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igachii-my.sharepoint.com/personal/kalluru_trinadhreddy_sigachi_com/Documents/"/>
    </mc:Choice>
  </mc:AlternateContent>
  <xr:revisionPtr revIDLastSave="41" documentId="8_{E4488846-B232-464E-B449-5AA7F6901235}" xr6:coauthVersionLast="47" xr6:coauthVersionMax="47" xr10:uidLastSave="{5D89E13C-75EE-4476-B70D-08D3C5693E6B}"/>
  <bookViews>
    <workbookView xWindow="-108" yWindow="-108" windowWidth="23256" windowHeight="12576" xr2:uid="{EF5E5C58-3A45-439A-85EC-AFDE0AA31DF4}"/>
  </bookViews>
  <sheets>
    <sheet name="IMPORT_DATA" sheetId="2" r:id="rId1"/>
    <sheet name="EXPORT_DATA" sheetId="4" r:id="rId2"/>
    <sheet name="Product_Category" sheetId="5" r:id="rId3"/>
    <sheet name="EXCHANGE_RATE" sheetId="6" r:id="rId4"/>
    <sheet name="QTY_CONVERSIONS " sheetId="7" r:id="rId5"/>
    <sheet name="SOURCE COMPANY" sheetId="9" r:id="rId6"/>
    <sheet name="CUSTOMER NAME" sheetId="10" r:id="rId7"/>
    <sheet name="Importer Name" sheetId="12" r:id="rId8"/>
    <sheet name="Supplier name " sheetId="13" r:id="rId9"/>
  </sheets>
  <definedNames>
    <definedName name="_xlnm._FilterDatabase" localSheetId="6" hidden="1">'CUSTOMER NAME'!$A$1:$B$1081</definedName>
    <definedName name="_xlnm._FilterDatabase" localSheetId="3" hidden="1">EXCHANGE_RATE!$A$1:$B$6</definedName>
    <definedName name="_xlnm._FilterDatabase" localSheetId="1" hidden="1">EXPORT_DATA!$A$1:$S$6227</definedName>
    <definedName name="_xlnm._FilterDatabase" localSheetId="0" hidden="1">IMPORT_DATA!$A$1:$S$3560</definedName>
    <definedName name="_xlnm._FilterDatabase" localSheetId="7" hidden="1">'Importer Name'!$A$1:$B$1</definedName>
    <definedName name="_xlnm._FilterDatabase" localSheetId="2" hidden="1">Product_Category!$A$1:$B$1900</definedName>
    <definedName name="_xlnm._FilterDatabase" localSheetId="4" hidden="1">'QTY_CONVERSIONS '!$A$1:$B$1</definedName>
    <definedName name="_xlnm._FilterDatabase" localSheetId="5" hidden="1">'SOURCE COMPANY'!$A$1:$B$454</definedName>
    <definedName name="_xlnm._FilterDatabase" localSheetId="8" hidden="1">'Supplier name '!$A$1:$B$322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2" i="2"/>
  <c r="S2" i="4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2" i="2"/>
  <c r="R2" i="4"/>
  <c r="R51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2272" i="4"/>
  <c r="R2273" i="4"/>
  <c r="R2274" i="4"/>
  <c r="R2275" i="4"/>
  <c r="R2276" i="4"/>
  <c r="R2277" i="4"/>
  <c r="R2278" i="4"/>
  <c r="R2279" i="4"/>
  <c r="R2280" i="4"/>
  <c r="R2281" i="4"/>
  <c r="R2282" i="4"/>
  <c r="R2283" i="4"/>
  <c r="R2284" i="4"/>
  <c r="R2285" i="4"/>
  <c r="R2286" i="4"/>
  <c r="R2287" i="4"/>
  <c r="R2288" i="4"/>
  <c r="R2289" i="4"/>
  <c r="R2290" i="4"/>
  <c r="R2291" i="4"/>
  <c r="R2292" i="4"/>
  <c r="R2293" i="4"/>
  <c r="R2294" i="4"/>
  <c r="R2295" i="4"/>
  <c r="R2296" i="4"/>
  <c r="R2297" i="4"/>
  <c r="R2298" i="4"/>
  <c r="R2299" i="4"/>
  <c r="R2300" i="4"/>
  <c r="R2301" i="4"/>
  <c r="R2302" i="4"/>
  <c r="R2303" i="4"/>
  <c r="R2304" i="4"/>
  <c r="R2305" i="4"/>
  <c r="R2306" i="4"/>
  <c r="R2307" i="4"/>
  <c r="R2308" i="4"/>
  <c r="R2309" i="4"/>
  <c r="R2310" i="4"/>
  <c r="R2311" i="4"/>
  <c r="R2312" i="4"/>
  <c r="R2313" i="4"/>
  <c r="R2314" i="4"/>
  <c r="R2315" i="4"/>
  <c r="R2316" i="4"/>
  <c r="R2317" i="4"/>
  <c r="R2318" i="4"/>
  <c r="R2319" i="4"/>
  <c r="R2320" i="4"/>
  <c r="R2321" i="4"/>
  <c r="R2322" i="4"/>
  <c r="R2323" i="4"/>
  <c r="R2324" i="4"/>
  <c r="R2325" i="4"/>
  <c r="R2326" i="4"/>
  <c r="R2327" i="4"/>
  <c r="R2328" i="4"/>
  <c r="R2329" i="4"/>
  <c r="R2330" i="4"/>
  <c r="R2331" i="4"/>
  <c r="R2332" i="4"/>
  <c r="R2333" i="4"/>
  <c r="R2334" i="4"/>
  <c r="R2335" i="4"/>
  <c r="R2336" i="4"/>
  <c r="R2337" i="4"/>
  <c r="R2338" i="4"/>
  <c r="R2339" i="4"/>
  <c r="R2340" i="4"/>
  <c r="R2341" i="4"/>
  <c r="R2342" i="4"/>
  <c r="R2343" i="4"/>
  <c r="R2344" i="4"/>
  <c r="R2345" i="4"/>
  <c r="R2346" i="4"/>
  <c r="R2347" i="4"/>
  <c r="R2348" i="4"/>
  <c r="R2349" i="4"/>
  <c r="R2350" i="4"/>
  <c r="R2351" i="4"/>
  <c r="R2352" i="4"/>
  <c r="R2353" i="4"/>
  <c r="R2354" i="4"/>
  <c r="R2355" i="4"/>
  <c r="R2356" i="4"/>
  <c r="R2357" i="4"/>
  <c r="R2358" i="4"/>
  <c r="R2359" i="4"/>
  <c r="R2360" i="4"/>
  <c r="R2361" i="4"/>
  <c r="R2362" i="4"/>
  <c r="R2363" i="4"/>
  <c r="R2364" i="4"/>
  <c r="R2365" i="4"/>
  <c r="R2366" i="4"/>
  <c r="R2367" i="4"/>
  <c r="R2368" i="4"/>
  <c r="R2369" i="4"/>
  <c r="R2370" i="4"/>
  <c r="R2371" i="4"/>
  <c r="R2372" i="4"/>
  <c r="R2373" i="4"/>
  <c r="R2374" i="4"/>
  <c r="R2375" i="4"/>
  <c r="R2376" i="4"/>
  <c r="R2377" i="4"/>
  <c r="R2378" i="4"/>
  <c r="R2379" i="4"/>
  <c r="R2380" i="4"/>
  <c r="R2381" i="4"/>
  <c r="R2382" i="4"/>
  <c r="R2383" i="4"/>
  <c r="R2384" i="4"/>
  <c r="R2385" i="4"/>
  <c r="R2386" i="4"/>
  <c r="R2387" i="4"/>
  <c r="R2388" i="4"/>
  <c r="R2389" i="4"/>
  <c r="R2390" i="4"/>
  <c r="R2391" i="4"/>
  <c r="R2392" i="4"/>
  <c r="R2393" i="4"/>
  <c r="R2394" i="4"/>
  <c r="R2395" i="4"/>
  <c r="R2396" i="4"/>
  <c r="R2397" i="4"/>
  <c r="R2398" i="4"/>
  <c r="R2399" i="4"/>
  <c r="R2400" i="4"/>
  <c r="R2401" i="4"/>
  <c r="R2402" i="4"/>
  <c r="R2403" i="4"/>
  <c r="R2404" i="4"/>
  <c r="R2405" i="4"/>
  <c r="R2406" i="4"/>
  <c r="R2407" i="4"/>
  <c r="R2408" i="4"/>
  <c r="R2409" i="4"/>
  <c r="R2410" i="4"/>
  <c r="R2411" i="4"/>
  <c r="R2412" i="4"/>
  <c r="R2413" i="4"/>
  <c r="R2414" i="4"/>
  <c r="R2415" i="4"/>
  <c r="R2416" i="4"/>
  <c r="R2417" i="4"/>
  <c r="R2418" i="4"/>
  <c r="R2419" i="4"/>
  <c r="R2420" i="4"/>
  <c r="R2421" i="4"/>
  <c r="R2422" i="4"/>
  <c r="R2423" i="4"/>
  <c r="R2424" i="4"/>
  <c r="R2425" i="4"/>
  <c r="R2426" i="4"/>
  <c r="R2427" i="4"/>
  <c r="R2428" i="4"/>
  <c r="R2429" i="4"/>
  <c r="R2430" i="4"/>
  <c r="R2431" i="4"/>
  <c r="R2432" i="4"/>
  <c r="R2433" i="4"/>
  <c r="R2434" i="4"/>
  <c r="R2435" i="4"/>
  <c r="R2436" i="4"/>
  <c r="R2437" i="4"/>
  <c r="R2438" i="4"/>
  <c r="R2439" i="4"/>
  <c r="R2440" i="4"/>
  <c r="R2441" i="4"/>
  <c r="R2442" i="4"/>
  <c r="R2443" i="4"/>
  <c r="R2444" i="4"/>
  <c r="R2445" i="4"/>
  <c r="R2446" i="4"/>
  <c r="R2447" i="4"/>
  <c r="R2448" i="4"/>
  <c r="R2449" i="4"/>
  <c r="R2450" i="4"/>
  <c r="R2451" i="4"/>
  <c r="R2452" i="4"/>
  <c r="R2453" i="4"/>
  <c r="R2454" i="4"/>
  <c r="R2455" i="4"/>
  <c r="R2456" i="4"/>
  <c r="R2457" i="4"/>
  <c r="R2458" i="4"/>
  <c r="R2459" i="4"/>
  <c r="R2460" i="4"/>
  <c r="R2461" i="4"/>
  <c r="R2462" i="4"/>
  <c r="R2463" i="4"/>
  <c r="R2464" i="4"/>
  <c r="R2465" i="4"/>
  <c r="R2466" i="4"/>
  <c r="R2467" i="4"/>
  <c r="R2468" i="4"/>
  <c r="R2469" i="4"/>
  <c r="R2470" i="4"/>
  <c r="R2471" i="4"/>
  <c r="R2472" i="4"/>
  <c r="R2473" i="4"/>
  <c r="R2474" i="4"/>
  <c r="R2475" i="4"/>
  <c r="R2476" i="4"/>
  <c r="R2477" i="4"/>
  <c r="R2478" i="4"/>
  <c r="R2479" i="4"/>
  <c r="R2480" i="4"/>
  <c r="R2481" i="4"/>
  <c r="R2482" i="4"/>
  <c r="R2483" i="4"/>
  <c r="R2484" i="4"/>
  <c r="R2485" i="4"/>
  <c r="R2486" i="4"/>
  <c r="R2487" i="4"/>
  <c r="R2488" i="4"/>
  <c r="R2489" i="4"/>
  <c r="R2490" i="4"/>
  <c r="R2491" i="4"/>
  <c r="R2492" i="4"/>
  <c r="R2493" i="4"/>
  <c r="R2494" i="4"/>
  <c r="R2495" i="4"/>
  <c r="R2496" i="4"/>
  <c r="R2497" i="4"/>
  <c r="R2498" i="4"/>
  <c r="R2499" i="4"/>
  <c r="R2500" i="4"/>
  <c r="R2501" i="4"/>
  <c r="R2502" i="4"/>
  <c r="R2503" i="4"/>
  <c r="R2504" i="4"/>
  <c r="R2505" i="4"/>
  <c r="R2506" i="4"/>
  <c r="R2507" i="4"/>
  <c r="R2508" i="4"/>
  <c r="R2509" i="4"/>
  <c r="R2510" i="4"/>
  <c r="R2511" i="4"/>
  <c r="R2512" i="4"/>
  <c r="R2513" i="4"/>
  <c r="R2514" i="4"/>
  <c r="R2515" i="4"/>
  <c r="R2516" i="4"/>
  <c r="R2517" i="4"/>
  <c r="R2518" i="4"/>
  <c r="R2519" i="4"/>
  <c r="R2520" i="4"/>
  <c r="R2521" i="4"/>
  <c r="R2522" i="4"/>
  <c r="R2523" i="4"/>
  <c r="R2524" i="4"/>
  <c r="R2525" i="4"/>
  <c r="R2526" i="4"/>
  <c r="R2527" i="4"/>
  <c r="R2528" i="4"/>
  <c r="R2529" i="4"/>
  <c r="R2530" i="4"/>
  <c r="R2531" i="4"/>
  <c r="R2532" i="4"/>
  <c r="R2533" i="4"/>
  <c r="R2534" i="4"/>
  <c r="R2535" i="4"/>
  <c r="R2536" i="4"/>
  <c r="R2537" i="4"/>
  <c r="R2538" i="4"/>
  <c r="R2539" i="4"/>
  <c r="R2540" i="4"/>
  <c r="R2541" i="4"/>
  <c r="R2542" i="4"/>
  <c r="R2543" i="4"/>
  <c r="R2544" i="4"/>
  <c r="R2545" i="4"/>
  <c r="R2546" i="4"/>
  <c r="R2547" i="4"/>
  <c r="R2548" i="4"/>
  <c r="R2549" i="4"/>
  <c r="R2550" i="4"/>
  <c r="R2551" i="4"/>
  <c r="R2552" i="4"/>
  <c r="R2553" i="4"/>
  <c r="R2554" i="4"/>
  <c r="R2555" i="4"/>
  <c r="R2556" i="4"/>
  <c r="R2557" i="4"/>
  <c r="R2558" i="4"/>
  <c r="R2559" i="4"/>
  <c r="R2560" i="4"/>
  <c r="R2561" i="4"/>
  <c r="R2562" i="4"/>
  <c r="R2563" i="4"/>
  <c r="R2564" i="4"/>
  <c r="R2565" i="4"/>
  <c r="R2566" i="4"/>
  <c r="R2567" i="4"/>
  <c r="R2568" i="4"/>
  <c r="R2569" i="4"/>
  <c r="R2570" i="4"/>
  <c r="R2571" i="4"/>
  <c r="R2572" i="4"/>
  <c r="R2573" i="4"/>
  <c r="R2574" i="4"/>
  <c r="R2575" i="4"/>
  <c r="R2576" i="4"/>
  <c r="R2577" i="4"/>
  <c r="R2578" i="4"/>
  <c r="R2579" i="4"/>
  <c r="R2580" i="4"/>
  <c r="R2581" i="4"/>
  <c r="R2582" i="4"/>
  <c r="R2583" i="4"/>
  <c r="R2584" i="4"/>
  <c r="R2585" i="4"/>
  <c r="R2586" i="4"/>
  <c r="R2587" i="4"/>
  <c r="R2588" i="4"/>
  <c r="R2589" i="4"/>
  <c r="R2590" i="4"/>
  <c r="R2591" i="4"/>
  <c r="R2592" i="4"/>
  <c r="R2593" i="4"/>
  <c r="R2594" i="4"/>
  <c r="R2595" i="4"/>
  <c r="R2596" i="4"/>
  <c r="R2597" i="4"/>
  <c r="R2598" i="4"/>
  <c r="R2599" i="4"/>
  <c r="R2600" i="4"/>
  <c r="R2601" i="4"/>
  <c r="R2602" i="4"/>
  <c r="R2603" i="4"/>
  <c r="R2604" i="4"/>
  <c r="R2605" i="4"/>
  <c r="R2606" i="4"/>
  <c r="R2607" i="4"/>
  <c r="R2608" i="4"/>
  <c r="R2609" i="4"/>
  <c r="R2610" i="4"/>
  <c r="R2611" i="4"/>
  <c r="R2612" i="4"/>
  <c r="R2613" i="4"/>
  <c r="R2614" i="4"/>
  <c r="R2615" i="4"/>
  <c r="R2616" i="4"/>
  <c r="R2617" i="4"/>
  <c r="R2618" i="4"/>
  <c r="R2619" i="4"/>
  <c r="R2620" i="4"/>
  <c r="R2621" i="4"/>
  <c r="R2622" i="4"/>
  <c r="R2623" i="4"/>
  <c r="R2624" i="4"/>
  <c r="R2625" i="4"/>
  <c r="R2626" i="4"/>
  <c r="R2627" i="4"/>
  <c r="R2628" i="4"/>
  <c r="R2629" i="4"/>
  <c r="R2630" i="4"/>
  <c r="R2631" i="4"/>
  <c r="R2632" i="4"/>
  <c r="R2633" i="4"/>
  <c r="R2634" i="4"/>
  <c r="R2635" i="4"/>
  <c r="R2636" i="4"/>
  <c r="R2637" i="4"/>
  <c r="R2638" i="4"/>
  <c r="R2639" i="4"/>
  <c r="R2640" i="4"/>
  <c r="R2641" i="4"/>
  <c r="R2642" i="4"/>
  <c r="R2643" i="4"/>
  <c r="R2644" i="4"/>
  <c r="R2645" i="4"/>
  <c r="R2646" i="4"/>
  <c r="R2647" i="4"/>
  <c r="R2648" i="4"/>
  <c r="R2649" i="4"/>
  <c r="R2650" i="4"/>
  <c r="R2651" i="4"/>
  <c r="R2652" i="4"/>
  <c r="R2653" i="4"/>
  <c r="R2654" i="4"/>
  <c r="R2655" i="4"/>
  <c r="R2656" i="4"/>
  <c r="R2657" i="4"/>
  <c r="R2658" i="4"/>
  <c r="R2659" i="4"/>
  <c r="R2660" i="4"/>
  <c r="R2661" i="4"/>
  <c r="R2662" i="4"/>
  <c r="R2663" i="4"/>
  <c r="R2664" i="4"/>
  <c r="R2665" i="4"/>
  <c r="R2666" i="4"/>
  <c r="R2667" i="4"/>
  <c r="R2668" i="4"/>
  <c r="R2669" i="4"/>
  <c r="R2670" i="4"/>
  <c r="R2671" i="4"/>
  <c r="R2672" i="4"/>
  <c r="R2673" i="4"/>
  <c r="R2674" i="4"/>
  <c r="R2675" i="4"/>
  <c r="R2676" i="4"/>
  <c r="R2677" i="4"/>
  <c r="R2678" i="4"/>
  <c r="R2679" i="4"/>
  <c r="R2680" i="4"/>
  <c r="R2681" i="4"/>
  <c r="R2682" i="4"/>
  <c r="R2683" i="4"/>
  <c r="R2684" i="4"/>
  <c r="R2685" i="4"/>
  <c r="R2686" i="4"/>
  <c r="R2687" i="4"/>
  <c r="R2688" i="4"/>
  <c r="R2689" i="4"/>
  <c r="R2690" i="4"/>
  <c r="R2691" i="4"/>
  <c r="R2692" i="4"/>
  <c r="R2693" i="4"/>
  <c r="R2694" i="4"/>
  <c r="R2695" i="4"/>
  <c r="R2696" i="4"/>
  <c r="R2697" i="4"/>
  <c r="R2698" i="4"/>
  <c r="R2699" i="4"/>
  <c r="R2700" i="4"/>
  <c r="R2701" i="4"/>
  <c r="R2702" i="4"/>
  <c r="R2703" i="4"/>
  <c r="R2704" i="4"/>
  <c r="R2705" i="4"/>
  <c r="R2706" i="4"/>
  <c r="R2707" i="4"/>
  <c r="R2708" i="4"/>
  <c r="R2709" i="4"/>
  <c r="R2710" i="4"/>
  <c r="R2711" i="4"/>
  <c r="R2712" i="4"/>
  <c r="R2713" i="4"/>
  <c r="R2714" i="4"/>
  <c r="R2715" i="4"/>
  <c r="R2716" i="4"/>
  <c r="R2717" i="4"/>
  <c r="R2718" i="4"/>
  <c r="R2719" i="4"/>
  <c r="R2720" i="4"/>
  <c r="R2721" i="4"/>
  <c r="R2722" i="4"/>
  <c r="R2723" i="4"/>
  <c r="R2724" i="4"/>
  <c r="R2725" i="4"/>
  <c r="R2726" i="4"/>
  <c r="R2727" i="4"/>
  <c r="R2728" i="4"/>
  <c r="R2729" i="4"/>
  <c r="R2730" i="4"/>
  <c r="R2731" i="4"/>
  <c r="R2732" i="4"/>
  <c r="R2733" i="4"/>
  <c r="R2734" i="4"/>
  <c r="R2735" i="4"/>
  <c r="R2736" i="4"/>
  <c r="R2737" i="4"/>
  <c r="R2738" i="4"/>
  <c r="R2739" i="4"/>
  <c r="R2740" i="4"/>
  <c r="R2741" i="4"/>
  <c r="R2742" i="4"/>
  <c r="R2743" i="4"/>
  <c r="R2744" i="4"/>
  <c r="R2745" i="4"/>
  <c r="R2746" i="4"/>
  <c r="R2747" i="4"/>
  <c r="R2748" i="4"/>
  <c r="R2749" i="4"/>
  <c r="R2750" i="4"/>
  <c r="R2751" i="4"/>
  <c r="R2752" i="4"/>
  <c r="R2753" i="4"/>
  <c r="R2754" i="4"/>
  <c r="R2755" i="4"/>
  <c r="R2756" i="4"/>
  <c r="R2757" i="4"/>
  <c r="R2758" i="4"/>
  <c r="R2759" i="4"/>
  <c r="R2760" i="4"/>
  <c r="R2761" i="4"/>
  <c r="R2762" i="4"/>
  <c r="R2763" i="4"/>
  <c r="R2764" i="4"/>
  <c r="R2765" i="4"/>
  <c r="R2766" i="4"/>
  <c r="R2767" i="4"/>
  <c r="R2768" i="4"/>
  <c r="R2769" i="4"/>
  <c r="R2770" i="4"/>
  <c r="R2771" i="4"/>
  <c r="R2772" i="4"/>
  <c r="R2773" i="4"/>
  <c r="R2774" i="4"/>
  <c r="R2775" i="4"/>
  <c r="R2776" i="4"/>
  <c r="R2777" i="4"/>
  <c r="R2778" i="4"/>
  <c r="R2779" i="4"/>
  <c r="R2780" i="4"/>
  <c r="R2781" i="4"/>
  <c r="R2782" i="4"/>
  <c r="R2783" i="4"/>
  <c r="R2784" i="4"/>
  <c r="R2785" i="4"/>
  <c r="R2786" i="4"/>
  <c r="R2787" i="4"/>
  <c r="R2788" i="4"/>
  <c r="R2789" i="4"/>
  <c r="R2790" i="4"/>
  <c r="R2791" i="4"/>
  <c r="R2792" i="4"/>
  <c r="R2793" i="4"/>
  <c r="R2794" i="4"/>
  <c r="R2795" i="4"/>
  <c r="R2796" i="4"/>
  <c r="R2797" i="4"/>
  <c r="R2798" i="4"/>
  <c r="R2799" i="4"/>
  <c r="R2800" i="4"/>
  <c r="R2801" i="4"/>
  <c r="R2802" i="4"/>
  <c r="R2803" i="4"/>
  <c r="R2804" i="4"/>
  <c r="R2805" i="4"/>
  <c r="R2806" i="4"/>
  <c r="R2807" i="4"/>
  <c r="R2808" i="4"/>
  <c r="R2809" i="4"/>
  <c r="R2810" i="4"/>
  <c r="R2811" i="4"/>
  <c r="R2812" i="4"/>
  <c r="R2813" i="4"/>
  <c r="R2814" i="4"/>
  <c r="R2815" i="4"/>
  <c r="R2816" i="4"/>
  <c r="R2817" i="4"/>
  <c r="R2818" i="4"/>
  <c r="R2819" i="4"/>
  <c r="R2820" i="4"/>
  <c r="R2821" i="4"/>
  <c r="R2822" i="4"/>
  <c r="R2823" i="4"/>
  <c r="R2824" i="4"/>
  <c r="R2825" i="4"/>
  <c r="R2826" i="4"/>
  <c r="R2827" i="4"/>
  <c r="R2828" i="4"/>
  <c r="R2829" i="4"/>
  <c r="R2830" i="4"/>
  <c r="R2831" i="4"/>
  <c r="R2832" i="4"/>
  <c r="R2833" i="4"/>
  <c r="R2834" i="4"/>
  <c r="R2835" i="4"/>
  <c r="R2836" i="4"/>
  <c r="R2837" i="4"/>
  <c r="R2838" i="4"/>
  <c r="R2839" i="4"/>
  <c r="R2840" i="4"/>
  <c r="R2841" i="4"/>
  <c r="R2842" i="4"/>
  <c r="R2843" i="4"/>
  <c r="R2844" i="4"/>
  <c r="R2845" i="4"/>
  <c r="R2846" i="4"/>
  <c r="R2847" i="4"/>
  <c r="R2848" i="4"/>
  <c r="R2849" i="4"/>
  <c r="R2850" i="4"/>
  <c r="R2851" i="4"/>
  <c r="R2852" i="4"/>
  <c r="R2853" i="4"/>
  <c r="R2854" i="4"/>
  <c r="R2855" i="4"/>
  <c r="R2856" i="4"/>
  <c r="R2857" i="4"/>
  <c r="R2858" i="4"/>
  <c r="R2859" i="4"/>
  <c r="R2860" i="4"/>
  <c r="R2861" i="4"/>
  <c r="R2862" i="4"/>
  <c r="R2863" i="4"/>
  <c r="R2864" i="4"/>
  <c r="R2865" i="4"/>
  <c r="R2866" i="4"/>
  <c r="R2867" i="4"/>
  <c r="R2868" i="4"/>
  <c r="R2869" i="4"/>
  <c r="R2870" i="4"/>
  <c r="R2871" i="4"/>
  <c r="R2872" i="4"/>
  <c r="R2873" i="4"/>
  <c r="R2874" i="4"/>
  <c r="R2875" i="4"/>
  <c r="R2876" i="4"/>
  <c r="R2877" i="4"/>
  <c r="R2878" i="4"/>
  <c r="R2879" i="4"/>
  <c r="R2880" i="4"/>
  <c r="R2881" i="4"/>
  <c r="R2882" i="4"/>
  <c r="R2883" i="4"/>
  <c r="R2884" i="4"/>
  <c r="R2885" i="4"/>
  <c r="R2886" i="4"/>
  <c r="R2887" i="4"/>
  <c r="R2888" i="4"/>
  <c r="R2889" i="4"/>
  <c r="R2890" i="4"/>
  <c r="R2891" i="4"/>
  <c r="R2892" i="4"/>
  <c r="R2893" i="4"/>
  <c r="R2894" i="4"/>
  <c r="R2895" i="4"/>
  <c r="R2896" i="4"/>
  <c r="R2897" i="4"/>
  <c r="R2898" i="4"/>
  <c r="R2899" i="4"/>
  <c r="R2900" i="4"/>
  <c r="R2901" i="4"/>
  <c r="R2902" i="4"/>
  <c r="R2903" i="4"/>
  <c r="R2904" i="4"/>
  <c r="R2905" i="4"/>
  <c r="R2906" i="4"/>
  <c r="R2907" i="4"/>
  <c r="R2908" i="4"/>
  <c r="R2909" i="4"/>
  <c r="R2910" i="4"/>
  <c r="R2911" i="4"/>
  <c r="R2912" i="4"/>
  <c r="R2913" i="4"/>
  <c r="R2914" i="4"/>
  <c r="R2915" i="4"/>
  <c r="R2916" i="4"/>
  <c r="R2917" i="4"/>
  <c r="R2918" i="4"/>
  <c r="R2919" i="4"/>
  <c r="R2920" i="4"/>
  <c r="R2921" i="4"/>
  <c r="R2922" i="4"/>
  <c r="R2923" i="4"/>
  <c r="R2924" i="4"/>
  <c r="R2925" i="4"/>
  <c r="R2926" i="4"/>
  <c r="R2927" i="4"/>
  <c r="R2928" i="4"/>
  <c r="R2929" i="4"/>
  <c r="R2930" i="4"/>
  <c r="R2931" i="4"/>
  <c r="R2932" i="4"/>
  <c r="R2933" i="4"/>
  <c r="R2934" i="4"/>
  <c r="R2935" i="4"/>
  <c r="R2936" i="4"/>
  <c r="R2937" i="4"/>
  <c r="R2938" i="4"/>
  <c r="R2939" i="4"/>
  <c r="R2940" i="4"/>
  <c r="R2941" i="4"/>
  <c r="R2942" i="4"/>
  <c r="R2943" i="4"/>
  <c r="R2944" i="4"/>
  <c r="R2945" i="4"/>
  <c r="R2946" i="4"/>
  <c r="R2947" i="4"/>
  <c r="R2948" i="4"/>
  <c r="R2949" i="4"/>
  <c r="R2950" i="4"/>
  <c r="R2951" i="4"/>
  <c r="R2952" i="4"/>
  <c r="R2953" i="4"/>
  <c r="R2954" i="4"/>
  <c r="R2955" i="4"/>
  <c r="R2956" i="4"/>
  <c r="R2957" i="4"/>
  <c r="R2958" i="4"/>
  <c r="R2959" i="4"/>
  <c r="R2960" i="4"/>
  <c r="R2961" i="4"/>
  <c r="R2962" i="4"/>
  <c r="R2963" i="4"/>
  <c r="R2964" i="4"/>
  <c r="R2965" i="4"/>
  <c r="R2966" i="4"/>
  <c r="R2967" i="4"/>
  <c r="R2968" i="4"/>
  <c r="R2969" i="4"/>
  <c r="R2970" i="4"/>
  <c r="R2971" i="4"/>
  <c r="R2972" i="4"/>
  <c r="R2973" i="4"/>
  <c r="R2974" i="4"/>
  <c r="R2975" i="4"/>
  <c r="R2976" i="4"/>
  <c r="R2977" i="4"/>
  <c r="R2978" i="4"/>
  <c r="R2979" i="4"/>
  <c r="R2980" i="4"/>
  <c r="R2981" i="4"/>
  <c r="R2982" i="4"/>
  <c r="R2983" i="4"/>
  <c r="R2984" i="4"/>
  <c r="R2985" i="4"/>
  <c r="R2986" i="4"/>
  <c r="R2987" i="4"/>
  <c r="R2988" i="4"/>
  <c r="R2989" i="4"/>
  <c r="R2990" i="4"/>
  <c r="R2991" i="4"/>
  <c r="R2992" i="4"/>
  <c r="R2993" i="4"/>
  <c r="R2994" i="4"/>
  <c r="R2995" i="4"/>
  <c r="R2996" i="4"/>
  <c r="R2997" i="4"/>
  <c r="R2998" i="4"/>
  <c r="R2999" i="4"/>
  <c r="R3000" i="4"/>
  <c r="R3001" i="4"/>
  <c r="R3002" i="4"/>
  <c r="R3003" i="4"/>
  <c r="R3004" i="4"/>
  <c r="R3005" i="4"/>
  <c r="R3006" i="4"/>
  <c r="R3007" i="4"/>
  <c r="R3008" i="4"/>
  <c r="R3009" i="4"/>
  <c r="R3010" i="4"/>
  <c r="R3011" i="4"/>
  <c r="R3012" i="4"/>
  <c r="R3013" i="4"/>
  <c r="R3014" i="4"/>
  <c r="R3015" i="4"/>
  <c r="R3016" i="4"/>
  <c r="R3017" i="4"/>
  <c r="R3018" i="4"/>
  <c r="R3019" i="4"/>
  <c r="R3020" i="4"/>
  <c r="R3021" i="4"/>
  <c r="R3022" i="4"/>
  <c r="R3023" i="4"/>
  <c r="R3024" i="4"/>
  <c r="R3025" i="4"/>
  <c r="R3026" i="4"/>
  <c r="R3027" i="4"/>
  <c r="R3028" i="4"/>
  <c r="R3029" i="4"/>
  <c r="R3030" i="4"/>
  <c r="R3031" i="4"/>
  <c r="R3032" i="4"/>
  <c r="R3033" i="4"/>
  <c r="R3034" i="4"/>
  <c r="R3035" i="4"/>
  <c r="R3036" i="4"/>
  <c r="R3037" i="4"/>
  <c r="R3038" i="4"/>
  <c r="R3039" i="4"/>
  <c r="R3040" i="4"/>
  <c r="R3041" i="4"/>
  <c r="R3042" i="4"/>
  <c r="R3043" i="4"/>
  <c r="R3044" i="4"/>
  <c r="R3045" i="4"/>
  <c r="R3046" i="4"/>
  <c r="R3047" i="4"/>
  <c r="R3048" i="4"/>
  <c r="R3049" i="4"/>
  <c r="R3050" i="4"/>
  <c r="R3051" i="4"/>
  <c r="R3052" i="4"/>
  <c r="R3053" i="4"/>
  <c r="R3054" i="4"/>
  <c r="R3055" i="4"/>
  <c r="R3056" i="4"/>
  <c r="R3057" i="4"/>
  <c r="R3058" i="4"/>
  <c r="R3059" i="4"/>
  <c r="R3060" i="4"/>
  <c r="R3061" i="4"/>
  <c r="R3062" i="4"/>
  <c r="R3063" i="4"/>
  <c r="R3064" i="4"/>
  <c r="R3065" i="4"/>
  <c r="R3066" i="4"/>
  <c r="R3067" i="4"/>
  <c r="R3068" i="4"/>
  <c r="R3069" i="4"/>
  <c r="R3070" i="4"/>
  <c r="R3071" i="4"/>
  <c r="R3072" i="4"/>
  <c r="R3073" i="4"/>
  <c r="R3074" i="4"/>
  <c r="R3075" i="4"/>
  <c r="R3076" i="4"/>
  <c r="R3077" i="4"/>
  <c r="R3078" i="4"/>
  <c r="R3079" i="4"/>
  <c r="R3080" i="4"/>
  <c r="R3081" i="4"/>
  <c r="R3082" i="4"/>
  <c r="R3083" i="4"/>
  <c r="R3084" i="4"/>
  <c r="R3085" i="4"/>
  <c r="R3086" i="4"/>
  <c r="R3087" i="4"/>
  <c r="R3088" i="4"/>
  <c r="R3089" i="4"/>
  <c r="R3090" i="4"/>
  <c r="R3091" i="4"/>
  <c r="R3092" i="4"/>
  <c r="R3093" i="4"/>
  <c r="R3094" i="4"/>
  <c r="R3095" i="4"/>
  <c r="R3096" i="4"/>
  <c r="R3097" i="4"/>
  <c r="R3098" i="4"/>
  <c r="R3099" i="4"/>
  <c r="R3100" i="4"/>
  <c r="R3101" i="4"/>
  <c r="R3102" i="4"/>
  <c r="R3103" i="4"/>
  <c r="R3104" i="4"/>
  <c r="R3105" i="4"/>
  <c r="R3106" i="4"/>
  <c r="R3107" i="4"/>
  <c r="R3108" i="4"/>
  <c r="R3109" i="4"/>
  <c r="R3110" i="4"/>
  <c r="R3111" i="4"/>
  <c r="R3112" i="4"/>
  <c r="R3113" i="4"/>
  <c r="R3114" i="4"/>
  <c r="R3115" i="4"/>
  <c r="R3116" i="4"/>
  <c r="R3117" i="4"/>
  <c r="R3118" i="4"/>
  <c r="R3119" i="4"/>
  <c r="R3120" i="4"/>
  <c r="R3121" i="4"/>
  <c r="R3122" i="4"/>
  <c r="R3123" i="4"/>
  <c r="R3124" i="4"/>
  <c r="R3125" i="4"/>
  <c r="R3126" i="4"/>
  <c r="R3127" i="4"/>
  <c r="R3128" i="4"/>
  <c r="R3129" i="4"/>
  <c r="R3130" i="4"/>
  <c r="R3131" i="4"/>
  <c r="R3132" i="4"/>
  <c r="R3133" i="4"/>
  <c r="R3134" i="4"/>
  <c r="R3135" i="4"/>
  <c r="R3136" i="4"/>
  <c r="R3137" i="4"/>
  <c r="R3138" i="4"/>
  <c r="R3139" i="4"/>
  <c r="R3140" i="4"/>
  <c r="R3141" i="4"/>
  <c r="R3142" i="4"/>
  <c r="R3143" i="4"/>
  <c r="R3144" i="4"/>
  <c r="R3145" i="4"/>
  <c r="R3146" i="4"/>
  <c r="R3147" i="4"/>
  <c r="R3148" i="4"/>
  <c r="R3149" i="4"/>
  <c r="R3150" i="4"/>
  <c r="R3151" i="4"/>
  <c r="R3152" i="4"/>
  <c r="R3153" i="4"/>
  <c r="R3154" i="4"/>
  <c r="R3155" i="4"/>
  <c r="R3156" i="4"/>
  <c r="R3157" i="4"/>
  <c r="R3158" i="4"/>
  <c r="R3159" i="4"/>
  <c r="R3160" i="4"/>
  <c r="R3161" i="4"/>
  <c r="R3162" i="4"/>
  <c r="R3163" i="4"/>
  <c r="R3164" i="4"/>
  <c r="R3165" i="4"/>
  <c r="R3166" i="4"/>
  <c r="R3167" i="4"/>
  <c r="R3168" i="4"/>
  <c r="R3169" i="4"/>
  <c r="R3170" i="4"/>
  <c r="R3171" i="4"/>
  <c r="R3172" i="4"/>
  <c r="R3173" i="4"/>
  <c r="R3174" i="4"/>
  <c r="R3175" i="4"/>
  <c r="R3176" i="4"/>
  <c r="R3177" i="4"/>
  <c r="R3178" i="4"/>
  <c r="R3179" i="4"/>
  <c r="R3180" i="4"/>
  <c r="R3181" i="4"/>
  <c r="R3182" i="4"/>
  <c r="R3183" i="4"/>
  <c r="R3184" i="4"/>
  <c r="R3185" i="4"/>
  <c r="R3186" i="4"/>
  <c r="R3187" i="4"/>
  <c r="R3188" i="4"/>
  <c r="R3189" i="4"/>
  <c r="R3190" i="4"/>
  <c r="R3191" i="4"/>
  <c r="R3192" i="4"/>
  <c r="R3193" i="4"/>
  <c r="R3194" i="4"/>
  <c r="R3195" i="4"/>
  <c r="R3196" i="4"/>
  <c r="R3197" i="4"/>
  <c r="R3198" i="4"/>
  <c r="R3199" i="4"/>
  <c r="R3200" i="4"/>
  <c r="R3201" i="4"/>
  <c r="R3202" i="4"/>
  <c r="R3203" i="4"/>
  <c r="R3204" i="4"/>
  <c r="R3205" i="4"/>
  <c r="R3206" i="4"/>
  <c r="R3207" i="4"/>
  <c r="R3208" i="4"/>
  <c r="R3209" i="4"/>
  <c r="R3210" i="4"/>
  <c r="R3211" i="4"/>
  <c r="R3212" i="4"/>
  <c r="R3213" i="4"/>
  <c r="R3214" i="4"/>
  <c r="R3215" i="4"/>
  <c r="R3216" i="4"/>
  <c r="R3217" i="4"/>
  <c r="R3218" i="4"/>
  <c r="R3219" i="4"/>
  <c r="R3220" i="4"/>
  <c r="R3221" i="4"/>
  <c r="R3222" i="4"/>
  <c r="R3223" i="4"/>
  <c r="R3224" i="4"/>
  <c r="R3225" i="4"/>
  <c r="R3226" i="4"/>
  <c r="R3227" i="4"/>
  <c r="R3228" i="4"/>
  <c r="R3229" i="4"/>
  <c r="R3230" i="4"/>
  <c r="R3231" i="4"/>
  <c r="R3232" i="4"/>
  <c r="R3233" i="4"/>
  <c r="R3234" i="4"/>
  <c r="R3235" i="4"/>
  <c r="R3236" i="4"/>
  <c r="R3237" i="4"/>
  <c r="R3238" i="4"/>
  <c r="R3239" i="4"/>
  <c r="R3240" i="4"/>
  <c r="R3241" i="4"/>
  <c r="R3242" i="4"/>
  <c r="R3243" i="4"/>
  <c r="R3244" i="4"/>
  <c r="R3245" i="4"/>
  <c r="R3246" i="4"/>
  <c r="R3247" i="4"/>
  <c r="R3248" i="4"/>
  <c r="R3249" i="4"/>
  <c r="R3250" i="4"/>
  <c r="R3251" i="4"/>
  <c r="R3252" i="4"/>
  <c r="R3253" i="4"/>
  <c r="R3254" i="4"/>
  <c r="R3255" i="4"/>
  <c r="R3256" i="4"/>
  <c r="R3257" i="4"/>
  <c r="R3258" i="4"/>
  <c r="R3259" i="4"/>
  <c r="R3260" i="4"/>
  <c r="R3261" i="4"/>
  <c r="R3262" i="4"/>
  <c r="R3263" i="4"/>
  <c r="R3264" i="4"/>
  <c r="R3265" i="4"/>
  <c r="R3266" i="4"/>
  <c r="R3267" i="4"/>
  <c r="R3268" i="4"/>
  <c r="R3269" i="4"/>
  <c r="R3270" i="4"/>
  <c r="R3271" i="4"/>
  <c r="R3272" i="4"/>
  <c r="R3273" i="4"/>
  <c r="R3274" i="4"/>
  <c r="R3275" i="4"/>
  <c r="R3276" i="4"/>
  <c r="R3277" i="4"/>
  <c r="R3278" i="4"/>
  <c r="R3279" i="4"/>
  <c r="R3280" i="4"/>
  <c r="R3281" i="4"/>
  <c r="R3282" i="4"/>
  <c r="R3283" i="4"/>
  <c r="R3284" i="4"/>
  <c r="R3285" i="4"/>
  <c r="R3286" i="4"/>
  <c r="R3287" i="4"/>
  <c r="R3288" i="4"/>
  <c r="R3289" i="4"/>
  <c r="R3290" i="4"/>
  <c r="R3291" i="4"/>
  <c r="R3292" i="4"/>
  <c r="R3293" i="4"/>
  <c r="R3294" i="4"/>
  <c r="R3295" i="4"/>
  <c r="R3296" i="4"/>
  <c r="R3297" i="4"/>
  <c r="R3298" i="4"/>
  <c r="R3299" i="4"/>
  <c r="R3300" i="4"/>
  <c r="R3301" i="4"/>
  <c r="R3302" i="4"/>
  <c r="R3303" i="4"/>
  <c r="R3304" i="4"/>
  <c r="R3305" i="4"/>
  <c r="R3306" i="4"/>
  <c r="R3307" i="4"/>
  <c r="R3308" i="4"/>
  <c r="R3309" i="4"/>
  <c r="R3310" i="4"/>
  <c r="R3311" i="4"/>
  <c r="R3312" i="4"/>
  <c r="R3313" i="4"/>
  <c r="R3314" i="4"/>
  <c r="R3315" i="4"/>
  <c r="R3316" i="4"/>
  <c r="R3317" i="4"/>
  <c r="R3318" i="4"/>
  <c r="R3319" i="4"/>
  <c r="R3320" i="4"/>
  <c r="R3321" i="4"/>
  <c r="R3322" i="4"/>
  <c r="R3323" i="4"/>
  <c r="R3324" i="4"/>
  <c r="R3325" i="4"/>
  <c r="R3326" i="4"/>
  <c r="R3327" i="4"/>
  <c r="R3328" i="4"/>
  <c r="R3329" i="4"/>
  <c r="R3330" i="4"/>
  <c r="R3331" i="4"/>
  <c r="R3332" i="4"/>
  <c r="R3333" i="4"/>
  <c r="R3334" i="4"/>
  <c r="R3335" i="4"/>
  <c r="R3336" i="4"/>
  <c r="R3337" i="4"/>
  <c r="R3338" i="4"/>
  <c r="R3339" i="4"/>
  <c r="R3340" i="4"/>
  <c r="R3341" i="4"/>
  <c r="R3342" i="4"/>
  <c r="R3343" i="4"/>
  <c r="R3344" i="4"/>
  <c r="R3345" i="4"/>
  <c r="R3346" i="4"/>
  <c r="R3347" i="4"/>
  <c r="R3348" i="4"/>
  <c r="R3349" i="4"/>
  <c r="R3350" i="4"/>
  <c r="R3351" i="4"/>
  <c r="R3352" i="4"/>
  <c r="R3353" i="4"/>
  <c r="R3354" i="4"/>
  <c r="R3355" i="4"/>
  <c r="R3356" i="4"/>
  <c r="R3357" i="4"/>
  <c r="R3358" i="4"/>
  <c r="R3359" i="4"/>
  <c r="R3360" i="4"/>
  <c r="R3361" i="4"/>
  <c r="R3362" i="4"/>
  <c r="R3363" i="4"/>
  <c r="R3364" i="4"/>
  <c r="R3365" i="4"/>
  <c r="R3366" i="4"/>
  <c r="R3367" i="4"/>
  <c r="R3368" i="4"/>
  <c r="R3369" i="4"/>
  <c r="R3370" i="4"/>
  <c r="R3371" i="4"/>
  <c r="R3372" i="4"/>
  <c r="R3373" i="4"/>
  <c r="R3374" i="4"/>
  <c r="R3375" i="4"/>
  <c r="R3376" i="4"/>
  <c r="R3377" i="4"/>
  <c r="R3378" i="4"/>
  <c r="R3379" i="4"/>
  <c r="R3380" i="4"/>
  <c r="R3381" i="4"/>
  <c r="R3382" i="4"/>
  <c r="R3383" i="4"/>
  <c r="R3384" i="4"/>
  <c r="R3385" i="4"/>
  <c r="R3386" i="4"/>
  <c r="R3387" i="4"/>
  <c r="R3388" i="4"/>
  <c r="R3389" i="4"/>
  <c r="R3390" i="4"/>
  <c r="R3391" i="4"/>
  <c r="R3392" i="4"/>
  <c r="R3393" i="4"/>
  <c r="R3394" i="4"/>
  <c r="R3395" i="4"/>
  <c r="R3396" i="4"/>
  <c r="R3397" i="4"/>
  <c r="R3398" i="4"/>
  <c r="R3399" i="4"/>
  <c r="R3400" i="4"/>
  <c r="R3401" i="4"/>
  <c r="R3402" i="4"/>
  <c r="R3403" i="4"/>
  <c r="R3404" i="4"/>
  <c r="R3405" i="4"/>
  <c r="R3406" i="4"/>
  <c r="R3407" i="4"/>
  <c r="R3408" i="4"/>
  <c r="R3409" i="4"/>
  <c r="R3410" i="4"/>
  <c r="R3411" i="4"/>
  <c r="R3412" i="4"/>
  <c r="R3413" i="4"/>
  <c r="R3414" i="4"/>
  <c r="R3415" i="4"/>
  <c r="R3416" i="4"/>
  <c r="R3417" i="4"/>
  <c r="R3418" i="4"/>
  <c r="R3419" i="4"/>
  <c r="R3420" i="4"/>
  <c r="R3421" i="4"/>
  <c r="R3422" i="4"/>
  <c r="R3423" i="4"/>
  <c r="R3424" i="4"/>
  <c r="R3425" i="4"/>
  <c r="R3426" i="4"/>
  <c r="R3427" i="4"/>
  <c r="R3428" i="4"/>
  <c r="R3429" i="4"/>
  <c r="R3430" i="4"/>
  <c r="R3431" i="4"/>
  <c r="R3432" i="4"/>
  <c r="R3433" i="4"/>
  <c r="R3434" i="4"/>
  <c r="R3435" i="4"/>
  <c r="R3436" i="4"/>
  <c r="R3437" i="4"/>
  <c r="R3438" i="4"/>
  <c r="R3439" i="4"/>
  <c r="R3440" i="4"/>
  <c r="R3441" i="4"/>
  <c r="R3442" i="4"/>
  <c r="R3443" i="4"/>
  <c r="R3444" i="4"/>
  <c r="R3445" i="4"/>
  <c r="R3446" i="4"/>
  <c r="R3447" i="4"/>
  <c r="R3448" i="4"/>
  <c r="R3449" i="4"/>
  <c r="R3450" i="4"/>
  <c r="R3451" i="4"/>
  <c r="R3452" i="4"/>
  <c r="R3453" i="4"/>
  <c r="R3454" i="4"/>
  <c r="R3455" i="4"/>
  <c r="R3456" i="4"/>
  <c r="R3457" i="4"/>
  <c r="R3458" i="4"/>
  <c r="R3459" i="4"/>
  <c r="R3460" i="4"/>
  <c r="R3461" i="4"/>
  <c r="R3462" i="4"/>
  <c r="R3463" i="4"/>
  <c r="R3464" i="4"/>
  <c r="R3465" i="4"/>
  <c r="R3466" i="4"/>
  <c r="R3467" i="4"/>
  <c r="R3468" i="4"/>
  <c r="R3469" i="4"/>
  <c r="R3470" i="4"/>
  <c r="R3471" i="4"/>
  <c r="R3472" i="4"/>
  <c r="R3473" i="4"/>
  <c r="R3474" i="4"/>
  <c r="R3475" i="4"/>
  <c r="R3476" i="4"/>
  <c r="R3477" i="4"/>
  <c r="R3478" i="4"/>
  <c r="R3479" i="4"/>
  <c r="R3480" i="4"/>
  <c r="R3481" i="4"/>
  <c r="R3482" i="4"/>
  <c r="R3483" i="4"/>
  <c r="R3484" i="4"/>
  <c r="R3485" i="4"/>
  <c r="R3486" i="4"/>
  <c r="R3487" i="4"/>
  <c r="R3488" i="4"/>
  <c r="R3489" i="4"/>
  <c r="R3490" i="4"/>
  <c r="R3491" i="4"/>
  <c r="R3492" i="4"/>
  <c r="R3493" i="4"/>
  <c r="R3494" i="4"/>
  <c r="R3495" i="4"/>
  <c r="R3496" i="4"/>
  <c r="R3497" i="4"/>
  <c r="R3498" i="4"/>
  <c r="R3499" i="4"/>
  <c r="R3500" i="4"/>
  <c r="R3501" i="4"/>
  <c r="R3502" i="4"/>
  <c r="R3503" i="4"/>
  <c r="R3504" i="4"/>
  <c r="R3505" i="4"/>
  <c r="R3506" i="4"/>
  <c r="R3507" i="4"/>
  <c r="R3508" i="4"/>
  <c r="R3509" i="4"/>
  <c r="R3510" i="4"/>
  <c r="R3511" i="4"/>
  <c r="R3512" i="4"/>
  <c r="R3513" i="4"/>
  <c r="R3514" i="4"/>
  <c r="R3515" i="4"/>
  <c r="R3516" i="4"/>
  <c r="R3517" i="4"/>
  <c r="R3518" i="4"/>
  <c r="R3519" i="4"/>
  <c r="R3520" i="4"/>
  <c r="R3521" i="4"/>
  <c r="R3522" i="4"/>
  <c r="R3523" i="4"/>
  <c r="R3524" i="4"/>
  <c r="R3525" i="4"/>
  <c r="R3526" i="4"/>
  <c r="R3527" i="4"/>
  <c r="R3528" i="4"/>
  <c r="R3529" i="4"/>
  <c r="R3530" i="4"/>
  <c r="R3531" i="4"/>
  <c r="R3532" i="4"/>
  <c r="R3533" i="4"/>
  <c r="R3534" i="4"/>
  <c r="R3535" i="4"/>
  <c r="R3536" i="4"/>
  <c r="R3537" i="4"/>
  <c r="R3538" i="4"/>
  <c r="R3539" i="4"/>
  <c r="R3540" i="4"/>
  <c r="R3541" i="4"/>
  <c r="R3542" i="4"/>
  <c r="R3543" i="4"/>
  <c r="R3544" i="4"/>
  <c r="R3545" i="4"/>
  <c r="R3546" i="4"/>
  <c r="R3547" i="4"/>
  <c r="R3548" i="4"/>
  <c r="R3549" i="4"/>
  <c r="R3550" i="4"/>
  <c r="R3551" i="4"/>
  <c r="R3552" i="4"/>
  <c r="R3553" i="4"/>
  <c r="R3554" i="4"/>
  <c r="R3555" i="4"/>
  <c r="R3556" i="4"/>
  <c r="R3557" i="4"/>
  <c r="R3558" i="4"/>
  <c r="R3559" i="4"/>
  <c r="R3560" i="4"/>
  <c r="R3561" i="4"/>
  <c r="R3562" i="4"/>
  <c r="R3563" i="4"/>
  <c r="R3564" i="4"/>
  <c r="R3565" i="4"/>
  <c r="R3566" i="4"/>
  <c r="R3567" i="4"/>
  <c r="R3568" i="4"/>
  <c r="R3569" i="4"/>
  <c r="R3570" i="4"/>
  <c r="R3571" i="4"/>
  <c r="R3572" i="4"/>
  <c r="R3573" i="4"/>
  <c r="R3574" i="4"/>
  <c r="R3575" i="4"/>
  <c r="R3576" i="4"/>
  <c r="R3577" i="4"/>
  <c r="R3578" i="4"/>
  <c r="R3579" i="4"/>
  <c r="R3580" i="4"/>
  <c r="R3581" i="4"/>
  <c r="R3582" i="4"/>
  <c r="R3583" i="4"/>
  <c r="R3584" i="4"/>
  <c r="R3585" i="4"/>
  <c r="R3586" i="4"/>
  <c r="R3587" i="4"/>
  <c r="R3588" i="4"/>
  <c r="R3589" i="4"/>
  <c r="R3590" i="4"/>
  <c r="R3591" i="4"/>
  <c r="R3592" i="4"/>
  <c r="R3593" i="4"/>
  <c r="R3594" i="4"/>
  <c r="R3595" i="4"/>
  <c r="R3596" i="4"/>
  <c r="R3597" i="4"/>
  <c r="R3598" i="4"/>
  <c r="R3599" i="4"/>
  <c r="R3600" i="4"/>
  <c r="R3601" i="4"/>
  <c r="R3602" i="4"/>
  <c r="R3603" i="4"/>
  <c r="R3604" i="4"/>
  <c r="R3605" i="4"/>
  <c r="R3606" i="4"/>
  <c r="R3607" i="4"/>
  <c r="R3608" i="4"/>
  <c r="R3609" i="4"/>
  <c r="R3610" i="4"/>
  <c r="R3611" i="4"/>
  <c r="R3612" i="4"/>
  <c r="R3613" i="4"/>
  <c r="R3614" i="4"/>
  <c r="R3615" i="4"/>
  <c r="R3616" i="4"/>
  <c r="R3617" i="4"/>
  <c r="R3618" i="4"/>
  <c r="R3619" i="4"/>
  <c r="R3620" i="4"/>
  <c r="R3621" i="4"/>
  <c r="R3622" i="4"/>
  <c r="R3623" i="4"/>
  <c r="R3624" i="4"/>
  <c r="R3625" i="4"/>
  <c r="R3626" i="4"/>
  <c r="R3627" i="4"/>
  <c r="R3628" i="4"/>
  <c r="R3629" i="4"/>
  <c r="R3630" i="4"/>
  <c r="R3631" i="4"/>
  <c r="R3632" i="4"/>
  <c r="R3633" i="4"/>
  <c r="R3634" i="4"/>
  <c r="R3635" i="4"/>
  <c r="R3636" i="4"/>
  <c r="R3637" i="4"/>
  <c r="R3638" i="4"/>
  <c r="R3639" i="4"/>
  <c r="R3640" i="4"/>
  <c r="R3641" i="4"/>
  <c r="R3642" i="4"/>
  <c r="R3643" i="4"/>
  <c r="R3644" i="4"/>
  <c r="R3645" i="4"/>
  <c r="R3646" i="4"/>
  <c r="R3647" i="4"/>
  <c r="R3648" i="4"/>
  <c r="R3649" i="4"/>
  <c r="R3650" i="4"/>
  <c r="R3651" i="4"/>
  <c r="R3652" i="4"/>
  <c r="R3653" i="4"/>
  <c r="R3654" i="4"/>
  <c r="R3655" i="4"/>
  <c r="R3656" i="4"/>
  <c r="R3657" i="4"/>
  <c r="R3658" i="4"/>
  <c r="R3659" i="4"/>
  <c r="R3660" i="4"/>
  <c r="R3661" i="4"/>
  <c r="R3662" i="4"/>
  <c r="R3663" i="4"/>
  <c r="R3664" i="4"/>
  <c r="R3665" i="4"/>
  <c r="R3666" i="4"/>
  <c r="R3667" i="4"/>
  <c r="R3668" i="4"/>
  <c r="R3669" i="4"/>
  <c r="R3670" i="4"/>
  <c r="R3671" i="4"/>
  <c r="R3672" i="4"/>
  <c r="R3673" i="4"/>
  <c r="R3674" i="4"/>
  <c r="R3675" i="4"/>
  <c r="R3676" i="4"/>
  <c r="R3677" i="4"/>
  <c r="R3678" i="4"/>
  <c r="R3679" i="4"/>
  <c r="R3680" i="4"/>
  <c r="R3681" i="4"/>
  <c r="R3682" i="4"/>
  <c r="R3683" i="4"/>
  <c r="R3684" i="4"/>
  <c r="R3685" i="4"/>
  <c r="R3686" i="4"/>
  <c r="R3687" i="4"/>
  <c r="R3688" i="4"/>
  <c r="R3689" i="4"/>
  <c r="R3690" i="4"/>
  <c r="R3691" i="4"/>
  <c r="R3692" i="4"/>
  <c r="R3693" i="4"/>
  <c r="R3694" i="4"/>
  <c r="R3695" i="4"/>
  <c r="R3696" i="4"/>
  <c r="R3697" i="4"/>
  <c r="R3698" i="4"/>
  <c r="R3699" i="4"/>
  <c r="R3700" i="4"/>
  <c r="R3701" i="4"/>
  <c r="R3702" i="4"/>
  <c r="R3703" i="4"/>
  <c r="R3704" i="4"/>
  <c r="R3705" i="4"/>
  <c r="R3706" i="4"/>
  <c r="R3707" i="4"/>
  <c r="R3708" i="4"/>
  <c r="R3709" i="4"/>
  <c r="R3710" i="4"/>
  <c r="R3711" i="4"/>
  <c r="R3712" i="4"/>
  <c r="R3713" i="4"/>
  <c r="R3714" i="4"/>
  <c r="R3715" i="4"/>
  <c r="R3716" i="4"/>
  <c r="R3717" i="4"/>
  <c r="R3718" i="4"/>
  <c r="R3719" i="4"/>
  <c r="R3720" i="4"/>
  <c r="R3721" i="4"/>
  <c r="R3722" i="4"/>
  <c r="R3723" i="4"/>
  <c r="R3724" i="4"/>
  <c r="R3725" i="4"/>
  <c r="R3726" i="4"/>
  <c r="R3727" i="4"/>
  <c r="R3728" i="4"/>
  <c r="R3729" i="4"/>
  <c r="R3730" i="4"/>
  <c r="R3731" i="4"/>
  <c r="R3732" i="4"/>
  <c r="R3733" i="4"/>
  <c r="R3734" i="4"/>
  <c r="R3735" i="4"/>
  <c r="R3736" i="4"/>
  <c r="R3737" i="4"/>
  <c r="R3738" i="4"/>
  <c r="R3739" i="4"/>
  <c r="R3740" i="4"/>
  <c r="R3741" i="4"/>
  <c r="R3742" i="4"/>
  <c r="R3743" i="4"/>
  <c r="R3744" i="4"/>
  <c r="R3745" i="4"/>
  <c r="R3746" i="4"/>
  <c r="R3747" i="4"/>
  <c r="R3748" i="4"/>
  <c r="R3749" i="4"/>
  <c r="R3750" i="4"/>
  <c r="R3751" i="4"/>
  <c r="R3752" i="4"/>
  <c r="R3753" i="4"/>
  <c r="R3754" i="4"/>
  <c r="R3755" i="4"/>
  <c r="R3756" i="4"/>
  <c r="R3757" i="4"/>
  <c r="R3758" i="4"/>
  <c r="R3759" i="4"/>
  <c r="R3760" i="4"/>
  <c r="R3761" i="4"/>
  <c r="R3762" i="4"/>
  <c r="R3763" i="4"/>
  <c r="R3764" i="4"/>
  <c r="R3765" i="4"/>
  <c r="R3766" i="4"/>
  <c r="R3767" i="4"/>
  <c r="R3768" i="4"/>
  <c r="R3769" i="4"/>
  <c r="R3770" i="4"/>
  <c r="R3771" i="4"/>
  <c r="R3772" i="4"/>
  <c r="R3773" i="4"/>
  <c r="R3774" i="4"/>
  <c r="R3775" i="4"/>
  <c r="R3776" i="4"/>
  <c r="R3777" i="4"/>
  <c r="R3778" i="4"/>
  <c r="R3779" i="4"/>
  <c r="R3780" i="4"/>
  <c r="R3781" i="4"/>
  <c r="R3782" i="4"/>
  <c r="R3783" i="4"/>
  <c r="R3784" i="4"/>
  <c r="R3785" i="4"/>
  <c r="R3786" i="4"/>
  <c r="R3787" i="4"/>
  <c r="R3788" i="4"/>
  <c r="R3789" i="4"/>
  <c r="R3790" i="4"/>
  <c r="R3791" i="4"/>
  <c r="R3792" i="4"/>
  <c r="R3793" i="4"/>
  <c r="R3794" i="4"/>
  <c r="R3795" i="4"/>
  <c r="R3796" i="4"/>
  <c r="R3797" i="4"/>
  <c r="R3798" i="4"/>
  <c r="R3799" i="4"/>
  <c r="R3800" i="4"/>
  <c r="R3801" i="4"/>
  <c r="R3802" i="4"/>
  <c r="R3803" i="4"/>
  <c r="R3804" i="4"/>
  <c r="R3805" i="4"/>
  <c r="R3806" i="4"/>
  <c r="R3807" i="4"/>
  <c r="R3808" i="4"/>
  <c r="R3809" i="4"/>
  <c r="R3810" i="4"/>
  <c r="R3811" i="4"/>
  <c r="R3812" i="4"/>
  <c r="R3813" i="4"/>
  <c r="R3814" i="4"/>
  <c r="R3815" i="4"/>
  <c r="R3816" i="4"/>
  <c r="R3817" i="4"/>
  <c r="R3818" i="4"/>
  <c r="R3819" i="4"/>
  <c r="R3820" i="4"/>
  <c r="R3821" i="4"/>
  <c r="R3822" i="4"/>
  <c r="R3823" i="4"/>
  <c r="R3824" i="4"/>
  <c r="R3825" i="4"/>
  <c r="R3826" i="4"/>
  <c r="R3827" i="4"/>
  <c r="R3828" i="4"/>
  <c r="R3829" i="4"/>
  <c r="R3830" i="4"/>
  <c r="R3831" i="4"/>
  <c r="R3832" i="4"/>
  <c r="R3833" i="4"/>
  <c r="R3834" i="4"/>
  <c r="R3835" i="4"/>
  <c r="R3836" i="4"/>
  <c r="R3837" i="4"/>
  <c r="R3838" i="4"/>
  <c r="R3839" i="4"/>
  <c r="R3840" i="4"/>
  <c r="R3841" i="4"/>
  <c r="R3842" i="4"/>
  <c r="R3843" i="4"/>
  <c r="R3844" i="4"/>
  <c r="R3845" i="4"/>
  <c r="R3846" i="4"/>
  <c r="R3847" i="4"/>
  <c r="R3848" i="4"/>
  <c r="R3849" i="4"/>
  <c r="R3850" i="4"/>
  <c r="R3851" i="4"/>
  <c r="R3852" i="4"/>
  <c r="R3853" i="4"/>
  <c r="R3854" i="4"/>
  <c r="R3855" i="4"/>
  <c r="R3856" i="4"/>
  <c r="R3857" i="4"/>
  <c r="R3858" i="4"/>
  <c r="R3859" i="4"/>
  <c r="R3860" i="4"/>
  <c r="R3861" i="4"/>
  <c r="R3862" i="4"/>
  <c r="R3863" i="4"/>
  <c r="R3864" i="4"/>
  <c r="R3865" i="4"/>
  <c r="R3866" i="4"/>
  <c r="R3867" i="4"/>
  <c r="R3868" i="4"/>
  <c r="R3869" i="4"/>
  <c r="R3870" i="4"/>
  <c r="R3871" i="4"/>
  <c r="R3872" i="4"/>
  <c r="R3873" i="4"/>
  <c r="R3874" i="4"/>
  <c r="R3875" i="4"/>
  <c r="R3876" i="4"/>
  <c r="R3877" i="4"/>
  <c r="R3878" i="4"/>
  <c r="R3879" i="4"/>
  <c r="R3880" i="4"/>
  <c r="R3881" i="4"/>
  <c r="R3882" i="4"/>
  <c r="R3883" i="4"/>
  <c r="R3884" i="4"/>
  <c r="R3885" i="4"/>
  <c r="R3886" i="4"/>
  <c r="R3887" i="4"/>
  <c r="R3888" i="4"/>
  <c r="R3889" i="4"/>
  <c r="R3890" i="4"/>
  <c r="R3891" i="4"/>
  <c r="R3892" i="4"/>
  <c r="R3893" i="4"/>
  <c r="R3894" i="4"/>
  <c r="R3895" i="4"/>
  <c r="R3896" i="4"/>
  <c r="R3897" i="4"/>
  <c r="R3898" i="4"/>
  <c r="R3899" i="4"/>
  <c r="R3900" i="4"/>
  <c r="R3901" i="4"/>
  <c r="R3902" i="4"/>
  <c r="R3903" i="4"/>
  <c r="R3904" i="4"/>
  <c r="R3905" i="4"/>
  <c r="R3906" i="4"/>
  <c r="R3907" i="4"/>
  <c r="R3908" i="4"/>
  <c r="R3909" i="4"/>
  <c r="R3910" i="4"/>
  <c r="R3911" i="4"/>
  <c r="R3912" i="4"/>
  <c r="R3913" i="4"/>
  <c r="R3914" i="4"/>
  <c r="R3915" i="4"/>
  <c r="R3916" i="4"/>
  <c r="R3917" i="4"/>
  <c r="R3918" i="4"/>
  <c r="R3919" i="4"/>
  <c r="R3920" i="4"/>
  <c r="R3921" i="4"/>
  <c r="R3922" i="4"/>
  <c r="R3923" i="4"/>
  <c r="R3924" i="4"/>
  <c r="R3925" i="4"/>
  <c r="R3926" i="4"/>
  <c r="R3927" i="4"/>
  <c r="R3928" i="4"/>
  <c r="R3929" i="4"/>
  <c r="R3930" i="4"/>
  <c r="R3931" i="4"/>
  <c r="R3932" i="4"/>
  <c r="R3933" i="4"/>
  <c r="R3934" i="4"/>
  <c r="R3935" i="4"/>
  <c r="R3936" i="4"/>
  <c r="R3937" i="4"/>
  <c r="R3938" i="4"/>
  <c r="R3939" i="4"/>
  <c r="R3940" i="4"/>
  <c r="R3941" i="4"/>
  <c r="R3942" i="4"/>
  <c r="R3943" i="4"/>
  <c r="R3944" i="4"/>
  <c r="R3945" i="4"/>
  <c r="R3946" i="4"/>
  <c r="R3947" i="4"/>
  <c r="R3948" i="4"/>
  <c r="R3949" i="4"/>
  <c r="R3950" i="4"/>
  <c r="R3951" i="4"/>
  <c r="R3952" i="4"/>
  <c r="R3953" i="4"/>
  <c r="R3954" i="4"/>
  <c r="R3955" i="4"/>
  <c r="R3956" i="4"/>
  <c r="R3957" i="4"/>
  <c r="R3958" i="4"/>
  <c r="R3959" i="4"/>
  <c r="R3960" i="4"/>
  <c r="R3961" i="4"/>
  <c r="R3962" i="4"/>
  <c r="R3963" i="4"/>
  <c r="R3964" i="4"/>
  <c r="R3965" i="4"/>
  <c r="R3966" i="4"/>
  <c r="R3967" i="4"/>
  <c r="R3968" i="4"/>
  <c r="R3969" i="4"/>
  <c r="R3970" i="4"/>
  <c r="R3971" i="4"/>
  <c r="R3972" i="4"/>
  <c r="R3973" i="4"/>
  <c r="R3974" i="4"/>
  <c r="R3975" i="4"/>
  <c r="R3976" i="4"/>
  <c r="R3977" i="4"/>
  <c r="R3978" i="4"/>
  <c r="R3979" i="4"/>
  <c r="R3980" i="4"/>
  <c r="R3981" i="4"/>
  <c r="R3982" i="4"/>
  <c r="R3983" i="4"/>
  <c r="R3984" i="4"/>
  <c r="R3985" i="4"/>
  <c r="R3986" i="4"/>
  <c r="R3987" i="4"/>
  <c r="R3988" i="4"/>
  <c r="R3989" i="4"/>
  <c r="R3990" i="4"/>
  <c r="R3991" i="4"/>
  <c r="R3992" i="4"/>
  <c r="R3993" i="4"/>
  <c r="R3994" i="4"/>
  <c r="R3995" i="4"/>
  <c r="R3996" i="4"/>
  <c r="R3997" i="4"/>
  <c r="R3998" i="4"/>
  <c r="R3999" i="4"/>
  <c r="R4000" i="4"/>
  <c r="R4001" i="4"/>
  <c r="R4002" i="4"/>
  <c r="R4003" i="4"/>
  <c r="R4004" i="4"/>
  <c r="R4005" i="4"/>
  <c r="R4006" i="4"/>
  <c r="R4007" i="4"/>
  <c r="R4008" i="4"/>
  <c r="R4009" i="4"/>
  <c r="R4010" i="4"/>
  <c r="R4011" i="4"/>
  <c r="R4012" i="4"/>
  <c r="R4013" i="4"/>
  <c r="R4014" i="4"/>
  <c r="R4015" i="4"/>
  <c r="R4016" i="4"/>
  <c r="R4017" i="4"/>
  <c r="R4018" i="4"/>
  <c r="R4019" i="4"/>
  <c r="R4020" i="4"/>
  <c r="R4021" i="4"/>
  <c r="R4022" i="4"/>
  <c r="R4023" i="4"/>
  <c r="R4024" i="4"/>
  <c r="R4025" i="4"/>
  <c r="R4026" i="4"/>
  <c r="R4027" i="4"/>
  <c r="R4028" i="4"/>
  <c r="R4029" i="4"/>
  <c r="R4030" i="4"/>
  <c r="R4031" i="4"/>
  <c r="R4032" i="4"/>
  <c r="R4033" i="4"/>
  <c r="R4034" i="4"/>
  <c r="R4035" i="4"/>
  <c r="R4036" i="4"/>
  <c r="R4037" i="4"/>
  <c r="R4038" i="4"/>
  <c r="R4039" i="4"/>
  <c r="R4040" i="4"/>
  <c r="R4041" i="4"/>
  <c r="R4042" i="4"/>
  <c r="R4043" i="4"/>
  <c r="R4044" i="4"/>
  <c r="R4045" i="4"/>
  <c r="R4046" i="4"/>
  <c r="R4047" i="4"/>
  <c r="R4048" i="4"/>
  <c r="R4049" i="4"/>
  <c r="R4050" i="4"/>
  <c r="R4051" i="4"/>
  <c r="R4052" i="4"/>
  <c r="R4053" i="4"/>
  <c r="R4054" i="4"/>
  <c r="R4055" i="4"/>
  <c r="R4056" i="4"/>
  <c r="R4057" i="4"/>
  <c r="R4058" i="4"/>
  <c r="R4059" i="4"/>
  <c r="R4060" i="4"/>
  <c r="R4061" i="4"/>
  <c r="R4062" i="4"/>
  <c r="R4063" i="4"/>
  <c r="R4064" i="4"/>
  <c r="R4065" i="4"/>
  <c r="R4066" i="4"/>
  <c r="R4067" i="4"/>
  <c r="R4068" i="4"/>
  <c r="R4069" i="4"/>
  <c r="R4070" i="4"/>
  <c r="R4071" i="4"/>
  <c r="R4072" i="4"/>
  <c r="R4073" i="4"/>
  <c r="R4074" i="4"/>
  <c r="R4075" i="4"/>
  <c r="R4076" i="4"/>
  <c r="R4077" i="4"/>
  <c r="R4078" i="4"/>
  <c r="R4079" i="4"/>
  <c r="R4080" i="4"/>
  <c r="R4081" i="4"/>
  <c r="R4082" i="4"/>
  <c r="R4083" i="4"/>
  <c r="R4084" i="4"/>
  <c r="R4085" i="4"/>
  <c r="R4086" i="4"/>
  <c r="R4087" i="4"/>
  <c r="R4088" i="4"/>
  <c r="R4089" i="4"/>
  <c r="R4090" i="4"/>
  <c r="R4091" i="4"/>
  <c r="R4092" i="4"/>
  <c r="R4093" i="4"/>
  <c r="R4094" i="4"/>
  <c r="R4095" i="4"/>
  <c r="R4096" i="4"/>
  <c r="R4097" i="4"/>
  <c r="R4098" i="4"/>
  <c r="R4099" i="4"/>
  <c r="R4100" i="4"/>
  <c r="R4101" i="4"/>
  <c r="R4102" i="4"/>
  <c r="R4103" i="4"/>
  <c r="R4104" i="4"/>
  <c r="R4105" i="4"/>
  <c r="R4106" i="4"/>
  <c r="R4107" i="4"/>
  <c r="R4108" i="4"/>
  <c r="R4109" i="4"/>
  <c r="R4110" i="4"/>
  <c r="R4111" i="4"/>
  <c r="R4112" i="4"/>
  <c r="R4113" i="4"/>
  <c r="R4114" i="4"/>
  <c r="R4115" i="4"/>
  <c r="R4116" i="4"/>
  <c r="R4117" i="4"/>
  <c r="R4118" i="4"/>
  <c r="R4119" i="4"/>
  <c r="R4120" i="4"/>
  <c r="R4121" i="4"/>
  <c r="R4122" i="4"/>
  <c r="R4123" i="4"/>
  <c r="R4124" i="4"/>
  <c r="R4125" i="4"/>
  <c r="R4126" i="4"/>
  <c r="R4127" i="4"/>
  <c r="R4128" i="4"/>
  <c r="R4129" i="4"/>
  <c r="R4130" i="4"/>
  <c r="R4131" i="4"/>
  <c r="R4132" i="4"/>
  <c r="R4133" i="4"/>
  <c r="R4134" i="4"/>
  <c r="R4135" i="4"/>
  <c r="R4136" i="4"/>
  <c r="R4137" i="4"/>
  <c r="R4138" i="4"/>
  <c r="R4139" i="4"/>
  <c r="R4140" i="4"/>
  <c r="R4141" i="4"/>
  <c r="R4142" i="4"/>
  <c r="R4143" i="4"/>
  <c r="R4144" i="4"/>
  <c r="R4145" i="4"/>
  <c r="R4146" i="4"/>
  <c r="R4147" i="4"/>
  <c r="R4148" i="4"/>
  <c r="R4149" i="4"/>
  <c r="R4150" i="4"/>
  <c r="R4151" i="4"/>
  <c r="R4152" i="4"/>
  <c r="R4153" i="4"/>
  <c r="R4154" i="4"/>
  <c r="R4155" i="4"/>
  <c r="R4156" i="4"/>
  <c r="R4157" i="4"/>
  <c r="R4158" i="4"/>
  <c r="R4159" i="4"/>
  <c r="R4160" i="4"/>
  <c r="R4161" i="4"/>
  <c r="R4162" i="4"/>
  <c r="R4163" i="4"/>
  <c r="R4164" i="4"/>
  <c r="R4165" i="4"/>
  <c r="R4166" i="4"/>
  <c r="R4167" i="4"/>
  <c r="R4168" i="4"/>
  <c r="R4169" i="4"/>
  <c r="R4170" i="4"/>
  <c r="R4171" i="4"/>
  <c r="R4172" i="4"/>
  <c r="R4173" i="4"/>
  <c r="R4174" i="4"/>
  <c r="R4175" i="4"/>
  <c r="R4176" i="4"/>
  <c r="R4177" i="4"/>
  <c r="R4178" i="4"/>
  <c r="R4179" i="4"/>
  <c r="R4180" i="4"/>
  <c r="R4181" i="4"/>
  <c r="R4182" i="4"/>
  <c r="R4183" i="4"/>
  <c r="R4184" i="4"/>
  <c r="R4185" i="4"/>
  <c r="R4186" i="4"/>
  <c r="R4187" i="4"/>
  <c r="R4188" i="4"/>
  <c r="R4189" i="4"/>
  <c r="R4190" i="4"/>
  <c r="R4191" i="4"/>
  <c r="R4192" i="4"/>
  <c r="R4193" i="4"/>
  <c r="R4194" i="4"/>
  <c r="R4195" i="4"/>
  <c r="R4196" i="4"/>
  <c r="R4197" i="4"/>
  <c r="R4198" i="4"/>
  <c r="R4199" i="4"/>
  <c r="R4200" i="4"/>
  <c r="R4201" i="4"/>
  <c r="R4202" i="4"/>
  <c r="R4203" i="4"/>
  <c r="R4204" i="4"/>
  <c r="R4205" i="4"/>
  <c r="R4206" i="4"/>
  <c r="R4207" i="4"/>
  <c r="R4208" i="4"/>
  <c r="R4209" i="4"/>
  <c r="R4210" i="4"/>
  <c r="R4211" i="4"/>
  <c r="R4212" i="4"/>
  <c r="R4213" i="4"/>
  <c r="R4214" i="4"/>
  <c r="R4215" i="4"/>
  <c r="R4216" i="4"/>
  <c r="R4217" i="4"/>
  <c r="R4218" i="4"/>
  <c r="R4219" i="4"/>
  <c r="R4220" i="4"/>
  <c r="R4221" i="4"/>
  <c r="R4222" i="4"/>
  <c r="R4223" i="4"/>
  <c r="R4224" i="4"/>
  <c r="R4225" i="4"/>
  <c r="R4226" i="4"/>
  <c r="R4227" i="4"/>
  <c r="R4228" i="4"/>
  <c r="R4229" i="4"/>
  <c r="R4230" i="4"/>
  <c r="R4231" i="4"/>
  <c r="R4232" i="4"/>
  <c r="R4233" i="4"/>
  <c r="R4234" i="4"/>
  <c r="R4235" i="4"/>
  <c r="R4236" i="4"/>
  <c r="R4237" i="4"/>
  <c r="R4238" i="4"/>
  <c r="R4239" i="4"/>
  <c r="R4240" i="4"/>
  <c r="R4241" i="4"/>
  <c r="R4242" i="4"/>
  <c r="R4243" i="4"/>
  <c r="R4244" i="4"/>
  <c r="R4245" i="4"/>
  <c r="R4246" i="4"/>
  <c r="R4247" i="4"/>
  <c r="R4248" i="4"/>
  <c r="R4249" i="4"/>
  <c r="R4250" i="4"/>
  <c r="R4251" i="4"/>
  <c r="R4252" i="4"/>
  <c r="R4253" i="4"/>
  <c r="R4254" i="4"/>
  <c r="R4255" i="4"/>
  <c r="R4256" i="4"/>
  <c r="R4257" i="4"/>
  <c r="R4258" i="4"/>
  <c r="R4259" i="4"/>
  <c r="R4260" i="4"/>
  <c r="R4261" i="4"/>
  <c r="R4262" i="4"/>
  <c r="R4263" i="4"/>
  <c r="R4264" i="4"/>
  <c r="R4265" i="4"/>
  <c r="R4266" i="4"/>
  <c r="R4267" i="4"/>
  <c r="R4268" i="4"/>
  <c r="R4269" i="4"/>
  <c r="R4270" i="4"/>
  <c r="R4271" i="4"/>
  <c r="R4272" i="4"/>
  <c r="R4273" i="4"/>
  <c r="R4274" i="4"/>
  <c r="R4275" i="4"/>
  <c r="R4276" i="4"/>
  <c r="R4277" i="4"/>
  <c r="R4278" i="4"/>
  <c r="R4279" i="4"/>
  <c r="R4280" i="4"/>
  <c r="R4281" i="4"/>
  <c r="R4282" i="4"/>
  <c r="R4283" i="4"/>
  <c r="R4284" i="4"/>
  <c r="R4285" i="4"/>
  <c r="R4286" i="4"/>
  <c r="R4287" i="4"/>
  <c r="R4288" i="4"/>
  <c r="R4289" i="4"/>
  <c r="R4290" i="4"/>
  <c r="R4291" i="4"/>
  <c r="R4292" i="4"/>
  <c r="R4293" i="4"/>
  <c r="R4294" i="4"/>
  <c r="R4295" i="4"/>
  <c r="R4296" i="4"/>
  <c r="R4297" i="4"/>
  <c r="R4298" i="4"/>
  <c r="R4299" i="4"/>
  <c r="R4300" i="4"/>
  <c r="R4301" i="4"/>
  <c r="R4302" i="4"/>
  <c r="R4303" i="4"/>
  <c r="R4304" i="4"/>
  <c r="R4305" i="4"/>
  <c r="R4306" i="4"/>
  <c r="R4307" i="4"/>
  <c r="R4308" i="4"/>
  <c r="R4309" i="4"/>
  <c r="R4310" i="4"/>
  <c r="R4311" i="4"/>
  <c r="R4312" i="4"/>
  <c r="R4313" i="4"/>
  <c r="R4314" i="4"/>
  <c r="R4315" i="4"/>
  <c r="R4316" i="4"/>
  <c r="R4317" i="4"/>
  <c r="R4318" i="4"/>
  <c r="R4319" i="4"/>
  <c r="R4320" i="4"/>
  <c r="R4321" i="4"/>
  <c r="R4322" i="4"/>
  <c r="R4323" i="4"/>
  <c r="R4324" i="4"/>
  <c r="R4325" i="4"/>
  <c r="R4326" i="4"/>
  <c r="R4327" i="4"/>
  <c r="R4328" i="4"/>
  <c r="R4329" i="4"/>
  <c r="R4330" i="4"/>
  <c r="R4331" i="4"/>
  <c r="R4332" i="4"/>
  <c r="R4333" i="4"/>
  <c r="R4334" i="4"/>
  <c r="R4335" i="4"/>
  <c r="R4336" i="4"/>
  <c r="R4337" i="4"/>
  <c r="R4338" i="4"/>
  <c r="R4339" i="4"/>
  <c r="R4340" i="4"/>
  <c r="R4341" i="4"/>
  <c r="R4342" i="4"/>
  <c r="R4343" i="4"/>
  <c r="R4344" i="4"/>
  <c r="R4345" i="4"/>
  <c r="R4346" i="4"/>
  <c r="R4347" i="4"/>
  <c r="R4348" i="4"/>
  <c r="R4349" i="4"/>
  <c r="R4350" i="4"/>
  <c r="R4351" i="4"/>
  <c r="R4352" i="4"/>
  <c r="R4353" i="4"/>
  <c r="R4354" i="4"/>
  <c r="R4355" i="4"/>
  <c r="R4356" i="4"/>
  <c r="R4357" i="4"/>
  <c r="R4358" i="4"/>
  <c r="R4359" i="4"/>
  <c r="R4360" i="4"/>
  <c r="R4361" i="4"/>
  <c r="R4362" i="4"/>
  <c r="R4363" i="4"/>
  <c r="R4364" i="4"/>
  <c r="R4365" i="4"/>
  <c r="R4366" i="4"/>
  <c r="R4367" i="4"/>
  <c r="R4368" i="4"/>
  <c r="R4369" i="4"/>
  <c r="R4370" i="4"/>
  <c r="R4371" i="4"/>
  <c r="R4372" i="4"/>
  <c r="R4373" i="4"/>
  <c r="R4374" i="4"/>
  <c r="R4375" i="4"/>
  <c r="R4376" i="4"/>
  <c r="R4377" i="4"/>
  <c r="R4378" i="4"/>
  <c r="R4379" i="4"/>
  <c r="R4380" i="4"/>
  <c r="R4381" i="4"/>
  <c r="R4382" i="4"/>
  <c r="R4383" i="4"/>
  <c r="R4384" i="4"/>
  <c r="R4385" i="4"/>
  <c r="R4386" i="4"/>
  <c r="R4387" i="4"/>
  <c r="R4388" i="4"/>
  <c r="R4389" i="4"/>
  <c r="R4390" i="4"/>
  <c r="R4391" i="4"/>
  <c r="R4392" i="4"/>
  <c r="R4393" i="4"/>
  <c r="R4394" i="4"/>
  <c r="R4395" i="4"/>
  <c r="R4396" i="4"/>
  <c r="R4397" i="4"/>
  <c r="R4398" i="4"/>
  <c r="R4399" i="4"/>
  <c r="R4400" i="4"/>
  <c r="R4401" i="4"/>
  <c r="R4402" i="4"/>
  <c r="R4403" i="4"/>
  <c r="R4404" i="4"/>
  <c r="R4405" i="4"/>
  <c r="R4406" i="4"/>
  <c r="R4407" i="4"/>
  <c r="R4408" i="4"/>
  <c r="R4409" i="4"/>
  <c r="R4410" i="4"/>
  <c r="R4411" i="4"/>
  <c r="R4412" i="4"/>
  <c r="R4413" i="4"/>
  <c r="R4414" i="4"/>
  <c r="R4415" i="4"/>
  <c r="R4416" i="4"/>
  <c r="R4417" i="4"/>
  <c r="R4418" i="4"/>
  <c r="R4419" i="4"/>
  <c r="R4420" i="4"/>
  <c r="R4421" i="4"/>
  <c r="R4422" i="4"/>
  <c r="R4423" i="4"/>
  <c r="R4424" i="4"/>
  <c r="R4425" i="4"/>
  <c r="R4426" i="4"/>
  <c r="R4427" i="4"/>
  <c r="R4428" i="4"/>
  <c r="R4429" i="4"/>
  <c r="R4430" i="4"/>
  <c r="R4431" i="4"/>
  <c r="R4432" i="4"/>
  <c r="R4433" i="4"/>
  <c r="R4434" i="4"/>
  <c r="R4435" i="4"/>
  <c r="R4436" i="4"/>
  <c r="R4437" i="4"/>
  <c r="R4438" i="4"/>
  <c r="R4439" i="4"/>
  <c r="R4440" i="4"/>
  <c r="R4441" i="4"/>
  <c r="R4442" i="4"/>
  <c r="R4443" i="4"/>
  <c r="R4444" i="4"/>
  <c r="R4445" i="4"/>
  <c r="R4446" i="4"/>
  <c r="R4447" i="4"/>
  <c r="R4448" i="4"/>
  <c r="R4449" i="4"/>
  <c r="R4450" i="4"/>
  <c r="R4451" i="4"/>
  <c r="R4452" i="4"/>
  <c r="R4453" i="4"/>
  <c r="R4454" i="4"/>
  <c r="R4455" i="4"/>
  <c r="R4456" i="4"/>
  <c r="R4457" i="4"/>
  <c r="R4458" i="4"/>
  <c r="R4459" i="4"/>
  <c r="R4460" i="4"/>
  <c r="R4461" i="4"/>
  <c r="R4462" i="4"/>
  <c r="R4463" i="4"/>
  <c r="R4464" i="4"/>
  <c r="R4465" i="4"/>
  <c r="R4466" i="4"/>
  <c r="R4467" i="4"/>
  <c r="R4468" i="4"/>
  <c r="R4469" i="4"/>
  <c r="R4470" i="4"/>
  <c r="R4471" i="4"/>
  <c r="R4472" i="4"/>
  <c r="R4473" i="4"/>
  <c r="R4474" i="4"/>
  <c r="R4475" i="4"/>
  <c r="R4476" i="4"/>
  <c r="R4477" i="4"/>
  <c r="R4478" i="4"/>
  <c r="R4479" i="4"/>
  <c r="R4480" i="4"/>
  <c r="R4481" i="4"/>
  <c r="R4482" i="4"/>
  <c r="R4483" i="4"/>
  <c r="R4484" i="4"/>
  <c r="R4485" i="4"/>
  <c r="R4486" i="4"/>
  <c r="R4487" i="4"/>
  <c r="R4488" i="4"/>
  <c r="R4489" i="4"/>
  <c r="R4490" i="4"/>
  <c r="R4491" i="4"/>
  <c r="R4492" i="4"/>
  <c r="R4493" i="4"/>
  <c r="R4494" i="4"/>
  <c r="R4495" i="4"/>
  <c r="R4496" i="4"/>
  <c r="R4497" i="4"/>
  <c r="R4498" i="4"/>
  <c r="R4499" i="4"/>
  <c r="R4500" i="4"/>
  <c r="R4501" i="4"/>
  <c r="R4502" i="4"/>
  <c r="R4503" i="4"/>
  <c r="R4504" i="4"/>
  <c r="R4505" i="4"/>
  <c r="R4506" i="4"/>
  <c r="R4507" i="4"/>
  <c r="R4508" i="4"/>
  <c r="R4509" i="4"/>
  <c r="R4510" i="4"/>
  <c r="R4511" i="4"/>
  <c r="R4512" i="4"/>
  <c r="R4513" i="4"/>
  <c r="R4514" i="4"/>
  <c r="R4515" i="4"/>
  <c r="R4516" i="4"/>
  <c r="R4517" i="4"/>
  <c r="R4518" i="4"/>
  <c r="R4519" i="4"/>
  <c r="R4520" i="4"/>
  <c r="R4521" i="4"/>
  <c r="R4522" i="4"/>
  <c r="R4523" i="4"/>
  <c r="R4524" i="4"/>
  <c r="R4525" i="4"/>
  <c r="R4526" i="4"/>
  <c r="R4527" i="4"/>
  <c r="R4528" i="4"/>
  <c r="R4529" i="4"/>
  <c r="R4530" i="4"/>
  <c r="R4531" i="4"/>
  <c r="R4532" i="4"/>
  <c r="R4533" i="4"/>
  <c r="R4534" i="4"/>
  <c r="R4535" i="4"/>
  <c r="R4536" i="4"/>
  <c r="R4537" i="4"/>
  <c r="R4538" i="4"/>
  <c r="R4539" i="4"/>
  <c r="R4540" i="4"/>
  <c r="R4541" i="4"/>
  <c r="R4542" i="4"/>
  <c r="R4543" i="4"/>
  <c r="R4544" i="4"/>
  <c r="R4545" i="4"/>
  <c r="R4546" i="4"/>
  <c r="R4547" i="4"/>
  <c r="R4548" i="4"/>
  <c r="R4549" i="4"/>
  <c r="R4550" i="4"/>
  <c r="R4551" i="4"/>
  <c r="R4552" i="4"/>
  <c r="R4553" i="4"/>
  <c r="R4554" i="4"/>
  <c r="R4555" i="4"/>
  <c r="R4556" i="4"/>
  <c r="R4557" i="4"/>
  <c r="R4558" i="4"/>
  <c r="R4559" i="4"/>
  <c r="R4560" i="4"/>
  <c r="R4561" i="4"/>
  <c r="R4562" i="4"/>
  <c r="R4563" i="4"/>
  <c r="R4564" i="4"/>
  <c r="R4565" i="4"/>
  <c r="R4566" i="4"/>
  <c r="R4567" i="4"/>
  <c r="R4568" i="4"/>
  <c r="R4569" i="4"/>
  <c r="R4570" i="4"/>
  <c r="R4571" i="4"/>
  <c r="R4572" i="4"/>
  <c r="R4573" i="4"/>
  <c r="R4574" i="4"/>
  <c r="R4575" i="4"/>
  <c r="R4576" i="4"/>
  <c r="R4577" i="4"/>
  <c r="R4578" i="4"/>
  <c r="R4579" i="4"/>
  <c r="R4580" i="4"/>
  <c r="R4581" i="4"/>
  <c r="R4582" i="4"/>
  <c r="R4583" i="4"/>
  <c r="R4584" i="4"/>
  <c r="R4585" i="4"/>
  <c r="R4586" i="4"/>
  <c r="R4587" i="4"/>
  <c r="R4588" i="4"/>
  <c r="R4589" i="4"/>
  <c r="R4590" i="4"/>
  <c r="R4591" i="4"/>
  <c r="R4592" i="4"/>
  <c r="R4593" i="4"/>
  <c r="R4594" i="4"/>
  <c r="R4595" i="4"/>
  <c r="R4596" i="4"/>
  <c r="R4597" i="4"/>
  <c r="R4598" i="4"/>
  <c r="R4599" i="4"/>
  <c r="R4600" i="4"/>
  <c r="R4601" i="4"/>
  <c r="R4602" i="4"/>
  <c r="R4603" i="4"/>
  <c r="R4604" i="4"/>
  <c r="R4605" i="4"/>
  <c r="R4606" i="4"/>
  <c r="R4607" i="4"/>
  <c r="R4608" i="4"/>
  <c r="R4609" i="4"/>
  <c r="R4610" i="4"/>
  <c r="R4611" i="4"/>
  <c r="R4612" i="4"/>
  <c r="R4613" i="4"/>
  <c r="R4614" i="4"/>
  <c r="R4615" i="4"/>
  <c r="R4616" i="4"/>
  <c r="R4617" i="4"/>
  <c r="R4618" i="4"/>
  <c r="R4619" i="4"/>
  <c r="R4620" i="4"/>
  <c r="R4621" i="4"/>
  <c r="R4622" i="4"/>
  <c r="R4623" i="4"/>
  <c r="R4624" i="4"/>
  <c r="R4625" i="4"/>
  <c r="R4626" i="4"/>
  <c r="R4627" i="4"/>
  <c r="R4628" i="4"/>
  <c r="R4629" i="4"/>
  <c r="R4630" i="4"/>
  <c r="R4631" i="4"/>
  <c r="R4632" i="4"/>
  <c r="R4633" i="4"/>
  <c r="R4634" i="4"/>
  <c r="R4635" i="4"/>
  <c r="R4636" i="4"/>
  <c r="R4637" i="4"/>
  <c r="R4638" i="4"/>
  <c r="R4639" i="4"/>
  <c r="R4640" i="4"/>
  <c r="R4641" i="4"/>
  <c r="R4642" i="4"/>
  <c r="R4643" i="4"/>
  <c r="R4644" i="4"/>
  <c r="R4645" i="4"/>
  <c r="R4646" i="4"/>
  <c r="R4647" i="4"/>
  <c r="R4648" i="4"/>
  <c r="R4649" i="4"/>
  <c r="R4650" i="4"/>
  <c r="R4651" i="4"/>
  <c r="R4652" i="4"/>
  <c r="R4653" i="4"/>
  <c r="R4654" i="4"/>
  <c r="R4655" i="4"/>
  <c r="R4656" i="4"/>
  <c r="R4657" i="4"/>
  <c r="R4658" i="4"/>
  <c r="R4659" i="4"/>
  <c r="R4660" i="4"/>
  <c r="R4661" i="4"/>
  <c r="R4662" i="4"/>
  <c r="R4663" i="4"/>
  <c r="R4664" i="4"/>
  <c r="R4665" i="4"/>
  <c r="R4666" i="4"/>
  <c r="R4667" i="4"/>
  <c r="R4668" i="4"/>
  <c r="R4669" i="4"/>
  <c r="R4670" i="4"/>
  <c r="R4671" i="4"/>
  <c r="R4672" i="4"/>
  <c r="R4673" i="4"/>
  <c r="R4674" i="4"/>
  <c r="R4675" i="4"/>
  <c r="R4676" i="4"/>
  <c r="R4677" i="4"/>
  <c r="R4678" i="4"/>
  <c r="R4679" i="4"/>
  <c r="R4680" i="4"/>
  <c r="R4681" i="4"/>
  <c r="R4682" i="4"/>
  <c r="R4683" i="4"/>
  <c r="R4684" i="4"/>
  <c r="R4685" i="4"/>
  <c r="R4686" i="4"/>
  <c r="R4687" i="4"/>
  <c r="R4688" i="4"/>
  <c r="R4689" i="4"/>
  <c r="R4690" i="4"/>
  <c r="R4691" i="4"/>
  <c r="R4692" i="4"/>
  <c r="R4693" i="4"/>
  <c r="R4694" i="4"/>
  <c r="R4695" i="4"/>
  <c r="R4696" i="4"/>
  <c r="R4697" i="4"/>
  <c r="R4698" i="4"/>
  <c r="R4699" i="4"/>
  <c r="R4700" i="4"/>
  <c r="R4701" i="4"/>
  <c r="R4702" i="4"/>
  <c r="R4703" i="4"/>
  <c r="R4704" i="4"/>
  <c r="R4705" i="4"/>
  <c r="R4706" i="4"/>
  <c r="R4707" i="4"/>
  <c r="R4708" i="4"/>
  <c r="R4709" i="4"/>
  <c r="R4710" i="4"/>
  <c r="R4711" i="4"/>
  <c r="R4712" i="4"/>
  <c r="R4713" i="4"/>
  <c r="R4714" i="4"/>
  <c r="R4715" i="4"/>
  <c r="R4716" i="4"/>
  <c r="R4717" i="4"/>
  <c r="R4718" i="4"/>
  <c r="R4719" i="4"/>
  <c r="R4720" i="4"/>
  <c r="R4721" i="4"/>
  <c r="R4722" i="4"/>
  <c r="R4723" i="4"/>
  <c r="R4724" i="4"/>
  <c r="R4725" i="4"/>
  <c r="R4726" i="4"/>
  <c r="R4727" i="4"/>
  <c r="R4728" i="4"/>
  <c r="R4729" i="4"/>
  <c r="R4730" i="4"/>
  <c r="R4731" i="4"/>
  <c r="R4732" i="4"/>
  <c r="R4733" i="4"/>
  <c r="R4734" i="4"/>
  <c r="R4735" i="4"/>
  <c r="R4736" i="4"/>
  <c r="R4737" i="4"/>
  <c r="R4738" i="4"/>
  <c r="R4739" i="4"/>
  <c r="R4740" i="4"/>
  <c r="R4741" i="4"/>
  <c r="R4742" i="4"/>
  <c r="R4743" i="4"/>
  <c r="R4744" i="4"/>
  <c r="R4745" i="4"/>
  <c r="R4746" i="4"/>
  <c r="R4747" i="4"/>
  <c r="R4748" i="4"/>
  <c r="R4749" i="4"/>
  <c r="R4750" i="4"/>
  <c r="R4751" i="4"/>
  <c r="R4752" i="4"/>
  <c r="R4753" i="4"/>
  <c r="R4754" i="4"/>
  <c r="R4755" i="4"/>
  <c r="R4756" i="4"/>
  <c r="R4757" i="4"/>
  <c r="R4758" i="4"/>
  <c r="R4759" i="4"/>
  <c r="R4760" i="4"/>
  <c r="R4761" i="4"/>
  <c r="R4762" i="4"/>
  <c r="R4763" i="4"/>
  <c r="R4764" i="4"/>
  <c r="R4765" i="4"/>
  <c r="R4766" i="4"/>
  <c r="R4767" i="4"/>
  <c r="R4768" i="4"/>
  <c r="R4769" i="4"/>
  <c r="R4770" i="4"/>
  <c r="R4771" i="4"/>
  <c r="R4772" i="4"/>
  <c r="R4773" i="4"/>
  <c r="R4774" i="4"/>
  <c r="R4775" i="4"/>
  <c r="R4776" i="4"/>
  <c r="R4777" i="4"/>
  <c r="R4778" i="4"/>
  <c r="R4779" i="4"/>
  <c r="R4780" i="4"/>
  <c r="R4781" i="4"/>
  <c r="R4782" i="4"/>
  <c r="R4783" i="4"/>
  <c r="R4784" i="4"/>
  <c r="R4785" i="4"/>
  <c r="R4786" i="4"/>
  <c r="R4787" i="4"/>
  <c r="R4788" i="4"/>
  <c r="R4789" i="4"/>
  <c r="R4790" i="4"/>
  <c r="R4791" i="4"/>
  <c r="R4792" i="4"/>
  <c r="R4793" i="4"/>
  <c r="R4794" i="4"/>
  <c r="R4795" i="4"/>
  <c r="R4796" i="4"/>
  <c r="R4797" i="4"/>
  <c r="R4798" i="4"/>
  <c r="R4799" i="4"/>
  <c r="R4800" i="4"/>
  <c r="R4801" i="4"/>
  <c r="R4802" i="4"/>
  <c r="R4803" i="4"/>
  <c r="R4804" i="4"/>
  <c r="R4805" i="4"/>
  <c r="R4806" i="4"/>
  <c r="R4807" i="4"/>
  <c r="R4808" i="4"/>
  <c r="R4809" i="4"/>
  <c r="R4810" i="4"/>
  <c r="R4811" i="4"/>
  <c r="R4812" i="4"/>
  <c r="R4813" i="4"/>
  <c r="R4814" i="4"/>
  <c r="R4815" i="4"/>
  <c r="R4816" i="4"/>
  <c r="R4817" i="4"/>
  <c r="R4818" i="4"/>
  <c r="R4819" i="4"/>
  <c r="R4820" i="4"/>
  <c r="R4821" i="4"/>
  <c r="R4822" i="4"/>
  <c r="R4823" i="4"/>
  <c r="R4824" i="4"/>
  <c r="R4825" i="4"/>
  <c r="R4826" i="4"/>
  <c r="R4827" i="4"/>
  <c r="R4828" i="4"/>
  <c r="R4829" i="4"/>
  <c r="R4830" i="4"/>
  <c r="R4831" i="4"/>
  <c r="R4832" i="4"/>
  <c r="R4833" i="4"/>
  <c r="R4834" i="4"/>
  <c r="R4835" i="4"/>
  <c r="R4836" i="4"/>
  <c r="R4837" i="4"/>
  <c r="R4838" i="4"/>
  <c r="R4839" i="4"/>
  <c r="R4840" i="4"/>
  <c r="R4841" i="4"/>
  <c r="R4842" i="4"/>
  <c r="R4843" i="4"/>
  <c r="R4844" i="4"/>
  <c r="R4845" i="4"/>
  <c r="R4846" i="4"/>
  <c r="R4847" i="4"/>
  <c r="R4848" i="4"/>
  <c r="R4849" i="4"/>
  <c r="R4850" i="4"/>
  <c r="R4851" i="4"/>
  <c r="R4852" i="4"/>
  <c r="R4853" i="4"/>
  <c r="R4854" i="4"/>
  <c r="R4855" i="4"/>
  <c r="R4856" i="4"/>
  <c r="R4857" i="4"/>
  <c r="R4858" i="4"/>
  <c r="R4859" i="4"/>
  <c r="R4860" i="4"/>
  <c r="R4861" i="4"/>
  <c r="R4862" i="4"/>
  <c r="R4863" i="4"/>
  <c r="R4864" i="4"/>
  <c r="R4865" i="4"/>
  <c r="R4866" i="4"/>
  <c r="R4867" i="4"/>
  <c r="R4868" i="4"/>
  <c r="R4869" i="4"/>
  <c r="R4870" i="4"/>
  <c r="R4871" i="4"/>
  <c r="R4872" i="4"/>
  <c r="R4873" i="4"/>
  <c r="R4874" i="4"/>
  <c r="R4875" i="4"/>
  <c r="R4876" i="4"/>
  <c r="R4877" i="4"/>
  <c r="R4878" i="4"/>
  <c r="R4879" i="4"/>
  <c r="R4880" i="4"/>
  <c r="R4881" i="4"/>
  <c r="R4882" i="4"/>
  <c r="R4883" i="4"/>
  <c r="R4884" i="4"/>
  <c r="R4885" i="4"/>
  <c r="R4886" i="4"/>
  <c r="R4887" i="4"/>
  <c r="R4888" i="4"/>
  <c r="R4889" i="4"/>
  <c r="R4890" i="4"/>
  <c r="R4891" i="4"/>
  <c r="R4892" i="4"/>
  <c r="R4893" i="4"/>
  <c r="R4894" i="4"/>
  <c r="R4895" i="4"/>
  <c r="R4896" i="4"/>
  <c r="R4897" i="4"/>
  <c r="R4898" i="4"/>
  <c r="R4899" i="4"/>
  <c r="R4900" i="4"/>
  <c r="R4901" i="4"/>
  <c r="R4902" i="4"/>
  <c r="R4903" i="4"/>
  <c r="R4904" i="4"/>
  <c r="R4905" i="4"/>
  <c r="R4906" i="4"/>
  <c r="R4907" i="4"/>
  <c r="R4908" i="4"/>
  <c r="R4909" i="4"/>
  <c r="R4910" i="4"/>
  <c r="R4911" i="4"/>
  <c r="R4912" i="4"/>
  <c r="R4913" i="4"/>
  <c r="R4914" i="4"/>
  <c r="R4915" i="4"/>
  <c r="R4916" i="4"/>
  <c r="R4917" i="4"/>
  <c r="R4918" i="4"/>
  <c r="R4919" i="4"/>
  <c r="R4920" i="4"/>
  <c r="R4921" i="4"/>
  <c r="R4922" i="4"/>
  <c r="R4923" i="4"/>
  <c r="R4924" i="4"/>
  <c r="R4925" i="4"/>
  <c r="R4926" i="4"/>
  <c r="R4927" i="4"/>
  <c r="R4928" i="4"/>
  <c r="R4929" i="4"/>
  <c r="R4930" i="4"/>
  <c r="R4931" i="4"/>
  <c r="R4932" i="4"/>
  <c r="R4933" i="4"/>
  <c r="R4934" i="4"/>
  <c r="R4935" i="4"/>
  <c r="R4936" i="4"/>
  <c r="R4937" i="4"/>
  <c r="R4938" i="4"/>
  <c r="R4939" i="4"/>
  <c r="R4940" i="4"/>
  <c r="R4941" i="4"/>
  <c r="R4942" i="4"/>
  <c r="R4943" i="4"/>
  <c r="R4944" i="4"/>
  <c r="R4945" i="4"/>
  <c r="R4946" i="4"/>
  <c r="R4947" i="4"/>
  <c r="R4948" i="4"/>
  <c r="R4949" i="4"/>
  <c r="R4950" i="4"/>
  <c r="R4951" i="4"/>
  <c r="R4952" i="4"/>
  <c r="R4953" i="4"/>
  <c r="R4954" i="4"/>
  <c r="R4955" i="4"/>
  <c r="R4956" i="4"/>
  <c r="R4957" i="4"/>
  <c r="R4958" i="4"/>
  <c r="R4959" i="4"/>
  <c r="R4960" i="4"/>
  <c r="R4961" i="4"/>
  <c r="R4962" i="4"/>
  <c r="R4963" i="4"/>
  <c r="R4964" i="4"/>
  <c r="R4965" i="4"/>
  <c r="R4966" i="4"/>
  <c r="R4967" i="4"/>
  <c r="R4968" i="4"/>
  <c r="R4969" i="4"/>
  <c r="R4970" i="4"/>
  <c r="R4971" i="4"/>
  <c r="R4972" i="4"/>
  <c r="R4973" i="4"/>
  <c r="R4974" i="4"/>
  <c r="R4975" i="4"/>
  <c r="R4976" i="4"/>
  <c r="R4977" i="4"/>
  <c r="R4978" i="4"/>
  <c r="R4979" i="4"/>
  <c r="R4980" i="4"/>
  <c r="R4981" i="4"/>
  <c r="R4982" i="4"/>
  <c r="R4983" i="4"/>
  <c r="R4984" i="4"/>
  <c r="R4985" i="4"/>
  <c r="R4986" i="4"/>
  <c r="R4987" i="4"/>
  <c r="R4988" i="4"/>
  <c r="R4989" i="4"/>
  <c r="R4990" i="4"/>
  <c r="R4991" i="4"/>
  <c r="R4992" i="4"/>
  <c r="R4993" i="4"/>
  <c r="R4994" i="4"/>
  <c r="R4995" i="4"/>
  <c r="R4996" i="4"/>
  <c r="R4997" i="4"/>
  <c r="R4998" i="4"/>
  <c r="R4999" i="4"/>
  <c r="R5000" i="4"/>
  <c r="R5001" i="4"/>
  <c r="R5002" i="4"/>
  <c r="R5003" i="4"/>
  <c r="R5004" i="4"/>
  <c r="R5005" i="4"/>
  <c r="R5006" i="4"/>
  <c r="R5007" i="4"/>
  <c r="R5008" i="4"/>
  <c r="R5009" i="4"/>
  <c r="R5010" i="4"/>
  <c r="R5011" i="4"/>
  <c r="R5012" i="4"/>
  <c r="R5013" i="4"/>
  <c r="R5014" i="4"/>
  <c r="R5015" i="4"/>
  <c r="R5016" i="4"/>
  <c r="R5017" i="4"/>
  <c r="R5018" i="4"/>
  <c r="R5019" i="4"/>
  <c r="R5020" i="4"/>
  <c r="R5021" i="4"/>
  <c r="R5022" i="4"/>
  <c r="R5023" i="4"/>
  <c r="R5024" i="4"/>
  <c r="R5025" i="4"/>
  <c r="R5026" i="4"/>
  <c r="R5027" i="4"/>
  <c r="R5028" i="4"/>
  <c r="R5029" i="4"/>
  <c r="R5030" i="4"/>
  <c r="R5031" i="4"/>
  <c r="R5032" i="4"/>
  <c r="R5033" i="4"/>
  <c r="R5034" i="4"/>
  <c r="R5035" i="4"/>
  <c r="R5036" i="4"/>
  <c r="R5037" i="4"/>
  <c r="R5038" i="4"/>
  <c r="R5039" i="4"/>
  <c r="R5040" i="4"/>
  <c r="R5041" i="4"/>
  <c r="R5042" i="4"/>
  <c r="R5043" i="4"/>
  <c r="R5044" i="4"/>
  <c r="R5045" i="4"/>
  <c r="R5046" i="4"/>
  <c r="R5047" i="4"/>
  <c r="R5048" i="4"/>
  <c r="R5049" i="4"/>
  <c r="R5050" i="4"/>
  <c r="R5051" i="4"/>
  <c r="R5052" i="4"/>
  <c r="R5053" i="4"/>
  <c r="R5054" i="4"/>
  <c r="R5055" i="4"/>
  <c r="R5056" i="4"/>
  <c r="R5057" i="4"/>
  <c r="R5058" i="4"/>
  <c r="R5059" i="4"/>
  <c r="R5060" i="4"/>
  <c r="R5061" i="4"/>
  <c r="R5062" i="4"/>
  <c r="R5063" i="4"/>
  <c r="R5064" i="4"/>
  <c r="R5065" i="4"/>
  <c r="R5066" i="4"/>
  <c r="R5067" i="4"/>
  <c r="R5068" i="4"/>
  <c r="R5069" i="4"/>
  <c r="R5070" i="4"/>
  <c r="R5071" i="4"/>
  <c r="R5072" i="4"/>
  <c r="R5073" i="4"/>
  <c r="R5074" i="4"/>
  <c r="R5075" i="4"/>
  <c r="R5076" i="4"/>
  <c r="R5077" i="4"/>
  <c r="R5078" i="4"/>
  <c r="R5079" i="4"/>
  <c r="R5080" i="4"/>
  <c r="R5081" i="4"/>
  <c r="R5082" i="4"/>
  <c r="R5083" i="4"/>
  <c r="R5084" i="4"/>
  <c r="R5085" i="4"/>
  <c r="R5086" i="4"/>
  <c r="R5087" i="4"/>
  <c r="R5088" i="4"/>
  <c r="R5089" i="4"/>
  <c r="R5090" i="4"/>
  <c r="R5091" i="4"/>
  <c r="R5092" i="4"/>
  <c r="R5093" i="4"/>
  <c r="R5094" i="4"/>
  <c r="R5095" i="4"/>
  <c r="R5096" i="4"/>
  <c r="R5097" i="4"/>
  <c r="R5098" i="4"/>
  <c r="R5099" i="4"/>
  <c r="R5100" i="4"/>
  <c r="R5101" i="4"/>
  <c r="R5102" i="4"/>
  <c r="R5103" i="4"/>
  <c r="R5104" i="4"/>
  <c r="R5105" i="4"/>
  <c r="R5106" i="4"/>
  <c r="R5107" i="4"/>
  <c r="R5108" i="4"/>
  <c r="R5109" i="4"/>
  <c r="R5110" i="4"/>
  <c r="R5111" i="4"/>
  <c r="R5112" i="4"/>
  <c r="R5113" i="4"/>
  <c r="R5114" i="4"/>
  <c r="R5115" i="4"/>
  <c r="R5116" i="4"/>
  <c r="R5117" i="4"/>
  <c r="R5118" i="4"/>
  <c r="R5119" i="4"/>
  <c r="R5120" i="4"/>
  <c r="R5121" i="4"/>
  <c r="R5122" i="4"/>
  <c r="R5123" i="4"/>
  <c r="R5124" i="4"/>
  <c r="R5125" i="4"/>
  <c r="R5126" i="4"/>
  <c r="R5127" i="4"/>
  <c r="R5128" i="4"/>
  <c r="R5129" i="4"/>
  <c r="R5130" i="4"/>
  <c r="R5131" i="4"/>
  <c r="R5132" i="4"/>
  <c r="R5133" i="4"/>
  <c r="R5134" i="4"/>
  <c r="R5135" i="4"/>
  <c r="R5136" i="4"/>
  <c r="R5137" i="4"/>
  <c r="R5138" i="4"/>
  <c r="R5139" i="4"/>
  <c r="R5140" i="4"/>
  <c r="R5141" i="4"/>
  <c r="R5142" i="4"/>
  <c r="R5143" i="4"/>
  <c r="R5144" i="4"/>
  <c r="R5145" i="4"/>
  <c r="R5146" i="4"/>
  <c r="R5147" i="4"/>
  <c r="R5148" i="4"/>
  <c r="R5149" i="4"/>
  <c r="R5150" i="4"/>
  <c r="R5151" i="4"/>
  <c r="R5152" i="4"/>
  <c r="R5153" i="4"/>
  <c r="R5154" i="4"/>
  <c r="R5155" i="4"/>
  <c r="R5156" i="4"/>
  <c r="R5157" i="4"/>
  <c r="R5158" i="4"/>
  <c r="R5159" i="4"/>
  <c r="R5160" i="4"/>
  <c r="R5161" i="4"/>
  <c r="R5162" i="4"/>
  <c r="R5163" i="4"/>
  <c r="R5164" i="4"/>
  <c r="R5165" i="4"/>
  <c r="R5166" i="4"/>
  <c r="R5167" i="4"/>
  <c r="R5168" i="4"/>
  <c r="R5169" i="4"/>
  <c r="R5170" i="4"/>
  <c r="R5171" i="4"/>
  <c r="R5172" i="4"/>
  <c r="R5173" i="4"/>
  <c r="R5174" i="4"/>
  <c r="R5175" i="4"/>
  <c r="R5176" i="4"/>
  <c r="R5177" i="4"/>
  <c r="R5178" i="4"/>
  <c r="R5179" i="4"/>
  <c r="R5180" i="4"/>
  <c r="R5181" i="4"/>
  <c r="R5182" i="4"/>
  <c r="R5183" i="4"/>
  <c r="R5184" i="4"/>
  <c r="R5185" i="4"/>
  <c r="R5186" i="4"/>
  <c r="R5187" i="4"/>
  <c r="R5188" i="4"/>
  <c r="R5189" i="4"/>
  <c r="R5190" i="4"/>
  <c r="R5191" i="4"/>
  <c r="R5192" i="4"/>
  <c r="R5193" i="4"/>
  <c r="R5194" i="4"/>
  <c r="R5195" i="4"/>
  <c r="R5196" i="4"/>
  <c r="R5197" i="4"/>
  <c r="R5198" i="4"/>
  <c r="R5199" i="4"/>
  <c r="R5200" i="4"/>
  <c r="R5201" i="4"/>
  <c r="R5202" i="4"/>
  <c r="R5203" i="4"/>
  <c r="R5204" i="4"/>
  <c r="R5205" i="4"/>
  <c r="R5206" i="4"/>
  <c r="R5207" i="4"/>
  <c r="R5208" i="4"/>
  <c r="R5209" i="4"/>
  <c r="R5210" i="4"/>
  <c r="R5211" i="4"/>
  <c r="R5212" i="4"/>
  <c r="R5213" i="4"/>
  <c r="R5214" i="4"/>
  <c r="R5215" i="4"/>
  <c r="R5216" i="4"/>
  <c r="R5217" i="4"/>
  <c r="R5218" i="4"/>
  <c r="R5219" i="4"/>
  <c r="R5220" i="4"/>
  <c r="R5221" i="4"/>
  <c r="R5222" i="4"/>
  <c r="R5223" i="4"/>
  <c r="R5224" i="4"/>
  <c r="R5225" i="4"/>
  <c r="R5226" i="4"/>
  <c r="R5227" i="4"/>
  <c r="R5228" i="4"/>
  <c r="R5229" i="4"/>
  <c r="R5230" i="4"/>
  <c r="R5231" i="4"/>
  <c r="R5232" i="4"/>
  <c r="R5233" i="4"/>
  <c r="R5234" i="4"/>
  <c r="R5235" i="4"/>
  <c r="R5236" i="4"/>
  <c r="R5237" i="4"/>
  <c r="R5238" i="4"/>
  <c r="R5239" i="4"/>
  <c r="R5240" i="4"/>
  <c r="R5241" i="4"/>
  <c r="R5242" i="4"/>
  <c r="R5243" i="4"/>
  <c r="R5244" i="4"/>
  <c r="R5245" i="4"/>
  <c r="R5246" i="4"/>
  <c r="R5247" i="4"/>
  <c r="R5248" i="4"/>
  <c r="R5249" i="4"/>
  <c r="R5250" i="4"/>
  <c r="R5251" i="4"/>
  <c r="R5252" i="4"/>
  <c r="R5253" i="4"/>
  <c r="R5254" i="4"/>
  <c r="R5255" i="4"/>
  <c r="R5256" i="4"/>
  <c r="R5257" i="4"/>
  <c r="R5258" i="4"/>
  <c r="R5259" i="4"/>
  <c r="R5260" i="4"/>
  <c r="R5261" i="4"/>
  <c r="R5262" i="4"/>
  <c r="R5263" i="4"/>
  <c r="R5264" i="4"/>
  <c r="R5265" i="4"/>
  <c r="R5266" i="4"/>
  <c r="R5267" i="4"/>
  <c r="R5268" i="4"/>
  <c r="R5269" i="4"/>
  <c r="R5270" i="4"/>
  <c r="R5271" i="4"/>
  <c r="R5272" i="4"/>
  <c r="R5273" i="4"/>
  <c r="R5274" i="4"/>
  <c r="R5275" i="4"/>
  <c r="R5276" i="4"/>
  <c r="R5277" i="4"/>
  <c r="R5278" i="4"/>
  <c r="R5279" i="4"/>
  <c r="R5280" i="4"/>
  <c r="R5281" i="4"/>
  <c r="R5282" i="4"/>
  <c r="R5283" i="4"/>
  <c r="R5284" i="4"/>
  <c r="R5285" i="4"/>
  <c r="R5286" i="4"/>
  <c r="R5287" i="4"/>
  <c r="R5288" i="4"/>
  <c r="R5289" i="4"/>
  <c r="R5290" i="4"/>
  <c r="R5291" i="4"/>
  <c r="R5292" i="4"/>
  <c r="R5293" i="4"/>
  <c r="R5294" i="4"/>
  <c r="R5295" i="4"/>
  <c r="R5296" i="4"/>
  <c r="R5297" i="4"/>
  <c r="R5298" i="4"/>
  <c r="R5299" i="4"/>
  <c r="R5300" i="4"/>
  <c r="R5301" i="4"/>
  <c r="R5302" i="4"/>
  <c r="R5303" i="4"/>
  <c r="R5304" i="4"/>
  <c r="R5305" i="4"/>
  <c r="R5306" i="4"/>
  <c r="R5307" i="4"/>
  <c r="R5308" i="4"/>
  <c r="R5309" i="4"/>
  <c r="R5310" i="4"/>
  <c r="R5311" i="4"/>
  <c r="R5312" i="4"/>
  <c r="R5313" i="4"/>
  <c r="R5314" i="4"/>
  <c r="R5315" i="4"/>
  <c r="R5316" i="4"/>
  <c r="R5317" i="4"/>
  <c r="R5318" i="4"/>
  <c r="R5319" i="4"/>
  <c r="R5320" i="4"/>
  <c r="R5321" i="4"/>
  <c r="R5322" i="4"/>
  <c r="R5323" i="4"/>
  <c r="R5324" i="4"/>
  <c r="R5325" i="4"/>
  <c r="R5326" i="4"/>
  <c r="R5327" i="4"/>
  <c r="R5328" i="4"/>
  <c r="R5329" i="4"/>
  <c r="R5330" i="4"/>
  <c r="R5331" i="4"/>
  <c r="R5332" i="4"/>
  <c r="R5333" i="4"/>
  <c r="R5334" i="4"/>
  <c r="R5335" i="4"/>
  <c r="R5336" i="4"/>
  <c r="R5337" i="4"/>
  <c r="R5338" i="4"/>
  <c r="R5339" i="4"/>
  <c r="R5340" i="4"/>
  <c r="R5341" i="4"/>
  <c r="R5342" i="4"/>
  <c r="R5343" i="4"/>
  <c r="R5344" i="4"/>
  <c r="R5345" i="4"/>
  <c r="R5346" i="4"/>
  <c r="R5347" i="4"/>
  <c r="R5348" i="4"/>
  <c r="R5349" i="4"/>
  <c r="R5350" i="4"/>
  <c r="R5351" i="4"/>
  <c r="R5352" i="4"/>
  <c r="R5353" i="4"/>
  <c r="R5354" i="4"/>
  <c r="R5355" i="4"/>
  <c r="R5356" i="4"/>
  <c r="R5357" i="4"/>
  <c r="R5358" i="4"/>
  <c r="R5359" i="4"/>
  <c r="R5360" i="4"/>
  <c r="R5361" i="4"/>
  <c r="R5362" i="4"/>
  <c r="R5363" i="4"/>
  <c r="R5364" i="4"/>
  <c r="R5365" i="4"/>
  <c r="R5366" i="4"/>
  <c r="R5367" i="4"/>
  <c r="R5368" i="4"/>
  <c r="R5369" i="4"/>
  <c r="R5370" i="4"/>
  <c r="R5371" i="4"/>
  <c r="R5372" i="4"/>
  <c r="R5373" i="4"/>
  <c r="R5374" i="4"/>
  <c r="R5375" i="4"/>
  <c r="R5376" i="4"/>
  <c r="R5377" i="4"/>
  <c r="R5378" i="4"/>
  <c r="R5379" i="4"/>
  <c r="R5380" i="4"/>
  <c r="R5381" i="4"/>
  <c r="R5382" i="4"/>
  <c r="R5383" i="4"/>
  <c r="R5384" i="4"/>
  <c r="R5385" i="4"/>
  <c r="R5386" i="4"/>
  <c r="R5387" i="4"/>
  <c r="R5388" i="4"/>
  <c r="R5389" i="4"/>
  <c r="R5390" i="4"/>
  <c r="R5391" i="4"/>
  <c r="R5392" i="4"/>
  <c r="R5393" i="4"/>
  <c r="R5394" i="4"/>
  <c r="R5395" i="4"/>
  <c r="R5396" i="4"/>
  <c r="R5397" i="4"/>
  <c r="R5398" i="4"/>
  <c r="R5399" i="4"/>
  <c r="R5400" i="4"/>
  <c r="R5401" i="4"/>
  <c r="R5402" i="4"/>
  <c r="R5403" i="4"/>
  <c r="R5404" i="4"/>
  <c r="R5405" i="4"/>
  <c r="R5406" i="4"/>
  <c r="R5407" i="4"/>
  <c r="R5408" i="4"/>
  <c r="R5409" i="4"/>
  <c r="R5410" i="4"/>
  <c r="R5411" i="4"/>
  <c r="R5412" i="4"/>
  <c r="R5413" i="4"/>
  <c r="R5414" i="4"/>
  <c r="R5415" i="4"/>
  <c r="R5416" i="4"/>
  <c r="R5417" i="4"/>
  <c r="R5418" i="4"/>
  <c r="R5419" i="4"/>
  <c r="R5420" i="4"/>
  <c r="R5421" i="4"/>
  <c r="R5422" i="4"/>
  <c r="R5423" i="4"/>
  <c r="R5424" i="4"/>
  <c r="R5425" i="4"/>
  <c r="R5426" i="4"/>
  <c r="R5427" i="4"/>
  <c r="R5428" i="4"/>
  <c r="R5429" i="4"/>
  <c r="R5430" i="4"/>
  <c r="R5431" i="4"/>
  <c r="R5432" i="4"/>
  <c r="R5433" i="4"/>
  <c r="R5434" i="4"/>
  <c r="R5435" i="4"/>
  <c r="R5436" i="4"/>
  <c r="R5437" i="4"/>
  <c r="R5438" i="4"/>
  <c r="R5439" i="4"/>
  <c r="R5440" i="4"/>
  <c r="R5441" i="4"/>
  <c r="R5442" i="4"/>
  <c r="R5443" i="4"/>
  <c r="R5444" i="4"/>
  <c r="R5445" i="4"/>
  <c r="R5446" i="4"/>
  <c r="R5447" i="4"/>
  <c r="R5448" i="4"/>
  <c r="R5449" i="4"/>
  <c r="R5450" i="4"/>
  <c r="R5451" i="4"/>
  <c r="R5452" i="4"/>
  <c r="R5453" i="4"/>
  <c r="R5454" i="4"/>
  <c r="R5455" i="4"/>
  <c r="R5456" i="4"/>
  <c r="R5457" i="4"/>
  <c r="R5458" i="4"/>
  <c r="R5459" i="4"/>
  <c r="R5460" i="4"/>
  <c r="R5461" i="4"/>
  <c r="R5462" i="4"/>
  <c r="R5463" i="4"/>
  <c r="R5464" i="4"/>
  <c r="R5465" i="4"/>
  <c r="R5466" i="4"/>
  <c r="R5467" i="4"/>
  <c r="R5468" i="4"/>
  <c r="R5469" i="4"/>
  <c r="R5470" i="4"/>
  <c r="R5471" i="4"/>
  <c r="R5472" i="4"/>
  <c r="R5473" i="4"/>
  <c r="R5474" i="4"/>
  <c r="R5475" i="4"/>
  <c r="R5476" i="4"/>
  <c r="R5477" i="4"/>
  <c r="R5478" i="4"/>
  <c r="R5479" i="4"/>
  <c r="R5480" i="4"/>
  <c r="R5481" i="4"/>
  <c r="R5482" i="4"/>
  <c r="R5483" i="4"/>
  <c r="R5484" i="4"/>
  <c r="R5485" i="4"/>
  <c r="R5486" i="4"/>
  <c r="R5487" i="4"/>
  <c r="R5488" i="4"/>
  <c r="R5489" i="4"/>
  <c r="R5490" i="4"/>
  <c r="R5491" i="4"/>
  <c r="R5492" i="4"/>
  <c r="R5493" i="4"/>
  <c r="R5494" i="4"/>
  <c r="R5495" i="4"/>
  <c r="R5496" i="4"/>
  <c r="R5497" i="4"/>
  <c r="R5498" i="4"/>
  <c r="R5499" i="4"/>
  <c r="R5500" i="4"/>
  <c r="R5501" i="4"/>
  <c r="R5502" i="4"/>
  <c r="R5503" i="4"/>
  <c r="R5504" i="4"/>
  <c r="R5505" i="4"/>
  <c r="R5506" i="4"/>
  <c r="R5507" i="4"/>
  <c r="R5508" i="4"/>
  <c r="R5509" i="4"/>
  <c r="R5510" i="4"/>
  <c r="R5511" i="4"/>
  <c r="R5512" i="4"/>
  <c r="R5513" i="4"/>
  <c r="R5514" i="4"/>
  <c r="R5515" i="4"/>
  <c r="R5516" i="4"/>
  <c r="R5517" i="4"/>
  <c r="R5518" i="4"/>
  <c r="R5519" i="4"/>
  <c r="R5520" i="4"/>
  <c r="R5521" i="4"/>
  <c r="R5522" i="4"/>
  <c r="R5523" i="4"/>
  <c r="R5524" i="4"/>
  <c r="R5525" i="4"/>
  <c r="R5526" i="4"/>
  <c r="R5527" i="4"/>
  <c r="R5528" i="4"/>
  <c r="R5529" i="4"/>
  <c r="R5530" i="4"/>
  <c r="R5531" i="4"/>
  <c r="R5532" i="4"/>
  <c r="R5533" i="4"/>
  <c r="R5534" i="4"/>
  <c r="R5535" i="4"/>
  <c r="R5536" i="4"/>
  <c r="R5537" i="4"/>
  <c r="R5538" i="4"/>
  <c r="R5539" i="4"/>
  <c r="R5540" i="4"/>
  <c r="R5541" i="4"/>
  <c r="R5542" i="4"/>
  <c r="R5543" i="4"/>
  <c r="R5544" i="4"/>
  <c r="R5545" i="4"/>
  <c r="R5546" i="4"/>
  <c r="R5547" i="4"/>
  <c r="R5548" i="4"/>
  <c r="R5549" i="4"/>
  <c r="R5550" i="4"/>
  <c r="R5551" i="4"/>
  <c r="R5552" i="4"/>
  <c r="R5553" i="4"/>
  <c r="R5554" i="4"/>
  <c r="R5555" i="4"/>
  <c r="R5556" i="4"/>
  <c r="R5557" i="4"/>
  <c r="R5558" i="4"/>
  <c r="R5559" i="4"/>
  <c r="R5560" i="4"/>
  <c r="R5561" i="4"/>
  <c r="R5562" i="4"/>
  <c r="R5563" i="4"/>
  <c r="R5564" i="4"/>
  <c r="R5565" i="4"/>
  <c r="R5566" i="4"/>
  <c r="R5567" i="4"/>
  <c r="R5568" i="4"/>
  <c r="R5569" i="4"/>
  <c r="R5570" i="4"/>
  <c r="R5571" i="4"/>
  <c r="R5572" i="4"/>
  <c r="R5573" i="4"/>
  <c r="R5574" i="4"/>
  <c r="R5575" i="4"/>
  <c r="R5576" i="4"/>
  <c r="R5577" i="4"/>
  <c r="R5578" i="4"/>
  <c r="R5579" i="4"/>
  <c r="R5580" i="4"/>
  <c r="R5581" i="4"/>
  <c r="R5582" i="4"/>
  <c r="R5583" i="4"/>
  <c r="R5584" i="4"/>
  <c r="R5585" i="4"/>
  <c r="R5586" i="4"/>
  <c r="R5587" i="4"/>
  <c r="R5588" i="4"/>
  <c r="R5589" i="4"/>
  <c r="R5590" i="4"/>
  <c r="R5591" i="4"/>
  <c r="R5592" i="4"/>
  <c r="R5593" i="4"/>
  <c r="R5594" i="4"/>
  <c r="R5595" i="4"/>
  <c r="R5596" i="4"/>
  <c r="R5597" i="4"/>
  <c r="R5598" i="4"/>
  <c r="R5599" i="4"/>
  <c r="R5600" i="4"/>
  <c r="R5601" i="4"/>
  <c r="R5602" i="4"/>
  <c r="R5603" i="4"/>
  <c r="R5604" i="4"/>
  <c r="R5605" i="4"/>
  <c r="R5606" i="4"/>
  <c r="R5607" i="4"/>
  <c r="R5608" i="4"/>
  <c r="R5609" i="4"/>
  <c r="R5610" i="4"/>
  <c r="R5611" i="4"/>
  <c r="R5612" i="4"/>
  <c r="R5613" i="4"/>
  <c r="R5614" i="4"/>
  <c r="R5615" i="4"/>
  <c r="R5616" i="4"/>
  <c r="R5617" i="4"/>
  <c r="R5618" i="4"/>
  <c r="R5619" i="4"/>
  <c r="R5620" i="4"/>
  <c r="R5621" i="4"/>
  <c r="R5622" i="4"/>
  <c r="R5623" i="4"/>
  <c r="R5624" i="4"/>
  <c r="R5625" i="4"/>
  <c r="R5626" i="4"/>
  <c r="R5627" i="4"/>
  <c r="R5628" i="4"/>
  <c r="R5629" i="4"/>
  <c r="R5630" i="4"/>
  <c r="R5631" i="4"/>
  <c r="R5632" i="4"/>
  <c r="R5633" i="4"/>
  <c r="R5634" i="4"/>
  <c r="R5635" i="4"/>
  <c r="R5636" i="4"/>
  <c r="R5637" i="4"/>
  <c r="R5638" i="4"/>
  <c r="R5639" i="4"/>
  <c r="R5640" i="4"/>
  <c r="R5641" i="4"/>
  <c r="R5642" i="4"/>
  <c r="R5643" i="4"/>
  <c r="R5644" i="4"/>
  <c r="R5645" i="4"/>
  <c r="R5646" i="4"/>
  <c r="R5647" i="4"/>
  <c r="R5648" i="4"/>
  <c r="R5649" i="4"/>
  <c r="R5650" i="4"/>
  <c r="R5651" i="4"/>
  <c r="R5652" i="4"/>
  <c r="R5653" i="4"/>
  <c r="R5654" i="4"/>
  <c r="R5655" i="4"/>
  <c r="R5656" i="4"/>
  <c r="R5657" i="4"/>
  <c r="R5658" i="4"/>
  <c r="R5659" i="4"/>
  <c r="R5660" i="4"/>
  <c r="R5661" i="4"/>
  <c r="R5662" i="4"/>
  <c r="R5663" i="4"/>
  <c r="R5664" i="4"/>
  <c r="R5665" i="4"/>
  <c r="R5666" i="4"/>
  <c r="R5667" i="4"/>
  <c r="R5668" i="4"/>
  <c r="R5669" i="4"/>
  <c r="R5670" i="4"/>
  <c r="R5671" i="4"/>
  <c r="R5672" i="4"/>
  <c r="R5673" i="4"/>
  <c r="R5674" i="4"/>
  <c r="R5675" i="4"/>
  <c r="R5676" i="4"/>
  <c r="R5677" i="4"/>
  <c r="R5678" i="4"/>
  <c r="R5679" i="4"/>
  <c r="R5680" i="4"/>
  <c r="R5681" i="4"/>
  <c r="R5682" i="4"/>
  <c r="R5683" i="4"/>
  <c r="R5684" i="4"/>
  <c r="R5685" i="4"/>
  <c r="R5686" i="4"/>
  <c r="R5687" i="4"/>
  <c r="R5688" i="4"/>
  <c r="R5689" i="4"/>
  <c r="R5690" i="4"/>
  <c r="R5691" i="4"/>
  <c r="R5692" i="4"/>
  <c r="R5693" i="4"/>
  <c r="R5694" i="4"/>
  <c r="R5695" i="4"/>
  <c r="R5696" i="4"/>
  <c r="R5697" i="4"/>
  <c r="R5698" i="4"/>
  <c r="R5699" i="4"/>
  <c r="R5700" i="4"/>
  <c r="R5701" i="4"/>
  <c r="R5702" i="4"/>
  <c r="R5703" i="4"/>
  <c r="R5704" i="4"/>
  <c r="R5705" i="4"/>
  <c r="R5706" i="4"/>
  <c r="R5707" i="4"/>
  <c r="R5708" i="4"/>
  <c r="R5709" i="4"/>
  <c r="R5710" i="4"/>
  <c r="R5711" i="4"/>
  <c r="R5712" i="4"/>
  <c r="R5713" i="4"/>
  <c r="R5714" i="4"/>
  <c r="R5715" i="4"/>
  <c r="R5716" i="4"/>
  <c r="R5717" i="4"/>
  <c r="R5718" i="4"/>
  <c r="R5719" i="4"/>
  <c r="R5720" i="4"/>
  <c r="R5721" i="4"/>
  <c r="R5722" i="4"/>
  <c r="R5723" i="4"/>
  <c r="R5724" i="4"/>
  <c r="R5725" i="4"/>
  <c r="R5726" i="4"/>
  <c r="R5727" i="4"/>
  <c r="R5728" i="4"/>
  <c r="R5729" i="4"/>
  <c r="R5730" i="4"/>
  <c r="R5731" i="4"/>
  <c r="R5732" i="4"/>
  <c r="R5733" i="4"/>
  <c r="R5734" i="4"/>
  <c r="R5735" i="4"/>
  <c r="R5736" i="4"/>
  <c r="R5737" i="4"/>
  <c r="R5738" i="4"/>
  <c r="R5739" i="4"/>
  <c r="R5740" i="4"/>
  <c r="R5741" i="4"/>
  <c r="R5742" i="4"/>
  <c r="R5743" i="4"/>
  <c r="R5744" i="4"/>
  <c r="R5745" i="4"/>
  <c r="R5746" i="4"/>
  <c r="R5747" i="4"/>
  <c r="R5748" i="4"/>
  <c r="R5749" i="4"/>
  <c r="R5750" i="4"/>
  <c r="R5751" i="4"/>
  <c r="R5752" i="4"/>
  <c r="R5753" i="4"/>
  <c r="R5754" i="4"/>
  <c r="R5755" i="4"/>
  <c r="R5756" i="4"/>
  <c r="R5757" i="4"/>
  <c r="R5758" i="4"/>
  <c r="R5759" i="4"/>
  <c r="R5760" i="4"/>
  <c r="R5761" i="4"/>
  <c r="R5762" i="4"/>
  <c r="R5763" i="4"/>
  <c r="R5764" i="4"/>
  <c r="R5765" i="4"/>
  <c r="R5766" i="4"/>
  <c r="R5767" i="4"/>
  <c r="R5768" i="4"/>
  <c r="R5769" i="4"/>
  <c r="R5770" i="4"/>
  <c r="R5771" i="4"/>
  <c r="R5772" i="4"/>
  <c r="R5773" i="4"/>
  <c r="R5774" i="4"/>
  <c r="R5775" i="4"/>
  <c r="R5776" i="4"/>
  <c r="R5777" i="4"/>
  <c r="R5778" i="4"/>
  <c r="R5779" i="4"/>
  <c r="R5780" i="4"/>
  <c r="R5781" i="4"/>
  <c r="R5782" i="4"/>
  <c r="R5783" i="4"/>
  <c r="R5784" i="4"/>
  <c r="R5785" i="4"/>
  <c r="R5786" i="4"/>
  <c r="R5787" i="4"/>
  <c r="R5788" i="4"/>
  <c r="R5789" i="4"/>
  <c r="R5790" i="4"/>
  <c r="R5791" i="4"/>
  <c r="R5792" i="4"/>
  <c r="R5793" i="4"/>
  <c r="R5794" i="4"/>
  <c r="R5795" i="4"/>
  <c r="R5796" i="4"/>
  <c r="R5797" i="4"/>
  <c r="R5798" i="4"/>
  <c r="R5799" i="4"/>
  <c r="R5800" i="4"/>
  <c r="R5801" i="4"/>
  <c r="R5802" i="4"/>
  <c r="R5803" i="4"/>
  <c r="R5804" i="4"/>
  <c r="R5805" i="4"/>
  <c r="R5806" i="4"/>
  <c r="R5807" i="4"/>
  <c r="R5808" i="4"/>
  <c r="R5809" i="4"/>
  <c r="R5810" i="4"/>
  <c r="R5811" i="4"/>
  <c r="R5812" i="4"/>
  <c r="R5813" i="4"/>
  <c r="R5814" i="4"/>
  <c r="R5815" i="4"/>
  <c r="R5816" i="4"/>
  <c r="R5817" i="4"/>
  <c r="R5818" i="4"/>
  <c r="R5819" i="4"/>
  <c r="R5820" i="4"/>
  <c r="R5821" i="4"/>
  <c r="R5822" i="4"/>
  <c r="R5823" i="4"/>
  <c r="R5824" i="4"/>
  <c r="R5825" i="4"/>
  <c r="R5826" i="4"/>
  <c r="R5827" i="4"/>
  <c r="R5828" i="4"/>
  <c r="R5829" i="4"/>
  <c r="R5830" i="4"/>
  <c r="R5831" i="4"/>
  <c r="R5832" i="4"/>
  <c r="R5833" i="4"/>
  <c r="R5834" i="4"/>
  <c r="R5835" i="4"/>
  <c r="R5836" i="4"/>
  <c r="R5837" i="4"/>
  <c r="R5838" i="4"/>
  <c r="R5839" i="4"/>
  <c r="R5840" i="4"/>
  <c r="R5841" i="4"/>
  <c r="R5842" i="4"/>
  <c r="R5843" i="4"/>
  <c r="R5844" i="4"/>
  <c r="R5845" i="4"/>
  <c r="R5846" i="4"/>
  <c r="R5847" i="4"/>
  <c r="R5848" i="4"/>
  <c r="R5849" i="4"/>
  <c r="R5850" i="4"/>
  <c r="R5851" i="4"/>
  <c r="R5852" i="4"/>
  <c r="R5853" i="4"/>
  <c r="R5854" i="4"/>
  <c r="R5855" i="4"/>
  <c r="R5856" i="4"/>
  <c r="R5857" i="4"/>
  <c r="R5858" i="4"/>
  <c r="R5859" i="4"/>
  <c r="R5860" i="4"/>
  <c r="R5861" i="4"/>
  <c r="R5862" i="4"/>
  <c r="R5863" i="4"/>
  <c r="R5864" i="4"/>
  <c r="R5865" i="4"/>
  <c r="R5866" i="4"/>
  <c r="R5867" i="4"/>
  <c r="R5868" i="4"/>
  <c r="R5869" i="4"/>
  <c r="R5870" i="4"/>
  <c r="R5871" i="4"/>
  <c r="R5872" i="4"/>
  <c r="R5873" i="4"/>
  <c r="R5874" i="4"/>
  <c r="R5875" i="4"/>
  <c r="R5876" i="4"/>
  <c r="R5877" i="4"/>
  <c r="R5878" i="4"/>
  <c r="R5879" i="4"/>
  <c r="R5880" i="4"/>
  <c r="R5881" i="4"/>
  <c r="R5882" i="4"/>
  <c r="R5883" i="4"/>
  <c r="R5884" i="4"/>
  <c r="R5885" i="4"/>
  <c r="R5886" i="4"/>
  <c r="R5887" i="4"/>
  <c r="R5888" i="4"/>
  <c r="R5889" i="4"/>
  <c r="R5890" i="4"/>
  <c r="R5891" i="4"/>
  <c r="R5892" i="4"/>
  <c r="R5893" i="4"/>
  <c r="R5894" i="4"/>
  <c r="R5895" i="4"/>
  <c r="R5896" i="4"/>
  <c r="R5897" i="4"/>
  <c r="R5898" i="4"/>
  <c r="R5899" i="4"/>
  <c r="R5900" i="4"/>
  <c r="R5901" i="4"/>
  <c r="R5902" i="4"/>
  <c r="R5903" i="4"/>
  <c r="R5904" i="4"/>
  <c r="R5905" i="4"/>
  <c r="R5906" i="4"/>
  <c r="R5907" i="4"/>
  <c r="R5908" i="4"/>
  <c r="R5909" i="4"/>
  <c r="R5910" i="4"/>
  <c r="R5911" i="4"/>
  <c r="R5912" i="4"/>
  <c r="R5913" i="4"/>
  <c r="R5914" i="4"/>
  <c r="R5915" i="4"/>
  <c r="R5916" i="4"/>
  <c r="R5917" i="4"/>
  <c r="R5918" i="4"/>
  <c r="R5919" i="4"/>
  <c r="R5920" i="4"/>
  <c r="R5921" i="4"/>
  <c r="R5922" i="4"/>
  <c r="R5923" i="4"/>
  <c r="R5924" i="4"/>
  <c r="R5925" i="4"/>
  <c r="R5926" i="4"/>
  <c r="R5927" i="4"/>
  <c r="R5928" i="4"/>
  <c r="R5929" i="4"/>
  <c r="R5930" i="4"/>
  <c r="R5931" i="4"/>
  <c r="R5932" i="4"/>
  <c r="R5933" i="4"/>
  <c r="R5934" i="4"/>
  <c r="R5935" i="4"/>
  <c r="R5936" i="4"/>
  <c r="R5937" i="4"/>
  <c r="R5938" i="4"/>
  <c r="R5939" i="4"/>
  <c r="R5940" i="4"/>
  <c r="R5941" i="4"/>
  <c r="R5942" i="4"/>
  <c r="R5943" i="4"/>
  <c r="R5944" i="4"/>
  <c r="R5945" i="4"/>
  <c r="R5946" i="4"/>
  <c r="R5947" i="4"/>
  <c r="R5948" i="4"/>
  <c r="R5949" i="4"/>
  <c r="R5950" i="4"/>
  <c r="R5951" i="4"/>
  <c r="R5952" i="4"/>
  <c r="R5953" i="4"/>
  <c r="R5954" i="4"/>
  <c r="R5955" i="4"/>
  <c r="R5956" i="4"/>
  <c r="R5957" i="4"/>
  <c r="R5958" i="4"/>
  <c r="R5959" i="4"/>
  <c r="R5960" i="4"/>
  <c r="R5961" i="4"/>
  <c r="R5962" i="4"/>
  <c r="R5963" i="4"/>
  <c r="R5964" i="4"/>
  <c r="R5965" i="4"/>
  <c r="R5966" i="4"/>
  <c r="R5967" i="4"/>
  <c r="R5968" i="4"/>
  <c r="R5969" i="4"/>
  <c r="R5970" i="4"/>
  <c r="R5971" i="4"/>
  <c r="R5972" i="4"/>
  <c r="R5973" i="4"/>
  <c r="R5974" i="4"/>
  <c r="R5975" i="4"/>
  <c r="R5976" i="4"/>
  <c r="R5977" i="4"/>
  <c r="R5978" i="4"/>
  <c r="R5979" i="4"/>
  <c r="R5980" i="4"/>
  <c r="R5981" i="4"/>
  <c r="R5982" i="4"/>
  <c r="R5983" i="4"/>
  <c r="R5984" i="4"/>
  <c r="R5985" i="4"/>
  <c r="R5986" i="4"/>
  <c r="R5987" i="4"/>
  <c r="R5988" i="4"/>
  <c r="R5989" i="4"/>
  <c r="R5990" i="4"/>
  <c r="R5991" i="4"/>
  <c r="R5992" i="4"/>
  <c r="R5993" i="4"/>
  <c r="R5994" i="4"/>
  <c r="R5995" i="4"/>
  <c r="R5996" i="4"/>
  <c r="R5997" i="4"/>
  <c r="R5998" i="4"/>
  <c r="R5999" i="4"/>
  <c r="R6000" i="4"/>
  <c r="R6001" i="4"/>
  <c r="R6002" i="4"/>
  <c r="R6003" i="4"/>
  <c r="R6004" i="4"/>
  <c r="R6005" i="4"/>
  <c r="R6006" i="4"/>
  <c r="R6007" i="4"/>
  <c r="R6008" i="4"/>
  <c r="R6009" i="4"/>
  <c r="R6010" i="4"/>
  <c r="R6011" i="4"/>
  <c r="R6012" i="4"/>
  <c r="R6013" i="4"/>
  <c r="R6014" i="4"/>
  <c r="R6015" i="4"/>
  <c r="R6016" i="4"/>
  <c r="R6017" i="4"/>
  <c r="R6018" i="4"/>
  <c r="R6019" i="4"/>
  <c r="R6020" i="4"/>
  <c r="R6021" i="4"/>
  <c r="R6022" i="4"/>
  <c r="R6023" i="4"/>
  <c r="R6024" i="4"/>
  <c r="R6025" i="4"/>
  <c r="R6026" i="4"/>
  <c r="R6027" i="4"/>
  <c r="R6028" i="4"/>
  <c r="R6029" i="4"/>
  <c r="R6030" i="4"/>
  <c r="R6031" i="4"/>
  <c r="R6032" i="4"/>
  <c r="R6033" i="4"/>
  <c r="R6034" i="4"/>
  <c r="R6035" i="4"/>
  <c r="R6036" i="4"/>
  <c r="R6037" i="4"/>
  <c r="R6038" i="4"/>
  <c r="R6039" i="4"/>
  <c r="R6040" i="4"/>
  <c r="R6041" i="4"/>
  <c r="R6042" i="4"/>
  <c r="R6043" i="4"/>
  <c r="R6044" i="4"/>
  <c r="R6045" i="4"/>
  <c r="R6046" i="4"/>
  <c r="R6047" i="4"/>
  <c r="R6048" i="4"/>
  <c r="R6049" i="4"/>
  <c r="R6050" i="4"/>
  <c r="R6051" i="4"/>
  <c r="R6052" i="4"/>
  <c r="R6053" i="4"/>
  <c r="R6054" i="4"/>
  <c r="R6055" i="4"/>
  <c r="R6056" i="4"/>
  <c r="R6057" i="4"/>
  <c r="R6058" i="4"/>
  <c r="R6059" i="4"/>
  <c r="R6060" i="4"/>
  <c r="R6061" i="4"/>
  <c r="R6062" i="4"/>
  <c r="R6063" i="4"/>
  <c r="R6064" i="4"/>
  <c r="R6065" i="4"/>
  <c r="R6066" i="4"/>
  <c r="R6067" i="4"/>
  <c r="R6068" i="4"/>
  <c r="R6069" i="4"/>
  <c r="R6070" i="4"/>
  <c r="R6071" i="4"/>
  <c r="R6072" i="4"/>
  <c r="R6073" i="4"/>
  <c r="R6074" i="4"/>
  <c r="R6075" i="4"/>
  <c r="R6076" i="4"/>
  <c r="R6077" i="4"/>
  <c r="R6078" i="4"/>
  <c r="R6079" i="4"/>
  <c r="R6080" i="4"/>
  <c r="R6081" i="4"/>
  <c r="R6082" i="4"/>
  <c r="R6083" i="4"/>
  <c r="R6084" i="4"/>
  <c r="R6085" i="4"/>
  <c r="R6086" i="4"/>
  <c r="R6087" i="4"/>
  <c r="R6088" i="4"/>
  <c r="R6089" i="4"/>
  <c r="R6090" i="4"/>
  <c r="R6091" i="4"/>
  <c r="R6092" i="4"/>
  <c r="R6093" i="4"/>
  <c r="R6094" i="4"/>
  <c r="R6095" i="4"/>
  <c r="R6096" i="4"/>
  <c r="R6097" i="4"/>
  <c r="R6098" i="4"/>
  <c r="R6099" i="4"/>
  <c r="R6100" i="4"/>
  <c r="R6101" i="4"/>
  <c r="R6102" i="4"/>
  <c r="R6103" i="4"/>
  <c r="R6104" i="4"/>
  <c r="R6105" i="4"/>
  <c r="R6106" i="4"/>
  <c r="R6107" i="4"/>
  <c r="R6108" i="4"/>
  <c r="R6109" i="4"/>
  <c r="R6110" i="4"/>
  <c r="R6111" i="4"/>
  <c r="R6112" i="4"/>
  <c r="R6113" i="4"/>
  <c r="R6114" i="4"/>
  <c r="R6115" i="4"/>
  <c r="R6116" i="4"/>
  <c r="R6117" i="4"/>
  <c r="R6118" i="4"/>
  <c r="R6119" i="4"/>
  <c r="R6120" i="4"/>
  <c r="R6121" i="4"/>
  <c r="R6122" i="4"/>
  <c r="R6123" i="4"/>
  <c r="R6124" i="4"/>
  <c r="R6125" i="4"/>
  <c r="R6126" i="4"/>
  <c r="R6127" i="4"/>
  <c r="R6128" i="4"/>
  <c r="R6129" i="4"/>
  <c r="R6130" i="4"/>
  <c r="R6131" i="4"/>
  <c r="R6132" i="4"/>
  <c r="R6133" i="4"/>
  <c r="R6134" i="4"/>
  <c r="R6135" i="4"/>
  <c r="R6136" i="4"/>
  <c r="R6137" i="4"/>
  <c r="R6138" i="4"/>
  <c r="R6139" i="4"/>
  <c r="R6140" i="4"/>
  <c r="R6141" i="4"/>
  <c r="R6142" i="4"/>
  <c r="R6143" i="4"/>
  <c r="R6144" i="4"/>
  <c r="R6145" i="4"/>
  <c r="R6146" i="4"/>
  <c r="R6147" i="4"/>
  <c r="R6148" i="4"/>
  <c r="R6149" i="4"/>
  <c r="R6150" i="4"/>
  <c r="R6151" i="4"/>
  <c r="R6152" i="4"/>
  <c r="R6153" i="4"/>
  <c r="R6154" i="4"/>
  <c r="R6155" i="4"/>
  <c r="R6156" i="4"/>
  <c r="R6157" i="4"/>
  <c r="R6158" i="4"/>
  <c r="R6159" i="4"/>
  <c r="R6160" i="4"/>
  <c r="R6161" i="4"/>
  <c r="R6162" i="4"/>
  <c r="R6163" i="4"/>
  <c r="R6164" i="4"/>
  <c r="R6165" i="4"/>
  <c r="R6166" i="4"/>
  <c r="R6167" i="4"/>
  <c r="R6168" i="4"/>
  <c r="R6169" i="4"/>
  <c r="R6170" i="4"/>
  <c r="R6171" i="4"/>
  <c r="R6172" i="4"/>
  <c r="R6173" i="4"/>
  <c r="R6174" i="4"/>
  <c r="R6175" i="4"/>
  <c r="R6176" i="4"/>
  <c r="R6177" i="4"/>
  <c r="R6178" i="4"/>
  <c r="R6179" i="4"/>
  <c r="R6180" i="4"/>
  <c r="R6181" i="4"/>
  <c r="R6182" i="4"/>
  <c r="R6183" i="4"/>
  <c r="R6184" i="4"/>
  <c r="R6185" i="4"/>
  <c r="R6186" i="4"/>
  <c r="R6187" i="4"/>
  <c r="R6188" i="4"/>
  <c r="R6189" i="4"/>
  <c r="R6190" i="4"/>
  <c r="R6191" i="4"/>
  <c r="R6192" i="4"/>
  <c r="R6193" i="4"/>
  <c r="R6194" i="4"/>
  <c r="R6195" i="4"/>
  <c r="R6196" i="4"/>
  <c r="R6197" i="4"/>
  <c r="R6198" i="4"/>
  <c r="R6199" i="4"/>
  <c r="R6200" i="4"/>
  <c r="R6201" i="4"/>
  <c r="R6202" i="4"/>
  <c r="R6203" i="4"/>
  <c r="R6204" i="4"/>
  <c r="R6205" i="4"/>
  <c r="R6206" i="4"/>
  <c r="R6207" i="4"/>
  <c r="R6208" i="4"/>
  <c r="R6209" i="4"/>
  <c r="R6210" i="4"/>
  <c r="R6211" i="4"/>
  <c r="R6212" i="4"/>
  <c r="R6213" i="4"/>
  <c r="R6214" i="4"/>
  <c r="R6215" i="4"/>
  <c r="R6216" i="4"/>
  <c r="R6217" i="4"/>
  <c r="R6218" i="4"/>
  <c r="R6219" i="4"/>
  <c r="R6220" i="4"/>
  <c r="R6221" i="4"/>
  <c r="R6222" i="4"/>
  <c r="R6223" i="4"/>
  <c r="R6224" i="4"/>
  <c r="R6225" i="4"/>
  <c r="R6226" i="4"/>
  <c r="R6227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S1657" i="4"/>
  <c r="S1658" i="4"/>
  <c r="S1659" i="4"/>
  <c r="S1660" i="4"/>
  <c r="S1661" i="4"/>
  <c r="S1662" i="4"/>
  <c r="S1663" i="4"/>
  <c r="S1664" i="4"/>
  <c r="S1665" i="4"/>
  <c r="S1666" i="4"/>
  <c r="S1667" i="4"/>
  <c r="S1668" i="4"/>
  <c r="S1669" i="4"/>
  <c r="S1670" i="4"/>
  <c r="S1671" i="4"/>
  <c r="S1672" i="4"/>
  <c r="S1673" i="4"/>
  <c r="S1674" i="4"/>
  <c r="S1675" i="4"/>
  <c r="S1676" i="4"/>
  <c r="S1677" i="4"/>
  <c r="S1678" i="4"/>
  <c r="S1679" i="4"/>
  <c r="S1680" i="4"/>
  <c r="S1681" i="4"/>
  <c r="S1682" i="4"/>
  <c r="S1683" i="4"/>
  <c r="S1684" i="4"/>
  <c r="S1685" i="4"/>
  <c r="S1686" i="4"/>
  <c r="S1687" i="4"/>
  <c r="S1688" i="4"/>
  <c r="S1689" i="4"/>
  <c r="S1690" i="4"/>
  <c r="S1691" i="4"/>
  <c r="S1692" i="4"/>
  <c r="S1693" i="4"/>
  <c r="S1694" i="4"/>
  <c r="S1695" i="4"/>
  <c r="S1696" i="4"/>
  <c r="S1697" i="4"/>
  <c r="S1698" i="4"/>
  <c r="S1699" i="4"/>
  <c r="S1700" i="4"/>
  <c r="S1701" i="4"/>
  <c r="S1702" i="4"/>
  <c r="S1703" i="4"/>
  <c r="S1704" i="4"/>
  <c r="S1705" i="4"/>
  <c r="S1706" i="4"/>
  <c r="S1707" i="4"/>
  <c r="S1708" i="4"/>
  <c r="S1709" i="4"/>
  <c r="S1710" i="4"/>
  <c r="S1711" i="4"/>
  <c r="S1712" i="4"/>
  <c r="S1713" i="4"/>
  <c r="S1714" i="4"/>
  <c r="S1715" i="4"/>
  <c r="S1716" i="4"/>
  <c r="S1717" i="4"/>
  <c r="S1718" i="4"/>
  <c r="S1719" i="4"/>
  <c r="S1720" i="4"/>
  <c r="S1721" i="4"/>
  <c r="S1722" i="4"/>
  <c r="S1723" i="4"/>
  <c r="S1724" i="4"/>
  <c r="S1725" i="4"/>
  <c r="S1726" i="4"/>
  <c r="S1727" i="4"/>
  <c r="S1728" i="4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S1741" i="4"/>
  <c r="S1742" i="4"/>
  <c r="S1743" i="4"/>
  <c r="S1744" i="4"/>
  <c r="S1745" i="4"/>
  <c r="S1746" i="4"/>
  <c r="S1747" i="4"/>
  <c r="S1748" i="4"/>
  <c r="S1749" i="4"/>
  <c r="S1750" i="4"/>
  <c r="S1751" i="4"/>
  <c r="S1752" i="4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S1767" i="4"/>
  <c r="S1768" i="4"/>
  <c r="S1769" i="4"/>
  <c r="S1770" i="4"/>
  <c r="S1771" i="4"/>
  <c r="S1772" i="4"/>
  <c r="S1773" i="4"/>
  <c r="S1774" i="4"/>
  <c r="S1775" i="4"/>
  <c r="S1776" i="4"/>
  <c r="S1777" i="4"/>
  <c r="S1778" i="4"/>
  <c r="S1779" i="4"/>
  <c r="S1780" i="4"/>
  <c r="S1781" i="4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S1803" i="4"/>
  <c r="S1804" i="4"/>
  <c r="S1805" i="4"/>
  <c r="S1806" i="4"/>
  <c r="S1807" i="4"/>
  <c r="S1808" i="4"/>
  <c r="S1809" i="4"/>
  <c r="S1810" i="4"/>
  <c r="S1811" i="4"/>
  <c r="S1812" i="4"/>
  <c r="S1813" i="4"/>
  <c r="S1814" i="4"/>
  <c r="S1815" i="4"/>
  <c r="S1816" i="4"/>
  <c r="S1817" i="4"/>
  <c r="S1818" i="4"/>
  <c r="S1819" i="4"/>
  <c r="S1820" i="4"/>
  <c r="S1821" i="4"/>
  <c r="S1822" i="4"/>
  <c r="S1823" i="4"/>
  <c r="S1824" i="4"/>
  <c r="S1825" i="4"/>
  <c r="S1826" i="4"/>
  <c r="S1827" i="4"/>
  <c r="S1828" i="4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S1842" i="4"/>
  <c r="S1843" i="4"/>
  <c r="S1844" i="4"/>
  <c r="S1845" i="4"/>
  <c r="S1846" i="4"/>
  <c r="S1847" i="4"/>
  <c r="S1848" i="4"/>
  <c r="S1849" i="4"/>
  <c r="S1850" i="4"/>
  <c r="S1851" i="4"/>
  <c r="S1852" i="4"/>
  <c r="S1853" i="4"/>
  <c r="S1854" i="4"/>
  <c r="S1855" i="4"/>
  <c r="S1856" i="4"/>
  <c r="S1857" i="4"/>
  <c r="S1858" i="4"/>
  <c r="S1859" i="4"/>
  <c r="S1860" i="4"/>
  <c r="S1861" i="4"/>
  <c r="S1862" i="4"/>
  <c r="S1863" i="4"/>
  <c r="S1864" i="4"/>
  <c r="S1865" i="4"/>
  <c r="S1866" i="4"/>
  <c r="S1867" i="4"/>
  <c r="S1868" i="4"/>
  <c r="S1869" i="4"/>
  <c r="S1870" i="4"/>
  <c r="S1871" i="4"/>
  <c r="S1872" i="4"/>
  <c r="S1873" i="4"/>
  <c r="S1874" i="4"/>
  <c r="S1875" i="4"/>
  <c r="S1876" i="4"/>
  <c r="S1877" i="4"/>
  <c r="S1878" i="4"/>
  <c r="S1879" i="4"/>
  <c r="S1880" i="4"/>
  <c r="S1881" i="4"/>
  <c r="S1882" i="4"/>
  <c r="S1883" i="4"/>
  <c r="S1884" i="4"/>
  <c r="S1885" i="4"/>
  <c r="S1886" i="4"/>
  <c r="S1887" i="4"/>
  <c r="S1888" i="4"/>
  <c r="S1889" i="4"/>
  <c r="S1890" i="4"/>
  <c r="S1891" i="4"/>
  <c r="S1892" i="4"/>
  <c r="S1893" i="4"/>
  <c r="S1894" i="4"/>
  <c r="S1895" i="4"/>
  <c r="S1896" i="4"/>
  <c r="S1897" i="4"/>
  <c r="S1898" i="4"/>
  <c r="S1899" i="4"/>
  <c r="S1900" i="4"/>
  <c r="S1901" i="4"/>
  <c r="S1902" i="4"/>
  <c r="S1903" i="4"/>
  <c r="S1904" i="4"/>
  <c r="S1905" i="4"/>
  <c r="S1906" i="4"/>
  <c r="S1907" i="4"/>
  <c r="S1908" i="4"/>
  <c r="S1909" i="4"/>
  <c r="S1910" i="4"/>
  <c r="S1911" i="4"/>
  <c r="S1912" i="4"/>
  <c r="S1913" i="4"/>
  <c r="S1914" i="4"/>
  <c r="S1915" i="4"/>
  <c r="S1916" i="4"/>
  <c r="S1917" i="4"/>
  <c r="S1918" i="4"/>
  <c r="S1919" i="4"/>
  <c r="S1920" i="4"/>
  <c r="S1921" i="4"/>
  <c r="S1922" i="4"/>
  <c r="S1923" i="4"/>
  <c r="S1924" i="4"/>
  <c r="S1925" i="4"/>
  <c r="S1926" i="4"/>
  <c r="S1927" i="4"/>
  <c r="S1928" i="4"/>
  <c r="S1929" i="4"/>
  <c r="S1930" i="4"/>
  <c r="S1931" i="4"/>
  <c r="S1932" i="4"/>
  <c r="S1933" i="4"/>
  <c r="S1934" i="4"/>
  <c r="S1935" i="4"/>
  <c r="S1936" i="4"/>
  <c r="S1937" i="4"/>
  <c r="S1938" i="4"/>
  <c r="S1939" i="4"/>
  <c r="S1940" i="4"/>
  <c r="S1941" i="4"/>
  <c r="S1942" i="4"/>
  <c r="S1943" i="4"/>
  <c r="S1944" i="4"/>
  <c r="S1945" i="4"/>
  <c r="S1946" i="4"/>
  <c r="S1947" i="4"/>
  <c r="S1948" i="4"/>
  <c r="S1949" i="4"/>
  <c r="S1950" i="4"/>
  <c r="S1951" i="4"/>
  <c r="S1952" i="4"/>
  <c r="S1953" i="4"/>
  <c r="S1954" i="4"/>
  <c r="S1955" i="4"/>
  <c r="S1956" i="4"/>
  <c r="S1957" i="4"/>
  <c r="S1958" i="4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S1972" i="4"/>
  <c r="S1973" i="4"/>
  <c r="S1974" i="4"/>
  <c r="S1975" i="4"/>
  <c r="S1976" i="4"/>
  <c r="S1977" i="4"/>
  <c r="S1978" i="4"/>
  <c r="S1979" i="4"/>
  <c r="S1980" i="4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S1993" i="4"/>
  <c r="S1994" i="4"/>
  <c r="S1995" i="4"/>
  <c r="S1996" i="4"/>
  <c r="S1997" i="4"/>
  <c r="S1998" i="4"/>
  <c r="S1999" i="4"/>
  <c r="S2000" i="4"/>
  <c r="S2001" i="4"/>
  <c r="S2002" i="4"/>
  <c r="S2003" i="4"/>
  <c r="S2004" i="4"/>
  <c r="S2005" i="4"/>
  <c r="S2006" i="4"/>
  <c r="S2007" i="4"/>
  <c r="S2008" i="4"/>
  <c r="S2009" i="4"/>
  <c r="S2010" i="4"/>
  <c r="S2011" i="4"/>
  <c r="S2012" i="4"/>
  <c r="S2013" i="4"/>
  <c r="S2014" i="4"/>
  <c r="S2015" i="4"/>
  <c r="S2016" i="4"/>
  <c r="S2017" i="4"/>
  <c r="S2018" i="4"/>
  <c r="S2019" i="4"/>
  <c r="S2020" i="4"/>
  <c r="S2021" i="4"/>
  <c r="S2022" i="4"/>
  <c r="S2023" i="4"/>
  <c r="S2024" i="4"/>
  <c r="S2025" i="4"/>
  <c r="S2026" i="4"/>
  <c r="S2027" i="4"/>
  <c r="S2028" i="4"/>
  <c r="S2029" i="4"/>
  <c r="S2030" i="4"/>
  <c r="S2031" i="4"/>
  <c r="S2032" i="4"/>
  <c r="S2033" i="4"/>
  <c r="S2034" i="4"/>
  <c r="S2035" i="4"/>
  <c r="S2036" i="4"/>
  <c r="S2037" i="4"/>
  <c r="S2038" i="4"/>
  <c r="S2039" i="4"/>
  <c r="S2040" i="4"/>
  <c r="S2041" i="4"/>
  <c r="S2042" i="4"/>
  <c r="S2043" i="4"/>
  <c r="S2044" i="4"/>
  <c r="S2045" i="4"/>
  <c r="S2046" i="4"/>
  <c r="S2047" i="4"/>
  <c r="S2048" i="4"/>
  <c r="S2049" i="4"/>
  <c r="S2050" i="4"/>
  <c r="S2051" i="4"/>
  <c r="S2052" i="4"/>
  <c r="S2053" i="4"/>
  <c r="S2054" i="4"/>
  <c r="S2055" i="4"/>
  <c r="S2056" i="4"/>
  <c r="S2057" i="4"/>
  <c r="S2058" i="4"/>
  <c r="S2059" i="4"/>
  <c r="S2060" i="4"/>
  <c r="S2061" i="4"/>
  <c r="S2062" i="4"/>
  <c r="S2063" i="4"/>
  <c r="S2064" i="4"/>
  <c r="S2065" i="4"/>
  <c r="S2066" i="4"/>
  <c r="S2067" i="4"/>
  <c r="S2068" i="4"/>
  <c r="S2069" i="4"/>
  <c r="S2070" i="4"/>
  <c r="S2071" i="4"/>
  <c r="S2072" i="4"/>
  <c r="S2073" i="4"/>
  <c r="S2074" i="4"/>
  <c r="S2075" i="4"/>
  <c r="S2076" i="4"/>
  <c r="S2077" i="4"/>
  <c r="S2078" i="4"/>
  <c r="S2079" i="4"/>
  <c r="S2080" i="4"/>
  <c r="S2081" i="4"/>
  <c r="S2082" i="4"/>
  <c r="S2083" i="4"/>
  <c r="S2084" i="4"/>
  <c r="S2085" i="4"/>
  <c r="S2086" i="4"/>
  <c r="S2087" i="4"/>
  <c r="S2088" i="4"/>
  <c r="S2089" i="4"/>
  <c r="S2090" i="4"/>
  <c r="S2091" i="4"/>
  <c r="S2092" i="4"/>
  <c r="S2093" i="4"/>
  <c r="S2094" i="4"/>
  <c r="S2095" i="4"/>
  <c r="S2096" i="4"/>
  <c r="S2097" i="4"/>
  <c r="S2098" i="4"/>
  <c r="S2099" i="4"/>
  <c r="S2100" i="4"/>
  <c r="S2101" i="4"/>
  <c r="S2102" i="4"/>
  <c r="S2103" i="4"/>
  <c r="S2104" i="4"/>
  <c r="S2105" i="4"/>
  <c r="S2106" i="4"/>
  <c r="S2107" i="4"/>
  <c r="S2108" i="4"/>
  <c r="S2109" i="4"/>
  <c r="S2110" i="4"/>
  <c r="S2111" i="4"/>
  <c r="S2112" i="4"/>
  <c r="S2113" i="4"/>
  <c r="S2114" i="4"/>
  <c r="S2115" i="4"/>
  <c r="S2116" i="4"/>
  <c r="S2117" i="4"/>
  <c r="S2118" i="4"/>
  <c r="S2119" i="4"/>
  <c r="S2120" i="4"/>
  <c r="S2121" i="4"/>
  <c r="S2122" i="4"/>
  <c r="S2123" i="4"/>
  <c r="S2124" i="4"/>
  <c r="S2125" i="4"/>
  <c r="S2126" i="4"/>
  <c r="S2127" i="4"/>
  <c r="S2128" i="4"/>
  <c r="S2129" i="4"/>
  <c r="S2130" i="4"/>
  <c r="S2131" i="4"/>
  <c r="S2132" i="4"/>
  <c r="S2133" i="4"/>
  <c r="S2134" i="4"/>
  <c r="S2135" i="4"/>
  <c r="S2136" i="4"/>
  <c r="S2137" i="4"/>
  <c r="S2138" i="4"/>
  <c r="S2139" i="4"/>
  <c r="S2140" i="4"/>
  <c r="S2141" i="4"/>
  <c r="S2142" i="4"/>
  <c r="S2143" i="4"/>
  <c r="S2144" i="4"/>
  <c r="S2145" i="4"/>
  <c r="S2146" i="4"/>
  <c r="S2147" i="4"/>
  <c r="S2148" i="4"/>
  <c r="S2149" i="4"/>
  <c r="S2150" i="4"/>
  <c r="S2151" i="4"/>
  <c r="S2152" i="4"/>
  <c r="S2153" i="4"/>
  <c r="S2154" i="4"/>
  <c r="S2155" i="4"/>
  <c r="S2156" i="4"/>
  <c r="S2157" i="4"/>
  <c r="S2158" i="4"/>
  <c r="S2159" i="4"/>
  <c r="S2160" i="4"/>
  <c r="S2161" i="4"/>
  <c r="S2162" i="4"/>
  <c r="S2163" i="4"/>
  <c r="S2164" i="4"/>
  <c r="S2165" i="4"/>
  <c r="S2166" i="4"/>
  <c r="S2167" i="4"/>
  <c r="S2168" i="4"/>
  <c r="S2169" i="4"/>
  <c r="S2170" i="4"/>
  <c r="S2171" i="4"/>
  <c r="S2172" i="4"/>
  <c r="S2173" i="4"/>
  <c r="S2174" i="4"/>
  <c r="S2175" i="4"/>
  <c r="S2176" i="4"/>
  <c r="S2177" i="4"/>
  <c r="S2178" i="4"/>
  <c r="S2179" i="4"/>
  <c r="S2180" i="4"/>
  <c r="S2181" i="4"/>
  <c r="S2182" i="4"/>
  <c r="S2183" i="4"/>
  <c r="S2184" i="4"/>
  <c r="S2185" i="4"/>
  <c r="S2186" i="4"/>
  <c r="S2187" i="4"/>
  <c r="S2188" i="4"/>
  <c r="S2189" i="4"/>
  <c r="S2190" i="4"/>
  <c r="S2191" i="4"/>
  <c r="S2192" i="4"/>
  <c r="S2193" i="4"/>
  <c r="S2194" i="4"/>
  <c r="S2195" i="4"/>
  <c r="S2196" i="4"/>
  <c r="S2197" i="4"/>
  <c r="S2198" i="4"/>
  <c r="S2199" i="4"/>
  <c r="S2200" i="4"/>
  <c r="S2201" i="4"/>
  <c r="S2202" i="4"/>
  <c r="S2203" i="4"/>
  <c r="S2204" i="4"/>
  <c r="S2205" i="4"/>
  <c r="S2206" i="4"/>
  <c r="S2207" i="4"/>
  <c r="S2208" i="4"/>
  <c r="S2209" i="4"/>
  <c r="S2210" i="4"/>
  <c r="S2211" i="4"/>
  <c r="S2212" i="4"/>
  <c r="S2213" i="4"/>
  <c r="S2214" i="4"/>
  <c r="S2215" i="4"/>
  <c r="S2216" i="4"/>
  <c r="S2217" i="4"/>
  <c r="S2218" i="4"/>
  <c r="S2219" i="4"/>
  <c r="S2220" i="4"/>
  <c r="S2221" i="4"/>
  <c r="S2222" i="4"/>
  <c r="S2223" i="4"/>
  <c r="S2224" i="4"/>
  <c r="S2225" i="4"/>
  <c r="S2226" i="4"/>
  <c r="S2227" i="4"/>
  <c r="S2228" i="4"/>
  <c r="S2229" i="4"/>
  <c r="S2230" i="4"/>
  <c r="S2231" i="4"/>
  <c r="S2232" i="4"/>
  <c r="S2233" i="4"/>
  <c r="S2234" i="4"/>
  <c r="S2235" i="4"/>
  <c r="S2236" i="4"/>
  <c r="S2237" i="4"/>
  <c r="S2238" i="4"/>
  <c r="S2239" i="4"/>
  <c r="S2240" i="4"/>
  <c r="S2241" i="4"/>
  <c r="S2242" i="4"/>
  <c r="S2243" i="4"/>
  <c r="S2244" i="4"/>
  <c r="S2245" i="4"/>
  <c r="S2246" i="4"/>
  <c r="S2247" i="4"/>
  <c r="S2248" i="4"/>
  <c r="S2249" i="4"/>
  <c r="S2250" i="4"/>
  <c r="S2251" i="4"/>
  <c r="S2252" i="4"/>
  <c r="S2253" i="4"/>
  <c r="S2254" i="4"/>
  <c r="S2255" i="4"/>
  <c r="S2256" i="4"/>
  <c r="S2257" i="4"/>
  <c r="S2258" i="4"/>
  <c r="S2259" i="4"/>
  <c r="S2260" i="4"/>
  <c r="S2261" i="4"/>
  <c r="S2262" i="4"/>
  <c r="S2263" i="4"/>
  <c r="S2264" i="4"/>
  <c r="S2265" i="4"/>
  <c r="S2266" i="4"/>
  <c r="S2267" i="4"/>
  <c r="S2268" i="4"/>
  <c r="S2269" i="4"/>
  <c r="S2270" i="4"/>
  <c r="S2271" i="4"/>
  <c r="S2272" i="4"/>
  <c r="S2273" i="4"/>
  <c r="S2274" i="4"/>
  <c r="S2275" i="4"/>
  <c r="S2276" i="4"/>
  <c r="S2277" i="4"/>
  <c r="S2278" i="4"/>
  <c r="S2279" i="4"/>
  <c r="S2280" i="4"/>
  <c r="S2281" i="4"/>
  <c r="S2282" i="4"/>
  <c r="S2283" i="4"/>
  <c r="S2284" i="4"/>
  <c r="S2285" i="4"/>
  <c r="S2286" i="4"/>
  <c r="S2287" i="4"/>
  <c r="S2288" i="4"/>
  <c r="S2289" i="4"/>
  <c r="S2290" i="4"/>
  <c r="S2291" i="4"/>
  <c r="S2292" i="4"/>
  <c r="S2293" i="4"/>
  <c r="S2294" i="4"/>
  <c r="S2295" i="4"/>
  <c r="S2296" i="4"/>
  <c r="S2297" i="4"/>
  <c r="S2298" i="4"/>
  <c r="S2299" i="4"/>
  <c r="S2300" i="4"/>
  <c r="S2301" i="4"/>
  <c r="S2302" i="4"/>
  <c r="S2303" i="4"/>
  <c r="S2304" i="4"/>
  <c r="S2305" i="4"/>
  <c r="S2306" i="4"/>
  <c r="S2307" i="4"/>
  <c r="S2308" i="4"/>
  <c r="S2309" i="4"/>
  <c r="S2310" i="4"/>
  <c r="S2311" i="4"/>
  <c r="S2312" i="4"/>
  <c r="S2313" i="4"/>
  <c r="S2314" i="4"/>
  <c r="S2315" i="4"/>
  <c r="S2316" i="4"/>
  <c r="S2317" i="4"/>
  <c r="S2318" i="4"/>
  <c r="S2319" i="4"/>
  <c r="S2320" i="4"/>
  <c r="S2321" i="4"/>
  <c r="S2322" i="4"/>
  <c r="S2323" i="4"/>
  <c r="S2324" i="4"/>
  <c r="S2325" i="4"/>
  <c r="S2326" i="4"/>
  <c r="S2327" i="4"/>
  <c r="S2328" i="4"/>
  <c r="S2329" i="4"/>
  <c r="S2330" i="4"/>
  <c r="S2331" i="4"/>
  <c r="S2332" i="4"/>
  <c r="S2333" i="4"/>
  <c r="S2334" i="4"/>
  <c r="S2335" i="4"/>
  <c r="S2336" i="4"/>
  <c r="S2337" i="4"/>
  <c r="S2338" i="4"/>
  <c r="S2339" i="4"/>
  <c r="S2340" i="4"/>
  <c r="S2341" i="4"/>
  <c r="S2342" i="4"/>
  <c r="S2343" i="4"/>
  <c r="S2344" i="4"/>
  <c r="S2345" i="4"/>
  <c r="S2346" i="4"/>
  <c r="S2347" i="4"/>
  <c r="S2348" i="4"/>
  <c r="S2349" i="4"/>
  <c r="S2350" i="4"/>
  <c r="S2351" i="4"/>
  <c r="S2352" i="4"/>
  <c r="S2353" i="4"/>
  <c r="S2354" i="4"/>
  <c r="S2355" i="4"/>
  <c r="S2356" i="4"/>
  <c r="S2357" i="4"/>
  <c r="S2358" i="4"/>
  <c r="S2359" i="4"/>
  <c r="S2360" i="4"/>
  <c r="S2361" i="4"/>
  <c r="S2362" i="4"/>
  <c r="S2363" i="4"/>
  <c r="S2364" i="4"/>
  <c r="S2365" i="4"/>
  <c r="S2366" i="4"/>
  <c r="S2367" i="4"/>
  <c r="S2368" i="4"/>
  <c r="S2369" i="4"/>
  <c r="S2370" i="4"/>
  <c r="S2371" i="4"/>
  <c r="S2372" i="4"/>
  <c r="S2373" i="4"/>
  <c r="S2374" i="4"/>
  <c r="S2375" i="4"/>
  <c r="S2376" i="4"/>
  <c r="S2377" i="4"/>
  <c r="S2378" i="4"/>
  <c r="S2379" i="4"/>
  <c r="S2380" i="4"/>
  <c r="S2381" i="4"/>
  <c r="S2382" i="4"/>
  <c r="S2383" i="4"/>
  <c r="S2384" i="4"/>
  <c r="S2385" i="4"/>
  <c r="S2386" i="4"/>
  <c r="S2387" i="4"/>
  <c r="S2388" i="4"/>
  <c r="S2389" i="4"/>
  <c r="S2390" i="4"/>
  <c r="S2391" i="4"/>
  <c r="S2392" i="4"/>
  <c r="S2393" i="4"/>
  <c r="S2394" i="4"/>
  <c r="S2395" i="4"/>
  <c r="S2396" i="4"/>
  <c r="S2397" i="4"/>
  <c r="S2398" i="4"/>
  <c r="S2399" i="4"/>
  <c r="S2400" i="4"/>
  <c r="S2401" i="4"/>
  <c r="S2402" i="4"/>
  <c r="S2403" i="4"/>
  <c r="S2404" i="4"/>
  <c r="S2405" i="4"/>
  <c r="S2406" i="4"/>
  <c r="S2407" i="4"/>
  <c r="S2408" i="4"/>
  <c r="S2409" i="4"/>
  <c r="S2410" i="4"/>
  <c r="S2411" i="4"/>
  <c r="S2412" i="4"/>
  <c r="S2413" i="4"/>
  <c r="S2414" i="4"/>
  <c r="S2415" i="4"/>
  <c r="S2416" i="4"/>
  <c r="S2417" i="4"/>
  <c r="S2418" i="4"/>
  <c r="S2419" i="4"/>
  <c r="S2420" i="4"/>
  <c r="S2421" i="4"/>
  <c r="S2422" i="4"/>
  <c r="S2423" i="4"/>
  <c r="S2424" i="4"/>
  <c r="S2425" i="4"/>
  <c r="S2426" i="4"/>
  <c r="S2427" i="4"/>
  <c r="S2428" i="4"/>
  <c r="S2429" i="4"/>
  <c r="S2430" i="4"/>
  <c r="S2431" i="4"/>
  <c r="S2432" i="4"/>
  <c r="S2433" i="4"/>
  <c r="S2434" i="4"/>
  <c r="S2435" i="4"/>
  <c r="S2436" i="4"/>
  <c r="S2437" i="4"/>
  <c r="S2438" i="4"/>
  <c r="S2439" i="4"/>
  <c r="S2440" i="4"/>
  <c r="S2441" i="4"/>
  <c r="S2442" i="4"/>
  <c r="S2443" i="4"/>
  <c r="S2444" i="4"/>
  <c r="S2445" i="4"/>
  <c r="S2446" i="4"/>
  <c r="S2447" i="4"/>
  <c r="S2448" i="4"/>
  <c r="S2449" i="4"/>
  <c r="S2450" i="4"/>
  <c r="S2451" i="4"/>
  <c r="S2452" i="4"/>
  <c r="S2453" i="4"/>
  <c r="S2454" i="4"/>
  <c r="S2455" i="4"/>
  <c r="S2456" i="4"/>
  <c r="S2457" i="4"/>
  <c r="S2458" i="4"/>
  <c r="S2459" i="4"/>
  <c r="S2460" i="4"/>
  <c r="S2461" i="4"/>
  <c r="S2462" i="4"/>
  <c r="S2463" i="4"/>
  <c r="S2464" i="4"/>
  <c r="S2465" i="4"/>
  <c r="S2466" i="4"/>
  <c r="S2467" i="4"/>
  <c r="S2468" i="4"/>
  <c r="S2469" i="4"/>
  <c r="S2470" i="4"/>
  <c r="S2471" i="4"/>
  <c r="S2472" i="4"/>
  <c r="S2473" i="4"/>
  <c r="S2474" i="4"/>
  <c r="S2475" i="4"/>
  <c r="S2476" i="4"/>
  <c r="S2477" i="4"/>
  <c r="S2478" i="4"/>
  <c r="S2479" i="4"/>
  <c r="S2480" i="4"/>
  <c r="S2481" i="4"/>
  <c r="S2482" i="4"/>
  <c r="S2483" i="4"/>
  <c r="S2484" i="4"/>
  <c r="S2485" i="4"/>
  <c r="S2486" i="4"/>
  <c r="S2487" i="4"/>
  <c r="S2488" i="4"/>
  <c r="S2489" i="4"/>
  <c r="S2490" i="4"/>
  <c r="S2491" i="4"/>
  <c r="S2492" i="4"/>
  <c r="S2493" i="4"/>
  <c r="S2494" i="4"/>
  <c r="S2495" i="4"/>
  <c r="S2496" i="4"/>
  <c r="S2497" i="4"/>
  <c r="S2498" i="4"/>
  <c r="S2499" i="4"/>
  <c r="S2500" i="4"/>
  <c r="S2501" i="4"/>
  <c r="S2502" i="4"/>
  <c r="S2503" i="4"/>
  <c r="S2504" i="4"/>
  <c r="S2505" i="4"/>
  <c r="S2506" i="4"/>
  <c r="S2507" i="4"/>
  <c r="S2508" i="4"/>
  <c r="S2509" i="4"/>
  <c r="S2510" i="4"/>
  <c r="S2511" i="4"/>
  <c r="S2512" i="4"/>
  <c r="S2513" i="4"/>
  <c r="S2514" i="4"/>
  <c r="S2515" i="4"/>
  <c r="S2516" i="4"/>
  <c r="S2517" i="4"/>
  <c r="S2518" i="4"/>
  <c r="S2519" i="4"/>
  <c r="S2520" i="4"/>
  <c r="S2521" i="4"/>
  <c r="S2522" i="4"/>
  <c r="S2523" i="4"/>
  <c r="S2524" i="4"/>
  <c r="S2525" i="4"/>
  <c r="S2526" i="4"/>
  <c r="S2527" i="4"/>
  <c r="S2528" i="4"/>
  <c r="S2529" i="4"/>
  <c r="S2530" i="4"/>
  <c r="S2531" i="4"/>
  <c r="S2532" i="4"/>
  <c r="S2533" i="4"/>
  <c r="S2534" i="4"/>
  <c r="S2535" i="4"/>
  <c r="S2536" i="4"/>
  <c r="S2537" i="4"/>
  <c r="S2538" i="4"/>
  <c r="S2539" i="4"/>
  <c r="S2540" i="4"/>
  <c r="S2541" i="4"/>
  <c r="S2542" i="4"/>
  <c r="S2543" i="4"/>
  <c r="S2544" i="4"/>
  <c r="S2545" i="4"/>
  <c r="S2546" i="4"/>
  <c r="S2547" i="4"/>
  <c r="S2548" i="4"/>
  <c r="S2549" i="4"/>
  <c r="S2550" i="4"/>
  <c r="S2551" i="4"/>
  <c r="S2552" i="4"/>
  <c r="S2553" i="4"/>
  <c r="S2554" i="4"/>
  <c r="S2555" i="4"/>
  <c r="S2556" i="4"/>
  <c r="S2557" i="4"/>
  <c r="S2558" i="4"/>
  <c r="S2559" i="4"/>
  <c r="S2560" i="4"/>
  <c r="S2561" i="4"/>
  <c r="S2562" i="4"/>
  <c r="S2563" i="4"/>
  <c r="S2564" i="4"/>
  <c r="S2565" i="4"/>
  <c r="S2566" i="4"/>
  <c r="S2567" i="4"/>
  <c r="S2568" i="4"/>
  <c r="S2569" i="4"/>
  <c r="S2570" i="4"/>
  <c r="S2571" i="4"/>
  <c r="S2572" i="4"/>
  <c r="S2573" i="4"/>
  <c r="S2574" i="4"/>
  <c r="S2575" i="4"/>
  <c r="S2576" i="4"/>
  <c r="S2577" i="4"/>
  <c r="S2578" i="4"/>
  <c r="S2579" i="4"/>
  <c r="S2580" i="4"/>
  <c r="S2581" i="4"/>
  <c r="S2582" i="4"/>
  <c r="S2583" i="4"/>
  <c r="S2584" i="4"/>
  <c r="S2585" i="4"/>
  <c r="S2586" i="4"/>
  <c r="S2587" i="4"/>
  <c r="S2588" i="4"/>
  <c r="S2589" i="4"/>
  <c r="S2590" i="4"/>
  <c r="S2591" i="4"/>
  <c r="S2592" i="4"/>
  <c r="S2593" i="4"/>
  <c r="S2594" i="4"/>
  <c r="S2595" i="4"/>
  <c r="S2596" i="4"/>
  <c r="S2597" i="4"/>
  <c r="S2598" i="4"/>
  <c r="S2599" i="4"/>
  <c r="S2600" i="4"/>
  <c r="S2601" i="4"/>
  <c r="S2602" i="4"/>
  <c r="S2603" i="4"/>
  <c r="S2604" i="4"/>
  <c r="S2605" i="4"/>
  <c r="S2606" i="4"/>
  <c r="S2607" i="4"/>
  <c r="S2608" i="4"/>
  <c r="S2609" i="4"/>
  <c r="S2610" i="4"/>
  <c r="S2611" i="4"/>
  <c r="S2612" i="4"/>
  <c r="S2613" i="4"/>
  <c r="S2614" i="4"/>
  <c r="S2615" i="4"/>
  <c r="S2616" i="4"/>
  <c r="S2617" i="4"/>
  <c r="S2618" i="4"/>
  <c r="S2619" i="4"/>
  <c r="S2620" i="4"/>
  <c r="S2621" i="4"/>
  <c r="S2622" i="4"/>
  <c r="S2623" i="4"/>
  <c r="S2624" i="4"/>
  <c r="S2625" i="4"/>
  <c r="S2626" i="4"/>
  <c r="S2627" i="4"/>
  <c r="S2628" i="4"/>
  <c r="S2629" i="4"/>
  <c r="S2630" i="4"/>
  <c r="S2631" i="4"/>
  <c r="S2632" i="4"/>
  <c r="S2633" i="4"/>
  <c r="S2634" i="4"/>
  <c r="S2635" i="4"/>
  <c r="S2636" i="4"/>
  <c r="S2637" i="4"/>
  <c r="S2638" i="4"/>
  <c r="S2639" i="4"/>
  <c r="S2640" i="4"/>
  <c r="S2641" i="4"/>
  <c r="S2642" i="4"/>
  <c r="S2643" i="4"/>
  <c r="S2644" i="4"/>
  <c r="S2645" i="4"/>
  <c r="S2646" i="4"/>
  <c r="S2647" i="4"/>
  <c r="S2648" i="4"/>
  <c r="S2649" i="4"/>
  <c r="S2650" i="4"/>
  <c r="S2651" i="4"/>
  <c r="S2652" i="4"/>
  <c r="S2653" i="4"/>
  <c r="S2654" i="4"/>
  <c r="S2655" i="4"/>
  <c r="S2656" i="4"/>
  <c r="S2657" i="4"/>
  <c r="S2658" i="4"/>
  <c r="S2659" i="4"/>
  <c r="S2660" i="4"/>
  <c r="S2661" i="4"/>
  <c r="S2662" i="4"/>
  <c r="S2663" i="4"/>
  <c r="S2664" i="4"/>
  <c r="S2665" i="4"/>
  <c r="S2666" i="4"/>
  <c r="S2667" i="4"/>
  <c r="S2668" i="4"/>
  <c r="S2669" i="4"/>
  <c r="S2670" i="4"/>
  <c r="S2671" i="4"/>
  <c r="S2672" i="4"/>
  <c r="S2673" i="4"/>
  <c r="S2674" i="4"/>
  <c r="S2675" i="4"/>
  <c r="S2676" i="4"/>
  <c r="S2677" i="4"/>
  <c r="S2678" i="4"/>
  <c r="S2679" i="4"/>
  <c r="S2680" i="4"/>
  <c r="S2681" i="4"/>
  <c r="S2682" i="4"/>
  <c r="S2683" i="4"/>
  <c r="S2684" i="4"/>
  <c r="S2685" i="4"/>
  <c r="S2686" i="4"/>
  <c r="S2687" i="4"/>
  <c r="S2688" i="4"/>
  <c r="S2689" i="4"/>
  <c r="S2690" i="4"/>
  <c r="S2691" i="4"/>
  <c r="S2692" i="4"/>
  <c r="S2693" i="4"/>
  <c r="S2694" i="4"/>
  <c r="S2695" i="4"/>
  <c r="S2696" i="4"/>
  <c r="S2697" i="4"/>
  <c r="S2698" i="4"/>
  <c r="S2699" i="4"/>
  <c r="S2700" i="4"/>
  <c r="S2701" i="4"/>
  <c r="S2702" i="4"/>
  <c r="S2703" i="4"/>
  <c r="S2704" i="4"/>
  <c r="S2705" i="4"/>
  <c r="S2706" i="4"/>
  <c r="S2707" i="4"/>
  <c r="S2708" i="4"/>
  <c r="S2709" i="4"/>
  <c r="S2710" i="4"/>
  <c r="S2711" i="4"/>
  <c r="S2712" i="4"/>
  <c r="S2713" i="4"/>
  <c r="S2714" i="4"/>
  <c r="S2715" i="4"/>
  <c r="S2716" i="4"/>
  <c r="S2717" i="4"/>
  <c r="S2718" i="4"/>
  <c r="S2719" i="4"/>
  <c r="S2720" i="4"/>
  <c r="S2721" i="4"/>
  <c r="S2722" i="4"/>
  <c r="S2723" i="4"/>
  <c r="S2724" i="4"/>
  <c r="S2725" i="4"/>
  <c r="S2726" i="4"/>
  <c r="S2727" i="4"/>
  <c r="S2728" i="4"/>
  <c r="S2729" i="4"/>
  <c r="S2730" i="4"/>
  <c r="S2731" i="4"/>
  <c r="S2732" i="4"/>
  <c r="S2733" i="4"/>
  <c r="S2734" i="4"/>
  <c r="S2735" i="4"/>
  <c r="S2736" i="4"/>
  <c r="S2737" i="4"/>
  <c r="S2738" i="4"/>
  <c r="S2739" i="4"/>
  <c r="S2740" i="4"/>
  <c r="S2741" i="4"/>
  <c r="S2742" i="4"/>
  <c r="S2743" i="4"/>
  <c r="S2744" i="4"/>
  <c r="S2745" i="4"/>
  <c r="S2746" i="4"/>
  <c r="S2747" i="4"/>
  <c r="S2748" i="4"/>
  <c r="S2749" i="4"/>
  <c r="S2750" i="4"/>
  <c r="S2751" i="4"/>
  <c r="S2752" i="4"/>
  <c r="S2753" i="4"/>
  <c r="S2754" i="4"/>
  <c r="S2755" i="4"/>
  <c r="S2756" i="4"/>
  <c r="S2757" i="4"/>
  <c r="S2758" i="4"/>
  <c r="S2759" i="4"/>
  <c r="S2760" i="4"/>
  <c r="S2761" i="4"/>
  <c r="S2762" i="4"/>
  <c r="S2763" i="4"/>
  <c r="S2764" i="4"/>
  <c r="S2765" i="4"/>
  <c r="S2766" i="4"/>
  <c r="S2767" i="4"/>
  <c r="S2768" i="4"/>
  <c r="S2769" i="4"/>
  <c r="S2770" i="4"/>
  <c r="S2771" i="4"/>
  <c r="S2772" i="4"/>
  <c r="S2773" i="4"/>
  <c r="S2774" i="4"/>
  <c r="S2775" i="4"/>
  <c r="S2776" i="4"/>
  <c r="S2777" i="4"/>
  <c r="S2778" i="4"/>
  <c r="S2779" i="4"/>
  <c r="S2780" i="4"/>
  <c r="S2781" i="4"/>
  <c r="S2782" i="4"/>
  <c r="S2783" i="4"/>
  <c r="S2784" i="4"/>
  <c r="S2785" i="4"/>
  <c r="S2786" i="4"/>
  <c r="S2787" i="4"/>
  <c r="S2788" i="4"/>
  <c r="S2789" i="4"/>
  <c r="S2790" i="4"/>
  <c r="S2791" i="4"/>
  <c r="S2792" i="4"/>
  <c r="S2793" i="4"/>
  <c r="S2794" i="4"/>
  <c r="S2795" i="4"/>
  <c r="S2796" i="4"/>
  <c r="S2797" i="4"/>
  <c r="S2798" i="4"/>
  <c r="S2799" i="4"/>
  <c r="S2800" i="4"/>
  <c r="S2801" i="4"/>
  <c r="S2802" i="4"/>
  <c r="S2803" i="4"/>
  <c r="S2804" i="4"/>
  <c r="S2805" i="4"/>
  <c r="S2806" i="4"/>
  <c r="S2807" i="4"/>
  <c r="S2808" i="4"/>
  <c r="S2809" i="4"/>
  <c r="S2810" i="4"/>
  <c r="S2811" i="4"/>
  <c r="S2812" i="4"/>
  <c r="S2813" i="4"/>
  <c r="S2814" i="4"/>
  <c r="S2815" i="4"/>
  <c r="S2816" i="4"/>
  <c r="S2817" i="4"/>
  <c r="S2818" i="4"/>
  <c r="S2819" i="4"/>
  <c r="S2820" i="4"/>
  <c r="S2821" i="4"/>
  <c r="S2822" i="4"/>
  <c r="S2823" i="4"/>
  <c r="S2824" i="4"/>
  <c r="S2825" i="4"/>
  <c r="S2826" i="4"/>
  <c r="S2827" i="4"/>
  <c r="S2828" i="4"/>
  <c r="S2829" i="4"/>
  <c r="S2830" i="4"/>
  <c r="S2831" i="4"/>
  <c r="S2832" i="4"/>
  <c r="S2833" i="4"/>
  <c r="S2834" i="4"/>
  <c r="S2835" i="4"/>
  <c r="S2836" i="4"/>
  <c r="S2837" i="4"/>
  <c r="S2838" i="4"/>
  <c r="S2839" i="4"/>
  <c r="S2840" i="4"/>
  <c r="S2841" i="4"/>
  <c r="S2842" i="4"/>
  <c r="S2843" i="4"/>
  <c r="S2844" i="4"/>
  <c r="S2845" i="4"/>
  <c r="S2846" i="4"/>
  <c r="S2847" i="4"/>
  <c r="S2848" i="4"/>
  <c r="S2849" i="4"/>
  <c r="S2850" i="4"/>
  <c r="S2851" i="4"/>
  <c r="S2852" i="4"/>
  <c r="S2853" i="4"/>
  <c r="S2854" i="4"/>
  <c r="S2855" i="4"/>
  <c r="S2856" i="4"/>
  <c r="S2857" i="4"/>
  <c r="S2858" i="4"/>
  <c r="S2859" i="4"/>
  <c r="S2860" i="4"/>
  <c r="S2861" i="4"/>
  <c r="S2862" i="4"/>
  <c r="S2863" i="4"/>
  <c r="S2864" i="4"/>
  <c r="S2865" i="4"/>
  <c r="S2866" i="4"/>
  <c r="S2867" i="4"/>
  <c r="S2868" i="4"/>
  <c r="S2869" i="4"/>
  <c r="S2870" i="4"/>
  <c r="S2871" i="4"/>
  <c r="S2872" i="4"/>
  <c r="S2873" i="4"/>
  <c r="S2874" i="4"/>
  <c r="S2875" i="4"/>
  <c r="S2876" i="4"/>
  <c r="S2877" i="4"/>
  <c r="S2878" i="4"/>
  <c r="S2879" i="4"/>
  <c r="S2880" i="4"/>
  <c r="S2881" i="4"/>
  <c r="S2882" i="4"/>
  <c r="S2883" i="4"/>
  <c r="S2884" i="4"/>
  <c r="S2885" i="4"/>
  <c r="S2886" i="4"/>
  <c r="S2887" i="4"/>
  <c r="S2888" i="4"/>
  <c r="S2889" i="4"/>
  <c r="S2890" i="4"/>
  <c r="S2891" i="4"/>
  <c r="S2892" i="4"/>
  <c r="S2893" i="4"/>
  <c r="S2894" i="4"/>
  <c r="S2895" i="4"/>
  <c r="S2896" i="4"/>
  <c r="S2897" i="4"/>
  <c r="S2898" i="4"/>
  <c r="S2899" i="4"/>
  <c r="S2900" i="4"/>
  <c r="S2901" i="4"/>
  <c r="S2902" i="4"/>
  <c r="S2903" i="4"/>
  <c r="S2904" i="4"/>
  <c r="S2905" i="4"/>
  <c r="S2906" i="4"/>
  <c r="S2907" i="4"/>
  <c r="S2908" i="4"/>
  <c r="S2909" i="4"/>
  <c r="S2910" i="4"/>
  <c r="S2911" i="4"/>
  <c r="S2912" i="4"/>
  <c r="S2913" i="4"/>
  <c r="S2914" i="4"/>
  <c r="S2915" i="4"/>
  <c r="S2916" i="4"/>
  <c r="S2917" i="4"/>
  <c r="S2918" i="4"/>
  <c r="S2919" i="4"/>
  <c r="S2920" i="4"/>
  <c r="S2921" i="4"/>
  <c r="S2922" i="4"/>
  <c r="S2923" i="4"/>
  <c r="S2924" i="4"/>
  <c r="S2925" i="4"/>
  <c r="S2926" i="4"/>
  <c r="S2927" i="4"/>
  <c r="S2928" i="4"/>
  <c r="S2929" i="4"/>
  <c r="S2930" i="4"/>
  <c r="S2931" i="4"/>
  <c r="S2932" i="4"/>
  <c r="S2933" i="4"/>
  <c r="S2934" i="4"/>
  <c r="S2935" i="4"/>
  <c r="S2936" i="4"/>
  <c r="S2937" i="4"/>
  <c r="S2938" i="4"/>
  <c r="S2939" i="4"/>
  <c r="S2940" i="4"/>
  <c r="S2941" i="4"/>
  <c r="S2942" i="4"/>
  <c r="S2943" i="4"/>
  <c r="S2944" i="4"/>
  <c r="S2945" i="4"/>
  <c r="S2946" i="4"/>
  <c r="S2947" i="4"/>
  <c r="S2948" i="4"/>
  <c r="S2949" i="4"/>
  <c r="S2950" i="4"/>
  <c r="S2951" i="4"/>
  <c r="S2952" i="4"/>
  <c r="S2953" i="4"/>
  <c r="S2954" i="4"/>
  <c r="S2955" i="4"/>
  <c r="S2956" i="4"/>
  <c r="S2957" i="4"/>
  <c r="S2958" i="4"/>
  <c r="S2959" i="4"/>
  <c r="S2960" i="4"/>
  <c r="S2961" i="4"/>
  <c r="S2962" i="4"/>
  <c r="S2963" i="4"/>
  <c r="S2964" i="4"/>
  <c r="S2965" i="4"/>
  <c r="S2966" i="4"/>
  <c r="S2967" i="4"/>
  <c r="S2968" i="4"/>
  <c r="S2969" i="4"/>
  <c r="S2970" i="4"/>
  <c r="S2971" i="4"/>
  <c r="S2972" i="4"/>
  <c r="S2973" i="4"/>
  <c r="S2974" i="4"/>
  <c r="S2975" i="4"/>
  <c r="S2976" i="4"/>
  <c r="S2977" i="4"/>
  <c r="S2978" i="4"/>
  <c r="S2979" i="4"/>
  <c r="S2980" i="4"/>
  <c r="S2981" i="4"/>
  <c r="S2982" i="4"/>
  <c r="S2983" i="4"/>
  <c r="S2984" i="4"/>
  <c r="S2985" i="4"/>
  <c r="S2986" i="4"/>
  <c r="S2987" i="4"/>
  <c r="S2988" i="4"/>
  <c r="S2989" i="4"/>
  <c r="S2990" i="4"/>
  <c r="S2991" i="4"/>
  <c r="S2992" i="4"/>
  <c r="S2993" i="4"/>
  <c r="S2994" i="4"/>
  <c r="S2995" i="4"/>
  <c r="S2996" i="4"/>
  <c r="S2997" i="4"/>
  <c r="S2998" i="4"/>
  <c r="S2999" i="4"/>
  <c r="S3000" i="4"/>
  <c r="S3001" i="4"/>
  <c r="S3002" i="4"/>
  <c r="S3003" i="4"/>
  <c r="S3004" i="4"/>
  <c r="S3005" i="4"/>
  <c r="S3006" i="4"/>
  <c r="S3007" i="4"/>
  <c r="S3008" i="4"/>
  <c r="S3009" i="4"/>
  <c r="S3010" i="4"/>
  <c r="S3011" i="4"/>
  <c r="S3012" i="4"/>
  <c r="S3013" i="4"/>
  <c r="S3014" i="4"/>
  <c r="S3015" i="4"/>
  <c r="S3016" i="4"/>
  <c r="S3017" i="4"/>
  <c r="S3018" i="4"/>
  <c r="S3019" i="4"/>
  <c r="S3020" i="4"/>
  <c r="S3021" i="4"/>
  <c r="S3022" i="4"/>
  <c r="S3023" i="4"/>
  <c r="S3024" i="4"/>
  <c r="S3025" i="4"/>
  <c r="S3026" i="4"/>
  <c r="S3027" i="4"/>
  <c r="S3028" i="4"/>
  <c r="S3029" i="4"/>
  <c r="S3030" i="4"/>
  <c r="S3031" i="4"/>
  <c r="S3032" i="4"/>
  <c r="S3033" i="4"/>
  <c r="S3034" i="4"/>
  <c r="S3035" i="4"/>
  <c r="S3036" i="4"/>
  <c r="S3037" i="4"/>
  <c r="S3038" i="4"/>
  <c r="S3039" i="4"/>
  <c r="S3040" i="4"/>
  <c r="S3041" i="4"/>
  <c r="S3042" i="4"/>
  <c r="S3043" i="4"/>
  <c r="S3044" i="4"/>
  <c r="S3045" i="4"/>
  <c r="S3046" i="4"/>
  <c r="S3047" i="4"/>
  <c r="S3048" i="4"/>
  <c r="S3049" i="4"/>
  <c r="S3050" i="4"/>
  <c r="S3051" i="4"/>
  <c r="S3052" i="4"/>
  <c r="S3053" i="4"/>
  <c r="S3054" i="4"/>
  <c r="S3055" i="4"/>
  <c r="S3056" i="4"/>
  <c r="S3057" i="4"/>
  <c r="S3058" i="4"/>
  <c r="S3059" i="4"/>
  <c r="S3060" i="4"/>
  <c r="S3061" i="4"/>
  <c r="S3062" i="4"/>
  <c r="S3063" i="4"/>
  <c r="S3064" i="4"/>
  <c r="S3065" i="4"/>
  <c r="S3066" i="4"/>
  <c r="S3067" i="4"/>
  <c r="S3068" i="4"/>
  <c r="S3069" i="4"/>
  <c r="S3070" i="4"/>
  <c r="S3071" i="4"/>
  <c r="S3072" i="4"/>
  <c r="S3073" i="4"/>
  <c r="S3074" i="4"/>
  <c r="S3075" i="4"/>
  <c r="S3076" i="4"/>
  <c r="S3077" i="4"/>
  <c r="S3078" i="4"/>
  <c r="S3079" i="4"/>
  <c r="S3080" i="4"/>
  <c r="S3081" i="4"/>
  <c r="S3082" i="4"/>
  <c r="S3083" i="4"/>
  <c r="S3084" i="4"/>
  <c r="S3085" i="4"/>
  <c r="S3086" i="4"/>
  <c r="S3087" i="4"/>
  <c r="S3088" i="4"/>
  <c r="S3089" i="4"/>
  <c r="S3090" i="4"/>
  <c r="S3091" i="4"/>
  <c r="S3092" i="4"/>
  <c r="S3093" i="4"/>
  <c r="S3094" i="4"/>
  <c r="S3095" i="4"/>
  <c r="S3096" i="4"/>
  <c r="S3097" i="4"/>
  <c r="S3098" i="4"/>
  <c r="S3099" i="4"/>
  <c r="S3100" i="4"/>
  <c r="S3101" i="4"/>
  <c r="S3102" i="4"/>
  <c r="S3103" i="4"/>
  <c r="S3104" i="4"/>
  <c r="S3105" i="4"/>
  <c r="S3106" i="4"/>
  <c r="S3107" i="4"/>
  <c r="S3108" i="4"/>
  <c r="S3109" i="4"/>
  <c r="S3110" i="4"/>
  <c r="S3111" i="4"/>
  <c r="S3112" i="4"/>
  <c r="S3113" i="4"/>
  <c r="S3114" i="4"/>
  <c r="S3115" i="4"/>
  <c r="S3116" i="4"/>
  <c r="S3117" i="4"/>
  <c r="S3118" i="4"/>
  <c r="S3119" i="4"/>
  <c r="S3120" i="4"/>
  <c r="S3121" i="4"/>
  <c r="S3122" i="4"/>
  <c r="S3123" i="4"/>
  <c r="S3124" i="4"/>
  <c r="S3125" i="4"/>
  <c r="S3126" i="4"/>
  <c r="S3127" i="4"/>
  <c r="S3128" i="4"/>
  <c r="S3129" i="4"/>
  <c r="S3130" i="4"/>
  <c r="S3131" i="4"/>
  <c r="S3132" i="4"/>
  <c r="S3133" i="4"/>
  <c r="S3134" i="4"/>
  <c r="S3135" i="4"/>
  <c r="S3136" i="4"/>
  <c r="S3137" i="4"/>
  <c r="S3138" i="4"/>
  <c r="S3139" i="4"/>
  <c r="S3140" i="4"/>
  <c r="S3141" i="4"/>
  <c r="S3142" i="4"/>
  <c r="S3143" i="4"/>
  <c r="S3144" i="4"/>
  <c r="S3145" i="4"/>
  <c r="S3146" i="4"/>
  <c r="S3147" i="4"/>
  <c r="S3148" i="4"/>
  <c r="S3149" i="4"/>
  <c r="S3150" i="4"/>
  <c r="S3151" i="4"/>
  <c r="S3152" i="4"/>
  <c r="S3153" i="4"/>
  <c r="S3154" i="4"/>
  <c r="S3155" i="4"/>
  <c r="S3156" i="4"/>
  <c r="S3157" i="4"/>
  <c r="S3158" i="4"/>
  <c r="S3159" i="4"/>
  <c r="S3160" i="4"/>
  <c r="S3161" i="4"/>
  <c r="S3162" i="4"/>
  <c r="S3163" i="4"/>
  <c r="S3164" i="4"/>
  <c r="S3165" i="4"/>
  <c r="S3166" i="4"/>
  <c r="S3167" i="4"/>
  <c r="S3168" i="4"/>
  <c r="S3169" i="4"/>
  <c r="S3170" i="4"/>
  <c r="S3171" i="4"/>
  <c r="S3172" i="4"/>
  <c r="S3173" i="4"/>
  <c r="S3174" i="4"/>
  <c r="S3175" i="4"/>
  <c r="S3176" i="4"/>
  <c r="S3177" i="4"/>
  <c r="S3178" i="4"/>
  <c r="S3179" i="4"/>
  <c r="S3180" i="4"/>
  <c r="S3181" i="4"/>
  <c r="S3182" i="4"/>
  <c r="S3183" i="4"/>
  <c r="S3184" i="4"/>
  <c r="S3185" i="4"/>
  <c r="S3186" i="4"/>
  <c r="S3187" i="4"/>
  <c r="S3188" i="4"/>
  <c r="S3189" i="4"/>
  <c r="S3190" i="4"/>
  <c r="S3191" i="4"/>
  <c r="S3192" i="4"/>
  <c r="S3193" i="4"/>
  <c r="S3194" i="4"/>
  <c r="S3195" i="4"/>
  <c r="S3196" i="4"/>
  <c r="S3197" i="4"/>
  <c r="S3198" i="4"/>
  <c r="S3199" i="4"/>
  <c r="S3200" i="4"/>
  <c r="S3201" i="4"/>
  <c r="S3202" i="4"/>
  <c r="S3203" i="4"/>
  <c r="S3204" i="4"/>
  <c r="S3205" i="4"/>
  <c r="S3206" i="4"/>
  <c r="S3207" i="4"/>
  <c r="S3208" i="4"/>
  <c r="S3209" i="4"/>
  <c r="S3210" i="4"/>
  <c r="S3211" i="4"/>
  <c r="S3212" i="4"/>
  <c r="S3213" i="4"/>
  <c r="S3214" i="4"/>
  <c r="S3215" i="4"/>
  <c r="S3216" i="4"/>
  <c r="S3217" i="4"/>
  <c r="S3218" i="4"/>
  <c r="S3219" i="4"/>
  <c r="S3220" i="4"/>
  <c r="S3221" i="4"/>
  <c r="S3222" i="4"/>
  <c r="S3223" i="4"/>
  <c r="S3224" i="4"/>
  <c r="S3225" i="4"/>
  <c r="S3226" i="4"/>
  <c r="S3227" i="4"/>
  <c r="S3228" i="4"/>
  <c r="S3229" i="4"/>
  <c r="S3230" i="4"/>
  <c r="S3231" i="4"/>
  <c r="S3232" i="4"/>
  <c r="S3233" i="4"/>
  <c r="S3234" i="4"/>
  <c r="S3235" i="4"/>
  <c r="S3236" i="4"/>
  <c r="S3237" i="4"/>
  <c r="S3238" i="4"/>
  <c r="S3239" i="4"/>
  <c r="S3240" i="4"/>
  <c r="S3241" i="4"/>
  <c r="S3242" i="4"/>
  <c r="S3243" i="4"/>
  <c r="S3244" i="4"/>
  <c r="S3245" i="4"/>
  <c r="S3246" i="4"/>
  <c r="S3247" i="4"/>
  <c r="S3248" i="4"/>
  <c r="S3249" i="4"/>
  <c r="S3250" i="4"/>
  <c r="S3251" i="4"/>
  <c r="S3252" i="4"/>
  <c r="S3253" i="4"/>
  <c r="S3254" i="4"/>
  <c r="S3255" i="4"/>
  <c r="S3256" i="4"/>
  <c r="S3257" i="4"/>
  <c r="S3258" i="4"/>
  <c r="S3259" i="4"/>
  <c r="S3260" i="4"/>
  <c r="S3261" i="4"/>
  <c r="S3262" i="4"/>
  <c r="S3263" i="4"/>
  <c r="S3264" i="4"/>
  <c r="S3265" i="4"/>
  <c r="S3266" i="4"/>
  <c r="S3267" i="4"/>
  <c r="S3268" i="4"/>
  <c r="S3269" i="4"/>
  <c r="S3270" i="4"/>
  <c r="S3271" i="4"/>
  <c r="S3272" i="4"/>
  <c r="S3273" i="4"/>
  <c r="S3274" i="4"/>
  <c r="S3275" i="4"/>
  <c r="S3276" i="4"/>
  <c r="S3277" i="4"/>
  <c r="S3278" i="4"/>
  <c r="S3279" i="4"/>
  <c r="S3280" i="4"/>
  <c r="S3281" i="4"/>
  <c r="S3282" i="4"/>
  <c r="S3283" i="4"/>
  <c r="S3284" i="4"/>
  <c r="S3285" i="4"/>
  <c r="S3286" i="4"/>
  <c r="S3287" i="4"/>
  <c r="S3288" i="4"/>
  <c r="S3289" i="4"/>
  <c r="S3290" i="4"/>
  <c r="S3291" i="4"/>
  <c r="S3292" i="4"/>
  <c r="S3293" i="4"/>
  <c r="S3294" i="4"/>
  <c r="S3295" i="4"/>
  <c r="S3296" i="4"/>
  <c r="S3297" i="4"/>
  <c r="S3298" i="4"/>
  <c r="S3299" i="4"/>
  <c r="S3300" i="4"/>
  <c r="S3301" i="4"/>
  <c r="S3302" i="4"/>
  <c r="S3303" i="4"/>
  <c r="S3304" i="4"/>
  <c r="S3305" i="4"/>
  <c r="S3306" i="4"/>
  <c r="S3307" i="4"/>
  <c r="S3308" i="4"/>
  <c r="S3309" i="4"/>
  <c r="S3310" i="4"/>
  <c r="S3311" i="4"/>
  <c r="S3312" i="4"/>
  <c r="S3313" i="4"/>
  <c r="S3314" i="4"/>
  <c r="S3315" i="4"/>
  <c r="S3316" i="4"/>
  <c r="S3317" i="4"/>
  <c r="S3318" i="4"/>
  <c r="S3319" i="4"/>
  <c r="S3320" i="4"/>
  <c r="S3321" i="4"/>
  <c r="S3322" i="4"/>
  <c r="S3323" i="4"/>
  <c r="S3324" i="4"/>
  <c r="S3325" i="4"/>
  <c r="S3326" i="4"/>
  <c r="S3327" i="4"/>
  <c r="S3328" i="4"/>
  <c r="S3329" i="4"/>
  <c r="S3330" i="4"/>
  <c r="S3331" i="4"/>
  <c r="S3332" i="4"/>
  <c r="S3333" i="4"/>
  <c r="S3334" i="4"/>
  <c r="S3335" i="4"/>
  <c r="S3336" i="4"/>
  <c r="S3337" i="4"/>
  <c r="S3338" i="4"/>
  <c r="S3339" i="4"/>
  <c r="S3340" i="4"/>
  <c r="S3341" i="4"/>
  <c r="S3342" i="4"/>
  <c r="S3343" i="4"/>
  <c r="S3344" i="4"/>
  <c r="S3345" i="4"/>
  <c r="S3346" i="4"/>
  <c r="S3347" i="4"/>
  <c r="S3348" i="4"/>
  <c r="S3349" i="4"/>
  <c r="S3350" i="4"/>
  <c r="S3351" i="4"/>
  <c r="S3352" i="4"/>
  <c r="S3353" i="4"/>
  <c r="S3354" i="4"/>
  <c r="S3355" i="4"/>
  <c r="S3356" i="4"/>
  <c r="S3357" i="4"/>
  <c r="S3358" i="4"/>
  <c r="S3359" i="4"/>
  <c r="S3360" i="4"/>
  <c r="S3361" i="4"/>
  <c r="S3362" i="4"/>
  <c r="S3363" i="4"/>
  <c r="S3364" i="4"/>
  <c r="S3365" i="4"/>
  <c r="S3366" i="4"/>
  <c r="S3367" i="4"/>
  <c r="S3368" i="4"/>
  <c r="S3369" i="4"/>
  <c r="S3370" i="4"/>
  <c r="S3371" i="4"/>
  <c r="S3372" i="4"/>
  <c r="S3373" i="4"/>
  <c r="S3374" i="4"/>
  <c r="S3375" i="4"/>
  <c r="S3376" i="4"/>
  <c r="S3377" i="4"/>
  <c r="S3378" i="4"/>
  <c r="S3379" i="4"/>
  <c r="S3380" i="4"/>
  <c r="S3381" i="4"/>
  <c r="S3382" i="4"/>
  <c r="S3383" i="4"/>
  <c r="S3384" i="4"/>
  <c r="S3385" i="4"/>
  <c r="S3386" i="4"/>
  <c r="S3387" i="4"/>
  <c r="S3388" i="4"/>
  <c r="S3389" i="4"/>
  <c r="S3390" i="4"/>
  <c r="S3391" i="4"/>
  <c r="S3392" i="4"/>
  <c r="S3393" i="4"/>
  <c r="S3394" i="4"/>
  <c r="S3395" i="4"/>
  <c r="S3396" i="4"/>
  <c r="S3397" i="4"/>
  <c r="S3398" i="4"/>
  <c r="S3399" i="4"/>
  <c r="S3400" i="4"/>
  <c r="S3401" i="4"/>
  <c r="S3402" i="4"/>
  <c r="S3403" i="4"/>
  <c r="S3404" i="4"/>
  <c r="S3405" i="4"/>
  <c r="S3406" i="4"/>
  <c r="S3407" i="4"/>
  <c r="S3408" i="4"/>
  <c r="S3409" i="4"/>
  <c r="S3410" i="4"/>
  <c r="S3411" i="4"/>
  <c r="S3412" i="4"/>
  <c r="S3413" i="4"/>
  <c r="S3414" i="4"/>
  <c r="S3415" i="4"/>
  <c r="S3416" i="4"/>
  <c r="S3417" i="4"/>
  <c r="S3418" i="4"/>
  <c r="S3419" i="4"/>
  <c r="S3420" i="4"/>
  <c r="S3421" i="4"/>
  <c r="S3422" i="4"/>
  <c r="S3423" i="4"/>
  <c r="S3424" i="4"/>
  <c r="S3425" i="4"/>
  <c r="S3426" i="4"/>
  <c r="S3427" i="4"/>
  <c r="S3428" i="4"/>
  <c r="S3429" i="4"/>
  <c r="S3430" i="4"/>
  <c r="S3431" i="4"/>
  <c r="S3432" i="4"/>
  <c r="S3433" i="4"/>
  <c r="S3434" i="4"/>
  <c r="S3435" i="4"/>
  <c r="S3436" i="4"/>
  <c r="S3437" i="4"/>
  <c r="S3438" i="4"/>
  <c r="S3439" i="4"/>
  <c r="S3440" i="4"/>
  <c r="S3441" i="4"/>
  <c r="S3442" i="4"/>
  <c r="S3443" i="4"/>
  <c r="S3444" i="4"/>
  <c r="S3445" i="4"/>
  <c r="S3446" i="4"/>
  <c r="S3447" i="4"/>
  <c r="S3448" i="4"/>
  <c r="S3449" i="4"/>
  <c r="S3450" i="4"/>
  <c r="S3451" i="4"/>
  <c r="S3452" i="4"/>
  <c r="S3453" i="4"/>
  <c r="S3454" i="4"/>
  <c r="S3455" i="4"/>
  <c r="S3456" i="4"/>
  <c r="S3457" i="4"/>
  <c r="S3458" i="4"/>
  <c r="S3459" i="4"/>
  <c r="S3460" i="4"/>
  <c r="S3461" i="4"/>
  <c r="S3462" i="4"/>
  <c r="S3463" i="4"/>
  <c r="S3464" i="4"/>
  <c r="S3465" i="4"/>
  <c r="S3466" i="4"/>
  <c r="S3467" i="4"/>
  <c r="S3468" i="4"/>
  <c r="S3469" i="4"/>
  <c r="S3470" i="4"/>
  <c r="S3471" i="4"/>
  <c r="S3472" i="4"/>
  <c r="S3473" i="4"/>
  <c r="S3474" i="4"/>
  <c r="S3475" i="4"/>
  <c r="S3476" i="4"/>
  <c r="S3477" i="4"/>
  <c r="S3478" i="4"/>
  <c r="S3479" i="4"/>
  <c r="S3480" i="4"/>
  <c r="S3481" i="4"/>
  <c r="S3482" i="4"/>
  <c r="S3483" i="4"/>
  <c r="S3484" i="4"/>
  <c r="S3485" i="4"/>
  <c r="S3486" i="4"/>
  <c r="S3487" i="4"/>
  <c r="S3488" i="4"/>
  <c r="S3489" i="4"/>
  <c r="S3490" i="4"/>
  <c r="S3491" i="4"/>
  <c r="S3492" i="4"/>
  <c r="S3493" i="4"/>
  <c r="S3494" i="4"/>
  <c r="S3495" i="4"/>
  <c r="S3496" i="4"/>
  <c r="S3497" i="4"/>
  <c r="S3498" i="4"/>
  <c r="S3499" i="4"/>
  <c r="S3500" i="4"/>
  <c r="S3501" i="4"/>
  <c r="S3502" i="4"/>
  <c r="S3503" i="4"/>
  <c r="S3504" i="4"/>
  <c r="S3505" i="4"/>
  <c r="S3506" i="4"/>
  <c r="S3507" i="4"/>
  <c r="S3508" i="4"/>
  <c r="S3509" i="4"/>
  <c r="S3510" i="4"/>
  <c r="S3511" i="4"/>
  <c r="S3512" i="4"/>
  <c r="S3513" i="4"/>
  <c r="S3514" i="4"/>
  <c r="S3515" i="4"/>
  <c r="S3516" i="4"/>
  <c r="S3517" i="4"/>
  <c r="S3518" i="4"/>
  <c r="S3519" i="4"/>
  <c r="S3520" i="4"/>
  <c r="S3521" i="4"/>
  <c r="S3522" i="4"/>
  <c r="S3523" i="4"/>
  <c r="S3524" i="4"/>
  <c r="S3525" i="4"/>
  <c r="S3526" i="4"/>
  <c r="S3527" i="4"/>
  <c r="S3528" i="4"/>
  <c r="S3529" i="4"/>
  <c r="S3530" i="4"/>
  <c r="S3531" i="4"/>
  <c r="S3532" i="4"/>
  <c r="S3533" i="4"/>
  <c r="S3534" i="4"/>
  <c r="S3535" i="4"/>
  <c r="S3536" i="4"/>
  <c r="S3537" i="4"/>
  <c r="S3538" i="4"/>
  <c r="S3539" i="4"/>
  <c r="S3540" i="4"/>
  <c r="S3541" i="4"/>
  <c r="S3542" i="4"/>
  <c r="S3543" i="4"/>
  <c r="S3544" i="4"/>
  <c r="S3545" i="4"/>
  <c r="S3546" i="4"/>
  <c r="S3547" i="4"/>
  <c r="S3548" i="4"/>
  <c r="S3549" i="4"/>
  <c r="S3550" i="4"/>
  <c r="S3551" i="4"/>
  <c r="S3552" i="4"/>
  <c r="S3553" i="4"/>
  <c r="S3554" i="4"/>
  <c r="S3555" i="4"/>
  <c r="S3556" i="4"/>
  <c r="S3557" i="4"/>
  <c r="S3558" i="4"/>
  <c r="S3559" i="4"/>
  <c r="S3560" i="4"/>
  <c r="S3561" i="4"/>
  <c r="S3562" i="4"/>
  <c r="S3563" i="4"/>
  <c r="S3564" i="4"/>
  <c r="S3565" i="4"/>
  <c r="S3566" i="4"/>
  <c r="S3567" i="4"/>
  <c r="S3568" i="4"/>
  <c r="S3569" i="4"/>
  <c r="S3570" i="4"/>
  <c r="S3571" i="4"/>
  <c r="S3572" i="4"/>
  <c r="S3573" i="4"/>
  <c r="S3574" i="4"/>
  <c r="S3575" i="4"/>
  <c r="S3576" i="4"/>
  <c r="S3577" i="4"/>
  <c r="S3578" i="4"/>
  <c r="S3579" i="4"/>
  <c r="S3580" i="4"/>
  <c r="S3581" i="4"/>
  <c r="S3582" i="4"/>
  <c r="S3583" i="4"/>
  <c r="S3584" i="4"/>
  <c r="S3585" i="4"/>
  <c r="S3586" i="4"/>
  <c r="S3587" i="4"/>
  <c r="S3588" i="4"/>
  <c r="S3589" i="4"/>
  <c r="S3590" i="4"/>
  <c r="S3591" i="4"/>
  <c r="S3592" i="4"/>
  <c r="S3593" i="4"/>
  <c r="S3594" i="4"/>
  <c r="S3595" i="4"/>
  <c r="S3596" i="4"/>
  <c r="S3597" i="4"/>
  <c r="S3598" i="4"/>
  <c r="S3599" i="4"/>
  <c r="S3600" i="4"/>
  <c r="S3601" i="4"/>
  <c r="S3602" i="4"/>
  <c r="S3603" i="4"/>
  <c r="S3604" i="4"/>
  <c r="S3605" i="4"/>
  <c r="S3606" i="4"/>
  <c r="S3607" i="4"/>
  <c r="S3608" i="4"/>
  <c r="S3609" i="4"/>
  <c r="S3610" i="4"/>
  <c r="S3611" i="4"/>
  <c r="S3612" i="4"/>
  <c r="S3613" i="4"/>
  <c r="S3614" i="4"/>
  <c r="S3615" i="4"/>
  <c r="S3616" i="4"/>
  <c r="S3617" i="4"/>
  <c r="S3618" i="4"/>
  <c r="S3619" i="4"/>
  <c r="S3620" i="4"/>
  <c r="S3621" i="4"/>
  <c r="S3622" i="4"/>
  <c r="S3623" i="4"/>
  <c r="S3624" i="4"/>
  <c r="S3625" i="4"/>
  <c r="S3626" i="4"/>
  <c r="S3627" i="4"/>
  <c r="S3628" i="4"/>
  <c r="S3629" i="4"/>
  <c r="S3630" i="4"/>
  <c r="S3631" i="4"/>
  <c r="S3632" i="4"/>
  <c r="S3633" i="4"/>
  <c r="S3634" i="4"/>
  <c r="S3635" i="4"/>
  <c r="S3636" i="4"/>
  <c r="S3637" i="4"/>
  <c r="S3638" i="4"/>
  <c r="S3639" i="4"/>
  <c r="S3640" i="4"/>
  <c r="S3641" i="4"/>
  <c r="S3642" i="4"/>
  <c r="S3643" i="4"/>
  <c r="S3644" i="4"/>
  <c r="S3645" i="4"/>
  <c r="S3646" i="4"/>
  <c r="S3647" i="4"/>
  <c r="S3648" i="4"/>
  <c r="S3649" i="4"/>
  <c r="S3650" i="4"/>
  <c r="S3651" i="4"/>
  <c r="S3652" i="4"/>
  <c r="S3653" i="4"/>
  <c r="S3654" i="4"/>
  <c r="S3655" i="4"/>
  <c r="S3656" i="4"/>
  <c r="S3657" i="4"/>
  <c r="S3658" i="4"/>
  <c r="S3659" i="4"/>
  <c r="S3660" i="4"/>
  <c r="S3661" i="4"/>
  <c r="S3662" i="4"/>
  <c r="S3663" i="4"/>
  <c r="S3664" i="4"/>
  <c r="S3665" i="4"/>
  <c r="S3666" i="4"/>
  <c r="S3667" i="4"/>
  <c r="S3668" i="4"/>
  <c r="S3669" i="4"/>
  <c r="S3670" i="4"/>
  <c r="S3671" i="4"/>
  <c r="S3672" i="4"/>
  <c r="S3673" i="4"/>
  <c r="S3674" i="4"/>
  <c r="S3675" i="4"/>
  <c r="S3676" i="4"/>
  <c r="S3677" i="4"/>
  <c r="S3678" i="4"/>
  <c r="S3679" i="4"/>
  <c r="S3680" i="4"/>
  <c r="S3681" i="4"/>
  <c r="S3682" i="4"/>
  <c r="S3683" i="4"/>
  <c r="S3684" i="4"/>
  <c r="S3685" i="4"/>
  <c r="S3686" i="4"/>
  <c r="S3687" i="4"/>
  <c r="S3688" i="4"/>
  <c r="S3689" i="4"/>
  <c r="S3690" i="4"/>
  <c r="S3691" i="4"/>
  <c r="S3692" i="4"/>
  <c r="S3693" i="4"/>
  <c r="S3694" i="4"/>
  <c r="S3695" i="4"/>
  <c r="S3696" i="4"/>
  <c r="S3697" i="4"/>
  <c r="S3698" i="4"/>
  <c r="S3699" i="4"/>
  <c r="S3700" i="4"/>
  <c r="S3701" i="4"/>
  <c r="S3702" i="4"/>
  <c r="S3703" i="4"/>
  <c r="S3704" i="4"/>
  <c r="S3705" i="4"/>
  <c r="S3706" i="4"/>
  <c r="S3707" i="4"/>
  <c r="S3708" i="4"/>
  <c r="S3709" i="4"/>
  <c r="S3710" i="4"/>
  <c r="S3711" i="4"/>
  <c r="S3712" i="4"/>
  <c r="S3713" i="4"/>
  <c r="S3714" i="4"/>
  <c r="S3715" i="4"/>
  <c r="S3716" i="4"/>
  <c r="S3717" i="4"/>
  <c r="S3718" i="4"/>
  <c r="S3719" i="4"/>
  <c r="S3720" i="4"/>
  <c r="S3721" i="4"/>
  <c r="S3722" i="4"/>
  <c r="S3723" i="4"/>
  <c r="S3724" i="4"/>
  <c r="S3725" i="4"/>
  <c r="S3726" i="4"/>
  <c r="S3727" i="4"/>
  <c r="S3728" i="4"/>
  <c r="S3729" i="4"/>
  <c r="S3730" i="4"/>
  <c r="S3731" i="4"/>
  <c r="S3732" i="4"/>
  <c r="S3733" i="4"/>
  <c r="S3734" i="4"/>
  <c r="S3735" i="4"/>
  <c r="S3736" i="4"/>
  <c r="S3737" i="4"/>
  <c r="S3738" i="4"/>
  <c r="S3739" i="4"/>
  <c r="S3740" i="4"/>
  <c r="S3741" i="4"/>
  <c r="S3742" i="4"/>
  <c r="S3743" i="4"/>
  <c r="S3744" i="4"/>
  <c r="S3745" i="4"/>
  <c r="S3746" i="4"/>
  <c r="S3747" i="4"/>
  <c r="S3748" i="4"/>
  <c r="S3749" i="4"/>
  <c r="S3750" i="4"/>
  <c r="S3751" i="4"/>
  <c r="S3752" i="4"/>
  <c r="S3753" i="4"/>
  <c r="S3754" i="4"/>
  <c r="S3755" i="4"/>
  <c r="S3756" i="4"/>
  <c r="S3757" i="4"/>
  <c r="S3758" i="4"/>
  <c r="S3759" i="4"/>
  <c r="S3760" i="4"/>
  <c r="S3761" i="4"/>
  <c r="S3762" i="4"/>
  <c r="S3763" i="4"/>
  <c r="S3764" i="4"/>
  <c r="S3765" i="4"/>
  <c r="S3766" i="4"/>
  <c r="S3767" i="4"/>
  <c r="S3768" i="4"/>
  <c r="S3769" i="4"/>
  <c r="S3770" i="4"/>
  <c r="S3771" i="4"/>
  <c r="S3772" i="4"/>
  <c r="S3773" i="4"/>
  <c r="S3774" i="4"/>
  <c r="S3775" i="4"/>
  <c r="S3776" i="4"/>
  <c r="S3777" i="4"/>
  <c r="S3778" i="4"/>
  <c r="S3779" i="4"/>
  <c r="S3780" i="4"/>
  <c r="S3781" i="4"/>
  <c r="S3782" i="4"/>
  <c r="S3783" i="4"/>
  <c r="S3784" i="4"/>
  <c r="S3785" i="4"/>
  <c r="S3786" i="4"/>
  <c r="S3787" i="4"/>
  <c r="S3788" i="4"/>
  <c r="S3789" i="4"/>
  <c r="S3790" i="4"/>
  <c r="S3791" i="4"/>
  <c r="S3792" i="4"/>
  <c r="S3793" i="4"/>
  <c r="S3794" i="4"/>
  <c r="S3795" i="4"/>
  <c r="S3796" i="4"/>
  <c r="S3797" i="4"/>
  <c r="S3798" i="4"/>
  <c r="S3799" i="4"/>
  <c r="S3800" i="4"/>
  <c r="S3801" i="4"/>
  <c r="S3802" i="4"/>
  <c r="S3803" i="4"/>
  <c r="S3804" i="4"/>
  <c r="S3805" i="4"/>
  <c r="S3806" i="4"/>
  <c r="S3807" i="4"/>
  <c r="S3808" i="4"/>
  <c r="S3809" i="4"/>
  <c r="S3810" i="4"/>
  <c r="S3811" i="4"/>
  <c r="S3812" i="4"/>
  <c r="S3813" i="4"/>
  <c r="S3814" i="4"/>
  <c r="S3815" i="4"/>
  <c r="S3816" i="4"/>
  <c r="S3817" i="4"/>
  <c r="S3818" i="4"/>
  <c r="S3819" i="4"/>
  <c r="S3820" i="4"/>
  <c r="S3821" i="4"/>
  <c r="S3822" i="4"/>
  <c r="S3823" i="4"/>
  <c r="S3824" i="4"/>
  <c r="S3825" i="4"/>
  <c r="S3826" i="4"/>
  <c r="S3827" i="4"/>
  <c r="S3828" i="4"/>
  <c r="S3829" i="4"/>
  <c r="S3830" i="4"/>
  <c r="S3831" i="4"/>
  <c r="S3832" i="4"/>
  <c r="S3833" i="4"/>
  <c r="S3834" i="4"/>
  <c r="S3835" i="4"/>
  <c r="S3836" i="4"/>
  <c r="S3837" i="4"/>
  <c r="S3838" i="4"/>
  <c r="S3839" i="4"/>
  <c r="S3840" i="4"/>
  <c r="S3841" i="4"/>
  <c r="S3842" i="4"/>
  <c r="S3843" i="4"/>
  <c r="S3844" i="4"/>
  <c r="S3845" i="4"/>
  <c r="S3846" i="4"/>
  <c r="S3847" i="4"/>
  <c r="S3848" i="4"/>
  <c r="S3849" i="4"/>
  <c r="S3850" i="4"/>
  <c r="S3851" i="4"/>
  <c r="S3852" i="4"/>
  <c r="S3853" i="4"/>
  <c r="S3854" i="4"/>
  <c r="S3855" i="4"/>
  <c r="S3856" i="4"/>
  <c r="S3857" i="4"/>
  <c r="S3858" i="4"/>
  <c r="S3859" i="4"/>
  <c r="S3860" i="4"/>
  <c r="S3861" i="4"/>
  <c r="S3862" i="4"/>
  <c r="S3863" i="4"/>
  <c r="S3864" i="4"/>
  <c r="S3865" i="4"/>
  <c r="S3866" i="4"/>
  <c r="S3867" i="4"/>
  <c r="S3868" i="4"/>
  <c r="S3869" i="4"/>
  <c r="S3870" i="4"/>
  <c r="S3871" i="4"/>
  <c r="S3872" i="4"/>
  <c r="S3873" i="4"/>
  <c r="S3874" i="4"/>
  <c r="S3875" i="4"/>
  <c r="S3876" i="4"/>
  <c r="S3877" i="4"/>
  <c r="S3878" i="4"/>
  <c r="S3879" i="4"/>
  <c r="S3880" i="4"/>
  <c r="S3881" i="4"/>
  <c r="S3882" i="4"/>
  <c r="S3883" i="4"/>
  <c r="S3884" i="4"/>
  <c r="S3885" i="4"/>
  <c r="S3886" i="4"/>
  <c r="S3887" i="4"/>
  <c r="S3888" i="4"/>
  <c r="S3889" i="4"/>
  <c r="S3890" i="4"/>
  <c r="S3891" i="4"/>
  <c r="S3892" i="4"/>
  <c r="S3893" i="4"/>
  <c r="S3894" i="4"/>
  <c r="S3895" i="4"/>
  <c r="S3896" i="4"/>
  <c r="S3897" i="4"/>
  <c r="S3898" i="4"/>
  <c r="S3899" i="4"/>
  <c r="S3900" i="4"/>
  <c r="S3901" i="4"/>
  <c r="S3902" i="4"/>
  <c r="S3903" i="4"/>
  <c r="S3904" i="4"/>
  <c r="S3905" i="4"/>
  <c r="S3906" i="4"/>
  <c r="S3907" i="4"/>
  <c r="S3908" i="4"/>
  <c r="S3909" i="4"/>
  <c r="S3910" i="4"/>
  <c r="S3911" i="4"/>
  <c r="S3912" i="4"/>
  <c r="S3913" i="4"/>
  <c r="S3914" i="4"/>
  <c r="S3915" i="4"/>
  <c r="S3916" i="4"/>
  <c r="S3917" i="4"/>
  <c r="S3918" i="4"/>
  <c r="S3919" i="4"/>
  <c r="S3920" i="4"/>
  <c r="S3921" i="4"/>
  <c r="S3922" i="4"/>
  <c r="S3923" i="4"/>
  <c r="S3924" i="4"/>
  <c r="S3925" i="4"/>
  <c r="S3926" i="4"/>
  <c r="S3927" i="4"/>
  <c r="S3928" i="4"/>
  <c r="S3929" i="4"/>
  <c r="S3930" i="4"/>
  <c r="S3931" i="4"/>
  <c r="S3932" i="4"/>
  <c r="S3933" i="4"/>
  <c r="S3934" i="4"/>
  <c r="S3935" i="4"/>
  <c r="S3936" i="4"/>
  <c r="S3937" i="4"/>
  <c r="S3938" i="4"/>
  <c r="S3939" i="4"/>
  <c r="S3940" i="4"/>
  <c r="S3941" i="4"/>
  <c r="S3942" i="4"/>
  <c r="S3943" i="4"/>
  <c r="S3944" i="4"/>
  <c r="S3945" i="4"/>
  <c r="S3946" i="4"/>
  <c r="S3947" i="4"/>
  <c r="S3948" i="4"/>
  <c r="S3949" i="4"/>
  <c r="S3950" i="4"/>
  <c r="S3951" i="4"/>
  <c r="S3952" i="4"/>
  <c r="S3953" i="4"/>
  <c r="S3954" i="4"/>
  <c r="S3955" i="4"/>
  <c r="S3956" i="4"/>
  <c r="S3957" i="4"/>
  <c r="S3958" i="4"/>
  <c r="S3959" i="4"/>
  <c r="S3960" i="4"/>
  <c r="S3961" i="4"/>
  <c r="S3962" i="4"/>
  <c r="S3963" i="4"/>
  <c r="S3964" i="4"/>
  <c r="S3965" i="4"/>
  <c r="S3966" i="4"/>
  <c r="S3967" i="4"/>
  <c r="S3968" i="4"/>
  <c r="S3969" i="4"/>
  <c r="S3970" i="4"/>
  <c r="S3971" i="4"/>
  <c r="S3972" i="4"/>
  <c r="S3973" i="4"/>
  <c r="S3974" i="4"/>
  <c r="S3975" i="4"/>
  <c r="S3976" i="4"/>
  <c r="S3977" i="4"/>
  <c r="S3978" i="4"/>
  <c r="S3979" i="4"/>
  <c r="S3980" i="4"/>
  <c r="S3981" i="4"/>
  <c r="S3982" i="4"/>
  <c r="S3983" i="4"/>
  <c r="S3984" i="4"/>
  <c r="S3985" i="4"/>
  <c r="S3986" i="4"/>
  <c r="S3987" i="4"/>
  <c r="S3988" i="4"/>
  <c r="S3989" i="4"/>
  <c r="S3990" i="4"/>
  <c r="S3991" i="4"/>
  <c r="S3992" i="4"/>
  <c r="S3993" i="4"/>
  <c r="S3994" i="4"/>
  <c r="S3995" i="4"/>
  <c r="S3996" i="4"/>
  <c r="S3997" i="4"/>
  <c r="S3998" i="4"/>
  <c r="S3999" i="4"/>
  <c r="S4000" i="4"/>
  <c r="S4001" i="4"/>
  <c r="S4002" i="4"/>
  <c r="S4003" i="4"/>
  <c r="S4004" i="4"/>
  <c r="S4005" i="4"/>
  <c r="S4006" i="4"/>
  <c r="S4007" i="4"/>
  <c r="S4008" i="4"/>
  <c r="S4009" i="4"/>
  <c r="S4010" i="4"/>
  <c r="S4011" i="4"/>
  <c r="S4012" i="4"/>
  <c r="S4013" i="4"/>
  <c r="S4014" i="4"/>
  <c r="S4015" i="4"/>
  <c r="S4016" i="4"/>
  <c r="S4017" i="4"/>
  <c r="S4018" i="4"/>
  <c r="S4019" i="4"/>
  <c r="S4020" i="4"/>
  <c r="S4021" i="4"/>
  <c r="S4022" i="4"/>
  <c r="S4023" i="4"/>
  <c r="S4024" i="4"/>
  <c r="S4025" i="4"/>
  <c r="S4026" i="4"/>
  <c r="S4027" i="4"/>
  <c r="S4028" i="4"/>
  <c r="S4029" i="4"/>
  <c r="S4030" i="4"/>
  <c r="S4031" i="4"/>
  <c r="S4032" i="4"/>
  <c r="S4033" i="4"/>
  <c r="S4034" i="4"/>
  <c r="S4035" i="4"/>
  <c r="S4036" i="4"/>
  <c r="S4037" i="4"/>
  <c r="S4038" i="4"/>
  <c r="S4039" i="4"/>
  <c r="S4040" i="4"/>
  <c r="S4041" i="4"/>
  <c r="S4042" i="4"/>
  <c r="S4043" i="4"/>
  <c r="S4044" i="4"/>
  <c r="S4045" i="4"/>
  <c r="S4046" i="4"/>
  <c r="S4047" i="4"/>
  <c r="S4048" i="4"/>
  <c r="S4049" i="4"/>
  <c r="S4050" i="4"/>
  <c r="S4051" i="4"/>
  <c r="S4052" i="4"/>
  <c r="S4053" i="4"/>
  <c r="S4054" i="4"/>
  <c r="S4055" i="4"/>
  <c r="S4056" i="4"/>
  <c r="S4057" i="4"/>
  <c r="S4058" i="4"/>
  <c r="S4059" i="4"/>
  <c r="S4060" i="4"/>
  <c r="S4061" i="4"/>
  <c r="S4062" i="4"/>
  <c r="S4063" i="4"/>
  <c r="S4064" i="4"/>
  <c r="S4065" i="4"/>
  <c r="S4066" i="4"/>
  <c r="S4067" i="4"/>
  <c r="S4068" i="4"/>
  <c r="S4069" i="4"/>
  <c r="S4070" i="4"/>
  <c r="S4071" i="4"/>
  <c r="S4072" i="4"/>
  <c r="S4073" i="4"/>
  <c r="S4074" i="4"/>
  <c r="S4075" i="4"/>
  <c r="S4076" i="4"/>
  <c r="S4077" i="4"/>
  <c r="S4078" i="4"/>
  <c r="S4079" i="4"/>
  <c r="S4080" i="4"/>
  <c r="S4081" i="4"/>
  <c r="S4082" i="4"/>
  <c r="S4083" i="4"/>
  <c r="S4084" i="4"/>
  <c r="S4085" i="4"/>
  <c r="S4086" i="4"/>
  <c r="S4087" i="4"/>
  <c r="S4088" i="4"/>
  <c r="S4089" i="4"/>
  <c r="S4090" i="4"/>
  <c r="S4091" i="4"/>
  <c r="S4092" i="4"/>
  <c r="S4093" i="4"/>
  <c r="S4094" i="4"/>
  <c r="S4095" i="4"/>
  <c r="S4096" i="4"/>
  <c r="S4097" i="4"/>
  <c r="S4098" i="4"/>
  <c r="S4099" i="4"/>
  <c r="S4100" i="4"/>
  <c r="S4101" i="4"/>
  <c r="S4102" i="4"/>
  <c r="S4103" i="4"/>
  <c r="S4104" i="4"/>
  <c r="S4105" i="4"/>
  <c r="S4106" i="4"/>
  <c r="S4107" i="4"/>
  <c r="S4108" i="4"/>
  <c r="S4109" i="4"/>
  <c r="S4110" i="4"/>
  <c r="S4111" i="4"/>
  <c r="S4112" i="4"/>
  <c r="S4113" i="4"/>
  <c r="S4114" i="4"/>
  <c r="S4115" i="4"/>
  <c r="S4116" i="4"/>
  <c r="S4117" i="4"/>
  <c r="S4118" i="4"/>
  <c r="S4119" i="4"/>
  <c r="S4120" i="4"/>
  <c r="S4121" i="4"/>
  <c r="S4122" i="4"/>
  <c r="S4123" i="4"/>
  <c r="S4124" i="4"/>
  <c r="S4125" i="4"/>
  <c r="S4126" i="4"/>
  <c r="S4127" i="4"/>
  <c r="S4128" i="4"/>
  <c r="S4129" i="4"/>
  <c r="S4130" i="4"/>
  <c r="S4131" i="4"/>
  <c r="S4132" i="4"/>
  <c r="S4133" i="4"/>
  <c r="S4134" i="4"/>
  <c r="S4135" i="4"/>
  <c r="S4136" i="4"/>
  <c r="S4137" i="4"/>
  <c r="S4138" i="4"/>
  <c r="S4139" i="4"/>
  <c r="S4140" i="4"/>
  <c r="S4141" i="4"/>
  <c r="S4142" i="4"/>
  <c r="S4143" i="4"/>
  <c r="S4144" i="4"/>
  <c r="S4145" i="4"/>
  <c r="S4146" i="4"/>
  <c r="S4147" i="4"/>
  <c r="S4148" i="4"/>
  <c r="S4149" i="4"/>
  <c r="S4150" i="4"/>
  <c r="S4151" i="4"/>
  <c r="S4152" i="4"/>
  <c r="S4153" i="4"/>
  <c r="S4154" i="4"/>
  <c r="S4155" i="4"/>
  <c r="S4156" i="4"/>
  <c r="S4157" i="4"/>
  <c r="S4158" i="4"/>
  <c r="S4159" i="4"/>
  <c r="S4160" i="4"/>
  <c r="S4161" i="4"/>
  <c r="S4162" i="4"/>
  <c r="S4163" i="4"/>
  <c r="S4164" i="4"/>
  <c r="S4165" i="4"/>
  <c r="S4166" i="4"/>
  <c r="S4167" i="4"/>
  <c r="S4168" i="4"/>
  <c r="S4169" i="4"/>
  <c r="S4170" i="4"/>
  <c r="S4171" i="4"/>
  <c r="S4172" i="4"/>
  <c r="S4173" i="4"/>
  <c r="S4174" i="4"/>
  <c r="S4175" i="4"/>
  <c r="S4176" i="4"/>
  <c r="S4177" i="4"/>
  <c r="S4178" i="4"/>
  <c r="S4179" i="4"/>
  <c r="S4180" i="4"/>
  <c r="S4181" i="4"/>
  <c r="S4182" i="4"/>
  <c r="S4183" i="4"/>
  <c r="S4184" i="4"/>
  <c r="S4185" i="4"/>
  <c r="S4186" i="4"/>
  <c r="S4187" i="4"/>
  <c r="S4188" i="4"/>
  <c r="S4189" i="4"/>
  <c r="S4190" i="4"/>
  <c r="S4191" i="4"/>
  <c r="S4192" i="4"/>
  <c r="S4193" i="4"/>
  <c r="S4194" i="4"/>
  <c r="S4195" i="4"/>
  <c r="S4196" i="4"/>
  <c r="S4197" i="4"/>
  <c r="S4198" i="4"/>
  <c r="S4199" i="4"/>
  <c r="S4200" i="4"/>
  <c r="S4201" i="4"/>
  <c r="S4202" i="4"/>
  <c r="S4203" i="4"/>
  <c r="S4204" i="4"/>
  <c r="S4205" i="4"/>
  <c r="S4206" i="4"/>
  <c r="S4207" i="4"/>
  <c r="S4208" i="4"/>
  <c r="S4209" i="4"/>
  <c r="S4210" i="4"/>
  <c r="S4211" i="4"/>
  <c r="S4212" i="4"/>
  <c r="S4213" i="4"/>
  <c r="S4214" i="4"/>
  <c r="S4215" i="4"/>
  <c r="S4216" i="4"/>
  <c r="S4217" i="4"/>
  <c r="S4218" i="4"/>
  <c r="S4219" i="4"/>
  <c r="S4220" i="4"/>
  <c r="S4221" i="4"/>
  <c r="S4222" i="4"/>
  <c r="S4223" i="4"/>
  <c r="S4224" i="4"/>
  <c r="S4225" i="4"/>
  <c r="S4226" i="4"/>
  <c r="S4227" i="4"/>
  <c r="S4228" i="4"/>
  <c r="S4229" i="4"/>
  <c r="S4230" i="4"/>
  <c r="S4231" i="4"/>
  <c r="S4232" i="4"/>
  <c r="S4233" i="4"/>
  <c r="S4234" i="4"/>
  <c r="S4235" i="4"/>
  <c r="S4236" i="4"/>
  <c r="S4237" i="4"/>
  <c r="S4238" i="4"/>
  <c r="S4239" i="4"/>
  <c r="S4240" i="4"/>
  <c r="S4241" i="4"/>
  <c r="S4242" i="4"/>
  <c r="S4243" i="4"/>
  <c r="S4244" i="4"/>
  <c r="S4245" i="4"/>
  <c r="S4246" i="4"/>
  <c r="S4247" i="4"/>
  <c r="S4248" i="4"/>
  <c r="S4249" i="4"/>
  <c r="S4250" i="4"/>
  <c r="S4251" i="4"/>
  <c r="S4252" i="4"/>
  <c r="S4253" i="4"/>
  <c r="S4254" i="4"/>
  <c r="S4255" i="4"/>
  <c r="S4256" i="4"/>
  <c r="S4257" i="4"/>
  <c r="S4258" i="4"/>
  <c r="S4259" i="4"/>
  <c r="S4260" i="4"/>
  <c r="S4261" i="4"/>
  <c r="S4262" i="4"/>
  <c r="S4263" i="4"/>
  <c r="S4264" i="4"/>
  <c r="S4265" i="4"/>
  <c r="S4266" i="4"/>
  <c r="S4267" i="4"/>
  <c r="S4268" i="4"/>
  <c r="S4269" i="4"/>
  <c r="S4270" i="4"/>
  <c r="S4271" i="4"/>
  <c r="S4272" i="4"/>
  <c r="S4273" i="4"/>
  <c r="S4274" i="4"/>
  <c r="S4275" i="4"/>
  <c r="S4276" i="4"/>
  <c r="S4277" i="4"/>
  <c r="S4278" i="4"/>
  <c r="S4279" i="4"/>
  <c r="S4280" i="4"/>
  <c r="S4281" i="4"/>
  <c r="S4282" i="4"/>
  <c r="S4283" i="4"/>
  <c r="S4284" i="4"/>
  <c r="S4285" i="4"/>
  <c r="S4286" i="4"/>
  <c r="S4287" i="4"/>
  <c r="S4288" i="4"/>
  <c r="S4289" i="4"/>
  <c r="S4290" i="4"/>
  <c r="S4291" i="4"/>
  <c r="S4292" i="4"/>
  <c r="S4293" i="4"/>
  <c r="S4294" i="4"/>
  <c r="S4295" i="4"/>
  <c r="S4296" i="4"/>
  <c r="S4297" i="4"/>
  <c r="S4298" i="4"/>
  <c r="S4299" i="4"/>
  <c r="S4300" i="4"/>
  <c r="S4301" i="4"/>
  <c r="S4302" i="4"/>
  <c r="S4303" i="4"/>
  <c r="S4304" i="4"/>
  <c r="S4305" i="4"/>
  <c r="S4306" i="4"/>
  <c r="S4307" i="4"/>
  <c r="S4308" i="4"/>
  <c r="S4309" i="4"/>
  <c r="S4310" i="4"/>
  <c r="S4311" i="4"/>
  <c r="S4312" i="4"/>
  <c r="S4313" i="4"/>
  <c r="S4314" i="4"/>
  <c r="S4315" i="4"/>
  <c r="S4316" i="4"/>
  <c r="S4317" i="4"/>
  <c r="S4318" i="4"/>
  <c r="S4319" i="4"/>
  <c r="S4320" i="4"/>
  <c r="S4321" i="4"/>
  <c r="S4322" i="4"/>
  <c r="S4323" i="4"/>
  <c r="S4324" i="4"/>
  <c r="S4325" i="4"/>
  <c r="S4326" i="4"/>
  <c r="S4327" i="4"/>
  <c r="S4328" i="4"/>
  <c r="S4329" i="4"/>
  <c r="S4330" i="4"/>
  <c r="S4331" i="4"/>
  <c r="S4332" i="4"/>
  <c r="S4333" i="4"/>
  <c r="S4334" i="4"/>
  <c r="S4335" i="4"/>
  <c r="S4336" i="4"/>
  <c r="S4337" i="4"/>
  <c r="S4338" i="4"/>
  <c r="S4339" i="4"/>
  <c r="S4340" i="4"/>
  <c r="S4341" i="4"/>
  <c r="S4342" i="4"/>
  <c r="S4343" i="4"/>
  <c r="S4344" i="4"/>
  <c r="S4345" i="4"/>
  <c r="S4346" i="4"/>
  <c r="S4347" i="4"/>
  <c r="S4348" i="4"/>
  <c r="S4349" i="4"/>
  <c r="S4350" i="4"/>
  <c r="S4351" i="4"/>
  <c r="S4352" i="4"/>
  <c r="S4353" i="4"/>
  <c r="S4354" i="4"/>
  <c r="S4355" i="4"/>
  <c r="S4356" i="4"/>
  <c r="S4357" i="4"/>
  <c r="S4358" i="4"/>
  <c r="S4359" i="4"/>
  <c r="S4360" i="4"/>
  <c r="S4361" i="4"/>
  <c r="S4362" i="4"/>
  <c r="S4363" i="4"/>
  <c r="S4364" i="4"/>
  <c r="S4365" i="4"/>
  <c r="S4366" i="4"/>
  <c r="S4367" i="4"/>
  <c r="S4368" i="4"/>
  <c r="S4369" i="4"/>
  <c r="S4370" i="4"/>
  <c r="S4371" i="4"/>
  <c r="S4372" i="4"/>
  <c r="S4373" i="4"/>
  <c r="S4374" i="4"/>
  <c r="S4375" i="4"/>
  <c r="S4376" i="4"/>
  <c r="S4377" i="4"/>
  <c r="S4378" i="4"/>
  <c r="S4379" i="4"/>
  <c r="S4380" i="4"/>
  <c r="S4381" i="4"/>
  <c r="S4382" i="4"/>
  <c r="S4383" i="4"/>
  <c r="S4384" i="4"/>
  <c r="S4385" i="4"/>
  <c r="S4386" i="4"/>
  <c r="S4387" i="4"/>
  <c r="S4388" i="4"/>
  <c r="S4389" i="4"/>
  <c r="S4390" i="4"/>
  <c r="S4391" i="4"/>
  <c r="S4392" i="4"/>
  <c r="S4393" i="4"/>
  <c r="S4394" i="4"/>
  <c r="S4395" i="4"/>
  <c r="S4396" i="4"/>
  <c r="S4397" i="4"/>
  <c r="S4398" i="4"/>
  <c r="S4399" i="4"/>
  <c r="S4400" i="4"/>
  <c r="S4401" i="4"/>
  <c r="S4402" i="4"/>
  <c r="S4403" i="4"/>
  <c r="S4404" i="4"/>
  <c r="S4405" i="4"/>
  <c r="S4406" i="4"/>
  <c r="S4407" i="4"/>
  <c r="S4408" i="4"/>
  <c r="S4409" i="4"/>
  <c r="S4410" i="4"/>
  <c r="S4411" i="4"/>
  <c r="S4412" i="4"/>
  <c r="S4413" i="4"/>
  <c r="S4414" i="4"/>
  <c r="S4415" i="4"/>
  <c r="S4416" i="4"/>
  <c r="S4417" i="4"/>
  <c r="S4418" i="4"/>
  <c r="S4419" i="4"/>
  <c r="S4420" i="4"/>
  <c r="S4421" i="4"/>
  <c r="S4422" i="4"/>
  <c r="S4423" i="4"/>
  <c r="S4424" i="4"/>
  <c r="S4425" i="4"/>
  <c r="S4426" i="4"/>
  <c r="S4427" i="4"/>
  <c r="S4428" i="4"/>
  <c r="S4429" i="4"/>
  <c r="S4430" i="4"/>
  <c r="S4431" i="4"/>
  <c r="S4432" i="4"/>
  <c r="S4433" i="4"/>
  <c r="S4434" i="4"/>
  <c r="S4435" i="4"/>
  <c r="S4436" i="4"/>
  <c r="S4437" i="4"/>
  <c r="S4438" i="4"/>
  <c r="S4439" i="4"/>
  <c r="S4440" i="4"/>
  <c r="S4441" i="4"/>
  <c r="S4442" i="4"/>
  <c r="S4443" i="4"/>
  <c r="S4444" i="4"/>
  <c r="S4445" i="4"/>
  <c r="S4446" i="4"/>
  <c r="S4447" i="4"/>
  <c r="S4448" i="4"/>
  <c r="S4449" i="4"/>
  <c r="S4450" i="4"/>
  <c r="S4451" i="4"/>
  <c r="S4452" i="4"/>
  <c r="S4453" i="4"/>
  <c r="S4454" i="4"/>
  <c r="S4455" i="4"/>
  <c r="S4456" i="4"/>
  <c r="S4457" i="4"/>
  <c r="S4458" i="4"/>
  <c r="S4459" i="4"/>
  <c r="S4460" i="4"/>
  <c r="S4461" i="4"/>
  <c r="S4462" i="4"/>
  <c r="S4463" i="4"/>
  <c r="S4464" i="4"/>
  <c r="S4465" i="4"/>
  <c r="S4466" i="4"/>
  <c r="S4467" i="4"/>
  <c r="S4468" i="4"/>
  <c r="S4469" i="4"/>
  <c r="S4470" i="4"/>
  <c r="S4471" i="4"/>
  <c r="S4472" i="4"/>
  <c r="S4473" i="4"/>
  <c r="S4474" i="4"/>
  <c r="S4475" i="4"/>
  <c r="S4476" i="4"/>
  <c r="S4477" i="4"/>
  <c r="S4478" i="4"/>
  <c r="S4479" i="4"/>
  <c r="S4480" i="4"/>
  <c r="S4481" i="4"/>
  <c r="S4482" i="4"/>
  <c r="S4483" i="4"/>
  <c r="S4484" i="4"/>
  <c r="S4485" i="4"/>
  <c r="S4486" i="4"/>
  <c r="S4487" i="4"/>
  <c r="S4488" i="4"/>
  <c r="S4489" i="4"/>
  <c r="S4490" i="4"/>
  <c r="S4491" i="4"/>
  <c r="S4492" i="4"/>
  <c r="S4493" i="4"/>
  <c r="S4494" i="4"/>
  <c r="S4495" i="4"/>
  <c r="S4496" i="4"/>
  <c r="S4497" i="4"/>
  <c r="S4498" i="4"/>
  <c r="S4499" i="4"/>
  <c r="S4500" i="4"/>
  <c r="S4501" i="4"/>
  <c r="S4502" i="4"/>
  <c r="S4503" i="4"/>
  <c r="S4504" i="4"/>
  <c r="S4505" i="4"/>
  <c r="S4506" i="4"/>
  <c r="S4507" i="4"/>
  <c r="S4508" i="4"/>
  <c r="S4509" i="4"/>
  <c r="S4510" i="4"/>
  <c r="S4511" i="4"/>
  <c r="S4512" i="4"/>
  <c r="S4513" i="4"/>
  <c r="S4514" i="4"/>
  <c r="S4515" i="4"/>
  <c r="S4516" i="4"/>
  <c r="S4517" i="4"/>
  <c r="S4518" i="4"/>
  <c r="S4519" i="4"/>
  <c r="S4520" i="4"/>
  <c r="S4521" i="4"/>
  <c r="S4522" i="4"/>
  <c r="S4523" i="4"/>
  <c r="S4524" i="4"/>
  <c r="S4525" i="4"/>
  <c r="S4526" i="4"/>
  <c r="S4527" i="4"/>
  <c r="S4528" i="4"/>
  <c r="S4529" i="4"/>
  <c r="S4530" i="4"/>
  <c r="S4531" i="4"/>
  <c r="S4532" i="4"/>
  <c r="S4533" i="4"/>
  <c r="S4534" i="4"/>
  <c r="S4535" i="4"/>
  <c r="S4536" i="4"/>
  <c r="S4537" i="4"/>
  <c r="S4538" i="4"/>
  <c r="S4539" i="4"/>
  <c r="S4540" i="4"/>
  <c r="S4541" i="4"/>
  <c r="S4542" i="4"/>
  <c r="S4543" i="4"/>
  <c r="S4544" i="4"/>
  <c r="S4545" i="4"/>
  <c r="S4546" i="4"/>
  <c r="S4547" i="4"/>
  <c r="S4548" i="4"/>
  <c r="S4549" i="4"/>
  <c r="S4550" i="4"/>
  <c r="S4551" i="4"/>
  <c r="S4552" i="4"/>
  <c r="S4553" i="4"/>
  <c r="S4554" i="4"/>
  <c r="S4555" i="4"/>
  <c r="S4556" i="4"/>
  <c r="S4557" i="4"/>
  <c r="S4558" i="4"/>
  <c r="S4559" i="4"/>
  <c r="S4560" i="4"/>
  <c r="S4561" i="4"/>
  <c r="S4562" i="4"/>
  <c r="S4563" i="4"/>
  <c r="S4564" i="4"/>
  <c r="S4565" i="4"/>
  <c r="S4566" i="4"/>
  <c r="S4567" i="4"/>
  <c r="S4568" i="4"/>
  <c r="S4569" i="4"/>
  <c r="S4570" i="4"/>
  <c r="S4571" i="4"/>
  <c r="S4572" i="4"/>
  <c r="S4573" i="4"/>
  <c r="S4574" i="4"/>
  <c r="S4575" i="4"/>
  <c r="S4576" i="4"/>
  <c r="S4577" i="4"/>
  <c r="S4578" i="4"/>
  <c r="S4579" i="4"/>
  <c r="S4580" i="4"/>
  <c r="S4581" i="4"/>
  <c r="S4582" i="4"/>
  <c r="S4583" i="4"/>
  <c r="S4584" i="4"/>
  <c r="S4585" i="4"/>
  <c r="S4586" i="4"/>
  <c r="S4587" i="4"/>
  <c r="S4588" i="4"/>
  <c r="S4589" i="4"/>
  <c r="S4590" i="4"/>
  <c r="S4591" i="4"/>
  <c r="S4592" i="4"/>
  <c r="S4593" i="4"/>
  <c r="S4594" i="4"/>
  <c r="S4595" i="4"/>
  <c r="S4596" i="4"/>
  <c r="S4597" i="4"/>
  <c r="S4598" i="4"/>
  <c r="S4599" i="4"/>
  <c r="S4600" i="4"/>
  <c r="S4601" i="4"/>
  <c r="S4602" i="4"/>
  <c r="S4603" i="4"/>
  <c r="S4604" i="4"/>
  <c r="S4605" i="4"/>
  <c r="S4606" i="4"/>
  <c r="S4607" i="4"/>
  <c r="S4608" i="4"/>
  <c r="S4609" i="4"/>
  <c r="S4610" i="4"/>
  <c r="S4611" i="4"/>
  <c r="S4612" i="4"/>
  <c r="S4613" i="4"/>
  <c r="S4614" i="4"/>
  <c r="S4615" i="4"/>
  <c r="S4616" i="4"/>
  <c r="S4617" i="4"/>
  <c r="S4618" i="4"/>
  <c r="S4619" i="4"/>
  <c r="S4620" i="4"/>
  <c r="S4621" i="4"/>
  <c r="S4622" i="4"/>
  <c r="S4623" i="4"/>
  <c r="S4624" i="4"/>
  <c r="S4625" i="4"/>
  <c r="S4626" i="4"/>
  <c r="S4627" i="4"/>
  <c r="S4628" i="4"/>
  <c r="S4629" i="4"/>
  <c r="S4630" i="4"/>
  <c r="S4631" i="4"/>
  <c r="S4632" i="4"/>
  <c r="S4633" i="4"/>
  <c r="S4634" i="4"/>
  <c r="S4635" i="4"/>
  <c r="S4636" i="4"/>
  <c r="S4637" i="4"/>
  <c r="S4638" i="4"/>
  <c r="S4639" i="4"/>
  <c r="S4640" i="4"/>
  <c r="S4641" i="4"/>
  <c r="S4642" i="4"/>
  <c r="S4643" i="4"/>
  <c r="S4644" i="4"/>
  <c r="S4645" i="4"/>
  <c r="S4646" i="4"/>
  <c r="S4647" i="4"/>
  <c r="S4648" i="4"/>
  <c r="S4649" i="4"/>
  <c r="S4650" i="4"/>
  <c r="S4651" i="4"/>
  <c r="S4652" i="4"/>
  <c r="S4653" i="4"/>
  <c r="S4654" i="4"/>
  <c r="S4655" i="4"/>
  <c r="S4656" i="4"/>
  <c r="S4657" i="4"/>
  <c r="S4658" i="4"/>
  <c r="S4659" i="4"/>
  <c r="S4660" i="4"/>
  <c r="S4661" i="4"/>
  <c r="S4662" i="4"/>
  <c r="S4663" i="4"/>
  <c r="S4664" i="4"/>
  <c r="S4665" i="4"/>
  <c r="S4666" i="4"/>
  <c r="S4667" i="4"/>
  <c r="S4668" i="4"/>
  <c r="S4669" i="4"/>
  <c r="S4670" i="4"/>
  <c r="S4671" i="4"/>
  <c r="S4672" i="4"/>
  <c r="S4673" i="4"/>
  <c r="S4674" i="4"/>
  <c r="S4675" i="4"/>
  <c r="S4676" i="4"/>
  <c r="S4677" i="4"/>
  <c r="S4678" i="4"/>
  <c r="S4679" i="4"/>
  <c r="S4680" i="4"/>
  <c r="S4681" i="4"/>
  <c r="S4682" i="4"/>
  <c r="S4683" i="4"/>
  <c r="S4684" i="4"/>
  <c r="S4685" i="4"/>
  <c r="S4686" i="4"/>
  <c r="S4687" i="4"/>
  <c r="S4688" i="4"/>
  <c r="S4689" i="4"/>
  <c r="S4690" i="4"/>
  <c r="S4691" i="4"/>
  <c r="S4692" i="4"/>
  <c r="S4693" i="4"/>
  <c r="S4694" i="4"/>
  <c r="S4695" i="4"/>
  <c r="S4696" i="4"/>
  <c r="S4697" i="4"/>
  <c r="S4698" i="4"/>
  <c r="S4699" i="4"/>
  <c r="S4700" i="4"/>
  <c r="S4701" i="4"/>
  <c r="S4702" i="4"/>
  <c r="S4703" i="4"/>
  <c r="S4704" i="4"/>
  <c r="S4705" i="4"/>
  <c r="S4706" i="4"/>
  <c r="S4707" i="4"/>
  <c r="S4708" i="4"/>
  <c r="S4709" i="4"/>
  <c r="S4710" i="4"/>
  <c r="S4711" i="4"/>
  <c r="S4712" i="4"/>
  <c r="S4713" i="4"/>
  <c r="S4714" i="4"/>
  <c r="S4715" i="4"/>
  <c r="S4716" i="4"/>
  <c r="S4717" i="4"/>
  <c r="S4718" i="4"/>
  <c r="S4719" i="4"/>
  <c r="S4720" i="4"/>
  <c r="S4721" i="4"/>
  <c r="S4722" i="4"/>
  <c r="S4723" i="4"/>
  <c r="S4724" i="4"/>
  <c r="S4725" i="4"/>
  <c r="S4726" i="4"/>
  <c r="S4727" i="4"/>
  <c r="S4728" i="4"/>
  <c r="S4729" i="4"/>
  <c r="S4730" i="4"/>
  <c r="S4731" i="4"/>
  <c r="S4732" i="4"/>
  <c r="S4733" i="4"/>
  <c r="S4734" i="4"/>
  <c r="S4735" i="4"/>
  <c r="S4736" i="4"/>
  <c r="S4737" i="4"/>
  <c r="S4738" i="4"/>
  <c r="S4739" i="4"/>
  <c r="S4740" i="4"/>
  <c r="S4741" i="4"/>
  <c r="S4742" i="4"/>
  <c r="S4743" i="4"/>
  <c r="S4744" i="4"/>
  <c r="S4745" i="4"/>
  <c r="S4746" i="4"/>
  <c r="S4747" i="4"/>
  <c r="S4748" i="4"/>
  <c r="S4749" i="4"/>
  <c r="S4750" i="4"/>
  <c r="S4751" i="4"/>
  <c r="S4752" i="4"/>
  <c r="S4753" i="4"/>
  <c r="S4754" i="4"/>
  <c r="S4755" i="4"/>
  <c r="S4756" i="4"/>
  <c r="S4757" i="4"/>
  <c r="S4758" i="4"/>
  <c r="S4759" i="4"/>
  <c r="S4760" i="4"/>
  <c r="S4761" i="4"/>
  <c r="S4762" i="4"/>
  <c r="S4763" i="4"/>
  <c r="S4764" i="4"/>
  <c r="S4765" i="4"/>
  <c r="S4766" i="4"/>
  <c r="S4767" i="4"/>
  <c r="S4768" i="4"/>
  <c r="S4769" i="4"/>
  <c r="S4770" i="4"/>
  <c r="S4771" i="4"/>
  <c r="S4772" i="4"/>
  <c r="S4773" i="4"/>
  <c r="S4774" i="4"/>
  <c r="S4775" i="4"/>
  <c r="S4776" i="4"/>
  <c r="S4777" i="4"/>
  <c r="S4778" i="4"/>
  <c r="S4779" i="4"/>
  <c r="S4780" i="4"/>
  <c r="S4781" i="4"/>
  <c r="S4782" i="4"/>
  <c r="S4783" i="4"/>
  <c r="S4784" i="4"/>
  <c r="S4785" i="4"/>
  <c r="S4786" i="4"/>
  <c r="S4787" i="4"/>
  <c r="S4788" i="4"/>
  <c r="S4789" i="4"/>
  <c r="S4790" i="4"/>
  <c r="S4791" i="4"/>
  <c r="S4792" i="4"/>
  <c r="S4793" i="4"/>
  <c r="S4794" i="4"/>
  <c r="S4795" i="4"/>
  <c r="S4796" i="4"/>
  <c r="S4797" i="4"/>
  <c r="S4798" i="4"/>
  <c r="S4799" i="4"/>
  <c r="S4800" i="4"/>
  <c r="S4801" i="4"/>
  <c r="S4802" i="4"/>
  <c r="S4803" i="4"/>
  <c r="S4804" i="4"/>
  <c r="S4805" i="4"/>
  <c r="S4806" i="4"/>
  <c r="S4807" i="4"/>
  <c r="S4808" i="4"/>
  <c r="S4809" i="4"/>
  <c r="S4810" i="4"/>
  <c r="S4811" i="4"/>
  <c r="S4812" i="4"/>
  <c r="S4813" i="4"/>
  <c r="S4814" i="4"/>
  <c r="S4815" i="4"/>
  <c r="S4816" i="4"/>
  <c r="S4817" i="4"/>
  <c r="S4818" i="4"/>
  <c r="S4819" i="4"/>
  <c r="S4820" i="4"/>
  <c r="S4821" i="4"/>
  <c r="S4822" i="4"/>
  <c r="S4823" i="4"/>
  <c r="S4824" i="4"/>
  <c r="S4825" i="4"/>
  <c r="S4826" i="4"/>
  <c r="S4827" i="4"/>
  <c r="S4828" i="4"/>
  <c r="S4829" i="4"/>
  <c r="S4830" i="4"/>
  <c r="S4831" i="4"/>
  <c r="S4832" i="4"/>
  <c r="S4833" i="4"/>
  <c r="S4834" i="4"/>
  <c r="S4835" i="4"/>
  <c r="S4836" i="4"/>
  <c r="S4837" i="4"/>
  <c r="S4838" i="4"/>
  <c r="S4839" i="4"/>
  <c r="S4840" i="4"/>
  <c r="S4841" i="4"/>
  <c r="S4842" i="4"/>
  <c r="S4843" i="4"/>
  <c r="S4844" i="4"/>
  <c r="S4845" i="4"/>
  <c r="S4846" i="4"/>
  <c r="S4847" i="4"/>
  <c r="S4848" i="4"/>
  <c r="S4849" i="4"/>
  <c r="S4850" i="4"/>
  <c r="S4851" i="4"/>
  <c r="S4852" i="4"/>
  <c r="S4853" i="4"/>
  <c r="S4854" i="4"/>
  <c r="S4855" i="4"/>
  <c r="S4856" i="4"/>
  <c r="S4857" i="4"/>
  <c r="S4858" i="4"/>
  <c r="S4859" i="4"/>
  <c r="S4860" i="4"/>
  <c r="S4861" i="4"/>
  <c r="S4862" i="4"/>
  <c r="S4863" i="4"/>
  <c r="S4864" i="4"/>
  <c r="S4865" i="4"/>
  <c r="S4866" i="4"/>
  <c r="S4867" i="4"/>
  <c r="S4868" i="4"/>
  <c r="S4869" i="4"/>
  <c r="S4870" i="4"/>
  <c r="S4871" i="4"/>
  <c r="S4872" i="4"/>
  <c r="S4873" i="4"/>
  <c r="S4874" i="4"/>
  <c r="S4875" i="4"/>
  <c r="S4876" i="4"/>
  <c r="S4877" i="4"/>
  <c r="S4878" i="4"/>
  <c r="S4879" i="4"/>
  <c r="S4880" i="4"/>
  <c r="S4881" i="4"/>
  <c r="S4882" i="4"/>
  <c r="S4883" i="4"/>
  <c r="S4884" i="4"/>
  <c r="S4885" i="4"/>
  <c r="S4886" i="4"/>
  <c r="S4887" i="4"/>
  <c r="S4888" i="4"/>
  <c r="S4889" i="4"/>
  <c r="S4890" i="4"/>
  <c r="S4891" i="4"/>
  <c r="S4892" i="4"/>
  <c r="S4893" i="4"/>
  <c r="S4894" i="4"/>
  <c r="S4895" i="4"/>
  <c r="S4896" i="4"/>
  <c r="S4897" i="4"/>
  <c r="S4898" i="4"/>
  <c r="S4899" i="4"/>
  <c r="S4900" i="4"/>
  <c r="S4901" i="4"/>
  <c r="S4902" i="4"/>
  <c r="S4903" i="4"/>
  <c r="S4904" i="4"/>
  <c r="S4905" i="4"/>
  <c r="S4906" i="4"/>
  <c r="S4907" i="4"/>
  <c r="S4908" i="4"/>
  <c r="S4909" i="4"/>
  <c r="S4910" i="4"/>
  <c r="S4911" i="4"/>
  <c r="S4912" i="4"/>
  <c r="S4913" i="4"/>
  <c r="S4914" i="4"/>
  <c r="S4915" i="4"/>
  <c r="S4916" i="4"/>
  <c r="S4917" i="4"/>
  <c r="S4918" i="4"/>
  <c r="S4919" i="4"/>
  <c r="S4920" i="4"/>
  <c r="S4921" i="4"/>
  <c r="S4922" i="4"/>
  <c r="S4923" i="4"/>
  <c r="S4924" i="4"/>
  <c r="S4925" i="4"/>
  <c r="S4926" i="4"/>
  <c r="S4927" i="4"/>
  <c r="S4928" i="4"/>
  <c r="S4929" i="4"/>
  <c r="S4930" i="4"/>
  <c r="S4931" i="4"/>
  <c r="S4932" i="4"/>
  <c r="S4933" i="4"/>
  <c r="S4934" i="4"/>
  <c r="S4935" i="4"/>
  <c r="S4936" i="4"/>
  <c r="S4937" i="4"/>
  <c r="S4938" i="4"/>
  <c r="S4939" i="4"/>
  <c r="S4940" i="4"/>
  <c r="S4941" i="4"/>
  <c r="S4942" i="4"/>
  <c r="S4943" i="4"/>
  <c r="S4944" i="4"/>
  <c r="S4945" i="4"/>
  <c r="S4946" i="4"/>
  <c r="S4947" i="4"/>
  <c r="S4948" i="4"/>
  <c r="S4949" i="4"/>
  <c r="S4950" i="4"/>
  <c r="S4951" i="4"/>
  <c r="S4952" i="4"/>
  <c r="S4953" i="4"/>
  <c r="S4954" i="4"/>
  <c r="S4955" i="4"/>
  <c r="S4956" i="4"/>
  <c r="S4957" i="4"/>
  <c r="S4958" i="4"/>
  <c r="S4959" i="4"/>
  <c r="S4960" i="4"/>
  <c r="S4961" i="4"/>
  <c r="S4962" i="4"/>
  <c r="S4963" i="4"/>
  <c r="S4964" i="4"/>
  <c r="S4965" i="4"/>
  <c r="S4966" i="4"/>
  <c r="S4967" i="4"/>
  <c r="S4968" i="4"/>
  <c r="S4969" i="4"/>
  <c r="S4970" i="4"/>
  <c r="S4971" i="4"/>
  <c r="S4972" i="4"/>
  <c r="S4973" i="4"/>
  <c r="S4974" i="4"/>
  <c r="S4975" i="4"/>
  <c r="S4976" i="4"/>
  <c r="S4977" i="4"/>
  <c r="S4978" i="4"/>
  <c r="S4979" i="4"/>
  <c r="S4980" i="4"/>
  <c r="S4981" i="4"/>
  <c r="S4982" i="4"/>
  <c r="S4983" i="4"/>
  <c r="S4984" i="4"/>
  <c r="S4985" i="4"/>
  <c r="S4986" i="4"/>
  <c r="S4987" i="4"/>
  <c r="S4988" i="4"/>
  <c r="S4989" i="4"/>
  <c r="S4990" i="4"/>
  <c r="S4991" i="4"/>
  <c r="S4992" i="4"/>
  <c r="S4993" i="4"/>
  <c r="S4994" i="4"/>
  <c r="S4995" i="4"/>
  <c r="S4996" i="4"/>
  <c r="S4997" i="4"/>
  <c r="S4998" i="4"/>
  <c r="S4999" i="4"/>
  <c r="S5000" i="4"/>
  <c r="S5001" i="4"/>
  <c r="S5002" i="4"/>
  <c r="S5003" i="4"/>
  <c r="S5004" i="4"/>
  <c r="S5005" i="4"/>
  <c r="S5006" i="4"/>
  <c r="S5007" i="4"/>
  <c r="S5008" i="4"/>
  <c r="S5009" i="4"/>
  <c r="S5010" i="4"/>
  <c r="S5011" i="4"/>
  <c r="S5012" i="4"/>
  <c r="S5013" i="4"/>
  <c r="S5014" i="4"/>
  <c r="S5015" i="4"/>
  <c r="S5016" i="4"/>
  <c r="S5017" i="4"/>
  <c r="S5018" i="4"/>
  <c r="S5019" i="4"/>
  <c r="S5020" i="4"/>
  <c r="S5021" i="4"/>
  <c r="S5022" i="4"/>
  <c r="S5023" i="4"/>
  <c r="S5024" i="4"/>
  <c r="S5025" i="4"/>
  <c r="S5026" i="4"/>
  <c r="S5027" i="4"/>
  <c r="S5028" i="4"/>
  <c r="S5029" i="4"/>
  <c r="S5030" i="4"/>
  <c r="S5031" i="4"/>
  <c r="S5032" i="4"/>
  <c r="S5033" i="4"/>
  <c r="S5034" i="4"/>
  <c r="S5035" i="4"/>
  <c r="S5036" i="4"/>
  <c r="S5037" i="4"/>
  <c r="S5038" i="4"/>
  <c r="S5039" i="4"/>
  <c r="S5040" i="4"/>
  <c r="S5041" i="4"/>
  <c r="S5042" i="4"/>
  <c r="S5043" i="4"/>
  <c r="S5044" i="4"/>
  <c r="S5045" i="4"/>
  <c r="S5046" i="4"/>
  <c r="S5047" i="4"/>
  <c r="S5048" i="4"/>
  <c r="S5049" i="4"/>
  <c r="S5050" i="4"/>
  <c r="S5051" i="4"/>
  <c r="S5052" i="4"/>
  <c r="S5053" i="4"/>
  <c r="S5054" i="4"/>
  <c r="S5055" i="4"/>
  <c r="S5056" i="4"/>
  <c r="S5057" i="4"/>
  <c r="S5058" i="4"/>
  <c r="S5059" i="4"/>
  <c r="S5060" i="4"/>
  <c r="S5061" i="4"/>
  <c r="S5062" i="4"/>
  <c r="S5063" i="4"/>
  <c r="S5064" i="4"/>
  <c r="S5065" i="4"/>
  <c r="S5066" i="4"/>
  <c r="S5067" i="4"/>
  <c r="S5068" i="4"/>
  <c r="S5069" i="4"/>
  <c r="S5070" i="4"/>
  <c r="S5071" i="4"/>
  <c r="S5072" i="4"/>
  <c r="S5073" i="4"/>
  <c r="S5074" i="4"/>
  <c r="S5075" i="4"/>
  <c r="S5076" i="4"/>
  <c r="S5077" i="4"/>
  <c r="S5078" i="4"/>
  <c r="S5079" i="4"/>
  <c r="S5080" i="4"/>
  <c r="S5081" i="4"/>
  <c r="S5082" i="4"/>
  <c r="S5083" i="4"/>
  <c r="S5084" i="4"/>
  <c r="S5085" i="4"/>
  <c r="S5086" i="4"/>
  <c r="S5087" i="4"/>
  <c r="S5088" i="4"/>
  <c r="S5089" i="4"/>
  <c r="S5090" i="4"/>
  <c r="S5091" i="4"/>
  <c r="S5092" i="4"/>
  <c r="S5093" i="4"/>
  <c r="S5094" i="4"/>
  <c r="S5095" i="4"/>
  <c r="S5096" i="4"/>
  <c r="S5097" i="4"/>
  <c r="S5098" i="4"/>
  <c r="S5099" i="4"/>
  <c r="S5100" i="4"/>
  <c r="S5101" i="4"/>
  <c r="S5102" i="4"/>
  <c r="S5103" i="4"/>
  <c r="S5104" i="4"/>
  <c r="S5105" i="4"/>
  <c r="S5106" i="4"/>
  <c r="S5107" i="4"/>
  <c r="S5108" i="4"/>
  <c r="S5109" i="4"/>
  <c r="S5110" i="4"/>
  <c r="S5111" i="4"/>
  <c r="S5112" i="4"/>
  <c r="S5113" i="4"/>
  <c r="S5114" i="4"/>
  <c r="S5115" i="4"/>
  <c r="S5116" i="4"/>
  <c r="S5117" i="4"/>
  <c r="S5118" i="4"/>
  <c r="S5119" i="4"/>
  <c r="S5120" i="4"/>
  <c r="S5121" i="4"/>
  <c r="S5122" i="4"/>
  <c r="S5123" i="4"/>
  <c r="S5124" i="4"/>
  <c r="S5125" i="4"/>
  <c r="S5126" i="4"/>
  <c r="S5127" i="4"/>
  <c r="S5128" i="4"/>
  <c r="S5129" i="4"/>
  <c r="S5130" i="4"/>
  <c r="S5131" i="4"/>
  <c r="S5132" i="4"/>
  <c r="S5133" i="4"/>
  <c r="S5134" i="4"/>
  <c r="S5135" i="4"/>
  <c r="S5136" i="4"/>
  <c r="S5137" i="4"/>
  <c r="S5138" i="4"/>
  <c r="S5139" i="4"/>
  <c r="S5140" i="4"/>
  <c r="S5141" i="4"/>
  <c r="S5142" i="4"/>
  <c r="S5143" i="4"/>
  <c r="S5144" i="4"/>
  <c r="S5145" i="4"/>
  <c r="S5146" i="4"/>
  <c r="S5147" i="4"/>
  <c r="S5148" i="4"/>
  <c r="S5149" i="4"/>
  <c r="S5150" i="4"/>
  <c r="S5151" i="4"/>
  <c r="S5152" i="4"/>
  <c r="S5153" i="4"/>
  <c r="S5154" i="4"/>
  <c r="S5155" i="4"/>
  <c r="S5156" i="4"/>
  <c r="S5157" i="4"/>
  <c r="S5158" i="4"/>
  <c r="S5159" i="4"/>
  <c r="S5160" i="4"/>
  <c r="S5161" i="4"/>
  <c r="S5162" i="4"/>
  <c r="S5163" i="4"/>
  <c r="S5164" i="4"/>
  <c r="S5165" i="4"/>
  <c r="S5166" i="4"/>
  <c r="S5167" i="4"/>
  <c r="S5168" i="4"/>
  <c r="S5169" i="4"/>
  <c r="S5170" i="4"/>
  <c r="S5171" i="4"/>
  <c r="S5172" i="4"/>
  <c r="S5173" i="4"/>
  <c r="S5174" i="4"/>
  <c r="S5175" i="4"/>
  <c r="S5176" i="4"/>
  <c r="S5177" i="4"/>
  <c r="S5178" i="4"/>
  <c r="S5179" i="4"/>
  <c r="S5180" i="4"/>
  <c r="S5181" i="4"/>
  <c r="S5182" i="4"/>
  <c r="S5183" i="4"/>
  <c r="S5184" i="4"/>
  <c r="S5185" i="4"/>
  <c r="S5186" i="4"/>
  <c r="S5187" i="4"/>
  <c r="S5188" i="4"/>
  <c r="S5189" i="4"/>
  <c r="S5190" i="4"/>
  <c r="S5191" i="4"/>
  <c r="S5192" i="4"/>
  <c r="S5193" i="4"/>
  <c r="S5194" i="4"/>
  <c r="S5195" i="4"/>
  <c r="S5196" i="4"/>
  <c r="S5197" i="4"/>
  <c r="S5198" i="4"/>
  <c r="S5199" i="4"/>
  <c r="S5200" i="4"/>
  <c r="S5201" i="4"/>
  <c r="S5202" i="4"/>
  <c r="S5203" i="4"/>
  <c r="S5204" i="4"/>
  <c r="S5205" i="4"/>
  <c r="S5206" i="4"/>
  <c r="S5207" i="4"/>
  <c r="S5208" i="4"/>
  <c r="S5209" i="4"/>
  <c r="S5210" i="4"/>
  <c r="S5211" i="4"/>
  <c r="S5212" i="4"/>
  <c r="S5213" i="4"/>
  <c r="S5214" i="4"/>
  <c r="S5215" i="4"/>
  <c r="S5216" i="4"/>
  <c r="S5217" i="4"/>
  <c r="S5218" i="4"/>
  <c r="S5219" i="4"/>
  <c r="S5220" i="4"/>
  <c r="S5221" i="4"/>
  <c r="S5222" i="4"/>
  <c r="S5223" i="4"/>
  <c r="S5224" i="4"/>
  <c r="S5225" i="4"/>
  <c r="S5226" i="4"/>
  <c r="S5227" i="4"/>
  <c r="S5228" i="4"/>
  <c r="S5229" i="4"/>
  <c r="S5230" i="4"/>
  <c r="S5231" i="4"/>
  <c r="S5232" i="4"/>
  <c r="S5233" i="4"/>
  <c r="S5234" i="4"/>
  <c r="S5235" i="4"/>
  <c r="S5236" i="4"/>
  <c r="S5237" i="4"/>
  <c r="S5238" i="4"/>
  <c r="S5239" i="4"/>
  <c r="S5240" i="4"/>
  <c r="S5241" i="4"/>
  <c r="S5242" i="4"/>
  <c r="S5243" i="4"/>
  <c r="S5244" i="4"/>
  <c r="S5245" i="4"/>
  <c r="S5246" i="4"/>
  <c r="S5247" i="4"/>
  <c r="S5248" i="4"/>
  <c r="S5249" i="4"/>
  <c r="S5250" i="4"/>
  <c r="S5251" i="4"/>
  <c r="S5252" i="4"/>
  <c r="S5253" i="4"/>
  <c r="S5254" i="4"/>
  <c r="S5255" i="4"/>
  <c r="S5256" i="4"/>
  <c r="S5257" i="4"/>
  <c r="S5258" i="4"/>
  <c r="S5259" i="4"/>
  <c r="S5260" i="4"/>
  <c r="S5261" i="4"/>
  <c r="S5262" i="4"/>
  <c r="S5263" i="4"/>
  <c r="S5264" i="4"/>
  <c r="S5265" i="4"/>
  <c r="S5266" i="4"/>
  <c r="S5267" i="4"/>
  <c r="S5268" i="4"/>
  <c r="S5269" i="4"/>
  <c r="S5270" i="4"/>
  <c r="S5271" i="4"/>
  <c r="S5272" i="4"/>
  <c r="S5273" i="4"/>
  <c r="S5274" i="4"/>
  <c r="S5275" i="4"/>
  <c r="S5276" i="4"/>
  <c r="S5277" i="4"/>
  <c r="S5278" i="4"/>
  <c r="S5279" i="4"/>
  <c r="S5280" i="4"/>
  <c r="S5281" i="4"/>
  <c r="S5282" i="4"/>
  <c r="S5283" i="4"/>
  <c r="S5284" i="4"/>
  <c r="S5285" i="4"/>
  <c r="S5286" i="4"/>
  <c r="S5287" i="4"/>
  <c r="S5288" i="4"/>
  <c r="S5289" i="4"/>
  <c r="S5290" i="4"/>
  <c r="S5291" i="4"/>
  <c r="S5292" i="4"/>
  <c r="S5293" i="4"/>
  <c r="S5294" i="4"/>
  <c r="S5295" i="4"/>
  <c r="S5296" i="4"/>
  <c r="S5297" i="4"/>
  <c r="S5298" i="4"/>
  <c r="S5299" i="4"/>
  <c r="S5300" i="4"/>
  <c r="S5301" i="4"/>
  <c r="S5302" i="4"/>
  <c r="S5303" i="4"/>
  <c r="S5304" i="4"/>
  <c r="S5305" i="4"/>
  <c r="S5306" i="4"/>
  <c r="S5307" i="4"/>
  <c r="S5308" i="4"/>
  <c r="S5309" i="4"/>
  <c r="S5310" i="4"/>
  <c r="S5311" i="4"/>
  <c r="S5312" i="4"/>
  <c r="S5313" i="4"/>
  <c r="S5314" i="4"/>
  <c r="S5315" i="4"/>
  <c r="S5316" i="4"/>
  <c r="S5317" i="4"/>
  <c r="S5318" i="4"/>
  <c r="S5319" i="4"/>
  <c r="S5320" i="4"/>
  <c r="S5321" i="4"/>
  <c r="S5322" i="4"/>
  <c r="S5323" i="4"/>
  <c r="S5324" i="4"/>
  <c r="S5325" i="4"/>
  <c r="S5326" i="4"/>
  <c r="S5327" i="4"/>
  <c r="S5328" i="4"/>
  <c r="S5329" i="4"/>
  <c r="S5330" i="4"/>
  <c r="S5331" i="4"/>
  <c r="S5332" i="4"/>
  <c r="S5333" i="4"/>
  <c r="S5334" i="4"/>
  <c r="S5335" i="4"/>
  <c r="S5336" i="4"/>
  <c r="S5337" i="4"/>
  <c r="S5338" i="4"/>
  <c r="S5339" i="4"/>
  <c r="S5340" i="4"/>
  <c r="S5341" i="4"/>
  <c r="S5342" i="4"/>
  <c r="S5343" i="4"/>
  <c r="S5344" i="4"/>
  <c r="S5345" i="4"/>
  <c r="S5346" i="4"/>
  <c r="S5347" i="4"/>
  <c r="S5348" i="4"/>
  <c r="S5349" i="4"/>
  <c r="S5350" i="4"/>
  <c r="S5351" i="4"/>
  <c r="S5352" i="4"/>
  <c r="S5353" i="4"/>
  <c r="S5354" i="4"/>
  <c r="S5355" i="4"/>
  <c r="S5356" i="4"/>
  <c r="S5357" i="4"/>
  <c r="S5358" i="4"/>
  <c r="S5359" i="4"/>
  <c r="S5360" i="4"/>
  <c r="S5361" i="4"/>
  <c r="S5362" i="4"/>
  <c r="S5363" i="4"/>
  <c r="S5364" i="4"/>
  <c r="S5365" i="4"/>
  <c r="S5366" i="4"/>
  <c r="S5367" i="4"/>
  <c r="S5368" i="4"/>
  <c r="S5369" i="4"/>
  <c r="S5370" i="4"/>
  <c r="S5371" i="4"/>
  <c r="S5372" i="4"/>
  <c r="S5373" i="4"/>
  <c r="S5374" i="4"/>
  <c r="S5375" i="4"/>
  <c r="S5376" i="4"/>
  <c r="S5377" i="4"/>
  <c r="S5378" i="4"/>
  <c r="S5379" i="4"/>
  <c r="S5380" i="4"/>
  <c r="S5381" i="4"/>
  <c r="S5382" i="4"/>
  <c r="S5383" i="4"/>
  <c r="S5384" i="4"/>
  <c r="S5385" i="4"/>
  <c r="S5386" i="4"/>
  <c r="S5387" i="4"/>
  <c r="S5388" i="4"/>
  <c r="S5389" i="4"/>
  <c r="S5390" i="4"/>
  <c r="S5391" i="4"/>
  <c r="S5392" i="4"/>
  <c r="S5393" i="4"/>
  <c r="S5394" i="4"/>
  <c r="S5395" i="4"/>
  <c r="S5396" i="4"/>
  <c r="S5397" i="4"/>
  <c r="S5398" i="4"/>
  <c r="S5399" i="4"/>
  <c r="S5400" i="4"/>
  <c r="S5401" i="4"/>
  <c r="S5402" i="4"/>
  <c r="S5403" i="4"/>
  <c r="S5404" i="4"/>
  <c r="S5405" i="4"/>
  <c r="S5406" i="4"/>
  <c r="S5407" i="4"/>
  <c r="S5408" i="4"/>
  <c r="S5409" i="4"/>
  <c r="S5410" i="4"/>
  <c r="S5411" i="4"/>
  <c r="S5412" i="4"/>
  <c r="S5413" i="4"/>
  <c r="S5414" i="4"/>
  <c r="S5415" i="4"/>
  <c r="S5416" i="4"/>
  <c r="S5417" i="4"/>
  <c r="S5418" i="4"/>
  <c r="S5419" i="4"/>
  <c r="S5420" i="4"/>
  <c r="S5421" i="4"/>
  <c r="S5422" i="4"/>
  <c r="S5423" i="4"/>
  <c r="S5424" i="4"/>
  <c r="S5425" i="4"/>
  <c r="S5426" i="4"/>
  <c r="S5427" i="4"/>
  <c r="S5428" i="4"/>
  <c r="S5429" i="4"/>
  <c r="S5430" i="4"/>
  <c r="S5431" i="4"/>
  <c r="S5432" i="4"/>
  <c r="S5433" i="4"/>
  <c r="S5434" i="4"/>
  <c r="S5435" i="4"/>
  <c r="S5436" i="4"/>
  <c r="S5437" i="4"/>
  <c r="S5438" i="4"/>
  <c r="S5439" i="4"/>
  <c r="S5440" i="4"/>
  <c r="S5441" i="4"/>
  <c r="S5442" i="4"/>
  <c r="S5443" i="4"/>
  <c r="S5444" i="4"/>
  <c r="S5445" i="4"/>
  <c r="S5446" i="4"/>
  <c r="S5447" i="4"/>
  <c r="S5448" i="4"/>
  <c r="S5449" i="4"/>
  <c r="S5450" i="4"/>
  <c r="S5451" i="4"/>
  <c r="S5452" i="4"/>
  <c r="S5453" i="4"/>
  <c r="S5454" i="4"/>
  <c r="S5455" i="4"/>
  <c r="S5456" i="4"/>
  <c r="S5457" i="4"/>
  <c r="S5458" i="4"/>
  <c r="S5459" i="4"/>
  <c r="S5460" i="4"/>
  <c r="S5461" i="4"/>
  <c r="S5462" i="4"/>
  <c r="S5463" i="4"/>
  <c r="S5464" i="4"/>
  <c r="S5465" i="4"/>
  <c r="S5466" i="4"/>
  <c r="S5467" i="4"/>
  <c r="S5468" i="4"/>
  <c r="S5469" i="4"/>
  <c r="S5470" i="4"/>
  <c r="S5471" i="4"/>
  <c r="S5472" i="4"/>
  <c r="S5473" i="4"/>
  <c r="S5474" i="4"/>
  <c r="S5475" i="4"/>
  <c r="S5476" i="4"/>
  <c r="S5477" i="4"/>
  <c r="S5478" i="4"/>
  <c r="S5479" i="4"/>
  <c r="S5480" i="4"/>
  <c r="S5481" i="4"/>
  <c r="S5482" i="4"/>
  <c r="S5483" i="4"/>
  <c r="S5484" i="4"/>
  <c r="S5485" i="4"/>
  <c r="S5486" i="4"/>
  <c r="S5487" i="4"/>
  <c r="S5488" i="4"/>
  <c r="S5489" i="4"/>
  <c r="S5490" i="4"/>
  <c r="S5491" i="4"/>
  <c r="S5492" i="4"/>
  <c r="S5493" i="4"/>
  <c r="S5494" i="4"/>
  <c r="S5495" i="4"/>
  <c r="S5496" i="4"/>
  <c r="S5497" i="4"/>
  <c r="S5498" i="4"/>
  <c r="S5499" i="4"/>
  <c r="S5500" i="4"/>
  <c r="S5501" i="4"/>
  <c r="S5502" i="4"/>
  <c r="S5503" i="4"/>
  <c r="S5504" i="4"/>
  <c r="S5505" i="4"/>
  <c r="S5506" i="4"/>
  <c r="S5507" i="4"/>
  <c r="S5508" i="4"/>
  <c r="S5509" i="4"/>
  <c r="S5510" i="4"/>
  <c r="S5511" i="4"/>
  <c r="S5512" i="4"/>
  <c r="S5513" i="4"/>
  <c r="S5514" i="4"/>
  <c r="S5515" i="4"/>
  <c r="S5516" i="4"/>
  <c r="S5517" i="4"/>
  <c r="S5518" i="4"/>
  <c r="S5519" i="4"/>
  <c r="S5520" i="4"/>
  <c r="S5521" i="4"/>
  <c r="S5522" i="4"/>
  <c r="S5523" i="4"/>
  <c r="S5524" i="4"/>
  <c r="S5525" i="4"/>
  <c r="S5526" i="4"/>
  <c r="S5527" i="4"/>
  <c r="S5528" i="4"/>
  <c r="S5529" i="4"/>
  <c r="S5530" i="4"/>
  <c r="S5531" i="4"/>
  <c r="S5532" i="4"/>
  <c r="S5533" i="4"/>
  <c r="S5534" i="4"/>
  <c r="S5535" i="4"/>
  <c r="S5536" i="4"/>
  <c r="S5537" i="4"/>
  <c r="S5538" i="4"/>
  <c r="S5539" i="4"/>
  <c r="S5540" i="4"/>
  <c r="S5541" i="4"/>
  <c r="S5542" i="4"/>
  <c r="S5543" i="4"/>
  <c r="S5544" i="4"/>
  <c r="S5545" i="4"/>
  <c r="S5546" i="4"/>
  <c r="S5547" i="4"/>
  <c r="S5548" i="4"/>
  <c r="S5549" i="4"/>
  <c r="S5550" i="4"/>
  <c r="S5551" i="4"/>
  <c r="S5552" i="4"/>
  <c r="S5553" i="4"/>
  <c r="S5554" i="4"/>
  <c r="S5555" i="4"/>
  <c r="S5556" i="4"/>
  <c r="S5557" i="4"/>
  <c r="S5558" i="4"/>
  <c r="S5559" i="4"/>
  <c r="S5560" i="4"/>
  <c r="S5561" i="4"/>
  <c r="S5562" i="4"/>
  <c r="S5563" i="4"/>
  <c r="S5564" i="4"/>
  <c r="S5565" i="4"/>
  <c r="S5566" i="4"/>
  <c r="S5567" i="4"/>
  <c r="S5568" i="4"/>
  <c r="S5569" i="4"/>
  <c r="S5570" i="4"/>
  <c r="S5571" i="4"/>
  <c r="S5572" i="4"/>
  <c r="S5573" i="4"/>
  <c r="S5574" i="4"/>
  <c r="S5575" i="4"/>
  <c r="S5576" i="4"/>
  <c r="S5577" i="4"/>
  <c r="S5578" i="4"/>
  <c r="S5579" i="4"/>
  <c r="S5580" i="4"/>
  <c r="S5581" i="4"/>
  <c r="S5582" i="4"/>
  <c r="S5583" i="4"/>
  <c r="S5584" i="4"/>
  <c r="S5585" i="4"/>
  <c r="S5586" i="4"/>
  <c r="S5587" i="4"/>
  <c r="S5588" i="4"/>
  <c r="S5589" i="4"/>
  <c r="S5590" i="4"/>
  <c r="S5591" i="4"/>
  <c r="S5592" i="4"/>
  <c r="S5593" i="4"/>
  <c r="S5594" i="4"/>
  <c r="S5595" i="4"/>
  <c r="S5596" i="4"/>
  <c r="S5597" i="4"/>
  <c r="S5598" i="4"/>
  <c r="S5599" i="4"/>
  <c r="S5600" i="4"/>
  <c r="S5601" i="4"/>
  <c r="S5602" i="4"/>
  <c r="S5603" i="4"/>
  <c r="S5604" i="4"/>
  <c r="S5605" i="4"/>
  <c r="S5606" i="4"/>
  <c r="S5607" i="4"/>
  <c r="S5608" i="4"/>
  <c r="S5609" i="4"/>
  <c r="S5610" i="4"/>
  <c r="S5611" i="4"/>
  <c r="S5612" i="4"/>
  <c r="S5613" i="4"/>
  <c r="S5614" i="4"/>
  <c r="S5615" i="4"/>
  <c r="S5616" i="4"/>
  <c r="S5617" i="4"/>
  <c r="S5618" i="4"/>
  <c r="S5619" i="4"/>
  <c r="S5620" i="4"/>
  <c r="S5621" i="4"/>
  <c r="S5622" i="4"/>
  <c r="S5623" i="4"/>
  <c r="S5624" i="4"/>
  <c r="S5625" i="4"/>
  <c r="S5626" i="4"/>
  <c r="S5627" i="4"/>
  <c r="S5628" i="4"/>
  <c r="S5629" i="4"/>
  <c r="S5630" i="4"/>
  <c r="S5631" i="4"/>
  <c r="S5632" i="4"/>
  <c r="S5633" i="4"/>
  <c r="S5634" i="4"/>
  <c r="S5635" i="4"/>
  <c r="S5636" i="4"/>
  <c r="S5637" i="4"/>
  <c r="S5638" i="4"/>
  <c r="S5639" i="4"/>
  <c r="S5640" i="4"/>
  <c r="S5641" i="4"/>
  <c r="S5642" i="4"/>
  <c r="S5643" i="4"/>
  <c r="S5644" i="4"/>
  <c r="S5645" i="4"/>
  <c r="S5646" i="4"/>
  <c r="S5647" i="4"/>
  <c r="S5648" i="4"/>
  <c r="S5649" i="4"/>
  <c r="S5650" i="4"/>
  <c r="S5651" i="4"/>
  <c r="S5652" i="4"/>
  <c r="S5653" i="4"/>
  <c r="S5654" i="4"/>
  <c r="S5655" i="4"/>
  <c r="S5656" i="4"/>
  <c r="S5657" i="4"/>
  <c r="S5658" i="4"/>
  <c r="S5659" i="4"/>
  <c r="S5660" i="4"/>
  <c r="S5661" i="4"/>
  <c r="S5662" i="4"/>
  <c r="S5663" i="4"/>
  <c r="S5664" i="4"/>
  <c r="S5665" i="4"/>
  <c r="S5666" i="4"/>
  <c r="S5667" i="4"/>
  <c r="S5668" i="4"/>
  <c r="S5669" i="4"/>
  <c r="S5670" i="4"/>
  <c r="S5671" i="4"/>
  <c r="S5672" i="4"/>
  <c r="S5673" i="4"/>
  <c r="S5674" i="4"/>
  <c r="S5675" i="4"/>
  <c r="S5676" i="4"/>
  <c r="S5677" i="4"/>
  <c r="S5678" i="4"/>
  <c r="S5679" i="4"/>
  <c r="S5680" i="4"/>
  <c r="S5681" i="4"/>
  <c r="S5682" i="4"/>
  <c r="S5683" i="4"/>
  <c r="S5684" i="4"/>
  <c r="S5685" i="4"/>
  <c r="S5686" i="4"/>
  <c r="S5687" i="4"/>
  <c r="S5688" i="4"/>
  <c r="S5689" i="4"/>
  <c r="S5690" i="4"/>
  <c r="S5691" i="4"/>
  <c r="S5692" i="4"/>
  <c r="S5693" i="4"/>
  <c r="S5694" i="4"/>
  <c r="S5695" i="4"/>
  <c r="S5696" i="4"/>
  <c r="S5697" i="4"/>
  <c r="S5698" i="4"/>
  <c r="S5699" i="4"/>
  <c r="S5700" i="4"/>
  <c r="S5701" i="4"/>
  <c r="S5702" i="4"/>
  <c r="S5703" i="4"/>
  <c r="S5704" i="4"/>
  <c r="S5705" i="4"/>
  <c r="S5706" i="4"/>
  <c r="S5707" i="4"/>
  <c r="S5708" i="4"/>
  <c r="S5709" i="4"/>
  <c r="S5710" i="4"/>
  <c r="S5711" i="4"/>
  <c r="S5712" i="4"/>
  <c r="S5713" i="4"/>
  <c r="S5714" i="4"/>
  <c r="S5715" i="4"/>
  <c r="S5716" i="4"/>
  <c r="S5717" i="4"/>
  <c r="S5718" i="4"/>
  <c r="S5719" i="4"/>
  <c r="S5720" i="4"/>
  <c r="S5721" i="4"/>
  <c r="S5722" i="4"/>
  <c r="S5723" i="4"/>
  <c r="S5724" i="4"/>
  <c r="S5725" i="4"/>
  <c r="S5726" i="4"/>
  <c r="S5727" i="4"/>
  <c r="S5728" i="4"/>
  <c r="S5729" i="4"/>
  <c r="S5730" i="4"/>
  <c r="S5731" i="4"/>
  <c r="S5732" i="4"/>
  <c r="S5733" i="4"/>
  <c r="S5734" i="4"/>
  <c r="S5735" i="4"/>
  <c r="S5736" i="4"/>
  <c r="S5737" i="4"/>
  <c r="S5738" i="4"/>
  <c r="S5739" i="4"/>
  <c r="S5740" i="4"/>
  <c r="S5741" i="4"/>
  <c r="S5742" i="4"/>
  <c r="S5743" i="4"/>
  <c r="S5744" i="4"/>
  <c r="S5745" i="4"/>
  <c r="S5746" i="4"/>
  <c r="S5747" i="4"/>
  <c r="S5748" i="4"/>
  <c r="S5749" i="4"/>
  <c r="S5750" i="4"/>
  <c r="S5751" i="4"/>
  <c r="S5752" i="4"/>
  <c r="S5753" i="4"/>
  <c r="S5754" i="4"/>
  <c r="S5755" i="4"/>
  <c r="S5756" i="4"/>
  <c r="S5757" i="4"/>
  <c r="S5758" i="4"/>
  <c r="S5759" i="4"/>
  <c r="S5760" i="4"/>
  <c r="S5761" i="4"/>
  <c r="S5762" i="4"/>
  <c r="S5763" i="4"/>
  <c r="S5764" i="4"/>
  <c r="S5765" i="4"/>
  <c r="S5766" i="4"/>
  <c r="S5767" i="4"/>
  <c r="S5768" i="4"/>
  <c r="S5769" i="4"/>
  <c r="S5770" i="4"/>
  <c r="S5771" i="4"/>
  <c r="S5772" i="4"/>
  <c r="S5773" i="4"/>
  <c r="S5774" i="4"/>
  <c r="S5775" i="4"/>
  <c r="S5776" i="4"/>
  <c r="S5777" i="4"/>
  <c r="S5778" i="4"/>
  <c r="S5779" i="4"/>
  <c r="S5780" i="4"/>
  <c r="S5781" i="4"/>
  <c r="S5782" i="4"/>
  <c r="S5783" i="4"/>
  <c r="S5784" i="4"/>
  <c r="S5785" i="4"/>
  <c r="S5786" i="4"/>
  <c r="S5787" i="4"/>
  <c r="S5788" i="4"/>
  <c r="S5789" i="4"/>
  <c r="S5790" i="4"/>
  <c r="S5791" i="4"/>
  <c r="S5792" i="4"/>
  <c r="S5793" i="4"/>
  <c r="S5794" i="4"/>
  <c r="S5795" i="4"/>
  <c r="S5796" i="4"/>
  <c r="S5797" i="4"/>
  <c r="S5798" i="4"/>
  <c r="S5799" i="4"/>
  <c r="S5800" i="4"/>
  <c r="S5801" i="4"/>
  <c r="S5802" i="4"/>
  <c r="S5803" i="4"/>
  <c r="S5804" i="4"/>
  <c r="S5805" i="4"/>
  <c r="S5806" i="4"/>
  <c r="S5807" i="4"/>
  <c r="S5808" i="4"/>
  <c r="S5809" i="4"/>
  <c r="S5810" i="4"/>
  <c r="S5811" i="4"/>
  <c r="S5812" i="4"/>
  <c r="S5813" i="4"/>
  <c r="S5814" i="4"/>
  <c r="S5815" i="4"/>
  <c r="S5816" i="4"/>
  <c r="S5817" i="4"/>
  <c r="S5818" i="4"/>
  <c r="S5819" i="4"/>
  <c r="S5820" i="4"/>
  <c r="S5821" i="4"/>
  <c r="S5822" i="4"/>
  <c r="S5823" i="4"/>
  <c r="S5824" i="4"/>
  <c r="S5825" i="4"/>
  <c r="S5826" i="4"/>
  <c r="S5827" i="4"/>
  <c r="S5828" i="4"/>
  <c r="S5829" i="4"/>
  <c r="S5830" i="4"/>
  <c r="S5831" i="4"/>
  <c r="S5832" i="4"/>
  <c r="S5833" i="4"/>
  <c r="S5834" i="4"/>
  <c r="S5835" i="4"/>
  <c r="S5836" i="4"/>
  <c r="S5837" i="4"/>
  <c r="S5838" i="4"/>
  <c r="S5839" i="4"/>
  <c r="S5840" i="4"/>
  <c r="S5841" i="4"/>
  <c r="S5842" i="4"/>
  <c r="S5843" i="4"/>
  <c r="S5844" i="4"/>
  <c r="S5845" i="4"/>
  <c r="S5846" i="4"/>
  <c r="S5847" i="4"/>
  <c r="S5848" i="4"/>
  <c r="S5849" i="4"/>
  <c r="S5850" i="4"/>
  <c r="S5851" i="4"/>
  <c r="S5852" i="4"/>
  <c r="S5853" i="4"/>
  <c r="S5854" i="4"/>
  <c r="S5855" i="4"/>
  <c r="S5856" i="4"/>
  <c r="S5857" i="4"/>
  <c r="S5858" i="4"/>
  <c r="S5859" i="4"/>
  <c r="S5860" i="4"/>
  <c r="S5861" i="4"/>
  <c r="S5862" i="4"/>
  <c r="S5863" i="4"/>
  <c r="S5864" i="4"/>
  <c r="S5865" i="4"/>
  <c r="S5866" i="4"/>
  <c r="S5867" i="4"/>
  <c r="S5868" i="4"/>
  <c r="S5869" i="4"/>
  <c r="S5870" i="4"/>
  <c r="S5871" i="4"/>
  <c r="S5872" i="4"/>
  <c r="S5873" i="4"/>
  <c r="S5874" i="4"/>
  <c r="S5875" i="4"/>
  <c r="S5876" i="4"/>
  <c r="S5877" i="4"/>
  <c r="S5878" i="4"/>
  <c r="S5879" i="4"/>
  <c r="S5880" i="4"/>
  <c r="S5881" i="4"/>
  <c r="S5882" i="4"/>
  <c r="S5883" i="4"/>
  <c r="S5884" i="4"/>
  <c r="S5885" i="4"/>
  <c r="S5886" i="4"/>
  <c r="S5887" i="4"/>
  <c r="S5888" i="4"/>
  <c r="S5889" i="4"/>
  <c r="S5890" i="4"/>
  <c r="S5891" i="4"/>
  <c r="S5892" i="4"/>
  <c r="S5893" i="4"/>
  <c r="S5894" i="4"/>
  <c r="S5895" i="4"/>
  <c r="S5896" i="4"/>
  <c r="S5897" i="4"/>
  <c r="S5898" i="4"/>
  <c r="S5899" i="4"/>
  <c r="S5900" i="4"/>
  <c r="S5901" i="4"/>
  <c r="S5902" i="4"/>
  <c r="S5903" i="4"/>
  <c r="S5904" i="4"/>
  <c r="S5905" i="4"/>
  <c r="S5906" i="4"/>
  <c r="S5907" i="4"/>
  <c r="S5908" i="4"/>
  <c r="S5909" i="4"/>
  <c r="S5910" i="4"/>
  <c r="S5911" i="4"/>
  <c r="S5912" i="4"/>
  <c r="S5913" i="4"/>
  <c r="S5914" i="4"/>
  <c r="S5915" i="4"/>
  <c r="S5916" i="4"/>
  <c r="S5917" i="4"/>
  <c r="S5918" i="4"/>
  <c r="S5919" i="4"/>
  <c r="S5920" i="4"/>
  <c r="S5921" i="4"/>
  <c r="S5922" i="4"/>
  <c r="S5923" i="4"/>
  <c r="S5924" i="4"/>
  <c r="S5925" i="4"/>
  <c r="S5926" i="4"/>
  <c r="S5927" i="4"/>
  <c r="S5928" i="4"/>
  <c r="S5929" i="4"/>
  <c r="S5930" i="4"/>
  <c r="S5931" i="4"/>
  <c r="S5932" i="4"/>
  <c r="S5933" i="4"/>
  <c r="S5934" i="4"/>
  <c r="S5935" i="4"/>
  <c r="S5936" i="4"/>
  <c r="S5937" i="4"/>
  <c r="S5938" i="4"/>
  <c r="S5939" i="4"/>
  <c r="S5940" i="4"/>
  <c r="S5941" i="4"/>
  <c r="S5942" i="4"/>
  <c r="S5943" i="4"/>
  <c r="S5944" i="4"/>
  <c r="S5945" i="4"/>
  <c r="S5946" i="4"/>
  <c r="S5947" i="4"/>
  <c r="S5948" i="4"/>
  <c r="S5949" i="4"/>
  <c r="S5950" i="4"/>
  <c r="S5951" i="4"/>
  <c r="S5952" i="4"/>
  <c r="S5953" i="4"/>
  <c r="S5954" i="4"/>
  <c r="S5955" i="4"/>
  <c r="S5956" i="4"/>
  <c r="S5957" i="4"/>
  <c r="S5958" i="4"/>
  <c r="S5959" i="4"/>
  <c r="S5960" i="4"/>
  <c r="S5961" i="4"/>
  <c r="S5962" i="4"/>
  <c r="S5963" i="4"/>
  <c r="S5964" i="4"/>
  <c r="S5965" i="4"/>
  <c r="S5966" i="4"/>
  <c r="S5967" i="4"/>
  <c r="S5968" i="4"/>
  <c r="S5969" i="4"/>
  <c r="S5970" i="4"/>
  <c r="S5971" i="4"/>
  <c r="S5972" i="4"/>
  <c r="S5973" i="4"/>
  <c r="S5974" i="4"/>
  <c r="S5975" i="4"/>
  <c r="S5976" i="4"/>
  <c r="S5977" i="4"/>
  <c r="S5978" i="4"/>
  <c r="S5979" i="4"/>
  <c r="S5980" i="4"/>
  <c r="S5981" i="4"/>
  <c r="S5982" i="4"/>
  <c r="S5983" i="4"/>
  <c r="S5984" i="4"/>
  <c r="S5985" i="4"/>
  <c r="S5986" i="4"/>
  <c r="S5987" i="4"/>
  <c r="S5988" i="4"/>
  <c r="S5989" i="4"/>
  <c r="S5990" i="4"/>
  <c r="S5991" i="4"/>
  <c r="S5992" i="4"/>
  <c r="S5993" i="4"/>
  <c r="S5994" i="4"/>
  <c r="S5995" i="4"/>
  <c r="S5996" i="4"/>
  <c r="S5997" i="4"/>
  <c r="S5998" i="4"/>
  <c r="S5999" i="4"/>
  <c r="S6000" i="4"/>
  <c r="S6001" i="4"/>
  <c r="S6002" i="4"/>
  <c r="S6003" i="4"/>
  <c r="S6004" i="4"/>
  <c r="S6005" i="4"/>
  <c r="S6006" i="4"/>
  <c r="S6007" i="4"/>
  <c r="S6008" i="4"/>
  <c r="S6009" i="4"/>
  <c r="S6010" i="4"/>
  <c r="S6011" i="4"/>
  <c r="S6012" i="4"/>
  <c r="S6013" i="4"/>
  <c r="S6014" i="4"/>
  <c r="S6015" i="4"/>
  <c r="S6016" i="4"/>
  <c r="S6017" i="4"/>
  <c r="S6018" i="4"/>
  <c r="S6019" i="4"/>
  <c r="S6020" i="4"/>
  <c r="S6021" i="4"/>
  <c r="S6022" i="4"/>
  <c r="S6023" i="4"/>
  <c r="S6024" i="4"/>
  <c r="S6025" i="4"/>
  <c r="S6026" i="4"/>
  <c r="S6027" i="4"/>
  <c r="S6028" i="4"/>
  <c r="S6029" i="4"/>
  <c r="S6030" i="4"/>
  <c r="S6031" i="4"/>
  <c r="S6032" i="4"/>
  <c r="S6033" i="4"/>
  <c r="S6034" i="4"/>
  <c r="S6035" i="4"/>
  <c r="S6036" i="4"/>
  <c r="S6037" i="4"/>
  <c r="S6038" i="4"/>
  <c r="S6039" i="4"/>
  <c r="S6040" i="4"/>
  <c r="S6041" i="4"/>
  <c r="S6042" i="4"/>
  <c r="S6043" i="4"/>
  <c r="S6044" i="4"/>
  <c r="S6045" i="4"/>
  <c r="S6046" i="4"/>
  <c r="S6047" i="4"/>
  <c r="S6048" i="4"/>
  <c r="S6049" i="4"/>
  <c r="S6050" i="4"/>
  <c r="S6051" i="4"/>
  <c r="S6052" i="4"/>
  <c r="S6053" i="4"/>
  <c r="S6054" i="4"/>
  <c r="S6055" i="4"/>
  <c r="S6056" i="4"/>
  <c r="S6057" i="4"/>
  <c r="S6058" i="4"/>
  <c r="S6059" i="4"/>
  <c r="S6060" i="4"/>
  <c r="S6061" i="4"/>
  <c r="S6062" i="4"/>
  <c r="S6063" i="4"/>
  <c r="S6064" i="4"/>
  <c r="S6065" i="4"/>
  <c r="S6066" i="4"/>
  <c r="S6067" i="4"/>
  <c r="S6068" i="4"/>
  <c r="S6069" i="4"/>
  <c r="S6070" i="4"/>
  <c r="S6071" i="4"/>
  <c r="S6072" i="4"/>
  <c r="S6073" i="4"/>
  <c r="S6074" i="4"/>
  <c r="S6075" i="4"/>
  <c r="S6076" i="4"/>
  <c r="S6077" i="4"/>
  <c r="S6078" i="4"/>
  <c r="S6079" i="4"/>
  <c r="S6080" i="4"/>
  <c r="S6081" i="4"/>
  <c r="S6082" i="4"/>
  <c r="S6083" i="4"/>
  <c r="S6084" i="4"/>
  <c r="S6085" i="4"/>
  <c r="S6086" i="4"/>
  <c r="S6087" i="4"/>
  <c r="S6088" i="4"/>
  <c r="S6089" i="4"/>
  <c r="S6090" i="4"/>
  <c r="S6091" i="4"/>
  <c r="S6092" i="4"/>
  <c r="S6093" i="4"/>
  <c r="S6094" i="4"/>
  <c r="S6095" i="4"/>
  <c r="S6096" i="4"/>
  <c r="S6097" i="4"/>
  <c r="S6098" i="4"/>
  <c r="S6099" i="4"/>
  <c r="S6100" i="4"/>
  <c r="S6101" i="4"/>
  <c r="S6102" i="4"/>
  <c r="S6103" i="4"/>
  <c r="S6104" i="4"/>
  <c r="S6105" i="4"/>
  <c r="S6106" i="4"/>
  <c r="S6107" i="4"/>
  <c r="S6108" i="4"/>
  <c r="S6109" i="4"/>
  <c r="S6110" i="4"/>
  <c r="S6111" i="4"/>
  <c r="S6112" i="4"/>
  <c r="S6113" i="4"/>
  <c r="S6114" i="4"/>
  <c r="S6115" i="4"/>
  <c r="S6116" i="4"/>
  <c r="S6117" i="4"/>
  <c r="S6118" i="4"/>
  <c r="S6119" i="4"/>
  <c r="S6120" i="4"/>
  <c r="S6121" i="4"/>
  <c r="S6122" i="4"/>
  <c r="S6123" i="4"/>
  <c r="S6124" i="4"/>
  <c r="S6125" i="4"/>
  <c r="S6126" i="4"/>
  <c r="S6127" i="4"/>
  <c r="S6128" i="4"/>
  <c r="S6129" i="4"/>
  <c r="S6130" i="4"/>
  <c r="S6131" i="4"/>
  <c r="S6132" i="4"/>
  <c r="S6133" i="4"/>
  <c r="S6134" i="4"/>
  <c r="S6135" i="4"/>
  <c r="S6136" i="4"/>
  <c r="S6137" i="4"/>
  <c r="S6138" i="4"/>
  <c r="S6139" i="4"/>
  <c r="S6140" i="4"/>
  <c r="S6141" i="4"/>
  <c r="S6142" i="4"/>
  <c r="S6143" i="4"/>
  <c r="S6144" i="4"/>
  <c r="S6145" i="4"/>
  <c r="S6146" i="4"/>
  <c r="S6147" i="4"/>
  <c r="S6148" i="4"/>
  <c r="S6149" i="4"/>
  <c r="S6150" i="4"/>
  <c r="S6151" i="4"/>
  <c r="S6152" i="4"/>
  <c r="S6153" i="4"/>
  <c r="S6154" i="4"/>
  <c r="S6155" i="4"/>
  <c r="S6156" i="4"/>
  <c r="S6157" i="4"/>
  <c r="S6158" i="4"/>
  <c r="S6159" i="4"/>
  <c r="S6160" i="4"/>
  <c r="S6161" i="4"/>
  <c r="S6162" i="4"/>
  <c r="S6163" i="4"/>
  <c r="S6164" i="4"/>
  <c r="S6165" i="4"/>
  <c r="S6166" i="4"/>
  <c r="S6167" i="4"/>
  <c r="S6168" i="4"/>
  <c r="S6169" i="4"/>
  <c r="S6170" i="4"/>
  <c r="S6171" i="4"/>
  <c r="S6172" i="4"/>
  <c r="S6173" i="4"/>
  <c r="S6174" i="4"/>
  <c r="S6175" i="4"/>
  <c r="S6176" i="4"/>
  <c r="S6177" i="4"/>
  <c r="S6178" i="4"/>
  <c r="S6179" i="4"/>
  <c r="S6180" i="4"/>
  <c r="S6181" i="4"/>
  <c r="S6182" i="4"/>
  <c r="S6183" i="4"/>
  <c r="S6184" i="4"/>
  <c r="S6185" i="4"/>
  <c r="S6186" i="4"/>
  <c r="S6187" i="4"/>
  <c r="S6188" i="4"/>
  <c r="S6189" i="4"/>
  <c r="S6190" i="4"/>
  <c r="S6191" i="4"/>
  <c r="S6192" i="4"/>
  <c r="S6193" i="4"/>
  <c r="S6194" i="4"/>
  <c r="S6195" i="4"/>
  <c r="S6196" i="4"/>
  <c r="S6197" i="4"/>
  <c r="S6198" i="4"/>
  <c r="S6199" i="4"/>
  <c r="S6200" i="4"/>
  <c r="S6201" i="4"/>
  <c r="S6202" i="4"/>
  <c r="S6203" i="4"/>
  <c r="S6204" i="4"/>
  <c r="S6205" i="4"/>
  <c r="S6206" i="4"/>
  <c r="S6207" i="4"/>
  <c r="S6208" i="4"/>
  <c r="S6209" i="4"/>
  <c r="S6210" i="4"/>
  <c r="S6211" i="4"/>
  <c r="S6212" i="4"/>
  <c r="S6213" i="4"/>
  <c r="S6214" i="4"/>
  <c r="S6215" i="4"/>
  <c r="S6216" i="4"/>
  <c r="S6217" i="4"/>
  <c r="S6218" i="4"/>
  <c r="S6219" i="4"/>
  <c r="S6220" i="4"/>
  <c r="S6221" i="4"/>
  <c r="S6222" i="4"/>
  <c r="S6223" i="4"/>
  <c r="S6224" i="4"/>
  <c r="S6225" i="4"/>
  <c r="S6226" i="4"/>
  <c r="S6227" i="4"/>
  <c r="N2" i="4"/>
  <c r="N3538" i="2"/>
  <c r="N3525" i="2"/>
  <c r="N3524" i="2"/>
  <c r="N3523" i="2"/>
  <c r="N3512" i="2"/>
  <c r="N3511" i="2"/>
  <c r="N3510" i="2"/>
  <c r="N3509" i="2"/>
  <c r="N3508" i="2"/>
  <c r="N3507" i="2"/>
  <c r="N3505" i="2"/>
  <c r="N3504" i="2"/>
  <c r="N3503" i="2"/>
  <c r="N3502" i="2"/>
  <c r="N3501" i="2"/>
  <c r="N3500" i="2"/>
  <c r="N3499" i="2"/>
  <c r="N3498" i="2"/>
  <c r="N3497" i="2"/>
  <c r="N3496" i="2"/>
  <c r="N3495" i="2"/>
  <c r="N3494" i="2"/>
  <c r="N3450" i="2"/>
  <c r="N3325" i="2"/>
  <c r="N3324" i="2"/>
  <c r="N3323" i="2"/>
  <c r="N3322" i="2"/>
  <c r="N3313" i="2"/>
  <c r="N3301" i="2"/>
  <c r="N3300" i="2"/>
  <c r="N3299" i="2"/>
  <c r="N3298" i="2"/>
  <c r="N3297" i="2"/>
  <c r="N3296" i="2"/>
  <c r="N3295" i="2"/>
  <c r="N3294" i="2"/>
  <c r="N3293" i="2"/>
  <c r="N3292" i="2"/>
  <c r="N3287" i="2"/>
  <c r="N3208" i="2"/>
  <c r="N3197" i="2"/>
  <c r="N3101" i="2"/>
  <c r="N3100" i="2"/>
  <c r="N3099" i="2"/>
  <c r="N3098" i="2"/>
  <c r="N3076" i="2"/>
  <c r="N3075" i="2"/>
  <c r="N3074" i="2"/>
  <c r="N3073" i="2"/>
  <c r="N3072" i="2"/>
  <c r="N3071" i="2"/>
  <c r="N3070" i="2"/>
  <c r="N3069" i="2"/>
  <c r="N2918" i="2"/>
  <c r="N2897" i="2"/>
  <c r="N2892" i="2"/>
  <c r="N2891" i="2"/>
  <c r="N2890" i="2"/>
  <c r="N2874" i="2"/>
  <c r="N2867" i="2"/>
  <c r="N2857" i="2"/>
  <c r="N2856" i="2"/>
  <c r="N2855" i="2"/>
  <c r="N2854" i="2"/>
  <c r="N2853" i="2"/>
  <c r="N2852" i="2"/>
  <c r="N2851" i="2"/>
  <c r="N2850" i="2"/>
  <c r="N2849" i="2"/>
  <c r="N2848" i="2"/>
  <c r="N2847" i="2"/>
  <c r="N2846" i="2"/>
  <c r="N2845" i="2"/>
  <c r="N2844" i="2"/>
  <c r="N2843" i="2"/>
  <c r="N2842" i="2"/>
  <c r="N2841" i="2"/>
  <c r="N2840" i="2"/>
  <c r="N2738" i="2"/>
  <c r="N2658" i="2"/>
  <c r="N2657" i="2"/>
  <c r="N2627" i="2"/>
  <c r="N2626" i="2"/>
  <c r="N2625" i="2"/>
  <c r="N2624" i="2"/>
  <c r="N2619" i="2"/>
  <c r="N2618" i="2"/>
  <c r="N2617" i="2"/>
  <c r="N2616" i="2"/>
  <c r="N2615" i="2"/>
  <c r="N2614" i="2"/>
  <c r="N2613" i="2"/>
  <c r="N2612" i="2"/>
  <c r="N2611" i="2"/>
  <c r="N2610" i="2"/>
  <c r="N2609" i="2"/>
  <c r="N2608" i="2"/>
  <c r="N2607" i="2"/>
  <c r="N2606" i="2"/>
  <c r="N2567" i="2"/>
  <c r="N2506" i="2"/>
  <c r="N2502" i="2"/>
  <c r="N2401" i="2"/>
  <c r="N2381" i="2"/>
  <c r="N2380" i="2"/>
  <c r="N2379" i="2"/>
  <c r="N2378" i="2"/>
  <c r="N2377" i="2"/>
  <c r="N2373" i="2"/>
  <c r="N2372" i="2"/>
  <c r="N2371" i="2"/>
  <c r="N2370" i="2"/>
  <c r="N2369" i="2"/>
  <c r="N2368" i="2"/>
  <c r="N2367" i="2"/>
  <c r="N2366" i="2"/>
  <c r="N2365" i="2"/>
  <c r="N2364" i="2"/>
  <c r="N2363" i="2"/>
  <c r="N2362" i="2"/>
  <c r="N2361" i="2"/>
  <c r="N2360" i="2"/>
  <c r="N2359" i="2"/>
  <c r="N2358" i="2"/>
  <c r="N2357" i="2"/>
  <c r="N2356" i="2"/>
  <c r="N2355" i="2"/>
  <c r="N2323" i="2"/>
  <c r="N2237" i="2"/>
  <c r="N2236" i="2"/>
  <c r="B1076" i="5"/>
  <c r="B1077" i="5" s="1"/>
  <c r="B1078" i="5" s="1"/>
  <c r="B1079" i="5" s="1"/>
  <c r="B1080" i="5" s="1"/>
  <c r="B1081" i="5" s="1"/>
  <c r="B1082" i="5" s="1"/>
  <c r="N1519" i="2" s="1"/>
  <c r="B1090" i="5"/>
  <c r="B1092" i="5" s="1"/>
  <c r="B1131" i="5"/>
  <c r="B1133" i="5" s="1"/>
  <c r="B1135" i="5" s="1"/>
  <c r="N539" i="4" s="1"/>
  <c r="B1136" i="5"/>
  <c r="N543" i="4" s="1"/>
  <c r="B1148" i="5"/>
  <c r="B1149" i="5" s="1"/>
  <c r="B1150" i="5" s="1"/>
  <c r="B1151" i="5" s="1"/>
  <c r="N305" i="4" s="1"/>
  <c r="B1154" i="5"/>
  <c r="B1156" i="5" s="1"/>
  <c r="B1158" i="5" s="1"/>
  <c r="B1160" i="5" s="1"/>
  <c r="N4274" i="4" s="1"/>
  <c r="B1161" i="5"/>
  <c r="B1165" i="5"/>
  <c r="B1166" i="5" s="1"/>
  <c r="B1167" i="5" s="1"/>
  <c r="B1168" i="5" s="1"/>
  <c r="B1169" i="5" s="1"/>
  <c r="B1172" i="5" s="1"/>
  <c r="B1175" i="5" s="1"/>
  <c r="N4847" i="4" s="1"/>
  <c r="B1184" i="5"/>
  <c r="B1186" i="5" s="1"/>
  <c r="N1138" i="4" s="1"/>
  <c r="B1187" i="5"/>
  <c r="N1139" i="4" s="1"/>
  <c r="B1193" i="5"/>
  <c r="B1196" i="5" s="1"/>
  <c r="B1199" i="5" s="1"/>
  <c r="N3593" i="4" s="1"/>
  <c r="B1197" i="5"/>
  <c r="B1200" i="5" s="1"/>
  <c r="N3595" i="4" s="1"/>
  <c r="B1198" i="5"/>
  <c r="N3591" i="4" s="1"/>
  <c r="B1203" i="5"/>
  <c r="B1204" i="5" s="1"/>
  <c r="B1205" i="5" s="1"/>
  <c r="N1471" i="4" s="1"/>
  <c r="B1208" i="5"/>
  <c r="B1209" i="5" s="1"/>
  <c r="N3359" i="4" s="1"/>
  <c r="B1219" i="5"/>
  <c r="B1220" i="5" s="1"/>
  <c r="N2936" i="4" s="1"/>
  <c r="B1222" i="5"/>
  <c r="B1223" i="5" s="1"/>
  <c r="B1224" i="5" s="1"/>
  <c r="B1225" i="5" s="1"/>
  <c r="B1226" i="5" s="1"/>
  <c r="B1227" i="5" s="1"/>
  <c r="B1228" i="5" s="1"/>
  <c r="B1229" i="5" s="1"/>
  <c r="B1230" i="5" s="1"/>
  <c r="N2946" i="4" s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41" i="4"/>
  <c r="N542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7" i="4"/>
  <c r="N1140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5" i="4"/>
  <c r="N1346" i="4"/>
  <c r="N1349" i="4"/>
  <c r="N1350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2" i="4"/>
  <c r="N2833" i="4"/>
  <c r="N2834" i="4"/>
  <c r="N2835" i="4"/>
  <c r="N2836" i="4"/>
  <c r="N2837" i="4"/>
  <c r="N2838" i="4"/>
  <c r="N2839" i="4"/>
  <c r="N2840" i="4"/>
  <c r="N2841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30" i="4"/>
  <c r="N2931" i="4"/>
  <c r="N2932" i="4"/>
  <c r="N2934" i="4"/>
  <c r="N2935" i="4"/>
  <c r="N2937" i="4"/>
  <c r="N2939" i="4"/>
  <c r="N2940" i="4"/>
  <c r="N2941" i="4"/>
  <c r="N2942" i="4"/>
  <c r="N2943" i="4"/>
  <c r="N2944" i="4"/>
  <c r="N2945" i="4"/>
  <c r="N2948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100" i="4"/>
  <c r="N3101" i="4"/>
  <c r="N3103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8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1" i="4"/>
  <c r="N3742" i="4"/>
  <c r="N3743" i="4"/>
  <c r="N3744" i="4"/>
  <c r="N3745" i="4"/>
  <c r="N3746" i="4"/>
  <c r="N3747" i="4"/>
  <c r="N3748" i="4"/>
  <c r="N3749" i="4"/>
  <c r="N3750" i="4"/>
  <c r="N3751" i="4"/>
  <c r="N3752" i="4"/>
  <c r="N3753" i="4"/>
  <c r="N3754" i="4"/>
  <c r="N3755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80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6105" i="4"/>
  <c r="N6106" i="4"/>
  <c r="N6107" i="4"/>
  <c r="N6108" i="4"/>
  <c r="N6109" i="4"/>
  <c r="N6110" i="4"/>
  <c r="N6111" i="4"/>
  <c r="N6112" i="4"/>
  <c r="N6113" i="4"/>
  <c r="N6114" i="4"/>
  <c r="N6115" i="4"/>
  <c r="N6116" i="4"/>
  <c r="N6117" i="4"/>
  <c r="N6118" i="4"/>
  <c r="N6119" i="4"/>
  <c r="N6120" i="4"/>
  <c r="N6121" i="4"/>
  <c r="N6122" i="4"/>
  <c r="N6123" i="4"/>
  <c r="N6124" i="4"/>
  <c r="N6125" i="4"/>
  <c r="N6126" i="4"/>
  <c r="N6127" i="4"/>
  <c r="N6128" i="4"/>
  <c r="N6129" i="4"/>
  <c r="N6130" i="4"/>
  <c r="N6131" i="4"/>
  <c r="N6132" i="4"/>
  <c r="N6133" i="4"/>
  <c r="N6134" i="4"/>
  <c r="N6135" i="4"/>
  <c r="N6136" i="4"/>
  <c r="N6137" i="4"/>
  <c r="N6138" i="4"/>
  <c r="N6139" i="4"/>
  <c r="N6140" i="4"/>
  <c r="N6141" i="4"/>
  <c r="N6142" i="4"/>
  <c r="N6143" i="4"/>
  <c r="N6144" i="4"/>
  <c r="N6145" i="4"/>
  <c r="N6146" i="4"/>
  <c r="N6147" i="4"/>
  <c r="N6148" i="4"/>
  <c r="N6149" i="4"/>
  <c r="N6150" i="4"/>
  <c r="N6151" i="4"/>
  <c r="N6152" i="4"/>
  <c r="N6153" i="4"/>
  <c r="N6154" i="4"/>
  <c r="N6155" i="4"/>
  <c r="N6156" i="4"/>
  <c r="N6157" i="4"/>
  <c r="N6158" i="4"/>
  <c r="N6159" i="4"/>
  <c r="N6160" i="4"/>
  <c r="N6161" i="4"/>
  <c r="N6162" i="4"/>
  <c r="N6163" i="4"/>
  <c r="N6164" i="4"/>
  <c r="N6165" i="4"/>
  <c r="N6166" i="4"/>
  <c r="N6167" i="4"/>
  <c r="N6168" i="4"/>
  <c r="N6169" i="4"/>
  <c r="N6170" i="4"/>
  <c r="N6171" i="4"/>
  <c r="N6172" i="4"/>
  <c r="N6173" i="4"/>
  <c r="N6174" i="4"/>
  <c r="N6175" i="4"/>
  <c r="N6176" i="4"/>
  <c r="N6177" i="4"/>
  <c r="N6178" i="4"/>
  <c r="N6179" i="4"/>
  <c r="N6180" i="4"/>
  <c r="N6181" i="4"/>
  <c r="N6182" i="4"/>
  <c r="N6183" i="4"/>
  <c r="N6184" i="4"/>
  <c r="N6185" i="4"/>
  <c r="N6186" i="4"/>
  <c r="N6187" i="4"/>
  <c r="N6188" i="4"/>
  <c r="N6189" i="4"/>
  <c r="N6190" i="4"/>
  <c r="N6191" i="4"/>
  <c r="N6192" i="4"/>
  <c r="N6193" i="4"/>
  <c r="N6194" i="4"/>
  <c r="N6195" i="4"/>
  <c r="N6196" i="4"/>
  <c r="N6197" i="4"/>
  <c r="N6198" i="4"/>
  <c r="N6199" i="4"/>
  <c r="N6200" i="4"/>
  <c r="N6201" i="4"/>
  <c r="N6202" i="4"/>
  <c r="N6203" i="4"/>
  <c r="N6204" i="4"/>
  <c r="N6205" i="4"/>
  <c r="N6206" i="4"/>
  <c r="N6207" i="4"/>
  <c r="N6208" i="4"/>
  <c r="N6209" i="4"/>
  <c r="N6210" i="4"/>
  <c r="N6211" i="4"/>
  <c r="N6212" i="4"/>
  <c r="N6213" i="4"/>
  <c r="N6214" i="4"/>
  <c r="N6215" i="4"/>
  <c r="N6216" i="4"/>
  <c r="N6217" i="4"/>
  <c r="N6218" i="4"/>
  <c r="N6219" i="4"/>
  <c r="N6220" i="4"/>
  <c r="N6221" i="4"/>
  <c r="N6222" i="4"/>
  <c r="N6223" i="4"/>
  <c r="N6224" i="4"/>
  <c r="N6225" i="4"/>
  <c r="N6226" i="4"/>
  <c r="N6227" i="4"/>
  <c r="J5797" i="4"/>
  <c r="K5797" i="4" s="1"/>
  <c r="O5797" i="4" s="1"/>
  <c r="L5797" i="4"/>
  <c r="J5798" i="4"/>
  <c r="K5798" i="4" s="1"/>
  <c r="O5798" i="4" s="1"/>
  <c r="L5798" i="4"/>
  <c r="J5799" i="4"/>
  <c r="K5799" i="4" s="1"/>
  <c r="O5799" i="4" s="1"/>
  <c r="L5799" i="4"/>
  <c r="J5800" i="4"/>
  <c r="K5800" i="4" s="1"/>
  <c r="O5800" i="4" s="1"/>
  <c r="L5800" i="4"/>
  <c r="J5801" i="4"/>
  <c r="K5801" i="4" s="1"/>
  <c r="L5801" i="4"/>
  <c r="J5802" i="4"/>
  <c r="K5802" i="4" s="1"/>
  <c r="O5802" i="4" s="1"/>
  <c r="L5802" i="4"/>
  <c r="J5803" i="4"/>
  <c r="K5803" i="4" s="1"/>
  <c r="O5803" i="4" s="1"/>
  <c r="L5803" i="4"/>
  <c r="J5804" i="4"/>
  <c r="K5804" i="4" s="1"/>
  <c r="O5804" i="4" s="1"/>
  <c r="L5804" i="4"/>
  <c r="J5805" i="4"/>
  <c r="K5805" i="4" s="1"/>
  <c r="O5805" i="4" s="1"/>
  <c r="L5805" i="4"/>
  <c r="J5806" i="4"/>
  <c r="K5806" i="4" s="1"/>
  <c r="O5806" i="4" s="1"/>
  <c r="L5806" i="4"/>
  <c r="J5807" i="4"/>
  <c r="K5807" i="4" s="1"/>
  <c r="O5807" i="4" s="1"/>
  <c r="L5807" i="4"/>
  <c r="J5808" i="4"/>
  <c r="K5808" i="4" s="1"/>
  <c r="O5808" i="4" s="1"/>
  <c r="L5808" i="4"/>
  <c r="J5809" i="4"/>
  <c r="K5809" i="4" s="1"/>
  <c r="O5809" i="4" s="1"/>
  <c r="L5809" i="4"/>
  <c r="J5810" i="4"/>
  <c r="K5810" i="4" s="1"/>
  <c r="O5810" i="4" s="1"/>
  <c r="L5810" i="4"/>
  <c r="J5811" i="4"/>
  <c r="K5811" i="4" s="1"/>
  <c r="L5811" i="4"/>
  <c r="J5812" i="4"/>
  <c r="K5812" i="4" s="1"/>
  <c r="O5812" i="4" s="1"/>
  <c r="L5812" i="4"/>
  <c r="J5813" i="4"/>
  <c r="K5813" i="4" s="1"/>
  <c r="O5813" i="4" s="1"/>
  <c r="L5813" i="4"/>
  <c r="J5814" i="4"/>
  <c r="K5814" i="4" s="1"/>
  <c r="O5814" i="4" s="1"/>
  <c r="L5814" i="4"/>
  <c r="J5815" i="4"/>
  <c r="K5815" i="4" s="1"/>
  <c r="M5815" i="4" s="1"/>
  <c r="L5815" i="4"/>
  <c r="J5816" i="4"/>
  <c r="K5816" i="4" s="1"/>
  <c r="L5816" i="4"/>
  <c r="J5817" i="4"/>
  <c r="K5817" i="4" s="1"/>
  <c r="O5817" i="4" s="1"/>
  <c r="L5817" i="4"/>
  <c r="J5818" i="4"/>
  <c r="K5818" i="4" s="1"/>
  <c r="O5818" i="4" s="1"/>
  <c r="L5818" i="4"/>
  <c r="J5819" i="4"/>
  <c r="K5819" i="4" s="1"/>
  <c r="O5819" i="4" s="1"/>
  <c r="L5819" i="4"/>
  <c r="J5820" i="4"/>
  <c r="K5820" i="4" s="1"/>
  <c r="L5820" i="4"/>
  <c r="J5821" i="4"/>
  <c r="K5821" i="4" s="1"/>
  <c r="O5821" i="4" s="1"/>
  <c r="L5821" i="4"/>
  <c r="J5822" i="4"/>
  <c r="K5822" i="4" s="1"/>
  <c r="O5822" i="4" s="1"/>
  <c r="L5822" i="4"/>
  <c r="J5823" i="4"/>
  <c r="K5823" i="4" s="1"/>
  <c r="M5823" i="4" s="1"/>
  <c r="L5823" i="4"/>
  <c r="J5824" i="4"/>
  <c r="K5824" i="4" s="1"/>
  <c r="O5824" i="4" s="1"/>
  <c r="L5824" i="4"/>
  <c r="J5825" i="4"/>
  <c r="K5825" i="4" s="1"/>
  <c r="O5825" i="4" s="1"/>
  <c r="L5825" i="4"/>
  <c r="J5826" i="4"/>
  <c r="K5826" i="4" s="1"/>
  <c r="O5826" i="4" s="1"/>
  <c r="L5826" i="4"/>
  <c r="J5827" i="4"/>
  <c r="K5827" i="4" s="1"/>
  <c r="O5827" i="4" s="1"/>
  <c r="L5827" i="4"/>
  <c r="J5828" i="4"/>
  <c r="K5828" i="4" s="1"/>
  <c r="O5828" i="4" s="1"/>
  <c r="L5828" i="4"/>
  <c r="J5829" i="4"/>
  <c r="K5829" i="4" s="1"/>
  <c r="O5829" i="4" s="1"/>
  <c r="L5829" i="4"/>
  <c r="J5830" i="4"/>
  <c r="K5830" i="4" s="1"/>
  <c r="O5830" i="4" s="1"/>
  <c r="L5830" i="4"/>
  <c r="J5831" i="4"/>
  <c r="K5831" i="4" s="1"/>
  <c r="O5831" i="4" s="1"/>
  <c r="L5831" i="4"/>
  <c r="J5832" i="4"/>
  <c r="K5832" i="4" s="1"/>
  <c r="L5832" i="4"/>
  <c r="J5833" i="4"/>
  <c r="K5833" i="4" s="1"/>
  <c r="L5833" i="4"/>
  <c r="J5834" i="4"/>
  <c r="K5834" i="4" s="1"/>
  <c r="O5834" i="4" s="1"/>
  <c r="L5834" i="4"/>
  <c r="J5835" i="4"/>
  <c r="K5835" i="4" s="1"/>
  <c r="L5835" i="4"/>
  <c r="J5836" i="4"/>
  <c r="K5836" i="4" s="1"/>
  <c r="L5836" i="4"/>
  <c r="J5837" i="4"/>
  <c r="K5837" i="4" s="1"/>
  <c r="L5837" i="4"/>
  <c r="J5838" i="4"/>
  <c r="K5838" i="4" s="1"/>
  <c r="O5838" i="4" s="1"/>
  <c r="L5838" i="4"/>
  <c r="J5839" i="4"/>
  <c r="K5839" i="4" s="1"/>
  <c r="M5839" i="4" s="1"/>
  <c r="L5839" i="4"/>
  <c r="J5840" i="4"/>
  <c r="K5840" i="4" s="1"/>
  <c r="O5840" i="4" s="1"/>
  <c r="L5840" i="4"/>
  <c r="J5841" i="4"/>
  <c r="K5841" i="4" s="1"/>
  <c r="O5841" i="4" s="1"/>
  <c r="L5841" i="4"/>
  <c r="J5842" i="4"/>
  <c r="K5842" i="4" s="1"/>
  <c r="O5842" i="4" s="1"/>
  <c r="L5842" i="4"/>
  <c r="J5843" i="4"/>
  <c r="K5843" i="4" s="1"/>
  <c r="O5843" i="4" s="1"/>
  <c r="L5843" i="4"/>
  <c r="J5844" i="4"/>
  <c r="K5844" i="4" s="1"/>
  <c r="L5844" i="4"/>
  <c r="J5845" i="4"/>
  <c r="K5845" i="4" s="1"/>
  <c r="L5845" i="4"/>
  <c r="J5846" i="4"/>
  <c r="K5846" i="4" s="1"/>
  <c r="O5846" i="4" s="1"/>
  <c r="L5846" i="4"/>
  <c r="J5847" i="4"/>
  <c r="K5847" i="4" s="1"/>
  <c r="O5847" i="4" s="1"/>
  <c r="L5847" i="4"/>
  <c r="J5848" i="4"/>
  <c r="K5848" i="4" s="1"/>
  <c r="O5848" i="4" s="1"/>
  <c r="L5848" i="4"/>
  <c r="J5849" i="4"/>
  <c r="K5849" i="4" s="1"/>
  <c r="O5849" i="4" s="1"/>
  <c r="L5849" i="4"/>
  <c r="J5850" i="4"/>
  <c r="K5850" i="4" s="1"/>
  <c r="O5850" i="4" s="1"/>
  <c r="L5850" i="4"/>
  <c r="J5851" i="4"/>
  <c r="K5851" i="4" s="1"/>
  <c r="O5851" i="4" s="1"/>
  <c r="L5851" i="4"/>
  <c r="J5852" i="4"/>
  <c r="K5852" i="4" s="1"/>
  <c r="O5852" i="4" s="1"/>
  <c r="L5852" i="4"/>
  <c r="J5853" i="4"/>
  <c r="K5853" i="4" s="1"/>
  <c r="O5853" i="4" s="1"/>
  <c r="L5853" i="4"/>
  <c r="J5854" i="4"/>
  <c r="K5854" i="4" s="1"/>
  <c r="O5854" i="4" s="1"/>
  <c r="L5854" i="4"/>
  <c r="J5855" i="4"/>
  <c r="K5855" i="4" s="1"/>
  <c r="M5855" i="4" s="1"/>
  <c r="L5855" i="4"/>
  <c r="J5856" i="4"/>
  <c r="K5856" i="4" s="1"/>
  <c r="L5856" i="4"/>
  <c r="J5857" i="4"/>
  <c r="K5857" i="4" s="1"/>
  <c r="O5857" i="4" s="1"/>
  <c r="L5857" i="4"/>
  <c r="J5858" i="4"/>
  <c r="K5858" i="4" s="1"/>
  <c r="O5858" i="4" s="1"/>
  <c r="L5858" i="4"/>
  <c r="J5859" i="4"/>
  <c r="K5859" i="4" s="1"/>
  <c r="O5859" i="4" s="1"/>
  <c r="L5859" i="4"/>
  <c r="J5860" i="4"/>
  <c r="K5860" i="4" s="1"/>
  <c r="O5860" i="4" s="1"/>
  <c r="L5860" i="4"/>
  <c r="J5861" i="4"/>
  <c r="K5861" i="4" s="1"/>
  <c r="L5861" i="4"/>
  <c r="J5862" i="4"/>
  <c r="K5862" i="4" s="1"/>
  <c r="O5862" i="4" s="1"/>
  <c r="L5862" i="4"/>
  <c r="J5863" i="4"/>
  <c r="K5863" i="4" s="1"/>
  <c r="M5863" i="4" s="1"/>
  <c r="L5863" i="4"/>
  <c r="J5864" i="4"/>
  <c r="K5864" i="4" s="1"/>
  <c r="L5864" i="4"/>
  <c r="J5865" i="4"/>
  <c r="K5865" i="4" s="1"/>
  <c r="O5865" i="4" s="1"/>
  <c r="L5865" i="4"/>
  <c r="J5866" i="4"/>
  <c r="K5866" i="4" s="1"/>
  <c r="O5866" i="4" s="1"/>
  <c r="L5866" i="4"/>
  <c r="J5867" i="4"/>
  <c r="K5867" i="4" s="1"/>
  <c r="O5867" i="4" s="1"/>
  <c r="L5867" i="4"/>
  <c r="J5868" i="4"/>
  <c r="K5868" i="4" s="1"/>
  <c r="O5868" i="4" s="1"/>
  <c r="L5868" i="4"/>
  <c r="J5869" i="4"/>
  <c r="K5869" i="4" s="1"/>
  <c r="O5869" i="4" s="1"/>
  <c r="L5869" i="4"/>
  <c r="J5870" i="4"/>
  <c r="K5870" i="4" s="1"/>
  <c r="O5870" i="4" s="1"/>
  <c r="L5870" i="4"/>
  <c r="J5871" i="4"/>
  <c r="K5871" i="4" s="1"/>
  <c r="O5871" i="4" s="1"/>
  <c r="L5871" i="4"/>
  <c r="J5872" i="4"/>
  <c r="K5872" i="4" s="1"/>
  <c r="L5872" i="4"/>
  <c r="J5873" i="4"/>
  <c r="K5873" i="4" s="1"/>
  <c r="O5873" i="4" s="1"/>
  <c r="L5873" i="4"/>
  <c r="J5874" i="4"/>
  <c r="K5874" i="4" s="1"/>
  <c r="O5874" i="4" s="1"/>
  <c r="L5874" i="4"/>
  <c r="J5875" i="4"/>
  <c r="K5875" i="4" s="1"/>
  <c r="O5875" i="4" s="1"/>
  <c r="L5875" i="4"/>
  <c r="J5876" i="4"/>
  <c r="K5876" i="4" s="1"/>
  <c r="O5876" i="4" s="1"/>
  <c r="L5876" i="4"/>
  <c r="J5877" i="4"/>
  <c r="K5877" i="4" s="1"/>
  <c r="O5877" i="4" s="1"/>
  <c r="L5877" i="4"/>
  <c r="J5878" i="4"/>
  <c r="K5878" i="4" s="1"/>
  <c r="O5878" i="4" s="1"/>
  <c r="L5878" i="4"/>
  <c r="J5879" i="4"/>
  <c r="K5879" i="4" s="1"/>
  <c r="O5879" i="4" s="1"/>
  <c r="L5879" i="4"/>
  <c r="J5880" i="4"/>
  <c r="K5880" i="4" s="1"/>
  <c r="L5880" i="4"/>
  <c r="J5881" i="4"/>
  <c r="K5881" i="4" s="1"/>
  <c r="O5881" i="4" s="1"/>
  <c r="L5881" i="4"/>
  <c r="J5882" i="4"/>
  <c r="K5882" i="4" s="1"/>
  <c r="O5882" i="4" s="1"/>
  <c r="L5882" i="4"/>
  <c r="J5883" i="4"/>
  <c r="K5883" i="4" s="1"/>
  <c r="O5883" i="4" s="1"/>
  <c r="L5883" i="4"/>
  <c r="J5884" i="4"/>
  <c r="K5884" i="4" s="1"/>
  <c r="O5884" i="4" s="1"/>
  <c r="L5884" i="4"/>
  <c r="J5885" i="4"/>
  <c r="K5885" i="4" s="1"/>
  <c r="L5885" i="4"/>
  <c r="J5886" i="4"/>
  <c r="K5886" i="4" s="1"/>
  <c r="O5886" i="4" s="1"/>
  <c r="L5886" i="4"/>
  <c r="J5887" i="4"/>
  <c r="K5887" i="4" s="1"/>
  <c r="O5887" i="4" s="1"/>
  <c r="L5887" i="4"/>
  <c r="J5888" i="4"/>
  <c r="K5888" i="4" s="1"/>
  <c r="O5888" i="4" s="1"/>
  <c r="L5888" i="4"/>
  <c r="J5889" i="4"/>
  <c r="K5889" i="4" s="1"/>
  <c r="L5889" i="4"/>
  <c r="J5890" i="4"/>
  <c r="K5890" i="4" s="1"/>
  <c r="O5890" i="4" s="1"/>
  <c r="L5890" i="4"/>
  <c r="J5891" i="4"/>
  <c r="K5891" i="4" s="1"/>
  <c r="O5891" i="4" s="1"/>
  <c r="L5891" i="4"/>
  <c r="J5892" i="4"/>
  <c r="K5892" i="4" s="1"/>
  <c r="O5892" i="4" s="1"/>
  <c r="L5892" i="4"/>
  <c r="J5893" i="4"/>
  <c r="K5893" i="4" s="1"/>
  <c r="L5893" i="4"/>
  <c r="J5894" i="4"/>
  <c r="K5894" i="4" s="1"/>
  <c r="O5894" i="4" s="1"/>
  <c r="L5894" i="4"/>
  <c r="J5895" i="4"/>
  <c r="K5895" i="4" s="1"/>
  <c r="O5895" i="4" s="1"/>
  <c r="L5895" i="4"/>
  <c r="J5896" i="4"/>
  <c r="K5896" i="4" s="1"/>
  <c r="O5896" i="4" s="1"/>
  <c r="L5896" i="4"/>
  <c r="J5897" i="4"/>
  <c r="K5897" i="4" s="1"/>
  <c r="L5897" i="4"/>
  <c r="J5898" i="4"/>
  <c r="K5898" i="4" s="1"/>
  <c r="O5898" i="4" s="1"/>
  <c r="L5898" i="4"/>
  <c r="J5899" i="4"/>
  <c r="K5899" i="4" s="1"/>
  <c r="O5899" i="4" s="1"/>
  <c r="L5899" i="4"/>
  <c r="J5900" i="4"/>
  <c r="K5900" i="4" s="1"/>
  <c r="O5900" i="4" s="1"/>
  <c r="L5900" i="4"/>
  <c r="J5901" i="4"/>
  <c r="K5901" i="4" s="1"/>
  <c r="L5901" i="4"/>
  <c r="J5902" i="4"/>
  <c r="K5902" i="4" s="1"/>
  <c r="O5902" i="4" s="1"/>
  <c r="L5902" i="4"/>
  <c r="J5903" i="4"/>
  <c r="K5903" i="4" s="1"/>
  <c r="O5903" i="4" s="1"/>
  <c r="L5903" i="4"/>
  <c r="J5904" i="4"/>
  <c r="K5904" i="4" s="1"/>
  <c r="O5904" i="4" s="1"/>
  <c r="L5904" i="4"/>
  <c r="J5905" i="4"/>
  <c r="K5905" i="4" s="1"/>
  <c r="L5905" i="4"/>
  <c r="J5906" i="4"/>
  <c r="K5906" i="4" s="1"/>
  <c r="O5906" i="4" s="1"/>
  <c r="L5906" i="4"/>
  <c r="J5907" i="4"/>
  <c r="K5907" i="4" s="1"/>
  <c r="O5907" i="4" s="1"/>
  <c r="L5907" i="4"/>
  <c r="J5908" i="4"/>
  <c r="K5908" i="4" s="1"/>
  <c r="O5908" i="4" s="1"/>
  <c r="L5908" i="4"/>
  <c r="J5909" i="4"/>
  <c r="K5909" i="4" s="1"/>
  <c r="L5909" i="4"/>
  <c r="J5910" i="4"/>
  <c r="K5910" i="4" s="1"/>
  <c r="O5910" i="4" s="1"/>
  <c r="L5910" i="4"/>
  <c r="J5911" i="4"/>
  <c r="K5911" i="4" s="1"/>
  <c r="O5911" i="4" s="1"/>
  <c r="L5911" i="4"/>
  <c r="J5912" i="4"/>
  <c r="K5912" i="4" s="1"/>
  <c r="O5912" i="4" s="1"/>
  <c r="L5912" i="4"/>
  <c r="J5913" i="4"/>
  <c r="K5913" i="4" s="1"/>
  <c r="O5913" i="4" s="1"/>
  <c r="L5913" i="4"/>
  <c r="J5914" i="4"/>
  <c r="K5914" i="4" s="1"/>
  <c r="O5914" i="4" s="1"/>
  <c r="L5914" i="4"/>
  <c r="J5915" i="4"/>
  <c r="K5915" i="4" s="1"/>
  <c r="L5915" i="4"/>
  <c r="J5916" i="4"/>
  <c r="K5916" i="4" s="1"/>
  <c r="O5916" i="4" s="1"/>
  <c r="L5916" i="4"/>
  <c r="J5917" i="4"/>
  <c r="K5917" i="4" s="1"/>
  <c r="O5917" i="4" s="1"/>
  <c r="L5917" i="4"/>
  <c r="J5918" i="4"/>
  <c r="K5918" i="4" s="1"/>
  <c r="O5918" i="4" s="1"/>
  <c r="L5918" i="4"/>
  <c r="J5919" i="4"/>
  <c r="K5919" i="4" s="1"/>
  <c r="O5919" i="4" s="1"/>
  <c r="L5919" i="4"/>
  <c r="J5920" i="4"/>
  <c r="K5920" i="4" s="1"/>
  <c r="O5920" i="4" s="1"/>
  <c r="L5920" i="4"/>
  <c r="J5921" i="4"/>
  <c r="K5921" i="4" s="1"/>
  <c r="O5921" i="4" s="1"/>
  <c r="L5921" i="4"/>
  <c r="J5922" i="4"/>
  <c r="K5922" i="4" s="1"/>
  <c r="O5922" i="4" s="1"/>
  <c r="L5922" i="4"/>
  <c r="J5923" i="4"/>
  <c r="K5923" i="4" s="1"/>
  <c r="L5923" i="4"/>
  <c r="J5924" i="4"/>
  <c r="K5924" i="4" s="1"/>
  <c r="O5924" i="4" s="1"/>
  <c r="L5924" i="4"/>
  <c r="J5925" i="4"/>
  <c r="K5925" i="4" s="1"/>
  <c r="O5925" i="4" s="1"/>
  <c r="L5925" i="4"/>
  <c r="J5926" i="4"/>
  <c r="K5926" i="4" s="1"/>
  <c r="O5926" i="4" s="1"/>
  <c r="L5926" i="4"/>
  <c r="J5927" i="4"/>
  <c r="K5927" i="4" s="1"/>
  <c r="O5927" i="4" s="1"/>
  <c r="L5927" i="4"/>
  <c r="J5928" i="4"/>
  <c r="K5928" i="4" s="1"/>
  <c r="O5928" i="4" s="1"/>
  <c r="L5928" i="4"/>
  <c r="J5929" i="4"/>
  <c r="K5929" i="4" s="1"/>
  <c r="O5929" i="4" s="1"/>
  <c r="L5929" i="4"/>
  <c r="J5930" i="4"/>
  <c r="K5930" i="4" s="1"/>
  <c r="O5930" i="4" s="1"/>
  <c r="L5930" i="4"/>
  <c r="J5931" i="4"/>
  <c r="K5931" i="4" s="1"/>
  <c r="O5931" i="4" s="1"/>
  <c r="L5931" i="4"/>
  <c r="J5932" i="4"/>
  <c r="K5932" i="4" s="1"/>
  <c r="O5932" i="4" s="1"/>
  <c r="L5932" i="4"/>
  <c r="J5933" i="4"/>
  <c r="K5933" i="4" s="1"/>
  <c r="O5933" i="4" s="1"/>
  <c r="L5933" i="4"/>
  <c r="J5934" i="4"/>
  <c r="K5934" i="4" s="1"/>
  <c r="O5934" i="4" s="1"/>
  <c r="L5934" i="4"/>
  <c r="J5935" i="4"/>
  <c r="K5935" i="4" s="1"/>
  <c r="O5935" i="4" s="1"/>
  <c r="L5935" i="4"/>
  <c r="J5936" i="4"/>
  <c r="K5936" i="4" s="1"/>
  <c r="O5936" i="4" s="1"/>
  <c r="L5936" i="4"/>
  <c r="J5937" i="4"/>
  <c r="K5937" i="4" s="1"/>
  <c r="O5937" i="4" s="1"/>
  <c r="L5937" i="4"/>
  <c r="J5938" i="4"/>
  <c r="K5938" i="4" s="1"/>
  <c r="O5938" i="4" s="1"/>
  <c r="L5938" i="4"/>
  <c r="J5939" i="4"/>
  <c r="K5939" i="4" s="1"/>
  <c r="O5939" i="4" s="1"/>
  <c r="L5939" i="4"/>
  <c r="J5940" i="4"/>
  <c r="K5940" i="4" s="1"/>
  <c r="O5940" i="4" s="1"/>
  <c r="L5940" i="4"/>
  <c r="J5941" i="4"/>
  <c r="K5941" i="4" s="1"/>
  <c r="O5941" i="4" s="1"/>
  <c r="L5941" i="4"/>
  <c r="J5942" i="4"/>
  <c r="K5942" i="4" s="1"/>
  <c r="O5942" i="4" s="1"/>
  <c r="L5942" i="4"/>
  <c r="J5943" i="4"/>
  <c r="K5943" i="4" s="1"/>
  <c r="O5943" i="4" s="1"/>
  <c r="L5943" i="4"/>
  <c r="J5944" i="4"/>
  <c r="K5944" i="4" s="1"/>
  <c r="O5944" i="4" s="1"/>
  <c r="L5944" i="4"/>
  <c r="J5945" i="4"/>
  <c r="K5945" i="4" s="1"/>
  <c r="O5945" i="4" s="1"/>
  <c r="L5945" i="4"/>
  <c r="J5946" i="4"/>
  <c r="K5946" i="4" s="1"/>
  <c r="O5946" i="4" s="1"/>
  <c r="L5946" i="4"/>
  <c r="J5947" i="4"/>
  <c r="K5947" i="4" s="1"/>
  <c r="O5947" i="4" s="1"/>
  <c r="L5947" i="4"/>
  <c r="J5948" i="4"/>
  <c r="K5948" i="4" s="1"/>
  <c r="O5948" i="4" s="1"/>
  <c r="L5948" i="4"/>
  <c r="J5949" i="4"/>
  <c r="K5949" i="4" s="1"/>
  <c r="O5949" i="4" s="1"/>
  <c r="L5949" i="4"/>
  <c r="J5950" i="4"/>
  <c r="K5950" i="4" s="1"/>
  <c r="O5950" i="4" s="1"/>
  <c r="L5950" i="4"/>
  <c r="J5951" i="4"/>
  <c r="K5951" i="4" s="1"/>
  <c r="M5951" i="4" s="1"/>
  <c r="L5951" i="4"/>
  <c r="J5952" i="4"/>
  <c r="K5952" i="4" s="1"/>
  <c r="O5952" i="4" s="1"/>
  <c r="L5952" i="4"/>
  <c r="J5953" i="4"/>
  <c r="K5953" i="4" s="1"/>
  <c r="O5953" i="4" s="1"/>
  <c r="L5953" i="4"/>
  <c r="J5954" i="4"/>
  <c r="K5954" i="4" s="1"/>
  <c r="O5954" i="4" s="1"/>
  <c r="L5954" i="4"/>
  <c r="J5955" i="4"/>
  <c r="K5955" i="4" s="1"/>
  <c r="L5955" i="4"/>
  <c r="J5956" i="4"/>
  <c r="K5956" i="4" s="1"/>
  <c r="O5956" i="4" s="1"/>
  <c r="L5956" i="4"/>
  <c r="J5957" i="4"/>
  <c r="K5957" i="4" s="1"/>
  <c r="O5957" i="4" s="1"/>
  <c r="L5957" i="4"/>
  <c r="J5958" i="4"/>
  <c r="K5958" i="4" s="1"/>
  <c r="O5958" i="4" s="1"/>
  <c r="L5958" i="4"/>
  <c r="J5959" i="4"/>
  <c r="K5959" i="4" s="1"/>
  <c r="O5959" i="4" s="1"/>
  <c r="L5959" i="4"/>
  <c r="J5960" i="4"/>
  <c r="K5960" i="4" s="1"/>
  <c r="O5960" i="4" s="1"/>
  <c r="L5960" i="4"/>
  <c r="J5961" i="4"/>
  <c r="K5961" i="4" s="1"/>
  <c r="O5961" i="4" s="1"/>
  <c r="L5961" i="4"/>
  <c r="J5962" i="4"/>
  <c r="K5962" i="4" s="1"/>
  <c r="O5962" i="4" s="1"/>
  <c r="L5962" i="4"/>
  <c r="J5963" i="4"/>
  <c r="K5963" i="4" s="1"/>
  <c r="L5963" i="4"/>
  <c r="J5964" i="4"/>
  <c r="K5964" i="4" s="1"/>
  <c r="O5964" i="4" s="1"/>
  <c r="L5964" i="4"/>
  <c r="J5965" i="4"/>
  <c r="K5965" i="4" s="1"/>
  <c r="O5965" i="4" s="1"/>
  <c r="L5965" i="4"/>
  <c r="J5966" i="4"/>
  <c r="K5966" i="4" s="1"/>
  <c r="O5966" i="4" s="1"/>
  <c r="L5966" i="4"/>
  <c r="J5967" i="4"/>
  <c r="K5967" i="4" s="1"/>
  <c r="O5967" i="4" s="1"/>
  <c r="L5967" i="4"/>
  <c r="J5968" i="4"/>
  <c r="K5968" i="4" s="1"/>
  <c r="O5968" i="4" s="1"/>
  <c r="L5968" i="4"/>
  <c r="J5969" i="4"/>
  <c r="K5969" i="4" s="1"/>
  <c r="O5969" i="4" s="1"/>
  <c r="L5969" i="4"/>
  <c r="J5970" i="4"/>
  <c r="K5970" i="4" s="1"/>
  <c r="O5970" i="4" s="1"/>
  <c r="L5970" i="4"/>
  <c r="J5971" i="4"/>
  <c r="K5971" i="4" s="1"/>
  <c r="L5971" i="4"/>
  <c r="J5972" i="4"/>
  <c r="K5972" i="4" s="1"/>
  <c r="O5972" i="4" s="1"/>
  <c r="L5972" i="4"/>
  <c r="J5973" i="4"/>
  <c r="K5973" i="4" s="1"/>
  <c r="O5973" i="4" s="1"/>
  <c r="L5973" i="4"/>
  <c r="J5974" i="4"/>
  <c r="K5974" i="4" s="1"/>
  <c r="O5974" i="4" s="1"/>
  <c r="L5974" i="4"/>
  <c r="J5975" i="4"/>
  <c r="K5975" i="4" s="1"/>
  <c r="O5975" i="4" s="1"/>
  <c r="L5975" i="4"/>
  <c r="J5976" i="4"/>
  <c r="K5976" i="4" s="1"/>
  <c r="O5976" i="4" s="1"/>
  <c r="L5976" i="4"/>
  <c r="J5977" i="4"/>
  <c r="K5977" i="4" s="1"/>
  <c r="O5977" i="4" s="1"/>
  <c r="L5977" i="4"/>
  <c r="J5978" i="4"/>
  <c r="K5978" i="4" s="1"/>
  <c r="O5978" i="4" s="1"/>
  <c r="L5978" i="4"/>
  <c r="J5979" i="4"/>
  <c r="K5979" i="4" s="1"/>
  <c r="L5979" i="4"/>
  <c r="J5980" i="4"/>
  <c r="K5980" i="4" s="1"/>
  <c r="O5980" i="4" s="1"/>
  <c r="L5980" i="4"/>
  <c r="J5981" i="4"/>
  <c r="K5981" i="4" s="1"/>
  <c r="O5981" i="4" s="1"/>
  <c r="L5981" i="4"/>
  <c r="J5982" i="4"/>
  <c r="K5982" i="4" s="1"/>
  <c r="O5982" i="4" s="1"/>
  <c r="L5982" i="4"/>
  <c r="J5983" i="4"/>
  <c r="K5983" i="4" s="1"/>
  <c r="O5983" i="4" s="1"/>
  <c r="L5983" i="4"/>
  <c r="J5984" i="4"/>
  <c r="K5984" i="4" s="1"/>
  <c r="O5984" i="4" s="1"/>
  <c r="L5984" i="4"/>
  <c r="J5985" i="4"/>
  <c r="K5985" i="4" s="1"/>
  <c r="O5985" i="4" s="1"/>
  <c r="L5985" i="4"/>
  <c r="J5986" i="4"/>
  <c r="K5986" i="4" s="1"/>
  <c r="O5986" i="4" s="1"/>
  <c r="L5986" i="4"/>
  <c r="J5987" i="4"/>
  <c r="K5987" i="4" s="1"/>
  <c r="O5987" i="4" s="1"/>
  <c r="L5987" i="4"/>
  <c r="J5988" i="4"/>
  <c r="K5988" i="4" s="1"/>
  <c r="O5988" i="4" s="1"/>
  <c r="L5988" i="4"/>
  <c r="J5989" i="4"/>
  <c r="K5989" i="4" s="1"/>
  <c r="O5989" i="4" s="1"/>
  <c r="L5989" i="4"/>
  <c r="J5990" i="4"/>
  <c r="K5990" i="4" s="1"/>
  <c r="O5990" i="4" s="1"/>
  <c r="L5990" i="4"/>
  <c r="J5991" i="4"/>
  <c r="K5991" i="4" s="1"/>
  <c r="O5991" i="4" s="1"/>
  <c r="L5991" i="4"/>
  <c r="J5992" i="4"/>
  <c r="K5992" i="4" s="1"/>
  <c r="O5992" i="4" s="1"/>
  <c r="L5992" i="4"/>
  <c r="J5993" i="4"/>
  <c r="K5993" i="4" s="1"/>
  <c r="O5993" i="4" s="1"/>
  <c r="L5993" i="4"/>
  <c r="J5994" i="4"/>
  <c r="K5994" i="4" s="1"/>
  <c r="O5994" i="4" s="1"/>
  <c r="L5994" i="4"/>
  <c r="J5995" i="4"/>
  <c r="K5995" i="4" s="1"/>
  <c r="O5995" i="4" s="1"/>
  <c r="L5995" i="4"/>
  <c r="J5996" i="4"/>
  <c r="K5996" i="4" s="1"/>
  <c r="O5996" i="4" s="1"/>
  <c r="L5996" i="4"/>
  <c r="J5997" i="4"/>
  <c r="K5997" i="4" s="1"/>
  <c r="O5997" i="4" s="1"/>
  <c r="L5997" i="4"/>
  <c r="J5998" i="4"/>
  <c r="K5998" i="4" s="1"/>
  <c r="O5998" i="4" s="1"/>
  <c r="L5998" i="4"/>
  <c r="J5999" i="4"/>
  <c r="K5999" i="4" s="1"/>
  <c r="O5999" i="4" s="1"/>
  <c r="L5999" i="4"/>
  <c r="J6000" i="4"/>
  <c r="K6000" i="4" s="1"/>
  <c r="O6000" i="4" s="1"/>
  <c r="L6000" i="4"/>
  <c r="J6001" i="4"/>
  <c r="K6001" i="4" s="1"/>
  <c r="O6001" i="4" s="1"/>
  <c r="L6001" i="4"/>
  <c r="J6002" i="4"/>
  <c r="K6002" i="4" s="1"/>
  <c r="O6002" i="4" s="1"/>
  <c r="L6002" i="4"/>
  <c r="J6003" i="4"/>
  <c r="K6003" i="4" s="1"/>
  <c r="O6003" i="4" s="1"/>
  <c r="L6003" i="4"/>
  <c r="J6004" i="4"/>
  <c r="K6004" i="4" s="1"/>
  <c r="O6004" i="4" s="1"/>
  <c r="L6004" i="4"/>
  <c r="J6005" i="4"/>
  <c r="K6005" i="4" s="1"/>
  <c r="O6005" i="4" s="1"/>
  <c r="L6005" i="4"/>
  <c r="J6006" i="4"/>
  <c r="K6006" i="4" s="1"/>
  <c r="O6006" i="4" s="1"/>
  <c r="L6006" i="4"/>
  <c r="J6007" i="4"/>
  <c r="K6007" i="4" s="1"/>
  <c r="L6007" i="4"/>
  <c r="J6008" i="4"/>
  <c r="K6008" i="4" s="1"/>
  <c r="O6008" i="4" s="1"/>
  <c r="L6008" i="4"/>
  <c r="J6009" i="4"/>
  <c r="K6009" i="4" s="1"/>
  <c r="O6009" i="4" s="1"/>
  <c r="L6009" i="4"/>
  <c r="J6010" i="4"/>
  <c r="K6010" i="4" s="1"/>
  <c r="O6010" i="4" s="1"/>
  <c r="L6010" i="4"/>
  <c r="J6011" i="4"/>
  <c r="K6011" i="4" s="1"/>
  <c r="O6011" i="4" s="1"/>
  <c r="L6011" i="4"/>
  <c r="J6012" i="4"/>
  <c r="K6012" i="4" s="1"/>
  <c r="O6012" i="4" s="1"/>
  <c r="L6012" i="4"/>
  <c r="J6013" i="4"/>
  <c r="K6013" i="4" s="1"/>
  <c r="O6013" i="4" s="1"/>
  <c r="L6013" i="4"/>
  <c r="J6014" i="4"/>
  <c r="K6014" i="4" s="1"/>
  <c r="O6014" i="4" s="1"/>
  <c r="L6014" i="4"/>
  <c r="J6015" i="4"/>
  <c r="K6015" i="4" s="1"/>
  <c r="M6015" i="4" s="1"/>
  <c r="L6015" i="4"/>
  <c r="J6016" i="4"/>
  <c r="K6016" i="4" s="1"/>
  <c r="O6016" i="4" s="1"/>
  <c r="L6016" i="4"/>
  <c r="J6017" i="4"/>
  <c r="K6017" i="4" s="1"/>
  <c r="O6017" i="4" s="1"/>
  <c r="L6017" i="4"/>
  <c r="J6018" i="4"/>
  <c r="K6018" i="4" s="1"/>
  <c r="O6018" i="4" s="1"/>
  <c r="L6018" i="4"/>
  <c r="J6019" i="4"/>
  <c r="K6019" i="4" s="1"/>
  <c r="O6019" i="4" s="1"/>
  <c r="L6019" i="4"/>
  <c r="J6020" i="4"/>
  <c r="K6020" i="4" s="1"/>
  <c r="O6020" i="4" s="1"/>
  <c r="L6020" i="4"/>
  <c r="J6021" i="4"/>
  <c r="K6021" i="4" s="1"/>
  <c r="O6021" i="4" s="1"/>
  <c r="L6021" i="4"/>
  <c r="J6022" i="4"/>
  <c r="K6022" i="4" s="1"/>
  <c r="O6022" i="4" s="1"/>
  <c r="L6022" i="4"/>
  <c r="J6023" i="4"/>
  <c r="K6023" i="4" s="1"/>
  <c r="L6023" i="4"/>
  <c r="J6024" i="4"/>
  <c r="K6024" i="4" s="1"/>
  <c r="O6024" i="4" s="1"/>
  <c r="L6024" i="4"/>
  <c r="J6025" i="4"/>
  <c r="K6025" i="4" s="1"/>
  <c r="O6025" i="4" s="1"/>
  <c r="L6025" i="4"/>
  <c r="J6026" i="4"/>
  <c r="K6026" i="4" s="1"/>
  <c r="O6026" i="4" s="1"/>
  <c r="L6026" i="4"/>
  <c r="J6027" i="4"/>
  <c r="K6027" i="4" s="1"/>
  <c r="O6027" i="4" s="1"/>
  <c r="L6027" i="4"/>
  <c r="J6028" i="4"/>
  <c r="K6028" i="4" s="1"/>
  <c r="O6028" i="4" s="1"/>
  <c r="L6028" i="4"/>
  <c r="J6029" i="4"/>
  <c r="K6029" i="4" s="1"/>
  <c r="O6029" i="4" s="1"/>
  <c r="L6029" i="4"/>
  <c r="J6030" i="4"/>
  <c r="K6030" i="4" s="1"/>
  <c r="O6030" i="4" s="1"/>
  <c r="L6030" i="4"/>
  <c r="J6031" i="4"/>
  <c r="K6031" i="4" s="1"/>
  <c r="M6031" i="4" s="1"/>
  <c r="L6031" i="4"/>
  <c r="J6032" i="4"/>
  <c r="K6032" i="4" s="1"/>
  <c r="O6032" i="4" s="1"/>
  <c r="L6032" i="4"/>
  <c r="J6033" i="4"/>
  <c r="K6033" i="4" s="1"/>
  <c r="O6033" i="4" s="1"/>
  <c r="L6033" i="4"/>
  <c r="J6034" i="4"/>
  <c r="K6034" i="4" s="1"/>
  <c r="O6034" i="4" s="1"/>
  <c r="L6034" i="4"/>
  <c r="J6035" i="4"/>
  <c r="K6035" i="4" s="1"/>
  <c r="O6035" i="4" s="1"/>
  <c r="L6035" i="4"/>
  <c r="J6036" i="4"/>
  <c r="K6036" i="4" s="1"/>
  <c r="O6036" i="4" s="1"/>
  <c r="L6036" i="4"/>
  <c r="J6037" i="4"/>
  <c r="K6037" i="4" s="1"/>
  <c r="O6037" i="4" s="1"/>
  <c r="L6037" i="4"/>
  <c r="J6038" i="4"/>
  <c r="K6038" i="4" s="1"/>
  <c r="O6038" i="4" s="1"/>
  <c r="L6038" i="4"/>
  <c r="J6039" i="4"/>
  <c r="K6039" i="4" s="1"/>
  <c r="L6039" i="4"/>
  <c r="J6040" i="4"/>
  <c r="K6040" i="4" s="1"/>
  <c r="O6040" i="4" s="1"/>
  <c r="L6040" i="4"/>
  <c r="J6041" i="4"/>
  <c r="K6041" i="4" s="1"/>
  <c r="O6041" i="4" s="1"/>
  <c r="L6041" i="4"/>
  <c r="J6042" i="4"/>
  <c r="K6042" i="4" s="1"/>
  <c r="O6042" i="4" s="1"/>
  <c r="L6042" i="4"/>
  <c r="J6043" i="4"/>
  <c r="K6043" i="4" s="1"/>
  <c r="O6043" i="4" s="1"/>
  <c r="L6043" i="4"/>
  <c r="J6044" i="4"/>
  <c r="K6044" i="4" s="1"/>
  <c r="O6044" i="4" s="1"/>
  <c r="L6044" i="4"/>
  <c r="J6045" i="4"/>
  <c r="K6045" i="4" s="1"/>
  <c r="L6045" i="4"/>
  <c r="J6046" i="4"/>
  <c r="K6046" i="4" s="1"/>
  <c r="O6046" i="4" s="1"/>
  <c r="L6046" i="4"/>
  <c r="J6047" i="4"/>
  <c r="K6047" i="4" s="1"/>
  <c r="O6047" i="4" s="1"/>
  <c r="L6047" i="4"/>
  <c r="J6048" i="4"/>
  <c r="K6048" i="4" s="1"/>
  <c r="L6048" i="4"/>
  <c r="J6049" i="4"/>
  <c r="K6049" i="4" s="1"/>
  <c r="O6049" i="4" s="1"/>
  <c r="L6049" i="4"/>
  <c r="J6050" i="4"/>
  <c r="K6050" i="4" s="1"/>
  <c r="L6050" i="4"/>
  <c r="J6051" i="4"/>
  <c r="K6051" i="4" s="1"/>
  <c r="O6051" i="4" s="1"/>
  <c r="L6051" i="4"/>
  <c r="J6052" i="4"/>
  <c r="K6052" i="4" s="1"/>
  <c r="L6052" i="4"/>
  <c r="J6053" i="4"/>
  <c r="K6053" i="4" s="1"/>
  <c r="M6053" i="4" s="1"/>
  <c r="L6053" i="4"/>
  <c r="J6054" i="4"/>
  <c r="K6054" i="4" s="1"/>
  <c r="O6054" i="4" s="1"/>
  <c r="L6054" i="4"/>
  <c r="J6055" i="4"/>
  <c r="K6055" i="4" s="1"/>
  <c r="O6055" i="4" s="1"/>
  <c r="L6055" i="4"/>
  <c r="J6056" i="4"/>
  <c r="K6056" i="4" s="1"/>
  <c r="L6056" i="4"/>
  <c r="J6057" i="4"/>
  <c r="K6057" i="4" s="1"/>
  <c r="O6057" i="4" s="1"/>
  <c r="L6057" i="4"/>
  <c r="J6058" i="4"/>
  <c r="K6058" i="4" s="1"/>
  <c r="M6058" i="4" s="1"/>
  <c r="L6058" i="4"/>
  <c r="J6059" i="4"/>
  <c r="K6059" i="4" s="1"/>
  <c r="O6059" i="4" s="1"/>
  <c r="L6059" i="4"/>
  <c r="J6060" i="4"/>
  <c r="K6060" i="4" s="1"/>
  <c r="L6060" i="4"/>
  <c r="J6061" i="4"/>
  <c r="K6061" i="4" s="1"/>
  <c r="L6061" i="4"/>
  <c r="J6062" i="4"/>
  <c r="K6062" i="4" s="1"/>
  <c r="L6062" i="4"/>
  <c r="J6063" i="4"/>
  <c r="K6063" i="4" s="1"/>
  <c r="O6063" i="4" s="1"/>
  <c r="L6063" i="4"/>
  <c r="J6064" i="4"/>
  <c r="K6064" i="4" s="1"/>
  <c r="L6064" i="4"/>
  <c r="J6065" i="4"/>
  <c r="K6065" i="4" s="1"/>
  <c r="O6065" i="4" s="1"/>
  <c r="L6065" i="4"/>
  <c r="J6066" i="4"/>
  <c r="K6066" i="4" s="1"/>
  <c r="O6066" i="4" s="1"/>
  <c r="L6066" i="4"/>
  <c r="J6067" i="4"/>
  <c r="K6067" i="4" s="1"/>
  <c r="O6067" i="4" s="1"/>
  <c r="L6067" i="4"/>
  <c r="J6068" i="4"/>
  <c r="K6068" i="4" s="1"/>
  <c r="L6068" i="4"/>
  <c r="J6069" i="4"/>
  <c r="K6069" i="4" s="1"/>
  <c r="M6069" i="4" s="1"/>
  <c r="L6069" i="4"/>
  <c r="J6070" i="4"/>
  <c r="K6070" i="4" s="1"/>
  <c r="L6070" i="4"/>
  <c r="J6071" i="4"/>
  <c r="K6071" i="4" s="1"/>
  <c r="O6071" i="4" s="1"/>
  <c r="L6071" i="4"/>
  <c r="J6072" i="4"/>
  <c r="K6072" i="4" s="1"/>
  <c r="L6072" i="4"/>
  <c r="J6073" i="4"/>
  <c r="K6073" i="4" s="1"/>
  <c r="O6073" i="4" s="1"/>
  <c r="L6073" i="4"/>
  <c r="J6074" i="4"/>
  <c r="K6074" i="4" s="1"/>
  <c r="O6074" i="4" s="1"/>
  <c r="L6074" i="4"/>
  <c r="J6075" i="4"/>
  <c r="K6075" i="4" s="1"/>
  <c r="O6075" i="4" s="1"/>
  <c r="L6075" i="4"/>
  <c r="J6076" i="4"/>
  <c r="K6076" i="4" s="1"/>
  <c r="L6076" i="4"/>
  <c r="J6077" i="4"/>
  <c r="K6077" i="4" s="1"/>
  <c r="L6077" i="4"/>
  <c r="J6078" i="4"/>
  <c r="K6078" i="4" s="1"/>
  <c r="O6078" i="4" s="1"/>
  <c r="L6078" i="4"/>
  <c r="J6079" i="4"/>
  <c r="K6079" i="4" s="1"/>
  <c r="O6079" i="4" s="1"/>
  <c r="L6079" i="4"/>
  <c r="J6080" i="4"/>
  <c r="K6080" i="4" s="1"/>
  <c r="L6080" i="4"/>
  <c r="J6081" i="4"/>
  <c r="K6081" i="4" s="1"/>
  <c r="O6081" i="4" s="1"/>
  <c r="L6081" i="4"/>
  <c r="J6082" i="4"/>
  <c r="K6082" i="4" s="1"/>
  <c r="L6082" i="4"/>
  <c r="J6083" i="4"/>
  <c r="K6083" i="4" s="1"/>
  <c r="O6083" i="4" s="1"/>
  <c r="L6083" i="4"/>
  <c r="J6084" i="4"/>
  <c r="K6084" i="4" s="1"/>
  <c r="L6084" i="4"/>
  <c r="J6085" i="4"/>
  <c r="K6085" i="4" s="1"/>
  <c r="M6085" i="4" s="1"/>
  <c r="L6085" i="4"/>
  <c r="J6086" i="4"/>
  <c r="K6086" i="4" s="1"/>
  <c r="O6086" i="4" s="1"/>
  <c r="L6086" i="4"/>
  <c r="J6087" i="4"/>
  <c r="K6087" i="4" s="1"/>
  <c r="O6087" i="4" s="1"/>
  <c r="L6087" i="4"/>
  <c r="J6088" i="4"/>
  <c r="K6088" i="4" s="1"/>
  <c r="L6088" i="4"/>
  <c r="J6089" i="4"/>
  <c r="K6089" i="4" s="1"/>
  <c r="O6089" i="4" s="1"/>
  <c r="L6089" i="4"/>
  <c r="J6090" i="4"/>
  <c r="K6090" i="4" s="1"/>
  <c r="M6090" i="4" s="1"/>
  <c r="L6090" i="4"/>
  <c r="J6091" i="4"/>
  <c r="K6091" i="4" s="1"/>
  <c r="O6091" i="4" s="1"/>
  <c r="L6091" i="4"/>
  <c r="J6092" i="4"/>
  <c r="K6092" i="4" s="1"/>
  <c r="O6092" i="4" s="1"/>
  <c r="L6092" i="4"/>
  <c r="J6093" i="4"/>
  <c r="K6093" i="4" s="1"/>
  <c r="L6093" i="4"/>
  <c r="J6094" i="4"/>
  <c r="K6094" i="4" s="1"/>
  <c r="L6094" i="4"/>
  <c r="J6095" i="4"/>
  <c r="K6095" i="4" s="1"/>
  <c r="O6095" i="4" s="1"/>
  <c r="L6095" i="4"/>
  <c r="J6096" i="4"/>
  <c r="K6096" i="4" s="1"/>
  <c r="L6096" i="4"/>
  <c r="J6097" i="4"/>
  <c r="K6097" i="4" s="1"/>
  <c r="O6097" i="4" s="1"/>
  <c r="L6097" i="4"/>
  <c r="J6098" i="4"/>
  <c r="K6098" i="4" s="1"/>
  <c r="O6098" i="4" s="1"/>
  <c r="L6098" i="4"/>
  <c r="J6099" i="4"/>
  <c r="K6099" i="4" s="1"/>
  <c r="O6099" i="4" s="1"/>
  <c r="L6099" i="4"/>
  <c r="J6100" i="4"/>
  <c r="K6100" i="4" s="1"/>
  <c r="L6100" i="4"/>
  <c r="J6101" i="4"/>
  <c r="K6101" i="4" s="1"/>
  <c r="M6101" i="4" s="1"/>
  <c r="L6101" i="4"/>
  <c r="J6102" i="4"/>
  <c r="K6102" i="4" s="1"/>
  <c r="L6102" i="4"/>
  <c r="J6103" i="4"/>
  <c r="K6103" i="4" s="1"/>
  <c r="O6103" i="4" s="1"/>
  <c r="L6103" i="4"/>
  <c r="J6104" i="4"/>
  <c r="K6104" i="4" s="1"/>
  <c r="L6104" i="4"/>
  <c r="J6105" i="4"/>
  <c r="K6105" i="4" s="1"/>
  <c r="O6105" i="4" s="1"/>
  <c r="L6105" i="4"/>
  <c r="J6106" i="4"/>
  <c r="K6106" i="4" s="1"/>
  <c r="O6106" i="4" s="1"/>
  <c r="L6106" i="4"/>
  <c r="J6107" i="4"/>
  <c r="K6107" i="4" s="1"/>
  <c r="O6107" i="4" s="1"/>
  <c r="L6107" i="4"/>
  <c r="J6108" i="4"/>
  <c r="K6108" i="4" s="1"/>
  <c r="O6108" i="4" s="1"/>
  <c r="L6108" i="4"/>
  <c r="J6109" i="4"/>
  <c r="K6109" i="4" s="1"/>
  <c r="O6109" i="4" s="1"/>
  <c r="L6109" i="4"/>
  <c r="J6110" i="4"/>
  <c r="K6110" i="4" s="1"/>
  <c r="O6110" i="4" s="1"/>
  <c r="L6110" i="4"/>
  <c r="J6111" i="4"/>
  <c r="K6111" i="4" s="1"/>
  <c r="O6111" i="4" s="1"/>
  <c r="L6111" i="4"/>
  <c r="J6112" i="4"/>
  <c r="K6112" i="4" s="1"/>
  <c r="O6112" i="4" s="1"/>
  <c r="L6112" i="4"/>
  <c r="J6113" i="4"/>
  <c r="K6113" i="4" s="1"/>
  <c r="O6113" i="4" s="1"/>
  <c r="L6113" i="4"/>
  <c r="J6114" i="4"/>
  <c r="K6114" i="4" s="1"/>
  <c r="O6114" i="4" s="1"/>
  <c r="L6114" i="4"/>
  <c r="J6115" i="4"/>
  <c r="K6115" i="4" s="1"/>
  <c r="O6115" i="4" s="1"/>
  <c r="L6115" i="4"/>
  <c r="J6116" i="4"/>
  <c r="K6116" i="4" s="1"/>
  <c r="O6116" i="4" s="1"/>
  <c r="L6116" i="4"/>
  <c r="J6117" i="4"/>
  <c r="K6117" i="4" s="1"/>
  <c r="O6117" i="4" s="1"/>
  <c r="L6117" i="4"/>
  <c r="J6118" i="4"/>
  <c r="K6118" i="4" s="1"/>
  <c r="O6118" i="4" s="1"/>
  <c r="L6118" i="4"/>
  <c r="J6119" i="4"/>
  <c r="K6119" i="4" s="1"/>
  <c r="O6119" i="4" s="1"/>
  <c r="L6119" i="4"/>
  <c r="J6120" i="4"/>
  <c r="K6120" i="4" s="1"/>
  <c r="O6120" i="4" s="1"/>
  <c r="L6120" i="4"/>
  <c r="J6121" i="4"/>
  <c r="K6121" i="4" s="1"/>
  <c r="O6121" i="4" s="1"/>
  <c r="L6121" i="4"/>
  <c r="J6122" i="4"/>
  <c r="K6122" i="4" s="1"/>
  <c r="O6122" i="4" s="1"/>
  <c r="L6122" i="4"/>
  <c r="J6123" i="4"/>
  <c r="K6123" i="4" s="1"/>
  <c r="O6123" i="4" s="1"/>
  <c r="L6123" i="4"/>
  <c r="J6124" i="4"/>
  <c r="K6124" i="4" s="1"/>
  <c r="O6124" i="4" s="1"/>
  <c r="L6124" i="4"/>
  <c r="J6125" i="4"/>
  <c r="K6125" i="4" s="1"/>
  <c r="O6125" i="4" s="1"/>
  <c r="L6125" i="4"/>
  <c r="J6126" i="4"/>
  <c r="K6126" i="4" s="1"/>
  <c r="O6126" i="4" s="1"/>
  <c r="L6126" i="4"/>
  <c r="J6127" i="4"/>
  <c r="K6127" i="4" s="1"/>
  <c r="O6127" i="4" s="1"/>
  <c r="L6127" i="4"/>
  <c r="J6128" i="4"/>
  <c r="K6128" i="4" s="1"/>
  <c r="O6128" i="4" s="1"/>
  <c r="L6128" i="4"/>
  <c r="J6129" i="4"/>
  <c r="K6129" i="4" s="1"/>
  <c r="O6129" i="4" s="1"/>
  <c r="L6129" i="4"/>
  <c r="J6130" i="4"/>
  <c r="K6130" i="4" s="1"/>
  <c r="O6130" i="4" s="1"/>
  <c r="L6130" i="4"/>
  <c r="J6131" i="4"/>
  <c r="K6131" i="4" s="1"/>
  <c r="O6131" i="4" s="1"/>
  <c r="L6131" i="4"/>
  <c r="J6132" i="4"/>
  <c r="K6132" i="4" s="1"/>
  <c r="O6132" i="4" s="1"/>
  <c r="L6132" i="4"/>
  <c r="J6133" i="4"/>
  <c r="K6133" i="4" s="1"/>
  <c r="O6133" i="4" s="1"/>
  <c r="L6133" i="4"/>
  <c r="J6134" i="4"/>
  <c r="K6134" i="4" s="1"/>
  <c r="O6134" i="4" s="1"/>
  <c r="L6134" i="4"/>
  <c r="J6135" i="4"/>
  <c r="K6135" i="4" s="1"/>
  <c r="O6135" i="4" s="1"/>
  <c r="L6135" i="4"/>
  <c r="J6136" i="4"/>
  <c r="K6136" i="4" s="1"/>
  <c r="O6136" i="4" s="1"/>
  <c r="L6136" i="4"/>
  <c r="J6137" i="4"/>
  <c r="K6137" i="4" s="1"/>
  <c r="O6137" i="4" s="1"/>
  <c r="L6137" i="4"/>
  <c r="J6138" i="4"/>
  <c r="K6138" i="4" s="1"/>
  <c r="O6138" i="4" s="1"/>
  <c r="L6138" i="4"/>
  <c r="J6139" i="4"/>
  <c r="K6139" i="4" s="1"/>
  <c r="L6139" i="4"/>
  <c r="J6140" i="4"/>
  <c r="K6140" i="4" s="1"/>
  <c r="L6140" i="4"/>
  <c r="J6141" i="4"/>
  <c r="K6141" i="4" s="1"/>
  <c r="O6141" i="4" s="1"/>
  <c r="L6141" i="4"/>
  <c r="J6142" i="4"/>
  <c r="K6142" i="4" s="1"/>
  <c r="O6142" i="4" s="1"/>
  <c r="L6142" i="4"/>
  <c r="J6143" i="4"/>
  <c r="K6143" i="4" s="1"/>
  <c r="M6143" i="4" s="1"/>
  <c r="L6143" i="4"/>
  <c r="J6144" i="4"/>
  <c r="K6144" i="4" s="1"/>
  <c r="L6144" i="4"/>
  <c r="J6145" i="4"/>
  <c r="K6145" i="4" s="1"/>
  <c r="O6145" i="4" s="1"/>
  <c r="L6145" i="4"/>
  <c r="J6146" i="4"/>
  <c r="K6146" i="4" s="1"/>
  <c r="O6146" i="4" s="1"/>
  <c r="L6146" i="4"/>
  <c r="J6147" i="4"/>
  <c r="K6147" i="4" s="1"/>
  <c r="L6147" i="4"/>
  <c r="J6148" i="4"/>
  <c r="K6148" i="4" s="1"/>
  <c r="O6148" i="4" s="1"/>
  <c r="L6148" i="4"/>
  <c r="J6149" i="4"/>
  <c r="K6149" i="4" s="1"/>
  <c r="M6149" i="4" s="1"/>
  <c r="L6149" i="4"/>
  <c r="J6150" i="4"/>
  <c r="K6150" i="4" s="1"/>
  <c r="O6150" i="4" s="1"/>
  <c r="L6150" i="4"/>
  <c r="J6151" i="4"/>
  <c r="K6151" i="4" s="1"/>
  <c r="O6151" i="4" s="1"/>
  <c r="L6151" i="4"/>
  <c r="J6152" i="4"/>
  <c r="K6152" i="4" s="1"/>
  <c r="O6152" i="4" s="1"/>
  <c r="L6152" i="4"/>
  <c r="J6153" i="4"/>
  <c r="K6153" i="4" s="1"/>
  <c r="L6153" i="4"/>
  <c r="J6154" i="4"/>
  <c r="K6154" i="4" s="1"/>
  <c r="O6154" i="4" s="1"/>
  <c r="L6154" i="4"/>
  <c r="J6155" i="4"/>
  <c r="K6155" i="4" s="1"/>
  <c r="L6155" i="4"/>
  <c r="J6156" i="4"/>
  <c r="K6156" i="4" s="1"/>
  <c r="O6156" i="4" s="1"/>
  <c r="L6156" i="4"/>
  <c r="J6157" i="4"/>
  <c r="K6157" i="4" s="1"/>
  <c r="O6157" i="4" s="1"/>
  <c r="L6157" i="4"/>
  <c r="J6158" i="4"/>
  <c r="K6158" i="4" s="1"/>
  <c r="O6158" i="4" s="1"/>
  <c r="L6158" i="4"/>
  <c r="J6159" i="4"/>
  <c r="K6159" i="4" s="1"/>
  <c r="M6159" i="4" s="1"/>
  <c r="L6159" i="4"/>
  <c r="J6160" i="4"/>
  <c r="K6160" i="4" s="1"/>
  <c r="L6160" i="4"/>
  <c r="J6161" i="4"/>
  <c r="K6161" i="4" s="1"/>
  <c r="O6161" i="4" s="1"/>
  <c r="L6161" i="4"/>
  <c r="J6162" i="4"/>
  <c r="K6162" i="4" s="1"/>
  <c r="O6162" i="4" s="1"/>
  <c r="L6162" i="4"/>
  <c r="J6163" i="4"/>
  <c r="K6163" i="4" s="1"/>
  <c r="L6163" i="4"/>
  <c r="J6164" i="4"/>
  <c r="K6164" i="4" s="1"/>
  <c r="L6164" i="4"/>
  <c r="J6165" i="4"/>
  <c r="K6165" i="4" s="1"/>
  <c r="M6165" i="4" s="1"/>
  <c r="L6165" i="4"/>
  <c r="J6166" i="4"/>
  <c r="K6166" i="4" s="1"/>
  <c r="O6166" i="4" s="1"/>
  <c r="L6166" i="4"/>
  <c r="J6167" i="4"/>
  <c r="K6167" i="4" s="1"/>
  <c r="L6167" i="4"/>
  <c r="J6168" i="4"/>
  <c r="K6168" i="4" s="1"/>
  <c r="L6168" i="4"/>
  <c r="J6169" i="4"/>
  <c r="K6169" i="4" s="1"/>
  <c r="L6169" i="4"/>
  <c r="J6170" i="4"/>
  <c r="K6170" i="4" s="1"/>
  <c r="O6170" i="4" s="1"/>
  <c r="L6170" i="4"/>
  <c r="J6171" i="4"/>
  <c r="K6171" i="4" s="1"/>
  <c r="L6171" i="4"/>
  <c r="J6172" i="4"/>
  <c r="K6172" i="4" s="1"/>
  <c r="L6172" i="4"/>
  <c r="J6173" i="4"/>
  <c r="K6173" i="4" s="1"/>
  <c r="O6173" i="4" s="1"/>
  <c r="L6173" i="4"/>
  <c r="J6174" i="4"/>
  <c r="K6174" i="4" s="1"/>
  <c r="O6174" i="4" s="1"/>
  <c r="L6174" i="4"/>
  <c r="J6175" i="4"/>
  <c r="K6175" i="4" s="1"/>
  <c r="L6175" i="4"/>
  <c r="J6176" i="4"/>
  <c r="K6176" i="4" s="1"/>
  <c r="O6176" i="4" s="1"/>
  <c r="L6176" i="4"/>
  <c r="J6177" i="4"/>
  <c r="K6177" i="4" s="1"/>
  <c r="O6177" i="4" s="1"/>
  <c r="L6177" i="4"/>
  <c r="J6178" i="4"/>
  <c r="K6178" i="4" s="1"/>
  <c r="O6178" i="4" s="1"/>
  <c r="L6178" i="4"/>
  <c r="J6179" i="4"/>
  <c r="K6179" i="4" s="1"/>
  <c r="L6179" i="4"/>
  <c r="J6180" i="4"/>
  <c r="K6180" i="4" s="1"/>
  <c r="O6180" i="4" s="1"/>
  <c r="L6180" i="4"/>
  <c r="J6181" i="4"/>
  <c r="K6181" i="4" s="1"/>
  <c r="L6181" i="4"/>
  <c r="J6182" i="4"/>
  <c r="K6182" i="4" s="1"/>
  <c r="O6182" i="4" s="1"/>
  <c r="L6182" i="4"/>
  <c r="J6183" i="4"/>
  <c r="K6183" i="4" s="1"/>
  <c r="O6183" i="4" s="1"/>
  <c r="L6183" i="4"/>
  <c r="J6184" i="4"/>
  <c r="K6184" i="4" s="1"/>
  <c r="O6184" i="4" s="1"/>
  <c r="L6184" i="4"/>
  <c r="J6185" i="4"/>
  <c r="K6185" i="4" s="1"/>
  <c r="L6185" i="4"/>
  <c r="J6186" i="4"/>
  <c r="K6186" i="4" s="1"/>
  <c r="O6186" i="4" s="1"/>
  <c r="L6186" i="4"/>
  <c r="J6187" i="4"/>
  <c r="K6187" i="4" s="1"/>
  <c r="L6187" i="4"/>
  <c r="J6188" i="4"/>
  <c r="K6188" i="4" s="1"/>
  <c r="O6188" i="4" s="1"/>
  <c r="L6188" i="4"/>
  <c r="J6189" i="4"/>
  <c r="K6189" i="4" s="1"/>
  <c r="O6189" i="4" s="1"/>
  <c r="L6189" i="4"/>
  <c r="J6190" i="4"/>
  <c r="K6190" i="4" s="1"/>
  <c r="O6190" i="4" s="1"/>
  <c r="L6190" i="4"/>
  <c r="J6191" i="4"/>
  <c r="K6191" i="4" s="1"/>
  <c r="L6191" i="4"/>
  <c r="J6192" i="4"/>
  <c r="K6192" i="4" s="1"/>
  <c r="L6192" i="4"/>
  <c r="J6193" i="4"/>
  <c r="K6193" i="4" s="1"/>
  <c r="O6193" i="4" s="1"/>
  <c r="L6193" i="4"/>
  <c r="J6194" i="4"/>
  <c r="K6194" i="4" s="1"/>
  <c r="O6194" i="4" s="1"/>
  <c r="L6194" i="4"/>
  <c r="J6195" i="4"/>
  <c r="K6195" i="4" s="1"/>
  <c r="L6195" i="4"/>
  <c r="J6196" i="4"/>
  <c r="K6196" i="4" s="1"/>
  <c r="L6196" i="4"/>
  <c r="J6197" i="4"/>
  <c r="K6197" i="4" s="1"/>
  <c r="L6197" i="4"/>
  <c r="J6198" i="4"/>
  <c r="K6198" i="4" s="1"/>
  <c r="O6198" i="4" s="1"/>
  <c r="L6198" i="4"/>
  <c r="J6199" i="4"/>
  <c r="K6199" i="4" s="1"/>
  <c r="L6199" i="4"/>
  <c r="J6200" i="4"/>
  <c r="K6200" i="4" s="1"/>
  <c r="L6200" i="4"/>
  <c r="J6201" i="4"/>
  <c r="K6201" i="4" s="1"/>
  <c r="L6201" i="4"/>
  <c r="J6202" i="4"/>
  <c r="K6202" i="4" s="1"/>
  <c r="O6202" i="4" s="1"/>
  <c r="L6202" i="4"/>
  <c r="J6203" i="4"/>
  <c r="K6203" i="4" s="1"/>
  <c r="L6203" i="4"/>
  <c r="J6204" i="4"/>
  <c r="K6204" i="4" s="1"/>
  <c r="L6204" i="4"/>
  <c r="J6205" i="4"/>
  <c r="K6205" i="4" s="1"/>
  <c r="O6205" i="4" s="1"/>
  <c r="L6205" i="4"/>
  <c r="J6206" i="4"/>
  <c r="K6206" i="4" s="1"/>
  <c r="O6206" i="4" s="1"/>
  <c r="L6206" i="4"/>
  <c r="J6207" i="4"/>
  <c r="K6207" i="4" s="1"/>
  <c r="L6207" i="4"/>
  <c r="J6208" i="4"/>
  <c r="K6208" i="4" s="1"/>
  <c r="O6208" i="4" s="1"/>
  <c r="L6208" i="4"/>
  <c r="J6209" i="4"/>
  <c r="K6209" i="4" s="1"/>
  <c r="O6209" i="4" s="1"/>
  <c r="L6209" i="4"/>
  <c r="J6210" i="4"/>
  <c r="K6210" i="4" s="1"/>
  <c r="O6210" i="4" s="1"/>
  <c r="L6210" i="4"/>
  <c r="J6211" i="4"/>
  <c r="K6211" i="4" s="1"/>
  <c r="L6211" i="4"/>
  <c r="J6212" i="4"/>
  <c r="K6212" i="4" s="1"/>
  <c r="O6212" i="4" s="1"/>
  <c r="L6212" i="4"/>
  <c r="J6213" i="4"/>
  <c r="K6213" i="4" s="1"/>
  <c r="O6213" i="4" s="1"/>
  <c r="L6213" i="4"/>
  <c r="J6214" i="4"/>
  <c r="K6214" i="4" s="1"/>
  <c r="O6214" i="4" s="1"/>
  <c r="L6214" i="4"/>
  <c r="J6215" i="4"/>
  <c r="K6215" i="4" s="1"/>
  <c r="L6215" i="4"/>
  <c r="J6216" i="4"/>
  <c r="K6216" i="4" s="1"/>
  <c r="O6216" i="4" s="1"/>
  <c r="L6216" i="4"/>
  <c r="J6217" i="4"/>
  <c r="K6217" i="4" s="1"/>
  <c r="O6217" i="4" s="1"/>
  <c r="L6217" i="4"/>
  <c r="J6218" i="4"/>
  <c r="K6218" i="4" s="1"/>
  <c r="O6218" i="4" s="1"/>
  <c r="L6218" i="4"/>
  <c r="J6219" i="4"/>
  <c r="K6219" i="4" s="1"/>
  <c r="L6219" i="4"/>
  <c r="J6220" i="4"/>
  <c r="K6220" i="4" s="1"/>
  <c r="L6220" i="4"/>
  <c r="J6221" i="4"/>
  <c r="K6221" i="4" s="1"/>
  <c r="L6221" i="4"/>
  <c r="J6222" i="4"/>
  <c r="K6222" i="4" s="1"/>
  <c r="O6222" i="4" s="1"/>
  <c r="L6222" i="4"/>
  <c r="J6223" i="4"/>
  <c r="K6223" i="4" s="1"/>
  <c r="L6223" i="4"/>
  <c r="J6224" i="4"/>
  <c r="K6224" i="4" s="1"/>
  <c r="L6224" i="4"/>
  <c r="J6225" i="4"/>
  <c r="K6225" i="4" s="1"/>
  <c r="O6225" i="4" s="1"/>
  <c r="L6225" i="4"/>
  <c r="J6226" i="4"/>
  <c r="K6226" i="4" s="1"/>
  <c r="O6226" i="4" s="1"/>
  <c r="L6226" i="4"/>
  <c r="J6227" i="4"/>
  <c r="K6227" i="4" s="1"/>
  <c r="L6227" i="4"/>
  <c r="J5785" i="4"/>
  <c r="K5785" i="4" s="1"/>
  <c r="L5785" i="4"/>
  <c r="J5786" i="4"/>
  <c r="K5786" i="4" s="1"/>
  <c r="O5786" i="4" s="1"/>
  <c r="L5786" i="4"/>
  <c r="J5787" i="4"/>
  <c r="K5787" i="4" s="1"/>
  <c r="O5787" i="4" s="1"/>
  <c r="L5787" i="4"/>
  <c r="J5788" i="4"/>
  <c r="K5788" i="4" s="1"/>
  <c r="L5788" i="4"/>
  <c r="J5789" i="4"/>
  <c r="K5789" i="4" s="1"/>
  <c r="L5789" i="4"/>
  <c r="J5790" i="4"/>
  <c r="K5790" i="4" s="1"/>
  <c r="O5790" i="4" s="1"/>
  <c r="L5790" i="4"/>
  <c r="J5791" i="4"/>
  <c r="K5791" i="4" s="1"/>
  <c r="M5791" i="4" s="1"/>
  <c r="L5791" i="4"/>
  <c r="J5792" i="4"/>
  <c r="K5792" i="4" s="1"/>
  <c r="L5792" i="4"/>
  <c r="J5793" i="4"/>
  <c r="K5793" i="4" s="1"/>
  <c r="O5793" i="4" s="1"/>
  <c r="L5793" i="4"/>
  <c r="J5794" i="4"/>
  <c r="K5794" i="4" s="1"/>
  <c r="O5794" i="4" s="1"/>
  <c r="L5794" i="4"/>
  <c r="J5795" i="4"/>
  <c r="K5795" i="4" s="1"/>
  <c r="L5795" i="4"/>
  <c r="J5796" i="4"/>
  <c r="K5796" i="4" s="1"/>
  <c r="O5796" i="4" s="1"/>
  <c r="L5796" i="4"/>
  <c r="E6004" i="4"/>
  <c r="E6001" i="4"/>
  <c r="E6000" i="4"/>
  <c r="E5998" i="4"/>
  <c r="E5990" i="4"/>
  <c r="E5987" i="4"/>
  <c r="E5984" i="4"/>
  <c r="E5982" i="4"/>
  <c r="E5980" i="4"/>
  <c r="E5978" i="4"/>
  <c r="E5973" i="4"/>
  <c r="E5972" i="4"/>
  <c r="E5966" i="4"/>
  <c r="E5963" i="4"/>
  <c r="E5960" i="4"/>
  <c r="E5946" i="4"/>
  <c r="L3358" i="2"/>
  <c r="N3358" i="2"/>
  <c r="L3359" i="2"/>
  <c r="N3359" i="2"/>
  <c r="L3360" i="2"/>
  <c r="N3360" i="2"/>
  <c r="L3361" i="2"/>
  <c r="N3361" i="2"/>
  <c r="L3362" i="2"/>
  <c r="N3362" i="2"/>
  <c r="L3363" i="2"/>
  <c r="N3363" i="2"/>
  <c r="L3364" i="2"/>
  <c r="N3364" i="2"/>
  <c r="L3365" i="2"/>
  <c r="N3365" i="2"/>
  <c r="L3366" i="2"/>
  <c r="N3366" i="2"/>
  <c r="L3367" i="2"/>
  <c r="N3367" i="2"/>
  <c r="L3368" i="2"/>
  <c r="N3368" i="2"/>
  <c r="L3369" i="2"/>
  <c r="N3369" i="2"/>
  <c r="L3370" i="2"/>
  <c r="N3370" i="2"/>
  <c r="L3371" i="2"/>
  <c r="N3371" i="2"/>
  <c r="L3372" i="2"/>
  <c r="N3372" i="2"/>
  <c r="L3373" i="2"/>
  <c r="N3373" i="2"/>
  <c r="L3374" i="2"/>
  <c r="N3374" i="2"/>
  <c r="L3375" i="2"/>
  <c r="N3375" i="2"/>
  <c r="L3376" i="2"/>
  <c r="N3376" i="2"/>
  <c r="L3377" i="2"/>
  <c r="N3377" i="2"/>
  <c r="L3378" i="2"/>
  <c r="N3378" i="2"/>
  <c r="L3379" i="2"/>
  <c r="N3379" i="2"/>
  <c r="L3380" i="2"/>
  <c r="N3380" i="2"/>
  <c r="L3381" i="2"/>
  <c r="N3381" i="2"/>
  <c r="L3382" i="2"/>
  <c r="N3382" i="2"/>
  <c r="L3383" i="2"/>
  <c r="N3383" i="2"/>
  <c r="L3384" i="2"/>
  <c r="N3384" i="2"/>
  <c r="L3385" i="2"/>
  <c r="N3385" i="2"/>
  <c r="L3386" i="2"/>
  <c r="N3386" i="2"/>
  <c r="L3387" i="2"/>
  <c r="N3387" i="2"/>
  <c r="L3388" i="2"/>
  <c r="N3388" i="2"/>
  <c r="L3389" i="2"/>
  <c r="N3389" i="2"/>
  <c r="L3390" i="2"/>
  <c r="N3390" i="2"/>
  <c r="L3391" i="2"/>
  <c r="N3391" i="2"/>
  <c r="L3392" i="2"/>
  <c r="N3392" i="2"/>
  <c r="L3393" i="2"/>
  <c r="N3393" i="2"/>
  <c r="L3394" i="2"/>
  <c r="N3394" i="2"/>
  <c r="L3395" i="2"/>
  <c r="N3395" i="2"/>
  <c r="L3396" i="2"/>
  <c r="N3396" i="2"/>
  <c r="L3397" i="2"/>
  <c r="N3397" i="2"/>
  <c r="L3398" i="2"/>
  <c r="N3398" i="2"/>
  <c r="L3399" i="2"/>
  <c r="N3399" i="2"/>
  <c r="L3400" i="2"/>
  <c r="N3400" i="2"/>
  <c r="L3401" i="2"/>
  <c r="N3401" i="2"/>
  <c r="L3402" i="2"/>
  <c r="N3402" i="2"/>
  <c r="L3403" i="2"/>
  <c r="N3403" i="2"/>
  <c r="L3404" i="2"/>
  <c r="N3404" i="2"/>
  <c r="L3405" i="2"/>
  <c r="N3405" i="2"/>
  <c r="L3406" i="2"/>
  <c r="N3406" i="2"/>
  <c r="L3407" i="2"/>
  <c r="N3407" i="2"/>
  <c r="L3408" i="2"/>
  <c r="N3408" i="2"/>
  <c r="L3409" i="2"/>
  <c r="N3409" i="2"/>
  <c r="L3410" i="2"/>
  <c r="N3410" i="2"/>
  <c r="L3411" i="2"/>
  <c r="N3411" i="2"/>
  <c r="L3412" i="2"/>
  <c r="N3412" i="2"/>
  <c r="L3413" i="2"/>
  <c r="N3413" i="2"/>
  <c r="L3414" i="2"/>
  <c r="N3414" i="2"/>
  <c r="L3415" i="2"/>
  <c r="N3415" i="2"/>
  <c r="L3416" i="2"/>
  <c r="N3416" i="2"/>
  <c r="L3417" i="2"/>
  <c r="N3417" i="2"/>
  <c r="L3418" i="2"/>
  <c r="N3418" i="2"/>
  <c r="L3419" i="2"/>
  <c r="N3419" i="2"/>
  <c r="L3420" i="2"/>
  <c r="N3420" i="2"/>
  <c r="L3421" i="2"/>
  <c r="N3421" i="2"/>
  <c r="L3422" i="2"/>
  <c r="N3422" i="2"/>
  <c r="L3423" i="2"/>
  <c r="N3423" i="2"/>
  <c r="L3424" i="2"/>
  <c r="N3424" i="2"/>
  <c r="L3425" i="2"/>
  <c r="N3425" i="2"/>
  <c r="L3426" i="2"/>
  <c r="N3426" i="2"/>
  <c r="L3427" i="2"/>
  <c r="N3427" i="2"/>
  <c r="L3428" i="2"/>
  <c r="N3428" i="2"/>
  <c r="L3429" i="2"/>
  <c r="N3429" i="2"/>
  <c r="L3430" i="2"/>
  <c r="N3430" i="2"/>
  <c r="L3431" i="2"/>
  <c r="N3431" i="2"/>
  <c r="L3432" i="2"/>
  <c r="N3432" i="2"/>
  <c r="L3433" i="2"/>
  <c r="N3433" i="2"/>
  <c r="L3434" i="2"/>
  <c r="N3434" i="2"/>
  <c r="L3435" i="2"/>
  <c r="N3435" i="2"/>
  <c r="L3436" i="2"/>
  <c r="N3436" i="2"/>
  <c r="L3437" i="2"/>
  <c r="N3437" i="2"/>
  <c r="L3438" i="2"/>
  <c r="N3438" i="2"/>
  <c r="L3439" i="2"/>
  <c r="N3439" i="2"/>
  <c r="L3440" i="2"/>
  <c r="N3440" i="2"/>
  <c r="L3441" i="2"/>
  <c r="N3441" i="2"/>
  <c r="L3442" i="2"/>
  <c r="N3442" i="2"/>
  <c r="L3443" i="2"/>
  <c r="N3443" i="2"/>
  <c r="L3444" i="2"/>
  <c r="N3444" i="2"/>
  <c r="L3445" i="2"/>
  <c r="N3445" i="2"/>
  <c r="L3446" i="2"/>
  <c r="N3446" i="2"/>
  <c r="L3447" i="2"/>
  <c r="N3447" i="2"/>
  <c r="L3448" i="2"/>
  <c r="N3448" i="2"/>
  <c r="L3449" i="2"/>
  <c r="N3449" i="2"/>
  <c r="L3450" i="2"/>
  <c r="L3451" i="2"/>
  <c r="N3451" i="2"/>
  <c r="L3452" i="2"/>
  <c r="N3452" i="2"/>
  <c r="L3453" i="2"/>
  <c r="N3453" i="2"/>
  <c r="L3454" i="2"/>
  <c r="N3454" i="2"/>
  <c r="L3455" i="2"/>
  <c r="N3455" i="2"/>
  <c r="L3456" i="2"/>
  <c r="N3456" i="2"/>
  <c r="L3457" i="2"/>
  <c r="N3457" i="2"/>
  <c r="L3458" i="2"/>
  <c r="N3458" i="2"/>
  <c r="L3459" i="2"/>
  <c r="N3459" i="2"/>
  <c r="L3460" i="2"/>
  <c r="N3460" i="2"/>
  <c r="L3461" i="2"/>
  <c r="N3461" i="2"/>
  <c r="L3462" i="2"/>
  <c r="N3462" i="2"/>
  <c r="L3463" i="2"/>
  <c r="N3463" i="2"/>
  <c r="L3464" i="2"/>
  <c r="N3464" i="2"/>
  <c r="L3465" i="2"/>
  <c r="N3465" i="2"/>
  <c r="L3466" i="2"/>
  <c r="N3466" i="2"/>
  <c r="L3467" i="2"/>
  <c r="N3467" i="2"/>
  <c r="L3468" i="2"/>
  <c r="N3468" i="2"/>
  <c r="L3469" i="2"/>
  <c r="N3469" i="2"/>
  <c r="L3470" i="2"/>
  <c r="N3470" i="2"/>
  <c r="L3471" i="2"/>
  <c r="N3471" i="2"/>
  <c r="L3472" i="2"/>
  <c r="N3472" i="2"/>
  <c r="L3473" i="2"/>
  <c r="N3473" i="2"/>
  <c r="L3474" i="2"/>
  <c r="N3474" i="2"/>
  <c r="L3475" i="2"/>
  <c r="N3475" i="2"/>
  <c r="L3476" i="2"/>
  <c r="N3476" i="2"/>
  <c r="L3477" i="2"/>
  <c r="N3477" i="2"/>
  <c r="L3478" i="2"/>
  <c r="N3478" i="2"/>
  <c r="L3479" i="2"/>
  <c r="N3479" i="2"/>
  <c r="L3480" i="2"/>
  <c r="N3480" i="2"/>
  <c r="L3481" i="2"/>
  <c r="N3481" i="2"/>
  <c r="L3482" i="2"/>
  <c r="N3482" i="2"/>
  <c r="L3483" i="2"/>
  <c r="N3483" i="2"/>
  <c r="L3484" i="2"/>
  <c r="N3484" i="2"/>
  <c r="L3485" i="2"/>
  <c r="N3485" i="2"/>
  <c r="L3486" i="2"/>
  <c r="N3486" i="2"/>
  <c r="L3487" i="2"/>
  <c r="N3487" i="2"/>
  <c r="L3488" i="2"/>
  <c r="N3488" i="2"/>
  <c r="L3489" i="2"/>
  <c r="N3489" i="2"/>
  <c r="L3490" i="2"/>
  <c r="N3490" i="2"/>
  <c r="L3491" i="2"/>
  <c r="N3491" i="2"/>
  <c r="L3492" i="2"/>
  <c r="N3492" i="2"/>
  <c r="L3493" i="2"/>
  <c r="N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N3506" i="2"/>
  <c r="L3507" i="2"/>
  <c r="L3508" i="2"/>
  <c r="L3509" i="2"/>
  <c r="L3510" i="2"/>
  <c r="L3511" i="2"/>
  <c r="L3512" i="2"/>
  <c r="L3513" i="2"/>
  <c r="N3513" i="2"/>
  <c r="L3514" i="2"/>
  <c r="N3514" i="2"/>
  <c r="L3515" i="2"/>
  <c r="N3515" i="2"/>
  <c r="L3516" i="2"/>
  <c r="N3516" i="2"/>
  <c r="L3517" i="2"/>
  <c r="N3517" i="2"/>
  <c r="L3518" i="2"/>
  <c r="N3518" i="2"/>
  <c r="L3519" i="2"/>
  <c r="N3519" i="2"/>
  <c r="L3520" i="2"/>
  <c r="N3520" i="2"/>
  <c r="L3521" i="2"/>
  <c r="N3521" i="2"/>
  <c r="L3522" i="2"/>
  <c r="N3522" i="2"/>
  <c r="L3523" i="2"/>
  <c r="L3524" i="2"/>
  <c r="L3525" i="2"/>
  <c r="L3526" i="2"/>
  <c r="N3526" i="2"/>
  <c r="L3527" i="2"/>
  <c r="N3527" i="2"/>
  <c r="L3528" i="2"/>
  <c r="N3528" i="2"/>
  <c r="L3529" i="2"/>
  <c r="N3529" i="2"/>
  <c r="L3530" i="2"/>
  <c r="N3530" i="2"/>
  <c r="L3531" i="2"/>
  <c r="N3531" i="2"/>
  <c r="L3532" i="2"/>
  <c r="N3532" i="2"/>
  <c r="L3533" i="2"/>
  <c r="N3533" i="2"/>
  <c r="L3534" i="2"/>
  <c r="N3534" i="2"/>
  <c r="L3535" i="2"/>
  <c r="N3535" i="2"/>
  <c r="L3536" i="2"/>
  <c r="N3536" i="2"/>
  <c r="L3537" i="2"/>
  <c r="N3537" i="2"/>
  <c r="L3538" i="2"/>
  <c r="L3539" i="2"/>
  <c r="N3539" i="2"/>
  <c r="L3540" i="2"/>
  <c r="N3540" i="2"/>
  <c r="L3541" i="2"/>
  <c r="N3541" i="2"/>
  <c r="L3542" i="2"/>
  <c r="N3542" i="2"/>
  <c r="L3543" i="2"/>
  <c r="N3543" i="2"/>
  <c r="L3544" i="2"/>
  <c r="N3544" i="2"/>
  <c r="L3545" i="2"/>
  <c r="N3545" i="2"/>
  <c r="L3546" i="2"/>
  <c r="N3546" i="2"/>
  <c r="L3547" i="2"/>
  <c r="N3547" i="2"/>
  <c r="L3548" i="2"/>
  <c r="N3548" i="2"/>
  <c r="L3549" i="2"/>
  <c r="N3549" i="2"/>
  <c r="L3550" i="2"/>
  <c r="N3550" i="2"/>
  <c r="L3551" i="2"/>
  <c r="N3551" i="2"/>
  <c r="L3552" i="2"/>
  <c r="N3552" i="2"/>
  <c r="L3553" i="2"/>
  <c r="N3553" i="2"/>
  <c r="L3554" i="2"/>
  <c r="N3554" i="2"/>
  <c r="L3555" i="2"/>
  <c r="N3555" i="2"/>
  <c r="L3556" i="2"/>
  <c r="N3556" i="2"/>
  <c r="L3557" i="2"/>
  <c r="N3557" i="2"/>
  <c r="L3558" i="2"/>
  <c r="N3558" i="2"/>
  <c r="L3559" i="2"/>
  <c r="N3559" i="2"/>
  <c r="L3560" i="2"/>
  <c r="N3560" i="2"/>
  <c r="L3344" i="2"/>
  <c r="N3344" i="2"/>
  <c r="L3345" i="2"/>
  <c r="N3345" i="2"/>
  <c r="L3346" i="2"/>
  <c r="N3346" i="2"/>
  <c r="L3347" i="2"/>
  <c r="N3347" i="2"/>
  <c r="L3348" i="2"/>
  <c r="N3348" i="2"/>
  <c r="L3349" i="2"/>
  <c r="N3349" i="2"/>
  <c r="L3350" i="2"/>
  <c r="N3350" i="2"/>
  <c r="L3351" i="2"/>
  <c r="N3351" i="2"/>
  <c r="L3352" i="2"/>
  <c r="N3352" i="2"/>
  <c r="L3353" i="2"/>
  <c r="N3353" i="2"/>
  <c r="L3354" i="2"/>
  <c r="N3354" i="2"/>
  <c r="L3355" i="2"/>
  <c r="N3355" i="2"/>
  <c r="L3356" i="2"/>
  <c r="N3356" i="2"/>
  <c r="L3357" i="2"/>
  <c r="N3357" i="2"/>
  <c r="J3353" i="2"/>
  <c r="K3353" i="2" s="1"/>
  <c r="J3354" i="2"/>
  <c r="K3354" i="2" s="1"/>
  <c r="J3355" i="2"/>
  <c r="K3355" i="2" s="1"/>
  <c r="O3355" i="2" s="1"/>
  <c r="J3356" i="2"/>
  <c r="K3356" i="2" s="1"/>
  <c r="J3357" i="2"/>
  <c r="K3357" i="2" s="1"/>
  <c r="J3358" i="2"/>
  <c r="K3358" i="2" s="1"/>
  <c r="J3359" i="2"/>
  <c r="K3359" i="2" s="1"/>
  <c r="J3360" i="2"/>
  <c r="K3360" i="2" s="1"/>
  <c r="J3361" i="2"/>
  <c r="K3361" i="2" s="1"/>
  <c r="J3362" i="2"/>
  <c r="K3362" i="2" s="1"/>
  <c r="J3363" i="2"/>
  <c r="K3363" i="2" s="1"/>
  <c r="J3364" i="2"/>
  <c r="K3364" i="2" s="1"/>
  <c r="J3365" i="2"/>
  <c r="K3365" i="2" s="1"/>
  <c r="J3366" i="2"/>
  <c r="K3366" i="2" s="1"/>
  <c r="J3367" i="2"/>
  <c r="K3367" i="2" s="1"/>
  <c r="J3368" i="2"/>
  <c r="K3368" i="2" s="1"/>
  <c r="J3369" i="2"/>
  <c r="K3369" i="2" s="1"/>
  <c r="J3370" i="2"/>
  <c r="K3370" i="2" s="1"/>
  <c r="J3371" i="2"/>
  <c r="K3371" i="2" s="1"/>
  <c r="J3372" i="2"/>
  <c r="K3372" i="2" s="1"/>
  <c r="J3373" i="2"/>
  <c r="K3373" i="2" s="1"/>
  <c r="J3374" i="2"/>
  <c r="K3374" i="2" s="1"/>
  <c r="J3375" i="2"/>
  <c r="K3375" i="2" s="1"/>
  <c r="J3376" i="2"/>
  <c r="K3376" i="2" s="1"/>
  <c r="J3377" i="2"/>
  <c r="K3377" i="2" s="1"/>
  <c r="J3378" i="2"/>
  <c r="K3378" i="2" s="1"/>
  <c r="J3379" i="2"/>
  <c r="K3379" i="2" s="1"/>
  <c r="J3380" i="2"/>
  <c r="K3380" i="2" s="1"/>
  <c r="O3380" i="2" s="1"/>
  <c r="J3381" i="2"/>
  <c r="K3381" i="2" s="1"/>
  <c r="O3381" i="2" s="1"/>
  <c r="J3382" i="2"/>
  <c r="K3382" i="2" s="1"/>
  <c r="O3382" i="2" s="1"/>
  <c r="J3383" i="2"/>
  <c r="K3383" i="2" s="1"/>
  <c r="O3383" i="2" s="1"/>
  <c r="J3384" i="2"/>
  <c r="K3384" i="2" s="1"/>
  <c r="J3385" i="2"/>
  <c r="K3385" i="2" s="1"/>
  <c r="J3386" i="2"/>
  <c r="K3386" i="2" s="1"/>
  <c r="J3387" i="2"/>
  <c r="K3387" i="2" s="1"/>
  <c r="J3388" i="2"/>
  <c r="K3388" i="2" s="1"/>
  <c r="J3389" i="2"/>
  <c r="K3389" i="2" s="1"/>
  <c r="J3390" i="2"/>
  <c r="K3390" i="2" s="1"/>
  <c r="J3391" i="2"/>
  <c r="K3391" i="2" s="1"/>
  <c r="J3392" i="2"/>
  <c r="K3392" i="2" s="1"/>
  <c r="J3393" i="2"/>
  <c r="K3393" i="2" s="1"/>
  <c r="J3394" i="2"/>
  <c r="K3394" i="2" s="1"/>
  <c r="J3395" i="2"/>
  <c r="K3395" i="2" s="1"/>
  <c r="J3396" i="2"/>
  <c r="K3396" i="2" s="1"/>
  <c r="J3397" i="2"/>
  <c r="K3397" i="2" s="1"/>
  <c r="J3398" i="2"/>
  <c r="K3398" i="2" s="1"/>
  <c r="J3399" i="2"/>
  <c r="K3399" i="2" s="1"/>
  <c r="J3400" i="2"/>
  <c r="K3400" i="2" s="1"/>
  <c r="J3401" i="2"/>
  <c r="K3401" i="2" s="1"/>
  <c r="J3402" i="2"/>
  <c r="K3402" i="2" s="1"/>
  <c r="J3403" i="2"/>
  <c r="K3403" i="2" s="1"/>
  <c r="J3404" i="2"/>
  <c r="K3404" i="2" s="1"/>
  <c r="J3405" i="2"/>
  <c r="K3405" i="2" s="1"/>
  <c r="J3406" i="2"/>
  <c r="K3406" i="2" s="1"/>
  <c r="J3407" i="2"/>
  <c r="K3407" i="2" s="1"/>
  <c r="J3408" i="2"/>
  <c r="K3408" i="2" s="1"/>
  <c r="J3409" i="2"/>
  <c r="K3409" i="2" s="1"/>
  <c r="J3410" i="2"/>
  <c r="K3410" i="2" s="1"/>
  <c r="J3411" i="2"/>
  <c r="K3411" i="2" s="1"/>
  <c r="J3412" i="2"/>
  <c r="K3412" i="2" s="1"/>
  <c r="J3413" i="2"/>
  <c r="K3413" i="2" s="1"/>
  <c r="J3414" i="2"/>
  <c r="K3414" i="2" s="1"/>
  <c r="J3415" i="2"/>
  <c r="K3415" i="2" s="1"/>
  <c r="J3416" i="2"/>
  <c r="K3416" i="2" s="1"/>
  <c r="J3417" i="2"/>
  <c r="K3417" i="2" s="1"/>
  <c r="M3417" i="2" s="1"/>
  <c r="J3418" i="2"/>
  <c r="K3418" i="2" s="1"/>
  <c r="O3418" i="2" s="1"/>
  <c r="J3419" i="2"/>
  <c r="K3419" i="2" s="1"/>
  <c r="J3420" i="2"/>
  <c r="K3420" i="2" s="1"/>
  <c r="J3421" i="2"/>
  <c r="K3421" i="2" s="1"/>
  <c r="J3422" i="2"/>
  <c r="K3422" i="2" s="1"/>
  <c r="J3423" i="2"/>
  <c r="K3423" i="2" s="1"/>
  <c r="J3424" i="2"/>
  <c r="K3424" i="2" s="1"/>
  <c r="O3424" i="2" s="1"/>
  <c r="J3425" i="2"/>
  <c r="K3425" i="2" s="1"/>
  <c r="J3426" i="2"/>
  <c r="K3426" i="2" s="1"/>
  <c r="O3426" i="2" s="1"/>
  <c r="J3427" i="2"/>
  <c r="K3427" i="2" s="1"/>
  <c r="M3427" i="2" s="1"/>
  <c r="J3428" i="2"/>
  <c r="K3428" i="2" s="1"/>
  <c r="M3428" i="2" s="1"/>
  <c r="J3429" i="2"/>
  <c r="K3429" i="2" s="1"/>
  <c r="M3429" i="2" s="1"/>
  <c r="J3430" i="2"/>
  <c r="K3430" i="2" s="1"/>
  <c r="J3431" i="2"/>
  <c r="K3431" i="2" s="1"/>
  <c r="J3432" i="2"/>
  <c r="K3432" i="2" s="1"/>
  <c r="J3433" i="2"/>
  <c r="K3433" i="2" s="1"/>
  <c r="J3434" i="2"/>
  <c r="K3434" i="2" s="1"/>
  <c r="J3435" i="2"/>
  <c r="K3435" i="2" s="1"/>
  <c r="M3435" i="2" s="1"/>
  <c r="J3436" i="2"/>
  <c r="K3436" i="2" s="1"/>
  <c r="J3437" i="2"/>
  <c r="K3437" i="2" s="1"/>
  <c r="J3438" i="2"/>
  <c r="K3438" i="2" s="1"/>
  <c r="J3439" i="2"/>
  <c r="K3439" i="2" s="1"/>
  <c r="J3440" i="2"/>
  <c r="K3440" i="2" s="1"/>
  <c r="O3440" i="2" s="1"/>
  <c r="J3441" i="2"/>
  <c r="K3441" i="2" s="1"/>
  <c r="J3442" i="2"/>
  <c r="K3442" i="2" s="1"/>
  <c r="J3443" i="2"/>
  <c r="K3443" i="2" s="1"/>
  <c r="M3443" i="2" s="1"/>
  <c r="J3444" i="2"/>
  <c r="K3444" i="2" s="1"/>
  <c r="J3445" i="2"/>
  <c r="K3445" i="2" s="1"/>
  <c r="J3446" i="2"/>
  <c r="K3446" i="2" s="1"/>
  <c r="J3447" i="2"/>
  <c r="K3447" i="2" s="1"/>
  <c r="M3447" i="2" s="1"/>
  <c r="J3448" i="2"/>
  <c r="K3448" i="2" s="1"/>
  <c r="J3449" i="2"/>
  <c r="K3449" i="2" s="1"/>
  <c r="M3449" i="2" s="1"/>
  <c r="J3450" i="2"/>
  <c r="K3450" i="2" s="1"/>
  <c r="J3451" i="2"/>
  <c r="K3451" i="2" s="1"/>
  <c r="M3451" i="2" s="1"/>
  <c r="J3452" i="2"/>
  <c r="K3452" i="2" s="1"/>
  <c r="M3452" i="2" s="1"/>
  <c r="J3453" i="2"/>
  <c r="K3453" i="2" s="1"/>
  <c r="J3454" i="2"/>
  <c r="K3454" i="2" s="1"/>
  <c r="J3455" i="2"/>
  <c r="K3455" i="2" s="1"/>
  <c r="M3455" i="2" s="1"/>
  <c r="J3456" i="2"/>
  <c r="K3456" i="2" s="1"/>
  <c r="M3456" i="2" s="1"/>
  <c r="J3457" i="2"/>
  <c r="K3457" i="2" s="1"/>
  <c r="J3458" i="2"/>
  <c r="K3458" i="2" s="1"/>
  <c r="J3459" i="2"/>
  <c r="K3459" i="2" s="1"/>
  <c r="J3460" i="2"/>
  <c r="K3460" i="2" s="1"/>
  <c r="J3461" i="2"/>
  <c r="K3461" i="2" s="1"/>
  <c r="J3462" i="2"/>
  <c r="K3462" i="2" s="1"/>
  <c r="J3463" i="2"/>
  <c r="K3463" i="2" s="1"/>
  <c r="J3464" i="2"/>
  <c r="K3464" i="2" s="1"/>
  <c r="J3465" i="2"/>
  <c r="K3465" i="2" s="1"/>
  <c r="J3466" i="2"/>
  <c r="K3466" i="2" s="1"/>
  <c r="J3467" i="2"/>
  <c r="K3467" i="2" s="1"/>
  <c r="J3468" i="2"/>
  <c r="K3468" i="2" s="1"/>
  <c r="J3469" i="2"/>
  <c r="K3469" i="2" s="1"/>
  <c r="J3470" i="2"/>
  <c r="K3470" i="2" s="1"/>
  <c r="J3471" i="2"/>
  <c r="K3471" i="2" s="1"/>
  <c r="M3471" i="2" s="1"/>
  <c r="J3472" i="2"/>
  <c r="K3472" i="2" s="1"/>
  <c r="M3472" i="2" s="1"/>
  <c r="J3473" i="2"/>
  <c r="K3473" i="2" s="1"/>
  <c r="J3474" i="2"/>
  <c r="K3474" i="2" s="1"/>
  <c r="J3475" i="2"/>
  <c r="K3475" i="2" s="1"/>
  <c r="M3475" i="2" s="1"/>
  <c r="J3476" i="2"/>
  <c r="K3476" i="2" s="1"/>
  <c r="M3476" i="2" s="1"/>
  <c r="J3477" i="2"/>
  <c r="K3477" i="2" s="1"/>
  <c r="M3477" i="2" s="1"/>
  <c r="J3478" i="2"/>
  <c r="K3478" i="2" s="1"/>
  <c r="J3479" i="2"/>
  <c r="K3479" i="2" s="1"/>
  <c r="J3480" i="2"/>
  <c r="K3480" i="2" s="1"/>
  <c r="J3481" i="2"/>
  <c r="K3481" i="2" s="1"/>
  <c r="J3482" i="2"/>
  <c r="K3482" i="2" s="1"/>
  <c r="J3483" i="2"/>
  <c r="K3483" i="2" s="1"/>
  <c r="M3483" i="2" s="1"/>
  <c r="J3484" i="2"/>
  <c r="K3484" i="2" s="1"/>
  <c r="O3484" i="2" s="1"/>
  <c r="J3485" i="2"/>
  <c r="K3485" i="2" s="1"/>
  <c r="J3486" i="2"/>
  <c r="K3486" i="2" s="1"/>
  <c r="J3487" i="2"/>
  <c r="K3487" i="2" s="1"/>
  <c r="M3487" i="2" s="1"/>
  <c r="J3488" i="2"/>
  <c r="K3488" i="2" s="1"/>
  <c r="O3488" i="2" s="1"/>
  <c r="J3489" i="2"/>
  <c r="K3489" i="2" s="1"/>
  <c r="O3489" i="2" s="1"/>
  <c r="J3490" i="2"/>
  <c r="K3490" i="2" s="1"/>
  <c r="J3491" i="2"/>
  <c r="K3491" i="2" s="1"/>
  <c r="J3492" i="2"/>
  <c r="K3492" i="2" s="1"/>
  <c r="O3492" i="2" s="1"/>
  <c r="J3493" i="2"/>
  <c r="K3493" i="2" s="1"/>
  <c r="M3493" i="2" s="1"/>
  <c r="J3494" i="2"/>
  <c r="K3494" i="2" s="1"/>
  <c r="J3495" i="2"/>
  <c r="K3495" i="2" s="1"/>
  <c r="M3495" i="2" s="1"/>
  <c r="J3496" i="2"/>
  <c r="K3496" i="2" s="1"/>
  <c r="M3496" i="2" s="1"/>
  <c r="J3497" i="2"/>
  <c r="K3497" i="2" s="1"/>
  <c r="O3497" i="2" s="1"/>
  <c r="J3498" i="2"/>
  <c r="K3498" i="2" s="1"/>
  <c r="J3499" i="2"/>
  <c r="K3499" i="2" s="1"/>
  <c r="M3499" i="2" s="1"/>
  <c r="J3500" i="2"/>
  <c r="K3500" i="2" s="1"/>
  <c r="J3501" i="2"/>
  <c r="K3501" i="2" s="1"/>
  <c r="J3502" i="2"/>
  <c r="K3502" i="2" s="1"/>
  <c r="J3503" i="2"/>
  <c r="K3503" i="2" s="1"/>
  <c r="M3503" i="2" s="1"/>
  <c r="J3504" i="2"/>
  <c r="K3504" i="2" s="1"/>
  <c r="M3504" i="2" s="1"/>
  <c r="J3505" i="2"/>
  <c r="K3505" i="2" s="1"/>
  <c r="M3505" i="2" s="1"/>
  <c r="J3506" i="2"/>
  <c r="K3506" i="2" s="1"/>
  <c r="J3507" i="2"/>
  <c r="K3507" i="2" s="1"/>
  <c r="J3508" i="2"/>
  <c r="K3508" i="2" s="1"/>
  <c r="J3509" i="2"/>
  <c r="K3509" i="2" s="1"/>
  <c r="J3510" i="2"/>
  <c r="K3510" i="2" s="1"/>
  <c r="J3511" i="2"/>
  <c r="K3511" i="2" s="1"/>
  <c r="J3512" i="2"/>
  <c r="K3512" i="2" s="1"/>
  <c r="J3513" i="2"/>
  <c r="K3513" i="2" s="1"/>
  <c r="J3514" i="2"/>
  <c r="K3514" i="2" s="1"/>
  <c r="J3515" i="2"/>
  <c r="K3515" i="2" s="1"/>
  <c r="M3515" i="2" s="1"/>
  <c r="J3516" i="2"/>
  <c r="K3516" i="2" s="1"/>
  <c r="J3517" i="2"/>
  <c r="K3517" i="2" s="1"/>
  <c r="J3518" i="2"/>
  <c r="K3518" i="2" s="1"/>
  <c r="J3519" i="2"/>
  <c r="K3519" i="2" s="1"/>
  <c r="O3519" i="2" s="1"/>
  <c r="J3520" i="2"/>
  <c r="K3520" i="2" s="1"/>
  <c r="J3521" i="2"/>
  <c r="K3521" i="2" s="1"/>
  <c r="J3522" i="2"/>
  <c r="K3522" i="2" s="1"/>
  <c r="J3523" i="2"/>
  <c r="K3523" i="2" s="1"/>
  <c r="M3523" i="2" s="1"/>
  <c r="J3524" i="2"/>
  <c r="K3524" i="2" s="1"/>
  <c r="J3525" i="2"/>
  <c r="K3525" i="2" s="1"/>
  <c r="J3526" i="2"/>
  <c r="K3526" i="2" s="1"/>
  <c r="J3527" i="2"/>
  <c r="K3527" i="2" s="1"/>
  <c r="M3527" i="2" s="1"/>
  <c r="J3528" i="2"/>
  <c r="K3528" i="2" s="1"/>
  <c r="O3528" i="2" s="1"/>
  <c r="J3529" i="2"/>
  <c r="K3529" i="2" s="1"/>
  <c r="J3530" i="2"/>
  <c r="K3530" i="2" s="1"/>
  <c r="J3531" i="2"/>
  <c r="K3531" i="2" s="1"/>
  <c r="J3532" i="2"/>
  <c r="K3532" i="2" s="1"/>
  <c r="J3533" i="2"/>
  <c r="K3533" i="2" s="1"/>
  <c r="J3534" i="2"/>
  <c r="K3534" i="2" s="1"/>
  <c r="J3535" i="2"/>
  <c r="K3535" i="2" s="1"/>
  <c r="M3535" i="2" s="1"/>
  <c r="J3536" i="2"/>
  <c r="K3536" i="2" s="1"/>
  <c r="J3537" i="2"/>
  <c r="K3537" i="2" s="1"/>
  <c r="J3538" i="2"/>
  <c r="K3538" i="2" s="1"/>
  <c r="M3538" i="2" s="1"/>
  <c r="J3539" i="2"/>
  <c r="K3539" i="2" s="1"/>
  <c r="M3539" i="2" s="1"/>
  <c r="J3540" i="2"/>
  <c r="K3540" i="2" s="1"/>
  <c r="J3541" i="2"/>
  <c r="K3541" i="2" s="1"/>
  <c r="M3541" i="2" s="1"/>
  <c r="J3542" i="2"/>
  <c r="K3542" i="2" s="1"/>
  <c r="M3542" i="2" s="1"/>
  <c r="J3543" i="2"/>
  <c r="K3543" i="2" s="1"/>
  <c r="J3544" i="2"/>
  <c r="K3544" i="2" s="1"/>
  <c r="O3544" i="2" s="1"/>
  <c r="J3545" i="2"/>
  <c r="K3545" i="2" s="1"/>
  <c r="O3545" i="2" s="1"/>
  <c r="J3546" i="2"/>
  <c r="K3546" i="2" s="1"/>
  <c r="M3546" i="2" s="1"/>
  <c r="J3547" i="2"/>
  <c r="K3547" i="2" s="1"/>
  <c r="O3547" i="2" s="1"/>
  <c r="J3548" i="2"/>
  <c r="K3548" i="2" s="1"/>
  <c r="M3548" i="2" s="1"/>
  <c r="J3549" i="2"/>
  <c r="K3549" i="2" s="1"/>
  <c r="O3549" i="2" s="1"/>
  <c r="J3550" i="2"/>
  <c r="K3550" i="2" s="1"/>
  <c r="O3550" i="2" s="1"/>
  <c r="J3551" i="2"/>
  <c r="K3551" i="2" s="1"/>
  <c r="M3551" i="2" s="1"/>
  <c r="J3552" i="2"/>
  <c r="K3552" i="2" s="1"/>
  <c r="M3552" i="2" s="1"/>
  <c r="J3553" i="2"/>
  <c r="K3553" i="2" s="1"/>
  <c r="O3553" i="2" s="1"/>
  <c r="J3554" i="2"/>
  <c r="K3554" i="2" s="1"/>
  <c r="J3555" i="2"/>
  <c r="K3555" i="2" s="1"/>
  <c r="J3556" i="2"/>
  <c r="K3556" i="2" s="1"/>
  <c r="M3556" i="2" s="1"/>
  <c r="J3557" i="2"/>
  <c r="K3557" i="2" s="1"/>
  <c r="O3557" i="2" s="1"/>
  <c r="J3558" i="2"/>
  <c r="K3558" i="2" s="1"/>
  <c r="O3558" i="2" s="1"/>
  <c r="J3559" i="2"/>
  <c r="K3559" i="2" s="1"/>
  <c r="O3559" i="2" s="1"/>
  <c r="J3560" i="2"/>
  <c r="K3560" i="2" s="1"/>
  <c r="M3560" i="2" s="1"/>
  <c r="J3344" i="2"/>
  <c r="K3344" i="2" s="1"/>
  <c r="M3344" i="2" s="1"/>
  <c r="J3345" i="2"/>
  <c r="K3345" i="2" s="1"/>
  <c r="J3346" i="2"/>
  <c r="K3346" i="2" s="1"/>
  <c r="J3347" i="2"/>
  <c r="K3347" i="2" s="1"/>
  <c r="O3347" i="2" s="1"/>
  <c r="J3348" i="2"/>
  <c r="K3348" i="2" s="1"/>
  <c r="J3349" i="2"/>
  <c r="K3349" i="2" s="1"/>
  <c r="J3350" i="2"/>
  <c r="K3350" i="2" s="1"/>
  <c r="M3350" i="2" s="1"/>
  <c r="J3351" i="2"/>
  <c r="K3351" i="2" s="1"/>
  <c r="O3351" i="2" s="1"/>
  <c r="J3352" i="2"/>
  <c r="K3352" i="2" s="1"/>
  <c r="J3138" i="2"/>
  <c r="K3138" i="2" s="1"/>
  <c r="L3138" i="2"/>
  <c r="N3138" i="2"/>
  <c r="J3139" i="2"/>
  <c r="K3139" i="2" s="1"/>
  <c r="L3139" i="2"/>
  <c r="N3139" i="2"/>
  <c r="J3140" i="2"/>
  <c r="K3140" i="2" s="1"/>
  <c r="M3140" i="2" s="1"/>
  <c r="L3140" i="2"/>
  <c r="N3140" i="2"/>
  <c r="J3141" i="2"/>
  <c r="K3141" i="2" s="1"/>
  <c r="L3141" i="2"/>
  <c r="N3141" i="2"/>
  <c r="J3142" i="2"/>
  <c r="K3142" i="2" s="1"/>
  <c r="L3142" i="2"/>
  <c r="N3142" i="2"/>
  <c r="J3143" i="2"/>
  <c r="K3143" i="2" s="1"/>
  <c r="L3143" i="2"/>
  <c r="N3143" i="2"/>
  <c r="J3144" i="2"/>
  <c r="K3144" i="2" s="1"/>
  <c r="M3144" i="2" s="1"/>
  <c r="L3144" i="2"/>
  <c r="N3144" i="2"/>
  <c r="J3145" i="2"/>
  <c r="K3145" i="2" s="1"/>
  <c r="L3145" i="2"/>
  <c r="N3145" i="2"/>
  <c r="J3146" i="2"/>
  <c r="K3146" i="2" s="1"/>
  <c r="L3146" i="2"/>
  <c r="N3146" i="2"/>
  <c r="J3147" i="2"/>
  <c r="K3147" i="2" s="1"/>
  <c r="L3147" i="2"/>
  <c r="N3147" i="2"/>
  <c r="J3148" i="2"/>
  <c r="K3148" i="2" s="1"/>
  <c r="M3148" i="2" s="1"/>
  <c r="L3148" i="2"/>
  <c r="N3148" i="2"/>
  <c r="J3149" i="2"/>
  <c r="K3149" i="2" s="1"/>
  <c r="L3149" i="2"/>
  <c r="N3149" i="2"/>
  <c r="J3150" i="2"/>
  <c r="K3150" i="2" s="1"/>
  <c r="L3150" i="2"/>
  <c r="N3150" i="2"/>
  <c r="J3151" i="2"/>
  <c r="K3151" i="2" s="1"/>
  <c r="L3151" i="2"/>
  <c r="N3151" i="2"/>
  <c r="J3152" i="2"/>
  <c r="K3152" i="2" s="1"/>
  <c r="M3152" i="2" s="1"/>
  <c r="L3152" i="2"/>
  <c r="N3152" i="2"/>
  <c r="J3153" i="2"/>
  <c r="K3153" i="2" s="1"/>
  <c r="L3153" i="2"/>
  <c r="N3153" i="2"/>
  <c r="J3154" i="2"/>
  <c r="K3154" i="2" s="1"/>
  <c r="L3154" i="2"/>
  <c r="N3154" i="2"/>
  <c r="J3155" i="2"/>
  <c r="K3155" i="2" s="1"/>
  <c r="L3155" i="2"/>
  <c r="N3155" i="2"/>
  <c r="J3156" i="2"/>
  <c r="K3156" i="2" s="1"/>
  <c r="M3156" i="2" s="1"/>
  <c r="L3156" i="2"/>
  <c r="N3156" i="2"/>
  <c r="J3157" i="2"/>
  <c r="K3157" i="2" s="1"/>
  <c r="L3157" i="2"/>
  <c r="N3157" i="2"/>
  <c r="J3158" i="2"/>
  <c r="K3158" i="2" s="1"/>
  <c r="L3158" i="2"/>
  <c r="N3158" i="2"/>
  <c r="J3159" i="2"/>
  <c r="K3159" i="2" s="1"/>
  <c r="L3159" i="2"/>
  <c r="N3159" i="2"/>
  <c r="J3160" i="2"/>
  <c r="K3160" i="2" s="1"/>
  <c r="M3160" i="2" s="1"/>
  <c r="L3160" i="2"/>
  <c r="N3160" i="2"/>
  <c r="J3161" i="2"/>
  <c r="K3161" i="2" s="1"/>
  <c r="L3161" i="2"/>
  <c r="N3161" i="2"/>
  <c r="J3162" i="2"/>
  <c r="K3162" i="2" s="1"/>
  <c r="L3162" i="2"/>
  <c r="N3162" i="2"/>
  <c r="J3163" i="2"/>
  <c r="K3163" i="2" s="1"/>
  <c r="L3163" i="2"/>
  <c r="N3163" i="2"/>
  <c r="J3164" i="2"/>
  <c r="K3164" i="2" s="1"/>
  <c r="M3164" i="2" s="1"/>
  <c r="L3164" i="2"/>
  <c r="N3164" i="2"/>
  <c r="J3165" i="2"/>
  <c r="K3165" i="2" s="1"/>
  <c r="L3165" i="2"/>
  <c r="N3165" i="2"/>
  <c r="J3166" i="2"/>
  <c r="K3166" i="2" s="1"/>
  <c r="L3166" i="2"/>
  <c r="N3166" i="2"/>
  <c r="J3167" i="2"/>
  <c r="K3167" i="2" s="1"/>
  <c r="L3167" i="2"/>
  <c r="N3167" i="2"/>
  <c r="J3168" i="2"/>
  <c r="K3168" i="2" s="1"/>
  <c r="M3168" i="2" s="1"/>
  <c r="L3168" i="2"/>
  <c r="N3168" i="2"/>
  <c r="J3169" i="2"/>
  <c r="K3169" i="2" s="1"/>
  <c r="L3169" i="2"/>
  <c r="N3169" i="2"/>
  <c r="J3170" i="2"/>
  <c r="K3170" i="2" s="1"/>
  <c r="L3170" i="2"/>
  <c r="N3170" i="2"/>
  <c r="J3171" i="2"/>
  <c r="K3171" i="2" s="1"/>
  <c r="L3171" i="2"/>
  <c r="N3171" i="2"/>
  <c r="J3172" i="2"/>
  <c r="K3172" i="2" s="1"/>
  <c r="M3172" i="2" s="1"/>
  <c r="L3172" i="2"/>
  <c r="N3172" i="2"/>
  <c r="J3173" i="2"/>
  <c r="K3173" i="2" s="1"/>
  <c r="L3173" i="2"/>
  <c r="N3173" i="2"/>
  <c r="J3174" i="2"/>
  <c r="K3174" i="2" s="1"/>
  <c r="L3174" i="2"/>
  <c r="N3174" i="2"/>
  <c r="J3175" i="2"/>
  <c r="K3175" i="2" s="1"/>
  <c r="L3175" i="2"/>
  <c r="N3175" i="2"/>
  <c r="J3176" i="2"/>
  <c r="K3176" i="2" s="1"/>
  <c r="M3176" i="2" s="1"/>
  <c r="L3176" i="2"/>
  <c r="N3176" i="2"/>
  <c r="J3177" i="2"/>
  <c r="K3177" i="2" s="1"/>
  <c r="L3177" i="2"/>
  <c r="N3177" i="2"/>
  <c r="J3178" i="2"/>
  <c r="K3178" i="2" s="1"/>
  <c r="L3178" i="2"/>
  <c r="N3178" i="2"/>
  <c r="J3179" i="2"/>
  <c r="K3179" i="2" s="1"/>
  <c r="L3179" i="2"/>
  <c r="N3179" i="2"/>
  <c r="J3180" i="2"/>
  <c r="K3180" i="2" s="1"/>
  <c r="M3180" i="2" s="1"/>
  <c r="L3180" i="2"/>
  <c r="N3180" i="2"/>
  <c r="J3181" i="2"/>
  <c r="K3181" i="2" s="1"/>
  <c r="L3181" i="2"/>
  <c r="N3181" i="2"/>
  <c r="J3182" i="2"/>
  <c r="K3182" i="2" s="1"/>
  <c r="L3182" i="2"/>
  <c r="N3182" i="2"/>
  <c r="J3183" i="2"/>
  <c r="K3183" i="2" s="1"/>
  <c r="L3183" i="2"/>
  <c r="N3183" i="2"/>
  <c r="J3184" i="2"/>
  <c r="K3184" i="2" s="1"/>
  <c r="M3184" i="2" s="1"/>
  <c r="L3184" i="2"/>
  <c r="N3184" i="2"/>
  <c r="J3185" i="2"/>
  <c r="K3185" i="2" s="1"/>
  <c r="L3185" i="2"/>
  <c r="N3185" i="2"/>
  <c r="J3186" i="2"/>
  <c r="K3186" i="2" s="1"/>
  <c r="L3186" i="2"/>
  <c r="N3186" i="2"/>
  <c r="J3187" i="2"/>
  <c r="K3187" i="2" s="1"/>
  <c r="L3187" i="2"/>
  <c r="N3187" i="2"/>
  <c r="J3188" i="2"/>
  <c r="K3188" i="2" s="1"/>
  <c r="M3188" i="2" s="1"/>
  <c r="L3188" i="2"/>
  <c r="N3188" i="2"/>
  <c r="J3189" i="2"/>
  <c r="K3189" i="2" s="1"/>
  <c r="L3189" i="2"/>
  <c r="N3189" i="2"/>
  <c r="J3190" i="2"/>
  <c r="K3190" i="2" s="1"/>
  <c r="L3190" i="2"/>
  <c r="N3190" i="2"/>
  <c r="J3191" i="2"/>
  <c r="K3191" i="2" s="1"/>
  <c r="L3191" i="2"/>
  <c r="N3191" i="2"/>
  <c r="J3192" i="2"/>
  <c r="K3192" i="2" s="1"/>
  <c r="M3192" i="2" s="1"/>
  <c r="L3192" i="2"/>
  <c r="N3192" i="2"/>
  <c r="J3193" i="2"/>
  <c r="K3193" i="2" s="1"/>
  <c r="L3193" i="2"/>
  <c r="N3193" i="2"/>
  <c r="J3194" i="2"/>
  <c r="K3194" i="2" s="1"/>
  <c r="L3194" i="2"/>
  <c r="N3194" i="2"/>
  <c r="J3195" i="2"/>
  <c r="K3195" i="2" s="1"/>
  <c r="L3195" i="2"/>
  <c r="N3195" i="2"/>
  <c r="J3196" i="2"/>
  <c r="K3196" i="2" s="1"/>
  <c r="M3196" i="2" s="1"/>
  <c r="L3196" i="2"/>
  <c r="N3196" i="2"/>
  <c r="J3197" i="2"/>
  <c r="K3197" i="2" s="1"/>
  <c r="L3197" i="2"/>
  <c r="J3198" i="2"/>
  <c r="K3198" i="2" s="1"/>
  <c r="L3198" i="2"/>
  <c r="N3198" i="2"/>
  <c r="J3199" i="2"/>
  <c r="K3199" i="2" s="1"/>
  <c r="M3199" i="2" s="1"/>
  <c r="L3199" i="2"/>
  <c r="N3199" i="2"/>
  <c r="J3200" i="2"/>
  <c r="K3200" i="2" s="1"/>
  <c r="L3200" i="2"/>
  <c r="N3200" i="2"/>
  <c r="J3201" i="2"/>
  <c r="K3201" i="2" s="1"/>
  <c r="M3201" i="2" s="1"/>
  <c r="L3201" i="2"/>
  <c r="N3201" i="2"/>
  <c r="J3202" i="2"/>
  <c r="K3202" i="2" s="1"/>
  <c r="L3202" i="2"/>
  <c r="N3202" i="2"/>
  <c r="J3203" i="2"/>
  <c r="K3203" i="2" s="1"/>
  <c r="M3203" i="2" s="1"/>
  <c r="L3203" i="2"/>
  <c r="N3203" i="2"/>
  <c r="J3204" i="2"/>
  <c r="K3204" i="2" s="1"/>
  <c r="L3204" i="2"/>
  <c r="N3204" i="2"/>
  <c r="J3205" i="2"/>
  <c r="K3205" i="2" s="1"/>
  <c r="O3205" i="2" s="1"/>
  <c r="L3205" i="2"/>
  <c r="N3205" i="2"/>
  <c r="J3206" i="2"/>
  <c r="K3206" i="2" s="1"/>
  <c r="O3206" i="2" s="1"/>
  <c r="L3206" i="2"/>
  <c r="N3206" i="2"/>
  <c r="J3207" i="2"/>
  <c r="K3207" i="2" s="1"/>
  <c r="M3207" i="2" s="1"/>
  <c r="L3207" i="2"/>
  <c r="N3207" i="2"/>
  <c r="J3208" i="2"/>
  <c r="K3208" i="2" s="1"/>
  <c r="L3208" i="2"/>
  <c r="J3209" i="2"/>
  <c r="K3209" i="2" s="1"/>
  <c r="O3209" i="2" s="1"/>
  <c r="L3209" i="2"/>
  <c r="N3209" i="2"/>
  <c r="J3210" i="2"/>
  <c r="K3210" i="2" s="1"/>
  <c r="L3210" i="2"/>
  <c r="N3210" i="2"/>
  <c r="J3211" i="2"/>
  <c r="K3211" i="2" s="1"/>
  <c r="M3211" i="2" s="1"/>
  <c r="L3211" i="2"/>
  <c r="N3211" i="2"/>
  <c r="J3212" i="2"/>
  <c r="K3212" i="2" s="1"/>
  <c r="L3212" i="2"/>
  <c r="N3212" i="2"/>
  <c r="J3213" i="2"/>
  <c r="K3213" i="2" s="1"/>
  <c r="O3213" i="2" s="1"/>
  <c r="L3213" i="2"/>
  <c r="N3213" i="2"/>
  <c r="J3214" i="2"/>
  <c r="K3214" i="2" s="1"/>
  <c r="M3214" i="2" s="1"/>
  <c r="L3214" i="2"/>
  <c r="N3214" i="2"/>
  <c r="J3215" i="2"/>
  <c r="K3215" i="2" s="1"/>
  <c r="M3215" i="2" s="1"/>
  <c r="L3215" i="2"/>
  <c r="N3215" i="2"/>
  <c r="J3216" i="2"/>
  <c r="K3216" i="2" s="1"/>
  <c r="L3216" i="2"/>
  <c r="N3216" i="2"/>
  <c r="J3217" i="2"/>
  <c r="K3217" i="2" s="1"/>
  <c r="L3217" i="2"/>
  <c r="N3217" i="2"/>
  <c r="J3218" i="2"/>
  <c r="K3218" i="2" s="1"/>
  <c r="L3218" i="2"/>
  <c r="N3218" i="2"/>
  <c r="J3219" i="2"/>
  <c r="K3219" i="2" s="1"/>
  <c r="L3219" i="2"/>
  <c r="N3219" i="2"/>
  <c r="J3220" i="2"/>
  <c r="K3220" i="2" s="1"/>
  <c r="M3220" i="2" s="1"/>
  <c r="L3220" i="2"/>
  <c r="N3220" i="2"/>
  <c r="J3221" i="2"/>
  <c r="K3221" i="2" s="1"/>
  <c r="L3221" i="2"/>
  <c r="N3221" i="2"/>
  <c r="J3222" i="2"/>
  <c r="K3222" i="2" s="1"/>
  <c r="O3222" i="2" s="1"/>
  <c r="L3222" i="2"/>
  <c r="N3222" i="2"/>
  <c r="J3223" i="2"/>
  <c r="K3223" i="2" s="1"/>
  <c r="L3223" i="2"/>
  <c r="N3223" i="2"/>
  <c r="J3224" i="2"/>
  <c r="K3224" i="2" s="1"/>
  <c r="M3224" i="2" s="1"/>
  <c r="L3224" i="2"/>
  <c r="N3224" i="2"/>
  <c r="J3225" i="2"/>
  <c r="K3225" i="2" s="1"/>
  <c r="L3225" i="2"/>
  <c r="N3225" i="2"/>
  <c r="J3226" i="2"/>
  <c r="K3226" i="2" s="1"/>
  <c r="O3226" i="2" s="1"/>
  <c r="L3226" i="2"/>
  <c r="N3226" i="2"/>
  <c r="J3227" i="2"/>
  <c r="K3227" i="2" s="1"/>
  <c r="L3227" i="2"/>
  <c r="N3227" i="2"/>
  <c r="J3228" i="2"/>
  <c r="K3228" i="2" s="1"/>
  <c r="L3228" i="2"/>
  <c r="N3228" i="2"/>
  <c r="J3229" i="2"/>
  <c r="K3229" i="2" s="1"/>
  <c r="L3229" i="2"/>
  <c r="N3229" i="2"/>
  <c r="J3230" i="2"/>
  <c r="K3230" i="2" s="1"/>
  <c r="L3230" i="2"/>
  <c r="N3230" i="2"/>
  <c r="J3231" i="2"/>
  <c r="K3231" i="2" s="1"/>
  <c r="L3231" i="2"/>
  <c r="N3231" i="2"/>
  <c r="J3232" i="2"/>
  <c r="K3232" i="2" s="1"/>
  <c r="M3232" i="2" s="1"/>
  <c r="L3232" i="2"/>
  <c r="N3232" i="2"/>
  <c r="J3233" i="2"/>
  <c r="K3233" i="2" s="1"/>
  <c r="L3233" i="2"/>
  <c r="N3233" i="2"/>
  <c r="J3234" i="2"/>
  <c r="K3234" i="2" s="1"/>
  <c r="L3234" i="2"/>
  <c r="N3234" i="2"/>
  <c r="J3235" i="2"/>
  <c r="K3235" i="2" s="1"/>
  <c r="L3235" i="2"/>
  <c r="N3235" i="2"/>
  <c r="J3236" i="2"/>
  <c r="K3236" i="2" s="1"/>
  <c r="L3236" i="2"/>
  <c r="N3236" i="2"/>
  <c r="J3237" i="2"/>
  <c r="K3237" i="2" s="1"/>
  <c r="L3237" i="2"/>
  <c r="N3237" i="2"/>
  <c r="J3238" i="2"/>
  <c r="K3238" i="2" s="1"/>
  <c r="L3238" i="2"/>
  <c r="N3238" i="2"/>
  <c r="J3239" i="2"/>
  <c r="K3239" i="2" s="1"/>
  <c r="L3239" i="2"/>
  <c r="N3239" i="2"/>
  <c r="J3240" i="2"/>
  <c r="K3240" i="2" s="1"/>
  <c r="M3240" i="2" s="1"/>
  <c r="L3240" i="2"/>
  <c r="N3240" i="2"/>
  <c r="J3241" i="2"/>
  <c r="K3241" i="2" s="1"/>
  <c r="L3241" i="2"/>
  <c r="N3241" i="2"/>
  <c r="J3242" i="2"/>
  <c r="K3242" i="2" s="1"/>
  <c r="O3242" i="2" s="1"/>
  <c r="L3242" i="2"/>
  <c r="N3242" i="2"/>
  <c r="J3243" i="2"/>
  <c r="K3243" i="2" s="1"/>
  <c r="L3243" i="2"/>
  <c r="N3243" i="2"/>
  <c r="J3244" i="2"/>
  <c r="K3244" i="2" s="1"/>
  <c r="L3244" i="2"/>
  <c r="N3244" i="2"/>
  <c r="J3245" i="2"/>
  <c r="K3245" i="2" s="1"/>
  <c r="L3245" i="2"/>
  <c r="N3245" i="2"/>
  <c r="J3246" i="2"/>
  <c r="K3246" i="2" s="1"/>
  <c r="L3246" i="2"/>
  <c r="N3246" i="2"/>
  <c r="J3247" i="2"/>
  <c r="K3247" i="2" s="1"/>
  <c r="L3247" i="2"/>
  <c r="N3247" i="2"/>
  <c r="J3248" i="2"/>
  <c r="K3248" i="2" s="1"/>
  <c r="L3248" i="2"/>
  <c r="N3248" i="2"/>
  <c r="J3249" i="2"/>
  <c r="K3249" i="2" s="1"/>
  <c r="L3249" i="2"/>
  <c r="N3249" i="2"/>
  <c r="J3250" i="2"/>
  <c r="K3250" i="2" s="1"/>
  <c r="L3250" i="2"/>
  <c r="N3250" i="2"/>
  <c r="J3251" i="2"/>
  <c r="K3251" i="2" s="1"/>
  <c r="L3251" i="2"/>
  <c r="N3251" i="2"/>
  <c r="J3252" i="2"/>
  <c r="K3252" i="2" s="1"/>
  <c r="L3252" i="2"/>
  <c r="N3252" i="2"/>
  <c r="J3253" i="2"/>
  <c r="K3253" i="2" s="1"/>
  <c r="L3253" i="2"/>
  <c r="N3253" i="2"/>
  <c r="J3254" i="2"/>
  <c r="K3254" i="2" s="1"/>
  <c r="L3254" i="2"/>
  <c r="N3254" i="2"/>
  <c r="J3255" i="2"/>
  <c r="K3255" i="2" s="1"/>
  <c r="L3255" i="2"/>
  <c r="N3255" i="2"/>
  <c r="J3256" i="2"/>
  <c r="K3256" i="2" s="1"/>
  <c r="M3256" i="2" s="1"/>
  <c r="L3256" i="2"/>
  <c r="N3256" i="2"/>
  <c r="J3257" i="2"/>
  <c r="K3257" i="2" s="1"/>
  <c r="L3257" i="2"/>
  <c r="N3257" i="2"/>
  <c r="J3258" i="2"/>
  <c r="K3258" i="2" s="1"/>
  <c r="O3258" i="2" s="1"/>
  <c r="L3258" i="2"/>
  <c r="N3258" i="2"/>
  <c r="J3259" i="2"/>
  <c r="K3259" i="2" s="1"/>
  <c r="L3259" i="2"/>
  <c r="N3259" i="2"/>
  <c r="J3260" i="2"/>
  <c r="K3260" i="2" s="1"/>
  <c r="L3260" i="2"/>
  <c r="N3260" i="2"/>
  <c r="J3261" i="2"/>
  <c r="K3261" i="2" s="1"/>
  <c r="L3261" i="2"/>
  <c r="N3261" i="2"/>
  <c r="J3262" i="2"/>
  <c r="K3262" i="2" s="1"/>
  <c r="L3262" i="2"/>
  <c r="N3262" i="2"/>
  <c r="J3263" i="2"/>
  <c r="K3263" i="2" s="1"/>
  <c r="L3263" i="2"/>
  <c r="N3263" i="2"/>
  <c r="J3264" i="2"/>
  <c r="K3264" i="2" s="1"/>
  <c r="M3264" i="2" s="1"/>
  <c r="L3264" i="2"/>
  <c r="N3264" i="2"/>
  <c r="J3265" i="2"/>
  <c r="K3265" i="2" s="1"/>
  <c r="L3265" i="2"/>
  <c r="N3265" i="2"/>
  <c r="J3266" i="2"/>
  <c r="K3266" i="2" s="1"/>
  <c r="L3266" i="2"/>
  <c r="N3266" i="2"/>
  <c r="J3267" i="2"/>
  <c r="K3267" i="2" s="1"/>
  <c r="L3267" i="2"/>
  <c r="N3267" i="2"/>
  <c r="J3268" i="2"/>
  <c r="K3268" i="2" s="1"/>
  <c r="L3268" i="2"/>
  <c r="N3268" i="2"/>
  <c r="J3269" i="2"/>
  <c r="K3269" i="2" s="1"/>
  <c r="L3269" i="2"/>
  <c r="N3269" i="2"/>
  <c r="J3270" i="2"/>
  <c r="K3270" i="2" s="1"/>
  <c r="O3270" i="2" s="1"/>
  <c r="L3270" i="2"/>
  <c r="N3270" i="2"/>
  <c r="J3271" i="2"/>
  <c r="K3271" i="2" s="1"/>
  <c r="M3271" i="2" s="1"/>
  <c r="L3271" i="2"/>
  <c r="N3271" i="2"/>
  <c r="J3272" i="2"/>
  <c r="K3272" i="2" s="1"/>
  <c r="M3272" i="2" s="1"/>
  <c r="L3272" i="2"/>
  <c r="N3272" i="2"/>
  <c r="J3273" i="2"/>
  <c r="K3273" i="2" s="1"/>
  <c r="L3273" i="2"/>
  <c r="N3273" i="2"/>
  <c r="J3274" i="2"/>
  <c r="K3274" i="2" s="1"/>
  <c r="L3274" i="2"/>
  <c r="N3274" i="2"/>
  <c r="J3275" i="2"/>
  <c r="K3275" i="2" s="1"/>
  <c r="M3275" i="2" s="1"/>
  <c r="L3275" i="2"/>
  <c r="N3275" i="2"/>
  <c r="J3276" i="2"/>
  <c r="K3276" i="2" s="1"/>
  <c r="M3276" i="2" s="1"/>
  <c r="L3276" i="2"/>
  <c r="N3276" i="2"/>
  <c r="J3277" i="2"/>
  <c r="K3277" i="2" s="1"/>
  <c r="L3277" i="2"/>
  <c r="N3277" i="2"/>
  <c r="J3278" i="2"/>
  <c r="K3278" i="2" s="1"/>
  <c r="L3278" i="2"/>
  <c r="N3278" i="2"/>
  <c r="J3279" i="2"/>
  <c r="K3279" i="2" s="1"/>
  <c r="M3279" i="2" s="1"/>
  <c r="L3279" i="2"/>
  <c r="N3279" i="2"/>
  <c r="J3280" i="2"/>
  <c r="K3280" i="2" s="1"/>
  <c r="L3280" i="2"/>
  <c r="N3280" i="2"/>
  <c r="J3281" i="2"/>
  <c r="K3281" i="2" s="1"/>
  <c r="L3281" i="2"/>
  <c r="N3281" i="2"/>
  <c r="J3282" i="2"/>
  <c r="K3282" i="2" s="1"/>
  <c r="L3282" i="2"/>
  <c r="N3282" i="2"/>
  <c r="J3283" i="2"/>
  <c r="K3283" i="2" s="1"/>
  <c r="M3283" i="2" s="1"/>
  <c r="L3283" i="2"/>
  <c r="N3283" i="2"/>
  <c r="J3284" i="2"/>
  <c r="K3284" i="2" s="1"/>
  <c r="L3284" i="2"/>
  <c r="N3284" i="2"/>
  <c r="J3285" i="2"/>
  <c r="K3285" i="2" s="1"/>
  <c r="L3285" i="2"/>
  <c r="N3285" i="2"/>
  <c r="J3286" i="2"/>
  <c r="K3286" i="2" s="1"/>
  <c r="L3286" i="2"/>
  <c r="N3286" i="2"/>
  <c r="J3287" i="2"/>
  <c r="K3287" i="2" s="1"/>
  <c r="M3287" i="2" s="1"/>
  <c r="L3287" i="2"/>
  <c r="J3288" i="2"/>
  <c r="K3288" i="2" s="1"/>
  <c r="L3288" i="2"/>
  <c r="N3288" i="2"/>
  <c r="J3289" i="2"/>
  <c r="K3289" i="2" s="1"/>
  <c r="L3289" i="2"/>
  <c r="N3289" i="2"/>
  <c r="J3290" i="2"/>
  <c r="K3290" i="2" s="1"/>
  <c r="L3290" i="2"/>
  <c r="N3290" i="2"/>
  <c r="J3291" i="2"/>
  <c r="K3291" i="2" s="1"/>
  <c r="M3291" i="2" s="1"/>
  <c r="L3291" i="2"/>
  <c r="N3291" i="2"/>
  <c r="J3292" i="2"/>
  <c r="K3292" i="2" s="1"/>
  <c r="M3292" i="2" s="1"/>
  <c r="L3292" i="2"/>
  <c r="J3293" i="2"/>
  <c r="K3293" i="2" s="1"/>
  <c r="L3293" i="2"/>
  <c r="J3294" i="2"/>
  <c r="K3294" i="2" s="1"/>
  <c r="L3294" i="2"/>
  <c r="J3295" i="2"/>
  <c r="K3295" i="2" s="1"/>
  <c r="L3295" i="2"/>
  <c r="J3296" i="2"/>
  <c r="K3296" i="2" s="1"/>
  <c r="L3296" i="2"/>
  <c r="J3297" i="2"/>
  <c r="K3297" i="2" s="1"/>
  <c r="L3297" i="2"/>
  <c r="J3298" i="2"/>
  <c r="K3298" i="2" s="1"/>
  <c r="L3298" i="2"/>
  <c r="J3299" i="2"/>
  <c r="K3299" i="2" s="1"/>
  <c r="M3299" i="2" s="1"/>
  <c r="L3299" i="2"/>
  <c r="J3300" i="2"/>
  <c r="K3300" i="2" s="1"/>
  <c r="L3300" i="2"/>
  <c r="J3301" i="2"/>
  <c r="K3301" i="2" s="1"/>
  <c r="L3301" i="2"/>
  <c r="J3302" i="2"/>
  <c r="K3302" i="2" s="1"/>
  <c r="L3302" i="2"/>
  <c r="N3302" i="2"/>
  <c r="J3303" i="2"/>
  <c r="K3303" i="2" s="1"/>
  <c r="M3303" i="2" s="1"/>
  <c r="L3303" i="2"/>
  <c r="N3303" i="2"/>
  <c r="J3304" i="2"/>
  <c r="K3304" i="2" s="1"/>
  <c r="L3304" i="2"/>
  <c r="N3304" i="2"/>
  <c r="J3305" i="2"/>
  <c r="K3305" i="2" s="1"/>
  <c r="O3305" i="2" s="1"/>
  <c r="L3305" i="2"/>
  <c r="N3305" i="2"/>
  <c r="J3306" i="2"/>
  <c r="K3306" i="2" s="1"/>
  <c r="L3306" i="2"/>
  <c r="N3306" i="2"/>
  <c r="J3307" i="2"/>
  <c r="K3307" i="2" s="1"/>
  <c r="L3307" i="2"/>
  <c r="N3307" i="2"/>
  <c r="J3308" i="2"/>
  <c r="K3308" i="2" s="1"/>
  <c r="L3308" i="2"/>
  <c r="N3308" i="2"/>
  <c r="J3309" i="2"/>
  <c r="K3309" i="2" s="1"/>
  <c r="L3309" i="2"/>
  <c r="N3309" i="2"/>
  <c r="J3310" i="2"/>
  <c r="K3310" i="2" s="1"/>
  <c r="L3310" i="2"/>
  <c r="N3310" i="2"/>
  <c r="J3311" i="2"/>
  <c r="K3311" i="2" s="1"/>
  <c r="M3311" i="2" s="1"/>
  <c r="L3311" i="2"/>
  <c r="N3311" i="2"/>
  <c r="J3312" i="2"/>
  <c r="K3312" i="2" s="1"/>
  <c r="M3312" i="2" s="1"/>
  <c r="L3312" i="2"/>
  <c r="N3312" i="2"/>
  <c r="J3313" i="2"/>
  <c r="K3313" i="2" s="1"/>
  <c r="L3313" i="2"/>
  <c r="J3314" i="2"/>
  <c r="K3314" i="2" s="1"/>
  <c r="L3314" i="2"/>
  <c r="N3314" i="2"/>
  <c r="J3315" i="2"/>
  <c r="K3315" i="2" s="1"/>
  <c r="M3315" i="2" s="1"/>
  <c r="L3315" i="2"/>
  <c r="N3315" i="2"/>
  <c r="J3316" i="2"/>
  <c r="K3316" i="2" s="1"/>
  <c r="L3316" i="2"/>
  <c r="N3316" i="2"/>
  <c r="J3317" i="2"/>
  <c r="K3317" i="2" s="1"/>
  <c r="M3317" i="2" s="1"/>
  <c r="L3317" i="2"/>
  <c r="N3317" i="2"/>
  <c r="J3318" i="2"/>
  <c r="K3318" i="2" s="1"/>
  <c r="L3318" i="2"/>
  <c r="N3318" i="2"/>
  <c r="J3319" i="2"/>
  <c r="K3319" i="2" s="1"/>
  <c r="M3319" i="2" s="1"/>
  <c r="L3319" i="2"/>
  <c r="N3319" i="2"/>
  <c r="J3320" i="2"/>
  <c r="K3320" i="2" s="1"/>
  <c r="L3320" i="2"/>
  <c r="N3320" i="2"/>
  <c r="J3321" i="2"/>
  <c r="K3321" i="2" s="1"/>
  <c r="L3321" i="2"/>
  <c r="N3321" i="2"/>
  <c r="J3322" i="2"/>
  <c r="K3322" i="2" s="1"/>
  <c r="L3322" i="2"/>
  <c r="J3323" i="2"/>
  <c r="K3323" i="2" s="1"/>
  <c r="L3323" i="2"/>
  <c r="J3324" i="2"/>
  <c r="K3324" i="2" s="1"/>
  <c r="M3324" i="2" s="1"/>
  <c r="L3324" i="2"/>
  <c r="J3325" i="2"/>
  <c r="K3325" i="2" s="1"/>
  <c r="L3325" i="2"/>
  <c r="J3326" i="2"/>
  <c r="K3326" i="2" s="1"/>
  <c r="L3326" i="2"/>
  <c r="N3326" i="2"/>
  <c r="J3327" i="2"/>
  <c r="K3327" i="2" s="1"/>
  <c r="L3327" i="2"/>
  <c r="N3327" i="2"/>
  <c r="J3328" i="2"/>
  <c r="K3328" i="2" s="1"/>
  <c r="L3328" i="2"/>
  <c r="N3328" i="2"/>
  <c r="J3329" i="2"/>
  <c r="K3329" i="2" s="1"/>
  <c r="M3329" i="2" s="1"/>
  <c r="L3329" i="2"/>
  <c r="N3329" i="2"/>
  <c r="J3330" i="2"/>
  <c r="K3330" i="2" s="1"/>
  <c r="L3330" i="2"/>
  <c r="N3330" i="2"/>
  <c r="J3331" i="2"/>
  <c r="K3331" i="2" s="1"/>
  <c r="M3331" i="2" s="1"/>
  <c r="L3331" i="2"/>
  <c r="N3331" i="2"/>
  <c r="J3332" i="2"/>
  <c r="K3332" i="2" s="1"/>
  <c r="L3332" i="2"/>
  <c r="N3332" i="2"/>
  <c r="J3333" i="2"/>
  <c r="K3333" i="2" s="1"/>
  <c r="L3333" i="2"/>
  <c r="N3333" i="2"/>
  <c r="J3334" i="2"/>
  <c r="K3334" i="2" s="1"/>
  <c r="L3334" i="2"/>
  <c r="N3334" i="2"/>
  <c r="J3335" i="2"/>
  <c r="K3335" i="2" s="1"/>
  <c r="M3335" i="2" s="1"/>
  <c r="L3335" i="2"/>
  <c r="N3335" i="2"/>
  <c r="J3336" i="2"/>
  <c r="K3336" i="2" s="1"/>
  <c r="L3336" i="2"/>
  <c r="N3336" i="2"/>
  <c r="J3337" i="2"/>
  <c r="K3337" i="2" s="1"/>
  <c r="L3337" i="2"/>
  <c r="N3337" i="2"/>
  <c r="J3338" i="2"/>
  <c r="K3338" i="2" s="1"/>
  <c r="L3338" i="2"/>
  <c r="N3338" i="2"/>
  <c r="J3339" i="2"/>
  <c r="K3339" i="2" s="1"/>
  <c r="L3339" i="2"/>
  <c r="N3339" i="2"/>
  <c r="J3340" i="2"/>
  <c r="K3340" i="2" s="1"/>
  <c r="L3340" i="2"/>
  <c r="N3340" i="2"/>
  <c r="J3341" i="2"/>
  <c r="K3341" i="2" s="1"/>
  <c r="M3341" i="2" s="1"/>
  <c r="L3341" i="2"/>
  <c r="N3341" i="2"/>
  <c r="J3342" i="2"/>
  <c r="K3342" i="2" s="1"/>
  <c r="L3342" i="2"/>
  <c r="N3342" i="2"/>
  <c r="J3343" i="2"/>
  <c r="K3343" i="2" s="1"/>
  <c r="M3343" i="2" s="1"/>
  <c r="L3343" i="2"/>
  <c r="N3343" i="2"/>
  <c r="J3122" i="2"/>
  <c r="K3122" i="2" s="1"/>
  <c r="L3122" i="2"/>
  <c r="N3122" i="2"/>
  <c r="J3123" i="2"/>
  <c r="K3123" i="2" s="1"/>
  <c r="L3123" i="2"/>
  <c r="N3123" i="2"/>
  <c r="J3124" i="2"/>
  <c r="K3124" i="2" s="1"/>
  <c r="M3124" i="2" s="1"/>
  <c r="L3124" i="2"/>
  <c r="N3124" i="2"/>
  <c r="J3125" i="2"/>
  <c r="K3125" i="2" s="1"/>
  <c r="L3125" i="2"/>
  <c r="N3125" i="2"/>
  <c r="J3126" i="2"/>
  <c r="K3126" i="2" s="1"/>
  <c r="L3126" i="2"/>
  <c r="N3126" i="2"/>
  <c r="J3127" i="2"/>
  <c r="K3127" i="2" s="1"/>
  <c r="L3127" i="2"/>
  <c r="N3127" i="2"/>
  <c r="J3128" i="2"/>
  <c r="K3128" i="2" s="1"/>
  <c r="L3128" i="2"/>
  <c r="N3128" i="2"/>
  <c r="J3129" i="2"/>
  <c r="K3129" i="2" s="1"/>
  <c r="L3129" i="2"/>
  <c r="N3129" i="2"/>
  <c r="J3130" i="2"/>
  <c r="K3130" i="2" s="1"/>
  <c r="L3130" i="2"/>
  <c r="N3130" i="2"/>
  <c r="J3131" i="2"/>
  <c r="K3131" i="2" s="1"/>
  <c r="L3131" i="2"/>
  <c r="N3131" i="2"/>
  <c r="J3132" i="2"/>
  <c r="K3132" i="2" s="1"/>
  <c r="L3132" i="2"/>
  <c r="N3132" i="2"/>
  <c r="J3133" i="2"/>
  <c r="K3133" i="2" s="1"/>
  <c r="L3133" i="2"/>
  <c r="N3133" i="2"/>
  <c r="J3134" i="2"/>
  <c r="K3134" i="2" s="1"/>
  <c r="L3134" i="2"/>
  <c r="N3134" i="2"/>
  <c r="J3135" i="2"/>
  <c r="K3135" i="2" s="1"/>
  <c r="L3135" i="2"/>
  <c r="N3135" i="2"/>
  <c r="J3136" i="2"/>
  <c r="K3136" i="2" s="1"/>
  <c r="M3136" i="2" s="1"/>
  <c r="L3136" i="2"/>
  <c r="N3136" i="2"/>
  <c r="J3137" i="2"/>
  <c r="K3137" i="2" s="1"/>
  <c r="M3137" i="2" s="1"/>
  <c r="L3137" i="2"/>
  <c r="N3137" i="2"/>
  <c r="J3111" i="2"/>
  <c r="K3111" i="2" s="1"/>
  <c r="L3111" i="2"/>
  <c r="N3111" i="2"/>
  <c r="J3112" i="2"/>
  <c r="K3112" i="2" s="1"/>
  <c r="L3112" i="2"/>
  <c r="N3112" i="2"/>
  <c r="J3113" i="2"/>
  <c r="K3113" i="2" s="1"/>
  <c r="M3113" i="2" s="1"/>
  <c r="L3113" i="2"/>
  <c r="N3113" i="2"/>
  <c r="J3114" i="2"/>
  <c r="K3114" i="2" s="1"/>
  <c r="L3114" i="2"/>
  <c r="N3114" i="2"/>
  <c r="J3115" i="2"/>
  <c r="K3115" i="2" s="1"/>
  <c r="M3115" i="2" s="1"/>
  <c r="L3115" i="2"/>
  <c r="N3115" i="2"/>
  <c r="J3116" i="2"/>
  <c r="K3116" i="2" s="1"/>
  <c r="L3116" i="2"/>
  <c r="N3116" i="2"/>
  <c r="J3117" i="2"/>
  <c r="K3117" i="2" s="1"/>
  <c r="O3117" i="2" s="1"/>
  <c r="L3117" i="2"/>
  <c r="N3117" i="2"/>
  <c r="J3118" i="2"/>
  <c r="K3118" i="2" s="1"/>
  <c r="L3118" i="2"/>
  <c r="N3118" i="2"/>
  <c r="J3119" i="2"/>
  <c r="K3119" i="2" s="1"/>
  <c r="L3119" i="2"/>
  <c r="N3119" i="2"/>
  <c r="J3120" i="2"/>
  <c r="K3120" i="2" s="1"/>
  <c r="L3120" i="2"/>
  <c r="N3120" i="2"/>
  <c r="J3121" i="2"/>
  <c r="K3121" i="2" s="1"/>
  <c r="L3121" i="2"/>
  <c r="N3121" i="2"/>
  <c r="J5334" i="4"/>
  <c r="K5334" i="4" s="1"/>
  <c r="O5334" i="4" s="1"/>
  <c r="L5334" i="4"/>
  <c r="J5335" i="4"/>
  <c r="K5335" i="4" s="1"/>
  <c r="O5335" i="4" s="1"/>
  <c r="L5335" i="4"/>
  <c r="J5336" i="4"/>
  <c r="K5336" i="4" s="1"/>
  <c r="O5336" i="4" s="1"/>
  <c r="L5336" i="4"/>
  <c r="J5337" i="4"/>
  <c r="K5337" i="4" s="1"/>
  <c r="O5337" i="4" s="1"/>
  <c r="L5337" i="4"/>
  <c r="J5338" i="4"/>
  <c r="K5338" i="4" s="1"/>
  <c r="O5338" i="4" s="1"/>
  <c r="L5338" i="4"/>
  <c r="J5339" i="4"/>
  <c r="K5339" i="4" s="1"/>
  <c r="O5339" i="4" s="1"/>
  <c r="L5339" i="4"/>
  <c r="J5340" i="4"/>
  <c r="K5340" i="4" s="1"/>
  <c r="O5340" i="4" s="1"/>
  <c r="L5340" i="4"/>
  <c r="J5341" i="4"/>
  <c r="K5341" i="4" s="1"/>
  <c r="O5341" i="4" s="1"/>
  <c r="L5341" i="4"/>
  <c r="J5342" i="4"/>
  <c r="K5342" i="4" s="1"/>
  <c r="O5342" i="4" s="1"/>
  <c r="L5342" i="4"/>
  <c r="J5343" i="4"/>
  <c r="K5343" i="4" s="1"/>
  <c r="O5343" i="4" s="1"/>
  <c r="L5343" i="4"/>
  <c r="J5344" i="4"/>
  <c r="K5344" i="4" s="1"/>
  <c r="L5344" i="4"/>
  <c r="J5345" i="4"/>
  <c r="K5345" i="4" s="1"/>
  <c r="O5345" i="4" s="1"/>
  <c r="L5345" i="4"/>
  <c r="J5346" i="4"/>
  <c r="K5346" i="4" s="1"/>
  <c r="O5346" i="4" s="1"/>
  <c r="L5346" i="4"/>
  <c r="J5347" i="4"/>
  <c r="K5347" i="4" s="1"/>
  <c r="O5347" i="4" s="1"/>
  <c r="L5347" i="4"/>
  <c r="J5348" i="4"/>
  <c r="K5348" i="4" s="1"/>
  <c r="L5348" i="4"/>
  <c r="J5349" i="4"/>
  <c r="K5349" i="4" s="1"/>
  <c r="O5349" i="4" s="1"/>
  <c r="L5349" i="4"/>
  <c r="J5350" i="4"/>
  <c r="K5350" i="4" s="1"/>
  <c r="O5350" i="4" s="1"/>
  <c r="L5350" i="4"/>
  <c r="J5351" i="4"/>
  <c r="K5351" i="4" s="1"/>
  <c r="O5351" i="4" s="1"/>
  <c r="L5351" i="4"/>
  <c r="J5352" i="4"/>
  <c r="K5352" i="4" s="1"/>
  <c r="O5352" i="4" s="1"/>
  <c r="L5352" i="4"/>
  <c r="J5353" i="4"/>
  <c r="K5353" i="4" s="1"/>
  <c r="O5353" i="4" s="1"/>
  <c r="L5353" i="4"/>
  <c r="J5354" i="4"/>
  <c r="K5354" i="4" s="1"/>
  <c r="O5354" i="4" s="1"/>
  <c r="L5354" i="4"/>
  <c r="J5355" i="4"/>
  <c r="K5355" i="4" s="1"/>
  <c r="O5355" i="4" s="1"/>
  <c r="L5355" i="4"/>
  <c r="J5356" i="4"/>
  <c r="K5356" i="4" s="1"/>
  <c r="L5356" i="4"/>
  <c r="J5357" i="4"/>
  <c r="K5357" i="4" s="1"/>
  <c r="O5357" i="4" s="1"/>
  <c r="L5357" i="4"/>
  <c r="J5358" i="4"/>
  <c r="K5358" i="4" s="1"/>
  <c r="O5358" i="4" s="1"/>
  <c r="L5358" i="4"/>
  <c r="J5359" i="4"/>
  <c r="K5359" i="4" s="1"/>
  <c r="O5359" i="4" s="1"/>
  <c r="L5359" i="4"/>
  <c r="J5360" i="4"/>
  <c r="K5360" i="4" s="1"/>
  <c r="O5360" i="4" s="1"/>
  <c r="L5360" i="4"/>
  <c r="J5361" i="4"/>
  <c r="K5361" i="4" s="1"/>
  <c r="O5361" i="4" s="1"/>
  <c r="L5361" i="4"/>
  <c r="J5362" i="4"/>
  <c r="K5362" i="4" s="1"/>
  <c r="O5362" i="4" s="1"/>
  <c r="L5362" i="4"/>
  <c r="J5363" i="4"/>
  <c r="K5363" i="4" s="1"/>
  <c r="O5363" i="4" s="1"/>
  <c r="L5363" i="4"/>
  <c r="J5364" i="4"/>
  <c r="K5364" i="4" s="1"/>
  <c r="L5364" i="4"/>
  <c r="J5365" i="4"/>
  <c r="K5365" i="4" s="1"/>
  <c r="O5365" i="4" s="1"/>
  <c r="L5365" i="4"/>
  <c r="J5366" i="4"/>
  <c r="K5366" i="4" s="1"/>
  <c r="O5366" i="4" s="1"/>
  <c r="L5366" i="4"/>
  <c r="J5367" i="4"/>
  <c r="K5367" i="4" s="1"/>
  <c r="O5367" i="4" s="1"/>
  <c r="L5367" i="4"/>
  <c r="J5368" i="4"/>
  <c r="K5368" i="4" s="1"/>
  <c r="O5368" i="4" s="1"/>
  <c r="L5368" i="4"/>
  <c r="J5369" i="4"/>
  <c r="K5369" i="4" s="1"/>
  <c r="O5369" i="4" s="1"/>
  <c r="L5369" i="4"/>
  <c r="J5370" i="4"/>
  <c r="K5370" i="4" s="1"/>
  <c r="O5370" i="4" s="1"/>
  <c r="L5370" i="4"/>
  <c r="J5371" i="4"/>
  <c r="K5371" i="4" s="1"/>
  <c r="O5371" i="4" s="1"/>
  <c r="L5371" i="4"/>
  <c r="J5372" i="4"/>
  <c r="K5372" i="4" s="1"/>
  <c r="L5372" i="4"/>
  <c r="J5373" i="4"/>
  <c r="K5373" i="4" s="1"/>
  <c r="O5373" i="4" s="1"/>
  <c r="L5373" i="4"/>
  <c r="J5374" i="4"/>
  <c r="K5374" i="4" s="1"/>
  <c r="O5374" i="4" s="1"/>
  <c r="L5374" i="4"/>
  <c r="J5375" i="4"/>
  <c r="K5375" i="4" s="1"/>
  <c r="O5375" i="4" s="1"/>
  <c r="L5375" i="4"/>
  <c r="J5376" i="4"/>
  <c r="K5376" i="4" s="1"/>
  <c r="O5376" i="4" s="1"/>
  <c r="L5376" i="4"/>
  <c r="J5377" i="4"/>
  <c r="K5377" i="4" s="1"/>
  <c r="O5377" i="4" s="1"/>
  <c r="L5377" i="4"/>
  <c r="J5378" i="4"/>
  <c r="K5378" i="4" s="1"/>
  <c r="O5378" i="4" s="1"/>
  <c r="L5378" i="4"/>
  <c r="J5379" i="4"/>
  <c r="K5379" i="4" s="1"/>
  <c r="O5379" i="4" s="1"/>
  <c r="L5379" i="4"/>
  <c r="J5380" i="4"/>
  <c r="K5380" i="4" s="1"/>
  <c r="L5380" i="4"/>
  <c r="J5381" i="4"/>
  <c r="K5381" i="4" s="1"/>
  <c r="O5381" i="4" s="1"/>
  <c r="L5381" i="4"/>
  <c r="J5382" i="4"/>
  <c r="K5382" i="4" s="1"/>
  <c r="O5382" i="4" s="1"/>
  <c r="L5382" i="4"/>
  <c r="J5383" i="4"/>
  <c r="K5383" i="4" s="1"/>
  <c r="O5383" i="4" s="1"/>
  <c r="L5383" i="4"/>
  <c r="J5384" i="4"/>
  <c r="K5384" i="4" s="1"/>
  <c r="O5384" i="4" s="1"/>
  <c r="L5384" i="4"/>
  <c r="J5385" i="4"/>
  <c r="K5385" i="4" s="1"/>
  <c r="O5385" i="4" s="1"/>
  <c r="L5385" i="4"/>
  <c r="J5386" i="4"/>
  <c r="K5386" i="4" s="1"/>
  <c r="O5386" i="4" s="1"/>
  <c r="L5386" i="4"/>
  <c r="J5387" i="4"/>
  <c r="K5387" i="4" s="1"/>
  <c r="O5387" i="4" s="1"/>
  <c r="L5387" i="4"/>
  <c r="J5388" i="4"/>
  <c r="K5388" i="4" s="1"/>
  <c r="L5388" i="4"/>
  <c r="J5389" i="4"/>
  <c r="K5389" i="4" s="1"/>
  <c r="O5389" i="4" s="1"/>
  <c r="L5389" i="4"/>
  <c r="J5390" i="4"/>
  <c r="K5390" i="4" s="1"/>
  <c r="O5390" i="4" s="1"/>
  <c r="L5390" i="4"/>
  <c r="J5391" i="4"/>
  <c r="K5391" i="4" s="1"/>
  <c r="O5391" i="4" s="1"/>
  <c r="L5391" i="4"/>
  <c r="J5392" i="4"/>
  <c r="K5392" i="4" s="1"/>
  <c r="O5392" i="4" s="1"/>
  <c r="L5392" i="4"/>
  <c r="J5393" i="4"/>
  <c r="K5393" i="4" s="1"/>
  <c r="O5393" i="4" s="1"/>
  <c r="L5393" i="4"/>
  <c r="J5394" i="4"/>
  <c r="K5394" i="4" s="1"/>
  <c r="O5394" i="4" s="1"/>
  <c r="L5394" i="4"/>
  <c r="J5395" i="4"/>
  <c r="K5395" i="4" s="1"/>
  <c r="O5395" i="4" s="1"/>
  <c r="L5395" i="4"/>
  <c r="J5396" i="4"/>
  <c r="K5396" i="4" s="1"/>
  <c r="L5396" i="4"/>
  <c r="J5397" i="4"/>
  <c r="K5397" i="4" s="1"/>
  <c r="L5397" i="4"/>
  <c r="J5398" i="4"/>
  <c r="K5398" i="4" s="1"/>
  <c r="L5398" i="4"/>
  <c r="J5399" i="4"/>
  <c r="K5399" i="4" s="1"/>
  <c r="O5399" i="4" s="1"/>
  <c r="L5399" i="4"/>
  <c r="J5400" i="4"/>
  <c r="K5400" i="4" s="1"/>
  <c r="O5400" i="4" s="1"/>
  <c r="L5400" i="4"/>
  <c r="J5401" i="4"/>
  <c r="K5401" i="4" s="1"/>
  <c r="O5401" i="4" s="1"/>
  <c r="L5401" i="4"/>
  <c r="J5402" i="4"/>
  <c r="K5402" i="4" s="1"/>
  <c r="L5402" i="4"/>
  <c r="J5403" i="4"/>
  <c r="K5403" i="4" s="1"/>
  <c r="O5403" i="4" s="1"/>
  <c r="L5403" i="4"/>
  <c r="J5404" i="4"/>
  <c r="K5404" i="4" s="1"/>
  <c r="O5404" i="4" s="1"/>
  <c r="L5404" i="4"/>
  <c r="J5405" i="4"/>
  <c r="K5405" i="4" s="1"/>
  <c r="O5405" i="4" s="1"/>
  <c r="L5405" i="4"/>
  <c r="J5406" i="4"/>
  <c r="K5406" i="4" s="1"/>
  <c r="L5406" i="4"/>
  <c r="J5407" i="4"/>
  <c r="K5407" i="4" s="1"/>
  <c r="O5407" i="4" s="1"/>
  <c r="L5407" i="4"/>
  <c r="J5408" i="4"/>
  <c r="K5408" i="4" s="1"/>
  <c r="O5408" i="4" s="1"/>
  <c r="L5408" i="4"/>
  <c r="J5409" i="4"/>
  <c r="K5409" i="4" s="1"/>
  <c r="O5409" i="4" s="1"/>
  <c r="L5409" i="4"/>
  <c r="J5410" i="4"/>
  <c r="K5410" i="4" s="1"/>
  <c r="L5410" i="4"/>
  <c r="J5411" i="4"/>
  <c r="K5411" i="4" s="1"/>
  <c r="O5411" i="4" s="1"/>
  <c r="L5411" i="4"/>
  <c r="J5412" i="4"/>
  <c r="K5412" i="4" s="1"/>
  <c r="O5412" i="4" s="1"/>
  <c r="L5412" i="4"/>
  <c r="J5413" i="4"/>
  <c r="K5413" i="4" s="1"/>
  <c r="O5413" i="4" s="1"/>
  <c r="L5413" i="4"/>
  <c r="J5414" i="4"/>
  <c r="K5414" i="4" s="1"/>
  <c r="L5414" i="4"/>
  <c r="J5415" i="4"/>
  <c r="K5415" i="4" s="1"/>
  <c r="O5415" i="4" s="1"/>
  <c r="L5415" i="4"/>
  <c r="J5416" i="4"/>
  <c r="K5416" i="4" s="1"/>
  <c r="O5416" i="4" s="1"/>
  <c r="L5416" i="4"/>
  <c r="J5417" i="4"/>
  <c r="K5417" i="4" s="1"/>
  <c r="O5417" i="4" s="1"/>
  <c r="L5417" i="4"/>
  <c r="J5418" i="4"/>
  <c r="K5418" i="4" s="1"/>
  <c r="L5418" i="4"/>
  <c r="J5419" i="4"/>
  <c r="K5419" i="4" s="1"/>
  <c r="O5419" i="4" s="1"/>
  <c r="L5419" i="4"/>
  <c r="J5420" i="4"/>
  <c r="K5420" i="4" s="1"/>
  <c r="O5420" i="4" s="1"/>
  <c r="L5420" i="4"/>
  <c r="J5421" i="4"/>
  <c r="K5421" i="4" s="1"/>
  <c r="O5421" i="4" s="1"/>
  <c r="L5421" i="4"/>
  <c r="J5422" i="4"/>
  <c r="K5422" i="4" s="1"/>
  <c r="O5422" i="4" s="1"/>
  <c r="L5422" i="4"/>
  <c r="J5423" i="4"/>
  <c r="K5423" i="4" s="1"/>
  <c r="O5423" i="4" s="1"/>
  <c r="L5423" i="4"/>
  <c r="J5424" i="4"/>
  <c r="K5424" i="4" s="1"/>
  <c r="O5424" i="4" s="1"/>
  <c r="L5424" i="4"/>
  <c r="J5425" i="4"/>
  <c r="K5425" i="4" s="1"/>
  <c r="O5425" i="4" s="1"/>
  <c r="L5425" i="4"/>
  <c r="J5426" i="4"/>
  <c r="K5426" i="4" s="1"/>
  <c r="O5426" i="4" s="1"/>
  <c r="L5426" i="4"/>
  <c r="J5427" i="4"/>
  <c r="K5427" i="4" s="1"/>
  <c r="O5427" i="4" s="1"/>
  <c r="L5427" i="4"/>
  <c r="J5428" i="4"/>
  <c r="K5428" i="4" s="1"/>
  <c r="L5428" i="4"/>
  <c r="J5429" i="4"/>
  <c r="K5429" i="4" s="1"/>
  <c r="O5429" i="4" s="1"/>
  <c r="L5429" i="4"/>
  <c r="J5430" i="4"/>
  <c r="K5430" i="4" s="1"/>
  <c r="O5430" i="4" s="1"/>
  <c r="L5430" i="4"/>
  <c r="J5431" i="4"/>
  <c r="K5431" i="4" s="1"/>
  <c r="O5431" i="4" s="1"/>
  <c r="L5431" i="4"/>
  <c r="J5432" i="4"/>
  <c r="K5432" i="4" s="1"/>
  <c r="O5432" i="4" s="1"/>
  <c r="L5432" i="4"/>
  <c r="J5433" i="4"/>
  <c r="K5433" i="4" s="1"/>
  <c r="O5433" i="4" s="1"/>
  <c r="L5433" i="4"/>
  <c r="J5434" i="4"/>
  <c r="K5434" i="4" s="1"/>
  <c r="O5434" i="4" s="1"/>
  <c r="L5434" i="4"/>
  <c r="J5435" i="4"/>
  <c r="K5435" i="4" s="1"/>
  <c r="O5435" i="4" s="1"/>
  <c r="L5435" i="4"/>
  <c r="J5436" i="4"/>
  <c r="K5436" i="4" s="1"/>
  <c r="L5436" i="4"/>
  <c r="J5437" i="4"/>
  <c r="K5437" i="4" s="1"/>
  <c r="O5437" i="4" s="1"/>
  <c r="L5437" i="4"/>
  <c r="J5438" i="4"/>
  <c r="K5438" i="4" s="1"/>
  <c r="L5438" i="4"/>
  <c r="J5439" i="4"/>
  <c r="K5439" i="4" s="1"/>
  <c r="O5439" i="4" s="1"/>
  <c r="L5439" i="4"/>
  <c r="J5440" i="4"/>
  <c r="K5440" i="4" s="1"/>
  <c r="O5440" i="4" s="1"/>
  <c r="L5440" i="4"/>
  <c r="J5441" i="4"/>
  <c r="K5441" i="4" s="1"/>
  <c r="O5441" i="4" s="1"/>
  <c r="L5441" i="4"/>
  <c r="J5442" i="4"/>
  <c r="K5442" i="4" s="1"/>
  <c r="L5442" i="4"/>
  <c r="J5443" i="4"/>
  <c r="K5443" i="4" s="1"/>
  <c r="O5443" i="4" s="1"/>
  <c r="L5443" i="4"/>
  <c r="J5444" i="4"/>
  <c r="K5444" i="4" s="1"/>
  <c r="L5444" i="4"/>
  <c r="J5445" i="4"/>
  <c r="K5445" i="4" s="1"/>
  <c r="O5445" i="4" s="1"/>
  <c r="L5445" i="4"/>
  <c r="J5446" i="4"/>
  <c r="K5446" i="4" s="1"/>
  <c r="O5446" i="4" s="1"/>
  <c r="L5446" i="4"/>
  <c r="J5447" i="4"/>
  <c r="K5447" i="4" s="1"/>
  <c r="O5447" i="4" s="1"/>
  <c r="L5447" i="4"/>
  <c r="J5448" i="4"/>
  <c r="K5448" i="4" s="1"/>
  <c r="O5448" i="4" s="1"/>
  <c r="L5448" i="4"/>
  <c r="J5449" i="4"/>
  <c r="K5449" i="4" s="1"/>
  <c r="O5449" i="4" s="1"/>
  <c r="L5449" i="4"/>
  <c r="J5450" i="4"/>
  <c r="K5450" i="4" s="1"/>
  <c r="L5450" i="4"/>
  <c r="J5451" i="4"/>
  <c r="K5451" i="4" s="1"/>
  <c r="O5451" i="4" s="1"/>
  <c r="L5451" i="4"/>
  <c r="J5452" i="4"/>
  <c r="K5452" i="4" s="1"/>
  <c r="L5452" i="4"/>
  <c r="J5453" i="4"/>
  <c r="K5453" i="4" s="1"/>
  <c r="O5453" i="4" s="1"/>
  <c r="L5453" i="4"/>
  <c r="J5454" i="4"/>
  <c r="K5454" i="4" s="1"/>
  <c r="O5454" i="4" s="1"/>
  <c r="L5454" i="4"/>
  <c r="J5455" i="4"/>
  <c r="K5455" i="4" s="1"/>
  <c r="O5455" i="4" s="1"/>
  <c r="L5455" i="4"/>
  <c r="J5456" i="4"/>
  <c r="K5456" i="4" s="1"/>
  <c r="O5456" i="4" s="1"/>
  <c r="L5456" i="4"/>
  <c r="J5457" i="4"/>
  <c r="K5457" i="4" s="1"/>
  <c r="O5457" i="4" s="1"/>
  <c r="L5457" i="4"/>
  <c r="J5458" i="4"/>
  <c r="K5458" i="4" s="1"/>
  <c r="L5458" i="4"/>
  <c r="J5459" i="4"/>
  <c r="K5459" i="4" s="1"/>
  <c r="O5459" i="4" s="1"/>
  <c r="L5459" i="4"/>
  <c r="J5460" i="4"/>
  <c r="K5460" i="4" s="1"/>
  <c r="L5460" i="4"/>
  <c r="J5461" i="4"/>
  <c r="K5461" i="4" s="1"/>
  <c r="O5461" i="4" s="1"/>
  <c r="L5461" i="4"/>
  <c r="J5462" i="4"/>
  <c r="K5462" i="4" s="1"/>
  <c r="O5462" i="4" s="1"/>
  <c r="L5462" i="4"/>
  <c r="J5463" i="4"/>
  <c r="K5463" i="4" s="1"/>
  <c r="O5463" i="4" s="1"/>
  <c r="L5463" i="4"/>
  <c r="J5464" i="4"/>
  <c r="K5464" i="4" s="1"/>
  <c r="L5464" i="4"/>
  <c r="J5465" i="4"/>
  <c r="K5465" i="4" s="1"/>
  <c r="O5465" i="4" s="1"/>
  <c r="L5465" i="4"/>
  <c r="J5466" i="4"/>
  <c r="K5466" i="4" s="1"/>
  <c r="O5466" i="4" s="1"/>
  <c r="L5466" i="4"/>
  <c r="J5467" i="4"/>
  <c r="K5467" i="4" s="1"/>
  <c r="O5467" i="4" s="1"/>
  <c r="L5467" i="4"/>
  <c r="J5468" i="4"/>
  <c r="K5468" i="4" s="1"/>
  <c r="L5468" i="4"/>
  <c r="J5469" i="4"/>
  <c r="K5469" i="4" s="1"/>
  <c r="O5469" i="4" s="1"/>
  <c r="L5469" i="4"/>
  <c r="J5470" i="4"/>
  <c r="K5470" i="4" s="1"/>
  <c r="L5470" i="4"/>
  <c r="J5471" i="4"/>
  <c r="K5471" i="4" s="1"/>
  <c r="O5471" i="4" s="1"/>
  <c r="L5471" i="4"/>
  <c r="J5472" i="4"/>
  <c r="K5472" i="4" s="1"/>
  <c r="L5472" i="4"/>
  <c r="J5473" i="4"/>
  <c r="K5473" i="4" s="1"/>
  <c r="O5473" i="4" s="1"/>
  <c r="L5473" i="4"/>
  <c r="J5474" i="4"/>
  <c r="K5474" i="4" s="1"/>
  <c r="L5474" i="4"/>
  <c r="J5475" i="4"/>
  <c r="K5475" i="4" s="1"/>
  <c r="O5475" i="4" s="1"/>
  <c r="L5475" i="4"/>
  <c r="J5476" i="4"/>
  <c r="K5476" i="4" s="1"/>
  <c r="O5476" i="4" s="1"/>
  <c r="L5476" i="4"/>
  <c r="J5477" i="4"/>
  <c r="K5477" i="4" s="1"/>
  <c r="O5477" i="4" s="1"/>
  <c r="L5477" i="4"/>
  <c r="J5478" i="4"/>
  <c r="K5478" i="4" s="1"/>
  <c r="O5478" i="4" s="1"/>
  <c r="L5478" i="4"/>
  <c r="J5479" i="4"/>
  <c r="K5479" i="4" s="1"/>
  <c r="O5479" i="4" s="1"/>
  <c r="L5479" i="4"/>
  <c r="J5480" i="4"/>
  <c r="K5480" i="4" s="1"/>
  <c r="L5480" i="4"/>
  <c r="J5481" i="4"/>
  <c r="K5481" i="4" s="1"/>
  <c r="O5481" i="4" s="1"/>
  <c r="L5481" i="4"/>
  <c r="J5482" i="4"/>
  <c r="K5482" i="4" s="1"/>
  <c r="O5482" i="4" s="1"/>
  <c r="L5482" i="4"/>
  <c r="J5483" i="4"/>
  <c r="K5483" i="4" s="1"/>
  <c r="O5483" i="4" s="1"/>
  <c r="L5483" i="4"/>
  <c r="J5484" i="4"/>
  <c r="K5484" i="4" s="1"/>
  <c r="O5484" i="4" s="1"/>
  <c r="L5484" i="4"/>
  <c r="J5485" i="4"/>
  <c r="K5485" i="4" s="1"/>
  <c r="O5485" i="4" s="1"/>
  <c r="L5485" i="4"/>
  <c r="J5486" i="4"/>
  <c r="K5486" i="4" s="1"/>
  <c r="L5486" i="4"/>
  <c r="J5487" i="4"/>
  <c r="K5487" i="4" s="1"/>
  <c r="O5487" i="4" s="1"/>
  <c r="L5487" i="4"/>
  <c r="J5488" i="4"/>
  <c r="K5488" i="4" s="1"/>
  <c r="L5488" i="4"/>
  <c r="J5489" i="4"/>
  <c r="K5489" i="4" s="1"/>
  <c r="O5489" i="4" s="1"/>
  <c r="L5489" i="4"/>
  <c r="J5490" i="4"/>
  <c r="K5490" i="4" s="1"/>
  <c r="L5490" i="4"/>
  <c r="J5491" i="4"/>
  <c r="K5491" i="4" s="1"/>
  <c r="O5491" i="4" s="1"/>
  <c r="L5491" i="4"/>
  <c r="J5492" i="4"/>
  <c r="K5492" i="4" s="1"/>
  <c r="L5492" i="4"/>
  <c r="J5493" i="4"/>
  <c r="K5493" i="4" s="1"/>
  <c r="O5493" i="4" s="1"/>
  <c r="L5493" i="4"/>
  <c r="J5494" i="4"/>
  <c r="K5494" i="4" s="1"/>
  <c r="O5494" i="4" s="1"/>
  <c r="L5494" i="4"/>
  <c r="J5495" i="4"/>
  <c r="K5495" i="4" s="1"/>
  <c r="O5495" i="4" s="1"/>
  <c r="L5495" i="4"/>
  <c r="J5496" i="4"/>
  <c r="K5496" i="4" s="1"/>
  <c r="L5496" i="4"/>
  <c r="J5497" i="4"/>
  <c r="K5497" i="4" s="1"/>
  <c r="O5497" i="4" s="1"/>
  <c r="L5497" i="4"/>
  <c r="J5498" i="4"/>
  <c r="K5498" i="4" s="1"/>
  <c r="O5498" i="4" s="1"/>
  <c r="L5498" i="4"/>
  <c r="J5499" i="4"/>
  <c r="K5499" i="4" s="1"/>
  <c r="O5499" i="4" s="1"/>
  <c r="L5499" i="4"/>
  <c r="J5500" i="4"/>
  <c r="K5500" i="4" s="1"/>
  <c r="L5500" i="4"/>
  <c r="J5501" i="4"/>
  <c r="K5501" i="4" s="1"/>
  <c r="O5501" i="4" s="1"/>
  <c r="L5501" i="4"/>
  <c r="J5502" i="4"/>
  <c r="K5502" i="4" s="1"/>
  <c r="L5502" i="4"/>
  <c r="J5503" i="4"/>
  <c r="K5503" i="4" s="1"/>
  <c r="O5503" i="4" s="1"/>
  <c r="L5503" i="4"/>
  <c r="J5504" i="4"/>
  <c r="K5504" i="4" s="1"/>
  <c r="L5504" i="4"/>
  <c r="J5505" i="4"/>
  <c r="K5505" i="4" s="1"/>
  <c r="O5505" i="4" s="1"/>
  <c r="L5505" i="4"/>
  <c r="J5506" i="4"/>
  <c r="K5506" i="4" s="1"/>
  <c r="L5506" i="4"/>
  <c r="J5507" i="4"/>
  <c r="K5507" i="4" s="1"/>
  <c r="O5507" i="4" s="1"/>
  <c r="L5507" i="4"/>
  <c r="J5508" i="4"/>
  <c r="K5508" i="4" s="1"/>
  <c r="O5508" i="4" s="1"/>
  <c r="L5508" i="4"/>
  <c r="J5509" i="4"/>
  <c r="K5509" i="4" s="1"/>
  <c r="O5509" i="4" s="1"/>
  <c r="L5509" i="4"/>
  <c r="J5510" i="4"/>
  <c r="K5510" i="4" s="1"/>
  <c r="O5510" i="4" s="1"/>
  <c r="L5510" i="4"/>
  <c r="J5511" i="4"/>
  <c r="K5511" i="4" s="1"/>
  <c r="O5511" i="4" s="1"/>
  <c r="L5511" i="4"/>
  <c r="J5512" i="4"/>
  <c r="K5512" i="4" s="1"/>
  <c r="L5512" i="4"/>
  <c r="J5513" i="4"/>
  <c r="K5513" i="4" s="1"/>
  <c r="O5513" i="4" s="1"/>
  <c r="L5513" i="4"/>
  <c r="J5514" i="4"/>
  <c r="K5514" i="4" s="1"/>
  <c r="O5514" i="4" s="1"/>
  <c r="L5514" i="4"/>
  <c r="J5515" i="4"/>
  <c r="K5515" i="4" s="1"/>
  <c r="O5515" i="4" s="1"/>
  <c r="L5515" i="4"/>
  <c r="J5516" i="4"/>
  <c r="K5516" i="4" s="1"/>
  <c r="O5516" i="4" s="1"/>
  <c r="L5516" i="4"/>
  <c r="J5517" i="4"/>
  <c r="K5517" i="4" s="1"/>
  <c r="O5517" i="4" s="1"/>
  <c r="L5517" i="4"/>
  <c r="J5518" i="4"/>
  <c r="K5518" i="4" s="1"/>
  <c r="L5518" i="4"/>
  <c r="J5519" i="4"/>
  <c r="K5519" i="4" s="1"/>
  <c r="O5519" i="4" s="1"/>
  <c r="L5519" i="4"/>
  <c r="J5520" i="4"/>
  <c r="K5520" i="4" s="1"/>
  <c r="L5520" i="4"/>
  <c r="J5521" i="4"/>
  <c r="K5521" i="4" s="1"/>
  <c r="O5521" i="4" s="1"/>
  <c r="L5521" i="4"/>
  <c r="J5522" i="4"/>
  <c r="K5522" i="4" s="1"/>
  <c r="L5522" i="4"/>
  <c r="J5523" i="4"/>
  <c r="K5523" i="4" s="1"/>
  <c r="O5523" i="4" s="1"/>
  <c r="L5523" i="4"/>
  <c r="J5524" i="4"/>
  <c r="K5524" i="4" s="1"/>
  <c r="L5524" i="4"/>
  <c r="J5525" i="4"/>
  <c r="K5525" i="4" s="1"/>
  <c r="O5525" i="4" s="1"/>
  <c r="L5525" i="4"/>
  <c r="J5526" i="4"/>
  <c r="K5526" i="4" s="1"/>
  <c r="O5526" i="4" s="1"/>
  <c r="L5526" i="4"/>
  <c r="J5527" i="4"/>
  <c r="K5527" i="4" s="1"/>
  <c r="O5527" i="4" s="1"/>
  <c r="L5527" i="4"/>
  <c r="J5528" i="4"/>
  <c r="K5528" i="4" s="1"/>
  <c r="L5528" i="4"/>
  <c r="J5529" i="4"/>
  <c r="K5529" i="4" s="1"/>
  <c r="O5529" i="4" s="1"/>
  <c r="L5529" i="4"/>
  <c r="J5530" i="4"/>
  <c r="K5530" i="4" s="1"/>
  <c r="O5530" i="4" s="1"/>
  <c r="L5530" i="4"/>
  <c r="J5531" i="4"/>
  <c r="K5531" i="4" s="1"/>
  <c r="O5531" i="4" s="1"/>
  <c r="L5531" i="4"/>
  <c r="J5532" i="4"/>
  <c r="K5532" i="4" s="1"/>
  <c r="L5532" i="4"/>
  <c r="J5533" i="4"/>
  <c r="K5533" i="4" s="1"/>
  <c r="O5533" i="4" s="1"/>
  <c r="L5533" i="4"/>
  <c r="J5534" i="4"/>
  <c r="K5534" i="4" s="1"/>
  <c r="L5534" i="4"/>
  <c r="J5535" i="4"/>
  <c r="K5535" i="4" s="1"/>
  <c r="O5535" i="4" s="1"/>
  <c r="L5535" i="4"/>
  <c r="J5536" i="4"/>
  <c r="K5536" i="4" s="1"/>
  <c r="L5536" i="4"/>
  <c r="J5537" i="4"/>
  <c r="K5537" i="4" s="1"/>
  <c r="O5537" i="4" s="1"/>
  <c r="L5537" i="4"/>
  <c r="J5538" i="4"/>
  <c r="K5538" i="4" s="1"/>
  <c r="L5538" i="4"/>
  <c r="J5539" i="4"/>
  <c r="K5539" i="4" s="1"/>
  <c r="O5539" i="4" s="1"/>
  <c r="L5539" i="4"/>
  <c r="J5540" i="4"/>
  <c r="K5540" i="4" s="1"/>
  <c r="O5540" i="4" s="1"/>
  <c r="L5540" i="4"/>
  <c r="J5541" i="4"/>
  <c r="K5541" i="4" s="1"/>
  <c r="O5541" i="4" s="1"/>
  <c r="L5541" i="4"/>
  <c r="J5542" i="4"/>
  <c r="K5542" i="4" s="1"/>
  <c r="O5542" i="4" s="1"/>
  <c r="L5542" i="4"/>
  <c r="J5543" i="4"/>
  <c r="K5543" i="4" s="1"/>
  <c r="O5543" i="4" s="1"/>
  <c r="L5543" i="4"/>
  <c r="J5544" i="4"/>
  <c r="K5544" i="4" s="1"/>
  <c r="L5544" i="4"/>
  <c r="J5545" i="4"/>
  <c r="K5545" i="4" s="1"/>
  <c r="O5545" i="4" s="1"/>
  <c r="L5545" i="4"/>
  <c r="J5546" i="4"/>
  <c r="K5546" i="4" s="1"/>
  <c r="O5546" i="4" s="1"/>
  <c r="L5546" i="4"/>
  <c r="J5547" i="4"/>
  <c r="K5547" i="4" s="1"/>
  <c r="O5547" i="4" s="1"/>
  <c r="L5547" i="4"/>
  <c r="J5548" i="4"/>
  <c r="K5548" i="4" s="1"/>
  <c r="O5548" i="4" s="1"/>
  <c r="L5548" i="4"/>
  <c r="J5549" i="4"/>
  <c r="K5549" i="4" s="1"/>
  <c r="O5549" i="4" s="1"/>
  <c r="L5549" i="4"/>
  <c r="J5550" i="4"/>
  <c r="K5550" i="4" s="1"/>
  <c r="L5550" i="4"/>
  <c r="J5551" i="4"/>
  <c r="K5551" i="4" s="1"/>
  <c r="O5551" i="4" s="1"/>
  <c r="L5551" i="4"/>
  <c r="J5552" i="4"/>
  <c r="K5552" i="4" s="1"/>
  <c r="L5552" i="4"/>
  <c r="J5553" i="4"/>
  <c r="K5553" i="4" s="1"/>
  <c r="O5553" i="4" s="1"/>
  <c r="L5553" i="4"/>
  <c r="J5554" i="4"/>
  <c r="K5554" i="4" s="1"/>
  <c r="L5554" i="4"/>
  <c r="J5555" i="4"/>
  <c r="K5555" i="4" s="1"/>
  <c r="O5555" i="4" s="1"/>
  <c r="L5555" i="4"/>
  <c r="J5556" i="4"/>
  <c r="K5556" i="4" s="1"/>
  <c r="O5556" i="4" s="1"/>
  <c r="L5556" i="4"/>
  <c r="J5557" i="4"/>
  <c r="K5557" i="4" s="1"/>
  <c r="O5557" i="4" s="1"/>
  <c r="L5557" i="4"/>
  <c r="J5558" i="4"/>
  <c r="K5558" i="4" s="1"/>
  <c r="O5558" i="4" s="1"/>
  <c r="L5558" i="4"/>
  <c r="J5559" i="4"/>
  <c r="K5559" i="4" s="1"/>
  <c r="O5559" i="4" s="1"/>
  <c r="L5559" i="4"/>
  <c r="J5560" i="4"/>
  <c r="K5560" i="4" s="1"/>
  <c r="L5560" i="4"/>
  <c r="J5561" i="4"/>
  <c r="K5561" i="4" s="1"/>
  <c r="O5561" i="4" s="1"/>
  <c r="L5561" i="4"/>
  <c r="J5562" i="4"/>
  <c r="K5562" i="4" s="1"/>
  <c r="O5562" i="4" s="1"/>
  <c r="L5562" i="4"/>
  <c r="J5563" i="4"/>
  <c r="K5563" i="4" s="1"/>
  <c r="O5563" i="4" s="1"/>
  <c r="L5563" i="4"/>
  <c r="J5564" i="4"/>
  <c r="K5564" i="4" s="1"/>
  <c r="L5564" i="4"/>
  <c r="J5565" i="4"/>
  <c r="K5565" i="4" s="1"/>
  <c r="O5565" i="4" s="1"/>
  <c r="L5565" i="4"/>
  <c r="J5566" i="4"/>
  <c r="K5566" i="4" s="1"/>
  <c r="L5566" i="4"/>
  <c r="J5567" i="4"/>
  <c r="K5567" i="4" s="1"/>
  <c r="O5567" i="4" s="1"/>
  <c r="L5567" i="4"/>
  <c r="J5568" i="4"/>
  <c r="K5568" i="4" s="1"/>
  <c r="L5568" i="4"/>
  <c r="J5569" i="4"/>
  <c r="K5569" i="4" s="1"/>
  <c r="O5569" i="4" s="1"/>
  <c r="L5569" i="4"/>
  <c r="J5570" i="4"/>
  <c r="K5570" i="4" s="1"/>
  <c r="L5570" i="4"/>
  <c r="J5571" i="4"/>
  <c r="K5571" i="4" s="1"/>
  <c r="O5571" i="4" s="1"/>
  <c r="L5571" i="4"/>
  <c r="J5572" i="4"/>
  <c r="K5572" i="4" s="1"/>
  <c r="O5572" i="4" s="1"/>
  <c r="L5572" i="4"/>
  <c r="J5573" i="4"/>
  <c r="K5573" i="4" s="1"/>
  <c r="O5573" i="4" s="1"/>
  <c r="L5573" i="4"/>
  <c r="J5574" i="4"/>
  <c r="K5574" i="4" s="1"/>
  <c r="O5574" i="4" s="1"/>
  <c r="L5574" i="4"/>
  <c r="J5575" i="4"/>
  <c r="K5575" i="4" s="1"/>
  <c r="O5575" i="4" s="1"/>
  <c r="L5575" i="4"/>
  <c r="J5576" i="4"/>
  <c r="K5576" i="4" s="1"/>
  <c r="L5576" i="4"/>
  <c r="J5577" i="4"/>
  <c r="K5577" i="4" s="1"/>
  <c r="O5577" i="4" s="1"/>
  <c r="L5577" i="4"/>
  <c r="J5578" i="4"/>
  <c r="K5578" i="4" s="1"/>
  <c r="O5578" i="4" s="1"/>
  <c r="L5578" i="4"/>
  <c r="J5579" i="4"/>
  <c r="K5579" i="4" s="1"/>
  <c r="O5579" i="4" s="1"/>
  <c r="L5579" i="4"/>
  <c r="J5580" i="4"/>
  <c r="K5580" i="4" s="1"/>
  <c r="O5580" i="4" s="1"/>
  <c r="L5580" i="4"/>
  <c r="J5581" i="4"/>
  <c r="K5581" i="4" s="1"/>
  <c r="O5581" i="4" s="1"/>
  <c r="L5581" i="4"/>
  <c r="J5582" i="4"/>
  <c r="K5582" i="4" s="1"/>
  <c r="O5582" i="4" s="1"/>
  <c r="L5582" i="4"/>
  <c r="J5583" i="4"/>
  <c r="K5583" i="4" s="1"/>
  <c r="O5583" i="4" s="1"/>
  <c r="L5583" i="4"/>
  <c r="J5584" i="4"/>
  <c r="K5584" i="4" s="1"/>
  <c r="L5584" i="4"/>
  <c r="J5585" i="4"/>
  <c r="K5585" i="4" s="1"/>
  <c r="O5585" i="4" s="1"/>
  <c r="L5585" i="4"/>
  <c r="J5586" i="4"/>
  <c r="K5586" i="4" s="1"/>
  <c r="O5586" i="4" s="1"/>
  <c r="L5586" i="4"/>
  <c r="J5587" i="4"/>
  <c r="K5587" i="4" s="1"/>
  <c r="O5587" i="4" s="1"/>
  <c r="L5587" i="4"/>
  <c r="J5588" i="4"/>
  <c r="K5588" i="4" s="1"/>
  <c r="L5588" i="4"/>
  <c r="J5589" i="4"/>
  <c r="K5589" i="4" s="1"/>
  <c r="O5589" i="4" s="1"/>
  <c r="L5589" i="4"/>
  <c r="J5590" i="4"/>
  <c r="K5590" i="4" s="1"/>
  <c r="O5590" i="4" s="1"/>
  <c r="L5590" i="4"/>
  <c r="J5591" i="4"/>
  <c r="K5591" i="4" s="1"/>
  <c r="O5591" i="4" s="1"/>
  <c r="L5591" i="4"/>
  <c r="J5592" i="4"/>
  <c r="K5592" i="4" s="1"/>
  <c r="L5592" i="4"/>
  <c r="J5593" i="4"/>
  <c r="K5593" i="4" s="1"/>
  <c r="O5593" i="4" s="1"/>
  <c r="L5593" i="4"/>
  <c r="J5594" i="4"/>
  <c r="K5594" i="4" s="1"/>
  <c r="O5594" i="4" s="1"/>
  <c r="L5594" i="4"/>
  <c r="J5595" i="4"/>
  <c r="K5595" i="4" s="1"/>
  <c r="O5595" i="4" s="1"/>
  <c r="L5595" i="4"/>
  <c r="J5596" i="4"/>
  <c r="K5596" i="4" s="1"/>
  <c r="O5596" i="4" s="1"/>
  <c r="L5596" i="4"/>
  <c r="J5597" i="4"/>
  <c r="K5597" i="4" s="1"/>
  <c r="O5597" i="4" s="1"/>
  <c r="L5597" i="4"/>
  <c r="J5598" i="4"/>
  <c r="K5598" i="4" s="1"/>
  <c r="L5598" i="4"/>
  <c r="J5599" i="4"/>
  <c r="K5599" i="4" s="1"/>
  <c r="O5599" i="4" s="1"/>
  <c r="L5599" i="4"/>
  <c r="J5600" i="4"/>
  <c r="K5600" i="4" s="1"/>
  <c r="O5600" i="4" s="1"/>
  <c r="L5600" i="4"/>
  <c r="J5601" i="4"/>
  <c r="K5601" i="4" s="1"/>
  <c r="O5601" i="4" s="1"/>
  <c r="L5601" i="4"/>
  <c r="J5602" i="4"/>
  <c r="K5602" i="4" s="1"/>
  <c r="O5602" i="4" s="1"/>
  <c r="L5602" i="4"/>
  <c r="J5603" i="4"/>
  <c r="K5603" i="4" s="1"/>
  <c r="O5603" i="4" s="1"/>
  <c r="L5603" i="4"/>
  <c r="J5604" i="4"/>
  <c r="K5604" i="4" s="1"/>
  <c r="O5604" i="4" s="1"/>
  <c r="L5604" i="4"/>
  <c r="J5605" i="4"/>
  <c r="K5605" i="4" s="1"/>
  <c r="O5605" i="4" s="1"/>
  <c r="L5605" i="4"/>
  <c r="J5606" i="4"/>
  <c r="K5606" i="4" s="1"/>
  <c r="L5606" i="4"/>
  <c r="J5607" i="4"/>
  <c r="K5607" i="4" s="1"/>
  <c r="M5607" i="4" s="1"/>
  <c r="L5607" i="4"/>
  <c r="J5608" i="4"/>
  <c r="K5608" i="4" s="1"/>
  <c r="O5608" i="4" s="1"/>
  <c r="L5608" i="4"/>
  <c r="J5609" i="4"/>
  <c r="K5609" i="4" s="1"/>
  <c r="O5609" i="4" s="1"/>
  <c r="L5609" i="4"/>
  <c r="J5610" i="4"/>
  <c r="K5610" i="4" s="1"/>
  <c r="O5610" i="4" s="1"/>
  <c r="L5610" i="4"/>
  <c r="J5611" i="4"/>
  <c r="K5611" i="4" s="1"/>
  <c r="L5611" i="4"/>
  <c r="J5612" i="4"/>
  <c r="K5612" i="4" s="1"/>
  <c r="O5612" i="4" s="1"/>
  <c r="L5612" i="4"/>
  <c r="J5613" i="4"/>
  <c r="K5613" i="4" s="1"/>
  <c r="O5613" i="4" s="1"/>
  <c r="L5613" i="4"/>
  <c r="J5614" i="4"/>
  <c r="K5614" i="4" s="1"/>
  <c r="O5614" i="4" s="1"/>
  <c r="L5614" i="4"/>
  <c r="J5615" i="4"/>
  <c r="K5615" i="4" s="1"/>
  <c r="O5615" i="4" s="1"/>
  <c r="L5615" i="4"/>
  <c r="J5616" i="4"/>
  <c r="K5616" i="4" s="1"/>
  <c r="O5616" i="4" s="1"/>
  <c r="L5616" i="4"/>
  <c r="J5617" i="4"/>
  <c r="K5617" i="4" s="1"/>
  <c r="O5617" i="4" s="1"/>
  <c r="L5617" i="4"/>
  <c r="J5618" i="4"/>
  <c r="K5618" i="4" s="1"/>
  <c r="O5618" i="4" s="1"/>
  <c r="L5618" i="4"/>
  <c r="J5619" i="4"/>
  <c r="K5619" i="4" s="1"/>
  <c r="L5619" i="4"/>
  <c r="J5620" i="4"/>
  <c r="K5620" i="4" s="1"/>
  <c r="O5620" i="4" s="1"/>
  <c r="L5620" i="4"/>
  <c r="J5621" i="4"/>
  <c r="K5621" i="4" s="1"/>
  <c r="O5621" i="4" s="1"/>
  <c r="L5621" i="4"/>
  <c r="J5622" i="4"/>
  <c r="K5622" i="4" s="1"/>
  <c r="O5622" i="4" s="1"/>
  <c r="L5622" i="4"/>
  <c r="J5623" i="4"/>
  <c r="K5623" i="4" s="1"/>
  <c r="M5623" i="4" s="1"/>
  <c r="L5623" i="4"/>
  <c r="J5624" i="4"/>
  <c r="K5624" i="4" s="1"/>
  <c r="L5624" i="4"/>
  <c r="J5625" i="4"/>
  <c r="K5625" i="4" s="1"/>
  <c r="O5625" i="4" s="1"/>
  <c r="L5625" i="4"/>
  <c r="J5626" i="4"/>
  <c r="K5626" i="4" s="1"/>
  <c r="O5626" i="4" s="1"/>
  <c r="L5626" i="4"/>
  <c r="J5627" i="4"/>
  <c r="K5627" i="4" s="1"/>
  <c r="L5627" i="4"/>
  <c r="J5628" i="4"/>
  <c r="K5628" i="4" s="1"/>
  <c r="L5628" i="4"/>
  <c r="J5629" i="4"/>
  <c r="K5629" i="4" s="1"/>
  <c r="O5629" i="4" s="1"/>
  <c r="L5629" i="4"/>
  <c r="J5630" i="4"/>
  <c r="K5630" i="4" s="1"/>
  <c r="O5630" i="4" s="1"/>
  <c r="L5630" i="4"/>
  <c r="J5631" i="4"/>
  <c r="K5631" i="4" s="1"/>
  <c r="M5631" i="4" s="1"/>
  <c r="L5631" i="4"/>
  <c r="J5632" i="4"/>
  <c r="K5632" i="4" s="1"/>
  <c r="L5632" i="4"/>
  <c r="J5633" i="4"/>
  <c r="K5633" i="4" s="1"/>
  <c r="O5633" i="4" s="1"/>
  <c r="L5633" i="4"/>
  <c r="J5634" i="4"/>
  <c r="K5634" i="4" s="1"/>
  <c r="O5634" i="4" s="1"/>
  <c r="L5634" i="4"/>
  <c r="J5635" i="4"/>
  <c r="K5635" i="4" s="1"/>
  <c r="L5635" i="4"/>
  <c r="J5636" i="4"/>
  <c r="K5636" i="4" s="1"/>
  <c r="L5636" i="4"/>
  <c r="J5637" i="4"/>
  <c r="K5637" i="4" s="1"/>
  <c r="O5637" i="4" s="1"/>
  <c r="L5637" i="4"/>
  <c r="J5638" i="4"/>
  <c r="K5638" i="4" s="1"/>
  <c r="O5638" i="4" s="1"/>
  <c r="L5638" i="4"/>
  <c r="J5639" i="4"/>
  <c r="K5639" i="4" s="1"/>
  <c r="O5639" i="4" s="1"/>
  <c r="L5639" i="4"/>
  <c r="J5640" i="4"/>
  <c r="K5640" i="4" s="1"/>
  <c r="O5640" i="4" s="1"/>
  <c r="L5640" i="4"/>
  <c r="J5641" i="4"/>
  <c r="K5641" i="4" s="1"/>
  <c r="O5641" i="4" s="1"/>
  <c r="L5641" i="4"/>
  <c r="J5642" i="4"/>
  <c r="K5642" i="4" s="1"/>
  <c r="O5642" i="4" s="1"/>
  <c r="L5642" i="4"/>
  <c r="J5643" i="4"/>
  <c r="K5643" i="4" s="1"/>
  <c r="L5643" i="4"/>
  <c r="J5644" i="4"/>
  <c r="K5644" i="4" s="1"/>
  <c r="O5644" i="4" s="1"/>
  <c r="L5644" i="4"/>
  <c r="J5645" i="4"/>
  <c r="K5645" i="4" s="1"/>
  <c r="O5645" i="4" s="1"/>
  <c r="L5645" i="4"/>
  <c r="J5646" i="4"/>
  <c r="K5646" i="4" s="1"/>
  <c r="O5646" i="4" s="1"/>
  <c r="L5646" i="4"/>
  <c r="J5647" i="4"/>
  <c r="K5647" i="4" s="1"/>
  <c r="M5647" i="4" s="1"/>
  <c r="L5647" i="4"/>
  <c r="J5648" i="4"/>
  <c r="K5648" i="4" s="1"/>
  <c r="L5648" i="4"/>
  <c r="J5649" i="4"/>
  <c r="K5649" i="4" s="1"/>
  <c r="O5649" i="4" s="1"/>
  <c r="L5649" i="4"/>
  <c r="J5650" i="4"/>
  <c r="K5650" i="4" s="1"/>
  <c r="O5650" i="4" s="1"/>
  <c r="L5650" i="4"/>
  <c r="J5651" i="4"/>
  <c r="K5651" i="4" s="1"/>
  <c r="O5651" i="4" s="1"/>
  <c r="L5651" i="4"/>
  <c r="J5652" i="4"/>
  <c r="K5652" i="4" s="1"/>
  <c r="O5652" i="4" s="1"/>
  <c r="L5652" i="4"/>
  <c r="J5653" i="4"/>
  <c r="K5653" i="4" s="1"/>
  <c r="O5653" i="4" s="1"/>
  <c r="L5653" i="4"/>
  <c r="J5654" i="4"/>
  <c r="K5654" i="4" s="1"/>
  <c r="O5654" i="4" s="1"/>
  <c r="L5654" i="4"/>
  <c r="J5655" i="4"/>
  <c r="K5655" i="4" s="1"/>
  <c r="M5655" i="4" s="1"/>
  <c r="L5655" i="4"/>
  <c r="J5656" i="4"/>
  <c r="K5656" i="4" s="1"/>
  <c r="O5656" i="4" s="1"/>
  <c r="L5656" i="4"/>
  <c r="J5657" i="4"/>
  <c r="K5657" i="4" s="1"/>
  <c r="O5657" i="4" s="1"/>
  <c r="L5657" i="4"/>
  <c r="J5658" i="4"/>
  <c r="K5658" i="4" s="1"/>
  <c r="O5658" i="4" s="1"/>
  <c r="L5658" i="4"/>
  <c r="J5659" i="4"/>
  <c r="K5659" i="4" s="1"/>
  <c r="O5659" i="4" s="1"/>
  <c r="L5659" i="4"/>
  <c r="J5660" i="4"/>
  <c r="K5660" i="4" s="1"/>
  <c r="O5660" i="4" s="1"/>
  <c r="L5660" i="4"/>
  <c r="J5661" i="4"/>
  <c r="K5661" i="4" s="1"/>
  <c r="O5661" i="4" s="1"/>
  <c r="L5661" i="4"/>
  <c r="J5662" i="4"/>
  <c r="K5662" i="4" s="1"/>
  <c r="O5662" i="4" s="1"/>
  <c r="L5662" i="4"/>
  <c r="J5663" i="4"/>
  <c r="K5663" i="4" s="1"/>
  <c r="M5663" i="4" s="1"/>
  <c r="L5663" i="4"/>
  <c r="J5664" i="4"/>
  <c r="K5664" i="4" s="1"/>
  <c r="O5664" i="4" s="1"/>
  <c r="L5664" i="4"/>
  <c r="J5665" i="4"/>
  <c r="K5665" i="4" s="1"/>
  <c r="O5665" i="4" s="1"/>
  <c r="L5665" i="4"/>
  <c r="J5666" i="4"/>
  <c r="K5666" i="4" s="1"/>
  <c r="O5666" i="4" s="1"/>
  <c r="L5666" i="4"/>
  <c r="J5667" i="4"/>
  <c r="K5667" i="4" s="1"/>
  <c r="L5667" i="4"/>
  <c r="J5668" i="4"/>
  <c r="K5668" i="4" s="1"/>
  <c r="L5668" i="4"/>
  <c r="J5669" i="4"/>
  <c r="K5669" i="4" s="1"/>
  <c r="O5669" i="4" s="1"/>
  <c r="L5669" i="4"/>
  <c r="J5670" i="4"/>
  <c r="K5670" i="4" s="1"/>
  <c r="O5670" i="4" s="1"/>
  <c r="L5670" i="4"/>
  <c r="J5671" i="4"/>
  <c r="K5671" i="4" s="1"/>
  <c r="M5671" i="4" s="1"/>
  <c r="L5671" i="4"/>
  <c r="J5672" i="4"/>
  <c r="K5672" i="4" s="1"/>
  <c r="L5672" i="4"/>
  <c r="J5673" i="4"/>
  <c r="K5673" i="4" s="1"/>
  <c r="O5673" i="4" s="1"/>
  <c r="L5673" i="4"/>
  <c r="J5674" i="4"/>
  <c r="K5674" i="4" s="1"/>
  <c r="O5674" i="4" s="1"/>
  <c r="L5674" i="4"/>
  <c r="J5675" i="4"/>
  <c r="K5675" i="4" s="1"/>
  <c r="L5675" i="4"/>
  <c r="J5676" i="4"/>
  <c r="K5676" i="4" s="1"/>
  <c r="L5676" i="4"/>
  <c r="J5677" i="4"/>
  <c r="K5677" i="4" s="1"/>
  <c r="O5677" i="4" s="1"/>
  <c r="L5677" i="4"/>
  <c r="J5678" i="4"/>
  <c r="K5678" i="4" s="1"/>
  <c r="O5678" i="4" s="1"/>
  <c r="L5678" i="4"/>
  <c r="J5679" i="4"/>
  <c r="K5679" i="4" s="1"/>
  <c r="M5679" i="4" s="1"/>
  <c r="L5679" i="4"/>
  <c r="J5680" i="4"/>
  <c r="K5680" i="4" s="1"/>
  <c r="O5680" i="4" s="1"/>
  <c r="L5680" i="4"/>
  <c r="J5681" i="4"/>
  <c r="K5681" i="4" s="1"/>
  <c r="O5681" i="4" s="1"/>
  <c r="L5681" i="4"/>
  <c r="J5682" i="4"/>
  <c r="K5682" i="4" s="1"/>
  <c r="O5682" i="4" s="1"/>
  <c r="L5682" i="4"/>
  <c r="J5683" i="4"/>
  <c r="K5683" i="4" s="1"/>
  <c r="L5683" i="4"/>
  <c r="J5684" i="4"/>
  <c r="K5684" i="4" s="1"/>
  <c r="L5684" i="4"/>
  <c r="J5685" i="4"/>
  <c r="K5685" i="4" s="1"/>
  <c r="O5685" i="4" s="1"/>
  <c r="L5685" i="4"/>
  <c r="J5686" i="4"/>
  <c r="K5686" i="4" s="1"/>
  <c r="O5686" i="4" s="1"/>
  <c r="L5686" i="4"/>
  <c r="J5687" i="4"/>
  <c r="K5687" i="4" s="1"/>
  <c r="M5687" i="4" s="1"/>
  <c r="L5687" i="4"/>
  <c r="J5688" i="4"/>
  <c r="K5688" i="4" s="1"/>
  <c r="O5688" i="4" s="1"/>
  <c r="L5688" i="4"/>
  <c r="J5689" i="4"/>
  <c r="K5689" i="4" s="1"/>
  <c r="O5689" i="4" s="1"/>
  <c r="L5689" i="4"/>
  <c r="J5690" i="4"/>
  <c r="K5690" i="4" s="1"/>
  <c r="O5690" i="4" s="1"/>
  <c r="L5690" i="4"/>
  <c r="J5691" i="4"/>
  <c r="K5691" i="4" s="1"/>
  <c r="L5691" i="4"/>
  <c r="J5692" i="4"/>
  <c r="K5692" i="4" s="1"/>
  <c r="L5692" i="4"/>
  <c r="J5693" i="4"/>
  <c r="K5693" i="4" s="1"/>
  <c r="O5693" i="4" s="1"/>
  <c r="L5693" i="4"/>
  <c r="J5694" i="4"/>
  <c r="K5694" i="4" s="1"/>
  <c r="O5694" i="4" s="1"/>
  <c r="L5694" i="4"/>
  <c r="J5695" i="4"/>
  <c r="K5695" i="4" s="1"/>
  <c r="M5695" i="4" s="1"/>
  <c r="L5695" i="4"/>
  <c r="J5696" i="4"/>
  <c r="K5696" i="4" s="1"/>
  <c r="L5696" i="4"/>
  <c r="J5697" i="4"/>
  <c r="K5697" i="4" s="1"/>
  <c r="O5697" i="4" s="1"/>
  <c r="L5697" i="4"/>
  <c r="J5698" i="4"/>
  <c r="K5698" i="4" s="1"/>
  <c r="O5698" i="4" s="1"/>
  <c r="L5698" i="4"/>
  <c r="J5699" i="4"/>
  <c r="K5699" i="4" s="1"/>
  <c r="L5699" i="4"/>
  <c r="J5700" i="4"/>
  <c r="K5700" i="4" s="1"/>
  <c r="O5700" i="4" s="1"/>
  <c r="L5700" i="4"/>
  <c r="J5701" i="4"/>
  <c r="K5701" i="4" s="1"/>
  <c r="O5701" i="4" s="1"/>
  <c r="L5701" i="4"/>
  <c r="J5702" i="4"/>
  <c r="K5702" i="4" s="1"/>
  <c r="L5702" i="4"/>
  <c r="J5703" i="4"/>
  <c r="K5703" i="4" s="1"/>
  <c r="M5703" i="4" s="1"/>
  <c r="L5703" i="4"/>
  <c r="J5704" i="4"/>
  <c r="K5704" i="4" s="1"/>
  <c r="O5704" i="4" s="1"/>
  <c r="L5704" i="4"/>
  <c r="J5705" i="4"/>
  <c r="K5705" i="4" s="1"/>
  <c r="O5705" i="4" s="1"/>
  <c r="L5705" i="4"/>
  <c r="J5706" i="4"/>
  <c r="K5706" i="4" s="1"/>
  <c r="O5706" i="4" s="1"/>
  <c r="L5706" i="4"/>
  <c r="J5707" i="4"/>
  <c r="K5707" i="4" s="1"/>
  <c r="L5707" i="4"/>
  <c r="J5708" i="4"/>
  <c r="K5708" i="4" s="1"/>
  <c r="O5708" i="4" s="1"/>
  <c r="L5708" i="4"/>
  <c r="J5709" i="4"/>
  <c r="K5709" i="4" s="1"/>
  <c r="O5709" i="4" s="1"/>
  <c r="L5709" i="4"/>
  <c r="J5710" i="4"/>
  <c r="K5710" i="4" s="1"/>
  <c r="O5710" i="4" s="1"/>
  <c r="L5710" i="4"/>
  <c r="J5711" i="4"/>
  <c r="K5711" i="4" s="1"/>
  <c r="M5711" i="4" s="1"/>
  <c r="L5711" i="4"/>
  <c r="J5712" i="4"/>
  <c r="K5712" i="4" s="1"/>
  <c r="L5712" i="4"/>
  <c r="J5713" i="4"/>
  <c r="K5713" i="4" s="1"/>
  <c r="O5713" i="4" s="1"/>
  <c r="L5713" i="4"/>
  <c r="J5714" i="4"/>
  <c r="K5714" i="4" s="1"/>
  <c r="O5714" i="4" s="1"/>
  <c r="L5714" i="4"/>
  <c r="J5715" i="4"/>
  <c r="K5715" i="4" s="1"/>
  <c r="L5715" i="4"/>
  <c r="J5716" i="4"/>
  <c r="K5716" i="4" s="1"/>
  <c r="L5716" i="4"/>
  <c r="J5717" i="4"/>
  <c r="K5717" i="4" s="1"/>
  <c r="O5717" i="4" s="1"/>
  <c r="L5717" i="4"/>
  <c r="J5718" i="4"/>
  <c r="K5718" i="4" s="1"/>
  <c r="O5718" i="4" s="1"/>
  <c r="L5718" i="4"/>
  <c r="J5719" i="4"/>
  <c r="K5719" i="4" s="1"/>
  <c r="M5719" i="4" s="1"/>
  <c r="L5719" i="4"/>
  <c r="J5720" i="4"/>
  <c r="K5720" i="4" s="1"/>
  <c r="O5720" i="4" s="1"/>
  <c r="L5720" i="4"/>
  <c r="J5721" i="4"/>
  <c r="K5721" i="4" s="1"/>
  <c r="O5721" i="4" s="1"/>
  <c r="L5721" i="4"/>
  <c r="J5722" i="4"/>
  <c r="K5722" i="4" s="1"/>
  <c r="O5722" i="4" s="1"/>
  <c r="L5722" i="4"/>
  <c r="J5723" i="4"/>
  <c r="K5723" i="4" s="1"/>
  <c r="L5723" i="4"/>
  <c r="J5724" i="4"/>
  <c r="K5724" i="4" s="1"/>
  <c r="O5724" i="4" s="1"/>
  <c r="L5724" i="4"/>
  <c r="J5725" i="4"/>
  <c r="K5725" i="4" s="1"/>
  <c r="O5725" i="4" s="1"/>
  <c r="L5725" i="4"/>
  <c r="J5726" i="4"/>
  <c r="K5726" i="4" s="1"/>
  <c r="O5726" i="4" s="1"/>
  <c r="L5726" i="4"/>
  <c r="J5727" i="4"/>
  <c r="K5727" i="4" s="1"/>
  <c r="M5727" i="4" s="1"/>
  <c r="L5727" i="4"/>
  <c r="J5728" i="4"/>
  <c r="K5728" i="4" s="1"/>
  <c r="L5728" i="4"/>
  <c r="J5729" i="4"/>
  <c r="K5729" i="4" s="1"/>
  <c r="L5729" i="4"/>
  <c r="J5730" i="4"/>
  <c r="K5730" i="4" s="1"/>
  <c r="L5730" i="4"/>
  <c r="J5731" i="4"/>
  <c r="K5731" i="4" s="1"/>
  <c r="O5731" i="4" s="1"/>
  <c r="L5731" i="4"/>
  <c r="J5732" i="4"/>
  <c r="K5732" i="4" s="1"/>
  <c r="O5732" i="4" s="1"/>
  <c r="L5732" i="4"/>
  <c r="J5733" i="4"/>
  <c r="K5733" i="4" s="1"/>
  <c r="L5733" i="4"/>
  <c r="J5734" i="4"/>
  <c r="K5734" i="4" s="1"/>
  <c r="L5734" i="4"/>
  <c r="J5735" i="4"/>
  <c r="K5735" i="4" s="1"/>
  <c r="O5735" i="4" s="1"/>
  <c r="L5735" i="4"/>
  <c r="J5736" i="4"/>
  <c r="K5736" i="4" s="1"/>
  <c r="O5736" i="4" s="1"/>
  <c r="L5736" i="4"/>
  <c r="J5737" i="4"/>
  <c r="K5737" i="4" s="1"/>
  <c r="L5737" i="4"/>
  <c r="J5738" i="4"/>
  <c r="K5738" i="4" s="1"/>
  <c r="O5738" i="4" s="1"/>
  <c r="L5738" i="4"/>
  <c r="J5739" i="4"/>
  <c r="K5739" i="4" s="1"/>
  <c r="O5739" i="4" s="1"/>
  <c r="L5739" i="4"/>
  <c r="J5740" i="4"/>
  <c r="K5740" i="4" s="1"/>
  <c r="O5740" i="4" s="1"/>
  <c r="L5740" i="4"/>
  <c r="J5741" i="4"/>
  <c r="K5741" i="4" s="1"/>
  <c r="L5741" i="4"/>
  <c r="J5742" i="4"/>
  <c r="K5742" i="4" s="1"/>
  <c r="L5742" i="4"/>
  <c r="J5743" i="4"/>
  <c r="K5743" i="4" s="1"/>
  <c r="O5743" i="4" s="1"/>
  <c r="L5743" i="4"/>
  <c r="J5744" i="4"/>
  <c r="K5744" i="4" s="1"/>
  <c r="O5744" i="4" s="1"/>
  <c r="L5744" i="4"/>
  <c r="J5745" i="4"/>
  <c r="K5745" i="4" s="1"/>
  <c r="L5745" i="4"/>
  <c r="J5746" i="4"/>
  <c r="K5746" i="4" s="1"/>
  <c r="O5746" i="4" s="1"/>
  <c r="L5746" i="4"/>
  <c r="J5747" i="4"/>
  <c r="K5747" i="4" s="1"/>
  <c r="O5747" i="4" s="1"/>
  <c r="L5747" i="4"/>
  <c r="J5748" i="4"/>
  <c r="K5748" i="4" s="1"/>
  <c r="O5748" i="4" s="1"/>
  <c r="L5748" i="4"/>
  <c r="J5749" i="4"/>
  <c r="K5749" i="4" s="1"/>
  <c r="O5749" i="4" s="1"/>
  <c r="L5749" i="4"/>
  <c r="J5750" i="4"/>
  <c r="K5750" i="4" s="1"/>
  <c r="O5750" i="4" s="1"/>
  <c r="L5750" i="4"/>
  <c r="J5751" i="4"/>
  <c r="K5751" i="4" s="1"/>
  <c r="O5751" i="4" s="1"/>
  <c r="L5751" i="4"/>
  <c r="J5752" i="4"/>
  <c r="K5752" i="4" s="1"/>
  <c r="O5752" i="4" s="1"/>
  <c r="L5752" i="4"/>
  <c r="J5753" i="4"/>
  <c r="K5753" i="4" s="1"/>
  <c r="L5753" i="4"/>
  <c r="J5754" i="4"/>
  <c r="K5754" i="4" s="1"/>
  <c r="L5754" i="4"/>
  <c r="J5755" i="4"/>
  <c r="K5755" i="4" s="1"/>
  <c r="O5755" i="4" s="1"/>
  <c r="L5755" i="4"/>
  <c r="J5756" i="4"/>
  <c r="K5756" i="4" s="1"/>
  <c r="O5756" i="4" s="1"/>
  <c r="L5756" i="4"/>
  <c r="J5757" i="4"/>
  <c r="K5757" i="4" s="1"/>
  <c r="L5757" i="4"/>
  <c r="J5758" i="4"/>
  <c r="K5758" i="4" s="1"/>
  <c r="L5758" i="4"/>
  <c r="J5759" i="4"/>
  <c r="K5759" i="4" s="1"/>
  <c r="O5759" i="4" s="1"/>
  <c r="L5759" i="4"/>
  <c r="J5760" i="4"/>
  <c r="K5760" i="4" s="1"/>
  <c r="O5760" i="4" s="1"/>
  <c r="L5760" i="4"/>
  <c r="J5761" i="4"/>
  <c r="K5761" i="4" s="1"/>
  <c r="O5761" i="4" s="1"/>
  <c r="L5761" i="4"/>
  <c r="J5762" i="4"/>
  <c r="K5762" i="4" s="1"/>
  <c r="L5762" i="4"/>
  <c r="J5763" i="4"/>
  <c r="K5763" i="4" s="1"/>
  <c r="O5763" i="4" s="1"/>
  <c r="L5763" i="4"/>
  <c r="J5764" i="4"/>
  <c r="K5764" i="4" s="1"/>
  <c r="O5764" i="4" s="1"/>
  <c r="L5764" i="4"/>
  <c r="J5765" i="4"/>
  <c r="K5765" i="4" s="1"/>
  <c r="L5765" i="4"/>
  <c r="J5766" i="4"/>
  <c r="K5766" i="4" s="1"/>
  <c r="L5766" i="4"/>
  <c r="J5767" i="4"/>
  <c r="K5767" i="4" s="1"/>
  <c r="O5767" i="4" s="1"/>
  <c r="L5767" i="4"/>
  <c r="J5768" i="4"/>
  <c r="K5768" i="4" s="1"/>
  <c r="O5768" i="4" s="1"/>
  <c r="L5768" i="4"/>
  <c r="J5769" i="4"/>
  <c r="K5769" i="4" s="1"/>
  <c r="O5769" i="4" s="1"/>
  <c r="L5769" i="4"/>
  <c r="J5770" i="4"/>
  <c r="K5770" i="4" s="1"/>
  <c r="O5770" i="4" s="1"/>
  <c r="L5770" i="4"/>
  <c r="J5771" i="4"/>
  <c r="K5771" i="4" s="1"/>
  <c r="O5771" i="4" s="1"/>
  <c r="L5771" i="4"/>
  <c r="J5772" i="4"/>
  <c r="K5772" i="4" s="1"/>
  <c r="O5772" i="4" s="1"/>
  <c r="L5772" i="4"/>
  <c r="J5773" i="4"/>
  <c r="K5773" i="4" s="1"/>
  <c r="L5773" i="4"/>
  <c r="J5774" i="4"/>
  <c r="K5774" i="4" s="1"/>
  <c r="O5774" i="4" s="1"/>
  <c r="L5774" i="4"/>
  <c r="J5775" i="4"/>
  <c r="K5775" i="4" s="1"/>
  <c r="O5775" i="4" s="1"/>
  <c r="L5775" i="4"/>
  <c r="J5776" i="4"/>
  <c r="K5776" i="4" s="1"/>
  <c r="O5776" i="4" s="1"/>
  <c r="L5776" i="4"/>
  <c r="J5777" i="4"/>
  <c r="K5777" i="4" s="1"/>
  <c r="L5777" i="4"/>
  <c r="J5778" i="4"/>
  <c r="K5778" i="4" s="1"/>
  <c r="O5778" i="4" s="1"/>
  <c r="L5778" i="4"/>
  <c r="J5779" i="4"/>
  <c r="K5779" i="4" s="1"/>
  <c r="O5779" i="4" s="1"/>
  <c r="L5779" i="4"/>
  <c r="J5780" i="4"/>
  <c r="K5780" i="4" s="1"/>
  <c r="O5780" i="4" s="1"/>
  <c r="L5780" i="4"/>
  <c r="J5781" i="4"/>
  <c r="K5781" i="4" s="1"/>
  <c r="L5781" i="4"/>
  <c r="J5782" i="4"/>
  <c r="K5782" i="4" s="1"/>
  <c r="O5782" i="4" s="1"/>
  <c r="L5782" i="4"/>
  <c r="J5783" i="4"/>
  <c r="K5783" i="4" s="1"/>
  <c r="O5783" i="4" s="1"/>
  <c r="L5783" i="4"/>
  <c r="J5784" i="4"/>
  <c r="K5784" i="4" s="1"/>
  <c r="O5784" i="4" s="1"/>
  <c r="L5784" i="4"/>
  <c r="J5321" i="4"/>
  <c r="K5321" i="4" s="1"/>
  <c r="O5321" i="4" s="1"/>
  <c r="L5321" i="4"/>
  <c r="J5322" i="4"/>
  <c r="K5322" i="4" s="1"/>
  <c r="O5322" i="4" s="1"/>
  <c r="L5322" i="4"/>
  <c r="J5323" i="4"/>
  <c r="K5323" i="4" s="1"/>
  <c r="L5323" i="4"/>
  <c r="J5324" i="4"/>
  <c r="K5324" i="4" s="1"/>
  <c r="O5324" i="4" s="1"/>
  <c r="L5324" i="4"/>
  <c r="J5325" i="4"/>
  <c r="K5325" i="4" s="1"/>
  <c r="O5325" i="4" s="1"/>
  <c r="L5325" i="4"/>
  <c r="J5326" i="4"/>
  <c r="K5326" i="4" s="1"/>
  <c r="O5326" i="4" s="1"/>
  <c r="L5326" i="4"/>
  <c r="J5327" i="4"/>
  <c r="K5327" i="4" s="1"/>
  <c r="M5327" i="4" s="1"/>
  <c r="L5327" i="4"/>
  <c r="J5328" i="4"/>
  <c r="K5328" i="4" s="1"/>
  <c r="L5328" i="4"/>
  <c r="J5329" i="4"/>
  <c r="K5329" i="4" s="1"/>
  <c r="L5329" i="4"/>
  <c r="J5330" i="4"/>
  <c r="K5330" i="4" s="1"/>
  <c r="O5330" i="4" s="1"/>
  <c r="L5330" i="4"/>
  <c r="J5331" i="4"/>
  <c r="K5331" i="4" s="1"/>
  <c r="L5331" i="4"/>
  <c r="J5332" i="4"/>
  <c r="K5332" i="4" s="1"/>
  <c r="L5332" i="4"/>
  <c r="J5333" i="4"/>
  <c r="K5333" i="4" s="1"/>
  <c r="O5333" i="4" s="1"/>
  <c r="L5333" i="4"/>
  <c r="E5620" i="4"/>
  <c r="E5619" i="4"/>
  <c r="E5618" i="4"/>
  <c r="E5605" i="4"/>
  <c r="E5566" i="4"/>
  <c r="E5565" i="4"/>
  <c r="E5564" i="4"/>
  <c r="E5563" i="4"/>
  <c r="E5562" i="4"/>
  <c r="E5561" i="4"/>
  <c r="E5559" i="4"/>
  <c r="E5558" i="4"/>
  <c r="E5553" i="4"/>
  <c r="E5552" i="4"/>
  <c r="E5550" i="4"/>
  <c r="E5548" i="4"/>
  <c r="E5544" i="4"/>
  <c r="E5542" i="4"/>
  <c r="E5538" i="4"/>
  <c r="E5536" i="4"/>
  <c r="E5535" i="4"/>
  <c r="E5534" i="4"/>
  <c r="E5530" i="4"/>
  <c r="E5528" i="4"/>
  <c r="E5526" i="4"/>
  <c r="E5525" i="4"/>
  <c r="E5524" i="4"/>
  <c r="E5517" i="4"/>
  <c r="E5514" i="4"/>
  <c r="E5513" i="4"/>
  <c r="E5512" i="4"/>
  <c r="E5505" i="4"/>
  <c r="E5502" i="4"/>
  <c r="E5501" i="4"/>
  <c r="E5500" i="4"/>
  <c r="J707" i="4"/>
  <c r="J4871" i="4"/>
  <c r="K4871" i="4" s="1"/>
  <c r="O4871" i="4" s="1"/>
  <c r="L4871" i="4"/>
  <c r="J4867" i="4"/>
  <c r="K4867" i="4" s="1"/>
  <c r="O4867" i="4" s="1"/>
  <c r="L4867" i="4"/>
  <c r="J4872" i="4"/>
  <c r="K4872" i="4" s="1"/>
  <c r="L4872" i="4"/>
  <c r="J4870" i="4"/>
  <c r="K4870" i="4" s="1"/>
  <c r="O4870" i="4" s="1"/>
  <c r="L4870" i="4"/>
  <c r="J4869" i="4"/>
  <c r="K4869" i="4" s="1"/>
  <c r="L4869" i="4"/>
  <c r="J4873" i="4"/>
  <c r="K4873" i="4" s="1"/>
  <c r="O4873" i="4" s="1"/>
  <c r="L4873" i="4"/>
  <c r="J4874" i="4"/>
  <c r="K4874" i="4" s="1"/>
  <c r="O4874" i="4" s="1"/>
  <c r="L4874" i="4"/>
  <c r="J4875" i="4"/>
  <c r="K4875" i="4" s="1"/>
  <c r="O4875" i="4" s="1"/>
  <c r="L4875" i="4"/>
  <c r="J4876" i="4"/>
  <c r="K4876" i="4" s="1"/>
  <c r="O4876" i="4" s="1"/>
  <c r="L4876" i="4"/>
  <c r="J4884" i="4"/>
  <c r="K4884" i="4" s="1"/>
  <c r="O4884" i="4" s="1"/>
  <c r="L4884" i="4"/>
  <c r="J4885" i="4"/>
  <c r="K4885" i="4" s="1"/>
  <c r="O4885" i="4" s="1"/>
  <c r="L4885" i="4"/>
  <c r="J4886" i="4"/>
  <c r="K4886" i="4" s="1"/>
  <c r="O4886" i="4" s="1"/>
  <c r="L4886" i="4"/>
  <c r="J4887" i="4"/>
  <c r="K4887" i="4" s="1"/>
  <c r="O4887" i="4" s="1"/>
  <c r="L4887" i="4"/>
  <c r="J4888" i="4"/>
  <c r="K4888" i="4" s="1"/>
  <c r="O4888" i="4" s="1"/>
  <c r="L4888" i="4"/>
  <c r="J4889" i="4"/>
  <c r="K4889" i="4" s="1"/>
  <c r="L4889" i="4"/>
  <c r="J4890" i="4"/>
  <c r="K4890" i="4" s="1"/>
  <c r="O4890" i="4" s="1"/>
  <c r="L4890" i="4"/>
  <c r="J4891" i="4"/>
  <c r="K4891" i="4" s="1"/>
  <c r="O4891" i="4" s="1"/>
  <c r="L4891" i="4"/>
  <c r="J4892" i="4"/>
  <c r="K4892" i="4" s="1"/>
  <c r="O4892" i="4" s="1"/>
  <c r="L4892" i="4"/>
  <c r="J4893" i="4"/>
  <c r="K4893" i="4" s="1"/>
  <c r="O4893" i="4" s="1"/>
  <c r="L4893" i="4"/>
  <c r="J4894" i="4"/>
  <c r="K4894" i="4" s="1"/>
  <c r="O4894" i="4" s="1"/>
  <c r="L4894" i="4"/>
  <c r="J4895" i="4"/>
  <c r="K4895" i="4" s="1"/>
  <c r="O4895" i="4" s="1"/>
  <c r="L4895" i="4"/>
  <c r="J4896" i="4"/>
  <c r="K4896" i="4" s="1"/>
  <c r="O4896" i="4" s="1"/>
  <c r="L4896" i="4"/>
  <c r="J4897" i="4"/>
  <c r="K4897" i="4" s="1"/>
  <c r="O4897" i="4" s="1"/>
  <c r="L4897" i="4"/>
  <c r="J4898" i="4"/>
  <c r="K4898" i="4" s="1"/>
  <c r="O4898" i="4" s="1"/>
  <c r="L4898" i="4"/>
  <c r="J4899" i="4"/>
  <c r="K4899" i="4" s="1"/>
  <c r="O4899" i="4" s="1"/>
  <c r="L4899" i="4"/>
  <c r="J4900" i="4"/>
  <c r="K4900" i="4" s="1"/>
  <c r="O4900" i="4" s="1"/>
  <c r="L4900" i="4"/>
  <c r="J4901" i="4"/>
  <c r="K4901" i="4" s="1"/>
  <c r="O4901" i="4" s="1"/>
  <c r="L4901" i="4"/>
  <c r="J4878" i="4"/>
  <c r="K4878" i="4" s="1"/>
  <c r="O4878" i="4" s="1"/>
  <c r="L4878" i="4"/>
  <c r="J4879" i="4"/>
  <c r="K4879" i="4" s="1"/>
  <c r="O4879" i="4" s="1"/>
  <c r="L4879" i="4"/>
  <c r="J4880" i="4"/>
  <c r="K4880" i="4" s="1"/>
  <c r="O4880" i="4" s="1"/>
  <c r="L4880" i="4"/>
  <c r="J4877" i="4"/>
  <c r="K4877" i="4" s="1"/>
  <c r="L4877" i="4"/>
  <c r="J4881" i="4"/>
  <c r="K4881" i="4" s="1"/>
  <c r="O4881" i="4" s="1"/>
  <c r="L4881" i="4"/>
  <c r="J4882" i="4"/>
  <c r="K4882" i="4" s="1"/>
  <c r="O4882" i="4" s="1"/>
  <c r="L4882" i="4"/>
  <c r="J4883" i="4"/>
  <c r="K4883" i="4" s="1"/>
  <c r="O4883" i="4" s="1"/>
  <c r="L4883" i="4"/>
  <c r="J4902" i="4"/>
  <c r="K4902" i="4" s="1"/>
  <c r="O4902" i="4" s="1"/>
  <c r="L4902" i="4"/>
  <c r="J4904" i="4"/>
  <c r="K4904" i="4" s="1"/>
  <c r="O4904" i="4" s="1"/>
  <c r="L4904" i="4"/>
  <c r="J4905" i="4"/>
  <c r="K4905" i="4" s="1"/>
  <c r="O4905" i="4" s="1"/>
  <c r="L4905" i="4"/>
  <c r="J4910" i="4"/>
  <c r="K4910" i="4" s="1"/>
  <c r="O4910" i="4" s="1"/>
  <c r="L4910" i="4"/>
  <c r="J4911" i="4"/>
  <c r="K4911" i="4" s="1"/>
  <c r="M4911" i="4" s="1"/>
  <c r="L4911" i="4"/>
  <c r="J4906" i="4"/>
  <c r="K4906" i="4" s="1"/>
  <c r="O4906" i="4" s="1"/>
  <c r="L4906" i="4"/>
  <c r="J4908" i="4"/>
  <c r="K4908" i="4" s="1"/>
  <c r="O4908" i="4" s="1"/>
  <c r="L4908" i="4"/>
  <c r="J4909" i="4"/>
  <c r="K4909" i="4" s="1"/>
  <c r="O4909" i="4" s="1"/>
  <c r="L4909" i="4"/>
  <c r="J4907" i="4"/>
  <c r="K4907" i="4" s="1"/>
  <c r="O4907" i="4" s="1"/>
  <c r="L4907" i="4"/>
  <c r="J4912" i="4"/>
  <c r="K4912" i="4" s="1"/>
  <c r="O4912" i="4" s="1"/>
  <c r="L4912" i="4"/>
  <c r="J4913" i="4"/>
  <c r="K4913" i="4" s="1"/>
  <c r="O4913" i="4" s="1"/>
  <c r="L4913" i="4"/>
  <c r="J4903" i="4"/>
  <c r="K4903" i="4" s="1"/>
  <c r="O4903" i="4" s="1"/>
  <c r="L4903" i="4"/>
  <c r="J4916" i="4"/>
  <c r="K4916" i="4" s="1"/>
  <c r="L4916" i="4"/>
  <c r="J4917" i="4"/>
  <c r="K4917" i="4" s="1"/>
  <c r="O4917" i="4" s="1"/>
  <c r="L4917" i="4"/>
  <c r="J4914" i="4"/>
  <c r="K4914" i="4" s="1"/>
  <c r="O4914" i="4" s="1"/>
  <c r="L4914" i="4"/>
  <c r="J4915" i="4"/>
  <c r="K4915" i="4" s="1"/>
  <c r="O4915" i="4" s="1"/>
  <c r="L4915" i="4"/>
  <c r="J4918" i="4"/>
  <c r="K4918" i="4" s="1"/>
  <c r="O4918" i="4" s="1"/>
  <c r="L4918" i="4"/>
  <c r="J4919" i="4"/>
  <c r="K4919" i="4" s="1"/>
  <c r="O4919" i="4" s="1"/>
  <c r="L4919" i="4"/>
  <c r="J4920" i="4"/>
  <c r="K4920" i="4" s="1"/>
  <c r="O4920" i="4" s="1"/>
  <c r="L4920" i="4"/>
  <c r="J4921" i="4"/>
  <c r="K4921" i="4" s="1"/>
  <c r="O4921" i="4" s="1"/>
  <c r="L4921" i="4"/>
  <c r="J4922" i="4"/>
  <c r="K4922" i="4" s="1"/>
  <c r="L4922" i="4"/>
  <c r="J4923" i="4"/>
  <c r="K4923" i="4" s="1"/>
  <c r="O4923" i="4" s="1"/>
  <c r="L4923" i="4"/>
  <c r="J4924" i="4"/>
  <c r="K4924" i="4" s="1"/>
  <c r="O4924" i="4" s="1"/>
  <c r="L4924" i="4"/>
  <c r="J4925" i="4"/>
  <c r="K4925" i="4" s="1"/>
  <c r="O4925" i="4" s="1"/>
  <c r="L4925" i="4"/>
  <c r="J4926" i="4"/>
  <c r="K4926" i="4" s="1"/>
  <c r="O4926" i="4" s="1"/>
  <c r="L4926" i="4"/>
  <c r="J4927" i="4"/>
  <c r="K4927" i="4" s="1"/>
  <c r="O4927" i="4" s="1"/>
  <c r="L4927" i="4"/>
  <c r="J4928" i="4"/>
  <c r="K4928" i="4" s="1"/>
  <c r="O4928" i="4" s="1"/>
  <c r="L4928" i="4"/>
  <c r="J4929" i="4"/>
  <c r="K4929" i="4" s="1"/>
  <c r="O4929" i="4" s="1"/>
  <c r="L4929" i="4"/>
  <c r="J4930" i="4"/>
  <c r="K4930" i="4" s="1"/>
  <c r="L4930" i="4"/>
  <c r="J4931" i="4"/>
  <c r="K4931" i="4" s="1"/>
  <c r="L4931" i="4"/>
  <c r="J4932" i="4"/>
  <c r="K4932" i="4" s="1"/>
  <c r="L4932" i="4"/>
  <c r="J4933" i="4"/>
  <c r="K4933" i="4" s="1"/>
  <c r="O4933" i="4" s="1"/>
  <c r="L4933" i="4"/>
  <c r="J4934" i="4"/>
  <c r="K4934" i="4" s="1"/>
  <c r="O4934" i="4" s="1"/>
  <c r="L4934" i="4"/>
  <c r="J4935" i="4"/>
  <c r="K4935" i="4" s="1"/>
  <c r="O4935" i="4" s="1"/>
  <c r="L4935" i="4"/>
  <c r="J4936" i="4"/>
  <c r="K4936" i="4" s="1"/>
  <c r="L4936" i="4"/>
  <c r="J4950" i="4"/>
  <c r="K4950" i="4" s="1"/>
  <c r="O4950" i="4" s="1"/>
  <c r="L4950" i="4"/>
  <c r="J4951" i="4"/>
  <c r="K4951" i="4" s="1"/>
  <c r="O4951" i="4" s="1"/>
  <c r="L4951" i="4"/>
  <c r="J4952" i="4"/>
  <c r="K4952" i="4" s="1"/>
  <c r="O4952" i="4" s="1"/>
  <c r="L4952" i="4"/>
  <c r="J4953" i="4"/>
  <c r="K4953" i="4" s="1"/>
  <c r="L4953" i="4"/>
  <c r="J4949" i="4"/>
  <c r="K4949" i="4" s="1"/>
  <c r="O4949" i="4" s="1"/>
  <c r="L4949" i="4"/>
  <c r="J4946" i="4"/>
  <c r="K4946" i="4" s="1"/>
  <c r="O4946" i="4" s="1"/>
  <c r="L4946" i="4"/>
  <c r="J4941" i="4"/>
  <c r="K4941" i="4" s="1"/>
  <c r="O4941" i="4" s="1"/>
  <c r="L4941" i="4"/>
  <c r="J4940" i="4"/>
  <c r="K4940" i="4" s="1"/>
  <c r="L4940" i="4"/>
  <c r="J4954" i="4"/>
  <c r="K4954" i="4" s="1"/>
  <c r="O4954" i="4" s="1"/>
  <c r="L4954" i="4"/>
  <c r="J4947" i="4"/>
  <c r="K4947" i="4" s="1"/>
  <c r="O4947" i="4" s="1"/>
  <c r="L4947" i="4"/>
  <c r="J4948" i="4"/>
  <c r="K4948" i="4" s="1"/>
  <c r="O4948" i="4" s="1"/>
  <c r="L4948" i="4"/>
  <c r="J4942" i="4"/>
  <c r="K4942" i="4" s="1"/>
  <c r="L4942" i="4"/>
  <c r="J4943" i="4"/>
  <c r="K4943" i="4" s="1"/>
  <c r="O4943" i="4" s="1"/>
  <c r="L4943" i="4"/>
  <c r="J4944" i="4"/>
  <c r="K4944" i="4" s="1"/>
  <c r="O4944" i="4" s="1"/>
  <c r="L4944" i="4"/>
  <c r="J4938" i="4"/>
  <c r="K4938" i="4" s="1"/>
  <c r="O4938" i="4" s="1"/>
  <c r="L4938" i="4"/>
  <c r="J4939" i="4"/>
  <c r="K4939" i="4" s="1"/>
  <c r="O4939" i="4" s="1"/>
  <c r="L4939" i="4"/>
  <c r="J4945" i="4"/>
  <c r="K4945" i="4" s="1"/>
  <c r="O4945" i="4" s="1"/>
  <c r="L4945" i="4"/>
  <c r="J4937" i="4"/>
  <c r="K4937" i="4" s="1"/>
  <c r="O4937" i="4" s="1"/>
  <c r="L4937" i="4"/>
  <c r="J4955" i="4"/>
  <c r="K4955" i="4" s="1"/>
  <c r="L4955" i="4"/>
  <c r="J4957" i="4"/>
  <c r="K4957" i="4" s="1"/>
  <c r="O4957" i="4" s="1"/>
  <c r="L4957" i="4"/>
  <c r="J4956" i="4"/>
  <c r="K4956" i="4" s="1"/>
  <c r="O4956" i="4" s="1"/>
  <c r="L4956" i="4"/>
  <c r="J4958" i="4"/>
  <c r="K4958" i="4" s="1"/>
  <c r="O4958" i="4" s="1"/>
  <c r="L4958" i="4"/>
  <c r="J4959" i="4"/>
  <c r="K4959" i="4" s="1"/>
  <c r="O4959" i="4" s="1"/>
  <c r="L4959" i="4"/>
  <c r="J4960" i="4"/>
  <c r="K4960" i="4" s="1"/>
  <c r="O4960" i="4" s="1"/>
  <c r="L4960" i="4"/>
  <c r="J4961" i="4"/>
  <c r="K4961" i="4" s="1"/>
  <c r="O4961" i="4" s="1"/>
  <c r="L4961" i="4"/>
  <c r="J4963" i="4"/>
  <c r="K4963" i="4" s="1"/>
  <c r="O4963" i="4" s="1"/>
  <c r="L4963" i="4"/>
  <c r="J4964" i="4"/>
  <c r="K4964" i="4" s="1"/>
  <c r="L4964" i="4"/>
  <c r="J4965" i="4"/>
  <c r="K4965" i="4" s="1"/>
  <c r="O4965" i="4" s="1"/>
  <c r="L4965" i="4"/>
  <c r="J4966" i="4"/>
  <c r="K4966" i="4" s="1"/>
  <c r="L4966" i="4"/>
  <c r="J4967" i="4"/>
  <c r="K4967" i="4" s="1"/>
  <c r="O4967" i="4" s="1"/>
  <c r="L4967" i="4"/>
  <c r="J4968" i="4"/>
  <c r="K4968" i="4" s="1"/>
  <c r="O4968" i="4" s="1"/>
  <c r="L4968" i="4"/>
  <c r="J4969" i="4"/>
  <c r="K4969" i="4" s="1"/>
  <c r="O4969" i="4" s="1"/>
  <c r="L4969" i="4"/>
  <c r="J4962" i="4"/>
  <c r="K4962" i="4" s="1"/>
  <c r="L4962" i="4"/>
  <c r="J4970" i="4"/>
  <c r="K4970" i="4" s="1"/>
  <c r="O4970" i="4" s="1"/>
  <c r="L4970" i="4"/>
  <c r="J4971" i="4"/>
  <c r="K4971" i="4" s="1"/>
  <c r="L4971" i="4"/>
  <c r="J4972" i="4"/>
  <c r="K4972" i="4" s="1"/>
  <c r="L4972" i="4"/>
  <c r="J4981" i="4"/>
  <c r="K4981" i="4" s="1"/>
  <c r="O4981" i="4" s="1"/>
  <c r="L4981" i="4"/>
  <c r="J4982" i="4"/>
  <c r="K4982" i="4" s="1"/>
  <c r="O4982" i="4" s="1"/>
  <c r="L4982" i="4"/>
  <c r="J4977" i="4"/>
  <c r="K4977" i="4" s="1"/>
  <c r="O4977" i="4" s="1"/>
  <c r="L4977" i="4"/>
  <c r="J4980" i="4"/>
  <c r="K4980" i="4" s="1"/>
  <c r="O4980" i="4" s="1"/>
  <c r="L4980" i="4"/>
  <c r="J4986" i="4"/>
  <c r="K4986" i="4" s="1"/>
  <c r="O4986" i="4" s="1"/>
  <c r="L4986" i="4"/>
  <c r="J4973" i="4"/>
  <c r="K4973" i="4" s="1"/>
  <c r="O4973" i="4" s="1"/>
  <c r="L4973" i="4"/>
  <c r="J4974" i="4"/>
  <c r="K4974" i="4" s="1"/>
  <c r="L4974" i="4"/>
  <c r="J4976" i="4"/>
  <c r="K4976" i="4" s="1"/>
  <c r="O4976" i="4" s="1"/>
  <c r="L4976" i="4"/>
  <c r="J4983" i="4"/>
  <c r="K4983" i="4" s="1"/>
  <c r="O4983" i="4" s="1"/>
  <c r="L4983" i="4"/>
  <c r="J4984" i="4"/>
  <c r="K4984" i="4" s="1"/>
  <c r="O4984" i="4" s="1"/>
  <c r="L4984" i="4"/>
  <c r="J4985" i="4"/>
  <c r="K4985" i="4" s="1"/>
  <c r="O4985" i="4" s="1"/>
  <c r="L4985" i="4"/>
  <c r="J4975" i="4"/>
  <c r="K4975" i="4" s="1"/>
  <c r="O4975" i="4" s="1"/>
  <c r="L4975" i="4"/>
  <c r="J4978" i="4"/>
  <c r="K4978" i="4" s="1"/>
  <c r="L4978" i="4"/>
  <c r="J4979" i="4"/>
  <c r="K4979" i="4" s="1"/>
  <c r="O4979" i="4" s="1"/>
  <c r="L4979" i="4"/>
  <c r="J4987" i="4"/>
  <c r="K4987" i="4" s="1"/>
  <c r="L4987" i="4"/>
  <c r="J4988" i="4"/>
  <c r="K4988" i="4" s="1"/>
  <c r="L4988" i="4"/>
  <c r="J4989" i="4"/>
  <c r="K4989" i="4" s="1"/>
  <c r="L4989" i="4"/>
  <c r="J4990" i="4"/>
  <c r="K4990" i="4" s="1"/>
  <c r="O4990" i="4" s="1"/>
  <c r="L4990" i="4"/>
  <c r="J4991" i="4"/>
  <c r="K4991" i="4" s="1"/>
  <c r="O4991" i="4" s="1"/>
  <c r="L4991" i="4"/>
  <c r="J4992" i="4"/>
  <c r="K4992" i="4" s="1"/>
  <c r="L4992" i="4"/>
  <c r="J4993" i="4"/>
  <c r="K4993" i="4" s="1"/>
  <c r="L4993" i="4"/>
  <c r="J4994" i="4"/>
  <c r="K4994" i="4" s="1"/>
  <c r="O4994" i="4" s="1"/>
  <c r="L4994" i="4"/>
  <c r="J4995" i="4"/>
  <c r="K4995" i="4" s="1"/>
  <c r="L4995" i="4"/>
  <c r="J4996" i="4"/>
  <c r="K4996" i="4" s="1"/>
  <c r="L4996" i="4"/>
  <c r="J5001" i="4"/>
  <c r="K5001" i="4" s="1"/>
  <c r="O5001" i="4" s="1"/>
  <c r="L5001" i="4"/>
  <c r="J5000" i="4"/>
  <c r="K5000" i="4" s="1"/>
  <c r="O5000" i="4" s="1"/>
  <c r="L5000" i="4"/>
  <c r="J4997" i="4"/>
  <c r="K4997" i="4" s="1"/>
  <c r="O4997" i="4" s="1"/>
  <c r="L4997" i="4"/>
  <c r="J4998" i="4"/>
  <c r="K4998" i="4" s="1"/>
  <c r="O4998" i="4" s="1"/>
  <c r="L4998" i="4"/>
  <c r="J5002" i="4"/>
  <c r="K5002" i="4" s="1"/>
  <c r="O5002" i="4" s="1"/>
  <c r="L5002" i="4"/>
  <c r="J4999" i="4"/>
  <c r="K4999" i="4" s="1"/>
  <c r="O4999" i="4" s="1"/>
  <c r="L4999" i="4"/>
  <c r="J5010" i="4"/>
  <c r="K5010" i="4" s="1"/>
  <c r="L5010" i="4"/>
  <c r="J5004" i="4"/>
  <c r="K5004" i="4" s="1"/>
  <c r="O5004" i="4" s="1"/>
  <c r="L5004" i="4"/>
  <c r="J5008" i="4"/>
  <c r="K5008" i="4" s="1"/>
  <c r="O5008" i="4" s="1"/>
  <c r="L5008" i="4"/>
  <c r="J5011" i="4"/>
  <c r="K5011" i="4" s="1"/>
  <c r="O5011" i="4" s="1"/>
  <c r="L5011" i="4"/>
  <c r="J5012" i="4"/>
  <c r="K5012" i="4" s="1"/>
  <c r="O5012" i="4" s="1"/>
  <c r="L5012" i="4"/>
  <c r="J5013" i="4"/>
  <c r="K5013" i="4" s="1"/>
  <c r="O5013" i="4" s="1"/>
  <c r="L5013" i="4"/>
  <c r="J5014" i="4"/>
  <c r="K5014" i="4" s="1"/>
  <c r="O5014" i="4" s="1"/>
  <c r="L5014" i="4"/>
  <c r="J5015" i="4"/>
  <c r="K5015" i="4" s="1"/>
  <c r="O5015" i="4" s="1"/>
  <c r="L5015" i="4"/>
  <c r="J5016" i="4"/>
  <c r="K5016" i="4" s="1"/>
  <c r="L5016" i="4"/>
  <c r="J5017" i="4"/>
  <c r="K5017" i="4" s="1"/>
  <c r="O5017" i="4" s="1"/>
  <c r="L5017" i="4"/>
  <c r="J5005" i="4"/>
  <c r="K5005" i="4" s="1"/>
  <c r="L5005" i="4"/>
  <c r="J5006" i="4"/>
  <c r="K5006" i="4" s="1"/>
  <c r="O5006" i="4" s="1"/>
  <c r="L5006" i="4"/>
  <c r="J5009" i="4"/>
  <c r="K5009" i="4" s="1"/>
  <c r="O5009" i="4" s="1"/>
  <c r="L5009" i="4"/>
  <c r="J5007" i="4"/>
  <c r="K5007" i="4" s="1"/>
  <c r="O5007" i="4" s="1"/>
  <c r="L5007" i="4"/>
  <c r="J5003" i="4"/>
  <c r="K5003" i="4" s="1"/>
  <c r="O5003" i="4" s="1"/>
  <c r="L5003" i="4"/>
  <c r="J5018" i="4"/>
  <c r="K5018" i="4" s="1"/>
  <c r="O5018" i="4" s="1"/>
  <c r="L5018" i="4"/>
  <c r="J5019" i="4"/>
  <c r="K5019" i="4" s="1"/>
  <c r="O5019" i="4" s="1"/>
  <c r="L5019" i="4"/>
  <c r="J5020" i="4"/>
  <c r="K5020" i="4" s="1"/>
  <c r="L5020" i="4"/>
  <c r="J5021" i="4"/>
  <c r="K5021" i="4" s="1"/>
  <c r="O5021" i="4" s="1"/>
  <c r="L5021" i="4"/>
  <c r="J5022" i="4"/>
  <c r="K5022" i="4" s="1"/>
  <c r="O5022" i="4" s="1"/>
  <c r="L5022" i="4"/>
  <c r="J5023" i="4"/>
  <c r="K5023" i="4" s="1"/>
  <c r="O5023" i="4" s="1"/>
  <c r="L5023" i="4"/>
  <c r="J5025" i="4"/>
  <c r="K5025" i="4" s="1"/>
  <c r="O5025" i="4" s="1"/>
  <c r="L5025" i="4"/>
  <c r="J5024" i="4"/>
  <c r="K5024" i="4" s="1"/>
  <c r="L5024" i="4"/>
  <c r="J5026" i="4"/>
  <c r="K5026" i="4" s="1"/>
  <c r="O5026" i="4" s="1"/>
  <c r="L5026" i="4"/>
  <c r="J5027" i="4"/>
  <c r="K5027" i="4" s="1"/>
  <c r="O5027" i="4" s="1"/>
  <c r="L5027" i="4"/>
  <c r="J5053" i="4"/>
  <c r="K5053" i="4" s="1"/>
  <c r="O5053" i="4" s="1"/>
  <c r="L5053" i="4"/>
  <c r="J5094" i="4"/>
  <c r="K5094" i="4" s="1"/>
  <c r="O5094" i="4" s="1"/>
  <c r="L5094" i="4"/>
  <c r="J5065" i="4"/>
  <c r="K5065" i="4" s="1"/>
  <c r="O5065" i="4" s="1"/>
  <c r="L5065" i="4"/>
  <c r="J5054" i="4"/>
  <c r="K5054" i="4" s="1"/>
  <c r="O5054" i="4" s="1"/>
  <c r="L5054" i="4"/>
  <c r="J5078" i="4"/>
  <c r="K5078" i="4" s="1"/>
  <c r="O5078" i="4" s="1"/>
  <c r="L5078" i="4"/>
  <c r="J5090" i="4"/>
  <c r="K5090" i="4" s="1"/>
  <c r="O5090" i="4" s="1"/>
  <c r="L5090" i="4"/>
  <c r="J5031" i="4"/>
  <c r="K5031" i="4" s="1"/>
  <c r="O5031" i="4" s="1"/>
  <c r="L5031" i="4"/>
  <c r="J5051" i="4"/>
  <c r="K5051" i="4" s="1"/>
  <c r="O5051" i="4" s="1"/>
  <c r="L5051" i="4"/>
  <c r="J5058" i="4"/>
  <c r="K5058" i="4" s="1"/>
  <c r="O5058" i="4" s="1"/>
  <c r="L5058" i="4"/>
  <c r="J5049" i="4"/>
  <c r="K5049" i="4" s="1"/>
  <c r="O5049" i="4" s="1"/>
  <c r="L5049" i="4"/>
  <c r="J5096" i="4"/>
  <c r="K5096" i="4" s="1"/>
  <c r="O5096" i="4" s="1"/>
  <c r="L5096" i="4"/>
  <c r="J5092" i="4"/>
  <c r="K5092" i="4" s="1"/>
  <c r="O5092" i="4" s="1"/>
  <c r="L5092" i="4"/>
  <c r="J5040" i="4"/>
  <c r="K5040" i="4" s="1"/>
  <c r="L5040" i="4"/>
  <c r="J5077" i="4"/>
  <c r="K5077" i="4" s="1"/>
  <c r="L5077" i="4"/>
  <c r="J5068" i="4"/>
  <c r="K5068" i="4" s="1"/>
  <c r="O5068" i="4" s="1"/>
  <c r="L5068" i="4"/>
  <c r="J5034" i="4"/>
  <c r="K5034" i="4" s="1"/>
  <c r="O5034" i="4" s="1"/>
  <c r="L5034" i="4"/>
  <c r="J5042" i="4"/>
  <c r="K5042" i="4" s="1"/>
  <c r="L5042" i="4"/>
  <c r="J5047" i="4"/>
  <c r="K5047" i="4" s="1"/>
  <c r="O5047" i="4" s="1"/>
  <c r="L5047" i="4"/>
  <c r="J5050" i="4"/>
  <c r="K5050" i="4" s="1"/>
  <c r="O5050" i="4" s="1"/>
  <c r="L5050" i="4"/>
  <c r="J5067" i="4"/>
  <c r="K5067" i="4" s="1"/>
  <c r="O5067" i="4" s="1"/>
  <c r="L5067" i="4"/>
  <c r="J5074" i="4"/>
  <c r="K5074" i="4" s="1"/>
  <c r="O5074" i="4" s="1"/>
  <c r="L5074" i="4"/>
  <c r="J5088" i="4"/>
  <c r="K5088" i="4" s="1"/>
  <c r="O5088" i="4" s="1"/>
  <c r="L5088" i="4"/>
  <c r="J5093" i="4"/>
  <c r="K5093" i="4" s="1"/>
  <c r="O5093" i="4" s="1"/>
  <c r="L5093" i="4"/>
  <c r="J5098" i="4"/>
  <c r="K5098" i="4" s="1"/>
  <c r="O5098" i="4" s="1"/>
  <c r="L5098" i="4"/>
  <c r="J5062" i="4"/>
  <c r="K5062" i="4" s="1"/>
  <c r="O5062" i="4" s="1"/>
  <c r="L5062" i="4"/>
  <c r="J5036" i="4"/>
  <c r="K5036" i="4" s="1"/>
  <c r="L5036" i="4"/>
  <c r="J5028" i="4"/>
  <c r="K5028" i="4" s="1"/>
  <c r="O5028" i="4" s="1"/>
  <c r="L5028" i="4"/>
  <c r="J5066" i="4"/>
  <c r="K5066" i="4" s="1"/>
  <c r="O5066" i="4" s="1"/>
  <c r="L5066" i="4"/>
  <c r="J5076" i="4"/>
  <c r="K5076" i="4" s="1"/>
  <c r="O5076" i="4" s="1"/>
  <c r="L5076" i="4"/>
  <c r="J5081" i="4"/>
  <c r="K5081" i="4" s="1"/>
  <c r="O5081" i="4" s="1"/>
  <c r="L5081" i="4"/>
  <c r="J5082" i="4"/>
  <c r="K5082" i="4" s="1"/>
  <c r="O5082" i="4" s="1"/>
  <c r="L5082" i="4"/>
  <c r="J5069" i="4"/>
  <c r="K5069" i="4" s="1"/>
  <c r="O5069" i="4" s="1"/>
  <c r="L5069" i="4"/>
  <c r="J5035" i="4"/>
  <c r="K5035" i="4" s="1"/>
  <c r="O5035" i="4" s="1"/>
  <c r="L5035" i="4"/>
  <c r="J5056" i="4"/>
  <c r="K5056" i="4" s="1"/>
  <c r="O5056" i="4" s="1"/>
  <c r="L5056" i="4"/>
  <c r="J5048" i="4"/>
  <c r="K5048" i="4" s="1"/>
  <c r="O5048" i="4" s="1"/>
  <c r="L5048" i="4"/>
  <c r="J5070" i="4"/>
  <c r="K5070" i="4" s="1"/>
  <c r="O5070" i="4" s="1"/>
  <c r="L5070" i="4"/>
  <c r="J5089" i="4"/>
  <c r="K5089" i="4" s="1"/>
  <c r="O5089" i="4" s="1"/>
  <c r="L5089" i="4"/>
  <c r="J2260" i="4"/>
  <c r="K2260" i="4" s="1"/>
  <c r="O2260" i="4" s="1"/>
  <c r="L2260" i="4"/>
  <c r="J5095" i="4"/>
  <c r="K5095" i="4" s="1"/>
  <c r="O5095" i="4" s="1"/>
  <c r="L5095" i="4"/>
  <c r="J5103" i="4"/>
  <c r="K5103" i="4" s="1"/>
  <c r="O5103" i="4" s="1"/>
  <c r="L5103" i="4"/>
  <c r="J5075" i="4"/>
  <c r="K5075" i="4" s="1"/>
  <c r="O5075" i="4" s="1"/>
  <c r="L5075" i="4"/>
  <c r="J5087" i="4"/>
  <c r="K5087" i="4" s="1"/>
  <c r="M5087" i="4" s="1"/>
  <c r="L5087" i="4"/>
  <c r="J5045" i="4"/>
  <c r="K5045" i="4" s="1"/>
  <c r="O5045" i="4" s="1"/>
  <c r="L5045" i="4"/>
  <c r="J5052" i="4"/>
  <c r="K5052" i="4" s="1"/>
  <c r="O5052" i="4" s="1"/>
  <c r="L5052" i="4"/>
  <c r="J5046" i="4"/>
  <c r="K5046" i="4" s="1"/>
  <c r="O5046" i="4" s="1"/>
  <c r="L5046" i="4"/>
  <c r="J5099" i="4"/>
  <c r="K5099" i="4" s="1"/>
  <c r="O5099" i="4" s="1"/>
  <c r="L5099" i="4"/>
  <c r="J5100" i="4"/>
  <c r="K5100" i="4" s="1"/>
  <c r="O5100" i="4" s="1"/>
  <c r="L5100" i="4"/>
  <c r="J5061" i="4"/>
  <c r="K5061" i="4" s="1"/>
  <c r="O5061" i="4" s="1"/>
  <c r="L5061" i="4"/>
  <c r="J5063" i="4"/>
  <c r="K5063" i="4" s="1"/>
  <c r="M5063" i="4" s="1"/>
  <c r="L5063" i="4"/>
  <c r="J5039" i="4"/>
  <c r="K5039" i="4" s="1"/>
  <c r="O5039" i="4" s="1"/>
  <c r="L5039" i="4"/>
  <c r="J5038" i="4"/>
  <c r="K5038" i="4" s="1"/>
  <c r="O5038" i="4" s="1"/>
  <c r="L5038" i="4"/>
  <c r="J5071" i="4"/>
  <c r="K5071" i="4" s="1"/>
  <c r="O5071" i="4" s="1"/>
  <c r="L5071" i="4"/>
  <c r="J5072" i="4"/>
  <c r="K5072" i="4" s="1"/>
  <c r="O5072" i="4" s="1"/>
  <c r="L5072" i="4"/>
  <c r="J5064" i="4"/>
  <c r="K5064" i="4" s="1"/>
  <c r="O5064" i="4" s="1"/>
  <c r="L5064" i="4"/>
  <c r="J5032" i="4"/>
  <c r="K5032" i="4" s="1"/>
  <c r="O5032" i="4" s="1"/>
  <c r="L5032" i="4"/>
  <c r="J5043" i="4"/>
  <c r="K5043" i="4" s="1"/>
  <c r="O5043" i="4" s="1"/>
  <c r="L5043" i="4"/>
  <c r="J5044" i="4"/>
  <c r="K5044" i="4" s="1"/>
  <c r="O5044" i="4" s="1"/>
  <c r="L5044" i="4"/>
  <c r="J5083" i="4"/>
  <c r="K5083" i="4" s="1"/>
  <c r="L5083" i="4"/>
  <c r="J5084" i="4"/>
  <c r="K5084" i="4" s="1"/>
  <c r="O5084" i="4" s="1"/>
  <c r="L5084" i="4"/>
  <c r="J2566" i="4"/>
  <c r="K2566" i="4" s="1"/>
  <c r="O2566" i="4" s="1"/>
  <c r="L2566" i="4"/>
  <c r="J5057" i="4"/>
  <c r="K5057" i="4" s="1"/>
  <c r="O5057" i="4" s="1"/>
  <c r="L5057" i="4"/>
  <c r="J5079" i="4"/>
  <c r="K5079" i="4" s="1"/>
  <c r="M5079" i="4" s="1"/>
  <c r="L5079" i="4"/>
  <c r="J5080" i="4"/>
  <c r="K5080" i="4" s="1"/>
  <c r="O5080" i="4" s="1"/>
  <c r="L5080" i="4"/>
  <c r="J5101" i="4"/>
  <c r="K5101" i="4" s="1"/>
  <c r="O5101" i="4" s="1"/>
  <c r="L5101" i="4"/>
  <c r="J5102" i="4"/>
  <c r="K5102" i="4" s="1"/>
  <c r="L5102" i="4"/>
  <c r="J5086" i="4"/>
  <c r="K5086" i="4" s="1"/>
  <c r="O5086" i="4" s="1"/>
  <c r="L5086" i="4"/>
  <c r="J5097" i="4"/>
  <c r="K5097" i="4" s="1"/>
  <c r="O5097" i="4" s="1"/>
  <c r="L5097" i="4"/>
  <c r="J5085" i="4"/>
  <c r="K5085" i="4" s="1"/>
  <c r="O5085" i="4" s="1"/>
  <c r="L5085" i="4"/>
  <c r="J5030" i="4"/>
  <c r="K5030" i="4" s="1"/>
  <c r="L5030" i="4"/>
  <c r="J5041" i="4"/>
  <c r="K5041" i="4" s="1"/>
  <c r="L5041" i="4"/>
  <c r="J5037" i="4"/>
  <c r="K5037" i="4" s="1"/>
  <c r="O5037" i="4" s="1"/>
  <c r="L5037" i="4"/>
  <c r="J5091" i="4"/>
  <c r="K5091" i="4" s="1"/>
  <c r="L5091" i="4"/>
  <c r="J5033" i="4"/>
  <c r="K5033" i="4" s="1"/>
  <c r="L5033" i="4"/>
  <c r="J5055" i="4"/>
  <c r="K5055" i="4" s="1"/>
  <c r="O5055" i="4" s="1"/>
  <c r="L5055" i="4"/>
  <c r="J5060" i="4"/>
  <c r="K5060" i="4" s="1"/>
  <c r="L5060" i="4"/>
  <c r="J5029" i="4"/>
  <c r="K5029" i="4" s="1"/>
  <c r="L5029" i="4"/>
  <c r="J5059" i="4"/>
  <c r="K5059" i="4" s="1"/>
  <c r="O5059" i="4" s="1"/>
  <c r="L5059" i="4"/>
  <c r="J5073" i="4"/>
  <c r="K5073" i="4" s="1"/>
  <c r="O5073" i="4" s="1"/>
  <c r="L5073" i="4"/>
  <c r="J5104" i="4"/>
  <c r="K5104" i="4" s="1"/>
  <c r="L5104" i="4"/>
  <c r="J5105" i="4"/>
  <c r="K5105" i="4" s="1"/>
  <c r="L5105" i="4"/>
  <c r="J5106" i="4"/>
  <c r="K5106" i="4" s="1"/>
  <c r="O5106" i="4" s="1"/>
  <c r="L5106" i="4"/>
  <c r="J5107" i="4"/>
  <c r="K5107" i="4" s="1"/>
  <c r="O5107" i="4" s="1"/>
  <c r="L5107" i="4"/>
  <c r="J5108" i="4"/>
  <c r="K5108" i="4" s="1"/>
  <c r="L5108" i="4"/>
  <c r="J5109" i="4"/>
  <c r="K5109" i="4" s="1"/>
  <c r="O5109" i="4" s="1"/>
  <c r="L5109" i="4"/>
  <c r="J5115" i="4"/>
  <c r="K5115" i="4" s="1"/>
  <c r="L5115" i="4"/>
  <c r="J5116" i="4"/>
  <c r="K5116" i="4" s="1"/>
  <c r="O5116" i="4" s="1"/>
  <c r="L5116" i="4"/>
  <c r="J5110" i="4"/>
  <c r="K5110" i="4" s="1"/>
  <c r="L5110" i="4"/>
  <c r="J5111" i="4"/>
  <c r="K5111" i="4" s="1"/>
  <c r="O5111" i="4" s="1"/>
  <c r="L5111" i="4"/>
  <c r="J5112" i="4"/>
  <c r="K5112" i="4" s="1"/>
  <c r="O5112" i="4" s="1"/>
  <c r="L5112" i="4"/>
  <c r="J5114" i="4"/>
  <c r="K5114" i="4" s="1"/>
  <c r="O5114" i="4" s="1"/>
  <c r="L5114" i="4"/>
  <c r="J5113" i="4"/>
  <c r="K5113" i="4" s="1"/>
  <c r="O5113" i="4" s="1"/>
  <c r="L5113" i="4"/>
  <c r="J5120" i="4"/>
  <c r="K5120" i="4" s="1"/>
  <c r="O5120" i="4" s="1"/>
  <c r="L5120" i="4"/>
  <c r="J5119" i="4"/>
  <c r="K5119" i="4" s="1"/>
  <c r="O5119" i="4" s="1"/>
  <c r="L5119" i="4"/>
  <c r="J5121" i="4"/>
  <c r="K5121" i="4" s="1"/>
  <c r="O5121" i="4" s="1"/>
  <c r="L5121" i="4"/>
  <c r="J5122" i="4"/>
  <c r="K5122" i="4" s="1"/>
  <c r="L5122" i="4"/>
  <c r="J5123" i="4"/>
  <c r="K5123" i="4" s="1"/>
  <c r="O5123" i="4" s="1"/>
  <c r="L5123" i="4"/>
  <c r="J5124" i="4"/>
  <c r="K5124" i="4" s="1"/>
  <c r="O5124" i="4" s="1"/>
  <c r="L5124" i="4"/>
  <c r="J5118" i="4"/>
  <c r="K5118" i="4" s="1"/>
  <c r="O5118" i="4" s="1"/>
  <c r="L5118" i="4"/>
  <c r="J5125" i="4"/>
  <c r="K5125" i="4" s="1"/>
  <c r="L5125" i="4"/>
  <c r="J5128" i="4"/>
  <c r="K5128" i="4" s="1"/>
  <c r="L5128" i="4"/>
  <c r="J5127" i="4"/>
  <c r="K5127" i="4" s="1"/>
  <c r="O5127" i="4" s="1"/>
  <c r="L5127" i="4"/>
  <c r="J5126" i="4"/>
  <c r="K5126" i="4" s="1"/>
  <c r="O5126" i="4" s="1"/>
  <c r="L5126" i="4"/>
  <c r="J5129" i="4"/>
  <c r="K5129" i="4" s="1"/>
  <c r="L5129" i="4"/>
  <c r="J5130" i="4"/>
  <c r="K5130" i="4" s="1"/>
  <c r="L5130" i="4"/>
  <c r="J5131" i="4"/>
  <c r="K5131" i="4" s="1"/>
  <c r="O5131" i="4" s="1"/>
  <c r="L5131" i="4"/>
  <c r="J5133" i="4"/>
  <c r="K5133" i="4" s="1"/>
  <c r="O5133" i="4" s="1"/>
  <c r="L5133" i="4"/>
  <c r="J5132" i="4"/>
  <c r="K5132" i="4" s="1"/>
  <c r="O5132" i="4" s="1"/>
  <c r="L5132" i="4"/>
  <c r="J5134" i="4"/>
  <c r="K5134" i="4" s="1"/>
  <c r="L5134" i="4"/>
  <c r="J5136" i="4"/>
  <c r="K5136" i="4" s="1"/>
  <c r="O5136" i="4" s="1"/>
  <c r="L5136" i="4"/>
  <c r="J5137" i="4"/>
  <c r="K5137" i="4" s="1"/>
  <c r="O5137" i="4" s="1"/>
  <c r="L5137" i="4"/>
  <c r="J5138" i="4"/>
  <c r="K5138" i="4" s="1"/>
  <c r="L5138" i="4"/>
  <c r="J5139" i="4"/>
  <c r="K5139" i="4" s="1"/>
  <c r="O5139" i="4" s="1"/>
  <c r="L5139" i="4"/>
  <c r="J5140" i="4"/>
  <c r="K5140" i="4" s="1"/>
  <c r="O5140" i="4" s="1"/>
  <c r="L5140" i="4"/>
  <c r="J5141" i="4"/>
  <c r="K5141" i="4" s="1"/>
  <c r="O5141" i="4" s="1"/>
  <c r="L5141" i="4"/>
  <c r="J5148" i="4"/>
  <c r="K5148" i="4" s="1"/>
  <c r="L5148" i="4"/>
  <c r="J5149" i="4"/>
  <c r="K5149" i="4" s="1"/>
  <c r="O5149" i="4" s="1"/>
  <c r="L5149" i="4"/>
  <c r="J5150" i="4"/>
  <c r="K5150" i="4" s="1"/>
  <c r="O5150" i="4" s="1"/>
  <c r="L5150" i="4"/>
  <c r="J5151" i="4"/>
  <c r="K5151" i="4" s="1"/>
  <c r="O5151" i="4" s="1"/>
  <c r="L5151" i="4"/>
  <c r="J5152" i="4"/>
  <c r="K5152" i="4" s="1"/>
  <c r="L5152" i="4"/>
  <c r="J5153" i="4"/>
  <c r="K5153" i="4" s="1"/>
  <c r="O5153" i="4" s="1"/>
  <c r="L5153" i="4"/>
  <c r="J5154" i="4"/>
  <c r="K5154" i="4" s="1"/>
  <c r="O5154" i="4" s="1"/>
  <c r="L5154" i="4"/>
  <c r="J5155" i="4"/>
  <c r="K5155" i="4" s="1"/>
  <c r="O5155" i="4" s="1"/>
  <c r="L5155" i="4"/>
  <c r="J5156" i="4"/>
  <c r="K5156" i="4" s="1"/>
  <c r="O5156" i="4" s="1"/>
  <c r="L5156" i="4"/>
  <c r="J5135" i="4"/>
  <c r="K5135" i="4" s="1"/>
  <c r="O5135" i="4" s="1"/>
  <c r="L5135" i="4"/>
  <c r="J5142" i="4"/>
  <c r="K5142" i="4" s="1"/>
  <c r="O5142" i="4" s="1"/>
  <c r="L5142" i="4"/>
  <c r="J5143" i="4"/>
  <c r="K5143" i="4" s="1"/>
  <c r="O5143" i="4" s="1"/>
  <c r="L5143" i="4"/>
  <c r="J5144" i="4"/>
  <c r="K5144" i="4" s="1"/>
  <c r="L5144" i="4"/>
  <c r="J5145" i="4"/>
  <c r="K5145" i="4" s="1"/>
  <c r="O5145" i="4" s="1"/>
  <c r="L5145" i="4"/>
  <c r="J5146" i="4"/>
  <c r="K5146" i="4" s="1"/>
  <c r="O5146" i="4" s="1"/>
  <c r="L5146" i="4"/>
  <c r="J5147" i="4"/>
  <c r="K5147" i="4" s="1"/>
  <c r="O5147" i="4" s="1"/>
  <c r="L5147" i="4"/>
  <c r="J5157" i="4"/>
  <c r="K5157" i="4" s="1"/>
  <c r="O5157" i="4" s="1"/>
  <c r="L5157" i="4"/>
  <c r="J5158" i="4"/>
  <c r="K5158" i="4" s="1"/>
  <c r="L5158" i="4"/>
  <c r="J5159" i="4"/>
  <c r="K5159" i="4" s="1"/>
  <c r="O5159" i="4" s="1"/>
  <c r="L5159" i="4"/>
  <c r="J5160" i="4"/>
  <c r="K5160" i="4" s="1"/>
  <c r="O5160" i="4" s="1"/>
  <c r="L5160" i="4"/>
  <c r="J5169" i="4"/>
  <c r="K5169" i="4" s="1"/>
  <c r="L5169" i="4"/>
  <c r="J5170" i="4"/>
  <c r="K5170" i="4" s="1"/>
  <c r="O5170" i="4" s="1"/>
  <c r="L5170" i="4"/>
  <c r="J5167" i="4"/>
  <c r="K5167" i="4" s="1"/>
  <c r="O5167" i="4" s="1"/>
  <c r="L5167" i="4"/>
  <c r="J5168" i="4"/>
  <c r="K5168" i="4" s="1"/>
  <c r="O5168" i="4" s="1"/>
  <c r="L5168" i="4"/>
  <c r="J5161" i="4"/>
  <c r="K5161" i="4" s="1"/>
  <c r="L5161" i="4"/>
  <c r="J5162" i="4"/>
  <c r="K5162" i="4" s="1"/>
  <c r="L5162" i="4"/>
  <c r="J5163" i="4"/>
  <c r="K5163" i="4" s="1"/>
  <c r="O5163" i="4" s="1"/>
  <c r="L5163" i="4"/>
  <c r="J5164" i="4"/>
  <c r="K5164" i="4" s="1"/>
  <c r="O5164" i="4" s="1"/>
  <c r="L5164" i="4"/>
  <c r="J5165" i="4"/>
  <c r="K5165" i="4" s="1"/>
  <c r="L5165" i="4"/>
  <c r="J5166" i="4"/>
  <c r="K5166" i="4" s="1"/>
  <c r="O5166" i="4" s="1"/>
  <c r="L5166" i="4"/>
  <c r="J5171" i="4"/>
  <c r="K5171" i="4" s="1"/>
  <c r="O5171" i="4" s="1"/>
  <c r="L5171" i="4"/>
  <c r="J5172" i="4"/>
  <c r="K5172" i="4" s="1"/>
  <c r="O5172" i="4" s="1"/>
  <c r="L5172" i="4"/>
  <c r="J5173" i="4"/>
  <c r="K5173" i="4" s="1"/>
  <c r="L5173" i="4"/>
  <c r="J5174" i="4"/>
  <c r="K5174" i="4" s="1"/>
  <c r="O5174" i="4" s="1"/>
  <c r="L5174" i="4"/>
  <c r="J5175" i="4"/>
  <c r="K5175" i="4" s="1"/>
  <c r="O5175" i="4" s="1"/>
  <c r="L5175" i="4"/>
  <c r="J5176" i="4"/>
  <c r="K5176" i="4" s="1"/>
  <c r="O5176" i="4" s="1"/>
  <c r="L5176" i="4"/>
  <c r="J5177" i="4"/>
  <c r="K5177" i="4" s="1"/>
  <c r="L5177" i="4"/>
  <c r="J5178" i="4"/>
  <c r="K5178" i="4" s="1"/>
  <c r="L5178" i="4"/>
  <c r="J5179" i="4"/>
  <c r="K5179" i="4" s="1"/>
  <c r="O5179" i="4" s="1"/>
  <c r="L5179" i="4"/>
  <c r="J5180" i="4"/>
  <c r="K5180" i="4" s="1"/>
  <c r="O5180" i="4" s="1"/>
  <c r="L5180" i="4"/>
  <c r="J5183" i="4"/>
  <c r="K5183" i="4" s="1"/>
  <c r="M5183" i="4" s="1"/>
  <c r="L5183" i="4"/>
  <c r="J5186" i="4"/>
  <c r="K5186" i="4" s="1"/>
  <c r="O5186" i="4" s="1"/>
  <c r="L5186" i="4"/>
  <c r="J5187" i="4"/>
  <c r="K5187" i="4" s="1"/>
  <c r="O5187" i="4" s="1"/>
  <c r="L5187" i="4"/>
  <c r="J5188" i="4"/>
  <c r="K5188" i="4" s="1"/>
  <c r="O5188" i="4" s="1"/>
  <c r="L5188" i="4"/>
  <c r="J5182" i="4"/>
  <c r="K5182" i="4" s="1"/>
  <c r="L5182" i="4"/>
  <c r="J5181" i="4"/>
  <c r="K5181" i="4" s="1"/>
  <c r="O5181" i="4" s="1"/>
  <c r="L5181" i="4"/>
  <c r="J5184" i="4"/>
  <c r="K5184" i="4" s="1"/>
  <c r="O5184" i="4" s="1"/>
  <c r="L5184" i="4"/>
  <c r="J5189" i="4"/>
  <c r="K5189" i="4" s="1"/>
  <c r="O5189" i="4" s="1"/>
  <c r="L5189" i="4"/>
  <c r="J5190" i="4"/>
  <c r="K5190" i="4" s="1"/>
  <c r="O5190" i="4" s="1"/>
  <c r="L5190" i="4"/>
  <c r="J5191" i="4"/>
  <c r="K5191" i="4" s="1"/>
  <c r="M5191" i="4" s="1"/>
  <c r="L5191" i="4"/>
  <c r="J5192" i="4"/>
  <c r="K5192" i="4" s="1"/>
  <c r="O5192" i="4" s="1"/>
  <c r="L5192" i="4"/>
  <c r="J5193" i="4"/>
  <c r="K5193" i="4" s="1"/>
  <c r="O5193" i="4" s="1"/>
  <c r="L5193" i="4"/>
  <c r="J5185" i="4"/>
  <c r="K5185" i="4" s="1"/>
  <c r="O5185" i="4" s="1"/>
  <c r="L5185" i="4"/>
  <c r="J5194" i="4"/>
  <c r="K5194" i="4" s="1"/>
  <c r="O5194" i="4" s="1"/>
  <c r="L5194" i="4"/>
  <c r="J5196" i="4"/>
  <c r="K5196" i="4" s="1"/>
  <c r="O5196" i="4" s="1"/>
  <c r="L5196" i="4"/>
  <c r="J5197" i="4"/>
  <c r="K5197" i="4" s="1"/>
  <c r="O5197" i="4" s="1"/>
  <c r="L5197" i="4"/>
  <c r="J5198" i="4"/>
  <c r="K5198" i="4" s="1"/>
  <c r="O5198" i="4" s="1"/>
  <c r="L5198" i="4"/>
  <c r="J5195" i="4"/>
  <c r="K5195" i="4" s="1"/>
  <c r="L5195" i="4"/>
  <c r="J5202" i="4"/>
  <c r="K5202" i="4" s="1"/>
  <c r="O5202" i="4" s="1"/>
  <c r="L5202" i="4"/>
  <c r="J5204" i="4"/>
  <c r="K5204" i="4" s="1"/>
  <c r="O5204" i="4" s="1"/>
  <c r="L5204" i="4"/>
  <c r="J5199" i="4"/>
  <c r="K5199" i="4" s="1"/>
  <c r="O5199" i="4" s="1"/>
  <c r="L5199" i="4"/>
  <c r="J5203" i="4"/>
  <c r="K5203" i="4" s="1"/>
  <c r="L5203" i="4"/>
  <c r="J5201" i="4"/>
  <c r="K5201" i="4" s="1"/>
  <c r="L5201" i="4"/>
  <c r="J5200" i="4"/>
  <c r="K5200" i="4" s="1"/>
  <c r="O5200" i="4" s="1"/>
  <c r="L5200" i="4"/>
  <c r="J5207" i="4"/>
  <c r="K5207" i="4" s="1"/>
  <c r="O5207" i="4" s="1"/>
  <c r="L5207" i="4"/>
  <c r="J5205" i="4"/>
  <c r="K5205" i="4" s="1"/>
  <c r="L5205" i="4"/>
  <c r="J5206" i="4"/>
  <c r="K5206" i="4" s="1"/>
  <c r="L5206" i="4"/>
  <c r="J5209" i="4"/>
  <c r="K5209" i="4" s="1"/>
  <c r="O5209" i="4" s="1"/>
  <c r="L5209" i="4"/>
  <c r="J5210" i="4"/>
  <c r="K5210" i="4" s="1"/>
  <c r="O5210" i="4" s="1"/>
  <c r="L5210" i="4"/>
  <c r="J5211" i="4"/>
  <c r="K5211" i="4" s="1"/>
  <c r="L5211" i="4"/>
  <c r="J5208" i="4"/>
  <c r="K5208" i="4" s="1"/>
  <c r="L5208" i="4"/>
  <c r="J5222" i="4"/>
  <c r="K5222" i="4" s="1"/>
  <c r="O5222" i="4" s="1"/>
  <c r="L5222" i="4"/>
  <c r="J5212" i="4"/>
  <c r="K5212" i="4" s="1"/>
  <c r="O5212" i="4" s="1"/>
  <c r="L5212" i="4"/>
  <c r="J5226" i="4"/>
  <c r="K5226" i="4" s="1"/>
  <c r="L5226" i="4"/>
  <c r="J5227" i="4"/>
  <c r="K5227" i="4" s="1"/>
  <c r="L5227" i="4"/>
  <c r="J5228" i="4"/>
  <c r="K5228" i="4" s="1"/>
  <c r="O5228" i="4" s="1"/>
  <c r="L5228" i="4"/>
  <c r="J5229" i="4"/>
  <c r="K5229" i="4" s="1"/>
  <c r="O5229" i="4" s="1"/>
  <c r="L5229" i="4"/>
  <c r="J5230" i="4"/>
  <c r="K5230" i="4" s="1"/>
  <c r="L5230" i="4"/>
  <c r="J5231" i="4"/>
  <c r="K5231" i="4" s="1"/>
  <c r="O5231" i="4" s="1"/>
  <c r="L5231" i="4"/>
  <c r="J5232" i="4"/>
  <c r="K5232" i="4" s="1"/>
  <c r="O5232" i="4" s="1"/>
  <c r="L5232" i="4"/>
  <c r="J5219" i="4"/>
  <c r="K5219" i="4" s="1"/>
  <c r="O5219" i="4" s="1"/>
  <c r="L5219" i="4"/>
  <c r="J5220" i="4"/>
  <c r="K5220" i="4" s="1"/>
  <c r="L5220" i="4"/>
  <c r="J5213" i="4"/>
  <c r="K5213" i="4" s="1"/>
  <c r="O5213" i="4" s="1"/>
  <c r="L5213" i="4"/>
  <c r="J5214" i="4"/>
  <c r="K5214" i="4" s="1"/>
  <c r="O5214" i="4" s="1"/>
  <c r="L5214" i="4"/>
  <c r="J5215" i="4"/>
  <c r="K5215" i="4" s="1"/>
  <c r="O5215" i="4" s="1"/>
  <c r="L5215" i="4"/>
  <c r="J5216" i="4"/>
  <c r="K5216" i="4" s="1"/>
  <c r="L5216" i="4"/>
  <c r="J5217" i="4"/>
  <c r="K5217" i="4" s="1"/>
  <c r="O5217" i="4" s="1"/>
  <c r="L5217" i="4"/>
  <c r="J5218" i="4"/>
  <c r="K5218" i="4" s="1"/>
  <c r="O5218" i="4" s="1"/>
  <c r="L5218" i="4"/>
  <c r="J5221" i="4"/>
  <c r="K5221" i="4" s="1"/>
  <c r="O5221" i="4" s="1"/>
  <c r="L5221" i="4"/>
  <c r="J5225" i="4"/>
  <c r="K5225" i="4" s="1"/>
  <c r="O5225" i="4" s="1"/>
  <c r="L5225" i="4"/>
  <c r="J5223" i="4"/>
  <c r="K5223" i="4" s="1"/>
  <c r="O5223" i="4" s="1"/>
  <c r="L5223" i="4"/>
  <c r="J5224" i="4"/>
  <c r="K5224" i="4" s="1"/>
  <c r="O5224" i="4" s="1"/>
  <c r="L5224" i="4"/>
  <c r="J5233" i="4"/>
  <c r="K5233" i="4" s="1"/>
  <c r="O5233" i="4" s="1"/>
  <c r="L5233" i="4"/>
  <c r="J5234" i="4"/>
  <c r="K5234" i="4" s="1"/>
  <c r="L5234" i="4"/>
  <c r="J5248" i="4"/>
  <c r="K5248" i="4" s="1"/>
  <c r="L5248" i="4"/>
  <c r="J5249" i="4"/>
  <c r="K5249" i="4" s="1"/>
  <c r="O5249" i="4" s="1"/>
  <c r="L5249" i="4"/>
  <c r="J5250" i="4"/>
  <c r="K5250" i="4" s="1"/>
  <c r="O5250" i="4" s="1"/>
  <c r="L5250" i="4"/>
  <c r="J5235" i="4"/>
  <c r="K5235" i="4" s="1"/>
  <c r="L5235" i="4"/>
  <c r="J5236" i="4"/>
  <c r="K5236" i="4" s="1"/>
  <c r="O5236" i="4" s="1"/>
  <c r="L5236" i="4"/>
  <c r="J5237" i="4"/>
  <c r="K5237" i="4" s="1"/>
  <c r="O5237" i="4" s="1"/>
  <c r="L5237" i="4"/>
  <c r="J5238" i="4"/>
  <c r="K5238" i="4" s="1"/>
  <c r="O5238" i="4" s="1"/>
  <c r="L5238" i="4"/>
  <c r="J5239" i="4"/>
  <c r="K5239" i="4" s="1"/>
  <c r="M5239" i="4" s="1"/>
  <c r="L5239" i="4"/>
  <c r="J5240" i="4"/>
  <c r="K5240" i="4" s="1"/>
  <c r="O5240" i="4" s="1"/>
  <c r="L5240" i="4"/>
  <c r="J5241" i="4"/>
  <c r="K5241" i="4" s="1"/>
  <c r="O5241" i="4" s="1"/>
  <c r="L5241" i="4"/>
  <c r="J5242" i="4"/>
  <c r="K5242" i="4" s="1"/>
  <c r="O5242" i="4" s="1"/>
  <c r="L5242" i="4"/>
  <c r="J5243" i="4"/>
  <c r="K5243" i="4" s="1"/>
  <c r="O5243" i="4" s="1"/>
  <c r="L5243" i="4"/>
  <c r="J5244" i="4"/>
  <c r="K5244" i="4" s="1"/>
  <c r="L5244" i="4"/>
  <c r="J5245" i="4"/>
  <c r="K5245" i="4" s="1"/>
  <c r="O5245" i="4" s="1"/>
  <c r="L5245" i="4"/>
  <c r="J5246" i="4"/>
  <c r="K5246" i="4" s="1"/>
  <c r="O5246" i="4" s="1"/>
  <c r="L5246" i="4"/>
  <c r="J5247" i="4"/>
  <c r="K5247" i="4" s="1"/>
  <c r="M5247" i="4" s="1"/>
  <c r="L5247" i="4"/>
  <c r="J5251" i="4"/>
  <c r="K5251" i="4" s="1"/>
  <c r="O5251" i="4" s="1"/>
  <c r="L5251" i="4"/>
  <c r="J5252" i="4"/>
  <c r="K5252" i="4" s="1"/>
  <c r="O5252" i="4" s="1"/>
  <c r="L5252" i="4"/>
  <c r="J5253" i="4"/>
  <c r="K5253" i="4" s="1"/>
  <c r="O5253" i="4" s="1"/>
  <c r="L5253" i="4"/>
  <c r="J5254" i="4"/>
  <c r="K5254" i="4" s="1"/>
  <c r="L5254" i="4"/>
  <c r="J5281" i="4"/>
  <c r="K5281" i="4" s="1"/>
  <c r="L5281" i="4"/>
  <c r="J5282" i="4"/>
  <c r="K5282" i="4" s="1"/>
  <c r="O5282" i="4" s="1"/>
  <c r="L5282" i="4"/>
  <c r="J5283" i="4"/>
  <c r="K5283" i="4" s="1"/>
  <c r="O5283" i="4" s="1"/>
  <c r="L5283" i="4"/>
  <c r="J5284" i="4"/>
  <c r="K5284" i="4" s="1"/>
  <c r="O5284" i="4" s="1"/>
  <c r="L5284" i="4"/>
  <c r="J5285" i="4"/>
  <c r="K5285" i="4" s="1"/>
  <c r="L5285" i="4"/>
  <c r="J5286" i="4"/>
  <c r="K5286" i="4" s="1"/>
  <c r="L5286" i="4"/>
  <c r="J5287" i="4"/>
  <c r="K5287" i="4" s="1"/>
  <c r="O5287" i="4" s="1"/>
  <c r="L5287" i="4"/>
  <c r="J5288" i="4"/>
  <c r="K5288" i="4" s="1"/>
  <c r="O5288" i="4" s="1"/>
  <c r="L5288" i="4"/>
  <c r="J5289" i="4"/>
  <c r="K5289" i="4" s="1"/>
  <c r="L5289" i="4"/>
  <c r="J5290" i="4"/>
  <c r="K5290" i="4" s="1"/>
  <c r="O5290" i="4" s="1"/>
  <c r="L5290" i="4"/>
  <c r="J5291" i="4"/>
  <c r="K5291" i="4" s="1"/>
  <c r="O5291" i="4" s="1"/>
  <c r="L5291" i="4"/>
  <c r="J5292" i="4"/>
  <c r="K5292" i="4" s="1"/>
  <c r="L5292" i="4"/>
  <c r="J5293" i="4"/>
  <c r="K5293" i="4" s="1"/>
  <c r="O5293" i="4" s="1"/>
  <c r="L5293" i="4"/>
  <c r="J5294" i="4"/>
  <c r="K5294" i="4" s="1"/>
  <c r="O5294" i="4" s="1"/>
  <c r="L5294" i="4"/>
  <c r="J5278" i="4"/>
  <c r="K5278" i="4" s="1"/>
  <c r="O5278" i="4" s="1"/>
  <c r="L5278" i="4"/>
  <c r="J5279" i="4"/>
  <c r="K5279" i="4" s="1"/>
  <c r="O5279" i="4" s="1"/>
  <c r="L5279" i="4"/>
  <c r="J5280" i="4"/>
  <c r="K5280" i="4" s="1"/>
  <c r="L5280" i="4"/>
  <c r="J5295" i="4"/>
  <c r="K5295" i="4" s="1"/>
  <c r="M5295" i="4" s="1"/>
  <c r="L5295" i="4"/>
  <c r="J5274" i="4"/>
  <c r="K5274" i="4" s="1"/>
  <c r="O5274" i="4" s="1"/>
  <c r="L5274" i="4"/>
  <c r="J5275" i="4"/>
  <c r="K5275" i="4" s="1"/>
  <c r="O5275" i="4" s="1"/>
  <c r="L5275" i="4"/>
  <c r="J5261" i="4"/>
  <c r="K5261" i="4" s="1"/>
  <c r="L5261" i="4"/>
  <c r="J5276" i="4"/>
  <c r="K5276" i="4" s="1"/>
  <c r="L5276" i="4"/>
  <c r="J5265" i="4"/>
  <c r="K5265" i="4" s="1"/>
  <c r="O5265" i="4" s="1"/>
  <c r="L5265" i="4"/>
  <c r="J5266" i="4"/>
  <c r="K5266" i="4" s="1"/>
  <c r="O5266" i="4" s="1"/>
  <c r="L5266" i="4"/>
  <c r="J5267" i="4"/>
  <c r="K5267" i="4" s="1"/>
  <c r="O5267" i="4" s="1"/>
  <c r="L5267" i="4"/>
  <c r="J5268" i="4"/>
  <c r="K5268" i="4" s="1"/>
  <c r="O5268" i="4" s="1"/>
  <c r="L5268" i="4"/>
  <c r="J5269" i="4"/>
  <c r="K5269" i="4" s="1"/>
  <c r="O5269" i="4" s="1"/>
  <c r="L5269" i="4"/>
  <c r="J5270" i="4"/>
  <c r="K5270" i="4" s="1"/>
  <c r="O5270" i="4" s="1"/>
  <c r="L5270" i="4"/>
  <c r="J5264" i="4"/>
  <c r="K5264" i="4" s="1"/>
  <c r="O5264" i="4" s="1"/>
  <c r="L5264" i="4"/>
  <c r="J5262" i="4"/>
  <c r="K5262" i="4" s="1"/>
  <c r="L5262" i="4"/>
  <c r="J5296" i="4"/>
  <c r="K5296" i="4" s="1"/>
  <c r="O5296" i="4" s="1"/>
  <c r="L5296" i="4"/>
  <c r="J5297" i="4"/>
  <c r="K5297" i="4" s="1"/>
  <c r="L5297" i="4"/>
  <c r="J5298" i="4"/>
  <c r="K5298" i="4" s="1"/>
  <c r="L5298" i="4"/>
  <c r="J5300" i="4"/>
  <c r="K5300" i="4" s="1"/>
  <c r="O5300" i="4" s="1"/>
  <c r="L5300" i="4"/>
  <c r="J5277" i="4"/>
  <c r="K5277" i="4" s="1"/>
  <c r="O5277" i="4" s="1"/>
  <c r="L5277" i="4"/>
  <c r="J5263" i="4"/>
  <c r="K5263" i="4" s="1"/>
  <c r="M5263" i="4" s="1"/>
  <c r="L5263" i="4"/>
  <c r="J5255" i="4"/>
  <c r="K5255" i="4" s="1"/>
  <c r="M5255" i="4" s="1"/>
  <c r="L5255" i="4"/>
  <c r="J5256" i="4"/>
  <c r="K5256" i="4" s="1"/>
  <c r="O5256" i="4" s="1"/>
  <c r="L5256" i="4"/>
  <c r="J5257" i="4"/>
  <c r="K5257" i="4" s="1"/>
  <c r="O5257" i="4" s="1"/>
  <c r="L5257" i="4"/>
  <c r="J5258" i="4"/>
  <c r="K5258" i="4" s="1"/>
  <c r="O5258" i="4" s="1"/>
  <c r="L5258" i="4"/>
  <c r="J5259" i="4"/>
  <c r="K5259" i="4" s="1"/>
  <c r="O5259" i="4" s="1"/>
  <c r="L5259" i="4"/>
  <c r="J5260" i="4"/>
  <c r="K5260" i="4" s="1"/>
  <c r="O5260" i="4" s="1"/>
  <c r="L5260" i="4"/>
  <c r="J5299" i="4"/>
  <c r="K5299" i="4" s="1"/>
  <c r="O5299" i="4" s="1"/>
  <c r="L5299" i="4"/>
  <c r="J5271" i="4"/>
  <c r="K5271" i="4" s="1"/>
  <c r="M5271" i="4" s="1"/>
  <c r="L5271" i="4"/>
  <c r="J5272" i="4"/>
  <c r="K5272" i="4" s="1"/>
  <c r="L5272" i="4"/>
  <c r="J5273" i="4"/>
  <c r="K5273" i="4" s="1"/>
  <c r="O5273" i="4" s="1"/>
  <c r="L5273" i="4"/>
  <c r="J5313" i="4"/>
  <c r="K5313" i="4" s="1"/>
  <c r="O5313" i="4" s="1"/>
  <c r="L5313" i="4"/>
  <c r="J5314" i="4"/>
  <c r="K5314" i="4" s="1"/>
  <c r="L5314" i="4"/>
  <c r="J5315" i="4"/>
  <c r="K5315" i="4" s="1"/>
  <c r="O5315" i="4" s="1"/>
  <c r="L5315" i="4"/>
  <c r="J5316" i="4"/>
  <c r="K5316" i="4" s="1"/>
  <c r="O5316" i="4" s="1"/>
  <c r="L5316" i="4"/>
  <c r="J5304" i="4"/>
  <c r="K5304" i="4" s="1"/>
  <c r="O5304" i="4" s="1"/>
  <c r="L5304" i="4"/>
  <c r="J5305" i="4"/>
  <c r="K5305" i="4" s="1"/>
  <c r="L5305" i="4"/>
  <c r="J5306" i="4"/>
  <c r="K5306" i="4" s="1"/>
  <c r="O5306" i="4" s="1"/>
  <c r="L5306" i="4"/>
  <c r="J5307" i="4"/>
  <c r="K5307" i="4" s="1"/>
  <c r="L5307" i="4"/>
  <c r="J5308" i="4"/>
  <c r="K5308" i="4" s="1"/>
  <c r="O5308" i="4" s="1"/>
  <c r="L5308" i="4"/>
  <c r="J5309" i="4"/>
  <c r="K5309" i="4" s="1"/>
  <c r="L5309" i="4"/>
  <c r="J5310" i="4"/>
  <c r="K5310" i="4" s="1"/>
  <c r="O5310" i="4" s="1"/>
  <c r="L5310" i="4"/>
  <c r="J5311" i="4"/>
  <c r="K5311" i="4" s="1"/>
  <c r="M5311" i="4" s="1"/>
  <c r="L5311" i="4"/>
  <c r="J5312" i="4"/>
  <c r="K5312" i="4" s="1"/>
  <c r="O5312" i="4" s="1"/>
  <c r="L5312" i="4"/>
  <c r="J5301" i="4"/>
  <c r="K5301" i="4" s="1"/>
  <c r="L5301" i="4"/>
  <c r="J5318" i="4"/>
  <c r="K5318" i="4" s="1"/>
  <c r="O5318" i="4" s="1"/>
  <c r="L5318" i="4"/>
  <c r="J5302" i="4"/>
  <c r="K5302" i="4" s="1"/>
  <c r="L5302" i="4"/>
  <c r="J5303" i="4"/>
  <c r="K5303" i="4" s="1"/>
  <c r="O5303" i="4" s="1"/>
  <c r="L5303" i="4"/>
  <c r="J5317" i="4"/>
  <c r="K5317" i="4" s="1"/>
  <c r="O5317" i="4" s="1"/>
  <c r="L5317" i="4"/>
  <c r="J5319" i="4"/>
  <c r="K5319" i="4" s="1"/>
  <c r="O5319" i="4" s="1"/>
  <c r="L5319" i="4"/>
  <c r="J5320" i="4"/>
  <c r="K5320" i="4" s="1"/>
  <c r="O5320" i="4" s="1"/>
  <c r="L5320" i="4"/>
  <c r="J4863" i="4"/>
  <c r="K4863" i="4" s="1"/>
  <c r="O4863" i="4" s="1"/>
  <c r="L4863" i="4"/>
  <c r="J4864" i="4"/>
  <c r="K4864" i="4" s="1"/>
  <c r="O4864" i="4" s="1"/>
  <c r="L4864" i="4"/>
  <c r="J4862" i="4"/>
  <c r="K4862" i="4" s="1"/>
  <c r="L4862" i="4"/>
  <c r="J4868" i="4"/>
  <c r="K4868" i="4" s="1"/>
  <c r="O4868" i="4" s="1"/>
  <c r="L4868" i="4"/>
  <c r="J4865" i="4"/>
  <c r="K4865" i="4" s="1"/>
  <c r="O4865" i="4" s="1"/>
  <c r="L4865" i="4"/>
  <c r="J4866" i="4"/>
  <c r="K4866" i="4" s="1"/>
  <c r="O4866" i="4" s="1"/>
  <c r="L4866" i="4"/>
  <c r="E5234" i="4"/>
  <c r="E5073" i="4"/>
  <c r="E5059" i="4"/>
  <c r="E5029" i="4"/>
  <c r="E5033" i="4"/>
  <c r="E5091" i="4"/>
  <c r="E5037" i="4"/>
  <c r="E5097" i="4"/>
  <c r="E5102" i="4"/>
  <c r="E2566" i="4"/>
  <c r="E5044" i="4"/>
  <c r="E5100" i="4"/>
  <c r="E5099" i="4"/>
  <c r="E5046" i="4"/>
  <c r="E5052" i="4"/>
  <c r="E5045" i="4"/>
  <c r="E5095" i="4"/>
  <c r="E2260" i="4"/>
  <c r="E5048" i="4"/>
  <c r="E5056" i="4"/>
  <c r="E5076" i="4"/>
  <c r="E5066" i="4"/>
  <c r="E5028" i="4"/>
  <c r="E5036" i="4"/>
  <c r="E5062" i="4"/>
  <c r="E5098" i="4"/>
  <c r="E5093" i="4"/>
  <c r="E5088" i="4"/>
  <c r="E5067" i="4"/>
  <c r="E5034" i="4"/>
  <c r="E5068" i="4"/>
  <c r="E5077" i="4"/>
  <c r="E5040" i="4"/>
  <c r="E5092" i="4"/>
  <c r="E5096" i="4"/>
  <c r="E5049" i="4"/>
  <c r="E5058" i="4"/>
  <c r="E5051" i="4"/>
  <c r="E5054" i="4"/>
  <c r="E5065" i="4"/>
  <c r="L3107" i="2"/>
  <c r="N3107" i="2"/>
  <c r="L3108" i="2"/>
  <c r="N3108" i="2"/>
  <c r="L3109" i="2"/>
  <c r="N3109" i="2"/>
  <c r="L3110" i="2"/>
  <c r="N3110" i="2"/>
  <c r="L3077" i="2"/>
  <c r="N3077" i="2"/>
  <c r="L3078" i="2"/>
  <c r="N3078" i="2"/>
  <c r="L3079" i="2"/>
  <c r="N3079" i="2"/>
  <c r="L3080" i="2"/>
  <c r="N3080" i="2"/>
  <c r="L3081" i="2"/>
  <c r="N3081" i="2"/>
  <c r="L3082" i="2"/>
  <c r="N3082" i="2"/>
  <c r="L3083" i="2"/>
  <c r="N3083" i="2"/>
  <c r="L3084" i="2"/>
  <c r="N3084" i="2"/>
  <c r="L3085" i="2"/>
  <c r="N3085" i="2"/>
  <c r="L3086" i="2"/>
  <c r="N3086" i="2"/>
  <c r="L3087" i="2"/>
  <c r="N3087" i="2"/>
  <c r="L3088" i="2"/>
  <c r="N3088" i="2"/>
  <c r="L3089" i="2"/>
  <c r="N3089" i="2"/>
  <c r="L3090" i="2"/>
  <c r="N3090" i="2"/>
  <c r="L3091" i="2"/>
  <c r="N3091" i="2"/>
  <c r="L3092" i="2"/>
  <c r="N3092" i="2"/>
  <c r="L3093" i="2"/>
  <c r="N3093" i="2"/>
  <c r="L3094" i="2"/>
  <c r="N3094" i="2"/>
  <c r="L3095" i="2"/>
  <c r="N3095" i="2"/>
  <c r="L3096" i="2"/>
  <c r="N3096" i="2"/>
  <c r="L3097" i="2"/>
  <c r="N3097" i="2"/>
  <c r="L3098" i="2"/>
  <c r="L3099" i="2"/>
  <c r="L3100" i="2"/>
  <c r="L3101" i="2"/>
  <c r="L3102" i="2"/>
  <c r="N3102" i="2"/>
  <c r="L3103" i="2"/>
  <c r="N3103" i="2"/>
  <c r="L3104" i="2"/>
  <c r="N3104" i="2"/>
  <c r="L3105" i="2"/>
  <c r="N3105" i="2"/>
  <c r="L3106" i="2"/>
  <c r="N3106" i="2"/>
  <c r="L3061" i="2"/>
  <c r="N3061" i="2"/>
  <c r="L3062" i="2"/>
  <c r="N3062" i="2"/>
  <c r="L3063" i="2"/>
  <c r="N3063" i="2"/>
  <c r="L3064" i="2"/>
  <c r="N3064" i="2"/>
  <c r="L3065" i="2"/>
  <c r="N3065" i="2"/>
  <c r="L3066" i="2"/>
  <c r="N3066" i="2"/>
  <c r="L3067" i="2"/>
  <c r="N3067" i="2"/>
  <c r="L3068" i="2"/>
  <c r="N3068" i="2"/>
  <c r="L3069" i="2"/>
  <c r="L3070" i="2"/>
  <c r="L3071" i="2"/>
  <c r="L3072" i="2"/>
  <c r="L3073" i="2"/>
  <c r="L3074" i="2"/>
  <c r="L3075" i="2"/>
  <c r="L3076" i="2"/>
  <c r="L3040" i="2"/>
  <c r="N3040" i="2"/>
  <c r="L3041" i="2"/>
  <c r="N3041" i="2"/>
  <c r="L3042" i="2"/>
  <c r="N3042" i="2"/>
  <c r="L3043" i="2"/>
  <c r="N3043" i="2"/>
  <c r="L3044" i="2"/>
  <c r="N3044" i="2"/>
  <c r="L3045" i="2"/>
  <c r="N3045" i="2"/>
  <c r="L3046" i="2"/>
  <c r="N3046" i="2"/>
  <c r="L3047" i="2"/>
  <c r="N3047" i="2"/>
  <c r="L3048" i="2"/>
  <c r="N3048" i="2"/>
  <c r="L3049" i="2"/>
  <c r="N3049" i="2"/>
  <c r="L3050" i="2"/>
  <c r="N3050" i="2"/>
  <c r="L3051" i="2"/>
  <c r="N3051" i="2"/>
  <c r="L3052" i="2"/>
  <c r="N3052" i="2"/>
  <c r="L3053" i="2"/>
  <c r="N3053" i="2"/>
  <c r="L3054" i="2"/>
  <c r="N3054" i="2"/>
  <c r="L3055" i="2"/>
  <c r="N3055" i="2"/>
  <c r="L3056" i="2"/>
  <c r="N3056" i="2"/>
  <c r="L3057" i="2"/>
  <c r="N3057" i="2"/>
  <c r="L3058" i="2"/>
  <c r="N3058" i="2"/>
  <c r="L3059" i="2"/>
  <c r="N3059" i="2"/>
  <c r="L3060" i="2"/>
  <c r="N3060" i="2"/>
  <c r="L3018" i="2"/>
  <c r="N3018" i="2"/>
  <c r="L3019" i="2"/>
  <c r="N3019" i="2"/>
  <c r="L3020" i="2"/>
  <c r="N3020" i="2"/>
  <c r="L3021" i="2"/>
  <c r="N3021" i="2"/>
  <c r="L3022" i="2"/>
  <c r="N3022" i="2"/>
  <c r="L3023" i="2"/>
  <c r="N3023" i="2"/>
  <c r="L3024" i="2"/>
  <c r="N3024" i="2"/>
  <c r="L3025" i="2"/>
  <c r="N3025" i="2"/>
  <c r="L3026" i="2"/>
  <c r="N3026" i="2"/>
  <c r="L3027" i="2"/>
  <c r="N3027" i="2"/>
  <c r="L3028" i="2"/>
  <c r="N3028" i="2"/>
  <c r="L3029" i="2"/>
  <c r="N3029" i="2"/>
  <c r="L3030" i="2"/>
  <c r="N3030" i="2"/>
  <c r="L3031" i="2"/>
  <c r="N3031" i="2"/>
  <c r="L3032" i="2"/>
  <c r="N3032" i="2"/>
  <c r="L3033" i="2"/>
  <c r="N3033" i="2"/>
  <c r="L3034" i="2"/>
  <c r="N3034" i="2"/>
  <c r="L3035" i="2"/>
  <c r="N3035" i="2"/>
  <c r="L3036" i="2"/>
  <c r="N3036" i="2"/>
  <c r="L3037" i="2"/>
  <c r="N3037" i="2"/>
  <c r="L3038" i="2"/>
  <c r="N3038" i="2"/>
  <c r="L3039" i="2"/>
  <c r="N3039" i="2"/>
  <c r="L2995" i="2"/>
  <c r="N2995" i="2"/>
  <c r="L2996" i="2"/>
  <c r="N2996" i="2"/>
  <c r="L2997" i="2"/>
  <c r="N2997" i="2"/>
  <c r="L2998" i="2"/>
  <c r="N2998" i="2"/>
  <c r="L2999" i="2"/>
  <c r="N2999" i="2"/>
  <c r="L3000" i="2"/>
  <c r="N3000" i="2"/>
  <c r="L3001" i="2"/>
  <c r="N3001" i="2"/>
  <c r="L3002" i="2"/>
  <c r="N3002" i="2"/>
  <c r="L3003" i="2"/>
  <c r="N3003" i="2"/>
  <c r="L3004" i="2"/>
  <c r="N3004" i="2"/>
  <c r="L3005" i="2"/>
  <c r="N3005" i="2"/>
  <c r="L3006" i="2"/>
  <c r="N3006" i="2"/>
  <c r="L3007" i="2"/>
  <c r="N3007" i="2"/>
  <c r="L3008" i="2"/>
  <c r="N3008" i="2"/>
  <c r="L3009" i="2"/>
  <c r="N3009" i="2"/>
  <c r="L3010" i="2"/>
  <c r="N3010" i="2"/>
  <c r="L3011" i="2"/>
  <c r="N3011" i="2"/>
  <c r="L3012" i="2"/>
  <c r="N3012" i="2"/>
  <c r="L3013" i="2"/>
  <c r="N3013" i="2"/>
  <c r="L3014" i="2"/>
  <c r="N3014" i="2"/>
  <c r="L3015" i="2"/>
  <c r="N3015" i="2"/>
  <c r="L3016" i="2"/>
  <c r="N3016" i="2"/>
  <c r="L3017" i="2"/>
  <c r="N3017" i="2"/>
  <c r="L2960" i="2"/>
  <c r="N2960" i="2"/>
  <c r="L2961" i="2"/>
  <c r="N2961" i="2"/>
  <c r="L2962" i="2"/>
  <c r="N2962" i="2"/>
  <c r="L2963" i="2"/>
  <c r="N2963" i="2"/>
  <c r="L2964" i="2"/>
  <c r="N2964" i="2"/>
  <c r="L2965" i="2"/>
  <c r="N2965" i="2"/>
  <c r="L2966" i="2"/>
  <c r="N2966" i="2"/>
  <c r="L2967" i="2"/>
  <c r="N2967" i="2"/>
  <c r="L2968" i="2"/>
  <c r="N2968" i="2"/>
  <c r="L2969" i="2"/>
  <c r="N2969" i="2"/>
  <c r="L2970" i="2"/>
  <c r="N2970" i="2"/>
  <c r="L2971" i="2"/>
  <c r="N2971" i="2"/>
  <c r="L2972" i="2"/>
  <c r="N2972" i="2"/>
  <c r="L2973" i="2"/>
  <c r="N2973" i="2"/>
  <c r="L2974" i="2"/>
  <c r="N2974" i="2"/>
  <c r="L2975" i="2"/>
  <c r="N2975" i="2"/>
  <c r="L2976" i="2"/>
  <c r="N2976" i="2"/>
  <c r="L2977" i="2"/>
  <c r="N2977" i="2"/>
  <c r="L2978" i="2"/>
  <c r="N2978" i="2"/>
  <c r="L2979" i="2"/>
  <c r="N2979" i="2"/>
  <c r="L2980" i="2"/>
  <c r="N2980" i="2"/>
  <c r="L2981" i="2"/>
  <c r="N2981" i="2"/>
  <c r="L2982" i="2"/>
  <c r="N2982" i="2"/>
  <c r="L2983" i="2"/>
  <c r="N2983" i="2"/>
  <c r="L2984" i="2"/>
  <c r="N2984" i="2"/>
  <c r="L2985" i="2"/>
  <c r="N2985" i="2"/>
  <c r="L2986" i="2"/>
  <c r="N2986" i="2"/>
  <c r="L2987" i="2"/>
  <c r="N2987" i="2"/>
  <c r="L2988" i="2"/>
  <c r="N2988" i="2"/>
  <c r="L2989" i="2"/>
  <c r="N2989" i="2"/>
  <c r="L2990" i="2"/>
  <c r="N2990" i="2"/>
  <c r="L2991" i="2"/>
  <c r="N2991" i="2"/>
  <c r="L2992" i="2"/>
  <c r="N2992" i="2"/>
  <c r="L2993" i="2"/>
  <c r="N2993" i="2"/>
  <c r="L2994" i="2"/>
  <c r="N2994" i="2"/>
  <c r="L2933" i="2"/>
  <c r="N2933" i="2"/>
  <c r="L2934" i="2"/>
  <c r="N2934" i="2"/>
  <c r="L2935" i="2"/>
  <c r="N2935" i="2"/>
  <c r="L2936" i="2"/>
  <c r="N2936" i="2"/>
  <c r="L2937" i="2"/>
  <c r="N2937" i="2"/>
  <c r="L2938" i="2"/>
  <c r="N2938" i="2"/>
  <c r="L2939" i="2"/>
  <c r="N2939" i="2"/>
  <c r="L2940" i="2"/>
  <c r="N2940" i="2"/>
  <c r="L2941" i="2"/>
  <c r="N2941" i="2"/>
  <c r="L2942" i="2"/>
  <c r="N2942" i="2"/>
  <c r="L2943" i="2"/>
  <c r="N2943" i="2"/>
  <c r="L2944" i="2"/>
  <c r="N2944" i="2"/>
  <c r="L2945" i="2"/>
  <c r="N2945" i="2"/>
  <c r="L2946" i="2"/>
  <c r="N2946" i="2"/>
  <c r="L2947" i="2"/>
  <c r="N2947" i="2"/>
  <c r="L2948" i="2"/>
  <c r="N2948" i="2"/>
  <c r="L2949" i="2"/>
  <c r="N2949" i="2"/>
  <c r="L2950" i="2"/>
  <c r="N2950" i="2"/>
  <c r="L2951" i="2"/>
  <c r="N2951" i="2"/>
  <c r="L2952" i="2"/>
  <c r="N2952" i="2"/>
  <c r="L2953" i="2"/>
  <c r="N2953" i="2"/>
  <c r="L2954" i="2"/>
  <c r="N2954" i="2"/>
  <c r="L2955" i="2"/>
  <c r="N2955" i="2"/>
  <c r="L2956" i="2"/>
  <c r="N2956" i="2"/>
  <c r="L2957" i="2"/>
  <c r="N2957" i="2"/>
  <c r="L2958" i="2"/>
  <c r="N2958" i="2"/>
  <c r="L2959" i="2"/>
  <c r="N2959" i="2"/>
  <c r="L2916" i="2"/>
  <c r="N2916" i="2"/>
  <c r="L2917" i="2"/>
  <c r="N2917" i="2"/>
  <c r="L2918" i="2"/>
  <c r="L2919" i="2"/>
  <c r="N2919" i="2"/>
  <c r="L2920" i="2"/>
  <c r="N2920" i="2"/>
  <c r="L2921" i="2"/>
  <c r="N2921" i="2"/>
  <c r="L2922" i="2"/>
  <c r="N2922" i="2"/>
  <c r="L2923" i="2"/>
  <c r="N2923" i="2"/>
  <c r="L2924" i="2"/>
  <c r="N2924" i="2"/>
  <c r="L2925" i="2"/>
  <c r="N2925" i="2"/>
  <c r="L2926" i="2"/>
  <c r="N2926" i="2"/>
  <c r="L2927" i="2"/>
  <c r="N2927" i="2"/>
  <c r="L2928" i="2"/>
  <c r="N2928" i="2"/>
  <c r="L2929" i="2"/>
  <c r="N2929" i="2"/>
  <c r="L2930" i="2"/>
  <c r="N2930" i="2"/>
  <c r="L2931" i="2"/>
  <c r="N2931" i="2"/>
  <c r="L2932" i="2"/>
  <c r="N2932" i="2"/>
  <c r="J2940" i="2"/>
  <c r="K2940" i="2" s="1"/>
  <c r="J2941" i="2"/>
  <c r="K2941" i="2" s="1"/>
  <c r="J2942" i="2"/>
  <c r="K2942" i="2" s="1"/>
  <c r="M2942" i="2" s="1"/>
  <c r="J2943" i="2"/>
  <c r="K2943" i="2" s="1"/>
  <c r="M2943" i="2" s="1"/>
  <c r="J2944" i="2"/>
  <c r="K2944" i="2" s="1"/>
  <c r="J2945" i="2"/>
  <c r="K2945" i="2" s="1"/>
  <c r="M2945" i="2" s="1"/>
  <c r="J2946" i="2"/>
  <c r="K2946" i="2" s="1"/>
  <c r="M2946" i="2" s="1"/>
  <c r="J2947" i="2"/>
  <c r="K2947" i="2" s="1"/>
  <c r="J2948" i="2"/>
  <c r="K2948" i="2" s="1"/>
  <c r="M2948" i="2" s="1"/>
  <c r="J2949" i="2"/>
  <c r="K2949" i="2" s="1"/>
  <c r="M2949" i="2" s="1"/>
  <c r="J2950" i="2"/>
  <c r="K2950" i="2" s="1"/>
  <c r="O2950" i="2" s="1"/>
  <c r="J2951" i="2"/>
  <c r="K2951" i="2" s="1"/>
  <c r="J2952" i="2"/>
  <c r="K2952" i="2" s="1"/>
  <c r="J2953" i="2"/>
  <c r="K2953" i="2" s="1"/>
  <c r="J2954" i="2"/>
  <c r="K2954" i="2" s="1"/>
  <c r="J2955" i="2"/>
  <c r="K2955" i="2" s="1"/>
  <c r="M2955" i="2" s="1"/>
  <c r="J2956" i="2"/>
  <c r="K2956" i="2" s="1"/>
  <c r="O2956" i="2" s="1"/>
  <c r="J2957" i="2"/>
  <c r="K2957" i="2" s="1"/>
  <c r="J2958" i="2"/>
  <c r="K2958" i="2" s="1"/>
  <c r="M2958" i="2" s="1"/>
  <c r="J2959" i="2"/>
  <c r="K2959" i="2" s="1"/>
  <c r="J2960" i="2"/>
  <c r="K2960" i="2" s="1"/>
  <c r="J2961" i="2"/>
  <c r="K2961" i="2" s="1"/>
  <c r="J2962" i="2"/>
  <c r="K2962" i="2" s="1"/>
  <c r="M2962" i="2" s="1"/>
  <c r="J2963" i="2"/>
  <c r="K2963" i="2" s="1"/>
  <c r="O2963" i="2" s="1"/>
  <c r="J2964" i="2"/>
  <c r="K2964" i="2" s="1"/>
  <c r="J2965" i="2"/>
  <c r="K2965" i="2" s="1"/>
  <c r="J2966" i="2"/>
  <c r="K2966" i="2" s="1"/>
  <c r="J2967" i="2"/>
  <c r="K2967" i="2" s="1"/>
  <c r="O2967" i="2" s="1"/>
  <c r="J2968" i="2"/>
  <c r="K2968" i="2" s="1"/>
  <c r="J2969" i="2"/>
  <c r="K2969" i="2" s="1"/>
  <c r="M2969" i="2" s="1"/>
  <c r="J2970" i="2"/>
  <c r="K2970" i="2" s="1"/>
  <c r="M2970" i="2" s="1"/>
  <c r="J2971" i="2"/>
  <c r="K2971" i="2" s="1"/>
  <c r="J2972" i="2"/>
  <c r="K2972" i="2" s="1"/>
  <c r="J2973" i="2"/>
  <c r="K2973" i="2" s="1"/>
  <c r="J2974" i="2"/>
  <c r="K2974" i="2" s="1"/>
  <c r="M2974" i="2" s="1"/>
  <c r="J2975" i="2"/>
  <c r="K2975" i="2" s="1"/>
  <c r="O2975" i="2" s="1"/>
  <c r="J2976" i="2"/>
  <c r="K2976" i="2" s="1"/>
  <c r="J2977" i="2"/>
  <c r="K2977" i="2" s="1"/>
  <c r="J2978" i="2"/>
  <c r="K2978" i="2" s="1"/>
  <c r="M2978" i="2" s="1"/>
  <c r="J2979" i="2"/>
  <c r="K2979" i="2" s="1"/>
  <c r="M2979" i="2" s="1"/>
  <c r="J2980" i="2"/>
  <c r="K2980" i="2" s="1"/>
  <c r="M2980" i="2" s="1"/>
  <c r="J2981" i="2"/>
  <c r="K2981" i="2" s="1"/>
  <c r="J2982" i="2"/>
  <c r="K2982" i="2" s="1"/>
  <c r="M2982" i="2" s="1"/>
  <c r="J2983" i="2"/>
  <c r="K2983" i="2" s="1"/>
  <c r="J2984" i="2"/>
  <c r="K2984" i="2" s="1"/>
  <c r="J2985" i="2"/>
  <c r="K2985" i="2" s="1"/>
  <c r="J2986" i="2"/>
  <c r="K2986" i="2" s="1"/>
  <c r="M2986" i="2" s="1"/>
  <c r="J2987" i="2"/>
  <c r="K2987" i="2" s="1"/>
  <c r="J2988" i="2"/>
  <c r="K2988" i="2" s="1"/>
  <c r="J2989" i="2"/>
  <c r="K2989" i="2" s="1"/>
  <c r="J2990" i="2"/>
  <c r="K2990" i="2" s="1"/>
  <c r="J2991" i="2"/>
  <c r="K2991" i="2" s="1"/>
  <c r="J2992" i="2"/>
  <c r="K2992" i="2" s="1"/>
  <c r="J2993" i="2"/>
  <c r="K2993" i="2" s="1"/>
  <c r="J2994" i="2"/>
  <c r="K2994" i="2" s="1"/>
  <c r="M2994" i="2" s="1"/>
  <c r="J2995" i="2"/>
  <c r="K2995" i="2" s="1"/>
  <c r="J2996" i="2"/>
  <c r="K2996" i="2" s="1"/>
  <c r="J2997" i="2"/>
  <c r="K2997" i="2" s="1"/>
  <c r="J2998" i="2"/>
  <c r="K2998" i="2" s="1"/>
  <c r="O2998" i="2" s="1"/>
  <c r="J2999" i="2"/>
  <c r="K2999" i="2" s="1"/>
  <c r="J3000" i="2"/>
  <c r="K3000" i="2" s="1"/>
  <c r="J3001" i="2"/>
  <c r="K3001" i="2" s="1"/>
  <c r="M3001" i="2" s="1"/>
  <c r="J3002" i="2"/>
  <c r="K3002" i="2" s="1"/>
  <c r="J3003" i="2"/>
  <c r="K3003" i="2" s="1"/>
  <c r="M3003" i="2" s="1"/>
  <c r="J3004" i="2"/>
  <c r="K3004" i="2" s="1"/>
  <c r="O3004" i="2" s="1"/>
  <c r="J3005" i="2"/>
  <c r="K3005" i="2" s="1"/>
  <c r="J3006" i="2"/>
  <c r="K3006" i="2" s="1"/>
  <c r="O3006" i="2" s="1"/>
  <c r="J3007" i="2"/>
  <c r="K3007" i="2" s="1"/>
  <c r="J3008" i="2"/>
  <c r="K3008" i="2" s="1"/>
  <c r="J3009" i="2"/>
  <c r="K3009" i="2" s="1"/>
  <c r="J3010" i="2"/>
  <c r="K3010" i="2" s="1"/>
  <c r="O3010" i="2" s="1"/>
  <c r="J3011" i="2"/>
  <c r="K3011" i="2" s="1"/>
  <c r="J3012" i="2"/>
  <c r="K3012" i="2" s="1"/>
  <c r="J3013" i="2"/>
  <c r="K3013" i="2" s="1"/>
  <c r="J3014" i="2"/>
  <c r="K3014" i="2" s="1"/>
  <c r="J3015" i="2"/>
  <c r="K3015" i="2" s="1"/>
  <c r="J3016" i="2"/>
  <c r="K3016" i="2" s="1"/>
  <c r="J3017" i="2"/>
  <c r="K3017" i="2" s="1"/>
  <c r="J3018" i="2"/>
  <c r="K3018" i="2" s="1"/>
  <c r="J3019" i="2"/>
  <c r="K3019" i="2" s="1"/>
  <c r="J3020" i="2"/>
  <c r="K3020" i="2" s="1"/>
  <c r="J3021" i="2"/>
  <c r="K3021" i="2" s="1"/>
  <c r="M3021" i="2" s="1"/>
  <c r="J3022" i="2"/>
  <c r="K3022" i="2" s="1"/>
  <c r="J3023" i="2"/>
  <c r="K3023" i="2" s="1"/>
  <c r="J3024" i="2"/>
  <c r="K3024" i="2" s="1"/>
  <c r="J3025" i="2"/>
  <c r="K3025" i="2" s="1"/>
  <c r="J3026" i="2"/>
  <c r="K3026" i="2" s="1"/>
  <c r="J3027" i="2"/>
  <c r="K3027" i="2" s="1"/>
  <c r="J3028" i="2"/>
  <c r="K3028" i="2" s="1"/>
  <c r="J3029" i="2"/>
  <c r="K3029" i="2" s="1"/>
  <c r="J3030" i="2"/>
  <c r="K3030" i="2" s="1"/>
  <c r="J3031" i="2"/>
  <c r="K3031" i="2" s="1"/>
  <c r="J3032" i="2"/>
  <c r="K3032" i="2" s="1"/>
  <c r="J3033" i="2"/>
  <c r="K3033" i="2" s="1"/>
  <c r="J3034" i="2"/>
  <c r="K3034" i="2" s="1"/>
  <c r="J3035" i="2"/>
  <c r="K3035" i="2" s="1"/>
  <c r="J3036" i="2"/>
  <c r="K3036" i="2" s="1"/>
  <c r="J3037" i="2"/>
  <c r="K3037" i="2" s="1"/>
  <c r="J3038" i="2"/>
  <c r="K3038" i="2" s="1"/>
  <c r="J3039" i="2"/>
  <c r="K3039" i="2" s="1"/>
  <c r="J3040" i="2"/>
  <c r="K3040" i="2" s="1"/>
  <c r="J3041" i="2"/>
  <c r="K3041" i="2" s="1"/>
  <c r="J3042" i="2"/>
  <c r="K3042" i="2" s="1"/>
  <c r="J3043" i="2"/>
  <c r="K3043" i="2" s="1"/>
  <c r="M3043" i="2" s="1"/>
  <c r="J3044" i="2"/>
  <c r="K3044" i="2" s="1"/>
  <c r="J3045" i="2"/>
  <c r="K3045" i="2" s="1"/>
  <c r="J3046" i="2"/>
  <c r="K3046" i="2" s="1"/>
  <c r="J3047" i="2"/>
  <c r="K3047" i="2" s="1"/>
  <c r="J3048" i="2"/>
  <c r="K3048" i="2" s="1"/>
  <c r="J3049" i="2"/>
  <c r="K3049" i="2" s="1"/>
  <c r="M3049" i="2" s="1"/>
  <c r="J3050" i="2"/>
  <c r="K3050" i="2" s="1"/>
  <c r="M3050" i="2" s="1"/>
  <c r="J3051" i="2"/>
  <c r="K3051" i="2" s="1"/>
  <c r="J3052" i="2"/>
  <c r="K3052" i="2" s="1"/>
  <c r="J3053" i="2"/>
  <c r="K3053" i="2" s="1"/>
  <c r="M3053" i="2" s="1"/>
  <c r="J3054" i="2"/>
  <c r="K3054" i="2" s="1"/>
  <c r="M3054" i="2" s="1"/>
  <c r="J3055" i="2"/>
  <c r="K3055" i="2" s="1"/>
  <c r="J3056" i="2"/>
  <c r="K3056" i="2" s="1"/>
  <c r="O3056" i="2" s="1"/>
  <c r="J3057" i="2"/>
  <c r="K3057" i="2" s="1"/>
  <c r="J3058" i="2"/>
  <c r="K3058" i="2" s="1"/>
  <c r="J3059" i="2"/>
  <c r="K3059" i="2" s="1"/>
  <c r="M3059" i="2" s="1"/>
  <c r="J3060" i="2"/>
  <c r="K3060" i="2" s="1"/>
  <c r="O3060" i="2" s="1"/>
  <c r="J3061" i="2"/>
  <c r="K3061" i="2" s="1"/>
  <c r="J3062" i="2"/>
  <c r="K3062" i="2" s="1"/>
  <c r="J3063" i="2"/>
  <c r="K3063" i="2" s="1"/>
  <c r="M3063" i="2" s="1"/>
  <c r="J3064" i="2"/>
  <c r="K3064" i="2" s="1"/>
  <c r="O3064" i="2" s="1"/>
  <c r="J3065" i="2"/>
  <c r="K3065" i="2" s="1"/>
  <c r="J3066" i="2"/>
  <c r="K3066" i="2" s="1"/>
  <c r="O3066" i="2" s="1"/>
  <c r="J3067" i="2"/>
  <c r="K3067" i="2" s="1"/>
  <c r="J3068" i="2"/>
  <c r="K3068" i="2" s="1"/>
  <c r="J3069" i="2"/>
  <c r="K3069" i="2" s="1"/>
  <c r="J3070" i="2"/>
  <c r="K3070" i="2" s="1"/>
  <c r="M3070" i="2" s="1"/>
  <c r="J3071" i="2"/>
  <c r="K3071" i="2" s="1"/>
  <c r="J3072" i="2"/>
  <c r="K3072" i="2" s="1"/>
  <c r="O3072" i="2" s="1"/>
  <c r="J3073" i="2"/>
  <c r="K3073" i="2" s="1"/>
  <c r="J3074" i="2"/>
  <c r="K3074" i="2" s="1"/>
  <c r="J3075" i="2"/>
  <c r="K3075" i="2" s="1"/>
  <c r="J3076" i="2"/>
  <c r="K3076" i="2" s="1"/>
  <c r="J3077" i="2"/>
  <c r="K3077" i="2" s="1"/>
  <c r="J3078" i="2"/>
  <c r="K3078" i="2" s="1"/>
  <c r="J3079" i="2"/>
  <c r="K3079" i="2" s="1"/>
  <c r="M3079" i="2" s="1"/>
  <c r="J3080" i="2"/>
  <c r="K3080" i="2" s="1"/>
  <c r="O3080" i="2" s="1"/>
  <c r="J3081" i="2"/>
  <c r="K3081" i="2" s="1"/>
  <c r="J3082" i="2"/>
  <c r="K3082" i="2" s="1"/>
  <c r="O3082" i="2" s="1"/>
  <c r="J3083" i="2"/>
  <c r="K3083" i="2" s="1"/>
  <c r="J3084" i="2"/>
  <c r="K3084" i="2" s="1"/>
  <c r="M3084" i="2" s="1"/>
  <c r="J3085" i="2"/>
  <c r="K3085" i="2" s="1"/>
  <c r="J3086" i="2"/>
  <c r="K3086" i="2" s="1"/>
  <c r="O3086" i="2" s="1"/>
  <c r="J3087" i="2"/>
  <c r="K3087" i="2" s="1"/>
  <c r="J3088" i="2"/>
  <c r="K3088" i="2" s="1"/>
  <c r="J3089" i="2"/>
  <c r="K3089" i="2" s="1"/>
  <c r="J3090" i="2"/>
  <c r="K3090" i="2" s="1"/>
  <c r="O3090" i="2" s="1"/>
  <c r="J3091" i="2"/>
  <c r="K3091" i="2" s="1"/>
  <c r="J3092" i="2"/>
  <c r="K3092" i="2" s="1"/>
  <c r="M3092" i="2" s="1"/>
  <c r="J3093" i="2"/>
  <c r="K3093" i="2" s="1"/>
  <c r="J3094" i="2"/>
  <c r="K3094" i="2" s="1"/>
  <c r="J3095" i="2"/>
  <c r="K3095" i="2" s="1"/>
  <c r="J3096" i="2"/>
  <c r="K3096" i="2" s="1"/>
  <c r="J3097" i="2"/>
  <c r="K3097" i="2" s="1"/>
  <c r="J3098" i="2"/>
  <c r="K3098" i="2" s="1"/>
  <c r="J3099" i="2"/>
  <c r="K3099" i="2" s="1"/>
  <c r="M3099" i="2" s="1"/>
  <c r="J3100" i="2"/>
  <c r="K3100" i="2" s="1"/>
  <c r="M3100" i="2" s="1"/>
  <c r="J3101" i="2"/>
  <c r="K3101" i="2" s="1"/>
  <c r="J3102" i="2"/>
  <c r="K3102" i="2" s="1"/>
  <c r="J3103" i="2"/>
  <c r="K3103" i="2" s="1"/>
  <c r="M3103" i="2" s="1"/>
  <c r="J3104" i="2"/>
  <c r="K3104" i="2" s="1"/>
  <c r="O3104" i="2" s="1"/>
  <c r="J3105" i="2"/>
  <c r="K3105" i="2" s="1"/>
  <c r="J3106" i="2"/>
  <c r="K3106" i="2" s="1"/>
  <c r="O3106" i="2" s="1"/>
  <c r="J3107" i="2"/>
  <c r="K3107" i="2" s="1"/>
  <c r="M3107" i="2" s="1"/>
  <c r="J3108" i="2"/>
  <c r="K3108" i="2" s="1"/>
  <c r="O3108" i="2" s="1"/>
  <c r="J3109" i="2"/>
  <c r="K3109" i="2" s="1"/>
  <c r="J3110" i="2"/>
  <c r="K3110" i="2" s="1"/>
  <c r="M3110" i="2" s="1"/>
  <c r="J2917" i="2"/>
  <c r="K2917" i="2" s="1"/>
  <c r="O2917" i="2" s="1"/>
  <c r="J2918" i="2"/>
  <c r="K2918" i="2" s="1"/>
  <c r="M2918" i="2" s="1"/>
  <c r="J2919" i="2"/>
  <c r="K2919" i="2" s="1"/>
  <c r="J2920" i="2"/>
  <c r="K2920" i="2" s="1"/>
  <c r="M2920" i="2" s="1"/>
  <c r="J2921" i="2"/>
  <c r="K2921" i="2" s="1"/>
  <c r="M2921" i="2" s="1"/>
  <c r="J2922" i="2"/>
  <c r="K2922" i="2" s="1"/>
  <c r="M2922" i="2" s="1"/>
  <c r="J2923" i="2"/>
  <c r="K2923" i="2" s="1"/>
  <c r="J2924" i="2"/>
  <c r="K2924" i="2" s="1"/>
  <c r="J2925" i="2"/>
  <c r="K2925" i="2" s="1"/>
  <c r="O2925" i="2" s="1"/>
  <c r="J2926" i="2"/>
  <c r="K2926" i="2" s="1"/>
  <c r="J2927" i="2"/>
  <c r="K2927" i="2" s="1"/>
  <c r="J2928" i="2"/>
  <c r="K2928" i="2" s="1"/>
  <c r="M2928" i="2" s="1"/>
  <c r="J2929" i="2"/>
  <c r="K2929" i="2" s="1"/>
  <c r="J2930" i="2"/>
  <c r="K2930" i="2" s="1"/>
  <c r="M2930" i="2" s="1"/>
  <c r="J2931" i="2"/>
  <c r="K2931" i="2" s="1"/>
  <c r="J2932" i="2"/>
  <c r="K2932" i="2" s="1"/>
  <c r="M2932" i="2" s="1"/>
  <c r="J2933" i="2"/>
  <c r="K2933" i="2" s="1"/>
  <c r="J2934" i="2"/>
  <c r="K2934" i="2" s="1"/>
  <c r="M2934" i="2" s="1"/>
  <c r="J2935" i="2"/>
  <c r="K2935" i="2" s="1"/>
  <c r="J2936" i="2"/>
  <c r="K2936" i="2" s="1"/>
  <c r="J2937" i="2"/>
  <c r="K2937" i="2" s="1"/>
  <c r="J2938" i="2"/>
  <c r="K2938" i="2" s="1"/>
  <c r="J2939" i="2"/>
  <c r="K2939" i="2" s="1"/>
  <c r="J2916" i="2"/>
  <c r="K2916" i="2" s="1"/>
  <c r="M2916" i="2" s="1"/>
  <c r="L97" i="4"/>
  <c r="L98" i="4"/>
  <c r="L99" i="4"/>
  <c r="L100" i="4"/>
  <c r="L2462" i="4"/>
  <c r="L4250" i="4"/>
  <c r="L87" i="4"/>
  <c r="L3909" i="4"/>
  <c r="L3910" i="4"/>
  <c r="L4367" i="4"/>
  <c r="L4368" i="4"/>
  <c r="L4369" i="4"/>
  <c r="L4370" i="4"/>
  <c r="L3698" i="4"/>
  <c r="L552" i="4"/>
  <c r="L553" i="4"/>
  <c r="L1650" i="4"/>
  <c r="L2196" i="4"/>
  <c r="L2567" i="4"/>
  <c r="L2568" i="4"/>
  <c r="L3211" i="4"/>
  <c r="L3516" i="4"/>
  <c r="L4622" i="4"/>
  <c r="L3364" i="4"/>
  <c r="L3365" i="4"/>
  <c r="L3517" i="4"/>
  <c r="L367" i="4"/>
  <c r="L3296" i="4"/>
  <c r="L1271" i="4"/>
  <c r="L2481" i="4"/>
  <c r="L1322" i="4"/>
  <c r="L1323" i="4"/>
  <c r="L1324" i="4"/>
  <c r="L3625" i="4"/>
  <c r="L3911" i="4"/>
  <c r="L2852" i="4"/>
  <c r="L304" i="4"/>
  <c r="L986" i="4"/>
  <c r="L3205" i="4"/>
  <c r="L2766" i="4"/>
  <c r="L2767" i="4"/>
  <c r="L2768" i="4"/>
  <c r="L2769" i="4"/>
  <c r="L422" i="4"/>
  <c r="L2777" i="4"/>
  <c r="L2778" i="4"/>
  <c r="L2779" i="4"/>
  <c r="L2780" i="4"/>
  <c r="L2781" i="4"/>
  <c r="L2996" i="4"/>
  <c r="L3518" i="4"/>
  <c r="L3912" i="4"/>
  <c r="L2525" i="4"/>
  <c r="L2526" i="4"/>
  <c r="L3519" i="4"/>
  <c r="L1083" i="4"/>
  <c r="L4745" i="4"/>
  <c r="L4746" i="4"/>
  <c r="L4747" i="4"/>
  <c r="L3066" i="4"/>
  <c r="L2000" i="4"/>
  <c r="L4283" i="4"/>
  <c r="L1186" i="4"/>
  <c r="L2033" i="4"/>
  <c r="L2039" i="4"/>
  <c r="L2073" i="4"/>
  <c r="L2080" i="4"/>
  <c r="L2081" i="4"/>
  <c r="L2082" i="4"/>
  <c r="L4247" i="4"/>
  <c r="L4859" i="4"/>
  <c r="L4268" i="4"/>
  <c r="L3520" i="4"/>
  <c r="L4238" i="4"/>
  <c r="L4239" i="4"/>
  <c r="L4240" i="4"/>
  <c r="L4347" i="4"/>
  <c r="L2614" i="4"/>
  <c r="L1195" i="4"/>
  <c r="L2796" i="4"/>
  <c r="L4269" i="4"/>
  <c r="L4270" i="4"/>
  <c r="L3521" i="4"/>
  <c r="L3682" i="4"/>
  <c r="L3631" i="4"/>
  <c r="L3632" i="4"/>
  <c r="L3775" i="4"/>
  <c r="L3013" i="4"/>
  <c r="L3800" i="4"/>
  <c r="L3801" i="4"/>
  <c r="L3787" i="4"/>
  <c r="L3396" i="4"/>
  <c r="L3397" i="4"/>
  <c r="L3398" i="4"/>
  <c r="L3399" i="4"/>
  <c r="L4371" i="4"/>
  <c r="L4372" i="4"/>
  <c r="L4373" i="4"/>
  <c r="L4374" i="4"/>
  <c r="L1811" i="4"/>
  <c r="L2658" i="4"/>
  <c r="L2853" i="4"/>
  <c r="L2854" i="4"/>
  <c r="L3355" i="4"/>
  <c r="L36" i="4"/>
  <c r="L4428" i="4"/>
  <c r="L64" i="4"/>
  <c r="L65" i="4"/>
  <c r="L68" i="4"/>
  <c r="L69" i="4"/>
  <c r="L82" i="4"/>
  <c r="L133" i="4"/>
  <c r="L124" i="4"/>
  <c r="L199" i="4"/>
  <c r="L200" i="4"/>
  <c r="L201" i="4"/>
  <c r="L230" i="4"/>
  <c r="L270" i="4"/>
  <c r="L271" i="4"/>
  <c r="L392" i="4"/>
  <c r="L393" i="4"/>
  <c r="L573" i="4"/>
  <c r="L660" i="4"/>
  <c r="L926" i="4"/>
  <c r="L953" i="4"/>
  <c r="L954" i="4"/>
  <c r="L955" i="4"/>
  <c r="L960" i="4"/>
  <c r="L961" i="4"/>
  <c r="L971" i="4"/>
  <c r="L1258" i="4"/>
  <c r="L1368" i="4"/>
  <c r="L1375" i="4"/>
  <c r="L1434" i="4"/>
  <c r="L1481" i="4"/>
  <c r="L2651" i="4"/>
  <c r="L1503" i="4"/>
  <c r="L1502" i="4"/>
  <c r="L1522" i="4"/>
  <c r="L1523" i="4"/>
  <c r="L1531" i="4"/>
  <c r="L1684" i="4"/>
  <c r="L1797" i="4"/>
  <c r="L1784" i="4"/>
  <c r="L1834" i="4"/>
  <c r="L1913" i="4"/>
  <c r="L1963" i="4"/>
  <c r="L1980" i="4"/>
  <c r="L1981" i="4"/>
  <c r="L2128" i="4"/>
  <c r="L2129" i="4"/>
  <c r="L2130" i="4"/>
  <c r="L2131" i="4"/>
  <c r="L2171" i="4"/>
  <c r="L2172" i="4"/>
  <c r="L2146" i="4"/>
  <c r="L2147" i="4"/>
  <c r="L2148" i="4"/>
  <c r="L2149" i="4"/>
  <c r="L2150" i="4"/>
  <c r="L2151" i="4"/>
  <c r="L2152" i="4"/>
  <c r="L2153" i="4"/>
  <c r="L2154" i="4"/>
  <c r="L2175" i="4"/>
  <c r="L2176" i="4"/>
  <c r="L2330" i="4"/>
  <c r="L2331" i="4"/>
  <c r="L2366" i="4"/>
  <c r="L2368" i="4"/>
  <c r="L2385" i="4"/>
  <c r="L2513" i="4"/>
  <c r="L2514" i="4"/>
  <c r="L2556" i="4"/>
  <c r="L2557" i="4"/>
  <c r="L2652" i="4"/>
  <c r="L2656" i="4"/>
  <c r="L2657" i="4"/>
  <c r="L2679" i="4"/>
  <c r="L2680" i="4"/>
  <c r="L2697" i="4"/>
  <c r="L2698" i="4"/>
  <c r="L2696" i="4"/>
  <c r="L3783" i="4"/>
  <c r="L4623" i="4"/>
  <c r="L4696" i="4"/>
  <c r="L4698" i="4"/>
  <c r="L4375" i="4"/>
  <c r="L667" i="4"/>
  <c r="L3846" i="4"/>
  <c r="L3847" i="4"/>
  <c r="L3523" i="4"/>
  <c r="L341" i="4"/>
  <c r="L4775" i="4"/>
  <c r="L156" i="4"/>
  <c r="L913" i="4"/>
  <c r="L1888" i="4"/>
  <c r="L1889" i="4"/>
  <c r="L2855" i="4"/>
  <c r="L2856" i="4"/>
  <c r="L2857" i="4"/>
  <c r="L2858" i="4"/>
  <c r="L1482" i="4"/>
  <c r="L3913" i="4"/>
  <c r="L2255" i="4"/>
  <c r="L2256" i="4"/>
  <c r="L2427" i="4"/>
  <c r="L3914" i="4"/>
  <c r="L3640" i="4"/>
  <c r="L3641" i="4"/>
  <c r="L4850" i="4"/>
  <c r="L290" i="4"/>
  <c r="L366" i="4"/>
  <c r="L482" i="4"/>
  <c r="L1068" i="4"/>
  <c r="L524" i="4"/>
  <c r="L1363" i="4"/>
  <c r="L1616" i="4"/>
  <c r="L1623" i="4"/>
  <c r="L2806" i="4"/>
  <c r="L2807" i="4"/>
  <c r="L4433" i="4"/>
  <c r="L3699" i="4"/>
  <c r="L4624" i="4"/>
  <c r="L4689" i="4"/>
  <c r="L4690" i="4"/>
  <c r="L4691" i="4"/>
  <c r="L3322" i="4"/>
  <c r="L3358" i="4"/>
  <c r="L1611" i="4"/>
  <c r="L1860" i="4"/>
  <c r="L2859" i="4"/>
  <c r="L2860" i="4"/>
  <c r="L3494" i="4"/>
  <c r="L3495" i="4"/>
  <c r="L3496" i="4"/>
  <c r="L2861" i="4"/>
  <c r="L143" i="4"/>
  <c r="L2694" i="4"/>
  <c r="L2695" i="4"/>
  <c r="L4286" i="4"/>
  <c r="L3700" i="4"/>
  <c r="L3701" i="4"/>
  <c r="L3524" i="4"/>
  <c r="L483" i="4"/>
  <c r="L1516" i="4"/>
  <c r="L3608" i="4"/>
  <c r="L1764" i="4"/>
  <c r="L1765" i="4"/>
  <c r="L1766" i="4"/>
  <c r="L1767" i="4"/>
  <c r="L912" i="4"/>
  <c r="L2809" i="4"/>
  <c r="L3915" i="4"/>
  <c r="L3916" i="4"/>
  <c r="L3917" i="4"/>
  <c r="L3918" i="4"/>
  <c r="L3919" i="4"/>
  <c r="L3626" i="4"/>
  <c r="L2257" i="4"/>
  <c r="L2258" i="4"/>
  <c r="L4378" i="4"/>
  <c r="L3067" i="4"/>
  <c r="L491" i="4"/>
  <c r="L692" i="4"/>
  <c r="L1233" i="4"/>
  <c r="L1641" i="4"/>
  <c r="L1839" i="4"/>
  <c r="L1920" i="4"/>
  <c r="L1921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3920" i="4"/>
  <c r="L3921" i="4"/>
  <c r="L3922" i="4"/>
  <c r="L3923" i="4"/>
  <c r="L3924" i="4"/>
  <c r="L3925" i="4"/>
  <c r="L3926" i="4"/>
  <c r="L3927" i="4"/>
  <c r="L3928" i="4"/>
  <c r="L4287" i="4"/>
  <c r="L4288" i="4"/>
  <c r="L3702" i="4"/>
  <c r="L3703" i="4"/>
  <c r="L3929" i="4"/>
  <c r="L3930" i="4"/>
  <c r="L3531" i="4"/>
  <c r="L3532" i="4"/>
  <c r="L3704" i="4"/>
  <c r="L1248" i="4"/>
  <c r="L3227" i="4"/>
  <c r="L3324" i="4"/>
  <c r="L1191" i="4"/>
  <c r="L2797" i="4"/>
  <c r="L2798" i="4"/>
  <c r="L3533" i="4"/>
  <c r="L1492" i="4"/>
  <c r="L1493" i="4"/>
  <c r="L1494" i="4"/>
  <c r="L1495" i="4"/>
  <c r="L1549" i="4"/>
  <c r="L2307" i="4"/>
  <c r="L2308" i="4"/>
  <c r="J4369" i="4"/>
  <c r="K4369" i="4" s="1"/>
  <c r="O4369" i="4" s="1"/>
  <c r="J4370" i="4"/>
  <c r="K4370" i="4" s="1"/>
  <c r="O4370" i="4" s="1"/>
  <c r="J3698" i="4"/>
  <c r="K3698" i="4" s="1"/>
  <c r="O3698" i="4" s="1"/>
  <c r="J552" i="4"/>
  <c r="K552" i="4" s="1"/>
  <c r="O552" i="4" s="1"/>
  <c r="J553" i="4"/>
  <c r="K553" i="4" s="1"/>
  <c r="O553" i="4" s="1"/>
  <c r="J1650" i="4"/>
  <c r="K1650" i="4" s="1"/>
  <c r="O1650" i="4" s="1"/>
  <c r="J2196" i="4"/>
  <c r="K2196" i="4" s="1"/>
  <c r="O2196" i="4" s="1"/>
  <c r="J2567" i="4"/>
  <c r="K2567" i="4" s="1"/>
  <c r="O2567" i="4" s="1"/>
  <c r="J2568" i="4"/>
  <c r="K2568" i="4" s="1"/>
  <c r="O2568" i="4" s="1"/>
  <c r="J3211" i="4"/>
  <c r="K3211" i="4" s="1"/>
  <c r="O3211" i="4" s="1"/>
  <c r="J3516" i="4"/>
  <c r="K3516" i="4" s="1"/>
  <c r="O3516" i="4" s="1"/>
  <c r="J4622" i="4"/>
  <c r="K4622" i="4" s="1"/>
  <c r="J3364" i="4"/>
  <c r="K3364" i="4" s="1"/>
  <c r="O3364" i="4" s="1"/>
  <c r="J3365" i="4"/>
  <c r="K3365" i="4" s="1"/>
  <c r="O3365" i="4" s="1"/>
  <c r="J3517" i="4"/>
  <c r="K3517" i="4" s="1"/>
  <c r="O3517" i="4" s="1"/>
  <c r="J367" i="4"/>
  <c r="K367" i="4" s="1"/>
  <c r="O367" i="4" s="1"/>
  <c r="J3296" i="4"/>
  <c r="K3296" i="4" s="1"/>
  <c r="O3296" i="4" s="1"/>
  <c r="J1271" i="4"/>
  <c r="K1271" i="4" s="1"/>
  <c r="O1271" i="4" s="1"/>
  <c r="J2481" i="4"/>
  <c r="K2481" i="4" s="1"/>
  <c r="O2481" i="4" s="1"/>
  <c r="J1322" i="4"/>
  <c r="K1322" i="4" s="1"/>
  <c r="O1322" i="4" s="1"/>
  <c r="J1323" i="4"/>
  <c r="K1323" i="4" s="1"/>
  <c r="O1323" i="4" s="1"/>
  <c r="J1324" i="4"/>
  <c r="K1324" i="4" s="1"/>
  <c r="O1324" i="4" s="1"/>
  <c r="J3625" i="4"/>
  <c r="K3625" i="4" s="1"/>
  <c r="J3911" i="4"/>
  <c r="K3911" i="4" s="1"/>
  <c r="O3911" i="4" s="1"/>
  <c r="J2852" i="4"/>
  <c r="K2852" i="4" s="1"/>
  <c r="O2852" i="4" s="1"/>
  <c r="J304" i="4"/>
  <c r="K304" i="4" s="1"/>
  <c r="O304" i="4" s="1"/>
  <c r="J986" i="4"/>
  <c r="K986" i="4" s="1"/>
  <c r="J3205" i="4"/>
  <c r="K3205" i="4" s="1"/>
  <c r="O3205" i="4" s="1"/>
  <c r="J2766" i="4"/>
  <c r="K2766" i="4" s="1"/>
  <c r="O2766" i="4" s="1"/>
  <c r="J2767" i="4"/>
  <c r="K2767" i="4" s="1"/>
  <c r="O2767" i="4" s="1"/>
  <c r="J2768" i="4"/>
  <c r="K2768" i="4" s="1"/>
  <c r="J2769" i="4"/>
  <c r="K2769" i="4" s="1"/>
  <c r="O2769" i="4" s="1"/>
  <c r="J422" i="4"/>
  <c r="K422" i="4" s="1"/>
  <c r="O422" i="4" s="1"/>
  <c r="J2777" i="4"/>
  <c r="K2777" i="4" s="1"/>
  <c r="O2777" i="4" s="1"/>
  <c r="J2778" i="4"/>
  <c r="K2778" i="4" s="1"/>
  <c r="J2779" i="4"/>
  <c r="K2779" i="4" s="1"/>
  <c r="O2779" i="4" s="1"/>
  <c r="J2780" i="4"/>
  <c r="K2780" i="4" s="1"/>
  <c r="O2780" i="4" s="1"/>
  <c r="J2781" i="4"/>
  <c r="K2781" i="4" s="1"/>
  <c r="O2781" i="4" s="1"/>
  <c r="J2996" i="4"/>
  <c r="K2996" i="4" s="1"/>
  <c r="J3518" i="4"/>
  <c r="K3518" i="4" s="1"/>
  <c r="J3912" i="4"/>
  <c r="K3912" i="4" s="1"/>
  <c r="O3912" i="4" s="1"/>
  <c r="J2525" i="4"/>
  <c r="K2525" i="4" s="1"/>
  <c r="O2525" i="4" s="1"/>
  <c r="J2526" i="4"/>
  <c r="K2526" i="4" s="1"/>
  <c r="O2526" i="4" s="1"/>
  <c r="J3519" i="4"/>
  <c r="K3519" i="4" s="1"/>
  <c r="O3519" i="4" s="1"/>
  <c r="J1083" i="4"/>
  <c r="K1083" i="4" s="1"/>
  <c r="O1083" i="4" s="1"/>
  <c r="J4745" i="4"/>
  <c r="K4745" i="4" s="1"/>
  <c r="O4745" i="4" s="1"/>
  <c r="J4746" i="4"/>
  <c r="K4746" i="4" s="1"/>
  <c r="O4746" i="4" s="1"/>
  <c r="J4747" i="4"/>
  <c r="K4747" i="4" s="1"/>
  <c r="O4747" i="4" s="1"/>
  <c r="J3066" i="4"/>
  <c r="K3066" i="4" s="1"/>
  <c r="O3066" i="4" s="1"/>
  <c r="J2000" i="4"/>
  <c r="K2000" i="4" s="1"/>
  <c r="O2000" i="4" s="1"/>
  <c r="J4283" i="4"/>
  <c r="K4283" i="4" s="1"/>
  <c r="O4283" i="4" s="1"/>
  <c r="J1186" i="4"/>
  <c r="K1186" i="4" s="1"/>
  <c r="O1186" i="4" s="1"/>
  <c r="J2033" i="4"/>
  <c r="K2033" i="4" s="1"/>
  <c r="O2033" i="4" s="1"/>
  <c r="J2039" i="4"/>
  <c r="K2039" i="4" s="1"/>
  <c r="J2073" i="4"/>
  <c r="K2073" i="4" s="1"/>
  <c r="J2080" i="4"/>
  <c r="K2080" i="4" s="1"/>
  <c r="O2080" i="4" s="1"/>
  <c r="J2081" i="4"/>
  <c r="K2081" i="4" s="1"/>
  <c r="O2081" i="4" s="1"/>
  <c r="J2082" i="4"/>
  <c r="K2082" i="4" s="1"/>
  <c r="O2082" i="4" s="1"/>
  <c r="J4247" i="4"/>
  <c r="K4247" i="4" s="1"/>
  <c r="J4859" i="4"/>
  <c r="K4859" i="4" s="1"/>
  <c r="O4859" i="4" s="1"/>
  <c r="J4268" i="4"/>
  <c r="K4268" i="4" s="1"/>
  <c r="O4268" i="4" s="1"/>
  <c r="J3520" i="4"/>
  <c r="K3520" i="4" s="1"/>
  <c r="O3520" i="4" s="1"/>
  <c r="J4238" i="4"/>
  <c r="K4238" i="4" s="1"/>
  <c r="J4239" i="4"/>
  <c r="K4239" i="4" s="1"/>
  <c r="O4239" i="4" s="1"/>
  <c r="J4240" i="4"/>
  <c r="K4240" i="4" s="1"/>
  <c r="O4240" i="4" s="1"/>
  <c r="J4347" i="4"/>
  <c r="K4347" i="4" s="1"/>
  <c r="O4347" i="4" s="1"/>
  <c r="J2614" i="4"/>
  <c r="K2614" i="4" s="1"/>
  <c r="J1195" i="4"/>
  <c r="K1195" i="4" s="1"/>
  <c r="O1195" i="4" s="1"/>
  <c r="J2796" i="4"/>
  <c r="K2796" i="4" s="1"/>
  <c r="O2796" i="4" s="1"/>
  <c r="J4269" i="4"/>
  <c r="K4269" i="4" s="1"/>
  <c r="O4269" i="4" s="1"/>
  <c r="J4270" i="4"/>
  <c r="K4270" i="4" s="1"/>
  <c r="O4270" i="4" s="1"/>
  <c r="J3521" i="4"/>
  <c r="K3521" i="4" s="1"/>
  <c r="O3521" i="4" s="1"/>
  <c r="J3682" i="4"/>
  <c r="K3682" i="4" s="1"/>
  <c r="O3682" i="4" s="1"/>
  <c r="J3631" i="4"/>
  <c r="K3631" i="4" s="1"/>
  <c r="J3632" i="4"/>
  <c r="K3632" i="4" s="1"/>
  <c r="J3775" i="4"/>
  <c r="K3775" i="4" s="1"/>
  <c r="O3775" i="4" s="1"/>
  <c r="J3013" i="4"/>
  <c r="K3013" i="4" s="1"/>
  <c r="O3013" i="4" s="1"/>
  <c r="J3800" i="4"/>
  <c r="K3800" i="4" s="1"/>
  <c r="O3800" i="4" s="1"/>
  <c r="J3801" i="4"/>
  <c r="K3801" i="4" s="1"/>
  <c r="O3801" i="4" s="1"/>
  <c r="J3787" i="4"/>
  <c r="K3787" i="4" s="1"/>
  <c r="O3787" i="4" s="1"/>
  <c r="J3396" i="4"/>
  <c r="K3396" i="4" s="1"/>
  <c r="O3396" i="4" s="1"/>
  <c r="J3397" i="4"/>
  <c r="K3397" i="4" s="1"/>
  <c r="J3398" i="4"/>
  <c r="K3398" i="4" s="1"/>
  <c r="J3399" i="4"/>
  <c r="K3399" i="4" s="1"/>
  <c r="O3399" i="4" s="1"/>
  <c r="J4371" i="4"/>
  <c r="K4371" i="4" s="1"/>
  <c r="O4371" i="4" s="1"/>
  <c r="J4372" i="4"/>
  <c r="K4372" i="4" s="1"/>
  <c r="O4372" i="4" s="1"/>
  <c r="J4373" i="4"/>
  <c r="K4373" i="4" s="1"/>
  <c r="O4373" i="4" s="1"/>
  <c r="J4374" i="4"/>
  <c r="K4374" i="4" s="1"/>
  <c r="O4374" i="4" s="1"/>
  <c r="J1811" i="4"/>
  <c r="K1811" i="4" s="1"/>
  <c r="O1811" i="4" s="1"/>
  <c r="J2658" i="4"/>
  <c r="K2658" i="4" s="1"/>
  <c r="J2853" i="4"/>
  <c r="K2853" i="4" s="1"/>
  <c r="J2854" i="4"/>
  <c r="K2854" i="4" s="1"/>
  <c r="O2854" i="4" s="1"/>
  <c r="J3355" i="4"/>
  <c r="K3355" i="4" s="1"/>
  <c r="O3355" i="4" s="1"/>
  <c r="J36" i="4"/>
  <c r="K36" i="4" s="1"/>
  <c r="O36" i="4" s="1"/>
  <c r="J4428" i="4"/>
  <c r="K4428" i="4" s="1"/>
  <c r="O4428" i="4" s="1"/>
  <c r="J64" i="4"/>
  <c r="K64" i="4" s="1"/>
  <c r="O64" i="4" s="1"/>
  <c r="J65" i="4"/>
  <c r="K65" i="4" s="1"/>
  <c r="O65" i="4" s="1"/>
  <c r="J68" i="4"/>
  <c r="K68" i="4" s="1"/>
  <c r="J69" i="4"/>
  <c r="K69" i="4" s="1"/>
  <c r="J82" i="4"/>
  <c r="K82" i="4" s="1"/>
  <c r="O82" i="4" s="1"/>
  <c r="J133" i="4"/>
  <c r="K133" i="4" s="1"/>
  <c r="O133" i="4" s="1"/>
  <c r="J124" i="4"/>
  <c r="K124" i="4" s="1"/>
  <c r="O124" i="4" s="1"/>
  <c r="J199" i="4"/>
  <c r="K199" i="4" s="1"/>
  <c r="O199" i="4" s="1"/>
  <c r="J200" i="4"/>
  <c r="K200" i="4" s="1"/>
  <c r="O200" i="4" s="1"/>
  <c r="J201" i="4"/>
  <c r="K201" i="4" s="1"/>
  <c r="O201" i="4" s="1"/>
  <c r="J230" i="4"/>
  <c r="K230" i="4" s="1"/>
  <c r="O230" i="4" s="1"/>
  <c r="J270" i="4"/>
  <c r="K270" i="4" s="1"/>
  <c r="O270" i="4" s="1"/>
  <c r="J271" i="4"/>
  <c r="K271" i="4" s="1"/>
  <c r="O271" i="4" s="1"/>
  <c r="J392" i="4"/>
  <c r="K392" i="4" s="1"/>
  <c r="O392" i="4" s="1"/>
  <c r="J393" i="4"/>
  <c r="K393" i="4" s="1"/>
  <c r="O393" i="4" s="1"/>
  <c r="J573" i="4"/>
  <c r="K573" i="4" s="1"/>
  <c r="O573" i="4" s="1"/>
  <c r="J660" i="4"/>
  <c r="K660" i="4" s="1"/>
  <c r="O660" i="4" s="1"/>
  <c r="J926" i="4"/>
  <c r="K926" i="4" s="1"/>
  <c r="J953" i="4"/>
  <c r="K953" i="4" s="1"/>
  <c r="O953" i="4" s="1"/>
  <c r="J954" i="4"/>
  <c r="K954" i="4" s="1"/>
  <c r="O954" i="4" s="1"/>
  <c r="J955" i="4"/>
  <c r="K955" i="4" s="1"/>
  <c r="O955" i="4" s="1"/>
  <c r="J960" i="4"/>
  <c r="K960" i="4" s="1"/>
  <c r="O960" i="4" s="1"/>
  <c r="J961" i="4"/>
  <c r="K961" i="4" s="1"/>
  <c r="O961" i="4" s="1"/>
  <c r="J971" i="4"/>
  <c r="K971" i="4" s="1"/>
  <c r="O971" i="4" s="1"/>
  <c r="J1258" i="4"/>
  <c r="K1258" i="4" s="1"/>
  <c r="O1258" i="4" s="1"/>
  <c r="J1368" i="4"/>
  <c r="K1368" i="4" s="1"/>
  <c r="O1368" i="4" s="1"/>
  <c r="J1375" i="4"/>
  <c r="K1375" i="4" s="1"/>
  <c r="O1375" i="4" s="1"/>
  <c r="J1434" i="4"/>
  <c r="K1434" i="4" s="1"/>
  <c r="O1434" i="4" s="1"/>
  <c r="J1481" i="4"/>
  <c r="K1481" i="4" s="1"/>
  <c r="J2651" i="4"/>
  <c r="K2651" i="4" s="1"/>
  <c r="J1503" i="4"/>
  <c r="K1503" i="4" s="1"/>
  <c r="O1503" i="4" s="1"/>
  <c r="J1502" i="4"/>
  <c r="K1502" i="4" s="1"/>
  <c r="O1502" i="4" s="1"/>
  <c r="J1522" i="4"/>
  <c r="K1522" i="4" s="1"/>
  <c r="O1522" i="4" s="1"/>
  <c r="J1523" i="4"/>
  <c r="K1523" i="4" s="1"/>
  <c r="J1531" i="4"/>
  <c r="K1531" i="4" s="1"/>
  <c r="O1531" i="4" s="1"/>
  <c r="J1684" i="4"/>
  <c r="K1684" i="4" s="1"/>
  <c r="O1684" i="4" s="1"/>
  <c r="J1797" i="4"/>
  <c r="K1797" i="4" s="1"/>
  <c r="O1797" i="4" s="1"/>
  <c r="J1784" i="4"/>
  <c r="K1784" i="4" s="1"/>
  <c r="O1784" i="4" s="1"/>
  <c r="J1834" i="4"/>
  <c r="K1834" i="4" s="1"/>
  <c r="O1834" i="4" s="1"/>
  <c r="J1913" i="4"/>
  <c r="K1913" i="4" s="1"/>
  <c r="O1913" i="4" s="1"/>
  <c r="J1963" i="4"/>
  <c r="K1963" i="4" s="1"/>
  <c r="O1963" i="4" s="1"/>
  <c r="J1980" i="4"/>
  <c r="K1980" i="4" s="1"/>
  <c r="O1980" i="4" s="1"/>
  <c r="J1981" i="4"/>
  <c r="K1981" i="4" s="1"/>
  <c r="O1981" i="4" s="1"/>
  <c r="J2128" i="4"/>
  <c r="K2128" i="4" s="1"/>
  <c r="O2128" i="4" s="1"/>
  <c r="J2129" i="4"/>
  <c r="K2129" i="4" s="1"/>
  <c r="O2129" i="4" s="1"/>
  <c r="J2130" i="4"/>
  <c r="K2130" i="4" s="1"/>
  <c r="J2131" i="4"/>
  <c r="K2131" i="4" s="1"/>
  <c r="J2171" i="4"/>
  <c r="K2171" i="4" s="1"/>
  <c r="O2171" i="4" s="1"/>
  <c r="J2172" i="4"/>
  <c r="K2172" i="4" s="1"/>
  <c r="O2172" i="4" s="1"/>
  <c r="J2146" i="4"/>
  <c r="K2146" i="4" s="1"/>
  <c r="J2147" i="4"/>
  <c r="K2147" i="4" s="1"/>
  <c r="O2147" i="4" s="1"/>
  <c r="J2148" i="4"/>
  <c r="K2148" i="4" s="1"/>
  <c r="O2148" i="4" s="1"/>
  <c r="J2149" i="4"/>
  <c r="K2149" i="4" s="1"/>
  <c r="O2149" i="4" s="1"/>
  <c r="J2150" i="4"/>
  <c r="K2150" i="4" s="1"/>
  <c r="O2150" i="4" s="1"/>
  <c r="J2151" i="4"/>
  <c r="K2151" i="4" s="1"/>
  <c r="O2151" i="4" s="1"/>
  <c r="J2152" i="4"/>
  <c r="K2152" i="4" s="1"/>
  <c r="O2152" i="4" s="1"/>
  <c r="J2153" i="4"/>
  <c r="K2153" i="4" s="1"/>
  <c r="O2153" i="4" s="1"/>
  <c r="J2154" i="4"/>
  <c r="K2154" i="4" s="1"/>
  <c r="J2175" i="4"/>
  <c r="K2175" i="4" s="1"/>
  <c r="J2176" i="4"/>
  <c r="K2176" i="4" s="1"/>
  <c r="O2176" i="4" s="1"/>
  <c r="J2330" i="4"/>
  <c r="K2330" i="4" s="1"/>
  <c r="O2330" i="4" s="1"/>
  <c r="J2331" i="4"/>
  <c r="K2331" i="4" s="1"/>
  <c r="O2331" i="4" s="1"/>
  <c r="J2366" i="4"/>
  <c r="K2366" i="4" s="1"/>
  <c r="J2368" i="4"/>
  <c r="K2368" i="4" s="1"/>
  <c r="O2368" i="4" s="1"/>
  <c r="J2385" i="4"/>
  <c r="K2385" i="4" s="1"/>
  <c r="O2385" i="4" s="1"/>
  <c r="J2513" i="4"/>
  <c r="K2513" i="4" s="1"/>
  <c r="O2513" i="4" s="1"/>
  <c r="J2514" i="4"/>
  <c r="K2514" i="4" s="1"/>
  <c r="J2556" i="4"/>
  <c r="K2556" i="4" s="1"/>
  <c r="O2556" i="4" s="1"/>
  <c r="J2557" i="4"/>
  <c r="K2557" i="4" s="1"/>
  <c r="O2557" i="4" s="1"/>
  <c r="J2652" i="4"/>
  <c r="K2652" i="4" s="1"/>
  <c r="J2656" i="4"/>
  <c r="K2656" i="4" s="1"/>
  <c r="J2657" i="4"/>
  <c r="K2657" i="4" s="1"/>
  <c r="O2657" i="4" s="1"/>
  <c r="J2679" i="4"/>
  <c r="K2679" i="4" s="1"/>
  <c r="O2679" i="4" s="1"/>
  <c r="J2680" i="4"/>
  <c r="K2680" i="4" s="1"/>
  <c r="J2697" i="4"/>
  <c r="K2697" i="4" s="1"/>
  <c r="J2698" i="4"/>
  <c r="K2698" i="4" s="1"/>
  <c r="O2698" i="4" s="1"/>
  <c r="J2696" i="4"/>
  <c r="K2696" i="4" s="1"/>
  <c r="O2696" i="4" s="1"/>
  <c r="J3783" i="4"/>
  <c r="K3783" i="4" s="1"/>
  <c r="O3783" i="4" s="1"/>
  <c r="J4623" i="4"/>
  <c r="K4623" i="4" s="1"/>
  <c r="O4623" i="4" s="1"/>
  <c r="J4696" i="4"/>
  <c r="K4696" i="4" s="1"/>
  <c r="O4696" i="4" s="1"/>
  <c r="J4698" i="4"/>
  <c r="K4698" i="4" s="1"/>
  <c r="O4698" i="4" s="1"/>
  <c r="J4375" i="4"/>
  <c r="K4375" i="4" s="1"/>
  <c r="O4375" i="4" s="1"/>
  <c r="J667" i="4"/>
  <c r="K667" i="4" s="1"/>
  <c r="O667" i="4" s="1"/>
  <c r="J3846" i="4"/>
  <c r="K3846" i="4" s="1"/>
  <c r="O3846" i="4" s="1"/>
  <c r="J3847" i="4"/>
  <c r="K3847" i="4" s="1"/>
  <c r="O3847" i="4" s="1"/>
  <c r="J3523" i="4"/>
  <c r="K3523" i="4" s="1"/>
  <c r="J341" i="4"/>
  <c r="K341" i="4" s="1"/>
  <c r="J4775" i="4"/>
  <c r="K4775" i="4" s="1"/>
  <c r="O4775" i="4" s="1"/>
  <c r="J156" i="4"/>
  <c r="K156" i="4" s="1"/>
  <c r="J913" i="4"/>
  <c r="K913" i="4" s="1"/>
  <c r="J1888" i="4"/>
  <c r="K1888" i="4" s="1"/>
  <c r="J1889" i="4"/>
  <c r="K1889" i="4" s="1"/>
  <c r="O1889" i="4" s="1"/>
  <c r="J2855" i="4"/>
  <c r="K2855" i="4" s="1"/>
  <c r="O2855" i="4" s="1"/>
  <c r="J2856" i="4"/>
  <c r="K2856" i="4" s="1"/>
  <c r="J2857" i="4"/>
  <c r="K2857" i="4" s="1"/>
  <c r="J2858" i="4"/>
  <c r="K2858" i="4" s="1"/>
  <c r="J1482" i="4"/>
  <c r="K1482" i="4" s="1"/>
  <c r="O1482" i="4" s="1"/>
  <c r="J3913" i="4"/>
  <c r="K3913" i="4" s="1"/>
  <c r="O3913" i="4" s="1"/>
  <c r="J2255" i="4"/>
  <c r="K2255" i="4" s="1"/>
  <c r="J2256" i="4"/>
  <c r="K2256" i="4" s="1"/>
  <c r="O2256" i="4" s="1"/>
  <c r="J2427" i="4"/>
  <c r="K2427" i="4" s="1"/>
  <c r="O2427" i="4" s="1"/>
  <c r="J3914" i="4"/>
  <c r="K3914" i="4" s="1"/>
  <c r="J3640" i="4"/>
  <c r="K3640" i="4" s="1"/>
  <c r="J3641" i="4"/>
  <c r="K3641" i="4" s="1"/>
  <c r="O3641" i="4" s="1"/>
  <c r="J4850" i="4"/>
  <c r="K4850" i="4" s="1"/>
  <c r="O4850" i="4" s="1"/>
  <c r="J290" i="4"/>
  <c r="K290" i="4" s="1"/>
  <c r="J366" i="4"/>
  <c r="K366" i="4" s="1"/>
  <c r="J482" i="4"/>
  <c r="K482" i="4" s="1"/>
  <c r="O482" i="4" s="1"/>
  <c r="J1068" i="4"/>
  <c r="K1068" i="4" s="1"/>
  <c r="O1068" i="4" s="1"/>
  <c r="J524" i="4"/>
  <c r="K524" i="4" s="1"/>
  <c r="O524" i="4" s="1"/>
  <c r="J1363" i="4"/>
  <c r="K1363" i="4" s="1"/>
  <c r="J1616" i="4"/>
  <c r="K1616" i="4" s="1"/>
  <c r="O1616" i="4" s="1"/>
  <c r="J1623" i="4"/>
  <c r="K1623" i="4" s="1"/>
  <c r="J2806" i="4"/>
  <c r="K2806" i="4" s="1"/>
  <c r="O2806" i="4" s="1"/>
  <c r="J2807" i="4"/>
  <c r="K2807" i="4" s="1"/>
  <c r="O2807" i="4" s="1"/>
  <c r="J4433" i="4"/>
  <c r="K4433" i="4" s="1"/>
  <c r="O4433" i="4" s="1"/>
  <c r="J3699" i="4"/>
  <c r="K3699" i="4" s="1"/>
  <c r="O3699" i="4" s="1"/>
  <c r="J4624" i="4"/>
  <c r="K4624" i="4" s="1"/>
  <c r="O4624" i="4" s="1"/>
  <c r="J4689" i="4"/>
  <c r="K4689" i="4" s="1"/>
  <c r="J4690" i="4"/>
  <c r="K4690" i="4" s="1"/>
  <c r="O4690" i="4" s="1"/>
  <c r="J4691" i="4"/>
  <c r="K4691" i="4" s="1"/>
  <c r="J3322" i="4"/>
  <c r="K3322" i="4" s="1"/>
  <c r="O3322" i="4" s="1"/>
  <c r="J3358" i="4"/>
  <c r="K3358" i="4" s="1"/>
  <c r="O3358" i="4" s="1"/>
  <c r="J1611" i="4"/>
  <c r="K1611" i="4" s="1"/>
  <c r="O1611" i="4" s="1"/>
  <c r="J1860" i="4"/>
  <c r="K1860" i="4" s="1"/>
  <c r="O1860" i="4" s="1"/>
  <c r="J2859" i="4"/>
  <c r="K2859" i="4" s="1"/>
  <c r="O2859" i="4" s="1"/>
  <c r="J2860" i="4"/>
  <c r="K2860" i="4" s="1"/>
  <c r="J3494" i="4"/>
  <c r="K3494" i="4" s="1"/>
  <c r="O3494" i="4" s="1"/>
  <c r="J3495" i="4"/>
  <c r="K3495" i="4" s="1"/>
  <c r="J3496" i="4"/>
  <c r="K3496" i="4" s="1"/>
  <c r="O3496" i="4" s="1"/>
  <c r="J2861" i="4"/>
  <c r="K2861" i="4" s="1"/>
  <c r="O2861" i="4" s="1"/>
  <c r="J143" i="4"/>
  <c r="K143" i="4" s="1"/>
  <c r="O143" i="4" s="1"/>
  <c r="J2694" i="4"/>
  <c r="K2694" i="4" s="1"/>
  <c r="O2694" i="4" s="1"/>
  <c r="J2695" i="4"/>
  <c r="K2695" i="4" s="1"/>
  <c r="O2695" i="4" s="1"/>
  <c r="J4286" i="4"/>
  <c r="K4286" i="4" s="1"/>
  <c r="J3700" i="4"/>
  <c r="K3700" i="4" s="1"/>
  <c r="O3700" i="4" s="1"/>
  <c r="J3701" i="4"/>
  <c r="K3701" i="4" s="1"/>
  <c r="J3524" i="4"/>
  <c r="K3524" i="4" s="1"/>
  <c r="O3524" i="4" s="1"/>
  <c r="J483" i="4"/>
  <c r="K483" i="4" s="1"/>
  <c r="J1516" i="4"/>
  <c r="K1516" i="4" s="1"/>
  <c r="O1516" i="4" s="1"/>
  <c r="J3608" i="4"/>
  <c r="K3608" i="4" s="1"/>
  <c r="O3608" i="4" s="1"/>
  <c r="J1764" i="4"/>
  <c r="K1764" i="4" s="1"/>
  <c r="O1764" i="4" s="1"/>
  <c r="J1765" i="4"/>
  <c r="K1765" i="4" s="1"/>
  <c r="O1765" i="4" s="1"/>
  <c r="J1766" i="4"/>
  <c r="K1766" i="4" s="1"/>
  <c r="O1766" i="4" s="1"/>
  <c r="J1767" i="4"/>
  <c r="K1767" i="4" s="1"/>
  <c r="O1767" i="4" s="1"/>
  <c r="J912" i="4"/>
  <c r="K912" i="4" s="1"/>
  <c r="O912" i="4" s="1"/>
  <c r="J2809" i="4"/>
  <c r="K2809" i="4" s="1"/>
  <c r="O2809" i="4" s="1"/>
  <c r="J3915" i="4"/>
  <c r="K3915" i="4" s="1"/>
  <c r="J3916" i="4"/>
  <c r="K3916" i="4" s="1"/>
  <c r="O3916" i="4" s="1"/>
  <c r="J3917" i="4"/>
  <c r="K3917" i="4" s="1"/>
  <c r="O3917" i="4" s="1"/>
  <c r="J3918" i="4"/>
  <c r="K3918" i="4" s="1"/>
  <c r="O3918" i="4" s="1"/>
  <c r="J3919" i="4"/>
  <c r="K3919" i="4" s="1"/>
  <c r="O3919" i="4" s="1"/>
  <c r="J3626" i="4"/>
  <c r="K3626" i="4" s="1"/>
  <c r="O3626" i="4" s="1"/>
  <c r="J2257" i="4"/>
  <c r="K2257" i="4" s="1"/>
  <c r="O2257" i="4" s="1"/>
  <c r="J2258" i="4"/>
  <c r="K2258" i="4" s="1"/>
  <c r="J4378" i="4"/>
  <c r="K4378" i="4" s="1"/>
  <c r="O4378" i="4" s="1"/>
  <c r="J3067" i="4"/>
  <c r="K3067" i="4" s="1"/>
  <c r="J491" i="4"/>
  <c r="K491" i="4" s="1"/>
  <c r="O491" i="4" s="1"/>
  <c r="J692" i="4"/>
  <c r="K692" i="4" s="1"/>
  <c r="J1233" i="4"/>
  <c r="K1233" i="4" s="1"/>
  <c r="J1641" i="4"/>
  <c r="K1641" i="4" s="1"/>
  <c r="O1641" i="4" s="1"/>
  <c r="J1839" i="4"/>
  <c r="K1839" i="4" s="1"/>
  <c r="O1839" i="4" s="1"/>
  <c r="J1920" i="4"/>
  <c r="K1920" i="4" s="1"/>
  <c r="O1920" i="4" s="1"/>
  <c r="J1921" i="4"/>
  <c r="K1921" i="4" s="1"/>
  <c r="O1921" i="4" s="1"/>
  <c r="J1926" i="4"/>
  <c r="K1926" i="4" s="1"/>
  <c r="O1926" i="4" s="1"/>
  <c r="J1927" i="4"/>
  <c r="K1927" i="4" s="1"/>
  <c r="O1927" i="4" s="1"/>
  <c r="J1928" i="4"/>
  <c r="K1928" i="4" s="1"/>
  <c r="J1929" i="4"/>
  <c r="K1929" i="4" s="1"/>
  <c r="O1929" i="4" s="1"/>
  <c r="J1930" i="4"/>
  <c r="K1930" i="4" s="1"/>
  <c r="J1931" i="4"/>
  <c r="K1931" i="4" s="1"/>
  <c r="O1931" i="4" s="1"/>
  <c r="J1932" i="4"/>
  <c r="K1932" i="4" s="1"/>
  <c r="O1932" i="4" s="1"/>
  <c r="J1933" i="4"/>
  <c r="K1933" i="4" s="1"/>
  <c r="J1934" i="4"/>
  <c r="K1934" i="4" s="1"/>
  <c r="O1934" i="4" s="1"/>
  <c r="J1935" i="4"/>
  <c r="K1935" i="4" s="1"/>
  <c r="O1935" i="4" s="1"/>
  <c r="J1936" i="4"/>
  <c r="K1936" i="4" s="1"/>
  <c r="O1936" i="4" s="1"/>
  <c r="J1937" i="4"/>
  <c r="K1937" i="4" s="1"/>
  <c r="J3920" i="4"/>
  <c r="K3920" i="4" s="1"/>
  <c r="O3920" i="4" s="1"/>
  <c r="J3921" i="4"/>
  <c r="K3921" i="4" s="1"/>
  <c r="O3921" i="4" s="1"/>
  <c r="J3922" i="4"/>
  <c r="K3922" i="4" s="1"/>
  <c r="O3922" i="4" s="1"/>
  <c r="J3923" i="4"/>
  <c r="K3923" i="4" s="1"/>
  <c r="O3923" i="4" s="1"/>
  <c r="J3924" i="4"/>
  <c r="K3924" i="4" s="1"/>
  <c r="J3925" i="4"/>
  <c r="K3925" i="4" s="1"/>
  <c r="O3925" i="4" s="1"/>
  <c r="J3926" i="4"/>
  <c r="K3926" i="4" s="1"/>
  <c r="O3926" i="4" s="1"/>
  <c r="J3927" i="4"/>
  <c r="K3927" i="4" s="1"/>
  <c r="O3927" i="4" s="1"/>
  <c r="J3928" i="4"/>
  <c r="K3928" i="4" s="1"/>
  <c r="O3928" i="4" s="1"/>
  <c r="J4287" i="4"/>
  <c r="K4287" i="4" s="1"/>
  <c r="O4287" i="4" s="1"/>
  <c r="J4288" i="4"/>
  <c r="K4288" i="4" s="1"/>
  <c r="O4288" i="4" s="1"/>
  <c r="J3702" i="4"/>
  <c r="K3702" i="4" s="1"/>
  <c r="O3702" i="4" s="1"/>
  <c r="J3703" i="4"/>
  <c r="K3703" i="4" s="1"/>
  <c r="O3703" i="4" s="1"/>
  <c r="J3929" i="4"/>
  <c r="K3929" i="4" s="1"/>
  <c r="O3929" i="4" s="1"/>
  <c r="J3930" i="4"/>
  <c r="K3930" i="4" s="1"/>
  <c r="J3531" i="4"/>
  <c r="K3531" i="4" s="1"/>
  <c r="O3531" i="4" s="1"/>
  <c r="J3532" i="4"/>
  <c r="K3532" i="4" s="1"/>
  <c r="O3532" i="4" s="1"/>
  <c r="J3704" i="4"/>
  <c r="K3704" i="4" s="1"/>
  <c r="O3704" i="4" s="1"/>
  <c r="J1248" i="4"/>
  <c r="K1248" i="4" s="1"/>
  <c r="O1248" i="4" s="1"/>
  <c r="J3227" i="4"/>
  <c r="K3227" i="4" s="1"/>
  <c r="O3227" i="4" s="1"/>
  <c r="J3324" i="4"/>
  <c r="K3324" i="4" s="1"/>
  <c r="O3324" i="4" s="1"/>
  <c r="J1191" i="4"/>
  <c r="K1191" i="4" s="1"/>
  <c r="O1191" i="4" s="1"/>
  <c r="J2797" i="4"/>
  <c r="K2797" i="4" s="1"/>
  <c r="O2797" i="4" s="1"/>
  <c r="J2798" i="4"/>
  <c r="K2798" i="4" s="1"/>
  <c r="O2798" i="4" s="1"/>
  <c r="J3533" i="4"/>
  <c r="K3533" i="4" s="1"/>
  <c r="O3533" i="4" s="1"/>
  <c r="J1492" i="4"/>
  <c r="K1492" i="4" s="1"/>
  <c r="O1492" i="4" s="1"/>
  <c r="J1493" i="4"/>
  <c r="K1493" i="4" s="1"/>
  <c r="O1493" i="4" s="1"/>
  <c r="J1494" i="4"/>
  <c r="K1494" i="4" s="1"/>
  <c r="O1494" i="4" s="1"/>
  <c r="J1495" i="4"/>
  <c r="K1495" i="4" s="1"/>
  <c r="O1495" i="4" s="1"/>
  <c r="J1549" i="4"/>
  <c r="K1549" i="4" s="1"/>
  <c r="O1549" i="4" s="1"/>
  <c r="J2307" i="4"/>
  <c r="K2307" i="4" s="1"/>
  <c r="J2308" i="4"/>
  <c r="K2308" i="4" s="1"/>
  <c r="O2308" i="4" s="1"/>
  <c r="J97" i="4"/>
  <c r="K97" i="4" s="1"/>
  <c r="O97" i="4" s="1"/>
  <c r="J98" i="4"/>
  <c r="K98" i="4" s="1"/>
  <c r="O98" i="4" s="1"/>
  <c r="J99" i="4"/>
  <c r="K99" i="4" s="1"/>
  <c r="O99" i="4" s="1"/>
  <c r="J100" i="4"/>
  <c r="K100" i="4" s="1"/>
  <c r="O100" i="4" s="1"/>
  <c r="J2462" i="4"/>
  <c r="K2462" i="4" s="1"/>
  <c r="O2462" i="4" s="1"/>
  <c r="J4250" i="4"/>
  <c r="K4250" i="4" s="1"/>
  <c r="O4250" i="4" s="1"/>
  <c r="J87" i="4"/>
  <c r="K87" i="4" s="1"/>
  <c r="O87" i="4" s="1"/>
  <c r="J3909" i="4"/>
  <c r="K3909" i="4" s="1"/>
  <c r="O3909" i="4" s="1"/>
  <c r="J3910" i="4"/>
  <c r="K3910" i="4" s="1"/>
  <c r="O3910" i="4" s="1"/>
  <c r="J4367" i="4"/>
  <c r="K4367" i="4" s="1"/>
  <c r="O4367" i="4" s="1"/>
  <c r="J4368" i="4"/>
  <c r="K4368" i="4" s="1"/>
  <c r="O4368" i="4" s="1"/>
  <c r="E4698" i="4"/>
  <c r="E4623" i="4"/>
  <c r="E3783" i="4"/>
  <c r="E2697" i="4"/>
  <c r="E2679" i="4"/>
  <c r="E2657" i="4"/>
  <c r="E2656" i="4"/>
  <c r="E2556" i="4"/>
  <c r="E2330" i="4"/>
  <c r="E2176" i="4"/>
  <c r="E2131" i="4"/>
  <c r="E2130" i="4"/>
  <c r="E2129" i="4"/>
  <c r="E1981" i="4"/>
  <c r="E1980" i="4"/>
  <c r="E1963" i="4"/>
  <c r="E1834" i="4"/>
  <c r="E1784" i="4"/>
  <c r="E1684" i="4"/>
  <c r="E1522" i="4"/>
  <c r="E1503" i="4"/>
  <c r="E1434" i="4"/>
  <c r="E971" i="4"/>
  <c r="E953" i="4"/>
  <c r="E660" i="4"/>
  <c r="E573" i="4"/>
  <c r="E393" i="4"/>
  <c r="E392" i="4"/>
  <c r="E270" i="4"/>
  <c r="E230" i="4"/>
  <c r="E200" i="4"/>
  <c r="E199" i="4"/>
  <c r="E82" i="4"/>
  <c r="E1271" i="4"/>
  <c r="L2739" i="2"/>
  <c r="N2739" i="2"/>
  <c r="L2740" i="2"/>
  <c r="N2740" i="2"/>
  <c r="L2741" i="2"/>
  <c r="N2741" i="2"/>
  <c r="L2742" i="2"/>
  <c r="N2742" i="2"/>
  <c r="L2743" i="2"/>
  <c r="N2743" i="2"/>
  <c r="L2744" i="2"/>
  <c r="N2744" i="2"/>
  <c r="L2745" i="2"/>
  <c r="N2745" i="2"/>
  <c r="L2746" i="2"/>
  <c r="N2746" i="2"/>
  <c r="L2747" i="2"/>
  <c r="N2747" i="2"/>
  <c r="L2748" i="2"/>
  <c r="N2748" i="2"/>
  <c r="L2749" i="2"/>
  <c r="N2749" i="2"/>
  <c r="L2750" i="2"/>
  <c r="N2750" i="2"/>
  <c r="L2751" i="2"/>
  <c r="N2751" i="2"/>
  <c r="L2752" i="2"/>
  <c r="N2752" i="2"/>
  <c r="L2753" i="2"/>
  <c r="N2753" i="2"/>
  <c r="L2754" i="2"/>
  <c r="N2754" i="2"/>
  <c r="L2755" i="2"/>
  <c r="N2755" i="2"/>
  <c r="L2756" i="2"/>
  <c r="N2756" i="2"/>
  <c r="L2757" i="2"/>
  <c r="N2757" i="2"/>
  <c r="L2758" i="2"/>
  <c r="N2758" i="2"/>
  <c r="L2759" i="2"/>
  <c r="N2759" i="2"/>
  <c r="L2760" i="2"/>
  <c r="N2760" i="2"/>
  <c r="L2761" i="2"/>
  <c r="N2761" i="2"/>
  <c r="L2762" i="2"/>
  <c r="N2762" i="2"/>
  <c r="L2763" i="2"/>
  <c r="N2763" i="2"/>
  <c r="L2764" i="2"/>
  <c r="N2764" i="2"/>
  <c r="L2765" i="2"/>
  <c r="N2765" i="2"/>
  <c r="L2766" i="2"/>
  <c r="N2766" i="2"/>
  <c r="L2767" i="2"/>
  <c r="N2767" i="2"/>
  <c r="L2768" i="2"/>
  <c r="N2768" i="2"/>
  <c r="L2769" i="2"/>
  <c r="N2769" i="2"/>
  <c r="L2770" i="2"/>
  <c r="N2770" i="2"/>
  <c r="L2771" i="2"/>
  <c r="N2771" i="2"/>
  <c r="L2772" i="2"/>
  <c r="N2772" i="2"/>
  <c r="L2773" i="2"/>
  <c r="N2773" i="2"/>
  <c r="L2774" i="2"/>
  <c r="N2774" i="2"/>
  <c r="L2775" i="2"/>
  <c r="N2775" i="2"/>
  <c r="L2776" i="2"/>
  <c r="N2776" i="2"/>
  <c r="L2777" i="2"/>
  <c r="N2777" i="2"/>
  <c r="L2778" i="2"/>
  <c r="N2778" i="2"/>
  <c r="L2779" i="2"/>
  <c r="N2779" i="2"/>
  <c r="L2780" i="2"/>
  <c r="N2780" i="2"/>
  <c r="L2781" i="2"/>
  <c r="N2781" i="2"/>
  <c r="L2782" i="2"/>
  <c r="N2782" i="2"/>
  <c r="L2783" i="2"/>
  <c r="N2783" i="2"/>
  <c r="L2784" i="2"/>
  <c r="N2784" i="2"/>
  <c r="L2785" i="2"/>
  <c r="N2785" i="2"/>
  <c r="L2786" i="2"/>
  <c r="N2786" i="2"/>
  <c r="L2787" i="2"/>
  <c r="N2787" i="2"/>
  <c r="L2788" i="2"/>
  <c r="N2788" i="2"/>
  <c r="L2789" i="2"/>
  <c r="N2789" i="2"/>
  <c r="L2790" i="2"/>
  <c r="N2790" i="2"/>
  <c r="L2791" i="2"/>
  <c r="N2791" i="2"/>
  <c r="L2792" i="2"/>
  <c r="N2792" i="2"/>
  <c r="L2793" i="2"/>
  <c r="N2793" i="2"/>
  <c r="L2794" i="2"/>
  <c r="N2794" i="2"/>
  <c r="L2795" i="2"/>
  <c r="N2795" i="2"/>
  <c r="L2796" i="2"/>
  <c r="N2796" i="2"/>
  <c r="L2797" i="2"/>
  <c r="N2797" i="2"/>
  <c r="L2798" i="2"/>
  <c r="N2798" i="2"/>
  <c r="L2799" i="2"/>
  <c r="N2799" i="2"/>
  <c r="L2800" i="2"/>
  <c r="N2800" i="2"/>
  <c r="L2801" i="2"/>
  <c r="N2801" i="2"/>
  <c r="L2802" i="2"/>
  <c r="N2802" i="2"/>
  <c r="L2803" i="2"/>
  <c r="N2803" i="2"/>
  <c r="L2804" i="2"/>
  <c r="N2804" i="2"/>
  <c r="L2805" i="2"/>
  <c r="N2805" i="2"/>
  <c r="L2806" i="2"/>
  <c r="N2806" i="2"/>
  <c r="L2807" i="2"/>
  <c r="N2807" i="2"/>
  <c r="L2808" i="2"/>
  <c r="N2808" i="2"/>
  <c r="L2809" i="2"/>
  <c r="N2809" i="2"/>
  <c r="L2810" i="2"/>
  <c r="N2810" i="2"/>
  <c r="L2811" i="2"/>
  <c r="N2811" i="2"/>
  <c r="L2812" i="2"/>
  <c r="N2812" i="2"/>
  <c r="L2813" i="2"/>
  <c r="N2813" i="2"/>
  <c r="L2814" i="2"/>
  <c r="N2814" i="2"/>
  <c r="L2815" i="2"/>
  <c r="N2815" i="2"/>
  <c r="L2816" i="2"/>
  <c r="N2816" i="2"/>
  <c r="L2817" i="2"/>
  <c r="N2817" i="2"/>
  <c r="L2818" i="2"/>
  <c r="N2818" i="2"/>
  <c r="L2819" i="2"/>
  <c r="N2819" i="2"/>
  <c r="L2820" i="2"/>
  <c r="N2820" i="2"/>
  <c r="L2821" i="2"/>
  <c r="N2821" i="2"/>
  <c r="L2822" i="2"/>
  <c r="N2822" i="2"/>
  <c r="L2823" i="2"/>
  <c r="N2823" i="2"/>
  <c r="L2824" i="2"/>
  <c r="N2824" i="2"/>
  <c r="L2825" i="2"/>
  <c r="N2825" i="2"/>
  <c r="L2826" i="2"/>
  <c r="N2826" i="2"/>
  <c r="L2827" i="2"/>
  <c r="N2827" i="2"/>
  <c r="L2828" i="2"/>
  <c r="N2828" i="2"/>
  <c r="L2829" i="2"/>
  <c r="N2829" i="2"/>
  <c r="L2830" i="2"/>
  <c r="N2830" i="2"/>
  <c r="L2831" i="2"/>
  <c r="N2831" i="2"/>
  <c r="L2832" i="2"/>
  <c r="N2832" i="2"/>
  <c r="L2833" i="2"/>
  <c r="N2833" i="2"/>
  <c r="L2834" i="2"/>
  <c r="N2834" i="2"/>
  <c r="L2835" i="2"/>
  <c r="N2835" i="2"/>
  <c r="L2836" i="2"/>
  <c r="N2836" i="2"/>
  <c r="L2837" i="2"/>
  <c r="N2837" i="2"/>
  <c r="L2838" i="2"/>
  <c r="N2838" i="2"/>
  <c r="L2839" i="2"/>
  <c r="N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N2858" i="2"/>
  <c r="L2859" i="2"/>
  <c r="N2859" i="2"/>
  <c r="L2860" i="2"/>
  <c r="N2860" i="2"/>
  <c r="L2861" i="2"/>
  <c r="N2861" i="2"/>
  <c r="L2862" i="2"/>
  <c r="N2862" i="2"/>
  <c r="L2863" i="2"/>
  <c r="N2863" i="2"/>
  <c r="L2864" i="2"/>
  <c r="N2864" i="2"/>
  <c r="L2865" i="2"/>
  <c r="N2865" i="2"/>
  <c r="L2866" i="2"/>
  <c r="N2866" i="2"/>
  <c r="L2867" i="2"/>
  <c r="L2868" i="2"/>
  <c r="N2868" i="2"/>
  <c r="L2869" i="2"/>
  <c r="N2869" i="2"/>
  <c r="L2870" i="2"/>
  <c r="N2870" i="2"/>
  <c r="L2871" i="2"/>
  <c r="N2871" i="2"/>
  <c r="L2872" i="2"/>
  <c r="N2872" i="2"/>
  <c r="L2873" i="2"/>
  <c r="N2873" i="2"/>
  <c r="L2874" i="2"/>
  <c r="L2875" i="2"/>
  <c r="N2875" i="2"/>
  <c r="L2876" i="2"/>
  <c r="N2876" i="2"/>
  <c r="L2877" i="2"/>
  <c r="N2877" i="2"/>
  <c r="L2878" i="2"/>
  <c r="N2878" i="2"/>
  <c r="L2879" i="2"/>
  <c r="N2879" i="2"/>
  <c r="L2880" i="2"/>
  <c r="N2880" i="2"/>
  <c r="L2881" i="2"/>
  <c r="N2881" i="2"/>
  <c r="L2882" i="2"/>
  <c r="N2882" i="2"/>
  <c r="L2883" i="2"/>
  <c r="N2883" i="2"/>
  <c r="L2884" i="2"/>
  <c r="N2884" i="2"/>
  <c r="L2885" i="2"/>
  <c r="N2885" i="2"/>
  <c r="L2886" i="2"/>
  <c r="N2886" i="2"/>
  <c r="L2887" i="2"/>
  <c r="N2887" i="2"/>
  <c r="L2888" i="2"/>
  <c r="N2888" i="2"/>
  <c r="L2889" i="2"/>
  <c r="N2889" i="2"/>
  <c r="L2890" i="2"/>
  <c r="L2891" i="2"/>
  <c r="L2892" i="2"/>
  <c r="L2893" i="2"/>
  <c r="N2893" i="2"/>
  <c r="L2894" i="2"/>
  <c r="N2894" i="2"/>
  <c r="L2895" i="2"/>
  <c r="N2895" i="2"/>
  <c r="L2896" i="2"/>
  <c r="N2896" i="2"/>
  <c r="L2897" i="2"/>
  <c r="L2898" i="2"/>
  <c r="N2898" i="2"/>
  <c r="L2899" i="2"/>
  <c r="N2899" i="2"/>
  <c r="L2900" i="2"/>
  <c r="N2900" i="2"/>
  <c r="L2901" i="2"/>
  <c r="N2901" i="2"/>
  <c r="L2902" i="2"/>
  <c r="N2902" i="2"/>
  <c r="L2903" i="2"/>
  <c r="N2903" i="2"/>
  <c r="L2904" i="2"/>
  <c r="N2904" i="2"/>
  <c r="L2905" i="2"/>
  <c r="N2905" i="2"/>
  <c r="L2906" i="2"/>
  <c r="N2906" i="2"/>
  <c r="L2907" i="2"/>
  <c r="N2907" i="2"/>
  <c r="L2908" i="2"/>
  <c r="N2908" i="2"/>
  <c r="L2909" i="2"/>
  <c r="N2909" i="2"/>
  <c r="L2910" i="2"/>
  <c r="N2910" i="2"/>
  <c r="L2911" i="2"/>
  <c r="N2911" i="2"/>
  <c r="L2912" i="2"/>
  <c r="N2912" i="2"/>
  <c r="L2913" i="2"/>
  <c r="N2913" i="2"/>
  <c r="L2914" i="2"/>
  <c r="N2914" i="2"/>
  <c r="L2915" i="2"/>
  <c r="N2915" i="2"/>
  <c r="L2713" i="2"/>
  <c r="N2713" i="2"/>
  <c r="L2714" i="2"/>
  <c r="N2714" i="2"/>
  <c r="L2715" i="2"/>
  <c r="N2715" i="2"/>
  <c r="L2716" i="2"/>
  <c r="N2716" i="2"/>
  <c r="L2717" i="2"/>
  <c r="N2717" i="2"/>
  <c r="L2718" i="2"/>
  <c r="N2718" i="2"/>
  <c r="L2719" i="2"/>
  <c r="N2719" i="2"/>
  <c r="L2720" i="2"/>
  <c r="N2720" i="2"/>
  <c r="L2721" i="2"/>
  <c r="N2721" i="2"/>
  <c r="L2722" i="2"/>
  <c r="N2722" i="2"/>
  <c r="L2723" i="2"/>
  <c r="N2723" i="2"/>
  <c r="L2724" i="2"/>
  <c r="N2724" i="2"/>
  <c r="L2725" i="2"/>
  <c r="N2725" i="2"/>
  <c r="L2726" i="2"/>
  <c r="N2726" i="2"/>
  <c r="L2727" i="2"/>
  <c r="N2727" i="2"/>
  <c r="L2728" i="2"/>
  <c r="N2728" i="2"/>
  <c r="L2729" i="2"/>
  <c r="N2729" i="2"/>
  <c r="L2730" i="2"/>
  <c r="N2730" i="2"/>
  <c r="L2731" i="2"/>
  <c r="N2731" i="2"/>
  <c r="L2732" i="2"/>
  <c r="N2732" i="2"/>
  <c r="L2733" i="2"/>
  <c r="N2733" i="2"/>
  <c r="L2734" i="2"/>
  <c r="N2734" i="2"/>
  <c r="L2735" i="2"/>
  <c r="N2735" i="2"/>
  <c r="L2736" i="2"/>
  <c r="N2736" i="2"/>
  <c r="L2737" i="2"/>
  <c r="N2737" i="2"/>
  <c r="L2738" i="2"/>
  <c r="L2686" i="2"/>
  <c r="N2686" i="2"/>
  <c r="L2687" i="2"/>
  <c r="N2687" i="2"/>
  <c r="L2688" i="2"/>
  <c r="N2688" i="2"/>
  <c r="L2689" i="2"/>
  <c r="N2689" i="2"/>
  <c r="L2690" i="2"/>
  <c r="N2690" i="2"/>
  <c r="L2691" i="2"/>
  <c r="N2691" i="2"/>
  <c r="L2692" i="2"/>
  <c r="N2692" i="2"/>
  <c r="L2693" i="2"/>
  <c r="N2693" i="2"/>
  <c r="L2694" i="2"/>
  <c r="N2694" i="2"/>
  <c r="L2695" i="2"/>
  <c r="N2695" i="2"/>
  <c r="L2696" i="2"/>
  <c r="N2696" i="2"/>
  <c r="L2697" i="2"/>
  <c r="N2697" i="2"/>
  <c r="L2698" i="2"/>
  <c r="N2698" i="2"/>
  <c r="L2699" i="2"/>
  <c r="N2699" i="2"/>
  <c r="L2700" i="2"/>
  <c r="N2700" i="2"/>
  <c r="L2701" i="2"/>
  <c r="N2701" i="2"/>
  <c r="L2702" i="2"/>
  <c r="N2702" i="2"/>
  <c r="L2703" i="2"/>
  <c r="N2703" i="2"/>
  <c r="L2704" i="2"/>
  <c r="N2704" i="2"/>
  <c r="L2705" i="2"/>
  <c r="N2705" i="2"/>
  <c r="L2706" i="2"/>
  <c r="N2706" i="2"/>
  <c r="L2707" i="2"/>
  <c r="N2707" i="2"/>
  <c r="L2708" i="2"/>
  <c r="N2708" i="2"/>
  <c r="L2709" i="2"/>
  <c r="N2709" i="2"/>
  <c r="L2710" i="2"/>
  <c r="N2710" i="2"/>
  <c r="L2711" i="2"/>
  <c r="N2711" i="2"/>
  <c r="L2712" i="2"/>
  <c r="N2712" i="2"/>
  <c r="L2662" i="2"/>
  <c r="N2662" i="2"/>
  <c r="L2663" i="2"/>
  <c r="N2663" i="2"/>
  <c r="L2664" i="2"/>
  <c r="N2664" i="2"/>
  <c r="L2665" i="2"/>
  <c r="N2665" i="2"/>
  <c r="L2666" i="2"/>
  <c r="N2666" i="2"/>
  <c r="L2667" i="2"/>
  <c r="N2667" i="2"/>
  <c r="L2668" i="2"/>
  <c r="N2668" i="2"/>
  <c r="L2669" i="2"/>
  <c r="N2669" i="2"/>
  <c r="L2670" i="2"/>
  <c r="N2670" i="2"/>
  <c r="L2671" i="2"/>
  <c r="N2671" i="2"/>
  <c r="L2672" i="2"/>
  <c r="N2672" i="2"/>
  <c r="L2673" i="2"/>
  <c r="N2673" i="2"/>
  <c r="L2674" i="2"/>
  <c r="N2674" i="2"/>
  <c r="L2675" i="2"/>
  <c r="N2675" i="2"/>
  <c r="L2676" i="2"/>
  <c r="N2676" i="2"/>
  <c r="L2677" i="2"/>
  <c r="N2677" i="2"/>
  <c r="L2678" i="2"/>
  <c r="N2678" i="2"/>
  <c r="L2679" i="2"/>
  <c r="N2679" i="2"/>
  <c r="L2680" i="2"/>
  <c r="N2680" i="2"/>
  <c r="L2681" i="2"/>
  <c r="N2681" i="2"/>
  <c r="L2682" i="2"/>
  <c r="N2682" i="2"/>
  <c r="L2683" i="2"/>
  <c r="N2683" i="2"/>
  <c r="L2684" i="2"/>
  <c r="N2684" i="2"/>
  <c r="L2685" i="2"/>
  <c r="N2685" i="2"/>
  <c r="L2651" i="2"/>
  <c r="N2651" i="2"/>
  <c r="L2652" i="2"/>
  <c r="N2652" i="2"/>
  <c r="L2653" i="2"/>
  <c r="N2653" i="2"/>
  <c r="L2654" i="2"/>
  <c r="N2654" i="2"/>
  <c r="L2655" i="2"/>
  <c r="N2655" i="2"/>
  <c r="L2656" i="2"/>
  <c r="N2656" i="2"/>
  <c r="L2657" i="2"/>
  <c r="L2658" i="2"/>
  <c r="L2659" i="2"/>
  <c r="N2659" i="2"/>
  <c r="L2660" i="2"/>
  <c r="N2660" i="2"/>
  <c r="L2661" i="2"/>
  <c r="N2661" i="2"/>
  <c r="J2669" i="2"/>
  <c r="K2669" i="2" s="1"/>
  <c r="M2669" i="2" s="1"/>
  <c r="J2670" i="2"/>
  <c r="K2670" i="2" s="1"/>
  <c r="J2671" i="2"/>
  <c r="K2671" i="2" s="1"/>
  <c r="M2671" i="2" s="1"/>
  <c r="J2672" i="2"/>
  <c r="K2672" i="2" s="1"/>
  <c r="J2673" i="2"/>
  <c r="K2673" i="2" s="1"/>
  <c r="O2673" i="2" s="1"/>
  <c r="J2674" i="2"/>
  <c r="K2674" i="2" s="1"/>
  <c r="M2674" i="2" s="1"/>
  <c r="J2675" i="2"/>
  <c r="K2675" i="2" s="1"/>
  <c r="M2675" i="2" s="1"/>
  <c r="J2676" i="2"/>
  <c r="K2676" i="2" s="1"/>
  <c r="M2676" i="2" s="1"/>
  <c r="J2677" i="2"/>
  <c r="K2677" i="2" s="1"/>
  <c r="M2677" i="2" s="1"/>
  <c r="J2678" i="2"/>
  <c r="K2678" i="2" s="1"/>
  <c r="O2678" i="2" s="1"/>
  <c r="J2679" i="2"/>
  <c r="K2679" i="2" s="1"/>
  <c r="O2679" i="2" s="1"/>
  <c r="J2680" i="2"/>
  <c r="K2680" i="2" s="1"/>
  <c r="J2681" i="2"/>
  <c r="K2681" i="2" s="1"/>
  <c r="J2682" i="2"/>
  <c r="K2682" i="2" s="1"/>
  <c r="O2682" i="2" s="1"/>
  <c r="J2683" i="2"/>
  <c r="K2683" i="2" s="1"/>
  <c r="J2684" i="2"/>
  <c r="K2684" i="2" s="1"/>
  <c r="J2685" i="2"/>
  <c r="K2685" i="2" s="1"/>
  <c r="M2685" i="2" s="1"/>
  <c r="J2686" i="2"/>
  <c r="K2686" i="2" s="1"/>
  <c r="M2686" i="2" s="1"/>
  <c r="J2687" i="2"/>
  <c r="K2687" i="2" s="1"/>
  <c r="M2687" i="2" s="1"/>
  <c r="J2688" i="2"/>
  <c r="K2688" i="2" s="1"/>
  <c r="J2689" i="2"/>
  <c r="K2689" i="2" s="1"/>
  <c r="J2690" i="2"/>
  <c r="K2690" i="2" s="1"/>
  <c r="J2691" i="2"/>
  <c r="K2691" i="2" s="1"/>
  <c r="J2692" i="2"/>
  <c r="K2692" i="2" s="1"/>
  <c r="J2693" i="2"/>
  <c r="K2693" i="2" s="1"/>
  <c r="O2693" i="2" s="1"/>
  <c r="J2694" i="2"/>
  <c r="K2694" i="2" s="1"/>
  <c r="J2695" i="2"/>
  <c r="K2695" i="2" s="1"/>
  <c r="M2695" i="2" s="1"/>
  <c r="J2696" i="2"/>
  <c r="K2696" i="2" s="1"/>
  <c r="J2697" i="2"/>
  <c r="K2697" i="2" s="1"/>
  <c r="M2697" i="2" s="1"/>
  <c r="J2698" i="2"/>
  <c r="K2698" i="2" s="1"/>
  <c r="J2699" i="2"/>
  <c r="K2699" i="2" s="1"/>
  <c r="J2700" i="2"/>
  <c r="K2700" i="2" s="1"/>
  <c r="O2700" i="2" s="1"/>
  <c r="J2701" i="2"/>
  <c r="K2701" i="2" s="1"/>
  <c r="M2701" i="2" s="1"/>
  <c r="J2702" i="2"/>
  <c r="K2702" i="2" s="1"/>
  <c r="M2702" i="2" s="1"/>
  <c r="J2703" i="2"/>
  <c r="K2703" i="2" s="1"/>
  <c r="M2703" i="2" s="1"/>
  <c r="J2704" i="2"/>
  <c r="K2704" i="2" s="1"/>
  <c r="O2704" i="2" s="1"/>
  <c r="J2705" i="2"/>
  <c r="K2705" i="2" s="1"/>
  <c r="O2705" i="2" s="1"/>
  <c r="J2706" i="2"/>
  <c r="K2706" i="2" s="1"/>
  <c r="J2707" i="2"/>
  <c r="K2707" i="2" s="1"/>
  <c r="M2707" i="2" s="1"/>
  <c r="J2708" i="2"/>
  <c r="K2708" i="2" s="1"/>
  <c r="J2709" i="2"/>
  <c r="K2709" i="2" s="1"/>
  <c r="M2709" i="2" s="1"/>
  <c r="J2710" i="2"/>
  <c r="K2710" i="2" s="1"/>
  <c r="O2710" i="2" s="1"/>
  <c r="J2711" i="2"/>
  <c r="K2711" i="2" s="1"/>
  <c r="M2711" i="2" s="1"/>
  <c r="J2712" i="2"/>
  <c r="K2712" i="2" s="1"/>
  <c r="J2713" i="2"/>
  <c r="K2713" i="2" s="1"/>
  <c r="J2714" i="2"/>
  <c r="K2714" i="2" s="1"/>
  <c r="M2714" i="2" s="1"/>
  <c r="J2715" i="2"/>
  <c r="K2715" i="2" s="1"/>
  <c r="J2716" i="2"/>
  <c r="K2716" i="2" s="1"/>
  <c r="J2717" i="2"/>
  <c r="K2717" i="2" s="1"/>
  <c r="J2718" i="2"/>
  <c r="K2718" i="2" s="1"/>
  <c r="J2719" i="2"/>
  <c r="K2719" i="2" s="1"/>
  <c r="J2720" i="2"/>
  <c r="K2720" i="2" s="1"/>
  <c r="J2721" i="2"/>
  <c r="K2721" i="2" s="1"/>
  <c r="J2722" i="2"/>
  <c r="K2722" i="2" s="1"/>
  <c r="M2722" i="2" s="1"/>
  <c r="J2723" i="2"/>
  <c r="K2723" i="2" s="1"/>
  <c r="O2723" i="2" s="1"/>
  <c r="J2724" i="2"/>
  <c r="K2724" i="2" s="1"/>
  <c r="O2724" i="2" s="1"/>
  <c r="J2725" i="2"/>
  <c r="K2725" i="2" s="1"/>
  <c r="M2725" i="2" s="1"/>
  <c r="J2726" i="2"/>
  <c r="K2726" i="2" s="1"/>
  <c r="M2726" i="2" s="1"/>
  <c r="J2727" i="2"/>
  <c r="K2727" i="2" s="1"/>
  <c r="M2727" i="2" s="1"/>
  <c r="J2728" i="2"/>
  <c r="K2728" i="2" s="1"/>
  <c r="M2728" i="2" s="1"/>
  <c r="J2729" i="2"/>
  <c r="K2729" i="2" s="1"/>
  <c r="O2729" i="2" s="1"/>
  <c r="J2730" i="2"/>
  <c r="K2730" i="2" s="1"/>
  <c r="J2731" i="2"/>
  <c r="K2731" i="2" s="1"/>
  <c r="J2732" i="2"/>
  <c r="K2732" i="2" s="1"/>
  <c r="J2733" i="2"/>
  <c r="K2733" i="2" s="1"/>
  <c r="O2733" i="2" s="1"/>
  <c r="J2734" i="2"/>
  <c r="K2734" i="2" s="1"/>
  <c r="M2734" i="2" s="1"/>
  <c r="J2735" i="2"/>
  <c r="K2735" i="2" s="1"/>
  <c r="J2736" i="2"/>
  <c r="K2736" i="2" s="1"/>
  <c r="O2736" i="2" s="1"/>
  <c r="J2737" i="2"/>
  <c r="K2737" i="2" s="1"/>
  <c r="J2738" i="2"/>
  <c r="K2738" i="2" s="1"/>
  <c r="M2738" i="2" s="1"/>
  <c r="J2739" i="2"/>
  <c r="K2739" i="2" s="1"/>
  <c r="J2740" i="2"/>
  <c r="K2740" i="2" s="1"/>
  <c r="M2740" i="2" s="1"/>
  <c r="J2741" i="2"/>
  <c r="K2741" i="2" s="1"/>
  <c r="J2742" i="2"/>
  <c r="K2742" i="2" s="1"/>
  <c r="J2743" i="2"/>
  <c r="K2743" i="2" s="1"/>
  <c r="J2744" i="2"/>
  <c r="K2744" i="2" s="1"/>
  <c r="J2745" i="2"/>
  <c r="K2745" i="2" s="1"/>
  <c r="J2746" i="2"/>
  <c r="K2746" i="2" s="1"/>
  <c r="J2747" i="2"/>
  <c r="K2747" i="2" s="1"/>
  <c r="J2748" i="2"/>
  <c r="K2748" i="2" s="1"/>
  <c r="M2748" i="2" s="1"/>
  <c r="J2749" i="2"/>
  <c r="K2749" i="2" s="1"/>
  <c r="J2750" i="2"/>
  <c r="K2750" i="2" s="1"/>
  <c r="J2751" i="2"/>
  <c r="K2751" i="2" s="1"/>
  <c r="M2751" i="2" s="1"/>
  <c r="J2752" i="2"/>
  <c r="K2752" i="2" s="1"/>
  <c r="M2752" i="2" s="1"/>
  <c r="J2753" i="2"/>
  <c r="K2753" i="2" s="1"/>
  <c r="M2753" i="2" s="1"/>
  <c r="J2754" i="2"/>
  <c r="K2754" i="2" s="1"/>
  <c r="J2755" i="2"/>
  <c r="K2755" i="2" s="1"/>
  <c r="J2756" i="2"/>
  <c r="K2756" i="2" s="1"/>
  <c r="J2757" i="2"/>
  <c r="K2757" i="2" s="1"/>
  <c r="J2758" i="2"/>
  <c r="K2758" i="2" s="1"/>
  <c r="J2759" i="2"/>
  <c r="K2759" i="2" s="1"/>
  <c r="J2760" i="2"/>
  <c r="K2760" i="2" s="1"/>
  <c r="J2761" i="2"/>
  <c r="K2761" i="2" s="1"/>
  <c r="J2762" i="2"/>
  <c r="K2762" i="2" s="1"/>
  <c r="J2763" i="2"/>
  <c r="K2763" i="2" s="1"/>
  <c r="J2764" i="2"/>
  <c r="K2764" i="2" s="1"/>
  <c r="M2764" i="2" s="1"/>
  <c r="J2765" i="2"/>
  <c r="K2765" i="2" s="1"/>
  <c r="J2766" i="2"/>
  <c r="K2766" i="2" s="1"/>
  <c r="J2767" i="2"/>
  <c r="K2767" i="2" s="1"/>
  <c r="M2767" i="2" s="1"/>
  <c r="J2768" i="2"/>
  <c r="K2768" i="2" s="1"/>
  <c r="M2768" i="2" s="1"/>
  <c r="J2769" i="2"/>
  <c r="K2769" i="2" s="1"/>
  <c r="J2770" i="2"/>
  <c r="K2770" i="2" s="1"/>
  <c r="J2771" i="2"/>
  <c r="K2771" i="2" s="1"/>
  <c r="J2772" i="2"/>
  <c r="K2772" i="2" s="1"/>
  <c r="J2773" i="2"/>
  <c r="K2773" i="2" s="1"/>
  <c r="J2774" i="2"/>
  <c r="K2774" i="2" s="1"/>
  <c r="J2775" i="2"/>
  <c r="K2775" i="2" s="1"/>
  <c r="J2776" i="2"/>
  <c r="K2776" i="2" s="1"/>
  <c r="J2777" i="2"/>
  <c r="K2777" i="2" s="1"/>
  <c r="J2778" i="2"/>
  <c r="K2778" i="2" s="1"/>
  <c r="J2779" i="2"/>
  <c r="K2779" i="2" s="1"/>
  <c r="J2780" i="2"/>
  <c r="K2780" i="2" s="1"/>
  <c r="M2780" i="2" s="1"/>
  <c r="J2781" i="2"/>
  <c r="K2781" i="2" s="1"/>
  <c r="M2781" i="2" s="1"/>
  <c r="J2782" i="2"/>
  <c r="K2782" i="2" s="1"/>
  <c r="J2783" i="2"/>
  <c r="K2783" i="2" s="1"/>
  <c r="J2784" i="2"/>
  <c r="K2784" i="2" s="1"/>
  <c r="M2784" i="2" s="1"/>
  <c r="J2785" i="2"/>
  <c r="K2785" i="2" s="1"/>
  <c r="J2786" i="2"/>
  <c r="K2786" i="2" s="1"/>
  <c r="J2787" i="2"/>
  <c r="K2787" i="2" s="1"/>
  <c r="J2788" i="2"/>
  <c r="K2788" i="2" s="1"/>
  <c r="J2789" i="2"/>
  <c r="K2789" i="2" s="1"/>
  <c r="M2789" i="2" s="1"/>
  <c r="J2790" i="2"/>
  <c r="K2790" i="2" s="1"/>
  <c r="O2790" i="2" s="1"/>
  <c r="J2791" i="2"/>
  <c r="K2791" i="2" s="1"/>
  <c r="J2792" i="2"/>
  <c r="K2792" i="2" s="1"/>
  <c r="J2793" i="2"/>
  <c r="K2793" i="2" s="1"/>
  <c r="M2793" i="2" s="1"/>
  <c r="J2794" i="2"/>
  <c r="K2794" i="2" s="1"/>
  <c r="J2795" i="2"/>
  <c r="K2795" i="2" s="1"/>
  <c r="J2796" i="2"/>
  <c r="K2796" i="2" s="1"/>
  <c r="M2796" i="2" s="1"/>
  <c r="J2797" i="2"/>
  <c r="K2797" i="2" s="1"/>
  <c r="J2798" i="2"/>
  <c r="K2798" i="2" s="1"/>
  <c r="J2799" i="2"/>
  <c r="K2799" i="2" s="1"/>
  <c r="O2799" i="2" s="1"/>
  <c r="J2800" i="2"/>
  <c r="K2800" i="2" s="1"/>
  <c r="J2801" i="2"/>
  <c r="K2801" i="2" s="1"/>
  <c r="J2802" i="2"/>
  <c r="K2802" i="2" s="1"/>
  <c r="J2803" i="2"/>
  <c r="K2803" i="2" s="1"/>
  <c r="M2803" i="2" s="1"/>
  <c r="J2804" i="2"/>
  <c r="K2804" i="2" s="1"/>
  <c r="J2805" i="2"/>
  <c r="K2805" i="2" s="1"/>
  <c r="O2805" i="2" s="1"/>
  <c r="J2806" i="2"/>
  <c r="K2806" i="2" s="1"/>
  <c r="J2807" i="2"/>
  <c r="K2807" i="2" s="1"/>
  <c r="M2807" i="2" s="1"/>
  <c r="J2808" i="2"/>
  <c r="K2808" i="2" s="1"/>
  <c r="M2808" i="2" s="1"/>
  <c r="J2809" i="2"/>
  <c r="K2809" i="2" s="1"/>
  <c r="M2809" i="2" s="1"/>
  <c r="J2810" i="2"/>
  <c r="K2810" i="2" s="1"/>
  <c r="J2811" i="2"/>
  <c r="K2811" i="2" s="1"/>
  <c r="J2812" i="2"/>
  <c r="K2812" i="2" s="1"/>
  <c r="J2813" i="2"/>
  <c r="K2813" i="2" s="1"/>
  <c r="M2813" i="2" s="1"/>
  <c r="J2814" i="2"/>
  <c r="K2814" i="2" s="1"/>
  <c r="J2815" i="2"/>
  <c r="K2815" i="2" s="1"/>
  <c r="J2816" i="2"/>
  <c r="K2816" i="2" s="1"/>
  <c r="M2816" i="2" s="1"/>
  <c r="J2817" i="2"/>
  <c r="K2817" i="2" s="1"/>
  <c r="J2818" i="2"/>
  <c r="K2818" i="2" s="1"/>
  <c r="J2819" i="2"/>
  <c r="K2819" i="2" s="1"/>
  <c r="J2820" i="2"/>
  <c r="K2820" i="2" s="1"/>
  <c r="J2821" i="2"/>
  <c r="K2821" i="2" s="1"/>
  <c r="J2822" i="2"/>
  <c r="K2822" i="2" s="1"/>
  <c r="O2822" i="2" s="1"/>
  <c r="J2823" i="2"/>
  <c r="K2823" i="2" s="1"/>
  <c r="M2823" i="2" s="1"/>
  <c r="J2824" i="2"/>
  <c r="K2824" i="2" s="1"/>
  <c r="M2824" i="2" s="1"/>
  <c r="J2825" i="2"/>
  <c r="K2825" i="2" s="1"/>
  <c r="M2825" i="2" s="1"/>
  <c r="J2826" i="2"/>
  <c r="K2826" i="2" s="1"/>
  <c r="J2827" i="2"/>
  <c r="K2827" i="2" s="1"/>
  <c r="J2828" i="2"/>
  <c r="K2828" i="2" s="1"/>
  <c r="J2829" i="2"/>
  <c r="K2829" i="2" s="1"/>
  <c r="M2829" i="2" s="1"/>
  <c r="J2830" i="2"/>
  <c r="K2830" i="2" s="1"/>
  <c r="J2831" i="2"/>
  <c r="K2831" i="2" s="1"/>
  <c r="J2832" i="2"/>
  <c r="K2832" i="2" s="1"/>
  <c r="M2832" i="2" s="1"/>
  <c r="J2833" i="2"/>
  <c r="K2833" i="2" s="1"/>
  <c r="J2834" i="2"/>
  <c r="K2834" i="2" s="1"/>
  <c r="O2834" i="2" s="1"/>
  <c r="J2835" i="2"/>
  <c r="K2835" i="2" s="1"/>
  <c r="M2835" i="2" s="1"/>
  <c r="J2836" i="2"/>
  <c r="K2836" i="2" s="1"/>
  <c r="J2837" i="2"/>
  <c r="K2837" i="2" s="1"/>
  <c r="O2837" i="2" s="1"/>
  <c r="J2838" i="2"/>
  <c r="K2838" i="2" s="1"/>
  <c r="J2839" i="2"/>
  <c r="K2839" i="2" s="1"/>
  <c r="J2840" i="2"/>
  <c r="K2840" i="2" s="1"/>
  <c r="M2840" i="2" s="1"/>
  <c r="J2841" i="2"/>
  <c r="K2841" i="2" s="1"/>
  <c r="M2841" i="2" s="1"/>
  <c r="J2842" i="2"/>
  <c r="K2842" i="2" s="1"/>
  <c r="J2843" i="2"/>
  <c r="K2843" i="2" s="1"/>
  <c r="O2843" i="2" s="1"/>
  <c r="P2843" i="2" s="1"/>
  <c r="J2844" i="2"/>
  <c r="K2844" i="2" s="1"/>
  <c r="J2845" i="2"/>
  <c r="K2845" i="2" s="1"/>
  <c r="M2845" i="2" s="1"/>
  <c r="J2846" i="2"/>
  <c r="K2846" i="2" s="1"/>
  <c r="O2846" i="2" s="1"/>
  <c r="P2846" i="2" s="1"/>
  <c r="J2847" i="2"/>
  <c r="K2847" i="2" s="1"/>
  <c r="J2848" i="2"/>
  <c r="K2848" i="2" s="1"/>
  <c r="J2849" i="2"/>
  <c r="K2849" i="2" s="1"/>
  <c r="J2850" i="2"/>
  <c r="K2850" i="2" s="1"/>
  <c r="J2851" i="2"/>
  <c r="K2851" i="2" s="1"/>
  <c r="M2851" i="2" s="1"/>
  <c r="J2852" i="2"/>
  <c r="K2852" i="2" s="1"/>
  <c r="J2853" i="2"/>
  <c r="K2853" i="2" s="1"/>
  <c r="J2854" i="2"/>
  <c r="K2854" i="2" s="1"/>
  <c r="J2855" i="2"/>
  <c r="K2855" i="2" s="1"/>
  <c r="M2855" i="2" s="1"/>
  <c r="J2856" i="2"/>
  <c r="K2856" i="2" s="1"/>
  <c r="M2856" i="2" s="1"/>
  <c r="J2857" i="2"/>
  <c r="K2857" i="2" s="1"/>
  <c r="M2857" i="2" s="1"/>
  <c r="J2858" i="2"/>
  <c r="K2858" i="2" s="1"/>
  <c r="J2859" i="2"/>
  <c r="K2859" i="2" s="1"/>
  <c r="J2860" i="2"/>
  <c r="K2860" i="2" s="1"/>
  <c r="M2860" i="2" s="1"/>
  <c r="J2861" i="2"/>
  <c r="K2861" i="2" s="1"/>
  <c r="M2861" i="2" s="1"/>
  <c r="J2862" i="2"/>
  <c r="K2862" i="2" s="1"/>
  <c r="O2862" i="2" s="1"/>
  <c r="J2863" i="2"/>
  <c r="K2863" i="2" s="1"/>
  <c r="M2863" i="2" s="1"/>
  <c r="J2864" i="2"/>
  <c r="K2864" i="2" s="1"/>
  <c r="M2864" i="2" s="1"/>
  <c r="J2865" i="2"/>
  <c r="K2865" i="2" s="1"/>
  <c r="M2865" i="2" s="1"/>
  <c r="J2866" i="2"/>
  <c r="K2866" i="2" s="1"/>
  <c r="J2867" i="2"/>
  <c r="K2867" i="2" s="1"/>
  <c r="J2868" i="2"/>
  <c r="K2868" i="2" s="1"/>
  <c r="J2869" i="2"/>
  <c r="K2869" i="2" s="1"/>
  <c r="J2870" i="2"/>
  <c r="K2870" i="2" s="1"/>
  <c r="J2871" i="2"/>
  <c r="K2871" i="2" s="1"/>
  <c r="O2871" i="2" s="1"/>
  <c r="J2872" i="2"/>
  <c r="K2872" i="2" s="1"/>
  <c r="M2872" i="2" s="1"/>
  <c r="J2873" i="2"/>
  <c r="K2873" i="2" s="1"/>
  <c r="M2873" i="2" s="1"/>
  <c r="J2874" i="2"/>
  <c r="K2874" i="2" s="1"/>
  <c r="J2875" i="2"/>
  <c r="K2875" i="2" s="1"/>
  <c r="J2876" i="2"/>
  <c r="K2876" i="2" s="1"/>
  <c r="J2877" i="2"/>
  <c r="K2877" i="2" s="1"/>
  <c r="J2878" i="2"/>
  <c r="K2878" i="2" s="1"/>
  <c r="J2879" i="2"/>
  <c r="K2879" i="2" s="1"/>
  <c r="J2880" i="2"/>
  <c r="K2880" i="2" s="1"/>
  <c r="M2880" i="2" s="1"/>
  <c r="J2881" i="2"/>
  <c r="K2881" i="2" s="1"/>
  <c r="M2881" i="2" s="1"/>
  <c r="J2882" i="2"/>
  <c r="K2882" i="2" s="1"/>
  <c r="J2883" i="2"/>
  <c r="K2883" i="2" s="1"/>
  <c r="O2883" i="2" s="1"/>
  <c r="J2884" i="2"/>
  <c r="K2884" i="2" s="1"/>
  <c r="J2885" i="2"/>
  <c r="K2885" i="2" s="1"/>
  <c r="J2886" i="2"/>
  <c r="K2886" i="2" s="1"/>
  <c r="J2887" i="2"/>
  <c r="K2887" i="2" s="1"/>
  <c r="J2888" i="2"/>
  <c r="K2888" i="2" s="1"/>
  <c r="M2888" i="2" s="1"/>
  <c r="J2889" i="2"/>
  <c r="K2889" i="2" s="1"/>
  <c r="M2889" i="2" s="1"/>
  <c r="J2890" i="2"/>
  <c r="K2890" i="2" s="1"/>
  <c r="J2891" i="2"/>
  <c r="K2891" i="2" s="1"/>
  <c r="J2892" i="2"/>
  <c r="K2892" i="2" s="1"/>
  <c r="J2893" i="2"/>
  <c r="K2893" i="2" s="1"/>
  <c r="J2894" i="2"/>
  <c r="K2894" i="2" s="1"/>
  <c r="J2895" i="2"/>
  <c r="K2895" i="2" s="1"/>
  <c r="O2895" i="2" s="1"/>
  <c r="J2896" i="2"/>
  <c r="K2896" i="2" s="1"/>
  <c r="M2896" i="2" s="1"/>
  <c r="J2897" i="2"/>
  <c r="K2897" i="2" s="1"/>
  <c r="M2897" i="2" s="1"/>
  <c r="J2898" i="2"/>
  <c r="K2898" i="2" s="1"/>
  <c r="M2898" i="2" s="1"/>
  <c r="J2899" i="2"/>
  <c r="K2899" i="2" s="1"/>
  <c r="J2900" i="2"/>
  <c r="K2900" i="2" s="1"/>
  <c r="J2901" i="2"/>
  <c r="K2901" i="2" s="1"/>
  <c r="J2902" i="2"/>
  <c r="K2902" i="2" s="1"/>
  <c r="J2903" i="2"/>
  <c r="K2903" i="2" s="1"/>
  <c r="J2904" i="2"/>
  <c r="K2904" i="2" s="1"/>
  <c r="M2904" i="2" s="1"/>
  <c r="J2905" i="2"/>
  <c r="K2905" i="2" s="1"/>
  <c r="M2905" i="2" s="1"/>
  <c r="J2906" i="2"/>
  <c r="K2906" i="2" s="1"/>
  <c r="J2907" i="2"/>
  <c r="K2907" i="2" s="1"/>
  <c r="J2908" i="2"/>
  <c r="K2908" i="2" s="1"/>
  <c r="J2909" i="2"/>
  <c r="K2909" i="2" s="1"/>
  <c r="J2910" i="2"/>
  <c r="K2910" i="2" s="1"/>
  <c r="O2910" i="2" s="1"/>
  <c r="J2911" i="2"/>
  <c r="K2911" i="2" s="1"/>
  <c r="J2912" i="2"/>
  <c r="K2912" i="2" s="1"/>
  <c r="M2912" i="2" s="1"/>
  <c r="J2913" i="2"/>
  <c r="K2913" i="2" s="1"/>
  <c r="M2913" i="2" s="1"/>
  <c r="J2914" i="2"/>
  <c r="K2914" i="2" s="1"/>
  <c r="J2915" i="2"/>
  <c r="K2915" i="2" s="1"/>
  <c r="J2660" i="2"/>
  <c r="K2660" i="2" s="1"/>
  <c r="O2660" i="2" s="1"/>
  <c r="J2661" i="2"/>
  <c r="K2661" i="2" s="1"/>
  <c r="M2661" i="2" s="1"/>
  <c r="J2662" i="2"/>
  <c r="K2662" i="2" s="1"/>
  <c r="O2662" i="2" s="1"/>
  <c r="J2663" i="2"/>
  <c r="K2663" i="2" s="1"/>
  <c r="M2663" i="2" s="1"/>
  <c r="J2664" i="2"/>
  <c r="K2664" i="2" s="1"/>
  <c r="J2665" i="2"/>
  <c r="K2665" i="2" s="1"/>
  <c r="O2665" i="2" s="1"/>
  <c r="J2666" i="2"/>
  <c r="K2666" i="2" s="1"/>
  <c r="J2667" i="2"/>
  <c r="K2667" i="2" s="1"/>
  <c r="M2667" i="2" s="1"/>
  <c r="J2668" i="2"/>
  <c r="K2668" i="2" s="1"/>
  <c r="J2652" i="2"/>
  <c r="K2652" i="2" s="1"/>
  <c r="J2653" i="2"/>
  <c r="K2653" i="2" s="1"/>
  <c r="J2654" i="2"/>
  <c r="K2654" i="2" s="1"/>
  <c r="J2655" i="2"/>
  <c r="K2655" i="2" s="1"/>
  <c r="M2655" i="2" s="1"/>
  <c r="J2656" i="2"/>
  <c r="K2656" i="2" s="1"/>
  <c r="O2656" i="2" s="1"/>
  <c r="J2657" i="2"/>
  <c r="K2657" i="2" s="1"/>
  <c r="M2657" i="2" s="1"/>
  <c r="J2658" i="2"/>
  <c r="K2658" i="2" s="1"/>
  <c r="M2658" i="2" s="1"/>
  <c r="J2659" i="2"/>
  <c r="K2659" i="2" s="1"/>
  <c r="M2659" i="2" s="1"/>
  <c r="J2651" i="2"/>
  <c r="K2651" i="2" s="1"/>
  <c r="M2651" i="2" s="1"/>
  <c r="E2828" i="2"/>
  <c r="L809" i="4"/>
  <c r="L558" i="4"/>
  <c r="L559" i="4"/>
  <c r="L810" i="4"/>
  <c r="L560" i="4"/>
  <c r="L811" i="4"/>
  <c r="L2197" i="4"/>
  <c r="L4641" i="4"/>
  <c r="L561" i="4"/>
  <c r="L1054" i="4"/>
  <c r="L2581" i="4"/>
  <c r="L562" i="4"/>
  <c r="L820" i="4"/>
  <c r="L4642" i="4"/>
  <c r="L2582" i="4"/>
  <c r="L377" i="4"/>
  <c r="L587" i="4"/>
  <c r="L368" i="4"/>
  <c r="L3374" i="4"/>
  <c r="L3375" i="4"/>
  <c r="L1325" i="4"/>
  <c r="L137" i="4"/>
  <c r="L589" i="4"/>
  <c r="L3971" i="4"/>
  <c r="L987" i="4"/>
  <c r="L988" i="4"/>
  <c r="L989" i="4"/>
  <c r="L990" i="4"/>
  <c r="L991" i="4"/>
  <c r="L992" i="4"/>
  <c r="L993" i="4"/>
  <c r="L994" i="4"/>
  <c r="L2774" i="4"/>
  <c r="L805" i="4"/>
  <c r="L1456" i="4"/>
  <c r="L1457" i="4"/>
  <c r="L451" i="4"/>
  <c r="L452" i="4"/>
  <c r="L453" i="4"/>
  <c r="L454" i="4"/>
  <c r="L3644" i="4"/>
  <c r="L3645" i="4"/>
  <c r="L3646" i="4"/>
  <c r="L1292" i="4"/>
  <c r="L2110" i="4"/>
  <c r="L2111" i="4"/>
  <c r="L3972" i="4"/>
  <c r="L3258" i="4"/>
  <c r="L3973" i="4"/>
  <c r="L3705" i="4"/>
  <c r="L2112" i="4"/>
  <c r="L1127" i="4"/>
  <c r="L455" i="4"/>
  <c r="L456" i="4"/>
  <c r="L2775" i="4"/>
  <c r="L4675" i="4"/>
  <c r="L2813" i="4"/>
  <c r="L3476" i="4"/>
  <c r="L4720" i="4"/>
  <c r="L1045" i="4"/>
  <c r="L1046" i="4"/>
  <c r="L4748" i="4"/>
  <c r="L4749" i="4"/>
  <c r="L2601" i="4"/>
  <c r="L3073" i="4"/>
  <c r="L3074" i="4"/>
  <c r="L3075" i="4"/>
  <c r="L4592" i="4"/>
  <c r="L434" i="4"/>
  <c r="L2001" i="4"/>
  <c r="L1285" i="4"/>
  <c r="L2002" i="4"/>
  <c r="L4593" i="4"/>
  <c r="L4826" i="4"/>
  <c r="L2003" i="4"/>
  <c r="L1286" i="4"/>
  <c r="L4827" i="4"/>
  <c r="L1287" i="4"/>
  <c r="L435" i="4"/>
  <c r="L436" i="4"/>
  <c r="L437" i="4"/>
  <c r="L496" i="4"/>
  <c r="L3706" i="4"/>
  <c r="L3342" i="4"/>
  <c r="L3343" i="4"/>
  <c r="L3363" i="4"/>
  <c r="L2040" i="4"/>
  <c r="L2041" i="4"/>
  <c r="L2042" i="4"/>
  <c r="L2071" i="4"/>
  <c r="L2072" i="4"/>
  <c r="L2062" i="4"/>
  <c r="L2037" i="4"/>
  <c r="L2038" i="4"/>
  <c r="L2884" i="4"/>
  <c r="L2885" i="4"/>
  <c r="L2066" i="4"/>
  <c r="L2083" i="4"/>
  <c r="L309" i="4"/>
  <c r="L310" i="4"/>
  <c r="L311" i="4"/>
  <c r="L145" i="4"/>
  <c r="L1733" i="4"/>
  <c r="L4774" i="4"/>
  <c r="L1734" i="4"/>
  <c r="L505" i="4"/>
  <c r="L506" i="4"/>
  <c r="L3558" i="4"/>
  <c r="L438" i="4"/>
  <c r="L720" i="4"/>
  <c r="L1300" i="4"/>
  <c r="L721" i="4"/>
  <c r="L497" i="4"/>
  <c r="L2737" i="4"/>
  <c r="L824" i="4"/>
  <c r="L1340" i="4"/>
  <c r="L421" i="4"/>
  <c r="L3633" i="4"/>
  <c r="L773" i="4"/>
  <c r="L3776" i="4"/>
  <c r="L502" i="4"/>
  <c r="L3301" i="4"/>
  <c r="L376" i="4"/>
  <c r="L1156" i="4"/>
  <c r="L412" i="4"/>
  <c r="L1087" i="4"/>
  <c r="L1088" i="4"/>
  <c r="L413" i="4"/>
  <c r="L414" i="4"/>
  <c r="L493" i="4"/>
  <c r="L1157" i="4"/>
  <c r="L3026" i="4"/>
  <c r="L2736" i="4"/>
  <c r="L3974" i="4"/>
  <c r="L728" i="4"/>
  <c r="L729" i="4"/>
  <c r="L2608" i="4"/>
  <c r="L55" i="4"/>
  <c r="L56" i="4"/>
  <c r="L57" i="4"/>
  <c r="L777" i="4"/>
  <c r="L2138" i="4"/>
  <c r="L276" i="4"/>
  <c r="L1461" i="4"/>
  <c r="L659" i="4"/>
  <c r="L1545" i="4"/>
  <c r="L443" i="4"/>
  <c r="L1959" i="4"/>
  <c r="L1671" i="4"/>
  <c r="L390" i="4"/>
  <c r="L1520" i="4"/>
  <c r="L2008" i="4"/>
  <c r="L2517" i="4"/>
  <c r="L2139" i="4"/>
  <c r="L1681" i="4"/>
  <c r="L1504" i="4"/>
  <c r="L778" i="4"/>
  <c r="L2356" i="4"/>
  <c r="L1886" i="4"/>
  <c r="L919" i="4"/>
  <c r="L2145" i="4"/>
  <c r="L1960" i="4"/>
  <c r="L1170" i="4"/>
  <c r="L1297" i="4"/>
  <c r="L1478" i="4"/>
  <c r="L4843" i="4"/>
  <c r="L169" i="4"/>
  <c r="L2518" i="4"/>
  <c r="L850" i="4"/>
  <c r="L182" i="4"/>
  <c r="L170" i="4"/>
  <c r="L1674" i="4"/>
  <c r="L1427" i="4"/>
  <c r="L1532" i="4"/>
  <c r="L1428" i="4"/>
  <c r="L223" i="4"/>
  <c r="L224" i="4"/>
  <c r="L571" i="4"/>
  <c r="L1560" i="4"/>
  <c r="L3784" i="4"/>
  <c r="L1521" i="4"/>
  <c r="L572" i="4"/>
  <c r="L2009" i="4"/>
  <c r="L2010" i="4"/>
  <c r="L1672" i="4"/>
  <c r="L1673" i="4"/>
  <c r="L285" i="4"/>
  <c r="L183" i="4"/>
  <c r="L125" i="4"/>
  <c r="L126" i="4"/>
  <c r="L184" i="4"/>
  <c r="L623" i="4"/>
  <c r="L2519" i="4"/>
  <c r="L1859" i="4"/>
  <c r="L1744" i="4"/>
  <c r="L2387" i="4"/>
  <c r="L225" i="4"/>
  <c r="L1420" i="4"/>
  <c r="L1505" i="4"/>
  <c r="L2011" i="4"/>
  <c r="L391" i="4"/>
  <c r="L2267" i="4"/>
  <c r="L429" i="4"/>
  <c r="L2268" i="4"/>
  <c r="L2269" i="4"/>
  <c r="L2270" i="4"/>
  <c r="L34" i="4"/>
  <c r="L35" i="4"/>
  <c r="L865" i="4"/>
  <c r="L1736" i="4"/>
  <c r="L4828" i="4"/>
  <c r="L2314" i="4"/>
  <c r="L2315" i="4"/>
  <c r="L1466" i="4"/>
  <c r="L1467" i="4"/>
  <c r="L1737" i="4"/>
  <c r="L1738" i="4"/>
  <c r="L2443" i="4"/>
  <c r="L4829" i="4"/>
  <c r="L2373" i="4"/>
  <c r="L2659" i="4"/>
  <c r="L3627" i="4"/>
  <c r="L802" i="4"/>
  <c r="L1091" i="4"/>
  <c r="L498" i="4"/>
  <c r="L3975" i="4"/>
  <c r="L2394" i="4"/>
  <c r="L297" i="4"/>
  <c r="L1070" i="4"/>
  <c r="L1071" i="4"/>
  <c r="L1337" i="4"/>
  <c r="L339" i="4"/>
  <c r="L340" i="4"/>
  <c r="L500" i="4"/>
  <c r="L501" i="4"/>
  <c r="L2738" i="4"/>
  <c r="L3455" i="4"/>
  <c r="L2886" i="4"/>
  <c r="L3976" i="4"/>
  <c r="L3977" i="4"/>
  <c r="L3978" i="4"/>
  <c r="L3979" i="4"/>
  <c r="L2776" i="4"/>
  <c r="L1389" i="4"/>
  <c r="L2348" i="4"/>
  <c r="L2349" i="4"/>
  <c r="L1057" i="4"/>
  <c r="L1390" i="4"/>
  <c r="L1391" i="4"/>
  <c r="L1392" i="4"/>
  <c r="L3076" i="4"/>
  <c r="L4216" i="4"/>
  <c r="L499" i="4"/>
  <c r="L2814" i="4"/>
  <c r="L2815" i="4"/>
  <c r="L2816" i="4"/>
  <c r="L2887" i="4"/>
  <c r="L2817" i="4"/>
  <c r="L1058" i="4"/>
  <c r="L2818" i="4"/>
  <c r="L2819" i="4"/>
  <c r="L2820" i="4"/>
  <c r="L2821" i="4"/>
  <c r="L4217" i="4"/>
  <c r="L1393" i="4"/>
  <c r="L1394" i="4"/>
  <c r="L4297" i="4"/>
  <c r="L2785" i="4"/>
  <c r="L2436" i="4"/>
  <c r="L2822" i="4"/>
  <c r="L2888" i="4"/>
  <c r="L2889" i="4"/>
  <c r="L2823" i="4"/>
  <c r="L2563" i="4"/>
  <c r="L3980" i="4"/>
  <c r="L3981" i="4"/>
  <c r="L3982" i="4"/>
  <c r="L3378" i="4"/>
  <c r="L2406" i="4"/>
  <c r="L2407" i="4"/>
  <c r="L2408" i="4"/>
  <c r="L2409" i="4"/>
  <c r="L2479" i="4"/>
  <c r="L2410" i="4"/>
  <c r="L1048" i="4"/>
  <c r="L3206" i="4"/>
  <c r="L4618" i="4"/>
  <c r="L1066" i="4"/>
  <c r="L2480" i="4"/>
  <c r="L578" i="4"/>
  <c r="L3326" i="4"/>
  <c r="L4431" i="4"/>
  <c r="L155" i="4"/>
  <c r="L941" i="4"/>
  <c r="L2411" i="4"/>
  <c r="L205" i="4"/>
  <c r="L206" i="4"/>
  <c r="L494" i="4"/>
  <c r="L2890" i="4"/>
  <c r="L803" i="4"/>
  <c r="L3779" i="4"/>
  <c r="L3634" i="4"/>
  <c r="L4787" i="4"/>
  <c r="L3499" i="4"/>
  <c r="L929" i="4"/>
  <c r="L3500" i="4"/>
  <c r="L3501" i="4"/>
  <c r="L3502" i="4"/>
  <c r="L242" i="4"/>
  <c r="L173" i="4"/>
  <c r="L930" i="4"/>
  <c r="L931" i="4"/>
  <c r="L932" i="4"/>
  <c r="L905" i="4"/>
  <c r="L21" i="4"/>
  <c r="L22" i="4"/>
  <c r="L4397" i="4"/>
  <c r="L4602" i="4"/>
  <c r="L2271" i="4"/>
  <c r="L738" i="4"/>
  <c r="L3007" i="4"/>
  <c r="L4589" i="4"/>
  <c r="L800" i="4"/>
  <c r="L20" i="4"/>
  <c r="L3350" i="4"/>
  <c r="L3351" i="4"/>
  <c r="L3983" i="4"/>
  <c r="L592" i="4"/>
  <c r="L1774" i="4"/>
  <c r="L3077" i="4"/>
  <c r="L3078" i="4"/>
  <c r="L2786" i="4"/>
  <c r="L2787" i="4"/>
  <c r="L3456" i="4"/>
  <c r="L1309" i="4"/>
  <c r="L3457" i="4"/>
  <c r="L1310" i="4"/>
  <c r="L3458" i="4"/>
  <c r="L1824" i="4"/>
  <c r="L1518" i="4"/>
  <c r="L495" i="4"/>
  <c r="L4716" i="4"/>
  <c r="L1253" i="4"/>
  <c r="L3459" i="4"/>
  <c r="L2272" i="4"/>
  <c r="L3984" i="4"/>
  <c r="L3079" i="4"/>
  <c r="L2273" i="4"/>
  <c r="L2274" i="4"/>
  <c r="L2275" i="4"/>
  <c r="L2276" i="4"/>
  <c r="L801" i="4"/>
  <c r="L3422" i="4"/>
  <c r="L3080" i="4"/>
  <c r="L3081" i="4"/>
  <c r="L3082" i="4"/>
  <c r="L4758" i="4"/>
  <c r="L4299" i="4"/>
  <c r="L3985" i="4"/>
  <c r="L3986" i="4"/>
  <c r="L3559" i="4"/>
  <c r="L394" i="4"/>
  <c r="L3191" i="4"/>
  <c r="L3192" i="4"/>
  <c r="L3707" i="4"/>
  <c r="L4759" i="4"/>
  <c r="L4760" i="4"/>
  <c r="L433" i="4"/>
  <c r="L3987" i="4"/>
  <c r="L4765" i="4"/>
  <c r="L3988" i="4"/>
  <c r="L357" i="4"/>
  <c r="L585" i="4"/>
  <c r="L2891" i="4"/>
  <c r="L3989" i="4"/>
  <c r="L3990" i="4"/>
  <c r="L3991" i="4"/>
  <c r="L3992" i="4"/>
  <c r="L1841" i="4"/>
  <c r="L3993" i="4"/>
  <c r="L3994" i="4"/>
  <c r="L3995" i="4"/>
  <c r="L4766" i="4"/>
  <c r="L3708" i="4"/>
  <c r="L2824" i="4"/>
  <c r="L716" i="4"/>
  <c r="L1938" i="4"/>
  <c r="L2892" i="4"/>
  <c r="L3996" i="4"/>
  <c r="L1939" i="4"/>
  <c r="L1940" i="4"/>
  <c r="L3709" i="4"/>
  <c r="L1941" i="4"/>
  <c r="L2825" i="4"/>
  <c r="L3997" i="4"/>
  <c r="L1942" i="4"/>
  <c r="L1943" i="4"/>
  <c r="L717" i="4"/>
  <c r="L3998" i="4"/>
  <c r="L2893" i="4"/>
  <c r="L3999" i="4"/>
  <c r="L1597" i="4"/>
  <c r="L1565" i="4"/>
  <c r="L1658" i="4"/>
  <c r="L880" i="4"/>
  <c r="L1605" i="4"/>
  <c r="L1606" i="4"/>
  <c r="L1488" i="4"/>
  <c r="L3340" i="4"/>
  <c r="L1489" i="4"/>
  <c r="L1490" i="4"/>
  <c r="L1491" i="4"/>
  <c r="L3341" i="4"/>
  <c r="L804" i="4"/>
  <c r="L822" i="4"/>
  <c r="L4296" i="4"/>
  <c r="L756" i="4"/>
  <c r="L757" i="4"/>
  <c r="L758" i="4"/>
  <c r="L759" i="4"/>
  <c r="L4723" i="4"/>
  <c r="L4396" i="4"/>
  <c r="L1745" i="4"/>
  <c r="L24" i="4"/>
  <c r="L1158" i="4"/>
  <c r="L1159" i="4"/>
  <c r="L3548" i="4"/>
  <c r="L3970" i="4"/>
  <c r="L2660" i="4"/>
  <c r="L2487" i="4"/>
  <c r="L4628" i="4"/>
  <c r="L581" i="4"/>
  <c r="L579" i="4"/>
  <c r="L2569" i="4"/>
  <c r="J1159" i="4"/>
  <c r="K1159" i="4" s="1"/>
  <c r="O1159" i="4" s="1"/>
  <c r="J3548" i="4"/>
  <c r="K3548" i="4" s="1"/>
  <c r="O3548" i="4" s="1"/>
  <c r="J3970" i="4"/>
  <c r="K3970" i="4" s="1"/>
  <c r="O3970" i="4" s="1"/>
  <c r="J2660" i="4"/>
  <c r="K2660" i="4" s="1"/>
  <c r="O2660" i="4" s="1"/>
  <c r="J2487" i="4"/>
  <c r="K2487" i="4" s="1"/>
  <c r="J4628" i="4"/>
  <c r="K4628" i="4" s="1"/>
  <c r="O4628" i="4" s="1"/>
  <c r="J581" i="4"/>
  <c r="K581" i="4" s="1"/>
  <c r="O581" i="4" s="1"/>
  <c r="J579" i="4"/>
  <c r="K579" i="4" s="1"/>
  <c r="O579" i="4" s="1"/>
  <c r="J2569" i="4"/>
  <c r="K2569" i="4" s="1"/>
  <c r="O2569" i="4" s="1"/>
  <c r="J809" i="4"/>
  <c r="K809" i="4" s="1"/>
  <c r="O809" i="4" s="1"/>
  <c r="J558" i="4"/>
  <c r="K558" i="4" s="1"/>
  <c r="O558" i="4" s="1"/>
  <c r="J559" i="4"/>
  <c r="K559" i="4" s="1"/>
  <c r="O559" i="4" s="1"/>
  <c r="J810" i="4"/>
  <c r="K810" i="4" s="1"/>
  <c r="O810" i="4" s="1"/>
  <c r="J560" i="4"/>
  <c r="K560" i="4" s="1"/>
  <c r="O560" i="4" s="1"/>
  <c r="J811" i="4"/>
  <c r="K811" i="4" s="1"/>
  <c r="O811" i="4" s="1"/>
  <c r="J2197" i="4"/>
  <c r="K2197" i="4" s="1"/>
  <c r="O2197" i="4" s="1"/>
  <c r="J4641" i="4"/>
  <c r="K4641" i="4" s="1"/>
  <c r="J561" i="4"/>
  <c r="K561" i="4" s="1"/>
  <c r="O561" i="4" s="1"/>
  <c r="J1054" i="4"/>
  <c r="K1054" i="4" s="1"/>
  <c r="O1054" i="4" s="1"/>
  <c r="J2581" i="4"/>
  <c r="K2581" i="4" s="1"/>
  <c r="O2581" i="4" s="1"/>
  <c r="J562" i="4"/>
  <c r="K562" i="4" s="1"/>
  <c r="O562" i="4" s="1"/>
  <c r="J820" i="4"/>
  <c r="K820" i="4" s="1"/>
  <c r="O820" i="4" s="1"/>
  <c r="J4642" i="4"/>
  <c r="K4642" i="4" s="1"/>
  <c r="O4642" i="4" s="1"/>
  <c r="J2582" i="4"/>
  <c r="K2582" i="4" s="1"/>
  <c r="O2582" i="4" s="1"/>
  <c r="J377" i="4"/>
  <c r="K377" i="4" s="1"/>
  <c r="O377" i="4" s="1"/>
  <c r="J587" i="4"/>
  <c r="K587" i="4" s="1"/>
  <c r="O587" i="4" s="1"/>
  <c r="J368" i="4"/>
  <c r="K368" i="4" s="1"/>
  <c r="O368" i="4" s="1"/>
  <c r="J3374" i="4"/>
  <c r="K3374" i="4" s="1"/>
  <c r="O3374" i="4" s="1"/>
  <c r="J3375" i="4"/>
  <c r="K3375" i="4" s="1"/>
  <c r="O3375" i="4" s="1"/>
  <c r="J1325" i="4"/>
  <c r="K1325" i="4" s="1"/>
  <c r="O1325" i="4" s="1"/>
  <c r="J137" i="4"/>
  <c r="K137" i="4" s="1"/>
  <c r="O137" i="4" s="1"/>
  <c r="J589" i="4"/>
  <c r="K589" i="4" s="1"/>
  <c r="O589" i="4" s="1"/>
  <c r="J3971" i="4"/>
  <c r="K3971" i="4" s="1"/>
  <c r="O3971" i="4" s="1"/>
  <c r="J987" i="4"/>
  <c r="K987" i="4" s="1"/>
  <c r="O987" i="4" s="1"/>
  <c r="J988" i="4"/>
  <c r="K988" i="4" s="1"/>
  <c r="O988" i="4" s="1"/>
  <c r="J989" i="4"/>
  <c r="K989" i="4" s="1"/>
  <c r="O989" i="4" s="1"/>
  <c r="J990" i="4"/>
  <c r="K990" i="4" s="1"/>
  <c r="O990" i="4" s="1"/>
  <c r="J991" i="4"/>
  <c r="K991" i="4" s="1"/>
  <c r="O991" i="4" s="1"/>
  <c r="J992" i="4"/>
  <c r="K992" i="4" s="1"/>
  <c r="O992" i="4" s="1"/>
  <c r="J993" i="4"/>
  <c r="K993" i="4" s="1"/>
  <c r="O993" i="4" s="1"/>
  <c r="J994" i="4"/>
  <c r="K994" i="4" s="1"/>
  <c r="O994" i="4" s="1"/>
  <c r="J2774" i="4"/>
  <c r="K2774" i="4" s="1"/>
  <c r="O2774" i="4" s="1"/>
  <c r="J805" i="4"/>
  <c r="K805" i="4" s="1"/>
  <c r="O805" i="4" s="1"/>
  <c r="J1456" i="4"/>
  <c r="K1456" i="4" s="1"/>
  <c r="O1456" i="4" s="1"/>
  <c r="J1457" i="4"/>
  <c r="K1457" i="4" s="1"/>
  <c r="O1457" i="4" s="1"/>
  <c r="J451" i="4"/>
  <c r="K451" i="4" s="1"/>
  <c r="O451" i="4" s="1"/>
  <c r="J452" i="4"/>
  <c r="K452" i="4" s="1"/>
  <c r="O452" i="4" s="1"/>
  <c r="J453" i="4"/>
  <c r="K453" i="4" s="1"/>
  <c r="O453" i="4" s="1"/>
  <c r="J454" i="4"/>
  <c r="K454" i="4" s="1"/>
  <c r="O454" i="4" s="1"/>
  <c r="J3644" i="4"/>
  <c r="K3644" i="4" s="1"/>
  <c r="O3644" i="4" s="1"/>
  <c r="J3645" i="4"/>
  <c r="K3645" i="4" s="1"/>
  <c r="O3645" i="4" s="1"/>
  <c r="J3646" i="4"/>
  <c r="K3646" i="4" s="1"/>
  <c r="O3646" i="4" s="1"/>
  <c r="J1292" i="4"/>
  <c r="K1292" i="4" s="1"/>
  <c r="O1292" i="4" s="1"/>
  <c r="J2110" i="4"/>
  <c r="K2110" i="4" s="1"/>
  <c r="O2110" i="4" s="1"/>
  <c r="J2111" i="4"/>
  <c r="K2111" i="4" s="1"/>
  <c r="O2111" i="4" s="1"/>
  <c r="J3972" i="4"/>
  <c r="K3972" i="4" s="1"/>
  <c r="O3972" i="4" s="1"/>
  <c r="J3258" i="4"/>
  <c r="K3258" i="4" s="1"/>
  <c r="O3258" i="4" s="1"/>
  <c r="J3973" i="4"/>
  <c r="K3973" i="4" s="1"/>
  <c r="O3973" i="4" s="1"/>
  <c r="J3705" i="4"/>
  <c r="K3705" i="4" s="1"/>
  <c r="O3705" i="4" s="1"/>
  <c r="J2112" i="4"/>
  <c r="K2112" i="4" s="1"/>
  <c r="O2112" i="4" s="1"/>
  <c r="J1127" i="4"/>
  <c r="K1127" i="4" s="1"/>
  <c r="O1127" i="4" s="1"/>
  <c r="J455" i="4"/>
  <c r="K455" i="4" s="1"/>
  <c r="O455" i="4" s="1"/>
  <c r="J456" i="4"/>
  <c r="K456" i="4" s="1"/>
  <c r="O456" i="4" s="1"/>
  <c r="J2775" i="4"/>
  <c r="K2775" i="4" s="1"/>
  <c r="O2775" i="4" s="1"/>
  <c r="J4675" i="4"/>
  <c r="K4675" i="4" s="1"/>
  <c r="O4675" i="4" s="1"/>
  <c r="J2813" i="4"/>
  <c r="K2813" i="4" s="1"/>
  <c r="O2813" i="4" s="1"/>
  <c r="J3476" i="4"/>
  <c r="K3476" i="4" s="1"/>
  <c r="O3476" i="4" s="1"/>
  <c r="J4720" i="4"/>
  <c r="K4720" i="4" s="1"/>
  <c r="O4720" i="4" s="1"/>
  <c r="J1045" i="4"/>
  <c r="K1045" i="4" s="1"/>
  <c r="O1045" i="4" s="1"/>
  <c r="J1046" i="4"/>
  <c r="K1046" i="4" s="1"/>
  <c r="O1046" i="4" s="1"/>
  <c r="J4748" i="4"/>
  <c r="K4748" i="4" s="1"/>
  <c r="O4748" i="4" s="1"/>
  <c r="J4749" i="4"/>
  <c r="K4749" i="4" s="1"/>
  <c r="O4749" i="4" s="1"/>
  <c r="J2601" i="4"/>
  <c r="K2601" i="4" s="1"/>
  <c r="O2601" i="4" s="1"/>
  <c r="J3073" i="4"/>
  <c r="K3073" i="4" s="1"/>
  <c r="O3073" i="4" s="1"/>
  <c r="J3074" i="4"/>
  <c r="K3074" i="4" s="1"/>
  <c r="O3074" i="4" s="1"/>
  <c r="J3075" i="4"/>
  <c r="K3075" i="4" s="1"/>
  <c r="O3075" i="4" s="1"/>
  <c r="J4592" i="4"/>
  <c r="K4592" i="4" s="1"/>
  <c r="O4592" i="4" s="1"/>
  <c r="J434" i="4"/>
  <c r="K434" i="4" s="1"/>
  <c r="O434" i="4" s="1"/>
  <c r="J2001" i="4"/>
  <c r="K2001" i="4" s="1"/>
  <c r="O2001" i="4" s="1"/>
  <c r="J1285" i="4"/>
  <c r="K1285" i="4" s="1"/>
  <c r="O1285" i="4" s="1"/>
  <c r="J2002" i="4"/>
  <c r="K2002" i="4" s="1"/>
  <c r="O2002" i="4" s="1"/>
  <c r="J4593" i="4"/>
  <c r="K4593" i="4" s="1"/>
  <c r="O4593" i="4" s="1"/>
  <c r="J4826" i="4"/>
  <c r="K4826" i="4" s="1"/>
  <c r="O4826" i="4" s="1"/>
  <c r="J2003" i="4"/>
  <c r="K2003" i="4" s="1"/>
  <c r="O2003" i="4" s="1"/>
  <c r="J1286" i="4"/>
  <c r="K1286" i="4" s="1"/>
  <c r="O1286" i="4" s="1"/>
  <c r="J4827" i="4"/>
  <c r="K4827" i="4" s="1"/>
  <c r="J1287" i="4"/>
  <c r="K1287" i="4" s="1"/>
  <c r="O1287" i="4" s="1"/>
  <c r="J435" i="4"/>
  <c r="K435" i="4" s="1"/>
  <c r="O435" i="4" s="1"/>
  <c r="J436" i="4"/>
  <c r="K436" i="4" s="1"/>
  <c r="O436" i="4" s="1"/>
  <c r="J437" i="4"/>
  <c r="K437" i="4" s="1"/>
  <c r="O437" i="4" s="1"/>
  <c r="J496" i="4"/>
  <c r="K496" i="4" s="1"/>
  <c r="O496" i="4" s="1"/>
  <c r="J3706" i="4"/>
  <c r="K3706" i="4" s="1"/>
  <c r="O3706" i="4" s="1"/>
  <c r="J3342" i="4"/>
  <c r="K3342" i="4" s="1"/>
  <c r="O3342" i="4" s="1"/>
  <c r="J3343" i="4"/>
  <c r="K3343" i="4" s="1"/>
  <c r="O3343" i="4" s="1"/>
  <c r="J3363" i="4"/>
  <c r="K3363" i="4" s="1"/>
  <c r="O3363" i="4" s="1"/>
  <c r="J2040" i="4"/>
  <c r="K2040" i="4" s="1"/>
  <c r="O2040" i="4" s="1"/>
  <c r="J2041" i="4"/>
  <c r="K2041" i="4" s="1"/>
  <c r="O2041" i="4" s="1"/>
  <c r="J2042" i="4"/>
  <c r="K2042" i="4" s="1"/>
  <c r="O2042" i="4" s="1"/>
  <c r="J2071" i="4"/>
  <c r="K2071" i="4" s="1"/>
  <c r="O2071" i="4" s="1"/>
  <c r="J2072" i="4"/>
  <c r="K2072" i="4" s="1"/>
  <c r="O2072" i="4" s="1"/>
  <c r="J2062" i="4"/>
  <c r="K2062" i="4" s="1"/>
  <c r="O2062" i="4" s="1"/>
  <c r="J2037" i="4"/>
  <c r="K2037" i="4" s="1"/>
  <c r="J2038" i="4"/>
  <c r="K2038" i="4" s="1"/>
  <c r="O2038" i="4" s="1"/>
  <c r="J2884" i="4"/>
  <c r="K2884" i="4" s="1"/>
  <c r="O2884" i="4" s="1"/>
  <c r="J2885" i="4"/>
  <c r="K2885" i="4" s="1"/>
  <c r="O2885" i="4" s="1"/>
  <c r="J2066" i="4"/>
  <c r="K2066" i="4" s="1"/>
  <c r="O2066" i="4" s="1"/>
  <c r="J2083" i="4"/>
  <c r="K2083" i="4" s="1"/>
  <c r="O2083" i="4" s="1"/>
  <c r="J309" i="4"/>
  <c r="K309" i="4" s="1"/>
  <c r="O309" i="4" s="1"/>
  <c r="J310" i="4"/>
  <c r="K310" i="4" s="1"/>
  <c r="O310" i="4" s="1"/>
  <c r="J311" i="4"/>
  <c r="K311" i="4" s="1"/>
  <c r="O311" i="4" s="1"/>
  <c r="J145" i="4"/>
  <c r="K145" i="4" s="1"/>
  <c r="O145" i="4" s="1"/>
  <c r="J1733" i="4"/>
  <c r="K1733" i="4" s="1"/>
  <c r="O1733" i="4" s="1"/>
  <c r="J4774" i="4"/>
  <c r="K4774" i="4" s="1"/>
  <c r="O4774" i="4" s="1"/>
  <c r="J1734" i="4"/>
  <c r="K1734" i="4" s="1"/>
  <c r="O1734" i="4" s="1"/>
  <c r="J505" i="4"/>
  <c r="K505" i="4" s="1"/>
  <c r="O505" i="4" s="1"/>
  <c r="J506" i="4"/>
  <c r="K506" i="4" s="1"/>
  <c r="O506" i="4" s="1"/>
  <c r="J3558" i="4"/>
  <c r="K3558" i="4" s="1"/>
  <c r="O3558" i="4" s="1"/>
  <c r="J438" i="4"/>
  <c r="K438" i="4" s="1"/>
  <c r="J720" i="4"/>
  <c r="K720" i="4" s="1"/>
  <c r="J1300" i="4"/>
  <c r="K1300" i="4" s="1"/>
  <c r="O1300" i="4" s="1"/>
  <c r="J721" i="4"/>
  <c r="K721" i="4" s="1"/>
  <c r="J497" i="4"/>
  <c r="K497" i="4" s="1"/>
  <c r="O497" i="4" s="1"/>
  <c r="J2737" i="4"/>
  <c r="K2737" i="4" s="1"/>
  <c r="O2737" i="4" s="1"/>
  <c r="J824" i="4"/>
  <c r="K824" i="4" s="1"/>
  <c r="O824" i="4" s="1"/>
  <c r="J1340" i="4"/>
  <c r="K1340" i="4" s="1"/>
  <c r="O1340" i="4" s="1"/>
  <c r="J421" i="4"/>
  <c r="K421" i="4" s="1"/>
  <c r="O421" i="4" s="1"/>
  <c r="J3633" i="4"/>
  <c r="K3633" i="4" s="1"/>
  <c r="O3633" i="4" s="1"/>
  <c r="J773" i="4"/>
  <c r="K773" i="4" s="1"/>
  <c r="O773" i="4" s="1"/>
  <c r="J3776" i="4"/>
  <c r="K3776" i="4" s="1"/>
  <c r="O3776" i="4" s="1"/>
  <c r="J502" i="4"/>
  <c r="K502" i="4" s="1"/>
  <c r="O502" i="4" s="1"/>
  <c r="J3301" i="4"/>
  <c r="K3301" i="4" s="1"/>
  <c r="O3301" i="4" s="1"/>
  <c r="J376" i="4"/>
  <c r="K376" i="4" s="1"/>
  <c r="O376" i="4" s="1"/>
  <c r="J1156" i="4"/>
  <c r="K1156" i="4" s="1"/>
  <c r="O1156" i="4" s="1"/>
  <c r="J412" i="4"/>
  <c r="K412" i="4" s="1"/>
  <c r="O412" i="4" s="1"/>
  <c r="J1087" i="4"/>
  <c r="K1087" i="4" s="1"/>
  <c r="O1087" i="4" s="1"/>
  <c r="J1088" i="4"/>
  <c r="K1088" i="4" s="1"/>
  <c r="O1088" i="4" s="1"/>
  <c r="J413" i="4"/>
  <c r="K413" i="4" s="1"/>
  <c r="O413" i="4" s="1"/>
  <c r="J414" i="4"/>
  <c r="K414" i="4" s="1"/>
  <c r="O414" i="4" s="1"/>
  <c r="J493" i="4"/>
  <c r="K493" i="4" s="1"/>
  <c r="O493" i="4" s="1"/>
  <c r="J1157" i="4"/>
  <c r="K1157" i="4" s="1"/>
  <c r="O1157" i="4" s="1"/>
  <c r="J3026" i="4"/>
  <c r="K3026" i="4" s="1"/>
  <c r="O3026" i="4" s="1"/>
  <c r="J2736" i="4"/>
  <c r="K2736" i="4" s="1"/>
  <c r="O2736" i="4" s="1"/>
  <c r="J3974" i="4"/>
  <c r="K3974" i="4" s="1"/>
  <c r="O3974" i="4" s="1"/>
  <c r="J728" i="4"/>
  <c r="K728" i="4" s="1"/>
  <c r="O728" i="4" s="1"/>
  <c r="J729" i="4"/>
  <c r="K729" i="4" s="1"/>
  <c r="O729" i="4" s="1"/>
  <c r="J2608" i="4"/>
  <c r="K2608" i="4" s="1"/>
  <c r="J55" i="4"/>
  <c r="K55" i="4" s="1"/>
  <c r="J56" i="4"/>
  <c r="K56" i="4" s="1"/>
  <c r="O56" i="4" s="1"/>
  <c r="J57" i="4"/>
  <c r="K57" i="4" s="1"/>
  <c r="O57" i="4" s="1"/>
  <c r="J777" i="4"/>
  <c r="K777" i="4" s="1"/>
  <c r="O777" i="4" s="1"/>
  <c r="J2138" i="4"/>
  <c r="K2138" i="4" s="1"/>
  <c r="O2138" i="4" s="1"/>
  <c r="J276" i="4"/>
  <c r="K276" i="4" s="1"/>
  <c r="O276" i="4" s="1"/>
  <c r="J1461" i="4"/>
  <c r="K1461" i="4" s="1"/>
  <c r="J659" i="4"/>
  <c r="K659" i="4" s="1"/>
  <c r="J1545" i="4"/>
  <c r="K1545" i="4" s="1"/>
  <c r="J443" i="4"/>
  <c r="K443" i="4" s="1"/>
  <c r="O443" i="4" s="1"/>
  <c r="J1959" i="4"/>
  <c r="K1959" i="4" s="1"/>
  <c r="J1671" i="4"/>
  <c r="K1671" i="4" s="1"/>
  <c r="J390" i="4"/>
  <c r="K390" i="4" s="1"/>
  <c r="O390" i="4" s="1"/>
  <c r="J1520" i="4"/>
  <c r="K1520" i="4" s="1"/>
  <c r="O1520" i="4" s="1"/>
  <c r="J2008" i="4"/>
  <c r="K2008" i="4" s="1"/>
  <c r="O2008" i="4" s="1"/>
  <c r="J2517" i="4"/>
  <c r="K2517" i="4" s="1"/>
  <c r="O2517" i="4" s="1"/>
  <c r="J2139" i="4"/>
  <c r="K2139" i="4" s="1"/>
  <c r="O2139" i="4" s="1"/>
  <c r="J1681" i="4"/>
  <c r="K1681" i="4" s="1"/>
  <c r="O1681" i="4" s="1"/>
  <c r="J1504" i="4"/>
  <c r="K1504" i="4" s="1"/>
  <c r="O1504" i="4" s="1"/>
  <c r="J778" i="4"/>
  <c r="K778" i="4" s="1"/>
  <c r="O778" i="4" s="1"/>
  <c r="J2356" i="4"/>
  <c r="K2356" i="4" s="1"/>
  <c r="O2356" i="4" s="1"/>
  <c r="J1886" i="4"/>
  <c r="K1886" i="4" s="1"/>
  <c r="O1886" i="4" s="1"/>
  <c r="J919" i="4"/>
  <c r="K919" i="4" s="1"/>
  <c r="J2145" i="4"/>
  <c r="K2145" i="4" s="1"/>
  <c r="J1960" i="4"/>
  <c r="K1960" i="4" s="1"/>
  <c r="O1960" i="4" s="1"/>
  <c r="J1170" i="4"/>
  <c r="K1170" i="4" s="1"/>
  <c r="O1170" i="4" s="1"/>
  <c r="J1297" i="4"/>
  <c r="K1297" i="4" s="1"/>
  <c r="O1297" i="4" s="1"/>
  <c r="J1478" i="4"/>
  <c r="K1478" i="4" s="1"/>
  <c r="J4843" i="4"/>
  <c r="K4843" i="4" s="1"/>
  <c r="O4843" i="4" s="1"/>
  <c r="J169" i="4"/>
  <c r="K169" i="4" s="1"/>
  <c r="O169" i="4" s="1"/>
  <c r="J2518" i="4"/>
  <c r="K2518" i="4" s="1"/>
  <c r="O2518" i="4" s="1"/>
  <c r="J850" i="4"/>
  <c r="K850" i="4" s="1"/>
  <c r="O850" i="4" s="1"/>
  <c r="J182" i="4"/>
  <c r="K182" i="4" s="1"/>
  <c r="J170" i="4"/>
  <c r="K170" i="4" s="1"/>
  <c r="O170" i="4" s="1"/>
  <c r="J1674" i="4"/>
  <c r="K1674" i="4" s="1"/>
  <c r="O1674" i="4" s="1"/>
  <c r="J1427" i="4"/>
  <c r="K1427" i="4" s="1"/>
  <c r="O1427" i="4" s="1"/>
  <c r="J1532" i="4"/>
  <c r="K1532" i="4" s="1"/>
  <c r="O1532" i="4" s="1"/>
  <c r="J1428" i="4"/>
  <c r="K1428" i="4" s="1"/>
  <c r="O1428" i="4" s="1"/>
  <c r="J223" i="4"/>
  <c r="K223" i="4" s="1"/>
  <c r="J224" i="4"/>
  <c r="K224" i="4" s="1"/>
  <c r="J571" i="4"/>
  <c r="K571" i="4" s="1"/>
  <c r="O571" i="4" s="1"/>
  <c r="J1560" i="4"/>
  <c r="K1560" i="4" s="1"/>
  <c r="O1560" i="4" s="1"/>
  <c r="J3784" i="4"/>
  <c r="K3784" i="4" s="1"/>
  <c r="O3784" i="4" s="1"/>
  <c r="J1521" i="4"/>
  <c r="K1521" i="4" s="1"/>
  <c r="O1521" i="4" s="1"/>
  <c r="J572" i="4"/>
  <c r="K572" i="4" s="1"/>
  <c r="O572" i="4" s="1"/>
  <c r="J2009" i="4"/>
  <c r="K2009" i="4" s="1"/>
  <c r="O2009" i="4" s="1"/>
  <c r="J2010" i="4"/>
  <c r="K2010" i="4" s="1"/>
  <c r="O2010" i="4" s="1"/>
  <c r="J1672" i="4"/>
  <c r="K1672" i="4" s="1"/>
  <c r="O1672" i="4" s="1"/>
  <c r="J1673" i="4"/>
  <c r="K1673" i="4" s="1"/>
  <c r="O1673" i="4" s="1"/>
  <c r="J285" i="4"/>
  <c r="K285" i="4" s="1"/>
  <c r="O285" i="4" s="1"/>
  <c r="J183" i="4"/>
  <c r="K183" i="4" s="1"/>
  <c r="J125" i="4"/>
  <c r="K125" i="4" s="1"/>
  <c r="O125" i="4" s="1"/>
  <c r="J126" i="4"/>
  <c r="K126" i="4" s="1"/>
  <c r="O126" i="4" s="1"/>
  <c r="J184" i="4"/>
  <c r="K184" i="4" s="1"/>
  <c r="O184" i="4" s="1"/>
  <c r="J623" i="4"/>
  <c r="K623" i="4" s="1"/>
  <c r="O623" i="4" s="1"/>
  <c r="J2519" i="4"/>
  <c r="K2519" i="4" s="1"/>
  <c r="O2519" i="4" s="1"/>
  <c r="J1859" i="4"/>
  <c r="K1859" i="4" s="1"/>
  <c r="O1859" i="4" s="1"/>
  <c r="J1744" i="4"/>
  <c r="K1744" i="4" s="1"/>
  <c r="O1744" i="4" s="1"/>
  <c r="J2387" i="4"/>
  <c r="K2387" i="4" s="1"/>
  <c r="J225" i="4"/>
  <c r="K225" i="4" s="1"/>
  <c r="O225" i="4" s="1"/>
  <c r="J1420" i="4"/>
  <c r="K1420" i="4" s="1"/>
  <c r="O1420" i="4" s="1"/>
  <c r="J1505" i="4"/>
  <c r="K1505" i="4" s="1"/>
  <c r="O1505" i="4" s="1"/>
  <c r="J2011" i="4"/>
  <c r="K2011" i="4" s="1"/>
  <c r="J391" i="4"/>
  <c r="K391" i="4" s="1"/>
  <c r="J2267" i="4"/>
  <c r="K2267" i="4" s="1"/>
  <c r="O2267" i="4" s="1"/>
  <c r="J429" i="4"/>
  <c r="K429" i="4" s="1"/>
  <c r="O429" i="4" s="1"/>
  <c r="J2268" i="4"/>
  <c r="K2268" i="4" s="1"/>
  <c r="J2269" i="4"/>
  <c r="K2269" i="4" s="1"/>
  <c r="J2270" i="4"/>
  <c r="K2270" i="4" s="1"/>
  <c r="O2270" i="4" s="1"/>
  <c r="J34" i="4"/>
  <c r="K34" i="4" s="1"/>
  <c r="O34" i="4" s="1"/>
  <c r="J35" i="4"/>
  <c r="K35" i="4" s="1"/>
  <c r="O35" i="4" s="1"/>
  <c r="J865" i="4"/>
  <c r="K865" i="4" s="1"/>
  <c r="O865" i="4" s="1"/>
  <c r="J1736" i="4"/>
  <c r="K1736" i="4" s="1"/>
  <c r="O1736" i="4" s="1"/>
  <c r="J4828" i="4"/>
  <c r="K4828" i="4" s="1"/>
  <c r="O4828" i="4" s="1"/>
  <c r="J2314" i="4"/>
  <c r="K2314" i="4" s="1"/>
  <c r="J2315" i="4"/>
  <c r="K2315" i="4" s="1"/>
  <c r="O2315" i="4" s="1"/>
  <c r="J1466" i="4"/>
  <c r="K1466" i="4" s="1"/>
  <c r="O1466" i="4" s="1"/>
  <c r="J1467" i="4"/>
  <c r="K1467" i="4" s="1"/>
  <c r="O1467" i="4" s="1"/>
  <c r="J1737" i="4"/>
  <c r="K1737" i="4" s="1"/>
  <c r="O1737" i="4" s="1"/>
  <c r="J1738" i="4"/>
  <c r="K1738" i="4" s="1"/>
  <c r="O1738" i="4" s="1"/>
  <c r="J2443" i="4"/>
  <c r="K2443" i="4" s="1"/>
  <c r="O2443" i="4" s="1"/>
  <c r="J4829" i="4"/>
  <c r="K4829" i="4" s="1"/>
  <c r="O4829" i="4" s="1"/>
  <c r="J2373" i="4"/>
  <c r="K2373" i="4" s="1"/>
  <c r="J2659" i="4"/>
  <c r="K2659" i="4" s="1"/>
  <c r="O2659" i="4" s="1"/>
  <c r="J3627" i="4"/>
  <c r="K3627" i="4" s="1"/>
  <c r="O3627" i="4" s="1"/>
  <c r="J802" i="4"/>
  <c r="K802" i="4" s="1"/>
  <c r="J1091" i="4"/>
  <c r="K1091" i="4" s="1"/>
  <c r="O1091" i="4" s="1"/>
  <c r="J498" i="4"/>
  <c r="K498" i="4" s="1"/>
  <c r="O498" i="4" s="1"/>
  <c r="J3975" i="4"/>
  <c r="K3975" i="4" s="1"/>
  <c r="O3975" i="4" s="1"/>
  <c r="J2394" i="4"/>
  <c r="K2394" i="4" s="1"/>
  <c r="O2394" i="4" s="1"/>
  <c r="J297" i="4"/>
  <c r="K297" i="4" s="1"/>
  <c r="J1070" i="4"/>
  <c r="K1070" i="4" s="1"/>
  <c r="O1070" i="4" s="1"/>
  <c r="J1071" i="4"/>
  <c r="K1071" i="4" s="1"/>
  <c r="O1071" i="4" s="1"/>
  <c r="J1337" i="4"/>
  <c r="K1337" i="4" s="1"/>
  <c r="O1337" i="4" s="1"/>
  <c r="J339" i="4"/>
  <c r="K339" i="4" s="1"/>
  <c r="J340" i="4"/>
  <c r="K340" i="4" s="1"/>
  <c r="J500" i="4"/>
  <c r="K500" i="4" s="1"/>
  <c r="J501" i="4"/>
  <c r="K501" i="4" s="1"/>
  <c r="O501" i="4" s="1"/>
  <c r="J2738" i="4"/>
  <c r="K2738" i="4" s="1"/>
  <c r="O2738" i="4" s="1"/>
  <c r="J3455" i="4"/>
  <c r="K3455" i="4" s="1"/>
  <c r="O3455" i="4" s="1"/>
  <c r="J2886" i="4"/>
  <c r="K2886" i="4" s="1"/>
  <c r="O2886" i="4" s="1"/>
  <c r="J3976" i="4"/>
  <c r="K3976" i="4" s="1"/>
  <c r="O3976" i="4" s="1"/>
  <c r="J3977" i="4"/>
  <c r="K3977" i="4" s="1"/>
  <c r="O3977" i="4" s="1"/>
  <c r="J3978" i="4"/>
  <c r="K3978" i="4" s="1"/>
  <c r="O3978" i="4" s="1"/>
  <c r="J3979" i="4"/>
  <c r="K3979" i="4" s="1"/>
  <c r="O3979" i="4" s="1"/>
  <c r="J2776" i="4"/>
  <c r="K2776" i="4" s="1"/>
  <c r="O2776" i="4" s="1"/>
  <c r="J1389" i="4"/>
  <c r="K1389" i="4" s="1"/>
  <c r="J2348" i="4"/>
  <c r="K2348" i="4" s="1"/>
  <c r="J2349" i="4"/>
  <c r="K2349" i="4" s="1"/>
  <c r="O2349" i="4" s="1"/>
  <c r="J1057" i="4"/>
  <c r="K1057" i="4" s="1"/>
  <c r="O1057" i="4" s="1"/>
  <c r="J1390" i="4"/>
  <c r="K1390" i="4" s="1"/>
  <c r="O1390" i="4" s="1"/>
  <c r="J1391" i="4"/>
  <c r="K1391" i="4" s="1"/>
  <c r="J1392" i="4"/>
  <c r="K1392" i="4" s="1"/>
  <c r="O1392" i="4" s="1"/>
  <c r="J3076" i="4"/>
  <c r="K3076" i="4" s="1"/>
  <c r="O3076" i="4" s="1"/>
  <c r="J4216" i="4"/>
  <c r="K4216" i="4" s="1"/>
  <c r="O4216" i="4" s="1"/>
  <c r="J499" i="4"/>
  <c r="K499" i="4" s="1"/>
  <c r="J2814" i="4"/>
  <c r="K2814" i="4" s="1"/>
  <c r="J2815" i="4"/>
  <c r="K2815" i="4" s="1"/>
  <c r="O2815" i="4" s="1"/>
  <c r="J2816" i="4"/>
  <c r="K2816" i="4" s="1"/>
  <c r="O2816" i="4" s="1"/>
  <c r="J2887" i="4"/>
  <c r="K2887" i="4" s="1"/>
  <c r="O2887" i="4" s="1"/>
  <c r="J2817" i="4"/>
  <c r="K2817" i="4" s="1"/>
  <c r="O2817" i="4" s="1"/>
  <c r="J1058" i="4"/>
  <c r="K1058" i="4" s="1"/>
  <c r="O1058" i="4" s="1"/>
  <c r="J2818" i="4"/>
  <c r="K2818" i="4" s="1"/>
  <c r="O2818" i="4" s="1"/>
  <c r="J2819" i="4"/>
  <c r="K2819" i="4" s="1"/>
  <c r="J2820" i="4"/>
  <c r="K2820" i="4" s="1"/>
  <c r="O2820" i="4" s="1"/>
  <c r="J2821" i="4"/>
  <c r="K2821" i="4" s="1"/>
  <c r="O2821" i="4" s="1"/>
  <c r="J4217" i="4"/>
  <c r="K4217" i="4" s="1"/>
  <c r="O4217" i="4" s="1"/>
  <c r="J1393" i="4"/>
  <c r="K1393" i="4" s="1"/>
  <c r="J1394" i="4"/>
  <c r="K1394" i="4" s="1"/>
  <c r="O1394" i="4" s="1"/>
  <c r="J4297" i="4"/>
  <c r="K4297" i="4" s="1"/>
  <c r="O4297" i="4" s="1"/>
  <c r="J2785" i="4"/>
  <c r="K2785" i="4" s="1"/>
  <c r="O2785" i="4" s="1"/>
  <c r="J2436" i="4"/>
  <c r="K2436" i="4" s="1"/>
  <c r="O2436" i="4" s="1"/>
  <c r="J2822" i="4"/>
  <c r="K2822" i="4" s="1"/>
  <c r="J2888" i="4"/>
  <c r="K2888" i="4" s="1"/>
  <c r="O2888" i="4" s="1"/>
  <c r="J2889" i="4"/>
  <c r="K2889" i="4" s="1"/>
  <c r="O2889" i="4" s="1"/>
  <c r="J2823" i="4"/>
  <c r="K2823" i="4" s="1"/>
  <c r="O2823" i="4" s="1"/>
  <c r="J2563" i="4"/>
  <c r="K2563" i="4" s="1"/>
  <c r="J3980" i="4"/>
  <c r="K3980" i="4" s="1"/>
  <c r="O3980" i="4" s="1"/>
  <c r="J3981" i="4"/>
  <c r="K3981" i="4" s="1"/>
  <c r="O3981" i="4" s="1"/>
  <c r="J3982" i="4"/>
  <c r="K3982" i="4" s="1"/>
  <c r="J3378" i="4"/>
  <c r="K3378" i="4" s="1"/>
  <c r="J2406" i="4"/>
  <c r="K2406" i="4" s="1"/>
  <c r="O2406" i="4" s="1"/>
  <c r="J2407" i="4"/>
  <c r="K2407" i="4" s="1"/>
  <c r="O2407" i="4" s="1"/>
  <c r="J2408" i="4"/>
  <c r="K2408" i="4" s="1"/>
  <c r="O2408" i="4" s="1"/>
  <c r="J2409" i="4"/>
  <c r="K2409" i="4" s="1"/>
  <c r="O2409" i="4" s="1"/>
  <c r="J2479" i="4"/>
  <c r="K2479" i="4" s="1"/>
  <c r="O2479" i="4" s="1"/>
  <c r="J2410" i="4"/>
  <c r="K2410" i="4" s="1"/>
  <c r="O2410" i="4" s="1"/>
  <c r="J1048" i="4"/>
  <c r="K1048" i="4" s="1"/>
  <c r="J3206" i="4"/>
  <c r="K3206" i="4" s="1"/>
  <c r="O3206" i="4" s="1"/>
  <c r="J4618" i="4"/>
  <c r="K4618" i="4" s="1"/>
  <c r="O4618" i="4" s="1"/>
  <c r="J1066" i="4"/>
  <c r="K1066" i="4" s="1"/>
  <c r="O1066" i="4" s="1"/>
  <c r="J2480" i="4"/>
  <c r="K2480" i="4" s="1"/>
  <c r="J578" i="4"/>
  <c r="K578" i="4" s="1"/>
  <c r="O578" i="4" s="1"/>
  <c r="J3326" i="4"/>
  <c r="K3326" i="4" s="1"/>
  <c r="O3326" i="4" s="1"/>
  <c r="J4431" i="4"/>
  <c r="K4431" i="4" s="1"/>
  <c r="O4431" i="4" s="1"/>
  <c r="J155" i="4"/>
  <c r="K155" i="4" s="1"/>
  <c r="O155" i="4" s="1"/>
  <c r="J941" i="4"/>
  <c r="K941" i="4" s="1"/>
  <c r="O941" i="4" s="1"/>
  <c r="J2411" i="4"/>
  <c r="K2411" i="4" s="1"/>
  <c r="O2411" i="4" s="1"/>
  <c r="J205" i="4"/>
  <c r="K205" i="4" s="1"/>
  <c r="O205" i="4" s="1"/>
  <c r="J206" i="4"/>
  <c r="K206" i="4" s="1"/>
  <c r="O206" i="4" s="1"/>
  <c r="J494" i="4"/>
  <c r="K494" i="4" s="1"/>
  <c r="O494" i="4" s="1"/>
  <c r="J2890" i="4"/>
  <c r="K2890" i="4" s="1"/>
  <c r="O2890" i="4" s="1"/>
  <c r="J803" i="4"/>
  <c r="K803" i="4" s="1"/>
  <c r="O803" i="4" s="1"/>
  <c r="J3779" i="4"/>
  <c r="K3779" i="4" s="1"/>
  <c r="J3634" i="4"/>
  <c r="K3634" i="4" s="1"/>
  <c r="J4787" i="4"/>
  <c r="K4787" i="4" s="1"/>
  <c r="O4787" i="4" s="1"/>
  <c r="J3499" i="4"/>
  <c r="K3499" i="4" s="1"/>
  <c r="O3499" i="4" s="1"/>
  <c r="J929" i="4"/>
  <c r="K929" i="4" s="1"/>
  <c r="J3500" i="4"/>
  <c r="K3500" i="4" s="1"/>
  <c r="O3500" i="4" s="1"/>
  <c r="J3501" i="4"/>
  <c r="K3501" i="4" s="1"/>
  <c r="O3501" i="4" s="1"/>
  <c r="J3502" i="4"/>
  <c r="K3502" i="4" s="1"/>
  <c r="J242" i="4"/>
  <c r="K242" i="4" s="1"/>
  <c r="J173" i="4"/>
  <c r="K173" i="4" s="1"/>
  <c r="O173" i="4" s="1"/>
  <c r="J930" i="4"/>
  <c r="K930" i="4" s="1"/>
  <c r="O930" i="4" s="1"/>
  <c r="J931" i="4"/>
  <c r="K931" i="4" s="1"/>
  <c r="O931" i="4" s="1"/>
  <c r="J932" i="4"/>
  <c r="K932" i="4" s="1"/>
  <c r="J905" i="4"/>
  <c r="K905" i="4" s="1"/>
  <c r="O905" i="4" s="1"/>
  <c r="J21" i="4"/>
  <c r="K21" i="4" s="1"/>
  <c r="O21" i="4" s="1"/>
  <c r="J22" i="4"/>
  <c r="K22" i="4" s="1"/>
  <c r="O22" i="4" s="1"/>
  <c r="J4397" i="4"/>
  <c r="K4397" i="4" s="1"/>
  <c r="O4397" i="4" s="1"/>
  <c r="J4602" i="4"/>
  <c r="K4602" i="4" s="1"/>
  <c r="O4602" i="4" s="1"/>
  <c r="J2271" i="4"/>
  <c r="K2271" i="4" s="1"/>
  <c r="O2271" i="4" s="1"/>
  <c r="J738" i="4"/>
  <c r="K738" i="4" s="1"/>
  <c r="O738" i="4" s="1"/>
  <c r="J3007" i="4"/>
  <c r="K3007" i="4" s="1"/>
  <c r="J4589" i="4"/>
  <c r="K4589" i="4" s="1"/>
  <c r="O4589" i="4" s="1"/>
  <c r="J800" i="4"/>
  <c r="K800" i="4" s="1"/>
  <c r="O800" i="4" s="1"/>
  <c r="J20" i="4"/>
  <c r="K20" i="4" s="1"/>
  <c r="O20" i="4" s="1"/>
  <c r="J3350" i="4"/>
  <c r="K3350" i="4" s="1"/>
  <c r="J3351" i="4"/>
  <c r="K3351" i="4" s="1"/>
  <c r="J3983" i="4"/>
  <c r="K3983" i="4" s="1"/>
  <c r="O3983" i="4" s="1"/>
  <c r="J592" i="4"/>
  <c r="K592" i="4" s="1"/>
  <c r="O592" i="4" s="1"/>
  <c r="J1774" i="4"/>
  <c r="K1774" i="4" s="1"/>
  <c r="J3077" i="4"/>
  <c r="K3077" i="4" s="1"/>
  <c r="J3078" i="4"/>
  <c r="K3078" i="4" s="1"/>
  <c r="O3078" i="4" s="1"/>
  <c r="J2786" i="4"/>
  <c r="K2786" i="4" s="1"/>
  <c r="O2786" i="4" s="1"/>
  <c r="J2787" i="4"/>
  <c r="K2787" i="4" s="1"/>
  <c r="O2787" i="4" s="1"/>
  <c r="J3456" i="4"/>
  <c r="K3456" i="4" s="1"/>
  <c r="O3456" i="4" s="1"/>
  <c r="J1309" i="4"/>
  <c r="K1309" i="4" s="1"/>
  <c r="O1309" i="4" s="1"/>
  <c r="J3457" i="4"/>
  <c r="K3457" i="4" s="1"/>
  <c r="O3457" i="4" s="1"/>
  <c r="J1310" i="4"/>
  <c r="K1310" i="4" s="1"/>
  <c r="O1310" i="4" s="1"/>
  <c r="J3458" i="4"/>
  <c r="K3458" i="4" s="1"/>
  <c r="O3458" i="4" s="1"/>
  <c r="J1824" i="4"/>
  <c r="K1824" i="4" s="1"/>
  <c r="O1824" i="4" s="1"/>
  <c r="J1518" i="4"/>
  <c r="K1518" i="4" s="1"/>
  <c r="O1518" i="4" s="1"/>
  <c r="J495" i="4"/>
  <c r="K495" i="4" s="1"/>
  <c r="J4716" i="4"/>
  <c r="K4716" i="4" s="1"/>
  <c r="J1253" i="4"/>
  <c r="K1253" i="4" s="1"/>
  <c r="O1253" i="4" s="1"/>
  <c r="J3459" i="4"/>
  <c r="K3459" i="4" s="1"/>
  <c r="O3459" i="4" s="1"/>
  <c r="J2272" i="4"/>
  <c r="K2272" i="4" s="1"/>
  <c r="O2272" i="4" s="1"/>
  <c r="J3984" i="4"/>
  <c r="K3984" i="4" s="1"/>
  <c r="O3984" i="4" s="1"/>
  <c r="J3079" i="4"/>
  <c r="K3079" i="4" s="1"/>
  <c r="O3079" i="4" s="1"/>
  <c r="J2273" i="4"/>
  <c r="K2273" i="4" s="1"/>
  <c r="J2274" i="4"/>
  <c r="K2274" i="4" s="1"/>
  <c r="J2275" i="4"/>
  <c r="K2275" i="4" s="1"/>
  <c r="O2275" i="4" s="1"/>
  <c r="J2276" i="4"/>
  <c r="K2276" i="4" s="1"/>
  <c r="O2276" i="4" s="1"/>
  <c r="J801" i="4"/>
  <c r="K801" i="4" s="1"/>
  <c r="O801" i="4" s="1"/>
  <c r="J3422" i="4"/>
  <c r="K3422" i="4" s="1"/>
  <c r="J3080" i="4"/>
  <c r="K3080" i="4" s="1"/>
  <c r="J3081" i="4"/>
  <c r="K3081" i="4" s="1"/>
  <c r="O3081" i="4" s="1"/>
  <c r="J3082" i="4"/>
  <c r="K3082" i="4" s="1"/>
  <c r="O3082" i="4" s="1"/>
  <c r="J4758" i="4"/>
  <c r="K4758" i="4" s="1"/>
  <c r="J4299" i="4"/>
  <c r="K4299" i="4" s="1"/>
  <c r="J3985" i="4"/>
  <c r="K3985" i="4" s="1"/>
  <c r="O3985" i="4" s="1"/>
  <c r="J3986" i="4"/>
  <c r="K3986" i="4" s="1"/>
  <c r="O3986" i="4" s="1"/>
  <c r="J3559" i="4"/>
  <c r="K3559" i="4" s="1"/>
  <c r="O3559" i="4" s="1"/>
  <c r="J394" i="4"/>
  <c r="K394" i="4" s="1"/>
  <c r="O394" i="4" s="1"/>
  <c r="J3191" i="4"/>
  <c r="K3191" i="4" s="1"/>
  <c r="O3191" i="4" s="1"/>
  <c r="J3192" i="4"/>
  <c r="K3192" i="4" s="1"/>
  <c r="O3192" i="4" s="1"/>
  <c r="J3707" i="4"/>
  <c r="K3707" i="4" s="1"/>
  <c r="J4759" i="4"/>
  <c r="K4759" i="4" s="1"/>
  <c r="O4759" i="4" s="1"/>
  <c r="J4760" i="4"/>
  <c r="K4760" i="4" s="1"/>
  <c r="O4760" i="4" s="1"/>
  <c r="J433" i="4"/>
  <c r="K433" i="4" s="1"/>
  <c r="O433" i="4" s="1"/>
  <c r="J3987" i="4"/>
  <c r="K3987" i="4" s="1"/>
  <c r="J4765" i="4"/>
  <c r="K4765" i="4" s="1"/>
  <c r="O4765" i="4" s="1"/>
  <c r="J3988" i="4"/>
  <c r="K3988" i="4" s="1"/>
  <c r="O3988" i="4" s="1"/>
  <c r="J357" i="4"/>
  <c r="K357" i="4" s="1"/>
  <c r="O357" i="4" s="1"/>
  <c r="J585" i="4"/>
  <c r="K585" i="4" s="1"/>
  <c r="O585" i="4" s="1"/>
  <c r="J2891" i="4"/>
  <c r="K2891" i="4" s="1"/>
  <c r="O2891" i="4" s="1"/>
  <c r="J3989" i="4"/>
  <c r="K3989" i="4" s="1"/>
  <c r="O3989" i="4" s="1"/>
  <c r="J3990" i="4"/>
  <c r="K3990" i="4" s="1"/>
  <c r="J3991" i="4"/>
  <c r="K3991" i="4" s="1"/>
  <c r="J3992" i="4"/>
  <c r="K3992" i="4" s="1"/>
  <c r="J1841" i="4"/>
  <c r="K1841" i="4" s="1"/>
  <c r="O1841" i="4" s="1"/>
  <c r="J3993" i="4"/>
  <c r="K3993" i="4" s="1"/>
  <c r="O3993" i="4" s="1"/>
  <c r="J3994" i="4"/>
  <c r="K3994" i="4" s="1"/>
  <c r="J3995" i="4"/>
  <c r="K3995" i="4" s="1"/>
  <c r="O3995" i="4" s="1"/>
  <c r="J4766" i="4"/>
  <c r="K4766" i="4" s="1"/>
  <c r="O4766" i="4" s="1"/>
  <c r="J3708" i="4"/>
  <c r="K3708" i="4" s="1"/>
  <c r="O3708" i="4" s="1"/>
  <c r="J2824" i="4"/>
  <c r="K2824" i="4" s="1"/>
  <c r="O2824" i="4" s="1"/>
  <c r="J716" i="4"/>
  <c r="K716" i="4" s="1"/>
  <c r="O716" i="4" s="1"/>
  <c r="J1938" i="4"/>
  <c r="K1938" i="4" s="1"/>
  <c r="O1938" i="4" s="1"/>
  <c r="J2892" i="4"/>
  <c r="K2892" i="4" s="1"/>
  <c r="O2892" i="4" s="1"/>
  <c r="J3996" i="4"/>
  <c r="K3996" i="4" s="1"/>
  <c r="J1939" i="4"/>
  <c r="K1939" i="4" s="1"/>
  <c r="O1939" i="4" s="1"/>
  <c r="J1940" i="4"/>
  <c r="K1940" i="4" s="1"/>
  <c r="O1940" i="4" s="1"/>
  <c r="J3709" i="4"/>
  <c r="K3709" i="4" s="1"/>
  <c r="O3709" i="4" s="1"/>
  <c r="J1941" i="4"/>
  <c r="K1941" i="4" s="1"/>
  <c r="O1941" i="4" s="1"/>
  <c r="J2825" i="4"/>
  <c r="K2825" i="4" s="1"/>
  <c r="J3997" i="4"/>
  <c r="K3997" i="4" s="1"/>
  <c r="O3997" i="4" s="1"/>
  <c r="J1942" i="4"/>
  <c r="K1942" i="4" s="1"/>
  <c r="O1942" i="4" s="1"/>
  <c r="J1943" i="4"/>
  <c r="K1943" i="4" s="1"/>
  <c r="O1943" i="4" s="1"/>
  <c r="J717" i="4"/>
  <c r="K717" i="4" s="1"/>
  <c r="O717" i="4" s="1"/>
  <c r="J3998" i="4"/>
  <c r="K3998" i="4" s="1"/>
  <c r="O3998" i="4" s="1"/>
  <c r="J2893" i="4"/>
  <c r="K2893" i="4" s="1"/>
  <c r="O2893" i="4" s="1"/>
  <c r="J3999" i="4"/>
  <c r="K3999" i="4" s="1"/>
  <c r="J1597" i="4"/>
  <c r="K1597" i="4" s="1"/>
  <c r="O1597" i="4" s="1"/>
  <c r="J1565" i="4"/>
  <c r="K1565" i="4" s="1"/>
  <c r="O1565" i="4" s="1"/>
  <c r="J1658" i="4"/>
  <c r="K1658" i="4" s="1"/>
  <c r="O1658" i="4" s="1"/>
  <c r="J880" i="4"/>
  <c r="K880" i="4" s="1"/>
  <c r="J1605" i="4"/>
  <c r="K1605" i="4" s="1"/>
  <c r="J1606" i="4"/>
  <c r="K1606" i="4" s="1"/>
  <c r="O1606" i="4" s="1"/>
  <c r="J1488" i="4"/>
  <c r="K1488" i="4" s="1"/>
  <c r="O1488" i="4" s="1"/>
  <c r="J3340" i="4"/>
  <c r="K3340" i="4" s="1"/>
  <c r="O3340" i="4" s="1"/>
  <c r="J1489" i="4"/>
  <c r="K1489" i="4" s="1"/>
  <c r="O1489" i="4" s="1"/>
  <c r="J1490" i="4"/>
  <c r="K1490" i="4" s="1"/>
  <c r="O1490" i="4" s="1"/>
  <c r="J1491" i="4"/>
  <c r="K1491" i="4" s="1"/>
  <c r="O1491" i="4" s="1"/>
  <c r="J3341" i="4"/>
  <c r="K3341" i="4" s="1"/>
  <c r="J804" i="4"/>
  <c r="K804" i="4" s="1"/>
  <c r="J822" i="4"/>
  <c r="K822" i="4" s="1"/>
  <c r="O822" i="4" s="1"/>
  <c r="J4296" i="4"/>
  <c r="K4296" i="4" s="1"/>
  <c r="O4296" i="4" s="1"/>
  <c r="J756" i="4"/>
  <c r="K756" i="4" s="1"/>
  <c r="O756" i="4" s="1"/>
  <c r="J757" i="4"/>
  <c r="K757" i="4" s="1"/>
  <c r="O757" i="4" s="1"/>
  <c r="J758" i="4"/>
  <c r="K758" i="4" s="1"/>
  <c r="O758" i="4" s="1"/>
  <c r="J759" i="4"/>
  <c r="K759" i="4" s="1"/>
  <c r="J4723" i="4"/>
  <c r="K4723" i="4" s="1"/>
  <c r="J4396" i="4"/>
  <c r="K4396" i="4" s="1"/>
  <c r="O4396" i="4" s="1"/>
  <c r="J1745" i="4"/>
  <c r="K1745" i="4" s="1"/>
  <c r="O1745" i="4" s="1"/>
  <c r="J24" i="4"/>
  <c r="K24" i="4" s="1"/>
  <c r="O24" i="4" s="1"/>
  <c r="J1158" i="4"/>
  <c r="K1158" i="4" s="1"/>
  <c r="O1158" i="4" s="1"/>
  <c r="E1733" i="4"/>
  <c r="L2438" i="2"/>
  <c r="N2438" i="2"/>
  <c r="L2439" i="2"/>
  <c r="N2439" i="2"/>
  <c r="L2440" i="2"/>
  <c r="N2440" i="2"/>
  <c r="L2441" i="2"/>
  <c r="N2441" i="2"/>
  <c r="L2442" i="2"/>
  <c r="N2442" i="2"/>
  <c r="L2443" i="2"/>
  <c r="N2443" i="2"/>
  <c r="L2444" i="2"/>
  <c r="N2444" i="2"/>
  <c r="L2445" i="2"/>
  <c r="N2445" i="2"/>
  <c r="L2446" i="2"/>
  <c r="N2446" i="2"/>
  <c r="L2447" i="2"/>
  <c r="N2447" i="2"/>
  <c r="L2448" i="2"/>
  <c r="N2448" i="2"/>
  <c r="L2449" i="2"/>
  <c r="N2449" i="2"/>
  <c r="L2450" i="2"/>
  <c r="N2450" i="2"/>
  <c r="L2451" i="2"/>
  <c r="N2451" i="2"/>
  <c r="L2452" i="2"/>
  <c r="N2452" i="2"/>
  <c r="L2453" i="2"/>
  <c r="N2453" i="2"/>
  <c r="L2454" i="2"/>
  <c r="N2454" i="2"/>
  <c r="L2455" i="2"/>
  <c r="N2455" i="2"/>
  <c r="L2456" i="2"/>
  <c r="N2456" i="2"/>
  <c r="L2457" i="2"/>
  <c r="N2457" i="2"/>
  <c r="L2458" i="2"/>
  <c r="N2458" i="2"/>
  <c r="L2459" i="2"/>
  <c r="N2459" i="2"/>
  <c r="L2460" i="2"/>
  <c r="N2460" i="2"/>
  <c r="L2461" i="2"/>
  <c r="N2461" i="2"/>
  <c r="L2462" i="2"/>
  <c r="N2462" i="2"/>
  <c r="L2463" i="2"/>
  <c r="N2463" i="2"/>
  <c r="L2464" i="2"/>
  <c r="N2464" i="2"/>
  <c r="L2465" i="2"/>
  <c r="N2465" i="2"/>
  <c r="L2466" i="2"/>
  <c r="N2466" i="2"/>
  <c r="L2467" i="2"/>
  <c r="N2467" i="2"/>
  <c r="L2468" i="2"/>
  <c r="N2468" i="2"/>
  <c r="L2469" i="2"/>
  <c r="N2469" i="2"/>
  <c r="L2470" i="2"/>
  <c r="N2470" i="2"/>
  <c r="L2471" i="2"/>
  <c r="N2471" i="2"/>
  <c r="L2472" i="2"/>
  <c r="N2472" i="2"/>
  <c r="L2473" i="2"/>
  <c r="N2473" i="2"/>
  <c r="L2474" i="2"/>
  <c r="N2474" i="2"/>
  <c r="L2475" i="2"/>
  <c r="N2475" i="2"/>
  <c r="L2476" i="2"/>
  <c r="N2476" i="2"/>
  <c r="L2477" i="2"/>
  <c r="N2477" i="2"/>
  <c r="L2478" i="2"/>
  <c r="N2478" i="2"/>
  <c r="L2479" i="2"/>
  <c r="N2479" i="2"/>
  <c r="L2480" i="2"/>
  <c r="N2480" i="2"/>
  <c r="L2481" i="2"/>
  <c r="N2481" i="2"/>
  <c r="L2482" i="2"/>
  <c r="N2482" i="2"/>
  <c r="L2483" i="2"/>
  <c r="N2483" i="2"/>
  <c r="L2484" i="2"/>
  <c r="N2484" i="2"/>
  <c r="L2485" i="2"/>
  <c r="N2485" i="2"/>
  <c r="L2486" i="2"/>
  <c r="N2486" i="2"/>
  <c r="L2487" i="2"/>
  <c r="N2487" i="2"/>
  <c r="L2488" i="2"/>
  <c r="N2488" i="2"/>
  <c r="L2489" i="2"/>
  <c r="N2489" i="2"/>
  <c r="L2490" i="2"/>
  <c r="N2490" i="2"/>
  <c r="L2491" i="2"/>
  <c r="N2491" i="2"/>
  <c r="L2492" i="2"/>
  <c r="N2492" i="2"/>
  <c r="L2493" i="2"/>
  <c r="N2493" i="2"/>
  <c r="L2494" i="2"/>
  <c r="N2494" i="2"/>
  <c r="L2495" i="2"/>
  <c r="N2495" i="2"/>
  <c r="L2496" i="2"/>
  <c r="N2496" i="2"/>
  <c r="L2497" i="2"/>
  <c r="N2497" i="2"/>
  <c r="L2498" i="2"/>
  <c r="N2498" i="2"/>
  <c r="L2499" i="2"/>
  <c r="N2499" i="2"/>
  <c r="L2500" i="2"/>
  <c r="N2500" i="2"/>
  <c r="L2501" i="2"/>
  <c r="N2501" i="2"/>
  <c r="L2502" i="2"/>
  <c r="L2503" i="2"/>
  <c r="N2503" i="2"/>
  <c r="L2504" i="2"/>
  <c r="N2504" i="2"/>
  <c r="L2505" i="2"/>
  <c r="N2505" i="2"/>
  <c r="L2506" i="2"/>
  <c r="L2507" i="2"/>
  <c r="N2507" i="2"/>
  <c r="L2508" i="2"/>
  <c r="N2508" i="2"/>
  <c r="L2509" i="2"/>
  <c r="N2509" i="2"/>
  <c r="L2510" i="2"/>
  <c r="N2510" i="2"/>
  <c r="L2511" i="2"/>
  <c r="N2511" i="2"/>
  <c r="L2512" i="2"/>
  <c r="N2512" i="2"/>
  <c r="L2513" i="2"/>
  <c r="N2513" i="2"/>
  <c r="L2514" i="2"/>
  <c r="N2514" i="2"/>
  <c r="L2515" i="2"/>
  <c r="N2515" i="2"/>
  <c r="L2516" i="2"/>
  <c r="N2516" i="2"/>
  <c r="L2517" i="2"/>
  <c r="N2517" i="2"/>
  <c r="L2518" i="2"/>
  <c r="N2518" i="2"/>
  <c r="L2519" i="2"/>
  <c r="N2519" i="2"/>
  <c r="L2520" i="2"/>
  <c r="N2520" i="2"/>
  <c r="L2521" i="2"/>
  <c r="N2521" i="2"/>
  <c r="L2522" i="2"/>
  <c r="N2522" i="2"/>
  <c r="L2523" i="2"/>
  <c r="N2523" i="2"/>
  <c r="L2524" i="2"/>
  <c r="N2524" i="2"/>
  <c r="L2525" i="2"/>
  <c r="N2525" i="2"/>
  <c r="L2526" i="2"/>
  <c r="N2526" i="2"/>
  <c r="L2527" i="2"/>
  <c r="N2527" i="2"/>
  <c r="L2528" i="2"/>
  <c r="N2528" i="2"/>
  <c r="L2529" i="2"/>
  <c r="N2529" i="2"/>
  <c r="L2530" i="2"/>
  <c r="N2530" i="2"/>
  <c r="L2531" i="2"/>
  <c r="N2531" i="2"/>
  <c r="L2532" i="2"/>
  <c r="N2532" i="2"/>
  <c r="L2533" i="2"/>
  <c r="N2533" i="2"/>
  <c r="L2534" i="2"/>
  <c r="N2534" i="2"/>
  <c r="L2535" i="2"/>
  <c r="N2535" i="2"/>
  <c r="L2536" i="2"/>
  <c r="N2536" i="2"/>
  <c r="L2537" i="2"/>
  <c r="N2537" i="2"/>
  <c r="L2538" i="2"/>
  <c r="N2538" i="2"/>
  <c r="L2539" i="2"/>
  <c r="N2539" i="2"/>
  <c r="L2540" i="2"/>
  <c r="N2540" i="2"/>
  <c r="L2541" i="2"/>
  <c r="N2541" i="2"/>
  <c r="L2542" i="2"/>
  <c r="N2542" i="2"/>
  <c r="L2543" i="2"/>
  <c r="N2543" i="2"/>
  <c r="L2544" i="2"/>
  <c r="N2544" i="2"/>
  <c r="L2545" i="2"/>
  <c r="N2545" i="2"/>
  <c r="L2546" i="2"/>
  <c r="N2546" i="2"/>
  <c r="L2547" i="2"/>
  <c r="N2547" i="2"/>
  <c r="L2548" i="2"/>
  <c r="N2548" i="2"/>
  <c r="L2549" i="2"/>
  <c r="N2549" i="2"/>
  <c r="L2550" i="2"/>
  <c r="N2550" i="2"/>
  <c r="L2551" i="2"/>
  <c r="N2551" i="2"/>
  <c r="L2552" i="2"/>
  <c r="N2552" i="2"/>
  <c r="L2553" i="2"/>
  <c r="N2553" i="2"/>
  <c r="L2554" i="2"/>
  <c r="N2554" i="2"/>
  <c r="L2555" i="2"/>
  <c r="N2555" i="2"/>
  <c r="L2556" i="2"/>
  <c r="N2556" i="2"/>
  <c r="L2557" i="2"/>
  <c r="N2557" i="2"/>
  <c r="L2558" i="2"/>
  <c r="N2558" i="2"/>
  <c r="L2559" i="2"/>
  <c r="N2559" i="2"/>
  <c r="L2560" i="2"/>
  <c r="N2560" i="2"/>
  <c r="L2561" i="2"/>
  <c r="N2561" i="2"/>
  <c r="L2562" i="2"/>
  <c r="N2562" i="2"/>
  <c r="L2563" i="2"/>
  <c r="N2563" i="2"/>
  <c r="L2564" i="2"/>
  <c r="N2564" i="2"/>
  <c r="L2565" i="2"/>
  <c r="N2565" i="2"/>
  <c r="L2566" i="2"/>
  <c r="N2566" i="2"/>
  <c r="L2567" i="2"/>
  <c r="L2568" i="2"/>
  <c r="N2568" i="2"/>
  <c r="L2569" i="2"/>
  <c r="N2569" i="2"/>
  <c r="L2570" i="2"/>
  <c r="N2570" i="2"/>
  <c r="L2571" i="2"/>
  <c r="N2571" i="2"/>
  <c r="L2572" i="2"/>
  <c r="N2572" i="2"/>
  <c r="L2573" i="2"/>
  <c r="N2573" i="2"/>
  <c r="L2574" i="2"/>
  <c r="N2574" i="2"/>
  <c r="L2575" i="2"/>
  <c r="N2575" i="2"/>
  <c r="L2576" i="2"/>
  <c r="N2576" i="2"/>
  <c r="L2577" i="2"/>
  <c r="N2577" i="2"/>
  <c r="L2578" i="2"/>
  <c r="N2578" i="2"/>
  <c r="L2579" i="2"/>
  <c r="N2579" i="2"/>
  <c r="L2580" i="2"/>
  <c r="N2580" i="2"/>
  <c r="L2581" i="2"/>
  <c r="N2581" i="2"/>
  <c r="L2582" i="2"/>
  <c r="N2582" i="2"/>
  <c r="L2583" i="2"/>
  <c r="N2583" i="2"/>
  <c r="L2584" i="2"/>
  <c r="N2584" i="2"/>
  <c r="L2585" i="2"/>
  <c r="N2585" i="2"/>
  <c r="L2586" i="2"/>
  <c r="N2586" i="2"/>
  <c r="L2587" i="2"/>
  <c r="N2587" i="2"/>
  <c r="L2588" i="2"/>
  <c r="N2588" i="2"/>
  <c r="L2589" i="2"/>
  <c r="N2589" i="2"/>
  <c r="L2590" i="2"/>
  <c r="N2590" i="2"/>
  <c r="L2591" i="2"/>
  <c r="N2591" i="2"/>
  <c r="L2592" i="2"/>
  <c r="N2592" i="2"/>
  <c r="L2593" i="2"/>
  <c r="N2593" i="2"/>
  <c r="L2594" i="2"/>
  <c r="N2594" i="2"/>
  <c r="L2595" i="2"/>
  <c r="N2595" i="2"/>
  <c r="L2596" i="2"/>
  <c r="N2596" i="2"/>
  <c r="L2597" i="2"/>
  <c r="N2597" i="2"/>
  <c r="L2598" i="2"/>
  <c r="N2598" i="2"/>
  <c r="L2599" i="2"/>
  <c r="N2599" i="2"/>
  <c r="L2600" i="2"/>
  <c r="N2600" i="2"/>
  <c r="L2601" i="2"/>
  <c r="N2601" i="2"/>
  <c r="L2602" i="2"/>
  <c r="N2602" i="2"/>
  <c r="L2603" i="2"/>
  <c r="N2603" i="2"/>
  <c r="L2604" i="2"/>
  <c r="N2604" i="2"/>
  <c r="L2605" i="2"/>
  <c r="N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N2620" i="2"/>
  <c r="L2621" i="2"/>
  <c r="N2621" i="2"/>
  <c r="L2622" i="2"/>
  <c r="N2622" i="2"/>
  <c r="L2623" i="2"/>
  <c r="N2623" i="2"/>
  <c r="L2624" i="2"/>
  <c r="L2625" i="2"/>
  <c r="L2626" i="2"/>
  <c r="L2627" i="2"/>
  <c r="L2628" i="2"/>
  <c r="N2628" i="2"/>
  <c r="L2629" i="2"/>
  <c r="N2629" i="2"/>
  <c r="L2630" i="2"/>
  <c r="N2630" i="2"/>
  <c r="L2631" i="2"/>
  <c r="N2631" i="2"/>
  <c r="L2632" i="2"/>
  <c r="N2632" i="2"/>
  <c r="L2633" i="2"/>
  <c r="N2633" i="2"/>
  <c r="L2634" i="2"/>
  <c r="N2634" i="2"/>
  <c r="L2635" i="2"/>
  <c r="N2635" i="2"/>
  <c r="L2636" i="2"/>
  <c r="N2636" i="2"/>
  <c r="L2637" i="2"/>
  <c r="N2637" i="2"/>
  <c r="L2638" i="2"/>
  <c r="N2638" i="2"/>
  <c r="L2639" i="2"/>
  <c r="N2639" i="2"/>
  <c r="L2640" i="2"/>
  <c r="N2640" i="2"/>
  <c r="L2641" i="2"/>
  <c r="N2641" i="2"/>
  <c r="L2642" i="2"/>
  <c r="N2642" i="2"/>
  <c r="L2643" i="2"/>
  <c r="N2643" i="2"/>
  <c r="L2644" i="2"/>
  <c r="N2644" i="2"/>
  <c r="L2645" i="2"/>
  <c r="N2645" i="2"/>
  <c r="L2646" i="2"/>
  <c r="N2646" i="2"/>
  <c r="L2647" i="2"/>
  <c r="N2647" i="2"/>
  <c r="L2648" i="2"/>
  <c r="N2648" i="2"/>
  <c r="L2649" i="2"/>
  <c r="N2649" i="2"/>
  <c r="L2650" i="2"/>
  <c r="N2650" i="2"/>
  <c r="L2414" i="2"/>
  <c r="N2414" i="2"/>
  <c r="L2415" i="2"/>
  <c r="N2415" i="2"/>
  <c r="L2416" i="2"/>
  <c r="N2416" i="2"/>
  <c r="L2417" i="2"/>
  <c r="N2417" i="2"/>
  <c r="L2418" i="2"/>
  <c r="N2418" i="2"/>
  <c r="L2419" i="2"/>
  <c r="N2419" i="2"/>
  <c r="L2420" i="2"/>
  <c r="N2420" i="2"/>
  <c r="L2421" i="2"/>
  <c r="N2421" i="2"/>
  <c r="L2422" i="2"/>
  <c r="N2422" i="2"/>
  <c r="L2423" i="2"/>
  <c r="N2423" i="2"/>
  <c r="L2424" i="2"/>
  <c r="N2424" i="2"/>
  <c r="L2425" i="2"/>
  <c r="N2425" i="2"/>
  <c r="L2426" i="2"/>
  <c r="N2426" i="2"/>
  <c r="L2427" i="2"/>
  <c r="N2427" i="2"/>
  <c r="L2428" i="2"/>
  <c r="N2428" i="2"/>
  <c r="L2429" i="2"/>
  <c r="N2429" i="2"/>
  <c r="L2430" i="2"/>
  <c r="N2430" i="2"/>
  <c r="L2431" i="2"/>
  <c r="N2431" i="2"/>
  <c r="L2432" i="2"/>
  <c r="N2432" i="2"/>
  <c r="L2433" i="2"/>
  <c r="N2433" i="2"/>
  <c r="L2434" i="2"/>
  <c r="N2434" i="2"/>
  <c r="L2435" i="2"/>
  <c r="N2435" i="2"/>
  <c r="L2436" i="2"/>
  <c r="N2436" i="2"/>
  <c r="L2437" i="2"/>
  <c r="N2437" i="2"/>
  <c r="J2629" i="2"/>
  <c r="K2629" i="2" s="1"/>
  <c r="J2630" i="2"/>
  <c r="K2630" i="2" s="1"/>
  <c r="J2631" i="2"/>
  <c r="K2631" i="2" s="1"/>
  <c r="O2631" i="2" s="1"/>
  <c r="J2632" i="2"/>
  <c r="K2632" i="2" s="1"/>
  <c r="J2633" i="2"/>
  <c r="K2633" i="2" s="1"/>
  <c r="O2633" i="2" s="1"/>
  <c r="J2634" i="2"/>
  <c r="K2634" i="2" s="1"/>
  <c r="O2634" i="2" s="1"/>
  <c r="J2635" i="2"/>
  <c r="K2635" i="2" s="1"/>
  <c r="O2635" i="2" s="1"/>
  <c r="J2636" i="2"/>
  <c r="K2636" i="2" s="1"/>
  <c r="O2636" i="2" s="1"/>
  <c r="J2637" i="2"/>
  <c r="K2637" i="2" s="1"/>
  <c r="J2638" i="2"/>
  <c r="K2638" i="2" s="1"/>
  <c r="O2638" i="2" s="1"/>
  <c r="J2639" i="2"/>
  <c r="K2639" i="2" s="1"/>
  <c r="J2640" i="2"/>
  <c r="K2640" i="2" s="1"/>
  <c r="J2641" i="2"/>
  <c r="K2641" i="2" s="1"/>
  <c r="M2641" i="2" s="1"/>
  <c r="J2642" i="2"/>
  <c r="K2642" i="2" s="1"/>
  <c r="M2642" i="2" s="1"/>
  <c r="J2643" i="2"/>
  <c r="K2643" i="2" s="1"/>
  <c r="J2644" i="2"/>
  <c r="K2644" i="2" s="1"/>
  <c r="J2645" i="2"/>
  <c r="K2645" i="2" s="1"/>
  <c r="M2645" i="2" s="1"/>
  <c r="J2646" i="2"/>
  <c r="K2646" i="2" s="1"/>
  <c r="M2646" i="2" s="1"/>
  <c r="J2647" i="2"/>
  <c r="K2647" i="2" s="1"/>
  <c r="M2647" i="2" s="1"/>
  <c r="J2648" i="2"/>
  <c r="K2648" i="2" s="1"/>
  <c r="J2649" i="2"/>
  <c r="K2649" i="2" s="1"/>
  <c r="M2649" i="2" s="1"/>
  <c r="J2650" i="2"/>
  <c r="K2650" i="2" s="1"/>
  <c r="O2650" i="2" s="1"/>
  <c r="J2606" i="2"/>
  <c r="K2606" i="2" s="1"/>
  <c r="J2607" i="2"/>
  <c r="K2607" i="2" s="1"/>
  <c r="J2608" i="2"/>
  <c r="K2608" i="2" s="1"/>
  <c r="O2608" i="2" s="1"/>
  <c r="J2609" i="2"/>
  <c r="K2609" i="2" s="1"/>
  <c r="O2609" i="2" s="1"/>
  <c r="J2610" i="2"/>
  <c r="K2610" i="2" s="1"/>
  <c r="O2610" i="2" s="1"/>
  <c r="J2611" i="2"/>
  <c r="K2611" i="2" s="1"/>
  <c r="J2612" i="2"/>
  <c r="K2612" i="2" s="1"/>
  <c r="J2613" i="2"/>
  <c r="K2613" i="2" s="1"/>
  <c r="J2614" i="2"/>
  <c r="K2614" i="2" s="1"/>
  <c r="J2615" i="2"/>
  <c r="K2615" i="2" s="1"/>
  <c r="M2615" i="2" s="1"/>
  <c r="J2616" i="2"/>
  <c r="K2616" i="2" s="1"/>
  <c r="J2617" i="2"/>
  <c r="K2617" i="2" s="1"/>
  <c r="J2618" i="2"/>
  <c r="K2618" i="2" s="1"/>
  <c r="J2619" i="2"/>
  <c r="K2619" i="2" s="1"/>
  <c r="J2620" i="2"/>
  <c r="K2620" i="2" s="1"/>
  <c r="M2620" i="2" s="1"/>
  <c r="J2621" i="2"/>
  <c r="K2621" i="2" s="1"/>
  <c r="J2622" i="2"/>
  <c r="K2622" i="2" s="1"/>
  <c r="J2623" i="2"/>
  <c r="K2623" i="2" s="1"/>
  <c r="J2624" i="2"/>
  <c r="K2624" i="2" s="1"/>
  <c r="J2625" i="2"/>
  <c r="K2625" i="2" s="1"/>
  <c r="M2625" i="2" s="1"/>
  <c r="J2626" i="2"/>
  <c r="K2626" i="2" s="1"/>
  <c r="M2626" i="2" s="1"/>
  <c r="J2627" i="2"/>
  <c r="K2627" i="2" s="1"/>
  <c r="J2628" i="2"/>
  <c r="K2628" i="2" s="1"/>
  <c r="J2575" i="2"/>
  <c r="K2575" i="2" s="1"/>
  <c r="J2576" i="2"/>
  <c r="K2576" i="2" s="1"/>
  <c r="O2576" i="2" s="1"/>
  <c r="J2577" i="2"/>
  <c r="K2577" i="2" s="1"/>
  <c r="O2577" i="2" s="1"/>
  <c r="J2578" i="2"/>
  <c r="K2578" i="2" s="1"/>
  <c r="J2579" i="2"/>
  <c r="K2579" i="2" s="1"/>
  <c r="J2580" i="2"/>
  <c r="K2580" i="2" s="1"/>
  <c r="J2581" i="2"/>
  <c r="K2581" i="2" s="1"/>
  <c r="M2581" i="2" s="1"/>
  <c r="J2582" i="2"/>
  <c r="K2582" i="2" s="1"/>
  <c r="J2583" i="2"/>
  <c r="K2583" i="2" s="1"/>
  <c r="O2583" i="2" s="1"/>
  <c r="J2584" i="2"/>
  <c r="K2584" i="2" s="1"/>
  <c r="J2585" i="2"/>
  <c r="K2585" i="2" s="1"/>
  <c r="J2586" i="2"/>
  <c r="K2586" i="2" s="1"/>
  <c r="J2587" i="2"/>
  <c r="K2587" i="2" s="1"/>
  <c r="J2588" i="2"/>
  <c r="K2588" i="2" s="1"/>
  <c r="O2588" i="2" s="1"/>
  <c r="J2589" i="2"/>
  <c r="K2589" i="2" s="1"/>
  <c r="J2590" i="2"/>
  <c r="K2590" i="2" s="1"/>
  <c r="O2590" i="2" s="1"/>
  <c r="J2591" i="2"/>
  <c r="K2591" i="2" s="1"/>
  <c r="J2592" i="2"/>
  <c r="K2592" i="2" s="1"/>
  <c r="O2592" i="2" s="1"/>
  <c r="J2593" i="2"/>
  <c r="K2593" i="2" s="1"/>
  <c r="J2594" i="2"/>
  <c r="K2594" i="2" s="1"/>
  <c r="J2595" i="2"/>
  <c r="K2595" i="2" s="1"/>
  <c r="J2596" i="2"/>
  <c r="K2596" i="2" s="1"/>
  <c r="J2597" i="2"/>
  <c r="K2597" i="2" s="1"/>
  <c r="O2597" i="2" s="1"/>
  <c r="J2598" i="2"/>
  <c r="K2598" i="2" s="1"/>
  <c r="J2599" i="2"/>
  <c r="K2599" i="2" s="1"/>
  <c r="J2600" i="2"/>
  <c r="K2600" i="2" s="1"/>
  <c r="J2601" i="2"/>
  <c r="K2601" i="2" s="1"/>
  <c r="J2602" i="2"/>
  <c r="K2602" i="2" s="1"/>
  <c r="O2602" i="2" s="1"/>
  <c r="J2603" i="2"/>
  <c r="K2603" i="2" s="1"/>
  <c r="O2603" i="2" s="1"/>
  <c r="J2604" i="2"/>
  <c r="K2604" i="2" s="1"/>
  <c r="O2604" i="2" s="1"/>
  <c r="J2605" i="2"/>
  <c r="K2605" i="2" s="1"/>
  <c r="J2552" i="2"/>
  <c r="K2552" i="2" s="1"/>
  <c r="J2553" i="2"/>
  <c r="K2553" i="2" s="1"/>
  <c r="J2554" i="2"/>
  <c r="K2554" i="2" s="1"/>
  <c r="J2555" i="2"/>
  <c r="K2555" i="2" s="1"/>
  <c r="J2556" i="2"/>
  <c r="K2556" i="2" s="1"/>
  <c r="M2556" i="2" s="1"/>
  <c r="J2557" i="2"/>
  <c r="K2557" i="2" s="1"/>
  <c r="J2558" i="2"/>
  <c r="K2558" i="2" s="1"/>
  <c r="J2559" i="2"/>
  <c r="K2559" i="2" s="1"/>
  <c r="J2560" i="2"/>
  <c r="K2560" i="2" s="1"/>
  <c r="J2561" i="2"/>
  <c r="K2561" i="2" s="1"/>
  <c r="J2562" i="2"/>
  <c r="K2562" i="2" s="1"/>
  <c r="J2563" i="2"/>
  <c r="K2563" i="2" s="1"/>
  <c r="J2564" i="2"/>
  <c r="K2564" i="2" s="1"/>
  <c r="M2564" i="2" s="1"/>
  <c r="J2565" i="2"/>
  <c r="K2565" i="2" s="1"/>
  <c r="J2566" i="2"/>
  <c r="K2566" i="2" s="1"/>
  <c r="J2567" i="2"/>
  <c r="K2567" i="2" s="1"/>
  <c r="J2568" i="2"/>
  <c r="K2568" i="2" s="1"/>
  <c r="M2568" i="2" s="1"/>
  <c r="J2569" i="2"/>
  <c r="K2569" i="2" s="1"/>
  <c r="J2570" i="2"/>
  <c r="K2570" i="2" s="1"/>
  <c r="J2571" i="2"/>
  <c r="K2571" i="2" s="1"/>
  <c r="J2572" i="2"/>
  <c r="K2572" i="2" s="1"/>
  <c r="O2572" i="2" s="1"/>
  <c r="J2573" i="2"/>
  <c r="K2573" i="2" s="1"/>
  <c r="O2573" i="2" s="1"/>
  <c r="J2574" i="2"/>
  <c r="K2574" i="2" s="1"/>
  <c r="O2574" i="2" s="1"/>
  <c r="J2530" i="2"/>
  <c r="K2530" i="2" s="1"/>
  <c r="J2531" i="2"/>
  <c r="K2531" i="2" s="1"/>
  <c r="J2532" i="2"/>
  <c r="K2532" i="2" s="1"/>
  <c r="J2533" i="2"/>
  <c r="K2533" i="2" s="1"/>
  <c r="J2534" i="2"/>
  <c r="K2534" i="2" s="1"/>
  <c r="J2535" i="2"/>
  <c r="K2535" i="2" s="1"/>
  <c r="M2535" i="2" s="1"/>
  <c r="J2536" i="2"/>
  <c r="K2536" i="2" s="1"/>
  <c r="J2537" i="2"/>
  <c r="K2537" i="2" s="1"/>
  <c r="J2538" i="2"/>
  <c r="K2538" i="2" s="1"/>
  <c r="O2538" i="2" s="1"/>
  <c r="J2539" i="2"/>
  <c r="K2539" i="2" s="1"/>
  <c r="J2540" i="2"/>
  <c r="K2540" i="2" s="1"/>
  <c r="J2541" i="2"/>
  <c r="K2541" i="2" s="1"/>
  <c r="J2542" i="2"/>
  <c r="K2542" i="2" s="1"/>
  <c r="J2543" i="2"/>
  <c r="K2543" i="2" s="1"/>
  <c r="J2544" i="2"/>
  <c r="K2544" i="2" s="1"/>
  <c r="J2545" i="2"/>
  <c r="K2545" i="2" s="1"/>
  <c r="J2546" i="2"/>
  <c r="K2546" i="2" s="1"/>
  <c r="J2547" i="2"/>
  <c r="K2547" i="2" s="1"/>
  <c r="J2548" i="2"/>
  <c r="K2548" i="2" s="1"/>
  <c r="M2548" i="2" s="1"/>
  <c r="J2549" i="2"/>
  <c r="K2549" i="2" s="1"/>
  <c r="J2550" i="2"/>
  <c r="K2550" i="2" s="1"/>
  <c r="J2551" i="2"/>
  <c r="K2551" i="2" s="1"/>
  <c r="J2505" i="2"/>
  <c r="K2505" i="2" s="1"/>
  <c r="O2505" i="2" s="1"/>
  <c r="J2506" i="2"/>
  <c r="K2506" i="2" s="1"/>
  <c r="J2507" i="2"/>
  <c r="K2507" i="2" s="1"/>
  <c r="J2508" i="2"/>
  <c r="K2508" i="2" s="1"/>
  <c r="J2509" i="2"/>
  <c r="K2509" i="2" s="1"/>
  <c r="O2509" i="2" s="1"/>
  <c r="J2510" i="2"/>
  <c r="K2510" i="2" s="1"/>
  <c r="O2510" i="2" s="1"/>
  <c r="J2511" i="2"/>
  <c r="K2511" i="2" s="1"/>
  <c r="J2512" i="2"/>
  <c r="K2512" i="2" s="1"/>
  <c r="J2513" i="2"/>
  <c r="K2513" i="2" s="1"/>
  <c r="J2514" i="2"/>
  <c r="K2514" i="2" s="1"/>
  <c r="J2515" i="2"/>
  <c r="K2515" i="2" s="1"/>
  <c r="J2516" i="2"/>
  <c r="K2516" i="2" s="1"/>
  <c r="M2516" i="2" s="1"/>
  <c r="J2517" i="2"/>
  <c r="K2517" i="2" s="1"/>
  <c r="J2518" i="2"/>
  <c r="K2518" i="2" s="1"/>
  <c r="J2519" i="2"/>
  <c r="K2519" i="2" s="1"/>
  <c r="J2520" i="2"/>
  <c r="K2520" i="2" s="1"/>
  <c r="J2521" i="2"/>
  <c r="K2521" i="2" s="1"/>
  <c r="J2522" i="2"/>
  <c r="K2522" i="2" s="1"/>
  <c r="J2523" i="2"/>
  <c r="K2523" i="2" s="1"/>
  <c r="J2524" i="2"/>
  <c r="K2524" i="2" s="1"/>
  <c r="J2525" i="2"/>
  <c r="K2525" i="2" s="1"/>
  <c r="J2526" i="2"/>
  <c r="K2526" i="2" s="1"/>
  <c r="J2527" i="2"/>
  <c r="K2527" i="2" s="1"/>
  <c r="J2528" i="2"/>
  <c r="K2528" i="2" s="1"/>
  <c r="J2529" i="2"/>
  <c r="K2529" i="2" s="1"/>
  <c r="J2489" i="2"/>
  <c r="K2489" i="2" s="1"/>
  <c r="J2490" i="2"/>
  <c r="K2490" i="2" s="1"/>
  <c r="J2491" i="2"/>
  <c r="K2491" i="2" s="1"/>
  <c r="J2492" i="2"/>
  <c r="K2492" i="2" s="1"/>
  <c r="J2493" i="2"/>
  <c r="K2493" i="2" s="1"/>
  <c r="O2493" i="2" s="1"/>
  <c r="J2494" i="2"/>
  <c r="K2494" i="2" s="1"/>
  <c r="J2495" i="2"/>
  <c r="K2495" i="2" s="1"/>
  <c r="O2495" i="2" s="1"/>
  <c r="J2496" i="2"/>
  <c r="K2496" i="2" s="1"/>
  <c r="J2497" i="2"/>
  <c r="K2497" i="2" s="1"/>
  <c r="J2498" i="2"/>
  <c r="K2498" i="2" s="1"/>
  <c r="J2499" i="2"/>
  <c r="K2499" i="2" s="1"/>
  <c r="J2500" i="2"/>
  <c r="K2500" i="2" s="1"/>
  <c r="J2501" i="2"/>
  <c r="K2501" i="2" s="1"/>
  <c r="J2502" i="2"/>
  <c r="K2502" i="2" s="1"/>
  <c r="J2503" i="2"/>
  <c r="K2503" i="2" s="1"/>
  <c r="J2504" i="2"/>
  <c r="K2504" i="2" s="1"/>
  <c r="J2483" i="2"/>
  <c r="K2483" i="2" s="1"/>
  <c r="J2484" i="2"/>
  <c r="K2484" i="2" s="1"/>
  <c r="J2485" i="2"/>
  <c r="K2485" i="2" s="1"/>
  <c r="O2485" i="2" s="1"/>
  <c r="J2486" i="2"/>
  <c r="K2486" i="2" s="1"/>
  <c r="J2487" i="2"/>
  <c r="K2487" i="2" s="1"/>
  <c r="J2488" i="2"/>
  <c r="K2488" i="2" s="1"/>
  <c r="J2478" i="2"/>
  <c r="K2478" i="2" s="1"/>
  <c r="J2479" i="2"/>
  <c r="K2479" i="2" s="1"/>
  <c r="J2480" i="2"/>
  <c r="K2480" i="2" s="1"/>
  <c r="J2481" i="2"/>
  <c r="K2481" i="2" s="1"/>
  <c r="J2482" i="2"/>
  <c r="K2482" i="2" s="1"/>
  <c r="J2465" i="2"/>
  <c r="K2465" i="2" s="1"/>
  <c r="J2466" i="2"/>
  <c r="K2466" i="2" s="1"/>
  <c r="J2467" i="2"/>
  <c r="K2467" i="2" s="1"/>
  <c r="J2468" i="2"/>
  <c r="K2468" i="2" s="1"/>
  <c r="O2468" i="2" s="1"/>
  <c r="J2469" i="2"/>
  <c r="K2469" i="2" s="1"/>
  <c r="J2470" i="2"/>
  <c r="K2470" i="2" s="1"/>
  <c r="J2471" i="2"/>
  <c r="K2471" i="2" s="1"/>
  <c r="J2472" i="2"/>
  <c r="K2472" i="2" s="1"/>
  <c r="J2473" i="2"/>
  <c r="K2473" i="2" s="1"/>
  <c r="J2474" i="2"/>
  <c r="K2474" i="2" s="1"/>
  <c r="J2475" i="2"/>
  <c r="K2475" i="2" s="1"/>
  <c r="J2476" i="2"/>
  <c r="K2476" i="2" s="1"/>
  <c r="M2476" i="2" s="1"/>
  <c r="J2477" i="2"/>
  <c r="K2477" i="2" s="1"/>
  <c r="J2452" i="2"/>
  <c r="K2452" i="2" s="1"/>
  <c r="O2452" i="2" s="1"/>
  <c r="J2453" i="2"/>
  <c r="K2453" i="2" s="1"/>
  <c r="J2454" i="2"/>
  <c r="K2454" i="2" s="1"/>
  <c r="J2455" i="2"/>
  <c r="K2455" i="2" s="1"/>
  <c r="J2456" i="2"/>
  <c r="K2456" i="2" s="1"/>
  <c r="O2456" i="2" s="1"/>
  <c r="J2457" i="2"/>
  <c r="K2457" i="2" s="1"/>
  <c r="J2458" i="2"/>
  <c r="K2458" i="2" s="1"/>
  <c r="O2458" i="2" s="1"/>
  <c r="J2459" i="2"/>
  <c r="K2459" i="2" s="1"/>
  <c r="J2460" i="2"/>
  <c r="K2460" i="2" s="1"/>
  <c r="J2461" i="2"/>
  <c r="K2461" i="2" s="1"/>
  <c r="J2462" i="2"/>
  <c r="K2462" i="2" s="1"/>
  <c r="J2463" i="2"/>
  <c r="K2463" i="2" s="1"/>
  <c r="J2464" i="2"/>
  <c r="K2464" i="2" s="1"/>
  <c r="J2438" i="2"/>
  <c r="K2438" i="2" s="1"/>
  <c r="J2439" i="2"/>
  <c r="K2439" i="2" s="1"/>
  <c r="J2440" i="2"/>
  <c r="K2440" i="2" s="1"/>
  <c r="M2440" i="2" s="1"/>
  <c r="J2441" i="2"/>
  <c r="K2441" i="2" s="1"/>
  <c r="J2442" i="2"/>
  <c r="K2442" i="2" s="1"/>
  <c r="J2443" i="2"/>
  <c r="K2443" i="2" s="1"/>
  <c r="J2444" i="2"/>
  <c r="K2444" i="2" s="1"/>
  <c r="J2445" i="2"/>
  <c r="K2445" i="2" s="1"/>
  <c r="J2446" i="2"/>
  <c r="K2446" i="2" s="1"/>
  <c r="J2447" i="2"/>
  <c r="K2447" i="2" s="1"/>
  <c r="J2448" i="2"/>
  <c r="K2448" i="2" s="1"/>
  <c r="J2449" i="2"/>
  <c r="K2449" i="2" s="1"/>
  <c r="J2450" i="2"/>
  <c r="K2450" i="2" s="1"/>
  <c r="J2451" i="2"/>
  <c r="K2451" i="2" s="1"/>
  <c r="J2414" i="2"/>
  <c r="K2414" i="2" s="1"/>
  <c r="O2414" i="2" s="1"/>
  <c r="J2415" i="2"/>
  <c r="K2415" i="2" s="1"/>
  <c r="J2416" i="2"/>
  <c r="K2416" i="2" s="1"/>
  <c r="J2417" i="2"/>
  <c r="K2417" i="2" s="1"/>
  <c r="O2417" i="2" s="1"/>
  <c r="J2418" i="2"/>
  <c r="K2418" i="2" s="1"/>
  <c r="O2418" i="2" s="1"/>
  <c r="J2419" i="2"/>
  <c r="K2419" i="2" s="1"/>
  <c r="O2419" i="2" s="1"/>
  <c r="J2420" i="2"/>
  <c r="K2420" i="2" s="1"/>
  <c r="J2421" i="2"/>
  <c r="K2421" i="2" s="1"/>
  <c r="O2421" i="2" s="1"/>
  <c r="J2422" i="2"/>
  <c r="K2422" i="2" s="1"/>
  <c r="J2423" i="2"/>
  <c r="K2423" i="2" s="1"/>
  <c r="M2423" i="2" s="1"/>
  <c r="J2424" i="2"/>
  <c r="K2424" i="2" s="1"/>
  <c r="O2424" i="2" s="1"/>
  <c r="J2425" i="2"/>
  <c r="K2425" i="2" s="1"/>
  <c r="O2425" i="2" s="1"/>
  <c r="J2426" i="2"/>
  <c r="K2426" i="2" s="1"/>
  <c r="J2427" i="2"/>
  <c r="K2427" i="2" s="1"/>
  <c r="J2428" i="2"/>
  <c r="K2428" i="2" s="1"/>
  <c r="J2429" i="2"/>
  <c r="K2429" i="2" s="1"/>
  <c r="M2429" i="2" s="1"/>
  <c r="J2430" i="2"/>
  <c r="K2430" i="2" s="1"/>
  <c r="M2430" i="2" s="1"/>
  <c r="J2431" i="2"/>
  <c r="K2431" i="2" s="1"/>
  <c r="J2432" i="2"/>
  <c r="K2432" i="2" s="1"/>
  <c r="J2433" i="2"/>
  <c r="K2433" i="2" s="1"/>
  <c r="M2433" i="2" s="1"/>
  <c r="J2434" i="2"/>
  <c r="K2434" i="2" s="1"/>
  <c r="O2434" i="2" s="1"/>
  <c r="J2435" i="2"/>
  <c r="K2435" i="2" s="1"/>
  <c r="J2436" i="2"/>
  <c r="K2436" i="2" s="1"/>
  <c r="J2437" i="2"/>
  <c r="K2437" i="2" s="1"/>
  <c r="M2437" i="2" s="1"/>
  <c r="B2646" i="2"/>
  <c r="B2510" i="2"/>
  <c r="L2455" i="4"/>
  <c r="L4398" i="4"/>
  <c r="L4399" i="4"/>
  <c r="L4400" i="4"/>
  <c r="L2277" i="4"/>
  <c r="L2868" i="4"/>
  <c r="L88" i="4"/>
  <c r="L4401" i="4"/>
  <c r="L807" i="4"/>
  <c r="L4821" i="4"/>
  <c r="L916" i="4"/>
  <c r="L1462" i="4"/>
  <c r="L765" i="4"/>
  <c r="L679" i="4"/>
  <c r="L1637" i="4"/>
  <c r="L2598" i="4"/>
  <c r="L1055" i="4"/>
  <c r="L4643" i="4"/>
  <c r="L2579" i="4"/>
  <c r="L812" i="4"/>
  <c r="L813" i="4"/>
  <c r="L3008" i="4"/>
  <c r="L1118" i="4"/>
  <c r="L821" i="4"/>
  <c r="L1873" i="4"/>
  <c r="L1056" i="4"/>
  <c r="L2690" i="4"/>
  <c r="L1316" i="4"/>
  <c r="L2543" i="4"/>
  <c r="L2544" i="4"/>
  <c r="L2098" i="4"/>
  <c r="L2097" i="4"/>
  <c r="L3197" i="4"/>
  <c r="L3198" i="4"/>
  <c r="L3199" i="4"/>
  <c r="L13" i="4"/>
  <c r="L471" i="4"/>
  <c r="L2299" i="4"/>
  <c r="L2782" i="4"/>
  <c r="L472" i="4"/>
  <c r="L2783" i="4"/>
  <c r="L473" i="4"/>
  <c r="L2784" i="4"/>
  <c r="L474" i="4"/>
  <c r="L886" i="4"/>
  <c r="L887" i="4"/>
  <c r="L888" i="4"/>
  <c r="L1576" i="4"/>
  <c r="L3046" i="4"/>
  <c r="L439" i="4"/>
  <c r="L440" i="4"/>
  <c r="L823" i="4"/>
  <c r="L3047" i="4"/>
  <c r="L3048" i="4"/>
  <c r="L2986" i="4"/>
  <c r="L890" i="4"/>
  <c r="L891" i="4"/>
  <c r="L508" i="4"/>
  <c r="L509" i="4"/>
  <c r="L1150" i="4"/>
  <c r="L1126" i="4"/>
  <c r="L3561" i="4"/>
  <c r="L4241" i="4"/>
  <c r="L468" i="4"/>
  <c r="L1142" i="4"/>
  <c r="L3647" i="4"/>
  <c r="L3003" i="4"/>
  <c r="L4000" i="4"/>
  <c r="L4001" i="4"/>
  <c r="L3562" i="4"/>
  <c r="L3178" i="4"/>
  <c r="L4002" i="4"/>
  <c r="L4003" i="4"/>
  <c r="L4004" i="4"/>
  <c r="L4005" i="4"/>
  <c r="L2448" i="4"/>
  <c r="L2449" i="4"/>
  <c r="L3750" i="4"/>
  <c r="L3751" i="4"/>
  <c r="L3752" i="4"/>
  <c r="L4596" i="4"/>
  <c r="L464" i="4"/>
  <c r="L465" i="4"/>
  <c r="L315" i="4"/>
  <c r="L316" i="4"/>
  <c r="L317" i="4"/>
  <c r="L318" i="4"/>
  <c r="L4751" i="4"/>
  <c r="L1357" i="4"/>
  <c r="L1358" i="4"/>
  <c r="L4752" i="4"/>
  <c r="L4753" i="4"/>
  <c r="L2195" i="4"/>
  <c r="L2604" i="4"/>
  <c r="L1821" i="4"/>
  <c r="L1436" i="4"/>
  <c r="L1835" i="4"/>
  <c r="L3854" i="4"/>
  <c r="L3855" i="4"/>
  <c r="L2596" i="4"/>
  <c r="L3856" i="4"/>
  <c r="L3857" i="4"/>
  <c r="L3858" i="4"/>
  <c r="L3859" i="4"/>
  <c r="L769" i="4"/>
  <c r="L1836" i="4"/>
  <c r="L1837" i="4"/>
  <c r="L79" i="4"/>
  <c r="L80" i="4"/>
  <c r="L2061" i="4"/>
  <c r="L2074" i="4"/>
  <c r="L2068" i="4"/>
  <c r="L2069" i="4"/>
  <c r="L2070" i="4"/>
  <c r="L3461" i="4"/>
  <c r="L28" i="4"/>
  <c r="L29" i="4"/>
  <c r="L30" i="4"/>
  <c r="L31" i="4"/>
  <c r="L32" i="4"/>
  <c r="L33" i="4"/>
  <c r="L4242" i="4"/>
  <c r="L208" i="4"/>
  <c r="L2300" i="4"/>
  <c r="L2618" i="4"/>
  <c r="L1301" i="4"/>
  <c r="L2305" i="4"/>
  <c r="L1450" i="4"/>
  <c r="L3379" i="4"/>
  <c r="L3235" i="4"/>
  <c r="L4253" i="4"/>
  <c r="L2205" i="4"/>
  <c r="L724" i="4"/>
  <c r="L1451" i="4"/>
  <c r="L2206" i="4"/>
  <c r="L4254" i="4"/>
  <c r="L4255" i="4"/>
  <c r="L725" i="4"/>
  <c r="L726" i="4"/>
  <c r="L677" i="4"/>
  <c r="L3683" i="4"/>
  <c r="L1275" i="4"/>
  <c r="L2207" i="4"/>
  <c r="L2208" i="4"/>
  <c r="L3768" i="4"/>
  <c r="L4606" i="4"/>
  <c r="L1452" i="4"/>
  <c r="L599" i="4"/>
  <c r="L4256" i="4"/>
  <c r="L3462" i="4"/>
  <c r="L3236" i="4"/>
  <c r="L2302" i="4"/>
  <c r="L4410" i="4"/>
  <c r="L956" i="4"/>
  <c r="L3004" i="4"/>
  <c r="L957" i="4"/>
  <c r="L3005" i="4"/>
  <c r="L3006" i="4"/>
  <c r="L958" i="4"/>
  <c r="L2183" i="4"/>
  <c r="L4006" i="4"/>
  <c r="L2638" i="4"/>
  <c r="L1803" i="4"/>
  <c r="L2870" i="4"/>
  <c r="L2871" i="4"/>
  <c r="L1812" i="4"/>
  <c r="L1813" i="4"/>
  <c r="L2970" i="4"/>
  <c r="L730" i="4"/>
  <c r="L2595" i="4"/>
  <c r="L2971" i="4"/>
  <c r="L2972" i="4"/>
  <c r="L2973" i="4"/>
  <c r="L4830" i="4"/>
  <c r="L2974" i="4"/>
  <c r="L2975" i="4"/>
  <c r="L3259" i="4"/>
  <c r="L3260" i="4"/>
  <c r="L3261" i="4"/>
  <c r="L3262" i="4"/>
  <c r="L3564" i="4"/>
  <c r="L39" i="4"/>
  <c r="L40" i="4"/>
  <c r="L41" i="4"/>
  <c r="L42" i="4"/>
  <c r="L4820" i="4"/>
  <c r="L43" i="4"/>
  <c r="L44" i="4"/>
  <c r="L45" i="4"/>
  <c r="L46" i="4"/>
  <c r="L47" i="4"/>
  <c r="L1435" i="4"/>
  <c r="L121" i="4"/>
  <c r="L1714" i="4"/>
  <c r="L1718" i="4"/>
  <c r="L2358" i="4"/>
  <c r="L2650" i="4"/>
  <c r="L1961" i="4"/>
  <c r="L1338" i="4"/>
  <c r="L177" i="4"/>
  <c r="L1708" i="4"/>
  <c r="L2502" i="4"/>
  <c r="L2140" i="4"/>
  <c r="L66" i="4"/>
  <c r="L1962" i="4"/>
  <c r="L70" i="4"/>
  <c r="L1984" i="4"/>
  <c r="L2619" i="4"/>
  <c r="L1421" i="4"/>
  <c r="L231" i="4"/>
  <c r="L1339" i="4"/>
  <c r="L1298" i="4"/>
  <c r="L232" i="4"/>
  <c r="L1826" i="4"/>
  <c r="L1820" i="4"/>
  <c r="L2718" i="4"/>
  <c r="L2719" i="4"/>
  <c r="L1667" i="4"/>
  <c r="L1668" i="4"/>
  <c r="L2498" i="4"/>
  <c r="L568" i="4"/>
  <c r="L2189" i="4"/>
  <c r="L665" i="4"/>
  <c r="L1917" i="4"/>
  <c r="L4636" i="4"/>
  <c r="L1189" i="4"/>
  <c r="L2495" i="4"/>
  <c r="L635" i="4"/>
  <c r="L1416" i="4"/>
  <c r="L2114" i="4"/>
  <c r="L1369" i="4"/>
  <c r="L2161" i="4"/>
  <c r="L2162" i="4"/>
  <c r="L1791" i="4"/>
  <c r="L855" i="4"/>
  <c r="L1719" i="4"/>
  <c r="L1720" i="4"/>
  <c r="L286" i="4"/>
  <c r="L1475" i="4"/>
  <c r="L1798" i="4"/>
  <c r="L1507" i="4"/>
  <c r="L1476" i="4"/>
  <c r="L1508" i="4"/>
  <c r="L1280" i="4"/>
  <c r="L1477" i="4"/>
  <c r="L1721" i="4"/>
  <c r="L83" i="4"/>
  <c r="L176" i="4"/>
  <c r="L2332" i="4"/>
  <c r="L1701" i="4"/>
  <c r="L1709" i="4"/>
  <c r="L1710" i="4"/>
  <c r="L226" i="4"/>
  <c r="L2357" i="4"/>
  <c r="L72" i="4"/>
  <c r="L4848" i="4"/>
  <c r="L277" i="4"/>
  <c r="L854" i="4"/>
  <c r="L1722" i="4"/>
  <c r="L949" i="4"/>
  <c r="L67" i="4"/>
  <c r="L1985" i="4"/>
  <c r="L1986" i="4"/>
  <c r="L654" i="4"/>
  <c r="L2298" i="4"/>
  <c r="L1546" i="4"/>
  <c r="L3237" i="4"/>
  <c r="L669" i="4"/>
  <c r="L1547" i="4"/>
  <c r="L1468" i="4"/>
  <c r="L1548" i="4"/>
  <c r="L1638" i="4"/>
  <c r="L2375" i="4"/>
  <c r="L3238" i="4"/>
  <c r="L921" i="4"/>
  <c r="L3769" i="4"/>
  <c r="L1496" i="4"/>
  <c r="L4257" i="4"/>
  <c r="L1497" i="4"/>
  <c r="L4258" i="4"/>
  <c r="L1498" i="4"/>
  <c r="L1499" i="4"/>
  <c r="L1500" i="4"/>
  <c r="L1069" i="4"/>
  <c r="L300" i="4"/>
  <c r="L416" i="4"/>
  <c r="L1237" i="4"/>
  <c r="L2401" i="4"/>
  <c r="L266" i="4"/>
  <c r="L267" i="4"/>
  <c r="L268" i="4"/>
  <c r="L4411" i="4"/>
  <c r="L2693" i="4"/>
  <c r="L1238" i="4"/>
  <c r="L1239" i="4"/>
  <c r="L1240" i="4"/>
  <c r="L409" i="4"/>
  <c r="L342" i="4"/>
  <c r="L3463" i="4"/>
  <c r="L3464" i="4"/>
  <c r="L3753" i="4"/>
  <c r="L4007" i="4"/>
  <c r="L4008" i="4"/>
  <c r="L4009" i="4"/>
  <c r="L1902" i="4"/>
  <c r="L2872" i="4"/>
  <c r="L1871" i="4"/>
  <c r="L1872" i="4"/>
  <c r="L2678" i="4"/>
  <c r="L2976" i="4"/>
  <c r="L2977" i="4"/>
  <c r="L2377" i="4"/>
  <c r="L2378" i="4"/>
  <c r="L2873" i="4"/>
  <c r="L1903" i="4"/>
  <c r="L410" i="4"/>
  <c r="L4236" i="4"/>
  <c r="L2874" i="4"/>
  <c r="L2875" i="4"/>
  <c r="L1190" i="4"/>
  <c r="L2346" i="4"/>
  <c r="L2347" i="4"/>
  <c r="L2978" i="4"/>
  <c r="L1272" i="4"/>
  <c r="L1472" i="4"/>
  <c r="L532" i="4"/>
  <c r="L2301" i="4"/>
  <c r="L4010" i="4"/>
  <c r="L3179" i="4"/>
  <c r="L4302" i="4"/>
  <c r="L4432" i="4"/>
  <c r="L3754" i="4"/>
  <c r="L2420" i="4"/>
  <c r="L2421" i="4"/>
  <c r="L2422" i="4"/>
  <c r="L1067" i="4"/>
  <c r="L3755" i="4"/>
  <c r="L2423" i="4"/>
  <c r="L2424" i="4"/>
  <c r="L2425" i="4"/>
  <c r="L2426" i="4"/>
  <c r="L4788" i="4"/>
  <c r="L4789" i="4"/>
  <c r="L4790" i="4"/>
  <c r="L4791" i="4"/>
  <c r="L878" i="4"/>
  <c r="L2537" i="4"/>
  <c r="L4792" i="4"/>
  <c r="L4793" i="4"/>
  <c r="L4794" i="4"/>
  <c r="L3504" i="4"/>
  <c r="L3505" i="4"/>
  <c r="L3506" i="4"/>
  <c r="L616" i="4"/>
  <c r="L4011" i="4"/>
  <c r="L1876" i="4"/>
  <c r="L1877" i="4"/>
  <c r="L617" i="4"/>
  <c r="L174" i="4"/>
  <c r="L906" i="4"/>
  <c r="L907" i="4"/>
  <c r="L908" i="4"/>
  <c r="L909" i="4"/>
  <c r="L142" i="4"/>
  <c r="L2979" i="4"/>
  <c r="L4604" i="4"/>
  <c r="L4605" i="4"/>
  <c r="L3565" i="4"/>
  <c r="L2278" i="4"/>
  <c r="L2876" i="4"/>
  <c r="L3465" i="4"/>
  <c r="L2877" i="4"/>
  <c r="L3566" i="4"/>
  <c r="L2450" i="4"/>
  <c r="L1588" i="4"/>
  <c r="L4769" i="4"/>
  <c r="L4721" i="4"/>
  <c r="L3628" i="4"/>
  <c r="L3474" i="4"/>
  <c r="L2688" i="4"/>
  <c r="L2689" i="4"/>
  <c r="L3180" i="4"/>
  <c r="L8" i="4"/>
  <c r="L9" i="4"/>
  <c r="L3181" i="4"/>
  <c r="L4714" i="4"/>
  <c r="L4715" i="4"/>
  <c r="L4835" i="4"/>
  <c r="L910" i="4"/>
  <c r="L4708" i="4"/>
  <c r="L432" i="4"/>
  <c r="L2279" i="4"/>
  <c r="L2280" i="4"/>
  <c r="L3182" i="4"/>
  <c r="L2281" i="4"/>
  <c r="L903" i="4"/>
  <c r="L4012" i="4"/>
  <c r="L2282" i="4"/>
  <c r="L2283" i="4"/>
  <c r="L2878" i="4"/>
  <c r="L2879" i="4"/>
  <c r="L2880" i="4"/>
  <c r="L3568" i="4"/>
  <c r="L3569" i="4"/>
  <c r="L3570" i="4"/>
  <c r="L3571" i="4"/>
  <c r="L4305" i="4"/>
  <c r="L3572" i="4"/>
  <c r="L395" i="4"/>
  <c r="L4306" i="4"/>
  <c r="L3573" i="4"/>
  <c r="L4307" i="4"/>
  <c r="L4308" i="4"/>
  <c r="L1234" i="4"/>
  <c r="L1235" i="4"/>
  <c r="L396" i="4"/>
  <c r="L2612" i="4"/>
  <c r="L3756" i="4"/>
  <c r="L397" i="4"/>
  <c r="L4013" i="4"/>
  <c r="L2980" i="4"/>
  <c r="L4014" i="4"/>
  <c r="L2392" i="4"/>
  <c r="L1842" i="4"/>
  <c r="L844" i="4"/>
  <c r="L1651" i="4"/>
  <c r="L722" i="4"/>
  <c r="L1652" i="4"/>
  <c r="L3757" i="4"/>
  <c r="L3758" i="4"/>
  <c r="L4015" i="4"/>
  <c r="L4722" i="4"/>
  <c r="L1642" i="4"/>
  <c r="L1643" i="4"/>
  <c r="L1236" i="4"/>
  <c r="L4767" i="4"/>
  <c r="L1843" i="4"/>
  <c r="L4768" i="4"/>
  <c r="L1844" i="4"/>
  <c r="L2720" i="4"/>
  <c r="L4344" i="4"/>
  <c r="L586" i="4"/>
  <c r="L2981" i="4"/>
  <c r="L4016" i="4"/>
  <c r="L1644" i="4"/>
  <c r="L3387" i="4"/>
  <c r="L1998" i="4"/>
  <c r="L3759" i="4"/>
  <c r="L1999" i="4"/>
  <c r="L1607" i="4"/>
  <c r="L1192" i="4"/>
  <c r="L2800" i="4"/>
  <c r="L1608" i="4"/>
  <c r="L2982" i="4"/>
  <c r="L2983" i="4"/>
  <c r="L3388" i="4"/>
  <c r="L3791" i="4"/>
  <c r="L4243" i="4"/>
  <c r="L4244" i="4"/>
  <c r="L1610" i="4"/>
  <c r="L2309" i="4"/>
  <c r="L1945" i="4"/>
  <c r="L1946" i="4"/>
  <c r="L676" i="4"/>
  <c r="J916" i="4"/>
  <c r="K916" i="4" s="1"/>
  <c r="O916" i="4" s="1"/>
  <c r="J1462" i="4"/>
  <c r="K1462" i="4" s="1"/>
  <c r="O1462" i="4" s="1"/>
  <c r="J765" i="4"/>
  <c r="K765" i="4" s="1"/>
  <c r="O765" i="4" s="1"/>
  <c r="J679" i="4"/>
  <c r="K679" i="4" s="1"/>
  <c r="O679" i="4" s="1"/>
  <c r="J1637" i="4"/>
  <c r="K1637" i="4" s="1"/>
  <c r="O1637" i="4" s="1"/>
  <c r="J2598" i="4"/>
  <c r="K2598" i="4" s="1"/>
  <c r="O2598" i="4" s="1"/>
  <c r="J1055" i="4"/>
  <c r="K1055" i="4" s="1"/>
  <c r="O1055" i="4" s="1"/>
  <c r="J4643" i="4"/>
  <c r="K4643" i="4" s="1"/>
  <c r="O4643" i="4" s="1"/>
  <c r="J2579" i="4"/>
  <c r="K2579" i="4" s="1"/>
  <c r="O2579" i="4" s="1"/>
  <c r="J812" i="4"/>
  <c r="K812" i="4" s="1"/>
  <c r="O812" i="4" s="1"/>
  <c r="J813" i="4"/>
  <c r="K813" i="4" s="1"/>
  <c r="O813" i="4" s="1"/>
  <c r="J3008" i="4"/>
  <c r="K3008" i="4" s="1"/>
  <c r="O3008" i="4" s="1"/>
  <c r="J1118" i="4"/>
  <c r="K1118" i="4" s="1"/>
  <c r="O1118" i="4" s="1"/>
  <c r="J821" i="4"/>
  <c r="K821" i="4" s="1"/>
  <c r="J1873" i="4"/>
  <c r="K1873" i="4" s="1"/>
  <c r="O1873" i="4" s="1"/>
  <c r="J1056" i="4"/>
  <c r="K1056" i="4" s="1"/>
  <c r="O1056" i="4" s="1"/>
  <c r="J2690" i="4"/>
  <c r="K2690" i="4" s="1"/>
  <c r="O2690" i="4" s="1"/>
  <c r="J1316" i="4"/>
  <c r="K1316" i="4" s="1"/>
  <c r="O1316" i="4" s="1"/>
  <c r="J2543" i="4"/>
  <c r="K2543" i="4" s="1"/>
  <c r="O2543" i="4" s="1"/>
  <c r="J2544" i="4"/>
  <c r="K2544" i="4" s="1"/>
  <c r="O2544" i="4" s="1"/>
  <c r="J2098" i="4"/>
  <c r="K2098" i="4" s="1"/>
  <c r="O2098" i="4" s="1"/>
  <c r="J2097" i="4"/>
  <c r="K2097" i="4" s="1"/>
  <c r="O2097" i="4" s="1"/>
  <c r="J3197" i="4"/>
  <c r="K3197" i="4" s="1"/>
  <c r="J3198" i="4"/>
  <c r="K3198" i="4" s="1"/>
  <c r="O3198" i="4" s="1"/>
  <c r="J3199" i="4"/>
  <c r="K3199" i="4" s="1"/>
  <c r="O3199" i="4" s="1"/>
  <c r="J13" i="4"/>
  <c r="K13" i="4" s="1"/>
  <c r="O13" i="4" s="1"/>
  <c r="J471" i="4"/>
  <c r="K471" i="4" s="1"/>
  <c r="O471" i="4" s="1"/>
  <c r="J2299" i="4"/>
  <c r="K2299" i="4" s="1"/>
  <c r="O2299" i="4" s="1"/>
  <c r="J2782" i="4"/>
  <c r="K2782" i="4" s="1"/>
  <c r="O2782" i="4" s="1"/>
  <c r="J472" i="4"/>
  <c r="K472" i="4" s="1"/>
  <c r="O472" i="4" s="1"/>
  <c r="J2783" i="4"/>
  <c r="K2783" i="4" s="1"/>
  <c r="O2783" i="4" s="1"/>
  <c r="J473" i="4"/>
  <c r="K473" i="4" s="1"/>
  <c r="O473" i="4" s="1"/>
  <c r="J2784" i="4"/>
  <c r="K2784" i="4" s="1"/>
  <c r="O2784" i="4" s="1"/>
  <c r="J474" i="4"/>
  <c r="K474" i="4" s="1"/>
  <c r="O474" i="4" s="1"/>
  <c r="J886" i="4"/>
  <c r="K886" i="4" s="1"/>
  <c r="O886" i="4" s="1"/>
  <c r="J887" i="4"/>
  <c r="K887" i="4" s="1"/>
  <c r="O887" i="4" s="1"/>
  <c r="J888" i="4"/>
  <c r="K888" i="4" s="1"/>
  <c r="O888" i="4" s="1"/>
  <c r="J1576" i="4"/>
  <c r="K1576" i="4" s="1"/>
  <c r="O1576" i="4" s="1"/>
  <c r="J3046" i="4"/>
  <c r="K3046" i="4" s="1"/>
  <c r="O3046" i="4" s="1"/>
  <c r="J439" i="4"/>
  <c r="K439" i="4" s="1"/>
  <c r="O439" i="4" s="1"/>
  <c r="J440" i="4"/>
  <c r="K440" i="4" s="1"/>
  <c r="O440" i="4" s="1"/>
  <c r="J823" i="4"/>
  <c r="K823" i="4" s="1"/>
  <c r="O823" i="4" s="1"/>
  <c r="J3047" i="4"/>
  <c r="K3047" i="4" s="1"/>
  <c r="O3047" i="4" s="1"/>
  <c r="J3048" i="4"/>
  <c r="K3048" i="4" s="1"/>
  <c r="O3048" i="4" s="1"/>
  <c r="J2986" i="4"/>
  <c r="K2986" i="4" s="1"/>
  <c r="O2986" i="4" s="1"/>
  <c r="J890" i="4"/>
  <c r="K890" i="4" s="1"/>
  <c r="O890" i="4" s="1"/>
  <c r="J891" i="4"/>
  <c r="K891" i="4" s="1"/>
  <c r="O891" i="4" s="1"/>
  <c r="J508" i="4"/>
  <c r="K508" i="4" s="1"/>
  <c r="O508" i="4" s="1"/>
  <c r="J509" i="4"/>
  <c r="K509" i="4" s="1"/>
  <c r="O509" i="4" s="1"/>
  <c r="J1150" i="4"/>
  <c r="K1150" i="4" s="1"/>
  <c r="O1150" i="4" s="1"/>
  <c r="J1126" i="4"/>
  <c r="K1126" i="4" s="1"/>
  <c r="O1126" i="4" s="1"/>
  <c r="J3561" i="4"/>
  <c r="K3561" i="4" s="1"/>
  <c r="O3561" i="4" s="1"/>
  <c r="J4241" i="4"/>
  <c r="K4241" i="4" s="1"/>
  <c r="O4241" i="4" s="1"/>
  <c r="J468" i="4"/>
  <c r="K468" i="4" s="1"/>
  <c r="O468" i="4" s="1"/>
  <c r="J1142" i="4"/>
  <c r="K1142" i="4" s="1"/>
  <c r="O1142" i="4" s="1"/>
  <c r="J3647" i="4"/>
  <c r="K3647" i="4" s="1"/>
  <c r="O3647" i="4" s="1"/>
  <c r="J3003" i="4"/>
  <c r="K3003" i="4" s="1"/>
  <c r="O3003" i="4" s="1"/>
  <c r="J4000" i="4"/>
  <c r="K4000" i="4" s="1"/>
  <c r="O4000" i="4" s="1"/>
  <c r="J4001" i="4"/>
  <c r="K4001" i="4" s="1"/>
  <c r="O4001" i="4" s="1"/>
  <c r="J3562" i="4"/>
  <c r="K3562" i="4" s="1"/>
  <c r="O3562" i="4" s="1"/>
  <c r="J3178" i="4"/>
  <c r="K3178" i="4" s="1"/>
  <c r="O3178" i="4" s="1"/>
  <c r="J4002" i="4"/>
  <c r="K4002" i="4" s="1"/>
  <c r="O4002" i="4" s="1"/>
  <c r="J4003" i="4"/>
  <c r="K4003" i="4" s="1"/>
  <c r="O4003" i="4" s="1"/>
  <c r="J4004" i="4"/>
  <c r="K4004" i="4" s="1"/>
  <c r="J4005" i="4"/>
  <c r="K4005" i="4" s="1"/>
  <c r="O4005" i="4" s="1"/>
  <c r="J2448" i="4"/>
  <c r="K2448" i="4" s="1"/>
  <c r="O2448" i="4" s="1"/>
  <c r="J2449" i="4"/>
  <c r="K2449" i="4" s="1"/>
  <c r="O2449" i="4" s="1"/>
  <c r="J3750" i="4"/>
  <c r="K3750" i="4" s="1"/>
  <c r="O3750" i="4" s="1"/>
  <c r="J3751" i="4"/>
  <c r="K3751" i="4" s="1"/>
  <c r="O3751" i="4" s="1"/>
  <c r="J3752" i="4"/>
  <c r="K3752" i="4" s="1"/>
  <c r="J4596" i="4"/>
  <c r="K4596" i="4" s="1"/>
  <c r="O4596" i="4" s="1"/>
  <c r="J464" i="4"/>
  <c r="K464" i="4" s="1"/>
  <c r="O464" i="4" s="1"/>
  <c r="J465" i="4"/>
  <c r="K465" i="4" s="1"/>
  <c r="O465" i="4" s="1"/>
  <c r="J315" i="4"/>
  <c r="K315" i="4" s="1"/>
  <c r="O315" i="4" s="1"/>
  <c r="J316" i="4"/>
  <c r="K316" i="4" s="1"/>
  <c r="O316" i="4" s="1"/>
  <c r="J317" i="4"/>
  <c r="K317" i="4" s="1"/>
  <c r="O317" i="4" s="1"/>
  <c r="J318" i="4"/>
  <c r="K318" i="4" s="1"/>
  <c r="O318" i="4" s="1"/>
  <c r="J4751" i="4"/>
  <c r="K4751" i="4" s="1"/>
  <c r="O4751" i="4" s="1"/>
  <c r="J1357" i="4"/>
  <c r="K1357" i="4" s="1"/>
  <c r="O1357" i="4" s="1"/>
  <c r="J1358" i="4"/>
  <c r="K1358" i="4" s="1"/>
  <c r="O1358" i="4" s="1"/>
  <c r="J4752" i="4"/>
  <c r="K4752" i="4" s="1"/>
  <c r="O4752" i="4" s="1"/>
  <c r="J4753" i="4"/>
  <c r="K4753" i="4" s="1"/>
  <c r="O4753" i="4" s="1"/>
  <c r="J2195" i="4"/>
  <c r="K2195" i="4" s="1"/>
  <c r="O2195" i="4" s="1"/>
  <c r="J2604" i="4"/>
  <c r="K2604" i="4" s="1"/>
  <c r="O2604" i="4" s="1"/>
  <c r="J1821" i="4"/>
  <c r="K1821" i="4" s="1"/>
  <c r="J1436" i="4"/>
  <c r="K1436" i="4" s="1"/>
  <c r="O1436" i="4" s="1"/>
  <c r="J1835" i="4"/>
  <c r="K1835" i="4" s="1"/>
  <c r="O1835" i="4" s="1"/>
  <c r="J3854" i="4"/>
  <c r="K3854" i="4" s="1"/>
  <c r="O3854" i="4" s="1"/>
  <c r="J3855" i="4"/>
  <c r="K3855" i="4" s="1"/>
  <c r="O3855" i="4" s="1"/>
  <c r="J2596" i="4"/>
  <c r="K2596" i="4" s="1"/>
  <c r="O2596" i="4" s="1"/>
  <c r="J3856" i="4"/>
  <c r="K3856" i="4" s="1"/>
  <c r="O3856" i="4" s="1"/>
  <c r="J3857" i="4"/>
  <c r="K3857" i="4" s="1"/>
  <c r="O3857" i="4" s="1"/>
  <c r="J3858" i="4"/>
  <c r="K3858" i="4" s="1"/>
  <c r="O3858" i="4" s="1"/>
  <c r="J3859" i="4"/>
  <c r="K3859" i="4" s="1"/>
  <c r="O3859" i="4" s="1"/>
  <c r="J769" i="4"/>
  <c r="K769" i="4" s="1"/>
  <c r="O769" i="4" s="1"/>
  <c r="J1836" i="4"/>
  <c r="K1836" i="4" s="1"/>
  <c r="O1836" i="4" s="1"/>
  <c r="J1837" i="4"/>
  <c r="K1837" i="4" s="1"/>
  <c r="O1837" i="4" s="1"/>
  <c r="J79" i="4"/>
  <c r="K79" i="4" s="1"/>
  <c r="O79" i="4" s="1"/>
  <c r="J80" i="4"/>
  <c r="K80" i="4" s="1"/>
  <c r="O80" i="4" s="1"/>
  <c r="J2061" i="4"/>
  <c r="K2061" i="4" s="1"/>
  <c r="O2061" i="4" s="1"/>
  <c r="J2074" i="4"/>
  <c r="K2074" i="4" s="1"/>
  <c r="O2074" i="4" s="1"/>
  <c r="J2068" i="4"/>
  <c r="K2068" i="4" s="1"/>
  <c r="O2068" i="4" s="1"/>
  <c r="J2069" i="4"/>
  <c r="K2069" i="4" s="1"/>
  <c r="J2070" i="4"/>
  <c r="K2070" i="4" s="1"/>
  <c r="O2070" i="4" s="1"/>
  <c r="J3461" i="4"/>
  <c r="K3461" i="4" s="1"/>
  <c r="O3461" i="4" s="1"/>
  <c r="J28" i="4"/>
  <c r="K28" i="4" s="1"/>
  <c r="O28" i="4" s="1"/>
  <c r="J29" i="4"/>
  <c r="K29" i="4" s="1"/>
  <c r="O29" i="4" s="1"/>
  <c r="J30" i="4"/>
  <c r="K30" i="4" s="1"/>
  <c r="O30" i="4" s="1"/>
  <c r="J31" i="4"/>
  <c r="K31" i="4" s="1"/>
  <c r="O31" i="4" s="1"/>
  <c r="J32" i="4"/>
  <c r="K32" i="4" s="1"/>
  <c r="O32" i="4" s="1"/>
  <c r="J33" i="4"/>
  <c r="K33" i="4" s="1"/>
  <c r="O33" i="4" s="1"/>
  <c r="J4242" i="4"/>
  <c r="K4242" i="4" s="1"/>
  <c r="O4242" i="4" s="1"/>
  <c r="J208" i="4"/>
  <c r="K208" i="4" s="1"/>
  <c r="O208" i="4" s="1"/>
  <c r="J2300" i="4"/>
  <c r="K2300" i="4" s="1"/>
  <c r="O2300" i="4" s="1"/>
  <c r="J2618" i="4"/>
  <c r="K2618" i="4" s="1"/>
  <c r="O2618" i="4" s="1"/>
  <c r="J1301" i="4"/>
  <c r="K1301" i="4" s="1"/>
  <c r="O1301" i="4" s="1"/>
  <c r="J2305" i="4"/>
  <c r="K2305" i="4" s="1"/>
  <c r="O2305" i="4" s="1"/>
  <c r="J1450" i="4"/>
  <c r="K1450" i="4" s="1"/>
  <c r="O1450" i="4" s="1"/>
  <c r="J3379" i="4"/>
  <c r="K3379" i="4" s="1"/>
  <c r="O3379" i="4" s="1"/>
  <c r="J3235" i="4"/>
  <c r="K3235" i="4" s="1"/>
  <c r="O3235" i="4" s="1"/>
  <c r="J4253" i="4"/>
  <c r="K4253" i="4" s="1"/>
  <c r="O4253" i="4" s="1"/>
  <c r="J2205" i="4"/>
  <c r="K2205" i="4" s="1"/>
  <c r="O2205" i="4" s="1"/>
  <c r="J724" i="4"/>
  <c r="K724" i="4" s="1"/>
  <c r="O724" i="4" s="1"/>
  <c r="J1451" i="4"/>
  <c r="K1451" i="4" s="1"/>
  <c r="O1451" i="4" s="1"/>
  <c r="J2206" i="4"/>
  <c r="K2206" i="4" s="1"/>
  <c r="O2206" i="4" s="1"/>
  <c r="J4254" i="4"/>
  <c r="K4254" i="4" s="1"/>
  <c r="O4254" i="4" s="1"/>
  <c r="J4255" i="4"/>
  <c r="K4255" i="4" s="1"/>
  <c r="O4255" i="4" s="1"/>
  <c r="J725" i="4"/>
  <c r="K725" i="4" s="1"/>
  <c r="O725" i="4" s="1"/>
  <c r="J726" i="4"/>
  <c r="K726" i="4" s="1"/>
  <c r="O726" i="4" s="1"/>
  <c r="J677" i="4"/>
  <c r="K677" i="4" s="1"/>
  <c r="O677" i="4" s="1"/>
  <c r="J3683" i="4"/>
  <c r="K3683" i="4" s="1"/>
  <c r="O3683" i="4" s="1"/>
  <c r="J1275" i="4"/>
  <c r="K1275" i="4" s="1"/>
  <c r="O1275" i="4" s="1"/>
  <c r="J2207" i="4"/>
  <c r="K2207" i="4" s="1"/>
  <c r="O2207" i="4" s="1"/>
  <c r="J2208" i="4"/>
  <c r="K2208" i="4" s="1"/>
  <c r="O2208" i="4" s="1"/>
  <c r="J3768" i="4"/>
  <c r="K3768" i="4" s="1"/>
  <c r="O3768" i="4" s="1"/>
  <c r="J4606" i="4"/>
  <c r="K4606" i="4" s="1"/>
  <c r="O4606" i="4" s="1"/>
  <c r="J1452" i="4"/>
  <c r="K1452" i="4" s="1"/>
  <c r="O1452" i="4" s="1"/>
  <c r="J599" i="4"/>
  <c r="K599" i="4" s="1"/>
  <c r="O599" i="4" s="1"/>
  <c r="J4256" i="4"/>
  <c r="K4256" i="4" s="1"/>
  <c r="O4256" i="4" s="1"/>
  <c r="J3462" i="4"/>
  <c r="K3462" i="4" s="1"/>
  <c r="O3462" i="4" s="1"/>
  <c r="J3236" i="4"/>
  <c r="K3236" i="4" s="1"/>
  <c r="O3236" i="4" s="1"/>
  <c r="J2302" i="4"/>
  <c r="K2302" i="4" s="1"/>
  <c r="O2302" i="4" s="1"/>
  <c r="J4410" i="4"/>
  <c r="K4410" i="4" s="1"/>
  <c r="O4410" i="4" s="1"/>
  <c r="J956" i="4"/>
  <c r="K956" i="4" s="1"/>
  <c r="O956" i="4" s="1"/>
  <c r="J3004" i="4"/>
  <c r="K3004" i="4" s="1"/>
  <c r="O3004" i="4" s="1"/>
  <c r="J957" i="4"/>
  <c r="K957" i="4" s="1"/>
  <c r="O957" i="4" s="1"/>
  <c r="J3005" i="4"/>
  <c r="K3005" i="4" s="1"/>
  <c r="O3005" i="4" s="1"/>
  <c r="J3006" i="4"/>
  <c r="K3006" i="4" s="1"/>
  <c r="J958" i="4"/>
  <c r="K958" i="4" s="1"/>
  <c r="O958" i="4" s="1"/>
  <c r="J2183" i="4"/>
  <c r="K2183" i="4" s="1"/>
  <c r="O2183" i="4" s="1"/>
  <c r="J4006" i="4"/>
  <c r="K4006" i="4" s="1"/>
  <c r="O4006" i="4" s="1"/>
  <c r="J2638" i="4"/>
  <c r="K2638" i="4" s="1"/>
  <c r="O2638" i="4" s="1"/>
  <c r="J1803" i="4"/>
  <c r="K1803" i="4" s="1"/>
  <c r="O1803" i="4" s="1"/>
  <c r="J2870" i="4"/>
  <c r="K2870" i="4" s="1"/>
  <c r="O2870" i="4" s="1"/>
  <c r="J2871" i="4"/>
  <c r="K2871" i="4" s="1"/>
  <c r="O2871" i="4" s="1"/>
  <c r="J1812" i="4"/>
  <c r="K1812" i="4" s="1"/>
  <c r="O1812" i="4" s="1"/>
  <c r="J1813" i="4"/>
  <c r="K1813" i="4" s="1"/>
  <c r="O1813" i="4" s="1"/>
  <c r="J2970" i="4"/>
  <c r="K2970" i="4" s="1"/>
  <c r="O2970" i="4" s="1"/>
  <c r="J730" i="4"/>
  <c r="K730" i="4" s="1"/>
  <c r="O730" i="4" s="1"/>
  <c r="J2595" i="4"/>
  <c r="K2595" i="4" s="1"/>
  <c r="J2971" i="4"/>
  <c r="K2971" i="4" s="1"/>
  <c r="O2971" i="4" s="1"/>
  <c r="J2972" i="4"/>
  <c r="K2972" i="4" s="1"/>
  <c r="O2972" i="4" s="1"/>
  <c r="J2973" i="4"/>
  <c r="K2973" i="4" s="1"/>
  <c r="O2973" i="4" s="1"/>
  <c r="J4830" i="4"/>
  <c r="K4830" i="4" s="1"/>
  <c r="O4830" i="4" s="1"/>
  <c r="J2974" i="4"/>
  <c r="K2974" i="4" s="1"/>
  <c r="O2974" i="4" s="1"/>
  <c r="J2975" i="4"/>
  <c r="K2975" i="4" s="1"/>
  <c r="O2975" i="4" s="1"/>
  <c r="J3259" i="4"/>
  <c r="K3259" i="4" s="1"/>
  <c r="O3259" i="4" s="1"/>
  <c r="J3260" i="4"/>
  <c r="K3260" i="4" s="1"/>
  <c r="O3260" i="4" s="1"/>
  <c r="J3261" i="4"/>
  <c r="K3261" i="4" s="1"/>
  <c r="O3261" i="4" s="1"/>
  <c r="J3262" i="4"/>
  <c r="K3262" i="4" s="1"/>
  <c r="O3262" i="4" s="1"/>
  <c r="J3564" i="4"/>
  <c r="K3564" i="4" s="1"/>
  <c r="O3564" i="4" s="1"/>
  <c r="J39" i="4"/>
  <c r="K39" i="4" s="1"/>
  <c r="O39" i="4" s="1"/>
  <c r="J40" i="4"/>
  <c r="K40" i="4" s="1"/>
  <c r="O40" i="4" s="1"/>
  <c r="J41" i="4"/>
  <c r="K41" i="4" s="1"/>
  <c r="O41" i="4" s="1"/>
  <c r="J42" i="4"/>
  <c r="K42" i="4" s="1"/>
  <c r="O42" i="4" s="1"/>
  <c r="J4820" i="4"/>
  <c r="K4820" i="4" s="1"/>
  <c r="O4820" i="4" s="1"/>
  <c r="J43" i="4"/>
  <c r="K43" i="4" s="1"/>
  <c r="O43" i="4" s="1"/>
  <c r="J44" i="4"/>
  <c r="K44" i="4" s="1"/>
  <c r="J45" i="4"/>
  <c r="K45" i="4" s="1"/>
  <c r="O45" i="4" s="1"/>
  <c r="J46" i="4"/>
  <c r="K46" i="4" s="1"/>
  <c r="O46" i="4" s="1"/>
  <c r="J47" i="4"/>
  <c r="K47" i="4" s="1"/>
  <c r="O47" i="4" s="1"/>
  <c r="J1435" i="4"/>
  <c r="K1435" i="4" s="1"/>
  <c r="O1435" i="4" s="1"/>
  <c r="J121" i="4"/>
  <c r="K121" i="4" s="1"/>
  <c r="O121" i="4" s="1"/>
  <c r="J1714" i="4"/>
  <c r="K1714" i="4" s="1"/>
  <c r="O1714" i="4" s="1"/>
  <c r="J1718" i="4"/>
  <c r="K1718" i="4" s="1"/>
  <c r="O1718" i="4" s="1"/>
  <c r="J2358" i="4"/>
  <c r="K2358" i="4" s="1"/>
  <c r="O2358" i="4" s="1"/>
  <c r="J2650" i="4"/>
  <c r="K2650" i="4" s="1"/>
  <c r="O2650" i="4" s="1"/>
  <c r="J1961" i="4"/>
  <c r="K1961" i="4" s="1"/>
  <c r="O1961" i="4" s="1"/>
  <c r="J1338" i="4"/>
  <c r="K1338" i="4" s="1"/>
  <c r="O1338" i="4" s="1"/>
  <c r="J177" i="4"/>
  <c r="K177" i="4" s="1"/>
  <c r="O177" i="4" s="1"/>
  <c r="J1708" i="4"/>
  <c r="K1708" i="4" s="1"/>
  <c r="O1708" i="4" s="1"/>
  <c r="J2502" i="4"/>
  <c r="K2502" i="4" s="1"/>
  <c r="O2502" i="4" s="1"/>
  <c r="J2140" i="4"/>
  <c r="K2140" i="4" s="1"/>
  <c r="O2140" i="4" s="1"/>
  <c r="J66" i="4"/>
  <c r="K66" i="4" s="1"/>
  <c r="O66" i="4" s="1"/>
  <c r="J1962" i="4"/>
  <c r="K1962" i="4" s="1"/>
  <c r="O1962" i="4" s="1"/>
  <c r="J70" i="4"/>
  <c r="K70" i="4" s="1"/>
  <c r="O70" i="4" s="1"/>
  <c r="J1984" i="4"/>
  <c r="K1984" i="4" s="1"/>
  <c r="O1984" i="4" s="1"/>
  <c r="J2619" i="4"/>
  <c r="K2619" i="4" s="1"/>
  <c r="O2619" i="4" s="1"/>
  <c r="J1421" i="4"/>
  <c r="K1421" i="4" s="1"/>
  <c r="O1421" i="4" s="1"/>
  <c r="J231" i="4"/>
  <c r="K231" i="4" s="1"/>
  <c r="O231" i="4" s="1"/>
  <c r="J1339" i="4"/>
  <c r="K1339" i="4" s="1"/>
  <c r="O1339" i="4" s="1"/>
  <c r="J1298" i="4"/>
  <c r="K1298" i="4" s="1"/>
  <c r="O1298" i="4" s="1"/>
  <c r="J232" i="4"/>
  <c r="K232" i="4" s="1"/>
  <c r="O232" i="4" s="1"/>
  <c r="J1826" i="4"/>
  <c r="K1826" i="4" s="1"/>
  <c r="O1826" i="4" s="1"/>
  <c r="J1820" i="4"/>
  <c r="K1820" i="4" s="1"/>
  <c r="O1820" i="4" s="1"/>
  <c r="J2718" i="4"/>
  <c r="K2718" i="4" s="1"/>
  <c r="O2718" i="4" s="1"/>
  <c r="J2719" i="4"/>
  <c r="K2719" i="4" s="1"/>
  <c r="O2719" i="4" s="1"/>
  <c r="J1667" i="4"/>
  <c r="K1667" i="4" s="1"/>
  <c r="O1667" i="4" s="1"/>
  <c r="J1668" i="4"/>
  <c r="K1668" i="4" s="1"/>
  <c r="O1668" i="4" s="1"/>
  <c r="J2498" i="4"/>
  <c r="K2498" i="4" s="1"/>
  <c r="O2498" i="4" s="1"/>
  <c r="J568" i="4"/>
  <c r="K568" i="4" s="1"/>
  <c r="O568" i="4" s="1"/>
  <c r="J2189" i="4"/>
  <c r="K2189" i="4" s="1"/>
  <c r="O2189" i="4" s="1"/>
  <c r="J665" i="4"/>
  <c r="K665" i="4" s="1"/>
  <c r="O665" i="4" s="1"/>
  <c r="J1917" i="4"/>
  <c r="K1917" i="4" s="1"/>
  <c r="O1917" i="4" s="1"/>
  <c r="J4636" i="4"/>
  <c r="K4636" i="4" s="1"/>
  <c r="O4636" i="4" s="1"/>
  <c r="J1189" i="4"/>
  <c r="K1189" i="4" s="1"/>
  <c r="O1189" i="4" s="1"/>
  <c r="J2495" i="4"/>
  <c r="K2495" i="4" s="1"/>
  <c r="O2495" i="4" s="1"/>
  <c r="J635" i="4"/>
  <c r="K635" i="4" s="1"/>
  <c r="O635" i="4" s="1"/>
  <c r="J1416" i="4"/>
  <c r="K1416" i="4" s="1"/>
  <c r="O1416" i="4" s="1"/>
  <c r="J2114" i="4"/>
  <c r="K2114" i="4" s="1"/>
  <c r="O2114" i="4" s="1"/>
  <c r="J1369" i="4"/>
  <c r="K1369" i="4" s="1"/>
  <c r="O1369" i="4" s="1"/>
  <c r="J2161" i="4"/>
  <c r="K2161" i="4" s="1"/>
  <c r="O2161" i="4" s="1"/>
  <c r="J2162" i="4"/>
  <c r="K2162" i="4" s="1"/>
  <c r="O2162" i="4" s="1"/>
  <c r="J1791" i="4"/>
  <c r="K1791" i="4" s="1"/>
  <c r="O1791" i="4" s="1"/>
  <c r="J855" i="4"/>
  <c r="K855" i="4" s="1"/>
  <c r="O855" i="4" s="1"/>
  <c r="J1719" i="4"/>
  <c r="K1719" i="4" s="1"/>
  <c r="O1719" i="4" s="1"/>
  <c r="J1720" i="4"/>
  <c r="K1720" i="4" s="1"/>
  <c r="J286" i="4"/>
  <c r="K286" i="4" s="1"/>
  <c r="J1475" i="4"/>
  <c r="K1475" i="4" s="1"/>
  <c r="O1475" i="4" s="1"/>
  <c r="J1798" i="4"/>
  <c r="K1798" i="4" s="1"/>
  <c r="O1798" i="4" s="1"/>
  <c r="J1507" i="4"/>
  <c r="K1507" i="4" s="1"/>
  <c r="O1507" i="4" s="1"/>
  <c r="J1476" i="4"/>
  <c r="K1476" i="4" s="1"/>
  <c r="O1476" i="4" s="1"/>
  <c r="J1508" i="4"/>
  <c r="K1508" i="4" s="1"/>
  <c r="O1508" i="4" s="1"/>
  <c r="J1280" i="4"/>
  <c r="K1280" i="4" s="1"/>
  <c r="J1477" i="4"/>
  <c r="K1477" i="4" s="1"/>
  <c r="J1721" i="4"/>
  <c r="K1721" i="4" s="1"/>
  <c r="O1721" i="4" s="1"/>
  <c r="J83" i="4"/>
  <c r="K83" i="4" s="1"/>
  <c r="O83" i="4" s="1"/>
  <c r="J176" i="4"/>
  <c r="K176" i="4" s="1"/>
  <c r="O176" i="4" s="1"/>
  <c r="J2332" i="4"/>
  <c r="K2332" i="4" s="1"/>
  <c r="O2332" i="4" s="1"/>
  <c r="J1701" i="4"/>
  <c r="K1701" i="4" s="1"/>
  <c r="O1701" i="4" s="1"/>
  <c r="J1709" i="4"/>
  <c r="K1709" i="4" s="1"/>
  <c r="O1709" i="4" s="1"/>
  <c r="J1710" i="4"/>
  <c r="K1710" i="4" s="1"/>
  <c r="O1710" i="4" s="1"/>
  <c r="J226" i="4"/>
  <c r="K226" i="4" s="1"/>
  <c r="O226" i="4" s="1"/>
  <c r="J2357" i="4"/>
  <c r="K2357" i="4" s="1"/>
  <c r="O2357" i="4" s="1"/>
  <c r="J72" i="4"/>
  <c r="K72" i="4" s="1"/>
  <c r="O72" i="4" s="1"/>
  <c r="J4848" i="4"/>
  <c r="K4848" i="4" s="1"/>
  <c r="O4848" i="4" s="1"/>
  <c r="J277" i="4"/>
  <c r="K277" i="4" s="1"/>
  <c r="O277" i="4" s="1"/>
  <c r="J854" i="4"/>
  <c r="K854" i="4" s="1"/>
  <c r="O854" i="4" s="1"/>
  <c r="J1722" i="4"/>
  <c r="K1722" i="4" s="1"/>
  <c r="O1722" i="4" s="1"/>
  <c r="J949" i="4"/>
  <c r="K949" i="4" s="1"/>
  <c r="O949" i="4" s="1"/>
  <c r="J67" i="4"/>
  <c r="K67" i="4" s="1"/>
  <c r="O67" i="4" s="1"/>
  <c r="J1985" i="4"/>
  <c r="K1985" i="4" s="1"/>
  <c r="O1985" i="4" s="1"/>
  <c r="J1986" i="4"/>
  <c r="K1986" i="4" s="1"/>
  <c r="O1986" i="4" s="1"/>
  <c r="J654" i="4"/>
  <c r="K654" i="4" s="1"/>
  <c r="O654" i="4" s="1"/>
  <c r="J2298" i="4"/>
  <c r="K2298" i="4" s="1"/>
  <c r="O2298" i="4" s="1"/>
  <c r="J1546" i="4"/>
  <c r="K1546" i="4" s="1"/>
  <c r="O1546" i="4" s="1"/>
  <c r="J3237" i="4"/>
  <c r="K3237" i="4" s="1"/>
  <c r="O3237" i="4" s="1"/>
  <c r="J669" i="4"/>
  <c r="K669" i="4" s="1"/>
  <c r="O669" i="4" s="1"/>
  <c r="J1547" i="4"/>
  <c r="K1547" i="4" s="1"/>
  <c r="O1547" i="4" s="1"/>
  <c r="J1468" i="4"/>
  <c r="K1468" i="4" s="1"/>
  <c r="J1548" i="4"/>
  <c r="K1548" i="4" s="1"/>
  <c r="J1638" i="4"/>
  <c r="K1638" i="4" s="1"/>
  <c r="O1638" i="4" s="1"/>
  <c r="J2375" i="4"/>
  <c r="K2375" i="4" s="1"/>
  <c r="O2375" i="4" s="1"/>
  <c r="J3238" i="4"/>
  <c r="K3238" i="4" s="1"/>
  <c r="O3238" i="4" s="1"/>
  <c r="J921" i="4"/>
  <c r="K921" i="4" s="1"/>
  <c r="O921" i="4" s="1"/>
  <c r="J3769" i="4"/>
  <c r="K3769" i="4" s="1"/>
  <c r="O3769" i="4" s="1"/>
  <c r="J1496" i="4"/>
  <c r="K1496" i="4" s="1"/>
  <c r="J4257" i="4"/>
  <c r="K4257" i="4" s="1"/>
  <c r="O4257" i="4" s="1"/>
  <c r="J1497" i="4"/>
  <c r="K1497" i="4" s="1"/>
  <c r="O1497" i="4" s="1"/>
  <c r="J4258" i="4"/>
  <c r="K4258" i="4" s="1"/>
  <c r="O4258" i="4" s="1"/>
  <c r="J1498" i="4"/>
  <c r="K1498" i="4" s="1"/>
  <c r="O1498" i="4" s="1"/>
  <c r="J1499" i="4"/>
  <c r="K1499" i="4" s="1"/>
  <c r="O1499" i="4" s="1"/>
  <c r="J1500" i="4"/>
  <c r="K1500" i="4" s="1"/>
  <c r="O1500" i="4" s="1"/>
  <c r="J1069" i="4"/>
  <c r="K1069" i="4" s="1"/>
  <c r="O1069" i="4" s="1"/>
  <c r="J300" i="4"/>
  <c r="K300" i="4" s="1"/>
  <c r="O300" i="4" s="1"/>
  <c r="J416" i="4"/>
  <c r="K416" i="4" s="1"/>
  <c r="O416" i="4" s="1"/>
  <c r="J1237" i="4"/>
  <c r="K1237" i="4" s="1"/>
  <c r="O1237" i="4" s="1"/>
  <c r="J2401" i="4"/>
  <c r="K2401" i="4" s="1"/>
  <c r="O2401" i="4" s="1"/>
  <c r="J266" i="4"/>
  <c r="K266" i="4" s="1"/>
  <c r="O266" i="4" s="1"/>
  <c r="J267" i="4"/>
  <c r="K267" i="4" s="1"/>
  <c r="O267" i="4" s="1"/>
  <c r="J268" i="4"/>
  <c r="K268" i="4" s="1"/>
  <c r="O268" i="4" s="1"/>
  <c r="J4411" i="4"/>
  <c r="K4411" i="4" s="1"/>
  <c r="O4411" i="4" s="1"/>
  <c r="J2693" i="4"/>
  <c r="K2693" i="4" s="1"/>
  <c r="O2693" i="4" s="1"/>
  <c r="J1238" i="4"/>
  <c r="K1238" i="4" s="1"/>
  <c r="O1238" i="4" s="1"/>
  <c r="J1239" i="4"/>
  <c r="K1239" i="4" s="1"/>
  <c r="O1239" i="4" s="1"/>
  <c r="J1240" i="4"/>
  <c r="K1240" i="4" s="1"/>
  <c r="J409" i="4"/>
  <c r="K409" i="4" s="1"/>
  <c r="J342" i="4"/>
  <c r="K342" i="4" s="1"/>
  <c r="O342" i="4" s="1"/>
  <c r="J3463" i="4"/>
  <c r="K3463" i="4" s="1"/>
  <c r="O3463" i="4" s="1"/>
  <c r="J3464" i="4"/>
  <c r="K3464" i="4" s="1"/>
  <c r="O3464" i="4" s="1"/>
  <c r="J3753" i="4"/>
  <c r="K3753" i="4" s="1"/>
  <c r="O3753" i="4" s="1"/>
  <c r="J4007" i="4"/>
  <c r="K4007" i="4" s="1"/>
  <c r="J4008" i="4"/>
  <c r="K4008" i="4" s="1"/>
  <c r="O4008" i="4" s="1"/>
  <c r="J4009" i="4"/>
  <c r="K4009" i="4" s="1"/>
  <c r="O4009" i="4" s="1"/>
  <c r="J1902" i="4"/>
  <c r="K1902" i="4" s="1"/>
  <c r="O1902" i="4" s="1"/>
  <c r="J2872" i="4"/>
  <c r="K2872" i="4" s="1"/>
  <c r="O2872" i="4" s="1"/>
  <c r="J1871" i="4"/>
  <c r="K1871" i="4" s="1"/>
  <c r="J1872" i="4"/>
  <c r="K1872" i="4" s="1"/>
  <c r="O1872" i="4" s="1"/>
  <c r="J2678" i="4"/>
  <c r="K2678" i="4" s="1"/>
  <c r="O2678" i="4" s="1"/>
  <c r="J2976" i="4"/>
  <c r="K2976" i="4" s="1"/>
  <c r="O2976" i="4" s="1"/>
  <c r="J2977" i="4"/>
  <c r="K2977" i="4" s="1"/>
  <c r="O2977" i="4" s="1"/>
  <c r="J2377" i="4"/>
  <c r="K2377" i="4" s="1"/>
  <c r="J2378" i="4"/>
  <c r="K2378" i="4" s="1"/>
  <c r="J2873" i="4"/>
  <c r="K2873" i="4" s="1"/>
  <c r="O2873" i="4" s="1"/>
  <c r="J1903" i="4"/>
  <c r="K1903" i="4" s="1"/>
  <c r="O1903" i="4" s="1"/>
  <c r="J410" i="4"/>
  <c r="K410" i="4" s="1"/>
  <c r="O410" i="4" s="1"/>
  <c r="J4236" i="4"/>
  <c r="K4236" i="4" s="1"/>
  <c r="O4236" i="4" s="1"/>
  <c r="J2874" i="4"/>
  <c r="K2874" i="4" s="1"/>
  <c r="O2874" i="4" s="1"/>
  <c r="J2875" i="4"/>
  <c r="K2875" i="4" s="1"/>
  <c r="O2875" i="4" s="1"/>
  <c r="J1190" i="4"/>
  <c r="K1190" i="4" s="1"/>
  <c r="O1190" i="4" s="1"/>
  <c r="J2346" i="4"/>
  <c r="K2346" i="4" s="1"/>
  <c r="O2346" i="4" s="1"/>
  <c r="J2347" i="4"/>
  <c r="K2347" i="4" s="1"/>
  <c r="O2347" i="4" s="1"/>
  <c r="J2978" i="4"/>
  <c r="K2978" i="4" s="1"/>
  <c r="J1272" i="4"/>
  <c r="K1272" i="4" s="1"/>
  <c r="O1272" i="4" s="1"/>
  <c r="J1472" i="4"/>
  <c r="K1472" i="4" s="1"/>
  <c r="O1472" i="4" s="1"/>
  <c r="J532" i="4"/>
  <c r="K532" i="4" s="1"/>
  <c r="O532" i="4" s="1"/>
  <c r="J2301" i="4"/>
  <c r="K2301" i="4" s="1"/>
  <c r="O2301" i="4" s="1"/>
  <c r="J4010" i="4"/>
  <c r="K4010" i="4" s="1"/>
  <c r="O4010" i="4" s="1"/>
  <c r="J3179" i="4"/>
  <c r="K3179" i="4" s="1"/>
  <c r="O3179" i="4" s="1"/>
  <c r="J4302" i="4"/>
  <c r="K4302" i="4" s="1"/>
  <c r="O4302" i="4" s="1"/>
  <c r="J4432" i="4"/>
  <c r="K4432" i="4" s="1"/>
  <c r="O4432" i="4" s="1"/>
  <c r="J3754" i="4"/>
  <c r="K3754" i="4" s="1"/>
  <c r="J2420" i="4"/>
  <c r="K2420" i="4" s="1"/>
  <c r="J2421" i="4"/>
  <c r="K2421" i="4" s="1"/>
  <c r="O2421" i="4" s="1"/>
  <c r="J2422" i="4"/>
  <c r="K2422" i="4" s="1"/>
  <c r="O2422" i="4" s="1"/>
  <c r="J1067" i="4"/>
  <c r="K1067" i="4" s="1"/>
  <c r="O1067" i="4" s="1"/>
  <c r="J3755" i="4"/>
  <c r="K3755" i="4" s="1"/>
  <c r="J2423" i="4"/>
  <c r="K2423" i="4" s="1"/>
  <c r="O2423" i="4" s="1"/>
  <c r="J2424" i="4"/>
  <c r="K2424" i="4" s="1"/>
  <c r="O2424" i="4" s="1"/>
  <c r="J2425" i="4"/>
  <c r="K2425" i="4" s="1"/>
  <c r="O2425" i="4" s="1"/>
  <c r="J2426" i="4"/>
  <c r="K2426" i="4" s="1"/>
  <c r="O2426" i="4" s="1"/>
  <c r="J4788" i="4"/>
  <c r="K4788" i="4" s="1"/>
  <c r="O4788" i="4" s="1"/>
  <c r="J4789" i="4"/>
  <c r="K4789" i="4" s="1"/>
  <c r="O4789" i="4" s="1"/>
  <c r="J4790" i="4"/>
  <c r="K4790" i="4" s="1"/>
  <c r="O4790" i="4" s="1"/>
  <c r="J4791" i="4"/>
  <c r="K4791" i="4" s="1"/>
  <c r="O4791" i="4" s="1"/>
  <c r="J878" i="4"/>
  <c r="K878" i="4" s="1"/>
  <c r="J2537" i="4"/>
  <c r="K2537" i="4" s="1"/>
  <c r="O2537" i="4" s="1"/>
  <c r="J4792" i="4"/>
  <c r="K4792" i="4" s="1"/>
  <c r="O4792" i="4" s="1"/>
  <c r="J4793" i="4"/>
  <c r="K4793" i="4" s="1"/>
  <c r="O4793" i="4" s="1"/>
  <c r="J4794" i="4"/>
  <c r="K4794" i="4" s="1"/>
  <c r="O4794" i="4" s="1"/>
  <c r="J3504" i="4"/>
  <c r="K3504" i="4" s="1"/>
  <c r="O3504" i="4" s="1"/>
  <c r="J3505" i="4"/>
  <c r="K3505" i="4" s="1"/>
  <c r="O3505" i="4" s="1"/>
  <c r="J3506" i="4"/>
  <c r="K3506" i="4" s="1"/>
  <c r="O3506" i="4" s="1"/>
  <c r="J616" i="4"/>
  <c r="K616" i="4" s="1"/>
  <c r="O616" i="4" s="1"/>
  <c r="J4011" i="4"/>
  <c r="K4011" i="4" s="1"/>
  <c r="O4011" i="4" s="1"/>
  <c r="J1876" i="4"/>
  <c r="K1876" i="4" s="1"/>
  <c r="J1877" i="4"/>
  <c r="K1877" i="4" s="1"/>
  <c r="O1877" i="4" s="1"/>
  <c r="J617" i="4"/>
  <c r="K617" i="4" s="1"/>
  <c r="O617" i="4" s="1"/>
  <c r="J174" i="4"/>
  <c r="K174" i="4" s="1"/>
  <c r="O174" i="4" s="1"/>
  <c r="J906" i="4"/>
  <c r="K906" i="4" s="1"/>
  <c r="O906" i="4" s="1"/>
  <c r="J907" i="4"/>
  <c r="K907" i="4" s="1"/>
  <c r="J908" i="4"/>
  <c r="K908" i="4" s="1"/>
  <c r="O908" i="4" s="1"/>
  <c r="J909" i="4"/>
  <c r="K909" i="4" s="1"/>
  <c r="O909" i="4" s="1"/>
  <c r="J142" i="4"/>
  <c r="K142" i="4" s="1"/>
  <c r="O142" i="4" s="1"/>
  <c r="J2979" i="4"/>
  <c r="K2979" i="4" s="1"/>
  <c r="O2979" i="4" s="1"/>
  <c r="J4604" i="4"/>
  <c r="K4604" i="4" s="1"/>
  <c r="J4605" i="4"/>
  <c r="K4605" i="4" s="1"/>
  <c r="O4605" i="4" s="1"/>
  <c r="J3565" i="4"/>
  <c r="K3565" i="4" s="1"/>
  <c r="O3565" i="4" s="1"/>
  <c r="J2278" i="4"/>
  <c r="K2278" i="4" s="1"/>
  <c r="O2278" i="4" s="1"/>
  <c r="J2876" i="4"/>
  <c r="K2876" i="4" s="1"/>
  <c r="O2876" i="4" s="1"/>
  <c r="J3465" i="4"/>
  <c r="K3465" i="4" s="1"/>
  <c r="O3465" i="4" s="1"/>
  <c r="J2877" i="4"/>
  <c r="K2877" i="4" s="1"/>
  <c r="O2877" i="4" s="1"/>
  <c r="J3566" i="4"/>
  <c r="K3566" i="4" s="1"/>
  <c r="O3566" i="4" s="1"/>
  <c r="J2450" i="4"/>
  <c r="K2450" i="4" s="1"/>
  <c r="O2450" i="4" s="1"/>
  <c r="J1588" i="4"/>
  <c r="K1588" i="4" s="1"/>
  <c r="O1588" i="4" s="1"/>
  <c r="J4769" i="4"/>
  <c r="K4769" i="4" s="1"/>
  <c r="O4769" i="4" s="1"/>
  <c r="J4721" i="4"/>
  <c r="K4721" i="4" s="1"/>
  <c r="O4721" i="4" s="1"/>
  <c r="J3628" i="4"/>
  <c r="K3628" i="4" s="1"/>
  <c r="O3628" i="4" s="1"/>
  <c r="J3474" i="4"/>
  <c r="K3474" i="4" s="1"/>
  <c r="J2688" i="4"/>
  <c r="K2688" i="4" s="1"/>
  <c r="O2688" i="4" s="1"/>
  <c r="J2689" i="4"/>
  <c r="K2689" i="4" s="1"/>
  <c r="O2689" i="4" s="1"/>
  <c r="J3180" i="4"/>
  <c r="K3180" i="4" s="1"/>
  <c r="O3180" i="4" s="1"/>
  <c r="J8" i="4"/>
  <c r="K8" i="4" s="1"/>
  <c r="O8" i="4" s="1"/>
  <c r="J9" i="4"/>
  <c r="K9" i="4" s="1"/>
  <c r="J3181" i="4"/>
  <c r="K3181" i="4" s="1"/>
  <c r="O3181" i="4" s="1"/>
  <c r="J4714" i="4"/>
  <c r="K4714" i="4" s="1"/>
  <c r="O4714" i="4" s="1"/>
  <c r="J4715" i="4"/>
  <c r="K4715" i="4" s="1"/>
  <c r="O4715" i="4" s="1"/>
  <c r="J4835" i="4"/>
  <c r="K4835" i="4" s="1"/>
  <c r="O4835" i="4" s="1"/>
  <c r="J910" i="4"/>
  <c r="K910" i="4" s="1"/>
  <c r="O910" i="4" s="1"/>
  <c r="J4708" i="4"/>
  <c r="K4708" i="4" s="1"/>
  <c r="O4708" i="4" s="1"/>
  <c r="J432" i="4"/>
  <c r="K432" i="4" s="1"/>
  <c r="O432" i="4" s="1"/>
  <c r="J2279" i="4"/>
  <c r="K2279" i="4" s="1"/>
  <c r="O2279" i="4" s="1"/>
  <c r="J2280" i="4"/>
  <c r="K2280" i="4" s="1"/>
  <c r="O2280" i="4" s="1"/>
  <c r="J3182" i="4"/>
  <c r="K3182" i="4" s="1"/>
  <c r="O3182" i="4" s="1"/>
  <c r="J2281" i="4"/>
  <c r="K2281" i="4" s="1"/>
  <c r="O2281" i="4" s="1"/>
  <c r="J903" i="4"/>
  <c r="K903" i="4" s="1"/>
  <c r="J4012" i="4"/>
  <c r="K4012" i="4" s="1"/>
  <c r="O4012" i="4" s="1"/>
  <c r="J2282" i="4"/>
  <c r="K2282" i="4" s="1"/>
  <c r="O2282" i="4" s="1"/>
  <c r="J2283" i="4"/>
  <c r="K2283" i="4" s="1"/>
  <c r="O2283" i="4" s="1"/>
  <c r="J2878" i="4"/>
  <c r="K2878" i="4" s="1"/>
  <c r="O2878" i="4" s="1"/>
  <c r="J2879" i="4"/>
  <c r="K2879" i="4" s="1"/>
  <c r="O2879" i="4" s="1"/>
  <c r="J2880" i="4"/>
  <c r="K2880" i="4" s="1"/>
  <c r="O2880" i="4" s="1"/>
  <c r="J3568" i="4"/>
  <c r="K3568" i="4" s="1"/>
  <c r="O3568" i="4" s="1"/>
  <c r="J3569" i="4"/>
  <c r="K3569" i="4" s="1"/>
  <c r="J3570" i="4"/>
  <c r="K3570" i="4" s="1"/>
  <c r="O3570" i="4" s="1"/>
  <c r="J3571" i="4"/>
  <c r="K3571" i="4" s="1"/>
  <c r="O3571" i="4" s="1"/>
  <c r="J4305" i="4"/>
  <c r="K4305" i="4" s="1"/>
  <c r="O4305" i="4" s="1"/>
  <c r="J3572" i="4"/>
  <c r="K3572" i="4" s="1"/>
  <c r="O3572" i="4" s="1"/>
  <c r="J395" i="4"/>
  <c r="K395" i="4" s="1"/>
  <c r="O395" i="4" s="1"/>
  <c r="J4306" i="4"/>
  <c r="K4306" i="4" s="1"/>
  <c r="O4306" i="4" s="1"/>
  <c r="J3573" i="4"/>
  <c r="K3573" i="4" s="1"/>
  <c r="J4307" i="4"/>
  <c r="K4307" i="4" s="1"/>
  <c r="O4307" i="4" s="1"/>
  <c r="J4308" i="4"/>
  <c r="K4308" i="4" s="1"/>
  <c r="O4308" i="4" s="1"/>
  <c r="J1234" i="4"/>
  <c r="K1234" i="4" s="1"/>
  <c r="O1234" i="4" s="1"/>
  <c r="J1235" i="4"/>
  <c r="K1235" i="4" s="1"/>
  <c r="O1235" i="4" s="1"/>
  <c r="J396" i="4"/>
  <c r="K396" i="4" s="1"/>
  <c r="O396" i="4" s="1"/>
  <c r="J2612" i="4"/>
  <c r="K2612" i="4" s="1"/>
  <c r="O2612" i="4" s="1"/>
  <c r="J3756" i="4"/>
  <c r="K3756" i="4" s="1"/>
  <c r="J397" i="4"/>
  <c r="K397" i="4" s="1"/>
  <c r="O397" i="4" s="1"/>
  <c r="J4013" i="4"/>
  <c r="K4013" i="4" s="1"/>
  <c r="O4013" i="4" s="1"/>
  <c r="J2980" i="4"/>
  <c r="K2980" i="4" s="1"/>
  <c r="O2980" i="4" s="1"/>
  <c r="J4014" i="4"/>
  <c r="K4014" i="4" s="1"/>
  <c r="O4014" i="4" s="1"/>
  <c r="J2392" i="4"/>
  <c r="K2392" i="4" s="1"/>
  <c r="O2392" i="4" s="1"/>
  <c r="J1842" i="4"/>
  <c r="K1842" i="4" s="1"/>
  <c r="J844" i="4"/>
  <c r="K844" i="4" s="1"/>
  <c r="O844" i="4" s="1"/>
  <c r="J1651" i="4"/>
  <c r="K1651" i="4" s="1"/>
  <c r="O1651" i="4" s="1"/>
  <c r="J722" i="4"/>
  <c r="K722" i="4" s="1"/>
  <c r="O722" i="4" s="1"/>
  <c r="J1652" i="4"/>
  <c r="K1652" i="4" s="1"/>
  <c r="O1652" i="4" s="1"/>
  <c r="J3757" i="4"/>
  <c r="K3757" i="4" s="1"/>
  <c r="O3757" i="4" s="1"/>
  <c r="J3758" i="4"/>
  <c r="K3758" i="4" s="1"/>
  <c r="J4015" i="4"/>
  <c r="K4015" i="4" s="1"/>
  <c r="O4015" i="4" s="1"/>
  <c r="J4722" i="4"/>
  <c r="K4722" i="4" s="1"/>
  <c r="O4722" i="4" s="1"/>
  <c r="J1642" i="4"/>
  <c r="K1642" i="4" s="1"/>
  <c r="O1642" i="4" s="1"/>
  <c r="J1643" i="4"/>
  <c r="K1643" i="4" s="1"/>
  <c r="O1643" i="4" s="1"/>
  <c r="J1236" i="4"/>
  <c r="K1236" i="4" s="1"/>
  <c r="O1236" i="4" s="1"/>
  <c r="J4767" i="4"/>
  <c r="K4767" i="4" s="1"/>
  <c r="J1843" i="4"/>
  <c r="K1843" i="4" s="1"/>
  <c r="O1843" i="4" s="1"/>
  <c r="J4768" i="4"/>
  <c r="K4768" i="4" s="1"/>
  <c r="O4768" i="4" s="1"/>
  <c r="J1844" i="4"/>
  <c r="K1844" i="4" s="1"/>
  <c r="O1844" i="4" s="1"/>
  <c r="J2720" i="4"/>
  <c r="K2720" i="4" s="1"/>
  <c r="O2720" i="4" s="1"/>
  <c r="J4344" i="4"/>
  <c r="K4344" i="4" s="1"/>
  <c r="O4344" i="4" s="1"/>
  <c r="J586" i="4"/>
  <c r="K586" i="4" s="1"/>
  <c r="O586" i="4" s="1"/>
  <c r="J2981" i="4"/>
  <c r="K2981" i="4" s="1"/>
  <c r="J4016" i="4"/>
  <c r="K4016" i="4" s="1"/>
  <c r="O4016" i="4" s="1"/>
  <c r="J1644" i="4"/>
  <c r="K1644" i="4" s="1"/>
  <c r="O1644" i="4" s="1"/>
  <c r="J3387" i="4"/>
  <c r="K3387" i="4" s="1"/>
  <c r="O3387" i="4" s="1"/>
  <c r="J1998" i="4"/>
  <c r="K1998" i="4" s="1"/>
  <c r="O1998" i="4" s="1"/>
  <c r="J3759" i="4"/>
  <c r="K3759" i="4" s="1"/>
  <c r="O3759" i="4" s="1"/>
  <c r="J1999" i="4"/>
  <c r="K1999" i="4" s="1"/>
  <c r="O1999" i="4" s="1"/>
  <c r="J1607" i="4"/>
  <c r="K1607" i="4" s="1"/>
  <c r="J1192" i="4"/>
  <c r="K1192" i="4" s="1"/>
  <c r="O1192" i="4" s="1"/>
  <c r="J2800" i="4"/>
  <c r="K2800" i="4" s="1"/>
  <c r="O2800" i="4" s="1"/>
  <c r="J1608" i="4"/>
  <c r="K1608" i="4" s="1"/>
  <c r="O1608" i="4" s="1"/>
  <c r="J2982" i="4"/>
  <c r="K2982" i="4" s="1"/>
  <c r="O2982" i="4" s="1"/>
  <c r="J2983" i="4"/>
  <c r="K2983" i="4" s="1"/>
  <c r="O2983" i="4" s="1"/>
  <c r="J3388" i="4"/>
  <c r="K3388" i="4" s="1"/>
  <c r="O3388" i="4" s="1"/>
  <c r="J3791" i="4"/>
  <c r="K3791" i="4" s="1"/>
  <c r="O3791" i="4" s="1"/>
  <c r="J4243" i="4"/>
  <c r="K4243" i="4" s="1"/>
  <c r="J4244" i="4"/>
  <c r="K4244" i="4" s="1"/>
  <c r="O4244" i="4" s="1"/>
  <c r="J1610" i="4"/>
  <c r="K1610" i="4" s="1"/>
  <c r="O1610" i="4" s="1"/>
  <c r="J2309" i="4"/>
  <c r="K2309" i="4" s="1"/>
  <c r="O2309" i="4" s="1"/>
  <c r="J1945" i="4"/>
  <c r="K1945" i="4" s="1"/>
  <c r="O1945" i="4" s="1"/>
  <c r="J1946" i="4"/>
  <c r="K1946" i="4" s="1"/>
  <c r="O1946" i="4" s="1"/>
  <c r="J676" i="4"/>
  <c r="K676" i="4" s="1"/>
  <c r="J2455" i="4"/>
  <c r="K2455" i="4" s="1"/>
  <c r="O2455" i="4" s="1"/>
  <c r="J4398" i="4"/>
  <c r="K4398" i="4" s="1"/>
  <c r="O4398" i="4" s="1"/>
  <c r="J4399" i="4"/>
  <c r="K4399" i="4" s="1"/>
  <c r="O4399" i="4" s="1"/>
  <c r="J4400" i="4"/>
  <c r="K4400" i="4" s="1"/>
  <c r="O4400" i="4" s="1"/>
  <c r="J2277" i="4"/>
  <c r="K2277" i="4" s="1"/>
  <c r="O2277" i="4" s="1"/>
  <c r="J2868" i="4"/>
  <c r="K2868" i="4" s="1"/>
  <c r="O2868" i="4" s="1"/>
  <c r="J88" i="4"/>
  <c r="K88" i="4" s="1"/>
  <c r="O88" i="4" s="1"/>
  <c r="J4401" i="4"/>
  <c r="K4401" i="4" s="1"/>
  <c r="J807" i="4"/>
  <c r="K807" i="4" s="1"/>
  <c r="O807" i="4" s="1"/>
  <c r="J4821" i="4"/>
  <c r="K4821" i="4" s="1"/>
  <c r="O4821" i="4" s="1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74" i="2"/>
  <c r="N2375" i="2"/>
  <c r="N2376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J2163" i="2"/>
  <c r="K2163" i="2" s="1"/>
  <c r="J2164" i="2"/>
  <c r="K2164" i="2" s="1"/>
  <c r="J2165" i="2"/>
  <c r="K2165" i="2" s="1"/>
  <c r="J2166" i="2"/>
  <c r="K2166" i="2" s="1"/>
  <c r="J2167" i="2"/>
  <c r="K2167" i="2" s="1"/>
  <c r="J2168" i="2"/>
  <c r="K2168" i="2" s="1"/>
  <c r="J2169" i="2"/>
  <c r="K2169" i="2" s="1"/>
  <c r="J2170" i="2"/>
  <c r="K2170" i="2" s="1"/>
  <c r="J2171" i="2"/>
  <c r="K2171" i="2" s="1"/>
  <c r="J2172" i="2"/>
  <c r="K2172" i="2" s="1"/>
  <c r="J2173" i="2"/>
  <c r="K2173" i="2" s="1"/>
  <c r="J2174" i="2"/>
  <c r="K2174" i="2" s="1"/>
  <c r="J2175" i="2"/>
  <c r="K2175" i="2" s="1"/>
  <c r="J2176" i="2"/>
  <c r="K2176" i="2" s="1"/>
  <c r="J2177" i="2"/>
  <c r="K2177" i="2" s="1"/>
  <c r="J2178" i="2"/>
  <c r="K2178" i="2" s="1"/>
  <c r="J2179" i="2"/>
  <c r="K2179" i="2" s="1"/>
  <c r="J2180" i="2"/>
  <c r="K2180" i="2" s="1"/>
  <c r="J2181" i="2"/>
  <c r="K2181" i="2" s="1"/>
  <c r="M2181" i="2" s="1"/>
  <c r="J2182" i="2"/>
  <c r="K2182" i="2" s="1"/>
  <c r="J2183" i="2"/>
  <c r="K2183" i="2" s="1"/>
  <c r="J2184" i="2"/>
  <c r="K2184" i="2" s="1"/>
  <c r="J2185" i="2"/>
  <c r="K2185" i="2" s="1"/>
  <c r="J2186" i="2"/>
  <c r="K2186" i="2" s="1"/>
  <c r="J2187" i="2"/>
  <c r="K2187" i="2" s="1"/>
  <c r="J2188" i="2"/>
  <c r="K2188" i="2" s="1"/>
  <c r="J2189" i="2"/>
  <c r="K2189" i="2" s="1"/>
  <c r="J2190" i="2"/>
  <c r="K2190" i="2" s="1"/>
  <c r="J2191" i="2"/>
  <c r="K2191" i="2" s="1"/>
  <c r="O2191" i="2" s="1"/>
  <c r="J2192" i="2"/>
  <c r="K2192" i="2" s="1"/>
  <c r="J2193" i="2"/>
  <c r="K2193" i="2" s="1"/>
  <c r="J2194" i="2"/>
  <c r="K2194" i="2" s="1"/>
  <c r="J2195" i="2"/>
  <c r="K2195" i="2" s="1"/>
  <c r="J2196" i="2"/>
  <c r="K2196" i="2" s="1"/>
  <c r="J2197" i="2"/>
  <c r="K2197" i="2" s="1"/>
  <c r="M2197" i="2" s="1"/>
  <c r="J2198" i="2"/>
  <c r="K2198" i="2" s="1"/>
  <c r="J2199" i="2"/>
  <c r="K2199" i="2" s="1"/>
  <c r="J2200" i="2"/>
  <c r="K2200" i="2" s="1"/>
  <c r="J2201" i="2"/>
  <c r="K2201" i="2" s="1"/>
  <c r="J2202" i="2"/>
  <c r="K2202" i="2" s="1"/>
  <c r="J2203" i="2"/>
  <c r="K2203" i="2" s="1"/>
  <c r="J2204" i="2"/>
  <c r="K2204" i="2" s="1"/>
  <c r="J2205" i="2"/>
  <c r="K2205" i="2" s="1"/>
  <c r="J2206" i="2"/>
  <c r="K2206" i="2" s="1"/>
  <c r="J2207" i="2"/>
  <c r="K2207" i="2" s="1"/>
  <c r="J2208" i="2"/>
  <c r="K2208" i="2" s="1"/>
  <c r="J2209" i="2"/>
  <c r="K2209" i="2" s="1"/>
  <c r="J2210" i="2"/>
  <c r="K2210" i="2" s="1"/>
  <c r="J2211" i="2"/>
  <c r="K2211" i="2" s="1"/>
  <c r="J2212" i="2"/>
  <c r="K2212" i="2" s="1"/>
  <c r="J2213" i="2"/>
  <c r="K2213" i="2" s="1"/>
  <c r="M2213" i="2" s="1"/>
  <c r="J2214" i="2"/>
  <c r="K2214" i="2" s="1"/>
  <c r="J2215" i="2"/>
  <c r="K2215" i="2" s="1"/>
  <c r="J2216" i="2"/>
  <c r="K2216" i="2" s="1"/>
  <c r="J2217" i="2"/>
  <c r="K2217" i="2" s="1"/>
  <c r="O2217" i="2" s="1"/>
  <c r="J2218" i="2"/>
  <c r="K2218" i="2" s="1"/>
  <c r="J2219" i="2"/>
  <c r="K2219" i="2" s="1"/>
  <c r="J2220" i="2"/>
  <c r="K2220" i="2" s="1"/>
  <c r="J2221" i="2"/>
  <c r="K2221" i="2" s="1"/>
  <c r="M2221" i="2" s="1"/>
  <c r="J2222" i="2"/>
  <c r="K2222" i="2" s="1"/>
  <c r="J2223" i="2"/>
  <c r="K2223" i="2" s="1"/>
  <c r="J2224" i="2"/>
  <c r="K2224" i="2" s="1"/>
  <c r="J2225" i="2"/>
  <c r="K2225" i="2" s="1"/>
  <c r="O2225" i="2" s="1"/>
  <c r="J2226" i="2"/>
  <c r="K2226" i="2" s="1"/>
  <c r="J2227" i="2"/>
  <c r="K2227" i="2" s="1"/>
  <c r="J2228" i="2"/>
  <c r="K2228" i="2" s="1"/>
  <c r="J2229" i="2"/>
  <c r="K2229" i="2" s="1"/>
  <c r="J2230" i="2"/>
  <c r="K2230" i="2" s="1"/>
  <c r="J2231" i="2"/>
  <c r="K2231" i="2" s="1"/>
  <c r="J2232" i="2"/>
  <c r="K2232" i="2" s="1"/>
  <c r="J2233" i="2"/>
  <c r="K2233" i="2" s="1"/>
  <c r="O2233" i="2" s="1"/>
  <c r="J2234" i="2"/>
  <c r="K2234" i="2" s="1"/>
  <c r="J2235" i="2"/>
  <c r="K2235" i="2" s="1"/>
  <c r="J2236" i="2"/>
  <c r="K2236" i="2" s="1"/>
  <c r="J2237" i="2"/>
  <c r="K2237" i="2" s="1"/>
  <c r="O2237" i="2" s="1"/>
  <c r="J2238" i="2"/>
  <c r="K2238" i="2" s="1"/>
  <c r="J2239" i="2"/>
  <c r="K2239" i="2" s="1"/>
  <c r="J2240" i="2"/>
  <c r="K2240" i="2" s="1"/>
  <c r="J2241" i="2"/>
  <c r="K2241" i="2" s="1"/>
  <c r="J2242" i="2"/>
  <c r="K2242" i="2" s="1"/>
  <c r="J2243" i="2"/>
  <c r="K2243" i="2" s="1"/>
  <c r="J2244" i="2"/>
  <c r="K2244" i="2" s="1"/>
  <c r="J2245" i="2"/>
  <c r="K2245" i="2" s="1"/>
  <c r="O2245" i="2" s="1"/>
  <c r="J2246" i="2"/>
  <c r="K2246" i="2" s="1"/>
  <c r="J2247" i="2"/>
  <c r="K2247" i="2" s="1"/>
  <c r="J2248" i="2"/>
  <c r="K2248" i="2" s="1"/>
  <c r="J2249" i="2"/>
  <c r="K2249" i="2" s="1"/>
  <c r="M2249" i="2" s="1"/>
  <c r="J2250" i="2"/>
  <c r="K2250" i="2" s="1"/>
  <c r="J2251" i="2"/>
  <c r="K2251" i="2" s="1"/>
  <c r="J2252" i="2"/>
  <c r="K2252" i="2" s="1"/>
  <c r="J2253" i="2"/>
  <c r="K2253" i="2" s="1"/>
  <c r="O2253" i="2" s="1"/>
  <c r="J2254" i="2"/>
  <c r="K2254" i="2" s="1"/>
  <c r="J2255" i="2"/>
  <c r="K2255" i="2" s="1"/>
  <c r="J2256" i="2"/>
  <c r="K2256" i="2" s="1"/>
  <c r="J2257" i="2"/>
  <c r="K2257" i="2" s="1"/>
  <c r="J2258" i="2"/>
  <c r="K2258" i="2" s="1"/>
  <c r="J2259" i="2"/>
  <c r="K2259" i="2" s="1"/>
  <c r="J2260" i="2"/>
  <c r="K2260" i="2" s="1"/>
  <c r="J2261" i="2"/>
  <c r="K2261" i="2" s="1"/>
  <c r="J2262" i="2"/>
  <c r="K2262" i="2" s="1"/>
  <c r="J2263" i="2"/>
  <c r="K2263" i="2" s="1"/>
  <c r="J2264" i="2"/>
  <c r="K2264" i="2" s="1"/>
  <c r="J2265" i="2"/>
  <c r="K2265" i="2" s="1"/>
  <c r="M2265" i="2" s="1"/>
  <c r="J2266" i="2"/>
  <c r="K2266" i="2" s="1"/>
  <c r="J2267" i="2"/>
  <c r="K2267" i="2" s="1"/>
  <c r="J2268" i="2"/>
  <c r="K2268" i="2" s="1"/>
  <c r="J2269" i="2"/>
  <c r="K2269" i="2" s="1"/>
  <c r="J2270" i="2"/>
  <c r="K2270" i="2" s="1"/>
  <c r="J2271" i="2"/>
  <c r="K2271" i="2" s="1"/>
  <c r="J2272" i="2"/>
  <c r="K2272" i="2" s="1"/>
  <c r="J2273" i="2"/>
  <c r="K2273" i="2" s="1"/>
  <c r="M2273" i="2" s="1"/>
  <c r="J2274" i="2"/>
  <c r="K2274" i="2" s="1"/>
  <c r="J2275" i="2"/>
  <c r="K2275" i="2" s="1"/>
  <c r="J2276" i="2"/>
  <c r="K2276" i="2" s="1"/>
  <c r="J2277" i="2"/>
  <c r="K2277" i="2" s="1"/>
  <c r="J2278" i="2"/>
  <c r="K2278" i="2" s="1"/>
  <c r="J2279" i="2"/>
  <c r="K2279" i="2" s="1"/>
  <c r="J2280" i="2"/>
  <c r="K2280" i="2" s="1"/>
  <c r="J2281" i="2"/>
  <c r="K2281" i="2" s="1"/>
  <c r="M2281" i="2" s="1"/>
  <c r="J2282" i="2"/>
  <c r="K2282" i="2" s="1"/>
  <c r="J2283" i="2"/>
  <c r="K2283" i="2" s="1"/>
  <c r="J2284" i="2"/>
  <c r="K2284" i="2" s="1"/>
  <c r="J2285" i="2"/>
  <c r="K2285" i="2" s="1"/>
  <c r="J2286" i="2"/>
  <c r="K2286" i="2" s="1"/>
  <c r="J2287" i="2"/>
  <c r="K2287" i="2" s="1"/>
  <c r="J2288" i="2"/>
  <c r="K2288" i="2" s="1"/>
  <c r="J2289" i="2"/>
  <c r="K2289" i="2" s="1"/>
  <c r="M2289" i="2" s="1"/>
  <c r="J2290" i="2"/>
  <c r="K2290" i="2" s="1"/>
  <c r="J2291" i="2"/>
  <c r="K2291" i="2" s="1"/>
  <c r="J2292" i="2"/>
  <c r="K2292" i="2" s="1"/>
  <c r="J2293" i="2"/>
  <c r="K2293" i="2" s="1"/>
  <c r="M2293" i="2" s="1"/>
  <c r="J2294" i="2"/>
  <c r="K2294" i="2" s="1"/>
  <c r="J2295" i="2"/>
  <c r="K2295" i="2" s="1"/>
  <c r="J2296" i="2"/>
  <c r="K2296" i="2" s="1"/>
  <c r="J2297" i="2"/>
  <c r="K2297" i="2" s="1"/>
  <c r="M2297" i="2" s="1"/>
  <c r="J2298" i="2"/>
  <c r="K2298" i="2" s="1"/>
  <c r="J2299" i="2"/>
  <c r="K2299" i="2" s="1"/>
  <c r="J2300" i="2"/>
  <c r="K2300" i="2" s="1"/>
  <c r="J2301" i="2"/>
  <c r="K2301" i="2" s="1"/>
  <c r="J2302" i="2"/>
  <c r="K2302" i="2" s="1"/>
  <c r="J2303" i="2"/>
  <c r="K2303" i="2" s="1"/>
  <c r="J2304" i="2"/>
  <c r="K2304" i="2" s="1"/>
  <c r="J2305" i="2"/>
  <c r="K2305" i="2" s="1"/>
  <c r="M2305" i="2" s="1"/>
  <c r="J2306" i="2"/>
  <c r="K2306" i="2" s="1"/>
  <c r="J2307" i="2"/>
  <c r="K2307" i="2" s="1"/>
  <c r="J2308" i="2"/>
  <c r="K2308" i="2" s="1"/>
  <c r="J2309" i="2"/>
  <c r="K2309" i="2" s="1"/>
  <c r="J2310" i="2"/>
  <c r="K2310" i="2" s="1"/>
  <c r="J2311" i="2"/>
  <c r="K2311" i="2" s="1"/>
  <c r="J2312" i="2"/>
  <c r="K2312" i="2" s="1"/>
  <c r="J2313" i="2"/>
  <c r="K2313" i="2" s="1"/>
  <c r="M2313" i="2" s="1"/>
  <c r="J2314" i="2"/>
  <c r="K2314" i="2" s="1"/>
  <c r="J2315" i="2"/>
  <c r="K2315" i="2" s="1"/>
  <c r="J2316" i="2"/>
  <c r="K2316" i="2" s="1"/>
  <c r="J2317" i="2"/>
  <c r="K2317" i="2" s="1"/>
  <c r="J2318" i="2"/>
  <c r="K2318" i="2" s="1"/>
  <c r="J2319" i="2"/>
  <c r="K2319" i="2" s="1"/>
  <c r="J2320" i="2"/>
  <c r="K2320" i="2" s="1"/>
  <c r="J2321" i="2"/>
  <c r="K2321" i="2" s="1"/>
  <c r="M2321" i="2" s="1"/>
  <c r="J2322" i="2"/>
  <c r="K2322" i="2" s="1"/>
  <c r="J2323" i="2"/>
  <c r="K2323" i="2" s="1"/>
  <c r="O2323" i="2" s="1"/>
  <c r="J2324" i="2"/>
  <c r="K2324" i="2" s="1"/>
  <c r="J2325" i="2"/>
  <c r="K2325" i="2" s="1"/>
  <c r="M2325" i="2" s="1"/>
  <c r="J2326" i="2"/>
  <c r="K2326" i="2" s="1"/>
  <c r="J2327" i="2"/>
  <c r="K2327" i="2" s="1"/>
  <c r="J2328" i="2"/>
  <c r="K2328" i="2" s="1"/>
  <c r="J2329" i="2"/>
  <c r="K2329" i="2" s="1"/>
  <c r="O2329" i="2" s="1"/>
  <c r="J2330" i="2"/>
  <c r="K2330" i="2" s="1"/>
  <c r="J2331" i="2"/>
  <c r="K2331" i="2" s="1"/>
  <c r="J2332" i="2"/>
  <c r="K2332" i="2" s="1"/>
  <c r="J2333" i="2"/>
  <c r="K2333" i="2" s="1"/>
  <c r="M2333" i="2" s="1"/>
  <c r="J2334" i="2"/>
  <c r="K2334" i="2" s="1"/>
  <c r="J2335" i="2"/>
  <c r="K2335" i="2" s="1"/>
  <c r="J2336" i="2"/>
  <c r="K2336" i="2" s="1"/>
  <c r="J2337" i="2"/>
  <c r="K2337" i="2" s="1"/>
  <c r="O2337" i="2" s="1"/>
  <c r="J2338" i="2"/>
  <c r="K2338" i="2" s="1"/>
  <c r="J2339" i="2"/>
  <c r="K2339" i="2" s="1"/>
  <c r="J2340" i="2"/>
  <c r="K2340" i="2" s="1"/>
  <c r="J2341" i="2"/>
  <c r="K2341" i="2" s="1"/>
  <c r="M2341" i="2" s="1"/>
  <c r="J2342" i="2"/>
  <c r="K2342" i="2" s="1"/>
  <c r="J2343" i="2"/>
  <c r="K2343" i="2" s="1"/>
  <c r="J2344" i="2"/>
  <c r="K2344" i="2" s="1"/>
  <c r="J2345" i="2"/>
  <c r="K2345" i="2" s="1"/>
  <c r="O2345" i="2" s="1"/>
  <c r="J2346" i="2"/>
  <c r="K2346" i="2" s="1"/>
  <c r="J2347" i="2"/>
  <c r="K2347" i="2" s="1"/>
  <c r="J2348" i="2"/>
  <c r="K2348" i="2" s="1"/>
  <c r="J2349" i="2"/>
  <c r="K2349" i="2" s="1"/>
  <c r="M2349" i="2" s="1"/>
  <c r="J2350" i="2"/>
  <c r="K2350" i="2" s="1"/>
  <c r="J2351" i="2"/>
  <c r="K2351" i="2" s="1"/>
  <c r="J2352" i="2"/>
  <c r="K2352" i="2" s="1"/>
  <c r="J2353" i="2"/>
  <c r="K2353" i="2" s="1"/>
  <c r="J2354" i="2"/>
  <c r="K2354" i="2" s="1"/>
  <c r="J2355" i="2"/>
  <c r="K2355" i="2" s="1"/>
  <c r="J2356" i="2"/>
  <c r="K2356" i="2" s="1"/>
  <c r="J2357" i="2"/>
  <c r="K2357" i="2" s="1"/>
  <c r="J2358" i="2"/>
  <c r="K2358" i="2" s="1"/>
  <c r="J2359" i="2"/>
  <c r="K2359" i="2" s="1"/>
  <c r="J2360" i="2"/>
  <c r="K2360" i="2" s="1"/>
  <c r="J2361" i="2"/>
  <c r="K2361" i="2" s="1"/>
  <c r="J2362" i="2"/>
  <c r="K2362" i="2" s="1"/>
  <c r="J2363" i="2"/>
  <c r="K2363" i="2" s="1"/>
  <c r="J2364" i="2"/>
  <c r="K2364" i="2" s="1"/>
  <c r="J2365" i="2"/>
  <c r="K2365" i="2" s="1"/>
  <c r="J2366" i="2"/>
  <c r="K2366" i="2" s="1"/>
  <c r="J2367" i="2"/>
  <c r="K2367" i="2" s="1"/>
  <c r="J2368" i="2"/>
  <c r="K2368" i="2" s="1"/>
  <c r="J2369" i="2"/>
  <c r="K2369" i="2" s="1"/>
  <c r="O2369" i="2" s="1"/>
  <c r="J2370" i="2"/>
  <c r="K2370" i="2" s="1"/>
  <c r="J2371" i="2"/>
  <c r="K2371" i="2" s="1"/>
  <c r="J2372" i="2"/>
  <c r="K2372" i="2" s="1"/>
  <c r="J2373" i="2"/>
  <c r="K2373" i="2" s="1"/>
  <c r="J2374" i="2"/>
  <c r="K2374" i="2" s="1"/>
  <c r="J2375" i="2"/>
  <c r="K2375" i="2" s="1"/>
  <c r="J2376" i="2"/>
  <c r="K2376" i="2" s="1"/>
  <c r="J2377" i="2"/>
  <c r="K2377" i="2" s="1"/>
  <c r="J2378" i="2"/>
  <c r="K2378" i="2" s="1"/>
  <c r="J2379" i="2"/>
  <c r="K2379" i="2" s="1"/>
  <c r="J2380" i="2"/>
  <c r="K2380" i="2" s="1"/>
  <c r="J2381" i="2"/>
  <c r="K2381" i="2" s="1"/>
  <c r="J2382" i="2"/>
  <c r="K2382" i="2" s="1"/>
  <c r="J2383" i="2"/>
  <c r="K2383" i="2" s="1"/>
  <c r="J2384" i="2"/>
  <c r="K2384" i="2" s="1"/>
  <c r="J2385" i="2"/>
  <c r="K2385" i="2" s="1"/>
  <c r="J2386" i="2"/>
  <c r="K2386" i="2" s="1"/>
  <c r="J2387" i="2"/>
  <c r="K2387" i="2" s="1"/>
  <c r="J2388" i="2"/>
  <c r="K2388" i="2" s="1"/>
  <c r="J2389" i="2"/>
  <c r="K2389" i="2" s="1"/>
  <c r="J2390" i="2"/>
  <c r="K2390" i="2" s="1"/>
  <c r="J2391" i="2"/>
  <c r="K2391" i="2" s="1"/>
  <c r="J2392" i="2"/>
  <c r="K2392" i="2" s="1"/>
  <c r="J2393" i="2"/>
  <c r="K2393" i="2" s="1"/>
  <c r="O2393" i="2" s="1"/>
  <c r="J2394" i="2"/>
  <c r="K2394" i="2" s="1"/>
  <c r="J2395" i="2"/>
  <c r="K2395" i="2" s="1"/>
  <c r="J2396" i="2"/>
  <c r="K2396" i="2" s="1"/>
  <c r="J2397" i="2"/>
  <c r="K2397" i="2" s="1"/>
  <c r="J2398" i="2"/>
  <c r="K2398" i="2" s="1"/>
  <c r="J2399" i="2"/>
  <c r="K2399" i="2" s="1"/>
  <c r="J2400" i="2"/>
  <c r="K2400" i="2" s="1"/>
  <c r="J2401" i="2"/>
  <c r="K2401" i="2" s="1"/>
  <c r="J2402" i="2"/>
  <c r="K2402" i="2" s="1"/>
  <c r="J2403" i="2"/>
  <c r="K2403" i="2" s="1"/>
  <c r="J2404" i="2"/>
  <c r="K2404" i="2" s="1"/>
  <c r="J2405" i="2"/>
  <c r="K2405" i="2" s="1"/>
  <c r="J2406" i="2"/>
  <c r="K2406" i="2" s="1"/>
  <c r="O2406" i="2" s="1"/>
  <c r="J2407" i="2"/>
  <c r="K2407" i="2" s="1"/>
  <c r="M2407" i="2" s="1"/>
  <c r="J2408" i="2"/>
  <c r="K2408" i="2" s="1"/>
  <c r="J2409" i="2"/>
  <c r="K2409" i="2" s="1"/>
  <c r="J2410" i="2"/>
  <c r="K2410" i="2" s="1"/>
  <c r="O2410" i="2" s="1"/>
  <c r="J2411" i="2"/>
  <c r="K2411" i="2" s="1"/>
  <c r="J2412" i="2"/>
  <c r="K2412" i="2" s="1"/>
  <c r="J2413" i="2"/>
  <c r="K2413" i="2" s="1"/>
  <c r="J2153" i="2"/>
  <c r="K2153" i="2" s="1"/>
  <c r="J2154" i="2"/>
  <c r="K2154" i="2" s="1"/>
  <c r="J2155" i="2"/>
  <c r="K2155" i="2" s="1"/>
  <c r="J2156" i="2"/>
  <c r="K2156" i="2" s="1"/>
  <c r="J2157" i="2"/>
  <c r="K2157" i="2" s="1"/>
  <c r="J2158" i="2"/>
  <c r="K2158" i="2" s="1"/>
  <c r="J2159" i="2"/>
  <c r="K2159" i="2" s="1"/>
  <c r="J2160" i="2"/>
  <c r="K2160" i="2" s="1"/>
  <c r="O2160" i="2" s="1"/>
  <c r="J2161" i="2"/>
  <c r="K2161" i="2" s="1"/>
  <c r="J2162" i="2"/>
  <c r="K2162" i="2" s="1"/>
  <c r="L515" i="4"/>
  <c r="L4857" i="4"/>
  <c r="L3586" i="4"/>
  <c r="L4023" i="4"/>
  <c r="L4024" i="4"/>
  <c r="L3083" i="4"/>
  <c r="L3084" i="4"/>
  <c r="L3085" i="4"/>
  <c r="L1538" i="4"/>
  <c r="L516" i="4"/>
  <c r="L517" i="4"/>
  <c r="L1319" i="4"/>
  <c r="L4750" i="4"/>
  <c r="L4754" i="4"/>
  <c r="L4755" i="4"/>
  <c r="L4756" i="4"/>
  <c r="L2602" i="4"/>
  <c r="L1355" i="4"/>
  <c r="L1356" i="4"/>
  <c r="L2603" i="4"/>
  <c r="L4757" i="4"/>
  <c r="L3049" i="4"/>
  <c r="L3860" i="4"/>
  <c r="L3861" i="4"/>
  <c r="L3050" i="4"/>
  <c r="L984" i="4"/>
  <c r="L985" i="4"/>
  <c r="L81" i="4"/>
  <c r="L3509" i="4"/>
  <c r="L2022" i="4"/>
  <c r="L2089" i="4"/>
  <c r="L2023" i="4"/>
  <c r="L2055" i="4"/>
  <c r="L1880" i="4"/>
  <c r="L1881" i="4"/>
  <c r="L1176" i="4"/>
  <c r="L1177" i="4"/>
  <c r="L1776" i="4"/>
  <c r="L3815" i="4"/>
  <c r="L1775" i="4"/>
  <c r="L328" i="4"/>
  <c r="L312" i="4"/>
  <c r="L307" i="4"/>
  <c r="L1735" i="4"/>
  <c r="L2617" i="4"/>
  <c r="L17" i="4"/>
  <c r="L4312" i="4"/>
  <c r="L1306" i="4"/>
  <c r="L3587" i="4"/>
  <c r="L3636" i="4"/>
  <c r="L3380" i="4"/>
  <c r="L1553" i="4"/>
  <c r="L2209" i="4"/>
  <c r="L3781" i="4"/>
  <c r="L1277" i="4"/>
  <c r="L1874" i="4"/>
  <c r="L1341" i="4"/>
  <c r="L1284" i="4"/>
  <c r="L2210" i="4"/>
  <c r="L1554" i="4"/>
  <c r="L2303" i="4"/>
  <c r="L2304" i="4"/>
  <c r="L3027" i="4"/>
  <c r="L4607" i="4"/>
  <c r="L727" i="4"/>
  <c r="L1816" i="4"/>
  <c r="L1832" i="4"/>
  <c r="L1833" i="4"/>
  <c r="L2184" i="4"/>
  <c r="L3239" i="4"/>
  <c r="L3588" i="4"/>
  <c r="L3028" i="4"/>
  <c r="L3029" i="4"/>
  <c r="L609" i="4"/>
  <c r="L610" i="4"/>
  <c r="L611" i="4"/>
  <c r="L612" i="4"/>
  <c r="L613" i="4"/>
  <c r="L614" i="4"/>
  <c r="L1814" i="4"/>
  <c r="L1964" i="4"/>
  <c r="L688" i="4"/>
  <c r="L3589" i="4"/>
  <c r="L2474" i="4"/>
  <c r="L37" i="4"/>
  <c r="L3209" i="4"/>
  <c r="L3051" i="4"/>
  <c r="L3052" i="4"/>
  <c r="L3053" i="4"/>
  <c r="L58" i="4"/>
  <c r="L59" i="4"/>
  <c r="L1723" i="4"/>
  <c r="L3785" i="4"/>
  <c r="L2653" i="4"/>
  <c r="L1171" i="4"/>
  <c r="L4659" i="4"/>
  <c r="L2684" i="4"/>
  <c r="L1417" i="4"/>
  <c r="L636" i="4"/>
  <c r="L1713" i="4"/>
  <c r="L977" i="4"/>
  <c r="L136" i="4"/>
  <c r="L978" i="4"/>
  <c r="L2339" i="4"/>
  <c r="L1418" i="4"/>
  <c r="L1419" i="4"/>
  <c r="L408" i="4"/>
  <c r="L2132" i="4"/>
  <c r="L1086" i="4"/>
  <c r="L2367" i="4"/>
  <c r="L2496" i="4"/>
  <c r="L1168" i="4"/>
  <c r="L2190" i="4"/>
  <c r="L1487" i="4"/>
  <c r="L4637" i="4"/>
  <c r="L2181" i="4"/>
  <c r="L847" i="4"/>
  <c r="L2099" i="4"/>
  <c r="L2633" i="4"/>
  <c r="L1299" i="4"/>
  <c r="L2639" i="4"/>
  <c r="L135" i="4"/>
  <c r="L388" i="4"/>
  <c r="L1163" i="4"/>
  <c r="L1164" i="4"/>
  <c r="L4666" i="4"/>
  <c r="L1422" i="4"/>
  <c r="L389" i="4"/>
  <c r="L4681" i="4"/>
  <c r="L1085" i="4"/>
  <c r="L1265" i="4"/>
  <c r="L1799" i="4"/>
  <c r="L691" i="4"/>
  <c r="L2163" i="4"/>
  <c r="L2164" i="4"/>
  <c r="L2709" i="4"/>
  <c r="L2710" i="4"/>
  <c r="L2711" i="4"/>
  <c r="L1724" i="4"/>
  <c r="L1725" i="4"/>
  <c r="L1558" i="4"/>
  <c r="L4657" i="4"/>
  <c r="L2654" i="4"/>
  <c r="L2655" i="4"/>
  <c r="L405" i="4"/>
  <c r="L1702" i="4"/>
  <c r="L1165" i="4"/>
  <c r="L1429" i="4"/>
  <c r="L71" i="4"/>
  <c r="L129" i="4"/>
  <c r="L1371" i="4"/>
  <c r="L1372" i="4"/>
  <c r="L973" i="4"/>
  <c r="L1559" i="4"/>
  <c r="L2520" i="4"/>
  <c r="L2521" i="4"/>
  <c r="L1675" i="4"/>
  <c r="L2141" i="4"/>
  <c r="L2142" i="4"/>
  <c r="L1976" i="4"/>
  <c r="L1977" i="4"/>
  <c r="L1958" i="4"/>
  <c r="L75" i="4"/>
  <c r="L1266" i="4"/>
  <c r="L1726" i="4"/>
  <c r="L2335" i="4"/>
  <c r="L1533" i="4"/>
  <c r="L1377" i="4"/>
  <c r="L1479" i="4"/>
  <c r="L3314" i="4"/>
  <c r="L1970" i="4"/>
  <c r="L3471" i="4"/>
  <c r="L2285" i="4"/>
  <c r="L1431" i="4"/>
  <c r="L900" i="4"/>
  <c r="L3879" i="4"/>
  <c r="L673" i="4"/>
  <c r="L901" i="4"/>
  <c r="L2488" i="4"/>
  <c r="L10" i="4"/>
  <c r="L3868" i="4"/>
  <c r="L914" i="4"/>
  <c r="L3773" i="4"/>
  <c r="L3774" i="4"/>
  <c r="L902" i="4"/>
  <c r="L3869" i="4"/>
  <c r="L915" i="4"/>
  <c r="L3611" i="4"/>
  <c r="L3612" i="4"/>
  <c r="L3613" i="4"/>
  <c r="L4259" i="4"/>
  <c r="L3200" i="4"/>
  <c r="L1079" i="4"/>
  <c r="L1657" i="4"/>
  <c r="L301" i="4"/>
  <c r="L2402" i="4"/>
  <c r="L1080" i="4"/>
  <c r="L2672" i="4"/>
  <c r="L3201" i="4"/>
  <c r="L3202" i="4"/>
  <c r="L2396" i="4"/>
  <c r="L298" i="4"/>
  <c r="L2691" i="4"/>
  <c r="L1073" i="4"/>
  <c r="L1074" i="4"/>
  <c r="L2397" i="4"/>
  <c r="L3203" i="4"/>
  <c r="L1114" i="4"/>
  <c r="L1115" i="4"/>
  <c r="L1112" i="4"/>
  <c r="L1113" i="4"/>
  <c r="L343" i="4"/>
  <c r="L344" i="4"/>
  <c r="L3472" i="4"/>
  <c r="L3712" i="4"/>
  <c r="L937" i="4"/>
  <c r="L1624" i="4"/>
  <c r="L3086" i="4"/>
  <c r="L1245" i="4"/>
  <c r="L583" i="4"/>
  <c r="L584" i="4"/>
  <c r="L2826" i="4"/>
  <c r="L2827" i="4"/>
  <c r="L3087" i="4"/>
  <c r="L3088" i="4"/>
  <c r="L3089" i="4"/>
  <c r="L1397" i="4"/>
  <c r="L210" i="4"/>
  <c r="L207" i="4"/>
  <c r="L3338" i="4"/>
  <c r="L2673" i="4"/>
  <c r="L1484" i="4"/>
  <c r="L1437" i="4"/>
  <c r="L3389" i="4"/>
  <c r="L1636" i="4"/>
  <c r="L2287" i="4"/>
  <c r="L2288" i="4"/>
  <c r="L3248" i="4"/>
  <c r="L2560" i="4"/>
  <c r="L2952" i="4"/>
  <c r="L3656" i="4"/>
  <c r="L1633" i="4"/>
  <c r="L1634" i="4"/>
  <c r="L1635" i="4"/>
  <c r="L1313" i="4"/>
  <c r="L3657" i="4"/>
  <c r="L3764" i="4"/>
  <c r="L3381" i="4"/>
  <c r="L4851" i="4"/>
  <c r="L4621" i="4"/>
  <c r="L3713" i="4"/>
  <c r="L3714" i="4"/>
  <c r="L291" i="4"/>
  <c r="L1049" i="4"/>
  <c r="L114" i="4"/>
  <c r="L3715" i="4"/>
  <c r="L3716" i="4"/>
  <c r="L3717" i="4"/>
  <c r="L3718" i="4"/>
  <c r="L3240" i="4"/>
  <c r="L481" i="4"/>
  <c r="L1614" i="4"/>
  <c r="L1282" i="4"/>
  <c r="L911" i="4"/>
  <c r="L3508" i="4"/>
  <c r="L4313" i="4"/>
  <c r="L243" i="4"/>
  <c r="L1612" i="4"/>
  <c r="L1987" i="4"/>
  <c r="L1988" i="4"/>
  <c r="L1989" i="4"/>
  <c r="L1990" i="4"/>
  <c r="L3719" i="4"/>
  <c r="L3720" i="4"/>
  <c r="L4836" i="4"/>
  <c r="L4837" i="4"/>
  <c r="L3721" i="4"/>
  <c r="L3722" i="4"/>
  <c r="L4838" i="4"/>
  <c r="L4839" i="4"/>
  <c r="L4840" i="4"/>
  <c r="L4841" i="4"/>
  <c r="L319" i="4"/>
  <c r="L2953" i="4"/>
  <c r="L3249" i="4"/>
  <c r="L1362" i="4"/>
  <c r="L4717" i="4"/>
  <c r="L4718" i="4"/>
  <c r="L2452" i="4"/>
  <c r="L4611" i="4"/>
  <c r="L2803" i="4"/>
  <c r="L2453" i="4"/>
  <c r="L4025" i="4"/>
  <c r="L4026" i="4"/>
  <c r="L1758" i="4"/>
  <c r="L1759" i="4"/>
  <c r="L1760" i="4"/>
  <c r="L1761" i="4"/>
  <c r="L3590" i="4"/>
  <c r="L4027" i="4"/>
  <c r="L4028" i="4"/>
  <c r="L4029" i="4"/>
  <c r="L4030" i="4"/>
  <c r="L4031" i="4"/>
  <c r="L2804" i="4"/>
  <c r="L2805" i="4"/>
  <c r="L1762" i="4"/>
  <c r="L1763" i="4"/>
  <c r="L1184" i="4"/>
  <c r="L1185" i="4"/>
  <c r="L1577" i="4"/>
  <c r="L861" i="4"/>
  <c r="L1311" i="4"/>
  <c r="L1312" i="4"/>
  <c r="L1626" i="4"/>
  <c r="L1739" i="4"/>
  <c r="L2186" i="4"/>
  <c r="L2187" i="4"/>
  <c r="L4413" i="4"/>
  <c r="L3090" i="4"/>
  <c r="L3473" i="4"/>
  <c r="L289" i="4"/>
  <c r="L2954" i="4"/>
  <c r="L2955" i="4"/>
  <c r="L2294" i="4"/>
  <c r="L4032" i="4"/>
  <c r="L2295" i="4"/>
  <c r="L4314" i="4"/>
  <c r="L4315" i="4"/>
  <c r="L1151" i="4"/>
  <c r="L3679" i="4"/>
  <c r="L4316" i="4"/>
  <c r="L4033" i="4"/>
  <c r="L1116" i="4"/>
  <c r="L1117" i="4"/>
  <c r="L834" i="4"/>
  <c r="L4034" i="4"/>
  <c r="L4035" i="4"/>
  <c r="L1845" i="4"/>
  <c r="L2956" i="4"/>
  <c r="L2957" i="4"/>
  <c r="L4036" i="4"/>
  <c r="L718" i="4"/>
  <c r="L1778" i="4"/>
  <c r="L3658" i="4"/>
  <c r="L4037" i="4"/>
  <c r="L3659" i="4"/>
  <c r="L3723" i="4"/>
  <c r="L4038" i="4"/>
  <c r="L118" i="4"/>
  <c r="L2958" i="4"/>
  <c r="L3614" i="4"/>
  <c r="L719" i="4"/>
  <c r="L2095" i="4"/>
  <c r="L2393" i="4"/>
  <c r="L1875" i="4"/>
  <c r="L3660" i="4"/>
  <c r="L3339" i="4"/>
  <c r="L4680" i="4"/>
  <c r="L1575" i="4"/>
  <c r="L240" i="4"/>
  <c r="L1609" i="4"/>
  <c r="L2376" i="4"/>
  <c r="L4711" i="4"/>
  <c r="L255" i="4"/>
  <c r="L256" i="4"/>
  <c r="L1033" i="4"/>
  <c r="L1034" i="4"/>
  <c r="L1035" i="4"/>
  <c r="L3651" i="4"/>
  <c r="L766" i="4"/>
  <c r="L325" i="4"/>
  <c r="L326" i="4"/>
  <c r="L327" i="4"/>
  <c r="L1360" i="4"/>
  <c r="L2542" i="4"/>
  <c r="L4709" i="4"/>
  <c r="L1647" i="4"/>
  <c r="L15" i="4"/>
  <c r="L4311" i="4"/>
  <c r="L3466" i="4"/>
  <c r="L3467" i="4"/>
  <c r="L3468" i="4"/>
  <c r="L3469" i="4"/>
  <c r="L415" i="4"/>
  <c r="L3470" i="4"/>
  <c r="L735" i="4"/>
  <c r="L154" i="4"/>
  <c r="L845" i="4"/>
  <c r="L846" i="4"/>
  <c r="L588" i="4"/>
  <c r="L466" i="4"/>
  <c r="L582" i="4"/>
  <c r="L3678" i="4"/>
  <c r="L1537" i="4"/>
  <c r="L3584" i="4"/>
  <c r="L3585" i="4"/>
  <c r="L4856" i="4"/>
  <c r="L3652" i="4"/>
  <c r="L3653" i="4"/>
  <c r="L3654" i="4"/>
  <c r="L657" i="4"/>
  <c r="L2584" i="4"/>
  <c r="L2585" i="4"/>
  <c r="L2586" i="4"/>
  <c r="L2587" i="4"/>
  <c r="L2588" i="4"/>
  <c r="L2589" i="4"/>
  <c r="L4825" i="4"/>
  <c r="L2599" i="4"/>
  <c r="L476" i="4"/>
  <c r="L768" i="4"/>
  <c r="L3710" i="4"/>
  <c r="L2182" i="4"/>
  <c r="L3711" i="4"/>
  <c r="L563" i="4"/>
  <c r="L369" i="4"/>
  <c r="L819" i="4"/>
  <c r="L1732" i="4"/>
  <c r="L1561" i="4"/>
  <c r="L1629" i="4"/>
  <c r="L1630" i="4"/>
  <c r="L1631" i="4"/>
  <c r="L1632" i="4"/>
  <c r="L4822" i="4"/>
  <c r="L4823" i="4"/>
  <c r="L4824" i="4"/>
  <c r="L3648" i="4"/>
  <c r="L3649" i="4"/>
  <c r="L3650" i="4"/>
  <c r="L567" i="4"/>
  <c r="L2014" i="4"/>
  <c r="L107" i="4"/>
  <c r="L108" i="4"/>
  <c r="L109" i="4"/>
  <c r="L110" i="4"/>
  <c r="L4017" i="4"/>
  <c r="L4018" i="4"/>
  <c r="L4019" i="4"/>
  <c r="L4020" i="4"/>
  <c r="L4021" i="4"/>
  <c r="L4022" i="4"/>
  <c r="L4849" i="4"/>
  <c r="L4309" i="4"/>
  <c r="L760" i="4"/>
  <c r="L761" i="4"/>
  <c r="L4412" i="4"/>
  <c r="L89" i="4"/>
  <c r="L90" i="4"/>
  <c r="L4310" i="4"/>
  <c r="L2583" i="4"/>
  <c r="J3468" i="4"/>
  <c r="K3468" i="4" s="1"/>
  <c r="O3468" i="4" s="1"/>
  <c r="J3469" i="4"/>
  <c r="K3469" i="4" s="1"/>
  <c r="O3469" i="4" s="1"/>
  <c r="J415" i="4"/>
  <c r="K415" i="4" s="1"/>
  <c r="O415" i="4" s="1"/>
  <c r="J3470" i="4"/>
  <c r="K3470" i="4" s="1"/>
  <c r="O3470" i="4" s="1"/>
  <c r="J735" i="4"/>
  <c r="K735" i="4" s="1"/>
  <c r="O735" i="4" s="1"/>
  <c r="J154" i="4"/>
  <c r="K154" i="4" s="1"/>
  <c r="O154" i="4" s="1"/>
  <c r="J845" i="4"/>
  <c r="K845" i="4" s="1"/>
  <c r="O845" i="4" s="1"/>
  <c r="J846" i="4"/>
  <c r="K846" i="4" s="1"/>
  <c r="O846" i="4" s="1"/>
  <c r="J588" i="4"/>
  <c r="K588" i="4" s="1"/>
  <c r="J466" i="4"/>
  <c r="K466" i="4" s="1"/>
  <c r="O466" i="4" s="1"/>
  <c r="J582" i="4"/>
  <c r="K582" i="4" s="1"/>
  <c r="O582" i="4" s="1"/>
  <c r="J3678" i="4"/>
  <c r="K3678" i="4" s="1"/>
  <c r="O3678" i="4" s="1"/>
  <c r="J1537" i="4"/>
  <c r="K1537" i="4" s="1"/>
  <c r="J3584" i="4"/>
  <c r="K3584" i="4" s="1"/>
  <c r="O3584" i="4" s="1"/>
  <c r="J3585" i="4"/>
  <c r="K3585" i="4" s="1"/>
  <c r="O3585" i="4" s="1"/>
  <c r="J4856" i="4"/>
  <c r="K4856" i="4" s="1"/>
  <c r="O4856" i="4" s="1"/>
  <c r="J3652" i="4"/>
  <c r="K3652" i="4" s="1"/>
  <c r="O3652" i="4" s="1"/>
  <c r="J3653" i="4"/>
  <c r="K3653" i="4" s="1"/>
  <c r="O3653" i="4" s="1"/>
  <c r="J3654" i="4"/>
  <c r="K3654" i="4" s="1"/>
  <c r="O3654" i="4" s="1"/>
  <c r="J657" i="4"/>
  <c r="K657" i="4" s="1"/>
  <c r="O657" i="4" s="1"/>
  <c r="J515" i="4"/>
  <c r="K515" i="4" s="1"/>
  <c r="O515" i="4" s="1"/>
  <c r="J4857" i="4"/>
  <c r="K4857" i="4" s="1"/>
  <c r="O4857" i="4" s="1"/>
  <c r="J3586" i="4"/>
  <c r="K3586" i="4" s="1"/>
  <c r="O3586" i="4" s="1"/>
  <c r="J4023" i="4"/>
  <c r="K4023" i="4" s="1"/>
  <c r="O4023" i="4" s="1"/>
  <c r="J4024" i="4"/>
  <c r="K4024" i="4" s="1"/>
  <c r="O4024" i="4" s="1"/>
  <c r="J3083" i="4"/>
  <c r="K3083" i="4" s="1"/>
  <c r="O3083" i="4" s="1"/>
  <c r="J3084" i="4"/>
  <c r="K3084" i="4" s="1"/>
  <c r="O3084" i="4" s="1"/>
  <c r="J3085" i="4"/>
  <c r="K3085" i="4" s="1"/>
  <c r="O3085" i="4" s="1"/>
  <c r="J1538" i="4"/>
  <c r="K1538" i="4" s="1"/>
  <c r="O1538" i="4" s="1"/>
  <c r="J516" i="4"/>
  <c r="K516" i="4" s="1"/>
  <c r="O516" i="4" s="1"/>
  <c r="J517" i="4"/>
  <c r="K517" i="4" s="1"/>
  <c r="O517" i="4" s="1"/>
  <c r="J1319" i="4"/>
  <c r="K1319" i="4" s="1"/>
  <c r="O1319" i="4" s="1"/>
  <c r="J4750" i="4"/>
  <c r="K4750" i="4" s="1"/>
  <c r="O4750" i="4" s="1"/>
  <c r="J4754" i="4"/>
  <c r="K4754" i="4" s="1"/>
  <c r="O4754" i="4" s="1"/>
  <c r="J4755" i="4"/>
  <c r="K4755" i="4" s="1"/>
  <c r="O4755" i="4" s="1"/>
  <c r="J4756" i="4"/>
  <c r="K4756" i="4" s="1"/>
  <c r="O4756" i="4" s="1"/>
  <c r="J2602" i="4"/>
  <c r="K2602" i="4" s="1"/>
  <c r="O2602" i="4" s="1"/>
  <c r="J1355" i="4"/>
  <c r="K1355" i="4" s="1"/>
  <c r="O1355" i="4" s="1"/>
  <c r="J1356" i="4"/>
  <c r="K1356" i="4" s="1"/>
  <c r="O1356" i="4" s="1"/>
  <c r="J2603" i="4"/>
  <c r="K2603" i="4" s="1"/>
  <c r="O2603" i="4" s="1"/>
  <c r="J4757" i="4"/>
  <c r="K4757" i="4" s="1"/>
  <c r="O4757" i="4" s="1"/>
  <c r="J3049" i="4"/>
  <c r="K3049" i="4" s="1"/>
  <c r="O3049" i="4" s="1"/>
  <c r="J3860" i="4"/>
  <c r="K3860" i="4" s="1"/>
  <c r="O3860" i="4" s="1"/>
  <c r="J3861" i="4"/>
  <c r="K3861" i="4" s="1"/>
  <c r="O3861" i="4" s="1"/>
  <c r="J3050" i="4"/>
  <c r="K3050" i="4" s="1"/>
  <c r="O3050" i="4" s="1"/>
  <c r="J984" i="4"/>
  <c r="K984" i="4" s="1"/>
  <c r="O984" i="4" s="1"/>
  <c r="J985" i="4"/>
  <c r="K985" i="4" s="1"/>
  <c r="O985" i="4" s="1"/>
  <c r="J81" i="4"/>
  <c r="K81" i="4" s="1"/>
  <c r="O81" i="4" s="1"/>
  <c r="J3509" i="4"/>
  <c r="K3509" i="4" s="1"/>
  <c r="O3509" i="4" s="1"/>
  <c r="J2022" i="4"/>
  <c r="K2022" i="4" s="1"/>
  <c r="O2022" i="4" s="1"/>
  <c r="J2089" i="4"/>
  <c r="K2089" i="4" s="1"/>
  <c r="O2089" i="4" s="1"/>
  <c r="J2023" i="4"/>
  <c r="K2023" i="4" s="1"/>
  <c r="O2023" i="4" s="1"/>
  <c r="J2055" i="4"/>
  <c r="K2055" i="4" s="1"/>
  <c r="O2055" i="4" s="1"/>
  <c r="J1880" i="4"/>
  <c r="K1880" i="4" s="1"/>
  <c r="O1880" i="4" s="1"/>
  <c r="J1881" i="4"/>
  <c r="K1881" i="4" s="1"/>
  <c r="O1881" i="4" s="1"/>
  <c r="J1176" i="4"/>
  <c r="K1176" i="4" s="1"/>
  <c r="O1176" i="4" s="1"/>
  <c r="J1177" i="4"/>
  <c r="K1177" i="4" s="1"/>
  <c r="O1177" i="4" s="1"/>
  <c r="J1776" i="4"/>
  <c r="K1776" i="4" s="1"/>
  <c r="O1776" i="4" s="1"/>
  <c r="J3815" i="4"/>
  <c r="K3815" i="4" s="1"/>
  <c r="O3815" i="4" s="1"/>
  <c r="J1775" i="4"/>
  <c r="K1775" i="4" s="1"/>
  <c r="O1775" i="4" s="1"/>
  <c r="J328" i="4"/>
  <c r="K328" i="4" s="1"/>
  <c r="O328" i="4" s="1"/>
  <c r="J312" i="4"/>
  <c r="K312" i="4" s="1"/>
  <c r="O312" i="4" s="1"/>
  <c r="J307" i="4"/>
  <c r="K307" i="4" s="1"/>
  <c r="O307" i="4" s="1"/>
  <c r="J1735" i="4"/>
  <c r="K1735" i="4" s="1"/>
  <c r="O1735" i="4" s="1"/>
  <c r="J2617" i="4"/>
  <c r="K2617" i="4" s="1"/>
  <c r="O2617" i="4" s="1"/>
  <c r="J17" i="4"/>
  <c r="K17" i="4" s="1"/>
  <c r="O17" i="4" s="1"/>
  <c r="J4312" i="4"/>
  <c r="K4312" i="4" s="1"/>
  <c r="O4312" i="4" s="1"/>
  <c r="J1306" i="4"/>
  <c r="K1306" i="4" s="1"/>
  <c r="O1306" i="4" s="1"/>
  <c r="J3587" i="4"/>
  <c r="K3587" i="4" s="1"/>
  <c r="O3587" i="4" s="1"/>
  <c r="J3636" i="4"/>
  <c r="K3636" i="4" s="1"/>
  <c r="O3636" i="4" s="1"/>
  <c r="J3380" i="4"/>
  <c r="K3380" i="4" s="1"/>
  <c r="O3380" i="4" s="1"/>
  <c r="J1553" i="4"/>
  <c r="K1553" i="4" s="1"/>
  <c r="O1553" i="4" s="1"/>
  <c r="J2209" i="4"/>
  <c r="K2209" i="4" s="1"/>
  <c r="O2209" i="4" s="1"/>
  <c r="J3781" i="4"/>
  <c r="K3781" i="4" s="1"/>
  <c r="O3781" i="4" s="1"/>
  <c r="J1277" i="4"/>
  <c r="K1277" i="4" s="1"/>
  <c r="O1277" i="4" s="1"/>
  <c r="J1874" i="4"/>
  <c r="K1874" i="4" s="1"/>
  <c r="O1874" i="4" s="1"/>
  <c r="J1341" i="4"/>
  <c r="K1341" i="4" s="1"/>
  <c r="O1341" i="4" s="1"/>
  <c r="J1284" i="4"/>
  <c r="K1284" i="4" s="1"/>
  <c r="O1284" i="4" s="1"/>
  <c r="J2210" i="4"/>
  <c r="K2210" i="4" s="1"/>
  <c r="O2210" i="4" s="1"/>
  <c r="J1554" i="4"/>
  <c r="K1554" i="4" s="1"/>
  <c r="O1554" i="4" s="1"/>
  <c r="J2303" i="4"/>
  <c r="K2303" i="4" s="1"/>
  <c r="O2303" i="4" s="1"/>
  <c r="J2304" i="4"/>
  <c r="K2304" i="4" s="1"/>
  <c r="O2304" i="4" s="1"/>
  <c r="J3027" i="4"/>
  <c r="K3027" i="4" s="1"/>
  <c r="O3027" i="4" s="1"/>
  <c r="J4607" i="4"/>
  <c r="K4607" i="4" s="1"/>
  <c r="O4607" i="4" s="1"/>
  <c r="J727" i="4"/>
  <c r="K727" i="4" s="1"/>
  <c r="O727" i="4" s="1"/>
  <c r="J1816" i="4"/>
  <c r="K1816" i="4" s="1"/>
  <c r="O1816" i="4" s="1"/>
  <c r="J1832" i="4"/>
  <c r="K1832" i="4" s="1"/>
  <c r="O1832" i="4" s="1"/>
  <c r="J1833" i="4"/>
  <c r="K1833" i="4" s="1"/>
  <c r="O1833" i="4" s="1"/>
  <c r="J2184" i="4"/>
  <c r="K2184" i="4" s="1"/>
  <c r="O2184" i="4" s="1"/>
  <c r="J3239" i="4"/>
  <c r="K3239" i="4" s="1"/>
  <c r="J3588" i="4"/>
  <c r="K3588" i="4" s="1"/>
  <c r="O3588" i="4" s="1"/>
  <c r="J3028" i="4"/>
  <c r="K3028" i="4" s="1"/>
  <c r="O3028" i="4" s="1"/>
  <c r="J3029" i="4"/>
  <c r="K3029" i="4" s="1"/>
  <c r="O3029" i="4" s="1"/>
  <c r="J609" i="4"/>
  <c r="K609" i="4" s="1"/>
  <c r="O609" i="4" s="1"/>
  <c r="J610" i="4"/>
  <c r="K610" i="4" s="1"/>
  <c r="O610" i="4" s="1"/>
  <c r="J611" i="4"/>
  <c r="K611" i="4" s="1"/>
  <c r="O611" i="4" s="1"/>
  <c r="J612" i="4"/>
  <c r="K612" i="4" s="1"/>
  <c r="O612" i="4" s="1"/>
  <c r="J613" i="4"/>
  <c r="K613" i="4" s="1"/>
  <c r="O613" i="4" s="1"/>
  <c r="J614" i="4"/>
  <c r="K614" i="4" s="1"/>
  <c r="O614" i="4" s="1"/>
  <c r="J1814" i="4"/>
  <c r="K1814" i="4" s="1"/>
  <c r="O1814" i="4" s="1"/>
  <c r="J1964" i="4"/>
  <c r="K1964" i="4" s="1"/>
  <c r="O1964" i="4" s="1"/>
  <c r="J688" i="4"/>
  <c r="K688" i="4" s="1"/>
  <c r="O688" i="4" s="1"/>
  <c r="J3589" i="4"/>
  <c r="K3589" i="4" s="1"/>
  <c r="O3589" i="4" s="1"/>
  <c r="J2474" i="4"/>
  <c r="K2474" i="4" s="1"/>
  <c r="O2474" i="4" s="1"/>
  <c r="J37" i="4"/>
  <c r="K37" i="4" s="1"/>
  <c r="O37" i="4" s="1"/>
  <c r="J3209" i="4"/>
  <c r="K3209" i="4" s="1"/>
  <c r="J3051" i="4"/>
  <c r="K3051" i="4" s="1"/>
  <c r="O3051" i="4" s="1"/>
  <c r="J3052" i="4"/>
  <c r="K3052" i="4" s="1"/>
  <c r="O3052" i="4" s="1"/>
  <c r="J3053" i="4"/>
  <c r="K3053" i="4" s="1"/>
  <c r="O3053" i="4" s="1"/>
  <c r="J58" i="4"/>
  <c r="K58" i="4" s="1"/>
  <c r="O58" i="4" s="1"/>
  <c r="J59" i="4"/>
  <c r="K59" i="4" s="1"/>
  <c r="O59" i="4" s="1"/>
  <c r="J1723" i="4"/>
  <c r="K1723" i="4" s="1"/>
  <c r="O1723" i="4" s="1"/>
  <c r="J3785" i="4"/>
  <c r="K3785" i="4" s="1"/>
  <c r="O3785" i="4" s="1"/>
  <c r="J2653" i="4"/>
  <c r="K2653" i="4" s="1"/>
  <c r="J1171" i="4"/>
  <c r="K1171" i="4" s="1"/>
  <c r="O1171" i="4" s="1"/>
  <c r="J4659" i="4"/>
  <c r="K4659" i="4" s="1"/>
  <c r="O4659" i="4" s="1"/>
  <c r="J2684" i="4"/>
  <c r="K2684" i="4" s="1"/>
  <c r="O2684" i="4" s="1"/>
  <c r="J1417" i="4"/>
  <c r="K1417" i="4" s="1"/>
  <c r="O1417" i="4" s="1"/>
  <c r="J636" i="4"/>
  <c r="K636" i="4" s="1"/>
  <c r="O636" i="4" s="1"/>
  <c r="J1713" i="4"/>
  <c r="K1713" i="4" s="1"/>
  <c r="O1713" i="4" s="1"/>
  <c r="J977" i="4"/>
  <c r="K977" i="4" s="1"/>
  <c r="O977" i="4" s="1"/>
  <c r="J136" i="4"/>
  <c r="K136" i="4" s="1"/>
  <c r="O136" i="4" s="1"/>
  <c r="J978" i="4"/>
  <c r="K978" i="4" s="1"/>
  <c r="O978" i="4" s="1"/>
  <c r="J2339" i="4"/>
  <c r="K2339" i="4" s="1"/>
  <c r="O2339" i="4" s="1"/>
  <c r="J1418" i="4"/>
  <c r="K1418" i="4" s="1"/>
  <c r="O1418" i="4" s="1"/>
  <c r="J1419" i="4"/>
  <c r="K1419" i="4" s="1"/>
  <c r="O1419" i="4" s="1"/>
  <c r="J408" i="4"/>
  <c r="K408" i="4" s="1"/>
  <c r="O408" i="4" s="1"/>
  <c r="J2132" i="4"/>
  <c r="K2132" i="4" s="1"/>
  <c r="O2132" i="4" s="1"/>
  <c r="J1086" i="4"/>
  <c r="K1086" i="4" s="1"/>
  <c r="O1086" i="4" s="1"/>
  <c r="J2367" i="4"/>
  <c r="K2367" i="4" s="1"/>
  <c r="O2367" i="4" s="1"/>
  <c r="J2496" i="4"/>
  <c r="K2496" i="4" s="1"/>
  <c r="O2496" i="4" s="1"/>
  <c r="J1168" i="4"/>
  <c r="K1168" i="4" s="1"/>
  <c r="O1168" i="4" s="1"/>
  <c r="J2190" i="4"/>
  <c r="K2190" i="4" s="1"/>
  <c r="O2190" i="4" s="1"/>
  <c r="J1487" i="4"/>
  <c r="K1487" i="4" s="1"/>
  <c r="J4637" i="4"/>
  <c r="K4637" i="4" s="1"/>
  <c r="O4637" i="4" s="1"/>
  <c r="J2181" i="4"/>
  <c r="K2181" i="4" s="1"/>
  <c r="O2181" i="4" s="1"/>
  <c r="J847" i="4"/>
  <c r="K847" i="4" s="1"/>
  <c r="O847" i="4" s="1"/>
  <c r="J2099" i="4"/>
  <c r="K2099" i="4" s="1"/>
  <c r="O2099" i="4" s="1"/>
  <c r="J2633" i="4"/>
  <c r="K2633" i="4" s="1"/>
  <c r="O2633" i="4" s="1"/>
  <c r="J1299" i="4"/>
  <c r="K1299" i="4" s="1"/>
  <c r="O1299" i="4" s="1"/>
  <c r="J2639" i="4"/>
  <c r="K2639" i="4" s="1"/>
  <c r="J135" i="4"/>
  <c r="K135" i="4" s="1"/>
  <c r="O135" i="4" s="1"/>
  <c r="J388" i="4"/>
  <c r="K388" i="4" s="1"/>
  <c r="O388" i="4" s="1"/>
  <c r="J1163" i="4"/>
  <c r="K1163" i="4" s="1"/>
  <c r="O1163" i="4" s="1"/>
  <c r="J1164" i="4"/>
  <c r="K1164" i="4" s="1"/>
  <c r="O1164" i="4" s="1"/>
  <c r="J4666" i="4"/>
  <c r="K4666" i="4" s="1"/>
  <c r="O4666" i="4" s="1"/>
  <c r="J1422" i="4"/>
  <c r="K1422" i="4" s="1"/>
  <c r="O1422" i="4" s="1"/>
  <c r="J389" i="4"/>
  <c r="K389" i="4" s="1"/>
  <c r="O389" i="4" s="1"/>
  <c r="J4681" i="4"/>
  <c r="K4681" i="4" s="1"/>
  <c r="O4681" i="4" s="1"/>
  <c r="J1085" i="4"/>
  <c r="K1085" i="4" s="1"/>
  <c r="O1085" i="4" s="1"/>
  <c r="J1265" i="4"/>
  <c r="K1265" i="4" s="1"/>
  <c r="O1265" i="4" s="1"/>
  <c r="J1799" i="4"/>
  <c r="K1799" i="4" s="1"/>
  <c r="O1799" i="4" s="1"/>
  <c r="J691" i="4"/>
  <c r="K691" i="4" s="1"/>
  <c r="J2163" i="4"/>
  <c r="K2163" i="4" s="1"/>
  <c r="O2163" i="4" s="1"/>
  <c r="J2164" i="4"/>
  <c r="K2164" i="4" s="1"/>
  <c r="O2164" i="4" s="1"/>
  <c r="J2709" i="4"/>
  <c r="K2709" i="4" s="1"/>
  <c r="O2709" i="4" s="1"/>
  <c r="J2710" i="4"/>
  <c r="K2710" i="4" s="1"/>
  <c r="J2711" i="4"/>
  <c r="K2711" i="4" s="1"/>
  <c r="O2711" i="4" s="1"/>
  <c r="J1724" i="4"/>
  <c r="K1724" i="4" s="1"/>
  <c r="O1724" i="4" s="1"/>
  <c r="J1725" i="4"/>
  <c r="K1725" i="4" s="1"/>
  <c r="O1725" i="4" s="1"/>
  <c r="J1558" i="4"/>
  <c r="K1558" i="4" s="1"/>
  <c r="O1558" i="4" s="1"/>
  <c r="J4657" i="4"/>
  <c r="K4657" i="4" s="1"/>
  <c r="J2654" i="4"/>
  <c r="K2654" i="4" s="1"/>
  <c r="O2654" i="4" s="1"/>
  <c r="J2655" i="4"/>
  <c r="K2655" i="4" s="1"/>
  <c r="O2655" i="4" s="1"/>
  <c r="J405" i="4"/>
  <c r="K405" i="4" s="1"/>
  <c r="J1702" i="4"/>
  <c r="K1702" i="4" s="1"/>
  <c r="O1702" i="4" s="1"/>
  <c r="J1165" i="4"/>
  <c r="K1165" i="4" s="1"/>
  <c r="O1165" i="4" s="1"/>
  <c r="J1429" i="4"/>
  <c r="K1429" i="4" s="1"/>
  <c r="O1429" i="4" s="1"/>
  <c r="J71" i="4"/>
  <c r="K71" i="4" s="1"/>
  <c r="O71" i="4" s="1"/>
  <c r="J129" i="4"/>
  <c r="K129" i="4" s="1"/>
  <c r="O129" i="4" s="1"/>
  <c r="J1371" i="4"/>
  <c r="K1371" i="4" s="1"/>
  <c r="O1371" i="4" s="1"/>
  <c r="J1372" i="4"/>
  <c r="K1372" i="4" s="1"/>
  <c r="O1372" i="4" s="1"/>
  <c r="J973" i="4"/>
  <c r="K973" i="4" s="1"/>
  <c r="J1559" i="4"/>
  <c r="K1559" i="4" s="1"/>
  <c r="O1559" i="4" s="1"/>
  <c r="J2520" i="4"/>
  <c r="K2520" i="4" s="1"/>
  <c r="O2520" i="4" s="1"/>
  <c r="J2521" i="4"/>
  <c r="K2521" i="4" s="1"/>
  <c r="O2521" i="4" s="1"/>
  <c r="J1675" i="4"/>
  <c r="K1675" i="4" s="1"/>
  <c r="O1675" i="4" s="1"/>
  <c r="J2141" i="4"/>
  <c r="K2141" i="4" s="1"/>
  <c r="O2141" i="4" s="1"/>
  <c r="J2142" i="4"/>
  <c r="K2142" i="4" s="1"/>
  <c r="O2142" i="4" s="1"/>
  <c r="J1976" i="4"/>
  <c r="K1976" i="4" s="1"/>
  <c r="O1976" i="4" s="1"/>
  <c r="J1977" i="4"/>
  <c r="K1977" i="4" s="1"/>
  <c r="O1977" i="4" s="1"/>
  <c r="J1958" i="4"/>
  <c r="K1958" i="4" s="1"/>
  <c r="O1958" i="4" s="1"/>
  <c r="J75" i="4"/>
  <c r="K75" i="4" s="1"/>
  <c r="O75" i="4" s="1"/>
  <c r="J1266" i="4"/>
  <c r="K1266" i="4" s="1"/>
  <c r="O1266" i="4" s="1"/>
  <c r="J1726" i="4"/>
  <c r="K1726" i="4" s="1"/>
  <c r="O1726" i="4" s="1"/>
  <c r="J2335" i="4"/>
  <c r="K2335" i="4" s="1"/>
  <c r="O2335" i="4" s="1"/>
  <c r="J1533" i="4"/>
  <c r="K1533" i="4" s="1"/>
  <c r="O1533" i="4" s="1"/>
  <c r="J1377" i="4"/>
  <c r="K1377" i="4" s="1"/>
  <c r="O1377" i="4" s="1"/>
  <c r="J1479" i="4"/>
  <c r="K1479" i="4" s="1"/>
  <c r="O1479" i="4" s="1"/>
  <c r="J3314" i="4"/>
  <c r="K3314" i="4" s="1"/>
  <c r="O3314" i="4" s="1"/>
  <c r="J1970" i="4"/>
  <c r="K1970" i="4" s="1"/>
  <c r="O1970" i="4" s="1"/>
  <c r="J3471" i="4"/>
  <c r="K3471" i="4" s="1"/>
  <c r="O3471" i="4" s="1"/>
  <c r="J2285" i="4"/>
  <c r="K2285" i="4" s="1"/>
  <c r="O2285" i="4" s="1"/>
  <c r="J1431" i="4"/>
  <c r="K1431" i="4" s="1"/>
  <c r="O1431" i="4" s="1"/>
  <c r="J900" i="4"/>
  <c r="K900" i="4" s="1"/>
  <c r="O900" i="4" s="1"/>
  <c r="J3879" i="4"/>
  <c r="K3879" i="4" s="1"/>
  <c r="O3879" i="4" s="1"/>
  <c r="J673" i="4"/>
  <c r="K673" i="4" s="1"/>
  <c r="O673" i="4" s="1"/>
  <c r="J901" i="4"/>
  <c r="K901" i="4" s="1"/>
  <c r="O901" i="4" s="1"/>
  <c r="J2488" i="4"/>
  <c r="K2488" i="4" s="1"/>
  <c r="O2488" i="4" s="1"/>
  <c r="J10" i="4"/>
  <c r="K10" i="4" s="1"/>
  <c r="O10" i="4" s="1"/>
  <c r="J3868" i="4"/>
  <c r="K3868" i="4" s="1"/>
  <c r="J914" i="4"/>
  <c r="K914" i="4" s="1"/>
  <c r="J3773" i="4"/>
  <c r="K3773" i="4" s="1"/>
  <c r="O3773" i="4" s="1"/>
  <c r="J3774" i="4"/>
  <c r="K3774" i="4" s="1"/>
  <c r="O3774" i="4" s="1"/>
  <c r="J902" i="4"/>
  <c r="K902" i="4" s="1"/>
  <c r="O902" i="4" s="1"/>
  <c r="J3869" i="4"/>
  <c r="K3869" i="4" s="1"/>
  <c r="O3869" i="4" s="1"/>
  <c r="J915" i="4"/>
  <c r="K915" i="4" s="1"/>
  <c r="O915" i="4" s="1"/>
  <c r="J3611" i="4"/>
  <c r="K3611" i="4" s="1"/>
  <c r="O3611" i="4" s="1"/>
  <c r="J3612" i="4"/>
  <c r="K3612" i="4" s="1"/>
  <c r="O3612" i="4" s="1"/>
  <c r="J3613" i="4"/>
  <c r="K3613" i="4" s="1"/>
  <c r="O3613" i="4" s="1"/>
  <c r="J4259" i="4"/>
  <c r="K4259" i="4" s="1"/>
  <c r="O4259" i="4" s="1"/>
  <c r="J3200" i="4"/>
  <c r="K3200" i="4" s="1"/>
  <c r="O3200" i="4" s="1"/>
  <c r="J1079" i="4"/>
  <c r="K1079" i="4" s="1"/>
  <c r="J1657" i="4"/>
  <c r="K1657" i="4" s="1"/>
  <c r="J301" i="4"/>
  <c r="K301" i="4" s="1"/>
  <c r="O301" i="4" s="1"/>
  <c r="J2402" i="4"/>
  <c r="K2402" i="4" s="1"/>
  <c r="O2402" i="4" s="1"/>
  <c r="J1080" i="4"/>
  <c r="K1080" i="4" s="1"/>
  <c r="J2672" i="4"/>
  <c r="K2672" i="4" s="1"/>
  <c r="O2672" i="4" s="1"/>
  <c r="J3201" i="4"/>
  <c r="K3201" i="4" s="1"/>
  <c r="O3201" i="4" s="1"/>
  <c r="J3202" i="4"/>
  <c r="K3202" i="4" s="1"/>
  <c r="O3202" i="4" s="1"/>
  <c r="J2396" i="4"/>
  <c r="K2396" i="4" s="1"/>
  <c r="J298" i="4"/>
  <c r="K298" i="4" s="1"/>
  <c r="J2691" i="4"/>
  <c r="K2691" i="4" s="1"/>
  <c r="O2691" i="4" s="1"/>
  <c r="J1073" i="4"/>
  <c r="K1073" i="4" s="1"/>
  <c r="O1073" i="4" s="1"/>
  <c r="J1074" i="4"/>
  <c r="K1074" i="4" s="1"/>
  <c r="O1074" i="4" s="1"/>
  <c r="J2397" i="4"/>
  <c r="K2397" i="4" s="1"/>
  <c r="O2397" i="4" s="1"/>
  <c r="J3203" i="4"/>
  <c r="K3203" i="4" s="1"/>
  <c r="O3203" i="4" s="1"/>
  <c r="J1114" i="4"/>
  <c r="K1114" i="4" s="1"/>
  <c r="O1114" i="4" s="1"/>
  <c r="J1115" i="4"/>
  <c r="K1115" i="4" s="1"/>
  <c r="J1112" i="4"/>
  <c r="K1112" i="4" s="1"/>
  <c r="J1113" i="4"/>
  <c r="K1113" i="4" s="1"/>
  <c r="O1113" i="4" s="1"/>
  <c r="J343" i="4"/>
  <c r="K343" i="4" s="1"/>
  <c r="O343" i="4" s="1"/>
  <c r="J344" i="4"/>
  <c r="K344" i="4" s="1"/>
  <c r="O344" i="4" s="1"/>
  <c r="J3472" i="4"/>
  <c r="K3472" i="4" s="1"/>
  <c r="O3472" i="4" s="1"/>
  <c r="J3712" i="4"/>
  <c r="K3712" i="4" s="1"/>
  <c r="O3712" i="4" s="1"/>
  <c r="J937" i="4"/>
  <c r="K937" i="4" s="1"/>
  <c r="O937" i="4" s="1"/>
  <c r="J1624" i="4"/>
  <c r="K1624" i="4" s="1"/>
  <c r="J3086" i="4"/>
  <c r="K3086" i="4" s="1"/>
  <c r="J1245" i="4"/>
  <c r="K1245" i="4" s="1"/>
  <c r="O1245" i="4" s="1"/>
  <c r="J583" i="4"/>
  <c r="K583" i="4" s="1"/>
  <c r="J584" i="4"/>
  <c r="K584" i="4" s="1"/>
  <c r="O584" i="4" s="1"/>
  <c r="J2826" i="4"/>
  <c r="K2826" i="4" s="1"/>
  <c r="O2826" i="4" s="1"/>
  <c r="J2827" i="4"/>
  <c r="K2827" i="4" s="1"/>
  <c r="O2827" i="4" s="1"/>
  <c r="J3087" i="4"/>
  <c r="K3087" i="4" s="1"/>
  <c r="O3087" i="4" s="1"/>
  <c r="J3088" i="4"/>
  <c r="K3088" i="4" s="1"/>
  <c r="J3089" i="4"/>
  <c r="K3089" i="4" s="1"/>
  <c r="J1397" i="4"/>
  <c r="K1397" i="4" s="1"/>
  <c r="O1397" i="4" s="1"/>
  <c r="J210" i="4"/>
  <c r="K210" i="4" s="1"/>
  <c r="O210" i="4" s="1"/>
  <c r="J207" i="4"/>
  <c r="K207" i="4" s="1"/>
  <c r="O207" i="4" s="1"/>
  <c r="J3338" i="4"/>
  <c r="K3338" i="4" s="1"/>
  <c r="O3338" i="4" s="1"/>
  <c r="J2673" i="4"/>
  <c r="K2673" i="4" s="1"/>
  <c r="O2673" i="4" s="1"/>
  <c r="J1484" i="4"/>
  <c r="K1484" i="4" s="1"/>
  <c r="O1484" i="4" s="1"/>
  <c r="J1437" i="4"/>
  <c r="K1437" i="4" s="1"/>
  <c r="O1437" i="4" s="1"/>
  <c r="J3389" i="4"/>
  <c r="K3389" i="4" s="1"/>
  <c r="O3389" i="4" s="1"/>
  <c r="J1636" i="4"/>
  <c r="K1636" i="4" s="1"/>
  <c r="O1636" i="4" s="1"/>
  <c r="J2287" i="4"/>
  <c r="K2287" i="4" s="1"/>
  <c r="O2287" i="4" s="1"/>
  <c r="J2288" i="4"/>
  <c r="K2288" i="4" s="1"/>
  <c r="O2288" i="4" s="1"/>
  <c r="J3248" i="4"/>
  <c r="K3248" i="4" s="1"/>
  <c r="O3248" i="4" s="1"/>
  <c r="J2560" i="4"/>
  <c r="K2560" i="4" s="1"/>
  <c r="O2560" i="4" s="1"/>
  <c r="J2952" i="4"/>
  <c r="K2952" i="4" s="1"/>
  <c r="O2952" i="4" s="1"/>
  <c r="J3656" i="4"/>
  <c r="K3656" i="4" s="1"/>
  <c r="O3656" i="4" s="1"/>
  <c r="J1633" i="4"/>
  <c r="K1633" i="4" s="1"/>
  <c r="J1634" i="4"/>
  <c r="K1634" i="4" s="1"/>
  <c r="O1634" i="4" s="1"/>
  <c r="J1635" i="4"/>
  <c r="K1635" i="4" s="1"/>
  <c r="O1635" i="4" s="1"/>
  <c r="J1313" i="4"/>
  <c r="K1313" i="4" s="1"/>
  <c r="O1313" i="4" s="1"/>
  <c r="J3657" i="4"/>
  <c r="K3657" i="4" s="1"/>
  <c r="O3657" i="4" s="1"/>
  <c r="J3764" i="4"/>
  <c r="K3764" i="4" s="1"/>
  <c r="O3764" i="4" s="1"/>
  <c r="J3381" i="4"/>
  <c r="K3381" i="4" s="1"/>
  <c r="O3381" i="4" s="1"/>
  <c r="J4851" i="4"/>
  <c r="K4851" i="4" s="1"/>
  <c r="O4851" i="4" s="1"/>
  <c r="J4621" i="4"/>
  <c r="K4621" i="4" s="1"/>
  <c r="J3713" i="4"/>
  <c r="K3713" i="4" s="1"/>
  <c r="O3713" i="4" s="1"/>
  <c r="J3714" i="4"/>
  <c r="K3714" i="4" s="1"/>
  <c r="O3714" i="4" s="1"/>
  <c r="J291" i="4"/>
  <c r="K291" i="4" s="1"/>
  <c r="O291" i="4" s="1"/>
  <c r="J1049" i="4"/>
  <c r="K1049" i="4" s="1"/>
  <c r="J114" i="4"/>
  <c r="K114" i="4" s="1"/>
  <c r="O114" i="4" s="1"/>
  <c r="J3715" i="4"/>
  <c r="K3715" i="4" s="1"/>
  <c r="O3715" i="4" s="1"/>
  <c r="J3716" i="4"/>
  <c r="K3716" i="4" s="1"/>
  <c r="O3716" i="4" s="1"/>
  <c r="J3717" i="4"/>
  <c r="K3717" i="4" s="1"/>
  <c r="J3718" i="4"/>
  <c r="K3718" i="4" s="1"/>
  <c r="O3718" i="4" s="1"/>
  <c r="J3240" i="4"/>
  <c r="K3240" i="4" s="1"/>
  <c r="O3240" i="4" s="1"/>
  <c r="J481" i="4"/>
  <c r="K481" i="4" s="1"/>
  <c r="O481" i="4" s="1"/>
  <c r="J1614" i="4"/>
  <c r="K1614" i="4" s="1"/>
  <c r="J1282" i="4"/>
  <c r="K1282" i="4" s="1"/>
  <c r="O1282" i="4" s="1"/>
  <c r="J911" i="4"/>
  <c r="K911" i="4" s="1"/>
  <c r="O911" i="4" s="1"/>
  <c r="J3508" i="4"/>
  <c r="K3508" i="4" s="1"/>
  <c r="O3508" i="4" s="1"/>
  <c r="J4313" i="4"/>
  <c r="K4313" i="4" s="1"/>
  <c r="O4313" i="4" s="1"/>
  <c r="J243" i="4"/>
  <c r="K243" i="4" s="1"/>
  <c r="O243" i="4" s="1"/>
  <c r="J1612" i="4"/>
  <c r="K1612" i="4" s="1"/>
  <c r="O1612" i="4" s="1"/>
  <c r="J1987" i="4"/>
  <c r="K1987" i="4" s="1"/>
  <c r="O1987" i="4" s="1"/>
  <c r="J1988" i="4"/>
  <c r="K1988" i="4" s="1"/>
  <c r="O1988" i="4" s="1"/>
  <c r="J1989" i="4"/>
  <c r="K1989" i="4" s="1"/>
  <c r="O1989" i="4" s="1"/>
  <c r="J1990" i="4"/>
  <c r="K1990" i="4" s="1"/>
  <c r="O1990" i="4" s="1"/>
  <c r="J3719" i="4"/>
  <c r="K3719" i="4" s="1"/>
  <c r="O3719" i="4" s="1"/>
  <c r="J3720" i="4"/>
  <c r="K3720" i="4" s="1"/>
  <c r="O3720" i="4" s="1"/>
  <c r="J4836" i="4"/>
  <c r="K4836" i="4" s="1"/>
  <c r="O4836" i="4" s="1"/>
  <c r="J4837" i="4"/>
  <c r="K4837" i="4" s="1"/>
  <c r="O4837" i="4" s="1"/>
  <c r="J3721" i="4"/>
  <c r="K3721" i="4" s="1"/>
  <c r="O3721" i="4" s="1"/>
  <c r="J3722" i="4"/>
  <c r="K3722" i="4" s="1"/>
  <c r="J4838" i="4"/>
  <c r="K4838" i="4" s="1"/>
  <c r="O4838" i="4" s="1"/>
  <c r="J4839" i="4"/>
  <c r="K4839" i="4" s="1"/>
  <c r="O4839" i="4" s="1"/>
  <c r="J4840" i="4"/>
  <c r="K4840" i="4" s="1"/>
  <c r="O4840" i="4" s="1"/>
  <c r="J4841" i="4"/>
  <c r="K4841" i="4" s="1"/>
  <c r="J319" i="4"/>
  <c r="K319" i="4" s="1"/>
  <c r="O319" i="4" s="1"/>
  <c r="J2953" i="4"/>
  <c r="K2953" i="4" s="1"/>
  <c r="O2953" i="4" s="1"/>
  <c r="J3249" i="4"/>
  <c r="K3249" i="4" s="1"/>
  <c r="O3249" i="4" s="1"/>
  <c r="J1362" i="4"/>
  <c r="K1362" i="4" s="1"/>
  <c r="J4717" i="4"/>
  <c r="K4717" i="4" s="1"/>
  <c r="O4717" i="4" s="1"/>
  <c r="J4718" i="4"/>
  <c r="K4718" i="4" s="1"/>
  <c r="O4718" i="4" s="1"/>
  <c r="J2452" i="4"/>
  <c r="K2452" i="4" s="1"/>
  <c r="O2452" i="4" s="1"/>
  <c r="J4611" i="4"/>
  <c r="K4611" i="4" s="1"/>
  <c r="J2803" i="4"/>
  <c r="K2803" i="4" s="1"/>
  <c r="O2803" i="4" s="1"/>
  <c r="J2453" i="4"/>
  <c r="K2453" i="4" s="1"/>
  <c r="O2453" i="4" s="1"/>
  <c r="J4025" i="4"/>
  <c r="K4025" i="4" s="1"/>
  <c r="O4025" i="4" s="1"/>
  <c r="J4026" i="4"/>
  <c r="K4026" i="4" s="1"/>
  <c r="J1758" i="4"/>
  <c r="K1758" i="4" s="1"/>
  <c r="O1758" i="4" s="1"/>
  <c r="J1759" i="4"/>
  <c r="K1759" i="4" s="1"/>
  <c r="O1759" i="4" s="1"/>
  <c r="J1760" i="4"/>
  <c r="K1760" i="4" s="1"/>
  <c r="O1760" i="4" s="1"/>
  <c r="J1761" i="4"/>
  <c r="K1761" i="4" s="1"/>
  <c r="O1761" i="4" s="1"/>
  <c r="J3590" i="4"/>
  <c r="K3590" i="4" s="1"/>
  <c r="O3590" i="4" s="1"/>
  <c r="J4027" i="4"/>
  <c r="K4027" i="4" s="1"/>
  <c r="O4027" i="4" s="1"/>
  <c r="J4028" i="4"/>
  <c r="K4028" i="4" s="1"/>
  <c r="O4028" i="4" s="1"/>
  <c r="J4029" i="4"/>
  <c r="K4029" i="4" s="1"/>
  <c r="O4029" i="4" s="1"/>
  <c r="J4030" i="4"/>
  <c r="K4030" i="4" s="1"/>
  <c r="O4030" i="4" s="1"/>
  <c r="J4031" i="4"/>
  <c r="K4031" i="4" s="1"/>
  <c r="O4031" i="4" s="1"/>
  <c r="J2804" i="4"/>
  <c r="K2804" i="4" s="1"/>
  <c r="O2804" i="4" s="1"/>
  <c r="J2805" i="4"/>
  <c r="K2805" i="4" s="1"/>
  <c r="J1762" i="4"/>
  <c r="K1762" i="4" s="1"/>
  <c r="O1762" i="4" s="1"/>
  <c r="J1763" i="4"/>
  <c r="K1763" i="4" s="1"/>
  <c r="O1763" i="4" s="1"/>
  <c r="J1184" i="4"/>
  <c r="K1184" i="4" s="1"/>
  <c r="O1184" i="4" s="1"/>
  <c r="J1185" i="4"/>
  <c r="K1185" i="4" s="1"/>
  <c r="J1577" i="4"/>
  <c r="K1577" i="4" s="1"/>
  <c r="O1577" i="4" s="1"/>
  <c r="J861" i="4"/>
  <c r="K861" i="4" s="1"/>
  <c r="O861" i="4" s="1"/>
  <c r="J1311" i="4"/>
  <c r="K1311" i="4" s="1"/>
  <c r="O1311" i="4" s="1"/>
  <c r="J1312" i="4"/>
  <c r="K1312" i="4" s="1"/>
  <c r="J1626" i="4"/>
  <c r="K1626" i="4" s="1"/>
  <c r="O1626" i="4" s="1"/>
  <c r="J1739" i="4"/>
  <c r="K1739" i="4" s="1"/>
  <c r="O1739" i="4" s="1"/>
  <c r="J2186" i="4"/>
  <c r="K2186" i="4" s="1"/>
  <c r="O2186" i="4" s="1"/>
  <c r="J2187" i="4"/>
  <c r="K2187" i="4" s="1"/>
  <c r="J4413" i="4"/>
  <c r="K4413" i="4" s="1"/>
  <c r="O4413" i="4" s="1"/>
  <c r="J3090" i="4"/>
  <c r="K3090" i="4" s="1"/>
  <c r="O3090" i="4" s="1"/>
  <c r="J3473" i="4"/>
  <c r="K3473" i="4" s="1"/>
  <c r="O3473" i="4" s="1"/>
  <c r="J289" i="4"/>
  <c r="K289" i="4" s="1"/>
  <c r="O289" i="4" s="1"/>
  <c r="J2954" i="4"/>
  <c r="K2954" i="4" s="1"/>
  <c r="O2954" i="4" s="1"/>
  <c r="J2955" i="4"/>
  <c r="K2955" i="4" s="1"/>
  <c r="O2955" i="4" s="1"/>
  <c r="J2294" i="4"/>
  <c r="K2294" i="4" s="1"/>
  <c r="O2294" i="4" s="1"/>
  <c r="J4032" i="4"/>
  <c r="K4032" i="4" s="1"/>
  <c r="O4032" i="4" s="1"/>
  <c r="J2295" i="4"/>
  <c r="K2295" i="4" s="1"/>
  <c r="O2295" i="4" s="1"/>
  <c r="J4314" i="4"/>
  <c r="K4314" i="4" s="1"/>
  <c r="O4314" i="4" s="1"/>
  <c r="J4315" i="4"/>
  <c r="K4315" i="4" s="1"/>
  <c r="O4315" i="4" s="1"/>
  <c r="J1151" i="4"/>
  <c r="K1151" i="4" s="1"/>
  <c r="J3679" i="4"/>
  <c r="K3679" i="4" s="1"/>
  <c r="O3679" i="4" s="1"/>
  <c r="J4316" i="4"/>
  <c r="K4316" i="4" s="1"/>
  <c r="O4316" i="4" s="1"/>
  <c r="J4033" i="4"/>
  <c r="K4033" i="4" s="1"/>
  <c r="O4033" i="4" s="1"/>
  <c r="J1116" i="4"/>
  <c r="K1116" i="4" s="1"/>
  <c r="J1117" i="4"/>
  <c r="K1117" i="4" s="1"/>
  <c r="O1117" i="4" s="1"/>
  <c r="J834" i="4"/>
  <c r="K834" i="4" s="1"/>
  <c r="O834" i="4" s="1"/>
  <c r="J4034" i="4"/>
  <c r="K4034" i="4" s="1"/>
  <c r="O4034" i="4" s="1"/>
  <c r="J4035" i="4"/>
  <c r="K4035" i="4" s="1"/>
  <c r="O4035" i="4" s="1"/>
  <c r="J1845" i="4"/>
  <c r="K1845" i="4" s="1"/>
  <c r="O1845" i="4" s="1"/>
  <c r="J2956" i="4"/>
  <c r="K2956" i="4" s="1"/>
  <c r="O2956" i="4" s="1"/>
  <c r="J2957" i="4"/>
  <c r="K2957" i="4" s="1"/>
  <c r="O2957" i="4" s="1"/>
  <c r="J4036" i="4"/>
  <c r="K4036" i="4" s="1"/>
  <c r="O4036" i="4" s="1"/>
  <c r="J718" i="4"/>
  <c r="K718" i="4" s="1"/>
  <c r="O718" i="4" s="1"/>
  <c r="J1778" i="4"/>
  <c r="K1778" i="4" s="1"/>
  <c r="O1778" i="4" s="1"/>
  <c r="J3658" i="4"/>
  <c r="K3658" i="4" s="1"/>
  <c r="O3658" i="4" s="1"/>
  <c r="J4037" i="4"/>
  <c r="K4037" i="4" s="1"/>
  <c r="J3659" i="4"/>
  <c r="K3659" i="4" s="1"/>
  <c r="O3659" i="4" s="1"/>
  <c r="J3723" i="4"/>
  <c r="K3723" i="4" s="1"/>
  <c r="O3723" i="4" s="1"/>
  <c r="J4038" i="4"/>
  <c r="K4038" i="4" s="1"/>
  <c r="O4038" i="4" s="1"/>
  <c r="J118" i="4"/>
  <c r="K118" i="4" s="1"/>
  <c r="J2958" i="4"/>
  <c r="K2958" i="4" s="1"/>
  <c r="O2958" i="4" s="1"/>
  <c r="J3614" i="4"/>
  <c r="K3614" i="4" s="1"/>
  <c r="O3614" i="4" s="1"/>
  <c r="J719" i="4"/>
  <c r="K719" i="4" s="1"/>
  <c r="O719" i="4" s="1"/>
  <c r="J2095" i="4"/>
  <c r="K2095" i="4" s="1"/>
  <c r="O2095" i="4" s="1"/>
  <c r="J2393" i="4"/>
  <c r="K2393" i="4" s="1"/>
  <c r="O2393" i="4" s="1"/>
  <c r="J1875" i="4"/>
  <c r="K1875" i="4" s="1"/>
  <c r="O1875" i="4" s="1"/>
  <c r="J3660" i="4"/>
  <c r="K3660" i="4" s="1"/>
  <c r="O3660" i="4" s="1"/>
  <c r="J3339" i="4"/>
  <c r="K3339" i="4" s="1"/>
  <c r="J4680" i="4"/>
  <c r="K4680" i="4" s="1"/>
  <c r="J1575" i="4"/>
  <c r="K1575" i="4" s="1"/>
  <c r="O1575" i="4" s="1"/>
  <c r="J240" i="4"/>
  <c r="K240" i="4" s="1"/>
  <c r="O240" i="4" s="1"/>
  <c r="J1609" i="4"/>
  <c r="K1609" i="4" s="1"/>
  <c r="O1609" i="4" s="1"/>
  <c r="J2376" i="4"/>
  <c r="K2376" i="4" s="1"/>
  <c r="O2376" i="4" s="1"/>
  <c r="J4711" i="4"/>
  <c r="K4711" i="4" s="1"/>
  <c r="O4711" i="4" s="1"/>
  <c r="J255" i="4"/>
  <c r="K255" i="4" s="1"/>
  <c r="J256" i="4"/>
  <c r="K256" i="4" s="1"/>
  <c r="J1033" i="4"/>
  <c r="K1033" i="4" s="1"/>
  <c r="J1034" i="4"/>
  <c r="K1034" i="4" s="1"/>
  <c r="O1034" i="4" s="1"/>
  <c r="J1035" i="4"/>
  <c r="K1035" i="4" s="1"/>
  <c r="O1035" i="4" s="1"/>
  <c r="J819" i="4"/>
  <c r="K819" i="4" s="1"/>
  <c r="J1732" i="4"/>
  <c r="K1732" i="4" s="1"/>
  <c r="O1732" i="4" s="1"/>
  <c r="J1561" i="4"/>
  <c r="K1561" i="4" s="1"/>
  <c r="O1561" i="4" s="1"/>
  <c r="J1629" i="4"/>
  <c r="K1629" i="4" s="1"/>
  <c r="O1629" i="4" s="1"/>
  <c r="J1630" i="4"/>
  <c r="K1630" i="4" s="1"/>
  <c r="O1630" i="4" s="1"/>
  <c r="J1631" i="4"/>
  <c r="K1631" i="4" s="1"/>
  <c r="O1631" i="4" s="1"/>
  <c r="J1632" i="4"/>
  <c r="K1632" i="4" s="1"/>
  <c r="J4822" i="4"/>
  <c r="K4822" i="4" s="1"/>
  <c r="J4823" i="4"/>
  <c r="K4823" i="4" s="1"/>
  <c r="O4823" i="4" s="1"/>
  <c r="J4824" i="4"/>
  <c r="K4824" i="4" s="1"/>
  <c r="J3648" i="4"/>
  <c r="K3648" i="4" s="1"/>
  <c r="O3648" i="4" s="1"/>
  <c r="J3649" i="4"/>
  <c r="K3649" i="4" s="1"/>
  <c r="O3649" i="4" s="1"/>
  <c r="J3650" i="4"/>
  <c r="K3650" i="4" s="1"/>
  <c r="O3650" i="4" s="1"/>
  <c r="J567" i="4"/>
  <c r="K567" i="4" s="1"/>
  <c r="O567" i="4" s="1"/>
  <c r="J2014" i="4"/>
  <c r="K2014" i="4" s="1"/>
  <c r="O2014" i="4" s="1"/>
  <c r="J3651" i="4"/>
  <c r="K3651" i="4" s="1"/>
  <c r="O3651" i="4" s="1"/>
  <c r="J766" i="4"/>
  <c r="K766" i="4" s="1"/>
  <c r="O766" i="4" s="1"/>
  <c r="J325" i="4"/>
  <c r="K325" i="4" s="1"/>
  <c r="O325" i="4" s="1"/>
  <c r="J326" i="4"/>
  <c r="K326" i="4" s="1"/>
  <c r="O326" i="4" s="1"/>
  <c r="J327" i="4"/>
  <c r="K327" i="4" s="1"/>
  <c r="O327" i="4" s="1"/>
  <c r="J1360" i="4"/>
  <c r="K1360" i="4" s="1"/>
  <c r="O1360" i="4" s="1"/>
  <c r="J2542" i="4"/>
  <c r="K2542" i="4" s="1"/>
  <c r="O2542" i="4" s="1"/>
  <c r="J4709" i="4"/>
  <c r="K4709" i="4" s="1"/>
  <c r="O4709" i="4" s="1"/>
  <c r="J1647" i="4"/>
  <c r="K1647" i="4" s="1"/>
  <c r="O1647" i="4" s="1"/>
  <c r="J15" i="4"/>
  <c r="K15" i="4" s="1"/>
  <c r="J4311" i="4"/>
  <c r="K4311" i="4" s="1"/>
  <c r="O4311" i="4" s="1"/>
  <c r="J3466" i="4"/>
  <c r="K3466" i="4" s="1"/>
  <c r="O3466" i="4" s="1"/>
  <c r="J3467" i="4"/>
  <c r="K3467" i="4" s="1"/>
  <c r="O3467" i="4" s="1"/>
  <c r="J761" i="4"/>
  <c r="K761" i="4" s="1"/>
  <c r="O761" i="4" s="1"/>
  <c r="J4412" i="4"/>
  <c r="K4412" i="4" s="1"/>
  <c r="O4412" i="4" s="1"/>
  <c r="J89" i="4"/>
  <c r="K89" i="4" s="1"/>
  <c r="O89" i="4" s="1"/>
  <c r="J90" i="4"/>
  <c r="K90" i="4" s="1"/>
  <c r="O90" i="4" s="1"/>
  <c r="J4310" i="4"/>
  <c r="K4310" i="4" s="1"/>
  <c r="O4310" i="4" s="1"/>
  <c r="J2583" i="4"/>
  <c r="K2583" i="4" s="1"/>
  <c r="O2583" i="4" s="1"/>
  <c r="J2584" i="4"/>
  <c r="K2584" i="4" s="1"/>
  <c r="O2584" i="4" s="1"/>
  <c r="J2585" i="4"/>
  <c r="K2585" i="4" s="1"/>
  <c r="O2585" i="4" s="1"/>
  <c r="J2586" i="4"/>
  <c r="K2586" i="4" s="1"/>
  <c r="O2586" i="4" s="1"/>
  <c r="J2587" i="4"/>
  <c r="K2587" i="4" s="1"/>
  <c r="O2587" i="4" s="1"/>
  <c r="J2588" i="4"/>
  <c r="K2588" i="4" s="1"/>
  <c r="O2588" i="4" s="1"/>
  <c r="J2589" i="4"/>
  <c r="K2589" i="4" s="1"/>
  <c r="O2589" i="4" s="1"/>
  <c r="J4825" i="4"/>
  <c r="K4825" i="4" s="1"/>
  <c r="O4825" i="4" s="1"/>
  <c r="J2599" i="4"/>
  <c r="K2599" i="4" s="1"/>
  <c r="O2599" i="4" s="1"/>
  <c r="J476" i="4"/>
  <c r="K476" i="4" s="1"/>
  <c r="O476" i="4" s="1"/>
  <c r="J768" i="4"/>
  <c r="K768" i="4" s="1"/>
  <c r="O768" i="4" s="1"/>
  <c r="J3710" i="4"/>
  <c r="K3710" i="4" s="1"/>
  <c r="O3710" i="4" s="1"/>
  <c r="J2182" i="4"/>
  <c r="K2182" i="4" s="1"/>
  <c r="O2182" i="4" s="1"/>
  <c r="J3711" i="4"/>
  <c r="K3711" i="4" s="1"/>
  <c r="O3711" i="4" s="1"/>
  <c r="J563" i="4"/>
  <c r="K563" i="4" s="1"/>
  <c r="O563" i="4" s="1"/>
  <c r="J369" i="4"/>
  <c r="K369" i="4" s="1"/>
  <c r="O369" i="4" s="1"/>
  <c r="J107" i="4"/>
  <c r="K107" i="4" s="1"/>
  <c r="O107" i="4" s="1"/>
  <c r="J108" i="4"/>
  <c r="K108" i="4" s="1"/>
  <c r="J109" i="4"/>
  <c r="K109" i="4" s="1"/>
  <c r="O109" i="4" s="1"/>
  <c r="J110" i="4"/>
  <c r="K110" i="4" s="1"/>
  <c r="O110" i="4" s="1"/>
  <c r="J4017" i="4"/>
  <c r="K4017" i="4" s="1"/>
  <c r="O4017" i="4" s="1"/>
  <c r="J4018" i="4"/>
  <c r="K4018" i="4" s="1"/>
  <c r="O4018" i="4" s="1"/>
  <c r="J4019" i="4"/>
  <c r="K4019" i="4" s="1"/>
  <c r="O4019" i="4" s="1"/>
  <c r="J4020" i="4"/>
  <c r="K4020" i="4" s="1"/>
  <c r="O4020" i="4" s="1"/>
  <c r="J4021" i="4"/>
  <c r="K4021" i="4" s="1"/>
  <c r="O4021" i="4" s="1"/>
  <c r="J4022" i="4"/>
  <c r="K4022" i="4" s="1"/>
  <c r="O4022" i="4" s="1"/>
  <c r="J4849" i="4"/>
  <c r="K4849" i="4" s="1"/>
  <c r="O4849" i="4" s="1"/>
  <c r="J4309" i="4"/>
  <c r="K4309" i="4" s="1"/>
  <c r="O4309" i="4" s="1"/>
  <c r="J760" i="4"/>
  <c r="K760" i="4" s="1"/>
  <c r="O760" i="4" s="1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J1944" i="2"/>
  <c r="K1944" i="2" s="1"/>
  <c r="J1945" i="2"/>
  <c r="K1945" i="2" s="1"/>
  <c r="O1945" i="2" s="1"/>
  <c r="J1946" i="2"/>
  <c r="K1946" i="2" s="1"/>
  <c r="J1947" i="2"/>
  <c r="K1947" i="2" s="1"/>
  <c r="J1948" i="2"/>
  <c r="K1948" i="2" s="1"/>
  <c r="J1949" i="2"/>
  <c r="K1949" i="2" s="1"/>
  <c r="J1950" i="2"/>
  <c r="K1950" i="2" s="1"/>
  <c r="J1951" i="2"/>
  <c r="K1951" i="2" s="1"/>
  <c r="J1952" i="2"/>
  <c r="K1952" i="2" s="1"/>
  <c r="J1953" i="2"/>
  <c r="K1953" i="2" s="1"/>
  <c r="J1954" i="2"/>
  <c r="K1954" i="2" s="1"/>
  <c r="J1955" i="2"/>
  <c r="K1955" i="2" s="1"/>
  <c r="J1956" i="2"/>
  <c r="K1956" i="2" s="1"/>
  <c r="J1957" i="2"/>
  <c r="K1957" i="2" s="1"/>
  <c r="J1958" i="2"/>
  <c r="K1958" i="2" s="1"/>
  <c r="M1958" i="2" s="1"/>
  <c r="J1959" i="2"/>
  <c r="K1959" i="2" s="1"/>
  <c r="O1959" i="2" s="1"/>
  <c r="J1960" i="2"/>
  <c r="K1960" i="2" s="1"/>
  <c r="J1961" i="2"/>
  <c r="K1961" i="2" s="1"/>
  <c r="J1962" i="2"/>
  <c r="K1962" i="2" s="1"/>
  <c r="J1963" i="2"/>
  <c r="K1963" i="2" s="1"/>
  <c r="O1963" i="2" s="1"/>
  <c r="J1964" i="2"/>
  <c r="K1964" i="2" s="1"/>
  <c r="J1965" i="2"/>
  <c r="K1965" i="2" s="1"/>
  <c r="J1966" i="2"/>
  <c r="K1966" i="2" s="1"/>
  <c r="J1967" i="2"/>
  <c r="K1967" i="2" s="1"/>
  <c r="J1968" i="2"/>
  <c r="K1968" i="2" s="1"/>
  <c r="J1969" i="2"/>
  <c r="K1969" i="2" s="1"/>
  <c r="J1970" i="2"/>
  <c r="K1970" i="2" s="1"/>
  <c r="J1971" i="2"/>
  <c r="K1971" i="2" s="1"/>
  <c r="J1972" i="2"/>
  <c r="K1972" i="2" s="1"/>
  <c r="J1973" i="2"/>
  <c r="K1973" i="2" s="1"/>
  <c r="J1974" i="2"/>
  <c r="K1974" i="2" s="1"/>
  <c r="J1975" i="2"/>
  <c r="K1975" i="2" s="1"/>
  <c r="J1976" i="2"/>
  <c r="K1976" i="2" s="1"/>
  <c r="J1977" i="2"/>
  <c r="K1977" i="2" s="1"/>
  <c r="J1978" i="2"/>
  <c r="K1978" i="2" s="1"/>
  <c r="O1978" i="2" s="1"/>
  <c r="J1979" i="2"/>
  <c r="K1979" i="2" s="1"/>
  <c r="O1979" i="2" s="1"/>
  <c r="J1980" i="2"/>
  <c r="K1980" i="2" s="1"/>
  <c r="J1981" i="2"/>
  <c r="K1981" i="2" s="1"/>
  <c r="J1982" i="2"/>
  <c r="K1982" i="2" s="1"/>
  <c r="J1983" i="2"/>
  <c r="K1983" i="2" s="1"/>
  <c r="J1984" i="2"/>
  <c r="K1984" i="2" s="1"/>
  <c r="J1985" i="2"/>
  <c r="K1985" i="2" s="1"/>
  <c r="J1986" i="2"/>
  <c r="K1986" i="2" s="1"/>
  <c r="J1987" i="2"/>
  <c r="K1987" i="2" s="1"/>
  <c r="J1988" i="2"/>
  <c r="K1988" i="2" s="1"/>
  <c r="J1989" i="2"/>
  <c r="K1989" i="2" s="1"/>
  <c r="J1990" i="2"/>
  <c r="K1990" i="2" s="1"/>
  <c r="J1991" i="2"/>
  <c r="K1991" i="2" s="1"/>
  <c r="O1991" i="2" s="1"/>
  <c r="J1992" i="2"/>
  <c r="K1992" i="2" s="1"/>
  <c r="J1993" i="2"/>
  <c r="K1993" i="2" s="1"/>
  <c r="J1994" i="2"/>
  <c r="K1994" i="2" s="1"/>
  <c r="J1995" i="2"/>
  <c r="K1995" i="2" s="1"/>
  <c r="O1995" i="2" s="1"/>
  <c r="J1996" i="2"/>
  <c r="K1996" i="2" s="1"/>
  <c r="J1997" i="2"/>
  <c r="K1997" i="2" s="1"/>
  <c r="J1998" i="2"/>
  <c r="K1998" i="2" s="1"/>
  <c r="J1999" i="2"/>
  <c r="K1999" i="2" s="1"/>
  <c r="J2000" i="2"/>
  <c r="K2000" i="2" s="1"/>
  <c r="J2001" i="2"/>
  <c r="K2001" i="2" s="1"/>
  <c r="J2002" i="2"/>
  <c r="K2002" i="2" s="1"/>
  <c r="J2003" i="2"/>
  <c r="K2003" i="2" s="1"/>
  <c r="J2004" i="2"/>
  <c r="K2004" i="2" s="1"/>
  <c r="O2004" i="2" s="1"/>
  <c r="J2005" i="2"/>
  <c r="K2005" i="2" s="1"/>
  <c r="J2006" i="2"/>
  <c r="K2006" i="2" s="1"/>
  <c r="J2007" i="2"/>
  <c r="K2007" i="2" s="1"/>
  <c r="O2007" i="2" s="1"/>
  <c r="J2008" i="2"/>
  <c r="K2008" i="2" s="1"/>
  <c r="J2009" i="2"/>
  <c r="K2009" i="2" s="1"/>
  <c r="J2010" i="2"/>
  <c r="K2010" i="2" s="1"/>
  <c r="J2011" i="2"/>
  <c r="K2011" i="2" s="1"/>
  <c r="J2012" i="2"/>
  <c r="K2012" i="2" s="1"/>
  <c r="J2013" i="2"/>
  <c r="K2013" i="2" s="1"/>
  <c r="J2014" i="2"/>
  <c r="K2014" i="2" s="1"/>
  <c r="J2015" i="2"/>
  <c r="K2015" i="2" s="1"/>
  <c r="J2016" i="2"/>
  <c r="K2016" i="2" s="1"/>
  <c r="O2016" i="2" s="1"/>
  <c r="J2017" i="2"/>
  <c r="K2017" i="2" s="1"/>
  <c r="J2018" i="2"/>
  <c r="K2018" i="2" s="1"/>
  <c r="J2019" i="2"/>
  <c r="K2019" i="2" s="1"/>
  <c r="J2020" i="2"/>
  <c r="K2020" i="2" s="1"/>
  <c r="J2021" i="2"/>
  <c r="K2021" i="2" s="1"/>
  <c r="O2021" i="2" s="1"/>
  <c r="J2022" i="2"/>
  <c r="K2022" i="2" s="1"/>
  <c r="O2022" i="2" s="1"/>
  <c r="J2023" i="2"/>
  <c r="K2023" i="2" s="1"/>
  <c r="O2023" i="2" s="1"/>
  <c r="J2024" i="2"/>
  <c r="K2024" i="2" s="1"/>
  <c r="O2024" i="2" s="1"/>
  <c r="J2025" i="2"/>
  <c r="K2025" i="2" s="1"/>
  <c r="O2025" i="2" s="1"/>
  <c r="J2026" i="2"/>
  <c r="K2026" i="2" s="1"/>
  <c r="O2026" i="2" s="1"/>
  <c r="J2027" i="2"/>
  <c r="K2027" i="2" s="1"/>
  <c r="O2027" i="2" s="1"/>
  <c r="J2028" i="2"/>
  <c r="K2028" i="2" s="1"/>
  <c r="O2028" i="2" s="1"/>
  <c r="J2029" i="2"/>
  <c r="K2029" i="2" s="1"/>
  <c r="J2030" i="2"/>
  <c r="K2030" i="2" s="1"/>
  <c r="J2031" i="2"/>
  <c r="K2031" i="2" s="1"/>
  <c r="J2032" i="2"/>
  <c r="K2032" i="2" s="1"/>
  <c r="J2033" i="2"/>
  <c r="K2033" i="2" s="1"/>
  <c r="J2034" i="2"/>
  <c r="K2034" i="2" s="1"/>
  <c r="J2035" i="2"/>
  <c r="K2035" i="2" s="1"/>
  <c r="J2036" i="2"/>
  <c r="K2036" i="2" s="1"/>
  <c r="J2037" i="2"/>
  <c r="K2037" i="2" s="1"/>
  <c r="J2038" i="2"/>
  <c r="K2038" i="2" s="1"/>
  <c r="J2039" i="2"/>
  <c r="K2039" i="2" s="1"/>
  <c r="J2040" i="2"/>
  <c r="K2040" i="2" s="1"/>
  <c r="J2041" i="2"/>
  <c r="K2041" i="2" s="1"/>
  <c r="J2042" i="2"/>
  <c r="K2042" i="2" s="1"/>
  <c r="J2043" i="2"/>
  <c r="K2043" i="2" s="1"/>
  <c r="O2043" i="2" s="1"/>
  <c r="J2044" i="2"/>
  <c r="K2044" i="2" s="1"/>
  <c r="J2045" i="2"/>
  <c r="K2045" i="2" s="1"/>
  <c r="J2046" i="2"/>
  <c r="K2046" i="2" s="1"/>
  <c r="J2047" i="2"/>
  <c r="K2047" i="2" s="1"/>
  <c r="J2048" i="2"/>
  <c r="K2048" i="2" s="1"/>
  <c r="J2049" i="2"/>
  <c r="K2049" i="2" s="1"/>
  <c r="J2050" i="2"/>
  <c r="K2050" i="2" s="1"/>
  <c r="J2051" i="2"/>
  <c r="K2051" i="2" s="1"/>
  <c r="J2052" i="2"/>
  <c r="K2052" i="2" s="1"/>
  <c r="J2053" i="2"/>
  <c r="K2053" i="2" s="1"/>
  <c r="J2054" i="2"/>
  <c r="K2054" i="2" s="1"/>
  <c r="M2054" i="2" s="1"/>
  <c r="J2055" i="2"/>
  <c r="K2055" i="2" s="1"/>
  <c r="J2056" i="2"/>
  <c r="K2056" i="2" s="1"/>
  <c r="J2057" i="2"/>
  <c r="K2057" i="2" s="1"/>
  <c r="J2058" i="2"/>
  <c r="K2058" i="2" s="1"/>
  <c r="J2059" i="2"/>
  <c r="K2059" i="2" s="1"/>
  <c r="J2060" i="2"/>
  <c r="K2060" i="2" s="1"/>
  <c r="J2061" i="2"/>
  <c r="K2061" i="2" s="1"/>
  <c r="J2062" i="2"/>
  <c r="K2062" i="2" s="1"/>
  <c r="J2063" i="2"/>
  <c r="K2063" i="2" s="1"/>
  <c r="O2063" i="2" s="1"/>
  <c r="J2064" i="2"/>
  <c r="K2064" i="2" s="1"/>
  <c r="J2065" i="2"/>
  <c r="K2065" i="2" s="1"/>
  <c r="J2066" i="2"/>
  <c r="K2066" i="2" s="1"/>
  <c r="O2066" i="2" s="1"/>
  <c r="J2067" i="2"/>
  <c r="K2067" i="2" s="1"/>
  <c r="J2068" i="2"/>
  <c r="K2068" i="2" s="1"/>
  <c r="O2068" i="2" s="1"/>
  <c r="J2069" i="2"/>
  <c r="K2069" i="2" s="1"/>
  <c r="J2070" i="2"/>
  <c r="K2070" i="2" s="1"/>
  <c r="M2070" i="2" s="1"/>
  <c r="J2071" i="2"/>
  <c r="K2071" i="2" s="1"/>
  <c r="O2071" i="2" s="1"/>
  <c r="J2072" i="2"/>
  <c r="K2072" i="2" s="1"/>
  <c r="J2073" i="2"/>
  <c r="K2073" i="2" s="1"/>
  <c r="J2074" i="2"/>
  <c r="K2074" i="2" s="1"/>
  <c r="J2075" i="2"/>
  <c r="K2075" i="2" s="1"/>
  <c r="J2076" i="2"/>
  <c r="K2076" i="2" s="1"/>
  <c r="J2077" i="2"/>
  <c r="K2077" i="2" s="1"/>
  <c r="J2078" i="2"/>
  <c r="K2078" i="2" s="1"/>
  <c r="J2079" i="2"/>
  <c r="K2079" i="2" s="1"/>
  <c r="J2080" i="2"/>
  <c r="K2080" i="2" s="1"/>
  <c r="J2081" i="2"/>
  <c r="K2081" i="2" s="1"/>
  <c r="J2082" i="2"/>
  <c r="K2082" i="2" s="1"/>
  <c r="J2083" i="2"/>
  <c r="K2083" i="2" s="1"/>
  <c r="J2084" i="2"/>
  <c r="K2084" i="2" s="1"/>
  <c r="J2085" i="2"/>
  <c r="K2085" i="2" s="1"/>
  <c r="J2086" i="2"/>
  <c r="K2086" i="2" s="1"/>
  <c r="J2087" i="2"/>
  <c r="K2087" i="2" s="1"/>
  <c r="J2088" i="2"/>
  <c r="K2088" i="2" s="1"/>
  <c r="J2089" i="2"/>
  <c r="K2089" i="2" s="1"/>
  <c r="O2089" i="2" s="1"/>
  <c r="J2090" i="2"/>
  <c r="K2090" i="2" s="1"/>
  <c r="J2091" i="2"/>
  <c r="K2091" i="2" s="1"/>
  <c r="J2092" i="2"/>
  <c r="K2092" i="2" s="1"/>
  <c r="J2093" i="2"/>
  <c r="K2093" i="2" s="1"/>
  <c r="J2094" i="2"/>
  <c r="K2094" i="2" s="1"/>
  <c r="J2095" i="2"/>
  <c r="K2095" i="2" s="1"/>
  <c r="J2096" i="2"/>
  <c r="K2096" i="2" s="1"/>
  <c r="O2096" i="2" s="1"/>
  <c r="J2097" i="2"/>
  <c r="K2097" i="2" s="1"/>
  <c r="J2098" i="2"/>
  <c r="K2098" i="2" s="1"/>
  <c r="J2099" i="2"/>
  <c r="K2099" i="2" s="1"/>
  <c r="J2100" i="2"/>
  <c r="K2100" i="2" s="1"/>
  <c r="J2101" i="2"/>
  <c r="K2101" i="2" s="1"/>
  <c r="J2102" i="2"/>
  <c r="K2102" i="2" s="1"/>
  <c r="J2103" i="2"/>
  <c r="K2103" i="2" s="1"/>
  <c r="J2104" i="2"/>
  <c r="K2104" i="2" s="1"/>
  <c r="J2105" i="2"/>
  <c r="K2105" i="2" s="1"/>
  <c r="J2106" i="2"/>
  <c r="K2106" i="2" s="1"/>
  <c r="J2107" i="2"/>
  <c r="K2107" i="2" s="1"/>
  <c r="J2108" i="2"/>
  <c r="K2108" i="2" s="1"/>
  <c r="O2108" i="2" s="1"/>
  <c r="J2109" i="2"/>
  <c r="K2109" i="2" s="1"/>
  <c r="J2110" i="2"/>
  <c r="K2110" i="2" s="1"/>
  <c r="J2111" i="2"/>
  <c r="K2111" i="2" s="1"/>
  <c r="J2112" i="2"/>
  <c r="K2112" i="2" s="1"/>
  <c r="J2113" i="2"/>
  <c r="K2113" i="2" s="1"/>
  <c r="J2114" i="2"/>
  <c r="K2114" i="2" s="1"/>
  <c r="J2115" i="2"/>
  <c r="K2115" i="2" s="1"/>
  <c r="J2116" i="2"/>
  <c r="K2116" i="2" s="1"/>
  <c r="J2117" i="2"/>
  <c r="K2117" i="2" s="1"/>
  <c r="O2117" i="2" s="1"/>
  <c r="J2118" i="2"/>
  <c r="K2118" i="2" s="1"/>
  <c r="J2119" i="2"/>
  <c r="K2119" i="2" s="1"/>
  <c r="J2120" i="2"/>
  <c r="K2120" i="2" s="1"/>
  <c r="J2121" i="2"/>
  <c r="K2121" i="2" s="1"/>
  <c r="J2122" i="2"/>
  <c r="K2122" i="2" s="1"/>
  <c r="J2123" i="2"/>
  <c r="K2123" i="2" s="1"/>
  <c r="J2124" i="2"/>
  <c r="K2124" i="2" s="1"/>
  <c r="J2125" i="2"/>
  <c r="K2125" i="2" s="1"/>
  <c r="J2126" i="2"/>
  <c r="K2126" i="2" s="1"/>
  <c r="J2127" i="2"/>
  <c r="K2127" i="2" s="1"/>
  <c r="J2128" i="2"/>
  <c r="K2128" i="2" s="1"/>
  <c r="O2128" i="2" s="1"/>
  <c r="J2129" i="2"/>
  <c r="K2129" i="2" s="1"/>
  <c r="J2130" i="2"/>
  <c r="K2130" i="2" s="1"/>
  <c r="J2131" i="2"/>
  <c r="K2131" i="2" s="1"/>
  <c r="J2132" i="2"/>
  <c r="K2132" i="2" s="1"/>
  <c r="O2132" i="2" s="1"/>
  <c r="J2133" i="2"/>
  <c r="K2133" i="2" s="1"/>
  <c r="O2133" i="2" s="1"/>
  <c r="J2134" i="2"/>
  <c r="K2134" i="2" s="1"/>
  <c r="J2135" i="2"/>
  <c r="K2135" i="2" s="1"/>
  <c r="J2136" i="2"/>
  <c r="K2136" i="2" s="1"/>
  <c r="J2137" i="2"/>
  <c r="K2137" i="2" s="1"/>
  <c r="J2138" i="2"/>
  <c r="K2138" i="2" s="1"/>
  <c r="J2139" i="2"/>
  <c r="K2139" i="2" s="1"/>
  <c r="J2140" i="2"/>
  <c r="K2140" i="2" s="1"/>
  <c r="J2141" i="2"/>
  <c r="K2141" i="2" s="1"/>
  <c r="J2142" i="2"/>
  <c r="K2142" i="2" s="1"/>
  <c r="O2142" i="2" s="1"/>
  <c r="J2143" i="2"/>
  <c r="K2143" i="2" s="1"/>
  <c r="J2144" i="2"/>
  <c r="K2144" i="2" s="1"/>
  <c r="J2145" i="2"/>
  <c r="K2145" i="2" s="1"/>
  <c r="O2145" i="2" s="1"/>
  <c r="J2146" i="2"/>
  <c r="K2146" i="2" s="1"/>
  <c r="J2147" i="2"/>
  <c r="K2147" i="2" s="1"/>
  <c r="J2148" i="2"/>
  <c r="K2148" i="2" s="1"/>
  <c r="O2148" i="2" s="1"/>
  <c r="J2149" i="2"/>
  <c r="K2149" i="2" s="1"/>
  <c r="J2150" i="2"/>
  <c r="K2150" i="2" s="1"/>
  <c r="J2151" i="2"/>
  <c r="K2151" i="2" s="1"/>
  <c r="J2152" i="2"/>
  <c r="K2152" i="2" s="1"/>
  <c r="L4357" i="4"/>
  <c r="L2851" i="4"/>
  <c r="L4358" i="4"/>
  <c r="L3880" i="4"/>
  <c r="L3881" i="4"/>
  <c r="L2739" i="4"/>
  <c r="L2740" i="4"/>
  <c r="L4359" i="4"/>
  <c r="L763" i="4"/>
  <c r="L764" i="4"/>
  <c r="L548" i="4"/>
  <c r="L549" i="4"/>
  <c r="L2741" i="4"/>
  <c r="L2580" i="4"/>
  <c r="L3268" i="4"/>
  <c r="L3269" i="4"/>
  <c r="L3270" i="4"/>
  <c r="L2742" i="4"/>
  <c r="L139" i="4"/>
  <c r="L488" i="4"/>
  <c r="L489" i="4"/>
  <c r="L2743" i="4"/>
  <c r="L3030" i="4"/>
  <c r="L2744" i="4"/>
  <c r="L450" i="4"/>
  <c r="L3882" i="4"/>
  <c r="L3637" i="4"/>
  <c r="L1432" i="4"/>
  <c r="L1433" i="4"/>
  <c r="L4815" i="4"/>
  <c r="L4816" i="4"/>
  <c r="L4817" i="4"/>
  <c r="L3254" i="4"/>
  <c r="L2446" i="4"/>
  <c r="L3345" i="4"/>
  <c r="L2745" i="4"/>
  <c r="L3883" i="4"/>
  <c r="L4730" i="4"/>
  <c r="L2475" i="4"/>
  <c r="L3477" i="4"/>
  <c r="L2746" i="4"/>
  <c r="L574" i="4"/>
  <c r="L575" i="4"/>
  <c r="L576" i="4"/>
  <c r="L3884" i="4"/>
  <c r="L3885" i="4"/>
  <c r="L3886" i="4"/>
  <c r="L3346" i="4"/>
  <c r="L1654" i="4"/>
  <c r="L76" i="4"/>
  <c r="L77" i="4"/>
  <c r="L3887" i="4"/>
  <c r="L3888" i="4"/>
  <c r="L2084" i="4"/>
  <c r="L2085" i="4"/>
  <c r="L2086" i="4"/>
  <c r="L2087" i="4"/>
  <c r="L2059" i="4"/>
  <c r="L3889" i="4"/>
  <c r="L2024" i="4"/>
  <c r="L2747" i="4"/>
  <c r="L3436" i="4"/>
  <c r="L3437" i="4"/>
  <c r="L2895" i="4"/>
  <c r="L2896" i="4"/>
  <c r="L2056" i="4"/>
  <c r="L3438" i="4"/>
  <c r="L3439" i="4"/>
  <c r="L4276" i="4"/>
  <c r="L4277" i="4"/>
  <c r="L3055" i="4"/>
  <c r="L3056" i="4"/>
  <c r="L2613" i="4"/>
  <c r="L2447" i="4"/>
  <c r="L3890" i="4"/>
  <c r="L3638" i="4"/>
  <c r="L1944" i="4"/>
  <c r="L1101" i="4"/>
  <c r="L869" i="4"/>
  <c r="L870" i="4"/>
  <c r="L3009" i="4"/>
  <c r="L1102" i="4"/>
  <c r="L1103" i="4"/>
  <c r="L3278" i="4"/>
  <c r="L3347" i="4"/>
  <c r="L3276" i="4"/>
  <c r="L3277" i="4"/>
  <c r="L4318" i="4"/>
  <c r="L4319" i="4"/>
  <c r="L4320" i="4"/>
  <c r="L3010" i="4"/>
  <c r="L3011" i="4"/>
  <c r="L1809" i="4"/>
  <c r="L1810" i="4"/>
  <c r="L1878" i="4"/>
  <c r="L2748" i="4"/>
  <c r="L2749" i="4"/>
  <c r="L63" i="4"/>
  <c r="L48" i="4"/>
  <c r="L4819" i="4"/>
  <c r="L49" i="4"/>
  <c r="L50" i="4"/>
  <c r="L51" i="4"/>
  <c r="L52" i="4"/>
  <c r="L53" i="4"/>
  <c r="L54" i="4"/>
  <c r="L2403" i="4"/>
  <c r="L1093" i="4"/>
  <c r="L569" i="4"/>
  <c r="L1261" i="4"/>
  <c r="L1262" i="4"/>
  <c r="L619" i="4"/>
  <c r="L620" i="4"/>
  <c r="L2511" i="4"/>
  <c r="L1267" i="4"/>
  <c r="L1846" i="4"/>
  <c r="L774" i="4"/>
  <c r="L2699" i="4"/>
  <c r="L2703" i="4"/>
  <c r="L2512" i="4"/>
  <c r="L4649" i="4"/>
  <c r="L219" i="4"/>
  <c r="L570" i="4"/>
  <c r="L269" i="4"/>
  <c r="L2017" i="4"/>
  <c r="L1795" i="4"/>
  <c r="L1682" i="4"/>
  <c r="L172" i="4"/>
  <c r="L2715" i="4"/>
  <c r="L1973" i="4"/>
  <c r="L171" i="4"/>
  <c r="L917" i="4"/>
  <c r="L1166" i="4"/>
  <c r="L1167" i="4"/>
  <c r="L2119" i="4"/>
  <c r="L4634" i="4"/>
  <c r="L2516" i="4"/>
  <c r="L2351" i="4"/>
  <c r="L1882" i="4"/>
  <c r="L4844" i="4"/>
  <c r="L2350" i="4"/>
  <c r="L2118" i="4"/>
  <c r="L401" i="4"/>
  <c r="L2117" i="4"/>
  <c r="L2499" i="4"/>
  <c r="L4692" i="4"/>
  <c r="L2700" i="4"/>
  <c r="L1293" i="4"/>
  <c r="L1162" i="4"/>
  <c r="L1669" i="4"/>
  <c r="L122" i="4"/>
  <c r="L1883" i="4"/>
  <c r="L1676" i="4"/>
  <c r="L4845" i="4"/>
  <c r="L372" i="4"/>
  <c r="L4693" i="4"/>
  <c r="L4697" i="4"/>
  <c r="L287" i="4"/>
  <c r="L2120" i="4"/>
  <c r="L1796" i="4"/>
  <c r="L2716" i="4"/>
  <c r="L1423" i="4"/>
  <c r="L1424" i="4"/>
  <c r="L4635" i="4"/>
  <c r="L4776" i="4"/>
  <c r="L1686" i="4"/>
  <c r="L629" i="4"/>
  <c r="L630" i="4"/>
  <c r="L2211" i="4"/>
  <c r="L2750" i="4"/>
  <c r="L4360" i="4"/>
  <c r="L2212" i="4"/>
  <c r="L2213" i="4"/>
  <c r="L2751" i="4"/>
  <c r="L3204" i="4"/>
  <c r="L2752" i="4"/>
  <c r="L2753" i="4"/>
  <c r="L2754" i="4"/>
  <c r="L2722" i="4"/>
  <c r="L1480" i="4"/>
  <c r="L299" i="4"/>
  <c r="L2755" i="4"/>
  <c r="L3600" i="4"/>
  <c r="L3601" i="4"/>
  <c r="L3602" i="4"/>
  <c r="L2399" i="4"/>
  <c r="L2400" i="4"/>
  <c r="L1077" i="4"/>
  <c r="L2756" i="4"/>
  <c r="L2757" i="4"/>
  <c r="L2758" i="4"/>
  <c r="L2759" i="4"/>
  <c r="L3788" i="4"/>
  <c r="L3789" i="4"/>
  <c r="L1411" i="4"/>
  <c r="L338" i="4"/>
  <c r="L1412" i="4"/>
  <c r="L1413" i="4"/>
  <c r="L3348" i="4"/>
  <c r="L3891" i="4"/>
  <c r="L3892" i="4"/>
  <c r="L3893" i="4"/>
  <c r="L2723" i="4"/>
  <c r="L2724" i="4"/>
  <c r="L2725" i="4"/>
  <c r="L2726" i="4"/>
  <c r="L1395" i="4"/>
  <c r="L1396" i="4"/>
  <c r="L2811" i="4"/>
  <c r="L2812" i="4"/>
  <c r="L4218" i="4"/>
  <c r="L3057" i="4"/>
  <c r="L380" i="4"/>
  <c r="L381" i="4"/>
  <c r="L382" i="4"/>
  <c r="L1246" i="4"/>
  <c r="L3058" i="4"/>
  <c r="L3059" i="4"/>
  <c r="L2898" i="4"/>
  <c r="L3894" i="4"/>
  <c r="L1867" i="4"/>
  <c r="L3060" i="4"/>
  <c r="L2214" i="4"/>
  <c r="L1143" i="4"/>
  <c r="L1144" i="4"/>
  <c r="L2899" i="4"/>
  <c r="L2900" i="4"/>
  <c r="L2901" i="4"/>
  <c r="L3895" i="4"/>
  <c r="L3896" i="4"/>
  <c r="L3897" i="4"/>
  <c r="L3898" i="4"/>
  <c r="L2902" i="4"/>
  <c r="L2903" i="4"/>
  <c r="L3899" i="4"/>
  <c r="L4278" i="4"/>
  <c r="L1615" i="4"/>
  <c r="L4619" i="4"/>
  <c r="L3512" i="4"/>
  <c r="L3793" i="4"/>
  <c r="L477" i="4"/>
  <c r="L2760" i="4"/>
  <c r="L523" i="4"/>
  <c r="L3900" i="4"/>
  <c r="L3382" i="4"/>
  <c r="L871" i="4"/>
  <c r="L872" i="4"/>
  <c r="L1276" i="4"/>
  <c r="L4803" i="4"/>
  <c r="L3629" i="4"/>
  <c r="L3780" i="4"/>
  <c r="L175" i="4"/>
  <c r="L1863" i="4"/>
  <c r="L3901" i="4"/>
  <c r="L4237" i="4"/>
  <c r="L736" i="4"/>
  <c r="L2761" i="4"/>
  <c r="L3440" i="4"/>
  <c r="L3513" i="4"/>
  <c r="L3902" i="4"/>
  <c r="L2762" i="4"/>
  <c r="L3903" i="4"/>
  <c r="L4352" i="4"/>
  <c r="L1517" i="4"/>
  <c r="L3216" i="4"/>
  <c r="L1591" i="4"/>
  <c r="L2987" i="4"/>
  <c r="L2988" i="4"/>
  <c r="L1519" i="4"/>
  <c r="L1753" i="4"/>
  <c r="L1754" i="4"/>
  <c r="L1755" i="4"/>
  <c r="L1879" i="4"/>
  <c r="L4719" i="4"/>
  <c r="L2904" i="4"/>
  <c r="L2905" i="4"/>
  <c r="L3904" i="4"/>
  <c r="L2763" i="4"/>
  <c r="L2727" i="4"/>
  <c r="L2728" i="4"/>
  <c r="L2729" i="4"/>
  <c r="L2730" i="4"/>
  <c r="L3061" i="4"/>
  <c r="L3062" i="4"/>
  <c r="L3630" i="4"/>
  <c r="L3012" i="4"/>
  <c r="L2215" i="4"/>
  <c r="L3905" i="4"/>
  <c r="L3906" i="4"/>
  <c r="L2731" i="4"/>
  <c r="L3063" i="4"/>
  <c r="L3064" i="4"/>
  <c r="L3065" i="4"/>
  <c r="L1218" i="4"/>
  <c r="L1219" i="4"/>
  <c r="L1220" i="4"/>
  <c r="L3255" i="4"/>
  <c r="L3256" i="4"/>
  <c r="L3257" i="4"/>
  <c r="L4345" i="4"/>
  <c r="L4329" i="4"/>
  <c r="L4346" i="4"/>
  <c r="L4724" i="4"/>
  <c r="L4330" i="4"/>
  <c r="L835" i="4"/>
  <c r="L3349" i="4"/>
  <c r="L2764" i="4"/>
  <c r="L3907" i="4"/>
  <c r="L3908" i="4"/>
  <c r="L2765" i="4"/>
  <c r="L2732" i="4"/>
  <c r="L2733" i="4"/>
  <c r="L2734" i="4"/>
  <c r="L2735" i="4"/>
  <c r="L2906" i="4"/>
  <c r="L2907" i="4"/>
  <c r="L2908" i="4"/>
  <c r="L1604" i="4"/>
  <c r="L4725" i="4"/>
  <c r="L257" i="4"/>
  <c r="L258" i="4"/>
  <c r="L259" i="4"/>
  <c r="L411" i="4"/>
  <c r="L260" i="4"/>
  <c r="L2306" i="4"/>
  <c r="L2458" i="4"/>
  <c r="L2459" i="4"/>
  <c r="L3511" i="4"/>
  <c r="L2444" i="4"/>
  <c r="L2445" i="4"/>
  <c r="L3266" i="4"/>
  <c r="L3267" i="4"/>
  <c r="L2177" i="4"/>
  <c r="L2178" i="4"/>
  <c r="L2179" i="4"/>
  <c r="J2458" i="4"/>
  <c r="K2458" i="4" s="1"/>
  <c r="O2458" i="4" s="1"/>
  <c r="J2459" i="4"/>
  <c r="K2459" i="4" s="1"/>
  <c r="J3511" i="4"/>
  <c r="K3511" i="4" s="1"/>
  <c r="O3511" i="4" s="1"/>
  <c r="J2444" i="4"/>
  <c r="K2444" i="4" s="1"/>
  <c r="J2445" i="4"/>
  <c r="K2445" i="4" s="1"/>
  <c r="O2445" i="4" s="1"/>
  <c r="J3266" i="4"/>
  <c r="K3266" i="4" s="1"/>
  <c r="O3266" i="4" s="1"/>
  <c r="J3267" i="4"/>
  <c r="K3267" i="4" s="1"/>
  <c r="O3267" i="4" s="1"/>
  <c r="J2177" i="4"/>
  <c r="K2177" i="4" s="1"/>
  <c r="O2177" i="4" s="1"/>
  <c r="J2178" i="4"/>
  <c r="K2178" i="4" s="1"/>
  <c r="O2178" i="4" s="1"/>
  <c r="J2179" i="4"/>
  <c r="K2179" i="4" s="1"/>
  <c r="O2179" i="4" s="1"/>
  <c r="J4357" i="4"/>
  <c r="K4357" i="4" s="1"/>
  <c r="O4357" i="4" s="1"/>
  <c r="J2851" i="4"/>
  <c r="K2851" i="4" s="1"/>
  <c r="O2851" i="4" s="1"/>
  <c r="J4358" i="4"/>
  <c r="K4358" i="4" s="1"/>
  <c r="O4358" i="4" s="1"/>
  <c r="J3880" i="4"/>
  <c r="K3880" i="4" s="1"/>
  <c r="O3880" i="4" s="1"/>
  <c r="J3881" i="4"/>
  <c r="K3881" i="4" s="1"/>
  <c r="O3881" i="4" s="1"/>
  <c r="J2739" i="4"/>
  <c r="K2739" i="4" s="1"/>
  <c r="O2739" i="4" s="1"/>
  <c r="J2740" i="4"/>
  <c r="K2740" i="4" s="1"/>
  <c r="O2740" i="4" s="1"/>
  <c r="J4359" i="4"/>
  <c r="K4359" i="4" s="1"/>
  <c r="O4359" i="4" s="1"/>
  <c r="J763" i="4"/>
  <c r="K763" i="4" s="1"/>
  <c r="O763" i="4" s="1"/>
  <c r="J764" i="4"/>
  <c r="K764" i="4" s="1"/>
  <c r="O764" i="4" s="1"/>
  <c r="J548" i="4"/>
  <c r="K548" i="4" s="1"/>
  <c r="J549" i="4"/>
  <c r="K549" i="4" s="1"/>
  <c r="O549" i="4" s="1"/>
  <c r="J2741" i="4"/>
  <c r="K2741" i="4" s="1"/>
  <c r="O2741" i="4" s="1"/>
  <c r="J2580" i="4"/>
  <c r="K2580" i="4" s="1"/>
  <c r="O2580" i="4" s="1"/>
  <c r="J3268" i="4"/>
  <c r="K3268" i="4" s="1"/>
  <c r="O3268" i="4" s="1"/>
  <c r="J3269" i="4"/>
  <c r="K3269" i="4" s="1"/>
  <c r="O3269" i="4" s="1"/>
  <c r="J3270" i="4"/>
  <c r="K3270" i="4" s="1"/>
  <c r="O3270" i="4" s="1"/>
  <c r="J2742" i="4"/>
  <c r="K2742" i="4" s="1"/>
  <c r="O2742" i="4" s="1"/>
  <c r="J139" i="4"/>
  <c r="K139" i="4" s="1"/>
  <c r="O139" i="4" s="1"/>
  <c r="J488" i="4"/>
  <c r="K488" i="4" s="1"/>
  <c r="O488" i="4" s="1"/>
  <c r="J489" i="4"/>
  <c r="K489" i="4" s="1"/>
  <c r="O489" i="4" s="1"/>
  <c r="J2743" i="4"/>
  <c r="K2743" i="4" s="1"/>
  <c r="O2743" i="4" s="1"/>
  <c r="J3030" i="4"/>
  <c r="K3030" i="4" s="1"/>
  <c r="O3030" i="4" s="1"/>
  <c r="J2744" i="4"/>
  <c r="K2744" i="4" s="1"/>
  <c r="O2744" i="4" s="1"/>
  <c r="J450" i="4"/>
  <c r="K450" i="4" s="1"/>
  <c r="O450" i="4" s="1"/>
  <c r="J3882" i="4"/>
  <c r="K3882" i="4" s="1"/>
  <c r="O3882" i="4" s="1"/>
  <c r="J3637" i="4"/>
  <c r="K3637" i="4" s="1"/>
  <c r="O3637" i="4" s="1"/>
  <c r="J1432" i="4"/>
  <c r="K1432" i="4" s="1"/>
  <c r="O1432" i="4" s="1"/>
  <c r="J1433" i="4"/>
  <c r="K1433" i="4" s="1"/>
  <c r="O1433" i="4" s="1"/>
  <c r="J4815" i="4"/>
  <c r="K4815" i="4" s="1"/>
  <c r="O4815" i="4" s="1"/>
  <c r="J4816" i="4"/>
  <c r="K4816" i="4" s="1"/>
  <c r="O4816" i="4" s="1"/>
  <c r="J4817" i="4"/>
  <c r="K4817" i="4" s="1"/>
  <c r="O4817" i="4" s="1"/>
  <c r="J3254" i="4"/>
  <c r="K3254" i="4" s="1"/>
  <c r="O3254" i="4" s="1"/>
  <c r="J2446" i="4"/>
  <c r="K2446" i="4" s="1"/>
  <c r="O2446" i="4" s="1"/>
  <c r="J3345" i="4"/>
  <c r="K3345" i="4" s="1"/>
  <c r="O3345" i="4" s="1"/>
  <c r="J2745" i="4"/>
  <c r="K2745" i="4" s="1"/>
  <c r="O2745" i="4" s="1"/>
  <c r="J3883" i="4"/>
  <c r="K3883" i="4" s="1"/>
  <c r="O3883" i="4" s="1"/>
  <c r="J4730" i="4"/>
  <c r="K4730" i="4" s="1"/>
  <c r="O4730" i="4" s="1"/>
  <c r="J2475" i="4"/>
  <c r="K2475" i="4" s="1"/>
  <c r="O2475" i="4" s="1"/>
  <c r="J3477" i="4"/>
  <c r="K3477" i="4" s="1"/>
  <c r="O3477" i="4" s="1"/>
  <c r="J2746" i="4"/>
  <c r="K2746" i="4" s="1"/>
  <c r="O2746" i="4" s="1"/>
  <c r="J574" i="4"/>
  <c r="K574" i="4" s="1"/>
  <c r="O574" i="4" s="1"/>
  <c r="J575" i="4"/>
  <c r="K575" i="4" s="1"/>
  <c r="J576" i="4"/>
  <c r="K576" i="4" s="1"/>
  <c r="O576" i="4" s="1"/>
  <c r="J3884" i="4"/>
  <c r="K3884" i="4" s="1"/>
  <c r="O3884" i="4" s="1"/>
  <c r="J3885" i="4"/>
  <c r="K3885" i="4" s="1"/>
  <c r="O3885" i="4" s="1"/>
  <c r="J3886" i="4"/>
  <c r="K3886" i="4" s="1"/>
  <c r="O3886" i="4" s="1"/>
  <c r="J3346" i="4"/>
  <c r="K3346" i="4" s="1"/>
  <c r="O3346" i="4" s="1"/>
  <c r="J1654" i="4"/>
  <c r="K1654" i="4" s="1"/>
  <c r="O1654" i="4" s="1"/>
  <c r="J76" i="4"/>
  <c r="K76" i="4" s="1"/>
  <c r="O76" i="4" s="1"/>
  <c r="J77" i="4"/>
  <c r="K77" i="4" s="1"/>
  <c r="O77" i="4" s="1"/>
  <c r="J3887" i="4"/>
  <c r="K3887" i="4" s="1"/>
  <c r="O3887" i="4" s="1"/>
  <c r="J3888" i="4"/>
  <c r="K3888" i="4" s="1"/>
  <c r="O3888" i="4" s="1"/>
  <c r="J2084" i="4"/>
  <c r="K2084" i="4" s="1"/>
  <c r="O2084" i="4" s="1"/>
  <c r="J2085" i="4"/>
  <c r="K2085" i="4" s="1"/>
  <c r="O2085" i="4" s="1"/>
  <c r="J2086" i="4"/>
  <c r="K2086" i="4" s="1"/>
  <c r="O2086" i="4" s="1"/>
  <c r="J2087" i="4"/>
  <c r="K2087" i="4" s="1"/>
  <c r="O2087" i="4" s="1"/>
  <c r="J2059" i="4"/>
  <c r="K2059" i="4" s="1"/>
  <c r="O2059" i="4" s="1"/>
  <c r="J3889" i="4"/>
  <c r="K3889" i="4" s="1"/>
  <c r="O3889" i="4" s="1"/>
  <c r="J2024" i="4"/>
  <c r="K2024" i="4" s="1"/>
  <c r="O2024" i="4" s="1"/>
  <c r="J2747" i="4"/>
  <c r="K2747" i="4" s="1"/>
  <c r="O2747" i="4" s="1"/>
  <c r="J3436" i="4"/>
  <c r="K3436" i="4" s="1"/>
  <c r="O3436" i="4" s="1"/>
  <c r="J3437" i="4"/>
  <c r="K3437" i="4" s="1"/>
  <c r="O3437" i="4" s="1"/>
  <c r="J2895" i="4"/>
  <c r="K2895" i="4" s="1"/>
  <c r="O2895" i="4" s="1"/>
  <c r="J2896" i="4"/>
  <c r="K2896" i="4" s="1"/>
  <c r="O2896" i="4" s="1"/>
  <c r="J2056" i="4"/>
  <c r="K2056" i="4" s="1"/>
  <c r="O2056" i="4" s="1"/>
  <c r="J3438" i="4"/>
  <c r="K3438" i="4" s="1"/>
  <c r="O3438" i="4" s="1"/>
  <c r="J3439" i="4"/>
  <c r="K3439" i="4" s="1"/>
  <c r="O3439" i="4" s="1"/>
  <c r="J4276" i="4"/>
  <c r="K4276" i="4" s="1"/>
  <c r="O4276" i="4" s="1"/>
  <c r="J4277" i="4"/>
  <c r="K4277" i="4" s="1"/>
  <c r="O4277" i="4" s="1"/>
  <c r="J3055" i="4"/>
  <c r="K3055" i="4" s="1"/>
  <c r="O3055" i="4" s="1"/>
  <c r="J3056" i="4"/>
  <c r="K3056" i="4" s="1"/>
  <c r="O3056" i="4" s="1"/>
  <c r="J2613" i="4"/>
  <c r="K2613" i="4" s="1"/>
  <c r="O2613" i="4" s="1"/>
  <c r="J2447" i="4"/>
  <c r="K2447" i="4" s="1"/>
  <c r="O2447" i="4" s="1"/>
  <c r="J3890" i="4"/>
  <c r="K3890" i="4" s="1"/>
  <c r="O3890" i="4" s="1"/>
  <c r="J3638" i="4"/>
  <c r="K3638" i="4" s="1"/>
  <c r="O3638" i="4" s="1"/>
  <c r="J1944" i="4"/>
  <c r="K1944" i="4" s="1"/>
  <c r="O1944" i="4" s="1"/>
  <c r="J1101" i="4"/>
  <c r="K1101" i="4" s="1"/>
  <c r="O1101" i="4" s="1"/>
  <c r="J869" i="4"/>
  <c r="K869" i="4" s="1"/>
  <c r="O869" i="4" s="1"/>
  <c r="J870" i="4"/>
  <c r="K870" i="4" s="1"/>
  <c r="O870" i="4" s="1"/>
  <c r="J3009" i="4"/>
  <c r="K3009" i="4" s="1"/>
  <c r="O3009" i="4" s="1"/>
  <c r="J1102" i="4"/>
  <c r="K1102" i="4" s="1"/>
  <c r="O1102" i="4" s="1"/>
  <c r="J1103" i="4"/>
  <c r="K1103" i="4" s="1"/>
  <c r="O1103" i="4" s="1"/>
  <c r="J3278" i="4"/>
  <c r="K3278" i="4" s="1"/>
  <c r="O3278" i="4" s="1"/>
  <c r="J3347" i="4"/>
  <c r="K3347" i="4" s="1"/>
  <c r="O3347" i="4" s="1"/>
  <c r="J3276" i="4"/>
  <c r="K3276" i="4" s="1"/>
  <c r="O3276" i="4" s="1"/>
  <c r="J3277" i="4"/>
  <c r="K3277" i="4" s="1"/>
  <c r="O3277" i="4" s="1"/>
  <c r="J4318" i="4"/>
  <c r="K4318" i="4" s="1"/>
  <c r="O4318" i="4" s="1"/>
  <c r="J4319" i="4"/>
  <c r="K4319" i="4" s="1"/>
  <c r="O4319" i="4" s="1"/>
  <c r="J4320" i="4"/>
  <c r="K4320" i="4" s="1"/>
  <c r="O4320" i="4" s="1"/>
  <c r="J3010" i="4"/>
  <c r="K3010" i="4" s="1"/>
  <c r="O3010" i="4" s="1"/>
  <c r="J3011" i="4"/>
  <c r="K3011" i="4" s="1"/>
  <c r="O3011" i="4" s="1"/>
  <c r="J1809" i="4"/>
  <c r="K1809" i="4" s="1"/>
  <c r="O1809" i="4" s="1"/>
  <c r="J1810" i="4"/>
  <c r="K1810" i="4" s="1"/>
  <c r="O1810" i="4" s="1"/>
  <c r="J1878" i="4"/>
  <c r="K1878" i="4" s="1"/>
  <c r="J2748" i="4"/>
  <c r="K2748" i="4" s="1"/>
  <c r="O2748" i="4" s="1"/>
  <c r="J2749" i="4"/>
  <c r="K2749" i="4" s="1"/>
  <c r="O2749" i="4" s="1"/>
  <c r="J63" i="4"/>
  <c r="K63" i="4" s="1"/>
  <c r="O63" i="4" s="1"/>
  <c r="J48" i="4"/>
  <c r="K48" i="4" s="1"/>
  <c r="O48" i="4" s="1"/>
  <c r="J4819" i="4"/>
  <c r="K4819" i="4" s="1"/>
  <c r="O4819" i="4" s="1"/>
  <c r="J49" i="4"/>
  <c r="K49" i="4" s="1"/>
  <c r="O49" i="4" s="1"/>
  <c r="J50" i="4"/>
  <c r="K50" i="4" s="1"/>
  <c r="O50" i="4" s="1"/>
  <c r="J51" i="4"/>
  <c r="K51" i="4" s="1"/>
  <c r="J52" i="4"/>
  <c r="K52" i="4" s="1"/>
  <c r="O52" i="4" s="1"/>
  <c r="J53" i="4"/>
  <c r="K53" i="4" s="1"/>
  <c r="O53" i="4" s="1"/>
  <c r="J54" i="4"/>
  <c r="K54" i="4" s="1"/>
  <c r="O54" i="4" s="1"/>
  <c r="J2403" i="4"/>
  <c r="K2403" i="4" s="1"/>
  <c r="O2403" i="4" s="1"/>
  <c r="J1093" i="4"/>
  <c r="K1093" i="4" s="1"/>
  <c r="O1093" i="4" s="1"/>
  <c r="J569" i="4"/>
  <c r="K569" i="4" s="1"/>
  <c r="O569" i="4" s="1"/>
  <c r="J1261" i="4"/>
  <c r="K1261" i="4" s="1"/>
  <c r="O1261" i="4" s="1"/>
  <c r="J1262" i="4"/>
  <c r="K1262" i="4" s="1"/>
  <c r="J619" i="4"/>
  <c r="K619" i="4" s="1"/>
  <c r="O619" i="4" s="1"/>
  <c r="J620" i="4"/>
  <c r="K620" i="4" s="1"/>
  <c r="J2511" i="4"/>
  <c r="K2511" i="4" s="1"/>
  <c r="O2511" i="4" s="1"/>
  <c r="J1267" i="4"/>
  <c r="K1267" i="4" s="1"/>
  <c r="J1846" i="4"/>
  <c r="K1846" i="4" s="1"/>
  <c r="O1846" i="4" s="1"/>
  <c r="J774" i="4"/>
  <c r="K774" i="4" s="1"/>
  <c r="J2699" i="4"/>
  <c r="K2699" i="4" s="1"/>
  <c r="O2699" i="4" s="1"/>
  <c r="J2703" i="4"/>
  <c r="K2703" i="4" s="1"/>
  <c r="J2512" i="4"/>
  <c r="K2512" i="4" s="1"/>
  <c r="O2512" i="4" s="1"/>
  <c r="J4649" i="4"/>
  <c r="K4649" i="4" s="1"/>
  <c r="J219" i="4"/>
  <c r="K219" i="4" s="1"/>
  <c r="O219" i="4" s="1"/>
  <c r="J570" i="4"/>
  <c r="K570" i="4" s="1"/>
  <c r="J269" i="4"/>
  <c r="K269" i="4" s="1"/>
  <c r="O269" i="4" s="1"/>
  <c r="J2017" i="4"/>
  <c r="K2017" i="4" s="1"/>
  <c r="J1795" i="4"/>
  <c r="K1795" i="4" s="1"/>
  <c r="O1795" i="4" s="1"/>
  <c r="J1682" i="4"/>
  <c r="K1682" i="4" s="1"/>
  <c r="J172" i="4"/>
  <c r="K172" i="4" s="1"/>
  <c r="O172" i="4" s="1"/>
  <c r="J2715" i="4"/>
  <c r="K2715" i="4" s="1"/>
  <c r="J1973" i="4"/>
  <c r="K1973" i="4" s="1"/>
  <c r="O1973" i="4" s="1"/>
  <c r="J171" i="4"/>
  <c r="K171" i="4" s="1"/>
  <c r="J917" i="4"/>
  <c r="K917" i="4" s="1"/>
  <c r="O917" i="4" s="1"/>
  <c r="J1166" i="4"/>
  <c r="K1166" i="4" s="1"/>
  <c r="J1167" i="4"/>
  <c r="K1167" i="4" s="1"/>
  <c r="O1167" i="4" s="1"/>
  <c r="J2119" i="4"/>
  <c r="K2119" i="4" s="1"/>
  <c r="J4634" i="4"/>
  <c r="K4634" i="4" s="1"/>
  <c r="O4634" i="4" s="1"/>
  <c r="J2516" i="4"/>
  <c r="K2516" i="4" s="1"/>
  <c r="J2351" i="4"/>
  <c r="K2351" i="4" s="1"/>
  <c r="O2351" i="4" s="1"/>
  <c r="J1882" i="4"/>
  <c r="K1882" i="4" s="1"/>
  <c r="J4844" i="4"/>
  <c r="K4844" i="4" s="1"/>
  <c r="O4844" i="4" s="1"/>
  <c r="J2350" i="4"/>
  <c r="K2350" i="4" s="1"/>
  <c r="J2118" i="4"/>
  <c r="K2118" i="4" s="1"/>
  <c r="O2118" i="4" s="1"/>
  <c r="J401" i="4"/>
  <c r="K401" i="4" s="1"/>
  <c r="J2117" i="4"/>
  <c r="K2117" i="4" s="1"/>
  <c r="O2117" i="4" s="1"/>
  <c r="J2499" i="4"/>
  <c r="K2499" i="4" s="1"/>
  <c r="J4692" i="4"/>
  <c r="K4692" i="4" s="1"/>
  <c r="O4692" i="4" s="1"/>
  <c r="J2700" i="4"/>
  <c r="K2700" i="4" s="1"/>
  <c r="J1293" i="4"/>
  <c r="K1293" i="4" s="1"/>
  <c r="O1293" i="4" s="1"/>
  <c r="J1162" i="4"/>
  <c r="K1162" i="4" s="1"/>
  <c r="J1669" i="4"/>
  <c r="K1669" i="4" s="1"/>
  <c r="O1669" i="4" s="1"/>
  <c r="J122" i="4"/>
  <c r="K122" i="4" s="1"/>
  <c r="J1883" i="4"/>
  <c r="K1883" i="4" s="1"/>
  <c r="O1883" i="4" s="1"/>
  <c r="J1676" i="4"/>
  <c r="K1676" i="4" s="1"/>
  <c r="J4845" i="4"/>
  <c r="K4845" i="4" s="1"/>
  <c r="O4845" i="4" s="1"/>
  <c r="J372" i="4"/>
  <c r="K372" i="4" s="1"/>
  <c r="J4693" i="4"/>
  <c r="K4693" i="4" s="1"/>
  <c r="O4693" i="4" s="1"/>
  <c r="J4697" i="4"/>
  <c r="K4697" i="4" s="1"/>
  <c r="J287" i="4"/>
  <c r="K287" i="4" s="1"/>
  <c r="O287" i="4" s="1"/>
  <c r="J2120" i="4"/>
  <c r="K2120" i="4" s="1"/>
  <c r="J1796" i="4"/>
  <c r="K1796" i="4" s="1"/>
  <c r="O1796" i="4" s="1"/>
  <c r="J2716" i="4"/>
  <c r="K2716" i="4" s="1"/>
  <c r="J1423" i="4"/>
  <c r="K1423" i="4" s="1"/>
  <c r="O1423" i="4" s="1"/>
  <c r="J1424" i="4"/>
  <c r="K1424" i="4" s="1"/>
  <c r="J4635" i="4"/>
  <c r="K4635" i="4" s="1"/>
  <c r="O4635" i="4" s="1"/>
  <c r="J4776" i="4"/>
  <c r="K4776" i="4" s="1"/>
  <c r="J1686" i="4"/>
  <c r="K1686" i="4" s="1"/>
  <c r="O1686" i="4" s="1"/>
  <c r="J629" i="4"/>
  <c r="K629" i="4" s="1"/>
  <c r="J630" i="4"/>
  <c r="K630" i="4" s="1"/>
  <c r="O630" i="4" s="1"/>
  <c r="J2211" i="4"/>
  <c r="K2211" i="4" s="1"/>
  <c r="J2750" i="4"/>
  <c r="K2750" i="4" s="1"/>
  <c r="O2750" i="4" s="1"/>
  <c r="J4360" i="4"/>
  <c r="K4360" i="4" s="1"/>
  <c r="J2212" i="4"/>
  <c r="K2212" i="4" s="1"/>
  <c r="O2212" i="4" s="1"/>
  <c r="J2213" i="4"/>
  <c r="K2213" i="4" s="1"/>
  <c r="J2751" i="4"/>
  <c r="K2751" i="4" s="1"/>
  <c r="O2751" i="4" s="1"/>
  <c r="J3204" i="4"/>
  <c r="K3204" i="4" s="1"/>
  <c r="J2752" i="4"/>
  <c r="K2752" i="4" s="1"/>
  <c r="O2752" i="4" s="1"/>
  <c r="J2753" i="4"/>
  <c r="K2753" i="4" s="1"/>
  <c r="J2754" i="4"/>
  <c r="K2754" i="4" s="1"/>
  <c r="O2754" i="4" s="1"/>
  <c r="J2722" i="4"/>
  <c r="K2722" i="4" s="1"/>
  <c r="J1480" i="4"/>
  <c r="K1480" i="4" s="1"/>
  <c r="O1480" i="4" s="1"/>
  <c r="J299" i="4"/>
  <c r="K299" i="4" s="1"/>
  <c r="J2755" i="4"/>
  <c r="K2755" i="4" s="1"/>
  <c r="O2755" i="4" s="1"/>
  <c r="J3600" i="4"/>
  <c r="K3600" i="4" s="1"/>
  <c r="J3601" i="4"/>
  <c r="K3601" i="4" s="1"/>
  <c r="O3601" i="4" s="1"/>
  <c r="J3602" i="4"/>
  <c r="K3602" i="4" s="1"/>
  <c r="J2399" i="4"/>
  <c r="K2399" i="4" s="1"/>
  <c r="O2399" i="4" s="1"/>
  <c r="J2400" i="4"/>
  <c r="K2400" i="4" s="1"/>
  <c r="J1077" i="4"/>
  <c r="K1077" i="4" s="1"/>
  <c r="O1077" i="4" s="1"/>
  <c r="J2756" i="4"/>
  <c r="K2756" i="4" s="1"/>
  <c r="J2757" i="4"/>
  <c r="K2757" i="4" s="1"/>
  <c r="O2757" i="4" s="1"/>
  <c r="J2758" i="4"/>
  <c r="K2758" i="4" s="1"/>
  <c r="O2758" i="4" s="1"/>
  <c r="J2759" i="4"/>
  <c r="K2759" i="4" s="1"/>
  <c r="O2759" i="4" s="1"/>
  <c r="J3788" i="4"/>
  <c r="K3788" i="4" s="1"/>
  <c r="O3788" i="4" s="1"/>
  <c r="J3789" i="4"/>
  <c r="K3789" i="4" s="1"/>
  <c r="J1411" i="4"/>
  <c r="K1411" i="4" s="1"/>
  <c r="O1411" i="4" s="1"/>
  <c r="J338" i="4"/>
  <c r="K338" i="4" s="1"/>
  <c r="O338" i="4" s="1"/>
  <c r="J1412" i="4"/>
  <c r="K1412" i="4" s="1"/>
  <c r="O1412" i="4" s="1"/>
  <c r="J1413" i="4"/>
  <c r="K1413" i="4" s="1"/>
  <c r="O1413" i="4" s="1"/>
  <c r="J3348" i="4"/>
  <c r="K3348" i="4" s="1"/>
  <c r="O3348" i="4" s="1"/>
  <c r="J3891" i="4"/>
  <c r="K3891" i="4" s="1"/>
  <c r="O3891" i="4" s="1"/>
  <c r="J3892" i="4"/>
  <c r="K3892" i="4" s="1"/>
  <c r="O3892" i="4" s="1"/>
  <c r="J3893" i="4"/>
  <c r="K3893" i="4" s="1"/>
  <c r="O3893" i="4" s="1"/>
  <c r="J2723" i="4"/>
  <c r="K2723" i="4" s="1"/>
  <c r="O2723" i="4" s="1"/>
  <c r="J2724" i="4"/>
  <c r="K2724" i="4" s="1"/>
  <c r="O2724" i="4" s="1"/>
  <c r="J2725" i="4"/>
  <c r="K2725" i="4" s="1"/>
  <c r="O2725" i="4" s="1"/>
  <c r="J2726" i="4"/>
  <c r="K2726" i="4" s="1"/>
  <c r="J1395" i="4"/>
  <c r="K1395" i="4" s="1"/>
  <c r="O1395" i="4" s="1"/>
  <c r="J1396" i="4"/>
  <c r="K1396" i="4" s="1"/>
  <c r="O1396" i="4" s="1"/>
  <c r="J2811" i="4"/>
  <c r="K2811" i="4" s="1"/>
  <c r="J2812" i="4"/>
  <c r="K2812" i="4" s="1"/>
  <c r="J4218" i="4"/>
  <c r="K4218" i="4" s="1"/>
  <c r="O4218" i="4" s="1"/>
  <c r="J3057" i="4"/>
  <c r="K3057" i="4" s="1"/>
  <c r="O3057" i="4" s="1"/>
  <c r="J380" i="4"/>
  <c r="K380" i="4" s="1"/>
  <c r="J381" i="4"/>
  <c r="K381" i="4" s="1"/>
  <c r="O381" i="4" s="1"/>
  <c r="J382" i="4"/>
  <c r="K382" i="4" s="1"/>
  <c r="O382" i="4" s="1"/>
  <c r="J1246" i="4"/>
  <c r="K1246" i="4" s="1"/>
  <c r="J3058" i="4"/>
  <c r="K3058" i="4" s="1"/>
  <c r="O3058" i="4" s="1"/>
  <c r="J3059" i="4"/>
  <c r="K3059" i="4" s="1"/>
  <c r="O3059" i="4" s="1"/>
  <c r="J2898" i="4"/>
  <c r="K2898" i="4" s="1"/>
  <c r="O2898" i="4" s="1"/>
  <c r="J3894" i="4"/>
  <c r="K3894" i="4" s="1"/>
  <c r="O3894" i="4" s="1"/>
  <c r="J1867" i="4"/>
  <c r="K1867" i="4" s="1"/>
  <c r="O1867" i="4" s="1"/>
  <c r="J3060" i="4"/>
  <c r="K3060" i="4" s="1"/>
  <c r="O3060" i="4" s="1"/>
  <c r="J2214" i="4"/>
  <c r="K2214" i="4" s="1"/>
  <c r="O2214" i="4" s="1"/>
  <c r="J1143" i="4"/>
  <c r="K1143" i="4" s="1"/>
  <c r="O1143" i="4" s="1"/>
  <c r="J1144" i="4"/>
  <c r="K1144" i="4" s="1"/>
  <c r="O1144" i="4" s="1"/>
  <c r="J2899" i="4"/>
  <c r="K2899" i="4" s="1"/>
  <c r="O2899" i="4" s="1"/>
  <c r="J2900" i="4"/>
  <c r="K2900" i="4" s="1"/>
  <c r="O2900" i="4" s="1"/>
  <c r="J2901" i="4"/>
  <c r="K2901" i="4" s="1"/>
  <c r="O2901" i="4" s="1"/>
  <c r="J3895" i="4"/>
  <c r="K3895" i="4" s="1"/>
  <c r="O3895" i="4" s="1"/>
  <c r="J3896" i="4"/>
  <c r="K3896" i="4" s="1"/>
  <c r="O3896" i="4" s="1"/>
  <c r="J3897" i="4"/>
  <c r="K3897" i="4" s="1"/>
  <c r="O3897" i="4" s="1"/>
  <c r="J3898" i="4"/>
  <c r="K3898" i="4" s="1"/>
  <c r="O3898" i="4" s="1"/>
  <c r="J2902" i="4"/>
  <c r="K2902" i="4" s="1"/>
  <c r="O2902" i="4" s="1"/>
  <c r="J2903" i="4"/>
  <c r="K2903" i="4" s="1"/>
  <c r="O2903" i="4" s="1"/>
  <c r="J3899" i="4"/>
  <c r="K3899" i="4" s="1"/>
  <c r="O3899" i="4" s="1"/>
  <c r="J4278" i="4"/>
  <c r="K4278" i="4" s="1"/>
  <c r="O4278" i="4" s="1"/>
  <c r="J1615" i="4"/>
  <c r="K1615" i="4" s="1"/>
  <c r="O1615" i="4" s="1"/>
  <c r="J4619" i="4"/>
  <c r="K4619" i="4" s="1"/>
  <c r="J3512" i="4"/>
  <c r="K3512" i="4" s="1"/>
  <c r="O3512" i="4" s="1"/>
  <c r="J3793" i="4"/>
  <c r="K3793" i="4" s="1"/>
  <c r="O3793" i="4" s="1"/>
  <c r="J477" i="4"/>
  <c r="K477" i="4" s="1"/>
  <c r="J2760" i="4"/>
  <c r="K2760" i="4" s="1"/>
  <c r="J523" i="4"/>
  <c r="K523" i="4" s="1"/>
  <c r="O523" i="4" s="1"/>
  <c r="J3900" i="4"/>
  <c r="K3900" i="4" s="1"/>
  <c r="O3900" i="4" s="1"/>
  <c r="J3382" i="4"/>
  <c r="K3382" i="4" s="1"/>
  <c r="J871" i="4"/>
  <c r="K871" i="4" s="1"/>
  <c r="O871" i="4" s="1"/>
  <c r="J872" i="4"/>
  <c r="K872" i="4" s="1"/>
  <c r="O872" i="4" s="1"/>
  <c r="J1276" i="4"/>
  <c r="K1276" i="4" s="1"/>
  <c r="J4803" i="4"/>
  <c r="K4803" i="4" s="1"/>
  <c r="O4803" i="4" s="1"/>
  <c r="J3629" i="4"/>
  <c r="K3629" i="4" s="1"/>
  <c r="O3629" i="4" s="1"/>
  <c r="J3780" i="4"/>
  <c r="K3780" i="4" s="1"/>
  <c r="O3780" i="4" s="1"/>
  <c r="J175" i="4"/>
  <c r="K175" i="4" s="1"/>
  <c r="O175" i="4" s="1"/>
  <c r="J1863" i="4"/>
  <c r="K1863" i="4" s="1"/>
  <c r="O1863" i="4" s="1"/>
  <c r="J3901" i="4"/>
  <c r="K3901" i="4" s="1"/>
  <c r="O3901" i="4" s="1"/>
  <c r="J4237" i="4"/>
  <c r="K4237" i="4" s="1"/>
  <c r="J736" i="4"/>
  <c r="K736" i="4" s="1"/>
  <c r="O736" i="4" s="1"/>
  <c r="J2761" i="4"/>
  <c r="K2761" i="4" s="1"/>
  <c r="O2761" i="4" s="1"/>
  <c r="J3440" i="4"/>
  <c r="K3440" i="4" s="1"/>
  <c r="O3440" i="4" s="1"/>
  <c r="J3513" i="4"/>
  <c r="K3513" i="4" s="1"/>
  <c r="O3513" i="4" s="1"/>
  <c r="J3902" i="4"/>
  <c r="K3902" i="4" s="1"/>
  <c r="O3902" i="4" s="1"/>
  <c r="J2762" i="4"/>
  <c r="K2762" i="4" s="1"/>
  <c r="O2762" i="4" s="1"/>
  <c r="J3903" i="4"/>
  <c r="K3903" i="4" s="1"/>
  <c r="O3903" i="4" s="1"/>
  <c r="J4352" i="4"/>
  <c r="K4352" i="4" s="1"/>
  <c r="O4352" i="4" s="1"/>
  <c r="J1517" i="4"/>
  <c r="K1517" i="4" s="1"/>
  <c r="O1517" i="4" s="1"/>
  <c r="J3216" i="4"/>
  <c r="K3216" i="4" s="1"/>
  <c r="O3216" i="4" s="1"/>
  <c r="J1591" i="4"/>
  <c r="K1591" i="4" s="1"/>
  <c r="O1591" i="4" s="1"/>
  <c r="J2987" i="4"/>
  <c r="K2987" i="4" s="1"/>
  <c r="O2987" i="4" s="1"/>
  <c r="J2988" i="4"/>
  <c r="K2988" i="4" s="1"/>
  <c r="O2988" i="4" s="1"/>
  <c r="J1519" i="4"/>
  <c r="K1519" i="4" s="1"/>
  <c r="O1519" i="4" s="1"/>
  <c r="J1753" i="4"/>
  <c r="K1753" i="4" s="1"/>
  <c r="O1753" i="4" s="1"/>
  <c r="J1754" i="4"/>
  <c r="K1754" i="4" s="1"/>
  <c r="J1755" i="4"/>
  <c r="K1755" i="4" s="1"/>
  <c r="O1755" i="4" s="1"/>
  <c r="J1879" i="4"/>
  <c r="K1879" i="4" s="1"/>
  <c r="O1879" i="4" s="1"/>
  <c r="J4719" i="4"/>
  <c r="K4719" i="4" s="1"/>
  <c r="O4719" i="4" s="1"/>
  <c r="J2904" i="4"/>
  <c r="K2904" i="4" s="1"/>
  <c r="O2904" i="4" s="1"/>
  <c r="J2905" i="4"/>
  <c r="K2905" i="4" s="1"/>
  <c r="O2905" i="4" s="1"/>
  <c r="J3904" i="4"/>
  <c r="K3904" i="4" s="1"/>
  <c r="O3904" i="4" s="1"/>
  <c r="J2763" i="4"/>
  <c r="K2763" i="4" s="1"/>
  <c r="O2763" i="4" s="1"/>
  <c r="J2727" i="4"/>
  <c r="K2727" i="4" s="1"/>
  <c r="O2727" i="4" s="1"/>
  <c r="J2728" i="4"/>
  <c r="K2728" i="4" s="1"/>
  <c r="O2728" i="4" s="1"/>
  <c r="J2729" i="4"/>
  <c r="K2729" i="4" s="1"/>
  <c r="O2729" i="4" s="1"/>
  <c r="J2730" i="4"/>
  <c r="K2730" i="4" s="1"/>
  <c r="O2730" i="4" s="1"/>
  <c r="J3061" i="4"/>
  <c r="K3061" i="4" s="1"/>
  <c r="O3061" i="4" s="1"/>
  <c r="J3062" i="4"/>
  <c r="K3062" i="4" s="1"/>
  <c r="O3062" i="4" s="1"/>
  <c r="J3630" i="4"/>
  <c r="K3630" i="4" s="1"/>
  <c r="O3630" i="4" s="1"/>
  <c r="J3012" i="4"/>
  <c r="K3012" i="4" s="1"/>
  <c r="O3012" i="4" s="1"/>
  <c r="J2215" i="4"/>
  <c r="K2215" i="4" s="1"/>
  <c r="J3905" i="4"/>
  <c r="K3905" i="4" s="1"/>
  <c r="O3905" i="4" s="1"/>
  <c r="J3906" i="4"/>
  <c r="K3906" i="4" s="1"/>
  <c r="O3906" i="4" s="1"/>
  <c r="J2731" i="4"/>
  <c r="K2731" i="4" s="1"/>
  <c r="O2731" i="4" s="1"/>
  <c r="J3063" i="4"/>
  <c r="K3063" i="4" s="1"/>
  <c r="O3063" i="4" s="1"/>
  <c r="J3064" i="4"/>
  <c r="K3064" i="4" s="1"/>
  <c r="O3064" i="4" s="1"/>
  <c r="J3065" i="4"/>
  <c r="K3065" i="4" s="1"/>
  <c r="O3065" i="4" s="1"/>
  <c r="J1218" i="4"/>
  <c r="K1218" i="4" s="1"/>
  <c r="O1218" i="4" s="1"/>
  <c r="J1219" i="4"/>
  <c r="K1219" i="4" s="1"/>
  <c r="O1219" i="4" s="1"/>
  <c r="J1220" i="4"/>
  <c r="K1220" i="4" s="1"/>
  <c r="O1220" i="4" s="1"/>
  <c r="J3255" i="4"/>
  <c r="K3255" i="4" s="1"/>
  <c r="O3255" i="4" s="1"/>
  <c r="J3256" i="4"/>
  <c r="K3256" i="4" s="1"/>
  <c r="O3256" i="4" s="1"/>
  <c r="J3257" i="4"/>
  <c r="K3257" i="4" s="1"/>
  <c r="O3257" i="4" s="1"/>
  <c r="J4345" i="4"/>
  <c r="K4345" i="4" s="1"/>
  <c r="O4345" i="4" s="1"/>
  <c r="J4329" i="4"/>
  <c r="K4329" i="4" s="1"/>
  <c r="O4329" i="4" s="1"/>
  <c r="J4346" i="4"/>
  <c r="K4346" i="4" s="1"/>
  <c r="O4346" i="4" s="1"/>
  <c r="J4724" i="4"/>
  <c r="K4724" i="4" s="1"/>
  <c r="J4330" i="4"/>
  <c r="K4330" i="4" s="1"/>
  <c r="O4330" i="4" s="1"/>
  <c r="J835" i="4"/>
  <c r="K835" i="4" s="1"/>
  <c r="O835" i="4" s="1"/>
  <c r="J3349" i="4"/>
  <c r="K3349" i="4" s="1"/>
  <c r="O3349" i="4" s="1"/>
  <c r="J2764" i="4"/>
  <c r="K2764" i="4" s="1"/>
  <c r="O2764" i="4" s="1"/>
  <c r="J3907" i="4"/>
  <c r="K3907" i="4" s="1"/>
  <c r="O3907" i="4" s="1"/>
  <c r="J3908" i="4"/>
  <c r="K3908" i="4" s="1"/>
  <c r="O3908" i="4" s="1"/>
  <c r="J2765" i="4"/>
  <c r="K2765" i="4" s="1"/>
  <c r="O2765" i="4" s="1"/>
  <c r="J2732" i="4"/>
  <c r="K2732" i="4" s="1"/>
  <c r="O2732" i="4" s="1"/>
  <c r="J2733" i="4"/>
  <c r="K2733" i="4" s="1"/>
  <c r="O2733" i="4" s="1"/>
  <c r="J2734" i="4"/>
  <c r="K2734" i="4" s="1"/>
  <c r="O2734" i="4" s="1"/>
  <c r="J2735" i="4"/>
  <c r="K2735" i="4" s="1"/>
  <c r="O2735" i="4" s="1"/>
  <c r="J2906" i="4"/>
  <c r="K2906" i="4" s="1"/>
  <c r="O2906" i="4" s="1"/>
  <c r="J2907" i="4"/>
  <c r="K2907" i="4" s="1"/>
  <c r="O2907" i="4" s="1"/>
  <c r="J2908" i="4"/>
  <c r="K2908" i="4" s="1"/>
  <c r="O2908" i="4" s="1"/>
  <c r="J1604" i="4"/>
  <c r="K1604" i="4" s="1"/>
  <c r="O1604" i="4" s="1"/>
  <c r="J4725" i="4"/>
  <c r="K4725" i="4" s="1"/>
  <c r="J257" i="4"/>
  <c r="K257" i="4" s="1"/>
  <c r="O257" i="4" s="1"/>
  <c r="J258" i="4"/>
  <c r="K258" i="4" s="1"/>
  <c r="O258" i="4" s="1"/>
  <c r="J259" i="4"/>
  <c r="K259" i="4" s="1"/>
  <c r="O259" i="4" s="1"/>
  <c r="J411" i="4"/>
  <c r="K411" i="4" s="1"/>
  <c r="O411" i="4" s="1"/>
  <c r="J260" i="4"/>
  <c r="K260" i="4" s="1"/>
  <c r="O260" i="4" s="1"/>
  <c r="J2306" i="4"/>
  <c r="K2306" i="4" s="1"/>
  <c r="O2306" i="4" s="1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731" i="2"/>
  <c r="N1732" i="2"/>
  <c r="N1733" i="2"/>
  <c r="N1734" i="2"/>
  <c r="N1735" i="2"/>
  <c r="N1736" i="2"/>
  <c r="N1737" i="2"/>
  <c r="N1738" i="2"/>
  <c r="N1739" i="2"/>
  <c r="N1740" i="2"/>
  <c r="N1741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J1738" i="2"/>
  <c r="K1738" i="2" s="1"/>
  <c r="J1739" i="2"/>
  <c r="K1739" i="2" s="1"/>
  <c r="O1739" i="2" s="1"/>
  <c r="J1740" i="2"/>
  <c r="K1740" i="2" s="1"/>
  <c r="J1741" i="2"/>
  <c r="K1741" i="2" s="1"/>
  <c r="J1742" i="2"/>
  <c r="K1742" i="2" s="1"/>
  <c r="J1743" i="2"/>
  <c r="K1743" i="2" s="1"/>
  <c r="J1744" i="2"/>
  <c r="K1744" i="2" s="1"/>
  <c r="J1745" i="2"/>
  <c r="K1745" i="2" s="1"/>
  <c r="J1746" i="2"/>
  <c r="K1746" i="2" s="1"/>
  <c r="J1747" i="2"/>
  <c r="K1747" i="2" s="1"/>
  <c r="O1747" i="2" s="1"/>
  <c r="J1748" i="2"/>
  <c r="K1748" i="2" s="1"/>
  <c r="J1749" i="2"/>
  <c r="K1749" i="2" s="1"/>
  <c r="J1750" i="2"/>
  <c r="K1750" i="2" s="1"/>
  <c r="J1751" i="2"/>
  <c r="K1751" i="2" s="1"/>
  <c r="J1752" i="2"/>
  <c r="K1752" i="2" s="1"/>
  <c r="O1752" i="2" s="1"/>
  <c r="J1753" i="2"/>
  <c r="K1753" i="2" s="1"/>
  <c r="J1754" i="2"/>
  <c r="K1754" i="2" s="1"/>
  <c r="J1755" i="2"/>
  <c r="K1755" i="2" s="1"/>
  <c r="O1755" i="2" s="1"/>
  <c r="J1756" i="2"/>
  <c r="K1756" i="2" s="1"/>
  <c r="J1757" i="2"/>
  <c r="K1757" i="2" s="1"/>
  <c r="O1757" i="2" s="1"/>
  <c r="J1758" i="2"/>
  <c r="K1758" i="2" s="1"/>
  <c r="J1759" i="2"/>
  <c r="K1759" i="2" s="1"/>
  <c r="J1760" i="2"/>
  <c r="K1760" i="2" s="1"/>
  <c r="J1761" i="2"/>
  <c r="K1761" i="2" s="1"/>
  <c r="J1762" i="2"/>
  <c r="K1762" i="2" s="1"/>
  <c r="J1763" i="2"/>
  <c r="K1763" i="2" s="1"/>
  <c r="O1763" i="2" s="1"/>
  <c r="J1764" i="2"/>
  <c r="K1764" i="2" s="1"/>
  <c r="J1765" i="2"/>
  <c r="K1765" i="2" s="1"/>
  <c r="J1766" i="2"/>
  <c r="K1766" i="2" s="1"/>
  <c r="J1767" i="2"/>
  <c r="K1767" i="2" s="1"/>
  <c r="J1768" i="2"/>
  <c r="K1768" i="2" s="1"/>
  <c r="O1768" i="2" s="1"/>
  <c r="J1769" i="2"/>
  <c r="K1769" i="2" s="1"/>
  <c r="J1770" i="2"/>
  <c r="K1770" i="2" s="1"/>
  <c r="O1770" i="2" s="1"/>
  <c r="J1771" i="2"/>
  <c r="K1771" i="2" s="1"/>
  <c r="O1771" i="2" s="1"/>
  <c r="J1772" i="2"/>
  <c r="K1772" i="2" s="1"/>
  <c r="O1772" i="2" s="1"/>
  <c r="J1773" i="2"/>
  <c r="K1773" i="2" s="1"/>
  <c r="O1773" i="2" s="1"/>
  <c r="J1774" i="2"/>
  <c r="K1774" i="2" s="1"/>
  <c r="O1774" i="2" s="1"/>
  <c r="J1775" i="2"/>
  <c r="K1775" i="2" s="1"/>
  <c r="O1775" i="2" s="1"/>
  <c r="J1776" i="2"/>
  <c r="K1776" i="2" s="1"/>
  <c r="J1777" i="2"/>
  <c r="K1777" i="2" s="1"/>
  <c r="J1778" i="2"/>
  <c r="K1778" i="2" s="1"/>
  <c r="J1779" i="2"/>
  <c r="K1779" i="2" s="1"/>
  <c r="O1779" i="2" s="1"/>
  <c r="J1780" i="2"/>
  <c r="K1780" i="2" s="1"/>
  <c r="J1781" i="2"/>
  <c r="K1781" i="2" s="1"/>
  <c r="J1782" i="2"/>
  <c r="K1782" i="2" s="1"/>
  <c r="J1783" i="2"/>
  <c r="K1783" i="2" s="1"/>
  <c r="J1784" i="2"/>
  <c r="K1784" i="2" s="1"/>
  <c r="O1784" i="2" s="1"/>
  <c r="J1785" i="2"/>
  <c r="K1785" i="2" s="1"/>
  <c r="J1786" i="2"/>
  <c r="K1786" i="2" s="1"/>
  <c r="J1787" i="2"/>
  <c r="K1787" i="2" s="1"/>
  <c r="O1787" i="2" s="1"/>
  <c r="J1788" i="2"/>
  <c r="K1788" i="2" s="1"/>
  <c r="J1789" i="2"/>
  <c r="K1789" i="2" s="1"/>
  <c r="O1789" i="2" s="1"/>
  <c r="J1790" i="2"/>
  <c r="K1790" i="2" s="1"/>
  <c r="J1791" i="2"/>
  <c r="K1791" i="2" s="1"/>
  <c r="J1792" i="2"/>
  <c r="K1792" i="2" s="1"/>
  <c r="J1793" i="2"/>
  <c r="K1793" i="2" s="1"/>
  <c r="J1794" i="2"/>
  <c r="K1794" i="2" s="1"/>
  <c r="J1795" i="2"/>
  <c r="K1795" i="2" s="1"/>
  <c r="O1795" i="2" s="1"/>
  <c r="J1796" i="2"/>
  <c r="K1796" i="2" s="1"/>
  <c r="J1797" i="2"/>
  <c r="K1797" i="2" s="1"/>
  <c r="J1798" i="2"/>
  <c r="K1798" i="2" s="1"/>
  <c r="M1798" i="2" s="1"/>
  <c r="J1799" i="2"/>
  <c r="K1799" i="2" s="1"/>
  <c r="J1800" i="2"/>
  <c r="K1800" i="2" s="1"/>
  <c r="O1800" i="2" s="1"/>
  <c r="J1801" i="2"/>
  <c r="K1801" i="2" s="1"/>
  <c r="J1802" i="2"/>
  <c r="K1802" i="2" s="1"/>
  <c r="J1803" i="2"/>
  <c r="K1803" i="2" s="1"/>
  <c r="O1803" i="2" s="1"/>
  <c r="J1804" i="2"/>
  <c r="K1804" i="2" s="1"/>
  <c r="J1805" i="2"/>
  <c r="K1805" i="2" s="1"/>
  <c r="J1806" i="2"/>
  <c r="K1806" i="2" s="1"/>
  <c r="J1807" i="2"/>
  <c r="K1807" i="2" s="1"/>
  <c r="J1808" i="2"/>
  <c r="K1808" i="2" s="1"/>
  <c r="J1809" i="2"/>
  <c r="K1809" i="2" s="1"/>
  <c r="M1809" i="2" s="1"/>
  <c r="J1810" i="2"/>
  <c r="K1810" i="2" s="1"/>
  <c r="J1811" i="2"/>
  <c r="K1811" i="2" s="1"/>
  <c r="O1811" i="2" s="1"/>
  <c r="J1812" i="2"/>
  <c r="K1812" i="2" s="1"/>
  <c r="J1813" i="2"/>
  <c r="K1813" i="2" s="1"/>
  <c r="J1814" i="2"/>
  <c r="K1814" i="2" s="1"/>
  <c r="J1815" i="2"/>
  <c r="K1815" i="2" s="1"/>
  <c r="J1816" i="2"/>
  <c r="K1816" i="2" s="1"/>
  <c r="O1816" i="2" s="1"/>
  <c r="J1817" i="2"/>
  <c r="K1817" i="2" s="1"/>
  <c r="J1818" i="2"/>
  <c r="K1818" i="2" s="1"/>
  <c r="J1819" i="2"/>
  <c r="K1819" i="2" s="1"/>
  <c r="O1819" i="2" s="1"/>
  <c r="J1820" i="2"/>
  <c r="K1820" i="2" s="1"/>
  <c r="J1821" i="2"/>
  <c r="K1821" i="2" s="1"/>
  <c r="J1822" i="2"/>
  <c r="K1822" i="2" s="1"/>
  <c r="J1823" i="2"/>
  <c r="K1823" i="2" s="1"/>
  <c r="J1824" i="2"/>
  <c r="K1824" i="2" s="1"/>
  <c r="J1825" i="2"/>
  <c r="K1825" i="2" s="1"/>
  <c r="J1826" i="2"/>
  <c r="K1826" i="2" s="1"/>
  <c r="J1827" i="2"/>
  <c r="K1827" i="2" s="1"/>
  <c r="O1827" i="2" s="1"/>
  <c r="J1828" i="2"/>
  <c r="K1828" i="2" s="1"/>
  <c r="J1829" i="2"/>
  <c r="K1829" i="2" s="1"/>
  <c r="J1830" i="2"/>
  <c r="K1830" i="2" s="1"/>
  <c r="J1831" i="2"/>
  <c r="K1831" i="2" s="1"/>
  <c r="M1831" i="2" s="1"/>
  <c r="J1832" i="2"/>
  <c r="K1832" i="2" s="1"/>
  <c r="O1832" i="2" s="1"/>
  <c r="J1833" i="2"/>
  <c r="K1833" i="2" s="1"/>
  <c r="J1834" i="2"/>
  <c r="K1834" i="2" s="1"/>
  <c r="J1835" i="2"/>
  <c r="K1835" i="2" s="1"/>
  <c r="O1835" i="2" s="1"/>
  <c r="J1836" i="2"/>
  <c r="K1836" i="2" s="1"/>
  <c r="J1837" i="2"/>
  <c r="K1837" i="2" s="1"/>
  <c r="J1838" i="2"/>
  <c r="K1838" i="2" s="1"/>
  <c r="J1839" i="2"/>
  <c r="K1839" i="2" s="1"/>
  <c r="J1840" i="2"/>
  <c r="K1840" i="2" s="1"/>
  <c r="J1841" i="2"/>
  <c r="K1841" i="2" s="1"/>
  <c r="J1842" i="2"/>
  <c r="K1842" i="2" s="1"/>
  <c r="J1843" i="2"/>
  <c r="K1843" i="2" s="1"/>
  <c r="O1843" i="2" s="1"/>
  <c r="J1844" i="2"/>
  <c r="K1844" i="2" s="1"/>
  <c r="J1845" i="2"/>
  <c r="K1845" i="2" s="1"/>
  <c r="J1846" i="2"/>
  <c r="K1846" i="2" s="1"/>
  <c r="J1847" i="2"/>
  <c r="K1847" i="2" s="1"/>
  <c r="J1848" i="2"/>
  <c r="K1848" i="2" s="1"/>
  <c r="O1848" i="2" s="1"/>
  <c r="J1849" i="2"/>
  <c r="K1849" i="2" s="1"/>
  <c r="J1850" i="2"/>
  <c r="K1850" i="2" s="1"/>
  <c r="J1851" i="2"/>
  <c r="K1851" i="2" s="1"/>
  <c r="O1851" i="2" s="1"/>
  <c r="J1852" i="2"/>
  <c r="K1852" i="2" s="1"/>
  <c r="J1853" i="2"/>
  <c r="K1853" i="2" s="1"/>
  <c r="J1854" i="2"/>
  <c r="K1854" i="2" s="1"/>
  <c r="J1855" i="2"/>
  <c r="K1855" i="2" s="1"/>
  <c r="J1856" i="2"/>
  <c r="K1856" i="2" s="1"/>
  <c r="J1857" i="2"/>
  <c r="K1857" i="2" s="1"/>
  <c r="J1858" i="2"/>
  <c r="K1858" i="2" s="1"/>
  <c r="J1859" i="2"/>
  <c r="K1859" i="2" s="1"/>
  <c r="O1859" i="2" s="1"/>
  <c r="J1860" i="2"/>
  <c r="K1860" i="2" s="1"/>
  <c r="J1861" i="2"/>
  <c r="K1861" i="2" s="1"/>
  <c r="J1862" i="2"/>
  <c r="K1862" i="2" s="1"/>
  <c r="J1863" i="2"/>
  <c r="K1863" i="2" s="1"/>
  <c r="M1863" i="2" s="1"/>
  <c r="J1864" i="2"/>
  <c r="K1864" i="2" s="1"/>
  <c r="O1864" i="2" s="1"/>
  <c r="J1865" i="2"/>
  <c r="K1865" i="2" s="1"/>
  <c r="J1866" i="2"/>
  <c r="K1866" i="2" s="1"/>
  <c r="J1867" i="2"/>
  <c r="K1867" i="2" s="1"/>
  <c r="O1867" i="2" s="1"/>
  <c r="J1868" i="2"/>
  <c r="K1868" i="2" s="1"/>
  <c r="J1869" i="2"/>
  <c r="K1869" i="2" s="1"/>
  <c r="J1870" i="2"/>
  <c r="K1870" i="2" s="1"/>
  <c r="J1871" i="2"/>
  <c r="K1871" i="2" s="1"/>
  <c r="J1872" i="2"/>
  <c r="K1872" i="2" s="1"/>
  <c r="J1873" i="2"/>
  <c r="K1873" i="2" s="1"/>
  <c r="M1873" i="2" s="1"/>
  <c r="J1874" i="2"/>
  <c r="K1874" i="2" s="1"/>
  <c r="J1875" i="2"/>
  <c r="K1875" i="2" s="1"/>
  <c r="O1875" i="2" s="1"/>
  <c r="J1876" i="2"/>
  <c r="K1876" i="2" s="1"/>
  <c r="J1877" i="2"/>
  <c r="K1877" i="2" s="1"/>
  <c r="J1878" i="2"/>
  <c r="K1878" i="2" s="1"/>
  <c r="J1879" i="2"/>
  <c r="K1879" i="2" s="1"/>
  <c r="J1880" i="2"/>
  <c r="K1880" i="2" s="1"/>
  <c r="O1880" i="2" s="1"/>
  <c r="J1881" i="2"/>
  <c r="K1881" i="2" s="1"/>
  <c r="J1882" i="2"/>
  <c r="K1882" i="2" s="1"/>
  <c r="J1883" i="2"/>
  <c r="K1883" i="2" s="1"/>
  <c r="O1883" i="2" s="1"/>
  <c r="J1884" i="2"/>
  <c r="K1884" i="2" s="1"/>
  <c r="M1884" i="2" s="1"/>
  <c r="J1885" i="2"/>
  <c r="K1885" i="2" s="1"/>
  <c r="J1886" i="2"/>
  <c r="K1886" i="2" s="1"/>
  <c r="J1887" i="2"/>
  <c r="K1887" i="2" s="1"/>
  <c r="J1888" i="2"/>
  <c r="K1888" i="2" s="1"/>
  <c r="J1889" i="2"/>
  <c r="K1889" i="2" s="1"/>
  <c r="O1889" i="2" s="1"/>
  <c r="J1890" i="2"/>
  <c r="K1890" i="2" s="1"/>
  <c r="O1890" i="2" s="1"/>
  <c r="J1891" i="2"/>
  <c r="K1891" i="2" s="1"/>
  <c r="O1891" i="2" s="1"/>
  <c r="J1892" i="2"/>
  <c r="K1892" i="2" s="1"/>
  <c r="J1893" i="2"/>
  <c r="K1893" i="2" s="1"/>
  <c r="J1894" i="2"/>
  <c r="K1894" i="2" s="1"/>
  <c r="J1895" i="2"/>
  <c r="K1895" i="2" s="1"/>
  <c r="M1895" i="2" s="1"/>
  <c r="J1896" i="2"/>
  <c r="K1896" i="2" s="1"/>
  <c r="O1896" i="2" s="1"/>
  <c r="J1897" i="2"/>
  <c r="K1897" i="2" s="1"/>
  <c r="J1898" i="2"/>
  <c r="K1898" i="2" s="1"/>
  <c r="J1899" i="2"/>
  <c r="K1899" i="2" s="1"/>
  <c r="O1899" i="2" s="1"/>
  <c r="J1900" i="2"/>
  <c r="K1900" i="2" s="1"/>
  <c r="J1901" i="2"/>
  <c r="K1901" i="2" s="1"/>
  <c r="J1902" i="2"/>
  <c r="K1902" i="2" s="1"/>
  <c r="J1903" i="2"/>
  <c r="K1903" i="2" s="1"/>
  <c r="J1904" i="2"/>
  <c r="K1904" i="2" s="1"/>
  <c r="J1905" i="2"/>
  <c r="K1905" i="2" s="1"/>
  <c r="M1905" i="2" s="1"/>
  <c r="J1906" i="2"/>
  <c r="K1906" i="2" s="1"/>
  <c r="J1907" i="2"/>
  <c r="K1907" i="2" s="1"/>
  <c r="O1907" i="2" s="1"/>
  <c r="J1908" i="2"/>
  <c r="K1908" i="2" s="1"/>
  <c r="J1909" i="2"/>
  <c r="K1909" i="2" s="1"/>
  <c r="J1910" i="2"/>
  <c r="K1910" i="2" s="1"/>
  <c r="J1911" i="2"/>
  <c r="K1911" i="2" s="1"/>
  <c r="J1912" i="2"/>
  <c r="K1912" i="2" s="1"/>
  <c r="O1912" i="2" s="1"/>
  <c r="J1913" i="2"/>
  <c r="K1913" i="2" s="1"/>
  <c r="J1914" i="2"/>
  <c r="K1914" i="2" s="1"/>
  <c r="J1915" i="2"/>
  <c r="K1915" i="2" s="1"/>
  <c r="O1915" i="2" s="1"/>
  <c r="J1916" i="2"/>
  <c r="K1916" i="2" s="1"/>
  <c r="J1917" i="2"/>
  <c r="K1917" i="2" s="1"/>
  <c r="J1918" i="2"/>
  <c r="K1918" i="2" s="1"/>
  <c r="J1919" i="2"/>
  <c r="K1919" i="2" s="1"/>
  <c r="J1920" i="2"/>
  <c r="K1920" i="2" s="1"/>
  <c r="J1921" i="2"/>
  <c r="K1921" i="2" s="1"/>
  <c r="J1922" i="2"/>
  <c r="K1922" i="2" s="1"/>
  <c r="J1923" i="2"/>
  <c r="K1923" i="2" s="1"/>
  <c r="O1923" i="2" s="1"/>
  <c r="J1924" i="2"/>
  <c r="K1924" i="2" s="1"/>
  <c r="O1924" i="2" s="1"/>
  <c r="J1925" i="2"/>
  <c r="K1925" i="2" s="1"/>
  <c r="J1926" i="2"/>
  <c r="K1926" i="2" s="1"/>
  <c r="J1927" i="2"/>
  <c r="K1927" i="2" s="1"/>
  <c r="O1927" i="2" s="1"/>
  <c r="J1928" i="2"/>
  <c r="K1928" i="2" s="1"/>
  <c r="O1928" i="2" s="1"/>
  <c r="J1929" i="2"/>
  <c r="K1929" i="2" s="1"/>
  <c r="O1929" i="2" s="1"/>
  <c r="J1930" i="2"/>
  <c r="K1930" i="2" s="1"/>
  <c r="J1931" i="2"/>
  <c r="K1931" i="2" s="1"/>
  <c r="O1931" i="2" s="1"/>
  <c r="J1932" i="2"/>
  <c r="K1932" i="2" s="1"/>
  <c r="J1933" i="2"/>
  <c r="K1933" i="2" s="1"/>
  <c r="J1934" i="2"/>
  <c r="K1934" i="2" s="1"/>
  <c r="J1935" i="2"/>
  <c r="K1935" i="2" s="1"/>
  <c r="J1936" i="2"/>
  <c r="K1936" i="2" s="1"/>
  <c r="J1937" i="2"/>
  <c r="K1937" i="2" s="1"/>
  <c r="M1937" i="2" s="1"/>
  <c r="J1938" i="2"/>
  <c r="K1938" i="2" s="1"/>
  <c r="J1939" i="2"/>
  <c r="K1939" i="2" s="1"/>
  <c r="O1939" i="2" s="1"/>
  <c r="J1940" i="2"/>
  <c r="K1940" i="2" s="1"/>
  <c r="J1941" i="2"/>
  <c r="K1941" i="2" s="1"/>
  <c r="J1942" i="2"/>
  <c r="K1942" i="2" s="1"/>
  <c r="J1943" i="2"/>
  <c r="K1943" i="2" s="1"/>
  <c r="J1731" i="2"/>
  <c r="K1731" i="2" s="1"/>
  <c r="J1732" i="2"/>
  <c r="K1732" i="2" s="1"/>
  <c r="J1733" i="2"/>
  <c r="K1733" i="2" s="1"/>
  <c r="J1734" i="2"/>
  <c r="K1734" i="2" s="1"/>
  <c r="J1735" i="2"/>
  <c r="K1735" i="2" s="1"/>
  <c r="J1736" i="2"/>
  <c r="K1736" i="2" s="1"/>
  <c r="J1737" i="2"/>
  <c r="K1737" i="2" s="1"/>
  <c r="B1755" i="2"/>
  <c r="Q3" i="2"/>
  <c r="Q4" i="2" s="1"/>
  <c r="Q5" i="2" s="1"/>
  <c r="Q6" i="2" s="1"/>
  <c r="Q7" i="2" s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Q99" i="2" s="1"/>
  <c r="Q100" i="2" s="1"/>
  <c r="Q101" i="2" s="1"/>
  <c r="Q102" i="2" s="1"/>
  <c r="Q103" i="2" s="1"/>
  <c r="Q104" i="2" s="1"/>
  <c r="Q105" i="2" s="1"/>
  <c r="Q106" i="2" s="1"/>
  <c r="Q107" i="2" s="1"/>
  <c r="Q108" i="2" s="1"/>
  <c r="Q109" i="2" s="1"/>
  <c r="Q110" i="2" s="1"/>
  <c r="Q111" i="2" s="1"/>
  <c r="Q112" i="2" s="1"/>
  <c r="Q113" i="2" s="1"/>
  <c r="Q114" i="2" s="1"/>
  <c r="Q115" i="2" s="1"/>
  <c r="Q116" i="2" s="1"/>
  <c r="Q117" i="2" s="1"/>
  <c r="Q118" i="2" s="1"/>
  <c r="Q119" i="2" s="1"/>
  <c r="Q120" i="2" s="1"/>
  <c r="Q121" i="2" s="1"/>
  <c r="Q122" i="2" s="1"/>
  <c r="Q123" i="2" s="1"/>
  <c r="Q124" i="2" s="1"/>
  <c r="Q125" i="2" s="1"/>
  <c r="Q126" i="2" s="1"/>
  <c r="Q127" i="2" s="1"/>
  <c r="Q128" i="2" s="1"/>
  <c r="Q129" i="2" s="1"/>
  <c r="Q130" i="2" s="1"/>
  <c r="Q131" i="2" s="1"/>
  <c r="Q132" i="2" s="1"/>
  <c r="Q133" i="2" s="1"/>
  <c r="Q134" i="2" s="1"/>
  <c r="Q135" i="2" s="1"/>
  <c r="Q136" i="2" s="1"/>
  <c r="Q137" i="2" s="1"/>
  <c r="Q138" i="2" s="1"/>
  <c r="Q139" i="2" s="1"/>
  <c r="Q140" i="2" s="1"/>
  <c r="Q141" i="2" s="1"/>
  <c r="Q142" i="2" s="1"/>
  <c r="Q143" i="2" s="1"/>
  <c r="Q144" i="2" s="1"/>
  <c r="Q145" i="2" s="1"/>
  <c r="Q146" i="2" s="1"/>
  <c r="Q147" i="2" s="1"/>
  <c r="Q148" i="2" s="1"/>
  <c r="Q149" i="2" s="1"/>
  <c r="Q150" i="2" s="1"/>
  <c r="Q151" i="2" s="1"/>
  <c r="Q152" i="2" s="1"/>
  <c r="Q153" i="2" s="1"/>
  <c r="Q154" i="2" s="1"/>
  <c r="Q155" i="2" s="1"/>
  <c r="Q156" i="2" s="1"/>
  <c r="Q157" i="2" s="1"/>
  <c r="Q158" i="2" s="1"/>
  <c r="Q159" i="2" s="1"/>
  <c r="Q160" i="2" s="1"/>
  <c r="Q161" i="2" s="1"/>
  <c r="Q162" i="2" s="1"/>
  <c r="Q163" i="2" s="1"/>
  <c r="Q164" i="2" s="1"/>
  <c r="Q165" i="2" s="1"/>
  <c r="Q166" i="2" s="1"/>
  <c r="Q167" i="2" s="1"/>
  <c r="Q168" i="2" s="1"/>
  <c r="Q169" i="2" s="1"/>
  <c r="Q170" i="2" s="1"/>
  <c r="Q171" i="2" s="1"/>
  <c r="Q172" i="2" s="1"/>
  <c r="Q173" i="2" s="1"/>
  <c r="Q174" i="2" s="1"/>
  <c r="Q175" i="2" s="1"/>
  <c r="Q176" i="2" s="1"/>
  <c r="Q177" i="2" s="1"/>
  <c r="Q178" i="2" s="1"/>
  <c r="Q179" i="2" s="1"/>
  <c r="Q180" i="2" s="1"/>
  <c r="Q181" i="2" s="1"/>
  <c r="Q182" i="2" s="1"/>
  <c r="Q183" i="2" s="1"/>
  <c r="Q184" i="2" s="1"/>
  <c r="Q185" i="2" s="1"/>
  <c r="Q186" i="2" s="1"/>
  <c r="Q187" i="2" s="1"/>
  <c r="Q188" i="2" s="1"/>
  <c r="Q189" i="2" s="1"/>
  <c r="Q190" i="2" s="1"/>
  <c r="Q191" i="2" s="1"/>
  <c r="Q192" i="2" s="1"/>
  <c r="Q193" i="2" s="1"/>
  <c r="Q194" i="2" s="1"/>
  <c r="Q195" i="2" s="1"/>
  <c r="Q196" i="2" s="1"/>
  <c r="Q197" i="2" s="1"/>
  <c r="Q198" i="2" s="1"/>
  <c r="Q199" i="2" s="1"/>
  <c r="Q200" i="2" s="1"/>
  <c r="Q201" i="2" s="1"/>
  <c r="Q202" i="2" s="1"/>
  <c r="Q203" i="2" s="1"/>
  <c r="Q204" i="2" s="1"/>
  <c r="Q205" i="2" s="1"/>
  <c r="Q206" i="2" s="1"/>
  <c r="Q207" i="2" s="1"/>
  <c r="Q208" i="2" s="1"/>
  <c r="Q209" i="2" s="1"/>
  <c r="Q210" i="2" s="1"/>
  <c r="Q211" i="2" s="1"/>
  <c r="Q212" i="2" s="1"/>
  <c r="Q213" i="2" s="1"/>
  <c r="Q214" i="2" s="1"/>
  <c r="Q215" i="2" s="1"/>
  <c r="Q216" i="2" s="1"/>
  <c r="Q217" i="2" s="1"/>
  <c r="Q218" i="2" s="1"/>
  <c r="Q219" i="2" s="1"/>
  <c r="Q220" i="2" s="1"/>
  <c r="Q221" i="2" s="1"/>
  <c r="Q222" i="2" s="1"/>
  <c r="Q223" i="2" s="1"/>
  <c r="Q224" i="2" s="1"/>
  <c r="Q225" i="2" s="1"/>
  <c r="Q226" i="2" s="1"/>
  <c r="Q227" i="2" s="1"/>
  <c r="Q228" i="2" s="1"/>
  <c r="Q229" i="2" s="1"/>
  <c r="Q230" i="2" s="1"/>
  <c r="Q231" i="2" s="1"/>
  <c r="Q232" i="2" s="1"/>
  <c r="Q233" i="2" s="1"/>
  <c r="Q234" i="2" s="1"/>
  <c r="Q235" i="2" s="1"/>
  <c r="Q236" i="2" s="1"/>
  <c r="Q237" i="2" s="1"/>
  <c r="Q238" i="2" s="1"/>
  <c r="Q239" i="2" s="1"/>
  <c r="Q240" i="2" s="1"/>
  <c r="Q241" i="2" s="1"/>
  <c r="Q242" i="2" s="1"/>
  <c r="Q243" i="2" s="1"/>
  <c r="Q244" i="2" s="1"/>
  <c r="Q245" i="2" s="1"/>
  <c r="Q246" i="2" s="1"/>
  <c r="Q247" i="2" s="1"/>
  <c r="Q248" i="2" s="1"/>
  <c r="Q249" i="2" s="1"/>
  <c r="Q250" i="2" s="1"/>
  <c r="Q251" i="2" s="1"/>
  <c r="Q252" i="2" s="1"/>
  <c r="Q253" i="2" s="1"/>
  <c r="Q254" i="2" s="1"/>
  <c r="Q255" i="2" s="1"/>
  <c r="Q256" i="2" s="1"/>
  <c r="Q257" i="2" s="1"/>
  <c r="Q258" i="2" s="1"/>
  <c r="Q259" i="2" s="1"/>
  <c r="Q260" i="2" s="1"/>
  <c r="Q261" i="2" s="1"/>
  <c r="Q262" i="2" s="1"/>
  <c r="Q263" i="2" s="1"/>
  <c r="Q264" i="2" s="1"/>
  <c r="Q265" i="2" s="1"/>
  <c r="Q266" i="2" s="1"/>
  <c r="Q267" i="2" s="1"/>
  <c r="Q268" i="2" s="1"/>
  <c r="Q269" i="2" s="1"/>
  <c r="Q270" i="2" s="1"/>
  <c r="Q271" i="2" s="1"/>
  <c r="Q272" i="2" s="1"/>
  <c r="Q273" i="2" s="1"/>
  <c r="Q274" i="2" s="1"/>
  <c r="Q275" i="2" s="1"/>
  <c r="Q276" i="2" s="1"/>
  <c r="Q277" i="2" s="1"/>
  <c r="Q278" i="2" s="1"/>
  <c r="Q279" i="2" s="1"/>
  <c r="Q280" i="2" s="1"/>
  <c r="Q281" i="2" s="1"/>
  <c r="Q282" i="2" s="1"/>
  <c r="Q283" i="2" s="1"/>
  <c r="Q284" i="2" s="1"/>
  <c r="Q285" i="2" s="1"/>
  <c r="Q286" i="2" s="1"/>
  <c r="Q287" i="2" s="1"/>
  <c r="Q288" i="2" s="1"/>
  <c r="Q289" i="2" s="1"/>
  <c r="Q290" i="2" s="1"/>
  <c r="Q291" i="2" s="1"/>
  <c r="Q292" i="2" s="1"/>
  <c r="Q293" i="2" s="1"/>
  <c r="Q294" i="2" s="1"/>
  <c r="Q295" i="2" s="1"/>
  <c r="Q296" i="2" s="1"/>
  <c r="Q297" i="2" s="1"/>
  <c r="Q298" i="2" s="1"/>
  <c r="Q299" i="2" s="1"/>
  <c r="Q300" i="2" s="1"/>
  <c r="Q301" i="2" s="1"/>
  <c r="Q302" i="2" s="1"/>
  <c r="Q303" i="2" s="1"/>
  <c r="Q304" i="2" s="1"/>
  <c r="Q305" i="2" s="1"/>
  <c r="Q306" i="2" s="1"/>
  <c r="Q307" i="2" s="1"/>
  <c r="Q308" i="2" s="1"/>
  <c r="Q309" i="2" s="1"/>
  <c r="Q310" i="2" s="1"/>
  <c r="Q311" i="2" s="1"/>
  <c r="Q312" i="2" s="1"/>
  <c r="Q313" i="2" s="1"/>
  <c r="Q314" i="2" s="1"/>
  <c r="Q315" i="2" s="1"/>
  <c r="Q316" i="2" s="1"/>
  <c r="Q317" i="2" s="1"/>
  <c r="Q318" i="2" s="1"/>
  <c r="Q319" i="2" s="1"/>
  <c r="Q320" i="2" s="1"/>
  <c r="Q321" i="2" s="1"/>
  <c r="Q322" i="2" s="1"/>
  <c r="Q323" i="2" s="1"/>
  <c r="Q324" i="2" s="1"/>
  <c r="Q325" i="2" s="1"/>
  <c r="Q326" i="2" s="1"/>
  <c r="Q327" i="2" s="1"/>
  <c r="Q328" i="2" s="1"/>
  <c r="Q329" i="2" s="1"/>
  <c r="Q330" i="2" s="1"/>
  <c r="Q331" i="2" s="1"/>
  <c r="Q332" i="2" s="1"/>
  <c r="Q333" i="2" s="1"/>
  <c r="Q334" i="2" s="1"/>
  <c r="Q335" i="2" s="1"/>
  <c r="Q336" i="2" s="1"/>
  <c r="Q337" i="2" s="1"/>
  <c r="Q338" i="2" s="1"/>
  <c r="Q339" i="2" s="1"/>
  <c r="Q340" i="2" s="1"/>
  <c r="Q341" i="2" s="1"/>
  <c r="Q342" i="2" s="1"/>
  <c r="Q343" i="2" s="1"/>
  <c r="Q344" i="2" s="1"/>
  <c r="Q345" i="2" s="1"/>
  <c r="Q346" i="2" s="1"/>
  <c r="Q347" i="2" s="1"/>
  <c r="Q348" i="2" s="1"/>
  <c r="Q349" i="2" s="1"/>
  <c r="Q350" i="2" s="1"/>
  <c r="Q351" i="2" s="1"/>
  <c r="Q352" i="2" s="1"/>
  <c r="Q353" i="2" s="1"/>
  <c r="Q354" i="2" s="1"/>
  <c r="Q355" i="2" s="1"/>
  <c r="Q356" i="2" s="1"/>
  <c r="Q357" i="2" s="1"/>
  <c r="Q358" i="2" s="1"/>
  <c r="Q359" i="2" s="1"/>
  <c r="Q360" i="2" s="1"/>
  <c r="Q361" i="2" s="1"/>
  <c r="Q362" i="2" s="1"/>
  <c r="Q363" i="2" s="1"/>
  <c r="Q364" i="2" s="1"/>
  <c r="Q365" i="2" s="1"/>
  <c r="Q366" i="2" s="1"/>
  <c r="Q367" i="2" s="1"/>
  <c r="Q368" i="2" s="1"/>
  <c r="Q369" i="2" s="1"/>
  <c r="Q370" i="2" s="1"/>
  <c r="Q371" i="2" s="1"/>
  <c r="Q372" i="2" s="1"/>
  <c r="Q373" i="2" s="1"/>
  <c r="Q374" i="2" s="1"/>
  <c r="Q375" i="2" s="1"/>
  <c r="Q376" i="2" s="1"/>
  <c r="Q377" i="2" s="1"/>
  <c r="Q378" i="2" s="1"/>
  <c r="Q379" i="2" s="1"/>
  <c r="Q380" i="2" s="1"/>
  <c r="Q381" i="2" s="1"/>
  <c r="Q382" i="2" s="1"/>
  <c r="Q383" i="2" s="1"/>
  <c r="Q384" i="2" s="1"/>
  <c r="Q385" i="2" s="1"/>
  <c r="Q386" i="2" s="1"/>
  <c r="Q387" i="2" s="1"/>
  <c r="Q388" i="2" s="1"/>
  <c r="Q389" i="2" s="1"/>
  <c r="Q390" i="2" s="1"/>
  <c r="Q391" i="2" s="1"/>
  <c r="Q392" i="2" s="1"/>
  <c r="Q393" i="2" s="1"/>
  <c r="Q394" i="2" s="1"/>
  <c r="Q395" i="2" s="1"/>
  <c r="Q396" i="2" s="1"/>
  <c r="Q397" i="2" s="1"/>
  <c r="Q398" i="2" s="1"/>
  <c r="Q399" i="2" s="1"/>
  <c r="Q400" i="2" s="1"/>
  <c r="Q401" i="2" s="1"/>
  <c r="Q402" i="2" s="1"/>
  <c r="Q403" i="2" s="1"/>
  <c r="Q404" i="2" s="1"/>
  <c r="Q405" i="2" s="1"/>
  <c r="Q406" i="2" s="1"/>
  <c r="Q407" i="2" s="1"/>
  <c r="Q408" i="2" s="1"/>
  <c r="Q409" i="2" s="1"/>
  <c r="Q410" i="2" s="1"/>
  <c r="Q411" i="2" s="1"/>
  <c r="Q412" i="2" s="1"/>
  <c r="Q413" i="2" s="1"/>
  <c r="Q414" i="2" s="1"/>
  <c r="Q415" i="2" s="1"/>
  <c r="Q416" i="2" s="1"/>
  <c r="Q417" i="2" s="1"/>
  <c r="Q418" i="2" s="1"/>
  <c r="Q419" i="2" s="1"/>
  <c r="Q420" i="2" s="1"/>
  <c r="Q421" i="2" s="1"/>
  <c r="Q422" i="2" s="1"/>
  <c r="Q423" i="2" s="1"/>
  <c r="Q424" i="2" s="1"/>
  <c r="Q425" i="2" s="1"/>
  <c r="Q426" i="2" s="1"/>
  <c r="Q427" i="2" s="1"/>
  <c r="Q428" i="2" s="1"/>
  <c r="Q429" i="2" s="1"/>
  <c r="Q430" i="2" s="1"/>
  <c r="Q431" i="2" s="1"/>
  <c r="Q432" i="2" s="1"/>
  <c r="Q433" i="2" s="1"/>
  <c r="Q434" i="2" s="1"/>
  <c r="Q435" i="2" s="1"/>
  <c r="Q436" i="2" s="1"/>
  <c r="Q437" i="2" s="1"/>
  <c r="Q438" i="2" s="1"/>
  <c r="Q439" i="2" s="1"/>
  <c r="Q440" i="2" s="1"/>
  <c r="Q441" i="2" s="1"/>
  <c r="Q442" i="2" s="1"/>
  <c r="Q443" i="2" s="1"/>
  <c r="Q444" i="2" s="1"/>
  <c r="Q445" i="2" s="1"/>
  <c r="Q446" i="2" s="1"/>
  <c r="Q447" i="2" s="1"/>
  <c r="Q448" i="2" s="1"/>
  <c r="Q449" i="2" s="1"/>
  <c r="Q450" i="2" s="1"/>
  <c r="Q451" i="2" s="1"/>
  <c r="Q452" i="2" s="1"/>
  <c r="Q453" i="2" s="1"/>
  <c r="Q454" i="2" s="1"/>
  <c r="Q455" i="2" s="1"/>
  <c r="Q456" i="2" s="1"/>
  <c r="Q457" i="2" s="1"/>
  <c r="Q458" i="2" s="1"/>
  <c r="Q459" i="2" s="1"/>
  <c r="Q460" i="2" s="1"/>
  <c r="Q461" i="2" s="1"/>
  <c r="Q462" i="2" s="1"/>
  <c r="Q463" i="2" s="1"/>
  <c r="Q464" i="2" s="1"/>
  <c r="Q465" i="2" s="1"/>
  <c r="Q466" i="2" s="1"/>
  <c r="Q467" i="2" s="1"/>
  <c r="Q468" i="2" s="1"/>
  <c r="Q469" i="2" s="1"/>
  <c r="Q470" i="2" s="1"/>
  <c r="Q471" i="2" s="1"/>
  <c r="Q472" i="2" s="1"/>
  <c r="Q473" i="2" s="1"/>
  <c r="Q474" i="2" s="1"/>
  <c r="Q475" i="2" s="1"/>
  <c r="Q476" i="2" s="1"/>
  <c r="Q477" i="2" s="1"/>
  <c r="Q478" i="2" s="1"/>
  <c r="Q479" i="2" s="1"/>
  <c r="Q480" i="2" s="1"/>
  <c r="Q481" i="2" s="1"/>
  <c r="Q482" i="2" s="1"/>
  <c r="Q483" i="2" s="1"/>
  <c r="Q484" i="2" s="1"/>
  <c r="Q485" i="2" s="1"/>
  <c r="Q486" i="2" s="1"/>
  <c r="Q487" i="2" s="1"/>
  <c r="Q488" i="2" s="1"/>
  <c r="Q489" i="2" s="1"/>
  <c r="Q490" i="2" s="1"/>
  <c r="Q491" i="2" s="1"/>
  <c r="Q492" i="2" s="1"/>
  <c r="Q493" i="2" s="1"/>
  <c r="Q494" i="2" s="1"/>
  <c r="Q495" i="2" s="1"/>
  <c r="Q496" i="2" s="1"/>
  <c r="Q497" i="2" s="1"/>
  <c r="Q498" i="2" s="1"/>
  <c r="Q499" i="2" s="1"/>
  <c r="Q500" i="2" s="1"/>
  <c r="Q501" i="2" s="1"/>
  <c r="Q502" i="2" s="1"/>
  <c r="Q503" i="2" s="1"/>
  <c r="Q504" i="2" s="1"/>
  <c r="Q505" i="2" s="1"/>
  <c r="Q506" i="2" s="1"/>
  <c r="Q507" i="2" s="1"/>
  <c r="Q508" i="2" s="1"/>
  <c r="Q509" i="2" s="1"/>
  <c r="Q510" i="2" s="1"/>
  <c r="Q511" i="2" s="1"/>
  <c r="Q512" i="2" s="1"/>
  <c r="Q513" i="2" s="1"/>
  <c r="Q514" i="2" s="1"/>
  <c r="Q515" i="2" s="1"/>
  <c r="Q516" i="2" s="1"/>
  <c r="Q517" i="2" s="1"/>
  <c r="Q518" i="2" s="1"/>
  <c r="Q519" i="2" s="1"/>
  <c r="Q520" i="2" s="1"/>
  <c r="Q521" i="2" s="1"/>
  <c r="Q522" i="2" s="1"/>
  <c r="Q523" i="2" s="1"/>
  <c r="Q524" i="2" s="1"/>
  <c r="Q525" i="2" s="1"/>
  <c r="Q526" i="2" s="1"/>
  <c r="Q527" i="2" s="1"/>
  <c r="Q528" i="2" s="1"/>
  <c r="Q529" i="2" s="1"/>
  <c r="Q530" i="2" s="1"/>
  <c r="Q531" i="2" s="1"/>
  <c r="Q532" i="2" s="1"/>
  <c r="Q533" i="2" s="1"/>
  <c r="Q534" i="2" s="1"/>
  <c r="Q535" i="2" s="1"/>
  <c r="Q536" i="2" s="1"/>
  <c r="Q537" i="2" s="1"/>
  <c r="Q538" i="2" s="1"/>
  <c r="Q539" i="2" s="1"/>
  <c r="Q540" i="2" s="1"/>
  <c r="Q541" i="2" s="1"/>
  <c r="Q542" i="2" s="1"/>
  <c r="Q543" i="2" s="1"/>
  <c r="Q544" i="2" s="1"/>
  <c r="Q545" i="2" s="1"/>
  <c r="Q546" i="2" s="1"/>
  <c r="Q547" i="2" s="1"/>
  <c r="Q548" i="2" s="1"/>
  <c r="Q549" i="2" s="1"/>
  <c r="Q550" i="2" s="1"/>
  <c r="Q551" i="2" s="1"/>
  <c r="Q552" i="2" s="1"/>
  <c r="Q553" i="2" s="1"/>
  <c r="Q554" i="2" s="1"/>
  <c r="Q555" i="2" s="1"/>
  <c r="Q556" i="2" s="1"/>
  <c r="Q557" i="2" s="1"/>
  <c r="Q558" i="2" s="1"/>
  <c r="Q559" i="2" s="1"/>
  <c r="Q560" i="2" s="1"/>
  <c r="Q561" i="2" s="1"/>
  <c r="Q562" i="2" s="1"/>
  <c r="Q563" i="2" s="1"/>
  <c r="Q564" i="2" s="1"/>
  <c r="Q565" i="2" s="1"/>
  <c r="Q566" i="2" s="1"/>
  <c r="Q567" i="2" s="1"/>
  <c r="Q568" i="2" s="1"/>
  <c r="Q569" i="2" s="1"/>
  <c r="Q570" i="2" s="1"/>
  <c r="Q571" i="2" s="1"/>
  <c r="Q572" i="2" s="1"/>
  <c r="Q573" i="2" s="1"/>
  <c r="Q574" i="2" s="1"/>
  <c r="Q575" i="2" s="1"/>
  <c r="Q576" i="2" s="1"/>
  <c r="Q577" i="2" s="1"/>
  <c r="Q578" i="2" s="1"/>
  <c r="Q579" i="2" s="1"/>
  <c r="Q580" i="2" s="1"/>
  <c r="Q581" i="2" s="1"/>
  <c r="Q582" i="2" s="1"/>
  <c r="Q583" i="2" s="1"/>
  <c r="Q584" i="2" s="1"/>
  <c r="Q585" i="2" s="1"/>
  <c r="Q586" i="2" s="1"/>
  <c r="Q587" i="2" s="1"/>
  <c r="Q588" i="2" s="1"/>
  <c r="Q589" i="2" s="1"/>
  <c r="Q590" i="2" s="1"/>
  <c r="Q591" i="2" s="1"/>
  <c r="Q592" i="2" s="1"/>
  <c r="Q593" i="2" s="1"/>
  <c r="Q594" i="2" s="1"/>
  <c r="Q595" i="2" s="1"/>
  <c r="Q596" i="2" s="1"/>
  <c r="Q597" i="2" s="1"/>
  <c r="Q598" i="2" s="1"/>
  <c r="Q599" i="2" s="1"/>
  <c r="Q600" i="2" s="1"/>
  <c r="Q601" i="2" s="1"/>
  <c r="Q602" i="2" s="1"/>
  <c r="Q603" i="2" s="1"/>
  <c r="Q604" i="2" s="1"/>
  <c r="Q605" i="2" s="1"/>
  <c r="Q606" i="2" s="1"/>
  <c r="Q607" i="2" s="1"/>
  <c r="Q608" i="2" s="1"/>
  <c r="Q609" i="2" s="1"/>
  <c r="Q610" i="2" s="1"/>
  <c r="Q611" i="2" s="1"/>
  <c r="Q612" i="2" s="1"/>
  <c r="Q613" i="2" s="1"/>
  <c r="Q614" i="2" s="1"/>
  <c r="Q615" i="2" s="1"/>
  <c r="Q616" i="2" s="1"/>
  <c r="Q617" i="2" s="1"/>
  <c r="Q618" i="2" s="1"/>
  <c r="Q619" i="2" s="1"/>
  <c r="Q620" i="2" s="1"/>
  <c r="Q621" i="2" s="1"/>
  <c r="Q622" i="2" s="1"/>
  <c r="Q623" i="2" s="1"/>
  <c r="Q624" i="2" s="1"/>
  <c r="Q625" i="2" s="1"/>
  <c r="Q626" i="2" s="1"/>
  <c r="Q627" i="2" s="1"/>
  <c r="Q628" i="2" s="1"/>
  <c r="Q629" i="2" s="1"/>
  <c r="Q630" i="2" s="1"/>
  <c r="Q631" i="2" s="1"/>
  <c r="Q632" i="2" s="1"/>
  <c r="Q633" i="2" s="1"/>
  <c r="Q634" i="2" s="1"/>
  <c r="Q635" i="2" s="1"/>
  <c r="Q636" i="2" s="1"/>
  <c r="Q637" i="2" s="1"/>
  <c r="Q638" i="2" s="1"/>
  <c r="Q639" i="2" s="1"/>
  <c r="Q640" i="2" s="1"/>
  <c r="Q641" i="2" s="1"/>
  <c r="Q642" i="2" s="1"/>
  <c r="Q643" i="2" s="1"/>
  <c r="Q644" i="2" s="1"/>
  <c r="Q645" i="2" s="1"/>
  <c r="Q646" i="2" s="1"/>
  <c r="Q647" i="2" s="1"/>
  <c r="Q648" i="2" s="1"/>
  <c r="Q649" i="2" s="1"/>
  <c r="Q650" i="2" s="1"/>
  <c r="Q651" i="2" s="1"/>
  <c r="Q652" i="2" s="1"/>
  <c r="Q653" i="2" s="1"/>
  <c r="Q654" i="2" s="1"/>
  <c r="Q655" i="2" s="1"/>
  <c r="Q656" i="2" s="1"/>
  <c r="Q657" i="2" s="1"/>
  <c r="Q658" i="2" s="1"/>
  <c r="Q659" i="2" s="1"/>
  <c r="Q660" i="2" s="1"/>
  <c r="Q661" i="2" s="1"/>
  <c r="Q662" i="2" s="1"/>
  <c r="Q663" i="2" s="1"/>
  <c r="Q664" i="2" s="1"/>
  <c r="Q665" i="2" s="1"/>
  <c r="Q666" i="2" s="1"/>
  <c r="Q667" i="2" s="1"/>
  <c r="Q668" i="2" s="1"/>
  <c r="Q669" i="2" s="1"/>
  <c r="Q670" i="2" s="1"/>
  <c r="Q671" i="2" s="1"/>
  <c r="Q672" i="2" s="1"/>
  <c r="Q673" i="2" s="1"/>
  <c r="Q674" i="2" s="1"/>
  <c r="Q675" i="2" s="1"/>
  <c r="Q676" i="2" s="1"/>
  <c r="Q677" i="2" s="1"/>
  <c r="Q678" i="2" s="1"/>
  <c r="Q679" i="2" s="1"/>
  <c r="Q680" i="2" s="1"/>
  <c r="Q681" i="2" s="1"/>
  <c r="Q682" i="2" s="1"/>
  <c r="Q683" i="2" s="1"/>
  <c r="Q684" i="2" s="1"/>
  <c r="Q685" i="2" s="1"/>
  <c r="Q686" i="2" s="1"/>
  <c r="Q687" i="2" s="1"/>
  <c r="Q688" i="2" s="1"/>
  <c r="Q689" i="2" s="1"/>
  <c r="Q690" i="2" s="1"/>
  <c r="Q691" i="2" s="1"/>
  <c r="Q692" i="2" s="1"/>
  <c r="Q693" i="2" s="1"/>
  <c r="Q694" i="2" s="1"/>
  <c r="Q695" i="2" s="1"/>
  <c r="Q696" i="2" s="1"/>
  <c r="Q697" i="2" s="1"/>
  <c r="Q698" i="2" s="1"/>
  <c r="Q699" i="2" s="1"/>
  <c r="Q700" i="2" s="1"/>
  <c r="Q701" i="2" s="1"/>
  <c r="Q702" i="2" s="1"/>
  <c r="Q703" i="2" s="1"/>
  <c r="Q704" i="2" s="1"/>
  <c r="Q705" i="2" s="1"/>
  <c r="Q706" i="2" s="1"/>
  <c r="Q707" i="2" s="1"/>
  <c r="Q708" i="2" s="1"/>
  <c r="Q709" i="2" s="1"/>
  <c r="Q710" i="2" s="1"/>
  <c r="Q711" i="2" s="1"/>
  <c r="Q712" i="2" s="1"/>
  <c r="Q713" i="2" s="1"/>
  <c r="Q714" i="2" s="1"/>
  <c r="Q715" i="2" s="1"/>
  <c r="Q716" i="2" s="1"/>
  <c r="Q717" i="2" s="1"/>
  <c r="Q718" i="2" s="1"/>
  <c r="Q719" i="2" s="1"/>
  <c r="Q720" i="2" s="1"/>
  <c r="Q721" i="2" s="1"/>
  <c r="Q722" i="2" s="1"/>
  <c r="Q723" i="2" s="1"/>
  <c r="Q724" i="2" s="1"/>
  <c r="Q725" i="2" s="1"/>
  <c r="Q726" i="2" s="1"/>
  <c r="Q727" i="2" s="1"/>
  <c r="Q728" i="2" s="1"/>
  <c r="Q729" i="2" s="1"/>
  <c r="Q730" i="2" s="1"/>
  <c r="Q731" i="2" s="1"/>
  <c r="Q732" i="2" s="1"/>
  <c r="Q733" i="2" s="1"/>
  <c r="Q734" i="2" s="1"/>
  <c r="Q735" i="2" s="1"/>
  <c r="Q736" i="2" s="1"/>
  <c r="Q737" i="2" s="1"/>
  <c r="Q738" i="2" s="1"/>
  <c r="Q739" i="2" s="1"/>
  <c r="Q740" i="2" s="1"/>
  <c r="Q741" i="2" s="1"/>
  <c r="Q742" i="2" s="1"/>
  <c r="Q743" i="2" s="1"/>
  <c r="Q744" i="2" s="1"/>
  <c r="Q745" i="2" s="1"/>
  <c r="Q746" i="2" s="1"/>
  <c r="Q747" i="2" s="1"/>
  <c r="Q748" i="2" s="1"/>
  <c r="Q749" i="2" s="1"/>
  <c r="Q750" i="2" s="1"/>
  <c r="Q751" i="2" s="1"/>
  <c r="Q752" i="2" s="1"/>
  <c r="Q753" i="2" s="1"/>
  <c r="Q754" i="2" s="1"/>
  <c r="Q755" i="2" s="1"/>
  <c r="Q756" i="2" s="1"/>
  <c r="Q757" i="2" s="1"/>
  <c r="Q758" i="2" s="1"/>
  <c r="Q759" i="2" s="1"/>
  <c r="Q760" i="2" s="1"/>
  <c r="Q761" i="2" s="1"/>
  <c r="Q762" i="2" s="1"/>
  <c r="Q763" i="2" s="1"/>
  <c r="Q764" i="2" s="1"/>
  <c r="Q765" i="2" s="1"/>
  <c r="Q766" i="2" s="1"/>
  <c r="Q767" i="2" s="1"/>
  <c r="Q768" i="2" s="1"/>
  <c r="Q769" i="2" s="1"/>
  <c r="Q770" i="2" s="1"/>
  <c r="Q771" i="2" s="1"/>
  <c r="Q772" i="2" s="1"/>
  <c r="Q773" i="2" s="1"/>
  <c r="Q774" i="2" s="1"/>
  <c r="Q775" i="2" s="1"/>
  <c r="Q776" i="2" s="1"/>
  <c r="Q777" i="2" s="1"/>
  <c r="Q778" i="2" s="1"/>
  <c r="Q779" i="2" s="1"/>
  <c r="Q780" i="2" s="1"/>
  <c r="Q781" i="2" s="1"/>
  <c r="Q782" i="2" s="1"/>
  <c r="Q783" i="2" s="1"/>
  <c r="Q784" i="2" s="1"/>
  <c r="Q785" i="2" s="1"/>
  <c r="Q786" i="2" s="1"/>
  <c r="Q787" i="2" s="1"/>
  <c r="Q788" i="2" s="1"/>
  <c r="Q789" i="2" s="1"/>
  <c r="Q790" i="2" s="1"/>
  <c r="Q791" i="2" s="1"/>
  <c r="Q792" i="2" s="1"/>
  <c r="Q793" i="2" s="1"/>
  <c r="Q794" i="2" s="1"/>
  <c r="Q795" i="2" s="1"/>
  <c r="Q796" i="2" s="1"/>
  <c r="Q797" i="2" s="1"/>
  <c r="Q798" i="2" s="1"/>
  <c r="Q799" i="2" s="1"/>
  <c r="Q800" i="2" s="1"/>
  <c r="Q801" i="2" s="1"/>
  <c r="Q802" i="2" s="1"/>
  <c r="Q803" i="2" s="1"/>
  <c r="Q804" i="2" s="1"/>
  <c r="Q805" i="2" s="1"/>
  <c r="Q806" i="2" s="1"/>
  <c r="Q807" i="2" s="1"/>
  <c r="Q808" i="2" s="1"/>
  <c r="Q809" i="2" s="1"/>
  <c r="Q810" i="2" s="1"/>
  <c r="Q811" i="2" s="1"/>
  <c r="Q812" i="2" s="1"/>
  <c r="Q813" i="2" s="1"/>
  <c r="Q814" i="2" s="1"/>
  <c r="Q815" i="2" s="1"/>
  <c r="Q816" i="2" s="1"/>
  <c r="Q817" i="2" s="1"/>
  <c r="Q818" i="2" s="1"/>
  <c r="Q819" i="2" s="1"/>
  <c r="Q820" i="2" s="1"/>
  <c r="Q821" i="2" s="1"/>
  <c r="Q822" i="2" s="1"/>
  <c r="Q823" i="2" s="1"/>
  <c r="Q824" i="2" s="1"/>
  <c r="Q825" i="2" s="1"/>
  <c r="Q826" i="2" s="1"/>
  <c r="Q827" i="2" s="1"/>
  <c r="Q828" i="2" s="1"/>
  <c r="Q829" i="2" s="1"/>
  <c r="Q830" i="2" s="1"/>
  <c r="Q831" i="2" s="1"/>
  <c r="Q832" i="2" s="1"/>
  <c r="Q833" i="2" s="1"/>
  <c r="Q834" i="2" s="1"/>
  <c r="Q835" i="2" s="1"/>
  <c r="Q836" i="2" s="1"/>
  <c r="Q837" i="2" s="1"/>
  <c r="Q838" i="2" s="1"/>
  <c r="Q839" i="2" s="1"/>
  <c r="Q840" i="2" s="1"/>
  <c r="Q841" i="2" s="1"/>
  <c r="Q842" i="2" s="1"/>
  <c r="Q843" i="2" s="1"/>
  <c r="Q844" i="2" s="1"/>
  <c r="Q845" i="2" s="1"/>
  <c r="Q846" i="2" s="1"/>
  <c r="Q847" i="2" s="1"/>
  <c r="Q848" i="2" s="1"/>
  <c r="Q849" i="2" s="1"/>
  <c r="Q850" i="2" s="1"/>
  <c r="Q851" i="2" s="1"/>
  <c r="Q852" i="2" s="1"/>
  <c r="Q853" i="2" s="1"/>
  <c r="Q854" i="2" s="1"/>
  <c r="Q855" i="2" s="1"/>
  <c r="Q856" i="2" s="1"/>
  <c r="Q857" i="2" s="1"/>
  <c r="Q858" i="2" s="1"/>
  <c r="Q859" i="2" s="1"/>
  <c r="Q860" i="2" s="1"/>
  <c r="Q861" i="2" s="1"/>
  <c r="Q862" i="2" s="1"/>
  <c r="Q863" i="2" s="1"/>
  <c r="Q864" i="2" s="1"/>
  <c r="Q865" i="2" s="1"/>
  <c r="Q866" i="2" s="1"/>
  <c r="Q867" i="2" s="1"/>
  <c r="Q868" i="2" s="1"/>
  <c r="Q869" i="2" s="1"/>
  <c r="Q870" i="2" s="1"/>
  <c r="Q871" i="2" s="1"/>
  <c r="Q872" i="2" s="1"/>
  <c r="Q873" i="2" s="1"/>
  <c r="Q874" i="2" s="1"/>
  <c r="Q875" i="2" s="1"/>
  <c r="Q876" i="2" s="1"/>
  <c r="Q877" i="2" s="1"/>
  <c r="Q878" i="2" s="1"/>
  <c r="Q879" i="2" s="1"/>
  <c r="Q880" i="2" s="1"/>
  <c r="Q881" i="2" s="1"/>
  <c r="Q882" i="2" s="1"/>
  <c r="Q883" i="2" s="1"/>
  <c r="Q884" i="2" s="1"/>
  <c r="Q885" i="2" s="1"/>
  <c r="Q886" i="2" s="1"/>
  <c r="Q887" i="2" s="1"/>
  <c r="Q888" i="2" s="1"/>
  <c r="Q889" i="2" s="1"/>
  <c r="Q890" i="2" s="1"/>
  <c r="Q891" i="2" s="1"/>
  <c r="Q892" i="2" s="1"/>
  <c r="Q893" i="2" s="1"/>
  <c r="Q894" i="2" s="1"/>
  <c r="Q895" i="2" s="1"/>
  <c r="Q896" i="2" s="1"/>
  <c r="Q897" i="2" s="1"/>
  <c r="Q898" i="2" s="1"/>
  <c r="Q899" i="2" s="1"/>
  <c r="Q900" i="2" s="1"/>
  <c r="Q901" i="2" s="1"/>
  <c r="Q902" i="2" s="1"/>
  <c r="Q903" i="2" s="1"/>
  <c r="Q904" i="2" s="1"/>
  <c r="Q905" i="2" s="1"/>
  <c r="Q906" i="2" s="1"/>
  <c r="Q907" i="2" s="1"/>
  <c r="Q908" i="2" s="1"/>
  <c r="Q909" i="2" s="1"/>
  <c r="Q910" i="2" s="1"/>
  <c r="Q911" i="2" s="1"/>
  <c r="Q912" i="2" s="1"/>
  <c r="Q913" i="2" s="1"/>
  <c r="Q914" i="2" s="1"/>
  <c r="Q915" i="2" s="1"/>
  <c r="Q916" i="2" s="1"/>
  <c r="Q917" i="2" s="1"/>
  <c r="Q918" i="2" s="1"/>
  <c r="Q919" i="2" s="1"/>
  <c r="Q920" i="2" s="1"/>
  <c r="Q921" i="2" s="1"/>
  <c r="Q922" i="2" s="1"/>
  <c r="Q923" i="2" s="1"/>
  <c r="Q924" i="2" s="1"/>
  <c r="Q925" i="2" s="1"/>
  <c r="Q926" i="2" s="1"/>
  <c r="Q927" i="2" s="1"/>
  <c r="Q928" i="2" s="1"/>
  <c r="Q929" i="2" s="1"/>
  <c r="Q930" i="2" s="1"/>
  <c r="Q931" i="2" s="1"/>
  <c r="Q932" i="2" s="1"/>
  <c r="Q933" i="2" s="1"/>
  <c r="Q934" i="2" s="1"/>
  <c r="Q935" i="2" s="1"/>
  <c r="Q936" i="2" s="1"/>
  <c r="Q937" i="2" s="1"/>
  <c r="Q938" i="2" s="1"/>
  <c r="Q939" i="2" s="1"/>
  <c r="Q940" i="2" s="1"/>
  <c r="Q941" i="2" s="1"/>
  <c r="Q942" i="2" s="1"/>
  <c r="Q943" i="2" s="1"/>
  <c r="Q944" i="2" s="1"/>
  <c r="Q945" i="2" s="1"/>
  <c r="Q946" i="2" s="1"/>
  <c r="Q947" i="2" s="1"/>
  <c r="Q948" i="2" s="1"/>
  <c r="Q949" i="2" s="1"/>
  <c r="Q950" i="2" s="1"/>
  <c r="Q951" i="2" s="1"/>
  <c r="Q952" i="2" s="1"/>
  <c r="Q953" i="2" s="1"/>
  <c r="Q954" i="2" s="1"/>
  <c r="Q955" i="2" s="1"/>
  <c r="Q956" i="2" s="1"/>
  <c r="Q957" i="2" s="1"/>
  <c r="Q958" i="2" s="1"/>
  <c r="Q959" i="2" s="1"/>
  <c r="Q960" i="2" s="1"/>
  <c r="Q961" i="2" s="1"/>
  <c r="Q962" i="2" s="1"/>
  <c r="Q963" i="2" s="1"/>
  <c r="Q964" i="2" s="1"/>
  <c r="Q965" i="2" s="1"/>
  <c r="Q966" i="2" s="1"/>
  <c r="Q967" i="2" s="1"/>
  <c r="Q968" i="2" s="1"/>
  <c r="Q969" i="2" s="1"/>
  <c r="Q970" i="2" s="1"/>
  <c r="Q971" i="2" s="1"/>
  <c r="Q972" i="2" s="1"/>
  <c r="Q973" i="2" s="1"/>
  <c r="Q974" i="2" s="1"/>
  <c r="Q975" i="2" s="1"/>
  <c r="Q976" i="2" s="1"/>
  <c r="Q977" i="2" s="1"/>
  <c r="Q978" i="2" s="1"/>
  <c r="Q979" i="2" s="1"/>
  <c r="Q980" i="2" s="1"/>
  <c r="Q981" i="2" s="1"/>
  <c r="Q982" i="2" s="1"/>
  <c r="Q983" i="2" s="1"/>
  <c r="Q984" i="2" s="1"/>
  <c r="Q985" i="2" s="1"/>
  <c r="Q986" i="2" s="1"/>
  <c r="Q987" i="2" s="1"/>
  <c r="Q988" i="2" s="1"/>
  <c r="Q989" i="2" s="1"/>
  <c r="Q990" i="2" s="1"/>
  <c r="Q991" i="2" s="1"/>
  <c r="Q992" i="2" s="1"/>
  <c r="Q993" i="2" s="1"/>
  <c r="Q994" i="2" s="1"/>
  <c r="Q995" i="2" s="1"/>
  <c r="Q996" i="2" s="1"/>
  <c r="Q997" i="2" s="1"/>
  <c r="Q998" i="2" s="1"/>
  <c r="Q999" i="2" s="1"/>
  <c r="Q1000" i="2" s="1"/>
  <c r="Q1001" i="2" s="1"/>
  <c r="Q1002" i="2" s="1"/>
  <c r="Q1003" i="2" s="1"/>
  <c r="Q1004" i="2" s="1"/>
  <c r="Q1005" i="2" s="1"/>
  <c r="Q1006" i="2" s="1"/>
  <c r="Q1007" i="2" s="1"/>
  <c r="Q1008" i="2" s="1"/>
  <c r="Q1009" i="2" s="1"/>
  <c r="Q1010" i="2" s="1"/>
  <c r="Q1011" i="2" s="1"/>
  <c r="Q1012" i="2" s="1"/>
  <c r="Q1013" i="2" s="1"/>
  <c r="Q1014" i="2" s="1"/>
  <c r="Q1015" i="2" s="1"/>
  <c r="Q1016" i="2" s="1"/>
  <c r="Q1017" i="2" s="1"/>
  <c r="Q1018" i="2" s="1"/>
  <c r="Q1019" i="2" s="1"/>
  <c r="Q1020" i="2" s="1"/>
  <c r="Q1021" i="2" s="1"/>
  <c r="Q1022" i="2" s="1"/>
  <c r="Q1023" i="2" s="1"/>
  <c r="Q1024" i="2" s="1"/>
  <c r="Q1025" i="2" s="1"/>
  <c r="Q1026" i="2" s="1"/>
  <c r="Q1027" i="2" s="1"/>
  <c r="Q1028" i="2" s="1"/>
  <c r="Q1029" i="2" s="1"/>
  <c r="Q1030" i="2" s="1"/>
  <c r="Q1031" i="2" s="1"/>
  <c r="Q1032" i="2" s="1"/>
  <c r="Q1033" i="2" s="1"/>
  <c r="Q1034" i="2" s="1"/>
  <c r="Q1035" i="2" s="1"/>
  <c r="Q1036" i="2" s="1"/>
  <c r="Q1037" i="2" s="1"/>
  <c r="Q1038" i="2" s="1"/>
  <c r="Q1039" i="2" s="1"/>
  <c r="Q1040" i="2" s="1"/>
  <c r="Q1041" i="2" s="1"/>
  <c r="Q1042" i="2" s="1"/>
  <c r="Q1043" i="2" s="1"/>
  <c r="Q1044" i="2" s="1"/>
  <c r="Q1045" i="2" s="1"/>
  <c r="Q1046" i="2" s="1"/>
  <c r="Q1047" i="2" s="1"/>
  <c r="Q1048" i="2" s="1"/>
  <c r="Q1049" i="2" s="1"/>
  <c r="Q1050" i="2" s="1"/>
  <c r="Q1051" i="2" s="1"/>
  <c r="Q1052" i="2" s="1"/>
  <c r="Q1053" i="2" s="1"/>
  <c r="Q1054" i="2" s="1"/>
  <c r="Q1055" i="2" s="1"/>
  <c r="Q1056" i="2" s="1"/>
  <c r="Q1057" i="2" s="1"/>
  <c r="Q1058" i="2" s="1"/>
  <c r="Q1059" i="2" s="1"/>
  <c r="Q1060" i="2" s="1"/>
  <c r="Q1061" i="2" s="1"/>
  <c r="Q1062" i="2" s="1"/>
  <c r="Q1063" i="2" s="1"/>
  <c r="Q1064" i="2" s="1"/>
  <c r="Q1065" i="2" s="1"/>
  <c r="Q1066" i="2" s="1"/>
  <c r="Q1067" i="2" s="1"/>
  <c r="Q1068" i="2" s="1"/>
  <c r="Q1069" i="2" s="1"/>
  <c r="Q1070" i="2" s="1"/>
  <c r="Q1071" i="2" s="1"/>
  <c r="Q1072" i="2" s="1"/>
  <c r="Q1073" i="2" s="1"/>
  <c r="Q1074" i="2" s="1"/>
  <c r="Q1075" i="2" s="1"/>
  <c r="Q1076" i="2" s="1"/>
  <c r="Q1077" i="2" s="1"/>
  <c r="Q1078" i="2" s="1"/>
  <c r="Q1079" i="2" s="1"/>
  <c r="Q1080" i="2" s="1"/>
  <c r="Q1081" i="2" s="1"/>
  <c r="Q1082" i="2" s="1"/>
  <c r="Q1083" i="2" s="1"/>
  <c r="Q1084" i="2" s="1"/>
  <c r="Q1085" i="2" s="1"/>
  <c r="Q1086" i="2" s="1"/>
  <c r="Q1087" i="2" s="1"/>
  <c r="Q1088" i="2" s="1"/>
  <c r="Q1089" i="2" s="1"/>
  <c r="Q1090" i="2" s="1"/>
  <c r="Q1091" i="2" s="1"/>
  <c r="Q1092" i="2" s="1"/>
  <c r="Q1093" i="2" s="1"/>
  <c r="Q1094" i="2" s="1"/>
  <c r="Q1095" i="2" s="1"/>
  <c r="Q1096" i="2" s="1"/>
  <c r="Q1097" i="2" s="1"/>
  <c r="Q1098" i="2" s="1"/>
  <c r="Q1099" i="2" s="1"/>
  <c r="Q1100" i="2" s="1"/>
  <c r="Q1101" i="2" s="1"/>
  <c r="Q1102" i="2" s="1"/>
  <c r="Q1103" i="2" s="1"/>
  <c r="Q1104" i="2" s="1"/>
  <c r="Q1105" i="2" s="1"/>
  <c r="Q1106" i="2" s="1"/>
  <c r="Q1107" i="2" s="1"/>
  <c r="Q1108" i="2" s="1"/>
  <c r="Q1109" i="2" s="1"/>
  <c r="Q1110" i="2" s="1"/>
  <c r="Q1111" i="2" s="1"/>
  <c r="Q1112" i="2" s="1"/>
  <c r="Q1113" i="2" s="1"/>
  <c r="Q1114" i="2" s="1"/>
  <c r="Q1115" i="2" s="1"/>
  <c r="Q1116" i="2" s="1"/>
  <c r="Q1117" i="2" s="1"/>
  <c r="Q1118" i="2" s="1"/>
  <c r="Q1119" i="2" s="1"/>
  <c r="Q1120" i="2" s="1"/>
  <c r="Q1121" i="2" s="1"/>
  <c r="Q1122" i="2" s="1"/>
  <c r="Q1123" i="2" s="1"/>
  <c r="Q1124" i="2" s="1"/>
  <c r="Q1125" i="2" s="1"/>
  <c r="Q1126" i="2" s="1"/>
  <c r="Q1127" i="2" s="1"/>
  <c r="Q1128" i="2" s="1"/>
  <c r="Q1129" i="2" s="1"/>
  <c r="Q1130" i="2" s="1"/>
  <c r="Q1131" i="2" s="1"/>
  <c r="Q1132" i="2" s="1"/>
  <c r="Q1133" i="2" s="1"/>
  <c r="Q1134" i="2" s="1"/>
  <c r="Q1135" i="2" s="1"/>
  <c r="Q1136" i="2" s="1"/>
  <c r="Q1137" i="2" s="1"/>
  <c r="Q1138" i="2" s="1"/>
  <c r="Q1139" i="2" s="1"/>
  <c r="Q1140" i="2" s="1"/>
  <c r="Q1141" i="2" s="1"/>
  <c r="Q1142" i="2" s="1"/>
  <c r="Q1143" i="2" s="1"/>
  <c r="Q1144" i="2" s="1"/>
  <c r="Q1145" i="2" s="1"/>
  <c r="Q1146" i="2" s="1"/>
  <c r="Q1147" i="2" s="1"/>
  <c r="Q1148" i="2" s="1"/>
  <c r="Q1149" i="2" s="1"/>
  <c r="Q1150" i="2" s="1"/>
  <c r="Q1151" i="2" s="1"/>
  <c r="Q1152" i="2" s="1"/>
  <c r="Q1153" i="2" s="1"/>
  <c r="Q1154" i="2" s="1"/>
  <c r="Q1155" i="2" s="1"/>
  <c r="Q1156" i="2" s="1"/>
  <c r="Q1157" i="2" s="1"/>
  <c r="Q1158" i="2" s="1"/>
  <c r="Q1159" i="2" s="1"/>
  <c r="Q1160" i="2" s="1"/>
  <c r="Q1161" i="2" s="1"/>
  <c r="Q1162" i="2" s="1"/>
  <c r="Q1163" i="2" s="1"/>
  <c r="Q1164" i="2" s="1"/>
  <c r="Q1165" i="2" s="1"/>
  <c r="Q1166" i="2" s="1"/>
  <c r="Q1167" i="2" s="1"/>
  <c r="Q1168" i="2" s="1"/>
  <c r="Q1169" i="2" s="1"/>
  <c r="Q1170" i="2" s="1"/>
  <c r="Q1171" i="2" s="1"/>
  <c r="Q1172" i="2" s="1"/>
  <c r="Q1173" i="2" s="1"/>
  <c r="Q1174" i="2" s="1"/>
  <c r="Q1175" i="2" s="1"/>
  <c r="Q1176" i="2" s="1"/>
  <c r="Q1177" i="2" s="1"/>
  <c r="Q1178" i="2" s="1"/>
  <c r="Q1179" i="2" s="1"/>
  <c r="Q1180" i="2" s="1"/>
  <c r="Q1181" i="2" s="1"/>
  <c r="Q1182" i="2" s="1"/>
  <c r="Q1183" i="2" s="1"/>
  <c r="Q1184" i="2" s="1"/>
  <c r="Q1185" i="2" s="1"/>
  <c r="Q1186" i="2" s="1"/>
  <c r="Q1187" i="2" s="1"/>
  <c r="Q1188" i="2" s="1"/>
  <c r="Q1189" i="2" s="1"/>
  <c r="Q1190" i="2" s="1"/>
  <c r="Q1191" i="2" s="1"/>
  <c r="Q1192" i="2" s="1"/>
  <c r="Q1193" i="2" s="1"/>
  <c r="Q1194" i="2" s="1"/>
  <c r="Q1195" i="2" s="1"/>
  <c r="Q1196" i="2" s="1"/>
  <c r="Q1197" i="2" s="1"/>
  <c r="Q1198" i="2" s="1"/>
  <c r="Q1199" i="2" s="1"/>
  <c r="Q1200" i="2" s="1"/>
  <c r="Q1201" i="2" s="1"/>
  <c r="Q1202" i="2" s="1"/>
  <c r="Q1203" i="2" s="1"/>
  <c r="Q1204" i="2" s="1"/>
  <c r="Q1205" i="2" s="1"/>
  <c r="Q1206" i="2" s="1"/>
  <c r="Q1207" i="2" s="1"/>
  <c r="Q1208" i="2" s="1"/>
  <c r="Q1209" i="2" s="1"/>
  <c r="Q1210" i="2" s="1"/>
  <c r="Q1211" i="2" s="1"/>
  <c r="Q1212" i="2" s="1"/>
  <c r="Q1213" i="2" s="1"/>
  <c r="Q1214" i="2" s="1"/>
  <c r="Q1215" i="2" s="1"/>
  <c r="Q1216" i="2" s="1"/>
  <c r="Q1217" i="2" s="1"/>
  <c r="Q1218" i="2" s="1"/>
  <c r="Q1219" i="2" s="1"/>
  <c r="Q1220" i="2" s="1"/>
  <c r="Q1221" i="2" s="1"/>
  <c r="Q1222" i="2" s="1"/>
  <c r="Q1223" i="2" s="1"/>
  <c r="Q1224" i="2" s="1"/>
  <c r="Q1225" i="2" s="1"/>
  <c r="Q1226" i="2" s="1"/>
  <c r="Q1227" i="2" s="1"/>
  <c r="Q1228" i="2" s="1"/>
  <c r="Q1229" i="2" s="1"/>
  <c r="Q1230" i="2" s="1"/>
  <c r="Q1231" i="2" s="1"/>
  <c r="Q1232" i="2" s="1"/>
  <c r="Q1233" i="2" s="1"/>
  <c r="Q1234" i="2" s="1"/>
  <c r="Q1235" i="2" s="1"/>
  <c r="Q1236" i="2" s="1"/>
  <c r="Q1237" i="2" s="1"/>
  <c r="Q1238" i="2" s="1"/>
  <c r="Q1239" i="2" s="1"/>
  <c r="Q1240" i="2" s="1"/>
  <c r="Q1241" i="2" s="1"/>
  <c r="Q1242" i="2" s="1"/>
  <c r="Q1243" i="2" s="1"/>
  <c r="Q1244" i="2" s="1"/>
  <c r="Q1245" i="2" s="1"/>
  <c r="Q1246" i="2" s="1"/>
  <c r="Q1247" i="2" s="1"/>
  <c r="Q1248" i="2" s="1"/>
  <c r="Q1249" i="2" s="1"/>
  <c r="Q1250" i="2" s="1"/>
  <c r="Q1251" i="2" s="1"/>
  <c r="Q1252" i="2" s="1"/>
  <c r="Q1253" i="2" s="1"/>
  <c r="Q1254" i="2" s="1"/>
  <c r="Q1255" i="2" s="1"/>
  <c r="Q1256" i="2" s="1"/>
  <c r="Q1257" i="2" s="1"/>
  <c r="Q1258" i="2" s="1"/>
  <c r="Q1259" i="2" s="1"/>
  <c r="Q1260" i="2" s="1"/>
  <c r="Q1261" i="2" s="1"/>
  <c r="Q1262" i="2" s="1"/>
  <c r="Q1263" i="2" s="1"/>
  <c r="Q1264" i="2" s="1"/>
  <c r="Q1265" i="2" s="1"/>
  <c r="Q1266" i="2" s="1"/>
  <c r="Q1267" i="2" s="1"/>
  <c r="Q1268" i="2" s="1"/>
  <c r="Q1269" i="2" s="1"/>
  <c r="Q1270" i="2" s="1"/>
  <c r="Q1271" i="2" s="1"/>
  <c r="Q1272" i="2" s="1"/>
  <c r="Q1273" i="2" s="1"/>
  <c r="Q1274" i="2" s="1"/>
  <c r="Q1275" i="2" s="1"/>
  <c r="Q1276" i="2" s="1"/>
  <c r="Q1277" i="2" s="1"/>
  <c r="Q1278" i="2" s="1"/>
  <c r="Q1279" i="2" s="1"/>
  <c r="Q1280" i="2" s="1"/>
  <c r="Q1281" i="2" s="1"/>
  <c r="Q1282" i="2" s="1"/>
  <c r="Q1283" i="2" s="1"/>
  <c r="Q1284" i="2" s="1"/>
  <c r="Q1285" i="2" s="1"/>
  <c r="Q1286" i="2" s="1"/>
  <c r="Q1287" i="2" s="1"/>
  <c r="Q1288" i="2" s="1"/>
  <c r="Q1289" i="2" s="1"/>
  <c r="Q1290" i="2" s="1"/>
  <c r="Q1291" i="2" s="1"/>
  <c r="Q1292" i="2" s="1"/>
  <c r="Q1293" i="2" s="1"/>
  <c r="Q1294" i="2" s="1"/>
  <c r="Q1295" i="2" s="1"/>
  <c r="Q1296" i="2" s="1"/>
  <c r="Q1297" i="2" s="1"/>
  <c r="Q1298" i="2" s="1"/>
  <c r="Q1299" i="2" s="1"/>
  <c r="Q1300" i="2" s="1"/>
  <c r="Q1301" i="2" s="1"/>
  <c r="Q1302" i="2" s="1"/>
  <c r="Q1303" i="2" s="1"/>
  <c r="Q1304" i="2" s="1"/>
  <c r="Q1305" i="2" s="1"/>
  <c r="Q1306" i="2" s="1"/>
  <c r="Q1307" i="2" s="1"/>
  <c r="Q1308" i="2" s="1"/>
  <c r="Q1309" i="2" s="1"/>
  <c r="Q1310" i="2" s="1"/>
  <c r="Q1311" i="2" s="1"/>
  <c r="Q1312" i="2" s="1"/>
  <c r="Q1313" i="2" s="1"/>
  <c r="Q1314" i="2" s="1"/>
  <c r="Q1315" i="2" s="1"/>
  <c r="Q1316" i="2" s="1"/>
  <c r="Q1317" i="2" s="1"/>
  <c r="Q1318" i="2" s="1"/>
  <c r="Q1319" i="2" s="1"/>
  <c r="Q1320" i="2" s="1"/>
  <c r="Q1321" i="2" s="1"/>
  <c r="Q1322" i="2" s="1"/>
  <c r="Q1323" i="2" s="1"/>
  <c r="Q1324" i="2" s="1"/>
  <c r="Q1325" i="2" s="1"/>
  <c r="Q1326" i="2" s="1"/>
  <c r="Q1327" i="2" s="1"/>
  <c r="Q1328" i="2" s="1"/>
  <c r="Q1329" i="2" s="1"/>
  <c r="Q1330" i="2" s="1"/>
  <c r="Q1331" i="2" s="1"/>
  <c r="Q1332" i="2" s="1"/>
  <c r="Q1333" i="2" s="1"/>
  <c r="Q1334" i="2" s="1"/>
  <c r="Q1335" i="2" s="1"/>
  <c r="Q1336" i="2" s="1"/>
  <c r="Q1337" i="2" s="1"/>
  <c r="Q1338" i="2" s="1"/>
  <c r="Q1339" i="2" s="1"/>
  <c r="Q1340" i="2" s="1"/>
  <c r="Q1341" i="2" s="1"/>
  <c r="Q1342" i="2" s="1"/>
  <c r="Q1343" i="2" s="1"/>
  <c r="Q1344" i="2" s="1"/>
  <c r="Q1345" i="2" s="1"/>
  <c r="Q1346" i="2" s="1"/>
  <c r="Q1347" i="2" s="1"/>
  <c r="Q1348" i="2" s="1"/>
  <c r="Q1349" i="2" s="1"/>
  <c r="Q1350" i="2" s="1"/>
  <c r="Q1351" i="2" s="1"/>
  <c r="Q1352" i="2" s="1"/>
  <c r="Q1353" i="2" s="1"/>
  <c r="Q1354" i="2" s="1"/>
  <c r="Q1355" i="2" s="1"/>
  <c r="Q1356" i="2" s="1"/>
  <c r="Q1357" i="2" s="1"/>
  <c r="Q1358" i="2" s="1"/>
  <c r="Q1359" i="2" s="1"/>
  <c r="Q1360" i="2" s="1"/>
  <c r="Q1361" i="2" s="1"/>
  <c r="Q1362" i="2" s="1"/>
  <c r="Q1363" i="2" s="1"/>
  <c r="Q1364" i="2" s="1"/>
  <c r="Q1365" i="2" s="1"/>
  <c r="Q1366" i="2" s="1"/>
  <c r="Q1367" i="2" s="1"/>
  <c r="Q1368" i="2" s="1"/>
  <c r="Q1369" i="2" s="1"/>
  <c r="Q1370" i="2" s="1"/>
  <c r="Q1371" i="2" s="1"/>
  <c r="Q1372" i="2" s="1"/>
  <c r="Q1373" i="2" s="1"/>
  <c r="Q1374" i="2" s="1"/>
  <c r="Q1375" i="2" s="1"/>
  <c r="Q1376" i="2" s="1"/>
  <c r="Q1377" i="2" s="1"/>
  <c r="Q1378" i="2" s="1"/>
  <c r="Q1379" i="2" s="1"/>
  <c r="Q1380" i="2" s="1"/>
  <c r="Q1381" i="2" s="1"/>
  <c r="Q1382" i="2" s="1"/>
  <c r="Q1383" i="2" s="1"/>
  <c r="Q1384" i="2" s="1"/>
  <c r="Q1385" i="2" s="1"/>
  <c r="Q1386" i="2" s="1"/>
  <c r="Q1387" i="2" s="1"/>
  <c r="Q1388" i="2" s="1"/>
  <c r="Q1389" i="2" s="1"/>
  <c r="Q1390" i="2" s="1"/>
  <c r="Q1391" i="2" s="1"/>
  <c r="Q1392" i="2" s="1"/>
  <c r="Q1393" i="2" s="1"/>
  <c r="Q1394" i="2" s="1"/>
  <c r="Q1395" i="2" s="1"/>
  <c r="Q1396" i="2" s="1"/>
  <c r="Q1397" i="2" s="1"/>
  <c r="Q1398" i="2" s="1"/>
  <c r="Q1399" i="2" s="1"/>
  <c r="Q1400" i="2" s="1"/>
  <c r="Q1401" i="2" s="1"/>
  <c r="Q1402" i="2" s="1"/>
  <c r="Q1403" i="2" s="1"/>
  <c r="Q1404" i="2" s="1"/>
  <c r="Q1405" i="2" s="1"/>
  <c r="Q1406" i="2" s="1"/>
  <c r="Q1407" i="2" s="1"/>
  <c r="Q1408" i="2" s="1"/>
  <c r="Q1409" i="2" s="1"/>
  <c r="Q1410" i="2" s="1"/>
  <c r="Q1411" i="2" s="1"/>
  <c r="Q1412" i="2" s="1"/>
  <c r="Q1413" i="2" s="1"/>
  <c r="Q1414" i="2" s="1"/>
  <c r="Q1415" i="2" s="1"/>
  <c r="Q1416" i="2" s="1"/>
  <c r="Q1417" i="2" s="1"/>
  <c r="Q1418" i="2" s="1"/>
  <c r="Q1419" i="2" s="1"/>
  <c r="Q1420" i="2" s="1"/>
  <c r="Q1421" i="2" s="1"/>
  <c r="Q1422" i="2" s="1"/>
  <c r="Q1423" i="2" s="1"/>
  <c r="Q1424" i="2" s="1"/>
  <c r="Q1425" i="2" s="1"/>
  <c r="Q1426" i="2" s="1"/>
  <c r="Q1427" i="2" s="1"/>
  <c r="Q1428" i="2" s="1"/>
  <c r="Q1429" i="2" s="1"/>
  <c r="Q1430" i="2" s="1"/>
  <c r="Q1431" i="2" s="1"/>
  <c r="Q1432" i="2" s="1"/>
  <c r="Q1433" i="2" s="1"/>
  <c r="Q1434" i="2" s="1"/>
  <c r="Q1435" i="2" s="1"/>
  <c r="Q1436" i="2" s="1"/>
  <c r="Q1437" i="2" s="1"/>
  <c r="Q1438" i="2" s="1"/>
  <c r="Q1439" i="2" s="1"/>
  <c r="Q1440" i="2" s="1"/>
  <c r="Q1441" i="2" s="1"/>
  <c r="Q1442" i="2" s="1"/>
  <c r="Q1443" i="2" s="1"/>
  <c r="Q1444" i="2" s="1"/>
  <c r="Q1445" i="2" s="1"/>
  <c r="Q1446" i="2" s="1"/>
  <c r="Q1447" i="2" s="1"/>
  <c r="Q1448" i="2" s="1"/>
  <c r="Q1449" i="2" s="1"/>
  <c r="Q1450" i="2" s="1"/>
  <c r="Q1451" i="2" s="1"/>
  <c r="Q1452" i="2" s="1"/>
  <c r="Q1453" i="2" s="1"/>
  <c r="Q1454" i="2" s="1"/>
  <c r="Q1455" i="2" s="1"/>
  <c r="Q1456" i="2" s="1"/>
  <c r="Q1457" i="2" s="1"/>
  <c r="Q1458" i="2" s="1"/>
  <c r="Q1459" i="2" s="1"/>
  <c r="Q1460" i="2" s="1"/>
  <c r="Q1461" i="2" s="1"/>
  <c r="Q1462" i="2" s="1"/>
  <c r="Q1463" i="2" s="1"/>
  <c r="Q1464" i="2" s="1"/>
  <c r="Q1465" i="2" s="1"/>
  <c r="Q1466" i="2" s="1"/>
  <c r="Q1467" i="2" s="1"/>
  <c r="Q1468" i="2" s="1"/>
  <c r="Q1469" i="2" s="1"/>
  <c r="Q1470" i="2" s="1"/>
  <c r="Q1471" i="2" s="1"/>
  <c r="Q1472" i="2" s="1"/>
  <c r="Q1473" i="2" s="1"/>
  <c r="Q1474" i="2" s="1"/>
  <c r="Q1475" i="2" s="1"/>
  <c r="Q1476" i="2" s="1"/>
  <c r="Q1477" i="2" s="1"/>
  <c r="Q1478" i="2" s="1"/>
  <c r="Q1479" i="2" s="1"/>
  <c r="Q1480" i="2" s="1"/>
  <c r="Q1481" i="2" s="1"/>
  <c r="Q1482" i="2" s="1"/>
  <c r="Q1483" i="2" s="1"/>
  <c r="Q1484" i="2" s="1"/>
  <c r="Q1485" i="2" s="1"/>
  <c r="Q1486" i="2" s="1"/>
  <c r="Q1487" i="2" s="1"/>
  <c r="Q1488" i="2" s="1"/>
  <c r="Q1489" i="2" s="1"/>
  <c r="Q1490" i="2" s="1"/>
  <c r="Q1491" i="2" s="1"/>
  <c r="Q1492" i="2" s="1"/>
  <c r="Q1493" i="2" s="1"/>
  <c r="Q1494" i="2" s="1"/>
  <c r="Q1495" i="2" s="1"/>
  <c r="Q1496" i="2" s="1"/>
  <c r="Q1497" i="2" s="1"/>
  <c r="Q1498" i="2" s="1"/>
  <c r="Q1499" i="2" s="1"/>
  <c r="Q1500" i="2" s="1"/>
  <c r="Q1501" i="2" s="1"/>
  <c r="Q1502" i="2" s="1"/>
  <c r="Q1503" i="2" s="1"/>
  <c r="Q1504" i="2" s="1"/>
  <c r="Q1505" i="2" s="1"/>
  <c r="Q1506" i="2" s="1"/>
  <c r="Q1507" i="2" s="1"/>
  <c r="Q1508" i="2" s="1"/>
  <c r="Q1509" i="2" s="1"/>
  <c r="Q1510" i="2" s="1"/>
  <c r="Q1511" i="2" s="1"/>
  <c r="Q1512" i="2" s="1"/>
  <c r="Q1513" i="2" s="1"/>
  <c r="Q1514" i="2" s="1"/>
  <c r="Q1515" i="2" s="1"/>
  <c r="Q1516" i="2" s="1"/>
  <c r="Q1517" i="2" s="1"/>
  <c r="Q1518" i="2" s="1"/>
  <c r="Q1519" i="2" s="1"/>
  <c r="Q1520" i="2" s="1"/>
  <c r="Q1521" i="2" s="1"/>
  <c r="Q1522" i="2" s="1"/>
  <c r="Q1523" i="2" s="1"/>
  <c r="Q1524" i="2" s="1"/>
  <c r="Q1525" i="2" s="1"/>
  <c r="Q1526" i="2" s="1"/>
  <c r="Q1527" i="2" s="1"/>
  <c r="Q1528" i="2" s="1"/>
  <c r="Q1529" i="2" s="1"/>
  <c r="Q1530" i="2" s="1"/>
  <c r="Q1531" i="2" s="1"/>
  <c r="Q1532" i="2" s="1"/>
  <c r="Q1533" i="2" s="1"/>
  <c r="Q1534" i="2" s="1"/>
  <c r="Q1535" i="2" s="1"/>
  <c r="Q1536" i="2" s="1"/>
  <c r="Q1537" i="2" s="1"/>
  <c r="Q1538" i="2" s="1"/>
  <c r="Q1539" i="2" s="1"/>
  <c r="Q1540" i="2" s="1"/>
  <c r="Q1541" i="2" s="1"/>
  <c r="Q1542" i="2" s="1"/>
  <c r="Q1543" i="2" s="1"/>
  <c r="Q1544" i="2" s="1"/>
  <c r="Q1545" i="2" s="1"/>
  <c r="Q1546" i="2" s="1"/>
  <c r="Q1547" i="2" s="1"/>
  <c r="Q1548" i="2" s="1"/>
  <c r="Q1549" i="2" s="1"/>
  <c r="Q1550" i="2" s="1"/>
  <c r="Q1551" i="2" s="1"/>
  <c r="Q1552" i="2" s="1"/>
  <c r="Q1553" i="2" s="1"/>
  <c r="Q1554" i="2" s="1"/>
  <c r="Q1555" i="2" s="1"/>
  <c r="Q1556" i="2" s="1"/>
  <c r="Q1557" i="2" s="1"/>
  <c r="Q1558" i="2" s="1"/>
  <c r="Q1559" i="2" s="1"/>
  <c r="Q1560" i="2" s="1"/>
  <c r="Q1561" i="2" s="1"/>
  <c r="Q1562" i="2" s="1"/>
  <c r="Q1563" i="2" s="1"/>
  <c r="Q1564" i="2" s="1"/>
  <c r="Q1565" i="2" s="1"/>
  <c r="Q1566" i="2" s="1"/>
  <c r="Q1567" i="2" s="1"/>
  <c r="Q1568" i="2" s="1"/>
  <c r="Q1569" i="2" s="1"/>
  <c r="Q1570" i="2" s="1"/>
  <c r="Q1571" i="2" s="1"/>
  <c r="Q1572" i="2" s="1"/>
  <c r="Q1573" i="2" s="1"/>
  <c r="Q1574" i="2" s="1"/>
  <c r="Q1575" i="2" s="1"/>
  <c r="Q1576" i="2" s="1"/>
  <c r="Q1577" i="2" s="1"/>
  <c r="Q1578" i="2" s="1"/>
  <c r="Q1579" i="2" s="1"/>
  <c r="Q1580" i="2" s="1"/>
  <c r="Q1581" i="2" s="1"/>
  <c r="Q1582" i="2" s="1"/>
  <c r="Q1583" i="2" s="1"/>
  <c r="Q1584" i="2" s="1"/>
  <c r="Q1585" i="2" s="1"/>
  <c r="Q1586" i="2" s="1"/>
  <c r="Q1587" i="2" s="1"/>
  <c r="Q1588" i="2" s="1"/>
  <c r="Q1589" i="2" s="1"/>
  <c r="Q1590" i="2" s="1"/>
  <c r="Q1591" i="2" s="1"/>
  <c r="Q1592" i="2" s="1"/>
  <c r="Q1593" i="2" s="1"/>
  <c r="Q1594" i="2" s="1"/>
  <c r="Q1595" i="2" s="1"/>
  <c r="Q1596" i="2" s="1"/>
  <c r="Q1597" i="2" s="1"/>
  <c r="Q1598" i="2" s="1"/>
  <c r="Q1599" i="2" s="1"/>
  <c r="Q1600" i="2" s="1"/>
  <c r="Q1601" i="2" s="1"/>
  <c r="Q1602" i="2" s="1"/>
  <c r="Q1603" i="2" s="1"/>
  <c r="Q1604" i="2" s="1"/>
  <c r="Q1605" i="2" s="1"/>
  <c r="Q1606" i="2" s="1"/>
  <c r="Q1607" i="2" s="1"/>
  <c r="Q1608" i="2" s="1"/>
  <c r="Q1609" i="2" s="1"/>
  <c r="Q1610" i="2" s="1"/>
  <c r="Q1611" i="2" s="1"/>
  <c r="Q1612" i="2" s="1"/>
  <c r="Q1613" i="2" s="1"/>
  <c r="Q1614" i="2" s="1"/>
  <c r="Q1615" i="2" s="1"/>
  <c r="Q1616" i="2" s="1"/>
  <c r="Q1617" i="2" s="1"/>
  <c r="Q1618" i="2" s="1"/>
  <c r="Q1619" i="2" s="1"/>
  <c r="Q1620" i="2" s="1"/>
  <c r="Q1621" i="2" s="1"/>
  <c r="Q1622" i="2" s="1"/>
  <c r="Q1623" i="2" s="1"/>
  <c r="Q1624" i="2" s="1"/>
  <c r="Q1625" i="2" s="1"/>
  <c r="Q1626" i="2" s="1"/>
  <c r="Q1627" i="2" s="1"/>
  <c r="Q1628" i="2" s="1"/>
  <c r="Q1629" i="2" s="1"/>
  <c r="Q1630" i="2" s="1"/>
  <c r="Q1631" i="2" s="1"/>
  <c r="Q1632" i="2" s="1"/>
  <c r="Q1633" i="2" s="1"/>
  <c r="Q1634" i="2" s="1"/>
  <c r="Q1635" i="2" s="1"/>
  <c r="Q1636" i="2" s="1"/>
  <c r="Q1637" i="2" s="1"/>
  <c r="Q1638" i="2" s="1"/>
  <c r="Q1639" i="2" s="1"/>
  <c r="Q1640" i="2" s="1"/>
  <c r="Q1641" i="2" s="1"/>
  <c r="Q1642" i="2" s="1"/>
  <c r="Q1643" i="2" s="1"/>
  <c r="Q1644" i="2" s="1"/>
  <c r="Q1645" i="2" s="1"/>
  <c r="Q1646" i="2" s="1"/>
  <c r="Q1647" i="2" s="1"/>
  <c r="Q1648" i="2" s="1"/>
  <c r="Q1649" i="2" s="1"/>
  <c r="Q1650" i="2" s="1"/>
  <c r="Q1651" i="2" s="1"/>
  <c r="Q1652" i="2" s="1"/>
  <c r="Q1653" i="2" s="1"/>
  <c r="Q1654" i="2" s="1"/>
  <c r="Q1655" i="2" s="1"/>
  <c r="Q1656" i="2" s="1"/>
  <c r="Q1657" i="2" s="1"/>
  <c r="Q1658" i="2" s="1"/>
  <c r="Q1659" i="2" s="1"/>
  <c r="Q1660" i="2" s="1"/>
  <c r="Q1661" i="2" s="1"/>
  <c r="Q1662" i="2" s="1"/>
  <c r="Q1663" i="2" s="1"/>
  <c r="Q1664" i="2" s="1"/>
  <c r="Q1665" i="2" s="1"/>
  <c r="Q1666" i="2" s="1"/>
  <c r="Q1667" i="2" s="1"/>
  <c r="Q1668" i="2" s="1"/>
  <c r="Q1669" i="2" s="1"/>
  <c r="Q1670" i="2" s="1"/>
  <c r="Q1671" i="2" s="1"/>
  <c r="Q1672" i="2" s="1"/>
  <c r="Q1673" i="2" s="1"/>
  <c r="Q1674" i="2" s="1"/>
  <c r="Q1675" i="2" s="1"/>
  <c r="Q1676" i="2" s="1"/>
  <c r="Q1677" i="2" s="1"/>
  <c r="Q1678" i="2" s="1"/>
  <c r="Q1679" i="2" s="1"/>
  <c r="Q1680" i="2" s="1"/>
  <c r="Q1681" i="2" s="1"/>
  <c r="Q1682" i="2" s="1"/>
  <c r="Q1683" i="2" s="1"/>
  <c r="Q1684" i="2" s="1"/>
  <c r="Q1685" i="2" s="1"/>
  <c r="Q1686" i="2" s="1"/>
  <c r="Q1687" i="2" s="1"/>
  <c r="Q1688" i="2" s="1"/>
  <c r="Q1689" i="2" s="1"/>
  <c r="Q1690" i="2" s="1"/>
  <c r="Q1691" i="2" s="1"/>
  <c r="Q1692" i="2" s="1"/>
  <c r="Q1693" i="2" s="1"/>
  <c r="Q1694" i="2" s="1"/>
  <c r="Q1695" i="2" s="1"/>
  <c r="Q1696" i="2" s="1"/>
  <c r="Q1697" i="2" s="1"/>
  <c r="Q1698" i="2" s="1"/>
  <c r="Q1699" i="2" s="1"/>
  <c r="Q1700" i="2" s="1"/>
  <c r="Q1701" i="2" s="1"/>
  <c r="Q1702" i="2" s="1"/>
  <c r="Q1703" i="2" s="1"/>
  <c r="Q1704" i="2" s="1"/>
  <c r="Q1705" i="2" s="1"/>
  <c r="Q1706" i="2" s="1"/>
  <c r="Q1707" i="2" s="1"/>
  <c r="Q1708" i="2" s="1"/>
  <c r="Q1709" i="2" s="1"/>
  <c r="Q1710" i="2" s="1"/>
  <c r="Q1711" i="2" s="1"/>
  <c r="Q1712" i="2" s="1"/>
  <c r="Q1713" i="2" s="1"/>
  <c r="Q1714" i="2" s="1"/>
  <c r="Q1715" i="2" s="1"/>
  <c r="Q1716" i="2" s="1"/>
  <c r="Q1717" i="2" s="1"/>
  <c r="Q1718" i="2" s="1"/>
  <c r="Q1719" i="2" s="1"/>
  <c r="Q1720" i="2" s="1"/>
  <c r="Q1721" i="2" s="1"/>
  <c r="Q1722" i="2" s="1"/>
  <c r="Q1723" i="2" s="1"/>
  <c r="Q1724" i="2" s="1"/>
  <c r="Q1725" i="2" s="1"/>
  <c r="Q1726" i="2" s="1"/>
  <c r="Q1727" i="2" s="1"/>
  <c r="Q1728" i="2" s="1"/>
  <c r="Q1729" i="2" s="1"/>
  <c r="Q1730" i="2" s="1"/>
  <c r="Q1731" i="2" s="1"/>
  <c r="Q1732" i="2" s="1"/>
  <c r="Q1733" i="2" s="1"/>
  <c r="Q1734" i="2" s="1"/>
  <c r="Q1735" i="2" s="1"/>
  <c r="Q1736" i="2" s="1"/>
  <c r="Q1737" i="2" s="1"/>
  <c r="Q1738" i="2" s="1"/>
  <c r="Q1739" i="2" s="1"/>
  <c r="Q1740" i="2" s="1"/>
  <c r="Q1741" i="2" s="1"/>
  <c r="Q1742" i="2" s="1"/>
  <c r="Q1743" i="2" s="1"/>
  <c r="Q1744" i="2" s="1"/>
  <c r="Q1745" i="2" s="1"/>
  <c r="Q1746" i="2" s="1"/>
  <c r="Q1747" i="2" s="1"/>
  <c r="Q1748" i="2" s="1"/>
  <c r="Q1749" i="2" s="1"/>
  <c r="Q1750" i="2" s="1"/>
  <c r="Q1751" i="2" s="1"/>
  <c r="Q1752" i="2" s="1"/>
  <c r="Q1753" i="2" s="1"/>
  <c r="Q1754" i="2" s="1"/>
  <c r="Q1755" i="2" s="1"/>
  <c r="Q1756" i="2" s="1"/>
  <c r="Q1757" i="2" s="1"/>
  <c r="Q1758" i="2" s="1"/>
  <c r="Q1759" i="2" s="1"/>
  <c r="Q1760" i="2" s="1"/>
  <c r="Q1761" i="2" s="1"/>
  <c r="Q1762" i="2" s="1"/>
  <c r="Q1763" i="2" s="1"/>
  <c r="Q1764" i="2" s="1"/>
  <c r="Q1765" i="2" s="1"/>
  <c r="Q1766" i="2" s="1"/>
  <c r="Q1767" i="2" s="1"/>
  <c r="Q1768" i="2" s="1"/>
  <c r="Q1769" i="2" s="1"/>
  <c r="Q1770" i="2" s="1"/>
  <c r="Q1771" i="2" s="1"/>
  <c r="Q1772" i="2" s="1"/>
  <c r="Q1773" i="2" s="1"/>
  <c r="Q1774" i="2" s="1"/>
  <c r="Q1775" i="2" s="1"/>
  <c r="Q1776" i="2" s="1"/>
  <c r="Q1777" i="2" s="1"/>
  <c r="Q1778" i="2" s="1"/>
  <c r="Q1779" i="2" s="1"/>
  <c r="Q1780" i="2" s="1"/>
  <c r="Q1781" i="2" s="1"/>
  <c r="Q1782" i="2" s="1"/>
  <c r="Q1783" i="2" s="1"/>
  <c r="Q1784" i="2" s="1"/>
  <c r="Q1785" i="2" s="1"/>
  <c r="Q1786" i="2" s="1"/>
  <c r="Q1787" i="2" s="1"/>
  <c r="Q1788" i="2" s="1"/>
  <c r="Q1789" i="2" s="1"/>
  <c r="Q1790" i="2" s="1"/>
  <c r="Q1791" i="2" s="1"/>
  <c r="Q1792" i="2" s="1"/>
  <c r="Q1793" i="2" s="1"/>
  <c r="Q1794" i="2" s="1"/>
  <c r="Q1795" i="2" s="1"/>
  <c r="Q1796" i="2" s="1"/>
  <c r="Q1797" i="2" s="1"/>
  <c r="Q1798" i="2" s="1"/>
  <c r="Q1799" i="2" s="1"/>
  <c r="Q1800" i="2" s="1"/>
  <c r="Q1801" i="2" s="1"/>
  <c r="Q1802" i="2" s="1"/>
  <c r="Q1803" i="2" s="1"/>
  <c r="Q1804" i="2" s="1"/>
  <c r="Q1805" i="2" s="1"/>
  <c r="Q1806" i="2" s="1"/>
  <c r="Q1807" i="2" s="1"/>
  <c r="Q1808" i="2" s="1"/>
  <c r="Q1809" i="2" s="1"/>
  <c r="Q1810" i="2" s="1"/>
  <c r="Q1811" i="2" s="1"/>
  <c r="Q1812" i="2" s="1"/>
  <c r="Q1813" i="2" s="1"/>
  <c r="Q1814" i="2" s="1"/>
  <c r="Q1815" i="2" s="1"/>
  <c r="Q1816" i="2" s="1"/>
  <c r="Q1817" i="2" s="1"/>
  <c r="Q1818" i="2" s="1"/>
  <c r="Q1819" i="2" s="1"/>
  <c r="Q1820" i="2" s="1"/>
  <c r="Q1821" i="2" s="1"/>
  <c r="Q1822" i="2" s="1"/>
  <c r="Q1823" i="2" s="1"/>
  <c r="Q1824" i="2" s="1"/>
  <c r="Q1825" i="2" s="1"/>
  <c r="Q1826" i="2" s="1"/>
  <c r="Q1827" i="2" s="1"/>
  <c r="Q1828" i="2" s="1"/>
  <c r="Q1829" i="2" s="1"/>
  <c r="Q1830" i="2" s="1"/>
  <c r="Q1831" i="2" s="1"/>
  <c r="Q1832" i="2" s="1"/>
  <c r="Q1833" i="2" s="1"/>
  <c r="Q1834" i="2" s="1"/>
  <c r="Q1835" i="2" s="1"/>
  <c r="Q1836" i="2" s="1"/>
  <c r="Q1837" i="2" s="1"/>
  <c r="Q1838" i="2" s="1"/>
  <c r="Q1839" i="2" s="1"/>
  <c r="Q1840" i="2" s="1"/>
  <c r="Q1841" i="2" s="1"/>
  <c r="Q1842" i="2" s="1"/>
  <c r="Q1843" i="2" s="1"/>
  <c r="Q1844" i="2" s="1"/>
  <c r="Q1845" i="2" s="1"/>
  <c r="Q1846" i="2" s="1"/>
  <c r="Q1847" i="2" s="1"/>
  <c r="Q1848" i="2" s="1"/>
  <c r="Q1849" i="2" s="1"/>
  <c r="Q1850" i="2" s="1"/>
  <c r="Q1851" i="2" s="1"/>
  <c r="Q1852" i="2" s="1"/>
  <c r="Q1853" i="2" s="1"/>
  <c r="Q1854" i="2" s="1"/>
  <c r="Q1855" i="2" s="1"/>
  <c r="Q1856" i="2" s="1"/>
  <c r="Q1857" i="2" s="1"/>
  <c r="Q1858" i="2" s="1"/>
  <c r="Q1859" i="2" s="1"/>
  <c r="Q1860" i="2" s="1"/>
  <c r="Q1861" i="2" s="1"/>
  <c r="Q1862" i="2" s="1"/>
  <c r="Q1863" i="2" s="1"/>
  <c r="Q1864" i="2" s="1"/>
  <c r="Q1865" i="2" s="1"/>
  <c r="Q1866" i="2" s="1"/>
  <c r="Q1867" i="2" s="1"/>
  <c r="Q1868" i="2" s="1"/>
  <c r="Q1869" i="2" s="1"/>
  <c r="Q1870" i="2" s="1"/>
  <c r="Q1871" i="2" s="1"/>
  <c r="Q1872" i="2" s="1"/>
  <c r="Q1873" i="2" s="1"/>
  <c r="Q1874" i="2" s="1"/>
  <c r="Q1875" i="2" s="1"/>
  <c r="Q1876" i="2" s="1"/>
  <c r="Q1877" i="2" s="1"/>
  <c r="Q1878" i="2" s="1"/>
  <c r="Q1879" i="2" s="1"/>
  <c r="Q1880" i="2" s="1"/>
  <c r="Q1881" i="2" s="1"/>
  <c r="Q1882" i="2" s="1"/>
  <c r="Q1883" i="2" s="1"/>
  <c r="Q1884" i="2" s="1"/>
  <c r="Q1885" i="2" s="1"/>
  <c r="Q1886" i="2" s="1"/>
  <c r="Q1887" i="2" s="1"/>
  <c r="Q1888" i="2" s="1"/>
  <c r="Q1889" i="2" s="1"/>
  <c r="Q1890" i="2" s="1"/>
  <c r="Q1891" i="2" s="1"/>
  <c r="Q1892" i="2" s="1"/>
  <c r="Q1893" i="2" s="1"/>
  <c r="Q1894" i="2" s="1"/>
  <c r="Q1895" i="2" s="1"/>
  <c r="Q1896" i="2" s="1"/>
  <c r="Q1897" i="2" s="1"/>
  <c r="Q1898" i="2" s="1"/>
  <c r="Q1899" i="2" s="1"/>
  <c r="Q1900" i="2" s="1"/>
  <c r="Q1901" i="2" s="1"/>
  <c r="Q1902" i="2" s="1"/>
  <c r="Q1903" i="2" s="1"/>
  <c r="Q1904" i="2" s="1"/>
  <c r="Q1905" i="2" s="1"/>
  <c r="Q1906" i="2" s="1"/>
  <c r="Q1907" i="2" s="1"/>
  <c r="Q1908" i="2" s="1"/>
  <c r="Q1909" i="2" s="1"/>
  <c r="Q1910" i="2" s="1"/>
  <c r="Q1911" i="2" s="1"/>
  <c r="Q1912" i="2" s="1"/>
  <c r="Q1913" i="2" s="1"/>
  <c r="Q1914" i="2" s="1"/>
  <c r="Q1915" i="2" s="1"/>
  <c r="Q1916" i="2" s="1"/>
  <c r="Q1917" i="2" s="1"/>
  <c r="Q1918" i="2" s="1"/>
  <c r="Q1919" i="2" s="1"/>
  <c r="Q1920" i="2" s="1"/>
  <c r="Q1921" i="2" s="1"/>
  <c r="Q1922" i="2" s="1"/>
  <c r="Q1923" i="2" s="1"/>
  <c r="Q1924" i="2" s="1"/>
  <c r="Q1925" i="2" s="1"/>
  <c r="Q1926" i="2" s="1"/>
  <c r="Q1927" i="2" s="1"/>
  <c r="Q1928" i="2" s="1"/>
  <c r="Q1929" i="2" s="1"/>
  <c r="Q1930" i="2" s="1"/>
  <c r="Q1931" i="2" s="1"/>
  <c r="Q1932" i="2" s="1"/>
  <c r="Q1933" i="2" s="1"/>
  <c r="Q1934" i="2" s="1"/>
  <c r="Q1935" i="2" s="1"/>
  <c r="Q1936" i="2" s="1"/>
  <c r="Q1937" i="2" s="1"/>
  <c r="Q1938" i="2" s="1"/>
  <c r="Q1939" i="2" s="1"/>
  <c r="Q1940" i="2" s="1"/>
  <c r="Q1941" i="2" s="1"/>
  <c r="Q1942" i="2" s="1"/>
  <c r="Q1943" i="2" s="1"/>
  <c r="Q1944" i="2" s="1"/>
  <c r="Q1945" i="2" s="1"/>
  <c r="Q1946" i="2" s="1"/>
  <c r="Q1947" i="2" s="1"/>
  <c r="Q1948" i="2" s="1"/>
  <c r="Q1949" i="2" s="1"/>
  <c r="Q1950" i="2" s="1"/>
  <c r="Q1951" i="2" s="1"/>
  <c r="Q1952" i="2" s="1"/>
  <c r="Q1953" i="2" s="1"/>
  <c r="Q1954" i="2" s="1"/>
  <c r="Q1955" i="2" s="1"/>
  <c r="Q1956" i="2" s="1"/>
  <c r="Q1957" i="2" s="1"/>
  <c r="Q1958" i="2" s="1"/>
  <c r="Q1959" i="2" s="1"/>
  <c r="Q1960" i="2" s="1"/>
  <c r="Q1961" i="2" s="1"/>
  <c r="Q1962" i="2" s="1"/>
  <c r="Q1963" i="2" s="1"/>
  <c r="Q1964" i="2" s="1"/>
  <c r="Q1965" i="2" s="1"/>
  <c r="Q1966" i="2" s="1"/>
  <c r="Q1967" i="2" s="1"/>
  <c r="Q1968" i="2" s="1"/>
  <c r="Q1969" i="2" s="1"/>
  <c r="Q1970" i="2" s="1"/>
  <c r="Q1971" i="2" s="1"/>
  <c r="Q1972" i="2" s="1"/>
  <c r="Q1973" i="2" s="1"/>
  <c r="Q1974" i="2" s="1"/>
  <c r="Q1975" i="2" s="1"/>
  <c r="Q1976" i="2" s="1"/>
  <c r="Q1977" i="2" s="1"/>
  <c r="Q1978" i="2" s="1"/>
  <c r="Q1979" i="2" s="1"/>
  <c r="Q1980" i="2" s="1"/>
  <c r="Q1981" i="2" s="1"/>
  <c r="Q1982" i="2" s="1"/>
  <c r="Q1983" i="2" s="1"/>
  <c r="Q1984" i="2" s="1"/>
  <c r="Q1985" i="2" s="1"/>
  <c r="Q1986" i="2" s="1"/>
  <c r="Q1987" i="2" s="1"/>
  <c r="Q1988" i="2" s="1"/>
  <c r="Q1989" i="2" s="1"/>
  <c r="Q1990" i="2" s="1"/>
  <c r="Q1991" i="2" s="1"/>
  <c r="Q1992" i="2" s="1"/>
  <c r="Q1993" i="2" s="1"/>
  <c r="Q1994" i="2" s="1"/>
  <c r="Q1995" i="2" s="1"/>
  <c r="Q1996" i="2" s="1"/>
  <c r="Q1997" i="2" s="1"/>
  <c r="Q1998" i="2" s="1"/>
  <c r="Q1999" i="2" s="1"/>
  <c r="Q2000" i="2" s="1"/>
  <c r="Q2001" i="2" s="1"/>
  <c r="Q2002" i="2" s="1"/>
  <c r="Q2003" i="2" s="1"/>
  <c r="Q2004" i="2" s="1"/>
  <c r="Q2005" i="2" s="1"/>
  <c r="Q2006" i="2" s="1"/>
  <c r="Q2007" i="2" s="1"/>
  <c r="Q2008" i="2" s="1"/>
  <c r="Q2009" i="2" s="1"/>
  <c r="Q2010" i="2" s="1"/>
  <c r="Q2011" i="2" s="1"/>
  <c r="Q2012" i="2" s="1"/>
  <c r="Q2013" i="2" s="1"/>
  <c r="Q2014" i="2" s="1"/>
  <c r="Q2015" i="2" s="1"/>
  <c r="Q2016" i="2" s="1"/>
  <c r="Q2017" i="2" s="1"/>
  <c r="Q2018" i="2" s="1"/>
  <c r="Q2019" i="2" s="1"/>
  <c r="Q2020" i="2" s="1"/>
  <c r="Q2021" i="2" s="1"/>
  <c r="Q2022" i="2" s="1"/>
  <c r="Q2023" i="2" s="1"/>
  <c r="Q2024" i="2" s="1"/>
  <c r="Q2025" i="2" s="1"/>
  <c r="Q2026" i="2" s="1"/>
  <c r="Q2027" i="2" s="1"/>
  <c r="Q2028" i="2" s="1"/>
  <c r="Q2029" i="2" s="1"/>
  <c r="Q2030" i="2" s="1"/>
  <c r="Q2031" i="2" s="1"/>
  <c r="Q2032" i="2" s="1"/>
  <c r="Q2033" i="2" s="1"/>
  <c r="Q2034" i="2" s="1"/>
  <c r="Q2035" i="2" s="1"/>
  <c r="Q2036" i="2" s="1"/>
  <c r="Q2037" i="2" s="1"/>
  <c r="Q2038" i="2" s="1"/>
  <c r="Q2039" i="2" s="1"/>
  <c r="Q2040" i="2" s="1"/>
  <c r="Q2041" i="2" s="1"/>
  <c r="Q2042" i="2" s="1"/>
  <c r="Q2043" i="2" s="1"/>
  <c r="Q2044" i="2" s="1"/>
  <c r="Q2045" i="2" s="1"/>
  <c r="Q2046" i="2" s="1"/>
  <c r="Q2047" i="2" s="1"/>
  <c r="Q2048" i="2" s="1"/>
  <c r="Q2049" i="2" s="1"/>
  <c r="Q2050" i="2" s="1"/>
  <c r="Q2051" i="2" s="1"/>
  <c r="Q2052" i="2" s="1"/>
  <c r="Q2053" i="2" s="1"/>
  <c r="Q2054" i="2" s="1"/>
  <c r="Q2055" i="2" s="1"/>
  <c r="Q2056" i="2" s="1"/>
  <c r="Q2057" i="2" s="1"/>
  <c r="Q2058" i="2" s="1"/>
  <c r="Q2059" i="2" s="1"/>
  <c r="Q2060" i="2" s="1"/>
  <c r="Q2061" i="2" s="1"/>
  <c r="Q2062" i="2" s="1"/>
  <c r="Q2063" i="2" s="1"/>
  <c r="Q2064" i="2" s="1"/>
  <c r="Q2065" i="2" s="1"/>
  <c r="Q2066" i="2" s="1"/>
  <c r="Q2067" i="2" s="1"/>
  <c r="Q2068" i="2" s="1"/>
  <c r="Q2069" i="2" s="1"/>
  <c r="Q2070" i="2" s="1"/>
  <c r="Q2071" i="2" s="1"/>
  <c r="Q2072" i="2" s="1"/>
  <c r="Q2073" i="2" s="1"/>
  <c r="Q2074" i="2" s="1"/>
  <c r="Q2075" i="2" s="1"/>
  <c r="Q2076" i="2" s="1"/>
  <c r="Q2077" i="2" s="1"/>
  <c r="Q2078" i="2" s="1"/>
  <c r="Q2079" i="2" s="1"/>
  <c r="Q2080" i="2" s="1"/>
  <c r="Q2081" i="2" s="1"/>
  <c r="Q2082" i="2" s="1"/>
  <c r="Q2083" i="2" s="1"/>
  <c r="Q2084" i="2" s="1"/>
  <c r="Q2085" i="2" s="1"/>
  <c r="Q2086" i="2" s="1"/>
  <c r="Q2087" i="2" s="1"/>
  <c r="Q2088" i="2" s="1"/>
  <c r="Q2089" i="2" s="1"/>
  <c r="Q2090" i="2" s="1"/>
  <c r="Q2091" i="2" s="1"/>
  <c r="Q2092" i="2" s="1"/>
  <c r="Q2093" i="2" s="1"/>
  <c r="Q2094" i="2" s="1"/>
  <c r="Q2095" i="2" s="1"/>
  <c r="Q2096" i="2" s="1"/>
  <c r="Q2097" i="2" s="1"/>
  <c r="Q2098" i="2" s="1"/>
  <c r="Q2099" i="2" s="1"/>
  <c r="Q2100" i="2" s="1"/>
  <c r="Q2101" i="2" s="1"/>
  <c r="Q2102" i="2" s="1"/>
  <c r="Q2103" i="2" s="1"/>
  <c r="Q2104" i="2" s="1"/>
  <c r="Q2105" i="2" s="1"/>
  <c r="Q2106" i="2" s="1"/>
  <c r="Q2107" i="2" s="1"/>
  <c r="Q2108" i="2" s="1"/>
  <c r="Q2109" i="2" s="1"/>
  <c r="Q2110" i="2" s="1"/>
  <c r="Q2111" i="2" s="1"/>
  <c r="Q2112" i="2" s="1"/>
  <c r="Q2113" i="2" s="1"/>
  <c r="Q2114" i="2" s="1"/>
  <c r="Q2115" i="2" s="1"/>
  <c r="Q2116" i="2" s="1"/>
  <c r="Q2117" i="2" s="1"/>
  <c r="Q2118" i="2" s="1"/>
  <c r="Q2119" i="2" s="1"/>
  <c r="Q2120" i="2" s="1"/>
  <c r="Q2121" i="2" s="1"/>
  <c r="Q2122" i="2" s="1"/>
  <c r="Q2123" i="2" s="1"/>
  <c r="Q2124" i="2" s="1"/>
  <c r="Q2125" i="2" s="1"/>
  <c r="Q2126" i="2" s="1"/>
  <c r="Q2127" i="2" s="1"/>
  <c r="Q2128" i="2" s="1"/>
  <c r="Q2129" i="2" s="1"/>
  <c r="Q2130" i="2" s="1"/>
  <c r="Q2131" i="2" s="1"/>
  <c r="Q2132" i="2" s="1"/>
  <c r="Q2133" i="2" s="1"/>
  <c r="Q2134" i="2" s="1"/>
  <c r="Q2135" i="2" s="1"/>
  <c r="Q2136" i="2" s="1"/>
  <c r="Q2137" i="2" s="1"/>
  <c r="Q2138" i="2" s="1"/>
  <c r="Q2139" i="2" s="1"/>
  <c r="Q2140" i="2" s="1"/>
  <c r="Q2141" i="2" s="1"/>
  <c r="Q2142" i="2" s="1"/>
  <c r="Q2143" i="2" s="1"/>
  <c r="Q2144" i="2" s="1"/>
  <c r="Q2145" i="2" s="1"/>
  <c r="Q2146" i="2" s="1"/>
  <c r="Q2147" i="2" s="1"/>
  <c r="Q2148" i="2" s="1"/>
  <c r="Q2149" i="2" s="1"/>
  <c r="Q2150" i="2" s="1"/>
  <c r="Q2151" i="2" s="1"/>
  <c r="Q2152" i="2" s="1"/>
  <c r="Q2153" i="2" s="1"/>
  <c r="Q2154" i="2" s="1"/>
  <c r="Q2155" i="2" s="1"/>
  <c r="Q2156" i="2" s="1"/>
  <c r="Q2157" i="2" s="1"/>
  <c r="Q2158" i="2" s="1"/>
  <c r="Q2159" i="2" s="1"/>
  <c r="Q2160" i="2" s="1"/>
  <c r="Q2161" i="2" s="1"/>
  <c r="Q2162" i="2" s="1"/>
  <c r="Q2163" i="2" s="1"/>
  <c r="Q2164" i="2" s="1"/>
  <c r="Q2165" i="2" s="1"/>
  <c r="Q2166" i="2" s="1"/>
  <c r="Q2167" i="2" s="1"/>
  <c r="Q2168" i="2" s="1"/>
  <c r="Q2169" i="2" s="1"/>
  <c r="Q2170" i="2" s="1"/>
  <c r="Q2171" i="2" s="1"/>
  <c r="Q2172" i="2" s="1"/>
  <c r="Q2173" i="2" s="1"/>
  <c r="Q2174" i="2" s="1"/>
  <c r="Q2175" i="2" s="1"/>
  <c r="Q2176" i="2" s="1"/>
  <c r="Q2177" i="2" s="1"/>
  <c r="Q2178" i="2" s="1"/>
  <c r="Q2179" i="2" s="1"/>
  <c r="Q2180" i="2" s="1"/>
  <c r="Q2181" i="2" s="1"/>
  <c r="Q2182" i="2" s="1"/>
  <c r="Q2183" i="2" s="1"/>
  <c r="Q2184" i="2" s="1"/>
  <c r="Q2185" i="2" s="1"/>
  <c r="Q2186" i="2" s="1"/>
  <c r="Q2187" i="2" s="1"/>
  <c r="Q2188" i="2" s="1"/>
  <c r="Q2189" i="2" s="1"/>
  <c r="Q2190" i="2" s="1"/>
  <c r="Q2191" i="2" s="1"/>
  <c r="Q2192" i="2" s="1"/>
  <c r="Q2193" i="2" s="1"/>
  <c r="Q2194" i="2" s="1"/>
  <c r="Q2195" i="2" s="1"/>
  <c r="Q2196" i="2" s="1"/>
  <c r="Q2197" i="2" s="1"/>
  <c r="Q2198" i="2" s="1"/>
  <c r="Q2199" i="2" s="1"/>
  <c r="Q2200" i="2" s="1"/>
  <c r="Q2201" i="2" s="1"/>
  <c r="Q2202" i="2" s="1"/>
  <c r="Q2203" i="2" s="1"/>
  <c r="Q2204" i="2" s="1"/>
  <c r="Q2205" i="2" s="1"/>
  <c r="Q2206" i="2" s="1"/>
  <c r="Q2207" i="2" s="1"/>
  <c r="Q2208" i="2" s="1"/>
  <c r="Q2209" i="2" s="1"/>
  <c r="Q2210" i="2" s="1"/>
  <c r="Q2211" i="2" s="1"/>
  <c r="Q2212" i="2" s="1"/>
  <c r="Q2213" i="2" s="1"/>
  <c r="Q2214" i="2" s="1"/>
  <c r="Q2215" i="2" s="1"/>
  <c r="Q2216" i="2" s="1"/>
  <c r="Q2217" i="2" s="1"/>
  <c r="Q2218" i="2" s="1"/>
  <c r="Q2219" i="2" s="1"/>
  <c r="Q2220" i="2" s="1"/>
  <c r="Q2221" i="2" s="1"/>
  <c r="Q2222" i="2" s="1"/>
  <c r="Q2223" i="2" s="1"/>
  <c r="Q2224" i="2" s="1"/>
  <c r="Q2225" i="2" s="1"/>
  <c r="Q2226" i="2" s="1"/>
  <c r="Q2227" i="2" s="1"/>
  <c r="Q2228" i="2" s="1"/>
  <c r="Q2229" i="2" s="1"/>
  <c r="Q2230" i="2" s="1"/>
  <c r="Q2231" i="2" s="1"/>
  <c r="Q2232" i="2" s="1"/>
  <c r="Q2233" i="2" s="1"/>
  <c r="Q2234" i="2" s="1"/>
  <c r="Q2235" i="2" s="1"/>
  <c r="Q2236" i="2" s="1"/>
  <c r="Q2237" i="2" s="1"/>
  <c r="Q2238" i="2" s="1"/>
  <c r="Q2239" i="2" s="1"/>
  <c r="Q2240" i="2" s="1"/>
  <c r="Q2241" i="2" s="1"/>
  <c r="Q2242" i="2" s="1"/>
  <c r="Q2243" i="2" s="1"/>
  <c r="Q2244" i="2" s="1"/>
  <c r="Q2245" i="2" s="1"/>
  <c r="Q2246" i="2" s="1"/>
  <c r="Q2247" i="2" s="1"/>
  <c r="Q2248" i="2" s="1"/>
  <c r="Q2249" i="2" s="1"/>
  <c r="Q2250" i="2" s="1"/>
  <c r="Q2251" i="2" s="1"/>
  <c r="Q2252" i="2" s="1"/>
  <c r="Q2253" i="2" s="1"/>
  <c r="Q2254" i="2" s="1"/>
  <c r="Q2255" i="2" s="1"/>
  <c r="Q2256" i="2" s="1"/>
  <c r="Q2257" i="2" s="1"/>
  <c r="Q2258" i="2" s="1"/>
  <c r="Q2259" i="2" s="1"/>
  <c r="Q2260" i="2" s="1"/>
  <c r="Q2261" i="2" s="1"/>
  <c r="Q2262" i="2" s="1"/>
  <c r="Q2263" i="2" s="1"/>
  <c r="Q2264" i="2" s="1"/>
  <c r="Q2265" i="2" s="1"/>
  <c r="Q2266" i="2" s="1"/>
  <c r="Q2267" i="2" s="1"/>
  <c r="Q2268" i="2" s="1"/>
  <c r="Q2269" i="2" s="1"/>
  <c r="Q2270" i="2" s="1"/>
  <c r="Q2271" i="2" s="1"/>
  <c r="Q2272" i="2" s="1"/>
  <c r="Q2273" i="2" s="1"/>
  <c r="Q2274" i="2" s="1"/>
  <c r="Q2275" i="2" s="1"/>
  <c r="Q2276" i="2" s="1"/>
  <c r="Q2277" i="2" s="1"/>
  <c r="Q2278" i="2" s="1"/>
  <c r="Q2279" i="2" s="1"/>
  <c r="Q2280" i="2" s="1"/>
  <c r="Q2281" i="2" s="1"/>
  <c r="Q2282" i="2" s="1"/>
  <c r="Q2283" i="2" s="1"/>
  <c r="Q2284" i="2" s="1"/>
  <c r="Q2285" i="2" s="1"/>
  <c r="Q2286" i="2" s="1"/>
  <c r="Q2287" i="2" s="1"/>
  <c r="Q2288" i="2" s="1"/>
  <c r="Q2289" i="2" s="1"/>
  <c r="Q2290" i="2" s="1"/>
  <c r="Q2291" i="2" s="1"/>
  <c r="Q2292" i="2" s="1"/>
  <c r="Q2293" i="2" s="1"/>
  <c r="Q2294" i="2" s="1"/>
  <c r="Q2295" i="2" s="1"/>
  <c r="Q2296" i="2" s="1"/>
  <c r="Q2297" i="2" s="1"/>
  <c r="Q2298" i="2" s="1"/>
  <c r="Q2299" i="2" s="1"/>
  <c r="Q2300" i="2" s="1"/>
  <c r="Q2301" i="2" s="1"/>
  <c r="Q2302" i="2" s="1"/>
  <c r="Q2303" i="2" s="1"/>
  <c r="Q2304" i="2" s="1"/>
  <c r="Q2305" i="2" s="1"/>
  <c r="Q2306" i="2" s="1"/>
  <c r="Q2307" i="2" s="1"/>
  <c r="Q2308" i="2" s="1"/>
  <c r="Q2309" i="2" s="1"/>
  <c r="Q2310" i="2" s="1"/>
  <c r="Q2311" i="2" s="1"/>
  <c r="Q2312" i="2" s="1"/>
  <c r="Q2313" i="2" s="1"/>
  <c r="Q2314" i="2" s="1"/>
  <c r="Q2315" i="2" s="1"/>
  <c r="Q2316" i="2" s="1"/>
  <c r="Q2317" i="2" s="1"/>
  <c r="Q2318" i="2" s="1"/>
  <c r="Q2319" i="2" s="1"/>
  <c r="Q2320" i="2" s="1"/>
  <c r="Q2321" i="2" s="1"/>
  <c r="Q2322" i="2" s="1"/>
  <c r="Q2323" i="2" s="1"/>
  <c r="Q2324" i="2" s="1"/>
  <c r="Q2325" i="2" s="1"/>
  <c r="Q2326" i="2" s="1"/>
  <c r="Q2327" i="2" s="1"/>
  <c r="Q2328" i="2" s="1"/>
  <c r="Q2329" i="2" s="1"/>
  <c r="Q2330" i="2" s="1"/>
  <c r="Q2331" i="2" s="1"/>
  <c r="Q2332" i="2" s="1"/>
  <c r="Q2333" i="2" s="1"/>
  <c r="Q2334" i="2" s="1"/>
  <c r="Q2335" i="2" s="1"/>
  <c r="Q2336" i="2" s="1"/>
  <c r="Q2337" i="2" s="1"/>
  <c r="Q2338" i="2" s="1"/>
  <c r="Q2339" i="2" s="1"/>
  <c r="Q2340" i="2" s="1"/>
  <c r="Q2341" i="2" s="1"/>
  <c r="Q2342" i="2" s="1"/>
  <c r="Q2343" i="2" s="1"/>
  <c r="Q2344" i="2" s="1"/>
  <c r="Q2345" i="2" s="1"/>
  <c r="Q2346" i="2" s="1"/>
  <c r="Q2347" i="2" s="1"/>
  <c r="Q2348" i="2" s="1"/>
  <c r="Q2349" i="2" s="1"/>
  <c r="Q2350" i="2" s="1"/>
  <c r="Q2351" i="2" s="1"/>
  <c r="Q2352" i="2" s="1"/>
  <c r="Q2353" i="2" s="1"/>
  <c r="Q2354" i="2" s="1"/>
  <c r="Q2355" i="2" s="1"/>
  <c r="Q2356" i="2" s="1"/>
  <c r="Q2357" i="2" s="1"/>
  <c r="Q2358" i="2" s="1"/>
  <c r="Q2359" i="2" s="1"/>
  <c r="Q2360" i="2" s="1"/>
  <c r="Q2361" i="2" s="1"/>
  <c r="Q2362" i="2" s="1"/>
  <c r="Q2363" i="2" s="1"/>
  <c r="Q2364" i="2" s="1"/>
  <c r="Q2365" i="2" s="1"/>
  <c r="Q2366" i="2" s="1"/>
  <c r="Q2367" i="2" s="1"/>
  <c r="Q2368" i="2" s="1"/>
  <c r="Q2369" i="2" s="1"/>
  <c r="Q2370" i="2" s="1"/>
  <c r="Q2371" i="2" s="1"/>
  <c r="Q2372" i="2" s="1"/>
  <c r="Q2373" i="2" s="1"/>
  <c r="Q2374" i="2" s="1"/>
  <c r="Q2375" i="2" s="1"/>
  <c r="Q2376" i="2" s="1"/>
  <c r="Q2377" i="2" s="1"/>
  <c r="Q2378" i="2" s="1"/>
  <c r="Q2379" i="2" s="1"/>
  <c r="Q2380" i="2" s="1"/>
  <c r="Q2381" i="2" s="1"/>
  <c r="Q2382" i="2" s="1"/>
  <c r="Q2383" i="2" s="1"/>
  <c r="Q2384" i="2" s="1"/>
  <c r="Q2385" i="2" s="1"/>
  <c r="Q2386" i="2" s="1"/>
  <c r="Q2387" i="2" s="1"/>
  <c r="Q2388" i="2" s="1"/>
  <c r="Q2389" i="2" s="1"/>
  <c r="Q2390" i="2" s="1"/>
  <c r="Q2391" i="2" s="1"/>
  <c r="Q2392" i="2" s="1"/>
  <c r="Q2393" i="2" s="1"/>
  <c r="Q2394" i="2" s="1"/>
  <c r="Q2395" i="2" s="1"/>
  <c r="Q2396" i="2" s="1"/>
  <c r="Q2397" i="2" s="1"/>
  <c r="Q2398" i="2" s="1"/>
  <c r="Q2399" i="2" s="1"/>
  <c r="Q2400" i="2" s="1"/>
  <c r="Q2401" i="2" s="1"/>
  <c r="Q2402" i="2" s="1"/>
  <c r="Q2403" i="2" s="1"/>
  <c r="Q2404" i="2" s="1"/>
  <c r="Q2405" i="2" s="1"/>
  <c r="Q2406" i="2" s="1"/>
  <c r="Q2407" i="2" s="1"/>
  <c r="Q2408" i="2" s="1"/>
  <c r="Q2409" i="2" s="1"/>
  <c r="Q2410" i="2" s="1"/>
  <c r="Q2411" i="2" s="1"/>
  <c r="Q2412" i="2" s="1"/>
  <c r="Q2413" i="2" s="1"/>
  <c r="Q2414" i="2" s="1"/>
  <c r="Q2415" i="2" s="1"/>
  <c r="Q2416" i="2" s="1"/>
  <c r="Q2417" i="2" s="1"/>
  <c r="Q2418" i="2" s="1"/>
  <c r="Q2419" i="2" s="1"/>
  <c r="Q2420" i="2" s="1"/>
  <c r="Q2421" i="2" s="1"/>
  <c r="Q2422" i="2" s="1"/>
  <c r="Q2423" i="2" s="1"/>
  <c r="Q2424" i="2" s="1"/>
  <c r="Q2425" i="2" s="1"/>
  <c r="Q2426" i="2" s="1"/>
  <c r="Q2427" i="2" s="1"/>
  <c r="Q2428" i="2" s="1"/>
  <c r="Q2429" i="2" s="1"/>
  <c r="Q2430" i="2" s="1"/>
  <c r="Q2431" i="2" s="1"/>
  <c r="Q2432" i="2" s="1"/>
  <c r="Q2433" i="2" s="1"/>
  <c r="Q2434" i="2" s="1"/>
  <c r="Q2435" i="2" s="1"/>
  <c r="Q2436" i="2" s="1"/>
  <c r="Q2437" i="2" s="1"/>
  <c r="Q2438" i="2" s="1"/>
  <c r="Q2439" i="2" s="1"/>
  <c r="Q2440" i="2" s="1"/>
  <c r="Q2441" i="2" s="1"/>
  <c r="Q2442" i="2" s="1"/>
  <c r="Q2443" i="2" s="1"/>
  <c r="Q2444" i="2" s="1"/>
  <c r="Q2445" i="2" s="1"/>
  <c r="Q2446" i="2" s="1"/>
  <c r="Q2447" i="2" s="1"/>
  <c r="Q2448" i="2" s="1"/>
  <c r="Q2449" i="2" s="1"/>
  <c r="Q2450" i="2" s="1"/>
  <c r="Q2451" i="2" s="1"/>
  <c r="Q2452" i="2" s="1"/>
  <c r="Q2453" i="2" s="1"/>
  <c r="Q2454" i="2" s="1"/>
  <c r="Q2455" i="2" s="1"/>
  <c r="Q2456" i="2" s="1"/>
  <c r="Q2457" i="2" s="1"/>
  <c r="Q2458" i="2" s="1"/>
  <c r="Q2459" i="2" s="1"/>
  <c r="Q2460" i="2" s="1"/>
  <c r="Q2461" i="2" s="1"/>
  <c r="Q2462" i="2" s="1"/>
  <c r="Q2463" i="2" s="1"/>
  <c r="Q2464" i="2" s="1"/>
  <c r="Q2465" i="2" s="1"/>
  <c r="Q2466" i="2" s="1"/>
  <c r="Q2467" i="2" s="1"/>
  <c r="Q2468" i="2" s="1"/>
  <c r="Q2469" i="2" s="1"/>
  <c r="Q2470" i="2" s="1"/>
  <c r="Q2471" i="2" s="1"/>
  <c r="Q2472" i="2" s="1"/>
  <c r="Q2473" i="2" s="1"/>
  <c r="Q2474" i="2" s="1"/>
  <c r="Q2475" i="2" s="1"/>
  <c r="Q2476" i="2" s="1"/>
  <c r="Q2477" i="2" s="1"/>
  <c r="Q2478" i="2" s="1"/>
  <c r="Q2479" i="2" s="1"/>
  <c r="Q2480" i="2" s="1"/>
  <c r="Q2481" i="2" s="1"/>
  <c r="Q2482" i="2" s="1"/>
  <c r="Q2483" i="2" s="1"/>
  <c r="Q2484" i="2" s="1"/>
  <c r="Q2485" i="2" s="1"/>
  <c r="Q2486" i="2" s="1"/>
  <c r="Q2487" i="2" s="1"/>
  <c r="Q2488" i="2" s="1"/>
  <c r="Q2489" i="2" s="1"/>
  <c r="Q2490" i="2" s="1"/>
  <c r="Q2491" i="2" s="1"/>
  <c r="Q2492" i="2" s="1"/>
  <c r="Q2493" i="2" s="1"/>
  <c r="Q2494" i="2" s="1"/>
  <c r="Q2495" i="2" s="1"/>
  <c r="Q2496" i="2" s="1"/>
  <c r="Q2497" i="2" s="1"/>
  <c r="Q2498" i="2" s="1"/>
  <c r="Q2499" i="2" s="1"/>
  <c r="Q2500" i="2" s="1"/>
  <c r="Q2501" i="2" s="1"/>
  <c r="Q2502" i="2" s="1"/>
  <c r="Q2503" i="2" s="1"/>
  <c r="Q2504" i="2" s="1"/>
  <c r="Q2505" i="2" s="1"/>
  <c r="Q2506" i="2" s="1"/>
  <c r="Q2507" i="2" s="1"/>
  <c r="Q2508" i="2" s="1"/>
  <c r="Q2509" i="2" s="1"/>
  <c r="Q2510" i="2" s="1"/>
  <c r="Q2511" i="2" s="1"/>
  <c r="Q2512" i="2" s="1"/>
  <c r="Q2513" i="2" s="1"/>
  <c r="Q2514" i="2" s="1"/>
  <c r="Q2515" i="2" s="1"/>
  <c r="Q2516" i="2" s="1"/>
  <c r="Q2517" i="2" s="1"/>
  <c r="Q2518" i="2" s="1"/>
  <c r="Q2519" i="2" s="1"/>
  <c r="Q2520" i="2" s="1"/>
  <c r="Q2521" i="2" s="1"/>
  <c r="Q2522" i="2" s="1"/>
  <c r="Q2523" i="2" s="1"/>
  <c r="Q2524" i="2" s="1"/>
  <c r="Q2525" i="2" s="1"/>
  <c r="Q2526" i="2" s="1"/>
  <c r="Q2527" i="2" s="1"/>
  <c r="Q2528" i="2" s="1"/>
  <c r="Q2529" i="2" s="1"/>
  <c r="Q2530" i="2" s="1"/>
  <c r="Q2531" i="2" s="1"/>
  <c r="Q2532" i="2" s="1"/>
  <c r="Q2533" i="2" s="1"/>
  <c r="Q2534" i="2" s="1"/>
  <c r="Q2535" i="2" s="1"/>
  <c r="Q2536" i="2" s="1"/>
  <c r="Q2537" i="2" s="1"/>
  <c r="Q2538" i="2" s="1"/>
  <c r="Q2539" i="2" s="1"/>
  <c r="Q2540" i="2" s="1"/>
  <c r="Q2541" i="2" s="1"/>
  <c r="Q2542" i="2" s="1"/>
  <c r="Q2543" i="2" s="1"/>
  <c r="Q2544" i="2" s="1"/>
  <c r="Q2545" i="2" s="1"/>
  <c r="Q2546" i="2" s="1"/>
  <c r="Q2547" i="2" s="1"/>
  <c r="Q2548" i="2" s="1"/>
  <c r="Q2549" i="2" s="1"/>
  <c r="Q2550" i="2" s="1"/>
  <c r="Q2551" i="2" s="1"/>
  <c r="Q2552" i="2" s="1"/>
  <c r="Q2553" i="2" s="1"/>
  <c r="Q2554" i="2" s="1"/>
  <c r="Q2555" i="2" s="1"/>
  <c r="Q2556" i="2" s="1"/>
  <c r="Q2557" i="2" s="1"/>
  <c r="Q2558" i="2" s="1"/>
  <c r="Q2559" i="2" s="1"/>
  <c r="Q2560" i="2" s="1"/>
  <c r="Q2561" i="2" s="1"/>
  <c r="Q2562" i="2" s="1"/>
  <c r="Q2563" i="2" s="1"/>
  <c r="Q2564" i="2" s="1"/>
  <c r="Q2565" i="2" s="1"/>
  <c r="Q2566" i="2" s="1"/>
  <c r="Q2567" i="2" s="1"/>
  <c r="Q2568" i="2" s="1"/>
  <c r="Q2569" i="2" s="1"/>
  <c r="Q2570" i="2" s="1"/>
  <c r="Q2571" i="2" s="1"/>
  <c r="Q2572" i="2" s="1"/>
  <c r="Q2573" i="2" s="1"/>
  <c r="Q2574" i="2" s="1"/>
  <c r="Q2575" i="2" s="1"/>
  <c r="Q2576" i="2" s="1"/>
  <c r="Q2577" i="2" s="1"/>
  <c r="Q2578" i="2" s="1"/>
  <c r="Q2579" i="2" s="1"/>
  <c r="Q2580" i="2" s="1"/>
  <c r="Q2581" i="2" s="1"/>
  <c r="Q2582" i="2" s="1"/>
  <c r="Q2583" i="2" s="1"/>
  <c r="Q2584" i="2" s="1"/>
  <c r="Q2585" i="2" s="1"/>
  <c r="Q2586" i="2" s="1"/>
  <c r="Q2587" i="2" s="1"/>
  <c r="Q2588" i="2" s="1"/>
  <c r="Q2589" i="2" s="1"/>
  <c r="Q2590" i="2" s="1"/>
  <c r="Q2591" i="2" s="1"/>
  <c r="Q2592" i="2" s="1"/>
  <c r="Q2593" i="2" s="1"/>
  <c r="Q2594" i="2" s="1"/>
  <c r="Q2595" i="2" s="1"/>
  <c r="Q2596" i="2" s="1"/>
  <c r="Q2597" i="2" s="1"/>
  <c r="Q2598" i="2" s="1"/>
  <c r="Q2599" i="2" s="1"/>
  <c r="Q2600" i="2" s="1"/>
  <c r="Q2601" i="2" s="1"/>
  <c r="Q2602" i="2" s="1"/>
  <c r="Q2603" i="2" s="1"/>
  <c r="Q2604" i="2" s="1"/>
  <c r="Q2605" i="2" s="1"/>
  <c r="Q2606" i="2" s="1"/>
  <c r="Q2607" i="2" s="1"/>
  <c r="Q2608" i="2" s="1"/>
  <c r="Q2609" i="2" s="1"/>
  <c r="Q2610" i="2" s="1"/>
  <c r="Q2611" i="2" s="1"/>
  <c r="Q2612" i="2" s="1"/>
  <c r="Q2613" i="2" s="1"/>
  <c r="Q2614" i="2" s="1"/>
  <c r="Q2615" i="2" s="1"/>
  <c r="Q2616" i="2" s="1"/>
  <c r="Q2617" i="2" s="1"/>
  <c r="Q2618" i="2" s="1"/>
  <c r="Q2619" i="2" s="1"/>
  <c r="Q2620" i="2" s="1"/>
  <c r="Q2621" i="2" s="1"/>
  <c r="Q2622" i="2" s="1"/>
  <c r="Q2623" i="2" s="1"/>
  <c r="Q2624" i="2" s="1"/>
  <c r="Q2625" i="2" s="1"/>
  <c r="Q2626" i="2" s="1"/>
  <c r="Q2627" i="2" s="1"/>
  <c r="Q2628" i="2" s="1"/>
  <c r="Q2629" i="2" s="1"/>
  <c r="Q2630" i="2" s="1"/>
  <c r="Q2631" i="2" s="1"/>
  <c r="Q2632" i="2" s="1"/>
  <c r="Q2633" i="2" s="1"/>
  <c r="Q2634" i="2" s="1"/>
  <c r="Q2635" i="2" s="1"/>
  <c r="Q2636" i="2" s="1"/>
  <c r="Q2637" i="2" s="1"/>
  <c r="Q2638" i="2" s="1"/>
  <c r="Q2639" i="2" s="1"/>
  <c r="Q2640" i="2" s="1"/>
  <c r="Q2641" i="2" s="1"/>
  <c r="Q2642" i="2" s="1"/>
  <c r="Q2643" i="2" s="1"/>
  <c r="Q2644" i="2" s="1"/>
  <c r="Q2645" i="2" s="1"/>
  <c r="Q2646" i="2" s="1"/>
  <c r="Q2647" i="2" s="1"/>
  <c r="Q2648" i="2" s="1"/>
  <c r="Q2649" i="2" s="1"/>
  <c r="Q2650" i="2" s="1"/>
  <c r="Q2651" i="2" s="1"/>
  <c r="Q2652" i="2" s="1"/>
  <c r="Q2653" i="2" s="1"/>
  <c r="Q2654" i="2" s="1"/>
  <c r="Q2655" i="2" s="1"/>
  <c r="Q2656" i="2" s="1"/>
  <c r="Q2657" i="2" s="1"/>
  <c r="Q2658" i="2" s="1"/>
  <c r="Q2659" i="2" s="1"/>
  <c r="Q2660" i="2" s="1"/>
  <c r="Q2661" i="2" s="1"/>
  <c r="Q2662" i="2" s="1"/>
  <c r="Q2663" i="2" s="1"/>
  <c r="Q2664" i="2" s="1"/>
  <c r="Q2665" i="2" s="1"/>
  <c r="Q2666" i="2" s="1"/>
  <c r="Q2667" i="2" s="1"/>
  <c r="Q2668" i="2" s="1"/>
  <c r="Q2669" i="2" s="1"/>
  <c r="Q2670" i="2" s="1"/>
  <c r="Q2671" i="2" s="1"/>
  <c r="Q2672" i="2" s="1"/>
  <c r="Q2673" i="2" s="1"/>
  <c r="Q2674" i="2" s="1"/>
  <c r="Q2675" i="2" s="1"/>
  <c r="Q2676" i="2" s="1"/>
  <c r="Q2677" i="2" s="1"/>
  <c r="Q2678" i="2" s="1"/>
  <c r="Q2679" i="2" s="1"/>
  <c r="Q2680" i="2" s="1"/>
  <c r="Q2681" i="2" s="1"/>
  <c r="Q2682" i="2" s="1"/>
  <c r="Q2683" i="2" s="1"/>
  <c r="Q2684" i="2" s="1"/>
  <c r="Q2685" i="2" s="1"/>
  <c r="Q2686" i="2" s="1"/>
  <c r="Q2687" i="2" s="1"/>
  <c r="Q2688" i="2" s="1"/>
  <c r="Q2689" i="2" s="1"/>
  <c r="Q2690" i="2" s="1"/>
  <c r="Q2691" i="2" s="1"/>
  <c r="Q2692" i="2" s="1"/>
  <c r="Q2693" i="2" s="1"/>
  <c r="Q2694" i="2" s="1"/>
  <c r="Q2695" i="2" s="1"/>
  <c r="Q2696" i="2" s="1"/>
  <c r="Q2697" i="2" s="1"/>
  <c r="Q2698" i="2" s="1"/>
  <c r="Q2699" i="2" s="1"/>
  <c r="Q2700" i="2" s="1"/>
  <c r="Q2701" i="2" s="1"/>
  <c r="Q2702" i="2" s="1"/>
  <c r="Q2703" i="2" s="1"/>
  <c r="Q2704" i="2" s="1"/>
  <c r="Q2705" i="2" s="1"/>
  <c r="Q2706" i="2" s="1"/>
  <c r="Q2707" i="2" s="1"/>
  <c r="Q2708" i="2" s="1"/>
  <c r="Q2709" i="2" s="1"/>
  <c r="Q2710" i="2" s="1"/>
  <c r="Q2711" i="2" s="1"/>
  <c r="Q2712" i="2" s="1"/>
  <c r="Q2713" i="2" s="1"/>
  <c r="Q2714" i="2" s="1"/>
  <c r="Q2715" i="2" s="1"/>
  <c r="Q2716" i="2" s="1"/>
  <c r="Q2717" i="2" s="1"/>
  <c r="Q2718" i="2" s="1"/>
  <c r="Q2719" i="2" s="1"/>
  <c r="Q2720" i="2" s="1"/>
  <c r="Q2721" i="2" s="1"/>
  <c r="Q2722" i="2" s="1"/>
  <c r="Q2723" i="2" s="1"/>
  <c r="Q2724" i="2" s="1"/>
  <c r="Q2725" i="2" s="1"/>
  <c r="Q2726" i="2" s="1"/>
  <c r="Q2727" i="2" s="1"/>
  <c r="Q2728" i="2" s="1"/>
  <c r="Q2729" i="2" s="1"/>
  <c r="Q2730" i="2" s="1"/>
  <c r="Q2731" i="2" s="1"/>
  <c r="Q2732" i="2" s="1"/>
  <c r="Q2733" i="2" s="1"/>
  <c r="Q2734" i="2" s="1"/>
  <c r="Q2735" i="2" s="1"/>
  <c r="Q2736" i="2" s="1"/>
  <c r="Q2737" i="2" s="1"/>
  <c r="Q2738" i="2" s="1"/>
  <c r="Q2739" i="2" s="1"/>
  <c r="Q2740" i="2" s="1"/>
  <c r="Q2741" i="2" s="1"/>
  <c r="Q2742" i="2" s="1"/>
  <c r="Q2743" i="2" s="1"/>
  <c r="Q2744" i="2" s="1"/>
  <c r="Q2745" i="2" s="1"/>
  <c r="Q2746" i="2" s="1"/>
  <c r="Q2747" i="2" s="1"/>
  <c r="Q2748" i="2" s="1"/>
  <c r="Q2749" i="2" s="1"/>
  <c r="Q2750" i="2" s="1"/>
  <c r="Q2751" i="2" s="1"/>
  <c r="Q2752" i="2" s="1"/>
  <c r="Q2753" i="2" s="1"/>
  <c r="Q2754" i="2" s="1"/>
  <c r="Q2755" i="2" s="1"/>
  <c r="Q2756" i="2" s="1"/>
  <c r="Q2757" i="2" s="1"/>
  <c r="Q2758" i="2" s="1"/>
  <c r="Q2759" i="2" s="1"/>
  <c r="Q2760" i="2" s="1"/>
  <c r="Q2761" i="2" s="1"/>
  <c r="Q2762" i="2" s="1"/>
  <c r="Q2763" i="2" s="1"/>
  <c r="Q2764" i="2" s="1"/>
  <c r="Q2765" i="2" s="1"/>
  <c r="Q2766" i="2" s="1"/>
  <c r="Q2767" i="2" s="1"/>
  <c r="Q2768" i="2" s="1"/>
  <c r="Q2769" i="2" s="1"/>
  <c r="Q2770" i="2" s="1"/>
  <c r="Q2771" i="2" s="1"/>
  <c r="Q2772" i="2" s="1"/>
  <c r="Q2773" i="2" s="1"/>
  <c r="Q2774" i="2" s="1"/>
  <c r="Q2775" i="2" s="1"/>
  <c r="Q2776" i="2" s="1"/>
  <c r="Q2777" i="2" s="1"/>
  <c r="Q2778" i="2" s="1"/>
  <c r="Q2779" i="2" s="1"/>
  <c r="Q2780" i="2" s="1"/>
  <c r="Q2781" i="2" s="1"/>
  <c r="Q2782" i="2" s="1"/>
  <c r="Q2783" i="2" s="1"/>
  <c r="Q2784" i="2" s="1"/>
  <c r="Q2785" i="2" s="1"/>
  <c r="Q2786" i="2" s="1"/>
  <c r="Q2787" i="2" s="1"/>
  <c r="Q2788" i="2" s="1"/>
  <c r="Q2789" i="2" s="1"/>
  <c r="Q2790" i="2" s="1"/>
  <c r="Q2791" i="2" s="1"/>
  <c r="Q2792" i="2" s="1"/>
  <c r="Q2793" i="2" s="1"/>
  <c r="Q2794" i="2" s="1"/>
  <c r="Q2795" i="2" s="1"/>
  <c r="Q2796" i="2" s="1"/>
  <c r="Q2797" i="2" s="1"/>
  <c r="Q2798" i="2" s="1"/>
  <c r="Q2799" i="2" s="1"/>
  <c r="Q2800" i="2" s="1"/>
  <c r="Q2801" i="2" s="1"/>
  <c r="Q2802" i="2" s="1"/>
  <c r="Q2803" i="2" s="1"/>
  <c r="Q2804" i="2" s="1"/>
  <c r="Q2805" i="2" s="1"/>
  <c r="Q2806" i="2" s="1"/>
  <c r="Q2807" i="2" s="1"/>
  <c r="Q2808" i="2" s="1"/>
  <c r="Q2809" i="2" s="1"/>
  <c r="Q2810" i="2" s="1"/>
  <c r="Q2811" i="2" s="1"/>
  <c r="Q2812" i="2" s="1"/>
  <c r="Q2813" i="2" s="1"/>
  <c r="Q2814" i="2" s="1"/>
  <c r="Q2815" i="2" s="1"/>
  <c r="Q2816" i="2" s="1"/>
  <c r="Q2817" i="2" s="1"/>
  <c r="Q2818" i="2" s="1"/>
  <c r="Q2819" i="2" s="1"/>
  <c r="Q2820" i="2" s="1"/>
  <c r="Q2821" i="2" s="1"/>
  <c r="Q2822" i="2" s="1"/>
  <c r="Q2823" i="2" s="1"/>
  <c r="Q2824" i="2" s="1"/>
  <c r="Q2825" i="2" s="1"/>
  <c r="Q2826" i="2" s="1"/>
  <c r="Q2827" i="2" s="1"/>
  <c r="Q2828" i="2" s="1"/>
  <c r="Q2829" i="2" s="1"/>
  <c r="Q2830" i="2" s="1"/>
  <c r="Q2831" i="2" s="1"/>
  <c r="Q2832" i="2" s="1"/>
  <c r="Q2833" i="2" s="1"/>
  <c r="Q2834" i="2" s="1"/>
  <c r="Q2835" i="2" s="1"/>
  <c r="Q2836" i="2" s="1"/>
  <c r="Q2837" i="2" s="1"/>
  <c r="Q2838" i="2" s="1"/>
  <c r="Q2839" i="2" s="1"/>
  <c r="Q2840" i="2" s="1"/>
  <c r="Q2841" i="2" s="1"/>
  <c r="Q2842" i="2" s="1"/>
  <c r="Q2843" i="2" s="1"/>
  <c r="Q2844" i="2" s="1"/>
  <c r="Q2845" i="2" s="1"/>
  <c r="Q2846" i="2" s="1"/>
  <c r="Q2847" i="2" s="1"/>
  <c r="Q2848" i="2" s="1"/>
  <c r="Q2849" i="2" s="1"/>
  <c r="Q2850" i="2" s="1"/>
  <c r="Q2851" i="2" s="1"/>
  <c r="Q2852" i="2" s="1"/>
  <c r="Q2853" i="2" s="1"/>
  <c r="Q2854" i="2" s="1"/>
  <c r="Q2855" i="2" s="1"/>
  <c r="Q2856" i="2" s="1"/>
  <c r="Q2857" i="2" s="1"/>
  <c r="Q2858" i="2" s="1"/>
  <c r="Q2859" i="2" s="1"/>
  <c r="Q2860" i="2" s="1"/>
  <c r="Q2861" i="2" s="1"/>
  <c r="Q2862" i="2" s="1"/>
  <c r="Q2863" i="2" s="1"/>
  <c r="Q2864" i="2" s="1"/>
  <c r="Q2865" i="2" s="1"/>
  <c r="Q2866" i="2" s="1"/>
  <c r="Q2867" i="2" s="1"/>
  <c r="Q2868" i="2" s="1"/>
  <c r="Q2869" i="2" s="1"/>
  <c r="Q2870" i="2" s="1"/>
  <c r="Q2871" i="2" s="1"/>
  <c r="Q2872" i="2" s="1"/>
  <c r="Q2873" i="2" s="1"/>
  <c r="Q2874" i="2" s="1"/>
  <c r="Q2875" i="2" s="1"/>
  <c r="Q2876" i="2" s="1"/>
  <c r="Q2877" i="2" s="1"/>
  <c r="Q2878" i="2" s="1"/>
  <c r="Q2879" i="2" s="1"/>
  <c r="Q2880" i="2" s="1"/>
  <c r="Q2881" i="2" s="1"/>
  <c r="Q2882" i="2" s="1"/>
  <c r="Q2883" i="2" s="1"/>
  <c r="Q2884" i="2" s="1"/>
  <c r="Q2885" i="2" s="1"/>
  <c r="Q2886" i="2" s="1"/>
  <c r="Q2887" i="2" s="1"/>
  <c r="Q2888" i="2" s="1"/>
  <c r="Q2889" i="2" s="1"/>
  <c r="Q2890" i="2" s="1"/>
  <c r="Q2891" i="2" s="1"/>
  <c r="Q2892" i="2" s="1"/>
  <c r="Q2893" i="2" s="1"/>
  <c r="Q2894" i="2" s="1"/>
  <c r="Q2895" i="2" s="1"/>
  <c r="Q2896" i="2" s="1"/>
  <c r="Q2897" i="2" s="1"/>
  <c r="Q2898" i="2" s="1"/>
  <c r="Q2899" i="2" s="1"/>
  <c r="Q2900" i="2" s="1"/>
  <c r="Q2901" i="2" s="1"/>
  <c r="Q2902" i="2" s="1"/>
  <c r="Q2903" i="2" s="1"/>
  <c r="Q2904" i="2" s="1"/>
  <c r="Q2905" i="2" s="1"/>
  <c r="Q2906" i="2" s="1"/>
  <c r="Q2907" i="2" s="1"/>
  <c r="Q2908" i="2" s="1"/>
  <c r="Q2909" i="2" s="1"/>
  <c r="Q2910" i="2" s="1"/>
  <c r="Q2911" i="2" s="1"/>
  <c r="Q2912" i="2" s="1"/>
  <c r="Q2913" i="2" s="1"/>
  <c r="Q2914" i="2" s="1"/>
  <c r="Q2915" i="2" s="1"/>
  <c r="J3" i="4"/>
  <c r="J4" i="4"/>
  <c r="J5" i="4"/>
  <c r="J6" i="4"/>
  <c r="J7" i="4"/>
  <c r="J3183" i="4"/>
  <c r="J3184" i="4"/>
  <c r="J3185" i="4"/>
  <c r="J4112" i="4"/>
  <c r="J4113" i="4"/>
  <c r="J2600" i="4"/>
  <c r="J2473" i="4"/>
  <c r="J374" i="4"/>
  <c r="J1430" i="4"/>
  <c r="J1887" i="4"/>
  <c r="J4590" i="4"/>
  <c r="J4379" i="4"/>
  <c r="J4380" i="4"/>
  <c r="J4114" i="4"/>
  <c r="J4115" i="4"/>
  <c r="J2951" i="4"/>
  <c r="J4597" i="4"/>
  <c r="J518" i="4"/>
  <c r="J519" i="4"/>
  <c r="J520" i="4"/>
  <c r="J1119" i="4"/>
  <c r="J1120" i="4"/>
  <c r="J1178" i="4"/>
  <c r="J1179" i="4"/>
  <c r="J2198" i="4"/>
  <c r="J2199" i="4"/>
  <c r="J566" i="4"/>
  <c r="J596" i="4"/>
  <c r="J597" i="4"/>
  <c r="J598" i="4"/>
  <c r="J626" i="4"/>
  <c r="J627" i="4"/>
  <c r="J628" i="4"/>
  <c r="J632" i="4"/>
  <c r="J633" i="4"/>
  <c r="J634" i="4"/>
  <c r="J646" i="4"/>
  <c r="J647" i="4"/>
  <c r="J648" i="4"/>
  <c r="J652" i="4"/>
  <c r="J4289" i="4"/>
  <c r="J4639" i="4"/>
  <c r="J4640" i="4"/>
  <c r="J320" i="4"/>
  <c r="J1174" i="4"/>
  <c r="J708" i="4"/>
  <c r="J1131" i="4"/>
  <c r="J1132" i="4"/>
  <c r="J996" i="4"/>
  <c r="J1569" i="4"/>
  <c r="J1570" i="4"/>
  <c r="J1571" i="4"/>
  <c r="J1572" i="4"/>
  <c r="J14" i="4"/>
  <c r="J146" i="4"/>
  <c r="J147" i="4"/>
  <c r="J148" i="4"/>
  <c r="J149" i="4"/>
  <c r="J3302" i="4"/>
  <c r="J4144" i="4"/>
  <c r="J4145" i="4"/>
  <c r="J4146" i="4"/>
  <c r="J3666" i="4"/>
  <c r="J3667" i="4"/>
  <c r="J3668" i="4"/>
  <c r="J3669" i="4"/>
  <c r="J3670" i="4"/>
  <c r="J3671" i="4"/>
  <c r="J4246" i="4"/>
  <c r="J2997" i="4"/>
  <c r="J2998" i="4"/>
  <c r="J3574" i="4"/>
  <c r="J3738" i="4"/>
  <c r="J3739" i="4"/>
  <c r="J3740" i="4"/>
  <c r="J3741" i="4"/>
  <c r="J3742" i="4"/>
  <c r="J3743" i="4"/>
  <c r="J3744" i="4"/>
  <c r="J3745" i="4"/>
  <c r="J313" i="4"/>
  <c r="J314" i="4"/>
  <c r="J4731" i="4"/>
  <c r="J4732" i="4"/>
  <c r="J4733" i="4"/>
  <c r="J4734" i="4"/>
  <c r="J4735" i="4"/>
  <c r="J4736" i="4"/>
  <c r="J3820" i="4"/>
  <c r="J3478" i="4"/>
  <c r="J3368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821" i="4"/>
  <c r="J3822" i="4"/>
  <c r="J3823" i="4"/>
  <c r="J3824" i="4"/>
  <c r="J3825" i="4"/>
  <c r="J3826" i="4"/>
  <c r="J1099" i="4"/>
  <c r="J1100" i="4"/>
  <c r="J2058" i="4"/>
  <c r="J1281" i="4"/>
  <c r="J1283" i="4"/>
  <c r="J1326" i="4"/>
  <c r="J1327" i="4"/>
  <c r="J1328" i="4"/>
  <c r="J1329" i="4"/>
  <c r="J1330" i="4"/>
  <c r="J1331" i="4"/>
  <c r="J1332" i="4"/>
  <c r="J1333" i="4"/>
  <c r="J2093" i="4"/>
  <c r="J2094" i="4"/>
  <c r="J1152" i="4"/>
  <c r="J1153" i="4"/>
  <c r="J1154" i="4"/>
  <c r="J1155" i="4"/>
  <c r="J3424" i="4"/>
  <c r="J3425" i="4"/>
  <c r="J3426" i="4"/>
  <c r="J3427" i="4"/>
  <c r="J3686" i="4"/>
  <c r="J3687" i="4"/>
  <c r="J3688" i="4"/>
  <c r="J2381" i="4"/>
  <c r="J1302" i="4"/>
  <c r="J358" i="4"/>
  <c r="J398" i="4"/>
  <c r="J399" i="4"/>
  <c r="J533" i="4"/>
  <c r="J604" i="4"/>
  <c r="J1752" i="4"/>
  <c r="J2204" i="4"/>
  <c r="J2897" i="4"/>
  <c r="J860" i="4"/>
  <c r="J1965" i="4"/>
  <c r="J2914" i="4"/>
  <c r="J681" i="4"/>
  <c r="J1922" i="4"/>
  <c r="J166" i="4"/>
  <c r="J195" i="4"/>
  <c r="J196" i="4"/>
  <c r="J211" i="4"/>
  <c r="J212" i="4"/>
  <c r="J213" i="4"/>
  <c r="J214" i="4"/>
  <c r="J215" i="4"/>
  <c r="J216" i="4"/>
  <c r="J238" i="4"/>
  <c r="J239" i="4"/>
  <c r="J2075" i="4"/>
  <c r="J402" i="4"/>
  <c r="J403" i="4"/>
  <c r="J661" i="4"/>
  <c r="J853" i="4"/>
  <c r="J2185" i="4"/>
  <c r="J1259" i="4"/>
  <c r="J1260" i="4"/>
  <c r="J1268" i="4"/>
  <c r="J1269" i="4"/>
  <c r="J1270" i="4"/>
  <c r="J1273" i="4"/>
  <c r="J1274" i="4"/>
  <c r="J1315" i="4"/>
  <c r="J2263" i="4"/>
  <c r="J1511" i="4"/>
  <c r="J1512" i="4"/>
  <c r="J1506" i="4"/>
  <c r="J1510" i="4"/>
  <c r="J1557" i="4"/>
  <c r="J2265" i="4"/>
  <c r="J1685" i="4"/>
  <c r="J1706" i="4"/>
  <c r="J1707" i="4"/>
  <c r="J1715" i="4"/>
  <c r="J1716" i="4"/>
  <c r="J1787" i="4"/>
  <c r="J1788" i="4"/>
  <c r="J1827" i="4"/>
  <c r="J1828" i="4"/>
  <c r="J1858" i="4"/>
  <c r="J1953" i="4"/>
  <c r="J1954" i="4"/>
  <c r="J1955" i="4"/>
  <c r="J1956" i="4"/>
  <c r="J2124" i="4"/>
  <c r="J2364" i="4"/>
  <c r="J2362" i="4"/>
  <c r="J2365" i="4"/>
  <c r="J2363" i="4"/>
  <c r="J2383" i="4"/>
  <c r="J2384" i="4"/>
  <c r="J2681" i="4"/>
  <c r="J2701" i="4"/>
  <c r="J2717" i="4"/>
  <c r="J2704" i="4"/>
  <c r="J2702" i="4"/>
  <c r="J2799" i="4"/>
  <c r="J2810" i="4"/>
  <c r="J2862" i="4"/>
  <c r="J638" i="4"/>
  <c r="J639" i="4"/>
  <c r="J2216" i="4"/>
  <c r="J2217" i="4"/>
  <c r="J4598" i="4"/>
  <c r="J671" i="4"/>
  <c r="J2313" i="4"/>
  <c r="J2382" i="4"/>
  <c r="J3327" i="4"/>
  <c r="J2967" i="4"/>
  <c r="J330" i="4"/>
  <c r="J331" i="4"/>
  <c r="J3021" i="4"/>
  <c r="J3022" i="4"/>
  <c r="J3023" i="4"/>
  <c r="J3024" i="4"/>
  <c r="J3025" i="4"/>
  <c r="J3036" i="4"/>
  <c r="J3037" i="4"/>
  <c r="J3038" i="4"/>
  <c r="J3039" i="4"/>
  <c r="J3040" i="4"/>
  <c r="J1870" i="4"/>
  <c r="J1904" i="4"/>
  <c r="J1905" i="4"/>
  <c r="J1906" i="4"/>
  <c r="J1907" i="4"/>
  <c r="J1908" i="4"/>
  <c r="J1909" i="4"/>
  <c r="J1910" i="4"/>
  <c r="J1911" i="4"/>
  <c r="J4219" i="4"/>
  <c r="J4220" i="4"/>
  <c r="J4221" i="4"/>
  <c r="J4222" i="4"/>
  <c r="J3148" i="4"/>
  <c r="J3149" i="4"/>
  <c r="J3150" i="4"/>
  <c r="J3151" i="4"/>
  <c r="J2467" i="4"/>
  <c r="J2674" i="4"/>
  <c r="J2675" i="4"/>
  <c r="J1483" i="4"/>
  <c r="J4285" i="4"/>
  <c r="J292" i="4"/>
  <c r="J362" i="4"/>
  <c r="J363" i="4"/>
  <c r="J364" i="4"/>
  <c r="J365" i="4"/>
  <c r="J1064" i="4"/>
  <c r="J1485" i="4"/>
  <c r="J1486" i="4"/>
  <c r="J1617" i="4"/>
  <c r="J1618" i="4"/>
  <c r="J1621" i="4"/>
  <c r="J1622" i="4"/>
  <c r="J4429" i="4"/>
  <c r="J4430" i="4"/>
  <c r="J3400" i="4"/>
  <c r="J4614" i="4"/>
  <c r="J4615" i="4"/>
  <c r="J4616" i="4"/>
  <c r="J4617" i="4"/>
  <c r="J4627" i="4"/>
  <c r="J1861" i="4"/>
  <c r="J1862" i="4"/>
  <c r="J4165" i="4"/>
  <c r="J4166" i="4"/>
  <c r="J4317" i="4"/>
  <c r="J3432" i="4"/>
  <c r="J4376" i="4"/>
  <c r="J4377" i="4"/>
  <c r="J1250" i="4"/>
  <c r="J2203" i="4"/>
  <c r="J3014" i="4"/>
  <c r="J3015" i="4"/>
  <c r="J3016" i="4"/>
  <c r="J3017" i="4"/>
  <c r="J3018" i="4"/>
  <c r="J3475" i="4"/>
  <c r="J3497" i="4"/>
  <c r="J1106" i="4"/>
  <c r="J3498" i="4"/>
  <c r="J3510" i="4"/>
  <c r="J3536" i="4"/>
  <c r="J3537" i="4"/>
  <c r="J3540" i="4"/>
  <c r="J3147" i="4"/>
  <c r="J3212" i="4"/>
  <c r="J3213" i="4"/>
  <c r="J417" i="4"/>
  <c r="J418" i="4"/>
  <c r="J2231" i="4"/>
  <c r="J2232" i="4"/>
  <c r="J2233" i="4"/>
  <c r="J2234" i="4"/>
  <c r="J2235" i="4"/>
  <c r="J2236" i="4"/>
  <c r="J2237" i="4"/>
  <c r="J2664" i="4"/>
  <c r="J3873" i="4"/>
  <c r="J3874" i="4"/>
  <c r="J836" i="4"/>
  <c r="J837" i="4"/>
  <c r="J838" i="4"/>
  <c r="J1053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2323" i="4"/>
  <c r="J2324" i="4"/>
  <c r="J2325" i="4"/>
  <c r="J2326" i="4"/>
  <c r="J2327" i="4"/>
  <c r="J2328" i="4"/>
  <c r="J4045" i="4"/>
  <c r="J4046" i="4"/>
  <c r="J4047" i="4"/>
  <c r="J4331" i="4"/>
  <c r="J3141" i="4"/>
  <c r="J3142" i="4"/>
  <c r="J2939" i="4"/>
  <c r="J894" i="4"/>
  <c r="J895" i="4"/>
  <c r="J896" i="4"/>
  <c r="J897" i="4"/>
  <c r="J4683" i="4"/>
  <c r="J4684" i="4"/>
  <c r="J486" i="4"/>
  <c r="J1598" i="4"/>
  <c r="J1599" i="4"/>
  <c r="J1600" i="4"/>
  <c r="J1601" i="4"/>
  <c r="J1993" i="4"/>
  <c r="J1994" i="4"/>
  <c r="J1995" i="4"/>
  <c r="J1996" i="4"/>
  <c r="J3383" i="4"/>
  <c r="J3384" i="4"/>
  <c r="J4726" i="4"/>
  <c r="J4612" i="4"/>
  <c r="J4780" i="4"/>
  <c r="J4781" i="4"/>
  <c r="J4782" i="4"/>
  <c r="J4783" i="4"/>
  <c r="J4784" i="4"/>
  <c r="J4785" i="4"/>
  <c r="J101" i="4"/>
  <c r="J102" i="4"/>
  <c r="J103" i="4"/>
  <c r="J272" i="4"/>
  <c r="J2801" i="4"/>
  <c r="J2802" i="4"/>
  <c r="J91" i="4"/>
  <c r="J92" i="4"/>
  <c r="J93" i="4"/>
  <c r="J94" i="4"/>
  <c r="J95" i="4"/>
  <c r="J4423" i="4"/>
  <c r="J96" i="4"/>
  <c r="J4116" i="4"/>
  <c r="J4117" i="4"/>
  <c r="J4424" i="4"/>
  <c r="J555" i="4"/>
  <c r="J2590" i="4"/>
  <c r="J2591" i="4"/>
  <c r="J4861" i="4"/>
  <c r="J556" i="4"/>
  <c r="J1121" i="4"/>
  <c r="J521" i="4"/>
  <c r="J557" i="4"/>
  <c r="J522" i="4"/>
  <c r="J4425" i="4"/>
  <c r="J4629" i="4"/>
  <c r="J4137" i="4"/>
  <c r="J4630" i="4"/>
  <c r="J4631" i="4"/>
  <c r="J1359" i="4"/>
  <c r="J3352" i="4"/>
  <c r="J3353" i="4"/>
  <c r="J712" i="4"/>
  <c r="J950" i="4"/>
  <c r="J951" i="4"/>
  <c r="J2869" i="4"/>
  <c r="J997" i="4"/>
  <c r="J998" i="4"/>
  <c r="J999" i="4"/>
  <c r="J715" i="4"/>
  <c r="J1000" i="4"/>
  <c r="J1573" i="4"/>
  <c r="J1574" i="4"/>
  <c r="J1727" i="4"/>
  <c r="J2634" i="4"/>
  <c r="J1728" i="4"/>
  <c r="J470" i="4"/>
  <c r="J1729" i="4"/>
  <c r="J1730" i="4"/>
  <c r="J1731" i="4"/>
  <c r="J750" i="4"/>
  <c r="J1122" i="4"/>
  <c r="J1123" i="4"/>
  <c r="J1124" i="4"/>
  <c r="J150" i="4"/>
  <c r="J151" i="4"/>
  <c r="J1125" i="4"/>
  <c r="J152" i="4"/>
  <c r="J153" i="4"/>
  <c r="J4814" i="4"/>
  <c r="J656" i="4"/>
  <c r="J4147" i="4"/>
  <c r="J4300" i="4"/>
  <c r="J4301" i="4"/>
  <c r="J3575" i="4"/>
  <c r="J4148" i="4"/>
  <c r="J3189" i="4"/>
  <c r="J3609" i="4"/>
  <c r="J3610" i="4"/>
  <c r="J3576" i="4"/>
  <c r="J4149" i="4"/>
  <c r="J4150" i="4"/>
  <c r="J3190" i="4"/>
  <c r="J4737" i="4"/>
  <c r="J4738" i="4"/>
  <c r="J4739" i="4"/>
  <c r="J4740" i="4"/>
  <c r="J806" i="4"/>
  <c r="J796" i="4"/>
  <c r="J1207" i="4"/>
  <c r="J1208" i="4"/>
  <c r="J797" i="4"/>
  <c r="J1211" i="4"/>
  <c r="J1209" i="4"/>
  <c r="J1210" i="4"/>
  <c r="J2007" i="4"/>
  <c r="J1215" i="4"/>
  <c r="J1288" i="4"/>
  <c r="J2523" i="4"/>
  <c r="J78" i="4"/>
  <c r="J3441" i="4"/>
  <c r="J3503" i="4"/>
  <c r="J3279" i="4"/>
  <c r="J2057" i="4"/>
  <c r="J3442" i="4"/>
  <c r="J2043" i="4"/>
  <c r="J2044" i="4"/>
  <c r="J1426" i="4"/>
  <c r="J1583" i="4"/>
  <c r="J1550" i="4"/>
  <c r="J1584" i="4"/>
  <c r="J1585" i="4"/>
  <c r="J490" i="4"/>
  <c r="J1303" i="4"/>
  <c r="J1590" i="4"/>
  <c r="J1679" i="4"/>
  <c r="J2320" i="4"/>
  <c r="J2321" i="4"/>
  <c r="J1768" i="4"/>
  <c r="J1769" i="4"/>
  <c r="J3250" i="4"/>
  <c r="J3251" i="4"/>
  <c r="J3252" i="4"/>
  <c r="J1552" i="4"/>
  <c r="J873" i="4"/>
  <c r="J1252" i="4"/>
  <c r="J3253" i="4"/>
  <c r="J600" i="4"/>
  <c r="J678" i="4"/>
  <c r="J874" i="4"/>
  <c r="J2202" i="4"/>
  <c r="J601" i="4"/>
  <c r="J602" i="4"/>
  <c r="J3770" i="4"/>
  <c r="J1770" i="4"/>
  <c r="J603" i="4"/>
  <c r="J3354" i="4"/>
  <c r="J4039" i="4"/>
  <c r="J4040" i="4"/>
  <c r="J685" i="4"/>
  <c r="J686" i="4"/>
  <c r="J687" i="4"/>
  <c r="J1318" i="4"/>
  <c r="J4284" i="4"/>
  <c r="J3228" i="4"/>
  <c r="J234" i="4"/>
  <c r="J235" i="4"/>
  <c r="J384" i="4"/>
  <c r="J1529" i="4"/>
  <c r="J1670" i="4"/>
  <c r="J2504" i="4"/>
  <c r="J2721" i="4"/>
  <c r="J1534" i="4"/>
  <c r="J1535" i="4"/>
  <c r="J162" i="4"/>
  <c r="J197" i="4"/>
  <c r="J963" i="4"/>
  <c r="J964" i="4"/>
  <c r="J1530" i="4"/>
  <c r="J2125" i="4"/>
  <c r="J4712" i="4"/>
  <c r="J198" i="4"/>
  <c r="J4832" i="4"/>
  <c r="J4833" i="4"/>
  <c r="J181" i="4"/>
  <c r="J400" i="4"/>
  <c r="J918" i="4"/>
  <c r="J965" i="4"/>
  <c r="J1849" i="4"/>
  <c r="J1850" i="4"/>
  <c r="J1851" i="4"/>
  <c r="J1957" i="4"/>
  <c r="J624" i="4"/>
  <c r="J2500" i="4"/>
  <c r="J492" i="4"/>
  <c r="J1509" i="4"/>
  <c r="J1524" i="4"/>
  <c r="J2133" i="4"/>
  <c r="J2134" i="4"/>
  <c r="J2126" i="4"/>
  <c r="J2501" i="4"/>
  <c r="J2505" i="4"/>
  <c r="J1914" i="4"/>
  <c r="J690" i="4"/>
  <c r="J925" i="4"/>
  <c r="J1376" i="4"/>
  <c r="J1501" i="4"/>
  <c r="J2188" i="4"/>
  <c r="J2143" i="4"/>
  <c r="J2144" i="4"/>
  <c r="J236" i="4"/>
  <c r="J2264" i="4"/>
  <c r="J1683" i="4"/>
  <c r="J2135" i="4"/>
  <c r="J2136" i="4"/>
  <c r="J4695" i="4"/>
  <c r="J237" i="4"/>
  <c r="J1687" i="4"/>
  <c r="J1697" i="4"/>
  <c r="J1698" i="4"/>
  <c r="J4632" i="4"/>
  <c r="J3280" i="4"/>
  <c r="J2492" i="4"/>
  <c r="J2218" i="4"/>
  <c r="J424" i="4"/>
  <c r="J425" i="4"/>
  <c r="J426" i="4"/>
  <c r="J427" i="4"/>
  <c r="J942" i="4"/>
  <c r="J1513" i="4"/>
  <c r="J1653" i="4"/>
  <c r="J943" i="4"/>
  <c r="J856" i="4"/>
  <c r="J1181" i="4"/>
  <c r="J3684" i="4"/>
  <c r="J1182" i="4"/>
  <c r="J3234" i="4"/>
  <c r="J3685" i="4"/>
  <c r="J857" i="4"/>
  <c r="J2374" i="4"/>
  <c r="J862" i="4"/>
  <c r="J4181" i="4"/>
  <c r="J4182" i="4"/>
  <c r="J1656" i="4"/>
  <c r="J4183" i="4"/>
  <c r="J295" i="4"/>
  <c r="J1183" i="4"/>
  <c r="J4184" i="4"/>
  <c r="J4185" i="4"/>
  <c r="J4186" i="4"/>
  <c r="J1972" i="4"/>
  <c r="J1133" i="4"/>
  <c r="J2995" i="4"/>
  <c r="J3443" i="4"/>
  <c r="J1400" i="4"/>
  <c r="J1401" i="4"/>
  <c r="J1402" i="4"/>
  <c r="J1403" i="4"/>
  <c r="J1404" i="4"/>
  <c r="J1405" i="4"/>
  <c r="J1406" i="4"/>
  <c r="J1407" i="4"/>
  <c r="J1408" i="4"/>
  <c r="J1409" i="4"/>
  <c r="J1410" i="4"/>
  <c r="J332" i="4"/>
  <c r="J333" i="4"/>
  <c r="J3444" i="4"/>
  <c r="J3445" i="4"/>
  <c r="J3446" i="4"/>
  <c r="J3762" i="4"/>
  <c r="J3655" i="4"/>
  <c r="J4860" i="4"/>
  <c r="J2286" i="4"/>
  <c r="J2883" i="4"/>
  <c r="J4191" i="4"/>
  <c r="J4192" i="4"/>
  <c r="J4193" i="4"/>
  <c r="J3152" i="4"/>
  <c r="J3153" i="4"/>
  <c r="J4223" i="4"/>
  <c r="J4224" i="4"/>
  <c r="J4225" i="4"/>
  <c r="J4226" i="4"/>
  <c r="J4227" i="4"/>
  <c r="J4228" i="4"/>
  <c r="J4229" i="4"/>
  <c r="J4230" i="4"/>
  <c r="J3299" i="4"/>
  <c r="J3154" i="4"/>
  <c r="J3155" i="4"/>
  <c r="J3156" i="4"/>
  <c r="J3157" i="4"/>
  <c r="J3158" i="4"/>
  <c r="J157" i="4"/>
  <c r="J158" i="4"/>
  <c r="J2676" i="4"/>
  <c r="J2677" i="4"/>
  <c r="J4201" i="4"/>
  <c r="J526" i="4"/>
  <c r="J528" i="4"/>
  <c r="J529" i="4"/>
  <c r="J530" i="4"/>
  <c r="J531" i="4"/>
  <c r="J1290" i="4"/>
  <c r="J2229" i="4"/>
  <c r="J1291" i="4"/>
  <c r="J1108" i="4"/>
  <c r="J4422" i="4"/>
  <c r="J1065" i="4"/>
  <c r="J4594" i="4"/>
  <c r="J4633" i="4"/>
  <c r="J3404" i="4"/>
  <c r="J3405" i="4"/>
  <c r="J1947" i="4"/>
  <c r="J1948" i="4"/>
  <c r="J1949" i="4"/>
  <c r="J3406" i="4"/>
  <c r="J4260" i="4"/>
  <c r="J1950" i="4"/>
  <c r="J1912" i="4"/>
  <c r="J487" i="4"/>
  <c r="J4261" i="4"/>
  <c r="J4262" i="4"/>
  <c r="J4808" i="4"/>
  <c r="J4809" i="4"/>
  <c r="J4810" i="4"/>
  <c r="J4811" i="4"/>
  <c r="J4812" i="4"/>
  <c r="J4813" i="4"/>
  <c r="J3415" i="4"/>
  <c r="J4676" i="4"/>
  <c r="J2984" i="4"/>
  <c r="J3453" i="4"/>
  <c r="J3731" i="4"/>
  <c r="J373" i="4"/>
  <c r="J2985" i="4"/>
  <c r="J3732" i="4"/>
  <c r="J3454" i="4"/>
  <c r="J3534" i="4"/>
  <c r="J3535" i="4"/>
  <c r="J4414" i="4"/>
  <c r="J4415" i="4"/>
  <c r="J1366" i="4"/>
  <c r="J3217" i="4"/>
  <c r="J3218" i="4"/>
  <c r="J4416" i="4"/>
  <c r="J4417" i="4"/>
  <c r="J4418" i="4"/>
  <c r="J4419" i="4"/>
  <c r="J4420" i="4"/>
  <c r="J4421" i="4"/>
  <c r="J3546" i="4"/>
  <c r="J3547" i="4"/>
  <c r="J1539" i="4"/>
  <c r="J1514" i="4"/>
  <c r="J1540" i="4"/>
  <c r="J1251" i="4"/>
  <c r="J877" i="4"/>
  <c r="J2341" i="4"/>
  <c r="J2342" i="4"/>
  <c r="J3460" i="4"/>
  <c r="J3765" i="4"/>
  <c r="J2238" i="4"/>
  <c r="J2239" i="4"/>
  <c r="J4295" i="4"/>
  <c r="J4350" i="4"/>
  <c r="J4351" i="4"/>
  <c r="J3875" i="4"/>
  <c r="J3876" i="4"/>
  <c r="J4048" i="4"/>
  <c r="J4049" i="4"/>
  <c r="J4050" i="4"/>
  <c r="J4051" i="4"/>
  <c r="J4052" i="4"/>
  <c r="J116" i="4"/>
  <c r="J826" i="4"/>
  <c r="J827" i="4"/>
  <c r="J4053" i="4"/>
  <c r="J4054" i="4"/>
  <c r="J4055" i="4"/>
  <c r="J3877" i="4"/>
  <c r="J3878" i="4"/>
  <c r="J4056" i="4"/>
  <c r="J4057" i="4"/>
  <c r="J4058" i="4"/>
  <c r="J4059" i="4"/>
  <c r="J4060" i="4"/>
  <c r="J4061" i="4"/>
  <c r="J4062" i="4"/>
  <c r="J3931" i="4"/>
  <c r="J3932" i="4"/>
  <c r="J3933" i="4"/>
  <c r="J3525" i="4"/>
  <c r="J3526" i="4"/>
  <c r="J1221" i="4"/>
  <c r="J1222" i="4"/>
  <c r="J1223" i="4"/>
  <c r="J1224" i="4"/>
  <c r="J1225" i="4"/>
  <c r="J1226" i="4"/>
  <c r="J1227" i="4"/>
  <c r="J1228" i="4"/>
  <c r="J1229" i="4"/>
  <c r="J1230" i="4"/>
  <c r="J3527" i="4"/>
  <c r="J3528" i="4"/>
  <c r="J4063" i="4"/>
  <c r="J4064" i="4"/>
  <c r="J4065" i="4"/>
  <c r="J4066" i="4"/>
  <c r="J4067" i="4"/>
  <c r="J4068" i="4"/>
  <c r="J4069" i="4"/>
  <c r="J4070" i="4"/>
  <c r="J4265" i="4"/>
  <c r="J1817" i="4"/>
  <c r="J1025" i="4"/>
  <c r="J1026" i="4"/>
  <c r="J1027" i="4"/>
  <c r="J1028" i="4"/>
  <c r="J1029" i="4"/>
  <c r="J1030" i="4"/>
  <c r="J1031" i="4"/>
  <c r="J1032" i="4"/>
  <c r="J4798" i="4"/>
  <c r="J23" i="4"/>
  <c r="J4591" i="4"/>
  <c r="J4786" i="4"/>
  <c r="J144" i="4"/>
  <c r="J512" i="4"/>
  <c r="J513" i="4"/>
  <c r="J514" i="4"/>
  <c r="J222" i="4"/>
  <c r="J248" i="4"/>
  <c r="J249" i="4"/>
  <c r="J250" i="4"/>
  <c r="J3285" i="4"/>
  <c r="J3286" i="4"/>
  <c r="J3287" i="4"/>
  <c r="J3288" i="4"/>
  <c r="J3289" i="4"/>
  <c r="J3290" i="4"/>
  <c r="J3291" i="4"/>
  <c r="J3292" i="4"/>
  <c r="J3293" i="4"/>
  <c r="J3294" i="4"/>
  <c r="J3295" i="4"/>
  <c r="J4321" i="4"/>
  <c r="J4322" i="4"/>
  <c r="J4323" i="4"/>
  <c r="J4324" i="4"/>
  <c r="J296" i="4"/>
  <c r="J4118" i="4"/>
  <c r="J4119" i="4"/>
  <c r="J4120" i="4"/>
  <c r="J4381" i="4"/>
  <c r="J2828" i="4"/>
  <c r="J2829" i="4"/>
  <c r="J4121" i="4"/>
  <c r="J4122" i="4"/>
  <c r="J4123" i="4"/>
  <c r="J4382" i="4"/>
  <c r="J4383" i="4"/>
  <c r="J4852" i="4"/>
  <c r="J4853" i="4"/>
  <c r="J4854" i="4"/>
  <c r="J4855" i="4"/>
  <c r="J25" i="4"/>
  <c r="J378" i="4"/>
  <c r="J379" i="4"/>
  <c r="J808" i="4"/>
  <c r="J814" i="4"/>
  <c r="J815" i="4"/>
  <c r="J1659" i="4"/>
  <c r="J1815" i="4"/>
  <c r="J2465" i="4"/>
  <c r="J2466" i="4"/>
  <c r="J564" i="4"/>
  <c r="J565" i="4"/>
  <c r="J615" i="4"/>
  <c r="J2597" i="4"/>
  <c r="J2662" i="4"/>
  <c r="J2663" i="4"/>
  <c r="J3371" i="4"/>
  <c r="J3372" i="4"/>
  <c r="J3760" i="4"/>
  <c r="J3761" i="4"/>
  <c r="J653" i="4"/>
  <c r="J4599" i="4"/>
  <c r="J4600" i="4"/>
  <c r="J4601" i="4"/>
  <c r="J695" i="4"/>
  <c r="J700" i="4"/>
  <c r="J701" i="4"/>
  <c r="J702" i="4"/>
  <c r="J321" i="4"/>
  <c r="J705" i="4"/>
  <c r="J706" i="4"/>
  <c r="J140" i="4"/>
  <c r="J1169" i="4"/>
  <c r="J3390" i="4"/>
  <c r="J3391" i="4"/>
  <c r="J3617" i="4"/>
  <c r="J2847" i="4"/>
  <c r="J2848" i="4"/>
  <c r="J2849" i="4"/>
  <c r="J2850" i="4"/>
  <c r="J2489" i="4"/>
  <c r="J4143" i="4"/>
  <c r="J2788" i="4"/>
  <c r="J2789" i="4"/>
  <c r="J4348" i="4"/>
  <c r="J4349" i="4"/>
  <c r="J740" i="4"/>
  <c r="J741" i="4"/>
  <c r="J746" i="4"/>
  <c r="J747" i="4"/>
  <c r="J748" i="4"/>
  <c r="J4354" i="4"/>
  <c r="J3118" i="4"/>
  <c r="J3119" i="4"/>
  <c r="J3120" i="4"/>
  <c r="J3303" i="4"/>
  <c r="J3304" i="4"/>
  <c r="J3305" i="4"/>
  <c r="J881" i="4"/>
  <c r="J882" i="4"/>
  <c r="J928" i="4"/>
  <c r="J4151" i="4"/>
  <c r="J4152" i="4"/>
  <c r="J4153" i="4"/>
  <c r="J4154" i="4"/>
  <c r="J4155" i="4"/>
  <c r="J4156" i="4"/>
  <c r="J4157" i="4"/>
  <c r="J4158" i="4"/>
  <c r="J4159" i="4"/>
  <c r="J1084" i="4"/>
  <c r="J3746" i="4"/>
  <c r="J3747" i="4"/>
  <c r="J3790" i="4"/>
  <c r="J3577" i="4"/>
  <c r="J3850" i="4"/>
  <c r="J3851" i="4"/>
  <c r="J3306" i="4"/>
  <c r="J3307" i="4"/>
  <c r="J3308" i="4"/>
  <c r="J1578" i="4"/>
  <c r="J1579" i="4"/>
  <c r="J3479" i="4"/>
  <c r="J3480" i="4"/>
  <c r="J4200" i="4"/>
  <c r="J3091" i="4"/>
  <c r="J3092" i="4"/>
  <c r="J3093" i="4"/>
  <c r="J3094" i="4"/>
  <c r="J3095" i="4"/>
  <c r="J3096" i="4"/>
  <c r="J119" i="4"/>
  <c r="J1997" i="4"/>
  <c r="J2004" i="4"/>
  <c r="J2005" i="4"/>
  <c r="J2006" i="4"/>
  <c r="J2916" i="4"/>
  <c r="J3297" i="4"/>
  <c r="J3298" i="4"/>
  <c r="J3827" i="4"/>
  <c r="J3828" i="4"/>
  <c r="J3829" i="4"/>
  <c r="J3830" i="4"/>
  <c r="J3831" i="4"/>
  <c r="J3832" i="4"/>
  <c r="J3695" i="4"/>
  <c r="J3344" i="4"/>
  <c r="J935" i="4"/>
  <c r="J2025" i="4"/>
  <c r="J2026" i="4"/>
  <c r="J2027" i="4"/>
  <c r="J2028" i="4"/>
  <c r="J2045" i="4"/>
  <c r="J2046" i="4"/>
  <c r="J2047" i="4"/>
  <c r="J2048" i="4"/>
  <c r="J2049" i="4"/>
  <c r="J2063" i="4"/>
  <c r="J2064" i="4"/>
  <c r="J1361" i="4"/>
  <c r="J4280" i="4"/>
  <c r="J4281" i="4"/>
  <c r="J2917" i="4"/>
  <c r="J2918" i="4"/>
  <c r="J2919" i="4"/>
  <c r="J2920" i="4"/>
  <c r="J2921" i="4"/>
  <c r="J2922" i="4"/>
  <c r="J3428" i="4"/>
  <c r="J3429" i="4"/>
  <c r="J3430" i="4"/>
  <c r="J3431" i="4"/>
  <c r="J2343" i="4"/>
  <c r="J2344" i="4"/>
  <c r="J1092" i="4"/>
  <c r="J1586" i="4"/>
  <c r="J1304" i="4"/>
  <c r="J1677" i="4"/>
  <c r="J1678" i="4"/>
  <c r="J1680" i="4"/>
  <c r="J1712" i="4"/>
  <c r="J1717" i="4"/>
  <c r="J1740" i="4"/>
  <c r="J1741" i="4"/>
  <c r="J1742" i="4"/>
  <c r="J4667" i="4"/>
  <c r="J4668" i="4"/>
  <c r="J4669" i="4"/>
  <c r="J4670" i="4"/>
  <c r="J359" i="4"/>
  <c r="J1749" i="4"/>
  <c r="J1750" i="4"/>
  <c r="J534" i="4"/>
  <c r="J731" i="4"/>
  <c r="J875" i="4"/>
  <c r="J876" i="4"/>
  <c r="J1771" i="4"/>
  <c r="J1772" i="4"/>
  <c r="J3681" i="4"/>
  <c r="J3230" i="4"/>
  <c r="J3231" i="4"/>
  <c r="J3232" i="4"/>
  <c r="J3233" i="4"/>
  <c r="J1793" i="4"/>
  <c r="J1794" i="4"/>
  <c r="J3771" i="4"/>
  <c r="J3802" i="4"/>
  <c r="J3635" i="4"/>
  <c r="J3263" i="4"/>
  <c r="J3264" i="4"/>
  <c r="J1838" i="4"/>
  <c r="J607" i="4"/>
  <c r="J1840" i="4"/>
  <c r="J1804" i="4"/>
  <c r="J1805" i="4"/>
  <c r="J484" i="4"/>
  <c r="J485" i="4"/>
  <c r="J682" i="4"/>
  <c r="J683" i="4"/>
  <c r="J1059" i="4"/>
  <c r="J1060" i="4"/>
  <c r="J4177" i="4"/>
  <c r="J4178" i="4"/>
  <c r="J4179" i="4"/>
  <c r="J3672" i="4"/>
  <c r="J3673" i="4"/>
  <c r="J3674" i="4"/>
  <c r="J3675" i="4"/>
  <c r="J3676" i="4"/>
  <c r="J3677" i="4"/>
  <c r="J892" i="4"/>
  <c r="J1474" i="4"/>
  <c r="J2605" i="4"/>
  <c r="J2606" i="4"/>
  <c r="J2607" i="4"/>
  <c r="J1983" i="4"/>
  <c r="J84" i="4"/>
  <c r="J85" i="4"/>
  <c r="J86" i="4"/>
  <c r="J134" i="4"/>
  <c r="J217" i="4"/>
  <c r="J218" i="4"/>
  <c r="J278" i="4"/>
  <c r="J279" i="4"/>
  <c r="J404" i="4"/>
  <c r="J441" i="4"/>
  <c r="J625" i="4"/>
  <c r="J2088" i="4"/>
  <c r="J2127" i="4"/>
  <c r="J666" i="4"/>
  <c r="J851" i="4"/>
  <c r="J852" i="4"/>
  <c r="J922" i="4"/>
  <c r="J972" i="4"/>
  <c r="J2259" i="4"/>
  <c r="J1128" i="4"/>
  <c r="J1129" i="4"/>
  <c r="J1130" i="4"/>
  <c r="J1160" i="4"/>
  <c r="J1161" i="4"/>
  <c r="J1525" i="4"/>
  <c r="J1556" i="4"/>
  <c r="J1662" i="4"/>
  <c r="J1688" i="4"/>
  <c r="J1689" i="4"/>
  <c r="J1690" i="4"/>
  <c r="J1691" i="4"/>
  <c r="J1692" i="4"/>
  <c r="J1693" i="4"/>
  <c r="J1694" i="4"/>
  <c r="J1695" i="4"/>
  <c r="J1696" i="4"/>
  <c r="J1746" i="4"/>
  <c r="J1747" i="4"/>
  <c r="J2515" i="4"/>
  <c r="J2564" i="4"/>
  <c r="J2565" i="4"/>
  <c r="J2104" i="4"/>
  <c r="J2113" i="4"/>
  <c r="J2115" i="4"/>
  <c r="J2137" i="4"/>
  <c r="J2334" i="4"/>
  <c r="J2359" i="4"/>
  <c r="J2360" i="4"/>
  <c r="J2361" i="4"/>
  <c r="J2497" i="4"/>
  <c r="J2506" i="4"/>
  <c r="J2507" i="4"/>
  <c r="J2620" i="4"/>
  <c r="J2621" i="4"/>
  <c r="J2622" i="4"/>
  <c r="J2623" i="4"/>
  <c r="J2624" i="4"/>
  <c r="J2625" i="4"/>
  <c r="J2626" i="4"/>
  <c r="J2627" i="4"/>
  <c r="J2628" i="4"/>
  <c r="J2629" i="4"/>
  <c r="J2630" i="4"/>
  <c r="J2647" i="4"/>
  <c r="J2648" i="4"/>
  <c r="J2649" i="4"/>
  <c r="J2682" i="4"/>
  <c r="J2685" i="4"/>
  <c r="J2686" i="4"/>
  <c r="J2705" i="4"/>
  <c r="J2706" i="4"/>
  <c r="J2707" i="4"/>
  <c r="J2770" i="4"/>
  <c r="J2771" i="4"/>
  <c r="J4644" i="4"/>
  <c r="J4652" i="4"/>
  <c r="J4653" i="4"/>
  <c r="J4658" i="4"/>
  <c r="J4699" i="4"/>
  <c r="J4700" i="4"/>
  <c r="J640" i="4"/>
  <c r="J641" i="4"/>
  <c r="J642" i="4"/>
  <c r="J2219" i="4"/>
  <c r="J2220" i="4"/>
  <c r="J428" i="4"/>
  <c r="J2224" i="4"/>
  <c r="J2225" i="4"/>
  <c r="J503" i="4"/>
  <c r="J2442" i="4"/>
  <c r="J4248" i="4"/>
  <c r="J294" i="4"/>
  <c r="J2966" i="4"/>
  <c r="J2470" i="4"/>
  <c r="J2471" i="4"/>
  <c r="J1134" i="4"/>
  <c r="J1135" i="4"/>
  <c r="J329" i="4"/>
  <c r="J1399" i="4"/>
  <c r="J2369" i="4"/>
  <c r="J3041" i="4"/>
  <c r="J3042" i="4"/>
  <c r="J3043" i="4"/>
  <c r="J3044" i="4"/>
  <c r="J3045" i="4"/>
  <c r="J3068" i="4"/>
  <c r="J3069" i="4"/>
  <c r="J3763" i="4"/>
  <c r="J2923" i="4"/>
  <c r="J2924" i="4"/>
  <c r="J288" i="4"/>
  <c r="J1090" i="4"/>
  <c r="J1145" i="4"/>
  <c r="J1146" i="4"/>
  <c r="J2289" i="4"/>
  <c r="J2290" i="4"/>
  <c r="J4043" i="4"/>
  <c r="J4194" i="4"/>
  <c r="J4195" i="4"/>
  <c r="J4196" i="4"/>
  <c r="J4197" i="4"/>
  <c r="J4682" i="4"/>
  <c r="J1378" i="4"/>
  <c r="J1379" i="4"/>
  <c r="J1380" i="4"/>
  <c r="J1381" i="4"/>
  <c r="J1890" i="4"/>
  <c r="J1891" i="4"/>
  <c r="J1892" i="4"/>
  <c r="J3273" i="4"/>
  <c r="J3274" i="4"/>
  <c r="J3275" i="4"/>
  <c r="J2790" i="4"/>
  <c r="J2835" i="4"/>
  <c r="J2836" i="4"/>
  <c r="J3108" i="4"/>
  <c r="J4231" i="4"/>
  <c r="J4232" i="4"/>
  <c r="J4233" i="4"/>
  <c r="J4234" i="4"/>
  <c r="J4235" i="4"/>
  <c r="J3109" i="4"/>
  <c r="J3110" i="4"/>
  <c r="J3111" i="4"/>
  <c r="J3112" i="4"/>
  <c r="J3113" i="4"/>
  <c r="J3265" i="4"/>
  <c r="J1625" i="4"/>
  <c r="J3393" i="4"/>
  <c r="J952" i="4"/>
  <c r="J1526" i="4"/>
  <c r="J2230" i="4"/>
  <c r="J4638" i="4"/>
  <c r="J4773" i="4"/>
  <c r="J1050" i="4"/>
  <c r="J1051" i="4"/>
  <c r="J2934" i="4"/>
  <c r="J4298" i="4"/>
  <c r="J938" i="4"/>
  <c r="J939" i="4"/>
  <c r="J1446" i="4"/>
  <c r="J1447" i="4"/>
  <c r="J2412" i="4"/>
  <c r="J2413" i="4"/>
  <c r="J2414" i="4"/>
  <c r="J2415" i="4"/>
  <c r="J2416" i="4"/>
  <c r="J2417" i="4"/>
  <c r="J3369" i="4"/>
  <c r="J4426" i="4"/>
  <c r="J4427" i="4"/>
  <c r="J3401" i="4"/>
  <c r="J18" i="4"/>
  <c r="J19" i="4"/>
  <c r="J3241" i="4"/>
  <c r="J3870" i="4"/>
  <c r="J3407" i="4"/>
  <c r="J3408" i="4"/>
  <c r="J3409" i="4"/>
  <c r="J785" i="4"/>
  <c r="J4353" i="4"/>
  <c r="J4804" i="4"/>
  <c r="J4167" i="4"/>
  <c r="J3489" i="4"/>
  <c r="J3490" i="4"/>
  <c r="J3491" i="4"/>
  <c r="J2913" i="4"/>
  <c r="J1249" i="4"/>
  <c r="J2106" i="4"/>
  <c r="J2107" i="4"/>
  <c r="J2108" i="4"/>
  <c r="J2109" i="4"/>
  <c r="J3420" i="4"/>
  <c r="J2464" i="4"/>
  <c r="J3767" i="4"/>
  <c r="J3733" i="4"/>
  <c r="J535" i="4"/>
  <c r="J2201" i="4"/>
  <c r="J3054" i="4"/>
  <c r="J4831" i="4"/>
  <c r="J798" i="4"/>
  <c r="J799" i="4"/>
  <c r="J1589" i="4"/>
  <c r="J3538" i="4"/>
  <c r="J2012" i="4"/>
  <c r="J2545" i="4"/>
  <c r="J4169" i="4"/>
  <c r="J4170" i="4"/>
  <c r="J4171" i="4"/>
  <c r="J4172" i="4"/>
  <c r="J4173" i="4"/>
  <c r="J4174" i="4"/>
  <c r="J3214" i="4"/>
  <c r="J3541" i="4"/>
  <c r="J3101" i="4"/>
  <c r="J2240" i="4"/>
  <c r="J2241" i="4"/>
  <c r="J2242" i="4"/>
  <c r="J2665" i="4"/>
  <c r="J4175" i="4"/>
  <c r="J3766" i="4"/>
  <c r="J3786" i="4"/>
  <c r="J3808" i="4"/>
  <c r="J3809" i="4"/>
  <c r="J3810" i="4"/>
  <c r="J3811" i="4"/>
  <c r="J3812" i="4"/>
  <c r="J3813" i="4"/>
  <c r="J3814" i="4"/>
  <c r="J3097" i="4"/>
  <c r="J3098" i="4"/>
  <c r="J117" i="4"/>
  <c r="J209" i="4"/>
  <c r="J3934" i="4"/>
  <c r="J3935" i="4"/>
  <c r="J3936" i="4"/>
  <c r="J3937" i="4"/>
  <c r="J962" i="4"/>
  <c r="J1231" i="4"/>
  <c r="J1232" i="4"/>
  <c r="J4071" i="4"/>
  <c r="J4072" i="4"/>
  <c r="J4073" i="4"/>
  <c r="J4074" i="4"/>
  <c r="J4075" i="4"/>
  <c r="J4076" i="4"/>
  <c r="J4077" i="4"/>
  <c r="J4078" i="4"/>
  <c r="J3734" i="4"/>
  <c r="J3735" i="4"/>
  <c r="J4303" i="4"/>
  <c r="J4266" i="4"/>
  <c r="J4267" i="4"/>
  <c r="J3100" i="4"/>
  <c r="J2940" i="4"/>
  <c r="J2941" i="4"/>
  <c r="J2942" i="4"/>
  <c r="J898" i="4"/>
  <c r="J899" i="4"/>
  <c r="J3323" i="4"/>
  <c r="J4705" i="4"/>
  <c r="J4706" i="4"/>
  <c r="J4707" i="4"/>
  <c r="J4710" i="4"/>
  <c r="J4797" i="4"/>
  <c r="J879" i="4"/>
  <c r="J1593" i="4"/>
  <c r="J4613" i="4"/>
  <c r="J1966" i="4"/>
  <c r="J1967" i="4"/>
  <c r="J1968" i="4"/>
  <c r="J3819" i="4"/>
  <c r="J244" i="4"/>
  <c r="J245" i="4"/>
  <c r="J4458" i="4"/>
  <c r="J4482" i="4"/>
  <c r="J4499" i="4"/>
  <c r="J4500" i="4"/>
  <c r="J4501" i="4"/>
  <c r="J4502" i="4"/>
  <c r="J4503" i="4"/>
  <c r="J4504" i="4"/>
  <c r="J4538" i="4"/>
  <c r="J4539" i="4"/>
  <c r="J4540" i="4"/>
  <c r="J4541" i="4"/>
  <c r="J4542" i="4"/>
  <c r="J4543" i="4"/>
  <c r="J4544" i="4"/>
  <c r="J4545" i="4"/>
  <c r="J4546" i="4"/>
  <c r="J4570" i="4"/>
  <c r="J4571" i="4"/>
  <c r="J4572" i="4"/>
  <c r="J4573" i="4"/>
  <c r="J4574" i="4"/>
  <c r="J4575" i="4"/>
  <c r="J4576" i="4"/>
  <c r="J4577" i="4"/>
  <c r="J4578" i="4"/>
  <c r="J4579" i="4"/>
  <c r="J4510" i="4"/>
  <c r="J4455" i="4"/>
  <c r="J4580" i="4"/>
  <c r="J703" i="4"/>
  <c r="J550" i="4"/>
  <c r="J551" i="4"/>
  <c r="J704" i="4"/>
  <c r="J2570" i="4"/>
  <c r="J4562" i="4"/>
  <c r="J4524" i="4"/>
  <c r="J4625" i="4"/>
  <c r="J4626" i="4"/>
  <c r="J322" i="4"/>
  <c r="J323" i="4"/>
  <c r="J324" i="4"/>
  <c r="J590" i="4"/>
  <c r="J591" i="4"/>
  <c r="J1098" i="4"/>
  <c r="J1173" i="4"/>
  <c r="J709" i="4"/>
  <c r="J710" i="4"/>
  <c r="J711" i="4"/>
  <c r="J4566" i="4"/>
  <c r="J714" i="4"/>
  <c r="J448" i="4"/>
  <c r="J449" i="4"/>
  <c r="J11" i="4"/>
  <c r="J2635" i="4"/>
  <c r="J2636" i="4"/>
  <c r="J2637" i="4"/>
  <c r="J16" i="4"/>
  <c r="J772" i="4"/>
  <c r="J4550" i="4"/>
  <c r="J4551" i="4"/>
  <c r="J4552" i="4"/>
  <c r="J4553" i="4"/>
  <c r="J4554" i="4"/>
  <c r="J4555" i="4"/>
  <c r="J4556" i="4"/>
  <c r="J4557" i="4"/>
  <c r="J4563" i="4"/>
  <c r="J4483" i="4"/>
  <c r="J4517" i="4"/>
  <c r="J4518" i="4"/>
  <c r="J4519" i="4"/>
  <c r="J4520" i="4"/>
  <c r="J459" i="4"/>
  <c r="J1581" i="4"/>
  <c r="J4478" i="4"/>
  <c r="J4479" i="4"/>
  <c r="J4480" i="4"/>
  <c r="J1216" i="4"/>
  <c r="J1217" i="4"/>
  <c r="J4527" i="4"/>
  <c r="J4528" i="4"/>
  <c r="J4531" i="4"/>
  <c r="J4532" i="4"/>
  <c r="J4533" i="4"/>
  <c r="J4511" i="4"/>
  <c r="J2060" i="4"/>
  <c r="J2067" i="4"/>
  <c r="J1370" i="4"/>
  <c r="J2090" i="4"/>
  <c r="J2091" i="4"/>
  <c r="J2092" i="4"/>
  <c r="J4505" i="4"/>
  <c r="J4521" i="4"/>
  <c r="J4509" i="4"/>
  <c r="J4489" i="4"/>
  <c r="J4490" i="4"/>
  <c r="J4441" i="4"/>
  <c r="J4442" i="4"/>
  <c r="J1307" i="4"/>
  <c r="J4512" i="4"/>
  <c r="J4513" i="4"/>
  <c r="J361" i="4"/>
  <c r="J866" i="4"/>
  <c r="J4525" i="4"/>
  <c r="J1317" i="4"/>
  <c r="J3330" i="4"/>
  <c r="J3331" i="4"/>
  <c r="J3332" i="4"/>
  <c r="J3333" i="4"/>
  <c r="J684" i="4"/>
  <c r="J4487" i="4"/>
  <c r="J4486" i="4"/>
  <c r="J74" i="4"/>
  <c r="J123" i="4"/>
  <c r="J132" i="4"/>
  <c r="J203" i="4"/>
  <c r="J204" i="4"/>
  <c r="J220" i="4"/>
  <c r="J221" i="4"/>
  <c r="J229" i="4"/>
  <c r="J2863" i="4"/>
  <c r="J444" i="4"/>
  <c r="J445" i="4"/>
  <c r="J637" i="4"/>
  <c r="J920" i="4"/>
  <c r="J924" i="4"/>
  <c r="J974" i="4"/>
  <c r="J1172" i="4"/>
  <c r="J1175" i="4"/>
  <c r="J1278" i="4"/>
  <c r="J1279" i="4"/>
  <c r="J1296" i="4"/>
  <c r="J936" i="4"/>
  <c r="J1655" i="4"/>
  <c r="J1660" i="4"/>
  <c r="J1664" i="4"/>
  <c r="J1665" i="4"/>
  <c r="J1666" i="4"/>
  <c r="J1703" i="4"/>
  <c r="J1704" i="4"/>
  <c r="J1705" i="4"/>
  <c r="J1785" i="4"/>
  <c r="J1786" i="4"/>
  <c r="J1800" i="4"/>
  <c r="J1801" i="4"/>
  <c r="J1918" i="4"/>
  <c r="J1919" i="4"/>
  <c r="J1978" i="4"/>
  <c r="J1979" i="4"/>
  <c r="J2123" i="4"/>
  <c r="J2165" i="4"/>
  <c r="J2166" i="4"/>
  <c r="J2167" i="4"/>
  <c r="J2168" i="4"/>
  <c r="J2169" i="4"/>
  <c r="J2170" i="4"/>
  <c r="J2180" i="4"/>
  <c r="J2336" i="4"/>
  <c r="J2337" i="4"/>
  <c r="J2338" i="4"/>
  <c r="J2388" i="4"/>
  <c r="J2389" i="4"/>
  <c r="J2631" i="4"/>
  <c r="J2632" i="4"/>
  <c r="J2708" i="4"/>
  <c r="J2865" i="4"/>
  <c r="J4651" i="4"/>
  <c r="J4655" i="4"/>
  <c r="J4662" i="4"/>
  <c r="J4645" i="4"/>
  <c r="J4646" i="4"/>
  <c r="J4647" i="4"/>
  <c r="J4648" i="4"/>
  <c r="J4660" i="4"/>
  <c r="J4661" i="4"/>
  <c r="J4656" i="4"/>
  <c r="J4679" i="4"/>
  <c r="J4694" i="4"/>
  <c r="J643" i="4"/>
  <c r="J644" i="4"/>
  <c r="J645" i="4"/>
  <c r="J2284" i="4"/>
  <c r="J4485" i="4"/>
  <c r="J670" i="4"/>
  <c r="J2864" i="4"/>
  <c r="J2371" i="4"/>
  <c r="J4526" i="4"/>
  <c r="J1971" i="4"/>
  <c r="J4547" i="4"/>
  <c r="J4548" i="4"/>
  <c r="J4581" i="4"/>
  <c r="J4582" i="4"/>
  <c r="J4583" i="4"/>
  <c r="J4584" i="4"/>
  <c r="J4585" i="4"/>
  <c r="J4586" i="4"/>
  <c r="J337" i="4"/>
  <c r="J2370" i="4"/>
  <c r="J4508" i="4"/>
  <c r="J1193" i="4"/>
  <c r="J1388" i="4"/>
  <c r="J1895" i="4"/>
  <c r="J1896" i="4"/>
  <c r="J1893" i="4"/>
  <c r="J1894" i="4"/>
  <c r="J2018" i="4"/>
  <c r="J2019" i="4"/>
  <c r="J4558" i="4"/>
  <c r="J4443" i="4"/>
  <c r="J4444" i="4"/>
  <c r="J4445" i="4"/>
  <c r="J4446" i="4"/>
  <c r="J4447" i="4"/>
  <c r="J4448" i="4"/>
  <c r="J4465" i="4"/>
  <c r="J4466" i="4"/>
  <c r="J4467" i="4"/>
  <c r="J4468" i="4"/>
  <c r="J4469" i="4"/>
  <c r="J4470" i="4"/>
  <c r="J4449" i="4"/>
  <c r="J527" i="4"/>
  <c r="J1109" i="4"/>
  <c r="J1110" i="4"/>
  <c r="J4438" i="4"/>
  <c r="J4439" i="4"/>
  <c r="J4440" i="4"/>
  <c r="J4559" i="4"/>
  <c r="J4564" i="4"/>
  <c r="J4522" i="4"/>
  <c r="J4471" i="4"/>
  <c r="J4472" i="4"/>
  <c r="J4473" i="4"/>
  <c r="J4475" i="4"/>
  <c r="J3329" i="4"/>
  <c r="J3325" i="4"/>
  <c r="J2441" i="4"/>
  <c r="J2435" i="4"/>
  <c r="J4450" i="4"/>
  <c r="J4451" i="4"/>
  <c r="J4452" i="4"/>
  <c r="J4453" i="4"/>
  <c r="J4454" i="4"/>
  <c r="J293" i="4"/>
  <c r="J3403" i="4"/>
  <c r="J1063" i="4"/>
  <c r="J2428" i="4"/>
  <c r="J2429" i="4"/>
  <c r="J2430" i="4"/>
  <c r="J2431" i="4"/>
  <c r="J2432" i="4"/>
  <c r="J2433" i="4"/>
  <c r="J2434" i="4"/>
  <c r="J4491" i="4"/>
  <c r="J4492" i="4"/>
  <c r="J4565" i="4"/>
  <c r="J4488" i="4"/>
  <c r="J4588" i="4"/>
  <c r="J4587" i="4"/>
  <c r="J4620" i="4"/>
  <c r="J4484" i="4"/>
  <c r="J4529" i="4"/>
  <c r="J4530" i="4"/>
  <c r="J160" i="4"/>
  <c r="J161" i="4"/>
  <c r="J859" i="4"/>
  <c r="J4807" i="4"/>
  <c r="J3416" i="4"/>
  <c r="J3417" i="4"/>
  <c r="J4560" i="4"/>
  <c r="J4476" i="4"/>
  <c r="J4477" i="4"/>
  <c r="J4516" i="4"/>
  <c r="J4523" i="4"/>
  <c r="J4561" i="4"/>
  <c r="J4506" i="4"/>
  <c r="J4507" i="4"/>
  <c r="J3643" i="4"/>
  <c r="J4481" i="4"/>
  <c r="J4514" i="4"/>
  <c r="J4515" i="4"/>
  <c r="J4713" i="4"/>
  <c r="J4459" i="4"/>
  <c r="J4460" i="4"/>
  <c r="J2243" i="4"/>
  <c r="J4549" i="4"/>
  <c r="J4474" i="4"/>
  <c r="J4461" i="4"/>
  <c r="J4462" i="4"/>
  <c r="J4463" i="4"/>
  <c r="J4464" i="4"/>
  <c r="J3938" i="4"/>
  <c r="J839" i="4"/>
  <c r="J840" i="4"/>
  <c r="J3968" i="4"/>
  <c r="J3969" i="4"/>
  <c r="J1645" i="4"/>
  <c r="J4534" i="4"/>
  <c r="J4535" i="4"/>
  <c r="J4536" i="4"/>
  <c r="J4537" i="4"/>
  <c r="J4493" i="4"/>
  <c r="J4494" i="4"/>
  <c r="J4495" i="4"/>
  <c r="J4496" i="4"/>
  <c r="J4497" i="4"/>
  <c r="J4498" i="4"/>
  <c r="J4567" i="4"/>
  <c r="J4568" i="4"/>
  <c r="J4569" i="4"/>
  <c r="J4456" i="4"/>
  <c r="J4457" i="4"/>
  <c r="J1008" i="4"/>
  <c r="J1009" i="4"/>
  <c r="J2379" i="4"/>
  <c r="J2380" i="4"/>
  <c r="J2561" i="4"/>
  <c r="J2562" i="4"/>
  <c r="J4727" i="4"/>
  <c r="J4728" i="4"/>
  <c r="J4729" i="4"/>
  <c r="J4795" i="4"/>
  <c r="J4796" i="4"/>
  <c r="J246" i="4"/>
  <c r="J247" i="4"/>
  <c r="J2456" i="4"/>
  <c r="J2457" i="4"/>
  <c r="J510" i="4"/>
  <c r="J511" i="4"/>
  <c r="J253" i="4"/>
  <c r="J254" i="4"/>
  <c r="J3188" i="4"/>
  <c r="J273" i="4"/>
  <c r="J274" i="4"/>
  <c r="J275" i="4"/>
  <c r="J284" i="4"/>
  <c r="J4124" i="4"/>
  <c r="J4125" i="4"/>
  <c r="J4126" i="4"/>
  <c r="J4127" i="4"/>
  <c r="J4128" i="4"/>
  <c r="J4129" i="4"/>
  <c r="J4130" i="4"/>
  <c r="J4384" i="4"/>
  <c r="J4385" i="4"/>
  <c r="J4386" i="4"/>
  <c r="J4387" i="4"/>
  <c r="J26" i="4"/>
  <c r="J27" i="4"/>
  <c r="J554" i="4"/>
  <c r="J577" i="4"/>
  <c r="J1453" i="4"/>
  <c r="J1454" i="4"/>
  <c r="J1455" i="4"/>
  <c r="J2200" i="4"/>
  <c r="J2571" i="4"/>
  <c r="J2572" i="4"/>
  <c r="J2573" i="4"/>
  <c r="J4138" i="4"/>
  <c r="J4139" i="4"/>
  <c r="J649" i="4"/>
  <c r="J650" i="4"/>
  <c r="J651" i="4"/>
  <c r="J3661" i="4"/>
  <c r="J4140" i="4"/>
  <c r="J694" i="4"/>
  <c r="J668" i="4"/>
  <c r="J696" i="4"/>
  <c r="J697" i="4"/>
  <c r="J698" i="4"/>
  <c r="J945" i="4"/>
  <c r="J946" i="4"/>
  <c r="J138" i="4"/>
  <c r="J141" i="4"/>
  <c r="J2493" i="4"/>
  <c r="J2494" i="4"/>
  <c r="J3366" i="4"/>
  <c r="J3367" i="4"/>
  <c r="J3392" i="4"/>
  <c r="J3560" i="4"/>
  <c r="J959" i="4"/>
  <c r="J713" i="4"/>
  <c r="J995" i="4"/>
  <c r="J4290" i="4"/>
  <c r="J2894" i="4"/>
  <c r="J883" i="4"/>
  <c r="J884" i="4"/>
  <c r="J885" i="4"/>
  <c r="J739" i="4"/>
  <c r="J742" i="4"/>
  <c r="J743" i="4"/>
  <c r="J744" i="4"/>
  <c r="J745" i="4"/>
  <c r="J4355" i="4"/>
  <c r="J3229" i="4"/>
  <c r="J751" i="4"/>
  <c r="J1081" i="4"/>
  <c r="J1082" i="4"/>
  <c r="J655" i="4"/>
  <c r="J771" i="4"/>
  <c r="J786" i="4"/>
  <c r="J3320" i="4"/>
  <c r="J3578" i="4"/>
  <c r="J3603" i="4"/>
  <c r="J3604" i="4"/>
  <c r="J3605" i="4"/>
  <c r="J3748" i="4"/>
  <c r="J3749" i="4"/>
  <c r="J4436" i="4"/>
  <c r="J3321" i="4"/>
  <c r="J457" i="4"/>
  <c r="J458" i="4"/>
  <c r="J1111" i="4"/>
  <c r="J2524" i="4"/>
  <c r="J1197" i="4"/>
  <c r="J1198" i="4"/>
  <c r="J1199" i="4"/>
  <c r="J1200" i="4"/>
  <c r="J1201" i="4"/>
  <c r="J1580" i="4"/>
  <c r="J3135" i="4"/>
  <c r="J3136" i="4"/>
  <c r="J3137" i="4"/>
  <c r="J121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563" i="4"/>
  <c r="J2029" i="4"/>
  <c r="J2030" i="4"/>
  <c r="J2031" i="4"/>
  <c r="J2032" i="4"/>
  <c r="J2050" i="4"/>
  <c r="J2051" i="4"/>
  <c r="J2052" i="4"/>
  <c r="J1334" i="4"/>
  <c r="J1335" i="4"/>
  <c r="J1336" i="4"/>
  <c r="J4275" i="4"/>
  <c r="J2345" i="4"/>
  <c r="J1587" i="4"/>
  <c r="J1305" i="4"/>
  <c r="J1196" i="4"/>
  <c r="J2909" i="4"/>
  <c r="J2910" i="4"/>
  <c r="J2911" i="4"/>
  <c r="J2912" i="4"/>
  <c r="J4271" i="4"/>
  <c r="J4272" i="4"/>
  <c r="J1743" i="4"/>
  <c r="J1748" i="4"/>
  <c r="J360" i="4"/>
  <c r="J371" i="4"/>
  <c r="J2096" i="4"/>
  <c r="J2808" i="4"/>
  <c r="J1792" i="4"/>
  <c r="J3377" i="4"/>
  <c r="J3423" i="4"/>
  <c r="J3803" i="4"/>
  <c r="J3804" i="4"/>
  <c r="J3805" i="4"/>
  <c r="J3806" i="4"/>
  <c r="J3807" i="4"/>
  <c r="J3848" i="4"/>
  <c r="J3849" i="4"/>
  <c r="J3599" i="4"/>
  <c r="J608" i="4"/>
  <c r="J1807" i="4"/>
  <c r="J1808" i="4"/>
  <c r="J2915" i="4"/>
  <c r="J3207" i="4"/>
  <c r="J3208" i="4"/>
  <c r="J3488" i="4"/>
  <c r="J60" i="4"/>
  <c r="J61" i="4"/>
  <c r="J62" i="4"/>
  <c r="J1187" i="4"/>
  <c r="J1188" i="4"/>
  <c r="J1923" i="4"/>
  <c r="J73" i="4"/>
  <c r="J120" i="4"/>
  <c r="J127" i="4"/>
  <c r="J130" i="4"/>
  <c r="J178" i="4"/>
  <c r="J179" i="4"/>
  <c r="J180" i="4"/>
  <c r="J185" i="4"/>
  <c r="J186" i="4"/>
  <c r="J187" i="4"/>
  <c r="J188" i="4"/>
  <c r="J189" i="4"/>
  <c r="J190" i="4"/>
  <c r="J191" i="4"/>
  <c r="J192" i="4"/>
  <c r="J193" i="4"/>
  <c r="J194" i="4"/>
  <c r="J233" i="4"/>
  <c r="J385" i="4"/>
  <c r="J386" i="4"/>
  <c r="J442" i="4"/>
  <c r="J658" i="4"/>
  <c r="J662" i="4"/>
  <c r="J663" i="4"/>
  <c r="J664" i="4"/>
  <c r="J967" i="4"/>
  <c r="J968" i="4"/>
  <c r="J969" i="4"/>
  <c r="J2261" i="4"/>
  <c r="J2262" i="4"/>
  <c r="J1458" i="4"/>
  <c r="J1459" i="4"/>
  <c r="J1460" i="4"/>
  <c r="J1473" i="4"/>
  <c r="J1661" i="4"/>
  <c r="J1663" i="4"/>
  <c r="J1711" i="4"/>
  <c r="J2451" i="4"/>
  <c r="J2454" i="4"/>
  <c r="J2460" i="4"/>
  <c r="J2461" i="4"/>
  <c r="J2476" i="4"/>
  <c r="J2477" i="4"/>
  <c r="J1852" i="4"/>
  <c r="J1853" i="4"/>
  <c r="J1854" i="4"/>
  <c r="J1855" i="4"/>
  <c r="J1856" i="4"/>
  <c r="J1857" i="4"/>
  <c r="J1974" i="4"/>
  <c r="J1975" i="4"/>
  <c r="J2105" i="4"/>
  <c r="J2116" i="4"/>
  <c r="J2121" i="4"/>
  <c r="J2122" i="4"/>
  <c r="J2173" i="4"/>
  <c r="J2352" i="4"/>
  <c r="J2353" i="4"/>
  <c r="J2354" i="4"/>
  <c r="J2355" i="4"/>
  <c r="J2390" i="4"/>
  <c r="J2391" i="4"/>
  <c r="J2508" i="4"/>
  <c r="J2641" i="4"/>
  <c r="J2642" i="4"/>
  <c r="J2643" i="4"/>
  <c r="J2683" i="4"/>
  <c r="J2712" i="4"/>
  <c r="J2713" i="4"/>
  <c r="J2714" i="4"/>
  <c r="J4664" i="4"/>
  <c r="J4677" i="4"/>
  <c r="J4678" i="4"/>
  <c r="J4701" i="4"/>
  <c r="J4702" i="4"/>
  <c r="J4703" i="4"/>
  <c r="J4704" i="4"/>
  <c r="J2329" i="4"/>
  <c r="J2221" i="4"/>
  <c r="J2222" i="4"/>
  <c r="J2959" i="4"/>
  <c r="J2960" i="4"/>
  <c r="J2961" i="4"/>
  <c r="J1104" i="4"/>
  <c r="J1105" i="4"/>
  <c r="J1438" i="4"/>
  <c r="J1439" i="4"/>
  <c r="J2226" i="4"/>
  <c r="J2227" i="4"/>
  <c r="J5117" i="4"/>
  <c r="J858" i="4"/>
  <c r="J1648" i="4"/>
  <c r="J3309" i="4"/>
  <c r="J3862" i="4"/>
  <c r="J3863" i="4"/>
  <c r="J3864" i="4"/>
  <c r="J2962" i="4"/>
  <c r="J2963" i="4"/>
  <c r="J2964" i="4"/>
  <c r="J2965" i="4"/>
  <c r="J779" i="4"/>
  <c r="J780" i="4"/>
  <c r="J781" i="4"/>
  <c r="J782" i="4"/>
  <c r="J783" i="4"/>
  <c r="J784" i="4"/>
  <c r="J1075" i="4"/>
  <c r="J1076" i="4"/>
  <c r="J2398" i="4"/>
  <c r="J2503" i="4"/>
  <c r="J2692" i="4"/>
  <c r="J4187" i="4"/>
  <c r="J4188" i="4"/>
  <c r="J4189" i="4"/>
  <c r="J4190" i="4"/>
  <c r="J2968" i="4"/>
  <c r="J2969" i="4"/>
  <c r="J3310" i="4"/>
  <c r="J3311" i="4"/>
  <c r="J3312" i="4"/>
  <c r="J3313" i="4"/>
  <c r="J2993" i="4"/>
  <c r="J2994" i="4"/>
  <c r="J334" i="4"/>
  <c r="J335" i="4"/>
  <c r="J3070" i="4"/>
  <c r="J3071" i="4"/>
  <c r="J3072" i="4"/>
  <c r="J4041" i="4"/>
  <c r="J2925" i="4"/>
  <c r="J1241" i="4"/>
  <c r="J1242" i="4"/>
  <c r="J1243" i="4"/>
  <c r="J1244" i="4"/>
  <c r="J1382" i="4"/>
  <c r="J1383" i="4"/>
  <c r="J2791" i="4"/>
  <c r="J3195" i="4"/>
  <c r="J3196" i="4"/>
  <c r="J3242" i="4"/>
  <c r="J3243" i="4"/>
  <c r="J3244" i="4"/>
  <c r="J3245" i="4"/>
  <c r="J3246" i="4"/>
  <c r="J3159" i="4"/>
  <c r="J3160" i="4"/>
  <c r="J3315" i="4"/>
  <c r="J3316" i="4"/>
  <c r="J3317" i="4"/>
  <c r="J3318" i="4"/>
  <c r="J2926" i="4"/>
  <c r="J2927" i="4"/>
  <c r="J2928" i="4"/>
  <c r="J423" i="4"/>
  <c r="J1147" i="4"/>
  <c r="J2437" i="4"/>
  <c r="J2438" i="4"/>
  <c r="J2439" i="4"/>
  <c r="J4044" i="4"/>
  <c r="J3146" i="4"/>
  <c r="J3334" i="4"/>
  <c r="J3335" i="4"/>
  <c r="J3356" i="4"/>
  <c r="J1440" i="4"/>
  <c r="J1441" i="4"/>
  <c r="J1442" i="4"/>
  <c r="J1443" i="4"/>
  <c r="J1444" i="4"/>
  <c r="J1619" i="4"/>
  <c r="J1620" i="4"/>
  <c r="J2418" i="4"/>
  <c r="J2419" i="4"/>
  <c r="J3724" i="4"/>
  <c r="J3725" i="4"/>
  <c r="J3726" i="4"/>
  <c r="J4434" i="4"/>
  <c r="J3402" i="4"/>
  <c r="J159" i="4"/>
  <c r="J507" i="4"/>
  <c r="J2935" i="4"/>
  <c r="J2527" i="4"/>
  <c r="J2528" i="4"/>
  <c r="J2529" i="4"/>
  <c r="J2530" i="4"/>
  <c r="J2531" i="4"/>
  <c r="J2532" i="4"/>
  <c r="J2533" i="4"/>
  <c r="J2534" i="4"/>
  <c r="J2535" i="4"/>
  <c r="J2536" i="4"/>
  <c r="J241" i="4"/>
  <c r="J3486" i="4"/>
  <c r="J3487" i="4"/>
  <c r="J3418" i="4"/>
  <c r="J3419" i="4"/>
  <c r="J737" i="4"/>
  <c r="J3421" i="4"/>
  <c r="J4858" i="4"/>
  <c r="J370" i="4"/>
  <c r="J787" i="4"/>
  <c r="J1515" i="4"/>
  <c r="J2013" i="4"/>
  <c r="J2546" i="4"/>
  <c r="J3542" i="4"/>
  <c r="J3543" i="4"/>
  <c r="J3544" i="4"/>
  <c r="J3545" i="4"/>
  <c r="J3692" i="4"/>
  <c r="J3693" i="4"/>
  <c r="J3694" i="4"/>
  <c r="J1254" i="4"/>
  <c r="J1255" i="4"/>
  <c r="J3019" i="4"/>
  <c r="J2244" i="4"/>
  <c r="J2245" i="4"/>
  <c r="J2246" i="4"/>
  <c r="J2247" i="4"/>
  <c r="J2248" i="4"/>
  <c r="J4176" i="4"/>
  <c r="J3139" i="4"/>
  <c r="J3140" i="4"/>
  <c r="J4356" i="4"/>
  <c r="J3939" i="4"/>
  <c r="J3940" i="4"/>
  <c r="J3941" i="4"/>
  <c r="J3942" i="4"/>
  <c r="J3943" i="4"/>
  <c r="J762" i="4"/>
  <c r="J841" i="4"/>
  <c r="J842" i="4"/>
  <c r="J843" i="4"/>
  <c r="J4213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2943" i="4"/>
  <c r="J3193" i="4"/>
  <c r="J3736" i="4"/>
  <c r="J3737" i="4"/>
  <c r="J4291" i="4"/>
  <c r="J2944" i="4"/>
  <c r="J2945" i="4"/>
  <c r="J4332" i="4"/>
  <c r="J4333" i="4"/>
  <c r="J4334" i="4"/>
  <c r="J4335" i="4"/>
  <c r="J4336" i="4"/>
  <c r="J4337" i="4"/>
  <c r="J4338" i="4"/>
  <c r="J4339" i="4"/>
  <c r="J4340" i="4"/>
  <c r="J4341" i="4"/>
  <c r="J4342" i="4"/>
  <c r="J4685" i="4"/>
  <c r="J4686" i="4"/>
  <c r="J4799" i="4"/>
  <c r="J4800" i="4"/>
  <c r="J4801" i="4"/>
  <c r="J4802" i="4"/>
  <c r="J3385" i="4"/>
  <c r="J3386" i="4"/>
  <c r="J4437" i="4"/>
  <c r="J104" i="4"/>
  <c r="J105" i="4"/>
  <c r="J106" i="4"/>
  <c r="J3792" i="4"/>
  <c r="J3186" i="4"/>
  <c r="J3187" i="4"/>
  <c r="J1563" i="4"/>
  <c r="J1564" i="4"/>
  <c r="J4131" i="4"/>
  <c r="J4132" i="4"/>
  <c r="J4133" i="4"/>
  <c r="J4134" i="4"/>
  <c r="J4388" i="4"/>
  <c r="J4389" i="4"/>
  <c r="J4390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446" i="4"/>
  <c r="J447" i="4"/>
  <c r="J544" i="4"/>
  <c r="J545" i="4"/>
  <c r="J546" i="4"/>
  <c r="J547" i="4"/>
  <c r="J580" i="4"/>
  <c r="J2482" i="4"/>
  <c r="J2483" i="4"/>
  <c r="J2484" i="4"/>
  <c r="J2485" i="4"/>
  <c r="J2486" i="4"/>
  <c r="J2574" i="4"/>
  <c r="J2575" i="4"/>
  <c r="J2576" i="4"/>
  <c r="J2577" i="4"/>
  <c r="J2578" i="4"/>
  <c r="J2592" i="4"/>
  <c r="J2661" i="4"/>
  <c r="J2795" i="4"/>
  <c r="J4141" i="4"/>
  <c r="J4142" i="4"/>
  <c r="J699" i="4"/>
  <c r="J788" i="4"/>
  <c r="J789" i="4"/>
  <c r="J790" i="4"/>
  <c r="J791" i="4"/>
  <c r="J792" i="4"/>
  <c r="J793" i="4"/>
  <c r="J794" i="4"/>
  <c r="J795" i="4"/>
  <c r="J3549" i="4"/>
  <c r="J3618" i="4"/>
  <c r="J3619" i="4"/>
  <c r="J3620" i="4"/>
  <c r="J3621" i="4"/>
  <c r="J3622" i="4"/>
  <c r="J3623" i="4"/>
  <c r="J4042" i="4"/>
  <c r="J749" i="4"/>
  <c r="J752" i="4"/>
  <c r="J753" i="4"/>
  <c r="J754" i="4"/>
  <c r="J1038" i="4"/>
  <c r="J1039" i="4"/>
  <c r="J1040" i="4"/>
  <c r="J1041" i="4"/>
  <c r="J1042" i="4"/>
  <c r="J1043" i="4"/>
  <c r="J3281" i="4"/>
  <c r="J3282" i="4"/>
  <c r="J3283" i="4"/>
  <c r="J3284" i="4"/>
  <c r="J1044" i="4"/>
  <c r="J2555" i="4"/>
  <c r="J3664" i="4"/>
  <c r="J3665" i="4"/>
  <c r="J3579" i="4"/>
  <c r="J3580" i="4"/>
  <c r="J4160" i="4"/>
  <c r="J4161" i="4"/>
  <c r="J460" i="4"/>
  <c r="J461" i="4"/>
  <c r="J462" i="4"/>
  <c r="J463" i="4"/>
  <c r="J3852" i="4"/>
  <c r="J904" i="4"/>
  <c r="J1582" i="4"/>
  <c r="J1202" i="4"/>
  <c r="J1203" i="4"/>
  <c r="J1204" i="4"/>
  <c r="J1205" i="4"/>
  <c r="J3138" i="4"/>
  <c r="J3481" i="4"/>
  <c r="J3482" i="4"/>
  <c r="J674" i="4"/>
  <c r="J675" i="4"/>
  <c r="J3845" i="4"/>
  <c r="J933" i="4"/>
  <c r="J934" i="4"/>
  <c r="J2053" i="4"/>
  <c r="J2881" i="4"/>
  <c r="J2882" i="4"/>
  <c r="J4435" i="4"/>
  <c r="J2615" i="4"/>
  <c r="J2616" i="4"/>
  <c r="J1308" i="4"/>
  <c r="J1592" i="4"/>
  <c r="J1627" i="4"/>
  <c r="J1628" i="4"/>
  <c r="J732" i="4"/>
  <c r="J733" i="4"/>
  <c r="J734" i="4"/>
  <c r="J1773" i="4"/>
  <c r="J1802" i="4"/>
  <c r="J1829" i="4"/>
  <c r="J1830" i="4"/>
  <c r="J1831" i="4"/>
  <c r="J4180" i="4"/>
  <c r="J3031" i="4"/>
  <c r="J3032" i="4"/>
  <c r="J3033" i="4"/>
  <c r="J3034" i="4"/>
  <c r="J4818" i="4"/>
  <c r="J163" i="4"/>
  <c r="J164" i="4"/>
  <c r="J165" i="4"/>
  <c r="J167" i="4"/>
  <c r="J168" i="4"/>
  <c r="J280" i="4"/>
  <c r="J383" i="4"/>
  <c r="J406" i="4"/>
  <c r="J618" i="4"/>
  <c r="J621" i="4"/>
  <c r="J622" i="4"/>
  <c r="J631" i="4"/>
  <c r="J775" i="4"/>
  <c r="J776" i="4"/>
  <c r="J848" i="4"/>
  <c r="J849" i="4"/>
  <c r="J923" i="4"/>
  <c r="J1414" i="4"/>
  <c r="J1536" i="4"/>
  <c r="J1789" i="4"/>
  <c r="J1790" i="4"/>
  <c r="J2478" i="4"/>
  <c r="J1847" i="4"/>
  <c r="J1848" i="4"/>
  <c r="J1915" i="4"/>
  <c r="J1916" i="4"/>
  <c r="J1951" i="4"/>
  <c r="J1952" i="4"/>
  <c r="J2100" i="4"/>
  <c r="J2102" i="4"/>
  <c r="J2155" i="4"/>
  <c r="J2156" i="4"/>
  <c r="J2157" i="4"/>
  <c r="J2158" i="4"/>
  <c r="J2386" i="4"/>
  <c r="J2509" i="4"/>
  <c r="J2510" i="4"/>
  <c r="J2640" i="4"/>
  <c r="J3782" i="4"/>
  <c r="J2773" i="4"/>
  <c r="J4654" i="4"/>
  <c r="J4663" i="4"/>
  <c r="J4650" i="4"/>
  <c r="J4665" i="4"/>
  <c r="J2866" i="4"/>
  <c r="J2867" i="4"/>
  <c r="J2223" i="4"/>
  <c r="J2228" i="4"/>
  <c r="J3271" i="4"/>
  <c r="J863" i="4"/>
  <c r="J864" i="4"/>
  <c r="J1464" i="4"/>
  <c r="J1465" i="4"/>
  <c r="J2372" i="4"/>
  <c r="J3865" i="4"/>
  <c r="J3866" i="4"/>
  <c r="J111" i="4"/>
  <c r="J112" i="4"/>
  <c r="J113" i="4"/>
  <c r="J3606" i="4"/>
  <c r="J3607" i="4"/>
  <c r="J893" i="4"/>
  <c r="J1078" i="4"/>
  <c r="J336" i="4"/>
  <c r="J1551" i="4"/>
  <c r="J3447" i="4"/>
  <c r="J3448" i="4"/>
  <c r="J3449" i="4"/>
  <c r="J3450" i="4"/>
  <c r="J3451" i="4"/>
  <c r="J3507" i="4"/>
  <c r="J1398" i="4"/>
  <c r="J3194" i="4"/>
  <c r="J2020" i="4"/>
  <c r="J2021" i="4"/>
  <c r="J3247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319" i="4"/>
  <c r="J3452" i="4"/>
  <c r="J3300" i="4"/>
  <c r="J3794" i="4"/>
  <c r="J3795" i="4"/>
  <c r="J3796" i="4"/>
  <c r="J3797" i="4"/>
  <c r="J3798" i="4"/>
  <c r="J3799" i="4"/>
  <c r="J4202" i="4"/>
  <c r="J4203" i="4"/>
  <c r="J4204" i="4"/>
  <c r="J4205" i="4"/>
  <c r="J4206" i="4"/>
  <c r="J3272" i="4"/>
  <c r="J1107" i="4"/>
  <c r="J2469" i="4"/>
  <c r="J3394" i="4"/>
  <c r="J3395" i="4"/>
  <c r="J4770" i="4"/>
  <c r="J4771" i="4"/>
  <c r="J4772" i="4"/>
  <c r="J1007" i="4"/>
  <c r="J2440" i="4"/>
  <c r="J3336" i="4"/>
  <c r="J3337" i="4"/>
  <c r="J4198" i="4"/>
  <c r="J4199" i="4"/>
  <c r="J478" i="4"/>
  <c r="J479" i="4"/>
  <c r="J480" i="4"/>
  <c r="J3360" i="4"/>
  <c r="J3361" i="4"/>
  <c r="J3362" i="4"/>
  <c r="J3370" i="4"/>
  <c r="J2322" i="4"/>
  <c r="J3816" i="4"/>
  <c r="J3817" i="4"/>
  <c r="J3818" i="4"/>
  <c r="J868" i="4"/>
  <c r="J4779" i="4"/>
  <c r="J4805" i="4"/>
  <c r="J4806" i="4"/>
  <c r="J375" i="4"/>
  <c r="J3414" i="4"/>
  <c r="J3492" i="4"/>
  <c r="J3493" i="4"/>
  <c r="J4168" i="4"/>
  <c r="J3696" i="4"/>
  <c r="J4603" i="4"/>
  <c r="J430" i="4"/>
  <c r="J431" i="4"/>
  <c r="J1364" i="4"/>
  <c r="J1365" i="4"/>
  <c r="J1756" i="4"/>
  <c r="J3539" i="4"/>
  <c r="J2472" i="4"/>
  <c r="J2999" i="4"/>
  <c r="J3000" i="4"/>
  <c r="J3001" i="4"/>
  <c r="J3002" i="4"/>
  <c r="J3215" i="4"/>
  <c r="J3615" i="4"/>
  <c r="J3616" i="4"/>
  <c r="J4608" i="4"/>
  <c r="J4609" i="4"/>
  <c r="J4610" i="4"/>
  <c r="J419" i="4"/>
  <c r="J420" i="4"/>
  <c r="J2249" i="4"/>
  <c r="J3871" i="4"/>
  <c r="J3872" i="4"/>
  <c r="J3944" i="4"/>
  <c r="J3945" i="4"/>
  <c r="J3946" i="4"/>
  <c r="J828" i="4"/>
  <c r="J829" i="4"/>
  <c r="J830" i="4"/>
  <c r="J1089" i="4"/>
  <c r="J4207" i="4"/>
  <c r="J4208" i="4"/>
  <c r="J4209" i="4"/>
  <c r="J4210" i="4"/>
  <c r="J4214" i="4"/>
  <c r="J4097" i="4"/>
  <c r="J3662" i="4"/>
  <c r="J3663" i="4"/>
  <c r="J3143" i="4"/>
  <c r="J3144" i="4"/>
  <c r="J3145" i="4"/>
  <c r="J3697" i="4"/>
  <c r="J4098" i="4"/>
  <c r="J4099" i="4"/>
  <c r="J4100" i="4"/>
  <c r="J4101" i="4"/>
  <c r="J4102" i="4"/>
  <c r="J4103" i="4"/>
  <c r="J4104" i="4"/>
  <c r="J4105" i="4"/>
  <c r="J4343" i="4"/>
  <c r="J4292" i="4"/>
  <c r="J4763" i="4"/>
  <c r="J4764" i="4"/>
  <c r="J1247" i="4"/>
  <c r="J3210" i="4"/>
  <c r="J1001" i="4"/>
  <c r="J1002" i="4"/>
  <c r="J1003" i="4"/>
  <c r="J1004" i="4"/>
  <c r="J1005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566" i="4"/>
  <c r="J1567" i="4"/>
  <c r="J1568" i="4"/>
  <c r="J1602" i="4"/>
  <c r="J1603" i="4"/>
  <c r="J1991" i="4"/>
  <c r="J1992" i="4"/>
  <c r="J2547" i="4"/>
  <c r="K2547" i="4" s="1"/>
  <c r="O2547" i="4" s="1"/>
  <c r="J2548" i="4"/>
  <c r="K2548" i="4" s="1"/>
  <c r="O2548" i="4" s="1"/>
  <c r="J2549" i="4"/>
  <c r="K2549" i="4" s="1"/>
  <c r="O2549" i="4" s="1"/>
  <c r="J2550" i="4"/>
  <c r="K2550" i="4" s="1"/>
  <c r="O2550" i="4" s="1"/>
  <c r="J2551" i="4"/>
  <c r="K2551" i="4" s="1"/>
  <c r="O2551" i="4" s="1"/>
  <c r="J2552" i="4"/>
  <c r="K2552" i="4" s="1"/>
  <c r="O2552" i="4" s="1"/>
  <c r="J2553" i="4"/>
  <c r="K2553" i="4" s="1"/>
  <c r="O2553" i="4" s="1"/>
  <c r="J2554" i="4"/>
  <c r="K2554" i="4" s="1"/>
  <c r="O2554" i="4" s="1"/>
  <c r="J2463" i="4"/>
  <c r="K2463" i="4" s="1"/>
  <c r="O2463" i="4" s="1"/>
  <c r="J3514" i="4"/>
  <c r="K3514" i="4" s="1"/>
  <c r="O3514" i="4" s="1"/>
  <c r="J3515" i="4"/>
  <c r="K3515" i="4" s="1"/>
  <c r="O3515" i="4" s="1"/>
  <c r="J251" i="4"/>
  <c r="K251" i="4" s="1"/>
  <c r="O251" i="4" s="1"/>
  <c r="J252" i="4"/>
  <c r="K252" i="4" s="1"/>
  <c r="O252" i="4" s="1"/>
  <c r="J261" i="4"/>
  <c r="K261" i="4" s="1"/>
  <c r="O261" i="4" s="1"/>
  <c r="J262" i="4"/>
  <c r="K262" i="4" s="1"/>
  <c r="O262" i="4" s="1"/>
  <c r="J263" i="4"/>
  <c r="K263" i="4" s="1"/>
  <c r="O263" i="4" s="1"/>
  <c r="J264" i="4"/>
  <c r="K264" i="4" s="1"/>
  <c r="O264" i="4" s="1"/>
  <c r="J265" i="4"/>
  <c r="K265" i="4" s="1"/>
  <c r="O265" i="4" s="1"/>
  <c r="J302" i="4"/>
  <c r="K302" i="4" s="1"/>
  <c r="O302" i="4" s="1"/>
  <c r="J303" i="4"/>
  <c r="K303" i="4" s="1"/>
  <c r="O303" i="4" s="1"/>
  <c r="J1562" i="4"/>
  <c r="K1562" i="4" s="1"/>
  <c r="O1562" i="4" s="1"/>
  <c r="J4135" i="4"/>
  <c r="K4135" i="4" s="1"/>
  <c r="O4135" i="4" s="1"/>
  <c r="J4136" i="4"/>
  <c r="K4136" i="4" s="1"/>
  <c r="O4136" i="4" s="1"/>
  <c r="J4391" i="4"/>
  <c r="K4391" i="4" s="1"/>
  <c r="O4391" i="4" s="1"/>
  <c r="J4392" i="4"/>
  <c r="K4392" i="4" s="1"/>
  <c r="O4392" i="4" s="1"/>
  <c r="J4393" i="4"/>
  <c r="K4393" i="4" s="1"/>
  <c r="O4393" i="4" s="1"/>
  <c r="J4394" i="4"/>
  <c r="K4394" i="4" s="1"/>
  <c r="O4394" i="4" s="1"/>
  <c r="J4395" i="4"/>
  <c r="K4395" i="4" s="1"/>
  <c r="O4395" i="4" s="1"/>
  <c r="J475" i="4"/>
  <c r="K475" i="4" s="1"/>
  <c r="O475" i="4" s="1"/>
  <c r="J504" i="4"/>
  <c r="K504" i="4" s="1"/>
  <c r="J536" i="4"/>
  <c r="K536" i="4" s="1"/>
  <c r="O536" i="4" s="1"/>
  <c r="J537" i="4"/>
  <c r="K537" i="4" s="1"/>
  <c r="O537" i="4" s="1"/>
  <c r="J538" i="4"/>
  <c r="K538" i="4" s="1"/>
  <c r="O538" i="4" s="1"/>
  <c r="J539" i="4"/>
  <c r="K539" i="4" s="1"/>
  <c r="O539" i="4" s="1"/>
  <c r="J540" i="4"/>
  <c r="K540" i="4" s="1"/>
  <c r="O540" i="4" s="1"/>
  <c r="J541" i="4"/>
  <c r="K541" i="4" s="1"/>
  <c r="O541" i="4" s="1"/>
  <c r="J542" i="4"/>
  <c r="K542" i="4" s="1"/>
  <c r="O542" i="4" s="1"/>
  <c r="J543" i="4"/>
  <c r="K543" i="4" s="1"/>
  <c r="O543" i="4" s="1"/>
  <c r="J723" i="4"/>
  <c r="K723" i="4" s="1"/>
  <c r="O723" i="4" s="1"/>
  <c r="J767" i="4"/>
  <c r="K767" i="4" s="1"/>
  <c r="O767" i="4" s="1"/>
  <c r="J816" i="4"/>
  <c r="K816" i="4" s="1"/>
  <c r="O816" i="4" s="1"/>
  <c r="J817" i="4"/>
  <c r="K817" i="4" s="1"/>
  <c r="O817" i="4" s="1"/>
  <c r="J818" i="4"/>
  <c r="K818" i="4" s="1"/>
  <c r="O818" i="4" s="1"/>
  <c r="J2316" i="4"/>
  <c r="K2316" i="4" s="1"/>
  <c r="O2316" i="4" s="1"/>
  <c r="J2317" i="4"/>
  <c r="K2317" i="4" s="1"/>
  <c r="O2317" i="4" s="1"/>
  <c r="J2318" i="4"/>
  <c r="K2318" i="4" s="1"/>
  <c r="O2318" i="4" s="1"/>
  <c r="J2319" i="4"/>
  <c r="K2319" i="4" s="1"/>
  <c r="O2319" i="4" s="1"/>
  <c r="J2559" i="4"/>
  <c r="K2559" i="4" s="1"/>
  <c r="O2559" i="4" s="1"/>
  <c r="J2593" i="4"/>
  <c r="K2593" i="4" s="1"/>
  <c r="O2593" i="4" s="1"/>
  <c r="J2666" i="4"/>
  <c r="K2666" i="4" s="1"/>
  <c r="O2666" i="4" s="1"/>
  <c r="J2667" i="4"/>
  <c r="K2667" i="4" s="1"/>
  <c r="O2667" i="4" s="1"/>
  <c r="J2668" i="4"/>
  <c r="K2668" i="4" s="1"/>
  <c r="O2668" i="4" s="1"/>
  <c r="J2669" i="4"/>
  <c r="K2669" i="4" s="1"/>
  <c r="O2669" i="4" s="1"/>
  <c r="J2670" i="4"/>
  <c r="K2670" i="4" s="1"/>
  <c r="O2670" i="4" s="1"/>
  <c r="J3328" i="4"/>
  <c r="K3328" i="4" s="1"/>
  <c r="O3328" i="4" s="1"/>
  <c r="J3373" i="4"/>
  <c r="K3373" i="4" s="1"/>
  <c r="O3373" i="4" s="1"/>
  <c r="J693" i="4"/>
  <c r="K693" i="4" s="1"/>
  <c r="O693" i="4" s="1"/>
  <c r="J3222" i="4"/>
  <c r="K3222" i="4" s="1"/>
  <c r="O3222" i="4" s="1"/>
  <c r="J755" i="4"/>
  <c r="K755" i="4" s="1"/>
  <c r="O755" i="4" s="1"/>
  <c r="J975" i="4"/>
  <c r="K975" i="4" s="1"/>
  <c r="O975" i="4" s="1"/>
  <c r="J976" i="4"/>
  <c r="K976" i="4" s="1"/>
  <c r="O976" i="4" s="1"/>
  <c r="J1036" i="4"/>
  <c r="K1036" i="4" s="1"/>
  <c r="J1037" i="4"/>
  <c r="K1037" i="4" s="1"/>
  <c r="O1037" i="4" s="1"/>
  <c r="J889" i="4"/>
  <c r="K889" i="4" s="1"/>
  <c r="O889" i="4" s="1"/>
  <c r="J467" i="4"/>
  <c r="K467" i="4" s="1"/>
  <c r="O467" i="4" s="1"/>
  <c r="J469" i="4"/>
  <c r="K469" i="4" s="1"/>
  <c r="O469" i="4" s="1"/>
  <c r="J593" i="4"/>
  <c r="K593" i="4" s="1"/>
  <c r="O593" i="4" s="1"/>
  <c r="J594" i="4"/>
  <c r="K594" i="4" s="1"/>
  <c r="O594" i="4" s="1"/>
  <c r="J605" i="4"/>
  <c r="K605" i="4" s="1"/>
  <c r="O605" i="4" s="1"/>
  <c r="J606" i="4"/>
  <c r="K606" i="4" s="1"/>
  <c r="O606" i="4" s="1"/>
  <c r="J770" i="4"/>
  <c r="K770" i="4" s="1"/>
  <c r="O770" i="4" s="1"/>
  <c r="J3581" i="4"/>
  <c r="K3581" i="4" s="1"/>
  <c r="O3581" i="4" s="1"/>
  <c r="J3582" i="4"/>
  <c r="K3582" i="4" s="1"/>
  <c r="O3582" i="4" s="1"/>
  <c r="J3583" i="4"/>
  <c r="K3583" i="4" s="1"/>
  <c r="O3583" i="4" s="1"/>
  <c r="J4162" i="4"/>
  <c r="K4162" i="4" s="1"/>
  <c r="O4162" i="4" s="1"/>
  <c r="J4163" i="4"/>
  <c r="K4163" i="4" s="1"/>
  <c r="O4163" i="4" s="1"/>
  <c r="J4245" i="4"/>
  <c r="K4245" i="4" s="1"/>
  <c r="O4245" i="4" s="1"/>
  <c r="J4402" i="4"/>
  <c r="K4402" i="4" s="1"/>
  <c r="O4402" i="4" s="1"/>
  <c r="J4403" i="4"/>
  <c r="K4403" i="4" s="1"/>
  <c r="O4403" i="4" s="1"/>
  <c r="J4404" i="4"/>
  <c r="K4404" i="4" s="1"/>
  <c r="O4404" i="4" s="1"/>
  <c r="J4405" i="4"/>
  <c r="K4405" i="4" s="1"/>
  <c r="O4405" i="4" s="1"/>
  <c r="J4406" i="4"/>
  <c r="K4406" i="4" s="1"/>
  <c r="O4406" i="4" s="1"/>
  <c r="J4407" i="4"/>
  <c r="K4407" i="4" s="1"/>
  <c r="O4407" i="4" s="1"/>
  <c r="J4408" i="4"/>
  <c r="K4408" i="4" s="1"/>
  <c r="O4408" i="4" s="1"/>
  <c r="J4409" i="4"/>
  <c r="K4409" i="4" s="1"/>
  <c r="O4409" i="4" s="1"/>
  <c r="J3853" i="4"/>
  <c r="K3853" i="4" s="1"/>
  <c r="O3853" i="4" s="1"/>
  <c r="J1345" i="4"/>
  <c r="K1345" i="4" s="1"/>
  <c r="O1345" i="4" s="1"/>
  <c r="J1346" i="4"/>
  <c r="K1346" i="4" s="1"/>
  <c r="O1346" i="4" s="1"/>
  <c r="J1347" i="4"/>
  <c r="K1347" i="4" s="1"/>
  <c r="O1347" i="4" s="1"/>
  <c r="J1348" i="4"/>
  <c r="K1348" i="4" s="1"/>
  <c r="O1348" i="4" s="1"/>
  <c r="J1349" i="4"/>
  <c r="K1349" i="4" s="1"/>
  <c r="O1349" i="4" s="1"/>
  <c r="J1350" i="4"/>
  <c r="K1350" i="4" s="1"/>
  <c r="O1350" i="4" s="1"/>
  <c r="J1351" i="4"/>
  <c r="K1351" i="4" s="1"/>
  <c r="O1351" i="4" s="1"/>
  <c r="J1352" i="4"/>
  <c r="K1352" i="4" s="1"/>
  <c r="J1353" i="4"/>
  <c r="K1353" i="4" s="1"/>
  <c r="O1353" i="4" s="1"/>
  <c r="J1354" i="4"/>
  <c r="K1354" i="4" s="1"/>
  <c r="O1354" i="4" s="1"/>
  <c r="J4741" i="4"/>
  <c r="K4741" i="4" s="1"/>
  <c r="O4741" i="4" s="1"/>
  <c r="J4742" i="4"/>
  <c r="K4742" i="4" s="1"/>
  <c r="O4742" i="4" s="1"/>
  <c r="J4743" i="4"/>
  <c r="K4743" i="4" s="1"/>
  <c r="O4743" i="4" s="1"/>
  <c r="J4744" i="4"/>
  <c r="K4744" i="4" s="1"/>
  <c r="O4744" i="4" s="1"/>
  <c r="J1342" i="4"/>
  <c r="K1342" i="4" s="1"/>
  <c r="O1342" i="4" s="1"/>
  <c r="J1343" i="4"/>
  <c r="K1343" i="4" s="1"/>
  <c r="O1343" i="4" s="1"/>
  <c r="J1344" i="4"/>
  <c r="K1344" i="4" s="1"/>
  <c r="O1344" i="4" s="1"/>
  <c r="J1206" i="4"/>
  <c r="K1206" i="4" s="1"/>
  <c r="O1206" i="4" s="1"/>
  <c r="J4595" i="4"/>
  <c r="K4595" i="4" s="1"/>
  <c r="O4595" i="4" s="1"/>
  <c r="J1213" i="4"/>
  <c r="K1213" i="4" s="1"/>
  <c r="O1213" i="4" s="1"/>
  <c r="J1214" i="4"/>
  <c r="K1214" i="4" s="1"/>
  <c r="O1214" i="4" s="1"/>
  <c r="J3483" i="4"/>
  <c r="K3483" i="4" s="1"/>
  <c r="O3483" i="4" s="1"/>
  <c r="J4279" i="4"/>
  <c r="K4279" i="4" s="1"/>
  <c r="O4279" i="4" s="1"/>
  <c r="J2034" i="4"/>
  <c r="K2034" i="4" s="1"/>
  <c r="O2034" i="4" s="1"/>
  <c r="J2035" i="4"/>
  <c r="K2035" i="4" s="1"/>
  <c r="O2035" i="4" s="1"/>
  <c r="J2036" i="4"/>
  <c r="K2036" i="4" s="1"/>
  <c r="O2036" i="4" s="1"/>
  <c r="J2054" i="4"/>
  <c r="K2054" i="4" s="1"/>
  <c r="O2054" i="4" s="1"/>
  <c r="J2491" i="4"/>
  <c r="K2491" i="4" s="1"/>
  <c r="O2491" i="4" s="1"/>
  <c r="J3433" i="4"/>
  <c r="K3433" i="4" s="1"/>
  <c r="O3433" i="4" s="1"/>
  <c r="J3434" i="4"/>
  <c r="K3434" i="4" s="1"/>
  <c r="O3434" i="4" s="1"/>
  <c r="J3435" i="4"/>
  <c r="K3435" i="4" s="1"/>
  <c r="O3435" i="4" s="1"/>
  <c r="J3689" i="4"/>
  <c r="K3689" i="4" s="1"/>
  <c r="O3689" i="4" s="1"/>
  <c r="J3690" i="4"/>
  <c r="K3690" i="4" s="1"/>
  <c r="O3690" i="4" s="1"/>
  <c r="J3691" i="4"/>
  <c r="K3691" i="4" s="1"/>
  <c r="O3691" i="4" s="1"/>
  <c r="J4325" i="4"/>
  <c r="K4325" i="4" s="1"/>
  <c r="O4325" i="4" s="1"/>
  <c r="J4326" i="4"/>
  <c r="K4326" i="4" s="1"/>
  <c r="O4326" i="4" s="1"/>
  <c r="J305" i="4"/>
  <c r="K305" i="4" s="1"/>
  <c r="O305" i="4" s="1"/>
  <c r="J306" i="4"/>
  <c r="K306" i="4" s="1"/>
  <c r="O306" i="4" s="1"/>
  <c r="J308" i="4"/>
  <c r="K308" i="4" s="1"/>
  <c r="O308" i="4" s="1"/>
  <c r="J1006" i="4"/>
  <c r="K1006" i="4" s="1"/>
  <c r="J2191" i="4"/>
  <c r="K2191" i="4" s="1"/>
  <c r="O2191" i="4" s="1"/>
  <c r="J2192" i="4"/>
  <c r="K2192" i="4" s="1"/>
  <c r="O2192" i="4" s="1"/>
  <c r="J2193" i="4"/>
  <c r="K2193" i="4" s="1"/>
  <c r="O2193" i="4" s="1"/>
  <c r="J2194" i="4"/>
  <c r="K2194" i="4" s="1"/>
  <c r="O2194" i="4" s="1"/>
  <c r="J3376" i="4"/>
  <c r="K3376" i="4" s="1"/>
  <c r="O3376" i="4" s="1"/>
  <c r="J3550" i="4"/>
  <c r="K3550" i="4" s="1"/>
  <c r="O3550" i="4" s="1"/>
  <c r="J3551" i="4"/>
  <c r="K3551" i="4" s="1"/>
  <c r="O3551" i="4" s="1"/>
  <c r="J3552" i="4"/>
  <c r="K3552" i="4" s="1"/>
  <c r="O3552" i="4" s="1"/>
  <c r="J3553" i="4"/>
  <c r="K3553" i="4" s="1"/>
  <c r="O3553" i="4" s="1"/>
  <c r="J3554" i="4"/>
  <c r="K3554" i="4" s="1"/>
  <c r="O3554" i="4" s="1"/>
  <c r="J3555" i="4"/>
  <c r="K3555" i="4" s="1"/>
  <c r="O3555" i="4" s="1"/>
  <c r="J3556" i="4"/>
  <c r="K3556" i="4" s="1"/>
  <c r="O3556" i="4" s="1"/>
  <c r="J3557" i="4"/>
  <c r="K3557" i="4" s="1"/>
  <c r="O3557" i="4" s="1"/>
  <c r="J12" i="4"/>
  <c r="K12" i="4" s="1"/>
  <c r="O12" i="4" s="1"/>
  <c r="J1194" i="4"/>
  <c r="K1194" i="4" s="1"/>
  <c r="O1194" i="4" s="1"/>
  <c r="J2522" i="4"/>
  <c r="K2522" i="4" s="1"/>
  <c r="O2522" i="4" s="1"/>
  <c r="J4671" i="4"/>
  <c r="K4671" i="4" s="1"/>
  <c r="O4671" i="4" s="1"/>
  <c r="J4672" i="4"/>
  <c r="K4672" i="4" s="1"/>
  <c r="O4672" i="4" s="1"/>
  <c r="J4673" i="4"/>
  <c r="K4673" i="4" s="1"/>
  <c r="O4673" i="4" s="1"/>
  <c r="J4674" i="4"/>
  <c r="K4674" i="4" s="1"/>
  <c r="O4674" i="4" s="1"/>
  <c r="J4273" i="4"/>
  <c r="K4273" i="4" s="1"/>
  <c r="O4273" i="4" s="1"/>
  <c r="J4274" i="4"/>
  <c r="K4274" i="4" s="1"/>
  <c r="O4274" i="4" s="1"/>
  <c r="J1751" i="4"/>
  <c r="K1751" i="4" s="1"/>
  <c r="O1751" i="4" s="1"/>
  <c r="J825" i="4"/>
  <c r="K825" i="4" s="1"/>
  <c r="O825" i="4" s="1"/>
  <c r="J867" i="4"/>
  <c r="K867" i="4" s="1"/>
  <c r="O867" i="4" s="1"/>
  <c r="J1320" i="4"/>
  <c r="K1320" i="4" s="1"/>
  <c r="O1320" i="4" s="1"/>
  <c r="J1321" i="4"/>
  <c r="K1321" i="4" s="1"/>
  <c r="O1321" i="4" s="1"/>
  <c r="J1448" i="4"/>
  <c r="K1448" i="4" s="1"/>
  <c r="O1448" i="4" s="1"/>
  <c r="J1449" i="4"/>
  <c r="K1449" i="4" s="1"/>
  <c r="O1449" i="4" s="1"/>
  <c r="J3485" i="4"/>
  <c r="K3485" i="4" s="1"/>
  <c r="O3485" i="4" s="1"/>
  <c r="J3680" i="4"/>
  <c r="K3680" i="4" s="1"/>
  <c r="O3680" i="4" s="1"/>
  <c r="J3772" i="4"/>
  <c r="K3772" i="4" s="1"/>
  <c r="J4251" i="4"/>
  <c r="K4251" i="4" s="1"/>
  <c r="O4251" i="4" s="1"/>
  <c r="J4252" i="4"/>
  <c r="K4252" i="4" s="1"/>
  <c r="O4252" i="4" s="1"/>
  <c r="J3522" i="4"/>
  <c r="K3522" i="4" s="1"/>
  <c r="O3522" i="4" s="1"/>
  <c r="J1806" i="4"/>
  <c r="K1806" i="4" s="1"/>
  <c r="O1806" i="4" s="1"/>
  <c r="J2830" i="4"/>
  <c r="K2830" i="4" s="1"/>
  <c r="O2830" i="4" s="1"/>
  <c r="J2831" i="4"/>
  <c r="K2831" i="4" s="1"/>
  <c r="O2831" i="4" s="1"/>
  <c r="J2832" i="4"/>
  <c r="K2832" i="4" s="1"/>
  <c r="O2832" i="4" s="1"/>
  <c r="J2833" i="4"/>
  <c r="K2833" i="4" s="1"/>
  <c r="O2833" i="4" s="1"/>
  <c r="J2834" i="4"/>
  <c r="K2834" i="4" s="1"/>
  <c r="O2834" i="4" s="1"/>
  <c r="J680" i="4"/>
  <c r="K680" i="4" s="1"/>
  <c r="O680" i="4" s="1"/>
  <c r="J979" i="4"/>
  <c r="K979" i="4" s="1"/>
  <c r="O979" i="4" s="1"/>
  <c r="J980" i="4"/>
  <c r="K980" i="4" s="1"/>
  <c r="O980" i="4" s="1"/>
  <c r="J981" i="4"/>
  <c r="K981" i="4" s="1"/>
  <c r="O981" i="4" s="1"/>
  <c r="J982" i="4"/>
  <c r="K982" i="4" s="1"/>
  <c r="O982" i="4" s="1"/>
  <c r="J983" i="4"/>
  <c r="K983" i="4" s="1"/>
  <c r="O983" i="4" s="1"/>
  <c r="J1646" i="4"/>
  <c r="K1646" i="4" s="1"/>
  <c r="O1646" i="4" s="1"/>
  <c r="J2609" i="4"/>
  <c r="K2609" i="4" s="1"/>
  <c r="O2609" i="4" s="1"/>
  <c r="J2610" i="4"/>
  <c r="K2610" i="4" s="1"/>
  <c r="O2610" i="4" s="1"/>
  <c r="J2611" i="4"/>
  <c r="K2611" i="4" s="1"/>
  <c r="O2611" i="4" s="1"/>
  <c r="J3035" i="4"/>
  <c r="K3035" i="4" s="1"/>
  <c r="O3035" i="4" s="1"/>
  <c r="J38" i="4"/>
  <c r="K38" i="4" s="1"/>
  <c r="O38" i="4" s="1"/>
  <c r="J1822" i="4"/>
  <c r="K1822" i="4" s="1"/>
  <c r="O1822" i="4" s="1"/>
  <c r="J1823" i="4"/>
  <c r="K1823" i="4" s="1"/>
  <c r="O1823" i="4" s="1"/>
  <c r="J1924" i="4"/>
  <c r="K1924" i="4" s="1"/>
  <c r="O1924" i="4" s="1"/>
  <c r="J1925" i="4"/>
  <c r="K1925" i="4" s="1"/>
  <c r="O1925" i="4" s="1"/>
  <c r="J1982" i="4"/>
  <c r="K1982" i="4" s="1"/>
  <c r="O1982" i="4" s="1"/>
  <c r="J4842" i="4"/>
  <c r="K4842" i="4" s="1"/>
  <c r="O4842" i="4" s="1"/>
  <c r="J4846" i="4"/>
  <c r="K4846" i="4" s="1"/>
  <c r="O4846" i="4" s="1"/>
  <c r="J4847" i="4"/>
  <c r="K4847" i="4" s="1"/>
  <c r="O4847" i="4" s="1"/>
  <c r="J2065" i="4"/>
  <c r="K2065" i="4" s="1"/>
  <c r="O2065" i="4" s="1"/>
  <c r="J128" i="4"/>
  <c r="K128" i="4" s="1"/>
  <c r="O128" i="4" s="1"/>
  <c r="J131" i="4"/>
  <c r="K131" i="4" s="1"/>
  <c r="J202" i="4"/>
  <c r="K202" i="4" s="1"/>
  <c r="O202" i="4" s="1"/>
  <c r="J2076" i="4"/>
  <c r="K2076" i="4" s="1"/>
  <c r="O2076" i="4" s="1"/>
  <c r="J2077" i="4"/>
  <c r="K2077" i="4" s="1"/>
  <c r="O2077" i="4" s="1"/>
  <c r="J2078" i="4"/>
  <c r="K2078" i="4" s="1"/>
  <c r="O2078" i="4" s="1"/>
  <c r="J2079" i="4"/>
  <c r="K2079" i="4" s="1"/>
  <c r="O2079" i="4" s="1"/>
  <c r="J281" i="4"/>
  <c r="K281" i="4" s="1"/>
  <c r="O281" i="4" s="1"/>
  <c r="J282" i="4"/>
  <c r="K282" i="4" s="1"/>
  <c r="O282" i="4" s="1"/>
  <c r="J283" i="4"/>
  <c r="K283" i="4" s="1"/>
  <c r="O283" i="4" s="1"/>
  <c r="J387" i="4"/>
  <c r="K387" i="4" s="1"/>
  <c r="O387" i="4" s="1"/>
  <c r="J407" i="4"/>
  <c r="K407" i="4" s="1"/>
  <c r="O407" i="4" s="1"/>
  <c r="J595" i="4"/>
  <c r="K595" i="4" s="1"/>
  <c r="O595" i="4" s="1"/>
  <c r="J689" i="4"/>
  <c r="K689" i="4" s="1"/>
  <c r="O689" i="4" s="1"/>
  <c r="J947" i="4"/>
  <c r="K947" i="4" s="1"/>
  <c r="O947" i="4" s="1"/>
  <c r="J948" i="4"/>
  <c r="K948" i="4" s="1"/>
  <c r="O948" i="4" s="1"/>
  <c r="J966" i="4"/>
  <c r="K966" i="4" s="1"/>
  <c r="O966" i="4" s="1"/>
  <c r="J970" i="4"/>
  <c r="K970" i="4" s="1"/>
  <c r="O970" i="4" s="1"/>
  <c r="J1263" i="4"/>
  <c r="K1263" i="4" s="1"/>
  <c r="O1263" i="4" s="1"/>
  <c r="J1264" i="4"/>
  <c r="K1264" i="4" s="1"/>
  <c r="O1264" i="4" s="1"/>
  <c r="J1294" i="4"/>
  <c r="K1294" i="4" s="1"/>
  <c r="O1294" i="4" s="1"/>
  <c r="J1295" i="4"/>
  <c r="K1295" i="4" s="1"/>
  <c r="O1295" i="4" s="1"/>
  <c r="J1314" i="4"/>
  <c r="K1314" i="4" s="1"/>
  <c r="O1314" i="4" s="1"/>
  <c r="J1367" i="4"/>
  <c r="K1367" i="4" s="1"/>
  <c r="O1367" i="4" s="1"/>
  <c r="J1373" i="4"/>
  <c r="K1373" i="4" s="1"/>
  <c r="O1373" i="4" s="1"/>
  <c r="J1374" i="4"/>
  <c r="K1374" i="4" s="1"/>
  <c r="O1374" i="4" s="1"/>
  <c r="J1415" i="4"/>
  <c r="K1415" i="4" s="1"/>
  <c r="O1415" i="4" s="1"/>
  <c r="J1425" i="4"/>
  <c r="K1425" i="4" s="1"/>
  <c r="O1425" i="4" s="1"/>
  <c r="J1527" i="4"/>
  <c r="K1527" i="4" s="1"/>
  <c r="O1527" i="4" s="1"/>
  <c r="J1528" i="4"/>
  <c r="K1528" i="4" s="1"/>
  <c r="O1528" i="4" s="1"/>
  <c r="J1541" i="4"/>
  <c r="K1541" i="4" s="1"/>
  <c r="O1541" i="4" s="1"/>
  <c r="J1639" i="4"/>
  <c r="K1639" i="4" s="1"/>
  <c r="O1639" i="4" s="1"/>
  <c r="J1640" i="4"/>
  <c r="K1640" i="4" s="1"/>
  <c r="O1640" i="4" s="1"/>
  <c r="J2266" i="4"/>
  <c r="K2266" i="4" s="1"/>
  <c r="J1699" i="4"/>
  <c r="K1699" i="4" s="1"/>
  <c r="O1699" i="4" s="1"/>
  <c r="J1700" i="4"/>
  <c r="K1700" i="4" s="1"/>
  <c r="O1700" i="4" s="1"/>
  <c r="J2296" i="4"/>
  <c r="K2296" i="4" s="1"/>
  <c r="O2296" i="4" s="1"/>
  <c r="J2297" i="4"/>
  <c r="K2297" i="4" s="1"/>
  <c r="O2297" i="4" s="1"/>
  <c r="J1825" i="4"/>
  <c r="K1825" i="4" s="1"/>
  <c r="O1825" i="4" s="1"/>
  <c r="J1884" i="4"/>
  <c r="K1884" i="4" s="1"/>
  <c r="O1884" i="4" s="1"/>
  <c r="J1885" i="4"/>
  <c r="K1885" i="4" s="1"/>
  <c r="O1885" i="4" s="1"/>
  <c r="J2015" i="4"/>
  <c r="K2015" i="4" s="1"/>
  <c r="O2015" i="4" s="1"/>
  <c r="J2016" i="4"/>
  <c r="K2016" i="4" s="1"/>
  <c r="O2016" i="4" s="1"/>
  <c r="J2101" i="4"/>
  <c r="K2101" i="4" s="1"/>
  <c r="O2101" i="4" s="1"/>
  <c r="J2103" i="4"/>
  <c r="K2103" i="4" s="1"/>
  <c r="O2103" i="4" s="1"/>
  <c r="J2159" i="4"/>
  <c r="K2159" i="4" s="1"/>
  <c r="O2159" i="4" s="1"/>
  <c r="J2160" i="4"/>
  <c r="K2160" i="4" s="1"/>
  <c r="O2160" i="4" s="1"/>
  <c r="J2174" i="4"/>
  <c r="K2174" i="4" s="1"/>
  <c r="O2174" i="4" s="1"/>
  <c r="J2333" i="4"/>
  <c r="K2333" i="4" s="1"/>
  <c r="O2333" i="4" s="1"/>
  <c r="J2340" i="4"/>
  <c r="K2340" i="4" s="1"/>
  <c r="O2340" i="4" s="1"/>
  <c r="J2558" i="4"/>
  <c r="K2558" i="4" s="1"/>
  <c r="O2558" i="4" s="1"/>
  <c r="J2594" i="4"/>
  <c r="K2594" i="4" s="1"/>
  <c r="O2594" i="4" s="1"/>
  <c r="J2644" i="4"/>
  <c r="K2644" i="4" s="1"/>
  <c r="O2644" i="4" s="1"/>
  <c r="J2645" i="4"/>
  <c r="K2645" i="4" s="1"/>
  <c r="O2645" i="4" s="1"/>
  <c r="J2646" i="4"/>
  <c r="K2646" i="4" s="1"/>
  <c r="O2646" i="4" s="1"/>
  <c r="J2687" i="4"/>
  <c r="K2687" i="4" s="1"/>
  <c r="O2687" i="4" s="1"/>
  <c r="J2772" i="4"/>
  <c r="K2772" i="4" s="1"/>
  <c r="O2772" i="4" s="1"/>
  <c r="J4164" i="4"/>
  <c r="K4164" i="4" s="1"/>
  <c r="O4164" i="4" s="1"/>
  <c r="J672" i="4"/>
  <c r="K672" i="4" s="1"/>
  <c r="O672" i="4" s="1"/>
  <c r="J1180" i="4"/>
  <c r="K1180" i="4" s="1"/>
  <c r="O1180" i="4" s="1"/>
  <c r="J1649" i="4"/>
  <c r="K1649" i="4" s="1"/>
  <c r="O1649" i="4" s="1"/>
  <c r="J2310" i="4"/>
  <c r="K2310" i="4" s="1"/>
  <c r="O2310" i="4" s="1"/>
  <c r="J2311" i="4"/>
  <c r="K2311" i="4" s="1"/>
  <c r="O2311" i="4" s="1"/>
  <c r="J2312" i="4"/>
  <c r="K2312" i="4" s="1"/>
  <c r="O2312" i="4" s="1"/>
  <c r="J3867" i="4"/>
  <c r="K3867" i="4" s="1"/>
  <c r="O3867" i="4" s="1"/>
  <c r="J3624" i="4"/>
  <c r="K3624" i="4" s="1"/>
  <c r="J4249" i="4"/>
  <c r="K4249" i="4" s="1"/>
  <c r="O4249" i="4" s="1"/>
  <c r="J1072" i="4"/>
  <c r="K1072" i="4" s="1"/>
  <c r="O1072" i="4" s="1"/>
  <c r="J2395" i="4"/>
  <c r="K2395" i="4" s="1"/>
  <c r="O2395" i="4" s="1"/>
  <c r="J2671" i="4"/>
  <c r="K2671" i="4" s="1"/>
  <c r="O2671" i="4" s="1"/>
  <c r="J1136" i="4"/>
  <c r="K1136" i="4" s="1"/>
  <c r="O1136" i="4" s="1"/>
  <c r="J1137" i="4"/>
  <c r="K1137" i="4" s="1"/>
  <c r="O1137" i="4" s="1"/>
  <c r="J1138" i="4"/>
  <c r="K1138" i="4" s="1"/>
  <c r="O1138" i="4" s="1"/>
  <c r="J1139" i="4"/>
  <c r="K1139" i="4" s="1"/>
  <c r="O1139" i="4" s="1"/>
  <c r="J944" i="4"/>
  <c r="K944" i="4" s="1"/>
  <c r="O944" i="4" s="1"/>
  <c r="J2468" i="4"/>
  <c r="K2468" i="4" s="1"/>
  <c r="O2468" i="4" s="1"/>
  <c r="J1384" i="4"/>
  <c r="K1384" i="4" s="1"/>
  <c r="O1384" i="4" s="1"/>
  <c r="J1385" i="4"/>
  <c r="K1385" i="4" s="1"/>
  <c r="O1385" i="4" s="1"/>
  <c r="J1386" i="4"/>
  <c r="K1386" i="4" s="1"/>
  <c r="O1386" i="4" s="1"/>
  <c r="J1387" i="4"/>
  <c r="K1387" i="4" s="1"/>
  <c r="O1387" i="4" s="1"/>
  <c r="J1864" i="4"/>
  <c r="K1864" i="4" s="1"/>
  <c r="O1864" i="4" s="1"/>
  <c r="J1865" i="4"/>
  <c r="K1865" i="4" s="1"/>
  <c r="O1865" i="4" s="1"/>
  <c r="J1866" i="4"/>
  <c r="K1866" i="4" s="1"/>
  <c r="O1866" i="4" s="1"/>
  <c r="J1868" i="4"/>
  <c r="K1868" i="4" s="1"/>
  <c r="O1868" i="4" s="1"/>
  <c r="J1869" i="4"/>
  <c r="K1869" i="4" s="1"/>
  <c r="O1869" i="4" s="1"/>
  <c r="J1897" i="4"/>
  <c r="K1897" i="4" s="1"/>
  <c r="O1897" i="4" s="1"/>
  <c r="J1898" i="4"/>
  <c r="K1898" i="4" s="1"/>
  <c r="O1898" i="4" s="1"/>
  <c r="J1899" i="4"/>
  <c r="K1899" i="4" s="1"/>
  <c r="O1899" i="4" s="1"/>
  <c r="J1900" i="4"/>
  <c r="K1900" i="4" s="1"/>
  <c r="O1900" i="4" s="1"/>
  <c r="J1901" i="4"/>
  <c r="K1901" i="4" s="1"/>
  <c r="O1901" i="4" s="1"/>
  <c r="J227" i="4"/>
  <c r="K227" i="4" s="1"/>
  <c r="O227" i="4" s="1"/>
  <c r="J228" i="4"/>
  <c r="K228" i="4" s="1"/>
  <c r="O228" i="4" s="1"/>
  <c r="J2837" i="4"/>
  <c r="K2837" i="4" s="1"/>
  <c r="O2837" i="4" s="1"/>
  <c r="J2838" i="4"/>
  <c r="K2838" i="4" s="1"/>
  <c r="O2838" i="4" s="1"/>
  <c r="J2839" i="4"/>
  <c r="K2839" i="4" s="1"/>
  <c r="O2839" i="4" s="1"/>
  <c r="J2840" i="4"/>
  <c r="K2840" i="4" s="1"/>
  <c r="O2840" i="4" s="1"/>
  <c r="J2841" i="4"/>
  <c r="K2841" i="4" s="1"/>
  <c r="O2841" i="4" s="1"/>
  <c r="J2842" i="4"/>
  <c r="K2842" i="4" s="1"/>
  <c r="J2929" i="4"/>
  <c r="K2929" i="4" s="1"/>
  <c r="O2929" i="4" s="1"/>
  <c r="J3114" i="4"/>
  <c r="K3114" i="4" s="1"/>
  <c r="O3114" i="4" s="1"/>
  <c r="J3115" i="4"/>
  <c r="K3115" i="4" s="1"/>
  <c r="O3115" i="4" s="1"/>
  <c r="J3116" i="4"/>
  <c r="K3116" i="4" s="1"/>
  <c r="O3116" i="4" s="1"/>
  <c r="J3117" i="4"/>
  <c r="K3117" i="4" s="1"/>
  <c r="O3117" i="4" s="1"/>
  <c r="J3591" i="4"/>
  <c r="K3591" i="4" s="1"/>
  <c r="O3591" i="4" s="1"/>
  <c r="J3592" i="4"/>
  <c r="K3592" i="4" s="1"/>
  <c r="O3592" i="4" s="1"/>
  <c r="J3593" i="4"/>
  <c r="K3593" i="4" s="1"/>
  <c r="O3593" i="4" s="1"/>
  <c r="J3594" i="4"/>
  <c r="K3594" i="4" s="1"/>
  <c r="O3594" i="4" s="1"/>
  <c r="J3595" i="4"/>
  <c r="K3595" i="4" s="1"/>
  <c r="O3595" i="4" s="1"/>
  <c r="J3596" i="4"/>
  <c r="K3596" i="4" s="1"/>
  <c r="O3596" i="4" s="1"/>
  <c r="J3597" i="4"/>
  <c r="K3597" i="4" s="1"/>
  <c r="O3597" i="4" s="1"/>
  <c r="J3598" i="4"/>
  <c r="K3598" i="4" s="1"/>
  <c r="O3598" i="4" s="1"/>
  <c r="J1097" i="4"/>
  <c r="K1097" i="4" s="1"/>
  <c r="O1097" i="4" s="1"/>
  <c r="J525" i="4"/>
  <c r="K525" i="4" s="1"/>
  <c r="O525" i="4" s="1"/>
  <c r="J1094" i="4"/>
  <c r="K1094" i="4" s="1"/>
  <c r="O1094" i="4" s="1"/>
  <c r="J1095" i="4"/>
  <c r="K1095" i="4" s="1"/>
  <c r="O1095" i="4" s="1"/>
  <c r="J1096" i="4"/>
  <c r="K1096" i="4" s="1"/>
  <c r="O1096" i="4" s="1"/>
  <c r="J1289" i="4"/>
  <c r="K1289" i="4" s="1"/>
  <c r="O1289" i="4" s="1"/>
  <c r="J1469" i="4"/>
  <c r="K1469" i="4" s="1"/>
  <c r="O1469" i="4" s="1"/>
  <c r="J1470" i="4"/>
  <c r="K1470" i="4" s="1"/>
  <c r="O1470" i="4" s="1"/>
  <c r="J1471" i="4"/>
  <c r="K1471" i="4" s="1"/>
  <c r="O1471" i="4" s="1"/>
  <c r="J1148" i="4"/>
  <c r="K1148" i="4" s="1"/>
  <c r="O1148" i="4" s="1"/>
  <c r="J1149" i="4"/>
  <c r="K1149" i="4" s="1"/>
  <c r="O1149" i="4" s="1"/>
  <c r="J2291" i="4"/>
  <c r="K2291" i="4" s="1"/>
  <c r="O2291" i="4" s="1"/>
  <c r="J2292" i="4"/>
  <c r="K2292" i="4" s="1"/>
  <c r="O2292" i="4" s="1"/>
  <c r="J2293" i="4"/>
  <c r="K2293" i="4" s="1"/>
  <c r="O2293" i="4" s="1"/>
  <c r="J2930" i="4"/>
  <c r="K2930" i="4" s="1"/>
  <c r="O2930" i="4" s="1"/>
  <c r="J2931" i="4"/>
  <c r="K2931" i="4" s="1"/>
  <c r="O2931" i="4" s="1"/>
  <c r="J2932" i="4"/>
  <c r="K2932" i="4" s="1"/>
  <c r="O2932" i="4" s="1"/>
  <c r="J2933" i="4"/>
  <c r="K2933" i="4" s="1"/>
  <c r="O2933" i="4" s="1"/>
  <c r="J3639" i="4"/>
  <c r="K3639" i="4" s="1"/>
  <c r="J3357" i="4"/>
  <c r="K3357" i="4" s="1"/>
  <c r="O3357" i="4" s="1"/>
  <c r="J3359" i="4"/>
  <c r="K3359" i="4" s="1"/>
  <c r="O3359" i="4" s="1"/>
  <c r="J940" i="4"/>
  <c r="K940" i="4" s="1"/>
  <c r="O940" i="4" s="1"/>
  <c r="J1047" i="4"/>
  <c r="K1047" i="4" s="1"/>
  <c r="O1047" i="4" s="1"/>
  <c r="J1061" i="4"/>
  <c r="K1061" i="4" s="1"/>
  <c r="O1061" i="4" s="1"/>
  <c r="J1062" i="4"/>
  <c r="K1062" i="4" s="1"/>
  <c r="O1062" i="4" s="1"/>
  <c r="J1445" i="4"/>
  <c r="K1445" i="4" s="1"/>
  <c r="O1445" i="4" s="1"/>
  <c r="J2404" i="4"/>
  <c r="K2404" i="4" s="1"/>
  <c r="O2404" i="4" s="1"/>
  <c r="J2405" i="4"/>
  <c r="K2405" i="4" s="1"/>
  <c r="O2405" i="4" s="1"/>
  <c r="J3223" i="4"/>
  <c r="K3223" i="4" s="1"/>
  <c r="O3223" i="4" s="1"/>
  <c r="J3224" i="4"/>
  <c r="K3224" i="4" s="1"/>
  <c r="O3224" i="4" s="1"/>
  <c r="J3225" i="4"/>
  <c r="K3225" i="4" s="1"/>
  <c r="O3225" i="4" s="1"/>
  <c r="J3226" i="4"/>
  <c r="K3226" i="4" s="1"/>
  <c r="O3226" i="4" s="1"/>
  <c r="J3727" i="4"/>
  <c r="K3727" i="4" s="1"/>
  <c r="O3727" i="4" s="1"/>
  <c r="J3728" i="4"/>
  <c r="K3728" i="4" s="1"/>
  <c r="O3728" i="4" s="1"/>
  <c r="J3729" i="4"/>
  <c r="K3729" i="4" s="1"/>
  <c r="O3729" i="4" s="1"/>
  <c r="J3730" i="4"/>
  <c r="K3730" i="4" s="1"/>
  <c r="O3730" i="4" s="1"/>
  <c r="J4282" i="4"/>
  <c r="K4282" i="4" s="1"/>
  <c r="O4282" i="4" s="1"/>
  <c r="J3410" i="4"/>
  <c r="K3410" i="4" s="1"/>
  <c r="O3410" i="4" s="1"/>
  <c r="J3411" i="4"/>
  <c r="K3411" i="4" s="1"/>
  <c r="O3411" i="4" s="1"/>
  <c r="J3412" i="4"/>
  <c r="K3412" i="4" s="1"/>
  <c r="O3412" i="4" s="1"/>
  <c r="J3413" i="4"/>
  <c r="K3413" i="4" s="1"/>
  <c r="O3413" i="4" s="1"/>
  <c r="J2490" i="4"/>
  <c r="K2490" i="4" s="1"/>
  <c r="O2490" i="4" s="1"/>
  <c r="J4777" i="4"/>
  <c r="K4777" i="4" s="1"/>
  <c r="O4777" i="4" s="1"/>
  <c r="J4778" i="4"/>
  <c r="K4778" i="4" s="1"/>
  <c r="O4778" i="4" s="1"/>
  <c r="J3777" i="4"/>
  <c r="K3777" i="4" s="1"/>
  <c r="O3777" i="4" s="1"/>
  <c r="J3778" i="4"/>
  <c r="K3778" i="4" s="1"/>
  <c r="O3778" i="4" s="1"/>
  <c r="J1542" i="4"/>
  <c r="K1542" i="4" s="1"/>
  <c r="O1542" i="4" s="1"/>
  <c r="J1543" i="4"/>
  <c r="K1543" i="4" s="1"/>
  <c r="O1543" i="4" s="1"/>
  <c r="J1544" i="4"/>
  <c r="K1544" i="4" s="1"/>
  <c r="O1544" i="4" s="1"/>
  <c r="J2843" i="4"/>
  <c r="K2843" i="4" s="1"/>
  <c r="O2843" i="4" s="1"/>
  <c r="J2844" i="4"/>
  <c r="K2844" i="4" s="1"/>
  <c r="J2845" i="4"/>
  <c r="K2845" i="4" s="1"/>
  <c r="O2845" i="4" s="1"/>
  <c r="J2846" i="4"/>
  <c r="K2846" i="4" s="1"/>
  <c r="O2846" i="4" s="1"/>
  <c r="J3484" i="4"/>
  <c r="K3484" i="4" s="1"/>
  <c r="O3484" i="4" s="1"/>
  <c r="J1613" i="4"/>
  <c r="K1613" i="4" s="1"/>
  <c r="O1613" i="4" s="1"/>
  <c r="J2538" i="4"/>
  <c r="K2538" i="4" s="1"/>
  <c r="O2538" i="4" s="1"/>
  <c r="J2539" i="4"/>
  <c r="K2539" i="4" s="1"/>
  <c r="O2539" i="4" s="1"/>
  <c r="J2540" i="4"/>
  <c r="K2540" i="4" s="1"/>
  <c r="O2540" i="4" s="1"/>
  <c r="J2541" i="4"/>
  <c r="K2541" i="4" s="1"/>
  <c r="O2541" i="4" s="1"/>
  <c r="J2936" i="4"/>
  <c r="K2936" i="4" s="1"/>
  <c r="O2936" i="4" s="1"/>
  <c r="J2937" i="4"/>
  <c r="K2937" i="4" s="1"/>
  <c r="O2937" i="4" s="1"/>
  <c r="J4834" i="4"/>
  <c r="K4834" i="4" s="1"/>
  <c r="O4834" i="4" s="1"/>
  <c r="J1256" i="4"/>
  <c r="K1256" i="4" s="1"/>
  <c r="O1256" i="4" s="1"/>
  <c r="J1257" i="4"/>
  <c r="K1257" i="4" s="1"/>
  <c r="O1257" i="4" s="1"/>
  <c r="J3020" i="4"/>
  <c r="K3020" i="4" s="1"/>
  <c r="O3020" i="4" s="1"/>
  <c r="J1140" i="4"/>
  <c r="K1140" i="4" s="1"/>
  <c r="O1140" i="4" s="1"/>
  <c r="J1141" i="4"/>
  <c r="K1141" i="4" s="1"/>
  <c r="O1141" i="4" s="1"/>
  <c r="J1555" i="4"/>
  <c r="K1555" i="4" s="1"/>
  <c r="O1555" i="4" s="1"/>
  <c r="J1757" i="4"/>
  <c r="K1757" i="4" s="1"/>
  <c r="O1757" i="4" s="1"/>
  <c r="J2792" i="4"/>
  <c r="K2792" i="4" s="1"/>
  <c r="O2792" i="4" s="1"/>
  <c r="J2793" i="4"/>
  <c r="K2793" i="4" s="1"/>
  <c r="O2793" i="4" s="1"/>
  <c r="J2794" i="4"/>
  <c r="K2794" i="4" s="1"/>
  <c r="O2794" i="4" s="1"/>
  <c r="J2938" i="4"/>
  <c r="K2938" i="4" s="1"/>
  <c r="O2938" i="4" s="1"/>
  <c r="J2989" i="4"/>
  <c r="K2989" i="4" s="1"/>
  <c r="O2989" i="4" s="1"/>
  <c r="J2990" i="4"/>
  <c r="K2990" i="4" s="1"/>
  <c r="O2990" i="4" s="1"/>
  <c r="J2991" i="4"/>
  <c r="K2991" i="4" s="1"/>
  <c r="O2991" i="4" s="1"/>
  <c r="J2992" i="4"/>
  <c r="K2992" i="4" s="1"/>
  <c r="O2992" i="4" s="1"/>
  <c r="J3102" i="4"/>
  <c r="K3102" i="4" s="1"/>
  <c r="O3102" i="4" s="1"/>
  <c r="J3103" i="4"/>
  <c r="K3103" i="4" s="1"/>
  <c r="O3103" i="4" s="1"/>
  <c r="J3104" i="4"/>
  <c r="K3104" i="4" s="1"/>
  <c r="O3104" i="4" s="1"/>
  <c r="J3105" i="4"/>
  <c r="K3105" i="4" s="1"/>
  <c r="O3105" i="4" s="1"/>
  <c r="J3106" i="4"/>
  <c r="K3106" i="4" s="1"/>
  <c r="O3106" i="4" s="1"/>
  <c r="J3107" i="4"/>
  <c r="K3107" i="4" s="1"/>
  <c r="J3219" i="4"/>
  <c r="K3219" i="4" s="1"/>
  <c r="O3219" i="4" s="1"/>
  <c r="J3220" i="4"/>
  <c r="K3220" i="4" s="1"/>
  <c r="O3220" i="4" s="1"/>
  <c r="J3221" i="4"/>
  <c r="K3221" i="4" s="1"/>
  <c r="O3221" i="4" s="1"/>
  <c r="J4361" i="4"/>
  <c r="K4361" i="4" s="1"/>
  <c r="O4361" i="4" s="1"/>
  <c r="J4362" i="4"/>
  <c r="K4362" i="4" s="1"/>
  <c r="O4362" i="4" s="1"/>
  <c r="J4363" i="4"/>
  <c r="K4363" i="4" s="1"/>
  <c r="O4363" i="4" s="1"/>
  <c r="J4364" i="4"/>
  <c r="K4364" i="4" s="1"/>
  <c r="O4364" i="4" s="1"/>
  <c r="J4365" i="4"/>
  <c r="K4365" i="4" s="1"/>
  <c r="O4365" i="4" s="1"/>
  <c r="J4366" i="4"/>
  <c r="K4366" i="4" s="1"/>
  <c r="O4366" i="4" s="1"/>
  <c r="J1777" i="4"/>
  <c r="K1777" i="4" s="1"/>
  <c r="O1777" i="4" s="1"/>
  <c r="J927" i="4"/>
  <c r="K927" i="4" s="1"/>
  <c r="O927" i="4" s="1"/>
  <c r="J2250" i="4"/>
  <c r="K2250" i="4" s="1"/>
  <c r="O2250" i="4" s="1"/>
  <c r="J2251" i="4"/>
  <c r="K2251" i="4" s="1"/>
  <c r="O2251" i="4" s="1"/>
  <c r="J2252" i="4"/>
  <c r="K2252" i="4" s="1"/>
  <c r="O2252" i="4" s="1"/>
  <c r="J2253" i="4"/>
  <c r="K2253" i="4" s="1"/>
  <c r="O2253" i="4" s="1"/>
  <c r="J2254" i="4"/>
  <c r="K2254" i="4" s="1"/>
  <c r="O2254" i="4" s="1"/>
  <c r="J3099" i="4"/>
  <c r="K3099" i="4" s="1"/>
  <c r="O3099" i="4" s="1"/>
  <c r="J115" i="4"/>
  <c r="K115" i="4" s="1"/>
  <c r="O115" i="4" s="1"/>
  <c r="J3947" i="4"/>
  <c r="K3947" i="4" s="1"/>
  <c r="O3947" i="4" s="1"/>
  <c r="J3948" i="4"/>
  <c r="K3948" i="4" s="1"/>
  <c r="O3948" i="4" s="1"/>
  <c r="J3949" i="4"/>
  <c r="K3949" i="4" s="1"/>
  <c r="O3949" i="4" s="1"/>
  <c r="J3950" i="4"/>
  <c r="K3950" i="4" s="1"/>
  <c r="O3950" i="4" s="1"/>
  <c r="J831" i="4"/>
  <c r="K831" i="4" s="1"/>
  <c r="O831" i="4" s="1"/>
  <c r="J832" i="4"/>
  <c r="K832" i="4" s="1"/>
  <c r="O832" i="4" s="1"/>
  <c r="J833" i="4"/>
  <c r="K833" i="4" s="1"/>
  <c r="O833" i="4" s="1"/>
  <c r="J1052" i="4"/>
  <c r="K1052" i="4" s="1"/>
  <c r="O1052" i="4" s="1"/>
  <c r="J4211" i="4"/>
  <c r="K4211" i="4" s="1"/>
  <c r="O4211" i="4" s="1"/>
  <c r="J4212" i="4"/>
  <c r="K4212" i="4" s="1"/>
  <c r="O4212" i="4" s="1"/>
  <c r="J1779" i="4"/>
  <c r="K1779" i="4" s="1"/>
  <c r="O1779" i="4" s="1"/>
  <c r="J1780" i="4"/>
  <c r="K1780" i="4" s="1"/>
  <c r="O1780" i="4" s="1"/>
  <c r="J1781" i="4"/>
  <c r="K1781" i="4" s="1"/>
  <c r="O1781" i="4" s="1"/>
  <c r="J1782" i="4"/>
  <c r="K1782" i="4" s="1"/>
  <c r="J1783" i="4"/>
  <c r="K1783" i="4" s="1"/>
  <c r="O1783" i="4" s="1"/>
  <c r="J4215" i="4"/>
  <c r="K4215" i="4" s="1"/>
  <c r="O4215" i="4" s="1"/>
  <c r="J4263" i="4"/>
  <c r="K4263" i="4" s="1"/>
  <c r="O4263" i="4" s="1"/>
  <c r="J4264" i="4"/>
  <c r="K4264" i="4" s="1"/>
  <c r="O4264" i="4" s="1"/>
  <c r="J2946" i="4"/>
  <c r="K2946" i="4" s="1"/>
  <c r="O2946" i="4" s="1"/>
  <c r="J2947" i="4"/>
  <c r="K2947" i="4" s="1"/>
  <c r="O2947" i="4" s="1"/>
  <c r="J2948" i="4"/>
  <c r="K2948" i="4" s="1"/>
  <c r="O2948" i="4" s="1"/>
  <c r="J2949" i="4"/>
  <c r="K2949" i="4" s="1"/>
  <c r="O2949" i="4" s="1"/>
  <c r="J4304" i="4"/>
  <c r="K4304" i="4" s="1"/>
  <c r="O4304" i="4" s="1"/>
  <c r="J4761" i="4"/>
  <c r="K4761" i="4" s="1"/>
  <c r="O4761" i="4" s="1"/>
  <c r="J4762" i="4"/>
  <c r="K4762" i="4" s="1"/>
  <c r="O4762" i="4" s="1"/>
  <c r="J3529" i="4"/>
  <c r="K3529" i="4" s="1"/>
  <c r="O3529" i="4" s="1"/>
  <c r="J3530" i="4"/>
  <c r="K3530" i="4" s="1"/>
  <c r="O3530" i="4" s="1"/>
  <c r="J4106" i="4"/>
  <c r="K4106" i="4" s="1"/>
  <c r="O4106" i="4" s="1"/>
  <c r="J4107" i="4"/>
  <c r="K4107" i="4" s="1"/>
  <c r="O4107" i="4" s="1"/>
  <c r="J4108" i="4"/>
  <c r="K4108" i="4" s="1"/>
  <c r="O4108" i="4" s="1"/>
  <c r="J4109" i="4"/>
  <c r="K4109" i="4" s="1"/>
  <c r="O4109" i="4" s="1"/>
  <c r="J4110" i="4"/>
  <c r="K4110" i="4" s="1"/>
  <c r="O4110" i="4" s="1"/>
  <c r="J4111" i="4"/>
  <c r="K4111" i="4" s="1"/>
  <c r="O4111" i="4" s="1"/>
  <c r="J4327" i="4"/>
  <c r="K4327" i="4" s="1"/>
  <c r="O4327" i="4" s="1"/>
  <c r="J4328" i="4"/>
  <c r="K4328" i="4" s="1"/>
  <c r="O4328" i="4" s="1"/>
  <c r="J4293" i="4"/>
  <c r="K4293" i="4" s="1"/>
  <c r="O4293" i="4" s="1"/>
  <c r="J4294" i="4"/>
  <c r="K4294" i="4" s="1"/>
  <c r="O4294" i="4" s="1"/>
  <c r="J3567" i="4"/>
  <c r="K3567" i="4" s="1"/>
  <c r="O3567" i="4" s="1"/>
  <c r="J4687" i="4"/>
  <c r="K4687" i="4" s="1"/>
  <c r="O4687" i="4" s="1"/>
  <c r="J4688" i="4"/>
  <c r="K4688" i="4" s="1"/>
  <c r="O4688" i="4" s="1"/>
  <c r="J1463" i="4"/>
  <c r="K1463" i="4" s="1"/>
  <c r="O1463" i="4" s="1"/>
  <c r="J1594" i="4"/>
  <c r="K1594" i="4" s="1"/>
  <c r="O1594" i="4" s="1"/>
  <c r="J1595" i="4"/>
  <c r="K1595" i="4" s="1"/>
  <c r="O1595" i="4" s="1"/>
  <c r="J1596" i="4"/>
  <c r="K1596" i="4" s="1"/>
  <c r="O1596" i="4" s="1"/>
  <c r="J1818" i="4"/>
  <c r="K1818" i="4" s="1"/>
  <c r="O1818" i="4" s="1"/>
  <c r="J1819" i="4"/>
  <c r="K1819" i="4" s="1"/>
  <c r="J2950" i="4"/>
  <c r="K2950" i="4" s="1"/>
  <c r="O2950" i="4" s="1"/>
  <c r="J3642" i="4"/>
  <c r="K3642" i="4" s="1"/>
  <c r="O3642" i="4" s="1"/>
  <c r="J1969" i="4"/>
  <c r="K1969" i="4" s="1"/>
  <c r="O1969" i="4" s="1"/>
  <c r="I1457" i="2"/>
  <c r="I1458" i="2" s="1"/>
  <c r="I1459" i="2" s="1"/>
  <c r="I1460" i="2" s="1"/>
  <c r="I1461" i="2" s="1"/>
  <c r="I1462" i="2" s="1"/>
  <c r="I1463" i="2" s="1"/>
  <c r="I1464" i="2" s="1"/>
  <c r="I1465" i="2" s="1"/>
  <c r="I1466" i="2" s="1"/>
  <c r="I1467" i="2" s="1"/>
  <c r="I1468" i="2" s="1"/>
  <c r="I1469" i="2" s="1"/>
  <c r="I1470" i="2" s="1"/>
  <c r="I1471" i="2" s="1"/>
  <c r="I1472" i="2" s="1"/>
  <c r="I1473" i="2" s="1"/>
  <c r="I1474" i="2" s="1"/>
  <c r="I1475" i="2" s="1"/>
  <c r="I1476" i="2" s="1"/>
  <c r="I1477" i="2" s="1"/>
  <c r="I1478" i="2" s="1"/>
  <c r="I1479" i="2" s="1"/>
  <c r="I1480" i="2" s="1"/>
  <c r="I1481" i="2" s="1"/>
  <c r="I1482" i="2" s="1"/>
  <c r="I1483" i="2" s="1"/>
  <c r="I1484" i="2" s="1"/>
  <c r="I1485" i="2" s="1"/>
  <c r="I1486" i="2" s="1"/>
  <c r="I1487" i="2" s="1"/>
  <c r="I1488" i="2" s="1"/>
  <c r="I1489" i="2" s="1"/>
  <c r="I1490" i="2" s="1"/>
  <c r="I1491" i="2" s="1"/>
  <c r="I1492" i="2" s="1"/>
  <c r="I1493" i="2" s="1"/>
  <c r="I1494" i="2" s="1"/>
  <c r="I1495" i="2" s="1"/>
  <c r="I1496" i="2" s="1"/>
  <c r="I1497" i="2" s="1"/>
  <c r="I1498" i="2" s="1"/>
  <c r="I1499" i="2" s="1"/>
  <c r="I1500" i="2" s="1"/>
  <c r="I1501" i="2" s="1"/>
  <c r="I1502" i="2" s="1"/>
  <c r="I1503" i="2" s="1"/>
  <c r="I1504" i="2" s="1"/>
  <c r="I1505" i="2" s="1"/>
  <c r="I1506" i="2" s="1"/>
  <c r="I1507" i="2" s="1"/>
  <c r="I1508" i="2" s="1"/>
  <c r="I1509" i="2" s="1"/>
  <c r="I1510" i="2" s="1"/>
  <c r="I1511" i="2" s="1"/>
  <c r="I1512" i="2" s="1"/>
  <c r="I1513" i="2" s="1"/>
  <c r="I1514" i="2" s="1"/>
  <c r="I1515" i="2" s="1"/>
  <c r="I1516" i="2" s="1"/>
  <c r="I1517" i="2" s="1"/>
  <c r="I1518" i="2" s="1"/>
  <c r="I1519" i="2" s="1"/>
  <c r="I1520" i="2" s="1"/>
  <c r="I1521" i="2" s="1"/>
  <c r="I1522" i="2" s="1"/>
  <c r="I1523" i="2" s="1"/>
  <c r="I1524" i="2" s="1"/>
  <c r="I1525" i="2" s="1"/>
  <c r="I1526" i="2" s="1"/>
  <c r="I1527" i="2" s="1"/>
  <c r="I1528" i="2" s="1"/>
  <c r="I1529" i="2" s="1"/>
  <c r="I1530" i="2" s="1"/>
  <c r="I1531" i="2" s="1"/>
  <c r="I1532" i="2" s="1"/>
  <c r="I1533" i="2" s="1"/>
  <c r="I1534" i="2" s="1"/>
  <c r="I1535" i="2" s="1"/>
  <c r="I1536" i="2" s="1"/>
  <c r="I1537" i="2" s="1"/>
  <c r="I1538" i="2" s="1"/>
  <c r="I1539" i="2" s="1"/>
  <c r="I1540" i="2" s="1"/>
  <c r="I1541" i="2" s="1"/>
  <c r="I1542" i="2" s="1"/>
  <c r="I1543" i="2" s="1"/>
  <c r="I1544" i="2" s="1"/>
  <c r="I1545" i="2" s="1"/>
  <c r="I1546" i="2" s="1"/>
  <c r="I1547" i="2" s="1"/>
  <c r="I1548" i="2" s="1"/>
  <c r="I1549" i="2" s="1"/>
  <c r="I1550" i="2" s="1"/>
  <c r="I1551" i="2" s="1"/>
  <c r="I1552" i="2" s="1"/>
  <c r="I1553" i="2" s="1"/>
  <c r="I1554" i="2" s="1"/>
  <c r="I1555" i="2" s="1"/>
  <c r="I1556" i="2" s="1"/>
  <c r="I1557" i="2" s="1"/>
  <c r="I1558" i="2" s="1"/>
  <c r="I1559" i="2" s="1"/>
  <c r="I1560" i="2" s="1"/>
  <c r="I1561" i="2" s="1"/>
  <c r="I1562" i="2" s="1"/>
  <c r="I1563" i="2" s="1"/>
  <c r="I1564" i="2" s="1"/>
  <c r="I1565" i="2" s="1"/>
  <c r="I1566" i="2" s="1"/>
  <c r="I1567" i="2" s="1"/>
  <c r="I1568" i="2" s="1"/>
  <c r="I1569" i="2" s="1"/>
  <c r="I1570" i="2" s="1"/>
  <c r="I1571" i="2" s="1"/>
  <c r="I1572" i="2" s="1"/>
  <c r="I1573" i="2" s="1"/>
  <c r="I1574" i="2" s="1"/>
  <c r="I1575" i="2" s="1"/>
  <c r="I1576" i="2" s="1"/>
  <c r="I1577" i="2" s="1"/>
  <c r="I1578" i="2" s="1"/>
  <c r="I1579" i="2" s="1"/>
  <c r="I1580" i="2" s="1"/>
  <c r="I1581" i="2" s="1"/>
  <c r="I1582" i="2" s="1"/>
  <c r="I1583" i="2" s="1"/>
  <c r="I1584" i="2" s="1"/>
  <c r="I1585" i="2" s="1"/>
  <c r="I1586" i="2" s="1"/>
  <c r="I1587" i="2" s="1"/>
  <c r="I1588" i="2" s="1"/>
  <c r="I1589" i="2" s="1"/>
  <c r="I1590" i="2" s="1"/>
  <c r="I1591" i="2" s="1"/>
  <c r="I1592" i="2" s="1"/>
  <c r="I1593" i="2" s="1"/>
  <c r="I1594" i="2" s="1"/>
  <c r="I1595" i="2" s="1"/>
  <c r="I1596" i="2" s="1"/>
  <c r="I1597" i="2" s="1"/>
  <c r="I1598" i="2" s="1"/>
  <c r="I1599" i="2" s="1"/>
  <c r="I1600" i="2" s="1"/>
  <c r="I1601" i="2" s="1"/>
  <c r="I1602" i="2" s="1"/>
  <c r="I1603" i="2" s="1"/>
  <c r="I1604" i="2" s="1"/>
  <c r="I1605" i="2" s="1"/>
  <c r="I1606" i="2" s="1"/>
  <c r="I1607" i="2" s="1"/>
  <c r="I1608" i="2" s="1"/>
  <c r="I1609" i="2" s="1"/>
  <c r="I1610" i="2" s="1"/>
  <c r="I1611" i="2" s="1"/>
  <c r="I1612" i="2" s="1"/>
  <c r="I1613" i="2" s="1"/>
  <c r="I1614" i="2" s="1"/>
  <c r="I1615" i="2" s="1"/>
  <c r="I1616" i="2" s="1"/>
  <c r="I1617" i="2" s="1"/>
  <c r="I1618" i="2" s="1"/>
  <c r="I1619" i="2" s="1"/>
  <c r="I1620" i="2" s="1"/>
  <c r="I1621" i="2" s="1"/>
  <c r="I1622" i="2" s="1"/>
  <c r="I1623" i="2" s="1"/>
  <c r="I1624" i="2" s="1"/>
  <c r="I1625" i="2" s="1"/>
  <c r="I1626" i="2" s="1"/>
  <c r="I1627" i="2" s="1"/>
  <c r="I1628" i="2" s="1"/>
  <c r="I1629" i="2" s="1"/>
  <c r="I1630" i="2" s="1"/>
  <c r="I1631" i="2" s="1"/>
  <c r="I1632" i="2" s="1"/>
  <c r="I1633" i="2" s="1"/>
  <c r="I1634" i="2" s="1"/>
  <c r="I1635" i="2" s="1"/>
  <c r="I1636" i="2" s="1"/>
  <c r="I1637" i="2" s="1"/>
  <c r="I1638" i="2" s="1"/>
  <c r="I1639" i="2" s="1"/>
  <c r="I1640" i="2" s="1"/>
  <c r="I1641" i="2" s="1"/>
  <c r="I1642" i="2" s="1"/>
  <c r="I1643" i="2" s="1"/>
  <c r="I1644" i="2" s="1"/>
  <c r="I1645" i="2" s="1"/>
  <c r="I1646" i="2" s="1"/>
  <c r="I1647" i="2" s="1"/>
  <c r="I1648" i="2" s="1"/>
  <c r="I1649" i="2" s="1"/>
  <c r="I1650" i="2" s="1"/>
  <c r="I1651" i="2" s="1"/>
  <c r="I1652" i="2" s="1"/>
  <c r="I1653" i="2" s="1"/>
  <c r="I1654" i="2" s="1"/>
  <c r="I1655" i="2" s="1"/>
  <c r="I1656" i="2" s="1"/>
  <c r="I1657" i="2" s="1"/>
  <c r="I1658" i="2" s="1"/>
  <c r="I1659" i="2" s="1"/>
  <c r="I1660" i="2" s="1"/>
  <c r="I1661" i="2" s="1"/>
  <c r="I1662" i="2" s="1"/>
  <c r="I1663" i="2" s="1"/>
  <c r="I1664" i="2" s="1"/>
  <c r="I1665" i="2" s="1"/>
  <c r="I1666" i="2" s="1"/>
  <c r="I1667" i="2" s="1"/>
  <c r="I1668" i="2" s="1"/>
  <c r="I1669" i="2" s="1"/>
  <c r="I1670" i="2" s="1"/>
  <c r="I1671" i="2" s="1"/>
  <c r="I1672" i="2" s="1"/>
  <c r="I1673" i="2" s="1"/>
  <c r="I1674" i="2" s="1"/>
  <c r="I1675" i="2" s="1"/>
  <c r="I1676" i="2" s="1"/>
  <c r="I1677" i="2" s="1"/>
  <c r="I1678" i="2" s="1"/>
  <c r="I1679" i="2" s="1"/>
  <c r="I1680" i="2" s="1"/>
  <c r="I1681" i="2" s="1"/>
  <c r="I1682" i="2" s="1"/>
  <c r="I1683" i="2" s="1"/>
  <c r="I1684" i="2" s="1"/>
  <c r="I1685" i="2" s="1"/>
  <c r="I1686" i="2" s="1"/>
  <c r="I1687" i="2" s="1"/>
  <c r="I1688" i="2" s="1"/>
  <c r="I1689" i="2" s="1"/>
  <c r="I1690" i="2" s="1"/>
  <c r="I1691" i="2" s="1"/>
  <c r="I1692" i="2" s="1"/>
  <c r="I1693" i="2" s="1"/>
  <c r="I1694" i="2" s="1"/>
  <c r="I1695" i="2" s="1"/>
  <c r="I1696" i="2" s="1"/>
  <c r="I1697" i="2" s="1"/>
  <c r="I1698" i="2" s="1"/>
  <c r="I1699" i="2" s="1"/>
  <c r="I1700" i="2" s="1"/>
  <c r="I1701" i="2" s="1"/>
  <c r="I1702" i="2" s="1"/>
  <c r="I1703" i="2" s="1"/>
  <c r="I1704" i="2" s="1"/>
  <c r="I1705" i="2" s="1"/>
  <c r="I1706" i="2" s="1"/>
  <c r="I1707" i="2" s="1"/>
  <c r="I1708" i="2" s="1"/>
  <c r="I1709" i="2" s="1"/>
  <c r="I1710" i="2" s="1"/>
  <c r="I1711" i="2" s="1"/>
  <c r="I1712" i="2" s="1"/>
  <c r="I1713" i="2" s="1"/>
  <c r="I1714" i="2" s="1"/>
  <c r="I1715" i="2" s="1"/>
  <c r="I1716" i="2" s="1"/>
  <c r="I1717" i="2" s="1"/>
  <c r="I1718" i="2" s="1"/>
  <c r="I1719" i="2" s="1"/>
  <c r="I1720" i="2" s="1"/>
  <c r="I1721" i="2" s="1"/>
  <c r="I1722" i="2" s="1"/>
  <c r="I1723" i="2" s="1"/>
  <c r="I1724" i="2" s="1"/>
  <c r="I1725" i="2" s="1"/>
  <c r="I1726" i="2" s="1"/>
  <c r="I1727" i="2" s="1"/>
  <c r="I1728" i="2" s="1"/>
  <c r="I1729" i="2" s="1"/>
  <c r="I1730" i="2" s="1"/>
  <c r="I1151" i="2"/>
  <c r="I1152" i="2" s="1"/>
  <c r="I1153" i="2" s="1"/>
  <c r="I1154" i="2" s="1"/>
  <c r="I1155" i="2" s="1"/>
  <c r="I1156" i="2" s="1"/>
  <c r="I1157" i="2" s="1"/>
  <c r="I1158" i="2" s="1"/>
  <c r="I1159" i="2" s="1"/>
  <c r="I1160" i="2" s="1"/>
  <c r="I1161" i="2" s="1"/>
  <c r="I1162" i="2" s="1"/>
  <c r="I1163" i="2" s="1"/>
  <c r="I1164" i="2" s="1"/>
  <c r="I1165" i="2" s="1"/>
  <c r="I1166" i="2" s="1"/>
  <c r="I1167" i="2" s="1"/>
  <c r="I1168" i="2" s="1"/>
  <c r="I1169" i="2" s="1"/>
  <c r="I1170" i="2" s="1"/>
  <c r="I1171" i="2" s="1"/>
  <c r="I1172" i="2" s="1"/>
  <c r="I1173" i="2" s="1"/>
  <c r="I1174" i="2" s="1"/>
  <c r="I1175" i="2" s="1"/>
  <c r="I1176" i="2" s="1"/>
  <c r="I1177" i="2" s="1"/>
  <c r="I1178" i="2" s="1"/>
  <c r="I1179" i="2" s="1"/>
  <c r="I1180" i="2" s="1"/>
  <c r="I1181" i="2" s="1"/>
  <c r="I1182" i="2" s="1"/>
  <c r="I1183" i="2" s="1"/>
  <c r="I1184" i="2" s="1"/>
  <c r="I1185" i="2" s="1"/>
  <c r="I1186" i="2" s="1"/>
  <c r="I1187" i="2" s="1"/>
  <c r="I1188" i="2" s="1"/>
  <c r="I1189" i="2" s="1"/>
  <c r="I1190" i="2" s="1"/>
  <c r="I1191" i="2" s="1"/>
  <c r="I1192" i="2" s="1"/>
  <c r="I1193" i="2" s="1"/>
  <c r="I1194" i="2" s="1"/>
  <c r="I1195" i="2" s="1"/>
  <c r="I1196" i="2" s="1"/>
  <c r="I1197" i="2" s="1"/>
  <c r="I1198" i="2" s="1"/>
  <c r="I1199" i="2" s="1"/>
  <c r="I1200" i="2" s="1"/>
  <c r="I1201" i="2" s="1"/>
  <c r="I1202" i="2" s="1"/>
  <c r="I1203" i="2" s="1"/>
  <c r="I1204" i="2" s="1"/>
  <c r="I1205" i="2" s="1"/>
  <c r="I1206" i="2" s="1"/>
  <c r="I1207" i="2" s="1"/>
  <c r="I1208" i="2" s="1"/>
  <c r="I1209" i="2" s="1"/>
  <c r="I1210" i="2" s="1"/>
  <c r="I1211" i="2" s="1"/>
  <c r="I1212" i="2" s="1"/>
  <c r="I1213" i="2" s="1"/>
  <c r="I1214" i="2" s="1"/>
  <c r="I1215" i="2" s="1"/>
  <c r="I1216" i="2" s="1"/>
  <c r="I1217" i="2" s="1"/>
  <c r="I1218" i="2" s="1"/>
  <c r="I1219" i="2" s="1"/>
  <c r="I1220" i="2" s="1"/>
  <c r="I1221" i="2" s="1"/>
  <c r="I1222" i="2" s="1"/>
  <c r="I1223" i="2" s="1"/>
  <c r="I1224" i="2" s="1"/>
  <c r="I1225" i="2" s="1"/>
  <c r="I1226" i="2" s="1"/>
  <c r="I1227" i="2" s="1"/>
  <c r="I1228" i="2" s="1"/>
  <c r="I1229" i="2" s="1"/>
  <c r="I1230" i="2" s="1"/>
  <c r="I1231" i="2" s="1"/>
  <c r="I1232" i="2" s="1"/>
  <c r="I1233" i="2" s="1"/>
  <c r="I1234" i="2" s="1"/>
  <c r="I1235" i="2" s="1"/>
  <c r="I1236" i="2" s="1"/>
  <c r="I1237" i="2" s="1"/>
  <c r="I1238" i="2" s="1"/>
  <c r="I1239" i="2" s="1"/>
  <c r="I1240" i="2" s="1"/>
  <c r="I1241" i="2" s="1"/>
  <c r="I1242" i="2" s="1"/>
  <c r="I1243" i="2" s="1"/>
  <c r="I1244" i="2" s="1"/>
  <c r="I1245" i="2" s="1"/>
  <c r="I1246" i="2" s="1"/>
  <c r="I1247" i="2" s="1"/>
  <c r="I1248" i="2" s="1"/>
  <c r="I1249" i="2" s="1"/>
  <c r="I1250" i="2" s="1"/>
  <c r="I1251" i="2" s="1"/>
  <c r="I1252" i="2" s="1"/>
  <c r="I1253" i="2" s="1"/>
  <c r="I1254" i="2" s="1"/>
  <c r="I1255" i="2" s="1"/>
  <c r="I1256" i="2" s="1"/>
  <c r="I1257" i="2" s="1"/>
  <c r="I1258" i="2" s="1"/>
  <c r="I1259" i="2" s="1"/>
  <c r="I1260" i="2" s="1"/>
  <c r="I1261" i="2" s="1"/>
  <c r="I1262" i="2" s="1"/>
  <c r="I1263" i="2" s="1"/>
  <c r="I1264" i="2" s="1"/>
  <c r="I1265" i="2" s="1"/>
  <c r="I1266" i="2" s="1"/>
  <c r="I1267" i="2" s="1"/>
  <c r="I1268" i="2" s="1"/>
  <c r="I1269" i="2" s="1"/>
  <c r="I1270" i="2" s="1"/>
  <c r="I1271" i="2" s="1"/>
  <c r="I1272" i="2" s="1"/>
  <c r="I1273" i="2" s="1"/>
  <c r="I1274" i="2" s="1"/>
  <c r="I1275" i="2" s="1"/>
  <c r="I1276" i="2" s="1"/>
  <c r="I1277" i="2" s="1"/>
  <c r="I1278" i="2" s="1"/>
  <c r="I1279" i="2" s="1"/>
  <c r="I1280" i="2" s="1"/>
  <c r="I1281" i="2" s="1"/>
  <c r="I1282" i="2" s="1"/>
  <c r="I1283" i="2" s="1"/>
  <c r="I1284" i="2" s="1"/>
  <c r="I1285" i="2" s="1"/>
  <c r="I1286" i="2" s="1"/>
  <c r="I1287" i="2" s="1"/>
  <c r="I1288" i="2" s="1"/>
  <c r="I1289" i="2" s="1"/>
  <c r="I1290" i="2" s="1"/>
  <c r="I1291" i="2" s="1"/>
  <c r="I1292" i="2" s="1"/>
  <c r="I1293" i="2" s="1"/>
  <c r="I1294" i="2" s="1"/>
  <c r="I1295" i="2" s="1"/>
  <c r="I1296" i="2" s="1"/>
  <c r="I1297" i="2" s="1"/>
  <c r="I1298" i="2" s="1"/>
  <c r="I1299" i="2" s="1"/>
  <c r="I1300" i="2" s="1"/>
  <c r="I1301" i="2" s="1"/>
  <c r="I1302" i="2" s="1"/>
  <c r="I1303" i="2" s="1"/>
  <c r="I1304" i="2" s="1"/>
  <c r="I1305" i="2" s="1"/>
  <c r="I1306" i="2" s="1"/>
  <c r="I1307" i="2" s="1"/>
  <c r="I1308" i="2" s="1"/>
  <c r="I1309" i="2" s="1"/>
  <c r="I1310" i="2" s="1"/>
  <c r="I1311" i="2" s="1"/>
  <c r="I1312" i="2" s="1"/>
  <c r="I1313" i="2" s="1"/>
  <c r="I1314" i="2" s="1"/>
  <c r="I1315" i="2" s="1"/>
  <c r="I1316" i="2" s="1"/>
  <c r="I1317" i="2" s="1"/>
  <c r="I1318" i="2" s="1"/>
  <c r="I1319" i="2" s="1"/>
  <c r="I1320" i="2" s="1"/>
  <c r="I1321" i="2" s="1"/>
  <c r="I1322" i="2" s="1"/>
  <c r="I1323" i="2" s="1"/>
  <c r="I1324" i="2" s="1"/>
  <c r="I1325" i="2" s="1"/>
  <c r="I1326" i="2" s="1"/>
  <c r="I1327" i="2" s="1"/>
  <c r="I1328" i="2" s="1"/>
  <c r="I1329" i="2" s="1"/>
  <c r="I1330" i="2" s="1"/>
  <c r="I1331" i="2" s="1"/>
  <c r="I1332" i="2" s="1"/>
  <c r="I1333" i="2" s="1"/>
  <c r="I1334" i="2" s="1"/>
  <c r="I1335" i="2" s="1"/>
  <c r="I1336" i="2" s="1"/>
  <c r="I1337" i="2" s="1"/>
  <c r="I1338" i="2" s="1"/>
  <c r="I1339" i="2" s="1"/>
  <c r="I1340" i="2" s="1"/>
  <c r="I1341" i="2" s="1"/>
  <c r="I1342" i="2" s="1"/>
  <c r="I1343" i="2" s="1"/>
  <c r="I1344" i="2" s="1"/>
  <c r="I1345" i="2" s="1"/>
  <c r="I1346" i="2" s="1"/>
  <c r="I1347" i="2" s="1"/>
  <c r="I1348" i="2" s="1"/>
  <c r="I1349" i="2" s="1"/>
  <c r="I1350" i="2" s="1"/>
  <c r="I1351" i="2" s="1"/>
  <c r="I1352" i="2" s="1"/>
  <c r="I1353" i="2" s="1"/>
  <c r="I1354" i="2" s="1"/>
  <c r="I1355" i="2" s="1"/>
  <c r="I1356" i="2" s="1"/>
  <c r="I1357" i="2" s="1"/>
  <c r="I1358" i="2" s="1"/>
  <c r="I1359" i="2" s="1"/>
  <c r="I1360" i="2" s="1"/>
  <c r="I1361" i="2" s="1"/>
  <c r="I1362" i="2" s="1"/>
  <c r="I1363" i="2" s="1"/>
  <c r="I1364" i="2" s="1"/>
  <c r="I1365" i="2" s="1"/>
  <c r="I1366" i="2" s="1"/>
  <c r="I1367" i="2" s="1"/>
  <c r="I1368" i="2" s="1"/>
  <c r="I1369" i="2" s="1"/>
  <c r="I1370" i="2" s="1"/>
  <c r="I1371" i="2" s="1"/>
  <c r="I1372" i="2" s="1"/>
  <c r="I1373" i="2" s="1"/>
  <c r="I1374" i="2" s="1"/>
  <c r="I1375" i="2" s="1"/>
  <c r="I1376" i="2" s="1"/>
  <c r="I1377" i="2" s="1"/>
  <c r="I1378" i="2" s="1"/>
  <c r="I1379" i="2" s="1"/>
  <c r="I1380" i="2" s="1"/>
  <c r="I1381" i="2" s="1"/>
  <c r="I1382" i="2" s="1"/>
  <c r="I1383" i="2" s="1"/>
  <c r="I1384" i="2" s="1"/>
  <c r="I1385" i="2" s="1"/>
  <c r="I1386" i="2" s="1"/>
  <c r="I1387" i="2" s="1"/>
  <c r="I1388" i="2" s="1"/>
  <c r="I1389" i="2" s="1"/>
  <c r="I1390" i="2" s="1"/>
  <c r="I1391" i="2" s="1"/>
  <c r="I1392" i="2" s="1"/>
  <c r="I1393" i="2" s="1"/>
  <c r="I1394" i="2" s="1"/>
  <c r="I1395" i="2" s="1"/>
  <c r="I1396" i="2" s="1"/>
  <c r="I1397" i="2" s="1"/>
  <c r="I1398" i="2" s="1"/>
  <c r="I1399" i="2" s="1"/>
  <c r="I1400" i="2" s="1"/>
  <c r="I1401" i="2" s="1"/>
  <c r="I1402" i="2" s="1"/>
  <c r="I1403" i="2" s="1"/>
  <c r="I1404" i="2" s="1"/>
  <c r="I1405" i="2" s="1"/>
  <c r="I1406" i="2" s="1"/>
  <c r="I1407" i="2" s="1"/>
  <c r="I1408" i="2" s="1"/>
  <c r="I1409" i="2" s="1"/>
  <c r="I1410" i="2" s="1"/>
  <c r="I1411" i="2" s="1"/>
  <c r="I1412" i="2" s="1"/>
  <c r="I1413" i="2" s="1"/>
  <c r="I1414" i="2" s="1"/>
  <c r="I1415" i="2" s="1"/>
  <c r="I1416" i="2" s="1"/>
  <c r="I1417" i="2" s="1"/>
  <c r="I1418" i="2" s="1"/>
  <c r="I1419" i="2" s="1"/>
  <c r="I1420" i="2" s="1"/>
  <c r="I1421" i="2" s="1"/>
  <c r="I1422" i="2" s="1"/>
  <c r="I1423" i="2" s="1"/>
  <c r="I1424" i="2" s="1"/>
  <c r="I1425" i="2" s="1"/>
  <c r="I1426" i="2" s="1"/>
  <c r="I1427" i="2" s="1"/>
  <c r="I1428" i="2" s="1"/>
  <c r="I1429" i="2" s="1"/>
  <c r="I1430" i="2" s="1"/>
  <c r="I1431" i="2" s="1"/>
  <c r="I1432" i="2" s="1"/>
  <c r="I1433" i="2" s="1"/>
  <c r="I1434" i="2" s="1"/>
  <c r="I1435" i="2" s="1"/>
  <c r="I1436" i="2" s="1"/>
  <c r="I1437" i="2" s="1"/>
  <c r="I1438" i="2" s="1"/>
  <c r="I1439" i="2" s="1"/>
  <c r="I1440" i="2" s="1"/>
  <c r="I1441" i="2" s="1"/>
  <c r="I1442" i="2" s="1"/>
  <c r="I1443" i="2" s="1"/>
  <c r="I1444" i="2" s="1"/>
  <c r="I1445" i="2" s="1"/>
  <c r="I1446" i="2" s="1"/>
  <c r="I1447" i="2" s="1"/>
  <c r="I1448" i="2" s="1"/>
  <c r="I1449" i="2" s="1"/>
  <c r="I1450" i="2" s="1"/>
  <c r="I1451" i="2" s="1"/>
  <c r="I1452" i="2" s="1"/>
  <c r="I1453" i="2" s="1"/>
  <c r="I1454" i="2" s="1"/>
  <c r="I1455" i="2" s="1"/>
  <c r="I816" i="2"/>
  <c r="I817" i="2" s="1"/>
  <c r="I818" i="2" s="1"/>
  <c r="I819" i="2" s="1"/>
  <c r="I820" i="2" s="1"/>
  <c r="I821" i="2" s="1"/>
  <c r="I822" i="2" s="1"/>
  <c r="I823" i="2" s="1"/>
  <c r="I824" i="2" s="1"/>
  <c r="I825" i="2" s="1"/>
  <c r="I826" i="2" s="1"/>
  <c r="I827" i="2" s="1"/>
  <c r="I828" i="2" s="1"/>
  <c r="I829" i="2" s="1"/>
  <c r="I830" i="2" s="1"/>
  <c r="I831" i="2" s="1"/>
  <c r="I832" i="2" s="1"/>
  <c r="I833" i="2" s="1"/>
  <c r="I834" i="2" s="1"/>
  <c r="I835" i="2" s="1"/>
  <c r="I836" i="2" s="1"/>
  <c r="I837" i="2" s="1"/>
  <c r="I838" i="2" s="1"/>
  <c r="I839" i="2" s="1"/>
  <c r="I840" i="2" s="1"/>
  <c r="I841" i="2" s="1"/>
  <c r="I842" i="2" s="1"/>
  <c r="I843" i="2" s="1"/>
  <c r="I844" i="2" s="1"/>
  <c r="I845" i="2" s="1"/>
  <c r="I846" i="2" s="1"/>
  <c r="I847" i="2" s="1"/>
  <c r="I848" i="2" s="1"/>
  <c r="I849" i="2" s="1"/>
  <c r="I850" i="2" s="1"/>
  <c r="I851" i="2" s="1"/>
  <c r="I852" i="2" s="1"/>
  <c r="I853" i="2" s="1"/>
  <c r="I854" i="2" s="1"/>
  <c r="I855" i="2" s="1"/>
  <c r="I856" i="2" s="1"/>
  <c r="I857" i="2" s="1"/>
  <c r="I858" i="2" s="1"/>
  <c r="I859" i="2" s="1"/>
  <c r="I860" i="2" s="1"/>
  <c r="I861" i="2" s="1"/>
  <c r="I862" i="2" s="1"/>
  <c r="I863" i="2" s="1"/>
  <c r="I864" i="2" s="1"/>
  <c r="I865" i="2" s="1"/>
  <c r="I866" i="2" s="1"/>
  <c r="I867" i="2" s="1"/>
  <c r="I868" i="2" s="1"/>
  <c r="I869" i="2" s="1"/>
  <c r="I870" i="2" s="1"/>
  <c r="I871" i="2" s="1"/>
  <c r="I872" i="2" s="1"/>
  <c r="I873" i="2" s="1"/>
  <c r="I874" i="2" s="1"/>
  <c r="I875" i="2" s="1"/>
  <c r="I876" i="2" s="1"/>
  <c r="I877" i="2" s="1"/>
  <c r="I878" i="2" s="1"/>
  <c r="I879" i="2" s="1"/>
  <c r="I880" i="2" s="1"/>
  <c r="I881" i="2" s="1"/>
  <c r="I882" i="2" s="1"/>
  <c r="I883" i="2" s="1"/>
  <c r="I884" i="2" s="1"/>
  <c r="I885" i="2" s="1"/>
  <c r="I886" i="2" s="1"/>
  <c r="I887" i="2" s="1"/>
  <c r="I888" i="2" s="1"/>
  <c r="I889" i="2" s="1"/>
  <c r="I890" i="2" s="1"/>
  <c r="I891" i="2" s="1"/>
  <c r="I892" i="2" s="1"/>
  <c r="I893" i="2" s="1"/>
  <c r="I894" i="2" s="1"/>
  <c r="I895" i="2" s="1"/>
  <c r="I896" i="2" s="1"/>
  <c r="I897" i="2" s="1"/>
  <c r="I898" i="2" s="1"/>
  <c r="I899" i="2" s="1"/>
  <c r="I900" i="2" s="1"/>
  <c r="I901" i="2" s="1"/>
  <c r="I902" i="2" s="1"/>
  <c r="I903" i="2" s="1"/>
  <c r="I904" i="2" s="1"/>
  <c r="I905" i="2" s="1"/>
  <c r="I906" i="2" s="1"/>
  <c r="I907" i="2" s="1"/>
  <c r="I908" i="2" s="1"/>
  <c r="I909" i="2" s="1"/>
  <c r="I910" i="2" s="1"/>
  <c r="I911" i="2" s="1"/>
  <c r="I912" i="2" s="1"/>
  <c r="I913" i="2" s="1"/>
  <c r="I914" i="2" s="1"/>
  <c r="I915" i="2" s="1"/>
  <c r="I916" i="2" s="1"/>
  <c r="I917" i="2" s="1"/>
  <c r="I918" i="2" s="1"/>
  <c r="I919" i="2" s="1"/>
  <c r="I920" i="2" s="1"/>
  <c r="I921" i="2" s="1"/>
  <c r="I922" i="2" s="1"/>
  <c r="I923" i="2" s="1"/>
  <c r="I924" i="2" s="1"/>
  <c r="I925" i="2" s="1"/>
  <c r="I926" i="2" s="1"/>
  <c r="I927" i="2" s="1"/>
  <c r="I928" i="2" s="1"/>
  <c r="I929" i="2" s="1"/>
  <c r="I930" i="2" s="1"/>
  <c r="I931" i="2" s="1"/>
  <c r="I932" i="2" s="1"/>
  <c r="I933" i="2" s="1"/>
  <c r="I934" i="2" s="1"/>
  <c r="I935" i="2" s="1"/>
  <c r="I936" i="2" s="1"/>
  <c r="I937" i="2" s="1"/>
  <c r="I938" i="2" s="1"/>
  <c r="I939" i="2" s="1"/>
  <c r="I940" i="2" s="1"/>
  <c r="I941" i="2" s="1"/>
  <c r="I942" i="2" s="1"/>
  <c r="I943" i="2" s="1"/>
  <c r="I944" i="2" s="1"/>
  <c r="I945" i="2" s="1"/>
  <c r="I946" i="2" s="1"/>
  <c r="I947" i="2" s="1"/>
  <c r="I948" i="2" s="1"/>
  <c r="I949" i="2" s="1"/>
  <c r="I950" i="2" s="1"/>
  <c r="I951" i="2" s="1"/>
  <c r="I952" i="2" s="1"/>
  <c r="I953" i="2" s="1"/>
  <c r="I954" i="2" s="1"/>
  <c r="I955" i="2" s="1"/>
  <c r="I956" i="2" s="1"/>
  <c r="I957" i="2" s="1"/>
  <c r="I958" i="2" s="1"/>
  <c r="I959" i="2" s="1"/>
  <c r="I960" i="2" s="1"/>
  <c r="I961" i="2" s="1"/>
  <c r="I962" i="2" s="1"/>
  <c r="I963" i="2" s="1"/>
  <c r="I964" i="2" s="1"/>
  <c r="I965" i="2" s="1"/>
  <c r="I966" i="2" s="1"/>
  <c r="I967" i="2" s="1"/>
  <c r="I968" i="2" s="1"/>
  <c r="I969" i="2" s="1"/>
  <c r="I970" i="2" s="1"/>
  <c r="I971" i="2" s="1"/>
  <c r="I972" i="2" s="1"/>
  <c r="I973" i="2" s="1"/>
  <c r="I974" i="2" s="1"/>
  <c r="I975" i="2" s="1"/>
  <c r="I976" i="2" s="1"/>
  <c r="I977" i="2" s="1"/>
  <c r="I978" i="2" s="1"/>
  <c r="I979" i="2" s="1"/>
  <c r="I980" i="2" s="1"/>
  <c r="I981" i="2" s="1"/>
  <c r="I982" i="2" s="1"/>
  <c r="I983" i="2" s="1"/>
  <c r="I984" i="2" s="1"/>
  <c r="I985" i="2" s="1"/>
  <c r="I986" i="2" s="1"/>
  <c r="I987" i="2" s="1"/>
  <c r="I988" i="2" s="1"/>
  <c r="I989" i="2" s="1"/>
  <c r="I990" i="2" s="1"/>
  <c r="I991" i="2" s="1"/>
  <c r="I992" i="2" s="1"/>
  <c r="I993" i="2" s="1"/>
  <c r="I994" i="2" s="1"/>
  <c r="I995" i="2" s="1"/>
  <c r="I996" i="2" s="1"/>
  <c r="I997" i="2" s="1"/>
  <c r="I998" i="2" s="1"/>
  <c r="I999" i="2" s="1"/>
  <c r="I1000" i="2" s="1"/>
  <c r="I1001" i="2" s="1"/>
  <c r="I1002" i="2" s="1"/>
  <c r="I1003" i="2" s="1"/>
  <c r="I1004" i="2" s="1"/>
  <c r="I1005" i="2" s="1"/>
  <c r="I1006" i="2" s="1"/>
  <c r="I1007" i="2" s="1"/>
  <c r="I1008" i="2" s="1"/>
  <c r="I1009" i="2" s="1"/>
  <c r="I1010" i="2" s="1"/>
  <c r="I1011" i="2" s="1"/>
  <c r="I1012" i="2" s="1"/>
  <c r="I1013" i="2" s="1"/>
  <c r="I1014" i="2" s="1"/>
  <c r="I1015" i="2" s="1"/>
  <c r="I1016" i="2" s="1"/>
  <c r="I1017" i="2" s="1"/>
  <c r="I1018" i="2" s="1"/>
  <c r="I1019" i="2" s="1"/>
  <c r="I1020" i="2" s="1"/>
  <c r="I1021" i="2" s="1"/>
  <c r="I1022" i="2" s="1"/>
  <c r="I1023" i="2" s="1"/>
  <c r="I1024" i="2" s="1"/>
  <c r="I1025" i="2" s="1"/>
  <c r="I1026" i="2" s="1"/>
  <c r="I1027" i="2" s="1"/>
  <c r="I1028" i="2" s="1"/>
  <c r="I1029" i="2" s="1"/>
  <c r="I1030" i="2" s="1"/>
  <c r="I1031" i="2" s="1"/>
  <c r="I1032" i="2" s="1"/>
  <c r="I1033" i="2" s="1"/>
  <c r="I1034" i="2" s="1"/>
  <c r="I1035" i="2" s="1"/>
  <c r="I1036" i="2" s="1"/>
  <c r="I1037" i="2" s="1"/>
  <c r="I1038" i="2" s="1"/>
  <c r="I1039" i="2" s="1"/>
  <c r="I1040" i="2" s="1"/>
  <c r="I1041" i="2" s="1"/>
  <c r="I1042" i="2" s="1"/>
  <c r="I1043" i="2" s="1"/>
  <c r="I1044" i="2" s="1"/>
  <c r="I1045" i="2" s="1"/>
  <c r="I1046" i="2" s="1"/>
  <c r="I1047" i="2" s="1"/>
  <c r="I1048" i="2" s="1"/>
  <c r="I1049" i="2" s="1"/>
  <c r="I1050" i="2" s="1"/>
  <c r="I1051" i="2" s="1"/>
  <c r="I1052" i="2" s="1"/>
  <c r="I1053" i="2" s="1"/>
  <c r="I1054" i="2" s="1"/>
  <c r="I1055" i="2" s="1"/>
  <c r="I1056" i="2" s="1"/>
  <c r="I1057" i="2" s="1"/>
  <c r="I1058" i="2" s="1"/>
  <c r="I1059" i="2" s="1"/>
  <c r="I1060" i="2" s="1"/>
  <c r="I1061" i="2" s="1"/>
  <c r="I1062" i="2" s="1"/>
  <c r="I1063" i="2" s="1"/>
  <c r="I1064" i="2" s="1"/>
  <c r="I1065" i="2" s="1"/>
  <c r="I1066" i="2" s="1"/>
  <c r="I1067" i="2" s="1"/>
  <c r="I1068" i="2" s="1"/>
  <c r="I1069" i="2" s="1"/>
  <c r="I1070" i="2" s="1"/>
  <c r="I1071" i="2" s="1"/>
  <c r="I1072" i="2" s="1"/>
  <c r="I1073" i="2" s="1"/>
  <c r="I1074" i="2" s="1"/>
  <c r="I1075" i="2" s="1"/>
  <c r="I1076" i="2" s="1"/>
  <c r="I1077" i="2" s="1"/>
  <c r="I1078" i="2" s="1"/>
  <c r="I1079" i="2" s="1"/>
  <c r="I1080" i="2" s="1"/>
  <c r="I1081" i="2" s="1"/>
  <c r="I1082" i="2" s="1"/>
  <c r="I1083" i="2" s="1"/>
  <c r="I1084" i="2" s="1"/>
  <c r="I1085" i="2" s="1"/>
  <c r="I1086" i="2" s="1"/>
  <c r="I1087" i="2" s="1"/>
  <c r="I1088" i="2" s="1"/>
  <c r="I1089" i="2" s="1"/>
  <c r="I1090" i="2" s="1"/>
  <c r="I1091" i="2" s="1"/>
  <c r="I1092" i="2" s="1"/>
  <c r="I1093" i="2" s="1"/>
  <c r="I1094" i="2" s="1"/>
  <c r="I1095" i="2" s="1"/>
  <c r="I1096" i="2" s="1"/>
  <c r="I1097" i="2" s="1"/>
  <c r="I1098" i="2" s="1"/>
  <c r="I1099" i="2" s="1"/>
  <c r="I1100" i="2" s="1"/>
  <c r="I1101" i="2" s="1"/>
  <c r="I1102" i="2" s="1"/>
  <c r="I1103" i="2" s="1"/>
  <c r="I1104" i="2" s="1"/>
  <c r="I1105" i="2" s="1"/>
  <c r="I1106" i="2" s="1"/>
  <c r="I1107" i="2" s="1"/>
  <c r="I1108" i="2" s="1"/>
  <c r="I1109" i="2" s="1"/>
  <c r="I1110" i="2" s="1"/>
  <c r="I1111" i="2" s="1"/>
  <c r="I1112" i="2" s="1"/>
  <c r="I1113" i="2" s="1"/>
  <c r="I1114" i="2" s="1"/>
  <c r="I1115" i="2" s="1"/>
  <c r="I1116" i="2" s="1"/>
  <c r="I1117" i="2" s="1"/>
  <c r="I1118" i="2" s="1"/>
  <c r="I1119" i="2" s="1"/>
  <c r="I1120" i="2" s="1"/>
  <c r="I1121" i="2" s="1"/>
  <c r="I1122" i="2" s="1"/>
  <c r="I1123" i="2" s="1"/>
  <c r="I1124" i="2" s="1"/>
  <c r="I1125" i="2" s="1"/>
  <c r="I1126" i="2" s="1"/>
  <c r="I1127" i="2" s="1"/>
  <c r="I1128" i="2" s="1"/>
  <c r="I1129" i="2" s="1"/>
  <c r="I1130" i="2" s="1"/>
  <c r="I1131" i="2" s="1"/>
  <c r="I1132" i="2" s="1"/>
  <c r="I1133" i="2" s="1"/>
  <c r="I1134" i="2" s="1"/>
  <c r="I1135" i="2" s="1"/>
  <c r="I1136" i="2" s="1"/>
  <c r="I1137" i="2" s="1"/>
  <c r="I1138" i="2" s="1"/>
  <c r="I1139" i="2" s="1"/>
  <c r="I1140" i="2" s="1"/>
  <c r="I1141" i="2" s="1"/>
  <c r="I1142" i="2" s="1"/>
  <c r="I1143" i="2" s="1"/>
  <c r="I1144" i="2" s="1"/>
  <c r="I1145" i="2" s="1"/>
  <c r="I1146" i="2" s="1"/>
  <c r="I1147" i="2" s="1"/>
  <c r="I1148" i="2" s="1"/>
  <c r="I1149" i="2" s="1"/>
  <c r="I656" i="2"/>
  <c r="I657" i="2" s="1"/>
  <c r="I658" i="2" s="1"/>
  <c r="I659" i="2" s="1"/>
  <c r="I660" i="2" s="1"/>
  <c r="I661" i="2" s="1"/>
  <c r="I662" i="2" s="1"/>
  <c r="I663" i="2" s="1"/>
  <c r="I664" i="2" s="1"/>
  <c r="I665" i="2" s="1"/>
  <c r="I666" i="2" s="1"/>
  <c r="I667" i="2" s="1"/>
  <c r="I668" i="2" s="1"/>
  <c r="I669" i="2" s="1"/>
  <c r="I670" i="2" s="1"/>
  <c r="I671" i="2" s="1"/>
  <c r="I672" i="2" s="1"/>
  <c r="I673" i="2" s="1"/>
  <c r="I674" i="2" s="1"/>
  <c r="I675" i="2" s="1"/>
  <c r="I676" i="2" s="1"/>
  <c r="I677" i="2" s="1"/>
  <c r="I678" i="2" s="1"/>
  <c r="I679" i="2" s="1"/>
  <c r="I680" i="2" s="1"/>
  <c r="I681" i="2" s="1"/>
  <c r="I682" i="2" s="1"/>
  <c r="I683" i="2" s="1"/>
  <c r="I684" i="2" s="1"/>
  <c r="I685" i="2" s="1"/>
  <c r="I686" i="2" s="1"/>
  <c r="I687" i="2" s="1"/>
  <c r="I688" i="2" s="1"/>
  <c r="I689" i="2" s="1"/>
  <c r="I690" i="2" s="1"/>
  <c r="I691" i="2" s="1"/>
  <c r="I692" i="2" s="1"/>
  <c r="I693" i="2" s="1"/>
  <c r="I694" i="2" s="1"/>
  <c r="I695" i="2" s="1"/>
  <c r="I696" i="2" s="1"/>
  <c r="I697" i="2" s="1"/>
  <c r="I698" i="2" s="1"/>
  <c r="I699" i="2" s="1"/>
  <c r="I700" i="2" s="1"/>
  <c r="I701" i="2" s="1"/>
  <c r="I702" i="2" s="1"/>
  <c r="I703" i="2" s="1"/>
  <c r="I704" i="2" s="1"/>
  <c r="I705" i="2" s="1"/>
  <c r="I706" i="2" s="1"/>
  <c r="I707" i="2" s="1"/>
  <c r="I708" i="2" s="1"/>
  <c r="I709" i="2" s="1"/>
  <c r="I710" i="2" s="1"/>
  <c r="I711" i="2" s="1"/>
  <c r="I712" i="2" s="1"/>
  <c r="I713" i="2" s="1"/>
  <c r="I714" i="2" s="1"/>
  <c r="I715" i="2" s="1"/>
  <c r="I716" i="2" s="1"/>
  <c r="I717" i="2" s="1"/>
  <c r="I718" i="2" s="1"/>
  <c r="I719" i="2" s="1"/>
  <c r="I720" i="2" s="1"/>
  <c r="I721" i="2" s="1"/>
  <c r="I722" i="2" s="1"/>
  <c r="I723" i="2" s="1"/>
  <c r="I724" i="2" s="1"/>
  <c r="I725" i="2" s="1"/>
  <c r="I726" i="2" s="1"/>
  <c r="I727" i="2" s="1"/>
  <c r="I728" i="2" s="1"/>
  <c r="I729" i="2" s="1"/>
  <c r="I730" i="2" s="1"/>
  <c r="I731" i="2" s="1"/>
  <c r="I732" i="2" s="1"/>
  <c r="I733" i="2" s="1"/>
  <c r="I734" i="2" s="1"/>
  <c r="I735" i="2" s="1"/>
  <c r="I736" i="2" s="1"/>
  <c r="I737" i="2" s="1"/>
  <c r="I738" i="2" s="1"/>
  <c r="I739" i="2" s="1"/>
  <c r="I740" i="2" s="1"/>
  <c r="I741" i="2" s="1"/>
  <c r="I742" i="2" s="1"/>
  <c r="I743" i="2" s="1"/>
  <c r="I744" i="2" s="1"/>
  <c r="I745" i="2" s="1"/>
  <c r="I746" i="2" s="1"/>
  <c r="I747" i="2" s="1"/>
  <c r="I748" i="2" s="1"/>
  <c r="I749" i="2" s="1"/>
  <c r="I750" i="2" s="1"/>
  <c r="I751" i="2" s="1"/>
  <c r="I752" i="2" s="1"/>
  <c r="I753" i="2" s="1"/>
  <c r="I754" i="2" s="1"/>
  <c r="I755" i="2" s="1"/>
  <c r="I756" i="2" s="1"/>
  <c r="I757" i="2" s="1"/>
  <c r="I758" i="2" s="1"/>
  <c r="I759" i="2" s="1"/>
  <c r="I760" i="2" s="1"/>
  <c r="I761" i="2" s="1"/>
  <c r="I762" i="2" s="1"/>
  <c r="I763" i="2" s="1"/>
  <c r="I764" i="2" s="1"/>
  <c r="I765" i="2" s="1"/>
  <c r="I766" i="2" s="1"/>
  <c r="I767" i="2" s="1"/>
  <c r="I768" i="2" s="1"/>
  <c r="I769" i="2" s="1"/>
  <c r="I770" i="2" s="1"/>
  <c r="I771" i="2" s="1"/>
  <c r="I772" i="2" s="1"/>
  <c r="I773" i="2" s="1"/>
  <c r="I774" i="2" s="1"/>
  <c r="I775" i="2" s="1"/>
  <c r="I776" i="2" s="1"/>
  <c r="I777" i="2" s="1"/>
  <c r="I778" i="2" s="1"/>
  <c r="I779" i="2" s="1"/>
  <c r="I780" i="2" s="1"/>
  <c r="I781" i="2" s="1"/>
  <c r="I782" i="2" s="1"/>
  <c r="I783" i="2" s="1"/>
  <c r="I784" i="2" s="1"/>
  <c r="I785" i="2" s="1"/>
  <c r="I786" i="2" s="1"/>
  <c r="I787" i="2" s="1"/>
  <c r="I788" i="2" s="1"/>
  <c r="I789" i="2" s="1"/>
  <c r="I790" i="2" s="1"/>
  <c r="I791" i="2" s="1"/>
  <c r="I792" i="2" s="1"/>
  <c r="I793" i="2" s="1"/>
  <c r="I794" i="2" s="1"/>
  <c r="I795" i="2" s="1"/>
  <c r="I796" i="2" s="1"/>
  <c r="I797" i="2" s="1"/>
  <c r="I798" i="2" s="1"/>
  <c r="I799" i="2" s="1"/>
  <c r="I800" i="2" s="1"/>
  <c r="I801" i="2" s="1"/>
  <c r="I802" i="2" s="1"/>
  <c r="I803" i="2" s="1"/>
  <c r="I804" i="2" s="1"/>
  <c r="I805" i="2" s="1"/>
  <c r="I806" i="2" s="1"/>
  <c r="I807" i="2" s="1"/>
  <c r="I808" i="2" s="1"/>
  <c r="I809" i="2" s="1"/>
  <c r="I810" i="2" s="1"/>
  <c r="I811" i="2" s="1"/>
  <c r="I812" i="2" s="1"/>
  <c r="I813" i="2" s="1"/>
  <c r="I814" i="2" s="1"/>
  <c r="I465" i="2"/>
  <c r="I466" i="2" s="1"/>
  <c r="I467" i="2" s="1"/>
  <c r="I468" i="2" s="1"/>
  <c r="I469" i="2" s="1"/>
  <c r="I470" i="2" s="1"/>
  <c r="I471" i="2" s="1"/>
  <c r="I472" i="2" s="1"/>
  <c r="I473" i="2" s="1"/>
  <c r="I474" i="2" s="1"/>
  <c r="I475" i="2" s="1"/>
  <c r="I476" i="2" s="1"/>
  <c r="I477" i="2" s="1"/>
  <c r="I478" i="2" s="1"/>
  <c r="I479" i="2" s="1"/>
  <c r="I480" i="2" s="1"/>
  <c r="I481" i="2" s="1"/>
  <c r="I482" i="2" s="1"/>
  <c r="I483" i="2" s="1"/>
  <c r="I484" i="2" s="1"/>
  <c r="I485" i="2" s="1"/>
  <c r="I486" i="2" s="1"/>
  <c r="I487" i="2" s="1"/>
  <c r="I488" i="2" s="1"/>
  <c r="I489" i="2" s="1"/>
  <c r="I490" i="2" s="1"/>
  <c r="I491" i="2" s="1"/>
  <c r="I492" i="2" s="1"/>
  <c r="I493" i="2" s="1"/>
  <c r="I494" i="2" s="1"/>
  <c r="I495" i="2" s="1"/>
  <c r="I496" i="2" s="1"/>
  <c r="I497" i="2" s="1"/>
  <c r="I498" i="2" s="1"/>
  <c r="I499" i="2" s="1"/>
  <c r="I500" i="2" s="1"/>
  <c r="I501" i="2" s="1"/>
  <c r="I502" i="2" s="1"/>
  <c r="I503" i="2" s="1"/>
  <c r="I504" i="2" s="1"/>
  <c r="I505" i="2" s="1"/>
  <c r="I506" i="2" s="1"/>
  <c r="I507" i="2" s="1"/>
  <c r="I508" i="2" s="1"/>
  <c r="I509" i="2" s="1"/>
  <c r="I510" i="2" s="1"/>
  <c r="I511" i="2" s="1"/>
  <c r="I512" i="2" s="1"/>
  <c r="I513" i="2" s="1"/>
  <c r="I514" i="2" s="1"/>
  <c r="I515" i="2" s="1"/>
  <c r="I516" i="2" s="1"/>
  <c r="I517" i="2" s="1"/>
  <c r="I518" i="2" s="1"/>
  <c r="I519" i="2" s="1"/>
  <c r="I520" i="2" s="1"/>
  <c r="I521" i="2" s="1"/>
  <c r="I522" i="2" s="1"/>
  <c r="I523" i="2" s="1"/>
  <c r="I524" i="2" s="1"/>
  <c r="I525" i="2" s="1"/>
  <c r="I526" i="2" s="1"/>
  <c r="I527" i="2" s="1"/>
  <c r="I528" i="2" s="1"/>
  <c r="I529" i="2" s="1"/>
  <c r="I530" i="2" s="1"/>
  <c r="I531" i="2" s="1"/>
  <c r="I532" i="2" s="1"/>
  <c r="I533" i="2" s="1"/>
  <c r="I534" i="2" s="1"/>
  <c r="I535" i="2" s="1"/>
  <c r="I536" i="2" s="1"/>
  <c r="I537" i="2" s="1"/>
  <c r="I538" i="2" s="1"/>
  <c r="I539" i="2" s="1"/>
  <c r="I540" i="2" s="1"/>
  <c r="I541" i="2" s="1"/>
  <c r="I542" i="2" s="1"/>
  <c r="I543" i="2" s="1"/>
  <c r="I544" i="2" s="1"/>
  <c r="I545" i="2" s="1"/>
  <c r="I546" i="2" s="1"/>
  <c r="I547" i="2" s="1"/>
  <c r="I548" i="2" s="1"/>
  <c r="I549" i="2" s="1"/>
  <c r="I550" i="2" s="1"/>
  <c r="I551" i="2" s="1"/>
  <c r="I552" i="2" s="1"/>
  <c r="I553" i="2" s="1"/>
  <c r="I554" i="2" s="1"/>
  <c r="I555" i="2" s="1"/>
  <c r="I556" i="2" s="1"/>
  <c r="I557" i="2" s="1"/>
  <c r="I558" i="2" s="1"/>
  <c r="I559" i="2" s="1"/>
  <c r="I560" i="2" s="1"/>
  <c r="I561" i="2" s="1"/>
  <c r="I562" i="2" s="1"/>
  <c r="I563" i="2" s="1"/>
  <c r="I564" i="2" s="1"/>
  <c r="I565" i="2" s="1"/>
  <c r="I566" i="2" s="1"/>
  <c r="I567" i="2" s="1"/>
  <c r="I568" i="2" s="1"/>
  <c r="I569" i="2" s="1"/>
  <c r="I570" i="2" s="1"/>
  <c r="I571" i="2" s="1"/>
  <c r="I572" i="2" s="1"/>
  <c r="I573" i="2" s="1"/>
  <c r="I574" i="2" s="1"/>
  <c r="I575" i="2" s="1"/>
  <c r="I576" i="2" s="1"/>
  <c r="I577" i="2" s="1"/>
  <c r="I578" i="2" s="1"/>
  <c r="I579" i="2" s="1"/>
  <c r="I580" i="2" s="1"/>
  <c r="I581" i="2" s="1"/>
  <c r="I582" i="2" s="1"/>
  <c r="I583" i="2" s="1"/>
  <c r="I584" i="2" s="1"/>
  <c r="I585" i="2" s="1"/>
  <c r="I586" i="2" s="1"/>
  <c r="I587" i="2" s="1"/>
  <c r="I588" i="2" s="1"/>
  <c r="I589" i="2" s="1"/>
  <c r="I590" i="2" s="1"/>
  <c r="I591" i="2" s="1"/>
  <c r="I592" i="2" s="1"/>
  <c r="I593" i="2" s="1"/>
  <c r="I594" i="2" s="1"/>
  <c r="I595" i="2" s="1"/>
  <c r="I596" i="2" s="1"/>
  <c r="I597" i="2" s="1"/>
  <c r="I598" i="2" s="1"/>
  <c r="I599" i="2" s="1"/>
  <c r="I600" i="2" s="1"/>
  <c r="I601" i="2" s="1"/>
  <c r="I602" i="2" s="1"/>
  <c r="I603" i="2" s="1"/>
  <c r="I604" i="2" s="1"/>
  <c r="I605" i="2" s="1"/>
  <c r="I606" i="2" s="1"/>
  <c r="I607" i="2" s="1"/>
  <c r="I608" i="2" s="1"/>
  <c r="I609" i="2" s="1"/>
  <c r="I610" i="2" s="1"/>
  <c r="I611" i="2" s="1"/>
  <c r="I612" i="2" s="1"/>
  <c r="I613" i="2" s="1"/>
  <c r="I614" i="2" s="1"/>
  <c r="I615" i="2" s="1"/>
  <c r="I616" i="2" s="1"/>
  <c r="I617" i="2" s="1"/>
  <c r="I618" i="2" s="1"/>
  <c r="I619" i="2" s="1"/>
  <c r="I620" i="2" s="1"/>
  <c r="I621" i="2" s="1"/>
  <c r="I622" i="2" s="1"/>
  <c r="I623" i="2" s="1"/>
  <c r="I624" i="2" s="1"/>
  <c r="I625" i="2" s="1"/>
  <c r="I626" i="2" s="1"/>
  <c r="I627" i="2" s="1"/>
  <c r="I628" i="2" s="1"/>
  <c r="I629" i="2" s="1"/>
  <c r="I630" i="2" s="1"/>
  <c r="I631" i="2" s="1"/>
  <c r="I632" i="2" s="1"/>
  <c r="I633" i="2" s="1"/>
  <c r="I634" i="2" s="1"/>
  <c r="I635" i="2" s="1"/>
  <c r="I636" i="2" s="1"/>
  <c r="I637" i="2" s="1"/>
  <c r="I638" i="2" s="1"/>
  <c r="I639" i="2" s="1"/>
  <c r="I640" i="2" s="1"/>
  <c r="I641" i="2" s="1"/>
  <c r="I642" i="2" s="1"/>
  <c r="I643" i="2" s="1"/>
  <c r="I644" i="2" s="1"/>
  <c r="I645" i="2" s="1"/>
  <c r="I646" i="2" s="1"/>
  <c r="I647" i="2" s="1"/>
  <c r="I648" i="2" s="1"/>
  <c r="I649" i="2" s="1"/>
  <c r="I650" i="2" s="1"/>
  <c r="I651" i="2" s="1"/>
  <c r="I652" i="2" s="1"/>
  <c r="I653" i="2" s="1"/>
  <c r="I654" i="2" s="1"/>
  <c r="I236" i="2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I284" i="2" s="1"/>
  <c r="I285" i="2" s="1"/>
  <c r="I286" i="2" s="1"/>
  <c r="I287" i="2" s="1"/>
  <c r="I288" i="2" s="1"/>
  <c r="I289" i="2" s="1"/>
  <c r="I290" i="2" s="1"/>
  <c r="I291" i="2" s="1"/>
  <c r="I292" i="2" s="1"/>
  <c r="I293" i="2" s="1"/>
  <c r="I294" i="2" s="1"/>
  <c r="I295" i="2" s="1"/>
  <c r="I296" i="2" s="1"/>
  <c r="I297" i="2" s="1"/>
  <c r="I298" i="2" s="1"/>
  <c r="I299" i="2" s="1"/>
  <c r="I300" i="2" s="1"/>
  <c r="I301" i="2" s="1"/>
  <c r="I302" i="2" s="1"/>
  <c r="I303" i="2" s="1"/>
  <c r="I304" i="2" s="1"/>
  <c r="I305" i="2" s="1"/>
  <c r="I306" i="2" s="1"/>
  <c r="I307" i="2" s="1"/>
  <c r="I308" i="2" s="1"/>
  <c r="I309" i="2" s="1"/>
  <c r="I310" i="2" s="1"/>
  <c r="I311" i="2" s="1"/>
  <c r="I312" i="2" s="1"/>
  <c r="I313" i="2" s="1"/>
  <c r="I314" i="2" s="1"/>
  <c r="I315" i="2" s="1"/>
  <c r="I316" i="2" s="1"/>
  <c r="I317" i="2" s="1"/>
  <c r="I318" i="2" s="1"/>
  <c r="I319" i="2" s="1"/>
  <c r="I320" i="2" s="1"/>
  <c r="I321" i="2" s="1"/>
  <c r="I322" i="2" s="1"/>
  <c r="I323" i="2" s="1"/>
  <c r="I324" i="2" s="1"/>
  <c r="I325" i="2" s="1"/>
  <c r="I326" i="2" s="1"/>
  <c r="I327" i="2" s="1"/>
  <c r="I328" i="2" s="1"/>
  <c r="I329" i="2" s="1"/>
  <c r="I330" i="2" s="1"/>
  <c r="I331" i="2" s="1"/>
  <c r="I332" i="2" s="1"/>
  <c r="I333" i="2" s="1"/>
  <c r="I334" i="2" s="1"/>
  <c r="I335" i="2" s="1"/>
  <c r="I336" i="2" s="1"/>
  <c r="I337" i="2" s="1"/>
  <c r="I338" i="2" s="1"/>
  <c r="I339" i="2" s="1"/>
  <c r="I340" i="2" s="1"/>
  <c r="I341" i="2" s="1"/>
  <c r="I342" i="2" s="1"/>
  <c r="I343" i="2" s="1"/>
  <c r="I344" i="2" s="1"/>
  <c r="I345" i="2" s="1"/>
  <c r="I346" i="2" s="1"/>
  <c r="I347" i="2" s="1"/>
  <c r="I348" i="2" s="1"/>
  <c r="I349" i="2" s="1"/>
  <c r="I350" i="2" s="1"/>
  <c r="I351" i="2" s="1"/>
  <c r="I352" i="2" s="1"/>
  <c r="I353" i="2" s="1"/>
  <c r="I354" i="2" s="1"/>
  <c r="I355" i="2" s="1"/>
  <c r="I356" i="2" s="1"/>
  <c r="I357" i="2" s="1"/>
  <c r="I358" i="2" s="1"/>
  <c r="I359" i="2" s="1"/>
  <c r="I360" i="2" s="1"/>
  <c r="I361" i="2" s="1"/>
  <c r="I362" i="2" s="1"/>
  <c r="I363" i="2" s="1"/>
  <c r="I364" i="2" s="1"/>
  <c r="I365" i="2" s="1"/>
  <c r="I366" i="2" s="1"/>
  <c r="I367" i="2" s="1"/>
  <c r="I368" i="2" s="1"/>
  <c r="I369" i="2" s="1"/>
  <c r="I370" i="2" s="1"/>
  <c r="I371" i="2" s="1"/>
  <c r="I372" i="2" s="1"/>
  <c r="I373" i="2" s="1"/>
  <c r="I374" i="2" s="1"/>
  <c r="I375" i="2" s="1"/>
  <c r="I376" i="2" s="1"/>
  <c r="I377" i="2" s="1"/>
  <c r="I378" i="2" s="1"/>
  <c r="I379" i="2" s="1"/>
  <c r="I380" i="2" s="1"/>
  <c r="I381" i="2" s="1"/>
  <c r="I382" i="2" s="1"/>
  <c r="I383" i="2" s="1"/>
  <c r="I384" i="2" s="1"/>
  <c r="I385" i="2" s="1"/>
  <c r="I386" i="2" s="1"/>
  <c r="I387" i="2" s="1"/>
  <c r="I388" i="2" s="1"/>
  <c r="I389" i="2" s="1"/>
  <c r="I390" i="2" s="1"/>
  <c r="I391" i="2" s="1"/>
  <c r="I392" i="2" s="1"/>
  <c r="I393" i="2" s="1"/>
  <c r="I394" i="2" s="1"/>
  <c r="I395" i="2" s="1"/>
  <c r="I396" i="2" s="1"/>
  <c r="I397" i="2" s="1"/>
  <c r="I398" i="2" s="1"/>
  <c r="I399" i="2" s="1"/>
  <c r="I400" i="2" s="1"/>
  <c r="I401" i="2" s="1"/>
  <c r="I402" i="2" s="1"/>
  <c r="I403" i="2" s="1"/>
  <c r="I404" i="2" s="1"/>
  <c r="I405" i="2" s="1"/>
  <c r="I406" i="2" s="1"/>
  <c r="I407" i="2" s="1"/>
  <c r="I408" i="2" s="1"/>
  <c r="I409" i="2" s="1"/>
  <c r="I410" i="2" s="1"/>
  <c r="I411" i="2" s="1"/>
  <c r="I412" i="2" s="1"/>
  <c r="I413" i="2" s="1"/>
  <c r="I414" i="2" s="1"/>
  <c r="I415" i="2" s="1"/>
  <c r="I416" i="2" s="1"/>
  <c r="I417" i="2" s="1"/>
  <c r="I418" i="2" s="1"/>
  <c r="I419" i="2" s="1"/>
  <c r="I420" i="2" s="1"/>
  <c r="I421" i="2" s="1"/>
  <c r="I422" i="2" s="1"/>
  <c r="I423" i="2" s="1"/>
  <c r="I424" i="2" s="1"/>
  <c r="I425" i="2" s="1"/>
  <c r="I426" i="2" s="1"/>
  <c r="I427" i="2" s="1"/>
  <c r="I428" i="2" s="1"/>
  <c r="I429" i="2" s="1"/>
  <c r="I430" i="2" s="1"/>
  <c r="I431" i="2" s="1"/>
  <c r="I432" i="2" s="1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I443" i="2" s="1"/>
  <c r="I444" i="2" s="1"/>
  <c r="I445" i="2" s="1"/>
  <c r="I446" i="2" s="1"/>
  <c r="I447" i="2" s="1"/>
  <c r="I448" i="2" s="1"/>
  <c r="I449" i="2" s="1"/>
  <c r="I450" i="2" s="1"/>
  <c r="I451" i="2" s="1"/>
  <c r="I452" i="2" s="1"/>
  <c r="I453" i="2" s="1"/>
  <c r="I454" i="2" s="1"/>
  <c r="I455" i="2" s="1"/>
  <c r="I456" i="2" s="1"/>
  <c r="I457" i="2" s="1"/>
  <c r="I458" i="2" s="1"/>
  <c r="I459" i="2" s="1"/>
  <c r="I460" i="2" s="1"/>
  <c r="I461" i="2" s="1"/>
  <c r="I462" i="2" s="1"/>
  <c r="I463" i="2" s="1"/>
  <c r="I3" i="2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I228" i="2" s="1"/>
  <c r="I229" i="2" s="1"/>
  <c r="I230" i="2" s="1"/>
  <c r="I231" i="2" s="1"/>
  <c r="I232" i="2" s="1"/>
  <c r="I233" i="2" s="1"/>
  <c r="I234" i="2" s="1"/>
  <c r="L3" i="4"/>
  <c r="L4" i="4"/>
  <c r="L5" i="4"/>
  <c r="L6" i="4"/>
  <c r="L7" i="4"/>
  <c r="L3183" i="4"/>
  <c r="L3184" i="4"/>
  <c r="L3185" i="4"/>
  <c r="L4112" i="4"/>
  <c r="L4113" i="4"/>
  <c r="L2600" i="4"/>
  <c r="L2473" i="4"/>
  <c r="L374" i="4"/>
  <c r="L1430" i="4"/>
  <c r="L1887" i="4"/>
  <c r="L4590" i="4"/>
  <c r="L4379" i="4"/>
  <c r="L4380" i="4"/>
  <c r="L4114" i="4"/>
  <c r="L4115" i="4"/>
  <c r="L2951" i="4"/>
  <c r="L4597" i="4"/>
  <c r="L518" i="4"/>
  <c r="L519" i="4"/>
  <c r="L520" i="4"/>
  <c r="L1119" i="4"/>
  <c r="L1120" i="4"/>
  <c r="L1178" i="4"/>
  <c r="L1179" i="4"/>
  <c r="L2198" i="4"/>
  <c r="L2199" i="4"/>
  <c r="L566" i="4"/>
  <c r="L596" i="4"/>
  <c r="L597" i="4"/>
  <c r="L598" i="4"/>
  <c r="L626" i="4"/>
  <c r="L627" i="4"/>
  <c r="L628" i="4"/>
  <c r="L632" i="4"/>
  <c r="L633" i="4"/>
  <c r="L634" i="4"/>
  <c r="L646" i="4"/>
  <c r="L647" i="4"/>
  <c r="L648" i="4"/>
  <c r="L652" i="4"/>
  <c r="L4289" i="4"/>
  <c r="L4639" i="4"/>
  <c r="L4640" i="4"/>
  <c r="L320" i="4"/>
  <c r="L1174" i="4"/>
  <c r="L708" i="4"/>
  <c r="L1131" i="4"/>
  <c r="L1132" i="4"/>
  <c r="L996" i="4"/>
  <c r="L1569" i="4"/>
  <c r="L1570" i="4"/>
  <c r="L1571" i="4"/>
  <c r="L1572" i="4"/>
  <c r="L14" i="4"/>
  <c r="L146" i="4"/>
  <c r="L147" i="4"/>
  <c r="L148" i="4"/>
  <c r="L149" i="4"/>
  <c r="L3302" i="4"/>
  <c r="L4144" i="4"/>
  <c r="L4145" i="4"/>
  <c r="L4146" i="4"/>
  <c r="L3666" i="4"/>
  <c r="L3667" i="4"/>
  <c r="L3668" i="4"/>
  <c r="L3669" i="4"/>
  <c r="L3670" i="4"/>
  <c r="L3671" i="4"/>
  <c r="L4246" i="4"/>
  <c r="L2997" i="4"/>
  <c r="L2998" i="4"/>
  <c r="L3574" i="4"/>
  <c r="L3738" i="4"/>
  <c r="L3739" i="4"/>
  <c r="L3740" i="4"/>
  <c r="L3741" i="4"/>
  <c r="L3742" i="4"/>
  <c r="L3743" i="4"/>
  <c r="L3744" i="4"/>
  <c r="L3745" i="4"/>
  <c r="L313" i="4"/>
  <c r="L314" i="4"/>
  <c r="L4731" i="4"/>
  <c r="L4732" i="4"/>
  <c r="L4733" i="4"/>
  <c r="L4734" i="4"/>
  <c r="L4735" i="4"/>
  <c r="L4736" i="4"/>
  <c r="L3820" i="4"/>
  <c r="L3478" i="4"/>
  <c r="L3368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821" i="4"/>
  <c r="L3822" i="4"/>
  <c r="L3823" i="4"/>
  <c r="L3824" i="4"/>
  <c r="L3825" i="4"/>
  <c r="L3826" i="4"/>
  <c r="L1099" i="4"/>
  <c r="L1100" i="4"/>
  <c r="L2058" i="4"/>
  <c r="L1281" i="4"/>
  <c r="L1283" i="4"/>
  <c r="L1326" i="4"/>
  <c r="L1327" i="4"/>
  <c r="L1328" i="4"/>
  <c r="L1329" i="4"/>
  <c r="L1330" i="4"/>
  <c r="L1331" i="4"/>
  <c r="L1332" i="4"/>
  <c r="L1333" i="4"/>
  <c r="L2093" i="4"/>
  <c r="L2094" i="4"/>
  <c r="L1152" i="4"/>
  <c r="L1153" i="4"/>
  <c r="L1154" i="4"/>
  <c r="L1155" i="4"/>
  <c r="L3424" i="4"/>
  <c r="L3425" i="4"/>
  <c r="L3426" i="4"/>
  <c r="L3427" i="4"/>
  <c r="L3686" i="4"/>
  <c r="L3687" i="4"/>
  <c r="L3688" i="4"/>
  <c r="L2381" i="4"/>
  <c r="L1302" i="4"/>
  <c r="L358" i="4"/>
  <c r="L398" i="4"/>
  <c r="L399" i="4"/>
  <c r="L533" i="4"/>
  <c r="L604" i="4"/>
  <c r="L1752" i="4"/>
  <c r="L2204" i="4"/>
  <c r="L2897" i="4"/>
  <c r="L860" i="4"/>
  <c r="L1965" i="4"/>
  <c r="L2914" i="4"/>
  <c r="L681" i="4"/>
  <c r="L1922" i="4"/>
  <c r="L166" i="4"/>
  <c r="L195" i="4"/>
  <c r="L196" i="4"/>
  <c r="L211" i="4"/>
  <c r="L212" i="4"/>
  <c r="L213" i="4"/>
  <c r="L214" i="4"/>
  <c r="L215" i="4"/>
  <c r="L216" i="4"/>
  <c r="L238" i="4"/>
  <c r="L239" i="4"/>
  <c r="L2075" i="4"/>
  <c r="L402" i="4"/>
  <c r="L403" i="4"/>
  <c r="L661" i="4"/>
  <c r="L853" i="4"/>
  <c r="L2185" i="4"/>
  <c r="L1259" i="4"/>
  <c r="L1260" i="4"/>
  <c r="L1268" i="4"/>
  <c r="L1269" i="4"/>
  <c r="L1270" i="4"/>
  <c r="L1273" i="4"/>
  <c r="L1274" i="4"/>
  <c r="L1315" i="4"/>
  <c r="L2263" i="4"/>
  <c r="L1511" i="4"/>
  <c r="L1512" i="4"/>
  <c r="L1506" i="4"/>
  <c r="L1510" i="4"/>
  <c r="L1557" i="4"/>
  <c r="L2265" i="4"/>
  <c r="L1685" i="4"/>
  <c r="L1706" i="4"/>
  <c r="L1707" i="4"/>
  <c r="L1715" i="4"/>
  <c r="L1716" i="4"/>
  <c r="L1787" i="4"/>
  <c r="L1788" i="4"/>
  <c r="L1827" i="4"/>
  <c r="L1828" i="4"/>
  <c r="L1858" i="4"/>
  <c r="L1953" i="4"/>
  <c r="L1954" i="4"/>
  <c r="L1955" i="4"/>
  <c r="L1956" i="4"/>
  <c r="L2124" i="4"/>
  <c r="L2364" i="4"/>
  <c r="L2362" i="4"/>
  <c r="L2365" i="4"/>
  <c r="L2363" i="4"/>
  <c r="L2383" i="4"/>
  <c r="L2384" i="4"/>
  <c r="L2681" i="4"/>
  <c r="L2701" i="4"/>
  <c r="L2717" i="4"/>
  <c r="L2704" i="4"/>
  <c r="L2702" i="4"/>
  <c r="L2799" i="4"/>
  <c r="L2810" i="4"/>
  <c r="L2862" i="4"/>
  <c r="L638" i="4"/>
  <c r="L639" i="4"/>
  <c r="L2216" i="4"/>
  <c r="L2217" i="4"/>
  <c r="L4598" i="4"/>
  <c r="L671" i="4"/>
  <c r="L2313" i="4"/>
  <c r="L2382" i="4"/>
  <c r="L3327" i="4"/>
  <c r="L2967" i="4"/>
  <c r="L330" i="4"/>
  <c r="L331" i="4"/>
  <c r="L3021" i="4"/>
  <c r="L3022" i="4"/>
  <c r="L3023" i="4"/>
  <c r="L3024" i="4"/>
  <c r="L3025" i="4"/>
  <c r="L3036" i="4"/>
  <c r="L3037" i="4"/>
  <c r="L3038" i="4"/>
  <c r="L3039" i="4"/>
  <c r="L3040" i="4"/>
  <c r="L1870" i="4"/>
  <c r="L1904" i="4"/>
  <c r="L1905" i="4"/>
  <c r="L1906" i="4"/>
  <c r="L1907" i="4"/>
  <c r="L1908" i="4"/>
  <c r="L1909" i="4"/>
  <c r="L1910" i="4"/>
  <c r="L1911" i="4"/>
  <c r="L4219" i="4"/>
  <c r="L4220" i="4"/>
  <c r="L4221" i="4"/>
  <c r="L4222" i="4"/>
  <c r="L3148" i="4"/>
  <c r="L3149" i="4"/>
  <c r="L3150" i="4"/>
  <c r="L3151" i="4"/>
  <c r="L2467" i="4"/>
  <c r="L2674" i="4"/>
  <c r="L2675" i="4"/>
  <c r="L1483" i="4"/>
  <c r="L4285" i="4"/>
  <c r="L292" i="4"/>
  <c r="L362" i="4"/>
  <c r="L363" i="4"/>
  <c r="L364" i="4"/>
  <c r="L365" i="4"/>
  <c r="L1064" i="4"/>
  <c r="L1485" i="4"/>
  <c r="L1486" i="4"/>
  <c r="L1617" i="4"/>
  <c r="L1618" i="4"/>
  <c r="L1621" i="4"/>
  <c r="L1622" i="4"/>
  <c r="L4429" i="4"/>
  <c r="L4430" i="4"/>
  <c r="L3400" i="4"/>
  <c r="L4614" i="4"/>
  <c r="L4615" i="4"/>
  <c r="L4616" i="4"/>
  <c r="L4617" i="4"/>
  <c r="L4627" i="4"/>
  <c r="L1861" i="4"/>
  <c r="L1862" i="4"/>
  <c r="L4165" i="4"/>
  <c r="L4166" i="4"/>
  <c r="L4317" i="4"/>
  <c r="L3432" i="4"/>
  <c r="L4376" i="4"/>
  <c r="L4377" i="4"/>
  <c r="L1250" i="4"/>
  <c r="L2203" i="4"/>
  <c r="L3014" i="4"/>
  <c r="L3015" i="4"/>
  <c r="L3016" i="4"/>
  <c r="L3017" i="4"/>
  <c r="L3018" i="4"/>
  <c r="L3475" i="4"/>
  <c r="L3497" i="4"/>
  <c r="L1106" i="4"/>
  <c r="L3498" i="4"/>
  <c r="L3510" i="4"/>
  <c r="L3536" i="4"/>
  <c r="L3537" i="4"/>
  <c r="L3540" i="4"/>
  <c r="L3147" i="4"/>
  <c r="L3212" i="4"/>
  <c r="L3213" i="4"/>
  <c r="L417" i="4"/>
  <c r="L418" i="4"/>
  <c r="L2231" i="4"/>
  <c r="L2232" i="4"/>
  <c r="L2233" i="4"/>
  <c r="L2234" i="4"/>
  <c r="L2235" i="4"/>
  <c r="L2236" i="4"/>
  <c r="L2237" i="4"/>
  <c r="L2664" i="4"/>
  <c r="L3873" i="4"/>
  <c r="L3874" i="4"/>
  <c r="L836" i="4"/>
  <c r="L837" i="4"/>
  <c r="L838" i="4"/>
  <c r="L1053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2323" i="4"/>
  <c r="L2324" i="4"/>
  <c r="L2325" i="4"/>
  <c r="L2326" i="4"/>
  <c r="L2327" i="4"/>
  <c r="L2328" i="4"/>
  <c r="L4045" i="4"/>
  <c r="L4046" i="4"/>
  <c r="L4047" i="4"/>
  <c r="L4331" i="4"/>
  <c r="L3141" i="4"/>
  <c r="L3142" i="4"/>
  <c r="L2939" i="4"/>
  <c r="L894" i="4"/>
  <c r="L895" i="4"/>
  <c r="L896" i="4"/>
  <c r="L897" i="4"/>
  <c r="L4683" i="4"/>
  <c r="L4684" i="4"/>
  <c r="L486" i="4"/>
  <c r="L1598" i="4"/>
  <c r="L1599" i="4"/>
  <c r="L1600" i="4"/>
  <c r="L1601" i="4"/>
  <c r="L1993" i="4"/>
  <c r="L1994" i="4"/>
  <c r="L1995" i="4"/>
  <c r="L1996" i="4"/>
  <c r="L3383" i="4"/>
  <c r="L3384" i="4"/>
  <c r="L4726" i="4"/>
  <c r="L4612" i="4"/>
  <c r="L4780" i="4"/>
  <c r="L4781" i="4"/>
  <c r="L4782" i="4"/>
  <c r="L4783" i="4"/>
  <c r="L4784" i="4"/>
  <c r="L4785" i="4"/>
  <c r="L101" i="4"/>
  <c r="L102" i="4"/>
  <c r="L103" i="4"/>
  <c r="L272" i="4"/>
  <c r="L2801" i="4"/>
  <c r="L2802" i="4"/>
  <c r="L91" i="4"/>
  <c r="L92" i="4"/>
  <c r="L93" i="4"/>
  <c r="L94" i="4"/>
  <c r="L95" i="4"/>
  <c r="L4423" i="4"/>
  <c r="L96" i="4"/>
  <c r="L4116" i="4"/>
  <c r="L4117" i="4"/>
  <c r="L4424" i="4"/>
  <c r="L555" i="4"/>
  <c r="L2590" i="4"/>
  <c r="L2591" i="4"/>
  <c r="L4861" i="4"/>
  <c r="L556" i="4"/>
  <c r="L1121" i="4"/>
  <c r="L521" i="4"/>
  <c r="L557" i="4"/>
  <c r="L522" i="4"/>
  <c r="L4425" i="4"/>
  <c r="L4629" i="4"/>
  <c r="L4137" i="4"/>
  <c r="L4630" i="4"/>
  <c r="L4631" i="4"/>
  <c r="L1359" i="4"/>
  <c r="L3352" i="4"/>
  <c r="L3353" i="4"/>
  <c r="L712" i="4"/>
  <c r="L950" i="4"/>
  <c r="L951" i="4"/>
  <c r="L2869" i="4"/>
  <c r="L997" i="4"/>
  <c r="L998" i="4"/>
  <c r="L999" i="4"/>
  <c r="L715" i="4"/>
  <c r="L1000" i="4"/>
  <c r="L1573" i="4"/>
  <c r="L1574" i="4"/>
  <c r="L1727" i="4"/>
  <c r="L2634" i="4"/>
  <c r="L1728" i="4"/>
  <c r="L470" i="4"/>
  <c r="L1729" i="4"/>
  <c r="L1730" i="4"/>
  <c r="L1731" i="4"/>
  <c r="L750" i="4"/>
  <c r="L1122" i="4"/>
  <c r="L1123" i="4"/>
  <c r="L1124" i="4"/>
  <c r="L150" i="4"/>
  <c r="L151" i="4"/>
  <c r="L1125" i="4"/>
  <c r="L152" i="4"/>
  <c r="L153" i="4"/>
  <c r="L4814" i="4"/>
  <c r="L656" i="4"/>
  <c r="L4147" i="4"/>
  <c r="L4300" i="4"/>
  <c r="L4301" i="4"/>
  <c r="L3575" i="4"/>
  <c r="L4148" i="4"/>
  <c r="L3189" i="4"/>
  <c r="L3609" i="4"/>
  <c r="L3610" i="4"/>
  <c r="L3576" i="4"/>
  <c r="L4149" i="4"/>
  <c r="L4150" i="4"/>
  <c r="L3190" i="4"/>
  <c r="L4737" i="4"/>
  <c r="L4738" i="4"/>
  <c r="L4739" i="4"/>
  <c r="L4740" i="4"/>
  <c r="L806" i="4"/>
  <c r="L796" i="4"/>
  <c r="L1207" i="4"/>
  <c r="L1208" i="4"/>
  <c r="L797" i="4"/>
  <c r="L1211" i="4"/>
  <c r="L1209" i="4"/>
  <c r="L1210" i="4"/>
  <c r="L2007" i="4"/>
  <c r="L1215" i="4"/>
  <c r="L1288" i="4"/>
  <c r="L2523" i="4"/>
  <c r="L78" i="4"/>
  <c r="L3441" i="4"/>
  <c r="L3503" i="4"/>
  <c r="L3279" i="4"/>
  <c r="L2057" i="4"/>
  <c r="L3442" i="4"/>
  <c r="L2043" i="4"/>
  <c r="L2044" i="4"/>
  <c r="L1426" i="4"/>
  <c r="L1583" i="4"/>
  <c r="L1550" i="4"/>
  <c r="L1584" i="4"/>
  <c r="L1585" i="4"/>
  <c r="L490" i="4"/>
  <c r="L1303" i="4"/>
  <c r="L1590" i="4"/>
  <c r="L1679" i="4"/>
  <c r="L2320" i="4"/>
  <c r="L2321" i="4"/>
  <c r="L1768" i="4"/>
  <c r="L1769" i="4"/>
  <c r="L3250" i="4"/>
  <c r="L3251" i="4"/>
  <c r="L3252" i="4"/>
  <c r="L1552" i="4"/>
  <c r="L873" i="4"/>
  <c r="L1252" i="4"/>
  <c r="L3253" i="4"/>
  <c r="L600" i="4"/>
  <c r="L678" i="4"/>
  <c r="L874" i="4"/>
  <c r="L2202" i="4"/>
  <c r="L601" i="4"/>
  <c r="L602" i="4"/>
  <c r="L3770" i="4"/>
  <c r="L1770" i="4"/>
  <c r="L603" i="4"/>
  <c r="L3354" i="4"/>
  <c r="L4039" i="4"/>
  <c r="L4040" i="4"/>
  <c r="L685" i="4"/>
  <c r="L686" i="4"/>
  <c r="L687" i="4"/>
  <c r="L1318" i="4"/>
  <c r="L4284" i="4"/>
  <c r="L3228" i="4"/>
  <c r="L234" i="4"/>
  <c r="L235" i="4"/>
  <c r="L384" i="4"/>
  <c r="L1529" i="4"/>
  <c r="L1670" i="4"/>
  <c r="L2504" i="4"/>
  <c r="L2721" i="4"/>
  <c r="L1534" i="4"/>
  <c r="L1535" i="4"/>
  <c r="L162" i="4"/>
  <c r="L197" i="4"/>
  <c r="L963" i="4"/>
  <c r="L964" i="4"/>
  <c r="L1530" i="4"/>
  <c r="L2125" i="4"/>
  <c r="L4712" i="4"/>
  <c r="L198" i="4"/>
  <c r="L4832" i="4"/>
  <c r="L4833" i="4"/>
  <c r="L181" i="4"/>
  <c r="L400" i="4"/>
  <c r="L918" i="4"/>
  <c r="L965" i="4"/>
  <c r="L1849" i="4"/>
  <c r="L1850" i="4"/>
  <c r="L1851" i="4"/>
  <c r="L1957" i="4"/>
  <c r="L624" i="4"/>
  <c r="L2500" i="4"/>
  <c r="L492" i="4"/>
  <c r="L1509" i="4"/>
  <c r="L1524" i="4"/>
  <c r="L2133" i="4"/>
  <c r="L2134" i="4"/>
  <c r="L2126" i="4"/>
  <c r="L2501" i="4"/>
  <c r="L2505" i="4"/>
  <c r="L1914" i="4"/>
  <c r="L690" i="4"/>
  <c r="L925" i="4"/>
  <c r="L1376" i="4"/>
  <c r="L1501" i="4"/>
  <c r="L2188" i="4"/>
  <c r="L2143" i="4"/>
  <c r="L2144" i="4"/>
  <c r="L236" i="4"/>
  <c r="L2264" i="4"/>
  <c r="L1683" i="4"/>
  <c r="L2135" i="4"/>
  <c r="L2136" i="4"/>
  <c r="L4695" i="4"/>
  <c r="L237" i="4"/>
  <c r="L1687" i="4"/>
  <c r="L1697" i="4"/>
  <c r="L1698" i="4"/>
  <c r="L4632" i="4"/>
  <c r="L3280" i="4"/>
  <c r="L2492" i="4"/>
  <c r="L2218" i="4"/>
  <c r="L424" i="4"/>
  <c r="L425" i="4"/>
  <c r="L426" i="4"/>
  <c r="L427" i="4"/>
  <c r="L942" i="4"/>
  <c r="L1513" i="4"/>
  <c r="L1653" i="4"/>
  <c r="L943" i="4"/>
  <c r="L856" i="4"/>
  <c r="L1181" i="4"/>
  <c r="L3684" i="4"/>
  <c r="L1182" i="4"/>
  <c r="L3234" i="4"/>
  <c r="L3685" i="4"/>
  <c r="L857" i="4"/>
  <c r="L2374" i="4"/>
  <c r="L862" i="4"/>
  <c r="L4181" i="4"/>
  <c r="L4182" i="4"/>
  <c r="L1656" i="4"/>
  <c r="L4183" i="4"/>
  <c r="L295" i="4"/>
  <c r="L1183" i="4"/>
  <c r="L4184" i="4"/>
  <c r="L4185" i="4"/>
  <c r="L4186" i="4"/>
  <c r="L1972" i="4"/>
  <c r="L1133" i="4"/>
  <c r="L2995" i="4"/>
  <c r="L3443" i="4"/>
  <c r="L1400" i="4"/>
  <c r="L1401" i="4"/>
  <c r="L1402" i="4"/>
  <c r="L1403" i="4"/>
  <c r="L1404" i="4"/>
  <c r="L1405" i="4"/>
  <c r="L1406" i="4"/>
  <c r="L1407" i="4"/>
  <c r="L1408" i="4"/>
  <c r="L1409" i="4"/>
  <c r="L1410" i="4"/>
  <c r="L332" i="4"/>
  <c r="L333" i="4"/>
  <c r="L3444" i="4"/>
  <c r="L3445" i="4"/>
  <c r="L3446" i="4"/>
  <c r="L3762" i="4"/>
  <c r="L3655" i="4"/>
  <c r="L4860" i="4"/>
  <c r="L2286" i="4"/>
  <c r="L2883" i="4"/>
  <c r="L4191" i="4"/>
  <c r="L4192" i="4"/>
  <c r="L4193" i="4"/>
  <c r="L3152" i="4"/>
  <c r="L3153" i="4"/>
  <c r="L4223" i="4"/>
  <c r="L4224" i="4"/>
  <c r="L4225" i="4"/>
  <c r="L4226" i="4"/>
  <c r="L4227" i="4"/>
  <c r="L4228" i="4"/>
  <c r="L4229" i="4"/>
  <c r="L4230" i="4"/>
  <c r="L3299" i="4"/>
  <c r="L3154" i="4"/>
  <c r="L3155" i="4"/>
  <c r="L3156" i="4"/>
  <c r="L3157" i="4"/>
  <c r="L3158" i="4"/>
  <c r="L157" i="4"/>
  <c r="L158" i="4"/>
  <c r="L2676" i="4"/>
  <c r="L2677" i="4"/>
  <c r="L4201" i="4"/>
  <c r="L526" i="4"/>
  <c r="L528" i="4"/>
  <c r="L529" i="4"/>
  <c r="L530" i="4"/>
  <c r="L531" i="4"/>
  <c r="L1290" i="4"/>
  <c r="L2229" i="4"/>
  <c r="L1291" i="4"/>
  <c r="L1108" i="4"/>
  <c r="L4422" i="4"/>
  <c r="L1065" i="4"/>
  <c r="L4594" i="4"/>
  <c r="L4633" i="4"/>
  <c r="L3404" i="4"/>
  <c r="L3405" i="4"/>
  <c r="L1947" i="4"/>
  <c r="L1948" i="4"/>
  <c r="L1949" i="4"/>
  <c r="L3406" i="4"/>
  <c r="L4260" i="4"/>
  <c r="L1950" i="4"/>
  <c r="L1912" i="4"/>
  <c r="L487" i="4"/>
  <c r="L4261" i="4"/>
  <c r="L4262" i="4"/>
  <c r="L4808" i="4"/>
  <c r="L4809" i="4"/>
  <c r="L4810" i="4"/>
  <c r="L4811" i="4"/>
  <c r="L4812" i="4"/>
  <c r="L4813" i="4"/>
  <c r="L3415" i="4"/>
  <c r="L4676" i="4"/>
  <c r="L2984" i="4"/>
  <c r="L3453" i="4"/>
  <c r="L3731" i="4"/>
  <c r="L373" i="4"/>
  <c r="L2985" i="4"/>
  <c r="L3732" i="4"/>
  <c r="L3454" i="4"/>
  <c r="L3534" i="4"/>
  <c r="L3535" i="4"/>
  <c r="L4414" i="4"/>
  <c r="L4415" i="4"/>
  <c r="L1366" i="4"/>
  <c r="L3217" i="4"/>
  <c r="L3218" i="4"/>
  <c r="L4416" i="4"/>
  <c r="L4417" i="4"/>
  <c r="L4418" i="4"/>
  <c r="L4419" i="4"/>
  <c r="L4420" i="4"/>
  <c r="L4421" i="4"/>
  <c r="L3546" i="4"/>
  <c r="L3547" i="4"/>
  <c r="L1539" i="4"/>
  <c r="L1514" i="4"/>
  <c r="L1540" i="4"/>
  <c r="L1251" i="4"/>
  <c r="L877" i="4"/>
  <c r="L2341" i="4"/>
  <c r="L2342" i="4"/>
  <c r="L3460" i="4"/>
  <c r="L3765" i="4"/>
  <c r="L2238" i="4"/>
  <c r="L2239" i="4"/>
  <c r="L4295" i="4"/>
  <c r="L4350" i="4"/>
  <c r="L4351" i="4"/>
  <c r="L3875" i="4"/>
  <c r="L3876" i="4"/>
  <c r="L4048" i="4"/>
  <c r="L4049" i="4"/>
  <c r="L4050" i="4"/>
  <c r="L4051" i="4"/>
  <c r="L4052" i="4"/>
  <c r="L116" i="4"/>
  <c r="L826" i="4"/>
  <c r="L827" i="4"/>
  <c r="L4053" i="4"/>
  <c r="L4054" i="4"/>
  <c r="L4055" i="4"/>
  <c r="L3877" i="4"/>
  <c r="L3878" i="4"/>
  <c r="L4056" i="4"/>
  <c r="L4057" i="4"/>
  <c r="L4058" i="4"/>
  <c r="L4059" i="4"/>
  <c r="L4060" i="4"/>
  <c r="L4061" i="4"/>
  <c r="L4062" i="4"/>
  <c r="L3931" i="4"/>
  <c r="L3932" i="4"/>
  <c r="L3933" i="4"/>
  <c r="L3525" i="4"/>
  <c r="L3526" i="4"/>
  <c r="L1221" i="4"/>
  <c r="L1222" i="4"/>
  <c r="L1223" i="4"/>
  <c r="L1224" i="4"/>
  <c r="L1225" i="4"/>
  <c r="L1226" i="4"/>
  <c r="L1227" i="4"/>
  <c r="L1228" i="4"/>
  <c r="L1229" i="4"/>
  <c r="L1230" i="4"/>
  <c r="L3527" i="4"/>
  <c r="L3528" i="4"/>
  <c r="L4063" i="4"/>
  <c r="L4064" i="4"/>
  <c r="L4065" i="4"/>
  <c r="L4066" i="4"/>
  <c r="L4067" i="4"/>
  <c r="L4068" i="4"/>
  <c r="L4069" i="4"/>
  <c r="L4070" i="4"/>
  <c r="L4265" i="4"/>
  <c r="L1817" i="4"/>
  <c r="L1025" i="4"/>
  <c r="L1026" i="4"/>
  <c r="L1027" i="4"/>
  <c r="L1028" i="4"/>
  <c r="L1029" i="4"/>
  <c r="L1030" i="4"/>
  <c r="L1031" i="4"/>
  <c r="L1032" i="4"/>
  <c r="L4798" i="4"/>
  <c r="L23" i="4"/>
  <c r="L4591" i="4"/>
  <c r="L4786" i="4"/>
  <c r="L144" i="4"/>
  <c r="L512" i="4"/>
  <c r="L513" i="4"/>
  <c r="L514" i="4"/>
  <c r="L222" i="4"/>
  <c r="L248" i="4"/>
  <c r="L249" i="4"/>
  <c r="L250" i="4"/>
  <c r="L3285" i="4"/>
  <c r="L3286" i="4"/>
  <c r="L3287" i="4"/>
  <c r="L3288" i="4"/>
  <c r="L3289" i="4"/>
  <c r="L3290" i="4"/>
  <c r="L3291" i="4"/>
  <c r="L3292" i="4"/>
  <c r="L3293" i="4"/>
  <c r="L3294" i="4"/>
  <c r="L3295" i="4"/>
  <c r="L4321" i="4"/>
  <c r="L4322" i="4"/>
  <c r="L4323" i="4"/>
  <c r="L4324" i="4"/>
  <c r="L296" i="4"/>
  <c r="L4118" i="4"/>
  <c r="L4119" i="4"/>
  <c r="L4120" i="4"/>
  <c r="L4381" i="4"/>
  <c r="L2828" i="4"/>
  <c r="L2829" i="4"/>
  <c r="L4121" i="4"/>
  <c r="L4122" i="4"/>
  <c r="L4123" i="4"/>
  <c r="L4382" i="4"/>
  <c r="L4383" i="4"/>
  <c r="L4852" i="4"/>
  <c r="L4853" i="4"/>
  <c r="L4854" i="4"/>
  <c r="L4855" i="4"/>
  <c r="L25" i="4"/>
  <c r="L378" i="4"/>
  <c r="L379" i="4"/>
  <c r="L808" i="4"/>
  <c r="L814" i="4"/>
  <c r="L815" i="4"/>
  <c r="L1659" i="4"/>
  <c r="L1815" i="4"/>
  <c r="L2465" i="4"/>
  <c r="L2466" i="4"/>
  <c r="L564" i="4"/>
  <c r="L565" i="4"/>
  <c r="L615" i="4"/>
  <c r="L2597" i="4"/>
  <c r="L2662" i="4"/>
  <c r="L2663" i="4"/>
  <c r="L3371" i="4"/>
  <c r="L3372" i="4"/>
  <c r="L3760" i="4"/>
  <c r="L3761" i="4"/>
  <c r="L653" i="4"/>
  <c r="L4599" i="4"/>
  <c r="L4600" i="4"/>
  <c r="L4601" i="4"/>
  <c r="L695" i="4"/>
  <c r="L700" i="4"/>
  <c r="L701" i="4"/>
  <c r="L702" i="4"/>
  <c r="L321" i="4"/>
  <c r="L705" i="4"/>
  <c r="L706" i="4"/>
  <c r="L140" i="4"/>
  <c r="L1169" i="4"/>
  <c r="L3390" i="4"/>
  <c r="L3391" i="4"/>
  <c r="L3617" i="4"/>
  <c r="L2847" i="4"/>
  <c r="L2848" i="4"/>
  <c r="L2849" i="4"/>
  <c r="L2850" i="4"/>
  <c r="L2489" i="4"/>
  <c r="L4143" i="4"/>
  <c r="L2788" i="4"/>
  <c r="L2789" i="4"/>
  <c r="L4348" i="4"/>
  <c r="L4349" i="4"/>
  <c r="L740" i="4"/>
  <c r="L741" i="4"/>
  <c r="L746" i="4"/>
  <c r="L747" i="4"/>
  <c r="L748" i="4"/>
  <c r="L4354" i="4"/>
  <c r="L3118" i="4"/>
  <c r="L3119" i="4"/>
  <c r="L3120" i="4"/>
  <c r="L3303" i="4"/>
  <c r="L3304" i="4"/>
  <c r="L3305" i="4"/>
  <c r="L881" i="4"/>
  <c r="L882" i="4"/>
  <c r="L928" i="4"/>
  <c r="L4151" i="4"/>
  <c r="L4152" i="4"/>
  <c r="L4153" i="4"/>
  <c r="L4154" i="4"/>
  <c r="L4155" i="4"/>
  <c r="L4156" i="4"/>
  <c r="L4157" i="4"/>
  <c r="L4158" i="4"/>
  <c r="L4159" i="4"/>
  <c r="L1084" i="4"/>
  <c r="L3746" i="4"/>
  <c r="L3747" i="4"/>
  <c r="L3790" i="4"/>
  <c r="L3577" i="4"/>
  <c r="L3850" i="4"/>
  <c r="L3851" i="4"/>
  <c r="L3306" i="4"/>
  <c r="L3307" i="4"/>
  <c r="L3308" i="4"/>
  <c r="L1578" i="4"/>
  <c r="L1579" i="4"/>
  <c r="L3479" i="4"/>
  <c r="L3480" i="4"/>
  <c r="L4200" i="4"/>
  <c r="L3091" i="4"/>
  <c r="L3092" i="4"/>
  <c r="L3093" i="4"/>
  <c r="L3094" i="4"/>
  <c r="L3095" i="4"/>
  <c r="L3096" i="4"/>
  <c r="L119" i="4"/>
  <c r="L1997" i="4"/>
  <c r="L2004" i="4"/>
  <c r="L2005" i="4"/>
  <c r="L2006" i="4"/>
  <c r="L2916" i="4"/>
  <c r="L3297" i="4"/>
  <c r="L3298" i="4"/>
  <c r="L3827" i="4"/>
  <c r="L3828" i="4"/>
  <c r="L3829" i="4"/>
  <c r="L3830" i="4"/>
  <c r="L3831" i="4"/>
  <c r="L3832" i="4"/>
  <c r="L3695" i="4"/>
  <c r="L3344" i="4"/>
  <c r="L935" i="4"/>
  <c r="L2025" i="4"/>
  <c r="L2026" i="4"/>
  <c r="L2027" i="4"/>
  <c r="L2028" i="4"/>
  <c r="L2045" i="4"/>
  <c r="L2046" i="4"/>
  <c r="L2047" i="4"/>
  <c r="L2048" i="4"/>
  <c r="L2049" i="4"/>
  <c r="L2063" i="4"/>
  <c r="L2064" i="4"/>
  <c r="L1361" i="4"/>
  <c r="L4280" i="4"/>
  <c r="L4281" i="4"/>
  <c r="L2917" i="4"/>
  <c r="L2918" i="4"/>
  <c r="L2919" i="4"/>
  <c r="L2920" i="4"/>
  <c r="L2921" i="4"/>
  <c r="L2922" i="4"/>
  <c r="L3428" i="4"/>
  <c r="L3429" i="4"/>
  <c r="L3430" i="4"/>
  <c r="L3431" i="4"/>
  <c r="L2343" i="4"/>
  <c r="L2344" i="4"/>
  <c r="L1092" i="4"/>
  <c r="L1586" i="4"/>
  <c r="L1304" i="4"/>
  <c r="L1677" i="4"/>
  <c r="L1678" i="4"/>
  <c r="L1680" i="4"/>
  <c r="L1712" i="4"/>
  <c r="L1717" i="4"/>
  <c r="L1740" i="4"/>
  <c r="L1741" i="4"/>
  <c r="L1742" i="4"/>
  <c r="L4667" i="4"/>
  <c r="L4668" i="4"/>
  <c r="L4669" i="4"/>
  <c r="L4670" i="4"/>
  <c r="L359" i="4"/>
  <c r="L1749" i="4"/>
  <c r="L1750" i="4"/>
  <c r="L534" i="4"/>
  <c r="L731" i="4"/>
  <c r="L875" i="4"/>
  <c r="L876" i="4"/>
  <c r="L1771" i="4"/>
  <c r="L1772" i="4"/>
  <c r="L3681" i="4"/>
  <c r="L3230" i="4"/>
  <c r="L3231" i="4"/>
  <c r="L3232" i="4"/>
  <c r="L3233" i="4"/>
  <c r="L1793" i="4"/>
  <c r="L1794" i="4"/>
  <c r="L3771" i="4"/>
  <c r="L3802" i="4"/>
  <c r="L3635" i="4"/>
  <c r="L3263" i="4"/>
  <c r="L3264" i="4"/>
  <c r="L1838" i="4"/>
  <c r="L607" i="4"/>
  <c r="L1840" i="4"/>
  <c r="L1804" i="4"/>
  <c r="L1805" i="4"/>
  <c r="L484" i="4"/>
  <c r="L485" i="4"/>
  <c r="L682" i="4"/>
  <c r="L683" i="4"/>
  <c r="L1059" i="4"/>
  <c r="L1060" i="4"/>
  <c r="L4177" i="4"/>
  <c r="L4178" i="4"/>
  <c r="L4179" i="4"/>
  <c r="L3672" i="4"/>
  <c r="L3673" i="4"/>
  <c r="L3674" i="4"/>
  <c r="L3675" i="4"/>
  <c r="L3676" i="4"/>
  <c r="L3677" i="4"/>
  <c r="L892" i="4"/>
  <c r="L1474" i="4"/>
  <c r="L2605" i="4"/>
  <c r="L2606" i="4"/>
  <c r="L2607" i="4"/>
  <c r="L1983" i="4"/>
  <c r="L84" i="4"/>
  <c r="L85" i="4"/>
  <c r="L86" i="4"/>
  <c r="L134" i="4"/>
  <c r="L217" i="4"/>
  <c r="L218" i="4"/>
  <c r="L278" i="4"/>
  <c r="L279" i="4"/>
  <c r="L404" i="4"/>
  <c r="L441" i="4"/>
  <c r="L625" i="4"/>
  <c r="L2088" i="4"/>
  <c r="L2127" i="4"/>
  <c r="L666" i="4"/>
  <c r="L851" i="4"/>
  <c r="L852" i="4"/>
  <c r="L922" i="4"/>
  <c r="L972" i="4"/>
  <c r="L2259" i="4"/>
  <c r="L1128" i="4"/>
  <c r="L1129" i="4"/>
  <c r="L1130" i="4"/>
  <c r="L1160" i="4"/>
  <c r="L1161" i="4"/>
  <c r="L1525" i="4"/>
  <c r="L1556" i="4"/>
  <c r="L1662" i="4"/>
  <c r="L1688" i="4"/>
  <c r="L1689" i="4"/>
  <c r="L1690" i="4"/>
  <c r="L1691" i="4"/>
  <c r="L1692" i="4"/>
  <c r="L1693" i="4"/>
  <c r="L1694" i="4"/>
  <c r="L1695" i="4"/>
  <c r="L1696" i="4"/>
  <c r="L1746" i="4"/>
  <c r="L1747" i="4"/>
  <c r="L2515" i="4"/>
  <c r="L2564" i="4"/>
  <c r="L2565" i="4"/>
  <c r="L2104" i="4"/>
  <c r="L2113" i="4"/>
  <c r="L2115" i="4"/>
  <c r="L2137" i="4"/>
  <c r="L2334" i="4"/>
  <c r="L2359" i="4"/>
  <c r="L2360" i="4"/>
  <c r="L2361" i="4"/>
  <c r="L2497" i="4"/>
  <c r="L2506" i="4"/>
  <c r="L2507" i="4"/>
  <c r="L2620" i="4"/>
  <c r="L2621" i="4"/>
  <c r="L2622" i="4"/>
  <c r="L2623" i="4"/>
  <c r="L2624" i="4"/>
  <c r="L2625" i="4"/>
  <c r="L2626" i="4"/>
  <c r="L2627" i="4"/>
  <c r="L2628" i="4"/>
  <c r="L2629" i="4"/>
  <c r="L2630" i="4"/>
  <c r="L2647" i="4"/>
  <c r="L2648" i="4"/>
  <c r="L2649" i="4"/>
  <c r="L2682" i="4"/>
  <c r="L2685" i="4"/>
  <c r="L2686" i="4"/>
  <c r="L2705" i="4"/>
  <c r="L2706" i="4"/>
  <c r="L2707" i="4"/>
  <c r="L2770" i="4"/>
  <c r="L2771" i="4"/>
  <c r="L4644" i="4"/>
  <c r="L4652" i="4"/>
  <c r="L4653" i="4"/>
  <c r="L4658" i="4"/>
  <c r="L4699" i="4"/>
  <c r="L4700" i="4"/>
  <c r="L640" i="4"/>
  <c r="L641" i="4"/>
  <c r="L642" i="4"/>
  <c r="L2219" i="4"/>
  <c r="L2220" i="4"/>
  <c r="L428" i="4"/>
  <c r="L2224" i="4"/>
  <c r="L2225" i="4"/>
  <c r="L503" i="4"/>
  <c r="L2442" i="4"/>
  <c r="L4248" i="4"/>
  <c r="L294" i="4"/>
  <c r="L2966" i="4"/>
  <c r="L2470" i="4"/>
  <c r="L2471" i="4"/>
  <c r="L1134" i="4"/>
  <c r="L1135" i="4"/>
  <c r="L329" i="4"/>
  <c r="L1399" i="4"/>
  <c r="L2369" i="4"/>
  <c r="L3041" i="4"/>
  <c r="L3042" i="4"/>
  <c r="L3043" i="4"/>
  <c r="L3044" i="4"/>
  <c r="L3045" i="4"/>
  <c r="L3068" i="4"/>
  <c r="L3069" i="4"/>
  <c r="L3763" i="4"/>
  <c r="L2923" i="4"/>
  <c r="L2924" i="4"/>
  <c r="L288" i="4"/>
  <c r="L1090" i="4"/>
  <c r="L1145" i="4"/>
  <c r="L1146" i="4"/>
  <c r="L2289" i="4"/>
  <c r="L2290" i="4"/>
  <c r="L4043" i="4"/>
  <c r="L4194" i="4"/>
  <c r="L4195" i="4"/>
  <c r="L4196" i="4"/>
  <c r="L4197" i="4"/>
  <c r="L4682" i="4"/>
  <c r="L1378" i="4"/>
  <c r="L1379" i="4"/>
  <c r="L1380" i="4"/>
  <c r="L1381" i="4"/>
  <c r="L1890" i="4"/>
  <c r="L1891" i="4"/>
  <c r="L1892" i="4"/>
  <c r="L3273" i="4"/>
  <c r="L3274" i="4"/>
  <c r="L3275" i="4"/>
  <c r="L2790" i="4"/>
  <c r="L2835" i="4"/>
  <c r="L2836" i="4"/>
  <c r="L3108" i="4"/>
  <c r="L4231" i="4"/>
  <c r="L4232" i="4"/>
  <c r="L4233" i="4"/>
  <c r="L4234" i="4"/>
  <c r="L4235" i="4"/>
  <c r="L3109" i="4"/>
  <c r="L3110" i="4"/>
  <c r="L3111" i="4"/>
  <c r="L3112" i="4"/>
  <c r="L3113" i="4"/>
  <c r="L3265" i="4"/>
  <c r="L1625" i="4"/>
  <c r="L3393" i="4"/>
  <c r="L952" i="4"/>
  <c r="L1526" i="4"/>
  <c r="L2230" i="4"/>
  <c r="L4638" i="4"/>
  <c r="L4773" i="4"/>
  <c r="L1050" i="4"/>
  <c r="L1051" i="4"/>
  <c r="L2934" i="4"/>
  <c r="L4298" i="4"/>
  <c r="L938" i="4"/>
  <c r="L939" i="4"/>
  <c r="L1446" i="4"/>
  <c r="L1447" i="4"/>
  <c r="L2412" i="4"/>
  <c r="L2413" i="4"/>
  <c r="L2414" i="4"/>
  <c r="L2415" i="4"/>
  <c r="L2416" i="4"/>
  <c r="L2417" i="4"/>
  <c r="L3369" i="4"/>
  <c r="L4426" i="4"/>
  <c r="L4427" i="4"/>
  <c r="L3401" i="4"/>
  <c r="L18" i="4"/>
  <c r="L19" i="4"/>
  <c r="L3241" i="4"/>
  <c r="L3870" i="4"/>
  <c r="L3407" i="4"/>
  <c r="L3408" i="4"/>
  <c r="L3409" i="4"/>
  <c r="L785" i="4"/>
  <c r="L4353" i="4"/>
  <c r="L4804" i="4"/>
  <c r="L4167" i="4"/>
  <c r="L3489" i="4"/>
  <c r="L3490" i="4"/>
  <c r="L3491" i="4"/>
  <c r="L2913" i="4"/>
  <c r="L1249" i="4"/>
  <c r="L2106" i="4"/>
  <c r="L2107" i="4"/>
  <c r="L2108" i="4"/>
  <c r="L2109" i="4"/>
  <c r="L3420" i="4"/>
  <c r="L2464" i="4"/>
  <c r="L3767" i="4"/>
  <c r="L3733" i="4"/>
  <c r="L535" i="4"/>
  <c r="L2201" i="4"/>
  <c r="L3054" i="4"/>
  <c r="L4831" i="4"/>
  <c r="L798" i="4"/>
  <c r="L799" i="4"/>
  <c r="L1589" i="4"/>
  <c r="L3538" i="4"/>
  <c r="L2012" i="4"/>
  <c r="L2545" i="4"/>
  <c r="L4169" i="4"/>
  <c r="L4170" i="4"/>
  <c r="L4171" i="4"/>
  <c r="L4172" i="4"/>
  <c r="L4173" i="4"/>
  <c r="L4174" i="4"/>
  <c r="L3214" i="4"/>
  <c r="L3541" i="4"/>
  <c r="L3101" i="4"/>
  <c r="L2240" i="4"/>
  <c r="L2241" i="4"/>
  <c r="L2242" i="4"/>
  <c r="L2665" i="4"/>
  <c r="L4175" i="4"/>
  <c r="L3766" i="4"/>
  <c r="L3786" i="4"/>
  <c r="L3808" i="4"/>
  <c r="L3809" i="4"/>
  <c r="L3810" i="4"/>
  <c r="L3811" i="4"/>
  <c r="L3812" i="4"/>
  <c r="L3813" i="4"/>
  <c r="L3814" i="4"/>
  <c r="L3097" i="4"/>
  <c r="L3098" i="4"/>
  <c r="L117" i="4"/>
  <c r="L209" i="4"/>
  <c r="L3934" i="4"/>
  <c r="L3935" i="4"/>
  <c r="L3936" i="4"/>
  <c r="L3937" i="4"/>
  <c r="L962" i="4"/>
  <c r="L1231" i="4"/>
  <c r="L1232" i="4"/>
  <c r="L4071" i="4"/>
  <c r="L4072" i="4"/>
  <c r="L4073" i="4"/>
  <c r="L4074" i="4"/>
  <c r="L4075" i="4"/>
  <c r="L4076" i="4"/>
  <c r="L4077" i="4"/>
  <c r="L4078" i="4"/>
  <c r="L3734" i="4"/>
  <c r="L3735" i="4"/>
  <c r="L4303" i="4"/>
  <c r="L4266" i="4"/>
  <c r="L4267" i="4"/>
  <c r="L3100" i="4"/>
  <c r="L2940" i="4"/>
  <c r="L2941" i="4"/>
  <c r="L2942" i="4"/>
  <c r="L898" i="4"/>
  <c r="L899" i="4"/>
  <c r="L3323" i="4"/>
  <c r="L4705" i="4"/>
  <c r="L4706" i="4"/>
  <c r="L4707" i="4"/>
  <c r="L4710" i="4"/>
  <c r="L4797" i="4"/>
  <c r="L879" i="4"/>
  <c r="L1593" i="4"/>
  <c r="L4613" i="4"/>
  <c r="L1966" i="4"/>
  <c r="L1967" i="4"/>
  <c r="L1968" i="4"/>
  <c r="L3819" i="4"/>
  <c r="L244" i="4"/>
  <c r="L245" i="4"/>
  <c r="L4458" i="4"/>
  <c r="L4482" i="4"/>
  <c r="L4499" i="4"/>
  <c r="L4500" i="4"/>
  <c r="L4501" i="4"/>
  <c r="L4502" i="4"/>
  <c r="L4503" i="4"/>
  <c r="L4504" i="4"/>
  <c r="L4538" i="4"/>
  <c r="L4539" i="4"/>
  <c r="L4540" i="4"/>
  <c r="L4541" i="4"/>
  <c r="L4542" i="4"/>
  <c r="L4543" i="4"/>
  <c r="L4544" i="4"/>
  <c r="L4545" i="4"/>
  <c r="L4546" i="4"/>
  <c r="L4570" i="4"/>
  <c r="L4571" i="4"/>
  <c r="L4572" i="4"/>
  <c r="L4573" i="4"/>
  <c r="L4574" i="4"/>
  <c r="L4575" i="4"/>
  <c r="L4576" i="4"/>
  <c r="L4577" i="4"/>
  <c r="L4578" i="4"/>
  <c r="L4579" i="4"/>
  <c r="L4510" i="4"/>
  <c r="L4455" i="4"/>
  <c r="L4580" i="4"/>
  <c r="L703" i="4"/>
  <c r="L550" i="4"/>
  <c r="L551" i="4"/>
  <c r="L704" i="4"/>
  <c r="L2570" i="4"/>
  <c r="L4562" i="4"/>
  <c r="L4524" i="4"/>
  <c r="L4625" i="4"/>
  <c r="L4626" i="4"/>
  <c r="L322" i="4"/>
  <c r="L323" i="4"/>
  <c r="L324" i="4"/>
  <c r="L590" i="4"/>
  <c r="L591" i="4"/>
  <c r="L1098" i="4"/>
  <c r="L1173" i="4"/>
  <c r="L709" i="4"/>
  <c r="L710" i="4"/>
  <c r="L711" i="4"/>
  <c r="L4566" i="4"/>
  <c r="L714" i="4"/>
  <c r="L448" i="4"/>
  <c r="L449" i="4"/>
  <c r="L11" i="4"/>
  <c r="L2635" i="4"/>
  <c r="L2636" i="4"/>
  <c r="L2637" i="4"/>
  <c r="L16" i="4"/>
  <c r="L772" i="4"/>
  <c r="L4550" i="4"/>
  <c r="L4551" i="4"/>
  <c r="L4552" i="4"/>
  <c r="L4553" i="4"/>
  <c r="L4554" i="4"/>
  <c r="L4555" i="4"/>
  <c r="L4556" i="4"/>
  <c r="L4557" i="4"/>
  <c r="L4563" i="4"/>
  <c r="L4483" i="4"/>
  <c r="L4517" i="4"/>
  <c r="L4518" i="4"/>
  <c r="L4519" i="4"/>
  <c r="L4520" i="4"/>
  <c r="L459" i="4"/>
  <c r="L1581" i="4"/>
  <c r="L4478" i="4"/>
  <c r="L4479" i="4"/>
  <c r="L4480" i="4"/>
  <c r="L1216" i="4"/>
  <c r="L1217" i="4"/>
  <c r="L4527" i="4"/>
  <c r="L4528" i="4"/>
  <c r="L4531" i="4"/>
  <c r="L4532" i="4"/>
  <c r="L4533" i="4"/>
  <c r="L4511" i="4"/>
  <c r="L2060" i="4"/>
  <c r="L2067" i="4"/>
  <c r="L1370" i="4"/>
  <c r="L2090" i="4"/>
  <c r="L2091" i="4"/>
  <c r="L2092" i="4"/>
  <c r="L4505" i="4"/>
  <c r="L4521" i="4"/>
  <c r="L4509" i="4"/>
  <c r="L4489" i="4"/>
  <c r="L4490" i="4"/>
  <c r="L4441" i="4"/>
  <c r="L4442" i="4"/>
  <c r="L1307" i="4"/>
  <c r="L4512" i="4"/>
  <c r="L4513" i="4"/>
  <c r="L361" i="4"/>
  <c r="L866" i="4"/>
  <c r="L4525" i="4"/>
  <c r="L1317" i="4"/>
  <c r="L3330" i="4"/>
  <c r="L3331" i="4"/>
  <c r="L3332" i="4"/>
  <c r="L3333" i="4"/>
  <c r="L684" i="4"/>
  <c r="L4487" i="4"/>
  <c r="L4486" i="4"/>
  <c r="L74" i="4"/>
  <c r="L123" i="4"/>
  <c r="L132" i="4"/>
  <c r="L203" i="4"/>
  <c r="L204" i="4"/>
  <c r="L220" i="4"/>
  <c r="L221" i="4"/>
  <c r="L229" i="4"/>
  <c r="L2863" i="4"/>
  <c r="L444" i="4"/>
  <c r="L445" i="4"/>
  <c r="L637" i="4"/>
  <c r="L920" i="4"/>
  <c r="L924" i="4"/>
  <c r="L974" i="4"/>
  <c r="L1172" i="4"/>
  <c r="L1175" i="4"/>
  <c r="L1278" i="4"/>
  <c r="L1279" i="4"/>
  <c r="L1296" i="4"/>
  <c r="L936" i="4"/>
  <c r="L1655" i="4"/>
  <c r="L1660" i="4"/>
  <c r="L1664" i="4"/>
  <c r="L1665" i="4"/>
  <c r="L1666" i="4"/>
  <c r="L1703" i="4"/>
  <c r="L1704" i="4"/>
  <c r="L1705" i="4"/>
  <c r="L1785" i="4"/>
  <c r="L1786" i="4"/>
  <c r="L1800" i="4"/>
  <c r="L1801" i="4"/>
  <c r="L1918" i="4"/>
  <c r="L1919" i="4"/>
  <c r="L1978" i="4"/>
  <c r="L1979" i="4"/>
  <c r="L2123" i="4"/>
  <c r="L2165" i="4"/>
  <c r="L2166" i="4"/>
  <c r="L2167" i="4"/>
  <c r="L2168" i="4"/>
  <c r="L2169" i="4"/>
  <c r="L2170" i="4"/>
  <c r="L2180" i="4"/>
  <c r="L2336" i="4"/>
  <c r="L2337" i="4"/>
  <c r="L2338" i="4"/>
  <c r="L2388" i="4"/>
  <c r="L2389" i="4"/>
  <c r="L2631" i="4"/>
  <c r="L2632" i="4"/>
  <c r="L2708" i="4"/>
  <c r="L2865" i="4"/>
  <c r="L4651" i="4"/>
  <c r="L4655" i="4"/>
  <c r="L4662" i="4"/>
  <c r="L4645" i="4"/>
  <c r="L4646" i="4"/>
  <c r="L4647" i="4"/>
  <c r="L4648" i="4"/>
  <c r="L4660" i="4"/>
  <c r="L4661" i="4"/>
  <c r="L4656" i="4"/>
  <c r="L4679" i="4"/>
  <c r="L4694" i="4"/>
  <c r="L643" i="4"/>
  <c r="L644" i="4"/>
  <c r="L645" i="4"/>
  <c r="L2284" i="4"/>
  <c r="L4485" i="4"/>
  <c r="L670" i="4"/>
  <c r="L2864" i="4"/>
  <c r="L2371" i="4"/>
  <c r="L4526" i="4"/>
  <c r="L1971" i="4"/>
  <c r="L4547" i="4"/>
  <c r="L4548" i="4"/>
  <c r="L4581" i="4"/>
  <c r="L4582" i="4"/>
  <c r="L4583" i="4"/>
  <c r="L4584" i="4"/>
  <c r="L4585" i="4"/>
  <c r="L4586" i="4"/>
  <c r="L337" i="4"/>
  <c r="L2370" i="4"/>
  <c r="L4508" i="4"/>
  <c r="L1193" i="4"/>
  <c r="L1388" i="4"/>
  <c r="L1895" i="4"/>
  <c r="L1896" i="4"/>
  <c r="L1893" i="4"/>
  <c r="L1894" i="4"/>
  <c r="L2018" i="4"/>
  <c r="L2019" i="4"/>
  <c r="L4558" i="4"/>
  <c r="L4443" i="4"/>
  <c r="L4444" i="4"/>
  <c r="L4445" i="4"/>
  <c r="L4446" i="4"/>
  <c r="L4447" i="4"/>
  <c r="L4448" i="4"/>
  <c r="L4465" i="4"/>
  <c r="L4466" i="4"/>
  <c r="L4467" i="4"/>
  <c r="L4468" i="4"/>
  <c r="L4469" i="4"/>
  <c r="L4470" i="4"/>
  <c r="L4449" i="4"/>
  <c r="L527" i="4"/>
  <c r="L1109" i="4"/>
  <c r="L1110" i="4"/>
  <c r="L4438" i="4"/>
  <c r="L4439" i="4"/>
  <c r="L4440" i="4"/>
  <c r="L4559" i="4"/>
  <c r="L4564" i="4"/>
  <c r="L4522" i="4"/>
  <c r="L4471" i="4"/>
  <c r="L4472" i="4"/>
  <c r="L4473" i="4"/>
  <c r="L4475" i="4"/>
  <c r="L3329" i="4"/>
  <c r="L3325" i="4"/>
  <c r="L2441" i="4"/>
  <c r="L2435" i="4"/>
  <c r="L4450" i="4"/>
  <c r="L4451" i="4"/>
  <c r="L4452" i="4"/>
  <c r="L4453" i="4"/>
  <c r="L4454" i="4"/>
  <c r="L293" i="4"/>
  <c r="L3403" i="4"/>
  <c r="L1063" i="4"/>
  <c r="L2428" i="4"/>
  <c r="L2429" i="4"/>
  <c r="L2430" i="4"/>
  <c r="L2431" i="4"/>
  <c r="L2432" i="4"/>
  <c r="L2433" i="4"/>
  <c r="L2434" i="4"/>
  <c r="L4491" i="4"/>
  <c r="L4492" i="4"/>
  <c r="L4565" i="4"/>
  <c r="L4488" i="4"/>
  <c r="L4588" i="4"/>
  <c r="L4587" i="4"/>
  <c r="L4620" i="4"/>
  <c r="L4484" i="4"/>
  <c r="L4529" i="4"/>
  <c r="L4530" i="4"/>
  <c r="L160" i="4"/>
  <c r="L161" i="4"/>
  <c r="L859" i="4"/>
  <c r="L4807" i="4"/>
  <c r="L3416" i="4"/>
  <c r="L3417" i="4"/>
  <c r="L4560" i="4"/>
  <c r="L4476" i="4"/>
  <c r="L4477" i="4"/>
  <c r="L4516" i="4"/>
  <c r="L4523" i="4"/>
  <c r="L4561" i="4"/>
  <c r="L4506" i="4"/>
  <c r="L4507" i="4"/>
  <c r="L3643" i="4"/>
  <c r="L4481" i="4"/>
  <c r="L4514" i="4"/>
  <c r="L4515" i="4"/>
  <c r="L4713" i="4"/>
  <c r="L4459" i="4"/>
  <c r="L4460" i="4"/>
  <c r="L2243" i="4"/>
  <c r="L4549" i="4"/>
  <c r="L4474" i="4"/>
  <c r="L4461" i="4"/>
  <c r="L4462" i="4"/>
  <c r="L4463" i="4"/>
  <c r="L4464" i="4"/>
  <c r="L3938" i="4"/>
  <c r="L839" i="4"/>
  <c r="L840" i="4"/>
  <c r="L3968" i="4"/>
  <c r="L3969" i="4"/>
  <c r="L1645" i="4"/>
  <c r="L4534" i="4"/>
  <c r="L4535" i="4"/>
  <c r="L4536" i="4"/>
  <c r="L4537" i="4"/>
  <c r="L4493" i="4"/>
  <c r="L4494" i="4"/>
  <c r="L4495" i="4"/>
  <c r="L4496" i="4"/>
  <c r="L4497" i="4"/>
  <c r="L4498" i="4"/>
  <c r="L4567" i="4"/>
  <c r="L4568" i="4"/>
  <c r="L4569" i="4"/>
  <c r="L4456" i="4"/>
  <c r="L4457" i="4"/>
  <c r="L1008" i="4"/>
  <c r="L1009" i="4"/>
  <c r="L2379" i="4"/>
  <c r="L2380" i="4"/>
  <c r="L2561" i="4"/>
  <c r="L2562" i="4"/>
  <c r="L4727" i="4"/>
  <c r="L4728" i="4"/>
  <c r="L4729" i="4"/>
  <c r="L4795" i="4"/>
  <c r="L4796" i="4"/>
  <c r="L246" i="4"/>
  <c r="L247" i="4"/>
  <c r="L2456" i="4"/>
  <c r="L2457" i="4"/>
  <c r="L510" i="4"/>
  <c r="L511" i="4"/>
  <c r="L253" i="4"/>
  <c r="L254" i="4"/>
  <c r="L3188" i="4"/>
  <c r="L273" i="4"/>
  <c r="L274" i="4"/>
  <c r="L275" i="4"/>
  <c r="L284" i="4"/>
  <c r="L4124" i="4"/>
  <c r="L4125" i="4"/>
  <c r="L4126" i="4"/>
  <c r="L4127" i="4"/>
  <c r="L4128" i="4"/>
  <c r="L4129" i="4"/>
  <c r="L4130" i="4"/>
  <c r="L4384" i="4"/>
  <c r="L4385" i="4"/>
  <c r="L4386" i="4"/>
  <c r="L4387" i="4"/>
  <c r="L26" i="4"/>
  <c r="L27" i="4"/>
  <c r="L554" i="4"/>
  <c r="L577" i="4"/>
  <c r="L1453" i="4"/>
  <c r="L1454" i="4"/>
  <c r="L1455" i="4"/>
  <c r="L2200" i="4"/>
  <c r="L2571" i="4"/>
  <c r="L2572" i="4"/>
  <c r="L2573" i="4"/>
  <c r="L4138" i="4"/>
  <c r="L4139" i="4"/>
  <c r="L649" i="4"/>
  <c r="L650" i="4"/>
  <c r="L651" i="4"/>
  <c r="L3661" i="4"/>
  <c r="L4140" i="4"/>
  <c r="L694" i="4"/>
  <c r="L668" i="4"/>
  <c r="L696" i="4"/>
  <c r="L697" i="4"/>
  <c r="L698" i="4"/>
  <c r="L945" i="4"/>
  <c r="L946" i="4"/>
  <c r="L138" i="4"/>
  <c r="L141" i="4"/>
  <c r="L2493" i="4"/>
  <c r="L2494" i="4"/>
  <c r="L3366" i="4"/>
  <c r="L3367" i="4"/>
  <c r="L707" i="4"/>
  <c r="L3392" i="4"/>
  <c r="L3560" i="4"/>
  <c r="L959" i="4"/>
  <c r="L713" i="4"/>
  <c r="L995" i="4"/>
  <c r="L4290" i="4"/>
  <c r="L2894" i="4"/>
  <c r="L883" i="4"/>
  <c r="L884" i="4"/>
  <c r="L885" i="4"/>
  <c r="L739" i="4"/>
  <c r="L742" i="4"/>
  <c r="L743" i="4"/>
  <c r="L744" i="4"/>
  <c r="L745" i="4"/>
  <c r="L4355" i="4"/>
  <c r="L3229" i="4"/>
  <c r="L751" i="4"/>
  <c r="L1081" i="4"/>
  <c r="L1082" i="4"/>
  <c r="L655" i="4"/>
  <c r="L771" i="4"/>
  <c r="L786" i="4"/>
  <c r="L3320" i="4"/>
  <c r="L3578" i="4"/>
  <c r="L3603" i="4"/>
  <c r="L3604" i="4"/>
  <c r="L3605" i="4"/>
  <c r="L3748" i="4"/>
  <c r="L3749" i="4"/>
  <c r="L4436" i="4"/>
  <c r="L3321" i="4"/>
  <c r="L457" i="4"/>
  <c r="L458" i="4"/>
  <c r="L1111" i="4"/>
  <c r="L2524" i="4"/>
  <c r="L1197" i="4"/>
  <c r="L1198" i="4"/>
  <c r="L1199" i="4"/>
  <c r="L1200" i="4"/>
  <c r="L1201" i="4"/>
  <c r="L1580" i="4"/>
  <c r="L3135" i="4"/>
  <c r="L3136" i="4"/>
  <c r="L3137" i="4"/>
  <c r="L121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563" i="4"/>
  <c r="L2029" i="4"/>
  <c r="L2030" i="4"/>
  <c r="L2031" i="4"/>
  <c r="L2032" i="4"/>
  <c r="L2050" i="4"/>
  <c r="L2051" i="4"/>
  <c r="L2052" i="4"/>
  <c r="L1334" i="4"/>
  <c r="L1335" i="4"/>
  <c r="L1336" i="4"/>
  <c r="L4275" i="4"/>
  <c r="L2345" i="4"/>
  <c r="L1587" i="4"/>
  <c r="L1305" i="4"/>
  <c r="L1196" i="4"/>
  <c r="L2909" i="4"/>
  <c r="L2910" i="4"/>
  <c r="L2911" i="4"/>
  <c r="L2912" i="4"/>
  <c r="L4271" i="4"/>
  <c r="L4272" i="4"/>
  <c r="L1743" i="4"/>
  <c r="L1748" i="4"/>
  <c r="L360" i="4"/>
  <c r="L371" i="4"/>
  <c r="L2096" i="4"/>
  <c r="L2808" i="4"/>
  <c r="L1792" i="4"/>
  <c r="L3377" i="4"/>
  <c r="L3423" i="4"/>
  <c r="L3803" i="4"/>
  <c r="L3804" i="4"/>
  <c r="L3805" i="4"/>
  <c r="L3806" i="4"/>
  <c r="L3807" i="4"/>
  <c r="L3848" i="4"/>
  <c r="L3849" i="4"/>
  <c r="L3599" i="4"/>
  <c r="L608" i="4"/>
  <c r="L1807" i="4"/>
  <c r="L1808" i="4"/>
  <c r="L2915" i="4"/>
  <c r="L3207" i="4"/>
  <c r="L3208" i="4"/>
  <c r="L3488" i="4"/>
  <c r="L60" i="4"/>
  <c r="L61" i="4"/>
  <c r="L62" i="4"/>
  <c r="L1187" i="4"/>
  <c r="L1188" i="4"/>
  <c r="L1923" i="4"/>
  <c r="L73" i="4"/>
  <c r="L120" i="4"/>
  <c r="L127" i="4"/>
  <c r="L130" i="4"/>
  <c r="L178" i="4"/>
  <c r="L179" i="4"/>
  <c r="L180" i="4"/>
  <c r="L185" i="4"/>
  <c r="L186" i="4"/>
  <c r="L187" i="4"/>
  <c r="L188" i="4"/>
  <c r="L189" i="4"/>
  <c r="L190" i="4"/>
  <c r="L191" i="4"/>
  <c r="L192" i="4"/>
  <c r="L193" i="4"/>
  <c r="L194" i="4"/>
  <c r="L233" i="4"/>
  <c r="L385" i="4"/>
  <c r="L386" i="4"/>
  <c r="L442" i="4"/>
  <c r="L658" i="4"/>
  <c r="L662" i="4"/>
  <c r="L663" i="4"/>
  <c r="L664" i="4"/>
  <c r="L967" i="4"/>
  <c r="L968" i="4"/>
  <c r="L969" i="4"/>
  <c r="L2261" i="4"/>
  <c r="L2262" i="4"/>
  <c r="L1458" i="4"/>
  <c r="L1459" i="4"/>
  <c r="L1460" i="4"/>
  <c r="L1473" i="4"/>
  <c r="L1661" i="4"/>
  <c r="L1663" i="4"/>
  <c r="L1711" i="4"/>
  <c r="L2451" i="4"/>
  <c r="L2454" i="4"/>
  <c r="L2460" i="4"/>
  <c r="L2461" i="4"/>
  <c r="L2476" i="4"/>
  <c r="L2477" i="4"/>
  <c r="L1852" i="4"/>
  <c r="L1853" i="4"/>
  <c r="L1854" i="4"/>
  <c r="L1855" i="4"/>
  <c r="L1856" i="4"/>
  <c r="L1857" i="4"/>
  <c r="L1974" i="4"/>
  <c r="L1975" i="4"/>
  <c r="L2105" i="4"/>
  <c r="L2116" i="4"/>
  <c r="L2121" i="4"/>
  <c r="L2122" i="4"/>
  <c r="L2173" i="4"/>
  <c r="L2352" i="4"/>
  <c r="L2353" i="4"/>
  <c r="L2354" i="4"/>
  <c r="L2355" i="4"/>
  <c r="L2390" i="4"/>
  <c r="L2391" i="4"/>
  <c r="L2508" i="4"/>
  <c r="L2641" i="4"/>
  <c r="L2642" i="4"/>
  <c r="L2643" i="4"/>
  <c r="L2683" i="4"/>
  <c r="L2712" i="4"/>
  <c r="L2713" i="4"/>
  <c r="L2714" i="4"/>
  <c r="L4664" i="4"/>
  <c r="L4677" i="4"/>
  <c r="L4678" i="4"/>
  <c r="L4701" i="4"/>
  <c r="L4702" i="4"/>
  <c r="L4703" i="4"/>
  <c r="L4704" i="4"/>
  <c r="L2329" i="4"/>
  <c r="L2221" i="4"/>
  <c r="L2222" i="4"/>
  <c r="L2959" i="4"/>
  <c r="L2960" i="4"/>
  <c r="L2961" i="4"/>
  <c r="L1104" i="4"/>
  <c r="L1105" i="4"/>
  <c r="L1438" i="4"/>
  <c r="L1439" i="4"/>
  <c r="L2226" i="4"/>
  <c r="L2227" i="4"/>
  <c r="L5117" i="4"/>
  <c r="L858" i="4"/>
  <c r="L1648" i="4"/>
  <c r="L3309" i="4"/>
  <c r="L3862" i="4"/>
  <c r="L3863" i="4"/>
  <c r="L3864" i="4"/>
  <c r="L2962" i="4"/>
  <c r="L2963" i="4"/>
  <c r="L2964" i="4"/>
  <c r="L2965" i="4"/>
  <c r="L779" i="4"/>
  <c r="L780" i="4"/>
  <c r="L781" i="4"/>
  <c r="L782" i="4"/>
  <c r="L783" i="4"/>
  <c r="L784" i="4"/>
  <c r="L1075" i="4"/>
  <c r="L1076" i="4"/>
  <c r="L2398" i="4"/>
  <c r="L2503" i="4"/>
  <c r="L2692" i="4"/>
  <c r="L4187" i="4"/>
  <c r="L4188" i="4"/>
  <c r="L4189" i="4"/>
  <c r="L4190" i="4"/>
  <c r="L2968" i="4"/>
  <c r="L2969" i="4"/>
  <c r="L3310" i="4"/>
  <c r="L3311" i="4"/>
  <c r="L3312" i="4"/>
  <c r="L3313" i="4"/>
  <c r="L2993" i="4"/>
  <c r="L2994" i="4"/>
  <c r="L334" i="4"/>
  <c r="L335" i="4"/>
  <c r="L3070" i="4"/>
  <c r="L3071" i="4"/>
  <c r="L3072" i="4"/>
  <c r="L4041" i="4"/>
  <c r="L2925" i="4"/>
  <c r="L1241" i="4"/>
  <c r="L1242" i="4"/>
  <c r="L1243" i="4"/>
  <c r="L1244" i="4"/>
  <c r="L1382" i="4"/>
  <c r="L1383" i="4"/>
  <c r="L2791" i="4"/>
  <c r="L3195" i="4"/>
  <c r="L3196" i="4"/>
  <c r="L3242" i="4"/>
  <c r="L3243" i="4"/>
  <c r="L3244" i="4"/>
  <c r="L3245" i="4"/>
  <c r="L3246" i="4"/>
  <c r="L3159" i="4"/>
  <c r="L3160" i="4"/>
  <c r="L3315" i="4"/>
  <c r="L3316" i="4"/>
  <c r="L3317" i="4"/>
  <c r="L3318" i="4"/>
  <c r="L2926" i="4"/>
  <c r="L2927" i="4"/>
  <c r="L2928" i="4"/>
  <c r="L423" i="4"/>
  <c r="L1147" i="4"/>
  <c r="L2437" i="4"/>
  <c r="L2438" i="4"/>
  <c r="L2439" i="4"/>
  <c r="L4044" i="4"/>
  <c r="L3146" i="4"/>
  <c r="L3334" i="4"/>
  <c r="L3335" i="4"/>
  <c r="L3356" i="4"/>
  <c r="L1440" i="4"/>
  <c r="L1441" i="4"/>
  <c r="L1442" i="4"/>
  <c r="L1443" i="4"/>
  <c r="L1444" i="4"/>
  <c r="L1619" i="4"/>
  <c r="L1620" i="4"/>
  <c r="L2418" i="4"/>
  <c r="L2419" i="4"/>
  <c r="L3724" i="4"/>
  <c r="L3725" i="4"/>
  <c r="L3726" i="4"/>
  <c r="L4434" i="4"/>
  <c r="L3402" i="4"/>
  <c r="L159" i="4"/>
  <c r="L507" i="4"/>
  <c r="L2935" i="4"/>
  <c r="L2527" i="4"/>
  <c r="L2528" i="4"/>
  <c r="L2529" i="4"/>
  <c r="L2530" i="4"/>
  <c r="L2531" i="4"/>
  <c r="L2532" i="4"/>
  <c r="L2533" i="4"/>
  <c r="L2534" i="4"/>
  <c r="L2535" i="4"/>
  <c r="L2536" i="4"/>
  <c r="L241" i="4"/>
  <c r="L3486" i="4"/>
  <c r="L3487" i="4"/>
  <c r="L3418" i="4"/>
  <c r="L3419" i="4"/>
  <c r="L737" i="4"/>
  <c r="L3421" i="4"/>
  <c r="L4858" i="4"/>
  <c r="L370" i="4"/>
  <c r="L787" i="4"/>
  <c r="L1515" i="4"/>
  <c r="L2013" i="4"/>
  <c r="L2546" i="4"/>
  <c r="L3542" i="4"/>
  <c r="L3543" i="4"/>
  <c r="L3544" i="4"/>
  <c r="L3545" i="4"/>
  <c r="L3692" i="4"/>
  <c r="L3693" i="4"/>
  <c r="L3694" i="4"/>
  <c r="L1254" i="4"/>
  <c r="L1255" i="4"/>
  <c r="L3019" i="4"/>
  <c r="L2244" i="4"/>
  <c r="L2245" i="4"/>
  <c r="L2246" i="4"/>
  <c r="L2247" i="4"/>
  <c r="L2248" i="4"/>
  <c r="L4176" i="4"/>
  <c r="L3139" i="4"/>
  <c r="L3140" i="4"/>
  <c r="L4356" i="4"/>
  <c r="L3939" i="4"/>
  <c r="L3940" i="4"/>
  <c r="L3941" i="4"/>
  <c r="L3942" i="4"/>
  <c r="L3943" i="4"/>
  <c r="L762" i="4"/>
  <c r="L841" i="4"/>
  <c r="L842" i="4"/>
  <c r="L843" i="4"/>
  <c r="L4213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2943" i="4"/>
  <c r="L3193" i="4"/>
  <c r="L3736" i="4"/>
  <c r="L3737" i="4"/>
  <c r="L4291" i="4"/>
  <c r="L2944" i="4"/>
  <c r="L2945" i="4"/>
  <c r="L4332" i="4"/>
  <c r="L4333" i="4"/>
  <c r="L4334" i="4"/>
  <c r="L4335" i="4"/>
  <c r="L4336" i="4"/>
  <c r="L4337" i="4"/>
  <c r="L4338" i="4"/>
  <c r="L4339" i="4"/>
  <c r="L4340" i="4"/>
  <c r="L4341" i="4"/>
  <c r="L4342" i="4"/>
  <c r="L4685" i="4"/>
  <c r="L4686" i="4"/>
  <c r="L4799" i="4"/>
  <c r="L4800" i="4"/>
  <c r="L4801" i="4"/>
  <c r="L4802" i="4"/>
  <c r="L3385" i="4"/>
  <c r="L3386" i="4"/>
  <c r="L4437" i="4"/>
  <c r="L104" i="4"/>
  <c r="L105" i="4"/>
  <c r="L106" i="4"/>
  <c r="L3792" i="4"/>
  <c r="L3186" i="4"/>
  <c r="L3187" i="4"/>
  <c r="L1563" i="4"/>
  <c r="L1564" i="4"/>
  <c r="L4131" i="4"/>
  <c r="L4132" i="4"/>
  <c r="L4133" i="4"/>
  <c r="L4134" i="4"/>
  <c r="L4388" i="4"/>
  <c r="L4389" i="4"/>
  <c r="L4390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446" i="4"/>
  <c r="L447" i="4"/>
  <c r="L544" i="4"/>
  <c r="L545" i="4"/>
  <c r="L546" i="4"/>
  <c r="L547" i="4"/>
  <c r="L580" i="4"/>
  <c r="L2482" i="4"/>
  <c r="L2483" i="4"/>
  <c r="L2484" i="4"/>
  <c r="L2485" i="4"/>
  <c r="L2486" i="4"/>
  <c r="L2574" i="4"/>
  <c r="L2575" i="4"/>
  <c r="L2576" i="4"/>
  <c r="L2577" i="4"/>
  <c r="L2578" i="4"/>
  <c r="L2592" i="4"/>
  <c r="L2661" i="4"/>
  <c r="L2795" i="4"/>
  <c r="L4141" i="4"/>
  <c r="L4142" i="4"/>
  <c r="L699" i="4"/>
  <c r="L788" i="4"/>
  <c r="L789" i="4"/>
  <c r="L790" i="4"/>
  <c r="L791" i="4"/>
  <c r="L792" i="4"/>
  <c r="L793" i="4"/>
  <c r="L794" i="4"/>
  <c r="L795" i="4"/>
  <c r="L3549" i="4"/>
  <c r="L3618" i="4"/>
  <c r="L3619" i="4"/>
  <c r="L3620" i="4"/>
  <c r="L3621" i="4"/>
  <c r="L3622" i="4"/>
  <c r="L3623" i="4"/>
  <c r="L4042" i="4"/>
  <c r="L749" i="4"/>
  <c r="L752" i="4"/>
  <c r="L753" i="4"/>
  <c r="L754" i="4"/>
  <c r="L1038" i="4"/>
  <c r="L1039" i="4"/>
  <c r="L1040" i="4"/>
  <c r="L1041" i="4"/>
  <c r="L1042" i="4"/>
  <c r="L1043" i="4"/>
  <c r="L3281" i="4"/>
  <c r="L3282" i="4"/>
  <c r="L3283" i="4"/>
  <c r="L3284" i="4"/>
  <c r="L1044" i="4"/>
  <c r="L2555" i="4"/>
  <c r="L3664" i="4"/>
  <c r="L3665" i="4"/>
  <c r="L3579" i="4"/>
  <c r="L3580" i="4"/>
  <c r="L4160" i="4"/>
  <c r="L4161" i="4"/>
  <c r="L460" i="4"/>
  <c r="L461" i="4"/>
  <c r="L462" i="4"/>
  <c r="L463" i="4"/>
  <c r="L3852" i="4"/>
  <c r="L904" i="4"/>
  <c r="L1582" i="4"/>
  <c r="L1202" i="4"/>
  <c r="L1203" i="4"/>
  <c r="L1204" i="4"/>
  <c r="L1205" i="4"/>
  <c r="L3138" i="4"/>
  <c r="L3481" i="4"/>
  <c r="L3482" i="4"/>
  <c r="L674" i="4"/>
  <c r="L675" i="4"/>
  <c r="L3845" i="4"/>
  <c r="L933" i="4"/>
  <c r="L934" i="4"/>
  <c r="L2053" i="4"/>
  <c r="L2881" i="4"/>
  <c r="L2882" i="4"/>
  <c r="L4435" i="4"/>
  <c r="L2615" i="4"/>
  <c r="L2616" i="4"/>
  <c r="L1308" i="4"/>
  <c r="L1592" i="4"/>
  <c r="L1627" i="4"/>
  <c r="L1628" i="4"/>
  <c r="L732" i="4"/>
  <c r="L733" i="4"/>
  <c r="L734" i="4"/>
  <c r="L1773" i="4"/>
  <c r="L1802" i="4"/>
  <c r="L1829" i="4"/>
  <c r="L1830" i="4"/>
  <c r="L1831" i="4"/>
  <c r="L4180" i="4"/>
  <c r="L3031" i="4"/>
  <c r="L3032" i="4"/>
  <c r="L3033" i="4"/>
  <c r="L3034" i="4"/>
  <c r="L4818" i="4"/>
  <c r="L163" i="4"/>
  <c r="L164" i="4"/>
  <c r="L165" i="4"/>
  <c r="L167" i="4"/>
  <c r="L168" i="4"/>
  <c r="L280" i="4"/>
  <c r="L383" i="4"/>
  <c r="L406" i="4"/>
  <c r="L618" i="4"/>
  <c r="L621" i="4"/>
  <c r="L622" i="4"/>
  <c r="L631" i="4"/>
  <c r="L775" i="4"/>
  <c r="L776" i="4"/>
  <c r="L848" i="4"/>
  <c r="L849" i="4"/>
  <c r="L923" i="4"/>
  <c r="L1414" i="4"/>
  <c r="L1536" i="4"/>
  <c r="L1789" i="4"/>
  <c r="L1790" i="4"/>
  <c r="L2478" i="4"/>
  <c r="L1847" i="4"/>
  <c r="L1848" i="4"/>
  <c r="L1915" i="4"/>
  <c r="L1916" i="4"/>
  <c r="L1951" i="4"/>
  <c r="L1952" i="4"/>
  <c r="L2100" i="4"/>
  <c r="L2102" i="4"/>
  <c r="L2155" i="4"/>
  <c r="L2156" i="4"/>
  <c r="L2157" i="4"/>
  <c r="L2158" i="4"/>
  <c r="L2386" i="4"/>
  <c r="L2509" i="4"/>
  <c r="L2510" i="4"/>
  <c r="L2640" i="4"/>
  <c r="L3782" i="4"/>
  <c r="L2773" i="4"/>
  <c r="L4654" i="4"/>
  <c r="L4663" i="4"/>
  <c r="L4650" i="4"/>
  <c r="L4665" i="4"/>
  <c r="L2866" i="4"/>
  <c r="L2867" i="4"/>
  <c r="L2223" i="4"/>
  <c r="L2228" i="4"/>
  <c r="L3271" i="4"/>
  <c r="L863" i="4"/>
  <c r="L864" i="4"/>
  <c r="L1464" i="4"/>
  <c r="L1465" i="4"/>
  <c r="L2372" i="4"/>
  <c r="L3865" i="4"/>
  <c r="L3866" i="4"/>
  <c r="L111" i="4"/>
  <c r="L112" i="4"/>
  <c r="L113" i="4"/>
  <c r="L3606" i="4"/>
  <c r="L3607" i="4"/>
  <c r="L893" i="4"/>
  <c r="L1078" i="4"/>
  <c r="L336" i="4"/>
  <c r="L1551" i="4"/>
  <c r="L3447" i="4"/>
  <c r="L3448" i="4"/>
  <c r="L3449" i="4"/>
  <c r="L3450" i="4"/>
  <c r="L3451" i="4"/>
  <c r="L3507" i="4"/>
  <c r="L1398" i="4"/>
  <c r="L3194" i="4"/>
  <c r="L2020" i="4"/>
  <c r="L2021" i="4"/>
  <c r="L3247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319" i="4"/>
  <c r="L3452" i="4"/>
  <c r="L3300" i="4"/>
  <c r="L3794" i="4"/>
  <c r="L3795" i="4"/>
  <c r="L3796" i="4"/>
  <c r="L3797" i="4"/>
  <c r="L3798" i="4"/>
  <c r="L3799" i="4"/>
  <c r="L4202" i="4"/>
  <c r="L4203" i="4"/>
  <c r="L4204" i="4"/>
  <c r="L4205" i="4"/>
  <c r="L4206" i="4"/>
  <c r="L3272" i="4"/>
  <c r="L1107" i="4"/>
  <c r="L2469" i="4"/>
  <c r="L3394" i="4"/>
  <c r="L3395" i="4"/>
  <c r="L4770" i="4"/>
  <c r="L4771" i="4"/>
  <c r="L4772" i="4"/>
  <c r="L1007" i="4"/>
  <c r="L2440" i="4"/>
  <c r="L3336" i="4"/>
  <c r="L3337" i="4"/>
  <c r="L4198" i="4"/>
  <c r="L4199" i="4"/>
  <c r="L478" i="4"/>
  <c r="L479" i="4"/>
  <c r="L480" i="4"/>
  <c r="L3360" i="4"/>
  <c r="L3361" i="4"/>
  <c r="L3362" i="4"/>
  <c r="L3370" i="4"/>
  <c r="L2322" i="4"/>
  <c r="L3816" i="4"/>
  <c r="L3817" i="4"/>
  <c r="L3818" i="4"/>
  <c r="L868" i="4"/>
  <c r="L4779" i="4"/>
  <c r="L4805" i="4"/>
  <c r="L4806" i="4"/>
  <c r="L375" i="4"/>
  <c r="L3414" i="4"/>
  <c r="L3492" i="4"/>
  <c r="L3493" i="4"/>
  <c r="L4168" i="4"/>
  <c r="L3696" i="4"/>
  <c r="L4603" i="4"/>
  <c r="L430" i="4"/>
  <c r="L431" i="4"/>
  <c r="L1364" i="4"/>
  <c r="L1365" i="4"/>
  <c r="L1756" i="4"/>
  <c r="L3539" i="4"/>
  <c r="L2472" i="4"/>
  <c r="L2999" i="4"/>
  <c r="L3000" i="4"/>
  <c r="L3001" i="4"/>
  <c r="L3002" i="4"/>
  <c r="L3215" i="4"/>
  <c r="L3615" i="4"/>
  <c r="L3616" i="4"/>
  <c r="L4608" i="4"/>
  <c r="L4609" i="4"/>
  <c r="L4610" i="4"/>
  <c r="L419" i="4"/>
  <c r="L420" i="4"/>
  <c r="L2249" i="4"/>
  <c r="L3871" i="4"/>
  <c r="L3872" i="4"/>
  <c r="L3944" i="4"/>
  <c r="L3945" i="4"/>
  <c r="L3946" i="4"/>
  <c r="L828" i="4"/>
  <c r="L829" i="4"/>
  <c r="L830" i="4"/>
  <c r="L1089" i="4"/>
  <c r="L4207" i="4"/>
  <c r="L4208" i="4"/>
  <c r="L4209" i="4"/>
  <c r="L4210" i="4"/>
  <c r="L4214" i="4"/>
  <c r="L4097" i="4"/>
  <c r="L3662" i="4"/>
  <c r="L3663" i="4"/>
  <c r="L3143" i="4"/>
  <c r="L3144" i="4"/>
  <c r="L3145" i="4"/>
  <c r="L3697" i="4"/>
  <c r="L4098" i="4"/>
  <c r="L4099" i="4"/>
  <c r="L4100" i="4"/>
  <c r="L4101" i="4"/>
  <c r="L4102" i="4"/>
  <c r="L4103" i="4"/>
  <c r="L4104" i="4"/>
  <c r="L4105" i="4"/>
  <c r="L4343" i="4"/>
  <c r="L4292" i="4"/>
  <c r="L4763" i="4"/>
  <c r="L4764" i="4"/>
  <c r="L1247" i="4"/>
  <c r="L3210" i="4"/>
  <c r="L1001" i="4"/>
  <c r="L1002" i="4"/>
  <c r="L1003" i="4"/>
  <c r="L1004" i="4"/>
  <c r="L1005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566" i="4"/>
  <c r="L1567" i="4"/>
  <c r="L1568" i="4"/>
  <c r="L1602" i="4"/>
  <c r="L1603" i="4"/>
  <c r="L1991" i="4"/>
  <c r="L1992" i="4"/>
  <c r="L2547" i="4"/>
  <c r="L2548" i="4"/>
  <c r="L2549" i="4"/>
  <c r="L2550" i="4"/>
  <c r="L2551" i="4"/>
  <c r="L2552" i="4"/>
  <c r="L2553" i="4"/>
  <c r="L2554" i="4"/>
  <c r="L2463" i="4"/>
  <c r="L3514" i="4"/>
  <c r="L3515" i="4"/>
  <c r="L251" i="4"/>
  <c r="L252" i="4"/>
  <c r="L261" i="4"/>
  <c r="L262" i="4"/>
  <c r="L263" i="4"/>
  <c r="L264" i="4"/>
  <c r="L265" i="4"/>
  <c r="L302" i="4"/>
  <c r="L303" i="4"/>
  <c r="L1562" i="4"/>
  <c r="L4135" i="4"/>
  <c r="L4136" i="4"/>
  <c r="L4391" i="4"/>
  <c r="L4392" i="4"/>
  <c r="L4393" i="4"/>
  <c r="L4394" i="4"/>
  <c r="L4395" i="4"/>
  <c r="L475" i="4"/>
  <c r="L504" i="4"/>
  <c r="L536" i="4"/>
  <c r="L537" i="4"/>
  <c r="L538" i="4"/>
  <c r="L539" i="4"/>
  <c r="L540" i="4"/>
  <c r="L541" i="4"/>
  <c r="L542" i="4"/>
  <c r="L543" i="4"/>
  <c r="L723" i="4"/>
  <c r="L767" i="4"/>
  <c r="L816" i="4"/>
  <c r="L817" i="4"/>
  <c r="L818" i="4"/>
  <c r="L2316" i="4"/>
  <c r="L2317" i="4"/>
  <c r="L2318" i="4"/>
  <c r="L2319" i="4"/>
  <c r="L2559" i="4"/>
  <c r="L2593" i="4"/>
  <c r="L2666" i="4"/>
  <c r="L2667" i="4"/>
  <c r="L2668" i="4"/>
  <c r="L2669" i="4"/>
  <c r="L2670" i="4"/>
  <c r="L3328" i="4"/>
  <c r="L3373" i="4"/>
  <c r="L693" i="4"/>
  <c r="L3222" i="4"/>
  <c r="L755" i="4"/>
  <c r="L975" i="4"/>
  <c r="L976" i="4"/>
  <c r="L1036" i="4"/>
  <c r="L1037" i="4"/>
  <c r="L889" i="4"/>
  <c r="L467" i="4"/>
  <c r="L469" i="4"/>
  <c r="L593" i="4"/>
  <c r="L594" i="4"/>
  <c r="L605" i="4"/>
  <c r="L606" i="4"/>
  <c r="L770" i="4"/>
  <c r="L3581" i="4"/>
  <c r="L3582" i="4"/>
  <c r="L3583" i="4"/>
  <c r="L4162" i="4"/>
  <c r="L4163" i="4"/>
  <c r="L4245" i="4"/>
  <c r="L4402" i="4"/>
  <c r="L4403" i="4"/>
  <c r="L4404" i="4"/>
  <c r="L4405" i="4"/>
  <c r="L4406" i="4"/>
  <c r="L4407" i="4"/>
  <c r="L4408" i="4"/>
  <c r="L4409" i="4"/>
  <c r="L3853" i="4"/>
  <c r="L1345" i="4"/>
  <c r="L1346" i="4"/>
  <c r="L1347" i="4"/>
  <c r="L1348" i="4"/>
  <c r="L1349" i="4"/>
  <c r="L1350" i="4"/>
  <c r="L1351" i="4"/>
  <c r="L1352" i="4"/>
  <c r="L1353" i="4"/>
  <c r="L1354" i="4"/>
  <c r="L4741" i="4"/>
  <c r="L4742" i="4"/>
  <c r="L4743" i="4"/>
  <c r="L4744" i="4"/>
  <c r="L1342" i="4"/>
  <c r="L1343" i="4"/>
  <c r="L1344" i="4"/>
  <c r="L1206" i="4"/>
  <c r="L4595" i="4"/>
  <c r="L1213" i="4"/>
  <c r="L1214" i="4"/>
  <c r="L3483" i="4"/>
  <c r="L4279" i="4"/>
  <c r="L2034" i="4"/>
  <c r="L2035" i="4"/>
  <c r="L2036" i="4"/>
  <c r="L2054" i="4"/>
  <c r="L2491" i="4"/>
  <c r="L3433" i="4"/>
  <c r="L3434" i="4"/>
  <c r="L3435" i="4"/>
  <c r="L3689" i="4"/>
  <c r="L3690" i="4"/>
  <c r="L3691" i="4"/>
  <c r="L4325" i="4"/>
  <c r="L4326" i="4"/>
  <c r="L305" i="4"/>
  <c r="L306" i="4"/>
  <c r="L308" i="4"/>
  <c r="L1006" i="4"/>
  <c r="L2191" i="4"/>
  <c r="L2192" i="4"/>
  <c r="L2193" i="4"/>
  <c r="L2194" i="4"/>
  <c r="L3376" i="4"/>
  <c r="L3550" i="4"/>
  <c r="L3551" i="4"/>
  <c r="L3552" i="4"/>
  <c r="L3553" i="4"/>
  <c r="L3554" i="4"/>
  <c r="L3555" i="4"/>
  <c r="L3556" i="4"/>
  <c r="L3557" i="4"/>
  <c r="L12" i="4"/>
  <c r="L1194" i="4"/>
  <c r="L2522" i="4"/>
  <c r="L4671" i="4"/>
  <c r="L4672" i="4"/>
  <c r="L4673" i="4"/>
  <c r="L4674" i="4"/>
  <c r="L4273" i="4"/>
  <c r="L4274" i="4"/>
  <c r="L1751" i="4"/>
  <c r="L825" i="4"/>
  <c r="L867" i="4"/>
  <c r="L1320" i="4"/>
  <c r="L1321" i="4"/>
  <c r="L1448" i="4"/>
  <c r="L1449" i="4"/>
  <c r="L3485" i="4"/>
  <c r="L3680" i="4"/>
  <c r="L3772" i="4"/>
  <c r="L4251" i="4"/>
  <c r="L4252" i="4"/>
  <c r="L3522" i="4"/>
  <c r="L1806" i="4"/>
  <c r="L2830" i="4"/>
  <c r="L2831" i="4"/>
  <c r="L2832" i="4"/>
  <c r="L2833" i="4"/>
  <c r="L2834" i="4"/>
  <c r="L680" i="4"/>
  <c r="L979" i="4"/>
  <c r="L980" i="4"/>
  <c r="L981" i="4"/>
  <c r="L982" i="4"/>
  <c r="L983" i="4"/>
  <c r="L1646" i="4"/>
  <c r="L2609" i="4"/>
  <c r="L2610" i="4"/>
  <c r="L2611" i="4"/>
  <c r="L3035" i="4"/>
  <c r="L38" i="4"/>
  <c r="L1822" i="4"/>
  <c r="L1823" i="4"/>
  <c r="L1924" i="4"/>
  <c r="L1925" i="4"/>
  <c r="L1982" i="4"/>
  <c r="L4842" i="4"/>
  <c r="L4846" i="4"/>
  <c r="L4847" i="4"/>
  <c r="L2065" i="4"/>
  <c r="L128" i="4"/>
  <c r="L131" i="4"/>
  <c r="L202" i="4"/>
  <c r="L2076" i="4"/>
  <c r="L2077" i="4"/>
  <c r="L2078" i="4"/>
  <c r="L2079" i="4"/>
  <c r="L281" i="4"/>
  <c r="L282" i="4"/>
  <c r="L283" i="4"/>
  <c r="L387" i="4"/>
  <c r="L407" i="4"/>
  <c r="L595" i="4"/>
  <c r="L689" i="4"/>
  <c r="L947" i="4"/>
  <c r="L948" i="4"/>
  <c r="L966" i="4"/>
  <c r="L970" i="4"/>
  <c r="L1263" i="4"/>
  <c r="L1264" i="4"/>
  <c r="L1294" i="4"/>
  <c r="L1295" i="4"/>
  <c r="L1314" i="4"/>
  <c r="L1367" i="4"/>
  <c r="L1373" i="4"/>
  <c r="L1374" i="4"/>
  <c r="L1415" i="4"/>
  <c r="L1425" i="4"/>
  <c r="L1527" i="4"/>
  <c r="L1528" i="4"/>
  <c r="L1541" i="4"/>
  <c r="L1639" i="4"/>
  <c r="L1640" i="4"/>
  <c r="L2266" i="4"/>
  <c r="L1699" i="4"/>
  <c r="L1700" i="4"/>
  <c r="L2296" i="4"/>
  <c r="L2297" i="4"/>
  <c r="L1825" i="4"/>
  <c r="L1884" i="4"/>
  <c r="L1885" i="4"/>
  <c r="L2015" i="4"/>
  <c r="L2016" i="4"/>
  <c r="L2101" i="4"/>
  <c r="L2103" i="4"/>
  <c r="L2159" i="4"/>
  <c r="L2160" i="4"/>
  <c r="L2174" i="4"/>
  <c r="L2333" i="4"/>
  <c r="L2340" i="4"/>
  <c r="L2558" i="4"/>
  <c r="L2594" i="4"/>
  <c r="L2644" i="4"/>
  <c r="L2645" i="4"/>
  <c r="L2646" i="4"/>
  <c r="L2687" i="4"/>
  <c r="L2772" i="4"/>
  <c r="L4164" i="4"/>
  <c r="L672" i="4"/>
  <c r="L1180" i="4"/>
  <c r="L1649" i="4"/>
  <c r="L2310" i="4"/>
  <c r="L2311" i="4"/>
  <c r="L2312" i="4"/>
  <c r="L3867" i="4"/>
  <c r="L3624" i="4"/>
  <c r="L4249" i="4"/>
  <c r="L1072" i="4"/>
  <c r="L2395" i="4"/>
  <c r="L2671" i="4"/>
  <c r="L1136" i="4"/>
  <c r="L1137" i="4"/>
  <c r="L1138" i="4"/>
  <c r="L1139" i="4"/>
  <c r="L944" i="4"/>
  <c r="L2468" i="4"/>
  <c r="L1384" i="4"/>
  <c r="L1385" i="4"/>
  <c r="L1386" i="4"/>
  <c r="L1387" i="4"/>
  <c r="L1864" i="4"/>
  <c r="L1865" i="4"/>
  <c r="L1866" i="4"/>
  <c r="L1868" i="4"/>
  <c r="L1869" i="4"/>
  <c r="L1897" i="4"/>
  <c r="L1898" i="4"/>
  <c r="L1899" i="4"/>
  <c r="L1900" i="4"/>
  <c r="L1901" i="4"/>
  <c r="L227" i="4"/>
  <c r="L228" i="4"/>
  <c r="L2837" i="4"/>
  <c r="L2838" i="4"/>
  <c r="L2839" i="4"/>
  <c r="L2840" i="4"/>
  <c r="L2841" i="4"/>
  <c r="L2842" i="4"/>
  <c r="L2929" i="4"/>
  <c r="L3114" i="4"/>
  <c r="L3115" i="4"/>
  <c r="L3116" i="4"/>
  <c r="L3117" i="4"/>
  <c r="L3591" i="4"/>
  <c r="L3592" i="4"/>
  <c r="L3593" i="4"/>
  <c r="L3594" i="4"/>
  <c r="L3595" i="4"/>
  <c r="L3596" i="4"/>
  <c r="L3597" i="4"/>
  <c r="L3598" i="4"/>
  <c r="L1097" i="4"/>
  <c r="L525" i="4"/>
  <c r="L1094" i="4"/>
  <c r="L1095" i="4"/>
  <c r="L1096" i="4"/>
  <c r="L1289" i="4"/>
  <c r="L1469" i="4"/>
  <c r="L1470" i="4"/>
  <c r="L1471" i="4"/>
  <c r="L1148" i="4"/>
  <c r="L1149" i="4"/>
  <c r="L2291" i="4"/>
  <c r="L2292" i="4"/>
  <c r="L2293" i="4"/>
  <c r="L2930" i="4"/>
  <c r="L2931" i="4"/>
  <c r="L2932" i="4"/>
  <c r="L2933" i="4"/>
  <c r="L3639" i="4"/>
  <c r="L3357" i="4"/>
  <c r="L3359" i="4"/>
  <c r="L940" i="4"/>
  <c r="L1047" i="4"/>
  <c r="L1061" i="4"/>
  <c r="L1062" i="4"/>
  <c r="L1445" i="4"/>
  <c r="L2404" i="4"/>
  <c r="L2405" i="4"/>
  <c r="L3223" i="4"/>
  <c r="L3224" i="4"/>
  <c r="L3225" i="4"/>
  <c r="L3226" i="4"/>
  <c r="L3727" i="4"/>
  <c r="L3728" i="4"/>
  <c r="L3729" i="4"/>
  <c r="L3730" i="4"/>
  <c r="L4282" i="4"/>
  <c r="L3410" i="4"/>
  <c r="L3411" i="4"/>
  <c r="L3412" i="4"/>
  <c r="L3413" i="4"/>
  <c r="L2490" i="4"/>
  <c r="L4777" i="4"/>
  <c r="L4778" i="4"/>
  <c r="L3777" i="4"/>
  <c r="L3778" i="4"/>
  <c r="L1542" i="4"/>
  <c r="L1543" i="4"/>
  <c r="L1544" i="4"/>
  <c r="L2843" i="4"/>
  <c r="L2844" i="4"/>
  <c r="L2845" i="4"/>
  <c r="L2846" i="4"/>
  <c r="L3484" i="4"/>
  <c r="L1613" i="4"/>
  <c r="L2538" i="4"/>
  <c r="L2539" i="4"/>
  <c r="L2540" i="4"/>
  <c r="L2541" i="4"/>
  <c r="L2936" i="4"/>
  <c r="L2937" i="4"/>
  <c r="L4834" i="4"/>
  <c r="L1256" i="4"/>
  <c r="L1257" i="4"/>
  <c r="L3020" i="4"/>
  <c r="L1140" i="4"/>
  <c r="L1141" i="4"/>
  <c r="L1555" i="4"/>
  <c r="L1757" i="4"/>
  <c r="L2792" i="4"/>
  <c r="L2793" i="4"/>
  <c r="L2794" i="4"/>
  <c r="L2938" i="4"/>
  <c r="L2989" i="4"/>
  <c r="L2990" i="4"/>
  <c r="L2991" i="4"/>
  <c r="L2992" i="4"/>
  <c r="L3102" i="4"/>
  <c r="L3103" i="4"/>
  <c r="L3104" i="4"/>
  <c r="L3105" i="4"/>
  <c r="L3106" i="4"/>
  <c r="L3107" i="4"/>
  <c r="L3219" i="4"/>
  <c r="L3220" i="4"/>
  <c r="L3221" i="4"/>
  <c r="L4361" i="4"/>
  <c r="L4362" i="4"/>
  <c r="L4363" i="4"/>
  <c r="L4364" i="4"/>
  <c r="L4365" i="4"/>
  <c r="L4366" i="4"/>
  <c r="L1777" i="4"/>
  <c r="L927" i="4"/>
  <c r="L2250" i="4"/>
  <c r="L2251" i="4"/>
  <c r="L2252" i="4"/>
  <c r="L2253" i="4"/>
  <c r="L2254" i="4"/>
  <c r="L3099" i="4"/>
  <c r="L115" i="4"/>
  <c r="L3947" i="4"/>
  <c r="L3948" i="4"/>
  <c r="L3949" i="4"/>
  <c r="L3950" i="4"/>
  <c r="L831" i="4"/>
  <c r="L832" i="4"/>
  <c r="L833" i="4"/>
  <c r="L1052" i="4"/>
  <c r="L4211" i="4"/>
  <c r="L4212" i="4"/>
  <c r="L1779" i="4"/>
  <c r="L1780" i="4"/>
  <c r="L1781" i="4"/>
  <c r="L1782" i="4"/>
  <c r="L1783" i="4"/>
  <c r="L4215" i="4"/>
  <c r="L4263" i="4"/>
  <c r="L4264" i="4"/>
  <c r="L2946" i="4"/>
  <c r="L2947" i="4"/>
  <c r="L2948" i="4"/>
  <c r="L2949" i="4"/>
  <c r="L4304" i="4"/>
  <c r="L4761" i="4"/>
  <c r="L4762" i="4"/>
  <c r="L3529" i="4"/>
  <c r="L3530" i="4"/>
  <c r="L4106" i="4"/>
  <c r="L4107" i="4"/>
  <c r="L4108" i="4"/>
  <c r="L4109" i="4"/>
  <c r="L4110" i="4"/>
  <c r="L4111" i="4"/>
  <c r="L4327" i="4"/>
  <c r="L4328" i="4"/>
  <c r="L4293" i="4"/>
  <c r="L4294" i="4"/>
  <c r="L3567" i="4"/>
  <c r="L4687" i="4"/>
  <c r="L4688" i="4"/>
  <c r="L1463" i="4"/>
  <c r="L1594" i="4"/>
  <c r="L1595" i="4"/>
  <c r="L1596" i="4"/>
  <c r="L1818" i="4"/>
  <c r="L1819" i="4"/>
  <c r="L2950" i="4"/>
  <c r="L3642" i="4"/>
  <c r="L1969" i="4"/>
  <c r="L2" i="4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2" i="2"/>
  <c r="I2548" i="4"/>
  <c r="I2549" i="4" s="1"/>
  <c r="I2550" i="4" s="1"/>
  <c r="I2551" i="4" s="1"/>
  <c r="I2552" i="4" s="1"/>
  <c r="I2553" i="4" s="1"/>
  <c r="I2554" i="4" s="1"/>
  <c r="I105" i="4"/>
  <c r="I106" i="4" s="1"/>
  <c r="I3792" i="4" s="1"/>
  <c r="I247" i="4"/>
  <c r="I245" i="4"/>
  <c r="I102" i="4"/>
  <c r="I103" i="4" s="1"/>
  <c r="I3" i="4"/>
  <c r="I4" i="4" s="1"/>
  <c r="I5" i="4" s="1"/>
  <c r="I6" i="4" s="1"/>
  <c r="I7" i="4" s="1"/>
  <c r="J2" i="4"/>
  <c r="N1751" i="4"/>
  <c r="N1456" i="2"/>
  <c r="N145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7" i="2"/>
  <c r="N1522" i="2"/>
  <c r="N1523" i="2"/>
  <c r="N1524" i="2"/>
  <c r="N1525" i="2"/>
  <c r="N1526" i="2"/>
  <c r="N1527" i="2"/>
  <c r="N1528" i="2"/>
  <c r="N1529" i="2"/>
  <c r="N1530" i="2"/>
  <c r="N1533" i="2"/>
  <c r="N1539" i="2"/>
  <c r="N1540" i="2"/>
  <c r="N1541" i="2"/>
  <c r="N1546" i="2"/>
  <c r="N1547" i="2"/>
  <c r="N1550" i="2"/>
  <c r="N1551" i="2"/>
  <c r="N1552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5" i="2"/>
  <c r="N1726" i="2"/>
  <c r="N1727" i="2"/>
  <c r="N1728" i="2"/>
  <c r="N1729" i="2"/>
  <c r="N1730" i="2"/>
  <c r="J1456" i="2"/>
  <c r="K1456" i="2" s="1"/>
  <c r="O1456" i="2" s="1"/>
  <c r="J1457" i="2"/>
  <c r="K1457" i="2" s="1"/>
  <c r="O1457" i="2" s="1"/>
  <c r="J1458" i="2"/>
  <c r="K1458" i="2" s="1"/>
  <c r="O1458" i="2" s="1"/>
  <c r="J1459" i="2"/>
  <c r="K1459" i="2" s="1"/>
  <c r="O1459" i="2" s="1"/>
  <c r="J1460" i="2"/>
  <c r="K1460" i="2" s="1"/>
  <c r="O1460" i="2" s="1"/>
  <c r="J1461" i="2"/>
  <c r="K1461" i="2" s="1"/>
  <c r="O1461" i="2" s="1"/>
  <c r="J1462" i="2"/>
  <c r="K1462" i="2" s="1"/>
  <c r="O1462" i="2" s="1"/>
  <c r="J1463" i="2"/>
  <c r="K1463" i="2" s="1"/>
  <c r="O1463" i="2" s="1"/>
  <c r="J1464" i="2"/>
  <c r="K1464" i="2" s="1"/>
  <c r="O1464" i="2" s="1"/>
  <c r="J1465" i="2"/>
  <c r="K1465" i="2" s="1"/>
  <c r="O1465" i="2" s="1"/>
  <c r="J1466" i="2"/>
  <c r="K1466" i="2" s="1"/>
  <c r="O1466" i="2" s="1"/>
  <c r="J1467" i="2"/>
  <c r="K1467" i="2" s="1"/>
  <c r="O1467" i="2" s="1"/>
  <c r="J1468" i="2"/>
  <c r="K1468" i="2" s="1"/>
  <c r="O1468" i="2" s="1"/>
  <c r="J1469" i="2"/>
  <c r="K1469" i="2" s="1"/>
  <c r="O1469" i="2" s="1"/>
  <c r="J1470" i="2"/>
  <c r="K1470" i="2" s="1"/>
  <c r="O1470" i="2" s="1"/>
  <c r="J1471" i="2"/>
  <c r="K1471" i="2" s="1"/>
  <c r="O1471" i="2" s="1"/>
  <c r="J1472" i="2"/>
  <c r="K1472" i="2" s="1"/>
  <c r="O1472" i="2" s="1"/>
  <c r="J1473" i="2"/>
  <c r="K1473" i="2" s="1"/>
  <c r="O1473" i="2" s="1"/>
  <c r="J1474" i="2"/>
  <c r="K1474" i="2" s="1"/>
  <c r="O1474" i="2" s="1"/>
  <c r="J1475" i="2"/>
  <c r="K1475" i="2" s="1"/>
  <c r="O1475" i="2" s="1"/>
  <c r="J1476" i="2"/>
  <c r="K1476" i="2" s="1"/>
  <c r="O1476" i="2" s="1"/>
  <c r="J1477" i="2"/>
  <c r="K1477" i="2" s="1"/>
  <c r="O1477" i="2" s="1"/>
  <c r="J1478" i="2"/>
  <c r="K1478" i="2" s="1"/>
  <c r="O1478" i="2" s="1"/>
  <c r="J1479" i="2"/>
  <c r="K1479" i="2" s="1"/>
  <c r="O1479" i="2" s="1"/>
  <c r="J1480" i="2"/>
  <c r="K1480" i="2" s="1"/>
  <c r="O1480" i="2" s="1"/>
  <c r="J1481" i="2"/>
  <c r="K1481" i="2" s="1"/>
  <c r="O1481" i="2" s="1"/>
  <c r="J1482" i="2"/>
  <c r="K1482" i="2" s="1"/>
  <c r="O1482" i="2" s="1"/>
  <c r="J1483" i="2"/>
  <c r="K1483" i="2" s="1"/>
  <c r="O1483" i="2" s="1"/>
  <c r="J1484" i="2"/>
  <c r="K1484" i="2" s="1"/>
  <c r="O1484" i="2" s="1"/>
  <c r="J1485" i="2"/>
  <c r="K1485" i="2" s="1"/>
  <c r="O1485" i="2" s="1"/>
  <c r="J1486" i="2"/>
  <c r="K1486" i="2" s="1"/>
  <c r="O1486" i="2" s="1"/>
  <c r="J1487" i="2"/>
  <c r="K1487" i="2" s="1"/>
  <c r="O1487" i="2" s="1"/>
  <c r="J1488" i="2"/>
  <c r="K1488" i="2" s="1"/>
  <c r="O1488" i="2" s="1"/>
  <c r="J1489" i="2"/>
  <c r="K1489" i="2" s="1"/>
  <c r="O1489" i="2" s="1"/>
  <c r="J1490" i="2"/>
  <c r="K1490" i="2" s="1"/>
  <c r="O1490" i="2" s="1"/>
  <c r="J1491" i="2"/>
  <c r="K1491" i="2" s="1"/>
  <c r="O1491" i="2" s="1"/>
  <c r="J1492" i="2"/>
  <c r="K1492" i="2" s="1"/>
  <c r="O1492" i="2" s="1"/>
  <c r="J1493" i="2"/>
  <c r="K1493" i="2" s="1"/>
  <c r="O1493" i="2" s="1"/>
  <c r="J1494" i="2"/>
  <c r="K1494" i="2" s="1"/>
  <c r="O1494" i="2" s="1"/>
  <c r="J1495" i="2"/>
  <c r="K1495" i="2" s="1"/>
  <c r="O1495" i="2" s="1"/>
  <c r="J1496" i="2"/>
  <c r="K1496" i="2" s="1"/>
  <c r="O1496" i="2" s="1"/>
  <c r="J1497" i="2"/>
  <c r="K1497" i="2" s="1"/>
  <c r="O1497" i="2" s="1"/>
  <c r="J1498" i="2"/>
  <c r="K1498" i="2" s="1"/>
  <c r="O1498" i="2" s="1"/>
  <c r="J1499" i="2"/>
  <c r="K1499" i="2" s="1"/>
  <c r="O1499" i="2" s="1"/>
  <c r="J1500" i="2"/>
  <c r="K1500" i="2" s="1"/>
  <c r="O1500" i="2" s="1"/>
  <c r="J1501" i="2"/>
  <c r="K1501" i="2" s="1"/>
  <c r="O1501" i="2" s="1"/>
  <c r="J1502" i="2"/>
  <c r="K1502" i="2" s="1"/>
  <c r="O1502" i="2" s="1"/>
  <c r="J1503" i="2"/>
  <c r="K1503" i="2" s="1"/>
  <c r="O1503" i="2" s="1"/>
  <c r="J1504" i="2"/>
  <c r="K1504" i="2" s="1"/>
  <c r="O1504" i="2" s="1"/>
  <c r="J1505" i="2"/>
  <c r="K1505" i="2" s="1"/>
  <c r="O1505" i="2" s="1"/>
  <c r="J1506" i="2"/>
  <c r="K1506" i="2" s="1"/>
  <c r="O1506" i="2" s="1"/>
  <c r="J1507" i="2"/>
  <c r="K1507" i="2" s="1"/>
  <c r="O1507" i="2" s="1"/>
  <c r="J1508" i="2"/>
  <c r="K1508" i="2" s="1"/>
  <c r="O1508" i="2" s="1"/>
  <c r="J1509" i="2"/>
  <c r="K1509" i="2" s="1"/>
  <c r="O1509" i="2" s="1"/>
  <c r="J1510" i="2"/>
  <c r="K1510" i="2" s="1"/>
  <c r="O1510" i="2" s="1"/>
  <c r="J1511" i="2"/>
  <c r="K1511" i="2" s="1"/>
  <c r="O1511" i="2" s="1"/>
  <c r="J1512" i="2"/>
  <c r="K1512" i="2" s="1"/>
  <c r="O1512" i="2" s="1"/>
  <c r="J1513" i="2"/>
  <c r="K1513" i="2" s="1"/>
  <c r="O1513" i="2" s="1"/>
  <c r="J1514" i="2"/>
  <c r="K1514" i="2" s="1"/>
  <c r="O1514" i="2" s="1"/>
  <c r="J1515" i="2"/>
  <c r="K1515" i="2" s="1"/>
  <c r="O1515" i="2" s="1"/>
  <c r="J1516" i="2"/>
  <c r="K1516" i="2" s="1"/>
  <c r="O1516" i="2" s="1"/>
  <c r="J1517" i="2"/>
  <c r="K1517" i="2" s="1"/>
  <c r="O1517" i="2" s="1"/>
  <c r="J1518" i="2"/>
  <c r="K1518" i="2" s="1"/>
  <c r="O1518" i="2" s="1"/>
  <c r="J1519" i="2"/>
  <c r="K1519" i="2" s="1"/>
  <c r="O1519" i="2" s="1"/>
  <c r="J1520" i="2"/>
  <c r="K1520" i="2" s="1"/>
  <c r="O1520" i="2" s="1"/>
  <c r="J1521" i="2"/>
  <c r="K1521" i="2" s="1"/>
  <c r="O1521" i="2" s="1"/>
  <c r="J1522" i="2"/>
  <c r="K1522" i="2" s="1"/>
  <c r="O1522" i="2" s="1"/>
  <c r="J1523" i="2"/>
  <c r="K1523" i="2" s="1"/>
  <c r="O1523" i="2" s="1"/>
  <c r="J1524" i="2"/>
  <c r="K1524" i="2" s="1"/>
  <c r="O1524" i="2" s="1"/>
  <c r="J1525" i="2"/>
  <c r="K1525" i="2" s="1"/>
  <c r="O1525" i="2" s="1"/>
  <c r="J1526" i="2"/>
  <c r="K1526" i="2" s="1"/>
  <c r="O1526" i="2" s="1"/>
  <c r="J1527" i="2"/>
  <c r="K1527" i="2" s="1"/>
  <c r="O1527" i="2" s="1"/>
  <c r="J1528" i="2"/>
  <c r="K1528" i="2" s="1"/>
  <c r="O1528" i="2" s="1"/>
  <c r="J1529" i="2"/>
  <c r="K1529" i="2" s="1"/>
  <c r="O1529" i="2" s="1"/>
  <c r="J1530" i="2"/>
  <c r="K1530" i="2" s="1"/>
  <c r="J1531" i="2"/>
  <c r="K1531" i="2" s="1"/>
  <c r="O1531" i="2" s="1"/>
  <c r="J1532" i="2"/>
  <c r="K1532" i="2" s="1"/>
  <c r="O1532" i="2" s="1"/>
  <c r="J1533" i="2"/>
  <c r="K1533" i="2" s="1"/>
  <c r="O1533" i="2" s="1"/>
  <c r="J1534" i="2"/>
  <c r="K1534" i="2" s="1"/>
  <c r="O1534" i="2" s="1"/>
  <c r="J1535" i="2"/>
  <c r="K1535" i="2" s="1"/>
  <c r="O1535" i="2" s="1"/>
  <c r="J1536" i="2"/>
  <c r="K1536" i="2" s="1"/>
  <c r="O1536" i="2" s="1"/>
  <c r="J1537" i="2"/>
  <c r="K1537" i="2" s="1"/>
  <c r="O1537" i="2" s="1"/>
  <c r="J1538" i="2"/>
  <c r="K1538" i="2" s="1"/>
  <c r="O1538" i="2" s="1"/>
  <c r="J1539" i="2"/>
  <c r="K1539" i="2" s="1"/>
  <c r="O1539" i="2" s="1"/>
  <c r="J1540" i="2"/>
  <c r="K1540" i="2" s="1"/>
  <c r="O1540" i="2" s="1"/>
  <c r="J1541" i="2"/>
  <c r="K1541" i="2" s="1"/>
  <c r="O1541" i="2" s="1"/>
  <c r="J1542" i="2"/>
  <c r="K1542" i="2" s="1"/>
  <c r="O1542" i="2" s="1"/>
  <c r="J1543" i="2"/>
  <c r="K1543" i="2" s="1"/>
  <c r="O1543" i="2" s="1"/>
  <c r="J1544" i="2"/>
  <c r="K1544" i="2" s="1"/>
  <c r="O1544" i="2" s="1"/>
  <c r="J1545" i="2"/>
  <c r="K1545" i="2" s="1"/>
  <c r="O1545" i="2" s="1"/>
  <c r="J1546" i="2"/>
  <c r="K1546" i="2" s="1"/>
  <c r="O1546" i="2" s="1"/>
  <c r="J1547" i="2"/>
  <c r="K1547" i="2" s="1"/>
  <c r="O1547" i="2" s="1"/>
  <c r="J1548" i="2"/>
  <c r="K1548" i="2" s="1"/>
  <c r="O1548" i="2" s="1"/>
  <c r="J1549" i="2"/>
  <c r="K1549" i="2" s="1"/>
  <c r="O1549" i="2" s="1"/>
  <c r="J1550" i="2"/>
  <c r="K1550" i="2" s="1"/>
  <c r="O1550" i="2" s="1"/>
  <c r="J1551" i="2"/>
  <c r="K1551" i="2" s="1"/>
  <c r="O1551" i="2" s="1"/>
  <c r="J1552" i="2"/>
  <c r="K1552" i="2" s="1"/>
  <c r="O1552" i="2" s="1"/>
  <c r="J1553" i="2"/>
  <c r="K1553" i="2" s="1"/>
  <c r="O1553" i="2" s="1"/>
  <c r="J1554" i="2"/>
  <c r="K1554" i="2" s="1"/>
  <c r="O1554" i="2" s="1"/>
  <c r="J1555" i="2"/>
  <c r="K1555" i="2" s="1"/>
  <c r="O1555" i="2" s="1"/>
  <c r="J1556" i="2"/>
  <c r="K1556" i="2" s="1"/>
  <c r="O1556" i="2" s="1"/>
  <c r="J1557" i="2"/>
  <c r="K1557" i="2" s="1"/>
  <c r="O1557" i="2" s="1"/>
  <c r="J1558" i="2"/>
  <c r="K1558" i="2" s="1"/>
  <c r="O1558" i="2" s="1"/>
  <c r="J1559" i="2"/>
  <c r="K1559" i="2" s="1"/>
  <c r="O1559" i="2" s="1"/>
  <c r="J1560" i="2"/>
  <c r="K1560" i="2" s="1"/>
  <c r="O1560" i="2" s="1"/>
  <c r="J1561" i="2"/>
  <c r="K1561" i="2" s="1"/>
  <c r="O1561" i="2" s="1"/>
  <c r="J1562" i="2"/>
  <c r="K1562" i="2" s="1"/>
  <c r="O1562" i="2" s="1"/>
  <c r="J1563" i="2"/>
  <c r="K1563" i="2" s="1"/>
  <c r="O1563" i="2" s="1"/>
  <c r="J1564" i="2"/>
  <c r="K1564" i="2" s="1"/>
  <c r="O1564" i="2" s="1"/>
  <c r="J1565" i="2"/>
  <c r="K1565" i="2" s="1"/>
  <c r="O1565" i="2" s="1"/>
  <c r="J1566" i="2"/>
  <c r="K1566" i="2" s="1"/>
  <c r="O1566" i="2" s="1"/>
  <c r="J1567" i="2"/>
  <c r="K1567" i="2" s="1"/>
  <c r="O1567" i="2" s="1"/>
  <c r="J1568" i="2"/>
  <c r="K1568" i="2" s="1"/>
  <c r="O1568" i="2" s="1"/>
  <c r="J1569" i="2"/>
  <c r="K1569" i="2" s="1"/>
  <c r="O1569" i="2" s="1"/>
  <c r="J1570" i="2"/>
  <c r="K1570" i="2" s="1"/>
  <c r="O1570" i="2" s="1"/>
  <c r="J1571" i="2"/>
  <c r="K1571" i="2" s="1"/>
  <c r="O1571" i="2" s="1"/>
  <c r="J1572" i="2"/>
  <c r="K1572" i="2" s="1"/>
  <c r="O1572" i="2" s="1"/>
  <c r="J1573" i="2"/>
  <c r="K1573" i="2" s="1"/>
  <c r="O1573" i="2" s="1"/>
  <c r="J1574" i="2"/>
  <c r="K1574" i="2" s="1"/>
  <c r="O1574" i="2" s="1"/>
  <c r="J1575" i="2"/>
  <c r="K1575" i="2" s="1"/>
  <c r="O1575" i="2" s="1"/>
  <c r="J1576" i="2"/>
  <c r="K1576" i="2" s="1"/>
  <c r="O1576" i="2" s="1"/>
  <c r="J1577" i="2"/>
  <c r="K1577" i="2" s="1"/>
  <c r="O1577" i="2" s="1"/>
  <c r="J1578" i="2"/>
  <c r="K1578" i="2" s="1"/>
  <c r="J1579" i="2"/>
  <c r="K1579" i="2" s="1"/>
  <c r="O1579" i="2" s="1"/>
  <c r="J1580" i="2"/>
  <c r="K1580" i="2" s="1"/>
  <c r="O1580" i="2" s="1"/>
  <c r="J1581" i="2"/>
  <c r="K1581" i="2" s="1"/>
  <c r="O1581" i="2" s="1"/>
  <c r="J1582" i="2"/>
  <c r="K1582" i="2" s="1"/>
  <c r="O1582" i="2" s="1"/>
  <c r="J1583" i="2"/>
  <c r="K1583" i="2" s="1"/>
  <c r="O1583" i="2" s="1"/>
  <c r="J1584" i="2"/>
  <c r="K1584" i="2" s="1"/>
  <c r="O1584" i="2" s="1"/>
  <c r="J1585" i="2"/>
  <c r="K1585" i="2" s="1"/>
  <c r="O1585" i="2" s="1"/>
  <c r="J1586" i="2"/>
  <c r="K1586" i="2" s="1"/>
  <c r="O1586" i="2" s="1"/>
  <c r="J1587" i="2"/>
  <c r="K1587" i="2" s="1"/>
  <c r="O1587" i="2" s="1"/>
  <c r="J1588" i="2"/>
  <c r="K1588" i="2" s="1"/>
  <c r="O1588" i="2" s="1"/>
  <c r="J1589" i="2"/>
  <c r="K1589" i="2" s="1"/>
  <c r="O1589" i="2" s="1"/>
  <c r="J1590" i="2"/>
  <c r="K1590" i="2" s="1"/>
  <c r="O1590" i="2" s="1"/>
  <c r="J1591" i="2"/>
  <c r="K1591" i="2" s="1"/>
  <c r="O1591" i="2" s="1"/>
  <c r="J1592" i="2"/>
  <c r="K1592" i="2" s="1"/>
  <c r="O1592" i="2" s="1"/>
  <c r="J1593" i="2"/>
  <c r="K1593" i="2" s="1"/>
  <c r="O1593" i="2" s="1"/>
  <c r="J1594" i="2"/>
  <c r="K1594" i="2" s="1"/>
  <c r="J1595" i="2"/>
  <c r="K1595" i="2" s="1"/>
  <c r="O1595" i="2" s="1"/>
  <c r="J1596" i="2"/>
  <c r="K1596" i="2" s="1"/>
  <c r="O1596" i="2" s="1"/>
  <c r="J1597" i="2"/>
  <c r="K1597" i="2" s="1"/>
  <c r="O1597" i="2" s="1"/>
  <c r="J1598" i="2"/>
  <c r="K1598" i="2" s="1"/>
  <c r="O1598" i="2" s="1"/>
  <c r="J1599" i="2"/>
  <c r="K1599" i="2" s="1"/>
  <c r="O1599" i="2" s="1"/>
  <c r="J1600" i="2"/>
  <c r="K1600" i="2" s="1"/>
  <c r="O1600" i="2" s="1"/>
  <c r="J1601" i="2"/>
  <c r="K1601" i="2" s="1"/>
  <c r="O1601" i="2" s="1"/>
  <c r="J1602" i="2"/>
  <c r="K1602" i="2" s="1"/>
  <c r="O1602" i="2" s="1"/>
  <c r="J1603" i="2"/>
  <c r="K1603" i="2" s="1"/>
  <c r="O1603" i="2" s="1"/>
  <c r="J1604" i="2"/>
  <c r="K1604" i="2" s="1"/>
  <c r="O1604" i="2" s="1"/>
  <c r="J1605" i="2"/>
  <c r="K1605" i="2" s="1"/>
  <c r="O1605" i="2" s="1"/>
  <c r="J1606" i="2"/>
  <c r="K1606" i="2" s="1"/>
  <c r="O1606" i="2" s="1"/>
  <c r="J1607" i="2"/>
  <c r="K1607" i="2" s="1"/>
  <c r="O1607" i="2" s="1"/>
  <c r="J1608" i="2"/>
  <c r="K1608" i="2" s="1"/>
  <c r="O1608" i="2" s="1"/>
  <c r="J1609" i="2"/>
  <c r="K1609" i="2" s="1"/>
  <c r="O1609" i="2" s="1"/>
  <c r="J1610" i="2"/>
  <c r="K1610" i="2" s="1"/>
  <c r="J1611" i="2"/>
  <c r="K1611" i="2" s="1"/>
  <c r="O1611" i="2" s="1"/>
  <c r="J1612" i="2"/>
  <c r="K1612" i="2" s="1"/>
  <c r="O1612" i="2" s="1"/>
  <c r="J1613" i="2"/>
  <c r="K1613" i="2" s="1"/>
  <c r="O1613" i="2" s="1"/>
  <c r="J1614" i="2"/>
  <c r="K1614" i="2" s="1"/>
  <c r="O1614" i="2" s="1"/>
  <c r="J1615" i="2"/>
  <c r="K1615" i="2" s="1"/>
  <c r="O1615" i="2" s="1"/>
  <c r="J1616" i="2"/>
  <c r="K1616" i="2" s="1"/>
  <c r="O1616" i="2" s="1"/>
  <c r="J1617" i="2"/>
  <c r="K1617" i="2" s="1"/>
  <c r="O1617" i="2" s="1"/>
  <c r="J1618" i="2"/>
  <c r="K1618" i="2" s="1"/>
  <c r="O1618" i="2" s="1"/>
  <c r="J1619" i="2"/>
  <c r="K1619" i="2" s="1"/>
  <c r="O1619" i="2" s="1"/>
  <c r="J1620" i="2"/>
  <c r="K1620" i="2" s="1"/>
  <c r="O1620" i="2" s="1"/>
  <c r="J1621" i="2"/>
  <c r="K1621" i="2" s="1"/>
  <c r="O1621" i="2" s="1"/>
  <c r="J1622" i="2"/>
  <c r="K1622" i="2" s="1"/>
  <c r="O1622" i="2" s="1"/>
  <c r="J1623" i="2"/>
  <c r="K1623" i="2" s="1"/>
  <c r="O1623" i="2" s="1"/>
  <c r="J1624" i="2"/>
  <c r="K1624" i="2" s="1"/>
  <c r="O1624" i="2" s="1"/>
  <c r="J1625" i="2"/>
  <c r="K1625" i="2" s="1"/>
  <c r="O1625" i="2" s="1"/>
  <c r="J1626" i="2"/>
  <c r="K1626" i="2" s="1"/>
  <c r="O1626" i="2" s="1"/>
  <c r="J1627" i="2"/>
  <c r="K1627" i="2" s="1"/>
  <c r="O1627" i="2" s="1"/>
  <c r="J1628" i="2"/>
  <c r="K1628" i="2" s="1"/>
  <c r="O1628" i="2" s="1"/>
  <c r="J1629" i="2"/>
  <c r="K1629" i="2" s="1"/>
  <c r="O1629" i="2" s="1"/>
  <c r="J1630" i="2"/>
  <c r="K1630" i="2" s="1"/>
  <c r="O1630" i="2" s="1"/>
  <c r="J1631" i="2"/>
  <c r="K1631" i="2" s="1"/>
  <c r="O1631" i="2" s="1"/>
  <c r="J1632" i="2"/>
  <c r="K1632" i="2" s="1"/>
  <c r="O1632" i="2" s="1"/>
  <c r="J1633" i="2"/>
  <c r="K1633" i="2" s="1"/>
  <c r="O1633" i="2" s="1"/>
  <c r="J1634" i="2"/>
  <c r="K1634" i="2" s="1"/>
  <c r="O1634" i="2" s="1"/>
  <c r="J1635" i="2"/>
  <c r="K1635" i="2" s="1"/>
  <c r="O1635" i="2" s="1"/>
  <c r="J1636" i="2"/>
  <c r="K1636" i="2" s="1"/>
  <c r="O1636" i="2" s="1"/>
  <c r="J1637" i="2"/>
  <c r="K1637" i="2" s="1"/>
  <c r="O1637" i="2" s="1"/>
  <c r="J1638" i="2"/>
  <c r="K1638" i="2" s="1"/>
  <c r="O1638" i="2" s="1"/>
  <c r="J1639" i="2"/>
  <c r="K1639" i="2" s="1"/>
  <c r="O1639" i="2" s="1"/>
  <c r="J1640" i="2"/>
  <c r="K1640" i="2" s="1"/>
  <c r="O1640" i="2" s="1"/>
  <c r="J1641" i="2"/>
  <c r="K1641" i="2" s="1"/>
  <c r="O1641" i="2" s="1"/>
  <c r="J1642" i="2"/>
  <c r="K1642" i="2" s="1"/>
  <c r="J1643" i="2"/>
  <c r="K1643" i="2" s="1"/>
  <c r="O1643" i="2" s="1"/>
  <c r="J1644" i="2"/>
  <c r="K1644" i="2" s="1"/>
  <c r="O1644" i="2" s="1"/>
  <c r="J1645" i="2"/>
  <c r="K1645" i="2" s="1"/>
  <c r="O1645" i="2" s="1"/>
  <c r="J1646" i="2"/>
  <c r="K1646" i="2" s="1"/>
  <c r="O1646" i="2" s="1"/>
  <c r="J1647" i="2"/>
  <c r="K1647" i="2" s="1"/>
  <c r="O1647" i="2" s="1"/>
  <c r="J1648" i="2"/>
  <c r="K1648" i="2" s="1"/>
  <c r="O1648" i="2" s="1"/>
  <c r="J1649" i="2"/>
  <c r="K1649" i="2" s="1"/>
  <c r="O1649" i="2" s="1"/>
  <c r="J1650" i="2"/>
  <c r="K1650" i="2" s="1"/>
  <c r="O1650" i="2" s="1"/>
  <c r="J1651" i="2"/>
  <c r="K1651" i="2" s="1"/>
  <c r="O1651" i="2" s="1"/>
  <c r="J1652" i="2"/>
  <c r="K1652" i="2" s="1"/>
  <c r="O1652" i="2" s="1"/>
  <c r="J1653" i="2"/>
  <c r="K1653" i="2" s="1"/>
  <c r="O1653" i="2" s="1"/>
  <c r="J1654" i="2"/>
  <c r="K1654" i="2" s="1"/>
  <c r="O1654" i="2" s="1"/>
  <c r="J1655" i="2"/>
  <c r="K1655" i="2" s="1"/>
  <c r="O1655" i="2" s="1"/>
  <c r="J1656" i="2"/>
  <c r="K1656" i="2" s="1"/>
  <c r="O1656" i="2" s="1"/>
  <c r="J1657" i="2"/>
  <c r="K1657" i="2" s="1"/>
  <c r="O1657" i="2" s="1"/>
  <c r="J1658" i="2"/>
  <c r="K1658" i="2" s="1"/>
  <c r="J1659" i="2"/>
  <c r="K1659" i="2" s="1"/>
  <c r="O1659" i="2" s="1"/>
  <c r="J1660" i="2"/>
  <c r="K1660" i="2" s="1"/>
  <c r="O1660" i="2" s="1"/>
  <c r="J1661" i="2"/>
  <c r="K1661" i="2" s="1"/>
  <c r="O1661" i="2" s="1"/>
  <c r="J1662" i="2"/>
  <c r="K1662" i="2" s="1"/>
  <c r="O1662" i="2" s="1"/>
  <c r="J1663" i="2"/>
  <c r="K1663" i="2" s="1"/>
  <c r="O1663" i="2" s="1"/>
  <c r="J1664" i="2"/>
  <c r="K1664" i="2" s="1"/>
  <c r="O1664" i="2" s="1"/>
  <c r="J1665" i="2"/>
  <c r="K1665" i="2" s="1"/>
  <c r="O1665" i="2" s="1"/>
  <c r="J1666" i="2"/>
  <c r="K1666" i="2" s="1"/>
  <c r="O1666" i="2" s="1"/>
  <c r="J1667" i="2"/>
  <c r="K1667" i="2" s="1"/>
  <c r="O1667" i="2" s="1"/>
  <c r="J1668" i="2"/>
  <c r="K1668" i="2" s="1"/>
  <c r="O1668" i="2" s="1"/>
  <c r="J1669" i="2"/>
  <c r="K1669" i="2" s="1"/>
  <c r="O1669" i="2" s="1"/>
  <c r="J1670" i="2"/>
  <c r="K1670" i="2" s="1"/>
  <c r="O1670" i="2" s="1"/>
  <c r="J1671" i="2"/>
  <c r="K1671" i="2" s="1"/>
  <c r="O1671" i="2" s="1"/>
  <c r="J1672" i="2"/>
  <c r="K1672" i="2" s="1"/>
  <c r="O1672" i="2" s="1"/>
  <c r="J1673" i="2"/>
  <c r="K1673" i="2" s="1"/>
  <c r="O1673" i="2" s="1"/>
  <c r="J1674" i="2"/>
  <c r="K1674" i="2" s="1"/>
  <c r="J1675" i="2"/>
  <c r="K1675" i="2" s="1"/>
  <c r="O1675" i="2" s="1"/>
  <c r="J1676" i="2"/>
  <c r="K1676" i="2" s="1"/>
  <c r="O1676" i="2" s="1"/>
  <c r="J1677" i="2"/>
  <c r="K1677" i="2" s="1"/>
  <c r="O1677" i="2" s="1"/>
  <c r="J1678" i="2"/>
  <c r="K1678" i="2" s="1"/>
  <c r="O1678" i="2" s="1"/>
  <c r="J1679" i="2"/>
  <c r="K1679" i="2" s="1"/>
  <c r="O1679" i="2" s="1"/>
  <c r="J1680" i="2"/>
  <c r="K1680" i="2" s="1"/>
  <c r="O1680" i="2" s="1"/>
  <c r="J1681" i="2"/>
  <c r="K1681" i="2" s="1"/>
  <c r="O1681" i="2" s="1"/>
  <c r="J1682" i="2"/>
  <c r="K1682" i="2" s="1"/>
  <c r="O1682" i="2" s="1"/>
  <c r="J1683" i="2"/>
  <c r="K1683" i="2" s="1"/>
  <c r="O1683" i="2" s="1"/>
  <c r="J1684" i="2"/>
  <c r="K1684" i="2" s="1"/>
  <c r="O1684" i="2" s="1"/>
  <c r="J1685" i="2"/>
  <c r="K1685" i="2" s="1"/>
  <c r="O1685" i="2" s="1"/>
  <c r="J1686" i="2"/>
  <c r="K1686" i="2" s="1"/>
  <c r="O1686" i="2" s="1"/>
  <c r="J1687" i="2"/>
  <c r="K1687" i="2" s="1"/>
  <c r="O1687" i="2" s="1"/>
  <c r="J1688" i="2"/>
  <c r="K1688" i="2" s="1"/>
  <c r="O1688" i="2" s="1"/>
  <c r="J1689" i="2"/>
  <c r="K1689" i="2" s="1"/>
  <c r="O1689" i="2" s="1"/>
  <c r="J1690" i="2"/>
  <c r="K1690" i="2" s="1"/>
  <c r="O1690" i="2" s="1"/>
  <c r="J1691" i="2"/>
  <c r="K1691" i="2" s="1"/>
  <c r="O1691" i="2" s="1"/>
  <c r="J1692" i="2"/>
  <c r="K1692" i="2" s="1"/>
  <c r="O1692" i="2" s="1"/>
  <c r="J1693" i="2"/>
  <c r="K1693" i="2" s="1"/>
  <c r="O1693" i="2" s="1"/>
  <c r="J1694" i="2"/>
  <c r="K1694" i="2" s="1"/>
  <c r="O1694" i="2" s="1"/>
  <c r="J1695" i="2"/>
  <c r="K1695" i="2" s="1"/>
  <c r="O1695" i="2" s="1"/>
  <c r="J1696" i="2"/>
  <c r="K1696" i="2" s="1"/>
  <c r="O1696" i="2" s="1"/>
  <c r="J1697" i="2"/>
  <c r="K1697" i="2" s="1"/>
  <c r="O1697" i="2" s="1"/>
  <c r="J1698" i="2"/>
  <c r="K1698" i="2" s="1"/>
  <c r="O1698" i="2" s="1"/>
  <c r="J1699" i="2"/>
  <c r="K1699" i="2" s="1"/>
  <c r="O1699" i="2" s="1"/>
  <c r="J1700" i="2"/>
  <c r="K1700" i="2" s="1"/>
  <c r="O1700" i="2" s="1"/>
  <c r="J1701" i="2"/>
  <c r="K1701" i="2" s="1"/>
  <c r="O1701" i="2" s="1"/>
  <c r="J1702" i="2"/>
  <c r="K1702" i="2" s="1"/>
  <c r="O1702" i="2" s="1"/>
  <c r="J1703" i="2"/>
  <c r="K1703" i="2" s="1"/>
  <c r="O1703" i="2" s="1"/>
  <c r="J1704" i="2"/>
  <c r="K1704" i="2" s="1"/>
  <c r="O1704" i="2" s="1"/>
  <c r="J1705" i="2"/>
  <c r="K1705" i="2" s="1"/>
  <c r="O1705" i="2" s="1"/>
  <c r="J1706" i="2"/>
  <c r="K1706" i="2" s="1"/>
  <c r="J1707" i="2"/>
  <c r="K1707" i="2" s="1"/>
  <c r="O1707" i="2" s="1"/>
  <c r="J1708" i="2"/>
  <c r="K1708" i="2" s="1"/>
  <c r="O1708" i="2" s="1"/>
  <c r="J1709" i="2"/>
  <c r="K1709" i="2" s="1"/>
  <c r="O1709" i="2" s="1"/>
  <c r="J1710" i="2"/>
  <c r="K1710" i="2" s="1"/>
  <c r="O1710" i="2" s="1"/>
  <c r="J1711" i="2"/>
  <c r="K1711" i="2" s="1"/>
  <c r="O1711" i="2" s="1"/>
  <c r="J1712" i="2"/>
  <c r="K1712" i="2" s="1"/>
  <c r="O1712" i="2" s="1"/>
  <c r="J1713" i="2"/>
  <c r="K1713" i="2" s="1"/>
  <c r="O1713" i="2" s="1"/>
  <c r="J1714" i="2"/>
  <c r="K1714" i="2" s="1"/>
  <c r="O1714" i="2" s="1"/>
  <c r="J1715" i="2"/>
  <c r="K1715" i="2" s="1"/>
  <c r="O1715" i="2" s="1"/>
  <c r="J1716" i="2"/>
  <c r="K1716" i="2" s="1"/>
  <c r="O1716" i="2" s="1"/>
  <c r="J1717" i="2"/>
  <c r="K1717" i="2" s="1"/>
  <c r="O1717" i="2" s="1"/>
  <c r="J1718" i="2"/>
  <c r="K1718" i="2" s="1"/>
  <c r="O1718" i="2" s="1"/>
  <c r="J1719" i="2"/>
  <c r="K1719" i="2" s="1"/>
  <c r="O1719" i="2" s="1"/>
  <c r="J1720" i="2"/>
  <c r="K1720" i="2" s="1"/>
  <c r="O1720" i="2" s="1"/>
  <c r="J1721" i="2"/>
  <c r="K1721" i="2" s="1"/>
  <c r="O1721" i="2" s="1"/>
  <c r="J1722" i="2"/>
  <c r="K1722" i="2" s="1"/>
  <c r="J1723" i="2"/>
  <c r="K1723" i="2" s="1"/>
  <c r="O1723" i="2" s="1"/>
  <c r="J1724" i="2"/>
  <c r="K1724" i="2" s="1"/>
  <c r="O1724" i="2" s="1"/>
  <c r="J1725" i="2"/>
  <c r="K1725" i="2" s="1"/>
  <c r="O1725" i="2" s="1"/>
  <c r="J1726" i="2"/>
  <c r="K1726" i="2" s="1"/>
  <c r="O1726" i="2" s="1"/>
  <c r="J1727" i="2"/>
  <c r="K1727" i="2" s="1"/>
  <c r="O1727" i="2" s="1"/>
  <c r="J1728" i="2"/>
  <c r="K1728" i="2" s="1"/>
  <c r="O1728" i="2" s="1"/>
  <c r="J1729" i="2"/>
  <c r="K1729" i="2" s="1"/>
  <c r="O1729" i="2" s="1"/>
  <c r="J1730" i="2"/>
  <c r="K1730" i="2" s="1"/>
  <c r="O1730" i="2" s="1"/>
  <c r="B1084" i="5"/>
  <c r="B1085" i="5" s="1"/>
  <c r="B1086" i="5" s="1"/>
  <c r="B1087" i="5" s="1"/>
  <c r="N1543" i="2" s="1"/>
  <c r="N1553" i="2"/>
  <c r="J655" i="2"/>
  <c r="P2573" i="2" l="1"/>
  <c r="P2634" i="2"/>
  <c r="P3559" i="2"/>
  <c r="P2805" i="2"/>
  <c r="P2956" i="2"/>
  <c r="P2975" i="2"/>
  <c r="P2967" i="2"/>
  <c r="P2963" i="2"/>
  <c r="P2456" i="2"/>
  <c r="P2452" i="2"/>
  <c r="P2592" i="2"/>
  <c r="P2576" i="2"/>
  <c r="P2610" i="2"/>
  <c r="P3106" i="2"/>
  <c r="P3558" i="2"/>
  <c r="P3550" i="2"/>
  <c r="P2253" i="2"/>
  <c r="P2233" i="2"/>
  <c r="P2225" i="2"/>
  <c r="P2217" i="2"/>
  <c r="P2414" i="2"/>
  <c r="M3108" i="2"/>
  <c r="P2609" i="2"/>
  <c r="O2930" i="2"/>
  <c r="P2930" i="2" s="1"/>
  <c r="O3100" i="2"/>
  <c r="P3305" i="2"/>
  <c r="M1832" i="2"/>
  <c r="O2658" i="2"/>
  <c r="P2658" i="2" s="1"/>
  <c r="M2956" i="2"/>
  <c r="O2980" i="2"/>
  <c r="P2980" i="2" s="1"/>
  <c r="M3309" i="2"/>
  <c r="O3309" i="2"/>
  <c r="P3309" i="2" s="1"/>
  <c r="P2493" i="2"/>
  <c r="M2846" i="2"/>
  <c r="M3004" i="2"/>
  <c r="O3324" i="2"/>
  <c r="O2649" i="2"/>
  <c r="M3547" i="2"/>
  <c r="M3519" i="2"/>
  <c r="O3427" i="2"/>
  <c r="P3427" i="2" s="1"/>
  <c r="O2727" i="2"/>
  <c r="O3344" i="2"/>
  <c r="P2410" i="2"/>
  <c r="P2425" i="2"/>
  <c r="P2417" i="2"/>
  <c r="P2485" i="2"/>
  <c r="P2608" i="2"/>
  <c r="P2665" i="2"/>
  <c r="P3090" i="2"/>
  <c r="P3006" i="2"/>
  <c r="P2998" i="2"/>
  <c r="O2942" i="2"/>
  <c r="P2942" i="2" s="1"/>
  <c r="P3426" i="2"/>
  <c r="M3355" i="2"/>
  <c r="P3547" i="2"/>
  <c r="O3487" i="2"/>
  <c r="P3487" i="2" s="1"/>
  <c r="O2411" i="2"/>
  <c r="P2411" i="2" s="1"/>
  <c r="O2645" i="2"/>
  <c r="O2734" i="2"/>
  <c r="P2424" i="2"/>
  <c r="P2538" i="2"/>
  <c r="P2660" i="2"/>
  <c r="O2922" i="2"/>
  <c r="P2950" i="2"/>
  <c r="O2934" i="2"/>
  <c r="O3092" i="2"/>
  <c r="O3329" i="2"/>
  <c r="P3329" i="2" s="1"/>
  <c r="O3317" i="2"/>
  <c r="P3317" i="2" s="1"/>
  <c r="M3270" i="2"/>
  <c r="M3206" i="2"/>
  <c r="P3545" i="2"/>
  <c r="P3355" i="2"/>
  <c r="M3559" i="2"/>
  <c r="O3475" i="2"/>
  <c r="O2646" i="2"/>
  <c r="P2495" i="2"/>
  <c r="M3337" i="2"/>
  <c r="O3337" i="2"/>
  <c r="P3337" i="2" s="1"/>
  <c r="M3212" i="2"/>
  <c r="O3212" i="2"/>
  <c r="M2389" i="2"/>
  <c r="O2389" i="2"/>
  <c r="M2165" i="2"/>
  <c r="O2165" i="2"/>
  <c r="P2165" i="2" s="1"/>
  <c r="O3325" i="2"/>
  <c r="M3325" i="2"/>
  <c r="M3501" i="2"/>
  <c r="O3501" i="2"/>
  <c r="P3501" i="2" s="1"/>
  <c r="P2434" i="2"/>
  <c r="P3549" i="2"/>
  <c r="P3497" i="2"/>
  <c r="M3545" i="2"/>
  <c r="P2656" i="2"/>
  <c r="P2418" i="2"/>
  <c r="P2505" i="2"/>
  <c r="O3291" i="2"/>
  <c r="P3291" i="2" s="1"/>
  <c r="P2458" i="2"/>
  <c r="P2602" i="2"/>
  <c r="P2633" i="2"/>
  <c r="P2895" i="2"/>
  <c r="O2677" i="2"/>
  <c r="P2677" i="2" s="1"/>
  <c r="O2978" i="2"/>
  <c r="M3066" i="2"/>
  <c r="O3136" i="2"/>
  <c r="P3136" i="2" s="1"/>
  <c r="P3325" i="2"/>
  <c r="M3305" i="2"/>
  <c r="P3488" i="2"/>
  <c r="P3484" i="2"/>
  <c r="P3440" i="2"/>
  <c r="P3424" i="2"/>
  <c r="O2661" i="2"/>
  <c r="O3137" i="2"/>
  <c r="P3137" i="2" s="1"/>
  <c r="P3226" i="2"/>
  <c r="O3214" i="2"/>
  <c r="M2145" i="2"/>
  <c r="P2597" i="2"/>
  <c r="P2636" i="2"/>
  <c r="P2862" i="2"/>
  <c r="P2822" i="2"/>
  <c r="P2710" i="2"/>
  <c r="M2682" i="2"/>
  <c r="P2736" i="2"/>
  <c r="O2781" i="2"/>
  <c r="P3072" i="2"/>
  <c r="O2918" i="2"/>
  <c r="P2918" i="2" s="1"/>
  <c r="O2916" i="2"/>
  <c r="P2916" i="2" s="1"/>
  <c r="O2948" i="2"/>
  <c r="O2979" i="2"/>
  <c r="P2979" i="2" s="1"/>
  <c r="M3104" i="2"/>
  <c r="O3232" i="2"/>
  <c r="P3232" i="2" s="1"/>
  <c r="M3226" i="2"/>
  <c r="P3209" i="2"/>
  <c r="O3350" i="2"/>
  <c r="P3519" i="2"/>
  <c r="O3499" i="2"/>
  <c r="M3497" i="2"/>
  <c r="O3451" i="2"/>
  <c r="O3447" i="2"/>
  <c r="M2459" i="4"/>
  <c r="O2459" i="4"/>
  <c r="M4822" i="4"/>
  <c r="O4822" i="4"/>
  <c r="M3088" i="4"/>
  <c r="O3088" i="4"/>
  <c r="M1871" i="4"/>
  <c r="O1871" i="4"/>
  <c r="M4723" i="4"/>
  <c r="O4723" i="4"/>
  <c r="M880" i="4"/>
  <c r="O880" i="4"/>
  <c r="M1774" i="4"/>
  <c r="O1774" i="4"/>
  <c r="M932" i="4"/>
  <c r="O932" i="4"/>
  <c r="M1391" i="4"/>
  <c r="O1391" i="4"/>
  <c r="M340" i="4"/>
  <c r="O340" i="4"/>
  <c r="M391" i="4"/>
  <c r="O391" i="4"/>
  <c r="M2608" i="4"/>
  <c r="O2608" i="4"/>
  <c r="M2760" i="4"/>
  <c r="O2760" i="4"/>
  <c r="M4619" i="4"/>
  <c r="O4619" i="4"/>
  <c r="M2812" i="4"/>
  <c r="O2812" i="4"/>
  <c r="M2726" i="4"/>
  <c r="O2726" i="4"/>
  <c r="M3789" i="4"/>
  <c r="O3789" i="4"/>
  <c r="M2444" i="4"/>
  <c r="O2444" i="4"/>
  <c r="M4824" i="4"/>
  <c r="O4824" i="4"/>
  <c r="M1033" i="4"/>
  <c r="O1033" i="4"/>
  <c r="M4680" i="4"/>
  <c r="O4680" i="4"/>
  <c r="M907" i="4"/>
  <c r="O907" i="4"/>
  <c r="M3755" i="4"/>
  <c r="O3755" i="4"/>
  <c r="M2420" i="4"/>
  <c r="O2420" i="4"/>
  <c r="M2378" i="4"/>
  <c r="O2378" i="4"/>
  <c r="M409" i="4"/>
  <c r="O409" i="4"/>
  <c r="M1496" i="4"/>
  <c r="O1496" i="4"/>
  <c r="M1477" i="4"/>
  <c r="O1477" i="4"/>
  <c r="M1720" i="4"/>
  <c r="O1720" i="4"/>
  <c r="M2069" i="4"/>
  <c r="O2069" i="4"/>
  <c r="M3197" i="4"/>
  <c r="O3197" i="4"/>
  <c r="M802" i="4"/>
  <c r="O802" i="4"/>
  <c r="M2307" i="4"/>
  <c r="O2307" i="4"/>
  <c r="M3930" i="4"/>
  <c r="O3930" i="4"/>
  <c r="M1928" i="4"/>
  <c r="O1928" i="4"/>
  <c r="M692" i="4"/>
  <c r="O692" i="4"/>
  <c r="M2258" i="4"/>
  <c r="O2258" i="4"/>
  <c r="M483" i="4"/>
  <c r="O483" i="4"/>
  <c r="M4286" i="4"/>
  <c r="O4286" i="4"/>
  <c r="M2860" i="4"/>
  <c r="O2860" i="4"/>
  <c r="M4689" i="4"/>
  <c r="O4689" i="4"/>
  <c r="M1363" i="4"/>
  <c r="O1363" i="4"/>
  <c r="M366" i="4"/>
  <c r="O366" i="4"/>
  <c r="M3640" i="4"/>
  <c r="O3640" i="4"/>
  <c r="M2255" i="4"/>
  <c r="O2255" i="4"/>
  <c r="M2857" i="4"/>
  <c r="O2857" i="4"/>
  <c r="M1888" i="4"/>
  <c r="O1888" i="4"/>
  <c r="M341" i="4"/>
  <c r="O341" i="4"/>
  <c r="M2697" i="4"/>
  <c r="O2697" i="4"/>
  <c r="M2656" i="4"/>
  <c r="O2656" i="4"/>
  <c r="M2514" i="4"/>
  <c r="O2514" i="4"/>
  <c r="M2366" i="4"/>
  <c r="O2366" i="4"/>
  <c r="M2175" i="4"/>
  <c r="O2175" i="4"/>
  <c r="M2131" i="4"/>
  <c r="O2131" i="4"/>
  <c r="M68" i="4"/>
  <c r="O68" i="4"/>
  <c r="M2658" i="4"/>
  <c r="O2658" i="4"/>
  <c r="M3397" i="4"/>
  <c r="O3397" i="4"/>
  <c r="M3631" i="4"/>
  <c r="O3631" i="4"/>
  <c r="M2039" i="4"/>
  <c r="O2039" i="4"/>
  <c r="M4862" i="4"/>
  <c r="O4862" i="4"/>
  <c r="M5272" i="4"/>
  <c r="O5272" i="4"/>
  <c r="M5298" i="4"/>
  <c r="O5298" i="4"/>
  <c r="M5261" i="4"/>
  <c r="O5261" i="4"/>
  <c r="M5280" i="4"/>
  <c r="O5280" i="4"/>
  <c r="M5289" i="4"/>
  <c r="O5289" i="4"/>
  <c r="M5285" i="4"/>
  <c r="O5285" i="4"/>
  <c r="M5281" i="4"/>
  <c r="O5281" i="4"/>
  <c r="M5244" i="4"/>
  <c r="O5244" i="4"/>
  <c r="M5248" i="4"/>
  <c r="O5248" i="4"/>
  <c r="M5227" i="4"/>
  <c r="O5227" i="4"/>
  <c r="M5208" i="4"/>
  <c r="O5208" i="4"/>
  <c r="M5206" i="4"/>
  <c r="O5206" i="4"/>
  <c r="M5201" i="4"/>
  <c r="O5201" i="4"/>
  <c r="M5182" i="4"/>
  <c r="O5182" i="4"/>
  <c r="M5177" i="4"/>
  <c r="O5177" i="4"/>
  <c r="M5173" i="4"/>
  <c r="O5173" i="4"/>
  <c r="M5165" i="4"/>
  <c r="O5165" i="4"/>
  <c r="M5161" i="4"/>
  <c r="O5161" i="4"/>
  <c r="M5169" i="4"/>
  <c r="O5169" i="4"/>
  <c r="M5144" i="4"/>
  <c r="O5144" i="4"/>
  <c r="M5152" i="4"/>
  <c r="O5152" i="4"/>
  <c r="M5148" i="4"/>
  <c r="O5148" i="4"/>
  <c r="M5138" i="4"/>
  <c r="O5138" i="4"/>
  <c r="M5129" i="4"/>
  <c r="O5129" i="4"/>
  <c r="M5125" i="4"/>
  <c r="O5125" i="4"/>
  <c r="M5122" i="4"/>
  <c r="O5122" i="4"/>
  <c r="M5110" i="4"/>
  <c r="O5110" i="4"/>
  <c r="M5115" i="4"/>
  <c r="O5115" i="4"/>
  <c r="M5108" i="4"/>
  <c r="O5108" i="4"/>
  <c r="M5104" i="4"/>
  <c r="O5104" i="4"/>
  <c r="M5060" i="4"/>
  <c r="O5060" i="4"/>
  <c r="M5033" i="4"/>
  <c r="O5033" i="4"/>
  <c r="M5030" i="4"/>
  <c r="O5030" i="4"/>
  <c r="M5102" i="4"/>
  <c r="O5102" i="4"/>
  <c r="M5042" i="4"/>
  <c r="O5042" i="4"/>
  <c r="M5040" i="4"/>
  <c r="O5040" i="4"/>
  <c r="M5020" i="4"/>
  <c r="O5020" i="4"/>
  <c r="M4996" i="4"/>
  <c r="O4996" i="4"/>
  <c r="M4992" i="4"/>
  <c r="O4992" i="4"/>
  <c r="M4988" i="4"/>
  <c r="O4988" i="4"/>
  <c r="M4972" i="4"/>
  <c r="O4972" i="4"/>
  <c r="M4942" i="4"/>
  <c r="O4942" i="4"/>
  <c r="M4940" i="4"/>
  <c r="O4940" i="4"/>
  <c r="M4953" i="4"/>
  <c r="O4953" i="4"/>
  <c r="M4936" i="4"/>
  <c r="O4936" i="4"/>
  <c r="M4932" i="4"/>
  <c r="O4932" i="4"/>
  <c r="M4930" i="4"/>
  <c r="O4930" i="4"/>
  <c r="M4922" i="4"/>
  <c r="O4922" i="4"/>
  <c r="M4916" i="4"/>
  <c r="O4916" i="4"/>
  <c r="M4877" i="4"/>
  <c r="O4877" i="4"/>
  <c r="M4889" i="4"/>
  <c r="O4889" i="4"/>
  <c r="M4869" i="4"/>
  <c r="O4869" i="4"/>
  <c r="M4872" i="4"/>
  <c r="O4872" i="4"/>
  <c r="M5332" i="4"/>
  <c r="O5332" i="4"/>
  <c r="P5332" i="4" s="1"/>
  <c r="M5328" i="4"/>
  <c r="O5328" i="4"/>
  <c r="M5766" i="4"/>
  <c r="O5766" i="4"/>
  <c r="P5766" i="4" s="1"/>
  <c r="M5762" i="4"/>
  <c r="O5762" i="4"/>
  <c r="M5758" i="4"/>
  <c r="O5758" i="4"/>
  <c r="P5758" i="4" s="1"/>
  <c r="M5754" i="4"/>
  <c r="O5754" i="4"/>
  <c r="M5742" i="4"/>
  <c r="O5742" i="4"/>
  <c r="P5742" i="4" s="1"/>
  <c r="M5734" i="4"/>
  <c r="O5734" i="4"/>
  <c r="M5730" i="4"/>
  <c r="O5730" i="4"/>
  <c r="P5730" i="4" s="1"/>
  <c r="M5728" i="4"/>
  <c r="O5728" i="4"/>
  <c r="M5716" i="4"/>
  <c r="O5716" i="4"/>
  <c r="P5716" i="4" s="1"/>
  <c r="M5712" i="4"/>
  <c r="O5712" i="4"/>
  <c r="M5702" i="4"/>
  <c r="O5702" i="4"/>
  <c r="M5696" i="4"/>
  <c r="O5696" i="4"/>
  <c r="M5692" i="4"/>
  <c r="O5692" i="4"/>
  <c r="M5684" i="4"/>
  <c r="O5684" i="4"/>
  <c r="M5676" i="4"/>
  <c r="O5676" i="4"/>
  <c r="P5676" i="4" s="1"/>
  <c r="M5672" i="4"/>
  <c r="O5672" i="4"/>
  <c r="M5668" i="4"/>
  <c r="O5668" i="4"/>
  <c r="P5668" i="4" s="1"/>
  <c r="M5648" i="4"/>
  <c r="O5648" i="4"/>
  <c r="M5636" i="4"/>
  <c r="O5636" i="4"/>
  <c r="P5636" i="4" s="1"/>
  <c r="M5632" i="4"/>
  <c r="O5632" i="4"/>
  <c r="M5628" i="4"/>
  <c r="O5628" i="4"/>
  <c r="P5628" i="4" s="1"/>
  <c r="M5624" i="4"/>
  <c r="O5624" i="4"/>
  <c r="M5606" i="4"/>
  <c r="O5606" i="4"/>
  <c r="P5606" i="4" s="1"/>
  <c r="M5598" i="4"/>
  <c r="O5598" i="4"/>
  <c r="M5592" i="4"/>
  <c r="O5592" i="4"/>
  <c r="M5588" i="4"/>
  <c r="O5588" i="4"/>
  <c r="M5584" i="4"/>
  <c r="O5584" i="4"/>
  <c r="M5576" i="4"/>
  <c r="O5576" i="4"/>
  <c r="M5570" i="4"/>
  <c r="O5570" i="4"/>
  <c r="P5570" i="4" s="1"/>
  <c r="M5568" i="4"/>
  <c r="O5568" i="4"/>
  <c r="M5566" i="4"/>
  <c r="O5566" i="4"/>
  <c r="P5566" i="4" s="1"/>
  <c r="M5564" i="4"/>
  <c r="O5564" i="4"/>
  <c r="M5560" i="4"/>
  <c r="O5560" i="4"/>
  <c r="M5554" i="4"/>
  <c r="O5554" i="4"/>
  <c r="M5552" i="4"/>
  <c r="O5552" i="4"/>
  <c r="M5550" i="4"/>
  <c r="O5550" i="4"/>
  <c r="M5544" i="4"/>
  <c r="O5544" i="4"/>
  <c r="M5538" i="4"/>
  <c r="O5538" i="4"/>
  <c r="M5536" i="4"/>
  <c r="O5536" i="4"/>
  <c r="M5534" i="4"/>
  <c r="O5534" i="4"/>
  <c r="M5532" i="4"/>
  <c r="O5532" i="4"/>
  <c r="M5528" i="4"/>
  <c r="O5528" i="4"/>
  <c r="M5524" i="4"/>
  <c r="O5524" i="4"/>
  <c r="P5524" i="4" s="1"/>
  <c r="M5522" i="4"/>
  <c r="O5522" i="4"/>
  <c r="M5520" i="4"/>
  <c r="O5520" i="4"/>
  <c r="M5518" i="4"/>
  <c r="O5518" i="4"/>
  <c r="M5512" i="4"/>
  <c r="O5512" i="4"/>
  <c r="M5506" i="4"/>
  <c r="O5506" i="4"/>
  <c r="M5504" i="4"/>
  <c r="O5504" i="4"/>
  <c r="M5502" i="4"/>
  <c r="O5502" i="4"/>
  <c r="M5500" i="4"/>
  <c r="O5500" i="4"/>
  <c r="P5500" i="4" s="1"/>
  <c r="M5496" i="4"/>
  <c r="O5496" i="4"/>
  <c r="M5492" i="4"/>
  <c r="O5492" i="4"/>
  <c r="P5492" i="4" s="1"/>
  <c r="M5490" i="4"/>
  <c r="O5490" i="4"/>
  <c r="M5488" i="4"/>
  <c r="O5488" i="4"/>
  <c r="M5486" i="4"/>
  <c r="O5486" i="4"/>
  <c r="M5480" i="4"/>
  <c r="O5480" i="4"/>
  <c r="M5474" i="4"/>
  <c r="O5474" i="4"/>
  <c r="M5472" i="4"/>
  <c r="O5472" i="4"/>
  <c r="M5470" i="4"/>
  <c r="O5470" i="4"/>
  <c r="M5468" i="4"/>
  <c r="O5468" i="4"/>
  <c r="P5468" i="4" s="1"/>
  <c r="M5397" i="4"/>
  <c r="O5397" i="4"/>
  <c r="M5792" i="4"/>
  <c r="O5792" i="4"/>
  <c r="P5792" i="4" s="1"/>
  <c r="M5788" i="4"/>
  <c r="O5788" i="4"/>
  <c r="M6227" i="4"/>
  <c r="O6227" i="4"/>
  <c r="P6227" i="4" s="1"/>
  <c r="M6223" i="4"/>
  <c r="O6223" i="4"/>
  <c r="M6221" i="4"/>
  <c r="O6221" i="4"/>
  <c r="P6221" i="4" s="1"/>
  <c r="M6219" i="4"/>
  <c r="O6219" i="4"/>
  <c r="M6215" i="4"/>
  <c r="O6215" i="4"/>
  <c r="M6211" i="4"/>
  <c r="O6211" i="4"/>
  <c r="M6207" i="4"/>
  <c r="O6207" i="4"/>
  <c r="P6207" i="4" s="1"/>
  <c r="M6203" i="4"/>
  <c r="O6203" i="4"/>
  <c r="M6201" i="4"/>
  <c r="O6201" i="4"/>
  <c r="M6199" i="4"/>
  <c r="O6199" i="4"/>
  <c r="M6197" i="4"/>
  <c r="O6197" i="4"/>
  <c r="P6197" i="4" s="1"/>
  <c r="M6195" i="4"/>
  <c r="O6195" i="4"/>
  <c r="M6191" i="4"/>
  <c r="O6191" i="4"/>
  <c r="M6187" i="4"/>
  <c r="O6187" i="4"/>
  <c r="M6185" i="4"/>
  <c r="O6185" i="4"/>
  <c r="M6181" i="4"/>
  <c r="O6181" i="4"/>
  <c r="M6179" i="4"/>
  <c r="O6179" i="4"/>
  <c r="P6179" i="4" s="1"/>
  <c r="M6175" i="4"/>
  <c r="O6175" i="4"/>
  <c r="M6171" i="4"/>
  <c r="O6171" i="4"/>
  <c r="P6171" i="4" s="1"/>
  <c r="M6169" i="4"/>
  <c r="O6169" i="4"/>
  <c r="M6167" i="4"/>
  <c r="O6167" i="4"/>
  <c r="P6167" i="4" s="1"/>
  <c r="M6163" i="4"/>
  <c r="O6163" i="4"/>
  <c r="M6155" i="4"/>
  <c r="O6155" i="4"/>
  <c r="P6155" i="4" s="1"/>
  <c r="M6153" i="4"/>
  <c r="O6153" i="4"/>
  <c r="M6147" i="4"/>
  <c r="O6147" i="4"/>
  <c r="M6139" i="4"/>
  <c r="O6139" i="4"/>
  <c r="M6093" i="4"/>
  <c r="O6093" i="4"/>
  <c r="M6077" i="4"/>
  <c r="O6077" i="4"/>
  <c r="M6061" i="4"/>
  <c r="O6061" i="4"/>
  <c r="M5880" i="4"/>
  <c r="O5880" i="4"/>
  <c r="M5872" i="4"/>
  <c r="O5872" i="4"/>
  <c r="M5864" i="4"/>
  <c r="O5864" i="4"/>
  <c r="M5856" i="4"/>
  <c r="O5856" i="4"/>
  <c r="P5856" i="4" s="1"/>
  <c r="M5844" i="4"/>
  <c r="O5844" i="4"/>
  <c r="M5836" i="4"/>
  <c r="O5836" i="4"/>
  <c r="M5832" i="4"/>
  <c r="O5832" i="4"/>
  <c r="M5820" i="4"/>
  <c r="O5820" i="4"/>
  <c r="P5820" i="4" s="1"/>
  <c r="M5816" i="4"/>
  <c r="O5816" i="4"/>
  <c r="O6159" i="4"/>
  <c r="O6053" i="4"/>
  <c r="O6031" i="4"/>
  <c r="O5839" i="4"/>
  <c r="O5711" i="4"/>
  <c r="O5679" i="4"/>
  <c r="O5647" i="4"/>
  <c r="O5327" i="4"/>
  <c r="O5295" i="4"/>
  <c r="O5263" i="4"/>
  <c r="O4911" i="4"/>
  <c r="M1080" i="4"/>
  <c r="O1080" i="4"/>
  <c r="M3868" i="4"/>
  <c r="O3868" i="4"/>
  <c r="M405" i="4"/>
  <c r="O405" i="4"/>
  <c r="M691" i="4"/>
  <c r="O691" i="4"/>
  <c r="M1537" i="4"/>
  <c r="O1537" i="4"/>
  <c r="M2978" i="4"/>
  <c r="O2978" i="4"/>
  <c r="M1548" i="4"/>
  <c r="O1548" i="4"/>
  <c r="M3994" i="4"/>
  <c r="O3994" i="4"/>
  <c r="M3707" i="4"/>
  <c r="O3707" i="4"/>
  <c r="M2274" i="4"/>
  <c r="O2274" i="4"/>
  <c r="M3350" i="4"/>
  <c r="O3350" i="4"/>
  <c r="M242" i="4"/>
  <c r="O242" i="4"/>
  <c r="M1393" i="4"/>
  <c r="O1393" i="4"/>
  <c r="M499" i="4"/>
  <c r="O499" i="4"/>
  <c r="M659" i="4"/>
  <c r="O659" i="4"/>
  <c r="M438" i="4"/>
  <c r="O438" i="4"/>
  <c r="M1819" i="4"/>
  <c r="O1819" i="4"/>
  <c r="M1782" i="4"/>
  <c r="O1782" i="4"/>
  <c r="M3107" i="4"/>
  <c r="O3107" i="4"/>
  <c r="M2844" i="4"/>
  <c r="O2844" i="4"/>
  <c r="M3639" i="4"/>
  <c r="O3639" i="4"/>
  <c r="M2842" i="4"/>
  <c r="O2842" i="4"/>
  <c r="M3624" i="4"/>
  <c r="O3624" i="4"/>
  <c r="M2266" i="4"/>
  <c r="O2266" i="4"/>
  <c r="M131" i="4"/>
  <c r="O131" i="4"/>
  <c r="M3772" i="4"/>
  <c r="O3772" i="4"/>
  <c r="M1006" i="4"/>
  <c r="O1006" i="4"/>
  <c r="M1352" i="4"/>
  <c r="O1352" i="4"/>
  <c r="M1036" i="4"/>
  <c r="O1036" i="4"/>
  <c r="M504" i="4"/>
  <c r="O504" i="4"/>
  <c r="M3382" i="4"/>
  <c r="O3382" i="4"/>
  <c r="M477" i="4"/>
  <c r="O477" i="4"/>
  <c r="M380" i="4"/>
  <c r="O380" i="4"/>
  <c r="M2811" i="4"/>
  <c r="O2811" i="4"/>
  <c r="M2756" i="4"/>
  <c r="O2756" i="4"/>
  <c r="M3602" i="4"/>
  <c r="O3602" i="4"/>
  <c r="M299" i="4"/>
  <c r="O299" i="4"/>
  <c r="M2753" i="4"/>
  <c r="O2753" i="4"/>
  <c r="M2213" i="4"/>
  <c r="O2213" i="4"/>
  <c r="M2211" i="4"/>
  <c r="O2211" i="4"/>
  <c r="M4776" i="4"/>
  <c r="O4776" i="4"/>
  <c r="M2716" i="4"/>
  <c r="O2716" i="4"/>
  <c r="M4697" i="4"/>
  <c r="O4697" i="4"/>
  <c r="M1676" i="4"/>
  <c r="O1676" i="4"/>
  <c r="M1162" i="4"/>
  <c r="O1162" i="4"/>
  <c r="M2499" i="4"/>
  <c r="O2499" i="4"/>
  <c r="M2350" i="4"/>
  <c r="O2350" i="4"/>
  <c r="M2516" i="4"/>
  <c r="O2516" i="4"/>
  <c r="M1166" i="4"/>
  <c r="O1166" i="4"/>
  <c r="M2715" i="4"/>
  <c r="O2715" i="4"/>
  <c r="M2017" i="4"/>
  <c r="O2017" i="4"/>
  <c r="M4649" i="4"/>
  <c r="O4649" i="4"/>
  <c r="M774" i="4"/>
  <c r="O774" i="4"/>
  <c r="M620" i="4"/>
  <c r="O620" i="4"/>
  <c r="M15" i="4"/>
  <c r="O15" i="4"/>
  <c r="M819" i="4"/>
  <c r="O819" i="4"/>
  <c r="M256" i="4"/>
  <c r="O256" i="4"/>
  <c r="M3339" i="4"/>
  <c r="O3339" i="4"/>
  <c r="M118" i="4"/>
  <c r="O118" i="4"/>
  <c r="M4037" i="4"/>
  <c r="O4037" i="4"/>
  <c r="M1116" i="4"/>
  <c r="O1116" i="4"/>
  <c r="M1151" i="4"/>
  <c r="O1151" i="4"/>
  <c r="M2187" i="4"/>
  <c r="O2187" i="4"/>
  <c r="M1312" i="4"/>
  <c r="O1312" i="4"/>
  <c r="M1185" i="4"/>
  <c r="O1185" i="4"/>
  <c r="M2805" i="4"/>
  <c r="O2805" i="4"/>
  <c r="M4026" i="4"/>
  <c r="O4026" i="4"/>
  <c r="M4611" i="4"/>
  <c r="O4611" i="4"/>
  <c r="M1362" i="4"/>
  <c r="O1362" i="4"/>
  <c r="M4841" i="4"/>
  <c r="O4841" i="4"/>
  <c r="M3722" i="4"/>
  <c r="O3722" i="4"/>
  <c r="M1614" i="4"/>
  <c r="O1614" i="4"/>
  <c r="M3717" i="4"/>
  <c r="O3717" i="4"/>
  <c r="M1049" i="4"/>
  <c r="O1049" i="4"/>
  <c r="M4621" i="4"/>
  <c r="O4621" i="4"/>
  <c r="M1633" i="4"/>
  <c r="O1633" i="4"/>
  <c r="M3089" i="4"/>
  <c r="O3089" i="4"/>
  <c r="M3086" i="4"/>
  <c r="O3086" i="4"/>
  <c r="M1112" i="4"/>
  <c r="O1112" i="4"/>
  <c r="M298" i="4"/>
  <c r="O298" i="4"/>
  <c r="M1657" i="4"/>
  <c r="O1657" i="4"/>
  <c r="M914" i="4"/>
  <c r="O914" i="4"/>
  <c r="M4657" i="4"/>
  <c r="O4657" i="4"/>
  <c r="M1487" i="4"/>
  <c r="O1487" i="4"/>
  <c r="M2653" i="4"/>
  <c r="O2653" i="4"/>
  <c r="M3209" i="4"/>
  <c r="O3209" i="4"/>
  <c r="M3239" i="4"/>
  <c r="O3239" i="4"/>
  <c r="M4401" i="4"/>
  <c r="O4401" i="4"/>
  <c r="M676" i="4"/>
  <c r="O676" i="4"/>
  <c r="M4767" i="4"/>
  <c r="O4767" i="4"/>
  <c r="M1842" i="4"/>
  <c r="O1842" i="4"/>
  <c r="M3569" i="4"/>
  <c r="O3569" i="4"/>
  <c r="M903" i="4"/>
  <c r="O903" i="4"/>
  <c r="M9" i="4"/>
  <c r="O9" i="4"/>
  <c r="M1876" i="4"/>
  <c r="O1876" i="4"/>
  <c r="M3754" i="4"/>
  <c r="O3754" i="4"/>
  <c r="M2377" i="4"/>
  <c r="O2377" i="4"/>
  <c r="M1240" i="4"/>
  <c r="O1240" i="4"/>
  <c r="M1280" i="4"/>
  <c r="O1280" i="4"/>
  <c r="M44" i="4"/>
  <c r="O44" i="4"/>
  <c r="M3752" i="4"/>
  <c r="O3752" i="4"/>
  <c r="M821" i="4"/>
  <c r="O821" i="4"/>
  <c r="M804" i="4"/>
  <c r="O804" i="4"/>
  <c r="M1605" i="4"/>
  <c r="O1605" i="4"/>
  <c r="M2825" i="4"/>
  <c r="O2825" i="4"/>
  <c r="M3992" i="4"/>
  <c r="O3992" i="4"/>
  <c r="M4299" i="4"/>
  <c r="O4299" i="4"/>
  <c r="M3080" i="4"/>
  <c r="O3080" i="4"/>
  <c r="M4716" i="4"/>
  <c r="O4716" i="4"/>
  <c r="M3077" i="4"/>
  <c r="O3077" i="4"/>
  <c r="M3351" i="4"/>
  <c r="O3351" i="4"/>
  <c r="M3634" i="4"/>
  <c r="O3634" i="4"/>
  <c r="M3378" i="4"/>
  <c r="O3378" i="4"/>
  <c r="M2563" i="4"/>
  <c r="O2563" i="4"/>
  <c r="M2822" i="4"/>
  <c r="O2822" i="4"/>
  <c r="M2814" i="4"/>
  <c r="O2814" i="4"/>
  <c r="M500" i="4"/>
  <c r="O500" i="4"/>
  <c r="M182" i="4"/>
  <c r="O182" i="4"/>
  <c r="M1545" i="4"/>
  <c r="O1545" i="4"/>
  <c r="M55" i="4"/>
  <c r="O55" i="4"/>
  <c r="M720" i="4"/>
  <c r="O720" i="4"/>
  <c r="M290" i="4"/>
  <c r="O290" i="4"/>
  <c r="M3914" i="4"/>
  <c r="O3914" i="4"/>
  <c r="M2856" i="4"/>
  <c r="O2856" i="4"/>
  <c r="M913" i="4"/>
  <c r="O913" i="4"/>
  <c r="M3523" i="4"/>
  <c r="O3523" i="4"/>
  <c r="M2680" i="4"/>
  <c r="O2680" i="4"/>
  <c r="M2652" i="4"/>
  <c r="O2652" i="4"/>
  <c r="M2154" i="4"/>
  <c r="O2154" i="4"/>
  <c r="M2146" i="4"/>
  <c r="O2146" i="4"/>
  <c r="M2130" i="4"/>
  <c r="O2130" i="4"/>
  <c r="M1523" i="4"/>
  <c r="O1523" i="4"/>
  <c r="M2651" i="4"/>
  <c r="O2651" i="4"/>
  <c r="M926" i="4"/>
  <c r="O926" i="4"/>
  <c r="M5464" i="4"/>
  <c r="O5464" i="4"/>
  <c r="M5460" i="4"/>
  <c r="O5460" i="4"/>
  <c r="M5458" i="4"/>
  <c r="O5458" i="4"/>
  <c r="M5452" i="4"/>
  <c r="O5452" i="4"/>
  <c r="M6045" i="4"/>
  <c r="O6045" i="4"/>
  <c r="M6039" i="4"/>
  <c r="O6039" i="4"/>
  <c r="M6023" i="4"/>
  <c r="O6023" i="4"/>
  <c r="M6007" i="4"/>
  <c r="O6007" i="4"/>
  <c r="M5979" i="4"/>
  <c r="O5979" i="4"/>
  <c r="M5971" i="4"/>
  <c r="O5971" i="4"/>
  <c r="M5963" i="4"/>
  <c r="O5963" i="4"/>
  <c r="M5955" i="4"/>
  <c r="O5955" i="4"/>
  <c r="O6090" i="4"/>
  <c r="O6069" i="4"/>
  <c r="O5863" i="4"/>
  <c r="P5863" i="4" s="1"/>
  <c r="O5703" i="4"/>
  <c r="O5671" i="4"/>
  <c r="O5607" i="4"/>
  <c r="O5255" i="4"/>
  <c r="O5191" i="4"/>
  <c r="O5063" i="4"/>
  <c r="M1115" i="4"/>
  <c r="O1115" i="4"/>
  <c r="M1079" i="4"/>
  <c r="O1079" i="4"/>
  <c r="M973" i="4"/>
  <c r="O973" i="4"/>
  <c r="M2710" i="4"/>
  <c r="O2710" i="4"/>
  <c r="M2639" i="4"/>
  <c r="O2639" i="4"/>
  <c r="M3573" i="4"/>
  <c r="O3573" i="4"/>
  <c r="M3474" i="4"/>
  <c r="O3474" i="4"/>
  <c r="M1821" i="4"/>
  <c r="O1821" i="4"/>
  <c r="M3996" i="4"/>
  <c r="O3996" i="4"/>
  <c r="M3991" i="4"/>
  <c r="O3991" i="4"/>
  <c r="M4758" i="4"/>
  <c r="O4758" i="4"/>
  <c r="M495" i="4"/>
  <c r="O495" i="4"/>
  <c r="M3007" i="4"/>
  <c r="O3007" i="4"/>
  <c r="M929" i="4"/>
  <c r="O929" i="4"/>
  <c r="M2480" i="4"/>
  <c r="O2480" i="4"/>
  <c r="M2819" i="4"/>
  <c r="O2819" i="4"/>
  <c r="M2348" i="4"/>
  <c r="O2348" i="4"/>
  <c r="M1478" i="4"/>
  <c r="O1478" i="4"/>
  <c r="M1671" i="4"/>
  <c r="O1671" i="4"/>
  <c r="M2037" i="4"/>
  <c r="O2037" i="4"/>
  <c r="M4827" i="4"/>
  <c r="O4827" i="4"/>
  <c r="M3924" i="4"/>
  <c r="O3924" i="4"/>
  <c r="M1930" i="4"/>
  <c r="O1930" i="4"/>
  <c r="M3067" i="4"/>
  <c r="O3067" i="4"/>
  <c r="M3701" i="4"/>
  <c r="O3701" i="4"/>
  <c r="M3495" i="4"/>
  <c r="O3495" i="4"/>
  <c r="M4691" i="4"/>
  <c r="O4691" i="4"/>
  <c r="M1623" i="4"/>
  <c r="O1623" i="4"/>
  <c r="M156" i="4"/>
  <c r="O156" i="4"/>
  <c r="M1481" i="4"/>
  <c r="O1481" i="4"/>
  <c r="M3518" i="4"/>
  <c r="O3518" i="4"/>
  <c r="M4622" i="4"/>
  <c r="O4622" i="4"/>
  <c r="M5302" i="4"/>
  <c r="O5302" i="4"/>
  <c r="M5301" i="4"/>
  <c r="O5301" i="4"/>
  <c r="M5309" i="4"/>
  <c r="O5309" i="4"/>
  <c r="M5307" i="4"/>
  <c r="O5307" i="4"/>
  <c r="M5305" i="4"/>
  <c r="O5305" i="4"/>
  <c r="M5314" i="4"/>
  <c r="O5314" i="4"/>
  <c r="M5297" i="4"/>
  <c r="O5297" i="4"/>
  <c r="M5262" i="4"/>
  <c r="O5262" i="4"/>
  <c r="M5276" i="4"/>
  <c r="O5276" i="4"/>
  <c r="M5292" i="4"/>
  <c r="O5292" i="4"/>
  <c r="M5286" i="4"/>
  <c r="O5286" i="4"/>
  <c r="M5254" i="4"/>
  <c r="O5254" i="4"/>
  <c r="M5235" i="4"/>
  <c r="O5235" i="4"/>
  <c r="M5234" i="4"/>
  <c r="O5234" i="4"/>
  <c r="M5216" i="4"/>
  <c r="O5216" i="4"/>
  <c r="M5220" i="4"/>
  <c r="O5220" i="4"/>
  <c r="M5230" i="4"/>
  <c r="O5230" i="4"/>
  <c r="M5226" i="4"/>
  <c r="O5226" i="4"/>
  <c r="M5211" i="4"/>
  <c r="O5211" i="4"/>
  <c r="M5205" i="4"/>
  <c r="O5205" i="4"/>
  <c r="M5203" i="4"/>
  <c r="O5203" i="4"/>
  <c r="M5195" i="4"/>
  <c r="O5195" i="4"/>
  <c r="M5178" i="4"/>
  <c r="O5178" i="4"/>
  <c r="M5162" i="4"/>
  <c r="O5162" i="4"/>
  <c r="M5158" i="4"/>
  <c r="O5158" i="4"/>
  <c r="M5134" i="4"/>
  <c r="O5134" i="4"/>
  <c r="M5130" i="4"/>
  <c r="O5130" i="4"/>
  <c r="M5128" i="4"/>
  <c r="O5128" i="4"/>
  <c r="M5105" i="4"/>
  <c r="O5105" i="4"/>
  <c r="M5029" i="4"/>
  <c r="O5029" i="4"/>
  <c r="M5091" i="4"/>
  <c r="O5091" i="4"/>
  <c r="M5041" i="4"/>
  <c r="O5041" i="4"/>
  <c r="M5083" i="4"/>
  <c r="O5083" i="4"/>
  <c r="M5036" i="4"/>
  <c r="O5036" i="4"/>
  <c r="M5077" i="4"/>
  <c r="O5077" i="4"/>
  <c r="M5024" i="4"/>
  <c r="O5024" i="4"/>
  <c r="M5005" i="4"/>
  <c r="O5005" i="4"/>
  <c r="M5016" i="4"/>
  <c r="O5016" i="4"/>
  <c r="M5010" i="4"/>
  <c r="O5010" i="4"/>
  <c r="M4995" i="4"/>
  <c r="O4995" i="4"/>
  <c r="M4993" i="4"/>
  <c r="O4993" i="4"/>
  <c r="M4989" i="4"/>
  <c r="O4989" i="4"/>
  <c r="M4987" i="4"/>
  <c r="O4987" i="4"/>
  <c r="M4978" i="4"/>
  <c r="O4978" i="4"/>
  <c r="M4974" i="4"/>
  <c r="O4974" i="4"/>
  <c r="M4971" i="4"/>
  <c r="O4971" i="4"/>
  <c r="M4962" i="4"/>
  <c r="O4962" i="4"/>
  <c r="M4966" i="4"/>
  <c r="O4966" i="4"/>
  <c r="M4964" i="4"/>
  <c r="O4964" i="4"/>
  <c r="M4955" i="4"/>
  <c r="O4955" i="4"/>
  <c r="M4931" i="4"/>
  <c r="O4931" i="4"/>
  <c r="M5331" i="4"/>
  <c r="O5331" i="4"/>
  <c r="M5329" i="4"/>
  <c r="O5329" i="4"/>
  <c r="P5329" i="4" s="1"/>
  <c r="M5323" i="4"/>
  <c r="O5323" i="4"/>
  <c r="M5781" i="4"/>
  <c r="O5781" i="4"/>
  <c r="M5777" i="4"/>
  <c r="O5777" i="4"/>
  <c r="M5773" i="4"/>
  <c r="O5773" i="4"/>
  <c r="P5773" i="4" s="1"/>
  <c r="M5765" i="4"/>
  <c r="O5765" i="4"/>
  <c r="M5757" i="4"/>
  <c r="O5757" i="4"/>
  <c r="P5757" i="4" s="1"/>
  <c r="M5753" i="4"/>
  <c r="O5753" i="4"/>
  <c r="M5745" i="4"/>
  <c r="O5745" i="4"/>
  <c r="P5745" i="4" s="1"/>
  <c r="M5741" i="4"/>
  <c r="O5741" i="4"/>
  <c r="M5737" i="4"/>
  <c r="O5737" i="4"/>
  <c r="P5737" i="4" s="1"/>
  <c r="M5733" i="4"/>
  <c r="O5733" i="4"/>
  <c r="M5729" i="4"/>
  <c r="O5729" i="4"/>
  <c r="P5729" i="4" s="1"/>
  <c r="M5723" i="4"/>
  <c r="O5723" i="4"/>
  <c r="M5715" i="4"/>
  <c r="O5715" i="4"/>
  <c r="M5707" i="4"/>
  <c r="O5707" i="4"/>
  <c r="M5699" i="4"/>
  <c r="O5699" i="4"/>
  <c r="P5699" i="4" s="1"/>
  <c r="M5691" i="4"/>
  <c r="O5691" i="4"/>
  <c r="M5683" i="4"/>
  <c r="O5683" i="4"/>
  <c r="P5683" i="4" s="1"/>
  <c r="M5675" i="4"/>
  <c r="O5675" i="4"/>
  <c r="M5667" i="4"/>
  <c r="O5667" i="4"/>
  <c r="P5667" i="4" s="1"/>
  <c r="M5643" i="4"/>
  <c r="O5643" i="4"/>
  <c r="M5635" i="4"/>
  <c r="O5635" i="4"/>
  <c r="M5627" i="4"/>
  <c r="O5627" i="4"/>
  <c r="M5619" i="4"/>
  <c r="O5619" i="4"/>
  <c r="P5619" i="4" s="1"/>
  <c r="M5611" i="4"/>
  <c r="O5611" i="4"/>
  <c r="M5450" i="4"/>
  <c r="O5450" i="4"/>
  <c r="P5450" i="4" s="1"/>
  <c r="M5444" i="4"/>
  <c r="O5444" i="4"/>
  <c r="M5442" i="4"/>
  <c r="O5442" i="4"/>
  <c r="M5438" i="4"/>
  <c r="O5438" i="4"/>
  <c r="M5436" i="4"/>
  <c r="O5436" i="4"/>
  <c r="P5436" i="4" s="1"/>
  <c r="M5428" i="4"/>
  <c r="O5428" i="4"/>
  <c r="M5418" i="4"/>
  <c r="O5418" i="4"/>
  <c r="P5418" i="4" s="1"/>
  <c r="M5414" i="4"/>
  <c r="O5414" i="4"/>
  <c r="M5410" i="4"/>
  <c r="O5410" i="4"/>
  <c r="M5406" i="4"/>
  <c r="O5406" i="4"/>
  <c r="M5402" i="4"/>
  <c r="O5402" i="4"/>
  <c r="M5398" i="4"/>
  <c r="O5398" i="4"/>
  <c r="M5396" i="4"/>
  <c r="O5396" i="4"/>
  <c r="P5396" i="4" s="1"/>
  <c r="M5388" i="4"/>
  <c r="O5388" i="4"/>
  <c r="M5795" i="4"/>
  <c r="O5795" i="4"/>
  <c r="M5789" i="4"/>
  <c r="O5789" i="4"/>
  <c r="M5785" i="4"/>
  <c r="O5785" i="4"/>
  <c r="P5785" i="4" s="1"/>
  <c r="M6224" i="4"/>
  <c r="O6224" i="4"/>
  <c r="M6220" i="4"/>
  <c r="O6220" i="4"/>
  <c r="P6220" i="4" s="1"/>
  <c r="M6204" i="4"/>
  <c r="O6204" i="4"/>
  <c r="M6200" i="4"/>
  <c r="O6200" i="4"/>
  <c r="P6200" i="4" s="1"/>
  <c r="M6196" i="4"/>
  <c r="O6196" i="4"/>
  <c r="M6192" i="4"/>
  <c r="O6192" i="4"/>
  <c r="P6192" i="4" s="1"/>
  <c r="M6172" i="4"/>
  <c r="O6172" i="4"/>
  <c r="M6168" i="4"/>
  <c r="O6168" i="4"/>
  <c r="P6168" i="4" s="1"/>
  <c r="M6164" i="4"/>
  <c r="O6164" i="4"/>
  <c r="M6160" i="4"/>
  <c r="O6160" i="4"/>
  <c r="P6160" i="4" s="1"/>
  <c r="M6144" i="4"/>
  <c r="O6144" i="4"/>
  <c r="M6140" i="4"/>
  <c r="O6140" i="4"/>
  <c r="P6140" i="4" s="1"/>
  <c r="M6104" i="4"/>
  <c r="O6104" i="4"/>
  <c r="M6102" i="4"/>
  <c r="O6102" i="4"/>
  <c r="P6102" i="4" s="1"/>
  <c r="M6100" i="4"/>
  <c r="O6100" i="4"/>
  <c r="M6096" i="4"/>
  <c r="O6096" i="4"/>
  <c r="M6094" i="4"/>
  <c r="O6094" i="4"/>
  <c r="M6088" i="4"/>
  <c r="O6088" i="4"/>
  <c r="P6088" i="4" s="1"/>
  <c r="M6084" i="4"/>
  <c r="O6084" i="4"/>
  <c r="M6082" i="4"/>
  <c r="O6082" i="4"/>
  <c r="P6082" i="4" s="1"/>
  <c r="M6080" i="4"/>
  <c r="O6080" i="4"/>
  <c r="M6076" i="4"/>
  <c r="O6076" i="4"/>
  <c r="P6076" i="4" s="1"/>
  <c r="M6072" i="4"/>
  <c r="O6072" i="4"/>
  <c r="M6070" i="4"/>
  <c r="O6070" i="4"/>
  <c r="P6070" i="4" s="1"/>
  <c r="M6068" i="4"/>
  <c r="O6068" i="4"/>
  <c r="M6064" i="4"/>
  <c r="O6064" i="4"/>
  <c r="M6062" i="4"/>
  <c r="O6062" i="4"/>
  <c r="M6060" i="4"/>
  <c r="O6060" i="4"/>
  <c r="P6060" i="4" s="1"/>
  <c r="M5923" i="4"/>
  <c r="O5923" i="4"/>
  <c r="M5915" i="4"/>
  <c r="O5915" i="4"/>
  <c r="P5915" i="4" s="1"/>
  <c r="M5909" i="4"/>
  <c r="O5909" i="4"/>
  <c r="M5905" i="4"/>
  <c r="O5905" i="4"/>
  <c r="P5905" i="4" s="1"/>
  <c r="M5901" i="4"/>
  <c r="O5901" i="4"/>
  <c r="M5897" i="4"/>
  <c r="O5897" i="4"/>
  <c r="M5893" i="4"/>
  <c r="O5893" i="4"/>
  <c r="M5889" i="4"/>
  <c r="O5889" i="4"/>
  <c r="P5889" i="4" s="1"/>
  <c r="M5885" i="4"/>
  <c r="O5885" i="4"/>
  <c r="M5861" i="4"/>
  <c r="O5861" i="4"/>
  <c r="P5861" i="4" s="1"/>
  <c r="M5845" i="4"/>
  <c r="O5845" i="4"/>
  <c r="M5837" i="4"/>
  <c r="O5837" i="4"/>
  <c r="P5837" i="4" s="1"/>
  <c r="M5835" i="4"/>
  <c r="O5835" i="4"/>
  <c r="M5833" i="4"/>
  <c r="O5833" i="4"/>
  <c r="P5833" i="4" s="1"/>
  <c r="M5811" i="4"/>
  <c r="O5811" i="4"/>
  <c r="M5801" i="4"/>
  <c r="O5801" i="4"/>
  <c r="P5801" i="4" s="1"/>
  <c r="O6149" i="4"/>
  <c r="O6085" i="4"/>
  <c r="O5951" i="4"/>
  <c r="O5855" i="4"/>
  <c r="P5855" i="4" s="1"/>
  <c r="O5823" i="4"/>
  <c r="O5791" i="4"/>
  <c r="O5727" i="4"/>
  <c r="O5695" i="4"/>
  <c r="P5695" i="4" s="1"/>
  <c r="O5663" i="4"/>
  <c r="O5631" i="4"/>
  <c r="O5311" i="4"/>
  <c r="O5247" i="4"/>
  <c r="O5183" i="4"/>
  <c r="O5087" i="4"/>
  <c r="M1276" i="4"/>
  <c r="O1276" i="4"/>
  <c r="M1246" i="4"/>
  <c r="O1246" i="4"/>
  <c r="M255" i="4"/>
  <c r="O255" i="4"/>
  <c r="M1624" i="4"/>
  <c r="O1624" i="4"/>
  <c r="M2396" i="4"/>
  <c r="O2396" i="4"/>
  <c r="M588" i="4"/>
  <c r="O588" i="4"/>
  <c r="M2981" i="4"/>
  <c r="O2981" i="4"/>
  <c r="M3341" i="4"/>
  <c r="O3341" i="4"/>
  <c r="M3999" i="4"/>
  <c r="O3999" i="4"/>
  <c r="M3987" i="4"/>
  <c r="O3987" i="4"/>
  <c r="M3422" i="4"/>
  <c r="O3422" i="4"/>
  <c r="M3779" i="4"/>
  <c r="O3779" i="4"/>
  <c r="M1048" i="4"/>
  <c r="O1048" i="4"/>
  <c r="M3982" i="4"/>
  <c r="O3982" i="4"/>
  <c r="M2269" i="4"/>
  <c r="O2269" i="4"/>
  <c r="M224" i="4"/>
  <c r="O224" i="4"/>
  <c r="M2145" i="4"/>
  <c r="O2145" i="4"/>
  <c r="M4725" i="4"/>
  <c r="O4725" i="4"/>
  <c r="M4724" i="4"/>
  <c r="O4724" i="4"/>
  <c r="M2215" i="4"/>
  <c r="O2215" i="4"/>
  <c r="M1754" i="4"/>
  <c r="O1754" i="4"/>
  <c r="M4237" i="4"/>
  <c r="O4237" i="4"/>
  <c r="M2400" i="4"/>
  <c r="O2400" i="4"/>
  <c r="M3600" i="4"/>
  <c r="O3600" i="4"/>
  <c r="M2722" i="4"/>
  <c r="O2722" i="4"/>
  <c r="M3204" i="4"/>
  <c r="O3204" i="4"/>
  <c r="M4360" i="4"/>
  <c r="O4360" i="4"/>
  <c r="M629" i="4"/>
  <c r="O629" i="4"/>
  <c r="M1424" i="4"/>
  <c r="O1424" i="4"/>
  <c r="M2120" i="4"/>
  <c r="O2120" i="4"/>
  <c r="M372" i="4"/>
  <c r="O372" i="4"/>
  <c r="M122" i="4"/>
  <c r="O122" i="4"/>
  <c r="M2700" i="4"/>
  <c r="O2700" i="4"/>
  <c r="M401" i="4"/>
  <c r="O401" i="4"/>
  <c r="M1882" i="4"/>
  <c r="O1882" i="4"/>
  <c r="M2119" i="4"/>
  <c r="O2119" i="4"/>
  <c r="M171" i="4"/>
  <c r="O171" i="4"/>
  <c r="M1682" i="4"/>
  <c r="O1682" i="4"/>
  <c r="M570" i="4"/>
  <c r="O570" i="4"/>
  <c r="M2703" i="4"/>
  <c r="O2703" i="4"/>
  <c r="M1267" i="4"/>
  <c r="O1267" i="4"/>
  <c r="M1262" i="4"/>
  <c r="O1262" i="4"/>
  <c r="M51" i="4"/>
  <c r="O51" i="4"/>
  <c r="M1878" i="4"/>
  <c r="O1878" i="4"/>
  <c r="M575" i="4"/>
  <c r="O575" i="4"/>
  <c r="M548" i="4"/>
  <c r="O548" i="4"/>
  <c r="M108" i="4"/>
  <c r="O108" i="4"/>
  <c r="M1632" i="4"/>
  <c r="O1632" i="4"/>
  <c r="M583" i="4"/>
  <c r="O583" i="4"/>
  <c r="M4243" i="4"/>
  <c r="O4243" i="4"/>
  <c r="M1607" i="4"/>
  <c r="O1607" i="4"/>
  <c r="M3758" i="4"/>
  <c r="O3758" i="4"/>
  <c r="M3756" i="4"/>
  <c r="O3756" i="4"/>
  <c r="M4604" i="4"/>
  <c r="O4604" i="4"/>
  <c r="M878" i="4"/>
  <c r="O878" i="4"/>
  <c r="M4007" i="4"/>
  <c r="O4007" i="4"/>
  <c r="M1468" i="4"/>
  <c r="O1468" i="4"/>
  <c r="M286" i="4"/>
  <c r="O286" i="4"/>
  <c r="M2595" i="4"/>
  <c r="O2595" i="4"/>
  <c r="M3006" i="4"/>
  <c r="O3006" i="4"/>
  <c r="M4004" i="4"/>
  <c r="O4004" i="4"/>
  <c r="M759" i="4"/>
  <c r="O759" i="4"/>
  <c r="M3990" i="4"/>
  <c r="O3990" i="4"/>
  <c r="P3990" i="4" s="1"/>
  <c r="M2273" i="4"/>
  <c r="O2273" i="4"/>
  <c r="M3502" i="4"/>
  <c r="O3502" i="4"/>
  <c r="M1389" i="4"/>
  <c r="O1389" i="4"/>
  <c r="M339" i="4"/>
  <c r="O339" i="4"/>
  <c r="M297" i="4"/>
  <c r="O297" i="4"/>
  <c r="M2373" i="4"/>
  <c r="O2373" i="4"/>
  <c r="M2314" i="4"/>
  <c r="O2314" i="4"/>
  <c r="M2268" i="4"/>
  <c r="O2268" i="4"/>
  <c r="M2011" i="4"/>
  <c r="O2011" i="4"/>
  <c r="M2387" i="4"/>
  <c r="O2387" i="4"/>
  <c r="M183" i="4"/>
  <c r="O183" i="4"/>
  <c r="M223" i="4"/>
  <c r="O223" i="4"/>
  <c r="M919" i="4"/>
  <c r="O919" i="4"/>
  <c r="M1959" i="4"/>
  <c r="O1959" i="4"/>
  <c r="M1461" i="4"/>
  <c r="O1461" i="4"/>
  <c r="M721" i="4"/>
  <c r="O721" i="4"/>
  <c r="M4641" i="4"/>
  <c r="O4641" i="4"/>
  <c r="M2487" i="4"/>
  <c r="O2487" i="4"/>
  <c r="M1937" i="4"/>
  <c r="O1937" i="4"/>
  <c r="M1933" i="4"/>
  <c r="O1933" i="4"/>
  <c r="M1233" i="4"/>
  <c r="O1233" i="4"/>
  <c r="M3915" i="4"/>
  <c r="O3915" i="4"/>
  <c r="M2858" i="4"/>
  <c r="O2858" i="4"/>
  <c r="M69" i="4"/>
  <c r="O69" i="4"/>
  <c r="M2853" i="4"/>
  <c r="O2853" i="4"/>
  <c r="M3398" i="4"/>
  <c r="O3398" i="4"/>
  <c r="M3632" i="4"/>
  <c r="O3632" i="4"/>
  <c r="M2614" i="4"/>
  <c r="O2614" i="4"/>
  <c r="M4238" i="4"/>
  <c r="O4238" i="4"/>
  <c r="M4247" i="4"/>
  <c r="O4247" i="4"/>
  <c r="M2073" i="4"/>
  <c r="O2073" i="4"/>
  <c r="M2996" i="4"/>
  <c r="O2996" i="4"/>
  <c r="M2778" i="4"/>
  <c r="O2778" i="4"/>
  <c r="M2768" i="4"/>
  <c r="O2768" i="4"/>
  <c r="M986" i="4"/>
  <c r="O986" i="4"/>
  <c r="M3625" i="4"/>
  <c r="O3625" i="4"/>
  <c r="M5380" i="4"/>
  <c r="O5380" i="4"/>
  <c r="M5372" i="4"/>
  <c r="O5372" i="4"/>
  <c r="P5372" i="4" s="1"/>
  <c r="M5364" i="4"/>
  <c r="O5364" i="4"/>
  <c r="M5356" i="4"/>
  <c r="O5356" i="4"/>
  <c r="M5348" i="4"/>
  <c r="O5348" i="4"/>
  <c r="M5344" i="4"/>
  <c r="O5344" i="4"/>
  <c r="P5344" i="4" s="1"/>
  <c r="M6056" i="4"/>
  <c r="O6056" i="4"/>
  <c r="M6052" i="4"/>
  <c r="O6052" i="4"/>
  <c r="M6050" i="4"/>
  <c r="O6050" i="4"/>
  <c r="M6048" i="4"/>
  <c r="O6048" i="4"/>
  <c r="P6048" i="4" s="1"/>
  <c r="O6165" i="4"/>
  <c r="P6165" i="4" s="1"/>
  <c r="O6143" i="4"/>
  <c r="O6101" i="4"/>
  <c r="O6058" i="4"/>
  <c r="P6058" i="4" s="1"/>
  <c r="O6015" i="4"/>
  <c r="P6015" i="4" s="1"/>
  <c r="O5815" i="4"/>
  <c r="O5719" i="4"/>
  <c r="O5687" i="4"/>
  <c r="P5687" i="4" s="1"/>
  <c r="O5655" i="4"/>
  <c r="O5623" i="4"/>
  <c r="O5271" i="4"/>
  <c r="O5239" i="4"/>
  <c r="O5079" i="4"/>
  <c r="M5797" i="4"/>
  <c r="P5407" i="4"/>
  <c r="P6224" i="4"/>
  <c r="P3975" i="4"/>
  <c r="P1420" i="4"/>
  <c r="P1859" i="4"/>
  <c r="P5653" i="4"/>
  <c r="P5649" i="4"/>
  <c r="P5971" i="4"/>
  <c r="P6136" i="4"/>
  <c r="M5510" i="4"/>
  <c r="M5645" i="4"/>
  <c r="P5419" i="4"/>
  <c r="P5411" i="4"/>
  <c r="M5407" i="4"/>
  <c r="P5813" i="4"/>
  <c r="M5813" i="4"/>
  <c r="P5578" i="4"/>
  <c r="P5708" i="4"/>
  <c r="P5474" i="4"/>
  <c r="P5438" i="4"/>
  <c r="M6019" i="4"/>
  <c r="P5816" i="4"/>
  <c r="M5341" i="4"/>
  <c r="P5341" i="4"/>
  <c r="M5911" i="4"/>
  <c r="P5342" i="4"/>
  <c r="M5342" i="4"/>
  <c r="P5482" i="4"/>
  <c r="P5478" i="4"/>
  <c r="P5921" i="4"/>
  <c r="P5917" i="4"/>
  <c r="P4821" i="4"/>
  <c r="P2868" i="4"/>
  <c r="P1056" i="4"/>
  <c r="P5761" i="4"/>
  <c r="P5738" i="4"/>
  <c r="P5713" i="4"/>
  <c r="P5693" i="4"/>
  <c r="M5661" i="4"/>
  <c r="P5641" i="4"/>
  <c r="P5637" i="4"/>
  <c r="P5607" i="4"/>
  <c r="P5546" i="4"/>
  <c r="M5542" i="4"/>
  <c r="M5399" i="4"/>
  <c r="M6209" i="4"/>
  <c r="P6181" i="4"/>
  <c r="P6144" i="4"/>
  <c r="M6136" i="4"/>
  <c r="M6124" i="4"/>
  <c r="P6120" i="4"/>
  <c r="M6118" i="4"/>
  <c r="M6114" i="4"/>
  <c r="P6031" i="4"/>
  <c r="P5941" i="4"/>
  <c r="M5927" i="4"/>
  <c r="P5857" i="4"/>
  <c r="M5809" i="4"/>
  <c r="M5697" i="4"/>
  <c r="M5625" i="4"/>
  <c r="M5574" i="4"/>
  <c r="M5419" i="4"/>
  <c r="P5402" i="4"/>
  <c r="P5399" i="4"/>
  <c r="M6214" i="4"/>
  <c r="P6209" i="4"/>
  <c r="P6205" i="4"/>
  <c r="P6145" i="4"/>
  <c r="P6141" i="4"/>
  <c r="M6128" i="4"/>
  <c r="P6118" i="4"/>
  <c r="P6017" i="4"/>
  <c r="P5991" i="4"/>
  <c r="P5989" i="4"/>
  <c r="P5927" i="4"/>
  <c r="M5904" i="4"/>
  <c r="P5815" i="4"/>
  <c r="O2551" i="2"/>
  <c r="M2551" i="2"/>
  <c r="O2531" i="2"/>
  <c r="P2531" i="2" s="1"/>
  <c r="M2531" i="2"/>
  <c r="M2628" i="2"/>
  <c r="O2628" i="2"/>
  <c r="P2628" i="2" s="1"/>
  <c r="M2616" i="2"/>
  <c r="O2616" i="2"/>
  <c r="P2616" i="2" s="1"/>
  <c r="O2409" i="2"/>
  <c r="M2409" i="2"/>
  <c r="O2401" i="2"/>
  <c r="P2401" i="2" s="1"/>
  <c r="M2401" i="2"/>
  <c r="O2385" i="2"/>
  <c r="M2385" i="2"/>
  <c r="O2377" i="2"/>
  <c r="P2377" i="2" s="1"/>
  <c r="M2377" i="2"/>
  <c r="O2361" i="2"/>
  <c r="M2361" i="2"/>
  <c r="O2353" i="2"/>
  <c r="M2353" i="2"/>
  <c r="O2257" i="2"/>
  <c r="P2257" i="2" s="1"/>
  <c r="M2257" i="2"/>
  <c r="M2241" i="2"/>
  <c r="O2241" i="2"/>
  <c r="P2241" i="2" s="1"/>
  <c r="M2209" i="2"/>
  <c r="O2209" i="2"/>
  <c r="M2201" i="2"/>
  <c r="O2201" i="2"/>
  <c r="M2193" i="2"/>
  <c r="O2193" i="2"/>
  <c r="M2185" i="2"/>
  <c r="O2185" i="2"/>
  <c r="M2177" i="2"/>
  <c r="O2177" i="2"/>
  <c r="M2169" i="2"/>
  <c r="O2169" i="2"/>
  <c r="M2405" i="2"/>
  <c r="O2405" i="2"/>
  <c r="M2373" i="2"/>
  <c r="O2373" i="2"/>
  <c r="M2309" i="2"/>
  <c r="O2309" i="2"/>
  <c r="M2277" i="2"/>
  <c r="O2277" i="2"/>
  <c r="P2277" i="2" s="1"/>
  <c r="P2245" i="2"/>
  <c r="M2393" i="2"/>
  <c r="M2369" i="2"/>
  <c r="O2462" i="2"/>
  <c r="P2462" i="2" s="1"/>
  <c r="M2462" i="2"/>
  <c r="O2499" i="2"/>
  <c r="P2499" i="2" s="1"/>
  <c r="M2499" i="2"/>
  <c r="M2543" i="2"/>
  <c r="O2543" i="2"/>
  <c r="P2543" i="2" s="1"/>
  <c r="O2598" i="2"/>
  <c r="P2598" i="2" s="1"/>
  <c r="M2598" i="2"/>
  <c r="O2612" i="2"/>
  <c r="M2612" i="2"/>
  <c r="M2133" i="2"/>
  <c r="M2397" i="2"/>
  <c r="O2397" i="2"/>
  <c r="P2397" i="2" s="1"/>
  <c r="M2365" i="2"/>
  <c r="O2365" i="2"/>
  <c r="M2301" i="2"/>
  <c r="O2301" i="2"/>
  <c r="M2269" i="2"/>
  <c r="O2269" i="2"/>
  <c r="M2205" i="2"/>
  <c r="O2205" i="2"/>
  <c r="M2173" i="2"/>
  <c r="O2173" i="2"/>
  <c r="O2293" i="2"/>
  <c r="P2293" i="2" s="1"/>
  <c r="M2225" i="2"/>
  <c r="O2213" i="2"/>
  <c r="M1991" i="2"/>
  <c r="M2357" i="2"/>
  <c r="O2357" i="2"/>
  <c r="P2357" i="2" s="1"/>
  <c r="O2261" i="2"/>
  <c r="M2261" i="2"/>
  <c r="O2229" i="2"/>
  <c r="P2229" i="2" s="1"/>
  <c r="M2229" i="2"/>
  <c r="O2197" i="2"/>
  <c r="O2587" i="2"/>
  <c r="P2587" i="2" s="1"/>
  <c r="M2587" i="2"/>
  <c r="M3301" i="2"/>
  <c r="O3301" i="2"/>
  <c r="P3301" i="2" s="1"/>
  <c r="O3238" i="2"/>
  <c r="M3238" i="2"/>
  <c r="M3218" i="2"/>
  <c r="O3218" i="2"/>
  <c r="O2097" i="2"/>
  <c r="M2097" i="2"/>
  <c r="M2148" i="2"/>
  <c r="M2413" i="2"/>
  <c r="O2413" i="2"/>
  <c r="M2381" i="2"/>
  <c r="O2381" i="2"/>
  <c r="P2381" i="2" s="1"/>
  <c r="M2317" i="2"/>
  <c r="O2317" i="2"/>
  <c r="P2317" i="2" s="1"/>
  <c r="M2285" i="2"/>
  <c r="O2285" i="2"/>
  <c r="P2285" i="2" s="1"/>
  <c r="M2189" i="2"/>
  <c r="O2189" i="2"/>
  <c r="O2181" i="2"/>
  <c r="M2650" i="2"/>
  <c r="P2650" i="2"/>
  <c r="M3023" i="2"/>
  <c r="O3023" i="2"/>
  <c r="P3023" i="2" s="1"/>
  <c r="M2559" i="2"/>
  <c r="O2559" i="2"/>
  <c r="P2559" i="2" s="1"/>
  <c r="M2741" i="2"/>
  <c r="O2741" i="2"/>
  <c r="P2741" i="2" s="1"/>
  <c r="M3091" i="2"/>
  <c r="O3091" i="2"/>
  <c r="P3091" i="2" s="1"/>
  <c r="M3075" i="2"/>
  <c r="O3075" i="2"/>
  <c r="P3075" i="2" s="1"/>
  <c r="M3071" i="2"/>
  <c r="O3071" i="2"/>
  <c r="P3071" i="2" s="1"/>
  <c r="O3055" i="2"/>
  <c r="P3055" i="2" s="1"/>
  <c r="M3055" i="2"/>
  <c r="M3031" i="2"/>
  <c r="O3031" i="2"/>
  <c r="P3031" i="2" s="1"/>
  <c r="O3019" i="2"/>
  <c r="P3019" i="2" s="1"/>
  <c r="M3019" i="2"/>
  <c r="M3015" i="2"/>
  <c r="O3015" i="2"/>
  <c r="P3015" i="2" s="1"/>
  <c r="M2995" i="2"/>
  <c r="O2995" i="2"/>
  <c r="P2995" i="2" s="1"/>
  <c r="M2991" i="2"/>
  <c r="O2991" i="2"/>
  <c r="P2991" i="2" s="1"/>
  <c r="O2971" i="2"/>
  <c r="P2971" i="2" s="1"/>
  <c r="M2971" i="2"/>
  <c r="M2959" i="2"/>
  <c r="O2959" i="2"/>
  <c r="P2959" i="2" s="1"/>
  <c r="O2945" i="2"/>
  <c r="P2945" i="2" s="1"/>
  <c r="M3320" i="2"/>
  <c r="O3320" i="2"/>
  <c r="P3320" i="2" s="1"/>
  <c r="M3296" i="2"/>
  <c r="O3296" i="2"/>
  <c r="M3284" i="2"/>
  <c r="O3284" i="2"/>
  <c r="P3284" i="2" s="1"/>
  <c r="O2522" i="2"/>
  <c r="P2522" i="2" s="1"/>
  <c r="M2522" i="2"/>
  <c r="M2580" i="2"/>
  <c r="O2580" i="2"/>
  <c r="P2421" i="2"/>
  <c r="P2604" i="2"/>
  <c r="M2788" i="2"/>
  <c r="O2788" i="2"/>
  <c r="P2788" i="2" s="1"/>
  <c r="O2720" i="2"/>
  <c r="P2720" i="2" s="1"/>
  <c r="M2720" i="2"/>
  <c r="O2716" i="2"/>
  <c r="P2716" i="2" s="1"/>
  <c r="M2716" i="2"/>
  <c r="M2696" i="2"/>
  <c r="O2696" i="2"/>
  <c r="M2660" i="2"/>
  <c r="P2925" i="2"/>
  <c r="O2955" i="2"/>
  <c r="M3125" i="2"/>
  <c r="O3125" i="2"/>
  <c r="P3125" i="2" s="1"/>
  <c r="O3341" i="2"/>
  <c r="P3341" i="2" s="1"/>
  <c r="M3333" i="2"/>
  <c r="O3333" i="2"/>
  <c r="P3333" i="2" s="1"/>
  <c r="O3321" i="2"/>
  <c r="P3321" i="2" s="1"/>
  <c r="M3321" i="2"/>
  <c r="M3313" i="2"/>
  <c r="O3313" i="2"/>
  <c r="P3313" i="2" s="1"/>
  <c r="O3297" i="2"/>
  <c r="P3297" i="2" s="1"/>
  <c r="M3297" i="2"/>
  <c r="O3285" i="2"/>
  <c r="P3285" i="2" s="1"/>
  <c r="M3285" i="2"/>
  <c r="P3492" i="2"/>
  <c r="M3488" i="2"/>
  <c r="P2413" i="2"/>
  <c r="P2405" i="2"/>
  <c r="P2389" i="2"/>
  <c r="P2373" i="2"/>
  <c r="P2365" i="2"/>
  <c r="P2309" i="2"/>
  <c r="P2301" i="2"/>
  <c r="P2269" i="2"/>
  <c r="P2261" i="2"/>
  <c r="P2237" i="2"/>
  <c r="M2617" i="2"/>
  <c r="O2617" i="2"/>
  <c r="P2617" i="2" s="1"/>
  <c r="M2505" i="2"/>
  <c r="M2935" i="2"/>
  <c r="O2935" i="2"/>
  <c r="P2935" i="2" s="1"/>
  <c r="M2923" i="2"/>
  <c r="O2923" i="2"/>
  <c r="P2923" i="2" s="1"/>
  <c r="M3085" i="2"/>
  <c r="O3085" i="2"/>
  <c r="P3085" i="2" s="1"/>
  <c r="M2993" i="2"/>
  <c r="O2993" i="2"/>
  <c r="P2993" i="2" s="1"/>
  <c r="M2961" i="2"/>
  <c r="O2961" i="2"/>
  <c r="P2961" i="2" s="1"/>
  <c r="M2941" i="2"/>
  <c r="O2941" i="2"/>
  <c r="P2941" i="2" s="1"/>
  <c r="M3293" i="2"/>
  <c r="O3293" i="2"/>
  <c r="P3293" i="2" s="1"/>
  <c r="M3289" i="2"/>
  <c r="O3289" i="2"/>
  <c r="P3289" i="2" s="1"/>
  <c r="O3202" i="2"/>
  <c r="M3202" i="2"/>
  <c r="M3540" i="2"/>
  <c r="O3540" i="2"/>
  <c r="P3540" i="2" s="1"/>
  <c r="O3536" i="2"/>
  <c r="M3536" i="2"/>
  <c r="O3532" i="2"/>
  <c r="M3532" i="2"/>
  <c r="O3524" i="2"/>
  <c r="P3524" i="2" s="1"/>
  <c r="M3524" i="2"/>
  <c r="M3500" i="2"/>
  <c r="O3500" i="2"/>
  <c r="P3500" i="2" s="1"/>
  <c r="M3351" i="2"/>
  <c r="P2883" i="2"/>
  <c r="P2871" i="2"/>
  <c r="P2799" i="2"/>
  <c r="M2656" i="2"/>
  <c r="O2857" i="2"/>
  <c r="M2843" i="2"/>
  <c r="M2837" i="2"/>
  <c r="M2822" i="2"/>
  <c r="O2936" i="2"/>
  <c r="P2936" i="2" s="1"/>
  <c r="M2936" i="2"/>
  <c r="P3086" i="2"/>
  <c r="O2946" i="2"/>
  <c r="O2986" i="2"/>
  <c r="M3010" i="2"/>
  <c r="P3066" i="2"/>
  <c r="M3064" i="2"/>
  <c r="P3080" i="2"/>
  <c r="O3110" i="2"/>
  <c r="P3110" i="2" s="1"/>
  <c r="M3258" i="2"/>
  <c r="O3254" i="2"/>
  <c r="M3254" i="2"/>
  <c r="P2603" i="2"/>
  <c r="P2834" i="2"/>
  <c r="P2682" i="2"/>
  <c r="P2678" i="2"/>
  <c r="M2693" i="2"/>
  <c r="O2738" i="2"/>
  <c r="P2738" i="2" s="1"/>
  <c r="M2733" i="2"/>
  <c r="M2910" i="2"/>
  <c r="O2845" i="2"/>
  <c r="P2845" i="2" s="1"/>
  <c r="P2837" i="2"/>
  <c r="M2805" i="2"/>
  <c r="O2793" i="2"/>
  <c r="O2962" i="2"/>
  <c r="M3060" i="2"/>
  <c r="M3295" i="2"/>
  <c r="O3295" i="2"/>
  <c r="P3295" i="2" s="1"/>
  <c r="P3214" i="2"/>
  <c r="P2468" i="2"/>
  <c r="P2673" i="2"/>
  <c r="O2685" i="2"/>
  <c r="P2685" i="2" s="1"/>
  <c r="M2678" i="2"/>
  <c r="M2673" i="2"/>
  <c r="O2669" i="2"/>
  <c r="P2669" i="2" s="1"/>
  <c r="P2700" i="2"/>
  <c r="O2686" i="2"/>
  <c r="P2686" i="2" s="1"/>
  <c r="M2799" i="2"/>
  <c r="O2753" i="2"/>
  <c r="M3088" i="2"/>
  <c r="O3088" i="2"/>
  <c r="P3088" i="2" s="1"/>
  <c r="M3044" i="2"/>
  <c r="O3044" i="2"/>
  <c r="M3032" i="2"/>
  <c r="O3032" i="2"/>
  <c r="M3016" i="2"/>
  <c r="O3016" i="2"/>
  <c r="P3016" i="2" s="1"/>
  <c r="O2928" i="2"/>
  <c r="P2928" i="2" s="1"/>
  <c r="O2920" i="2"/>
  <c r="P2920" i="2" s="1"/>
  <c r="O2958" i="2"/>
  <c r="P2958" i="2" s="1"/>
  <c r="M2950" i="2"/>
  <c r="O2994" i="2"/>
  <c r="M3072" i="2"/>
  <c r="O3070" i="2"/>
  <c r="M3086" i="2"/>
  <c r="M3316" i="2"/>
  <c r="O3316" i="2"/>
  <c r="P3316" i="2" s="1"/>
  <c r="O3292" i="2"/>
  <c r="O3277" i="2"/>
  <c r="P3277" i="2" s="1"/>
  <c r="M3277" i="2"/>
  <c r="O3264" i="2"/>
  <c r="P3264" i="2" s="1"/>
  <c r="M3248" i="2"/>
  <c r="O3248" i="2"/>
  <c r="P3248" i="2" s="1"/>
  <c r="O3493" i="2"/>
  <c r="P3493" i="2" s="1"/>
  <c r="P3222" i="2"/>
  <c r="P3553" i="2"/>
  <c r="P3351" i="2"/>
  <c r="P3532" i="2"/>
  <c r="P2948" i="2"/>
  <c r="P2978" i="2"/>
  <c r="P3010" i="2"/>
  <c r="P3004" i="2"/>
  <c r="P3060" i="2"/>
  <c r="P3117" i="2"/>
  <c r="M3242" i="2"/>
  <c r="M3222" i="2"/>
  <c r="P3206" i="2"/>
  <c r="P3347" i="2"/>
  <c r="O3527" i="2"/>
  <c r="O3483" i="2"/>
  <c r="O3429" i="2"/>
  <c r="O3417" i="2"/>
  <c r="P3417" i="2" s="1"/>
  <c r="M5749" i="4"/>
  <c r="P5749" i="4"/>
  <c r="M5664" i="4"/>
  <c r="M5659" i="4"/>
  <c r="P5659" i="4"/>
  <c r="M5620" i="4"/>
  <c r="P5620" i="4"/>
  <c r="M5616" i="4"/>
  <c r="P5616" i="4"/>
  <c r="P5700" i="4"/>
  <c r="M5700" i="4"/>
  <c r="P5975" i="4"/>
  <c r="M5975" i="4"/>
  <c r="M5750" i="4"/>
  <c r="P5724" i="4"/>
  <c r="M5724" i="4"/>
  <c r="M5660" i="4"/>
  <c r="P5660" i="4"/>
  <c r="M5615" i="4"/>
  <c r="P5615" i="4"/>
  <c r="P6078" i="4"/>
  <c r="M6078" i="4"/>
  <c r="P5324" i="4"/>
  <c r="M5324" i="4"/>
  <c r="P5782" i="4"/>
  <c r="M5782" i="4"/>
  <c r="M5556" i="4"/>
  <c r="P5556" i="4"/>
  <c r="P6138" i="4"/>
  <c r="M6138" i="4"/>
  <c r="P6110" i="4"/>
  <c r="M6110" i="4"/>
  <c r="P6047" i="4"/>
  <c r="M6047" i="4"/>
  <c r="P5664" i="4"/>
  <c r="P5609" i="4"/>
  <c r="P5602" i="4"/>
  <c r="P5514" i="4"/>
  <c r="P5456" i="4"/>
  <c r="M5337" i="4"/>
  <c r="P5337" i="4"/>
  <c r="M6213" i="4"/>
  <c r="P6213" i="4"/>
  <c r="P6116" i="4"/>
  <c r="M6116" i="4"/>
  <c r="P6108" i="4"/>
  <c r="P6106" i="4"/>
  <c r="M6106" i="4"/>
  <c r="P6037" i="4"/>
  <c r="P6033" i="4"/>
  <c r="P5957" i="4"/>
  <c r="P5871" i="4"/>
  <c r="M5871" i="4"/>
  <c r="P5805" i="4"/>
  <c r="M5805" i="4"/>
  <c r="P5685" i="4"/>
  <c r="P5673" i="4"/>
  <c r="M5617" i="4"/>
  <c r="P5600" i="4"/>
  <c r="M5596" i="4"/>
  <c r="M5578" i="4"/>
  <c r="P5574" i="4"/>
  <c r="M5546" i="4"/>
  <c r="P5542" i="4"/>
  <c r="P5510" i="4"/>
  <c r="M5482" i="4"/>
  <c r="P5458" i="4"/>
  <c r="P5454" i="4"/>
  <c r="P5444" i="4"/>
  <c r="M5415" i="4"/>
  <c r="M5403" i="4"/>
  <c r="P5787" i="4"/>
  <c r="M6151" i="4"/>
  <c r="P6151" i="4"/>
  <c r="M6141" i="4"/>
  <c r="M6134" i="4"/>
  <c r="P6132" i="4"/>
  <c r="M6132" i="4"/>
  <c r="M6130" i="4"/>
  <c r="M6126" i="4"/>
  <c r="P6124" i="4"/>
  <c r="P6122" i="4"/>
  <c r="M6122" i="4"/>
  <c r="M6086" i="4"/>
  <c r="M6063" i="4"/>
  <c r="M6044" i="4"/>
  <c r="P6044" i="4"/>
  <c r="P6001" i="4"/>
  <c r="M5991" i="4"/>
  <c r="P5969" i="4"/>
  <c r="P5967" i="4"/>
  <c r="P5965" i="4"/>
  <c r="P5923" i="4"/>
  <c r="P5892" i="4"/>
  <c r="M5888" i="4"/>
  <c r="M5877" i="4"/>
  <c r="M5778" i="4"/>
  <c r="P5777" i="4"/>
  <c r="M5738" i="4"/>
  <c r="M5708" i="4"/>
  <c r="M5688" i="4"/>
  <c r="M5681" i="4"/>
  <c r="P5675" i="4"/>
  <c r="M5669" i="4"/>
  <c r="P5534" i="4"/>
  <c r="M5514" i="4"/>
  <c r="P5502" i="4"/>
  <c r="M5456" i="4"/>
  <c r="P5422" i="4"/>
  <c r="P5415" i="4"/>
  <c r="M5411" i="4"/>
  <c r="P5403" i="4"/>
  <c r="M5345" i="4"/>
  <c r="P6214" i="4"/>
  <c r="M6177" i="4"/>
  <c r="P6134" i="4"/>
  <c r="M6120" i="4"/>
  <c r="M6112" i="4"/>
  <c r="M6108" i="4"/>
  <c r="M6098" i="4"/>
  <c r="M6071" i="4"/>
  <c r="P6055" i="4"/>
  <c r="M6055" i="4"/>
  <c r="P6021" i="4"/>
  <c r="M6003" i="4"/>
  <c r="M5987" i="4"/>
  <c r="P5877" i="4"/>
  <c r="M5819" i="4"/>
  <c r="P5819" i="4"/>
  <c r="P5345" i="4"/>
  <c r="P5334" i="4"/>
  <c r="P6218" i="4"/>
  <c r="P6177" i="4"/>
  <c r="P6173" i="4"/>
  <c r="P6005" i="4"/>
  <c r="P6003" i="4"/>
  <c r="P5985" i="4"/>
  <c r="P5981" i="4"/>
  <c r="P5973" i="4"/>
  <c r="P5959" i="4"/>
  <c r="P5925" i="4"/>
  <c r="P5911" i="4"/>
  <c r="M5652" i="4"/>
  <c r="P5652" i="4"/>
  <c r="M5612" i="4"/>
  <c r="P5612" i="4"/>
  <c r="P5333" i="4"/>
  <c r="M5333" i="4"/>
  <c r="M5769" i="4"/>
  <c r="P5769" i="4"/>
  <c r="P5704" i="4"/>
  <c r="M5704" i="4"/>
  <c r="M5680" i="4"/>
  <c r="P5680" i="4"/>
  <c r="M5608" i="4"/>
  <c r="P5608" i="4"/>
  <c r="M5640" i="4"/>
  <c r="P5640" i="4"/>
  <c r="M5774" i="4"/>
  <c r="P5720" i="4"/>
  <c r="M5720" i="4"/>
  <c r="M5651" i="4"/>
  <c r="P5651" i="4"/>
  <c r="M5639" i="4"/>
  <c r="P5639" i="4"/>
  <c r="M5770" i="4"/>
  <c r="P5770" i="4"/>
  <c r="M5746" i="4"/>
  <c r="P5746" i="4"/>
  <c r="M5656" i="4"/>
  <c r="P5656" i="4"/>
  <c r="P5644" i="4"/>
  <c r="M5644" i="4"/>
  <c r="M5374" i="4"/>
  <c r="P5374" i="4"/>
  <c r="M5983" i="4"/>
  <c r="P5983" i="4"/>
  <c r="P2308" i="4"/>
  <c r="P4775" i="4"/>
  <c r="P1434" i="4"/>
  <c r="P5778" i="4"/>
  <c r="P5750" i="4"/>
  <c r="P5734" i="4"/>
  <c r="P5725" i="4"/>
  <c r="P5709" i="4"/>
  <c r="P5701" i="4"/>
  <c r="P5696" i="4"/>
  <c r="P5688" i="4"/>
  <c r="P5648" i="4"/>
  <c r="P5633" i="4"/>
  <c r="P5629" i="4"/>
  <c r="P5598" i="4"/>
  <c r="M5590" i="4"/>
  <c r="P5590" i="4"/>
  <c r="M5582" i="4"/>
  <c r="P5582" i="4"/>
  <c r="M5558" i="4"/>
  <c r="P5558" i="4"/>
  <c r="M5526" i="4"/>
  <c r="P5526" i="4"/>
  <c r="M5516" i="4"/>
  <c r="P5516" i="4"/>
  <c r="M5466" i="4"/>
  <c r="P5466" i="4"/>
  <c r="M5446" i="4"/>
  <c r="P5446" i="4"/>
  <c r="M5430" i="4"/>
  <c r="P5430" i="4"/>
  <c r="P5410" i="4"/>
  <c r="M5336" i="4"/>
  <c r="P5336" i="4"/>
  <c r="M6216" i="4"/>
  <c r="P6216" i="4"/>
  <c r="M6188" i="4"/>
  <c r="P6188" i="4"/>
  <c r="M6183" i="4"/>
  <c r="P6183" i="4"/>
  <c r="M6156" i="4"/>
  <c r="P6156" i="4"/>
  <c r="P6035" i="4"/>
  <c r="M6035" i="4"/>
  <c r="M5868" i="4"/>
  <c r="P5868" i="4"/>
  <c r="M5849" i="4"/>
  <c r="P5849" i="4"/>
  <c r="M5498" i="4"/>
  <c r="P5498" i="4"/>
  <c r="M5476" i="4"/>
  <c r="P5476" i="4"/>
  <c r="M5448" i="4"/>
  <c r="P5448" i="4"/>
  <c r="M5390" i="4"/>
  <c r="P5390" i="4"/>
  <c r="M5366" i="4"/>
  <c r="P5366" i="4"/>
  <c r="M5350" i="4"/>
  <c r="P5350" i="4"/>
  <c r="M6212" i="4"/>
  <c r="P6212" i="4"/>
  <c r="P6095" i="4"/>
  <c r="M6095" i="4"/>
  <c r="M5817" i="4"/>
  <c r="P5817" i="4"/>
  <c r="M5803" i="4"/>
  <c r="P5803" i="4"/>
  <c r="P722" i="4"/>
  <c r="P4715" i="4"/>
  <c r="P909" i="4"/>
  <c r="P2424" i="4"/>
  <c r="P2422" i="4"/>
  <c r="P5774" i="4"/>
  <c r="P5765" i="4"/>
  <c r="P5762" i="4"/>
  <c r="P5754" i="4"/>
  <c r="P5741" i="4"/>
  <c r="P5733" i="4"/>
  <c r="P5728" i="4"/>
  <c r="P5721" i="4"/>
  <c r="P5712" i="4"/>
  <c r="P5705" i="4"/>
  <c r="P5692" i="4"/>
  <c r="P5689" i="4"/>
  <c r="M5685" i="4"/>
  <c r="P5684" i="4"/>
  <c r="P5681" i="4"/>
  <c r="M5673" i="4"/>
  <c r="P5672" i="4"/>
  <c r="P5669" i="4"/>
  <c r="P5665" i="4"/>
  <c r="M5653" i="4"/>
  <c r="P5647" i="4"/>
  <c r="P5645" i="4"/>
  <c r="M5641" i="4"/>
  <c r="P5632" i="4"/>
  <c r="P5631" i="4"/>
  <c r="P5625" i="4"/>
  <c r="P5621" i="4"/>
  <c r="M5609" i="4"/>
  <c r="P5604" i="4"/>
  <c r="M5602" i="4"/>
  <c r="M5580" i="4"/>
  <c r="P5580" i="4"/>
  <c r="M5572" i="4"/>
  <c r="P5572" i="4"/>
  <c r="M5540" i="4"/>
  <c r="P5540" i="4"/>
  <c r="P5538" i="4"/>
  <c r="M5494" i="4"/>
  <c r="P5494" i="4"/>
  <c r="M5484" i="4"/>
  <c r="P5484" i="4"/>
  <c r="M5478" i="4"/>
  <c r="P5470" i="4"/>
  <c r="P5442" i="4"/>
  <c r="M5422" i="4"/>
  <c r="P5414" i="4"/>
  <c r="P5406" i="4"/>
  <c r="P5398" i="4"/>
  <c r="M5394" i="4"/>
  <c r="P5394" i="4"/>
  <c r="M5386" i="4"/>
  <c r="P5386" i="4"/>
  <c r="M5378" i="4"/>
  <c r="P5378" i="4"/>
  <c r="M5370" i="4"/>
  <c r="P5370" i="4"/>
  <c r="M5362" i="4"/>
  <c r="P5362" i="4"/>
  <c r="M5354" i="4"/>
  <c r="P5354" i="4"/>
  <c r="M5346" i="4"/>
  <c r="P5346" i="4"/>
  <c r="M5793" i="4"/>
  <c r="P5793" i="4"/>
  <c r="M6225" i="4"/>
  <c r="M6217" i="4"/>
  <c r="P6217" i="4"/>
  <c r="M6208" i="4"/>
  <c r="P6208" i="4"/>
  <c r="P6204" i="4"/>
  <c r="M6193" i="4"/>
  <c r="P6193" i="4"/>
  <c r="M6189" i="4"/>
  <c r="P6189" i="4"/>
  <c r="M6176" i="4"/>
  <c r="P6176" i="4"/>
  <c r="P6172" i="4"/>
  <c r="M6161" i="4"/>
  <c r="P6161" i="4"/>
  <c r="M6157" i="4"/>
  <c r="P6157" i="4"/>
  <c r="M6152" i="4"/>
  <c r="P6152" i="4"/>
  <c r="M5999" i="4"/>
  <c r="P5999" i="4"/>
  <c r="P5943" i="4"/>
  <c r="M5943" i="4"/>
  <c r="P5908" i="4"/>
  <c r="M5908" i="4"/>
  <c r="M5382" i="4"/>
  <c r="P5382" i="4"/>
  <c r="M5358" i="4"/>
  <c r="P5358" i="4"/>
  <c r="M6180" i="4"/>
  <c r="P6180" i="4"/>
  <c r="M6092" i="4"/>
  <c r="P6092" i="4"/>
  <c r="M5824" i="4"/>
  <c r="P5824" i="4"/>
  <c r="P5331" i="4"/>
  <c r="P5328" i="4"/>
  <c r="P5327" i="4"/>
  <c r="P5753" i="4"/>
  <c r="P5717" i="4"/>
  <c r="M5701" i="4"/>
  <c r="P5697" i="4"/>
  <c r="P5691" i="4"/>
  <c r="P5677" i="4"/>
  <c r="P5661" i="4"/>
  <c r="P5657" i="4"/>
  <c r="M5633" i="4"/>
  <c r="P5624" i="4"/>
  <c r="P5623" i="4"/>
  <c r="P5617" i="4"/>
  <c r="P5613" i="4"/>
  <c r="M5594" i="4"/>
  <c r="P5594" i="4"/>
  <c r="M5586" i="4"/>
  <c r="P5586" i="4"/>
  <c r="M5562" i="4"/>
  <c r="P5562" i="4"/>
  <c r="M5548" i="4"/>
  <c r="P5548" i="4"/>
  <c r="M5530" i="4"/>
  <c r="P5530" i="4"/>
  <c r="M5508" i="4"/>
  <c r="P5508" i="4"/>
  <c r="P5506" i="4"/>
  <c r="M5462" i="4"/>
  <c r="P5462" i="4"/>
  <c r="P5460" i="4"/>
  <c r="M5454" i="4"/>
  <c r="M5434" i="4"/>
  <c r="P5434" i="4"/>
  <c r="M5424" i="4"/>
  <c r="P5424" i="4"/>
  <c r="P6225" i="4"/>
  <c r="M6205" i="4"/>
  <c r="P6185" i="4"/>
  <c r="M6184" i="4"/>
  <c r="P6184" i="4"/>
  <c r="M6173" i="4"/>
  <c r="M6148" i="4"/>
  <c r="P6148" i="4"/>
  <c r="M6054" i="4"/>
  <c r="P6054" i="4"/>
  <c r="M5919" i="4"/>
  <c r="P5919" i="4"/>
  <c r="P5397" i="4"/>
  <c r="P6226" i="4"/>
  <c r="P6222" i="4"/>
  <c r="M6074" i="4"/>
  <c r="P6074" i="4"/>
  <c r="M6046" i="4"/>
  <c r="P6046" i="4"/>
  <c r="M5995" i="4"/>
  <c r="P5995" i="4"/>
  <c r="M5939" i="4"/>
  <c r="P5939" i="4"/>
  <c r="M5931" i="4"/>
  <c r="P5931" i="4"/>
  <c r="P5869" i="4"/>
  <c r="M5869" i="4"/>
  <c r="M5831" i="4"/>
  <c r="P5831" i="4"/>
  <c r="M5825" i="4"/>
  <c r="P5825" i="4"/>
  <c r="P5596" i="4"/>
  <c r="P5554" i="4"/>
  <c r="P5550" i="4"/>
  <c r="P5522" i="4"/>
  <c r="P5518" i="4"/>
  <c r="P5490" i="4"/>
  <c r="P5486" i="4"/>
  <c r="P5452" i="4"/>
  <c r="P5789" i="4"/>
  <c r="P6201" i="4"/>
  <c r="P6169" i="4"/>
  <c r="P6153" i="4"/>
  <c r="P6149" i="4"/>
  <c r="P6130" i="4"/>
  <c r="P6128" i="4"/>
  <c r="P6114" i="4"/>
  <c r="P6112" i="4"/>
  <c r="P6103" i="4"/>
  <c r="M6103" i="4"/>
  <c r="P6098" i="4"/>
  <c r="P6062" i="4"/>
  <c r="P6019" i="4"/>
  <c r="M6011" i="4"/>
  <c r="P6011" i="4"/>
  <c r="P5881" i="4"/>
  <c r="M5881" i="4"/>
  <c r="M5865" i="4"/>
  <c r="M5853" i="4"/>
  <c r="P5853" i="4"/>
  <c r="M5841" i="4"/>
  <c r="P5841" i="4"/>
  <c r="M5821" i="4"/>
  <c r="P5821" i="4"/>
  <c r="P5564" i="4"/>
  <c r="P5532" i="4"/>
  <c r="P5795" i="4"/>
  <c r="P5791" i="4"/>
  <c r="P5788" i="4"/>
  <c r="M6222" i="4"/>
  <c r="P6199" i="4"/>
  <c r="P6196" i="4"/>
  <c r="P6164" i="4"/>
  <c r="M6145" i="4"/>
  <c r="P6126" i="4"/>
  <c r="P6090" i="4"/>
  <c r="P6086" i="4"/>
  <c r="M6066" i="4"/>
  <c r="P6066" i="4"/>
  <c r="M6027" i="4"/>
  <c r="P6027" i="4"/>
  <c r="P5979" i="4"/>
  <c r="M5967" i="4"/>
  <c r="M5947" i="4"/>
  <c r="P5947" i="4"/>
  <c r="M5935" i="4"/>
  <c r="P5935" i="4"/>
  <c r="P5900" i="4"/>
  <c r="M5900" i="4"/>
  <c r="M5873" i="4"/>
  <c r="P5873" i="4"/>
  <c r="M5860" i="4"/>
  <c r="P5860" i="4"/>
  <c r="M5848" i="4"/>
  <c r="M5829" i="4"/>
  <c r="P5829" i="4"/>
  <c r="P6087" i="4"/>
  <c r="P6079" i="4"/>
  <c r="P6029" i="4"/>
  <c r="P6013" i="4"/>
  <c r="P5997" i="4"/>
  <c r="P5937" i="4"/>
  <c r="P5933" i="4"/>
  <c r="P5884" i="4"/>
  <c r="P5875" i="4"/>
  <c r="M5875" i="4"/>
  <c r="M5851" i="4"/>
  <c r="P5851" i="4"/>
  <c r="P5809" i="4"/>
  <c r="M5799" i="4"/>
  <c r="P5799" i="4"/>
  <c r="P6094" i="4"/>
  <c r="P6071" i="4"/>
  <c r="P6063" i="4"/>
  <c r="P6050" i="4"/>
  <c r="P6041" i="4"/>
  <c r="P6039" i="4"/>
  <c r="P6025" i="4"/>
  <c r="P6023" i="4"/>
  <c r="P6009" i="4"/>
  <c r="P6007" i="4"/>
  <c r="P5987" i="4"/>
  <c r="P5955" i="4"/>
  <c r="P5953" i="4"/>
  <c r="P5951" i="4"/>
  <c r="P5949" i="4"/>
  <c r="P5896" i="4"/>
  <c r="M5896" i="4"/>
  <c r="M5852" i="4"/>
  <c r="P5852" i="4"/>
  <c r="P5848" i="4"/>
  <c r="M5847" i="4"/>
  <c r="P5847" i="4"/>
  <c r="M5840" i="4"/>
  <c r="P5840" i="4"/>
  <c r="M5828" i="4"/>
  <c r="P5828" i="4"/>
  <c r="M5800" i="4"/>
  <c r="P5800" i="4"/>
  <c r="M6087" i="4"/>
  <c r="M6079" i="4"/>
  <c r="P5963" i="4"/>
  <c r="M5959" i="4"/>
  <c r="M5892" i="4"/>
  <c r="M5884" i="4"/>
  <c r="P5865" i="4"/>
  <c r="M5857" i="4"/>
  <c r="P5845" i="4"/>
  <c r="P5844" i="4"/>
  <c r="P5836" i="4"/>
  <c r="P5835" i="4"/>
  <c r="P5832" i="4"/>
  <c r="P5993" i="4"/>
  <c r="P5977" i="4"/>
  <c r="P5961" i="4"/>
  <c r="P5945" i="4"/>
  <c r="P5929" i="4"/>
  <c r="P5913" i="4"/>
  <c r="P5904" i="4"/>
  <c r="P5888" i="4"/>
  <c r="P5797" i="4"/>
  <c r="N4164" i="4"/>
  <c r="N2192" i="4"/>
  <c r="N4135" i="4"/>
  <c r="N5379" i="4"/>
  <c r="N5359" i="4"/>
  <c r="N4672" i="4"/>
  <c r="N3552" i="4"/>
  <c r="N2193" i="4"/>
  <c r="N2949" i="4"/>
  <c r="N3556" i="4"/>
  <c r="N3261" i="4"/>
  <c r="N5381" i="4"/>
  <c r="N4273" i="4"/>
  <c r="N3553" i="4"/>
  <c r="N2929" i="4"/>
  <c r="N5002" i="4"/>
  <c r="N4846" i="4"/>
  <c r="N3950" i="4"/>
  <c r="N3594" i="4"/>
  <c r="N3554" i="4"/>
  <c r="N3514" i="4"/>
  <c r="N3262" i="4"/>
  <c r="N3102" i="4"/>
  <c r="N2938" i="4"/>
  <c r="N2842" i="4"/>
  <c r="N2830" i="4"/>
  <c r="N2194" i="4"/>
  <c r="N1782" i="4"/>
  <c r="N1470" i="4"/>
  <c r="N1354" i="4"/>
  <c r="N982" i="4"/>
  <c r="N306" i="4"/>
  <c r="N1781" i="4"/>
  <c r="N1613" i="4"/>
  <c r="N1469" i="4"/>
  <c r="N1353" i="4"/>
  <c r="N1141" i="4"/>
  <c r="N981" i="4"/>
  <c r="N3357" i="4"/>
  <c r="N2933" i="4"/>
  <c r="N3592" i="4"/>
  <c r="N3260" i="4"/>
  <c r="N3104" i="4"/>
  <c r="N1924" i="4"/>
  <c r="N1780" i="4"/>
  <c r="N1452" i="4"/>
  <c r="N1352" i="4"/>
  <c r="N1348" i="4"/>
  <c r="N1344" i="4"/>
  <c r="N1136" i="4"/>
  <c r="N980" i="4"/>
  <c r="N540" i="4"/>
  <c r="N228" i="4"/>
  <c r="N3555" i="4"/>
  <c r="N3515" i="4"/>
  <c r="N3259" i="4"/>
  <c r="N3099" i="4"/>
  <c r="N2947" i="4"/>
  <c r="N2831" i="4"/>
  <c r="N2191" i="4"/>
  <c r="N1783" i="4"/>
  <c r="N1779" i="4"/>
  <c r="N1351" i="4"/>
  <c r="N1347" i="4"/>
  <c r="N1343" i="4"/>
  <c r="N983" i="4"/>
  <c r="N979" i="4"/>
  <c r="N227" i="4"/>
  <c r="N115" i="4"/>
  <c r="M1927" i="2"/>
  <c r="M2162" i="2"/>
  <c r="O2162" i="2"/>
  <c r="P2162" i="2" s="1"/>
  <c r="M2154" i="2"/>
  <c r="O2154" i="2"/>
  <c r="P2154" i="2" s="1"/>
  <c r="O1972" i="2"/>
  <c r="M1972" i="2"/>
  <c r="M2016" i="2"/>
  <c r="M2159" i="2"/>
  <c r="O2159" i="2"/>
  <c r="P2159" i="2" s="1"/>
  <c r="M2155" i="2"/>
  <c r="O2155" i="2"/>
  <c r="O2412" i="2"/>
  <c r="P2412" i="2" s="1"/>
  <c r="M2412" i="2"/>
  <c r="M2408" i="2"/>
  <c r="O2408" i="2"/>
  <c r="P2408" i="2" s="1"/>
  <c r="O2404" i="2"/>
  <c r="P2404" i="2" s="1"/>
  <c r="M2404" i="2"/>
  <c r="M2400" i="2"/>
  <c r="O2400" i="2"/>
  <c r="P2400" i="2" s="1"/>
  <c r="O2396" i="2"/>
  <c r="P2396" i="2" s="1"/>
  <c r="M2396" i="2"/>
  <c r="M2392" i="2"/>
  <c r="O2392" i="2"/>
  <c r="P2392" i="2" s="1"/>
  <c r="O2388" i="2"/>
  <c r="P2388" i="2" s="1"/>
  <c r="M2388" i="2"/>
  <c r="M2384" i="2"/>
  <c r="O2384" i="2"/>
  <c r="P2384" i="2" s="1"/>
  <c r="O2380" i="2"/>
  <c r="P2380" i="2" s="1"/>
  <c r="M2380" i="2"/>
  <c r="M2376" i="2"/>
  <c r="O2376" i="2"/>
  <c r="P2376" i="2" s="1"/>
  <c r="O2372" i="2"/>
  <c r="P2372" i="2" s="1"/>
  <c r="M2372" i="2"/>
  <c r="M2368" i="2"/>
  <c r="O2368" i="2"/>
  <c r="P2368" i="2" s="1"/>
  <c r="O2364" i="2"/>
  <c r="P2364" i="2" s="1"/>
  <c r="M2364" i="2"/>
  <c r="M2360" i="2"/>
  <c r="O2360" i="2"/>
  <c r="P2360" i="2" s="1"/>
  <c r="O2356" i="2"/>
  <c r="P2356" i="2" s="1"/>
  <c r="M2356" i="2"/>
  <c r="M2352" i="2"/>
  <c r="O2352" i="2"/>
  <c r="P2352" i="2" s="1"/>
  <c r="M2348" i="2"/>
  <c r="O2348" i="2"/>
  <c r="P2348" i="2" s="1"/>
  <c r="O2344" i="2"/>
  <c r="P2344" i="2" s="1"/>
  <c r="M2344" i="2"/>
  <c r="M2340" i="2"/>
  <c r="O2340" i="2"/>
  <c r="P2340" i="2" s="1"/>
  <c r="O2336" i="2"/>
  <c r="P2336" i="2" s="1"/>
  <c r="M2336" i="2"/>
  <c r="M2332" i="2"/>
  <c r="O2332" i="2"/>
  <c r="P2332" i="2" s="1"/>
  <c r="O2328" i="2"/>
  <c r="P2328" i="2" s="1"/>
  <c r="M2328" i="2"/>
  <c r="M2324" i="2"/>
  <c r="O2324" i="2"/>
  <c r="P2324" i="2" s="1"/>
  <c r="M2320" i="2"/>
  <c r="O2320" i="2"/>
  <c r="O2316" i="2"/>
  <c r="P2316" i="2" s="1"/>
  <c r="M2316" i="2"/>
  <c r="M2312" i="2"/>
  <c r="O2312" i="2"/>
  <c r="O2308" i="2"/>
  <c r="P2308" i="2" s="1"/>
  <c r="M2308" i="2"/>
  <c r="M2304" i="2"/>
  <c r="O2304" i="2"/>
  <c r="O2300" i="2"/>
  <c r="P2300" i="2" s="1"/>
  <c r="M2300" i="2"/>
  <c r="M2296" i="2"/>
  <c r="O2296" i="2"/>
  <c r="O2292" i="2"/>
  <c r="P2292" i="2" s="1"/>
  <c r="M2292" i="2"/>
  <c r="M2288" i="2"/>
  <c r="O2288" i="2"/>
  <c r="O2284" i="2"/>
  <c r="P2284" i="2" s="1"/>
  <c r="M2284" i="2"/>
  <c r="M2280" i="2"/>
  <c r="O2280" i="2"/>
  <c r="O2276" i="2"/>
  <c r="P2276" i="2" s="1"/>
  <c r="M2276" i="2"/>
  <c r="M2272" i="2"/>
  <c r="O2272" i="2"/>
  <c r="O2268" i="2"/>
  <c r="P2268" i="2" s="1"/>
  <c r="M2268" i="2"/>
  <c r="M2264" i="2"/>
  <c r="O2264" i="2"/>
  <c r="M2260" i="2"/>
  <c r="O2260" i="2"/>
  <c r="P2260" i="2" s="1"/>
  <c r="M2256" i="2"/>
  <c r="O2256" i="2"/>
  <c r="M2252" i="2"/>
  <c r="O2252" i="2"/>
  <c r="P2252" i="2" s="1"/>
  <c r="M2248" i="2"/>
  <c r="O2248" i="2"/>
  <c r="O2244" i="2"/>
  <c r="P2244" i="2" s="1"/>
  <c r="M2244" i="2"/>
  <c r="O2240" i="2"/>
  <c r="P2240" i="2" s="1"/>
  <c r="M2240" i="2"/>
  <c r="O2236" i="2"/>
  <c r="P2236" i="2" s="1"/>
  <c r="M2236" i="2"/>
  <c r="O2232" i="2"/>
  <c r="P2232" i="2" s="1"/>
  <c r="M2232" i="2"/>
  <c r="M2228" i="2"/>
  <c r="O2228" i="2"/>
  <c r="P2228" i="2" s="1"/>
  <c r="M2224" i="2"/>
  <c r="O2224" i="2"/>
  <c r="M2220" i="2"/>
  <c r="O2220" i="2"/>
  <c r="P2220" i="2" s="1"/>
  <c r="O2216" i="2"/>
  <c r="P2216" i="2" s="1"/>
  <c r="M2216" i="2"/>
  <c r="M2212" i="2"/>
  <c r="O2212" i="2"/>
  <c r="M2208" i="2"/>
  <c r="O2208" i="2"/>
  <c r="M2204" i="2"/>
  <c r="O2204" i="2"/>
  <c r="P2204" i="2" s="1"/>
  <c r="M2200" i="2"/>
  <c r="O2200" i="2"/>
  <c r="M2196" i="2"/>
  <c r="O2196" i="2"/>
  <c r="P2196" i="2" s="1"/>
  <c r="M2192" i="2"/>
  <c r="O2192" i="2"/>
  <c r="M2188" i="2"/>
  <c r="O2188" i="2"/>
  <c r="P2188" i="2" s="1"/>
  <c r="M2184" i="2"/>
  <c r="O2184" i="2"/>
  <c r="M2180" i="2"/>
  <c r="O2180" i="2"/>
  <c r="P2180" i="2" s="1"/>
  <c r="M2176" i="2"/>
  <c r="O2176" i="2"/>
  <c r="M2172" i="2"/>
  <c r="O2172" i="2"/>
  <c r="P2172" i="2" s="1"/>
  <c r="M2168" i="2"/>
  <c r="O2168" i="2"/>
  <c r="M2164" i="2"/>
  <c r="O2164" i="2"/>
  <c r="P2164" i="2" s="1"/>
  <c r="M2158" i="2"/>
  <c r="O2158" i="2"/>
  <c r="P2158" i="2" s="1"/>
  <c r="P2155" i="2"/>
  <c r="P2320" i="2"/>
  <c r="P2312" i="2"/>
  <c r="P2304" i="2"/>
  <c r="P2296" i="2"/>
  <c r="P2288" i="2"/>
  <c r="P2280" i="2"/>
  <c r="P2272" i="2"/>
  <c r="P2264" i="2"/>
  <c r="P2256" i="2"/>
  <c r="P2248" i="2"/>
  <c r="P2224" i="2"/>
  <c r="P2212" i="2"/>
  <c r="P2208" i="2"/>
  <c r="P2200" i="2"/>
  <c r="P2192" i="2"/>
  <c r="P2184" i="2"/>
  <c r="P2176" i="2"/>
  <c r="P2168" i="2"/>
  <c r="M2431" i="2"/>
  <c r="O2431" i="2"/>
  <c r="P2431" i="2" s="1"/>
  <c r="O2427" i="2"/>
  <c r="P2427" i="2" s="1"/>
  <c r="M2427" i="2"/>
  <c r="M2415" i="2"/>
  <c r="O2415" i="2"/>
  <c r="P2415" i="2" s="1"/>
  <c r="M2449" i="2"/>
  <c r="O2449" i="2"/>
  <c r="P2449" i="2" s="1"/>
  <c r="M2460" i="2"/>
  <c r="O2460" i="2"/>
  <c r="P2460" i="2" s="1"/>
  <c r="M2466" i="2"/>
  <c r="O2466" i="2"/>
  <c r="P2466" i="2" s="1"/>
  <c r="M2480" i="2"/>
  <c r="O2480" i="2"/>
  <c r="P2480" i="2" s="1"/>
  <c r="O2487" i="2"/>
  <c r="P2487" i="2" s="1"/>
  <c r="M2487" i="2"/>
  <c r="M2526" i="2"/>
  <c r="O2526" i="2"/>
  <c r="P2526" i="2" s="1"/>
  <c r="M2518" i="2"/>
  <c r="O2518" i="2"/>
  <c r="P2518" i="2" s="1"/>
  <c r="M2514" i="2"/>
  <c r="O2514" i="2"/>
  <c r="P2514" i="2" s="1"/>
  <c r="M2566" i="2"/>
  <c r="O2566" i="2"/>
  <c r="P2566" i="2" s="1"/>
  <c r="M2558" i="2"/>
  <c r="O2558" i="2"/>
  <c r="P2558" i="2" s="1"/>
  <c r="O2600" i="2"/>
  <c r="M2600" i="2"/>
  <c r="M2596" i="2"/>
  <c r="O2596" i="2"/>
  <c r="O2584" i="2"/>
  <c r="P2584" i="2" s="1"/>
  <c r="M2584" i="2"/>
  <c r="O2622" i="2"/>
  <c r="M2622" i="2"/>
  <c r="M2618" i="2"/>
  <c r="O2618" i="2"/>
  <c r="P2618" i="2" s="1"/>
  <c r="M2606" i="2"/>
  <c r="O2606" i="2"/>
  <c r="P2606" i="2" s="1"/>
  <c r="M2643" i="2"/>
  <c r="O2643" i="2"/>
  <c r="P2643" i="2" s="1"/>
  <c r="M2639" i="2"/>
  <c r="O2639" i="2"/>
  <c r="P2639" i="2" s="1"/>
  <c r="P2600" i="2"/>
  <c r="O1736" i="2"/>
  <c r="P1736" i="2" s="1"/>
  <c r="M1736" i="2"/>
  <c r="M1841" i="2"/>
  <c r="O1841" i="2"/>
  <c r="P1841" i="2" s="1"/>
  <c r="M1768" i="2"/>
  <c r="O2100" i="2"/>
  <c r="P2100" i="2" s="1"/>
  <c r="M2100" i="2"/>
  <c r="O2084" i="2"/>
  <c r="P2084" i="2" s="1"/>
  <c r="M2084" i="2"/>
  <c r="O2064" i="2"/>
  <c r="M2064" i="2"/>
  <c r="O2052" i="2"/>
  <c r="M2052" i="2"/>
  <c r="O2020" i="2"/>
  <c r="P2020" i="2" s="1"/>
  <c r="M2020" i="2"/>
  <c r="O2000" i="2"/>
  <c r="P2000" i="2" s="1"/>
  <c r="M2000" i="2"/>
  <c r="O1988" i="2"/>
  <c r="M1988" i="2"/>
  <c r="O1956" i="2"/>
  <c r="P1956" i="2" s="1"/>
  <c r="M1956" i="2"/>
  <c r="O1944" i="2"/>
  <c r="M1944" i="2"/>
  <c r="O2048" i="2"/>
  <c r="P2048" i="2" s="1"/>
  <c r="M2048" i="2"/>
  <c r="M2096" i="2"/>
  <c r="O2403" i="2"/>
  <c r="P2403" i="2" s="1"/>
  <c r="M2403" i="2"/>
  <c r="M2399" i="2"/>
  <c r="O2399" i="2"/>
  <c r="P2399" i="2" s="1"/>
  <c r="O2395" i="2"/>
  <c r="P2395" i="2" s="1"/>
  <c r="M2395" i="2"/>
  <c r="M2391" i="2"/>
  <c r="O2391" i="2"/>
  <c r="P2391" i="2" s="1"/>
  <c r="O2387" i="2"/>
  <c r="P2387" i="2" s="1"/>
  <c r="M2387" i="2"/>
  <c r="M2383" i="2"/>
  <c r="O2383" i="2"/>
  <c r="P2383" i="2" s="1"/>
  <c r="O2379" i="2"/>
  <c r="P2379" i="2" s="1"/>
  <c r="M2379" i="2"/>
  <c r="M2375" i="2"/>
  <c r="O2375" i="2"/>
  <c r="P2375" i="2" s="1"/>
  <c r="O2371" i="2"/>
  <c r="P2371" i="2" s="1"/>
  <c r="M2371" i="2"/>
  <c r="M2367" i="2"/>
  <c r="O2367" i="2"/>
  <c r="P2367" i="2" s="1"/>
  <c r="O2363" i="2"/>
  <c r="P2363" i="2" s="1"/>
  <c r="M2363" i="2"/>
  <c r="M2359" i="2"/>
  <c r="O2359" i="2"/>
  <c r="P2359" i="2" s="1"/>
  <c r="O2355" i="2"/>
  <c r="P2355" i="2" s="1"/>
  <c r="M2355" i="2"/>
  <c r="M2351" i="2"/>
  <c r="O2351" i="2"/>
  <c r="P2351" i="2" s="1"/>
  <c r="O2347" i="2"/>
  <c r="P2347" i="2" s="1"/>
  <c r="M2347" i="2"/>
  <c r="M2343" i="2"/>
  <c r="O2343" i="2"/>
  <c r="P2343" i="2" s="1"/>
  <c r="O2339" i="2"/>
  <c r="P2339" i="2" s="1"/>
  <c r="M2339" i="2"/>
  <c r="M2335" i="2"/>
  <c r="O2335" i="2"/>
  <c r="P2335" i="2" s="1"/>
  <c r="O2331" i="2"/>
  <c r="P2331" i="2" s="1"/>
  <c r="M2331" i="2"/>
  <c r="M2327" i="2"/>
  <c r="O2327" i="2"/>
  <c r="P2327" i="2" s="1"/>
  <c r="P2323" i="2"/>
  <c r="M2323" i="2"/>
  <c r="M2319" i="2"/>
  <c r="O2319" i="2"/>
  <c r="P2319" i="2" s="1"/>
  <c r="O2315" i="2"/>
  <c r="M2315" i="2"/>
  <c r="M2311" i="2"/>
  <c r="O2311" i="2"/>
  <c r="P2311" i="2" s="1"/>
  <c r="O2307" i="2"/>
  <c r="P2307" i="2" s="1"/>
  <c r="M2307" i="2"/>
  <c r="M2303" i="2"/>
  <c r="O2303" i="2"/>
  <c r="P2303" i="2" s="1"/>
  <c r="O2299" i="2"/>
  <c r="P2299" i="2" s="1"/>
  <c r="M2299" i="2"/>
  <c r="M2295" i="2"/>
  <c r="O2295" i="2"/>
  <c r="P2295" i="2" s="1"/>
  <c r="O2291" i="2"/>
  <c r="M2291" i="2"/>
  <c r="M2287" i="2"/>
  <c r="O2287" i="2"/>
  <c r="P2287" i="2" s="1"/>
  <c r="O2283" i="2"/>
  <c r="M2283" i="2"/>
  <c r="M2279" i="2"/>
  <c r="O2279" i="2"/>
  <c r="P2279" i="2" s="1"/>
  <c r="O2275" i="2"/>
  <c r="P2275" i="2" s="1"/>
  <c r="M2275" i="2"/>
  <c r="M2271" i="2"/>
  <c r="O2271" i="2"/>
  <c r="P2271" i="2" s="1"/>
  <c r="O2267" i="2"/>
  <c r="P2267" i="2" s="1"/>
  <c r="M2267" i="2"/>
  <c r="M2263" i="2"/>
  <c r="O2263" i="2"/>
  <c r="P2263" i="2" s="1"/>
  <c r="M2259" i="2"/>
  <c r="O2259" i="2"/>
  <c r="P2259" i="2" s="1"/>
  <c r="M2255" i="2"/>
  <c r="O2255" i="2"/>
  <c r="P2255" i="2" s="1"/>
  <c r="M2251" i="2"/>
  <c r="O2251" i="2"/>
  <c r="P2251" i="2" s="1"/>
  <c r="O2247" i="2"/>
  <c r="P2247" i="2" s="1"/>
  <c r="M2247" i="2"/>
  <c r="O2243" i="2"/>
  <c r="M2243" i="2"/>
  <c r="O2239" i="2"/>
  <c r="M2239" i="2"/>
  <c r="O2235" i="2"/>
  <c r="M2235" i="2"/>
  <c r="M2231" i="2"/>
  <c r="O2231" i="2"/>
  <c r="P2231" i="2" s="1"/>
  <c r="M2227" i="2"/>
  <c r="O2227" i="2"/>
  <c r="P2227" i="2" s="1"/>
  <c r="M2223" i="2"/>
  <c r="O2223" i="2"/>
  <c r="P2223" i="2" s="1"/>
  <c r="M2219" i="2"/>
  <c r="O2219" i="2"/>
  <c r="P2219" i="2" s="1"/>
  <c r="O2215" i="2"/>
  <c r="P2215" i="2" s="1"/>
  <c r="M2215" i="2"/>
  <c r="M2211" i="2"/>
  <c r="O2211" i="2"/>
  <c r="P2211" i="2" s="1"/>
  <c r="M2207" i="2"/>
  <c r="O2207" i="2"/>
  <c r="P2207" i="2" s="1"/>
  <c r="M2203" i="2"/>
  <c r="O2203" i="2"/>
  <c r="M2199" i="2"/>
  <c r="O2199" i="2"/>
  <c r="P2199" i="2" s="1"/>
  <c r="M2195" i="2"/>
  <c r="O2195" i="2"/>
  <c r="P2195" i="2" s="1"/>
  <c r="M2191" i="2"/>
  <c r="P2191" i="2"/>
  <c r="M2187" i="2"/>
  <c r="O2187" i="2"/>
  <c r="M2183" i="2"/>
  <c r="O2183" i="2"/>
  <c r="P2183" i="2" s="1"/>
  <c r="M2179" i="2"/>
  <c r="O2179" i="2"/>
  <c r="P2179" i="2" s="1"/>
  <c r="M2175" i="2"/>
  <c r="O2175" i="2"/>
  <c r="M2171" i="2"/>
  <c r="O2171" i="2"/>
  <c r="M2167" i="2"/>
  <c r="O2167" i="2"/>
  <c r="P2167" i="2" s="1"/>
  <c r="M2163" i="2"/>
  <c r="O2163" i="2"/>
  <c r="P2163" i="2" s="1"/>
  <c r="M2406" i="2"/>
  <c r="P2406" i="2"/>
  <c r="M2398" i="2"/>
  <c r="O2398" i="2"/>
  <c r="P2398" i="2" s="1"/>
  <c r="M2390" i="2"/>
  <c r="O2390" i="2"/>
  <c r="P2390" i="2" s="1"/>
  <c r="M2382" i="2"/>
  <c r="O2382" i="2"/>
  <c r="P2382" i="2" s="1"/>
  <c r="M2374" i="2"/>
  <c r="O2374" i="2"/>
  <c r="P2374" i="2" s="1"/>
  <c r="M2366" i="2"/>
  <c r="O2366" i="2"/>
  <c r="P2366" i="2" s="1"/>
  <c r="M2358" i="2"/>
  <c r="O2358" i="2"/>
  <c r="M2350" i="2"/>
  <c r="O2350" i="2"/>
  <c r="P2350" i="2" s="1"/>
  <c r="M2342" i="2"/>
  <c r="O2342" i="2"/>
  <c r="P2342" i="2" s="1"/>
  <c r="M2334" i="2"/>
  <c r="O2334" i="2"/>
  <c r="P2334" i="2" s="1"/>
  <c r="M2326" i="2"/>
  <c r="O2326" i="2"/>
  <c r="P2326" i="2" s="1"/>
  <c r="M2318" i="2"/>
  <c r="O2318" i="2"/>
  <c r="P2318" i="2" s="1"/>
  <c r="M2310" i="2"/>
  <c r="O2310" i="2"/>
  <c r="P2310" i="2" s="1"/>
  <c r="M2302" i="2"/>
  <c r="O2302" i="2"/>
  <c r="P2302" i="2" s="1"/>
  <c r="M2294" i="2"/>
  <c r="O2294" i="2"/>
  <c r="P2294" i="2" s="1"/>
  <c r="M2286" i="2"/>
  <c r="O2286" i="2"/>
  <c r="P2286" i="2" s="1"/>
  <c r="M2278" i="2"/>
  <c r="O2278" i="2"/>
  <c r="P2278" i="2" s="1"/>
  <c r="M2270" i="2"/>
  <c r="O2270" i="2"/>
  <c r="P2270" i="2" s="1"/>
  <c r="O2262" i="2"/>
  <c r="P2262" i="2" s="1"/>
  <c r="M2262" i="2"/>
  <c r="O2254" i="2"/>
  <c r="P2254" i="2" s="1"/>
  <c r="M2254" i="2"/>
  <c r="O2246" i="2"/>
  <c r="P2246" i="2" s="1"/>
  <c r="M2246" i="2"/>
  <c r="O2238" i="2"/>
  <c r="P2238" i="2" s="1"/>
  <c r="M2238" i="2"/>
  <c r="O2230" i="2"/>
  <c r="P2230" i="2" s="1"/>
  <c r="M2230" i="2"/>
  <c r="O2222" i="2"/>
  <c r="P2222" i="2" s="1"/>
  <c r="M2222" i="2"/>
  <c r="M2214" i="2"/>
  <c r="O2214" i="2"/>
  <c r="P2214" i="2" s="1"/>
  <c r="M2206" i="2"/>
  <c r="O2206" i="2"/>
  <c r="P2206" i="2" s="1"/>
  <c r="M2198" i="2"/>
  <c r="O2198" i="2"/>
  <c r="P2198" i="2" s="1"/>
  <c r="M2190" i="2"/>
  <c r="O2190" i="2"/>
  <c r="P2190" i="2" s="1"/>
  <c r="M2182" i="2"/>
  <c r="O2182" i="2"/>
  <c r="P2182" i="2" s="1"/>
  <c r="M2174" i="2"/>
  <c r="O2174" i="2"/>
  <c r="P2174" i="2" s="1"/>
  <c r="M2166" i="2"/>
  <c r="O2166" i="2"/>
  <c r="P2166" i="2" s="1"/>
  <c r="P2315" i="2"/>
  <c r="P2291" i="2"/>
  <c r="P2283" i="2"/>
  <c r="P2243" i="2"/>
  <c r="P2235" i="2"/>
  <c r="P2203" i="2"/>
  <c r="P2187" i="2"/>
  <c r="P2175" i="2"/>
  <c r="P2171" i="2"/>
  <c r="M2410" i="2"/>
  <c r="O2407" i="2"/>
  <c r="P2407" i="2" s="1"/>
  <c r="O2426" i="2"/>
  <c r="P2426" i="2" s="1"/>
  <c r="M2426" i="2"/>
  <c r="M2422" i="2"/>
  <c r="O2422" i="2"/>
  <c r="P2422" i="2" s="1"/>
  <c r="M2448" i="2"/>
  <c r="O2448" i="2"/>
  <c r="P2448" i="2" s="1"/>
  <c r="O2459" i="2"/>
  <c r="P2459" i="2" s="1"/>
  <c r="M2459" i="2"/>
  <c r="M2455" i="2"/>
  <c r="O2455" i="2"/>
  <c r="O2486" i="2"/>
  <c r="P2486" i="2" s="1"/>
  <c r="M2486" i="2"/>
  <c r="O2504" i="2"/>
  <c r="P2504" i="2" s="1"/>
  <c r="M2504" i="2"/>
  <c r="O2492" i="2"/>
  <c r="M2492" i="2"/>
  <c r="O2544" i="2"/>
  <c r="P2544" i="2" s="1"/>
  <c r="M2544" i="2"/>
  <c r="O2595" i="2"/>
  <c r="M2595" i="2"/>
  <c r="P2638" i="2"/>
  <c r="M2638" i="2"/>
  <c r="O2055" i="2"/>
  <c r="M2055" i="2"/>
  <c r="P2027" i="2"/>
  <c r="M2027" i="2"/>
  <c r="O2015" i="2"/>
  <c r="M2015" i="2"/>
  <c r="O1999" i="2"/>
  <c r="P1999" i="2" s="1"/>
  <c r="M1999" i="2"/>
  <c r="O1967" i="2"/>
  <c r="M1967" i="2"/>
  <c r="O1951" i="2"/>
  <c r="P1951" i="2" s="1"/>
  <c r="M1951" i="2"/>
  <c r="O2116" i="2"/>
  <c r="M2116" i="2"/>
  <c r="O2076" i="2"/>
  <c r="P2076" i="2" s="1"/>
  <c r="M2076" i="2"/>
  <c r="O2036" i="2"/>
  <c r="P2036" i="2" s="1"/>
  <c r="M2036" i="2"/>
  <c r="O1952" i="2"/>
  <c r="P1952" i="2" s="1"/>
  <c r="M1952" i="2"/>
  <c r="M2063" i="2"/>
  <c r="M1963" i="2"/>
  <c r="M2161" i="2"/>
  <c r="O2161" i="2"/>
  <c r="M2157" i="2"/>
  <c r="O2157" i="2"/>
  <c r="P2157" i="2" s="1"/>
  <c r="O2153" i="2"/>
  <c r="P2153" i="2" s="1"/>
  <c r="M2153" i="2"/>
  <c r="P2358" i="2"/>
  <c r="M1896" i="2"/>
  <c r="O2140" i="2"/>
  <c r="M2140" i="2"/>
  <c r="P2148" i="2"/>
  <c r="P2132" i="2"/>
  <c r="P2116" i="2"/>
  <c r="P2068" i="2"/>
  <c r="P2052" i="2"/>
  <c r="P2004" i="2"/>
  <c r="P1988" i="2"/>
  <c r="P1972" i="2"/>
  <c r="M2132" i="2"/>
  <c r="M2043" i="2"/>
  <c r="M2160" i="2"/>
  <c r="M2156" i="2"/>
  <c r="O2156" i="2"/>
  <c r="P2156" i="2" s="1"/>
  <c r="O2402" i="2"/>
  <c r="P2402" i="2" s="1"/>
  <c r="M2402" i="2"/>
  <c r="O2394" i="2"/>
  <c r="P2394" i="2" s="1"/>
  <c r="M2394" i="2"/>
  <c r="O2386" i="2"/>
  <c r="P2386" i="2" s="1"/>
  <c r="M2386" i="2"/>
  <c r="O2378" i="2"/>
  <c r="P2378" i="2" s="1"/>
  <c r="M2378" i="2"/>
  <c r="O2370" i="2"/>
  <c r="P2370" i="2" s="1"/>
  <c r="M2370" i="2"/>
  <c r="O2362" i="2"/>
  <c r="P2362" i="2" s="1"/>
  <c r="M2362" i="2"/>
  <c r="O2354" i="2"/>
  <c r="P2354" i="2" s="1"/>
  <c r="M2354" i="2"/>
  <c r="O2346" i="2"/>
  <c r="P2346" i="2" s="1"/>
  <c r="M2346" i="2"/>
  <c r="O2338" i="2"/>
  <c r="P2338" i="2" s="1"/>
  <c r="M2338" i="2"/>
  <c r="O2330" i="2"/>
  <c r="P2330" i="2" s="1"/>
  <c r="M2330" i="2"/>
  <c r="O2322" i="2"/>
  <c r="P2322" i="2" s="1"/>
  <c r="M2322" i="2"/>
  <c r="O2314" i="2"/>
  <c r="P2314" i="2" s="1"/>
  <c r="M2314" i="2"/>
  <c r="O2306" i="2"/>
  <c r="P2306" i="2" s="1"/>
  <c r="M2306" i="2"/>
  <c r="O2298" i="2"/>
  <c r="P2298" i="2" s="1"/>
  <c r="M2298" i="2"/>
  <c r="O2290" i="2"/>
  <c r="P2290" i="2" s="1"/>
  <c r="M2290" i="2"/>
  <c r="O2282" i="2"/>
  <c r="P2282" i="2" s="1"/>
  <c r="M2282" i="2"/>
  <c r="O2274" i="2"/>
  <c r="P2274" i="2" s="1"/>
  <c r="M2274" i="2"/>
  <c r="O2266" i="2"/>
  <c r="P2266" i="2" s="1"/>
  <c r="M2266" i="2"/>
  <c r="M2258" i="2"/>
  <c r="O2258" i="2"/>
  <c r="P2258" i="2" s="1"/>
  <c r="M2250" i="2"/>
  <c r="O2250" i="2"/>
  <c r="P2250" i="2" s="1"/>
  <c r="M2242" i="2"/>
  <c r="O2242" i="2"/>
  <c r="P2242" i="2" s="1"/>
  <c r="M2234" i="2"/>
  <c r="O2234" i="2"/>
  <c r="P2234" i="2" s="1"/>
  <c r="M2226" i="2"/>
  <c r="O2226" i="2"/>
  <c r="P2226" i="2" s="1"/>
  <c r="M2218" i="2"/>
  <c r="O2218" i="2"/>
  <c r="P2218" i="2" s="1"/>
  <c r="M2210" i="2"/>
  <c r="O2210" i="2"/>
  <c r="P2210" i="2" s="1"/>
  <c r="M2202" i="2"/>
  <c r="O2202" i="2"/>
  <c r="P2202" i="2" s="1"/>
  <c r="M2194" i="2"/>
  <c r="O2194" i="2"/>
  <c r="P2194" i="2" s="1"/>
  <c r="M2186" i="2"/>
  <c r="O2186" i="2"/>
  <c r="P2186" i="2" s="1"/>
  <c r="M2178" i="2"/>
  <c r="O2178" i="2"/>
  <c r="P2178" i="2" s="1"/>
  <c r="M2170" i="2"/>
  <c r="O2170" i="2"/>
  <c r="P2170" i="2" s="1"/>
  <c r="P2160" i="2"/>
  <c r="P2409" i="2"/>
  <c r="P2393" i="2"/>
  <c r="P2385" i="2"/>
  <c r="P2369" i="2"/>
  <c r="P2361" i="2"/>
  <c r="P2353" i="2"/>
  <c r="P2345" i="2"/>
  <c r="P2337" i="2"/>
  <c r="P2329" i="2"/>
  <c r="M2411" i="2"/>
  <c r="M2436" i="2"/>
  <c r="O2436" i="2"/>
  <c r="P2436" i="2" s="1"/>
  <c r="M2432" i="2"/>
  <c r="O2432" i="2"/>
  <c r="P2432" i="2" s="1"/>
  <c r="M2428" i="2"/>
  <c r="O2428" i="2"/>
  <c r="P2428" i="2" s="1"/>
  <c r="O2420" i="2"/>
  <c r="P2420" i="2" s="1"/>
  <c r="M2420" i="2"/>
  <c r="O2416" i="2"/>
  <c r="P2416" i="2" s="1"/>
  <c r="M2416" i="2"/>
  <c r="O2450" i="2"/>
  <c r="P2450" i="2" s="1"/>
  <c r="M2450" i="2"/>
  <c r="O2442" i="2"/>
  <c r="P2442" i="2" s="1"/>
  <c r="M2442" i="2"/>
  <c r="O2438" i="2"/>
  <c r="P2438" i="2" s="1"/>
  <c r="M2438" i="2"/>
  <c r="M2475" i="2"/>
  <c r="O2475" i="2"/>
  <c r="P2475" i="2" s="1"/>
  <c r="M2471" i="2"/>
  <c r="O2471" i="2"/>
  <c r="P2471" i="2" s="1"/>
  <c r="M2467" i="2"/>
  <c r="O2467" i="2"/>
  <c r="P2467" i="2" s="1"/>
  <c r="M2488" i="2"/>
  <c r="O2488" i="2"/>
  <c r="P2488" i="2" s="1"/>
  <c r="O2502" i="2"/>
  <c r="P2502" i="2" s="1"/>
  <c r="M2502" i="2"/>
  <c r="O2498" i="2"/>
  <c r="P2498" i="2" s="1"/>
  <c r="M2498" i="2"/>
  <c r="M2494" i="2"/>
  <c r="O2494" i="2"/>
  <c r="P2494" i="2" s="1"/>
  <c r="M2519" i="2"/>
  <c r="O2519" i="2"/>
  <c r="P2519" i="2" s="1"/>
  <c r="O2515" i="2"/>
  <c r="P2515" i="2" s="1"/>
  <c r="M2515" i="2"/>
  <c r="M2507" i="2"/>
  <c r="O2507" i="2"/>
  <c r="O2546" i="2"/>
  <c r="P2546" i="2" s="1"/>
  <c r="M2546" i="2"/>
  <c r="M2542" i="2"/>
  <c r="O2542" i="2"/>
  <c r="P2542" i="2" s="1"/>
  <c r="M2534" i="2"/>
  <c r="O2534" i="2"/>
  <c r="P2534" i="2" s="1"/>
  <c r="M2571" i="2"/>
  <c r="O2571" i="2"/>
  <c r="P2571" i="2" s="1"/>
  <c r="M2567" i="2"/>
  <c r="O2567" i="2"/>
  <c r="P2567" i="2" s="1"/>
  <c r="M2555" i="2"/>
  <c r="O2555" i="2"/>
  <c r="P2555" i="2" s="1"/>
  <c r="M2627" i="2"/>
  <c r="O2627" i="2"/>
  <c r="P2627" i="2" s="1"/>
  <c r="O2623" i="2"/>
  <c r="P2623" i="2" s="1"/>
  <c r="M2623" i="2"/>
  <c r="M2619" i="2"/>
  <c r="O2619" i="2"/>
  <c r="O2611" i="2"/>
  <c r="M2611" i="2"/>
  <c r="M2607" i="2"/>
  <c r="O2607" i="2"/>
  <c r="P2607" i="2" s="1"/>
  <c r="M2648" i="2"/>
  <c r="O2648" i="2"/>
  <c r="P2648" i="2" s="1"/>
  <c r="M2644" i="2"/>
  <c r="O2644" i="2"/>
  <c r="P2644" i="2" s="1"/>
  <c r="M2640" i="2"/>
  <c r="O2640" i="2"/>
  <c r="P2640" i="2" s="1"/>
  <c r="O2632" i="2"/>
  <c r="P2632" i="2" s="1"/>
  <c r="M2632" i="2"/>
  <c r="O2451" i="2"/>
  <c r="P2451" i="2" s="1"/>
  <c r="M2451" i="2"/>
  <c r="M2447" i="2"/>
  <c r="O2447" i="2"/>
  <c r="P2447" i="2" s="1"/>
  <c r="O2637" i="2"/>
  <c r="P2637" i="2" s="1"/>
  <c r="M2637" i="2"/>
  <c r="M2629" i="2"/>
  <c r="O2629" i="2"/>
  <c r="P2629" i="2" s="1"/>
  <c r="O2435" i="2"/>
  <c r="P2435" i="2" s="1"/>
  <c r="M2435" i="2"/>
  <c r="M2446" i="2"/>
  <c r="O2446" i="2"/>
  <c r="P2446" i="2" s="1"/>
  <c r="O2599" i="2"/>
  <c r="P2599" i="2" s="1"/>
  <c r="M2599" i="2"/>
  <c r="O2594" i="2"/>
  <c r="P2594" i="2" s="1"/>
  <c r="M2594" i="2"/>
  <c r="O2563" i="2"/>
  <c r="P2563" i="2" s="1"/>
  <c r="M2563" i="2"/>
  <c r="O2550" i="2"/>
  <c r="M2550" i="2"/>
  <c r="M2536" i="2"/>
  <c r="O2536" i="2"/>
  <c r="P2536" i="2" s="1"/>
  <c r="M2530" i="2"/>
  <c r="O2530" i="2"/>
  <c r="O2523" i="2"/>
  <c r="P2523" i="2" s="1"/>
  <c r="M2523" i="2"/>
  <c r="P2510" i="2"/>
  <c r="M2510" i="2"/>
  <c r="O2503" i="2"/>
  <c r="P2503" i="2" s="1"/>
  <c r="M2503" i="2"/>
  <c r="O2496" i="2"/>
  <c r="P2496" i="2" s="1"/>
  <c r="M2496" i="2"/>
  <c r="O2491" i="2"/>
  <c r="P2491" i="2" s="1"/>
  <c r="M2491" i="2"/>
  <c r="M2483" i="2"/>
  <c r="O2483" i="2"/>
  <c r="P2483" i="2" s="1"/>
  <c r="M2470" i="2"/>
  <c r="O2470" i="2"/>
  <c r="P2470" i="2" s="1"/>
  <c r="O2464" i="2"/>
  <c r="P2464" i="2" s="1"/>
  <c r="M2464" i="2"/>
  <c r="O2429" i="2"/>
  <c r="P2429" i="2" s="1"/>
  <c r="M2425" i="2"/>
  <c r="M2421" i="2"/>
  <c r="O2647" i="2"/>
  <c r="P2645" i="2"/>
  <c r="M2636" i="2"/>
  <c r="O2620" i="2"/>
  <c r="P2620" i="2" s="1"/>
  <c r="O2615" i="2"/>
  <c r="P2615" i="2" s="1"/>
  <c r="M2604" i="2"/>
  <c r="O2568" i="2"/>
  <c r="P2568" i="2" s="1"/>
  <c r="P2530" i="2"/>
  <c r="M2485" i="2"/>
  <c r="P2455" i="2"/>
  <c r="M2653" i="2"/>
  <c r="O2653" i="2"/>
  <c r="P2653" i="2" s="1"/>
  <c r="M2882" i="2"/>
  <c r="O2882" i="2"/>
  <c r="P2882" i="2" s="1"/>
  <c r="M2878" i="2"/>
  <c r="O2878" i="2"/>
  <c r="P2878" i="2" s="1"/>
  <c r="M2814" i="2"/>
  <c r="O2814" i="2"/>
  <c r="M2826" i="2"/>
  <c r="O2826" i="2"/>
  <c r="P2826" i="2" s="1"/>
  <c r="M2746" i="2"/>
  <c r="O2746" i="2"/>
  <c r="P2746" i="2" s="1"/>
  <c r="M2944" i="2"/>
  <c r="O2944" i="2"/>
  <c r="P2944" i="2" s="1"/>
  <c r="M2985" i="2"/>
  <c r="O2985" i="2"/>
  <c r="P2985" i="2" s="1"/>
  <c r="M2977" i="2"/>
  <c r="O2977" i="2"/>
  <c r="P2977" i="2" s="1"/>
  <c r="M3038" i="2"/>
  <c r="O3038" i="2"/>
  <c r="P3038" i="2" s="1"/>
  <c r="M3046" i="2"/>
  <c r="O3046" i="2"/>
  <c r="P3046" i="2" s="1"/>
  <c r="P2071" i="2"/>
  <c r="P2063" i="2"/>
  <c r="P2055" i="2"/>
  <c r="P2043" i="2"/>
  <c r="P2023" i="2"/>
  <c r="P2015" i="2"/>
  <c r="P2007" i="2"/>
  <c r="P1995" i="2"/>
  <c r="P1991" i="2"/>
  <c r="P1979" i="2"/>
  <c r="P1967" i="2"/>
  <c r="P1963" i="2"/>
  <c r="P1959" i="2"/>
  <c r="P2239" i="2"/>
  <c r="O2349" i="2"/>
  <c r="P2349" i="2" s="1"/>
  <c r="M2345" i="2"/>
  <c r="O2341" i="2"/>
  <c r="P2341" i="2" s="1"/>
  <c r="M2337" i="2"/>
  <c r="O2333" i="2"/>
  <c r="P2333" i="2" s="1"/>
  <c r="M2329" i="2"/>
  <c r="O2325" i="2"/>
  <c r="P2325" i="2" s="1"/>
  <c r="O2321" i="2"/>
  <c r="P2321" i="2" s="1"/>
  <c r="O2313" i="2"/>
  <c r="P2313" i="2" s="1"/>
  <c r="O2305" i="2"/>
  <c r="P2305" i="2" s="1"/>
  <c r="O2297" i="2"/>
  <c r="P2297" i="2" s="1"/>
  <c r="O2289" i="2"/>
  <c r="P2289" i="2" s="1"/>
  <c r="O2281" i="2"/>
  <c r="P2281" i="2" s="1"/>
  <c r="O2273" i="2"/>
  <c r="P2273" i="2" s="1"/>
  <c r="O2265" i="2"/>
  <c r="P2265" i="2" s="1"/>
  <c r="O2249" i="2"/>
  <c r="P2249" i="2" s="1"/>
  <c r="M2237" i="2"/>
  <c r="M2233" i="2"/>
  <c r="O2221" i="2"/>
  <c r="P2221" i="2" s="1"/>
  <c r="M2217" i="2"/>
  <c r="M2461" i="2"/>
  <c r="O2461" i="2"/>
  <c r="O2457" i="2"/>
  <c r="P2457" i="2" s="1"/>
  <c r="M2457" i="2"/>
  <c r="O2453" i="2"/>
  <c r="P2453" i="2" s="1"/>
  <c r="M2453" i="2"/>
  <c r="O2481" i="2"/>
  <c r="P2481" i="2" s="1"/>
  <c r="M2481" i="2"/>
  <c r="M2484" i="2"/>
  <c r="O2484" i="2"/>
  <c r="O2490" i="2"/>
  <c r="P2490" i="2" s="1"/>
  <c r="M2490" i="2"/>
  <c r="M2527" i="2"/>
  <c r="O2527" i="2"/>
  <c r="P2527" i="2" s="1"/>
  <c r="O2511" i="2"/>
  <c r="P2511" i="2" s="1"/>
  <c r="M2511" i="2"/>
  <c r="M2605" i="2"/>
  <c r="O2605" i="2"/>
  <c r="P2605" i="2" s="1"/>
  <c r="M2601" i="2"/>
  <c r="O2601" i="2"/>
  <c r="P2601" i="2" s="1"/>
  <c r="O2593" i="2"/>
  <c r="P2593" i="2" s="1"/>
  <c r="M2593" i="2"/>
  <c r="O2589" i="2"/>
  <c r="P2589" i="2" s="1"/>
  <c r="M2589" i="2"/>
  <c r="M2585" i="2"/>
  <c r="O2585" i="2"/>
  <c r="O2444" i="2"/>
  <c r="P2444" i="2" s="1"/>
  <c r="M2444" i="2"/>
  <c r="O2439" i="2"/>
  <c r="P2439" i="2" s="1"/>
  <c r="M2439" i="2"/>
  <c r="O2445" i="2"/>
  <c r="P2445" i="2" s="1"/>
  <c r="M2445" i="2"/>
  <c r="P2635" i="2"/>
  <c r="M2630" i="2"/>
  <c r="O2630" i="2"/>
  <c r="O2624" i="2"/>
  <c r="P2624" i="2" s="1"/>
  <c r="M2624" i="2"/>
  <c r="O2614" i="2"/>
  <c r="P2614" i="2" s="1"/>
  <c r="M2614" i="2"/>
  <c r="O2582" i="2"/>
  <c r="P2582" i="2" s="1"/>
  <c r="M2582" i="2"/>
  <c r="M2562" i="2"/>
  <c r="O2562" i="2"/>
  <c r="P2562" i="2" s="1"/>
  <c r="O2547" i="2"/>
  <c r="P2547" i="2" s="1"/>
  <c r="M2547" i="2"/>
  <c r="M2528" i="2"/>
  <c r="O2528" i="2"/>
  <c r="P2528" i="2" s="1"/>
  <c r="M2520" i="2"/>
  <c r="O2520" i="2"/>
  <c r="P2520" i="2" s="1"/>
  <c r="O2508" i="2"/>
  <c r="P2508" i="2" s="1"/>
  <c r="M2508" i="2"/>
  <c r="M2482" i="2"/>
  <c r="O2482" i="2"/>
  <c r="P2482" i="2" s="1"/>
  <c r="O2437" i="2"/>
  <c r="P2437" i="2" s="1"/>
  <c r="O2433" i="2"/>
  <c r="P2433" i="2" s="1"/>
  <c r="O2430" i="2"/>
  <c r="P2430" i="2" s="1"/>
  <c r="O2423" i="2"/>
  <c r="P2423" i="2" s="1"/>
  <c r="M2418" i="2"/>
  <c r="M2417" i="2"/>
  <c r="P2646" i="2"/>
  <c r="O2642" i="2"/>
  <c r="P2642" i="2" s="1"/>
  <c r="O2641" i="2"/>
  <c r="P2641" i="2" s="1"/>
  <c r="M2633" i="2"/>
  <c r="P2622" i="2"/>
  <c r="M2608" i="2"/>
  <c r="P2595" i="2"/>
  <c r="M2588" i="2"/>
  <c r="O2556" i="2"/>
  <c r="P2556" i="2" s="1"/>
  <c r="O2535" i="2"/>
  <c r="P2535" i="2" s="1"/>
  <c r="P2492" i="2"/>
  <c r="M2456" i="2"/>
  <c r="O2440" i="2"/>
  <c r="P2440" i="2" s="1"/>
  <c r="M2890" i="2"/>
  <c r="O2890" i="2"/>
  <c r="P2890" i="2" s="1"/>
  <c r="M2853" i="2"/>
  <c r="O2853" i="2"/>
  <c r="P2853" i="2" s="1"/>
  <c r="M2848" i="2"/>
  <c r="O2848" i="2"/>
  <c r="P2848" i="2" s="1"/>
  <c r="M2842" i="2"/>
  <c r="O2842" i="2"/>
  <c r="M2774" i="2"/>
  <c r="O2774" i="2"/>
  <c r="P2774" i="2" s="1"/>
  <c r="O2931" i="2"/>
  <c r="P2931" i="2" s="1"/>
  <c r="M2931" i="2"/>
  <c r="O2919" i="2"/>
  <c r="P2919" i="2" s="1"/>
  <c r="M2919" i="2"/>
  <c r="M3101" i="2"/>
  <c r="O3101" i="2"/>
  <c r="M3097" i="2"/>
  <c r="O3097" i="2"/>
  <c r="P3097" i="2" s="1"/>
  <c r="M3093" i="2"/>
  <c r="O3093" i="2"/>
  <c r="M3089" i="2"/>
  <c r="O3089" i="2"/>
  <c r="P3089" i="2" s="1"/>
  <c r="M3077" i="2"/>
  <c r="O3077" i="2"/>
  <c r="P3077" i="2" s="1"/>
  <c r="M3069" i="2"/>
  <c r="O3069" i="2"/>
  <c r="P3069" i="2" s="1"/>
  <c r="M3065" i="2"/>
  <c r="O3065" i="2"/>
  <c r="P3065" i="2" s="1"/>
  <c r="O3057" i="2"/>
  <c r="P3057" i="2" s="1"/>
  <c r="M3057" i="2"/>
  <c r="O3045" i="2"/>
  <c r="M3045" i="2"/>
  <c r="M3037" i="2"/>
  <c r="O3037" i="2"/>
  <c r="P3037" i="2" s="1"/>
  <c r="M3033" i="2"/>
  <c r="O3033" i="2"/>
  <c r="M3029" i="2"/>
  <c r="O3029" i="2"/>
  <c r="M3025" i="2"/>
  <c r="O3025" i="2"/>
  <c r="P3025" i="2" s="1"/>
  <c r="M3017" i="2"/>
  <c r="O3017" i="2"/>
  <c r="M3009" i="2"/>
  <c r="O3009" i="2"/>
  <c r="O2989" i="2"/>
  <c r="P2989" i="2" s="1"/>
  <c r="M2989" i="2"/>
  <c r="O2981" i="2"/>
  <c r="P2981" i="2" s="1"/>
  <c r="M2981" i="2"/>
  <c r="O2973" i="2"/>
  <c r="P2973" i="2" s="1"/>
  <c r="M2973" i="2"/>
  <c r="O2965" i="2"/>
  <c r="P2965" i="2" s="1"/>
  <c r="M2965" i="2"/>
  <c r="M3039" i="2"/>
  <c r="O3039" i="2"/>
  <c r="P3039" i="2" s="1"/>
  <c r="P1939" i="2"/>
  <c r="P1931" i="2"/>
  <c r="P1923" i="2"/>
  <c r="P1915" i="2"/>
  <c r="P1907" i="2"/>
  <c r="P1899" i="2"/>
  <c r="P1891" i="2"/>
  <c r="P1883" i="2"/>
  <c r="P1875" i="2"/>
  <c r="P1867" i="2"/>
  <c r="P1859" i="2"/>
  <c r="P1851" i="2"/>
  <c r="P1843" i="2"/>
  <c r="P1835" i="2"/>
  <c r="P1827" i="2"/>
  <c r="P1819" i="2"/>
  <c r="P1811" i="2"/>
  <c r="P1803" i="2"/>
  <c r="P1795" i="2"/>
  <c r="P1787" i="2"/>
  <c r="P1779" i="2"/>
  <c r="P1771" i="2"/>
  <c r="P1763" i="2"/>
  <c r="P1755" i="2"/>
  <c r="P1747" i="2"/>
  <c r="P1739" i="2"/>
  <c r="P2161" i="2"/>
  <c r="M2245" i="2"/>
  <c r="M2441" i="2"/>
  <c r="O2441" i="2"/>
  <c r="P2441" i="2" s="1"/>
  <c r="M2474" i="2"/>
  <c r="O2474" i="2"/>
  <c r="P2474" i="2" s="1"/>
  <c r="O2501" i="2"/>
  <c r="P2501" i="2" s="1"/>
  <c r="M2501" i="2"/>
  <c r="O2497" i="2"/>
  <c r="M2497" i="2"/>
  <c r="M2489" i="2"/>
  <c r="O2489" i="2"/>
  <c r="P2489" i="2" s="1"/>
  <c r="M2506" i="2"/>
  <c r="O2506" i="2"/>
  <c r="P2506" i="2" s="1"/>
  <c r="O2549" i="2"/>
  <c r="P2549" i="2" s="1"/>
  <c r="M2549" i="2"/>
  <c r="O2545" i="2"/>
  <c r="P2545" i="2" s="1"/>
  <c r="M2545" i="2"/>
  <c r="M2541" i="2"/>
  <c r="O2541" i="2"/>
  <c r="P2541" i="2" s="1"/>
  <c r="O2537" i="2"/>
  <c r="M2537" i="2"/>
  <c r="O2533" i="2"/>
  <c r="P2533" i="2" s="1"/>
  <c r="M2533" i="2"/>
  <c r="M2570" i="2"/>
  <c r="O2570" i="2"/>
  <c r="P2570" i="2" s="1"/>
  <c r="M2554" i="2"/>
  <c r="O2554" i="2"/>
  <c r="P2554" i="2" s="1"/>
  <c r="O2443" i="2"/>
  <c r="P2443" i="2" s="1"/>
  <c r="M2443" i="2"/>
  <c r="M2591" i="2"/>
  <c r="O2591" i="2"/>
  <c r="P2591" i="2" s="1"/>
  <c r="M2586" i="2"/>
  <c r="O2586" i="2"/>
  <c r="P2586" i="2" s="1"/>
  <c r="M2579" i="2"/>
  <c r="O2579" i="2"/>
  <c r="P2579" i="2" s="1"/>
  <c r="M2572" i="2"/>
  <c r="P2572" i="2"/>
  <c r="M2560" i="2"/>
  <c r="O2560" i="2"/>
  <c r="O2552" i="2"/>
  <c r="P2552" i="2" s="1"/>
  <c r="M2552" i="2"/>
  <c r="O2540" i="2"/>
  <c r="P2540" i="2" s="1"/>
  <c r="M2540" i="2"/>
  <c r="O2472" i="2"/>
  <c r="P2472" i="2" s="1"/>
  <c r="M2472" i="2"/>
  <c r="M2419" i="2"/>
  <c r="M2414" i="2"/>
  <c r="M2634" i="2"/>
  <c r="P2630" i="2"/>
  <c r="O2625" i="2"/>
  <c r="P2625" i="2" s="1"/>
  <c r="M2609" i="2"/>
  <c r="M2602" i="2"/>
  <c r="P2596" i="2"/>
  <c r="M2583" i="2"/>
  <c r="O2581" i="2"/>
  <c r="P2581" i="2" s="1"/>
  <c r="M2576" i="2"/>
  <c r="M2573" i="2"/>
  <c r="M2493" i="2"/>
  <c r="O2476" i="2"/>
  <c r="P2476" i="2" s="1"/>
  <c r="M2452" i="2"/>
  <c r="M2668" i="2"/>
  <c r="O2668" i="2"/>
  <c r="M2664" i="2"/>
  <c r="O2664" i="2"/>
  <c r="P2664" i="2" s="1"/>
  <c r="M2892" i="2"/>
  <c r="O2892" i="2"/>
  <c r="P2892" i="2" s="1"/>
  <c r="M2868" i="2"/>
  <c r="O2868" i="2"/>
  <c r="P2868" i="2" s="1"/>
  <c r="M2795" i="2"/>
  <c r="O2795" i="2"/>
  <c r="P2795" i="2" s="1"/>
  <c r="M2744" i="2"/>
  <c r="O2744" i="2"/>
  <c r="P2744" i="2" s="1"/>
  <c r="P2213" i="2"/>
  <c r="P2209" i="2"/>
  <c r="P2205" i="2"/>
  <c r="P2201" i="2"/>
  <c r="P2197" i="2"/>
  <c r="P2193" i="2"/>
  <c r="P2189" i="2"/>
  <c r="P2185" i="2"/>
  <c r="P2181" i="2"/>
  <c r="P2177" i="2"/>
  <c r="P2173" i="2"/>
  <c r="P2169" i="2"/>
  <c r="M2253" i="2"/>
  <c r="O2463" i="2"/>
  <c r="M2463" i="2"/>
  <c r="O2477" i="2"/>
  <c r="P2477" i="2" s="1"/>
  <c r="M2477" i="2"/>
  <c r="M2473" i="2"/>
  <c r="O2473" i="2"/>
  <c r="P2473" i="2" s="1"/>
  <c r="M2469" i="2"/>
  <c r="O2469" i="2"/>
  <c r="P2469" i="2" s="1"/>
  <c r="M2465" i="2"/>
  <c r="O2465" i="2"/>
  <c r="P2465" i="2" s="1"/>
  <c r="M2479" i="2"/>
  <c r="O2479" i="2"/>
  <c r="P2479" i="2" s="1"/>
  <c r="M2500" i="2"/>
  <c r="O2500" i="2"/>
  <c r="P2500" i="2" s="1"/>
  <c r="M2529" i="2"/>
  <c r="O2529" i="2"/>
  <c r="P2529" i="2" s="1"/>
  <c r="O2525" i="2"/>
  <c r="P2525" i="2" s="1"/>
  <c r="M2525" i="2"/>
  <c r="M2521" i="2"/>
  <c r="O2521" i="2"/>
  <c r="P2521" i="2" s="1"/>
  <c r="M2517" i="2"/>
  <c r="O2517" i="2"/>
  <c r="M2513" i="2"/>
  <c r="O2513" i="2"/>
  <c r="P2513" i="2" s="1"/>
  <c r="O2532" i="2"/>
  <c r="P2532" i="2" s="1"/>
  <c r="M2532" i="2"/>
  <c r="O2569" i="2"/>
  <c r="P2569" i="2" s="1"/>
  <c r="M2569" i="2"/>
  <c r="M2565" i="2"/>
  <c r="O2565" i="2"/>
  <c r="P2565" i="2" s="1"/>
  <c r="M2561" i="2"/>
  <c r="O2561" i="2"/>
  <c r="P2561" i="2" s="1"/>
  <c r="O2557" i="2"/>
  <c r="P2557" i="2" s="1"/>
  <c r="M2557" i="2"/>
  <c r="M2553" i="2"/>
  <c r="O2553" i="2"/>
  <c r="P2553" i="2" s="1"/>
  <c r="O2575" i="2"/>
  <c r="M2575" i="2"/>
  <c r="O2621" i="2"/>
  <c r="P2621" i="2" s="1"/>
  <c r="M2621" i="2"/>
  <c r="O2613" i="2"/>
  <c r="P2613" i="2" s="1"/>
  <c r="M2613" i="2"/>
  <c r="M2590" i="2"/>
  <c r="P2590" i="2"/>
  <c r="O2578" i="2"/>
  <c r="P2578" i="2" s="1"/>
  <c r="M2578" i="2"/>
  <c r="O2539" i="2"/>
  <c r="M2539" i="2"/>
  <c r="O2524" i="2"/>
  <c r="P2524" i="2" s="1"/>
  <c r="M2524" i="2"/>
  <c r="M2512" i="2"/>
  <c r="O2512" i="2"/>
  <c r="P2512" i="2" s="1"/>
  <c r="M2478" i="2"/>
  <c r="O2478" i="2"/>
  <c r="M2454" i="2"/>
  <c r="O2454" i="2"/>
  <c r="P2454" i="2" s="1"/>
  <c r="M2434" i="2"/>
  <c r="M2424" i="2"/>
  <c r="P2419" i="2"/>
  <c r="M2635" i="2"/>
  <c r="M2631" i="2"/>
  <c r="O2626" i="2"/>
  <c r="P2626" i="2" s="1"/>
  <c r="M2610" i="2"/>
  <c r="M2603" i="2"/>
  <c r="M2597" i="2"/>
  <c r="M2592" i="2"/>
  <c r="P2583" i="2"/>
  <c r="M2577" i="2"/>
  <c r="M2574" i="2"/>
  <c r="O2548" i="2"/>
  <c r="P2548" i="2" s="1"/>
  <c r="M2538" i="2"/>
  <c r="M2509" i="2"/>
  <c r="P2484" i="2"/>
  <c r="P2478" i="2"/>
  <c r="P2461" i="2"/>
  <c r="M2811" i="2"/>
  <c r="O2811" i="2"/>
  <c r="P2811" i="2" s="1"/>
  <c r="M2755" i="2"/>
  <c r="O2755" i="2"/>
  <c r="P2755" i="2" s="1"/>
  <c r="M2731" i="2"/>
  <c r="O2731" i="2"/>
  <c r="M2719" i="2"/>
  <c r="O2719" i="2"/>
  <c r="M2652" i="2"/>
  <c r="O2652" i="2"/>
  <c r="P2652" i="2" s="1"/>
  <c r="M2680" i="2"/>
  <c r="O2680" i="2"/>
  <c r="P2680" i="2" s="1"/>
  <c r="M2906" i="2"/>
  <c r="O2906" i="2"/>
  <c r="P2906" i="2" s="1"/>
  <c r="M2903" i="2"/>
  <c r="O2903" i="2"/>
  <c r="P2903" i="2" s="1"/>
  <c r="M2900" i="2"/>
  <c r="O2900" i="2"/>
  <c r="P2900" i="2" s="1"/>
  <c r="M2745" i="2"/>
  <c r="O2745" i="2"/>
  <c r="M3102" i="2"/>
  <c r="O3102" i="2"/>
  <c r="P3102" i="2" s="1"/>
  <c r="M3340" i="2"/>
  <c r="O3340" i="2"/>
  <c r="P3340" i="2" s="1"/>
  <c r="P2612" i="2"/>
  <c r="P2588" i="2"/>
  <c r="P2585" i="2"/>
  <c r="P2577" i="2"/>
  <c r="O2564" i="2"/>
  <c r="P2564" i="2" s="1"/>
  <c r="O2516" i="2"/>
  <c r="P2516" i="2" s="1"/>
  <c r="P2509" i="2"/>
  <c r="M2495" i="2"/>
  <c r="M2654" i="2"/>
  <c r="O2654" i="2"/>
  <c r="P2654" i="2" s="1"/>
  <c r="O2915" i="2"/>
  <c r="P2915" i="2" s="1"/>
  <c r="M2915" i="2"/>
  <c r="M2911" i="2"/>
  <c r="O2911" i="2"/>
  <c r="P2911" i="2" s="1"/>
  <c r="O2907" i="2"/>
  <c r="P2907" i="2" s="1"/>
  <c r="M2907" i="2"/>
  <c r="O2899" i="2"/>
  <c r="P2899" i="2" s="1"/>
  <c r="M2899" i="2"/>
  <c r="O2891" i="2"/>
  <c r="P2891" i="2" s="1"/>
  <c r="M2891" i="2"/>
  <c r="O2887" i="2"/>
  <c r="P2887" i="2" s="1"/>
  <c r="M2887" i="2"/>
  <c r="O2879" i="2"/>
  <c r="P2879" i="2" s="1"/>
  <c r="M2879" i="2"/>
  <c r="O2875" i="2"/>
  <c r="P2875" i="2" s="1"/>
  <c r="M2875" i="2"/>
  <c r="O2867" i="2"/>
  <c r="P2867" i="2" s="1"/>
  <c r="M2867" i="2"/>
  <c r="O2859" i="2"/>
  <c r="P2859" i="2" s="1"/>
  <c r="M2859" i="2"/>
  <c r="M2847" i="2"/>
  <c r="O2847" i="2"/>
  <c r="P2847" i="2" s="1"/>
  <c r="M2839" i="2"/>
  <c r="O2839" i="2"/>
  <c r="P2839" i="2" s="1"/>
  <c r="M2831" i="2"/>
  <c r="O2831" i="2"/>
  <c r="P2831" i="2" s="1"/>
  <c r="O2827" i="2"/>
  <c r="P2827" i="2" s="1"/>
  <c r="M2827" i="2"/>
  <c r="M2819" i="2"/>
  <c r="O2819" i="2"/>
  <c r="P2819" i="2" s="1"/>
  <c r="M2815" i="2"/>
  <c r="O2815" i="2"/>
  <c r="P2815" i="2" s="1"/>
  <c r="M2791" i="2"/>
  <c r="O2791" i="2"/>
  <c r="P2791" i="2" s="1"/>
  <c r="M2787" i="2"/>
  <c r="O2787" i="2"/>
  <c r="P2787" i="2" s="1"/>
  <c r="O2783" i="2"/>
  <c r="P2783" i="2" s="1"/>
  <c r="M2783" i="2"/>
  <c r="M2779" i="2"/>
  <c r="O2779" i="2"/>
  <c r="P2779" i="2" s="1"/>
  <c r="O2775" i="2"/>
  <c r="P2775" i="2" s="1"/>
  <c r="M2775" i="2"/>
  <c r="O2771" i="2"/>
  <c r="P2771" i="2" s="1"/>
  <c r="M2771" i="2"/>
  <c r="O2763" i="2"/>
  <c r="P2763" i="2" s="1"/>
  <c r="M2763" i="2"/>
  <c r="O2759" i="2"/>
  <c r="P2759" i="2" s="1"/>
  <c r="M2759" i="2"/>
  <c r="O2747" i="2"/>
  <c r="P2747" i="2" s="1"/>
  <c r="M2747" i="2"/>
  <c r="O2743" i="2"/>
  <c r="P2743" i="2" s="1"/>
  <c r="M2743" i="2"/>
  <c r="M2739" i="2"/>
  <c r="O2739" i="2"/>
  <c r="M2735" i="2"/>
  <c r="O2735" i="2"/>
  <c r="P2735" i="2" s="1"/>
  <c r="M2715" i="2"/>
  <c r="O2715" i="2"/>
  <c r="M2699" i="2"/>
  <c r="O2699" i="2"/>
  <c r="P2699" i="2" s="1"/>
  <c r="M2691" i="2"/>
  <c r="O2691" i="2"/>
  <c r="P2691" i="2" s="1"/>
  <c r="M2683" i="2"/>
  <c r="O2683" i="2"/>
  <c r="P2683" i="2" s="1"/>
  <c r="M2679" i="2"/>
  <c r="P2679" i="2"/>
  <c r="M2681" i="2"/>
  <c r="O2681" i="2"/>
  <c r="P2681" i="2" s="1"/>
  <c r="M2708" i="2"/>
  <c r="O2708" i="2"/>
  <c r="P2708" i="2" s="1"/>
  <c r="M2688" i="2"/>
  <c r="O2688" i="2"/>
  <c r="P2688" i="2" s="1"/>
  <c r="M2737" i="2"/>
  <c r="O2737" i="2"/>
  <c r="P2737" i="2" s="1"/>
  <c r="M2723" i="2"/>
  <c r="P2910" i="2"/>
  <c r="M2893" i="2"/>
  <c r="O2893" i="2"/>
  <c r="M2871" i="2"/>
  <c r="O2751" i="2"/>
  <c r="P2751" i="2" s="1"/>
  <c r="M2924" i="2"/>
  <c r="O2924" i="2"/>
  <c r="P2924" i="2" s="1"/>
  <c r="M2951" i="2"/>
  <c r="O2951" i="2"/>
  <c r="P2951" i="2" s="1"/>
  <c r="P3009" i="2"/>
  <c r="M3047" i="2"/>
  <c r="O3047" i="2"/>
  <c r="P3047" i="2" s="1"/>
  <c r="M3061" i="2"/>
  <c r="O3061" i="2"/>
  <c r="P3061" i="2" s="1"/>
  <c r="P2575" i="2"/>
  <c r="P2539" i="2"/>
  <c r="P2463" i="2"/>
  <c r="M2458" i="2"/>
  <c r="M2666" i="2"/>
  <c r="O2666" i="2"/>
  <c r="P2666" i="2" s="1"/>
  <c r="M2662" i="2"/>
  <c r="P2662" i="2"/>
  <c r="M2914" i="2"/>
  <c r="O2914" i="2"/>
  <c r="P2914" i="2" s="1"/>
  <c r="M2902" i="2"/>
  <c r="O2902" i="2"/>
  <c r="P2902" i="2" s="1"/>
  <c r="M2894" i="2"/>
  <c r="O2894" i="2"/>
  <c r="P2894" i="2" s="1"/>
  <c r="M2886" i="2"/>
  <c r="O2886" i="2"/>
  <c r="P2886" i="2" s="1"/>
  <c r="M2874" i="2"/>
  <c r="O2874" i="2"/>
  <c r="P2874" i="2" s="1"/>
  <c r="M2870" i="2"/>
  <c r="O2870" i="2"/>
  <c r="P2870" i="2" s="1"/>
  <c r="M2866" i="2"/>
  <c r="O2866" i="2"/>
  <c r="P2866" i="2" s="1"/>
  <c r="O2858" i="2"/>
  <c r="P2858" i="2" s="1"/>
  <c r="M2858" i="2"/>
  <c r="O2854" i="2"/>
  <c r="P2854" i="2" s="1"/>
  <c r="M2854" i="2"/>
  <c r="O2850" i="2"/>
  <c r="P2850" i="2" s="1"/>
  <c r="M2850" i="2"/>
  <c r="M2838" i="2"/>
  <c r="O2838" i="2"/>
  <c r="O2830" i="2"/>
  <c r="P2830" i="2" s="1"/>
  <c r="M2830" i="2"/>
  <c r="O2818" i="2"/>
  <c r="P2818" i="2" s="1"/>
  <c r="M2818" i="2"/>
  <c r="O2810" i="2"/>
  <c r="P2810" i="2" s="1"/>
  <c r="M2810" i="2"/>
  <c r="M2806" i="2"/>
  <c r="O2806" i="2"/>
  <c r="P2806" i="2" s="1"/>
  <c r="M2802" i="2"/>
  <c r="O2802" i="2"/>
  <c r="P2802" i="2" s="1"/>
  <c r="M2798" i="2"/>
  <c r="O2798" i="2"/>
  <c r="P2798" i="2" s="1"/>
  <c r="O2794" i="2"/>
  <c r="P2794" i="2" s="1"/>
  <c r="M2794" i="2"/>
  <c r="O2786" i="2"/>
  <c r="P2786" i="2" s="1"/>
  <c r="M2786" i="2"/>
  <c r="M2782" i="2"/>
  <c r="O2782" i="2"/>
  <c r="P2782" i="2" s="1"/>
  <c r="O2778" i="2"/>
  <c r="M2778" i="2"/>
  <c r="M2770" i="2"/>
  <c r="O2770" i="2"/>
  <c r="P2770" i="2" s="1"/>
  <c r="O2766" i="2"/>
  <c r="P2766" i="2" s="1"/>
  <c r="M2766" i="2"/>
  <c r="M2762" i="2"/>
  <c r="O2762" i="2"/>
  <c r="P2762" i="2" s="1"/>
  <c r="M2758" i="2"/>
  <c r="O2758" i="2"/>
  <c r="P2758" i="2" s="1"/>
  <c r="O2754" i="2"/>
  <c r="P2754" i="2" s="1"/>
  <c r="M2754" i="2"/>
  <c r="O2750" i="2"/>
  <c r="P2750" i="2" s="1"/>
  <c r="M2750" i="2"/>
  <c r="O2742" i="2"/>
  <c r="P2742" i="2" s="1"/>
  <c r="M2742" i="2"/>
  <c r="M2730" i="2"/>
  <c r="O2730" i="2"/>
  <c r="P2730" i="2" s="1"/>
  <c r="M2718" i="2"/>
  <c r="O2718" i="2"/>
  <c r="P2718" i="2" s="1"/>
  <c r="M2706" i="2"/>
  <c r="O2706" i="2"/>
  <c r="P2706" i="2" s="1"/>
  <c r="M2698" i="2"/>
  <c r="O2698" i="2"/>
  <c r="P2698" i="2" s="1"/>
  <c r="M2694" i="2"/>
  <c r="O2694" i="2"/>
  <c r="M2690" i="2"/>
  <c r="O2690" i="2"/>
  <c r="P2690" i="2" s="1"/>
  <c r="M2670" i="2"/>
  <c r="O2670" i="2"/>
  <c r="P2670" i="2" s="1"/>
  <c r="O2674" i="2"/>
  <c r="P2674" i="2" s="1"/>
  <c r="O2702" i="2"/>
  <c r="P2702" i="2" s="1"/>
  <c r="O2695" i="2"/>
  <c r="P2695" i="2" s="1"/>
  <c r="P2694" i="2"/>
  <c r="P2723" i="2"/>
  <c r="O2863" i="2"/>
  <c r="P2863" i="2" s="1"/>
  <c r="M2862" i="2"/>
  <c r="M2834" i="2"/>
  <c r="O2767" i="2"/>
  <c r="P2767" i="2" s="1"/>
  <c r="M3300" i="2"/>
  <c r="O3300" i="2"/>
  <c r="P3300" i="2" s="1"/>
  <c r="M3236" i="2"/>
  <c r="O3236" i="2"/>
  <c r="P3236" i="2" s="1"/>
  <c r="M3193" i="2"/>
  <c r="O3193" i="2"/>
  <c r="P3193" i="2" s="1"/>
  <c r="M3182" i="2"/>
  <c r="O3182" i="2"/>
  <c r="P3182" i="2" s="1"/>
  <c r="M3181" i="2"/>
  <c r="O3181" i="2"/>
  <c r="P3181" i="2" s="1"/>
  <c r="O3170" i="2"/>
  <c r="P3170" i="2" s="1"/>
  <c r="M3170" i="2"/>
  <c r="M3161" i="2"/>
  <c r="O3161" i="2"/>
  <c r="M3150" i="2"/>
  <c r="O3150" i="2"/>
  <c r="P3150" i="2" s="1"/>
  <c r="M3149" i="2"/>
  <c r="O3149" i="2"/>
  <c r="P3149" i="2" s="1"/>
  <c r="O3138" i="2"/>
  <c r="P3138" i="2" s="1"/>
  <c r="M3138" i="2"/>
  <c r="M3349" i="2"/>
  <c r="O3349" i="2"/>
  <c r="P3349" i="2" s="1"/>
  <c r="O3345" i="2"/>
  <c r="M3345" i="2"/>
  <c r="M3554" i="2"/>
  <c r="O3554" i="2"/>
  <c r="P3554" i="2" s="1"/>
  <c r="M3534" i="2"/>
  <c r="O3534" i="2"/>
  <c r="M3530" i="2"/>
  <c r="O3530" i="2"/>
  <c r="P3530" i="2" s="1"/>
  <c r="M3526" i="2"/>
  <c r="O3526" i="2"/>
  <c r="P3526" i="2" s="1"/>
  <c r="M3522" i="2"/>
  <c r="O3522" i="2"/>
  <c r="P3522" i="2" s="1"/>
  <c r="M3518" i="2"/>
  <c r="O3518" i="2"/>
  <c r="P3518" i="2" s="1"/>
  <c r="M3514" i="2"/>
  <c r="O3514" i="2"/>
  <c r="P3514" i="2" s="1"/>
  <c r="M3510" i="2"/>
  <c r="O3510" i="2"/>
  <c r="M3506" i="2"/>
  <c r="O3506" i="2"/>
  <c r="M3502" i="2"/>
  <c r="O3502" i="2"/>
  <c r="P3502" i="2" s="1"/>
  <c r="M3498" i="2"/>
  <c r="O3498" i="2"/>
  <c r="P3498" i="2" s="1"/>
  <c r="M3494" i="2"/>
  <c r="O3494" i="2"/>
  <c r="P3494" i="2" s="1"/>
  <c r="M3490" i="2"/>
  <c r="O3490" i="2"/>
  <c r="P3490" i="2" s="1"/>
  <c r="M3486" i="2"/>
  <c r="O3486" i="2"/>
  <c r="P3486" i="2" s="1"/>
  <c r="M3482" i="2"/>
  <c r="O3482" i="2"/>
  <c r="M3478" i="2"/>
  <c r="O3478" i="2"/>
  <c r="P3478" i="2" s="1"/>
  <c r="M3474" i="2"/>
  <c r="O3474" i="2"/>
  <c r="P3474" i="2" s="1"/>
  <c r="O3470" i="2"/>
  <c r="M3470" i="2"/>
  <c r="O3466" i="2"/>
  <c r="P3466" i="2" s="1"/>
  <c r="M3466" i="2"/>
  <c r="O3462" i="2"/>
  <c r="P3462" i="2" s="1"/>
  <c r="M3462" i="2"/>
  <c r="O3458" i="2"/>
  <c r="P3458" i="2" s="1"/>
  <c r="M3458" i="2"/>
  <c r="O3454" i="2"/>
  <c r="P3454" i="2" s="1"/>
  <c r="M3454" i="2"/>
  <c r="M3450" i="2"/>
  <c r="O3450" i="2"/>
  <c r="M3446" i="2"/>
  <c r="O3446" i="2"/>
  <c r="P3446" i="2" s="1"/>
  <c r="O3442" i="2"/>
  <c r="P3442" i="2" s="1"/>
  <c r="M3442" i="2"/>
  <c r="M3438" i="2"/>
  <c r="O3438" i="2"/>
  <c r="P3438" i="2" s="1"/>
  <c r="M3434" i="2"/>
  <c r="O3434" i="2"/>
  <c r="O3430" i="2"/>
  <c r="P3430" i="2" s="1"/>
  <c r="M3430" i="2"/>
  <c r="O3422" i="2"/>
  <c r="P3422" i="2" s="1"/>
  <c r="M3422" i="2"/>
  <c r="M3354" i="2"/>
  <c r="O3354" i="2"/>
  <c r="P3354" i="2" s="1"/>
  <c r="M3357" i="2"/>
  <c r="O3357" i="2"/>
  <c r="P3357" i="2" s="1"/>
  <c r="P3345" i="2"/>
  <c r="O3538" i="2"/>
  <c r="P3538" i="2" s="1"/>
  <c r="P2517" i="2"/>
  <c r="P2507" i="2"/>
  <c r="P2497" i="2"/>
  <c r="M2468" i="2"/>
  <c r="O2657" i="2"/>
  <c r="P2657" i="2" s="1"/>
  <c r="O2675" i="2"/>
  <c r="P2675" i="2" s="1"/>
  <c r="M2710" i="2"/>
  <c r="O2703" i="2"/>
  <c r="P2703" i="2" s="1"/>
  <c r="O2898" i="2"/>
  <c r="P2898" i="2" s="1"/>
  <c r="M2895" i="2"/>
  <c r="M2883" i="2"/>
  <c r="M2869" i="2"/>
  <c r="O2869" i="2"/>
  <c r="P2842" i="2"/>
  <c r="M2790" i="2"/>
  <c r="P2778" i="2"/>
  <c r="M2984" i="2"/>
  <c r="O2984" i="2"/>
  <c r="P2984" i="2" s="1"/>
  <c r="M2976" i="2"/>
  <c r="O2976" i="2"/>
  <c r="P2976" i="2" s="1"/>
  <c r="M2966" i="2"/>
  <c r="O2966" i="2"/>
  <c r="P2966" i="2" s="1"/>
  <c r="M3339" i="2"/>
  <c r="O3339" i="2"/>
  <c r="P3339" i="2" s="1"/>
  <c r="M3323" i="2"/>
  <c r="O3323" i="2"/>
  <c r="P3323" i="2" s="1"/>
  <c r="M3308" i="2"/>
  <c r="O3308" i="2"/>
  <c r="P2551" i="2"/>
  <c r="M2885" i="2"/>
  <c r="O2885" i="2"/>
  <c r="P2885" i="2" s="1"/>
  <c r="M2833" i="2"/>
  <c r="O2833" i="2"/>
  <c r="P2833" i="2" s="1"/>
  <c r="M2821" i="2"/>
  <c r="O2821" i="2"/>
  <c r="P2821" i="2" s="1"/>
  <c r="M2817" i="2"/>
  <c r="O2817" i="2"/>
  <c r="P2817" i="2" s="1"/>
  <c r="M2721" i="2"/>
  <c r="O2721" i="2"/>
  <c r="P2721" i="2" s="1"/>
  <c r="O2659" i="2"/>
  <c r="P2659" i="2" s="1"/>
  <c r="O2676" i="2"/>
  <c r="P2676" i="2" s="1"/>
  <c r="P2668" i="2"/>
  <c r="O2697" i="2"/>
  <c r="P2697" i="2" s="1"/>
  <c r="O2728" i="2"/>
  <c r="P2728" i="2" s="1"/>
  <c r="M2849" i="2"/>
  <c r="O2849" i="2"/>
  <c r="P2849" i="2" s="1"/>
  <c r="M2757" i="2"/>
  <c r="O2757" i="2"/>
  <c r="P2757" i="2" s="1"/>
  <c r="M2938" i="2"/>
  <c r="O2938" i="2"/>
  <c r="P2938" i="2" s="1"/>
  <c r="M2926" i="2"/>
  <c r="O2926" i="2"/>
  <c r="P2926" i="2" s="1"/>
  <c r="M3024" i="2"/>
  <c r="O3024" i="2"/>
  <c r="P3024" i="2" s="1"/>
  <c r="M3000" i="2"/>
  <c r="O3000" i="2"/>
  <c r="P3000" i="2" s="1"/>
  <c r="M2972" i="2"/>
  <c r="O2972" i="2"/>
  <c r="P2972" i="2" s="1"/>
  <c r="M2940" i="2"/>
  <c r="O2940" i="2"/>
  <c r="P2940" i="2" s="1"/>
  <c r="M2929" i="2"/>
  <c r="O2929" i="2"/>
  <c r="P2929" i="2" s="1"/>
  <c r="M2952" i="2"/>
  <c r="O2952" i="2"/>
  <c r="P2952" i="2" s="1"/>
  <c r="M2987" i="2"/>
  <c r="O2987" i="2"/>
  <c r="P2987" i="2" s="1"/>
  <c r="M3078" i="2"/>
  <c r="O3078" i="2"/>
  <c r="P3078" i="2" s="1"/>
  <c r="M3111" i="2"/>
  <c r="O3111" i="2"/>
  <c r="P3111" i="2" s="1"/>
  <c r="O3133" i="2"/>
  <c r="P3133" i="2" s="1"/>
  <c r="M3133" i="2"/>
  <c r="M3327" i="2"/>
  <c r="O3327" i="2"/>
  <c r="P3327" i="2" s="1"/>
  <c r="M3425" i="2"/>
  <c r="O3425" i="2"/>
  <c r="P3425" i="2" s="1"/>
  <c r="M2908" i="2"/>
  <c r="O2908" i="2"/>
  <c r="P2908" i="2" s="1"/>
  <c r="M2884" i="2"/>
  <c r="O2884" i="2"/>
  <c r="P2884" i="2" s="1"/>
  <c r="M2876" i="2"/>
  <c r="O2876" i="2"/>
  <c r="P2876" i="2" s="1"/>
  <c r="M2852" i="2"/>
  <c r="O2852" i="2"/>
  <c r="M2836" i="2"/>
  <c r="O2836" i="2"/>
  <c r="P2836" i="2" s="1"/>
  <c r="M2820" i="2"/>
  <c r="O2820" i="2"/>
  <c r="P2820" i="2" s="1"/>
  <c r="M2804" i="2"/>
  <c r="O2804" i="2"/>
  <c r="P2804" i="2" s="1"/>
  <c r="M2792" i="2"/>
  <c r="O2792" i="2"/>
  <c r="P2792" i="2" s="1"/>
  <c r="M2776" i="2"/>
  <c r="O2776" i="2"/>
  <c r="P2776" i="2" s="1"/>
  <c r="M2760" i="2"/>
  <c r="O2760" i="2"/>
  <c r="P2760" i="2" s="1"/>
  <c r="M2732" i="2"/>
  <c r="O2732" i="2"/>
  <c r="P2732" i="2" s="1"/>
  <c r="M2724" i="2"/>
  <c r="P2724" i="2"/>
  <c r="M2712" i="2"/>
  <c r="O2712" i="2"/>
  <c r="P2712" i="2" s="1"/>
  <c r="M2692" i="2"/>
  <c r="O2692" i="2"/>
  <c r="P2692" i="2" s="1"/>
  <c r="M2684" i="2"/>
  <c r="O2684" i="2"/>
  <c r="P2684" i="2" s="1"/>
  <c r="M2672" i="2"/>
  <c r="O2672" i="2"/>
  <c r="P2672" i="2" s="1"/>
  <c r="P2661" i="2"/>
  <c r="O2655" i="2"/>
  <c r="P2655" i="2" s="1"/>
  <c r="O2709" i="2"/>
  <c r="P2709" i="2" s="1"/>
  <c r="M2704" i="2"/>
  <c r="O2701" i="2"/>
  <c r="P2701" i="2" s="1"/>
  <c r="M2700" i="2"/>
  <c r="M2736" i="2"/>
  <c r="P2731" i="2"/>
  <c r="P2715" i="2"/>
  <c r="P2893" i="2"/>
  <c r="M2877" i="2"/>
  <c r="O2877" i="2"/>
  <c r="P2877" i="2" s="1"/>
  <c r="P2869" i="2"/>
  <c r="P2838" i="2"/>
  <c r="M2983" i="2"/>
  <c r="O2983" i="2"/>
  <c r="P2983" i="2" s="1"/>
  <c r="M3011" i="2"/>
  <c r="O3011" i="2"/>
  <c r="P3011" i="2" s="1"/>
  <c r="M3008" i="2"/>
  <c r="O3008" i="2"/>
  <c r="P3008" i="2" s="1"/>
  <c r="M3040" i="2"/>
  <c r="O3040" i="2"/>
  <c r="P3040" i="2" s="1"/>
  <c r="M3081" i="2"/>
  <c r="O3081" i="2"/>
  <c r="P3081" i="2" s="1"/>
  <c r="M3463" i="2"/>
  <c r="O3463" i="2"/>
  <c r="P3463" i="2" s="1"/>
  <c r="M2689" i="2"/>
  <c r="O2689" i="2"/>
  <c r="P2689" i="2" s="1"/>
  <c r="M2717" i="2"/>
  <c r="O2717" i="2"/>
  <c r="P2717" i="2" s="1"/>
  <c r="M2901" i="2"/>
  <c r="O2901" i="2"/>
  <c r="P2901" i="2" s="1"/>
  <c r="M2797" i="2"/>
  <c r="O2797" i="2"/>
  <c r="P2797" i="2" s="1"/>
  <c r="P2790" i="2"/>
  <c r="M2769" i="2"/>
  <c r="O2769" i="2"/>
  <c r="P2769" i="2" s="1"/>
  <c r="M3098" i="2"/>
  <c r="O3098" i="2"/>
  <c r="P3098" i="2" s="1"/>
  <c r="M3074" i="2"/>
  <c r="O3074" i="2"/>
  <c r="P3074" i="2" s="1"/>
  <c r="M3062" i="2"/>
  <c r="O3062" i="2"/>
  <c r="P3062" i="2" s="1"/>
  <c r="M3058" i="2"/>
  <c r="O3058" i="2"/>
  <c r="P3058" i="2" s="1"/>
  <c r="M3034" i="2"/>
  <c r="O3034" i="2"/>
  <c r="P3034" i="2" s="1"/>
  <c r="M3018" i="2"/>
  <c r="O3018" i="2"/>
  <c r="P3018" i="2" s="1"/>
  <c r="M2954" i="2"/>
  <c r="O2954" i="2"/>
  <c r="P2954" i="2" s="1"/>
  <c r="O2974" i="2"/>
  <c r="P2974" i="2" s="1"/>
  <c r="M2964" i="2"/>
  <c r="O2964" i="2"/>
  <c r="P2964" i="2" s="1"/>
  <c r="M3007" i="2"/>
  <c r="O3007" i="2"/>
  <c r="P3007" i="2" s="1"/>
  <c r="M2997" i="2"/>
  <c r="O2997" i="2"/>
  <c r="P2997" i="2" s="1"/>
  <c r="M3119" i="2"/>
  <c r="O3119" i="2"/>
  <c r="P3119" i="2" s="1"/>
  <c r="M3129" i="2"/>
  <c r="O3129" i="2"/>
  <c r="P3129" i="2" s="1"/>
  <c r="M3328" i="2"/>
  <c r="O3328" i="2"/>
  <c r="P3328" i="2" s="1"/>
  <c r="M3288" i="2"/>
  <c r="O3288" i="2"/>
  <c r="P3288" i="2" s="1"/>
  <c r="M3252" i="2"/>
  <c r="O3252" i="2"/>
  <c r="P3252" i="2" s="1"/>
  <c r="M3208" i="2"/>
  <c r="O3208" i="2"/>
  <c r="P3208" i="2" s="1"/>
  <c r="O3194" i="2"/>
  <c r="P3194" i="2" s="1"/>
  <c r="M3194" i="2"/>
  <c r="M3185" i="2"/>
  <c r="O3185" i="2"/>
  <c r="P3185" i="2" s="1"/>
  <c r="M3174" i="2"/>
  <c r="O3174" i="2"/>
  <c r="P3174" i="2" s="1"/>
  <c r="M3173" i="2"/>
  <c r="O3173" i="2"/>
  <c r="P3173" i="2" s="1"/>
  <c r="O3162" i="2"/>
  <c r="P3162" i="2" s="1"/>
  <c r="M3162" i="2"/>
  <c r="M3153" i="2"/>
  <c r="O3153" i="2"/>
  <c r="P3153" i="2" s="1"/>
  <c r="M3142" i="2"/>
  <c r="O3142" i="2"/>
  <c r="P3142" i="2" s="1"/>
  <c r="M3141" i="2"/>
  <c r="O3141" i="2"/>
  <c r="P3141" i="2" s="1"/>
  <c r="M3485" i="2"/>
  <c r="O3485" i="2"/>
  <c r="M3473" i="2"/>
  <c r="O3473" i="2"/>
  <c r="P3473" i="2" s="1"/>
  <c r="M3441" i="2"/>
  <c r="O3441" i="2"/>
  <c r="P3441" i="2" s="1"/>
  <c r="M3348" i="2"/>
  <c r="O3348" i="2"/>
  <c r="P3348" i="2" s="1"/>
  <c r="P2814" i="2"/>
  <c r="M2761" i="2"/>
  <c r="O2761" i="2"/>
  <c r="P2761" i="2" s="1"/>
  <c r="P2739" i="2"/>
  <c r="M2937" i="2"/>
  <c r="O2937" i="2"/>
  <c r="P2937" i="2" s="1"/>
  <c r="M2933" i="2"/>
  <c r="O2933" i="2"/>
  <c r="P2933" i="2" s="1"/>
  <c r="M3087" i="2"/>
  <c r="O3087" i="2"/>
  <c r="P3087" i="2" s="1"/>
  <c r="M3035" i="2"/>
  <c r="O3035" i="2"/>
  <c r="P3035" i="2" s="1"/>
  <c r="M3027" i="2"/>
  <c r="O3027" i="2"/>
  <c r="P3027" i="2" s="1"/>
  <c r="M2947" i="2"/>
  <c r="O2947" i="2"/>
  <c r="P2947" i="2" s="1"/>
  <c r="M2927" i="2"/>
  <c r="O2927" i="2"/>
  <c r="P2927" i="2" s="1"/>
  <c r="M2917" i="2"/>
  <c r="M2957" i="2"/>
  <c r="O2957" i="2"/>
  <c r="P2957" i="2" s="1"/>
  <c r="M2990" i="2"/>
  <c r="O2990" i="2"/>
  <c r="P2990" i="2" s="1"/>
  <c r="M2967" i="2"/>
  <c r="M3014" i="2"/>
  <c r="O3014" i="2"/>
  <c r="P3014" i="2" s="1"/>
  <c r="M3002" i="2"/>
  <c r="O3002" i="2"/>
  <c r="P3002" i="2" s="1"/>
  <c r="O3043" i="2"/>
  <c r="P3043" i="2" s="1"/>
  <c r="M3068" i="2"/>
  <c r="O3068" i="2"/>
  <c r="P3068" i="2" s="1"/>
  <c r="M3105" i="2"/>
  <c r="O3105" i="2"/>
  <c r="P3105" i="2" s="1"/>
  <c r="M3095" i="2"/>
  <c r="O3095" i="2"/>
  <c r="P3095" i="2" s="1"/>
  <c r="M3132" i="2"/>
  <c r="O3132" i="2"/>
  <c r="P3132" i="2" s="1"/>
  <c r="M3336" i="2"/>
  <c r="O3336" i="2"/>
  <c r="P3336" i="2" s="1"/>
  <c r="M3307" i="2"/>
  <c r="O3307" i="2"/>
  <c r="P3307" i="2" s="1"/>
  <c r="P3534" i="2"/>
  <c r="M3511" i="2"/>
  <c r="O3511" i="2"/>
  <c r="P3511" i="2" s="1"/>
  <c r="P2580" i="2"/>
  <c r="P2537" i="2"/>
  <c r="M2909" i="2"/>
  <c r="O2909" i="2"/>
  <c r="P2909" i="2" s="1"/>
  <c r="M2785" i="2"/>
  <c r="O2785" i="2"/>
  <c r="P2785" i="2" s="1"/>
  <c r="M2777" i="2"/>
  <c r="O2777" i="2"/>
  <c r="P2777" i="2" s="1"/>
  <c r="M2773" i="2"/>
  <c r="O2773" i="2"/>
  <c r="P2773" i="2" s="1"/>
  <c r="M2765" i="2"/>
  <c r="O2765" i="2"/>
  <c r="P2765" i="2" s="1"/>
  <c r="M2749" i="2"/>
  <c r="O2749" i="2"/>
  <c r="P2749" i="2" s="1"/>
  <c r="P2733" i="2"/>
  <c r="P2729" i="2"/>
  <c r="M2713" i="2"/>
  <c r="O2713" i="2"/>
  <c r="P2713" i="2" s="1"/>
  <c r="P2705" i="2"/>
  <c r="P2693" i="2"/>
  <c r="M2665" i="2"/>
  <c r="M2705" i="2"/>
  <c r="M2729" i="2"/>
  <c r="O2725" i="2"/>
  <c r="P2725" i="2" s="1"/>
  <c r="O2789" i="2"/>
  <c r="P2789" i="2" s="1"/>
  <c r="M3096" i="2"/>
  <c r="O3096" i="2"/>
  <c r="P3096" i="2" s="1"/>
  <c r="O3076" i="2"/>
  <c r="P3076" i="2" s="1"/>
  <c r="M3076" i="2"/>
  <c r="M3056" i="2"/>
  <c r="P3056" i="2"/>
  <c r="M3052" i="2"/>
  <c r="O3052" i="2"/>
  <c r="P3052" i="2" s="1"/>
  <c r="M3048" i="2"/>
  <c r="O3048" i="2"/>
  <c r="P3048" i="2" s="1"/>
  <c r="M3036" i="2"/>
  <c r="O3036" i="2"/>
  <c r="P3036" i="2" s="1"/>
  <c r="M3028" i="2"/>
  <c r="O3028" i="2"/>
  <c r="P3028" i="2" s="1"/>
  <c r="M3020" i="2"/>
  <c r="O3020" i="2"/>
  <c r="P3020" i="2" s="1"/>
  <c r="O3012" i="2"/>
  <c r="P3012" i="2" s="1"/>
  <c r="M3012" i="2"/>
  <c r="O2996" i="2"/>
  <c r="P2996" i="2" s="1"/>
  <c r="M2996" i="2"/>
  <c r="M2992" i="2"/>
  <c r="O2992" i="2"/>
  <c r="P2992" i="2" s="1"/>
  <c r="M2988" i="2"/>
  <c r="O2988" i="2"/>
  <c r="P2988" i="2" s="1"/>
  <c r="M2968" i="2"/>
  <c r="O2968" i="2"/>
  <c r="P2968" i="2" s="1"/>
  <c r="M2960" i="2"/>
  <c r="O2960" i="2"/>
  <c r="P2960" i="2" s="1"/>
  <c r="O2921" i="2"/>
  <c r="P2921" i="2" s="1"/>
  <c r="M2939" i="2"/>
  <c r="O2939" i="2"/>
  <c r="P2939" i="2" s="1"/>
  <c r="M2975" i="2"/>
  <c r="M2963" i="2"/>
  <c r="M3013" i="2"/>
  <c r="O3013" i="2"/>
  <c r="P3013" i="2" s="1"/>
  <c r="M3005" i="2"/>
  <c r="O3005" i="2"/>
  <c r="P3005" i="2" s="1"/>
  <c r="M2999" i="2"/>
  <c r="O2999" i="2"/>
  <c r="P2999" i="2" s="1"/>
  <c r="P3033" i="2"/>
  <c r="M3030" i="2"/>
  <c r="O3030" i="2"/>
  <c r="P3030" i="2" s="1"/>
  <c r="M3041" i="2"/>
  <c r="O3041" i="2"/>
  <c r="P3041" i="2" s="1"/>
  <c r="M3067" i="2"/>
  <c r="O3067" i="2"/>
  <c r="P3067" i="2" s="1"/>
  <c r="P3104" i="2"/>
  <c r="O3099" i="2"/>
  <c r="P3099" i="2" s="1"/>
  <c r="M3094" i="2"/>
  <c r="O3094" i="2"/>
  <c r="P3094" i="2" s="1"/>
  <c r="O3084" i="2"/>
  <c r="P3084" i="2" s="1"/>
  <c r="M3080" i="2"/>
  <c r="M3121" i="2"/>
  <c r="O3121" i="2"/>
  <c r="P3121" i="2" s="1"/>
  <c r="M3128" i="2"/>
  <c r="O3128" i="2"/>
  <c r="P3128" i="2" s="1"/>
  <c r="M3332" i="2"/>
  <c r="O3332" i="2"/>
  <c r="P3332" i="2" s="1"/>
  <c r="M3304" i="2"/>
  <c r="O3304" i="2"/>
  <c r="P3304" i="2" s="1"/>
  <c r="M3268" i="2"/>
  <c r="O3268" i="2"/>
  <c r="P3268" i="2" s="1"/>
  <c r="O3216" i="2"/>
  <c r="P3216" i="2" s="1"/>
  <c r="M3216" i="2"/>
  <c r="M3210" i="2"/>
  <c r="O3210" i="2"/>
  <c r="P3210" i="2" s="1"/>
  <c r="M3464" i="2"/>
  <c r="O3464" i="2"/>
  <c r="P3464" i="2" s="1"/>
  <c r="M3433" i="2"/>
  <c r="O3433" i="2"/>
  <c r="P3433" i="2" s="1"/>
  <c r="P2704" i="2"/>
  <c r="P2857" i="2"/>
  <c r="P2793" i="2"/>
  <c r="P2753" i="2"/>
  <c r="M3083" i="2"/>
  <c r="O3083" i="2"/>
  <c r="P3083" i="2" s="1"/>
  <c r="M3051" i="2"/>
  <c r="O3051" i="2"/>
  <c r="P3051" i="2" s="1"/>
  <c r="P2922" i="2"/>
  <c r="P2955" i="2"/>
  <c r="P2946" i="2"/>
  <c r="O2943" i="2"/>
  <c r="P2943" i="2" s="1"/>
  <c r="P2934" i="2"/>
  <c r="P2994" i="2"/>
  <c r="P2962" i="2"/>
  <c r="P3017" i="2"/>
  <c r="O3003" i="2"/>
  <c r="P3003" i="2" s="1"/>
  <c r="M2998" i="2"/>
  <c r="P3029" i="2"/>
  <c r="P3044" i="2"/>
  <c r="P3070" i="2"/>
  <c r="O3103" i="2"/>
  <c r="P3103" i="2" s="1"/>
  <c r="P3100" i="2"/>
  <c r="P3092" i="2"/>
  <c r="M3090" i="2"/>
  <c r="O3079" i="2"/>
  <c r="P3079" i="2" s="1"/>
  <c r="P3108" i="2"/>
  <c r="M3280" i="2"/>
  <c r="O3280" i="2"/>
  <c r="P3280" i="2" s="1"/>
  <c r="O3273" i="2"/>
  <c r="P3273" i="2" s="1"/>
  <c r="M3273" i="2"/>
  <c r="M3260" i="2"/>
  <c r="O3260" i="2"/>
  <c r="P3260" i="2" s="1"/>
  <c r="M3244" i="2"/>
  <c r="O3244" i="2"/>
  <c r="P3244" i="2" s="1"/>
  <c r="M3228" i="2"/>
  <c r="O3228" i="2"/>
  <c r="P3228" i="2" s="1"/>
  <c r="M3200" i="2"/>
  <c r="O3200" i="2"/>
  <c r="P3200" i="2" s="1"/>
  <c r="M3198" i="2"/>
  <c r="O3198" i="2"/>
  <c r="P3198" i="2" s="1"/>
  <c r="M3197" i="2"/>
  <c r="O3197" i="2"/>
  <c r="P3197" i="2" s="1"/>
  <c r="O3186" i="2"/>
  <c r="P3186" i="2" s="1"/>
  <c r="M3186" i="2"/>
  <c r="M3177" i="2"/>
  <c r="O3177" i="2"/>
  <c r="P3177" i="2" s="1"/>
  <c r="M3166" i="2"/>
  <c r="O3166" i="2"/>
  <c r="P3166" i="2" s="1"/>
  <c r="M3165" i="2"/>
  <c r="O3165" i="2"/>
  <c r="P3165" i="2" s="1"/>
  <c r="O3154" i="2"/>
  <c r="P3154" i="2" s="1"/>
  <c r="M3154" i="2"/>
  <c r="M3145" i="2"/>
  <c r="O3145" i="2"/>
  <c r="P3145" i="2" s="1"/>
  <c r="M3352" i="2"/>
  <c r="O3352" i="2"/>
  <c r="P3352" i="2" s="1"/>
  <c r="M3543" i="2"/>
  <c r="O3543" i="2"/>
  <c r="P3543" i="2" s="1"/>
  <c r="M3529" i="2"/>
  <c r="O3529" i="2"/>
  <c r="P3529" i="2" s="1"/>
  <c r="M3512" i="2"/>
  <c r="O3512" i="2"/>
  <c r="P3512" i="2" s="1"/>
  <c r="P3434" i="2"/>
  <c r="P2696" i="2"/>
  <c r="P2727" i="2"/>
  <c r="P2719" i="2"/>
  <c r="P2781" i="2"/>
  <c r="P2745" i="2"/>
  <c r="M3042" i="2"/>
  <c r="O3042" i="2"/>
  <c r="P3042" i="2" s="1"/>
  <c r="M3026" i="2"/>
  <c r="O3026" i="2"/>
  <c r="P3026" i="2" s="1"/>
  <c r="M3022" i="2"/>
  <c r="O3022" i="2"/>
  <c r="P3022" i="2" s="1"/>
  <c r="O2932" i="2"/>
  <c r="P2932" i="2" s="1"/>
  <c r="M2925" i="2"/>
  <c r="M2953" i="2"/>
  <c r="O2953" i="2"/>
  <c r="P2953" i="2" s="1"/>
  <c r="O2949" i="2"/>
  <c r="P2949" i="2" s="1"/>
  <c r="P2986" i="2"/>
  <c r="O2982" i="2"/>
  <c r="P2982" i="2" s="1"/>
  <c r="O2970" i="2"/>
  <c r="P2970" i="2" s="1"/>
  <c r="O2969" i="2"/>
  <c r="P2969" i="2" s="1"/>
  <c r="M3006" i="2"/>
  <c r="P3032" i="2"/>
  <c r="O3021" i="2"/>
  <c r="P3021" i="2" s="1"/>
  <c r="O3059" i="2"/>
  <c r="P3059" i="2" s="1"/>
  <c r="O3054" i="2"/>
  <c r="P3054" i="2" s="1"/>
  <c r="O3053" i="2"/>
  <c r="P3053" i="2" s="1"/>
  <c r="O3050" i="2"/>
  <c r="P3050" i="2" s="1"/>
  <c r="O3049" i="2"/>
  <c r="P3049" i="2" s="1"/>
  <c r="P3045" i="2"/>
  <c r="M3073" i="2"/>
  <c r="O3073" i="2"/>
  <c r="P3073" i="2" s="1"/>
  <c r="O3063" i="2"/>
  <c r="P3063" i="2" s="1"/>
  <c r="M3106" i="2"/>
  <c r="P3101" i="2"/>
  <c r="P3093" i="2"/>
  <c r="M3082" i="2"/>
  <c r="M3109" i="2"/>
  <c r="O3109" i="2"/>
  <c r="P3109" i="2" s="1"/>
  <c r="O3107" i="2"/>
  <c r="P3107" i="2" s="1"/>
  <c r="O3115" i="2"/>
  <c r="P3115" i="2" s="1"/>
  <c r="O3343" i="2"/>
  <c r="P3343" i="2" s="1"/>
  <c r="O3312" i="2"/>
  <c r="P3312" i="2" s="1"/>
  <c r="O3311" i="2"/>
  <c r="P3311" i="2" s="1"/>
  <c r="O3281" i="2"/>
  <c r="P3281" i="2" s="1"/>
  <c r="M3281" i="2"/>
  <c r="O3276" i="2"/>
  <c r="P3276" i="2" s="1"/>
  <c r="O3275" i="2"/>
  <c r="P3275" i="2" s="1"/>
  <c r="O3266" i="2"/>
  <c r="P3266" i="2" s="1"/>
  <c r="M3266" i="2"/>
  <c r="O3262" i="2"/>
  <c r="P3262" i="2" s="1"/>
  <c r="M3262" i="2"/>
  <c r="O3250" i="2"/>
  <c r="P3250" i="2" s="1"/>
  <c r="M3250" i="2"/>
  <c r="O3246" i="2"/>
  <c r="P3246" i="2" s="1"/>
  <c r="M3246" i="2"/>
  <c r="O3234" i="2"/>
  <c r="P3234" i="2" s="1"/>
  <c r="M3234" i="2"/>
  <c r="O3230" i="2"/>
  <c r="P3230" i="2" s="1"/>
  <c r="M3230" i="2"/>
  <c r="M3204" i="2"/>
  <c r="O3204" i="2"/>
  <c r="P3204" i="2" s="1"/>
  <c r="O3201" i="2"/>
  <c r="M3190" i="2"/>
  <c r="O3190" i="2"/>
  <c r="P3190" i="2" s="1"/>
  <c r="M3189" i="2"/>
  <c r="O3189" i="2"/>
  <c r="P3189" i="2" s="1"/>
  <c r="O3178" i="2"/>
  <c r="P3178" i="2" s="1"/>
  <c r="M3178" i="2"/>
  <c r="M3169" i="2"/>
  <c r="O3169" i="2"/>
  <c r="P3169" i="2" s="1"/>
  <c r="P3161" i="2"/>
  <c r="M3158" i="2"/>
  <c r="O3158" i="2"/>
  <c r="P3158" i="2" s="1"/>
  <c r="M3157" i="2"/>
  <c r="O3157" i="2"/>
  <c r="P3157" i="2" s="1"/>
  <c r="O3146" i="2"/>
  <c r="P3146" i="2" s="1"/>
  <c r="M3146" i="2"/>
  <c r="O3555" i="2"/>
  <c r="P3555" i="2" s="1"/>
  <c r="M3555" i="2"/>
  <c r="M3531" i="2"/>
  <c r="O3531" i="2"/>
  <c r="P3531" i="2" s="1"/>
  <c r="M3423" i="2"/>
  <c r="O3423" i="2"/>
  <c r="P3423" i="2" s="1"/>
  <c r="M3356" i="2"/>
  <c r="O3356" i="2"/>
  <c r="P3356" i="2" s="1"/>
  <c r="M3353" i="2"/>
  <c r="O3353" i="2"/>
  <c r="P3353" i="2" s="1"/>
  <c r="P3470" i="2"/>
  <c r="O3456" i="2"/>
  <c r="P3456" i="2" s="1"/>
  <c r="O3455" i="2"/>
  <c r="P3455" i="2" s="1"/>
  <c r="P3064" i="2"/>
  <c r="P3082" i="2"/>
  <c r="P3324" i="2"/>
  <c r="P3308" i="2"/>
  <c r="P3296" i="2"/>
  <c r="P3292" i="2"/>
  <c r="P3258" i="2"/>
  <c r="P3242" i="2"/>
  <c r="M3557" i="2"/>
  <c r="P3557" i="2"/>
  <c r="M3537" i="2"/>
  <c r="O3537" i="2"/>
  <c r="P3537" i="2" s="1"/>
  <c r="M3533" i="2"/>
  <c r="O3533" i="2"/>
  <c r="P3533" i="2" s="1"/>
  <c r="M3525" i="2"/>
  <c r="O3525" i="2"/>
  <c r="P3525" i="2" s="1"/>
  <c r="M3521" i="2"/>
  <c r="O3521" i="2"/>
  <c r="P3521" i="2" s="1"/>
  <c r="M3517" i="2"/>
  <c r="O3517" i="2"/>
  <c r="P3517" i="2" s="1"/>
  <c r="M3513" i="2"/>
  <c r="O3513" i="2"/>
  <c r="P3513" i="2" s="1"/>
  <c r="M3509" i="2"/>
  <c r="O3509" i="2"/>
  <c r="P3509" i="2" s="1"/>
  <c r="M3489" i="2"/>
  <c r="P3489" i="2"/>
  <c r="M3481" i="2"/>
  <c r="O3481" i="2"/>
  <c r="P3481" i="2" s="1"/>
  <c r="M3469" i="2"/>
  <c r="O3469" i="2"/>
  <c r="P3469" i="2" s="1"/>
  <c r="M3465" i="2"/>
  <c r="O3465" i="2"/>
  <c r="P3465" i="2" s="1"/>
  <c r="M3461" i="2"/>
  <c r="O3461" i="2"/>
  <c r="M3457" i="2"/>
  <c r="O3457" i="2"/>
  <c r="M3453" i="2"/>
  <c r="O3453" i="2"/>
  <c r="P3453" i="2" s="1"/>
  <c r="M3445" i="2"/>
  <c r="O3445" i="2"/>
  <c r="P3445" i="2" s="1"/>
  <c r="M3437" i="2"/>
  <c r="O3437" i="2"/>
  <c r="P3437" i="2" s="1"/>
  <c r="M3421" i="2"/>
  <c r="O3421" i="2"/>
  <c r="P3421" i="2" s="1"/>
  <c r="M3413" i="2"/>
  <c r="O3413" i="2"/>
  <c r="P3413" i="2" s="1"/>
  <c r="M3409" i="2"/>
  <c r="O3409" i="2"/>
  <c r="P3409" i="2" s="1"/>
  <c r="M3405" i="2"/>
  <c r="O3405" i="2"/>
  <c r="P3405" i="2" s="1"/>
  <c r="M3401" i="2"/>
  <c r="O3401" i="2"/>
  <c r="P3401" i="2" s="1"/>
  <c r="M3397" i="2"/>
  <c r="O3397" i="2"/>
  <c r="P3397" i="2" s="1"/>
  <c r="M3393" i="2"/>
  <c r="O3393" i="2"/>
  <c r="P3393" i="2" s="1"/>
  <c r="M3389" i="2"/>
  <c r="O3389" i="2"/>
  <c r="P3389" i="2" s="1"/>
  <c r="M3385" i="2"/>
  <c r="O3385" i="2"/>
  <c r="P3385" i="2" s="1"/>
  <c r="M3381" i="2"/>
  <c r="P3381" i="2"/>
  <c r="M3377" i="2"/>
  <c r="O3377" i="2"/>
  <c r="P3377" i="2" s="1"/>
  <c r="M3373" i="2"/>
  <c r="O3373" i="2"/>
  <c r="P3373" i="2" s="1"/>
  <c r="M3369" i="2"/>
  <c r="O3369" i="2"/>
  <c r="M3365" i="2"/>
  <c r="O3365" i="2"/>
  <c r="P3365" i="2" s="1"/>
  <c r="M3361" i="2"/>
  <c r="O3361" i="2"/>
  <c r="P3361" i="2" s="1"/>
  <c r="P3344" i="2"/>
  <c r="M3549" i="2"/>
  <c r="P3482" i="2"/>
  <c r="O3449" i="2"/>
  <c r="P3449" i="2" s="1"/>
  <c r="M3431" i="2"/>
  <c r="O3431" i="2"/>
  <c r="P3431" i="2" s="1"/>
  <c r="P2917" i="2"/>
  <c r="O3001" i="2"/>
  <c r="P3001" i="2" s="1"/>
  <c r="O3279" i="2"/>
  <c r="P3279" i="2" s="1"/>
  <c r="O3272" i="2"/>
  <c r="P3272" i="2" s="1"/>
  <c r="P3270" i="2"/>
  <c r="O3256" i="2"/>
  <c r="P3256" i="2" s="1"/>
  <c r="P3254" i="2"/>
  <c r="O3240" i="2"/>
  <c r="P3240" i="2" s="1"/>
  <c r="P3238" i="2"/>
  <c r="O3224" i="2"/>
  <c r="P3224" i="2" s="1"/>
  <c r="O3220" i="2"/>
  <c r="P3220" i="2" s="1"/>
  <c r="P3213" i="2"/>
  <c r="M3520" i="2"/>
  <c r="O3520" i="2"/>
  <c r="M3516" i="2"/>
  <c r="O3516" i="2"/>
  <c r="P3516" i="2" s="1"/>
  <c r="M3468" i="2"/>
  <c r="O3468" i="2"/>
  <c r="P3468" i="2" s="1"/>
  <c r="M3460" i="2"/>
  <c r="O3460" i="2"/>
  <c r="P3460" i="2" s="1"/>
  <c r="M3444" i="2"/>
  <c r="O3444" i="2"/>
  <c r="P3444" i="2" s="1"/>
  <c r="M3436" i="2"/>
  <c r="O3436" i="2"/>
  <c r="P3436" i="2" s="1"/>
  <c r="M3347" i="2"/>
  <c r="M3346" i="2"/>
  <c r="O3346" i="2"/>
  <c r="P3346" i="2" s="1"/>
  <c r="M3553" i="2"/>
  <c r="O3505" i="2"/>
  <c r="P3505" i="2" s="1"/>
  <c r="O3477" i="2"/>
  <c r="O3472" i="2"/>
  <c r="P3472" i="2" s="1"/>
  <c r="O3471" i="2"/>
  <c r="P3471" i="2" s="1"/>
  <c r="M3432" i="2"/>
  <c r="O3432" i="2"/>
  <c r="P3432" i="2" s="1"/>
  <c r="P3218" i="2"/>
  <c r="P3212" i="2"/>
  <c r="P3202" i="2"/>
  <c r="P3544" i="2"/>
  <c r="M3508" i="2"/>
  <c r="O3508" i="2"/>
  <c r="P3508" i="2" s="1"/>
  <c r="M3480" i="2"/>
  <c r="O3480" i="2"/>
  <c r="O3448" i="2"/>
  <c r="P3448" i="2" s="1"/>
  <c r="M3448" i="2"/>
  <c r="O3420" i="2"/>
  <c r="P3420" i="2" s="1"/>
  <c r="M3420" i="2"/>
  <c r="O3416" i="2"/>
  <c r="P3416" i="2" s="1"/>
  <c r="M3416" i="2"/>
  <c r="M3412" i="2"/>
  <c r="O3412" i="2"/>
  <c r="P3412" i="2" s="1"/>
  <c r="M3408" i="2"/>
  <c r="O3408" i="2"/>
  <c r="P3408" i="2" s="1"/>
  <c r="M3404" i="2"/>
  <c r="O3404" i="2"/>
  <c r="P3404" i="2" s="1"/>
  <c r="M3400" i="2"/>
  <c r="O3400" i="2"/>
  <c r="P3400" i="2" s="1"/>
  <c r="O3396" i="2"/>
  <c r="P3396" i="2" s="1"/>
  <c r="M3396" i="2"/>
  <c r="O3392" i="2"/>
  <c r="P3392" i="2" s="1"/>
  <c r="M3392" i="2"/>
  <c r="O3388" i="2"/>
  <c r="P3388" i="2" s="1"/>
  <c r="M3388" i="2"/>
  <c r="O3384" i="2"/>
  <c r="P3384" i="2" s="1"/>
  <c r="M3384" i="2"/>
  <c r="M3380" i="2"/>
  <c r="P3380" i="2"/>
  <c r="M3376" i="2"/>
  <c r="O3376" i="2"/>
  <c r="P3376" i="2" s="1"/>
  <c r="O3372" i="2"/>
  <c r="P3372" i="2" s="1"/>
  <c r="M3372" i="2"/>
  <c r="O3368" i="2"/>
  <c r="P3368" i="2" s="1"/>
  <c r="M3368" i="2"/>
  <c r="M3364" i="2"/>
  <c r="O3364" i="2"/>
  <c r="P3364" i="2" s="1"/>
  <c r="M3360" i="2"/>
  <c r="O3360" i="2"/>
  <c r="P3360" i="2" s="1"/>
  <c r="P3350" i="2"/>
  <c r="P3536" i="2"/>
  <c r="M3528" i="2"/>
  <c r="P3510" i="2"/>
  <c r="M3484" i="2"/>
  <c r="P3477" i="2"/>
  <c r="M3467" i="2"/>
  <c r="O3467" i="2"/>
  <c r="P3467" i="2" s="1"/>
  <c r="P3461" i="2"/>
  <c r="M3459" i="2"/>
  <c r="O3459" i="2"/>
  <c r="P3459" i="2" s="1"/>
  <c r="P3205" i="2"/>
  <c r="P3201" i="2"/>
  <c r="O3192" i="2"/>
  <c r="P3192" i="2" s="1"/>
  <c r="O3184" i="2"/>
  <c r="P3184" i="2" s="1"/>
  <c r="O3176" i="2"/>
  <c r="P3176" i="2" s="1"/>
  <c r="O3168" i="2"/>
  <c r="P3168" i="2" s="1"/>
  <c r="O3160" i="2"/>
  <c r="P3160" i="2" s="1"/>
  <c r="O3152" i="2"/>
  <c r="P3152" i="2" s="1"/>
  <c r="O3144" i="2"/>
  <c r="P3144" i="2" s="1"/>
  <c r="M3507" i="2"/>
  <c r="O3507" i="2"/>
  <c r="P3507" i="2" s="1"/>
  <c r="M3491" i="2"/>
  <c r="O3491" i="2"/>
  <c r="P3491" i="2" s="1"/>
  <c r="M3479" i="2"/>
  <c r="O3479" i="2"/>
  <c r="P3479" i="2" s="1"/>
  <c r="M3439" i="2"/>
  <c r="O3439" i="2"/>
  <c r="P3439" i="2" s="1"/>
  <c r="M3419" i="2"/>
  <c r="O3419" i="2"/>
  <c r="P3419" i="2" s="1"/>
  <c r="M3415" i="2"/>
  <c r="O3415" i="2"/>
  <c r="P3415" i="2" s="1"/>
  <c r="M3411" i="2"/>
  <c r="O3411" i="2"/>
  <c r="M3407" i="2"/>
  <c r="O3407" i="2"/>
  <c r="P3407" i="2" s="1"/>
  <c r="M3403" i="2"/>
  <c r="O3403" i="2"/>
  <c r="P3403" i="2" s="1"/>
  <c r="M3399" i="2"/>
  <c r="O3399" i="2"/>
  <c r="P3399" i="2" s="1"/>
  <c r="M3395" i="2"/>
  <c r="O3395" i="2"/>
  <c r="P3395" i="2" s="1"/>
  <c r="M3391" i="2"/>
  <c r="O3391" i="2"/>
  <c r="P3391" i="2" s="1"/>
  <c r="M3387" i="2"/>
  <c r="O3387" i="2"/>
  <c r="P3387" i="2" s="1"/>
  <c r="M3383" i="2"/>
  <c r="P3383" i="2"/>
  <c r="M3379" i="2"/>
  <c r="O3379" i="2"/>
  <c r="P3379" i="2" s="1"/>
  <c r="M3375" i="2"/>
  <c r="O3375" i="2"/>
  <c r="P3375" i="2" s="1"/>
  <c r="M3371" i="2"/>
  <c r="O3371" i="2"/>
  <c r="P3371" i="2" s="1"/>
  <c r="M3367" i="2"/>
  <c r="O3367" i="2"/>
  <c r="P3367" i="2" s="1"/>
  <c r="M3363" i="2"/>
  <c r="O3363" i="2"/>
  <c r="P3363" i="2" s="1"/>
  <c r="M3359" i="2"/>
  <c r="O3359" i="2"/>
  <c r="P3359" i="2" s="1"/>
  <c r="O3551" i="2"/>
  <c r="P3551" i="2" s="1"/>
  <c r="O3535" i="2"/>
  <c r="P3535" i="2" s="1"/>
  <c r="O3523" i="2"/>
  <c r="P3523" i="2" s="1"/>
  <c r="O3515" i="2"/>
  <c r="P3506" i="2"/>
  <c r="O3504" i="2"/>
  <c r="O3503" i="2"/>
  <c r="P3503" i="2" s="1"/>
  <c r="P3499" i="2"/>
  <c r="O3496" i="2"/>
  <c r="P3496" i="2" s="1"/>
  <c r="O3495" i="2"/>
  <c r="P3495" i="2" s="1"/>
  <c r="M3492" i="2"/>
  <c r="P3485" i="2"/>
  <c r="P3480" i="2"/>
  <c r="O3476" i="2"/>
  <c r="P3476" i="2" s="1"/>
  <c r="O3452" i="2"/>
  <c r="P3452" i="2" s="1"/>
  <c r="P3450" i="2"/>
  <c r="O3443" i="2"/>
  <c r="P3443" i="2" s="1"/>
  <c r="M3440" i="2"/>
  <c r="O3435" i="2"/>
  <c r="P3435" i="2" s="1"/>
  <c r="O3428" i="2"/>
  <c r="P3428" i="2" s="1"/>
  <c r="M3424" i="2"/>
  <c r="P3528" i="2"/>
  <c r="P3527" i="2"/>
  <c r="P3504" i="2"/>
  <c r="P3483" i="2"/>
  <c r="P3475" i="2"/>
  <c r="P3457" i="2"/>
  <c r="P3451" i="2"/>
  <c r="P3447" i="2"/>
  <c r="P3429" i="2"/>
  <c r="M3426" i="2"/>
  <c r="M3414" i="2"/>
  <c r="O3414" i="2"/>
  <c r="P3414" i="2" s="1"/>
  <c r="M3410" i="2"/>
  <c r="O3410" i="2"/>
  <c r="O3406" i="2"/>
  <c r="P3406" i="2" s="1"/>
  <c r="M3406" i="2"/>
  <c r="O3402" i="2"/>
  <c r="P3402" i="2" s="1"/>
  <c r="M3402" i="2"/>
  <c r="O3398" i="2"/>
  <c r="P3398" i="2" s="1"/>
  <c r="M3398" i="2"/>
  <c r="O3394" i="2"/>
  <c r="P3394" i="2" s="1"/>
  <c r="M3394" i="2"/>
  <c r="M3390" i="2"/>
  <c r="O3390" i="2"/>
  <c r="P3390" i="2" s="1"/>
  <c r="M3386" i="2"/>
  <c r="O3386" i="2"/>
  <c r="P3386" i="2" s="1"/>
  <c r="M3382" i="2"/>
  <c r="P3382" i="2"/>
  <c r="O3378" i="2"/>
  <c r="P3378" i="2" s="1"/>
  <c r="M3378" i="2"/>
  <c r="O3374" i="2"/>
  <c r="P3374" i="2" s="1"/>
  <c r="M3374" i="2"/>
  <c r="M3370" i="2"/>
  <c r="O3370" i="2"/>
  <c r="P3370" i="2" s="1"/>
  <c r="M3366" i="2"/>
  <c r="O3366" i="2"/>
  <c r="P3366" i="2" s="1"/>
  <c r="O3362" i="2"/>
  <c r="P3362" i="2" s="1"/>
  <c r="M3362" i="2"/>
  <c r="O3358" i="2"/>
  <c r="P3358" i="2" s="1"/>
  <c r="M3358" i="2"/>
  <c r="P3520" i="2"/>
  <c r="P3515" i="2"/>
  <c r="M3418" i="2"/>
  <c r="P3410" i="2"/>
  <c r="P3369" i="2"/>
  <c r="P3418" i="2"/>
  <c r="P3411" i="2"/>
  <c r="P6162" i="4"/>
  <c r="M6162" i="4"/>
  <c r="P6146" i="4"/>
  <c r="M6146" i="4"/>
  <c r="P6111" i="4"/>
  <c r="M6111" i="4"/>
  <c r="P6099" i="4"/>
  <c r="M6099" i="4"/>
  <c r="M6030" i="4"/>
  <c r="P6030" i="4"/>
  <c r="M6014" i="4"/>
  <c r="P6014" i="4"/>
  <c r="M5998" i="4"/>
  <c r="P5998" i="4"/>
  <c r="M5982" i="4"/>
  <c r="P5982" i="4"/>
  <c r="M5966" i="4"/>
  <c r="P5966" i="4"/>
  <c r="P6219" i="4"/>
  <c r="P6211" i="4"/>
  <c r="P6206" i="4"/>
  <c r="M6206" i="4"/>
  <c r="P6195" i="4"/>
  <c r="P6190" i="4"/>
  <c r="M6190" i="4"/>
  <c r="P6174" i="4"/>
  <c r="M6174" i="4"/>
  <c r="P6163" i="4"/>
  <c r="P6158" i="4"/>
  <c r="M6158" i="4"/>
  <c r="P6147" i="4"/>
  <c r="P6142" i="4"/>
  <c r="M6142" i="4"/>
  <c r="M6137" i="4"/>
  <c r="P6137" i="4"/>
  <c r="M6129" i="4"/>
  <c r="P6129" i="4"/>
  <c r="M6121" i="4"/>
  <c r="P6121" i="4"/>
  <c r="M6113" i="4"/>
  <c r="P6113" i="4"/>
  <c r="M6105" i="4"/>
  <c r="P6105" i="4"/>
  <c r="M6089" i="4"/>
  <c r="P6089" i="4"/>
  <c r="M6073" i="4"/>
  <c r="P6073" i="4"/>
  <c r="M6057" i="4"/>
  <c r="P6057" i="4"/>
  <c r="M6042" i="4"/>
  <c r="P6042" i="4"/>
  <c r="M6026" i="4"/>
  <c r="P6026" i="4"/>
  <c r="M6010" i="4"/>
  <c r="P6010" i="4"/>
  <c r="M5994" i="4"/>
  <c r="P5994" i="4"/>
  <c r="M5978" i="4"/>
  <c r="P5978" i="4"/>
  <c r="M5962" i="4"/>
  <c r="P5962" i="4"/>
  <c r="M5946" i="4"/>
  <c r="P5946" i="4"/>
  <c r="M5930" i="4"/>
  <c r="P5930" i="4"/>
  <c r="M5914" i="4"/>
  <c r="P5914" i="4"/>
  <c r="P5895" i="4"/>
  <c r="M5895" i="4"/>
  <c r="P6178" i="4"/>
  <c r="M6178" i="4"/>
  <c r="P6135" i="4"/>
  <c r="M6135" i="4"/>
  <c r="P6067" i="4"/>
  <c r="M6067" i="4"/>
  <c r="P6202" i="4"/>
  <c r="M6202" i="4"/>
  <c r="P6191" i="4"/>
  <c r="P6186" i="4"/>
  <c r="M6186" i="4"/>
  <c r="P6175" i="4"/>
  <c r="P6170" i="4"/>
  <c r="M6170" i="4"/>
  <c r="P6159" i="4"/>
  <c r="P6154" i="4"/>
  <c r="M6154" i="4"/>
  <c r="P6143" i="4"/>
  <c r="P6131" i="4"/>
  <c r="M6131" i="4"/>
  <c r="P6123" i="4"/>
  <c r="M6123" i="4"/>
  <c r="P6115" i="4"/>
  <c r="M6115" i="4"/>
  <c r="P6107" i="4"/>
  <c r="M6107" i="4"/>
  <c r="P6100" i="4"/>
  <c r="P6091" i="4"/>
  <c r="M6091" i="4"/>
  <c r="P6084" i="4"/>
  <c r="P6075" i="4"/>
  <c r="M6075" i="4"/>
  <c r="P6068" i="4"/>
  <c r="P6059" i="4"/>
  <c r="M6059" i="4"/>
  <c r="P6052" i="4"/>
  <c r="P6043" i="4"/>
  <c r="M6043" i="4"/>
  <c r="M6038" i="4"/>
  <c r="P6038" i="4"/>
  <c r="M6022" i="4"/>
  <c r="P6022" i="4"/>
  <c r="M6006" i="4"/>
  <c r="P6006" i="4"/>
  <c r="M5990" i="4"/>
  <c r="P5990" i="4"/>
  <c r="M5974" i="4"/>
  <c r="P5974" i="4"/>
  <c r="M5958" i="4"/>
  <c r="P5958" i="4"/>
  <c r="M5942" i="4"/>
  <c r="P5942" i="4"/>
  <c r="M5926" i="4"/>
  <c r="P5926" i="4"/>
  <c r="M5910" i="4"/>
  <c r="P5910" i="4"/>
  <c r="P6210" i="4"/>
  <c r="M6210" i="4"/>
  <c r="P6194" i="4"/>
  <c r="M6194" i="4"/>
  <c r="P6127" i="4"/>
  <c r="M6127" i="4"/>
  <c r="P6119" i="4"/>
  <c r="M6119" i="4"/>
  <c r="P6083" i="4"/>
  <c r="M6083" i="4"/>
  <c r="P6051" i="4"/>
  <c r="M6051" i="4"/>
  <c r="M5950" i="4"/>
  <c r="P5950" i="4"/>
  <c r="M5934" i="4"/>
  <c r="P5934" i="4"/>
  <c r="M5918" i="4"/>
  <c r="P5918" i="4"/>
  <c r="M5894" i="4"/>
  <c r="P5894" i="4"/>
  <c r="M6226" i="4"/>
  <c r="P6223" i="4"/>
  <c r="M6218" i="4"/>
  <c r="P6215" i="4"/>
  <c r="P6203" i="4"/>
  <c r="P6198" i="4"/>
  <c r="M6198" i="4"/>
  <c r="P6187" i="4"/>
  <c r="P6182" i="4"/>
  <c r="M6182" i="4"/>
  <c r="P6166" i="4"/>
  <c r="M6166" i="4"/>
  <c r="P6150" i="4"/>
  <c r="M6150" i="4"/>
  <c r="P6139" i="4"/>
  <c r="M6133" i="4"/>
  <c r="P6133" i="4"/>
  <c r="M6125" i="4"/>
  <c r="P6125" i="4"/>
  <c r="M6117" i="4"/>
  <c r="P6117" i="4"/>
  <c r="M6109" i="4"/>
  <c r="P6109" i="4"/>
  <c r="M6097" i="4"/>
  <c r="P6097" i="4"/>
  <c r="M6081" i="4"/>
  <c r="P6081" i="4"/>
  <c r="M6065" i="4"/>
  <c r="P6065" i="4"/>
  <c r="M6049" i="4"/>
  <c r="P6049" i="4"/>
  <c r="M6034" i="4"/>
  <c r="P6034" i="4"/>
  <c r="M6018" i="4"/>
  <c r="P6018" i="4"/>
  <c r="M6002" i="4"/>
  <c r="P6002" i="4"/>
  <c r="M5986" i="4"/>
  <c r="P5986" i="4"/>
  <c r="M5970" i="4"/>
  <c r="P5970" i="4"/>
  <c r="M5954" i="4"/>
  <c r="P5954" i="4"/>
  <c r="M5938" i="4"/>
  <c r="P5938" i="4"/>
  <c r="M5922" i="4"/>
  <c r="P5922" i="4"/>
  <c r="P5880" i="4"/>
  <c r="P6040" i="4"/>
  <c r="M6040" i="4"/>
  <c r="P6036" i="4"/>
  <c r="M6036" i="4"/>
  <c r="P6032" i="4"/>
  <c r="M6032" i="4"/>
  <c r="P6028" i="4"/>
  <c r="M6028" i="4"/>
  <c r="P6024" i="4"/>
  <c r="M6024" i="4"/>
  <c r="P6020" i="4"/>
  <c r="M6020" i="4"/>
  <c r="P6016" i="4"/>
  <c r="M6016" i="4"/>
  <c r="P6012" i="4"/>
  <c r="M6012" i="4"/>
  <c r="P6008" i="4"/>
  <c r="M6008" i="4"/>
  <c r="P6004" i="4"/>
  <c r="M6004" i="4"/>
  <c r="P6000" i="4"/>
  <c r="M6000" i="4"/>
  <c r="P5996" i="4"/>
  <c r="M5996" i="4"/>
  <c r="P5992" i="4"/>
  <c r="M5992" i="4"/>
  <c r="P5988" i="4"/>
  <c r="M5988" i="4"/>
  <c r="P5984" i="4"/>
  <c r="M5984" i="4"/>
  <c r="P5980" i="4"/>
  <c r="M5980" i="4"/>
  <c r="P5976" i="4"/>
  <c r="M5976" i="4"/>
  <c r="P5972" i="4"/>
  <c r="M5972" i="4"/>
  <c r="P5968" i="4"/>
  <c r="M5968" i="4"/>
  <c r="P5964" i="4"/>
  <c r="M5964" i="4"/>
  <c r="P5960" i="4"/>
  <c r="M5960" i="4"/>
  <c r="P5956" i="4"/>
  <c r="M5956" i="4"/>
  <c r="P5952" i="4"/>
  <c r="M5952" i="4"/>
  <c r="P5948" i="4"/>
  <c r="M5948" i="4"/>
  <c r="P5944" i="4"/>
  <c r="M5944" i="4"/>
  <c r="P5940" i="4"/>
  <c r="M5940" i="4"/>
  <c r="P5936" i="4"/>
  <c r="M5936" i="4"/>
  <c r="P5932" i="4"/>
  <c r="M5932" i="4"/>
  <c r="P5928" i="4"/>
  <c r="M5928" i="4"/>
  <c r="P5924" i="4"/>
  <c r="M5924" i="4"/>
  <c r="P5920" i="4"/>
  <c r="M5920" i="4"/>
  <c r="P5916" i="4"/>
  <c r="M5916" i="4"/>
  <c r="P5912" i="4"/>
  <c r="M5912" i="4"/>
  <c r="P5907" i="4"/>
  <c r="M5907" i="4"/>
  <c r="M5906" i="4"/>
  <c r="P5906" i="4"/>
  <c r="P5891" i="4"/>
  <c r="M5891" i="4"/>
  <c r="M5890" i="4"/>
  <c r="P5890" i="4"/>
  <c r="M5876" i="4"/>
  <c r="P5876" i="4"/>
  <c r="M5807" i="4"/>
  <c r="P5807" i="4"/>
  <c r="P5806" i="4"/>
  <c r="M5806" i="4"/>
  <c r="P6104" i="4"/>
  <c r="P6096" i="4"/>
  <c r="P6080" i="4"/>
  <c r="P6072" i="4"/>
  <c r="P6064" i="4"/>
  <c r="P6056" i="4"/>
  <c r="P5903" i="4"/>
  <c r="M5903" i="4"/>
  <c r="M5902" i="4"/>
  <c r="P5902" i="4"/>
  <c r="P5887" i="4"/>
  <c r="M5887" i="4"/>
  <c r="M5886" i="4"/>
  <c r="P5886" i="4"/>
  <c r="P5878" i="4"/>
  <c r="M5878" i="4"/>
  <c r="P5867" i="4"/>
  <c r="M5867" i="4"/>
  <c r="P5866" i="4"/>
  <c r="M5866" i="4"/>
  <c r="M5808" i="4"/>
  <c r="P5808" i="4"/>
  <c r="P6101" i="4"/>
  <c r="P6093" i="4"/>
  <c r="P6085" i="4"/>
  <c r="P6077" i="4"/>
  <c r="P6069" i="4"/>
  <c r="P6061" i="4"/>
  <c r="P6053" i="4"/>
  <c r="P6045" i="4"/>
  <c r="M6041" i="4"/>
  <c r="M6037" i="4"/>
  <c r="M6033" i="4"/>
  <c r="M6029" i="4"/>
  <c r="M6025" i="4"/>
  <c r="M6021" i="4"/>
  <c r="M6017" i="4"/>
  <c r="M6013" i="4"/>
  <c r="M6009" i="4"/>
  <c r="M6005" i="4"/>
  <c r="M6001" i="4"/>
  <c r="M5997" i="4"/>
  <c r="M5993" i="4"/>
  <c r="M5989" i="4"/>
  <c r="M5985" i="4"/>
  <c r="M5981" i="4"/>
  <c r="M5977" i="4"/>
  <c r="M5973" i="4"/>
  <c r="M5969" i="4"/>
  <c r="M5965" i="4"/>
  <c r="M5961" i="4"/>
  <c r="M5957" i="4"/>
  <c r="M5953" i="4"/>
  <c r="M5949" i="4"/>
  <c r="M5945" i="4"/>
  <c r="M5941" i="4"/>
  <c r="M5937" i="4"/>
  <c r="M5933" i="4"/>
  <c r="M5929" i="4"/>
  <c r="M5925" i="4"/>
  <c r="M5921" i="4"/>
  <c r="M5917" i="4"/>
  <c r="M5913" i="4"/>
  <c r="P5899" i="4"/>
  <c r="M5899" i="4"/>
  <c r="M5898" i="4"/>
  <c r="P5898" i="4"/>
  <c r="P5883" i="4"/>
  <c r="M5883" i="4"/>
  <c r="P5882" i="4"/>
  <c r="M5882" i="4"/>
  <c r="P5879" i="4"/>
  <c r="M5879" i="4"/>
  <c r="P5864" i="4"/>
  <c r="P5874" i="4"/>
  <c r="M5874" i="4"/>
  <c r="P5909" i="4"/>
  <c r="P5901" i="4"/>
  <c r="P5897" i="4"/>
  <c r="P5893" i="4"/>
  <c r="P5885" i="4"/>
  <c r="P5872" i="4"/>
  <c r="P5870" i="4"/>
  <c r="M5870" i="4"/>
  <c r="P5862" i="4"/>
  <c r="M5862" i="4"/>
  <c r="M5859" i="4"/>
  <c r="P5859" i="4"/>
  <c r="P5858" i="4"/>
  <c r="M5858" i="4"/>
  <c r="P5846" i="4"/>
  <c r="M5846" i="4"/>
  <c r="M5843" i="4"/>
  <c r="P5843" i="4"/>
  <c r="P5842" i="4"/>
  <c r="M5842" i="4"/>
  <c r="P5830" i="4"/>
  <c r="M5830" i="4"/>
  <c r="M5827" i="4"/>
  <c r="P5827" i="4"/>
  <c r="P5826" i="4"/>
  <c r="M5826" i="4"/>
  <c r="P5814" i="4"/>
  <c r="M5814" i="4"/>
  <c r="P5854" i="4"/>
  <c r="M5854" i="4"/>
  <c r="P5838" i="4"/>
  <c r="M5838" i="4"/>
  <c r="P5822" i="4"/>
  <c r="M5822" i="4"/>
  <c r="M5812" i="4"/>
  <c r="P5812" i="4"/>
  <c r="P5810" i="4"/>
  <c r="M5810" i="4"/>
  <c r="M5804" i="4"/>
  <c r="P5804" i="4"/>
  <c r="P5802" i="4"/>
  <c r="M5802" i="4"/>
  <c r="P5850" i="4"/>
  <c r="M5850" i="4"/>
  <c r="P5839" i="4"/>
  <c r="P5834" i="4"/>
  <c r="M5834" i="4"/>
  <c r="P5823" i="4"/>
  <c r="P5818" i="4"/>
  <c r="M5818" i="4"/>
  <c r="P5811" i="4"/>
  <c r="P5798" i="4"/>
  <c r="M5798" i="4"/>
  <c r="P5786" i="4"/>
  <c r="M5786" i="4"/>
  <c r="M5796" i="4"/>
  <c r="P5796" i="4"/>
  <c r="P5794" i="4"/>
  <c r="M5794" i="4"/>
  <c r="P5790" i="4"/>
  <c r="M5790" i="4"/>
  <c r="M5787" i="4"/>
  <c r="O3560" i="2"/>
  <c r="P3560" i="2" s="1"/>
  <c r="O3556" i="2"/>
  <c r="P3556" i="2" s="1"/>
  <c r="O3552" i="2"/>
  <c r="P3552" i="2" s="1"/>
  <c r="O3546" i="2"/>
  <c r="P3546" i="2" s="1"/>
  <c r="O3539" i="2"/>
  <c r="P3539" i="2" s="1"/>
  <c r="O3548" i="2"/>
  <c r="P3548" i="2" s="1"/>
  <c r="O3542" i="2"/>
  <c r="P3542" i="2" s="1"/>
  <c r="M3558" i="2"/>
  <c r="M3550" i="2"/>
  <c r="M3544" i="2"/>
  <c r="O3541" i="2"/>
  <c r="P3541" i="2" s="1"/>
  <c r="P5426" i="4"/>
  <c r="M5426" i="4"/>
  <c r="O3334" i="2"/>
  <c r="P3334" i="2" s="1"/>
  <c r="M3334" i="2"/>
  <c r="M3239" i="2"/>
  <c r="O3239" i="2"/>
  <c r="P3239" i="2" s="1"/>
  <c r="M3223" i="2"/>
  <c r="O3223" i="2"/>
  <c r="P3223" i="2" s="1"/>
  <c r="O3335" i="2"/>
  <c r="P3335" i="2" s="1"/>
  <c r="O3330" i="2"/>
  <c r="P3330" i="2" s="1"/>
  <c r="M3330" i="2"/>
  <c r="O3319" i="2"/>
  <c r="P3319" i="2" s="1"/>
  <c r="O3314" i="2"/>
  <c r="P3314" i="2" s="1"/>
  <c r="M3314" i="2"/>
  <c r="O3303" i="2"/>
  <c r="P3303" i="2" s="1"/>
  <c r="O3298" i="2"/>
  <c r="P3298" i="2" s="1"/>
  <c r="M3298" i="2"/>
  <c r="O3287" i="2"/>
  <c r="P3287" i="2" s="1"/>
  <c r="O3282" i="2"/>
  <c r="P3282" i="2" s="1"/>
  <c r="M3282" i="2"/>
  <c r="O3271" i="2"/>
  <c r="P3271" i="2" s="1"/>
  <c r="O3265" i="2"/>
  <c r="P3265" i="2" s="1"/>
  <c r="M3265" i="2"/>
  <c r="O3257" i="2"/>
  <c r="P3257" i="2" s="1"/>
  <c r="M3257" i="2"/>
  <c r="O3249" i="2"/>
  <c r="P3249" i="2" s="1"/>
  <c r="M3249" i="2"/>
  <c r="O3241" i="2"/>
  <c r="P3241" i="2" s="1"/>
  <c r="M3241" i="2"/>
  <c r="O3233" i="2"/>
  <c r="P3233" i="2" s="1"/>
  <c r="M3233" i="2"/>
  <c r="O3225" i="2"/>
  <c r="P3225" i="2" s="1"/>
  <c r="M3225" i="2"/>
  <c r="M3219" i="2"/>
  <c r="O3219" i="2"/>
  <c r="P3219" i="2" s="1"/>
  <c r="O3302" i="2"/>
  <c r="P3302" i="2" s="1"/>
  <c r="M3302" i="2"/>
  <c r="M3255" i="2"/>
  <c r="O3255" i="2"/>
  <c r="P3255" i="2" s="1"/>
  <c r="M3247" i="2"/>
  <c r="O3247" i="2"/>
  <c r="P3247" i="2" s="1"/>
  <c r="O3217" i="2"/>
  <c r="P3217" i="2" s="1"/>
  <c r="M3217" i="2"/>
  <c r="O3342" i="2"/>
  <c r="P3342" i="2" s="1"/>
  <c r="M3342" i="2"/>
  <c r="O3331" i="2"/>
  <c r="P3331" i="2" s="1"/>
  <c r="O3326" i="2"/>
  <c r="P3326" i="2" s="1"/>
  <c r="M3326" i="2"/>
  <c r="O3315" i="2"/>
  <c r="P3315" i="2" s="1"/>
  <c r="O3310" i="2"/>
  <c r="P3310" i="2" s="1"/>
  <c r="M3310" i="2"/>
  <c r="O3299" i="2"/>
  <c r="P3299" i="2" s="1"/>
  <c r="O3294" i="2"/>
  <c r="P3294" i="2" s="1"/>
  <c r="M3294" i="2"/>
  <c r="O3283" i="2"/>
  <c r="P3283" i="2" s="1"/>
  <c r="O3278" i="2"/>
  <c r="P3278" i="2" s="1"/>
  <c r="M3278" i="2"/>
  <c r="M3267" i="2"/>
  <c r="O3267" i="2"/>
  <c r="P3267" i="2" s="1"/>
  <c r="M3259" i="2"/>
  <c r="O3259" i="2"/>
  <c r="P3259" i="2" s="1"/>
  <c r="M3251" i="2"/>
  <c r="O3251" i="2"/>
  <c r="P3251" i="2" s="1"/>
  <c r="M3243" i="2"/>
  <c r="O3243" i="2"/>
  <c r="P3243" i="2" s="1"/>
  <c r="M3235" i="2"/>
  <c r="O3235" i="2"/>
  <c r="P3235" i="2" s="1"/>
  <c r="M3227" i="2"/>
  <c r="O3227" i="2"/>
  <c r="P3227" i="2" s="1"/>
  <c r="O3318" i="2"/>
  <c r="P3318" i="2" s="1"/>
  <c r="M3318" i="2"/>
  <c r="O3286" i="2"/>
  <c r="P3286" i="2" s="1"/>
  <c r="M3286" i="2"/>
  <c r="M3263" i="2"/>
  <c r="O3263" i="2"/>
  <c r="P3263" i="2" s="1"/>
  <c r="M3231" i="2"/>
  <c r="O3231" i="2"/>
  <c r="P3231" i="2" s="1"/>
  <c r="O3338" i="2"/>
  <c r="P3338" i="2" s="1"/>
  <c r="M3338" i="2"/>
  <c r="O3322" i="2"/>
  <c r="P3322" i="2" s="1"/>
  <c r="M3322" i="2"/>
  <c r="O3306" i="2"/>
  <c r="P3306" i="2" s="1"/>
  <c r="M3306" i="2"/>
  <c r="O3290" i="2"/>
  <c r="P3290" i="2" s="1"/>
  <c r="M3290" i="2"/>
  <c r="O3274" i="2"/>
  <c r="P3274" i="2" s="1"/>
  <c r="M3274" i="2"/>
  <c r="O3269" i="2"/>
  <c r="P3269" i="2" s="1"/>
  <c r="M3269" i="2"/>
  <c r="O3261" i="2"/>
  <c r="P3261" i="2" s="1"/>
  <c r="M3261" i="2"/>
  <c r="O3253" i="2"/>
  <c r="P3253" i="2" s="1"/>
  <c r="M3253" i="2"/>
  <c r="O3245" i="2"/>
  <c r="P3245" i="2" s="1"/>
  <c r="M3245" i="2"/>
  <c r="O3237" i="2"/>
  <c r="P3237" i="2" s="1"/>
  <c r="M3237" i="2"/>
  <c r="O3229" i="2"/>
  <c r="P3229" i="2" s="1"/>
  <c r="M3229" i="2"/>
  <c r="O3221" i="2"/>
  <c r="P3221" i="2" s="1"/>
  <c r="M3221" i="2"/>
  <c r="O3139" i="2"/>
  <c r="P3139" i="2" s="1"/>
  <c r="M3139" i="2"/>
  <c r="O3215" i="2"/>
  <c r="P3215" i="2" s="1"/>
  <c r="O3211" i="2"/>
  <c r="P3211" i="2" s="1"/>
  <c r="O3207" i="2"/>
  <c r="P3207" i="2" s="1"/>
  <c r="O3203" i="2"/>
  <c r="P3203" i="2" s="1"/>
  <c r="O3199" i="2"/>
  <c r="P3199" i="2" s="1"/>
  <c r="O3188" i="2"/>
  <c r="P3188" i="2" s="1"/>
  <c r="O3183" i="2"/>
  <c r="P3183" i="2" s="1"/>
  <c r="M3183" i="2"/>
  <c r="O3172" i="2"/>
  <c r="P3172" i="2" s="1"/>
  <c r="O3167" i="2"/>
  <c r="P3167" i="2" s="1"/>
  <c r="M3167" i="2"/>
  <c r="O3156" i="2"/>
  <c r="P3156" i="2" s="1"/>
  <c r="O3151" i="2"/>
  <c r="P3151" i="2" s="1"/>
  <c r="M3151" i="2"/>
  <c r="O3140" i="2"/>
  <c r="P3140" i="2" s="1"/>
  <c r="M3213" i="2"/>
  <c r="M3209" i="2"/>
  <c r="M3205" i="2"/>
  <c r="O3195" i="2"/>
  <c r="P3195" i="2" s="1"/>
  <c r="M3195" i="2"/>
  <c r="O3179" i="2"/>
  <c r="P3179" i="2" s="1"/>
  <c r="M3179" i="2"/>
  <c r="O3163" i="2"/>
  <c r="P3163" i="2" s="1"/>
  <c r="M3163" i="2"/>
  <c r="O3147" i="2"/>
  <c r="P3147" i="2" s="1"/>
  <c r="M3147" i="2"/>
  <c r="O3187" i="2"/>
  <c r="P3187" i="2" s="1"/>
  <c r="M3187" i="2"/>
  <c r="O3171" i="2"/>
  <c r="P3171" i="2" s="1"/>
  <c r="M3171" i="2"/>
  <c r="O3155" i="2"/>
  <c r="P3155" i="2" s="1"/>
  <c r="M3155" i="2"/>
  <c r="O3196" i="2"/>
  <c r="P3196" i="2" s="1"/>
  <c r="O3191" i="2"/>
  <c r="P3191" i="2" s="1"/>
  <c r="M3191" i="2"/>
  <c r="O3180" i="2"/>
  <c r="P3180" i="2" s="1"/>
  <c r="O3175" i="2"/>
  <c r="P3175" i="2" s="1"/>
  <c r="M3175" i="2"/>
  <c r="O3164" i="2"/>
  <c r="P3164" i="2" s="1"/>
  <c r="O3159" i="2"/>
  <c r="P3159" i="2" s="1"/>
  <c r="M3159" i="2"/>
  <c r="O3148" i="2"/>
  <c r="P3148" i="2" s="1"/>
  <c r="O3143" i="2"/>
  <c r="P3143" i="2" s="1"/>
  <c r="M3143" i="2"/>
  <c r="O3127" i="2"/>
  <c r="P3127" i="2" s="1"/>
  <c r="M3127" i="2"/>
  <c r="O3134" i="2"/>
  <c r="P3134" i="2" s="1"/>
  <c r="M3134" i="2"/>
  <c r="O3135" i="2"/>
  <c r="P3135" i="2" s="1"/>
  <c r="M3135" i="2"/>
  <c r="M3130" i="2"/>
  <c r="O3130" i="2"/>
  <c r="P3130" i="2" s="1"/>
  <c r="O3123" i="2"/>
  <c r="P3123" i="2" s="1"/>
  <c r="M3123" i="2"/>
  <c r="O3131" i="2"/>
  <c r="P3131" i="2" s="1"/>
  <c r="M3131" i="2"/>
  <c r="M3126" i="2"/>
  <c r="O3126" i="2"/>
  <c r="P3126" i="2" s="1"/>
  <c r="M3122" i="2"/>
  <c r="O3122" i="2"/>
  <c r="P3122" i="2" s="1"/>
  <c r="O3124" i="2"/>
  <c r="P3124" i="2" s="1"/>
  <c r="O3120" i="2"/>
  <c r="P3120" i="2" s="1"/>
  <c r="M3120" i="2"/>
  <c r="O3116" i="2"/>
  <c r="P3116" i="2" s="1"/>
  <c r="M3116" i="2"/>
  <c r="O3112" i="2"/>
  <c r="P3112" i="2" s="1"/>
  <c r="M3112" i="2"/>
  <c r="M3118" i="2"/>
  <c r="O3118" i="2"/>
  <c r="P3118" i="2" s="1"/>
  <c r="M3114" i="2"/>
  <c r="O3114" i="2"/>
  <c r="P3114" i="2" s="1"/>
  <c r="O3113" i="2"/>
  <c r="P3113" i="2" s="1"/>
  <c r="M3117" i="2"/>
  <c r="P5776" i="4"/>
  <c r="M5776" i="4"/>
  <c r="P5767" i="4"/>
  <c r="M5767" i="4"/>
  <c r="P5748" i="4"/>
  <c r="M5748" i="4"/>
  <c r="P5736" i="4"/>
  <c r="M5736" i="4"/>
  <c r="P5726" i="4"/>
  <c r="M5726" i="4"/>
  <c r="P5768" i="4"/>
  <c r="M5768" i="4"/>
  <c r="P5763" i="4"/>
  <c r="M5763" i="4"/>
  <c r="M5759" i="4"/>
  <c r="P5759" i="4"/>
  <c r="P5755" i="4"/>
  <c r="M5755" i="4"/>
  <c r="P5739" i="4"/>
  <c r="M5739" i="4"/>
  <c r="P5731" i="4"/>
  <c r="M5731" i="4"/>
  <c r="M5722" i="4"/>
  <c r="P5722" i="4"/>
  <c r="P5706" i="4"/>
  <c r="M5706" i="4"/>
  <c r="P5744" i="4"/>
  <c r="M5744" i="4"/>
  <c r="M5710" i="4"/>
  <c r="P5710" i="4"/>
  <c r="P5783" i="4"/>
  <c r="M5783" i="4"/>
  <c r="M5779" i="4"/>
  <c r="P5779" i="4"/>
  <c r="P5764" i="4"/>
  <c r="M5764" i="4"/>
  <c r="P5760" i="4"/>
  <c r="M5760" i="4"/>
  <c r="P5756" i="4"/>
  <c r="M5756" i="4"/>
  <c r="P5751" i="4"/>
  <c r="M5751" i="4"/>
  <c r="P5740" i="4"/>
  <c r="M5740" i="4"/>
  <c r="P5732" i="4"/>
  <c r="M5732" i="4"/>
  <c r="M5718" i="4"/>
  <c r="P5718" i="4"/>
  <c r="P5772" i="4"/>
  <c r="M5772" i="4"/>
  <c r="P5784" i="4"/>
  <c r="M5784" i="4"/>
  <c r="P5780" i="4"/>
  <c r="M5780" i="4"/>
  <c r="P5775" i="4"/>
  <c r="M5775" i="4"/>
  <c r="M5771" i="4"/>
  <c r="P5771" i="4"/>
  <c r="P5752" i="4"/>
  <c r="M5752" i="4"/>
  <c r="P5747" i="4"/>
  <c r="M5747" i="4"/>
  <c r="P5743" i="4"/>
  <c r="M5743" i="4"/>
  <c r="P5735" i="4"/>
  <c r="M5735" i="4"/>
  <c r="P5714" i="4"/>
  <c r="M5714" i="4"/>
  <c r="P5781" i="4"/>
  <c r="P5694" i="4"/>
  <c r="M5694" i="4"/>
  <c r="P5678" i="4"/>
  <c r="M5678" i="4"/>
  <c r="P5420" i="4"/>
  <c r="M5420" i="4"/>
  <c r="P5727" i="4"/>
  <c r="P5723" i="4"/>
  <c r="P5719" i="4"/>
  <c r="P5715" i="4"/>
  <c r="P5711" i="4"/>
  <c r="P5707" i="4"/>
  <c r="P5703" i="4"/>
  <c r="P5698" i="4"/>
  <c r="M5698" i="4"/>
  <c r="M5689" i="4"/>
  <c r="P5682" i="4"/>
  <c r="M5682" i="4"/>
  <c r="P5679" i="4"/>
  <c r="P5670" i="4"/>
  <c r="M5670" i="4"/>
  <c r="M5665" i="4"/>
  <c r="P5662" i="4"/>
  <c r="M5662" i="4"/>
  <c r="M5657" i="4"/>
  <c r="P5654" i="4"/>
  <c r="M5654" i="4"/>
  <c r="M5649" i="4"/>
  <c r="P5642" i="4"/>
  <c r="M5642" i="4"/>
  <c r="M5637" i="4"/>
  <c r="P5634" i="4"/>
  <c r="M5634" i="4"/>
  <c r="M5629" i="4"/>
  <c r="P5626" i="4"/>
  <c r="M5626" i="4"/>
  <c r="M5621" i="4"/>
  <c r="P5618" i="4"/>
  <c r="M5618" i="4"/>
  <c r="M5613" i="4"/>
  <c r="P5610" i="4"/>
  <c r="M5610" i="4"/>
  <c r="M5604" i="4"/>
  <c r="M5600" i="4"/>
  <c r="P5588" i="4"/>
  <c r="P5457" i="4"/>
  <c r="M5457" i="4"/>
  <c r="M5447" i="4"/>
  <c r="P5447" i="4"/>
  <c r="P5416" i="4"/>
  <c r="M5416" i="4"/>
  <c r="P5408" i="4"/>
  <c r="M5408" i="4"/>
  <c r="P5404" i="4"/>
  <c r="M5404" i="4"/>
  <c r="M5761" i="4"/>
  <c r="M5725" i="4"/>
  <c r="M5721" i="4"/>
  <c r="M5717" i="4"/>
  <c r="M5713" i="4"/>
  <c r="M5709" i="4"/>
  <c r="M5705" i="4"/>
  <c r="P5702" i="4"/>
  <c r="M5693" i="4"/>
  <c r="P5686" i="4"/>
  <c r="M5686" i="4"/>
  <c r="M5677" i="4"/>
  <c r="P5674" i="4"/>
  <c r="M5674" i="4"/>
  <c r="P5671" i="4"/>
  <c r="P5663" i="4"/>
  <c r="P5655" i="4"/>
  <c r="P5646" i="4"/>
  <c r="M5646" i="4"/>
  <c r="P5643" i="4"/>
  <c r="P5635" i="4"/>
  <c r="P5627" i="4"/>
  <c r="P5611" i="4"/>
  <c r="M5605" i="4"/>
  <c r="P5605" i="4"/>
  <c r="M5601" i="4"/>
  <c r="P5601" i="4"/>
  <c r="M5597" i="4"/>
  <c r="P5597" i="4"/>
  <c r="M5440" i="4"/>
  <c r="P5440" i="4"/>
  <c r="P5412" i="4"/>
  <c r="M5412" i="4"/>
  <c r="P5400" i="4"/>
  <c r="M5400" i="4"/>
  <c r="P5690" i="4"/>
  <c r="M5690" i="4"/>
  <c r="P5666" i="4"/>
  <c r="M5666" i="4"/>
  <c r="P5658" i="4"/>
  <c r="M5658" i="4"/>
  <c r="P5650" i="4"/>
  <c r="M5650" i="4"/>
  <c r="P5638" i="4"/>
  <c r="M5638" i="4"/>
  <c r="P5630" i="4"/>
  <c r="M5630" i="4"/>
  <c r="P5622" i="4"/>
  <c r="M5622" i="4"/>
  <c r="P5614" i="4"/>
  <c r="M5614" i="4"/>
  <c r="P5603" i="4"/>
  <c r="M5603" i="4"/>
  <c r="P5599" i="4"/>
  <c r="M5599" i="4"/>
  <c r="P5595" i="4"/>
  <c r="M5595" i="4"/>
  <c r="P5592" i="4"/>
  <c r="P5584" i="4"/>
  <c r="M5432" i="4"/>
  <c r="P5432" i="4"/>
  <c r="P5591" i="4"/>
  <c r="M5591" i="4"/>
  <c r="P5587" i="4"/>
  <c r="M5587" i="4"/>
  <c r="P5583" i="4"/>
  <c r="M5583" i="4"/>
  <c r="M5577" i="4"/>
  <c r="P5577" i="4"/>
  <c r="P5575" i="4"/>
  <c r="M5575" i="4"/>
  <c r="M5569" i="4"/>
  <c r="P5569" i="4"/>
  <c r="P5567" i="4"/>
  <c r="M5567" i="4"/>
  <c r="M5561" i="4"/>
  <c r="P5561" i="4"/>
  <c r="P5559" i="4"/>
  <c r="M5559" i="4"/>
  <c r="M5553" i="4"/>
  <c r="P5553" i="4"/>
  <c r="P5551" i="4"/>
  <c r="M5551" i="4"/>
  <c r="M5545" i="4"/>
  <c r="P5545" i="4"/>
  <c r="P5543" i="4"/>
  <c r="M5543" i="4"/>
  <c r="M5537" i="4"/>
  <c r="P5537" i="4"/>
  <c r="P5535" i="4"/>
  <c r="M5535" i="4"/>
  <c r="M5529" i="4"/>
  <c r="P5529" i="4"/>
  <c r="P5527" i="4"/>
  <c r="M5527" i="4"/>
  <c r="M5521" i="4"/>
  <c r="P5521" i="4"/>
  <c r="P5519" i="4"/>
  <c r="M5519" i="4"/>
  <c r="M5513" i="4"/>
  <c r="P5513" i="4"/>
  <c r="P5511" i="4"/>
  <c r="M5511" i="4"/>
  <c r="M5505" i="4"/>
  <c r="P5505" i="4"/>
  <c r="P5503" i="4"/>
  <c r="M5503" i="4"/>
  <c r="M5497" i="4"/>
  <c r="P5497" i="4"/>
  <c r="P5495" i="4"/>
  <c r="M5495" i="4"/>
  <c r="M5489" i="4"/>
  <c r="P5489" i="4"/>
  <c r="P5487" i="4"/>
  <c r="M5487" i="4"/>
  <c r="M5481" i="4"/>
  <c r="P5481" i="4"/>
  <c r="P5479" i="4"/>
  <c r="M5479" i="4"/>
  <c r="M5473" i="4"/>
  <c r="P5473" i="4"/>
  <c r="P5471" i="4"/>
  <c r="M5471" i="4"/>
  <c r="M5465" i="4"/>
  <c r="P5465" i="4"/>
  <c r="P5463" i="4"/>
  <c r="M5463" i="4"/>
  <c r="M5459" i="4"/>
  <c r="P5459" i="4"/>
  <c r="P5453" i="4"/>
  <c r="M5453" i="4"/>
  <c r="M5443" i="4"/>
  <c r="P5443" i="4"/>
  <c r="P5576" i="4"/>
  <c r="P5568" i="4"/>
  <c r="P5560" i="4"/>
  <c r="P5552" i="4"/>
  <c r="P5544" i="4"/>
  <c r="P5536" i="4"/>
  <c r="P5528" i="4"/>
  <c r="P5520" i="4"/>
  <c r="P5512" i="4"/>
  <c r="P5504" i="4"/>
  <c r="P5496" i="4"/>
  <c r="P5488" i="4"/>
  <c r="P5480" i="4"/>
  <c r="P5472" i="4"/>
  <c r="P5464" i="4"/>
  <c r="M5455" i="4"/>
  <c r="P5455" i="4"/>
  <c r="P5449" i="4"/>
  <c r="M5449" i="4"/>
  <c r="M5593" i="4"/>
  <c r="P5593" i="4"/>
  <c r="M5589" i="4"/>
  <c r="P5589" i="4"/>
  <c r="M5585" i="4"/>
  <c r="P5585" i="4"/>
  <c r="M5581" i="4"/>
  <c r="P5581" i="4"/>
  <c r="P5579" i="4"/>
  <c r="M5579" i="4"/>
  <c r="M5573" i="4"/>
  <c r="P5573" i="4"/>
  <c r="P5571" i="4"/>
  <c r="M5571" i="4"/>
  <c r="M5565" i="4"/>
  <c r="P5565" i="4"/>
  <c r="P5563" i="4"/>
  <c r="M5563" i="4"/>
  <c r="M5557" i="4"/>
  <c r="P5557" i="4"/>
  <c r="P5555" i="4"/>
  <c r="M5555" i="4"/>
  <c r="M5549" i="4"/>
  <c r="P5549" i="4"/>
  <c r="P5547" i="4"/>
  <c r="M5547" i="4"/>
  <c r="M5541" i="4"/>
  <c r="P5541" i="4"/>
  <c r="P5539" i="4"/>
  <c r="M5539" i="4"/>
  <c r="M5533" i="4"/>
  <c r="P5533" i="4"/>
  <c r="P5531" i="4"/>
  <c r="M5531" i="4"/>
  <c r="M5525" i="4"/>
  <c r="P5525" i="4"/>
  <c r="P5523" i="4"/>
  <c r="M5523" i="4"/>
  <c r="M5517" i="4"/>
  <c r="P5517" i="4"/>
  <c r="P5515" i="4"/>
  <c r="M5515" i="4"/>
  <c r="M5509" i="4"/>
  <c r="P5509" i="4"/>
  <c r="P5507" i="4"/>
  <c r="M5507" i="4"/>
  <c r="M5501" i="4"/>
  <c r="P5501" i="4"/>
  <c r="P5499" i="4"/>
  <c r="M5499" i="4"/>
  <c r="M5493" i="4"/>
  <c r="P5493" i="4"/>
  <c r="P5491" i="4"/>
  <c r="M5491" i="4"/>
  <c r="M5485" i="4"/>
  <c r="P5485" i="4"/>
  <c r="P5483" i="4"/>
  <c r="M5483" i="4"/>
  <c r="M5477" i="4"/>
  <c r="P5477" i="4"/>
  <c r="P5475" i="4"/>
  <c r="M5475" i="4"/>
  <c r="M5469" i="4"/>
  <c r="P5469" i="4"/>
  <c r="P5467" i="4"/>
  <c r="M5467" i="4"/>
  <c r="P5461" i="4"/>
  <c r="M5461" i="4"/>
  <c r="M5451" i="4"/>
  <c r="P5451" i="4"/>
  <c r="P5445" i="4"/>
  <c r="M5445" i="4"/>
  <c r="P5428" i="4"/>
  <c r="P5439" i="4"/>
  <c r="M5439" i="4"/>
  <c r="P5435" i="4"/>
  <c r="M5435" i="4"/>
  <c r="P5431" i="4"/>
  <c r="M5431" i="4"/>
  <c r="P5427" i="4"/>
  <c r="M5427" i="4"/>
  <c r="M5421" i="4"/>
  <c r="P5421" i="4"/>
  <c r="M5417" i="4"/>
  <c r="P5417" i="4"/>
  <c r="M5413" i="4"/>
  <c r="P5413" i="4"/>
  <c r="M5409" i="4"/>
  <c r="P5409" i="4"/>
  <c r="M5405" i="4"/>
  <c r="P5405" i="4"/>
  <c r="M5401" i="4"/>
  <c r="P5401" i="4"/>
  <c r="P5338" i="4"/>
  <c r="M5338" i="4"/>
  <c r="M5392" i="4"/>
  <c r="P5392" i="4"/>
  <c r="P5391" i="4"/>
  <c r="M5391" i="4"/>
  <c r="M5384" i="4"/>
  <c r="P5384" i="4"/>
  <c r="P5383" i="4"/>
  <c r="M5383" i="4"/>
  <c r="M5376" i="4"/>
  <c r="P5376" i="4"/>
  <c r="P5375" i="4"/>
  <c r="M5375" i="4"/>
  <c r="M5368" i="4"/>
  <c r="P5368" i="4"/>
  <c r="P5367" i="4"/>
  <c r="M5367" i="4"/>
  <c r="M5360" i="4"/>
  <c r="P5360" i="4"/>
  <c r="P5359" i="4"/>
  <c r="M5359" i="4"/>
  <c r="M5352" i="4"/>
  <c r="P5352" i="4"/>
  <c r="P5351" i="4"/>
  <c r="M5351" i="4"/>
  <c r="M5340" i="4"/>
  <c r="P5340" i="4"/>
  <c r="P5339" i="4"/>
  <c r="M5339" i="4"/>
  <c r="M5441" i="4"/>
  <c r="P5441" i="4"/>
  <c r="M5437" i="4"/>
  <c r="P5437" i="4"/>
  <c r="M5433" i="4"/>
  <c r="P5433" i="4"/>
  <c r="M5429" i="4"/>
  <c r="P5429" i="4"/>
  <c r="M5425" i="4"/>
  <c r="P5425" i="4"/>
  <c r="P5423" i="4"/>
  <c r="M5423" i="4"/>
  <c r="M5393" i="4"/>
  <c r="P5393" i="4"/>
  <c r="M5385" i="4"/>
  <c r="P5385" i="4"/>
  <c r="M5377" i="4"/>
  <c r="P5377" i="4"/>
  <c r="M5369" i="4"/>
  <c r="P5369" i="4"/>
  <c r="M5361" i="4"/>
  <c r="P5361" i="4"/>
  <c r="M5353" i="4"/>
  <c r="P5353" i="4"/>
  <c r="M5334" i="4"/>
  <c r="P5395" i="4"/>
  <c r="M5395" i="4"/>
  <c r="M5389" i="4"/>
  <c r="P5389" i="4"/>
  <c r="P5387" i="4"/>
  <c r="M5387" i="4"/>
  <c r="M5381" i="4"/>
  <c r="P5381" i="4"/>
  <c r="P5379" i="4"/>
  <c r="M5379" i="4"/>
  <c r="M5373" i="4"/>
  <c r="P5373" i="4"/>
  <c r="P5371" i="4"/>
  <c r="M5371" i="4"/>
  <c r="M5365" i="4"/>
  <c r="P5365" i="4"/>
  <c r="P5363" i="4"/>
  <c r="M5363" i="4"/>
  <c r="M5357" i="4"/>
  <c r="P5357" i="4"/>
  <c r="P5355" i="4"/>
  <c r="M5355" i="4"/>
  <c r="M5349" i="4"/>
  <c r="P5349" i="4"/>
  <c r="P5347" i="4"/>
  <c r="M5347" i="4"/>
  <c r="P5388" i="4"/>
  <c r="P5380" i="4"/>
  <c r="P5364" i="4"/>
  <c r="P5356" i="4"/>
  <c r="P5348" i="4"/>
  <c r="P5343" i="4"/>
  <c r="M5343" i="4"/>
  <c r="P5335" i="4"/>
  <c r="M5335" i="4"/>
  <c r="P5330" i="4"/>
  <c r="M5330" i="4"/>
  <c r="P5322" i="4"/>
  <c r="M5322" i="4"/>
  <c r="P5326" i="4"/>
  <c r="M5326" i="4"/>
  <c r="P5325" i="4"/>
  <c r="M5325" i="4"/>
  <c r="P5321" i="4"/>
  <c r="M5321" i="4"/>
  <c r="P5323" i="4"/>
  <c r="P766" i="4"/>
  <c r="P930" i="4"/>
  <c r="P1428" i="4"/>
  <c r="P2385" i="4"/>
  <c r="P2330" i="4"/>
  <c r="P2149" i="4"/>
  <c r="P2172" i="4"/>
  <c r="P1797" i="4"/>
  <c r="P1258" i="4"/>
  <c r="P955" i="4"/>
  <c r="P660" i="4"/>
  <c r="P3521" i="4"/>
  <c r="P1195" i="4"/>
  <c r="P1322" i="4"/>
  <c r="P2596" i="4"/>
  <c r="P4751" i="4"/>
  <c r="P3920" i="4"/>
  <c r="P1641" i="4"/>
  <c r="P3916" i="4"/>
  <c r="P1472" i="4"/>
  <c r="P2346" i="4"/>
  <c r="P67" i="4"/>
  <c r="P4217" i="4"/>
  <c r="P1340" i="4"/>
  <c r="P1127" i="4"/>
  <c r="P3258" i="4"/>
  <c r="P3199" i="4"/>
  <c r="P3340" i="4"/>
  <c r="P2272" i="4"/>
  <c r="P4397" i="4"/>
  <c r="P414" i="4"/>
  <c r="P2000" i="4"/>
  <c r="P4745" i="4"/>
  <c r="P5256" i="4"/>
  <c r="P4296" i="4"/>
  <c r="P5020" i="4"/>
  <c r="P5097" i="4"/>
  <c r="P5021" i="4"/>
  <c r="M5021" i="4"/>
  <c r="P5022" i="4"/>
  <c r="P1610" i="4"/>
  <c r="P2720" i="4"/>
  <c r="P4013" i="4"/>
  <c r="P3572" i="4"/>
  <c r="P2878" i="4"/>
  <c r="P2279" i="4"/>
  <c r="P949" i="4"/>
  <c r="P41" i="4"/>
  <c r="P4989" i="4"/>
  <c r="P2982" i="4"/>
  <c r="P3387" i="4"/>
  <c r="P1643" i="4"/>
  <c r="P1234" i="4"/>
  <c r="P3180" i="4"/>
  <c r="P4302" i="4"/>
  <c r="P2976" i="4"/>
  <c r="P1238" i="4"/>
  <c r="P2502" i="4"/>
  <c r="P46" i="4"/>
  <c r="P3758" i="4"/>
  <c r="M1942" i="4"/>
  <c r="M5002" i="4"/>
  <c r="P4992" i="4"/>
  <c r="P4988" i="4"/>
  <c r="P724" i="4"/>
  <c r="P33" i="4"/>
  <c r="P2783" i="4"/>
  <c r="P5163" i="4"/>
  <c r="P5095" i="4"/>
  <c r="P4981" i="4"/>
  <c r="M5150" i="4"/>
  <c r="P5150" i="4"/>
  <c r="M5106" i="4"/>
  <c r="P5106" i="4"/>
  <c r="M2139" i="4"/>
  <c r="P2037" i="4"/>
  <c r="P1482" i="4"/>
  <c r="M2149" i="4"/>
  <c r="P2131" i="4"/>
  <c r="P5115" i="4"/>
  <c r="P5080" i="4"/>
  <c r="P5084" i="4"/>
  <c r="P5047" i="4"/>
  <c r="P5094" i="4"/>
  <c r="P5002" i="4"/>
  <c r="M1234" i="4"/>
  <c r="P1488" i="4"/>
  <c r="P3986" i="4"/>
  <c r="P931" i="4"/>
  <c r="P357" i="4"/>
  <c r="P3192" i="4"/>
  <c r="P1959" i="4"/>
  <c r="P720" i="4"/>
  <c r="P2855" i="4"/>
  <c r="M2696" i="4"/>
  <c r="M931" i="4"/>
  <c r="P3502" i="4"/>
  <c r="P1391" i="4"/>
  <c r="M1420" i="4"/>
  <c r="M1641" i="4"/>
  <c r="P3641" i="4"/>
  <c r="P4622" i="4"/>
  <c r="P5248" i="4"/>
  <c r="P5158" i="4"/>
  <c r="P5029" i="4"/>
  <c r="P5083" i="4"/>
  <c r="P4973" i="4"/>
  <c r="P4982" i="4"/>
  <c r="P4869" i="4"/>
  <c r="M3847" i="4"/>
  <c r="P2557" i="4"/>
  <c r="P3625" i="4"/>
  <c r="M5282" i="4"/>
  <c r="M1192" i="4"/>
  <c r="P1192" i="4"/>
  <c r="M3465" i="4"/>
  <c r="P3465" i="4"/>
  <c r="P1190" i="4"/>
  <c r="M1190" i="4"/>
  <c r="P2358" i="4"/>
  <c r="M2358" i="4"/>
  <c r="M3533" i="4"/>
  <c r="P3533" i="4"/>
  <c r="P5171" i="4"/>
  <c r="M5171" i="4"/>
  <c r="M5140" i="4"/>
  <c r="P5140" i="4"/>
  <c r="M5035" i="4"/>
  <c r="P5035" i="4"/>
  <c r="P2585" i="4"/>
  <c r="P90" i="4"/>
  <c r="P4028" i="4"/>
  <c r="P1760" i="4"/>
  <c r="P3508" i="4"/>
  <c r="P3656" i="4"/>
  <c r="P584" i="4"/>
  <c r="M3180" i="4"/>
  <c r="P286" i="4"/>
  <c r="P1310" i="4"/>
  <c r="M3926" i="4"/>
  <c r="P3926" i="4"/>
  <c r="M2861" i="4"/>
  <c r="P2861" i="4"/>
  <c r="M3358" i="4"/>
  <c r="P3358" i="4"/>
  <c r="M2807" i="4"/>
  <c r="P2807" i="4"/>
  <c r="M3520" i="4"/>
  <c r="P3520" i="4"/>
  <c r="P2307" i="4"/>
  <c r="M3532" i="4"/>
  <c r="P3532" i="4"/>
  <c r="P2856" i="4"/>
  <c r="P5037" i="4"/>
  <c r="M5037" i="4"/>
  <c r="P5056" i="4"/>
  <c r="M5056" i="4"/>
  <c r="P5077" i="4"/>
  <c r="M5049" i="4"/>
  <c r="P5049" i="4"/>
  <c r="P5001" i="4"/>
  <c r="M5001" i="4"/>
  <c r="M669" i="4"/>
  <c r="P669" i="4"/>
  <c r="P616" i="4"/>
  <c r="M616" i="4"/>
  <c r="M2874" i="4"/>
  <c r="P2874" i="4"/>
  <c r="M1714" i="4"/>
  <c r="P1714" i="4"/>
  <c r="M268" i="4"/>
  <c r="P268" i="4"/>
  <c r="P1722" i="4"/>
  <c r="M1722" i="4"/>
  <c r="M4013" i="4"/>
  <c r="P3756" i="4"/>
  <c r="M4792" i="4"/>
  <c r="P878" i="4"/>
  <c r="M2424" i="4"/>
  <c r="M1491" i="4"/>
  <c r="P1491" i="4"/>
  <c r="P4371" i="4"/>
  <c r="M5223" i="4"/>
  <c r="P5223" i="4"/>
  <c r="M5132" i="4"/>
  <c r="P5132" i="4"/>
  <c r="P5096" i="4"/>
  <c r="M5096" i="4"/>
  <c r="P5011" i="4"/>
  <c r="M5011" i="4"/>
  <c r="M1508" i="4"/>
  <c r="P1508" i="4"/>
  <c r="P2377" i="4"/>
  <c r="P760" i="4"/>
  <c r="P1902" i="4"/>
  <c r="P266" i="4"/>
  <c r="P1507" i="4"/>
  <c r="M2720" i="4"/>
  <c r="P4767" i="4"/>
  <c r="M41" i="4"/>
  <c r="M4751" i="4"/>
  <c r="P3752" i="4"/>
  <c r="M905" i="4"/>
  <c r="P905" i="4"/>
  <c r="M2820" i="4"/>
  <c r="P2820" i="4"/>
  <c r="P2139" i="4"/>
  <c r="P2825" i="4"/>
  <c r="P2563" i="4"/>
  <c r="M3324" i="4"/>
  <c r="P3324" i="4"/>
  <c r="M3626" i="4"/>
  <c r="P3626" i="4"/>
  <c r="M1926" i="4"/>
  <c r="P1926" i="4"/>
  <c r="P3915" i="4"/>
  <c r="P483" i="4"/>
  <c r="M5268" i="4"/>
  <c r="P5268" i="4"/>
  <c r="P5088" i="4"/>
  <c r="M5088" i="4"/>
  <c r="P5006" i="4"/>
  <c r="M5006" i="4"/>
  <c r="M4895" i="4"/>
  <c r="P4895" i="4"/>
  <c r="M4891" i="4"/>
  <c r="P4891" i="4"/>
  <c r="P1942" i="4"/>
  <c r="P3993" i="4"/>
  <c r="P4431" i="4"/>
  <c r="P2816" i="4"/>
  <c r="P4774" i="4"/>
  <c r="M4628" i="4"/>
  <c r="M4774" i="4"/>
  <c r="P3494" i="4"/>
  <c r="P1233" i="4"/>
  <c r="M3916" i="4"/>
  <c r="P2858" i="4"/>
  <c r="M4698" i="4"/>
  <c r="P2657" i="4"/>
  <c r="P2128" i="4"/>
  <c r="M1522" i="4"/>
  <c r="M955" i="4"/>
  <c r="P3518" i="4"/>
  <c r="P5262" i="4"/>
  <c r="P5289" i="4"/>
  <c r="P5216" i="4"/>
  <c r="P5082" i="4"/>
  <c r="P5028" i="4"/>
  <c r="P5068" i="4"/>
  <c r="P5040" i="4"/>
  <c r="P5026" i="4"/>
  <c r="P5015" i="4"/>
  <c r="P4999" i="4"/>
  <c r="P4962" i="4"/>
  <c r="M1934" i="4"/>
  <c r="M2427" i="4"/>
  <c r="P4698" i="4"/>
  <c r="M2153" i="4"/>
  <c r="M4859" i="4"/>
  <c r="P986" i="4"/>
  <c r="M5273" i="4"/>
  <c r="P5300" i="4"/>
  <c r="P5266" i="4"/>
  <c r="M5290" i="4"/>
  <c r="P5282" i="4"/>
  <c r="P5211" i="4"/>
  <c r="M5180" i="4"/>
  <c r="P5179" i="4"/>
  <c r="M5097" i="4"/>
  <c r="P5032" i="4"/>
  <c r="M5065" i="4"/>
  <c r="M5094" i="4"/>
  <c r="P5024" i="4"/>
  <c r="P4994" i="4"/>
  <c r="M4984" i="4"/>
  <c r="P1941" i="4"/>
  <c r="P451" i="4"/>
  <c r="P2774" i="4"/>
  <c r="P4628" i="4"/>
  <c r="P2273" i="4"/>
  <c r="P495" i="4"/>
  <c r="P340" i="4"/>
  <c r="M1127" i="4"/>
  <c r="P1934" i="4"/>
  <c r="P2427" i="4"/>
  <c r="P2153" i="4"/>
  <c r="P1963" i="4"/>
  <c r="P4859" i="4"/>
  <c r="P156" i="4"/>
  <c r="P3847" i="4"/>
  <c r="P2696" i="4"/>
  <c r="M2657" i="4"/>
  <c r="M2128" i="4"/>
  <c r="M1258" i="4"/>
  <c r="P2996" i="4"/>
  <c r="P5273" i="4"/>
  <c r="P5290" i="4"/>
  <c r="P5243" i="4"/>
  <c r="P5180" i="4"/>
  <c r="P5142" i="4"/>
  <c r="M415" i="4"/>
  <c r="P415" i="4"/>
  <c r="P2277" i="4"/>
  <c r="M2277" i="4"/>
  <c r="M2309" i="4"/>
  <c r="P2309" i="4"/>
  <c r="P1608" i="4"/>
  <c r="M1608" i="4"/>
  <c r="P1644" i="4"/>
  <c r="M1644" i="4"/>
  <c r="P1843" i="4"/>
  <c r="M1843" i="4"/>
  <c r="M3757" i="4"/>
  <c r="P3757" i="4"/>
  <c r="M844" i="4"/>
  <c r="P844" i="4"/>
  <c r="M2612" i="4"/>
  <c r="P2612" i="4"/>
  <c r="P395" i="4"/>
  <c r="M395" i="4"/>
  <c r="P2879" i="4"/>
  <c r="M2879" i="4"/>
  <c r="P2280" i="4"/>
  <c r="M2280" i="4"/>
  <c r="M3181" i="4"/>
  <c r="P3181" i="4"/>
  <c r="P4721" i="4"/>
  <c r="M4721" i="4"/>
  <c r="P2278" i="4"/>
  <c r="M2278" i="4"/>
  <c r="M1877" i="4"/>
  <c r="P1877" i="4"/>
  <c r="P4793" i="4"/>
  <c r="M4793" i="4"/>
  <c r="M4791" i="4"/>
  <c r="P4791" i="4"/>
  <c r="P813" i="4"/>
  <c r="M813" i="4"/>
  <c r="M765" i="4"/>
  <c r="P765" i="4"/>
  <c r="M3998" i="4"/>
  <c r="P3998" i="4"/>
  <c r="M2411" i="4"/>
  <c r="P2411" i="4"/>
  <c r="P807" i="4"/>
  <c r="M807" i="4"/>
  <c r="P2455" i="4"/>
  <c r="M2455" i="4"/>
  <c r="M3791" i="4"/>
  <c r="P3791" i="4"/>
  <c r="M1999" i="4"/>
  <c r="P1999" i="4"/>
  <c r="P4344" i="4"/>
  <c r="M4344" i="4"/>
  <c r="P1642" i="4"/>
  <c r="M1642" i="4"/>
  <c r="M2980" i="4"/>
  <c r="P2980" i="4"/>
  <c r="P4308" i="4"/>
  <c r="M4308" i="4"/>
  <c r="P3570" i="4"/>
  <c r="M3570" i="4"/>
  <c r="P4012" i="4"/>
  <c r="M4012" i="4"/>
  <c r="M910" i="4"/>
  <c r="P910" i="4"/>
  <c r="P2689" i="4"/>
  <c r="M2689" i="4"/>
  <c r="P3566" i="4"/>
  <c r="M3566" i="4"/>
  <c r="M2979" i="4"/>
  <c r="P2979" i="4"/>
  <c r="P3506" i="4"/>
  <c r="M3506" i="4"/>
  <c r="M2426" i="4"/>
  <c r="P2426" i="4"/>
  <c r="P1055" i="4"/>
  <c r="M1055" i="4"/>
  <c r="M3660" i="4"/>
  <c r="P3660" i="4"/>
  <c r="M88" i="4"/>
  <c r="P88" i="4"/>
  <c r="M1946" i="4"/>
  <c r="P1946" i="4"/>
  <c r="P2983" i="4"/>
  <c r="M2983" i="4"/>
  <c r="P1998" i="4"/>
  <c r="M1998" i="4"/>
  <c r="P1844" i="4"/>
  <c r="M1844" i="4"/>
  <c r="M4015" i="4"/>
  <c r="P4015" i="4"/>
  <c r="M2392" i="4"/>
  <c r="P2392" i="4"/>
  <c r="P1235" i="4"/>
  <c r="M1235" i="4"/>
  <c r="P4305" i="4"/>
  <c r="M4305" i="4"/>
  <c r="P2283" i="4"/>
  <c r="M2283" i="4"/>
  <c r="P432" i="4"/>
  <c r="M432" i="4"/>
  <c r="M8" i="4"/>
  <c r="P8" i="4"/>
  <c r="M1588" i="4"/>
  <c r="P1588" i="4"/>
  <c r="P4605" i="4"/>
  <c r="M4605" i="4"/>
  <c r="P174" i="4"/>
  <c r="M174" i="4"/>
  <c r="M3504" i="4"/>
  <c r="P3504" i="4"/>
  <c r="P4789" i="4"/>
  <c r="M4789" i="4"/>
  <c r="M4432" i="4"/>
  <c r="P4432" i="4"/>
  <c r="M2301" i="4"/>
  <c r="P2301" i="4"/>
  <c r="P1903" i="4"/>
  <c r="M1903" i="4"/>
  <c r="M2977" i="4"/>
  <c r="P2977" i="4"/>
  <c r="P3463" i="4"/>
  <c r="M3463" i="4"/>
  <c r="M1239" i="4"/>
  <c r="P1239" i="4"/>
  <c r="P1500" i="4"/>
  <c r="M1500" i="4"/>
  <c r="P1497" i="4"/>
  <c r="M1497" i="4"/>
  <c r="M3237" i="4"/>
  <c r="P3237" i="4"/>
  <c r="P1986" i="4"/>
  <c r="M1986" i="4"/>
  <c r="M1709" i="4"/>
  <c r="P1709" i="4"/>
  <c r="P83" i="4"/>
  <c r="M83" i="4"/>
  <c r="P855" i="4"/>
  <c r="M855" i="4"/>
  <c r="P1369" i="4"/>
  <c r="M1369" i="4"/>
  <c r="P1668" i="4"/>
  <c r="M1668" i="4"/>
  <c r="M1820" i="4"/>
  <c r="P1820" i="4"/>
  <c r="M2140" i="4"/>
  <c r="P2140" i="4"/>
  <c r="M1338" i="4"/>
  <c r="P1338" i="4"/>
  <c r="M43" i="4"/>
  <c r="P43" i="4"/>
  <c r="P40" i="4"/>
  <c r="M40" i="4"/>
  <c r="P2971" i="4"/>
  <c r="M2971" i="4"/>
  <c r="P1813" i="4"/>
  <c r="M1813" i="4"/>
  <c r="P3004" i="4"/>
  <c r="M3004" i="4"/>
  <c r="M3236" i="4"/>
  <c r="P3236" i="4"/>
  <c r="M726" i="4"/>
  <c r="P726" i="4"/>
  <c r="M2206" i="4"/>
  <c r="P2206" i="4"/>
  <c r="M208" i="4"/>
  <c r="P208" i="4"/>
  <c r="P31" i="4"/>
  <c r="M31" i="4"/>
  <c r="M1837" i="4"/>
  <c r="P1837" i="4"/>
  <c r="P3858" i="4"/>
  <c r="M3858" i="4"/>
  <c r="P4752" i="4"/>
  <c r="M4752" i="4"/>
  <c r="P318" i="4"/>
  <c r="M318" i="4"/>
  <c r="P4005" i="4"/>
  <c r="M4005" i="4"/>
  <c r="P3178" i="4"/>
  <c r="M3178" i="4"/>
  <c r="P509" i="4"/>
  <c r="M509" i="4"/>
  <c r="P2986" i="4"/>
  <c r="M2986" i="4"/>
  <c r="M2784" i="4"/>
  <c r="P2784" i="4"/>
  <c r="P2782" i="4"/>
  <c r="M2782" i="4"/>
  <c r="M2732" i="4"/>
  <c r="P2732" i="4"/>
  <c r="M1219" i="4"/>
  <c r="P1219" i="4"/>
  <c r="M2727" i="4"/>
  <c r="P2727" i="4"/>
  <c r="M4352" i="4"/>
  <c r="P4352" i="4"/>
  <c r="M2214" i="4"/>
  <c r="P2214" i="4"/>
  <c r="M4643" i="4"/>
  <c r="P4643" i="4"/>
  <c r="P2875" i="4"/>
  <c r="M2875" i="4"/>
  <c r="P4008" i="4"/>
  <c r="M4008" i="4"/>
  <c r="M1237" i="4"/>
  <c r="P1237" i="4"/>
  <c r="M72" i="4"/>
  <c r="P72" i="4"/>
  <c r="M1475" i="4"/>
  <c r="P1475" i="4"/>
  <c r="M665" i="4"/>
  <c r="P665" i="4"/>
  <c r="P1984" i="4"/>
  <c r="M1984" i="4"/>
  <c r="P47" i="4"/>
  <c r="M47" i="4"/>
  <c r="M2974" i="4"/>
  <c r="P2974" i="4"/>
  <c r="P958" i="4"/>
  <c r="M958" i="4"/>
  <c r="P2207" i="4"/>
  <c r="M2207" i="4"/>
  <c r="M2305" i="4"/>
  <c r="P2305" i="4"/>
  <c r="M2074" i="4"/>
  <c r="P2074" i="4"/>
  <c r="M3751" i="4"/>
  <c r="P3751" i="4"/>
  <c r="M4241" i="4"/>
  <c r="P4241" i="4"/>
  <c r="M888" i="4"/>
  <c r="P888" i="4"/>
  <c r="M2098" i="4"/>
  <c r="P2098" i="4"/>
  <c r="P3755" i="4"/>
  <c r="M1902" i="4"/>
  <c r="P409" i="4"/>
  <c r="M724" i="4"/>
  <c r="M1323" i="4"/>
  <c r="P1323" i="4"/>
  <c r="M552" i="4"/>
  <c r="P552" i="4"/>
  <c r="M5258" i="4"/>
  <c r="P5258" i="4"/>
  <c r="M5139" i="4"/>
  <c r="P5139" i="4"/>
  <c r="M5124" i="4"/>
  <c r="P5124" i="4"/>
  <c r="M5123" i="4"/>
  <c r="P5123" i="4"/>
  <c r="M5120" i="4"/>
  <c r="P5120" i="4"/>
  <c r="M5113" i="4"/>
  <c r="P5113" i="4"/>
  <c r="M5089" i="4"/>
  <c r="P5089" i="4"/>
  <c r="P4943" i="4"/>
  <c r="M4943" i="4"/>
  <c r="P4933" i="4"/>
  <c r="M4933" i="4"/>
  <c r="M4920" i="4"/>
  <c r="P4920" i="4"/>
  <c r="M4905" i="4"/>
  <c r="P4905" i="4"/>
  <c r="P3179" i="4"/>
  <c r="M3179" i="4"/>
  <c r="M4236" i="4"/>
  <c r="P4236" i="4"/>
  <c r="P1498" i="4"/>
  <c r="M1498" i="4"/>
  <c r="P1547" i="4"/>
  <c r="M1547" i="4"/>
  <c r="M2298" i="4"/>
  <c r="P2298" i="4"/>
  <c r="M277" i="4"/>
  <c r="P277" i="4"/>
  <c r="M2332" i="4"/>
  <c r="P2332" i="4"/>
  <c r="P4636" i="4"/>
  <c r="M4636" i="4"/>
  <c r="M1421" i="4"/>
  <c r="P1421" i="4"/>
  <c r="P1708" i="4"/>
  <c r="M1708" i="4"/>
  <c r="P45" i="4"/>
  <c r="M45" i="4"/>
  <c r="M3564" i="4"/>
  <c r="P3564" i="4"/>
  <c r="M730" i="4"/>
  <c r="P730" i="4"/>
  <c r="M3005" i="4"/>
  <c r="P3005" i="4"/>
  <c r="P4256" i="4"/>
  <c r="M4256" i="4"/>
  <c r="P2618" i="4"/>
  <c r="M2618" i="4"/>
  <c r="M29" i="4"/>
  <c r="P29" i="4"/>
  <c r="P769" i="4"/>
  <c r="M769" i="4"/>
  <c r="M3856" i="4"/>
  <c r="P3856" i="4"/>
  <c r="P1835" i="4"/>
  <c r="M1835" i="4"/>
  <c r="P2195" i="4"/>
  <c r="M2195" i="4"/>
  <c r="P4596" i="4"/>
  <c r="M4596" i="4"/>
  <c r="M4001" i="4"/>
  <c r="P4001" i="4"/>
  <c r="M891" i="4"/>
  <c r="P891" i="4"/>
  <c r="P886" i="4"/>
  <c r="M886" i="4"/>
  <c r="M471" i="4"/>
  <c r="P471" i="4"/>
  <c r="P1873" i="4"/>
  <c r="M1873" i="4"/>
  <c r="M3008" i="4"/>
  <c r="P3008" i="4"/>
  <c r="P255" i="4"/>
  <c r="P4400" i="4"/>
  <c r="M4400" i="4"/>
  <c r="M3388" i="4"/>
  <c r="P3388" i="4"/>
  <c r="P2800" i="4"/>
  <c r="M2800" i="4"/>
  <c r="M3759" i="4"/>
  <c r="P3759" i="4"/>
  <c r="P4016" i="4"/>
  <c r="M4016" i="4"/>
  <c r="P4722" i="4"/>
  <c r="M4722" i="4"/>
  <c r="M1652" i="4"/>
  <c r="P1652" i="4"/>
  <c r="M396" i="4"/>
  <c r="P396" i="4"/>
  <c r="P4307" i="4"/>
  <c r="M4307" i="4"/>
  <c r="M4835" i="4"/>
  <c r="P4835" i="4"/>
  <c r="P2688" i="4"/>
  <c r="M2688" i="4"/>
  <c r="P4769" i="4"/>
  <c r="M4769" i="4"/>
  <c r="P2877" i="4"/>
  <c r="M2877" i="4"/>
  <c r="M142" i="4"/>
  <c r="P142" i="4"/>
  <c r="M906" i="4"/>
  <c r="P906" i="4"/>
  <c r="M3505" i="4"/>
  <c r="M4790" i="4"/>
  <c r="P4790" i="4"/>
  <c r="M2425" i="4"/>
  <c r="P2425" i="4"/>
  <c r="M1067" i="4"/>
  <c r="P1067" i="4"/>
  <c r="P4010" i="4"/>
  <c r="M4010" i="4"/>
  <c r="P1272" i="4"/>
  <c r="M1272" i="4"/>
  <c r="M410" i="4"/>
  <c r="P410" i="4"/>
  <c r="P1872" i="4"/>
  <c r="M1872" i="4"/>
  <c r="M3464" i="4"/>
  <c r="P3464" i="4"/>
  <c r="P4411" i="4"/>
  <c r="M4411" i="4"/>
  <c r="P4258" i="4"/>
  <c r="M4258" i="4"/>
  <c r="M3769" i="4"/>
  <c r="P3769" i="4"/>
  <c r="P1638" i="4"/>
  <c r="M1638" i="4"/>
  <c r="P654" i="4"/>
  <c r="M654" i="4"/>
  <c r="M4848" i="4"/>
  <c r="P4848" i="4"/>
  <c r="M1710" i="4"/>
  <c r="P1710" i="4"/>
  <c r="M176" i="4"/>
  <c r="P176" i="4"/>
  <c r="P1798" i="4"/>
  <c r="M1798" i="4"/>
  <c r="P1719" i="4"/>
  <c r="M1719" i="4"/>
  <c r="M2161" i="4"/>
  <c r="P2161" i="4"/>
  <c r="M635" i="4"/>
  <c r="P635" i="4"/>
  <c r="P1917" i="4"/>
  <c r="M1917" i="4"/>
  <c r="P2498" i="4"/>
  <c r="M2498" i="4"/>
  <c r="M2718" i="4"/>
  <c r="P2718" i="4"/>
  <c r="P1298" i="4"/>
  <c r="M1298" i="4"/>
  <c r="M2619" i="4"/>
  <c r="P2619" i="4"/>
  <c r="M66" i="4"/>
  <c r="P66" i="4"/>
  <c r="P177" i="4"/>
  <c r="M177" i="4"/>
  <c r="M1435" i="4"/>
  <c r="P1435" i="4"/>
  <c r="M3262" i="4"/>
  <c r="P3262" i="4"/>
  <c r="M2975" i="4"/>
  <c r="P2975" i="4"/>
  <c r="P2972" i="4"/>
  <c r="M2972" i="4"/>
  <c r="P2970" i="4"/>
  <c r="M2970" i="4"/>
  <c r="M2870" i="4"/>
  <c r="P2870" i="4"/>
  <c r="P2183" i="4"/>
  <c r="M2183" i="4"/>
  <c r="P957" i="4"/>
  <c r="M957" i="4"/>
  <c r="M2302" i="4"/>
  <c r="P2302" i="4"/>
  <c r="M599" i="4"/>
  <c r="P599" i="4"/>
  <c r="P2208" i="4"/>
  <c r="M2208" i="4"/>
  <c r="M677" i="4"/>
  <c r="P677" i="4"/>
  <c r="M4254" i="4"/>
  <c r="P4254" i="4"/>
  <c r="P2205" i="4"/>
  <c r="M2205" i="4"/>
  <c r="M1450" i="4"/>
  <c r="P1450" i="4"/>
  <c r="M2300" i="4"/>
  <c r="P2300" i="4"/>
  <c r="P32" i="4"/>
  <c r="M32" i="4"/>
  <c r="P28" i="4"/>
  <c r="M28" i="4"/>
  <c r="M2068" i="4"/>
  <c r="P2068" i="4"/>
  <c r="M79" i="4"/>
  <c r="P79" i="4"/>
  <c r="P3859" i="4"/>
  <c r="M3859" i="4"/>
  <c r="M1436" i="4"/>
  <c r="P1436" i="4"/>
  <c r="P4753" i="4"/>
  <c r="M4753" i="4"/>
  <c r="M315" i="4"/>
  <c r="P315" i="4"/>
  <c r="P2448" i="4"/>
  <c r="M2448" i="4"/>
  <c r="P4002" i="4"/>
  <c r="M4002" i="4"/>
  <c r="M4000" i="4"/>
  <c r="P4000" i="4"/>
  <c r="M468" i="4"/>
  <c r="P468" i="4"/>
  <c r="P1150" i="4"/>
  <c r="M1150" i="4"/>
  <c r="P890" i="4"/>
  <c r="M890" i="4"/>
  <c r="M823" i="4"/>
  <c r="P823" i="4"/>
  <c r="M1576" i="4"/>
  <c r="P1576" i="4"/>
  <c r="P474" i="4"/>
  <c r="M474" i="4"/>
  <c r="P472" i="4"/>
  <c r="M472" i="4"/>
  <c r="M13" i="4"/>
  <c r="P13" i="4"/>
  <c r="M2097" i="4"/>
  <c r="P2097" i="4"/>
  <c r="M1316" i="4"/>
  <c r="P1316" i="4"/>
  <c r="P812" i="4"/>
  <c r="M812" i="4"/>
  <c r="P2598" i="4"/>
  <c r="M2598" i="4"/>
  <c r="M1462" i="4"/>
  <c r="P1462" i="4"/>
  <c r="P1637" i="4"/>
  <c r="M1637" i="4"/>
  <c r="M2690" i="4"/>
  <c r="P2690" i="4"/>
  <c r="M1610" i="4"/>
  <c r="P4243" i="4"/>
  <c r="M2982" i="4"/>
  <c r="P1842" i="4"/>
  <c r="M3572" i="4"/>
  <c r="P3569" i="4"/>
  <c r="M2878" i="4"/>
  <c r="P903" i="4"/>
  <c r="M2279" i="4"/>
  <c r="P9" i="4"/>
  <c r="P1876" i="4"/>
  <c r="M4302" i="4"/>
  <c r="M2346" i="4"/>
  <c r="P2378" i="4"/>
  <c r="P1871" i="4"/>
  <c r="M949" i="4"/>
  <c r="P1280" i="4"/>
  <c r="P2595" i="4"/>
  <c r="M2596" i="4"/>
  <c r="P4004" i="4"/>
  <c r="M3199" i="4"/>
  <c r="P3197" i="4"/>
  <c r="M4821" i="4"/>
  <c r="P4401" i="4"/>
  <c r="M2824" i="4"/>
  <c r="P2824" i="4"/>
  <c r="M433" i="4"/>
  <c r="P433" i="4"/>
  <c r="P802" i="4"/>
  <c r="M865" i="4"/>
  <c r="P865" i="4"/>
  <c r="M4287" i="4"/>
  <c r="P4287" i="4"/>
  <c r="M3753" i="4"/>
  <c r="P3753" i="4"/>
  <c r="P2693" i="4"/>
  <c r="M2693" i="4"/>
  <c r="P300" i="4"/>
  <c r="M300" i="4"/>
  <c r="P2375" i="4"/>
  <c r="M2375" i="4"/>
  <c r="P226" i="4"/>
  <c r="M226" i="4"/>
  <c r="P1416" i="4"/>
  <c r="M1416" i="4"/>
  <c r="M2719" i="4"/>
  <c r="P2719" i="4"/>
  <c r="P1962" i="4"/>
  <c r="M1962" i="4"/>
  <c r="M121" i="4"/>
  <c r="P121" i="4"/>
  <c r="M3259" i="4"/>
  <c r="P3259" i="4"/>
  <c r="P4006" i="4"/>
  <c r="M4006" i="4"/>
  <c r="M3683" i="4"/>
  <c r="P3683" i="4"/>
  <c r="P4255" i="4"/>
  <c r="M4255" i="4"/>
  <c r="M1357" i="4"/>
  <c r="P1357" i="4"/>
  <c r="P2449" i="4"/>
  <c r="M2449" i="4"/>
  <c r="M1126" i="4"/>
  <c r="P1126" i="4"/>
  <c r="P3046" i="4"/>
  <c r="M3046" i="4"/>
  <c r="P2459" i="4"/>
  <c r="P1276" i="4"/>
  <c r="M2579" i="4"/>
  <c r="P2579" i="4"/>
  <c r="P676" i="4"/>
  <c r="P2981" i="4"/>
  <c r="M722" i="4"/>
  <c r="M4715" i="4"/>
  <c r="P3474" i="4"/>
  <c r="M3565" i="4"/>
  <c r="P4604" i="4"/>
  <c r="P3754" i="4"/>
  <c r="M1472" i="4"/>
  <c r="P2978" i="4"/>
  <c r="M1238" i="4"/>
  <c r="M2401" i="4"/>
  <c r="P1496" i="4"/>
  <c r="P1468" i="4"/>
  <c r="M67" i="4"/>
  <c r="P1477" i="4"/>
  <c r="M1507" i="4"/>
  <c r="M2502" i="4"/>
  <c r="M46" i="4"/>
  <c r="P44" i="4"/>
  <c r="P3006" i="4"/>
  <c r="M1056" i="4"/>
  <c r="P821" i="4"/>
  <c r="M2660" i="4"/>
  <c r="P2660" i="4"/>
  <c r="M3709" i="4"/>
  <c r="P3709" i="4"/>
  <c r="M585" i="4"/>
  <c r="P585" i="4"/>
  <c r="M578" i="4"/>
  <c r="P578" i="4"/>
  <c r="P2678" i="4"/>
  <c r="M2678" i="4"/>
  <c r="M2162" i="4"/>
  <c r="P2162" i="4"/>
  <c r="M568" i="4"/>
  <c r="P568" i="4"/>
  <c r="M232" i="4"/>
  <c r="P232" i="4"/>
  <c r="M2650" i="4"/>
  <c r="P2650" i="4"/>
  <c r="P42" i="4"/>
  <c r="M42" i="4"/>
  <c r="P2973" i="4"/>
  <c r="M2973" i="4"/>
  <c r="M2871" i="4"/>
  <c r="P2871" i="4"/>
  <c r="M4410" i="4"/>
  <c r="P4410" i="4"/>
  <c r="M3768" i="4"/>
  <c r="P3768" i="4"/>
  <c r="M3379" i="4"/>
  <c r="P3379" i="4"/>
  <c r="P80" i="4"/>
  <c r="M80" i="4"/>
  <c r="M316" i="4"/>
  <c r="P316" i="4"/>
  <c r="M4003" i="4"/>
  <c r="P4003" i="4"/>
  <c r="P1142" i="4"/>
  <c r="M1142" i="4"/>
  <c r="P3047" i="4"/>
  <c r="M3047" i="4"/>
  <c r="P2543" i="4"/>
  <c r="M2543" i="4"/>
  <c r="P548" i="4"/>
  <c r="M4398" i="4"/>
  <c r="P4398" i="4"/>
  <c r="M1945" i="4"/>
  <c r="P1945" i="4"/>
  <c r="M586" i="4"/>
  <c r="P586" i="4"/>
  <c r="P4768" i="4"/>
  <c r="M4768" i="4"/>
  <c r="P1651" i="4"/>
  <c r="M1651" i="4"/>
  <c r="M4014" i="4"/>
  <c r="P4014" i="4"/>
  <c r="M4306" i="4"/>
  <c r="P4306" i="4"/>
  <c r="P3571" i="4"/>
  <c r="M3571" i="4"/>
  <c r="M2880" i="4"/>
  <c r="P2880" i="4"/>
  <c r="P2282" i="4"/>
  <c r="M2282" i="4"/>
  <c r="M3182" i="4"/>
  <c r="P3182" i="4"/>
  <c r="P4708" i="4"/>
  <c r="M4708" i="4"/>
  <c r="P4714" i="4"/>
  <c r="M4714" i="4"/>
  <c r="M3628" i="4"/>
  <c r="P3628" i="4"/>
  <c r="M2450" i="4"/>
  <c r="P2450" i="4"/>
  <c r="M2876" i="4"/>
  <c r="P2876" i="4"/>
  <c r="P908" i="4"/>
  <c r="M908" i="4"/>
  <c r="P617" i="4"/>
  <c r="M617" i="4"/>
  <c r="M4794" i="4"/>
  <c r="P4794" i="4"/>
  <c r="P4788" i="4"/>
  <c r="M4788" i="4"/>
  <c r="P2423" i="4"/>
  <c r="M2423" i="4"/>
  <c r="P2421" i="4"/>
  <c r="M2421" i="4"/>
  <c r="M532" i="4"/>
  <c r="P532" i="4"/>
  <c r="M2347" i="4"/>
  <c r="P2347" i="4"/>
  <c r="P2873" i="4"/>
  <c r="M2873" i="4"/>
  <c r="M2872" i="4"/>
  <c r="P2872" i="4"/>
  <c r="P342" i="4"/>
  <c r="M342" i="4"/>
  <c r="M267" i="4"/>
  <c r="P267" i="4"/>
  <c r="P416" i="4"/>
  <c r="M416" i="4"/>
  <c r="M1499" i="4"/>
  <c r="P1499" i="4"/>
  <c r="P4257" i="4"/>
  <c r="M4257" i="4"/>
  <c r="P3238" i="4"/>
  <c r="M3238" i="4"/>
  <c r="M1546" i="4"/>
  <c r="P1546" i="4"/>
  <c r="P1985" i="4"/>
  <c r="M1985" i="4"/>
  <c r="M854" i="4"/>
  <c r="P854" i="4"/>
  <c r="M2357" i="4"/>
  <c r="P2357" i="4"/>
  <c r="M1701" i="4"/>
  <c r="P1701" i="4"/>
  <c r="P1721" i="4"/>
  <c r="M1721" i="4"/>
  <c r="P1476" i="4"/>
  <c r="M1476" i="4"/>
  <c r="M1791" i="4"/>
  <c r="P1791" i="4"/>
  <c r="P2114" i="4"/>
  <c r="M2114" i="4"/>
  <c r="P1189" i="4"/>
  <c r="M1189" i="4"/>
  <c r="M2189" i="4"/>
  <c r="P2189" i="4"/>
  <c r="P1667" i="4"/>
  <c r="M1667" i="4"/>
  <c r="M1826" i="4"/>
  <c r="P1826" i="4"/>
  <c r="M231" i="4"/>
  <c r="P231" i="4"/>
  <c r="P70" i="4"/>
  <c r="M70" i="4"/>
  <c r="M1961" i="4"/>
  <c r="P1961" i="4"/>
  <c r="M4820" i="4"/>
  <c r="P4820" i="4"/>
  <c r="P39" i="4"/>
  <c r="M39" i="4"/>
  <c r="M3260" i="4"/>
  <c r="P3260" i="4"/>
  <c r="M4830" i="4"/>
  <c r="P4830" i="4"/>
  <c r="P1812" i="4"/>
  <c r="M1812" i="4"/>
  <c r="P2638" i="4"/>
  <c r="M2638" i="4"/>
  <c r="P956" i="4"/>
  <c r="M956" i="4"/>
  <c r="P3462" i="4"/>
  <c r="M3462" i="4"/>
  <c r="M4606" i="4"/>
  <c r="P4606" i="4"/>
  <c r="P1275" i="4"/>
  <c r="M1275" i="4"/>
  <c r="P725" i="4"/>
  <c r="M725" i="4"/>
  <c r="M1451" i="4"/>
  <c r="P1451" i="4"/>
  <c r="M3235" i="4"/>
  <c r="P3235" i="4"/>
  <c r="P1301" i="4"/>
  <c r="M1301" i="4"/>
  <c r="M4242" i="4"/>
  <c r="P4242" i="4"/>
  <c r="M30" i="4"/>
  <c r="P30" i="4"/>
  <c r="M2070" i="4"/>
  <c r="P2070" i="4"/>
  <c r="P2061" i="4"/>
  <c r="M2061" i="4"/>
  <c r="M1836" i="4"/>
  <c r="P1836" i="4"/>
  <c r="M3857" i="4"/>
  <c r="P3857" i="4"/>
  <c r="P3854" i="4"/>
  <c r="M3854" i="4"/>
  <c r="M2604" i="4"/>
  <c r="P2604" i="4"/>
  <c r="M1358" i="4"/>
  <c r="P1358" i="4"/>
  <c r="P317" i="4"/>
  <c r="M317" i="4"/>
  <c r="P464" i="4"/>
  <c r="M464" i="4"/>
  <c r="M3750" i="4"/>
  <c r="P3750" i="4"/>
  <c r="P3562" i="4"/>
  <c r="M3562" i="4"/>
  <c r="P3647" i="4"/>
  <c r="M3647" i="4"/>
  <c r="M3561" i="4"/>
  <c r="P3561" i="4"/>
  <c r="M508" i="4"/>
  <c r="P508" i="4"/>
  <c r="P3048" i="4"/>
  <c r="M3048" i="4"/>
  <c r="P439" i="4"/>
  <c r="M439" i="4"/>
  <c r="P887" i="4"/>
  <c r="M887" i="4"/>
  <c r="M473" i="4"/>
  <c r="P473" i="4"/>
  <c r="M2299" i="4"/>
  <c r="P2299" i="4"/>
  <c r="P3198" i="4"/>
  <c r="M3198" i="4"/>
  <c r="P2544" i="4"/>
  <c r="M2544" i="4"/>
  <c r="M679" i="4"/>
  <c r="P679" i="4"/>
  <c r="M1118" i="4"/>
  <c r="P1118" i="4"/>
  <c r="M916" i="4"/>
  <c r="P916" i="4"/>
  <c r="P4399" i="4"/>
  <c r="M4399" i="4"/>
  <c r="P4244" i="4"/>
  <c r="M4244" i="4"/>
  <c r="M1236" i="4"/>
  <c r="P1236" i="4"/>
  <c r="P397" i="4"/>
  <c r="M397" i="4"/>
  <c r="M3568" i="4"/>
  <c r="P3568" i="4"/>
  <c r="M2281" i="4"/>
  <c r="P2281" i="4"/>
  <c r="M4011" i="4"/>
  <c r="P4011" i="4"/>
  <c r="P2537" i="4"/>
  <c r="M2537" i="4"/>
  <c r="P921" i="4"/>
  <c r="M921" i="4"/>
  <c r="M2495" i="4"/>
  <c r="P2495" i="4"/>
  <c r="P1339" i="4"/>
  <c r="M1339" i="4"/>
  <c r="P1718" i="4"/>
  <c r="M1718" i="4"/>
  <c r="M3261" i="4"/>
  <c r="P3261" i="4"/>
  <c r="M1803" i="4"/>
  <c r="P1803" i="4"/>
  <c r="M1452" i="4"/>
  <c r="P1452" i="4"/>
  <c r="P4253" i="4"/>
  <c r="M4253" i="4"/>
  <c r="P3461" i="4"/>
  <c r="M3461" i="4"/>
  <c r="P3855" i="4"/>
  <c r="M3855" i="4"/>
  <c r="P465" i="4"/>
  <c r="M465" i="4"/>
  <c r="P3003" i="4"/>
  <c r="M3003" i="4"/>
  <c r="M440" i="4"/>
  <c r="P440" i="4"/>
  <c r="P1607" i="4"/>
  <c r="M3387" i="4"/>
  <c r="M1643" i="4"/>
  <c r="P3573" i="4"/>
  <c r="M909" i="4"/>
  <c r="P907" i="4"/>
  <c r="M2422" i="4"/>
  <c r="P2420" i="4"/>
  <c r="M2976" i="4"/>
  <c r="M4009" i="4"/>
  <c r="P4007" i="4"/>
  <c r="P1240" i="4"/>
  <c r="M266" i="4"/>
  <c r="M1069" i="4"/>
  <c r="P1548" i="4"/>
  <c r="P1720" i="4"/>
  <c r="M33" i="4"/>
  <c r="P2069" i="4"/>
  <c r="P1821" i="4"/>
  <c r="M2783" i="4"/>
  <c r="M2868" i="4"/>
  <c r="M1745" i="4"/>
  <c r="P1745" i="4"/>
  <c r="M758" i="4"/>
  <c r="P758" i="4"/>
  <c r="M822" i="4"/>
  <c r="P822" i="4"/>
  <c r="M1490" i="4"/>
  <c r="P1490" i="4"/>
  <c r="P1606" i="4"/>
  <c r="M1606" i="4"/>
  <c r="P1565" i="4"/>
  <c r="M1565" i="4"/>
  <c r="P3997" i="4"/>
  <c r="M3997" i="4"/>
  <c r="M1940" i="4"/>
  <c r="P1940" i="4"/>
  <c r="P1938" i="4"/>
  <c r="M1938" i="4"/>
  <c r="M4766" i="4"/>
  <c r="P4766" i="4"/>
  <c r="P1841" i="4"/>
  <c r="M1841" i="4"/>
  <c r="M3989" i="4"/>
  <c r="P3989" i="4"/>
  <c r="M3988" i="4"/>
  <c r="P3988" i="4"/>
  <c r="M4760" i="4"/>
  <c r="P4760" i="4"/>
  <c r="M3191" i="4"/>
  <c r="P3191" i="4"/>
  <c r="P3985" i="4"/>
  <c r="M3985" i="4"/>
  <c r="M3081" i="4"/>
  <c r="P3081" i="4"/>
  <c r="P2276" i="4"/>
  <c r="M2276" i="4"/>
  <c r="P3079" i="4"/>
  <c r="M3079" i="4"/>
  <c r="P1253" i="4"/>
  <c r="M1253" i="4"/>
  <c r="P1824" i="4"/>
  <c r="M1824" i="4"/>
  <c r="M1309" i="4"/>
  <c r="P1309" i="4"/>
  <c r="M3078" i="4"/>
  <c r="P3078" i="4"/>
  <c r="P3983" i="4"/>
  <c r="M3983" i="4"/>
  <c r="M800" i="4"/>
  <c r="P800" i="4"/>
  <c r="P2271" i="4"/>
  <c r="M2271" i="4"/>
  <c r="M21" i="4"/>
  <c r="P21" i="4"/>
  <c r="P3501" i="4"/>
  <c r="M3501" i="4"/>
  <c r="M4787" i="4"/>
  <c r="P4787" i="4"/>
  <c r="M2890" i="4"/>
  <c r="P2890" i="4"/>
  <c r="M3326" i="4"/>
  <c r="P3326" i="4"/>
  <c r="P4618" i="4"/>
  <c r="M4618" i="4"/>
  <c r="M2479" i="4"/>
  <c r="P2479" i="4"/>
  <c r="M2406" i="4"/>
  <c r="P2406" i="4"/>
  <c r="P3980" i="4"/>
  <c r="M3980" i="4"/>
  <c r="P2888" i="4"/>
  <c r="M2888" i="4"/>
  <c r="P4297" i="4"/>
  <c r="M4297" i="4"/>
  <c r="P2821" i="4"/>
  <c r="M2821" i="4"/>
  <c r="M1058" i="4"/>
  <c r="P1058" i="4"/>
  <c r="P2815" i="4"/>
  <c r="M2815" i="4"/>
  <c r="M3076" i="4"/>
  <c r="P3076" i="4"/>
  <c r="M1057" i="4"/>
  <c r="P1057" i="4"/>
  <c r="P2776" i="4"/>
  <c r="M2776" i="4"/>
  <c r="P3976" i="4"/>
  <c r="M3976" i="4"/>
  <c r="P501" i="4"/>
  <c r="M501" i="4"/>
  <c r="P1337" i="4"/>
  <c r="M1337" i="4"/>
  <c r="M2394" i="4"/>
  <c r="P2394" i="4"/>
  <c r="M4829" i="4"/>
  <c r="P4829" i="4"/>
  <c r="P1467" i="4"/>
  <c r="M1467" i="4"/>
  <c r="M4828" i="4"/>
  <c r="P4828" i="4"/>
  <c r="P34" i="4"/>
  <c r="M34" i="4"/>
  <c r="M429" i="4"/>
  <c r="P429" i="4"/>
  <c r="M1505" i="4"/>
  <c r="P1505" i="4"/>
  <c r="M1744" i="4"/>
  <c r="P1744" i="4"/>
  <c r="M184" i="4"/>
  <c r="P184" i="4"/>
  <c r="M285" i="4"/>
  <c r="P285" i="4"/>
  <c r="P2009" i="4"/>
  <c r="M2009" i="4"/>
  <c r="P1560" i="4"/>
  <c r="M1560" i="4"/>
  <c r="P170" i="4"/>
  <c r="M170" i="4"/>
  <c r="P169" i="4"/>
  <c r="M169" i="4"/>
  <c r="M1170" i="4"/>
  <c r="P1170" i="4"/>
  <c r="M1886" i="4"/>
  <c r="P1886" i="4"/>
  <c r="M1681" i="4"/>
  <c r="P1681" i="4"/>
  <c r="M1520" i="4"/>
  <c r="P1520" i="4"/>
  <c r="P443" i="4"/>
  <c r="M443" i="4"/>
  <c r="P276" i="4"/>
  <c r="M276" i="4"/>
  <c r="M56" i="4"/>
  <c r="P56" i="4"/>
  <c r="M728" i="4"/>
  <c r="P728" i="4"/>
  <c r="M1157" i="4"/>
  <c r="P1157" i="4"/>
  <c r="M1088" i="4"/>
  <c r="P1088" i="4"/>
  <c r="P376" i="4"/>
  <c r="M376" i="4"/>
  <c r="M773" i="4"/>
  <c r="P773" i="4"/>
  <c r="M824" i="4"/>
  <c r="P824" i="4"/>
  <c r="M1300" i="4"/>
  <c r="P1300" i="4"/>
  <c r="P506" i="4"/>
  <c r="M506" i="4"/>
  <c r="P1733" i="4"/>
  <c r="M1733" i="4"/>
  <c r="M309" i="4"/>
  <c r="P309" i="4"/>
  <c r="M2884" i="4"/>
  <c r="P2884" i="4"/>
  <c r="M2072" i="4"/>
  <c r="P2072" i="4"/>
  <c r="P2040" i="4"/>
  <c r="M2040" i="4"/>
  <c r="M3706" i="4"/>
  <c r="P3706" i="4"/>
  <c r="M435" i="4"/>
  <c r="P435" i="4"/>
  <c r="M2003" i="4"/>
  <c r="P2003" i="4"/>
  <c r="P1285" i="4"/>
  <c r="M1285" i="4"/>
  <c r="M3075" i="4"/>
  <c r="P3075" i="4"/>
  <c r="M4749" i="4"/>
  <c r="P4749" i="4"/>
  <c r="M4720" i="4"/>
  <c r="P4720" i="4"/>
  <c r="M2775" i="4"/>
  <c r="P2775" i="4"/>
  <c r="M2112" i="4"/>
  <c r="P2112" i="4"/>
  <c r="M3972" i="4"/>
  <c r="P3972" i="4"/>
  <c r="M3646" i="4"/>
  <c r="P3646" i="4"/>
  <c r="M453" i="4"/>
  <c r="P453" i="4"/>
  <c r="M1456" i="4"/>
  <c r="P1456" i="4"/>
  <c r="M993" i="4"/>
  <c r="P993" i="4"/>
  <c r="M989" i="4"/>
  <c r="P989" i="4"/>
  <c r="M589" i="4"/>
  <c r="P589" i="4"/>
  <c r="M3374" i="4"/>
  <c r="P3374" i="4"/>
  <c r="M2582" i="4"/>
  <c r="P2582" i="4"/>
  <c r="M2581" i="4"/>
  <c r="P2581" i="4"/>
  <c r="M2197" i="4"/>
  <c r="P2197" i="4"/>
  <c r="M559" i="4"/>
  <c r="P559" i="4"/>
  <c r="M579" i="4"/>
  <c r="P579" i="4"/>
  <c r="M3559" i="4"/>
  <c r="P3559" i="4"/>
  <c r="M20" i="4"/>
  <c r="P20" i="4"/>
  <c r="M930" i="4"/>
  <c r="M1428" i="4"/>
  <c r="M1960" i="4"/>
  <c r="P1960" i="4"/>
  <c r="P3565" i="4"/>
  <c r="P4792" i="4"/>
  <c r="P4009" i="4"/>
  <c r="P1069" i="4"/>
  <c r="P4396" i="4"/>
  <c r="M4396" i="4"/>
  <c r="M757" i="4"/>
  <c r="P757" i="4"/>
  <c r="M1489" i="4"/>
  <c r="P1489" i="4"/>
  <c r="M1597" i="4"/>
  <c r="P1597" i="4"/>
  <c r="M1939" i="4"/>
  <c r="P1939" i="4"/>
  <c r="M716" i="4"/>
  <c r="P716" i="4"/>
  <c r="M3995" i="4"/>
  <c r="P3995" i="4"/>
  <c r="M4765" i="4"/>
  <c r="P4765" i="4"/>
  <c r="M4589" i="4"/>
  <c r="P4589" i="4"/>
  <c r="M173" i="4"/>
  <c r="P173" i="4"/>
  <c r="M494" i="4"/>
  <c r="P494" i="4"/>
  <c r="M941" i="4"/>
  <c r="P941" i="4"/>
  <c r="M1466" i="4"/>
  <c r="P1466" i="4"/>
  <c r="M390" i="4"/>
  <c r="P390" i="4"/>
  <c r="M2071" i="4"/>
  <c r="P2071" i="4"/>
  <c r="M4826" i="4"/>
  <c r="P4826" i="4"/>
  <c r="M811" i="4"/>
  <c r="P811" i="4"/>
  <c r="M581" i="4"/>
  <c r="P581" i="4"/>
  <c r="M2891" i="4"/>
  <c r="P2891" i="4"/>
  <c r="M4759" i="4"/>
  <c r="P4759" i="4"/>
  <c r="M394" i="4"/>
  <c r="P394" i="4"/>
  <c r="M1156" i="4"/>
  <c r="P1156" i="4"/>
  <c r="M3846" i="4"/>
  <c r="P3846" i="4"/>
  <c r="M2698" i="4"/>
  <c r="P2698" i="4"/>
  <c r="P3505" i="4"/>
  <c r="M756" i="4"/>
  <c r="P756" i="4"/>
  <c r="M2787" i="4"/>
  <c r="P2787" i="4"/>
  <c r="M2408" i="4"/>
  <c r="P2408" i="4"/>
  <c r="M1070" i="4"/>
  <c r="P1070" i="4"/>
  <c r="M1521" i="4"/>
  <c r="P1521" i="4"/>
  <c r="M2736" i="4"/>
  <c r="P2736" i="4"/>
  <c r="M3548" i="4"/>
  <c r="P3548" i="4"/>
  <c r="P2487" i="4"/>
  <c r="M24" i="4"/>
  <c r="P24" i="4"/>
  <c r="P759" i="4"/>
  <c r="P804" i="4"/>
  <c r="P880" i="4"/>
  <c r="M1943" i="4"/>
  <c r="P1943" i="4"/>
  <c r="M3986" i="4"/>
  <c r="M4431" i="4"/>
  <c r="M572" i="4"/>
  <c r="P572" i="4"/>
  <c r="M1658" i="4"/>
  <c r="P1658" i="4"/>
  <c r="P2893" i="4"/>
  <c r="M2893" i="4"/>
  <c r="M2892" i="4"/>
  <c r="P2892" i="4"/>
  <c r="M3708" i="4"/>
  <c r="P3708" i="4"/>
  <c r="P3082" i="4"/>
  <c r="M3082" i="4"/>
  <c r="P592" i="4"/>
  <c r="M592" i="4"/>
  <c r="M803" i="4"/>
  <c r="P803" i="4"/>
  <c r="M205" i="4"/>
  <c r="P205" i="4"/>
  <c r="M3981" i="4"/>
  <c r="P3981" i="4"/>
  <c r="M35" i="4"/>
  <c r="P35" i="4"/>
  <c r="M3784" i="4"/>
  <c r="P3784" i="4"/>
  <c r="M2062" i="4"/>
  <c r="P2062" i="4"/>
  <c r="M1286" i="4"/>
  <c r="P1286" i="4"/>
  <c r="M3375" i="4"/>
  <c r="P3375" i="4"/>
  <c r="M2569" i="4"/>
  <c r="P2569" i="4"/>
  <c r="P1159" i="4"/>
  <c r="M1159" i="4"/>
  <c r="M3970" i="4"/>
  <c r="P3970" i="4"/>
  <c r="M1158" i="4"/>
  <c r="P1158" i="4"/>
  <c r="P4723" i="4"/>
  <c r="M1488" i="4"/>
  <c r="P1605" i="4"/>
  <c r="M717" i="4"/>
  <c r="P717" i="4"/>
  <c r="M3993" i="4"/>
  <c r="M1071" i="4"/>
  <c r="P1071" i="4"/>
  <c r="M2315" i="4"/>
  <c r="P2315" i="4"/>
  <c r="M456" i="4"/>
  <c r="P456" i="4"/>
  <c r="M1764" i="4"/>
  <c r="P1764" i="4"/>
  <c r="M2275" i="4"/>
  <c r="P2275" i="4"/>
  <c r="M3984" i="4"/>
  <c r="P3984" i="4"/>
  <c r="M3458" i="4"/>
  <c r="P3458" i="4"/>
  <c r="M3456" i="4"/>
  <c r="P3456" i="4"/>
  <c r="M4602" i="4"/>
  <c r="P4602" i="4"/>
  <c r="M3500" i="4"/>
  <c r="P3500" i="4"/>
  <c r="M3206" i="4"/>
  <c r="P3206" i="4"/>
  <c r="M2409" i="4"/>
  <c r="P2409" i="4"/>
  <c r="M1394" i="4"/>
  <c r="P1394" i="4"/>
  <c r="M2817" i="4"/>
  <c r="P2817" i="4"/>
  <c r="P1392" i="4"/>
  <c r="M1392" i="4"/>
  <c r="P2349" i="4"/>
  <c r="M2349" i="4"/>
  <c r="M3979" i="4"/>
  <c r="P3979" i="4"/>
  <c r="M2886" i="4"/>
  <c r="P2886" i="4"/>
  <c r="M3627" i="4"/>
  <c r="P3627" i="4"/>
  <c r="P2443" i="4"/>
  <c r="M2443" i="4"/>
  <c r="P1736" i="4"/>
  <c r="M1736" i="4"/>
  <c r="P2270" i="4"/>
  <c r="M2270" i="4"/>
  <c r="M2267" i="4"/>
  <c r="M126" i="4"/>
  <c r="P126" i="4"/>
  <c r="P1673" i="4"/>
  <c r="M1673" i="4"/>
  <c r="M571" i="4"/>
  <c r="P571" i="4"/>
  <c r="M1532" i="4"/>
  <c r="P1532" i="4"/>
  <c r="M4843" i="4"/>
  <c r="P4843" i="4"/>
  <c r="P2356" i="4"/>
  <c r="M2356" i="4"/>
  <c r="M1087" i="4"/>
  <c r="P1087" i="4"/>
  <c r="M3301" i="4"/>
  <c r="P3301" i="4"/>
  <c r="M3633" i="4"/>
  <c r="P3633" i="4"/>
  <c r="M505" i="4"/>
  <c r="P505" i="4"/>
  <c r="M145" i="4"/>
  <c r="P145" i="4"/>
  <c r="M2038" i="4"/>
  <c r="P2038" i="4"/>
  <c r="M3363" i="4"/>
  <c r="P3363" i="4"/>
  <c r="M1287" i="4"/>
  <c r="P1287" i="4"/>
  <c r="M2001" i="4"/>
  <c r="P2001" i="4"/>
  <c r="M4748" i="4"/>
  <c r="P4748" i="4"/>
  <c r="M2111" i="4"/>
  <c r="P2111" i="4"/>
  <c r="M452" i="4"/>
  <c r="P452" i="4"/>
  <c r="M992" i="4"/>
  <c r="P992" i="4"/>
  <c r="M137" i="4"/>
  <c r="P137" i="4"/>
  <c r="M4642" i="4"/>
  <c r="P4642" i="4"/>
  <c r="P2274" i="4"/>
  <c r="P4716" i="4"/>
  <c r="P3077" i="4"/>
  <c r="P3634" i="4"/>
  <c r="P3378" i="4"/>
  <c r="P2822" i="4"/>
  <c r="P500" i="4"/>
  <c r="P2269" i="4"/>
  <c r="P2267" i="4"/>
  <c r="P2011" i="4"/>
  <c r="M1859" i="4"/>
  <c r="M2774" i="4"/>
  <c r="M1494" i="4"/>
  <c r="P2401" i="4"/>
  <c r="M206" i="4"/>
  <c r="P206" i="4"/>
  <c r="M155" i="4"/>
  <c r="P155" i="4"/>
  <c r="M2823" i="4"/>
  <c r="P2823" i="4"/>
  <c r="M2436" i="4"/>
  <c r="P2436" i="4"/>
  <c r="M2887" i="4"/>
  <c r="P2887" i="4"/>
  <c r="M3978" i="4"/>
  <c r="P3978" i="4"/>
  <c r="M3455" i="4"/>
  <c r="P3455" i="4"/>
  <c r="M498" i="4"/>
  <c r="P498" i="4"/>
  <c r="M2659" i="4"/>
  <c r="P2659" i="4"/>
  <c r="M1738" i="4"/>
  <c r="P1738" i="4"/>
  <c r="M225" i="4"/>
  <c r="P225" i="4"/>
  <c r="M2519" i="4"/>
  <c r="P2519" i="4"/>
  <c r="M125" i="4"/>
  <c r="P125" i="4"/>
  <c r="M1672" i="4"/>
  <c r="P1672" i="4"/>
  <c r="M1427" i="4"/>
  <c r="P1427" i="4"/>
  <c r="M778" i="4"/>
  <c r="P778" i="4"/>
  <c r="M412" i="4"/>
  <c r="P412" i="4"/>
  <c r="M421" i="4"/>
  <c r="P421" i="4"/>
  <c r="P497" i="4"/>
  <c r="M497" i="4"/>
  <c r="M311" i="4"/>
  <c r="P311" i="4"/>
  <c r="P2066" i="4"/>
  <c r="M2066" i="4"/>
  <c r="M3343" i="4"/>
  <c r="P3343" i="4"/>
  <c r="P437" i="4"/>
  <c r="M437" i="4"/>
  <c r="M434" i="4"/>
  <c r="P434" i="4"/>
  <c r="P3073" i="4"/>
  <c r="M3073" i="4"/>
  <c r="P1046" i="4"/>
  <c r="M1046" i="4"/>
  <c r="P2813" i="4"/>
  <c r="M2813" i="4"/>
  <c r="M455" i="4"/>
  <c r="P455" i="4"/>
  <c r="M3973" i="4"/>
  <c r="P3973" i="4"/>
  <c r="M2110" i="4"/>
  <c r="P2110" i="4"/>
  <c r="M3644" i="4"/>
  <c r="P3644" i="4"/>
  <c r="P991" i="4"/>
  <c r="M991" i="4"/>
  <c r="P987" i="4"/>
  <c r="M987" i="4"/>
  <c r="P1325" i="4"/>
  <c r="M1325" i="4"/>
  <c r="M587" i="4"/>
  <c r="P587" i="4"/>
  <c r="M820" i="4"/>
  <c r="P820" i="4"/>
  <c r="M561" i="4"/>
  <c r="P561" i="4"/>
  <c r="P560" i="4"/>
  <c r="M560" i="4"/>
  <c r="M809" i="4"/>
  <c r="P809" i="4"/>
  <c r="P3996" i="4"/>
  <c r="P3992" i="4"/>
  <c r="M3192" i="4"/>
  <c r="P4299" i="4"/>
  <c r="M2816" i="4"/>
  <c r="M3975" i="4"/>
  <c r="P391" i="4"/>
  <c r="P182" i="4"/>
  <c r="P1545" i="4"/>
  <c r="M1340" i="4"/>
  <c r="P721" i="4"/>
  <c r="M3258" i="4"/>
  <c r="P4641" i="4"/>
  <c r="P2798" i="4"/>
  <c r="M2798" i="4"/>
  <c r="P3227" i="4"/>
  <c r="M3227" i="4"/>
  <c r="P3531" i="4"/>
  <c r="M3531" i="4"/>
  <c r="P3927" i="4"/>
  <c r="M3927" i="4"/>
  <c r="P1929" i="4"/>
  <c r="M1929" i="4"/>
  <c r="P1921" i="4"/>
  <c r="M1921" i="4"/>
  <c r="P4378" i="4"/>
  <c r="M4378" i="4"/>
  <c r="P3919" i="4"/>
  <c r="M3919" i="4"/>
  <c r="P1516" i="4"/>
  <c r="M1516" i="4"/>
  <c r="P3700" i="4"/>
  <c r="M3700" i="4"/>
  <c r="P143" i="4"/>
  <c r="M143" i="4"/>
  <c r="P1611" i="4"/>
  <c r="M1611" i="4"/>
  <c r="P4690" i="4"/>
  <c r="M4690" i="4"/>
  <c r="P4433" i="4"/>
  <c r="M4433" i="4"/>
  <c r="P1616" i="4"/>
  <c r="M1616" i="4"/>
  <c r="M482" i="4"/>
  <c r="P482" i="4"/>
  <c r="M2256" i="4"/>
  <c r="P2256" i="4"/>
  <c r="M2556" i="4"/>
  <c r="P2556" i="4"/>
  <c r="M2368" i="4"/>
  <c r="P2368" i="4"/>
  <c r="M2176" i="4"/>
  <c r="P2176" i="4"/>
  <c r="M2152" i="4"/>
  <c r="P2152" i="4"/>
  <c r="M2148" i="4"/>
  <c r="P2148" i="4"/>
  <c r="M2171" i="4"/>
  <c r="P2171" i="4"/>
  <c r="M971" i="4"/>
  <c r="P971" i="4"/>
  <c r="M954" i="4"/>
  <c r="P954" i="4"/>
  <c r="M4746" i="4"/>
  <c r="P4746" i="4"/>
  <c r="M2526" i="4"/>
  <c r="P2526" i="4"/>
  <c r="M3698" i="4"/>
  <c r="P3698" i="4"/>
  <c r="M2308" i="4"/>
  <c r="M3928" i="4"/>
  <c r="P3928" i="4"/>
  <c r="M3923" i="4"/>
  <c r="M2694" i="4"/>
  <c r="P2694" i="4"/>
  <c r="M3494" i="4"/>
  <c r="M801" i="4"/>
  <c r="P801" i="4"/>
  <c r="P3459" i="4"/>
  <c r="M3459" i="4"/>
  <c r="M1518" i="4"/>
  <c r="P1518" i="4"/>
  <c r="P3457" i="4"/>
  <c r="M3457" i="4"/>
  <c r="P2786" i="4"/>
  <c r="M2786" i="4"/>
  <c r="P738" i="4"/>
  <c r="M738" i="4"/>
  <c r="M22" i="4"/>
  <c r="P22" i="4"/>
  <c r="P3499" i="4"/>
  <c r="M3499" i="4"/>
  <c r="M1066" i="4"/>
  <c r="P1066" i="4"/>
  <c r="P2410" i="4"/>
  <c r="M2410" i="4"/>
  <c r="P2407" i="4"/>
  <c r="M2407" i="4"/>
  <c r="M2889" i="4"/>
  <c r="P2889" i="4"/>
  <c r="M2785" i="4"/>
  <c r="P2785" i="4"/>
  <c r="P2818" i="4"/>
  <c r="M2818" i="4"/>
  <c r="M4216" i="4"/>
  <c r="P4216" i="4"/>
  <c r="M1390" i="4"/>
  <c r="P1390" i="4"/>
  <c r="M3977" i="4"/>
  <c r="P3977" i="4"/>
  <c r="M2738" i="4"/>
  <c r="P2738" i="4"/>
  <c r="M1091" i="4"/>
  <c r="P1091" i="4"/>
  <c r="M1737" i="4"/>
  <c r="P1737" i="4"/>
  <c r="M623" i="4"/>
  <c r="P623" i="4"/>
  <c r="M2010" i="4"/>
  <c r="P2010" i="4"/>
  <c r="M1674" i="4"/>
  <c r="P1674" i="4"/>
  <c r="M2518" i="4"/>
  <c r="P2518" i="4"/>
  <c r="P1297" i="4"/>
  <c r="M1297" i="4"/>
  <c r="M1504" i="4"/>
  <c r="P1504" i="4"/>
  <c r="P2008" i="4"/>
  <c r="M2008" i="4"/>
  <c r="P57" i="4"/>
  <c r="M57" i="4"/>
  <c r="P729" i="4"/>
  <c r="M729" i="4"/>
  <c r="P3026" i="4"/>
  <c r="M3026" i="4"/>
  <c r="M413" i="4"/>
  <c r="P413" i="4"/>
  <c r="P3776" i="4"/>
  <c r="M3776" i="4"/>
  <c r="M3558" i="4"/>
  <c r="P3558" i="4"/>
  <c r="P310" i="4"/>
  <c r="M310" i="4"/>
  <c r="M2885" i="4"/>
  <c r="P2885" i="4"/>
  <c r="P2041" i="4"/>
  <c r="M2041" i="4"/>
  <c r="P3342" i="4"/>
  <c r="M3342" i="4"/>
  <c r="M436" i="4"/>
  <c r="P436" i="4"/>
  <c r="P2002" i="4"/>
  <c r="M2002" i="4"/>
  <c r="P4592" i="4"/>
  <c r="M4592" i="4"/>
  <c r="M2601" i="4"/>
  <c r="P2601" i="4"/>
  <c r="M1045" i="4"/>
  <c r="P1045" i="4"/>
  <c r="M4675" i="4"/>
  <c r="P4675" i="4"/>
  <c r="P1292" i="4"/>
  <c r="M1292" i="4"/>
  <c r="P454" i="4"/>
  <c r="M454" i="4"/>
  <c r="P1457" i="4"/>
  <c r="M1457" i="4"/>
  <c r="P994" i="4"/>
  <c r="M994" i="4"/>
  <c r="M990" i="4"/>
  <c r="P990" i="4"/>
  <c r="M3971" i="4"/>
  <c r="P3971" i="4"/>
  <c r="P377" i="4"/>
  <c r="M377" i="4"/>
  <c r="P562" i="4"/>
  <c r="M562" i="4"/>
  <c r="P810" i="4"/>
  <c r="M810" i="4"/>
  <c r="M357" i="4"/>
  <c r="P3351" i="4"/>
  <c r="P932" i="4"/>
  <c r="M4217" i="4"/>
  <c r="P2819" i="4"/>
  <c r="P2814" i="4"/>
  <c r="P339" i="4"/>
  <c r="M414" i="4"/>
  <c r="P438" i="4"/>
  <c r="P4827" i="4"/>
  <c r="M451" i="4"/>
  <c r="M270" i="4"/>
  <c r="P270" i="4"/>
  <c r="M1932" i="4"/>
  <c r="P1932" i="4"/>
  <c r="M2809" i="4"/>
  <c r="P2809" i="4"/>
  <c r="M667" i="4"/>
  <c r="P667" i="4"/>
  <c r="M4623" i="4"/>
  <c r="P4623" i="4"/>
  <c r="M1503" i="4"/>
  <c r="P1503" i="4"/>
  <c r="M230" i="4"/>
  <c r="P230" i="4"/>
  <c r="M124" i="4"/>
  <c r="P124" i="4"/>
  <c r="M2767" i="4"/>
  <c r="P2767" i="4"/>
  <c r="P3923" i="4"/>
  <c r="M1936" i="4"/>
  <c r="P1936" i="4"/>
  <c r="M1765" i="4"/>
  <c r="P1765" i="4"/>
  <c r="M1860" i="4"/>
  <c r="P1860" i="4"/>
  <c r="M4850" i="4"/>
  <c r="P4850" i="4"/>
  <c r="P2857" i="4"/>
  <c r="M4367" i="4"/>
  <c r="P4367" i="4"/>
  <c r="M4250" i="4"/>
  <c r="P4250" i="4"/>
  <c r="M98" i="4"/>
  <c r="P98" i="4"/>
  <c r="M1549" i="4"/>
  <c r="P1549" i="4"/>
  <c r="M1492" i="4"/>
  <c r="P1492" i="4"/>
  <c r="M1191" i="4"/>
  <c r="P1191" i="4"/>
  <c r="M3704" i="4"/>
  <c r="P3704" i="4"/>
  <c r="M3929" i="4"/>
  <c r="P3929" i="4"/>
  <c r="M3925" i="4"/>
  <c r="P3925" i="4"/>
  <c r="M3921" i="4"/>
  <c r="P3921" i="4"/>
  <c r="M1935" i="4"/>
  <c r="P1935" i="4"/>
  <c r="M1931" i="4"/>
  <c r="P1931" i="4"/>
  <c r="M1927" i="4"/>
  <c r="P1927" i="4"/>
  <c r="M1839" i="4"/>
  <c r="P1839" i="4"/>
  <c r="M491" i="4"/>
  <c r="P491" i="4"/>
  <c r="M2257" i="4"/>
  <c r="P2257" i="4"/>
  <c r="M3917" i="4"/>
  <c r="P3917" i="4"/>
  <c r="M912" i="4"/>
  <c r="P912" i="4"/>
  <c r="M3524" i="4"/>
  <c r="P3524" i="4"/>
  <c r="M2695" i="4"/>
  <c r="P2695" i="4"/>
  <c r="M3496" i="4"/>
  <c r="P3496" i="4"/>
  <c r="M2859" i="4"/>
  <c r="P2859" i="4"/>
  <c r="M3322" i="4"/>
  <c r="P3322" i="4"/>
  <c r="M4624" i="4"/>
  <c r="P4624" i="4"/>
  <c r="M2806" i="4"/>
  <c r="P2806" i="4"/>
  <c r="M524" i="4"/>
  <c r="P524" i="4"/>
  <c r="M3913" i="4"/>
  <c r="P3913" i="4"/>
  <c r="M4375" i="4"/>
  <c r="P4375" i="4"/>
  <c r="M3783" i="4"/>
  <c r="P3783" i="4"/>
  <c r="M2513" i="4"/>
  <c r="P2513" i="4"/>
  <c r="M2331" i="4"/>
  <c r="P2331" i="4"/>
  <c r="M2150" i="4"/>
  <c r="P2150" i="4"/>
  <c r="M1980" i="4"/>
  <c r="P1980" i="4"/>
  <c r="M1784" i="4"/>
  <c r="P1784" i="4"/>
  <c r="M1368" i="4"/>
  <c r="P1368" i="4"/>
  <c r="M960" i="4"/>
  <c r="P960" i="4"/>
  <c r="P392" i="4"/>
  <c r="M392" i="4"/>
  <c r="P201" i="4"/>
  <c r="M201" i="4"/>
  <c r="P133" i="4"/>
  <c r="M133" i="4"/>
  <c r="P65" i="4"/>
  <c r="M65" i="4"/>
  <c r="P3355" i="4"/>
  <c r="M3355" i="4"/>
  <c r="P1811" i="4"/>
  <c r="M1811" i="4"/>
  <c r="P3396" i="4"/>
  <c r="M3396" i="4"/>
  <c r="P3013" i="4"/>
  <c r="M3013" i="4"/>
  <c r="P3682" i="4"/>
  <c r="M3682" i="4"/>
  <c r="M2796" i="4"/>
  <c r="P2796" i="4"/>
  <c r="P4240" i="4"/>
  <c r="M4240" i="4"/>
  <c r="M4268" i="4"/>
  <c r="P4268" i="4"/>
  <c r="P2081" i="4"/>
  <c r="M2081" i="4"/>
  <c r="M2033" i="4"/>
  <c r="P2033" i="4"/>
  <c r="P3066" i="4"/>
  <c r="M3066" i="4"/>
  <c r="P1083" i="4"/>
  <c r="M1083" i="4"/>
  <c r="P3912" i="4"/>
  <c r="M3912" i="4"/>
  <c r="M2780" i="4"/>
  <c r="P2780" i="4"/>
  <c r="M422" i="4"/>
  <c r="P422" i="4"/>
  <c r="M2766" i="4"/>
  <c r="P2766" i="4"/>
  <c r="M2852" i="4"/>
  <c r="P2852" i="4"/>
  <c r="M3296" i="4"/>
  <c r="P3296" i="4"/>
  <c r="P3364" i="4"/>
  <c r="M3364" i="4"/>
  <c r="P2568" i="4"/>
  <c r="M2568" i="4"/>
  <c r="P553" i="4"/>
  <c r="M553" i="4"/>
  <c r="M4369" i="4"/>
  <c r="P4369" i="4"/>
  <c r="M1495" i="4"/>
  <c r="P1495" i="4"/>
  <c r="M4288" i="4"/>
  <c r="P4288" i="4"/>
  <c r="M1766" i="4"/>
  <c r="P1766" i="4"/>
  <c r="M3699" i="4"/>
  <c r="P3699" i="4"/>
  <c r="M4696" i="4"/>
  <c r="P4696" i="4"/>
  <c r="M1502" i="4"/>
  <c r="P1502" i="4"/>
  <c r="M199" i="4"/>
  <c r="P199" i="4"/>
  <c r="P3080" i="4"/>
  <c r="M3702" i="4"/>
  <c r="P3702" i="4"/>
  <c r="M3608" i="4"/>
  <c r="P3608" i="4"/>
  <c r="M1068" i="4"/>
  <c r="P1068" i="4"/>
  <c r="M1913" i="4"/>
  <c r="P1913" i="4"/>
  <c r="M4371" i="4"/>
  <c r="M2777" i="4"/>
  <c r="P2777" i="4"/>
  <c r="P4368" i="4"/>
  <c r="M4368" i="4"/>
  <c r="M99" i="4"/>
  <c r="P99" i="4"/>
  <c r="M1493" i="4"/>
  <c r="P1493" i="4"/>
  <c r="M2797" i="4"/>
  <c r="P2797" i="4"/>
  <c r="M1248" i="4"/>
  <c r="P1248" i="4"/>
  <c r="M3922" i="4"/>
  <c r="P3922" i="4"/>
  <c r="M1920" i="4"/>
  <c r="P1920" i="4"/>
  <c r="M3918" i="4"/>
  <c r="P3918" i="4"/>
  <c r="M2151" i="4"/>
  <c r="P2151" i="4"/>
  <c r="M2147" i="4"/>
  <c r="P2147" i="4"/>
  <c r="M1981" i="4"/>
  <c r="P1981" i="4"/>
  <c r="M1834" i="4"/>
  <c r="P1834" i="4"/>
  <c r="M1531" i="4"/>
  <c r="P1531" i="4"/>
  <c r="M1375" i="4"/>
  <c r="P1375" i="4"/>
  <c r="M961" i="4"/>
  <c r="P961" i="4"/>
  <c r="M953" i="4"/>
  <c r="P953" i="4"/>
  <c r="M36" i="4"/>
  <c r="P36" i="4"/>
  <c r="M4372" i="4"/>
  <c r="P4372" i="4"/>
  <c r="M3800" i="4"/>
  <c r="P3800" i="4"/>
  <c r="M4269" i="4"/>
  <c r="P4269" i="4"/>
  <c r="M4347" i="4"/>
  <c r="P4347" i="4"/>
  <c r="M2082" i="4"/>
  <c r="P2082" i="4"/>
  <c r="M2525" i="4"/>
  <c r="P2525" i="4"/>
  <c r="M2781" i="4"/>
  <c r="P2781" i="4"/>
  <c r="M304" i="4"/>
  <c r="P304" i="4"/>
  <c r="M1324" i="4"/>
  <c r="P1324" i="4"/>
  <c r="M1271" i="4"/>
  <c r="P1271" i="4"/>
  <c r="M3365" i="4"/>
  <c r="P3365" i="4"/>
  <c r="M3211" i="4"/>
  <c r="P3211" i="4"/>
  <c r="M1650" i="4"/>
  <c r="P1650" i="4"/>
  <c r="M4370" i="4"/>
  <c r="P4370" i="4"/>
  <c r="M271" i="4"/>
  <c r="P271" i="4"/>
  <c r="M200" i="4"/>
  <c r="P200" i="4"/>
  <c r="M82" i="4"/>
  <c r="P82" i="4"/>
  <c r="P2039" i="4"/>
  <c r="M3519" i="4"/>
  <c r="P3519" i="4"/>
  <c r="M5259" i="4"/>
  <c r="P5259" i="4"/>
  <c r="M5270" i="4"/>
  <c r="P5270" i="4"/>
  <c r="M5267" i="4"/>
  <c r="P5267" i="4"/>
  <c r="M5236" i="4"/>
  <c r="P5236" i="4"/>
  <c r="P3924" i="4"/>
  <c r="P1937" i="4"/>
  <c r="P1928" i="4"/>
  <c r="P2258" i="4"/>
  <c r="P4286" i="4"/>
  <c r="P2860" i="4"/>
  <c r="P4689" i="4"/>
  <c r="P1363" i="4"/>
  <c r="P2255" i="4"/>
  <c r="M1889" i="4"/>
  <c r="P1889" i="4"/>
  <c r="P2514" i="4"/>
  <c r="P2366" i="4"/>
  <c r="M1684" i="4"/>
  <c r="P1684" i="4"/>
  <c r="P1481" i="4"/>
  <c r="M4428" i="4"/>
  <c r="P4428" i="4"/>
  <c r="M2080" i="4"/>
  <c r="P2080" i="4"/>
  <c r="M4747" i="4"/>
  <c r="P4747" i="4"/>
  <c r="M4745" i="4"/>
  <c r="M87" i="4"/>
  <c r="M5320" i="4"/>
  <c r="P5320" i="4"/>
  <c r="M5316" i="4"/>
  <c r="P5316" i="4"/>
  <c r="P5272" i="4"/>
  <c r="P3703" i="4"/>
  <c r="P1767" i="4"/>
  <c r="M2854" i="4"/>
  <c r="P2854" i="4"/>
  <c r="M3399" i="4"/>
  <c r="P3399" i="4"/>
  <c r="M3775" i="4"/>
  <c r="P3775" i="4"/>
  <c r="M4239" i="4"/>
  <c r="P4239" i="4"/>
  <c r="P1494" i="4"/>
  <c r="M3703" i="4"/>
  <c r="M3920" i="4"/>
  <c r="P1933" i="4"/>
  <c r="P1930" i="4"/>
  <c r="P3067" i="4"/>
  <c r="M1767" i="4"/>
  <c r="P3701" i="4"/>
  <c r="P3495" i="4"/>
  <c r="P4691" i="4"/>
  <c r="P1623" i="4"/>
  <c r="M2679" i="4"/>
  <c r="P2679" i="4"/>
  <c r="M2129" i="4"/>
  <c r="P2129" i="4"/>
  <c r="M64" i="4"/>
  <c r="P64" i="4"/>
  <c r="M2000" i="4"/>
  <c r="P87" i="4"/>
  <c r="M3910" i="4"/>
  <c r="P3910" i="4"/>
  <c r="M2462" i="4"/>
  <c r="P2462" i="4"/>
  <c r="M97" i="4"/>
  <c r="P97" i="4"/>
  <c r="P1522" i="4"/>
  <c r="M4374" i="4"/>
  <c r="P4374" i="4"/>
  <c r="M3787" i="4"/>
  <c r="P3787" i="4"/>
  <c r="M1186" i="4"/>
  <c r="P1186" i="4"/>
  <c r="P2779" i="4"/>
  <c r="M2779" i="4"/>
  <c r="P2769" i="4"/>
  <c r="M2769" i="4"/>
  <c r="P3205" i="4"/>
  <c r="M3205" i="4"/>
  <c r="P3911" i="4"/>
  <c r="M3911" i="4"/>
  <c r="P367" i="4"/>
  <c r="M367" i="4"/>
  <c r="M2567" i="4"/>
  <c r="P2567" i="4"/>
  <c r="M1482" i="4"/>
  <c r="M4775" i="4"/>
  <c r="M2557" i="4"/>
  <c r="M2385" i="4"/>
  <c r="M2330" i="4"/>
  <c r="M2172" i="4"/>
  <c r="M1434" i="4"/>
  <c r="M660" i="4"/>
  <c r="M1195" i="4"/>
  <c r="P2768" i="4"/>
  <c r="P5260" i="4"/>
  <c r="M5260" i="4"/>
  <c r="M5264" i="4"/>
  <c r="P5264" i="4"/>
  <c r="M3909" i="4"/>
  <c r="P3909" i="4"/>
  <c r="M100" i="4"/>
  <c r="P100" i="4"/>
  <c r="M4373" i="4"/>
  <c r="P4373" i="4"/>
  <c r="M3801" i="4"/>
  <c r="P3801" i="4"/>
  <c r="M4270" i="4"/>
  <c r="P4270" i="4"/>
  <c r="M2481" i="4"/>
  <c r="P2481" i="4"/>
  <c r="M3517" i="4"/>
  <c r="P3517" i="4"/>
  <c r="M3516" i="4"/>
  <c r="P3516" i="4"/>
  <c r="M2196" i="4"/>
  <c r="P2196" i="4"/>
  <c r="M3641" i="4"/>
  <c r="M2855" i="4"/>
  <c r="M1963" i="4"/>
  <c r="M1797" i="4"/>
  <c r="M3521" i="4"/>
  <c r="P2778" i="4"/>
  <c r="M1322" i="4"/>
  <c r="P5294" i="4"/>
  <c r="M5294" i="4"/>
  <c r="M5318" i="4"/>
  <c r="P5318" i="4"/>
  <c r="M5310" i="4"/>
  <c r="P5310" i="4"/>
  <c r="M5306" i="4"/>
  <c r="P5306" i="4"/>
  <c r="M5127" i="4"/>
  <c r="P5127" i="4"/>
  <c r="M5064" i="4"/>
  <c r="P5064" i="4"/>
  <c r="P2260" i="4"/>
  <c r="M2260" i="4"/>
  <c r="M4986" i="4"/>
  <c r="P4986" i="4"/>
  <c r="M5319" i="4"/>
  <c r="P5319" i="4"/>
  <c r="M5317" i="4"/>
  <c r="P5317" i="4"/>
  <c r="P5302" i="4"/>
  <c r="P5301" i="4"/>
  <c r="P5311" i="4"/>
  <c r="P5309" i="4"/>
  <c r="P5307" i="4"/>
  <c r="P5255" i="4"/>
  <c r="P5263" i="4"/>
  <c r="P5298" i="4"/>
  <c r="M5275" i="4"/>
  <c r="P5275" i="4"/>
  <c r="P5295" i="4"/>
  <c r="M5251" i="4"/>
  <c r="P5251" i="4"/>
  <c r="M5213" i="4"/>
  <c r="P5213" i="4"/>
  <c r="P5146" i="4"/>
  <c r="M5146" i="4"/>
  <c r="M5153" i="4"/>
  <c r="P5153" i="4"/>
  <c r="M5075" i="4"/>
  <c r="P5075" i="4"/>
  <c r="M5315" i="4"/>
  <c r="P5315" i="4"/>
  <c r="M5256" i="4"/>
  <c r="M5300" i="4"/>
  <c r="P5276" i="4"/>
  <c r="M5293" i="4"/>
  <c r="P5293" i="4"/>
  <c r="P5286" i="4"/>
  <c r="P5281" i="4"/>
  <c r="M5166" i="4"/>
  <c r="P5166" i="4"/>
  <c r="M5099" i="4"/>
  <c r="P5099" i="4"/>
  <c r="M5081" i="4"/>
  <c r="P5081" i="4"/>
  <c r="M5014" i="4"/>
  <c r="P5014" i="4"/>
  <c r="M5013" i="4"/>
  <c r="P5013" i="4"/>
  <c r="M4998" i="4"/>
  <c r="P4998" i="4"/>
  <c r="P5279" i="4"/>
  <c r="M5284" i="4"/>
  <c r="P5284" i="4"/>
  <c r="M5240" i="4"/>
  <c r="P5240" i="4"/>
  <c r="P5225" i="4"/>
  <c r="M5174" i="4"/>
  <c r="P5174" i="4"/>
  <c r="M5157" i="4"/>
  <c r="P5157" i="4"/>
  <c r="P5154" i="4"/>
  <c r="M5154" i="4"/>
  <c r="M5131" i="4"/>
  <c r="P5131" i="4"/>
  <c r="P5119" i="4"/>
  <c r="M5119" i="4"/>
  <c r="M5111" i="4"/>
  <c r="P5111" i="4"/>
  <c r="M5062" i="4"/>
  <c r="P5062" i="4"/>
  <c r="M5058" i="4"/>
  <c r="P5058" i="4"/>
  <c r="M5078" i="4"/>
  <c r="P5078" i="4"/>
  <c r="M5053" i="4"/>
  <c r="P5053" i="4"/>
  <c r="M5003" i="4"/>
  <c r="P5003" i="4"/>
  <c r="M5004" i="4"/>
  <c r="P5004" i="4"/>
  <c r="P4990" i="4"/>
  <c r="M4990" i="4"/>
  <c r="M4983" i="4"/>
  <c r="P4983" i="4"/>
  <c r="M4976" i="4"/>
  <c r="P4976" i="4"/>
  <c r="M4961" i="4"/>
  <c r="P4961" i="4"/>
  <c r="P5261" i="4"/>
  <c r="P5280" i="4"/>
  <c r="P5285" i="4"/>
  <c r="P5244" i="4"/>
  <c r="M5217" i="4"/>
  <c r="P5217" i="4"/>
  <c r="P5220" i="4"/>
  <c r="M5231" i="4"/>
  <c r="P5231" i="4"/>
  <c r="P5227" i="4"/>
  <c r="P5194" i="4"/>
  <c r="M5181" i="4"/>
  <c r="P5181" i="4"/>
  <c r="M5186" i="4"/>
  <c r="P5186" i="4"/>
  <c r="P5161" i="4"/>
  <c r="M5149" i="4"/>
  <c r="P5149" i="4"/>
  <c r="M5136" i="4"/>
  <c r="P5136" i="4"/>
  <c r="P5112" i="4"/>
  <c r="M5112" i="4"/>
  <c r="P5105" i="4"/>
  <c r="P5079" i="4"/>
  <c r="M5044" i="4"/>
  <c r="P5044" i="4"/>
  <c r="M5039" i="4"/>
  <c r="P5039" i="4"/>
  <c r="P5087" i="4"/>
  <c r="P5048" i="4"/>
  <c r="M5048" i="4"/>
  <c r="P5036" i="4"/>
  <c r="P5042" i="4"/>
  <c r="P5090" i="4"/>
  <c r="M5090" i="4"/>
  <c r="P5005" i="4"/>
  <c r="P5008" i="4"/>
  <c r="M5008" i="4"/>
  <c r="P4972" i="4"/>
  <c r="M4956" i="4"/>
  <c r="P4956" i="4"/>
  <c r="M5288" i="4"/>
  <c r="P5288" i="4"/>
  <c r="M5202" i="4"/>
  <c r="P5202" i="4"/>
  <c r="M5196" i="4"/>
  <c r="P5196" i="4"/>
  <c r="M5192" i="4"/>
  <c r="P5192" i="4"/>
  <c r="M5184" i="4"/>
  <c r="P5184" i="4"/>
  <c r="M5170" i="4"/>
  <c r="P5170" i="4"/>
  <c r="M5145" i="4"/>
  <c r="P5145" i="4"/>
  <c r="M5135" i="4"/>
  <c r="P5135" i="4"/>
  <c r="M5156" i="4"/>
  <c r="P5156" i="4"/>
  <c r="M5109" i="4"/>
  <c r="P5109" i="4"/>
  <c r="M5046" i="4"/>
  <c r="P5046" i="4"/>
  <c r="M5076" i="4"/>
  <c r="P5076" i="4"/>
  <c r="M5074" i="4"/>
  <c r="P5074" i="4"/>
  <c r="M5025" i="4"/>
  <c r="P5025" i="4"/>
  <c r="P4993" i="4"/>
  <c r="M4980" i="4"/>
  <c r="P4980" i="4"/>
  <c r="M5179" i="4"/>
  <c r="P5175" i="4"/>
  <c r="M5167" i="4"/>
  <c r="M5059" i="4"/>
  <c r="M5080" i="4"/>
  <c r="M5084" i="4"/>
  <c r="M5032" i="4"/>
  <c r="M5038" i="4"/>
  <c r="M5100" i="4"/>
  <c r="M5045" i="4"/>
  <c r="M5028" i="4"/>
  <c r="P5093" i="4"/>
  <c r="M5047" i="4"/>
  <c r="P5065" i="4"/>
  <c r="M5022" i="4"/>
  <c r="M5007" i="4"/>
  <c r="P5007" i="4"/>
  <c r="P5000" i="4"/>
  <c r="M5000" i="4"/>
  <c r="M4981" i="4"/>
  <c r="P4954" i="4"/>
  <c r="M4954" i="4"/>
  <c r="M4914" i="4"/>
  <c r="P4914" i="4"/>
  <c r="M4882" i="4"/>
  <c r="P4882" i="4"/>
  <c r="M4897" i="4"/>
  <c r="P4897" i="4"/>
  <c r="M4874" i="4"/>
  <c r="P4874" i="4"/>
  <c r="P4870" i="4"/>
  <c r="M4870" i="4"/>
  <c r="P5038" i="4"/>
  <c r="P5100" i="4"/>
  <c r="P5045" i="4"/>
  <c r="P5050" i="4"/>
  <c r="M5050" i="4"/>
  <c r="M4975" i="4"/>
  <c r="P4975" i="4"/>
  <c r="P4945" i="4"/>
  <c r="M4945" i="4"/>
  <c r="M4939" i="4"/>
  <c r="P4939" i="4"/>
  <c r="P4949" i="4"/>
  <c r="M4949" i="4"/>
  <c r="M4928" i="4"/>
  <c r="P4928" i="4"/>
  <c r="M4913" i="4"/>
  <c r="P4913" i="4"/>
  <c r="M4879" i="4"/>
  <c r="P4879" i="4"/>
  <c r="P4887" i="4"/>
  <c r="M4887" i="4"/>
  <c r="P5208" i="4"/>
  <c r="P5206" i="4"/>
  <c r="P5201" i="4"/>
  <c r="P5187" i="4"/>
  <c r="P5173" i="4"/>
  <c r="P5162" i="4"/>
  <c r="P5167" i="4"/>
  <c r="P5159" i="4"/>
  <c r="P5134" i="4"/>
  <c r="P5130" i="4"/>
  <c r="P5128" i="4"/>
  <c r="P5059" i="4"/>
  <c r="P5030" i="4"/>
  <c r="M5017" i="4"/>
  <c r="P5017" i="4"/>
  <c r="P4996" i="4"/>
  <c r="P4978" i="4"/>
  <c r="P4966" i="4"/>
  <c r="P4950" i="4"/>
  <c r="M4950" i="4"/>
  <c r="M4924" i="4"/>
  <c r="P4924" i="4"/>
  <c r="M4908" i="4"/>
  <c r="P4908" i="4"/>
  <c r="M4899" i="4"/>
  <c r="P4899" i="4"/>
  <c r="P4876" i="4"/>
  <c r="M4876" i="4"/>
  <c r="P4942" i="4"/>
  <c r="P4940" i="4"/>
  <c r="P4953" i="4"/>
  <c r="P4936" i="4"/>
  <c r="P4932" i="4"/>
  <c r="P5031" i="4"/>
  <c r="P5018" i="4"/>
  <c r="P4979" i="4"/>
  <c r="P4984" i="4"/>
  <c r="P4931" i="4"/>
  <c r="P4872" i="4"/>
  <c r="P4889" i="4"/>
  <c r="P4871" i="4"/>
  <c r="P5312" i="4"/>
  <c r="M5312" i="4"/>
  <c r="P5308" i="4"/>
  <c r="M5308" i="4"/>
  <c r="P5296" i="4"/>
  <c r="M5296" i="4"/>
  <c r="P5269" i="4"/>
  <c r="M5269" i="4"/>
  <c r="P5253" i="4"/>
  <c r="M5253" i="4"/>
  <c r="M5237" i="4"/>
  <c r="P5237" i="4"/>
  <c r="P5250" i="4"/>
  <c r="M5250" i="4"/>
  <c r="P5228" i="4"/>
  <c r="M5228" i="4"/>
  <c r="P5212" i="4"/>
  <c r="M5212" i="4"/>
  <c r="P5210" i="4"/>
  <c r="M5210" i="4"/>
  <c r="P5299" i="4"/>
  <c r="M5299" i="4"/>
  <c r="P5257" i="4"/>
  <c r="M5257" i="4"/>
  <c r="P5277" i="4"/>
  <c r="M5277" i="4"/>
  <c r="P5291" i="4"/>
  <c r="M5291" i="4"/>
  <c r="P5287" i="4"/>
  <c r="M5287" i="4"/>
  <c r="P5283" i="4"/>
  <c r="M5283" i="4"/>
  <c r="P5241" i="4"/>
  <c r="M5241" i="4"/>
  <c r="P5238" i="4"/>
  <c r="M5238" i="4"/>
  <c r="P5218" i="4"/>
  <c r="M5218" i="4"/>
  <c r="P5214" i="4"/>
  <c r="M5214" i="4"/>
  <c r="P5232" i="4"/>
  <c r="M5232" i="4"/>
  <c r="P5229" i="4"/>
  <c r="M5229" i="4"/>
  <c r="M5197" i="4"/>
  <c r="P5197" i="4"/>
  <c r="P5193" i="4"/>
  <c r="M5193" i="4"/>
  <c r="M5189" i="4"/>
  <c r="P5189" i="4"/>
  <c r="P5313" i="4"/>
  <c r="M5313" i="4"/>
  <c r="P5278" i="4"/>
  <c r="M5278" i="4"/>
  <c r="P5245" i="4"/>
  <c r="M5245" i="4"/>
  <c r="P5242" i="4"/>
  <c r="M5242" i="4"/>
  <c r="P5224" i="4"/>
  <c r="M5224" i="4"/>
  <c r="P5221" i="4"/>
  <c r="M5221" i="4"/>
  <c r="P5215" i="4"/>
  <c r="M5215" i="4"/>
  <c r="P5219" i="4"/>
  <c r="M5219" i="4"/>
  <c r="P5200" i="4"/>
  <c r="M5200" i="4"/>
  <c r="P5204" i="4"/>
  <c r="M5204" i="4"/>
  <c r="P5198" i="4"/>
  <c r="M5198" i="4"/>
  <c r="P5185" i="4"/>
  <c r="M5185" i="4"/>
  <c r="P5190" i="4"/>
  <c r="M5190" i="4"/>
  <c r="P5188" i="4"/>
  <c r="M5188" i="4"/>
  <c r="P5303" i="4"/>
  <c r="M5303" i="4"/>
  <c r="P5304" i="4"/>
  <c r="M5304" i="4"/>
  <c r="P5265" i="4"/>
  <c r="M5265" i="4"/>
  <c r="P5274" i="4"/>
  <c r="M5274" i="4"/>
  <c r="P5252" i="4"/>
  <c r="M5252" i="4"/>
  <c r="P5246" i="4"/>
  <c r="M5246" i="4"/>
  <c r="P5249" i="4"/>
  <c r="M5249" i="4"/>
  <c r="P5233" i="4"/>
  <c r="M5233" i="4"/>
  <c r="P5222" i="4"/>
  <c r="M5222" i="4"/>
  <c r="M5209" i="4"/>
  <c r="P5209" i="4"/>
  <c r="P5207" i="4"/>
  <c r="M5207" i="4"/>
  <c r="P5199" i="4"/>
  <c r="M5199" i="4"/>
  <c r="P5305" i="4"/>
  <c r="P5271" i="4"/>
  <c r="P5297" i="4"/>
  <c r="P5292" i="4"/>
  <c r="P5247" i="4"/>
  <c r="P5239" i="4"/>
  <c r="P5235" i="4"/>
  <c r="P5226" i="4"/>
  <c r="P5205" i="4"/>
  <c r="P5203" i="4"/>
  <c r="P5195" i="4"/>
  <c r="P5191" i="4"/>
  <c r="M5067" i="4"/>
  <c r="P5067" i="4"/>
  <c r="P4925" i="4"/>
  <c r="M4925" i="4"/>
  <c r="M4918" i="4"/>
  <c r="P4918" i="4"/>
  <c r="P4909" i="4"/>
  <c r="M4909" i="4"/>
  <c r="M4902" i="4"/>
  <c r="P4902" i="4"/>
  <c r="P4900" i="4"/>
  <c r="M4900" i="4"/>
  <c r="P5178" i="4"/>
  <c r="P5176" i="4"/>
  <c r="M5176" i="4"/>
  <c r="P5164" i="4"/>
  <c r="M5164" i="4"/>
  <c r="P5160" i="4"/>
  <c r="M5160" i="4"/>
  <c r="P5143" i="4"/>
  <c r="M5143" i="4"/>
  <c r="P5152" i="4"/>
  <c r="P5141" i="4"/>
  <c r="M5141" i="4"/>
  <c r="P5129" i="4"/>
  <c r="P5118" i="4"/>
  <c r="M5118" i="4"/>
  <c r="P5110" i="4"/>
  <c r="P5107" i="4"/>
  <c r="M5107" i="4"/>
  <c r="P5060" i="4"/>
  <c r="P5091" i="4"/>
  <c r="M2566" i="4"/>
  <c r="P2566" i="4"/>
  <c r="P5314" i="4"/>
  <c r="P5254" i="4"/>
  <c r="P5234" i="4"/>
  <c r="P5230" i="4"/>
  <c r="P5126" i="4"/>
  <c r="M5126" i="4"/>
  <c r="M5055" i="4"/>
  <c r="P5055" i="4"/>
  <c r="M5009" i="4"/>
  <c r="P5009" i="4"/>
  <c r="M4926" i="4"/>
  <c r="P4926" i="4"/>
  <c r="P4915" i="4"/>
  <c r="M4915" i="4"/>
  <c r="M4907" i="4"/>
  <c r="P4907" i="4"/>
  <c r="P4883" i="4"/>
  <c r="M4883" i="4"/>
  <c r="M4901" i="4"/>
  <c r="P4901" i="4"/>
  <c r="M5266" i="4"/>
  <c r="M5279" i="4"/>
  <c r="M5243" i="4"/>
  <c r="M5225" i="4"/>
  <c r="M5194" i="4"/>
  <c r="P5182" i="4"/>
  <c r="P5183" i="4"/>
  <c r="P5177" i="4"/>
  <c r="P5165" i="4"/>
  <c r="P5169" i="4"/>
  <c r="P5144" i="4"/>
  <c r="P5148" i="4"/>
  <c r="P5137" i="4"/>
  <c r="M5137" i="4"/>
  <c r="P5125" i="4"/>
  <c r="P5121" i="4"/>
  <c r="M5121" i="4"/>
  <c r="P5108" i="4"/>
  <c r="P5073" i="4"/>
  <c r="M5073" i="4"/>
  <c r="M5101" i="4"/>
  <c r="P5101" i="4"/>
  <c r="M5057" i="4"/>
  <c r="P5057" i="4"/>
  <c r="P5061" i="4"/>
  <c r="M5061" i="4"/>
  <c r="P5151" i="4"/>
  <c r="M5151" i="4"/>
  <c r="P5116" i="4"/>
  <c r="M5116" i="4"/>
  <c r="M5034" i="4"/>
  <c r="P5034" i="4"/>
  <c r="M4985" i="4"/>
  <c r="P4985" i="4"/>
  <c r="M5187" i="4"/>
  <c r="M5175" i="4"/>
  <c r="P5172" i="4"/>
  <c r="M5172" i="4"/>
  <c r="M5163" i="4"/>
  <c r="P5168" i="4"/>
  <c r="M5168" i="4"/>
  <c r="M5159" i="4"/>
  <c r="P5147" i="4"/>
  <c r="M5147" i="4"/>
  <c r="M5142" i="4"/>
  <c r="P5155" i="4"/>
  <c r="M5155" i="4"/>
  <c r="P5138" i="4"/>
  <c r="P5133" i="4"/>
  <c r="M5133" i="4"/>
  <c r="P5122" i="4"/>
  <c r="P5114" i="4"/>
  <c r="M5114" i="4"/>
  <c r="P5104" i="4"/>
  <c r="M5085" i="4"/>
  <c r="P5085" i="4"/>
  <c r="M5086" i="4"/>
  <c r="P5086" i="4"/>
  <c r="M5072" i="4"/>
  <c r="P5072" i="4"/>
  <c r="P5052" i="4"/>
  <c r="M5052" i="4"/>
  <c r="M5066" i="4"/>
  <c r="P5066" i="4"/>
  <c r="M5098" i="4"/>
  <c r="P5098" i="4"/>
  <c r="M5023" i="4"/>
  <c r="P5023" i="4"/>
  <c r="M5019" i="4"/>
  <c r="P5019" i="4"/>
  <c r="M4991" i="4"/>
  <c r="P4991" i="4"/>
  <c r="P5033" i="4"/>
  <c r="P5041" i="4"/>
  <c r="P5102" i="4"/>
  <c r="P5043" i="4"/>
  <c r="M5043" i="4"/>
  <c r="P5063" i="4"/>
  <c r="M5070" i="4"/>
  <c r="P5070" i="4"/>
  <c r="M5069" i="4"/>
  <c r="P5069" i="4"/>
  <c r="M5054" i="4"/>
  <c r="P5054" i="4"/>
  <c r="M5027" i="4"/>
  <c r="P5027" i="4"/>
  <c r="M4997" i="4"/>
  <c r="P4997" i="4"/>
  <c r="M4968" i="4"/>
  <c r="P4968" i="4"/>
  <c r="P4967" i="4"/>
  <c r="M4967" i="4"/>
  <c r="M4959" i="4"/>
  <c r="P4959" i="4"/>
  <c r="P4958" i="4"/>
  <c r="M4958" i="4"/>
  <c r="P5071" i="4"/>
  <c r="M5071" i="4"/>
  <c r="M5103" i="4"/>
  <c r="P5103" i="4"/>
  <c r="M5092" i="4"/>
  <c r="P5092" i="4"/>
  <c r="M5051" i="4"/>
  <c r="P5051" i="4"/>
  <c r="M5012" i="4"/>
  <c r="P5012" i="4"/>
  <c r="M4977" i="4"/>
  <c r="P4977" i="4"/>
  <c r="M4969" i="4"/>
  <c r="P4969" i="4"/>
  <c r="M4960" i="4"/>
  <c r="P4960" i="4"/>
  <c r="M5095" i="4"/>
  <c r="M5082" i="4"/>
  <c r="M5093" i="4"/>
  <c r="M5068" i="4"/>
  <c r="M5031" i="4"/>
  <c r="M5026" i="4"/>
  <c r="M5018" i="4"/>
  <c r="M5015" i="4"/>
  <c r="M4999" i="4"/>
  <c r="M4994" i="4"/>
  <c r="M4979" i="4"/>
  <c r="M4973" i="4"/>
  <c r="M4927" i="4"/>
  <c r="P4927" i="4"/>
  <c r="M4919" i="4"/>
  <c r="P4919" i="4"/>
  <c r="M4912" i="4"/>
  <c r="P4912" i="4"/>
  <c r="M4904" i="4"/>
  <c r="P4904" i="4"/>
  <c r="M4878" i="4"/>
  <c r="P4878" i="4"/>
  <c r="M4893" i="4"/>
  <c r="P4893" i="4"/>
  <c r="P4892" i="4"/>
  <c r="M4892" i="4"/>
  <c r="P4970" i="4"/>
  <c r="M4970" i="4"/>
  <c r="M4965" i="4"/>
  <c r="P4965" i="4"/>
  <c r="P4963" i="4"/>
  <c r="M4963" i="4"/>
  <c r="M4957" i="4"/>
  <c r="P4957" i="4"/>
  <c r="P4937" i="4"/>
  <c r="M4937" i="4"/>
  <c r="P4944" i="4"/>
  <c r="M4944" i="4"/>
  <c r="P4947" i="4"/>
  <c r="M4947" i="4"/>
  <c r="P4946" i="4"/>
  <c r="M4946" i="4"/>
  <c r="P4951" i="4"/>
  <c r="M4951" i="4"/>
  <c r="P4934" i="4"/>
  <c r="M4934" i="4"/>
  <c r="M4894" i="4"/>
  <c r="P4894" i="4"/>
  <c r="M4885" i="4"/>
  <c r="P4885" i="4"/>
  <c r="P4884" i="4"/>
  <c r="M4884" i="4"/>
  <c r="P5016" i="4"/>
  <c r="P5010" i="4"/>
  <c r="P4995" i="4"/>
  <c r="P4987" i="4"/>
  <c r="P4974" i="4"/>
  <c r="M4982" i="4"/>
  <c r="P4971" i="4"/>
  <c r="P4964" i="4"/>
  <c r="P4955" i="4"/>
  <c r="M4938" i="4"/>
  <c r="P4938" i="4"/>
  <c r="M4948" i="4"/>
  <c r="P4948" i="4"/>
  <c r="M4941" i="4"/>
  <c r="P4941" i="4"/>
  <c r="M4952" i="4"/>
  <c r="P4952" i="4"/>
  <c r="M4935" i="4"/>
  <c r="P4935" i="4"/>
  <c r="M4886" i="4"/>
  <c r="P4886" i="4"/>
  <c r="M4871" i="4"/>
  <c r="P4929" i="4"/>
  <c r="M4929" i="4"/>
  <c r="M4923" i="4"/>
  <c r="P4923" i="4"/>
  <c r="P4921" i="4"/>
  <c r="M4921" i="4"/>
  <c r="M4917" i="4"/>
  <c r="P4917" i="4"/>
  <c r="P4903" i="4"/>
  <c r="M4903" i="4"/>
  <c r="M4906" i="4"/>
  <c r="P4906" i="4"/>
  <c r="P4910" i="4"/>
  <c r="M4910" i="4"/>
  <c r="M4881" i="4"/>
  <c r="P4881" i="4"/>
  <c r="P4880" i="4"/>
  <c r="M4880" i="4"/>
  <c r="M4898" i="4"/>
  <c r="P4898" i="4"/>
  <c r="P4896" i="4"/>
  <c r="M4896" i="4"/>
  <c r="M4890" i="4"/>
  <c r="P4890" i="4"/>
  <c r="P4888" i="4"/>
  <c r="M4888" i="4"/>
  <c r="M4875" i="4"/>
  <c r="P4875" i="4"/>
  <c r="P4873" i="4"/>
  <c r="M4873" i="4"/>
  <c r="P4930" i="4"/>
  <c r="P4922" i="4"/>
  <c r="P4916" i="4"/>
  <c r="P4911" i="4"/>
  <c r="P4877" i="4"/>
  <c r="P4867" i="4"/>
  <c r="M4867" i="4"/>
  <c r="P4865" i="4"/>
  <c r="M4865" i="4"/>
  <c r="P4864" i="4"/>
  <c r="M4864" i="4"/>
  <c r="M4868" i="4"/>
  <c r="P4868" i="4"/>
  <c r="P4866" i="4"/>
  <c r="M4866" i="4"/>
  <c r="P4863" i="4"/>
  <c r="M4863" i="4"/>
  <c r="P4862" i="4"/>
  <c r="P3930" i="4"/>
  <c r="M393" i="4"/>
  <c r="P393" i="4"/>
  <c r="M4283" i="4"/>
  <c r="P4283" i="4"/>
  <c r="P3640" i="4"/>
  <c r="P3914" i="4"/>
  <c r="P341" i="4"/>
  <c r="P3523" i="4"/>
  <c r="P2656" i="4"/>
  <c r="P2652" i="4"/>
  <c r="P2146" i="4"/>
  <c r="P1523" i="4"/>
  <c r="P926" i="4"/>
  <c r="M573" i="4"/>
  <c r="P573" i="4"/>
  <c r="P692" i="4"/>
  <c r="P366" i="4"/>
  <c r="P290" i="4"/>
  <c r="P1888" i="4"/>
  <c r="P913" i="4"/>
  <c r="P2697" i="4"/>
  <c r="P2680" i="4"/>
  <c r="P2175" i="4"/>
  <c r="P2154" i="4"/>
  <c r="P2130" i="4"/>
  <c r="P2651" i="4"/>
  <c r="P69" i="4"/>
  <c r="P68" i="4"/>
  <c r="P2853" i="4"/>
  <c r="P2658" i="4"/>
  <c r="P3398" i="4"/>
  <c r="P3397" i="4"/>
  <c r="P3632" i="4"/>
  <c r="P3631" i="4"/>
  <c r="P2614" i="4"/>
  <c r="P4238" i="4"/>
  <c r="P4247" i="4"/>
  <c r="P2073" i="4"/>
  <c r="M2828" i="2"/>
  <c r="O2828" i="2"/>
  <c r="P2828" i="2" s="1"/>
  <c r="O2861" i="2"/>
  <c r="P2861" i="2" s="1"/>
  <c r="O2832" i="2"/>
  <c r="P2832" i="2" s="1"/>
  <c r="O2829" i="2"/>
  <c r="P2829" i="2" s="1"/>
  <c r="M2756" i="2"/>
  <c r="O2756" i="2"/>
  <c r="P2756" i="2" s="1"/>
  <c r="O2913" i="2"/>
  <c r="P2913" i="2" s="1"/>
  <c r="O2912" i="2"/>
  <c r="P2912" i="2" s="1"/>
  <c r="O2905" i="2"/>
  <c r="P2905" i="2" s="1"/>
  <c r="O2904" i="2"/>
  <c r="P2904" i="2" s="1"/>
  <c r="O2897" i="2"/>
  <c r="P2897" i="2" s="1"/>
  <c r="O2896" i="2"/>
  <c r="P2896" i="2" s="1"/>
  <c r="O2889" i="2"/>
  <c r="P2889" i="2" s="1"/>
  <c r="O2888" i="2"/>
  <c r="P2888" i="2" s="1"/>
  <c r="O2881" i="2"/>
  <c r="P2881" i="2" s="1"/>
  <c r="O2880" i="2"/>
  <c r="P2880" i="2" s="1"/>
  <c r="O2873" i="2"/>
  <c r="P2873" i="2" s="1"/>
  <c r="O2872" i="2"/>
  <c r="P2872" i="2" s="1"/>
  <c r="O2865" i="2"/>
  <c r="P2865" i="2" s="1"/>
  <c r="O2864" i="2"/>
  <c r="P2864" i="2" s="1"/>
  <c r="O2851" i="2"/>
  <c r="P2851" i="2" s="1"/>
  <c r="O2825" i="2"/>
  <c r="P2825" i="2" s="1"/>
  <c r="O2816" i="2"/>
  <c r="P2816" i="2" s="1"/>
  <c r="O2813" i="2"/>
  <c r="P2813" i="2" s="1"/>
  <c r="O2807" i="2"/>
  <c r="P2807" i="2" s="1"/>
  <c r="M2801" i="2"/>
  <c r="O2801" i="2"/>
  <c r="P2801" i="2" s="1"/>
  <c r="M2772" i="2"/>
  <c r="O2772" i="2"/>
  <c r="P2772" i="2" s="1"/>
  <c r="O2860" i="2"/>
  <c r="P2860" i="2" s="1"/>
  <c r="O2841" i="2"/>
  <c r="P2841" i="2" s="1"/>
  <c r="O2823" i="2"/>
  <c r="P2823" i="2" s="1"/>
  <c r="M2812" i="2"/>
  <c r="O2812" i="2"/>
  <c r="P2812" i="2" s="1"/>
  <c r="O2803" i="2"/>
  <c r="P2803" i="2" s="1"/>
  <c r="M2800" i="2"/>
  <c r="O2800" i="2"/>
  <c r="P2800" i="2" s="1"/>
  <c r="O2855" i="2"/>
  <c r="P2855" i="2" s="1"/>
  <c r="P2852" i="2"/>
  <c r="M2844" i="2"/>
  <c r="O2844" i="2"/>
  <c r="P2844" i="2" s="1"/>
  <c r="O2835" i="2"/>
  <c r="P2835" i="2" s="1"/>
  <c r="O2809" i="2"/>
  <c r="P2809" i="2" s="1"/>
  <c r="O2784" i="2"/>
  <c r="P2784" i="2" s="1"/>
  <c r="O2768" i="2"/>
  <c r="P2768" i="2" s="1"/>
  <c r="O2752" i="2"/>
  <c r="P2752" i="2" s="1"/>
  <c r="O2740" i="2"/>
  <c r="P2740" i="2" s="1"/>
  <c r="O2856" i="2"/>
  <c r="P2856" i="2" s="1"/>
  <c r="O2840" i="2"/>
  <c r="P2840" i="2" s="1"/>
  <c r="O2824" i="2"/>
  <c r="P2824" i="2" s="1"/>
  <c r="O2808" i="2"/>
  <c r="P2808" i="2" s="1"/>
  <c r="O2796" i="2"/>
  <c r="P2796" i="2" s="1"/>
  <c r="O2780" i="2"/>
  <c r="P2780" i="2" s="1"/>
  <c r="O2764" i="2"/>
  <c r="P2764" i="2" s="1"/>
  <c r="O2748" i="2"/>
  <c r="P2748" i="2" s="1"/>
  <c r="P2734" i="2"/>
  <c r="O2726" i="2"/>
  <c r="P2726" i="2" s="1"/>
  <c r="O2714" i="2"/>
  <c r="P2714" i="2" s="1"/>
  <c r="O2722" i="2"/>
  <c r="P2722" i="2" s="1"/>
  <c r="O2711" i="2"/>
  <c r="P2711" i="2" s="1"/>
  <c r="O2707" i="2"/>
  <c r="P2707" i="2" s="1"/>
  <c r="O2687" i="2"/>
  <c r="P2687" i="2" s="1"/>
  <c r="O2671" i="2"/>
  <c r="P2671" i="2" s="1"/>
  <c r="O2667" i="2"/>
  <c r="P2667" i="2" s="1"/>
  <c r="O2663" i="2"/>
  <c r="P2663" i="2" s="1"/>
  <c r="O2651" i="2"/>
  <c r="P2651" i="2" s="1"/>
  <c r="M493" i="4"/>
  <c r="P493" i="4"/>
  <c r="M2737" i="4"/>
  <c r="P2737" i="4"/>
  <c r="M2083" i="4"/>
  <c r="P2083" i="4"/>
  <c r="M496" i="4"/>
  <c r="P496" i="4"/>
  <c r="M3074" i="4"/>
  <c r="P3074" i="4"/>
  <c r="M3705" i="4"/>
  <c r="P3705" i="4"/>
  <c r="M368" i="4"/>
  <c r="P368" i="4"/>
  <c r="M558" i="4"/>
  <c r="P558" i="4"/>
  <c r="P3994" i="4"/>
  <c r="P3991" i="4"/>
  <c r="P3987" i="4"/>
  <c r="P3707" i="4"/>
  <c r="P3422" i="4"/>
  <c r="P1774" i="4"/>
  <c r="P3350" i="4"/>
  <c r="P242" i="4"/>
  <c r="P929" i="4"/>
  <c r="P1048" i="4"/>
  <c r="P3982" i="4"/>
  <c r="P2348" i="4"/>
  <c r="P1389" i="4"/>
  <c r="P3341" i="4"/>
  <c r="P3999" i="4"/>
  <c r="P4758" i="4"/>
  <c r="P3007" i="4"/>
  <c r="P3779" i="4"/>
  <c r="P2480" i="4"/>
  <c r="P1393" i="4"/>
  <c r="M3340" i="4"/>
  <c r="M1941" i="4"/>
  <c r="M2272" i="4"/>
  <c r="M1310" i="4"/>
  <c r="M4397" i="4"/>
  <c r="P297" i="4"/>
  <c r="P2373" i="4"/>
  <c r="P2314" i="4"/>
  <c r="P2268" i="4"/>
  <c r="P2387" i="4"/>
  <c r="P183" i="4"/>
  <c r="P223" i="4"/>
  <c r="P919" i="4"/>
  <c r="P1461" i="4"/>
  <c r="M777" i="4"/>
  <c r="P777" i="4"/>
  <c r="M3974" i="4"/>
  <c r="P3974" i="4"/>
  <c r="P499" i="4"/>
  <c r="M850" i="4"/>
  <c r="P850" i="4"/>
  <c r="M2517" i="4"/>
  <c r="P2517" i="4"/>
  <c r="M2138" i="4"/>
  <c r="P2138" i="4"/>
  <c r="M502" i="4"/>
  <c r="P502" i="4"/>
  <c r="M1734" i="4"/>
  <c r="P1734" i="4"/>
  <c r="M2042" i="4"/>
  <c r="P2042" i="4"/>
  <c r="M4593" i="4"/>
  <c r="P4593" i="4"/>
  <c r="M3645" i="4"/>
  <c r="P3645" i="4"/>
  <c r="M1054" i="4"/>
  <c r="P1054" i="4"/>
  <c r="P1478" i="4"/>
  <c r="P1671" i="4"/>
  <c r="M805" i="4"/>
  <c r="P805" i="4"/>
  <c r="P224" i="4"/>
  <c r="P2145" i="4"/>
  <c r="P659" i="4"/>
  <c r="P55" i="4"/>
  <c r="P2608" i="4"/>
  <c r="M3476" i="4"/>
  <c r="P3476" i="4"/>
  <c r="M988" i="4"/>
  <c r="P988" i="4"/>
  <c r="M4296" i="4"/>
  <c r="P2647" i="2"/>
  <c r="P2631" i="2"/>
  <c r="P2619" i="2"/>
  <c r="P2611" i="2"/>
  <c r="P2574" i="2"/>
  <c r="P2560" i="2"/>
  <c r="P2550" i="2"/>
  <c r="P2649" i="2"/>
  <c r="O1735" i="2"/>
  <c r="M1735" i="2"/>
  <c r="M1722" i="2"/>
  <c r="O1722" i="2"/>
  <c r="P1722" i="2" s="1"/>
  <c r="M1706" i="2"/>
  <c r="O1706" i="2"/>
  <c r="P1706" i="2" s="1"/>
  <c r="M1674" i="2"/>
  <c r="O1674" i="2"/>
  <c r="P1674" i="2" s="1"/>
  <c r="M1658" i="2"/>
  <c r="O1658" i="2"/>
  <c r="M1642" i="2"/>
  <c r="O1642" i="2"/>
  <c r="P1642" i="2" s="1"/>
  <c r="M1610" i="2"/>
  <c r="O1610" i="2"/>
  <c r="M1594" i="2"/>
  <c r="O1594" i="2"/>
  <c r="P1594" i="2" s="1"/>
  <c r="M1578" i="2"/>
  <c r="O1578" i="2"/>
  <c r="M1546" i="2"/>
  <c r="P1546" i="2"/>
  <c r="M1530" i="2"/>
  <c r="O1530" i="2"/>
  <c r="P1530" i="2" s="1"/>
  <c r="P1927" i="2"/>
  <c r="P1735" i="2"/>
  <c r="M1880" i="2"/>
  <c r="M1816" i="2"/>
  <c r="M1752" i="2"/>
  <c r="O1884" i="2"/>
  <c r="O1731" i="2"/>
  <c r="P1731" i="2" s="1"/>
  <c r="M1731" i="2"/>
  <c r="O1940" i="2"/>
  <c r="M1940" i="2"/>
  <c r="O1936" i="2"/>
  <c r="P1936" i="2" s="1"/>
  <c r="M1936" i="2"/>
  <c r="O1932" i="2"/>
  <c r="M1932" i="2"/>
  <c r="P1924" i="2"/>
  <c r="M1924" i="2"/>
  <c r="O1920" i="2"/>
  <c r="P1920" i="2" s="1"/>
  <c r="M1920" i="2"/>
  <c r="M1916" i="2"/>
  <c r="O1916" i="2"/>
  <c r="P1916" i="2" s="1"/>
  <c r="O1908" i="2"/>
  <c r="M1908" i="2"/>
  <c r="O1904" i="2"/>
  <c r="P1904" i="2" s="1"/>
  <c r="M1904" i="2"/>
  <c r="O1900" i="2"/>
  <c r="P1900" i="2" s="1"/>
  <c r="M1900" i="2"/>
  <c r="O1892" i="2"/>
  <c r="P1892" i="2" s="1"/>
  <c r="M1892" i="2"/>
  <c r="O1888" i="2"/>
  <c r="M1888" i="2"/>
  <c r="O1876" i="2"/>
  <c r="P1876" i="2" s="1"/>
  <c r="M1876" i="2"/>
  <c r="O1872" i="2"/>
  <c r="P1872" i="2" s="1"/>
  <c r="M1872" i="2"/>
  <c r="O1868" i="2"/>
  <c r="P1868" i="2" s="1"/>
  <c r="M1868" i="2"/>
  <c r="O1860" i="2"/>
  <c r="P1860" i="2" s="1"/>
  <c r="M1860" i="2"/>
  <c r="O1856" i="2"/>
  <c r="P1856" i="2" s="1"/>
  <c r="M1856" i="2"/>
  <c r="M1852" i="2"/>
  <c r="O1852" i="2"/>
  <c r="P1852" i="2" s="1"/>
  <c r="O1844" i="2"/>
  <c r="P1844" i="2" s="1"/>
  <c r="M1844" i="2"/>
  <c r="O1840" i="2"/>
  <c r="P1840" i="2" s="1"/>
  <c r="M1840" i="2"/>
  <c r="O1836" i="2"/>
  <c r="P1836" i="2" s="1"/>
  <c r="M1836" i="2"/>
  <c r="O1828" i="2"/>
  <c r="M1828" i="2"/>
  <c r="O1824" i="2"/>
  <c r="P1824" i="2" s="1"/>
  <c r="M1824" i="2"/>
  <c r="M1820" i="2"/>
  <c r="O1820" i="2"/>
  <c r="P1820" i="2" s="1"/>
  <c r="O1812" i="2"/>
  <c r="P1812" i="2" s="1"/>
  <c r="M1812" i="2"/>
  <c r="O1808" i="2"/>
  <c r="P1808" i="2" s="1"/>
  <c r="M1808" i="2"/>
  <c r="O1804" i="2"/>
  <c r="P1804" i="2" s="1"/>
  <c r="M1804" i="2"/>
  <c r="O1796" i="2"/>
  <c r="P1796" i="2" s="1"/>
  <c r="M1796" i="2"/>
  <c r="O1792" i="2"/>
  <c r="P1792" i="2" s="1"/>
  <c r="M1792" i="2"/>
  <c r="O1788" i="2"/>
  <c r="P1788" i="2" s="1"/>
  <c r="M1788" i="2"/>
  <c r="O1780" i="2"/>
  <c r="P1780" i="2" s="1"/>
  <c r="M1780" i="2"/>
  <c r="O1776" i="2"/>
  <c r="P1776" i="2" s="1"/>
  <c r="M1776" i="2"/>
  <c r="M1772" i="2"/>
  <c r="O1764" i="2"/>
  <c r="M1764" i="2"/>
  <c r="O1760" i="2"/>
  <c r="P1760" i="2" s="1"/>
  <c r="M1760" i="2"/>
  <c r="M1756" i="2"/>
  <c r="O1756" i="2"/>
  <c r="P1756" i="2" s="1"/>
  <c r="O1748" i="2"/>
  <c r="P1748" i="2" s="1"/>
  <c r="M1748" i="2"/>
  <c r="O1744" i="2"/>
  <c r="M1744" i="2"/>
  <c r="M1740" i="2"/>
  <c r="O1740" i="2"/>
  <c r="P1740" i="2" s="1"/>
  <c r="M1942" i="2"/>
  <c r="O1942" i="2"/>
  <c r="P1942" i="2" s="1"/>
  <c r="O1934" i="2"/>
  <c r="P1934" i="2" s="1"/>
  <c r="M1934" i="2"/>
  <c r="O1926" i="2"/>
  <c r="P1926" i="2" s="1"/>
  <c r="M1926" i="2"/>
  <c r="O1918" i="2"/>
  <c r="P1918" i="2" s="1"/>
  <c r="M1918" i="2"/>
  <c r="O1910" i="2"/>
  <c r="P1910" i="2" s="1"/>
  <c r="M1910" i="2"/>
  <c r="O1902" i="2"/>
  <c r="P1902" i="2" s="1"/>
  <c r="M1902" i="2"/>
  <c r="O1894" i="2"/>
  <c r="P1894" i="2" s="1"/>
  <c r="M1894" i="2"/>
  <c r="O1886" i="2"/>
  <c r="P1886" i="2" s="1"/>
  <c r="M1886" i="2"/>
  <c r="O1878" i="2"/>
  <c r="P1878" i="2" s="1"/>
  <c r="M1878" i="2"/>
  <c r="O1870" i="2"/>
  <c r="P1870" i="2" s="1"/>
  <c r="M1870" i="2"/>
  <c r="O1862" i="2"/>
  <c r="M1862" i="2"/>
  <c r="O1854" i="2"/>
  <c r="P1854" i="2" s="1"/>
  <c r="M1854" i="2"/>
  <c r="O1846" i="2"/>
  <c r="M1846" i="2"/>
  <c r="O1838" i="2"/>
  <c r="P1838" i="2" s="1"/>
  <c r="M1838" i="2"/>
  <c r="O1830" i="2"/>
  <c r="P1830" i="2" s="1"/>
  <c r="M1830" i="2"/>
  <c r="O1822" i="2"/>
  <c r="P1822" i="2" s="1"/>
  <c r="M1822" i="2"/>
  <c r="O1814" i="2"/>
  <c r="P1814" i="2" s="1"/>
  <c r="M1814" i="2"/>
  <c r="O1806" i="2"/>
  <c r="P1806" i="2" s="1"/>
  <c r="M1806" i="2"/>
  <c r="M1790" i="2"/>
  <c r="O1790" i="2"/>
  <c r="P1790" i="2" s="1"/>
  <c r="O1782" i="2"/>
  <c r="P1782" i="2" s="1"/>
  <c r="M1782" i="2"/>
  <c r="P1774" i="2"/>
  <c r="M1774" i="2"/>
  <c r="O1766" i="2"/>
  <c r="P1766" i="2" s="1"/>
  <c r="M1766" i="2"/>
  <c r="O1758" i="2"/>
  <c r="P1758" i="2" s="1"/>
  <c r="M1758" i="2"/>
  <c r="O1750" i="2"/>
  <c r="P1750" i="2" s="1"/>
  <c r="M1750" i="2"/>
  <c r="O1742" i="2"/>
  <c r="P1742" i="2" s="1"/>
  <c r="M1742" i="2"/>
  <c r="M1928" i="2"/>
  <c r="M1864" i="2"/>
  <c r="M1800" i="2"/>
  <c r="M1912" i="2"/>
  <c r="M1848" i="2"/>
  <c r="M1784" i="2"/>
  <c r="O1798" i="2"/>
  <c r="P1798" i="2" s="1"/>
  <c r="O1734" i="2"/>
  <c r="M1734" i="2"/>
  <c r="M1939" i="2"/>
  <c r="M1923" i="2"/>
  <c r="M1907" i="2"/>
  <c r="M1891" i="2"/>
  <c r="M1875" i="2"/>
  <c r="M1859" i="2"/>
  <c r="M1843" i="2"/>
  <c r="M1827" i="2"/>
  <c r="M1811" i="2"/>
  <c r="M1795" i="2"/>
  <c r="M1779" i="2"/>
  <c r="M1763" i="2"/>
  <c r="M1747" i="2"/>
  <c r="O1873" i="2"/>
  <c r="P1873" i="2" s="1"/>
  <c r="O1831" i="2"/>
  <c r="P1831" i="2" s="1"/>
  <c r="O2144" i="2"/>
  <c r="P2144" i="2" s="1"/>
  <c r="M2144" i="2"/>
  <c r="O2126" i="2"/>
  <c r="P2126" i="2" s="1"/>
  <c r="M2126" i="2"/>
  <c r="O2119" i="2"/>
  <c r="P2119" i="2" s="1"/>
  <c r="M2119" i="2"/>
  <c r="M1938" i="2"/>
  <c r="O1938" i="2"/>
  <c r="P1938" i="2" s="1"/>
  <c r="O1930" i="2"/>
  <c r="P1930" i="2" s="1"/>
  <c r="M1930" i="2"/>
  <c r="O1922" i="2"/>
  <c r="P1922" i="2" s="1"/>
  <c r="M1922" i="2"/>
  <c r="O1914" i="2"/>
  <c r="P1914" i="2" s="1"/>
  <c r="M1914" i="2"/>
  <c r="O1906" i="2"/>
  <c r="M1906" i="2"/>
  <c r="O1898" i="2"/>
  <c r="P1898" i="2" s="1"/>
  <c r="M1898" i="2"/>
  <c r="M1890" i="2"/>
  <c r="O1882" i="2"/>
  <c r="M1882" i="2"/>
  <c r="O1874" i="2"/>
  <c r="P1874" i="2" s="1"/>
  <c r="M1874" i="2"/>
  <c r="O1866" i="2"/>
  <c r="M1866" i="2"/>
  <c r="O1858" i="2"/>
  <c r="P1858" i="2" s="1"/>
  <c r="M1858" i="2"/>
  <c r="O1850" i="2"/>
  <c r="P1850" i="2" s="1"/>
  <c r="M1850" i="2"/>
  <c r="O1842" i="2"/>
  <c r="P1842" i="2" s="1"/>
  <c r="M1842" i="2"/>
  <c r="O1834" i="2"/>
  <c r="P1834" i="2" s="1"/>
  <c r="M1834" i="2"/>
  <c r="O1826" i="2"/>
  <c r="P1826" i="2" s="1"/>
  <c r="M1826" i="2"/>
  <c r="O1818" i="2"/>
  <c r="M1818" i="2"/>
  <c r="O1810" i="2"/>
  <c r="P1810" i="2" s="1"/>
  <c r="M1810" i="2"/>
  <c r="O1802" i="2"/>
  <c r="M1802" i="2"/>
  <c r="O1794" i="2"/>
  <c r="P1794" i="2" s="1"/>
  <c r="M1794" i="2"/>
  <c r="O1786" i="2"/>
  <c r="P1786" i="2" s="1"/>
  <c r="M1786" i="2"/>
  <c r="M1778" i="2"/>
  <c r="O1778" i="2"/>
  <c r="P1778" i="2" s="1"/>
  <c r="M1770" i="2"/>
  <c r="O1762" i="2"/>
  <c r="P1762" i="2" s="1"/>
  <c r="M1762" i="2"/>
  <c r="O1754" i="2"/>
  <c r="P1754" i="2" s="1"/>
  <c r="M1754" i="2"/>
  <c r="O1746" i="2"/>
  <c r="P1746" i="2" s="1"/>
  <c r="M1746" i="2"/>
  <c r="O1738" i="2"/>
  <c r="M1738" i="2"/>
  <c r="O1905" i="2"/>
  <c r="P1905" i="2" s="1"/>
  <c r="O1863" i="2"/>
  <c r="P1863" i="2" s="1"/>
  <c r="O1732" i="2"/>
  <c r="P1732" i="2" s="1"/>
  <c r="M1732" i="2"/>
  <c r="M1941" i="2"/>
  <c r="O1941" i="2"/>
  <c r="P1941" i="2" s="1"/>
  <c r="M1933" i="2"/>
  <c r="O1933" i="2"/>
  <c r="P1933" i="2" s="1"/>
  <c r="P1929" i="2"/>
  <c r="M1929" i="2"/>
  <c r="M1925" i="2"/>
  <c r="O1925" i="2"/>
  <c r="P1925" i="2" s="1"/>
  <c r="M1921" i="2"/>
  <c r="O1921" i="2"/>
  <c r="P1921" i="2" s="1"/>
  <c r="M1917" i="2"/>
  <c r="O1917" i="2"/>
  <c r="P1917" i="2" s="1"/>
  <c r="O1913" i="2"/>
  <c r="P1913" i="2" s="1"/>
  <c r="M1913" i="2"/>
  <c r="M1909" i="2"/>
  <c r="O1909" i="2"/>
  <c r="P1909" i="2" s="1"/>
  <c r="M1901" i="2"/>
  <c r="O1901" i="2"/>
  <c r="P1901" i="2" s="1"/>
  <c r="O1897" i="2"/>
  <c r="P1897" i="2" s="1"/>
  <c r="M1897" i="2"/>
  <c r="M1893" i="2"/>
  <c r="O1893" i="2"/>
  <c r="P1893" i="2" s="1"/>
  <c r="M1889" i="2"/>
  <c r="P1889" i="2"/>
  <c r="M1885" i="2"/>
  <c r="O1885" i="2"/>
  <c r="P1885" i="2" s="1"/>
  <c r="O1881" i="2"/>
  <c r="P1881" i="2" s="1"/>
  <c r="M1881" i="2"/>
  <c r="M1877" i="2"/>
  <c r="O1877" i="2"/>
  <c r="M1869" i="2"/>
  <c r="O1869" i="2"/>
  <c r="O1865" i="2"/>
  <c r="P1865" i="2" s="1"/>
  <c r="M1865" i="2"/>
  <c r="M1861" i="2"/>
  <c r="O1861" i="2"/>
  <c r="P1861" i="2" s="1"/>
  <c r="M1857" i="2"/>
  <c r="O1857" i="2"/>
  <c r="P1857" i="2" s="1"/>
  <c r="M1853" i="2"/>
  <c r="O1853" i="2"/>
  <c r="P1853" i="2" s="1"/>
  <c r="O1849" i="2"/>
  <c r="P1849" i="2" s="1"/>
  <c r="M1849" i="2"/>
  <c r="M1845" i="2"/>
  <c r="O1845" i="2"/>
  <c r="P1845" i="2" s="1"/>
  <c r="M1837" i="2"/>
  <c r="O1837" i="2"/>
  <c r="P1837" i="2" s="1"/>
  <c r="O1833" i="2"/>
  <c r="P1833" i="2" s="1"/>
  <c r="M1833" i="2"/>
  <c r="M1829" i="2"/>
  <c r="O1829" i="2"/>
  <c r="P1829" i="2" s="1"/>
  <c r="M1825" i="2"/>
  <c r="O1825" i="2"/>
  <c r="P1825" i="2" s="1"/>
  <c r="M1821" i="2"/>
  <c r="O1821" i="2"/>
  <c r="O1817" i="2"/>
  <c r="P1817" i="2" s="1"/>
  <c r="M1817" i="2"/>
  <c r="M1813" i="2"/>
  <c r="O1813" i="2"/>
  <c r="P1813" i="2" s="1"/>
  <c r="M1805" i="2"/>
  <c r="O1805" i="2"/>
  <c r="O1801" i="2"/>
  <c r="P1801" i="2" s="1"/>
  <c r="M1801" i="2"/>
  <c r="O1797" i="2"/>
  <c r="P1797" i="2" s="1"/>
  <c r="M1797" i="2"/>
  <c r="M1793" i="2"/>
  <c r="O1793" i="2"/>
  <c r="P1793" i="2" s="1"/>
  <c r="M1789" i="2"/>
  <c r="M1785" i="2"/>
  <c r="O1785" i="2"/>
  <c r="P1785" i="2" s="1"/>
  <c r="O1781" i="2"/>
  <c r="P1781" i="2" s="1"/>
  <c r="M1781" i="2"/>
  <c r="M1777" i="2"/>
  <c r="O1777" i="2"/>
  <c r="P1777" i="2" s="1"/>
  <c r="M1773" i="2"/>
  <c r="M1769" i="2"/>
  <c r="O1769" i="2"/>
  <c r="P1769" i="2" s="1"/>
  <c r="O1765" i="2"/>
  <c r="P1765" i="2" s="1"/>
  <c r="M1765" i="2"/>
  <c r="O1761" i="2"/>
  <c r="M1761" i="2"/>
  <c r="M1757" i="2"/>
  <c r="O1753" i="2"/>
  <c r="P1753" i="2" s="1"/>
  <c r="M1753" i="2"/>
  <c r="M1749" i="2"/>
  <c r="O1749" i="2"/>
  <c r="P1749" i="2" s="1"/>
  <c r="O1745" i="2"/>
  <c r="P1745" i="2" s="1"/>
  <c r="M1745" i="2"/>
  <c r="O1741" i="2"/>
  <c r="P1741" i="2" s="1"/>
  <c r="M1741" i="2"/>
  <c r="O1943" i="2"/>
  <c r="P1943" i="2" s="1"/>
  <c r="M1943" i="2"/>
  <c r="O1935" i="2"/>
  <c r="P1935" i="2" s="1"/>
  <c r="M1935" i="2"/>
  <c r="O1919" i="2"/>
  <c r="P1919" i="2" s="1"/>
  <c r="M1919" i="2"/>
  <c r="O1911" i="2"/>
  <c r="P1911" i="2" s="1"/>
  <c r="M1911" i="2"/>
  <c r="O1903" i="2"/>
  <c r="P1903" i="2" s="1"/>
  <c r="M1903" i="2"/>
  <c r="O1887" i="2"/>
  <c r="P1887" i="2" s="1"/>
  <c r="M1887" i="2"/>
  <c r="O1879" i="2"/>
  <c r="P1879" i="2" s="1"/>
  <c r="M1879" i="2"/>
  <c r="O1871" i="2"/>
  <c r="P1871" i="2" s="1"/>
  <c r="M1871" i="2"/>
  <c r="O1855" i="2"/>
  <c r="P1855" i="2" s="1"/>
  <c r="M1855" i="2"/>
  <c r="O1847" i="2"/>
  <c r="P1847" i="2" s="1"/>
  <c r="M1847" i="2"/>
  <c r="O1839" i="2"/>
  <c r="P1839" i="2" s="1"/>
  <c r="M1839" i="2"/>
  <c r="O1823" i="2"/>
  <c r="P1823" i="2" s="1"/>
  <c r="M1823" i="2"/>
  <c r="O1815" i="2"/>
  <c r="P1815" i="2" s="1"/>
  <c r="M1815" i="2"/>
  <c r="O1807" i="2"/>
  <c r="P1807" i="2" s="1"/>
  <c r="M1807" i="2"/>
  <c r="O1799" i="2"/>
  <c r="P1799" i="2" s="1"/>
  <c r="M1799" i="2"/>
  <c r="O1791" i="2"/>
  <c r="P1791" i="2" s="1"/>
  <c r="M1791" i="2"/>
  <c r="O1783" i="2"/>
  <c r="P1783" i="2" s="1"/>
  <c r="M1783" i="2"/>
  <c r="P1775" i="2"/>
  <c r="M1775" i="2"/>
  <c r="O1767" i="2"/>
  <c r="P1767" i="2" s="1"/>
  <c r="M1767" i="2"/>
  <c r="O1759" i="2"/>
  <c r="P1759" i="2" s="1"/>
  <c r="M1759" i="2"/>
  <c r="O1751" i="2"/>
  <c r="P1751" i="2" s="1"/>
  <c r="M1751" i="2"/>
  <c r="M1743" i="2"/>
  <c r="O1743" i="2"/>
  <c r="P1743" i="2" s="1"/>
  <c r="P1940" i="2"/>
  <c r="P1932" i="2"/>
  <c r="P1928" i="2"/>
  <c r="P1912" i="2"/>
  <c r="P1908" i="2"/>
  <c r="P1896" i="2"/>
  <c r="P1888" i="2"/>
  <c r="P1884" i="2"/>
  <c r="P1880" i="2"/>
  <c r="P1864" i="2"/>
  <c r="P1848" i="2"/>
  <c r="P1832" i="2"/>
  <c r="P1828" i="2"/>
  <c r="P1816" i="2"/>
  <c r="P1800" i="2"/>
  <c r="P1784" i="2"/>
  <c r="P1772" i="2"/>
  <c r="P1768" i="2"/>
  <c r="P1764" i="2"/>
  <c r="M1931" i="2"/>
  <c r="M1915" i="2"/>
  <c r="M1899" i="2"/>
  <c r="M1883" i="2"/>
  <c r="M1867" i="2"/>
  <c r="M1851" i="2"/>
  <c r="M1835" i="2"/>
  <c r="M1819" i="2"/>
  <c r="M1803" i="2"/>
  <c r="M1787" i="2"/>
  <c r="M1771" i="2"/>
  <c r="M1755" i="2"/>
  <c r="M1739" i="2"/>
  <c r="O1937" i="2"/>
  <c r="P1937" i="2" s="1"/>
  <c r="O1895" i="2"/>
  <c r="P1895" i="2" s="1"/>
  <c r="O1809" i="2"/>
  <c r="P1809" i="2" s="1"/>
  <c r="O2150" i="2"/>
  <c r="M2150" i="2"/>
  <c r="O2118" i="2"/>
  <c r="P2118" i="2" s="1"/>
  <c r="M2118" i="2"/>
  <c r="M2094" i="2"/>
  <c r="O2094" i="2"/>
  <c r="P2094" i="2" s="1"/>
  <c r="O2092" i="2"/>
  <c r="P2092" i="2" s="1"/>
  <c r="M2092" i="2"/>
  <c r="M2086" i="2"/>
  <c r="O2086" i="2"/>
  <c r="P2086" i="2" s="1"/>
  <c r="O2112" i="2"/>
  <c r="P2112" i="2" s="1"/>
  <c r="M2112" i="2"/>
  <c r="O2087" i="2"/>
  <c r="P2087" i="2" s="1"/>
  <c r="M2087" i="2"/>
  <c r="O2056" i="2"/>
  <c r="P2056" i="2" s="1"/>
  <c r="M2056" i="2"/>
  <c r="P2024" i="2"/>
  <c r="M2024" i="2"/>
  <c r="O1992" i="2"/>
  <c r="P1992" i="2" s="1"/>
  <c r="M1992" i="2"/>
  <c r="O1960" i="2"/>
  <c r="P1960" i="2" s="1"/>
  <c r="M1960" i="2"/>
  <c r="M2089" i="2"/>
  <c r="M1978" i="2"/>
  <c r="O1958" i="2"/>
  <c r="P1958" i="2" s="1"/>
  <c r="O1737" i="2"/>
  <c r="P1737" i="2" s="1"/>
  <c r="M1737" i="2"/>
  <c r="O1733" i="2"/>
  <c r="P1733" i="2" s="1"/>
  <c r="M1733" i="2"/>
  <c r="P1906" i="2"/>
  <c r="P1890" i="2"/>
  <c r="P1882" i="2"/>
  <c r="P1866" i="2"/>
  <c r="P1862" i="2"/>
  <c r="P1846" i="2"/>
  <c r="P1818" i="2"/>
  <c r="P1802" i="2"/>
  <c r="P1770" i="2"/>
  <c r="P1738" i="2"/>
  <c r="P1734" i="2"/>
  <c r="O2146" i="2"/>
  <c r="M2146" i="2"/>
  <c r="O2138" i="2"/>
  <c r="P2138" i="2" s="1"/>
  <c r="M2138" i="2"/>
  <c r="O2134" i="2"/>
  <c r="P2134" i="2" s="1"/>
  <c r="M2134" i="2"/>
  <c r="O2130" i="2"/>
  <c r="P2130" i="2" s="1"/>
  <c r="M2130" i="2"/>
  <c r="O2122" i="2"/>
  <c r="P2122" i="2" s="1"/>
  <c r="M2122" i="2"/>
  <c r="O2114" i="2"/>
  <c r="P2114" i="2" s="1"/>
  <c r="M2114" i="2"/>
  <c r="O2110" i="2"/>
  <c r="M2110" i="2"/>
  <c r="O2106" i="2"/>
  <c r="P2106" i="2" s="1"/>
  <c r="M2106" i="2"/>
  <c r="O2102" i="2"/>
  <c r="M2102" i="2"/>
  <c r="O2098" i="2"/>
  <c r="P2098" i="2" s="1"/>
  <c r="M2098" i="2"/>
  <c r="O2090" i="2"/>
  <c r="P2090" i="2" s="1"/>
  <c r="M2090" i="2"/>
  <c r="O2082" i="2"/>
  <c r="P2082" i="2" s="1"/>
  <c r="M2082" i="2"/>
  <c r="M2078" i="2"/>
  <c r="O2078" i="2"/>
  <c r="O2074" i="2"/>
  <c r="P2074" i="2" s="1"/>
  <c r="M2074" i="2"/>
  <c r="M2062" i="2"/>
  <c r="O2062" i="2"/>
  <c r="P2062" i="2" s="1"/>
  <c r="O2058" i="2"/>
  <c r="P2058" i="2" s="1"/>
  <c r="M2058" i="2"/>
  <c r="O2050" i="2"/>
  <c r="M2050" i="2"/>
  <c r="M2046" i="2"/>
  <c r="O2046" i="2"/>
  <c r="P2046" i="2" s="1"/>
  <c r="M2042" i="2"/>
  <c r="O2042" i="2"/>
  <c r="P2042" i="2" s="1"/>
  <c r="O2038" i="2"/>
  <c r="P2038" i="2" s="1"/>
  <c r="M2038" i="2"/>
  <c r="O2034" i="2"/>
  <c r="P2034" i="2" s="1"/>
  <c r="M2034" i="2"/>
  <c r="M2030" i="2"/>
  <c r="O2030" i="2"/>
  <c r="P2030" i="2" s="1"/>
  <c r="M2026" i="2"/>
  <c r="M2022" i="2"/>
  <c r="O2018" i="2"/>
  <c r="M2018" i="2"/>
  <c r="M2014" i="2"/>
  <c r="O2014" i="2"/>
  <c r="P2014" i="2" s="1"/>
  <c r="M2010" i="2"/>
  <c r="O2010" i="2"/>
  <c r="P2010" i="2" s="1"/>
  <c r="O2006" i="2"/>
  <c r="P2006" i="2" s="1"/>
  <c r="M2006" i="2"/>
  <c r="O2002" i="2"/>
  <c r="M2002" i="2"/>
  <c r="M1998" i="2"/>
  <c r="O1998" i="2"/>
  <c r="P1998" i="2" s="1"/>
  <c r="O1994" i="2"/>
  <c r="P1994" i="2" s="1"/>
  <c r="M1994" i="2"/>
  <c r="M1990" i="2"/>
  <c r="O1990" i="2"/>
  <c r="P1990" i="2" s="1"/>
  <c r="O1986" i="2"/>
  <c r="P1986" i="2" s="1"/>
  <c r="M1986" i="2"/>
  <c r="M1982" i="2"/>
  <c r="O1982" i="2"/>
  <c r="P1982" i="2" s="1"/>
  <c r="O1974" i="2"/>
  <c r="P1974" i="2" s="1"/>
  <c r="M1974" i="2"/>
  <c r="O1970" i="2"/>
  <c r="P1970" i="2" s="1"/>
  <c r="M1970" i="2"/>
  <c r="M1966" i="2"/>
  <c r="O1966" i="2"/>
  <c r="P1966" i="2" s="1"/>
  <c r="M1962" i="2"/>
  <c r="O1962" i="2"/>
  <c r="P1962" i="2" s="1"/>
  <c r="O1954" i="2"/>
  <c r="P1954" i="2" s="1"/>
  <c r="M1954" i="2"/>
  <c r="O1950" i="2"/>
  <c r="P1950" i="2" s="1"/>
  <c r="M1950" i="2"/>
  <c r="O1946" i="2"/>
  <c r="M1946" i="2"/>
  <c r="O2151" i="2"/>
  <c r="P2151" i="2" s="1"/>
  <c r="M2151" i="2"/>
  <c r="O2124" i="2"/>
  <c r="P2124" i="2" s="1"/>
  <c r="M2124" i="2"/>
  <c r="O2070" i="2"/>
  <c r="P1877" i="2"/>
  <c r="O2149" i="2"/>
  <c r="P2149" i="2" s="1"/>
  <c r="M2149" i="2"/>
  <c r="O2141" i="2"/>
  <c r="P2141" i="2" s="1"/>
  <c r="M2141" i="2"/>
  <c r="O2137" i="2"/>
  <c r="P2137" i="2" s="1"/>
  <c r="M2137" i="2"/>
  <c r="O2129" i="2"/>
  <c r="P2129" i="2" s="1"/>
  <c r="M2129" i="2"/>
  <c r="O2125" i="2"/>
  <c r="P2125" i="2" s="1"/>
  <c r="M2125" i="2"/>
  <c r="O2121" i="2"/>
  <c r="P2121" i="2" s="1"/>
  <c r="M2121" i="2"/>
  <c r="O2113" i="2"/>
  <c r="P2113" i="2" s="1"/>
  <c r="M2113" i="2"/>
  <c r="O2109" i="2"/>
  <c r="P2109" i="2" s="1"/>
  <c r="M2109" i="2"/>
  <c r="O2105" i="2"/>
  <c r="P2105" i="2" s="1"/>
  <c r="M2105" i="2"/>
  <c r="O2101" i="2"/>
  <c r="P2101" i="2" s="1"/>
  <c r="M2101" i="2"/>
  <c r="O2093" i="2"/>
  <c r="P2093" i="2" s="1"/>
  <c r="M2093" i="2"/>
  <c r="O2085" i="2"/>
  <c r="P2085" i="2" s="1"/>
  <c r="M2085" i="2"/>
  <c r="M2081" i="2"/>
  <c r="O2081" i="2"/>
  <c r="P2081" i="2" s="1"/>
  <c r="M2077" i="2"/>
  <c r="O2077" i="2"/>
  <c r="P2077" i="2" s="1"/>
  <c r="M2073" i="2"/>
  <c r="O2073" i="2"/>
  <c r="M2069" i="2"/>
  <c r="O2069" i="2"/>
  <c r="P2069" i="2" s="1"/>
  <c r="M2065" i="2"/>
  <c r="O2065" i="2"/>
  <c r="M2061" i="2"/>
  <c r="O2061" i="2"/>
  <c r="P2061" i="2" s="1"/>
  <c r="M2057" i="2"/>
  <c r="O2057" i="2"/>
  <c r="P2057" i="2" s="1"/>
  <c r="M2053" i="2"/>
  <c r="O2053" i="2"/>
  <c r="P2053" i="2" s="1"/>
  <c r="M2049" i="2"/>
  <c r="O2049" i="2"/>
  <c r="P2049" i="2" s="1"/>
  <c r="M2045" i="2"/>
  <c r="O2045" i="2"/>
  <c r="P2045" i="2" s="1"/>
  <c r="M2041" i="2"/>
  <c r="O2041" i="2"/>
  <c r="M2037" i="2"/>
  <c r="O2037" i="2"/>
  <c r="P2037" i="2" s="1"/>
  <c r="M2033" i="2"/>
  <c r="O2033" i="2"/>
  <c r="M2029" i="2"/>
  <c r="O2029" i="2"/>
  <c r="P2029" i="2" s="1"/>
  <c r="M2025" i="2"/>
  <c r="M2021" i="2"/>
  <c r="P2021" i="2"/>
  <c r="M2017" i="2"/>
  <c r="O2017" i="2"/>
  <c r="P2017" i="2" s="1"/>
  <c r="M2013" i="2"/>
  <c r="O2013" i="2"/>
  <c r="P2013" i="2" s="1"/>
  <c r="M2009" i="2"/>
  <c r="O2009" i="2"/>
  <c r="P2009" i="2" s="1"/>
  <c r="M2005" i="2"/>
  <c r="O2005" i="2"/>
  <c r="P2005" i="2" s="1"/>
  <c r="M2001" i="2"/>
  <c r="O2001" i="2"/>
  <c r="P2001" i="2" s="1"/>
  <c r="M1997" i="2"/>
  <c r="O1997" i="2"/>
  <c r="P1997" i="2" s="1"/>
  <c r="M1993" i="2"/>
  <c r="O1993" i="2"/>
  <c r="P1993" i="2" s="1"/>
  <c r="M1989" i="2"/>
  <c r="O1989" i="2"/>
  <c r="P1989" i="2" s="1"/>
  <c r="M1985" i="2"/>
  <c r="O1985" i="2"/>
  <c r="P1985" i="2" s="1"/>
  <c r="M1981" i="2"/>
  <c r="O1981" i="2"/>
  <c r="P1981" i="2" s="1"/>
  <c r="M1977" i="2"/>
  <c r="O1977" i="2"/>
  <c r="P1977" i="2" s="1"/>
  <c r="M1973" i="2"/>
  <c r="O1973" i="2"/>
  <c r="P1973" i="2" s="1"/>
  <c r="M1969" i="2"/>
  <c r="O1969" i="2"/>
  <c r="M1965" i="2"/>
  <c r="O1965" i="2"/>
  <c r="P1965" i="2" s="1"/>
  <c r="M1961" i="2"/>
  <c r="O1961" i="2"/>
  <c r="P1961" i="2" s="1"/>
  <c r="M1957" i="2"/>
  <c r="O1957" i="2"/>
  <c r="P1957" i="2" s="1"/>
  <c r="O1953" i="2"/>
  <c r="P1953" i="2" s="1"/>
  <c r="M1953" i="2"/>
  <c r="O1949" i="2"/>
  <c r="P1949" i="2" s="1"/>
  <c r="M1949" i="2"/>
  <c r="O2080" i="2"/>
  <c r="M2080" i="2"/>
  <c r="O2060" i="2"/>
  <c r="P2060" i="2" s="1"/>
  <c r="M2060" i="2"/>
  <c r="O2051" i="2"/>
  <c r="P2051" i="2" s="1"/>
  <c r="M2051" i="2"/>
  <c r="O2019" i="2"/>
  <c r="P2019" i="2" s="1"/>
  <c r="M2019" i="2"/>
  <c r="O1996" i="2"/>
  <c r="P1996" i="2" s="1"/>
  <c r="M1996" i="2"/>
  <c r="O1987" i="2"/>
  <c r="P1987" i="2" s="1"/>
  <c r="M1987" i="2"/>
  <c r="O1964" i="2"/>
  <c r="P1964" i="2" s="1"/>
  <c r="M1964" i="2"/>
  <c r="O1955" i="2"/>
  <c r="P1955" i="2" s="1"/>
  <c r="M1955" i="2"/>
  <c r="M1945" i="2"/>
  <c r="M2142" i="2"/>
  <c r="M2117" i="2"/>
  <c r="M2066" i="2"/>
  <c r="M2028" i="2"/>
  <c r="O2054" i="2"/>
  <c r="P2054" i="2" s="1"/>
  <c r="P1869" i="2"/>
  <c r="P1821" i="2"/>
  <c r="P1805" i="2"/>
  <c r="P1789" i="2"/>
  <c r="P1773" i="2"/>
  <c r="P1761" i="2"/>
  <c r="P1757" i="2"/>
  <c r="O2139" i="2"/>
  <c r="P2139" i="2" s="1"/>
  <c r="M2139" i="2"/>
  <c r="O2131" i="2"/>
  <c r="P2131" i="2" s="1"/>
  <c r="M2131" i="2"/>
  <c r="O2107" i="2"/>
  <c r="P2107" i="2" s="1"/>
  <c r="M2107" i="2"/>
  <c r="O2099" i="2"/>
  <c r="P2099" i="2" s="1"/>
  <c r="M2099" i="2"/>
  <c r="O2075" i="2"/>
  <c r="P2075" i="2" s="1"/>
  <c r="M2075" i="2"/>
  <c r="O2067" i="2"/>
  <c r="P2067" i="2" s="1"/>
  <c r="M2067" i="2"/>
  <c r="O2044" i="2"/>
  <c r="P2044" i="2" s="1"/>
  <c r="M2044" i="2"/>
  <c r="O2035" i="2"/>
  <c r="P2035" i="2" s="1"/>
  <c r="M2035" i="2"/>
  <c r="O2012" i="2"/>
  <c r="P2012" i="2" s="1"/>
  <c r="M2012" i="2"/>
  <c r="O2003" i="2"/>
  <c r="P2003" i="2" s="1"/>
  <c r="M2003" i="2"/>
  <c r="O1980" i="2"/>
  <c r="P1980" i="2" s="1"/>
  <c r="M1980" i="2"/>
  <c r="O1971" i="2"/>
  <c r="P1971" i="2" s="1"/>
  <c r="M1971" i="2"/>
  <c r="O1948" i="2"/>
  <c r="P1948" i="2" s="1"/>
  <c r="M1948" i="2"/>
  <c r="P1752" i="2"/>
  <c r="P1744" i="2"/>
  <c r="O2147" i="2"/>
  <c r="P2147" i="2" s="1"/>
  <c r="M2147" i="2"/>
  <c r="O2115" i="2"/>
  <c r="P2115" i="2" s="1"/>
  <c r="M2115" i="2"/>
  <c r="O2083" i="2"/>
  <c r="P2083" i="2" s="1"/>
  <c r="M2083" i="2"/>
  <c r="O2136" i="2"/>
  <c r="P2136" i="2" s="1"/>
  <c r="M2136" i="2"/>
  <c r="O2104" i="2"/>
  <c r="P2104" i="2" s="1"/>
  <c r="M2104" i="2"/>
  <c r="O2072" i="2"/>
  <c r="M2072" i="2"/>
  <c r="O2011" i="2"/>
  <c r="P2011" i="2" s="1"/>
  <c r="M2011" i="2"/>
  <c r="O1947" i="2"/>
  <c r="P1947" i="2" s="1"/>
  <c r="M1947" i="2"/>
  <c r="M1979" i="2"/>
  <c r="O2135" i="2"/>
  <c r="P2135" i="2" s="1"/>
  <c r="M2135" i="2"/>
  <c r="O2123" i="2"/>
  <c r="P2123" i="2" s="1"/>
  <c r="M2123" i="2"/>
  <c r="O2103" i="2"/>
  <c r="P2103" i="2" s="1"/>
  <c r="M2103" i="2"/>
  <c r="O2091" i="2"/>
  <c r="P2091" i="2" s="1"/>
  <c r="M2091" i="2"/>
  <c r="O2040" i="2"/>
  <c r="P2040" i="2" s="1"/>
  <c r="M2040" i="2"/>
  <c r="O2032" i="2"/>
  <c r="P2032" i="2" s="1"/>
  <c r="M2032" i="2"/>
  <c r="O2008" i="2"/>
  <c r="P2008" i="2" s="1"/>
  <c r="M2008" i="2"/>
  <c r="O1976" i="2"/>
  <c r="P1976" i="2" s="1"/>
  <c r="M1976" i="2"/>
  <c r="O1968" i="2"/>
  <c r="P1968" i="2" s="1"/>
  <c r="M1968" i="2"/>
  <c r="P2145" i="2"/>
  <c r="P2133" i="2"/>
  <c r="P2117" i="2"/>
  <c r="P2097" i="2"/>
  <c r="P2089" i="2"/>
  <c r="P2073" i="2"/>
  <c r="P2065" i="2"/>
  <c r="P2041" i="2"/>
  <c r="P2033" i="2"/>
  <c r="P2025" i="2"/>
  <c r="P1969" i="2"/>
  <c r="P1945" i="2"/>
  <c r="M2023" i="2"/>
  <c r="M1959" i="2"/>
  <c r="O2143" i="2"/>
  <c r="P2143" i="2" s="1"/>
  <c r="M2143" i="2"/>
  <c r="O2127" i="2"/>
  <c r="P2127" i="2" s="1"/>
  <c r="M2127" i="2"/>
  <c r="O2111" i="2"/>
  <c r="P2111" i="2" s="1"/>
  <c r="M2111" i="2"/>
  <c r="O2095" i="2"/>
  <c r="P2095" i="2" s="1"/>
  <c r="M2095" i="2"/>
  <c r="O2079" i="2"/>
  <c r="P2079" i="2" s="1"/>
  <c r="M2079" i="2"/>
  <c r="O2059" i="2"/>
  <c r="P2059" i="2" s="1"/>
  <c r="M2059" i="2"/>
  <c r="O2047" i="2"/>
  <c r="P2047" i="2" s="1"/>
  <c r="M2047" i="2"/>
  <c r="O2039" i="2"/>
  <c r="P2039" i="2" s="1"/>
  <c r="M2039" i="2"/>
  <c r="O2031" i="2"/>
  <c r="P2031" i="2" s="1"/>
  <c r="M2031" i="2"/>
  <c r="O1983" i="2"/>
  <c r="P1983" i="2" s="1"/>
  <c r="M1983" i="2"/>
  <c r="O1975" i="2"/>
  <c r="P1975" i="2" s="1"/>
  <c r="M1975" i="2"/>
  <c r="O2152" i="2"/>
  <c r="P2152" i="2" s="1"/>
  <c r="M2152" i="2"/>
  <c r="O2120" i="2"/>
  <c r="P2120" i="2" s="1"/>
  <c r="M2120" i="2"/>
  <c r="P2108" i="2"/>
  <c r="M2108" i="2"/>
  <c r="O2088" i="2"/>
  <c r="P2088" i="2" s="1"/>
  <c r="M2088" i="2"/>
  <c r="O1984" i="2"/>
  <c r="P1984" i="2" s="1"/>
  <c r="M1984" i="2"/>
  <c r="M2128" i="2"/>
  <c r="M2071" i="2"/>
  <c r="M2007" i="2"/>
  <c r="M1995" i="2"/>
  <c r="P2140" i="2"/>
  <c r="P2128" i="2"/>
  <c r="P2096" i="2"/>
  <c r="P2080" i="2"/>
  <c r="P2072" i="2"/>
  <c r="P2064" i="2"/>
  <c r="P2028" i="2"/>
  <c r="P2016" i="2"/>
  <c r="P1944" i="2"/>
  <c r="M2068" i="2"/>
  <c r="M2004" i="2"/>
  <c r="P2150" i="2"/>
  <c r="P2146" i="2"/>
  <c r="P2142" i="2"/>
  <c r="P2110" i="2"/>
  <c r="P2102" i="2"/>
  <c r="P2078" i="2"/>
  <c r="P2070" i="2"/>
  <c r="P2066" i="2"/>
  <c r="P2050" i="2"/>
  <c r="P2026" i="2"/>
  <c r="P2022" i="2"/>
  <c r="P2018" i="2"/>
  <c r="P2002" i="2"/>
  <c r="P1978" i="2"/>
  <c r="P1946" i="2"/>
  <c r="M1604" i="4"/>
  <c r="P3349" i="4"/>
  <c r="M3349" i="4"/>
  <c r="P1218" i="4"/>
  <c r="M1218" i="4"/>
  <c r="P2730" i="4"/>
  <c r="M2730" i="4"/>
  <c r="P1591" i="4"/>
  <c r="M1591" i="4"/>
  <c r="P3440" i="4"/>
  <c r="M3440" i="4"/>
  <c r="P3629" i="4"/>
  <c r="M3629" i="4"/>
  <c r="P2899" i="4"/>
  <c r="M2899" i="4"/>
  <c r="P3060" i="4"/>
  <c r="M3060" i="4"/>
  <c r="P381" i="4"/>
  <c r="M381" i="4"/>
  <c r="P3893" i="4"/>
  <c r="M3893" i="4"/>
  <c r="P2757" i="4"/>
  <c r="M2757" i="4"/>
  <c r="P2754" i="4"/>
  <c r="M2754" i="4"/>
  <c r="P2751" i="4"/>
  <c r="M2751" i="4"/>
  <c r="P1423" i="4"/>
  <c r="M1423" i="4"/>
  <c r="P287" i="4"/>
  <c r="M287" i="4"/>
  <c r="P4692" i="4"/>
  <c r="M4692" i="4"/>
  <c r="P1167" i="4"/>
  <c r="M1167" i="4"/>
  <c r="P1973" i="4"/>
  <c r="M1973" i="4"/>
  <c r="P2699" i="4"/>
  <c r="M2699" i="4"/>
  <c r="M54" i="4"/>
  <c r="P1810" i="4"/>
  <c r="M1810" i="4"/>
  <c r="P3276" i="4"/>
  <c r="M3276" i="4"/>
  <c r="P1101" i="4"/>
  <c r="M1101" i="4"/>
  <c r="P2056" i="4"/>
  <c r="M2056" i="4"/>
  <c r="P2084" i="4"/>
  <c r="M2084" i="4"/>
  <c r="P574" i="4"/>
  <c r="M574" i="4"/>
  <c r="P2446" i="4"/>
  <c r="M2446" i="4"/>
  <c r="P2743" i="4"/>
  <c r="M2743" i="4"/>
  <c r="P764" i="4"/>
  <c r="M764" i="4"/>
  <c r="M4329" i="4"/>
  <c r="P4329" i="4"/>
  <c r="M3630" i="4"/>
  <c r="P3630" i="4"/>
  <c r="M2762" i="4"/>
  <c r="P2762" i="4"/>
  <c r="P1615" i="4"/>
  <c r="M1615" i="4"/>
  <c r="M1867" i="4"/>
  <c r="P1867" i="4"/>
  <c r="M1412" i="4"/>
  <c r="P1412" i="4"/>
  <c r="P1809" i="4"/>
  <c r="M1809" i="4"/>
  <c r="P3347" i="4"/>
  <c r="M3347" i="4"/>
  <c r="P2747" i="4"/>
  <c r="M2747" i="4"/>
  <c r="P3883" i="4"/>
  <c r="M3883" i="4"/>
  <c r="P2741" i="4"/>
  <c r="M2741" i="4"/>
  <c r="P3382" i="4"/>
  <c r="P2812" i="4"/>
  <c r="P2756" i="4"/>
  <c r="P299" i="4"/>
  <c r="P2213" i="4"/>
  <c r="P4776" i="4"/>
  <c r="P4697" i="4"/>
  <c r="P1162" i="4"/>
  <c r="P2350" i="4"/>
  <c r="P1166" i="4"/>
  <c r="P2017" i="4"/>
  <c r="P774" i="4"/>
  <c r="M3584" i="4"/>
  <c r="P3584" i="4"/>
  <c r="M411" i="4"/>
  <c r="P411" i="4"/>
  <c r="M2906" i="4"/>
  <c r="P2906" i="4"/>
  <c r="M2764" i="4"/>
  <c r="P2764" i="4"/>
  <c r="M3257" i="4"/>
  <c r="P3257" i="4"/>
  <c r="M3063" i="4"/>
  <c r="P3063" i="4"/>
  <c r="M3061" i="4"/>
  <c r="P3061" i="4"/>
  <c r="M2904" i="4"/>
  <c r="P2904" i="4"/>
  <c r="M2987" i="4"/>
  <c r="P2987" i="4"/>
  <c r="M3513" i="4"/>
  <c r="P3513" i="4"/>
  <c r="P3780" i="4"/>
  <c r="M3780" i="4"/>
  <c r="P523" i="4"/>
  <c r="M523" i="4"/>
  <c r="P3899" i="4"/>
  <c r="M3899" i="4"/>
  <c r="P2900" i="4"/>
  <c r="M2900" i="4"/>
  <c r="P2898" i="4"/>
  <c r="M2898" i="4"/>
  <c r="P4218" i="4"/>
  <c r="M4218" i="4"/>
  <c r="P2723" i="4"/>
  <c r="M2723" i="4"/>
  <c r="P1411" i="4"/>
  <c r="M1411" i="4"/>
  <c r="M2403" i="4"/>
  <c r="P2403" i="4"/>
  <c r="M48" i="4"/>
  <c r="P48" i="4"/>
  <c r="P3010" i="4"/>
  <c r="M3010" i="4"/>
  <c r="P1103" i="4"/>
  <c r="M1103" i="4"/>
  <c r="P3890" i="4"/>
  <c r="M3890" i="4"/>
  <c r="P3438" i="4"/>
  <c r="M3438" i="4"/>
  <c r="M3889" i="4"/>
  <c r="P3889" i="4"/>
  <c r="P77" i="4"/>
  <c r="M77" i="4"/>
  <c r="M3345" i="4"/>
  <c r="P3345" i="4"/>
  <c r="M3637" i="4"/>
  <c r="P3637" i="4"/>
  <c r="P139" i="4"/>
  <c r="M139" i="4"/>
  <c r="P4358" i="4"/>
  <c r="M4358" i="4"/>
  <c r="P2445" i="4"/>
  <c r="M2445" i="4"/>
  <c r="P1604" i="4"/>
  <c r="P2444" i="4"/>
  <c r="P2760" i="4"/>
  <c r="P3600" i="4"/>
  <c r="P3204" i="4"/>
  <c r="P629" i="4"/>
  <c r="P2120" i="4"/>
  <c r="P122" i="4"/>
  <c r="P401" i="4"/>
  <c r="P2119" i="4"/>
  <c r="P1682" i="4"/>
  <c r="P2703" i="4"/>
  <c r="P1262" i="4"/>
  <c r="P1878" i="4"/>
  <c r="P2735" i="4"/>
  <c r="M2735" i="4"/>
  <c r="P4346" i="4"/>
  <c r="M4346" i="4"/>
  <c r="P2731" i="4"/>
  <c r="M2731" i="4"/>
  <c r="P2763" i="4"/>
  <c r="M2763" i="4"/>
  <c r="P1753" i="4"/>
  <c r="M1753" i="4"/>
  <c r="P3901" i="4"/>
  <c r="M3901" i="4"/>
  <c r="P871" i="4"/>
  <c r="M871" i="4"/>
  <c r="P3896" i="4"/>
  <c r="M3896" i="4"/>
  <c r="P2755" i="4"/>
  <c r="M2755" i="4"/>
  <c r="P2750" i="4"/>
  <c r="M2750" i="4"/>
  <c r="P4845" i="4"/>
  <c r="M4845" i="4"/>
  <c r="P2351" i="4"/>
  <c r="M2351" i="4"/>
  <c r="P219" i="4"/>
  <c r="M219" i="4"/>
  <c r="P1261" i="4"/>
  <c r="M1261" i="4"/>
  <c r="P63" i="4"/>
  <c r="M63" i="4"/>
  <c r="P1102" i="4"/>
  <c r="M1102" i="4"/>
  <c r="P4277" i="4"/>
  <c r="M4277" i="4"/>
  <c r="P2059" i="4"/>
  <c r="M2059" i="4"/>
  <c r="P3885" i="4"/>
  <c r="M3885" i="4"/>
  <c r="P4815" i="4"/>
  <c r="M4815" i="4"/>
  <c r="P2742" i="4"/>
  <c r="M2742" i="4"/>
  <c r="P2739" i="4"/>
  <c r="M2739" i="4"/>
  <c r="M2177" i="4"/>
  <c r="P2177" i="4"/>
  <c r="M2908" i="4"/>
  <c r="P2908" i="4"/>
  <c r="M3065" i="4"/>
  <c r="P3065" i="4"/>
  <c r="M1519" i="4"/>
  <c r="P1519" i="4"/>
  <c r="P49" i="4"/>
  <c r="M49" i="4"/>
  <c r="P4276" i="4"/>
  <c r="M4276" i="4"/>
  <c r="P3888" i="4"/>
  <c r="M3888" i="4"/>
  <c r="P1433" i="4"/>
  <c r="M1433" i="4"/>
  <c r="P3881" i="4"/>
  <c r="M3881" i="4"/>
  <c r="P260" i="4"/>
  <c r="M260" i="4"/>
  <c r="P257" i="4"/>
  <c r="M257" i="4"/>
  <c r="P2907" i="4"/>
  <c r="M2907" i="4"/>
  <c r="P2733" i="4"/>
  <c r="M2733" i="4"/>
  <c r="P3907" i="4"/>
  <c r="M3907" i="4"/>
  <c r="P4330" i="4"/>
  <c r="M4330" i="4"/>
  <c r="P4345" i="4"/>
  <c r="M4345" i="4"/>
  <c r="P1220" i="4"/>
  <c r="M1220" i="4"/>
  <c r="P3064" i="4"/>
  <c r="M3064" i="4"/>
  <c r="P3905" i="4"/>
  <c r="M3905" i="4"/>
  <c r="P3062" i="4"/>
  <c r="M3062" i="4"/>
  <c r="P2728" i="4"/>
  <c r="M2728" i="4"/>
  <c r="P2905" i="4"/>
  <c r="M2905" i="4"/>
  <c r="P1755" i="4"/>
  <c r="M1755" i="4"/>
  <c r="P2988" i="4"/>
  <c r="M2988" i="4"/>
  <c r="P1517" i="4"/>
  <c r="M1517" i="4"/>
  <c r="P3902" i="4"/>
  <c r="M3902" i="4"/>
  <c r="P736" i="4"/>
  <c r="M736" i="4"/>
  <c r="P175" i="4"/>
  <c r="M175" i="4"/>
  <c r="P3900" i="4"/>
  <c r="M3900" i="4"/>
  <c r="P3793" i="4"/>
  <c r="M3793" i="4"/>
  <c r="P4278" i="4"/>
  <c r="M4278" i="4"/>
  <c r="P3898" i="4"/>
  <c r="M3898" i="4"/>
  <c r="P2901" i="4"/>
  <c r="M2901" i="4"/>
  <c r="P1143" i="4"/>
  <c r="M1143" i="4"/>
  <c r="P3894" i="4"/>
  <c r="M3894" i="4"/>
  <c r="P3057" i="4"/>
  <c r="M3057" i="4"/>
  <c r="P1396" i="4"/>
  <c r="M1396" i="4"/>
  <c r="P2724" i="4"/>
  <c r="M2724" i="4"/>
  <c r="P3891" i="4"/>
  <c r="M3891" i="4"/>
  <c r="P338" i="4"/>
  <c r="M338" i="4"/>
  <c r="P2759" i="4"/>
  <c r="M2759" i="4"/>
  <c r="P1077" i="4"/>
  <c r="M1077" i="4"/>
  <c r="P3601" i="4"/>
  <c r="M3601" i="4"/>
  <c r="P1480" i="4"/>
  <c r="M1480" i="4"/>
  <c r="P2752" i="4"/>
  <c r="M2752" i="4"/>
  <c r="P2212" i="4"/>
  <c r="M2212" i="4"/>
  <c r="P630" i="4"/>
  <c r="M630" i="4"/>
  <c r="P4635" i="4"/>
  <c r="M4635" i="4"/>
  <c r="P1796" i="4"/>
  <c r="M1796" i="4"/>
  <c r="P4693" i="4"/>
  <c r="M4693" i="4"/>
  <c r="P1883" i="4"/>
  <c r="M1883" i="4"/>
  <c r="P1293" i="4"/>
  <c r="M1293" i="4"/>
  <c r="P2117" i="4"/>
  <c r="M2117" i="4"/>
  <c r="P4844" i="4"/>
  <c r="M4844" i="4"/>
  <c r="P4634" i="4"/>
  <c r="M4634" i="4"/>
  <c r="P917" i="4"/>
  <c r="M917" i="4"/>
  <c r="P172" i="4"/>
  <c r="M172" i="4"/>
  <c r="P269" i="4"/>
  <c r="M269" i="4"/>
  <c r="P2512" i="4"/>
  <c r="M2512" i="4"/>
  <c r="P1846" i="4"/>
  <c r="M1846" i="4"/>
  <c r="P619" i="4"/>
  <c r="M619" i="4"/>
  <c r="P1093" i="4"/>
  <c r="M1093" i="4"/>
  <c r="P52" i="4"/>
  <c r="M52" i="4"/>
  <c r="P4819" i="4"/>
  <c r="M4819" i="4"/>
  <c r="P2748" i="4"/>
  <c r="M2748" i="4"/>
  <c r="P3011" i="4"/>
  <c r="M3011" i="4"/>
  <c r="P4318" i="4"/>
  <c r="M4318" i="4"/>
  <c r="P3278" i="4"/>
  <c r="M3278" i="4"/>
  <c r="P870" i="4"/>
  <c r="M870" i="4"/>
  <c r="P3638" i="4"/>
  <c r="M3638" i="4"/>
  <c r="P3056" i="4"/>
  <c r="M3056" i="4"/>
  <c r="P3439" i="4"/>
  <c r="M3439" i="4"/>
  <c r="P2895" i="4"/>
  <c r="M2895" i="4"/>
  <c r="P2024" i="4"/>
  <c r="M2024" i="4"/>
  <c r="P2086" i="4"/>
  <c r="M2086" i="4"/>
  <c r="P3887" i="4"/>
  <c r="M3887" i="4"/>
  <c r="P3346" i="4"/>
  <c r="M3346" i="4"/>
  <c r="P576" i="4"/>
  <c r="M576" i="4"/>
  <c r="P3477" i="4"/>
  <c r="M3477" i="4"/>
  <c r="P2745" i="4"/>
  <c r="M2745" i="4"/>
  <c r="P4817" i="4"/>
  <c r="M4817" i="4"/>
  <c r="P1432" i="4"/>
  <c r="M1432" i="4"/>
  <c r="P2744" i="4"/>
  <c r="M2744" i="4"/>
  <c r="P488" i="4"/>
  <c r="M488" i="4"/>
  <c r="P3269" i="4"/>
  <c r="M3269" i="4"/>
  <c r="P549" i="4"/>
  <c r="M549" i="4"/>
  <c r="P4359" i="4"/>
  <c r="M4359" i="4"/>
  <c r="P3880" i="4"/>
  <c r="M3880" i="4"/>
  <c r="M2179" i="4"/>
  <c r="P2179" i="4"/>
  <c r="M3266" i="4"/>
  <c r="P3266" i="4"/>
  <c r="P258" i="4"/>
  <c r="M258" i="4"/>
  <c r="P2734" i="4"/>
  <c r="M2734" i="4"/>
  <c r="P835" i="4"/>
  <c r="M835" i="4"/>
  <c r="P3255" i="4"/>
  <c r="M3255" i="4"/>
  <c r="P3906" i="4"/>
  <c r="M3906" i="4"/>
  <c r="P2729" i="4"/>
  <c r="M2729" i="4"/>
  <c r="P1879" i="4"/>
  <c r="M1879" i="4"/>
  <c r="P3216" i="4"/>
  <c r="M3216" i="4"/>
  <c r="P2761" i="4"/>
  <c r="M2761" i="4"/>
  <c r="M4803" i="4"/>
  <c r="P4803" i="4"/>
  <c r="P2902" i="4"/>
  <c r="M2902" i="4"/>
  <c r="M1144" i="4"/>
  <c r="P1144" i="4"/>
  <c r="M3058" i="4"/>
  <c r="P3058" i="4"/>
  <c r="M3892" i="4"/>
  <c r="P3892" i="4"/>
  <c r="P3788" i="4"/>
  <c r="M3788" i="4"/>
  <c r="P53" i="4"/>
  <c r="M53" i="4"/>
  <c r="P2749" i="4"/>
  <c r="M2749" i="4"/>
  <c r="P4319" i="4"/>
  <c r="M4319" i="4"/>
  <c r="P3009" i="4"/>
  <c r="M3009" i="4"/>
  <c r="P2613" i="4"/>
  <c r="M2613" i="4"/>
  <c r="P2896" i="4"/>
  <c r="M2896" i="4"/>
  <c r="P2087" i="4"/>
  <c r="M2087" i="4"/>
  <c r="P1654" i="4"/>
  <c r="M1654" i="4"/>
  <c r="P2746" i="4"/>
  <c r="M2746" i="4"/>
  <c r="P3254" i="4"/>
  <c r="M3254" i="4"/>
  <c r="P450" i="4"/>
  <c r="M450" i="4"/>
  <c r="P3270" i="4"/>
  <c r="M3270" i="4"/>
  <c r="P763" i="4"/>
  <c r="M763" i="4"/>
  <c r="P4357" i="4"/>
  <c r="M4357" i="4"/>
  <c r="P3511" i="4"/>
  <c r="M3511" i="4"/>
  <c r="P4725" i="4"/>
  <c r="P4724" i="4"/>
  <c r="P2215" i="4"/>
  <c r="P1754" i="4"/>
  <c r="P4237" i="4"/>
  <c r="P2811" i="4"/>
  <c r="P2726" i="4"/>
  <c r="P3789" i="4"/>
  <c r="P3602" i="4"/>
  <c r="P2753" i="4"/>
  <c r="P2211" i="4"/>
  <c r="P2716" i="4"/>
  <c r="P1676" i="4"/>
  <c r="P2499" i="4"/>
  <c r="P2516" i="4"/>
  <c r="P2715" i="4"/>
  <c r="P4649" i="4"/>
  <c r="P620" i="4"/>
  <c r="P259" i="4"/>
  <c r="M259" i="4"/>
  <c r="P2765" i="4"/>
  <c r="M2765" i="4"/>
  <c r="P3256" i="4"/>
  <c r="M3256" i="4"/>
  <c r="P3012" i="4"/>
  <c r="M3012" i="4"/>
  <c r="P4719" i="4"/>
  <c r="M4719" i="4"/>
  <c r="P3903" i="4"/>
  <c r="M3903" i="4"/>
  <c r="P2903" i="4"/>
  <c r="M2903" i="4"/>
  <c r="P3059" i="4"/>
  <c r="M3059" i="4"/>
  <c r="P1413" i="4"/>
  <c r="M1413" i="4"/>
  <c r="P2399" i="4"/>
  <c r="M2399" i="4"/>
  <c r="P1686" i="4"/>
  <c r="M1686" i="4"/>
  <c r="P1669" i="4"/>
  <c r="M1669" i="4"/>
  <c r="P2118" i="4"/>
  <c r="M2118" i="4"/>
  <c r="P1795" i="4"/>
  <c r="M1795" i="4"/>
  <c r="P2511" i="4"/>
  <c r="M2511" i="4"/>
  <c r="P50" i="4"/>
  <c r="M50" i="4"/>
  <c r="P4320" i="4"/>
  <c r="M4320" i="4"/>
  <c r="P2447" i="4"/>
  <c r="M2447" i="4"/>
  <c r="P3436" i="4"/>
  <c r="M3436" i="4"/>
  <c r="P76" i="4"/>
  <c r="M76" i="4"/>
  <c r="P4730" i="4"/>
  <c r="M4730" i="4"/>
  <c r="P3882" i="4"/>
  <c r="M3882" i="4"/>
  <c r="P2580" i="4"/>
  <c r="M2580" i="4"/>
  <c r="P2851" i="4"/>
  <c r="M2851" i="4"/>
  <c r="M2306" i="4"/>
  <c r="P2306" i="4"/>
  <c r="M3908" i="4"/>
  <c r="P3908" i="4"/>
  <c r="M3904" i="4"/>
  <c r="P3904" i="4"/>
  <c r="M1863" i="4"/>
  <c r="P1863" i="4"/>
  <c r="M3895" i="4"/>
  <c r="P3895" i="4"/>
  <c r="P2725" i="4"/>
  <c r="M2725" i="4"/>
  <c r="P569" i="4"/>
  <c r="M569" i="4"/>
  <c r="P1944" i="4"/>
  <c r="M1944" i="4"/>
  <c r="P3884" i="4"/>
  <c r="M3884" i="4"/>
  <c r="P489" i="4"/>
  <c r="M489" i="4"/>
  <c r="P3267" i="4"/>
  <c r="M3267" i="4"/>
  <c r="P872" i="4"/>
  <c r="M872" i="4"/>
  <c r="M3512" i="4"/>
  <c r="P3512" i="4"/>
  <c r="M3897" i="4"/>
  <c r="P3897" i="4"/>
  <c r="P382" i="4"/>
  <c r="M382" i="4"/>
  <c r="M1395" i="4"/>
  <c r="P1395" i="4"/>
  <c r="P3348" i="4"/>
  <c r="M3348" i="4"/>
  <c r="P2758" i="4"/>
  <c r="M2758" i="4"/>
  <c r="P3277" i="4"/>
  <c r="M3277" i="4"/>
  <c r="P869" i="4"/>
  <c r="M869" i="4"/>
  <c r="P3055" i="4"/>
  <c r="M3055" i="4"/>
  <c r="P3437" i="4"/>
  <c r="M3437" i="4"/>
  <c r="P2085" i="4"/>
  <c r="M2085" i="4"/>
  <c r="P3886" i="4"/>
  <c r="M3886" i="4"/>
  <c r="P2475" i="4"/>
  <c r="M2475" i="4"/>
  <c r="P4816" i="4"/>
  <c r="M4816" i="4"/>
  <c r="P3030" i="4"/>
  <c r="M3030" i="4"/>
  <c r="P3268" i="4"/>
  <c r="M3268" i="4"/>
  <c r="P2740" i="4"/>
  <c r="M2740" i="4"/>
  <c r="P2178" i="4"/>
  <c r="M2178" i="4"/>
  <c r="P2458" i="4"/>
  <c r="M2458" i="4"/>
  <c r="P477" i="4"/>
  <c r="P4619" i="4"/>
  <c r="P1246" i="4"/>
  <c r="P380" i="4"/>
  <c r="P2400" i="4"/>
  <c r="P2722" i="4"/>
  <c r="P4360" i="4"/>
  <c r="P1424" i="4"/>
  <c r="P372" i="4"/>
  <c r="P2700" i="4"/>
  <c r="P1882" i="4"/>
  <c r="P171" i="4"/>
  <c r="P570" i="4"/>
  <c r="P1267" i="4"/>
  <c r="P51" i="4"/>
  <c r="P575" i="4"/>
  <c r="M476" i="4"/>
  <c r="P476" i="4"/>
  <c r="M2584" i="4"/>
  <c r="P2584" i="4"/>
  <c r="M89" i="4"/>
  <c r="P89" i="4"/>
  <c r="M4310" i="4"/>
  <c r="P4310" i="4"/>
  <c r="M4017" i="4"/>
  <c r="P4017" i="4"/>
  <c r="M2583" i="4"/>
  <c r="P2583" i="4"/>
  <c r="M4412" i="4"/>
  <c r="P4412" i="4"/>
  <c r="M1631" i="4"/>
  <c r="P1631" i="4"/>
  <c r="M3652" i="4"/>
  <c r="P3652" i="4"/>
  <c r="P54" i="4"/>
  <c r="M4020" i="4"/>
  <c r="P4020" i="4"/>
  <c r="P110" i="4"/>
  <c r="M110" i="4"/>
  <c r="M369" i="4"/>
  <c r="P369" i="4"/>
  <c r="M3710" i="4"/>
  <c r="P3710" i="4"/>
  <c r="M4825" i="4"/>
  <c r="P4825" i="4"/>
  <c r="M2586" i="4"/>
  <c r="P2586" i="4"/>
  <c r="M1360" i="4"/>
  <c r="P1360" i="4"/>
  <c r="M3650" i="4"/>
  <c r="P3650" i="4"/>
  <c r="P4823" i="4"/>
  <c r="M4823" i="4"/>
  <c r="P1630" i="4"/>
  <c r="M1630" i="4"/>
  <c r="M1609" i="4"/>
  <c r="P1609" i="4"/>
  <c r="M2095" i="4"/>
  <c r="P2095" i="4"/>
  <c r="M4036" i="4"/>
  <c r="P4036" i="4"/>
  <c r="M4035" i="4"/>
  <c r="P4035" i="4"/>
  <c r="M4032" i="4"/>
  <c r="P4032" i="4"/>
  <c r="M289" i="4"/>
  <c r="P289" i="4"/>
  <c r="M3248" i="4"/>
  <c r="P3248" i="4"/>
  <c r="M3389" i="4"/>
  <c r="P3389" i="4"/>
  <c r="M3338" i="4"/>
  <c r="P3338" i="4"/>
  <c r="M466" i="4"/>
  <c r="P466" i="4"/>
  <c r="M154" i="4"/>
  <c r="P154" i="4"/>
  <c r="M3469" i="4"/>
  <c r="P3469" i="4"/>
  <c r="P4824" i="4"/>
  <c r="M4309" i="4"/>
  <c r="P4309" i="4"/>
  <c r="M4849" i="4"/>
  <c r="P4849" i="4"/>
  <c r="M4019" i="4"/>
  <c r="P4019" i="4"/>
  <c r="M563" i="4"/>
  <c r="P563" i="4"/>
  <c r="M768" i="4"/>
  <c r="P768" i="4"/>
  <c r="M2589" i="4"/>
  <c r="P2589" i="4"/>
  <c r="P3467" i="4"/>
  <c r="M3467" i="4"/>
  <c r="P1647" i="4"/>
  <c r="M1647" i="4"/>
  <c r="P327" i="4"/>
  <c r="M327" i="4"/>
  <c r="P3651" i="4"/>
  <c r="M3651" i="4"/>
  <c r="M3649" i="4"/>
  <c r="P3649" i="4"/>
  <c r="M1629" i="4"/>
  <c r="P1629" i="4"/>
  <c r="P1035" i="4"/>
  <c r="M1035" i="4"/>
  <c r="P240" i="4"/>
  <c r="M240" i="4"/>
  <c r="P719" i="4"/>
  <c r="M719" i="4"/>
  <c r="M4038" i="4"/>
  <c r="P4038" i="4"/>
  <c r="P3658" i="4"/>
  <c r="M3658" i="4"/>
  <c r="P2957" i="4"/>
  <c r="M2957" i="4"/>
  <c r="P4034" i="4"/>
  <c r="M4034" i="4"/>
  <c r="M4033" i="4"/>
  <c r="P4033" i="4"/>
  <c r="P4315" i="4"/>
  <c r="M4315" i="4"/>
  <c r="P2294" i="4"/>
  <c r="M2294" i="4"/>
  <c r="M3473" i="4"/>
  <c r="P3473" i="4"/>
  <c r="P2186" i="4"/>
  <c r="M2186" i="4"/>
  <c r="P1311" i="4"/>
  <c r="M1311" i="4"/>
  <c r="M3249" i="4"/>
  <c r="P3249" i="4"/>
  <c r="M3716" i="4"/>
  <c r="P3716" i="4"/>
  <c r="M291" i="4"/>
  <c r="P291" i="4"/>
  <c r="M4851" i="4"/>
  <c r="P4851" i="4"/>
  <c r="M344" i="4"/>
  <c r="P344" i="4"/>
  <c r="M735" i="4"/>
  <c r="P735" i="4"/>
  <c r="M3468" i="4"/>
  <c r="P3468" i="4"/>
  <c r="M761" i="4"/>
  <c r="P761" i="4"/>
  <c r="M3653" i="4"/>
  <c r="P3653" i="4"/>
  <c r="M4022" i="4"/>
  <c r="P4022" i="4"/>
  <c r="M4018" i="4"/>
  <c r="P4018" i="4"/>
  <c r="P3711" i="4"/>
  <c r="M3711" i="4"/>
  <c r="P2588" i="4"/>
  <c r="M2588" i="4"/>
  <c r="M3466" i="4"/>
  <c r="P3466" i="4"/>
  <c r="M4709" i="4"/>
  <c r="P4709" i="4"/>
  <c r="M326" i="4"/>
  <c r="P326" i="4"/>
  <c r="M2014" i="4"/>
  <c r="P2014" i="4"/>
  <c r="M3648" i="4"/>
  <c r="P3648" i="4"/>
  <c r="M1561" i="4"/>
  <c r="P1561" i="4"/>
  <c r="M1034" i="4"/>
  <c r="P1034" i="4"/>
  <c r="P4711" i="4"/>
  <c r="M4711" i="4"/>
  <c r="M1575" i="4"/>
  <c r="P1575" i="4"/>
  <c r="P1875" i="4"/>
  <c r="M1875" i="4"/>
  <c r="M3614" i="4"/>
  <c r="P3614" i="4"/>
  <c r="P3723" i="4"/>
  <c r="M3723" i="4"/>
  <c r="M1778" i="4"/>
  <c r="P1778" i="4"/>
  <c r="M2956" i="4"/>
  <c r="P2956" i="4"/>
  <c r="M834" i="4"/>
  <c r="P834" i="4"/>
  <c r="P4316" i="4"/>
  <c r="M4316" i="4"/>
  <c r="M4314" i="4"/>
  <c r="P4314" i="4"/>
  <c r="P2955" i="4"/>
  <c r="M2955" i="4"/>
  <c r="P3090" i="4"/>
  <c r="M3090" i="4"/>
  <c r="M1739" i="4"/>
  <c r="P1739" i="4"/>
  <c r="M861" i="4"/>
  <c r="P861" i="4"/>
  <c r="P1763" i="4"/>
  <c r="M1763" i="4"/>
  <c r="M4031" i="4"/>
  <c r="P4031" i="4"/>
  <c r="M4027" i="4"/>
  <c r="P4027" i="4"/>
  <c r="M1759" i="4"/>
  <c r="P1759" i="4"/>
  <c r="P2453" i="4"/>
  <c r="M2453" i="4"/>
  <c r="M4718" i="4"/>
  <c r="P4718" i="4"/>
  <c r="M2953" i="4"/>
  <c r="P2953" i="4"/>
  <c r="P4839" i="4"/>
  <c r="M4839" i="4"/>
  <c r="M4837" i="4"/>
  <c r="P4837" i="4"/>
  <c r="M1990" i="4"/>
  <c r="P1990" i="4"/>
  <c r="M1612" i="4"/>
  <c r="P1612" i="4"/>
  <c r="M911" i="4"/>
  <c r="P911" i="4"/>
  <c r="P3240" i="4"/>
  <c r="M3240" i="4"/>
  <c r="P3715" i="4"/>
  <c r="M3715" i="4"/>
  <c r="P3714" i="4"/>
  <c r="M3714" i="4"/>
  <c r="M3381" i="4"/>
  <c r="P3381" i="4"/>
  <c r="M1635" i="4"/>
  <c r="P1635" i="4"/>
  <c r="M2952" i="4"/>
  <c r="P2952" i="4"/>
  <c r="P2287" i="4"/>
  <c r="M2287" i="4"/>
  <c r="P1484" i="4"/>
  <c r="M1484" i="4"/>
  <c r="P210" i="4"/>
  <c r="M210" i="4"/>
  <c r="P3087" i="4"/>
  <c r="M3087" i="4"/>
  <c r="M937" i="4"/>
  <c r="P937" i="4"/>
  <c r="M343" i="4"/>
  <c r="P343" i="4"/>
  <c r="P1114" i="4"/>
  <c r="M1114" i="4"/>
  <c r="M1073" i="4"/>
  <c r="P1073" i="4"/>
  <c r="P3202" i="4"/>
  <c r="M3202" i="4"/>
  <c r="M2402" i="4"/>
  <c r="P2402" i="4"/>
  <c r="M3200" i="4"/>
  <c r="P3200" i="4"/>
  <c r="M3611" i="4"/>
  <c r="P3611" i="4"/>
  <c r="M3774" i="4"/>
  <c r="P3774" i="4"/>
  <c r="P10" i="4"/>
  <c r="M10" i="4"/>
  <c r="P3879" i="4"/>
  <c r="M3879" i="4"/>
  <c r="P3471" i="4"/>
  <c r="M3471" i="4"/>
  <c r="M1377" i="4"/>
  <c r="P1377" i="4"/>
  <c r="M1266" i="4"/>
  <c r="P1266" i="4"/>
  <c r="P1976" i="4"/>
  <c r="M1976" i="4"/>
  <c r="P2521" i="4"/>
  <c r="M2521" i="4"/>
  <c r="P1372" i="4"/>
  <c r="M1372" i="4"/>
  <c r="P1429" i="4"/>
  <c r="M1429" i="4"/>
  <c r="M2655" i="4"/>
  <c r="P2655" i="4"/>
  <c r="M1725" i="4"/>
  <c r="P1725" i="4"/>
  <c r="P2709" i="4"/>
  <c r="M2709" i="4"/>
  <c r="M1799" i="4"/>
  <c r="P1799" i="4"/>
  <c r="P389" i="4"/>
  <c r="M389" i="4"/>
  <c r="P1163" i="4"/>
  <c r="M1163" i="4"/>
  <c r="M1299" i="4"/>
  <c r="P1299" i="4"/>
  <c r="M2181" i="4"/>
  <c r="P2181" i="4"/>
  <c r="P1168" i="4"/>
  <c r="M1168" i="4"/>
  <c r="M2132" i="4"/>
  <c r="P2132" i="4"/>
  <c r="M2339" i="4"/>
  <c r="P2339" i="4"/>
  <c r="M1713" i="4"/>
  <c r="P1713" i="4"/>
  <c r="M4659" i="4"/>
  <c r="P4659" i="4"/>
  <c r="M1723" i="4"/>
  <c r="P1723" i="4"/>
  <c r="M3052" i="4"/>
  <c r="P3052" i="4"/>
  <c r="P1814" i="4"/>
  <c r="M1814" i="4"/>
  <c r="M611" i="4"/>
  <c r="P611" i="4"/>
  <c r="M3028" i="4"/>
  <c r="P3028" i="4"/>
  <c r="P4607" i="4"/>
  <c r="M4607" i="4"/>
  <c r="M1554" i="4"/>
  <c r="P1554" i="4"/>
  <c r="M1874" i="4"/>
  <c r="P1874" i="4"/>
  <c r="M1553" i="4"/>
  <c r="P1553" i="4"/>
  <c r="M1306" i="4"/>
  <c r="P1306" i="4"/>
  <c r="M1735" i="4"/>
  <c r="P1735" i="4"/>
  <c r="M1775" i="4"/>
  <c r="P1775" i="4"/>
  <c r="M1176" i="4"/>
  <c r="P1176" i="4"/>
  <c r="M2023" i="4"/>
  <c r="P2023" i="4"/>
  <c r="M81" i="4"/>
  <c r="P81" i="4"/>
  <c r="M3861" i="4"/>
  <c r="P3861" i="4"/>
  <c r="M2603" i="4"/>
  <c r="P2603" i="4"/>
  <c r="M4756" i="4"/>
  <c r="P4756" i="4"/>
  <c r="M1319" i="4"/>
  <c r="P1319" i="4"/>
  <c r="M3085" i="4"/>
  <c r="P3085" i="4"/>
  <c r="P4023" i="4"/>
  <c r="M4023" i="4"/>
  <c r="M657" i="4"/>
  <c r="P657" i="4"/>
  <c r="M4856" i="4"/>
  <c r="P4856" i="4"/>
  <c r="M3678" i="4"/>
  <c r="P3678" i="4"/>
  <c r="P846" i="4"/>
  <c r="M846" i="4"/>
  <c r="P3470" i="4"/>
  <c r="M3470" i="4"/>
  <c r="M90" i="4"/>
  <c r="P1632" i="4"/>
  <c r="P819" i="4"/>
  <c r="P4021" i="4"/>
  <c r="M4021" i="4"/>
  <c r="M107" i="4"/>
  <c r="P107" i="4"/>
  <c r="M2182" i="4"/>
  <c r="P2182" i="4"/>
  <c r="M2599" i="4"/>
  <c r="P2599" i="4"/>
  <c r="M2587" i="4"/>
  <c r="P2587" i="4"/>
  <c r="M4311" i="4"/>
  <c r="P4311" i="4"/>
  <c r="M2542" i="4"/>
  <c r="P2542" i="4"/>
  <c r="M325" i="4"/>
  <c r="P325" i="4"/>
  <c r="P567" i="4"/>
  <c r="M567" i="4"/>
  <c r="P1732" i="4"/>
  <c r="M1732" i="4"/>
  <c r="M2376" i="4"/>
  <c r="P2376" i="4"/>
  <c r="M2393" i="4"/>
  <c r="P2393" i="4"/>
  <c r="M2958" i="4"/>
  <c r="P2958" i="4"/>
  <c r="M3659" i="4"/>
  <c r="P3659" i="4"/>
  <c r="M718" i="4"/>
  <c r="P718" i="4"/>
  <c r="M1845" i="4"/>
  <c r="P1845" i="4"/>
  <c r="M1117" i="4"/>
  <c r="P1117" i="4"/>
  <c r="M3679" i="4"/>
  <c r="P3679" i="4"/>
  <c r="M2295" i="4"/>
  <c r="P2295" i="4"/>
  <c r="M2954" i="4"/>
  <c r="P2954" i="4"/>
  <c r="M4413" i="4"/>
  <c r="P4413" i="4"/>
  <c r="M1626" i="4"/>
  <c r="P1626" i="4"/>
  <c r="M1577" i="4"/>
  <c r="P1577" i="4"/>
  <c r="M1762" i="4"/>
  <c r="P1762" i="4"/>
  <c r="M4030" i="4"/>
  <c r="P4030" i="4"/>
  <c r="M3590" i="4"/>
  <c r="P3590" i="4"/>
  <c r="M1758" i="4"/>
  <c r="P1758" i="4"/>
  <c r="M2803" i="4"/>
  <c r="P2803" i="4"/>
  <c r="M4717" i="4"/>
  <c r="P4717" i="4"/>
  <c r="M319" i="4"/>
  <c r="P319" i="4"/>
  <c r="M4838" i="4"/>
  <c r="P4838" i="4"/>
  <c r="M4836" i="4"/>
  <c r="P4836" i="4"/>
  <c r="M1989" i="4"/>
  <c r="P1989" i="4"/>
  <c r="M243" i="4"/>
  <c r="P243" i="4"/>
  <c r="M1282" i="4"/>
  <c r="P1282" i="4"/>
  <c r="M3718" i="4"/>
  <c r="P3718" i="4"/>
  <c r="M114" i="4"/>
  <c r="P114" i="4"/>
  <c r="M3713" i="4"/>
  <c r="P3713" i="4"/>
  <c r="M3764" i="4"/>
  <c r="P3764" i="4"/>
  <c r="M1634" i="4"/>
  <c r="P1634" i="4"/>
  <c r="M2560" i="4"/>
  <c r="P2560" i="4"/>
  <c r="M1636" i="4"/>
  <c r="P1636" i="4"/>
  <c r="M2673" i="4"/>
  <c r="P2673" i="4"/>
  <c r="M1397" i="4"/>
  <c r="P1397" i="4"/>
  <c r="M2827" i="4"/>
  <c r="P2827" i="4"/>
  <c r="P1245" i="4"/>
  <c r="M1245" i="4"/>
  <c r="P3712" i="4"/>
  <c r="M3712" i="4"/>
  <c r="P1113" i="4"/>
  <c r="M1113" i="4"/>
  <c r="M3203" i="4"/>
  <c r="P3203" i="4"/>
  <c r="P2691" i="4"/>
  <c r="M2691" i="4"/>
  <c r="P3201" i="4"/>
  <c r="M3201" i="4"/>
  <c r="P301" i="4"/>
  <c r="M301" i="4"/>
  <c r="P4259" i="4"/>
  <c r="M4259" i="4"/>
  <c r="P915" i="4"/>
  <c r="M915" i="4"/>
  <c r="P3773" i="4"/>
  <c r="M3773" i="4"/>
  <c r="M2488" i="4"/>
  <c r="P2488" i="4"/>
  <c r="M900" i="4"/>
  <c r="P900" i="4"/>
  <c r="M1970" i="4"/>
  <c r="P1970" i="4"/>
  <c r="P1533" i="4"/>
  <c r="M1533" i="4"/>
  <c r="P75" i="4"/>
  <c r="M75" i="4"/>
  <c r="M2142" i="4"/>
  <c r="P2142" i="4"/>
  <c r="M2520" i="4"/>
  <c r="P2520" i="4"/>
  <c r="M1371" i="4"/>
  <c r="P1371" i="4"/>
  <c r="M1165" i="4"/>
  <c r="P1165" i="4"/>
  <c r="P2654" i="4"/>
  <c r="M2654" i="4"/>
  <c r="P1724" i="4"/>
  <c r="M1724" i="4"/>
  <c r="M2164" i="4"/>
  <c r="P2164" i="4"/>
  <c r="P1265" i="4"/>
  <c r="M1265" i="4"/>
  <c r="M1422" i="4"/>
  <c r="P1422" i="4"/>
  <c r="M388" i="4"/>
  <c r="P388" i="4"/>
  <c r="M2633" i="4"/>
  <c r="P2633" i="4"/>
  <c r="P4637" i="4"/>
  <c r="M4637" i="4"/>
  <c r="M2496" i="4"/>
  <c r="P2496" i="4"/>
  <c r="P408" i="4"/>
  <c r="M408" i="4"/>
  <c r="M978" i="4"/>
  <c r="P978" i="4"/>
  <c r="M636" i="4"/>
  <c r="P636" i="4"/>
  <c r="M1171" i="4"/>
  <c r="P1171" i="4"/>
  <c r="M59" i="4"/>
  <c r="P59" i="4"/>
  <c r="M3051" i="4"/>
  <c r="P3051" i="4"/>
  <c r="M3589" i="4"/>
  <c r="P3589" i="4"/>
  <c r="M614" i="4"/>
  <c r="P614" i="4"/>
  <c r="M610" i="4"/>
  <c r="P610" i="4"/>
  <c r="M3588" i="4"/>
  <c r="P3588" i="4"/>
  <c r="M1832" i="4"/>
  <c r="P1832" i="4"/>
  <c r="M3027" i="4"/>
  <c r="P3027" i="4"/>
  <c r="P2210" i="4"/>
  <c r="M2210" i="4"/>
  <c r="P1277" i="4"/>
  <c r="M1277" i="4"/>
  <c r="P3380" i="4"/>
  <c r="M3380" i="4"/>
  <c r="P4312" i="4"/>
  <c r="M4312" i="4"/>
  <c r="M307" i="4"/>
  <c r="P307" i="4"/>
  <c r="M3815" i="4"/>
  <c r="P3815" i="4"/>
  <c r="M1881" i="4"/>
  <c r="P1881" i="4"/>
  <c r="M2089" i="4"/>
  <c r="P2089" i="4"/>
  <c r="M985" i="4"/>
  <c r="P985" i="4"/>
  <c r="M3860" i="4"/>
  <c r="P3860" i="4"/>
  <c r="M1356" i="4"/>
  <c r="P1356" i="4"/>
  <c r="M4755" i="4"/>
  <c r="P4755" i="4"/>
  <c r="M517" i="4"/>
  <c r="P517" i="4"/>
  <c r="M3084" i="4"/>
  <c r="P3084" i="4"/>
  <c r="P3654" i="4"/>
  <c r="M3654" i="4"/>
  <c r="P3585" i="4"/>
  <c r="M3585" i="4"/>
  <c r="P582" i="4"/>
  <c r="M582" i="4"/>
  <c r="M845" i="4"/>
  <c r="P845" i="4"/>
  <c r="M760" i="4"/>
  <c r="M109" i="4"/>
  <c r="P109" i="4"/>
  <c r="P4822" i="4"/>
  <c r="P1312" i="4"/>
  <c r="M1760" i="4"/>
  <c r="M3508" i="4"/>
  <c r="P4621" i="4"/>
  <c r="P1080" i="4"/>
  <c r="M3586" i="4"/>
  <c r="P3586" i="4"/>
  <c r="P1537" i="4"/>
  <c r="P15" i="4"/>
  <c r="M4028" i="4"/>
  <c r="M4029" i="4"/>
  <c r="P4029" i="4"/>
  <c r="M1761" i="4"/>
  <c r="P1761" i="4"/>
  <c r="M3720" i="4"/>
  <c r="P3720" i="4"/>
  <c r="M1988" i="4"/>
  <c r="P1988" i="4"/>
  <c r="M4313" i="4"/>
  <c r="P4313" i="4"/>
  <c r="M3657" i="4"/>
  <c r="P3657" i="4"/>
  <c r="M2826" i="4"/>
  <c r="P2826" i="4"/>
  <c r="M3472" i="4"/>
  <c r="P3472" i="4"/>
  <c r="M2397" i="4"/>
  <c r="P2397" i="4"/>
  <c r="M2672" i="4"/>
  <c r="P2672" i="4"/>
  <c r="M3613" i="4"/>
  <c r="P3613" i="4"/>
  <c r="M3869" i="4"/>
  <c r="P3869" i="4"/>
  <c r="M901" i="4"/>
  <c r="P901" i="4"/>
  <c r="M1431" i="4"/>
  <c r="P1431" i="4"/>
  <c r="M3314" i="4"/>
  <c r="P3314" i="4"/>
  <c r="M2335" i="4"/>
  <c r="P2335" i="4"/>
  <c r="M1958" i="4"/>
  <c r="P1958" i="4"/>
  <c r="M2141" i="4"/>
  <c r="P2141" i="4"/>
  <c r="M1559" i="4"/>
  <c r="P1559" i="4"/>
  <c r="M129" i="4"/>
  <c r="P129" i="4"/>
  <c r="M1702" i="4"/>
  <c r="P1702" i="4"/>
  <c r="M2711" i="4"/>
  <c r="P2711" i="4"/>
  <c r="M2163" i="4"/>
  <c r="P2163" i="4"/>
  <c r="M1085" i="4"/>
  <c r="P1085" i="4"/>
  <c r="M4666" i="4"/>
  <c r="P4666" i="4"/>
  <c r="P135" i="4"/>
  <c r="M135" i="4"/>
  <c r="M2099" i="4"/>
  <c r="P2099" i="4"/>
  <c r="P2367" i="4"/>
  <c r="M2367" i="4"/>
  <c r="P1419" i="4"/>
  <c r="M1419" i="4"/>
  <c r="P1417" i="4"/>
  <c r="M1417" i="4"/>
  <c r="P58" i="4"/>
  <c r="M58" i="4"/>
  <c r="P688" i="4"/>
  <c r="M688" i="4"/>
  <c r="M613" i="4"/>
  <c r="P613" i="4"/>
  <c r="M609" i="4"/>
  <c r="P609" i="4"/>
  <c r="P1816" i="4"/>
  <c r="M1816" i="4"/>
  <c r="M1284" i="4"/>
  <c r="P1284" i="4"/>
  <c r="M3781" i="4"/>
  <c r="P3781" i="4"/>
  <c r="M3636" i="4"/>
  <c r="P3636" i="4"/>
  <c r="M17" i="4"/>
  <c r="P17" i="4"/>
  <c r="M312" i="4"/>
  <c r="P312" i="4"/>
  <c r="M1776" i="4"/>
  <c r="P1776" i="4"/>
  <c r="M1880" i="4"/>
  <c r="P1880" i="4"/>
  <c r="M2022" i="4"/>
  <c r="P2022" i="4"/>
  <c r="M984" i="4"/>
  <c r="P984" i="4"/>
  <c r="M3049" i="4"/>
  <c r="P3049" i="4"/>
  <c r="M1355" i="4"/>
  <c r="P1355" i="4"/>
  <c r="M4754" i="4"/>
  <c r="P4754" i="4"/>
  <c r="M516" i="4"/>
  <c r="P516" i="4"/>
  <c r="M3083" i="4"/>
  <c r="P3083" i="4"/>
  <c r="M4857" i="4"/>
  <c r="P4857" i="4"/>
  <c r="P3717" i="4"/>
  <c r="M1184" i="4"/>
  <c r="P1184" i="4"/>
  <c r="P2804" i="4"/>
  <c r="M2804" i="4"/>
  <c r="M4025" i="4"/>
  <c r="P4025" i="4"/>
  <c r="P2452" i="4"/>
  <c r="M2452" i="4"/>
  <c r="M4840" i="4"/>
  <c r="P4840" i="4"/>
  <c r="P3721" i="4"/>
  <c r="M3721" i="4"/>
  <c r="P3719" i="4"/>
  <c r="M3719" i="4"/>
  <c r="P1987" i="4"/>
  <c r="M1987" i="4"/>
  <c r="M481" i="4"/>
  <c r="P481" i="4"/>
  <c r="P1313" i="4"/>
  <c r="M1313" i="4"/>
  <c r="M2288" i="4"/>
  <c r="P2288" i="4"/>
  <c r="M1437" i="4"/>
  <c r="P1437" i="4"/>
  <c r="M207" i="4"/>
  <c r="P207" i="4"/>
  <c r="M1074" i="4"/>
  <c r="P1074" i="4"/>
  <c r="M3612" i="4"/>
  <c r="P3612" i="4"/>
  <c r="M902" i="4"/>
  <c r="P902" i="4"/>
  <c r="M673" i="4"/>
  <c r="P673" i="4"/>
  <c r="M1479" i="4"/>
  <c r="P1479" i="4"/>
  <c r="M1977" i="4"/>
  <c r="P1977" i="4"/>
  <c r="M1558" i="4"/>
  <c r="P1558" i="4"/>
  <c r="M4681" i="4"/>
  <c r="P4681" i="4"/>
  <c r="M847" i="4"/>
  <c r="P847" i="4"/>
  <c r="M2190" i="4"/>
  <c r="P2190" i="4"/>
  <c r="M1086" i="4"/>
  <c r="P1086" i="4"/>
  <c r="M1418" i="4"/>
  <c r="P1418" i="4"/>
  <c r="M977" i="4"/>
  <c r="P977" i="4"/>
  <c r="M2684" i="4"/>
  <c r="P2684" i="4"/>
  <c r="M3785" i="4"/>
  <c r="P3785" i="4"/>
  <c r="M3053" i="4"/>
  <c r="P3053" i="4"/>
  <c r="M37" i="4"/>
  <c r="P37" i="4"/>
  <c r="M1964" i="4"/>
  <c r="P1964" i="4"/>
  <c r="P612" i="4"/>
  <c r="M612" i="4"/>
  <c r="P3029" i="4"/>
  <c r="M3029" i="4"/>
  <c r="M2184" i="4"/>
  <c r="P2184" i="4"/>
  <c r="M727" i="4"/>
  <c r="P727" i="4"/>
  <c r="M2303" i="4"/>
  <c r="P2303" i="4"/>
  <c r="M1341" i="4"/>
  <c r="P1341" i="4"/>
  <c r="M2209" i="4"/>
  <c r="P2209" i="4"/>
  <c r="M3587" i="4"/>
  <c r="P3587" i="4"/>
  <c r="M2617" i="4"/>
  <c r="P2617" i="4"/>
  <c r="P328" i="4"/>
  <c r="M328" i="4"/>
  <c r="P1177" i="4"/>
  <c r="M1177" i="4"/>
  <c r="P2055" i="4"/>
  <c r="M2055" i="4"/>
  <c r="P3509" i="4"/>
  <c r="M3509" i="4"/>
  <c r="P3050" i="4"/>
  <c r="M3050" i="4"/>
  <c r="P4757" i="4"/>
  <c r="M4757" i="4"/>
  <c r="P2602" i="4"/>
  <c r="M2602" i="4"/>
  <c r="P4750" i="4"/>
  <c r="M4750" i="4"/>
  <c r="P1538" i="4"/>
  <c r="M1538" i="4"/>
  <c r="M4024" i="4"/>
  <c r="P4024" i="4"/>
  <c r="P515" i="4"/>
  <c r="M515" i="4"/>
  <c r="P2187" i="4"/>
  <c r="P1049" i="4"/>
  <c r="M3656" i="4"/>
  <c r="P3088" i="4"/>
  <c r="M584" i="4"/>
  <c r="P4657" i="4"/>
  <c r="P2639" i="4"/>
  <c r="P1033" i="4"/>
  <c r="P256" i="4"/>
  <c r="P4680" i="4"/>
  <c r="P3339" i="4"/>
  <c r="P4037" i="4"/>
  <c r="P1151" i="4"/>
  <c r="P2805" i="4"/>
  <c r="P4611" i="4"/>
  <c r="P1362" i="4"/>
  <c r="P4841" i="4"/>
  <c r="P1614" i="4"/>
  <c r="P1633" i="4"/>
  <c r="P3089" i="4"/>
  <c r="M2474" i="4"/>
  <c r="P2474" i="4"/>
  <c r="M1833" i="4"/>
  <c r="P1833" i="4"/>
  <c r="M2304" i="4"/>
  <c r="P2304" i="4"/>
  <c r="P3722" i="4"/>
  <c r="M1164" i="4"/>
  <c r="P1164" i="4"/>
  <c r="M136" i="4"/>
  <c r="P136" i="4"/>
  <c r="M71" i="4"/>
  <c r="P71" i="4"/>
  <c r="P118" i="4"/>
  <c r="P1116" i="4"/>
  <c r="P1185" i="4"/>
  <c r="P4026" i="4"/>
  <c r="M2285" i="4"/>
  <c r="P2285" i="4"/>
  <c r="M1726" i="4"/>
  <c r="P1726" i="4"/>
  <c r="M1675" i="4"/>
  <c r="P1675" i="4"/>
  <c r="P583" i="4"/>
  <c r="P3086" i="4"/>
  <c r="P1624" i="4"/>
  <c r="P1112" i="4"/>
  <c r="P1115" i="4"/>
  <c r="P298" i="4"/>
  <c r="P2396" i="4"/>
  <c r="P1657" i="4"/>
  <c r="P1079" i="4"/>
  <c r="P914" i="4"/>
  <c r="P3868" i="4"/>
  <c r="P2710" i="4"/>
  <c r="P1487" i="4"/>
  <c r="P2653" i="4"/>
  <c r="P973" i="4"/>
  <c r="P405" i="4"/>
  <c r="P691" i="4"/>
  <c r="P3209" i="4"/>
  <c r="P3239" i="4"/>
  <c r="P588" i="4"/>
  <c r="M766" i="4"/>
  <c r="M2585" i="4"/>
  <c r="P108" i="4"/>
  <c r="P2842" i="4"/>
  <c r="P3624" i="4"/>
  <c r="P2266" i="4"/>
  <c r="P131" i="4"/>
  <c r="P3772" i="4"/>
  <c r="P1006" i="4"/>
  <c r="P1352" i="4"/>
  <c r="P1036" i="4"/>
  <c r="P504" i="4"/>
  <c r="P1819" i="4"/>
  <c r="P1782" i="4"/>
  <c r="P3107" i="4"/>
  <c r="P2844" i="4"/>
  <c r="P3639" i="4"/>
  <c r="P1610" i="2"/>
  <c r="P1578" i="2"/>
  <c r="M2843" i="4"/>
  <c r="M1640" i="4"/>
  <c r="M1351" i="4"/>
  <c r="P4328" i="4"/>
  <c r="M4328" i="4"/>
  <c r="P3949" i="4"/>
  <c r="M3949" i="4"/>
  <c r="P2794" i="4"/>
  <c r="M2794" i="4"/>
  <c r="P4273" i="4"/>
  <c r="M4273" i="4"/>
  <c r="P3433" i="4"/>
  <c r="M3433" i="4"/>
  <c r="P2667" i="4"/>
  <c r="M2667" i="4"/>
  <c r="P3412" i="4"/>
  <c r="M3412" i="4"/>
  <c r="P1470" i="4"/>
  <c r="M1470" i="4"/>
  <c r="P1898" i="4"/>
  <c r="M1898" i="4"/>
  <c r="P2646" i="4"/>
  <c r="M2646" i="4"/>
  <c r="P1314" i="4"/>
  <c r="M1314" i="4"/>
  <c r="P38" i="4"/>
  <c r="M38" i="4"/>
  <c r="P4407" i="4"/>
  <c r="M4407" i="4"/>
  <c r="P4761" i="4"/>
  <c r="M4761" i="4"/>
  <c r="P1777" i="4"/>
  <c r="M1777" i="4"/>
  <c r="P2937" i="4"/>
  <c r="M2937" i="4"/>
  <c r="P3223" i="4"/>
  <c r="M3223" i="4"/>
  <c r="P3595" i="4"/>
  <c r="M3595" i="4"/>
  <c r="P2468" i="4"/>
  <c r="M2468" i="4"/>
  <c r="P2101" i="4"/>
  <c r="M2101" i="4"/>
  <c r="P407" i="4"/>
  <c r="M407" i="4"/>
  <c r="P680" i="4"/>
  <c r="M680" i="4"/>
  <c r="P3554" i="4"/>
  <c r="M3554" i="4"/>
  <c r="P1206" i="4"/>
  <c r="M1206" i="4"/>
  <c r="P3581" i="4"/>
  <c r="M3581" i="4"/>
  <c r="P767" i="4"/>
  <c r="M767" i="4"/>
  <c r="M3106" i="4"/>
  <c r="M3867" i="4"/>
  <c r="M308" i="4"/>
  <c r="M1781" i="4"/>
  <c r="M2841" i="4"/>
  <c r="M3680" i="4"/>
  <c r="M4394" i="4"/>
  <c r="M1818" i="4"/>
  <c r="M2933" i="4"/>
  <c r="M128" i="4"/>
  <c r="M976" i="4"/>
  <c r="P2950" i="4"/>
  <c r="M2950" i="4"/>
  <c r="P4687" i="4"/>
  <c r="M4687" i="4"/>
  <c r="P4109" i="4"/>
  <c r="M4109" i="4"/>
  <c r="P4304" i="4"/>
  <c r="M4304" i="4"/>
  <c r="P1783" i="4"/>
  <c r="M1783" i="4"/>
  <c r="P833" i="4"/>
  <c r="M833" i="4"/>
  <c r="P3099" i="4"/>
  <c r="M3099" i="4"/>
  <c r="P4366" i="4"/>
  <c r="M4366" i="4"/>
  <c r="P3219" i="4"/>
  <c r="M3219" i="4"/>
  <c r="P2991" i="4"/>
  <c r="M2991" i="4"/>
  <c r="P1555" i="4"/>
  <c r="M1555" i="4"/>
  <c r="P2936" i="4"/>
  <c r="M2936" i="4"/>
  <c r="P2845" i="4"/>
  <c r="M2845" i="4"/>
  <c r="P4778" i="4"/>
  <c r="M4778" i="4"/>
  <c r="P3730" i="4"/>
  <c r="M3730" i="4"/>
  <c r="P2405" i="4"/>
  <c r="M2405" i="4"/>
  <c r="P3357" i="4"/>
  <c r="M3357" i="4"/>
  <c r="P2291" i="4"/>
  <c r="M2291" i="4"/>
  <c r="P1095" i="4"/>
  <c r="M1095" i="4"/>
  <c r="P3594" i="4"/>
  <c r="M3594" i="4"/>
  <c r="P2929" i="4"/>
  <c r="M2929" i="4"/>
  <c r="P227" i="4"/>
  <c r="M227" i="4"/>
  <c r="P1866" i="4"/>
  <c r="M1866" i="4"/>
  <c r="P944" i="4"/>
  <c r="M944" i="4"/>
  <c r="P4249" i="4"/>
  <c r="M4249" i="4"/>
  <c r="P672" i="4"/>
  <c r="M672" i="4"/>
  <c r="P2558" i="4"/>
  <c r="M2558" i="4"/>
  <c r="P2016" i="4"/>
  <c r="M2016" i="4"/>
  <c r="P1699" i="4"/>
  <c r="M1699" i="4"/>
  <c r="P1415" i="4"/>
  <c r="M1415" i="4"/>
  <c r="P1263" i="4"/>
  <c r="M1263" i="4"/>
  <c r="P387" i="4"/>
  <c r="M387" i="4"/>
  <c r="P202" i="4"/>
  <c r="M202" i="4"/>
  <c r="P1925" i="4"/>
  <c r="M1925" i="4"/>
  <c r="P2609" i="4"/>
  <c r="M2609" i="4"/>
  <c r="P2834" i="4"/>
  <c r="M2834" i="4"/>
  <c r="P4251" i="4"/>
  <c r="M4251" i="4"/>
  <c r="P867" i="4"/>
  <c r="M867" i="4"/>
  <c r="P4671" i="4"/>
  <c r="M4671" i="4"/>
  <c r="P3553" i="4"/>
  <c r="M3553" i="4"/>
  <c r="P2191" i="4"/>
  <c r="M2191" i="4"/>
  <c r="P3690" i="4"/>
  <c r="M3690" i="4"/>
  <c r="P2035" i="4"/>
  <c r="M2035" i="4"/>
  <c r="P1344" i="4"/>
  <c r="M1344" i="4"/>
  <c r="P1353" i="4"/>
  <c r="M1353" i="4"/>
  <c r="P1345" i="4"/>
  <c r="M1345" i="4"/>
  <c r="P4403" i="4"/>
  <c r="M4403" i="4"/>
  <c r="P770" i="4"/>
  <c r="M770" i="4"/>
  <c r="P1037" i="4"/>
  <c r="M1037" i="4"/>
  <c r="P3328" i="4"/>
  <c r="M3328" i="4"/>
  <c r="P2319" i="4"/>
  <c r="M2319" i="4"/>
  <c r="P723" i="4"/>
  <c r="M723" i="4"/>
  <c r="P536" i="4"/>
  <c r="M536" i="4"/>
  <c r="P4136" i="4"/>
  <c r="M4136" i="4"/>
  <c r="P262" i="4"/>
  <c r="M262" i="4"/>
  <c r="P2553" i="4"/>
  <c r="M2553" i="4"/>
  <c r="P3567" i="4"/>
  <c r="M3567" i="4"/>
  <c r="M4108" i="4"/>
  <c r="P4108" i="4"/>
  <c r="P4264" i="4"/>
  <c r="M4264" i="4"/>
  <c r="P3948" i="4"/>
  <c r="M3948" i="4"/>
  <c r="M2250" i="4"/>
  <c r="P2250" i="4"/>
  <c r="P4361" i="4"/>
  <c r="M4361" i="4"/>
  <c r="M3103" i="4"/>
  <c r="P3103" i="4"/>
  <c r="P2793" i="4"/>
  <c r="M2793" i="4"/>
  <c r="M1256" i="4"/>
  <c r="P1256" i="4"/>
  <c r="P1613" i="4"/>
  <c r="M1613" i="4"/>
  <c r="P3411" i="4"/>
  <c r="M3411" i="4"/>
  <c r="P2404" i="4"/>
  <c r="M2404" i="4"/>
  <c r="P1469" i="4"/>
  <c r="M1469" i="4"/>
  <c r="M3597" i="4"/>
  <c r="P3597" i="4"/>
  <c r="P3116" i="4"/>
  <c r="M3116" i="4"/>
  <c r="M2838" i="4"/>
  <c r="P2838" i="4"/>
  <c r="P1897" i="4"/>
  <c r="M1897" i="4"/>
  <c r="M1385" i="4"/>
  <c r="P1385" i="4"/>
  <c r="P2671" i="4"/>
  <c r="M2671" i="4"/>
  <c r="M2310" i="4"/>
  <c r="P2310" i="4"/>
  <c r="P2645" i="4"/>
  <c r="M2645" i="4"/>
  <c r="M2159" i="4"/>
  <c r="P2159" i="4"/>
  <c r="P2297" i="4"/>
  <c r="M2297" i="4"/>
  <c r="M1528" i="4"/>
  <c r="P1528" i="4"/>
  <c r="P1295" i="4"/>
  <c r="M1295" i="4"/>
  <c r="M970" i="4"/>
  <c r="P970" i="4"/>
  <c r="P283" i="4"/>
  <c r="M283" i="4"/>
  <c r="P2078" i="4"/>
  <c r="M2078" i="4"/>
  <c r="M4846" i="4"/>
  <c r="P4846" i="4"/>
  <c r="P1924" i="4"/>
  <c r="M1924" i="4"/>
  <c r="P3035" i="4"/>
  <c r="M3035" i="4"/>
  <c r="M1646" i="4"/>
  <c r="P1646" i="4"/>
  <c r="M980" i="4"/>
  <c r="P980" i="4"/>
  <c r="P2833" i="4"/>
  <c r="M2833" i="4"/>
  <c r="P1806" i="4"/>
  <c r="M1806" i="4"/>
  <c r="M1448" i="4"/>
  <c r="P1448" i="4"/>
  <c r="P825" i="4"/>
  <c r="M825" i="4"/>
  <c r="P4674" i="4"/>
  <c r="M4674" i="4"/>
  <c r="M2522" i="4"/>
  <c r="P2522" i="4"/>
  <c r="M3556" i="4"/>
  <c r="P3556" i="4"/>
  <c r="P3552" i="4"/>
  <c r="M3552" i="4"/>
  <c r="P2194" i="4"/>
  <c r="M2194" i="4"/>
  <c r="M4326" i="4"/>
  <c r="P4326" i="4"/>
  <c r="P3689" i="4"/>
  <c r="M3689" i="4"/>
  <c r="P2491" i="4"/>
  <c r="M2491" i="4"/>
  <c r="M2034" i="4"/>
  <c r="P2034" i="4"/>
  <c r="M1213" i="4"/>
  <c r="P1213" i="4"/>
  <c r="P1343" i="4"/>
  <c r="M1343" i="4"/>
  <c r="P4742" i="4"/>
  <c r="M4742" i="4"/>
  <c r="M1348" i="4"/>
  <c r="P1348" i="4"/>
  <c r="P3853" i="4"/>
  <c r="M3853" i="4"/>
  <c r="P4406" i="4"/>
  <c r="M4406" i="4"/>
  <c r="M4402" i="4"/>
  <c r="P4402" i="4"/>
  <c r="M3583" i="4"/>
  <c r="P3583" i="4"/>
  <c r="P606" i="4"/>
  <c r="M606" i="4"/>
  <c r="P469" i="4"/>
  <c r="M469" i="4"/>
  <c r="M3222" i="4"/>
  <c r="P3222" i="4"/>
  <c r="P2670" i="4"/>
  <c r="M2670" i="4"/>
  <c r="P2666" i="4"/>
  <c r="M2666" i="4"/>
  <c r="M2318" i="4"/>
  <c r="P2318" i="4"/>
  <c r="P543" i="4"/>
  <c r="M543" i="4"/>
  <c r="P539" i="4"/>
  <c r="M539" i="4"/>
  <c r="P4135" i="4"/>
  <c r="M4135" i="4"/>
  <c r="P265" i="4"/>
  <c r="M265" i="4"/>
  <c r="P3514" i="4"/>
  <c r="M3514" i="4"/>
  <c r="P2548" i="4"/>
  <c r="M2548" i="4"/>
  <c r="P4293" i="4"/>
  <c r="M4293" i="4"/>
  <c r="P2947" i="4"/>
  <c r="M2947" i="4"/>
  <c r="P3950" i="4"/>
  <c r="M3950" i="4"/>
  <c r="P4363" i="4"/>
  <c r="M4363" i="4"/>
  <c r="P2938" i="4"/>
  <c r="M2938" i="4"/>
  <c r="P2539" i="4"/>
  <c r="M2539" i="4"/>
  <c r="P3413" i="4"/>
  <c r="M3413" i="4"/>
  <c r="P1062" i="4"/>
  <c r="M1062" i="4"/>
  <c r="P1471" i="4"/>
  <c r="M1471" i="4"/>
  <c r="P3591" i="4"/>
  <c r="M3591" i="4"/>
  <c r="P1899" i="4"/>
  <c r="M1899" i="4"/>
  <c r="P1137" i="4"/>
  <c r="M1137" i="4"/>
  <c r="P2687" i="4"/>
  <c r="M2687" i="4"/>
  <c r="P1884" i="4"/>
  <c r="M1884" i="4"/>
  <c r="P1367" i="4"/>
  <c r="M1367" i="4"/>
  <c r="P281" i="4"/>
  <c r="M281" i="4"/>
  <c r="P1822" i="4"/>
  <c r="M1822" i="4"/>
  <c r="P2831" i="4"/>
  <c r="M2831" i="4"/>
  <c r="P4274" i="4"/>
  <c r="M4274" i="4"/>
  <c r="P3550" i="4"/>
  <c r="M3550" i="4"/>
  <c r="P3434" i="4"/>
  <c r="M3434" i="4"/>
  <c r="P4744" i="4"/>
  <c r="M4744" i="4"/>
  <c r="P4408" i="4"/>
  <c r="M4408" i="4"/>
  <c r="P594" i="4"/>
  <c r="M594" i="4"/>
  <c r="P2668" i="4"/>
  <c r="M2668" i="4"/>
  <c r="P541" i="4"/>
  <c r="M541" i="4"/>
  <c r="P4395" i="4"/>
  <c r="M4395" i="4"/>
  <c r="P251" i="4"/>
  <c r="M251" i="4"/>
  <c r="P2550" i="4"/>
  <c r="M2550" i="4"/>
  <c r="M261" i="4"/>
  <c r="P1463" i="4"/>
  <c r="M1463" i="4"/>
  <c r="P4294" i="4"/>
  <c r="M4294" i="4"/>
  <c r="P4762" i="4"/>
  <c r="M4762" i="4"/>
  <c r="P2948" i="4"/>
  <c r="M2948" i="4"/>
  <c r="P4211" i="4"/>
  <c r="M4211" i="4"/>
  <c r="P831" i="4"/>
  <c r="M831" i="4"/>
  <c r="P927" i="4"/>
  <c r="M927" i="4"/>
  <c r="M4364" i="4"/>
  <c r="P3102" i="4"/>
  <c r="M3102" i="4"/>
  <c r="P2989" i="4"/>
  <c r="M2989" i="4"/>
  <c r="P4834" i="4"/>
  <c r="M4834" i="4"/>
  <c r="P2540" i="4"/>
  <c r="M2540" i="4"/>
  <c r="P3778" i="4"/>
  <c r="M3778" i="4"/>
  <c r="P2490" i="4"/>
  <c r="M2490" i="4"/>
  <c r="P3224" i="4"/>
  <c r="M3224" i="4"/>
  <c r="P1445" i="4"/>
  <c r="M1445" i="4"/>
  <c r="P2293" i="4"/>
  <c r="M2293" i="4"/>
  <c r="P1148" i="4"/>
  <c r="M1148" i="4"/>
  <c r="P3596" i="4"/>
  <c r="M3596" i="4"/>
  <c r="P3592" i="4"/>
  <c r="M3592" i="4"/>
  <c r="P2837" i="4"/>
  <c r="M2837" i="4"/>
  <c r="P1900" i="4"/>
  <c r="M1900" i="4"/>
  <c r="P1384" i="4"/>
  <c r="M1384" i="4"/>
  <c r="P1138" i="4"/>
  <c r="M1138" i="4"/>
  <c r="P1649" i="4"/>
  <c r="M1649" i="4"/>
  <c r="P2772" i="4"/>
  <c r="M2772" i="4"/>
  <c r="P2103" i="4"/>
  <c r="M2103" i="4"/>
  <c r="P1885" i="4"/>
  <c r="M1885" i="4"/>
  <c r="P1527" i="4"/>
  <c r="M1527" i="4"/>
  <c r="P1373" i="4"/>
  <c r="M1373" i="4"/>
  <c r="P595" i="4"/>
  <c r="M595" i="4"/>
  <c r="P282" i="4"/>
  <c r="M282" i="4"/>
  <c r="P4842" i="4"/>
  <c r="M4842" i="4"/>
  <c r="P1823" i="4"/>
  <c r="M1823" i="4"/>
  <c r="P979" i="4"/>
  <c r="M979" i="4"/>
  <c r="P2832" i="4"/>
  <c r="M2832" i="4"/>
  <c r="P1321" i="4"/>
  <c r="M1321" i="4"/>
  <c r="P1751" i="4"/>
  <c r="M1751" i="4"/>
  <c r="P3555" i="4"/>
  <c r="M3555" i="4"/>
  <c r="P3551" i="4"/>
  <c r="M3551" i="4"/>
  <c r="P4325" i="4"/>
  <c r="M4325" i="4"/>
  <c r="P3435" i="4"/>
  <c r="M3435" i="4"/>
  <c r="P4595" i="4"/>
  <c r="M4595" i="4"/>
  <c r="P1342" i="4"/>
  <c r="M1342" i="4"/>
  <c r="P1347" i="4"/>
  <c r="M1347" i="4"/>
  <c r="P4409" i="4"/>
  <c r="M4409" i="4"/>
  <c r="P3582" i="4"/>
  <c r="M3582" i="4"/>
  <c r="P605" i="4"/>
  <c r="M605" i="4"/>
  <c r="P693" i="4"/>
  <c r="M693" i="4"/>
  <c r="P2669" i="4"/>
  <c r="M2669" i="4"/>
  <c r="P816" i="4"/>
  <c r="M816" i="4"/>
  <c r="P542" i="4"/>
  <c r="M542" i="4"/>
  <c r="M538" i="4"/>
  <c r="P538" i="4"/>
  <c r="M475" i="4"/>
  <c r="P475" i="4"/>
  <c r="M4392" i="4"/>
  <c r="P4392" i="4"/>
  <c r="M1562" i="4"/>
  <c r="P1562" i="4"/>
  <c r="M264" i="4"/>
  <c r="P264" i="4"/>
  <c r="M252" i="4"/>
  <c r="P252" i="4"/>
  <c r="M2463" i="4"/>
  <c r="P2463" i="4"/>
  <c r="M2551" i="4"/>
  <c r="P2551" i="4"/>
  <c r="M2547" i="4"/>
  <c r="P2547" i="4"/>
  <c r="P1595" i="4"/>
  <c r="M1595" i="4"/>
  <c r="P3530" i="4"/>
  <c r="M3530" i="4"/>
  <c r="P1779" i="4"/>
  <c r="M1779" i="4"/>
  <c r="P2251" i="4"/>
  <c r="M2251" i="4"/>
  <c r="P3104" i="4"/>
  <c r="M3104" i="4"/>
  <c r="P1257" i="4"/>
  <c r="M1257" i="4"/>
  <c r="P1543" i="4"/>
  <c r="M1543" i="4"/>
  <c r="P3226" i="4"/>
  <c r="M3226" i="4"/>
  <c r="P2931" i="4"/>
  <c r="M2931" i="4"/>
  <c r="P3598" i="4"/>
  <c r="M3598" i="4"/>
  <c r="P2839" i="4"/>
  <c r="M2839" i="4"/>
  <c r="P1386" i="4"/>
  <c r="M1386" i="4"/>
  <c r="P2311" i="4"/>
  <c r="M2311" i="4"/>
  <c r="P2160" i="4"/>
  <c r="M2160" i="4"/>
  <c r="P1541" i="4"/>
  <c r="M1541" i="4"/>
  <c r="P947" i="4"/>
  <c r="M947" i="4"/>
  <c r="P4847" i="4"/>
  <c r="M4847" i="4"/>
  <c r="P981" i="4"/>
  <c r="M981" i="4"/>
  <c r="P1449" i="4"/>
  <c r="M1449" i="4"/>
  <c r="P3557" i="4"/>
  <c r="M3557" i="4"/>
  <c r="P305" i="4"/>
  <c r="M305" i="4"/>
  <c r="P1214" i="4"/>
  <c r="M1214" i="4"/>
  <c r="P1349" i="4"/>
  <c r="M1349" i="4"/>
  <c r="P4162" i="4"/>
  <c r="M4162" i="4"/>
  <c r="P755" i="4"/>
  <c r="M755" i="4"/>
  <c r="P818" i="4"/>
  <c r="M818" i="4"/>
  <c r="P2549" i="4"/>
  <c r="M2549" i="4"/>
  <c r="M1596" i="4"/>
  <c r="M4111" i="4"/>
  <c r="M1780" i="4"/>
  <c r="M3947" i="4"/>
  <c r="M3105" i="4"/>
  <c r="M2792" i="4"/>
  <c r="M1544" i="4"/>
  <c r="M3410" i="4"/>
  <c r="M2932" i="4"/>
  <c r="M1289" i="4"/>
  <c r="M2840" i="4"/>
  <c r="M1869" i="4"/>
  <c r="M2312" i="4"/>
  <c r="M2644" i="4"/>
  <c r="M1639" i="4"/>
  <c r="M1294" i="4"/>
  <c r="M2065" i="4"/>
  <c r="M2611" i="4"/>
  <c r="M3485" i="4"/>
  <c r="M4673" i="4"/>
  <c r="M306" i="4"/>
  <c r="M2054" i="4"/>
  <c r="M1350" i="4"/>
  <c r="M4405" i="4"/>
  <c r="M975" i="4"/>
  <c r="M2593" i="4"/>
  <c r="M4393" i="4"/>
  <c r="M3515" i="4"/>
  <c r="P3642" i="4"/>
  <c r="M3642" i="4"/>
  <c r="P4110" i="4"/>
  <c r="M4110" i="4"/>
  <c r="P4215" i="4"/>
  <c r="M4215" i="4"/>
  <c r="P115" i="4"/>
  <c r="M115" i="4"/>
  <c r="P3220" i="4"/>
  <c r="M3220" i="4"/>
  <c r="P1757" i="4"/>
  <c r="M1757" i="4"/>
  <c r="P2846" i="4"/>
  <c r="M2846" i="4"/>
  <c r="P4282" i="4"/>
  <c r="M4282" i="4"/>
  <c r="P3359" i="4"/>
  <c r="M3359" i="4"/>
  <c r="P1096" i="4"/>
  <c r="M1096" i="4"/>
  <c r="P3114" i="4"/>
  <c r="M3114" i="4"/>
  <c r="P1868" i="4"/>
  <c r="M1868" i="4"/>
  <c r="P1072" i="4"/>
  <c r="M1072" i="4"/>
  <c r="P2594" i="4"/>
  <c r="M2594" i="4"/>
  <c r="P1700" i="4"/>
  <c r="M1700" i="4"/>
  <c r="P1264" i="4"/>
  <c r="M1264" i="4"/>
  <c r="P2076" i="4"/>
  <c r="M2076" i="4"/>
  <c r="P2610" i="4"/>
  <c r="M2610" i="4"/>
  <c r="P4252" i="4"/>
  <c r="M4252" i="4"/>
  <c r="P4672" i="4"/>
  <c r="M4672" i="4"/>
  <c r="P2192" i="4"/>
  <c r="M2192" i="4"/>
  <c r="P2036" i="4"/>
  <c r="M2036" i="4"/>
  <c r="P1354" i="4"/>
  <c r="M1354" i="4"/>
  <c r="P4404" i="4"/>
  <c r="M4404" i="4"/>
  <c r="P889" i="4"/>
  <c r="M889" i="4"/>
  <c r="P2559" i="4"/>
  <c r="M2559" i="4"/>
  <c r="P4391" i="4"/>
  <c r="M4391" i="4"/>
  <c r="P263" i="4"/>
  <c r="M263" i="4"/>
  <c r="P2554" i="4"/>
  <c r="M2554" i="4"/>
  <c r="P1969" i="4"/>
  <c r="P1818" i="4"/>
  <c r="P4111" i="4"/>
  <c r="P4107" i="4"/>
  <c r="P4263" i="4"/>
  <c r="P1781" i="4"/>
  <c r="P3947" i="4"/>
  <c r="P2253" i="4"/>
  <c r="P4364" i="4"/>
  <c r="P3221" i="4"/>
  <c r="P3106" i="4"/>
  <c r="P2792" i="4"/>
  <c r="P1140" i="4"/>
  <c r="P3484" i="4"/>
  <c r="P2843" i="4"/>
  <c r="P3410" i="4"/>
  <c r="P3728" i="4"/>
  <c r="P940" i="4"/>
  <c r="P2933" i="4"/>
  <c r="P1289" i="4"/>
  <c r="P525" i="4"/>
  <c r="P3115" i="4"/>
  <c r="P2841" i="4"/>
  <c r="P1869" i="4"/>
  <c r="P1864" i="4"/>
  <c r="P2395" i="4"/>
  <c r="P3867" i="4"/>
  <c r="P2644" i="4"/>
  <c r="P2333" i="4"/>
  <c r="P2296" i="4"/>
  <c r="P1640" i="4"/>
  <c r="P1294" i="4"/>
  <c r="P966" i="4"/>
  <c r="P2077" i="4"/>
  <c r="P128" i="4"/>
  <c r="P2611" i="4"/>
  <c r="P983" i="4"/>
  <c r="P3522" i="4"/>
  <c r="P3680" i="4"/>
  <c r="P4673" i="4"/>
  <c r="P1194" i="4"/>
  <c r="P2193" i="4"/>
  <c r="P308" i="4"/>
  <c r="P2054" i="4"/>
  <c r="P4279" i="4"/>
  <c r="P4741" i="4"/>
  <c r="P1351" i="4"/>
  <c r="M4688" i="4"/>
  <c r="M4107" i="4"/>
  <c r="M2946" i="4"/>
  <c r="M1052" i="4"/>
  <c r="M2253" i="4"/>
  <c r="M4362" i="4"/>
  <c r="M2992" i="4"/>
  <c r="M1140" i="4"/>
  <c r="M2538" i="4"/>
  <c r="M3777" i="4"/>
  <c r="M3728" i="4"/>
  <c r="M1061" i="4"/>
  <c r="M2292" i="4"/>
  <c r="M525" i="4"/>
  <c r="M3117" i="4"/>
  <c r="M228" i="4"/>
  <c r="M1864" i="4"/>
  <c r="M1136" i="4"/>
  <c r="M1180" i="4"/>
  <c r="M2333" i="4"/>
  <c r="M1825" i="4"/>
  <c r="M1425" i="4"/>
  <c r="M966" i="4"/>
  <c r="M2079" i="4"/>
  <c r="M1982" i="4"/>
  <c r="M983" i="4"/>
  <c r="M2830" i="4"/>
  <c r="M1320" i="4"/>
  <c r="M1194" i="4"/>
  <c r="M3376" i="4"/>
  <c r="M3691" i="4"/>
  <c r="M4279" i="4"/>
  <c r="M4743" i="4"/>
  <c r="M1346" i="4"/>
  <c r="M4245" i="4"/>
  <c r="M593" i="4"/>
  <c r="M3373" i="4"/>
  <c r="M2317" i="4"/>
  <c r="M540" i="4"/>
  <c r="M303" i="4"/>
  <c r="M2552" i="4"/>
  <c r="M1594" i="4"/>
  <c r="P1594" i="4"/>
  <c r="P4327" i="4"/>
  <c r="M4327" i="4"/>
  <c r="M3529" i="4"/>
  <c r="P3529" i="4"/>
  <c r="P2949" i="4"/>
  <c r="M2949" i="4"/>
  <c r="M4212" i="4"/>
  <c r="P4212" i="4"/>
  <c r="P832" i="4"/>
  <c r="M832" i="4"/>
  <c r="M2254" i="4"/>
  <c r="P2254" i="4"/>
  <c r="P4365" i="4"/>
  <c r="M4365" i="4"/>
  <c r="P2990" i="4"/>
  <c r="M2990" i="4"/>
  <c r="M1141" i="4"/>
  <c r="P1141" i="4"/>
  <c r="P2541" i="4"/>
  <c r="M2541" i="4"/>
  <c r="M1542" i="4"/>
  <c r="P1542" i="4"/>
  <c r="P4777" i="4"/>
  <c r="M4777" i="4"/>
  <c r="M3729" i="4"/>
  <c r="P3729" i="4"/>
  <c r="M3225" i="4"/>
  <c r="P3225" i="4"/>
  <c r="P1047" i="4"/>
  <c r="M1047" i="4"/>
  <c r="M2930" i="4"/>
  <c r="P2930" i="4"/>
  <c r="P1149" i="4"/>
  <c r="M1149" i="4"/>
  <c r="M1094" i="4"/>
  <c r="P1094" i="4"/>
  <c r="P3593" i="4"/>
  <c r="M3593" i="4"/>
  <c r="P1901" i="4"/>
  <c r="M1901" i="4"/>
  <c r="M1865" i="4"/>
  <c r="P1865" i="4"/>
  <c r="P1139" i="4"/>
  <c r="M1139" i="4"/>
  <c r="P4164" i="4"/>
  <c r="M4164" i="4"/>
  <c r="M2340" i="4"/>
  <c r="P2340" i="4"/>
  <c r="P2015" i="4"/>
  <c r="M2015" i="4"/>
  <c r="P1374" i="4"/>
  <c r="M1374" i="4"/>
  <c r="M689" i="4"/>
  <c r="P689" i="4"/>
  <c r="M817" i="4"/>
  <c r="P817" i="4"/>
  <c r="P1596" i="4"/>
  <c r="P4688" i="4"/>
  <c r="P4106" i="4"/>
  <c r="P1780" i="4"/>
  <c r="P1052" i="4"/>
  <c r="P2252" i="4"/>
  <c r="P3105" i="4"/>
  <c r="P2992" i="4"/>
  <c r="P3020" i="4"/>
  <c r="P1544" i="4"/>
  <c r="P3777" i="4"/>
  <c r="P3727" i="4"/>
  <c r="P2932" i="4"/>
  <c r="P2292" i="4"/>
  <c r="P1097" i="4"/>
  <c r="P2840" i="4"/>
  <c r="P228" i="4"/>
  <c r="P1387" i="4"/>
  <c r="P2312" i="4"/>
  <c r="P1180" i="4"/>
  <c r="P2174" i="4"/>
  <c r="P1639" i="4"/>
  <c r="P1425" i="4"/>
  <c r="P948" i="4"/>
  <c r="P2065" i="4"/>
  <c r="P1982" i="4"/>
  <c r="P982" i="4"/>
  <c r="P3485" i="4"/>
  <c r="P1320" i="4"/>
  <c r="P12" i="4"/>
  <c r="P306" i="4"/>
  <c r="P3691" i="4"/>
  <c r="P3483" i="4"/>
  <c r="P1350" i="4"/>
  <c r="P1346" i="4"/>
  <c r="P4163" i="4"/>
  <c r="P975" i="4"/>
  <c r="P3373" i="4"/>
  <c r="P2316" i="4"/>
  <c r="P537" i="4"/>
  <c r="P303" i="4"/>
  <c r="M1969" i="4"/>
  <c r="M4106" i="4"/>
  <c r="M4263" i="4"/>
  <c r="M2252" i="4"/>
  <c r="M3221" i="4"/>
  <c r="M3020" i="4"/>
  <c r="M3484" i="4"/>
  <c r="M3727" i="4"/>
  <c r="M940" i="4"/>
  <c r="M1097" i="4"/>
  <c r="M3115" i="4"/>
  <c r="M1387" i="4"/>
  <c r="M2395" i="4"/>
  <c r="M2174" i="4"/>
  <c r="M2296" i="4"/>
  <c r="M948" i="4"/>
  <c r="M2077" i="4"/>
  <c r="M982" i="4"/>
  <c r="M3522" i="4"/>
  <c r="M12" i="4"/>
  <c r="M2193" i="4"/>
  <c r="M3483" i="4"/>
  <c r="M4741" i="4"/>
  <c r="M4163" i="4"/>
  <c r="M467" i="4"/>
  <c r="M2316" i="4"/>
  <c r="M537" i="4"/>
  <c r="M302" i="4"/>
  <c r="P2946" i="4"/>
  <c r="P4362" i="4"/>
  <c r="P2538" i="4"/>
  <c r="P1061" i="4"/>
  <c r="P3117" i="4"/>
  <c r="P1136" i="4"/>
  <c r="P1825" i="4"/>
  <c r="P2079" i="4"/>
  <c r="P2830" i="4"/>
  <c r="P3376" i="4"/>
  <c r="P4743" i="4"/>
  <c r="P593" i="4"/>
  <c r="P540" i="4"/>
  <c r="P4394" i="4"/>
  <c r="P302" i="4"/>
  <c r="P3515" i="4"/>
  <c r="P4393" i="4"/>
  <c r="P261" i="4"/>
  <c r="P2552" i="4"/>
  <c r="P4405" i="4"/>
  <c r="P4245" i="4"/>
  <c r="P467" i="4"/>
  <c r="P976" i="4"/>
  <c r="P2593" i="4"/>
  <c r="P2317" i="4"/>
  <c r="N1458" i="2"/>
  <c r="N1702" i="2"/>
  <c r="N1466" i="2"/>
  <c r="N1514" i="2"/>
  <c r="N1465" i="2"/>
  <c r="N1724" i="2"/>
  <c r="N1542" i="2"/>
  <c r="N1538" i="2"/>
  <c r="N1521" i="2"/>
  <c r="N1462" i="2"/>
  <c r="N1534" i="2"/>
  <c r="N1518" i="2"/>
  <c r="N1461" i="2"/>
  <c r="N1549" i="2"/>
  <c r="N1548" i="2"/>
  <c r="N1544" i="2"/>
  <c r="N1536" i="2"/>
  <c r="N1532" i="2"/>
  <c r="N1520" i="2"/>
  <c r="N1516" i="2"/>
  <c r="N1464" i="2"/>
  <c r="N1460" i="2"/>
  <c r="N1545" i="2"/>
  <c r="N1537" i="2"/>
  <c r="N1535" i="2"/>
  <c r="N1531" i="2"/>
  <c r="N1515" i="2"/>
  <c r="N1467" i="2"/>
  <c r="N1463" i="2"/>
  <c r="N1459" i="2"/>
  <c r="M1690" i="2"/>
  <c r="P1690" i="2"/>
  <c r="M1626" i="2"/>
  <c r="P1626" i="2"/>
  <c r="M1562" i="2"/>
  <c r="P1562" i="2"/>
  <c r="P1727" i="2"/>
  <c r="M1727" i="2"/>
  <c r="P1719" i="2"/>
  <c r="M1719" i="2"/>
  <c r="P1711" i="2"/>
  <c r="M1711" i="2"/>
  <c r="P1707" i="2"/>
  <c r="M1707" i="2"/>
  <c r="P1699" i="2"/>
  <c r="M1699" i="2"/>
  <c r="P1691" i="2"/>
  <c r="M1691" i="2"/>
  <c r="P1683" i="2"/>
  <c r="M1683" i="2"/>
  <c r="P1675" i="2"/>
  <c r="M1675" i="2"/>
  <c r="P1667" i="2"/>
  <c r="M1667" i="2"/>
  <c r="P1659" i="2"/>
  <c r="M1659" i="2"/>
  <c r="P1651" i="2"/>
  <c r="M1651" i="2"/>
  <c r="P1643" i="2"/>
  <c r="M1643" i="2"/>
  <c r="P1635" i="2"/>
  <c r="M1635" i="2"/>
  <c r="P1627" i="2"/>
  <c r="M1627" i="2"/>
  <c r="P1619" i="2"/>
  <c r="M1619" i="2"/>
  <c r="P1611" i="2"/>
  <c r="M1611" i="2"/>
  <c r="P1603" i="2"/>
  <c r="M1603" i="2"/>
  <c r="P1595" i="2"/>
  <c r="M1595" i="2"/>
  <c r="P1587" i="2"/>
  <c r="M1587" i="2"/>
  <c r="P1579" i="2"/>
  <c r="M1579" i="2"/>
  <c r="P1571" i="2"/>
  <c r="M1571" i="2"/>
  <c r="P1563" i="2"/>
  <c r="M1563" i="2"/>
  <c r="P1555" i="2"/>
  <c r="M1555" i="2"/>
  <c r="P1547" i="2"/>
  <c r="M1547" i="2"/>
  <c r="P1539" i="2"/>
  <c r="M1539" i="2"/>
  <c r="P1531" i="2"/>
  <c r="M1531" i="2"/>
  <c r="P1523" i="2"/>
  <c r="M1523" i="2"/>
  <c r="P1515" i="2"/>
  <c r="M1515" i="2"/>
  <c r="P1507" i="2"/>
  <c r="M1507" i="2"/>
  <c r="P1499" i="2"/>
  <c r="M1499" i="2"/>
  <c r="P1491" i="2"/>
  <c r="M1491" i="2"/>
  <c r="P1483" i="2"/>
  <c r="M1483" i="2"/>
  <c r="P1475" i="2"/>
  <c r="M1475" i="2"/>
  <c r="P1467" i="2"/>
  <c r="M1467" i="2"/>
  <c r="P1463" i="2"/>
  <c r="M1463" i="2"/>
  <c r="P1723" i="2"/>
  <c r="M1723" i="2"/>
  <c r="P1715" i="2"/>
  <c r="M1715" i="2"/>
  <c r="P1703" i="2"/>
  <c r="M1703" i="2"/>
  <c r="P1695" i="2"/>
  <c r="M1695" i="2"/>
  <c r="M1687" i="2"/>
  <c r="P1679" i="2"/>
  <c r="M1679" i="2"/>
  <c r="P1671" i="2"/>
  <c r="M1671" i="2"/>
  <c r="P1663" i="2"/>
  <c r="M1663" i="2"/>
  <c r="P1655" i="2"/>
  <c r="M1655" i="2"/>
  <c r="P1647" i="2"/>
  <c r="M1647" i="2"/>
  <c r="P1639" i="2"/>
  <c r="M1639" i="2"/>
  <c r="P1631" i="2"/>
  <c r="M1631" i="2"/>
  <c r="P1623" i="2"/>
  <c r="M1623" i="2"/>
  <c r="P1615" i="2"/>
  <c r="M1615" i="2"/>
  <c r="P1607" i="2"/>
  <c r="M1607" i="2"/>
  <c r="P1599" i="2"/>
  <c r="M1599" i="2"/>
  <c r="P1591" i="2"/>
  <c r="M1591" i="2"/>
  <c r="P1583" i="2"/>
  <c r="M1583" i="2"/>
  <c r="P1575" i="2"/>
  <c r="M1575" i="2"/>
  <c r="P1567" i="2"/>
  <c r="M1567" i="2"/>
  <c r="P1559" i="2"/>
  <c r="M1559" i="2"/>
  <c r="P1551" i="2"/>
  <c r="M1551" i="2"/>
  <c r="P1543" i="2"/>
  <c r="M1543" i="2"/>
  <c r="P1535" i="2"/>
  <c r="M1535" i="2"/>
  <c r="P1527" i="2"/>
  <c r="M1527" i="2"/>
  <c r="P1519" i="2"/>
  <c r="M1519" i="2"/>
  <c r="P1511" i="2"/>
  <c r="M1511" i="2"/>
  <c r="P1503" i="2"/>
  <c r="M1503" i="2"/>
  <c r="P1495" i="2"/>
  <c r="M1495" i="2"/>
  <c r="P1487" i="2"/>
  <c r="M1487" i="2"/>
  <c r="P1479" i="2"/>
  <c r="M1479" i="2"/>
  <c r="P1471" i="2"/>
  <c r="M1471" i="2"/>
  <c r="P1459" i="2"/>
  <c r="M1459" i="2"/>
  <c r="M1729" i="2"/>
  <c r="P1729" i="2"/>
  <c r="M1725" i="2"/>
  <c r="P1725" i="2"/>
  <c r="M1721" i="2"/>
  <c r="P1721" i="2"/>
  <c r="M1717" i="2"/>
  <c r="P1717" i="2"/>
  <c r="M1713" i="2"/>
  <c r="P1713" i="2"/>
  <c r="M1709" i="2"/>
  <c r="P1709" i="2"/>
  <c r="M1705" i="2"/>
  <c r="P1705" i="2"/>
  <c r="M1701" i="2"/>
  <c r="P1701" i="2"/>
  <c r="M1697" i="2"/>
  <c r="P1697" i="2"/>
  <c r="M1693" i="2"/>
  <c r="P1693" i="2"/>
  <c r="M1689" i="2"/>
  <c r="P1689" i="2"/>
  <c r="M1685" i="2"/>
  <c r="P1685" i="2"/>
  <c r="M1681" i="2"/>
  <c r="P1681" i="2"/>
  <c r="M1677" i="2"/>
  <c r="P1677" i="2"/>
  <c r="M1673" i="2"/>
  <c r="P1673" i="2"/>
  <c r="M1669" i="2"/>
  <c r="P1669" i="2"/>
  <c r="M1665" i="2"/>
  <c r="P1665" i="2"/>
  <c r="M1661" i="2"/>
  <c r="P1661" i="2"/>
  <c r="M1657" i="2"/>
  <c r="P1657" i="2"/>
  <c r="M1653" i="2"/>
  <c r="P1653" i="2"/>
  <c r="M1649" i="2"/>
  <c r="P1649" i="2"/>
  <c r="M1645" i="2"/>
  <c r="P1645" i="2"/>
  <c r="M1641" i="2"/>
  <c r="P1641" i="2"/>
  <c r="M1637" i="2"/>
  <c r="P1637" i="2"/>
  <c r="M1633" i="2"/>
  <c r="P1633" i="2"/>
  <c r="M1629" i="2"/>
  <c r="P1629" i="2"/>
  <c r="M1625" i="2"/>
  <c r="P1625" i="2"/>
  <c r="M1621" i="2"/>
  <c r="P1621" i="2"/>
  <c r="M1617" i="2"/>
  <c r="P1617" i="2"/>
  <c r="M1613" i="2"/>
  <c r="P1613" i="2"/>
  <c r="M1609" i="2"/>
  <c r="P1609" i="2"/>
  <c r="M1605" i="2"/>
  <c r="P1605" i="2"/>
  <c r="M1601" i="2"/>
  <c r="P1601" i="2"/>
  <c r="M1597" i="2"/>
  <c r="P1597" i="2"/>
  <c r="M1593" i="2"/>
  <c r="P1593" i="2"/>
  <c r="M1589" i="2"/>
  <c r="P1589" i="2"/>
  <c r="M1585" i="2"/>
  <c r="P1585" i="2"/>
  <c r="M1581" i="2"/>
  <c r="P1581" i="2"/>
  <c r="M1577" i="2"/>
  <c r="P1577" i="2"/>
  <c r="M1573" i="2"/>
  <c r="P1573" i="2"/>
  <c r="M1569" i="2"/>
  <c r="P1569" i="2"/>
  <c r="M1565" i="2"/>
  <c r="P1565" i="2"/>
  <c r="M1561" i="2"/>
  <c r="P1561" i="2"/>
  <c r="M1557" i="2"/>
  <c r="P1557" i="2"/>
  <c r="M1553" i="2"/>
  <c r="P1553" i="2"/>
  <c r="M1549" i="2"/>
  <c r="P1549" i="2"/>
  <c r="M1545" i="2"/>
  <c r="P1545" i="2"/>
  <c r="M1541" i="2"/>
  <c r="P1541" i="2"/>
  <c r="M1537" i="2"/>
  <c r="P1537" i="2"/>
  <c r="M1533" i="2"/>
  <c r="P1533" i="2"/>
  <c r="M1529" i="2"/>
  <c r="P1529" i="2"/>
  <c r="M1525" i="2"/>
  <c r="P1525" i="2"/>
  <c r="M1521" i="2"/>
  <c r="P1521" i="2"/>
  <c r="P1517" i="2"/>
  <c r="M1517" i="2"/>
  <c r="P1513" i="2"/>
  <c r="M1513" i="2"/>
  <c r="P1509" i="2"/>
  <c r="M1509" i="2"/>
  <c r="P1505" i="2"/>
  <c r="M1505" i="2"/>
  <c r="P1501" i="2"/>
  <c r="M1501" i="2"/>
  <c r="P1497" i="2"/>
  <c r="M1497" i="2"/>
  <c r="P1493" i="2"/>
  <c r="M1493" i="2"/>
  <c r="P1489" i="2"/>
  <c r="M1489" i="2"/>
  <c r="P1485" i="2"/>
  <c r="M1485" i="2"/>
  <c r="P1481" i="2"/>
  <c r="M1481" i="2"/>
  <c r="P1477" i="2"/>
  <c r="M1477" i="2"/>
  <c r="P1473" i="2"/>
  <c r="M1473" i="2"/>
  <c r="P1469" i="2"/>
  <c r="M1469" i="2"/>
  <c r="P1465" i="2"/>
  <c r="M1465" i="2"/>
  <c r="P1461" i="2"/>
  <c r="M1461" i="2"/>
  <c r="P1457" i="2"/>
  <c r="M1457" i="2"/>
  <c r="P1687" i="2"/>
  <c r="M1728" i="2"/>
  <c r="M1708" i="2"/>
  <c r="M1676" i="2"/>
  <c r="M1632" i="2"/>
  <c r="M1516" i="2"/>
  <c r="M1716" i="2"/>
  <c r="M1704" i="2"/>
  <c r="M1684" i="2"/>
  <c r="M1672" i="2"/>
  <c r="M1652" i="2"/>
  <c r="M1640" i="2"/>
  <c r="M1620" i="2"/>
  <c r="M1608" i="2"/>
  <c r="M1588" i="2"/>
  <c r="M1576" i="2"/>
  <c r="M1556" i="2"/>
  <c r="M1544" i="2"/>
  <c r="M1524" i="2"/>
  <c r="M1512" i="2"/>
  <c r="M1492" i="2"/>
  <c r="M1480" i="2"/>
  <c r="M1460" i="2"/>
  <c r="M1612" i="2"/>
  <c r="M1580" i="2"/>
  <c r="M1568" i="2"/>
  <c r="M1548" i="2"/>
  <c r="M1536" i="2"/>
  <c r="M1504" i="2"/>
  <c r="M1484" i="2"/>
  <c r="M1472" i="2"/>
  <c r="M1730" i="2"/>
  <c r="P1730" i="2"/>
  <c r="M1726" i="2"/>
  <c r="P1726" i="2"/>
  <c r="M1718" i="2"/>
  <c r="P1718" i="2"/>
  <c r="M1714" i="2"/>
  <c r="P1714" i="2"/>
  <c r="M1710" i="2"/>
  <c r="P1710" i="2"/>
  <c r="M1702" i="2"/>
  <c r="P1702" i="2"/>
  <c r="M1698" i="2"/>
  <c r="P1698" i="2"/>
  <c r="M1694" i="2"/>
  <c r="P1694" i="2"/>
  <c r="M1686" i="2"/>
  <c r="P1686" i="2"/>
  <c r="M1682" i="2"/>
  <c r="P1682" i="2"/>
  <c r="M1678" i="2"/>
  <c r="P1678" i="2"/>
  <c r="M1670" i="2"/>
  <c r="P1670" i="2"/>
  <c r="M1666" i="2"/>
  <c r="P1666" i="2"/>
  <c r="M1662" i="2"/>
  <c r="P1662" i="2"/>
  <c r="M1654" i="2"/>
  <c r="P1654" i="2"/>
  <c r="M1650" i="2"/>
  <c r="P1650" i="2"/>
  <c r="M1646" i="2"/>
  <c r="P1646" i="2"/>
  <c r="M1638" i="2"/>
  <c r="P1638" i="2"/>
  <c r="M1634" i="2"/>
  <c r="P1634" i="2"/>
  <c r="M1630" i="2"/>
  <c r="P1630" i="2"/>
  <c r="M1622" i="2"/>
  <c r="P1622" i="2"/>
  <c r="M1618" i="2"/>
  <c r="P1618" i="2"/>
  <c r="M1614" i="2"/>
  <c r="P1614" i="2"/>
  <c r="M1606" i="2"/>
  <c r="P1606" i="2"/>
  <c r="M1602" i="2"/>
  <c r="P1602" i="2"/>
  <c r="M1598" i="2"/>
  <c r="P1598" i="2"/>
  <c r="M1590" i="2"/>
  <c r="P1590" i="2"/>
  <c r="M1586" i="2"/>
  <c r="P1586" i="2"/>
  <c r="M1582" i="2"/>
  <c r="P1582" i="2"/>
  <c r="M1574" i="2"/>
  <c r="P1574" i="2"/>
  <c r="M1570" i="2"/>
  <c r="P1570" i="2"/>
  <c r="M1566" i="2"/>
  <c r="P1566" i="2"/>
  <c r="M1558" i="2"/>
  <c r="P1558" i="2"/>
  <c r="M1554" i="2"/>
  <c r="P1554" i="2"/>
  <c r="M1550" i="2"/>
  <c r="P1550" i="2"/>
  <c r="M1542" i="2"/>
  <c r="P1542" i="2"/>
  <c r="M1538" i="2"/>
  <c r="P1538" i="2"/>
  <c r="M1534" i="2"/>
  <c r="P1534" i="2"/>
  <c r="M1526" i="2"/>
  <c r="P1526" i="2"/>
  <c r="M1522" i="2"/>
  <c r="P1522" i="2"/>
  <c r="P1518" i="2"/>
  <c r="M1518" i="2"/>
  <c r="P1514" i="2"/>
  <c r="M1514" i="2"/>
  <c r="P1510" i="2"/>
  <c r="M1510" i="2"/>
  <c r="P1506" i="2"/>
  <c r="M1506" i="2"/>
  <c r="P1502" i="2"/>
  <c r="M1502" i="2"/>
  <c r="P1498" i="2"/>
  <c r="M1498" i="2"/>
  <c r="P1494" i="2"/>
  <c r="M1494" i="2"/>
  <c r="P1490" i="2"/>
  <c r="M1490" i="2"/>
  <c r="P1486" i="2"/>
  <c r="M1486" i="2"/>
  <c r="P1482" i="2"/>
  <c r="M1482" i="2"/>
  <c r="P1478" i="2"/>
  <c r="M1478" i="2"/>
  <c r="P1474" i="2"/>
  <c r="M1474" i="2"/>
  <c r="P1470" i="2"/>
  <c r="M1470" i="2"/>
  <c r="P1466" i="2"/>
  <c r="M1466" i="2"/>
  <c r="P1462" i="2"/>
  <c r="M1462" i="2"/>
  <c r="P1458" i="2"/>
  <c r="M1458" i="2"/>
  <c r="M1724" i="2"/>
  <c r="M1712" i="2"/>
  <c r="M1692" i="2"/>
  <c r="M1680" i="2"/>
  <c r="M1660" i="2"/>
  <c r="M1648" i="2"/>
  <c r="M1628" i="2"/>
  <c r="M1616" i="2"/>
  <c r="M1596" i="2"/>
  <c r="M1584" i="2"/>
  <c r="M1564" i="2"/>
  <c r="M1552" i="2"/>
  <c r="M1532" i="2"/>
  <c r="M1520" i="2"/>
  <c r="M1500" i="2"/>
  <c r="M1488" i="2"/>
  <c r="M1468" i="2"/>
  <c r="M1456" i="2"/>
  <c r="P1658" i="2"/>
  <c r="M1696" i="2"/>
  <c r="M1664" i="2"/>
  <c r="M1644" i="2"/>
  <c r="M1600" i="2"/>
  <c r="P1728" i="2"/>
  <c r="P1724" i="2"/>
  <c r="P1720" i="2"/>
  <c r="P1716" i="2"/>
  <c r="P1712" i="2"/>
  <c r="P1708" i="2"/>
  <c r="P1704" i="2"/>
  <c r="P1700" i="2"/>
  <c r="P1696" i="2"/>
  <c r="P1692" i="2"/>
  <c r="P1688" i="2"/>
  <c r="P1684" i="2"/>
  <c r="P1680" i="2"/>
  <c r="P1676" i="2"/>
  <c r="P1672" i="2"/>
  <c r="P1668" i="2"/>
  <c r="P1664" i="2"/>
  <c r="P1660" i="2"/>
  <c r="P1656" i="2"/>
  <c r="P1652" i="2"/>
  <c r="P1648" i="2"/>
  <c r="P1644" i="2"/>
  <c r="P1640" i="2"/>
  <c r="P1636" i="2"/>
  <c r="P1632" i="2"/>
  <c r="P1628" i="2"/>
  <c r="P1624" i="2"/>
  <c r="P1620" i="2"/>
  <c r="P1616" i="2"/>
  <c r="P1612" i="2"/>
  <c r="P1608" i="2"/>
  <c r="P1604" i="2"/>
  <c r="P1600" i="2"/>
  <c r="P1596" i="2"/>
  <c r="P1592" i="2"/>
  <c r="P1588" i="2"/>
  <c r="M1720" i="2"/>
  <c r="M1700" i="2"/>
  <c r="M1688" i="2"/>
  <c r="M1668" i="2"/>
  <c r="M1656" i="2"/>
  <c r="M1636" i="2"/>
  <c r="M1624" i="2"/>
  <c r="M1604" i="2"/>
  <c r="M1592" i="2"/>
  <c r="M1572" i="2"/>
  <c r="M1560" i="2"/>
  <c r="M1540" i="2"/>
  <c r="M1528" i="2"/>
  <c r="M1508" i="2"/>
  <c r="M1496" i="2"/>
  <c r="M1476" i="2"/>
  <c r="M1464" i="2"/>
  <c r="P1584" i="2"/>
  <c r="P1580" i="2"/>
  <c r="P1576" i="2"/>
  <c r="P1572" i="2"/>
  <c r="P1568" i="2"/>
  <c r="P1564" i="2"/>
  <c r="P1560" i="2"/>
  <c r="P1556" i="2"/>
  <c r="P1552" i="2"/>
  <c r="P1548" i="2"/>
  <c r="P1544" i="2"/>
  <c r="P1540" i="2"/>
  <c r="P1536" i="2"/>
  <c r="P1532" i="2"/>
  <c r="P1528" i="2"/>
  <c r="P1524" i="2"/>
  <c r="P1520" i="2"/>
  <c r="P1516" i="2"/>
  <c r="P1512" i="2"/>
  <c r="P1508" i="2"/>
  <c r="P1504" i="2"/>
  <c r="P1500" i="2"/>
  <c r="P1496" i="2"/>
  <c r="P1492" i="2"/>
  <c r="P1488" i="2"/>
  <c r="P1484" i="2"/>
  <c r="P1480" i="2"/>
  <c r="P1476" i="2"/>
  <c r="P1472" i="2"/>
  <c r="P1468" i="2"/>
  <c r="P1464" i="2"/>
  <c r="P1460" i="2"/>
  <c r="P1456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72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2" i="2"/>
  <c r="J878" i="2" l="1"/>
  <c r="J877" i="2"/>
  <c r="J876" i="2"/>
  <c r="J874" i="2"/>
  <c r="J873" i="2"/>
  <c r="J871" i="2"/>
  <c r="J869" i="2"/>
  <c r="J868" i="2"/>
  <c r="J867" i="2"/>
  <c r="J865" i="2"/>
  <c r="J864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6" i="2"/>
  <c r="J823" i="2"/>
  <c r="J822" i="2"/>
  <c r="J821" i="2"/>
  <c r="J818" i="2"/>
  <c r="J817" i="2"/>
  <c r="J816" i="2"/>
  <c r="J820" i="2" l="1"/>
  <c r="J825" i="2"/>
  <c r="K825" i="2" s="1"/>
  <c r="O825" i="2" s="1"/>
  <c r="J827" i="2"/>
  <c r="K827" i="2" s="1"/>
  <c r="O827" i="2" s="1"/>
  <c r="J819" i="2"/>
  <c r="K819" i="2" s="1"/>
  <c r="O819" i="2" s="1"/>
  <c r="J870" i="2"/>
  <c r="J824" i="2"/>
  <c r="K824" i="2" s="1"/>
  <c r="O824" i="2" s="1"/>
  <c r="J875" i="2"/>
  <c r="K875" i="2" s="1"/>
  <c r="O875" i="2" s="1"/>
  <c r="J815" i="2"/>
  <c r="J866" i="2"/>
  <c r="N2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3" i="2"/>
  <c r="N4" i="2"/>
  <c r="N5" i="2"/>
  <c r="N6" i="2"/>
  <c r="N7" i="2"/>
  <c r="N8" i="2"/>
  <c r="N9" i="2"/>
  <c r="N10" i="2"/>
  <c r="N11" i="2"/>
  <c r="K3" i="4"/>
  <c r="O3" i="4" s="1"/>
  <c r="K4" i="4"/>
  <c r="O4" i="4" s="1"/>
  <c r="K5" i="4"/>
  <c r="O5" i="4" s="1"/>
  <c r="K6" i="4"/>
  <c r="O6" i="4" s="1"/>
  <c r="K7" i="4"/>
  <c r="O7" i="4" s="1"/>
  <c r="K3183" i="4"/>
  <c r="O3183" i="4" s="1"/>
  <c r="K3184" i="4"/>
  <c r="O3184" i="4" s="1"/>
  <c r="K3185" i="4"/>
  <c r="O3185" i="4" s="1"/>
  <c r="K4112" i="4"/>
  <c r="O4112" i="4" s="1"/>
  <c r="K4113" i="4"/>
  <c r="O4113" i="4" s="1"/>
  <c r="K2600" i="4"/>
  <c r="O2600" i="4" s="1"/>
  <c r="K2473" i="4"/>
  <c r="O2473" i="4" s="1"/>
  <c r="K374" i="4"/>
  <c r="O374" i="4" s="1"/>
  <c r="K1430" i="4"/>
  <c r="O1430" i="4" s="1"/>
  <c r="K1887" i="4"/>
  <c r="O1887" i="4" s="1"/>
  <c r="K4590" i="4"/>
  <c r="O4590" i="4" s="1"/>
  <c r="K4379" i="4"/>
  <c r="O4379" i="4" s="1"/>
  <c r="K4380" i="4"/>
  <c r="O4380" i="4" s="1"/>
  <c r="K4114" i="4"/>
  <c r="O4114" i="4" s="1"/>
  <c r="K4115" i="4"/>
  <c r="O4115" i="4" s="1"/>
  <c r="K2951" i="4"/>
  <c r="O2951" i="4" s="1"/>
  <c r="K4597" i="4"/>
  <c r="O4597" i="4" s="1"/>
  <c r="K518" i="4"/>
  <c r="O518" i="4" s="1"/>
  <c r="K519" i="4"/>
  <c r="O519" i="4" s="1"/>
  <c r="K520" i="4"/>
  <c r="O520" i="4" s="1"/>
  <c r="K1119" i="4"/>
  <c r="O1119" i="4" s="1"/>
  <c r="K1120" i="4"/>
  <c r="O1120" i="4" s="1"/>
  <c r="K1178" i="4"/>
  <c r="O1178" i="4" s="1"/>
  <c r="K1179" i="4"/>
  <c r="O1179" i="4" s="1"/>
  <c r="K2198" i="4"/>
  <c r="O2198" i="4" s="1"/>
  <c r="K2199" i="4"/>
  <c r="O2199" i="4" s="1"/>
  <c r="K566" i="4"/>
  <c r="O566" i="4" s="1"/>
  <c r="K596" i="4"/>
  <c r="O596" i="4" s="1"/>
  <c r="K597" i="4"/>
  <c r="O597" i="4" s="1"/>
  <c r="K598" i="4"/>
  <c r="O598" i="4" s="1"/>
  <c r="K626" i="4"/>
  <c r="O626" i="4" s="1"/>
  <c r="K627" i="4"/>
  <c r="O627" i="4" s="1"/>
  <c r="K628" i="4"/>
  <c r="O628" i="4" s="1"/>
  <c r="K632" i="4"/>
  <c r="O632" i="4" s="1"/>
  <c r="K633" i="4"/>
  <c r="O633" i="4" s="1"/>
  <c r="K634" i="4"/>
  <c r="O634" i="4" s="1"/>
  <c r="K646" i="4"/>
  <c r="O646" i="4" s="1"/>
  <c r="K647" i="4"/>
  <c r="O647" i="4" s="1"/>
  <c r="K648" i="4"/>
  <c r="O648" i="4" s="1"/>
  <c r="K652" i="4"/>
  <c r="O652" i="4" s="1"/>
  <c r="K4289" i="4"/>
  <c r="O4289" i="4" s="1"/>
  <c r="K4639" i="4"/>
  <c r="O4639" i="4" s="1"/>
  <c r="K4640" i="4"/>
  <c r="O4640" i="4" s="1"/>
  <c r="K1174" i="4"/>
  <c r="O1174" i="4" s="1"/>
  <c r="K708" i="4"/>
  <c r="O708" i="4" s="1"/>
  <c r="K1131" i="4"/>
  <c r="O1131" i="4" s="1"/>
  <c r="K1132" i="4"/>
  <c r="O1132" i="4" s="1"/>
  <c r="K996" i="4"/>
  <c r="O996" i="4" s="1"/>
  <c r="K1569" i="4"/>
  <c r="O1569" i="4" s="1"/>
  <c r="K1570" i="4"/>
  <c r="O1570" i="4" s="1"/>
  <c r="K1571" i="4"/>
  <c r="O1571" i="4" s="1"/>
  <c r="K1572" i="4"/>
  <c r="O1572" i="4" s="1"/>
  <c r="K14" i="4"/>
  <c r="O14" i="4" s="1"/>
  <c r="K146" i="4"/>
  <c r="O146" i="4" s="1"/>
  <c r="K147" i="4"/>
  <c r="O147" i="4" s="1"/>
  <c r="K148" i="4"/>
  <c r="O148" i="4" s="1"/>
  <c r="K149" i="4"/>
  <c r="O149" i="4" s="1"/>
  <c r="K3302" i="4"/>
  <c r="O3302" i="4" s="1"/>
  <c r="K4144" i="4"/>
  <c r="O4144" i="4" s="1"/>
  <c r="K4145" i="4"/>
  <c r="O4145" i="4" s="1"/>
  <c r="K4146" i="4"/>
  <c r="O4146" i="4" s="1"/>
  <c r="K3666" i="4"/>
  <c r="O3666" i="4" s="1"/>
  <c r="K3667" i="4"/>
  <c r="O3667" i="4" s="1"/>
  <c r="K3668" i="4"/>
  <c r="O3668" i="4" s="1"/>
  <c r="K3669" i="4"/>
  <c r="O3669" i="4" s="1"/>
  <c r="K3670" i="4"/>
  <c r="O3670" i="4" s="1"/>
  <c r="K3671" i="4"/>
  <c r="O3671" i="4" s="1"/>
  <c r="K4246" i="4"/>
  <c r="O4246" i="4" s="1"/>
  <c r="K2997" i="4"/>
  <c r="O2997" i="4" s="1"/>
  <c r="K2998" i="4"/>
  <c r="O2998" i="4" s="1"/>
  <c r="K3574" i="4"/>
  <c r="O3574" i="4" s="1"/>
  <c r="K3738" i="4"/>
  <c r="O3738" i="4" s="1"/>
  <c r="K3739" i="4"/>
  <c r="O3739" i="4" s="1"/>
  <c r="K3740" i="4"/>
  <c r="O3740" i="4" s="1"/>
  <c r="K3741" i="4"/>
  <c r="O3741" i="4" s="1"/>
  <c r="K3742" i="4"/>
  <c r="O3742" i="4" s="1"/>
  <c r="K3743" i="4"/>
  <c r="O3743" i="4" s="1"/>
  <c r="K3744" i="4"/>
  <c r="O3744" i="4" s="1"/>
  <c r="K3745" i="4"/>
  <c r="O3745" i="4" s="1"/>
  <c r="K313" i="4"/>
  <c r="O313" i="4" s="1"/>
  <c r="K314" i="4"/>
  <c r="O314" i="4" s="1"/>
  <c r="K4731" i="4"/>
  <c r="O4731" i="4" s="1"/>
  <c r="K4732" i="4"/>
  <c r="O4732" i="4" s="1"/>
  <c r="K4733" i="4"/>
  <c r="O4733" i="4" s="1"/>
  <c r="K4734" i="4"/>
  <c r="O4734" i="4" s="1"/>
  <c r="K4735" i="4"/>
  <c r="O4735" i="4" s="1"/>
  <c r="K4736" i="4"/>
  <c r="O4736" i="4" s="1"/>
  <c r="K3820" i="4"/>
  <c r="O3820" i="4" s="1"/>
  <c r="K3478" i="4"/>
  <c r="O3478" i="4" s="1"/>
  <c r="K3368" i="4"/>
  <c r="O3368" i="4" s="1"/>
  <c r="K3121" i="4"/>
  <c r="O3121" i="4" s="1"/>
  <c r="K3122" i="4"/>
  <c r="O3122" i="4" s="1"/>
  <c r="K3123" i="4"/>
  <c r="O3123" i="4" s="1"/>
  <c r="K3124" i="4"/>
  <c r="O3124" i="4" s="1"/>
  <c r="K3125" i="4"/>
  <c r="O3125" i="4" s="1"/>
  <c r="K3126" i="4"/>
  <c r="O3126" i="4" s="1"/>
  <c r="K3127" i="4"/>
  <c r="O3127" i="4" s="1"/>
  <c r="K3128" i="4"/>
  <c r="O3128" i="4" s="1"/>
  <c r="K3129" i="4"/>
  <c r="O3129" i="4" s="1"/>
  <c r="K3130" i="4"/>
  <c r="O3130" i="4" s="1"/>
  <c r="K3131" i="4"/>
  <c r="O3131" i="4" s="1"/>
  <c r="K3132" i="4"/>
  <c r="O3132" i="4" s="1"/>
  <c r="K3133" i="4"/>
  <c r="O3133" i="4" s="1"/>
  <c r="K3134" i="4"/>
  <c r="O3134" i="4" s="1"/>
  <c r="K3821" i="4"/>
  <c r="O3821" i="4" s="1"/>
  <c r="K3822" i="4"/>
  <c r="O3822" i="4" s="1"/>
  <c r="K3823" i="4"/>
  <c r="O3823" i="4" s="1"/>
  <c r="K3824" i="4"/>
  <c r="O3824" i="4" s="1"/>
  <c r="K3825" i="4"/>
  <c r="O3825" i="4" s="1"/>
  <c r="K3826" i="4"/>
  <c r="O3826" i="4" s="1"/>
  <c r="K1099" i="4"/>
  <c r="O1099" i="4" s="1"/>
  <c r="K1100" i="4"/>
  <c r="O1100" i="4" s="1"/>
  <c r="K2058" i="4"/>
  <c r="O2058" i="4" s="1"/>
  <c r="K1281" i="4"/>
  <c r="O1281" i="4" s="1"/>
  <c r="K1283" i="4"/>
  <c r="O1283" i="4" s="1"/>
  <c r="K1326" i="4"/>
  <c r="O1326" i="4" s="1"/>
  <c r="K1327" i="4"/>
  <c r="O1327" i="4" s="1"/>
  <c r="K1328" i="4"/>
  <c r="O1328" i="4" s="1"/>
  <c r="K1329" i="4"/>
  <c r="O1329" i="4" s="1"/>
  <c r="K1330" i="4"/>
  <c r="O1330" i="4" s="1"/>
  <c r="K1331" i="4"/>
  <c r="O1331" i="4" s="1"/>
  <c r="K1332" i="4"/>
  <c r="O1332" i="4" s="1"/>
  <c r="K1333" i="4"/>
  <c r="O1333" i="4" s="1"/>
  <c r="K2093" i="4"/>
  <c r="O2093" i="4" s="1"/>
  <c r="K2094" i="4"/>
  <c r="O2094" i="4" s="1"/>
  <c r="K1152" i="4"/>
  <c r="O1152" i="4" s="1"/>
  <c r="K1153" i="4"/>
  <c r="O1153" i="4" s="1"/>
  <c r="K1154" i="4"/>
  <c r="O1154" i="4" s="1"/>
  <c r="K1155" i="4"/>
  <c r="O1155" i="4" s="1"/>
  <c r="K3424" i="4"/>
  <c r="O3424" i="4" s="1"/>
  <c r="K3425" i="4"/>
  <c r="O3425" i="4" s="1"/>
  <c r="K3426" i="4"/>
  <c r="O3426" i="4" s="1"/>
  <c r="K3427" i="4"/>
  <c r="O3427" i="4" s="1"/>
  <c r="K2381" i="4"/>
  <c r="O2381" i="4" s="1"/>
  <c r="K1302" i="4"/>
  <c r="O1302" i="4" s="1"/>
  <c r="K358" i="4"/>
  <c r="O358" i="4" s="1"/>
  <c r="K398" i="4"/>
  <c r="O398" i="4" s="1"/>
  <c r="K399" i="4"/>
  <c r="O399" i="4" s="1"/>
  <c r="K533" i="4"/>
  <c r="O533" i="4" s="1"/>
  <c r="K604" i="4"/>
  <c r="O604" i="4" s="1"/>
  <c r="K1752" i="4"/>
  <c r="O1752" i="4" s="1"/>
  <c r="K2204" i="4"/>
  <c r="O2204" i="4" s="1"/>
  <c r="K2897" i="4"/>
  <c r="O2897" i="4" s="1"/>
  <c r="K860" i="4"/>
  <c r="O860" i="4" s="1"/>
  <c r="K1965" i="4"/>
  <c r="O1965" i="4" s="1"/>
  <c r="K2914" i="4"/>
  <c r="O2914" i="4" s="1"/>
  <c r="K681" i="4"/>
  <c r="O681" i="4" s="1"/>
  <c r="K1922" i="4"/>
  <c r="O1922" i="4" s="1"/>
  <c r="K638" i="4"/>
  <c r="O638" i="4" s="1"/>
  <c r="K639" i="4"/>
  <c r="O639" i="4" s="1"/>
  <c r="K2216" i="4"/>
  <c r="O2216" i="4" s="1"/>
  <c r="K2217" i="4"/>
  <c r="O2217" i="4" s="1"/>
  <c r="K4598" i="4"/>
  <c r="O4598" i="4" s="1"/>
  <c r="K671" i="4"/>
  <c r="O671" i="4" s="1"/>
  <c r="K2313" i="4"/>
  <c r="O2313" i="4" s="1"/>
  <c r="K2382" i="4"/>
  <c r="O2382" i="4" s="1"/>
  <c r="K3327" i="4"/>
  <c r="O3327" i="4" s="1"/>
  <c r="K2967" i="4"/>
  <c r="O2967" i="4" s="1"/>
  <c r="K330" i="4"/>
  <c r="O330" i="4" s="1"/>
  <c r="K331" i="4"/>
  <c r="O331" i="4" s="1"/>
  <c r="K3021" i="4"/>
  <c r="O3021" i="4" s="1"/>
  <c r="K3022" i="4"/>
  <c r="O3022" i="4" s="1"/>
  <c r="K3023" i="4"/>
  <c r="O3023" i="4" s="1"/>
  <c r="K3024" i="4"/>
  <c r="O3024" i="4" s="1"/>
  <c r="K3025" i="4"/>
  <c r="O3025" i="4" s="1"/>
  <c r="K3036" i="4"/>
  <c r="O3036" i="4" s="1"/>
  <c r="K3037" i="4"/>
  <c r="O3037" i="4" s="1"/>
  <c r="K3038" i="4"/>
  <c r="O3038" i="4" s="1"/>
  <c r="K3039" i="4"/>
  <c r="O3039" i="4" s="1"/>
  <c r="K3040" i="4"/>
  <c r="O3040" i="4" s="1"/>
  <c r="K1870" i="4"/>
  <c r="O1870" i="4" s="1"/>
  <c r="K4219" i="4"/>
  <c r="O4219" i="4" s="1"/>
  <c r="K4220" i="4"/>
  <c r="O4220" i="4" s="1"/>
  <c r="K4221" i="4"/>
  <c r="O4221" i="4" s="1"/>
  <c r="K4222" i="4"/>
  <c r="O4222" i="4" s="1"/>
  <c r="K3148" i="4"/>
  <c r="O3148" i="4" s="1"/>
  <c r="K3149" i="4"/>
  <c r="O3149" i="4" s="1"/>
  <c r="K3150" i="4"/>
  <c r="O3150" i="4" s="1"/>
  <c r="K3151" i="4"/>
  <c r="O3151" i="4" s="1"/>
  <c r="K2467" i="4"/>
  <c r="O2467" i="4" s="1"/>
  <c r="K2674" i="4"/>
  <c r="O2674" i="4" s="1"/>
  <c r="K2675" i="4"/>
  <c r="O2675" i="4" s="1"/>
  <c r="K1483" i="4"/>
  <c r="O1483" i="4" s="1"/>
  <c r="K4285" i="4"/>
  <c r="O4285" i="4" s="1"/>
  <c r="K292" i="4"/>
  <c r="O292" i="4" s="1"/>
  <c r="K362" i="4"/>
  <c r="O362" i="4" s="1"/>
  <c r="K363" i="4"/>
  <c r="O363" i="4" s="1"/>
  <c r="K364" i="4"/>
  <c r="O364" i="4" s="1"/>
  <c r="K365" i="4"/>
  <c r="O365" i="4" s="1"/>
  <c r="K1064" i="4"/>
  <c r="O1064" i="4" s="1"/>
  <c r="K1485" i="4"/>
  <c r="O1485" i="4" s="1"/>
  <c r="K1486" i="4"/>
  <c r="O1486" i="4" s="1"/>
  <c r="K1617" i="4"/>
  <c r="O1617" i="4" s="1"/>
  <c r="K1618" i="4"/>
  <c r="O1618" i="4" s="1"/>
  <c r="K1621" i="4"/>
  <c r="O1621" i="4" s="1"/>
  <c r="K1622" i="4"/>
  <c r="O1622" i="4" s="1"/>
  <c r="K4429" i="4"/>
  <c r="O4429" i="4" s="1"/>
  <c r="K4430" i="4"/>
  <c r="O4430" i="4" s="1"/>
  <c r="K3400" i="4"/>
  <c r="O3400" i="4" s="1"/>
  <c r="K4614" i="4"/>
  <c r="O4614" i="4" s="1"/>
  <c r="K4615" i="4"/>
  <c r="O4615" i="4" s="1"/>
  <c r="K4616" i="4"/>
  <c r="O4616" i="4" s="1"/>
  <c r="K4617" i="4"/>
  <c r="O4617" i="4" s="1"/>
  <c r="K4627" i="4"/>
  <c r="O4627" i="4" s="1"/>
  <c r="K1861" i="4"/>
  <c r="O1861" i="4" s="1"/>
  <c r="K1862" i="4"/>
  <c r="O1862" i="4" s="1"/>
  <c r="K4165" i="4"/>
  <c r="O4165" i="4" s="1"/>
  <c r="K4166" i="4"/>
  <c r="O4166" i="4" s="1"/>
  <c r="K4317" i="4"/>
  <c r="O4317" i="4" s="1"/>
  <c r="K3432" i="4"/>
  <c r="O3432" i="4" s="1"/>
  <c r="K4376" i="4"/>
  <c r="O4376" i="4" s="1"/>
  <c r="K4377" i="4"/>
  <c r="O4377" i="4" s="1"/>
  <c r="K1250" i="4"/>
  <c r="O1250" i="4" s="1"/>
  <c r="K2203" i="4"/>
  <c r="O2203" i="4" s="1"/>
  <c r="K3014" i="4"/>
  <c r="O3014" i="4" s="1"/>
  <c r="K3015" i="4"/>
  <c r="O3015" i="4" s="1"/>
  <c r="K3016" i="4"/>
  <c r="O3016" i="4" s="1"/>
  <c r="K3017" i="4"/>
  <c r="O3017" i="4" s="1"/>
  <c r="K3018" i="4"/>
  <c r="O3018" i="4" s="1"/>
  <c r="K3475" i="4"/>
  <c r="O3475" i="4" s="1"/>
  <c r="K3497" i="4"/>
  <c r="O3497" i="4" s="1"/>
  <c r="K1106" i="4"/>
  <c r="O1106" i="4" s="1"/>
  <c r="K3498" i="4"/>
  <c r="O3498" i="4" s="1"/>
  <c r="K3510" i="4"/>
  <c r="O3510" i="4" s="1"/>
  <c r="K3536" i="4"/>
  <c r="O3536" i="4" s="1"/>
  <c r="K3537" i="4"/>
  <c r="O3537" i="4" s="1"/>
  <c r="K3540" i="4"/>
  <c r="O3540" i="4" s="1"/>
  <c r="K3147" i="4"/>
  <c r="O3147" i="4" s="1"/>
  <c r="K3212" i="4"/>
  <c r="O3212" i="4" s="1"/>
  <c r="K3213" i="4"/>
  <c r="O3213" i="4" s="1"/>
  <c r="K417" i="4"/>
  <c r="O417" i="4" s="1"/>
  <c r="K418" i="4"/>
  <c r="O418" i="4" s="1"/>
  <c r="K2231" i="4"/>
  <c r="O2231" i="4" s="1"/>
  <c r="K2232" i="4"/>
  <c r="O2232" i="4" s="1"/>
  <c r="K2233" i="4"/>
  <c r="O2233" i="4" s="1"/>
  <c r="K2234" i="4"/>
  <c r="O2234" i="4" s="1"/>
  <c r="K2235" i="4"/>
  <c r="O2235" i="4" s="1"/>
  <c r="K2236" i="4"/>
  <c r="O2236" i="4" s="1"/>
  <c r="K2237" i="4"/>
  <c r="O2237" i="4" s="1"/>
  <c r="K2664" i="4"/>
  <c r="O2664" i="4" s="1"/>
  <c r="K3873" i="4"/>
  <c r="O3873" i="4" s="1"/>
  <c r="K3874" i="4"/>
  <c r="O3874" i="4" s="1"/>
  <c r="K836" i="4"/>
  <c r="O836" i="4" s="1"/>
  <c r="K837" i="4"/>
  <c r="O837" i="4" s="1"/>
  <c r="K838" i="4"/>
  <c r="O838" i="4" s="1"/>
  <c r="K1053" i="4"/>
  <c r="O1053" i="4" s="1"/>
  <c r="K3951" i="4"/>
  <c r="O3951" i="4" s="1"/>
  <c r="K3952" i="4"/>
  <c r="O3952" i="4" s="1"/>
  <c r="K3953" i="4"/>
  <c r="O3953" i="4" s="1"/>
  <c r="K3954" i="4"/>
  <c r="O3954" i="4" s="1"/>
  <c r="K3955" i="4"/>
  <c r="O3955" i="4" s="1"/>
  <c r="K3956" i="4"/>
  <c r="O3956" i="4" s="1"/>
  <c r="K3957" i="4"/>
  <c r="O3957" i="4" s="1"/>
  <c r="K3958" i="4"/>
  <c r="O3958" i="4" s="1"/>
  <c r="K3959" i="4"/>
  <c r="O3959" i="4" s="1"/>
  <c r="K3960" i="4"/>
  <c r="O3960" i="4" s="1"/>
  <c r="K3961" i="4"/>
  <c r="O3961" i="4" s="1"/>
  <c r="K3962" i="4"/>
  <c r="O3962" i="4" s="1"/>
  <c r="K3963" i="4"/>
  <c r="O3963" i="4" s="1"/>
  <c r="K3964" i="4"/>
  <c r="O3964" i="4" s="1"/>
  <c r="K3965" i="4"/>
  <c r="O3965" i="4" s="1"/>
  <c r="K3966" i="4"/>
  <c r="O3966" i="4" s="1"/>
  <c r="K3967" i="4"/>
  <c r="O3967" i="4" s="1"/>
  <c r="K2323" i="4"/>
  <c r="O2323" i="4" s="1"/>
  <c r="K2324" i="4"/>
  <c r="O2324" i="4" s="1"/>
  <c r="K2325" i="4"/>
  <c r="O2325" i="4" s="1"/>
  <c r="K2326" i="4"/>
  <c r="O2326" i="4" s="1"/>
  <c r="K2327" i="4"/>
  <c r="O2327" i="4" s="1"/>
  <c r="K2328" i="4"/>
  <c r="O2328" i="4" s="1"/>
  <c r="K4045" i="4"/>
  <c r="O4045" i="4" s="1"/>
  <c r="K4046" i="4"/>
  <c r="O4046" i="4" s="1"/>
  <c r="K4047" i="4"/>
  <c r="O4047" i="4" s="1"/>
  <c r="K4331" i="4"/>
  <c r="O4331" i="4" s="1"/>
  <c r="K3141" i="4"/>
  <c r="O3141" i="4" s="1"/>
  <c r="K3142" i="4"/>
  <c r="O3142" i="4" s="1"/>
  <c r="K2939" i="4"/>
  <c r="O2939" i="4" s="1"/>
  <c r="K894" i="4"/>
  <c r="O894" i="4" s="1"/>
  <c r="K895" i="4"/>
  <c r="O895" i="4" s="1"/>
  <c r="K896" i="4"/>
  <c r="O896" i="4" s="1"/>
  <c r="K897" i="4"/>
  <c r="O897" i="4" s="1"/>
  <c r="K4683" i="4"/>
  <c r="O4683" i="4" s="1"/>
  <c r="K4684" i="4"/>
  <c r="O4684" i="4" s="1"/>
  <c r="K486" i="4"/>
  <c r="O486" i="4" s="1"/>
  <c r="K1598" i="4"/>
  <c r="O1598" i="4" s="1"/>
  <c r="K1599" i="4"/>
  <c r="O1599" i="4" s="1"/>
  <c r="K1600" i="4"/>
  <c r="O1600" i="4" s="1"/>
  <c r="K1601" i="4"/>
  <c r="O1601" i="4" s="1"/>
  <c r="K1993" i="4"/>
  <c r="O1993" i="4" s="1"/>
  <c r="K1994" i="4"/>
  <c r="O1994" i="4" s="1"/>
  <c r="K1995" i="4"/>
  <c r="O1995" i="4" s="1"/>
  <c r="K1996" i="4"/>
  <c r="O1996" i="4" s="1"/>
  <c r="K3383" i="4"/>
  <c r="O3383" i="4" s="1"/>
  <c r="K3384" i="4"/>
  <c r="O3384" i="4" s="1"/>
  <c r="K4726" i="4"/>
  <c r="O4726" i="4" s="1"/>
  <c r="K4612" i="4"/>
  <c r="O4612" i="4" s="1"/>
  <c r="K4780" i="4"/>
  <c r="O4780" i="4" s="1"/>
  <c r="K4781" i="4"/>
  <c r="O4781" i="4" s="1"/>
  <c r="K4782" i="4"/>
  <c r="O4782" i="4" s="1"/>
  <c r="K4783" i="4"/>
  <c r="O4783" i="4" s="1"/>
  <c r="K4784" i="4"/>
  <c r="O4784" i="4" s="1"/>
  <c r="K4785" i="4"/>
  <c r="O4785" i="4" s="1"/>
  <c r="K101" i="4"/>
  <c r="O101" i="4" s="1"/>
  <c r="K102" i="4"/>
  <c r="O102" i="4" s="1"/>
  <c r="K103" i="4"/>
  <c r="O103" i="4" s="1"/>
  <c r="K272" i="4"/>
  <c r="O272" i="4" s="1"/>
  <c r="K2801" i="4"/>
  <c r="O2801" i="4" s="1"/>
  <c r="K2802" i="4"/>
  <c r="O2802" i="4" s="1"/>
  <c r="K91" i="4"/>
  <c r="O91" i="4" s="1"/>
  <c r="K92" i="4"/>
  <c r="O92" i="4" s="1"/>
  <c r="K93" i="4"/>
  <c r="O93" i="4" s="1"/>
  <c r="K94" i="4"/>
  <c r="O94" i="4" s="1"/>
  <c r="K95" i="4"/>
  <c r="O95" i="4" s="1"/>
  <c r="K4423" i="4"/>
  <c r="O4423" i="4" s="1"/>
  <c r="K96" i="4"/>
  <c r="O96" i="4" s="1"/>
  <c r="K4116" i="4"/>
  <c r="O4116" i="4" s="1"/>
  <c r="K4117" i="4"/>
  <c r="O4117" i="4" s="1"/>
  <c r="K4424" i="4"/>
  <c r="O4424" i="4" s="1"/>
  <c r="K555" i="4"/>
  <c r="O555" i="4" s="1"/>
  <c r="K2590" i="4"/>
  <c r="O2590" i="4" s="1"/>
  <c r="K2591" i="4"/>
  <c r="O2591" i="4" s="1"/>
  <c r="K4861" i="4"/>
  <c r="O4861" i="4" s="1"/>
  <c r="K556" i="4"/>
  <c r="O556" i="4" s="1"/>
  <c r="K1121" i="4"/>
  <c r="O1121" i="4" s="1"/>
  <c r="K521" i="4"/>
  <c r="O521" i="4" s="1"/>
  <c r="K557" i="4"/>
  <c r="O557" i="4" s="1"/>
  <c r="K522" i="4"/>
  <c r="O522" i="4" s="1"/>
  <c r="K4425" i="4"/>
  <c r="O4425" i="4" s="1"/>
  <c r="K4629" i="4"/>
  <c r="O4629" i="4" s="1"/>
  <c r="K4137" i="4"/>
  <c r="O4137" i="4" s="1"/>
  <c r="K4630" i="4"/>
  <c r="O4630" i="4" s="1"/>
  <c r="K4631" i="4"/>
  <c r="O4631" i="4" s="1"/>
  <c r="K1359" i="4"/>
  <c r="O1359" i="4" s="1"/>
  <c r="K3352" i="4"/>
  <c r="O3352" i="4" s="1"/>
  <c r="K3353" i="4"/>
  <c r="O3353" i="4" s="1"/>
  <c r="K712" i="4"/>
  <c r="O712" i="4" s="1"/>
  <c r="K950" i="4"/>
  <c r="O950" i="4" s="1"/>
  <c r="K951" i="4"/>
  <c r="O951" i="4" s="1"/>
  <c r="K2869" i="4"/>
  <c r="O2869" i="4" s="1"/>
  <c r="K997" i="4"/>
  <c r="O997" i="4" s="1"/>
  <c r="K998" i="4"/>
  <c r="O998" i="4" s="1"/>
  <c r="K999" i="4"/>
  <c r="O999" i="4" s="1"/>
  <c r="K715" i="4"/>
  <c r="O715" i="4" s="1"/>
  <c r="K1000" i="4"/>
  <c r="O1000" i="4" s="1"/>
  <c r="K1573" i="4"/>
  <c r="O1573" i="4" s="1"/>
  <c r="K1574" i="4"/>
  <c r="O1574" i="4" s="1"/>
  <c r="K1727" i="4"/>
  <c r="O1727" i="4" s="1"/>
  <c r="K2634" i="4"/>
  <c r="O2634" i="4" s="1"/>
  <c r="K1728" i="4"/>
  <c r="O1728" i="4" s="1"/>
  <c r="K470" i="4"/>
  <c r="O470" i="4" s="1"/>
  <c r="K1729" i="4"/>
  <c r="O1729" i="4" s="1"/>
  <c r="K1730" i="4"/>
  <c r="O1730" i="4" s="1"/>
  <c r="K1731" i="4"/>
  <c r="O1731" i="4" s="1"/>
  <c r="K750" i="4"/>
  <c r="O750" i="4" s="1"/>
  <c r="K1122" i="4"/>
  <c r="O1122" i="4" s="1"/>
  <c r="K1123" i="4"/>
  <c r="O1123" i="4" s="1"/>
  <c r="K1124" i="4"/>
  <c r="O1124" i="4" s="1"/>
  <c r="K150" i="4"/>
  <c r="O150" i="4" s="1"/>
  <c r="K151" i="4"/>
  <c r="O151" i="4" s="1"/>
  <c r="K1125" i="4"/>
  <c r="O1125" i="4" s="1"/>
  <c r="K152" i="4"/>
  <c r="O152" i="4" s="1"/>
  <c r="K153" i="4"/>
  <c r="O153" i="4" s="1"/>
  <c r="K4814" i="4"/>
  <c r="O4814" i="4" s="1"/>
  <c r="K656" i="4"/>
  <c r="O656" i="4" s="1"/>
  <c r="K4147" i="4"/>
  <c r="O4147" i="4" s="1"/>
  <c r="K4300" i="4"/>
  <c r="O4300" i="4" s="1"/>
  <c r="K4301" i="4"/>
  <c r="O4301" i="4" s="1"/>
  <c r="K3575" i="4"/>
  <c r="O3575" i="4" s="1"/>
  <c r="K4148" i="4"/>
  <c r="O4148" i="4" s="1"/>
  <c r="K3189" i="4"/>
  <c r="O3189" i="4" s="1"/>
  <c r="K3609" i="4"/>
  <c r="O3609" i="4" s="1"/>
  <c r="K3610" i="4"/>
  <c r="O3610" i="4" s="1"/>
  <c r="K3576" i="4"/>
  <c r="O3576" i="4" s="1"/>
  <c r="K4149" i="4"/>
  <c r="O4149" i="4" s="1"/>
  <c r="K4150" i="4"/>
  <c r="O4150" i="4" s="1"/>
  <c r="K3190" i="4"/>
  <c r="O3190" i="4" s="1"/>
  <c r="K4737" i="4"/>
  <c r="O4737" i="4" s="1"/>
  <c r="K4738" i="4"/>
  <c r="O4738" i="4" s="1"/>
  <c r="K4739" i="4"/>
  <c r="O4739" i="4" s="1"/>
  <c r="K4740" i="4"/>
  <c r="O4740" i="4" s="1"/>
  <c r="K806" i="4"/>
  <c r="O806" i="4" s="1"/>
  <c r="K796" i="4"/>
  <c r="O796" i="4" s="1"/>
  <c r="K1207" i="4"/>
  <c r="O1207" i="4" s="1"/>
  <c r="K1208" i="4"/>
  <c r="O1208" i="4" s="1"/>
  <c r="K797" i="4"/>
  <c r="O797" i="4" s="1"/>
  <c r="K1211" i="4"/>
  <c r="O1211" i="4" s="1"/>
  <c r="K1209" i="4"/>
  <c r="O1209" i="4" s="1"/>
  <c r="K1210" i="4"/>
  <c r="O1210" i="4" s="1"/>
  <c r="K2007" i="4"/>
  <c r="O2007" i="4" s="1"/>
  <c r="K1215" i="4"/>
  <c r="O1215" i="4" s="1"/>
  <c r="K1288" i="4"/>
  <c r="O1288" i="4" s="1"/>
  <c r="K2523" i="4"/>
  <c r="O2523" i="4" s="1"/>
  <c r="K78" i="4"/>
  <c r="O78" i="4" s="1"/>
  <c r="K3441" i="4"/>
  <c r="O3441" i="4" s="1"/>
  <c r="K3503" i="4"/>
  <c r="O3503" i="4" s="1"/>
  <c r="K3279" i="4"/>
  <c r="O3279" i="4" s="1"/>
  <c r="K2057" i="4"/>
  <c r="O2057" i="4" s="1"/>
  <c r="K3442" i="4"/>
  <c r="O3442" i="4" s="1"/>
  <c r="K2043" i="4"/>
  <c r="O2043" i="4" s="1"/>
  <c r="K2044" i="4"/>
  <c r="O2044" i="4" s="1"/>
  <c r="K1426" i="4"/>
  <c r="O1426" i="4" s="1"/>
  <c r="K1583" i="4"/>
  <c r="O1583" i="4" s="1"/>
  <c r="K1550" i="4"/>
  <c r="O1550" i="4" s="1"/>
  <c r="K1584" i="4"/>
  <c r="O1584" i="4" s="1"/>
  <c r="K1585" i="4"/>
  <c r="O1585" i="4" s="1"/>
  <c r="K490" i="4"/>
  <c r="O490" i="4" s="1"/>
  <c r="K1303" i="4"/>
  <c r="O1303" i="4" s="1"/>
  <c r="K1590" i="4"/>
  <c r="O1590" i="4" s="1"/>
  <c r="K1679" i="4"/>
  <c r="O1679" i="4" s="1"/>
  <c r="K2320" i="4"/>
  <c r="O2320" i="4" s="1"/>
  <c r="K2321" i="4"/>
  <c r="O2321" i="4" s="1"/>
  <c r="K1768" i="4"/>
  <c r="O1768" i="4" s="1"/>
  <c r="K1769" i="4"/>
  <c r="O1769" i="4" s="1"/>
  <c r="K3250" i="4"/>
  <c r="O3250" i="4" s="1"/>
  <c r="K3251" i="4"/>
  <c r="O3251" i="4" s="1"/>
  <c r="K3252" i="4"/>
  <c r="O3252" i="4" s="1"/>
  <c r="K1552" i="4"/>
  <c r="O1552" i="4" s="1"/>
  <c r="K873" i="4"/>
  <c r="O873" i="4" s="1"/>
  <c r="K1252" i="4"/>
  <c r="O1252" i="4" s="1"/>
  <c r="K3253" i="4"/>
  <c r="O3253" i="4" s="1"/>
  <c r="K600" i="4"/>
  <c r="O600" i="4" s="1"/>
  <c r="K678" i="4"/>
  <c r="O678" i="4" s="1"/>
  <c r="K874" i="4"/>
  <c r="O874" i="4" s="1"/>
  <c r="K2202" i="4"/>
  <c r="O2202" i="4" s="1"/>
  <c r="K601" i="4"/>
  <c r="O601" i="4" s="1"/>
  <c r="K602" i="4"/>
  <c r="O602" i="4" s="1"/>
  <c r="K3770" i="4"/>
  <c r="O3770" i="4" s="1"/>
  <c r="K1770" i="4"/>
  <c r="O1770" i="4" s="1"/>
  <c r="K603" i="4"/>
  <c r="O603" i="4" s="1"/>
  <c r="K3354" i="4"/>
  <c r="O3354" i="4" s="1"/>
  <c r="K4039" i="4"/>
  <c r="O4039" i="4" s="1"/>
  <c r="K4040" i="4"/>
  <c r="O4040" i="4" s="1"/>
  <c r="K685" i="4"/>
  <c r="O685" i="4" s="1"/>
  <c r="K686" i="4"/>
  <c r="O686" i="4" s="1"/>
  <c r="K687" i="4"/>
  <c r="O687" i="4" s="1"/>
  <c r="K1318" i="4"/>
  <c r="O1318" i="4" s="1"/>
  <c r="K4284" i="4"/>
  <c r="O4284" i="4" s="1"/>
  <c r="K3228" i="4"/>
  <c r="O3228" i="4" s="1"/>
  <c r="K3280" i="4"/>
  <c r="O3280" i="4" s="1"/>
  <c r="K2492" i="4"/>
  <c r="O2492" i="4" s="1"/>
  <c r="K2218" i="4"/>
  <c r="O2218" i="4" s="1"/>
  <c r="K424" i="4"/>
  <c r="O424" i="4" s="1"/>
  <c r="K425" i="4"/>
  <c r="O425" i="4" s="1"/>
  <c r="K426" i="4"/>
  <c r="O426" i="4" s="1"/>
  <c r="K427" i="4"/>
  <c r="O427" i="4" s="1"/>
  <c r="K942" i="4"/>
  <c r="O942" i="4" s="1"/>
  <c r="K1513" i="4"/>
  <c r="O1513" i="4" s="1"/>
  <c r="K1653" i="4"/>
  <c r="O1653" i="4" s="1"/>
  <c r="K943" i="4"/>
  <c r="O943" i="4" s="1"/>
  <c r="K856" i="4"/>
  <c r="O856" i="4" s="1"/>
  <c r="K1181" i="4"/>
  <c r="O1181" i="4" s="1"/>
  <c r="K3684" i="4"/>
  <c r="O3684" i="4" s="1"/>
  <c r="K1182" i="4"/>
  <c r="O1182" i="4" s="1"/>
  <c r="K3234" i="4"/>
  <c r="O3234" i="4" s="1"/>
  <c r="K3685" i="4"/>
  <c r="O3685" i="4" s="1"/>
  <c r="K857" i="4"/>
  <c r="O857" i="4" s="1"/>
  <c r="K2374" i="4"/>
  <c r="O2374" i="4" s="1"/>
  <c r="K862" i="4"/>
  <c r="O862" i="4" s="1"/>
  <c r="K4181" i="4"/>
  <c r="O4181" i="4" s="1"/>
  <c r="K4182" i="4"/>
  <c r="O4182" i="4" s="1"/>
  <c r="K1656" i="4"/>
  <c r="O1656" i="4" s="1"/>
  <c r="K4183" i="4"/>
  <c r="O4183" i="4" s="1"/>
  <c r="K295" i="4"/>
  <c r="O295" i="4" s="1"/>
  <c r="K1183" i="4"/>
  <c r="O1183" i="4" s="1"/>
  <c r="K4184" i="4"/>
  <c r="O4184" i="4" s="1"/>
  <c r="K4185" i="4"/>
  <c r="O4185" i="4" s="1"/>
  <c r="K4186" i="4"/>
  <c r="O4186" i="4" s="1"/>
  <c r="K1972" i="4"/>
  <c r="O1972" i="4" s="1"/>
  <c r="K1133" i="4"/>
  <c r="O1133" i="4" s="1"/>
  <c r="K2995" i="4"/>
  <c r="O2995" i="4" s="1"/>
  <c r="K3443" i="4"/>
  <c r="O3443" i="4" s="1"/>
  <c r="K1400" i="4"/>
  <c r="O1400" i="4" s="1"/>
  <c r="K1401" i="4"/>
  <c r="O1401" i="4" s="1"/>
  <c r="K1402" i="4"/>
  <c r="O1402" i="4" s="1"/>
  <c r="K1403" i="4"/>
  <c r="O1403" i="4" s="1"/>
  <c r="K1404" i="4"/>
  <c r="O1404" i="4" s="1"/>
  <c r="K1405" i="4"/>
  <c r="O1405" i="4" s="1"/>
  <c r="K1406" i="4"/>
  <c r="O1406" i="4" s="1"/>
  <c r="K1407" i="4"/>
  <c r="O1407" i="4" s="1"/>
  <c r="K1408" i="4"/>
  <c r="O1408" i="4" s="1"/>
  <c r="K1409" i="4"/>
  <c r="O1409" i="4" s="1"/>
  <c r="K1410" i="4"/>
  <c r="O1410" i="4" s="1"/>
  <c r="K332" i="4"/>
  <c r="O332" i="4" s="1"/>
  <c r="K333" i="4"/>
  <c r="O333" i="4" s="1"/>
  <c r="K3444" i="4"/>
  <c r="O3444" i="4" s="1"/>
  <c r="K3445" i="4"/>
  <c r="O3445" i="4" s="1"/>
  <c r="K3446" i="4"/>
  <c r="O3446" i="4" s="1"/>
  <c r="K3762" i="4"/>
  <c r="O3762" i="4" s="1"/>
  <c r="K3655" i="4"/>
  <c r="O3655" i="4" s="1"/>
  <c r="K4860" i="4"/>
  <c r="O4860" i="4" s="1"/>
  <c r="K2286" i="4"/>
  <c r="O2286" i="4" s="1"/>
  <c r="K2883" i="4"/>
  <c r="O2883" i="4" s="1"/>
  <c r="K4191" i="4"/>
  <c r="O4191" i="4" s="1"/>
  <c r="K4192" i="4"/>
  <c r="O4192" i="4" s="1"/>
  <c r="K4193" i="4"/>
  <c r="O4193" i="4" s="1"/>
  <c r="K3152" i="4"/>
  <c r="O3152" i="4" s="1"/>
  <c r="K3153" i="4"/>
  <c r="O3153" i="4" s="1"/>
  <c r="K4223" i="4"/>
  <c r="O4223" i="4" s="1"/>
  <c r="K4224" i="4"/>
  <c r="O4224" i="4" s="1"/>
  <c r="K4225" i="4"/>
  <c r="O4225" i="4" s="1"/>
  <c r="K4226" i="4"/>
  <c r="O4226" i="4" s="1"/>
  <c r="K4227" i="4"/>
  <c r="O4227" i="4" s="1"/>
  <c r="K4228" i="4"/>
  <c r="O4228" i="4" s="1"/>
  <c r="K4229" i="4"/>
  <c r="O4229" i="4" s="1"/>
  <c r="K4230" i="4"/>
  <c r="O4230" i="4" s="1"/>
  <c r="K3299" i="4"/>
  <c r="O3299" i="4" s="1"/>
  <c r="K3154" i="4"/>
  <c r="O3154" i="4" s="1"/>
  <c r="K3155" i="4"/>
  <c r="O3155" i="4" s="1"/>
  <c r="K3156" i="4"/>
  <c r="O3156" i="4" s="1"/>
  <c r="K3157" i="4"/>
  <c r="O3157" i="4" s="1"/>
  <c r="K3158" i="4"/>
  <c r="O3158" i="4" s="1"/>
  <c r="K157" i="4"/>
  <c r="O157" i="4" s="1"/>
  <c r="K158" i="4"/>
  <c r="O158" i="4" s="1"/>
  <c r="K2676" i="4"/>
  <c r="O2676" i="4" s="1"/>
  <c r="K2677" i="4"/>
  <c r="O2677" i="4" s="1"/>
  <c r="K4201" i="4"/>
  <c r="O4201" i="4" s="1"/>
  <c r="K526" i="4"/>
  <c r="O526" i="4" s="1"/>
  <c r="K528" i="4"/>
  <c r="O528" i="4" s="1"/>
  <c r="K529" i="4"/>
  <c r="O529" i="4" s="1"/>
  <c r="K530" i="4"/>
  <c r="O530" i="4" s="1"/>
  <c r="K531" i="4"/>
  <c r="O531" i="4" s="1"/>
  <c r="K1290" i="4"/>
  <c r="O1290" i="4" s="1"/>
  <c r="K2229" i="4"/>
  <c r="O2229" i="4" s="1"/>
  <c r="K1291" i="4"/>
  <c r="O1291" i="4" s="1"/>
  <c r="K1108" i="4"/>
  <c r="O1108" i="4" s="1"/>
  <c r="K4422" i="4"/>
  <c r="O4422" i="4" s="1"/>
  <c r="K1065" i="4"/>
  <c r="O1065" i="4" s="1"/>
  <c r="K4594" i="4"/>
  <c r="O4594" i="4" s="1"/>
  <c r="K4633" i="4"/>
  <c r="O4633" i="4" s="1"/>
  <c r="K3404" i="4"/>
  <c r="O3404" i="4" s="1"/>
  <c r="K3405" i="4"/>
  <c r="O3405" i="4" s="1"/>
  <c r="K1947" i="4"/>
  <c r="O1947" i="4" s="1"/>
  <c r="K1948" i="4"/>
  <c r="O1948" i="4" s="1"/>
  <c r="K1949" i="4"/>
  <c r="O1949" i="4" s="1"/>
  <c r="K3406" i="4"/>
  <c r="O3406" i="4" s="1"/>
  <c r="K4260" i="4"/>
  <c r="O4260" i="4" s="1"/>
  <c r="K1950" i="4"/>
  <c r="O1950" i="4" s="1"/>
  <c r="K1912" i="4"/>
  <c r="O1912" i="4" s="1"/>
  <c r="K487" i="4"/>
  <c r="O487" i="4" s="1"/>
  <c r="K4261" i="4"/>
  <c r="O4261" i="4" s="1"/>
  <c r="K4262" i="4"/>
  <c r="O4262" i="4" s="1"/>
  <c r="K4808" i="4"/>
  <c r="O4808" i="4" s="1"/>
  <c r="K4809" i="4"/>
  <c r="O4809" i="4" s="1"/>
  <c r="K4810" i="4"/>
  <c r="O4810" i="4" s="1"/>
  <c r="K4811" i="4"/>
  <c r="O4811" i="4" s="1"/>
  <c r="K4812" i="4"/>
  <c r="O4812" i="4" s="1"/>
  <c r="K4813" i="4"/>
  <c r="O4813" i="4" s="1"/>
  <c r="K3415" i="4"/>
  <c r="O3415" i="4" s="1"/>
  <c r="K4676" i="4"/>
  <c r="O4676" i="4" s="1"/>
  <c r="K2984" i="4"/>
  <c r="O2984" i="4" s="1"/>
  <c r="K3453" i="4"/>
  <c r="O3453" i="4" s="1"/>
  <c r="K3731" i="4"/>
  <c r="O3731" i="4" s="1"/>
  <c r="K373" i="4"/>
  <c r="O373" i="4" s="1"/>
  <c r="K2985" i="4"/>
  <c r="O2985" i="4" s="1"/>
  <c r="K3732" i="4"/>
  <c r="O3732" i="4" s="1"/>
  <c r="K3454" i="4"/>
  <c r="O3454" i="4" s="1"/>
  <c r="K3534" i="4"/>
  <c r="O3534" i="4" s="1"/>
  <c r="K3535" i="4"/>
  <c r="O3535" i="4" s="1"/>
  <c r="K4414" i="4"/>
  <c r="O4414" i="4" s="1"/>
  <c r="K4415" i="4"/>
  <c r="O4415" i="4" s="1"/>
  <c r="K1366" i="4"/>
  <c r="O1366" i="4" s="1"/>
  <c r="K3217" i="4"/>
  <c r="O3217" i="4" s="1"/>
  <c r="K3218" i="4"/>
  <c r="O3218" i="4" s="1"/>
  <c r="K4416" i="4"/>
  <c r="O4416" i="4" s="1"/>
  <c r="K4417" i="4"/>
  <c r="O4417" i="4" s="1"/>
  <c r="K4418" i="4"/>
  <c r="O4418" i="4" s="1"/>
  <c r="K4419" i="4"/>
  <c r="O4419" i="4" s="1"/>
  <c r="K4420" i="4"/>
  <c r="O4420" i="4" s="1"/>
  <c r="K4421" i="4"/>
  <c r="O4421" i="4" s="1"/>
  <c r="K3546" i="4"/>
  <c r="O3546" i="4" s="1"/>
  <c r="K3547" i="4"/>
  <c r="O3547" i="4" s="1"/>
  <c r="K1539" i="4"/>
  <c r="O1539" i="4" s="1"/>
  <c r="K1514" i="4"/>
  <c r="O1514" i="4" s="1"/>
  <c r="K1540" i="4"/>
  <c r="O1540" i="4" s="1"/>
  <c r="K1251" i="4"/>
  <c r="O1251" i="4" s="1"/>
  <c r="K877" i="4"/>
  <c r="O877" i="4" s="1"/>
  <c r="K2341" i="4"/>
  <c r="O2341" i="4" s="1"/>
  <c r="K2342" i="4"/>
  <c r="O2342" i="4" s="1"/>
  <c r="K3460" i="4"/>
  <c r="O3460" i="4" s="1"/>
  <c r="K3765" i="4"/>
  <c r="O3765" i="4" s="1"/>
  <c r="K2238" i="4"/>
  <c r="O2238" i="4" s="1"/>
  <c r="K2239" i="4"/>
  <c r="O2239" i="4" s="1"/>
  <c r="K4295" i="4"/>
  <c r="O4295" i="4" s="1"/>
  <c r="K4350" i="4"/>
  <c r="O4350" i="4" s="1"/>
  <c r="K4351" i="4"/>
  <c r="O4351" i="4" s="1"/>
  <c r="K3875" i="4"/>
  <c r="O3875" i="4" s="1"/>
  <c r="K3876" i="4"/>
  <c r="O3876" i="4" s="1"/>
  <c r="K4048" i="4"/>
  <c r="O4048" i="4" s="1"/>
  <c r="K4049" i="4"/>
  <c r="O4049" i="4" s="1"/>
  <c r="K4050" i="4"/>
  <c r="O4050" i="4" s="1"/>
  <c r="K4051" i="4"/>
  <c r="O4051" i="4" s="1"/>
  <c r="K4052" i="4"/>
  <c r="O4052" i="4" s="1"/>
  <c r="K116" i="4"/>
  <c r="O116" i="4" s="1"/>
  <c r="K826" i="4"/>
  <c r="O826" i="4" s="1"/>
  <c r="K827" i="4"/>
  <c r="O827" i="4" s="1"/>
  <c r="K4053" i="4"/>
  <c r="O4053" i="4" s="1"/>
  <c r="K4054" i="4"/>
  <c r="O4054" i="4" s="1"/>
  <c r="K4055" i="4"/>
  <c r="O4055" i="4" s="1"/>
  <c r="K3877" i="4"/>
  <c r="O3877" i="4" s="1"/>
  <c r="K3878" i="4"/>
  <c r="O3878" i="4" s="1"/>
  <c r="K4056" i="4"/>
  <c r="O4056" i="4" s="1"/>
  <c r="K4057" i="4"/>
  <c r="O4057" i="4" s="1"/>
  <c r="K4058" i="4"/>
  <c r="O4058" i="4" s="1"/>
  <c r="K4059" i="4"/>
  <c r="O4059" i="4" s="1"/>
  <c r="K4060" i="4"/>
  <c r="O4060" i="4" s="1"/>
  <c r="K4061" i="4"/>
  <c r="O4061" i="4" s="1"/>
  <c r="K4062" i="4"/>
  <c r="O4062" i="4" s="1"/>
  <c r="K3931" i="4"/>
  <c r="O3931" i="4" s="1"/>
  <c r="K3932" i="4"/>
  <c r="O3932" i="4" s="1"/>
  <c r="K3933" i="4"/>
  <c r="O3933" i="4" s="1"/>
  <c r="K3525" i="4"/>
  <c r="O3525" i="4" s="1"/>
  <c r="K3526" i="4"/>
  <c r="O3526" i="4" s="1"/>
  <c r="K1221" i="4"/>
  <c r="O1221" i="4" s="1"/>
  <c r="K1222" i="4"/>
  <c r="O1222" i="4" s="1"/>
  <c r="K1223" i="4"/>
  <c r="O1223" i="4" s="1"/>
  <c r="K1224" i="4"/>
  <c r="O1224" i="4" s="1"/>
  <c r="K1225" i="4"/>
  <c r="O1225" i="4" s="1"/>
  <c r="K1226" i="4"/>
  <c r="O1226" i="4" s="1"/>
  <c r="K1227" i="4"/>
  <c r="O1227" i="4" s="1"/>
  <c r="K1228" i="4"/>
  <c r="O1228" i="4" s="1"/>
  <c r="K1229" i="4"/>
  <c r="O1229" i="4" s="1"/>
  <c r="K1230" i="4"/>
  <c r="O1230" i="4" s="1"/>
  <c r="K3527" i="4"/>
  <c r="O3527" i="4" s="1"/>
  <c r="K3528" i="4"/>
  <c r="O3528" i="4" s="1"/>
  <c r="K4063" i="4"/>
  <c r="O4063" i="4" s="1"/>
  <c r="K4064" i="4"/>
  <c r="O4064" i="4" s="1"/>
  <c r="K4065" i="4"/>
  <c r="O4065" i="4" s="1"/>
  <c r="K4066" i="4"/>
  <c r="O4066" i="4" s="1"/>
  <c r="K4067" i="4"/>
  <c r="O4067" i="4" s="1"/>
  <c r="K4068" i="4"/>
  <c r="O4068" i="4" s="1"/>
  <c r="K4069" i="4"/>
  <c r="O4069" i="4" s="1"/>
  <c r="K4070" i="4"/>
  <c r="O4070" i="4" s="1"/>
  <c r="K4265" i="4"/>
  <c r="O4265" i="4" s="1"/>
  <c r="K1817" i="4"/>
  <c r="O1817" i="4" s="1"/>
  <c r="K1025" i="4"/>
  <c r="O1025" i="4" s="1"/>
  <c r="K1026" i="4"/>
  <c r="O1026" i="4" s="1"/>
  <c r="K1027" i="4"/>
  <c r="O1027" i="4" s="1"/>
  <c r="K1028" i="4"/>
  <c r="O1028" i="4" s="1"/>
  <c r="K1029" i="4"/>
  <c r="O1029" i="4" s="1"/>
  <c r="K1030" i="4"/>
  <c r="O1030" i="4" s="1"/>
  <c r="K1031" i="4"/>
  <c r="O1031" i="4" s="1"/>
  <c r="K1032" i="4"/>
  <c r="O1032" i="4" s="1"/>
  <c r="K4798" i="4"/>
  <c r="O4798" i="4" s="1"/>
  <c r="K23" i="4"/>
  <c r="O23" i="4" s="1"/>
  <c r="K4591" i="4"/>
  <c r="O4591" i="4" s="1"/>
  <c r="K4786" i="4"/>
  <c r="O4786" i="4" s="1"/>
  <c r="K144" i="4"/>
  <c r="O144" i="4" s="1"/>
  <c r="K512" i="4"/>
  <c r="O512" i="4" s="1"/>
  <c r="K513" i="4"/>
  <c r="O513" i="4" s="1"/>
  <c r="K514" i="4"/>
  <c r="O514" i="4" s="1"/>
  <c r="K222" i="4"/>
  <c r="O222" i="4" s="1"/>
  <c r="K248" i="4"/>
  <c r="O248" i="4" s="1"/>
  <c r="K249" i="4"/>
  <c r="O249" i="4" s="1"/>
  <c r="K250" i="4"/>
  <c r="O250" i="4" s="1"/>
  <c r="K3285" i="4"/>
  <c r="O3285" i="4" s="1"/>
  <c r="K3286" i="4"/>
  <c r="O3286" i="4" s="1"/>
  <c r="K3287" i="4"/>
  <c r="O3287" i="4" s="1"/>
  <c r="K3288" i="4"/>
  <c r="O3288" i="4" s="1"/>
  <c r="K3289" i="4"/>
  <c r="O3289" i="4" s="1"/>
  <c r="K3290" i="4"/>
  <c r="O3290" i="4" s="1"/>
  <c r="K3291" i="4"/>
  <c r="O3291" i="4" s="1"/>
  <c r="K3292" i="4"/>
  <c r="O3292" i="4" s="1"/>
  <c r="K3293" i="4"/>
  <c r="O3293" i="4" s="1"/>
  <c r="K3294" i="4"/>
  <c r="O3294" i="4" s="1"/>
  <c r="K3295" i="4"/>
  <c r="O3295" i="4" s="1"/>
  <c r="K4321" i="4"/>
  <c r="O4321" i="4" s="1"/>
  <c r="K4322" i="4"/>
  <c r="O4322" i="4" s="1"/>
  <c r="K4323" i="4"/>
  <c r="O4323" i="4" s="1"/>
  <c r="K4324" i="4"/>
  <c r="O4324" i="4" s="1"/>
  <c r="K296" i="4"/>
  <c r="O296" i="4" s="1"/>
  <c r="K4118" i="4"/>
  <c r="O4118" i="4" s="1"/>
  <c r="K4119" i="4"/>
  <c r="O4119" i="4" s="1"/>
  <c r="K4120" i="4"/>
  <c r="O4120" i="4" s="1"/>
  <c r="K4381" i="4"/>
  <c r="O4381" i="4" s="1"/>
  <c r="K2828" i="4"/>
  <c r="O2828" i="4" s="1"/>
  <c r="K2829" i="4"/>
  <c r="O2829" i="4" s="1"/>
  <c r="K4121" i="4"/>
  <c r="O4121" i="4" s="1"/>
  <c r="K4122" i="4"/>
  <c r="O4122" i="4" s="1"/>
  <c r="K4123" i="4"/>
  <c r="O4123" i="4" s="1"/>
  <c r="K4382" i="4"/>
  <c r="O4382" i="4" s="1"/>
  <c r="K4383" i="4"/>
  <c r="O4383" i="4" s="1"/>
  <c r="K4852" i="4"/>
  <c r="O4852" i="4" s="1"/>
  <c r="K4853" i="4"/>
  <c r="O4853" i="4" s="1"/>
  <c r="K4854" i="4"/>
  <c r="O4854" i="4" s="1"/>
  <c r="K4855" i="4"/>
  <c r="O4855" i="4" s="1"/>
  <c r="K25" i="4"/>
  <c r="O25" i="4" s="1"/>
  <c r="K378" i="4"/>
  <c r="O378" i="4" s="1"/>
  <c r="K379" i="4"/>
  <c r="O379" i="4" s="1"/>
  <c r="K808" i="4"/>
  <c r="O808" i="4" s="1"/>
  <c r="K814" i="4"/>
  <c r="O814" i="4" s="1"/>
  <c r="K815" i="4"/>
  <c r="O815" i="4" s="1"/>
  <c r="K1659" i="4"/>
  <c r="O1659" i="4" s="1"/>
  <c r="K1815" i="4"/>
  <c r="O1815" i="4" s="1"/>
  <c r="K2465" i="4"/>
  <c r="O2465" i="4" s="1"/>
  <c r="K2466" i="4"/>
  <c r="O2466" i="4" s="1"/>
  <c r="K564" i="4"/>
  <c r="O564" i="4" s="1"/>
  <c r="K565" i="4"/>
  <c r="O565" i="4" s="1"/>
  <c r="K615" i="4"/>
  <c r="O615" i="4" s="1"/>
  <c r="K2597" i="4"/>
  <c r="O2597" i="4" s="1"/>
  <c r="K2662" i="4"/>
  <c r="O2662" i="4" s="1"/>
  <c r="K2663" i="4"/>
  <c r="O2663" i="4" s="1"/>
  <c r="K3371" i="4"/>
  <c r="O3371" i="4" s="1"/>
  <c r="K3372" i="4"/>
  <c r="O3372" i="4" s="1"/>
  <c r="K3760" i="4"/>
  <c r="O3760" i="4" s="1"/>
  <c r="K3761" i="4"/>
  <c r="O3761" i="4" s="1"/>
  <c r="K653" i="4"/>
  <c r="O653" i="4" s="1"/>
  <c r="K4599" i="4"/>
  <c r="O4599" i="4" s="1"/>
  <c r="K4600" i="4"/>
  <c r="O4600" i="4" s="1"/>
  <c r="K4601" i="4"/>
  <c r="O4601" i="4" s="1"/>
  <c r="K695" i="4"/>
  <c r="O695" i="4" s="1"/>
  <c r="K700" i="4"/>
  <c r="O700" i="4" s="1"/>
  <c r="K701" i="4"/>
  <c r="O701" i="4" s="1"/>
  <c r="K702" i="4"/>
  <c r="O702" i="4" s="1"/>
  <c r="K705" i="4"/>
  <c r="O705" i="4" s="1"/>
  <c r="K706" i="4"/>
  <c r="O706" i="4" s="1"/>
  <c r="K140" i="4"/>
  <c r="O140" i="4" s="1"/>
  <c r="K1169" i="4"/>
  <c r="O1169" i="4" s="1"/>
  <c r="K3390" i="4"/>
  <c r="O3390" i="4" s="1"/>
  <c r="K3391" i="4"/>
  <c r="O3391" i="4" s="1"/>
  <c r="K3617" i="4"/>
  <c r="O3617" i="4" s="1"/>
  <c r="K2847" i="4"/>
  <c r="O2847" i="4" s="1"/>
  <c r="K2848" i="4"/>
  <c r="O2848" i="4" s="1"/>
  <c r="K2849" i="4"/>
  <c r="O2849" i="4" s="1"/>
  <c r="K2850" i="4"/>
  <c r="O2850" i="4" s="1"/>
  <c r="K2489" i="4"/>
  <c r="O2489" i="4" s="1"/>
  <c r="K4143" i="4"/>
  <c r="O4143" i="4" s="1"/>
  <c r="K2788" i="4"/>
  <c r="O2788" i="4" s="1"/>
  <c r="K2789" i="4"/>
  <c r="O2789" i="4" s="1"/>
  <c r="K4348" i="4"/>
  <c r="O4348" i="4" s="1"/>
  <c r="K4349" i="4"/>
  <c r="O4349" i="4" s="1"/>
  <c r="K740" i="4"/>
  <c r="O740" i="4" s="1"/>
  <c r="K741" i="4"/>
  <c r="O741" i="4" s="1"/>
  <c r="K746" i="4"/>
  <c r="O746" i="4" s="1"/>
  <c r="K747" i="4"/>
  <c r="O747" i="4" s="1"/>
  <c r="K748" i="4"/>
  <c r="O748" i="4" s="1"/>
  <c r="K4354" i="4"/>
  <c r="O4354" i="4" s="1"/>
  <c r="K3118" i="4"/>
  <c r="O3118" i="4" s="1"/>
  <c r="K3119" i="4"/>
  <c r="O3119" i="4" s="1"/>
  <c r="K3120" i="4"/>
  <c r="O3120" i="4" s="1"/>
  <c r="K3303" i="4"/>
  <c r="O3303" i="4" s="1"/>
  <c r="K3304" i="4"/>
  <c r="O3304" i="4" s="1"/>
  <c r="K3305" i="4"/>
  <c r="O3305" i="4" s="1"/>
  <c r="K881" i="4"/>
  <c r="O881" i="4" s="1"/>
  <c r="K882" i="4"/>
  <c r="O882" i="4" s="1"/>
  <c r="K928" i="4"/>
  <c r="O928" i="4" s="1"/>
  <c r="K4151" i="4"/>
  <c r="O4151" i="4" s="1"/>
  <c r="K4152" i="4"/>
  <c r="O4152" i="4" s="1"/>
  <c r="K4153" i="4"/>
  <c r="O4153" i="4" s="1"/>
  <c r="K4154" i="4"/>
  <c r="O4154" i="4" s="1"/>
  <c r="K4155" i="4"/>
  <c r="O4155" i="4" s="1"/>
  <c r="K4156" i="4"/>
  <c r="O4156" i="4" s="1"/>
  <c r="K4157" i="4"/>
  <c r="O4157" i="4" s="1"/>
  <c r="K4158" i="4"/>
  <c r="O4158" i="4" s="1"/>
  <c r="K4159" i="4"/>
  <c r="O4159" i="4" s="1"/>
  <c r="K1084" i="4"/>
  <c r="O1084" i="4" s="1"/>
  <c r="K3746" i="4"/>
  <c r="O3746" i="4" s="1"/>
  <c r="K3747" i="4"/>
  <c r="O3747" i="4" s="1"/>
  <c r="K3790" i="4"/>
  <c r="O3790" i="4" s="1"/>
  <c r="K3577" i="4"/>
  <c r="O3577" i="4" s="1"/>
  <c r="K3850" i="4"/>
  <c r="O3850" i="4" s="1"/>
  <c r="K3851" i="4"/>
  <c r="O3851" i="4" s="1"/>
  <c r="K3306" i="4"/>
  <c r="O3306" i="4" s="1"/>
  <c r="K3307" i="4"/>
  <c r="O3307" i="4" s="1"/>
  <c r="K3308" i="4"/>
  <c r="O3308" i="4" s="1"/>
  <c r="K1578" i="4"/>
  <c r="O1578" i="4" s="1"/>
  <c r="K1579" i="4"/>
  <c r="O1579" i="4" s="1"/>
  <c r="K3479" i="4"/>
  <c r="O3479" i="4" s="1"/>
  <c r="K3480" i="4"/>
  <c r="O3480" i="4" s="1"/>
  <c r="K4200" i="4"/>
  <c r="O4200" i="4" s="1"/>
  <c r="K3091" i="4"/>
  <c r="O3091" i="4" s="1"/>
  <c r="K3092" i="4"/>
  <c r="O3092" i="4" s="1"/>
  <c r="K3093" i="4"/>
  <c r="O3093" i="4" s="1"/>
  <c r="K3094" i="4"/>
  <c r="O3094" i="4" s="1"/>
  <c r="K3095" i="4"/>
  <c r="O3095" i="4" s="1"/>
  <c r="K3096" i="4"/>
  <c r="O3096" i="4" s="1"/>
  <c r="K119" i="4"/>
  <c r="O119" i="4" s="1"/>
  <c r="K1997" i="4"/>
  <c r="O1997" i="4" s="1"/>
  <c r="K2004" i="4"/>
  <c r="O2004" i="4" s="1"/>
  <c r="K2005" i="4"/>
  <c r="O2005" i="4" s="1"/>
  <c r="K2006" i="4"/>
  <c r="O2006" i="4" s="1"/>
  <c r="K2916" i="4"/>
  <c r="O2916" i="4" s="1"/>
  <c r="K3297" i="4"/>
  <c r="O3297" i="4" s="1"/>
  <c r="K3298" i="4"/>
  <c r="O3298" i="4" s="1"/>
  <c r="K3827" i="4"/>
  <c r="O3827" i="4" s="1"/>
  <c r="K3828" i="4"/>
  <c r="O3828" i="4" s="1"/>
  <c r="K3829" i="4"/>
  <c r="O3829" i="4" s="1"/>
  <c r="K3830" i="4"/>
  <c r="O3830" i="4" s="1"/>
  <c r="K3831" i="4"/>
  <c r="O3831" i="4" s="1"/>
  <c r="K3832" i="4"/>
  <c r="O3832" i="4" s="1"/>
  <c r="K3695" i="4"/>
  <c r="O3695" i="4" s="1"/>
  <c r="K3344" i="4"/>
  <c r="O3344" i="4" s="1"/>
  <c r="K935" i="4"/>
  <c r="O935" i="4" s="1"/>
  <c r="K2025" i="4"/>
  <c r="O2025" i="4" s="1"/>
  <c r="K2026" i="4"/>
  <c r="O2026" i="4" s="1"/>
  <c r="K2027" i="4"/>
  <c r="O2027" i="4" s="1"/>
  <c r="K2028" i="4"/>
  <c r="O2028" i="4" s="1"/>
  <c r="K2045" i="4"/>
  <c r="O2045" i="4" s="1"/>
  <c r="K2046" i="4"/>
  <c r="O2046" i="4" s="1"/>
  <c r="K2047" i="4"/>
  <c r="O2047" i="4" s="1"/>
  <c r="K2048" i="4"/>
  <c r="O2048" i="4" s="1"/>
  <c r="K2049" i="4"/>
  <c r="O2049" i="4" s="1"/>
  <c r="K2063" i="4"/>
  <c r="O2063" i="4" s="1"/>
  <c r="K2064" i="4"/>
  <c r="O2064" i="4" s="1"/>
  <c r="K1361" i="4"/>
  <c r="O1361" i="4" s="1"/>
  <c r="K4280" i="4"/>
  <c r="O4280" i="4" s="1"/>
  <c r="K4281" i="4"/>
  <c r="O4281" i="4" s="1"/>
  <c r="K2917" i="4"/>
  <c r="O2917" i="4" s="1"/>
  <c r="K2918" i="4"/>
  <c r="O2918" i="4" s="1"/>
  <c r="K2919" i="4"/>
  <c r="O2919" i="4" s="1"/>
  <c r="K2920" i="4"/>
  <c r="O2920" i="4" s="1"/>
  <c r="K2921" i="4"/>
  <c r="O2921" i="4" s="1"/>
  <c r="K2922" i="4"/>
  <c r="O2922" i="4" s="1"/>
  <c r="K3428" i="4"/>
  <c r="O3428" i="4" s="1"/>
  <c r="K3429" i="4"/>
  <c r="O3429" i="4" s="1"/>
  <c r="K3430" i="4"/>
  <c r="O3430" i="4" s="1"/>
  <c r="K3431" i="4"/>
  <c r="O3431" i="4" s="1"/>
  <c r="K2343" i="4"/>
  <c r="O2343" i="4" s="1"/>
  <c r="K2344" i="4"/>
  <c r="O2344" i="4" s="1"/>
  <c r="K1092" i="4"/>
  <c r="O1092" i="4" s="1"/>
  <c r="K1586" i="4"/>
  <c r="O1586" i="4" s="1"/>
  <c r="K1304" i="4"/>
  <c r="O1304" i="4" s="1"/>
  <c r="K1677" i="4"/>
  <c r="O1677" i="4" s="1"/>
  <c r="K1678" i="4"/>
  <c r="O1678" i="4" s="1"/>
  <c r="K1680" i="4"/>
  <c r="O1680" i="4" s="1"/>
  <c r="K1712" i="4"/>
  <c r="O1712" i="4" s="1"/>
  <c r="K1717" i="4"/>
  <c r="O1717" i="4" s="1"/>
  <c r="K1740" i="4"/>
  <c r="O1740" i="4" s="1"/>
  <c r="K1741" i="4"/>
  <c r="O1741" i="4" s="1"/>
  <c r="K1742" i="4"/>
  <c r="O1742" i="4" s="1"/>
  <c r="K4667" i="4"/>
  <c r="O4667" i="4" s="1"/>
  <c r="K4668" i="4"/>
  <c r="O4668" i="4" s="1"/>
  <c r="K4669" i="4"/>
  <c r="O4669" i="4" s="1"/>
  <c r="K4670" i="4"/>
  <c r="O4670" i="4" s="1"/>
  <c r="K359" i="4"/>
  <c r="O359" i="4" s="1"/>
  <c r="K1749" i="4"/>
  <c r="O1749" i="4" s="1"/>
  <c r="K1750" i="4"/>
  <c r="O1750" i="4" s="1"/>
  <c r="K534" i="4"/>
  <c r="O534" i="4" s="1"/>
  <c r="K731" i="4"/>
  <c r="O731" i="4" s="1"/>
  <c r="K875" i="4"/>
  <c r="O875" i="4" s="1"/>
  <c r="K876" i="4"/>
  <c r="O876" i="4" s="1"/>
  <c r="K1771" i="4"/>
  <c r="O1771" i="4" s="1"/>
  <c r="K1772" i="4"/>
  <c r="O1772" i="4" s="1"/>
  <c r="K3681" i="4"/>
  <c r="O3681" i="4" s="1"/>
  <c r="K3230" i="4"/>
  <c r="O3230" i="4" s="1"/>
  <c r="K3231" i="4"/>
  <c r="O3231" i="4" s="1"/>
  <c r="K3232" i="4"/>
  <c r="O3232" i="4" s="1"/>
  <c r="K3233" i="4"/>
  <c r="O3233" i="4" s="1"/>
  <c r="K3771" i="4"/>
  <c r="O3771" i="4" s="1"/>
  <c r="K3802" i="4"/>
  <c r="O3802" i="4" s="1"/>
  <c r="K3635" i="4"/>
  <c r="O3635" i="4" s="1"/>
  <c r="K3263" i="4"/>
  <c r="O3263" i="4" s="1"/>
  <c r="K3264" i="4"/>
  <c r="O3264" i="4" s="1"/>
  <c r="K1838" i="4"/>
  <c r="O1838" i="4" s="1"/>
  <c r="K607" i="4"/>
  <c r="O607" i="4" s="1"/>
  <c r="K1840" i="4"/>
  <c r="O1840" i="4" s="1"/>
  <c r="K1804" i="4"/>
  <c r="O1804" i="4" s="1"/>
  <c r="K1805" i="4"/>
  <c r="O1805" i="4" s="1"/>
  <c r="K484" i="4"/>
  <c r="O484" i="4" s="1"/>
  <c r="K485" i="4"/>
  <c r="O485" i="4" s="1"/>
  <c r="K682" i="4"/>
  <c r="O682" i="4" s="1"/>
  <c r="K683" i="4"/>
  <c r="O683" i="4" s="1"/>
  <c r="K1059" i="4"/>
  <c r="O1059" i="4" s="1"/>
  <c r="K1060" i="4"/>
  <c r="O1060" i="4" s="1"/>
  <c r="K4177" i="4"/>
  <c r="O4177" i="4" s="1"/>
  <c r="K4178" i="4"/>
  <c r="O4178" i="4" s="1"/>
  <c r="K4179" i="4"/>
  <c r="O4179" i="4" s="1"/>
  <c r="K3672" i="4"/>
  <c r="O3672" i="4" s="1"/>
  <c r="K3673" i="4"/>
  <c r="O3673" i="4" s="1"/>
  <c r="K3674" i="4"/>
  <c r="O3674" i="4" s="1"/>
  <c r="K3675" i="4"/>
  <c r="O3675" i="4" s="1"/>
  <c r="K3676" i="4"/>
  <c r="O3676" i="4" s="1"/>
  <c r="K3677" i="4"/>
  <c r="O3677" i="4" s="1"/>
  <c r="K892" i="4"/>
  <c r="O892" i="4" s="1"/>
  <c r="K1474" i="4"/>
  <c r="O1474" i="4" s="1"/>
  <c r="K1983" i="4"/>
  <c r="O1983" i="4" s="1"/>
  <c r="K640" i="4"/>
  <c r="O640" i="4" s="1"/>
  <c r="K641" i="4"/>
  <c r="O641" i="4" s="1"/>
  <c r="K642" i="4"/>
  <c r="O642" i="4" s="1"/>
  <c r="K2219" i="4"/>
  <c r="O2219" i="4" s="1"/>
  <c r="K2220" i="4"/>
  <c r="O2220" i="4" s="1"/>
  <c r="K428" i="4"/>
  <c r="O428" i="4" s="1"/>
  <c r="K2224" i="4"/>
  <c r="O2224" i="4" s="1"/>
  <c r="K2225" i="4"/>
  <c r="O2225" i="4" s="1"/>
  <c r="K503" i="4"/>
  <c r="O503" i="4" s="1"/>
  <c r="K2442" i="4"/>
  <c r="O2442" i="4" s="1"/>
  <c r="K4248" i="4"/>
  <c r="O4248" i="4" s="1"/>
  <c r="K294" i="4"/>
  <c r="O294" i="4" s="1"/>
  <c r="K2966" i="4"/>
  <c r="O2966" i="4" s="1"/>
  <c r="K2470" i="4"/>
  <c r="O2470" i="4" s="1"/>
  <c r="K2471" i="4"/>
  <c r="O2471" i="4" s="1"/>
  <c r="K1134" i="4"/>
  <c r="O1134" i="4" s="1"/>
  <c r="K1135" i="4"/>
  <c r="O1135" i="4" s="1"/>
  <c r="K329" i="4"/>
  <c r="O329" i="4" s="1"/>
  <c r="K1399" i="4"/>
  <c r="O1399" i="4" s="1"/>
  <c r="K2369" i="4"/>
  <c r="O2369" i="4" s="1"/>
  <c r="K3041" i="4"/>
  <c r="O3041" i="4" s="1"/>
  <c r="K3042" i="4"/>
  <c r="O3042" i="4" s="1"/>
  <c r="K3043" i="4"/>
  <c r="O3043" i="4" s="1"/>
  <c r="K3044" i="4"/>
  <c r="O3044" i="4" s="1"/>
  <c r="K3045" i="4"/>
  <c r="O3045" i="4" s="1"/>
  <c r="K3068" i="4"/>
  <c r="O3068" i="4" s="1"/>
  <c r="K3069" i="4"/>
  <c r="O3069" i="4" s="1"/>
  <c r="K3763" i="4"/>
  <c r="O3763" i="4" s="1"/>
  <c r="K2923" i="4"/>
  <c r="O2923" i="4" s="1"/>
  <c r="K2924" i="4"/>
  <c r="O2924" i="4" s="1"/>
  <c r="K288" i="4"/>
  <c r="O288" i="4" s="1"/>
  <c r="K1090" i="4"/>
  <c r="O1090" i="4" s="1"/>
  <c r="K1145" i="4"/>
  <c r="O1145" i="4" s="1"/>
  <c r="K1146" i="4"/>
  <c r="O1146" i="4" s="1"/>
  <c r="K2289" i="4"/>
  <c r="O2289" i="4" s="1"/>
  <c r="K2290" i="4"/>
  <c r="O2290" i="4" s="1"/>
  <c r="K4043" i="4"/>
  <c r="O4043" i="4" s="1"/>
  <c r="K4194" i="4"/>
  <c r="O4194" i="4" s="1"/>
  <c r="K4195" i="4"/>
  <c r="O4195" i="4" s="1"/>
  <c r="K4196" i="4"/>
  <c r="O4196" i="4" s="1"/>
  <c r="K4197" i="4"/>
  <c r="O4197" i="4" s="1"/>
  <c r="K4682" i="4"/>
  <c r="O4682" i="4" s="1"/>
  <c r="K1378" i="4"/>
  <c r="O1378" i="4" s="1"/>
  <c r="K1379" i="4"/>
  <c r="O1379" i="4" s="1"/>
  <c r="K1380" i="4"/>
  <c r="O1380" i="4" s="1"/>
  <c r="K1381" i="4"/>
  <c r="O1381" i="4" s="1"/>
  <c r="K3273" i="4"/>
  <c r="O3273" i="4" s="1"/>
  <c r="K3274" i="4"/>
  <c r="O3274" i="4" s="1"/>
  <c r="K3275" i="4"/>
  <c r="O3275" i="4" s="1"/>
  <c r="K2790" i="4"/>
  <c r="O2790" i="4" s="1"/>
  <c r="K3108" i="4"/>
  <c r="O3108" i="4" s="1"/>
  <c r="K4231" i="4"/>
  <c r="O4231" i="4" s="1"/>
  <c r="K4232" i="4"/>
  <c r="O4232" i="4" s="1"/>
  <c r="K4233" i="4"/>
  <c r="O4233" i="4" s="1"/>
  <c r="K4234" i="4"/>
  <c r="O4234" i="4" s="1"/>
  <c r="K4235" i="4"/>
  <c r="O4235" i="4" s="1"/>
  <c r="K3109" i="4"/>
  <c r="O3109" i="4" s="1"/>
  <c r="K3110" i="4"/>
  <c r="O3110" i="4" s="1"/>
  <c r="K3111" i="4"/>
  <c r="O3111" i="4" s="1"/>
  <c r="K3112" i="4"/>
  <c r="O3112" i="4" s="1"/>
  <c r="K3113" i="4"/>
  <c r="O3113" i="4" s="1"/>
  <c r="K1625" i="4"/>
  <c r="O1625" i="4" s="1"/>
  <c r="K3393" i="4"/>
  <c r="O3393" i="4" s="1"/>
  <c r="K952" i="4"/>
  <c r="O952" i="4" s="1"/>
  <c r="K1526" i="4"/>
  <c r="O1526" i="4" s="1"/>
  <c r="K2230" i="4"/>
  <c r="O2230" i="4" s="1"/>
  <c r="K4638" i="4"/>
  <c r="O4638" i="4" s="1"/>
  <c r="K4773" i="4"/>
  <c r="O4773" i="4" s="1"/>
  <c r="K1050" i="4"/>
  <c r="O1050" i="4" s="1"/>
  <c r="K1051" i="4"/>
  <c r="O1051" i="4" s="1"/>
  <c r="K2934" i="4"/>
  <c r="O2934" i="4" s="1"/>
  <c r="K4298" i="4"/>
  <c r="O4298" i="4" s="1"/>
  <c r="K938" i="4"/>
  <c r="O938" i="4" s="1"/>
  <c r="K939" i="4"/>
  <c r="O939" i="4" s="1"/>
  <c r="K1446" i="4"/>
  <c r="O1446" i="4" s="1"/>
  <c r="K1447" i="4"/>
  <c r="O1447" i="4" s="1"/>
  <c r="K2412" i="4"/>
  <c r="O2412" i="4" s="1"/>
  <c r="K2413" i="4"/>
  <c r="O2413" i="4" s="1"/>
  <c r="K2414" i="4"/>
  <c r="O2414" i="4" s="1"/>
  <c r="K2415" i="4"/>
  <c r="O2415" i="4" s="1"/>
  <c r="K2416" i="4"/>
  <c r="O2416" i="4" s="1"/>
  <c r="K2417" i="4"/>
  <c r="O2417" i="4" s="1"/>
  <c r="K3369" i="4"/>
  <c r="O3369" i="4" s="1"/>
  <c r="K4426" i="4"/>
  <c r="O4426" i="4" s="1"/>
  <c r="K4427" i="4"/>
  <c r="O4427" i="4" s="1"/>
  <c r="K3401" i="4"/>
  <c r="O3401" i="4" s="1"/>
  <c r="K18" i="4"/>
  <c r="O18" i="4" s="1"/>
  <c r="K19" i="4"/>
  <c r="O19" i="4" s="1"/>
  <c r="K3241" i="4"/>
  <c r="O3241" i="4" s="1"/>
  <c r="K3870" i="4"/>
  <c r="O3870" i="4" s="1"/>
  <c r="K3407" i="4"/>
  <c r="O3407" i="4" s="1"/>
  <c r="K3408" i="4"/>
  <c r="O3408" i="4" s="1"/>
  <c r="K3409" i="4"/>
  <c r="O3409" i="4" s="1"/>
  <c r="K785" i="4"/>
  <c r="O785" i="4" s="1"/>
  <c r="K4353" i="4"/>
  <c r="O4353" i="4" s="1"/>
  <c r="K4804" i="4"/>
  <c r="O4804" i="4" s="1"/>
  <c r="K4167" i="4"/>
  <c r="O4167" i="4" s="1"/>
  <c r="K3489" i="4"/>
  <c r="O3489" i="4" s="1"/>
  <c r="K3490" i="4"/>
  <c r="O3490" i="4" s="1"/>
  <c r="K3491" i="4"/>
  <c r="O3491" i="4" s="1"/>
  <c r="K2913" i="4"/>
  <c r="O2913" i="4" s="1"/>
  <c r="K1249" i="4"/>
  <c r="O1249" i="4" s="1"/>
  <c r="K2106" i="4"/>
  <c r="O2106" i="4" s="1"/>
  <c r="K2107" i="4"/>
  <c r="O2107" i="4" s="1"/>
  <c r="K2108" i="4"/>
  <c r="O2108" i="4" s="1"/>
  <c r="K2109" i="4"/>
  <c r="O2109" i="4" s="1"/>
  <c r="K3420" i="4"/>
  <c r="O3420" i="4" s="1"/>
  <c r="K2464" i="4"/>
  <c r="O2464" i="4" s="1"/>
  <c r="K3767" i="4"/>
  <c r="O3767" i="4" s="1"/>
  <c r="K3733" i="4"/>
  <c r="O3733" i="4" s="1"/>
  <c r="K535" i="4"/>
  <c r="O535" i="4" s="1"/>
  <c r="K2201" i="4"/>
  <c r="O2201" i="4" s="1"/>
  <c r="K3054" i="4"/>
  <c r="O3054" i="4" s="1"/>
  <c r="K4831" i="4"/>
  <c r="O4831" i="4" s="1"/>
  <c r="K798" i="4"/>
  <c r="O798" i="4" s="1"/>
  <c r="K799" i="4"/>
  <c r="O799" i="4" s="1"/>
  <c r="K1589" i="4"/>
  <c r="O1589" i="4" s="1"/>
  <c r="K3538" i="4"/>
  <c r="O3538" i="4" s="1"/>
  <c r="K2012" i="4"/>
  <c r="O2012" i="4" s="1"/>
  <c r="K2545" i="4"/>
  <c r="O2545" i="4" s="1"/>
  <c r="K4169" i="4"/>
  <c r="O4169" i="4" s="1"/>
  <c r="K4170" i="4"/>
  <c r="O4170" i="4" s="1"/>
  <c r="K4171" i="4"/>
  <c r="O4171" i="4" s="1"/>
  <c r="K4172" i="4"/>
  <c r="O4172" i="4" s="1"/>
  <c r="K4173" i="4"/>
  <c r="O4173" i="4" s="1"/>
  <c r="K4174" i="4"/>
  <c r="O4174" i="4" s="1"/>
  <c r="K3214" i="4"/>
  <c r="O3214" i="4" s="1"/>
  <c r="K3541" i="4"/>
  <c r="O3541" i="4" s="1"/>
  <c r="K3101" i="4"/>
  <c r="O3101" i="4" s="1"/>
  <c r="K2240" i="4"/>
  <c r="O2240" i="4" s="1"/>
  <c r="K2241" i="4"/>
  <c r="O2241" i="4" s="1"/>
  <c r="K2242" i="4"/>
  <c r="O2242" i="4" s="1"/>
  <c r="K2665" i="4"/>
  <c r="O2665" i="4" s="1"/>
  <c r="K4175" i="4"/>
  <c r="O4175" i="4" s="1"/>
  <c r="K3766" i="4"/>
  <c r="O3766" i="4" s="1"/>
  <c r="K3786" i="4"/>
  <c r="O3786" i="4" s="1"/>
  <c r="K3808" i="4"/>
  <c r="O3808" i="4" s="1"/>
  <c r="K3809" i="4"/>
  <c r="O3809" i="4" s="1"/>
  <c r="K3810" i="4"/>
  <c r="O3810" i="4" s="1"/>
  <c r="K3811" i="4"/>
  <c r="O3811" i="4" s="1"/>
  <c r="K3812" i="4"/>
  <c r="O3812" i="4" s="1"/>
  <c r="K3813" i="4"/>
  <c r="O3813" i="4" s="1"/>
  <c r="K3814" i="4"/>
  <c r="O3814" i="4" s="1"/>
  <c r="K3097" i="4"/>
  <c r="O3097" i="4" s="1"/>
  <c r="K3098" i="4"/>
  <c r="O3098" i="4" s="1"/>
  <c r="K117" i="4"/>
  <c r="O117" i="4" s="1"/>
  <c r="K209" i="4"/>
  <c r="O209" i="4" s="1"/>
  <c r="K3934" i="4"/>
  <c r="O3934" i="4" s="1"/>
  <c r="K3935" i="4"/>
  <c r="O3935" i="4" s="1"/>
  <c r="K3936" i="4"/>
  <c r="O3936" i="4" s="1"/>
  <c r="K3937" i="4"/>
  <c r="O3937" i="4" s="1"/>
  <c r="K962" i="4"/>
  <c r="O962" i="4" s="1"/>
  <c r="K1231" i="4"/>
  <c r="O1231" i="4" s="1"/>
  <c r="K1232" i="4"/>
  <c r="O1232" i="4" s="1"/>
  <c r="K4071" i="4"/>
  <c r="O4071" i="4" s="1"/>
  <c r="K4072" i="4"/>
  <c r="O4072" i="4" s="1"/>
  <c r="K4073" i="4"/>
  <c r="O4073" i="4" s="1"/>
  <c r="K4074" i="4"/>
  <c r="O4074" i="4" s="1"/>
  <c r="K4075" i="4"/>
  <c r="O4075" i="4" s="1"/>
  <c r="K4076" i="4"/>
  <c r="O4076" i="4" s="1"/>
  <c r="K4077" i="4"/>
  <c r="O4077" i="4" s="1"/>
  <c r="K4078" i="4"/>
  <c r="O4078" i="4" s="1"/>
  <c r="K3734" i="4"/>
  <c r="O3734" i="4" s="1"/>
  <c r="K3735" i="4"/>
  <c r="O3735" i="4" s="1"/>
  <c r="K4303" i="4"/>
  <c r="O4303" i="4" s="1"/>
  <c r="K4266" i="4"/>
  <c r="O4266" i="4" s="1"/>
  <c r="K4267" i="4"/>
  <c r="O4267" i="4" s="1"/>
  <c r="K3100" i="4"/>
  <c r="O3100" i="4" s="1"/>
  <c r="K2940" i="4"/>
  <c r="O2940" i="4" s="1"/>
  <c r="K2941" i="4"/>
  <c r="O2941" i="4" s="1"/>
  <c r="K2942" i="4"/>
  <c r="O2942" i="4" s="1"/>
  <c r="K898" i="4"/>
  <c r="O898" i="4" s="1"/>
  <c r="K899" i="4"/>
  <c r="O899" i="4" s="1"/>
  <c r="K3323" i="4"/>
  <c r="O3323" i="4" s="1"/>
  <c r="K4705" i="4"/>
  <c r="O4705" i="4" s="1"/>
  <c r="K4706" i="4"/>
  <c r="O4706" i="4" s="1"/>
  <c r="K4707" i="4"/>
  <c r="O4707" i="4" s="1"/>
  <c r="K4710" i="4"/>
  <c r="O4710" i="4" s="1"/>
  <c r="K4797" i="4"/>
  <c r="O4797" i="4" s="1"/>
  <c r="K879" i="4"/>
  <c r="O879" i="4" s="1"/>
  <c r="K1593" i="4"/>
  <c r="O1593" i="4" s="1"/>
  <c r="K4613" i="4"/>
  <c r="O4613" i="4" s="1"/>
  <c r="K1966" i="4"/>
  <c r="O1966" i="4" s="1"/>
  <c r="K1967" i="4"/>
  <c r="O1967" i="4" s="1"/>
  <c r="K1968" i="4"/>
  <c r="O1968" i="4" s="1"/>
  <c r="K3819" i="4"/>
  <c r="O3819" i="4" s="1"/>
  <c r="K244" i="4"/>
  <c r="O244" i="4" s="1"/>
  <c r="K245" i="4"/>
  <c r="O245" i="4" s="1"/>
  <c r="K4458" i="4"/>
  <c r="O4458" i="4" s="1"/>
  <c r="K4482" i="4"/>
  <c r="O4482" i="4" s="1"/>
  <c r="K4499" i="4"/>
  <c r="O4499" i="4" s="1"/>
  <c r="K4500" i="4"/>
  <c r="O4500" i="4" s="1"/>
  <c r="K4501" i="4"/>
  <c r="O4501" i="4" s="1"/>
  <c r="K4502" i="4"/>
  <c r="O4502" i="4" s="1"/>
  <c r="K4503" i="4"/>
  <c r="O4503" i="4" s="1"/>
  <c r="K4504" i="4"/>
  <c r="O4504" i="4" s="1"/>
  <c r="K4538" i="4"/>
  <c r="O4538" i="4" s="1"/>
  <c r="K4539" i="4"/>
  <c r="O4539" i="4" s="1"/>
  <c r="K4540" i="4"/>
  <c r="O4540" i="4" s="1"/>
  <c r="K4541" i="4"/>
  <c r="O4541" i="4" s="1"/>
  <c r="K4542" i="4"/>
  <c r="O4542" i="4" s="1"/>
  <c r="K4543" i="4"/>
  <c r="O4543" i="4" s="1"/>
  <c r="K4544" i="4"/>
  <c r="O4544" i="4" s="1"/>
  <c r="K4545" i="4"/>
  <c r="O4545" i="4" s="1"/>
  <c r="K4546" i="4"/>
  <c r="O4546" i="4" s="1"/>
  <c r="K4570" i="4"/>
  <c r="O4570" i="4" s="1"/>
  <c r="K4571" i="4"/>
  <c r="O4571" i="4" s="1"/>
  <c r="K4572" i="4"/>
  <c r="O4572" i="4" s="1"/>
  <c r="K4573" i="4"/>
  <c r="O4573" i="4" s="1"/>
  <c r="K4574" i="4"/>
  <c r="O4574" i="4" s="1"/>
  <c r="K4575" i="4"/>
  <c r="O4575" i="4" s="1"/>
  <c r="K4576" i="4"/>
  <c r="O4576" i="4" s="1"/>
  <c r="K4577" i="4"/>
  <c r="O4577" i="4" s="1"/>
  <c r="K4578" i="4"/>
  <c r="O4578" i="4" s="1"/>
  <c r="K4579" i="4"/>
  <c r="O4579" i="4" s="1"/>
  <c r="K4510" i="4"/>
  <c r="O4510" i="4" s="1"/>
  <c r="K4455" i="4"/>
  <c r="O4455" i="4" s="1"/>
  <c r="K4580" i="4"/>
  <c r="O4580" i="4" s="1"/>
  <c r="K703" i="4"/>
  <c r="O703" i="4" s="1"/>
  <c r="K550" i="4"/>
  <c r="O550" i="4" s="1"/>
  <c r="K551" i="4"/>
  <c r="O551" i="4" s="1"/>
  <c r="K704" i="4"/>
  <c r="O704" i="4" s="1"/>
  <c r="K2570" i="4"/>
  <c r="O2570" i="4" s="1"/>
  <c r="K4562" i="4"/>
  <c r="O4562" i="4" s="1"/>
  <c r="K4524" i="4"/>
  <c r="O4524" i="4" s="1"/>
  <c r="K4625" i="4"/>
  <c r="O4625" i="4" s="1"/>
  <c r="K4626" i="4"/>
  <c r="O4626" i="4" s="1"/>
  <c r="K590" i="4"/>
  <c r="O590" i="4" s="1"/>
  <c r="K591" i="4"/>
  <c r="O591" i="4" s="1"/>
  <c r="K1098" i="4"/>
  <c r="O1098" i="4" s="1"/>
  <c r="K1173" i="4"/>
  <c r="O1173" i="4" s="1"/>
  <c r="K709" i="4"/>
  <c r="O709" i="4" s="1"/>
  <c r="K710" i="4"/>
  <c r="O710" i="4" s="1"/>
  <c r="K711" i="4"/>
  <c r="O711" i="4" s="1"/>
  <c r="K4566" i="4"/>
  <c r="O4566" i="4" s="1"/>
  <c r="K714" i="4"/>
  <c r="O714" i="4" s="1"/>
  <c r="K448" i="4"/>
  <c r="O448" i="4" s="1"/>
  <c r="K449" i="4"/>
  <c r="O449" i="4" s="1"/>
  <c r="K11" i="4"/>
  <c r="O11" i="4" s="1"/>
  <c r="K2635" i="4"/>
  <c r="O2635" i="4" s="1"/>
  <c r="K2636" i="4"/>
  <c r="O2636" i="4" s="1"/>
  <c r="K2637" i="4"/>
  <c r="O2637" i="4" s="1"/>
  <c r="K16" i="4"/>
  <c r="O16" i="4" s="1"/>
  <c r="K772" i="4"/>
  <c r="O772" i="4" s="1"/>
  <c r="K4550" i="4"/>
  <c r="O4550" i="4" s="1"/>
  <c r="K4551" i="4"/>
  <c r="O4551" i="4" s="1"/>
  <c r="K4552" i="4"/>
  <c r="O4552" i="4" s="1"/>
  <c r="K4553" i="4"/>
  <c r="O4553" i="4" s="1"/>
  <c r="K4554" i="4"/>
  <c r="O4554" i="4" s="1"/>
  <c r="K4555" i="4"/>
  <c r="O4555" i="4" s="1"/>
  <c r="K4556" i="4"/>
  <c r="O4556" i="4" s="1"/>
  <c r="K4557" i="4"/>
  <c r="O4557" i="4" s="1"/>
  <c r="K4563" i="4"/>
  <c r="O4563" i="4" s="1"/>
  <c r="K4483" i="4"/>
  <c r="O4483" i="4" s="1"/>
  <c r="K4517" i="4"/>
  <c r="O4517" i="4" s="1"/>
  <c r="K4518" i="4"/>
  <c r="O4518" i="4" s="1"/>
  <c r="K4519" i="4"/>
  <c r="O4519" i="4" s="1"/>
  <c r="K4520" i="4"/>
  <c r="O4520" i="4" s="1"/>
  <c r="K459" i="4"/>
  <c r="O459" i="4" s="1"/>
  <c r="K1581" i="4"/>
  <c r="O1581" i="4" s="1"/>
  <c r="K4478" i="4"/>
  <c r="O4478" i="4" s="1"/>
  <c r="K4479" i="4"/>
  <c r="O4479" i="4" s="1"/>
  <c r="K4480" i="4"/>
  <c r="O4480" i="4" s="1"/>
  <c r="K1216" i="4"/>
  <c r="O1216" i="4" s="1"/>
  <c r="K1217" i="4"/>
  <c r="O1217" i="4" s="1"/>
  <c r="K4527" i="4"/>
  <c r="O4527" i="4" s="1"/>
  <c r="K4528" i="4"/>
  <c r="O4528" i="4" s="1"/>
  <c r="K4531" i="4"/>
  <c r="O4531" i="4" s="1"/>
  <c r="K4532" i="4"/>
  <c r="O4532" i="4" s="1"/>
  <c r="K4533" i="4"/>
  <c r="O4533" i="4" s="1"/>
  <c r="K4511" i="4"/>
  <c r="O4511" i="4" s="1"/>
  <c r="K2060" i="4"/>
  <c r="O2060" i="4" s="1"/>
  <c r="K2067" i="4"/>
  <c r="O2067" i="4" s="1"/>
  <c r="K1370" i="4"/>
  <c r="O1370" i="4" s="1"/>
  <c r="K2090" i="4"/>
  <c r="O2090" i="4" s="1"/>
  <c r="K2091" i="4"/>
  <c r="O2091" i="4" s="1"/>
  <c r="K2092" i="4"/>
  <c r="O2092" i="4" s="1"/>
  <c r="K4505" i="4"/>
  <c r="O4505" i="4" s="1"/>
  <c r="K4521" i="4"/>
  <c r="O4521" i="4" s="1"/>
  <c r="K4509" i="4"/>
  <c r="O4509" i="4" s="1"/>
  <c r="K4489" i="4"/>
  <c r="O4489" i="4" s="1"/>
  <c r="K4490" i="4"/>
  <c r="O4490" i="4" s="1"/>
  <c r="K4441" i="4"/>
  <c r="O4441" i="4" s="1"/>
  <c r="K4442" i="4"/>
  <c r="O4442" i="4" s="1"/>
  <c r="K1307" i="4"/>
  <c r="O1307" i="4" s="1"/>
  <c r="K4512" i="4"/>
  <c r="O4512" i="4" s="1"/>
  <c r="K4513" i="4"/>
  <c r="O4513" i="4" s="1"/>
  <c r="K361" i="4"/>
  <c r="O361" i="4" s="1"/>
  <c r="K866" i="4"/>
  <c r="O866" i="4" s="1"/>
  <c r="K4525" i="4"/>
  <c r="O4525" i="4" s="1"/>
  <c r="K2441" i="4"/>
  <c r="O2441" i="4" s="1"/>
  <c r="K2435" i="4"/>
  <c r="O2435" i="4" s="1"/>
  <c r="K4450" i="4"/>
  <c r="O4450" i="4" s="1"/>
  <c r="K4451" i="4"/>
  <c r="O4451" i="4" s="1"/>
  <c r="K4452" i="4"/>
  <c r="O4452" i="4" s="1"/>
  <c r="K4453" i="4"/>
  <c r="O4453" i="4" s="1"/>
  <c r="K4454" i="4"/>
  <c r="O4454" i="4" s="1"/>
  <c r="K1317" i="4"/>
  <c r="O1317" i="4" s="1"/>
  <c r="K3330" i="4"/>
  <c r="O3330" i="4" s="1"/>
  <c r="K3331" i="4"/>
  <c r="O3331" i="4" s="1"/>
  <c r="K3332" i="4"/>
  <c r="O3332" i="4" s="1"/>
  <c r="K3333" i="4"/>
  <c r="O3333" i="4" s="1"/>
  <c r="K684" i="4"/>
  <c r="O684" i="4" s="1"/>
  <c r="K4487" i="4"/>
  <c r="O4487" i="4" s="1"/>
  <c r="K4486" i="4"/>
  <c r="O4486" i="4" s="1"/>
  <c r="K643" i="4"/>
  <c r="O643" i="4" s="1"/>
  <c r="K644" i="4"/>
  <c r="O644" i="4" s="1"/>
  <c r="K645" i="4"/>
  <c r="O645" i="4" s="1"/>
  <c r="K2284" i="4"/>
  <c r="O2284" i="4" s="1"/>
  <c r="K4485" i="4"/>
  <c r="O4485" i="4" s="1"/>
  <c r="K670" i="4"/>
  <c r="O670" i="4" s="1"/>
  <c r="K2864" i="4"/>
  <c r="O2864" i="4" s="1"/>
  <c r="K2371" i="4"/>
  <c r="O2371" i="4" s="1"/>
  <c r="K4526" i="4"/>
  <c r="O4526" i="4" s="1"/>
  <c r="K1971" i="4"/>
  <c r="O1971" i="4" s="1"/>
  <c r="K4547" i="4"/>
  <c r="O4547" i="4" s="1"/>
  <c r="K4548" i="4"/>
  <c r="O4548" i="4" s="1"/>
  <c r="K4581" i="4"/>
  <c r="O4581" i="4" s="1"/>
  <c r="K4582" i="4"/>
  <c r="O4582" i="4" s="1"/>
  <c r="K4583" i="4"/>
  <c r="O4583" i="4" s="1"/>
  <c r="K4584" i="4"/>
  <c r="O4584" i="4" s="1"/>
  <c r="K4585" i="4"/>
  <c r="O4585" i="4" s="1"/>
  <c r="K4586" i="4"/>
  <c r="O4586" i="4" s="1"/>
  <c r="K337" i="4"/>
  <c r="O337" i="4" s="1"/>
  <c r="K2370" i="4"/>
  <c r="O2370" i="4" s="1"/>
  <c r="K4508" i="4"/>
  <c r="O4508" i="4" s="1"/>
  <c r="K4558" i="4"/>
  <c r="O4558" i="4" s="1"/>
  <c r="K4465" i="4"/>
  <c r="O4465" i="4" s="1"/>
  <c r="K4466" i="4"/>
  <c r="O4466" i="4" s="1"/>
  <c r="K4467" i="4"/>
  <c r="O4467" i="4" s="1"/>
  <c r="K4468" i="4"/>
  <c r="O4468" i="4" s="1"/>
  <c r="K4469" i="4"/>
  <c r="O4469" i="4" s="1"/>
  <c r="K4470" i="4"/>
  <c r="O4470" i="4" s="1"/>
  <c r="K4449" i="4"/>
  <c r="O4449" i="4" s="1"/>
  <c r="K4522" i="4"/>
  <c r="O4522" i="4" s="1"/>
  <c r="K4471" i="4"/>
  <c r="O4471" i="4" s="1"/>
  <c r="K4472" i="4"/>
  <c r="O4472" i="4" s="1"/>
  <c r="K4473" i="4"/>
  <c r="O4473" i="4" s="1"/>
  <c r="K4475" i="4"/>
  <c r="O4475" i="4" s="1"/>
  <c r="K3329" i="4"/>
  <c r="O3329" i="4" s="1"/>
  <c r="K3325" i="4"/>
  <c r="O3325" i="4" s="1"/>
  <c r="K527" i="4"/>
  <c r="O527" i="4" s="1"/>
  <c r="K1109" i="4"/>
  <c r="O1109" i="4" s="1"/>
  <c r="K1110" i="4"/>
  <c r="O1110" i="4" s="1"/>
  <c r="K4438" i="4"/>
  <c r="O4438" i="4" s="1"/>
  <c r="K4439" i="4"/>
  <c r="O4439" i="4" s="1"/>
  <c r="K4440" i="4"/>
  <c r="O4440" i="4" s="1"/>
  <c r="K4559" i="4"/>
  <c r="O4559" i="4" s="1"/>
  <c r="K4564" i="4"/>
  <c r="O4564" i="4" s="1"/>
  <c r="K293" i="4"/>
  <c r="O293" i="4" s="1"/>
  <c r="K3403" i="4"/>
  <c r="O3403" i="4" s="1"/>
  <c r="K1063" i="4"/>
  <c r="O1063" i="4" s="1"/>
  <c r="K2428" i="4"/>
  <c r="O2428" i="4" s="1"/>
  <c r="K2429" i="4"/>
  <c r="O2429" i="4" s="1"/>
  <c r="K2430" i="4"/>
  <c r="O2430" i="4" s="1"/>
  <c r="K2431" i="4"/>
  <c r="O2431" i="4" s="1"/>
  <c r="K2432" i="4"/>
  <c r="O2432" i="4" s="1"/>
  <c r="K2433" i="4"/>
  <c r="O2433" i="4" s="1"/>
  <c r="K2434" i="4"/>
  <c r="O2434" i="4" s="1"/>
  <c r="K4491" i="4"/>
  <c r="O4491" i="4" s="1"/>
  <c r="K4492" i="4"/>
  <c r="O4492" i="4" s="1"/>
  <c r="K4565" i="4"/>
  <c r="O4565" i="4" s="1"/>
  <c r="K4488" i="4"/>
  <c r="O4488" i="4" s="1"/>
  <c r="K4588" i="4"/>
  <c r="O4588" i="4" s="1"/>
  <c r="K4587" i="4"/>
  <c r="O4587" i="4" s="1"/>
  <c r="K4620" i="4"/>
  <c r="O4620" i="4" s="1"/>
  <c r="K4484" i="4"/>
  <c r="O4484" i="4" s="1"/>
  <c r="K4529" i="4"/>
  <c r="O4529" i="4" s="1"/>
  <c r="K4530" i="4"/>
  <c r="O4530" i="4" s="1"/>
  <c r="K160" i="4"/>
  <c r="O160" i="4" s="1"/>
  <c r="K161" i="4"/>
  <c r="O161" i="4" s="1"/>
  <c r="K859" i="4"/>
  <c r="O859" i="4" s="1"/>
  <c r="K4807" i="4"/>
  <c r="O4807" i="4" s="1"/>
  <c r="K3416" i="4"/>
  <c r="O3416" i="4" s="1"/>
  <c r="K3417" i="4"/>
  <c r="O3417" i="4" s="1"/>
  <c r="K4560" i="4"/>
  <c r="O4560" i="4" s="1"/>
  <c r="K4476" i="4"/>
  <c r="O4476" i="4" s="1"/>
  <c r="K4477" i="4"/>
  <c r="O4477" i="4" s="1"/>
  <c r="K4516" i="4"/>
  <c r="O4516" i="4" s="1"/>
  <c r="K4523" i="4"/>
  <c r="O4523" i="4" s="1"/>
  <c r="K4561" i="4"/>
  <c r="O4561" i="4" s="1"/>
  <c r="K4506" i="4"/>
  <c r="O4506" i="4" s="1"/>
  <c r="K4507" i="4"/>
  <c r="O4507" i="4" s="1"/>
  <c r="K4459" i="4"/>
  <c r="O4459" i="4" s="1"/>
  <c r="K4460" i="4"/>
  <c r="O4460" i="4" s="1"/>
  <c r="K3643" i="4"/>
  <c r="O3643" i="4" s="1"/>
  <c r="K4481" i="4"/>
  <c r="O4481" i="4" s="1"/>
  <c r="K4514" i="4"/>
  <c r="O4514" i="4" s="1"/>
  <c r="K4515" i="4"/>
  <c r="O4515" i="4" s="1"/>
  <c r="K4713" i="4"/>
  <c r="O4713" i="4" s="1"/>
  <c r="K2243" i="4"/>
  <c r="O2243" i="4" s="1"/>
  <c r="K4549" i="4"/>
  <c r="O4549" i="4" s="1"/>
  <c r="K4474" i="4"/>
  <c r="O4474" i="4" s="1"/>
  <c r="K4461" i="4"/>
  <c r="O4461" i="4" s="1"/>
  <c r="K4462" i="4"/>
  <c r="O4462" i="4" s="1"/>
  <c r="K4463" i="4"/>
  <c r="O4463" i="4" s="1"/>
  <c r="K4464" i="4"/>
  <c r="O4464" i="4" s="1"/>
  <c r="K3938" i="4"/>
  <c r="O3938" i="4" s="1"/>
  <c r="K839" i="4"/>
  <c r="O839" i="4" s="1"/>
  <c r="K840" i="4"/>
  <c r="O840" i="4" s="1"/>
  <c r="K3968" i="4"/>
  <c r="O3968" i="4" s="1"/>
  <c r="K3969" i="4"/>
  <c r="O3969" i="4" s="1"/>
  <c r="K1645" i="4"/>
  <c r="O1645" i="4" s="1"/>
  <c r="K4534" i="4"/>
  <c r="O4534" i="4" s="1"/>
  <c r="K4535" i="4"/>
  <c r="O4535" i="4" s="1"/>
  <c r="K4536" i="4"/>
  <c r="O4536" i="4" s="1"/>
  <c r="K4537" i="4"/>
  <c r="O4537" i="4" s="1"/>
  <c r="K4493" i="4"/>
  <c r="O4493" i="4" s="1"/>
  <c r="K4494" i="4"/>
  <c r="O4494" i="4" s="1"/>
  <c r="K4495" i="4"/>
  <c r="O4495" i="4" s="1"/>
  <c r="K4496" i="4"/>
  <c r="O4496" i="4" s="1"/>
  <c r="K4497" i="4"/>
  <c r="O4497" i="4" s="1"/>
  <c r="K4498" i="4"/>
  <c r="O4498" i="4" s="1"/>
  <c r="K4567" i="4"/>
  <c r="O4567" i="4" s="1"/>
  <c r="K4568" i="4"/>
  <c r="O4568" i="4" s="1"/>
  <c r="K4569" i="4"/>
  <c r="O4569" i="4" s="1"/>
  <c r="K4456" i="4"/>
  <c r="O4456" i="4" s="1"/>
  <c r="K4457" i="4"/>
  <c r="O4457" i="4" s="1"/>
  <c r="K1008" i="4"/>
  <c r="O1008" i="4" s="1"/>
  <c r="K1009" i="4"/>
  <c r="O1009" i="4" s="1"/>
  <c r="K2379" i="4"/>
  <c r="O2379" i="4" s="1"/>
  <c r="K2380" i="4"/>
  <c r="O2380" i="4" s="1"/>
  <c r="K2561" i="4"/>
  <c r="O2561" i="4" s="1"/>
  <c r="K2562" i="4"/>
  <c r="O2562" i="4" s="1"/>
  <c r="K4727" i="4"/>
  <c r="O4727" i="4" s="1"/>
  <c r="K4728" i="4"/>
  <c r="O4728" i="4" s="1"/>
  <c r="K4729" i="4"/>
  <c r="O4729" i="4" s="1"/>
  <c r="K4795" i="4"/>
  <c r="O4795" i="4" s="1"/>
  <c r="K4796" i="4"/>
  <c r="O4796" i="4" s="1"/>
  <c r="K246" i="4"/>
  <c r="O246" i="4" s="1"/>
  <c r="K247" i="4"/>
  <c r="O247" i="4" s="1"/>
  <c r="K2456" i="4"/>
  <c r="O2456" i="4" s="1"/>
  <c r="K2457" i="4"/>
  <c r="O2457" i="4" s="1"/>
  <c r="K510" i="4"/>
  <c r="O510" i="4" s="1"/>
  <c r="K511" i="4"/>
  <c r="O511" i="4" s="1"/>
  <c r="K253" i="4"/>
  <c r="O253" i="4" s="1"/>
  <c r="K254" i="4"/>
  <c r="O254" i="4" s="1"/>
  <c r="K3188" i="4"/>
  <c r="O3188" i="4" s="1"/>
  <c r="K273" i="4"/>
  <c r="O273" i="4" s="1"/>
  <c r="K274" i="4"/>
  <c r="O274" i="4" s="1"/>
  <c r="K275" i="4"/>
  <c r="O275" i="4" s="1"/>
  <c r="K284" i="4"/>
  <c r="O284" i="4" s="1"/>
  <c r="K4124" i="4"/>
  <c r="O4124" i="4" s="1"/>
  <c r="K4125" i="4"/>
  <c r="O4125" i="4" s="1"/>
  <c r="K4126" i="4"/>
  <c r="O4126" i="4" s="1"/>
  <c r="K4127" i="4"/>
  <c r="O4127" i="4" s="1"/>
  <c r="K4128" i="4"/>
  <c r="O4128" i="4" s="1"/>
  <c r="K4129" i="4"/>
  <c r="O4129" i="4" s="1"/>
  <c r="K4130" i="4"/>
  <c r="O4130" i="4" s="1"/>
  <c r="K4384" i="4"/>
  <c r="O4384" i="4" s="1"/>
  <c r="K4385" i="4"/>
  <c r="O4385" i="4" s="1"/>
  <c r="K4386" i="4"/>
  <c r="O4386" i="4" s="1"/>
  <c r="K4387" i="4"/>
  <c r="O4387" i="4" s="1"/>
  <c r="K26" i="4"/>
  <c r="O26" i="4" s="1"/>
  <c r="K27" i="4"/>
  <c r="O27" i="4" s="1"/>
  <c r="K554" i="4"/>
  <c r="O554" i="4" s="1"/>
  <c r="K577" i="4"/>
  <c r="O577" i="4" s="1"/>
  <c r="K1453" i="4"/>
  <c r="O1453" i="4" s="1"/>
  <c r="K1454" i="4"/>
  <c r="O1454" i="4" s="1"/>
  <c r="K1455" i="4"/>
  <c r="O1455" i="4" s="1"/>
  <c r="K2200" i="4"/>
  <c r="O2200" i="4" s="1"/>
  <c r="K2571" i="4"/>
  <c r="O2571" i="4" s="1"/>
  <c r="K2572" i="4"/>
  <c r="O2572" i="4" s="1"/>
  <c r="K2573" i="4"/>
  <c r="O2573" i="4" s="1"/>
  <c r="K4138" i="4"/>
  <c r="O4138" i="4" s="1"/>
  <c r="K4139" i="4"/>
  <c r="O4139" i="4" s="1"/>
  <c r="K649" i="4"/>
  <c r="O649" i="4" s="1"/>
  <c r="K650" i="4"/>
  <c r="O650" i="4" s="1"/>
  <c r="K651" i="4"/>
  <c r="O651" i="4" s="1"/>
  <c r="K3661" i="4"/>
  <c r="O3661" i="4" s="1"/>
  <c r="K4140" i="4"/>
  <c r="O4140" i="4" s="1"/>
  <c r="K694" i="4"/>
  <c r="O694" i="4" s="1"/>
  <c r="K668" i="4"/>
  <c r="O668" i="4" s="1"/>
  <c r="K696" i="4"/>
  <c r="O696" i="4" s="1"/>
  <c r="K697" i="4"/>
  <c r="O697" i="4" s="1"/>
  <c r="K698" i="4"/>
  <c r="O698" i="4" s="1"/>
  <c r="K945" i="4"/>
  <c r="O945" i="4" s="1"/>
  <c r="K946" i="4"/>
  <c r="O946" i="4" s="1"/>
  <c r="K138" i="4"/>
  <c r="O138" i="4" s="1"/>
  <c r="K141" i="4"/>
  <c r="O141" i="4" s="1"/>
  <c r="K2493" i="4"/>
  <c r="O2493" i="4" s="1"/>
  <c r="K2494" i="4"/>
  <c r="O2494" i="4" s="1"/>
  <c r="K3366" i="4"/>
  <c r="O3366" i="4" s="1"/>
  <c r="K3367" i="4"/>
  <c r="O3367" i="4" s="1"/>
  <c r="K707" i="4"/>
  <c r="O707" i="4" s="1"/>
  <c r="K3392" i="4"/>
  <c r="O3392" i="4" s="1"/>
  <c r="K3560" i="4"/>
  <c r="O3560" i="4" s="1"/>
  <c r="K959" i="4"/>
  <c r="O959" i="4" s="1"/>
  <c r="K713" i="4"/>
  <c r="O713" i="4" s="1"/>
  <c r="K995" i="4"/>
  <c r="O995" i="4" s="1"/>
  <c r="K4290" i="4"/>
  <c r="O4290" i="4" s="1"/>
  <c r="K2894" i="4"/>
  <c r="O2894" i="4" s="1"/>
  <c r="K883" i="4"/>
  <c r="O883" i="4" s="1"/>
  <c r="K884" i="4"/>
  <c r="O884" i="4" s="1"/>
  <c r="K885" i="4"/>
  <c r="O885" i="4" s="1"/>
  <c r="K739" i="4"/>
  <c r="O739" i="4" s="1"/>
  <c r="K742" i="4"/>
  <c r="O742" i="4" s="1"/>
  <c r="K743" i="4"/>
  <c r="O743" i="4" s="1"/>
  <c r="K744" i="4"/>
  <c r="O744" i="4" s="1"/>
  <c r="K745" i="4"/>
  <c r="O745" i="4" s="1"/>
  <c r="K4355" i="4"/>
  <c r="O4355" i="4" s="1"/>
  <c r="K3229" i="4"/>
  <c r="O3229" i="4" s="1"/>
  <c r="K751" i="4"/>
  <c r="O751" i="4" s="1"/>
  <c r="K1081" i="4"/>
  <c r="O1081" i="4" s="1"/>
  <c r="K1082" i="4"/>
  <c r="O1082" i="4" s="1"/>
  <c r="K655" i="4"/>
  <c r="O655" i="4" s="1"/>
  <c r="K771" i="4"/>
  <c r="O771" i="4" s="1"/>
  <c r="K786" i="4"/>
  <c r="O786" i="4" s="1"/>
  <c r="K3320" i="4"/>
  <c r="O3320" i="4" s="1"/>
  <c r="K3578" i="4"/>
  <c r="O3578" i="4" s="1"/>
  <c r="K3603" i="4"/>
  <c r="O3603" i="4" s="1"/>
  <c r="K3604" i="4"/>
  <c r="O3604" i="4" s="1"/>
  <c r="K3605" i="4"/>
  <c r="O3605" i="4" s="1"/>
  <c r="K3748" i="4"/>
  <c r="O3748" i="4" s="1"/>
  <c r="K3749" i="4"/>
  <c r="O3749" i="4" s="1"/>
  <c r="K4436" i="4"/>
  <c r="O4436" i="4" s="1"/>
  <c r="K3321" i="4"/>
  <c r="O3321" i="4" s="1"/>
  <c r="K457" i="4"/>
  <c r="O457" i="4" s="1"/>
  <c r="K458" i="4"/>
  <c r="O458" i="4" s="1"/>
  <c r="K1111" i="4"/>
  <c r="O1111" i="4" s="1"/>
  <c r="K2524" i="4"/>
  <c r="O2524" i="4" s="1"/>
  <c r="K1197" i="4"/>
  <c r="O1197" i="4" s="1"/>
  <c r="K1198" i="4"/>
  <c r="O1198" i="4" s="1"/>
  <c r="K1199" i="4"/>
  <c r="O1199" i="4" s="1"/>
  <c r="K1200" i="4"/>
  <c r="O1200" i="4" s="1"/>
  <c r="K1201" i="4"/>
  <c r="O1201" i="4" s="1"/>
  <c r="K1580" i="4"/>
  <c r="O1580" i="4" s="1"/>
  <c r="K3135" i="4"/>
  <c r="O3135" i="4" s="1"/>
  <c r="K3136" i="4"/>
  <c r="O3136" i="4" s="1"/>
  <c r="K3137" i="4"/>
  <c r="O3137" i="4" s="1"/>
  <c r="K1212" i="4"/>
  <c r="O1212" i="4" s="1"/>
  <c r="K3833" i="4"/>
  <c r="O3833" i="4" s="1"/>
  <c r="K3834" i="4"/>
  <c r="O3834" i="4" s="1"/>
  <c r="K3835" i="4"/>
  <c r="O3835" i="4" s="1"/>
  <c r="K3836" i="4"/>
  <c r="O3836" i="4" s="1"/>
  <c r="K3837" i="4"/>
  <c r="O3837" i="4" s="1"/>
  <c r="K3838" i="4"/>
  <c r="O3838" i="4" s="1"/>
  <c r="K3839" i="4"/>
  <c r="O3839" i="4" s="1"/>
  <c r="K3840" i="4"/>
  <c r="O3840" i="4" s="1"/>
  <c r="K3841" i="4"/>
  <c r="O3841" i="4" s="1"/>
  <c r="K3842" i="4"/>
  <c r="O3842" i="4" s="1"/>
  <c r="K3843" i="4"/>
  <c r="O3843" i="4" s="1"/>
  <c r="K3844" i="4"/>
  <c r="O3844" i="4" s="1"/>
  <c r="K3563" i="4"/>
  <c r="O3563" i="4" s="1"/>
  <c r="K2029" i="4"/>
  <c r="O2029" i="4" s="1"/>
  <c r="K2030" i="4"/>
  <c r="O2030" i="4" s="1"/>
  <c r="K2031" i="4"/>
  <c r="O2031" i="4" s="1"/>
  <c r="K2032" i="4"/>
  <c r="O2032" i="4" s="1"/>
  <c r="K2050" i="4"/>
  <c r="O2050" i="4" s="1"/>
  <c r="K2051" i="4"/>
  <c r="O2051" i="4" s="1"/>
  <c r="K2052" i="4"/>
  <c r="O2052" i="4" s="1"/>
  <c r="K1334" i="4"/>
  <c r="O1334" i="4" s="1"/>
  <c r="K1335" i="4"/>
  <c r="O1335" i="4" s="1"/>
  <c r="K1336" i="4"/>
  <c r="O1336" i="4" s="1"/>
  <c r="K4275" i="4"/>
  <c r="O4275" i="4" s="1"/>
  <c r="K2345" i="4"/>
  <c r="O2345" i="4" s="1"/>
  <c r="K1587" i="4"/>
  <c r="O1587" i="4" s="1"/>
  <c r="K1305" i="4"/>
  <c r="O1305" i="4" s="1"/>
  <c r="K1196" i="4"/>
  <c r="O1196" i="4" s="1"/>
  <c r="K2909" i="4"/>
  <c r="O2909" i="4" s="1"/>
  <c r="K2910" i="4"/>
  <c r="O2910" i="4" s="1"/>
  <c r="K2911" i="4"/>
  <c r="O2911" i="4" s="1"/>
  <c r="K2912" i="4"/>
  <c r="O2912" i="4" s="1"/>
  <c r="K4271" i="4"/>
  <c r="O4271" i="4" s="1"/>
  <c r="K4272" i="4"/>
  <c r="O4272" i="4" s="1"/>
  <c r="K1743" i="4"/>
  <c r="O1743" i="4" s="1"/>
  <c r="K1748" i="4"/>
  <c r="O1748" i="4" s="1"/>
  <c r="K360" i="4"/>
  <c r="O360" i="4" s="1"/>
  <c r="K371" i="4"/>
  <c r="O371" i="4" s="1"/>
  <c r="K2096" i="4"/>
  <c r="O2096" i="4" s="1"/>
  <c r="K2808" i="4"/>
  <c r="O2808" i="4" s="1"/>
  <c r="K1792" i="4"/>
  <c r="O1792" i="4" s="1"/>
  <c r="K3377" i="4"/>
  <c r="O3377" i="4" s="1"/>
  <c r="K3423" i="4"/>
  <c r="O3423" i="4" s="1"/>
  <c r="K3803" i="4"/>
  <c r="O3803" i="4" s="1"/>
  <c r="K3804" i="4"/>
  <c r="O3804" i="4" s="1"/>
  <c r="K3805" i="4"/>
  <c r="O3805" i="4" s="1"/>
  <c r="K3806" i="4"/>
  <c r="O3806" i="4" s="1"/>
  <c r="K3807" i="4"/>
  <c r="O3807" i="4" s="1"/>
  <c r="K3848" i="4"/>
  <c r="O3848" i="4" s="1"/>
  <c r="K3849" i="4"/>
  <c r="O3849" i="4" s="1"/>
  <c r="K3599" i="4"/>
  <c r="O3599" i="4" s="1"/>
  <c r="K608" i="4"/>
  <c r="O608" i="4" s="1"/>
  <c r="K1807" i="4"/>
  <c r="O1807" i="4" s="1"/>
  <c r="K1808" i="4"/>
  <c r="O1808" i="4" s="1"/>
  <c r="K2915" i="4"/>
  <c r="O2915" i="4" s="1"/>
  <c r="K3207" i="4"/>
  <c r="O3207" i="4" s="1"/>
  <c r="K3208" i="4"/>
  <c r="O3208" i="4" s="1"/>
  <c r="K3488" i="4"/>
  <c r="O3488" i="4" s="1"/>
  <c r="K60" i="4"/>
  <c r="O60" i="4" s="1"/>
  <c r="K61" i="4"/>
  <c r="O61" i="4" s="1"/>
  <c r="K62" i="4"/>
  <c r="O62" i="4" s="1"/>
  <c r="K1187" i="4"/>
  <c r="O1187" i="4" s="1"/>
  <c r="K1188" i="4"/>
  <c r="O1188" i="4" s="1"/>
  <c r="K1923" i="4"/>
  <c r="O1923" i="4" s="1"/>
  <c r="K73" i="4"/>
  <c r="O73" i="4" s="1"/>
  <c r="K120" i="4"/>
  <c r="O120" i="4" s="1"/>
  <c r="K127" i="4"/>
  <c r="O127" i="4" s="1"/>
  <c r="K130" i="4"/>
  <c r="O130" i="4" s="1"/>
  <c r="K178" i="4"/>
  <c r="O178" i="4" s="1"/>
  <c r="K179" i="4"/>
  <c r="O179" i="4" s="1"/>
  <c r="K180" i="4"/>
  <c r="O180" i="4" s="1"/>
  <c r="K185" i="4"/>
  <c r="O185" i="4" s="1"/>
  <c r="K186" i="4"/>
  <c r="O186" i="4" s="1"/>
  <c r="K187" i="4"/>
  <c r="O187" i="4" s="1"/>
  <c r="K188" i="4"/>
  <c r="O188" i="4" s="1"/>
  <c r="K189" i="4"/>
  <c r="O189" i="4" s="1"/>
  <c r="K190" i="4"/>
  <c r="O190" i="4" s="1"/>
  <c r="K191" i="4"/>
  <c r="O191" i="4" s="1"/>
  <c r="K192" i="4"/>
  <c r="O192" i="4" s="1"/>
  <c r="K193" i="4"/>
  <c r="O193" i="4" s="1"/>
  <c r="K194" i="4"/>
  <c r="O194" i="4" s="1"/>
  <c r="K233" i="4"/>
  <c r="O233" i="4" s="1"/>
  <c r="K385" i="4"/>
  <c r="O385" i="4" s="1"/>
  <c r="K386" i="4"/>
  <c r="O386" i="4" s="1"/>
  <c r="K442" i="4"/>
  <c r="O442" i="4" s="1"/>
  <c r="K658" i="4"/>
  <c r="O658" i="4" s="1"/>
  <c r="K662" i="4"/>
  <c r="O662" i="4" s="1"/>
  <c r="K663" i="4"/>
  <c r="O663" i="4" s="1"/>
  <c r="K664" i="4"/>
  <c r="O664" i="4" s="1"/>
  <c r="K967" i="4"/>
  <c r="O967" i="4" s="1"/>
  <c r="K968" i="4"/>
  <c r="O968" i="4" s="1"/>
  <c r="K969" i="4"/>
  <c r="O969" i="4" s="1"/>
  <c r="K2261" i="4"/>
  <c r="O2261" i="4" s="1"/>
  <c r="K2262" i="4"/>
  <c r="O2262" i="4" s="1"/>
  <c r="K1458" i="4"/>
  <c r="O1458" i="4" s="1"/>
  <c r="K1459" i="4"/>
  <c r="O1459" i="4" s="1"/>
  <c r="K1460" i="4"/>
  <c r="O1460" i="4" s="1"/>
  <c r="K1473" i="4"/>
  <c r="O1473" i="4" s="1"/>
  <c r="K1661" i="4"/>
  <c r="O1661" i="4" s="1"/>
  <c r="K1663" i="4"/>
  <c r="O1663" i="4" s="1"/>
  <c r="K1711" i="4"/>
  <c r="O1711" i="4" s="1"/>
  <c r="K2451" i="4"/>
  <c r="O2451" i="4" s="1"/>
  <c r="K2454" i="4"/>
  <c r="O2454" i="4" s="1"/>
  <c r="K2460" i="4"/>
  <c r="O2460" i="4" s="1"/>
  <c r="K2461" i="4"/>
  <c r="O2461" i="4" s="1"/>
  <c r="K2476" i="4"/>
  <c r="O2476" i="4" s="1"/>
  <c r="K2477" i="4"/>
  <c r="O2477" i="4" s="1"/>
  <c r="K1852" i="4"/>
  <c r="O1852" i="4" s="1"/>
  <c r="K1853" i="4"/>
  <c r="O1853" i="4" s="1"/>
  <c r="K1854" i="4"/>
  <c r="O1854" i="4" s="1"/>
  <c r="K1855" i="4"/>
  <c r="O1855" i="4" s="1"/>
  <c r="K1856" i="4"/>
  <c r="O1856" i="4" s="1"/>
  <c r="K1857" i="4"/>
  <c r="O1857" i="4" s="1"/>
  <c r="K1974" i="4"/>
  <c r="O1974" i="4" s="1"/>
  <c r="K1975" i="4"/>
  <c r="O1975" i="4" s="1"/>
  <c r="K2105" i="4"/>
  <c r="O2105" i="4" s="1"/>
  <c r="K2116" i="4"/>
  <c r="O2116" i="4" s="1"/>
  <c r="K2121" i="4"/>
  <c r="O2121" i="4" s="1"/>
  <c r="K2122" i="4"/>
  <c r="O2122" i="4" s="1"/>
  <c r="K2173" i="4"/>
  <c r="O2173" i="4" s="1"/>
  <c r="K2352" i="4"/>
  <c r="O2352" i="4" s="1"/>
  <c r="K2353" i="4"/>
  <c r="O2353" i="4" s="1"/>
  <c r="K2354" i="4"/>
  <c r="O2354" i="4" s="1"/>
  <c r="K2355" i="4"/>
  <c r="O2355" i="4" s="1"/>
  <c r="K2390" i="4"/>
  <c r="O2390" i="4" s="1"/>
  <c r="K2391" i="4"/>
  <c r="O2391" i="4" s="1"/>
  <c r="K2508" i="4"/>
  <c r="O2508" i="4" s="1"/>
  <c r="K2641" i="4"/>
  <c r="O2641" i="4" s="1"/>
  <c r="K2642" i="4"/>
  <c r="O2642" i="4" s="1"/>
  <c r="K2643" i="4"/>
  <c r="O2643" i="4" s="1"/>
  <c r="K2683" i="4"/>
  <c r="O2683" i="4" s="1"/>
  <c r="K2712" i="4"/>
  <c r="O2712" i="4" s="1"/>
  <c r="K2713" i="4"/>
  <c r="O2713" i="4" s="1"/>
  <c r="K2714" i="4"/>
  <c r="O2714" i="4" s="1"/>
  <c r="K4664" i="4"/>
  <c r="O4664" i="4" s="1"/>
  <c r="K4677" i="4"/>
  <c r="O4677" i="4" s="1"/>
  <c r="K4678" i="4"/>
  <c r="O4678" i="4" s="1"/>
  <c r="K4701" i="4"/>
  <c r="O4701" i="4" s="1"/>
  <c r="K4702" i="4"/>
  <c r="O4702" i="4" s="1"/>
  <c r="K4703" i="4"/>
  <c r="O4703" i="4" s="1"/>
  <c r="K4704" i="4"/>
  <c r="O4704" i="4" s="1"/>
  <c r="K2329" i="4"/>
  <c r="O2329" i="4" s="1"/>
  <c r="K2221" i="4"/>
  <c r="O2221" i="4" s="1"/>
  <c r="K2222" i="4"/>
  <c r="O2222" i="4" s="1"/>
  <c r="K2959" i="4"/>
  <c r="O2959" i="4" s="1"/>
  <c r="K2960" i="4"/>
  <c r="O2960" i="4" s="1"/>
  <c r="K2961" i="4"/>
  <c r="O2961" i="4" s="1"/>
  <c r="K1104" i="4"/>
  <c r="O1104" i="4" s="1"/>
  <c r="K1105" i="4"/>
  <c r="O1105" i="4" s="1"/>
  <c r="K1438" i="4"/>
  <c r="O1438" i="4" s="1"/>
  <c r="K1439" i="4"/>
  <c r="O1439" i="4" s="1"/>
  <c r="K2226" i="4"/>
  <c r="O2226" i="4" s="1"/>
  <c r="K2227" i="4"/>
  <c r="O2227" i="4" s="1"/>
  <c r="K5117" i="4"/>
  <c r="O5117" i="4" s="1"/>
  <c r="K858" i="4"/>
  <c r="O858" i="4" s="1"/>
  <c r="K1648" i="4"/>
  <c r="O1648" i="4" s="1"/>
  <c r="K3309" i="4"/>
  <c r="O3309" i="4" s="1"/>
  <c r="K3862" i="4"/>
  <c r="O3862" i="4" s="1"/>
  <c r="K3863" i="4"/>
  <c r="O3863" i="4" s="1"/>
  <c r="K3864" i="4"/>
  <c r="O3864" i="4" s="1"/>
  <c r="K2962" i="4"/>
  <c r="O2962" i="4" s="1"/>
  <c r="K2963" i="4"/>
  <c r="O2963" i="4" s="1"/>
  <c r="K2964" i="4"/>
  <c r="O2964" i="4" s="1"/>
  <c r="K2965" i="4"/>
  <c r="O2965" i="4" s="1"/>
  <c r="K779" i="4"/>
  <c r="O779" i="4" s="1"/>
  <c r="K780" i="4"/>
  <c r="O780" i="4" s="1"/>
  <c r="K781" i="4"/>
  <c r="O781" i="4" s="1"/>
  <c r="K782" i="4"/>
  <c r="O782" i="4" s="1"/>
  <c r="K783" i="4"/>
  <c r="O783" i="4" s="1"/>
  <c r="K784" i="4"/>
  <c r="O784" i="4" s="1"/>
  <c r="K1075" i="4"/>
  <c r="O1075" i="4" s="1"/>
  <c r="K1076" i="4"/>
  <c r="O1076" i="4" s="1"/>
  <c r="K2398" i="4"/>
  <c r="O2398" i="4" s="1"/>
  <c r="K2503" i="4"/>
  <c r="O2503" i="4" s="1"/>
  <c r="K2692" i="4"/>
  <c r="O2692" i="4" s="1"/>
  <c r="K4187" i="4"/>
  <c r="O4187" i="4" s="1"/>
  <c r="K4188" i="4"/>
  <c r="O4188" i="4" s="1"/>
  <c r="K4189" i="4"/>
  <c r="O4189" i="4" s="1"/>
  <c r="K4190" i="4"/>
  <c r="O4190" i="4" s="1"/>
  <c r="K2968" i="4"/>
  <c r="O2968" i="4" s="1"/>
  <c r="K2969" i="4"/>
  <c r="O2969" i="4" s="1"/>
  <c r="K3310" i="4"/>
  <c r="O3310" i="4" s="1"/>
  <c r="K3311" i="4"/>
  <c r="O3311" i="4" s="1"/>
  <c r="K3312" i="4"/>
  <c r="O3312" i="4" s="1"/>
  <c r="K3313" i="4"/>
  <c r="O3313" i="4" s="1"/>
  <c r="K2993" i="4"/>
  <c r="O2993" i="4" s="1"/>
  <c r="K2994" i="4"/>
  <c r="O2994" i="4" s="1"/>
  <c r="K334" i="4"/>
  <c r="O334" i="4" s="1"/>
  <c r="K335" i="4"/>
  <c r="O335" i="4" s="1"/>
  <c r="K3070" i="4"/>
  <c r="O3070" i="4" s="1"/>
  <c r="K3071" i="4"/>
  <c r="O3071" i="4" s="1"/>
  <c r="K3072" i="4"/>
  <c r="O3072" i="4" s="1"/>
  <c r="K4041" i="4"/>
  <c r="O4041" i="4" s="1"/>
  <c r="K2925" i="4"/>
  <c r="O2925" i="4" s="1"/>
  <c r="K1241" i="4"/>
  <c r="O1241" i="4" s="1"/>
  <c r="K1242" i="4"/>
  <c r="O1242" i="4" s="1"/>
  <c r="K1243" i="4"/>
  <c r="O1243" i="4" s="1"/>
  <c r="K1244" i="4"/>
  <c r="O1244" i="4" s="1"/>
  <c r="K1382" i="4"/>
  <c r="O1382" i="4" s="1"/>
  <c r="K1383" i="4"/>
  <c r="O1383" i="4" s="1"/>
  <c r="K2791" i="4"/>
  <c r="O2791" i="4" s="1"/>
  <c r="K3195" i="4"/>
  <c r="O3195" i="4" s="1"/>
  <c r="K3196" i="4"/>
  <c r="O3196" i="4" s="1"/>
  <c r="K3242" i="4"/>
  <c r="O3242" i="4" s="1"/>
  <c r="K3243" i="4"/>
  <c r="O3243" i="4" s="1"/>
  <c r="K3244" i="4"/>
  <c r="O3244" i="4" s="1"/>
  <c r="K3245" i="4"/>
  <c r="O3245" i="4" s="1"/>
  <c r="K3246" i="4"/>
  <c r="O3246" i="4" s="1"/>
  <c r="K3159" i="4"/>
  <c r="O3159" i="4" s="1"/>
  <c r="K3160" i="4"/>
  <c r="O3160" i="4" s="1"/>
  <c r="K3315" i="4"/>
  <c r="O3315" i="4" s="1"/>
  <c r="K3316" i="4"/>
  <c r="O3316" i="4" s="1"/>
  <c r="K3317" i="4"/>
  <c r="O3317" i="4" s="1"/>
  <c r="K3318" i="4"/>
  <c r="O3318" i="4" s="1"/>
  <c r="K2926" i="4"/>
  <c r="O2926" i="4" s="1"/>
  <c r="K2927" i="4"/>
  <c r="O2927" i="4" s="1"/>
  <c r="K2928" i="4"/>
  <c r="O2928" i="4" s="1"/>
  <c r="K423" i="4"/>
  <c r="O423" i="4" s="1"/>
  <c r="K1147" i="4"/>
  <c r="O1147" i="4" s="1"/>
  <c r="K2437" i="4"/>
  <c r="O2437" i="4" s="1"/>
  <c r="K2438" i="4"/>
  <c r="O2438" i="4" s="1"/>
  <c r="K2439" i="4"/>
  <c r="O2439" i="4" s="1"/>
  <c r="K4044" i="4"/>
  <c r="O4044" i="4" s="1"/>
  <c r="K3146" i="4"/>
  <c r="O3146" i="4" s="1"/>
  <c r="K3334" i="4"/>
  <c r="O3334" i="4" s="1"/>
  <c r="K3335" i="4"/>
  <c r="O3335" i="4" s="1"/>
  <c r="K3356" i="4"/>
  <c r="O3356" i="4" s="1"/>
  <c r="K1440" i="4"/>
  <c r="O1440" i="4" s="1"/>
  <c r="K1441" i="4"/>
  <c r="O1441" i="4" s="1"/>
  <c r="K1442" i="4"/>
  <c r="O1442" i="4" s="1"/>
  <c r="K1443" i="4"/>
  <c r="O1443" i="4" s="1"/>
  <c r="K1444" i="4"/>
  <c r="O1444" i="4" s="1"/>
  <c r="K1619" i="4"/>
  <c r="O1619" i="4" s="1"/>
  <c r="K1620" i="4"/>
  <c r="O1620" i="4" s="1"/>
  <c r="K2418" i="4"/>
  <c r="O2418" i="4" s="1"/>
  <c r="K2419" i="4"/>
  <c r="O2419" i="4" s="1"/>
  <c r="K3724" i="4"/>
  <c r="O3724" i="4" s="1"/>
  <c r="K3725" i="4"/>
  <c r="O3725" i="4" s="1"/>
  <c r="K3726" i="4"/>
  <c r="O3726" i="4" s="1"/>
  <c r="K4434" i="4"/>
  <c r="O4434" i="4" s="1"/>
  <c r="K3402" i="4"/>
  <c r="O3402" i="4" s="1"/>
  <c r="K159" i="4"/>
  <c r="O159" i="4" s="1"/>
  <c r="K507" i="4"/>
  <c r="O507" i="4" s="1"/>
  <c r="K2935" i="4"/>
  <c r="O2935" i="4" s="1"/>
  <c r="K2527" i="4"/>
  <c r="O2527" i="4" s="1"/>
  <c r="K2528" i="4"/>
  <c r="O2528" i="4" s="1"/>
  <c r="K2529" i="4"/>
  <c r="O2529" i="4" s="1"/>
  <c r="K2530" i="4"/>
  <c r="O2530" i="4" s="1"/>
  <c r="K2531" i="4"/>
  <c r="O2531" i="4" s="1"/>
  <c r="K2532" i="4"/>
  <c r="O2532" i="4" s="1"/>
  <c r="K2533" i="4"/>
  <c r="O2533" i="4" s="1"/>
  <c r="K2534" i="4"/>
  <c r="O2534" i="4" s="1"/>
  <c r="K2535" i="4"/>
  <c r="O2535" i="4" s="1"/>
  <c r="K2536" i="4"/>
  <c r="O2536" i="4" s="1"/>
  <c r="K241" i="4"/>
  <c r="O241" i="4" s="1"/>
  <c r="K3486" i="4"/>
  <c r="O3486" i="4" s="1"/>
  <c r="K3487" i="4"/>
  <c r="O3487" i="4" s="1"/>
  <c r="K3418" i="4"/>
  <c r="O3418" i="4" s="1"/>
  <c r="K3419" i="4"/>
  <c r="O3419" i="4" s="1"/>
  <c r="K737" i="4"/>
  <c r="O737" i="4" s="1"/>
  <c r="K3421" i="4"/>
  <c r="O3421" i="4" s="1"/>
  <c r="K4858" i="4"/>
  <c r="O4858" i="4" s="1"/>
  <c r="K370" i="4"/>
  <c r="O370" i="4" s="1"/>
  <c r="K787" i="4"/>
  <c r="O787" i="4" s="1"/>
  <c r="K1515" i="4"/>
  <c r="O1515" i="4" s="1"/>
  <c r="K2013" i="4"/>
  <c r="O2013" i="4" s="1"/>
  <c r="K2546" i="4"/>
  <c r="O2546" i="4" s="1"/>
  <c r="K3542" i="4"/>
  <c r="O3542" i="4" s="1"/>
  <c r="K3543" i="4"/>
  <c r="O3543" i="4" s="1"/>
  <c r="K3544" i="4"/>
  <c r="O3544" i="4" s="1"/>
  <c r="K3545" i="4"/>
  <c r="O3545" i="4" s="1"/>
  <c r="K3692" i="4"/>
  <c r="O3692" i="4" s="1"/>
  <c r="K3693" i="4"/>
  <c r="O3693" i="4" s="1"/>
  <c r="K3694" i="4"/>
  <c r="O3694" i="4" s="1"/>
  <c r="K1254" i="4"/>
  <c r="O1254" i="4" s="1"/>
  <c r="K1255" i="4"/>
  <c r="O1255" i="4" s="1"/>
  <c r="K3019" i="4"/>
  <c r="O3019" i="4" s="1"/>
  <c r="K2244" i="4"/>
  <c r="O2244" i="4" s="1"/>
  <c r="K2245" i="4"/>
  <c r="O2245" i="4" s="1"/>
  <c r="K2246" i="4"/>
  <c r="O2246" i="4" s="1"/>
  <c r="K2247" i="4"/>
  <c r="O2247" i="4" s="1"/>
  <c r="K2248" i="4"/>
  <c r="O2248" i="4" s="1"/>
  <c r="K4176" i="4"/>
  <c r="O4176" i="4" s="1"/>
  <c r="K3139" i="4"/>
  <c r="O3139" i="4" s="1"/>
  <c r="K3140" i="4"/>
  <c r="O3140" i="4" s="1"/>
  <c r="K4356" i="4"/>
  <c r="O4356" i="4" s="1"/>
  <c r="K3939" i="4"/>
  <c r="O3939" i="4" s="1"/>
  <c r="K3940" i="4"/>
  <c r="O3940" i="4" s="1"/>
  <c r="K3941" i="4"/>
  <c r="O3941" i="4" s="1"/>
  <c r="K3942" i="4"/>
  <c r="O3942" i="4" s="1"/>
  <c r="K3943" i="4"/>
  <c r="O3943" i="4" s="1"/>
  <c r="K762" i="4"/>
  <c r="O762" i="4" s="1"/>
  <c r="K841" i="4"/>
  <c r="O841" i="4" s="1"/>
  <c r="K842" i="4"/>
  <c r="O842" i="4" s="1"/>
  <c r="K843" i="4"/>
  <c r="O843" i="4" s="1"/>
  <c r="K4213" i="4"/>
  <c r="O4213" i="4" s="1"/>
  <c r="K4079" i="4"/>
  <c r="O4079" i="4" s="1"/>
  <c r="K4080" i="4"/>
  <c r="O4080" i="4" s="1"/>
  <c r="K4081" i="4"/>
  <c r="O4081" i="4" s="1"/>
  <c r="K4082" i="4"/>
  <c r="O4082" i="4" s="1"/>
  <c r="K4083" i="4"/>
  <c r="O4083" i="4" s="1"/>
  <c r="K4084" i="4"/>
  <c r="O4084" i="4" s="1"/>
  <c r="K4085" i="4"/>
  <c r="O4085" i="4" s="1"/>
  <c r="K4086" i="4"/>
  <c r="O4086" i="4" s="1"/>
  <c r="K4087" i="4"/>
  <c r="O4087" i="4" s="1"/>
  <c r="K4088" i="4"/>
  <c r="O4088" i="4" s="1"/>
  <c r="K4089" i="4"/>
  <c r="O4089" i="4" s="1"/>
  <c r="K4090" i="4"/>
  <c r="O4090" i="4" s="1"/>
  <c r="K4091" i="4"/>
  <c r="O4091" i="4" s="1"/>
  <c r="K4092" i="4"/>
  <c r="O4092" i="4" s="1"/>
  <c r="K4093" i="4"/>
  <c r="O4093" i="4" s="1"/>
  <c r="K4094" i="4"/>
  <c r="O4094" i="4" s="1"/>
  <c r="K4095" i="4"/>
  <c r="O4095" i="4" s="1"/>
  <c r="K4096" i="4"/>
  <c r="O4096" i="4" s="1"/>
  <c r="K2943" i="4"/>
  <c r="O2943" i="4" s="1"/>
  <c r="K3193" i="4"/>
  <c r="O3193" i="4" s="1"/>
  <c r="K3736" i="4"/>
  <c r="O3736" i="4" s="1"/>
  <c r="K3737" i="4"/>
  <c r="O3737" i="4" s="1"/>
  <c r="K4291" i="4"/>
  <c r="O4291" i="4" s="1"/>
  <c r="K2944" i="4"/>
  <c r="O2944" i="4" s="1"/>
  <c r="K2945" i="4"/>
  <c r="O2945" i="4" s="1"/>
  <c r="K4332" i="4"/>
  <c r="O4332" i="4" s="1"/>
  <c r="K4333" i="4"/>
  <c r="O4333" i="4" s="1"/>
  <c r="K4334" i="4"/>
  <c r="O4334" i="4" s="1"/>
  <c r="K4335" i="4"/>
  <c r="O4335" i="4" s="1"/>
  <c r="K4336" i="4"/>
  <c r="O4336" i="4" s="1"/>
  <c r="K4337" i="4"/>
  <c r="O4337" i="4" s="1"/>
  <c r="K4338" i="4"/>
  <c r="O4338" i="4" s="1"/>
  <c r="K4339" i="4"/>
  <c r="O4339" i="4" s="1"/>
  <c r="K4340" i="4"/>
  <c r="O4340" i="4" s="1"/>
  <c r="K4341" i="4"/>
  <c r="O4341" i="4" s="1"/>
  <c r="K4342" i="4"/>
  <c r="O4342" i="4" s="1"/>
  <c r="K4685" i="4"/>
  <c r="O4685" i="4" s="1"/>
  <c r="K4686" i="4"/>
  <c r="O4686" i="4" s="1"/>
  <c r="K4799" i="4"/>
  <c r="O4799" i="4" s="1"/>
  <c r="K4800" i="4"/>
  <c r="O4800" i="4" s="1"/>
  <c r="K4801" i="4"/>
  <c r="O4801" i="4" s="1"/>
  <c r="K4802" i="4"/>
  <c r="O4802" i="4" s="1"/>
  <c r="K3385" i="4"/>
  <c r="O3385" i="4" s="1"/>
  <c r="K3386" i="4"/>
  <c r="O3386" i="4" s="1"/>
  <c r="K4437" i="4"/>
  <c r="O4437" i="4" s="1"/>
  <c r="K104" i="4"/>
  <c r="O104" i="4" s="1"/>
  <c r="K105" i="4"/>
  <c r="O105" i="4" s="1"/>
  <c r="K106" i="4"/>
  <c r="O106" i="4" s="1"/>
  <c r="K3792" i="4"/>
  <c r="O3792" i="4" s="1"/>
  <c r="K3186" i="4"/>
  <c r="O3186" i="4" s="1"/>
  <c r="K3187" i="4"/>
  <c r="O3187" i="4" s="1"/>
  <c r="K1563" i="4"/>
  <c r="O1563" i="4" s="1"/>
  <c r="K1564" i="4"/>
  <c r="O1564" i="4" s="1"/>
  <c r="K4131" i="4"/>
  <c r="O4131" i="4" s="1"/>
  <c r="K4132" i="4"/>
  <c r="O4132" i="4" s="1"/>
  <c r="K4133" i="4"/>
  <c r="O4133" i="4" s="1"/>
  <c r="K4134" i="4"/>
  <c r="O4134" i="4" s="1"/>
  <c r="K4388" i="4"/>
  <c r="O4388" i="4" s="1"/>
  <c r="K4389" i="4"/>
  <c r="O4389" i="4" s="1"/>
  <c r="K4390" i="4"/>
  <c r="O4390" i="4" s="1"/>
  <c r="K345" i="4"/>
  <c r="O345" i="4" s="1"/>
  <c r="K346" i="4"/>
  <c r="O346" i="4" s="1"/>
  <c r="K347" i="4"/>
  <c r="O347" i="4" s="1"/>
  <c r="K348" i="4"/>
  <c r="O348" i="4" s="1"/>
  <c r="K349" i="4"/>
  <c r="O349" i="4" s="1"/>
  <c r="K350" i="4"/>
  <c r="O350" i="4" s="1"/>
  <c r="K351" i="4"/>
  <c r="O351" i="4" s="1"/>
  <c r="K352" i="4"/>
  <c r="O352" i="4" s="1"/>
  <c r="K353" i="4"/>
  <c r="O353" i="4" s="1"/>
  <c r="K354" i="4"/>
  <c r="O354" i="4" s="1"/>
  <c r="K355" i="4"/>
  <c r="O355" i="4" s="1"/>
  <c r="K356" i="4"/>
  <c r="O356" i="4" s="1"/>
  <c r="K446" i="4"/>
  <c r="O446" i="4" s="1"/>
  <c r="K447" i="4"/>
  <c r="O447" i="4" s="1"/>
  <c r="K544" i="4"/>
  <c r="O544" i="4" s="1"/>
  <c r="K545" i="4"/>
  <c r="O545" i="4" s="1"/>
  <c r="K546" i="4"/>
  <c r="O546" i="4" s="1"/>
  <c r="K547" i="4"/>
  <c r="O547" i="4" s="1"/>
  <c r="K580" i="4"/>
  <c r="O580" i="4" s="1"/>
  <c r="K2482" i="4"/>
  <c r="O2482" i="4" s="1"/>
  <c r="K2483" i="4"/>
  <c r="O2483" i="4" s="1"/>
  <c r="K2484" i="4"/>
  <c r="O2484" i="4" s="1"/>
  <c r="K2485" i="4"/>
  <c r="O2485" i="4" s="1"/>
  <c r="K2486" i="4"/>
  <c r="O2486" i="4" s="1"/>
  <c r="K2574" i="4"/>
  <c r="O2574" i="4" s="1"/>
  <c r="K2575" i="4"/>
  <c r="O2575" i="4" s="1"/>
  <c r="K2576" i="4"/>
  <c r="O2576" i="4" s="1"/>
  <c r="K2577" i="4"/>
  <c r="O2577" i="4" s="1"/>
  <c r="K2578" i="4"/>
  <c r="O2578" i="4" s="1"/>
  <c r="K2592" i="4"/>
  <c r="O2592" i="4" s="1"/>
  <c r="K2661" i="4"/>
  <c r="O2661" i="4" s="1"/>
  <c r="K2795" i="4"/>
  <c r="O2795" i="4" s="1"/>
  <c r="K4141" i="4"/>
  <c r="O4141" i="4" s="1"/>
  <c r="K4142" i="4"/>
  <c r="O4142" i="4" s="1"/>
  <c r="K699" i="4"/>
  <c r="O699" i="4" s="1"/>
  <c r="K788" i="4"/>
  <c r="O788" i="4" s="1"/>
  <c r="K789" i="4"/>
  <c r="O789" i="4" s="1"/>
  <c r="K790" i="4"/>
  <c r="O790" i="4" s="1"/>
  <c r="K791" i="4"/>
  <c r="O791" i="4" s="1"/>
  <c r="K792" i="4"/>
  <c r="O792" i="4" s="1"/>
  <c r="K793" i="4"/>
  <c r="O793" i="4" s="1"/>
  <c r="K794" i="4"/>
  <c r="O794" i="4" s="1"/>
  <c r="K795" i="4"/>
  <c r="O795" i="4" s="1"/>
  <c r="K3549" i="4"/>
  <c r="O3549" i="4" s="1"/>
  <c r="K3618" i="4"/>
  <c r="O3618" i="4" s="1"/>
  <c r="K3619" i="4"/>
  <c r="O3619" i="4" s="1"/>
  <c r="K3620" i="4"/>
  <c r="O3620" i="4" s="1"/>
  <c r="K3621" i="4"/>
  <c r="O3621" i="4" s="1"/>
  <c r="K3622" i="4"/>
  <c r="O3622" i="4" s="1"/>
  <c r="K3623" i="4"/>
  <c r="O3623" i="4" s="1"/>
  <c r="K4042" i="4"/>
  <c r="O4042" i="4" s="1"/>
  <c r="K749" i="4"/>
  <c r="O749" i="4" s="1"/>
  <c r="K752" i="4"/>
  <c r="O752" i="4" s="1"/>
  <c r="K753" i="4"/>
  <c r="O753" i="4" s="1"/>
  <c r="K754" i="4"/>
  <c r="O754" i="4" s="1"/>
  <c r="K1038" i="4"/>
  <c r="O1038" i="4" s="1"/>
  <c r="K1039" i="4"/>
  <c r="O1039" i="4" s="1"/>
  <c r="K1040" i="4"/>
  <c r="O1040" i="4" s="1"/>
  <c r="K1041" i="4"/>
  <c r="O1041" i="4" s="1"/>
  <c r="K1042" i="4"/>
  <c r="O1042" i="4" s="1"/>
  <c r="K1043" i="4"/>
  <c r="O1043" i="4" s="1"/>
  <c r="K3281" i="4"/>
  <c r="O3281" i="4" s="1"/>
  <c r="K3282" i="4"/>
  <c r="O3282" i="4" s="1"/>
  <c r="K3283" i="4"/>
  <c r="O3283" i="4" s="1"/>
  <c r="K3284" i="4"/>
  <c r="O3284" i="4" s="1"/>
  <c r="K1044" i="4"/>
  <c r="O1044" i="4" s="1"/>
  <c r="K2555" i="4"/>
  <c r="O2555" i="4" s="1"/>
  <c r="K3664" i="4"/>
  <c r="O3664" i="4" s="1"/>
  <c r="K3665" i="4"/>
  <c r="O3665" i="4" s="1"/>
  <c r="K3579" i="4"/>
  <c r="O3579" i="4" s="1"/>
  <c r="K3580" i="4"/>
  <c r="O3580" i="4" s="1"/>
  <c r="K4160" i="4"/>
  <c r="O4160" i="4" s="1"/>
  <c r="K4161" i="4"/>
  <c r="O4161" i="4" s="1"/>
  <c r="K460" i="4"/>
  <c r="O460" i="4" s="1"/>
  <c r="K461" i="4"/>
  <c r="O461" i="4" s="1"/>
  <c r="K462" i="4"/>
  <c r="O462" i="4" s="1"/>
  <c r="K463" i="4"/>
  <c r="O463" i="4" s="1"/>
  <c r="K3852" i="4"/>
  <c r="O3852" i="4" s="1"/>
  <c r="K904" i="4"/>
  <c r="O904" i="4" s="1"/>
  <c r="K1582" i="4"/>
  <c r="O1582" i="4" s="1"/>
  <c r="K1202" i="4"/>
  <c r="O1202" i="4" s="1"/>
  <c r="K1203" i="4"/>
  <c r="O1203" i="4" s="1"/>
  <c r="K1204" i="4"/>
  <c r="O1204" i="4" s="1"/>
  <c r="K1205" i="4"/>
  <c r="O1205" i="4" s="1"/>
  <c r="K3138" i="4"/>
  <c r="O3138" i="4" s="1"/>
  <c r="K3481" i="4"/>
  <c r="O3481" i="4" s="1"/>
  <c r="K3482" i="4"/>
  <c r="O3482" i="4" s="1"/>
  <c r="K674" i="4"/>
  <c r="O674" i="4" s="1"/>
  <c r="K675" i="4"/>
  <c r="O675" i="4" s="1"/>
  <c r="K3845" i="4"/>
  <c r="O3845" i="4" s="1"/>
  <c r="K933" i="4"/>
  <c r="O933" i="4" s="1"/>
  <c r="K934" i="4"/>
  <c r="O934" i="4" s="1"/>
  <c r="K2053" i="4"/>
  <c r="O2053" i="4" s="1"/>
  <c r="K2881" i="4"/>
  <c r="O2881" i="4" s="1"/>
  <c r="K2882" i="4"/>
  <c r="O2882" i="4" s="1"/>
  <c r="K4435" i="4"/>
  <c r="O4435" i="4" s="1"/>
  <c r="K2615" i="4"/>
  <c r="O2615" i="4" s="1"/>
  <c r="K2616" i="4"/>
  <c r="O2616" i="4" s="1"/>
  <c r="K1308" i="4"/>
  <c r="O1308" i="4" s="1"/>
  <c r="K1592" i="4"/>
  <c r="O1592" i="4" s="1"/>
  <c r="K1627" i="4"/>
  <c r="O1627" i="4" s="1"/>
  <c r="K1628" i="4"/>
  <c r="O1628" i="4" s="1"/>
  <c r="K732" i="4"/>
  <c r="O732" i="4" s="1"/>
  <c r="K733" i="4"/>
  <c r="O733" i="4" s="1"/>
  <c r="K734" i="4"/>
  <c r="O734" i="4" s="1"/>
  <c r="K1773" i="4"/>
  <c r="O1773" i="4" s="1"/>
  <c r="K1802" i="4"/>
  <c r="O1802" i="4" s="1"/>
  <c r="K1829" i="4"/>
  <c r="O1829" i="4" s="1"/>
  <c r="K1830" i="4"/>
  <c r="O1830" i="4" s="1"/>
  <c r="K1831" i="4"/>
  <c r="O1831" i="4" s="1"/>
  <c r="K4180" i="4"/>
  <c r="O4180" i="4" s="1"/>
  <c r="K3031" i="4"/>
  <c r="O3031" i="4" s="1"/>
  <c r="K3032" i="4"/>
  <c r="O3032" i="4" s="1"/>
  <c r="K3033" i="4"/>
  <c r="O3033" i="4" s="1"/>
  <c r="K3034" i="4"/>
  <c r="O3034" i="4" s="1"/>
  <c r="K4818" i="4"/>
  <c r="O4818" i="4" s="1"/>
  <c r="K163" i="4"/>
  <c r="O163" i="4" s="1"/>
  <c r="K164" i="4"/>
  <c r="O164" i="4" s="1"/>
  <c r="K165" i="4"/>
  <c r="O165" i="4" s="1"/>
  <c r="K167" i="4"/>
  <c r="O167" i="4" s="1"/>
  <c r="K168" i="4"/>
  <c r="O168" i="4" s="1"/>
  <c r="K280" i="4"/>
  <c r="O280" i="4" s="1"/>
  <c r="K383" i="4"/>
  <c r="O383" i="4" s="1"/>
  <c r="K406" i="4"/>
  <c r="O406" i="4" s="1"/>
  <c r="K618" i="4"/>
  <c r="O618" i="4" s="1"/>
  <c r="K621" i="4"/>
  <c r="O621" i="4" s="1"/>
  <c r="K622" i="4"/>
  <c r="O622" i="4" s="1"/>
  <c r="K631" i="4"/>
  <c r="O631" i="4" s="1"/>
  <c r="K775" i="4"/>
  <c r="O775" i="4" s="1"/>
  <c r="K776" i="4"/>
  <c r="O776" i="4" s="1"/>
  <c r="K848" i="4"/>
  <c r="O848" i="4" s="1"/>
  <c r="K849" i="4"/>
  <c r="O849" i="4" s="1"/>
  <c r="K923" i="4"/>
  <c r="O923" i="4" s="1"/>
  <c r="K1414" i="4"/>
  <c r="O1414" i="4" s="1"/>
  <c r="K1536" i="4"/>
  <c r="O1536" i="4" s="1"/>
  <c r="K1789" i="4"/>
  <c r="O1789" i="4" s="1"/>
  <c r="K1790" i="4"/>
  <c r="O1790" i="4" s="1"/>
  <c r="K2478" i="4"/>
  <c r="O2478" i="4" s="1"/>
  <c r="K1847" i="4"/>
  <c r="O1847" i="4" s="1"/>
  <c r="K1848" i="4"/>
  <c r="O1848" i="4" s="1"/>
  <c r="K1915" i="4"/>
  <c r="O1915" i="4" s="1"/>
  <c r="K1916" i="4"/>
  <c r="O1916" i="4" s="1"/>
  <c r="K1951" i="4"/>
  <c r="O1951" i="4" s="1"/>
  <c r="K1952" i="4"/>
  <c r="O1952" i="4" s="1"/>
  <c r="K2100" i="4"/>
  <c r="O2100" i="4" s="1"/>
  <c r="K2102" i="4"/>
  <c r="O2102" i="4" s="1"/>
  <c r="K2155" i="4"/>
  <c r="O2155" i="4" s="1"/>
  <c r="K2156" i="4"/>
  <c r="O2156" i="4" s="1"/>
  <c r="K2157" i="4"/>
  <c r="O2157" i="4" s="1"/>
  <c r="K2158" i="4"/>
  <c r="O2158" i="4" s="1"/>
  <c r="K2386" i="4"/>
  <c r="O2386" i="4" s="1"/>
  <c r="K2509" i="4"/>
  <c r="O2509" i="4" s="1"/>
  <c r="K2510" i="4"/>
  <c r="O2510" i="4" s="1"/>
  <c r="K2640" i="4"/>
  <c r="O2640" i="4" s="1"/>
  <c r="K3782" i="4"/>
  <c r="O3782" i="4" s="1"/>
  <c r="K2773" i="4"/>
  <c r="O2773" i="4" s="1"/>
  <c r="K4654" i="4"/>
  <c r="O4654" i="4" s="1"/>
  <c r="K4663" i="4"/>
  <c r="O4663" i="4" s="1"/>
  <c r="K4650" i="4"/>
  <c r="O4650" i="4" s="1"/>
  <c r="K4665" i="4"/>
  <c r="O4665" i="4" s="1"/>
  <c r="K2866" i="4"/>
  <c r="O2866" i="4" s="1"/>
  <c r="K2867" i="4"/>
  <c r="O2867" i="4" s="1"/>
  <c r="K2223" i="4"/>
  <c r="O2223" i="4" s="1"/>
  <c r="K2228" i="4"/>
  <c r="O2228" i="4" s="1"/>
  <c r="K3271" i="4"/>
  <c r="O3271" i="4" s="1"/>
  <c r="K863" i="4"/>
  <c r="O863" i="4" s="1"/>
  <c r="K864" i="4"/>
  <c r="O864" i="4" s="1"/>
  <c r="K1464" i="4"/>
  <c r="O1464" i="4" s="1"/>
  <c r="K1465" i="4"/>
  <c r="O1465" i="4" s="1"/>
  <c r="K2372" i="4"/>
  <c r="O2372" i="4" s="1"/>
  <c r="K3865" i="4"/>
  <c r="O3865" i="4" s="1"/>
  <c r="K3866" i="4"/>
  <c r="O3866" i="4" s="1"/>
  <c r="K111" i="4"/>
  <c r="O111" i="4" s="1"/>
  <c r="K112" i="4"/>
  <c r="O112" i="4" s="1"/>
  <c r="K113" i="4"/>
  <c r="O113" i="4" s="1"/>
  <c r="K3606" i="4"/>
  <c r="O3606" i="4" s="1"/>
  <c r="K3607" i="4"/>
  <c r="O3607" i="4" s="1"/>
  <c r="K893" i="4"/>
  <c r="O893" i="4" s="1"/>
  <c r="K1078" i="4"/>
  <c r="O1078" i="4" s="1"/>
  <c r="K336" i="4"/>
  <c r="O336" i="4" s="1"/>
  <c r="K1551" i="4"/>
  <c r="O1551" i="4" s="1"/>
  <c r="K3447" i="4"/>
  <c r="O3447" i="4" s="1"/>
  <c r="K3448" i="4"/>
  <c r="O3448" i="4" s="1"/>
  <c r="K3449" i="4"/>
  <c r="O3449" i="4" s="1"/>
  <c r="K3450" i="4"/>
  <c r="O3450" i="4" s="1"/>
  <c r="K3451" i="4"/>
  <c r="O3451" i="4" s="1"/>
  <c r="K3507" i="4"/>
  <c r="O3507" i="4" s="1"/>
  <c r="K1398" i="4"/>
  <c r="O1398" i="4" s="1"/>
  <c r="K3194" i="4"/>
  <c r="O3194" i="4" s="1"/>
  <c r="K2020" i="4"/>
  <c r="O2020" i="4" s="1"/>
  <c r="K2021" i="4"/>
  <c r="O2021" i="4" s="1"/>
  <c r="K3247" i="4"/>
  <c r="O3247" i="4" s="1"/>
  <c r="K3161" i="4"/>
  <c r="O3161" i="4" s="1"/>
  <c r="K3162" i="4"/>
  <c r="O3162" i="4" s="1"/>
  <c r="K3163" i="4"/>
  <c r="O3163" i="4" s="1"/>
  <c r="K3164" i="4"/>
  <c r="O3164" i="4" s="1"/>
  <c r="K3165" i="4"/>
  <c r="O3165" i="4" s="1"/>
  <c r="K3166" i="4"/>
  <c r="O3166" i="4" s="1"/>
  <c r="K3167" i="4"/>
  <c r="O3167" i="4" s="1"/>
  <c r="K3168" i="4"/>
  <c r="O3168" i="4" s="1"/>
  <c r="K3169" i="4"/>
  <c r="O3169" i="4" s="1"/>
  <c r="K3170" i="4"/>
  <c r="O3170" i="4" s="1"/>
  <c r="K3171" i="4"/>
  <c r="O3171" i="4" s="1"/>
  <c r="K3172" i="4"/>
  <c r="O3172" i="4" s="1"/>
  <c r="K3173" i="4"/>
  <c r="O3173" i="4" s="1"/>
  <c r="K3174" i="4"/>
  <c r="O3174" i="4" s="1"/>
  <c r="K3175" i="4"/>
  <c r="O3175" i="4" s="1"/>
  <c r="K3176" i="4"/>
  <c r="O3176" i="4" s="1"/>
  <c r="K3177" i="4"/>
  <c r="O3177" i="4" s="1"/>
  <c r="K3319" i="4"/>
  <c r="O3319" i="4" s="1"/>
  <c r="K3452" i="4"/>
  <c r="O3452" i="4" s="1"/>
  <c r="K3300" i="4"/>
  <c r="O3300" i="4" s="1"/>
  <c r="K3794" i="4"/>
  <c r="O3794" i="4" s="1"/>
  <c r="K3795" i="4"/>
  <c r="O3795" i="4" s="1"/>
  <c r="K3796" i="4"/>
  <c r="O3796" i="4" s="1"/>
  <c r="K3797" i="4"/>
  <c r="O3797" i="4" s="1"/>
  <c r="K3798" i="4"/>
  <c r="O3798" i="4" s="1"/>
  <c r="K3799" i="4"/>
  <c r="O3799" i="4" s="1"/>
  <c r="K4202" i="4"/>
  <c r="O4202" i="4" s="1"/>
  <c r="K4203" i="4"/>
  <c r="O4203" i="4" s="1"/>
  <c r="K4204" i="4"/>
  <c r="O4204" i="4" s="1"/>
  <c r="K4205" i="4"/>
  <c r="O4205" i="4" s="1"/>
  <c r="K4206" i="4"/>
  <c r="O4206" i="4" s="1"/>
  <c r="K3272" i="4"/>
  <c r="O3272" i="4" s="1"/>
  <c r="K1107" i="4"/>
  <c r="O1107" i="4" s="1"/>
  <c r="K2469" i="4"/>
  <c r="O2469" i="4" s="1"/>
  <c r="K3394" i="4"/>
  <c r="O3394" i="4" s="1"/>
  <c r="K3395" i="4"/>
  <c r="O3395" i="4" s="1"/>
  <c r="K4770" i="4"/>
  <c r="O4770" i="4" s="1"/>
  <c r="K4771" i="4"/>
  <c r="O4771" i="4" s="1"/>
  <c r="K4772" i="4"/>
  <c r="O4772" i="4" s="1"/>
  <c r="K1007" i="4"/>
  <c r="O1007" i="4" s="1"/>
  <c r="K2440" i="4"/>
  <c r="O2440" i="4" s="1"/>
  <c r="K3336" i="4"/>
  <c r="O3336" i="4" s="1"/>
  <c r="K3337" i="4"/>
  <c r="O3337" i="4" s="1"/>
  <c r="K4198" i="4"/>
  <c r="O4198" i="4" s="1"/>
  <c r="K4199" i="4"/>
  <c r="O4199" i="4" s="1"/>
  <c r="K478" i="4"/>
  <c r="O478" i="4" s="1"/>
  <c r="K479" i="4"/>
  <c r="O479" i="4" s="1"/>
  <c r="K480" i="4"/>
  <c r="O480" i="4" s="1"/>
  <c r="K3360" i="4"/>
  <c r="O3360" i="4" s="1"/>
  <c r="K3361" i="4"/>
  <c r="O3361" i="4" s="1"/>
  <c r="K3362" i="4"/>
  <c r="O3362" i="4" s="1"/>
  <c r="K3370" i="4"/>
  <c r="O3370" i="4" s="1"/>
  <c r="K2322" i="4"/>
  <c r="O2322" i="4" s="1"/>
  <c r="K3816" i="4"/>
  <c r="O3816" i="4" s="1"/>
  <c r="K3817" i="4"/>
  <c r="O3817" i="4" s="1"/>
  <c r="K3818" i="4"/>
  <c r="O3818" i="4" s="1"/>
  <c r="K868" i="4"/>
  <c r="O868" i="4" s="1"/>
  <c r="K4779" i="4"/>
  <c r="O4779" i="4" s="1"/>
  <c r="K4805" i="4"/>
  <c r="O4805" i="4" s="1"/>
  <c r="K4806" i="4"/>
  <c r="O4806" i="4" s="1"/>
  <c r="K375" i="4"/>
  <c r="O375" i="4" s="1"/>
  <c r="K3414" i="4"/>
  <c r="O3414" i="4" s="1"/>
  <c r="K3492" i="4"/>
  <c r="O3492" i="4" s="1"/>
  <c r="K3493" i="4"/>
  <c r="O3493" i="4" s="1"/>
  <c r="K4168" i="4"/>
  <c r="O4168" i="4" s="1"/>
  <c r="K3696" i="4"/>
  <c r="O3696" i="4" s="1"/>
  <c r="K4603" i="4"/>
  <c r="O4603" i="4" s="1"/>
  <c r="K430" i="4"/>
  <c r="O430" i="4" s="1"/>
  <c r="K431" i="4"/>
  <c r="O431" i="4" s="1"/>
  <c r="K1364" i="4"/>
  <c r="O1364" i="4" s="1"/>
  <c r="K1365" i="4"/>
  <c r="O1365" i="4" s="1"/>
  <c r="K1756" i="4"/>
  <c r="O1756" i="4" s="1"/>
  <c r="K3539" i="4"/>
  <c r="O3539" i="4" s="1"/>
  <c r="K2472" i="4"/>
  <c r="O2472" i="4" s="1"/>
  <c r="K2999" i="4"/>
  <c r="O2999" i="4" s="1"/>
  <c r="K3000" i="4"/>
  <c r="O3000" i="4" s="1"/>
  <c r="K3001" i="4"/>
  <c r="O3001" i="4" s="1"/>
  <c r="K3002" i="4"/>
  <c r="O3002" i="4" s="1"/>
  <c r="K3215" i="4"/>
  <c r="O3215" i="4" s="1"/>
  <c r="K3615" i="4"/>
  <c r="O3615" i="4" s="1"/>
  <c r="K3616" i="4"/>
  <c r="O3616" i="4" s="1"/>
  <c r="K4608" i="4"/>
  <c r="O4608" i="4" s="1"/>
  <c r="K4609" i="4"/>
  <c r="O4609" i="4" s="1"/>
  <c r="K4610" i="4"/>
  <c r="O4610" i="4" s="1"/>
  <c r="K419" i="4"/>
  <c r="O419" i="4" s="1"/>
  <c r="K420" i="4"/>
  <c r="O420" i="4" s="1"/>
  <c r="K2249" i="4"/>
  <c r="O2249" i="4" s="1"/>
  <c r="K3871" i="4"/>
  <c r="O3871" i="4" s="1"/>
  <c r="K3872" i="4"/>
  <c r="O3872" i="4" s="1"/>
  <c r="K3944" i="4"/>
  <c r="O3944" i="4" s="1"/>
  <c r="K3945" i="4"/>
  <c r="O3945" i="4" s="1"/>
  <c r="K3946" i="4"/>
  <c r="O3946" i="4" s="1"/>
  <c r="K828" i="4"/>
  <c r="O828" i="4" s="1"/>
  <c r="K829" i="4"/>
  <c r="O829" i="4" s="1"/>
  <c r="K830" i="4"/>
  <c r="O830" i="4" s="1"/>
  <c r="K1089" i="4"/>
  <c r="O1089" i="4" s="1"/>
  <c r="K4207" i="4"/>
  <c r="O4207" i="4" s="1"/>
  <c r="K4208" i="4"/>
  <c r="O4208" i="4" s="1"/>
  <c r="K4209" i="4"/>
  <c r="O4209" i="4" s="1"/>
  <c r="K4210" i="4"/>
  <c r="O4210" i="4" s="1"/>
  <c r="K4214" i="4"/>
  <c r="O4214" i="4" s="1"/>
  <c r="K4097" i="4"/>
  <c r="O4097" i="4" s="1"/>
  <c r="K3662" i="4"/>
  <c r="O3662" i="4" s="1"/>
  <c r="K3663" i="4"/>
  <c r="O3663" i="4" s="1"/>
  <c r="K3143" i="4"/>
  <c r="O3143" i="4" s="1"/>
  <c r="K3144" i="4"/>
  <c r="O3144" i="4" s="1"/>
  <c r="K3145" i="4"/>
  <c r="O3145" i="4" s="1"/>
  <c r="K3697" i="4"/>
  <c r="O3697" i="4" s="1"/>
  <c r="K4098" i="4"/>
  <c r="O4098" i="4" s="1"/>
  <c r="K4099" i="4"/>
  <c r="O4099" i="4" s="1"/>
  <c r="K4100" i="4"/>
  <c r="O4100" i="4" s="1"/>
  <c r="K4101" i="4"/>
  <c r="O4101" i="4" s="1"/>
  <c r="K4102" i="4"/>
  <c r="O4102" i="4" s="1"/>
  <c r="K4103" i="4"/>
  <c r="O4103" i="4" s="1"/>
  <c r="K4104" i="4"/>
  <c r="O4104" i="4" s="1"/>
  <c r="K4105" i="4"/>
  <c r="O4105" i="4" s="1"/>
  <c r="K4343" i="4"/>
  <c r="O4343" i="4" s="1"/>
  <c r="K4292" i="4"/>
  <c r="O4292" i="4" s="1"/>
  <c r="K4763" i="4"/>
  <c r="O4763" i="4" s="1"/>
  <c r="K4764" i="4"/>
  <c r="O4764" i="4" s="1"/>
  <c r="K1247" i="4"/>
  <c r="O1247" i="4" s="1"/>
  <c r="K3210" i="4"/>
  <c r="O3210" i="4" s="1"/>
  <c r="K1001" i="4"/>
  <c r="O1001" i="4" s="1"/>
  <c r="K1002" i="4"/>
  <c r="O1002" i="4" s="1"/>
  <c r="K1003" i="4"/>
  <c r="O1003" i="4" s="1"/>
  <c r="K1004" i="4"/>
  <c r="O1004" i="4" s="1"/>
  <c r="K1005" i="4"/>
  <c r="O1005" i="4" s="1"/>
  <c r="K1010" i="4"/>
  <c r="O1010" i="4" s="1"/>
  <c r="K1011" i="4"/>
  <c r="O1011" i="4" s="1"/>
  <c r="K1012" i="4"/>
  <c r="O1012" i="4" s="1"/>
  <c r="K1013" i="4"/>
  <c r="O1013" i="4" s="1"/>
  <c r="K1014" i="4"/>
  <c r="O1014" i="4" s="1"/>
  <c r="K1015" i="4"/>
  <c r="O1015" i="4" s="1"/>
  <c r="K1016" i="4"/>
  <c r="O1016" i="4" s="1"/>
  <c r="K1017" i="4"/>
  <c r="O1017" i="4" s="1"/>
  <c r="K1018" i="4"/>
  <c r="O1018" i="4" s="1"/>
  <c r="K1019" i="4"/>
  <c r="O1019" i="4" s="1"/>
  <c r="K1020" i="4"/>
  <c r="O1020" i="4" s="1"/>
  <c r="K1021" i="4"/>
  <c r="O1021" i="4" s="1"/>
  <c r="K1022" i="4"/>
  <c r="O1022" i="4" s="1"/>
  <c r="K1023" i="4"/>
  <c r="O1023" i="4" s="1"/>
  <c r="K1024" i="4"/>
  <c r="O1024" i="4" s="1"/>
  <c r="K1566" i="4"/>
  <c r="O1566" i="4" s="1"/>
  <c r="K1567" i="4"/>
  <c r="O1567" i="4" s="1"/>
  <c r="K1568" i="4"/>
  <c r="O1568" i="4" s="1"/>
  <c r="K1602" i="4"/>
  <c r="O1602" i="4" s="1"/>
  <c r="K1603" i="4"/>
  <c r="O1603" i="4" s="1"/>
  <c r="K1991" i="4"/>
  <c r="O1991" i="4" s="1"/>
  <c r="K1992" i="4"/>
  <c r="O1992" i="4" s="1"/>
  <c r="K2" i="4"/>
  <c r="O2" i="4" s="1"/>
  <c r="K2" i="2"/>
  <c r="O2" i="2" s="1"/>
  <c r="K3" i="2"/>
  <c r="O3" i="2" s="1"/>
  <c r="K4" i="2"/>
  <c r="O4" i="2" s="1"/>
  <c r="K5" i="2"/>
  <c r="O5" i="2" s="1"/>
  <c r="K6" i="2"/>
  <c r="O6" i="2" s="1"/>
  <c r="K7" i="2"/>
  <c r="O7" i="2" s="1"/>
  <c r="K8" i="2"/>
  <c r="O8" i="2" s="1"/>
  <c r="K9" i="2"/>
  <c r="O9" i="2" s="1"/>
  <c r="K10" i="2"/>
  <c r="O10" i="2" s="1"/>
  <c r="K11" i="2"/>
  <c r="O11" i="2" s="1"/>
  <c r="K12" i="2"/>
  <c r="O12" i="2" s="1"/>
  <c r="K13" i="2"/>
  <c r="O13" i="2" s="1"/>
  <c r="K14" i="2"/>
  <c r="O14" i="2" s="1"/>
  <c r="K15" i="2"/>
  <c r="O15" i="2" s="1"/>
  <c r="K16" i="2"/>
  <c r="O16" i="2" s="1"/>
  <c r="K17" i="2"/>
  <c r="O17" i="2" s="1"/>
  <c r="K18" i="2"/>
  <c r="O18" i="2" s="1"/>
  <c r="K19" i="2"/>
  <c r="O19" i="2" s="1"/>
  <c r="K20" i="2"/>
  <c r="O20" i="2" s="1"/>
  <c r="K24" i="2"/>
  <c r="O24" i="2" s="1"/>
  <c r="K25" i="2"/>
  <c r="O25" i="2" s="1"/>
  <c r="K26" i="2"/>
  <c r="O26" i="2" s="1"/>
  <c r="K27" i="2"/>
  <c r="O27" i="2" s="1"/>
  <c r="K28" i="2"/>
  <c r="O28" i="2" s="1"/>
  <c r="K29" i="2"/>
  <c r="O29" i="2" s="1"/>
  <c r="K30" i="2"/>
  <c r="O30" i="2" s="1"/>
  <c r="K31" i="2"/>
  <c r="O31" i="2" s="1"/>
  <c r="K32" i="2"/>
  <c r="O32" i="2" s="1"/>
  <c r="K33" i="2"/>
  <c r="O33" i="2" s="1"/>
  <c r="K34" i="2"/>
  <c r="O34" i="2" s="1"/>
  <c r="K35" i="2"/>
  <c r="O35" i="2" s="1"/>
  <c r="K36" i="2"/>
  <c r="O36" i="2" s="1"/>
  <c r="K37" i="2"/>
  <c r="O37" i="2" s="1"/>
  <c r="K38" i="2"/>
  <c r="O38" i="2" s="1"/>
  <c r="K39" i="2"/>
  <c r="O39" i="2" s="1"/>
  <c r="K43" i="2"/>
  <c r="O43" i="2" s="1"/>
  <c r="K44" i="2"/>
  <c r="O44" i="2" s="1"/>
  <c r="K46" i="2"/>
  <c r="O46" i="2" s="1"/>
  <c r="K47" i="2"/>
  <c r="O47" i="2" s="1"/>
  <c r="K48" i="2"/>
  <c r="O48" i="2" s="1"/>
  <c r="K49" i="2"/>
  <c r="O49" i="2" s="1"/>
  <c r="K50" i="2"/>
  <c r="O50" i="2" s="1"/>
  <c r="K51" i="2"/>
  <c r="O51" i="2" s="1"/>
  <c r="K52" i="2"/>
  <c r="O52" i="2" s="1"/>
  <c r="K53" i="2"/>
  <c r="O53" i="2" s="1"/>
  <c r="K54" i="2"/>
  <c r="O54" i="2" s="1"/>
  <c r="K55" i="2"/>
  <c r="O55" i="2" s="1"/>
  <c r="K56" i="2"/>
  <c r="O56" i="2" s="1"/>
  <c r="K57" i="2"/>
  <c r="O57" i="2" s="1"/>
  <c r="K58" i="2"/>
  <c r="O58" i="2" s="1"/>
  <c r="K59" i="2"/>
  <c r="O59" i="2" s="1"/>
  <c r="K60" i="2"/>
  <c r="O60" i="2" s="1"/>
  <c r="K61" i="2"/>
  <c r="O61" i="2" s="1"/>
  <c r="K62" i="2"/>
  <c r="O62" i="2" s="1"/>
  <c r="K63" i="2"/>
  <c r="O63" i="2" s="1"/>
  <c r="K64" i="2"/>
  <c r="O64" i="2" s="1"/>
  <c r="K65" i="2"/>
  <c r="O65" i="2" s="1"/>
  <c r="K66" i="2"/>
  <c r="O66" i="2" s="1"/>
  <c r="K67" i="2"/>
  <c r="O67" i="2" s="1"/>
  <c r="K68" i="2"/>
  <c r="O68" i="2" s="1"/>
  <c r="K69" i="2"/>
  <c r="O69" i="2" s="1"/>
  <c r="K70" i="2"/>
  <c r="O70" i="2" s="1"/>
  <c r="K71" i="2"/>
  <c r="O71" i="2" s="1"/>
  <c r="K72" i="2"/>
  <c r="O72" i="2" s="1"/>
  <c r="K73" i="2"/>
  <c r="O73" i="2" s="1"/>
  <c r="K74" i="2"/>
  <c r="O74" i="2" s="1"/>
  <c r="K75" i="2"/>
  <c r="O75" i="2" s="1"/>
  <c r="K76" i="2"/>
  <c r="O76" i="2" s="1"/>
  <c r="K77" i="2"/>
  <c r="O77" i="2" s="1"/>
  <c r="K78" i="2"/>
  <c r="O78" i="2" s="1"/>
  <c r="K79" i="2"/>
  <c r="O79" i="2" s="1"/>
  <c r="K80" i="2"/>
  <c r="O80" i="2" s="1"/>
  <c r="K81" i="2"/>
  <c r="O81" i="2" s="1"/>
  <c r="K82" i="2"/>
  <c r="O82" i="2" s="1"/>
  <c r="K83" i="2"/>
  <c r="O83" i="2" s="1"/>
  <c r="K84" i="2"/>
  <c r="O84" i="2" s="1"/>
  <c r="K85" i="2"/>
  <c r="O85" i="2" s="1"/>
  <c r="K86" i="2"/>
  <c r="O86" i="2" s="1"/>
  <c r="K87" i="2"/>
  <c r="O87" i="2" s="1"/>
  <c r="K88" i="2"/>
  <c r="O88" i="2" s="1"/>
  <c r="K89" i="2"/>
  <c r="O89" i="2" s="1"/>
  <c r="K90" i="2"/>
  <c r="O90" i="2" s="1"/>
  <c r="K91" i="2"/>
  <c r="O91" i="2" s="1"/>
  <c r="K92" i="2"/>
  <c r="O92" i="2" s="1"/>
  <c r="K93" i="2"/>
  <c r="O93" i="2" s="1"/>
  <c r="K94" i="2"/>
  <c r="O94" i="2" s="1"/>
  <c r="K95" i="2"/>
  <c r="O95" i="2" s="1"/>
  <c r="K96" i="2"/>
  <c r="O96" i="2" s="1"/>
  <c r="K97" i="2"/>
  <c r="O97" i="2" s="1"/>
  <c r="K98" i="2"/>
  <c r="O98" i="2" s="1"/>
  <c r="K99" i="2"/>
  <c r="O99" i="2" s="1"/>
  <c r="K100" i="2"/>
  <c r="O100" i="2" s="1"/>
  <c r="K101" i="2"/>
  <c r="O101" i="2" s="1"/>
  <c r="K102" i="2"/>
  <c r="O102" i="2" s="1"/>
  <c r="K103" i="2"/>
  <c r="O103" i="2" s="1"/>
  <c r="K104" i="2"/>
  <c r="O104" i="2" s="1"/>
  <c r="K105" i="2"/>
  <c r="O105" i="2" s="1"/>
  <c r="K106" i="2"/>
  <c r="O106" i="2" s="1"/>
  <c r="K107" i="2"/>
  <c r="O107" i="2" s="1"/>
  <c r="K108" i="2"/>
  <c r="O108" i="2" s="1"/>
  <c r="K109" i="2"/>
  <c r="O109" i="2" s="1"/>
  <c r="K110" i="2"/>
  <c r="O110" i="2" s="1"/>
  <c r="K111" i="2"/>
  <c r="O111" i="2" s="1"/>
  <c r="K112" i="2"/>
  <c r="O112" i="2" s="1"/>
  <c r="K113" i="2"/>
  <c r="O113" i="2" s="1"/>
  <c r="K114" i="2"/>
  <c r="O114" i="2" s="1"/>
  <c r="K115" i="2"/>
  <c r="O115" i="2" s="1"/>
  <c r="K116" i="2"/>
  <c r="O116" i="2" s="1"/>
  <c r="K117" i="2"/>
  <c r="O117" i="2" s="1"/>
  <c r="K118" i="2"/>
  <c r="O118" i="2" s="1"/>
  <c r="K119" i="2"/>
  <c r="O119" i="2" s="1"/>
  <c r="K120" i="2"/>
  <c r="O120" i="2" s="1"/>
  <c r="K121" i="2"/>
  <c r="O121" i="2" s="1"/>
  <c r="K122" i="2"/>
  <c r="O122" i="2" s="1"/>
  <c r="K123" i="2"/>
  <c r="O123" i="2" s="1"/>
  <c r="K124" i="2"/>
  <c r="O124" i="2" s="1"/>
  <c r="K125" i="2"/>
  <c r="O125" i="2" s="1"/>
  <c r="K126" i="2"/>
  <c r="O126" i="2" s="1"/>
  <c r="K127" i="2"/>
  <c r="O127" i="2" s="1"/>
  <c r="K128" i="2"/>
  <c r="O128" i="2" s="1"/>
  <c r="K129" i="2"/>
  <c r="O129" i="2" s="1"/>
  <c r="K130" i="2"/>
  <c r="O130" i="2" s="1"/>
  <c r="K131" i="2"/>
  <c r="O131" i="2" s="1"/>
  <c r="K132" i="2"/>
  <c r="O132" i="2" s="1"/>
  <c r="K133" i="2"/>
  <c r="O133" i="2" s="1"/>
  <c r="K134" i="2"/>
  <c r="O134" i="2" s="1"/>
  <c r="K135" i="2"/>
  <c r="O135" i="2" s="1"/>
  <c r="K136" i="2"/>
  <c r="O136" i="2" s="1"/>
  <c r="K137" i="2"/>
  <c r="O137" i="2" s="1"/>
  <c r="K138" i="2"/>
  <c r="O138" i="2" s="1"/>
  <c r="K139" i="2"/>
  <c r="O139" i="2" s="1"/>
  <c r="K140" i="2"/>
  <c r="O140" i="2" s="1"/>
  <c r="K141" i="2"/>
  <c r="O141" i="2" s="1"/>
  <c r="K142" i="2"/>
  <c r="O142" i="2" s="1"/>
  <c r="K143" i="2"/>
  <c r="O143" i="2" s="1"/>
  <c r="K144" i="2"/>
  <c r="O144" i="2" s="1"/>
  <c r="K145" i="2"/>
  <c r="O145" i="2" s="1"/>
  <c r="K146" i="2"/>
  <c r="O146" i="2" s="1"/>
  <c r="K147" i="2"/>
  <c r="O147" i="2" s="1"/>
  <c r="K148" i="2"/>
  <c r="O148" i="2" s="1"/>
  <c r="K149" i="2"/>
  <c r="O149" i="2" s="1"/>
  <c r="K150" i="2"/>
  <c r="O150" i="2" s="1"/>
  <c r="K151" i="2"/>
  <c r="O151" i="2" s="1"/>
  <c r="K152" i="2"/>
  <c r="O152" i="2" s="1"/>
  <c r="K153" i="2"/>
  <c r="O153" i="2" s="1"/>
  <c r="K154" i="2"/>
  <c r="O154" i="2" s="1"/>
  <c r="K155" i="2"/>
  <c r="O155" i="2" s="1"/>
  <c r="K156" i="2"/>
  <c r="O156" i="2" s="1"/>
  <c r="K157" i="2"/>
  <c r="O157" i="2" s="1"/>
  <c r="K158" i="2"/>
  <c r="O158" i="2" s="1"/>
  <c r="K159" i="2"/>
  <c r="O159" i="2" s="1"/>
  <c r="K160" i="2"/>
  <c r="O160" i="2" s="1"/>
  <c r="K161" i="2"/>
  <c r="O161" i="2" s="1"/>
  <c r="K162" i="2"/>
  <c r="O162" i="2" s="1"/>
  <c r="K163" i="2"/>
  <c r="O163" i="2" s="1"/>
  <c r="K164" i="2"/>
  <c r="O164" i="2" s="1"/>
  <c r="K165" i="2"/>
  <c r="O165" i="2" s="1"/>
  <c r="K166" i="2"/>
  <c r="O166" i="2" s="1"/>
  <c r="K167" i="2"/>
  <c r="O167" i="2" s="1"/>
  <c r="K168" i="2"/>
  <c r="O168" i="2" s="1"/>
  <c r="K169" i="2"/>
  <c r="O169" i="2" s="1"/>
  <c r="K170" i="2"/>
  <c r="O170" i="2" s="1"/>
  <c r="K171" i="2"/>
  <c r="O171" i="2" s="1"/>
  <c r="K172" i="2"/>
  <c r="O172" i="2" s="1"/>
  <c r="K173" i="2"/>
  <c r="O173" i="2" s="1"/>
  <c r="K174" i="2"/>
  <c r="O174" i="2" s="1"/>
  <c r="K175" i="2"/>
  <c r="O175" i="2" s="1"/>
  <c r="K176" i="2"/>
  <c r="O176" i="2" s="1"/>
  <c r="K177" i="2"/>
  <c r="O177" i="2" s="1"/>
  <c r="K178" i="2"/>
  <c r="O178" i="2" s="1"/>
  <c r="K179" i="2"/>
  <c r="O179" i="2" s="1"/>
  <c r="K180" i="2"/>
  <c r="O180" i="2" s="1"/>
  <c r="K181" i="2"/>
  <c r="O181" i="2" s="1"/>
  <c r="K182" i="2"/>
  <c r="O182" i="2" s="1"/>
  <c r="K183" i="2"/>
  <c r="O183" i="2" s="1"/>
  <c r="K184" i="2"/>
  <c r="O184" i="2" s="1"/>
  <c r="K185" i="2"/>
  <c r="O185" i="2" s="1"/>
  <c r="K186" i="2"/>
  <c r="O186" i="2" s="1"/>
  <c r="K187" i="2"/>
  <c r="O187" i="2" s="1"/>
  <c r="K188" i="2"/>
  <c r="O188" i="2" s="1"/>
  <c r="K189" i="2"/>
  <c r="O189" i="2" s="1"/>
  <c r="K190" i="2"/>
  <c r="O190" i="2" s="1"/>
  <c r="K191" i="2"/>
  <c r="O191" i="2" s="1"/>
  <c r="K192" i="2"/>
  <c r="O192" i="2" s="1"/>
  <c r="K193" i="2"/>
  <c r="O193" i="2" s="1"/>
  <c r="K194" i="2"/>
  <c r="O194" i="2" s="1"/>
  <c r="K195" i="2"/>
  <c r="O195" i="2" s="1"/>
  <c r="K196" i="2"/>
  <c r="O196" i="2" s="1"/>
  <c r="K197" i="2"/>
  <c r="O197" i="2" s="1"/>
  <c r="K198" i="2"/>
  <c r="O198" i="2" s="1"/>
  <c r="K199" i="2"/>
  <c r="O199" i="2" s="1"/>
  <c r="K200" i="2"/>
  <c r="O200" i="2" s="1"/>
  <c r="K201" i="2"/>
  <c r="O201" i="2" s="1"/>
  <c r="K202" i="2"/>
  <c r="O202" i="2" s="1"/>
  <c r="K203" i="2"/>
  <c r="O203" i="2" s="1"/>
  <c r="K204" i="2"/>
  <c r="O204" i="2" s="1"/>
  <c r="K205" i="2"/>
  <c r="O205" i="2" s="1"/>
  <c r="K206" i="2"/>
  <c r="O206" i="2" s="1"/>
  <c r="K207" i="2"/>
  <c r="O207" i="2" s="1"/>
  <c r="K208" i="2"/>
  <c r="O208" i="2" s="1"/>
  <c r="K209" i="2"/>
  <c r="O209" i="2" s="1"/>
  <c r="K210" i="2"/>
  <c r="O210" i="2" s="1"/>
  <c r="K211" i="2"/>
  <c r="O211" i="2" s="1"/>
  <c r="K212" i="2"/>
  <c r="O212" i="2" s="1"/>
  <c r="K213" i="2"/>
  <c r="O213" i="2" s="1"/>
  <c r="K214" i="2"/>
  <c r="O214" i="2" s="1"/>
  <c r="K215" i="2"/>
  <c r="O215" i="2" s="1"/>
  <c r="K216" i="2"/>
  <c r="O216" i="2" s="1"/>
  <c r="K217" i="2"/>
  <c r="O217" i="2" s="1"/>
  <c r="K218" i="2"/>
  <c r="O218" i="2" s="1"/>
  <c r="K219" i="2"/>
  <c r="O219" i="2" s="1"/>
  <c r="K220" i="2"/>
  <c r="O220" i="2" s="1"/>
  <c r="K221" i="2"/>
  <c r="O221" i="2" s="1"/>
  <c r="K222" i="2"/>
  <c r="O222" i="2" s="1"/>
  <c r="K223" i="2"/>
  <c r="O223" i="2" s="1"/>
  <c r="K224" i="2"/>
  <c r="O224" i="2" s="1"/>
  <c r="K225" i="2"/>
  <c r="O225" i="2" s="1"/>
  <c r="K226" i="2"/>
  <c r="O226" i="2" s="1"/>
  <c r="K227" i="2"/>
  <c r="O227" i="2" s="1"/>
  <c r="K228" i="2"/>
  <c r="O228" i="2" s="1"/>
  <c r="K229" i="2"/>
  <c r="O229" i="2" s="1"/>
  <c r="K230" i="2"/>
  <c r="O230" i="2" s="1"/>
  <c r="K231" i="2"/>
  <c r="O231" i="2" s="1"/>
  <c r="K232" i="2"/>
  <c r="O232" i="2" s="1"/>
  <c r="K233" i="2"/>
  <c r="O233" i="2" s="1"/>
  <c r="K234" i="2"/>
  <c r="O234" i="2" s="1"/>
  <c r="K235" i="2"/>
  <c r="O235" i="2" s="1"/>
  <c r="K236" i="2"/>
  <c r="O236" i="2" s="1"/>
  <c r="K237" i="2"/>
  <c r="O237" i="2" s="1"/>
  <c r="K238" i="2"/>
  <c r="O238" i="2" s="1"/>
  <c r="K239" i="2"/>
  <c r="O239" i="2" s="1"/>
  <c r="K240" i="2"/>
  <c r="O240" i="2" s="1"/>
  <c r="K241" i="2"/>
  <c r="O241" i="2" s="1"/>
  <c r="K242" i="2"/>
  <c r="O242" i="2" s="1"/>
  <c r="K243" i="2"/>
  <c r="O243" i="2" s="1"/>
  <c r="K244" i="2"/>
  <c r="O244" i="2" s="1"/>
  <c r="K245" i="2"/>
  <c r="O245" i="2" s="1"/>
  <c r="K246" i="2"/>
  <c r="O246" i="2" s="1"/>
  <c r="K247" i="2"/>
  <c r="O247" i="2" s="1"/>
  <c r="K248" i="2"/>
  <c r="O248" i="2" s="1"/>
  <c r="K249" i="2"/>
  <c r="O249" i="2" s="1"/>
  <c r="K250" i="2"/>
  <c r="O250" i="2" s="1"/>
  <c r="K251" i="2"/>
  <c r="O251" i="2" s="1"/>
  <c r="K252" i="2"/>
  <c r="O252" i="2" s="1"/>
  <c r="K253" i="2"/>
  <c r="O253" i="2" s="1"/>
  <c r="K254" i="2"/>
  <c r="O254" i="2" s="1"/>
  <c r="K255" i="2"/>
  <c r="O255" i="2" s="1"/>
  <c r="K256" i="2"/>
  <c r="O256" i="2" s="1"/>
  <c r="K257" i="2"/>
  <c r="O257" i="2" s="1"/>
  <c r="K258" i="2"/>
  <c r="O258" i="2" s="1"/>
  <c r="K259" i="2"/>
  <c r="O259" i="2" s="1"/>
  <c r="K260" i="2"/>
  <c r="O260" i="2" s="1"/>
  <c r="K261" i="2"/>
  <c r="O261" i="2" s="1"/>
  <c r="K262" i="2"/>
  <c r="O262" i="2" s="1"/>
  <c r="K263" i="2"/>
  <c r="O263" i="2" s="1"/>
  <c r="K264" i="2"/>
  <c r="O264" i="2" s="1"/>
  <c r="K265" i="2"/>
  <c r="O265" i="2" s="1"/>
  <c r="K266" i="2"/>
  <c r="O266" i="2" s="1"/>
  <c r="K267" i="2"/>
  <c r="O267" i="2" s="1"/>
  <c r="K268" i="2"/>
  <c r="O268" i="2" s="1"/>
  <c r="K269" i="2"/>
  <c r="O269" i="2" s="1"/>
  <c r="K270" i="2"/>
  <c r="O270" i="2" s="1"/>
  <c r="K272" i="2"/>
  <c r="O272" i="2" s="1"/>
  <c r="K273" i="2"/>
  <c r="O273" i="2" s="1"/>
  <c r="K274" i="2"/>
  <c r="O274" i="2" s="1"/>
  <c r="K275" i="2"/>
  <c r="O275" i="2" s="1"/>
  <c r="K276" i="2"/>
  <c r="O276" i="2" s="1"/>
  <c r="K277" i="2"/>
  <c r="O277" i="2" s="1"/>
  <c r="K278" i="2"/>
  <c r="O278" i="2" s="1"/>
  <c r="K279" i="2"/>
  <c r="O279" i="2" s="1"/>
  <c r="K280" i="2"/>
  <c r="O280" i="2" s="1"/>
  <c r="K281" i="2"/>
  <c r="O281" i="2" s="1"/>
  <c r="K282" i="2"/>
  <c r="O282" i="2" s="1"/>
  <c r="K283" i="2"/>
  <c r="O283" i="2" s="1"/>
  <c r="K284" i="2"/>
  <c r="O284" i="2" s="1"/>
  <c r="K285" i="2"/>
  <c r="O285" i="2" s="1"/>
  <c r="K286" i="2"/>
  <c r="O286" i="2" s="1"/>
  <c r="K287" i="2"/>
  <c r="O287" i="2" s="1"/>
  <c r="K288" i="2"/>
  <c r="O288" i="2" s="1"/>
  <c r="K289" i="2"/>
  <c r="O289" i="2" s="1"/>
  <c r="K290" i="2"/>
  <c r="O290" i="2" s="1"/>
  <c r="K291" i="2"/>
  <c r="O291" i="2" s="1"/>
  <c r="K292" i="2"/>
  <c r="O292" i="2" s="1"/>
  <c r="K293" i="2"/>
  <c r="O293" i="2" s="1"/>
  <c r="K294" i="2"/>
  <c r="O294" i="2" s="1"/>
  <c r="K295" i="2"/>
  <c r="O295" i="2" s="1"/>
  <c r="K296" i="2"/>
  <c r="O296" i="2" s="1"/>
  <c r="K297" i="2"/>
  <c r="O297" i="2" s="1"/>
  <c r="K298" i="2"/>
  <c r="O298" i="2" s="1"/>
  <c r="K299" i="2"/>
  <c r="O299" i="2" s="1"/>
  <c r="K300" i="2"/>
  <c r="O300" i="2" s="1"/>
  <c r="K301" i="2"/>
  <c r="O301" i="2" s="1"/>
  <c r="K302" i="2"/>
  <c r="O302" i="2" s="1"/>
  <c r="K303" i="2"/>
  <c r="O303" i="2" s="1"/>
  <c r="K304" i="2"/>
  <c r="O304" i="2" s="1"/>
  <c r="K305" i="2"/>
  <c r="O305" i="2" s="1"/>
  <c r="K306" i="2"/>
  <c r="O306" i="2" s="1"/>
  <c r="K307" i="2"/>
  <c r="O307" i="2" s="1"/>
  <c r="K308" i="2"/>
  <c r="O308" i="2" s="1"/>
  <c r="K309" i="2"/>
  <c r="O309" i="2" s="1"/>
  <c r="K310" i="2"/>
  <c r="O310" i="2" s="1"/>
  <c r="K311" i="2"/>
  <c r="O311" i="2" s="1"/>
  <c r="K312" i="2"/>
  <c r="O312" i="2" s="1"/>
  <c r="K313" i="2"/>
  <c r="O313" i="2" s="1"/>
  <c r="K314" i="2"/>
  <c r="O314" i="2" s="1"/>
  <c r="K315" i="2"/>
  <c r="O315" i="2" s="1"/>
  <c r="K316" i="2"/>
  <c r="O316" i="2" s="1"/>
  <c r="K317" i="2"/>
  <c r="O317" i="2" s="1"/>
  <c r="K318" i="2"/>
  <c r="O318" i="2" s="1"/>
  <c r="K319" i="2"/>
  <c r="O319" i="2" s="1"/>
  <c r="K320" i="2"/>
  <c r="O320" i="2" s="1"/>
  <c r="K321" i="2"/>
  <c r="O321" i="2" s="1"/>
  <c r="K322" i="2"/>
  <c r="O322" i="2" s="1"/>
  <c r="K323" i="2"/>
  <c r="O323" i="2" s="1"/>
  <c r="K324" i="2"/>
  <c r="O324" i="2" s="1"/>
  <c r="K325" i="2"/>
  <c r="O325" i="2" s="1"/>
  <c r="K326" i="2"/>
  <c r="O326" i="2" s="1"/>
  <c r="K327" i="2"/>
  <c r="O327" i="2" s="1"/>
  <c r="K328" i="2"/>
  <c r="O328" i="2" s="1"/>
  <c r="K329" i="2"/>
  <c r="O329" i="2" s="1"/>
  <c r="K330" i="2"/>
  <c r="O330" i="2" s="1"/>
  <c r="K331" i="2"/>
  <c r="O331" i="2" s="1"/>
  <c r="K332" i="2"/>
  <c r="O332" i="2" s="1"/>
  <c r="K333" i="2"/>
  <c r="O333" i="2" s="1"/>
  <c r="K334" i="2"/>
  <c r="O334" i="2" s="1"/>
  <c r="K335" i="2"/>
  <c r="O335" i="2" s="1"/>
  <c r="K336" i="2"/>
  <c r="O336" i="2" s="1"/>
  <c r="K337" i="2"/>
  <c r="O337" i="2" s="1"/>
  <c r="K338" i="2"/>
  <c r="O338" i="2" s="1"/>
  <c r="K339" i="2"/>
  <c r="O339" i="2" s="1"/>
  <c r="K340" i="2"/>
  <c r="O340" i="2" s="1"/>
  <c r="K341" i="2"/>
  <c r="O341" i="2" s="1"/>
  <c r="K342" i="2"/>
  <c r="O342" i="2" s="1"/>
  <c r="K343" i="2"/>
  <c r="O343" i="2" s="1"/>
  <c r="K344" i="2"/>
  <c r="O344" i="2" s="1"/>
  <c r="K345" i="2"/>
  <c r="O345" i="2" s="1"/>
  <c r="K346" i="2"/>
  <c r="O346" i="2" s="1"/>
  <c r="K347" i="2"/>
  <c r="O347" i="2" s="1"/>
  <c r="K348" i="2"/>
  <c r="O348" i="2" s="1"/>
  <c r="K349" i="2"/>
  <c r="O349" i="2" s="1"/>
  <c r="K350" i="2"/>
  <c r="O350" i="2" s="1"/>
  <c r="K351" i="2"/>
  <c r="O351" i="2" s="1"/>
  <c r="K352" i="2"/>
  <c r="O352" i="2" s="1"/>
  <c r="K353" i="2"/>
  <c r="O353" i="2" s="1"/>
  <c r="K354" i="2"/>
  <c r="O354" i="2" s="1"/>
  <c r="K355" i="2"/>
  <c r="O355" i="2" s="1"/>
  <c r="K356" i="2"/>
  <c r="O356" i="2" s="1"/>
  <c r="K357" i="2"/>
  <c r="O357" i="2" s="1"/>
  <c r="K358" i="2"/>
  <c r="O358" i="2" s="1"/>
  <c r="K359" i="2"/>
  <c r="O359" i="2" s="1"/>
  <c r="K360" i="2"/>
  <c r="O360" i="2" s="1"/>
  <c r="K361" i="2"/>
  <c r="O361" i="2" s="1"/>
  <c r="K362" i="2"/>
  <c r="O362" i="2" s="1"/>
  <c r="K363" i="2"/>
  <c r="O363" i="2" s="1"/>
  <c r="K364" i="2"/>
  <c r="O364" i="2" s="1"/>
  <c r="K365" i="2"/>
  <c r="O365" i="2" s="1"/>
  <c r="K366" i="2"/>
  <c r="O366" i="2" s="1"/>
  <c r="K367" i="2"/>
  <c r="O367" i="2" s="1"/>
  <c r="K368" i="2"/>
  <c r="O368" i="2" s="1"/>
  <c r="K369" i="2"/>
  <c r="O369" i="2" s="1"/>
  <c r="K370" i="2"/>
  <c r="O370" i="2" s="1"/>
  <c r="K371" i="2"/>
  <c r="O371" i="2" s="1"/>
  <c r="K372" i="2"/>
  <c r="O372" i="2" s="1"/>
  <c r="K373" i="2"/>
  <c r="O373" i="2" s="1"/>
  <c r="K374" i="2"/>
  <c r="O374" i="2" s="1"/>
  <c r="K375" i="2"/>
  <c r="O375" i="2" s="1"/>
  <c r="K376" i="2"/>
  <c r="O376" i="2" s="1"/>
  <c r="K377" i="2"/>
  <c r="O377" i="2" s="1"/>
  <c r="K378" i="2"/>
  <c r="O378" i="2" s="1"/>
  <c r="K379" i="2"/>
  <c r="O379" i="2" s="1"/>
  <c r="K380" i="2"/>
  <c r="O380" i="2" s="1"/>
  <c r="K381" i="2"/>
  <c r="O381" i="2" s="1"/>
  <c r="K382" i="2"/>
  <c r="O382" i="2" s="1"/>
  <c r="K383" i="2"/>
  <c r="O383" i="2" s="1"/>
  <c r="K384" i="2"/>
  <c r="O384" i="2" s="1"/>
  <c r="K385" i="2"/>
  <c r="O385" i="2" s="1"/>
  <c r="K386" i="2"/>
  <c r="O386" i="2" s="1"/>
  <c r="K387" i="2"/>
  <c r="O387" i="2" s="1"/>
  <c r="K388" i="2"/>
  <c r="O388" i="2" s="1"/>
  <c r="K389" i="2"/>
  <c r="O389" i="2" s="1"/>
  <c r="K390" i="2"/>
  <c r="O390" i="2" s="1"/>
  <c r="K391" i="2"/>
  <c r="O391" i="2" s="1"/>
  <c r="K392" i="2"/>
  <c r="O392" i="2" s="1"/>
  <c r="K393" i="2"/>
  <c r="O393" i="2" s="1"/>
  <c r="K394" i="2"/>
  <c r="O394" i="2" s="1"/>
  <c r="K395" i="2"/>
  <c r="O395" i="2" s="1"/>
  <c r="K396" i="2"/>
  <c r="O396" i="2" s="1"/>
  <c r="K397" i="2"/>
  <c r="O397" i="2" s="1"/>
  <c r="K398" i="2"/>
  <c r="O398" i="2" s="1"/>
  <c r="K399" i="2"/>
  <c r="O399" i="2" s="1"/>
  <c r="K400" i="2"/>
  <c r="O400" i="2" s="1"/>
  <c r="K401" i="2"/>
  <c r="O401" i="2" s="1"/>
  <c r="K402" i="2"/>
  <c r="O402" i="2" s="1"/>
  <c r="K403" i="2"/>
  <c r="O403" i="2" s="1"/>
  <c r="K404" i="2"/>
  <c r="O404" i="2" s="1"/>
  <c r="K405" i="2"/>
  <c r="O405" i="2" s="1"/>
  <c r="K406" i="2"/>
  <c r="O406" i="2" s="1"/>
  <c r="K407" i="2"/>
  <c r="O407" i="2" s="1"/>
  <c r="K408" i="2"/>
  <c r="O408" i="2" s="1"/>
  <c r="K409" i="2"/>
  <c r="O409" i="2" s="1"/>
  <c r="K410" i="2"/>
  <c r="O410" i="2" s="1"/>
  <c r="K411" i="2"/>
  <c r="O411" i="2" s="1"/>
  <c r="K412" i="2"/>
  <c r="O412" i="2" s="1"/>
  <c r="K413" i="2"/>
  <c r="O413" i="2" s="1"/>
  <c r="K414" i="2"/>
  <c r="O414" i="2" s="1"/>
  <c r="K415" i="2"/>
  <c r="O415" i="2" s="1"/>
  <c r="K416" i="2"/>
  <c r="O416" i="2" s="1"/>
  <c r="K417" i="2"/>
  <c r="O417" i="2" s="1"/>
  <c r="K418" i="2"/>
  <c r="O418" i="2" s="1"/>
  <c r="K419" i="2"/>
  <c r="O419" i="2" s="1"/>
  <c r="K420" i="2"/>
  <c r="O420" i="2" s="1"/>
  <c r="K421" i="2"/>
  <c r="O421" i="2" s="1"/>
  <c r="K422" i="2"/>
  <c r="O422" i="2" s="1"/>
  <c r="K423" i="2"/>
  <c r="O423" i="2" s="1"/>
  <c r="K424" i="2"/>
  <c r="O424" i="2" s="1"/>
  <c r="K425" i="2"/>
  <c r="O425" i="2" s="1"/>
  <c r="K426" i="2"/>
  <c r="O426" i="2" s="1"/>
  <c r="K427" i="2"/>
  <c r="O427" i="2" s="1"/>
  <c r="K428" i="2"/>
  <c r="O428" i="2" s="1"/>
  <c r="K429" i="2"/>
  <c r="O429" i="2" s="1"/>
  <c r="K430" i="2"/>
  <c r="O430" i="2" s="1"/>
  <c r="K431" i="2"/>
  <c r="O431" i="2" s="1"/>
  <c r="K432" i="2"/>
  <c r="O432" i="2" s="1"/>
  <c r="K433" i="2"/>
  <c r="O433" i="2" s="1"/>
  <c r="K434" i="2"/>
  <c r="O434" i="2" s="1"/>
  <c r="K435" i="2"/>
  <c r="O435" i="2" s="1"/>
  <c r="K436" i="2"/>
  <c r="O436" i="2" s="1"/>
  <c r="K437" i="2"/>
  <c r="O437" i="2" s="1"/>
  <c r="K438" i="2"/>
  <c r="O438" i="2" s="1"/>
  <c r="K439" i="2"/>
  <c r="O439" i="2" s="1"/>
  <c r="K440" i="2"/>
  <c r="O440" i="2" s="1"/>
  <c r="K441" i="2"/>
  <c r="O441" i="2" s="1"/>
  <c r="K442" i="2"/>
  <c r="O442" i="2" s="1"/>
  <c r="K443" i="2"/>
  <c r="O443" i="2" s="1"/>
  <c r="K444" i="2"/>
  <c r="O444" i="2" s="1"/>
  <c r="K445" i="2"/>
  <c r="O445" i="2" s="1"/>
  <c r="K446" i="2"/>
  <c r="O446" i="2" s="1"/>
  <c r="K447" i="2"/>
  <c r="O447" i="2" s="1"/>
  <c r="K448" i="2"/>
  <c r="O448" i="2" s="1"/>
  <c r="K449" i="2"/>
  <c r="O449" i="2" s="1"/>
  <c r="K450" i="2"/>
  <c r="O450" i="2" s="1"/>
  <c r="K451" i="2"/>
  <c r="O451" i="2" s="1"/>
  <c r="K452" i="2"/>
  <c r="O452" i="2" s="1"/>
  <c r="K453" i="2"/>
  <c r="O453" i="2" s="1"/>
  <c r="K454" i="2"/>
  <c r="O454" i="2" s="1"/>
  <c r="K455" i="2"/>
  <c r="O455" i="2" s="1"/>
  <c r="K456" i="2"/>
  <c r="O456" i="2" s="1"/>
  <c r="K457" i="2"/>
  <c r="O457" i="2" s="1"/>
  <c r="K458" i="2"/>
  <c r="O458" i="2" s="1"/>
  <c r="K459" i="2"/>
  <c r="O459" i="2" s="1"/>
  <c r="K460" i="2"/>
  <c r="O460" i="2" s="1"/>
  <c r="K461" i="2"/>
  <c r="O461" i="2" s="1"/>
  <c r="K462" i="2"/>
  <c r="O462" i="2" s="1"/>
  <c r="K463" i="2"/>
  <c r="O463" i="2" s="1"/>
  <c r="K464" i="2"/>
  <c r="O464" i="2" s="1"/>
  <c r="K465" i="2"/>
  <c r="O465" i="2" s="1"/>
  <c r="K466" i="2"/>
  <c r="O466" i="2" s="1"/>
  <c r="K467" i="2"/>
  <c r="O467" i="2" s="1"/>
  <c r="K468" i="2"/>
  <c r="O468" i="2" s="1"/>
  <c r="K469" i="2"/>
  <c r="O469" i="2" s="1"/>
  <c r="K470" i="2"/>
  <c r="O470" i="2" s="1"/>
  <c r="K471" i="2"/>
  <c r="O471" i="2" s="1"/>
  <c r="K472" i="2"/>
  <c r="O472" i="2" s="1"/>
  <c r="K473" i="2"/>
  <c r="O473" i="2" s="1"/>
  <c r="K474" i="2"/>
  <c r="O474" i="2" s="1"/>
  <c r="K475" i="2"/>
  <c r="O475" i="2" s="1"/>
  <c r="K476" i="2"/>
  <c r="O476" i="2" s="1"/>
  <c r="K477" i="2"/>
  <c r="O477" i="2" s="1"/>
  <c r="K478" i="2"/>
  <c r="O478" i="2" s="1"/>
  <c r="K479" i="2"/>
  <c r="O479" i="2" s="1"/>
  <c r="K480" i="2"/>
  <c r="O480" i="2" s="1"/>
  <c r="K481" i="2"/>
  <c r="O481" i="2" s="1"/>
  <c r="K482" i="2"/>
  <c r="O482" i="2" s="1"/>
  <c r="K483" i="2"/>
  <c r="O483" i="2" s="1"/>
  <c r="K484" i="2"/>
  <c r="O484" i="2" s="1"/>
  <c r="K485" i="2"/>
  <c r="O485" i="2" s="1"/>
  <c r="K488" i="2"/>
  <c r="O488" i="2" s="1"/>
  <c r="K489" i="2"/>
  <c r="O489" i="2" s="1"/>
  <c r="K490" i="2"/>
  <c r="O490" i="2" s="1"/>
  <c r="K491" i="2"/>
  <c r="O491" i="2" s="1"/>
  <c r="K492" i="2"/>
  <c r="O492" i="2" s="1"/>
  <c r="K493" i="2"/>
  <c r="O493" i="2" s="1"/>
  <c r="K494" i="2"/>
  <c r="O494" i="2" s="1"/>
  <c r="K495" i="2"/>
  <c r="O495" i="2" s="1"/>
  <c r="K496" i="2"/>
  <c r="O496" i="2" s="1"/>
  <c r="K497" i="2"/>
  <c r="O497" i="2" s="1"/>
  <c r="K498" i="2"/>
  <c r="O498" i="2" s="1"/>
  <c r="K499" i="2"/>
  <c r="O499" i="2" s="1"/>
  <c r="K500" i="2"/>
  <c r="O500" i="2" s="1"/>
  <c r="K501" i="2"/>
  <c r="O501" i="2" s="1"/>
  <c r="K502" i="2"/>
  <c r="O502" i="2" s="1"/>
  <c r="K503" i="2"/>
  <c r="O503" i="2" s="1"/>
  <c r="K504" i="2"/>
  <c r="O504" i="2" s="1"/>
  <c r="K505" i="2"/>
  <c r="O505" i="2" s="1"/>
  <c r="K506" i="2"/>
  <c r="O506" i="2" s="1"/>
  <c r="K507" i="2"/>
  <c r="O507" i="2" s="1"/>
  <c r="K508" i="2"/>
  <c r="O508" i="2" s="1"/>
  <c r="K509" i="2"/>
  <c r="O509" i="2" s="1"/>
  <c r="K510" i="2"/>
  <c r="O510" i="2" s="1"/>
  <c r="K515" i="2"/>
  <c r="O515" i="2" s="1"/>
  <c r="K516" i="2"/>
  <c r="O516" i="2" s="1"/>
  <c r="K517" i="2"/>
  <c r="O517" i="2" s="1"/>
  <c r="K518" i="2"/>
  <c r="O518" i="2" s="1"/>
  <c r="K519" i="2"/>
  <c r="O519" i="2" s="1"/>
  <c r="K520" i="2"/>
  <c r="O520" i="2" s="1"/>
  <c r="K521" i="2"/>
  <c r="O521" i="2" s="1"/>
  <c r="K522" i="2"/>
  <c r="O522" i="2" s="1"/>
  <c r="K523" i="2"/>
  <c r="O523" i="2" s="1"/>
  <c r="K524" i="2"/>
  <c r="O524" i="2" s="1"/>
  <c r="K525" i="2"/>
  <c r="O525" i="2" s="1"/>
  <c r="K526" i="2"/>
  <c r="O526" i="2" s="1"/>
  <c r="K527" i="2"/>
  <c r="O527" i="2" s="1"/>
  <c r="K528" i="2"/>
  <c r="O528" i="2" s="1"/>
  <c r="K529" i="2"/>
  <c r="O529" i="2" s="1"/>
  <c r="K530" i="2"/>
  <c r="O530" i="2" s="1"/>
  <c r="K531" i="2"/>
  <c r="O531" i="2" s="1"/>
  <c r="K532" i="2"/>
  <c r="O532" i="2" s="1"/>
  <c r="K533" i="2"/>
  <c r="O533" i="2" s="1"/>
  <c r="K534" i="2"/>
  <c r="O534" i="2" s="1"/>
  <c r="K535" i="2"/>
  <c r="O535" i="2" s="1"/>
  <c r="K536" i="2"/>
  <c r="O536" i="2" s="1"/>
  <c r="K537" i="2"/>
  <c r="O537" i="2" s="1"/>
  <c r="K538" i="2"/>
  <c r="O538" i="2" s="1"/>
  <c r="K539" i="2"/>
  <c r="O539" i="2" s="1"/>
  <c r="K540" i="2"/>
  <c r="O540" i="2" s="1"/>
  <c r="K541" i="2"/>
  <c r="O541" i="2" s="1"/>
  <c r="K542" i="2"/>
  <c r="O542" i="2" s="1"/>
  <c r="K543" i="2"/>
  <c r="O543" i="2" s="1"/>
  <c r="K544" i="2"/>
  <c r="O544" i="2" s="1"/>
  <c r="K545" i="2"/>
  <c r="O545" i="2" s="1"/>
  <c r="K546" i="2"/>
  <c r="O546" i="2" s="1"/>
  <c r="K547" i="2"/>
  <c r="O547" i="2" s="1"/>
  <c r="K548" i="2"/>
  <c r="O548" i="2" s="1"/>
  <c r="K549" i="2"/>
  <c r="O549" i="2" s="1"/>
  <c r="K550" i="2"/>
  <c r="O550" i="2" s="1"/>
  <c r="K551" i="2"/>
  <c r="O551" i="2" s="1"/>
  <c r="K552" i="2"/>
  <c r="O552" i="2" s="1"/>
  <c r="K553" i="2"/>
  <c r="O553" i="2" s="1"/>
  <c r="K554" i="2"/>
  <c r="O554" i="2" s="1"/>
  <c r="K555" i="2"/>
  <c r="O555" i="2" s="1"/>
  <c r="K556" i="2"/>
  <c r="O556" i="2" s="1"/>
  <c r="K557" i="2"/>
  <c r="O557" i="2" s="1"/>
  <c r="K558" i="2"/>
  <c r="O558" i="2" s="1"/>
  <c r="K559" i="2"/>
  <c r="O559" i="2" s="1"/>
  <c r="K560" i="2"/>
  <c r="O560" i="2" s="1"/>
  <c r="K561" i="2"/>
  <c r="O561" i="2" s="1"/>
  <c r="K562" i="2"/>
  <c r="O562" i="2" s="1"/>
  <c r="K563" i="2"/>
  <c r="O563" i="2" s="1"/>
  <c r="K564" i="2"/>
  <c r="O564" i="2" s="1"/>
  <c r="K565" i="2"/>
  <c r="O565" i="2" s="1"/>
  <c r="K566" i="2"/>
  <c r="O566" i="2" s="1"/>
  <c r="K567" i="2"/>
  <c r="O567" i="2" s="1"/>
  <c r="K568" i="2"/>
  <c r="O568" i="2" s="1"/>
  <c r="K569" i="2"/>
  <c r="O569" i="2" s="1"/>
  <c r="K570" i="2"/>
  <c r="O570" i="2" s="1"/>
  <c r="K571" i="2"/>
  <c r="O571" i="2" s="1"/>
  <c r="K572" i="2"/>
  <c r="O572" i="2" s="1"/>
  <c r="K573" i="2"/>
  <c r="O573" i="2" s="1"/>
  <c r="K574" i="2"/>
  <c r="O574" i="2" s="1"/>
  <c r="K575" i="2"/>
  <c r="O575" i="2" s="1"/>
  <c r="K576" i="2"/>
  <c r="O576" i="2" s="1"/>
  <c r="K577" i="2"/>
  <c r="O577" i="2" s="1"/>
  <c r="K578" i="2"/>
  <c r="O578" i="2" s="1"/>
  <c r="K579" i="2"/>
  <c r="O579" i="2" s="1"/>
  <c r="K580" i="2"/>
  <c r="O580" i="2" s="1"/>
  <c r="K581" i="2"/>
  <c r="O581" i="2" s="1"/>
  <c r="K582" i="2"/>
  <c r="O582" i="2" s="1"/>
  <c r="K583" i="2"/>
  <c r="O583" i="2" s="1"/>
  <c r="K584" i="2"/>
  <c r="O584" i="2" s="1"/>
  <c r="K585" i="2"/>
  <c r="O585" i="2" s="1"/>
  <c r="K586" i="2"/>
  <c r="O586" i="2" s="1"/>
  <c r="K587" i="2"/>
  <c r="O587" i="2" s="1"/>
  <c r="K588" i="2"/>
  <c r="O588" i="2" s="1"/>
  <c r="K589" i="2"/>
  <c r="O589" i="2" s="1"/>
  <c r="K590" i="2"/>
  <c r="O590" i="2" s="1"/>
  <c r="K591" i="2"/>
  <c r="O591" i="2" s="1"/>
  <c r="K592" i="2"/>
  <c r="O592" i="2" s="1"/>
  <c r="K593" i="2"/>
  <c r="O593" i="2" s="1"/>
  <c r="K594" i="2"/>
  <c r="O594" i="2" s="1"/>
  <c r="K595" i="2"/>
  <c r="O595" i="2" s="1"/>
  <c r="K596" i="2"/>
  <c r="O596" i="2" s="1"/>
  <c r="K597" i="2"/>
  <c r="O597" i="2" s="1"/>
  <c r="K598" i="2"/>
  <c r="O598" i="2" s="1"/>
  <c r="K599" i="2"/>
  <c r="O599" i="2" s="1"/>
  <c r="K600" i="2"/>
  <c r="O600" i="2" s="1"/>
  <c r="K601" i="2"/>
  <c r="O601" i="2" s="1"/>
  <c r="K602" i="2"/>
  <c r="O602" i="2" s="1"/>
  <c r="K603" i="2"/>
  <c r="O603" i="2" s="1"/>
  <c r="K604" i="2"/>
  <c r="O604" i="2" s="1"/>
  <c r="K605" i="2"/>
  <c r="O605" i="2" s="1"/>
  <c r="K606" i="2"/>
  <c r="O606" i="2" s="1"/>
  <c r="K607" i="2"/>
  <c r="O607" i="2" s="1"/>
  <c r="K608" i="2"/>
  <c r="O608" i="2" s="1"/>
  <c r="K609" i="2"/>
  <c r="O609" i="2" s="1"/>
  <c r="K610" i="2"/>
  <c r="O610" i="2" s="1"/>
  <c r="K611" i="2"/>
  <c r="O611" i="2" s="1"/>
  <c r="K612" i="2"/>
  <c r="O612" i="2" s="1"/>
  <c r="K613" i="2"/>
  <c r="O613" i="2" s="1"/>
  <c r="K614" i="2"/>
  <c r="O614" i="2" s="1"/>
  <c r="K615" i="2"/>
  <c r="O615" i="2" s="1"/>
  <c r="K616" i="2"/>
  <c r="O616" i="2" s="1"/>
  <c r="K617" i="2"/>
  <c r="O617" i="2" s="1"/>
  <c r="K618" i="2"/>
  <c r="O618" i="2" s="1"/>
  <c r="K619" i="2"/>
  <c r="O619" i="2" s="1"/>
  <c r="K620" i="2"/>
  <c r="O620" i="2" s="1"/>
  <c r="K621" i="2"/>
  <c r="O621" i="2" s="1"/>
  <c r="K622" i="2"/>
  <c r="O622" i="2" s="1"/>
  <c r="K623" i="2"/>
  <c r="O623" i="2" s="1"/>
  <c r="K624" i="2"/>
  <c r="O624" i="2" s="1"/>
  <c r="K625" i="2"/>
  <c r="O625" i="2" s="1"/>
  <c r="K626" i="2"/>
  <c r="O626" i="2" s="1"/>
  <c r="K627" i="2"/>
  <c r="O627" i="2" s="1"/>
  <c r="K628" i="2"/>
  <c r="O628" i="2" s="1"/>
  <c r="K629" i="2"/>
  <c r="O629" i="2" s="1"/>
  <c r="K630" i="2"/>
  <c r="O630" i="2" s="1"/>
  <c r="K631" i="2"/>
  <c r="O631" i="2" s="1"/>
  <c r="K632" i="2"/>
  <c r="O632" i="2" s="1"/>
  <c r="K633" i="2"/>
  <c r="O633" i="2" s="1"/>
  <c r="K634" i="2"/>
  <c r="O634" i="2" s="1"/>
  <c r="K635" i="2"/>
  <c r="O635" i="2" s="1"/>
  <c r="K636" i="2"/>
  <c r="O636" i="2" s="1"/>
  <c r="K637" i="2"/>
  <c r="O637" i="2" s="1"/>
  <c r="K638" i="2"/>
  <c r="O638" i="2" s="1"/>
  <c r="K639" i="2"/>
  <c r="O639" i="2" s="1"/>
  <c r="K640" i="2"/>
  <c r="O640" i="2" s="1"/>
  <c r="K641" i="2"/>
  <c r="O641" i="2" s="1"/>
  <c r="K642" i="2"/>
  <c r="O642" i="2" s="1"/>
  <c r="K643" i="2"/>
  <c r="O643" i="2" s="1"/>
  <c r="K644" i="2"/>
  <c r="O644" i="2" s="1"/>
  <c r="K645" i="2"/>
  <c r="O645" i="2" s="1"/>
  <c r="K646" i="2"/>
  <c r="O646" i="2" s="1"/>
  <c r="K647" i="2"/>
  <c r="O647" i="2" s="1"/>
  <c r="K648" i="2"/>
  <c r="O648" i="2" s="1"/>
  <c r="K649" i="2"/>
  <c r="O649" i="2" s="1"/>
  <c r="K650" i="2"/>
  <c r="O650" i="2" s="1"/>
  <c r="K651" i="2"/>
  <c r="O651" i="2" s="1"/>
  <c r="K652" i="2"/>
  <c r="O652" i="2" s="1"/>
  <c r="K653" i="2"/>
  <c r="O653" i="2" s="1"/>
  <c r="K654" i="2"/>
  <c r="O654" i="2" s="1"/>
  <c r="K655" i="2"/>
  <c r="O655" i="2" s="1"/>
  <c r="K656" i="2"/>
  <c r="O656" i="2" s="1"/>
  <c r="K657" i="2"/>
  <c r="O657" i="2" s="1"/>
  <c r="K658" i="2"/>
  <c r="O658" i="2" s="1"/>
  <c r="K659" i="2"/>
  <c r="O659" i="2" s="1"/>
  <c r="K660" i="2"/>
  <c r="O660" i="2" s="1"/>
  <c r="K661" i="2"/>
  <c r="O661" i="2" s="1"/>
  <c r="K662" i="2"/>
  <c r="O662" i="2" s="1"/>
  <c r="K663" i="2"/>
  <c r="O663" i="2" s="1"/>
  <c r="K664" i="2"/>
  <c r="O664" i="2" s="1"/>
  <c r="K665" i="2"/>
  <c r="O665" i="2" s="1"/>
  <c r="K666" i="2"/>
  <c r="O666" i="2" s="1"/>
  <c r="K667" i="2"/>
  <c r="O667" i="2" s="1"/>
  <c r="K678" i="2"/>
  <c r="O678" i="2" s="1"/>
  <c r="K679" i="2"/>
  <c r="O679" i="2" s="1"/>
  <c r="K680" i="2"/>
  <c r="O680" i="2" s="1"/>
  <c r="K681" i="2"/>
  <c r="O681" i="2" s="1"/>
  <c r="K682" i="2"/>
  <c r="O682" i="2" s="1"/>
  <c r="K683" i="2"/>
  <c r="O683" i="2" s="1"/>
  <c r="K684" i="2"/>
  <c r="O684" i="2" s="1"/>
  <c r="K685" i="2"/>
  <c r="O685" i="2" s="1"/>
  <c r="K686" i="2"/>
  <c r="O686" i="2" s="1"/>
  <c r="K687" i="2"/>
  <c r="O687" i="2" s="1"/>
  <c r="K688" i="2"/>
  <c r="O688" i="2" s="1"/>
  <c r="K689" i="2"/>
  <c r="O689" i="2" s="1"/>
  <c r="K690" i="2"/>
  <c r="O690" i="2" s="1"/>
  <c r="K691" i="2"/>
  <c r="O691" i="2" s="1"/>
  <c r="K692" i="2"/>
  <c r="O692" i="2" s="1"/>
  <c r="K693" i="2"/>
  <c r="O693" i="2" s="1"/>
  <c r="K694" i="2"/>
  <c r="O694" i="2" s="1"/>
  <c r="K695" i="2"/>
  <c r="O695" i="2" s="1"/>
  <c r="K696" i="2"/>
  <c r="O696" i="2" s="1"/>
  <c r="K697" i="2"/>
  <c r="O697" i="2" s="1"/>
  <c r="K698" i="2"/>
  <c r="O698" i="2" s="1"/>
  <c r="K699" i="2"/>
  <c r="O699" i="2" s="1"/>
  <c r="K700" i="2"/>
  <c r="O700" i="2" s="1"/>
  <c r="K701" i="2"/>
  <c r="O701" i="2" s="1"/>
  <c r="K703" i="2"/>
  <c r="O703" i="2" s="1"/>
  <c r="K704" i="2"/>
  <c r="O704" i="2" s="1"/>
  <c r="K705" i="2"/>
  <c r="O705" i="2" s="1"/>
  <c r="K706" i="2"/>
  <c r="O706" i="2" s="1"/>
  <c r="K707" i="2"/>
  <c r="O707" i="2" s="1"/>
  <c r="K708" i="2"/>
  <c r="O708" i="2" s="1"/>
  <c r="K709" i="2"/>
  <c r="O709" i="2" s="1"/>
  <c r="K710" i="2"/>
  <c r="O710" i="2" s="1"/>
  <c r="K711" i="2"/>
  <c r="O711" i="2" s="1"/>
  <c r="K712" i="2"/>
  <c r="O712" i="2" s="1"/>
  <c r="K713" i="2"/>
  <c r="O713" i="2" s="1"/>
  <c r="K714" i="2"/>
  <c r="O714" i="2" s="1"/>
  <c r="K715" i="2"/>
  <c r="O715" i="2" s="1"/>
  <c r="K716" i="2"/>
  <c r="O716" i="2" s="1"/>
  <c r="K717" i="2"/>
  <c r="O717" i="2" s="1"/>
  <c r="K718" i="2"/>
  <c r="O718" i="2" s="1"/>
  <c r="K719" i="2"/>
  <c r="O719" i="2" s="1"/>
  <c r="K720" i="2"/>
  <c r="O720" i="2" s="1"/>
  <c r="K721" i="2"/>
  <c r="O721" i="2" s="1"/>
  <c r="K722" i="2"/>
  <c r="O722" i="2" s="1"/>
  <c r="K723" i="2"/>
  <c r="O723" i="2" s="1"/>
  <c r="K724" i="2"/>
  <c r="O724" i="2" s="1"/>
  <c r="K725" i="2"/>
  <c r="O725" i="2" s="1"/>
  <c r="K726" i="2"/>
  <c r="O726" i="2" s="1"/>
  <c r="K727" i="2"/>
  <c r="O727" i="2" s="1"/>
  <c r="K728" i="2"/>
  <c r="O728" i="2" s="1"/>
  <c r="K729" i="2"/>
  <c r="O729" i="2" s="1"/>
  <c r="K730" i="2"/>
  <c r="O730" i="2" s="1"/>
  <c r="K731" i="2"/>
  <c r="O731" i="2" s="1"/>
  <c r="K732" i="2"/>
  <c r="O732" i="2" s="1"/>
  <c r="K733" i="2"/>
  <c r="O733" i="2" s="1"/>
  <c r="K734" i="2"/>
  <c r="O734" i="2" s="1"/>
  <c r="K735" i="2"/>
  <c r="O735" i="2" s="1"/>
  <c r="K736" i="2"/>
  <c r="O736" i="2" s="1"/>
  <c r="K737" i="2"/>
  <c r="O737" i="2" s="1"/>
  <c r="K738" i="2"/>
  <c r="O738" i="2" s="1"/>
  <c r="K739" i="2"/>
  <c r="O739" i="2" s="1"/>
  <c r="K740" i="2"/>
  <c r="O740" i="2" s="1"/>
  <c r="K741" i="2"/>
  <c r="O741" i="2" s="1"/>
  <c r="K742" i="2"/>
  <c r="O742" i="2" s="1"/>
  <c r="K743" i="2"/>
  <c r="O743" i="2" s="1"/>
  <c r="K744" i="2"/>
  <c r="O744" i="2" s="1"/>
  <c r="K745" i="2"/>
  <c r="O745" i="2" s="1"/>
  <c r="K746" i="2"/>
  <c r="O746" i="2" s="1"/>
  <c r="K747" i="2"/>
  <c r="O747" i="2" s="1"/>
  <c r="K748" i="2"/>
  <c r="O748" i="2" s="1"/>
  <c r="K749" i="2"/>
  <c r="O749" i="2" s="1"/>
  <c r="K750" i="2"/>
  <c r="O750" i="2" s="1"/>
  <c r="K751" i="2"/>
  <c r="O751" i="2" s="1"/>
  <c r="K752" i="2"/>
  <c r="O752" i="2" s="1"/>
  <c r="K753" i="2"/>
  <c r="O753" i="2" s="1"/>
  <c r="K754" i="2"/>
  <c r="O754" i="2" s="1"/>
  <c r="K755" i="2"/>
  <c r="O755" i="2" s="1"/>
  <c r="K756" i="2"/>
  <c r="O756" i="2" s="1"/>
  <c r="K757" i="2"/>
  <c r="O757" i="2" s="1"/>
  <c r="K758" i="2"/>
  <c r="O758" i="2" s="1"/>
  <c r="K759" i="2"/>
  <c r="O759" i="2" s="1"/>
  <c r="K760" i="2"/>
  <c r="O760" i="2" s="1"/>
  <c r="K761" i="2"/>
  <c r="O761" i="2" s="1"/>
  <c r="K762" i="2"/>
  <c r="O762" i="2" s="1"/>
  <c r="K763" i="2"/>
  <c r="O763" i="2" s="1"/>
  <c r="K764" i="2"/>
  <c r="O764" i="2" s="1"/>
  <c r="K765" i="2"/>
  <c r="O765" i="2" s="1"/>
  <c r="K766" i="2"/>
  <c r="O766" i="2" s="1"/>
  <c r="K767" i="2"/>
  <c r="O767" i="2" s="1"/>
  <c r="K768" i="2"/>
  <c r="O768" i="2" s="1"/>
  <c r="K769" i="2"/>
  <c r="O769" i="2" s="1"/>
  <c r="K770" i="2"/>
  <c r="O770" i="2" s="1"/>
  <c r="K771" i="2"/>
  <c r="O771" i="2" s="1"/>
  <c r="K772" i="2"/>
  <c r="O772" i="2" s="1"/>
  <c r="K773" i="2"/>
  <c r="O773" i="2" s="1"/>
  <c r="K774" i="2"/>
  <c r="O774" i="2" s="1"/>
  <c r="K775" i="2"/>
  <c r="O775" i="2" s="1"/>
  <c r="K776" i="2"/>
  <c r="O776" i="2" s="1"/>
  <c r="K777" i="2"/>
  <c r="O777" i="2" s="1"/>
  <c r="K778" i="2"/>
  <c r="O778" i="2" s="1"/>
  <c r="K779" i="2"/>
  <c r="O779" i="2" s="1"/>
  <c r="K780" i="2"/>
  <c r="O780" i="2" s="1"/>
  <c r="K781" i="2"/>
  <c r="O781" i="2" s="1"/>
  <c r="K782" i="2"/>
  <c r="O782" i="2" s="1"/>
  <c r="K783" i="2"/>
  <c r="O783" i="2" s="1"/>
  <c r="K784" i="2"/>
  <c r="O784" i="2" s="1"/>
  <c r="K785" i="2"/>
  <c r="O785" i="2" s="1"/>
  <c r="K786" i="2"/>
  <c r="O786" i="2" s="1"/>
  <c r="K787" i="2"/>
  <c r="O787" i="2" s="1"/>
  <c r="K788" i="2"/>
  <c r="O788" i="2" s="1"/>
  <c r="K789" i="2"/>
  <c r="O789" i="2" s="1"/>
  <c r="K790" i="2"/>
  <c r="O790" i="2" s="1"/>
  <c r="K791" i="2"/>
  <c r="O791" i="2" s="1"/>
  <c r="K792" i="2"/>
  <c r="O792" i="2" s="1"/>
  <c r="K793" i="2"/>
  <c r="O793" i="2" s="1"/>
  <c r="K794" i="2"/>
  <c r="O794" i="2" s="1"/>
  <c r="K795" i="2"/>
  <c r="O795" i="2" s="1"/>
  <c r="K796" i="2"/>
  <c r="O796" i="2" s="1"/>
  <c r="K797" i="2"/>
  <c r="O797" i="2" s="1"/>
  <c r="K798" i="2"/>
  <c r="O798" i="2" s="1"/>
  <c r="K799" i="2"/>
  <c r="O799" i="2" s="1"/>
  <c r="K800" i="2"/>
  <c r="O800" i="2" s="1"/>
  <c r="K801" i="2"/>
  <c r="O801" i="2" s="1"/>
  <c r="K802" i="2"/>
  <c r="O802" i="2" s="1"/>
  <c r="K803" i="2"/>
  <c r="O803" i="2" s="1"/>
  <c r="K804" i="2"/>
  <c r="O804" i="2" s="1"/>
  <c r="K805" i="2"/>
  <c r="O805" i="2" s="1"/>
  <c r="K806" i="2"/>
  <c r="O806" i="2" s="1"/>
  <c r="K807" i="2"/>
  <c r="O807" i="2" s="1"/>
  <c r="K808" i="2"/>
  <c r="O808" i="2" s="1"/>
  <c r="K809" i="2"/>
  <c r="O809" i="2" s="1"/>
  <c r="K810" i="2"/>
  <c r="O810" i="2" s="1"/>
  <c r="K811" i="2"/>
  <c r="O811" i="2" s="1"/>
  <c r="K812" i="2"/>
  <c r="O812" i="2" s="1"/>
  <c r="K813" i="2"/>
  <c r="O813" i="2" s="1"/>
  <c r="K814" i="2"/>
  <c r="O814" i="2" s="1"/>
  <c r="K815" i="2"/>
  <c r="O815" i="2" s="1"/>
  <c r="K816" i="2"/>
  <c r="O816" i="2" s="1"/>
  <c r="K817" i="2"/>
  <c r="O817" i="2" s="1"/>
  <c r="K818" i="2"/>
  <c r="O818" i="2" s="1"/>
  <c r="K820" i="2"/>
  <c r="O820" i="2" s="1"/>
  <c r="K821" i="2"/>
  <c r="O821" i="2" s="1"/>
  <c r="K822" i="2"/>
  <c r="O822" i="2" s="1"/>
  <c r="K823" i="2"/>
  <c r="O823" i="2" s="1"/>
  <c r="K826" i="2"/>
  <c r="O826" i="2" s="1"/>
  <c r="K828" i="2"/>
  <c r="O828" i="2" s="1"/>
  <c r="K829" i="2"/>
  <c r="O829" i="2" s="1"/>
  <c r="K830" i="2"/>
  <c r="O830" i="2" s="1"/>
  <c r="K831" i="2"/>
  <c r="O831" i="2" s="1"/>
  <c r="K832" i="2"/>
  <c r="O832" i="2" s="1"/>
  <c r="K833" i="2"/>
  <c r="O833" i="2" s="1"/>
  <c r="K834" i="2"/>
  <c r="O834" i="2" s="1"/>
  <c r="K835" i="2"/>
  <c r="O835" i="2" s="1"/>
  <c r="K836" i="2"/>
  <c r="O836" i="2" s="1"/>
  <c r="K837" i="2"/>
  <c r="O837" i="2" s="1"/>
  <c r="K838" i="2"/>
  <c r="O838" i="2" s="1"/>
  <c r="K839" i="2"/>
  <c r="O839" i="2" s="1"/>
  <c r="K840" i="2"/>
  <c r="O840" i="2" s="1"/>
  <c r="K841" i="2"/>
  <c r="O841" i="2" s="1"/>
  <c r="K861" i="2"/>
  <c r="O861" i="2" s="1"/>
  <c r="K862" i="2"/>
  <c r="O862" i="2" s="1"/>
  <c r="K863" i="2"/>
  <c r="O863" i="2" s="1"/>
  <c r="K864" i="2"/>
  <c r="O864" i="2" s="1"/>
  <c r="K865" i="2"/>
  <c r="O865" i="2" s="1"/>
  <c r="K866" i="2"/>
  <c r="O866" i="2" s="1"/>
  <c r="K867" i="2"/>
  <c r="O867" i="2" s="1"/>
  <c r="K868" i="2"/>
  <c r="O868" i="2" s="1"/>
  <c r="K869" i="2"/>
  <c r="O869" i="2" s="1"/>
  <c r="K870" i="2"/>
  <c r="O870" i="2" s="1"/>
  <c r="K871" i="2"/>
  <c r="O871" i="2" s="1"/>
  <c r="K872" i="2"/>
  <c r="O872" i="2" s="1"/>
  <c r="K873" i="2"/>
  <c r="O873" i="2" s="1"/>
  <c r="K874" i="2"/>
  <c r="O874" i="2" s="1"/>
  <c r="K876" i="2"/>
  <c r="O876" i="2" s="1"/>
  <c r="K879" i="2"/>
  <c r="O879" i="2" s="1"/>
  <c r="K880" i="2"/>
  <c r="O880" i="2" s="1"/>
  <c r="K883" i="2"/>
  <c r="O883" i="2" s="1"/>
  <c r="K884" i="2"/>
  <c r="O884" i="2" s="1"/>
  <c r="K885" i="2"/>
  <c r="O885" i="2" s="1"/>
  <c r="K886" i="2"/>
  <c r="O886" i="2" s="1"/>
  <c r="K887" i="2"/>
  <c r="O887" i="2" s="1"/>
  <c r="K888" i="2"/>
  <c r="O888" i="2" s="1"/>
  <c r="K889" i="2"/>
  <c r="O889" i="2" s="1"/>
  <c r="K890" i="2"/>
  <c r="O890" i="2" s="1"/>
  <c r="K891" i="2"/>
  <c r="O891" i="2" s="1"/>
  <c r="K892" i="2"/>
  <c r="O892" i="2" s="1"/>
  <c r="K893" i="2"/>
  <c r="O893" i="2" s="1"/>
  <c r="K894" i="2"/>
  <c r="O894" i="2" s="1"/>
  <c r="K895" i="2"/>
  <c r="O895" i="2" s="1"/>
  <c r="K896" i="2"/>
  <c r="O896" i="2" s="1"/>
  <c r="K897" i="2"/>
  <c r="O897" i="2" s="1"/>
  <c r="K898" i="2"/>
  <c r="O898" i="2" s="1"/>
  <c r="K899" i="2"/>
  <c r="O899" i="2" s="1"/>
  <c r="K900" i="2"/>
  <c r="O900" i="2" s="1"/>
  <c r="K901" i="2"/>
  <c r="O901" i="2" s="1"/>
  <c r="K902" i="2"/>
  <c r="O902" i="2" s="1"/>
  <c r="K903" i="2"/>
  <c r="O903" i="2" s="1"/>
  <c r="K904" i="2"/>
  <c r="O904" i="2" s="1"/>
  <c r="K905" i="2"/>
  <c r="O905" i="2" s="1"/>
  <c r="K906" i="2"/>
  <c r="O906" i="2" s="1"/>
  <c r="K907" i="2"/>
  <c r="O907" i="2" s="1"/>
  <c r="K908" i="2"/>
  <c r="O908" i="2" s="1"/>
  <c r="K909" i="2"/>
  <c r="O909" i="2" s="1"/>
  <c r="K910" i="2"/>
  <c r="O910" i="2" s="1"/>
  <c r="K911" i="2"/>
  <c r="O911" i="2" s="1"/>
  <c r="K912" i="2"/>
  <c r="O912" i="2" s="1"/>
  <c r="K913" i="2"/>
  <c r="O913" i="2" s="1"/>
  <c r="K914" i="2"/>
  <c r="O914" i="2" s="1"/>
  <c r="K915" i="2"/>
  <c r="O915" i="2" s="1"/>
  <c r="K916" i="2"/>
  <c r="O916" i="2" s="1"/>
  <c r="K917" i="2"/>
  <c r="O917" i="2" s="1"/>
  <c r="K918" i="2"/>
  <c r="O918" i="2" s="1"/>
  <c r="K919" i="2"/>
  <c r="O919" i="2" s="1"/>
  <c r="K920" i="2"/>
  <c r="O920" i="2" s="1"/>
  <c r="K921" i="2"/>
  <c r="O921" i="2" s="1"/>
  <c r="K922" i="2"/>
  <c r="O922" i="2" s="1"/>
  <c r="K923" i="2"/>
  <c r="O923" i="2" s="1"/>
  <c r="K924" i="2"/>
  <c r="O924" i="2" s="1"/>
  <c r="K925" i="2"/>
  <c r="O925" i="2" s="1"/>
  <c r="K926" i="2"/>
  <c r="O926" i="2" s="1"/>
  <c r="K927" i="2"/>
  <c r="O927" i="2" s="1"/>
  <c r="K928" i="2"/>
  <c r="O928" i="2" s="1"/>
  <c r="K929" i="2"/>
  <c r="O929" i="2" s="1"/>
  <c r="K930" i="2"/>
  <c r="O930" i="2" s="1"/>
  <c r="K931" i="2"/>
  <c r="O931" i="2" s="1"/>
  <c r="K932" i="2"/>
  <c r="O932" i="2" s="1"/>
  <c r="K933" i="2"/>
  <c r="O933" i="2" s="1"/>
  <c r="K934" i="2"/>
  <c r="O934" i="2" s="1"/>
  <c r="K935" i="2"/>
  <c r="O935" i="2" s="1"/>
  <c r="K936" i="2"/>
  <c r="O936" i="2" s="1"/>
  <c r="K937" i="2"/>
  <c r="O937" i="2" s="1"/>
  <c r="K938" i="2"/>
  <c r="O938" i="2" s="1"/>
  <c r="K939" i="2"/>
  <c r="O939" i="2" s="1"/>
  <c r="K940" i="2"/>
  <c r="O940" i="2" s="1"/>
  <c r="K941" i="2"/>
  <c r="O941" i="2" s="1"/>
  <c r="K942" i="2"/>
  <c r="O942" i="2" s="1"/>
  <c r="K943" i="2"/>
  <c r="O943" i="2" s="1"/>
  <c r="K944" i="2"/>
  <c r="O944" i="2" s="1"/>
  <c r="K945" i="2"/>
  <c r="O945" i="2" s="1"/>
  <c r="K946" i="2"/>
  <c r="O946" i="2" s="1"/>
  <c r="K947" i="2"/>
  <c r="O947" i="2" s="1"/>
  <c r="K948" i="2"/>
  <c r="O948" i="2" s="1"/>
  <c r="K949" i="2"/>
  <c r="O949" i="2" s="1"/>
  <c r="K950" i="2"/>
  <c r="O950" i="2" s="1"/>
  <c r="K951" i="2"/>
  <c r="O951" i="2" s="1"/>
  <c r="K952" i="2"/>
  <c r="O952" i="2" s="1"/>
  <c r="K953" i="2"/>
  <c r="O953" i="2" s="1"/>
  <c r="K954" i="2"/>
  <c r="O954" i="2" s="1"/>
  <c r="K955" i="2"/>
  <c r="O955" i="2" s="1"/>
  <c r="K956" i="2"/>
  <c r="O956" i="2" s="1"/>
  <c r="K957" i="2"/>
  <c r="O957" i="2" s="1"/>
  <c r="K958" i="2"/>
  <c r="O958" i="2" s="1"/>
  <c r="K959" i="2"/>
  <c r="O959" i="2" s="1"/>
  <c r="K960" i="2"/>
  <c r="O960" i="2" s="1"/>
  <c r="K961" i="2"/>
  <c r="O961" i="2" s="1"/>
  <c r="K962" i="2"/>
  <c r="O962" i="2" s="1"/>
  <c r="K963" i="2"/>
  <c r="O963" i="2" s="1"/>
  <c r="K964" i="2"/>
  <c r="O964" i="2" s="1"/>
  <c r="K965" i="2"/>
  <c r="O965" i="2" s="1"/>
  <c r="K966" i="2"/>
  <c r="O966" i="2" s="1"/>
  <c r="K967" i="2"/>
  <c r="O967" i="2" s="1"/>
  <c r="K968" i="2"/>
  <c r="O968" i="2" s="1"/>
  <c r="K969" i="2"/>
  <c r="O969" i="2" s="1"/>
  <c r="K970" i="2"/>
  <c r="O970" i="2" s="1"/>
  <c r="K971" i="2"/>
  <c r="O971" i="2" s="1"/>
  <c r="K972" i="2"/>
  <c r="O972" i="2" s="1"/>
  <c r="K973" i="2"/>
  <c r="O973" i="2" s="1"/>
  <c r="K974" i="2"/>
  <c r="O974" i="2" s="1"/>
  <c r="K975" i="2"/>
  <c r="O975" i="2" s="1"/>
  <c r="K976" i="2"/>
  <c r="O976" i="2" s="1"/>
  <c r="K977" i="2"/>
  <c r="O977" i="2" s="1"/>
  <c r="K978" i="2"/>
  <c r="O978" i="2" s="1"/>
  <c r="K979" i="2"/>
  <c r="O979" i="2" s="1"/>
  <c r="K980" i="2"/>
  <c r="O980" i="2" s="1"/>
  <c r="K981" i="2"/>
  <c r="O981" i="2" s="1"/>
  <c r="K982" i="2"/>
  <c r="O982" i="2" s="1"/>
  <c r="K983" i="2"/>
  <c r="O983" i="2" s="1"/>
  <c r="K984" i="2"/>
  <c r="O984" i="2" s="1"/>
  <c r="K985" i="2"/>
  <c r="O985" i="2" s="1"/>
  <c r="K986" i="2"/>
  <c r="O986" i="2" s="1"/>
  <c r="K987" i="2"/>
  <c r="O987" i="2" s="1"/>
  <c r="K988" i="2"/>
  <c r="O988" i="2" s="1"/>
  <c r="K989" i="2"/>
  <c r="O989" i="2" s="1"/>
  <c r="K990" i="2"/>
  <c r="O990" i="2" s="1"/>
  <c r="K991" i="2"/>
  <c r="O991" i="2" s="1"/>
  <c r="K992" i="2"/>
  <c r="O992" i="2" s="1"/>
  <c r="K993" i="2"/>
  <c r="O993" i="2" s="1"/>
  <c r="K994" i="2"/>
  <c r="O994" i="2" s="1"/>
  <c r="K995" i="2"/>
  <c r="O995" i="2" s="1"/>
  <c r="K996" i="2"/>
  <c r="O996" i="2" s="1"/>
  <c r="K997" i="2"/>
  <c r="O997" i="2" s="1"/>
  <c r="K998" i="2"/>
  <c r="O998" i="2" s="1"/>
  <c r="K999" i="2"/>
  <c r="O999" i="2" s="1"/>
  <c r="K1000" i="2"/>
  <c r="O1000" i="2" s="1"/>
  <c r="K1001" i="2"/>
  <c r="O1001" i="2" s="1"/>
  <c r="K1002" i="2"/>
  <c r="O1002" i="2" s="1"/>
  <c r="K1003" i="2"/>
  <c r="O1003" i="2" s="1"/>
  <c r="K1004" i="2"/>
  <c r="O1004" i="2" s="1"/>
  <c r="K1005" i="2"/>
  <c r="O1005" i="2" s="1"/>
  <c r="K1006" i="2"/>
  <c r="O1006" i="2" s="1"/>
  <c r="K1007" i="2"/>
  <c r="O1007" i="2" s="1"/>
  <c r="K1008" i="2"/>
  <c r="O1008" i="2" s="1"/>
  <c r="K1009" i="2"/>
  <c r="O1009" i="2" s="1"/>
  <c r="K1010" i="2"/>
  <c r="O1010" i="2" s="1"/>
  <c r="K1011" i="2"/>
  <c r="O1011" i="2" s="1"/>
  <c r="K1012" i="2"/>
  <c r="O1012" i="2" s="1"/>
  <c r="K1013" i="2"/>
  <c r="O1013" i="2" s="1"/>
  <c r="K1014" i="2"/>
  <c r="O1014" i="2" s="1"/>
  <c r="K1015" i="2"/>
  <c r="O1015" i="2" s="1"/>
  <c r="K1016" i="2"/>
  <c r="O1016" i="2" s="1"/>
  <c r="K1017" i="2"/>
  <c r="O1017" i="2" s="1"/>
  <c r="K1018" i="2"/>
  <c r="O1018" i="2" s="1"/>
  <c r="K1019" i="2"/>
  <c r="O1019" i="2" s="1"/>
  <c r="K1020" i="2"/>
  <c r="O1020" i="2" s="1"/>
  <c r="K1021" i="2"/>
  <c r="O1021" i="2" s="1"/>
  <c r="K1022" i="2"/>
  <c r="O1022" i="2" s="1"/>
  <c r="K1023" i="2"/>
  <c r="O1023" i="2" s="1"/>
  <c r="K1024" i="2"/>
  <c r="O1024" i="2" s="1"/>
  <c r="K1025" i="2"/>
  <c r="O1025" i="2" s="1"/>
  <c r="K1026" i="2"/>
  <c r="O1026" i="2" s="1"/>
  <c r="K1027" i="2"/>
  <c r="O1027" i="2" s="1"/>
  <c r="K1028" i="2"/>
  <c r="O1028" i="2" s="1"/>
  <c r="K1029" i="2"/>
  <c r="O1029" i="2" s="1"/>
  <c r="K1030" i="2"/>
  <c r="O1030" i="2" s="1"/>
  <c r="K1031" i="2"/>
  <c r="O1031" i="2" s="1"/>
  <c r="K1032" i="2"/>
  <c r="O1032" i="2" s="1"/>
  <c r="K1033" i="2"/>
  <c r="O1033" i="2" s="1"/>
  <c r="K1034" i="2"/>
  <c r="O1034" i="2" s="1"/>
  <c r="K1035" i="2"/>
  <c r="O1035" i="2" s="1"/>
  <c r="K1036" i="2"/>
  <c r="O1036" i="2" s="1"/>
  <c r="K1037" i="2"/>
  <c r="O1037" i="2" s="1"/>
  <c r="K1038" i="2"/>
  <c r="O1038" i="2" s="1"/>
  <c r="K1039" i="2"/>
  <c r="O1039" i="2" s="1"/>
  <c r="K1040" i="2"/>
  <c r="O1040" i="2" s="1"/>
  <c r="K1041" i="2"/>
  <c r="O1041" i="2" s="1"/>
  <c r="K1042" i="2"/>
  <c r="O1042" i="2" s="1"/>
  <c r="K1043" i="2"/>
  <c r="O1043" i="2" s="1"/>
  <c r="K1044" i="2"/>
  <c r="O1044" i="2" s="1"/>
  <c r="K1045" i="2"/>
  <c r="O1045" i="2" s="1"/>
  <c r="K1046" i="2"/>
  <c r="O1046" i="2" s="1"/>
  <c r="K1047" i="2"/>
  <c r="O1047" i="2" s="1"/>
  <c r="K1048" i="2"/>
  <c r="O1048" i="2" s="1"/>
  <c r="K1049" i="2"/>
  <c r="O1049" i="2" s="1"/>
  <c r="K1050" i="2"/>
  <c r="O1050" i="2" s="1"/>
  <c r="K1051" i="2"/>
  <c r="O1051" i="2" s="1"/>
  <c r="K1052" i="2"/>
  <c r="O1052" i="2" s="1"/>
  <c r="K1053" i="2"/>
  <c r="O1053" i="2" s="1"/>
  <c r="K1054" i="2"/>
  <c r="O1054" i="2" s="1"/>
  <c r="K1055" i="2"/>
  <c r="O1055" i="2" s="1"/>
  <c r="K1056" i="2"/>
  <c r="O1056" i="2" s="1"/>
  <c r="K1057" i="2"/>
  <c r="O1057" i="2" s="1"/>
  <c r="K1058" i="2"/>
  <c r="O1058" i="2" s="1"/>
  <c r="K1059" i="2"/>
  <c r="O1059" i="2" s="1"/>
  <c r="K1060" i="2"/>
  <c r="O1060" i="2" s="1"/>
  <c r="K1061" i="2"/>
  <c r="O1061" i="2" s="1"/>
  <c r="K1062" i="2"/>
  <c r="O1062" i="2" s="1"/>
  <c r="K1063" i="2"/>
  <c r="O1063" i="2" s="1"/>
  <c r="K1064" i="2"/>
  <c r="O1064" i="2" s="1"/>
  <c r="K1065" i="2"/>
  <c r="O1065" i="2" s="1"/>
  <c r="K1066" i="2"/>
  <c r="O1066" i="2" s="1"/>
  <c r="K1067" i="2"/>
  <c r="O1067" i="2" s="1"/>
  <c r="K1068" i="2"/>
  <c r="O1068" i="2" s="1"/>
  <c r="K1069" i="2"/>
  <c r="O1069" i="2" s="1"/>
  <c r="K1070" i="2"/>
  <c r="O1070" i="2" s="1"/>
  <c r="K1071" i="2"/>
  <c r="O1071" i="2" s="1"/>
  <c r="K1072" i="2"/>
  <c r="O1072" i="2" s="1"/>
  <c r="K1073" i="2"/>
  <c r="O1073" i="2" s="1"/>
  <c r="K1074" i="2"/>
  <c r="O1074" i="2" s="1"/>
  <c r="K1075" i="2"/>
  <c r="O1075" i="2" s="1"/>
  <c r="K1076" i="2"/>
  <c r="O1076" i="2" s="1"/>
  <c r="K1077" i="2"/>
  <c r="O1077" i="2" s="1"/>
  <c r="K1078" i="2"/>
  <c r="O1078" i="2" s="1"/>
  <c r="K1079" i="2"/>
  <c r="O1079" i="2" s="1"/>
  <c r="K1080" i="2"/>
  <c r="O1080" i="2" s="1"/>
  <c r="K1081" i="2"/>
  <c r="O1081" i="2" s="1"/>
  <c r="K1082" i="2"/>
  <c r="O1082" i="2" s="1"/>
  <c r="K1083" i="2"/>
  <c r="O1083" i="2" s="1"/>
  <c r="K1084" i="2"/>
  <c r="O1084" i="2" s="1"/>
  <c r="K1085" i="2"/>
  <c r="O1085" i="2" s="1"/>
  <c r="K1086" i="2"/>
  <c r="O1086" i="2" s="1"/>
  <c r="K1087" i="2"/>
  <c r="O1087" i="2" s="1"/>
  <c r="K1088" i="2"/>
  <c r="O1088" i="2" s="1"/>
  <c r="K1089" i="2"/>
  <c r="O1089" i="2" s="1"/>
  <c r="K1090" i="2"/>
  <c r="O1090" i="2" s="1"/>
  <c r="K1091" i="2"/>
  <c r="O1091" i="2" s="1"/>
  <c r="K1092" i="2"/>
  <c r="O1092" i="2" s="1"/>
  <c r="K1093" i="2"/>
  <c r="O1093" i="2" s="1"/>
  <c r="K1094" i="2"/>
  <c r="O1094" i="2" s="1"/>
  <c r="K1095" i="2"/>
  <c r="O1095" i="2" s="1"/>
  <c r="K1096" i="2"/>
  <c r="O1096" i="2" s="1"/>
  <c r="K1097" i="2"/>
  <c r="O1097" i="2" s="1"/>
  <c r="K1098" i="2"/>
  <c r="O1098" i="2" s="1"/>
  <c r="K1099" i="2"/>
  <c r="O1099" i="2" s="1"/>
  <c r="K1100" i="2"/>
  <c r="O1100" i="2" s="1"/>
  <c r="K1101" i="2"/>
  <c r="O1101" i="2" s="1"/>
  <c r="K1102" i="2"/>
  <c r="O1102" i="2" s="1"/>
  <c r="K1103" i="2"/>
  <c r="O1103" i="2" s="1"/>
  <c r="K1104" i="2"/>
  <c r="O1104" i="2" s="1"/>
  <c r="K1105" i="2"/>
  <c r="O1105" i="2" s="1"/>
  <c r="K1106" i="2"/>
  <c r="O1106" i="2" s="1"/>
  <c r="K1107" i="2"/>
  <c r="O1107" i="2" s="1"/>
  <c r="K1108" i="2"/>
  <c r="O1108" i="2" s="1"/>
  <c r="K1109" i="2"/>
  <c r="O1109" i="2" s="1"/>
  <c r="K1110" i="2"/>
  <c r="O1110" i="2" s="1"/>
  <c r="K1111" i="2"/>
  <c r="O1111" i="2" s="1"/>
  <c r="K1112" i="2"/>
  <c r="O1112" i="2" s="1"/>
  <c r="K1113" i="2"/>
  <c r="O1113" i="2" s="1"/>
  <c r="K1114" i="2"/>
  <c r="O1114" i="2" s="1"/>
  <c r="K1115" i="2"/>
  <c r="O1115" i="2" s="1"/>
  <c r="K1116" i="2"/>
  <c r="O1116" i="2" s="1"/>
  <c r="K1117" i="2"/>
  <c r="O1117" i="2" s="1"/>
  <c r="K1118" i="2"/>
  <c r="O1118" i="2" s="1"/>
  <c r="K1119" i="2"/>
  <c r="O1119" i="2" s="1"/>
  <c r="K1120" i="2"/>
  <c r="O1120" i="2" s="1"/>
  <c r="K1121" i="2"/>
  <c r="O1121" i="2" s="1"/>
  <c r="K1122" i="2"/>
  <c r="O1122" i="2" s="1"/>
  <c r="K1123" i="2"/>
  <c r="O1123" i="2" s="1"/>
  <c r="K1124" i="2"/>
  <c r="O1124" i="2" s="1"/>
  <c r="K1125" i="2"/>
  <c r="O1125" i="2" s="1"/>
  <c r="K1126" i="2"/>
  <c r="O1126" i="2" s="1"/>
  <c r="K1127" i="2"/>
  <c r="O1127" i="2" s="1"/>
  <c r="K1128" i="2"/>
  <c r="O1128" i="2" s="1"/>
  <c r="K1129" i="2"/>
  <c r="O1129" i="2" s="1"/>
  <c r="K1130" i="2"/>
  <c r="O1130" i="2" s="1"/>
  <c r="K1131" i="2"/>
  <c r="O1131" i="2" s="1"/>
  <c r="K1132" i="2"/>
  <c r="O1132" i="2" s="1"/>
  <c r="K1133" i="2"/>
  <c r="O1133" i="2" s="1"/>
  <c r="K1134" i="2"/>
  <c r="O1134" i="2" s="1"/>
  <c r="K1135" i="2"/>
  <c r="O1135" i="2" s="1"/>
  <c r="K1136" i="2"/>
  <c r="O1136" i="2" s="1"/>
  <c r="K1137" i="2"/>
  <c r="O1137" i="2" s="1"/>
  <c r="K1138" i="2"/>
  <c r="O1138" i="2" s="1"/>
  <c r="K1139" i="2"/>
  <c r="O1139" i="2" s="1"/>
  <c r="K1140" i="2"/>
  <c r="O1140" i="2" s="1"/>
  <c r="K1141" i="2"/>
  <c r="O1141" i="2" s="1"/>
  <c r="K1142" i="2"/>
  <c r="O1142" i="2" s="1"/>
  <c r="K1143" i="2"/>
  <c r="O1143" i="2" s="1"/>
  <c r="K1144" i="2"/>
  <c r="O1144" i="2" s="1"/>
  <c r="K1145" i="2"/>
  <c r="O1145" i="2" s="1"/>
  <c r="K1146" i="2"/>
  <c r="O1146" i="2" s="1"/>
  <c r="K1147" i="2"/>
  <c r="O1147" i="2" s="1"/>
  <c r="K1148" i="2"/>
  <c r="O1148" i="2" s="1"/>
  <c r="K1149" i="2"/>
  <c r="O1149" i="2" s="1"/>
  <c r="K1150" i="2"/>
  <c r="O1150" i="2" s="1"/>
  <c r="K1151" i="2"/>
  <c r="O1151" i="2" s="1"/>
  <c r="K1152" i="2"/>
  <c r="O1152" i="2" s="1"/>
  <c r="K1153" i="2"/>
  <c r="O1153" i="2" s="1"/>
  <c r="K1154" i="2"/>
  <c r="O1154" i="2" s="1"/>
  <c r="K1155" i="2"/>
  <c r="O1155" i="2" s="1"/>
  <c r="K1156" i="2"/>
  <c r="O1156" i="2" s="1"/>
  <c r="K1157" i="2"/>
  <c r="O1157" i="2" s="1"/>
  <c r="K1158" i="2"/>
  <c r="O1158" i="2" s="1"/>
  <c r="K1159" i="2"/>
  <c r="O1159" i="2" s="1"/>
  <c r="K1160" i="2"/>
  <c r="O1160" i="2" s="1"/>
  <c r="K1161" i="2"/>
  <c r="O1161" i="2" s="1"/>
  <c r="K1162" i="2"/>
  <c r="O1162" i="2" s="1"/>
  <c r="K1163" i="2"/>
  <c r="O1163" i="2" s="1"/>
  <c r="K1164" i="2"/>
  <c r="O1164" i="2" s="1"/>
  <c r="K1165" i="2"/>
  <c r="O1165" i="2" s="1"/>
  <c r="K1166" i="2"/>
  <c r="O1166" i="2" s="1"/>
  <c r="K1167" i="2"/>
  <c r="O1167" i="2" s="1"/>
  <c r="K1168" i="2"/>
  <c r="O1168" i="2" s="1"/>
  <c r="K1169" i="2"/>
  <c r="O1169" i="2" s="1"/>
  <c r="K1170" i="2"/>
  <c r="O1170" i="2" s="1"/>
  <c r="K1179" i="2"/>
  <c r="O1179" i="2" s="1"/>
  <c r="K1180" i="2"/>
  <c r="O1180" i="2" s="1"/>
  <c r="K1181" i="2"/>
  <c r="O1181" i="2" s="1"/>
  <c r="K1182" i="2"/>
  <c r="O1182" i="2" s="1"/>
  <c r="K1183" i="2"/>
  <c r="O1183" i="2" s="1"/>
  <c r="K1184" i="2"/>
  <c r="O1184" i="2" s="1"/>
  <c r="K1185" i="2"/>
  <c r="O1185" i="2" s="1"/>
  <c r="K1186" i="2"/>
  <c r="O1186" i="2" s="1"/>
  <c r="K1187" i="2"/>
  <c r="O1187" i="2" s="1"/>
  <c r="K1188" i="2"/>
  <c r="O1188" i="2" s="1"/>
  <c r="K1189" i="2"/>
  <c r="O1189" i="2" s="1"/>
  <c r="K1190" i="2"/>
  <c r="O1190" i="2" s="1"/>
  <c r="K1191" i="2"/>
  <c r="O1191" i="2" s="1"/>
  <c r="K1192" i="2"/>
  <c r="O1192" i="2" s="1"/>
  <c r="K1193" i="2"/>
  <c r="O1193" i="2" s="1"/>
  <c r="K1194" i="2"/>
  <c r="O1194" i="2" s="1"/>
  <c r="K1195" i="2"/>
  <c r="O1195" i="2" s="1"/>
  <c r="K1200" i="2"/>
  <c r="O1200" i="2" s="1"/>
  <c r="K1201" i="2"/>
  <c r="O1201" i="2" s="1"/>
  <c r="K1202" i="2"/>
  <c r="O1202" i="2" s="1"/>
  <c r="K1203" i="2"/>
  <c r="O1203" i="2" s="1"/>
  <c r="K1204" i="2"/>
  <c r="O1204" i="2" s="1"/>
  <c r="K1205" i="2"/>
  <c r="O1205" i="2" s="1"/>
  <c r="K1206" i="2"/>
  <c r="O1206" i="2" s="1"/>
  <c r="K1207" i="2"/>
  <c r="O1207" i="2" s="1"/>
  <c r="K1208" i="2"/>
  <c r="O1208" i="2" s="1"/>
  <c r="K1209" i="2"/>
  <c r="O1209" i="2" s="1"/>
  <c r="K1210" i="2"/>
  <c r="O1210" i="2" s="1"/>
  <c r="K1211" i="2"/>
  <c r="O1211" i="2" s="1"/>
  <c r="K1212" i="2"/>
  <c r="O1212" i="2" s="1"/>
  <c r="K1213" i="2"/>
  <c r="O1213" i="2" s="1"/>
  <c r="K1214" i="2"/>
  <c r="O1214" i="2" s="1"/>
  <c r="K1215" i="2"/>
  <c r="O1215" i="2" s="1"/>
  <c r="K1216" i="2"/>
  <c r="O1216" i="2" s="1"/>
  <c r="K1217" i="2"/>
  <c r="O1217" i="2" s="1"/>
  <c r="K1218" i="2"/>
  <c r="O1218" i="2" s="1"/>
  <c r="K1219" i="2"/>
  <c r="O1219" i="2" s="1"/>
  <c r="K1220" i="2"/>
  <c r="O1220" i="2" s="1"/>
  <c r="K1221" i="2"/>
  <c r="O1221" i="2" s="1"/>
  <c r="K1222" i="2"/>
  <c r="O1222" i="2" s="1"/>
  <c r="K1223" i="2"/>
  <c r="O1223" i="2" s="1"/>
  <c r="K1224" i="2"/>
  <c r="O1224" i="2" s="1"/>
  <c r="K1225" i="2"/>
  <c r="O1225" i="2" s="1"/>
  <c r="K1226" i="2"/>
  <c r="O1226" i="2" s="1"/>
  <c r="K1227" i="2"/>
  <c r="O1227" i="2" s="1"/>
  <c r="K1228" i="2"/>
  <c r="O1228" i="2" s="1"/>
  <c r="K1229" i="2"/>
  <c r="O1229" i="2" s="1"/>
  <c r="K1230" i="2"/>
  <c r="O1230" i="2" s="1"/>
  <c r="K1231" i="2"/>
  <c r="O1231" i="2" s="1"/>
  <c r="K1232" i="2"/>
  <c r="O1232" i="2" s="1"/>
  <c r="K1233" i="2"/>
  <c r="O1233" i="2" s="1"/>
  <c r="K1234" i="2"/>
  <c r="O1234" i="2" s="1"/>
  <c r="K1235" i="2"/>
  <c r="O1235" i="2" s="1"/>
  <c r="K1236" i="2"/>
  <c r="O1236" i="2" s="1"/>
  <c r="K1237" i="2"/>
  <c r="O1237" i="2" s="1"/>
  <c r="K1238" i="2"/>
  <c r="O1238" i="2" s="1"/>
  <c r="K1239" i="2"/>
  <c r="O1239" i="2" s="1"/>
  <c r="K1240" i="2"/>
  <c r="O1240" i="2" s="1"/>
  <c r="K1241" i="2"/>
  <c r="O1241" i="2" s="1"/>
  <c r="K1242" i="2"/>
  <c r="O1242" i="2" s="1"/>
  <c r="K1243" i="2"/>
  <c r="O1243" i="2" s="1"/>
  <c r="K1244" i="2"/>
  <c r="O1244" i="2" s="1"/>
  <c r="K1245" i="2"/>
  <c r="O1245" i="2" s="1"/>
  <c r="K1246" i="2"/>
  <c r="O1246" i="2" s="1"/>
  <c r="K1247" i="2"/>
  <c r="O1247" i="2" s="1"/>
  <c r="K1248" i="2"/>
  <c r="O1248" i="2" s="1"/>
  <c r="K1249" i="2"/>
  <c r="O1249" i="2" s="1"/>
  <c r="K1250" i="2"/>
  <c r="O1250" i="2" s="1"/>
  <c r="K1251" i="2"/>
  <c r="O1251" i="2" s="1"/>
  <c r="K1252" i="2"/>
  <c r="O1252" i="2" s="1"/>
  <c r="K1253" i="2"/>
  <c r="O1253" i="2" s="1"/>
  <c r="K1254" i="2"/>
  <c r="O1254" i="2" s="1"/>
  <c r="K1255" i="2"/>
  <c r="O1255" i="2" s="1"/>
  <c r="K1256" i="2"/>
  <c r="O1256" i="2" s="1"/>
  <c r="K1257" i="2"/>
  <c r="O1257" i="2" s="1"/>
  <c r="K1258" i="2"/>
  <c r="O1258" i="2" s="1"/>
  <c r="K1259" i="2"/>
  <c r="O1259" i="2" s="1"/>
  <c r="K1260" i="2"/>
  <c r="O1260" i="2" s="1"/>
  <c r="K1261" i="2"/>
  <c r="O1261" i="2" s="1"/>
  <c r="K1262" i="2"/>
  <c r="O1262" i="2" s="1"/>
  <c r="K1263" i="2"/>
  <c r="O1263" i="2" s="1"/>
  <c r="K1264" i="2"/>
  <c r="O1264" i="2" s="1"/>
  <c r="K1265" i="2"/>
  <c r="O1265" i="2" s="1"/>
  <c r="K1266" i="2"/>
  <c r="O1266" i="2" s="1"/>
  <c r="K1267" i="2"/>
  <c r="O1267" i="2" s="1"/>
  <c r="K1268" i="2"/>
  <c r="O1268" i="2" s="1"/>
  <c r="K1269" i="2"/>
  <c r="O1269" i="2" s="1"/>
  <c r="K1270" i="2"/>
  <c r="O1270" i="2" s="1"/>
  <c r="K1271" i="2"/>
  <c r="O1271" i="2" s="1"/>
  <c r="K1272" i="2"/>
  <c r="O1272" i="2" s="1"/>
  <c r="K1273" i="2"/>
  <c r="O1273" i="2" s="1"/>
  <c r="K1274" i="2"/>
  <c r="O1274" i="2" s="1"/>
  <c r="K1275" i="2"/>
  <c r="O1275" i="2" s="1"/>
  <c r="K1276" i="2"/>
  <c r="O1276" i="2" s="1"/>
  <c r="K1277" i="2"/>
  <c r="O1277" i="2" s="1"/>
  <c r="K1278" i="2"/>
  <c r="O1278" i="2" s="1"/>
  <c r="K1279" i="2"/>
  <c r="O1279" i="2" s="1"/>
  <c r="K1280" i="2"/>
  <c r="O1280" i="2" s="1"/>
  <c r="K1281" i="2"/>
  <c r="O1281" i="2" s="1"/>
  <c r="K1282" i="2"/>
  <c r="O1282" i="2" s="1"/>
  <c r="K1283" i="2"/>
  <c r="O1283" i="2" s="1"/>
  <c r="K1284" i="2"/>
  <c r="O1284" i="2" s="1"/>
  <c r="K1285" i="2"/>
  <c r="O1285" i="2" s="1"/>
  <c r="K1286" i="2"/>
  <c r="O1286" i="2" s="1"/>
  <c r="K1287" i="2"/>
  <c r="O1287" i="2" s="1"/>
  <c r="K1288" i="2"/>
  <c r="O1288" i="2" s="1"/>
  <c r="K1289" i="2"/>
  <c r="O1289" i="2" s="1"/>
  <c r="K1290" i="2"/>
  <c r="O1290" i="2" s="1"/>
  <c r="K1291" i="2"/>
  <c r="O1291" i="2" s="1"/>
  <c r="K1292" i="2"/>
  <c r="O1292" i="2" s="1"/>
  <c r="K1293" i="2"/>
  <c r="O1293" i="2" s="1"/>
  <c r="K1294" i="2"/>
  <c r="O1294" i="2" s="1"/>
  <c r="K1295" i="2"/>
  <c r="O1295" i="2" s="1"/>
  <c r="K1296" i="2"/>
  <c r="O1296" i="2" s="1"/>
  <c r="K1297" i="2"/>
  <c r="O1297" i="2" s="1"/>
  <c r="K1298" i="2"/>
  <c r="O1298" i="2" s="1"/>
  <c r="K1299" i="2"/>
  <c r="O1299" i="2" s="1"/>
  <c r="K1300" i="2"/>
  <c r="O1300" i="2" s="1"/>
  <c r="K1301" i="2"/>
  <c r="O1301" i="2" s="1"/>
  <c r="K1302" i="2"/>
  <c r="O1302" i="2" s="1"/>
  <c r="K1303" i="2"/>
  <c r="O1303" i="2" s="1"/>
  <c r="K1304" i="2"/>
  <c r="O1304" i="2" s="1"/>
  <c r="K1305" i="2"/>
  <c r="O1305" i="2" s="1"/>
  <c r="K1306" i="2"/>
  <c r="O1306" i="2" s="1"/>
  <c r="K1307" i="2"/>
  <c r="O1307" i="2" s="1"/>
  <c r="K1308" i="2"/>
  <c r="O1308" i="2" s="1"/>
  <c r="K1309" i="2"/>
  <c r="O1309" i="2" s="1"/>
  <c r="K1310" i="2"/>
  <c r="O1310" i="2" s="1"/>
  <c r="K1311" i="2"/>
  <c r="O1311" i="2" s="1"/>
  <c r="K1312" i="2"/>
  <c r="O1312" i="2" s="1"/>
  <c r="K1313" i="2"/>
  <c r="O1313" i="2" s="1"/>
  <c r="K1314" i="2"/>
  <c r="O1314" i="2" s="1"/>
  <c r="K1315" i="2"/>
  <c r="O1315" i="2" s="1"/>
  <c r="K1316" i="2"/>
  <c r="O1316" i="2" s="1"/>
  <c r="K1317" i="2"/>
  <c r="O1317" i="2" s="1"/>
  <c r="K1318" i="2"/>
  <c r="O1318" i="2" s="1"/>
  <c r="K1319" i="2"/>
  <c r="O1319" i="2" s="1"/>
  <c r="K1320" i="2"/>
  <c r="O1320" i="2" s="1"/>
  <c r="K1321" i="2"/>
  <c r="O1321" i="2" s="1"/>
  <c r="K1322" i="2"/>
  <c r="O1322" i="2" s="1"/>
  <c r="K1323" i="2"/>
  <c r="O1323" i="2" s="1"/>
  <c r="K1324" i="2"/>
  <c r="O1324" i="2" s="1"/>
  <c r="K1325" i="2"/>
  <c r="O1325" i="2" s="1"/>
  <c r="K1326" i="2"/>
  <c r="O1326" i="2" s="1"/>
  <c r="K1327" i="2"/>
  <c r="O1327" i="2" s="1"/>
  <c r="K1328" i="2"/>
  <c r="O1328" i="2" s="1"/>
  <c r="K1329" i="2"/>
  <c r="O1329" i="2" s="1"/>
  <c r="K1330" i="2"/>
  <c r="O1330" i="2" s="1"/>
  <c r="K1331" i="2"/>
  <c r="O1331" i="2" s="1"/>
  <c r="K1332" i="2"/>
  <c r="O1332" i="2" s="1"/>
  <c r="K1333" i="2"/>
  <c r="O1333" i="2" s="1"/>
  <c r="K1334" i="2"/>
  <c r="O1334" i="2" s="1"/>
  <c r="K1335" i="2"/>
  <c r="O1335" i="2" s="1"/>
  <c r="K1336" i="2"/>
  <c r="O1336" i="2" s="1"/>
  <c r="K1337" i="2"/>
  <c r="O1337" i="2" s="1"/>
  <c r="K1338" i="2"/>
  <c r="O1338" i="2" s="1"/>
  <c r="K1339" i="2"/>
  <c r="O1339" i="2" s="1"/>
  <c r="K1340" i="2"/>
  <c r="O1340" i="2" s="1"/>
  <c r="K1341" i="2"/>
  <c r="O1341" i="2" s="1"/>
  <c r="K1342" i="2"/>
  <c r="O1342" i="2" s="1"/>
  <c r="K1343" i="2"/>
  <c r="O1343" i="2" s="1"/>
  <c r="K1344" i="2"/>
  <c r="O1344" i="2" s="1"/>
  <c r="K1345" i="2"/>
  <c r="O1345" i="2" s="1"/>
  <c r="K1346" i="2"/>
  <c r="O1346" i="2" s="1"/>
  <c r="K1347" i="2"/>
  <c r="O1347" i="2" s="1"/>
  <c r="K1348" i="2"/>
  <c r="O1348" i="2" s="1"/>
  <c r="K1349" i="2"/>
  <c r="O1349" i="2" s="1"/>
  <c r="K1350" i="2"/>
  <c r="O1350" i="2" s="1"/>
  <c r="K1351" i="2"/>
  <c r="O1351" i="2" s="1"/>
  <c r="K1352" i="2"/>
  <c r="O1352" i="2" s="1"/>
  <c r="K1353" i="2"/>
  <c r="O1353" i="2" s="1"/>
  <c r="K1354" i="2"/>
  <c r="O1354" i="2" s="1"/>
  <c r="K1355" i="2"/>
  <c r="O1355" i="2" s="1"/>
  <c r="K1356" i="2"/>
  <c r="O1356" i="2" s="1"/>
  <c r="K1357" i="2"/>
  <c r="O1357" i="2" s="1"/>
  <c r="K1358" i="2"/>
  <c r="O1358" i="2" s="1"/>
  <c r="K1359" i="2"/>
  <c r="O1359" i="2" s="1"/>
  <c r="K1360" i="2"/>
  <c r="O1360" i="2" s="1"/>
  <c r="K1361" i="2"/>
  <c r="O1361" i="2" s="1"/>
  <c r="K1362" i="2"/>
  <c r="O1362" i="2" s="1"/>
  <c r="K1363" i="2"/>
  <c r="O1363" i="2" s="1"/>
  <c r="K1364" i="2"/>
  <c r="O1364" i="2" s="1"/>
  <c r="K1365" i="2"/>
  <c r="O1365" i="2" s="1"/>
  <c r="K1366" i="2"/>
  <c r="O1366" i="2" s="1"/>
  <c r="K1367" i="2"/>
  <c r="O1367" i="2" s="1"/>
  <c r="K1368" i="2"/>
  <c r="O1368" i="2" s="1"/>
  <c r="K1369" i="2"/>
  <c r="O1369" i="2" s="1"/>
  <c r="K1370" i="2"/>
  <c r="O1370" i="2" s="1"/>
  <c r="K1371" i="2"/>
  <c r="O1371" i="2" s="1"/>
  <c r="K1372" i="2"/>
  <c r="O1372" i="2" s="1"/>
  <c r="K1373" i="2"/>
  <c r="O1373" i="2" s="1"/>
  <c r="K1374" i="2"/>
  <c r="O1374" i="2" s="1"/>
  <c r="K1375" i="2"/>
  <c r="O1375" i="2" s="1"/>
  <c r="K1376" i="2"/>
  <c r="O1376" i="2" s="1"/>
  <c r="K1377" i="2"/>
  <c r="O1377" i="2" s="1"/>
  <c r="K1378" i="2"/>
  <c r="O1378" i="2" s="1"/>
  <c r="K1379" i="2"/>
  <c r="O1379" i="2" s="1"/>
  <c r="K1380" i="2"/>
  <c r="O1380" i="2" s="1"/>
  <c r="K1381" i="2"/>
  <c r="O1381" i="2" s="1"/>
  <c r="K1382" i="2"/>
  <c r="O1382" i="2" s="1"/>
  <c r="K1383" i="2"/>
  <c r="O1383" i="2" s="1"/>
  <c r="K1384" i="2"/>
  <c r="O1384" i="2" s="1"/>
  <c r="K1385" i="2"/>
  <c r="O1385" i="2" s="1"/>
  <c r="K1386" i="2"/>
  <c r="O1386" i="2" s="1"/>
  <c r="K1387" i="2"/>
  <c r="O1387" i="2" s="1"/>
  <c r="K1388" i="2"/>
  <c r="O1388" i="2" s="1"/>
  <c r="K1389" i="2"/>
  <c r="O1389" i="2" s="1"/>
  <c r="K1390" i="2"/>
  <c r="O1390" i="2" s="1"/>
  <c r="K1391" i="2"/>
  <c r="O1391" i="2" s="1"/>
  <c r="K1392" i="2"/>
  <c r="O1392" i="2" s="1"/>
  <c r="K1393" i="2"/>
  <c r="O1393" i="2" s="1"/>
  <c r="K1394" i="2"/>
  <c r="O1394" i="2" s="1"/>
  <c r="K1395" i="2"/>
  <c r="O1395" i="2" s="1"/>
  <c r="K1396" i="2"/>
  <c r="O1396" i="2" s="1"/>
  <c r="K1397" i="2"/>
  <c r="O1397" i="2" s="1"/>
  <c r="K1398" i="2"/>
  <c r="O1398" i="2" s="1"/>
  <c r="K1399" i="2"/>
  <c r="O1399" i="2" s="1"/>
  <c r="K1400" i="2"/>
  <c r="O1400" i="2" s="1"/>
  <c r="K1401" i="2"/>
  <c r="O1401" i="2" s="1"/>
  <c r="K1402" i="2"/>
  <c r="O1402" i="2" s="1"/>
  <c r="K1403" i="2"/>
  <c r="O1403" i="2" s="1"/>
  <c r="K1404" i="2"/>
  <c r="O1404" i="2" s="1"/>
  <c r="K1405" i="2"/>
  <c r="O1405" i="2" s="1"/>
  <c r="K1406" i="2"/>
  <c r="O1406" i="2" s="1"/>
  <c r="K1407" i="2"/>
  <c r="O1407" i="2" s="1"/>
  <c r="K1408" i="2"/>
  <c r="O1408" i="2" s="1"/>
  <c r="K1409" i="2"/>
  <c r="O1409" i="2" s="1"/>
  <c r="K1410" i="2"/>
  <c r="O1410" i="2" s="1"/>
  <c r="K1411" i="2"/>
  <c r="O1411" i="2" s="1"/>
  <c r="K1412" i="2"/>
  <c r="O1412" i="2" s="1"/>
  <c r="K1413" i="2"/>
  <c r="O1413" i="2" s="1"/>
  <c r="K1414" i="2"/>
  <c r="O1414" i="2" s="1"/>
  <c r="K1415" i="2"/>
  <c r="O1415" i="2" s="1"/>
  <c r="K1416" i="2"/>
  <c r="O1416" i="2" s="1"/>
  <c r="K1417" i="2"/>
  <c r="O1417" i="2" s="1"/>
  <c r="K1418" i="2"/>
  <c r="O1418" i="2" s="1"/>
  <c r="K1419" i="2"/>
  <c r="O1419" i="2" s="1"/>
  <c r="K1420" i="2"/>
  <c r="O1420" i="2" s="1"/>
  <c r="K1421" i="2"/>
  <c r="O1421" i="2" s="1"/>
  <c r="K1422" i="2"/>
  <c r="O1422" i="2" s="1"/>
  <c r="K1423" i="2"/>
  <c r="O1423" i="2" s="1"/>
  <c r="K1424" i="2"/>
  <c r="O1424" i="2" s="1"/>
  <c r="K1425" i="2"/>
  <c r="O1425" i="2" s="1"/>
  <c r="K1426" i="2"/>
  <c r="O1426" i="2" s="1"/>
  <c r="K1427" i="2"/>
  <c r="O1427" i="2" s="1"/>
  <c r="K1428" i="2"/>
  <c r="O1428" i="2" s="1"/>
  <c r="K1429" i="2"/>
  <c r="O1429" i="2" s="1"/>
  <c r="K1430" i="2"/>
  <c r="O1430" i="2" s="1"/>
  <c r="K1431" i="2"/>
  <c r="O1431" i="2" s="1"/>
  <c r="K1432" i="2"/>
  <c r="O1432" i="2" s="1"/>
  <c r="K1433" i="2"/>
  <c r="O1433" i="2" s="1"/>
  <c r="K1434" i="2"/>
  <c r="O1434" i="2" s="1"/>
  <c r="K1435" i="2"/>
  <c r="O1435" i="2" s="1"/>
  <c r="K1436" i="2"/>
  <c r="O1436" i="2" s="1"/>
  <c r="K1437" i="2"/>
  <c r="O1437" i="2" s="1"/>
  <c r="K1438" i="2"/>
  <c r="O1438" i="2" s="1"/>
  <c r="K1439" i="2"/>
  <c r="O1439" i="2" s="1"/>
  <c r="K1440" i="2"/>
  <c r="O1440" i="2" s="1"/>
  <c r="K1441" i="2"/>
  <c r="O1441" i="2" s="1"/>
  <c r="K1442" i="2"/>
  <c r="O1442" i="2" s="1"/>
  <c r="K1443" i="2"/>
  <c r="O1443" i="2" s="1"/>
  <c r="K1444" i="2"/>
  <c r="O1444" i="2" s="1"/>
  <c r="K1445" i="2"/>
  <c r="O1445" i="2" s="1"/>
  <c r="K1446" i="2"/>
  <c r="O1446" i="2" s="1"/>
  <c r="K1447" i="2"/>
  <c r="O1447" i="2" s="1"/>
  <c r="K1448" i="2"/>
  <c r="O1448" i="2" s="1"/>
  <c r="K1449" i="2"/>
  <c r="O1449" i="2" s="1"/>
  <c r="K1450" i="2"/>
  <c r="O1450" i="2" s="1"/>
  <c r="K1451" i="2"/>
  <c r="O1451" i="2" s="1"/>
  <c r="K1452" i="2"/>
  <c r="O1452" i="2" s="1"/>
  <c r="K1453" i="2"/>
  <c r="O1453" i="2" s="1"/>
  <c r="K1454" i="2"/>
  <c r="O1454" i="2" s="1"/>
  <c r="K1455" i="2"/>
  <c r="O1455" i="2" s="1"/>
  <c r="K23" i="2"/>
  <c r="O23" i="2" s="1"/>
  <c r="K882" i="2"/>
  <c r="O882" i="2" s="1"/>
  <c r="K878" i="2"/>
  <c r="O878" i="2" s="1"/>
  <c r="K860" i="2"/>
  <c r="O860" i="2" s="1"/>
  <c r="K702" i="2"/>
  <c r="O702" i="2" s="1"/>
  <c r="K677" i="2"/>
  <c r="O677" i="2" s="1"/>
  <c r="K514" i="2"/>
  <c r="O514" i="2" s="1"/>
  <c r="K487" i="2"/>
  <c r="O487" i="2" s="1"/>
  <c r="K271" i="2"/>
  <c r="O271" i="2" s="1"/>
  <c r="K45" i="2"/>
  <c r="O45" i="2" s="1"/>
  <c r="K42" i="2"/>
  <c r="O42" i="2" s="1"/>
  <c r="K2631" i="4"/>
  <c r="O2631" i="4" s="1"/>
  <c r="K2389" i="4"/>
  <c r="O2389" i="4" s="1"/>
  <c r="K2388" i="4"/>
  <c r="O2388" i="4" s="1"/>
  <c r="K2338" i="4"/>
  <c r="O2338" i="4" s="1"/>
  <c r="K2337" i="4"/>
  <c r="O2337" i="4" s="1"/>
  <c r="K2336" i="4"/>
  <c r="O2336" i="4" s="1"/>
  <c r="K2170" i="4"/>
  <c r="O2170" i="4" s="1"/>
  <c r="K2169" i="4"/>
  <c r="O2169" i="4" s="1"/>
  <c r="K2168" i="4"/>
  <c r="O2168" i="4" s="1"/>
  <c r="K2166" i="4"/>
  <c r="O2166" i="4" s="1"/>
  <c r="K2165" i="4"/>
  <c r="O2165" i="4" s="1"/>
  <c r="K2123" i="4"/>
  <c r="O2123" i="4" s="1"/>
  <c r="K974" i="4"/>
  <c r="O974" i="4" s="1"/>
  <c r="K924" i="4"/>
  <c r="O924" i="4" s="1"/>
  <c r="K637" i="4"/>
  <c r="O637" i="4" s="1"/>
  <c r="K445" i="4"/>
  <c r="O445" i="4" s="1"/>
  <c r="K444" i="4"/>
  <c r="O444" i="4" s="1"/>
  <c r="K229" i="4"/>
  <c r="O229" i="4" s="1"/>
  <c r="K221" i="4"/>
  <c r="O221" i="4" s="1"/>
  <c r="K220" i="4"/>
  <c r="O220" i="4" s="1"/>
  <c r="K203" i="4"/>
  <c r="O203" i="4" s="1"/>
  <c r="K132" i="4"/>
  <c r="O132" i="4" s="1"/>
  <c r="K123" i="4"/>
  <c r="O123" i="4" s="1"/>
  <c r="K2180" i="4"/>
  <c r="O2180" i="4" s="1"/>
  <c r="K1978" i="4"/>
  <c r="O1978" i="4" s="1"/>
  <c r="K1919" i="4"/>
  <c r="O1919" i="4" s="1"/>
  <c r="K1918" i="4"/>
  <c r="O1918" i="4" s="1"/>
  <c r="K1801" i="4"/>
  <c r="O1801" i="4" s="1"/>
  <c r="K1800" i="4"/>
  <c r="O1800" i="4" s="1"/>
  <c r="K1786" i="4"/>
  <c r="O1786" i="4" s="1"/>
  <c r="K1785" i="4"/>
  <c r="O1785" i="4" s="1"/>
  <c r="K1705" i="4"/>
  <c r="O1705" i="4" s="1"/>
  <c r="K1704" i="4"/>
  <c r="O1704" i="4" s="1"/>
  <c r="K1703" i="4"/>
  <c r="O1703" i="4" s="1"/>
  <c r="K1666" i="4"/>
  <c r="O1666" i="4" s="1"/>
  <c r="K1665" i="4"/>
  <c r="O1665" i="4" s="1"/>
  <c r="K1664" i="4"/>
  <c r="O1664" i="4" s="1"/>
  <c r="K1660" i="4"/>
  <c r="O1660" i="4" s="1"/>
  <c r="K1655" i="4"/>
  <c r="O1655" i="4" s="1"/>
  <c r="K936" i="4"/>
  <c r="O936" i="4" s="1"/>
  <c r="K1296" i="4"/>
  <c r="O1296" i="4" s="1"/>
  <c r="K1279" i="4"/>
  <c r="O1279" i="4" s="1"/>
  <c r="K1278" i="4"/>
  <c r="O1278" i="4" s="1"/>
  <c r="K1175" i="4"/>
  <c r="O1175" i="4" s="1"/>
  <c r="K1172" i="4"/>
  <c r="O1172" i="4" s="1"/>
  <c r="K324" i="4"/>
  <c r="O324" i="4" s="1"/>
  <c r="K323" i="4"/>
  <c r="O323" i="4" s="1"/>
  <c r="K322" i="4"/>
  <c r="O322" i="4" s="1"/>
  <c r="K3265" i="4"/>
  <c r="O3265" i="4" s="1"/>
  <c r="K2836" i="4"/>
  <c r="O2836" i="4" s="1"/>
  <c r="K2835" i="4"/>
  <c r="O2835" i="4" s="1"/>
  <c r="K1161" i="4"/>
  <c r="O1161" i="4" s="1"/>
  <c r="K2770" i="4"/>
  <c r="O2770" i="4" s="1"/>
  <c r="K1793" i="4"/>
  <c r="O1793" i="4" s="1"/>
  <c r="K852" i="4"/>
  <c r="O852" i="4" s="1"/>
  <c r="K666" i="4"/>
  <c r="O666" i="4" s="1"/>
  <c r="K2088" i="4"/>
  <c r="O2088" i="4" s="1"/>
  <c r="K625" i="4"/>
  <c r="O625" i="4" s="1"/>
  <c r="K441" i="4"/>
  <c r="O441" i="4" s="1"/>
  <c r="K279" i="4"/>
  <c r="O279" i="4" s="1"/>
  <c r="K218" i="4"/>
  <c r="O218" i="4" s="1"/>
  <c r="K134" i="4"/>
  <c r="O134" i="4" s="1"/>
  <c r="K86" i="4"/>
  <c r="O86" i="4" s="1"/>
  <c r="K2506" i="4"/>
  <c r="O2506" i="4" s="1"/>
  <c r="K2607" i="4"/>
  <c r="O2607" i="4" s="1"/>
  <c r="K2606" i="4"/>
  <c r="O2606" i="4" s="1"/>
  <c r="K2359" i="4"/>
  <c r="O2359" i="4" s="1"/>
  <c r="K2334" i="4"/>
  <c r="O2334" i="4" s="1"/>
  <c r="K2137" i="4"/>
  <c r="O2137" i="4" s="1"/>
  <c r="K2115" i="4"/>
  <c r="O2115" i="4" s="1"/>
  <c r="K2113" i="4"/>
  <c r="O2113" i="4" s="1"/>
  <c r="K2104" i="4"/>
  <c r="O2104" i="4" s="1"/>
  <c r="K2565" i="4"/>
  <c r="O2565" i="4" s="1"/>
  <c r="K2564" i="4"/>
  <c r="O2564" i="4" s="1"/>
  <c r="K2515" i="4"/>
  <c r="O2515" i="4" s="1"/>
  <c r="K1747" i="4"/>
  <c r="O1747" i="4" s="1"/>
  <c r="K1746" i="4"/>
  <c r="O1746" i="4" s="1"/>
  <c r="K1696" i="4"/>
  <c r="O1696" i="4" s="1"/>
  <c r="K1695" i="4"/>
  <c r="O1695" i="4" s="1"/>
  <c r="K1694" i="4"/>
  <c r="O1694" i="4" s="1"/>
  <c r="K1693" i="4"/>
  <c r="O1693" i="4" s="1"/>
  <c r="K1692" i="4"/>
  <c r="O1692" i="4" s="1"/>
  <c r="K1691" i="4"/>
  <c r="O1691" i="4" s="1"/>
  <c r="K1690" i="4"/>
  <c r="O1690" i="4" s="1"/>
  <c r="K1130" i="4"/>
  <c r="O1130" i="4" s="1"/>
  <c r="K321" i="4"/>
  <c r="O321" i="4" s="1"/>
  <c r="K1670" i="4"/>
  <c r="O1670" i="4" s="1"/>
  <c r="K384" i="4"/>
  <c r="O384" i="4" s="1"/>
  <c r="K234" i="4"/>
  <c r="O234" i="4" s="1"/>
  <c r="K4695" i="4"/>
  <c r="O4695" i="4" s="1"/>
  <c r="K2136" i="4"/>
  <c r="O2136" i="4" s="1"/>
  <c r="K2135" i="4"/>
  <c r="O2135" i="4" s="1"/>
  <c r="K1683" i="4"/>
  <c r="O1683" i="4" s="1"/>
  <c r="K2264" i="4"/>
  <c r="O2264" i="4" s="1"/>
  <c r="K236" i="4"/>
  <c r="O236" i="4" s="1"/>
  <c r="K2144" i="4"/>
  <c r="O2144" i="4" s="1"/>
  <c r="K2143" i="4"/>
  <c r="O2143" i="4" s="1"/>
  <c r="K2188" i="4"/>
  <c r="O2188" i="4" s="1"/>
  <c r="K1501" i="4"/>
  <c r="O1501" i="4" s="1"/>
  <c r="K1376" i="4"/>
  <c r="O1376" i="4" s="1"/>
  <c r="K925" i="4"/>
  <c r="O925" i="4" s="1"/>
  <c r="K690" i="4"/>
  <c r="O690" i="4" s="1"/>
  <c r="K1914" i="4"/>
  <c r="O1914" i="4" s="1"/>
  <c r="K2505" i="4"/>
  <c r="O2505" i="4" s="1"/>
  <c r="K2501" i="4"/>
  <c r="O2501" i="4" s="1"/>
  <c r="K2126" i="4"/>
  <c r="O2126" i="4" s="1"/>
  <c r="K2134" i="4"/>
  <c r="O2134" i="4" s="1"/>
  <c r="K2133" i="4"/>
  <c r="O2133" i="4" s="1"/>
  <c r="K1524" i="4"/>
  <c r="O1524" i="4" s="1"/>
  <c r="K1509" i="4"/>
  <c r="O1509" i="4" s="1"/>
  <c r="K492" i="4"/>
  <c r="O492" i="4" s="1"/>
  <c r="K2500" i="4"/>
  <c r="O2500" i="4" s="1"/>
  <c r="K624" i="4"/>
  <c r="O624" i="4" s="1"/>
  <c r="K1957" i="4"/>
  <c r="O1957" i="4" s="1"/>
  <c r="K1851" i="4"/>
  <c r="O1851" i="4" s="1"/>
  <c r="K1850" i="4"/>
  <c r="O1850" i="4" s="1"/>
  <c r="K1849" i="4"/>
  <c r="O1849" i="4" s="1"/>
  <c r="K965" i="4"/>
  <c r="O965" i="4" s="1"/>
  <c r="K918" i="4"/>
  <c r="O918" i="4" s="1"/>
  <c r="K400" i="4"/>
  <c r="O400" i="4" s="1"/>
  <c r="K181" i="4"/>
  <c r="O181" i="4" s="1"/>
  <c r="K4833" i="4"/>
  <c r="O4833" i="4" s="1"/>
  <c r="K4832" i="4"/>
  <c r="O4832" i="4" s="1"/>
  <c r="K198" i="4"/>
  <c r="O198" i="4" s="1"/>
  <c r="K4712" i="4"/>
  <c r="O4712" i="4" s="1"/>
  <c r="K2125" i="4"/>
  <c r="O2125" i="4" s="1"/>
  <c r="K1530" i="4"/>
  <c r="O1530" i="4" s="1"/>
  <c r="K964" i="4"/>
  <c r="O964" i="4" s="1"/>
  <c r="K963" i="4"/>
  <c r="O963" i="4" s="1"/>
  <c r="K197" i="4"/>
  <c r="O197" i="4" s="1"/>
  <c r="K162" i="4"/>
  <c r="O162" i="4" s="1"/>
  <c r="K1535" i="4"/>
  <c r="O1535" i="4" s="1"/>
  <c r="K1534" i="4"/>
  <c r="O1534" i="4" s="1"/>
  <c r="K2721" i="4"/>
  <c r="O2721" i="4" s="1"/>
  <c r="K2504" i="4"/>
  <c r="O2504" i="4" s="1"/>
  <c r="K1911" i="4"/>
  <c r="O1911" i="4" s="1"/>
  <c r="K1910" i="4"/>
  <c r="O1910" i="4" s="1"/>
  <c r="K1909" i="4"/>
  <c r="O1909" i="4" s="1"/>
  <c r="K1908" i="4"/>
  <c r="O1908" i="4" s="1"/>
  <c r="K1907" i="4"/>
  <c r="O1907" i="4" s="1"/>
  <c r="K1906" i="4"/>
  <c r="O1906" i="4" s="1"/>
  <c r="K1905" i="4"/>
  <c r="O1905" i="4" s="1"/>
  <c r="K1904" i="4"/>
  <c r="O1904" i="4" s="1"/>
  <c r="K216" i="4"/>
  <c r="O216" i="4" s="1"/>
  <c r="K212" i="4"/>
  <c r="O212" i="4" s="1"/>
  <c r="K211" i="4"/>
  <c r="O211" i="4" s="1"/>
  <c r="K166" i="4"/>
  <c r="O166" i="4" s="1"/>
  <c r="K2363" i="4"/>
  <c r="O2363" i="4" s="1"/>
  <c r="K2365" i="4"/>
  <c r="O2365" i="4" s="1"/>
  <c r="K2362" i="4"/>
  <c r="O2362" i="4" s="1"/>
  <c r="K2364" i="4"/>
  <c r="O2364" i="4" s="1"/>
  <c r="K2124" i="4"/>
  <c r="O2124" i="4" s="1"/>
  <c r="K1956" i="4"/>
  <c r="O1956" i="4" s="1"/>
  <c r="K1955" i="4"/>
  <c r="O1955" i="4" s="1"/>
  <c r="K1954" i="4"/>
  <c r="O1954" i="4" s="1"/>
  <c r="K1953" i="4"/>
  <c r="O1953" i="4" s="1"/>
  <c r="K1858" i="4"/>
  <c r="O1858" i="4" s="1"/>
  <c r="K1828" i="4"/>
  <c r="O1828" i="4" s="1"/>
  <c r="K1827" i="4"/>
  <c r="O1827" i="4" s="1"/>
  <c r="K1788" i="4"/>
  <c r="O1788" i="4" s="1"/>
  <c r="K1787" i="4"/>
  <c r="O1787" i="4" s="1"/>
  <c r="K1716" i="4"/>
  <c r="O1716" i="4" s="1"/>
  <c r="K3688" i="4"/>
  <c r="O3688" i="4" s="1"/>
  <c r="K3686" i="4"/>
  <c r="O3686" i="4" s="1"/>
  <c r="K1685" i="4"/>
  <c r="O1685" i="4" s="1"/>
  <c r="K2265" i="4"/>
  <c r="O2265" i="4" s="1"/>
  <c r="K1557" i="4"/>
  <c r="O1557" i="4" s="1"/>
  <c r="K1510" i="4"/>
  <c r="O1510" i="4" s="1"/>
  <c r="K1506" i="4"/>
  <c r="O1506" i="4" s="1"/>
  <c r="K1512" i="4"/>
  <c r="O1512" i="4" s="1"/>
  <c r="K1511" i="4"/>
  <c r="O1511" i="4" s="1"/>
  <c r="K2263" i="4"/>
  <c r="O2263" i="4" s="1"/>
  <c r="K1315" i="4"/>
  <c r="O1315" i="4" s="1"/>
  <c r="K1274" i="4"/>
  <c r="O1274" i="4" s="1"/>
  <c r="K1273" i="4"/>
  <c r="O1273" i="4" s="1"/>
  <c r="K1270" i="4"/>
  <c r="O1270" i="4" s="1"/>
  <c r="K1269" i="4"/>
  <c r="O1269" i="4" s="1"/>
  <c r="K1268" i="4"/>
  <c r="O1268" i="4" s="1"/>
  <c r="K1260" i="4"/>
  <c r="O1260" i="4" s="1"/>
  <c r="K1259" i="4"/>
  <c r="O1259" i="4" s="1"/>
  <c r="K2185" i="4"/>
  <c r="O2185" i="4" s="1"/>
  <c r="K853" i="4"/>
  <c r="O853" i="4" s="1"/>
  <c r="K661" i="4"/>
  <c r="O661" i="4" s="1"/>
  <c r="K403" i="4"/>
  <c r="O403" i="4" s="1"/>
  <c r="K402" i="4"/>
  <c r="O402" i="4" s="1"/>
  <c r="K2075" i="4"/>
  <c r="O2075" i="4" s="1"/>
  <c r="K239" i="4"/>
  <c r="O239" i="4" s="1"/>
  <c r="K320" i="4"/>
  <c r="O320" i="4" s="1"/>
  <c r="M45" i="2" l="1"/>
  <c r="P45" i="2"/>
  <c r="M1455" i="2"/>
  <c r="P1455" i="2"/>
  <c r="M1451" i="2"/>
  <c r="P1451" i="2"/>
  <c r="M1439" i="2"/>
  <c r="P1439" i="2"/>
  <c r="M1427" i="2"/>
  <c r="P1427" i="2"/>
  <c r="M1415" i="2"/>
  <c r="P1415" i="2"/>
  <c r="M1403" i="2"/>
  <c r="P1403" i="2"/>
  <c r="M1395" i="2"/>
  <c r="P1395" i="2"/>
  <c r="M1383" i="2"/>
  <c r="P1383" i="2"/>
  <c r="M1371" i="2"/>
  <c r="P1371" i="2"/>
  <c r="M1359" i="2"/>
  <c r="P1359" i="2"/>
  <c r="M1347" i="2"/>
  <c r="P1347" i="2"/>
  <c r="M1335" i="2"/>
  <c r="P1335" i="2"/>
  <c r="M1323" i="2"/>
  <c r="P1323" i="2"/>
  <c r="M1311" i="2"/>
  <c r="P1311" i="2"/>
  <c r="M1299" i="2"/>
  <c r="P1299" i="2"/>
  <c r="M1287" i="2"/>
  <c r="P1287" i="2"/>
  <c r="M1275" i="2"/>
  <c r="P1275" i="2"/>
  <c r="M1263" i="2"/>
  <c r="P1263" i="2"/>
  <c r="M1251" i="2"/>
  <c r="P1251" i="2"/>
  <c r="M1239" i="2"/>
  <c r="P1239" i="2"/>
  <c r="M1231" i="2"/>
  <c r="P1231" i="2"/>
  <c r="M1219" i="2"/>
  <c r="P1219" i="2"/>
  <c r="M1207" i="2"/>
  <c r="P1207" i="2"/>
  <c r="M1191" i="2"/>
  <c r="P1191" i="2"/>
  <c r="M1179" i="2"/>
  <c r="P1179" i="2"/>
  <c r="M1159" i="2"/>
  <c r="P1159" i="2"/>
  <c r="M1147" i="2"/>
  <c r="P1147" i="2"/>
  <c r="M1135" i="2"/>
  <c r="P1135" i="2"/>
  <c r="M1123" i="2"/>
  <c r="P1123" i="2"/>
  <c r="M1111" i="2"/>
  <c r="P1111" i="2"/>
  <c r="M1099" i="2"/>
  <c r="P1099" i="2"/>
  <c r="M1087" i="2"/>
  <c r="P1087" i="2"/>
  <c r="M1075" i="2"/>
  <c r="P1075" i="2"/>
  <c r="M1063" i="2"/>
  <c r="P1063" i="2"/>
  <c r="M1055" i="2"/>
  <c r="P1055" i="2"/>
  <c r="M1043" i="2"/>
  <c r="P1043" i="2"/>
  <c r="M1031" i="2"/>
  <c r="P1031" i="2"/>
  <c r="M1019" i="2"/>
  <c r="P1019" i="2"/>
  <c r="M1007" i="2"/>
  <c r="P1007" i="2"/>
  <c r="M995" i="2"/>
  <c r="P995" i="2"/>
  <c r="M983" i="2"/>
  <c r="P983" i="2"/>
  <c r="M971" i="2"/>
  <c r="P971" i="2"/>
  <c r="M959" i="2"/>
  <c r="P959" i="2"/>
  <c r="M951" i="2"/>
  <c r="P951" i="2"/>
  <c r="M943" i="2"/>
  <c r="P943" i="2"/>
  <c r="M931" i="2"/>
  <c r="P931" i="2"/>
  <c r="M919" i="2"/>
  <c r="P919" i="2"/>
  <c r="M907" i="2"/>
  <c r="P907" i="2"/>
  <c r="M895" i="2"/>
  <c r="P895" i="2"/>
  <c r="M883" i="2"/>
  <c r="P883" i="2"/>
  <c r="M866" i="2"/>
  <c r="P866" i="2"/>
  <c r="M835" i="2"/>
  <c r="P835" i="2"/>
  <c r="M820" i="2"/>
  <c r="P820" i="2"/>
  <c r="M811" i="2"/>
  <c r="P811" i="2"/>
  <c r="M799" i="2"/>
  <c r="P799" i="2"/>
  <c r="M787" i="2"/>
  <c r="P787" i="2"/>
  <c r="M775" i="2"/>
  <c r="P775" i="2"/>
  <c r="M763" i="2"/>
  <c r="P763" i="2"/>
  <c r="M751" i="2"/>
  <c r="P751" i="2"/>
  <c r="M739" i="2"/>
  <c r="P739" i="2"/>
  <c r="M727" i="2"/>
  <c r="P727" i="2"/>
  <c r="M715" i="2"/>
  <c r="P715" i="2"/>
  <c r="M707" i="2"/>
  <c r="P707" i="2"/>
  <c r="M694" i="2"/>
  <c r="P694" i="2"/>
  <c r="M682" i="2"/>
  <c r="P682" i="2"/>
  <c r="M660" i="2"/>
  <c r="P660" i="2"/>
  <c r="M648" i="2"/>
  <c r="P648" i="2"/>
  <c r="M636" i="2"/>
  <c r="P636" i="2"/>
  <c r="M624" i="2"/>
  <c r="P624" i="2"/>
  <c r="M612" i="2"/>
  <c r="P612" i="2"/>
  <c r="M596" i="2"/>
  <c r="P596" i="2"/>
  <c r="M584" i="2"/>
  <c r="P584" i="2"/>
  <c r="M576" i="2"/>
  <c r="P576" i="2"/>
  <c r="M564" i="2"/>
  <c r="P564" i="2"/>
  <c r="M556" i="2"/>
  <c r="P556" i="2"/>
  <c r="M544" i="2"/>
  <c r="P544" i="2"/>
  <c r="M532" i="2"/>
  <c r="P532" i="2"/>
  <c r="M520" i="2"/>
  <c r="P520" i="2"/>
  <c r="M504" i="2"/>
  <c r="P504" i="2"/>
  <c r="M492" i="2"/>
  <c r="P492" i="2"/>
  <c r="M478" i="2"/>
  <c r="P478" i="2"/>
  <c r="M466" i="2"/>
  <c r="P466" i="2"/>
  <c r="M458" i="2"/>
  <c r="P458" i="2"/>
  <c r="M446" i="2"/>
  <c r="P446" i="2"/>
  <c r="M430" i="2"/>
  <c r="P430" i="2"/>
  <c r="M422" i="2"/>
  <c r="P422" i="2"/>
  <c r="M410" i="2"/>
  <c r="P410" i="2"/>
  <c r="M398" i="2"/>
  <c r="P398" i="2"/>
  <c r="M386" i="2"/>
  <c r="P386" i="2"/>
  <c r="M374" i="2"/>
  <c r="P374" i="2"/>
  <c r="M362" i="2"/>
  <c r="P362" i="2"/>
  <c r="M350" i="2"/>
  <c r="P350" i="2"/>
  <c r="M338" i="2"/>
  <c r="P338" i="2"/>
  <c r="M326" i="2"/>
  <c r="P326" i="2"/>
  <c r="M322" i="2"/>
  <c r="P322" i="2"/>
  <c r="M310" i="2"/>
  <c r="P310" i="2"/>
  <c r="M298" i="2"/>
  <c r="P298" i="2"/>
  <c r="M286" i="2"/>
  <c r="P286" i="2"/>
  <c r="M274" i="2"/>
  <c r="P274" i="2"/>
  <c r="M261" i="2"/>
  <c r="P261" i="2"/>
  <c r="M249" i="2"/>
  <c r="P249" i="2"/>
  <c r="M237" i="2"/>
  <c r="P237" i="2"/>
  <c r="M225" i="2"/>
  <c r="P225" i="2"/>
  <c r="M213" i="2"/>
  <c r="P213" i="2"/>
  <c r="M201" i="2"/>
  <c r="P201" i="2"/>
  <c r="M193" i="2"/>
  <c r="P193" i="2"/>
  <c r="M181" i="2"/>
  <c r="P181" i="2"/>
  <c r="M169" i="2"/>
  <c r="P169" i="2"/>
  <c r="M157" i="2"/>
  <c r="P157" i="2"/>
  <c r="M145" i="2"/>
  <c r="P145" i="2"/>
  <c r="M133" i="2"/>
  <c r="P133" i="2"/>
  <c r="M125" i="2"/>
  <c r="P125" i="2"/>
  <c r="M113" i="2"/>
  <c r="P113" i="2"/>
  <c r="M101" i="2"/>
  <c r="P101" i="2"/>
  <c r="M89" i="2"/>
  <c r="P89" i="2"/>
  <c r="M77" i="2"/>
  <c r="P77" i="2"/>
  <c r="M65" i="2"/>
  <c r="P65" i="2"/>
  <c r="M53" i="2"/>
  <c r="P53" i="2"/>
  <c r="M37" i="2"/>
  <c r="P37" i="2"/>
  <c r="M25" i="2"/>
  <c r="P25" i="2"/>
  <c r="M14" i="2"/>
  <c r="P14" i="2"/>
  <c r="M6" i="2"/>
  <c r="P6" i="2"/>
  <c r="M819" i="2"/>
  <c r="P819" i="2"/>
  <c r="M271" i="2"/>
  <c r="P271" i="2"/>
  <c r="M702" i="2"/>
  <c r="P702" i="2"/>
  <c r="M1454" i="2"/>
  <c r="P1454" i="2"/>
  <c r="M1450" i="2"/>
  <c r="P1450" i="2"/>
  <c r="M1446" i="2"/>
  <c r="P1446" i="2"/>
  <c r="M1442" i="2"/>
  <c r="P1442" i="2"/>
  <c r="M1438" i="2"/>
  <c r="P1438" i="2"/>
  <c r="M1434" i="2"/>
  <c r="P1434" i="2"/>
  <c r="M1430" i="2"/>
  <c r="P1430" i="2"/>
  <c r="M1426" i="2"/>
  <c r="P1426" i="2"/>
  <c r="M1422" i="2"/>
  <c r="P1422" i="2"/>
  <c r="M1418" i="2"/>
  <c r="P1418" i="2"/>
  <c r="M1414" i="2"/>
  <c r="P1414" i="2"/>
  <c r="M1410" i="2"/>
  <c r="P1410" i="2"/>
  <c r="M1406" i="2"/>
  <c r="P1406" i="2"/>
  <c r="M1402" i="2"/>
  <c r="P1402" i="2"/>
  <c r="M1398" i="2"/>
  <c r="P1398" i="2"/>
  <c r="M1394" i="2"/>
  <c r="P1394" i="2"/>
  <c r="M1390" i="2"/>
  <c r="P1390" i="2"/>
  <c r="M1386" i="2"/>
  <c r="P1386" i="2"/>
  <c r="M1382" i="2"/>
  <c r="P1382" i="2"/>
  <c r="M1378" i="2"/>
  <c r="P1378" i="2"/>
  <c r="M1374" i="2"/>
  <c r="P1374" i="2"/>
  <c r="M1370" i="2"/>
  <c r="P1370" i="2"/>
  <c r="M1366" i="2"/>
  <c r="P1366" i="2"/>
  <c r="M1362" i="2"/>
  <c r="P1362" i="2"/>
  <c r="M1358" i="2"/>
  <c r="P1358" i="2"/>
  <c r="M1354" i="2"/>
  <c r="P1354" i="2"/>
  <c r="M1350" i="2"/>
  <c r="P1350" i="2"/>
  <c r="M1346" i="2"/>
  <c r="P1346" i="2"/>
  <c r="M1342" i="2"/>
  <c r="P1342" i="2"/>
  <c r="M1338" i="2"/>
  <c r="P1338" i="2"/>
  <c r="M1334" i="2"/>
  <c r="P1334" i="2"/>
  <c r="M1330" i="2"/>
  <c r="P1330" i="2"/>
  <c r="M1326" i="2"/>
  <c r="P1326" i="2"/>
  <c r="M1322" i="2"/>
  <c r="P1322" i="2"/>
  <c r="M1318" i="2"/>
  <c r="P1318" i="2"/>
  <c r="M1314" i="2"/>
  <c r="P1314" i="2"/>
  <c r="M1310" i="2"/>
  <c r="P1310" i="2"/>
  <c r="M1306" i="2"/>
  <c r="P1306" i="2"/>
  <c r="M1302" i="2"/>
  <c r="P1302" i="2"/>
  <c r="M1298" i="2"/>
  <c r="P1298" i="2"/>
  <c r="M1294" i="2"/>
  <c r="P1294" i="2"/>
  <c r="M1290" i="2"/>
  <c r="P1290" i="2"/>
  <c r="M1286" i="2"/>
  <c r="P1286" i="2"/>
  <c r="M1282" i="2"/>
  <c r="P1282" i="2"/>
  <c r="M1278" i="2"/>
  <c r="P1278" i="2"/>
  <c r="M1274" i="2"/>
  <c r="P1274" i="2"/>
  <c r="M1270" i="2"/>
  <c r="P1270" i="2"/>
  <c r="M1266" i="2"/>
  <c r="P1266" i="2"/>
  <c r="M1262" i="2"/>
  <c r="P1262" i="2"/>
  <c r="M1258" i="2"/>
  <c r="P1258" i="2"/>
  <c r="M1254" i="2"/>
  <c r="P1254" i="2"/>
  <c r="M1250" i="2"/>
  <c r="P1250" i="2"/>
  <c r="M1246" i="2"/>
  <c r="P1246" i="2"/>
  <c r="M1242" i="2"/>
  <c r="P1242" i="2"/>
  <c r="M1238" i="2"/>
  <c r="P1238" i="2"/>
  <c r="M1234" i="2"/>
  <c r="P1234" i="2"/>
  <c r="M1230" i="2"/>
  <c r="P1230" i="2"/>
  <c r="M1226" i="2"/>
  <c r="P1226" i="2"/>
  <c r="M1222" i="2"/>
  <c r="P1222" i="2"/>
  <c r="M1218" i="2"/>
  <c r="P1218" i="2"/>
  <c r="M1214" i="2"/>
  <c r="P1214" i="2"/>
  <c r="M1210" i="2"/>
  <c r="P1210" i="2"/>
  <c r="M1206" i="2"/>
  <c r="P1206" i="2"/>
  <c r="M1202" i="2"/>
  <c r="P1202" i="2"/>
  <c r="M1194" i="2"/>
  <c r="P1194" i="2"/>
  <c r="M1190" i="2"/>
  <c r="P1190" i="2"/>
  <c r="M1186" i="2"/>
  <c r="P1186" i="2"/>
  <c r="M1182" i="2"/>
  <c r="P1182" i="2"/>
  <c r="M1170" i="2"/>
  <c r="P1170" i="2"/>
  <c r="M1166" i="2"/>
  <c r="P1166" i="2"/>
  <c r="M1162" i="2"/>
  <c r="P1162" i="2"/>
  <c r="M1158" i="2"/>
  <c r="P1158" i="2"/>
  <c r="M1154" i="2"/>
  <c r="P1154" i="2"/>
  <c r="M1150" i="2"/>
  <c r="P1150" i="2"/>
  <c r="M1146" i="2"/>
  <c r="P1146" i="2"/>
  <c r="M1142" i="2"/>
  <c r="P1142" i="2"/>
  <c r="M1138" i="2"/>
  <c r="P1138" i="2"/>
  <c r="M1134" i="2"/>
  <c r="P1134" i="2"/>
  <c r="M1130" i="2"/>
  <c r="P1130" i="2"/>
  <c r="M1126" i="2"/>
  <c r="P1126" i="2"/>
  <c r="M1122" i="2"/>
  <c r="P1122" i="2"/>
  <c r="M1118" i="2"/>
  <c r="P1118" i="2"/>
  <c r="M1114" i="2"/>
  <c r="P1114" i="2"/>
  <c r="M1110" i="2"/>
  <c r="P1110" i="2"/>
  <c r="M1106" i="2"/>
  <c r="P1106" i="2"/>
  <c r="M1102" i="2"/>
  <c r="P1102" i="2"/>
  <c r="M1098" i="2"/>
  <c r="P1098" i="2"/>
  <c r="M1094" i="2"/>
  <c r="P1094" i="2"/>
  <c r="M1090" i="2"/>
  <c r="P1090" i="2"/>
  <c r="M1086" i="2"/>
  <c r="P1086" i="2"/>
  <c r="M1082" i="2"/>
  <c r="P1082" i="2"/>
  <c r="M1078" i="2"/>
  <c r="P1078" i="2"/>
  <c r="M1074" i="2"/>
  <c r="P1074" i="2"/>
  <c r="M1070" i="2"/>
  <c r="P1070" i="2"/>
  <c r="M1066" i="2"/>
  <c r="P1066" i="2"/>
  <c r="M1062" i="2"/>
  <c r="P1062" i="2"/>
  <c r="M1058" i="2"/>
  <c r="P1058" i="2"/>
  <c r="M1054" i="2"/>
  <c r="P1054" i="2"/>
  <c r="M1050" i="2"/>
  <c r="P1050" i="2"/>
  <c r="M1046" i="2"/>
  <c r="P1046" i="2"/>
  <c r="M1042" i="2"/>
  <c r="P1042" i="2"/>
  <c r="M1038" i="2"/>
  <c r="P1038" i="2"/>
  <c r="M1034" i="2"/>
  <c r="P1034" i="2"/>
  <c r="M1030" i="2"/>
  <c r="P1030" i="2"/>
  <c r="M1026" i="2"/>
  <c r="P1026" i="2"/>
  <c r="M1022" i="2"/>
  <c r="P1022" i="2"/>
  <c r="M1018" i="2"/>
  <c r="P1018" i="2"/>
  <c r="M1014" i="2"/>
  <c r="P1014" i="2"/>
  <c r="M1010" i="2"/>
  <c r="P1010" i="2"/>
  <c r="M1006" i="2"/>
  <c r="P1006" i="2"/>
  <c r="M1002" i="2"/>
  <c r="P1002" i="2"/>
  <c r="M998" i="2"/>
  <c r="P998" i="2"/>
  <c r="M994" i="2"/>
  <c r="P994" i="2"/>
  <c r="M990" i="2"/>
  <c r="P990" i="2"/>
  <c r="M986" i="2"/>
  <c r="P986" i="2"/>
  <c r="M982" i="2"/>
  <c r="P982" i="2"/>
  <c r="M978" i="2"/>
  <c r="P978" i="2"/>
  <c r="M974" i="2"/>
  <c r="P974" i="2"/>
  <c r="M970" i="2"/>
  <c r="P970" i="2"/>
  <c r="M966" i="2"/>
  <c r="P966" i="2"/>
  <c r="M962" i="2"/>
  <c r="P962" i="2"/>
  <c r="M958" i="2"/>
  <c r="P958" i="2"/>
  <c r="M954" i="2"/>
  <c r="P954" i="2"/>
  <c r="M950" i="2"/>
  <c r="P950" i="2"/>
  <c r="M946" i="2"/>
  <c r="P946" i="2"/>
  <c r="M942" i="2"/>
  <c r="P942" i="2"/>
  <c r="M938" i="2"/>
  <c r="P938" i="2"/>
  <c r="M934" i="2"/>
  <c r="P934" i="2"/>
  <c r="M930" i="2"/>
  <c r="P930" i="2"/>
  <c r="M926" i="2"/>
  <c r="P926" i="2"/>
  <c r="M922" i="2"/>
  <c r="P922" i="2"/>
  <c r="M918" i="2"/>
  <c r="P918" i="2"/>
  <c r="M914" i="2"/>
  <c r="P914" i="2"/>
  <c r="M910" i="2"/>
  <c r="P910" i="2"/>
  <c r="M906" i="2"/>
  <c r="P906" i="2"/>
  <c r="M902" i="2"/>
  <c r="P902" i="2"/>
  <c r="M898" i="2"/>
  <c r="P898" i="2"/>
  <c r="M894" i="2"/>
  <c r="P894" i="2"/>
  <c r="M890" i="2"/>
  <c r="P890" i="2"/>
  <c r="M886" i="2"/>
  <c r="P886" i="2"/>
  <c r="M880" i="2"/>
  <c r="P880" i="2"/>
  <c r="M873" i="2"/>
  <c r="P873" i="2"/>
  <c r="M869" i="2"/>
  <c r="P869" i="2"/>
  <c r="M865" i="2"/>
  <c r="P865" i="2"/>
  <c r="M861" i="2"/>
  <c r="P861" i="2"/>
  <c r="M838" i="2"/>
  <c r="P838" i="2"/>
  <c r="M834" i="2"/>
  <c r="P834" i="2"/>
  <c r="M830" i="2"/>
  <c r="P830" i="2"/>
  <c r="M823" i="2"/>
  <c r="P823" i="2"/>
  <c r="M818" i="2"/>
  <c r="P818" i="2"/>
  <c r="M814" i="2"/>
  <c r="P814" i="2"/>
  <c r="M810" i="2"/>
  <c r="P810" i="2"/>
  <c r="M806" i="2"/>
  <c r="P806" i="2"/>
  <c r="M802" i="2"/>
  <c r="P802" i="2"/>
  <c r="M798" i="2"/>
  <c r="P798" i="2"/>
  <c r="M794" i="2"/>
  <c r="P794" i="2"/>
  <c r="M790" i="2"/>
  <c r="P790" i="2"/>
  <c r="M786" i="2"/>
  <c r="P786" i="2"/>
  <c r="M782" i="2"/>
  <c r="P782" i="2"/>
  <c r="M778" i="2"/>
  <c r="P778" i="2"/>
  <c r="M774" i="2"/>
  <c r="P774" i="2"/>
  <c r="M770" i="2"/>
  <c r="P770" i="2"/>
  <c r="M766" i="2"/>
  <c r="P766" i="2"/>
  <c r="M762" i="2"/>
  <c r="P762" i="2"/>
  <c r="M758" i="2"/>
  <c r="P758" i="2"/>
  <c r="M754" i="2"/>
  <c r="P754" i="2"/>
  <c r="M750" i="2"/>
  <c r="P750" i="2"/>
  <c r="M746" i="2"/>
  <c r="P746" i="2"/>
  <c r="M742" i="2"/>
  <c r="P742" i="2"/>
  <c r="M738" i="2"/>
  <c r="P738" i="2"/>
  <c r="M734" i="2"/>
  <c r="P734" i="2"/>
  <c r="M730" i="2"/>
  <c r="P730" i="2"/>
  <c r="M726" i="2"/>
  <c r="P726" i="2"/>
  <c r="M722" i="2"/>
  <c r="P722" i="2"/>
  <c r="M718" i="2"/>
  <c r="P718" i="2"/>
  <c r="M714" i="2"/>
  <c r="P714" i="2"/>
  <c r="M710" i="2"/>
  <c r="P710" i="2"/>
  <c r="M706" i="2"/>
  <c r="P706" i="2"/>
  <c r="M701" i="2"/>
  <c r="P701" i="2"/>
  <c r="M697" i="2"/>
  <c r="P697" i="2"/>
  <c r="M693" i="2"/>
  <c r="P693" i="2"/>
  <c r="M689" i="2"/>
  <c r="P689" i="2"/>
  <c r="M685" i="2"/>
  <c r="P685" i="2"/>
  <c r="M681" i="2"/>
  <c r="P681" i="2"/>
  <c r="M667" i="2"/>
  <c r="P667" i="2"/>
  <c r="M663" i="2"/>
  <c r="P663" i="2"/>
  <c r="M659" i="2"/>
  <c r="P659" i="2"/>
  <c r="M655" i="2"/>
  <c r="P655" i="2"/>
  <c r="M651" i="2"/>
  <c r="P651" i="2"/>
  <c r="M647" i="2"/>
  <c r="P647" i="2"/>
  <c r="M643" i="2"/>
  <c r="P643" i="2"/>
  <c r="M639" i="2"/>
  <c r="P639" i="2"/>
  <c r="M635" i="2"/>
  <c r="P635" i="2"/>
  <c r="M631" i="2"/>
  <c r="P631" i="2"/>
  <c r="M627" i="2"/>
  <c r="P627" i="2"/>
  <c r="M623" i="2"/>
  <c r="P623" i="2"/>
  <c r="M619" i="2"/>
  <c r="P619" i="2"/>
  <c r="M615" i="2"/>
  <c r="P615" i="2"/>
  <c r="M611" i="2"/>
  <c r="P611" i="2"/>
  <c r="M607" i="2"/>
  <c r="P607" i="2"/>
  <c r="M603" i="2"/>
  <c r="P603" i="2"/>
  <c r="M599" i="2"/>
  <c r="P599" i="2"/>
  <c r="M595" i="2"/>
  <c r="P595" i="2"/>
  <c r="M591" i="2"/>
  <c r="P591" i="2"/>
  <c r="M587" i="2"/>
  <c r="P587" i="2"/>
  <c r="M583" i="2"/>
  <c r="P583" i="2"/>
  <c r="M579" i="2"/>
  <c r="P579" i="2"/>
  <c r="M575" i="2"/>
  <c r="P575" i="2"/>
  <c r="M571" i="2"/>
  <c r="P571" i="2"/>
  <c r="M567" i="2"/>
  <c r="P567" i="2"/>
  <c r="M563" i="2"/>
  <c r="P563" i="2"/>
  <c r="M559" i="2"/>
  <c r="P559" i="2"/>
  <c r="M555" i="2"/>
  <c r="P555" i="2"/>
  <c r="M551" i="2"/>
  <c r="P551" i="2"/>
  <c r="M547" i="2"/>
  <c r="P547" i="2"/>
  <c r="M543" i="2"/>
  <c r="P543" i="2"/>
  <c r="M539" i="2"/>
  <c r="P539" i="2"/>
  <c r="M535" i="2"/>
  <c r="P535" i="2"/>
  <c r="M531" i="2"/>
  <c r="P531" i="2"/>
  <c r="M527" i="2"/>
  <c r="P527" i="2"/>
  <c r="M523" i="2"/>
  <c r="P523" i="2"/>
  <c r="M519" i="2"/>
  <c r="P519" i="2"/>
  <c r="M515" i="2"/>
  <c r="P515" i="2"/>
  <c r="M507" i="2"/>
  <c r="P507" i="2"/>
  <c r="M503" i="2"/>
  <c r="P503" i="2"/>
  <c r="M499" i="2"/>
  <c r="P499" i="2"/>
  <c r="M495" i="2"/>
  <c r="P495" i="2"/>
  <c r="M491" i="2"/>
  <c r="P491" i="2"/>
  <c r="M485" i="2"/>
  <c r="P485" i="2"/>
  <c r="M481" i="2"/>
  <c r="P481" i="2"/>
  <c r="M477" i="2"/>
  <c r="P477" i="2"/>
  <c r="M473" i="2"/>
  <c r="P473" i="2"/>
  <c r="M469" i="2"/>
  <c r="P469" i="2"/>
  <c r="M465" i="2"/>
  <c r="P465" i="2"/>
  <c r="M461" i="2"/>
  <c r="P461" i="2"/>
  <c r="M457" i="2"/>
  <c r="P457" i="2"/>
  <c r="M453" i="2"/>
  <c r="P453" i="2"/>
  <c r="M449" i="2"/>
  <c r="P449" i="2"/>
  <c r="M445" i="2"/>
  <c r="P445" i="2"/>
  <c r="M441" i="2"/>
  <c r="P441" i="2"/>
  <c r="M437" i="2"/>
  <c r="P437" i="2"/>
  <c r="M433" i="2"/>
  <c r="P433" i="2"/>
  <c r="M429" i="2"/>
  <c r="P429" i="2"/>
  <c r="M425" i="2"/>
  <c r="P425" i="2"/>
  <c r="M421" i="2"/>
  <c r="P421" i="2"/>
  <c r="M417" i="2"/>
  <c r="P417" i="2"/>
  <c r="M413" i="2"/>
  <c r="P413" i="2"/>
  <c r="M409" i="2"/>
  <c r="P409" i="2"/>
  <c r="M405" i="2"/>
  <c r="P405" i="2"/>
  <c r="M401" i="2"/>
  <c r="P401" i="2"/>
  <c r="M397" i="2"/>
  <c r="P397" i="2"/>
  <c r="M393" i="2"/>
  <c r="P393" i="2"/>
  <c r="M389" i="2"/>
  <c r="P389" i="2"/>
  <c r="M385" i="2"/>
  <c r="P385" i="2"/>
  <c r="M381" i="2"/>
  <c r="P381" i="2"/>
  <c r="M377" i="2"/>
  <c r="P377" i="2"/>
  <c r="M373" i="2"/>
  <c r="P373" i="2"/>
  <c r="M369" i="2"/>
  <c r="P369" i="2"/>
  <c r="M365" i="2"/>
  <c r="P365" i="2"/>
  <c r="M361" i="2"/>
  <c r="P361" i="2"/>
  <c r="M357" i="2"/>
  <c r="P357" i="2"/>
  <c r="M353" i="2"/>
  <c r="P353" i="2"/>
  <c r="M349" i="2"/>
  <c r="P349" i="2"/>
  <c r="M345" i="2"/>
  <c r="P345" i="2"/>
  <c r="M341" i="2"/>
  <c r="P341" i="2"/>
  <c r="M337" i="2"/>
  <c r="P337" i="2"/>
  <c r="M333" i="2"/>
  <c r="P333" i="2"/>
  <c r="M329" i="2"/>
  <c r="P329" i="2"/>
  <c r="M325" i="2"/>
  <c r="P325" i="2"/>
  <c r="M321" i="2"/>
  <c r="P321" i="2"/>
  <c r="M317" i="2"/>
  <c r="P317" i="2"/>
  <c r="M313" i="2"/>
  <c r="P313" i="2"/>
  <c r="M309" i="2"/>
  <c r="P309" i="2"/>
  <c r="M305" i="2"/>
  <c r="P305" i="2"/>
  <c r="M301" i="2"/>
  <c r="P301" i="2"/>
  <c r="M297" i="2"/>
  <c r="P297" i="2"/>
  <c r="M293" i="2"/>
  <c r="P293" i="2"/>
  <c r="M289" i="2"/>
  <c r="P289" i="2"/>
  <c r="M285" i="2"/>
  <c r="P285" i="2"/>
  <c r="M281" i="2"/>
  <c r="P281" i="2"/>
  <c r="M277" i="2"/>
  <c r="P277" i="2"/>
  <c r="M273" i="2"/>
  <c r="P273" i="2"/>
  <c r="M268" i="2"/>
  <c r="P268" i="2"/>
  <c r="M264" i="2"/>
  <c r="P264" i="2"/>
  <c r="M260" i="2"/>
  <c r="P260" i="2"/>
  <c r="M256" i="2"/>
  <c r="P256" i="2"/>
  <c r="M252" i="2"/>
  <c r="P252" i="2"/>
  <c r="M248" i="2"/>
  <c r="P248" i="2"/>
  <c r="M244" i="2"/>
  <c r="P244" i="2"/>
  <c r="M240" i="2"/>
  <c r="P240" i="2"/>
  <c r="M236" i="2"/>
  <c r="P236" i="2"/>
  <c r="M232" i="2"/>
  <c r="P232" i="2"/>
  <c r="M228" i="2"/>
  <c r="P228" i="2"/>
  <c r="M224" i="2"/>
  <c r="P224" i="2"/>
  <c r="M220" i="2"/>
  <c r="P220" i="2"/>
  <c r="M216" i="2"/>
  <c r="P216" i="2"/>
  <c r="M212" i="2"/>
  <c r="P212" i="2"/>
  <c r="M208" i="2"/>
  <c r="P208" i="2"/>
  <c r="M204" i="2"/>
  <c r="P204" i="2"/>
  <c r="M200" i="2"/>
  <c r="P200" i="2"/>
  <c r="M196" i="2"/>
  <c r="P196" i="2"/>
  <c r="M192" i="2"/>
  <c r="P192" i="2"/>
  <c r="M188" i="2"/>
  <c r="P188" i="2"/>
  <c r="M184" i="2"/>
  <c r="P184" i="2"/>
  <c r="M180" i="2"/>
  <c r="P180" i="2"/>
  <c r="M176" i="2"/>
  <c r="P176" i="2"/>
  <c r="M172" i="2"/>
  <c r="P172" i="2"/>
  <c r="M168" i="2"/>
  <c r="P168" i="2"/>
  <c r="M164" i="2"/>
  <c r="P164" i="2"/>
  <c r="M160" i="2"/>
  <c r="P160" i="2"/>
  <c r="M156" i="2"/>
  <c r="P156" i="2"/>
  <c r="M152" i="2"/>
  <c r="P152" i="2"/>
  <c r="M148" i="2"/>
  <c r="P148" i="2"/>
  <c r="M144" i="2"/>
  <c r="P144" i="2"/>
  <c r="M140" i="2"/>
  <c r="P140" i="2"/>
  <c r="M136" i="2"/>
  <c r="P136" i="2"/>
  <c r="M132" i="2"/>
  <c r="P132" i="2"/>
  <c r="M128" i="2"/>
  <c r="P128" i="2"/>
  <c r="M124" i="2"/>
  <c r="P124" i="2"/>
  <c r="M120" i="2"/>
  <c r="P120" i="2"/>
  <c r="M116" i="2"/>
  <c r="P116" i="2"/>
  <c r="M112" i="2"/>
  <c r="P112" i="2"/>
  <c r="M108" i="2"/>
  <c r="P108" i="2"/>
  <c r="M104" i="2"/>
  <c r="P104" i="2"/>
  <c r="M100" i="2"/>
  <c r="P100" i="2"/>
  <c r="M96" i="2"/>
  <c r="P96" i="2"/>
  <c r="M92" i="2"/>
  <c r="P92" i="2"/>
  <c r="M88" i="2"/>
  <c r="P88" i="2"/>
  <c r="M84" i="2"/>
  <c r="P84" i="2"/>
  <c r="M80" i="2"/>
  <c r="P80" i="2"/>
  <c r="M76" i="2"/>
  <c r="P76" i="2"/>
  <c r="M72" i="2"/>
  <c r="P72" i="2"/>
  <c r="M68" i="2"/>
  <c r="P68" i="2"/>
  <c r="M64" i="2"/>
  <c r="P64" i="2"/>
  <c r="M60" i="2"/>
  <c r="P60" i="2"/>
  <c r="M56" i="2"/>
  <c r="P56" i="2"/>
  <c r="M52" i="2"/>
  <c r="P52" i="2"/>
  <c r="M48" i="2"/>
  <c r="P48" i="2"/>
  <c r="M43" i="2"/>
  <c r="P43" i="2"/>
  <c r="M36" i="2"/>
  <c r="P36" i="2"/>
  <c r="M32" i="2"/>
  <c r="P32" i="2"/>
  <c r="M28" i="2"/>
  <c r="P28" i="2"/>
  <c r="M24" i="2"/>
  <c r="P24" i="2"/>
  <c r="M17" i="2"/>
  <c r="P17" i="2"/>
  <c r="M13" i="2"/>
  <c r="P13" i="2"/>
  <c r="M9" i="2"/>
  <c r="P9" i="2"/>
  <c r="M5" i="2"/>
  <c r="P5" i="2"/>
  <c r="M875" i="2"/>
  <c r="P875" i="2"/>
  <c r="M827" i="2"/>
  <c r="P827" i="2"/>
  <c r="M677" i="2"/>
  <c r="P677" i="2"/>
  <c r="M1447" i="2"/>
  <c r="P1447" i="2"/>
  <c r="M1435" i="2"/>
  <c r="P1435" i="2"/>
  <c r="M1423" i="2"/>
  <c r="P1423" i="2"/>
  <c r="M1411" i="2"/>
  <c r="P1411" i="2"/>
  <c r="M1399" i="2"/>
  <c r="P1399" i="2"/>
  <c r="M1387" i="2"/>
  <c r="P1387" i="2"/>
  <c r="M1375" i="2"/>
  <c r="P1375" i="2"/>
  <c r="M1363" i="2"/>
  <c r="P1363" i="2"/>
  <c r="M1351" i="2"/>
  <c r="P1351" i="2"/>
  <c r="M1339" i="2"/>
  <c r="P1339" i="2"/>
  <c r="M1331" i="2"/>
  <c r="P1331" i="2"/>
  <c r="M1315" i="2"/>
  <c r="P1315" i="2"/>
  <c r="M1303" i="2"/>
  <c r="P1303" i="2"/>
  <c r="M1291" i="2"/>
  <c r="P1291" i="2"/>
  <c r="M1279" i="2"/>
  <c r="P1279" i="2"/>
  <c r="M1271" i="2"/>
  <c r="P1271" i="2"/>
  <c r="M1259" i="2"/>
  <c r="P1259" i="2"/>
  <c r="M1247" i="2"/>
  <c r="P1247" i="2"/>
  <c r="M1235" i="2"/>
  <c r="P1235" i="2"/>
  <c r="M1223" i="2"/>
  <c r="P1223" i="2"/>
  <c r="M1211" i="2"/>
  <c r="P1211" i="2"/>
  <c r="M1195" i="2"/>
  <c r="P1195" i="2"/>
  <c r="M1187" i="2"/>
  <c r="P1187" i="2"/>
  <c r="M1167" i="2"/>
  <c r="P1167" i="2"/>
  <c r="M1155" i="2"/>
  <c r="P1155" i="2"/>
  <c r="M1139" i="2"/>
  <c r="P1139" i="2"/>
  <c r="M1127" i="2"/>
  <c r="P1127" i="2"/>
  <c r="M1115" i="2"/>
  <c r="P1115" i="2"/>
  <c r="M1107" i="2"/>
  <c r="P1107" i="2"/>
  <c r="M1095" i="2"/>
  <c r="P1095" i="2"/>
  <c r="M1083" i="2"/>
  <c r="P1083" i="2"/>
  <c r="M1071" i="2"/>
  <c r="P1071" i="2"/>
  <c r="M1059" i="2"/>
  <c r="P1059" i="2"/>
  <c r="M1047" i="2"/>
  <c r="P1047" i="2"/>
  <c r="M1035" i="2"/>
  <c r="P1035" i="2"/>
  <c r="M1023" i="2"/>
  <c r="P1023" i="2"/>
  <c r="M1011" i="2"/>
  <c r="P1011" i="2"/>
  <c r="M999" i="2"/>
  <c r="P999" i="2"/>
  <c r="M987" i="2"/>
  <c r="P987" i="2"/>
  <c r="M979" i="2"/>
  <c r="P979" i="2"/>
  <c r="M967" i="2"/>
  <c r="P967" i="2"/>
  <c r="M955" i="2"/>
  <c r="P955" i="2"/>
  <c r="M939" i="2"/>
  <c r="P939" i="2"/>
  <c r="M927" i="2"/>
  <c r="P927" i="2"/>
  <c r="M915" i="2"/>
  <c r="P915" i="2"/>
  <c r="M903" i="2"/>
  <c r="P903" i="2"/>
  <c r="M891" i="2"/>
  <c r="P891" i="2"/>
  <c r="M874" i="2"/>
  <c r="P874" i="2"/>
  <c r="M862" i="2"/>
  <c r="P862" i="2"/>
  <c r="M831" i="2"/>
  <c r="P831" i="2"/>
  <c r="M815" i="2"/>
  <c r="P815" i="2"/>
  <c r="M803" i="2"/>
  <c r="P803" i="2"/>
  <c r="M791" i="2"/>
  <c r="P791" i="2"/>
  <c r="M779" i="2"/>
  <c r="P779" i="2"/>
  <c r="M767" i="2"/>
  <c r="P767" i="2"/>
  <c r="M755" i="2"/>
  <c r="P755" i="2"/>
  <c r="M743" i="2"/>
  <c r="P743" i="2"/>
  <c r="M731" i="2"/>
  <c r="P731" i="2"/>
  <c r="M719" i="2"/>
  <c r="P719" i="2"/>
  <c r="M703" i="2"/>
  <c r="P703" i="2"/>
  <c r="M690" i="2"/>
  <c r="P690" i="2"/>
  <c r="M678" i="2"/>
  <c r="P678" i="2"/>
  <c r="M656" i="2"/>
  <c r="P656" i="2"/>
  <c r="M644" i="2"/>
  <c r="P644" i="2"/>
  <c r="M632" i="2"/>
  <c r="P632" i="2"/>
  <c r="M620" i="2"/>
  <c r="P620" i="2"/>
  <c r="M608" i="2"/>
  <c r="P608" i="2"/>
  <c r="M600" i="2"/>
  <c r="P600" i="2"/>
  <c r="M592" i="2"/>
  <c r="P592" i="2"/>
  <c r="M580" i="2"/>
  <c r="P580" i="2"/>
  <c r="M568" i="2"/>
  <c r="P568" i="2"/>
  <c r="M552" i="2"/>
  <c r="P552" i="2"/>
  <c r="M540" i="2"/>
  <c r="P540" i="2"/>
  <c r="M528" i="2"/>
  <c r="P528" i="2"/>
  <c r="M516" i="2"/>
  <c r="P516" i="2"/>
  <c r="M500" i="2"/>
  <c r="P500" i="2"/>
  <c r="M488" i="2"/>
  <c r="P488" i="2"/>
  <c r="M474" i="2"/>
  <c r="P474" i="2"/>
  <c r="M462" i="2"/>
  <c r="P462" i="2"/>
  <c r="M450" i="2"/>
  <c r="P450" i="2"/>
  <c r="M438" i="2"/>
  <c r="P438" i="2"/>
  <c r="M426" i="2"/>
  <c r="P426" i="2"/>
  <c r="M414" i="2"/>
  <c r="P414" i="2"/>
  <c r="M402" i="2"/>
  <c r="P402" i="2"/>
  <c r="M390" i="2"/>
  <c r="P390" i="2"/>
  <c r="M378" i="2"/>
  <c r="P378" i="2"/>
  <c r="M366" i="2"/>
  <c r="P366" i="2"/>
  <c r="M354" i="2"/>
  <c r="P354" i="2"/>
  <c r="M342" i="2"/>
  <c r="P342" i="2"/>
  <c r="M330" i="2"/>
  <c r="P330" i="2"/>
  <c r="M314" i="2"/>
  <c r="P314" i="2"/>
  <c r="M302" i="2"/>
  <c r="P302" i="2"/>
  <c r="M290" i="2"/>
  <c r="P290" i="2"/>
  <c r="M278" i="2"/>
  <c r="P278" i="2"/>
  <c r="M265" i="2"/>
  <c r="P265" i="2"/>
  <c r="M253" i="2"/>
  <c r="P253" i="2"/>
  <c r="M241" i="2"/>
  <c r="P241" i="2"/>
  <c r="M229" i="2"/>
  <c r="P229" i="2"/>
  <c r="M217" i="2"/>
  <c r="P217" i="2"/>
  <c r="M205" i="2"/>
  <c r="P205" i="2"/>
  <c r="M189" i="2"/>
  <c r="P189" i="2"/>
  <c r="M177" i="2"/>
  <c r="P177" i="2"/>
  <c r="M165" i="2"/>
  <c r="P165" i="2"/>
  <c r="M153" i="2"/>
  <c r="P153" i="2"/>
  <c r="M141" i="2"/>
  <c r="P141" i="2"/>
  <c r="M129" i="2"/>
  <c r="P129" i="2"/>
  <c r="M117" i="2"/>
  <c r="P117" i="2"/>
  <c r="M105" i="2"/>
  <c r="P105" i="2"/>
  <c r="M97" i="2"/>
  <c r="P97" i="2"/>
  <c r="M85" i="2"/>
  <c r="P85" i="2"/>
  <c r="M73" i="2"/>
  <c r="P73" i="2"/>
  <c r="M57" i="2"/>
  <c r="P57" i="2"/>
  <c r="M49" i="2"/>
  <c r="P49" i="2"/>
  <c r="M33" i="2"/>
  <c r="P33" i="2"/>
  <c r="M18" i="2"/>
  <c r="P18" i="2"/>
  <c r="M10" i="2"/>
  <c r="P10" i="2"/>
  <c r="M487" i="2"/>
  <c r="P487" i="2"/>
  <c r="M860" i="2"/>
  <c r="P860" i="2"/>
  <c r="M1453" i="2"/>
  <c r="P1453" i="2"/>
  <c r="M1449" i="2"/>
  <c r="P1449" i="2"/>
  <c r="M1445" i="2"/>
  <c r="P1445" i="2"/>
  <c r="M1441" i="2"/>
  <c r="P1441" i="2"/>
  <c r="M1437" i="2"/>
  <c r="P1437" i="2"/>
  <c r="M1433" i="2"/>
  <c r="P1433" i="2"/>
  <c r="M1429" i="2"/>
  <c r="P1429" i="2"/>
  <c r="M1425" i="2"/>
  <c r="P1425" i="2"/>
  <c r="M1421" i="2"/>
  <c r="P1421" i="2"/>
  <c r="M1417" i="2"/>
  <c r="P1417" i="2"/>
  <c r="M1413" i="2"/>
  <c r="P1413" i="2"/>
  <c r="M1409" i="2"/>
  <c r="P1409" i="2"/>
  <c r="M1405" i="2"/>
  <c r="P1405" i="2"/>
  <c r="M1401" i="2"/>
  <c r="P1401" i="2"/>
  <c r="M1397" i="2"/>
  <c r="P1397" i="2"/>
  <c r="M1393" i="2"/>
  <c r="P1393" i="2"/>
  <c r="M1389" i="2"/>
  <c r="P1389" i="2"/>
  <c r="M1385" i="2"/>
  <c r="P1385" i="2"/>
  <c r="M1381" i="2"/>
  <c r="P1381" i="2"/>
  <c r="M1377" i="2"/>
  <c r="P1377" i="2"/>
  <c r="M1373" i="2"/>
  <c r="P1373" i="2"/>
  <c r="M1369" i="2"/>
  <c r="P1369" i="2"/>
  <c r="M1365" i="2"/>
  <c r="P1365" i="2"/>
  <c r="M1361" i="2"/>
  <c r="P1361" i="2"/>
  <c r="M1357" i="2"/>
  <c r="P1357" i="2"/>
  <c r="M1353" i="2"/>
  <c r="P1353" i="2"/>
  <c r="M1349" i="2"/>
  <c r="P1349" i="2"/>
  <c r="M1345" i="2"/>
  <c r="P1345" i="2"/>
  <c r="M1341" i="2"/>
  <c r="P1341" i="2"/>
  <c r="M1337" i="2"/>
  <c r="P1337" i="2"/>
  <c r="M1333" i="2"/>
  <c r="P1333" i="2"/>
  <c r="M1329" i="2"/>
  <c r="P1329" i="2"/>
  <c r="M1325" i="2"/>
  <c r="P1325" i="2"/>
  <c r="M1321" i="2"/>
  <c r="P1321" i="2"/>
  <c r="M1317" i="2"/>
  <c r="P1317" i="2"/>
  <c r="M1313" i="2"/>
  <c r="P1313" i="2"/>
  <c r="M1309" i="2"/>
  <c r="P1309" i="2"/>
  <c r="M1305" i="2"/>
  <c r="P1305" i="2"/>
  <c r="M1301" i="2"/>
  <c r="P1301" i="2"/>
  <c r="M1297" i="2"/>
  <c r="P1297" i="2"/>
  <c r="M1293" i="2"/>
  <c r="P1293" i="2"/>
  <c r="M1289" i="2"/>
  <c r="P1289" i="2"/>
  <c r="M1285" i="2"/>
  <c r="P1285" i="2"/>
  <c r="M1281" i="2"/>
  <c r="P1281" i="2"/>
  <c r="M1277" i="2"/>
  <c r="P1277" i="2"/>
  <c r="M1273" i="2"/>
  <c r="P1273" i="2"/>
  <c r="M1269" i="2"/>
  <c r="P1269" i="2"/>
  <c r="M1265" i="2"/>
  <c r="P1265" i="2"/>
  <c r="M1261" i="2"/>
  <c r="P1261" i="2"/>
  <c r="M1257" i="2"/>
  <c r="P1257" i="2"/>
  <c r="M1253" i="2"/>
  <c r="P1253" i="2"/>
  <c r="M1249" i="2"/>
  <c r="P1249" i="2"/>
  <c r="M1245" i="2"/>
  <c r="P1245" i="2"/>
  <c r="M1241" i="2"/>
  <c r="P1241" i="2"/>
  <c r="M1237" i="2"/>
  <c r="P1237" i="2"/>
  <c r="M1233" i="2"/>
  <c r="P1233" i="2"/>
  <c r="M1229" i="2"/>
  <c r="P1229" i="2"/>
  <c r="M1225" i="2"/>
  <c r="P1225" i="2"/>
  <c r="M1221" i="2"/>
  <c r="P1221" i="2"/>
  <c r="M1217" i="2"/>
  <c r="P1217" i="2"/>
  <c r="M1213" i="2"/>
  <c r="P1213" i="2"/>
  <c r="M1209" i="2"/>
  <c r="P1209" i="2"/>
  <c r="M1205" i="2"/>
  <c r="P1205" i="2"/>
  <c r="M1201" i="2"/>
  <c r="P1201" i="2"/>
  <c r="M1193" i="2"/>
  <c r="P1193" i="2"/>
  <c r="M1189" i="2"/>
  <c r="P1189" i="2"/>
  <c r="M1185" i="2"/>
  <c r="P1185" i="2"/>
  <c r="M1181" i="2"/>
  <c r="P1181" i="2"/>
  <c r="M1169" i="2"/>
  <c r="P1169" i="2"/>
  <c r="M1165" i="2"/>
  <c r="P1165" i="2"/>
  <c r="M1161" i="2"/>
  <c r="P1161" i="2"/>
  <c r="M1157" i="2"/>
  <c r="P1157" i="2"/>
  <c r="M1153" i="2"/>
  <c r="P1153" i="2"/>
  <c r="M1149" i="2"/>
  <c r="P1149" i="2"/>
  <c r="M1145" i="2"/>
  <c r="P1145" i="2"/>
  <c r="M1141" i="2"/>
  <c r="P1141" i="2"/>
  <c r="M1137" i="2"/>
  <c r="P1137" i="2"/>
  <c r="M1133" i="2"/>
  <c r="P1133" i="2"/>
  <c r="M1129" i="2"/>
  <c r="P1129" i="2"/>
  <c r="M1125" i="2"/>
  <c r="P1125" i="2"/>
  <c r="M1121" i="2"/>
  <c r="P1121" i="2"/>
  <c r="M1117" i="2"/>
  <c r="P1117" i="2"/>
  <c r="M1113" i="2"/>
  <c r="P1113" i="2"/>
  <c r="M1109" i="2"/>
  <c r="P1109" i="2"/>
  <c r="M1105" i="2"/>
  <c r="P1105" i="2"/>
  <c r="M1101" i="2"/>
  <c r="P1101" i="2"/>
  <c r="M1097" i="2"/>
  <c r="P1097" i="2"/>
  <c r="M1093" i="2"/>
  <c r="P1093" i="2"/>
  <c r="M1089" i="2"/>
  <c r="P1089" i="2"/>
  <c r="M1085" i="2"/>
  <c r="P1085" i="2"/>
  <c r="M1081" i="2"/>
  <c r="P1081" i="2"/>
  <c r="M1077" i="2"/>
  <c r="P1077" i="2"/>
  <c r="M1073" i="2"/>
  <c r="P1073" i="2"/>
  <c r="M1069" i="2"/>
  <c r="P1069" i="2"/>
  <c r="M1065" i="2"/>
  <c r="P1065" i="2"/>
  <c r="M1061" i="2"/>
  <c r="P1061" i="2"/>
  <c r="M1057" i="2"/>
  <c r="P1057" i="2"/>
  <c r="M1053" i="2"/>
  <c r="P1053" i="2"/>
  <c r="M1049" i="2"/>
  <c r="P1049" i="2"/>
  <c r="M1045" i="2"/>
  <c r="P1045" i="2"/>
  <c r="M1041" i="2"/>
  <c r="P1041" i="2"/>
  <c r="M1037" i="2"/>
  <c r="P1037" i="2"/>
  <c r="M1033" i="2"/>
  <c r="P1033" i="2"/>
  <c r="M1029" i="2"/>
  <c r="P1029" i="2"/>
  <c r="M1025" i="2"/>
  <c r="P1025" i="2"/>
  <c r="M1021" i="2"/>
  <c r="P1021" i="2"/>
  <c r="M1017" i="2"/>
  <c r="P1017" i="2"/>
  <c r="M1013" i="2"/>
  <c r="P1013" i="2"/>
  <c r="M1009" i="2"/>
  <c r="P1009" i="2"/>
  <c r="M1005" i="2"/>
  <c r="P1005" i="2"/>
  <c r="M1001" i="2"/>
  <c r="P1001" i="2"/>
  <c r="M997" i="2"/>
  <c r="P997" i="2"/>
  <c r="M993" i="2"/>
  <c r="P993" i="2"/>
  <c r="M989" i="2"/>
  <c r="P989" i="2"/>
  <c r="M985" i="2"/>
  <c r="P985" i="2"/>
  <c r="M981" i="2"/>
  <c r="P981" i="2"/>
  <c r="M977" i="2"/>
  <c r="P977" i="2"/>
  <c r="M973" i="2"/>
  <c r="P973" i="2"/>
  <c r="M969" i="2"/>
  <c r="P969" i="2"/>
  <c r="M965" i="2"/>
  <c r="P965" i="2"/>
  <c r="M961" i="2"/>
  <c r="P961" i="2"/>
  <c r="M957" i="2"/>
  <c r="P957" i="2"/>
  <c r="M953" i="2"/>
  <c r="P953" i="2"/>
  <c r="M949" i="2"/>
  <c r="P949" i="2"/>
  <c r="M945" i="2"/>
  <c r="P945" i="2"/>
  <c r="M941" i="2"/>
  <c r="P941" i="2"/>
  <c r="M937" i="2"/>
  <c r="P937" i="2"/>
  <c r="M933" i="2"/>
  <c r="P933" i="2"/>
  <c r="M929" i="2"/>
  <c r="P929" i="2"/>
  <c r="M925" i="2"/>
  <c r="P925" i="2"/>
  <c r="M921" i="2"/>
  <c r="P921" i="2"/>
  <c r="M917" i="2"/>
  <c r="P917" i="2"/>
  <c r="M913" i="2"/>
  <c r="P913" i="2"/>
  <c r="M909" i="2"/>
  <c r="P909" i="2"/>
  <c r="M905" i="2"/>
  <c r="P905" i="2"/>
  <c r="M901" i="2"/>
  <c r="P901" i="2"/>
  <c r="M897" i="2"/>
  <c r="P897" i="2"/>
  <c r="M893" i="2"/>
  <c r="P893" i="2"/>
  <c r="M889" i="2"/>
  <c r="P889" i="2"/>
  <c r="M885" i="2"/>
  <c r="P885" i="2"/>
  <c r="M879" i="2"/>
  <c r="P879" i="2"/>
  <c r="M872" i="2"/>
  <c r="P872" i="2"/>
  <c r="M868" i="2"/>
  <c r="P868" i="2"/>
  <c r="M864" i="2"/>
  <c r="P864" i="2"/>
  <c r="M841" i="2"/>
  <c r="P841" i="2"/>
  <c r="M837" i="2"/>
  <c r="P837" i="2"/>
  <c r="M833" i="2"/>
  <c r="P833" i="2"/>
  <c r="M829" i="2"/>
  <c r="P829" i="2"/>
  <c r="M822" i="2"/>
  <c r="P822" i="2"/>
  <c r="M817" i="2"/>
  <c r="P817" i="2"/>
  <c r="M813" i="2"/>
  <c r="P813" i="2"/>
  <c r="M809" i="2"/>
  <c r="P809" i="2"/>
  <c r="M805" i="2"/>
  <c r="P805" i="2"/>
  <c r="M801" i="2"/>
  <c r="P801" i="2"/>
  <c r="M797" i="2"/>
  <c r="P797" i="2"/>
  <c r="M793" i="2"/>
  <c r="P793" i="2"/>
  <c r="M789" i="2"/>
  <c r="P789" i="2"/>
  <c r="M785" i="2"/>
  <c r="P785" i="2"/>
  <c r="M781" i="2"/>
  <c r="P781" i="2"/>
  <c r="M777" i="2"/>
  <c r="P777" i="2"/>
  <c r="M773" i="2"/>
  <c r="P773" i="2"/>
  <c r="M769" i="2"/>
  <c r="P769" i="2"/>
  <c r="M765" i="2"/>
  <c r="P765" i="2"/>
  <c r="M761" i="2"/>
  <c r="P761" i="2"/>
  <c r="M757" i="2"/>
  <c r="P757" i="2"/>
  <c r="M753" i="2"/>
  <c r="P753" i="2"/>
  <c r="M749" i="2"/>
  <c r="P749" i="2"/>
  <c r="M745" i="2"/>
  <c r="P745" i="2"/>
  <c r="M741" i="2"/>
  <c r="P741" i="2"/>
  <c r="M737" i="2"/>
  <c r="P737" i="2"/>
  <c r="M733" i="2"/>
  <c r="P733" i="2"/>
  <c r="M729" i="2"/>
  <c r="P729" i="2"/>
  <c r="M725" i="2"/>
  <c r="P725" i="2"/>
  <c r="M721" i="2"/>
  <c r="P721" i="2"/>
  <c r="M717" i="2"/>
  <c r="P717" i="2"/>
  <c r="M713" i="2"/>
  <c r="P713" i="2"/>
  <c r="M709" i="2"/>
  <c r="P709" i="2"/>
  <c r="M705" i="2"/>
  <c r="P705" i="2"/>
  <c r="M700" i="2"/>
  <c r="P700" i="2"/>
  <c r="M696" i="2"/>
  <c r="P696" i="2"/>
  <c r="M692" i="2"/>
  <c r="P692" i="2"/>
  <c r="M688" i="2"/>
  <c r="P688" i="2"/>
  <c r="M684" i="2"/>
  <c r="P684" i="2"/>
  <c r="M680" i="2"/>
  <c r="P680" i="2"/>
  <c r="M666" i="2"/>
  <c r="P666" i="2"/>
  <c r="M662" i="2"/>
  <c r="P662" i="2"/>
  <c r="M658" i="2"/>
  <c r="P658" i="2"/>
  <c r="M654" i="2"/>
  <c r="P654" i="2"/>
  <c r="M650" i="2"/>
  <c r="P650" i="2"/>
  <c r="M646" i="2"/>
  <c r="P646" i="2"/>
  <c r="M642" i="2"/>
  <c r="P642" i="2"/>
  <c r="M638" i="2"/>
  <c r="P638" i="2"/>
  <c r="M634" i="2"/>
  <c r="P634" i="2"/>
  <c r="M630" i="2"/>
  <c r="P630" i="2"/>
  <c r="M626" i="2"/>
  <c r="P626" i="2"/>
  <c r="M622" i="2"/>
  <c r="P622" i="2"/>
  <c r="M618" i="2"/>
  <c r="P618" i="2"/>
  <c r="M614" i="2"/>
  <c r="P614" i="2"/>
  <c r="M610" i="2"/>
  <c r="P610" i="2"/>
  <c r="M606" i="2"/>
  <c r="P606" i="2"/>
  <c r="M602" i="2"/>
  <c r="P602" i="2"/>
  <c r="M598" i="2"/>
  <c r="P598" i="2"/>
  <c r="M594" i="2"/>
  <c r="P594" i="2"/>
  <c r="M590" i="2"/>
  <c r="P590" i="2"/>
  <c r="M586" i="2"/>
  <c r="P586" i="2"/>
  <c r="M582" i="2"/>
  <c r="P582" i="2"/>
  <c r="M578" i="2"/>
  <c r="P578" i="2"/>
  <c r="M574" i="2"/>
  <c r="P574" i="2"/>
  <c r="M570" i="2"/>
  <c r="P570" i="2"/>
  <c r="M566" i="2"/>
  <c r="P566" i="2"/>
  <c r="M562" i="2"/>
  <c r="P562" i="2"/>
  <c r="M558" i="2"/>
  <c r="P558" i="2"/>
  <c r="M554" i="2"/>
  <c r="P554" i="2"/>
  <c r="M550" i="2"/>
  <c r="P550" i="2"/>
  <c r="M546" i="2"/>
  <c r="P546" i="2"/>
  <c r="M542" i="2"/>
  <c r="P542" i="2"/>
  <c r="M538" i="2"/>
  <c r="P538" i="2"/>
  <c r="M534" i="2"/>
  <c r="P534" i="2"/>
  <c r="M530" i="2"/>
  <c r="P530" i="2"/>
  <c r="M526" i="2"/>
  <c r="P526" i="2"/>
  <c r="M522" i="2"/>
  <c r="P522" i="2"/>
  <c r="M518" i="2"/>
  <c r="P518" i="2"/>
  <c r="M510" i="2"/>
  <c r="P510" i="2"/>
  <c r="M506" i="2"/>
  <c r="P506" i="2"/>
  <c r="M502" i="2"/>
  <c r="P502" i="2"/>
  <c r="M498" i="2"/>
  <c r="P498" i="2"/>
  <c r="M494" i="2"/>
  <c r="P494" i="2"/>
  <c r="M490" i="2"/>
  <c r="P490" i="2"/>
  <c r="M484" i="2"/>
  <c r="P484" i="2"/>
  <c r="M480" i="2"/>
  <c r="P480" i="2"/>
  <c r="M476" i="2"/>
  <c r="P476" i="2"/>
  <c r="M472" i="2"/>
  <c r="P472" i="2"/>
  <c r="M468" i="2"/>
  <c r="P468" i="2"/>
  <c r="M464" i="2"/>
  <c r="P464" i="2"/>
  <c r="M460" i="2"/>
  <c r="P460" i="2"/>
  <c r="M456" i="2"/>
  <c r="P456" i="2"/>
  <c r="M452" i="2"/>
  <c r="P452" i="2"/>
  <c r="M448" i="2"/>
  <c r="P448" i="2"/>
  <c r="M444" i="2"/>
  <c r="P444" i="2"/>
  <c r="M440" i="2"/>
  <c r="P440" i="2"/>
  <c r="M436" i="2"/>
  <c r="P436" i="2"/>
  <c r="M432" i="2"/>
  <c r="P432" i="2"/>
  <c r="M428" i="2"/>
  <c r="P428" i="2"/>
  <c r="M424" i="2"/>
  <c r="P424" i="2"/>
  <c r="M420" i="2"/>
  <c r="P420" i="2"/>
  <c r="M416" i="2"/>
  <c r="P416" i="2"/>
  <c r="M412" i="2"/>
  <c r="P412" i="2"/>
  <c r="M408" i="2"/>
  <c r="P408" i="2"/>
  <c r="M404" i="2"/>
  <c r="P404" i="2"/>
  <c r="M400" i="2"/>
  <c r="P400" i="2"/>
  <c r="M396" i="2"/>
  <c r="P396" i="2"/>
  <c r="M392" i="2"/>
  <c r="P392" i="2"/>
  <c r="M388" i="2"/>
  <c r="P388" i="2"/>
  <c r="M384" i="2"/>
  <c r="P384" i="2"/>
  <c r="M380" i="2"/>
  <c r="P380" i="2"/>
  <c r="M376" i="2"/>
  <c r="P376" i="2"/>
  <c r="M372" i="2"/>
  <c r="P372" i="2"/>
  <c r="M368" i="2"/>
  <c r="P368" i="2"/>
  <c r="M364" i="2"/>
  <c r="P364" i="2"/>
  <c r="M360" i="2"/>
  <c r="P360" i="2"/>
  <c r="M356" i="2"/>
  <c r="P356" i="2"/>
  <c r="M352" i="2"/>
  <c r="P352" i="2"/>
  <c r="M348" i="2"/>
  <c r="P348" i="2"/>
  <c r="M344" i="2"/>
  <c r="P344" i="2"/>
  <c r="M340" i="2"/>
  <c r="P340" i="2"/>
  <c r="M336" i="2"/>
  <c r="P336" i="2"/>
  <c r="M332" i="2"/>
  <c r="P332" i="2"/>
  <c r="M328" i="2"/>
  <c r="P328" i="2"/>
  <c r="M324" i="2"/>
  <c r="P324" i="2"/>
  <c r="M320" i="2"/>
  <c r="P320" i="2"/>
  <c r="M316" i="2"/>
  <c r="P316" i="2"/>
  <c r="M312" i="2"/>
  <c r="P312" i="2"/>
  <c r="M308" i="2"/>
  <c r="P308" i="2"/>
  <c r="M304" i="2"/>
  <c r="P304" i="2"/>
  <c r="M300" i="2"/>
  <c r="P300" i="2"/>
  <c r="M296" i="2"/>
  <c r="P296" i="2"/>
  <c r="M292" i="2"/>
  <c r="P292" i="2"/>
  <c r="M288" i="2"/>
  <c r="P288" i="2"/>
  <c r="M284" i="2"/>
  <c r="P284" i="2"/>
  <c r="M280" i="2"/>
  <c r="P280" i="2"/>
  <c r="M276" i="2"/>
  <c r="P276" i="2"/>
  <c r="M272" i="2"/>
  <c r="P272" i="2"/>
  <c r="M267" i="2"/>
  <c r="P267" i="2"/>
  <c r="M263" i="2"/>
  <c r="P263" i="2"/>
  <c r="M259" i="2"/>
  <c r="P259" i="2"/>
  <c r="M255" i="2"/>
  <c r="P255" i="2"/>
  <c r="M251" i="2"/>
  <c r="P251" i="2"/>
  <c r="M247" i="2"/>
  <c r="P247" i="2"/>
  <c r="M243" i="2"/>
  <c r="P243" i="2"/>
  <c r="M239" i="2"/>
  <c r="P239" i="2"/>
  <c r="M235" i="2"/>
  <c r="P235" i="2"/>
  <c r="M231" i="2"/>
  <c r="P231" i="2"/>
  <c r="M227" i="2"/>
  <c r="P227" i="2"/>
  <c r="M223" i="2"/>
  <c r="P223" i="2"/>
  <c r="M219" i="2"/>
  <c r="P219" i="2"/>
  <c r="M215" i="2"/>
  <c r="P215" i="2"/>
  <c r="M211" i="2"/>
  <c r="P211" i="2"/>
  <c r="M207" i="2"/>
  <c r="P207" i="2"/>
  <c r="M203" i="2"/>
  <c r="P203" i="2"/>
  <c r="M199" i="2"/>
  <c r="P199" i="2"/>
  <c r="M195" i="2"/>
  <c r="P195" i="2"/>
  <c r="M191" i="2"/>
  <c r="P191" i="2"/>
  <c r="M187" i="2"/>
  <c r="P187" i="2"/>
  <c r="M183" i="2"/>
  <c r="P183" i="2"/>
  <c r="M179" i="2"/>
  <c r="P179" i="2"/>
  <c r="M175" i="2"/>
  <c r="P175" i="2"/>
  <c r="M171" i="2"/>
  <c r="P171" i="2"/>
  <c r="M167" i="2"/>
  <c r="P167" i="2"/>
  <c r="M163" i="2"/>
  <c r="P163" i="2"/>
  <c r="M159" i="2"/>
  <c r="P159" i="2"/>
  <c r="M155" i="2"/>
  <c r="P155" i="2"/>
  <c r="M151" i="2"/>
  <c r="P151" i="2"/>
  <c r="M147" i="2"/>
  <c r="P147" i="2"/>
  <c r="M143" i="2"/>
  <c r="P143" i="2"/>
  <c r="M139" i="2"/>
  <c r="P139" i="2"/>
  <c r="M135" i="2"/>
  <c r="P135" i="2"/>
  <c r="M131" i="2"/>
  <c r="P131" i="2"/>
  <c r="M127" i="2"/>
  <c r="P127" i="2"/>
  <c r="M123" i="2"/>
  <c r="P123" i="2"/>
  <c r="M119" i="2"/>
  <c r="P119" i="2"/>
  <c r="M115" i="2"/>
  <c r="P115" i="2"/>
  <c r="M111" i="2"/>
  <c r="P111" i="2"/>
  <c r="M107" i="2"/>
  <c r="P107" i="2"/>
  <c r="M103" i="2"/>
  <c r="P103" i="2"/>
  <c r="M99" i="2"/>
  <c r="P99" i="2"/>
  <c r="M95" i="2"/>
  <c r="P95" i="2"/>
  <c r="M91" i="2"/>
  <c r="P91" i="2"/>
  <c r="M87" i="2"/>
  <c r="P87" i="2"/>
  <c r="M83" i="2"/>
  <c r="P83" i="2"/>
  <c r="M79" i="2"/>
  <c r="P79" i="2"/>
  <c r="M75" i="2"/>
  <c r="P75" i="2"/>
  <c r="M71" i="2"/>
  <c r="P71" i="2"/>
  <c r="M67" i="2"/>
  <c r="P67" i="2"/>
  <c r="M63" i="2"/>
  <c r="P63" i="2"/>
  <c r="M59" i="2"/>
  <c r="P59" i="2"/>
  <c r="M55" i="2"/>
  <c r="P55" i="2"/>
  <c r="M51" i="2"/>
  <c r="P51" i="2"/>
  <c r="M47" i="2"/>
  <c r="P47" i="2"/>
  <c r="M39" i="2"/>
  <c r="P39" i="2"/>
  <c r="M35" i="2"/>
  <c r="P35" i="2"/>
  <c r="M31" i="2"/>
  <c r="P31" i="2"/>
  <c r="M27" i="2"/>
  <c r="P27" i="2"/>
  <c r="M20" i="2"/>
  <c r="P20" i="2"/>
  <c r="M16" i="2"/>
  <c r="P16" i="2"/>
  <c r="M12" i="2"/>
  <c r="P12" i="2"/>
  <c r="M8" i="2"/>
  <c r="P8" i="2"/>
  <c r="M4" i="2"/>
  <c r="P4" i="2"/>
  <c r="M824" i="2"/>
  <c r="P824" i="2"/>
  <c r="M825" i="2"/>
  <c r="P825" i="2"/>
  <c r="M882" i="2"/>
  <c r="P882" i="2"/>
  <c r="M1443" i="2"/>
  <c r="P1443" i="2"/>
  <c r="M1431" i="2"/>
  <c r="P1431" i="2"/>
  <c r="M1419" i="2"/>
  <c r="P1419" i="2"/>
  <c r="M1407" i="2"/>
  <c r="P1407" i="2"/>
  <c r="M1391" i="2"/>
  <c r="P1391" i="2"/>
  <c r="M1379" i="2"/>
  <c r="P1379" i="2"/>
  <c r="M1367" i="2"/>
  <c r="P1367" i="2"/>
  <c r="M1355" i="2"/>
  <c r="P1355" i="2"/>
  <c r="M1343" i="2"/>
  <c r="P1343" i="2"/>
  <c r="M1327" i="2"/>
  <c r="P1327" i="2"/>
  <c r="M1319" i="2"/>
  <c r="P1319" i="2"/>
  <c r="M1307" i="2"/>
  <c r="P1307" i="2"/>
  <c r="M1295" i="2"/>
  <c r="P1295" i="2"/>
  <c r="M1283" i="2"/>
  <c r="P1283" i="2"/>
  <c r="M1267" i="2"/>
  <c r="P1267" i="2"/>
  <c r="M1255" i="2"/>
  <c r="P1255" i="2"/>
  <c r="M1243" i="2"/>
  <c r="P1243" i="2"/>
  <c r="M1227" i="2"/>
  <c r="P1227" i="2"/>
  <c r="M1215" i="2"/>
  <c r="P1215" i="2"/>
  <c r="M1203" i="2"/>
  <c r="P1203" i="2"/>
  <c r="M1183" i="2"/>
  <c r="P1183" i="2"/>
  <c r="M1163" i="2"/>
  <c r="P1163" i="2"/>
  <c r="M1151" i="2"/>
  <c r="P1151" i="2"/>
  <c r="M1143" i="2"/>
  <c r="P1143" i="2"/>
  <c r="M1131" i="2"/>
  <c r="P1131" i="2"/>
  <c r="M1119" i="2"/>
  <c r="P1119" i="2"/>
  <c r="M1103" i="2"/>
  <c r="P1103" i="2"/>
  <c r="M1091" i="2"/>
  <c r="P1091" i="2"/>
  <c r="M1079" i="2"/>
  <c r="P1079" i="2"/>
  <c r="M1067" i="2"/>
  <c r="P1067" i="2"/>
  <c r="M1051" i="2"/>
  <c r="P1051" i="2"/>
  <c r="M1039" i="2"/>
  <c r="P1039" i="2"/>
  <c r="M1027" i="2"/>
  <c r="P1027" i="2"/>
  <c r="M1015" i="2"/>
  <c r="P1015" i="2"/>
  <c r="M1003" i="2"/>
  <c r="P1003" i="2"/>
  <c r="M991" i="2"/>
  <c r="P991" i="2"/>
  <c r="M975" i="2"/>
  <c r="P975" i="2"/>
  <c r="M963" i="2"/>
  <c r="P963" i="2"/>
  <c r="M947" i="2"/>
  <c r="P947" i="2"/>
  <c r="M935" i="2"/>
  <c r="P935" i="2"/>
  <c r="M923" i="2"/>
  <c r="P923" i="2"/>
  <c r="M911" i="2"/>
  <c r="P911" i="2"/>
  <c r="M899" i="2"/>
  <c r="P899" i="2"/>
  <c r="M887" i="2"/>
  <c r="P887" i="2"/>
  <c r="M870" i="2"/>
  <c r="P870" i="2"/>
  <c r="M839" i="2"/>
  <c r="P839" i="2"/>
  <c r="M826" i="2"/>
  <c r="P826" i="2"/>
  <c r="M807" i="2"/>
  <c r="P807" i="2"/>
  <c r="M795" i="2"/>
  <c r="P795" i="2"/>
  <c r="M783" i="2"/>
  <c r="P783" i="2"/>
  <c r="M771" i="2"/>
  <c r="P771" i="2"/>
  <c r="M759" i="2"/>
  <c r="P759" i="2"/>
  <c r="M747" i="2"/>
  <c r="P747" i="2"/>
  <c r="M735" i="2"/>
  <c r="P735" i="2"/>
  <c r="M723" i="2"/>
  <c r="P723" i="2"/>
  <c r="M711" i="2"/>
  <c r="P711" i="2"/>
  <c r="M698" i="2"/>
  <c r="P698" i="2"/>
  <c r="M686" i="2"/>
  <c r="P686" i="2"/>
  <c r="M664" i="2"/>
  <c r="P664" i="2"/>
  <c r="M652" i="2"/>
  <c r="P652" i="2"/>
  <c r="M640" i="2"/>
  <c r="P640" i="2"/>
  <c r="M628" i="2"/>
  <c r="P628" i="2"/>
  <c r="M616" i="2"/>
  <c r="P616" i="2"/>
  <c r="M604" i="2"/>
  <c r="P604" i="2"/>
  <c r="M588" i="2"/>
  <c r="P588" i="2"/>
  <c r="M572" i="2"/>
  <c r="P572" i="2"/>
  <c r="M560" i="2"/>
  <c r="P560" i="2"/>
  <c r="M548" i="2"/>
  <c r="P548" i="2"/>
  <c r="M536" i="2"/>
  <c r="P536" i="2"/>
  <c r="M524" i="2"/>
  <c r="P524" i="2"/>
  <c r="M508" i="2"/>
  <c r="P508" i="2"/>
  <c r="M496" i="2"/>
  <c r="P496" i="2"/>
  <c r="M482" i="2"/>
  <c r="P482" i="2"/>
  <c r="M470" i="2"/>
  <c r="P470" i="2"/>
  <c r="M454" i="2"/>
  <c r="P454" i="2"/>
  <c r="M442" i="2"/>
  <c r="P442" i="2"/>
  <c r="M434" i="2"/>
  <c r="P434" i="2"/>
  <c r="M418" i="2"/>
  <c r="P418" i="2"/>
  <c r="M406" i="2"/>
  <c r="P406" i="2"/>
  <c r="M394" i="2"/>
  <c r="P394" i="2"/>
  <c r="M382" i="2"/>
  <c r="P382" i="2"/>
  <c r="M370" i="2"/>
  <c r="P370" i="2"/>
  <c r="M358" i="2"/>
  <c r="P358" i="2"/>
  <c r="M346" i="2"/>
  <c r="P346" i="2"/>
  <c r="M334" i="2"/>
  <c r="P334" i="2"/>
  <c r="M318" i="2"/>
  <c r="P318" i="2"/>
  <c r="M306" i="2"/>
  <c r="P306" i="2"/>
  <c r="M294" i="2"/>
  <c r="P294" i="2"/>
  <c r="M282" i="2"/>
  <c r="P282" i="2"/>
  <c r="M269" i="2"/>
  <c r="P269" i="2"/>
  <c r="M257" i="2"/>
  <c r="P257" i="2"/>
  <c r="M245" i="2"/>
  <c r="P245" i="2"/>
  <c r="M233" i="2"/>
  <c r="P233" i="2"/>
  <c r="M221" i="2"/>
  <c r="P221" i="2"/>
  <c r="M209" i="2"/>
  <c r="P209" i="2"/>
  <c r="M197" i="2"/>
  <c r="P197" i="2"/>
  <c r="M185" i="2"/>
  <c r="P185" i="2"/>
  <c r="M173" i="2"/>
  <c r="P173" i="2"/>
  <c r="M161" i="2"/>
  <c r="P161" i="2"/>
  <c r="M149" i="2"/>
  <c r="P149" i="2"/>
  <c r="M137" i="2"/>
  <c r="P137" i="2"/>
  <c r="M121" i="2"/>
  <c r="P121" i="2"/>
  <c r="M109" i="2"/>
  <c r="P109" i="2"/>
  <c r="M93" i="2"/>
  <c r="P93" i="2"/>
  <c r="M81" i="2"/>
  <c r="P81" i="2"/>
  <c r="M69" i="2"/>
  <c r="P69" i="2"/>
  <c r="M61" i="2"/>
  <c r="P61" i="2"/>
  <c r="M44" i="2"/>
  <c r="P44" i="2"/>
  <c r="M29" i="2"/>
  <c r="P29" i="2"/>
  <c r="M2" i="2"/>
  <c r="P2" i="2"/>
  <c r="M42" i="2"/>
  <c r="P42" i="2"/>
  <c r="M514" i="2"/>
  <c r="P514" i="2"/>
  <c r="M878" i="2"/>
  <c r="P878" i="2"/>
  <c r="M23" i="2"/>
  <c r="P23" i="2"/>
  <c r="M1452" i="2"/>
  <c r="P1452" i="2"/>
  <c r="M1448" i="2"/>
  <c r="P1448" i="2"/>
  <c r="M1444" i="2"/>
  <c r="P1444" i="2"/>
  <c r="M1440" i="2"/>
  <c r="P1440" i="2"/>
  <c r="M1436" i="2"/>
  <c r="P1436" i="2"/>
  <c r="M1432" i="2"/>
  <c r="P1432" i="2"/>
  <c r="M1428" i="2"/>
  <c r="P1428" i="2"/>
  <c r="M1424" i="2"/>
  <c r="P1424" i="2"/>
  <c r="M1420" i="2"/>
  <c r="P1420" i="2"/>
  <c r="M1416" i="2"/>
  <c r="P1416" i="2"/>
  <c r="M1412" i="2"/>
  <c r="P1412" i="2"/>
  <c r="M1408" i="2"/>
  <c r="P1408" i="2"/>
  <c r="M1404" i="2"/>
  <c r="P1404" i="2"/>
  <c r="M1400" i="2"/>
  <c r="P1400" i="2"/>
  <c r="M1396" i="2"/>
  <c r="P1396" i="2"/>
  <c r="M1392" i="2"/>
  <c r="P1392" i="2"/>
  <c r="M1388" i="2"/>
  <c r="P1388" i="2"/>
  <c r="M1384" i="2"/>
  <c r="P1384" i="2"/>
  <c r="M1380" i="2"/>
  <c r="P1380" i="2"/>
  <c r="M1376" i="2"/>
  <c r="P1376" i="2"/>
  <c r="M1372" i="2"/>
  <c r="P1372" i="2"/>
  <c r="M1368" i="2"/>
  <c r="P1368" i="2"/>
  <c r="M1364" i="2"/>
  <c r="P1364" i="2"/>
  <c r="M1360" i="2"/>
  <c r="P1360" i="2"/>
  <c r="M1356" i="2"/>
  <c r="P1356" i="2"/>
  <c r="M1352" i="2"/>
  <c r="P1352" i="2"/>
  <c r="M1348" i="2"/>
  <c r="P1348" i="2"/>
  <c r="M1344" i="2"/>
  <c r="P1344" i="2"/>
  <c r="M1340" i="2"/>
  <c r="P1340" i="2"/>
  <c r="M1336" i="2"/>
  <c r="P1336" i="2"/>
  <c r="M1332" i="2"/>
  <c r="P1332" i="2"/>
  <c r="M1328" i="2"/>
  <c r="P1328" i="2"/>
  <c r="M1324" i="2"/>
  <c r="P1324" i="2"/>
  <c r="M1320" i="2"/>
  <c r="P1320" i="2"/>
  <c r="M1316" i="2"/>
  <c r="P1316" i="2"/>
  <c r="M1312" i="2"/>
  <c r="P1312" i="2"/>
  <c r="M1308" i="2"/>
  <c r="P1308" i="2"/>
  <c r="M1304" i="2"/>
  <c r="P1304" i="2"/>
  <c r="M1300" i="2"/>
  <c r="P1300" i="2"/>
  <c r="M1296" i="2"/>
  <c r="P1296" i="2"/>
  <c r="M1292" i="2"/>
  <c r="P1292" i="2"/>
  <c r="M1288" i="2"/>
  <c r="P1288" i="2"/>
  <c r="M1284" i="2"/>
  <c r="P1284" i="2"/>
  <c r="M1280" i="2"/>
  <c r="P1280" i="2"/>
  <c r="M1276" i="2"/>
  <c r="P1276" i="2"/>
  <c r="M1272" i="2"/>
  <c r="P1272" i="2"/>
  <c r="M1268" i="2"/>
  <c r="P1268" i="2"/>
  <c r="M1264" i="2"/>
  <c r="P1264" i="2"/>
  <c r="M1260" i="2"/>
  <c r="P1260" i="2"/>
  <c r="M1256" i="2"/>
  <c r="P1256" i="2"/>
  <c r="M1252" i="2"/>
  <c r="P1252" i="2"/>
  <c r="M1248" i="2"/>
  <c r="P1248" i="2"/>
  <c r="M1244" i="2"/>
  <c r="P1244" i="2"/>
  <c r="M1240" i="2"/>
  <c r="P1240" i="2"/>
  <c r="M1236" i="2"/>
  <c r="P1236" i="2"/>
  <c r="M1232" i="2"/>
  <c r="P1232" i="2"/>
  <c r="M1228" i="2"/>
  <c r="P1228" i="2"/>
  <c r="M1224" i="2"/>
  <c r="P1224" i="2"/>
  <c r="M1220" i="2"/>
  <c r="P1220" i="2"/>
  <c r="M1216" i="2"/>
  <c r="P1216" i="2"/>
  <c r="M1212" i="2"/>
  <c r="P1212" i="2"/>
  <c r="M1208" i="2"/>
  <c r="P1208" i="2"/>
  <c r="M1204" i="2"/>
  <c r="P1204" i="2"/>
  <c r="M1200" i="2"/>
  <c r="P1200" i="2"/>
  <c r="M1192" i="2"/>
  <c r="P1192" i="2"/>
  <c r="M1188" i="2"/>
  <c r="P1188" i="2"/>
  <c r="M1184" i="2"/>
  <c r="P1184" i="2"/>
  <c r="M1180" i="2"/>
  <c r="P1180" i="2"/>
  <c r="M1168" i="2"/>
  <c r="P1168" i="2"/>
  <c r="M1164" i="2"/>
  <c r="P1164" i="2"/>
  <c r="M1160" i="2"/>
  <c r="P1160" i="2"/>
  <c r="M1156" i="2"/>
  <c r="P1156" i="2"/>
  <c r="M1152" i="2"/>
  <c r="P1152" i="2"/>
  <c r="M1148" i="2"/>
  <c r="P1148" i="2"/>
  <c r="M1144" i="2"/>
  <c r="P1144" i="2"/>
  <c r="M1140" i="2"/>
  <c r="P1140" i="2"/>
  <c r="M1136" i="2"/>
  <c r="P1136" i="2"/>
  <c r="M1132" i="2"/>
  <c r="P1132" i="2"/>
  <c r="M1128" i="2"/>
  <c r="P1128" i="2"/>
  <c r="M1124" i="2"/>
  <c r="P1124" i="2"/>
  <c r="M1120" i="2"/>
  <c r="P1120" i="2"/>
  <c r="M1116" i="2"/>
  <c r="P1116" i="2"/>
  <c r="M1112" i="2"/>
  <c r="P1112" i="2"/>
  <c r="M1108" i="2"/>
  <c r="P1108" i="2"/>
  <c r="M1104" i="2"/>
  <c r="P1104" i="2"/>
  <c r="M1100" i="2"/>
  <c r="P1100" i="2"/>
  <c r="M1096" i="2"/>
  <c r="P1096" i="2"/>
  <c r="M1092" i="2"/>
  <c r="P1092" i="2"/>
  <c r="M1088" i="2"/>
  <c r="P1088" i="2"/>
  <c r="M1084" i="2"/>
  <c r="P1084" i="2"/>
  <c r="M1080" i="2"/>
  <c r="P1080" i="2"/>
  <c r="M1076" i="2"/>
  <c r="P1076" i="2"/>
  <c r="M1072" i="2"/>
  <c r="P1072" i="2"/>
  <c r="M1068" i="2"/>
  <c r="P1068" i="2"/>
  <c r="M1064" i="2"/>
  <c r="P1064" i="2"/>
  <c r="M1060" i="2"/>
  <c r="P1060" i="2"/>
  <c r="M1056" i="2"/>
  <c r="P1056" i="2"/>
  <c r="M1052" i="2"/>
  <c r="P1052" i="2"/>
  <c r="M1048" i="2"/>
  <c r="P1048" i="2"/>
  <c r="M1044" i="2"/>
  <c r="P1044" i="2"/>
  <c r="M1040" i="2"/>
  <c r="P1040" i="2"/>
  <c r="M1036" i="2"/>
  <c r="P1036" i="2"/>
  <c r="M1032" i="2"/>
  <c r="P1032" i="2"/>
  <c r="M1028" i="2"/>
  <c r="P1028" i="2"/>
  <c r="M1024" i="2"/>
  <c r="P1024" i="2"/>
  <c r="M1020" i="2"/>
  <c r="P1020" i="2"/>
  <c r="M1016" i="2"/>
  <c r="P1016" i="2"/>
  <c r="M1012" i="2"/>
  <c r="P1012" i="2"/>
  <c r="M1008" i="2"/>
  <c r="P1008" i="2"/>
  <c r="M1004" i="2"/>
  <c r="P1004" i="2"/>
  <c r="M1000" i="2"/>
  <c r="P1000" i="2"/>
  <c r="M996" i="2"/>
  <c r="P996" i="2"/>
  <c r="M992" i="2"/>
  <c r="P992" i="2"/>
  <c r="M988" i="2"/>
  <c r="P988" i="2"/>
  <c r="M984" i="2"/>
  <c r="P984" i="2"/>
  <c r="M980" i="2"/>
  <c r="P980" i="2"/>
  <c r="M976" i="2"/>
  <c r="P976" i="2"/>
  <c r="M972" i="2"/>
  <c r="P972" i="2"/>
  <c r="M968" i="2"/>
  <c r="P968" i="2"/>
  <c r="M964" i="2"/>
  <c r="P964" i="2"/>
  <c r="M960" i="2"/>
  <c r="P960" i="2"/>
  <c r="M956" i="2"/>
  <c r="P956" i="2"/>
  <c r="M952" i="2"/>
  <c r="P952" i="2"/>
  <c r="M948" i="2"/>
  <c r="P948" i="2"/>
  <c r="M944" i="2"/>
  <c r="P944" i="2"/>
  <c r="M940" i="2"/>
  <c r="P940" i="2"/>
  <c r="M936" i="2"/>
  <c r="P936" i="2"/>
  <c r="M932" i="2"/>
  <c r="P932" i="2"/>
  <c r="M928" i="2"/>
  <c r="P928" i="2"/>
  <c r="M924" i="2"/>
  <c r="P924" i="2"/>
  <c r="M920" i="2"/>
  <c r="P920" i="2"/>
  <c r="M916" i="2"/>
  <c r="P916" i="2"/>
  <c r="M912" i="2"/>
  <c r="P912" i="2"/>
  <c r="M908" i="2"/>
  <c r="P908" i="2"/>
  <c r="M904" i="2"/>
  <c r="P904" i="2"/>
  <c r="M900" i="2"/>
  <c r="P900" i="2"/>
  <c r="M896" i="2"/>
  <c r="P896" i="2"/>
  <c r="M892" i="2"/>
  <c r="P892" i="2"/>
  <c r="M888" i="2"/>
  <c r="P888" i="2"/>
  <c r="M884" i="2"/>
  <c r="P884" i="2"/>
  <c r="M876" i="2"/>
  <c r="P876" i="2"/>
  <c r="M871" i="2"/>
  <c r="P871" i="2"/>
  <c r="M867" i="2"/>
  <c r="P867" i="2"/>
  <c r="M863" i="2"/>
  <c r="P863" i="2"/>
  <c r="M840" i="2"/>
  <c r="P840" i="2"/>
  <c r="M836" i="2"/>
  <c r="P836" i="2"/>
  <c r="M832" i="2"/>
  <c r="P832" i="2"/>
  <c r="M828" i="2"/>
  <c r="P828" i="2"/>
  <c r="M821" i="2"/>
  <c r="P821" i="2"/>
  <c r="M816" i="2"/>
  <c r="P816" i="2"/>
  <c r="M812" i="2"/>
  <c r="P812" i="2"/>
  <c r="M808" i="2"/>
  <c r="P808" i="2"/>
  <c r="M804" i="2"/>
  <c r="P804" i="2"/>
  <c r="M800" i="2"/>
  <c r="P800" i="2"/>
  <c r="M796" i="2"/>
  <c r="P796" i="2"/>
  <c r="M792" i="2"/>
  <c r="P792" i="2"/>
  <c r="M788" i="2"/>
  <c r="P788" i="2"/>
  <c r="M784" i="2"/>
  <c r="P784" i="2"/>
  <c r="M780" i="2"/>
  <c r="P780" i="2"/>
  <c r="M776" i="2"/>
  <c r="P776" i="2"/>
  <c r="M772" i="2"/>
  <c r="P772" i="2"/>
  <c r="M768" i="2"/>
  <c r="P768" i="2"/>
  <c r="M764" i="2"/>
  <c r="P764" i="2"/>
  <c r="M760" i="2"/>
  <c r="P760" i="2"/>
  <c r="M756" i="2"/>
  <c r="P756" i="2"/>
  <c r="M752" i="2"/>
  <c r="P752" i="2"/>
  <c r="M748" i="2"/>
  <c r="P748" i="2"/>
  <c r="M744" i="2"/>
  <c r="P744" i="2"/>
  <c r="M740" i="2"/>
  <c r="P740" i="2"/>
  <c r="M736" i="2"/>
  <c r="P736" i="2"/>
  <c r="M732" i="2"/>
  <c r="P732" i="2"/>
  <c r="M728" i="2"/>
  <c r="P728" i="2"/>
  <c r="M724" i="2"/>
  <c r="P724" i="2"/>
  <c r="M720" i="2"/>
  <c r="P720" i="2"/>
  <c r="M716" i="2"/>
  <c r="P716" i="2"/>
  <c r="M712" i="2"/>
  <c r="P712" i="2"/>
  <c r="M708" i="2"/>
  <c r="P708" i="2"/>
  <c r="M704" i="2"/>
  <c r="P704" i="2"/>
  <c r="M699" i="2"/>
  <c r="P699" i="2"/>
  <c r="M695" i="2"/>
  <c r="P695" i="2"/>
  <c r="M691" i="2"/>
  <c r="P691" i="2"/>
  <c r="M687" i="2"/>
  <c r="P687" i="2"/>
  <c r="M683" i="2"/>
  <c r="P683" i="2"/>
  <c r="M679" i="2"/>
  <c r="P679" i="2"/>
  <c r="M665" i="2"/>
  <c r="P665" i="2"/>
  <c r="M661" i="2"/>
  <c r="P661" i="2"/>
  <c r="M657" i="2"/>
  <c r="P657" i="2"/>
  <c r="M653" i="2"/>
  <c r="P653" i="2"/>
  <c r="M649" i="2"/>
  <c r="P649" i="2"/>
  <c r="M645" i="2"/>
  <c r="P645" i="2"/>
  <c r="M641" i="2"/>
  <c r="P641" i="2"/>
  <c r="M637" i="2"/>
  <c r="P637" i="2"/>
  <c r="M633" i="2"/>
  <c r="P633" i="2"/>
  <c r="M629" i="2"/>
  <c r="P629" i="2"/>
  <c r="M625" i="2"/>
  <c r="P625" i="2"/>
  <c r="M621" i="2"/>
  <c r="P621" i="2"/>
  <c r="M617" i="2"/>
  <c r="P617" i="2"/>
  <c r="M613" i="2"/>
  <c r="P613" i="2"/>
  <c r="M609" i="2"/>
  <c r="P609" i="2"/>
  <c r="M605" i="2"/>
  <c r="P605" i="2"/>
  <c r="M601" i="2"/>
  <c r="P601" i="2"/>
  <c r="M597" i="2"/>
  <c r="P597" i="2"/>
  <c r="M593" i="2"/>
  <c r="P593" i="2"/>
  <c r="M589" i="2"/>
  <c r="P589" i="2"/>
  <c r="M585" i="2"/>
  <c r="P585" i="2"/>
  <c r="M581" i="2"/>
  <c r="P581" i="2"/>
  <c r="M577" i="2"/>
  <c r="P577" i="2"/>
  <c r="M573" i="2"/>
  <c r="P573" i="2"/>
  <c r="M569" i="2"/>
  <c r="P569" i="2"/>
  <c r="M565" i="2"/>
  <c r="P565" i="2"/>
  <c r="M561" i="2"/>
  <c r="P561" i="2"/>
  <c r="M557" i="2"/>
  <c r="P557" i="2"/>
  <c r="M553" i="2"/>
  <c r="P553" i="2"/>
  <c r="M549" i="2"/>
  <c r="P549" i="2"/>
  <c r="M545" i="2"/>
  <c r="P545" i="2"/>
  <c r="M541" i="2"/>
  <c r="P541" i="2"/>
  <c r="M537" i="2"/>
  <c r="P537" i="2"/>
  <c r="M533" i="2"/>
  <c r="P533" i="2"/>
  <c r="M529" i="2"/>
  <c r="P529" i="2"/>
  <c r="M525" i="2"/>
  <c r="P525" i="2"/>
  <c r="M521" i="2"/>
  <c r="P521" i="2"/>
  <c r="M517" i="2"/>
  <c r="P517" i="2"/>
  <c r="M509" i="2"/>
  <c r="P509" i="2"/>
  <c r="M505" i="2"/>
  <c r="P505" i="2"/>
  <c r="M501" i="2"/>
  <c r="P501" i="2"/>
  <c r="M497" i="2"/>
  <c r="P497" i="2"/>
  <c r="M493" i="2"/>
  <c r="P493" i="2"/>
  <c r="M489" i="2"/>
  <c r="P489" i="2"/>
  <c r="M483" i="2"/>
  <c r="P483" i="2"/>
  <c r="M479" i="2"/>
  <c r="P479" i="2"/>
  <c r="M475" i="2"/>
  <c r="P475" i="2"/>
  <c r="M471" i="2"/>
  <c r="P471" i="2"/>
  <c r="M467" i="2"/>
  <c r="P467" i="2"/>
  <c r="M463" i="2"/>
  <c r="P463" i="2"/>
  <c r="M459" i="2"/>
  <c r="P459" i="2"/>
  <c r="M455" i="2"/>
  <c r="P455" i="2"/>
  <c r="M451" i="2"/>
  <c r="P451" i="2"/>
  <c r="M447" i="2"/>
  <c r="P447" i="2"/>
  <c r="M443" i="2"/>
  <c r="P443" i="2"/>
  <c r="M439" i="2"/>
  <c r="P439" i="2"/>
  <c r="M435" i="2"/>
  <c r="P435" i="2"/>
  <c r="M431" i="2"/>
  <c r="P431" i="2"/>
  <c r="M427" i="2"/>
  <c r="P427" i="2"/>
  <c r="M423" i="2"/>
  <c r="P423" i="2"/>
  <c r="M419" i="2"/>
  <c r="P419" i="2"/>
  <c r="M415" i="2"/>
  <c r="P415" i="2"/>
  <c r="M411" i="2"/>
  <c r="P411" i="2"/>
  <c r="M407" i="2"/>
  <c r="P407" i="2"/>
  <c r="M403" i="2"/>
  <c r="P403" i="2"/>
  <c r="M399" i="2"/>
  <c r="P399" i="2"/>
  <c r="M395" i="2"/>
  <c r="P395" i="2"/>
  <c r="M391" i="2"/>
  <c r="P391" i="2"/>
  <c r="M387" i="2"/>
  <c r="P387" i="2"/>
  <c r="M383" i="2"/>
  <c r="P383" i="2"/>
  <c r="M379" i="2"/>
  <c r="P379" i="2"/>
  <c r="M375" i="2"/>
  <c r="P375" i="2"/>
  <c r="M371" i="2"/>
  <c r="P371" i="2"/>
  <c r="M367" i="2"/>
  <c r="P367" i="2"/>
  <c r="M363" i="2"/>
  <c r="P363" i="2"/>
  <c r="M359" i="2"/>
  <c r="P359" i="2"/>
  <c r="M355" i="2"/>
  <c r="P355" i="2"/>
  <c r="M351" i="2"/>
  <c r="P351" i="2"/>
  <c r="M347" i="2"/>
  <c r="P347" i="2"/>
  <c r="M343" i="2"/>
  <c r="P343" i="2"/>
  <c r="M339" i="2"/>
  <c r="P339" i="2"/>
  <c r="M335" i="2"/>
  <c r="P335" i="2"/>
  <c r="M331" i="2"/>
  <c r="P331" i="2"/>
  <c r="M327" i="2"/>
  <c r="P327" i="2"/>
  <c r="M323" i="2"/>
  <c r="P323" i="2"/>
  <c r="M319" i="2"/>
  <c r="P319" i="2"/>
  <c r="M315" i="2"/>
  <c r="P315" i="2"/>
  <c r="M311" i="2"/>
  <c r="P311" i="2"/>
  <c r="M307" i="2"/>
  <c r="P307" i="2"/>
  <c r="M303" i="2"/>
  <c r="P303" i="2"/>
  <c r="M299" i="2"/>
  <c r="P299" i="2"/>
  <c r="M295" i="2"/>
  <c r="P295" i="2"/>
  <c r="M291" i="2"/>
  <c r="P291" i="2"/>
  <c r="M287" i="2"/>
  <c r="P287" i="2"/>
  <c r="M283" i="2"/>
  <c r="P283" i="2"/>
  <c r="M279" i="2"/>
  <c r="P279" i="2"/>
  <c r="M275" i="2"/>
  <c r="P275" i="2"/>
  <c r="M270" i="2"/>
  <c r="P270" i="2"/>
  <c r="M266" i="2"/>
  <c r="P266" i="2"/>
  <c r="M262" i="2"/>
  <c r="P262" i="2"/>
  <c r="M258" i="2"/>
  <c r="P258" i="2"/>
  <c r="M254" i="2"/>
  <c r="P254" i="2"/>
  <c r="M250" i="2"/>
  <c r="P250" i="2"/>
  <c r="M246" i="2"/>
  <c r="P246" i="2"/>
  <c r="M242" i="2"/>
  <c r="P242" i="2"/>
  <c r="M238" i="2"/>
  <c r="P238" i="2"/>
  <c r="M234" i="2"/>
  <c r="P234" i="2"/>
  <c r="M230" i="2"/>
  <c r="P230" i="2"/>
  <c r="M226" i="2"/>
  <c r="P226" i="2"/>
  <c r="M222" i="2"/>
  <c r="P222" i="2"/>
  <c r="M218" i="2"/>
  <c r="P218" i="2"/>
  <c r="M214" i="2"/>
  <c r="P214" i="2"/>
  <c r="M210" i="2"/>
  <c r="P210" i="2"/>
  <c r="M206" i="2"/>
  <c r="P206" i="2"/>
  <c r="M202" i="2"/>
  <c r="P202" i="2"/>
  <c r="M198" i="2"/>
  <c r="P198" i="2"/>
  <c r="M194" i="2"/>
  <c r="P194" i="2"/>
  <c r="M190" i="2"/>
  <c r="P190" i="2"/>
  <c r="M186" i="2"/>
  <c r="P186" i="2"/>
  <c r="M182" i="2"/>
  <c r="P182" i="2"/>
  <c r="M178" i="2"/>
  <c r="P178" i="2"/>
  <c r="M174" i="2"/>
  <c r="P174" i="2"/>
  <c r="M170" i="2"/>
  <c r="P170" i="2"/>
  <c r="M166" i="2"/>
  <c r="P166" i="2"/>
  <c r="M162" i="2"/>
  <c r="P162" i="2"/>
  <c r="M158" i="2"/>
  <c r="P158" i="2"/>
  <c r="M154" i="2"/>
  <c r="P154" i="2"/>
  <c r="M150" i="2"/>
  <c r="P150" i="2"/>
  <c r="M146" i="2"/>
  <c r="P146" i="2"/>
  <c r="M142" i="2"/>
  <c r="P142" i="2"/>
  <c r="M138" i="2"/>
  <c r="P138" i="2"/>
  <c r="M134" i="2"/>
  <c r="P134" i="2"/>
  <c r="M130" i="2"/>
  <c r="P130" i="2"/>
  <c r="M126" i="2"/>
  <c r="P126" i="2"/>
  <c r="M122" i="2"/>
  <c r="P122" i="2"/>
  <c r="M118" i="2"/>
  <c r="P118" i="2"/>
  <c r="M114" i="2"/>
  <c r="P114" i="2"/>
  <c r="M110" i="2"/>
  <c r="P110" i="2"/>
  <c r="M106" i="2"/>
  <c r="P106" i="2"/>
  <c r="M102" i="2"/>
  <c r="P102" i="2"/>
  <c r="M98" i="2"/>
  <c r="P98" i="2"/>
  <c r="M94" i="2"/>
  <c r="P94" i="2"/>
  <c r="M90" i="2"/>
  <c r="P90" i="2"/>
  <c r="M86" i="2"/>
  <c r="P86" i="2"/>
  <c r="M82" i="2"/>
  <c r="P82" i="2"/>
  <c r="M78" i="2"/>
  <c r="P78" i="2"/>
  <c r="M74" i="2"/>
  <c r="P74" i="2"/>
  <c r="M70" i="2"/>
  <c r="P70" i="2"/>
  <c r="M66" i="2"/>
  <c r="P66" i="2"/>
  <c r="M62" i="2"/>
  <c r="P62" i="2"/>
  <c r="M58" i="2"/>
  <c r="P58" i="2"/>
  <c r="M54" i="2"/>
  <c r="P54" i="2"/>
  <c r="M50" i="2"/>
  <c r="P50" i="2"/>
  <c r="M46" i="2"/>
  <c r="P46" i="2"/>
  <c r="M38" i="2"/>
  <c r="P38" i="2"/>
  <c r="M34" i="2"/>
  <c r="P34" i="2"/>
  <c r="M30" i="2"/>
  <c r="P30" i="2"/>
  <c r="M26" i="2"/>
  <c r="P26" i="2"/>
  <c r="M19" i="2"/>
  <c r="P19" i="2"/>
  <c r="M15" i="2"/>
  <c r="P15" i="2"/>
  <c r="M11" i="2"/>
  <c r="P11" i="2"/>
  <c r="M7" i="2"/>
  <c r="P7" i="2"/>
  <c r="M3" i="2"/>
  <c r="P3" i="2"/>
  <c r="M320" i="4"/>
  <c r="P320" i="4"/>
  <c r="M1270" i="4"/>
  <c r="P1270" i="4"/>
  <c r="M3686" i="4"/>
  <c r="P3686" i="4"/>
  <c r="M2363" i="4"/>
  <c r="P2363" i="4"/>
  <c r="M1535" i="4"/>
  <c r="P1535" i="4"/>
  <c r="M400" i="4"/>
  <c r="P400" i="4"/>
  <c r="M2133" i="4"/>
  <c r="P2133" i="4"/>
  <c r="M2144" i="4"/>
  <c r="P2144" i="4"/>
  <c r="M1690" i="4"/>
  <c r="P1690" i="4"/>
  <c r="M2104" i="4"/>
  <c r="P2104" i="4"/>
  <c r="M322" i="4"/>
  <c r="P322" i="4"/>
  <c r="M2075" i="4"/>
  <c r="P2075" i="4"/>
  <c r="M1268" i="4"/>
  <c r="P1268" i="4"/>
  <c r="M1512" i="4"/>
  <c r="P1512" i="4"/>
  <c r="M1716" i="4"/>
  <c r="P1716" i="4"/>
  <c r="M1955" i="4"/>
  <c r="P1955" i="4"/>
  <c r="M211" i="4"/>
  <c r="P211" i="4"/>
  <c r="M1909" i="4"/>
  <c r="P1909" i="4"/>
  <c r="M197" i="4"/>
  <c r="P197" i="4"/>
  <c r="M2125" i="4"/>
  <c r="P2125" i="4"/>
  <c r="M965" i="4"/>
  <c r="P965" i="4"/>
  <c r="M1509" i="4"/>
  <c r="P1509" i="4"/>
  <c r="M690" i="4"/>
  <c r="P690" i="4"/>
  <c r="M2264" i="4"/>
  <c r="P2264" i="4"/>
  <c r="M1692" i="4"/>
  <c r="P1692" i="4"/>
  <c r="M2564" i="4"/>
  <c r="P2564" i="4"/>
  <c r="M2606" i="4"/>
  <c r="P2606" i="4"/>
  <c r="M625" i="4"/>
  <c r="P625" i="4"/>
  <c r="M2836" i="4"/>
  <c r="P2836" i="4"/>
  <c r="M1279" i="4"/>
  <c r="P1279" i="4"/>
  <c r="M1703" i="4"/>
  <c r="P1703" i="4"/>
  <c r="M1786" i="4"/>
  <c r="P1786" i="4"/>
  <c r="M1919" i="4"/>
  <c r="P1919" i="4"/>
  <c r="M132" i="4"/>
  <c r="P132" i="4"/>
  <c r="M924" i="4"/>
  <c r="P924" i="4"/>
  <c r="M2166" i="4"/>
  <c r="P2166" i="4"/>
  <c r="M2336" i="4"/>
  <c r="P2336" i="4"/>
  <c r="M2389" i="4"/>
  <c r="P2389" i="4"/>
  <c r="M1022" i="4"/>
  <c r="P1022" i="4"/>
  <c r="M1018" i="4"/>
  <c r="P1018" i="4"/>
  <c r="M1010" i="4"/>
  <c r="P1010" i="4"/>
  <c r="M4764" i="4"/>
  <c r="P4764" i="4"/>
  <c r="M3697" i="4"/>
  <c r="P3697" i="4"/>
  <c r="M4210" i="4"/>
  <c r="P4210" i="4"/>
  <c r="M3946" i="4"/>
  <c r="P3946" i="4"/>
  <c r="M3871" i="4"/>
  <c r="P3871" i="4"/>
  <c r="M3000" i="4"/>
  <c r="P3000" i="4"/>
  <c r="M430" i="4"/>
  <c r="P430" i="4"/>
  <c r="M4806" i="4"/>
  <c r="P4806" i="4"/>
  <c r="M3370" i="4"/>
  <c r="P3370" i="4"/>
  <c r="M4198" i="4"/>
  <c r="P4198" i="4"/>
  <c r="M3395" i="4"/>
  <c r="P3395" i="4"/>
  <c r="M4203" i="4"/>
  <c r="P4203" i="4"/>
  <c r="M3300" i="4"/>
  <c r="P3300" i="4"/>
  <c r="M3172" i="4"/>
  <c r="P3172" i="4"/>
  <c r="M3164" i="4"/>
  <c r="P3164" i="4"/>
  <c r="M1398" i="4"/>
  <c r="P1398" i="4"/>
  <c r="M336" i="4"/>
  <c r="P336" i="4"/>
  <c r="M3866" i="4"/>
  <c r="P3866" i="4"/>
  <c r="M2228" i="4"/>
  <c r="P2228" i="4"/>
  <c r="M2773" i="4"/>
  <c r="P2773" i="4"/>
  <c r="M2156" i="4"/>
  <c r="P2156" i="4"/>
  <c r="M1848" i="4"/>
  <c r="P1848" i="4"/>
  <c r="M849" i="4"/>
  <c r="P849" i="4"/>
  <c r="M406" i="4"/>
  <c r="P406" i="4"/>
  <c r="M4818" i="4"/>
  <c r="P4818" i="4"/>
  <c r="M3031" i="4"/>
  <c r="P3031" i="4"/>
  <c r="M733" i="4"/>
  <c r="P733" i="4"/>
  <c r="M934" i="4"/>
  <c r="P934" i="4"/>
  <c r="M1205" i="4"/>
  <c r="P1205" i="4"/>
  <c r="M462" i="4"/>
  <c r="P462" i="4"/>
  <c r="M3664" i="4"/>
  <c r="P3664" i="4"/>
  <c r="M1042" i="4"/>
  <c r="P1042" i="4"/>
  <c r="M749" i="4"/>
  <c r="P749" i="4"/>
  <c r="M3549" i="4"/>
  <c r="P3549" i="4"/>
  <c r="M788" i="4"/>
  <c r="P788" i="4"/>
  <c r="M2577" i="4"/>
  <c r="P2577" i="4"/>
  <c r="M2482" i="4"/>
  <c r="P2482" i="4"/>
  <c r="M545" i="4"/>
  <c r="P545" i="4"/>
  <c r="M352" i="4"/>
  <c r="P352" i="4"/>
  <c r="M4390" i="4"/>
  <c r="P4390" i="4"/>
  <c r="M1563" i="4"/>
  <c r="P1563" i="4"/>
  <c r="M3386" i="4"/>
  <c r="P3386" i="4"/>
  <c r="M4342" i="4"/>
  <c r="P4342" i="4"/>
  <c r="M2944" i="4"/>
  <c r="P2944" i="4"/>
  <c r="M4094" i="4"/>
  <c r="P4094" i="4"/>
  <c r="M4086" i="4"/>
  <c r="P4086" i="4"/>
  <c r="M4213" i="4"/>
  <c r="P4213" i="4"/>
  <c r="M762" i="4"/>
  <c r="P762" i="4"/>
  <c r="M3139" i="4"/>
  <c r="P3139" i="4"/>
  <c r="M1255" i="4"/>
  <c r="P1255" i="4"/>
  <c r="M3542" i="4"/>
  <c r="P3542" i="4"/>
  <c r="M787" i="4"/>
  <c r="P787" i="4"/>
  <c r="M3486" i="4"/>
  <c r="P3486" i="4"/>
  <c r="M2530" i="4"/>
  <c r="P2530" i="4"/>
  <c r="M4434" i="4"/>
  <c r="P4434" i="4"/>
  <c r="M1444" i="4"/>
  <c r="P1444" i="4"/>
  <c r="M3146" i="4"/>
  <c r="P3146" i="4"/>
  <c r="M2927" i="4"/>
  <c r="P2927" i="4"/>
  <c r="M3246" i="4"/>
  <c r="P3246" i="4"/>
  <c r="M1383" i="4"/>
  <c r="P1383" i="4"/>
  <c r="M3072" i="4"/>
  <c r="P3072" i="4"/>
  <c r="M2968" i="4"/>
  <c r="P2968" i="4"/>
  <c r="M1076" i="4"/>
  <c r="P1076" i="4"/>
  <c r="M2965" i="4"/>
  <c r="P2965" i="4"/>
  <c r="M3864" i="4"/>
  <c r="P3864" i="4"/>
  <c r="M2226" i="4"/>
  <c r="P2226" i="4"/>
  <c r="M2222" i="4"/>
  <c r="P2222" i="4"/>
  <c r="M4677" i="4"/>
  <c r="P4677" i="4"/>
  <c r="M2641" i="4"/>
  <c r="P2641" i="4"/>
  <c r="M2173" i="4"/>
  <c r="P2173" i="4"/>
  <c r="M1856" i="4"/>
  <c r="P1856" i="4"/>
  <c r="M2460" i="4"/>
  <c r="P2460" i="4"/>
  <c r="M1459" i="4"/>
  <c r="P1459" i="4"/>
  <c r="M663" i="4"/>
  <c r="P663" i="4"/>
  <c r="M193" i="4"/>
  <c r="P193" i="4"/>
  <c r="M185" i="4"/>
  <c r="P185" i="4"/>
  <c r="M1923" i="4"/>
  <c r="P1923" i="4"/>
  <c r="M3207" i="4"/>
  <c r="P3207" i="4"/>
  <c r="M3807" i="4"/>
  <c r="P3807" i="4"/>
  <c r="M2808" i="4"/>
  <c r="P2808" i="4"/>
  <c r="M2912" i="4"/>
  <c r="P2912" i="4"/>
  <c r="M1196" i="4"/>
  <c r="P1196" i="4"/>
  <c r="M2052" i="4"/>
  <c r="P2052" i="4"/>
  <c r="M3844" i="4"/>
  <c r="P3844" i="4"/>
  <c r="M3836" i="4"/>
  <c r="P3836" i="4"/>
  <c r="M1580" i="4"/>
  <c r="P1580" i="4"/>
  <c r="M3749" i="4"/>
  <c r="P3749" i="4"/>
  <c r="M771" i="4"/>
  <c r="P771" i="4"/>
  <c r="M744" i="4"/>
  <c r="P744" i="4"/>
  <c r="M4290" i="4"/>
  <c r="P4290" i="4"/>
  <c r="M3560" i="4"/>
  <c r="P3560" i="4"/>
  <c r="M138" i="4"/>
  <c r="P138" i="4"/>
  <c r="M4140" i="4"/>
  <c r="P4140" i="4"/>
  <c r="M2572" i="4"/>
  <c r="P2572" i="4"/>
  <c r="M4385" i="4"/>
  <c r="P4385" i="4"/>
  <c r="M4124" i="4"/>
  <c r="P4124" i="4"/>
  <c r="M511" i="4"/>
  <c r="P511" i="4"/>
  <c r="M4729" i="4"/>
  <c r="P4729" i="4"/>
  <c r="M4568" i="4"/>
  <c r="P4568" i="4"/>
  <c r="M4537" i="4"/>
  <c r="P4537" i="4"/>
  <c r="M839" i="4"/>
  <c r="P839" i="4"/>
  <c r="M4462" i="4"/>
  <c r="P4462" i="4"/>
  <c r="M4481" i="4"/>
  <c r="P4481" i="4"/>
  <c r="M4516" i="4"/>
  <c r="P4516" i="4"/>
  <c r="M161" i="4"/>
  <c r="P161" i="4"/>
  <c r="M4488" i="4"/>
  <c r="P4488" i="4"/>
  <c r="M2430" i="4"/>
  <c r="P2430" i="4"/>
  <c r="M4440" i="4"/>
  <c r="P4440" i="4"/>
  <c r="M4475" i="4"/>
  <c r="P4475" i="4"/>
  <c r="M4468" i="4"/>
  <c r="P4468" i="4"/>
  <c r="M4586" i="4"/>
  <c r="P4586" i="4"/>
  <c r="M1971" i="4"/>
  <c r="P1971" i="4"/>
  <c r="M644" i="4"/>
  <c r="P644" i="4"/>
  <c r="M3330" i="4"/>
  <c r="P3330" i="4"/>
  <c r="M2441" i="4"/>
  <c r="P2441" i="4"/>
  <c r="M4441" i="4"/>
  <c r="P4441" i="4"/>
  <c r="M4521" i="4"/>
  <c r="P4521" i="4"/>
  <c r="M4511" i="4"/>
  <c r="P4511" i="4"/>
  <c r="M4480" i="4"/>
  <c r="P4480" i="4"/>
  <c r="M4517" i="4"/>
  <c r="P4517" i="4"/>
  <c r="M4552" i="4"/>
  <c r="P4552" i="4"/>
  <c r="M11" i="4"/>
  <c r="P11" i="4"/>
  <c r="M1173" i="4"/>
  <c r="P1173" i="4"/>
  <c r="M2570" i="4"/>
  <c r="P2570" i="4"/>
  <c r="M4579" i="4"/>
  <c r="P4579" i="4"/>
  <c r="M4571" i="4"/>
  <c r="P4571" i="4"/>
  <c r="M4544" i="4"/>
  <c r="P4544" i="4"/>
  <c r="M4503" i="4"/>
  <c r="P4503" i="4"/>
  <c r="M244" i="4"/>
  <c r="P244" i="4"/>
  <c r="M4797" i="4"/>
  <c r="P4797" i="4"/>
  <c r="M2942" i="4"/>
  <c r="P2942" i="4"/>
  <c r="M3734" i="4"/>
  <c r="P3734" i="4"/>
  <c r="M4071" i="4"/>
  <c r="P4071" i="4"/>
  <c r="M3814" i="4"/>
  <c r="P3814" i="4"/>
  <c r="M3766" i="4"/>
  <c r="P3766" i="4"/>
  <c r="M3214" i="4"/>
  <c r="P3214" i="4"/>
  <c r="M2012" i="4"/>
  <c r="P2012" i="4"/>
  <c r="M535" i="4"/>
  <c r="P535" i="4"/>
  <c r="M2106" i="4"/>
  <c r="P2106" i="4"/>
  <c r="M4353" i="4"/>
  <c r="P4353" i="4"/>
  <c r="M18" i="4"/>
  <c r="P18" i="4"/>
  <c r="M2414" i="4"/>
  <c r="P2414" i="4"/>
  <c r="M2934" i="4"/>
  <c r="P2934" i="4"/>
  <c r="M3393" i="4"/>
  <c r="P3393" i="4"/>
  <c r="M4234" i="4"/>
  <c r="P4234" i="4"/>
  <c r="M3273" i="4"/>
  <c r="P3273" i="4"/>
  <c r="M4195" i="4"/>
  <c r="P4195" i="4"/>
  <c r="M2289" i="4"/>
  <c r="P2289" i="4"/>
  <c r="M3069" i="4"/>
  <c r="P3069" i="4"/>
  <c r="M2471" i="4"/>
  <c r="P2471" i="4"/>
  <c r="M2224" i="4"/>
  <c r="P2224" i="4"/>
  <c r="M1474" i="4"/>
  <c r="P1474" i="4"/>
  <c r="M3675" i="4"/>
  <c r="P3675" i="4"/>
  <c r="M1059" i="4"/>
  <c r="P1059" i="4"/>
  <c r="M607" i="4"/>
  <c r="P607" i="4"/>
  <c r="M3232" i="4"/>
  <c r="P3232" i="4"/>
  <c r="M731" i="4"/>
  <c r="P731" i="4"/>
  <c r="M4667" i="4"/>
  <c r="P4667" i="4"/>
  <c r="M1677" i="4"/>
  <c r="P1677" i="4"/>
  <c r="M3429" i="4"/>
  <c r="P3429" i="4"/>
  <c r="M4281" i="4"/>
  <c r="P4281" i="4"/>
  <c r="M2046" i="4"/>
  <c r="P2046" i="4"/>
  <c r="M3695" i="4"/>
  <c r="P3695" i="4"/>
  <c r="M3297" i="4"/>
  <c r="P3297" i="4"/>
  <c r="M2004" i="4"/>
  <c r="P2004" i="4"/>
  <c r="M3091" i="4"/>
  <c r="P3091" i="4"/>
  <c r="M3306" i="4"/>
  <c r="P3306" i="4"/>
  <c r="M4159" i="4"/>
  <c r="P4159" i="4"/>
  <c r="M4151" i="4"/>
  <c r="P4151" i="4"/>
  <c r="M3119" i="4"/>
  <c r="P3119" i="4"/>
  <c r="M4143" i="4"/>
  <c r="P4143" i="4"/>
  <c r="M3390" i="4"/>
  <c r="P3390" i="4"/>
  <c r="M695" i="4"/>
  <c r="P695" i="4"/>
  <c r="M2465" i="4"/>
  <c r="P2465" i="4"/>
  <c r="M1032" i="4"/>
  <c r="P1032" i="4"/>
  <c r="M1028" i="4"/>
  <c r="P1028" i="4"/>
  <c r="M1817" i="4"/>
  <c r="P1817" i="4"/>
  <c r="M4068" i="4"/>
  <c r="P4068" i="4"/>
  <c r="M4064" i="4"/>
  <c r="P4064" i="4"/>
  <c r="M1230" i="4"/>
  <c r="P1230" i="4"/>
  <c r="M1226" i="4"/>
  <c r="P1226" i="4"/>
  <c r="M1222" i="4"/>
  <c r="P1222" i="4"/>
  <c r="M3933" i="4"/>
  <c r="P3933" i="4"/>
  <c r="M4061" i="4"/>
  <c r="P4061" i="4"/>
  <c r="M4057" i="4"/>
  <c r="P4057" i="4"/>
  <c r="M4055" i="4"/>
  <c r="P4055" i="4"/>
  <c r="M826" i="4"/>
  <c r="P826" i="4"/>
  <c r="M4050" i="4"/>
  <c r="P4050" i="4"/>
  <c r="M3875" i="4"/>
  <c r="P3875" i="4"/>
  <c r="M2239" i="4"/>
  <c r="P2239" i="4"/>
  <c r="M2342" i="4"/>
  <c r="P2342" i="4"/>
  <c r="M1540" i="4"/>
  <c r="P1540" i="4"/>
  <c r="M3546" i="4"/>
  <c r="P3546" i="4"/>
  <c r="M4418" i="4"/>
  <c r="P4418" i="4"/>
  <c r="M3217" i="4"/>
  <c r="P3217" i="4"/>
  <c r="M3535" i="4"/>
  <c r="P3535" i="4"/>
  <c r="M2985" i="4"/>
  <c r="P2985" i="4"/>
  <c r="M2984" i="4"/>
  <c r="P2984" i="4"/>
  <c r="M4812" i="4"/>
  <c r="P4812" i="4"/>
  <c r="M4808" i="4"/>
  <c r="P4808" i="4"/>
  <c r="M1912" i="4"/>
  <c r="P1912" i="4"/>
  <c r="M1949" i="4"/>
  <c r="P1949" i="4"/>
  <c r="M3404" i="4"/>
  <c r="P3404" i="4"/>
  <c r="M4422" i="4"/>
  <c r="P4422" i="4"/>
  <c r="M1290" i="4"/>
  <c r="P1290" i="4"/>
  <c r="M528" i="4"/>
  <c r="P528" i="4"/>
  <c r="M2676" i="4"/>
  <c r="P2676" i="4"/>
  <c r="M3157" i="4"/>
  <c r="P3157" i="4"/>
  <c r="M3299" i="4"/>
  <c r="P3299" i="4"/>
  <c r="M4227" i="4"/>
  <c r="P4227" i="4"/>
  <c r="M4223" i="4"/>
  <c r="P4223" i="4"/>
  <c r="M4192" i="4"/>
  <c r="P4192" i="4"/>
  <c r="M4860" i="4"/>
  <c r="P4860" i="4"/>
  <c r="M3445" i="4"/>
  <c r="P3445" i="4"/>
  <c r="M1410" i="4"/>
  <c r="P1410" i="4"/>
  <c r="M1406" i="4"/>
  <c r="P1406" i="4"/>
  <c r="M1402" i="4"/>
  <c r="P1402" i="4"/>
  <c r="M2995" i="4"/>
  <c r="P2995" i="4"/>
  <c r="M4185" i="4"/>
  <c r="P4185" i="4"/>
  <c r="M4183" i="4"/>
  <c r="P4183" i="4"/>
  <c r="M862" i="4"/>
  <c r="P862" i="4"/>
  <c r="M3234" i="4"/>
  <c r="P3234" i="4"/>
  <c r="M856" i="4"/>
  <c r="P856" i="4"/>
  <c r="M942" i="4"/>
  <c r="P942" i="4"/>
  <c r="M424" i="4"/>
  <c r="P424" i="4"/>
  <c r="M3228" i="4"/>
  <c r="P3228" i="4"/>
  <c r="M686" i="4"/>
  <c r="P686" i="4"/>
  <c r="M3354" i="4"/>
  <c r="P3354" i="4"/>
  <c r="M602" i="4"/>
  <c r="P602" i="4"/>
  <c r="M678" i="4"/>
  <c r="P678" i="4"/>
  <c r="M873" i="4"/>
  <c r="P873" i="4"/>
  <c r="M3250" i="4"/>
  <c r="P3250" i="4"/>
  <c r="M2320" i="4"/>
  <c r="P2320" i="4"/>
  <c r="M490" i="4"/>
  <c r="P490" i="4"/>
  <c r="M1583" i="4"/>
  <c r="P1583" i="4"/>
  <c r="M3442" i="4"/>
  <c r="P3442" i="4"/>
  <c r="M3441" i="4"/>
  <c r="P3441" i="4"/>
  <c r="M1215" i="4"/>
  <c r="P1215" i="4"/>
  <c r="M1211" i="4"/>
  <c r="P1211" i="4"/>
  <c r="M796" i="4"/>
  <c r="P796" i="4"/>
  <c r="M4738" i="4"/>
  <c r="P4738" i="4"/>
  <c r="M4149" i="4"/>
  <c r="P4149" i="4"/>
  <c r="M3189" i="4"/>
  <c r="P3189" i="4"/>
  <c r="M4300" i="4"/>
  <c r="P4300" i="4"/>
  <c r="M153" i="4"/>
  <c r="P153" i="4"/>
  <c r="M150" i="4"/>
  <c r="P150" i="4"/>
  <c r="M750" i="4"/>
  <c r="P750" i="4"/>
  <c r="M470" i="4"/>
  <c r="P470" i="4"/>
  <c r="M1574" i="4"/>
  <c r="P1574" i="4"/>
  <c r="M999" i="4"/>
  <c r="P999" i="4"/>
  <c r="M951" i="4"/>
  <c r="P951" i="4"/>
  <c r="M3352" i="4"/>
  <c r="P3352" i="4"/>
  <c r="M4137" i="4"/>
  <c r="P4137" i="4"/>
  <c r="M557" i="4"/>
  <c r="P557" i="4"/>
  <c r="M4861" i="4"/>
  <c r="P4861" i="4"/>
  <c r="M4424" i="4"/>
  <c r="P4424" i="4"/>
  <c r="M4423" i="4"/>
  <c r="P4423" i="4"/>
  <c r="M92" i="4"/>
  <c r="P92" i="4"/>
  <c r="M272" i="4"/>
  <c r="P272" i="4"/>
  <c r="M4785" i="4"/>
  <c r="P4785" i="4"/>
  <c r="M4781" i="4"/>
  <c r="P4781" i="4"/>
  <c r="M3384" i="4"/>
  <c r="P3384" i="4"/>
  <c r="M1994" i="4"/>
  <c r="P1994" i="4"/>
  <c r="M1599" i="4"/>
  <c r="P1599" i="4"/>
  <c r="M4683" i="4"/>
  <c r="P4683" i="4"/>
  <c r="M894" i="4"/>
  <c r="P894" i="4"/>
  <c r="M4331" i="4"/>
  <c r="P4331" i="4"/>
  <c r="M2328" i="4"/>
  <c r="P2328" i="4"/>
  <c r="M2324" i="4"/>
  <c r="P2324" i="4"/>
  <c r="M3965" i="4"/>
  <c r="P3965" i="4"/>
  <c r="M3961" i="4"/>
  <c r="P3961" i="4"/>
  <c r="M3957" i="4"/>
  <c r="P3957" i="4"/>
  <c r="M3953" i="4"/>
  <c r="P3953" i="4"/>
  <c r="M838" i="4"/>
  <c r="P838" i="4"/>
  <c r="M3873" i="4"/>
  <c r="P3873" i="4"/>
  <c r="M2235" i="4"/>
  <c r="P2235" i="4"/>
  <c r="M2231" i="4"/>
  <c r="P2231" i="4"/>
  <c r="M3212" i="4"/>
  <c r="P3212" i="4"/>
  <c r="M3536" i="4"/>
  <c r="P3536" i="4"/>
  <c r="M3497" i="4"/>
  <c r="P3497" i="4"/>
  <c r="M3016" i="4"/>
  <c r="P3016" i="4"/>
  <c r="M1250" i="4"/>
  <c r="P1250" i="4"/>
  <c r="M4317" i="4"/>
  <c r="P4317" i="4"/>
  <c r="M1861" i="4"/>
  <c r="P1861" i="4"/>
  <c r="M4615" i="4"/>
  <c r="P4615" i="4"/>
  <c r="M4429" i="4"/>
  <c r="P4429" i="4"/>
  <c r="M1617" i="4"/>
  <c r="P1617" i="4"/>
  <c r="M365" i="4"/>
  <c r="P365" i="4"/>
  <c r="M292" i="4"/>
  <c r="P292" i="4"/>
  <c r="M2674" i="4"/>
  <c r="P2674" i="4"/>
  <c r="M3149" i="4"/>
  <c r="P3149" i="4"/>
  <c r="M4220" i="4"/>
  <c r="P4220" i="4"/>
  <c r="M3039" i="4"/>
  <c r="P3039" i="4"/>
  <c r="M3025" i="4"/>
  <c r="P3025" i="4"/>
  <c r="M3021" i="4"/>
  <c r="P3021" i="4"/>
  <c r="M3327" i="4"/>
  <c r="P3327" i="4"/>
  <c r="M4598" i="4"/>
  <c r="P4598" i="4"/>
  <c r="M638" i="4"/>
  <c r="P638" i="4"/>
  <c r="M1965" i="4"/>
  <c r="P1965" i="4"/>
  <c r="M1752" i="4"/>
  <c r="P1752" i="4"/>
  <c r="M398" i="4"/>
  <c r="P398" i="4"/>
  <c r="M3427" i="4"/>
  <c r="P3427" i="4"/>
  <c r="M1155" i="4"/>
  <c r="P1155" i="4"/>
  <c r="M2094" i="4"/>
  <c r="P2094" i="4"/>
  <c r="M1331" i="4"/>
  <c r="P1331" i="4"/>
  <c r="M1327" i="4"/>
  <c r="P1327" i="4"/>
  <c r="M2058" i="4"/>
  <c r="P2058" i="4"/>
  <c r="M3825" i="4"/>
  <c r="P3825" i="4"/>
  <c r="M3821" i="4"/>
  <c r="P3821" i="4"/>
  <c r="M3131" i="4"/>
  <c r="P3131" i="4"/>
  <c r="M3127" i="4"/>
  <c r="P3127" i="4"/>
  <c r="M3123" i="4"/>
  <c r="P3123" i="4"/>
  <c r="M3478" i="4"/>
  <c r="P3478" i="4"/>
  <c r="M4734" i="4"/>
  <c r="P4734" i="4"/>
  <c r="M314" i="4"/>
  <c r="P314" i="4"/>
  <c r="M3743" i="4"/>
  <c r="P3743" i="4"/>
  <c r="M3739" i="4"/>
  <c r="P3739" i="4"/>
  <c r="M2997" i="4"/>
  <c r="P2997" i="4"/>
  <c r="M3669" i="4"/>
  <c r="P3669" i="4"/>
  <c r="M4146" i="4"/>
  <c r="P4146" i="4"/>
  <c r="M149" i="4"/>
  <c r="P149" i="4"/>
  <c r="M14" i="4"/>
  <c r="P14" i="4"/>
  <c r="M1569" i="4"/>
  <c r="P1569" i="4"/>
  <c r="M708" i="4"/>
  <c r="P708" i="4"/>
  <c r="M4289" i="4"/>
  <c r="P4289" i="4"/>
  <c r="M646" i="4"/>
  <c r="P646" i="4"/>
  <c r="M628" i="4"/>
  <c r="P628" i="4"/>
  <c r="M597" i="4"/>
  <c r="P597" i="4"/>
  <c r="M2198" i="4"/>
  <c r="P2198" i="4"/>
  <c r="M1119" i="4"/>
  <c r="P1119" i="4"/>
  <c r="M4597" i="4"/>
  <c r="P4597" i="4"/>
  <c r="M4380" i="4"/>
  <c r="P4380" i="4"/>
  <c r="M1430" i="4"/>
  <c r="P1430" i="4"/>
  <c r="M4113" i="4"/>
  <c r="P4113" i="4"/>
  <c r="M3183" i="4"/>
  <c r="P3183" i="4"/>
  <c r="M4" i="4"/>
  <c r="P4" i="4"/>
  <c r="M402" i="4"/>
  <c r="P402" i="4"/>
  <c r="M2185" i="4"/>
  <c r="P2185" i="4"/>
  <c r="M1269" i="4"/>
  <c r="P1269" i="4"/>
  <c r="M1315" i="4"/>
  <c r="P1315" i="4"/>
  <c r="M1506" i="4"/>
  <c r="P1506" i="4"/>
  <c r="M1685" i="4"/>
  <c r="P1685" i="4"/>
  <c r="M1787" i="4"/>
  <c r="P1787" i="4"/>
  <c r="M1858" i="4"/>
  <c r="P1858" i="4"/>
  <c r="M1956" i="4"/>
  <c r="P1956" i="4"/>
  <c r="M2365" i="4"/>
  <c r="P2365" i="4"/>
  <c r="M212" i="4"/>
  <c r="P212" i="4"/>
  <c r="M1906" i="4"/>
  <c r="P1906" i="4"/>
  <c r="M1910" i="4"/>
  <c r="P1910" i="4"/>
  <c r="M1534" i="4"/>
  <c r="P1534" i="4"/>
  <c r="M963" i="4"/>
  <c r="P963" i="4"/>
  <c r="M4712" i="4"/>
  <c r="P4712" i="4"/>
  <c r="M181" i="4"/>
  <c r="P181" i="4"/>
  <c r="M1849" i="4"/>
  <c r="P1849" i="4"/>
  <c r="M624" i="4"/>
  <c r="P624" i="4"/>
  <c r="M1524" i="4"/>
  <c r="P1524" i="4"/>
  <c r="M2501" i="4"/>
  <c r="P2501" i="4"/>
  <c r="M925" i="4"/>
  <c r="P925" i="4"/>
  <c r="M2143" i="4"/>
  <c r="P2143" i="4"/>
  <c r="M1683" i="4"/>
  <c r="P1683" i="4"/>
  <c r="M234" i="4"/>
  <c r="P234" i="4"/>
  <c r="M1130" i="4"/>
  <c r="P1130" i="4"/>
  <c r="M1693" i="4"/>
  <c r="P1693" i="4"/>
  <c r="M1746" i="4"/>
  <c r="P1746" i="4"/>
  <c r="M2565" i="4"/>
  <c r="P2565" i="4"/>
  <c r="M2137" i="4"/>
  <c r="P2137" i="4"/>
  <c r="M2607" i="4"/>
  <c r="P2607" i="4"/>
  <c r="M218" i="4"/>
  <c r="P218" i="4"/>
  <c r="M2088" i="4"/>
  <c r="P2088" i="4"/>
  <c r="M2770" i="4"/>
  <c r="P2770" i="4"/>
  <c r="M3265" i="4"/>
  <c r="P3265" i="4"/>
  <c r="M1172" i="4"/>
  <c r="P1172" i="4"/>
  <c r="M1296" i="4"/>
  <c r="P1296" i="4"/>
  <c r="M1664" i="4"/>
  <c r="P1664" i="4"/>
  <c r="M1704" i="4"/>
  <c r="P1704" i="4"/>
  <c r="M1800" i="4"/>
  <c r="P1800" i="4"/>
  <c r="M1978" i="4"/>
  <c r="P1978" i="4"/>
  <c r="M203" i="4"/>
  <c r="P203" i="4"/>
  <c r="M444" i="4"/>
  <c r="P444" i="4"/>
  <c r="M974" i="4"/>
  <c r="P974" i="4"/>
  <c r="M2168" i="4"/>
  <c r="P2168" i="4"/>
  <c r="M2337" i="4"/>
  <c r="P2337" i="4"/>
  <c r="M2631" i="4"/>
  <c r="P2631" i="4"/>
  <c r="M1603" i="4"/>
  <c r="P1603" i="4"/>
  <c r="M1566" i="4"/>
  <c r="P1566" i="4"/>
  <c r="M1021" i="4"/>
  <c r="P1021" i="4"/>
  <c r="M1017" i="4"/>
  <c r="P1017" i="4"/>
  <c r="M1013" i="4"/>
  <c r="P1013" i="4"/>
  <c r="M1005" i="4"/>
  <c r="P1005" i="4"/>
  <c r="M1001" i="4"/>
  <c r="P1001" i="4"/>
  <c r="M4763" i="4"/>
  <c r="P4763" i="4"/>
  <c r="M4104" i="4"/>
  <c r="P4104" i="4"/>
  <c r="M4100" i="4"/>
  <c r="P4100" i="4"/>
  <c r="M3145" i="4"/>
  <c r="P3145" i="4"/>
  <c r="M3662" i="4"/>
  <c r="P3662" i="4"/>
  <c r="M4209" i="4"/>
  <c r="P4209" i="4"/>
  <c r="M830" i="4"/>
  <c r="P830" i="4"/>
  <c r="M3945" i="4"/>
  <c r="P3945" i="4"/>
  <c r="M2249" i="4"/>
  <c r="P2249" i="4"/>
  <c r="M4609" i="4"/>
  <c r="P4609" i="4"/>
  <c r="M3215" i="4"/>
  <c r="P3215" i="4"/>
  <c r="M2999" i="4"/>
  <c r="P2999" i="4"/>
  <c r="M1365" i="4"/>
  <c r="P1365" i="4"/>
  <c r="M4603" i="4"/>
  <c r="P4603" i="4"/>
  <c r="M3492" i="4"/>
  <c r="P3492" i="4"/>
  <c r="M4805" i="4"/>
  <c r="P4805" i="4"/>
  <c r="M3817" i="4"/>
  <c r="P3817" i="4"/>
  <c r="M3362" i="4"/>
  <c r="P3362" i="4"/>
  <c r="M479" i="4"/>
  <c r="P479" i="4"/>
  <c r="M3337" i="4"/>
  <c r="P3337" i="4"/>
  <c r="M4772" i="4"/>
  <c r="P4772" i="4"/>
  <c r="M3394" i="4"/>
  <c r="P3394" i="4"/>
  <c r="M4206" i="4"/>
  <c r="P4206" i="4"/>
  <c r="M4202" i="4"/>
  <c r="P4202" i="4"/>
  <c r="M3796" i="4"/>
  <c r="P3796" i="4"/>
  <c r="M3452" i="4"/>
  <c r="P3452" i="4"/>
  <c r="M3175" i="4"/>
  <c r="P3175" i="4"/>
  <c r="M3171" i="4"/>
  <c r="P3171" i="4"/>
  <c r="M3167" i="4"/>
  <c r="P3167" i="4"/>
  <c r="M3163" i="4"/>
  <c r="P3163" i="4"/>
  <c r="M2021" i="4"/>
  <c r="P2021" i="4"/>
  <c r="M3507" i="4"/>
  <c r="P3507" i="4"/>
  <c r="M3448" i="4"/>
  <c r="P3448" i="4"/>
  <c r="M1078" i="4"/>
  <c r="P1078" i="4"/>
  <c r="M113" i="4"/>
  <c r="P113" i="4"/>
  <c r="M3865" i="4"/>
  <c r="P3865" i="4"/>
  <c r="M864" i="4"/>
  <c r="P864" i="4"/>
  <c r="M2223" i="4"/>
  <c r="P2223" i="4"/>
  <c r="M4650" i="4"/>
  <c r="P4650" i="4"/>
  <c r="M3782" i="4"/>
  <c r="P3782" i="4"/>
  <c r="M2386" i="4"/>
  <c r="P2386" i="4"/>
  <c r="M2155" i="4"/>
  <c r="P2155" i="4"/>
  <c r="M1951" i="4"/>
  <c r="P1951" i="4"/>
  <c r="M1847" i="4"/>
  <c r="P1847" i="4"/>
  <c r="M1536" i="4"/>
  <c r="P1536" i="4"/>
  <c r="M848" i="4"/>
  <c r="P848" i="4"/>
  <c r="M622" i="4"/>
  <c r="P622" i="4"/>
  <c r="M383" i="4"/>
  <c r="P383" i="4"/>
  <c r="M165" i="4"/>
  <c r="P165" i="4"/>
  <c r="M3034" i="4"/>
  <c r="P3034" i="4"/>
  <c r="M4180" i="4"/>
  <c r="P4180" i="4"/>
  <c r="M1802" i="4"/>
  <c r="P1802" i="4"/>
  <c r="M732" i="4"/>
  <c r="P732" i="4"/>
  <c r="M1308" i="4"/>
  <c r="P1308" i="4"/>
  <c r="M2882" i="4"/>
  <c r="P2882" i="4"/>
  <c r="M933" i="4"/>
  <c r="P933" i="4"/>
  <c r="M3482" i="4"/>
  <c r="P3482" i="4"/>
  <c r="M1204" i="4"/>
  <c r="P1204" i="4"/>
  <c r="M904" i="4"/>
  <c r="P904" i="4"/>
  <c r="M461" i="4"/>
  <c r="P461" i="4"/>
  <c r="M3580" i="4"/>
  <c r="P3580" i="4"/>
  <c r="M2555" i="4"/>
  <c r="P2555" i="4"/>
  <c r="M3282" i="4"/>
  <c r="P3282" i="4"/>
  <c r="M1041" i="4"/>
  <c r="P1041" i="4"/>
  <c r="M754" i="4"/>
  <c r="P754" i="4"/>
  <c r="M4042" i="4"/>
  <c r="P4042" i="4"/>
  <c r="M3620" i="4"/>
  <c r="P3620" i="4"/>
  <c r="M795" i="4"/>
  <c r="P795" i="4"/>
  <c r="M791" i="4"/>
  <c r="P791" i="4"/>
  <c r="M699" i="4"/>
  <c r="P699" i="4"/>
  <c r="M2661" i="4"/>
  <c r="P2661" i="4"/>
  <c r="M2576" i="4"/>
  <c r="P2576" i="4"/>
  <c r="M2485" i="4"/>
  <c r="P2485" i="4"/>
  <c r="M580" i="4"/>
  <c r="P580" i="4"/>
  <c r="M544" i="4"/>
  <c r="P544" i="4"/>
  <c r="M355" i="4"/>
  <c r="P355" i="4"/>
  <c r="M351" i="4"/>
  <c r="P351" i="4"/>
  <c r="M347" i="4"/>
  <c r="P347" i="4"/>
  <c r="M4389" i="4"/>
  <c r="P4389" i="4"/>
  <c r="M4132" i="4"/>
  <c r="P4132" i="4"/>
  <c r="M3187" i="4"/>
  <c r="P3187" i="4"/>
  <c r="M105" i="4"/>
  <c r="P105" i="4"/>
  <c r="M3385" i="4"/>
  <c r="P3385" i="4"/>
  <c r="M4799" i="4"/>
  <c r="P4799" i="4"/>
  <c r="M4341" i="4"/>
  <c r="P4341" i="4"/>
  <c r="M4337" i="4"/>
  <c r="P4337" i="4"/>
  <c r="M4333" i="4"/>
  <c r="P4333" i="4"/>
  <c r="M4291" i="4"/>
  <c r="P4291" i="4"/>
  <c r="M2943" i="4"/>
  <c r="P2943" i="4"/>
  <c r="M4093" i="4"/>
  <c r="P4093" i="4"/>
  <c r="M4089" i="4"/>
  <c r="P4089" i="4"/>
  <c r="M4085" i="4"/>
  <c r="P4085" i="4"/>
  <c r="M4081" i="4"/>
  <c r="P4081" i="4"/>
  <c r="M843" i="4"/>
  <c r="P843" i="4"/>
  <c r="M3943" i="4"/>
  <c r="P3943" i="4"/>
  <c r="M3939" i="4"/>
  <c r="P3939" i="4"/>
  <c r="M4176" i="4"/>
  <c r="P4176" i="4"/>
  <c r="M2245" i="4"/>
  <c r="P2245" i="4"/>
  <c r="M1254" i="4"/>
  <c r="P1254" i="4"/>
  <c r="M3545" i="4"/>
  <c r="P3545" i="4"/>
  <c r="M2546" i="4"/>
  <c r="P2546" i="4"/>
  <c r="M370" i="4"/>
  <c r="P370" i="4"/>
  <c r="M3419" i="4"/>
  <c r="P3419" i="4"/>
  <c r="M241" i="4"/>
  <c r="P241" i="4"/>
  <c r="M2533" i="4"/>
  <c r="P2533" i="4"/>
  <c r="M2529" i="4"/>
  <c r="P2529" i="4"/>
  <c r="M507" i="4"/>
  <c r="P507" i="4"/>
  <c r="M3726" i="4"/>
  <c r="P3726" i="4"/>
  <c r="M2418" i="4"/>
  <c r="P2418" i="4"/>
  <c r="M1443" i="4"/>
  <c r="P1443" i="4"/>
  <c r="M3356" i="4"/>
  <c r="P3356" i="4"/>
  <c r="M4044" i="4"/>
  <c r="P4044" i="4"/>
  <c r="M1147" i="4"/>
  <c r="P1147" i="4"/>
  <c r="M2926" i="4"/>
  <c r="P2926" i="4"/>
  <c r="M3315" i="4"/>
  <c r="P3315" i="4"/>
  <c r="M3245" i="4"/>
  <c r="P3245" i="4"/>
  <c r="M3196" i="4"/>
  <c r="P3196" i="4"/>
  <c r="M1382" i="4"/>
  <c r="P1382" i="4"/>
  <c r="M1241" i="4"/>
  <c r="P1241" i="4"/>
  <c r="M3071" i="4"/>
  <c r="P3071" i="4"/>
  <c r="M2994" i="4"/>
  <c r="P2994" i="4"/>
  <c r="M3311" i="4"/>
  <c r="P3311" i="4"/>
  <c r="M4190" i="4"/>
  <c r="P4190" i="4"/>
  <c r="M2692" i="4"/>
  <c r="P2692" i="4"/>
  <c r="M1075" i="4"/>
  <c r="P1075" i="4"/>
  <c r="M781" i="4"/>
  <c r="P781" i="4"/>
  <c r="M2964" i="4"/>
  <c r="P2964" i="4"/>
  <c r="M3863" i="4"/>
  <c r="P3863" i="4"/>
  <c r="M858" i="4"/>
  <c r="P858" i="4"/>
  <c r="M1439" i="4"/>
  <c r="P1439" i="4"/>
  <c r="M2961" i="4"/>
  <c r="P2961" i="4"/>
  <c r="M2221" i="4"/>
  <c r="P2221" i="4"/>
  <c r="M4702" i="4"/>
  <c r="P4702" i="4"/>
  <c r="M4664" i="4"/>
  <c r="P4664" i="4"/>
  <c r="M2683" i="4"/>
  <c r="P2683" i="4"/>
  <c r="M2508" i="4"/>
  <c r="P2508" i="4"/>
  <c r="M2354" i="4"/>
  <c r="P2354" i="4"/>
  <c r="M2122" i="4"/>
  <c r="P2122" i="4"/>
  <c r="M1975" i="4"/>
  <c r="P1975" i="4"/>
  <c r="M1855" i="4"/>
  <c r="P1855" i="4"/>
  <c r="M2477" i="4"/>
  <c r="P2477" i="4"/>
  <c r="M2454" i="4"/>
  <c r="P2454" i="4"/>
  <c r="M1661" i="4"/>
  <c r="P1661" i="4"/>
  <c r="M1458" i="4"/>
  <c r="P1458" i="4"/>
  <c r="M968" i="4"/>
  <c r="P968" i="4"/>
  <c r="M662" i="4"/>
  <c r="P662" i="4"/>
  <c r="M385" i="4"/>
  <c r="P385" i="4"/>
  <c r="M192" i="4"/>
  <c r="P192" i="4"/>
  <c r="M188" i="4"/>
  <c r="P188" i="4"/>
  <c r="M180" i="4"/>
  <c r="P180" i="4"/>
  <c r="M127" i="4"/>
  <c r="P127" i="4"/>
  <c r="M1188" i="4"/>
  <c r="P1188" i="4"/>
  <c r="M60" i="4"/>
  <c r="P60" i="4"/>
  <c r="M2915" i="4"/>
  <c r="P2915" i="4"/>
  <c r="M3599" i="4"/>
  <c r="P3599" i="4"/>
  <c r="M3806" i="4"/>
  <c r="P3806" i="4"/>
  <c r="M3423" i="4"/>
  <c r="P3423" i="4"/>
  <c r="M2096" i="4"/>
  <c r="P2096" i="4"/>
  <c r="M1743" i="4"/>
  <c r="P1743" i="4"/>
  <c r="M2911" i="4"/>
  <c r="P2911" i="4"/>
  <c r="M1305" i="4"/>
  <c r="P1305" i="4"/>
  <c r="M1336" i="4"/>
  <c r="P1336" i="4"/>
  <c r="M2051" i="4"/>
  <c r="P2051" i="4"/>
  <c r="M2030" i="4"/>
  <c r="P2030" i="4"/>
  <c r="M3843" i="4"/>
  <c r="P3843" i="4"/>
  <c r="M3839" i="4"/>
  <c r="P3839" i="4"/>
  <c r="M3835" i="4"/>
  <c r="P3835" i="4"/>
  <c r="M3137" i="4"/>
  <c r="P3137" i="4"/>
  <c r="M1201" i="4"/>
  <c r="P1201" i="4"/>
  <c r="M1197" i="4"/>
  <c r="P1197" i="4"/>
  <c r="M457" i="4"/>
  <c r="P457" i="4"/>
  <c r="M3748" i="4"/>
  <c r="P3748" i="4"/>
  <c r="M3578" i="4"/>
  <c r="P3578" i="4"/>
  <c r="M655" i="4"/>
  <c r="P655" i="4"/>
  <c r="M3229" i="4"/>
  <c r="P3229" i="4"/>
  <c r="M743" i="4"/>
  <c r="P743" i="4"/>
  <c r="M884" i="4"/>
  <c r="P884" i="4"/>
  <c r="M995" i="4"/>
  <c r="P995" i="4"/>
  <c r="M3392" i="4"/>
  <c r="P3392" i="4"/>
  <c r="M2494" i="4"/>
  <c r="P2494" i="4"/>
  <c r="M946" i="4"/>
  <c r="P946" i="4"/>
  <c r="M696" i="4"/>
  <c r="P696" i="4"/>
  <c r="M3661" i="4"/>
  <c r="P3661" i="4"/>
  <c r="M4139" i="4"/>
  <c r="P4139" i="4"/>
  <c r="M2571" i="4"/>
  <c r="P2571" i="4"/>
  <c r="M1453" i="4"/>
  <c r="P1453" i="4"/>
  <c r="M26" i="4"/>
  <c r="P26" i="4"/>
  <c r="M4384" i="4"/>
  <c r="P4384" i="4"/>
  <c r="M4127" i="4"/>
  <c r="P4127" i="4"/>
  <c r="M284" i="4"/>
  <c r="P284" i="4"/>
  <c r="M3188" i="4"/>
  <c r="P3188" i="4"/>
  <c r="M510" i="4"/>
  <c r="P510" i="4"/>
  <c r="M246" i="4"/>
  <c r="P246" i="4"/>
  <c r="M4728" i="4"/>
  <c r="P4728" i="4"/>
  <c r="M2380" i="4"/>
  <c r="P2380" i="4"/>
  <c r="M4457" i="4"/>
  <c r="P4457" i="4"/>
  <c r="M4567" i="4"/>
  <c r="P4567" i="4"/>
  <c r="M4495" i="4"/>
  <c r="P4495" i="4"/>
  <c r="M4536" i="4"/>
  <c r="P4536" i="4"/>
  <c r="M3969" i="4"/>
  <c r="P3969" i="4"/>
  <c r="M3938" i="4"/>
  <c r="P3938" i="4"/>
  <c r="M4461" i="4"/>
  <c r="P4461" i="4"/>
  <c r="M4713" i="4"/>
  <c r="P4713" i="4"/>
  <c r="M3643" i="4"/>
  <c r="P3643" i="4"/>
  <c r="M4506" i="4"/>
  <c r="P4506" i="4"/>
  <c r="M4477" i="4"/>
  <c r="P4477" i="4"/>
  <c r="M3416" i="4"/>
  <c r="P3416" i="4"/>
  <c r="M160" i="4"/>
  <c r="P160" i="4"/>
  <c r="M4620" i="4"/>
  <c r="P4620" i="4"/>
  <c r="M4565" i="4"/>
  <c r="P4565" i="4"/>
  <c r="M2433" i="4"/>
  <c r="P2433" i="4"/>
  <c r="M2429" i="4"/>
  <c r="P2429" i="4"/>
  <c r="M293" i="4"/>
  <c r="P293" i="4"/>
  <c r="M4439" i="4"/>
  <c r="P4439" i="4"/>
  <c r="M527" i="4"/>
  <c r="P527" i="4"/>
  <c r="M4473" i="4"/>
  <c r="P4473" i="4"/>
  <c r="M4449" i="4"/>
  <c r="P4449" i="4"/>
  <c r="M4467" i="4"/>
  <c r="P4467" i="4"/>
  <c r="M4508" i="4"/>
  <c r="P4508" i="4"/>
  <c r="M4585" i="4"/>
  <c r="P4585" i="4"/>
  <c r="M4581" i="4"/>
  <c r="P4581" i="4"/>
  <c r="M4526" i="4"/>
  <c r="P4526" i="4"/>
  <c r="M4485" i="4"/>
  <c r="P4485" i="4"/>
  <c r="M643" i="4"/>
  <c r="P643" i="4"/>
  <c r="M3333" i="4"/>
  <c r="P3333" i="4"/>
  <c r="M1317" i="4"/>
  <c r="P1317" i="4"/>
  <c r="M4451" i="4"/>
  <c r="P4451" i="4"/>
  <c r="M4525" i="4"/>
  <c r="P4525" i="4"/>
  <c r="M4512" i="4"/>
  <c r="P4512" i="4"/>
  <c r="M4490" i="4"/>
  <c r="P4490" i="4"/>
  <c r="M4505" i="4"/>
  <c r="P4505" i="4"/>
  <c r="M1370" i="4"/>
  <c r="P1370" i="4"/>
  <c r="M4533" i="4"/>
  <c r="P4533" i="4"/>
  <c r="M4527" i="4"/>
  <c r="P4527" i="4"/>
  <c r="M4479" i="4"/>
  <c r="P4479" i="4"/>
  <c r="M4520" i="4"/>
  <c r="P4520" i="4"/>
  <c r="M4483" i="4"/>
  <c r="P4483" i="4"/>
  <c r="M4555" i="4"/>
  <c r="P4555" i="4"/>
  <c r="M4551" i="4"/>
  <c r="P4551" i="4"/>
  <c r="M2637" i="4"/>
  <c r="P2637" i="4"/>
  <c r="M449" i="4"/>
  <c r="P449" i="4"/>
  <c r="M711" i="4"/>
  <c r="P711" i="4"/>
  <c r="M1098" i="4"/>
  <c r="P1098" i="4"/>
  <c r="M4625" i="4"/>
  <c r="P4625" i="4"/>
  <c r="M704" i="4"/>
  <c r="P704" i="4"/>
  <c r="M4580" i="4"/>
  <c r="P4580" i="4"/>
  <c r="M4578" i="4"/>
  <c r="P4578" i="4"/>
  <c r="M4574" i="4"/>
  <c r="P4574" i="4"/>
  <c r="M4570" i="4"/>
  <c r="P4570" i="4"/>
  <c r="M4543" i="4"/>
  <c r="P4543" i="4"/>
  <c r="M4539" i="4"/>
  <c r="P4539" i="4"/>
  <c r="M4502" i="4"/>
  <c r="P4502" i="4"/>
  <c r="M4482" i="4"/>
  <c r="P4482" i="4"/>
  <c r="M3819" i="4"/>
  <c r="P3819" i="4"/>
  <c r="M4613" i="4"/>
  <c r="P4613" i="4"/>
  <c r="M4710" i="4"/>
  <c r="P4710" i="4"/>
  <c r="M3323" i="4"/>
  <c r="P3323" i="4"/>
  <c r="M2941" i="4"/>
  <c r="P2941" i="4"/>
  <c r="M4266" i="4"/>
  <c r="P4266" i="4"/>
  <c r="M4078" i="4"/>
  <c r="P4078" i="4"/>
  <c r="M4074" i="4"/>
  <c r="P4074" i="4"/>
  <c r="M1232" i="4"/>
  <c r="P1232" i="4"/>
  <c r="M3936" i="4"/>
  <c r="P3936" i="4"/>
  <c r="M117" i="4"/>
  <c r="P117" i="4"/>
  <c r="M3813" i="4"/>
  <c r="P3813" i="4"/>
  <c r="M3809" i="4"/>
  <c r="P3809" i="4"/>
  <c r="M4175" i="4"/>
  <c r="P4175" i="4"/>
  <c r="M2240" i="4"/>
  <c r="P2240" i="4"/>
  <c r="M4174" i="4"/>
  <c r="P4174" i="4"/>
  <c r="M4170" i="4"/>
  <c r="P4170" i="4"/>
  <c r="M3538" i="4"/>
  <c r="P3538" i="4"/>
  <c r="M4831" i="4"/>
  <c r="P4831" i="4"/>
  <c r="M3733" i="4"/>
  <c r="P3733" i="4"/>
  <c r="M2109" i="4"/>
  <c r="P2109" i="4"/>
  <c r="M1249" i="4"/>
  <c r="P1249" i="4"/>
  <c r="M3489" i="4"/>
  <c r="P3489" i="4"/>
  <c r="M785" i="4"/>
  <c r="P785" i="4"/>
  <c r="M3870" i="4"/>
  <c r="P3870" i="4"/>
  <c r="M3401" i="4"/>
  <c r="P3401" i="4"/>
  <c r="M2417" i="4"/>
  <c r="P2417" i="4"/>
  <c r="M2413" i="4"/>
  <c r="P2413" i="4"/>
  <c r="M939" i="4"/>
  <c r="P939" i="4"/>
  <c r="M1051" i="4"/>
  <c r="P1051" i="4"/>
  <c r="M2230" i="4"/>
  <c r="P2230" i="4"/>
  <c r="M1625" i="4"/>
  <c r="P1625" i="4"/>
  <c r="M3110" i="4"/>
  <c r="P3110" i="4"/>
  <c r="M4233" i="4"/>
  <c r="P4233" i="4"/>
  <c r="M2790" i="4"/>
  <c r="P2790" i="4"/>
  <c r="M1381" i="4"/>
  <c r="P1381" i="4"/>
  <c r="M4682" i="4"/>
  <c r="P4682" i="4"/>
  <c r="M4194" i="4"/>
  <c r="P4194" i="4"/>
  <c r="M1146" i="4"/>
  <c r="P1146" i="4"/>
  <c r="M2924" i="4"/>
  <c r="P2924" i="4"/>
  <c r="M3068" i="4"/>
  <c r="P3068" i="4"/>
  <c r="M3042" i="4"/>
  <c r="P3042" i="4"/>
  <c r="M329" i="4"/>
  <c r="P329" i="4"/>
  <c r="M2470" i="4"/>
  <c r="P2470" i="4"/>
  <c r="M2442" i="4"/>
  <c r="P2442" i="4"/>
  <c r="M428" i="4"/>
  <c r="P428" i="4"/>
  <c r="M641" i="4"/>
  <c r="P641" i="4"/>
  <c r="M892" i="4"/>
  <c r="P892" i="4"/>
  <c r="M3674" i="4"/>
  <c r="P3674" i="4"/>
  <c r="M4178" i="4"/>
  <c r="P4178" i="4"/>
  <c r="M683" i="4"/>
  <c r="P683" i="4"/>
  <c r="M1805" i="4"/>
  <c r="P1805" i="4"/>
  <c r="M1838" i="4"/>
  <c r="P1838" i="4"/>
  <c r="M3802" i="4"/>
  <c r="P3802" i="4"/>
  <c r="M3231" i="4"/>
  <c r="P3231" i="4"/>
  <c r="M1771" i="4"/>
  <c r="P1771" i="4"/>
  <c r="M534" i="4"/>
  <c r="P534" i="4"/>
  <c r="M4670" i="4"/>
  <c r="P4670" i="4"/>
  <c r="M1742" i="4"/>
  <c r="P1742" i="4"/>
  <c r="M1712" i="4"/>
  <c r="P1712" i="4"/>
  <c r="M1304" i="4"/>
  <c r="P1304" i="4"/>
  <c r="M2343" i="4"/>
  <c r="P2343" i="4"/>
  <c r="M3428" i="4"/>
  <c r="P3428" i="4"/>
  <c r="M2919" i="4"/>
  <c r="P2919" i="4"/>
  <c r="M4280" i="4"/>
  <c r="P4280" i="4"/>
  <c r="M2049" i="4"/>
  <c r="P2049" i="4"/>
  <c r="M2045" i="4"/>
  <c r="P2045" i="4"/>
  <c r="M2025" i="4"/>
  <c r="P2025" i="4"/>
  <c r="M3832" i="4"/>
  <c r="P3832" i="4"/>
  <c r="M3828" i="4"/>
  <c r="P3828" i="4"/>
  <c r="M2916" i="4"/>
  <c r="P2916" i="4"/>
  <c r="M1997" i="4"/>
  <c r="P1997" i="4"/>
  <c r="M3094" i="4"/>
  <c r="P3094" i="4"/>
  <c r="M4200" i="4"/>
  <c r="P4200" i="4"/>
  <c r="M1578" i="4"/>
  <c r="P1578" i="4"/>
  <c r="M3851" i="4"/>
  <c r="P3851" i="4"/>
  <c r="M3747" i="4"/>
  <c r="P3747" i="4"/>
  <c r="M4158" i="4"/>
  <c r="P4158" i="4"/>
  <c r="M4154" i="4"/>
  <c r="P4154" i="4"/>
  <c r="M928" i="4"/>
  <c r="P928" i="4"/>
  <c r="M3304" i="4"/>
  <c r="P3304" i="4"/>
  <c r="M3118" i="4"/>
  <c r="P3118" i="4"/>
  <c r="M746" i="4"/>
  <c r="P746" i="4"/>
  <c r="M4348" i="4"/>
  <c r="P4348" i="4"/>
  <c r="M2489" i="4"/>
  <c r="P2489" i="4"/>
  <c r="M2847" i="4"/>
  <c r="P2847" i="4"/>
  <c r="M1169" i="4"/>
  <c r="P1169" i="4"/>
  <c r="M702" i="4"/>
  <c r="P702" i="4"/>
  <c r="M4601" i="4"/>
  <c r="P4601" i="4"/>
  <c r="M3761" i="4"/>
  <c r="P3761" i="4"/>
  <c r="M2663" i="4"/>
  <c r="P2663" i="4"/>
  <c r="M565" i="4"/>
  <c r="P565" i="4"/>
  <c r="M1815" i="4"/>
  <c r="P1815" i="4"/>
  <c r="M808" i="4"/>
  <c r="P808" i="4"/>
  <c r="M4855" i="4"/>
  <c r="P4855" i="4"/>
  <c r="M4383" i="4"/>
  <c r="P4383" i="4"/>
  <c r="M4121" i="4"/>
  <c r="P4121" i="4"/>
  <c r="M4120" i="4"/>
  <c r="P4120" i="4"/>
  <c r="M4324" i="4"/>
  <c r="P4324" i="4"/>
  <c r="M3295" i="4"/>
  <c r="P3295" i="4"/>
  <c r="M3291" i="4"/>
  <c r="P3291" i="4"/>
  <c r="M3287" i="4"/>
  <c r="P3287" i="4"/>
  <c r="M249" i="4"/>
  <c r="P249" i="4"/>
  <c r="M513" i="4"/>
  <c r="P513" i="4"/>
  <c r="M4591" i="4"/>
  <c r="P4591" i="4"/>
  <c r="M1031" i="4"/>
  <c r="P1031" i="4"/>
  <c r="M1027" i="4"/>
  <c r="P1027" i="4"/>
  <c r="M4265" i="4"/>
  <c r="P4265" i="4"/>
  <c r="M4067" i="4"/>
  <c r="P4067" i="4"/>
  <c r="M4063" i="4"/>
  <c r="P4063" i="4"/>
  <c r="M1229" i="4"/>
  <c r="P1229" i="4"/>
  <c r="M1225" i="4"/>
  <c r="P1225" i="4"/>
  <c r="M1221" i="4"/>
  <c r="P1221" i="4"/>
  <c r="M3932" i="4"/>
  <c r="P3932" i="4"/>
  <c r="M4060" i="4"/>
  <c r="P4060" i="4"/>
  <c r="M4056" i="4"/>
  <c r="P4056" i="4"/>
  <c r="M4054" i="4"/>
  <c r="P4054" i="4"/>
  <c r="M116" i="4"/>
  <c r="P116" i="4"/>
  <c r="M4049" i="4"/>
  <c r="P4049" i="4"/>
  <c r="M4351" i="4"/>
  <c r="P4351" i="4"/>
  <c r="M2238" i="4"/>
  <c r="P2238" i="4"/>
  <c r="M2341" i="4"/>
  <c r="P2341" i="4"/>
  <c r="M1514" i="4"/>
  <c r="P1514" i="4"/>
  <c r="M4421" i="4"/>
  <c r="P4421" i="4"/>
  <c r="M4417" i="4"/>
  <c r="P4417" i="4"/>
  <c r="M1366" i="4"/>
  <c r="P1366" i="4"/>
  <c r="M3534" i="4"/>
  <c r="P3534" i="4"/>
  <c r="M373" i="4"/>
  <c r="P373" i="4"/>
  <c r="M4676" i="4"/>
  <c r="P4676" i="4"/>
  <c r="M4811" i="4"/>
  <c r="P4811" i="4"/>
  <c r="M4262" i="4"/>
  <c r="P4262" i="4"/>
  <c r="M1950" i="4"/>
  <c r="P1950" i="4"/>
  <c r="M1948" i="4"/>
  <c r="P1948" i="4"/>
  <c r="M4633" i="4"/>
  <c r="P4633" i="4"/>
  <c r="M1108" i="4"/>
  <c r="P1108" i="4"/>
  <c r="M531" i="4"/>
  <c r="P531" i="4"/>
  <c r="M526" i="4"/>
  <c r="P526" i="4"/>
  <c r="M158" i="4"/>
  <c r="P158" i="4"/>
  <c r="M3156" i="4"/>
  <c r="P3156" i="4"/>
  <c r="M4230" i="4"/>
  <c r="P4230" i="4"/>
  <c r="M4226" i="4"/>
  <c r="P4226" i="4"/>
  <c r="M3153" i="4"/>
  <c r="P3153" i="4"/>
  <c r="M4191" i="4"/>
  <c r="P4191" i="4"/>
  <c r="M3655" i="4"/>
  <c r="P3655" i="4"/>
  <c r="M3444" i="4"/>
  <c r="P3444" i="4"/>
  <c r="M1409" i="4"/>
  <c r="P1409" i="4"/>
  <c r="M1405" i="4"/>
  <c r="P1405" i="4"/>
  <c r="M1401" i="4"/>
  <c r="P1401" i="4"/>
  <c r="M1133" i="4"/>
  <c r="P1133" i="4"/>
  <c r="M4184" i="4"/>
  <c r="P4184" i="4"/>
  <c r="M1656" i="4"/>
  <c r="P1656" i="4"/>
  <c r="M2374" i="4"/>
  <c r="P2374" i="4"/>
  <c r="M1182" i="4"/>
  <c r="P1182" i="4"/>
  <c r="M943" i="4"/>
  <c r="P943" i="4"/>
  <c r="M427" i="4"/>
  <c r="P427" i="4"/>
  <c r="M2218" i="4"/>
  <c r="P2218" i="4"/>
  <c r="M4284" i="4"/>
  <c r="P4284" i="4"/>
  <c r="M685" i="4"/>
  <c r="P685" i="4"/>
  <c r="M603" i="4"/>
  <c r="P603" i="4"/>
  <c r="M601" i="4"/>
  <c r="P601" i="4"/>
  <c r="M600" i="4"/>
  <c r="P600" i="4"/>
  <c r="M1552" i="4"/>
  <c r="P1552" i="4"/>
  <c r="M1769" i="4"/>
  <c r="P1769" i="4"/>
  <c r="M1679" i="4"/>
  <c r="P1679" i="4"/>
  <c r="M1585" i="4"/>
  <c r="P1585" i="4"/>
  <c r="M1426" i="4"/>
  <c r="P1426" i="4"/>
  <c r="M2057" i="4"/>
  <c r="P2057" i="4"/>
  <c r="M78" i="4"/>
  <c r="P78" i="4"/>
  <c r="M2007" i="4"/>
  <c r="P2007" i="4"/>
  <c r="M797" i="4"/>
  <c r="P797" i="4"/>
  <c r="M806" i="4"/>
  <c r="P806" i="4"/>
  <c r="M4737" i="4"/>
  <c r="P4737" i="4"/>
  <c r="M3576" i="4"/>
  <c r="P3576" i="4"/>
  <c r="M4148" i="4"/>
  <c r="P4148" i="4"/>
  <c r="M4147" i="4"/>
  <c r="P4147" i="4"/>
  <c r="M152" i="4"/>
  <c r="P152" i="4"/>
  <c r="M1124" i="4"/>
  <c r="P1124" i="4"/>
  <c r="M1731" i="4"/>
  <c r="P1731" i="4"/>
  <c r="M1728" i="4"/>
  <c r="P1728" i="4"/>
  <c r="M1573" i="4"/>
  <c r="P1573" i="4"/>
  <c r="M998" i="4"/>
  <c r="P998" i="4"/>
  <c r="M950" i="4"/>
  <c r="P950" i="4"/>
  <c r="M1359" i="4"/>
  <c r="P1359" i="4"/>
  <c r="M4629" i="4"/>
  <c r="P4629" i="4"/>
  <c r="M521" i="4"/>
  <c r="P521" i="4"/>
  <c r="M2591" i="4"/>
  <c r="P2591" i="4"/>
  <c r="M4117" i="4"/>
  <c r="P4117" i="4"/>
  <c r="M95" i="4"/>
  <c r="P95" i="4"/>
  <c r="M91" i="4"/>
  <c r="P91" i="4"/>
  <c r="M103" i="4"/>
  <c r="P103" i="4"/>
  <c r="M4784" i="4"/>
  <c r="P4784" i="4"/>
  <c r="M4780" i="4"/>
  <c r="P4780" i="4"/>
  <c r="M3383" i="4"/>
  <c r="P3383" i="4"/>
  <c r="M1993" i="4"/>
  <c r="P1993" i="4"/>
  <c r="M1598" i="4"/>
  <c r="P1598" i="4"/>
  <c r="M897" i="4"/>
  <c r="P897" i="4"/>
  <c r="M2939" i="4"/>
  <c r="P2939" i="4"/>
  <c r="M4047" i="4"/>
  <c r="P4047" i="4"/>
  <c r="M2327" i="4"/>
  <c r="P2327" i="4"/>
  <c r="M2323" i="4"/>
  <c r="P2323" i="4"/>
  <c r="M3964" i="4"/>
  <c r="P3964" i="4"/>
  <c r="M3960" i="4"/>
  <c r="P3960" i="4"/>
  <c r="M3956" i="4"/>
  <c r="P3956" i="4"/>
  <c r="M3952" i="4"/>
  <c r="P3952" i="4"/>
  <c r="M837" i="4"/>
  <c r="P837" i="4"/>
  <c r="M2664" i="4"/>
  <c r="P2664" i="4"/>
  <c r="M2234" i="4"/>
  <c r="P2234" i="4"/>
  <c r="M418" i="4"/>
  <c r="P418" i="4"/>
  <c r="M3147" i="4"/>
  <c r="P3147" i="4"/>
  <c r="M3510" i="4"/>
  <c r="P3510" i="4"/>
  <c r="M3475" i="4"/>
  <c r="P3475" i="4"/>
  <c r="M3015" i="4"/>
  <c r="P3015" i="4"/>
  <c r="M4377" i="4"/>
  <c r="P4377" i="4"/>
  <c r="M4166" i="4"/>
  <c r="P4166" i="4"/>
  <c r="M4627" i="4"/>
  <c r="P4627" i="4"/>
  <c r="M4614" i="4"/>
  <c r="P4614" i="4"/>
  <c r="M1622" i="4"/>
  <c r="P1622" i="4"/>
  <c r="M1486" i="4"/>
  <c r="P1486" i="4"/>
  <c r="M364" i="4"/>
  <c r="P364" i="4"/>
  <c r="M4285" i="4"/>
  <c r="P4285" i="4"/>
  <c r="M2467" i="4"/>
  <c r="P2467" i="4"/>
  <c r="M3148" i="4"/>
  <c r="P3148" i="4"/>
  <c r="M4219" i="4"/>
  <c r="P4219" i="4"/>
  <c r="M3038" i="4"/>
  <c r="P3038" i="4"/>
  <c r="M3024" i="4"/>
  <c r="P3024" i="4"/>
  <c r="M331" i="4"/>
  <c r="P331" i="4"/>
  <c r="M2382" i="4"/>
  <c r="P2382" i="4"/>
  <c r="M2217" i="4"/>
  <c r="P2217" i="4"/>
  <c r="M1922" i="4"/>
  <c r="P1922" i="4"/>
  <c r="M860" i="4"/>
  <c r="P860" i="4"/>
  <c r="M604" i="4"/>
  <c r="P604" i="4"/>
  <c r="M358" i="4"/>
  <c r="P358" i="4"/>
  <c r="M3426" i="4"/>
  <c r="P3426" i="4"/>
  <c r="M1154" i="4"/>
  <c r="P1154" i="4"/>
  <c r="M2093" i="4"/>
  <c r="P2093" i="4"/>
  <c r="M1330" i="4"/>
  <c r="P1330" i="4"/>
  <c r="M1326" i="4"/>
  <c r="P1326" i="4"/>
  <c r="M1100" i="4"/>
  <c r="P1100" i="4"/>
  <c r="M3824" i="4"/>
  <c r="P3824" i="4"/>
  <c r="M3134" i="4"/>
  <c r="P3134" i="4"/>
  <c r="M3130" i="4"/>
  <c r="P3130" i="4"/>
  <c r="M3126" i="4"/>
  <c r="P3126" i="4"/>
  <c r="M3122" i="4"/>
  <c r="P3122" i="4"/>
  <c r="M3820" i="4"/>
  <c r="P3820" i="4"/>
  <c r="M4733" i="4"/>
  <c r="P4733" i="4"/>
  <c r="M313" i="4"/>
  <c r="P313" i="4"/>
  <c r="M3742" i="4"/>
  <c r="P3742" i="4"/>
  <c r="M3738" i="4"/>
  <c r="P3738" i="4"/>
  <c r="M4246" i="4"/>
  <c r="P4246" i="4"/>
  <c r="M3668" i="4"/>
  <c r="P3668" i="4"/>
  <c r="M4145" i="4"/>
  <c r="P4145" i="4"/>
  <c r="M148" i="4"/>
  <c r="P148" i="4"/>
  <c r="M1572" i="4"/>
  <c r="P1572" i="4"/>
  <c r="M996" i="4"/>
  <c r="P996" i="4"/>
  <c r="M1174" i="4"/>
  <c r="P1174" i="4"/>
  <c r="M652" i="4"/>
  <c r="P652" i="4"/>
  <c r="M634" i="4"/>
  <c r="P634" i="4"/>
  <c r="M627" i="4"/>
  <c r="P627" i="4"/>
  <c r="M596" i="4"/>
  <c r="P596" i="4"/>
  <c r="M1179" i="4"/>
  <c r="P1179" i="4"/>
  <c r="M520" i="4"/>
  <c r="P520" i="4"/>
  <c r="M2951" i="4"/>
  <c r="P2951" i="4"/>
  <c r="M4379" i="4"/>
  <c r="P4379" i="4"/>
  <c r="M374" i="4"/>
  <c r="P374" i="4"/>
  <c r="M4112" i="4"/>
  <c r="P4112" i="4"/>
  <c r="M7" i="4"/>
  <c r="P7" i="4"/>
  <c r="M3" i="4"/>
  <c r="P3" i="4"/>
  <c r="M1259" i="4"/>
  <c r="P1259" i="4"/>
  <c r="M2263" i="4"/>
  <c r="P2263" i="4"/>
  <c r="M1788" i="4"/>
  <c r="P1788" i="4"/>
  <c r="M2124" i="4"/>
  <c r="P2124" i="4"/>
  <c r="M1907" i="4"/>
  <c r="P1907" i="4"/>
  <c r="M964" i="4"/>
  <c r="P964" i="4"/>
  <c r="M1850" i="4"/>
  <c r="P1850" i="4"/>
  <c r="M2505" i="4"/>
  <c r="P2505" i="4"/>
  <c r="M2135" i="4"/>
  <c r="P2135" i="4"/>
  <c r="M1694" i="4"/>
  <c r="P1694" i="4"/>
  <c r="M2334" i="4"/>
  <c r="P2334" i="4"/>
  <c r="M279" i="4"/>
  <c r="P279" i="4"/>
  <c r="M1161" i="4"/>
  <c r="P1161" i="4"/>
  <c r="M1175" i="4"/>
  <c r="P1175" i="4"/>
  <c r="M1665" i="4"/>
  <c r="P1665" i="4"/>
  <c r="M1705" i="4"/>
  <c r="P1705" i="4"/>
  <c r="M1801" i="4"/>
  <c r="P1801" i="4"/>
  <c r="M2180" i="4"/>
  <c r="P2180" i="4"/>
  <c r="M220" i="4"/>
  <c r="P220" i="4"/>
  <c r="M445" i="4"/>
  <c r="P445" i="4"/>
  <c r="M2123" i="4"/>
  <c r="P2123" i="4"/>
  <c r="M2169" i="4"/>
  <c r="P2169" i="4"/>
  <c r="M2338" i="4"/>
  <c r="P2338" i="4"/>
  <c r="M1602" i="4"/>
  <c r="P1602" i="4"/>
  <c r="M1020" i="4"/>
  <c r="P1020" i="4"/>
  <c r="M1012" i="4"/>
  <c r="P1012" i="4"/>
  <c r="M3210" i="4"/>
  <c r="P3210" i="4"/>
  <c r="M4103" i="4"/>
  <c r="P4103" i="4"/>
  <c r="M3144" i="4"/>
  <c r="P3144" i="4"/>
  <c r="M4208" i="4"/>
  <c r="P4208" i="4"/>
  <c r="M3944" i="4"/>
  <c r="P3944" i="4"/>
  <c r="M4608" i="4"/>
  <c r="P4608" i="4"/>
  <c r="M2472" i="4"/>
  <c r="P2472" i="4"/>
  <c r="M3696" i="4"/>
  <c r="P3696" i="4"/>
  <c r="M4779" i="4"/>
  <c r="P4779" i="4"/>
  <c r="M3361" i="4"/>
  <c r="P3361" i="4"/>
  <c r="M3336" i="4"/>
  <c r="P3336" i="4"/>
  <c r="M2469" i="4"/>
  <c r="P2469" i="4"/>
  <c r="M3799" i="4"/>
  <c r="P3799" i="4"/>
  <c r="M3319" i="4"/>
  <c r="P3319" i="4"/>
  <c r="M3170" i="4"/>
  <c r="P3170" i="4"/>
  <c r="M3162" i="4"/>
  <c r="P3162" i="4"/>
  <c r="M3451" i="4"/>
  <c r="P3451" i="4"/>
  <c r="M893" i="4"/>
  <c r="P893" i="4"/>
  <c r="M2372" i="4"/>
  <c r="P2372" i="4"/>
  <c r="M2867" i="4"/>
  <c r="P2867" i="4"/>
  <c r="M2640" i="4"/>
  <c r="P2640" i="4"/>
  <c r="M2102" i="4"/>
  <c r="P2102" i="4"/>
  <c r="M2478" i="4"/>
  <c r="P2478" i="4"/>
  <c r="M776" i="4"/>
  <c r="P776" i="4"/>
  <c r="M280" i="4"/>
  <c r="P280" i="4"/>
  <c r="M3033" i="4"/>
  <c r="P3033" i="4"/>
  <c r="M1773" i="4"/>
  <c r="P1773" i="4"/>
  <c r="M2881" i="4"/>
  <c r="P2881" i="4"/>
  <c r="M3481" i="4"/>
  <c r="P3481" i="4"/>
  <c r="M1203" i="4"/>
  <c r="P1203" i="4"/>
  <c r="M460" i="4"/>
  <c r="P460" i="4"/>
  <c r="M1044" i="4"/>
  <c r="P1044" i="4"/>
  <c r="M1040" i="4"/>
  <c r="P1040" i="4"/>
  <c r="M3623" i="4"/>
  <c r="P3623" i="4"/>
  <c r="M794" i="4"/>
  <c r="P794" i="4"/>
  <c r="M4142" i="4"/>
  <c r="P4142" i="4"/>
  <c r="M2575" i="4"/>
  <c r="P2575" i="4"/>
  <c r="M547" i="4"/>
  <c r="P547" i="4"/>
  <c r="M354" i="4"/>
  <c r="P354" i="4"/>
  <c r="M346" i="4"/>
  <c r="P346" i="4"/>
  <c r="M4131" i="4"/>
  <c r="P4131" i="4"/>
  <c r="M104" i="4"/>
  <c r="P104" i="4"/>
  <c r="M4686" i="4"/>
  <c r="P4686" i="4"/>
  <c r="M4336" i="4"/>
  <c r="P4336" i="4"/>
  <c r="M4096" i="4"/>
  <c r="P4096" i="4"/>
  <c r="M4088" i="4"/>
  <c r="P4088" i="4"/>
  <c r="M4084" i="4"/>
  <c r="P4084" i="4"/>
  <c r="M842" i="4"/>
  <c r="P842" i="4"/>
  <c r="M4356" i="4"/>
  <c r="P4356" i="4"/>
  <c r="M2244" i="4"/>
  <c r="P2244" i="4"/>
  <c r="M3544" i="4"/>
  <c r="P3544" i="4"/>
  <c r="M4858" i="4"/>
  <c r="P4858" i="4"/>
  <c r="M2532" i="4"/>
  <c r="P2532" i="4"/>
  <c r="M159" i="4"/>
  <c r="P159" i="4"/>
  <c r="M1620" i="4"/>
  <c r="P1620" i="4"/>
  <c r="M3335" i="4"/>
  <c r="P3335" i="4"/>
  <c r="M423" i="4"/>
  <c r="P423" i="4"/>
  <c r="M3160" i="4"/>
  <c r="P3160" i="4"/>
  <c r="M3195" i="4"/>
  <c r="P3195" i="4"/>
  <c r="M2925" i="4"/>
  <c r="P2925" i="4"/>
  <c r="M2993" i="4"/>
  <c r="P2993" i="4"/>
  <c r="M4189" i="4"/>
  <c r="P4189" i="4"/>
  <c r="M784" i="4"/>
  <c r="P784" i="4"/>
  <c r="M2963" i="4"/>
  <c r="P2963" i="4"/>
  <c r="M3862" i="4"/>
  <c r="P3862" i="4"/>
  <c r="M1438" i="4"/>
  <c r="P1438" i="4"/>
  <c r="M2329" i="4"/>
  <c r="P2329" i="4"/>
  <c r="M2714" i="4"/>
  <c r="P2714" i="4"/>
  <c r="M2391" i="4"/>
  <c r="P2391" i="4"/>
  <c r="M2121" i="4"/>
  <c r="P2121" i="4"/>
  <c r="M1854" i="4"/>
  <c r="P1854" i="4"/>
  <c r="M2451" i="4"/>
  <c r="P2451" i="4"/>
  <c r="M967" i="4"/>
  <c r="P967" i="4"/>
  <c r="M233" i="4"/>
  <c r="P233" i="4"/>
  <c r="M187" i="4"/>
  <c r="P187" i="4"/>
  <c r="M120" i="4"/>
  <c r="P120" i="4"/>
  <c r="M3488" i="4"/>
  <c r="P3488" i="4"/>
  <c r="M3849" i="4"/>
  <c r="P3849" i="4"/>
  <c r="M3377" i="4"/>
  <c r="P3377" i="4"/>
  <c r="M4272" i="4"/>
  <c r="P4272" i="4"/>
  <c r="M1587" i="4"/>
  <c r="P1587" i="4"/>
  <c r="M2050" i="4"/>
  <c r="P2050" i="4"/>
  <c r="M3842" i="4"/>
  <c r="P3842" i="4"/>
  <c r="M3834" i="4"/>
  <c r="P3834" i="4"/>
  <c r="M1200" i="4"/>
  <c r="P1200" i="4"/>
  <c r="M3321" i="4"/>
  <c r="P3321" i="4"/>
  <c r="M3320" i="4"/>
  <c r="P3320" i="4"/>
  <c r="M4355" i="4"/>
  <c r="P4355" i="4"/>
  <c r="M883" i="4"/>
  <c r="P883" i="4"/>
  <c r="M707" i="4"/>
  <c r="P707" i="4"/>
  <c r="M945" i="4"/>
  <c r="P945" i="4"/>
  <c r="M651" i="4"/>
  <c r="P651" i="4"/>
  <c r="M2200" i="4"/>
  <c r="P2200" i="4"/>
  <c r="M4387" i="4"/>
  <c r="P4387" i="4"/>
  <c r="M4130" i="4"/>
  <c r="P4130" i="4"/>
  <c r="M275" i="4"/>
  <c r="P275" i="4"/>
  <c r="M2457" i="4"/>
  <c r="P2457" i="4"/>
  <c r="M2379" i="4"/>
  <c r="P2379" i="4"/>
  <c r="M4498" i="4"/>
  <c r="P4498" i="4"/>
  <c r="M4535" i="4"/>
  <c r="P4535" i="4"/>
  <c r="M4464" i="4"/>
  <c r="P4464" i="4"/>
  <c r="M4474" i="4"/>
  <c r="P4474" i="4"/>
  <c r="M4460" i="4"/>
  <c r="P4460" i="4"/>
  <c r="M4476" i="4"/>
  <c r="P4476" i="4"/>
  <c r="M4530" i="4"/>
  <c r="P4530" i="4"/>
  <c r="M4492" i="4"/>
  <c r="P4492" i="4"/>
  <c r="M2428" i="4"/>
  <c r="P2428" i="4"/>
  <c r="M4438" i="4"/>
  <c r="P4438" i="4"/>
  <c r="M4472" i="4"/>
  <c r="P4472" i="4"/>
  <c r="M4466" i="4"/>
  <c r="P4466" i="4"/>
  <c r="M4584" i="4"/>
  <c r="P4584" i="4"/>
  <c r="M2371" i="4"/>
  <c r="P2371" i="4"/>
  <c r="M4486" i="4"/>
  <c r="P4486" i="4"/>
  <c r="M4454" i="4"/>
  <c r="P4454" i="4"/>
  <c r="M866" i="4"/>
  <c r="P866" i="4"/>
  <c r="M4489" i="4"/>
  <c r="P4489" i="4"/>
  <c r="M2067" i="4"/>
  <c r="P2067" i="4"/>
  <c r="M1217" i="4"/>
  <c r="P1217" i="4"/>
  <c r="M4519" i="4"/>
  <c r="P4519" i="4"/>
  <c r="M4554" i="4"/>
  <c r="P4554" i="4"/>
  <c r="M2636" i="4"/>
  <c r="P2636" i="4"/>
  <c r="M710" i="4"/>
  <c r="P710" i="4"/>
  <c r="M4524" i="4"/>
  <c r="P4524" i="4"/>
  <c r="M4455" i="4"/>
  <c r="P4455" i="4"/>
  <c r="M4573" i="4"/>
  <c r="P4573" i="4"/>
  <c r="M4542" i="4"/>
  <c r="P4542" i="4"/>
  <c r="M4458" i="4"/>
  <c r="P4458" i="4"/>
  <c r="M1593" i="4"/>
  <c r="P1593" i="4"/>
  <c r="M899" i="4"/>
  <c r="P899" i="4"/>
  <c r="M4303" i="4"/>
  <c r="P4303" i="4"/>
  <c r="M4073" i="4"/>
  <c r="P4073" i="4"/>
  <c r="M3935" i="4"/>
  <c r="P3935" i="4"/>
  <c r="M3098" i="4"/>
  <c r="P3098" i="4"/>
  <c r="M3808" i="4"/>
  <c r="P3808" i="4"/>
  <c r="M3101" i="4"/>
  <c r="P3101" i="4"/>
  <c r="M4169" i="4"/>
  <c r="P4169" i="4"/>
  <c r="M3054" i="4"/>
  <c r="P3054" i="4"/>
  <c r="M2108" i="4"/>
  <c r="P2108" i="4"/>
  <c r="M4167" i="4"/>
  <c r="P4167" i="4"/>
  <c r="M3241" i="4"/>
  <c r="P3241" i="4"/>
  <c r="M4427" i="4"/>
  <c r="P4427" i="4"/>
  <c r="M938" i="4"/>
  <c r="P938" i="4"/>
  <c r="M1526" i="4"/>
  <c r="P1526" i="4"/>
  <c r="M3109" i="4"/>
  <c r="P3109" i="4"/>
  <c r="M3275" i="4"/>
  <c r="P3275" i="4"/>
  <c r="M4197" i="4"/>
  <c r="P4197" i="4"/>
  <c r="M1145" i="4"/>
  <c r="P1145" i="4"/>
  <c r="M3045" i="4"/>
  <c r="P3045" i="4"/>
  <c r="M1135" i="4"/>
  <c r="P1135" i="4"/>
  <c r="M503" i="4"/>
  <c r="P503" i="4"/>
  <c r="M640" i="4"/>
  <c r="P640" i="4"/>
  <c r="M3673" i="4"/>
  <c r="P3673" i="4"/>
  <c r="M682" i="4"/>
  <c r="P682" i="4"/>
  <c r="M3264" i="4"/>
  <c r="P3264" i="4"/>
  <c r="M3771" i="4"/>
  <c r="P3771" i="4"/>
  <c r="M876" i="4"/>
  <c r="P876" i="4"/>
  <c r="M4669" i="4"/>
  <c r="P4669" i="4"/>
  <c r="M1680" i="4"/>
  <c r="P1680" i="4"/>
  <c r="M3431" i="4"/>
  <c r="P3431" i="4"/>
  <c r="M2918" i="4"/>
  <c r="P2918" i="4"/>
  <c r="M2048" i="4"/>
  <c r="P2048" i="4"/>
  <c r="M935" i="4"/>
  <c r="P935" i="4"/>
  <c r="M3827" i="4"/>
  <c r="P3827" i="4"/>
  <c r="M119" i="4"/>
  <c r="P119" i="4"/>
  <c r="M3480" i="4"/>
  <c r="P3480" i="4"/>
  <c r="M3850" i="4"/>
  <c r="P3850" i="4"/>
  <c r="M4157" i="4"/>
  <c r="P4157" i="4"/>
  <c r="M882" i="4"/>
  <c r="P882" i="4"/>
  <c r="M4354" i="4"/>
  <c r="P4354" i="4"/>
  <c r="M2789" i="4"/>
  <c r="P2789" i="4"/>
  <c r="M3617" i="4"/>
  <c r="P3617" i="4"/>
  <c r="M701" i="4"/>
  <c r="P701" i="4"/>
  <c r="M3760" i="4"/>
  <c r="P3760" i="4"/>
  <c r="M564" i="4"/>
  <c r="P564" i="4"/>
  <c r="M1659" i="4"/>
  <c r="P1659" i="4"/>
  <c r="M4854" i="4"/>
  <c r="P4854" i="4"/>
  <c r="M2829" i="4"/>
  <c r="P2829" i="4"/>
  <c r="M4323" i="4"/>
  <c r="P4323" i="4"/>
  <c r="M3290" i="4"/>
  <c r="P3290" i="4"/>
  <c r="M248" i="4"/>
  <c r="P248" i="4"/>
  <c r="M23" i="4"/>
  <c r="P23" i="4"/>
  <c r="M1026" i="4"/>
  <c r="P1026" i="4"/>
  <c r="M4066" i="4"/>
  <c r="P4066" i="4"/>
  <c r="M1228" i="4"/>
  <c r="P1228" i="4"/>
  <c r="M3526" i="4"/>
  <c r="P3526" i="4"/>
  <c r="M4059" i="4"/>
  <c r="P4059" i="4"/>
  <c r="M4053" i="4"/>
  <c r="P4053" i="4"/>
  <c r="M4048" i="4"/>
  <c r="P4048" i="4"/>
  <c r="M3765" i="4"/>
  <c r="P3765" i="4"/>
  <c r="M1539" i="4"/>
  <c r="P1539" i="4"/>
  <c r="M4416" i="4"/>
  <c r="P4416" i="4"/>
  <c r="M3731" i="4"/>
  <c r="P3731" i="4"/>
  <c r="M4810" i="4"/>
  <c r="P4810" i="4"/>
  <c r="M4260" i="4"/>
  <c r="P4260" i="4"/>
  <c r="M4594" i="4"/>
  <c r="P4594" i="4"/>
  <c r="M530" i="4"/>
  <c r="P530" i="4"/>
  <c r="M157" i="4"/>
  <c r="P157" i="4"/>
  <c r="M3155" i="4"/>
  <c r="P3155" i="4"/>
  <c r="M4225" i="4"/>
  <c r="P4225" i="4"/>
  <c r="M2883" i="4"/>
  <c r="P2883" i="4"/>
  <c r="M333" i="4"/>
  <c r="P333" i="4"/>
  <c r="M1404" i="4"/>
  <c r="P1404" i="4"/>
  <c r="M1972" i="4"/>
  <c r="P1972" i="4"/>
  <c r="M4182" i="4"/>
  <c r="P4182" i="4"/>
  <c r="M3684" i="4"/>
  <c r="P3684" i="4"/>
  <c r="M426" i="4"/>
  <c r="P426" i="4"/>
  <c r="M1318" i="4"/>
  <c r="P1318" i="4"/>
  <c r="M1770" i="4"/>
  <c r="P1770" i="4"/>
  <c r="M3253" i="4"/>
  <c r="P3253" i="4"/>
  <c r="M1768" i="4"/>
  <c r="P1768" i="4"/>
  <c r="M1584" i="4"/>
  <c r="P1584" i="4"/>
  <c r="M3279" i="4"/>
  <c r="P3279" i="4"/>
  <c r="M2523" i="4"/>
  <c r="P2523" i="4"/>
  <c r="M1210" i="4"/>
  <c r="P1210" i="4"/>
  <c r="M4740" i="4"/>
  <c r="P4740" i="4"/>
  <c r="M2" i="4"/>
  <c r="P2" i="4"/>
  <c r="M1024" i="4"/>
  <c r="P1024" i="4"/>
  <c r="M1016" i="4"/>
  <c r="P1016" i="4"/>
  <c r="M1004" i="4"/>
  <c r="P1004" i="4"/>
  <c r="M4292" i="4"/>
  <c r="P4292" i="4"/>
  <c r="M4099" i="4"/>
  <c r="P4099" i="4"/>
  <c r="M4097" i="4"/>
  <c r="P4097" i="4"/>
  <c r="M829" i="4"/>
  <c r="P829" i="4"/>
  <c r="M420" i="4"/>
  <c r="P420" i="4"/>
  <c r="M3002" i="4"/>
  <c r="P3002" i="4"/>
  <c r="M1364" i="4"/>
  <c r="P1364" i="4"/>
  <c r="M3414" i="4"/>
  <c r="P3414" i="4"/>
  <c r="M3816" i="4"/>
  <c r="P3816" i="4"/>
  <c r="M478" i="4"/>
  <c r="P478" i="4"/>
  <c r="M4771" i="4"/>
  <c r="P4771" i="4"/>
  <c r="M4205" i="4"/>
  <c r="P4205" i="4"/>
  <c r="M3795" i="4"/>
  <c r="P3795" i="4"/>
  <c r="M3174" i="4"/>
  <c r="P3174" i="4"/>
  <c r="M3166" i="4"/>
  <c r="P3166" i="4"/>
  <c r="M2020" i="4"/>
  <c r="P2020" i="4"/>
  <c r="M3447" i="4"/>
  <c r="P3447" i="4"/>
  <c r="M112" i="4"/>
  <c r="P112" i="4"/>
  <c r="M863" i="4"/>
  <c r="P863" i="4"/>
  <c r="M4663" i="4"/>
  <c r="P4663" i="4"/>
  <c r="M2158" i="4"/>
  <c r="P2158" i="4"/>
  <c r="M1916" i="4"/>
  <c r="P1916" i="4"/>
  <c r="M1414" i="4"/>
  <c r="P1414" i="4"/>
  <c r="M621" i="4"/>
  <c r="P621" i="4"/>
  <c r="M164" i="4"/>
  <c r="P164" i="4"/>
  <c r="M1831" i="4"/>
  <c r="P1831" i="4"/>
  <c r="M1628" i="4"/>
  <c r="P1628" i="4"/>
  <c r="M2616" i="4"/>
  <c r="P2616" i="4"/>
  <c r="M3845" i="4"/>
  <c r="P3845" i="4"/>
  <c r="M3852" i="4"/>
  <c r="P3852" i="4"/>
  <c r="M3579" i="4"/>
  <c r="P3579" i="4"/>
  <c r="M3281" i="4"/>
  <c r="P3281" i="4"/>
  <c r="M753" i="4"/>
  <c r="P753" i="4"/>
  <c r="M3619" i="4"/>
  <c r="P3619" i="4"/>
  <c r="M790" i="4"/>
  <c r="P790" i="4"/>
  <c r="M2592" i="4"/>
  <c r="P2592" i="4"/>
  <c r="M2484" i="4"/>
  <c r="P2484" i="4"/>
  <c r="M447" i="4"/>
  <c r="P447" i="4"/>
  <c r="M350" i="4"/>
  <c r="P350" i="4"/>
  <c r="M4388" i="4"/>
  <c r="P4388" i="4"/>
  <c r="M3186" i="4"/>
  <c r="P3186" i="4"/>
  <c r="M4802" i="4"/>
  <c r="P4802" i="4"/>
  <c r="M4340" i="4"/>
  <c r="P4340" i="4"/>
  <c r="M4332" i="4"/>
  <c r="P4332" i="4"/>
  <c r="M3737" i="4"/>
  <c r="P3737" i="4"/>
  <c r="M4092" i="4"/>
  <c r="P4092" i="4"/>
  <c r="M4080" i="4"/>
  <c r="P4080" i="4"/>
  <c r="M3942" i="4"/>
  <c r="P3942" i="4"/>
  <c r="M2248" i="4"/>
  <c r="P2248" i="4"/>
  <c r="M3694" i="4"/>
  <c r="P3694" i="4"/>
  <c r="M2013" i="4"/>
  <c r="P2013" i="4"/>
  <c r="M3418" i="4"/>
  <c r="P3418" i="4"/>
  <c r="M2536" i="4"/>
  <c r="P2536" i="4"/>
  <c r="M2528" i="4"/>
  <c r="P2528" i="4"/>
  <c r="M3725" i="4"/>
  <c r="P3725" i="4"/>
  <c r="M1442" i="4"/>
  <c r="P1442" i="4"/>
  <c r="M2439" i="4"/>
  <c r="P2439" i="4"/>
  <c r="M3318" i="4"/>
  <c r="P3318" i="4"/>
  <c r="M3244" i="4"/>
  <c r="P3244" i="4"/>
  <c r="M1244" i="4"/>
  <c r="P1244" i="4"/>
  <c r="M3070" i="4"/>
  <c r="P3070" i="4"/>
  <c r="M3310" i="4"/>
  <c r="P3310" i="4"/>
  <c r="M2503" i="4"/>
  <c r="P2503" i="4"/>
  <c r="M780" i="4"/>
  <c r="P780" i="4"/>
  <c r="M5117" i="4"/>
  <c r="P5117" i="4"/>
  <c r="M2960" i="4"/>
  <c r="P2960" i="4"/>
  <c r="M4701" i="4"/>
  <c r="P4701" i="4"/>
  <c r="M2643" i="4"/>
  <c r="P2643" i="4"/>
  <c r="M2353" i="4"/>
  <c r="P2353" i="4"/>
  <c r="M1974" i="4"/>
  <c r="P1974" i="4"/>
  <c r="M2476" i="4"/>
  <c r="P2476" i="4"/>
  <c r="M1473" i="4"/>
  <c r="P1473" i="4"/>
  <c r="M2262" i="4"/>
  <c r="P2262" i="4"/>
  <c r="M658" i="4"/>
  <c r="P658" i="4"/>
  <c r="M191" i="4"/>
  <c r="P191" i="4"/>
  <c r="M179" i="4"/>
  <c r="P179" i="4"/>
  <c r="M1187" i="4"/>
  <c r="P1187" i="4"/>
  <c r="M1808" i="4"/>
  <c r="P1808" i="4"/>
  <c r="M3805" i="4"/>
  <c r="P3805" i="4"/>
  <c r="M371" i="4"/>
  <c r="P371" i="4"/>
  <c r="M2910" i="4"/>
  <c r="P2910" i="4"/>
  <c r="M1335" i="4"/>
  <c r="P1335" i="4"/>
  <c r="M2029" i="4"/>
  <c r="P2029" i="4"/>
  <c r="M3838" i="4"/>
  <c r="P3838" i="4"/>
  <c r="M3136" i="4"/>
  <c r="P3136" i="4"/>
  <c r="M2524" i="4"/>
  <c r="P2524" i="4"/>
  <c r="M3605" i="4"/>
  <c r="P3605" i="4"/>
  <c r="M1082" i="4"/>
  <c r="P1082" i="4"/>
  <c r="M742" i="4"/>
  <c r="P742" i="4"/>
  <c r="M713" i="4"/>
  <c r="P713" i="4"/>
  <c r="M2493" i="4"/>
  <c r="P2493" i="4"/>
  <c r="M668" i="4"/>
  <c r="P668" i="4"/>
  <c r="M4138" i="4"/>
  <c r="P4138" i="4"/>
  <c r="M577" i="4"/>
  <c r="P577" i="4"/>
  <c r="M4126" i="4"/>
  <c r="P4126" i="4"/>
  <c r="M254" i="4"/>
  <c r="P254" i="4"/>
  <c r="M4796" i="4"/>
  <c r="P4796" i="4"/>
  <c r="M4727" i="4"/>
  <c r="P4727" i="4"/>
  <c r="M4456" i="4"/>
  <c r="P4456" i="4"/>
  <c r="M4494" i="4"/>
  <c r="P4494" i="4"/>
  <c r="M3968" i="4"/>
  <c r="P3968" i="4"/>
  <c r="M4515" i="4"/>
  <c r="P4515" i="4"/>
  <c r="M4561" i="4"/>
  <c r="P4561" i="4"/>
  <c r="M4807" i="4"/>
  <c r="P4807" i="4"/>
  <c r="M4587" i="4"/>
  <c r="P4587" i="4"/>
  <c r="M2432" i="4"/>
  <c r="P2432" i="4"/>
  <c r="M4564" i="4"/>
  <c r="P4564" i="4"/>
  <c r="M3325" i="4"/>
  <c r="P3325" i="4"/>
  <c r="M4470" i="4"/>
  <c r="P4470" i="4"/>
  <c r="M2370" i="4"/>
  <c r="P2370" i="4"/>
  <c r="M4548" i="4"/>
  <c r="P4548" i="4"/>
  <c r="M2284" i="4"/>
  <c r="P2284" i="4"/>
  <c r="M3332" i="4"/>
  <c r="P3332" i="4"/>
  <c r="M4450" i="4"/>
  <c r="P4450" i="4"/>
  <c r="M1307" i="4"/>
  <c r="P1307" i="4"/>
  <c r="M2092" i="4"/>
  <c r="P2092" i="4"/>
  <c r="M4532" i="4"/>
  <c r="P4532" i="4"/>
  <c r="M4478" i="4"/>
  <c r="P4478" i="4"/>
  <c r="M4563" i="4"/>
  <c r="P4563" i="4"/>
  <c r="M4550" i="4"/>
  <c r="P4550" i="4"/>
  <c r="M448" i="4"/>
  <c r="P448" i="4"/>
  <c r="M591" i="4"/>
  <c r="P591" i="4"/>
  <c r="M551" i="4"/>
  <c r="P551" i="4"/>
  <c r="M4577" i="4"/>
  <c r="P4577" i="4"/>
  <c r="M4546" i="4"/>
  <c r="P4546" i="4"/>
  <c r="M4538" i="4"/>
  <c r="P4538" i="4"/>
  <c r="M4501" i="4"/>
  <c r="P4501" i="4"/>
  <c r="M1968" i="4"/>
  <c r="P1968" i="4"/>
  <c r="M4707" i="4"/>
  <c r="P4707" i="4"/>
  <c r="M2940" i="4"/>
  <c r="P2940" i="4"/>
  <c r="M4077" i="4"/>
  <c r="P4077" i="4"/>
  <c r="M1231" i="4"/>
  <c r="P1231" i="4"/>
  <c r="M3812" i="4"/>
  <c r="P3812" i="4"/>
  <c r="M2665" i="4"/>
  <c r="P2665" i="4"/>
  <c r="M4173" i="4"/>
  <c r="P4173" i="4"/>
  <c r="M1589" i="4"/>
  <c r="P1589" i="4"/>
  <c r="M3767" i="4"/>
  <c r="P3767" i="4"/>
  <c r="M2913" i="4"/>
  <c r="P2913" i="4"/>
  <c r="M3409" i="4"/>
  <c r="P3409" i="4"/>
  <c r="M2416" i="4"/>
  <c r="P2416" i="4"/>
  <c r="M2412" i="4"/>
  <c r="P2412" i="4"/>
  <c r="M1050" i="4"/>
  <c r="P1050" i="4"/>
  <c r="M3113" i="4"/>
  <c r="P3113" i="4"/>
  <c r="M4232" i="4"/>
  <c r="P4232" i="4"/>
  <c r="M1380" i="4"/>
  <c r="P1380" i="4"/>
  <c r="M4043" i="4"/>
  <c r="P4043" i="4"/>
  <c r="M2923" i="4"/>
  <c r="P2923" i="4"/>
  <c r="M3041" i="4"/>
  <c r="P3041" i="4"/>
  <c r="M2966" i="4"/>
  <c r="P2966" i="4"/>
  <c r="M2220" i="4"/>
  <c r="P2220" i="4"/>
  <c r="M3677" i="4"/>
  <c r="P3677" i="4"/>
  <c r="M4177" i="4"/>
  <c r="P4177" i="4"/>
  <c r="M1804" i="4"/>
  <c r="P1804" i="4"/>
  <c r="M3230" i="4"/>
  <c r="P3230" i="4"/>
  <c r="M1750" i="4"/>
  <c r="P1750" i="4"/>
  <c r="M1741" i="4"/>
  <c r="P1741" i="4"/>
  <c r="M1586" i="4"/>
  <c r="P1586" i="4"/>
  <c r="M2922" i="4"/>
  <c r="P2922" i="4"/>
  <c r="M1361" i="4"/>
  <c r="P1361" i="4"/>
  <c r="M2028" i="4"/>
  <c r="P2028" i="4"/>
  <c r="M3831" i="4"/>
  <c r="P3831" i="4"/>
  <c r="M2006" i="4"/>
  <c r="P2006" i="4"/>
  <c r="M3093" i="4"/>
  <c r="P3093" i="4"/>
  <c r="M3308" i="4"/>
  <c r="P3308" i="4"/>
  <c r="M3746" i="4"/>
  <c r="P3746" i="4"/>
  <c r="M4153" i="4"/>
  <c r="P4153" i="4"/>
  <c r="M3303" i="4"/>
  <c r="P3303" i="4"/>
  <c r="M741" i="4"/>
  <c r="P741" i="4"/>
  <c r="M2850" i="4"/>
  <c r="P2850" i="4"/>
  <c r="M140" i="4"/>
  <c r="P140" i="4"/>
  <c r="M4600" i="4"/>
  <c r="P4600" i="4"/>
  <c r="M2662" i="4"/>
  <c r="P2662" i="4"/>
  <c r="M379" i="4"/>
  <c r="P379" i="4"/>
  <c r="M4382" i="4"/>
  <c r="P4382" i="4"/>
  <c r="M4119" i="4"/>
  <c r="P4119" i="4"/>
  <c r="M3294" i="4"/>
  <c r="P3294" i="4"/>
  <c r="M3286" i="4"/>
  <c r="P3286" i="4"/>
  <c r="M512" i="4"/>
  <c r="P512" i="4"/>
  <c r="M1030" i="4"/>
  <c r="P1030" i="4"/>
  <c r="M4070" i="4"/>
  <c r="P4070" i="4"/>
  <c r="M3528" i="4"/>
  <c r="P3528" i="4"/>
  <c r="M1224" i="4"/>
  <c r="P1224" i="4"/>
  <c r="M3931" i="4"/>
  <c r="P3931" i="4"/>
  <c r="M3878" i="4"/>
  <c r="P3878" i="4"/>
  <c r="M4052" i="4"/>
  <c r="P4052" i="4"/>
  <c r="M4350" i="4"/>
  <c r="P4350" i="4"/>
  <c r="M877" i="4"/>
  <c r="P877" i="4"/>
  <c r="M4420" i="4"/>
  <c r="P4420" i="4"/>
  <c r="M4415" i="4"/>
  <c r="P4415" i="4"/>
  <c r="M3454" i="4"/>
  <c r="P3454" i="4"/>
  <c r="M3415" i="4"/>
  <c r="P3415" i="4"/>
  <c r="M4261" i="4"/>
  <c r="P4261" i="4"/>
  <c r="M1947" i="4"/>
  <c r="P1947" i="4"/>
  <c r="M1291" i="4"/>
  <c r="P1291" i="4"/>
  <c r="M4201" i="4"/>
  <c r="P4201" i="4"/>
  <c r="M4229" i="4"/>
  <c r="P4229" i="4"/>
  <c r="M3152" i="4"/>
  <c r="P3152" i="4"/>
  <c r="M3762" i="4"/>
  <c r="P3762" i="4"/>
  <c r="M1408" i="4"/>
  <c r="P1408" i="4"/>
  <c r="M1400" i="4"/>
  <c r="P1400" i="4"/>
  <c r="M1183" i="4"/>
  <c r="P1183" i="4"/>
  <c r="M857" i="4"/>
  <c r="P857" i="4"/>
  <c r="M1653" i="4"/>
  <c r="P1653" i="4"/>
  <c r="M2492" i="4"/>
  <c r="P2492" i="4"/>
  <c r="M4040" i="4"/>
  <c r="P4040" i="4"/>
  <c r="M2202" i="4"/>
  <c r="P2202" i="4"/>
  <c r="M3252" i="4"/>
  <c r="P3252" i="4"/>
  <c r="M1590" i="4"/>
  <c r="P1590" i="4"/>
  <c r="M2044" i="4"/>
  <c r="P2044" i="4"/>
  <c r="M1208" i="4"/>
  <c r="P1208" i="4"/>
  <c r="M3190" i="4"/>
  <c r="P3190" i="4"/>
  <c r="M3610" i="4"/>
  <c r="P3610" i="4"/>
  <c r="M3575" i="4"/>
  <c r="P3575" i="4"/>
  <c r="M656" i="4"/>
  <c r="P656" i="4"/>
  <c r="M1125" i="4"/>
  <c r="P1125" i="4"/>
  <c r="M1123" i="4"/>
  <c r="P1123" i="4"/>
  <c r="M1730" i="4"/>
  <c r="P1730" i="4"/>
  <c r="M2634" i="4"/>
  <c r="P2634" i="4"/>
  <c r="M1000" i="4"/>
  <c r="P1000" i="4"/>
  <c r="M997" i="4"/>
  <c r="P997" i="4"/>
  <c r="M712" i="4"/>
  <c r="P712" i="4"/>
  <c r="M4631" i="4"/>
  <c r="P4631" i="4"/>
  <c r="M4425" i="4"/>
  <c r="P4425" i="4"/>
  <c r="M1121" i="4"/>
  <c r="P1121" i="4"/>
  <c r="M2590" i="4"/>
  <c r="P2590" i="4"/>
  <c r="M4116" i="4"/>
  <c r="P4116" i="4"/>
  <c r="M94" i="4"/>
  <c r="P94" i="4"/>
  <c r="M2802" i="4"/>
  <c r="P2802" i="4"/>
  <c r="M102" i="4"/>
  <c r="P102" i="4"/>
  <c r="M4783" i="4"/>
  <c r="P4783" i="4"/>
  <c r="M4612" i="4"/>
  <c r="P4612" i="4"/>
  <c r="M1996" i="4"/>
  <c r="P1996" i="4"/>
  <c r="M1601" i="4"/>
  <c r="P1601" i="4"/>
  <c r="M486" i="4"/>
  <c r="P486" i="4"/>
  <c r="M896" i="4"/>
  <c r="P896" i="4"/>
  <c r="M3142" i="4"/>
  <c r="P3142" i="4"/>
  <c r="M4046" i="4"/>
  <c r="P4046" i="4"/>
  <c r="M2326" i="4"/>
  <c r="P2326" i="4"/>
  <c r="M3967" i="4"/>
  <c r="P3967" i="4"/>
  <c r="M3963" i="4"/>
  <c r="P3963" i="4"/>
  <c r="M3959" i="4"/>
  <c r="P3959" i="4"/>
  <c r="M3955" i="4"/>
  <c r="P3955" i="4"/>
  <c r="M3951" i="4"/>
  <c r="P3951" i="4"/>
  <c r="M836" i="4"/>
  <c r="P836" i="4"/>
  <c r="M2237" i="4"/>
  <c r="P2237" i="4"/>
  <c r="M2233" i="4"/>
  <c r="P2233" i="4"/>
  <c r="M417" i="4"/>
  <c r="P417" i="4"/>
  <c r="M3540" i="4"/>
  <c r="P3540" i="4"/>
  <c r="M3498" i="4"/>
  <c r="P3498" i="4"/>
  <c r="M3018" i="4"/>
  <c r="P3018" i="4"/>
  <c r="M3014" i="4"/>
  <c r="P3014" i="4"/>
  <c r="M4376" i="4"/>
  <c r="P4376" i="4"/>
  <c r="M4165" i="4"/>
  <c r="P4165" i="4"/>
  <c r="M4617" i="4"/>
  <c r="P4617" i="4"/>
  <c r="M3400" i="4"/>
  <c r="P3400" i="4"/>
  <c r="M1621" i="4"/>
  <c r="P1621" i="4"/>
  <c r="M1485" i="4"/>
  <c r="P1485" i="4"/>
  <c r="M363" i="4"/>
  <c r="P363" i="4"/>
  <c r="M1483" i="4"/>
  <c r="P1483" i="4"/>
  <c r="M3151" i="4"/>
  <c r="P3151" i="4"/>
  <c r="M4222" i="4"/>
  <c r="P4222" i="4"/>
  <c r="M1870" i="4"/>
  <c r="P1870" i="4"/>
  <c r="M3037" i="4"/>
  <c r="P3037" i="4"/>
  <c r="M3023" i="4"/>
  <c r="P3023" i="4"/>
  <c r="M330" i="4"/>
  <c r="P330" i="4"/>
  <c r="M2313" i="4"/>
  <c r="P2313" i="4"/>
  <c r="M2216" i="4"/>
  <c r="P2216" i="4"/>
  <c r="M681" i="4"/>
  <c r="P681" i="4"/>
  <c r="M2897" i="4"/>
  <c r="P2897" i="4"/>
  <c r="M533" i="4"/>
  <c r="P533" i="4"/>
  <c r="M1302" i="4"/>
  <c r="P1302" i="4"/>
  <c r="M3425" i="4"/>
  <c r="P3425" i="4"/>
  <c r="M1153" i="4"/>
  <c r="P1153" i="4"/>
  <c r="M1333" i="4"/>
  <c r="P1333" i="4"/>
  <c r="M1329" i="4"/>
  <c r="P1329" i="4"/>
  <c r="M1283" i="4"/>
  <c r="P1283" i="4"/>
  <c r="M1099" i="4"/>
  <c r="P1099" i="4"/>
  <c r="M3823" i="4"/>
  <c r="P3823" i="4"/>
  <c r="M3133" i="4"/>
  <c r="P3133" i="4"/>
  <c r="M3129" i="4"/>
  <c r="P3129" i="4"/>
  <c r="M3125" i="4"/>
  <c r="P3125" i="4"/>
  <c r="M3121" i="4"/>
  <c r="P3121" i="4"/>
  <c r="M4736" i="4"/>
  <c r="P4736" i="4"/>
  <c r="M4732" i="4"/>
  <c r="P4732" i="4"/>
  <c r="M3745" i="4"/>
  <c r="P3745" i="4"/>
  <c r="M3741" i="4"/>
  <c r="P3741" i="4"/>
  <c r="M3574" i="4"/>
  <c r="P3574" i="4"/>
  <c r="M3671" i="4"/>
  <c r="P3671" i="4"/>
  <c r="M3667" i="4"/>
  <c r="P3667" i="4"/>
  <c r="M4144" i="4"/>
  <c r="P4144" i="4"/>
  <c r="M147" i="4"/>
  <c r="P147" i="4"/>
  <c r="M1571" i="4"/>
  <c r="P1571" i="4"/>
  <c r="M1132" i="4"/>
  <c r="P1132" i="4"/>
  <c r="M4640" i="4"/>
  <c r="P4640" i="4"/>
  <c r="M648" i="4"/>
  <c r="P648" i="4"/>
  <c r="M633" i="4"/>
  <c r="P633" i="4"/>
  <c r="M626" i="4"/>
  <c r="P626" i="4"/>
  <c r="M566" i="4"/>
  <c r="P566" i="4"/>
  <c r="M1178" i="4"/>
  <c r="P1178" i="4"/>
  <c r="M519" i="4"/>
  <c r="P519" i="4"/>
  <c r="M4115" i="4"/>
  <c r="P4115" i="4"/>
  <c r="M4590" i="4"/>
  <c r="P4590" i="4"/>
  <c r="M2473" i="4"/>
  <c r="P2473" i="4"/>
  <c r="M3185" i="4"/>
  <c r="P3185" i="4"/>
  <c r="M6" i="4"/>
  <c r="P6" i="4"/>
  <c r="M239" i="4"/>
  <c r="P239" i="4"/>
  <c r="M661" i="4"/>
  <c r="P661" i="4"/>
  <c r="M1260" i="4"/>
  <c r="P1260" i="4"/>
  <c r="M1273" i="4"/>
  <c r="P1273" i="4"/>
  <c r="M1511" i="4"/>
  <c r="P1511" i="4"/>
  <c r="M1557" i="4"/>
  <c r="P1557" i="4"/>
  <c r="M3688" i="4"/>
  <c r="P3688" i="4"/>
  <c r="M1827" i="4"/>
  <c r="P1827" i="4"/>
  <c r="M1954" i="4"/>
  <c r="P1954" i="4"/>
  <c r="M2364" i="4"/>
  <c r="P2364" i="4"/>
  <c r="M166" i="4"/>
  <c r="P166" i="4"/>
  <c r="M1904" i="4"/>
  <c r="P1904" i="4"/>
  <c r="M1908" i="4"/>
  <c r="P1908" i="4"/>
  <c r="M2504" i="4"/>
  <c r="P2504" i="4"/>
  <c r="M162" i="4"/>
  <c r="P162" i="4"/>
  <c r="M1530" i="4"/>
  <c r="P1530" i="4"/>
  <c r="M4832" i="4"/>
  <c r="P4832" i="4"/>
  <c r="M918" i="4"/>
  <c r="P918" i="4"/>
  <c r="M1851" i="4"/>
  <c r="P1851" i="4"/>
  <c r="M492" i="4"/>
  <c r="P492" i="4"/>
  <c r="M2134" i="4"/>
  <c r="P2134" i="4"/>
  <c r="M1914" i="4"/>
  <c r="P1914" i="4"/>
  <c r="M1501" i="4"/>
  <c r="P1501" i="4"/>
  <c r="M236" i="4"/>
  <c r="P236" i="4"/>
  <c r="M2136" i="4"/>
  <c r="P2136" i="4"/>
  <c r="M1670" i="4"/>
  <c r="P1670" i="4"/>
  <c r="M1691" i="4"/>
  <c r="P1691" i="4"/>
  <c r="M1695" i="4"/>
  <c r="P1695" i="4"/>
  <c r="M2515" i="4"/>
  <c r="P2515" i="4"/>
  <c r="M2113" i="4"/>
  <c r="P2113" i="4"/>
  <c r="M2359" i="4"/>
  <c r="P2359" i="4"/>
  <c r="M86" i="4"/>
  <c r="P86" i="4"/>
  <c r="M441" i="4"/>
  <c r="P441" i="4"/>
  <c r="M852" i="4"/>
  <c r="P852" i="4"/>
  <c r="M2835" i="4"/>
  <c r="P2835" i="4"/>
  <c r="M323" i="4"/>
  <c r="P323" i="4"/>
  <c r="M1278" i="4"/>
  <c r="P1278" i="4"/>
  <c r="M1655" i="4"/>
  <c r="P1655" i="4"/>
  <c r="M1666" i="4"/>
  <c r="P1666" i="4"/>
  <c r="M1785" i="4"/>
  <c r="P1785" i="4"/>
  <c r="M1918" i="4"/>
  <c r="P1918" i="4"/>
  <c r="M123" i="4"/>
  <c r="P123" i="4"/>
  <c r="M221" i="4"/>
  <c r="P221" i="4"/>
  <c r="M637" i="4"/>
  <c r="P637" i="4"/>
  <c r="M2165" i="4"/>
  <c r="P2165" i="4"/>
  <c r="M2170" i="4"/>
  <c r="P2170" i="4"/>
  <c r="M2388" i="4"/>
  <c r="P2388" i="4"/>
  <c r="M1992" i="4"/>
  <c r="P1992" i="4"/>
  <c r="M1568" i="4"/>
  <c r="P1568" i="4"/>
  <c r="M1023" i="4"/>
  <c r="P1023" i="4"/>
  <c r="M1019" i="4"/>
  <c r="P1019" i="4"/>
  <c r="M1015" i="4"/>
  <c r="P1015" i="4"/>
  <c r="M1011" i="4"/>
  <c r="P1011" i="4"/>
  <c r="M1003" i="4"/>
  <c r="P1003" i="4"/>
  <c r="M1247" i="4"/>
  <c r="P1247" i="4"/>
  <c r="M4343" i="4"/>
  <c r="P4343" i="4"/>
  <c r="M4102" i="4"/>
  <c r="P4102" i="4"/>
  <c r="M4098" i="4"/>
  <c r="P4098" i="4"/>
  <c r="M3143" i="4"/>
  <c r="P3143" i="4"/>
  <c r="M4214" i="4"/>
  <c r="P4214" i="4"/>
  <c r="M4207" i="4"/>
  <c r="P4207" i="4"/>
  <c r="M828" i="4"/>
  <c r="P828" i="4"/>
  <c r="M3872" i="4"/>
  <c r="P3872" i="4"/>
  <c r="M419" i="4"/>
  <c r="P419" i="4"/>
  <c r="M3616" i="4"/>
  <c r="P3616" i="4"/>
  <c r="M3001" i="4"/>
  <c r="P3001" i="4"/>
  <c r="M3539" i="4"/>
  <c r="P3539" i="4"/>
  <c r="M431" i="4"/>
  <c r="P431" i="4"/>
  <c r="M4168" i="4"/>
  <c r="P4168" i="4"/>
  <c r="M375" i="4"/>
  <c r="P375" i="4"/>
  <c r="M868" i="4"/>
  <c r="P868" i="4"/>
  <c r="M2322" i="4"/>
  <c r="P2322" i="4"/>
  <c r="M3360" i="4"/>
  <c r="P3360" i="4"/>
  <c r="M4199" i="4"/>
  <c r="P4199" i="4"/>
  <c r="M2440" i="4"/>
  <c r="P2440" i="4"/>
  <c r="M4770" i="4"/>
  <c r="P4770" i="4"/>
  <c r="M1107" i="4"/>
  <c r="P1107" i="4"/>
  <c r="M4204" i="4"/>
  <c r="P4204" i="4"/>
  <c r="M3798" i="4"/>
  <c r="P3798" i="4"/>
  <c r="M3794" i="4"/>
  <c r="P3794" i="4"/>
  <c r="M3177" i="4"/>
  <c r="P3177" i="4"/>
  <c r="M3173" i="4"/>
  <c r="P3173" i="4"/>
  <c r="M3169" i="4"/>
  <c r="P3169" i="4"/>
  <c r="M3165" i="4"/>
  <c r="P3165" i="4"/>
  <c r="M3161" i="4"/>
  <c r="P3161" i="4"/>
  <c r="M3194" i="4"/>
  <c r="P3194" i="4"/>
  <c r="M3450" i="4"/>
  <c r="P3450" i="4"/>
  <c r="M1551" i="4"/>
  <c r="P1551" i="4"/>
  <c r="M3607" i="4"/>
  <c r="P3607" i="4"/>
  <c r="M111" i="4"/>
  <c r="P111" i="4"/>
  <c r="M1465" i="4"/>
  <c r="P1465" i="4"/>
  <c r="M3271" i="4"/>
  <c r="P3271" i="4"/>
  <c r="M2866" i="4"/>
  <c r="P2866" i="4"/>
  <c r="M4654" i="4"/>
  <c r="P4654" i="4"/>
  <c r="M2510" i="4"/>
  <c r="P2510" i="4"/>
  <c r="M2157" i="4"/>
  <c r="P2157" i="4"/>
  <c r="M2100" i="4"/>
  <c r="P2100" i="4"/>
  <c r="M1915" i="4"/>
  <c r="P1915" i="4"/>
  <c r="M1790" i="4"/>
  <c r="P1790" i="4"/>
  <c r="M923" i="4"/>
  <c r="P923" i="4"/>
  <c r="M775" i="4"/>
  <c r="P775" i="4"/>
  <c r="M618" i="4"/>
  <c r="P618" i="4"/>
  <c r="M168" i="4"/>
  <c r="P168" i="4"/>
  <c r="M163" i="4"/>
  <c r="P163" i="4"/>
  <c r="M3032" i="4"/>
  <c r="P3032" i="4"/>
  <c r="M1830" i="4"/>
  <c r="P1830" i="4"/>
  <c r="M734" i="4"/>
  <c r="P734" i="4"/>
  <c r="M1627" i="4"/>
  <c r="P1627" i="4"/>
  <c r="M2615" i="4"/>
  <c r="P2615" i="4"/>
  <c r="M2053" i="4"/>
  <c r="P2053" i="4"/>
  <c r="M675" i="4"/>
  <c r="P675" i="4"/>
  <c r="M3138" i="4"/>
  <c r="P3138" i="4"/>
  <c r="M1202" i="4"/>
  <c r="P1202" i="4"/>
  <c r="M463" i="4"/>
  <c r="P463" i="4"/>
  <c r="M4161" i="4"/>
  <c r="P4161" i="4"/>
  <c r="M3665" i="4"/>
  <c r="P3665" i="4"/>
  <c r="M3284" i="4"/>
  <c r="P3284" i="4"/>
  <c r="M1043" i="4"/>
  <c r="P1043" i="4"/>
  <c r="M1039" i="4"/>
  <c r="P1039" i="4"/>
  <c r="M752" i="4"/>
  <c r="P752" i="4"/>
  <c r="M3622" i="4"/>
  <c r="P3622" i="4"/>
  <c r="M3618" i="4"/>
  <c r="P3618" i="4"/>
  <c r="M793" i="4"/>
  <c r="P793" i="4"/>
  <c r="M789" i="4"/>
  <c r="P789" i="4"/>
  <c r="M4141" i="4"/>
  <c r="P4141" i="4"/>
  <c r="M2578" i="4"/>
  <c r="P2578" i="4"/>
  <c r="M2574" i="4"/>
  <c r="P2574" i="4"/>
  <c r="M2483" i="4"/>
  <c r="P2483" i="4"/>
  <c r="M546" i="4"/>
  <c r="P546" i="4"/>
  <c r="M446" i="4"/>
  <c r="P446" i="4"/>
  <c r="M353" i="4"/>
  <c r="P353" i="4"/>
  <c r="M349" i="4"/>
  <c r="P349" i="4"/>
  <c r="M345" i="4"/>
  <c r="P345" i="4"/>
  <c r="M4134" i="4"/>
  <c r="P4134" i="4"/>
  <c r="M1564" i="4"/>
  <c r="P1564" i="4"/>
  <c r="M3792" i="4"/>
  <c r="P3792" i="4"/>
  <c r="M4437" i="4"/>
  <c r="P4437" i="4"/>
  <c r="M4801" i="4"/>
  <c r="P4801" i="4"/>
  <c r="M4685" i="4"/>
  <c r="P4685" i="4"/>
  <c r="M4339" i="4"/>
  <c r="P4339" i="4"/>
  <c r="M4335" i="4"/>
  <c r="P4335" i="4"/>
  <c r="M2945" i="4"/>
  <c r="P2945" i="4"/>
  <c r="M3736" i="4"/>
  <c r="P3736" i="4"/>
  <c r="M4095" i="4"/>
  <c r="P4095" i="4"/>
  <c r="M4091" i="4"/>
  <c r="P4091" i="4"/>
  <c r="M4087" i="4"/>
  <c r="P4087" i="4"/>
  <c r="M4083" i="4"/>
  <c r="P4083" i="4"/>
  <c r="M4079" i="4"/>
  <c r="P4079" i="4"/>
  <c r="M841" i="4"/>
  <c r="P841" i="4"/>
  <c r="M3941" i="4"/>
  <c r="P3941" i="4"/>
  <c r="M3140" i="4"/>
  <c r="P3140" i="4"/>
  <c r="M2247" i="4"/>
  <c r="P2247" i="4"/>
  <c r="M3019" i="4"/>
  <c r="P3019" i="4"/>
  <c r="M3693" i="4"/>
  <c r="P3693" i="4"/>
  <c r="M3543" i="4"/>
  <c r="P3543" i="4"/>
  <c r="M1515" i="4"/>
  <c r="P1515" i="4"/>
  <c r="M3421" i="4"/>
  <c r="P3421" i="4"/>
  <c r="M3487" i="4"/>
  <c r="P3487" i="4"/>
  <c r="M2535" i="4"/>
  <c r="P2535" i="4"/>
  <c r="M2531" i="4"/>
  <c r="P2531" i="4"/>
  <c r="M2527" i="4"/>
  <c r="P2527" i="4"/>
  <c r="M3402" i="4"/>
  <c r="P3402" i="4"/>
  <c r="M3724" i="4"/>
  <c r="P3724" i="4"/>
  <c r="M1619" i="4"/>
  <c r="P1619" i="4"/>
  <c r="M1441" i="4"/>
  <c r="P1441" i="4"/>
  <c r="M3334" i="4"/>
  <c r="P3334" i="4"/>
  <c r="M2438" i="4"/>
  <c r="P2438" i="4"/>
  <c r="M2928" i="4"/>
  <c r="P2928" i="4"/>
  <c r="M3317" i="4"/>
  <c r="P3317" i="4"/>
  <c r="M3159" i="4"/>
  <c r="P3159" i="4"/>
  <c r="M3243" i="4"/>
  <c r="P3243" i="4"/>
  <c r="M2791" i="4"/>
  <c r="P2791" i="4"/>
  <c r="M1243" i="4"/>
  <c r="P1243" i="4"/>
  <c r="M4041" i="4"/>
  <c r="P4041" i="4"/>
  <c r="M335" i="4"/>
  <c r="P335" i="4"/>
  <c r="M3313" i="4"/>
  <c r="P3313" i="4"/>
  <c r="M2969" i="4"/>
  <c r="P2969" i="4"/>
  <c r="M4188" i="4"/>
  <c r="P4188" i="4"/>
  <c r="M2398" i="4"/>
  <c r="P2398" i="4"/>
  <c r="M783" i="4"/>
  <c r="P783" i="4"/>
  <c r="M779" i="4"/>
  <c r="P779" i="4"/>
  <c r="M2962" i="4"/>
  <c r="P2962" i="4"/>
  <c r="M3309" i="4"/>
  <c r="P3309" i="4"/>
  <c r="M2227" i="4"/>
  <c r="P2227" i="4"/>
  <c r="M1105" i="4"/>
  <c r="P1105" i="4"/>
  <c r="M2959" i="4"/>
  <c r="P2959" i="4"/>
  <c r="M4704" i="4"/>
  <c r="P4704" i="4"/>
  <c r="M4678" i="4"/>
  <c r="P4678" i="4"/>
  <c r="M2713" i="4"/>
  <c r="P2713" i="4"/>
  <c r="M2642" i="4"/>
  <c r="P2642" i="4"/>
  <c r="M2390" i="4"/>
  <c r="P2390" i="4"/>
  <c r="M2352" i="4"/>
  <c r="P2352" i="4"/>
  <c r="M2116" i="4"/>
  <c r="P2116" i="4"/>
  <c r="M1857" i="4"/>
  <c r="P1857" i="4"/>
  <c r="M1853" i="4"/>
  <c r="P1853" i="4"/>
  <c r="M2461" i="4"/>
  <c r="P2461" i="4"/>
  <c r="M1711" i="4"/>
  <c r="P1711" i="4"/>
  <c r="M1460" i="4"/>
  <c r="P1460" i="4"/>
  <c r="M2261" i="4"/>
  <c r="P2261" i="4"/>
  <c r="M664" i="4"/>
  <c r="P664" i="4"/>
  <c r="M442" i="4"/>
  <c r="P442" i="4"/>
  <c r="M194" i="4"/>
  <c r="P194" i="4"/>
  <c r="M190" i="4"/>
  <c r="P190" i="4"/>
  <c r="M186" i="4"/>
  <c r="P186" i="4"/>
  <c r="M178" i="4"/>
  <c r="P178" i="4"/>
  <c r="M73" i="4"/>
  <c r="P73" i="4"/>
  <c r="M62" i="4"/>
  <c r="P62" i="4"/>
  <c r="M3208" i="4"/>
  <c r="P3208" i="4"/>
  <c r="M1807" i="4"/>
  <c r="P1807" i="4"/>
  <c r="M3848" i="4"/>
  <c r="P3848" i="4"/>
  <c r="M3804" i="4"/>
  <c r="P3804" i="4"/>
  <c r="M1792" i="4"/>
  <c r="P1792" i="4"/>
  <c r="M360" i="4"/>
  <c r="P360" i="4"/>
  <c r="M4271" i="4"/>
  <c r="P4271" i="4"/>
  <c r="M2909" i="4"/>
  <c r="P2909" i="4"/>
  <c r="M2345" i="4"/>
  <c r="P2345" i="4"/>
  <c r="M1334" i="4"/>
  <c r="P1334" i="4"/>
  <c r="M2032" i="4"/>
  <c r="P2032" i="4"/>
  <c r="M3563" i="4"/>
  <c r="P3563" i="4"/>
  <c r="M3841" i="4"/>
  <c r="P3841" i="4"/>
  <c r="M3837" i="4"/>
  <c r="P3837" i="4"/>
  <c r="M3833" i="4"/>
  <c r="P3833" i="4"/>
  <c r="M3135" i="4"/>
  <c r="P3135" i="4"/>
  <c r="M1199" i="4"/>
  <c r="P1199" i="4"/>
  <c r="M1111" i="4"/>
  <c r="P1111" i="4"/>
  <c r="M4436" i="4"/>
  <c r="P4436" i="4"/>
  <c r="M3604" i="4"/>
  <c r="P3604" i="4"/>
  <c r="M786" i="4"/>
  <c r="P786" i="4"/>
  <c r="M1081" i="4"/>
  <c r="P1081" i="4"/>
  <c r="M745" i="4"/>
  <c r="P745" i="4"/>
  <c r="M739" i="4"/>
  <c r="P739" i="4"/>
  <c r="M2894" i="4"/>
  <c r="P2894" i="4"/>
  <c r="M959" i="4"/>
  <c r="P959" i="4"/>
  <c r="M3367" i="4"/>
  <c r="P3367" i="4"/>
  <c r="M141" i="4"/>
  <c r="P141" i="4"/>
  <c r="M698" i="4"/>
  <c r="P698" i="4"/>
  <c r="M694" i="4"/>
  <c r="P694" i="4"/>
  <c r="M650" i="4"/>
  <c r="P650" i="4"/>
  <c r="M2573" i="4"/>
  <c r="P2573" i="4"/>
  <c r="M1455" i="4"/>
  <c r="P1455" i="4"/>
  <c r="M554" i="4"/>
  <c r="P554" i="4"/>
  <c r="M4386" i="4"/>
  <c r="P4386" i="4"/>
  <c r="M4129" i="4"/>
  <c r="P4129" i="4"/>
  <c r="M4125" i="4"/>
  <c r="P4125" i="4"/>
  <c r="M274" i="4"/>
  <c r="P274" i="4"/>
  <c r="M253" i="4"/>
  <c r="P253" i="4"/>
  <c r="M2456" i="4"/>
  <c r="P2456" i="4"/>
  <c r="M4795" i="4"/>
  <c r="P4795" i="4"/>
  <c r="M2562" i="4"/>
  <c r="P2562" i="4"/>
  <c r="M1009" i="4"/>
  <c r="P1009" i="4"/>
  <c r="M4569" i="4"/>
  <c r="P4569" i="4"/>
  <c r="M4497" i="4"/>
  <c r="P4497" i="4"/>
  <c r="M4493" i="4"/>
  <c r="P4493" i="4"/>
  <c r="M4534" i="4"/>
  <c r="P4534" i="4"/>
  <c r="M840" i="4"/>
  <c r="P840" i="4"/>
  <c r="M4463" i="4"/>
  <c r="P4463" i="4"/>
  <c r="M4549" i="4"/>
  <c r="P4549" i="4"/>
  <c r="M4514" i="4"/>
  <c r="P4514" i="4"/>
  <c r="M4459" i="4"/>
  <c r="P4459" i="4"/>
  <c r="M4523" i="4"/>
  <c r="P4523" i="4"/>
  <c r="M4560" i="4"/>
  <c r="P4560" i="4"/>
  <c r="M859" i="4"/>
  <c r="P859" i="4"/>
  <c r="M4529" i="4"/>
  <c r="P4529" i="4"/>
  <c r="M4588" i="4"/>
  <c r="P4588" i="4"/>
  <c r="M4491" i="4"/>
  <c r="P4491" i="4"/>
  <c r="M2431" i="4"/>
  <c r="P2431" i="4"/>
  <c r="M1063" i="4"/>
  <c r="P1063" i="4"/>
  <c r="M4559" i="4"/>
  <c r="P4559" i="4"/>
  <c r="M1110" i="4"/>
  <c r="P1110" i="4"/>
  <c r="M3329" i="4"/>
  <c r="P3329" i="4"/>
  <c r="M4471" i="4"/>
  <c r="P4471" i="4"/>
  <c r="M4469" i="4"/>
  <c r="P4469" i="4"/>
  <c r="M4465" i="4"/>
  <c r="P4465" i="4"/>
  <c r="M337" i="4"/>
  <c r="P337" i="4"/>
  <c r="M4583" i="4"/>
  <c r="P4583" i="4"/>
  <c r="M4547" i="4"/>
  <c r="P4547" i="4"/>
  <c r="M2864" i="4"/>
  <c r="P2864" i="4"/>
  <c r="M645" i="4"/>
  <c r="P645" i="4"/>
  <c r="M4487" i="4"/>
  <c r="P4487" i="4"/>
  <c r="M3331" i="4"/>
  <c r="P3331" i="4"/>
  <c r="M4453" i="4"/>
  <c r="P4453" i="4"/>
  <c r="M2435" i="4"/>
  <c r="P2435" i="4"/>
  <c r="M361" i="4"/>
  <c r="P361" i="4"/>
  <c r="M4442" i="4"/>
  <c r="P4442" i="4"/>
  <c r="M4509" i="4"/>
  <c r="P4509" i="4"/>
  <c r="M2091" i="4"/>
  <c r="P2091" i="4"/>
  <c r="M2060" i="4"/>
  <c r="P2060" i="4"/>
  <c r="M4531" i="4"/>
  <c r="P4531" i="4"/>
  <c r="M1216" i="4"/>
  <c r="P1216" i="4"/>
  <c r="M1581" i="4"/>
  <c r="P1581" i="4"/>
  <c r="M4518" i="4"/>
  <c r="P4518" i="4"/>
  <c r="M4557" i="4"/>
  <c r="P4557" i="4"/>
  <c r="M4553" i="4"/>
  <c r="P4553" i="4"/>
  <c r="M772" i="4"/>
  <c r="P772" i="4"/>
  <c r="M2635" i="4"/>
  <c r="P2635" i="4"/>
  <c r="M714" i="4"/>
  <c r="P714" i="4"/>
  <c r="M709" i="4"/>
  <c r="P709" i="4"/>
  <c r="M590" i="4"/>
  <c r="P590" i="4"/>
  <c r="M4562" i="4"/>
  <c r="P4562" i="4"/>
  <c r="M550" i="4"/>
  <c r="P550" i="4"/>
  <c r="M4510" i="4"/>
  <c r="P4510" i="4"/>
  <c r="M4576" i="4"/>
  <c r="P4576" i="4"/>
  <c r="M4572" i="4"/>
  <c r="P4572" i="4"/>
  <c r="M4545" i="4"/>
  <c r="P4545" i="4"/>
  <c r="M4541" i="4"/>
  <c r="P4541" i="4"/>
  <c r="M4504" i="4"/>
  <c r="P4504" i="4"/>
  <c r="M4500" i="4"/>
  <c r="P4500" i="4"/>
  <c r="M245" i="4"/>
  <c r="P245" i="4"/>
  <c r="M1967" i="4"/>
  <c r="P1967" i="4"/>
  <c r="M879" i="4"/>
  <c r="P879" i="4"/>
  <c r="M4706" i="4"/>
  <c r="P4706" i="4"/>
  <c r="M898" i="4"/>
  <c r="P898" i="4"/>
  <c r="M3100" i="4"/>
  <c r="P3100" i="4"/>
  <c r="M3735" i="4"/>
  <c r="P3735" i="4"/>
  <c r="M4076" i="4"/>
  <c r="P4076" i="4"/>
  <c r="M4072" i="4"/>
  <c r="P4072" i="4"/>
  <c r="M962" i="4"/>
  <c r="P962" i="4"/>
  <c r="M3934" i="4"/>
  <c r="P3934" i="4"/>
  <c r="M3097" i="4"/>
  <c r="P3097" i="4"/>
  <c r="M3811" i="4"/>
  <c r="P3811" i="4"/>
  <c r="M3786" i="4"/>
  <c r="P3786" i="4"/>
  <c r="M2242" i="4"/>
  <c r="P2242" i="4"/>
  <c r="M3541" i="4"/>
  <c r="P3541" i="4"/>
  <c r="M4172" i="4"/>
  <c r="P4172" i="4"/>
  <c r="M2545" i="4"/>
  <c r="P2545" i="4"/>
  <c r="M799" i="4"/>
  <c r="P799" i="4"/>
  <c r="M2201" i="4"/>
  <c r="P2201" i="4"/>
  <c r="M2464" i="4"/>
  <c r="P2464" i="4"/>
  <c r="M2107" i="4"/>
  <c r="P2107" i="4"/>
  <c r="M3491" i="4"/>
  <c r="P3491" i="4"/>
  <c r="M4804" i="4"/>
  <c r="P4804" i="4"/>
  <c r="M3408" i="4"/>
  <c r="P3408" i="4"/>
  <c r="M19" i="4"/>
  <c r="P19" i="4"/>
  <c r="M4426" i="4"/>
  <c r="P4426" i="4"/>
  <c r="M2415" i="4"/>
  <c r="P2415" i="4"/>
  <c r="M1447" i="4"/>
  <c r="P1447" i="4"/>
  <c r="M4298" i="4"/>
  <c r="P4298" i="4"/>
  <c r="M4773" i="4"/>
  <c r="P4773" i="4"/>
  <c r="M952" i="4"/>
  <c r="P952" i="4"/>
  <c r="M3112" i="4"/>
  <c r="P3112" i="4"/>
  <c r="M4235" i="4"/>
  <c r="P4235" i="4"/>
  <c r="M4231" i="4"/>
  <c r="P4231" i="4"/>
  <c r="M3274" i="4"/>
  <c r="P3274" i="4"/>
  <c r="M1379" i="4"/>
  <c r="P1379" i="4"/>
  <c r="M4196" i="4"/>
  <c r="P4196" i="4"/>
  <c r="M2290" i="4"/>
  <c r="P2290" i="4"/>
  <c r="M1090" i="4"/>
  <c r="P1090" i="4"/>
  <c r="M3763" i="4"/>
  <c r="P3763" i="4"/>
  <c r="M3044" i="4"/>
  <c r="P3044" i="4"/>
  <c r="M2369" i="4"/>
  <c r="P2369" i="4"/>
  <c r="M1134" i="4"/>
  <c r="P1134" i="4"/>
  <c r="M294" i="4"/>
  <c r="P294" i="4"/>
  <c r="M2225" i="4"/>
  <c r="P2225" i="4"/>
  <c r="M2219" i="4"/>
  <c r="P2219" i="4"/>
  <c r="M1983" i="4"/>
  <c r="P1983" i="4"/>
  <c r="M3676" i="4"/>
  <c r="P3676" i="4"/>
  <c r="M3672" i="4"/>
  <c r="P3672" i="4"/>
  <c r="M1060" i="4"/>
  <c r="P1060" i="4"/>
  <c r="M485" i="4"/>
  <c r="P485" i="4"/>
  <c r="M1840" i="4"/>
  <c r="P1840" i="4"/>
  <c r="M3263" i="4"/>
  <c r="P3263" i="4"/>
  <c r="M3233" i="4"/>
  <c r="P3233" i="4"/>
  <c r="M3681" i="4"/>
  <c r="P3681" i="4"/>
  <c r="M875" i="4"/>
  <c r="P875" i="4"/>
  <c r="M1749" i="4"/>
  <c r="P1749" i="4"/>
  <c r="M4668" i="4"/>
  <c r="P4668" i="4"/>
  <c r="M1740" i="4"/>
  <c r="P1740" i="4"/>
  <c r="M1678" i="4"/>
  <c r="P1678" i="4"/>
  <c r="M1092" i="4"/>
  <c r="P1092" i="4"/>
  <c r="M3430" i="4"/>
  <c r="P3430" i="4"/>
  <c r="M2921" i="4"/>
  <c r="P2921" i="4"/>
  <c r="M2917" i="4"/>
  <c r="P2917" i="4"/>
  <c r="M2064" i="4"/>
  <c r="P2064" i="4"/>
  <c r="M2047" i="4"/>
  <c r="P2047" i="4"/>
  <c r="M2027" i="4"/>
  <c r="P2027" i="4"/>
  <c r="M3344" i="4"/>
  <c r="P3344" i="4"/>
  <c r="M3830" i="4"/>
  <c r="P3830" i="4"/>
  <c r="M3298" i="4"/>
  <c r="P3298" i="4"/>
  <c r="M2005" i="4"/>
  <c r="P2005" i="4"/>
  <c r="M3096" i="4"/>
  <c r="P3096" i="4"/>
  <c r="M3092" i="4"/>
  <c r="P3092" i="4"/>
  <c r="M3479" i="4"/>
  <c r="P3479" i="4"/>
  <c r="M3307" i="4"/>
  <c r="P3307" i="4"/>
  <c r="M3577" i="4"/>
  <c r="P3577" i="4"/>
  <c r="M1084" i="4"/>
  <c r="P1084" i="4"/>
  <c r="M4156" i="4"/>
  <c r="P4156" i="4"/>
  <c r="M4152" i="4"/>
  <c r="P4152" i="4"/>
  <c r="M881" i="4"/>
  <c r="P881" i="4"/>
  <c r="M3120" i="4"/>
  <c r="P3120" i="4"/>
  <c r="M748" i="4"/>
  <c r="P748" i="4"/>
  <c r="M740" i="4"/>
  <c r="P740" i="4"/>
  <c r="M2788" i="4"/>
  <c r="P2788" i="4"/>
  <c r="M2849" i="4"/>
  <c r="P2849" i="4"/>
  <c r="M3391" i="4"/>
  <c r="P3391" i="4"/>
  <c r="M706" i="4"/>
  <c r="P706" i="4"/>
  <c r="M700" i="4"/>
  <c r="P700" i="4"/>
  <c r="M4599" i="4"/>
  <c r="P4599" i="4"/>
  <c r="M3372" i="4"/>
  <c r="P3372" i="4"/>
  <c r="M2597" i="4"/>
  <c r="P2597" i="4"/>
  <c r="M2466" i="4"/>
  <c r="P2466" i="4"/>
  <c r="M815" i="4"/>
  <c r="P815" i="4"/>
  <c r="M378" i="4"/>
  <c r="P378" i="4"/>
  <c r="M4853" i="4"/>
  <c r="P4853" i="4"/>
  <c r="M4123" i="4"/>
  <c r="P4123" i="4"/>
  <c r="M2828" i="4"/>
  <c r="P2828" i="4"/>
  <c r="M4118" i="4"/>
  <c r="P4118" i="4"/>
  <c r="M4322" i="4"/>
  <c r="P4322" i="4"/>
  <c r="M3293" i="4"/>
  <c r="P3293" i="4"/>
  <c r="M3289" i="4"/>
  <c r="P3289" i="4"/>
  <c r="M3285" i="4"/>
  <c r="P3285" i="4"/>
  <c r="M222" i="4"/>
  <c r="P222" i="4"/>
  <c r="M144" i="4"/>
  <c r="P144" i="4"/>
  <c r="M4798" i="4"/>
  <c r="P4798" i="4"/>
  <c r="M1029" i="4"/>
  <c r="P1029" i="4"/>
  <c r="M1025" i="4"/>
  <c r="P1025" i="4"/>
  <c r="M4069" i="4"/>
  <c r="P4069" i="4"/>
  <c r="M4065" i="4"/>
  <c r="P4065" i="4"/>
  <c r="M3527" i="4"/>
  <c r="P3527" i="4"/>
  <c r="M1227" i="4"/>
  <c r="P1227" i="4"/>
  <c r="M1223" i="4"/>
  <c r="P1223" i="4"/>
  <c r="M3525" i="4"/>
  <c r="P3525" i="4"/>
  <c r="M4062" i="4"/>
  <c r="P4062" i="4"/>
  <c r="M4058" i="4"/>
  <c r="P4058" i="4"/>
  <c r="M3877" i="4"/>
  <c r="P3877" i="4"/>
  <c r="M827" i="4"/>
  <c r="P827" i="4"/>
  <c r="M4051" i="4"/>
  <c r="P4051" i="4"/>
  <c r="M3876" i="4"/>
  <c r="P3876" i="4"/>
  <c r="M4295" i="4"/>
  <c r="P4295" i="4"/>
  <c r="M3460" i="4"/>
  <c r="P3460" i="4"/>
  <c r="M1251" i="4"/>
  <c r="P1251" i="4"/>
  <c r="M3547" i="4"/>
  <c r="P3547" i="4"/>
  <c r="M4419" i="4"/>
  <c r="P4419" i="4"/>
  <c r="M3218" i="4"/>
  <c r="P3218" i="4"/>
  <c r="M4414" i="4"/>
  <c r="P4414" i="4"/>
  <c r="M3732" i="4"/>
  <c r="P3732" i="4"/>
  <c r="M3453" i="4"/>
  <c r="P3453" i="4"/>
  <c r="M4813" i="4"/>
  <c r="P4813" i="4"/>
  <c r="M4809" i="4"/>
  <c r="P4809" i="4"/>
  <c r="M487" i="4"/>
  <c r="P487" i="4"/>
  <c r="M3406" i="4"/>
  <c r="P3406" i="4"/>
  <c r="M3405" i="4"/>
  <c r="P3405" i="4"/>
  <c r="M1065" i="4"/>
  <c r="P1065" i="4"/>
  <c r="M2229" i="4"/>
  <c r="P2229" i="4"/>
  <c r="M529" i="4"/>
  <c r="P529" i="4"/>
  <c r="M2677" i="4"/>
  <c r="P2677" i="4"/>
  <c r="M3158" i="4"/>
  <c r="P3158" i="4"/>
  <c r="M3154" i="4"/>
  <c r="P3154" i="4"/>
  <c r="M4228" i="4"/>
  <c r="P4228" i="4"/>
  <c r="M4224" i="4"/>
  <c r="P4224" i="4"/>
  <c r="M4193" i="4"/>
  <c r="P4193" i="4"/>
  <c r="M2286" i="4"/>
  <c r="P2286" i="4"/>
  <c r="M3446" i="4"/>
  <c r="P3446" i="4"/>
  <c r="M332" i="4"/>
  <c r="P332" i="4"/>
  <c r="M1407" i="4"/>
  <c r="P1407" i="4"/>
  <c r="M1403" i="4"/>
  <c r="P1403" i="4"/>
  <c r="M3443" i="4"/>
  <c r="P3443" i="4"/>
  <c r="M4186" i="4"/>
  <c r="P4186" i="4"/>
  <c r="M295" i="4"/>
  <c r="P295" i="4"/>
  <c r="M4181" i="4"/>
  <c r="P4181" i="4"/>
  <c r="M3685" i="4"/>
  <c r="P3685" i="4"/>
  <c r="M1181" i="4"/>
  <c r="P1181" i="4"/>
  <c r="M1513" i="4"/>
  <c r="P1513" i="4"/>
  <c r="M425" i="4"/>
  <c r="P425" i="4"/>
  <c r="M3280" i="4"/>
  <c r="P3280" i="4"/>
  <c r="M687" i="4"/>
  <c r="P687" i="4"/>
  <c r="M4039" i="4"/>
  <c r="P4039" i="4"/>
  <c r="M3770" i="4"/>
  <c r="P3770" i="4"/>
  <c r="M874" i="4"/>
  <c r="P874" i="4"/>
  <c r="M1252" i="4"/>
  <c r="P1252" i="4"/>
  <c r="M3251" i="4"/>
  <c r="P3251" i="4"/>
  <c r="M2321" i="4"/>
  <c r="P2321" i="4"/>
  <c r="M1303" i="4"/>
  <c r="P1303" i="4"/>
  <c r="M1550" i="4"/>
  <c r="P1550" i="4"/>
  <c r="M2043" i="4"/>
  <c r="P2043" i="4"/>
  <c r="M3503" i="4"/>
  <c r="P3503" i="4"/>
  <c r="M1288" i="4"/>
  <c r="P1288" i="4"/>
  <c r="M1209" i="4"/>
  <c r="P1209" i="4"/>
  <c r="M1207" i="4"/>
  <c r="P1207" i="4"/>
  <c r="M4739" i="4"/>
  <c r="P4739" i="4"/>
  <c r="M4150" i="4"/>
  <c r="P4150" i="4"/>
  <c r="M3609" i="4"/>
  <c r="P3609" i="4"/>
  <c r="M4301" i="4"/>
  <c r="P4301" i="4"/>
  <c r="M4814" i="4"/>
  <c r="P4814" i="4"/>
  <c r="M151" i="4"/>
  <c r="P151" i="4"/>
  <c r="M1122" i="4"/>
  <c r="P1122" i="4"/>
  <c r="M1729" i="4"/>
  <c r="P1729" i="4"/>
  <c r="M1727" i="4"/>
  <c r="P1727" i="4"/>
  <c r="M715" i="4"/>
  <c r="P715" i="4"/>
  <c r="M2869" i="4"/>
  <c r="P2869" i="4"/>
  <c r="M3353" i="4"/>
  <c r="P3353" i="4"/>
  <c r="M4630" i="4"/>
  <c r="P4630" i="4"/>
  <c r="M522" i="4"/>
  <c r="P522" i="4"/>
  <c r="M556" i="4"/>
  <c r="P556" i="4"/>
  <c r="M555" i="4"/>
  <c r="P555" i="4"/>
  <c r="M96" i="4"/>
  <c r="P96" i="4"/>
  <c r="M93" i="4"/>
  <c r="P93" i="4"/>
  <c r="M2801" i="4"/>
  <c r="P2801" i="4"/>
  <c r="M101" i="4"/>
  <c r="P101" i="4"/>
  <c r="M4782" i="4"/>
  <c r="P4782" i="4"/>
  <c r="M4726" i="4"/>
  <c r="P4726" i="4"/>
  <c r="M1995" i="4"/>
  <c r="P1995" i="4"/>
  <c r="M1600" i="4"/>
  <c r="P1600" i="4"/>
  <c r="M4684" i="4"/>
  <c r="P4684" i="4"/>
  <c r="M895" i="4"/>
  <c r="P895" i="4"/>
  <c r="M3141" i="4"/>
  <c r="P3141" i="4"/>
  <c r="M4045" i="4"/>
  <c r="P4045" i="4"/>
  <c r="M2325" i="4"/>
  <c r="P2325" i="4"/>
  <c r="M3966" i="4"/>
  <c r="P3966" i="4"/>
  <c r="M3962" i="4"/>
  <c r="P3962" i="4"/>
  <c r="M3958" i="4"/>
  <c r="P3958" i="4"/>
  <c r="M3954" i="4"/>
  <c r="P3954" i="4"/>
  <c r="M1053" i="4"/>
  <c r="P1053" i="4"/>
  <c r="M3874" i="4"/>
  <c r="P3874" i="4"/>
  <c r="M2236" i="4"/>
  <c r="P2236" i="4"/>
  <c r="M2232" i="4"/>
  <c r="P2232" i="4"/>
  <c r="M3213" i="4"/>
  <c r="P3213" i="4"/>
  <c r="M3537" i="4"/>
  <c r="P3537" i="4"/>
  <c r="M1106" i="4"/>
  <c r="P1106" i="4"/>
  <c r="M3017" i="4"/>
  <c r="P3017" i="4"/>
  <c r="M2203" i="4"/>
  <c r="P2203" i="4"/>
  <c r="M3432" i="4"/>
  <c r="P3432" i="4"/>
  <c r="M1862" i="4"/>
  <c r="P1862" i="4"/>
  <c r="M4616" i="4"/>
  <c r="P4616" i="4"/>
  <c r="M4430" i="4"/>
  <c r="P4430" i="4"/>
  <c r="M1618" i="4"/>
  <c r="P1618" i="4"/>
  <c r="M1064" i="4"/>
  <c r="P1064" i="4"/>
  <c r="M362" i="4"/>
  <c r="P362" i="4"/>
  <c r="M2675" i="4"/>
  <c r="P2675" i="4"/>
  <c r="M3150" i="4"/>
  <c r="P3150" i="4"/>
  <c r="M4221" i="4"/>
  <c r="P4221" i="4"/>
  <c r="M3040" i="4"/>
  <c r="P3040" i="4"/>
  <c r="M3036" i="4"/>
  <c r="P3036" i="4"/>
  <c r="M3022" i="4"/>
  <c r="P3022" i="4"/>
  <c r="M2967" i="4"/>
  <c r="P2967" i="4"/>
  <c r="M671" i="4"/>
  <c r="P671" i="4"/>
  <c r="M639" i="4"/>
  <c r="P639" i="4"/>
  <c r="M2914" i="4"/>
  <c r="P2914" i="4"/>
  <c r="M2204" i="4"/>
  <c r="P2204" i="4"/>
  <c r="M399" i="4"/>
  <c r="P399" i="4"/>
  <c r="M2381" i="4"/>
  <c r="P2381" i="4"/>
  <c r="M3424" i="4"/>
  <c r="P3424" i="4"/>
  <c r="M1152" i="4"/>
  <c r="P1152" i="4"/>
  <c r="M1332" i="4"/>
  <c r="P1332" i="4"/>
  <c r="M1328" i="4"/>
  <c r="P1328" i="4"/>
  <c r="M1281" i="4"/>
  <c r="P1281" i="4"/>
  <c r="M3826" i="4"/>
  <c r="P3826" i="4"/>
  <c r="M3822" i="4"/>
  <c r="P3822" i="4"/>
  <c r="M3132" i="4"/>
  <c r="P3132" i="4"/>
  <c r="M3128" i="4"/>
  <c r="P3128" i="4"/>
  <c r="M3124" i="4"/>
  <c r="P3124" i="4"/>
  <c r="M3368" i="4"/>
  <c r="P3368" i="4"/>
  <c r="M4735" i="4"/>
  <c r="P4735" i="4"/>
  <c r="M4731" i="4"/>
  <c r="P4731" i="4"/>
  <c r="M3744" i="4"/>
  <c r="P3744" i="4"/>
  <c r="M3740" i="4"/>
  <c r="P3740" i="4"/>
  <c r="M2998" i="4"/>
  <c r="P2998" i="4"/>
  <c r="M3670" i="4"/>
  <c r="P3670" i="4"/>
  <c r="M3666" i="4"/>
  <c r="P3666" i="4"/>
  <c r="M3302" i="4"/>
  <c r="P3302" i="4"/>
  <c r="M146" i="4"/>
  <c r="P146" i="4"/>
  <c r="M1570" i="4"/>
  <c r="P1570" i="4"/>
  <c r="M1131" i="4"/>
  <c r="P1131" i="4"/>
  <c r="M4639" i="4"/>
  <c r="P4639" i="4"/>
  <c r="M647" i="4"/>
  <c r="P647" i="4"/>
  <c r="M632" i="4"/>
  <c r="P632" i="4"/>
  <c r="M598" i="4"/>
  <c r="P598" i="4"/>
  <c r="M2199" i="4"/>
  <c r="P2199" i="4"/>
  <c r="M1120" i="4"/>
  <c r="P1120" i="4"/>
  <c r="M518" i="4"/>
  <c r="P518" i="4"/>
  <c r="M4114" i="4"/>
  <c r="P4114" i="4"/>
  <c r="M1887" i="4"/>
  <c r="P1887" i="4"/>
  <c r="M2600" i="4"/>
  <c r="P2600" i="4"/>
  <c r="M3184" i="4"/>
  <c r="P3184" i="4"/>
  <c r="M5" i="4"/>
  <c r="P5" i="4"/>
  <c r="M403" i="4"/>
  <c r="P403" i="4"/>
  <c r="M1510" i="4"/>
  <c r="P1510" i="4"/>
  <c r="M1953" i="4"/>
  <c r="P1953" i="4"/>
  <c r="M216" i="4"/>
  <c r="P216" i="4"/>
  <c r="M1911" i="4"/>
  <c r="P1911" i="4"/>
  <c r="M198" i="4"/>
  <c r="P198" i="4"/>
  <c r="M2500" i="4"/>
  <c r="P2500" i="4"/>
  <c r="M1376" i="4"/>
  <c r="P1376" i="4"/>
  <c r="M384" i="4"/>
  <c r="P384" i="4"/>
  <c r="M1747" i="4"/>
  <c r="P1747" i="4"/>
  <c r="M2506" i="4"/>
  <c r="P2506" i="4"/>
  <c r="M666" i="4"/>
  <c r="P666" i="4"/>
  <c r="M936" i="4"/>
  <c r="P936" i="4"/>
  <c r="M853" i="4"/>
  <c r="P853" i="4"/>
  <c r="M1274" i="4"/>
  <c r="P1274" i="4"/>
  <c r="M2265" i="4"/>
  <c r="P2265" i="4"/>
  <c r="M1828" i="4"/>
  <c r="P1828" i="4"/>
  <c r="M2362" i="4"/>
  <c r="P2362" i="4"/>
  <c r="M1905" i="4"/>
  <c r="P1905" i="4"/>
  <c r="M2721" i="4"/>
  <c r="P2721" i="4"/>
  <c r="M4833" i="4"/>
  <c r="P4833" i="4"/>
  <c r="M1957" i="4"/>
  <c r="P1957" i="4"/>
  <c r="M2126" i="4"/>
  <c r="P2126" i="4"/>
  <c r="M2188" i="4"/>
  <c r="P2188" i="4"/>
  <c r="M4695" i="4"/>
  <c r="P4695" i="4"/>
  <c r="M321" i="4"/>
  <c r="P321" i="4"/>
  <c r="M1696" i="4"/>
  <c r="P1696" i="4"/>
  <c r="M2115" i="4"/>
  <c r="P2115" i="4"/>
  <c r="M134" i="4"/>
  <c r="P134" i="4"/>
  <c r="M1793" i="4"/>
  <c r="P1793" i="4"/>
  <c r="M324" i="4"/>
  <c r="P324" i="4"/>
  <c r="M1660" i="4"/>
  <c r="P1660" i="4"/>
  <c r="M229" i="4"/>
  <c r="P229" i="4"/>
  <c r="M1991" i="4"/>
  <c r="P1991" i="4"/>
  <c r="M1567" i="4"/>
  <c r="P1567" i="4"/>
  <c r="M1014" i="4"/>
  <c r="P1014" i="4"/>
  <c r="M1002" i="4"/>
  <c r="P1002" i="4"/>
  <c r="M4105" i="4"/>
  <c r="P4105" i="4"/>
  <c r="M4101" i="4"/>
  <c r="P4101" i="4"/>
  <c r="M3663" i="4"/>
  <c r="P3663" i="4"/>
  <c r="M1089" i="4"/>
  <c r="P1089" i="4"/>
  <c r="M4610" i="4"/>
  <c r="P4610" i="4"/>
  <c r="M3615" i="4"/>
  <c r="P3615" i="4"/>
  <c r="M1756" i="4"/>
  <c r="P1756" i="4"/>
  <c r="M3493" i="4"/>
  <c r="P3493" i="4"/>
  <c r="M3818" i="4"/>
  <c r="P3818" i="4"/>
  <c r="M480" i="4"/>
  <c r="P480" i="4"/>
  <c r="M1007" i="4"/>
  <c r="P1007" i="4"/>
  <c r="M3272" i="4"/>
  <c r="P3272" i="4"/>
  <c r="M3797" i="4"/>
  <c r="P3797" i="4"/>
  <c r="M3176" i="4"/>
  <c r="P3176" i="4"/>
  <c r="M3168" i="4"/>
  <c r="P3168" i="4"/>
  <c r="M3247" i="4"/>
  <c r="P3247" i="4"/>
  <c r="M3449" i="4"/>
  <c r="P3449" i="4"/>
  <c r="M3606" i="4"/>
  <c r="P3606" i="4"/>
  <c r="M1464" i="4"/>
  <c r="P1464" i="4"/>
  <c r="M4665" i="4"/>
  <c r="P4665" i="4"/>
  <c r="M2509" i="4"/>
  <c r="P2509" i="4"/>
  <c r="M1952" i="4"/>
  <c r="P1952" i="4"/>
  <c r="M1789" i="4"/>
  <c r="P1789" i="4"/>
  <c r="M631" i="4"/>
  <c r="P631" i="4"/>
  <c r="M167" i="4"/>
  <c r="P167" i="4"/>
  <c r="M1829" i="4"/>
  <c r="P1829" i="4"/>
  <c r="M1592" i="4"/>
  <c r="P1592" i="4"/>
  <c r="M4435" i="4"/>
  <c r="P4435" i="4"/>
  <c r="M674" i="4"/>
  <c r="P674" i="4"/>
  <c r="M1582" i="4"/>
  <c r="P1582" i="4"/>
  <c r="M4160" i="4"/>
  <c r="P4160" i="4"/>
  <c r="M3283" i="4"/>
  <c r="P3283" i="4"/>
  <c r="M1038" i="4"/>
  <c r="P1038" i="4"/>
  <c r="M3621" i="4"/>
  <c r="P3621" i="4"/>
  <c r="M792" i="4"/>
  <c r="P792" i="4"/>
  <c r="M2795" i="4"/>
  <c r="P2795" i="4"/>
  <c r="M2486" i="4"/>
  <c r="P2486" i="4"/>
  <c r="M356" i="4"/>
  <c r="P356" i="4"/>
  <c r="M348" i="4"/>
  <c r="P348" i="4"/>
  <c r="M4133" i="4"/>
  <c r="P4133" i="4"/>
  <c r="M106" i="4"/>
  <c r="P106" i="4"/>
  <c r="M4800" i="4"/>
  <c r="P4800" i="4"/>
  <c r="M4338" i="4"/>
  <c r="P4338" i="4"/>
  <c r="M4334" i="4"/>
  <c r="P4334" i="4"/>
  <c r="M3193" i="4"/>
  <c r="P3193" i="4"/>
  <c r="M4090" i="4"/>
  <c r="P4090" i="4"/>
  <c r="M4082" i="4"/>
  <c r="P4082" i="4"/>
  <c r="M3940" i="4"/>
  <c r="P3940" i="4"/>
  <c r="M2246" i="4"/>
  <c r="P2246" i="4"/>
  <c r="M3692" i="4"/>
  <c r="P3692" i="4"/>
  <c r="M737" i="4"/>
  <c r="P737" i="4"/>
  <c r="M2534" i="4"/>
  <c r="P2534" i="4"/>
  <c r="M2935" i="4"/>
  <c r="P2935" i="4"/>
  <c r="M2419" i="4"/>
  <c r="P2419" i="4"/>
  <c r="M1440" i="4"/>
  <c r="P1440" i="4"/>
  <c r="M2437" i="4"/>
  <c r="P2437" i="4"/>
  <c r="M3316" i="4"/>
  <c r="P3316" i="4"/>
  <c r="M3242" i="4"/>
  <c r="P3242" i="4"/>
  <c r="M1242" i="4"/>
  <c r="P1242" i="4"/>
  <c r="M334" i="4"/>
  <c r="P334" i="4"/>
  <c r="M3312" i="4"/>
  <c r="P3312" i="4"/>
  <c r="M4187" i="4"/>
  <c r="P4187" i="4"/>
  <c r="M782" i="4"/>
  <c r="P782" i="4"/>
  <c r="M1648" i="4"/>
  <c r="P1648" i="4"/>
  <c r="M1104" i="4"/>
  <c r="P1104" i="4"/>
  <c r="M4703" i="4"/>
  <c r="P4703" i="4"/>
  <c r="M2712" i="4"/>
  <c r="P2712" i="4"/>
  <c r="M2355" i="4"/>
  <c r="P2355" i="4"/>
  <c r="M2105" i="4"/>
  <c r="P2105" i="4"/>
  <c r="M1852" i="4"/>
  <c r="P1852" i="4"/>
  <c r="M1663" i="4"/>
  <c r="P1663" i="4"/>
  <c r="M969" i="4"/>
  <c r="P969" i="4"/>
  <c r="M386" i="4"/>
  <c r="P386" i="4"/>
  <c r="M189" i="4"/>
  <c r="P189" i="4"/>
  <c r="M130" i="4"/>
  <c r="P130" i="4"/>
  <c r="M61" i="4"/>
  <c r="P61" i="4"/>
  <c r="M608" i="4"/>
  <c r="P608" i="4"/>
  <c r="M3803" i="4"/>
  <c r="P3803" i="4"/>
  <c r="M1748" i="4"/>
  <c r="P1748" i="4"/>
  <c r="M4275" i="4"/>
  <c r="P4275" i="4"/>
  <c r="M2031" i="4"/>
  <c r="P2031" i="4"/>
  <c r="M3840" i="4"/>
  <c r="P3840" i="4"/>
  <c r="M1212" i="4"/>
  <c r="P1212" i="4"/>
  <c r="M1198" i="4"/>
  <c r="P1198" i="4"/>
  <c r="M458" i="4"/>
  <c r="P458" i="4"/>
  <c r="M3603" i="4"/>
  <c r="P3603" i="4"/>
  <c r="M751" i="4"/>
  <c r="P751" i="4"/>
  <c r="M885" i="4"/>
  <c r="P885" i="4"/>
  <c r="M3366" i="4"/>
  <c r="P3366" i="4"/>
  <c r="M697" i="4"/>
  <c r="P697" i="4"/>
  <c r="M649" i="4"/>
  <c r="P649" i="4"/>
  <c r="M1454" i="4"/>
  <c r="P1454" i="4"/>
  <c r="M27" i="4"/>
  <c r="P27" i="4"/>
  <c r="M4128" i="4"/>
  <c r="P4128" i="4"/>
  <c r="M273" i="4"/>
  <c r="P273" i="4"/>
  <c r="M247" i="4"/>
  <c r="P247" i="4"/>
  <c r="M2561" i="4"/>
  <c r="P2561" i="4"/>
  <c r="M1008" i="4"/>
  <c r="P1008" i="4"/>
  <c r="M4496" i="4"/>
  <c r="P4496" i="4"/>
  <c r="M1645" i="4"/>
  <c r="P1645" i="4"/>
  <c r="M2243" i="4"/>
  <c r="P2243" i="4"/>
  <c r="M4507" i="4"/>
  <c r="P4507" i="4"/>
  <c r="M3417" i="4"/>
  <c r="P3417" i="4"/>
  <c r="M4484" i="4"/>
  <c r="P4484" i="4"/>
  <c r="M2434" i="4"/>
  <c r="P2434" i="4"/>
  <c r="M3403" i="4"/>
  <c r="P3403" i="4"/>
  <c r="M1109" i="4"/>
  <c r="P1109" i="4"/>
  <c r="M4522" i="4"/>
  <c r="P4522" i="4"/>
  <c r="M4558" i="4"/>
  <c r="P4558" i="4"/>
  <c r="M4582" i="4"/>
  <c r="P4582" i="4"/>
  <c r="M670" i="4"/>
  <c r="P670" i="4"/>
  <c r="M684" i="4"/>
  <c r="P684" i="4"/>
  <c r="M4452" i="4"/>
  <c r="P4452" i="4"/>
  <c r="M4513" i="4"/>
  <c r="P4513" i="4"/>
  <c r="M2090" i="4"/>
  <c r="P2090" i="4"/>
  <c r="M4528" i="4"/>
  <c r="P4528" i="4"/>
  <c r="M459" i="4"/>
  <c r="P459" i="4"/>
  <c r="M4556" i="4"/>
  <c r="P4556" i="4"/>
  <c r="M16" i="4"/>
  <c r="P16" i="4"/>
  <c r="M4566" i="4"/>
  <c r="P4566" i="4"/>
  <c r="M4626" i="4"/>
  <c r="P4626" i="4"/>
  <c r="M703" i="4"/>
  <c r="P703" i="4"/>
  <c r="M4575" i="4"/>
  <c r="P4575" i="4"/>
  <c r="M4540" i="4"/>
  <c r="P4540" i="4"/>
  <c r="M4499" i="4"/>
  <c r="P4499" i="4"/>
  <c r="M1966" i="4"/>
  <c r="P1966" i="4"/>
  <c r="M4705" i="4"/>
  <c r="P4705" i="4"/>
  <c r="M4267" i="4"/>
  <c r="P4267" i="4"/>
  <c r="M4075" i="4"/>
  <c r="P4075" i="4"/>
  <c r="M3937" i="4"/>
  <c r="P3937" i="4"/>
  <c r="M209" i="4"/>
  <c r="P209" i="4"/>
  <c r="M3810" i="4"/>
  <c r="P3810" i="4"/>
  <c r="M2241" i="4"/>
  <c r="P2241" i="4"/>
  <c r="M4171" i="4"/>
  <c r="P4171" i="4"/>
  <c r="M798" i="4"/>
  <c r="P798" i="4"/>
  <c r="M3420" i="4"/>
  <c r="P3420" i="4"/>
  <c r="M3490" i="4"/>
  <c r="P3490" i="4"/>
  <c r="M3407" i="4"/>
  <c r="P3407" i="4"/>
  <c r="M3369" i="4"/>
  <c r="P3369" i="4"/>
  <c r="M1446" i="4"/>
  <c r="P1446" i="4"/>
  <c r="M4638" i="4"/>
  <c r="P4638" i="4"/>
  <c r="M3111" i="4"/>
  <c r="P3111" i="4"/>
  <c r="M3108" i="4"/>
  <c r="P3108" i="4"/>
  <c r="M1378" i="4"/>
  <c r="P1378" i="4"/>
  <c r="M288" i="4"/>
  <c r="P288" i="4"/>
  <c r="M3043" i="4"/>
  <c r="P3043" i="4"/>
  <c r="M1399" i="4"/>
  <c r="P1399" i="4"/>
  <c r="M4248" i="4"/>
  <c r="P4248" i="4"/>
  <c r="M642" i="4"/>
  <c r="P642" i="4"/>
  <c r="M4179" i="4"/>
  <c r="P4179" i="4"/>
  <c r="M484" i="4"/>
  <c r="P484" i="4"/>
  <c r="M3635" i="4"/>
  <c r="P3635" i="4"/>
  <c r="M1772" i="4"/>
  <c r="P1772" i="4"/>
  <c r="M359" i="4"/>
  <c r="P359" i="4"/>
  <c r="M1717" i="4"/>
  <c r="P1717" i="4"/>
  <c r="M2344" i="4"/>
  <c r="P2344" i="4"/>
  <c r="M2920" i="4"/>
  <c r="P2920" i="4"/>
  <c r="M2063" i="4"/>
  <c r="P2063" i="4"/>
  <c r="M2026" i="4"/>
  <c r="P2026" i="4"/>
  <c r="M3829" i="4"/>
  <c r="P3829" i="4"/>
  <c r="M3095" i="4"/>
  <c r="P3095" i="4"/>
  <c r="M1579" i="4"/>
  <c r="P1579" i="4"/>
  <c r="M3790" i="4"/>
  <c r="P3790" i="4"/>
  <c r="M4155" i="4"/>
  <c r="P4155" i="4"/>
  <c r="M3305" i="4"/>
  <c r="P3305" i="4"/>
  <c r="M747" i="4"/>
  <c r="P747" i="4"/>
  <c r="M4349" i="4"/>
  <c r="P4349" i="4"/>
  <c r="M2848" i="4"/>
  <c r="P2848" i="4"/>
  <c r="M705" i="4"/>
  <c r="P705" i="4"/>
  <c r="M653" i="4"/>
  <c r="P653" i="4"/>
  <c r="M3371" i="4"/>
  <c r="P3371" i="4"/>
  <c r="M615" i="4"/>
  <c r="P615" i="4"/>
  <c r="M814" i="4"/>
  <c r="P814" i="4"/>
  <c r="M25" i="4"/>
  <c r="P25" i="4"/>
  <c r="M4852" i="4"/>
  <c r="P4852" i="4"/>
  <c r="M4122" i="4"/>
  <c r="P4122" i="4"/>
  <c r="M4381" i="4"/>
  <c r="P4381" i="4"/>
  <c r="M296" i="4"/>
  <c r="P296" i="4"/>
  <c r="M4321" i="4"/>
  <c r="P4321" i="4"/>
  <c r="M3292" i="4"/>
  <c r="P3292" i="4"/>
  <c r="M3288" i="4"/>
  <c r="P3288" i="4"/>
  <c r="M250" i="4"/>
  <c r="P250" i="4"/>
  <c r="M514" i="4"/>
  <c r="P514" i="4"/>
  <c r="M4786" i="4"/>
  <c r="P4786" i="4"/>
  <c r="J1171" i="2"/>
  <c r="K1171" i="2" s="1"/>
  <c r="O1171" i="2" s="1"/>
  <c r="J1196" i="2"/>
  <c r="K1196" i="2" s="1"/>
  <c r="O1196" i="2" s="1"/>
  <c r="K2706" i="4"/>
  <c r="O2706" i="4" s="1"/>
  <c r="K1388" i="4"/>
  <c r="O1388" i="4" s="1"/>
  <c r="K4645" i="4"/>
  <c r="O4645" i="4" s="1"/>
  <c r="K2624" i="4"/>
  <c r="O2624" i="4" s="1"/>
  <c r="K4632" i="4"/>
  <c r="O4632" i="4" s="1"/>
  <c r="K2717" i="4"/>
  <c r="O2717" i="4" s="1"/>
  <c r="K513" i="2"/>
  <c r="O513" i="2" s="1"/>
  <c r="K21" i="2"/>
  <c r="O21" i="2" s="1"/>
  <c r="K673" i="2"/>
  <c r="O673" i="2" s="1"/>
  <c r="K672" i="2"/>
  <c r="O672" i="2" s="1"/>
  <c r="K877" i="2"/>
  <c r="O877" i="2" s="1"/>
  <c r="K669" i="2"/>
  <c r="O669" i="2" s="1"/>
  <c r="K881" i="2"/>
  <c r="O881" i="2" s="1"/>
  <c r="K676" i="2"/>
  <c r="O676" i="2" s="1"/>
  <c r="K668" i="2"/>
  <c r="O668" i="2" s="1"/>
  <c r="K41" i="2"/>
  <c r="O41" i="2" s="1"/>
  <c r="K2682" i="4"/>
  <c r="O2682" i="4" s="1"/>
  <c r="K2622" i="4"/>
  <c r="O2622" i="4" s="1"/>
  <c r="K237" i="4"/>
  <c r="O237" i="4" s="1"/>
  <c r="K2701" i="4"/>
  <c r="O2701" i="4" s="1"/>
  <c r="K1715" i="4"/>
  <c r="O1715" i="4" s="1"/>
  <c r="K2648" i="4"/>
  <c r="O2648" i="4" s="1"/>
  <c r="K2383" i="4"/>
  <c r="O2383" i="4" s="1"/>
  <c r="K1706" i="4"/>
  <c r="O1706" i="4" s="1"/>
  <c r="K2019" i="4"/>
  <c r="O2019" i="4" s="1"/>
  <c r="K4662" i="4"/>
  <c r="O4662" i="4" s="1"/>
  <c r="K2018" i="4"/>
  <c r="O2018" i="4" s="1"/>
  <c r="K4694" i="4"/>
  <c r="O4694" i="4" s="1"/>
  <c r="K2865" i="4"/>
  <c r="O2865" i="4" s="1"/>
  <c r="K4444" i="4"/>
  <c r="O4444" i="4" s="1"/>
  <c r="K1896" i="4"/>
  <c r="O1896" i="4" s="1"/>
  <c r="K4660" i="4"/>
  <c r="O4660" i="4" s="1"/>
  <c r="K2708" i="4"/>
  <c r="O2708" i="4" s="1"/>
  <c r="K4644" i="4"/>
  <c r="O4644" i="4" s="1"/>
  <c r="K2626" i="4"/>
  <c r="O2626" i="4" s="1"/>
  <c r="K2497" i="4"/>
  <c r="O2497" i="4" s="1"/>
  <c r="K2810" i="4"/>
  <c r="O2810" i="4" s="1"/>
  <c r="K2629" i="4"/>
  <c r="O2629" i="4" s="1"/>
  <c r="K2361" i="4"/>
  <c r="O2361" i="4" s="1"/>
  <c r="K2259" i="4"/>
  <c r="O2259" i="4" s="1"/>
  <c r="K2705" i="4"/>
  <c r="O2705" i="4" s="1"/>
  <c r="K2628" i="4"/>
  <c r="O2628" i="4" s="1"/>
  <c r="K2621" i="4"/>
  <c r="O2621" i="4" s="1"/>
  <c r="K195" i="4"/>
  <c r="O195" i="4" s="1"/>
  <c r="K2384" i="4"/>
  <c r="O2384" i="4" s="1"/>
  <c r="K213" i="4"/>
  <c r="O213" i="4" s="1"/>
  <c r="K2704" i="4"/>
  <c r="O2704" i="4" s="1"/>
  <c r="K238" i="4"/>
  <c r="O238" i="4" s="1"/>
  <c r="K2862" i="4"/>
  <c r="O2862" i="4" s="1"/>
  <c r="K235" i="4"/>
  <c r="O235" i="4" s="1"/>
  <c r="K1687" i="4"/>
  <c r="O1687" i="4" s="1"/>
  <c r="K2605" i="4"/>
  <c r="O2605" i="4" s="1"/>
  <c r="K2360" i="4"/>
  <c r="O2360" i="4" s="1"/>
  <c r="K84" i="4"/>
  <c r="O84" i="4" s="1"/>
  <c r="K2507" i="4"/>
  <c r="O2507" i="4" s="1"/>
  <c r="K217" i="4"/>
  <c r="O217" i="4" s="1"/>
  <c r="K2623" i="4"/>
  <c r="O2623" i="4" s="1"/>
  <c r="K404" i="4"/>
  <c r="O404" i="4" s="1"/>
  <c r="K2627" i="4"/>
  <c r="O2627" i="4" s="1"/>
  <c r="K2127" i="4"/>
  <c r="O2127" i="4" s="1"/>
  <c r="K2647" i="4"/>
  <c r="O2647" i="4" s="1"/>
  <c r="K922" i="4"/>
  <c r="O922" i="4" s="1"/>
  <c r="K2685" i="4"/>
  <c r="O2685" i="4" s="1"/>
  <c r="K1129" i="4"/>
  <c r="O1129" i="4" s="1"/>
  <c r="K2707" i="4"/>
  <c r="O2707" i="4" s="1"/>
  <c r="K1688" i="4"/>
  <c r="O1688" i="4" s="1"/>
  <c r="K4699" i="4"/>
  <c r="O4699" i="4" s="1"/>
  <c r="K1892" i="4"/>
  <c r="O1892" i="4" s="1"/>
  <c r="K1979" i="4"/>
  <c r="O1979" i="4" s="1"/>
  <c r="K1193" i="4"/>
  <c r="O1193" i="4" s="1"/>
  <c r="K2167" i="4"/>
  <c r="O2167" i="4" s="1"/>
  <c r="K1893" i="4"/>
  <c r="O1893" i="4" s="1"/>
  <c r="K4661" i="4"/>
  <c r="O4661" i="4" s="1"/>
  <c r="K196" i="4"/>
  <c r="O196" i="4" s="1"/>
  <c r="K2681" i="4"/>
  <c r="O2681" i="4" s="1"/>
  <c r="K214" i="4"/>
  <c r="O214" i="4" s="1"/>
  <c r="K2702" i="4"/>
  <c r="O2702" i="4" s="1"/>
  <c r="K85" i="4"/>
  <c r="O85" i="4" s="1"/>
  <c r="K2620" i="4"/>
  <c r="O2620" i="4" s="1"/>
  <c r="K972" i="4"/>
  <c r="O972" i="4" s="1"/>
  <c r="K2686" i="4"/>
  <c r="O2686" i="4" s="1"/>
  <c r="K1689" i="4"/>
  <c r="O1689" i="4" s="1"/>
  <c r="K4700" i="4"/>
  <c r="O4700" i="4" s="1"/>
  <c r="K74" i="4"/>
  <c r="O74" i="4" s="1"/>
  <c r="K2632" i="4"/>
  <c r="O2632" i="4" s="1"/>
  <c r="K204" i="4"/>
  <c r="O204" i="4" s="1"/>
  <c r="K4655" i="4"/>
  <c r="O4655" i="4" s="1"/>
  <c r="K2863" i="4"/>
  <c r="O2863" i="4" s="1"/>
  <c r="K4647" i="4"/>
  <c r="O4647" i="4" s="1"/>
  <c r="K920" i="4"/>
  <c r="O920" i="4" s="1"/>
  <c r="K4656" i="4"/>
  <c r="O4656" i="4" s="1"/>
  <c r="K4448" i="4"/>
  <c r="O4448" i="4" s="1"/>
  <c r="K4443" i="4"/>
  <c r="O4443" i="4" s="1"/>
  <c r="K1894" i="4"/>
  <c r="O1894" i="4" s="1"/>
  <c r="K3687" i="4"/>
  <c r="O3687" i="4" s="1"/>
  <c r="K1707" i="4"/>
  <c r="O1707" i="4" s="1"/>
  <c r="K215" i="4"/>
  <c r="O215" i="4" s="1"/>
  <c r="K2799" i="4"/>
  <c r="O2799" i="4" s="1"/>
  <c r="K1529" i="4"/>
  <c r="O1529" i="4" s="1"/>
  <c r="K1698" i="4"/>
  <c r="O1698" i="4" s="1"/>
  <c r="K278" i="4"/>
  <c r="O278" i="4" s="1"/>
  <c r="K2625" i="4"/>
  <c r="O2625" i="4" s="1"/>
  <c r="K851" i="4"/>
  <c r="O851" i="4" s="1"/>
  <c r="K2649" i="4"/>
  <c r="O2649" i="4" s="1"/>
  <c r="K1160" i="4"/>
  <c r="O1160" i="4" s="1"/>
  <c r="K2771" i="4"/>
  <c r="O2771" i="4" s="1"/>
  <c r="K1525" i="4"/>
  <c r="O1525" i="4" s="1"/>
  <c r="K4652" i="4"/>
  <c r="O4652" i="4" s="1"/>
  <c r="K4447" i="4"/>
  <c r="O4447" i="4" s="1"/>
  <c r="K4648" i="4"/>
  <c r="O4648" i="4" s="1"/>
  <c r="K4651" i="4"/>
  <c r="O4651" i="4" s="1"/>
  <c r="K4445" i="4"/>
  <c r="O4445" i="4" s="1"/>
  <c r="K1895" i="4"/>
  <c r="O1895" i="4" s="1"/>
  <c r="K4679" i="4"/>
  <c r="O4679" i="4" s="1"/>
  <c r="K4646" i="4"/>
  <c r="O4646" i="4" s="1"/>
  <c r="K1890" i="4"/>
  <c r="O1890" i="4" s="1"/>
  <c r="K1697" i="4"/>
  <c r="O1697" i="4" s="1"/>
  <c r="K1794" i="4"/>
  <c r="O1794" i="4" s="1"/>
  <c r="K1128" i="4"/>
  <c r="O1128" i="4" s="1"/>
  <c r="K1891" i="4"/>
  <c r="O1891" i="4" s="1"/>
  <c r="K4446" i="4"/>
  <c r="O4446" i="4" s="1"/>
  <c r="K2630" i="4"/>
  <c r="O2630" i="4" s="1"/>
  <c r="K857" i="2"/>
  <c r="O857" i="2" s="1"/>
  <c r="K856" i="2"/>
  <c r="O856" i="2" s="1"/>
  <c r="K848" i="2"/>
  <c r="O848" i="2" s="1"/>
  <c r="K844" i="2"/>
  <c r="O844" i="2" s="1"/>
  <c r="K40" i="2"/>
  <c r="O40" i="2" s="1"/>
  <c r="K859" i="2"/>
  <c r="O859" i="2" s="1"/>
  <c r="K855" i="2"/>
  <c r="O855" i="2" s="1"/>
  <c r="K851" i="2"/>
  <c r="O851" i="2" s="1"/>
  <c r="K847" i="2"/>
  <c r="O847" i="2" s="1"/>
  <c r="K843" i="2"/>
  <c r="O843" i="2" s="1"/>
  <c r="K675" i="2"/>
  <c r="O675" i="2" s="1"/>
  <c r="K671" i="2"/>
  <c r="O671" i="2" s="1"/>
  <c r="K511" i="2"/>
  <c r="O511" i="2" s="1"/>
  <c r="K853" i="2"/>
  <c r="O853" i="2" s="1"/>
  <c r="K849" i="2"/>
  <c r="O849" i="2" s="1"/>
  <c r="K845" i="2"/>
  <c r="O845" i="2" s="1"/>
  <c r="K852" i="2"/>
  <c r="O852" i="2" s="1"/>
  <c r="K512" i="2"/>
  <c r="O512" i="2" s="1"/>
  <c r="K858" i="2"/>
  <c r="O858" i="2" s="1"/>
  <c r="K854" i="2"/>
  <c r="O854" i="2" s="1"/>
  <c r="K850" i="2"/>
  <c r="O850" i="2" s="1"/>
  <c r="K846" i="2"/>
  <c r="O846" i="2" s="1"/>
  <c r="K842" i="2"/>
  <c r="O842" i="2" s="1"/>
  <c r="K674" i="2"/>
  <c r="O674" i="2" s="1"/>
  <c r="K670" i="2"/>
  <c r="O670" i="2" s="1"/>
  <c r="K486" i="2"/>
  <c r="O486" i="2" s="1"/>
  <c r="K22" i="2"/>
  <c r="O22" i="2" s="1"/>
  <c r="M674" i="2" l="1"/>
  <c r="P674" i="2"/>
  <c r="M671" i="2"/>
  <c r="P671" i="2"/>
  <c r="M844" i="2"/>
  <c r="P844" i="2"/>
  <c r="M676" i="2"/>
  <c r="P676" i="2"/>
  <c r="M22" i="2"/>
  <c r="P22" i="2"/>
  <c r="M842" i="2"/>
  <c r="P842" i="2"/>
  <c r="M858" i="2"/>
  <c r="P858" i="2"/>
  <c r="M849" i="2"/>
  <c r="P849" i="2"/>
  <c r="M675" i="2"/>
  <c r="P675" i="2"/>
  <c r="M855" i="2"/>
  <c r="P855" i="2"/>
  <c r="M848" i="2"/>
  <c r="P848" i="2"/>
  <c r="M881" i="2"/>
  <c r="P881" i="2"/>
  <c r="M673" i="2"/>
  <c r="P673" i="2"/>
  <c r="M845" i="2"/>
  <c r="P845" i="2"/>
  <c r="M851" i="2"/>
  <c r="P851" i="2"/>
  <c r="M672" i="2"/>
  <c r="P672" i="2"/>
  <c r="M854" i="2"/>
  <c r="P854" i="2"/>
  <c r="M1171" i="2"/>
  <c r="P1171" i="2"/>
  <c r="M486" i="2"/>
  <c r="P486" i="2"/>
  <c r="M846" i="2"/>
  <c r="P846" i="2"/>
  <c r="M512" i="2"/>
  <c r="P512" i="2"/>
  <c r="M853" i="2"/>
  <c r="P853" i="2"/>
  <c r="M843" i="2"/>
  <c r="P843" i="2"/>
  <c r="M859" i="2"/>
  <c r="P859" i="2"/>
  <c r="M856" i="2"/>
  <c r="P856" i="2"/>
  <c r="M41" i="2"/>
  <c r="P41" i="2"/>
  <c r="M669" i="2"/>
  <c r="P669" i="2"/>
  <c r="M21" i="2"/>
  <c r="P21" i="2"/>
  <c r="M1196" i="2"/>
  <c r="P1196" i="2"/>
  <c r="M670" i="2"/>
  <c r="P670" i="2"/>
  <c r="M850" i="2"/>
  <c r="P850" i="2"/>
  <c r="M852" i="2"/>
  <c r="P852" i="2"/>
  <c r="M511" i="2"/>
  <c r="P511" i="2"/>
  <c r="M847" i="2"/>
  <c r="P847" i="2"/>
  <c r="M40" i="2"/>
  <c r="P40" i="2"/>
  <c r="M857" i="2"/>
  <c r="P857" i="2"/>
  <c r="M668" i="2"/>
  <c r="P668" i="2"/>
  <c r="M877" i="2"/>
  <c r="P877" i="2"/>
  <c r="M513" i="2"/>
  <c r="P513" i="2"/>
  <c r="M1891" i="4"/>
  <c r="P1891" i="4"/>
  <c r="M1707" i="4"/>
  <c r="P1707" i="4"/>
  <c r="M214" i="4"/>
  <c r="P214" i="4"/>
  <c r="M217" i="4"/>
  <c r="P217" i="4"/>
  <c r="M4694" i="4"/>
  <c r="P4694" i="4"/>
  <c r="M4445" i="4"/>
  <c r="P4445" i="4"/>
  <c r="M1698" i="4"/>
  <c r="P1698" i="4"/>
  <c r="M972" i="4"/>
  <c r="P972" i="4"/>
  <c r="M1129" i="4"/>
  <c r="P1129" i="4"/>
  <c r="M195" i="4"/>
  <c r="P195" i="4"/>
  <c r="M4660" i="4"/>
  <c r="P4660" i="4"/>
  <c r="M2624" i="4"/>
  <c r="P2624" i="4"/>
  <c r="M1128" i="4"/>
  <c r="P1128" i="4"/>
  <c r="M4646" i="4"/>
  <c r="P4646" i="4"/>
  <c r="M4651" i="4"/>
  <c r="P4651" i="4"/>
  <c r="M1525" i="4"/>
  <c r="P1525" i="4"/>
  <c r="M851" i="4"/>
  <c r="P851" i="4"/>
  <c r="M1529" i="4"/>
  <c r="P1529" i="4"/>
  <c r="M3687" i="4"/>
  <c r="P3687" i="4"/>
  <c r="M4656" i="4"/>
  <c r="P4656" i="4"/>
  <c r="M4655" i="4"/>
  <c r="P4655" i="4"/>
  <c r="M4700" i="4"/>
  <c r="P4700" i="4"/>
  <c r="M2620" i="4"/>
  <c r="P2620" i="4"/>
  <c r="M2681" i="4"/>
  <c r="P2681" i="4"/>
  <c r="M2167" i="4"/>
  <c r="P2167" i="4"/>
  <c r="M4699" i="4"/>
  <c r="P4699" i="4"/>
  <c r="M2685" i="4"/>
  <c r="P2685" i="4"/>
  <c r="M2627" i="4"/>
  <c r="P2627" i="4"/>
  <c r="M2507" i="4"/>
  <c r="P2507" i="4"/>
  <c r="M1687" i="4"/>
  <c r="P1687" i="4"/>
  <c r="M2704" i="4"/>
  <c r="P2704" i="4"/>
  <c r="M2621" i="4"/>
  <c r="P2621" i="4"/>
  <c r="M2361" i="4"/>
  <c r="P2361" i="4"/>
  <c r="M2626" i="4"/>
  <c r="P2626" i="4"/>
  <c r="M1896" i="4"/>
  <c r="P1896" i="4"/>
  <c r="M2018" i="4"/>
  <c r="P2018" i="4"/>
  <c r="M2383" i="4"/>
  <c r="P2383" i="4"/>
  <c r="M237" i="4"/>
  <c r="P237" i="4"/>
  <c r="M4645" i="4"/>
  <c r="P4645" i="4"/>
  <c r="M1890" i="4"/>
  <c r="P1890" i="4"/>
  <c r="M2649" i="4"/>
  <c r="P2649" i="4"/>
  <c r="M2863" i="4"/>
  <c r="P2863" i="4"/>
  <c r="M1893" i="4"/>
  <c r="P1893" i="4"/>
  <c r="M2127" i="4"/>
  <c r="P2127" i="4"/>
  <c r="M238" i="4"/>
  <c r="P238" i="4"/>
  <c r="M2259" i="4"/>
  <c r="P2259" i="4"/>
  <c r="M2701" i="4"/>
  <c r="P2701" i="4"/>
  <c r="M1794" i="4"/>
  <c r="P1794" i="4"/>
  <c r="M4648" i="4"/>
  <c r="P4648" i="4"/>
  <c r="M2625" i="4"/>
  <c r="P2625" i="4"/>
  <c r="M1894" i="4"/>
  <c r="P1894" i="4"/>
  <c r="M204" i="4"/>
  <c r="P204" i="4"/>
  <c r="M85" i="4"/>
  <c r="P85" i="4"/>
  <c r="M1193" i="4"/>
  <c r="P1193" i="4"/>
  <c r="M922" i="4"/>
  <c r="P922" i="4"/>
  <c r="M84" i="4"/>
  <c r="P84" i="4"/>
  <c r="M213" i="4"/>
  <c r="P213" i="4"/>
  <c r="M2629" i="4"/>
  <c r="P2629" i="4"/>
  <c r="M4444" i="4"/>
  <c r="P4444" i="4"/>
  <c r="M2648" i="4"/>
  <c r="P2648" i="4"/>
  <c r="M1388" i="4"/>
  <c r="P1388" i="4"/>
  <c r="M4652" i="4"/>
  <c r="P4652" i="4"/>
  <c r="M4448" i="4"/>
  <c r="P4448" i="4"/>
  <c r="M74" i="4"/>
  <c r="P74" i="4"/>
  <c r="M1892" i="4"/>
  <c r="P1892" i="4"/>
  <c r="M2605" i="4"/>
  <c r="P2605" i="4"/>
  <c r="M2497" i="4"/>
  <c r="P2497" i="4"/>
  <c r="M1706" i="4"/>
  <c r="P1706" i="4"/>
  <c r="M2630" i="4"/>
  <c r="P2630" i="4"/>
  <c r="M4679" i="4"/>
  <c r="P4679" i="4"/>
  <c r="M2771" i="4"/>
  <c r="P2771" i="4"/>
  <c r="M2799" i="4"/>
  <c r="P2799" i="4"/>
  <c r="M920" i="4"/>
  <c r="P920" i="4"/>
  <c r="M1689" i="4"/>
  <c r="P1689" i="4"/>
  <c r="M196" i="4"/>
  <c r="P196" i="4"/>
  <c r="M1688" i="4"/>
  <c r="P1688" i="4"/>
  <c r="M404" i="4"/>
  <c r="P404" i="4"/>
  <c r="M235" i="4"/>
  <c r="P235" i="4"/>
  <c r="M2628" i="4"/>
  <c r="P2628" i="4"/>
  <c r="M4644" i="4"/>
  <c r="P4644" i="4"/>
  <c r="M4662" i="4"/>
  <c r="P4662" i="4"/>
  <c r="M2622" i="4"/>
  <c r="P2622" i="4"/>
  <c r="M2717" i="4"/>
  <c r="P2717" i="4"/>
  <c r="M4446" i="4"/>
  <c r="P4446" i="4"/>
  <c r="M1697" i="4"/>
  <c r="P1697" i="4"/>
  <c r="M1895" i="4"/>
  <c r="P1895" i="4"/>
  <c r="M4447" i="4"/>
  <c r="P4447" i="4"/>
  <c r="M1160" i="4"/>
  <c r="P1160" i="4"/>
  <c r="M278" i="4"/>
  <c r="P278" i="4"/>
  <c r="M215" i="4"/>
  <c r="P215" i="4"/>
  <c r="M4443" i="4"/>
  <c r="P4443" i="4"/>
  <c r="M4647" i="4"/>
  <c r="P4647" i="4"/>
  <c r="M2632" i="4"/>
  <c r="P2632" i="4"/>
  <c r="M2686" i="4"/>
  <c r="P2686" i="4"/>
  <c r="M2702" i="4"/>
  <c r="P2702" i="4"/>
  <c r="M4661" i="4"/>
  <c r="P4661" i="4"/>
  <c r="M1979" i="4"/>
  <c r="P1979" i="4"/>
  <c r="M2707" i="4"/>
  <c r="P2707" i="4"/>
  <c r="M2647" i="4"/>
  <c r="P2647" i="4"/>
  <c r="M2623" i="4"/>
  <c r="P2623" i="4"/>
  <c r="M2360" i="4"/>
  <c r="P2360" i="4"/>
  <c r="M2862" i="4"/>
  <c r="P2862" i="4"/>
  <c r="M2384" i="4"/>
  <c r="P2384" i="4"/>
  <c r="M2705" i="4"/>
  <c r="P2705" i="4"/>
  <c r="M2810" i="4"/>
  <c r="P2810" i="4"/>
  <c r="M2708" i="4"/>
  <c r="P2708" i="4"/>
  <c r="M2865" i="4"/>
  <c r="P2865" i="4"/>
  <c r="M2019" i="4"/>
  <c r="P2019" i="4"/>
  <c r="M1715" i="4"/>
  <c r="P1715" i="4"/>
  <c r="M2682" i="4"/>
  <c r="P2682" i="4"/>
  <c r="M4632" i="4"/>
  <c r="P4632" i="4"/>
  <c r="M2706" i="4"/>
  <c r="P2706" i="4"/>
  <c r="J1197" i="2"/>
  <c r="K1197" i="2" s="1"/>
  <c r="O1197" i="2" s="1"/>
  <c r="J1172" i="2"/>
  <c r="K1172" i="2" s="1"/>
  <c r="O1172" i="2" s="1"/>
  <c r="K1556" i="4"/>
  <c r="O1556" i="4" s="1"/>
  <c r="K4653" i="4"/>
  <c r="O4653" i="4" s="1"/>
  <c r="K1662" i="4"/>
  <c r="O1662" i="4" s="1"/>
  <c r="K4658" i="4"/>
  <c r="O4658" i="4" s="1"/>
  <c r="M1197" i="2" l="1"/>
  <c r="P1197" i="2"/>
  <c r="M1172" i="2"/>
  <c r="P1172" i="2"/>
  <c r="M4658" i="4"/>
  <c r="P4658" i="4"/>
  <c r="M1662" i="4"/>
  <c r="P1662" i="4"/>
  <c r="M4653" i="4"/>
  <c r="P4653" i="4"/>
  <c r="M1556" i="4"/>
  <c r="P1556" i="4"/>
  <c r="J1173" i="2"/>
  <c r="K1173" i="2" s="1"/>
  <c r="O1173" i="2" s="1"/>
  <c r="J1198" i="2"/>
  <c r="K1198" i="2" s="1"/>
  <c r="O1198" i="2" s="1"/>
  <c r="M1198" i="2" l="1"/>
  <c r="P1198" i="2"/>
  <c r="M1173" i="2"/>
  <c r="P1173" i="2"/>
  <c r="J1199" i="2"/>
  <c r="K1199" i="2" s="1"/>
  <c r="O1199" i="2" s="1"/>
  <c r="J1174" i="2"/>
  <c r="K1174" i="2" s="1"/>
  <c r="O1174" i="2" s="1"/>
  <c r="M1174" i="2" l="1"/>
  <c r="P1174" i="2"/>
  <c r="M1199" i="2"/>
  <c r="P1199" i="2"/>
  <c r="J1175" i="2"/>
  <c r="K1175" i="2" s="1"/>
  <c r="O1175" i="2" s="1"/>
  <c r="M1175" i="2" l="1"/>
  <c r="P1175" i="2"/>
  <c r="J1176" i="2"/>
  <c r="K1176" i="2" s="1"/>
  <c r="O1176" i="2" s="1"/>
  <c r="M1176" i="2" l="1"/>
  <c r="P1176" i="2"/>
  <c r="J1177" i="2"/>
  <c r="K1177" i="2" s="1"/>
  <c r="O1177" i="2" s="1"/>
  <c r="M1177" i="2" l="1"/>
  <c r="P1177" i="2"/>
  <c r="J1178" i="2"/>
  <c r="K1178" i="2" s="1"/>
  <c r="O1178" i="2" s="1"/>
  <c r="M1178" i="2" l="1"/>
  <c r="P1178" i="2"/>
  <c r="I1119" i="4"/>
  <c r="I14" i="4"/>
  <c r="I3279" i="4"/>
  <c r="I3280" i="4" s="1"/>
  <c r="I3281" i="4" s="1"/>
  <c r="I3282" i="4" s="1"/>
  <c r="I3283" i="4" s="1"/>
  <c r="I3284" i="4" s="1"/>
  <c r="I3302" i="4"/>
  <c r="I3303" i="4" s="1"/>
  <c r="I3304" i="4" s="1"/>
  <c r="I3305" i="4" s="1"/>
  <c r="I3306" i="4" s="1"/>
  <c r="I3307" i="4" s="1"/>
  <c r="I3308" i="4" s="1"/>
  <c r="I3661" i="4"/>
  <c r="I3662" i="4" s="1"/>
  <c r="I3663" i="4" s="1"/>
  <c r="I3664" i="4" s="1"/>
  <c r="I3665" i="4" s="1"/>
  <c r="I4245" i="4"/>
  <c r="I4246" i="4" s="1"/>
  <c r="I2997" i="4"/>
  <c r="I2998" i="4" s="1"/>
  <c r="I2999" i="4" s="1"/>
  <c r="I3000" i="4" s="1"/>
  <c r="I3001" i="4" s="1"/>
  <c r="I3002" i="4" s="1"/>
  <c r="I959" i="4"/>
  <c r="I848" i="4"/>
  <c r="I849" i="4" s="1"/>
  <c r="I3478" i="4"/>
  <c r="I3479" i="4" s="1"/>
  <c r="I3480" i="4" s="1"/>
  <c r="I3481" i="4" s="1"/>
  <c r="I3482" i="4" s="1"/>
  <c r="I3483" i="4" s="1"/>
  <c r="I3484" i="4" s="1"/>
  <c r="I3091" i="4"/>
  <c r="I3092" i="4" s="1"/>
  <c r="I3093" i="4" s="1"/>
  <c r="I3094" i="4" s="1"/>
  <c r="I3095" i="4" s="1"/>
  <c r="I3096" i="4" s="1"/>
  <c r="I3097" i="4" s="1"/>
  <c r="I3098" i="4" s="1"/>
  <c r="I1777" i="4" s="1"/>
  <c r="I927" i="4" s="1"/>
  <c r="I3099" i="4" s="1"/>
  <c r="I3100" i="4" s="1"/>
  <c r="I1779" i="4" s="1"/>
  <c r="I1780" i="4" s="1"/>
  <c r="I1781" i="4" s="1"/>
  <c r="I1782" i="4" s="1"/>
  <c r="I1783" i="4" s="1"/>
  <c r="I1327" i="4"/>
  <c r="I1328" i="4" s="1"/>
  <c r="I1329" i="4" s="1"/>
  <c r="I1330" i="4" s="1"/>
  <c r="I1331" i="4" s="1"/>
  <c r="I1332" i="4" s="1"/>
  <c r="I1333" i="4" s="1"/>
  <c r="I2527" i="4"/>
  <c r="I2528" i="4" s="1"/>
  <c r="I2529" i="4" s="1"/>
  <c r="I2530" i="4" s="1"/>
  <c r="I2531" i="4" s="1"/>
  <c r="I2532" i="4" s="1"/>
  <c r="I2533" i="4" s="1"/>
  <c r="I2534" i="4" s="1"/>
  <c r="I2535" i="4" s="1"/>
  <c r="I2536" i="4" s="1"/>
  <c r="I856" i="4" s="1"/>
  <c r="I857" i="4" s="1"/>
  <c r="I858" i="4" s="1"/>
  <c r="I1965" i="4"/>
  <c r="I1923" i="4"/>
  <c r="I1924" i="4" s="1"/>
  <c r="I1925" i="4" s="1"/>
  <c r="I1982" i="4" s="1"/>
  <c r="I3344" i="4"/>
  <c r="I1268" i="4"/>
  <c r="I1269" i="4" s="1"/>
  <c r="I1270" i="4" s="1"/>
  <c r="I661" i="4"/>
  <c r="I662" i="4" s="1"/>
  <c r="I663" i="4" s="1"/>
  <c r="I664" i="4" s="1"/>
  <c r="I1711" i="4" s="1"/>
  <c r="I3782" i="4" s="1"/>
  <c r="I1506" i="4"/>
  <c r="I4219" i="4"/>
  <c r="I4220" i="4" s="1"/>
  <c r="I4221" i="4" s="1"/>
  <c r="I4222" i="4" s="1"/>
  <c r="I4223" i="4" s="1"/>
  <c r="I4224" i="4" s="1"/>
  <c r="I4225" i="4" s="1"/>
  <c r="I4226" i="4" s="1"/>
  <c r="I4227" i="4" s="1"/>
  <c r="I4228" i="4" s="1"/>
  <c r="I4229" i="4" s="1"/>
  <c r="I4230" i="4" s="1"/>
  <c r="I4231" i="4" s="1"/>
  <c r="I4232" i="4" s="1"/>
  <c r="I4233" i="4" s="1"/>
  <c r="I4234" i="4" s="1"/>
  <c r="I4235" i="4" s="1"/>
  <c r="I1617" i="4"/>
  <c r="I1618" i="4" s="1"/>
  <c r="I4429" i="4"/>
  <c r="I4430" i="4" s="1"/>
  <c r="I4317" i="4"/>
  <c r="I4376" i="4"/>
  <c r="I4377" i="4" s="1"/>
  <c r="I3475" i="4"/>
  <c r="I3497" i="4" s="1"/>
  <c r="I3212" i="4"/>
  <c r="I3213" i="4" s="1"/>
  <c r="I3214" i="4" s="1"/>
  <c r="I3215" i="4" s="1"/>
  <c r="I3217" i="4" s="1"/>
  <c r="I3218" i="4" s="1"/>
  <c r="I3219" i="4" s="1"/>
  <c r="I3220" i="4" s="1"/>
  <c r="I3221" i="4" s="1"/>
  <c r="I836" i="4"/>
  <c r="I837" i="4" s="1"/>
  <c r="I838" i="4" s="1"/>
  <c r="I1592" i="4"/>
  <c r="I3383" i="4"/>
  <c r="I3384" i="4" s="1"/>
  <c r="I3385" i="4" s="1"/>
  <c r="I3386" i="4" s="1"/>
  <c r="I4726" i="4"/>
  <c r="I1092" i="4"/>
  <c r="I1364" i="4"/>
  <c r="I1365" i="4" s="1"/>
  <c r="I4612" i="4"/>
  <c r="I4613" i="4" s="1"/>
  <c r="I4303" i="4"/>
  <c r="I4304" i="4" s="1"/>
  <c r="I4629" i="4"/>
  <c r="I4630" i="4" s="1"/>
  <c r="I4631" i="4" s="1"/>
  <c r="I91" i="4"/>
  <c r="I92" i="4" s="1"/>
  <c r="I93" i="4" s="1"/>
  <c r="I94" i="4" s="1"/>
  <c r="I95" i="4" s="1"/>
  <c r="I96" i="4" s="1"/>
  <c r="I1169" i="4"/>
  <c r="I590" i="4"/>
  <c r="I591" i="4" s="1"/>
  <c r="I680" i="4" s="1"/>
  <c r="I681" i="4" s="1"/>
  <c r="I2063" i="4"/>
  <c r="I2064" i="4" s="1"/>
  <c r="I4804" i="4"/>
  <c r="I4805" i="4" s="1"/>
  <c r="I4806" i="4" s="1"/>
  <c r="I3547" i="4"/>
  <c r="I2828" i="4"/>
  <c r="I2829" i="4" s="1"/>
  <c r="I123" i="4"/>
  <c r="I220" i="4"/>
  <c r="I221" i="4" s="1"/>
  <c r="I288" i="4"/>
  <c r="I979" i="4"/>
  <c r="I980" i="4" s="1"/>
  <c r="I981" i="4" s="1"/>
  <c r="I982" i="4" s="1"/>
  <c r="I983" i="4" s="1"/>
  <c r="I209" i="4"/>
  <c r="I1914" i="4"/>
  <c r="I1915" i="4" s="1"/>
  <c r="I1916" i="4" s="1"/>
  <c r="I3297" i="4"/>
  <c r="I3298" i="4" s="1"/>
  <c r="I78" i="4"/>
  <c r="I2788" i="4"/>
  <c r="I2789" i="4" s="1"/>
  <c r="I2790" i="4" s="1"/>
  <c r="I2791" i="4" s="1"/>
  <c r="I2792" i="4" s="1"/>
  <c r="I2793" i="4" s="1"/>
  <c r="I2794" i="4" s="1"/>
  <c r="I2795" i="4" s="1"/>
  <c r="I2801" i="4"/>
  <c r="I2802" i="4" s="1"/>
  <c r="I2564" i="4"/>
  <c r="I2565" i="4" s="1"/>
  <c r="I2115" i="4" s="1"/>
  <c r="I2188" i="4"/>
  <c r="I2379" i="4" s="1"/>
  <c r="I3794" i="4" s="1"/>
  <c r="I3795" i="4" s="1"/>
  <c r="I3796" i="4" s="1"/>
  <c r="I3797" i="4" s="1"/>
  <c r="I3798" i="4" s="1"/>
  <c r="I3799" i="4" s="1"/>
  <c r="I398" i="4" s="1"/>
  <c r="I399" i="4" s="1"/>
  <c r="I4795" i="4"/>
  <c r="I4796" i="4" s="1"/>
  <c r="I3441" i="4"/>
  <c r="I3442" i="4" s="1"/>
  <c r="I3443" i="4" s="1"/>
  <c r="I3444" i="4" s="1"/>
  <c r="I3445" i="4" s="1"/>
  <c r="I3446" i="4" s="1"/>
  <c r="I3447" i="4" s="1"/>
  <c r="I3448" i="4" s="1"/>
  <c r="I3449" i="4" s="1"/>
  <c r="I3450" i="4" s="1"/>
  <c r="I3451" i="4" s="1"/>
  <c r="I3452" i="4" s="1"/>
  <c r="I3560" i="4"/>
  <c r="I2597" i="4"/>
  <c r="I580" i="4" s="1"/>
  <c r="I1075" i="4"/>
  <c r="I1076" i="4" s="1"/>
  <c r="I2398" i="4" s="1"/>
  <c r="I2692" i="4" s="1"/>
  <c r="I2661" i="4"/>
  <c r="I2662" i="4" s="1"/>
  <c r="I2663" i="4" s="1"/>
  <c r="I1398" i="4"/>
  <c r="I457" i="4"/>
  <c r="I458" i="4" s="1"/>
  <c r="I3848" i="4"/>
  <c r="I3849" i="4" s="1"/>
  <c r="I3862" i="4"/>
  <c r="I3863" i="4" s="1"/>
  <c r="I3864" i="4" s="1"/>
  <c r="I3865" i="4" s="1"/>
  <c r="I3866" i="4" s="1"/>
  <c r="I3867" i="4" s="1"/>
  <c r="I2869" i="4"/>
  <c r="I2881" i="4"/>
  <c r="I2882" i="4" s="1"/>
  <c r="I2615" i="4"/>
  <c r="I2616" i="4" s="1"/>
  <c r="I1772" i="4"/>
  <c r="I1773" i="4" s="1"/>
  <c r="I1727" i="4"/>
  <c r="I1728" i="4" s="1"/>
  <c r="I1729" i="4" s="1"/>
  <c r="I1730" i="4" s="1"/>
  <c r="I1731" i="4" s="1"/>
  <c r="I741" i="4" s="1"/>
  <c r="I742" i="4" s="1"/>
  <c r="I743" i="4" s="1"/>
  <c r="I744" i="4" s="1"/>
  <c r="I745" i="4" s="1"/>
  <c r="I806" i="4"/>
  <c r="I227" i="4"/>
  <c r="I228" i="4" s="1"/>
  <c r="I3271" i="4"/>
  <c r="I111" i="4"/>
  <c r="I112" i="4" s="1"/>
  <c r="I113" i="4" s="1"/>
  <c r="I3460" i="4"/>
  <c r="I3503" i="4"/>
  <c r="I3507" i="4"/>
  <c r="I3655" i="4" s="1"/>
  <c r="I478" i="4"/>
  <c r="I479" i="4" s="1"/>
  <c r="I480" i="4" s="1"/>
  <c r="I3366" i="4"/>
  <c r="I3367" i="4" s="1"/>
  <c r="I3368" i="4" s="1"/>
  <c r="I3369" i="4" s="1"/>
  <c r="I3370" i="4" s="1"/>
  <c r="I1653" i="4"/>
  <c r="I3816" i="4" s="1"/>
  <c r="I3817" i="4" s="1"/>
  <c r="I3818" i="4" s="1"/>
  <c r="I3819" i="4" s="1"/>
  <c r="I3820" i="4" s="1"/>
  <c r="I3821" i="4" s="1"/>
  <c r="I3822" i="4" s="1"/>
  <c r="I3823" i="4" s="1"/>
  <c r="I3824" i="4" s="1"/>
  <c r="I3825" i="4" s="1"/>
  <c r="I3826" i="4" s="1"/>
  <c r="I3827" i="4" s="1"/>
  <c r="I3828" i="4" s="1"/>
  <c r="I3829" i="4" s="1"/>
  <c r="I3830" i="4" s="1"/>
  <c r="I3831" i="4" s="1"/>
  <c r="I3832" i="4" s="1"/>
  <c r="I3833" i="4" s="1"/>
  <c r="I3834" i="4" s="1"/>
  <c r="I3835" i="4" s="1"/>
  <c r="I3836" i="4" s="1"/>
  <c r="I3837" i="4" s="1"/>
  <c r="I3838" i="4" s="1"/>
  <c r="I3839" i="4" s="1"/>
  <c r="I3840" i="4" s="1"/>
  <c r="I3841" i="4" s="1"/>
  <c r="I3842" i="4" s="1"/>
  <c r="I3843" i="4" s="1"/>
  <c r="I3844" i="4" s="1"/>
  <c r="I3845" i="4" s="1"/>
  <c r="I3872" i="4"/>
  <c r="I1247" i="4"/>
  <c r="I1566" i="4"/>
  <c r="I1567" i="4" s="1"/>
  <c r="I1568" i="4" s="1"/>
  <c r="I3514" i="4"/>
  <c r="I3515" i="4" s="1"/>
  <c r="I2894" i="4"/>
  <c r="I2909" i="4"/>
  <c r="I2910" i="4" s="1"/>
  <c r="I2911" i="4" s="1"/>
  <c r="I2912" i="4" s="1"/>
  <c r="I554" i="4"/>
  <c r="I1815" i="4"/>
  <c r="I577" i="4" s="1"/>
  <c r="I767" i="4" s="1"/>
  <c r="I962" i="4"/>
  <c r="I963" i="4" s="1"/>
  <c r="I964" i="4" s="1"/>
  <c r="I889" i="4"/>
  <c r="I146" i="4" s="1"/>
  <c r="I147" i="4" s="1"/>
  <c r="I148" i="4" s="1"/>
  <c r="I149" i="4" s="1"/>
  <c r="I150" i="4" s="1"/>
  <c r="I151" i="4" s="1"/>
  <c r="I152" i="4" s="1"/>
  <c r="I153" i="4" s="1"/>
  <c r="I2994" i="4"/>
  <c r="I4279" i="4"/>
  <c r="I4271" i="4"/>
  <c r="I4272" i="4" s="1"/>
  <c r="I2522" i="4" s="1"/>
  <c r="I4273" i="4" s="1"/>
  <c r="I4274" i="4" s="1"/>
  <c r="I4275" i="4" s="1"/>
  <c r="I1249" i="4"/>
  <c r="I825" i="4"/>
  <c r="I2771" i="4" s="1"/>
  <c r="I1294" i="4" s="1"/>
  <c r="I1295" i="4" s="1"/>
  <c r="I2772" i="4" s="1"/>
  <c r="I1320" i="4"/>
  <c r="I1321" i="4" s="1"/>
  <c r="I3680" i="4"/>
  <c r="I3681" i="4" s="1"/>
  <c r="I4251" i="4"/>
  <c r="I4252" i="4" s="1"/>
  <c r="I3522" i="4"/>
  <c r="I127" i="4"/>
  <c r="I233" i="4" s="1"/>
  <c r="I1072" i="4"/>
  <c r="I2395" i="4" s="1"/>
  <c r="I1868" i="4"/>
  <c r="I1869" i="4" s="1"/>
  <c r="I1870" i="4" s="1"/>
  <c r="I3639" i="4"/>
  <c r="I1047" i="4"/>
  <c r="I3765" i="4"/>
  <c r="I3766" i="4" s="1"/>
  <c r="I3760" i="4"/>
  <c r="I3761" i="4" s="1"/>
  <c r="I358" i="4" s="1"/>
  <c r="I359" i="4" s="1"/>
  <c r="I360" i="4" s="1"/>
  <c r="I3724" i="4"/>
  <c r="I3725" i="4" s="1"/>
  <c r="I3726" i="4" s="1"/>
  <c r="I3727" i="4" s="1"/>
  <c r="I3728" i="4" s="1"/>
  <c r="I3729" i="4" s="1"/>
  <c r="I3730" i="4" s="1"/>
  <c r="I3731" i="4" s="1"/>
  <c r="I3732" i="4" s="1"/>
  <c r="I3733" i="4" s="1"/>
  <c r="I3777" i="4"/>
  <c r="I3778" i="4" s="1"/>
  <c r="I2538" i="4"/>
  <c r="I2539" i="4" s="1"/>
  <c r="I2540" i="4" s="1"/>
  <c r="I2541" i="4" s="1"/>
  <c r="I2113" i="4"/>
  <c r="I18" i="4" s="1"/>
  <c r="I19" i="4" s="1"/>
  <c r="I1947" i="4" s="1"/>
  <c r="I1948" i="4" s="1"/>
  <c r="I1949" i="4" s="1"/>
  <c r="I1950" i="4" s="1"/>
  <c r="I3250" i="4"/>
  <c r="I3251" i="4" s="1"/>
  <c r="I3252" i="4" s="1"/>
  <c r="I3253" i="4" s="1"/>
  <c r="I4682" i="4"/>
  <c r="I1625" i="4"/>
  <c r="I4638" i="4"/>
  <c r="I4639" i="4" s="1"/>
  <c r="I4640" i="4" s="1"/>
  <c r="I808" i="4" s="1"/>
  <c r="I4353" i="4"/>
  <c r="I3054" i="4"/>
  <c r="I1359" i="4"/>
  <c r="I1838" i="4"/>
  <c r="I942" i="4" s="1"/>
  <c r="I943" i="4" s="1"/>
  <c r="I5117" i="4" s="1"/>
  <c r="I1081" i="4" s="1"/>
  <c r="I1082" i="4" s="1"/>
  <c r="I1587" i="4" s="1"/>
  <c r="I3323" i="4"/>
  <c r="I2096" i="4"/>
  <c r="I138" i="4"/>
  <c r="I3390" i="4"/>
  <c r="I3391" i="4" s="1"/>
  <c r="I3392" i="4" s="1"/>
  <c r="I3603" i="4"/>
  <c r="I3604" i="4" s="1"/>
  <c r="I3605" i="4" s="1"/>
  <c r="I3609" i="4" s="1"/>
  <c r="I3610" i="4" s="1"/>
  <c r="I3423" i="4"/>
  <c r="I3207" i="4"/>
  <c r="I3208" i="4" s="1"/>
  <c r="I658" i="4"/>
  <c r="I2261" i="4"/>
  <c r="I2262" i="4" s="1"/>
  <c r="I2960" i="4"/>
  <c r="I2961" i="4" s="1"/>
  <c r="I779" i="4"/>
  <c r="I780" i="4" s="1"/>
  <c r="I781" i="4" s="1"/>
  <c r="I782" i="4" s="1"/>
  <c r="I783" i="4" s="1"/>
  <c r="I784" i="4" s="1"/>
  <c r="I3315" i="4"/>
  <c r="I3316" i="4" s="1"/>
  <c r="I3317" i="4" s="1"/>
  <c r="I3318" i="4" s="1"/>
  <c r="I4434" i="4"/>
  <c r="I2515" i="4" s="1"/>
  <c r="I3193" i="4"/>
  <c r="I1288" i="4"/>
  <c r="I2374" i="4"/>
  <c r="I2989" i="4"/>
  <c r="I2990" i="4" s="1"/>
  <c r="I2991" i="4" s="1"/>
  <c r="I2992" i="4" s="1"/>
  <c r="I3567" i="4"/>
  <c r="I3642" i="4"/>
  <c r="I3790" i="4"/>
  <c r="I3635" i="4"/>
  <c r="I23" i="4"/>
  <c r="I2380" i="4" l="1"/>
  <c r="I2116" i="4"/>
  <c r="I3356" i="4" s="1"/>
  <c r="I3371" i="4"/>
  <c r="I3372" i="4" s="1"/>
  <c r="I3373" i="4" s="1"/>
  <c r="I3222" i="4"/>
  <c r="I3223" i="4" s="1"/>
  <c r="I3224" i="4" s="1"/>
  <c r="I3225" i="4" s="1"/>
  <c r="I3226" i="4" s="1"/>
  <c r="I185" i="4"/>
  <c r="I186" i="4" s="1"/>
  <c r="I187" i="4" s="1"/>
  <c r="I188" i="4" s="1"/>
  <c r="I189" i="4" s="1"/>
  <c r="I190" i="4" s="1"/>
  <c r="I191" i="4" s="1"/>
  <c r="I192" i="4" s="1"/>
  <c r="I193" i="4" s="1"/>
  <c r="I194" i="4" s="1"/>
  <c r="I814" i="4"/>
  <c r="I815" i="4" s="1"/>
  <c r="I816" i="4" s="1"/>
  <c r="I817" i="4" s="1"/>
  <c r="I818" i="4" s="1"/>
  <c r="I4727" i="4"/>
  <c r="I4728" i="4" s="1"/>
  <c r="I4729" i="4" s="1"/>
  <c r="I1613" i="4"/>
  <c r="I3393" i="4"/>
  <c r="I3394" i="4" s="1"/>
  <c r="I3395" i="4" s="1"/>
  <c r="I564" i="4"/>
  <c r="I565" i="4" s="1"/>
  <c r="I826" i="4"/>
  <c r="I827" i="4" s="1"/>
  <c r="I839" i="4" s="1"/>
  <c r="I840" i="4" s="1"/>
  <c r="I841" i="4" s="1"/>
  <c r="I842" i="4" s="1"/>
  <c r="I843" i="4" s="1"/>
  <c r="I828" i="4" s="1"/>
  <c r="I829" i="4" s="1"/>
  <c r="I830" i="4" s="1"/>
  <c r="I831" i="4" s="1"/>
  <c r="I832" i="4" s="1"/>
  <c r="I833" i="4" s="1"/>
  <c r="I2664" i="4"/>
  <c r="I2665" i="4" s="1"/>
  <c r="I3549" i="4"/>
  <c r="I708" i="4"/>
  <c r="I503" i="4"/>
  <c r="I504" i="4" s="1"/>
  <c r="I2316" i="4" s="1"/>
  <c r="I2317" i="4" s="1"/>
  <c r="I2318" i="4" s="1"/>
  <c r="I2319" i="4" s="1"/>
  <c r="I3485" i="4"/>
  <c r="I3486" i="4" s="1"/>
  <c r="I3487" i="4" s="1"/>
  <c r="I3453" i="4"/>
  <c r="I3454" i="4" s="1"/>
  <c r="I1483" i="4"/>
  <c r="I2609" i="4"/>
  <c r="I2610" i="4" s="1"/>
  <c r="I2611" i="4" s="1"/>
  <c r="I2674" i="4" s="1"/>
  <c r="I2675" i="4" s="1"/>
  <c r="I2676" i="4" s="1"/>
  <c r="I2677" i="4" s="1"/>
  <c r="I4667" i="4" s="1"/>
  <c r="I4668" i="4" s="1"/>
  <c r="I4669" i="4" s="1"/>
  <c r="I4670" i="4" s="1"/>
  <c r="I3734" i="4"/>
  <c r="I3735" i="4" s="1"/>
  <c r="I3736" i="4" s="1"/>
  <c r="I3737" i="4" s="1"/>
  <c r="I3738" i="4" s="1"/>
  <c r="I3739" i="4" s="1"/>
  <c r="I3740" i="4" s="1"/>
  <c r="I3741" i="4" s="1"/>
  <c r="I3742" i="4" s="1"/>
  <c r="I3743" i="4" s="1"/>
  <c r="I3744" i="4" s="1"/>
  <c r="I3745" i="4" s="1"/>
  <c r="I3746" i="4" s="1"/>
  <c r="I3747" i="4" s="1"/>
  <c r="I3748" i="4" s="1"/>
  <c r="I3749" i="4" s="1"/>
  <c r="I3770" i="4"/>
  <c r="I3771" i="4" s="1"/>
  <c r="I3772" i="4" s="1"/>
  <c r="I3762" i="4"/>
  <c r="I3763" i="4" s="1"/>
  <c r="I4039" i="4"/>
  <c r="I4040" i="4" s="1"/>
  <c r="I4041" i="4" s="1"/>
  <c r="I2057" i="4"/>
  <c r="I3666" i="4"/>
  <c r="I3667" i="4" s="1"/>
  <c r="I3668" i="4" s="1"/>
  <c r="I3669" i="4" s="1"/>
  <c r="I3670" i="4" s="1"/>
  <c r="I3671" i="4" s="1"/>
  <c r="I1904" i="4"/>
  <c r="I1905" i="4" s="1"/>
  <c r="I1906" i="4" s="1"/>
  <c r="I1907" i="4" s="1"/>
  <c r="I1908" i="4" s="1"/>
  <c r="I1909" i="4" s="1"/>
  <c r="I1910" i="4" s="1"/>
  <c r="I1911" i="4" s="1"/>
  <c r="I770" i="4"/>
  <c r="I3101" i="4"/>
  <c r="I3102" i="4" s="1"/>
  <c r="I3103" i="4" s="1"/>
  <c r="I3104" i="4" s="1"/>
  <c r="I3105" i="4" s="1"/>
  <c r="I3106" i="4" s="1"/>
  <c r="I3107" i="4" s="1"/>
  <c r="I3424" i="4"/>
  <c r="I3425" i="4" s="1"/>
  <c r="I3426" i="4" s="1"/>
  <c r="I3427" i="4" s="1"/>
  <c r="I3428" i="4" s="1"/>
  <c r="I3429" i="4" s="1"/>
  <c r="I3430" i="4" s="1"/>
  <c r="I3431" i="4" s="1"/>
  <c r="I3606" i="4"/>
  <c r="I3607" i="4" s="1"/>
  <c r="I241" i="4"/>
  <c r="I3574" i="4"/>
  <c r="I3575" i="4" s="1"/>
  <c r="I3576" i="4" s="1"/>
  <c r="I881" i="4" s="1"/>
  <c r="I882" i="4" s="1"/>
  <c r="I892" i="4" s="1"/>
  <c r="I1317" i="4"/>
  <c r="I16" i="4"/>
  <c r="I3285" i="4"/>
  <c r="I3286" i="4" s="1"/>
  <c r="I3287" i="4" s="1"/>
  <c r="I3288" i="4" s="1"/>
  <c r="I3289" i="4" s="1"/>
  <c r="I3290" i="4" s="1"/>
  <c r="I3291" i="4" s="1"/>
  <c r="I3292" i="4" s="1"/>
  <c r="I3293" i="4" s="1"/>
  <c r="I3294" i="4" s="1"/>
  <c r="I3295" i="4" s="1"/>
  <c r="I1655" i="4"/>
  <c r="I670" i="4" s="1"/>
  <c r="I1302" i="4"/>
  <c r="I1303" i="4" s="1"/>
  <c r="I1304" i="4" s="1"/>
  <c r="I1305" i="4" s="1"/>
  <c r="I3577" i="4" l="1"/>
  <c r="I3578" i="4" s="1"/>
  <c r="I3579" i="4" s="1"/>
  <c r="I3580" i="4" s="1"/>
  <c r="I3581" i="4" s="1"/>
  <c r="I3582" i="4" s="1"/>
  <c r="I3583" i="4" s="1"/>
  <c r="I883" i="4"/>
  <c r="I884" i="4" s="1"/>
  <c r="I885" i="4" s="1"/>
  <c r="I1281" i="4"/>
  <c r="I1283" i="4" s="1"/>
  <c r="I4284" i="4"/>
  <c r="I893" i="4"/>
  <c r="I3319" i="4" s="1"/>
  <c r="I3300" i="4"/>
  <c r="I3591" i="4" s="1"/>
  <c r="I3592" i="4" s="1"/>
  <c r="I3593" i="4" s="1"/>
  <c r="I3594" i="4" s="1"/>
  <c r="I3595" i="4" s="1"/>
  <c r="I3596" i="4" s="1"/>
  <c r="I3597" i="4" s="1"/>
  <c r="I3598" i="4" s="1"/>
  <c r="I3411" i="4"/>
  <c r="I3412" i="4" s="1"/>
  <c r="I3413" i="4" s="1"/>
  <c r="I785" i="4" s="1"/>
  <c r="I786" i="4" s="1"/>
  <c r="I2320" i="4"/>
  <c r="I2321" i="4" s="1"/>
  <c r="I2322" i="4" s="1"/>
  <c r="I1912" i="4" s="1"/>
  <c r="I3488" i="4"/>
  <c r="I3489" i="4" s="1"/>
  <c r="I3490" i="4" s="1"/>
  <c r="I3491" i="4" s="1"/>
  <c r="I3492" i="4" s="1"/>
  <c r="I3493" i="4" s="1"/>
  <c r="I671" i="4"/>
  <c r="I672" i="4" s="1"/>
  <c r="I4676" i="4"/>
  <c r="I4042" i="4" s="1"/>
  <c r="I2191" i="4"/>
  <c r="I2192" i="4" s="1"/>
  <c r="I2193" i="4" s="1"/>
  <c r="I2194" i="4" s="1"/>
  <c r="I2286" i="4"/>
  <c r="I2830" i="4"/>
  <c r="I2831" i="4" s="1"/>
  <c r="I2832" i="4" s="1"/>
  <c r="I2833" i="4" s="1"/>
  <c r="I2834" i="4" s="1"/>
  <c r="I2835" i="4" s="1"/>
  <c r="I2836" i="4" s="1"/>
  <c r="I2837" i="4" s="1"/>
  <c r="I2838" i="4" s="1"/>
  <c r="I2839" i="4" s="1"/>
  <c r="I2840" i="4" s="1"/>
  <c r="I2841" i="4" s="1"/>
  <c r="I2842" i="4" s="1"/>
  <c r="I3432" i="4"/>
  <c r="I3433" i="4" s="1"/>
  <c r="I3434" i="4" s="1"/>
  <c r="I3435" i="4" s="1"/>
  <c r="I1335" i="4"/>
  <c r="I1336" i="4" s="1"/>
  <c r="I4354" i="4"/>
  <c r="I4355" i="4" s="1"/>
  <c r="I11" i="4" s="1"/>
  <c r="I3108" i="4"/>
  <c r="I3109" i="4" s="1"/>
  <c r="I3110" i="4" s="1"/>
  <c r="I3111" i="4" s="1"/>
  <c r="I3112" i="4" s="1"/>
  <c r="I3113" i="4" s="1"/>
  <c r="I3114" i="4" s="1"/>
  <c r="I3115" i="4" s="1"/>
  <c r="I3116" i="4" s="1"/>
  <c r="I3117" i="4" s="1"/>
  <c r="I1890" i="4"/>
  <c r="I1891" i="4" s="1"/>
  <c r="I1892" i="4" s="1"/>
  <c r="I666" i="4" s="1"/>
  <c r="I3672" i="4" s="1"/>
  <c r="I3673" i="4" s="1"/>
  <c r="I3674" i="4" s="1"/>
  <c r="I3675" i="4" s="1"/>
  <c r="I3676" i="4" s="1"/>
  <c r="I3677" i="4" s="1"/>
  <c r="I1893" i="4" s="1"/>
  <c r="I3537" i="4"/>
  <c r="I3550" i="4" l="1"/>
  <c r="I3551" i="4" s="1"/>
  <c r="I3552" i="4" s="1"/>
  <c r="I3553" i="4" s="1"/>
  <c r="I3554" i="4" s="1"/>
  <c r="I3555" i="4" s="1"/>
  <c r="I3556" i="4" s="1"/>
  <c r="I3557" i="4" s="1"/>
  <c r="I2381" i="4"/>
  <c r="I3599" i="4"/>
  <c r="I709" i="4"/>
  <c r="I710" i="4" s="1"/>
  <c r="I711" i="4" s="1"/>
  <c r="I3327" i="4"/>
  <c r="I894" i="4"/>
  <c r="I895" i="4" s="1"/>
  <c r="I896" i="4" s="1"/>
  <c r="I897" i="4" s="1"/>
  <c r="I787" i="4"/>
  <c r="I3118" i="4"/>
  <c r="I3119" i="4" s="1"/>
  <c r="I3120" i="4" s="1"/>
  <c r="I3121" i="4" s="1"/>
  <c r="I3122" i="4" s="1"/>
  <c r="I3123" i="4" s="1"/>
  <c r="I3124" i="4" s="1"/>
  <c r="I3125" i="4" s="1"/>
  <c r="I3126" i="4" s="1"/>
  <c r="I3127" i="4" s="1"/>
  <c r="I3128" i="4" s="1"/>
  <c r="I3129" i="4" s="1"/>
  <c r="I3130" i="4" s="1"/>
  <c r="I3131" i="4" s="1"/>
  <c r="I3132" i="4" s="1"/>
  <c r="I3133" i="4" s="1"/>
  <c r="I3134" i="4" s="1"/>
  <c r="I3135" i="4" s="1"/>
  <c r="I3136" i="4" s="1"/>
  <c r="I3137" i="4" s="1"/>
  <c r="I3138" i="4" s="1"/>
  <c r="I1648" i="4"/>
  <c r="I1649" i="4" s="1"/>
  <c r="I2018" i="4"/>
  <c r="I1894" i="4" s="1"/>
  <c r="I4361" i="4"/>
  <c r="I4362" i="4" s="1"/>
  <c r="I4363" i="4" s="1"/>
  <c r="I4364" i="4" s="1"/>
  <c r="I4365" i="4" s="1"/>
  <c r="I4366" i="4" s="1"/>
  <c r="I4414" i="4" s="1"/>
  <c r="I4415" i="4" s="1"/>
  <c r="I4416" i="4" s="1"/>
  <c r="I4417" i="4" s="1"/>
  <c r="I4418" i="4" s="1"/>
  <c r="I4419" i="4" s="1"/>
  <c r="I4420" i="4" s="1"/>
  <c r="I4421" i="4" s="1"/>
  <c r="I2555" i="4" l="1"/>
  <c r="I1756" i="4"/>
  <c r="I1757" i="4" s="1"/>
  <c r="I788" i="4"/>
  <c r="I789" i="4" s="1"/>
  <c r="I790" i="4" s="1"/>
  <c r="I525" i="4"/>
  <c r="I2913" i="4"/>
  <c r="I2019" i="4"/>
  <c r="I3538" i="4"/>
  <c r="I4422" i="4"/>
  <c r="I4423" i="4" s="1"/>
  <c r="I4424" i="4" s="1"/>
  <c r="I1366" i="4"/>
  <c r="I2634" i="4" s="1"/>
  <c r="I4435" i="4" l="1"/>
  <c r="I1367" i="4"/>
  <c r="I1203" i="4"/>
  <c r="I1204" i="4" s="1"/>
  <c r="I1205" i="4" s="1"/>
  <c r="I791" i="4"/>
  <c r="I792" i="4" s="1"/>
  <c r="I793" i="4" s="1"/>
  <c r="I794" i="4" s="1"/>
  <c r="I795" i="4" s="1"/>
  <c r="I4425" i="4"/>
  <c r="I519" i="4" s="1"/>
  <c r="I520" i="4" s="1"/>
  <c r="I1785" i="4"/>
  <c r="I1786" i="4" s="1"/>
  <c r="I2404" i="4" s="1"/>
  <c r="I2405" i="4" s="1"/>
  <c r="I2020" i="4"/>
  <c r="I2021" i="4" s="1"/>
  <c r="I2310" i="4" s="1"/>
  <c r="I2311" i="4" s="1"/>
  <c r="I2312" i="4" s="1"/>
  <c r="I4770" i="4"/>
  <c r="I4771" i="4" s="1"/>
  <c r="I4772" i="4" s="1"/>
  <c r="I526" i="4"/>
  <c r="I796" i="4" l="1"/>
  <c r="I797" i="4" s="1"/>
  <c r="I1250" i="4" s="1"/>
  <c r="I1251" i="4" s="1"/>
  <c r="I1196" i="4"/>
  <c r="I4671" i="4" s="1"/>
  <c r="I4672" i="4" s="1"/>
  <c r="I4673" i="4" s="1"/>
  <c r="I4674" i="4" s="1"/>
  <c r="I373" i="4" s="1"/>
  <c r="I737" i="4" s="1"/>
  <c r="I475" i="4"/>
  <c r="I2313" i="4"/>
  <c r="I2284" i="4"/>
  <c r="I4773" i="4"/>
  <c r="I2323" i="4" s="1"/>
  <c r="I2324" i="4" s="1"/>
  <c r="I2325" i="4" s="1"/>
  <c r="I2326" i="4" s="1"/>
  <c r="I2327" i="4" s="1"/>
  <c r="I2328" i="4" s="1"/>
  <c r="I1200" i="4" s="1"/>
  <c r="I1201" i="4" s="1"/>
  <c r="I320" i="4"/>
  <c r="I321" i="4" s="1"/>
  <c r="I4625" i="4"/>
  <c r="I4626" i="4" s="1"/>
  <c r="I2570" i="4" s="1"/>
  <c r="I2571" i="4" s="1"/>
  <c r="I2572" i="4" s="1"/>
  <c r="I2573" i="4" s="1"/>
  <c r="I2574" i="4" s="1"/>
  <c r="I2575" i="4" s="1"/>
  <c r="I2576" i="4" s="1"/>
  <c r="I2577" i="4" s="1"/>
  <c r="I2578" i="4" s="1"/>
  <c r="I2914" i="4"/>
  <c r="I2915" i="4" s="1"/>
  <c r="I798" i="4" l="1"/>
  <c r="I799" i="4" s="1"/>
  <c r="I322" i="4"/>
  <c r="I323" i="4" s="1"/>
  <c r="I324" i="4" s="1"/>
  <c r="I1978" i="4"/>
  <c r="I1979" i="4" s="1"/>
  <c r="I2388" i="4" s="1"/>
  <c r="I2389" i="4" s="1"/>
  <c r="I4348" i="4" l="1"/>
  <c r="I4349" i="4" s="1"/>
  <c r="I4289" i="4"/>
  <c r="I4290" i="4" s="1"/>
  <c r="I533" i="4"/>
  <c r="I534" i="4" s="1"/>
  <c r="I4285" i="4"/>
  <c r="I1469" i="4" s="1"/>
  <c r="I1470" i="4" s="1"/>
  <c r="I1471" i="4" s="1"/>
  <c r="I2916" i="4" l="1"/>
  <c r="I2917" i="4" s="1"/>
  <c r="I2918" i="4" s="1"/>
  <c r="I2919" i="4" s="1"/>
  <c r="I2920" i="4" s="1"/>
  <c r="I2921" i="4" s="1"/>
  <c r="I2922" i="4" s="1"/>
  <c r="I2923" i="4" s="1"/>
  <c r="I2924" i="4" s="1"/>
  <c r="I2925" i="4" s="1"/>
  <c r="I944" i="4" s="1"/>
  <c r="I3870" i="4"/>
  <c r="I4260" i="4" s="1"/>
  <c r="I4261" i="4" s="1"/>
  <c r="I4262" i="4" s="1"/>
  <c r="I4852" i="4"/>
  <c r="I4853" i="4" s="1"/>
  <c r="I157" i="4"/>
  <c r="I158" i="4" s="1"/>
  <c r="I3376" i="4"/>
  <c r="I3377" i="4" s="1"/>
  <c r="I2926" i="4" l="1"/>
  <c r="I2927" i="4" s="1"/>
  <c r="I2928" i="4" s="1"/>
  <c r="I2929" i="4" s="1"/>
  <c r="I2930" i="4" s="1"/>
  <c r="I2931" i="4" s="1"/>
  <c r="I2932" i="4" s="1"/>
  <c r="I2933" i="4" s="1"/>
  <c r="I945" i="4"/>
  <c r="I946" i="4" s="1"/>
  <c r="I119" i="4" s="1"/>
  <c r="I1804" i="4"/>
  <c r="I1805" i="4" s="1"/>
  <c r="I1806" i="4" s="1"/>
  <c r="I1807" i="4" s="1"/>
  <c r="I1808" i="4" s="1"/>
  <c r="I378" i="4"/>
  <c r="I379" i="4" s="1"/>
  <c r="I4854" i="4"/>
  <c r="I4855" i="4" s="1"/>
  <c r="I423" i="4"/>
  <c r="I3850" i="4"/>
  <c r="I3851" i="4" s="1"/>
  <c r="I3852" i="4" s="1"/>
  <c r="I3853" i="4" s="1"/>
  <c r="I459" i="4" s="1"/>
  <c r="I460" i="4" s="1"/>
  <c r="I461" i="4" s="1"/>
  <c r="I462" i="4" s="1"/>
  <c r="I463" i="4" s="1"/>
  <c r="I484" i="4" l="1"/>
  <c r="I485" i="4" s="1"/>
  <c r="I2934" i="4"/>
  <c r="I2935" i="4" s="1"/>
  <c r="I2936" i="4" s="1"/>
  <c r="I2937" i="4" s="1"/>
  <c r="I2938" i="4" s="1"/>
  <c r="I2939" i="4" s="1"/>
  <c r="I2940" i="4" s="1"/>
  <c r="I2941" i="4" s="1"/>
  <c r="I2942" i="4" s="1"/>
  <c r="I486" i="4" l="1"/>
  <c r="I4356" i="4"/>
  <c r="I361" i="4"/>
  <c r="I2897" i="4"/>
  <c r="I159" i="4"/>
  <c r="I160" i="4" s="1"/>
  <c r="I161" i="4" s="1"/>
  <c r="I162" i="4" s="1"/>
  <c r="I3241" i="4"/>
  <c r="I2843" i="4"/>
  <c r="I2844" i="4" s="1"/>
  <c r="I2845" i="4" s="1"/>
  <c r="I2846" i="4" s="1"/>
  <c r="I2847" i="4" s="1"/>
  <c r="I2848" i="4" s="1"/>
  <c r="I2849" i="4" s="1"/>
  <c r="I2850" i="4" s="1"/>
  <c r="I305" i="4"/>
  <c r="I306" i="4" s="1"/>
  <c r="I308" i="4" s="1"/>
  <c r="I12" i="4"/>
  <c r="I4807" i="4"/>
  <c r="I4808" i="4" s="1"/>
  <c r="I4809" i="4" s="1"/>
  <c r="I4810" i="4" s="1"/>
  <c r="I4811" i="4" s="1"/>
  <c r="I4812" i="4" s="1"/>
  <c r="I4813" i="4" s="1"/>
  <c r="I4814" i="4" s="1"/>
  <c r="I3320" i="4" s="1"/>
  <c r="I3321" i="4" s="1"/>
  <c r="I1152" i="4" s="1"/>
  <c r="I1153" i="4" s="1"/>
  <c r="I1154" i="4" s="1"/>
  <c r="I1155" i="4" s="1"/>
  <c r="I2428" i="4"/>
  <c r="I2429" i="4" s="1"/>
  <c r="I2430" i="4" s="1"/>
  <c r="I2431" i="4" s="1"/>
  <c r="I2432" i="4" s="1"/>
  <c r="I2433" i="4" s="1"/>
  <c r="I2434" i="4" s="1"/>
  <c r="I2435" i="4" s="1"/>
  <c r="I4321" i="4"/>
  <c r="I4322" i="4" s="1"/>
  <c r="I4323" i="4" s="1"/>
  <c r="I4324" i="4" s="1"/>
  <c r="I866" i="4"/>
  <c r="I867" i="4" s="1"/>
  <c r="I535" i="4"/>
  <c r="I1966" i="4"/>
  <c r="I1967" i="4" s="1"/>
  <c r="I1968" i="4" s="1"/>
  <c r="I1969" i="4" s="1"/>
  <c r="I4436" i="4"/>
  <c r="I4437" i="4" s="1"/>
  <c r="I4438" i="4" s="1"/>
  <c r="I4439" i="4" s="1"/>
  <c r="I4440" i="4" s="1"/>
  <c r="I4300" i="4"/>
  <c r="I4301" i="4" s="1"/>
  <c r="I4402" i="4"/>
  <c r="I4403" i="4" s="1"/>
  <c r="I4404" i="4" s="1"/>
  <c r="I4405" i="4" s="1"/>
  <c r="I4406" i="4" s="1"/>
  <c r="I4407" i="4" s="1"/>
  <c r="I4408" i="4" s="1"/>
  <c r="I4409" i="4" s="1"/>
  <c r="I3563" i="4"/>
  <c r="I507" i="4" l="1"/>
  <c r="I487" i="4"/>
  <c r="I593" i="4" s="1"/>
  <c r="I594" i="4" s="1"/>
  <c r="I1414" i="4"/>
  <c r="I1415" i="4" s="1"/>
  <c r="I2067" i="4"/>
  <c r="I2060" i="4" s="1"/>
  <c r="I873" i="4"/>
  <c r="I874" i="4" s="1"/>
  <c r="I875" i="4" s="1"/>
  <c r="I876" i="4" s="1"/>
  <c r="I877" i="4" s="1"/>
  <c r="I868" i="4"/>
  <c r="I313" i="4" l="1"/>
  <c r="I314" i="4" s="1"/>
  <c r="I2943" i="4"/>
  <c r="I2944" i="4" s="1"/>
  <c r="I2945" i="4" s="1"/>
  <c r="I2946" i="4" s="1"/>
  <c r="I2947" i="4" s="1"/>
  <c r="I2948" i="4" s="1"/>
  <c r="I2949" i="4" s="1"/>
  <c r="I2950" i="4" s="1"/>
  <c r="I2951" i="4" s="1"/>
  <c r="I1562" i="4" s="1"/>
  <c r="I302" i="4" s="1"/>
  <c r="I303" i="4" s="1"/>
  <c r="I1089" i="4" l="1"/>
  <c r="I38" i="4"/>
  <c r="I417" i="4" l="1"/>
  <c r="I418" i="4" s="1"/>
  <c r="I419" i="4" s="1"/>
  <c r="I420" i="4" s="1"/>
  <c r="I995" i="4"/>
  <c r="I996" i="4" s="1"/>
  <c r="I997" i="4" s="1"/>
  <c r="I998" i="4" s="1"/>
  <c r="I999" i="4" s="1"/>
  <c r="I1000" i="4" s="1"/>
  <c r="I1059" i="4" s="1"/>
  <c r="I1060" i="4" s="1"/>
  <c r="I1090" i="4" s="1"/>
  <c r="I2012" i="4"/>
  <c r="I2013" i="4" s="1"/>
  <c r="I4858" i="4"/>
  <c r="I938" i="4"/>
  <c r="I939" i="4" s="1"/>
  <c r="I940" i="4" s="1"/>
  <c r="I1645" i="4"/>
  <c r="I521" i="4" s="1"/>
  <c r="I1589" i="4"/>
  <c r="I527" i="4"/>
  <c r="I528" i="4" s="1"/>
  <c r="I529" i="4" s="1"/>
  <c r="I530" i="4" s="1"/>
  <c r="I531" i="4" s="1"/>
  <c r="I1438" i="4"/>
  <c r="I1439" i="4" s="1"/>
  <c r="I3417" i="4"/>
  <c r="I3525" i="4"/>
  <c r="I3526" i="4" s="1"/>
  <c r="I3527" i="4" s="1"/>
  <c r="I3528" i="4" s="1"/>
  <c r="I3529" i="4" s="1"/>
  <c r="I3530" i="4" s="1"/>
  <c r="I4298" i="4"/>
  <c r="I2558" i="4"/>
  <c r="I1128" i="4"/>
  <c r="I1129" i="4" s="1"/>
  <c r="I1130" i="4" s="1"/>
  <c r="I1131" i="4" s="1"/>
  <c r="I1132" i="4" s="1"/>
  <c r="I1133" i="4" s="1"/>
  <c r="I1134" i="4" s="1"/>
  <c r="I1135" i="4" s="1"/>
  <c r="I1136" i="4" s="1"/>
  <c r="I1137" i="4" s="1"/>
  <c r="I1138" i="4" s="1"/>
  <c r="I1139" i="4" s="1"/>
  <c r="I430" i="4"/>
  <c r="I431" i="4" s="1"/>
  <c r="I3014" i="4"/>
  <c r="I3015" i="4" s="1"/>
  <c r="I3016" i="4" s="1"/>
  <c r="I3017" i="4" s="1"/>
  <c r="I3018" i="4" s="1"/>
  <c r="I3019" i="4" s="1"/>
  <c r="I3020" i="4" s="1"/>
  <c r="I1971" i="4"/>
  <c r="I1972" i="4" s="1"/>
  <c r="I2382" i="4" s="1"/>
  <c r="I2383" i="4" s="1"/>
  <c r="I2384" i="4" s="1"/>
  <c r="I2497" i="4" s="1"/>
  <c r="I922" i="4"/>
  <c r="I923" i="4" s="1"/>
  <c r="I924" i="4" s="1"/>
  <c r="I925" i="4" s="1"/>
  <c r="I974" i="4"/>
  <c r="I975" i="4" s="1"/>
  <c r="I976" i="4" s="1"/>
  <c r="I1036" i="4" s="1"/>
  <c r="I1037" i="4" s="1"/>
  <c r="I1038" i="4" s="1"/>
  <c r="I1039" i="4" s="1"/>
  <c r="I1040" i="4" s="1"/>
  <c r="I1041" i="4" s="1"/>
  <c r="I1042" i="4" s="1"/>
  <c r="I1043" i="4" s="1"/>
  <c r="I1800" i="4"/>
  <c r="I1801" i="4" s="1"/>
  <c r="I2336" i="4"/>
  <c r="I2337" i="4" s="1"/>
  <c r="I2338" i="4" s="1"/>
  <c r="I4677" i="4"/>
  <c r="I4678" i="4" s="1"/>
  <c r="I1703" i="4"/>
  <c r="I1704" i="4" s="1"/>
  <c r="I1705" i="4" s="1"/>
  <c r="I1706" i="4" s="1"/>
  <c r="I1707" i="4" s="1"/>
  <c r="I3022" i="4" s="1"/>
  <c r="I3023" i="4" s="1"/>
  <c r="I3024" i="4" s="1"/>
  <c r="I3025" i="4" s="1"/>
  <c r="I374" i="4"/>
  <c r="I510" i="4"/>
  <c r="I511" i="4" s="1"/>
  <c r="I512" i="4" s="1"/>
  <c r="I513" i="4" s="1"/>
  <c r="I514" i="4" s="1"/>
  <c r="I933" i="4"/>
  <c r="I934" i="4" s="1"/>
  <c r="I935" i="4" s="1"/>
  <c r="I2216" i="4"/>
  <c r="I2217" i="4" s="1"/>
  <c r="I2218" i="4" s="1"/>
  <c r="I2219" i="4" s="1"/>
  <c r="I2220" i="4" s="1"/>
  <c r="I2221" i="4" s="1"/>
  <c r="I2222" i="4" s="1"/>
  <c r="I2223" i="4" s="1"/>
  <c r="I2224" i="4" s="1"/>
  <c r="I2225" i="4" s="1"/>
  <c r="I2226" i="4" s="1"/>
  <c r="I2227" i="4" s="1"/>
  <c r="I2228" i="4" s="1"/>
  <c r="I2229" i="4" s="1"/>
  <c r="I2230" i="4" s="1"/>
  <c r="I2231" i="4" s="1"/>
  <c r="I2232" i="4" s="1"/>
  <c r="I2233" i="4" s="1"/>
  <c r="I2234" i="4" s="1"/>
  <c r="I2235" i="4" s="1"/>
  <c r="I2236" i="4" s="1"/>
  <c r="I2237" i="4" s="1"/>
  <c r="I2238" i="4" s="1"/>
  <c r="I2239" i="4" s="1"/>
  <c r="I2240" i="4" s="1"/>
  <c r="I2241" i="4" s="1"/>
  <c r="I2242" i="4" s="1"/>
  <c r="I2243" i="4" s="1"/>
  <c r="I2244" i="4" s="1"/>
  <c r="I2245" i="4" s="1"/>
  <c r="I2246" i="4" s="1"/>
  <c r="I2247" i="4" s="1"/>
  <c r="I2248" i="4" s="1"/>
  <c r="I2249" i="4" s="1"/>
  <c r="I2250" i="4" s="1"/>
  <c r="I2251" i="4" s="1"/>
  <c r="I2252" i="4" s="1"/>
  <c r="I2253" i="4" s="1"/>
  <c r="I2254" i="4" s="1"/>
  <c r="I1509" i="4"/>
  <c r="I1510" i="4" s="1"/>
  <c r="I1511" i="4" s="1"/>
  <c r="I1512" i="4" s="1"/>
  <c r="I1513" i="4" s="1"/>
  <c r="I1514" i="4" s="1"/>
  <c r="I1515" i="4" s="1"/>
  <c r="I370" i="4"/>
  <c r="I371" i="4" s="1"/>
  <c r="I1453" i="4"/>
  <c r="I1454" i="4" s="1"/>
  <c r="I1455" i="4" s="1"/>
  <c r="I550" i="4"/>
  <c r="I551" i="4" s="1"/>
  <c r="I3183" i="4" s="1"/>
  <c r="I3184" i="4" s="1"/>
  <c r="I3185" i="4" s="1"/>
  <c r="I3186" i="4" s="1"/>
  <c r="I3187" i="4" s="1"/>
  <c r="I3188" i="4" s="1"/>
  <c r="I3189" i="4" s="1"/>
  <c r="I3190" i="4" s="1"/>
  <c r="I424" i="4"/>
  <c r="I425" i="4" s="1"/>
  <c r="I426" i="4" s="1"/>
  <c r="I427" i="4" s="1"/>
  <c r="I428" i="4" s="1"/>
  <c r="I1656" i="4"/>
  <c r="I1991" i="4"/>
  <c r="I1992" i="4" s="1"/>
  <c r="I1993" i="4" s="1"/>
  <c r="I1994" i="4" s="1"/>
  <c r="I1995" i="4" s="1"/>
  <c r="I1996" i="4" s="1"/>
  <c r="I1997" i="4" s="1"/>
  <c r="I140" i="4"/>
  <c r="I141" i="4" s="1"/>
  <c r="I383" i="4"/>
  <c r="I384" i="4" s="1"/>
  <c r="I1951" i="4"/>
  <c r="I1952" i="4" s="1"/>
  <c r="I2100" i="4"/>
  <c r="I2101" i="4" s="1"/>
  <c r="I2102" i="4" s="1"/>
  <c r="I2103" i="4" s="1"/>
  <c r="I2104" i="4" s="1"/>
  <c r="I2105" i="4" s="1"/>
  <c r="I2106" i="4" s="1"/>
  <c r="I2107" i="4" s="1"/>
  <c r="I2108" i="4" s="1"/>
  <c r="I2109" i="4" s="1"/>
  <c r="I1550" i="4" s="1"/>
  <c r="I595" i="4"/>
  <c r="I947" i="4"/>
  <c r="I948" i="4" s="1"/>
  <c r="I1524" i="4"/>
  <c r="I1525" i="4" s="1"/>
  <c r="I1526" i="4" s="1"/>
  <c r="I3498" i="4" s="1"/>
  <c r="I3510" i="4" s="1"/>
  <c r="I3534" i="4" s="1"/>
  <c r="I3535" i="4" s="1"/>
  <c r="I4694" i="4"/>
  <c r="I4695" i="4" s="1"/>
  <c r="I2121" i="4"/>
  <c r="I2122" i="4" s="1"/>
  <c r="I2123" i="4" s="1"/>
  <c r="I2352" i="4"/>
  <c r="I2353" i="4" s="1"/>
  <c r="I2354" i="4" s="1"/>
  <c r="I2355" i="4" s="1"/>
  <c r="I2503" i="4"/>
  <c r="I2523" i="4" s="1"/>
  <c r="I2524" i="4" s="1"/>
  <c r="I621" i="4"/>
  <c r="I622" i="4" s="1"/>
  <c r="I2173" i="4"/>
  <c r="I2174" i="4" s="1"/>
  <c r="I1569" i="4"/>
  <c r="I1570" i="4" s="1"/>
  <c r="I1571" i="4" s="1"/>
  <c r="I1572" i="4" s="1"/>
  <c r="I1573" i="4" s="1"/>
  <c r="I1574" i="4" s="1"/>
  <c r="I1430" i="4"/>
  <c r="I1887" i="4" s="1"/>
  <c r="I2369" i="4" s="1"/>
  <c r="I2370" i="4" s="1"/>
  <c r="I2090" i="4"/>
  <c r="I2091" i="4" s="1"/>
  <c r="I2092" i="4" s="1"/>
  <c r="I2093" i="4" s="1"/>
  <c r="I2094" i="4" s="1"/>
  <c r="I2043" i="4"/>
  <c r="I2044" i="4" s="1"/>
  <c r="I2045" i="4" s="1"/>
  <c r="I2046" i="4" s="1"/>
  <c r="I2047" i="4" s="1"/>
  <c r="I2048" i="4" s="1"/>
  <c r="I2049" i="4" s="1"/>
  <c r="I2050" i="4" s="1"/>
  <c r="I2051" i="4" s="1"/>
  <c r="I2052" i="4" s="1"/>
  <c r="I2053" i="4" s="1"/>
  <c r="I2054" i="4" s="1"/>
  <c r="I1296" i="4"/>
  <c r="I2867" i="4"/>
  <c r="I2329" i="4"/>
  <c r="I1895" i="4"/>
  <c r="I1896" i="4" s="1"/>
  <c r="I1897" i="4" s="1"/>
  <c r="I1898" i="4" s="1"/>
  <c r="I1899" i="4" s="1"/>
  <c r="I1900" i="4" s="1"/>
  <c r="I1901" i="4" s="1"/>
  <c r="I2600" i="4"/>
  <c r="I1563" i="4"/>
  <c r="I1564" i="4" s="1"/>
  <c r="I1318" i="4"/>
  <c r="I3031" i="4"/>
  <c r="I3032" i="4" s="1"/>
  <c r="I3033" i="4" s="1"/>
  <c r="I3034" i="4" s="1"/>
  <c r="I3035" i="4" s="1"/>
  <c r="I1473" i="4"/>
  <c r="I1474" i="4" s="1"/>
  <c r="I3194" i="4" s="1"/>
  <c r="I3195" i="4" s="1"/>
  <c r="I3196" i="4" s="1"/>
  <c r="I3242" i="4" s="1"/>
  <c r="I3243" i="4" s="1"/>
  <c r="I3244" i="4" s="1"/>
  <c r="I3245" i="4" s="1"/>
  <c r="I3246" i="4" s="1"/>
  <c r="I3247" i="4" s="1"/>
  <c r="I4761" i="4"/>
  <c r="I4762" i="4" s="1"/>
  <c r="I4763" i="4" s="1"/>
  <c r="I4764" i="4" s="1"/>
  <c r="I2289" i="4"/>
  <c r="I2290" i="4" s="1"/>
  <c r="I2291" i="4" s="1"/>
  <c r="I2292" i="4" s="1"/>
  <c r="I2293" i="4" s="1"/>
  <c r="I1399" i="4"/>
  <c r="I1400" i="4" s="1"/>
  <c r="I1401" i="4" s="1"/>
  <c r="I1402" i="4" s="1"/>
  <c r="I1403" i="4" s="1"/>
  <c r="I1404" i="4" s="1"/>
  <c r="I1405" i="4" s="1"/>
  <c r="I1406" i="4" s="1"/>
  <c r="I1407" i="4" s="1"/>
  <c r="I1408" i="4" s="1"/>
  <c r="I1409" i="4" s="1"/>
  <c r="I1410" i="4" s="1"/>
  <c r="I1884" i="4"/>
  <c r="I1885" i="4" s="1"/>
  <c r="I2717" i="4"/>
  <c r="I2810" i="4"/>
  <c r="I2862" i="4" s="1"/>
  <c r="I1376" i="4"/>
  <c r="I2143" i="4"/>
  <c r="I2144" i="4" s="1"/>
  <c r="I2333" i="4" s="1"/>
  <c r="I2334" i="4" s="1"/>
  <c r="I134" i="4"/>
  <c r="I972" i="4"/>
  <c r="I1160" i="4"/>
  <c r="I1161" i="4" s="1"/>
  <c r="I1273" i="4" s="1"/>
  <c r="I1274" i="4" s="1"/>
  <c r="I402" i="4"/>
  <c r="I403" i="4" s="1"/>
  <c r="I404" i="4" s="1"/>
  <c r="I1715" i="4"/>
  <c r="I1716" i="4" s="1"/>
  <c r="I775" i="4"/>
  <c r="I776" i="4" s="1"/>
  <c r="I2076" i="4"/>
  <c r="I2077" i="4" s="1"/>
  <c r="I2078" i="4" s="1"/>
  <c r="I2079" i="4" s="1"/>
  <c r="I689" i="4"/>
  <c r="I690" i="4" s="1"/>
  <c r="I723" i="4" s="1"/>
  <c r="Q5117" i="4"/>
  <c r="I2340" i="4"/>
  <c r="I2341" i="4" s="1"/>
  <c r="I2342" i="4" s="1"/>
  <c r="I2343" i="4" s="1"/>
  <c r="I2344" i="4" s="1"/>
  <c r="I2345" i="4" s="1"/>
  <c r="I1254" i="4"/>
  <c r="I1255" i="4" s="1"/>
  <c r="I1256" i="4" s="1"/>
  <c r="I1257" i="4" s="1"/>
  <c r="I2454" i="4"/>
  <c r="I2460" i="4" s="1"/>
  <c r="I2461" i="4" s="1"/>
  <c r="I2476" i="4" s="1"/>
  <c r="I2477" i="4" s="1"/>
  <c r="I2478" i="4" s="1"/>
  <c r="I1974" i="4"/>
  <c r="I1975" i="4" s="1"/>
  <c r="I2712" i="4"/>
  <c r="I2713" i="4" s="1"/>
  <c r="I2714" i="4" s="1"/>
  <c r="I2025" i="4"/>
  <c r="I2026" i="4" s="1"/>
  <c r="I2027" i="4" s="1"/>
  <c r="I2028" i="4" s="1"/>
  <c r="I2029" i="4" s="1"/>
  <c r="I2030" i="4" s="1"/>
  <c r="I2031" i="4" s="1"/>
  <c r="I2032" i="4" s="1"/>
  <c r="I2034" i="4"/>
  <c r="I2035" i="4" s="1"/>
  <c r="I2036" i="4" s="1"/>
  <c r="I2004" i="4"/>
  <c r="I2005" i="4" s="1"/>
  <c r="I2006" i="4" s="1"/>
  <c r="I2007" i="4" s="1"/>
  <c r="I2721" i="4" s="1"/>
  <c r="I1314" i="4" s="1"/>
  <c r="I1768" i="4"/>
  <c r="I1769" i="4" s="1"/>
  <c r="I1770" i="4" s="1"/>
  <c r="I4799" i="4" s="1"/>
  <c r="I4800" i="4" s="1"/>
  <c r="I4801" i="4" s="1"/>
  <c r="I4802" i="4" s="1"/>
  <c r="I1378" i="4" s="1"/>
  <c r="I1379" i="4" s="1"/>
  <c r="I1380" i="4" s="1"/>
  <c r="I1381" i="4" s="1"/>
  <c r="I1382" i="4" s="1"/>
  <c r="I1383" i="4" s="1"/>
  <c r="I1864" i="4" s="1"/>
  <c r="I1865" i="4" s="1"/>
  <c r="I1866" i="4" s="1"/>
  <c r="I4632" i="4"/>
  <c r="I4633" i="4" s="1"/>
  <c r="I1598" i="4"/>
  <c r="I1599" i="4" s="1"/>
  <c r="I1600" i="4" s="1"/>
  <c r="I1601" i="4" s="1"/>
  <c r="I1602" i="4" s="1"/>
  <c r="I1603" i="4" s="1"/>
  <c r="I1827" i="4"/>
  <c r="I1828" i="4" s="1"/>
  <c r="I2390" i="4" s="1"/>
  <c r="I2391" i="4" s="1"/>
  <c r="I229" i="4"/>
  <c r="I637" i="4" s="1"/>
  <c r="I234" i="4"/>
  <c r="I235" i="4" s="1"/>
  <c r="I236" i="4" s="1"/>
  <c r="I237" i="4" s="1"/>
  <c r="I238" i="4" s="1"/>
  <c r="I239" i="4" s="1"/>
  <c r="I1172" i="4" s="1"/>
  <c r="I1173" i="4" s="1"/>
  <c r="I1174" i="4" s="1"/>
  <c r="I1555" i="4"/>
  <c r="I1556" i="4" s="1"/>
  <c r="I1557" i="4" s="1"/>
  <c r="I2359" i="4"/>
  <c r="I2360" i="4" s="1"/>
  <c r="I2361" i="4" s="1"/>
  <c r="I2362" i="4" s="1"/>
  <c r="I4644" i="4" s="1"/>
  <c r="I163" i="4" s="1"/>
  <c r="I2681" i="4"/>
  <c r="I2682" i="4" s="1"/>
  <c r="I2683" i="4" s="1"/>
  <c r="I2701" i="4"/>
  <c r="I2702" i="4" s="1"/>
  <c r="I4658" i="4" s="1"/>
  <c r="I1534" i="4"/>
  <c r="I1535" i="4" s="1"/>
  <c r="I1536" i="4" s="1"/>
  <c r="I1746" i="4" s="1"/>
  <c r="I1747" i="4" s="1"/>
  <c r="I1787" i="4" s="1"/>
  <c r="I1788" i="4" s="1"/>
  <c r="I1789" i="4" s="1"/>
  <c r="I1790" i="4" s="1"/>
  <c r="I400" i="4"/>
  <c r="I2500" i="4"/>
  <c r="I2501" i="4" s="1"/>
  <c r="I441" i="4"/>
  <c r="I442" i="4" s="1"/>
  <c r="I2620" i="4"/>
  <c r="I2621" i="4" s="1"/>
  <c r="I2622" i="4" s="1"/>
  <c r="I2623" i="4" s="1"/>
  <c r="I2624" i="4" s="1"/>
  <c r="I2625" i="4" s="1"/>
  <c r="I2626" i="4" s="1"/>
  <c r="I2627" i="4" s="1"/>
  <c r="I2628" i="4" s="1"/>
  <c r="I2629" i="4" s="1"/>
  <c r="I2630" i="4" s="1"/>
  <c r="I1458" i="4"/>
  <c r="I1459" i="4" s="1"/>
  <c r="I1460" i="4" s="1"/>
  <c r="I406" i="4"/>
  <c r="I407" i="4" s="1"/>
  <c r="I2635" i="4" s="1"/>
  <c r="I2636" i="4" s="1"/>
  <c r="I2637" i="4" s="1"/>
  <c r="I1342" i="4"/>
  <c r="I1343" i="4" s="1"/>
  <c r="I1344" i="4" s="1"/>
  <c r="I1345" i="4" s="1"/>
  <c r="I1346" i="4" s="1"/>
  <c r="I1347" i="4" s="1"/>
  <c r="I1348" i="4" s="1"/>
  <c r="I1349" i="4" s="1"/>
  <c r="I1350" i="4" s="1"/>
  <c r="I1351" i="4" s="1"/>
  <c r="I1352" i="4" s="1"/>
  <c r="I1353" i="4" s="1"/>
  <c r="I1354" i="4" s="1"/>
  <c r="I1078" i="4"/>
  <c r="I128" i="4"/>
  <c r="I1670" i="4"/>
  <c r="I918" i="4"/>
  <c r="I678" i="4"/>
  <c r="I1252" i="4" s="1"/>
  <c r="I4379" i="4"/>
  <c r="I4380" i="4" s="1"/>
  <c r="I4381" i="4" s="1"/>
  <c r="I4382" i="4" s="1"/>
  <c r="I4383" i="4" s="1"/>
  <c r="I4384" i="4" s="1"/>
  <c r="I4385" i="4" s="1"/>
  <c r="I4386" i="4" s="1"/>
  <c r="I4387" i="4" s="1"/>
  <c r="I4388" i="4" s="1"/>
  <c r="I4389" i="4" s="1"/>
  <c r="I4390" i="4" s="1"/>
  <c r="I4391" i="4" s="1"/>
  <c r="I4392" i="4" s="1"/>
  <c r="I4393" i="4" s="1"/>
  <c r="I4394" i="4" s="1"/>
  <c r="I4395" i="4" s="1"/>
  <c r="I1847" i="4"/>
  <c r="I1848" i="4" s="1"/>
  <c r="I2015" i="4" s="1"/>
  <c r="I2016" i="4" s="1"/>
  <c r="I2133" i="4"/>
  <c r="I2134" i="4" s="1"/>
  <c r="I2135" i="4" s="1"/>
  <c r="I2136" i="4" s="1"/>
  <c r="I2137" i="4" s="1"/>
  <c r="I1687" i="4"/>
  <c r="I1688" i="4" s="1"/>
  <c r="I1689" i="4" s="1"/>
  <c r="I1690" i="4" s="1"/>
  <c r="I1691" i="4" s="1"/>
  <c r="I1692" i="4" s="1"/>
  <c r="I1693" i="4" s="1"/>
  <c r="I1694" i="4" s="1"/>
  <c r="I1695" i="4" s="1"/>
  <c r="I1696" i="4" s="1"/>
  <c r="I1697" i="4" s="1"/>
  <c r="I1698" i="4" s="1"/>
  <c r="I1699" i="4" s="1"/>
  <c r="I1700" i="4" s="1"/>
  <c r="I731" i="4"/>
  <c r="I732" i="4" s="1"/>
  <c r="I733" i="4" s="1"/>
  <c r="I734" i="4" s="1"/>
  <c r="I2808" i="4"/>
  <c r="I1221" i="4"/>
  <c r="I1222" i="4" s="1"/>
  <c r="I1223" i="4" s="1"/>
  <c r="I1224" i="4" s="1"/>
  <c r="I1225" i="4" s="1"/>
  <c r="I1226" i="4" s="1"/>
  <c r="I1227" i="4" s="1"/>
  <c r="I1228" i="4" s="1"/>
  <c r="I1229" i="4" s="1"/>
  <c r="I1230" i="4" s="1"/>
  <c r="I1231" i="4" s="1"/>
  <c r="I1232" i="4" s="1"/>
  <c r="I762" i="4"/>
  <c r="I771" i="4" s="1"/>
  <c r="I4683" i="4"/>
  <c r="I4684" i="4" s="1"/>
  <c r="I4685" i="4" s="1"/>
  <c r="I4686" i="4" s="1"/>
  <c r="I4687" i="4" s="1"/>
  <c r="I4688" i="4" s="1"/>
  <c r="I4706" i="4"/>
  <c r="I4707" i="4" s="1"/>
  <c r="I4710" i="4" s="1"/>
  <c r="I4797" i="4" s="1"/>
  <c r="I4426" i="4"/>
  <c r="I4427" i="4" s="1"/>
  <c r="I2180" i="4"/>
  <c r="I4818" i="4"/>
  <c r="I1627" i="4"/>
  <c r="I1628" i="4" s="1"/>
  <c r="I2685" i="4"/>
  <c r="I2686" i="4" s="1"/>
  <c r="I2687" i="4" s="1"/>
  <c r="I631" i="4"/>
  <c r="I2155" i="4"/>
  <c r="I2156" i="4" s="1"/>
  <c r="I2157" i="4" s="1"/>
  <c r="I2158" i="4" s="1"/>
  <c r="I2159" i="4" s="1"/>
  <c r="I2160" i="4" s="1"/>
  <c r="I2386" i="4"/>
  <c r="I4842" i="4"/>
  <c r="I2065" i="4"/>
  <c r="I1263" i="4"/>
  <c r="I1264" i="4" s="1"/>
  <c r="I1373" i="4"/>
  <c r="I1374" i="4" s="1"/>
  <c r="I618" i="4"/>
  <c r="I2297" i="4"/>
  <c r="I490" i="4"/>
  <c r="I1307" i="4"/>
  <c r="I1685" i="4"/>
  <c r="I3802" i="4"/>
  <c r="I3803" i="4" s="1"/>
  <c r="I3804" i="4" s="1"/>
  <c r="I3805" i="4" s="1"/>
  <c r="I3806" i="4" s="1"/>
  <c r="I3807" i="4" s="1"/>
  <c r="I195" i="4"/>
  <c r="I196" i="4" s="1"/>
  <c r="I197" i="4" s="1"/>
  <c r="I198" i="4" s="1"/>
  <c r="I920" i="4"/>
  <c r="I1278" i="4" s="1"/>
  <c r="I1279" i="4" s="1"/>
  <c r="I2165" i="4" s="1"/>
  <c r="I2166" i="4" s="1"/>
  <c r="I2167" i="4" s="1"/>
  <c r="I2168" i="4" s="1"/>
  <c r="I2169" i="4" s="1"/>
  <c r="I2170" i="4" s="1"/>
  <c r="I2605" i="4"/>
  <c r="I2606" i="4" s="1"/>
  <c r="I2607" i="4" s="1"/>
  <c r="I2463" i="4" s="1"/>
  <c r="I4777" i="4"/>
  <c r="I4778" i="4" s="1"/>
  <c r="I4779" i="4" s="1"/>
  <c r="I4780" i="4" s="1"/>
  <c r="I4781" i="4" s="1"/>
  <c r="I4782" i="4" s="1"/>
  <c r="I4783" i="4" s="1"/>
  <c r="I4784" i="4" s="1"/>
  <c r="I4785" i="4" s="1"/>
  <c r="I4786" i="4" s="1"/>
  <c r="I682" i="4"/>
  <c r="I683" i="4" s="1"/>
  <c r="I684" i="4" s="1"/>
  <c r="I685" i="4" s="1"/>
  <c r="I686" i="4" s="1"/>
  <c r="I687" i="4" s="1"/>
  <c r="I274" i="4" s="1"/>
  <c r="I275" i="4" s="1"/>
  <c r="I1259" i="4"/>
  <c r="I1260" i="4" s="1"/>
  <c r="I3309" i="4"/>
  <c r="I3310" i="4" s="1"/>
  <c r="I3311" i="4" s="1"/>
  <c r="I3312" i="4" s="1"/>
  <c r="I3313" i="4" s="1"/>
  <c r="I1861" i="4"/>
  <c r="I1862" i="4" s="1"/>
  <c r="I2058" i="4" s="1"/>
  <c r="I4627" i="4"/>
  <c r="I851" i="4"/>
  <c r="I852" i="4" s="1"/>
  <c r="I853" i="4" s="1"/>
  <c r="I4846" i="4"/>
  <c r="I4847" i="4" s="1"/>
  <c r="I1425" i="4"/>
  <c r="I1426" i="4" s="1"/>
  <c r="I3418" i="4" l="1"/>
  <c r="I3419" i="4" s="1"/>
  <c r="I3420" i="4" s="1"/>
  <c r="I3421" i="4" s="1"/>
  <c r="I1953" i="4"/>
  <c r="I1954" i="4" s="1"/>
  <c r="I1955" i="4" s="1"/>
  <c r="I1956" i="4" s="1"/>
  <c r="I3036" i="4"/>
  <c r="I3037" i="4" s="1"/>
  <c r="I3038" i="4" s="1"/>
  <c r="I3039" i="4" s="1"/>
  <c r="I3040" i="4" s="1"/>
  <c r="I3041" i="4" s="1"/>
  <c r="I3042" i="4" s="1"/>
  <c r="I3043" i="4" s="1"/>
  <c r="I3044" i="4" s="1"/>
  <c r="I3045" i="4" s="1"/>
  <c r="I3068" i="4" s="1"/>
  <c r="I3069" i="4" s="1"/>
  <c r="I3070" i="4" s="1"/>
  <c r="I3071" i="4" s="1"/>
  <c r="I3072" i="4" s="1"/>
  <c r="I3273" i="4" s="1"/>
  <c r="I3274" i="4" s="1"/>
  <c r="I3275" i="4" s="1"/>
  <c r="I467" i="4"/>
  <c r="I469" i="4" s="1"/>
  <c r="I470" i="4" s="1"/>
  <c r="I2863" i="4"/>
  <c r="I2864" i="4" s="1"/>
  <c r="I1619" i="4" s="1"/>
  <c r="I1620" i="4" s="1"/>
  <c r="I1621" i="4" s="1"/>
  <c r="I1622" i="4" s="1"/>
  <c r="I2504" i="4"/>
  <c r="I2505" i="4" s="1"/>
  <c r="I2506" i="4" s="1"/>
  <c r="I2507" i="4" s="1"/>
  <c r="I2508" i="4" s="1"/>
  <c r="I2509" i="4" s="1"/>
  <c r="I2510" i="4" s="1"/>
  <c r="I375" i="4"/>
  <c r="I1178" i="4" s="1"/>
  <c r="I1179" i="4" s="1"/>
  <c r="I1180" i="4" s="1"/>
  <c r="I1181" i="4" s="1"/>
  <c r="I1182" i="4" s="1"/>
  <c r="I2631" i="4"/>
  <c r="I2632" i="4" s="1"/>
  <c r="I4660" i="4" s="1"/>
  <c r="I4661" i="4" s="1"/>
  <c r="I4662" i="4" s="1"/>
  <c r="I4679" i="4" s="1"/>
  <c r="I1308" i="4"/>
  <c r="I115" i="4" s="1"/>
  <c r="I116" i="4" s="1"/>
  <c r="I117" i="4" s="1"/>
  <c r="I444" i="4"/>
  <c r="I445" i="4" s="1"/>
  <c r="I446" i="4" s="1"/>
  <c r="I447" i="4" s="1"/>
  <c r="I448" i="4" s="1"/>
  <c r="I449" i="4" s="1"/>
  <c r="I164" i="4"/>
  <c r="I165" i="4" s="1"/>
  <c r="I166" i="4" s="1"/>
  <c r="I167" i="4" s="1"/>
  <c r="I168" i="4" s="1"/>
  <c r="I2124" i="4"/>
  <c r="I2125" i="4" s="1"/>
  <c r="I2126" i="4" s="1"/>
  <c r="I2127" i="4" s="1"/>
  <c r="I4650" i="4" s="1"/>
  <c r="I4651" i="4" s="1"/>
  <c r="I385" i="4"/>
  <c r="I386" i="4" s="1"/>
  <c r="I387" i="4" s="1"/>
  <c r="I1646" i="4"/>
  <c r="I2464" i="4"/>
  <c r="I2465" i="4" s="1"/>
  <c r="I2466" i="4" s="1"/>
  <c r="I2467" i="4" s="1"/>
  <c r="I2468" i="4" s="1"/>
  <c r="I522" i="4"/>
  <c r="I1187" i="4"/>
  <c r="I1188" i="4" s="1"/>
  <c r="I3228" i="4" s="1"/>
  <c r="I3229" i="4" s="1"/>
  <c r="I3230" i="4" s="1"/>
  <c r="I3231" i="4" s="1"/>
  <c r="I3232" i="4" s="1"/>
  <c r="I3233" i="4" s="1"/>
  <c r="I3234" i="4" s="1"/>
  <c r="I1140" i="4"/>
  <c r="I1141" i="4" s="1"/>
  <c r="I60" i="4" s="1"/>
  <c r="I61" i="4" s="1"/>
  <c r="I62" i="4" s="1"/>
  <c r="I1983" i="4" s="1"/>
  <c r="I4712" i="4"/>
  <c r="I248" i="4"/>
  <c r="I249" i="4" s="1"/>
  <c r="I250" i="4" s="1"/>
  <c r="I1849" i="4"/>
  <c r="I1850" i="4" s="1"/>
  <c r="I1851" i="4" s="1"/>
  <c r="I73" i="4"/>
  <c r="I74" i="4" s="1"/>
  <c r="I1315" i="4"/>
  <c r="I862" i="4" s="1"/>
  <c r="I863" i="4" s="1"/>
  <c r="I864" i="4" s="1"/>
  <c r="I211" i="4"/>
  <c r="I212" i="4" s="1"/>
  <c r="I213" i="4" s="1"/>
  <c r="I214" i="4" s="1"/>
  <c r="I215" i="4" s="1"/>
  <c r="I216" i="4" s="1"/>
  <c r="I217" i="4" s="1"/>
  <c r="I218" i="4" s="1"/>
  <c r="I4645" i="4"/>
  <c r="I4646" i="4" s="1"/>
  <c r="I4647" i="4" s="1"/>
  <c r="I4648" i="4" s="1"/>
  <c r="I25" i="4" s="1"/>
  <c r="I26" i="4" s="1"/>
  <c r="I27" i="4" s="1"/>
  <c r="I950" i="4"/>
  <c r="I951" i="4" s="1"/>
  <c r="I936" i="4"/>
  <c r="I1639" i="4" s="1"/>
  <c r="I1640" i="4" s="1"/>
  <c r="I3263" i="4" s="1"/>
  <c r="I3264" i="4" s="1"/>
  <c r="I1384" i="4" s="1"/>
  <c r="I1289" i="4"/>
  <c r="I1290" i="4" s="1"/>
  <c r="I1291" i="4" s="1"/>
  <c r="I3643" i="4" s="1"/>
  <c r="I2363" i="4"/>
  <c r="I2364" i="4" s="1"/>
  <c r="I2365" i="4" s="1"/>
  <c r="I638" i="4"/>
  <c r="I639" i="4" s="1"/>
  <c r="I640" i="4" s="1"/>
  <c r="I641" i="4" s="1"/>
  <c r="I642" i="4" s="1"/>
  <c r="I643" i="4" s="1"/>
  <c r="I644" i="4" s="1"/>
  <c r="I645" i="4" s="1"/>
  <c r="I1527" i="4"/>
  <c r="I1528" i="4" s="1"/>
  <c r="I1529" i="4" s="1"/>
  <c r="I1530" i="4" s="1"/>
  <c r="I2371" i="4"/>
  <c r="I2372" i="4" s="1"/>
  <c r="I1440" i="4"/>
  <c r="I1441" i="4" s="1"/>
  <c r="I1442" i="4" s="1"/>
  <c r="I1443" i="4" s="1"/>
  <c r="I1444" i="4" s="1"/>
  <c r="I1445" i="4" s="1"/>
  <c r="I1446" i="4" s="1"/>
  <c r="I1447" i="4" s="1"/>
  <c r="I1175" i="4"/>
  <c r="I1539" i="4" s="1"/>
  <c r="I1540" i="4" s="1"/>
  <c r="I1822" i="4"/>
  <c r="I1823" i="4" s="1"/>
  <c r="I130" i="4"/>
  <c r="I4731" i="4"/>
  <c r="I4732" i="4" s="1"/>
  <c r="I4733" i="4" s="1"/>
  <c r="I4734" i="4" s="1"/>
  <c r="I4735" i="4" s="1"/>
  <c r="I4736" i="4" s="1"/>
  <c r="I4737" i="4" s="1"/>
  <c r="I4738" i="4" s="1"/>
  <c r="I4739" i="4" s="1"/>
  <c r="I4740" i="4" s="1"/>
  <c r="I1578" i="4" s="1"/>
  <c r="I1579" i="4" s="1"/>
  <c r="I1580" i="4" s="1"/>
  <c r="I1581" i="4" s="1"/>
  <c r="I1582" i="4" s="1"/>
  <c r="I4741" i="4" s="1"/>
  <c r="I4742" i="4" s="1"/>
  <c r="I4743" i="4" s="1"/>
  <c r="I4744" i="4" s="1"/>
  <c r="I772" i="4"/>
  <c r="I693" i="4"/>
  <c r="I859" i="4"/>
  <c r="I860" i="4" s="1"/>
  <c r="I879" i="4" s="1"/>
  <c r="I2590" i="4"/>
  <c r="I2591" i="4" s="1"/>
  <c r="I2437" i="4"/>
  <c r="I2438" i="4" s="1"/>
  <c r="I2439" i="4" s="1"/>
  <c r="I2440" i="4" s="1"/>
  <c r="I2441" i="4" s="1"/>
  <c r="I2442" i="4" s="1"/>
  <c r="I1104" i="4"/>
  <c r="I1105" i="4" s="1"/>
  <c r="I4325" i="4"/>
  <c r="I4326" i="4" s="1"/>
  <c r="I4327" i="4" s="1"/>
  <c r="I4328" i="4" s="1"/>
  <c r="I4331" i="4" s="1"/>
  <c r="I4332" i="4" s="1"/>
  <c r="I4333" i="4" s="1"/>
  <c r="I4334" i="4" s="1"/>
  <c r="I4335" i="4" s="1"/>
  <c r="I4336" i="4" s="1"/>
  <c r="I4337" i="4" s="1"/>
  <c r="I4338" i="4" s="1"/>
  <c r="I4339" i="4" s="1"/>
  <c r="I4340" i="4" s="1"/>
  <c r="I4341" i="4" s="1"/>
  <c r="I4342" i="4" s="1"/>
  <c r="I4343" i="4" s="1"/>
  <c r="I1583" i="4" l="1"/>
  <c r="I1584" i="4" s="1"/>
  <c r="I1585" i="4" s="1"/>
  <c r="I2865" i="4"/>
  <c r="I3684" i="4"/>
  <c r="I3685" i="4" s="1"/>
  <c r="I1183" i="4"/>
  <c r="I1659" i="4" s="1"/>
  <c r="I1660" i="4" s="1"/>
  <c r="I1661" i="4" s="1"/>
  <c r="I1662" i="4" s="1"/>
  <c r="I1663" i="4" s="1"/>
  <c r="I1664" i="4" s="1"/>
  <c r="I1665" i="4" s="1"/>
  <c r="I1666" i="4" s="1"/>
  <c r="I4663" i="4"/>
  <c r="I952" i="4"/>
  <c r="I4713" i="4"/>
  <c r="I3265" i="4"/>
  <c r="I1385" i="4"/>
  <c r="I1386" i="4" s="1"/>
  <c r="I1387" i="4" s="1"/>
  <c r="I1388" i="4" s="1"/>
  <c r="I2995" i="4"/>
  <c r="I1106" i="4"/>
  <c r="I1107" i="4" s="1"/>
  <c r="I1957" i="4"/>
  <c r="I1852" i="4"/>
  <c r="I1853" i="4" s="1"/>
  <c r="I1854" i="4" s="1"/>
  <c r="I1855" i="4" s="1"/>
  <c r="I1856" i="4" s="1"/>
  <c r="I1857" i="4" s="1"/>
  <c r="I1858" i="4" s="1"/>
  <c r="I1485" i="4"/>
  <c r="I1486" i="4" s="1"/>
  <c r="I1448" i="4"/>
  <c r="I1449" i="4" s="1"/>
  <c r="I251" i="4"/>
  <c r="I252" i="4" s="1"/>
  <c r="I253" i="4" s="1"/>
  <c r="I254" i="4" s="1"/>
  <c r="I261" i="4" s="1"/>
  <c r="I262" i="4" s="1"/>
  <c r="I263" i="4" s="1"/>
  <c r="I264" i="4" s="1"/>
  <c r="I265" i="4" s="1"/>
  <c r="I746" i="4"/>
  <c r="I747" i="4" s="1"/>
  <c r="I748" i="4" s="1"/>
  <c r="I749" i="4" s="1"/>
  <c r="I898" i="4" s="1"/>
  <c r="I899" i="4" s="1"/>
  <c r="I3210" i="4" s="1"/>
  <c r="I536" i="4"/>
  <c r="I537" i="4" s="1"/>
  <c r="I538" i="4" s="1"/>
  <c r="I539" i="4" s="1"/>
  <c r="I540" i="4" s="1"/>
  <c r="I541" i="4" s="1"/>
  <c r="I542" i="4" s="1"/>
  <c r="I543" i="4" s="1"/>
  <c r="I544" i="4" s="1"/>
  <c r="I545" i="4" s="1"/>
  <c r="I546" i="4" s="1"/>
  <c r="I547" i="4" s="1"/>
  <c r="I555" i="4" s="1"/>
  <c r="I556" i="4" s="1"/>
  <c r="I557" i="4" s="1"/>
  <c r="I2592" i="4"/>
  <c r="I2593" i="4" s="1"/>
  <c r="I178" i="4"/>
  <c r="I179" i="4" s="1"/>
  <c r="I180" i="4" s="1"/>
  <c r="I181" i="4" s="1"/>
  <c r="I202" i="4" s="1"/>
  <c r="I203" i="4" s="1"/>
  <c r="I204" i="4" s="1"/>
  <c r="I624" i="4" s="1"/>
  <c r="I625" i="4" s="1"/>
  <c r="I131" i="4"/>
  <c r="I132" i="4" s="1"/>
  <c r="I2489" i="4"/>
  <c r="I1541" i="4"/>
  <c r="I1590" i="4"/>
  <c r="I2968" i="4" l="1"/>
  <c r="I2969" i="4" s="1"/>
  <c r="I1542" i="4"/>
  <c r="I1543" i="4" s="1"/>
  <c r="I1544" i="4" s="1"/>
  <c r="I3873" i="4" s="1"/>
  <c r="I3874" i="4" s="1"/>
  <c r="I3875" i="4" s="1"/>
  <c r="I3876" i="4" s="1"/>
  <c r="I3877" i="4" s="1"/>
  <c r="I3878" i="4" s="1"/>
  <c r="I3931" i="4" s="1"/>
  <c r="I3932" i="4" s="1"/>
  <c r="I3933" i="4" s="1"/>
  <c r="I3934" i="4" s="1"/>
  <c r="I3935" i="4" s="1"/>
  <c r="I3936" i="4" s="1"/>
  <c r="I3937" i="4" s="1"/>
  <c r="I3938" i="4" s="1"/>
  <c r="I3939" i="4" s="1"/>
  <c r="I3940" i="4" s="1"/>
  <c r="I3941" i="4" s="1"/>
  <c r="I3942" i="4" s="1"/>
  <c r="I3943" i="4" s="1"/>
  <c r="I2490" i="4"/>
  <c r="I2491" i="4" s="1"/>
  <c r="I3686" i="4" s="1"/>
  <c r="I3687" i="4" s="1"/>
  <c r="I3688" i="4" s="1"/>
  <c r="I3689" i="4" s="1"/>
  <c r="I3690" i="4" s="1"/>
  <c r="I3691" i="4" s="1"/>
  <c r="I3692" i="4" s="1"/>
  <c r="I3693" i="4" s="1"/>
  <c r="I3694" i="4" s="1"/>
  <c r="I3695" i="4" s="1"/>
  <c r="I3696" i="4" s="1"/>
  <c r="I3697" i="4" s="1"/>
  <c r="I2666" i="4"/>
  <c r="I2667" i="4" s="1"/>
  <c r="I2668" i="4" s="1"/>
  <c r="I2669" i="4" s="1"/>
  <c r="I2670" i="4" s="1"/>
  <c r="I2671" i="4" s="1"/>
  <c r="I2594" i="4"/>
  <c r="I1120" i="4"/>
  <c r="I2198" i="4" s="1"/>
  <c r="I2199" i="4" s="1"/>
  <c r="I2200" i="4" s="1"/>
  <c r="I1108" i="4"/>
  <c r="I1109" i="4" s="1"/>
  <c r="I1110" i="4" s="1"/>
  <c r="I1829" i="4"/>
  <c r="I1830" i="4" s="1"/>
  <c r="I1831" i="4" s="1"/>
  <c r="I329" i="4"/>
  <c r="I2469" i="4" l="1"/>
  <c r="I2201" i="4"/>
  <c r="I2202" i="4" s="1"/>
  <c r="I2203" i="4" s="1"/>
  <c r="I2204" i="4" s="1"/>
  <c r="I2492" i="4"/>
  <c r="I3401" i="4"/>
  <c r="I1061" i="4" s="1"/>
  <c r="I1062" i="4" s="1"/>
  <c r="I330" i="4"/>
  <c r="I331" i="4" s="1"/>
  <c r="I332" i="4" s="1"/>
  <c r="I333" i="4" s="1"/>
  <c r="I334" i="4" s="1"/>
  <c r="I335" i="4" s="1"/>
  <c r="I336" i="4" s="1"/>
  <c r="I337" i="4" s="1"/>
  <c r="I2545" i="4" l="1"/>
  <c r="I2546" i="4" s="1"/>
  <c r="I2559" i="4" s="1"/>
  <c r="I2470" i="4"/>
  <c r="I2471" i="4" s="1"/>
  <c r="I2472" i="4" s="1"/>
  <c r="I2473" i="4" s="1"/>
  <c r="I1593" i="4"/>
  <c r="I1594" i="4" s="1"/>
  <c r="I1595" i="4" s="1"/>
  <c r="I1596" i="4" s="1"/>
  <c r="I695" i="4" s="1"/>
  <c r="I696" i="4" s="1"/>
  <c r="I697" i="4" s="1"/>
  <c r="I698" i="4" s="1"/>
  <c r="I3402" i="4" s="1"/>
  <c r="I1063" i="4"/>
  <c r="I699" i="4" l="1"/>
  <c r="I2773" i="4" s="1"/>
  <c r="I3403" i="4"/>
  <c r="I3404" i="4" s="1"/>
  <c r="I3405" i="4" s="1"/>
  <c r="I3406" i="4" s="1"/>
  <c r="I4620" i="4"/>
  <c r="I1064" i="4"/>
  <c r="I1065" i="4" s="1"/>
  <c r="I1145" i="4"/>
  <c r="I1146" i="4" s="1"/>
  <c r="I1147" i="4" s="1"/>
  <c r="I1148" i="4" s="1"/>
  <c r="I1149" i="4" s="1"/>
  <c r="I1193" i="4"/>
  <c r="I1194" i="4" s="1"/>
  <c r="I1241" i="4"/>
  <c r="I1242" i="4" s="1"/>
  <c r="I1243" i="4" s="1"/>
  <c r="I1244" i="4" s="1"/>
  <c r="I84" i="4"/>
  <c r="I85" i="4" s="1"/>
  <c r="I86" i="4" s="1"/>
  <c r="I492" i="4"/>
  <c r="I904" i="4"/>
  <c r="I1198" i="4"/>
  <c r="I1551" i="4"/>
  <c r="I1552" i="4" s="1"/>
  <c r="I3352" i="4"/>
  <c r="I3353" i="4" s="1"/>
  <c r="I3354" i="4" s="1"/>
  <c r="I2412" i="4"/>
  <c r="I2413" i="4" s="1"/>
  <c r="I2414" i="4" s="1"/>
  <c r="I2415" i="4" s="1"/>
  <c r="I2416" i="4" s="1"/>
  <c r="I2417" i="4" s="1"/>
  <c r="I2418" i="4" s="1"/>
  <c r="I2419" i="4" s="1"/>
  <c r="I2482" i="4"/>
  <c r="I2483" i="4" s="1"/>
  <c r="I2484" i="4" s="1"/>
  <c r="I2485" i="4" s="1"/>
  <c r="I2486" i="4" s="1"/>
  <c r="I2493" i="4"/>
  <c r="I2494" i="4" s="1"/>
  <c r="I1501" i="4"/>
  <c r="I2704" i="4"/>
  <c r="I2705" i="4" s="1"/>
  <c r="I2706" i="4" s="1"/>
  <c r="I2707" i="4" s="1"/>
  <c r="I2708" i="4" s="1"/>
  <c r="I278" i="4"/>
  <c r="I279" i="4" s="1"/>
  <c r="I280" i="4" s="1"/>
  <c r="I281" i="4" s="1"/>
  <c r="I282" i="4" s="1"/>
  <c r="I283" i="4" s="1"/>
  <c r="I284" i="4" s="1"/>
  <c r="I4699" i="4"/>
  <c r="I4700" i="4" s="1"/>
  <c r="I4701" i="4" s="1"/>
  <c r="I4702" i="4" s="1"/>
  <c r="I4703" i="4" s="1"/>
  <c r="I4704" i="4" s="1"/>
  <c r="I4664" i="4"/>
  <c r="I4665" i="4" s="1"/>
  <c r="I1918" i="4"/>
  <c r="I1919" i="4" s="1"/>
  <c r="I2456" i="4" s="1"/>
  <c r="I2457" i="4" s="1"/>
  <c r="I120" i="4"/>
  <c r="I4043" i="4"/>
  <c r="I4044" i="4" s="1"/>
  <c r="I4045" i="4" s="1"/>
  <c r="I4046" i="4" s="1"/>
  <c r="I4047" i="4" s="1"/>
  <c r="I4048" i="4" s="1"/>
  <c r="I4049" i="4" s="1"/>
  <c r="I4050" i="4" s="1"/>
  <c r="I4051" i="4" s="1"/>
  <c r="I4052" i="4" s="1"/>
  <c r="I4053" i="4" s="1"/>
  <c r="I4054" i="4" s="1"/>
  <c r="I4055" i="4" s="1"/>
  <c r="I4056" i="4" s="1"/>
  <c r="I4057" i="4" s="1"/>
  <c r="I4058" i="4" s="1"/>
  <c r="I4059" i="4" s="1"/>
  <c r="I4060" i="4" s="1"/>
  <c r="I4061" i="4" s="1"/>
  <c r="I4062" i="4" s="1"/>
  <c r="I4063" i="4" s="1"/>
  <c r="I4064" i="4" s="1"/>
  <c r="I4065" i="4" s="1"/>
  <c r="I4066" i="4" s="1"/>
  <c r="I4067" i="4" s="1"/>
  <c r="I4068" i="4" s="1"/>
  <c r="I4069" i="4" s="1"/>
  <c r="I4070" i="4" s="1"/>
  <c r="I4071" i="4" s="1"/>
  <c r="I4072" i="4" s="1"/>
  <c r="I4073" i="4" s="1"/>
  <c r="I4074" i="4" s="1"/>
  <c r="I4075" i="4" s="1"/>
  <c r="I4076" i="4" s="1"/>
  <c r="I4077" i="4" s="1"/>
  <c r="I4078" i="4" s="1"/>
  <c r="I4079" i="4" s="1"/>
  <c r="I4080" i="4" s="1"/>
  <c r="I4081" i="4" s="1"/>
  <c r="I4082" i="4" s="1"/>
  <c r="I4083" i="4" s="1"/>
  <c r="I4084" i="4" s="1"/>
  <c r="I4085" i="4" s="1"/>
  <c r="I4086" i="4" s="1"/>
  <c r="I4087" i="4" s="1"/>
  <c r="I4088" i="4" s="1"/>
  <c r="I4089" i="4" s="1"/>
  <c r="I4090" i="4" s="1"/>
  <c r="I4091" i="4" s="1"/>
  <c r="I4092" i="4" s="1"/>
  <c r="I4093" i="4" s="1"/>
  <c r="I4094" i="4" s="1"/>
  <c r="I4095" i="4" s="1"/>
  <c r="I4096" i="4" s="1"/>
  <c r="I4097" i="4" s="1"/>
  <c r="I4098" i="4" s="1"/>
  <c r="I4099" i="4" s="1"/>
  <c r="I4100" i="4" s="1"/>
  <c r="I4101" i="4" s="1"/>
  <c r="I4102" i="4" s="1"/>
  <c r="I4103" i="4" s="1"/>
  <c r="I4104" i="4" s="1"/>
  <c r="I4105" i="4" s="1"/>
  <c r="I4106" i="4" s="1"/>
  <c r="I4107" i="4" s="1"/>
  <c r="I4108" i="4" s="1"/>
  <c r="I4109" i="4" s="1"/>
  <c r="I4110" i="4" s="1"/>
  <c r="I4111" i="4" s="1"/>
  <c r="I4112" i="4" s="1"/>
  <c r="I4113" i="4" s="1"/>
  <c r="I4114" i="4" s="1"/>
  <c r="I4115" i="4" s="1"/>
  <c r="I4116" i="4" s="1"/>
  <c r="I4117" i="4" s="1"/>
  <c r="I4118" i="4" s="1"/>
  <c r="I4119" i="4" s="1"/>
  <c r="I4120" i="4" s="1"/>
  <c r="I4121" i="4" s="1"/>
  <c r="I4122" i="4" s="1"/>
  <c r="I4123" i="4" s="1"/>
  <c r="I4124" i="4" s="1"/>
  <c r="I4125" i="4" s="1"/>
  <c r="I4126" i="4" s="1"/>
  <c r="I4127" i="4" s="1"/>
  <c r="I4128" i="4" s="1"/>
  <c r="I4129" i="4" s="1"/>
  <c r="I4130" i="4" s="1"/>
  <c r="I4131" i="4" s="1"/>
  <c r="I4132" i="4" s="1"/>
  <c r="I4133" i="4" s="1"/>
  <c r="I4134" i="4" s="1"/>
  <c r="I4135" i="4" s="1"/>
  <c r="I4136" i="4" s="1"/>
  <c r="I4137" i="4" s="1"/>
  <c r="I4138" i="4" s="1"/>
  <c r="I4139" i="4" s="1"/>
  <c r="I4140" i="4" s="1"/>
  <c r="I4141" i="4" s="1"/>
  <c r="I4142" i="4" s="1"/>
  <c r="I4143" i="4" s="1"/>
  <c r="I4144" i="4" s="1"/>
  <c r="I4145" i="4" s="1"/>
  <c r="I4146" i="4" s="1"/>
  <c r="I4147" i="4" s="1"/>
  <c r="I4148" i="4" s="1"/>
  <c r="I4149" i="4" s="1"/>
  <c r="I4150" i="4" s="1"/>
  <c r="I4151" i="4" s="1"/>
  <c r="I4152" i="4" s="1"/>
  <c r="I4153" i="4" s="1"/>
  <c r="I4154" i="4" s="1"/>
  <c r="I4155" i="4" s="1"/>
  <c r="I4156" i="4" s="1"/>
  <c r="I4157" i="4" s="1"/>
  <c r="I4158" i="4" s="1"/>
  <c r="I4159" i="4" s="1"/>
  <c r="I4160" i="4" s="1"/>
  <c r="I4161" i="4" s="1"/>
  <c r="I4162" i="4" s="1"/>
  <c r="I4163" i="4" s="1"/>
  <c r="I4164" i="4" s="1"/>
  <c r="I4165" i="4" s="1"/>
  <c r="I4166" i="4" s="1"/>
  <c r="I4167" i="4" s="1"/>
  <c r="I4168" i="4" s="1"/>
  <c r="I4169" i="4" s="1"/>
  <c r="I4170" i="4" s="1"/>
  <c r="I4171" i="4" s="1"/>
  <c r="I4172" i="4" s="1"/>
  <c r="I4173" i="4" s="1"/>
  <c r="I4174" i="4" s="1"/>
  <c r="I4175" i="4" s="1"/>
  <c r="I4176" i="4" s="1"/>
  <c r="I4177" i="4" s="1"/>
  <c r="I4178" i="4" s="1"/>
  <c r="I4179" i="4" s="1"/>
  <c r="I4180" i="4" s="1"/>
  <c r="I4181" i="4" s="1"/>
  <c r="I4182" i="4" s="1"/>
  <c r="I4183" i="4" s="1"/>
  <c r="I4184" i="4" s="1"/>
  <c r="I4185" i="4" s="1"/>
  <c r="I4186" i="4" s="1"/>
  <c r="I4187" i="4" s="1"/>
  <c r="I4188" i="4" s="1"/>
  <c r="I4189" i="4" s="1"/>
  <c r="I4190" i="4" s="1"/>
  <c r="I4191" i="4" s="1"/>
  <c r="I4192" i="4" s="1"/>
  <c r="I4193" i="4" s="1"/>
  <c r="I4194" i="4" s="1"/>
  <c r="I4195" i="4" s="1"/>
  <c r="I4196" i="4" s="1"/>
  <c r="I4197" i="4" s="1"/>
  <c r="I4198" i="4" s="1"/>
  <c r="I4199" i="4" s="1"/>
  <c r="I4200" i="4" s="1"/>
  <c r="I4201" i="4" s="1"/>
  <c r="I4202" i="4" s="1"/>
  <c r="I4203" i="4" s="1"/>
  <c r="I4204" i="4" s="1"/>
  <c r="I4205" i="4" s="1"/>
  <c r="I4206" i="4" s="1"/>
  <c r="I1001" i="4"/>
  <c r="I1002" i="4" s="1"/>
  <c r="I1003" i="4" s="1"/>
  <c r="I1004" i="4" s="1"/>
  <c r="I1005" i="4" s="1"/>
  <c r="I1006" i="4" s="1"/>
  <c r="I2561" i="4"/>
  <c r="I2562" i="4" s="1"/>
  <c r="I4608" i="4"/>
  <c r="I4609" i="4" s="1"/>
  <c r="I4610" i="4" s="1"/>
  <c r="I292" i="4"/>
  <c r="I293" i="4" s="1"/>
  <c r="I294" i="4" s="1"/>
  <c r="I295" i="4" s="1"/>
  <c r="I345" i="4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362" i="4"/>
  <c r="I363" i="4" s="1"/>
  <c r="I364" i="4" s="1"/>
  <c r="I365" i="4" s="1"/>
  <c r="I4614" i="4"/>
  <c r="I4615" i="4" s="1"/>
  <c r="I4616" i="4" s="1"/>
  <c r="I4617" i="4" s="1"/>
  <c r="I2883" i="4"/>
  <c r="I4441" i="4"/>
  <c r="I4442" i="4" s="1"/>
  <c r="I4443" i="4" s="1"/>
  <c r="I4444" i="4" s="1"/>
  <c r="I4445" i="4" s="1"/>
  <c r="I4446" i="4" s="1"/>
  <c r="I4447" i="4" s="1"/>
  <c r="I4448" i="4" s="1"/>
  <c r="I4449" i="4" s="1"/>
  <c r="I4450" i="4" s="1"/>
  <c r="I4451" i="4" s="1"/>
  <c r="I4452" i="4" s="1"/>
  <c r="I4453" i="4" s="1"/>
  <c r="I4454" i="4" s="1"/>
  <c r="I4455" i="4" s="1"/>
  <c r="I4456" i="4" s="1"/>
  <c r="I4457" i="4" s="1"/>
  <c r="I4458" i="4" s="1"/>
  <c r="I4459" i="4" s="1"/>
  <c r="I4460" i="4" s="1"/>
  <c r="I4461" i="4" s="1"/>
  <c r="I4462" i="4" s="1"/>
  <c r="I4463" i="4" s="1"/>
  <c r="I4464" i="4" s="1"/>
  <c r="I4465" i="4" s="1"/>
  <c r="I4466" i="4" s="1"/>
  <c r="I4467" i="4" s="1"/>
  <c r="I4468" i="4" s="1"/>
  <c r="I4469" i="4" s="1"/>
  <c r="I4470" i="4" s="1"/>
  <c r="I4471" i="4" s="1"/>
  <c r="I4472" i="4" s="1"/>
  <c r="I4473" i="4" s="1"/>
  <c r="I4474" i="4" s="1"/>
  <c r="I3139" i="4" s="1"/>
  <c r="I3140" i="4" s="1"/>
  <c r="I3141" i="4" s="1"/>
  <c r="I3142" i="4" s="1"/>
  <c r="I3143" i="4" s="1"/>
  <c r="I3144" i="4" s="1"/>
  <c r="I3145" i="4" s="1"/>
  <c r="I4475" i="4" s="1"/>
  <c r="I1463" i="4"/>
  <c r="I1464" i="4" s="1"/>
  <c r="I1465" i="4" s="1"/>
  <c r="I1817" i="4"/>
  <c r="I1818" i="4" s="1"/>
  <c r="I1819" i="4" s="1"/>
  <c r="I3331" i="4"/>
  <c r="I3332" i="4" s="1"/>
  <c r="I3333" i="4" s="1"/>
  <c r="I2984" i="4"/>
  <c r="I2985" i="4" s="1"/>
  <c r="I4603" i="4"/>
  <c r="I1683" i="4"/>
  <c r="I1825" i="4"/>
  <c r="I2640" i="4"/>
  <c r="I2641" i="4" s="1"/>
  <c r="I2642" i="4" s="1"/>
  <c r="I2643" i="4" s="1"/>
  <c r="I3539" i="4"/>
  <c r="I4860" i="4"/>
  <c r="I4861" i="4" s="1"/>
  <c r="I1121" i="4" s="1"/>
  <c r="I1122" i="4" s="1"/>
  <c r="I1123" i="4" s="1"/>
  <c r="I1124" i="4" s="1"/>
  <c r="I1125" i="4" s="1"/>
  <c r="I1044" i="4" s="1"/>
  <c r="I739" i="4" s="1"/>
  <c r="I928" i="4"/>
  <c r="I1680" i="4"/>
  <c r="I1712" i="4" s="1"/>
  <c r="I1717" i="4" s="1"/>
  <c r="I1740" i="4" s="1"/>
  <c r="I1741" i="4" s="1"/>
  <c r="I1742" i="4" s="1"/>
  <c r="I1743" i="4" s="1"/>
  <c r="I1748" i="4" s="1"/>
  <c r="I2963" i="4"/>
  <c r="I2964" i="4" s="1"/>
  <c r="I2266" i="4" s="1"/>
  <c r="I4248" i="4"/>
  <c r="I4249" i="4" s="1"/>
  <c r="I1677" i="4"/>
  <c r="I1678" i="4" s="1"/>
  <c r="I750" i="4" s="1"/>
  <c r="I751" i="4" s="1"/>
  <c r="I752" i="4" s="1"/>
  <c r="I753" i="4" s="1"/>
  <c r="I754" i="4" s="1"/>
  <c r="I755" i="4" s="1"/>
  <c r="I296" i="4" l="1"/>
  <c r="I3357" i="4"/>
  <c r="I3359" i="4" s="1"/>
  <c r="I3360" i="4" s="1"/>
  <c r="I3361" i="4" s="1"/>
  <c r="I3362" i="4" s="1"/>
  <c r="I3407" i="4"/>
  <c r="I3408" i="4" s="1"/>
  <c r="I3409" i="4" s="1"/>
  <c r="I3335" i="4" s="1"/>
  <c r="I3336" i="4" s="1"/>
  <c r="I3337" i="4" s="1"/>
  <c r="I3146" i="4"/>
  <c r="I3147" i="4" s="1"/>
  <c r="I3148" i="4" s="1"/>
  <c r="I3149" i="4" s="1"/>
  <c r="I3150" i="4" s="1"/>
  <c r="I3151" i="4" s="1"/>
  <c r="I3152" i="4" s="1"/>
  <c r="I3153" i="4" s="1"/>
  <c r="I3154" i="4" s="1"/>
  <c r="I3155" i="4" s="1"/>
  <c r="I3156" i="4" s="1"/>
  <c r="I3157" i="4" s="1"/>
  <c r="I3158" i="4" s="1"/>
  <c r="I3159" i="4" s="1"/>
  <c r="I3160" i="4" s="1"/>
  <c r="I3161" i="4" s="1"/>
  <c r="I3162" i="4" s="1"/>
  <c r="I3163" i="4" s="1"/>
  <c r="I3164" i="4" s="1"/>
  <c r="I3165" i="4" s="1"/>
  <c r="I3166" i="4" s="1"/>
  <c r="I3167" i="4" s="1"/>
  <c r="I3168" i="4" s="1"/>
  <c r="I3169" i="4" s="1"/>
  <c r="I3170" i="4" s="1"/>
  <c r="I3171" i="4" s="1"/>
  <c r="I3172" i="4" s="1"/>
  <c r="I3173" i="4" s="1"/>
  <c r="I3174" i="4" s="1"/>
  <c r="I3175" i="4" s="1"/>
  <c r="I3176" i="4" s="1"/>
  <c r="I3177" i="4" s="1"/>
  <c r="I4476" i="4"/>
  <c r="I4477" i="4" s="1"/>
  <c r="I4478" i="4" s="1"/>
  <c r="I4479" i="4" s="1"/>
  <c r="I4480" i="4" s="1"/>
  <c r="I4481" i="4" s="1"/>
  <c r="I4482" i="4" s="1"/>
  <c r="I4483" i="4" s="1"/>
  <c r="I4484" i="4" s="1"/>
  <c r="I4485" i="4" s="1"/>
  <c r="I4486" i="4" s="1"/>
  <c r="I4487" i="4" s="1"/>
  <c r="I4488" i="4" s="1"/>
  <c r="I1050" i="4"/>
  <c r="I1051" i="4" s="1"/>
  <c r="I1052" i="4" s="1"/>
  <c r="I1053" i="4" s="1"/>
  <c r="I1007" i="4"/>
  <c r="I1008" i="4" s="1"/>
  <c r="I1009" i="4" s="1"/>
  <c r="I1010" i="4" s="1"/>
  <c r="I1011" i="4" s="1"/>
  <c r="I1012" i="4" s="1"/>
  <c r="I1013" i="4" s="1"/>
  <c r="I1014" i="4" s="1"/>
  <c r="I1015" i="4" s="1"/>
  <c r="I1016" i="4" s="1"/>
  <c r="I1017" i="4" s="1"/>
  <c r="I1018" i="4" s="1"/>
  <c r="I1019" i="4" s="1"/>
  <c r="I1020" i="4" s="1"/>
  <c r="I1021" i="4" s="1"/>
  <c r="I1022" i="4" s="1"/>
  <c r="I1023" i="4" s="1"/>
  <c r="I1024" i="4" s="1"/>
  <c r="I1025" i="4" s="1"/>
  <c r="I1026" i="4" s="1"/>
  <c r="I1027" i="4" s="1"/>
  <c r="I1028" i="4" s="1"/>
  <c r="I1029" i="4" s="1"/>
  <c r="I1030" i="4" s="1"/>
  <c r="I1031" i="4" s="1"/>
  <c r="I1032" i="4" s="1"/>
  <c r="I4652" i="4"/>
  <c r="I4653" i="4" s="1"/>
  <c r="I4654" i="4" s="1"/>
  <c r="I4655" i="4" s="1"/>
  <c r="I4656" i="4" s="1"/>
  <c r="I2644" i="4"/>
  <c r="I2645" i="4" s="1"/>
  <c r="I2646" i="4" s="1"/>
  <c r="I2647" i="4" s="1"/>
  <c r="I2648" i="4" s="1"/>
  <c r="I2649" i="4" s="1"/>
  <c r="I3328" i="4" l="1"/>
  <c r="I627" i="4" s="1"/>
  <c r="I628" i="4" s="1"/>
  <c r="I632" i="4" s="1"/>
  <c r="I633" i="4" s="1"/>
  <c r="I634" i="4" s="1"/>
  <c r="I646" i="4" s="1"/>
  <c r="I647" i="4" s="1"/>
  <c r="I648" i="4" s="1"/>
  <c r="I649" i="4" s="1"/>
  <c r="I650" i="4" s="1"/>
  <c r="I651" i="4" s="1"/>
  <c r="I4489" i="4"/>
  <c r="I4490" i="4" s="1"/>
  <c r="I4491" i="4" s="1"/>
  <c r="I4492" i="4" s="1"/>
  <c r="I4493" i="4" s="1"/>
  <c r="I4494" i="4" s="1"/>
  <c r="I4495" i="4" s="1"/>
  <c r="I4496" i="4" s="1"/>
  <c r="I4497" i="4" s="1"/>
  <c r="I4498" i="4" s="1"/>
  <c r="I4499" i="4" s="1"/>
  <c r="I4500" i="4" s="1"/>
  <c r="I4501" i="4" s="1"/>
  <c r="I4502" i="4" s="1"/>
  <c r="I4503" i="4" s="1"/>
  <c r="I4504" i="4" s="1"/>
  <c r="I4505" i="4" s="1"/>
  <c r="I4506" i="4" s="1"/>
  <c r="I4507" i="4" s="1"/>
  <c r="I4508" i="4" s="1"/>
  <c r="I1794" i="4" l="1"/>
  <c r="I3541" i="4" s="1"/>
  <c r="I3542" i="4" s="1"/>
  <c r="I3543" i="4" s="1"/>
  <c r="I3544" i="4" s="1"/>
  <c r="I3545" i="4" s="1"/>
  <c r="I3786" i="4" s="1"/>
  <c r="I3808" i="4" s="1"/>
  <c r="I3809" i="4" s="1"/>
  <c r="I3810" i="4" s="1"/>
  <c r="I3811" i="4" s="1"/>
  <c r="I3812" i="4" s="1"/>
  <c r="I3813" i="4" s="1"/>
  <c r="I3814" i="4" s="1"/>
  <c r="I652" i="4"/>
  <c r="I653" i="4" s="1"/>
  <c r="I668" i="4" s="1"/>
  <c r="I655" i="4"/>
  <c r="I656" i="4" s="1"/>
  <c r="I4509" i="4"/>
  <c r="I4510" i="4" s="1"/>
  <c r="I4511" i="4" s="1"/>
  <c r="I4512" i="4" s="1"/>
  <c r="I4513" i="4" s="1"/>
  <c r="I4514" i="4" s="1"/>
  <c r="I4515" i="4" s="1"/>
  <c r="I4516" i="4" s="1"/>
  <c r="I4517" i="4" s="1"/>
  <c r="I4518" i="4" s="1"/>
  <c r="I4597" i="4" l="1"/>
  <c r="I4598" i="4" s="1"/>
  <c r="I4599" i="4" s="1"/>
  <c r="I4600" i="4" s="1"/>
  <c r="I4601" i="4" s="1"/>
  <c r="I700" i="4" s="1"/>
  <c r="I701" i="4" s="1"/>
  <c r="I702" i="4" s="1"/>
  <c r="I703" i="4" s="1"/>
  <c r="I704" i="4" s="1"/>
  <c r="I4519" i="4"/>
  <c r="I4520" i="4" s="1"/>
  <c r="I566" i="4" l="1"/>
  <c r="I596" i="4" s="1"/>
  <c r="I597" i="4" s="1"/>
  <c r="I598" i="4" s="1"/>
  <c r="I615" i="4" s="1"/>
  <c r="I705" i="4"/>
  <c r="I706" i="4" s="1"/>
  <c r="I3615" i="4"/>
  <c r="I3616" i="4" s="1"/>
  <c r="I3617" i="4" s="1"/>
  <c r="I3618" i="4" s="1"/>
  <c r="I3619" i="4" s="1"/>
  <c r="I3620" i="4" s="1"/>
  <c r="I3621" i="4" s="1"/>
  <c r="I3622" i="4" s="1"/>
  <c r="I3623" i="4" s="1"/>
  <c r="I3624" i="4" s="1"/>
  <c r="I4521" i="4"/>
  <c r="I4522" i="4" s="1"/>
  <c r="I4523" i="4" s="1"/>
  <c r="I4524" i="4" s="1"/>
  <c r="I3767" i="4" l="1"/>
  <c r="I4525" i="4"/>
  <c r="I4526" i="4" s="1"/>
  <c r="I4527" i="4" s="1"/>
  <c r="I4528" i="4" s="1"/>
  <c r="I4529" i="4" s="1"/>
  <c r="I4530" i="4" s="1"/>
  <c r="I4831" i="4" l="1"/>
  <c r="I4832" i="4" s="1"/>
  <c r="I4833" i="4" s="1"/>
  <c r="I4531" i="4"/>
  <c r="I4532" i="4" s="1"/>
  <c r="I4533" i="4" s="1"/>
  <c r="I4534" i="4" s="1"/>
  <c r="I4535" i="4" s="1"/>
  <c r="I4536" i="4" s="1"/>
  <c r="I4537" i="4" s="1"/>
  <c r="I4538" i="4" s="1"/>
  <c r="I4539" i="4" s="1"/>
  <c r="I4540" i="4" s="1"/>
  <c r="I4541" i="4" s="1"/>
  <c r="I4542" i="4" s="1"/>
  <c r="I4543" i="4" s="1"/>
  <c r="I4544" i="4" s="1"/>
  <c r="I4545" i="4" s="1"/>
  <c r="I4546" i="4" s="1"/>
  <c r="I4547" i="4" s="1"/>
  <c r="I4548" i="4" s="1"/>
  <c r="I4549" i="4" s="1"/>
  <c r="I4550" i="4" s="1"/>
  <c r="I4551" i="4" s="1"/>
  <c r="I4552" i="4" s="1"/>
  <c r="I4553" i="4" s="1"/>
  <c r="I4554" i="4" s="1"/>
  <c r="I4555" i="4" s="1"/>
  <c r="I4556" i="4" s="1"/>
  <c r="I4557" i="4" s="1"/>
  <c r="I4558" i="4" s="1"/>
  <c r="I4559" i="4" s="1"/>
  <c r="I4560" i="4" s="1"/>
  <c r="I4561" i="4" s="1"/>
  <c r="I4562" i="4" s="1"/>
  <c r="I4563" i="4" s="1"/>
  <c r="I4564" i="4" s="1"/>
  <c r="I4565" i="4" s="1"/>
  <c r="I965" i="4" l="1"/>
  <c r="I966" i="4" s="1"/>
  <c r="I967" i="4" s="1"/>
  <c r="I968" i="4" s="1"/>
  <c r="I969" i="4" s="1"/>
  <c r="I970" i="4" s="1"/>
  <c r="I4834" i="4"/>
  <c r="I4594" i="4"/>
  <c r="I4595" i="4" s="1"/>
  <c r="I4566" i="4"/>
  <c r="I1750" i="4" l="1"/>
  <c r="I4567" i="4"/>
  <c r="I4568" i="4" s="1"/>
  <c r="I4569" i="4" s="1"/>
  <c r="I4570" i="4" s="1"/>
  <c r="I4571" i="4" s="1"/>
  <c r="I4572" i="4" s="1"/>
  <c r="I4573" i="4" s="1"/>
  <c r="I4574" i="4" s="1"/>
  <c r="I4575" i="4" s="1"/>
  <c r="I4576" i="4" s="1"/>
  <c r="I4577" i="4" s="1"/>
  <c r="I4578" i="4" s="1"/>
  <c r="I4579" i="4" s="1"/>
  <c r="I4580" i="4" s="1"/>
  <c r="I4581" i="4" s="1"/>
  <c r="I4582" i="4" s="1"/>
  <c r="I4583" i="4" s="1"/>
  <c r="I4584" i="4" s="1"/>
  <c r="I4585" i="4" s="1"/>
  <c r="I4586" i="4" s="1"/>
  <c r="I4587" i="4" s="1"/>
  <c r="I712" i="4" l="1"/>
  <c r="I1751" i="4"/>
  <c r="I4590" i="4"/>
  <c r="I4591" i="4" s="1"/>
  <c r="I4588" i="4"/>
  <c r="I600" i="4" l="1"/>
  <c r="I601" i="4" s="1"/>
  <c r="I602" i="4" s="1"/>
  <c r="I603" i="4" s="1"/>
  <c r="I604" i="4" s="1"/>
  <c r="I605" i="4" s="1"/>
  <c r="I606" i="4" s="1"/>
  <c r="I607" i="4" s="1"/>
  <c r="I608" i="4" s="1"/>
  <c r="I1752" i="4"/>
  <c r="I713" i="4"/>
  <c r="I1216" i="4" l="1"/>
  <c r="I1217" i="4" s="1"/>
  <c r="I2966" i="4"/>
  <c r="I1094" i="4" s="1"/>
  <c r="I1095" i="4" s="1"/>
  <c r="I1096" i="4" s="1"/>
  <c r="I1097" i="4" s="1"/>
  <c r="I1098" i="4" s="1"/>
  <c r="I1099" i="4" s="1"/>
  <c r="I1100" i="4" s="1"/>
  <c r="I4280" i="4" s="1"/>
  <c r="I4281" i="4" s="1"/>
  <c r="I4282" i="4" s="1"/>
  <c r="I3944" i="4" l="1"/>
  <c r="I3945" i="4" s="1"/>
  <c r="I3946" i="4" s="1"/>
  <c r="I3947" i="4" s="1"/>
  <c r="I3948" i="4" s="1"/>
  <c r="I3949" i="4" s="1"/>
  <c r="I3950" i="4" s="1"/>
  <c r="I3951" i="4" s="1"/>
  <c r="I3952" i="4" s="1"/>
  <c r="I3953" i="4" s="1"/>
  <c r="I3954" i="4" s="1"/>
  <c r="I3955" i="4" s="1"/>
  <c r="I3956" i="4" s="1"/>
  <c r="I3957" i="4" s="1"/>
  <c r="I3958" i="4" s="1"/>
  <c r="I3959" i="4" s="1"/>
  <c r="I3960" i="4" s="1"/>
  <c r="I3961" i="4" s="1"/>
  <c r="I3962" i="4" s="1"/>
  <c r="I3963" i="4" s="1"/>
  <c r="I3964" i="4" s="1"/>
  <c r="I3965" i="4" s="1"/>
  <c r="I3966" i="4" s="1"/>
  <c r="I3967" i="4" s="1"/>
  <c r="I3968" i="4" s="1"/>
  <c r="I3969" i="4" s="1"/>
  <c r="I4207" i="4"/>
  <c r="I4208" i="4" s="1"/>
  <c r="I4209" i="4" s="1"/>
  <c r="I4210" i="4" s="1"/>
  <c r="I4211" i="4" s="1"/>
  <c r="I4212" i="4" s="1"/>
  <c r="I4213" i="4" s="1"/>
  <c r="I4214" i="4" s="1"/>
  <c r="I4215" i="4" s="1"/>
  <c r="I4263" i="4"/>
  <c r="I4264" i="4" s="1"/>
  <c r="I4265" i="4" s="1"/>
  <c r="I4266" i="4" s="1"/>
  <c r="I4267" i="4" s="1"/>
  <c r="I1206" i="4"/>
  <c r="I1207" i="4" s="1"/>
  <c r="I1208" i="4" s="1"/>
  <c r="I1209" i="4" s="1"/>
  <c r="I1210" i="4" s="1"/>
  <c r="I1211" i="4" s="1"/>
  <c r="I1212" i="4" s="1"/>
  <c r="I1213" i="4" s="1"/>
  <c r="I1214" i="4" s="1"/>
  <c r="I674" i="4"/>
  <c r="I675" i="4" s="1"/>
  <c r="I4291" i="4"/>
  <c r="I4292" i="4" s="1"/>
  <c r="I4293" i="4" s="1"/>
  <c r="I4294" i="4" s="1"/>
  <c r="I4295" i="4" s="1"/>
  <c r="I4350" i="4"/>
  <c r="I4351" i="4" s="1"/>
</calcChain>
</file>

<file path=xl/sharedStrings.xml><?xml version="1.0" encoding="utf-8"?>
<sst xmlns="http://schemas.openxmlformats.org/spreadsheetml/2006/main" count="72291" uniqueCount="4858">
  <si>
    <t>Country</t>
  </si>
  <si>
    <t>Units</t>
  </si>
  <si>
    <t>Product Name</t>
  </si>
  <si>
    <t>Currency</t>
  </si>
  <si>
    <t>IMPORTER NAME</t>
  </si>
  <si>
    <t>SUPPLIER NAME</t>
  </si>
  <si>
    <t>AUSTRALIA</t>
  </si>
  <si>
    <t>KGS</t>
  </si>
  <si>
    <t>MCCP ACECEL 102 (90M) USP</t>
  </si>
  <si>
    <t>USD</t>
  </si>
  <si>
    <t>SIGACHI INDUSTRIES</t>
  </si>
  <si>
    <t>RAVENSWOOD</t>
  </si>
  <si>
    <t>BRAZIL</t>
  </si>
  <si>
    <t>MICROCEL MCC-101</t>
  </si>
  <si>
    <t>AZELIS (INDIA)</t>
  </si>
  <si>
    <t>ITACEL FARMO</t>
  </si>
  <si>
    <t>MICROCEL MCC-102</t>
  </si>
  <si>
    <t>MICROCEL MCC-200</t>
  </si>
  <si>
    <t>CHINA</t>
  </si>
  <si>
    <t>SODIUM CMC</t>
  </si>
  <si>
    <t>Nipra Hydro</t>
  </si>
  <si>
    <t>ANQIU EAGLE</t>
  </si>
  <si>
    <t>BENTEC ORGANO</t>
  </si>
  <si>
    <t>CELLULOSE ETHER-SODIUM CMC</t>
  </si>
  <si>
    <t>PERRY TRADING</t>
  </si>
  <si>
    <t>PRACHIN CHEMICAL</t>
  </si>
  <si>
    <t>INGREDION INDIA</t>
  </si>
  <si>
    <t>CHANGSHU WEALTHY</t>
  </si>
  <si>
    <t>DAFFODIL PHARMA</t>
  </si>
  <si>
    <t>GRINDSTED CELLULOSE GUM SODIUM CMC</t>
  </si>
  <si>
    <t>DANISCO (INDIA)</t>
  </si>
  <si>
    <t>MERIDIAN POLYMERS</t>
  </si>
  <si>
    <t>CHONGQING LIHONG</t>
  </si>
  <si>
    <t>SODIUM CMC USP</t>
  </si>
  <si>
    <t>COLGATE-PALMOLIVE</t>
  </si>
  <si>
    <t>DHARIYAL POLYMERS</t>
  </si>
  <si>
    <t>KAKKAT DRUGS</t>
  </si>
  <si>
    <t>JIANGSU GUOTAI</t>
  </si>
  <si>
    <t>BABA ENTERPRISES</t>
  </si>
  <si>
    <t>JIANGSU WEIKEM</t>
  </si>
  <si>
    <t>PHARCOS SPECIAL</t>
  </si>
  <si>
    <t>JINING FORTUNE</t>
  </si>
  <si>
    <t>SANGUINE GENETICS</t>
  </si>
  <si>
    <t>KERAY CHEM</t>
  </si>
  <si>
    <t>CMC</t>
  </si>
  <si>
    <t>PAPYRUS PAPER</t>
  </si>
  <si>
    <t>M/S. JOIN GOAL</t>
  </si>
  <si>
    <t>SHANGHAI SHENGUANG</t>
  </si>
  <si>
    <t>HI TECH PAPERS</t>
  </si>
  <si>
    <t>WUXI LEO</t>
  </si>
  <si>
    <t>Silver Industries</t>
  </si>
  <si>
    <t>PERRY IMPEX</t>
  </si>
  <si>
    <t>XUZHOU LIYUAN</t>
  </si>
  <si>
    <t>ANIL ENTERPRISES</t>
  </si>
  <si>
    <t>YIWU EVER</t>
  </si>
  <si>
    <t>ZIBO JINSHENG</t>
  </si>
  <si>
    <t>FINLAND</t>
  </si>
  <si>
    <t>PROSOLV SMCC 50</t>
  </si>
  <si>
    <t>RETTENMAIER INDIA</t>
  </si>
  <si>
    <t>JRS PHARMA</t>
  </si>
  <si>
    <t>FINNFIX 10 - SODIUM CMC</t>
  </si>
  <si>
    <t>JAI ARAVALI</t>
  </si>
  <si>
    <t>NOURYON CHEM</t>
  </si>
  <si>
    <t>CEKOL 30000 SODIUM CMC</t>
  </si>
  <si>
    <t>PEPSICO INDIA</t>
  </si>
  <si>
    <t>CEKOL 2000 SODIUM CMC EP,USP/NF</t>
  </si>
  <si>
    <t>RAJIV CERA</t>
  </si>
  <si>
    <t>S.A.PHARMACHEM</t>
  </si>
  <si>
    <t>FINNFIX 30 - SODIUM CMC</t>
  </si>
  <si>
    <t>SIGNET EXCIPIENTS</t>
  </si>
  <si>
    <t>CEKOL 2000 P SODIUM CMC EP,USP/NF</t>
  </si>
  <si>
    <t>CEKOL 50000 P SODIUM CMC EP,USP/NF</t>
  </si>
  <si>
    <t>CEKOL 700 P SODIUM CMC EP,USP/NF</t>
  </si>
  <si>
    <t>SODIUM CMC FINNFIX 150</t>
  </si>
  <si>
    <t>ZENEX IMPEX</t>
  </si>
  <si>
    <t>SODIUM CMC FINNFIX 300</t>
  </si>
  <si>
    <t>SODIUM CMC FINNFIX 700</t>
  </si>
  <si>
    <t>FRANCE</t>
  </si>
  <si>
    <t>BLANOSE SODIUM CMC</t>
  </si>
  <si>
    <t>DABUR INDIA</t>
  </si>
  <si>
    <t>ASHLAND IND</t>
  </si>
  <si>
    <t>DKSH INDIA</t>
  </si>
  <si>
    <t>INT SPECIALTY</t>
  </si>
  <si>
    <t>GERMANY</t>
  </si>
  <si>
    <t>TEXTURECEL (TM) SODIUM CMC</t>
  </si>
  <si>
    <t>DANISCO SINGAPORE</t>
  </si>
  <si>
    <t>PRIMELLOSE CCS USP-NF.PH.EUR.JP</t>
  </si>
  <si>
    <t>IPCA LAB</t>
  </si>
  <si>
    <t>DFE PHARMA</t>
  </si>
  <si>
    <t>MCC VIVAPUR</t>
  </si>
  <si>
    <t>J.RETTENMAIER</t>
  </si>
  <si>
    <t>MCC EMCOCEL</t>
  </si>
  <si>
    <t>MCC EMCOCEL 50M</t>
  </si>
  <si>
    <t>MCC EMCOCEL 90M</t>
  </si>
  <si>
    <t>MCC VIVAPUR 101</t>
  </si>
  <si>
    <t>MCC VIVAPUR 302</t>
  </si>
  <si>
    <t>VIVAPUR MCC</t>
  </si>
  <si>
    <t>MCC VIVAPUR MCG 591</t>
  </si>
  <si>
    <t>ZYDUS LIFESCIENCES</t>
  </si>
  <si>
    <t>SGS NEDERLAND</t>
  </si>
  <si>
    <t>TEXTURECEL TM SODIUM CMC</t>
  </si>
  <si>
    <t>D.K. ENTERPRISES</t>
  </si>
  <si>
    <t>UPM HANDELS</t>
  </si>
  <si>
    <t>INDIA</t>
  </si>
  <si>
    <t>MAGNESIUM STEARATE</t>
  </si>
  <si>
    <t>SUDEEP PHARMA</t>
  </si>
  <si>
    <t>MICROCELLULOSE WEISSENBORN</t>
  </si>
  <si>
    <t>IRELAND</t>
  </si>
  <si>
    <t>MCC AVICEL PH-101 NF, PH, EUR, JP</t>
  </si>
  <si>
    <t>AUROBINDO PHARMA</t>
  </si>
  <si>
    <t>DUPONT NUTRITION</t>
  </si>
  <si>
    <t>MCC AVICEL PH-102 NF, PH, EUR, JP</t>
  </si>
  <si>
    <t>BLISS GVS</t>
  </si>
  <si>
    <t>CIPLA LIMITED</t>
  </si>
  <si>
    <t>GRANULES INDIA</t>
  </si>
  <si>
    <t>CCS AC-DI-SOL (R) SD-711 -NF, PH.EUR.,JP</t>
  </si>
  <si>
    <t>HETERO LABS</t>
  </si>
  <si>
    <t>MARKSANS PHARMA</t>
  </si>
  <si>
    <t>MYLAN LAB</t>
  </si>
  <si>
    <t>MCC AVICEL (R) PH-101 NF,PH.EUR.,JP</t>
  </si>
  <si>
    <t>MCC AVICEL (R) PH-102NF, PH. EUR.,JP</t>
  </si>
  <si>
    <t>MCC AVICEL (R) PH-112NF, PH. EUR.,JP</t>
  </si>
  <si>
    <t>SANDOZ PRIVATE</t>
  </si>
  <si>
    <t>MCC AVICEL PH-112 NF, PH, EUR, JP</t>
  </si>
  <si>
    <t>MCC AVICEL PH-113 NF, PH, EUR, JP</t>
  </si>
  <si>
    <t>MCC AVICEL PH-200 NF, PH, EUR, JP</t>
  </si>
  <si>
    <t>MCC AVICEL PH-200 LM NF,PH, EUR,JP</t>
  </si>
  <si>
    <t>MCC AVICEL PH-200 LM USP/NF, EP, JP</t>
  </si>
  <si>
    <t>MCC AVICEL PH-301 NF,PH, EUR, JP</t>
  </si>
  <si>
    <t>MCC/SODIUM CMC AVICEL RC-581 NF, PH.EUR,JPE</t>
  </si>
  <si>
    <t>MCC/SODIUM CMC AVLCEL (R) RC-591 NF, PH.EU.JPE</t>
  </si>
  <si>
    <t>MCC/SODIUM CMC AVLCEL(R) RC- 581 NF,PH.EUR</t>
  </si>
  <si>
    <t>STRIDES PHARMA</t>
  </si>
  <si>
    <t>CCS AC-DI-SOL (R) SD-711 -USNF/BP/PH EUR</t>
  </si>
  <si>
    <t>MYLAN DUBLIN</t>
  </si>
  <si>
    <t>MCC AVICEL (R) PH-101</t>
  </si>
  <si>
    <t>MCC AVICEL (R) PH-102 BP/EP/USP</t>
  </si>
  <si>
    <t>ITALY</t>
  </si>
  <si>
    <t>FERRERO INDIA</t>
  </si>
  <si>
    <t>FERRERO TRADING</t>
  </si>
  <si>
    <t>JAPAN</t>
  </si>
  <si>
    <t>MCC CEOLUS KG-1000</t>
  </si>
  <si>
    <t>APOTEX RESEARCH</t>
  </si>
  <si>
    <t>ASAHI KASEI</t>
  </si>
  <si>
    <t>MCC CEOLUS KG-802</t>
  </si>
  <si>
    <t>MCC CEOLUS PH-301</t>
  </si>
  <si>
    <t>MCC CEOLUS PH-302</t>
  </si>
  <si>
    <t>MCC CEOLUS UF-702</t>
  </si>
  <si>
    <t>MCC CEOLUS UF-711</t>
  </si>
  <si>
    <t>MCC CELPHERE CP-708</t>
  </si>
  <si>
    <t>M/S. ASAHI KASEI</t>
  </si>
  <si>
    <t>MCC CEOLUS</t>
  </si>
  <si>
    <t>KANSAI NEROLAC</t>
  </si>
  <si>
    <t>YONEI &amp; CO</t>
  </si>
  <si>
    <t>NETHERLANDS</t>
  </si>
  <si>
    <t>LIGAMED MF-2-V-MB- MG STEARATE</t>
  </si>
  <si>
    <t>PETER GREVEN</t>
  </si>
  <si>
    <t>IMCD INDIA</t>
  </si>
  <si>
    <t>GRAVITI PHARMA</t>
  </si>
  <si>
    <t>CCS NF,PH.EUR.,JP</t>
  </si>
  <si>
    <t>SPAIN</t>
  </si>
  <si>
    <t>K SEVANTILAL &amp; CO</t>
  </si>
  <si>
    <t>FACI METALEST</t>
  </si>
  <si>
    <t>TAIWAN</t>
  </si>
  <si>
    <t>GRINDSTEND MCC</t>
  </si>
  <si>
    <t>MINGTAI CHEM</t>
  </si>
  <si>
    <t>MCC COMPRECEL M101D+ NF/USP/EP/BP/JP/IP</t>
  </si>
  <si>
    <t>ANSHUL LIFE SCIENCES</t>
  </si>
  <si>
    <t>MCC COMPRECEL M102D+ NF/USP/EP/BP/JP/IP</t>
  </si>
  <si>
    <t>MCC COMPRECEL M102 SD NF/USP/EP/BP/JP/IP</t>
  </si>
  <si>
    <t>MCC COMPRECEL M112 D+ NF/USP/EP/BP/JP/IP</t>
  </si>
  <si>
    <t>CCS DISOLCEL NF/USP/EP/BP/JP/IP</t>
  </si>
  <si>
    <t>US</t>
  </si>
  <si>
    <t>SSG</t>
  </si>
  <si>
    <t>M/S AUROLOGISTICS</t>
  </si>
  <si>
    <t>MG STEARATE NF/EP/JP/KP</t>
  </si>
  <si>
    <t>MALLINCKRODT</t>
  </si>
  <si>
    <t>AQUALON SODIUM CMC</t>
  </si>
  <si>
    <t>ASHLAND SPECIAL</t>
  </si>
  <si>
    <t>AQUALON CMC</t>
  </si>
  <si>
    <t>CHEMICAL MARKETING</t>
  </si>
  <si>
    <t>PAR FORMULATIONS</t>
  </si>
  <si>
    <t>MCC VIVAPUR 102</t>
  </si>
  <si>
    <t>Brazil</t>
  </si>
  <si>
    <t>MCC MICROCEL MC-101</t>
  </si>
  <si>
    <t>AZELIS INDIA</t>
  </si>
  <si>
    <t>MCC MICROCEL MC-102</t>
  </si>
  <si>
    <t>MCC MICROCEL MC-112</t>
  </si>
  <si>
    <t>MCC MICROCEL MC-12</t>
  </si>
  <si>
    <t>MCC MICROCEL MC-200</t>
  </si>
  <si>
    <t>SOLUTAB A - CCS</t>
  </si>
  <si>
    <t>MCC TABULOSE SC 591 F</t>
  </si>
  <si>
    <t>M S ITACE</t>
  </si>
  <si>
    <t>China</t>
  </si>
  <si>
    <t>GUNJAN SHAH</t>
  </si>
  <si>
    <t>CARGILL INDIA</t>
  </si>
  <si>
    <t>DANISCO INDIA</t>
  </si>
  <si>
    <t>COLGATE PALMOLIVE</t>
  </si>
  <si>
    <t>GUJCHEM SURFA</t>
  </si>
  <si>
    <t>M S HANSSTAR</t>
  </si>
  <si>
    <t>MODIFIED SODIUM CMC</t>
  </si>
  <si>
    <t>GT PAPERS</t>
  </si>
  <si>
    <t>SHANDONG GUAN</t>
  </si>
  <si>
    <t>PIOMA CHEMICALS</t>
  </si>
  <si>
    <t>ARYAN CERAMICS</t>
  </si>
  <si>
    <t>SIDLEY CHEMICAL</t>
  </si>
  <si>
    <t xml:space="preserve">SUZHOU DECAN </t>
  </si>
  <si>
    <t>Finland</t>
  </si>
  <si>
    <t>RETTENMAIER</t>
  </si>
  <si>
    <t>JRS PHARMA OY</t>
  </si>
  <si>
    <t>PROSOLV SMCC 90</t>
  </si>
  <si>
    <t>CEKOL SODIUM CMC</t>
  </si>
  <si>
    <t>AARTI ENTERPRISES</t>
  </si>
  <si>
    <t>NOURYON CHEMI</t>
  </si>
  <si>
    <t xml:space="preserve">SODIUM CMC CEKOL 30000  </t>
  </si>
  <si>
    <t>BRENNTAG</t>
  </si>
  <si>
    <t>FINNFIX 10G - SODIUM CMC</t>
  </si>
  <si>
    <t>FINNFIX 2 - SODIUM CMC</t>
  </si>
  <si>
    <t>FINNFIX 2- SODIUM CMC</t>
  </si>
  <si>
    <t>FINNFIX 30 -SODIUM CMC</t>
  </si>
  <si>
    <t>RAJIV CERA IMPEX</t>
  </si>
  <si>
    <t>FINNFIX SODIUM CMC</t>
  </si>
  <si>
    <t xml:space="preserve">SODIUM CMC CEKOL 2000 </t>
  </si>
  <si>
    <t>SARIN INDUSTRIES</t>
  </si>
  <si>
    <t>UNIBOURNE FOOD</t>
  </si>
  <si>
    <t>France</t>
  </si>
  <si>
    <t>BLANOSE  SODIUM CMC</t>
  </si>
  <si>
    <t>OVERSEAS POLY</t>
  </si>
  <si>
    <t>TECHNOVA IMAGING</t>
  </si>
  <si>
    <t>INTERNATIONAL SPECIAL</t>
  </si>
  <si>
    <t>Germany</t>
  </si>
  <si>
    <t>MG STEARATE PH.EUR.10ED.,NF 38</t>
  </si>
  <si>
    <t>CADILA HEALTHCARE</t>
  </si>
  <si>
    <t>DR PAUL LOHMANN</t>
  </si>
  <si>
    <t>ZYDUS HEALTHCARE</t>
  </si>
  <si>
    <t>MCC EMCOCEL 112</t>
  </si>
  <si>
    <t>MCC EMCOCEL LP 200</t>
  </si>
  <si>
    <t>MCC VIVAPUR 102-NF</t>
  </si>
  <si>
    <t>MCC CELLETS 700-PH EUR-USP-NF</t>
  </si>
  <si>
    <t>ARIHANT INNOCHEM</t>
  </si>
  <si>
    <t>M S PHARMATRANS</t>
  </si>
  <si>
    <t>TEXTURECEL PA SODIUM CMC</t>
  </si>
  <si>
    <t>S KUSHALCHAND INT</t>
  </si>
  <si>
    <t>NUTRITION BIOSCI</t>
  </si>
  <si>
    <t>India</t>
  </si>
  <si>
    <t>MCC PH102 USP-NF-BP-PH.EUR</t>
  </si>
  <si>
    <t>VIVIMED LIFE</t>
  </si>
  <si>
    <t>Ireland</t>
  </si>
  <si>
    <t>MCC AVICEL PH-102 NF,PH.EUR.,JP</t>
  </si>
  <si>
    <t>MCC AVICEL PH-101 NF,PH.EUR.,JP</t>
  </si>
  <si>
    <t>AUROBINDO</t>
  </si>
  <si>
    <t>MCC AVICEL PH-112 NF,PH.EUR.,JP</t>
  </si>
  <si>
    <t>EMCURE PHARMA</t>
  </si>
  <si>
    <t>MCC AVICEL PH-105 NF,PH.EUR.,JP</t>
  </si>
  <si>
    <t>MCC AVICEL PH-103 NF,PH.EUR.,JP</t>
  </si>
  <si>
    <t>MCC AVICEL PH-200 NF,PH.EUR.,JP</t>
  </si>
  <si>
    <t>PIRAMAL PHARMA</t>
  </si>
  <si>
    <t>MCC AVICEL PH-112 USP-NF,EP,JP</t>
  </si>
  <si>
    <t>MCC AVICEL PH-200 USP-NF,EP,JP</t>
  </si>
  <si>
    <t>MCC AVICEL PH-200 LM NF,PH,EUR.,JP</t>
  </si>
  <si>
    <t>AVICEL SMCC HD90 NF</t>
  </si>
  <si>
    <t>TEVAPHARM</t>
  </si>
  <si>
    <t>Italy</t>
  </si>
  <si>
    <t>CARBOCEL SODIUM CMC</t>
  </si>
  <si>
    <t>LAMBERTI HYDRO</t>
  </si>
  <si>
    <t>LAMBERTI S P A</t>
  </si>
  <si>
    <t>MCC</t>
  </si>
  <si>
    <t>PFIZER HEALTHCARE</t>
  </si>
  <si>
    <t>M S PFIZER</t>
  </si>
  <si>
    <t>Japan</t>
  </si>
  <si>
    <t>MCC CEOLUS PH-101</t>
  </si>
  <si>
    <t>M S ASAHI KASEI</t>
  </si>
  <si>
    <t>MCC PH-101</t>
  </si>
  <si>
    <t>JUBILANT GEN</t>
  </si>
  <si>
    <t>SUMMIT PHARMA</t>
  </si>
  <si>
    <t>Netherlands</t>
  </si>
  <si>
    <t>PRIMELLOSE CCS USP-NF,PH.EUR.,JP</t>
  </si>
  <si>
    <t>CCS ACDISOL SD-711 NF,PH.EUR.,JP</t>
  </si>
  <si>
    <t>LIGAMED MF-2-K- MG STEARATE</t>
  </si>
  <si>
    <t>M S PETER GREVEN</t>
  </si>
  <si>
    <t>LIGAMED MF-2-V MG STEARATE</t>
  </si>
  <si>
    <t>Spain</t>
  </si>
  <si>
    <t>M S FARMASIERRA</t>
  </si>
  <si>
    <t>MCC PH-112</t>
  </si>
  <si>
    <t>Sweden</t>
  </si>
  <si>
    <t>ENCUBE ETHICALS</t>
  </si>
  <si>
    <t>QPHARMA AB</t>
  </si>
  <si>
    <t>Taiwan</t>
  </si>
  <si>
    <t>MCC COMPRECEL M101 D+</t>
  </si>
  <si>
    <t>MINGTAI CHEMICAL</t>
  </si>
  <si>
    <t>MCC COMPRECEL M102 D+</t>
  </si>
  <si>
    <t>MCC COMPRECEL D+ M101 NF-USP-EP-BP-JP-IP</t>
  </si>
  <si>
    <t>ANSHUL LIFE</t>
  </si>
  <si>
    <t>MCC COMPRECEL M101 LD NF-USP-EP-BP-JP-IP</t>
  </si>
  <si>
    <t>MCC COMPRECEL D+ M102 NF-USP-EP-BP-JP-IP</t>
  </si>
  <si>
    <t>MCC COMPRECEL SMCC 90 NF-USP-EP-BP-JP-IP</t>
  </si>
  <si>
    <t>CCS DISOLCEL NF-USP-EP-BP-JP-IP</t>
  </si>
  <si>
    <t>MCC NEOCEL C11</t>
  </si>
  <si>
    <t>MCC 102D+ USP-PH.EUR</t>
  </si>
  <si>
    <t>AQUALON  SODIUM CMC</t>
  </si>
  <si>
    <t>MCC-AVICEL PH105 NF-EP-JP-CP</t>
  </si>
  <si>
    <t>COLORCON</t>
  </si>
  <si>
    <t>COLORCON LTD</t>
  </si>
  <si>
    <t>AVICEL CE-15 MCC-GUAR GUM</t>
  </si>
  <si>
    <t>MCC AVICEL CL-611 NF,PH.EUR</t>
  </si>
  <si>
    <t>JRS PHARMA LP</t>
  </si>
  <si>
    <t>SIGMA ALDRICH</t>
  </si>
  <si>
    <t>M S SIGMA ALDRICH</t>
  </si>
  <si>
    <t>BELGIUM</t>
  </si>
  <si>
    <t>THERMO FISHER</t>
  </si>
  <si>
    <t>ACROS ORGANICS</t>
  </si>
  <si>
    <t>KAMDHENU IMPEX</t>
  </si>
  <si>
    <t>AGC IND</t>
  </si>
  <si>
    <t>ALGOL CHEM</t>
  </si>
  <si>
    <t>KPL INT</t>
  </si>
  <si>
    <t>K N IMPEX</t>
  </si>
  <si>
    <t>MERIDIAN POLY</t>
  </si>
  <si>
    <t>VIMAL INDUSTRIES</t>
  </si>
  <si>
    <t>LUNA CMC 5000 F SODIUM CMC</t>
  </si>
  <si>
    <t>VASA PHARMA</t>
  </si>
  <si>
    <t>PHARCOS SPECIALITY</t>
  </si>
  <si>
    <t>AAKAR ENTERPRISES</t>
  </si>
  <si>
    <t>Shanghai Shen</t>
  </si>
  <si>
    <t>THE URBAN VENTURE</t>
  </si>
  <si>
    <t>SIDLEY CHEM</t>
  </si>
  <si>
    <t>SUZHOU DECAN</t>
  </si>
  <si>
    <t>WUXI LEO NEW</t>
  </si>
  <si>
    <t>ZIBO JINSHENG INT</t>
  </si>
  <si>
    <t>PROSOLV SMCC HD90</t>
  </si>
  <si>
    <t>PROSOLV SMCC 90LM</t>
  </si>
  <si>
    <t>CEKOL 30000 A (SODIUM CMC)</t>
  </si>
  <si>
    <t>COCA COLA</t>
  </si>
  <si>
    <t>CEKOL 30000 (SODIUM CMC)</t>
  </si>
  <si>
    <t>CEKOL 30000 A SODIUM CMC</t>
  </si>
  <si>
    <t>FINNFIX 10 SODIUM CMC</t>
  </si>
  <si>
    <t>FINNFIX 10 G - SODIUM CMC</t>
  </si>
  <si>
    <t>FINNFIX VT Sodium CMC</t>
  </si>
  <si>
    <t>SODIUM CMC CEKOL 30000</t>
  </si>
  <si>
    <t>FINNFIX 30000- SODIUM CMC</t>
  </si>
  <si>
    <t>CEKOL CMC (SODIUM CMC)</t>
  </si>
  <si>
    <t>CEKOL 2000 A (SODIUM CMC)</t>
  </si>
  <si>
    <t>FINNFIX 10- SODIUM CMC</t>
  </si>
  <si>
    <t>YORK CHEMICALS</t>
  </si>
  <si>
    <t>FINNFIX 30- SODIUM CMC</t>
  </si>
  <si>
    <t>FINNFIX 700- SODIUM CMC</t>
  </si>
  <si>
    <t>FINNFIX 2000- SODIUM CMC</t>
  </si>
  <si>
    <t>BLANOSE CMC PH (SODIUM CMC)</t>
  </si>
  <si>
    <t>BLANOSE (TM)SODIUM CMC</t>
  </si>
  <si>
    <t>CHEMICAL MARKET</t>
  </si>
  <si>
    <t>MAGNESIUM STEARATE PH.EUR./NF/JP</t>
  </si>
  <si>
    <t>ZYDUS LIFE</t>
  </si>
  <si>
    <t>DR.PAUL LOHMANN</t>
  </si>
  <si>
    <t>MAGNESIUM STEARATE PH.E/NF/JP</t>
  </si>
  <si>
    <t>MAGNESIUM STEARATE PH EUR/NF/JP</t>
  </si>
  <si>
    <t>J. RETTENMAIER</t>
  </si>
  <si>
    <t>VIVAPUR 103 MCC</t>
  </si>
  <si>
    <t>VIVAPUR MCG 611</t>
  </si>
  <si>
    <t>EMCOCEL 50 MCC</t>
  </si>
  <si>
    <t>VIVAPUR 102 V-102- MCC</t>
  </si>
  <si>
    <t>VIVAPUR 112 V-112- MCC</t>
  </si>
  <si>
    <t>VIVAPUR 101 V-101 (MCC)</t>
  </si>
  <si>
    <t>VIVAPUR 101 V-101 MCC</t>
  </si>
  <si>
    <t>EMCOCEL 90 M E-90-M-MCW</t>
  </si>
  <si>
    <t>VIVAPUR 112 V-112-NF MCC</t>
  </si>
  <si>
    <t>VIVAPUR 101 V-101-NF</t>
  </si>
  <si>
    <t>EMCOCEL 50M E-50-M MCC</t>
  </si>
  <si>
    <t>CLEAR+STABLE (TM) Sodium CMC</t>
  </si>
  <si>
    <t>S. KUSHALCHAND</t>
  </si>
  <si>
    <t>NUTRITION &amp; BIO</t>
  </si>
  <si>
    <t>AMRIT POLY</t>
  </si>
  <si>
    <t>UPM HANDELSG</t>
  </si>
  <si>
    <t>CCS AC-DI-SOLSD-711 NF,PH.EUR.,JP</t>
  </si>
  <si>
    <t>AC-DI-SOL(R) SD-711 CCS NF,PH.EUR.,JP</t>
  </si>
  <si>
    <t>AVICEL (R) PH-102 - MCC NF, PH. EUR.,JP</t>
  </si>
  <si>
    <t>AVICEL (R) PH-101 - MCC NF, PH. EUR.,JP</t>
  </si>
  <si>
    <t>AVICEL SMCC 90 NF ENF,PH EUR,JP</t>
  </si>
  <si>
    <t>AVICEL(R) SMCC HD90</t>
  </si>
  <si>
    <t>LAMBERTI INDIA</t>
  </si>
  <si>
    <t>LAMBERTI</t>
  </si>
  <si>
    <t>MALAYSIA</t>
  </si>
  <si>
    <t>TEXTURECEL SODIUM CMC</t>
  </si>
  <si>
    <t>KERRY INGREDIENTS</t>
  </si>
  <si>
    <t>KERRY ING</t>
  </si>
  <si>
    <t>AC-DI-SOL SODIUM CMC NF, PH.EUR.,JP</t>
  </si>
  <si>
    <t>AC-DI-SOL SD-711 CCS NF, PH. EUR, JP</t>
  </si>
  <si>
    <t>AC-DI-SOL SD-711 CCS SODIUM NF, PH. EUR, JP</t>
  </si>
  <si>
    <t>AC-DI-SOL SD-711 CMC NF, PH. EUR, JP</t>
  </si>
  <si>
    <t>CCS AC-DI-SOL SD-711 NF, PH. EUR, JP</t>
  </si>
  <si>
    <t>AC-DI-SOL  CCS NF, PH. EUR, JP</t>
  </si>
  <si>
    <t>AC-DI-SOL CCS NF, PH.EUR.,JP</t>
  </si>
  <si>
    <t>AC-DI-SOL CCS NF, PH. EUR, JP</t>
  </si>
  <si>
    <t>AC-DI-SOL SD-711 (CCS NF, PH.EUR., JP)</t>
  </si>
  <si>
    <t>AC-DI-SOL SD-711 (CMC SODIUM NF, PH.EUR., JP)</t>
  </si>
  <si>
    <t>KUSUM HEALTH</t>
  </si>
  <si>
    <t>AC-DI-SOL (R) SD-711 - CCS NF, PH.EUR.,JP</t>
  </si>
  <si>
    <t>SANDOZ PVT</t>
  </si>
  <si>
    <t>AC-DI-SOL SD-711- CCS NF, PH.EUR.,JP</t>
  </si>
  <si>
    <t>CCS AC-DI-SOL SD-711 NF, PH.EUR.,JP</t>
  </si>
  <si>
    <t>CCS AC-DI-SOL SD-711 NF, PH.EUR.JP</t>
  </si>
  <si>
    <t>AC-DI-SOL (R) SD-711- CCS  NF, PH.EUR.,JP</t>
  </si>
  <si>
    <t>WATSON PHARMA</t>
  </si>
  <si>
    <t>DISOLCEL CCS NF/USP/EP/BP/JP/IP</t>
  </si>
  <si>
    <t>DISOLCEL GF CCS NF/USP/EP/BP/JP/IP</t>
  </si>
  <si>
    <t>NEOCEL C91 (MCC AND SODIUM CMC)</t>
  </si>
  <si>
    <t>SODIUM CMC USP/FCC/EP/JP/JSFA/CP</t>
  </si>
  <si>
    <t>COLORCON ASIA</t>
  </si>
  <si>
    <t>ASHLAND SPEC</t>
  </si>
  <si>
    <t>AQUALON PH (SODIUM CMC)</t>
  </si>
  <si>
    <t>AQUALON  PH (SODIUM CMC)</t>
  </si>
  <si>
    <t>BLANOSE (TM) CMC (SODIUM CMC)</t>
  </si>
  <si>
    <t>AQUALON CMC  (SODIUM CMC )</t>
  </si>
  <si>
    <t>AVICEL(R) CL-611 NF CMC SODIUM NF,PH.EUR</t>
  </si>
  <si>
    <t>AVICEL(R)  NF Sodium CMC  NF,PH.EUR</t>
  </si>
  <si>
    <t>AVICEL CE-15 MCC</t>
  </si>
  <si>
    <t>CMC SODIUM USP</t>
  </si>
  <si>
    <t>ENEM NOSTRUM</t>
  </si>
  <si>
    <t>NOSTRUM LAB</t>
  </si>
  <si>
    <t>C5678-CONF  SODIUM CMC</t>
  </si>
  <si>
    <t>C5678- Sodium CMC</t>
  </si>
  <si>
    <t xml:space="preserve">BELGIUM </t>
  </si>
  <si>
    <t>SODIUM CMC BLANOSE 7</t>
  </si>
  <si>
    <t>PURATOS FOOD</t>
  </si>
  <si>
    <t xml:space="preserve">PURATOS N.V. </t>
  </si>
  <si>
    <t xml:space="preserve">BRAZIL </t>
  </si>
  <si>
    <t>SOLUTAB EDP - CCS</t>
  </si>
  <si>
    <t xml:space="preserve">CHINA </t>
  </si>
  <si>
    <t xml:space="preserve">ANQIU EAGLE </t>
  </si>
  <si>
    <t xml:space="preserve">PRACHIN CHEMICAL </t>
  </si>
  <si>
    <t xml:space="preserve">KPL INT LIMITED </t>
  </si>
  <si>
    <t>BRENNTAG INGRE</t>
  </si>
  <si>
    <t>GRINDSTED CELLULOSE GUM NP 67 SODIUM CMC</t>
  </si>
  <si>
    <t>PRATIK CHEM</t>
  </si>
  <si>
    <t>FOSHAN EVER</t>
  </si>
  <si>
    <t xml:space="preserve">VIMAL INDUSTRIES </t>
  </si>
  <si>
    <t>HANGZHOU DONGHUI</t>
  </si>
  <si>
    <t xml:space="preserve">KRISHNA ADDITIVES </t>
  </si>
  <si>
    <t>PHARCOS SPEC</t>
  </si>
  <si>
    <t xml:space="preserve">MCC(FOC) </t>
  </si>
  <si>
    <t>STERIL-GENE LIFE</t>
  </si>
  <si>
    <t>MAXMIND BIOTECH</t>
  </si>
  <si>
    <t xml:space="preserve">ARYAN CERAMICS </t>
  </si>
  <si>
    <t xml:space="preserve">HI TECH PAPERS </t>
  </si>
  <si>
    <t>WUXI LEO TECH</t>
  </si>
  <si>
    <t xml:space="preserve">Silver Industries </t>
  </si>
  <si>
    <t>SHREE BALAJI</t>
  </si>
  <si>
    <t xml:space="preserve">PERRY IMPEX </t>
  </si>
  <si>
    <t>ALGOL CHEMICALS</t>
  </si>
  <si>
    <t>YANTAI FORTUNE</t>
  </si>
  <si>
    <t xml:space="preserve">FINLAND </t>
  </si>
  <si>
    <t>CEKOL 30000 A Sodium CMC</t>
  </si>
  <si>
    <t>CEKOL 2000 SODIUM CMC</t>
  </si>
  <si>
    <t xml:space="preserve">RAJIV CERA IMPEX </t>
  </si>
  <si>
    <t>FINNFIX 2000G SODIUM CMC</t>
  </si>
  <si>
    <t>FINNFIX 2 SODIUM CMC</t>
  </si>
  <si>
    <t>FINNFIX 2000 SODIUM CMC</t>
  </si>
  <si>
    <t>CEKOL 100000 SODIUM CMC EP,USP/NF</t>
  </si>
  <si>
    <t xml:space="preserve">SARIN INDUSTRIES </t>
  </si>
  <si>
    <t xml:space="preserve">FRANCE </t>
  </si>
  <si>
    <t>ASHLAND INDUSTRIES</t>
  </si>
  <si>
    <t>BLANOSE SODIUM CMC PH</t>
  </si>
  <si>
    <t>BLANOSE  SODIUM CMC 7MF</t>
  </si>
  <si>
    <t xml:space="preserve">GERMANY </t>
  </si>
  <si>
    <t>SODIUM CMC TEXTURECEL (TM) 20000 PA</t>
  </si>
  <si>
    <t>VIVAPUR MCG 611 FS MCC</t>
  </si>
  <si>
    <t>EMCOCEL 50M MCC</t>
  </si>
  <si>
    <t>EMCOCEL 90M MCC</t>
  </si>
  <si>
    <t>VIVAPUR 101 US MCC</t>
  </si>
  <si>
    <t>VIVAPUR 102 US MCC</t>
  </si>
  <si>
    <t>VIVAPUR MCG 591 MCC&amp; CMC</t>
  </si>
  <si>
    <t xml:space="preserve">VIVAPUR MCC SPHERES 350 MCC NF,PH.EUR </t>
  </si>
  <si>
    <t xml:space="preserve">IRELAND </t>
  </si>
  <si>
    <t>MCC AVICEL (R) PH-102  NF.PH.EUR.JP</t>
  </si>
  <si>
    <t xml:space="preserve">ITALY </t>
  </si>
  <si>
    <t>Magnesium stearate EUR</t>
  </si>
  <si>
    <t>K SEVANTILAL</t>
  </si>
  <si>
    <t>FACI S.P.A.</t>
  </si>
  <si>
    <t xml:space="preserve">LAMBERTI S P A </t>
  </si>
  <si>
    <t xml:space="preserve">JAPAN </t>
  </si>
  <si>
    <t>TOYOTA TSUSHO</t>
  </si>
  <si>
    <t>Ligamed MG stearate</t>
  </si>
  <si>
    <t>PRIMELLOSE CCS USP,NF,PH.EUR.JP</t>
  </si>
  <si>
    <t xml:space="preserve">CIPLA LIMITED </t>
  </si>
  <si>
    <t xml:space="preserve">YASH ENTERPRISE </t>
  </si>
  <si>
    <t xml:space="preserve">SANDRINE CORPORATION </t>
  </si>
  <si>
    <t>Singapore</t>
  </si>
  <si>
    <t>Magnesium stearate nf/bp/ph.eur</t>
  </si>
  <si>
    <t>Magnesium stearate veg. ep/usp /nf</t>
  </si>
  <si>
    <t xml:space="preserve">TAIWAN </t>
  </si>
  <si>
    <t>ANSHUL LIFE SCI</t>
  </si>
  <si>
    <t xml:space="preserve">THAILAND </t>
  </si>
  <si>
    <t>MONDELEZ INDIA</t>
  </si>
  <si>
    <t>MONDELEZ(THAILAND)</t>
  </si>
  <si>
    <t>UK</t>
  </si>
  <si>
    <t>Magnesium stearate</t>
  </si>
  <si>
    <t>JOHNSON MATTHEY CHEM</t>
  </si>
  <si>
    <t>JAMES M. BROWN</t>
  </si>
  <si>
    <t>AMWAY INDIA</t>
  </si>
  <si>
    <t>ACCESS BUSINESS</t>
  </si>
  <si>
    <t>AVANTOR PERFORMANCE</t>
  </si>
  <si>
    <t>AVANTOR PERFOR</t>
  </si>
  <si>
    <t>VWR INT LLC</t>
  </si>
  <si>
    <t>AQUALON (TM) SODIUM CMC</t>
  </si>
  <si>
    <t>ASHLAND SPECIALTY</t>
  </si>
  <si>
    <t>SODIUM CMC BLANOSE PH</t>
  </si>
  <si>
    <t>SODIUM CMC BLANOSE EP</t>
  </si>
  <si>
    <t>BLANOSE (TM) CMC 7LP EP</t>
  </si>
  <si>
    <t>COUNTRY</t>
  </si>
  <si>
    <t>MONTH</t>
  </si>
  <si>
    <t>ALGERIA</t>
  </si>
  <si>
    <t>JAI RADHE SALES</t>
  </si>
  <si>
    <t>TO THE ORDER</t>
  </si>
  <si>
    <t>ARGENTINA</t>
  </si>
  <si>
    <t>MCC PH101</t>
  </si>
  <si>
    <t>CHEMTRADE</t>
  </si>
  <si>
    <t>MCC PH102</t>
  </si>
  <si>
    <t>MCC PH200</t>
  </si>
  <si>
    <t>MCC ACECEL 102</t>
  </si>
  <si>
    <t>MCCP USP 10</t>
  </si>
  <si>
    <t>State</t>
  </si>
  <si>
    <t>MG STEARATE BP</t>
  </si>
  <si>
    <t>Seattle</t>
  </si>
  <si>
    <t>MCC 102 BP</t>
  </si>
  <si>
    <t>Berlin</t>
  </si>
  <si>
    <t>CCS USP/BP</t>
  </si>
  <si>
    <t>London</t>
  </si>
  <si>
    <t>Paris</t>
  </si>
  <si>
    <t>Tokyo</t>
  </si>
  <si>
    <t>MCCP - USP</t>
  </si>
  <si>
    <t>MCC BP MICCEL 102</t>
  </si>
  <si>
    <t>ANKIT PULPS</t>
  </si>
  <si>
    <t>NITIKA PHARMA</t>
  </si>
  <si>
    <t>TRANS CHEM</t>
  </si>
  <si>
    <t>BANGLADESH</t>
  </si>
  <si>
    <t>MCC 101 BP</t>
  </si>
  <si>
    <t>HOQUE &amp; DAUGHTER</t>
  </si>
  <si>
    <t>INCEPTA PHARMA</t>
  </si>
  <si>
    <t>MCC AVICEL PH-112 NF</t>
  </si>
  <si>
    <t>DRISHTI PHARMA</t>
  </si>
  <si>
    <t>JANATA BANK</t>
  </si>
  <si>
    <t>CCS USP/NF</t>
  </si>
  <si>
    <t>RENATA LIMITED</t>
  </si>
  <si>
    <t>MCC PHARMACEL 101</t>
  </si>
  <si>
    <t>SQUARE PHARMA</t>
  </si>
  <si>
    <t>MCC PHARMACEL 102</t>
  </si>
  <si>
    <t>MCC PHARMACEL 103</t>
  </si>
  <si>
    <t>JAYESH INDUSTRIES</t>
  </si>
  <si>
    <t>BLANOSE 7LF CMC PH</t>
  </si>
  <si>
    <t>MEHTA MEDICARE</t>
  </si>
  <si>
    <t>MCC FLOCEL 101 US</t>
  </si>
  <si>
    <t>DIP CHEM</t>
  </si>
  <si>
    <t>UNIMED UNIHEALTH</t>
  </si>
  <si>
    <t>MCC FLOCEL 102 US</t>
  </si>
  <si>
    <t>BHUTAN</t>
  </si>
  <si>
    <t>CCS</t>
  </si>
  <si>
    <t>AZISTA INDUSTRIES</t>
  </si>
  <si>
    <t>MCCP FLOCEL</t>
  </si>
  <si>
    <t>MCC SANCEL-101 BP</t>
  </si>
  <si>
    <t>N B ENTREPRENEURS</t>
  </si>
  <si>
    <t>CHILE</t>
  </si>
  <si>
    <t>MCC &amp; SODIUM CMC</t>
  </si>
  <si>
    <t>INSTITUTO SANITAS</t>
  </si>
  <si>
    <t>MCC PHARMACEL (R)102</t>
  </si>
  <si>
    <t>GUANGDONG SUPCOSMOS</t>
  </si>
  <si>
    <t>COLOMBIA</t>
  </si>
  <si>
    <t>CCS USP</t>
  </si>
  <si>
    <t>MERQUIMIA COLOMBIA</t>
  </si>
  <si>
    <t>DJIBOUTI</t>
  </si>
  <si>
    <t>AFRICURE PHARMA</t>
  </si>
  <si>
    <t>ECUADOR</t>
  </si>
  <si>
    <t>MCC NUTRACEL(TM) 101</t>
  </si>
  <si>
    <t>ANDERS ECUADOR</t>
  </si>
  <si>
    <t>MCC NUTRACEL(TM) 102</t>
  </si>
  <si>
    <t>GRADIENT PHARMA</t>
  </si>
  <si>
    <t>EGYPT</t>
  </si>
  <si>
    <t>MCC ACECEL 101</t>
  </si>
  <si>
    <t>MCC HICEL MCG 591</t>
  </si>
  <si>
    <t>MCC HINDCEL BP</t>
  </si>
  <si>
    <t>PHARMACEUTICAL RAW MATERIAL - MAGNESIUM</t>
  </si>
  <si>
    <t>MCC 101 USP</t>
  </si>
  <si>
    <t>MCC 102 USP</t>
  </si>
  <si>
    <t>MCC PARCEL-BD101</t>
  </si>
  <si>
    <t>MCC PARCEL-BD102</t>
  </si>
  <si>
    <t>MCC NUTRACEL (R) 101</t>
  </si>
  <si>
    <t>MCC NUTRACEL (R) 102</t>
  </si>
  <si>
    <t>CCS VIVASOL LM USP</t>
  </si>
  <si>
    <t>WEISSENBORN</t>
  </si>
  <si>
    <t>CCS VIVASOL GF USP</t>
  </si>
  <si>
    <t>MCC USP-NF/PH.EUR</t>
  </si>
  <si>
    <t>SHREEJI PHARMA</t>
  </si>
  <si>
    <t>MAGNESIUM STEARATE IP</t>
  </si>
  <si>
    <t>NILE CHEMICALS</t>
  </si>
  <si>
    <t>MG STEARATE IP/EP/USP-NF</t>
  </si>
  <si>
    <t>MLA INDUSTRIES</t>
  </si>
  <si>
    <t>MCC CHEMICEL PH-1</t>
  </si>
  <si>
    <t>MCC CHEMICEL PH-3</t>
  </si>
  <si>
    <t>MCC PRIMECEL PH-1</t>
  </si>
  <si>
    <t>GHANA</t>
  </si>
  <si>
    <t>SHUBHAM PHARMA</t>
  </si>
  <si>
    <t>PHARMACEUTICAL RAW MATERIAL - MICROCRYST</t>
  </si>
  <si>
    <t>INDONESIA</t>
  </si>
  <si>
    <t>IMCD INDONESIA</t>
  </si>
  <si>
    <t>SSG USP</t>
  </si>
  <si>
    <t>M/S. GUJARAT OVERSEAS</t>
  </si>
  <si>
    <t>PT PERUSAHAAAN</t>
  </si>
  <si>
    <t>PT TEMPO SCAN</t>
  </si>
  <si>
    <t>AMISHI DRUGS</t>
  </si>
  <si>
    <t>PT. MENJANGAN</t>
  </si>
  <si>
    <t>CCS USP-NF</t>
  </si>
  <si>
    <t>SSG BP</t>
  </si>
  <si>
    <t>PT.IMCD INDONESIA</t>
  </si>
  <si>
    <t>IRAN</t>
  </si>
  <si>
    <t>MCC 101</t>
  </si>
  <si>
    <t>INDO NUTRACEUTICALS</t>
  </si>
  <si>
    <t>IRSA IDEH</t>
  </si>
  <si>
    <t>MCC SANCEL-101</t>
  </si>
  <si>
    <t>MCC SANCEL-102</t>
  </si>
  <si>
    <t>PERITUS INT</t>
  </si>
  <si>
    <t>MCC 101 BP/USP</t>
  </si>
  <si>
    <t>MCC 102 BP/USP</t>
  </si>
  <si>
    <t>IRAQ</t>
  </si>
  <si>
    <t>TABLUBE MG STEARATE USP/NF</t>
  </si>
  <si>
    <t>SAMA ALFAYHAA</t>
  </si>
  <si>
    <t>MCC PHARMACEL (R)101</t>
  </si>
  <si>
    <t>KOBE JAPAN</t>
  </si>
  <si>
    <t>KENYA</t>
  </si>
  <si>
    <t>BANK OF BARODA</t>
  </si>
  <si>
    <t>CCS BP</t>
  </si>
  <si>
    <t>SANJAY CHEMICALS</t>
  </si>
  <si>
    <t>BIODEAL LAB</t>
  </si>
  <si>
    <t>MCC AVICEL PH-102 NF</t>
  </si>
  <si>
    <t>MCC BP/USP</t>
  </si>
  <si>
    <t>COSMOS LTD.</t>
  </si>
  <si>
    <t>LABORATORY AND ALLIED</t>
  </si>
  <si>
    <t>SODIUM CMC BP</t>
  </si>
  <si>
    <t>RENE INDUSTRIES</t>
  </si>
  <si>
    <t>KOREA</t>
  </si>
  <si>
    <t>MCC MICCEL 102</t>
  </si>
  <si>
    <t>LEBANON</t>
  </si>
  <si>
    <t>TABCELL MCC USP/N</t>
  </si>
  <si>
    <t>EXP TRANS GMBH</t>
  </si>
  <si>
    <t>MALAWI</t>
  </si>
  <si>
    <t>MCC BP</t>
  </si>
  <si>
    <t>ATTAR GLOBAL</t>
  </si>
  <si>
    <t>PHARMANOVA LIMITED</t>
  </si>
  <si>
    <t>MCC MICCEL - 112</t>
  </si>
  <si>
    <t>MEXICO</t>
  </si>
  <si>
    <t>DERIVADOS MACRO</t>
  </si>
  <si>
    <t>MYANMAR</t>
  </si>
  <si>
    <t>MG Stearate BP</t>
  </si>
  <si>
    <t>DELTA BIOPHARMA</t>
  </si>
  <si>
    <t>ZIFAM PYREX</t>
  </si>
  <si>
    <t>NEPAL</t>
  </si>
  <si>
    <t>JAYANA PHARMA</t>
  </si>
  <si>
    <t>APEX PHARMA</t>
  </si>
  <si>
    <t>SODIUM CMC IP</t>
  </si>
  <si>
    <t>ESPEE PHARMA</t>
  </si>
  <si>
    <t>APPLE INTERNATIONAL</t>
  </si>
  <si>
    <t>SSG IP</t>
  </si>
  <si>
    <t>MCCP -102</t>
  </si>
  <si>
    <t>ARROW PHARMA</t>
  </si>
  <si>
    <t>ALFA PIGMENT</t>
  </si>
  <si>
    <t>ASIA BUDDHA</t>
  </si>
  <si>
    <t>K KUMAR &amp; CO</t>
  </si>
  <si>
    <t>ASIAN PHARMA</t>
  </si>
  <si>
    <t>DABUR NEPAL</t>
  </si>
  <si>
    <t>EVEREST PHARMA</t>
  </si>
  <si>
    <t>ARK CHEMICALS</t>
  </si>
  <si>
    <t>HIMGIRI HYGIENE</t>
  </si>
  <si>
    <t>KANCHANJUNGA PAINTS</t>
  </si>
  <si>
    <t>CCS BP/NF</t>
  </si>
  <si>
    <t>KANTIPUR PHARMA</t>
  </si>
  <si>
    <t>SUDARSHAN TRADING</t>
  </si>
  <si>
    <t>KASTURI PHARMA</t>
  </si>
  <si>
    <t>CCS USP/IP</t>
  </si>
  <si>
    <t>BLANOSE CMC</t>
  </si>
  <si>
    <t>KUMKUM HERBAL</t>
  </si>
  <si>
    <t>ORIENT PHARMA</t>
  </si>
  <si>
    <t>LIVE PHARMA</t>
  </si>
  <si>
    <t>MAGNUS PHARMA</t>
  </si>
  <si>
    <t>ALENIT CHEM</t>
  </si>
  <si>
    <t>MCCP 102</t>
  </si>
  <si>
    <t>SDM AGENCIES</t>
  </si>
  <si>
    <t>MEDRIK PHARMA</t>
  </si>
  <si>
    <t>NATIONAL VET</t>
  </si>
  <si>
    <t>NEPAL PHARMA</t>
  </si>
  <si>
    <t>MCC SANCEL-W IP</t>
  </si>
  <si>
    <t>NEPAL REMEDIES</t>
  </si>
  <si>
    <t>CCS IP</t>
  </si>
  <si>
    <t>NOVA GENETICA</t>
  </si>
  <si>
    <t>OHM PHARMA</t>
  </si>
  <si>
    <t>MAGNESIUM STEARATE IP/BP</t>
  </si>
  <si>
    <t>OMNICA LAB</t>
  </si>
  <si>
    <t>PHARMACO IND</t>
  </si>
  <si>
    <t>MCCP 200 IP</t>
  </si>
  <si>
    <t>Q-MED FORMULA</t>
  </si>
  <si>
    <t>S.R. DRUG LAB</t>
  </si>
  <si>
    <t>Devaya Enterprises</t>
  </si>
  <si>
    <t>SAMAR PHARMA</t>
  </si>
  <si>
    <t>TAURUS PHARMA</t>
  </si>
  <si>
    <t>TIME PHARMA</t>
  </si>
  <si>
    <t>MCCP 101 IP</t>
  </si>
  <si>
    <t>UNILEVER NEPAL</t>
  </si>
  <si>
    <t>VEGA PHARMA</t>
  </si>
  <si>
    <t>CYBER FREIGHT</t>
  </si>
  <si>
    <t>MCC PHARMACEL (R) 101</t>
  </si>
  <si>
    <t>TRIUMPCARGO</t>
  </si>
  <si>
    <t>NIGERIA</t>
  </si>
  <si>
    <t>DANA PHARMA</t>
  </si>
  <si>
    <t>MCC IP</t>
  </si>
  <si>
    <t>MAGDALE PHARMA</t>
  </si>
  <si>
    <t>RICHY GOLD INT</t>
  </si>
  <si>
    <t>PAKISTAN</t>
  </si>
  <si>
    <t>TABLUBE MG STEARATE PH.EUR</t>
  </si>
  <si>
    <t>PHILIPPINES</t>
  </si>
  <si>
    <t>BALAYAN BAY</t>
  </si>
  <si>
    <t>POLAND</t>
  </si>
  <si>
    <t>MCC SUPERCEL-D</t>
  </si>
  <si>
    <t>RUSSIA</t>
  </si>
  <si>
    <t>OOO RETTENMAIER</t>
  </si>
  <si>
    <t>PARITET HIM LLC</t>
  </si>
  <si>
    <t>MCC -102</t>
  </si>
  <si>
    <t>MCC 200</t>
  </si>
  <si>
    <t>SAUDI ARABIA</t>
  </si>
  <si>
    <t>SAUDI PHARMA</t>
  </si>
  <si>
    <t>SMCC</t>
  </si>
  <si>
    <t>TABUK PHARMA</t>
  </si>
  <si>
    <t>SINGAPORE</t>
  </si>
  <si>
    <t>SSG BP/USP</t>
  </si>
  <si>
    <t>M/S. ACETO PTE</t>
  </si>
  <si>
    <t>SA</t>
  </si>
  <si>
    <t>MG Stearate BP, EP, USP</t>
  </si>
  <si>
    <t>SRI LANKA</t>
  </si>
  <si>
    <t>MAPLE BIOTECH</t>
  </si>
  <si>
    <t>ASTRON LIMITED</t>
  </si>
  <si>
    <t>BANK OF CEYLON</t>
  </si>
  <si>
    <t>HEMAS MANUFA</t>
  </si>
  <si>
    <t>ALVITA PHARMA</t>
  </si>
  <si>
    <t>M/S. CIC LIFESCIENCES</t>
  </si>
  <si>
    <t>MCC NF, Ph. Eur.,</t>
  </si>
  <si>
    <t>J.A. UNITED EXPORTS</t>
  </si>
  <si>
    <t>MORISON LIMITED</t>
  </si>
  <si>
    <t>MG STEARATE BP/EP</t>
  </si>
  <si>
    <t>SUNSHINE ORGANICS</t>
  </si>
  <si>
    <t>VIDHI BULK</t>
  </si>
  <si>
    <t>UNICAL CEYLON</t>
  </si>
  <si>
    <t>UNILEVER LIPTON</t>
  </si>
  <si>
    <t>THAILAND</t>
  </si>
  <si>
    <t>ONI CORP CO</t>
  </si>
  <si>
    <t>MG STEARATE USP/NF</t>
  </si>
  <si>
    <t>TURKEY</t>
  </si>
  <si>
    <t>UGANDA</t>
  </si>
  <si>
    <t>KAMPALA PHARMA</t>
  </si>
  <si>
    <t>UAE</t>
  </si>
  <si>
    <t>ICV GLOBAL</t>
  </si>
  <si>
    <t>MCC AVICEL PH-113 NF</t>
  </si>
  <si>
    <t>IMCD MIDDLE</t>
  </si>
  <si>
    <t>MG STEARATE PH. EUR.</t>
  </si>
  <si>
    <t>MICROSYNERGY PHARMA</t>
  </si>
  <si>
    <t>Noblaze Trading</t>
  </si>
  <si>
    <t>EPSTOM SPEC</t>
  </si>
  <si>
    <t>MCC AVIECEL 112</t>
  </si>
  <si>
    <t>AALAKSHYA PHARMA</t>
  </si>
  <si>
    <t>BOVA SPECIALS</t>
  </si>
  <si>
    <t>SODIUM CMC CEKOL 200</t>
  </si>
  <si>
    <t>GOWRIE RESEARCH</t>
  </si>
  <si>
    <t>SYRI LIMITED</t>
  </si>
  <si>
    <t>MCC PHARMACEL (R)112</t>
  </si>
  <si>
    <t>EUROASIAS GROUP</t>
  </si>
  <si>
    <t>MCC USP 102</t>
  </si>
  <si>
    <t>MCC 102</t>
  </si>
  <si>
    <t>PURE INGREDIENTS</t>
  </si>
  <si>
    <t>HEALTHCAPS LLC</t>
  </si>
  <si>
    <t>MCCP</t>
  </si>
  <si>
    <t>ROQUETTE MG STEARATE</t>
  </si>
  <si>
    <t>ROQUETTE</t>
  </si>
  <si>
    <t xml:space="preserve">MCCP HICEL 12 </t>
  </si>
  <si>
    <t>MCCP HICEL 25M</t>
  </si>
  <si>
    <t>MCCP HICEL 90M</t>
  </si>
  <si>
    <t>MCC SPHERE</t>
  </si>
  <si>
    <t>UMANG ENCAPSULATION</t>
  </si>
  <si>
    <t>MCC MICCEL -102</t>
  </si>
  <si>
    <t>UZBEKISTAN</t>
  </si>
  <si>
    <t>PRL MEDICOR LLP</t>
  </si>
  <si>
    <t>FC WELL MED</t>
  </si>
  <si>
    <t>MCC PH - 101</t>
  </si>
  <si>
    <t>MCC PH - 102</t>
  </si>
  <si>
    <t>VIETNAM</t>
  </si>
  <si>
    <t>ASIA SHINE</t>
  </si>
  <si>
    <t>CENTRAL PHARMA</t>
  </si>
  <si>
    <t>MKVN CHEM</t>
  </si>
  <si>
    <t>HIRANYA CELLULOSE</t>
  </si>
  <si>
    <t>PHUC THAI PHARMA</t>
  </si>
  <si>
    <t>MCCP 101</t>
  </si>
  <si>
    <t>MG STEARATE USP</t>
  </si>
  <si>
    <t>MN GLOBEX</t>
  </si>
  <si>
    <t>INNOREX PHARMA</t>
  </si>
  <si>
    <t>VPHARCHEM</t>
  </si>
  <si>
    <t>YEMEN</t>
  </si>
  <si>
    <t>Sodium CMC</t>
  </si>
  <si>
    <t>APPLE PHARMA</t>
  </si>
  <si>
    <t>UMCO LABS</t>
  </si>
  <si>
    <t>ZAMBIA</t>
  </si>
  <si>
    <t>MEDISTA LIFECARE</t>
  </si>
  <si>
    <t>YASH LIFESCIENCES</t>
  </si>
  <si>
    <t>Algeria</t>
  </si>
  <si>
    <t>PHARMACEL SMCC 90</t>
  </si>
  <si>
    <t>ALSOCHEM SARL</t>
  </si>
  <si>
    <t>Argentina</t>
  </si>
  <si>
    <t>SODIUM CMC USP 40</t>
  </si>
  <si>
    <t>MEENAAKSHI MOLECULES</t>
  </si>
  <si>
    <t>MCC PH-200 USP</t>
  </si>
  <si>
    <t>MCC PH-101 USP</t>
  </si>
  <si>
    <t>Australia</t>
  </si>
  <si>
    <t>CCS VIVASOL</t>
  </si>
  <si>
    <t>CCS USP-BP</t>
  </si>
  <si>
    <t>MCC FLOCEL 102</t>
  </si>
  <si>
    <t>Bangladesh</t>
  </si>
  <si>
    <t>CCS NF</t>
  </si>
  <si>
    <t>MCC AVICEL CL-611 USP-NF</t>
  </si>
  <si>
    <t>CCS ACDISOL SD-711</t>
  </si>
  <si>
    <t>ADVANCE CHEMICAL</t>
  </si>
  <si>
    <t>MCC- 102 BP</t>
  </si>
  <si>
    <t>MCC AVICEL PH-113</t>
  </si>
  <si>
    <t>NOVARTIS LTD</t>
  </si>
  <si>
    <t>RANGS PHARMA</t>
  </si>
  <si>
    <t>UNILEVER LTD</t>
  </si>
  <si>
    <t>MCC HICEL BP</t>
  </si>
  <si>
    <t>Bolivia</t>
  </si>
  <si>
    <t>LHM SRL</t>
  </si>
  <si>
    <t>M L A INDUSTRIES</t>
  </si>
  <si>
    <t>Cambodia</t>
  </si>
  <si>
    <t>MCCP-BP</t>
  </si>
  <si>
    <t>UNICORN PHARMACHEM</t>
  </si>
  <si>
    <t>Banking Entities</t>
  </si>
  <si>
    <t>Canada</t>
  </si>
  <si>
    <t>MCC NUTRACEL 102</t>
  </si>
  <si>
    <t>GENOVA BIOSCIENCES</t>
  </si>
  <si>
    <t>MCC AMCELL 102</t>
  </si>
  <si>
    <t>MCC PHARMACEL 112</t>
  </si>
  <si>
    <t>MCC NUTRACEL TM 102</t>
  </si>
  <si>
    <t>MCC MICCEL 101</t>
  </si>
  <si>
    <t>Colombia</t>
  </si>
  <si>
    <t>MERQUIMIA S A S</t>
  </si>
  <si>
    <t>Congo</t>
  </si>
  <si>
    <t>AURA PHARMA</t>
  </si>
  <si>
    <t>NEW CESAMEX</t>
  </si>
  <si>
    <t>VPAM HEALTHCARE</t>
  </si>
  <si>
    <t>SUNGOLD S P R L</t>
  </si>
  <si>
    <t>CAISA PHARMA</t>
  </si>
  <si>
    <t>MCC ACCEL N101 BP</t>
  </si>
  <si>
    <t>Czech Republic</t>
  </si>
  <si>
    <t>JRS CESKA</t>
  </si>
  <si>
    <t>Ecuador</t>
  </si>
  <si>
    <t>GEMINI EXPORTS</t>
  </si>
  <si>
    <t>INDEUREC S A</t>
  </si>
  <si>
    <t>CCS USP 43-N</t>
  </si>
  <si>
    <t>PHARMACEL MCC 101</t>
  </si>
  <si>
    <t>PHARMACEL MCC 102</t>
  </si>
  <si>
    <t>MCC BP-USP</t>
  </si>
  <si>
    <t>MCC NUTRACEL 101</t>
  </si>
  <si>
    <t>Egypt</t>
  </si>
  <si>
    <t>ESOMEPRAZOLE MG TRIDHYDRATE</t>
  </si>
  <si>
    <t>GLUKEM BIOCARE</t>
  </si>
  <si>
    <t>Zeta pharma</t>
  </si>
  <si>
    <t>DABUR EGYPT</t>
  </si>
  <si>
    <t>MCCP USP 42</t>
  </si>
  <si>
    <t>MCC TABCELL</t>
  </si>
  <si>
    <t>MAGLUB MG STEARATE USP 42-NF37</t>
  </si>
  <si>
    <t>CCS USP 43</t>
  </si>
  <si>
    <t>CRIMSON INT</t>
  </si>
  <si>
    <t>PADMASHREE ENTERPRISE</t>
  </si>
  <si>
    <t>MG STEARATE USP 40</t>
  </si>
  <si>
    <t>PHARMELLOSE CCS</t>
  </si>
  <si>
    <t>MG STEARATE USP-BP-EP</t>
  </si>
  <si>
    <t>Ghana</t>
  </si>
  <si>
    <t>ESKAY THERAPEUTICS</t>
  </si>
  <si>
    <t>ENTRANCE PHARMA</t>
  </si>
  <si>
    <t>JAYA IMPEX</t>
  </si>
  <si>
    <t>PERFECT PHARMA</t>
  </si>
  <si>
    <t>MCC 102 BP-USP</t>
  </si>
  <si>
    <t>SOMOCHEM INDIA</t>
  </si>
  <si>
    <t>POLY TANKS</t>
  </si>
  <si>
    <t>MCC 101 N BP-USP</t>
  </si>
  <si>
    <t>LAVINA PHARMA</t>
  </si>
  <si>
    <t>KINAPHARMA LTD</t>
  </si>
  <si>
    <t>Guatemala</t>
  </si>
  <si>
    <t>SINOPIA S A</t>
  </si>
  <si>
    <t>Hungary</t>
  </si>
  <si>
    <t>SUN PHARMA</t>
  </si>
  <si>
    <t>Indonesia</t>
  </si>
  <si>
    <t>SOLUCEL CCS</t>
  </si>
  <si>
    <t>MG STEARATE PH</t>
  </si>
  <si>
    <t>NIMBASIA STABILIZERS</t>
  </si>
  <si>
    <t>MCC BP 102</t>
  </si>
  <si>
    <t>GRADIENT EXPORTS</t>
  </si>
  <si>
    <t>GUJARAT OVERSEAS</t>
  </si>
  <si>
    <t>PT MEGASETIA</t>
  </si>
  <si>
    <t>Iraq</t>
  </si>
  <si>
    <t>CCS USP.NF SD 711</t>
  </si>
  <si>
    <t>RAWIA INTERNATIONAL</t>
  </si>
  <si>
    <t>MEDICAL DEVICES</t>
  </si>
  <si>
    <t>MCC PH-101 USP,NF</t>
  </si>
  <si>
    <t>INTAS PHARMA</t>
  </si>
  <si>
    <t>CHELAB S R L</t>
  </si>
  <si>
    <t>Jordan</t>
  </si>
  <si>
    <t>MIDDLE EAST PHARMA</t>
  </si>
  <si>
    <t>STANPURE SODIUM CMC</t>
  </si>
  <si>
    <t>CCS VIVASOL GF</t>
  </si>
  <si>
    <t>RIMON CHEMICAL</t>
  </si>
  <si>
    <t>Kenya</t>
  </si>
  <si>
    <t>Magnesium Stearate</t>
  </si>
  <si>
    <t>EXCEL BIOLIFE</t>
  </si>
  <si>
    <t>MEDISEL KENYA</t>
  </si>
  <si>
    <t>SODIUM CMC  VISCOCI</t>
  </si>
  <si>
    <t>DARSH ENTERPRISES</t>
  </si>
  <si>
    <t>F B SOLUTIONS</t>
  </si>
  <si>
    <t>COSMOS LTD</t>
  </si>
  <si>
    <t>DAWA LTD</t>
  </si>
  <si>
    <t>RENE IND</t>
  </si>
  <si>
    <t>PRADIPKUMAR PHARMA</t>
  </si>
  <si>
    <t>Malaysia</t>
  </si>
  <si>
    <t>MCCP USP</t>
  </si>
  <si>
    <t>Mexico</t>
  </si>
  <si>
    <t>DERIVADOS MACROQUIMICOS</t>
  </si>
  <si>
    <t>Morocco</t>
  </si>
  <si>
    <t>ESOMEPRAZOLE MG</t>
  </si>
  <si>
    <t>TITAN LABORATORIES</t>
  </si>
  <si>
    <t>L P 5</t>
  </si>
  <si>
    <t>Myanmar</t>
  </si>
  <si>
    <t>Nepal</t>
  </si>
  <si>
    <t>DRUG CENTRE DELHI</t>
  </si>
  <si>
    <t>BHASKAR HERBA</t>
  </si>
  <si>
    <t>MCC-102</t>
  </si>
  <si>
    <t>MARUTI PHARMA</t>
  </si>
  <si>
    <t>NATIONAL HEALTHCARE</t>
  </si>
  <si>
    <t>CCS-IP</t>
  </si>
  <si>
    <t>SIMCA LAB</t>
  </si>
  <si>
    <t>SP ACCURE LABS</t>
  </si>
  <si>
    <t>TIZIG PHARMA</t>
  </si>
  <si>
    <t>GRACE PHARMA</t>
  </si>
  <si>
    <t>QMED FORMULATION</t>
  </si>
  <si>
    <t>VIJAYDEEP LAB</t>
  </si>
  <si>
    <t>MG STEARATE IP</t>
  </si>
  <si>
    <t>MCCP MICCEL 101 IP</t>
  </si>
  <si>
    <t>AADEE REMEDIES</t>
  </si>
  <si>
    <t>FLEUR HIMALAYAN</t>
  </si>
  <si>
    <t>MCCP PH 101</t>
  </si>
  <si>
    <t>CTL PHARMA</t>
  </si>
  <si>
    <t>MCCP 200</t>
  </si>
  <si>
    <t>SIDDHARTHA PHARMA</t>
  </si>
  <si>
    <t>PINGAKSH PHARMA</t>
  </si>
  <si>
    <t>CHEMIDRUG IND</t>
  </si>
  <si>
    <t>MARK FORMULATIONS</t>
  </si>
  <si>
    <t>MCC IP.BP</t>
  </si>
  <si>
    <t>PATANJALI AYURVED</t>
  </si>
  <si>
    <t>TABLUBE MG STEARATE BP</t>
  </si>
  <si>
    <t>DEURALI JANTA</t>
  </si>
  <si>
    <t>FLORID LABORATORIES</t>
  </si>
  <si>
    <t>CCS USP-IP</t>
  </si>
  <si>
    <t>LIVECARE PHARMA</t>
  </si>
  <si>
    <t>MAGNAUS PHARMA</t>
  </si>
  <si>
    <t>CMC SODIUM</t>
  </si>
  <si>
    <t>SAI ORGANICS</t>
  </si>
  <si>
    <t>RB BRUSH IND</t>
  </si>
  <si>
    <t>MCCP PH 102 IP</t>
  </si>
  <si>
    <t>MCC 101 HICEL 50M</t>
  </si>
  <si>
    <t>LOMUS PHARMA</t>
  </si>
  <si>
    <t>ARUN KUMAR BAID</t>
  </si>
  <si>
    <t>MCC102 HICEL 90M</t>
  </si>
  <si>
    <t>MCC N 102 IP</t>
  </si>
  <si>
    <t>SSG PH.Eur.</t>
  </si>
  <si>
    <t>Shipping Entities</t>
  </si>
  <si>
    <t>New Zealand</t>
  </si>
  <si>
    <t>Nicaragua</t>
  </si>
  <si>
    <t>GC S A</t>
  </si>
  <si>
    <t>SSG USP 43</t>
  </si>
  <si>
    <t>MANA PHARMA</t>
  </si>
  <si>
    <t>N/A</t>
  </si>
  <si>
    <t>Nigeria</t>
  </si>
  <si>
    <t>IMPACT LABS</t>
  </si>
  <si>
    <t>EVERGREEN</t>
  </si>
  <si>
    <t>PEE VEE PRODUCTS</t>
  </si>
  <si>
    <t>JAWA INT</t>
  </si>
  <si>
    <t>MCC -101 IP</t>
  </si>
  <si>
    <t>SAGAR OVERSEAS</t>
  </si>
  <si>
    <t>MCC-BP 101</t>
  </si>
  <si>
    <t>DKT TRADING</t>
  </si>
  <si>
    <t>EXXON PHARMA</t>
  </si>
  <si>
    <t>Pakistan</t>
  </si>
  <si>
    <t>MCC HICEL USP</t>
  </si>
  <si>
    <t>NABIQASIM IND</t>
  </si>
  <si>
    <t>MCC USP 101</t>
  </si>
  <si>
    <t>JAWA PHARMA</t>
  </si>
  <si>
    <t>MCC USP 200</t>
  </si>
  <si>
    <t>MCC USP 112</t>
  </si>
  <si>
    <t>PHARMAZONE CHEM</t>
  </si>
  <si>
    <t>Paraguay</t>
  </si>
  <si>
    <t>INSUQUIM S R L</t>
  </si>
  <si>
    <t>Peru</t>
  </si>
  <si>
    <t>IMPERLAC S A C</t>
  </si>
  <si>
    <t>Philippines</t>
  </si>
  <si>
    <t>EXCIPIENTS HOUSE</t>
  </si>
  <si>
    <t>LLOYD LABORATORIES</t>
  </si>
  <si>
    <t>Poland</t>
  </si>
  <si>
    <t>MCC PH-102 BP-USP</t>
  </si>
  <si>
    <t>Portugal</t>
  </si>
  <si>
    <t>CCS DISOLWELL  EP,USP</t>
  </si>
  <si>
    <t>PATEL CHEM</t>
  </si>
  <si>
    <t>Qatar</t>
  </si>
  <si>
    <t>Republic of Korea</t>
  </si>
  <si>
    <t>Romania</t>
  </si>
  <si>
    <t>MCCP PH.EUR</t>
  </si>
  <si>
    <t>Russia</t>
  </si>
  <si>
    <t>MCC CHEMICAL PH-1</t>
  </si>
  <si>
    <t>MG STEARATE</t>
  </si>
  <si>
    <t>MCC 112</t>
  </si>
  <si>
    <t>TABLUE MG STEARATE EP</t>
  </si>
  <si>
    <t>AO FPK PHARM</t>
  </si>
  <si>
    <t>Saudi Arabia</t>
  </si>
  <si>
    <t>South Africa</t>
  </si>
  <si>
    <t>MCC AVICEL PH-101</t>
  </si>
  <si>
    <t>MCC AVICEL PH-112</t>
  </si>
  <si>
    <t>SSG USP 23</t>
  </si>
  <si>
    <t>KIRSCH PHARMA</t>
  </si>
  <si>
    <t>IMCD SOUTH AFRICA</t>
  </si>
  <si>
    <t>Sri Lanka</t>
  </si>
  <si>
    <t>HEMAS MANUFACTUR</t>
  </si>
  <si>
    <t>TRADEKEM LANKA</t>
  </si>
  <si>
    <t>Sudan</t>
  </si>
  <si>
    <t>MCC RC 591</t>
  </si>
  <si>
    <t>ALLIED GLOBAL</t>
  </si>
  <si>
    <t>DR NABIL PHARMA</t>
  </si>
  <si>
    <t>KMS CORPORATION</t>
  </si>
  <si>
    <t>PHARMACARE LAB</t>
  </si>
  <si>
    <t>MCC PH-200 BP</t>
  </si>
  <si>
    <t>SMCC 50</t>
  </si>
  <si>
    <t>SMIT EXPORT</t>
  </si>
  <si>
    <t>MCC PH-101 BP</t>
  </si>
  <si>
    <t>Switzerland</t>
  </si>
  <si>
    <t>NATCO PHARMA</t>
  </si>
  <si>
    <t>PARK INNOVAARE</t>
  </si>
  <si>
    <t>Syria</t>
  </si>
  <si>
    <t>MEDERAL PHARMA</t>
  </si>
  <si>
    <t>CHADI M A HASSOUN</t>
  </si>
  <si>
    <t>Tanzania</t>
  </si>
  <si>
    <t>ZENUFA LAB</t>
  </si>
  <si>
    <t>Thailand</t>
  </si>
  <si>
    <t>Turkey</t>
  </si>
  <si>
    <t>UNIVAR SOLUTIONS</t>
  </si>
  <si>
    <t>MCC MICCEL 101 EP</t>
  </si>
  <si>
    <t>MCC PARCEL-SD101</t>
  </si>
  <si>
    <t>MCC USP NF</t>
  </si>
  <si>
    <t>BERKO ILAC</t>
  </si>
  <si>
    <t>MCC MICCEL 102 EP</t>
  </si>
  <si>
    <t>MCC PARCEL-SD102</t>
  </si>
  <si>
    <t>MCC SANCEL-102 BP</t>
  </si>
  <si>
    <t>PRIMELLOSE CCS EP</t>
  </si>
  <si>
    <t>MICRO LABS LTD</t>
  </si>
  <si>
    <t>MG STEARATE - EP</t>
  </si>
  <si>
    <t>MG STEARATE USP-NF</t>
  </si>
  <si>
    <t>LIFEPHARMA FZE</t>
  </si>
  <si>
    <t>MCC RC-591</t>
  </si>
  <si>
    <t>MCC TABCELL PH-1</t>
  </si>
  <si>
    <t>Masoud Kabiri</t>
  </si>
  <si>
    <t>Uganda</t>
  </si>
  <si>
    <t>ALPHA CELLULOSE POWDER</t>
  </si>
  <si>
    <t>ROYAL WELDING</t>
  </si>
  <si>
    <t>SOLUCEL-CCS USP</t>
  </si>
  <si>
    <t>MCCP USP 20</t>
  </si>
  <si>
    <t>HILOSE CCS</t>
  </si>
  <si>
    <t>H B CONCEPTS</t>
  </si>
  <si>
    <t>AMAZING VITAMINS</t>
  </si>
  <si>
    <t>EUROASIAS</t>
  </si>
  <si>
    <t>MCC NUTRACEL TM 101</t>
  </si>
  <si>
    <t>MCC ACECEL- 101</t>
  </si>
  <si>
    <t>MCC ACECEL- 102</t>
  </si>
  <si>
    <t>TABLUBE MG STEARATE USP37-NF32</t>
  </si>
  <si>
    <t>TABLUBE MG STEARATE USP-NF</t>
  </si>
  <si>
    <t>MCC FLOCEL 101</t>
  </si>
  <si>
    <t>MCC ACECEL 200</t>
  </si>
  <si>
    <t>Vietnam</t>
  </si>
  <si>
    <t>MEDIWIN PHARMA</t>
  </si>
  <si>
    <t>NUTRAMED PHARMA</t>
  </si>
  <si>
    <t>MCC AMBICEL</t>
  </si>
  <si>
    <t>HANOI INTERNATIONAL</t>
  </si>
  <si>
    <t>HO CHI MINH CITY</t>
  </si>
  <si>
    <t>Yemen</t>
  </si>
  <si>
    <t>HIGH PURITY LAB</t>
  </si>
  <si>
    <t>AL SHAMIL TRADING</t>
  </si>
  <si>
    <t>Zambia</t>
  </si>
  <si>
    <t>PATEL INDUSTRIES</t>
  </si>
  <si>
    <t>TRADE KINGS</t>
  </si>
  <si>
    <t>YASH Lifesciences</t>
  </si>
  <si>
    <t>ANASTACIO OVERSEAS</t>
  </si>
  <si>
    <t>MCC PHARMACEL R 101 USP NF PH EUR JP IP</t>
  </si>
  <si>
    <t>MCC PHARMACEL R 102 USP NF PH EUR JP IP</t>
  </si>
  <si>
    <t>MCC PHARMACEL R 112 USP NF PH EUR JP IP</t>
  </si>
  <si>
    <t>MCCP FLOCEL101 USP</t>
  </si>
  <si>
    <t>DROGUERIA</t>
  </si>
  <si>
    <t>MCCP FLOCEL 112 USP</t>
  </si>
  <si>
    <t>MCCP FLOCEL200 LM USP</t>
  </si>
  <si>
    <t>MCCP FLOCEL 200 USP</t>
  </si>
  <si>
    <t>MAGNESIUM STEARATE BP</t>
  </si>
  <si>
    <t>MCC  ACCEL BP USP</t>
  </si>
  <si>
    <t>MCC ACCEL101 BP USP</t>
  </si>
  <si>
    <t>MCC ACCEL102 BP USP</t>
  </si>
  <si>
    <t>MCC ACCEL 200 BP USP</t>
  </si>
  <si>
    <t>MCCP ACCEL 101 BP USP</t>
  </si>
  <si>
    <t>MCCP ACCEL 102 BP USP</t>
  </si>
  <si>
    <t>MCCP ACCEL 200 BP USP</t>
  </si>
  <si>
    <t>CCS BP USP</t>
  </si>
  <si>
    <t>TRINITY PHARMA</t>
  </si>
  <si>
    <t>MCC ACCEL 101 USP</t>
  </si>
  <si>
    <t>MCC  ACCEL 102 USP</t>
  </si>
  <si>
    <t>MCC USP ACCEL 200</t>
  </si>
  <si>
    <t>MCC 102 EP</t>
  </si>
  <si>
    <t>DKSH PERFORMANCE</t>
  </si>
  <si>
    <t>MCCP ACECEL 102 USP</t>
  </si>
  <si>
    <t>MCC AMCELL 102 BP</t>
  </si>
  <si>
    <t>MCC AVICEL PH 102 USP NF EP JP</t>
  </si>
  <si>
    <t>ACI HEALTHCARE</t>
  </si>
  <si>
    <t>CCS AC DI SOL SD 711 USP NF EP JP</t>
  </si>
  <si>
    <t>MAGNESIUM STEARATE VG EP</t>
  </si>
  <si>
    <t>SYNERGISTIX INDIA</t>
  </si>
  <si>
    <t>MCC NUTRACEL TM 112 USP NF PH EUR JP IP</t>
  </si>
  <si>
    <t>ALCHEM ENTERPRISE</t>
  </si>
  <si>
    <t>MCC SODIUM CMC AVICEL RC 591 NF USP NF EP JPE</t>
  </si>
  <si>
    <t>BEXIMCO PHARMA</t>
  </si>
  <si>
    <t>MCC FLOCEL 200 USP</t>
  </si>
  <si>
    <t>ESKAYEF PHARMA</t>
  </si>
  <si>
    <t>CCS AC DI SOL USP NF</t>
  </si>
  <si>
    <t>MCC AVICEL PH101 USP NF</t>
  </si>
  <si>
    <t>NATIONAL CREDIT</t>
  </si>
  <si>
    <t>CHEMSTAR</t>
  </si>
  <si>
    <t>NRB COMMERCIAL</t>
  </si>
  <si>
    <t>BLANOSE CMC PH</t>
  </si>
  <si>
    <t>SAUARE PHARMA</t>
  </si>
  <si>
    <t>MCC FLOCEL 101 USP</t>
  </si>
  <si>
    <t>SQUARE LIFE</t>
  </si>
  <si>
    <t>MCC FLOCEL 102 USP</t>
  </si>
  <si>
    <t>STANDARD CHAR</t>
  </si>
  <si>
    <t>SYNOVIA PHARMA</t>
  </si>
  <si>
    <t>CCS PARCROS V811 BP</t>
  </si>
  <si>
    <t>TUHIN CHEM</t>
  </si>
  <si>
    <t>MCCP 101 BP</t>
  </si>
  <si>
    <t>MCCP 102 BP</t>
  </si>
  <si>
    <t>UNILEVER</t>
  </si>
  <si>
    <t>ZENITH PHARMA</t>
  </si>
  <si>
    <t>MCC RC 591 BP</t>
  </si>
  <si>
    <t>Bhutan</t>
  </si>
  <si>
    <t>G B TRADERS</t>
  </si>
  <si>
    <t>MCC BP USP NF</t>
  </si>
  <si>
    <t>MCCP PH 102 BP USP</t>
  </si>
  <si>
    <t>J RETTENMAIER</t>
  </si>
  <si>
    <t>MOLKEM CHEM</t>
  </si>
  <si>
    <t>MCC PELLETS</t>
  </si>
  <si>
    <t>Cameroon</t>
  </si>
  <si>
    <t>MCC NUTRACEL TM 102 USP NF PH EUR JP IP</t>
  </si>
  <si>
    <t>SHANGHAI GRENLAND</t>
  </si>
  <si>
    <t>MCCP ACECEL SG 1030</t>
  </si>
  <si>
    <t>MCC SESPHERE</t>
  </si>
  <si>
    <t>MICROCRYSTALLINE CELLULOSE SPHERES</t>
  </si>
  <si>
    <t>STANMARC ENTERPRISE</t>
  </si>
  <si>
    <t>CCC IP</t>
  </si>
  <si>
    <t>VAISHALI PHARMA</t>
  </si>
  <si>
    <t>MCC PRIMECEL PH 101</t>
  </si>
  <si>
    <t>MCC PRIMECEL PH 102</t>
  </si>
  <si>
    <t>MCC PRIMECEL PH 112</t>
  </si>
  <si>
    <t>MCC USP AND CMC</t>
  </si>
  <si>
    <t>PHARMELLOSE CCS USPNF</t>
  </si>
  <si>
    <t>FAB MISR</t>
  </si>
  <si>
    <t>TABCELL USP NF PH 102 SPRAY DRIED</t>
  </si>
  <si>
    <t>Future Pharma</t>
  </si>
  <si>
    <t>MCC ACECEL 101 USP NF</t>
  </si>
  <si>
    <t>MCCP ACECEL 102 USP NF</t>
  </si>
  <si>
    <t>MCCP ACECEL 112 USP NF</t>
  </si>
  <si>
    <t>MCCP ACECEL 200 USP NF</t>
  </si>
  <si>
    <t>MAGLUB MG STEARATE USP NF</t>
  </si>
  <si>
    <t>MCC PH 101 BP USP</t>
  </si>
  <si>
    <t>MCC ACECEL 102 PH BP USP</t>
  </si>
  <si>
    <t>MCC PARCEL BD102 BP USP</t>
  </si>
  <si>
    <t>STANPURE CCS BP</t>
  </si>
  <si>
    <t>Ethiopia</t>
  </si>
  <si>
    <t>MCCP PH 102 BP</t>
  </si>
  <si>
    <t>MICRO WEISSENBORN</t>
  </si>
  <si>
    <t>MCC M101</t>
  </si>
  <si>
    <t>MCC M102</t>
  </si>
  <si>
    <t>MCCP ACECEL R 102 EP</t>
  </si>
  <si>
    <t>MCC CHEMICEL PH 101</t>
  </si>
  <si>
    <t>MCC CHEMICEL PH 102</t>
  </si>
  <si>
    <t>MCC &amp; SODIUM CMC ACCEL RC 591 BP USP</t>
  </si>
  <si>
    <t>AMPONSAH EFAH PHARMA</t>
  </si>
  <si>
    <t>PHYTO RIKER</t>
  </si>
  <si>
    <t>POKUPHARMA</t>
  </si>
  <si>
    <t>MCC N 101 BP USP</t>
  </si>
  <si>
    <t>MCC MICCEL 101 BP</t>
  </si>
  <si>
    <t>Greece</t>
  </si>
  <si>
    <t>MCC NF USP EP BP JPE IP</t>
  </si>
  <si>
    <t>PHARMA LINKS</t>
  </si>
  <si>
    <t>Guyana</t>
  </si>
  <si>
    <t>MCC ACCEL N101 BP USP</t>
  </si>
  <si>
    <t>JUVENCIA LIFESCIENCES</t>
  </si>
  <si>
    <t>Hong Kong</t>
  </si>
  <si>
    <t>G T C CHEMI</t>
  </si>
  <si>
    <t>PT IMCD</t>
  </si>
  <si>
    <t>MCCP FLOCEL102 USP</t>
  </si>
  <si>
    <t>PT MENJANGAN</t>
  </si>
  <si>
    <t>CCS USP NF</t>
  </si>
  <si>
    <t>PT SIGNA</t>
  </si>
  <si>
    <t>Magnesium stearate USP</t>
  </si>
  <si>
    <t>Magnesium sterate BP EP</t>
  </si>
  <si>
    <t>MCC MICCEL 101 USP</t>
  </si>
  <si>
    <t>MCC MICCEL 102 USP</t>
  </si>
  <si>
    <t>Iran</t>
  </si>
  <si>
    <t>SANCEL 101 MCC</t>
  </si>
  <si>
    <t>SANCEL 102 MCC</t>
  </si>
  <si>
    <t>MCC USPNF PH 112</t>
  </si>
  <si>
    <t>ROZ LOJISTIK</t>
  </si>
  <si>
    <t>ANVIN FARMA</t>
  </si>
  <si>
    <t>I P DISTRIBUTION</t>
  </si>
  <si>
    <t>Jamaica</t>
  </si>
  <si>
    <t>MCC USP PH 101</t>
  </si>
  <si>
    <t>STANPURE SODIUM CMC USP</t>
  </si>
  <si>
    <t>JOSWE MEDICAL</t>
  </si>
  <si>
    <t>TABLUBE MG STEARATE USP NF PH EUR</t>
  </si>
  <si>
    <t>TABLUBE MG Stearate USP NF Ph Eur</t>
  </si>
  <si>
    <t>MCC 302</t>
  </si>
  <si>
    <t>United Pharma</t>
  </si>
  <si>
    <t>MCC RQ 302</t>
  </si>
  <si>
    <t>MCC PARCEL BD101 USP</t>
  </si>
  <si>
    <t>TRIOX PHARM</t>
  </si>
  <si>
    <t>BANK OF NAIROBI</t>
  </si>
  <si>
    <t>MCC SANCEL BP</t>
  </si>
  <si>
    <t>Magnesium Stearate BP</t>
  </si>
  <si>
    <t>DINLAS PHARMA</t>
  </si>
  <si>
    <t>F B Solutions</t>
  </si>
  <si>
    <t>KAMBAY AROMATICS</t>
  </si>
  <si>
    <t>LEEKO UGANDA</t>
  </si>
  <si>
    <t>MCC PH 102 BP</t>
  </si>
  <si>
    <t>MCC PH N 101 BP</t>
  </si>
  <si>
    <t>MCC BP FLOCEL 102</t>
  </si>
  <si>
    <t>PANACHE ORGANICS</t>
  </si>
  <si>
    <t>Lebanon</t>
  </si>
  <si>
    <t>MCCP ACECEL 101 USP NF BP</t>
  </si>
  <si>
    <t>G RISH PHARMA</t>
  </si>
  <si>
    <t>MCCP ACECEL 12 USP NF BP</t>
  </si>
  <si>
    <t>Malawi</t>
  </si>
  <si>
    <t>CROWN PHARMA</t>
  </si>
  <si>
    <t>MCC AVICEL PH 102 NF</t>
  </si>
  <si>
    <t>NOVUGEN ONCOLOGY</t>
  </si>
  <si>
    <t>MCC AVICEL PH 200 NF</t>
  </si>
  <si>
    <t>NOVUGEN PHARMA</t>
  </si>
  <si>
    <t>CENRTAL DE</t>
  </si>
  <si>
    <t>MCC NUTRACEL TM 101 USP NF PH EUR JP IP</t>
  </si>
  <si>
    <t>HELM DE MAXICO</t>
  </si>
  <si>
    <t>MCC ACECEL R 102 USP</t>
  </si>
  <si>
    <t>MCCP ACECEL R 102 USP</t>
  </si>
  <si>
    <t>HILOSE CCS USP</t>
  </si>
  <si>
    <t>DISOLWELL CCS USP NF</t>
  </si>
  <si>
    <t>HINDCEL MCC USP NF</t>
  </si>
  <si>
    <t>TABLUBE MG STEARATE PH EUR USP NF</t>
  </si>
  <si>
    <t>FARMALAC</t>
  </si>
  <si>
    <t>MCC PH 112 BP</t>
  </si>
  <si>
    <t>M S SUN PHARMA</t>
  </si>
  <si>
    <t>Mozambique</t>
  </si>
  <si>
    <t>CCS ACDISOL SD 711 NF USP NF EP JP</t>
  </si>
  <si>
    <t>PHARMSOL INDIA</t>
  </si>
  <si>
    <t>MCC AVICEL PH 101 NF USP NF EP JP</t>
  </si>
  <si>
    <t>Namibia</t>
  </si>
  <si>
    <t>MCC ACCEL 102 USP</t>
  </si>
  <si>
    <t>ALLIANCE PHARMA</t>
  </si>
  <si>
    <t>CCS USP IP</t>
  </si>
  <si>
    <t>AMTECH MED</t>
  </si>
  <si>
    <t>MCCP MICCEL PH 101 IP</t>
  </si>
  <si>
    <t>C T L PHARMA</t>
  </si>
  <si>
    <t>DPB ANTIBIOTICS</t>
  </si>
  <si>
    <t>CUREX PHARMA</t>
  </si>
  <si>
    <t>DAISY INT</t>
  </si>
  <si>
    <t>MCC ACCEL 112 IP</t>
  </si>
  <si>
    <t>MCC ACCEL 200 IP</t>
  </si>
  <si>
    <t>FLORID LAB</t>
  </si>
  <si>
    <t>IDEAL PHARMA</t>
  </si>
  <si>
    <t>INNOVATIVE PHARMA</t>
  </si>
  <si>
    <t>MCC PH101 SPRAY DRIED</t>
  </si>
  <si>
    <t>MCC PH102 SPRAYDRIED</t>
  </si>
  <si>
    <t>J J LAB</t>
  </si>
  <si>
    <t>MCCPH 200 SANCEL</t>
  </si>
  <si>
    <t>NATIONAL HEALTH</t>
  </si>
  <si>
    <t>MCC ACCEL N 101 IP</t>
  </si>
  <si>
    <t>MCC ACCEL N 102 IP</t>
  </si>
  <si>
    <t>NIVIX PHARMA</t>
  </si>
  <si>
    <t>MCC PH 101 IP</t>
  </si>
  <si>
    <t>VINAYAK WORLDTRADE</t>
  </si>
  <si>
    <t>MAGNESIUM STEARATE IP BP</t>
  </si>
  <si>
    <t>Q MED FORMULA</t>
  </si>
  <si>
    <t>PROBLEND HD SMCC USP NF</t>
  </si>
  <si>
    <t>QBD PHARMA</t>
  </si>
  <si>
    <t>ROYAL PHARMA</t>
  </si>
  <si>
    <t>MCCP 102 IP</t>
  </si>
  <si>
    <t>S R DRUGS LAB</t>
  </si>
  <si>
    <t>MCCP PH101 IP</t>
  </si>
  <si>
    <t>SIDDHA FORMULA</t>
  </si>
  <si>
    <t>MCC IP 120</t>
  </si>
  <si>
    <t>CCS BP NF</t>
  </si>
  <si>
    <t>SUMY PHARMA</t>
  </si>
  <si>
    <t>CCS IP DISOLWELL</t>
  </si>
  <si>
    <t>SUPREME HEALTH</t>
  </si>
  <si>
    <t>MCCP 200 IP BP</t>
  </si>
  <si>
    <t>UNIQUE PHARMA</t>
  </si>
  <si>
    <t>MCCP FLOCEL 102 HD USP</t>
  </si>
  <si>
    <t>MCCP FLOCEL 101 FP USP</t>
  </si>
  <si>
    <t>MCCP FLOCEL101 FP USP</t>
  </si>
  <si>
    <t>Sodium CMC BP</t>
  </si>
  <si>
    <t>EXCELSOURCE INT</t>
  </si>
  <si>
    <t>CHEMIRON CARE</t>
  </si>
  <si>
    <t>MCC IP SANCEL 101 SD</t>
  </si>
  <si>
    <t>SANKIL PHARMA</t>
  </si>
  <si>
    <t>Oman</t>
  </si>
  <si>
    <t>ATCO LAB</t>
  </si>
  <si>
    <t>HORIZON HEALTH</t>
  </si>
  <si>
    <t>TABLUBE MG STEARATE GRADE USP NF</t>
  </si>
  <si>
    <t>SCILIFE PHARMA</t>
  </si>
  <si>
    <t>TABLUBE MG STEARATE USP NF</t>
  </si>
  <si>
    <t>LLOYD LAB</t>
  </si>
  <si>
    <t>SAFIC ALCAN</t>
  </si>
  <si>
    <t>MCC SUPERCEL D</t>
  </si>
  <si>
    <t>SANCEL SMCC 90 USP</t>
  </si>
  <si>
    <t>MCC PH 102 BP USP</t>
  </si>
  <si>
    <t>MCC MICCEL 200</t>
  </si>
  <si>
    <t>South Korea</t>
  </si>
  <si>
    <t>AKAY ORGANICS</t>
  </si>
  <si>
    <t>MCC PHARMACEL R SMCC 90 USP NF PH EUR JP IP</t>
  </si>
  <si>
    <t>HWA IL PHARMA</t>
  </si>
  <si>
    <t>IONE FOOD</t>
  </si>
  <si>
    <t>MCC USP HICEL 50M</t>
  </si>
  <si>
    <t>MCCP ACECEL 101 PH EUR</t>
  </si>
  <si>
    <t>MCCP ACECEL 102 PH EUR</t>
  </si>
  <si>
    <t>MCCP HICEL 50M PH EUR</t>
  </si>
  <si>
    <t>MCCP HICEL 90M PH EUR</t>
  </si>
  <si>
    <t>RYNATY HEALTHCARE</t>
  </si>
  <si>
    <t>VALERIA SATTAROVA</t>
  </si>
  <si>
    <t>PHARMELLOSE CCS EP</t>
  </si>
  <si>
    <t>LLC ALDOSA</t>
  </si>
  <si>
    <t>MCC TABCELL PH 101 PH EUR</t>
  </si>
  <si>
    <t>MCC TABCELL PH 102 PH EUR</t>
  </si>
  <si>
    <t>TABLUBE MG STEARATE PH EUR</t>
  </si>
  <si>
    <t>CCS EP BP USP</t>
  </si>
  <si>
    <t>PARITET HIM</t>
  </si>
  <si>
    <t>MAGNESIUM STERATE BP EP</t>
  </si>
  <si>
    <t>SANCEL 112 MCC</t>
  </si>
  <si>
    <t>MCC SANCEL 302</t>
  </si>
  <si>
    <t>MCC AMCELL 200</t>
  </si>
  <si>
    <t>MCC CHEMICEL PH 302</t>
  </si>
  <si>
    <t>MCC CHEMICEL PH 112</t>
  </si>
  <si>
    <t>MCC CHEMICEL PH 200</t>
  </si>
  <si>
    <t>GANGOTRI INORGANIC</t>
  </si>
  <si>
    <t>Serbia</t>
  </si>
  <si>
    <t>TREXPLORER INDIA</t>
  </si>
  <si>
    <t>MOSTOVI D O O</t>
  </si>
  <si>
    <t>SODIUM STARCH GLYCOLATE USP</t>
  </si>
  <si>
    <t>GLAXOSMITHKLINE</t>
  </si>
  <si>
    <t>MARSING CO</t>
  </si>
  <si>
    <t>AMIT HYDRO</t>
  </si>
  <si>
    <t>UNIMED HEALTH</t>
  </si>
  <si>
    <t>CRESTCROSS CCS</t>
  </si>
  <si>
    <t>WRAPSA PTY</t>
  </si>
  <si>
    <t>HEAD SOL</t>
  </si>
  <si>
    <t>MCC SODIUM CMC AVICEL RC 591 USP NF EP JPE</t>
  </si>
  <si>
    <t>GAMMA INTER</t>
  </si>
  <si>
    <t>M S CIC LIFESCIENCES</t>
  </si>
  <si>
    <t>SAMPATH BANK</t>
  </si>
  <si>
    <t>VERTEX CHEM</t>
  </si>
  <si>
    <t>MCC &amp; CMC</t>
  </si>
  <si>
    <t>GANILK PRIVATE</t>
  </si>
  <si>
    <t>AGEEB PARMA</t>
  </si>
  <si>
    <t>MCC 102 FLOCEL 102 PH EUR</t>
  </si>
  <si>
    <t>RESEARCH LAB</t>
  </si>
  <si>
    <t>YS RUBBER IND</t>
  </si>
  <si>
    <t>AKHIL HEALTHCARE</t>
  </si>
  <si>
    <t>Elpis Global</t>
  </si>
  <si>
    <t>MCCP ACECEL 101 USP</t>
  </si>
  <si>
    <t>MAGNESIUM STEARATE PH</t>
  </si>
  <si>
    <t>Tunisia</t>
  </si>
  <si>
    <t>MCC MICCEL CMC 611 USP NF</t>
  </si>
  <si>
    <t>KALE CARE</t>
  </si>
  <si>
    <t>RAWIA INT</t>
  </si>
  <si>
    <t>QAMCO BUSINESS</t>
  </si>
  <si>
    <t>ZENITA LIFESCIENCE</t>
  </si>
  <si>
    <t>SASUCHEM KIMYA</t>
  </si>
  <si>
    <t>SODIUM CMC EP</t>
  </si>
  <si>
    <t>SIDSAM FORMILAN</t>
  </si>
  <si>
    <t>A M SWEDISH</t>
  </si>
  <si>
    <t>MCC USP AVICEL</t>
  </si>
  <si>
    <t>JIV RAJ PHARMA</t>
  </si>
  <si>
    <t>ERA GENERAL</t>
  </si>
  <si>
    <t>MCC AVICEL PH 102 NF USP NF EPJP</t>
  </si>
  <si>
    <t>MCC M112 BP USP</t>
  </si>
  <si>
    <t>VITANE PHARMA</t>
  </si>
  <si>
    <t>PEACE WORLD</t>
  </si>
  <si>
    <t>PRIDE CHEM</t>
  </si>
  <si>
    <t>SMARK FZE</t>
  </si>
  <si>
    <t>MCCP HICEL 50M USP NF</t>
  </si>
  <si>
    <t>MCCP ALPHA CELLULOSE</t>
  </si>
  <si>
    <t>MCCP FLOCEL 102 USP</t>
  </si>
  <si>
    <t>SODIUM CMC BLANOSE</t>
  </si>
  <si>
    <t>MCC ACECEL 102 EP</t>
  </si>
  <si>
    <t>CCS PARCROS G911 USP</t>
  </si>
  <si>
    <t>MCC CHEMICAL 102</t>
  </si>
  <si>
    <t>MCC 102 USP BP</t>
  </si>
  <si>
    <t>ARCADIA CHEM</t>
  </si>
  <si>
    <t>MCC FLOCEL 105</t>
  </si>
  <si>
    <t>MCC ACECEL R 102</t>
  </si>
  <si>
    <t>MCC ACECEL R 200 USP</t>
  </si>
  <si>
    <t>MG STEARATE MAGLUB</t>
  </si>
  <si>
    <t>MG STEARATE USP MAGLUB</t>
  </si>
  <si>
    <t>MCCP ACECEL 200</t>
  </si>
  <si>
    <t>MCC PARCEL BD102 USP</t>
  </si>
  <si>
    <t>Magnesium Stearate EP USP</t>
  </si>
  <si>
    <t>Uzbekistan</t>
  </si>
  <si>
    <t>STARDOM PHARMA</t>
  </si>
  <si>
    <t>MCC BP USP PH 101</t>
  </si>
  <si>
    <t>TABLUBE MG STEARATE USPNF</t>
  </si>
  <si>
    <t>F D C PHARMA</t>
  </si>
  <si>
    <t>PHARMANOVA Z</t>
  </si>
  <si>
    <t>Zimbabwe</t>
  </si>
  <si>
    <t>MCC PH 200 BP USP</t>
  </si>
  <si>
    <t xml:space="preserve">AFGHANISTAN </t>
  </si>
  <si>
    <t xml:space="preserve">SODIUM CMC </t>
  </si>
  <si>
    <t>ASIA NOOR MED</t>
  </si>
  <si>
    <t xml:space="preserve">ALGERIA </t>
  </si>
  <si>
    <t>ASIAN TRADE</t>
  </si>
  <si>
    <t xml:space="preserve">TO THE ORDER </t>
  </si>
  <si>
    <t xml:space="preserve">ARGENTINA </t>
  </si>
  <si>
    <t xml:space="preserve">MCC PRIMESOLV SMC </t>
  </si>
  <si>
    <t xml:space="preserve">CCS USP </t>
  </si>
  <si>
    <t>MURLI KRISHNA EXPORTS</t>
  </si>
  <si>
    <t>MAGNESIUM STEARATE USP</t>
  </si>
  <si>
    <t>MCC 200 BP/USP</t>
  </si>
  <si>
    <t xml:space="preserve">SSG USP </t>
  </si>
  <si>
    <t xml:space="preserve">AUSTRALIA </t>
  </si>
  <si>
    <t xml:space="preserve">MCCP USP 101 </t>
  </si>
  <si>
    <t>MAGNESIUM STEARATE  PH</t>
  </si>
  <si>
    <t xml:space="preserve">BANGLADESH </t>
  </si>
  <si>
    <t>AVICEL PH-302 NF MCC</t>
  </si>
  <si>
    <t xml:space="preserve">CHEMSTAR </t>
  </si>
  <si>
    <t>AVICEL SMCC 50</t>
  </si>
  <si>
    <t>SQUARE LIFESCIENCES</t>
  </si>
  <si>
    <t xml:space="preserve">MAGNESIUM STEARATE </t>
  </si>
  <si>
    <t xml:space="preserve">UNILEVER LIMITED </t>
  </si>
  <si>
    <t xml:space="preserve">BHUTAN </t>
  </si>
  <si>
    <t>HETERO HEALTHCARE</t>
  </si>
  <si>
    <t xml:space="preserve">M.C.C  HICEL 50M USP </t>
  </si>
  <si>
    <t xml:space="preserve">MAGNESIUM STEARATE USP/NF </t>
  </si>
  <si>
    <t xml:space="preserve">MCCP FLOCEL </t>
  </si>
  <si>
    <t>COPERMED COMERCIAL</t>
  </si>
  <si>
    <t xml:space="preserve">IMCD Brasil </t>
  </si>
  <si>
    <t xml:space="preserve">MCC 102 </t>
  </si>
  <si>
    <t>LABORATORIO GLOBO</t>
  </si>
  <si>
    <t xml:space="preserve">CHILE </t>
  </si>
  <si>
    <t>PHARMACEL (R)101 MCC</t>
  </si>
  <si>
    <t>LABORATORIOS ANDRO</t>
  </si>
  <si>
    <t xml:space="preserve">COLOMBIA </t>
  </si>
  <si>
    <t xml:space="preserve">CABARRIA IQA SAS </t>
  </si>
  <si>
    <t>CONGO</t>
  </si>
  <si>
    <t>VINPA EXPORTS</t>
  </si>
  <si>
    <t xml:space="preserve">MAGNESIUM STEARATE IP </t>
  </si>
  <si>
    <t>NEHA PHARMA</t>
  </si>
  <si>
    <t>SUNGOLD S.A.R.L.</t>
  </si>
  <si>
    <t>MCCP IP</t>
  </si>
  <si>
    <t xml:space="preserve">DJIBOUTI </t>
  </si>
  <si>
    <t xml:space="preserve">Magnesium Stearate BP </t>
  </si>
  <si>
    <t xml:space="preserve">EGYPT </t>
  </si>
  <si>
    <t>EL GOUMHOURIA CO</t>
  </si>
  <si>
    <t>ACECEL 101 MCC</t>
  </si>
  <si>
    <t>ACECEL 102 MCC</t>
  </si>
  <si>
    <t>HICEL MCG 591 MCC</t>
  </si>
  <si>
    <t xml:space="preserve">(MAGLUB) MG STEARATE USP 41/NF 36 </t>
  </si>
  <si>
    <t>CORN STARCH MAIZE USP SSG</t>
  </si>
  <si>
    <t>Magnesium Stearate EP, USP, FCC</t>
  </si>
  <si>
    <t xml:space="preserve">MCC USP 43/BP 202 </t>
  </si>
  <si>
    <t xml:space="preserve">TABLUBE MAGNESIUM STEARATE </t>
  </si>
  <si>
    <t xml:space="preserve">ETHIOPIA </t>
  </si>
  <si>
    <t>CADILA PHARMA</t>
  </si>
  <si>
    <t xml:space="preserve">MICRO WEISSENBORN </t>
  </si>
  <si>
    <t>MCC CHEMICEL</t>
  </si>
  <si>
    <t xml:space="preserve">GHANA </t>
  </si>
  <si>
    <t>BASELINE PHARMA</t>
  </si>
  <si>
    <t xml:space="preserve">MCC PH 101 BP </t>
  </si>
  <si>
    <t xml:space="preserve">GREECE </t>
  </si>
  <si>
    <t>MCC 101 PH.EUR</t>
  </si>
  <si>
    <t>MCC 102 PH.EUR</t>
  </si>
  <si>
    <t>MCC 112 PH.EUR</t>
  </si>
  <si>
    <t xml:space="preserve">TABCELL MCC PH-1 </t>
  </si>
  <si>
    <t xml:space="preserve">INDONESIA </t>
  </si>
  <si>
    <t>PT PERUSAHAAN</t>
  </si>
  <si>
    <t>PHARMACEL (R) 102 MCC</t>
  </si>
  <si>
    <t xml:space="preserve">PT SIGNA HUSADA </t>
  </si>
  <si>
    <t>PT. IMCD</t>
  </si>
  <si>
    <t xml:space="preserve">PT. MENJANGAN SAKTI </t>
  </si>
  <si>
    <t>PT.IMCD</t>
  </si>
  <si>
    <t>SANCEL-101 MCC</t>
  </si>
  <si>
    <t>MEGA FINE PHARMA</t>
  </si>
  <si>
    <t>MCC AMCELL</t>
  </si>
  <si>
    <t xml:space="preserve">KOBE JAPAN </t>
  </si>
  <si>
    <t xml:space="preserve">JORDAN </t>
  </si>
  <si>
    <t xml:space="preserve">TABLUBE MG STEARATE USP/NF/PH.EUR </t>
  </si>
  <si>
    <t xml:space="preserve">KENYA </t>
  </si>
  <si>
    <t>PARCEL-BD101 MCC</t>
  </si>
  <si>
    <t>F &amp; B Solutions</t>
  </si>
  <si>
    <t>PREMIER INDUSTRIAL</t>
  </si>
  <si>
    <t>SOUTH KOREA</t>
  </si>
  <si>
    <t>CMC BP/USP</t>
  </si>
  <si>
    <t>SANIL PHARMA</t>
  </si>
  <si>
    <t>MCC MICCEL -101</t>
  </si>
  <si>
    <t xml:space="preserve">KUWAIT </t>
  </si>
  <si>
    <t>TABCELL MCC</t>
  </si>
  <si>
    <t>KUWAIT SAUDI</t>
  </si>
  <si>
    <t xml:space="preserve">MALAYSIA </t>
  </si>
  <si>
    <t xml:space="preserve">MCC AVICEL NF </t>
  </si>
  <si>
    <t>MEDRIX SOLUTIONS</t>
  </si>
  <si>
    <t xml:space="preserve">MEXICO </t>
  </si>
  <si>
    <t xml:space="preserve">JAI RADHE SALES </t>
  </si>
  <si>
    <t xml:space="preserve">NEPAL </t>
  </si>
  <si>
    <t>ALIVE PHARMA</t>
  </si>
  <si>
    <t xml:space="preserve">MCC 101 HICEL 50M </t>
  </si>
  <si>
    <t>MAGNESIUM STERATE IP</t>
  </si>
  <si>
    <t xml:space="preserve">CCS IP </t>
  </si>
  <si>
    <t xml:space="preserve">CCS USP/IP </t>
  </si>
  <si>
    <t>MCC MICCEL-101 IP</t>
  </si>
  <si>
    <t>J.K. PAINTS</t>
  </si>
  <si>
    <t>J.S CHEM</t>
  </si>
  <si>
    <t xml:space="preserve">MCCP 101 IP </t>
  </si>
  <si>
    <t>KEVA PHARMA</t>
  </si>
  <si>
    <t>KNP JAPAN</t>
  </si>
  <si>
    <t>MCC IP/BP</t>
  </si>
  <si>
    <t>G.D.PHARMA</t>
  </si>
  <si>
    <t>NABIL BANK</t>
  </si>
  <si>
    <t>SANCEL-112 MCC</t>
  </si>
  <si>
    <t xml:space="preserve">SANCEL-W MCC IP </t>
  </si>
  <si>
    <t>CCS BP,USP-NF BP</t>
  </si>
  <si>
    <t xml:space="preserve">MCC ACCEL IP </t>
  </si>
  <si>
    <t xml:space="preserve">SSG IP </t>
  </si>
  <si>
    <t xml:space="preserve">MCCP PH 102 IP </t>
  </si>
  <si>
    <t xml:space="preserve">MCCPH 200 (SANCEL) </t>
  </si>
  <si>
    <t>PHARMONICS LIFE SCIENCE</t>
  </si>
  <si>
    <t xml:space="preserve">MCCP PH-101 </t>
  </si>
  <si>
    <t>QUEST PHARMA</t>
  </si>
  <si>
    <t>R B BRUSH IND</t>
  </si>
  <si>
    <t xml:space="preserve">MCCP PH-102 </t>
  </si>
  <si>
    <t>UNIVERSAL FORMULA</t>
  </si>
  <si>
    <t xml:space="preserve">NETHERLANDS </t>
  </si>
  <si>
    <t>SSTG BP</t>
  </si>
  <si>
    <t xml:space="preserve">NIGERIA </t>
  </si>
  <si>
    <t>CMC SODIUM BP</t>
  </si>
  <si>
    <t>RANBAXY NIGERIA</t>
  </si>
  <si>
    <t xml:space="preserve">MCC PH-101 BP </t>
  </si>
  <si>
    <t>DIVYA PHARMA</t>
  </si>
  <si>
    <t xml:space="preserve">PAKISTAN </t>
  </si>
  <si>
    <t xml:space="preserve">PERU </t>
  </si>
  <si>
    <t>MAGNESIUM STEARATE IP/BP/EP/USP</t>
  </si>
  <si>
    <t xml:space="preserve">MCC 102 BP/EP/USP </t>
  </si>
  <si>
    <t xml:space="preserve">MCC 112 BP/EP/USP </t>
  </si>
  <si>
    <t xml:space="preserve">MCC RC 591 BP/USP </t>
  </si>
  <si>
    <t xml:space="preserve">PHILIPPINES </t>
  </si>
  <si>
    <t xml:space="preserve">POLAND </t>
  </si>
  <si>
    <t>SANCEL-102 MCC</t>
  </si>
  <si>
    <t xml:space="preserve">RUSSIA </t>
  </si>
  <si>
    <t>JOINT-STOCK SOCIETY</t>
  </si>
  <si>
    <t xml:space="preserve">MAGNESIUM STERATE BP </t>
  </si>
  <si>
    <t>LLC PHARM</t>
  </si>
  <si>
    <t>SODIUM CMC BP,USP</t>
  </si>
  <si>
    <t>CAMUS PHARMA</t>
  </si>
  <si>
    <t>PSK PHARMA</t>
  </si>
  <si>
    <t xml:space="preserve">MCC AMCELL-102 </t>
  </si>
  <si>
    <t>MCC PRIMECEL PH</t>
  </si>
  <si>
    <t>MCC MICCEL -200</t>
  </si>
  <si>
    <t xml:space="preserve">SAUDI ARABIA </t>
  </si>
  <si>
    <t>MAGNESIUM STEARATE-USP/NF</t>
  </si>
  <si>
    <t xml:space="preserve">SLOVENIA </t>
  </si>
  <si>
    <t xml:space="preserve">SOMAALIA </t>
  </si>
  <si>
    <t>QAAF HEALTHCARE</t>
  </si>
  <si>
    <t xml:space="preserve">YENISOM HEALTHCARE </t>
  </si>
  <si>
    <t>AVICEL PH-112 NF MCC</t>
  </si>
  <si>
    <t>Magnesium Stearate BP, EP, USP</t>
  </si>
  <si>
    <t xml:space="preserve">SRI LANKA </t>
  </si>
  <si>
    <t>MCC ACCEL</t>
  </si>
  <si>
    <t>CELOGEN LANKA</t>
  </si>
  <si>
    <t>HEMAS MANU</t>
  </si>
  <si>
    <t>HICEL LD 50M MCC</t>
  </si>
  <si>
    <t>SANDS ACTIVE</t>
  </si>
  <si>
    <t>HICEL XLM 200 MCC</t>
  </si>
  <si>
    <t>HICEL XLM 90 MCC</t>
  </si>
  <si>
    <t xml:space="preserve">MAGNESIUM STEARATE USP </t>
  </si>
  <si>
    <t xml:space="preserve">MCC 102 BP </t>
  </si>
  <si>
    <t>JAYCO CHEMICAL</t>
  </si>
  <si>
    <t>MCC MICCEL-W BP</t>
  </si>
  <si>
    <t>SODIUM CMC-70</t>
  </si>
  <si>
    <t>UNILEVER LANKA</t>
  </si>
  <si>
    <t xml:space="preserve">SUDAN </t>
  </si>
  <si>
    <t>MCC USP</t>
  </si>
  <si>
    <t xml:space="preserve">SURINAM </t>
  </si>
  <si>
    <t>MCC  SANCE I.P.</t>
  </si>
  <si>
    <t xml:space="preserve">SYRIA </t>
  </si>
  <si>
    <t>MCC USP/NF</t>
  </si>
  <si>
    <t>EXP TRANS</t>
  </si>
  <si>
    <t xml:space="preserve">TANZANIA </t>
  </si>
  <si>
    <t>MCC PH 101</t>
  </si>
  <si>
    <t xml:space="preserve">RANBAXY CO. LTD </t>
  </si>
  <si>
    <t xml:space="preserve">TURKEY </t>
  </si>
  <si>
    <t xml:space="preserve">TABCELL MCC PH-10 </t>
  </si>
  <si>
    <t>PARCEL-BD102 MCC</t>
  </si>
  <si>
    <t xml:space="preserve">SOLUCEL-CCS USP </t>
  </si>
  <si>
    <t xml:space="preserve">UGANDA </t>
  </si>
  <si>
    <t xml:space="preserve">SSG EP (TYPE-A) </t>
  </si>
  <si>
    <t>LIFE PHARMA</t>
  </si>
  <si>
    <t>TABCELL MCC BP</t>
  </si>
  <si>
    <t>LAXMIDAS DAHYA</t>
  </si>
  <si>
    <t>VISTA PARS</t>
  </si>
  <si>
    <t>MCC PURE TALC</t>
  </si>
  <si>
    <t>BRINTON PHARMA</t>
  </si>
  <si>
    <t xml:space="preserve"> SODIUM CMC</t>
  </si>
  <si>
    <t>CEKOL 700P SODIUM CMC USP/NF, EP</t>
  </si>
  <si>
    <t>MSN PHARMA</t>
  </si>
  <si>
    <t>ACECEL(R) 102 MCC</t>
  </si>
  <si>
    <t>ACECEL(R) 101 MCC</t>
  </si>
  <si>
    <t>CCS BP/USP</t>
  </si>
  <si>
    <t>MULJI MEHTA</t>
  </si>
  <si>
    <t xml:space="preserve">MCC 102 BP/USP </t>
  </si>
  <si>
    <t>HANOI INT PHARMA</t>
  </si>
  <si>
    <t>SAINT-GOBAIN</t>
  </si>
  <si>
    <t>SAINT-GOBAIN CONS</t>
  </si>
  <si>
    <t xml:space="preserve">MCC PH 101 </t>
  </si>
  <si>
    <t>MALLESH PHARMA</t>
  </si>
  <si>
    <t>SALACHEM PRO</t>
  </si>
  <si>
    <t>SOUTHERN INTER</t>
  </si>
  <si>
    <t xml:space="preserve">MCC AMBLCEL </t>
  </si>
  <si>
    <t xml:space="preserve">VPHARCHEM </t>
  </si>
  <si>
    <t xml:space="preserve">MCC USP-NF/BP/Ph </t>
  </si>
  <si>
    <t xml:space="preserve">ZAMBIA </t>
  </si>
  <si>
    <t>SOURCE COMPANY</t>
  </si>
  <si>
    <t xml:space="preserve">CUSTOMER NAME </t>
  </si>
  <si>
    <t>MICROCEL MC 101 MCC</t>
  </si>
  <si>
    <t>MICROCEL MC 102 MCC</t>
  </si>
  <si>
    <t>MICROCEL MC 200 MCC</t>
  </si>
  <si>
    <t>SOLUTAB A CCS</t>
  </si>
  <si>
    <t>SOLUTAB A CCS FOC</t>
  </si>
  <si>
    <t>CELLULOSE ETHER SODIUM CMC</t>
  </si>
  <si>
    <t>MTS</t>
  </si>
  <si>
    <t>SODIUM CMC FINNFIX 4000</t>
  </si>
  <si>
    <t>FINNFIX 10 G SODIUM CMC</t>
  </si>
  <si>
    <t>FINNFIX 30 SODIUM CMC</t>
  </si>
  <si>
    <t>FINNFIX 5 SODIUM CMC</t>
  </si>
  <si>
    <t xml:space="preserve">BLANOSE CMC </t>
  </si>
  <si>
    <t>BLANOSE TM CMC PH</t>
  </si>
  <si>
    <t>PRIMELLOSE CCS USP NF PH EUR JP</t>
  </si>
  <si>
    <t>VIVAPUR MCG 611 FS</t>
  </si>
  <si>
    <t>VIVAPUR MCG 811 F MCC</t>
  </si>
  <si>
    <t>VIVAPUR 102 NF CSS</t>
  </si>
  <si>
    <t>VIVAPUR MCC SPHERES</t>
  </si>
  <si>
    <t>VIVAPUR MCG 581 MCC SODIUM CMC</t>
  </si>
  <si>
    <t>VIVAPUR MCG 591 MCC SODIUM CMC</t>
  </si>
  <si>
    <t>VIVAPUR MCG 611 P MCC SODIUM CMC</t>
  </si>
  <si>
    <t>AVICEL PH 102 MCC NF PH EUR JP</t>
  </si>
  <si>
    <t>AVICEL PH 112 MCC NF PH EUR JP</t>
  </si>
  <si>
    <t>AVICEL PH 101 MCC NF PH EUR JP</t>
  </si>
  <si>
    <t>AC DI SOL R SD 711 CCS NF PH EUR JP</t>
  </si>
  <si>
    <t>AVICEL R PH 101 MCC NF PH EUR JP</t>
  </si>
  <si>
    <t>AVICEL R PH 102 MCC NF PH EUR JP</t>
  </si>
  <si>
    <t>AVICEL R PH 103 MCC NF PH EUR JP</t>
  </si>
  <si>
    <t>AVICEL R PH 105 MCC NF PH EUR JP</t>
  </si>
  <si>
    <t>AVICEL R PH 200 MCC NF PH EUR JP</t>
  </si>
  <si>
    <t>AVICEL PH 200 MCC NF PH EUR JP</t>
  </si>
  <si>
    <t>AVICEL PH 105 MCC NF PH EUR JP</t>
  </si>
  <si>
    <t>AVICEL PH 301 MCC NF PH EUR JP</t>
  </si>
  <si>
    <t>AVICEL R PH 113 MCC NF PH EUR JP</t>
  </si>
  <si>
    <t>AVICEL R PH 302 MCC NF PH EUR JP</t>
  </si>
  <si>
    <t>AVICEL R RC 581 MCC &amp;  SODIUM CMC NF PH EUR JPE</t>
  </si>
  <si>
    <t>AVICEL R RC 591 MCC &amp;  SODIUM CMC NF PH EUR JPE</t>
  </si>
  <si>
    <t>AVICEL R SMCC 90 NF</t>
  </si>
  <si>
    <t>AVICEL R SMCC 50 NF</t>
  </si>
  <si>
    <t>CEOLUS KG 1000 MCC</t>
  </si>
  <si>
    <t>CEOLUS KG 802 MCC</t>
  </si>
  <si>
    <t>CEOLUS PH 102 MCC</t>
  </si>
  <si>
    <t>CEOLUS PH 301 MCC</t>
  </si>
  <si>
    <t>MCC CEOLUS KG 1000</t>
  </si>
  <si>
    <t>MCC CEOLUS PH 101</t>
  </si>
  <si>
    <t>MCC CEOLUS PH 102</t>
  </si>
  <si>
    <t>MCC CEOLUS UF 702</t>
  </si>
  <si>
    <t>MCC CEOLUS UF 711</t>
  </si>
  <si>
    <t>CELPHERE CP 507 MCC</t>
  </si>
  <si>
    <t>CELPHERE CP 708 MCC</t>
  </si>
  <si>
    <t>FOC MCC CEOLUS CP 203</t>
  </si>
  <si>
    <t>FOC MCC CEOLUS CP 305</t>
  </si>
  <si>
    <t>FOC MCC CEOLUS CP 507</t>
  </si>
  <si>
    <t>CELPHERE CP 203 MCC SPHERE</t>
  </si>
  <si>
    <t>AC DI SOL R WL 729 NF CCS NF PH EUR JP</t>
  </si>
  <si>
    <t>CCS NF PH EUR JP</t>
  </si>
  <si>
    <t>LIGAMEDMAGNESIUM STEARATE</t>
  </si>
  <si>
    <t>LIGAMED MF 2 V MB MG STEARATE</t>
  </si>
  <si>
    <t>LIGAMED MF 3 V MB MG STEARATE</t>
  </si>
  <si>
    <t>LIGAMED MF 2 V RS MB MG STEARATE</t>
  </si>
  <si>
    <t>COMPRECEL M101 D MCC NF USP EP BP JP IP</t>
  </si>
  <si>
    <t>COMPRECEL M102 D MCC NF USP EP BP JP IP</t>
  </si>
  <si>
    <t>COMPRECEL M112 D MCC NF USP EP BP JP IP</t>
  </si>
  <si>
    <t>COMPRECEL M112 SD MCC NF USP EP BP JP IP</t>
  </si>
  <si>
    <t>DISOLCEL CCS NF USP EP BP JP IP</t>
  </si>
  <si>
    <t>DISOLCEL HSV CCS NF USP EP BP JP IP</t>
  </si>
  <si>
    <t>CCS USP PH EUR</t>
  </si>
  <si>
    <t>MCC COMPRECEL M102 D</t>
  </si>
  <si>
    <t>MCC M302 COMPRECEL</t>
  </si>
  <si>
    <t>MCC USP PH EUR 101</t>
  </si>
  <si>
    <t>MCC COMPRECEL M101 D</t>
  </si>
  <si>
    <t>GMS</t>
  </si>
  <si>
    <t>SODIUM CMC USP FCC EP JP JSFA CP</t>
  </si>
  <si>
    <t>AQUALON CMC 7LF PH</t>
  </si>
  <si>
    <t>AQUALON CMC 7HF PH</t>
  </si>
  <si>
    <t>AVICEL DG MCC</t>
  </si>
  <si>
    <t>MAG STEARATE NF EP JP KP</t>
  </si>
  <si>
    <t>EUR</t>
  </si>
  <si>
    <t>ALGOL CHEMI</t>
  </si>
  <si>
    <t>PERRY TRAD</t>
  </si>
  <si>
    <t>SHAH ENTERPRISE</t>
  </si>
  <si>
    <t>PHARCOS SPECI</t>
  </si>
  <si>
    <t>M S SHANDONG</t>
  </si>
  <si>
    <t>PHOENIX CHEM</t>
  </si>
  <si>
    <t>TRUE COLORS PRIVATE LIMITED</t>
  </si>
  <si>
    <t>SHANDONG GUANWE</t>
  </si>
  <si>
    <t>THE URBAN</t>
  </si>
  <si>
    <t>POOJA ENTERP</t>
  </si>
  <si>
    <t>BALAJI ENZYME</t>
  </si>
  <si>
    <t>INR</t>
  </si>
  <si>
    <t>S A PHARMACHEM</t>
  </si>
  <si>
    <t>DR REDDY S</t>
  </si>
  <si>
    <t>MICRO LABS</t>
  </si>
  <si>
    <t xml:space="preserve">J RETTENMAIER </t>
  </si>
  <si>
    <t>MERCK LIFE</t>
  </si>
  <si>
    <t>Merck Life</t>
  </si>
  <si>
    <t>ARIHANT INNO</t>
  </si>
  <si>
    <t>JPY</t>
  </si>
  <si>
    <t>NAGASE CO</t>
  </si>
  <si>
    <t>JUBILANT GENERICS</t>
  </si>
  <si>
    <t>ORCHID PHARMA</t>
  </si>
  <si>
    <t>M S PETER</t>
  </si>
  <si>
    <t>HYOSUNG INDIA</t>
  </si>
  <si>
    <t>SINWON CHEM</t>
  </si>
  <si>
    <t>K SEVANTILAL CO</t>
  </si>
  <si>
    <t>PFIZER HEALTH</t>
  </si>
  <si>
    <t>PFIZER LIMITED</t>
  </si>
  <si>
    <t>ASHLAND SPECI</t>
  </si>
  <si>
    <t>PAR FORM</t>
  </si>
  <si>
    <t>MALLINCKRODT CH</t>
  </si>
  <si>
    <t>Belgium</t>
  </si>
  <si>
    <t>SOD CMC BLANOSE 7</t>
  </si>
  <si>
    <t>MICROCEL MC-101</t>
  </si>
  <si>
    <t>MICROCEL MC-102</t>
  </si>
  <si>
    <t xml:space="preserve"> MICROCEL 112 MCC</t>
  </si>
  <si>
    <t>SOLUTAB EDP -  CCS</t>
  </si>
  <si>
    <t>MCC PH EUR MICROCEL 101 SD</t>
  </si>
  <si>
    <t xml:space="preserve">M19941 SODIUM CMC </t>
  </si>
  <si>
    <t>Croatia</t>
  </si>
  <si>
    <t>FOC MG Sterate</t>
  </si>
  <si>
    <t xml:space="preserve">PROSOLV SMCC 50 </t>
  </si>
  <si>
    <t>PROSOLV SMCC 90L</t>
  </si>
  <si>
    <t xml:space="preserve">PROSOLV SMCC HD90 </t>
  </si>
  <si>
    <t xml:space="preserve">CEKOL 30000 SODIUM CMC </t>
  </si>
  <si>
    <t xml:space="preserve">CEKOL 30000 SODIUM CMC EP,USP/NF </t>
  </si>
  <si>
    <t>CEKOL 30000 SODIUM CMC EP,USP/NF</t>
  </si>
  <si>
    <t xml:space="preserve">CEKOL 2000 P SODIUM CMC EP,USP/NF </t>
  </si>
  <si>
    <t>CEKOL 20000 SODIUM CMC EP,USP/NF</t>
  </si>
  <si>
    <t>CEKOL 700 PSODIUM CMC EP,USP/NF</t>
  </si>
  <si>
    <t>MAJOL 25000S SODIUM CMC</t>
  </si>
  <si>
    <t>BLANOSE CMC  PH SODIUM CMC</t>
  </si>
  <si>
    <t>BLANOSE CMC PH SODIUM CMC</t>
  </si>
  <si>
    <t>BLANOSE CMC  SODIUM CMC</t>
  </si>
  <si>
    <t>BLANOSE CMC 7LP EP BAG SODIUM CMC</t>
  </si>
  <si>
    <t>PRIMELLOSE  CCS USP/NF.PH.EUR.JP</t>
  </si>
  <si>
    <t>VIVAPUR CS MCC</t>
  </si>
  <si>
    <t>EMCOCEL 50 M MCC</t>
  </si>
  <si>
    <t>EMCOCEL LP 200 MCC</t>
  </si>
  <si>
    <t>VIVAPUR 101 NF MCC</t>
  </si>
  <si>
    <t>VIVAPUR 102 NF MCC</t>
  </si>
  <si>
    <t>PARTECK CCS  CCS  Ph.Eur.,JP,NF</t>
  </si>
  <si>
    <t>M.C.C.USP PH-102</t>
  </si>
  <si>
    <t>AVICEL PH-102 MCC NF, PH, EUR, JP</t>
  </si>
  <si>
    <t xml:space="preserve">AVICELR PH-102 MCC NF, PH. EUR.,JP </t>
  </si>
  <si>
    <t>AC-DI-SOL R SD-711 - CCS NF, PH.EUR.,JP</t>
  </si>
  <si>
    <t xml:space="preserve">AVICEL PH-101 MCC NF, PH. EUR. JP </t>
  </si>
  <si>
    <t xml:space="preserve">AVICEL PH-112 MCC NF,PH,EUR,JP </t>
  </si>
  <si>
    <t xml:space="preserve">AVICEL PH-200 MCC NF,PH,EUR,JP </t>
  </si>
  <si>
    <t>AVICEL R PH-101 - MCC NF, PH.EUR.,JP</t>
  </si>
  <si>
    <t xml:space="preserve">AVICEL R PH-101 - MCC NF, PH.EUR.,JP </t>
  </si>
  <si>
    <t>AVICEL R PH-102 - MCC NF, PH. EUR., JP</t>
  </si>
  <si>
    <t>AVICEL R PH-112 - MCC NF, PH. EUR.,JP</t>
  </si>
  <si>
    <t xml:space="preserve">AVICEL R PH-112 - MCC NF, PH. EUR.,JP </t>
  </si>
  <si>
    <t xml:space="preserve">AVICEL R PH-200 LM MCC NF, PH. EUR., JP </t>
  </si>
  <si>
    <t xml:space="preserve">AVICEL SMCC 90 ,NF </t>
  </si>
  <si>
    <t>AVICELR PH-101 MCC NF, PH. EUR.,JP</t>
  </si>
  <si>
    <t xml:space="preserve">AVICELR PH-101 MCC NF, PH. EUR.,JP </t>
  </si>
  <si>
    <t>AVICELR PH-113 MCC NF, PH. EUR.,JP</t>
  </si>
  <si>
    <t xml:space="preserve">AVICELR PH-301 MCC NF, PH. EUR.,JP </t>
  </si>
  <si>
    <t xml:space="preserve">AVICELR PH-302 MCC NF, PH. EUR.,JP </t>
  </si>
  <si>
    <t>MAGNESIUM STEARATE EUR</t>
  </si>
  <si>
    <t>CEOLUS KG-1000 MCC</t>
  </si>
  <si>
    <t>CEOLUS KG-802 MCC</t>
  </si>
  <si>
    <t>CEOLUS UF-702 MCC</t>
  </si>
  <si>
    <t>NCV MCC CEOLUS KG-1000</t>
  </si>
  <si>
    <t>NCV MCC CEOLUS PH-101</t>
  </si>
  <si>
    <t>NCV MCC CEOLUS PH-102</t>
  </si>
  <si>
    <t>NCV MCC CEOLUS UF-702</t>
  </si>
  <si>
    <t>CELPHERE CP-507 NF, PH, EUR, JPE MCC</t>
  </si>
  <si>
    <t>PRIMELLOSE CCSUSP-NF, PH. EUR., JP</t>
  </si>
  <si>
    <t xml:space="preserve">PRIMELLOSE CCS USP-NF, PH.EUR., JP. </t>
  </si>
  <si>
    <t xml:space="preserve">AVICELR PH-103 MCC NF, PH. EUR.,JP </t>
  </si>
  <si>
    <t>LIGAMED MF-2-V-MB MG Sterate</t>
  </si>
  <si>
    <t>LIGAMED MF-3-V-MB MG Sterate</t>
  </si>
  <si>
    <t>LIGAMED MF2-V-MB MG Sterate</t>
  </si>
  <si>
    <t xml:space="preserve">COMPRECEL M101 D+MCC NF/USP/EP/BP/JP/IP </t>
  </si>
  <si>
    <t xml:space="preserve">COMPRECEL M101D+ MCC NF/USP/EP/BP/JP/IP </t>
  </si>
  <si>
    <t xml:space="preserve">COMPRECEL M102 D+ MCC NF/USP/EP/BP/JP/IP </t>
  </si>
  <si>
    <t xml:space="preserve">COMPRECEL M102 SD MCC NF/USP/EP/BP/JP/IP </t>
  </si>
  <si>
    <t>COMPRECEL M112 D+ MCC E NF/USP/EP/BP/JP/IP</t>
  </si>
  <si>
    <t xml:space="preserve">NEOCEL C91 MCC AND CMC SODIUM </t>
  </si>
  <si>
    <t>CCS USP/PH.EUR</t>
  </si>
  <si>
    <t xml:space="preserve"> MCC 102D+ GRADE USP/PH.EUR</t>
  </si>
  <si>
    <t>BLANOSE TM CMC  NCV</t>
  </si>
  <si>
    <t>BLANOSE TM CMC  CMC NCV</t>
  </si>
  <si>
    <t>AQUALON CMC PH USASODIUM CMC</t>
  </si>
  <si>
    <t>Avicel CE-15 MCC/Guar Gum</t>
  </si>
  <si>
    <t>MAGNESIUM STEARAT USP</t>
  </si>
  <si>
    <t>VIVAPUR 101 USNF MCC</t>
  </si>
  <si>
    <t>VIVAPUR 102 US CT MCC</t>
  </si>
  <si>
    <t>VIVAPUR 102 US  MCC</t>
  </si>
  <si>
    <t>MAG STEARATE NF/EP/JP/ KP</t>
  </si>
  <si>
    <t xml:space="preserve">MAG STEARATE NF/EP/JP/ KP </t>
  </si>
  <si>
    <t>PURATOS FOOD ING</t>
  </si>
  <si>
    <t>PURATOS N V</t>
  </si>
  <si>
    <t>ALL PHARMA</t>
  </si>
  <si>
    <t>CHANGSHU WELTHY</t>
  </si>
  <si>
    <t>CNY</t>
  </si>
  <si>
    <t>IVAX PAPER</t>
  </si>
  <si>
    <t>HANA BIOMAT</t>
  </si>
  <si>
    <t>ECOKEM TECHNO</t>
  </si>
  <si>
    <t>HANGZHOU ZHENRUI</t>
  </si>
  <si>
    <t xml:space="preserve">KAKKAT DRUGS </t>
  </si>
  <si>
    <t>BABA ENTER</t>
  </si>
  <si>
    <t>KRISHNA ADD</t>
  </si>
  <si>
    <t>SWELL WELL MINE</t>
  </si>
  <si>
    <t>MUDCHEM INT</t>
  </si>
  <si>
    <t>PIOMA CHEM</t>
  </si>
  <si>
    <t>Shanghai ShenGuang</t>
  </si>
  <si>
    <t>PRACHIN CHEM</t>
  </si>
  <si>
    <t>SILVER INDUSTRIES</t>
  </si>
  <si>
    <t>ARCHI EXIM</t>
  </si>
  <si>
    <t>Z F SUNGOLD</t>
  </si>
  <si>
    <t>PLIVA HRVATSKA</t>
  </si>
  <si>
    <t xml:space="preserve">RETTENMAIER </t>
  </si>
  <si>
    <t xml:space="preserve">JRS PHARMA </t>
  </si>
  <si>
    <t>COCA-COLA</t>
  </si>
  <si>
    <t>M S ASHLAND IND</t>
  </si>
  <si>
    <t xml:space="preserve">Merck Life Science </t>
  </si>
  <si>
    <t>YASH ENTERPRISES</t>
  </si>
  <si>
    <t>UPM HANDEL</t>
  </si>
  <si>
    <t>AMRIT POLYCHEM</t>
  </si>
  <si>
    <t>BART spolka z</t>
  </si>
  <si>
    <t>IND-SWIFT</t>
  </si>
  <si>
    <t>FACI S P A</t>
  </si>
  <si>
    <t>FERRERO TRAD</t>
  </si>
  <si>
    <t>AUTOMOTIVE ELECTRO</t>
  </si>
  <si>
    <t>TOSHIBA COR</t>
  </si>
  <si>
    <t xml:space="preserve">STRIDES PHARMA </t>
  </si>
  <si>
    <t>CHEMI ENTERP</t>
  </si>
  <si>
    <t>KS CNT CO</t>
  </si>
  <si>
    <t>IDCC GLOBAL</t>
  </si>
  <si>
    <t>E R SQUIBB</t>
  </si>
  <si>
    <t>PAR FORMU</t>
  </si>
  <si>
    <t>MALLINCKRODT CHEM</t>
  </si>
  <si>
    <t>NANZ MED</t>
  </si>
  <si>
    <t>MED SCIENCE</t>
  </si>
  <si>
    <t>Afghanistan</t>
  </si>
  <si>
    <t>KYTS CORPORATION</t>
  </si>
  <si>
    <t>VASU HEALTHCARE</t>
  </si>
  <si>
    <t>SARL KALOS</t>
  </si>
  <si>
    <t>CHUTRAU</t>
  </si>
  <si>
    <t>DROGUERIA BEIRO</t>
  </si>
  <si>
    <t>COSMO CHEMI</t>
  </si>
  <si>
    <t>MCC 102 EP NF</t>
  </si>
  <si>
    <t>DKSH PERFORM</t>
  </si>
  <si>
    <t>MCCP 102 USP</t>
  </si>
  <si>
    <t>MCCP 112 USP</t>
  </si>
  <si>
    <t>MCCP USP102 ACECEL102</t>
  </si>
  <si>
    <t>MCC PHARMACEL 112 USP NF PH EUR JP IP</t>
  </si>
  <si>
    <t>PHARMACEL SMCC 90 MCC USP NF PH EUR JP IP</t>
  </si>
  <si>
    <t>MCC NF CEOLUS KG 1000</t>
  </si>
  <si>
    <t>UNIMED TECH</t>
  </si>
  <si>
    <t>COMMERCIAL BANK</t>
  </si>
  <si>
    <t>MCCP 101 BP API</t>
  </si>
  <si>
    <t xml:space="preserve">M S EAST </t>
  </si>
  <si>
    <t>MCCP 102 BP API</t>
  </si>
  <si>
    <t>CELPHERE CP 203 MCC SPHERES</t>
  </si>
  <si>
    <t>MCC HICEL 50M BP</t>
  </si>
  <si>
    <t>MCC HICEL 90M BP</t>
  </si>
  <si>
    <t>HICEL MCG 591 MCC &amp; SODIUM CMC USP NF</t>
  </si>
  <si>
    <t>SODIUM CMC SCMC 70</t>
  </si>
  <si>
    <t>LAURUS LABS</t>
  </si>
  <si>
    <t>GEA PROCESS</t>
  </si>
  <si>
    <t>MCC AMBICEL 101</t>
  </si>
  <si>
    <t>SHIPTO</t>
  </si>
  <si>
    <t>Magnesium STEARATE</t>
  </si>
  <si>
    <t>Bulgaria</t>
  </si>
  <si>
    <t>TABCELL MCC PH 102 USP NF EP</t>
  </si>
  <si>
    <t>SHREE ASHTAK</t>
  </si>
  <si>
    <t>GOURMET NUT</t>
  </si>
  <si>
    <t>Chile</t>
  </si>
  <si>
    <t>LABORATORIOS ANDR</t>
  </si>
  <si>
    <t>NUTRACEL TM 102 MCC USP NF PH EUR JP IP</t>
  </si>
  <si>
    <t>GUANGDONG SUPCO</t>
  </si>
  <si>
    <t>MG Stearate USP EP CP JP</t>
  </si>
  <si>
    <t>MICCEL 101 MCC IP</t>
  </si>
  <si>
    <t>MCC BP ACCEL N 102</t>
  </si>
  <si>
    <t>CAMEO HEALTH CARE</t>
  </si>
  <si>
    <t>FACTORES Y</t>
  </si>
  <si>
    <t>Sodium CMC USP</t>
  </si>
  <si>
    <t>GENAIDE PHARMA</t>
  </si>
  <si>
    <t>MCC BP ACCEL N101</t>
  </si>
  <si>
    <t>SODIUM C M C</t>
  </si>
  <si>
    <t>COTE D IVOIRE IVORY COAST</t>
  </si>
  <si>
    <t>N G ELECTRO</t>
  </si>
  <si>
    <t>MAGNESIUM STEARATE BP USP</t>
  </si>
  <si>
    <t>GLORIA INTERCHEM</t>
  </si>
  <si>
    <t>ELPIS GLOBAL</t>
  </si>
  <si>
    <t>INDEX PHARMA</t>
  </si>
  <si>
    <t>TABCELL MCC AND SODIUM CMC RC 591 USP</t>
  </si>
  <si>
    <t>MCC MCC 102 US</t>
  </si>
  <si>
    <t>CCS PARCROS G911 BP USP43</t>
  </si>
  <si>
    <t>YASHICA PHARMA</t>
  </si>
  <si>
    <t>MG STEARATE VEG GR Ph Eur</t>
  </si>
  <si>
    <t>MCCP BP</t>
  </si>
  <si>
    <t>MCCP ACECEL 102 USP BP EP</t>
  </si>
  <si>
    <t>UNIVAR SOL</t>
  </si>
  <si>
    <t>Gautemala</t>
  </si>
  <si>
    <t>CCS AC DI SOL NF EP</t>
  </si>
  <si>
    <t>LUPIN LIMITED</t>
  </si>
  <si>
    <t>FETTE COMPACTING</t>
  </si>
  <si>
    <t>MCC AVICEL 102 NF EP</t>
  </si>
  <si>
    <t>Roquette MG Stearate</t>
  </si>
  <si>
    <t>IMCoPharma</t>
  </si>
  <si>
    <t>MCC Avicel Ph 101 BP</t>
  </si>
  <si>
    <t>MCC PH 101 BP</t>
  </si>
  <si>
    <t>SANCEL SMCC 90 USP NF</t>
  </si>
  <si>
    <t>TABCELL MCC PH 102 PH EUR</t>
  </si>
  <si>
    <t>MCCP FLOCEL 102 PLUS USP</t>
  </si>
  <si>
    <t>STRIVER ENTERPRISE</t>
  </si>
  <si>
    <t>CCS USPNF SD 711</t>
  </si>
  <si>
    <t>Jordan Sweden</t>
  </si>
  <si>
    <t>MICCEL CMC 591 MCC USP NF</t>
  </si>
  <si>
    <t>MICCEL CMC 611 USP NF MCC &amp; SODIUM CMC</t>
  </si>
  <si>
    <t>DISOLWELL CCS USP</t>
  </si>
  <si>
    <t>STRISUN DRUGS</t>
  </si>
  <si>
    <t>HINDCEL 102 MCC BP</t>
  </si>
  <si>
    <t>ADITYA IMPEX</t>
  </si>
  <si>
    <t>BENMED PHARMA</t>
  </si>
  <si>
    <t>LAKSHMI ANU</t>
  </si>
  <si>
    <t>PULTE STORES</t>
  </si>
  <si>
    <t>MCC BP G 101</t>
  </si>
  <si>
    <t>SSG TYPE A USP</t>
  </si>
  <si>
    <t>SANCEL W MCC BP</t>
  </si>
  <si>
    <t>MCC BP PH 102</t>
  </si>
  <si>
    <t>MCC AND CMC SODIUM</t>
  </si>
  <si>
    <t>OCEANIC PHARMA</t>
  </si>
  <si>
    <t>MCC NF PHARMACEL 101</t>
  </si>
  <si>
    <t>MCC NF PHARMACEL 102</t>
  </si>
  <si>
    <t>MICCEL 102 MCC USP NF</t>
  </si>
  <si>
    <t>EASTERN CHEM</t>
  </si>
  <si>
    <t>MCC BP G 102</t>
  </si>
  <si>
    <t>MCC PH EUR BP AVICEL PH102</t>
  </si>
  <si>
    <t>MCC AVICEL PH 101</t>
  </si>
  <si>
    <t>JJ PUN TRAD</t>
  </si>
  <si>
    <t>HICEL LP 200 MCC 200</t>
  </si>
  <si>
    <t>MCCP IP SANCEL</t>
  </si>
  <si>
    <t>SODIUM CMC HVP</t>
  </si>
  <si>
    <t>MCC PH 101 IP BD</t>
  </si>
  <si>
    <t>MCC PH 200</t>
  </si>
  <si>
    <t>ARYA PHARMA</t>
  </si>
  <si>
    <t>SODIUM CMC BLANOSE CMC</t>
  </si>
  <si>
    <t>A R ENTERPRISE</t>
  </si>
  <si>
    <t>MCCP PH 102IP</t>
  </si>
  <si>
    <t>LIVE CARE PHARMA</t>
  </si>
  <si>
    <t>MCCP 102 IP BP</t>
  </si>
  <si>
    <t>M S FLORID LAB</t>
  </si>
  <si>
    <t>M S LIVECARE</t>
  </si>
  <si>
    <t>M S SHYAMA</t>
  </si>
  <si>
    <t>MG STEARATE TABLUBE IP</t>
  </si>
  <si>
    <t>MANVICARE TRADE</t>
  </si>
  <si>
    <t>PHARMONICS LIFE</t>
  </si>
  <si>
    <t>MCC PH 102</t>
  </si>
  <si>
    <t>QMED FORMU</t>
  </si>
  <si>
    <t>S R DRUG LAB</t>
  </si>
  <si>
    <t>MCCP PH 200 SPREY DRIED</t>
  </si>
  <si>
    <t>MCCP PH 200 IP</t>
  </si>
  <si>
    <t>UNIVERSAL FORMUL</t>
  </si>
  <si>
    <t>MICCEL 101 MCCP PH 101 IP</t>
  </si>
  <si>
    <t>ROTTERDAM B V</t>
  </si>
  <si>
    <t>MCCP FLOCEL 102 FP USP</t>
  </si>
  <si>
    <t>MCCP FLOCEL102 HD USP</t>
  </si>
  <si>
    <t>SUPERCEL D MCC</t>
  </si>
  <si>
    <t>IMCD LIMITED</t>
  </si>
  <si>
    <t>INR PHARMACHEM</t>
  </si>
  <si>
    <t>M S AURA LAB</t>
  </si>
  <si>
    <t xml:space="preserve">EVERGREEN </t>
  </si>
  <si>
    <t>VIRJO PHARMA</t>
  </si>
  <si>
    <t>MULTIBASE PHARMA</t>
  </si>
  <si>
    <t>SODIUM CMC &amp; MCC AVICEL 581 USP</t>
  </si>
  <si>
    <t>OMAN</t>
  </si>
  <si>
    <t>NATIONAL PHARMA</t>
  </si>
  <si>
    <t>BANKISLAMI</t>
  </si>
  <si>
    <t>DHARMANANDAN EXP</t>
  </si>
  <si>
    <t>Elmy Complex Pharma</t>
  </si>
  <si>
    <t>MCC Avicel Ph 102 BP</t>
  </si>
  <si>
    <t>HILTON PHARMA</t>
  </si>
  <si>
    <t>SAMI PHARMA</t>
  </si>
  <si>
    <t>SSG  EXPLOTAB USP</t>
  </si>
  <si>
    <t>SIGMA PHARMA</t>
  </si>
  <si>
    <t>THE SEARLE</t>
  </si>
  <si>
    <t>MCCP  ACECEL 102 USP</t>
  </si>
  <si>
    <t>MCCP ACECEL 112 USP</t>
  </si>
  <si>
    <t>MCCP ACECEL 200 USP</t>
  </si>
  <si>
    <t>SODIUM CMC  SCMC DCCOL 70</t>
  </si>
  <si>
    <t>SANCEL 102 MCC USP NF</t>
  </si>
  <si>
    <t>COSMOCEL NS300 MCCP USP</t>
  </si>
  <si>
    <t>MICCEL 102 MCC</t>
  </si>
  <si>
    <t>JSC BALTIC</t>
  </si>
  <si>
    <t>MCC 101 BP USP</t>
  </si>
  <si>
    <t>LLC BIOAMIN</t>
  </si>
  <si>
    <t>MCC 102 BP USP</t>
  </si>
  <si>
    <t>MCC AMCELL 101</t>
  </si>
  <si>
    <t>MCC AMCELL 112</t>
  </si>
  <si>
    <t>MCC 101 PH EUR</t>
  </si>
  <si>
    <t>MCC 102 PH EUR</t>
  </si>
  <si>
    <t xml:space="preserve"> MCC 112  PH EUR</t>
  </si>
  <si>
    <t>MCC 302 PH EUR</t>
  </si>
  <si>
    <t>MICCEL 102 MCC USP</t>
  </si>
  <si>
    <t>MICCEL 200 MCC</t>
  </si>
  <si>
    <t>MCCP HICEL 25M USP</t>
  </si>
  <si>
    <t>MCC CHEMICEL PH 102 FCC</t>
  </si>
  <si>
    <t>YU HAN COR</t>
  </si>
  <si>
    <t>M S CIC LIFESCI</t>
  </si>
  <si>
    <t>MCC ACCEL N BP USP</t>
  </si>
  <si>
    <t>MAGNESIUM STEARATE BP EP</t>
  </si>
  <si>
    <t>PARCEL BD101 MCC</t>
  </si>
  <si>
    <t>PARCEL BD102 MCC</t>
  </si>
  <si>
    <t xml:space="preserve">Surinam </t>
  </si>
  <si>
    <t>MCC IP SANCEL</t>
  </si>
  <si>
    <t>UNI MED INDIA</t>
  </si>
  <si>
    <t>APERA NV</t>
  </si>
  <si>
    <t>CHONG DAH PHARMA</t>
  </si>
  <si>
    <t>MICCEL 101 MCC USP</t>
  </si>
  <si>
    <t>IAZA PHARMA</t>
  </si>
  <si>
    <t>SIPHAR S A</t>
  </si>
  <si>
    <t>ASIA DRUG</t>
  </si>
  <si>
    <t>MCC USP NF RQ 102</t>
  </si>
  <si>
    <t>DIVA KIMYA</t>
  </si>
  <si>
    <t>AVICEL RC 591 NF MCC SODIUM CMC USP NF EP JPE</t>
  </si>
  <si>
    <t>BECKMANN KENKO</t>
  </si>
  <si>
    <t>MCC RQ 102</t>
  </si>
  <si>
    <t>Emrays Int</t>
  </si>
  <si>
    <t>MCC  FLOCEL 112 USP</t>
  </si>
  <si>
    <t>MCC AVICEL PH 102  USP NF EP JP</t>
  </si>
  <si>
    <t>PRIDE CHEMTECH</t>
  </si>
  <si>
    <t>MCC AVICEL PH 200 USP NF EP JP</t>
  </si>
  <si>
    <t>CCS  BP</t>
  </si>
  <si>
    <t>SHERA EXPORTS</t>
  </si>
  <si>
    <t>MCC USP101</t>
  </si>
  <si>
    <t>MCCP ACECEL 102 EP</t>
  </si>
  <si>
    <t>VALAJI PHARMA</t>
  </si>
  <si>
    <t>PHARMACEL R 101 MCC</t>
  </si>
  <si>
    <t>PHARMACEL R 101 MCC USP NF PH EUR JP IP</t>
  </si>
  <si>
    <t>E M SERGEANT</t>
  </si>
  <si>
    <t>NUTRACEL TM 101 MCC USP NF PH EUR JP IP</t>
  </si>
  <si>
    <t>OMEGA LOGISTICS</t>
  </si>
  <si>
    <t>ACECEL R 101 MCC FCC</t>
  </si>
  <si>
    <t>MCCP ACECEL R 200 USP</t>
  </si>
  <si>
    <t>MCC ACECEL 101 USP</t>
  </si>
  <si>
    <t>HICEL 90M MCCP USP</t>
  </si>
  <si>
    <t>HILOSE CCS USP 42</t>
  </si>
  <si>
    <t>MCC PARCEL SD102 USP PH 102</t>
  </si>
  <si>
    <t>MCC SPHERES</t>
  </si>
  <si>
    <t>MCC Spheres</t>
  </si>
  <si>
    <t>TABCELL MCC PH 101 USP NF EP</t>
  </si>
  <si>
    <t>LARISSA PHARMA</t>
  </si>
  <si>
    <t>MCC AND SODIUM CMC USP</t>
  </si>
  <si>
    <t>PHARMACELR 112 MCC</t>
  </si>
  <si>
    <t>PHARMACELTM 101 MCC</t>
  </si>
  <si>
    <t>PHARMACELTM 102 MCC</t>
  </si>
  <si>
    <t>RONAK HEALTHCARE</t>
  </si>
  <si>
    <t>MAGNESIUM STEARATE - USP</t>
  </si>
  <si>
    <t>COSMO CHEM</t>
  </si>
  <si>
    <t>MCCP - USP ACECEL102</t>
  </si>
  <si>
    <t>MELBOURNE</t>
  </si>
  <si>
    <t>BANK ASIA</t>
  </si>
  <si>
    <t>C2C PHARMA</t>
  </si>
  <si>
    <t>CITI BANK</t>
  </si>
  <si>
    <t>MCC NF CEOLUS KG</t>
  </si>
  <si>
    <t>VIVAPUR 102 MCC</t>
  </si>
  <si>
    <t>SHAHJALAL ISLAMI</t>
  </si>
  <si>
    <t>AVICEL RC-591 NF MCC &amp; SODIUM CMC USP</t>
  </si>
  <si>
    <t>MCC 102 BP HICEL90M</t>
  </si>
  <si>
    <t>UNILEVER  LTD</t>
  </si>
  <si>
    <t>MICCEL-CMC -101 MCC</t>
  </si>
  <si>
    <t>EMS S A</t>
  </si>
  <si>
    <t>MICCEL-CMC -200 MCC</t>
  </si>
  <si>
    <t>MCC GRADE RQ 101</t>
  </si>
  <si>
    <t>MCC GRADE RQ 200</t>
  </si>
  <si>
    <t>ACECEL 102 MCC USP</t>
  </si>
  <si>
    <t>Denmark</t>
  </si>
  <si>
    <t>MCC ACCEL - 102 B</t>
  </si>
  <si>
    <t>Djibouti</t>
  </si>
  <si>
    <t>MCC USP AVICEL PH</t>
  </si>
  <si>
    <t>MCC PH</t>
  </si>
  <si>
    <t>MAGNESIUM STEARATE EP</t>
  </si>
  <si>
    <t>PROCESS AGROCHEM</t>
  </si>
  <si>
    <t>SOKHNA EGYPT</t>
  </si>
  <si>
    <t>HINDCEL CG 581- MCC</t>
  </si>
  <si>
    <t>HINDCEL CG 611 - MCC</t>
  </si>
  <si>
    <t>ACECEL 102 MCCP USP 41/NF36</t>
  </si>
  <si>
    <t>HICEL 50 M MCCP USP 41/NF36</t>
  </si>
  <si>
    <t>COMPRECEL M102 MCC</t>
  </si>
  <si>
    <t>MCC AVICEL-102</t>
  </si>
  <si>
    <t>FETTE COMPAC</t>
  </si>
  <si>
    <t>MICROCELL WEISSENBORN</t>
  </si>
  <si>
    <t>MICCEL 101 PRIME - MCC</t>
  </si>
  <si>
    <t>MICCEL 102 PRIME - MCC</t>
  </si>
  <si>
    <t>MICCEL 200 - MCC</t>
  </si>
  <si>
    <t>MCC PRIMECEL PH-200</t>
  </si>
  <si>
    <t xml:space="preserve">DANNEX AYRTON </t>
  </si>
  <si>
    <t>PHARMACEL R 102 MCC</t>
  </si>
  <si>
    <t>G T C CHEM</t>
  </si>
  <si>
    <t>MCC AMCELL 103</t>
  </si>
  <si>
    <t>Israel</t>
  </si>
  <si>
    <t>VTAR PRIVATE</t>
  </si>
  <si>
    <t>SUISSE NUTRA</t>
  </si>
  <si>
    <t>GVK BIOSCIENCES</t>
  </si>
  <si>
    <t>KOJI YOSHIDA</t>
  </si>
  <si>
    <t>MAGNESIUM STEARATE MAGLUB</t>
  </si>
  <si>
    <t>CORVINE CHEM</t>
  </si>
  <si>
    <t>MITSUYA BOEKI</t>
  </si>
  <si>
    <t>HOUTARY TRAD</t>
  </si>
  <si>
    <t>CCS POWDER</t>
  </si>
  <si>
    <t>GENIRON HEALTHCARE</t>
  </si>
  <si>
    <t>ZAIN PHARMA</t>
  </si>
  <si>
    <t>HICEL MCG 591 MCC AND SODIUM CMC USP 43/NF38</t>
  </si>
  <si>
    <t>MCCP PH-101</t>
  </si>
  <si>
    <t>MICCEL-101 MCCP PH 101 IP</t>
  </si>
  <si>
    <t>MCCP 102-SPRAY DRIED IP</t>
  </si>
  <si>
    <t>MCCP 112-SPREY DRIED</t>
  </si>
  <si>
    <t>MCCP PH 102</t>
  </si>
  <si>
    <t>ELIXIR LIFE SCIENCE</t>
  </si>
  <si>
    <t>SHREE MAHALAXMI</t>
  </si>
  <si>
    <t>EVEREST COLOUR</t>
  </si>
  <si>
    <t>Q MED FORMU</t>
  </si>
  <si>
    <t>MCCP102-SPRAY DRIED IP</t>
  </si>
  <si>
    <t>MCCP PH-102</t>
  </si>
  <si>
    <t>SODIUM CMC BP/IP</t>
  </si>
  <si>
    <t>MCCP 200 IP/BP</t>
  </si>
  <si>
    <t>MCCP 101 SPRAY DRIED</t>
  </si>
  <si>
    <t>CYBERFREIGHT ROTTER</t>
  </si>
  <si>
    <t>MCC BP 101</t>
  </si>
  <si>
    <t>M S RANBAXY</t>
  </si>
  <si>
    <t>MCC PH-101 BP.MF</t>
  </si>
  <si>
    <t>V2 IMPEX</t>
  </si>
  <si>
    <t>Alwatanyah Modern</t>
  </si>
  <si>
    <t>CCS EP</t>
  </si>
  <si>
    <t>MCC MCC 200 EP</t>
  </si>
  <si>
    <t>MCC PH. 112 BP</t>
  </si>
  <si>
    <t>HEER PHARMA</t>
  </si>
  <si>
    <t>FAYSAL BANK</t>
  </si>
  <si>
    <t>SODIUM CMC CEKOL 1</t>
  </si>
  <si>
    <t>LYRUS LIFE SCIENCES</t>
  </si>
  <si>
    <t>MEDICOFARMA S A</t>
  </si>
  <si>
    <t>SUPERCEL-D MCC</t>
  </si>
  <si>
    <t>Magnesium Stearate USP FCC</t>
  </si>
  <si>
    <t>SMS LIFESCIENCES</t>
  </si>
  <si>
    <t>LLC VEL</t>
  </si>
  <si>
    <t>MCC IP/NF PH101</t>
  </si>
  <si>
    <t>RUR</t>
  </si>
  <si>
    <t>MS BIOSINTEZ</t>
  </si>
  <si>
    <t>PROSOLV SMCC 90 LM</t>
  </si>
  <si>
    <t>PSK Pharma</t>
  </si>
  <si>
    <t>MCC SMCC 50</t>
  </si>
  <si>
    <t>MCC SMCC 90</t>
  </si>
  <si>
    <t>HEMLIN CHEM</t>
  </si>
  <si>
    <t>STANPURE  SODIUM CMC</t>
  </si>
  <si>
    <t>SAMARPIT GROUP</t>
  </si>
  <si>
    <t>SILVERLINE CHEM</t>
  </si>
  <si>
    <t>AVICEL PH-103 NF MCC</t>
  </si>
  <si>
    <t>IMCD MIDDLE EAST</t>
  </si>
  <si>
    <t>AVICEL PH-102 NF MCC</t>
  </si>
  <si>
    <t>SCHENKER</t>
  </si>
  <si>
    <t>HANMI PHARM</t>
  </si>
  <si>
    <t xml:space="preserve">MCCP ACECEL 101EP/USO </t>
  </si>
  <si>
    <t>CIC LIFESCIENCES</t>
  </si>
  <si>
    <t>MCC  ACCEL N BP/US</t>
  </si>
  <si>
    <t>MAGNESIUM STEARATE - FOOD</t>
  </si>
  <si>
    <t>LEE PHARMA</t>
  </si>
  <si>
    <t>RIVOPHARM S A</t>
  </si>
  <si>
    <t>F B SOLU</t>
  </si>
  <si>
    <t>YASH LIFESCI</t>
  </si>
  <si>
    <t>Sodium Citrate BP Sodium CMC</t>
  </si>
  <si>
    <t>DR REDDYS</t>
  </si>
  <si>
    <t>THB</t>
  </si>
  <si>
    <t>RANBAXY THAILAND</t>
  </si>
  <si>
    <t>PARGEL-SD 101 MCC</t>
  </si>
  <si>
    <t>MICCEL 102 MCC EP</t>
  </si>
  <si>
    <t>TURKEY ISTANBUL</t>
  </si>
  <si>
    <t>BRITANIA ALLIED</t>
  </si>
  <si>
    <t>MAGNESIUM STEARATE EP/NF</t>
  </si>
  <si>
    <t>LIFEPHARMA</t>
  </si>
  <si>
    <t>NOBLAZE TRAD</t>
  </si>
  <si>
    <t>Avicel PH-105 NF MCC</t>
  </si>
  <si>
    <t>SAREEA TRAD</t>
  </si>
  <si>
    <t>SEAHAWK INT</t>
  </si>
  <si>
    <t>MCC PRIMECEL PH-102</t>
  </si>
  <si>
    <t>PHARMACELR 101 MCC</t>
  </si>
  <si>
    <t>ATUL LIMITED</t>
  </si>
  <si>
    <t>HUNTSMAN ADV</t>
  </si>
  <si>
    <t>NUTRACEL TM 102 MCC</t>
  </si>
  <si>
    <t>HINDCEL 101-MCC</t>
  </si>
  <si>
    <t>HINDCEL 102-MCC</t>
  </si>
  <si>
    <t>MCC GRANULAR CH</t>
  </si>
  <si>
    <t>PARCEL-SD 102 MCC</t>
  </si>
  <si>
    <t>ACECEL 102 MCCP USP</t>
  </si>
  <si>
    <t>ACECEL R 101 MCCP USP</t>
  </si>
  <si>
    <t>ACECEL R 102 MCCP USP</t>
  </si>
  <si>
    <t>MCCP USP ACECEL 101</t>
  </si>
  <si>
    <t>NUTRACEL TM 101 MCC</t>
  </si>
  <si>
    <t>WESTSET LOGISTICS</t>
  </si>
  <si>
    <t>MAGNESIUM STERATE</t>
  </si>
  <si>
    <t>GRANDEUR EXPORTS</t>
  </si>
  <si>
    <t>JV LLC NOVA</t>
  </si>
  <si>
    <t>Venezuela</t>
  </si>
  <si>
    <t>EASTERN PETROLEUM</t>
  </si>
  <si>
    <t>PINNACLE LIFE SCIENCE</t>
  </si>
  <si>
    <t>HAI DUONG PHARMA</t>
  </si>
  <si>
    <t>MCC NF/USP/EP/BP/</t>
  </si>
  <si>
    <t>MERAP GROUP</t>
  </si>
  <si>
    <t>MCCP 102 USP43/BP</t>
  </si>
  <si>
    <t>MCCP 101 USP43/BP</t>
  </si>
  <si>
    <t>PRICE PER KGS</t>
  </si>
  <si>
    <t>EXCHANGE RATE TO USD</t>
  </si>
  <si>
    <t>PRICE FOR KGS(USD)</t>
  </si>
  <si>
    <t>Coversions</t>
  </si>
  <si>
    <t>QTY(MTS)</t>
  </si>
  <si>
    <t>PRICE(USD)</t>
  </si>
  <si>
    <t>TOTAL PRICE(USD)</t>
  </si>
  <si>
    <t>PRODUCT_CATEGORY</t>
  </si>
  <si>
    <t>Category</t>
  </si>
  <si>
    <t>MCG</t>
  </si>
  <si>
    <t>CCC</t>
  </si>
  <si>
    <t>AUD</t>
  </si>
  <si>
    <t>GBP</t>
  </si>
  <si>
    <t>AED</t>
  </si>
  <si>
    <t>Qty(KGS)</t>
  </si>
  <si>
    <t>PCS</t>
  </si>
  <si>
    <t>PRICE FOR TONN(USD)</t>
  </si>
  <si>
    <t>TOTAL PRICE(USD-TONN)</t>
  </si>
  <si>
    <t>MICROCEL MC-101 MCC</t>
  </si>
  <si>
    <t>MICROCEL MC-101 SCOPE MCC</t>
  </si>
  <si>
    <t>MICROCEL MC-102 SCOPE MCC</t>
  </si>
  <si>
    <t>MCC MICROCEL 112</t>
  </si>
  <si>
    <t>PROSOLV SMCC 51</t>
  </si>
  <si>
    <t>PROSOLV SMCC 52</t>
  </si>
  <si>
    <t>PROSOLV SMCC 53</t>
  </si>
  <si>
    <t xml:space="preserve">PROSOLV SMCC HD 90 </t>
  </si>
  <si>
    <t>FINNFIX 150 SODIUM CMC</t>
  </si>
  <si>
    <t>CEKOL 700 SODIUM CMC</t>
  </si>
  <si>
    <t>BLANOSE SODIUM CMC- PH</t>
  </si>
  <si>
    <t>BLANOSE SODIUM CMC 7HF PH</t>
  </si>
  <si>
    <t>BLANOSE TM SODIUM CMC</t>
  </si>
  <si>
    <t>VIVAPUR CS 450 S MCC</t>
  </si>
  <si>
    <t>VIVAPUR MCC SPHERES 350</t>
  </si>
  <si>
    <t>VIVAPUR 102 V-102-NF MCC</t>
  </si>
  <si>
    <t>VIVAPUR 101 MCC</t>
  </si>
  <si>
    <t>EMCOCEL 90 M-MCC NFPH.EUR JP</t>
  </si>
  <si>
    <t>PARTECK CCS Ph.Eur.JPNF</t>
  </si>
  <si>
    <t>AVICEL PH-101 MCC NFPH EUR JP</t>
  </si>
  <si>
    <t>AVICEL PH-102 MCC NF PH EUR JP</t>
  </si>
  <si>
    <t>AVICEL PH-112 LN MCC NF PH EUR JP</t>
  </si>
  <si>
    <t>AVICEL R PH-101 - MCC NF PH.EUR.JP</t>
  </si>
  <si>
    <t>AVICEL R PH-102 - MCC NF PH. EUR.JP</t>
  </si>
  <si>
    <t>AVICEL PH-105 MCC NFPH EUR JP</t>
  </si>
  <si>
    <t>AVICEL PH-200 LM MCC USP NF EP JP</t>
  </si>
  <si>
    <t>AVICEL PH-302 MCC NF PH. EUR. JP</t>
  </si>
  <si>
    <t>AVICEL RC-591 MCC/SODIUM CMC NFPH.EUR.JP</t>
  </si>
  <si>
    <t>AVICEL SMCC 50 NF PH EUR JP</t>
  </si>
  <si>
    <t>AVICELR PH-101 LN MCC NFPH.EUR.JP</t>
  </si>
  <si>
    <t>AVICELR PH-102 MCC NF PH. EUR.JP</t>
  </si>
  <si>
    <t>AVICELR PH-112 LN MCC NFPH.EUR.JP</t>
  </si>
  <si>
    <t>AVICELR PH-200LM MCC NF PH.EUR.JP</t>
  </si>
  <si>
    <t>AVICELR RC-591 MCC/SODIUM CMC NF PH.EUR JPE</t>
  </si>
  <si>
    <t>CEOLUS PH-101 MCC</t>
  </si>
  <si>
    <t>CEOLUS UF-711 MCC</t>
  </si>
  <si>
    <t>CELPHERE CP-507 MCC SPHERE</t>
  </si>
  <si>
    <t>MCC PH-102</t>
  </si>
  <si>
    <t>PRIMELLOSE CCS USP-NF PH. EUR. JP</t>
  </si>
  <si>
    <t>MG STEARATE POWDER ,PH.EUR.11.ED., USP-NF</t>
  </si>
  <si>
    <t>AC-DI-SOL R SD-711 -CCS NF PH.EUR.JP</t>
  </si>
  <si>
    <t>SD600 CCS NFPH.EUR.JP</t>
  </si>
  <si>
    <t>LIGAMED MF-2-V- RS-MB MG STEARATE</t>
  </si>
  <si>
    <t>MG STEARATE VEGETABLE HSEP</t>
  </si>
  <si>
    <t>COMPRECEL M101 D+ MCC NF/USP/EP/BP/JP/IP</t>
  </si>
  <si>
    <t>COMPRECEL M101 LD MCC NF/USP/EP/BP/JP/IP</t>
  </si>
  <si>
    <t>COMPRECEL M101D+ MCC NF/USP/EP/BP/JP/IP</t>
  </si>
  <si>
    <t>COMPRECEL M102 D+ MCC NF/USP/EP/BP/JP/IP</t>
  </si>
  <si>
    <t>COMPRECEL M102 SD MCC NF/USP/EP/BP/JP/IP</t>
  </si>
  <si>
    <t>COMPRECEL M102D+ MCC NF/USP/EP/BP/JP/IP</t>
  </si>
  <si>
    <t>DISOLCEL HSV CCS NF/USP/EP/BP/JP/IP</t>
  </si>
  <si>
    <t>COMPRECEL M112 D+ MCC NF/USP/EP/BP/JP/IP</t>
  </si>
  <si>
    <t>AVICELR CL-611 NF MCC/SODIUM CMC NF PH.EUR</t>
  </si>
  <si>
    <t>UNITAB 102 MCC</t>
  </si>
  <si>
    <t>VIVAPUR 12 MCC</t>
  </si>
  <si>
    <t>ANQIU EAGLE CELL</t>
  </si>
  <si>
    <t>BRENNTAG ING</t>
  </si>
  <si>
    <t>KKALP CHEM</t>
  </si>
  <si>
    <t>S A FINE CHEM</t>
  </si>
  <si>
    <t>GUOYU LIMITED</t>
  </si>
  <si>
    <t>PARKASH DYECHEM</t>
  </si>
  <si>
    <t>HUZHOU MIZUDA</t>
  </si>
  <si>
    <t>PNR IMPEX</t>
  </si>
  <si>
    <t>SHANDONG HEAD</t>
  </si>
  <si>
    <t>IRIS INGREDIENTS</t>
  </si>
  <si>
    <t>GLOBAL PETROCHEM</t>
  </si>
  <si>
    <t>SINOCMC HOLD</t>
  </si>
  <si>
    <t>ARK CHEM</t>
  </si>
  <si>
    <t>NIVEA INDIA</t>
  </si>
  <si>
    <t>CADILA HEALTH</t>
  </si>
  <si>
    <t>MERCK LIFE SCIENCE</t>
  </si>
  <si>
    <t>Merck Life Sci</t>
  </si>
  <si>
    <t>ASAHI KASEI CORP</t>
  </si>
  <si>
    <t>AUTOMOTIVE ELECT</t>
  </si>
  <si>
    <t>Toyota Tsusho</t>
  </si>
  <si>
    <t>Peter Greven</t>
  </si>
  <si>
    <t>DR REDDYS LAB</t>
  </si>
  <si>
    <t>Ashland Special</t>
  </si>
  <si>
    <t>PAR FORMULA</t>
  </si>
  <si>
    <t>ZAR</t>
  </si>
  <si>
    <t>Dominican Republic</t>
  </si>
  <si>
    <t>Ivory Coast</t>
  </si>
  <si>
    <t>Uruguay</t>
  </si>
  <si>
    <t>MCC PH-112 BP/USP</t>
  </si>
  <si>
    <t>TABCELL MCC PH-1</t>
  </si>
  <si>
    <t>SSG EXPLOTAB USP</t>
  </si>
  <si>
    <t>MCCP ACECEL 102</t>
  </si>
  <si>
    <t>MCCP USP ACECEL 102</t>
  </si>
  <si>
    <t>MCC BP RQ102</t>
  </si>
  <si>
    <t>MCC AND GUAR GUM</t>
  </si>
  <si>
    <t>Mg STERATE LIGAMED-MF-2-V</t>
  </si>
  <si>
    <t>CCS AC-DI-SOL USP/NF</t>
  </si>
  <si>
    <t>MCC AVICEL PH101 USP/NF</t>
  </si>
  <si>
    <t>ROQUETTE MG STEARATE LS USP/NF,EP, JP</t>
  </si>
  <si>
    <t>AVICEL SMCC 90</t>
  </si>
  <si>
    <t>MCC ACCEL - 102 D</t>
  </si>
  <si>
    <t>MCC ACCEL 102</t>
  </si>
  <si>
    <t>MG STEARATE IP/BP/EP/USP</t>
  </si>
  <si>
    <t>TABLUBE MG STERATE BP</t>
  </si>
  <si>
    <t>MCC AND SODIUM CMC HICEL MCG 591 USP/BP</t>
  </si>
  <si>
    <t>MCC CHEMICEL PH-112</t>
  </si>
  <si>
    <t>MCC CHEMICEL PH-102</t>
  </si>
  <si>
    <t>MCC CHEMICEL PH-302</t>
  </si>
  <si>
    <t>MCC CHEMICEL PH-101</t>
  </si>
  <si>
    <t>MCC USPNF CEOLUS</t>
  </si>
  <si>
    <t>MG STEARATE USPNF</t>
  </si>
  <si>
    <t>MICCEL-102 MCC EP</t>
  </si>
  <si>
    <t>TABCELL MCC -USP</t>
  </si>
  <si>
    <t>MAGNESIUM STEARATE EP/USP</t>
  </si>
  <si>
    <t>SPRAY DRIED TABCELL MCC</t>
  </si>
  <si>
    <t>MG STEARATE USP/BP/EP</t>
  </si>
  <si>
    <t>MCC RQ 200</t>
  </si>
  <si>
    <t>MCC RQ 101</t>
  </si>
  <si>
    <t>MCC BP/USP NF</t>
  </si>
  <si>
    <t>MCC BP G-101</t>
  </si>
  <si>
    <t>CCS VIVASOL GF PH.EUR, JP- NF</t>
  </si>
  <si>
    <t>TABLUBE MG STERATE USP/NF</t>
  </si>
  <si>
    <t>MCC NF AVICEL P</t>
  </si>
  <si>
    <t>MCC AMCELL 101 BP</t>
  </si>
  <si>
    <t>MCC FR-CELL 101</t>
  </si>
  <si>
    <t>MCC FR-CELL 102</t>
  </si>
  <si>
    <t>MCC FR-CELL 112</t>
  </si>
  <si>
    <t>MCC FR-CELL 200</t>
  </si>
  <si>
    <t>CCS AC-DI-SOL</t>
  </si>
  <si>
    <t>MG STEARATE PH.EUR</t>
  </si>
  <si>
    <t>MCC 101 HiC</t>
  </si>
  <si>
    <t>MCC 102 HiCe</t>
  </si>
  <si>
    <t>MCC pH- 112 BP</t>
  </si>
  <si>
    <t>MCC ACCEL N 102</t>
  </si>
  <si>
    <t>CMC SODIUM BLANOSE</t>
  </si>
  <si>
    <t>MCC 103</t>
  </si>
  <si>
    <t>MCC 104</t>
  </si>
  <si>
    <t>TABLUBE MG STEARATE IP</t>
  </si>
  <si>
    <t>MCC IP ACCEL N</t>
  </si>
  <si>
    <t>MCCP-101 SPRAY DRIED</t>
  </si>
  <si>
    <t>MCCP-102 IP/BP</t>
  </si>
  <si>
    <t>CCSM USP</t>
  </si>
  <si>
    <t>MCC PHARMACEL R101</t>
  </si>
  <si>
    <t>MCC PHARMACEL R102</t>
  </si>
  <si>
    <t>PHARMACELR SMCC 90</t>
  </si>
  <si>
    <t>MCC PHARMACEL R112</t>
  </si>
  <si>
    <t>CCS SOLUTAB A</t>
  </si>
  <si>
    <t>MAGNESIUM STERATE BP</t>
  </si>
  <si>
    <t>MCC EP</t>
  </si>
  <si>
    <t>CCS BP/EP/USP</t>
  </si>
  <si>
    <t>MAGNESIUM STEARATE BP/EP</t>
  </si>
  <si>
    <t>MICCEL-102 MCC BP</t>
  </si>
  <si>
    <t>MCC AMCELL PLUS 1</t>
  </si>
  <si>
    <t>MCC AMCELL 200 AS</t>
  </si>
  <si>
    <t>MCC AMCELL 102AS</t>
  </si>
  <si>
    <t>MICCEL 102 MCC BP</t>
  </si>
  <si>
    <t>MCC MICCEL 101 U</t>
  </si>
  <si>
    <t>MCC MICCEL 200 U</t>
  </si>
  <si>
    <t>MCC MICCEL102 US</t>
  </si>
  <si>
    <t>SODIUM CMC CSP- EP</t>
  </si>
  <si>
    <t>MCC AVICEL PH-103 NF</t>
  </si>
  <si>
    <t>MCC PH101  USNF</t>
  </si>
  <si>
    <t>MCC PH112</t>
  </si>
  <si>
    <t>MCC CELOUS KG 802</t>
  </si>
  <si>
    <t>CCS VIVASOL GF LM USP</t>
  </si>
  <si>
    <t>MCC -MICCEL-101 B</t>
  </si>
  <si>
    <t>MCC -MICCEL-102 B</t>
  </si>
  <si>
    <t>MCC ACCEL N BP/US</t>
  </si>
  <si>
    <t>MAGNESIUM STEARATE I.P</t>
  </si>
  <si>
    <t>MCCP 101 US</t>
  </si>
  <si>
    <t>PARCROS-V811 CCS-BP BA</t>
  </si>
  <si>
    <t>PARCROS-V811 CROSCARMELLOSE SODIUM-BP</t>
  </si>
  <si>
    <t>PARMEG-M6 MG STEARATE-BP</t>
  </si>
  <si>
    <t>MAGNESIUM STEARATE BP/USP</t>
  </si>
  <si>
    <t>PHARMACEL R 101</t>
  </si>
  <si>
    <t>PHARMACEL R 102</t>
  </si>
  <si>
    <t>MCC AMCELL 200B</t>
  </si>
  <si>
    <t>MCC AMCELL 102 US</t>
  </si>
  <si>
    <t>Magnesium Stearate IP</t>
  </si>
  <si>
    <t>MICCEL CMC-591 MCC &amp; SODIUM CMC EP</t>
  </si>
  <si>
    <t>MCC ACCEL N 101 B</t>
  </si>
  <si>
    <t>MCC AVICEL PH-120 NF</t>
  </si>
  <si>
    <t>MICCEL-102 MCC USP</t>
  </si>
  <si>
    <t>MCC PRIMECEL PH11</t>
  </si>
  <si>
    <t>MCC PRIMECEL PH-101</t>
  </si>
  <si>
    <t>MCC SD 10</t>
  </si>
  <si>
    <t>MCC GRANULAR - CHEMICEL PH-101</t>
  </si>
  <si>
    <t>MCC GRANULAR - CHEMICEL PH-200</t>
  </si>
  <si>
    <t>MCC GRANULAR - CHEMICEL PH-200 A</t>
  </si>
  <si>
    <t>MICCEL-101 MCC USP</t>
  </si>
  <si>
    <t>MG Stearate USP, FCC</t>
  </si>
  <si>
    <t>MCC ACECEL 102 USP</t>
  </si>
  <si>
    <t>MCC ACECEL R 101 FCC</t>
  </si>
  <si>
    <t>MCC ACECEL R 102 FCC</t>
  </si>
  <si>
    <t>UES-MCC-001 MCC</t>
  </si>
  <si>
    <t>FLOCEL 102 IP SPRAY DRY</t>
  </si>
  <si>
    <t>MICCEL 101 MCC BP</t>
  </si>
  <si>
    <t>CROSCARMELLOSE SODIUM</t>
  </si>
  <si>
    <t>MDC PHARMA</t>
  </si>
  <si>
    <t>SNOW PHARMA</t>
  </si>
  <si>
    <t>PHARVINEX HEALTH</t>
  </si>
  <si>
    <t>SARL PHARM</t>
  </si>
  <si>
    <t>BOTANIC HEALTH</t>
  </si>
  <si>
    <t>ATTN PURCHASE</t>
  </si>
  <si>
    <t>CAVIN KARE</t>
  </si>
  <si>
    <t>CAVINKARE</t>
  </si>
  <si>
    <t>CHEMIST LAB</t>
  </si>
  <si>
    <t>DHAKA BANK</t>
  </si>
  <si>
    <t>EASTERN BANK</t>
  </si>
  <si>
    <t>RIDGE TRADING</t>
  </si>
  <si>
    <t>SOPAN PHARMA</t>
  </si>
  <si>
    <t>SQUARE PHARMACEUTICALS LIMITED</t>
  </si>
  <si>
    <t>T P INTE</t>
  </si>
  <si>
    <t>FARACH S ARNC</t>
  </si>
  <si>
    <t>CAIRO EGYPT</t>
  </si>
  <si>
    <t>MEDIOCON INC</t>
  </si>
  <si>
    <t>CORE POLY</t>
  </si>
  <si>
    <t>CREDIT AGRI</t>
  </si>
  <si>
    <t>LEXZAU SCHARBAU</t>
  </si>
  <si>
    <t>LEXZAU SCHA</t>
  </si>
  <si>
    <t>ONART PHARMA</t>
  </si>
  <si>
    <t>TRADEWINDS</t>
  </si>
  <si>
    <t>NIMBASIA PHARMA</t>
  </si>
  <si>
    <t>PT IMCD INDO</t>
  </si>
  <si>
    <t>SHIMI GOSTARANE</t>
  </si>
  <si>
    <t>TRUEFORM LIFE</t>
  </si>
  <si>
    <t>HAIFA SEA</t>
  </si>
  <si>
    <t>REE MEDIC PHARMA</t>
  </si>
  <si>
    <t>JORDAN</t>
  </si>
  <si>
    <t>SINAN ALWAITH</t>
  </si>
  <si>
    <t>UNITED PHARMA</t>
  </si>
  <si>
    <t>COSMOS LIMITED</t>
  </si>
  <si>
    <t>EURO IND</t>
  </si>
  <si>
    <t>F B SOL</t>
  </si>
  <si>
    <t>LAB AND ALLIED</t>
  </si>
  <si>
    <t>M S COSMOS</t>
  </si>
  <si>
    <t>DERIVADOS MAC</t>
  </si>
  <si>
    <t>GRUPO GYLSA</t>
  </si>
  <si>
    <t>MSSUN PHARMA</t>
  </si>
  <si>
    <t>ALIDAC HEALTHCARE</t>
  </si>
  <si>
    <t>OCTELLE COMPANY</t>
  </si>
  <si>
    <t>ACCORD PHARMA</t>
  </si>
  <si>
    <t>NEELKANTH MINE</t>
  </si>
  <si>
    <t>COREL PHARMA</t>
  </si>
  <si>
    <t>DEURALI JANATA</t>
  </si>
  <si>
    <t>GENETICA LAB</t>
  </si>
  <si>
    <t>SUDARSHAN PHARMA</t>
  </si>
  <si>
    <t>KUMARI BANK</t>
  </si>
  <si>
    <t>MANKIND PHARMA</t>
  </si>
  <si>
    <t>LIFESTAR PHARM</t>
  </si>
  <si>
    <t>MASS COMPLEX</t>
  </si>
  <si>
    <t>G D LABO</t>
  </si>
  <si>
    <t>MSGDPHARMA</t>
  </si>
  <si>
    <t>INTRABIZ INDIA</t>
  </si>
  <si>
    <t>NIPPON PHARMA</t>
  </si>
  <si>
    <t>PANAS PHARMA</t>
  </si>
  <si>
    <t>PRIME PHARMA</t>
  </si>
  <si>
    <t>ROYAL SASA</t>
  </si>
  <si>
    <t>SR DRUG LAB</t>
  </si>
  <si>
    <t>FARMAVISION</t>
  </si>
  <si>
    <t>Jangsville Health</t>
  </si>
  <si>
    <t>CARIESCO EXP</t>
  </si>
  <si>
    <t>TABROS PHARMA</t>
  </si>
  <si>
    <t>INSUQUIM SRL</t>
  </si>
  <si>
    <t>GDYNIA</t>
  </si>
  <si>
    <t>FESTIVA PHARMA</t>
  </si>
  <si>
    <t>SC BALKAN PHARMA</t>
  </si>
  <si>
    <t>LLC PARITET</t>
  </si>
  <si>
    <t>INNOVA HEALTH</t>
  </si>
  <si>
    <t>Ooo Biomin-Rus</t>
  </si>
  <si>
    <t>MERIX LAB</t>
  </si>
  <si>
    <t>OOO NPF</t>
  </si>
  <si>
    <t>ARTLIFE WELLNESS</t>
  </si>
  <si>
    <t>ARTLIFE LIMITED</t>
  </si>
  <si>
    <t>NOVAPHENE SPEC</t>
  </si>
  <si>
    <t>IMCD</t>
  </si>
  <si>
    <t>M S RANBAXY PHARMA</t>
  </si>
  <si>
    <t>HATTON NATI</t>
  </si>
  <si>
    <t>Cure Afya Pharma</t>
  </si>
  <si>
    <t>CURE AFYA PHARMA</t>
  </si>
  <si>
    <t>MEDISTICS GLOBAL</t>
  </si>
  <si>
    <t>SHELYS PHARMA</t>
  </si>
  <si>
    <t>YASH LIFE SCI</t>
  </si>
  <si>
    <t>PRAKASH CHEM</t>
  </si>
  <si>
    <t>MAXWAY CO</t>
  </si>
  <si>
    <t>MOONLIGHT NOOR</t>
  </si>
  <si>
    <t>ZYMETH PHARMA</t>
  </si>
  <si>
    <t>SKY PHARMA</t>
  </si>
  <si>
    <t>ABSA BANK</t>
  </si>
  <si>
    <t>ZIM LABO</t>
  </si>
  <si>
    <t>INTAPHARM LAB</t>
  </si>
  <si>
    <t>MEDPHARMA PHARMA</t>
  </si>
  <si>
    <t>ARKOS CORP</t>
  </si>
  <si>
    <t>NOTIFY</t>
  </si>
  <si>
    <t>FOOD ING</t>
  </si>
  <si>
    <t>AMAZING VIT</t>
  </si>
  <si>
    <t>PURE ING</t>
  </si>
  <si>
    <t>HEAL THCAPS</t>
  </si>
  <si>
    <t>NOTIFY C</t>
  </si>
  <si>
    <t>WESTSET LOGIS</t>
  </si>
  <si>
    <t>M S NUTRAMED PHARMA</t>
  </si>
  <si>
    <t>Jan</t>
  </si>
  <si>
    <t>Feb</t>
  </si>
  <si>
    <t>Mar</t>
  </si>
  <si>
    <t>Apr</t>
  </si>
  <si>
    <t>May</t>
  </si>
  <si>
    <t>July</t>
  </si>
  <si>
    <t>June</t>
  </si>
  <si>
    <t>Year</t>
  </si>
  <si>
    <t>PURATOS</t>
  </si>
  <si>
    <t>INTERNATIONAL SPECIALTY</t>
  </si>
  <si>
    <t>CHEMICAL MARKETING EUROPE</t>
  </si>
  <si>
    <t>ITACEL FARMOQUIMICA</t>
  </si>
  <si>
    <t>DAFFODIL PHARMACHEM</t>
  </si>
  <si>
    <t>CHANGSHU WEALTHY SCIENCE &amp; TECH</t>
  </si>
  <si>
    <t>ANKUSH ENTERPRISES</t>
  </si>
  <si>
    <t>BANGSHANG</t>
  </si>
  <si>
    <t>ANQIU EAGLE CELLULOSE</t>
  </si>
  <si>
    <t>CELLULOSE FIBER</t>
  </si>
  <si>
    <t>DEEP POLYCHEM</t>
  </si>
  <si>
    <t>SUZHOU MERRID NEW MATERIALS</t>
  </si>
  <si>
    <t>CELLULOSE</t>
  </si>
  <si>
    <t>SRI CHEMICALS</t>
  </si>
  <si>
    <t>QINGDAO UNIONCHEM</t>
  </si>
  <si>
    <t>JINING FORTUNE BIOTECH</t>
  </si>
  <si>
    <t>CHONGQING LIHONG FINE CHEMICALS</t>
  </si>
  <si>
    <t>CELLULOSE POWDER</t>
  </si>
  <si>
    <t>KONKEM</t>
  </si>
  <si>
    <t>NANJING JINSHAN</t>
  </si>
  <si>
    <t>SIMANDHAR EXIM</t>
  </si>
  <si>
    <t>ANHUI SUNHERE</t>
  </si>
  <si>
    <t>ALKEM</t>
  </si>
  <si>
    <t>WEIQIDA INTERNATIONAL LTD.</t>
  </si>
  <si>
    <t>KAKKAT</t>
  </si>
  <si>
    <t>JIANGSU GUOTAI GUOMIAM</t>
  </si>
  <si>
    <t>NIPRA HYDROCOLLOIDS</t>
  </si>
  <si>
    <t>ALL INDIA METAL CORPORATION</t>
  </si>
  <si>
    <t>IVAX PAPER CHEMICALS</t>
  </si>
  <si>
    <t>HANA BIOMATERIALS</t>
  </si>
  <si>
    <t>WUXI LEO NEW MATERIAL TECH</t>
  </si>
  <si>
    <t>PHOENIX CHEMICAL INDUSTRY</t>
  </si>
  <si>
    <t>XUZHOU LIYUAN CELLULOSE TECH</t>
  </si>
  <si>
    <t>ZIBO JINSHENG INTERANTIONAL</t>
  </si>
  <si>
    <t>SUZHOU DECAN INTERNATIONAL</t>
  </si>
  <si>
    <t>AGC INDUSTRIES CO LIMITED</t>
  </si>
  <si>
    <t>BENTEC ORGANOCLAYS</t>
  </si>
  <si>
    <t>ANQIU EAGLE CELLULOSE CO LIMITED</t>
  </si>
  <si>
    <t>SHRI BALAJI CHEMICALS</t>
  </si>
  <si>
    <t>QINGDAO LINGUANG BIOCHEMICAL</t>
  </si>
  <si>
    <t>GUOYU TAILIDA SCM JIANGSU</t>
  </si>
  <si>
    <t>KERAY CHEM-TECH</t>
  </si>
  <si>
    <t>GUJCHEM SURFACTANTS</t>
  </si>
  <si>
    <t>NOURYON CHEMICALS</t>
  </si>
  <si>
    <t>SODIUM CMC EP USP/NF</t>
  </si>
  <si>
    <t>JAI ARAVALI INDUSTRIES</t>
  </si>
  <si>
    <t>SILICIFIED MCC</t>
  </si>
  <si>
    <t>UNIBOURNE FOOD INGREDIENTS</t>
  </si>
  <si>
    <t xml:space="preserve">INTERNATIONAL SPECIALTY </t>
  </si>
  <si>
    <t>CHEMICAL MARKETING CONCEPTS</t>
  </si>
  <si>
    <t>GLENMARK</t>
  </si>
  <si>
    <t>BIOGRUND INTERNATIONAL AG</t>
  </si>
  <si>
    <t>SIGMA ALDRICH CHEMICALS</t>
  </si>
  <si>
    <t>JRS PHARMA GMBH CO KG</t>
  </si>
  <si>
    <t>S KUSHALCHAND</t>
  </si>
  <si>
    <t>NUTRITION AND BIOSCIENCE</t>
  </si>
  <si>
    <t>MCC &amp; Sodium CMC</t>
  </si>
  <si>
    <t>J RETTENMAIER SOHNE GMBH CO KG</t>
  </si>
  <si>
    <t>MYLAN</t>
  </si>
  <si>
    <t>DUPONT NUTRITION IRELAND</t>
  </si>
  <si>
    <t>BLISS GVS PHARMA</t>
  </si>
  <si>
    <t>HETERO</t>
  </si>
  <si>
    <t xml:space="preserve">SIGNET EXCIPIENTS </t>
  </si>
  <si>
    <t>KUSUM HEALTHCARE</t>
  </si>
  <si>
    <t>SANDOZ</t>
  </si>
  <si>
    <t xml:space="preserve">EMCURE </t>
  </si>
  <si>
    <t>MCC / CMC</t>
  </si>
  <si>
    <t>LAMBERTI HYDROCOLLOIDS</t>
  </si>
  <si>
    <t>VIDRES INDIA CERAMICS</t>
  </si>
  <si>
    <t>DOMUS CHEMICALS S P A</t>
  </si>
  <si>
    <t>TABLETS INDIA LIMITED</t>
  </si>
  <si>
    <t>YAMAGUCHI YAKUHIN SHOKAI</t>
  </si>
  <si>
    <t>NAGASE CO LIMITED</t>
  </si>
  <si>
    <t>M S ASAHI KASEI CORPORATION</t>
  </si>
  <si>
    <t>ASAHI KASEI CORPORATION</t>
  </si>
  <si>
    <t>HI TECH ARAI</t>
  </si>
  <si>
    <t>KASAN CORPORATION</t>
  </si>
  <si>
    <t>METHYL CELLULOSE CHEMICALS</t>
  </si>
  <si>
    <t>TABLETS INDIA</t>
  </si>
  <si>
    <t>CIPLA</t>
  </si>
  <si>
    <t>ZYDUS</t>
  </si>
  <si>
    <t>DR.PAUL LOHMANN GMBH &amp; CO.KGAA</t>
  </si>
  <si>
    <t>DFE PHARMA GMBH AND CO KG</t>
  </si>
  <si>
    <t>Puerto Rico</t>
  </si>
  <si>
    <t>JOHNSON</t>
  </si>
  <si>
    <t>JANSSEN ORTHO LLC</t>
  </si>
  <si>
    <t>MINGTAI CHEMICAL CO LIMITED</t>
  </si>
  <si>
    <t>GRANULES</t>
  </si>
  <si>
    <t>SODIUM STEARYL</t>
  </si>
  <si>
    <t>SCOPE INGREDIENTS</t>
  </si>
  <si>
    <t>POSHIN ENTERPRISE COMPANY</t>
  </si>
  <si>
    <t>U.K</t>
  </si>
  <si>
    <t>MCC-AVICEL</t>
  </si>
  <si>
    <t>COLORCON LIMITED</t>
  </si>
  <si>
    <t>U.S</t>
  </si>
  <si>
    <t>EMD MILLIPORE CORPORATION</t>
  </si>
  <si>
    <t>SIGMA ALDRICH CO LLC</t>
  </si>
  <si>
    <t xml:space="preserve">CHEMICAL MARKETING CONCEPTS </t>
  </si>
  <si>
    <t>UMANG</t>
  </si>
  <si>
    <t>M R Associates</t>
  </si>
  <si>
    <t>NANZ MED SCIENCE</t>
  </si>
  <si>
    <t>MED SCIENCE CANADA INC</t>
  </si>
  <si>
    <t>August</t>
  </si>
  <si>
    <t>SARL KALOS PHARMA</t>
  </si>
  <si>
    <t>TABCELL</t>
  </si>
  <si>
    <t>RANQ</t>
  </si>
  <si>
    <t>SANOFI AVENTIS</t>
  </si>
  <si>
    <t>ACCEL 200 BP/</t>
  </si>
  <si>
    <t>QUIMICA ANASTACIO</t>
  </si>
  <si>
    <t>AMCELL 102 B</t>
  </si>
  <si>
    <t>MCC XLM 90M</t>
  </si>
  <si>
    <t>SIGACHI</t>
  </si>
  <si>
    <t>MCC 112 LOW</t>
  </si>
  <si>
    <t>ACCENT</t>
  </si>
  <si>
    <t>EAST WEST TRADING</t>
  </si>
  <si>
    <t>CEOLUS</t>
  </si>
  <si>
    <t>ACCEL-200</t>
  </si>
  <si>
    <t>AVICEL RC-591</t>
  </si>
  <si>
    <t>SSG (MAIZE)</t>
  </si>
  <si>
    <t>ACCEL 102</t>
  </si>
  <si>
    <t>DANISCO</t>
  </si>
  <si>
    <t>ACCEL - 102 D</t>
  </si>
  <si>
    <t>CADILA</t>
  </si>
  <si>
    <t>ACECEL 102</t>
  </si>
  <si>
    <t>RHEOLLOSE LVP - CMC</t>
  </si>
  <si>
    <t>CCS (VIVASOL GF)</t>
  </si>
  <si>
    <t>LUNA CO</t>
  </si>
  <si>
    <t>MCC USP/BP</t>
  </si>
  <si>
    <t>ZETA PHARMA</t>
  </si>
  <si>
    <t>MCC-CELL 102</t>
  </si>
  <si>
    <t>FR CHEM</t>
  </si>
  <si>
    <t>SANOFI EGYPT</t>
  </si>
  <si>
    <t>KEVAL EXPORTS</t>
  </si>
  <si>
    <t>ACCEL - 101</t>
  </si>
  <si>
    <t>CELLULOSE SOLUTIONS</t>
  </si>
  <si>
    <t>SELECTCHEMIE</t>
  </si>
  <si>
    <t>MCC ACCEL - 102</t>
  </si>
  <si>
    <t>CLEANEARTH</t>
  </si>
  <si>
    <t>MCC FLOCEL</t>
  </si>
  <si>
    <t>GREECE</t>
  </si>
  <si>
    <t>ACECEL 112</t>
  </si>
  <si>
    <t>GUATEMALA</t>
  </si>
  <si>
    <t>RC 591</t>
  </si>
  <si>
    <t>GUINEA</t>
  </si>
  <si>
    <t>THINKBIG SUNRISE</t>
  </si>
  <si>
    <t>ALKALOIDA</t>
  </si>
  <si>
    <t>HICEL 50M</t>
  </si>
  <si>
    <t>HICEL SMCC HD</t>
  </si>
  <si>
    <t>PT. MENJANGAN SAKTI</t>
  </si>
  <si>
    <t>MICCEL 101</t>
  </si>
  <si>
    <t>MICCEL 102</t>
  </si>
  <si>
    <t>PT MENJANGAN SAKTI</t>
  </si>
  <si>
    <t>SOLUCEL-CCS</t>
  </si>
  <si>
    <t>Magnesium sterate</t>
  </si>
  <si>
    <t>CHEMICEL PH-2</t>
  </si>
  <si>
    <t>CHEMFIELD</t>
  </si>
  <si>
    <t>SWELLCAL- CMC</t>
  </si>
  <si>
    <t>Kazakhstan</t>
  </si>
  <si>
    <t>MCC PH-101 BP B</t>
  </si>
  <si>
    <t>XENONE HEALTHCARE</t>
  </si>
  <si>
    <t>PFK ELEAS LLP</t>
  </si>
  <si>
    <t>IMCD KENYA</t>
  </si>
  <si>
    <t>SODIUM CMC - VISCOCI</t>
  </si>
  <si>
    <t>ACCEL N 101 B</t>
  </si>
  <si>
    <t>FLOCEL 1</t>
  </si>
  <si>
    <t>MCC PH 112</t>
  </si>
  <si>
    <t>TRIDENT</t>
  </si>
  <si>
    <t>ACCEL N 102 B</t>
  </si>
  <si>
    <t>ACCEL N 112 B</t>
  </si>
  <si>
    <t>CCS PRIMELLOSE</t>
  </si>
  <si>
    <t>PHARMACE</t>
  </si>
  <si>
    <t>MCC USP/NF EP JP</t>
  </si>
  <si>
    <t>PTREE ASSOCIATES</t>
  </si>
  <si>
    <t>OXACO SDN BHD</t>
  </si>
  <si>
    <t>AVICEL PH102</t>
  </si>
  <si>
    <t>MCC pH- 112 BP B</t>
  </si>
  <si>
    <t>MCC 102 RANQ</t>
  </si>
  <si>
    <t>101 COMPRECEL</t>
  </si>
  <si>
    <t>MCC NF COMPRECEL M112D+,MINGTAIRAW</t>
  </si>
  <si>
    <t>MCC NF COMPRECEL M112D+,MINGTAI RAW</t>
  </si>
  <si>
    <t>MCC NF 101 COMPRECEL M101D+ MINGTAI</t>
  </si>
  <si>
    <t>MCC NF/IP/PH.E/BP AVICEL PH101,DUPONT</t>
  </si>
  <si>
    <t>TIO2 MT 100Z ( MICRONIZED TITANIUM DIOXI</t>
  </si>
  <si>
    <t>HERBOVEDA</t>
  </si>
  <si>
    <t>SAMPADA HEALTH CARE</t>
  </si>
  <si>
    <t>RHEOLLOSE-ULVP IP (SODIUM CARBOXY METHYLCELLULOSE)</t>
  </si>
  <si>
    <t>MICROCRYSTALLINE CELLULOSE PH 102</t>
  </si>
  <si>
    <t>MCCP PH 200-*SPREY DRIED</t>
  </si>
  <si>
    <t>MCCP 112-SPREY SPREY DRIED</t>
  </si>
  <si>
    <t>CROSS CARMELLOSE SODIUM BP/USP</t>
  </si>
  <si>
    <t>SIMCA LABS</t>
  </si>
  <si>
    <t>CROSS CARMELLOSE SODIUM IP</t>
  </si>
  <si>
    <t>CROSS CARMELLOSE SODIUM IP DISOLWELL/WH</t>
  </si>
  <si>
    <t>OMNICA</t>
  </si>
  <si>
    <t>SODIUM STARCH GLYCOLLATE</t>
  </si>
  <si>
    <t>ELIXIR</t>
  </si>
  <si>
    <t>SODIUM CARBOXYMETHYL CELLULOSE</t>
  </si>
  <si>
    <t>CROSS CARMELLOSE SODIUM USP</t>
  </si>
  <si>
    <t>SODIUM STARCH GLYCOLATE IP</t>
  </si>
  <si>
    <t>MICROCRYSTALLINE CELLULOSE IP MICCEL-200</t>
  </si>
  <si>
    <t>MICROCRYSTALLINE CELLULOSE PH-101</t>
  </si>
  <si>
    <t>MICROCRYSTALLINE CELLULOSE PH 101</t>
  </si>
  <si>
    <t>MICROCRYSTALLINE CELLULOSE ( SPRAY DRIED)</t>
  </si>
  <si>
    <t>CROSS CARMELLOSE SODIUM</t>
  </si>
  <si>
    <t>NEPAL AUSHADHI</t>
  </si>
  <si>
    <t>CROSS CARMELLOSE SODIUM USP/IP-1</t>
  </si>
  <si>
    <t>PHARMONICS</t>
  </si>
  <si>
    <t>SODIUM STARCH GLYCOATE IP</t>
  </si>
  <si>
    <t>SODIUM CARBOXY METHYL CELLULOSE DVP SPL</t>
  </si>
  <si>
    <t>SODIUM CARBOXY METHYL CELLULOSE SCMC</t>
  </si>
  <si>
    <t>INDO PIGMENTS</t>
  </si>
  <si>
    <t>J K PAINTS</t>
  </si>
  <si>
    <t>CROSS CARMELLOSE SODIUM BP/NF</t>
  </si>
  <si>
    <t>Q-MED</t>
  </si>
  <si>
    <t>SODIUM CARBOXY METHYL CELLULOSE SCMC D</t>
  </si>
  <si>
    <t>DHARIYAL</t>
  </si>
  <si>
    <t>S R DRUG</t>
  </si>
  <si>
    <t>MICRO CRYSTALLINE CELLULOSE ACCEL N 102</t>
  </si>
  <si>
    <t>MICROCRYSTALLINE CELLULOSE</t>
  </si>
  <si>
    <t>MICROCRYSTALLINE CELLULOSE-102(MCCP-102)</t>
  </si>
  <si>
    <t>MICRO CRYSTALLNE CELLULOSE (PHARMACEUTICALS RAW MATERIALS)</t>
  </si>
  <si>
    <t>CROSCARMELLOSE SODIUM USP</t>
  </si>
  <si>
    <t>MICROCRYSTALLINE CELLULOSE POWDER 102 IP</t>
  </si>
  <si>
    <t>J J LABS</t>
  </si>
  <si>
    <t>MICROCRYSTALLINE CELLULOSE IP-112</t>
  </si>
  <si>
    <t>MICCEL-101 (MCCP PH 101 IP)</t>
  </si>
  <si>
    <t>CCS BP, USP-NF CROSCARMELLOSE SODIUM BP</t>
  </si>
  <si>
    <t>MICRO CRYSTALLINE CELLULOSE ACCEL N 101</t>
  </si>
  <si>
    <t>CARBOXY METHYL CELLULOSE</t>
  </si>
  <si>
    <t>BERGER JENSON</t>
  </si>
  <si>
    <t>MICROCRYSTALLINE CELLULOSE SPRAY DRIED</t>
  </si>
  <si>
    <t>MICROCRYSTALLINE CELLULOSE MCCP PH102</t>
  </si>
  <si>
    <t>FLOCEL 200 (MICROCRYSTALLINE CELLULOSE)</t>
  </si>
  <si>
    <t>MCCP 102- SPRAY DRIED IP</t>
  </si>
  <si>
    <t>SODIUM STARCH GLYCOLLATE IP</t>
  </si>
  <si>
    <t>MICRO CRYSTALLINE CELLULOSE ACCEL N 102IP</t>
  </si>
  <si>
    <t>MICRO CRYSTALLINE CELLULOSE ACCEL N 101IP</t>
  </si>
  <si>
    <t>CMC CARBOXYMETHYL CELLULOSE INDUSTRIAL</t>
  </si>
  <si>
    <t>YASH INTERNATIONAL</t>
  </si>
  <si>
    <t>CROSS CARMELLOSE SODIUM IP MANUFACTURING AMISH</t>
  </si>
  <si>
    <t>MICROCRYSTALLINE CELLULOSE POWDER 101 IP</t>
  </si>
  <si>
    <t>MICROCRYSTALLINE CELLULOSE POWDER FLOCEL</t>
  </si>
  <si>
    <t>CELLULOSE MICROCRYSTALLINE ACCEL 101</t>
  </si>
  <si>
    <t>MICROCRYSTALLINE CELLULOSE AS PER INV</t>
  </si>
  <si>
    <t>ACCEL-102 N MCC NSD (INDUSTRIAL GRADE)</t>
  </si>
  <si>
    <t>MICRO CRYSTALLINE CELLULOSE PH-101 BP.MF</t>
  </si>
  <si>
    <t>NORTH KOREA</t>
  </si>
  <si>
    <t>MICRO CRYSTALLINE CELLULOSE 102 FCC</t>
  </si>
  <si>
    <t>MICROCRYSTALLINE CELLULOSE ACCEL 102</t>
  </si>
  <si>
    <t>MICROCRYSTALLINE CELLULOSE ACCEL-101</t>
  </si>
  <si>
    <t>OTHER CELLULOSE # ITS CHEMICAL DERIVATESMICROCRYSTALLINE CELLULOSE POWDER (ALPHA CELLULOSE) AS PER INV &amp; PKL</t>
  </si>
  <si>
    <t>TO</t>
  </si>
  <si>
    <t>CROSCARMELLOSE SODIUM (VIVASOL GF) USP</t>
  </si>
  <si>
    <t>M/S MARTIN DOW LTD</t>
  </si>
  <si>
    <t>CROSS CARMELLOSE SODIUM (CCSP) BP/USP</t>
  </si>
  <si>
    <t>MICROCRYSTALLINE CELLULOSE MCC 200 USP</t>
  </si>
  <si>
    <t>MICROCRYSTALLINE CELLULOSE MCC RC 591</t>
  </si>
  <si>
    <t>MICROCRYSTALLINE CELLULOSE MCC 102 USP</t>
  </si>
  <si>
    <t>MICROCRYSTALLINE CELLULOSE PH 102 BP/USP</t>
  </si>
  <si>
    <t>CELLULOSE AND ITS CHEMICAL DERIVATIVES</t>
  </si>
  <si>
    <t>LLOYD LABS</t>
  </si>
  <si>
    <t>SODIUM CARBOXY METHYL CELLULOSE SCMC DCC</t>
  </si>
  <si>
    <t>MICRO CRYSTALLINE CELLULOSE 101</t>
  </si>
  <si>
    <t>MICRO CRYSTALLINE CELLULOSE 102</t>
  </si>
  <si>
    <t>MICROCRYSTALLINE CELLULOSE 200 :EP/USP/N</t>
  </si>
  <si>
    <t>MICROCRYSTALLINE CELLULOSE USP-NF/</t>
  </si>
  <si>
    <t>ACECEL 101 MICROCRYSTALLINE CELLULOSE POWDER PH EUR (AS PER INV &amp; PKL)</t>
  </si>
  <si>
    <t>HICEL 50M MICROCRYSTALLINE CELLULOSE POWDER PH EUR (AS PER INV &amp; PKL)</t>
  </si>
  <si>
    <t>HICEL 90M MICROCRYSTALLINE CELLULOSE POWDER PH EUR (AS PER INV &amp; PKL)</t>
  </si>
  <si>
    <t>ACECEL 102 MICROCRYSTALLINE CELLULOSE POWDER PH EUR (AS PER INV &amp; PKL)</t>
  </si>
  <si>
    <t>MAGNESIUM STEARATE MFG.BY PRACHIN CHEMIC</t>
  </si>
  <si>
    <t>LLC PharmConcept</t>
  </si>
  <si>
    <t>LOK-BETA</t>
  </si>
  <si>
    <t>LLC PHARMCONCEPT</t>
  </si>
  <si>
    <t>MICROCRYSTALLINE CELLULOSE AMCELL 101</t>
  </si>
  <si>
    <t>AMSTER</t>
  </si>
  <si>
    <t>MICROCRYSTALLINE CELLULOSE AMCELL 102</t>
  </si>
  <si>
    <t>MICROCRYSTALLINE CELLULOSE 102 PACKIN</t>
  </si>
  <si>
    <t>MICROCRYSTALLINE CELLULOSE CHEMICEL 960</t>
  </si>
  <si>
    <t>Microcrystalline Cellulose Grade 102 Bat</t>
  </si>
  <si>
    <t>BG MILK JSC</t>
  </si>
  <si>
    <t>Microcrystalline Cellulose Grade 200 Bat</t>
  </si>
  <si>
    <t>Microcrystalline Cellulose Grade 112 Bat</t>
  </si>
  <si>
    <t>Microcrystalline Cellulose &amp; Carboxymet</t>
  </si>
  <si>
    <t>JSC PHARMSTANDARD</t>
  </si>
  <si>
    <t>MICROCRYSTALLINE CELLULOSE CHEMICEL PH-1</t>
  </si>
  <si>
    <t>MICROCRYSTALLINE CELLULOSE CHEMICEL PH-2</t>
  </si>
  <si>
    <t>MICROCRYSTALLINE CELLULOSE AND CARBOXYME</t>
  </si>
  <si>
    <t>HICEL 50M MICROCRYSTALLINE CELLULOSE</t>
  </si>
  <si>
    <t>FLOCEL 101 PLUS MICROCRYSTALLINE CELLULOSE PH EUR (AS PER INVOICE)</t>
  </si>
  <si>
    <t>JODAS EXPOIM</t>
  </si>
  <si>
    <t>OOO JODAS EXPOIM</t>
  </si>
  <si>
    <t>Slovenia</t>
  </si>
  <si>
    <t>MICROCRYSTALLINE CELLULOSE PRIMECEF PH-2</t>
  </si>
  <si>
    <t>MICROCRYSTALLINE CELLULOSE 102 BATCH NO</t>
  </si>
  <si>
    <t>MICROCRYSTALLINE CELLULOSE 101 BATCH NO</t>
  </si>
  <si>
    <t>MICCEL 102 MICROCRYSTALLINE CELLULOSE</t>
  </si>
  <si>
    <t>MICCEL 102 ( PRIME ) MICROCRYSTALLINE CELLULOSE</t>
  </si>
  <si>
    <t>MICCEL 101 ( PRIME ) MICROCRYSTALLINE CELLULOSE</t>
  </si>
  <si>
    <t>MICROCRYSTALLINE CELLULOSE POWDER - 102USP/EP (ACECEL102)</t>
  </si>
  <si>
    <t>MICROCRYSTALLINE CELLULOSE POWDER - 101USP/EP (ACECEL101)</t>
  </si>
  <si>
    <t>HICEL 90M MICROCRYSTALLINE CELLULOSE</t>
  </si>
  <si>
    <t>MICCEL 101 MICROCRYSTALLINE CELLULOSE</t>
  </si>
  <si>
    <t>CROSCARMELLOSE SODIUM PH.EUR. HILOSE</t>
  </si>
  <si>
    <t>Magnesium Stearate BP Powder</t>
  </si>
  <si>
    <t>SODIUM STARCH GLYCOLATE BP (TYPE-A) MFG</t>
  </si>
  <si>
    <t>SODIUM CARBOXY METHYL CELLULOSE SCMC-70</t>
  </si>
  <si>
    <t>TABCELL MICROCRYSTALLINE CELLULOSEPH-10</t>
  </si>
  <si>
    <t>PHARMACEUTICAL RAW MATERIAL- MICROCRYSTA</t>
  </si>
  <si>
    <t>S B PHARMACHEM</t>
  </si>
  <si>
    <t>MICROCRYSTALLINE CELLULOSE ACCEL MCCP</t>
  </si>
  <si>
    <t>MICROCRYSTALLINE CELLULOSE ACCEL-112</t>
  </si>
  <si>
    <t>AC-DI-SOL SD-711 CrosCarmellose Sodium</t>
  </si>
  <si>
    <t>SWEDEN</t>
  </si>
  <si>
    <t>MICROCRYSTALLINE CELLULOSE POWDER</t>
  </si>
  <si>
    <t>Croscarmellose Sodium BP GST-24AACFP62</t>
  </si>
  <si>
    <t>SODIUM CARBOXYMETHYL CELLULOSE - VISCOCI</t>
  </si>
  <si>
    <t>Microcrystalline Cellulose sodium USP</t>
  </si>
  <si>
    <t>KEKO PHARMA</t>
  </si>
  <si>
    <t>Sodium Carboxy Methyl Cellulose BP</t>
  </si>
  <si>
    <t>CELLULOSE AND ITS CHEMICAL DERIVATIVES ( SODIUM CARBOXY METHYL CELLULOSE) (AS PER INVOICE)</t>
  </si>
  <si>
    <t>SODIUM CARBOXY METHYL CELLULOSE</t>
  </si>
  <si>
    <t>CARBOXYMETHYL CELLULOSE SODIUM SALT MEDI</t>
  </si>
  <si>
    <t>ONI CORP CO LTD</t>
  </si>
  <si>
    <t>HICEL HD 50M MICROCRYSTALLINE CELLULOSE</t>
  </si>
  <si>
    <t>CARBOXYMETHYL CELLULOSE SODIUM SALT CMC</t>
  </si>
  <si>
    <t>MICROCRYSTALLINE CELLULOSE GRADE RQ 102</t>
  </si>
  <si>
    <t>MICROCRYSTALLINE CELLULOSE ACCEL -105</t>
  </si>
  <si>
    <t>SANCEL-102 MICROCRYSTALLINE CELLULOSE USP/EP/BP</t>
  </si>
  <si>
    <t>TABCELL L MICROCRYSTALLINE CELLULOSE USP/NF (PH-102) GRADE: SPRAY DRIED</t>
  </si>
  <si>
    <t>HICEL SMCC HD90M SILICIFIED</t>
  </si>
  <si>
    <t>CROSCARMELLOSE SODIUM USP-NF/PH.EUR.</t>
  </si>
  <si>
    <t>MADE IN INDIA CELLULOSE AND ITS CHEMICAL</t>
  </si>
  <si>
    <t>UNISYNTH CHEMICALS</t>
  </si>
  <si>
    <t>CROSCARMELLOSE SODIUM USP (CELLOSOL)</t>
  </si>
  <si>
    <t>MANA PHARMA SL</t>
  </si>
  <si>
    <t>SODIUM CARBOXYMETHYL CELLULOSE SUPP:AMI</t>
  </si>
  <si>
    <t>MICROCRYSTALLINE CELLULOSE POWDER USP 10</t>
  </si>
  <si>
    <t>MIRAY KIMYA</t>
  </si>
  <si>
    <t>MICROCRYSTALLINE CELLULOSE 102 - BATCH N</t>
  </si>
  <si>
    <t>MICROCRYSTALLINE CELLULOSE 101 -BATCH NO</t>
  </si>
  <si>
    <t>MICROCRYSTALLINE CELLULOSE 112 USP FLOC</t>
  </si>
  <si>
    <t>MANA PHARMA SL CARR DE</t>
  </si>
  <si>
    <t>MICROCRYSTALLINE CELLULOSE GRADE RQ 101</t>
  </si>
  <si>
    <t>NOBLAZE</t>
  </si>
  <si>
    <t>MICROCRYSTALLINE CELLULOSE GRADE RQ 200</t>
  </si>
  <si>
    <t>Cellulose Powder</t>
  </si>
  <si>
    <t>MR CHEMIE INDIA</t>
  </si>
  <si>
    <t>PACIFIC DISTRIBUTION</t>
  </si>
  <si>
    <t>MICROCRYSTALLINE CELLULOSEM112 BP/USP.</t>
  </si>
  <si>
    <t>MICCEL CMC-591 MICROCRYSTALLINE CELLULOS</t>
  </si>
  <si>
    <t>MICCEL 102 MICROCRYSTALLINE CELLULOSE U</t>
  </si>
  <si>
    <t>MICROCRYSTALLINE CELLULOSE USP-NF HICEL</t>
  </si>
  <si>
    <t>MICROCRYSTALLINE CELLULOSE ACCEL-102</t>
  </si>
  <si>
    <t>HICEL 50M (MICROCRYSTALLINE CELLULOSE POWDER USP 43 / NF 38) DETAILS AS PER INVOICE &amp; PACKING LIST</t>
  </si>
  <si>
    <t>ACECEL 102 (MICROCRYSTALLINE CELLULOSE POWDER USP 43 / NF 38) DETAILS AS PER INVOICE &amp; PACKING LIST</t>
  </si>
  <si>
    <t>ACECEL 101 (MICROCRYSTALLINE CELLULOSE POWDER USP 43 / NF 38) DETAILS AS PER INVOICE &amp; PACKING LIST</t>
  </si>
  <si>
    <t>HICEL 90M (MICROCRYSTALLINE CELLULOSE POWDER USP 43 / NF 38) DETAILS AS PER INVOICE &amp; PACKING LIST</t>
  </si>
  <si>
    <t>MICROCRYSTALLINE CELLULOSE PRIMECEL PH-101</t>
  </si>
  <si>
    <t>MICROCRYSTALLINE CELLULOSE PRIMECEL PH-102</t>
  </si>
  <si>
    <t>CELLULOSE AND ITS CHEMICAL DERIVATIVES (SODIUM CARBOXY METHYL CELLULOSE) (AS PER INVOICE)</t>
  </si>
  <si>
    <t>MICROCRYSTALLINE CELLULOSE ACCEL N 101 B</t>
  </si>
  <si>
    <t>MICROCRYSTALLINE CELLULOSE NF/PH.EUR.</t>
  </si>
  <si>
    <t>ACECEL 102 MICROCRYSTALLINE CELLULOSE POWDER EP 102 (DETAILS AS PER INVOICE &amp; PACKING LIST)</t>
  </si>
  <si>
    <t>MICROCRYSTALLINE CELLULOSE CHEMICEL PH-112</t>
  </si>
  <si>
    <t>MICROCRYSTALLINE CELLULOSE CHEMICEL PH-102</t>
  </si>
  <si>
    <t>CMC (VIVASOL GF) USP</t>
  </si>
  <si>
    <t>MCC FR-CELL 102 U</t>
  </si>
  <si>
    <t>MCC FR-CELL 200 U</t>
  </si>
  <si>
    <t>VOYANT</t>
  </si>
  <si>
    <t>EUROASIA</t>
  </si>
  <si>
    <t>ACECEL 101</t>
  </si>
  <si>
    <t>SODIUM CARBOXY METHYL CELLULOSE SCMC-70%</t>
  </si>
  <si>
    <t>MKVN CHEMICALS</t>
  </si>
  <si>
    <t>Microcrystalline Cellulose USP/NF Grade</t>
  </si>
  <si>
    <t>PROBLEND LDSILICIFIED MICROCRYSTALLINE</t>
  </si>
  <si>
    <t>BIORICH PHARMA</t>
  </si>
  <si>
    <t>V 2 IMPEX</t>
  </si>
  <si>
    <t>RFA</t>
  </si>
  <si>
    <t>TIO</t>
  </si>
  <si>
    <t>CELLULOSE DERIVATIVES</t>
  </si>
  <si>
    <t>AZELIS(INDIA)</t>
  </si>
  <si>
    <t>ITACEL</t>
  </si>
  <si>
    <t>MCC-101</t>
  </si>
  <si>
    <t xml:space="preserve">Brazil </t>
  </si>
  <si>
    <t>CHANGSHU SCIENCE &amp; TECH</t>
  </si>
  <si>
    <t>PARSONS NUTRITIONALS</t>
  </si>
  <si>
    <t>PRATIK CHEMICALS</t>
  </si>
  <si>
    <t>FOSHAN EVER SHINE</t>
  </si>
  <si>
    <t>KAKKAT DRUGS &amp; CHEM</t>
  </si>
  <si>
    <t xml:space="preserve">ARYAN ENTERPRISE </t>
  </si>
  <si>
    <t>Z &amp; F SUNGOLD</t>
  </si>
  <si>
    <t>S CMC</t>
  </si>
  <si>
    <t>HI TECH EQUIPMENTS</t>
  </si>
  <si>
    <t>AME ENERGY</t>
  </si>
  <si>
    <t>ANHUI SUNHERE PHARMA</t>
  </si>
  <si>
    <t xml:space="preserve">KKALP CHEM </t>
  </si>
  <si>
    <t xml:space="preserve">China </t>
  </si>
  <si>
    <t xml:space="preserve">SJ PHARMA ENTERPRISES </t>
  </si>
  <si>
    <t>M/S.QINGDAO ICD BIOCHEM</t>
  </si>
  <si>
    <t xml:space="preserve">AAKAR ENTERPRISES </t>
  </si>
  <si>
    <t>SHANDONG</t>
  </si>
  <si>
    <t>KPL INTERNATIONAL</t>
  </si>
  <si>
    <t>ANUSAN POLYMERS</t>
  </si>
  <si>
    <t>VICTOR NUTRA</t>
  </si>
  <si>
    <t>HARMAN FINOCHEM</t>
  </si>
  <si>
    <t>HANGZHOU COPIORE</t>
  </si>
  <si>
    <t>TRUE COLORS</t>
  </si>
  <si>
    <t xml:space="preserve">WUXI LEO TECH </t>
  </si>
  <si>
    <t xml:space="preserve">BABA ENTERPRISES </t>
  </si>
  <si>
    <t>NOURYON</t>
  </si>
  <si>
    <t>JAI ARAVALI INDUS</t>
  </si>
  <si>
    <t xml:space="preserve">Finland </t>
  </si>
  <si>
    <t xml:space="preserve">VIBRANT SPECIALITIES </t>
  </si>
  <si>
    <t xml:space="preserve">France </t>
  </si>
  <si>
    <t>DABUR</t>
  </si>
  <si>
    <t>GLENMARK PHARMA</t>
  </si>
  <si>
    <t>BIOGRUND</t>
  </si>
  <si>
    <t>CCS SODIUM</t>
  </si>
  <si>
    <t>Merck Life Science</t>
  </si>
  <si>
    <t>MCC CELLETS 100</t>
  </si>
  <si>
    <t>PHARMATRANS</t>
  </si>
  <si>
    <t>MCC CELLETS 127</t>
  </si>
  <si>
    <t>MCC CELLETS 175</t>
  </si>
  <si>
    <t>MCC CELLETS 350</t>
  </si>
  <si>
    <t>MCC CELLETS 700</t>
  </si>
  <si>
    <t>MCC CELLETS 780</t>
  </si>
  <si>
    <t>MYLAN LABS</t>
  </si>
  <si>
    <t>DUPONT NUTRA</t>
  </si>
  <si>
    <t>AVICEL(R) PH-302</t>
  </si>
  <si>
    <t>SIGNET</t>
  </si>
  <si>
    <t>AVICEL(R) PH-112</t>
  </si>
  <si>
    <t>AVICEL PH-113</t>
  </si>
  <si>
    <t>AVICEL PH-102</t>
  </si>
  <si>
    <t>AVICEL (R) PH-112</t>
  </si>
  <si>
    <t>AVICEL PH-101</t>
  </si>
  <si>
    <t>AVICEL PH-112</t>
  </si>
  <si>
    <t>AVICEL PH-105</t>
  </si>
  <si>
    <t>AVICEL PH-301</t>
  </si>
  <si>
    <t>AVICEL(R) PH-101</t>
  </si>
  <si>
    <t>DANISCO NUTRA &amp; BIO</t>
  </si>
  <si>
    <t>IND SWIFT</t>
  </si>
  <si>
    <t xml:space="preserve">Ireland </t>
  </si>
  <si>
    <t>AVICEL(R) PH-200</t>
  </si>
  <si>
    <t>AVICEL(R) PH-102</t>
  </si>
  <si>
    <t>FERRERO</t>
  </si>
  <si>
    <t>CALCIUM CMC</t>
  </si>
  <si>
    <t>YASHAM SPECIALITY</t>
  </si>
  <si>
    <t xml:space="preserve">Japan </t>
  </si>
  <si>
    <t>DR.REDDY'S</t>
  </si>
  <si>
    <t>NAGASE &amp; CO</t>
  </si>
  <si>
    <t xml:space="preserve">Netherlands </t>
  </si>
  <si>
    <t xml:space="preserve">ANSHUL LIFE SCIENCES </t>
  </si>
  <si>
    <t>COMPRECEL M101 MCC</t>
  </si>
  <si>
    <t>COMPRECEL M112 MCC</t>
  </si>
  <si>
    <t>COMPRECEL SMCC 90</t>
  </si>
  <si>
    <t>NEOCEL C91 MCC</t>
  </si>
  <si>
    <t>COMPRECEL M102</t>
  </si>
  <si>
    <t xml:space="preserve">Taiwan </t>
  </si>
  <si>
    <t>MCC-AVICEL PH105</t>
  </si>
  <si>
    <t>USA</t>
  </si>
  <si>
    <t>AMWAY ENTERPRISES</t>
  </si>
  <si>
    <t>ACCESS GROUP</t>
  </si>
  <si>
    <t>ASHLAND INGREDIENTS</t>
  </si>
  <si>
    <t>CHEMICAL CONCEPTS</t>
  </si>
  <si>
    <t xml:space="preserve">MCC SILICIFIED </t>
  </si>
  <si>
    <t>September</t>
  </si>
  <si>
    <t>PHARMACELTM 101</t>
  </si>
  <si>
    <t>PHARMACELTM 102</t>
  </si>
  <si>
    <t>PHARMACELR 112</t>
  </si>
  <si>
    <t>ACECEL-102</t>
  </si>
  <si>
    <t>ACECEL- 101</t>
  </si>
  <si>
    <t>ACECEL- 112</t>
  </si>
  <si>
    <t>ACECEL- 102</t>
  </si>
  <si>
    <t>ACECEL-112</t>
  </si>
  <si>
    <t>ACECEL-101</t>
  </si>
  <si>
    <t>Angola</t>
  </si>
  <si>
    <t>LTR</t>
  </si>
  <si>
    <t>ARPITHA AROMATICS</t>
  </si>
  <si>
    <t>ACE FORTUNE</t>
  </si>
  <si>
    <t>SODIUM CCM</t>
  </si>
  <si>
    <t>DSS</t>
  </si>
  <si>
    <t>FLOCEL 102</t>
  </si>
  <si>
    <t>ALPHA PHARM</t>
  </si>
  <si>
    <t>ZISKA PHARMA</t>
  </si>
  <si>
    <t>STANDARD CHARTERED BANK</t>
  </si>
  <si>
    <t>SOIUM CMC</t>
  </si>
  <si>
    <t>RADIANT NUTRA</t>
  </si>
  <si>
    <t>BEACON PHARMA</t>
  </si>
  <si>
    <t>GODREJ CONSUMER</t>
  </si>
  <si>
    <t>NEW ERA LTD</t>
  </si>
  <si>
    <t>MCC SPHERE 200</t>
  </si>
  <si>
    <t>MEGHNA BANK LTD</t>
  </si>
  <si>
    <t>MS MIESTONE CHEM</t>
  </si>
  <si>
    <t>MS MILESTONE CHEM</t>
  </si>
  <si>
    <t>FLOCEL 101</t>
  </si>
  <si>
    <t>FLOCEL 200</t>
  </si>
  <si>
    <t>HINDCEL 101</t>
  </si>
  <si>
    <t>HINDCEL 591</t>
  </si>
  <si>
    <t>HINDCEL 102</t>
  </si>
  <si>
    <t>GANGWAL HEALTHCARE</t>
  </si>
  <si>
    <t>PRIME BANK</t>
  </si>
  <si>
    <t>LIBBS FARMA</t>
  </si>
  <si>
    <t>SM EMPREENDIMENTOS</t>
  </si>
  <si>
    <t>Burundi</t>
  </si>
  <si>
    <t>FOOD PROCESS MACHINERY</t>
  </si>
  <si>
    <t>VICTORY BEVERAGES</t>
  </si>
  <si>
    <t>MSVICTORY BEVERAGES</t>
  </si>
  <si>
    <t>SANCEL-101</t>
  </si>
  <si>
    <t>SANCEL-102</t>
  </si>
  <si>
    <t>SANCEL-90</t>
  </si>
  <si>
    <t>SANCEL-112</t>
  </si>
  <si>
    <t>PHARMACEL 101</t>
  </si>
  <si>
    <t>SCHOTT BIOTEC</t>
  </si>
  <si>
    <t>BORA PHARMA</t>
  </si>
  <si>
    <t>MCC &amp; SCMC</t>
  </si>
  <si>
    <t>DIPL WIRTSCH</t>
  </si>
  <si>
    <t>PHARMACEL R101</t>
  </si>
  <si>
    <t>ANDROMA LABS</t>
  </si>
  <si>
    <t>MAGNIM BIOTECH</t>
  </si>
  <si>
    <t>EVER GREEN PHARMA</t>
  </si>
  <si>
    <t>CCM HILOSE</t>
  </si>
  <si>
    <t>ACCEL - 102</t>
  </si>
  <si>
    <t>COPENHAGEN ALSIANO</t>
  </si>
  <si>
    <t>Dominican</t>
  </si>
  <si>
    <t>CONSIGNEE FARACH S ARNC</t>
  </si>
  <si>
    <t>MARWA PHARMA</t>
  </si>
  <si>
    <t>SOLVOSTAR SSG</t>
  </si>
  <si>
    <t>ADCHEM INTERNATIONAL</t>
  </si>
  <si>
    <t>DABUR INTERNATIONAL</t>
  </si>
  <si>
    <t>CIB Bank</t>
  </si>
  <si>
    <t>CHEMICEL 101 &amp; 102</t>
  </si>
  <si>
    <t>CHEMICEL 101</t>
  </si>
  <si>
    <t xml:space="preserve">MCC PH 102 </t>
  </si>
  <si>
    <t>AMCELL 101</t>
  </si>
  <si>
    <t>Gabon</t>
  </si>
  <si>
    <t>FIZA HEALTHCARE</t>
  </si>
  <si>
    <t>LA SANTE PHARMA</t>
  </si>
  <si>
    <t>FLOCEL 112</t>
  </si>
  <si>
    <t>WEISSENBORN GMBH</t>
  </si>
  <si>
    <t>FLOCEL105</t>
  </si>
  <si>
    <t>FLOCEL101</t>
  </si>
  <si>
    <t>STERAC TRANSPORTLOGISTIK</t>
  </si>
  <si>
    <t>CHEMICEL 112</t>
  </si>
  <si>
    <t>LEXZAU SCHARBAUGMBH CO</t>
  </si>
  <si>
    <t>ACCEL N102</t>
  </si>
  <si>
    <t>GTC CHEMICALS</t>
  </si>
  <si>
    <t>PT EKACITTA DIAN PERSADA</t>
  </si>
  <si>
    <t>PACIFIC TBK GEDUNG</t>
  </si>
  <si>
    <t>FLOCEL102</t>
  </si>
  <si>
    <t>JAKARTA INDONESIA</t>
  </si>
  <si>
    <t>GLOBAL MERCHANTS</t>
  </si>
  <si>
    <t>NOGEN PHARMED CASPIAN</t>
  </si>
  <si>
    <t>SHEVLIN PHARMA</t>
  </si>
  <si>
    <t>NOGEN PHARMED</t>
  </si>
  <si>
    <t>SKJ HEALTHCARE</t>
  </si>
  <si>
    <t>BAGHDAD IRAQ</t>
  </si>
  <si>
    <t>AWAMEDICA PESHAWA</t>
  </si>
  <si>
    <t>AVICELPH102</t>
  </si>
  <si>
    <t>UNICHEM LABS</t>
  </si>
  <si>
    <t>NICHE GENERICS LTD</t>
  </si>
  <si>
    <t>SUISSE NUTRAINGREDIENT</t>
  </si>
  <si>
    <t>PAREKH ENTERPRISE</t>
  </si>
  <si>
    <t>KENYA KENYA</t>
  </si>
  <si>
    <t>ORDE OF</t>
  </si>
  <si>
    <t>LEEKO UGANDA LTD</t>
  </si>
  <si>
    <t>KIMSY PHARMA</t>
  </si>
  <si>
    <t>REVIVE PHARMA</t>
  </si>
  <si>
    <t>ACCEL N 101</t>
  </si>
  <si>
    <t>U C LTD</t>
  </si>
  <si>
    <t>DIAMOND TRUST BANK</t>
  </si>
  <si>
    <t>Kuwait</t>
  </si>
  <si>
    <t>INDUSUN DRILLING FLUIDS</t>
  </si>
  <si>
    <t>NULL-UNITED OIL PROJECT</t>
  </si>
  <si>
    <t>Latvia</t>
  </si>
  <si>
    <t>OLAINFARM AS</t>
  </si>
  <si>
    <t>HIMEDIA LABS</t>
  </si>
  <si>
    <t>RAINBOW SARL</t>
  </si>
  <si>
    <t>TABCELL 102</t>
  </si>
  <si>
    <t>ACCEL 101</t>
  </si>
  <si>
    <t>ACCEL 112</t>
  </si>
  <si>
    <t>ACCEL N 112</t>
  </si>
  <si>
    <t>AVICEL PH200</t>
  </si>
  <si>
    <t>Malta</t>
  </si>
  <si>
    <t>CENTAUR PHARMA</t>
  </si>
  <si>
    <t>PHARMADOX HEALTHCARE</t>
  </si>
  <si>
    <t>DERIVADOS MACROQUIMICOS SA DE CV</t>
  </si>
  <si>
    <t>SEHYEX S A DE C</t>
  </si>
  <si>
    <t>ALI FARMA</t>
  </si>
  <si>
    <t>ACCEL N112</t>
  </si>
  <si>
    <t>AVICEL PH 101</t>
  </si>
  <si>
    <t>Nepal Remedies</t>
  </si>
  <si>
    <t>PREMIER DRUG HOUSE</t>
  </si>
  <si>
    <t>SUPREME HEALTHCARE</t>
  </si>
  <si>
    <t>J.J. LABs</t>
  </si>
  <si>
    <t>Nepal Pharma</t>
  </si>
  <si>
    <t>BIOGEN REMEDIES</t>
  </si>
  <si>
    <t>HUKAM PHARMA</t>
  </si>
  <si>
    <t>S.R.DRUG LABS</t>
  </si>
  <si>
    <t>SHREE RANI SATI TRADING</t>
  </si>
  <si>
    <t>J K PAINTS &amp; CHEMICAL</t>
  </si>
  <si>
    <t>S CMC 1044</t>
  </si>
  <si>
    <t>RB BRUSH INDUSTRIES</t>
  </si>
  <si>
    <t>MADHAV INTERNATIONAL</t>
  </si>
  <si>
    <t>SCMC IG1018</t>
  </si>
  <si>
    <t>UNILEVER NEPAL LTD</t>
  </si>
  <si>
    <t>SCMC 55</t>
  </si>
  <si>
    <t>R M CHEM</t>
  </si>
  <si>
    <t>S CMC 9148</t>
  </si>
  <si>
    <t>NOVA POLYCHEM</t>
  </si>
  <si>
    <t>S CMC-H5</t>
  </si>
  <si>
    <t>Q MED</t>
  </si>
  <si>
    <t>SAGAR ENTERPRISES</t>
  </si>
  <si>
    <t>KNP JAPAN PVT LTD</t>
  </si>
  <si>
    <t>AGARWAL FINECHEM</t>
  </si>
  <si>
    <t>SUPER TATA SOAP &amp; CHEM</t>
  </si>
  <si>
    <t>V M C PHARMA</t>
  </si>
  <si>
    <t>DEURALI JANTA PHARMA</t>
  </si>
  <si>
    <t>MCCP-102</t>
  </si>
  <si>
    <t>ACCEL N 102</t>
  </si>
  <si>
    <t>MICCEL-101</t>
  </si>
  <si>
    <t>HICEL 9OM</t>
  </si>
  <si>
    <t>MCCP 102 IP/BP</t>
  </si>
  <si>
    <t>COMPRECEL 102</t>
  </si>
  <si>
    <t>MCCP PH 200</t>
  </si>
  <si>
    <t>PHARMACO INDUSTRIES</t>
  </si>
  <si>
    <t>M S TIME PHARMA</t>
  </si>
  <si>
    <t>NISHCHEM INTERNATIONAL</t>
  </si>
  <si>
    <t>PHARMAVIT EUROPE</t>
  </si>
  <si>
    <t>LRSA</t>
  </si>
  <si>
    <t>RLS INDIA</t>
  </si>
  <si>
    <t>FCS Nigeria LTD</t>
  </si>
  <si>
    <t>SHALINA LABS</t>
  </si>
  <si>
    <t>SHALINA HEALTHCARE</t>
  </si>
  <si>
    <t>DABUR INDIA LIMITED</t>
  </si>
  <si>
    <t>AFRICAN CONSUMER CARE</t>
  </si>
  <si>
    <t>FIRST CITY BANK</t>
  </si>
  <si>
    <t>FCS NIGERIA LTD</t>
  </si>
  <si>
    <t>FIRST CITY MONUMENT BANK</t>
  </si>
  <si>
    <t>MCC &amp; CMC RC 591</t>
  </si>
  <si>
    <t>AVICEL RC 591</t>
  </si>
  <si>
    <t>NABIQASIM INDUSTRIES</t>
  </si>
  <si>
    <t>CMC 1190</t>
  </si>
  <si>
    <t>Avicel Ph 101</t>
  </si>
  <si>
    <t>PHARMACELR 102</t>
  </si>
  <si>
    <t>IMPERLAC S A C LOTE</t>
  </si>
  <si>
    <t>PHARMACELR 101</t>
  </si>
  <si>
    <t>SCMC DCCOL-70</t>
  </si>
  <si>
    <t>MYSTICAL BIOTECH</t>
  </si>
  <si>
    <t>GABARITO ERUDITO</t>
  </si>
  <si>
    <t>MOSCOW RUSSIA</t>
  </si>
  <si>
    <t>CONSIGNEE KB</t>
  </si>
  <si>
    <t>AMCELL 102</t>
  </si>
  <si>
    <t>CHEMICEL PH 102</t>
  </si>
  <si>
    <t>CHEMICEL PH 101</t>
  </si>
  <si>
    <t>MCC 1000</t>
  </si>
  <si>
    <t>BIONIFY BIOSCIENCE</t>
  </si>
  <si>
    <t>LLC SAYNS</t>
  </si>
  <si>
    <t>ARKAN</t>
  </si>
  <si>
    <t>MVM INFOWAVES</t>
  </si>
  <si>
    <t>ARABIAN COLTS EST</t>
  </si>
  <si>
    <t>S MCC</t>
  </si>
  <si>
    <t>M/S. ACETO PTE LTD</t>
  </si>
  <si>
    <t>M S ACETO</t>
  </si>
  <si>
    <t>MS RANBAXY PHARMA</t>
  </si>
  <si>
    <t>EVERGREEN INDUSTRIES</t>
  </si>
  <si>
    <t>MICCEL-102</t>
  </si>
  <si>
    <t>MCC RQ-101</t>
  </si>
  <si>
    <t>MS NANOOM TECH</t>
  </si>
  <si>
    <t>MCC RQ-102</t>
  </si>
  <si>
    <t>KOREA BUSAN KOREA</t>
  </si>
  <si>
    <t>ACE HEALTHCARE (PVT) LTD</t>
  </si>
  <si>
    <t>SCMC-70</t>
  </si>
  <si>
    <t>Unilever Lanka Consumer</t>
  </si>
  <si>
    <t>MCC R101</t>
  </si>
  <si>
    <t>HATTON NATIONAL BANK</t>
  </si>
  <si>
    <t>AMANA BANK</t>
  </si>
  <si>
    <t>PARCEL-BD101</t>
  </si>
  <si>
    <t>HICEL XLM 90</t>
  </si>
  <si>
    <t>MCCP102</t>
  </si>
  <si>
    <t>KHS SYNCHEMICA CORP</t>
  </si>
  <si>
    <t>RASAYAN IMPEX</t>
  </si>
  <si>
    <t>FINEX INVESTMENT</t>
  </si>
  <si>
    <t>SCMC RM10844</t>
  </si>
  <si>
    <t>MOLECULAR CO LTD</t>
  </si>
  <si>
    <t>PHILADELPHIA PHARMA</t>
  </si>
  <si>
    <t>ACCESS PHARMA</t>
  </si>
  <si>
    <t>MCC SD102</t>
  </si>
  <si>
    <t>MCC-SD101</t>
  </si>
  <si>
    <t>MICCEL CMC- 591</t>
  </si>
  <si>
    <t>LIFE PHARMA FZE</t>
  </si>
  <si>
    <t>MEYER ORGANICS</t>
  </si>
  <si>
    <t>VITABIOTICS</t>
  </si>
  <si>
    <t>AMTEC HEALTHCARE</t>
  </si>
  <si>
    <t>SAREEA TRADING</t>
  </si>
  <si>
    <t>NOBLAZE TRADING</t>
  </si>
  <si>
    <t>HICEL MCG 591</t>
  </si>
  <si>
    <t>HICEL 90M</t>
  </si>
  <si>
    <t>JEBEL ALI JEBEL ALI</t>
  </si>
  <si>
    <t>MICRO SYNERGY PHARMA</t>
  </si>
  <si>
    <t>HRV GLOBAL LIFESCIENCES</t>
  </si>
  <si>
    <t>EXPERT INTERNATIONAL</t>
  </si>
  <si>
    <t>KONG HA INDUSTRIAL</t>
  </si>
  <si>
    <t>MR,ANGUPALE JIMMY RONALD</t>
  </si>
  <si>
    <t>NIGHTINGALE PHARMA</t>
  </si>
  <si>
    <t>PATCO EXPORTS</t>
  </si>
  <si>
    <t>RARA UNIVERSITY OF SCIENCE</t>
  </si>
  <si>
    <t>ASPIRE LABS</t>
  </si>
  <si>
    <t>IRRH SPECIALTY CHEMICALS</t>
  </si>
  <si>
    <t>IRRH ADDITIVES LLC</t>
  </si>
  <si>
    <t>ZENARA PHARMA</t>
  </si>
  <si>
    <t>IMPROVED PHARMA</t>
  </si>
  <si>
    <t>ACECEL R 101</t>
  </si>
  <si>
    <t>NUTRACEL 102</t>
  </si>
  <si>
    <t>MICCEL S-102</t>
  </si>
  <si>
    <t>MICCEL S-101</t>
  </si>
  <si>
    <t>ACECEL R 102</t>
  </si>
  <si>
    <t>CHEMICEL 200</t>
  </si>
  <si>
    <t>PARCEL-SD102</t>
  </si>
  <si>
    <t>PHARMACEL R102</t>
  </si>
  <si>
    <t>THINQ PHARMA</t>
  </si>
  <si>
    <t>PTS CONSULTING</t>
  </si>
  <si>
    <t>SAME AS</t>
  </si>
  <si>
    <t>PARCEL-BD102</t>
  </si>
  <si>
    <t>UZEBEKISTAN</t>
  </si>
  <si>
    <t>MEYER TERAPEUTICOS</t>
  </si>
  <si>
    <t>ASIA CHEMICAL CORP</t>
  </si>
  <si>
    <t>SMCC HD 90</t>
  </si>
  <si>
    <t>SAIGON PHARMA</t>
  </si>
  <si>
    <t>MICCEL 112</t>
  </si>
  <si>
    <t>VIETNAM CAT LAI</t>
  </si>
  <si>
    <t>AMBICEL 102</t>
  </si>
  <si>
    <t>HANOI PHARMA</t>
  </si>
  <si>
    <t>AMBICEL 101</t>
  </si>
  <si>
    <t>SOIUM CCM</t>
  </si>
  <si>
    <t>AVICEL</t>
  </si>
  <si>
    <t>EMCOCEL HD90</t>
  </si>
  <si>
    <t>BLANOSE SCMC</t>
  </si>
  <si>
    <t>TEXTURECEL SCMC</t>
  </si>
  <si>
    <t>MCC SPHERES 350</t>
  </si>
  <si>
    <t>MCC SPHERES 500</t>
  </si>
  <si>
    <t>CELLETS 200 MCC</t>
  </si>
  <si>
    <t>CELLETS 780 MCC</t>
  </si>
  <si>
    <t>AVICEL (R) PH-101</t>
  </si>
  <si>
    <t>AVICEL (R) PH-102</t>
  </si>
  <si>
    <t>AVICEL (R) PH-113</t>
  </si>
  <si>
    <t>AVICEL (R) PH-200</t>
  </si>
  <si>
    <t>AVICEL PH-103</t>
  </si>
  <si>
    <t>AVICEL PH-302</t>
  </si>
  <si>
    <t>AVICEL(R) PH-113</t>
  </si>
  <si>
    <t>AVICEL(R) SMCC 90</t>
  </si>
  <si>
    <t>AVICEL(R) RC-591</t>
  </si>
  <si>
    <t>CELPHERE CP-102 MCC</t>
  </si>
  <si>
    <t>CELPHERE CP-203 MCC</t>
  </si>
  <si>
    <t>CEOLUS MCC</t>
  </si>
  <si>
    <t>CEOLUS PH-101 JP MCC</t>
  </si>
  <si>
    <t>CEOLUS PH-102 MCC</t>
  </si>
  <si>
    <t>CEOLUS PH-102 JP MCC</t>
  </si>
  <si>
    <t>CEOLUS PH-301 MCC</t>
  </si>
  <si>
    <t xml:space="preserve">REACRONE CAB MICRO </t>
  </si>
  <si>
    <t>SODIUM CCM DISOLCEL</t>
  </si>
  <si>
    <t>COMPRECEL M101</t>
  </si>
  <si>
    <t>COMPRECEL M112</t>
  </si>
  <si>
    <t>COMPRECEL M200</t>
  </si>
  <si>
    <t>NEOCEL C91</t>
  </si>
  <si>
    <t>AVICEL PH101</t>
  </si>
  <si>
    <t>AQUALON SCMC</t>
  </si>
  <si>
    <t>AVICEL(R) CL-611</t>
  </si>
  <si>
    <t>AZELIS PVT LTD</t>
  </si>
  <si>
    <t>ITACEL FARM</t>
  </si>
  <si>
    <t xml:space="preserve">APOTEX INC, </t>
  </si>
  <si>
    <t>INDCHEMIE HEALTH</t>
  </si>
  <si>
    <t>WEIQIDA INTERNATIONAL</t>
  </si>
  <si>
    <t>PHOENIX CHEMICAL</t>
  </si>
  <si>
    <t>SHANGHAI HONEST</t>
  </si>
  <si>
    <t>DKSH INDIA PVT LTD</t>
  </si>
  <si>
    <t>CHONGQING LIHONG CHEM</t>
  </si>
  <si>
    <t>KAKKAT DRUGS &amp; CHEMICALS</t>
  </si>
  <si>
    <t>JIANGSU GUOTAI GUOMIAN</t>
  </si>
  <si>
    <t xml:space="preserve">PIOMA CHEMICALS </t>
  </si>
  <si>
    <t>SHANGHAI SHENGUANG CHEM</t>
  </si>
  <si>
    <t xml:space="preserve">Nipra Hydrocolloids </t>
  </si>
  <si>
    <t>ANQIU EAGLE CELLULOSEE</t>
  </si>
  <si>
    <t xml:space="preserve">PARAM CHEMICALS </t>
  </si>
  <si>
    <t>DONGYING LINGUANG</t>
  </si>
  <si>
    <t>BENTEC ORGANO CLAYS</t>
  </si>
  <si>
    <t>XUZHOU LIYUAN TECH</t>
  </si>
  <si>
    <t xml:space="preserve">KAMDHENU IMPEX, </t>
  </si>
  <si>
    <t>AGC INDUSTRIES</t>
  </si>
  <si>
    <t>URBAN VENTURE CORP</t>
  </si>
  <si>
    <t>ACTINIC SOLUTIONS</t>
  </si>
  <si>
    <t xml:space="preserve">ANUSAN POLYMERS </t>
  </si>
  <si>
    <t>VICTOR NUTRITION</t>
  </si>
  <si>
    <t>BAT-SOL EQUIPMENTS &amp; TECH</t>
  </si>
  <si>
    <t>Shandong Gelon Lib</t>
  </si>
  <si>
    <t>ITC LIMITED</t>
  </si>
  <si>
    <t xml:space="preserve">NOURYON CHEM </t>
  </si>
  <si>
    <t xml:space="preserve">JAI ARAVALI INDUSTRIES </t>
  </si>
  <si>
    <t xml:space="preserve">ITC LIMITED </t>
  </si>
  <si>
    <t>CHEMICAL MARKETING CONCEPT</t>
  </si>
  <si>
    <t>RETTENMAIER &amp; SOHNE</t>
  </si>
  <si>
    <t xml:space="preserve">IND SWIFT LIMITED </t>
  </si>
  <si>
    <t xml:space="preserve">HETERO LABS LIMITED </t>
  </si>
  <si>
    <t>TDS LITHIUM ION GUJARAT</t>
  </si>
  <si>
    <t>TOYOTA TSUSHO CORP</t>
  </si>
  <si>
    <t xml:space="preserve">CBC CO., LIMITED, </t>
  </si>
  <si>
    <t>NAGASE &amp; CO. LTD</t>
  </si>
  <si>
    <t>MSASAHI KASEI CORP</t>
  </si>
  <si>
    <t>MS ASAHI KASEI CORP</t>
  </si>
  <si>
    <t>IDCC GLOBAL CHEM</t>
  </si>
  <si>
    <t xml:space="preserve">KS CNT CO.LTD </t>
  </si>
  <si>
    <t>SUN PHARMA INDUSTRIES</t>
  </si>
  <si>
    <t>SUN PHARMA LABS</t>
  </si>
  <si>
    <t xml:space="preserve">DFE PHARMA GMBH &amp; CO.KG </t>
  </si>
  <si>
    <t xml:space="preserve">DFE PHARMA GMBH &amp; CO KG </t>
  </si>
  <si>
    <t>ATHENA DRUG SOLUTIONS</t>
  </si>
  <si>
    <t>SUN ACE KAKOH LTD</t>
  </si>
  <si>
    <t xml:space="preserve">COLORCON LIMITED </t>
  </si>
  <si>
    <t>ACCESS BUSINESS GROUP</t>
  </si>
  <si>
    <t>SIGMA ALDRICH CHEM</t>
  </si>
  <si>
    <t xml:space="preserve">SIGMA ALDRICH CO LLC </t>
  </si>
  <si>
    <t>October</t>
  </si>
  <si>
    <t>SMCC 90</t>
  </si>
  <si>
    <t>SARL CONTINENTAL</t>
  </si>
  <si>
    <t>MCC FLOCEL112</t>
  </si>
  <si>
    <t>AMCELL102</t>
  </si>
  <si>
    <t>3F INDUSTRIES</t>
  </si>
  <si>
    <t>FIRST SECURITY ISLAMI BANK</t>
  </si>
  <si>
    <t>M S MILESTONE CHEM</t>
  </si>
  <si>
    <t>DBL PHARMA</t>
  </si>
  <si>
    <t>MSESKAYEF PHARMA</t>
  </si>
  <si>
    <t>AVICEL SMCC HD90</t>
  </si>
  <si>
    <t>HEALTHCARE PHARMA</t>
  </si>
  <si>
    <t>UNIMED UNIHEALTH PHARMA</t>
  </si>
  <si>
    <t>PHARMACEL 102</t>
  </si>
  <si>
    <t>OPSONIN PHARMA</t>
  </si>
  <si>
    <t>PRIYANKA TRADELINKS</t>
  </si>
  <si>
    <t>THE HSBC LIMITED</t>
  </si>
  <si>
    <t>ELITE CHEMICALS</t>
  </si>
  <si>
    <t>KUMPORT COMMERCIAL</t>
  </si>
  <si>
    <t>SM EMPREENDIMENTOS FARMA</t>
  </si>
  <si>
    <t>PURCHASE MANAGER APH L</t>
  </si>
  <si>
    <t>AADI OVERSEAS</t>
  </si>
  <si>
    <t>CANADA</t>
  </si>
  <si>
    <t>RETTENMAIER CANADA INC</t>
  </si>
  <si>
    <t>AJILE TRADING CO</t>
  </si>
  <si>
    <t>ACCEL N-102</t>
  </si>
  <si>
    <t>FACTORES Y MERCADEO</t>
  </si>
  <si>
    <t>ACCEL N-101</t>
  </si>
  <si>
    <t>MFS A S MELECULAS FARMA</t>
  </si>
  <si>
    <t>C S QUARTIER MONACO</t>
  </si>
  <si>
    <t>NAVKAR PHARMA</t>
  </si>
  <si>
    <t>ETS YABISO NDJOKO</t>
  </si>
  <si>
    <t>ACCEL N101</t>
  </si>
  <si>
    <t>Cyprus</t>
  </si>
  <si>
    <t>ANMOL CHEMICALS</t>
  </si>
  <si>
    <t>FARAVELLI S R O KUTA CENTRUM</t>
  </si>
  <si>
    <t>CHR OLESEN GROUP</t>
  </si>
  <si>
    <t>SISCO LABS</t>
  </si>
  <si>
    <t>IRMA PIEDAD DEL ROSARIO</t>
  </si>
  <si>
    <t>INDEUREC SA</t>
  </si>
  <si>
    <t>INTERNATIONAL BUSINESS</t>
  </si>
  <si>
    <t>TABCELL MCC &amp; SCMC</t>
  </si>
  <si>
    <t>SANOFI EGYPT 3</t>
  </si>
  <si>
    <t>SODIU CCM</t>
  </si>
  <si>
    <t>TRADING MEDICINES CHEMICALS</t>
  </si>
  <si>
    <t>AVICEL 102</t>
  </si>
  <si>
    <t>CHEMICEL PH-112</t>
  </si>
  <si>
    <t>CHEMICEL PH-200</t>
  </si>
  <si>
    <t>RELENA SPEDITION</t>
  </si>
  <si>
    <t>YAGIL PHARMA</t>
  </si>
  <si>
    <t>OA J PHARMACEUTICALS IND</t>
  </si>
  <si>
    <t>M G PHARMA</t>
  </si>
  <si>
    <t>OMA LOGISTICS</t>
  </si>
  <si>
    <t>STANBIC BANK GHANA</t>
  </si>
  <si>
    <t>SANCEL 12</t>
  </si>
  <si>
    <t>ACCEL N 101BP/USP</t>
  </si>
  <si>
    <t>ECOBANK GHANA LIMITED</t>
  </si>
  <si>
    <t>FLOCEL102 USP</t>
  </si>
  <si>
    <t>FLOCEL101 USP</t>
  </si>
  <si>
    <t>PT PERUSAHAAN DAGANG</t>
  </si>
  <si>
    <t>PHARMACEL RS 90</t>
  </si>
  <si>
    <t>PT SIGNA HUSADA JL DAAN</t>
  </si>
  <si>
    <t>ALCHEMY SCIENTIFIC QUARTER</t>
  </si>
  <si>
    <t>MCC PURE TLC 98%</t>
  </si>
  <si>
    <t>MICCEL-102 USP</t>
  </si>
  <si>
    <t>ARAMEX IRELAND BELLINSTOWN</t>
  </si>
  <si>
    <t>RETTENMAIER ITALIA</t>
  </si>
  <si>
    <t>SUISSE NUTRAINGREDIENTS</t>
  </si>
  <si>
    <t>REVIVE PHARMA LIMITED</t>
  </si>
  <si>
    <t>M S COSMOS LIMITED</t>
  </si>
  <si>
    <t>DAWA LIMITED</t>
  </si>
  <si>
    <t>KCB BANK</t>
  </si>
  <si>
    <t>MCC BPPH 101</t>
  </si>
  <si>
    <t>MCC BPPH 102</t>
  </si>
  <si>
    <t>U C LIMITED</t>
  </si>
  <si>
    <t>MCC SANCEL-W BP</t>
  </si>
  <si>
    <t>GOLDEN MED PHARMA</t>
  </si>
  <si>
    <t>SUNSEED OIL LIMITED</t>
  </si>
  <si>
    <t>AMCELL 102 BP/USP</t>
  </si>
  <si>
    <t>AMCELL 101 BP/USP</t>
  </si>
  <si>
    <t>AVICEL PH 200</t>
  </si>
  <si>
    <t>VERVAIN TECH</t>
  </si>
  <si>
    <t>DIFARME SA DE</t>
  </si>
  <si>
    <t>MCC USP PH-102</t>
  </si>
  <si>
    <t>SS A DE C V SEHYEX</t>
  </si>
  <si>
    <t>MICCEL-200</t>
  </si>
  <si>
    <t>MCC PH-102BP-USP</t>
  </si>
  <si>
    <t>AADIVIGHNESH CHEM</t>
  </si>
  <si>
    <t>A B C S MEXICO</t>
  </si>
  <si>
    <t>MICCEL CMC-102</t>
  </si>
  <si>
    <t>MICCEL CMC-101</t>
  </si>
  <si>
    <t>TABCELL PH-102</t>
  </si>
  <si>
    <t>ZIFAM PYREX MYANMAR</t>
  </si>
  <si>
    <t>COMPRECEL M112D</t>
  </si>
  <si>
    <t>COMPRECEL M101D</t>
  </si>
  <si>
    <t>M D H PHARMA</t>
  </si>
  <si>
    <t>NEPAL PHARMACEUTICALS</t>
  </si>
  <si>
    <t>S R DRUG LABS</t>
  </si>
  <si>
    <t>LAXMI SUNRISE BANK</t>
  </si>
  <si>
    <t>PHARMONICS LIFE SCIENCES</t>
  </si>
  <si>
    <t>NUTRIVET NEPAL PVT LTD</t>
  </si>
  <si>
    <t>SIDDHA FORMULATION</t>
  </si>
  <si>
    <t>CITIZEN BANK</t>
  </si>
  <si>
    <t>DABUR NEPAL PVT LTD</t>
  </si>
  <si>
    <t>JK PAINTS &amp; CHEMICAL</t>
  </si>
  <si>
    <t>AVANTOR MATERIALS</t>
  </si>
  <si>
    <t xml:space="preserve">AVICEL PH 200 </t>
  </si>
  <si>
    <t>LIFESTAR PHARMA</t>
  </si>
  <si>
    <t>MCCP-101</t>
  </si>
  <si>
    <t>M S SUPREME HEALTHCARE</t>
  </si>
  <si>
    <t>TABCELL PH-101</t>
  </si>
  <si>
    <t xml:space="preserve">MCCP-101 </t>
  </si>
  <si>
    <t>GENETICA LABS</t>
  </si>
  <si>
    <t>CYBERFREIGHT ROTTERDAM</t>
  </si>
  <si>
    <t>RETTENMAIER BENELUX</t>
  </si>
  <si>
    <t>MECURE INDUSTRIES</t>
  </si>
  <si>
    <t xml:space="preserve">ACCEL 112 </t>
  </si>
  <si>
    <t>MSEXXON PHARMA</t>
  </si>
  <si>
    <t>SAGAR VITACEUTICALS</t>
  </si>
  <si>
    <t>FLORENCE FENNEL RESOURCES</t>
  </si>
  <si>
    <t>MICCEL CMC 5</t>
  </si>
  <si>
    <t>MAF PHARMA</t>
  </si>
  <si>
    <t>Avicel pH-102</t>
  </si>
  <si>
    <t>Avicel pH-101</t>
  </si>
  <si>
    <t>Flowcel 112</t>
  </si>
  <si>
    <t>HICON PHARMA</t>
  </si>
  <si>
    <t>BOSCH PHARMA</t>
  </si>
  <si>
    <t>JS BANK</t>
  </si>
  <si>
    <t>ASIAN CONTINENTAL</t>
  </si>
  <si>
    <t>THE SEARLE COMPANY</t>
  </si>
  <si>
    <t>BIOGENICS LAB SAC</t>
  </si>
  <si>
    <t>SUPERCEL-D</t>
  </si>
  <si>
    <t>OOOJODAS EXPOIM</t>
  </si>
  <si>
    <t>TANEX LIMITED</t>
  </si>
  <si>
    <t>SAINT PETERSBURG RUSSIA</t>
  </si>
  <si>
    <t>BIOMIN RUS KETCHERSKAYA</t>
  </si>
  <si>
    <t>MICCEL 200</t>
  </si>
  <si>
    <t>RUSSIA NOVOROSSIYSK</t>
  </si>
  <si>
    <t>KARSELINDO PVT LTD</t>
  </si>
  <si>
    <t>RETTENMAIER PVT LTD</t>
  </si>
  <si>
    <t>CHEMICEL PH-102</t>
  </si>
  <si>
    <t>SCCM PARCROS-V811</t>
  </si>
  <si>
    <t>SCCM PARCROS-511</t>
  </si>
  <si>
    <t>SCCM PARCROS-711</t>
  </si>
  <si>
    <t>HEMAS MANUFACTURING</t>
  </si>
  <si>
    <t>MEDIQUIP EXPORT</t>
  </si>
  <si>
    <t>SIPHAR SAAIRPORT ROAD</t>
  </si>
  <si>
    <t>ACCEL N 101 BP</t>
  </si>
  <si>
    <t>CTI AND SCIENCE CO LTD</t>
  </si>
  <si>
    <t>ORIENTAL SIAM 1978 CO LTD</t>
  </si>
  <si>
    <t>MCC PURE TLC98%</t>
  </si>
  <si>
    <t>LOBA CHEM</t>
  </si>
  <si>
    <t>Togo</t>
  </si>
  <si>
    <t>FHC MEDICA SARL</t>
  </si>
  <si>
    <t>TABLUBE</t>
  </si>
  <si>
    <t>ANALITIK KIMYA</t>
  </si>
  <si>
    <t>FLOCEL 102 USP</t>
  </si>
  <si>
    <t>AMCELL TM101</t>
  </si>
  <si>
    <t>AMCELL TM102</t>
  </si>
  <si>
    <t>SANOFI ILAC</t>
  </si>
  <si>
    <t>WOLTON DMCC 325 AG</t>
  </si>
  <si>
    <t>PALVI INDUSTRIES</t>
  </si>
  <si>
    <t>NATIONAL CHEM</t>
  </si>
  <si>
    <t>THE FIRECLAY FACTORY</t>
  </si>
  <si>
    <t>PRIMECEL PH-102</t>
  </si>
  <si>
    <t>AEGON SHIPPING LLC</t>
  </si>
  <si>
    <t>PRIMECEL PH-101</t>
  </si>
  <si>
    <t>VISTA PARS TRADE</t>
  </si>
  <si>
    <t>SHRIJI ENTERPRISE</t>
  </si>
  <si>
    <t>FIDODIDO INDUSTRIES</t>
  </si>
  <si>
    <t>ALLIANCE ENTERPRISE</t>
  </si>
  <si>
    <t>VERTICAL WORLD</t>
  </si>
  <si>
    <t>FLOCEL 101 USP</t>
  </si>
  <si>
    <t>FELIXSTOWE</t>
  </si>
  <si>
    <t>Ukraine</t>
  </si>
  <si>
    <t>TABCELL 101</t>
  </si>
  <si>
    <t>TABCELL PH-200</t>
  </si>
  <si>
    <t>BIOCON PHARMA</t>
  </si>
  <si>
    <t>BIOCON GENERICS</t>
  </si>
  <si>
    <t>NUTRACEL TM 101</t>
  </si>
  <si>
    <t>EUROASIAS GROUP INC</t>
  </si>
  <si>
    <t>MYLAN PHARMA</t>
  </si>
  <si>
    <t>PHARMACEL R112</t>
  </si>
  <si>
    <t>DFE PHARMA USA LLC</t>
  </si>
  <si>
    <t>MSN LABS</t>
  </si>
  <si>
    <t>AVICEL PH112</t>
  </si>
  <si>
    <t>PHARMACEL  90</t>
  </si>
  <si>
    <t>NUTRACEL TM 102</t>
  </si>
  <si>
    <t>AVICEL PH-200</t>
  </si>
  <si>
    <t>TIME-CAP LABS INC</t>
  </si>
  <si>
    <t>CONTACT NOTIFY</t>
  </si>
  <si>
    <t>AVICEL PH 102</t>
  </si>
  <si>
    <t>MERCURY HEALTHCARE</t>
  </si>
  <si>
    <t>PHYTOGEN PHARMA</t>
  </si>
  <si>
    <t>Joint Stock Company</t>
  </si>
  <si>
    <t>MICCEL-112</t>
  </si>
  <si>
    <t>Research &amp; Experiment</t>
  </si>
  <si>
    <t>MODERN PHARMA</t>
  </si>
  <si>
    <t>EMCOCEL 102</t>
  </si>
  <si>
    <t>RFA PHARMA</t>
  </si>
  <si>
    <t>PHARMA NOVA</t>
  </si>
  <si>
    <t>MCC PH-200 BP/USP</t>
  </si>
  <si>
    <t>DAT LABS</t>
  </si>
  <si>
    <t>MCC 102 SCOPE</t>
  </si>
  <si>
    <t>MCC 101 SCOPE</t>
  </si>
  <si>
    <t>MCC AVICEL</t>
  </si>
  <si>
    <t>EMCOCEL 50</t>
  </si>
  <si>
    <t>AVICEL(R) PH-301</t>
  </si>
  <si>
    <t>CEOLUS UF-702</t>
  </si>
  <si>
    <t>CEOLUS UF-711</t>
  </si>
  <si>
    <t>CEOLUS KG-1000</t>
  </si>
  <si>
    <t>CEOLUS PH-102</t>
  </si>
  <si>
    <t>CEOLUS PH-101</t>
  </si>
  <si>
    <t>CELPHERE CP-102</t>
  </si>
  <si>
    <t>AVICEL 105</t>
  </si>
  <si>
    <t>MCC SIGMACELL</t>
  </si>
  <si>
    <t>MCC LATTICE NT-050</t>
  </si>
  <si>
    <t>AZELIS</t>
  </si>
  <si>
    <t>ALKEM LABS</t>
  </si>
  <si>
    <t>MAKITA</t>
  </si>
  <si>
    <t xml:space="preserve">MAKITA CO., LTD </t>
  </si>
  <si>
    <t>HONEYWELL</t>
  </si>
  <si>
    <t>MERIDIAN</t>
  </si>
  <si>
    <t>CHONGQING LIHONG FINE</t>
  </si>
  <si>
    <t>BABA</t>
  </si>
  <si>
    <t>JIANGSU WEIKEM CHEM</t>
  </si>
  <si>
    <t>MARUTI CHEM</t>
  </si>
  <si>
    <t>PHARCOS</t>
  </si>
  <si>
    <t xml:space="preserve">Madhu Enterprise </t>
  </si>
  <si>
    <t>N.R. COLOURS</t>
  </si>
  <si>
    <t>HONG KONG LEADS</t>
  </si>
  <si>
    <t>URBAN VENTURE</t>
  </si>
  <si>
    <t>SHANGHAI SHENGUANG EDIBLE</t>
  </si>
  <si>
    <t>AUSEN CHEM</t>
  </si>
  <si>
    <t>K.P.MANISH GLOBAL</t>
  </si>
  <si>
    <t xml:space="preserve">GUJARAT ENTERPRISE </t>
  </si>
  <si>
    <t>BALAJI ENZYME &amp; CHEM</t>
  </si>
  <si>
    <t>S.A.PHARMA</t>
  </si>
  <si>
    <t xml:space="preserve">JRS PHARMA OY </t>
  </si>
  <si>
    <t>DKSH India Pvt Ltd</t>
  </si>
  <si>
    <t>NUTRITION &amp; BIOSCIENCES</t>
  </si>
  <si>
    <t xml:space="preserve">NIVEA IndiaPVT.LTD. </t>
  </si>
  <si>
    <t>J. RETTENMAIER &amp; SOHNE</t>
  </si>
  <si>
    <t>BART spolka</t>
  </si>
  <si>
    <t>UNITED STATES PHARMA</t>
  </si>
  <si>
    <t xml:space="preserve">USP </t>
  </si>
  <si>
    <t>AADISHWAR EXCIPIENTS</t>
  </si>
  <si>
    <t>EMCURE</t>
  </si>
  <si>
    <t xml:space="preserve">PFIZER ITALIA S.R.L. </t>
  </si>
  <si>
    <t>MITIL POLYMER</t>
  </si>
  <si>
    <t>TOKAI RIKA CORP</t>
  </si>
  <si>
    <t>MISUMI</t>
  </si>
  <si>
    <t>MISUMI CORP</t>
  </si>
  <si>
    <t>YASHAM</t>
  </si>
  <si>
    <t xml:space="preserve">MITSUYA BOEKI LTD. </t>
  </si>
  <si>
    <t>M/S.ASAHI KASEI CORP</t>
  </si>
  <si>
    <t>MITTAL ENTERPRISES</t>
  </si>
  <si>
    <t>SUN ACE KAKOH</t>
  </si>
  <si>
    <t>KERRY INDEV LOGISTICS</t>
  </si>
  <si>
    <t>XXE PXXRMAXXMBHXX COXXKG</t>
  </si>
  <si>
    <t>K SEVANTILAL AND CO</t>
  </si>
  <si>
    <t>Ashland Industries</t>
  </si>
  <si>
    <t>LOTUS PHARMA</t>
  </si>
  <si>
    <t xml:space="preserve">SP ACCURE LABS </t>
  </si>
  <si>
    <t xml:space="preserve">COLORCON LIMITED.. </t>
  </si>
  <si>
    <t xml:space="preserve">ALFA AESAR </t>
  </si>
  <si>
    <t>BRADY COMPANY</t>
  </si>
  <si>
    <t xml:space="preserve">PDC </t>
  </si>
  <si>
    <t xml:space="preserve">J.RETTENMAIER USA LP </t>
  </si>
  <si>
    <t>November</t>
  </si>
  <si>
    <t>VIVAPUR MCC SPHERES 350 MCC NF,PH.EUR</t>
  </si>
  <si>
    <t>PRIMELLOSE CCS USP NF PH EURJP</t>
  </si>
  <si>
    <t>AVICEL PH 102 MCC NF PH EURJP</t>
  </si>
  <si>
    <t>AVICEL PH 112 MCC NF PH EURJP</t>
  </si>
  <si>
    <t>AVICEL PH 101 MCC NF PH EURJP</t>
  </si>
  <si>
    <t>AC DI SOL R SD 711 CCS NF PH EURJP</t>
  </si>
  <si>
    <t>AVICEL R PH 101 MCC NF PH EURJP</t>
  </si>
  <si>
    <t>AVICEL R PH 102 MCC NF PH EURJP</t>
  </si>
  <si>
    <t>AVICEL R PH 103 MCC NF PH EURJP</t>
  </si>
  <si>
    <t>AVICEL R PH 105 MCC NF PH EURJP</t>
  </si>
  <si>
    <t>AVICEL R PH 200 MCC NF PH EURJP</t>
  </si>
  <si>
    <t>AVICEL PH 200 MCC NF PH EURJP</t>
  </si>
  <si>
    <t>AVICEL PH 105 MCC NF PH EURJP</t>
  </si>
  <si>
    <t>AVICEL PH 301 MCC NF PH EURJP</t>
  </si>
  <si>
    <t>AVICEL R PH 113 MCC NF PH EURJP</t>
  </si>
  <si>
    <t>AVICEL R PH 302 MCC NF PH EURJP</t>
  </si>
  <si>
    <t>AVICEL R RC 581 MCC &amp;  SODIUM CMC NF PH EURJPE</t>
  </si>
  <si>
    <t>AVICEL R RC 591 MCC &amp;  SODIUM CMC NF PH EURJPE</t>
  </si>
  <si>
    <t>AC DI SOL R WL 729 NF CCS NF PH EURJP</t>
  </si>
  <si>
    <t>CCS NF PH EURJP</t>
  </si>
  <si>
    <t>MCC USP PH EUR101</t>
  </si>
  <si>
    <t>MCC PH EURMICROCEL 101 SD</t>
  </si>
  <si>
    <t>EMCOCEL 90 M-MCC NFPH.EURJP</t>
  </si>
  <si>
    <t>AVICEL PH-101 MCC NFPH EURJP</t>
  </si>
  <si>
    <t>AVICEL PH-102 MCC NF PH EURJP</t>
  </si>
  <si>
    <t>AVICEL PH-112 LN MCC NF PH EURJP</t>
  </si>
  <si>
    <t>AVICEL PH-105 MCC NFPH EURJP</t>
  </si>
  <si>
    <t>AVICEL SMCC 50 NF PH EURJP</t>
  </si>
  <si>
    <t>AVICELR RC-591 MCC/SODIUM CMC NF PH.EURJPE</t>
  </si>
  <si>
    <t>Magnesium Sterate</t>
  </si>
  <si>
    <t>FLOCEL</t>
  </si>
  <si>
    <t>AVICEL SMCC</t>
  </si>
  <si>
    <t>PHARMACEL R 112</t>
  </si>
  <si>
    <t>AMCELL</t>
  </si>
  <si>
    <t>CHEMICEL PH-101</t>
  </si>
  <si>
    <t>PRIMECEL PH-1</t>
  </si>
  <si>
    <t>CHEMICEL PH-1</t>
  </si>
  <si>
    <t>PHARMACEL (R)101</t>
  </si>
  <si>
    <t>MCCP 112</t>
  </si>
  <si>
    <t>MCCP-102 BP</t>
  </si>
  <si>
    <t>HICEL LP 200</t>
  </si>
  <si>
    <t>MCCP-101 BP</t>
  </si>
  <si>
    <t>MCCP 112-SPRAY DRIED</t>
  </si>
  <si>
    <t>MCCP PH 200-SPREY DRIED</t>
  </si>
  <si>
    <t>MCCP - 101 BP</t>
  </si>
  <si>
    <t>SANCEL 101</t>
  </si>
  <si>
    <t>SIDIUM CCM</t>
  </si>
  <si>
    <t>MCC TLC 98%</t>
  </si>
  <si>
    <t>AMCELL 200</t>
  </si>
  <si>
    <t>AMCELL PLUS 102</t>
  </si>
  <si>
    <t>PHARMACEL (R) 102</t>
  </si>
  <si>
    <t>MICCEL- 101</t>
  </si>
  <si>
    <t>MICCEL- 102</t>
  </si>
  <si>
    <t>HINDCEL 200</t>
  </si>
  <si>
    <t>MCC 114</t>
  </si>
  <si>
    <t>MICCEL S -102</t>
  </si>
  <si>
    <t>MCC AMSTER</t>
  </si>
  <si>
    <t>SANCEL 102</t>
  </si>
  <si>
    <t>MICCEL CMC-591</t>
  </si>
  <si>
    <t>SANCEL-W</t>
  </si>
  <si>
    <t>CHEMICEL PH 200</t>
  </si>
  <si>
    <t>HICEL 25M</t>
  </si>
  <si>
    <t>PARCEL BD 102</t>
  </si>
  <si>
    <t>PRIMECEL PH 200</t>
  </si>
  <si>
    <t>PRIMECEL PH 102</t>
  </si>
  <si>
    <t>PRIMECEL PH 112</t>
  </si>
  <si>
    <t>PARCEL SD 102</t>
  </si>
  <si>
    <t>PRIMECEL PH 101</t>
  </si>
  <si>
    <t>MICCEL 12</t>
  </si>
  <si>
    <t>Benin</t>
  </si>
  <si>
    <t>Georgia</t>
  </si>
  <si>
    <t>Guinea</t>
  </si>
  <si>
    <t>ETOOK PHARMA</t>
  </si>
  <si>
    <t>DROGUERIA BEIRO SRL</t>
  </si>
  <si>
    <t>VITEX PHARMA</t>
  </si>
  <si>
    <t>NITS 6TH</t>
  </si>
  <si>
    <t>AL-ARAFAH ISLAMI</t>
  </si>
  <si>
    <t>ISLAMI BANK</t>
  </si>
  <si>
    <t>Synovia Pharma</t>
  </si>
  <si>
    <t>SHAHJALAL ISLAMI BANK</t>
  </si>
  <si>
    <t>COMMERCIAL BANK OF CEYLON</t>
  </si>
  <si>
    <t>CONTACT NOTIFY1</t>
  </si>
  <si>
    <t>BDV BEHRENS GMBH</t>
  </si>
  <si>
    <t>LABORATORIO</t>
  </si>
  <si>
    <t>COPERMED</t>
  </si>
  <si>
    <t>GUANGDONG</t>
  </si>
  <si>
    <t>ERRA</t>
  </si>
  <si>
    <t>R C MED</t>
  </si>
  <si>
    <t>M S EVERGREEN PHARMA</t>
  </si>
  <si>
    <t>KLICK FOR TRADING</t>
  </si>
  <si>
    <t>QATAR BANK</t>
  </si>
  <si>
    <t>NBZ HEALTHCARE</t>
  </si>
  <si>
    <t>INFINE OROMIA</t>
  </si>
  <si>
    <t>Hanse Service</t>
  </si>
  <si>
    <t>TRADE WINDS</t>
  </si>
  <si>
    <t>BVRICHTERLAAN</t>
  </si>
  <si>
    <t>POKU PHARMA</t>
  </si>
  <si>
    <t>KINA PHARMA</t>
  </si>
  <si>
    <t>5 N T T</t>
  </si>
  <si>
    <t>SAANVI CORP</t>
  </si>
  <si>
    <t>CHEM-I-PLAST PTY</t>
  </si>
  <si>
    <t>JAYSONS API</t>
  </si>
  <si>
    <t>PT INTRALAB</t>
  </si>
  <si>
    <t>PT TEMPO</t>
  </si>
  <si>
    <t>PT IMCD INDONESIA</t>
  </si>
  <si>
    <t>ANKIT</t>
  </si>
  <si>
    <t>PT SIGNA HUSADA</t>
  </si>
  <si>
    <t>ANATOLIA EXPRESS</t>
  </si>
  <si>
    <t>NICHE GENERICS</t>
  </si>
  <si>
    <t>Xeolas Pharma</t>
  </si>
  <si>
    <t>CHEN SAMUEL CHEM</t>
  </si>
  <si>
    <t>C M G L CARI-MED</t>
  </si>
  <si>
    <t>DFE PHARMA KK</t>
  </si>
  <si>
    <t>TO ORDER</t>
  </si>
  <si>
    <t>EURO CHEM</t>
  </si>
  <si>
    <t>BOX</t>
  </si>
  <si>
    <t>LEIDER ENTERPRISE</t>
  </si>
  <si>
    <t>ELGON KENYA</t>
  </si>
  <si>
    <t>BETA HEALTHCARE</t>
  </si>
  <si>
    <t>IRUT-LEBANON POSTAL</t>
  </si>
  <si>
    <t>BHASYA</t>
  </si>
  <si>
    <t>BLD BEIRUT -LEBANON</t>
  </si>
  <si>
    <t>J B KHOKHANI</t>
  </si>
  <si>
    <t>Human Pharma Tartus</t>
  </si>
  <si>
    <t>TO 403 AL ARIF BUSNINESS</t>
  </si>
  <si>
    <t>M S LIVECARE PHARMA</t>
  </si>
  <si>
    <t>CITRUS INDIA</t>
  </si>
  <si>
    <t>MDH PHARMA</t>
  </si>
  <si>
    <t>BHASKAR HERBACEUTICALS</t>
  </si>
  <si>
    <t>MARK FORMULATION</t>
  </si>
  <si>
    <t>PRABHU BANK</t>
  </si>
  <si>
    <t>NEPACARE PHARMA</t>
  </si>
  <si>
    <t>MAGNUS PHAMRA</t>
  </si>
  <si>
    <t>Q-MED FORMULATIONS</t>
  </si>
  <si>
    <t>J S CHEMICAL &amp; TRADERS</t>
  </si>
  <si>
    <t>EVEREST PARENTERALS</t>
  </si>
  <si>
    <t>MEERA BIO-TECH</t>
  </si>
  <si>
    <t>OMNICA LABS</t>
  </si>
  <si>
    <t>ALCOBENDAS-MADRID VAT</t>
  </si>
  <si>
    <t>NIG LT EPHARMA</t>
  </si>
  <si>
    <t>RICHY GOLD ltd</t>
  </si>
  <si>
    <t>BHOJWANI UNIVERSAL</t>
  </si>
  <si>
    <t>TRADENIGER</t>
  </si>
  <si>
    <t>SYGEN PHARMA</t>
  </si>
  <si>
    <t>I I C KARACHI</t>
  </si>
  <si>
    <t>LAS A LABS</t>
  </si>
  <si>
    <t>RAM RATNA</t>
  </si>
  <si>
    <t>4S LOGISTIC</t>
  </si>
  <si>
    <t>GREENCROSS</t>
  </si>
  <si>
    <t>LLC PHARMADOM</t>
  </si>
  <si>
    <t>RUSSIA ST PETERSBURG</t>
  </si>
  <si>
    <t>HELICON COMPANY</t>
  </si>
  <si>
    <t>ALCON BIO</t>
  </si>
  <si>
    <t>SPAIN VALENCIA</t>
  </si>
  <si>
    <t>SEREGEN PVT LTD</t>
  </si>
  <si>
    <t>Unilever Consumer</t>
  </si>
  <si>
    <t>ANKA PIN CODE</t>
  </si>
  <si>
    <t>GAMMA INTERPHARM</t>
  </si>
  <si>
    <t>APRIL STREET P O</t>
  </si>
  <si>
    <t>CK PHARMA</t>
  </si>
  <si>
    <t>G S WINNER COMPANY</t>
  </si>
  <si>
    <t>AL S A IND FARMA</t>
  </si>
  <si>
    <t>DIVA KIMYA MUM GIDA</t>
  </si>
  <si>
    <t>AROMATICS</t>
  </si>
  <si>
    <t>TO THE ORDER OF</t>
  </si>
  <si>
    <t>RATNAVEL TRADERS</t>
  </si>
  <si>
    <t>AL HANEEN Manufacturing</t>
  </si>
  <si>
    <t>CORAL LABS</t>
  </si>
  <si>
    <t>NOBLAZE TRADING FZE</t>
  </si>
  <si>
    <t>ODER OF</t>
  </si>
  <si>
    <t>WESTERN INNOVATIONS</t>
  </si>
  <si>
    <t>BROOKE GOLDIE</t>
  </si>
  <si>
    <t>ZEON-HEALTH</t>
  </si>
  <si>
    <t>BANK OF AMERICA</t>
  </si>
  <si>
    <t>PERRIGO COMPANY</t>
  </si>
  <si>
    <t>NAM GIANG</t>
  </si>
  <si>
    <t>F.D &amp; C PHARMA</t>
  </si>
  <si>
    <t>JAYKAY RESOURCES</t>
  </si>
  <si>
    <t>MICROCEL MC101</t>
  </si>
  <si>
    <t>TABULOSE SC-591</t>
  </si>
  <si>
    <t>TEXTURECEL (SCMC)</t>
  </si>
  <si>
    <t>CELLETS 700 MCC SPHERES</t>
  </si>
  <si>
    <t>CELLETS 780 MCC SPHERES</t>
  </si>
  <si>
    <t>EMCOCEL 50M</t>
  </si>
  <si>
    <t>EMCOCEL LP 200</t>
  </si>
  <si>
    <t>VIVAPUR 101</t>
  </si>
  <si>
    <t>VIVAPUR 102</t>
  </si>
  <si>
    <t>VIVAPUR CS 450S</t>
  </si>
  <si>
    <t>VIVAPUR CS</t>
  </si>
  <si>
    <t>HINDCEL CG 581</t>
  </si>
  <si>
    <t>HINDCEL CG 611</t>
  </si>
  <si>
    <t>AVICEL RC-581</t>
  </si>
  <si>
    <t>AVICEL(R) RC-581</t>
  </si>
  <si>
    <t>Calcium CMC</t>
  </si>
  <si>
    <t>PRIMELLOSE (SCCM)</t>
  </si>
  <si>
    <t>Avicel PH-101</t>
  </si>
  <si>
    <t>Avicel PH-102</t>
  </si>
  <si>
    <t>Avicel PH-112</t>
  </si>
  <si>
    <t>Avicel PH-200</t>
  </si>
  <si>
    <t>AVICEL 90</t>
  </si>
  <si>
    <t xml:space="preserve">MCC HEWETEN </t>
  </si>
  <si>
    <t>DISOLCEL (SODIUM CCM)</t>
  </si>
  <si>
    <t>Norway</t>
  </si>
  <si>
    <t>ATLBATTERY TECH</t>
  </si>
  <si>
    <t>NINGDE AMPEREX</t>
  </si>
  <si>
    <t>R.N. LABS</t>
  </si>
  <si>
    <t>KCXIN HIGH TECH</t>
  </si>
  <si>
    <t>JAY ORGANICS</t>
  </si>
  <si>
    <t>ARYAN ENTERPRISE</t>
  </si>
  <si>
    <t>DHARIYAL POLYMER</t>
  </si>
  <si>
    <t xml:space="preserve">ANIL ENTERPRISES </t>
  </si>
  <si>
    <t>YIWU EVER TRUST IMPORT</t>
  </si>
  <si>
    <t>KUSHALCHAND International</t>
  </si>
  <si>
    <t>NUTRITION &amp; BIOSCIENCE</t>
  </si>
  <si>
    <t>ARMAAN TRADING</t>
  </si>
  <si>
    <t>VIBRANT SPECIALITIES</t>
  </si>
  <si>
    <t>JRS PHAMA</t>
  </si>
  <si>
    <t>STAR PHARMA</t>
  </si>
  <si>
    <t>INTERNATIONAL N&amp;H MFG</t>
  </si>
  <si>
    <t>DANISCO NUTRITION</t>
  </si>
  <si>
    <t>M/S.ASAHI KASEI</t>
  </si>
  <si>
    <t xml:space="preserve">CBC CO., LTD., </t>
  </si>
  <si>
    <t>FINOSO PHARMA</t>
  </si>
  <si>
    <t>DUOPHARMA INNOVATION</t>
  </si>
  <si>
    <t>IFF N&amp;H Norway</t>
  </si>
  <si>
    <t xml:space="preserve">K SEVANTILAL &amp; CO </t>
  </si>
  <si>
    <t>FACI ASIA PACIFIC</t>
  </si>
  <si>
    <t>AURIGENE PHARMA</t>
  </si>
  <si>
    <t>GALENICUM HEALTH</t>
  </si>
  <si>
    <t>THERMO FISHER SCIENTIFIC</t>
  </si>
  <si>
    <t>MEDCENT PHARMA</t>
  </si>
  <si>
    <t>M/S SUREPHARM</t>
  </si>
  <si>
    <t>FIRST TIME US PHARMA</t>
  </si>
  <si>
    <t>PROLYN JEANSTSUNN</t>
  </si>
  <si>
    <t>December</t>
  </si>
  <si>
    <t>PHARMACEL (R) 101</t>
  </si>
  <si>
    <t>PHARMACEL (R) SMCC 90</t>
  </si>
  <si>
    <t>PHARMACEL (R) 112</t>
  </si>
  <si>
    <t>Sodium CCM</t>
  </si>
  <si>
    <t>MCC RQ102</t>
  </si>
  <si>
    <t>Calcium CCM</t>
  </si>
  <si>
    <t>ACECEL 102+</t>
  </si>
  <si>
    <t>AMCELL TM 102</t>
  </si>
  <si>
    <t>NUTRACEL(TM)102</t>
  </si>
  <si>
    <t>Cellulose &amp; chemical</t>
  </si>
  <si>
    <t>FLOCEL112</t>
  </si>
  <si>
    <t>PRIMECEL PH-2</t>
  </si>
  <si>
    <t>MCC &amp; SCMC MCG 591</t>
  </si>
  <si>
    <t>ACEEL 101</t>
  </si>
  <si>
    <t>MCCP IP 101</t>
  </si>
  <si>
    <t>MCC IP 102</t>
  </si>
  <si>
    <t>SANCEL-SMCC90</t>
  </si>
  <si>
    <t>MCCP 102 SPRAY DRIED</t>
  </si>
  <si>
    <t>HICEL-50M</t>
  </si>
  <si>
    <t>MCC (SPRAY DRIED)PH-101</t>
  </si>
  <si>
    <t>AMCELL 112</t>
  </si>
  <si>
    <t>PHARMACEL ® 101</t>
  </si>
  <si>
    <t>ACCEL 101 BP</t>
  </si>
  <si>
    <t>PARCEL SD102</t>
  </si>
  <si>
    <t>PARCEL SD101</t>
  </si>
  <si>
    <t>MCC &amp; CMC HICEL MCG 591</t>
  </si>
  <si>
    <t>NUTRACEL (TM) 102</t>
  </si>
  <si>
    <t>ACECEL (R) 102</t>
  </si>
  <si>
    <t>ACECEL (R) 101</t>
  </si>
  <si>
    <t>ACECEL101</t>
  </si>
  <si>
    <t>ACECEL102</t>
  </si>
  <si>
    <t>Soedium CCM</t>
  </si>
  <si>
    <t>AVICLE SMCC 90</t>
  </si>
  <si>
    <t>AVICLE PH-102</t>
  </si>
  <si>
    <t>AVICLE CL-15</t>
  </si>
  <si>
    <t>EMCOCEL 200</t>
  </si>
  <si>
    <t>EMCOCEL 101</t>
  </si>
  <si>
    <t>TYN BIOTECH</t>
  </si>
  <si>
    <t>SARL LABS</t>
  </si>
  <si>
    <t>MUTUAL TRUST BANK</t>
  </si>
  <si>
    <t>EMPORIUM</t>
  </si>
  <si>
    <t>UNILEVER LIMITED</t>
  </si>
  <si>
    <t>PARSHVNATH LAB</t>
  </si>
  <si>
    <t>KARMA PHARMA</t>
  </si>
  <si>
    <t>D S ENTERPRISE</t>
  </si>
  <si>
    <t>SERJA BREWERIES</t>
  </si>
  <si>
    <t>AUROVITAS PHARMA</t>
  </si>
  <si>
    <t>DOSCH PHARMA</t>
  </si>
  <si>
    <t>BRANCH OF ORKILA</t>
  </si>
  <si>
    <t>AIES PHARMA CHEM</t>
  </si>
  <si>
    <t>SINOPIA S.A</t>
  </si>
  <si>
    <t>PHYTO-RIKER PHARMA</t>
  </si>
  <si>
    <t>VXL LIFESCIENCES</t>
  </si>
  <si>
    <t>JI HAJI TEN.NO.41A RT</t>
  </si>
  <si>
    <t>PT TEMPO NAGADI</t>
  </si>
  <si>
    <t>SL DRUGS &amp; PHARMA</t>
  </si>
  <si>
    <t>Isreal</t>
  </si>
  <si>
    <t>Itay</t>
  </si>
  <si>
    <t>JORDAN SWEDEN</t>
  </si>
  <si>
    <t>PRISM BIO-PHARMA</t>
  </si>
  <si>
    <t>SV PHARMACHEM</t>
  </si>
  <si>
    <t>Maldives</t>
  </si>
  <si>
    <t>MARUTHI SCIENTIFIC</t>
  </si>
  <si>
    <t>ALFAMEX INDUSTRIAL</t>
  </si>
  <si>
    <t>EMBELLISH PHARMA</t>
  </si>
  <si>
    <t>GUHA MANSION</t>
  </si>
  <si>
    <t>BHASKAR HERBALS</t>
  </si>
  <si>
    <t>WAYLINK</t>
  </si>
  <si>
    <t>CLASSICAL HERBAL</t>
  </si>
  <si>
    <t>FLORID LABS</t>
  </si>
  <si>
    <t>GLOBAL IME BANK</t>
  </si>
  <si>
    <t>5TH FLOOR, B-505, PLOT NO. B-4/5, C</t>
  </si>
  <si>
    <t>M/S OMNICA LABS</t>
  </si>
  <si>
    <t>V N PHARMA</t>
  </si>
  <si>
    <t>OM MEGA SHREE PHARMA</t>
  </si>
  <si>
    <t>PATANJALI</t>
  </si>
  <si>
    <t>CHEMFORTE INDIA</t>
  </si>
  <si>
    <t>SAFAL FORMULATIONS</t>
  </si>
  <si>
    <t>TIME PARMAC</t>
  </si>
  <si>
    <t>YANA CHEMODITIES</t>
  </si>
  <si>
    <t>ANTIBIOTICE S.A.</t>
  </si>
  <si>
    <t>FIRM PROTEK-SVM</t>
  </si>
  <si>
    <t>PARITET</t>
  </si>
  <si>
    <t>M/S. ACETO</t>
  </si>
  <si>
    <t>SAN II PHARMA</t>
  </si>
  <si>
    <t>HEMAS mfg.,</t>
  </si>
  <si>
    <t>LIFE SCIENCES</t>
  </si>
  <si>
    <t>VBPL</t>
  </si>
  <si>
    <t>ONI CORP</t>
  </si>
  <si>
    <t>THEIT Worldwide</t>
  </si>
  <si>
    <t>CEMIRO</t>
  </si>
  <si>
    <t>FIRECLAY FACTORY</t>
  </si>
  <si>
    <t>Chem Universe</t>
  </si>
  <si>
    <t>JV LLC NOVA PHARM</t>
  </si>
  <si>
    <t>JOINT STOCK COMPANY</t>
  </si>
  <si>
    <t>MEDICA PHARMA</t>
  </si>
  <si>
    <t>VIVAPUR 200 MCC</t>
  </si>
  <si>
    <t>SMCC HD90</t>
  </si>
  <si>
    <t>Cellets 700 MCC Spheres</t>
  </si>
  <si>
    <t>Cellets 780 MCC Spheres</t>
  </si>
  <si>
    <t>Avicel ® PH 101</t>
  </si>
  <si>
    <t>Avicel ® PH 102</t>
  </si>
  <si>
    <t>Avicel ® PH 112</t>
  </si>
  <si>
    <t>Avicel ® PH 200</t>
  </si>
  <si>
    <t>Avicel PH 101</t>
  </si>
  <si>
    <t>Avicel PH 102</t>
  </si>
  <si>
    <t>Avicel PH 112</t>
  </si>
  <si>
    <t>Avicel PH 113</t>
  </si>
  <si>
    <t>Avicel PH 200</t>
  </si>
  <si>
    <t>Celphere CP 203 MCC Sphere</t>
  </si>
  <si>
    <t>Celphere CP 305 MCC Sphere</t>
  </si>
  <si>
    <t>Celphere CP 507 MCC Sphere</t>
  </si>
  <si>
    <t>Celphere CP 708 MCC Sphere</t>
  </si>
  <si>
    <t>MCC Ceolus PH 101</t>
  </si>
  <si>
    <t>MCC Ceolus PH 102</t>
  </si>
  <si>
    <t>MCC Ceolus UF 702</t>
  </si>
  <si>
    <t>MCC Ceolus UF 711</t>
  </si>
  <si>
    <t>Comprecel M101</t>
  </si>
  <si>
    <t>Comprecel M102</t>
  </si>
  <si>
    <t>Comprecel M112</t>
  </si>
  <si>
    <t>Comprecel M200</t>
  </si>
  <si>
    <t xml:space="preserve">Comprecel SMCC 90 </t>
  </si>
  <si>
    <t>MCC Comprecel M200</t>
  </si>
  <si>
    <t>Avicel PH 105</t>
  </si>
  <si>
    <t>Avicel CE 15</t>
  </si>
  <si>
    <t>Kgs</t>
  </si>
  <si>
    <t>Azelis India</t>
  </si>
  <si>
    <t>Itacel Farmoquimica</t>
  </si>
  <si>
    <t>Phoenix Chem</t>
  </si>
  <si>
    <t>Colgate-Palmolive</t>
  </si>
  <si>
    <t>Chongqing Lihing Fine Chem</t>
  </si>
  <si>
    <t xml:space="preserve">SIMANDHAR EXIM, </t>
  </si>
  <si>
    <t>Anhui Sunhere Pharma</t>
  </si>
  <si>
    <t xml:space="preserve">POOJA ENTERPRISES </t>
  </si>
  <si>
    <t>Xuzhou Liyuan Cellulose</t>
  </si>
  <si>
    <t>Jining Fortune</t>
  </si>
  <si>
    <t>Dhariyal Polymers</t>
  </si>
  <si>
    <t>Changshu Science &amp; Tech</t>
  </si>
  <si>
    <t>Kakkat Drugs &amp; Chem</t>
  </si>
  <si>
    <t>Jiangsu Guotai Guomian Trading</t>
  </si>
  <si>
    <t>Supreme Power chem</t>
  </si>
  <si>
    <t>SHANDONG HIKING</t>
  </si>
  <si>
    <t>Anqiu Eagle Cellulose</t>
  </si>
  <si>
    <t>Sri Kalpa Cellulose</t>
  </si>
  <si>
    <t xml:space="preserve">NCI CO., LTD. </t>
  </si>
  <si>
    <t>Silver Papercoat</t>
  </si>
  <si>
    <t>Hong Kong Leads</t>
  </si>
  <si>
    <t>Shandong Head Group</t>
  </si>
  <si>
    <t>Sudarshan Pharma</t>
  </si>
  <si>
    <t>Ausen Chem</t>
  </si>
  <si>
    <t>SCOPE SPECIALITIES</t>
  </si>
  <si>
    <t>SHANDONG YULONG TECH</t>
  </si>
  <si>
    <t>True Colors Pvt</t>
  </si>
  <si>
    <t>Wuxi Leo New Material Tech</t>
  </si>
  <si>
    <t xml:space="preserve">KEVAL EXPORTS </t>
  </si>
  <si>
    <t>The Urban Venture Corp</t>
  </si>
  <si>
    <t>Meridian Polymers</t>
  </si>
  <si>
    <t>Zibo Jinsheng Trading</t>
  </si>
  <si>
    <t>Rettenmaier</t>
  </si>
  <si>
    <t>JRS Pharma</t>
  </si>
  <si>
    <t>Nouryon Chem</t>
  </si>
  <si>
    <t>Coca Cola India</t>
  </si>
  <si>
    <t>International Refreshments</t>
  </si>
  <si>
    <t>Nouryon Chemicals</t>
  </si>
  <si>
    <t>PEPSICO HOLDINGS</t>
  </si>
  <si>
    <t>Jai Aravali</t>
  </si>
  <si>
    <t>DKSH India</t>
  </si>
  <si>
    <t>Arihant Innochem</t>
  </si>
  <si>
    <t>Pharmatrans Sanaq</t>
  </si>
  <si>
    <t>UPM</t>
  </si>
  <si>
    <t>Mylan Labs</t>
  </si>
  <si>
    <t>Dupont Nutra</t>
  </si>
  <si>
    <t>Signet</t>
  </si>
  <si>
    <t>Watson Pharma</t>
  </si>
  <si>
    <t>Cipla</t>
  </si>
  <si>
    <t>International N&amp;H</t>
  </si>
  <si>
    <t>Aurobindo</t>
  </si>
  <si>
    <t>Emcure</t>
  </si>
  <si>
    <t>Strides Pharma</t>
  </si>
  <si>
    <t>Bliss GVS</t>
  </si>
  <si>
    <t>Hetero</t>
  </si>
  <si>
    <t>Sandoz</t>
  </si>
  <si>
    <t>Danisco Nutra &amp; Bioscience</t>
  </si>
  <si>
    <t>Lamberti India</t>
  </si>
  <si>
    <t>Lamberti</t>
  </si>
  <si>
    <t>TABLETS (INDIA)</t>
  </si>
  <si>
    <t>Yamaguchi Yakuhin</t>
  </si>
  <si>
    <t>NAGASE &amp; CO.</t>
  </si>
  <si>
    <t>Asahi Kasei Corp</t>
  </si>
  <si>
    <t>Zydus</t>
  </si>
  <si>
    <t>Dr.Paul Lohmann</t>
  </si>
  <si>
    <t>LG Polymers</t>
  </si>
  <si>
    <t>LG CHEM LTD</t>
  </si>
  <si>
    <t>Anshul Life Sciences</t>
  </si>
  <si>
    <t>Mingtai Chem</t>
  </si>
  <si>
    <t>Granules</t>
  </si>
  <si>
    <t>Colorcon Asia</t>
  </si>
  <si>
    <t>Colorcon Limited</t>
  </si>
  <si>
    <t>International Specialty</t>
  </si>
  <si>
    <t>Ashland Ingredients</t>
  </si>
  <si>
    <t>Teknirvana Tradelink</t>
  </si>
  <si>
    <t>SPECTRUM CHEM</t>
  </si>
  <si>
    <t>Avantor materials</t>
  </si>
  <si>
    <t>Avantor</t>
  </si>
  <si>
    <t>Access Business Group</t>
  </si>
  <si>
    <t>January</t>
  </si>
  <si>
    <t>Tablube Magnesium Stearate</t>
  </si>
  <si>
    <t>MCC CHEMICAL PH 200</t>
  </si>
  <si>
    <t>ACECEL 102 MCCP</t>
  </si>
  <si>
    <t>Avicel PH-302</t>
  </si>
  <si>
    <t>Amcell 101</t>
  </si>
  <si>
    <t>Amcell 102</t>
  </si>
  <si>
    <t>Hicel 50M</t>
  </si>
  <si>
    <t>Hicel 90M</t>
  </si>
  <si>
    <t>Pharmacel ® 101</t>
  </si>
  <si>
    <t>Acecel 101</t>
  </si>
  <si>
    <t>Acecel 102</t>
  </si>
  <si>
    <t>Acecel 112</t>
  </si>
  <si>
    <t>Avicel 102</t>
  </si>
  <si>
    <t>Flocel 102</t>
  </si>
  <si>
    <t>Pharmacel ® 102</t>
  </si>
  <si>
    <t>Tabcell 102</t>
  </si>
  <si>
    <t>Cellulose powder</t>
  </si>
  <si>
    <t>Hicel 101</t>
  </si>
  <si>
    <t>Hicel 102</t>
  </si>
  <si>
    <t>Tabcell</t>
  </si>
  <si>
    <t>Tabcell 101</t>
  </si>
  <si>
    <t>SANCEL 302</t>
  </si>
  <si>
    <t>Hicel XLM 90</t>
  </si>
  <si>
    <t>Acecel D 1000</t>
  </si>
  <si>
    <t>Pharmacel ® 112</t>
  </si>
  <si>
    <t>Acecel ® 101</t>
  </si>
  <si>
    <t>Parcel BD 102</t>
  </si>
  <si>
    <t>Hindcel 101</t>
  </si>
  <si>
    <t>Hindcel 102</t>
  </si>
  <si>
    <t>MCCP 102 HICEL 90M</t>
  </si>
  <si>
    <t>MCC AMBICEL 102</t>
  </si>
  <si>
    <t>KIAN DARYAYE IRANIAN</t>
  </si>
  <si>
    <t>Sushen Medicamentos</t>
  </si>
  <si>
    <t>SANOFI-AVENTIS</t>
  </si>
  <si>
    <t>CHEM PURE BANGLADESH</t>
  </si>
  <si>
    <t>Janmenjoy Pramanik</t>
  </si>
  <si>
    <t>BRAC BANK LIMITED</t>
  </si>
  <si>
    <t>PBN QUIMICA E FARMA</t>
  </si>
  <si>
    <t>DFE Pharma</t>
  </si>
  <si>
    <t>LABORATORIOS ANDROMACO</t>
  </si>
  <si>
    <t>ATL Battery Tech</t>
  </si>
  <si>
    <t>Aura Pharma</t>
  </si>
  <si>
    <t>0.64</t>
  </si>
  <si>
    <t>JRS Ceska A Slovenska</t>
  </si>
  <si>
    <t>2.20</t>
  </si>
  <si>
    <t>2.00</t>
  </si>
  <si>
    <t>CIB COMMERCIAL BANK</t>
  </si>
  <si>
    <t>3.39</t>
  </si>
  <si>
    <t>2.40</t>
  </si>
  <si>
    <t>AL BARAKA CO</t>
  </si>
  <si>
    <t>DR. PHILIPP OTTERSBACH</t>
  </si>
  <si>
    <t>ICARGO INTERNATIONAL</t>
  </si>
  <si>
    <t>Microcellulose Weissenborn</t>
  </si>
  <si>
    <t>4.48</t>
  </si>
  <si>
    <t>2.46</t>
  </si>
  <si>
    <t>3.15</t>
  </si>
  <si>
    <t>2.15</t>
  </si>
  <si>
    <t>9.88</t>
  </si>
  <si>
    <t>Macleods Pharma</t>
  </si>
  <si>
    <t>SAMPHARINDO RETROVIRAL</t>
  </si>
  <si>
    <t>3.10</t>
  </si>
  <si>
    <t>PT. IMCD INDONESIA</t>
  </si>
  <si>
    <t>3.99</t>
  </si>
  <si>
    <t>PT TEMPO SCAN PACIFIC</t>
  </si>
  <si>
    <t>2.30</t>
  </si>
  <si>
    <t>10.02</t>
  </si>
  <si>
    <t>49.74</t>
  </si>
  <si>
    <t>3.00</t>
  </si>
  <si>
    <t>JORDAN SWEDEN MEDICAL</t>
  </si>
  <si>
    <t>Sidsam White Label</t>
  </si>
  <si>
    <t>MR. PAUL THUKU</t>
  </si>
  <si>
    <t>5.14</t>
  </si>
  <si>
    <t>2.07</t>
  </si>
  <si>
    <t>2.64</t>
  </si>
  <si>
    <t>5.54</t>
  </si>
  <si>
    <t>1.51</t>
  </si>
  <si>
    <t>1.70</t>
  </si>
  <si>
    <t>Kambay Aromatics</t>
  </si>
  <si>
    <t>LEEKO (UGANDA) LTD</t>
  </si>
  <si>
    <t>8.80</t>
  </si>
  <si>
    <t>2.10</t>
  </si>
  <si>
    <t>Juharmal &amp; co</t>
  </si>
  <si>
    <t>Hukam Pharma</t>
  </si>
  <si>
    <t>Pharmonics Life Sciences</t>
  </si>
  <si>
    <t>Himalayan Bank</t>
  </si>
  <si>
    <t>Kahan Pharma</t>
  </si>
  <si>
    <t>BHASKAR HERBS</t>
  </si>
  <si>
    <t>KEVA Pharma</t>
  </si>
  <si>
    <t>Divine Healthcare</t>
  </si>
  <si>
    <t>KNP JAPAN PVT.LTD</t>
  </si>
  <si>
    <t>Tiwari Brothers &amp; sons</t>
  </si>
  <si>
    <t>R B BRUSH INDUSTRIES</t>
  </si>
  <si>
    <t>Inflow chem</t>
  </si>
  <si>
    <t>Nuplanet Ventures</t>
  </si>
  <si>
    <t>Cyber Freight Rotterdam</t>
  </si>
  <si>
    <t>Nish Chem</t>
  </si>
  <si>
    <t>Dana Pharma</t>
  </si>
  <si>
    <t>OMAN PHARMA</t>
  </si>
  <si>
    <t>UNILAB INC,</t>
  </si>
  <si>
    <t>SPARK WELDING</t>
  </si>
  <si>
    <t>Somaalia</t>
  </si>
  <si>
    <t>Zara Enterprises</t>
  </si>
  <si>
    <t>YENISOM HEALTHCARE</t>
  </si>
  <si>
    <t>SEREGEN (PVT) LTD</t>
  </si>
  <si>
    <t>1.54</t>
  </si>
  <si>
    <t>3.40</t>
  </si>
  <si>
    <t>6.38</t>
  </si>
  <si>
    <t>2.62</t>
  </si>
  <si>
    <t>Khyati Healthcare</t>
  </si>
  <si>
    <t>2.79</t>
  </si>
  <si>
    <t>CTI &amp; SCIENCE</t>
  </si>
  <si>
    <t>1.50</t>
  </si>
  <si>
    <t>RANBAXY (THAILAND)</t>
  </si>
  <si>
    <t>SANOFI ILAC SAN.</t>
  </si>
  <si>
    <t>2.75</t>
  </si>
  <si>
    <t>THEIT WORLDWIDE</t>
  </si>
  <si>
    <t>NewEdge Overseas</t>
  </si>
  <si>
    <t>VALISH S TRADING</t>
  </si>
  <si>
    <t>CE-Chem Pharma</t>
  </si>
  <si>
    <t>LIFE ON HEALTHCARE</t>
  </si>
  <si>
    <t>4.19</t>
  </si>
  <si>
    <t>2.84</t>
  </si>
  <si>
    <t>T-H-T SCIENTIFIC TECH</t>
  </si>
  <si>
    <t>Hanoi Pharma Chem</t>
  </si>
  <si>
    <t>VIET PHARMA</t>
  </si>
  <si>
    <t>Ajanta Pharma</t>
  </si>
  <si>
    <t>CREST PVT LTD</t>
  </si>
  <si>
    <t>ANALITIC TECH</t>
  </si>
  <si>
    <t>ASIA NANO TECH</t>
  </si>
  <si>
    <t>AZISTA</t>
  </si>
  <si>
    <t xml:space="preserve">AVICEL PH-112 </t>
  </si>
  <si>
    <t>FLCOEL 102</t>
  </si>
  <si>
    <t>Hicel MCG 591</t>
  </si>
  <si>
    <t>MCC &amp; GUAR GUM</t>
  </si>
  <si>
    <t>MCC &amp; SCCM</t>
  </si>
  <si>
    <t>FLCOEL 101</t>
  </si>
  <si>
    <t>AVICEL 101</t>
  </si>
  <si>
    <t>MCG 591 MCC &amp; SCCM</t>
  </si>
  <si>
    <t>MCC &amp; GUAR GUM AVICEL CE-15</t>
  </si>
  <si>
    <t>Pharmacel (R)101</t>
  </si>
  <si>
    <t>SANCEL W</t>
  </si>
  <si>
    <t>Hicel 25M</t>
  </si>
  <si>
    <t>HICEL XLM 90M</t>
  </si>
  <si>
    <t>TABCEL PH 102</t>
  </si>
  <si>
    <t>MCC 12 39</t>
  </si>
  <si>
    <t>CMC 39</t>
  </si>
  <si>
    <t>CMC-1048 39</t>
  </si>
  <si>
    <t>MCCP 120</t>
  </si>
  <si>
    <t>MCC 112 39</t>
  </si>
  <si>
    <t>CMC. 39</t>
  </si>
  <si>
    <t>PHARMACEL ® 102</t>
  </si>
  <si>
    <t>PHARMACEL ® 112</t>
  </si>
  <si>
    <t>MCC 301</t>
  </si>
  <si>
    <t>AMCELL PLUS102</t>
  </si>
  <si>
    <t>AMCELL101</t>
  </si>
  <si>
    <t>TABCEL PH 101</t>
  </si>
  <si>
    <t>TABCEL PH 112</t>
  </si>
  <si>
    <t>TABCEL PH 200</t>
  </si>
  <si>
    <t>TABCEL PH 302</t>
  </si>
  <si>
    <t>MC PH 101</t>
  </si>
  <si>
    <t>AMCELL TM 101</t>
  </si>
  <si>
    <t>MACELL TM 102</t>
  </si>
  <si>
    <t>HICEL 200</t>
  </si>
  <si>
    <t>Pharmacel (R)102</t>
  </si>
  <si>
    <t>Acecel ® 102</t>
  </si>
  <si>
    <t>NUTRACEL 101</t>
  </si>
  <si>
    <t>MDC Pharma</t>
  </si>
  <si>
    <t>Snow Pharma</t>
  </si>
  <si>
    <t>Pharvinex Healthcare</t>
  </si>
  <si>
    <t>Eurl Pharmalliance</t>
  </si>
  <si>
    <t>Ranq Remedies</t>
  </si>
  <si>
    <t>Sanofi</t>
  </si>
  <si>
    <t>Vasu Healthcare</t>
  </si>
  <si>
    <t>Sarl Kalos Pharma</t>
  </si>
  <si>
    <t>H Jules &amp; Company</t>
  </si>
  <si>
    <t>SPA Group</t>
  </si>
  <si>
    <t>Gemini Exports</t>
  </si>
  <si>
    <t>To The Order Of</t>
  </si>
  <si>
    <t>DKSH Performance</t>
  </si>
  <si>
    <t>Sigachi</t>
  </si>
  <si>
    <t>VASA Pharma</t>
  </si>
  <si>
    <t>Unimed</t>
  </si>
  <si>
    <t>CITIBANK N.A</t>
  </si>
  <si>
    <t>CITIBANK N.A.</t>
  </si>
  <si>
    <t>Chemstar</t>
  </si>
  <si>
    <t>DHAKA BANK PLC</t>
  </si>
  <si>
    <t>Eskayef Pharma</t>
  </si>
  <si>
    <t>Healthcare Pharma</t>
  </si>
  <si>
    <t>Incepta</t>
  </si>
  <si>
    <t>Islami Bank</t>
  </si>
  <si>
    <t>Renata Limited</t>
  </si>
  <si>
    <t>DIP Chem</t>
  </si>
  <si>
    <t>Square Lifesciences</t>
  </si>
  <si>
    <t>Amster</t>
  </si>
  <si>
    <t>Nitika Pharma</t>
  </si>
  <si>
    <t>Unilever</t>
  </si>
  <si>
    <t>Hiranya Cellulose</t>
  </si>
  <si>
    <t>Analitik Tech</t>
  </si>
  <si>
    <t>EMS/SA</t>
  </si>
  <si>
    <t>Ankit Pulps &amp; Boards</t>
  </si>
  <si>
    <t>Amtec Healthcare</t>
  </si>
  <si>
    <t>Fasyar Limited</t>
  </si>
  <si>
    <t>Atlbattery Tech</t>
  </si>
  <si>
    <t>Ningde Amperex Tech</t>
  </si>
  <si>
    <t>Chemfield</t>
  </si>
  <si>
    <t>HANDLER S.A.S</t>
  </si>
  <si>
    <t>JRS Ceska</t>
  </si>
  <si>
    <t>Shreeji Pharma</t>
  </si>
  <si>
    <t>Industria Pharma</t>
  </si>
  <si>
    <t>Medilink</t>
  </si>
  <si>
    <t>L.S.L.S.A.</t>
  </si>
  <si>
    <t>Anders Ecuador</t>
  </si>
  <si>
    <t>Maple Biotech</t>
  </si>
  <si>
    <t>Hanseatic Pharma</t>
  </si>
  <si>
    <t>Eva Pharma</t>
  </si>
  <si>
    <t>Pioma Chem</t>
  </si>
  <si>
    <t>SISCO Research</t>
  </si>
  <si>
    <t>International Company</t>
  </si>
  <si>
    <t>Prachin Chem</t>
  </si>
  <si>
    <t>G-Rish Pharma</t>
  </si>
  <si>
    <t>Yashica Pharma</t>
  </si>
  <si>
    <t>Shubham Pharma</t>
  </si>
  <si>
    <t>Bunna International</t>
  </si>
  <si>
    <t>Sudeep Pharma</t>
  </si>
  <si>
    <t>Alchem</t>
  </si>
  <si>
    <t>Jaya Impex</t>
  </si>
  <si>
    <t>ASPEE Pharma</t>
  </si>
  <si>
    <t>Astron Chem</t>
  </si>
  <si>
    <t>PT Ekacitta Dian Persada</t>
  </si>
  <si>
    <t>PT Imcd Indonesia</t>
  </si>
  <si>
    <t>Amishi Drugs &amp; Chem</t>
  </si>
  <si>
    <t>PT Menjangan Sakti</t>
  </si>
  <si>
    <t>MS Gujarat Overseas</t>
  </si>
  <si>
    <t>PT Perusahaan Dagang</t>
  </si>
  <si>
    <t>PT Tempo Scan</t>
  </si>
  <si>
    <t>SL Drugs &amp; Pharma</t>
  </si>
  <si>
    <t>Awamedica</t>
  </si>
  <si>
    <t>Strisun  Drugs</t>
  </si>
  <si>
    <t>Pradipkumar Pharma</t>
  </si>
  <si>
    <t>Unichem</t>
  </si>
  <si>
    <t>Niche Generics</t>
  </si>
  <si>
    <t>Sun Pharma</t>
  </si>
  <si>
    <t>Taro Pharma</t>
  </si>
  <si>
    <t>Jai Radhe Sales</t>
  </si>
  <si>
    <t>Triox Pharmachem</t>
  </si>
  <si>
    <t>Bank Of Nairobi</t>
  </si>
  <si>
    <t>Euro Industrial</t>
  </si>
  <si>
    <t>N B Entrepreneurs</t>
  </si>
  <si>
    <t>Gradient Pharma</t>
  </si>
  <si>
    <t>Sanjay Chem</t>
  </si>
  <si>
    <t>Bhasya International</t>
  </si>
  <si>
    <t>Automobiles Transportation Service</t>
  </si>
  <si>
    <t>Benua Sains</t>
  </si>
  <si>
    <t>Medrix</t>
  </si>
  <si>
    <t>Novugen Pharma</t>
  </si>
  <si>
    <t>Patel Chem</t>
  </si>
  <si>
    <t>Vervain Tech</t>
  </si>
  <si>
    <t>DIFARME SA DE CV</t>
  </si>
  <si>
    <t>AXAR INT</t>
  </si>
  <si>
    <t>MS Health &amp; Beautycare</t>
  </si>
  <si>
    <t>Espee Pharma</t>
  </si>
  <si>
    <t>Apple Pharma</t>
  </si>
  <si>
    <t>SDM Agencies</t>
  </si>
  <si>
    <t>Asian Pharma</t>
  </si>
  <si>
    <t>Sudarshan Trading</t>
  </si>
  <si>
    <t>Drug Centre Delhi</t>
  </si>
  <si>
    <t>Bhaskar Herbaceutical</t>
  </si>
  <si>
    <t>Bhaskar Wellness</t>
  </si>
  <si>
    <t>Biogain Remedies</t>
  </si>
  <si>
    <t>Jayana Pharma</t>
  </si>
  <si>
    <t>CTL Pharma</t>
  </si>
  <si>
    <t>Curex Pharma</t>
  </si>
  <si>
    <t>Deurali Janta Pharma</t>
  </si>
  <si>
    <t>Vinayak Worldtrade</t>
  </si>
  <si>
    <t>Everest Pharma</t>
  </si>
  <si>
    <t>Florid Labs</t>
  </si>
  <si>
    <t>RPGV India</t>
  </si>
  <si>
    <t>Himalayan Essence</t>
  </si>
  <si>
    <t>Tiwari Brothers &amp; So</t>
  </si>
  <si>
    <t>Kumkum Herbal</t>
  </si>
  <si>
    <t>Lomus Pharma</t>
  </si>
  <si>
    <t>M D H Pharma</t>
  </si>
  <si>
    <t>Maruti Pharma</t>
  </si>
  <si>
    <t>Alenit Chem</t>
  </si>
  <si>
    <t>National Healthcare</t>
  </si>
  <si>
    <t>Mehta Medicare</t>
  </si>
  <si>
    <t>Nepam Remedies</t>
  </si>
  <si>
    <t>Everest Distributions</t>
  </si>
  <si>
    <t>OHM Pharma</t>
  </si>
  <si>
    <t>Orient Pharma</t>
  </si>
  <si>
    <t>Pharmonics Life science</t>
  </si>
  <si>
    <t>Qmed Formulations</t>
  </si>
  <si>
    <t>R.M Chemicals</t>
  </si>
  <si>
    <t>Waylink International</t>
  </si>
  <si>
    <t>Royal Sasa Nepal</t>
  </si>
  <si>
    <t>S.R Drug Labs</t>
  </si>
  <si>
    <t>Samar Pharma</t>
  </si>
  <si>
    <t>Sumy Pharma</t>
  </si>
  <si>
    <t>Supreme Healthcare</t>
  </si>
  <si>
    <t>Taurus Pharma</t>
  </si>
  <si>
    <t>Time Pharma</t>
  </si>
  <si>
    <t>Inflow Chem</t>
  </si>
  <si>
    <t>Premier Drug House</t>
  </si>
  <si>
    <t>Niharika paints &amp; Chem</t>
  </si>
  <si>
    <t>Toreva Pharma</t>
  </si>
  <si>
    <t>Unique Pharma</t>
  </si>
  <si>
    <t>Cellulose Sollutions</t>
  </si>
  <si>
    <t>GCARE Products</t>
  </si>
  <si>
    <t>Virjo Pharma</t>
  </si>
  <si>
    <t>Multibase Pharma</t>
  </si>
  <si>
    <t>Palvi Industries</t>
  </si>
  <si>
    <t>Cariesco Exports</t>
  </si>
  <si>
    <t>Hilton Pharma</t>
  </si>
  <si>
    <t>Sami Pharma</t>
  </si>
  <si>
    <t>Tabros Pharma</t>
  </si>
  <si>
    <t>Insuquim S.R.L</t>
  </si>
  <si>
    <t>Balayan Bay Batangas</t>
  </si>
  <si>
    <t>Lyrus Life sciences</t>
  </si>
  <si>
    <t>Medico Farm</t>
  </si>
  <si>
    <t>Nimbasia Stabilizers</t>
  </si>
  <si>
    <t>Mavi Deniz Trading</t>
  </si>
  <si>
    <t>GUJARAT</t>
  </si>
  <si>
    <t>Joint stock Pharma</t>
  </si>
  <si>
    <t>FR Chem</t>
  </si>
  <si>
    <t>Silverline Chem</t>
  </si>
  <si>
    <t>Vimal Intertrade</t>
  </si>
  <si>
    <t>Anmol Chem</t>
  </si>
  <si>
    <t>Himedia Labs</t>
  </si>
  <si>
    <t>HANSBIOMED INC</t>
  </si>
  <si>
    <t>San II Pharma</t>
  </si>
  <si>
    <t>Alcon Bio sciences</t>
  </si>
  <si>
    <t>Celogen Lanka</t>
  </si>
  <si>
    <t>Hemas Manufacture</t>
  </si>
  <si>
    <t>J.A. United Exports</t>
  </si>
  <si>
    <t>Morison Limited</t>
  </si>
  <si>
    <t>Sunshine Organics</t>
  </si>
  <si>
    <t>Alvita Pharma</t>
  </si>
  <si>
    <t>MS CIC Lifescience</t>
  </si>
  <si>
    <t>IAZA Pharma</t>
  </si>
  <si>
    <t>Siphar</t>
  </si>
  <si>
    <t>Indian products Trading</t>
  </si>
  <si>
    <t>Prakash Chem</t>
  </si>
  <si>
    <t>Africure Pharma</t>
  </si>
  <si>
    <t>Zenufa Labs</t>
  </si>
  <si>
    <t>Smit Export</t>
  </si>
  <si>
    <t>Padmashree Enterprise</t>
  </si>
  <si>
    <t>Life Pharma</t>
  </si>
  <si>
    <t>Om Shiva Products</t>
  </si>
  <si>
    <t>Arkos Corp</t>
  </si>
  <si>
    <t>Valish S Trading</t>
  </si>
  <si>
    <t>Meyer Organics</t>
  </si>
  <si>
    <t>Vitabiotics Limited</t>
  </si>
  <si>
    <t>Euroasia</t>
  </si>
  <si>
    <t>Euroasias Group</t>
  </si>
  <si>
    <t>Omega Logistics</t>
  </si>
  <si>
    <t>Daffodil Pharma</t>
  </si>
  <si>
    <t>Westset Logistics</t>
  </si>
  <si>
    <t>Salius Pharma</t>
  </si>
  <si>
    <t>PMM</t>
  </si>
  <si>
    <t>Asia Shine Joint Stock</t>
  </si>
  <si>
    <t>Central Pharma</t>
  </si>
  <si>
    <t>MKVN Chem</t>
  </si>
  <si>
    <t>Clearsynth Labs</t>
  </si>
  <si>
    <t>Navis Vietnam</t>
  </si>
  <si>
    <t>Phuc Thai Pharmacy</t>
  </si>
  <si>
    <t>Saigon Pharma</t>
  </si>
  <si>
    <t>Attar Global</t>
  </si>
  <si>
    <t>February</t>
  </si>
  <si>
    <t>Emcocel 50M</t>
  </si>
  <si>
    <t>Vivapur 101</t>
  </si>
  <si>
    <t>Vivapur 102</t>
  </si>
  <si>
    <t>Vivapur MCC Spheres</t>
  </si>
  <si>
    <t>Avicel ® Ph-101</t>
  </si>
  <si>
    <t>Avicel ® Ph-102</t>
  </si>
  <si>
    <t>Avicel ® Ph-103</t>
  </si>
  <si>
    <t>Avicel ® Ph-112</t>
  </si>
  <si>
    <t>Avicel ® Ph-113</t>
  </si>
  <si>
    <t>Avicel ® Ph-200</t>
  </si>
  <si>
    <t>Avicel Ph-101</t>
  </si>
  <si>
    <t>Avicel Ph-102</t>
  </si>
  <si>
    <t>Avicel Ph-112</t>
  </si>
  <si>
    <t>Avicel Ph-200</t>
  </si>
  <si>
    <t>Avicel Ph-301</t>
  </si>
  <si>
    <t>Avicel Rc-581</t>
  </si>
  <si>
    <t>Avicel® Ph-101</t>
  </si>
  <si>
    <t>Avicel® Ph-102</t>
  </si>
  <si>
    <t>Avicel® Ph-112</t>
  </si>
  <si>
    <t>Avicel® Ph-113</t>
  </si>
  <si>
    <t>Avicel® Ph-200</t>
  </si>
  <si>
    <t>Celphere CP-102 MCC S</t>
  </si>
  <si>
    <t>Celphere CP-103 MCC S</t>
  </si>
  <si>
    <t>Celphere CP-203 MCC S</t>
  </si>
  <si>
    <t>MCC Ph-101</t>
  </si>
  <si>
    <t>MCC Ph-102</t>
  </si>
  <si>
    <t>Comprecel M101 D+</t>
  </si>
  <si>
    <t>Comprecel M102 D+</t>
  </si>
  <si>
    <t>Comprecel M112 D+</t>
  </si>
  <si>
    <t>Comprecel M112 SD</t>
  </si>
  <si>
    <t>Comprecel M200 D+</t>
  </si>
  <si>
    <t>Emcocel 90M</t>
  </si>
  <si>
    <t>Puratos Food</t>
  </si>
  <si>
    <t>Puratos N.V</t>
  </si>
  <si>
    <t>Thermo Fisher Scientific</t>
  </si>
  <si>
    <t>Acros Organics</t>
  </si>
  <si>
    <t>Azelis</t>
  </si>
  <si>
    <t>Danisco</t>
  </si>
  <si>
    <t>Shanghai Shenguang Edible Chem</t>
  </si>
  <si>
    <t>Daffodil Pharmachem</t>
  </si>
  <si>
    <t>Changshu Wealthy</t>
  </si>
  <si>
    <t>Perry Impex</t>
  </si>
  <si>
    <t>Padmaja Greentech</t>
  </si>
  <si>
    <t>Shenzhen Tory Power</t>
  </si>
  <si>
    <t>Colgate Palmolive</t>
  </si>
  <si>
    <t>Chongqing lihong Fine Chem</t>
  </si>
  <si>
    <t>A.H.A International</t>
  </si>
  <si>
    <t>Shah Enterprise</t>
  </si>
  <si>
    <t>Xuzhou Liyuan Cellulose Tech</t>
  </si>
  <si>
    <t>K N Impex</t>
  </si>
  <si>
    <t>Ecokem Technologies</t>
  </si>
  <si>
    <t>Hangzhou Zhenrui Chem</t>
  </si>
  <si>
    <t>KPL International</t>
  </si>
  <si>
    <t>Brenntag</t>
  </si>
  <si>
    <t>Kkalp Chem</t>
  </si>
  <si>
    <t>Hi Tech Papers</t>
  </si>
  <si>
    <t>Hongkong Leads</t>
  </si>
  <si>
    <t>Aryan Enterprises</t>
  </si>
  <si>
    <t>Sidley Chem</t>
  </si>
  <si>
    <t>Vasa Pharma</t>
  </si>
  <si>
    <t>Bentec Organo</t>
  </si>
  <si>
    <t>True Colors</t>
  </si>
  <si>
    <t>Claxa Chemicals</t>
  </si>
  <si>
    <t>Weifang Lanqing</t>
  </si>
  <si>
    <t>Suzhou Decan International</t>
  </si>
  <si>
    <t>Skylink Science &amp; Tech</t>
  </si>
  <si>
    <t>The Urban Venture</t>
  </si>
  <si>
    <t>Deep Polychem</t>
  </si>
  <si>
    <t>Actinic Solutions</t>
  </si>
  <si>
    <t>Aakar Enterprises</t>
  </si>
  <si>
    <t>Jining Fortune Biotech</t>
  </si>
  <si>
    <t>Pharcos Speciality</t>
  </si>
  <si>
    <t>Rajiv Cera Impex</t>
  </si>
  <si>
    <t>Coca Cola</t>
  </si>
  <si>
    <t>Nouryon Chems</t>
  </si>
  <si>
    <t>Pepsico India</t>
  </si>
  <si>
    <t>Ashland Indistries</t>
  </si>
  <si>
    <t>Technova</t>
  </si>
  <si>
    <t>Chemical Marketing Concepts</t>
  </si>
  <si>
    <t>Fareva Amboise</t>
  </si>
  <si>
    <t>Par Formulations</t>
  </si>
  <si>
    <t>IND Swift</t>
  </si>
  <si>
    <t>Amneal Pharma</t>
  </si>
  <si>
    <t>International N&amp;H Mfg</t>
  </si>
  <si>
    <t>Dupont Nutrition</t>
  </si>
  <si>
    <t>Aurobindo Pharma</t>
  </si>
  <si>
    <t>Granules India</t>
  </si>
  <si>
    <t>Marksans Pharma</t>
  </si>
  <si>
    <t>Ferrero</t>
  </si>
  <si>
    <t>Ferrero Trading</t>
  </si>
  <si>
    <t>Tablets India</t>
  </si>
  <si>
    <t>Yamaguchi Yakuhin Shokai</t>
  </si>
  <si>
    <t>Yasham Speciality</t>
  </si>
  <si>
    <t>Mitsuya Boeki</t>
  </si>
  <si>
    <t>Dr. Reddys</t>
  </si>
  <si>
    <t>Nagase &amp; Co Ltd</t>
  </si>
  <si>
    <t>Msasahi Kasei Corp</t>
  </si>
  <si>
    <t>Jubilant</t>
  </si>
  <si>
    <t>Summit Pharma</t>
  </si>
  <si>
    <t>CBC Co Ltd</t>
  </si>
  <si>
    <t>Citrus India</t>
  </si>
  <si>
    <t>Dabur</t>
  </si>
  <si>
    <t>Intas Pharma</t>
  </si>
  <si>
    <t>Dr. Paul Lohmann</t>
  </si>
  <si>
    <t>IMCD India</t>
  </si>
  <si>
    <t>Mallinckrodt Chem</t>
  </si>
  <si>
    <t>DPB Pharma</t>
  </si>
  <si>
    <t xml:space="preserve">MS </t>
  </si>
  <si>
    <t>Mylan Pharma</t>
  </si>
  <si>
    <t>Avicel (MCC)</t>
  </si>
  <si>
    <t>Vivapur 200</t>
  </si>
  <si>
    <t>CELLETS 500 MCC Sphere</t>
  </si>
  <si>
    <t>Avicel ® PH 113</t>
  </si>
  <si>
    <t>Avicel ® PH 200 LN</t>
  </si>
  <si>
    <t>Avicel ® PH 103</t>
  </si>
  <si>
    <t>Avicel (R) PH 101</t>
  </si>
  <si>
    <t>Avicel (R) PH 112</t>
  </si>
  <si>
    <t>Ceolus PH 101</t>
  </si>
  <si>
    <t>CELPHERE CP-507</t>
  </si>
  <si>
    <t>CELPHERE CP-708 MCC</t>
  </si>
  <si>
    <t>COMPRECEL M102 D+</t>
  </si>
  <si>
    <t>COMPRECEL M102 SD</t>
  </si>
  <si>
    <t>COMPRECEL M101 D+</t>
  </si>
  <si>
    <t>COMPRECEL M112 D+</t>
  </si>
  <si>
    <t>COMPRECEL M112 SD</t>
  </si>
  <si>
    <t>COMPRECEL M200 D+</t>
  </si>
  <si>
    <t>AVICEL(R) CE-15</t>
  </si>
  <si>
    <t>AVICEL CL-611 NF</t>
  </si>
  <si>
    <t>Perry Trading</t>
  </si>
  <si>
    <t>Changshu Wealthy Science &amp; Tech</t>
  </si>
  <si>
    <t>Sarv Bio Labs</t>
  </si>
  <si>
    <t>Chongqing</t>
  </si>
  <si>
    <t>Baba Enterprises</t>
  </si>
  <si>
    <t>Jiangsu Weikem Chemical</t>
  </si>
  <si>
    <t>Tirupati Wellness</t>
  </si>
  <si>
    <t>MSN Labs</t>
  </si>
  <si>
    <t>Nanning Hangteng Internatioal</t>
  </si>
  <si>
    <t>SJ Pharma</t>
  </si>
  <si>
    <t>Qingdao ICD Biochem</t>
  </si>
  <si>
    <t>Algol Chemicals</t>
  </si>
  <si>
    <t>Shijiazhuang Yanqi trading</t>
  </si>
  <si>
    <t>Prachin Chemicals</t>
  </si>
  <si>
    <t>Suzhou Kingbridge Import &amp; Export</t>
  </si>
  <si>
    <t>Jai AMBE</t>
  </si>
  <si>
    <t>Alkem Labs</t>
  </si>
  <si>
    <t>Weiqida International</t>
  </si>
  <si>
    <t>Zibo Jinsheng International</t>
  </si>
  <si>
    <t>Armaan Trading Company</t>
  </si>
  <si>
    <t>Saravana Chem</t>
  </si>
  <si>
    <t>Unibourne Food</t>
  </si>
  <si>
    <t>Ashland</t>
  </si>
  <si>
    <t>International Specialty Products</t>
  </si>
  <si>
    <t>S. Kushalchand International</t>
  </si>
  <si>
    <t>Nutrition &amp; Bio sciences</t>
  </si>
  <si>
    <t>Pharmatrans</t>
  </si>
  <si>
    <t>SGS Nederland</t>
  </si>
  <si>
    <t>Sigma Aldrich Chemicals</t>
  </si>
  <si>
    <t>Sigma Aldrich</t>
  </si>
  <si>
    <t>Bliss GVS Phrma</t>
  </si>
  <si>
    <t>Graviti Pharma</t>
  </si>
  <si>
    <t>Kusum Healthcare</t>
  </si>
  <si>
    <t>Strides Alathur Pvt Ltd</t>
  </si>
  <si>
    <t>International N &amp; H Mfg</t>
  </si>
  <si>
    <t>Ferrero India</t>
  </si>
  <si>
    <t>Ferrero Trading Lux</t>
  </si>
  <si>
    <t>M/S Asahi Kasei Corp</t>
  </si>
  <si>
    <t>Dr. Reddy's Labs</t>
  </si>
  <si>
    <t>Nagase &amp; Co., Ltd</t>
  </si>
  <si>
    <t>Micro Labs</t>
  </si>
  <si>
    <t>K.P.Manish Global</t>
  </si>
  <si>
    <t>Bolak Company</t>
  </si>
  <si>
    <t>AK-PA Tekstil Ihract Pazarlama A.S</t>
  </si>
  <si>
    <t>Avantor performance</t>
  </si>
  <si>
    <t>March</t>
  </si>
  <si>
    <t>Belarus</t>
  </si>
  <si>
    <t>Macedonia</t>
  </si>
  <si>
    <t>Moldova</t>
  </si>
  <si>
    <t>Senegal</t>
  </si>
  <si>
    <t>Flocel 112</t>
  </si>
  <si>
    <t>Flocel 200</t>
  </si>
  <si>
    <t>Flocel 101</t>
  </si>
  <si>
    <t>Flocel 200 LM</t>
  </si>
  <si>
    <t>Sancel 101</t>
  </si>
  <si>
    <t>Miccel 200</t>
  </si>
  <si>
    <t>Chemicel PH 101</t>
  </si>
  <si>
    <t>Chemicel PH 102</t>
  </si>
  <si>
    <t>Acecel N 101</t>
  </si>
  <si>
    <t>Pharmacel ® 90 SMCC</t>
  </si>
  <si>
    <t>Hicel 50M (Hindcel 101)</t>
  </si>
  <si>
    <t>Hicel 90M (Hindcel 102)</t>
  </si>
  <si>
    <t>Miccel 102</t>
  </si>
  <si>
    <t>Sancel 102</t>
  </si>
  <si>
    <t>FR-Cell 101</t>
  </si>
  <si>
    <t>FR-Cell 102</t>
  </si>
  <si>
    <t>FR-Cell 112</t>
  </si>
  <si>
    <t>FR-Cell 200</t>
  </si>
  <si>
    <t>Tabcell PH 101</t>
  </si>
  <si>
    <t>Tabcell PH 102</t>
  </si>
  <si>
    <t>Acecel N 102</t>
  </si>
  <si>
    <t>Tabcel PH 102</t>
  </si>
  <si>
    <t>MCCP IP (SANCEL)</t>
  </si>
  <si>
    <t>Sancel SMCC 90</t>
  </si>
  <si>
    <t>MCCP 101 SPRAY DRIER</t>
  </si>
  <si>
    <t>MCC PH 101 SD</t>
  </si>
  <si>
    <t>MCC PH 102 SD</t>
  </si>
  <si>
    <t>Miccel 101</t>
  </si>
  <si>
    <t>MCC 102 EP (SPRAY DRIED)</t>
  </si>
  <si>
    <t>MCC 112 EP (SPRAY DRIED)</t>
  </si>
  <si>
    <t>MCC 200 EP (SPRAY DRIED)</t>
  </si>
  <si>
    <t>Tabcell PH 200</t>
  </si>
  <si>
    <t>Tabcell PH 112</t>
  </si>
  <si>
    <t>Pabcell PH 200</t>
  </si>
  <si>
    <t>Amcell 200</t>
  </si>
  <si>
    <t>Parcel SD 101</t>
  </si>
  <si>
    <t>Parcel SD 102</t>
  </si>
  <si>
    <t>Avicel PH 120</t>
  </si>
  <si>
    <t>Primecel PH 101</t>
  </si>
  <si>
    <t>Acecel 200</t>
  </si>
  <si>
    <t>Acecel 302</t>
  </si>
  <si>
    <t>Primecel PH 102</t>
  </si>
  <si>
    <t>Chemicel PH 200</t>
  </si>
  <si>
    <t>Parcel BD 101</t>
  </si>
  <si>
    <t>Nutracel ™ 102</t>
  </si>
  <si>
    <t>Miccel 112</t>
  </si>
  <si>
    <t>ESPEE Pharma Chem</t>
  </si>
  <si>
    <t>Gayatri Ayupharma</t>
  </si>
  <si>
    <t>Drogueria Beiro Srl</t>
  </si>
  <si>
    <t>Chemtrade</t>
  </si>
  <si>
    <t>Amster Microcell</t>
  </si>
  <si>
    <t>Dip Chem</t>
  </si>
  <si>
    <t>Amishi Drugs &amp; Chemicals</t>
  </si>
  <si>
    <t>Incepta Pharma</t>
  </si>
  <si>
    <t>Pioma Chemicals</t>
  </si>
  <si>
    <t>Marico</t>
  </si>
  <si>
    <t>Novartis</t>
  </si>
  <si>
    <t>Square Pharma</t>
  </si>
  <si>
    <t>Agrani Bank Limited</t>
  </si>
  <si>
    <t>Jayesh Industries</t>
  </si>
  <si>
    <t>LLC Research &amp; Production</t>
  </si>
  <si>
    <t>Alkan Chem</t>
  </si>
  <si>
    <t>Magnesia GMBH</t>
  </si>
  <si>
    <t>MLA Industries</t>
  </si>
  <si>
    <t>Crest Cellulose</t>
  </si>
  <si>
    <t>Aurovitas Pharma</t>
  </si>
  <si>
    <t>Chemfield Cellulose</t>
  </si>
  <si>
    <t>Prachin Chemical</t>
  </si>
  <si>
    <t>Handler</t>
  </si>
  <si>
    <t>Merquimia</t>
  </si>
  <si>
    <t>Dosch Pharma</t>
  </si>
  <si>
    <t>Cadersky Envitek</t>
  </si>
  <si>
    <t>Swapnroop Drugs &amp; Pharma</t>
  </si>
  <si>
    <t>Core Polymer</t>
  </si>
  <si>
    <t>N.G. Electro Products</t>
  </si>
  <si>
    <t>Novumgen Pvt Ltd</t>
  </si>
  <si>
    <t>Amit Hydeocolloids</t>
  </si>
  <si>
    <t>Klock for trading &amp; Distributing</t>
  </si>
  <si>
    <t>Index Pharma</t>
  </si>
  <si>
    <t>Shubham Pharmachem</t>
  </si>
  <si>
    <t>Unichem Liquid Industries</t>
  </si>
  <si>
    <t>PT Signa Husada</t>
  </si>
  <si>
    <t>PT Tempo</t>
  </si>
  <si>
    <t>PT IMCD Indonesia</t>
  </si>
  <si>
    <t>Premier Industrial Corp</t>
  </si>
  <si>
    <t>Pallav Chemicals</t>
  </si>
  <si>
    <t>Global Merchants</t>
  </si>
  <si>
    <t>Strisun Drugs</t>
  </si>
  <si>
    <t>Nile Chemicals</t>
  </si>
  <si>
    <t>Chem Samuel Chem</t>
  </si>
  <si>
    <t>Suisse Nutra Ingredients</t>
  </si>
  <si>
    <t>Kobe Japan</t>
  </si>
  <si>
    <t>Sana Pharma</t>
  </si>
  <si>
    <t>Leeko Ltd</t>
  </si>
  <si>
    <t>Prism Bio-Pharma</t>
  </si>
  <si>
    <t>Sanjay Chemicals</t>
  </si>
  <si>
    <t>Alkaloid AD, Skopje</t>
  </si>
  <si>
    <t>Derivados Macroquimicos</t>
  </si>
  <si>
    <t>Gee Tech &amp; Trans</t>
  </si>
  <si>
    <t>Prakash Chemicals</t>
  </si>
  <si>
    <t>Delta Biopharma</t>
  </si>
  <si>
    <t>Zifam Pyrex</t>
  </si>
  <si>
    <t>Accord Pharma</t>
  </si>
  <si>
    <t>Alive Pharma</t>
  </si>
  <si>
    <t>Alliance Pharma</t>
  </si>
  <si>
    <t>Apex Pharma</t>
  </si>
  <si>
    <t>Arrow Pharma</t>
  </si>
  <si>
    <t>Genetica Labs</t>
  </si>
  <si>
    <t>Global Ime Bank</t>
  </si>
  <si>
    <t>Grace Pharma</t>
  </si>
  <si>
    <t>Juharmal &amp; Co</t>
  </si>
  <si>
    <t>KNP Japan</t>
  </si>
  <si>
    <t>Live Care Pharma</t>
  </si>
  <si>
    <t>Lumbini Herbaceutical</t>
  </si>
  <si>
    <t>M.D.H. Pharma</t>
  </si>
  <si>
    <t>K Kumar &amp; Co</t>
  </si>
  <si>
    <t>Magnus Pharma</t>
  </si>
  <si>
    <t>Raman Bro's</t>
  </si>
  <si>
    <t>Mukti Nath Traders</t>
  </si>
  <si>
    <t>Alenit Chemicals</t>
  </si>
  <si>
    <t>Nepal Investment Mega bank</t>
  </si>
  <si>
    <t>SDM Agnecies</t>
  </si>
  <si>
    <t>Akhil Healthcare</t>
  </si>
  <si>
    <t>Nippon Pharma</t>
  </si>
  <si>
    <t>Patanjali Ayurved</t>
  </si>
  <si>
    <t>Pharmaco Industries</t>
  </si>
  <si>
    <t>Pharmonics Life sciences</t>
  </si>
  <si>
    <t>Prime Pharma</t>
  </si>
  <si>
    <t>QBD Pharma</t>
  </si>
  <si>
    <t>Royal Sasa Pharma</t>
  </si>
  <si>
    <t>Mediraw Pharma</t>
  </si>
  <si>
    <t>Siddhartha Pharma</t>
  </si>
  <si>
    <t>Simca Labs</t>
  </si>
  <si>
    <t>Vega Pharma</t>
  </si>
  <si>
    <t>Cyber Freight</t>
  </si>
  <si>
    <t>Pee Vee Products</t>
  </si>
  <si>
    <t>Jawa International</t>
  </si>
  <si>
    <t>Virjo Pharma &amp; Chem</t>
  </si>
  <si>
    <t>Shalina Labs</t>
  </si>
  <si>
    <t>Shalina Healthcare</t>
  </si>
  <si>
    <t>Afiq Pharma</t>
  </si>
  <si>
    <t>AL Wajer Pharma</t>
  </si>
  <si>
    <t>Atco Labs</t>
  </si>
  <si>
    <t>Macter International</t>
  </si>
  <si>
    <t>Martin Dow</t>
  </si>
  <si>
    <t>Scilife Pharma</t>
  </si>
  <si>
    <t>Searle Company</t>
  </si>
  <si>
    <t>Unilab</t>
  </si>
  <si>
    <t>Yana Chemodities</t>
  </si>
  <si>
    <t>Ao Fpk Pharmvilar</t>
  </si>
  <si>
    <t>SISCO Research Labs</t>
  </si>
  <si>
    <t>Helicon Company</t>
  </si>
  <si>
    <t>Paritet Him LLC</t>
  </si>
  <si>
    <t>Silverline chemicals</t>
  </si>
  <si>
    <t>Hetero Labs</t>
  </si>
  <si>
    <t>Middle East Pharma</t>
  </si>
  <si>
    <t>Tabuk Pharma</t>
  </si>
  <si>
    <t>Fabs International</t>
  </si>
  <si>
    <t>M/s Aceto</t>
  </si>
  <si>
    <t>Protea Labs</t>
  </si>
  <si>
    <t>KPT Co., Ltd</t>
  </si>
  <si>
    <t>Sanil Pharma</t>
  </si>
  <si>
    <t>Yu Han Corp</t>
  </si>
  <si>
    <t>Analytical Instrument</t>
  </si>
  <si>
    <t>Astron Limited</t>
  </si>
  <si>
    <t>Hemas Manufacturing</t>
  </si>
  <si>
    <t>Vertex Chemicals</t>
  </si>
  <si>
    <t>Aporia</t>
  </si>
  <si>
    <t>S.K. Floresciences</t>
  </si>
  <si>
    <t>M/s Naiwe Investments</t>
  </si>
  <si>
    <t>M/s Sparkle Investments</t>
  </si>
  <si>
    <t>SMIT Export Pvt Ltd</t>
  </si>
  <si>
    <t>CTI &amp; Science co ltd</t>
  </si>
  <si>
    <t>Gibthai</t>
  </si>
  <si>
    <t>Molecular Co., Ltd</t>
  </si>
  <si>
    <t>Ranbaxy</t>
  </si>
  <si>
    <t>Sanofi Ilac San</t>
  </si>
  <si>
    <t>Zim Labs</t>
  </si>
  <si>
    <t>Intapharm Labs</t>
  </si>
  <si>
    <t>H&amp;B Concepts</t>
  </si>
  <si>
    <t>Amazing Vitamins</t>
  </si>
  <si>
    <t>Euroasia Trans</t>
  </si>
  <si>
    <t>Coca Cola Company</t>
  </si>
  <si>
    <t>Advanced Enzyme Tech</t>
  </si>
  <si>
    <t>Meteoric Biopharma</t>
  </si>
  <si>
    <t>Grandeur Exports</t>
  </si>
  <si>
    <t>JV LLC Nova Pharm</t>
  </si>
  <si>
    <t>Asia Shine Joint Stock Company</t>
  </si>
  <si>
    <t>Do Viet Joint Stock Company</t>
  </si>
  <si>
    <t>Archroma</t>
  </si>
  <si>
    <t>Green Global</t>
  </si>
  <si>
    <t>M/s Nutramed Pharma</t>
  </si>
  <si>
    <t>MKVN Chemicals</t>
  </si>
  <si>
    <t>Chemforte</t>
  </si>
  <si>
    <t>Salachem Production Service</t>
  </si>
  <si>
    <t>V 2 Impex</t>
  </si>
  <si>
    <t>RFA Pharma</t>
  </si>
  <si>
    <t>Swanira Life sciences</t>
  </si>
  <si>
    <t>Cospharm Pharma</t>
  </si>
  <si>
    <t>MCC IG</t>
  </si>
  <si>
    <t>Alpha Cellulose Powder</t>
  </si>
  <si>
    <t>SOURCE_COMPANY_FINAL</t>
  </si>
  <si>
    <t>CUSTOMER_NAME_FINAL</t>
  </si>
  <si>
    <t>Sigachi Industries limited</t>
  </si>
  <si>
    <t>COSMO CHEMICALS</t>
  </si>
  <si>
    <t>SOURCE COMPANY FINAL</t>
  </si>
  <si>
    <t>CUSTOMER NAME FINAL</t>
  </si>
  <si>
    <t>Anmol Chemicals</t>
  </si>
  <si>
    <t>NISH CHEM INTERNATIONAL</t>
  </si>
  <si>
    <t>G T C CHEMICALS</t>
  </si>
  <si>
    <t>IMPORTER NAME_FINAL</t>
  </si>
  <si>
    <t>SUPPLIER NAME_FINAL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</si>
</sst>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&quot;$&quot;#,##0.00"/>
    <numFmt numFmtId="165" formatCode="_ * #,##0.00_ ;_ * \-#,##0.00_ ;_ * &quot;-&quot;??_ ;_ @_ "/>
    <numFmt numFmtId="166" formatCode="_ * #,##0.0_ ;_ * \-#,##0.0_ ;_ * &quot;-&quot;??_ ;_ @_ "/>
    <numFmt numFmtId="167" formatCode="_ * #,##0_ ;_ * \-#,##0_ ;_ * &quot;-&quot;??_ ;_ @_ "/>
    <numFmt numFmtId="168" formatCode="0.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02124"/>
      <name val="Calibri 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</cellStyleXfs>
  <cellXfs count="325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 applyAlignment="1">
      <alignment horizontal="left"/>
    </xf>
    <xf numFmtId="2" fontId="0" fillId="0" borderId="0" xfId="1" applyNumberFormat="1" applyFont="1" applyAlignment="1">
      <alignment horizontal="center"/>
    </xf>
    <xf numFmtId="1" fontId="0" fillId="0" borderId="0" xfId="1" applyNumberFormat="1" applyFont="1" applyAlignment="1">
      <alignment horizontal="center"/>
    </xf>
    <xf numFmtId="0" fontId="0" fillId="5" borderId="0" xfId="0" applyFill="1"/>
    <xf numFmtId="0" fontId="5" fillId="2" borderId="1" xfId="0" applyFont="1" applyFill="1" applyBorder="1"/>
    <xf numFmtId="2" fontId="5" fillId="2" borderId="1" xfId="1" applyNumberFormat="1" applyFont="1" applyFill="1" applyBorder="1" applyAlignment="1">
      <alignment horizontal="center"/>
    </xf>
    <xf numFmtId="2" fontId="5" fillId="2" borderId="1" xfId="1" applyNumberFormat="1" applyFont="1" applyFill="1" applyBorder="1" applyAlignment="1">
      <alignment vertical="center"/>
    </xf>
    <xf numFmtId="0" fontId="5" fillId="2" borderId="3" xfId="0" applyFont="1" applyFill="1" applyBorder="1"/>
    <xf numFmtId="2" fontId="5" fillId="2" borderId="3" xfId="0" applyNumberFormat="1" applyFont="1" applyFill="1" applyBorder="1"/>
    <xf numFmtId="164" fontId="5" fillId="2" borderId="3" xfId="0" applyNumberFormat="1" applyFont="1" applyFill="1" applyBorder="1" applyAlignment="1">
      <alignment horizontal="left"/>
    </xf>
    <xf numFmtId="2" fontId="0" fillId="0" borderId="2" xfId="1" applyNumberFormat="1" applyFont="1" applyFill="1" applyBorder="1" applyAlignment="1">
      <alignment vertical="center"/>
    </xf>
    <xf numFmtId="2" fontId="5" fillId="4" borderId="3" xfId="0" applyNumberFormat="1" applyFont="1" applyFill="1" applyBorder="1"/>
    <xf numFmtId="2" fontId="0" fillId="0" borderId="3" xfId="1" applyNumberFormat="1" applyFont="1" applyFill="1" applyBorder="1" applyAlignment="1">
      <alignment vertical="center"/>
    </xf>
    <xf numFmtId="0" fontId="6" fillId="0" borderId="2" xfId="0" applyFont="1" applyBorder="1"/>
    <xf numFmtId="0" fontId="6" fillId="0" borderId="3" xfId="0" applyFont="1" applyBorder="1"/>
    <xf numFmtId="1" fontId="5" fillId="2" borderId="1" xfId="1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1" fontId="0" fillId="0" borderId="3" xfId="1" applyNumberFormat="1" applyFont="1" applyBorder="1" applyAlignment="1">
      <alignment horizontal="center"/>
    </xf>
    <xf numFmtId="1" fontId="0" fillId="0" borderId="2" xfId="1" applyNumberFormat="1" applyFont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2" fontId="0" fillId="0" borderId="3" xfId="2" applyNumberFormat="1" applyFont="1" applyBorder="1" applyAlignment="1">
      <alignment horizontal="right" vertical="center"/>
    </xf>
    <xf numFmtId="2" fontId="0" fillId="0" borderId="2" xfId="2" applyNumberFormat="1" applyFont="1" applyBorder="1" applyAlignment="1">
      <alignment horizontal="right" vertical="center"/>
    </xf>
    <xf numFmtId="2" fontId="0" fillId="0" borderId="1" xfId="2" applyNumberFormat="1" applyFont="1" applyBorder="1" applyAlignment="1">
      <alignment horizontal="center" vertical="center"/>
    </xf>
    <xf numFmtId="2" fontId="0" fillId="0" borderId="3" xfId="2" applyNumberFormat="1" applyFont="1" applyBorder="1" applyAlignment="1">
      <alignment horizontal="center" vertical="center"/>
    </xf>
    <xf numFmtId="2" fontId="0" fillId="0" borderId="2" xfId="2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17" fontId="6" fillId="0" borderId="3" xfId="0" applyNumberFormat="1" applyFont="1" applyBorder="1"/>
    <xf numFmtId="1" fontId="0" fillId="0" borderId="0" xfId="1" applyNumberFormat="1" applyFont="1" applyBorder="1" applyAlignment="1">
      <alignment horizontal="center"/>
    </xf>
    <xf numFmtId="1" fontId="0" fillId="0" borderId="6" xfId="1" applyNumberFormat="1" applyFont="1" applyBorder="1" applyAlignment="1">
      <alignment horizontal="center"/>
    </xf>
    <xf numFmtId="1" fontId="0" fillId="0" borderId="4" xfId="1" applyNumberFormat="1" applyFont="1" applyBorder="1" applyAlignment="1">
      <alignment horizontal="center"/>
    </xf>
    <xf numFmtId="1" fontId="0" fillId="0" borderId="27" xfId="1" applyNumberFormat="1" applyFont="1" applyBorder="1" applyAlignment="1">
      <alignment horizontal="center"/>
    </xf>
    <xf numFmtId="1" fontId="0" fillId="0" borderId="5" xfId="1" applyNumberFormat="1" applyFont="1" applyBorder="1" applyAlignment="1">
      <alignment horizontal="center"/>
    </xf>
    <xf numFmtId="1" fontId="0" fillId="0" borderId="25" xfId="1" applyNumberFormat="1" applyFont="1" applyBorder="1" applyAlignment="1">
      <alignment horizontal="center"/>
    </xf>
    <xf numFmtId="2" fontId="5" fillId="2" borderId="1" xfId="1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0" fillId="0" borderId="2" xfId="1" applyNumberFormat="1" applyFont="1" applyBorder="1" applyAlignment="1">
      <alignment horizontal="center" vertical="center"/>
    </xf>
    <xf numFmtId="2" fontId="0" fillId="0" borderId="3" xfId="1" applyNumberFormat="1" applyFont="1" applyBorder="1" applyAlignment="1">
      <alignment horizontal="center" vertical="center"/>
    </xf>
    <xf numFmtId="166" fontId="0" fillId="0" borderId="3" xfId="2" applyNumberFormat="1" applyFont="1" applyBorder="1" applyAlignment="1">
      <alignment horizontal="center"/>
    </xf>
    <xf numFmtId="167" fontId="0" fillId="0" borderId="2" xfId="2" applyNumberFormat="1" applyFont="1" applyBorder="1" applyAlignment="1">
      <alignment horizontal="center"/>
    </xf>
    <xf numFmtId="167" fontId="0" fillId="0" borderId="3" xfId="2" applyNumberFormat="1" applyFont="1" applyBorder="1" applyAlignment="1">
      <alignment horizontal="center"/>
    </xf>
    <xf numFmtId="166" fontId="0" fillId="0" borderId="4" xfId="2" applyNumberFormat="1" applyFont="1" applyBorder="1" applyAlignment="1">
      <alignment horizontal="center"/>
    </xf>
    <xf numFmtId="2" fontId="0" fillId="0" borderId="4" xfId="1" applyNumberFormat="1" applyFont="1" applyBorder="1" applyAlignment="1">
      <alignment horizontal="center" vertical="center"/>
    </xf>
    <xf numFmtId="2" fontId="0" fillId="0" borderId="5" xfId="1" applyNumberFormat="1" applyFont="1" applyBorder="1" applyAlignment="1">
      <alignment horizontal="center" vertical="center"/>
    </xf>
    <xf numFmtId="166" fontId="0" fillId="0" borderId="2" xfId="2" applyNumberFormat="1" applyFont="1" applyBorder="1" applyAlignment="1">
      <alignment horizontal="center"/>
    </xf>
    <xf numFmtId="2" fontId="0" fillId="0" borderId="1" xfId="1" applyNumberFormat="1" applyFont="1" applyBorder="1" applyAlignment="1">
      <alignment horizontal="center" vertical="center"/>
    </xf>
    <xf numFmtId="166" fontId="0" fillId="0" borderId="1" xfId="2" applyNumberFormat="1" applyFont="1" applyBorder="1" applyAlignment="1">
      <alignment horizontal="center"/>
    </xf>
    <xf numFmtId="2" fontId="0" fillId="0" borderId="0" xfId="1" applyNumberFormat="1" applyFont="1" applyBorder="1" applyAlignment="1">
      <alignment horizontal="center" vertical="center"/>
    </xf>
    <xf numFmtId="166" fontId="0" fillId="0" borderId="0" xfId="2" applyNumberFormat="1" applyFont="1" applyBorder="1" applyAlignment="1">
      <alignment horizontal="center"/>
    </xf>
    <xf numFmtId="167" fontId="0" fillId="0" borderId="0" xfId="2" applyNumberFormat="1" applyFont="1" applyBorder="1" applyAlignment="1">
      <alignment horizontal="center"/>
    </xf>
    <xf numFmtId="166" fontId="0" fillId="0" borderId="6" xfId="2" applyNumberFormat="1" applyFont="1" applyBorder="1" applyAlignment="1">
      <alignment horizontal="center"/>
    </xf>
    <xf numFmtId="2" fontId="0" fillId="0" borderId="6" xfId="1" applyNumberFormat="1" applyFont="1" applyBorder="1" applyAlignment="1">
      <alignment horizontal="center" vertical="center"/>
    </xf>
    <xf numFmtId="2" fontId="0" fillId="0" borderId="25" xfId="1" applyNumberFormat="1" applyFont="1" applyBorder="1" applyAlignment="1">
      <alignment horizontal="center" vertical="center"/>
    </xf>
    <xf numFmtId="166" fontId="0" fillId="0" borderId="25" xfId="2" applyNumberFormat="1" applyFont="1" applyBorder="1" applyAlignment="1">
      <alignment horizontal="center"/>
    </xf>
    <xf numFmtId="167" fontId="0" fillId="0" borderId="6" xfId="2" applyNumberFormat="1" applyFont="1" applyBorder="1" applyAlignment="1">
      <alignment horizontal="center"/>
    </xf>
    <xf numFmtId="2" fontId="0" fillId="0" borderId="27" xfId="1" applyNumberFormat="1" applyFont="1" applyBorder="1" applyAlignment="1">
      <alignment horizontal="center" vertical="center"/>
    </xf>
    <xf numFmtId="166" fontId="0" fillId="0" borderId="27" xfId="2" applyNumberFormat="1" applyFont="1" applyBorder="1" applyAlignment="1">
      <alignment horizontal="center"/>
    </xf>
    <xf numFmtId="167" fontId="0" fillId="0" borderId="1" xfId="2" applyNumberFormat="1" applyFont="1" applyBorder="1" applyAlignment="1">
      <alignment horizontal="center"/>
    </xf>
    <xf numFmtId="167" fontId="0" fillId="0" borderId="4" xfId="2" applyNumberFormat="1" applyFont="1" applyBorder="1" applyAlignment="1">
      <alignment horizontal="center"/>
    </xf>
    <xf numFmtId="167" fontId="0" fillId="0" borderId="27" xfId="2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center" vertical="center"/>
    </xf>
    <xf numFmtId="2" fontId="0" fillId="4" borderId="3" xfId="1" applyNumberFormat="1" applyFont="1" applyFill="1" applyBorder="1" applyAlignment="1">
      <alignment horizontal="center" vertical="center"/>
    </xf>
    <xf numFmtId="1" fontId="0" fillId="0" borderId="21" xfId="1" applyNumberFormat="1" applyFont="1" applyBorder="1" applyAlignment="1">
      <alignment horizontal="center"/>
    </xf>
    <xf numFmtId="2" fontId="0" fillId="0" borderId="21" xfId="1" applyNumberFormat="1" applyFont="1" applyBorder="1" applyAlignment="1">
      <alignment horizontal="center" vertical="center"/>
    </xf>
    <xf numFmtId="167" fontId="0" fillId="0" borderId="25" xfId="2" applyNumberFormat="1" applyFont="1" applyBorder="1" applyAlignment="1">
      <alignment horizontal="center"/>
    </xf>
    <xf numFmtId="167" fontId="0" fillId="0" borderId="21" xfId="2" applyNumberFormat="1" applyFont="1" applyBorder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0" fillId="0" borderId="2" xfId="0" applyBorder="1"/>
    <xf numFmtId="17" fontId="0" fillId="0" borderId="3" xfId="0" applyNumberFormat="1" applyBorder="1"/>
    <xf numFmtId="2" fontId="0" fillId="0" borderId="0" xfId="0" applyNumberFormat="1"/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3" xfId="0" applyBorder="1"/>
    <xf numFmtId="0" fontId="0" fillId="0" borderId="4" xfId="0" applyBorder="1"/>
    <xf numFmtId="17" fontId="0" fillId="0" borderId="4" xfId="0" applyNumberFormat="1" applyBorder="1"/>
    <xf numFmtId="0" fontId="0" fillId="0" borderId="5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7" fontId="0" fillId="0" borderId="0" xfId="0" applyNumberFormat="1"/>
    <xf numFmtId="0" fontId="0" fillId="0" borderId="9" xfId="0" applyBorder="1"/>
    <xf numFmtId="0" fontId="0" fillId="0" borderId="13" xfId="0" applyBorder="1"/>
    <xf numFmtId="0" fontId="0" fillId="0" borderId="14" xfId="0" applyBorder="1"/>
    <xf numFmtId="17" fontId="0" fillId="0" borderId="14" xfId="0" applyNumberFormat="1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0" borderId="11" xfId="0" applyBorder="1"/>
    <xf numFmtId="0" fontId="0" fillId="0" borderId="17" xfId="0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0" fillId="0" borderId="20" xfId="0" applyBorder="1"/>
    <xf numFmtId="0" fontId="0" fillId="0" borderId="3" xfId="0" applyBorder="1" applyAlignment="1">
      <alignment horizontal="left"/>
    </xf>
    <xf numFmtId="166" fontId="0" fillId="0" borderId="3" xfId="1" applyNumberFormat="1" applyFont="1" applyBorder="1" applyAlignment="1">
      <alignment horizontal="left"/>
    </xf>
    <xf numFmtId="0" fontId="0" fillId="0" borderId="4" xfId="0" applyBorder="1" applyAlignment="1">
      <alignment horizontal="left"/>
    </xf>
    <xf numFmtId="17" fontId="0" fillId="0" borderId="0" xfId="0" applyNumberFormat="1" applyAlignment="1">
      <alignment horizontal="left"/>
    </xf>
    <xf numFmtId="0" fontId="0" fillId="0" borderId="2" xfId="0" applyBorder="1" applyAlignment="1">
      <alignment horizontal="left"/>
    </xf>
    <xf numFmtId="166" fontId="0" fillId="0" borderId="2" xfId="1" applyNumberFormat="1" applyFont="1" applyBorder="1" applyAlignment="1">
      <alignment horizontal="left"/>
    </xf>
    <xf numFmtId="0" fontId="0" fillId="0" borderId="5" xfId="0" applyBorder="1" applyAlignment="1">
      <alignment horizontal="left"/>
    </xf>
    <xf numFmtId="43" fontId="0" fillId="0" borderId="3" xfId="1" applyFont="1" applyBorder="1" applyAlignment="1">
      <alignment horizontal="left"/>
    </xf>
    <xf numFmtId="167" fontId="0" fillId="0" borderId="3" xfId="1" applyNumberFormat="1" applyFont="1" applyBorder="1" applyAlignment="1">
      <alignment horizontal="left"/>
    </xf>
    <xf numFmtId="167" fontId="0" fillId="0" borderId="2" xfId="1" applyNumberFormat="1" applyFont="1" applyBorder="1" applyAlignment="1">
      <alignment horizontal="left"/>
    </xf>
    <xf numFmtId="43" fontId="0" fillId="0" borderId="2" xfId="1" applyFont="1" applyBorder="1" applyAlignment="1">
      <alignment horizontal="left"/>
    </xf>
    <xf numFmtId="0" fontId="0" fillId="0" borderId="1" xfId="0" applyBorder="1" applyAlignment="1">
      <alignment horizontal="left"/>
    </xf>
    <xf numFmtId="43" fontId="0" fillId="0" borderId="1" xfId="1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2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vertical="center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horizontal="center" vertical="top"/>
    </xf>
    <xf numFmtId="2" fontId="0" fillId="0" borderId="4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center" vertical="top"/>
    </xf>
    <xf numFmtId="2" fontId="0" fillId="0" borderId="5" xfId="1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2" fontId="6" fillId="0" borderId="2" xfId="1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3" xfId="1" applyNumberFormat="1" applyFont="1" applyBorder="1" applyAlignment="1">
      <alignment horizontal="center" vertical="center"/>
    </xf>
    <xf numFmtId="2" fontId="0" fillId="0" borderId="3" xfId="2" applyNumberFormat="1" applyFont="1" applyBorder="1" applyAlignment="1"/>
    <xf numFmtId="2" fontId="0" fillId="0" borderId="2" xfId="2" applyNumberFormat="1" applyFont="1" applyBorder="1" applyAlignment="1"/>
    <xf numFmtId="2" fontId="0" fillId="0" borderId="1" xfId="2" applyNumberFormat="1" applyFont="1" applyBorder="1" applyAlignment="1"/>
    <xf numFmtId="0" fontId="0" fillId="0" borderId="9" xfId="0" applyBorder="1" applyAlignment="1">
      <alignment horizontal="center"/>
    </xf>
    <xf numFmtId="2" fontId="0" fillId="0" borderId="9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center"/>
    </xf>
    <xf numFmtId="2" fontId="0" fillId="0" borderId="11" xfId="0" applyNumberForma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center"/>
    </xf>
    <xf numFmtId="2" fontId="0" fillId="0" borderId="12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6" borderId="0" xfId="0" applyFill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7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167" fontId="0" fillId="0" borderId="3" xfId="1" applyNumberFormat="1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168" fontId="0" fillId="0" borderId="3" xfId="0" applyNumberFormat="1" applyBorder="1" applyAlignment="1">
      <alignment horizontal="center"/>
    </xf>
    <xf numFmtId="167" fontId="0" fillId="0" borderId="2" xfId="1" applyNumberFormat="1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67" fontId="0" fillId="0" borderId="5" xfId="1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7" fontId="0" fillId="0" borderId="4" xfId="1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167" fontId="0" fillId="0" borderId="1" xfId="1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" fontId="0" fillId="0" borderId="0" xfId="0" applyNumberFormat="1" applyAlignment="1">
      <alignment horizontal="center"/>
    </xf>
    <xf numFmtId="17" fontId="0" fillId="0" borderId="4" xfId="0" applyNumberFormat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0" borderId="21" xfId="0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7" fontId="0" fillId="0" borderId="3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7" fontId="0" fillId="0" borderId="0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167" fontId="0" fillId="0" borderId="6" xfId="1" applyNumberFormat="1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6" xfId="0" applyNumberFormat="1" applyBorder="1" applyAlignment="1">
      <alignment horizontal="center"/>
    </xf>
    <xf numFmtId="167" fontId="0" fillId="0" borderId="25" xfId="1" applyNumberFormat="1" applyFon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7" fontId="0" fillId="0" borderId="27" xfId="1" applyNumberFormat="1" applyFon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2" fontId="0" fillId="0" borderId="3" xfId="1" applyNumberFormat="1" applyFont="1" applyFill="1" applyBorder="1" applyAlignment="1">
      <alignment horizontal="center" vertical="center"/>
    </xf>
    <xf numFmtId="2" fontId="0" fillId="0" borderId="2" xfId="1" applyNumberFormat="1" applyFont="1" applyFill="1" applyBorder="1" applyAlignment="1">
      <alignment horizontal="center" vertical="center"/>
    </xf>
    <xf numFmtId="2" fontId="0" fillId="0" borderId="1" xfId="1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4" borderId="21" xfId="0" applyFill="1" applyBorder="1" applyAlignment="1">
      <alignment horizontal="center" vertical="center"/>
    </xf>
    <xf numFmtId="2" fontId="0" fillId="0" borderId="0" xfId="1" applyNumberFormat="1" applyFont="1" applyFill="1" applyBorder="1" applyAlignment="1">
      <alignment horizontal="center" vertical="center"/>
    </xf>
    <xf numFmtId="2" fontId="0" fillId="0" borderId="6" xfId="1" applyNumberFormat="1" applyFont="1" applyFill="1" applyBorder="1" applyAlignment="1">
      <alignment horizontal="center" vertical="center"/>
    </xf>
    <xf numFmtId="2" fontId="0" fillId="0" borderId="25" xfId="1" applyNumberFormat="1" applyFont="1" applyFill="1" applyBorder="1" applyAlignment="1">
      <alignment horizontal="center" vertical="center"/>
    </xf>
    <xf numFmtId="2" fontId="0" fillId="0" borderId="27" xfId="1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4" borderId="23" xfId="3" applyFont="1" applyFill="1" applyBorder="1" applyAlignment="1">
      <alignment horizontal="center" vertical="top"/>
    </xf>
    <xf numFmtId="0" fontId="0" fillId="4" borderId="0" xfId="3" applyFont="1" applyFill="1" applyAlignment="1">
      <alignment horizontal="center" vertical="top"/>
    </xf>
    <xf numFmtId="0" fontId="0" fillId="4" borderId="4" xfId="3" applyFont="1" applyFill="1" applyBorder="1" applyAlignment="1">
      <alignment horizontal="center" vertical="top"/>
    </xf>
    <xf numFmtId="0" fontId="0" fillId="4" borderId="24" xfId="3" applyFont="1" applyFill="1" applyBorder="1" applyAlignment="1">
      <alignment horizontal="center" vertical="top"/>
    </xf>
    <xf numFmtId="0" fontId="0" fillId="4" borderId="6" xfId="3" applyFont="1" applyFill="1" applyBorder="1" applyAlignment="1">
      <alignment horizontal="center" vertical="top"/>
    </xf>
    <xf numFmtId="0" fontId="0" fillId="4" borderId="5" xfId="3" applyFont="1" applyFill="1" applyBorder="1" applyAlignment="1">
      <alignment horizontal="center" vertical="top"/>
    </xf>
    <xf numFmtId="0" fontId="0" fillId="4" borderId="8" xfId="3" applyFont="1" applyFill="1" applyBorder="1" applyAlignment="1">
      <alignment horizontal="center" vertical="top"/>
    </xf>
    <xf numFmtId="0" fontId="0" fillId="4" borderId="25" xfId="3" applyFont="1" applyFill="1" applyBorder="1" applyAlignment="1">
      <alignment horizontal="center" vertical="top"/>
    </xf>
    <xf numFmtId="0" fontId="0" fillId="4" borderId="7" xfId="3" applyFont="1" applyFill="1" applyBorder="1" applyAlignment="1">
      <alignment horizontal="center" vertical="top"/>
    </xf>
    <xf numFmtId="0" fontId="0" fillId="4" borderId="26" xfId="3" applyFont="1" applyFill="1" applyBorder="1" applyAlignment="1">
      <alignment horizontal="center" vertical="top"/>
    </xf>
    <xf numFmtId="0" fontId="0" fillId="4" borderId="27" xfId="3" applyFont="1" applyFill="1" applyBorder="1" applyAlignment="1">
      <alignment horizontal="center" vertical="top"/>
    </xf>
    <xf numFmtId="0" fontId="0" fillId="4" borderId="22" xfId="3" applyFont="1" applyFill="1" applyBorder="1" applyAlignment="1">
      <alignment horizontal="center" vertical="top"/>
    </xf>
    <xf numFmtId="0" fontId="5" fillId="5" borderId="1" xfId="0" applyFont="1" applyFill="1" applyBorder="1"/>
    <xf numFmtId="0" fontId="6" fillId="0" borderId="4" xfId="0" applyFont="1" applyBorder="1"/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7" fillId="4" borderId="8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0" fontId="7" fillId="4" borderId="24" xfId="0" applyFont="1" applyFill="1" applyBorder="1" applyAlignment="1">
      <alignment horizontal="center"/>
    </xf>
    <xf numFmtId="0" fontId="7" fillId="4" borderId="26" xfId="0" applyFont="1" applyFill="1" applyBorder="1" applyAlignment="1">
      <alignment horizontal="center"/>
    </xf>
    <xf numFmtId="0" fontId="7" fillId="4" borderId="25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22" xfId="0" applyFont="1" applyFill="1" applyBorder="1" applyAlignment="1">
      <alignment horizontal="center"/>
    </xf>
    <xf numFmtId="0" fontId="0" fillId="4" borderId="2" xfId="3" applyFont="1" applyFill="1" applyBorder="1" applyAlignment="1">
      <alignment horizontal="center" vertical="top"/>
    </xf>
    <xf numFmtId="0" fontId="0" fillId="4" borderId="3" xfId="3" applyFont="1" applyFill="1" applyBorder="1" applyAlignment="1">
      <alignment horizontal="center" vertical="top"/>
    </xf>
    <xf numFmtId="0" fontId="4" fillId="3" borderId="0" xfId="0" applyFont="1" applyFill="1" applyAlignment="1">
      <alignment horizontal="center"/>
    </xf>
    <xf numFmtId="166" fontId="0" fillId="0" borderId="3" xfId="2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4" borderId="0" xfId="0" applyNumberFormat="1" applyFill="1" applyAlignment="1">
      <alignment horizontal="center"/>
    </xf>
    <xf numFmtId="1" fontId="0" fillId="4" borderId="6" xfId="0" applyNumberFormat="1" applyFill="1" applyBorder="1" applyAlignment="1">
      <alignment horizontal="center"/>
    </xf>
    <xf numFmtId="1" fontId="0" fillId="4" borderId="0" xfId="0" applyNumberFormat="1" applyFill="1" applyAlignment="1">
      <alignment horizontal="center" vertical="center"/>
    </xf>
    <xf numFmtId="1" fontId="7" fillId="4" borderId="0" xfId="0" applyNumberFormat="1" applyFont="1" applyFill="1" applyAlignment="1">
      <alignment horizontal="center"/>
    </xf>
    <xf numFmtId="1" fontId="0" fillId="0" borderId="3" xfId="1" applyNumberFormat="1" applyFont="1" applyFill="1" applyBorder="1" applyAlignment="1">
      <alignment horizontal="center" vertical="center"/>
    </xf>
    <xf numFmtId="1" fontId="0" fillId="0" borderId="2" xfId="1" applyNumberFormat="1" applyFont="1" applyFill="1" applyBorder="1" applyAlignment="1">
      <alignment horizontal="center" vertical="center"/>
    </xf>
    <xf numFmtId="1" fontId="0" fillId="0" borderId="3" xfId="2" applyNumberFormat="1" applyFon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25" xfId="0" applyFill="1" applyBorder="1" applyAlignment="1">
      <alignment horizontal="left" vertical="center"/>
    </xf>
    <xf numFmtId="0" fontId="0" fillId="4" borderId="27" xfId="0" applyFill="1" applyBorder="1" applyAlignment="1">
      <alignment horizontal="left"/>
    </xf>
    <xf numFmtId="0" fontId="0" fillId="4" borderId="25" xfId="0" applyFill="1" applyBorder="1" applyAlignment="1">
      <alignment horizontal="left"/>
    </xf>
    <xf numFmtId="0" fontId="0" fillId="4" borderId="0" xfId="0" applyFill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4" borderId="27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7" fillId="4" borderId="25" xfId="0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7" fillId="4" borderId="6" xfId="0" applyFont="1" applyFill="1" applyBorder="1" applyAlignment="1">
      <alignment horizontal="left"/>
    </xf>
    <xf numFmtId="0" fontId="7" fillId="4" borderId="27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4">
    <cellStyle name="Comma" xfId="1" builtinId="3"/>
    <cellStyle name="Comma 2" xfId="2" xr:uid="{4D0DC8D0-6BF4-4A9F-A820-DFE42FC5CAB9}"/>
    <cellStyle name="Normal" xfId="0" builtinId="0"/>
    <cellStyle name="Normal 2" xfId="3" xr:uid="{E61B87C1-CD88-48E6-92A5-8572376910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8211C2-A795-4491-96F1-CDFE66CA3459}">
  <we:reference id="wa200005271" version="2.0.0.0" store="en-GB" storeType="OMEX"/>
  <we:alternateReferences>
    <we:reference id="wa200005271" version="2.0.0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78F9095-F6CA-47A2-A2C9-3CB55264CE8E}">
  <we:reference id="wa200006007" version="1.0.4.0" store="en-GB" storeType="OMEX"/>
  <we:alternateReferences>
    <we:reference id="WA200006007" version="1.0.4.0" store="WA20000600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BB33-00AC-431C-BF2B-350745AEF84C}">
  <sheetPr codeName="Sheet2">
    <tabColor rgb="FFFF0000"/>
  </sheetPr>
  <dimension ref="A1:S3560"/>
  <sheetViews>
    <sheetView tabSelected="1" zoomScale="85" workbookViewId="0">
      <pane ySplit="1" topLeftCell="A434" activePane="bottomLeft" state="frozen"/>
      <selection pane="bottomLeft" activeCell="D1" sqref="D1"/>
    </sheetView>
  </sheetViews>
  <sheetFormatPr defaultRowHeight="14.4"/>
  <cols>
    <col min="1" max="1" width="16.21875" customWidth="1"/>
    <col min="2" max="2" width="17.109375" style="4" customWidth="1"/>
    <col min="3" max="3" width="21.109375" style="143" customWidth="1"/>
    <col min="4" max="4" width="43.77734375" style="324" customWidth="1"/>
    <col min="5" max="5" width="25.88671875" style="144" customWidth="1"/>
    <col min="6" max="6" width="13.109375" customWidth="1"/>
    <col min="7" max="7" width="33.5546875" customWidth="1"/>
    <col min="8" max="8" width="39" customWidth="1"/>
    <col min="9" max="9" width="20.88671875" customWidth="1"/>
    <col min="10" max="10" width="21.44140625" style="74" customWidth="1"/>
    <col min="11" max="11" width="16.6640625" style="74" customWidth="1"/>
    <col min="12" max="12" width="15.88671875" style="74" customWidth="1"/>
    <col min="13" max="13" width="20.88671875" style="3" customWidth="1"/>
    <col min="14" max="14" width="29.109375" bestFit="1" customWidth="1"/>
    <col min="15" max="15" width="22.77734375" style="76" customWidth="1"/>
    <col min="16" max="16" width="25.6640625" style="76" customWidth="1"/>
    <col min="17" max="17" width="12.88671875" customWidth="1"/>
    <col min="18" max="18" width="30.44140625" customWidth="1"/>
    <col min="19" max="19" width="28.6640625" customWidth="1"/>
  </cols>
  <sheetData>
    <row r="1" spans="1:19" s="2" customFormat="1" ht="19.8" customHeight="1">
      <c r="A1" s="7" t="s">
        <v>506</v>
      </c>
      <c r="B1" s="8" t="s">
        <v>2260</v>
      </c>
      <c r="C1" s="29" t="s">
        <v>1</v>
      </c>
      <c r="D1" s="307" t="s">
        <v>2</v>
      </c>
      <c r="E1" s="9" t="s">
        <v>2246</v>
      </c>
      <c r="F1" s="7" t="s">
        <v>3</v>
      </c>
      <c r="G1" s="7" t="s">
        <v>4</v>
      </c>
      <c r="H1" s="7" t="s">
        <v>5</v>
      </c>
      <c r="I1" s="10" t="s">
        <v>507</v>
      </c>
      <c r="J1" s="11" t="s">
        <v>2248</v>
      </c>
      <c r="K1" s="11" t="s">
        <v>2251</v>
      </c>
      <c r="L1" s="11" t="s">
        <v>2250</v>
      </c>
      <c r="M1" s="12" t="s">
        <v>2252</v>
      </c>
      <c r="N1" s="70" t="s">
        <v>2253</v>
      </c>
      <c r="O1" s="71" t="s">
        <v>2262</v>
      </c>
      <c r="P1" s="71" t="s">
        <v>2263</v>
      </c>
      <c r="Q1" s="70" t="s">
        <v>2567</v>
      </c>
      <c r="R1" s="7" t="s">
        <v>4856</v>
      </c>
      <c r="S1" s="7" t="s">
        <v>4857</v>
      </c>
    </row>
    <row r="2" spans="1:19">
      <c r="A2" s="72" t="s">
        <v>6</v>
      </c>
      <c r="B2" s="107">
        <v>18648</v>
      </c>
      <c r="C2" s="88" t="s">
        <v>7</v>
      </c>
      <c r="D2" s="107" t="s">
        <v>8</v>
      </c>
      <c r="E2" s="13">
        <v>2.3519999999999999</v>
      </c>
      <c r="F2" s="88" t="s">
        <v>2257</v>
      </c>
      <c r="G2" s="72" t="s">
        <v>10</v>
      </c>
      <c r="H2" s="72" t="s">
        <v>11</v>
      </c>
      <c r="I2" s="73" t="s">
        <v>2560</v>
      </c>
      <c r="J2" s="74">
        <f>IF(F2="USD", E2, E2 * IFERROR(VLOOKUP(F2, EXCHANGE_RATE!A:B, 2, FALSE), "Currency not found"))</f>
        <v>1.50528</v>
      </c>
      <c r="K2" s="74">
        <f>ROUNDUP(J2,2)</f>
        <v>1.51</v>
      </c>
      <c r="L2" s="14">
        <f>IF(C2="MTS", B2, B2 * IFERROR(VLOOKUP(C2, 'QTY_CONVERSIONS '!A:B, 2, FALSE), "Units not found"))</f>
        <v>18.648</v>
      </c>
      <c r="M2" s="75">
        <f t="shared" ref="M2:M65" si="0">B2*K2</f>
        <v>28158.48</v>
      </c>
      <c r="N2" t="str">
        <f>IFERROR(VLOOKUP(D2, Product_Category!A:B, 2, FALSE), "Uncategorized")</f>
        <v>MCC</v>
      </c>
      <c r="O2" s="76">
        <f>K2</f>
        <v>1.51</v>
      </c>
      <c r="P2" s="76">
        <f>L2*O2</f>
        <v>28.158480000000001</v>
      </c>
      <c r="Q2">
        <v>2023</v>
      </c>
      <c r="R2" t="str">
        <f>IFERROR(VLOOKUP(G2,'Importer Name'!A:B, 2, FALSE), "")</f>
        <v>SIGACHI INDUSTRIES</v>
      </c>
      <c r="S2" t="str">
        <f>IFERROR(VLOOKUP(H2,'Supplier name '!A:B, 2, FALSE), "")</f>
        <v>RAVENSWOOD</v>
      </c>
    </row>
    <row r="3" spans="1:19">
      <c r="A3" s="77" t="s">
        <v>12</v>
      </c>
      <c r="B3" s="103">
        <v>20000</v>
      </c>
      <c r="C3" s="87" t="s">
        <v>7</v>
      </c>
      <c r="D3" s="103" t="s">
        <v>13</v>
      </c>
      <c r="E3" s="15">
        <v>2.6</v>
      </c>
      <c r="F3" s="87" t="s">
        <v>1718</v>
      </c>
      <c r="G3" s="77" t="s">
        <v>14</v>
      </c>
      <c r="H3" s="77" t="s">
        <v>15</v>
      </c>
      <c r="I3" s="73" t="str">
        <f>I2</f>
        <v>Jan</v>
      </c>
      <c r="J3" s="74">
        <f>IF(F3="USD", E3, E3 * IFERROR(VLOOKUP(F3, EXCHANGE_RATE!A:B, 2, FALSE), "Currency not found"))</f>
        <v>2.7820000000000005</v>
      </c>
      <c r="K3" s="74">
        <f t="shared" ref="K3:K66" si="1">ROUNDUP(J3,2)</f>
        <v>2.7899999999999996</v>
      </c>
      <c r="L3" s="14">
        <f>IF(C3="MTS", B3, B3 * IFERROR(VLOOKUP(C3, 'QTY_CONVERSIONS '!A:B, 2, FALSE), "Units not found"))</f>
        <v>20</v>
      </c>
      <c r="M3" s="75">
        <f t="shared" si="0"/>
        <v>55799.999999999993</v>
      </c>
      <c r="N3" t="str">
        <f>IFERROR(VLOOKUP(D3, Product_Category!A:B, 2, FALSE), "Uncategorized")</f>
        <v>MCC</v>
      </c>
      <c r="O3" s="76">
        <f t="shared" ref="O3:O66" si="2">K3</f>
        <v>2.7899999999999996</v>
      </c>
      <c r="P3" s="76">
        <f t="shared" ref="P3:P66" si="3">L3*O3</f>
        <v>55.79999999999999</v>
      </c>
      <c r="Q3">
        <f>Q2</f>
        <v>2023</v>
      </c>
      <c r="R3" t="str">
        <f>IFERROR(VLOOKUP(G3,'Importer Name'!A:B, 2, FALSE), "")</f>
        <v>AZELIS (INDIA)</v>
      </c>
      <c r="S3" t="str">
        <f>IFERROR(VLOOKUP(H3,'Supplier name '!A:B, 2, FALSE), "")</f>
        <v>ITACEL FARMO</v>
      </c>
    </row>
    <row r="4" spans="1:19">
      <c r="A4" s="77" t="s">
        <v>12</v>
      </c>
      <c r="B4" s="103">
        <v>10000</v>
      </c>
      <c r="C4" s="87" t="s">
        <v>7</v>
      </c>
      <c r="D4" s="103" t="s">
        <v>13</v>
      </c>
      <c r="E4" s="15">
        <v>2.6</v>
      </c>
      <c r="F4" s="87" t="s">
        <v>1718</v>
      </c>
      <c r="G4" s="77" t="s">
        <v>14</v>
      </c>
      <c r="H4" s="77" t="s">
        <v>15</v>
      </c>
      <c r="I4" s="73" t="str">
        <f t="shared" ref="I4:I67" si="4">I3</f>
        <v>Jan</v>
      </c>
      <c r="J4" s="74">
        <f>IF(F4="USD", E4, E4 * IFERROR(VLOOKUP(F4, EXCHANGE_RATE!A:B, 2, FALSE), "Currency not found"))</f>
        <v>2.7820000000000005</v>
      </c>
      <c r="K4" s="74">
        <f t="shared" si="1"/>
        <v>2.7899999999999996</v>
      </c>
      <c r="L4" s="14">
        <f>IF(C4="MTS", B4, B4 * IFERROR(VLOOKUP(C4, 'QTY_CONVERSIONS '!A:B, 2, FALSE), "Units not found"))</f>
        <v>10</v>
      </c>
      <c r="M4" s="75">
        <f t="shared" si="0"/>
        <v>27899.999999999996</v>
      </c>
      <c r="N4" t="str">
        <f>IFERROR(VLOOKUP(D4, Product_Category!A:B, 2, FALSE), "Uncategorized")</f>
        <v>MCC</v>
      </c>
      <c r="O4" s="76">
        <f t="shared" si="2"/>
        <v>2.7899999999999996</v>
      </c>
      <c r="P4" s="76">
        <f t="shared" si="3"/>
        <v>27.899999999999995</v>
      </c>
      <c r="Q4">
        <f t="shared" ref="Q4:Q67" si="5">Q3</f>
        <v>2023</v>
      </c>
      <c r="R4" t="str">
        <f>IFERROR(VLOOKUP(G4,'Importer Name'!A:B, 2, FALSE), "")</f>
        <v>AZELIS (INDIA)</v>
      </c>
      <c r="S4" t="str">
        <f>IFERROR(VLOOKUP(H4,'Supplier name '!A:B, 2, FALSE), "")</f>
        <v>ITACEL FARMO</v>
      </c>
    </row>
    <row r="5" spans="1:19">
      <c r="A5" s="77" t="s">
        <v>12</v>
      </c>
      <c r="B5" s="103">
        <v>5000</v>
      </c>
      <c r="C5" s="87" t="s">
        <v>7</v>
      </c>
      <c r="D5" s="103" t="s">
        <v>13</v>
      </c>
      <c r="E5" s="15">
        <v>2.6</v>
      </c>
      <c r="F5" s="87" t="s">
        <v>1718</v>
      </c>
      <c r="G5" s="77" t="s">
        <v>14</v>
      </c>
      <c r="H5" s="77" t="s">
        <v>15</v>
      </c>
      <c r="I5" s="73" t="str">
        <f t="shared" si="4"/>
        <v>Jan</v>
      </c>
      <c r="J5" s="74">
        <f>IF(F5="USD", E5, E5 * IFERROR(VLOOKUP(F5, EXCHANGE_RATE!A:B, 2, FALSE), "Currency not found"))</f>
        <v>2.7820000000000005</v>
      </c>
      <c r="K5" s="74">
        <f t="shared" si="1"/>
        <v>2.7899999999999996</v>
      </c>
      <c r="L5" s="14">
        <f>IF(C5="MTS", B5, B5 * IFERROR(VLOOKUP(C5, 'QTY_CONVERSIONS '!A:B, 2, FALSE), "Units not found"))</f>
        <v>5</v>
      </c>
      <c r="M5" s="75">
        <f t="shared" si="0"/>
        <v>13949.999999999998</v>
      </c>
      <c r="N5" t="str">
        <f>IFERROR(VLOOKUP(D5, Product_Category!A:B, 2, FALSE), "Uncategorized")</f>
        <v>MCC</v>
      </c>
      <c r="O5" s="76">
        <f t="shared" si="2"/>
        <v>2.7899999999999996</v>
      </c>
      <c r="P5" s="76">
        <f t="shared" si="3"/>
        <v>13.949999999999998</v>
      </c>
      <c r="Q5">
        <f t="shared" si="5"/>
        <v>2023</v>
      </c>
      <c r="R5" t="str">
        <f>IFERROR(VLOOKUP(G5,'Importer Name'!A:B, 2, FALSE), "")</f>
        <v>AZELIS (INDIA)</v>
      </c>
      <c r="S5" t="str">
        <f>IFERROR(VLOOKUP(H5,'Supplier name '!A:B, 2, FALSE), "")</f>
        <v>ITACEL FARMO</v>
      </c>
    </row>
    <row r="6" spans="1:19">
      <c r="A6" s="77" t="s">
        <v>12</v>
      </c>
      <c r="B6" s="103">
        <v>20000</v>
      </c>
      <c r="C6" s="87" t="s">
        <v>7</v>
      </c>
      <c r="D6" s="103" t="s">
        <v>16</v>
      </c>
      <c r="E6" s="15">
        <v>2.6</v>
      </c>
      <c r="F6" s="87" t="s">
        <v>1718</v>
      </c>
      <c r="G6" s="77" t="s">
        <v>14</v>
      </c>
      <c r="H6" s="77" t="s">
        <v>15</v>
      </c>
      <c r="I6" s="73" t="str">
        <f t="shared" si="4"/>
        <v>Jan</v>
      </c>
      <c r="J6" s="74">
        <f>IF(F6="USD", E6, E6 * IFERROR(VLOOKUP(F6, EXCHANGE_RATE!A:B, 2, FALSE), "Currency not found"))</f>
        <v>2.7820000000000005</v>
      </c>
      <c r="K6" s="74">
        <f t="shared" si="1"/>
        <v>2.7899999999999996</v>
      </c>
      <c r="L6" s="14">
        <f>IF(C6="MTS", B6, B6 * IFERROR(VLOOKUP(C6, 'QTY_CONVERSIONS '!A:B, 2, FALSE), "Units not found"))</f>
        <v>20</v>
      </c>
      <c r="M6" s="75">
        <f t="shared" si="0"/>
        <v>55799.999999999993</v>
      </c>
      <c r="N6" t="str">
        <f>IFERROR(VLOOKUP(D6, Product_Category!A:B, 2, FALSE), "Uncategorized")</f>
        <v>MCC</v>
      </c>
      <c r="O6" s="76">
        <f t="shared" si="2"/>
        <v>2.7899999999999996</v>
      </c>
      <c r="P6" s="76">
        <f t="shared" si="3"/>
        <v>55.79999999999999</v>
      </c>
      <c r="Q6">
        <f t="shared" si="5"/>
        <v>2023</v>
      </c>
      <c r="R6" t="str">
        <f>IFERROR(VLOOKUP(G6,'Importer Name'!A:B, 2, FALSE), "")</f>
        <v>AZELIS (INDIA)</v>
      </c>
      <c r="S6" t="str">
        <f>IFERROR(VLOOKUP(H6,'Supplier name '!A:B, 2, FALSE), "")</f>
        <v>ITACEL FARMO</v>
      </c>
    </row>
    <row r="7" spans="1:19">
      <c r="A7" s="77" t="s">
        <v>12</v>
      </c>
      <c r="B7" s="103">
        <v>20000</v>
      </c>
      <c r="C7" s="87" t="s">
        <v>7</v>
      </c>
      <c r="D7" s="103" t="s">
        <v>13</v>
      </c>
      <c r="E7" s="15">
        <v>2.6</v>
      </c>
      <c r="F7" s="87" t="s">
        <v>1718</v>
      </c>
      <c r="G7" s="77" t="s">
        <v>14</v>
      </c>
      <c r="H7" s="77" t="s">
        <v>15</v>
      </c>
      <c r="I7" s="73" t="str">
        <f t="shared" si="4"/>
        <v>Jan</v>
      </c>
      <c r="J7" s="74">
        <f>IF(F7="USD", E7, E7 * IFERROR(VLOOKUP(F7, EXCHANGE_RATE!A:B, 2, FALSE), "Currency not found"))</f>
        <v>2.7820000000000005</v>
      </c>
      <c r="K7" s="74">
        <f t="shared" si="1"/>
        <v>2.7899999999999996</v>
      </c>
      <c r="L7" s="14">
        <f>IF(C7="MTS", B7, B7 * IFERROR(VLOOKUP(C7, 'QTY_CONVERSIONS '!A:B, 2, FALSE), "Units not found"))</f>
        <v>20</v>
      </c>
      <c r="M7" s="75">
        <f t="shared" si="0"/>
        <v>55799.999999999993</v>
      </c>
      <c r="N7" t="str">
        <f>IFERROR(VLOOKUP(D7, Product_Category!A:B, 2, FALSE), "Uncategorized")</f>
        <v>MCC</v>
      </c>
      <c r="O7" s="76">
        <f t="shared" si="2"/>
        <v>2.7899999999999996</v>
      </c>
      <c r="P7" s="76">
        <f t="shared" si="3"/>
        <v>55.79999999999999</v>
      </c>
      <c r="Q7">
        <f t="shared" si="5"/>
        <v>2023</v>
      </c>
      <c r="R7" t="str">
        <f>IFERROR(VLOOKUP(G7,'Importer Name'!A:B, 2, FALSE), "")</f>
        <v>AZELIS (INDIA)</v>
      </c>
      <c r="S7" t="str">
        <f>IFERROR(VLOOKUP(H7,'Supplier name '!A:B, 2, FALSE), "")</f>
        <v>ITACEL FARMO</v>
      </c>
    </row>
    <row r="8" spans="1:19">
      <c r="A8" s="77" t="s">
        <v>12</v>
      </c>
      <c r="B8" s="103">
        <v>10000</v>
      </c>
      <c r="C8" s="87" t="s">
        <v>7</v>
      </c>
      <c r="D8" s="103" t="s">
        <v>16</v>
      </c>
      <c r="E8" s="15">
        <v>2.6</v>
      </c>
      <c r="F8" s="87" t="s">
        <v>1718</v>
      </c>
      <c r="G8" s="77" t="s">
        <v>14</v>
      </c>
      <c r="H8" s="77" t="s">
        <v>15</v>
      </c>
      <c r="I8" s="73" t="str">
        <f t="shared" si="4"/>
        <v>Jan</v>
      </c>
      <c r="J8" s="74">
        <f>IF(F8="USD", E8, E8 * IFERROR(VLOOKUP(F8, EXCHANGE_RATE!A:B, 2, FALSE), "Currency not found"))</f>
        <v>2.7820000000000005</v>
      </c>
      <c r="K8" s="74">
        <f t="shared" si="1"/>
        <v>2.7899999999999996</v>
      </c>
      <c r="L8" s="14">
        <f>IF(C8="MTS", B8, B8 * IFERROR(VLOOKUP(C8, 'QTY_CONVERSIONS '!A:B, 2, FALSE), "Units not found"))</f>
        <v>10</v>
      </c>
      <c r="M8" s="75">
        <f t="shared" si="0"/>
        <v>27899.999999999996</v>
      </c>
      <c r="N8" t="str">
        <f>IFERROR(VLOOKUP(D8, Product_Category!A:B, 2, FALSE), "Uncategorized")</f>
        <v>MCC</v>
      </c>
      <c r="O8" s="76">
        <f t="shared" si="2"/>
        <v>2.7899999999999996</v>
      </c>
      <c r="P8" s="76">
        <f t="shared" si="3"/>
        <v>27.899999999999995</v>
      </c>
      <c r="Q8">
        <f t="shared" si="5"/>
        <v>2023</v>
      </c>
      <c r="R8" t="str">
        <f>IFERROR(VLOOKUP(G8,'Importer Name'!A:B, 2, FALSE), "")</f>
        <v>AZELIS (INDIA)</v>
      </c>
      <c r="S8" t="str">
        <f>IFERROR(VLOOKUP(H8,'Supplier name '!A:B, 2, FALSE), "")</f>
        <v>ITACEL FARMO</v>
      </c>
    </row>
    <row r="9" spans="1:19">
      <c r="A9" s="72" t="s">
        <v>12</v>
      </c>
      <c r="B9" s="107">
        <v>2900</v>
      </c>
      <c r="C9" s="88" t="s">
        <v>7</v>
      </c>
      <c r="D9" s="107" t="s">
        <v>17</v>
      </c>
      <c r="E9" s="13">
        <v>6.6</v>
      </c>
      <c r="F9" s="88" t="s">
        <v>1718</v>
      </c>
      <c r="G9" s="72" t="s">
        <v>14</v>
      </c>
      <c r="H9" s="72" t="s">
        <v>15</v>
      </c>
      <c r="I9" s="73" t="str">
        <f t="shared" si="4"/>
        <v>Jan</v>
      </c>
      <c r="J9" s="74">
        <f>IF(F9="USD", E9, E9 * IFERROR(VLOOKUP(F9, EXCHANGE_RATE!A:B, 2, FALSE), "Currency not found"))</f>
        <v>7.0620000000000003</v>
      </c>
      <c r="K9" s="74">
        <f t="shared" si="1"/>
        <v>7.0699999999999994</v>
      </c>
      <c r="L9" s="14">
        <f>IF(C9="MTS", B9, B9 * IFERROR(VLOOKUP(C9, 'QTY_CONVERSIONS '!A:B, 2, FALSE), "Units not found"))</f>
        <v>2.9</v>
      </c>
      <c r="M9" s="75">
        <f t="shared" si="0"/>
        <v>20503</v>
      </c>
      <c r="N9" t="str">
        <f>IFERROR(VLOOKUP(D9, Product_Category!A:B, 2, FALSE), "Uncategorized")</f>
        <v>MCC</v>
      </c>
      <c r="O9" s="76">
        <f t="shared" si="2"/>
        <v>7.0699999999999994</v>
      </c>
      <c r="P9" s="76">
        <f t="shared" si="3"/>
        <v>20.502999999999997</v>
      </c>
      <c r="Q9">
        <f t="shared" si="5"/>
        <v>2023</v>
      </c>
      <c r="R9" t="str">
        <f>IFERROR(VLOOKUP(G9,'Importer Name'!A:B, 2, FALSE), "")</f>
        <v>AZELIS (INDIA)</v>
      </c>
      <c r="S9" t="str">
        <f>IFERROR(VLOOKUP(H9,'Supplier name '!A:B, 2, FALSE), "")</f>
        <v>ITACEL FARMO</v>
      </c>
    </row>
    <row r="10" spans="1:19">
      <c r="A10" s="77" t="s">
        <v>18</v>
      </c>
      <c r="B10" s="103">
        <v>18000</v>
      </c>
      <c r="C10" s="87" t="s">
        <v>7</v>
      </c>
      <c r="D10" s="103" t="s">
        <v>19</v>
      </c>
      <c r="E10" s="15">
        <v>3.2749999999999999</v>
      </c>
      <c r="F10" s="87" t="s">
        <v>9</v>
      </c>
      <c r="G10" s="77" t="s">
        <v>20</v>
      </c>
      <c r="H10" s="77" t="s">
        <v>21</v>
      </c>
      <c r="I10" s="73" t="str">
        <f t="shared" si="4"/>
        <v>Jan</v>
      </c>
      <c r="J10" s="74">
        <f>IF(F10="USD", E10, E10 * IFERROR(VLOOKUP(F10, EXCHANGE_RATE!A:B, 2, FALSE), "Currency not found"))</f>
        <v>3.2749999999999999</v>
      </c>
      <c r="K10" s="74">
        <f t="shared" si="1"/>
        <v>3.28</v>
      </c>
      <c r="L10" s="14">
        <f>IF(C10="MTS", B10, B10 * IFERROR(VLOOKUP(C10, 'QTY_CONVERSIONS '!A:B, 2, FALSE), "Units not found"))</f>
        <v>18</v>
      </c>
      <c r="M10" s="75">
        <f t="shared" si="0"/>
        <v>59040</v>
      </c>
      <c r="N10" t="str">
        <f>IFERROR(VLOOKUP(D10, Product_Category!A:B, 2, FALSE), "Uncategorized")</f>
        <v>CMC</v>
      </c>
      <c r="O10" s="76">
        <f t="shared" si="2"/>
        <v>3.28</v>
      </c>
      <c r="P10" s="76">
        <f t="shared" si="3"/>
        <v>59.04</v>
      </c>
      <c r="Q10">
        <f t="shared" si="5"/>
        <v>2023</v>
      </c>
      <c r="R10" t="str">
        <f>IFERROR(VLOOKUP(G10,'Importer Name'!A:B, 2, FALSE), "")</f>
        <v>Nipra Hydro</v>
      </c>
      <c r="S10" t="str">
        <f>IFERROR(VLOOKUP(H10,'Supplier name '!A:B, 2, FALSE), "")</f>
        <v>ANQIU EAGLE</v>
      </c>
    </row>
    <row r="11" spans="1:19">
      <c r="A11" s="77" t="s">
        <v>18</v>
      </c>
      <c r="B11" s="103">
        <v>18000</v>
      </c>
      <c r="C11" s="87" t="s">
        <v>7</v>
      </c>
      <c r="D11" s="103" t="s">
        <v>19</v>
      </c>
      <c r="E11" s="15">
        <v>3.42</v>
      </c>
      <c r="F11" s="87" t="s">
        <v>9</v>
      </c>
      <c r="G11" s="77" t="s">
        <v>22</v>
      </c>
      <c r="H11" s="77" t="s">
        <v>21</v>
      </c>
      <c r="I11" s="73" t="str">
        <f t="shared" si="4"/>
        <v>Jan</v>
      </c>
      <c r="J11" s="74">
        <f>IF(F11="USD", E11, E11 * IFERROR(VLOOKUP(F11, EXCHANGE_RATE!A:B, 2, FALSE), "Currency not found"))</f>
        <v>3.42</v>
      </c>
      <c r="K11" s="74">
        <f t="shared" si="1"/>
        <v>3.42</v>
      </c>
      <c r="L11" s="14">
        <f>IF(C11="MTS", B11, B11 * IFERROR(VLOOKUP(C11, 'QTY_CONVERSIONS '!A:B, 2, FALSE), "Units not found"))</f>
        <v>18</v>
      </c>
      <c r="M11" s="75">
        <f t="shared" si="0"/>
        <v>61560</v>
      </c>
      <c r="N11" t="str">
        <f>IFERROR(VLOOKUP(D11, Product_Category!A:B, 2, FALSE), "Uncategorized")</f>
        <v>CMC</v>
      </c>
      <c r="O11" s="76">
        <f t="shared" si="2"/>
        <v>3.42</v>
      </c>
      <c r="P11" s="76">
        <f t="shared" si="3"/>
        <v>61.56</v>
      </c>
      <c r="Q11">
        <f t="shared" si="5"/>
        <v>2023</v>
      </c>
      <c r="R11" t="str">
        <f>IFERROR(VLOOKUP(G11,'Importer Name'!A:B, 2, FALSE), "")</f>
        <v>BENTEC ORGANO</v>
      </c>
      <c r="S11" t="str">
        <f>IFERROR(VLOOKUP(H11,'Supplier name '!A:B, 2, FALSE), "")</f>
        <v>ANQIU EAGLE</v>
      </c>
    </row>
    <row r="12" spans="1:19">
      <c r="A12" s="77" t="s">
        <v>18</v>
      </c>
      <c r="B12" s="103">
        <v>18000</v>
      </c>
      <c r="C12" s="87" t="s">
        <v>7</v>
      </c>
      <c r="D12" s="103" t="s">
        <v>23</v>
      </c>
      <c r="E12" s="15">
        <v>3.04</v>
      </c>
      <c r="F12" s="87" t="s">
        <v>9</v>
      </c>
      <c r="G12" s="77" t="s">
        <v>24</v>
      </c>
      <c r="H12" s="77" t="s">
        <v>21</v>
      </c>
      <c r="I12" s="73" t="str">
        <f t="shared" si="4"/>
        <v>Jan</v>
      </c>
      <c r="J12" s="74">
        <f>IF(F12="USD", E12, E12 * IFERROR(VLOOKUP(F12, EXCHANGE_RATE!A:B, 2, FALSE), "Currency not found"))</f>
        <v>3.04</v>
      </c>
      <c r="K12" s="74">
        <f t="shared" si="1"/>
        <v>3.04</v>
      </c>
      <c r="L12" s="14">
        <f>IF(C12="MTS", B12, B12 * IFERROR(VLOOKUP(C12, 'QTY_CONVERSIONS '!A:B, 2, FALSE), "Units not found"))</f>
        <v>18</v>
      </c>
      <c r="M12" s="75">
        <f t="shared" si="0"/>
        <v>54720</v>
      </c>
      <c r="N12" t="str">
        <f>IFERROR(VLOOKUP(D12, Product_Category!A:B, 2, FALSE), "Uncategorized")</f>
        <v>CMC</v>
      </c>
      <c r="O12" s="76">
        <f t="shared" si="2"/>
        <v>3.04</v>
      </c>
      <c r="P12" s="76">
        <f t="shared" si="3"/>
        <v>54.72</v>
      </c>
      <c r="Q12">
        <f t="shared" si="5"/>
        <v>2023</v>
      </c>
      <c r="R12" t="str">
        <f>IFERROR(VLOOKUP(G12,'Importer Name'!A:B, 2, FALSE), "")</f>
        <v>PERRY TRADING</v>
      </c>
      <c r="S12" t="str">
        <f>IFERROR(VLOOKUP(H12,'Supplier name '!A:B, 2, FALSE), "")</f>
        <v>ANQIU EAGLE</v>
      </c>
    </row>
    <row r="13" spans="1:19">
      <c r="A13" s="77" t="s">
        <v>18</v>
      </c>
      <c r="B13" s="103">
        <v>9000</v>
      </c>
      <c r="C13" s="87" t="s">
        <v>7</v>
      </c>
      <c r="D13" s="103" t="s">
        <v>19</v>
      </c>
      <c r="E13" s="15">
        <v>2.57</v>
      </c>
      <c r="F13" s="87" t="s">
        <v>9</v>
      </c>
      <c r="G13" s="77" t="s">
        <v>25</v>
      </c>
      <c r="H13" s="77" t="s">
        <v>21</v>
      </c>
      <c r="I13" s="73" t="str">
        <f t="shared" si="4"/>
        <v>Jan</v>
      </c>
      <c r="J13" s="74">
        <f>IF(F13="USD", E13, E13 * IFERROR(VLOOKUP(F13, EXCHANGE_RATE!A:B, 2, FALSE), "Currency not found"))</f>
        <v>2.57</v>
      </c>
      <c r="K13" s="74">
        <f t="shared" si="1"/>
        <v>2.57</v>
      </c>
      <c r="L13" s="14">
        <f>IF(C13="MTS", B13, B13 * IFERROR(VLOOKUP(C13, 'QTY_CONVERSIONS '!A:B, 2, FALSE), "Units not found"))</f>
        <v>9</v>
      </c>
      <c r="M13" s="75">
        <f t="shared" si="0"/>
        <v>23130</v>
      </c>
      <c r="N13" t="str">
        <f>IFERROR(VLOOKUP(D13, Product_Category!A:B, 2, FALSE), "Uncategorized")</f>
        <v>CMC</v>
      </c>
      <c r="O13" s="76">
        <f t="shared" si="2"/>
        <v>2.57</v>
      </c>
      <c r="P13" s="76">
        <f t="shared" si="3"/>
        <v>23.13</v>
      </c>
      <c r="Q13">
        <f t="shared" si="5"/>
        <v>2023</v>
      </c>
      <c r="R13" t="str">
        <f>IFERROR(VLOOKUP(G13,'Importer Name'!A:B, 2, FALSE), "")</f>
        <v>PRACHIN CHEMICAL</v>
      </c>
      <c r="S13" t="str">
        <f>IFERROR(VLOOKUP(H13,'Supplier name '!A:B, 2, FALSE), "")</f>
        <v>ANQIU EAGLE</v>
      </c>
    </row>
    <row r="14" spans="1:19">
      <c r="A14" s="77" t="s">
        <v>18</v>
      </c>
      <c r="B14" s="103">
        <v>300</v>
      </c>
      <c r="C14" s="87" t="s">
        <v>7</v>
      </c>
      <c r="D14" s="103" t="s">
        <v>19</v>
      </c>
      <c r="E14" s="15">
        <v>3.15</v>
      </c>
      <c r="F14" s="87" t="s">
        <v>9</v>
      </c>
      <c r="G14" s="77" t="s">
        <v>26</v>
      </c>
      <c r="H14" s="77" t="s">
        <v>27</v>
      </c>
      <c r="I14" s="73" t="str">
        <f t="shared" si="4"/>
        <v>Jan</v>
      </c>
      <c r="J14" s="74">
        <f>IF(F14="USD", E14, E14 * IFERROR(VLOOKUP(F14, EXCHANGE_RATE!A:B, 2, FALSE), "Currency not found"))</f>
        <v>3.15</v>
      </c>
      <c r="K14" s="74">
        <f t="shared" si="1"/>
        <v>3.15</v>
      </c>
      <c r="L14" s="14">
        <f>IF(C14="MTS", B14, B14 * IFERROR(VLOOKUP(C14, 'QTY_CONVERSIONS '!A:B, 2, FALSE), "Units not found"))</f>
        <v>0.3</v>
      </c>
      <c r="M14" s="75">
        <f t="shared" si="0"/>
        <v>945</v>
      </c>
      <c r="N14" t="str">
        <f>IFERROR(VLOOKUP(D14, Product_Category!A:B, 2, FALSE), "Uncategorized")</f>
        <v>CMC</v>
      </c>
      <c r="O14" s="76">
        <f t="shared" si="2"/>
        <v>3.15</v>
      </c>
      <c r="P14" s="76">
        <f t="shared" si="3"/>
        <v>0.94499999999999995</v>
      </c>
      <c r="Q14">
        <f t="shared" si="5"/>
        <v>2023</v>
      </c>
      <c r="R14" t="str">
        <f>IFERROR(VLOOKUP(G14,'Importer Name'!A:B, 2, FALSE), "")</f>
        <v>INGREDION INDIA</v>
      </c>
      <c r="S14" t="str">
        <f>IFERROR(VLOOKUP(H14,'Supplier name '!A:B, 2, FALSE), "")</f>
        <v>CHANGSHU WEALTHY</v>
      </c>
    </row>
    <row r="15" spans="1:19">
      <c r="A15" s="77" t="s">
        <v>18</v>
      </c>
      <c r="B15" s="103">
        <v>2000</v>
      </c>
      <c r="C15" s="87" t="s">
        <v>7</v>
      </c>
      <c r="D15" s="103" t="s">
        <v>19</v>
      </c>
      <c r="E15" s="15">
        <v>2.2999999999999998</v>
      </c>
      <c r="F15" s="87" t="s">
        <v>9</v>
      </c>
      <c r="G15" s="77" t="s">
        <v>28</v>
      </c>
      <c r="H15" s="77" t="s">
        <v>27</v>
      </c>
      <c r="I15" s="73" t="str">
        <f t="shared" si="4"/>
        <v>Jan</v>
      </c>
      <c r="J15" s="74">
        <f>IF(F15="USD", E15, E15 * IFERROR(VLOOKUP(F15, EXCHANGE_RATE!A:B, 2, FALSE), "Currency not found"))</f>
        <v>2.2999999999999998</v>
      </c>
      <c r="K15" s="74">
        <f t="shared" si="1"/>
        <v>2.2999999999999998</v>
      </c>
      <c r="L15" s="14">
        <f>IF(C15="MTS", B15, B15 * IFERROR(VLOOKUP(C15, 'QTY_CONVERSIONS '!A:B, 2, FALSE), "Units not found"))</f>
        <v>2</v>
      </c>
      <c r="M15" s="75">
        <f t="shared" si="0"/>
        <v>4600</v>
      </c>
      <c r="N15" t="str">
        <f>IFERROR(VLOOKUP(D15, Product_Category!A:B, 2, FALSE), "Uncategorized")</f>
        <v>CMC</v>
      </c>
      <c r="O15" s="76">
        <f t="shared" si="2"/>
        <v>2.2999999999999998</v>
      </c>
      <c r="P15" s="76">
        <f t="shared" si="3"/>
        <v>4.5999999999999996</v>
      </c>
      <c r="Q15">
        <f t="shared" si="5"/>
        <v>2023</v>
      </c>
      <c r="R15" t="str">
        <f>IFERROR(VLOOKUP(G15,'Importer Name'!A:B, 2, FALSE), "")</f>
        <v>DAFFODIL PHARMA</v>
      </c>
      <c r="S15" t="str">
        <f>IFERROR(VLOOKUP(H15,'Supplier name '!A:B, 2, FALSE), "")</f>
        <v>CHANGSHU WEALTHY</v>
      </c>
    </row>
    <row r="16" spans="1:19">
      <c r="A16" s="77" t="s">
        <v>18</v>
      </c>
      <c r="B16" s="103">
        <v>10000</v>
      </c>
      <c r="C16" s="87" t="s">
        <v>7</v>
      </c>
      <c r="D16" s="103" t="s">
        <v>19</v>
      </c>
      <c r="E16" s="15">
        <v>2.2999999999999998</v>
      </c>
      <c r="F16" s="87" t="s">
        <v>9</v>
      </c>
      <c r="G16" s="77" t="s">
        <v>28</v>
      </c>
      <c r="H16" s="77" t="s">
        <v>27</v>
      </c>
      <c r="I16" s="73" t="str">
        <f t="shared" si="4"/>
        <v>Jan</v>
      </c>
      <c r="J16" s="74">
        <f>IF(F16="USD", E16, E16 * IFERROR(VLOOKUP(F16, EXCHANGE_RATE!A:B, 2, FALSE), "Currency not found"))</f>
        <v>2.2999999999999998</v>
      </c>
      <c r="K16" s="74">
        <f t="shared" si="1"/>
        <v>2.2999999999999998</v>
      </c>
      <c r="L16" s="14">
        <f>IF(C16="MTS", B16, B16 * IFERROR(VLOOKUP(C16, 'QTY_CONVERSIONS '!A:B, 2, FALSE), "Units not found"))</f>
        <v>10</v>
      </c>
      <c r="M16" s="75">
        <f t="shared" si="0"/>
        <v>23000</v>
      </c>
      <c r="N16" t="str">
        <f>IFERROR(VLOOKUP(D16, Product_Category!A:B, 2, FALSE), "Uncategorized")</f>
        <v>CMC</v>
      </c>
      <c r="O16" s="76">
        <f t="shared" si="2"/>
        <v>2.2999999999999998</v>
      </c>
      <c r="P16" s="76">
        <f t="shared" si="3"/>
        <v>23</v>
      </c>
      <c r="Q16">
        <f t="shared" si="5"/>
        <v>2023</v>
      </c>
      <c r="R16" t="str">
        <f>IFERROR(VLOOKUP(G16,'Importer Name'!A:B, 2, FALSE), "")</f>
        <v>DAFFODIL PHARMA</v>
      </c>
      <c r="S16" t="str">
        <f>IFERROR(VLOOKUP(H16,'Supplier name '!A:B, 2, FALSE), "")</f>
        <v>CHANGSHU WEALTHY</v>
      </c>
    </row>
    <row r="17" spans="1:19">
      <c r="A17" s="77" t="s">
        <v>18</v>
      </c>
      <c r="B17" s="103">
        <v>3000</v>
      </c>
      <c r="C17" s="87" t="s">
        <v>7</v>
      </c>
      <c r="D17" s="103" t="s">
        <v>19</v>
      </c>
      <c r="E17" s="15">
        <v>2.4500000000000002</v>
      </c>
      <c r="F17" s="87" t="s">
        <v>9</v>
      </c>
      <c r="G17" s="77" t="s">
        <v>28</v>
      </c>
      <c r="H17" s="77" t="s">
        <v>27</v>
      </c>
      <c r="I17" s="73" t="str">
        <f t="shared" si="4"/>
        <v>Jan</v>
      </c>
      <c r="J17" s="74">
        <f>IF(F17="USD", E17, E17 * IFERROR(VLOOKUP(F17, EXCHANGE_RATE!A:B, 2, FALSE), "Currency not found"))</f>
        <v>2.4500000000000002</v>
      </c>
      <c r="K17" s="74">
        <f t="shared" si="1"/>
        <v>2.4500000000000002</v>
      </c>
      <c r="L17" s="14">
        <f>IF(C17="MTS", B17, B17 * IFERROR(VLOOKUP(C17, 'QTY_CONVERSIONS '!A:B, 2, FALSE), "Units not found"))</f>
        <v>3</v>
      </c>
      <c r="M17" s="75">
        <f t="shared" si="0"/>
        <v>7350.0000000000009</v>
      </c>
      <c r="N17" t="str">
        <f>IFERROR(VLOOKUP(D17, Product_Category!A:B, 2, FALSE), "Uncategorized")</f>
        <v>CMC</v>
      </c>
      <c r="O17" s="76">
        <f t="shared" si="2"/>
        <v>2.4500000000000002</v>
      </c>
      <c r="P17" s="76">
        <f t="shared" si="3"/>
        <v>7.3500000000000005</v>
      </c>
      <c r="Q17">
        <f t="shared" si="5"/>
        <v>2023</v>
      </c>
      <c r="R17" t="str">
        <f>IFERROR(VLOOKUP(G17,'Importer Name'!A:B, 2, FALSE), "")</f>
        <v>DAFFODIL PHARMA</v>
      </c>
      <c r="S17" t="str">
        <f>IFERROR(VLOOKUP(H17,'Supplier name '!A:B, 2, FALSE), "")</f>
        <v>CHANGSHU WEALTHY</v>
      </c>
    </row>
    <row r="18" spans="1:19">
      <c r="A18" s="77" t="s">
        <v>18</v>
      </c>
      <c r="B18" s="103">
        <v>2000</v>
      </c>
      <c r="C18" s="87" t="s">
        <v>7</v>
      </c>
      <c r="D18" s="103" t="s">
        <v>19</v>
      </c>
      <c r="E18" s="15">
        <v>3.3</v>
      </c>
      <c r="F18" s="87" t="s">
        <v>9</v>
      </c>
      <c r="G18" s="77" t="s">
        <v>28</v>
      </c>
      <c r="H18" s="77" t="s">
        <v>27</v>
      </c>
      <c r="I18" s="73" t="str">
        <f t="shared" si="4"/>
        <v>Jan</v>
      </c>
      <c r="J18" s="74">
        <f>IF(F18="USD", E18, E18 * IFERROR(VLOOKUP(F18, EXCHANGE_RATE!A:B, 2, FALSE), "Currency not found"))</f>
        <v>3.3</v>
      </c>
      <c r="K18" s="74">
        <f t="shared" si="1"/>
        <v>3.3</v>
      </c>
      <c r="L18" s="14">
        <f>IF(C18="MTS", B18, B18 * IFERROR(VLOOKUP(C18, 'QTY_CONVERSIONS '!A:B, 2, FALSE), "Units not found"))</f>
        <v>2</v>
      </c>
      <c r="M18" s="75">
        <f t="shared" si="0"/>
        <v>6600</v>
      </c>
      <c r="N18" t="str">
        <f>IFERROR(VLOOKUP(D18, Product_Category!A:B, 2, FALSE), "Uncategorized")</f>
        <v>CMC</v>
      </c>
      <c r="O18" s="76">
        <f t="shared" si="2"/>
        <v>3.3</v>
      </c>
      <c r="P18" s="76">
        <f t="shared" si="3"/>
        <v>6.6</v>
      </c>
      <c r="Q18">
        <f t="shared" si="5"/>
        <v>2023</v>
      </c>
      <c r="R18" t="str">
        <f>IFERROR(VLOOKUP(G18,'Importer Name'!A:B, 2, FALSE), "")</f>
        <v>DAFFODIL PHARMA</v>
      </c>
      <c r="S18" t="str">
        <f>IFERROR(VLOOKUP(H18,'Supplier name '!A:B, 2, FALSE), "")</f>
        <v>CHANGSHU WEALTHY</v>
      </c>
    </row>
    <row r="19" spans="1:19">
      <c r="A19" s="77" t="s">
        <v>18</v>
      </c>
      <c r="B19" s="103">
        <v>15000</v>
      </c>
      <c r="C19" s="87" t="s">
        <v>7</v>
      </c>
      <c r="D19" s="103" t="s">
        <v>29</v>
      </c>
      <c r="E19" s="15">
        <v>3.98</v>
      </c>
      <c r="F19" s="87" t="s">
        <v>9</v>
      </c>
      <c r="G19" s="77" t="s">
        <v>30</v>
      </c>
      <c r="H19" s="77" t="s">
        <v>27</v>
      </c>
      <c r="I19" s="73" t="str">
        <f t="shared" si="4"/>
        <v>Jan</v>
      </c>
      <c r="J19" s="74">
        <f>IF(F19="USD", E19, E19 * IFERROR(VLOOKUP(F19, EXCHANGE_RATE!A:B, 2, FALSE), "Currency not found"))</f>
        <v>3.98</v>
      </c>
      <c r="K19" s="74">
        <f t="shared" si="1"/>
        <v>3.98</v>
      </c>
      <c r="L19" s="14">
        <f>IF(C19="MTS", B19, B19 * IFERROR(VLOOKUP(C19, 'QTY_CONVERSIONS '!A:B, 2, FALSE), "Units not found"))</f>
        <v>15</v>
      </c>
      <c r="M19" s="75">
        <f t="shared" si="0"/>
        <v>59700</v>
      </c>
      <c r="N19" t="str">
        <f>IFERROR(VLOOKUP(D19, Product_Category!A:B, 2, FALSE), "Uncategorized")</f>
        <v>CMC</v>
      </c>
      <c r="O19" s="76">
        <f t="shared" si="2"/>
        <v>3.98</v>
      </c>
      <c r="P19" s="76">
        <f t="shared" si="3"/>
        <v>59.7</v>
      </c>
      <c r="Q19">
        <f t="shared" si="5"/>
        <v>2023</v>
      </c>
      <c r="R19" t="str">
        <f>IFERROR(VLOOKUP(G19,'Importer Name'!A:B, 2, FALSE), "")</f>
        <v>DANISCO (INDIA)</v>
      </c>
      <c r="S19" t="str">
        <f>IFERROR(VLOOKUP(H19,'Supplier name '!A:B, 2, FALSE), "")</f>
        <v>CHANGSHU WEALTHY</v>
      </c>
    </row>
    <row r="20" spans="1:19">
      <c r="A20" s="77" t="s">
        <v>18</v>
      </c>
      <c r="B20" s="103">
        <v>160</v>
      </c>
      <c r="C20" s="87" t="s">
        <v>1647</v>
      </c>
      <c r="D20" s="103" t="s">
        <v>19</v>
      </c>
      <c r="E20" s="15">
        <v>3.04</v>
      </c>
      <c r="F20" s="87" t="s">
        <v>9</v>
      </c>
      <c r="G20" s="77" t="s">
        <v>31</v>
      </c>
      <c r="H20" s="77" t="s">
        <v>32</v>
      </c>
      <c r="I20" s="73" t="str">
        <f t="shared" si="4"/>
        <v>Jan</v>
      </c>
      <c r="J20" s="74">
        <f>IF(F20="USD", E20, E20 * IFERROR(VLOOKUP(F20, EXCHANGE_RATE!A:B, 2, FALSE), "Currency not found"))</f>
        <v>3.04</v>
      </c>
      <c r="K20" s="74">
        <f t="shared" si="1"/>
        <v>3.04</v>
      </c>
      <c r="L20" s="14">
        <f>IF(C20="MTS", B20, B20 * IFERROR(VLOOKUP(C20, 'QTY_CONVERSIONS '!A:B, 2, FALSE), "Units not found"))</f>
        <v>160</v>
      </c>
      <c r="M20" s="75">
        <f t="shared" si="0"/>
        <v>486.4</v>
      </c>
      <c r="N20" t="str">
        <f>IFERROR(VLOOKUP(D20, Product_Category!A:B, 2, FALSE), "Uncategorized")</f>
        <v>CMC</v>
      </c>
      <c r="O20" s="76">
        <f t="shared" si="2"/>
        <v>3.04</v>
      </c>
      <c r="P20" s="76">
        <f t="shared" si="3"/>
        <v>486.4</v>
      </c>
      <c r="Q20">
        <f t="shared" si="5"/>
        <v>2023</v>
      </c>
      <c r="R20" t="str">
        <f>IFERROR(VLOOKUP(G20,'Importer Name'!A:B, 2, FALSE), "")</f>
        <v>MERIDIAN POLYMERS</v>
      </c>
      <c r="S20" t="str">
        <f>IFERROR(VLOOKUP(H20,'Supplier name '!A:B, 2, FALSE), "")</f>
        <v>CHONGQING LIHONG</v>
      </c>
    </row>
    <row r="21" spans="1:19">
      <c r="A21" s="77" t="s">
        <v>18</v>
      </c>
      <c r="B21" s="103">
        <v>140</v>
      </c>
      <c r="C21" s="87" t="s">
        <v>1647</v>
      </c>
      <c r="D21" s="103" t="s">
        <v>19</v>
      </c>
      <c r="E21" s="15">
        <v>3.04</v>
      </c>
      <c r="F21" s="87" t="s">
        <v>9</v>
      </c>
      <c r="G21" s="77" t="s">
        <v>31</v>
      </c>
      <c r="H21" s="77" t="s">
        <v>32</v>
      </c>
      <c r="I21" s="73" t="str">
        <f t="shared" si="4"/>
        <v>Jan</v>
      </c>
      <c r="J21" s="74">
        <f>IF(F21="USD", E21, E21 * IFERROR(VLOOKUP(F21, EXCHANGE_RATE!A:B, 2, FALSE), "Currency not found"))</f>
        <v>3.04</v>
      </c>
      <c r="K21" s="74">
        <f t="shared" si="1"/>
        <v>3.04</v>
      </c>
      <c r="L21" s="14">
        <f>IF(C21="MTS", B21, B21 * IFERROR(VLOOKUP(C21, 'QTY_CONVERSIONS '!A:B, 2, FALSE), "Units not found"))</f>
        <v>140</v>
      </c>
      <c r="M21" s="75">
        <f t="shared" si="0"/>
        <v>425.6</v>
      </c>
      <c r="N21" t="str">
        <f>IFERROR(VLOOKUP(D21, Product_Category!A:B, 2, FALSE), "Uncategorized")</f>
        <v>CMC</v>
      </c>
      <c r="O21" s="76">
        <f t="shared" si="2"/>
        <v>3.04</v>
      </c>
      <c r="P21" s="76">
        <f t="shared" si="3"/>
        <v>425.6</v>
      </c>
      <c r="Q21">
        <f t="shared" si="5"/>
        <v>2023</v>
      </c>
      <c r="R21" t="str">
        <f>IFERROR(VLOOKUP(G21,'Importer Name'!A:B, 2, FALSE), "")</f>
        <v>MERIDIAN POLYMERS</v>
      </c>
      <c r="S21" t="str">
        <f>IFERROR(VLOOKUP(H21,'Supplier name '!A:B, 2, FALSE), "")</f>
        <v>CHONGQING LIHONG</v>
      </c>
    </row>
    <row r="22" spans="1:19">
      <c r="A22" s="77" t="s">
        <v>18</v>
      </c>
      <c r="B22" s="103">
        <v>20</v>
      </c>
      <c r="C22" s="87" t="s">
        <v>1647</v>
      </c>
      <c r="D22" s="103" t="s">
        <v>19</v>
      </c>
      <c r="E22" s="15">
        <v>2.66</v>
      </c>
      <c r="F22" s="87" t="s">
        <v>9</v>
      </c>
      <c r="G22" s="77" t="s">
        <v>31</v>
      </c>
      <c r="H22" s="77" t="s">
        <v>32</v>
      </c>
      <c r="I22" s="73" t="str">
        <f t="shared" si="4"/>
        <v>Jan</v>
      </c>
      <c r="J22" s="74">
        <f>IF(F22="USD", E22, E22 * IFERROR(VLOOKUP(F22, EXCHANGE_RATE!A:B, 2, FALSE), "Currency not found"))</f>
        <v>2.66</v>
      </c>
      <c r="K22" s="74">
        <f t="shared" si="1"/>
        <v>2.66</v>
      </c>
      <c r="L22" s="14">
        <f>IF(C22="MTS", B22, B22 * IFERROR(VLOOKUP(C22, 'QTY_CONVERSIONS '!A:B, 2, FALSE), "Units not found"))</f>
        <v>20</v>
      </c>
      <c r="M22" s="75">
        <f t="shared" si="0"/>
        <v>53.2</v>
      </c>
      <c r="N22" t="str">
        <f>IFERROR(VLOOKUP(D22, Product_Category!A:B, 2, FALSE), "Uncategorized")</f>
        <v>CMC</v>
      </c>
      <c r="O22" s="76">
        <f t="shared" si="2"/>
        <v>2.66</v>
      </c>
      <c r="P22" s="76">
        <f t="shared" si="3"/>
        <v>53.2</v>
      </c>
      <c r="Q22">
        <f t="shared" si="5"/>
        <v>2023</v>
      </c>
      <c r="R22" t="str">
        <f>IFERROR(VLOOKUP(G22,'Importer Name'!A:B, 2, FALSE), "")</f>
        <v>MERIDIAN POLYMERS</v>
      </c>
      <c r="S22" t="str">
        <f>IFERROR(VLOOKUP(H22,'Supplier name '!A:B, 2, FALSE), "")</f>
        <v>CHONGQING LIHONG</v>
      </c>
    </row>
    <row r="23" spans="1:19">
      <c r="A23" s="77" t="s">
        <v>18</v>
      </c>
      <c r="B23" s="103">
        <v>20</v>
      </c>
      <c r="C23" s="87" t="s">
        <v>1647</v>
      </c>
      <c r="D23" s="103" t="s">
        <v>19</v>
      </c>
      <c r="E23" s="15">
        <v>2.66</v>
      </c>
      <c r="F23" s="87" t="s">
        <v>9</v>
      </c>
      <c r="G23" s="77" t="s">
        <v>31</v>
      </c>
      <c r="H23" s="77" t="s">
        <v>32</v>
      </c>
      <c r="I23" s="73" t="str">
        <f t="shared" si="4"/>
        <v>Jan</v>
      </c>
      <c r="J23" s="74">
        <f>IF(F23="USD", E23, E23 * IFERROR(VLOOKUP(F23, EXCHANGE_RATE!A:B, 2, FALSE), "Currency not found"))</f>
        <v>2.66</v>
      </c>
      <c r="K23" s="74">
        <f t="shared" si="1"/>
        <v>2.66</v>
      </c>
      <c r="L23" s="14">
        <f>IF(C23="MTS", B23, B23 * IFERROR(VLOOKUP(C23, 'QTY_CONVERSIONS '!A:B, 2, FALSE), "Units not found"))</f>
        <v>20</v>
      </c>
      <c r="M23" s="75">
        <f t="shared" si="0"/>
        <v>53.2</v>
      </c>
      <c r="N23" t="str">
        <f>IFERROR(VLOOKUP(D23, Product_Category!A:B, 2, FALSE), "Uncategorized")</f>
        <v>CMC</v>
      </c>
      <c r="O23" s="76">
        <f t="shared" si="2"/>
        <v>2.66</v>
      </c>
      <c r="P23" s="76">
        <f t="shared" si="3"/>
        <v>53.2</v>
      </c>
      <c r="Q23">
        <f t="shared" si="5"/>
        <v>2023</v>
      </c>
      <c r="R23" t="str">
        <f>IFERROR(VLOOKUP(G23,'Importer Name'!A:B, 2, FALSE), "")</f>
        <v>MERIDIAN POLYMERS</v>
      </c>
      <c r="S23" t="str">
        <f>IFERROR(VLOOKUP(H23,'Supplier name '!A:B, 2, FALSE), "")</f>
        <v>CHONGQING LIHONG</v>
      </c>
    </row>
    <row r="24" spans="1:19">
      <c r="A24" s="77" t="s">
        <v>18</v>
      </c>
      <c r="B24" s="103">
        <v>1000</v>
      </c>
      <c r="C24" s="87" t="s">
        <v>7</v>
      </c>
      <c r="D24" s="103" t="s">
        <v>33</v>
      </c>
      <c r="E24" s="15">
        <v>41.7</v>
      </c>
      <c r="F24" s="87" t="s">
        <v>1838</v>
      </c>
      <c r="G24" s="77" t="s">
        <v>34</v>
      </c>
      <c r="H24" s="77" t="s">
        <v>32</v>
      </c>
      <c r="I24" s="73" t="str">
        <f t="shared" si="4"/>
        <v>Jan</v>
      </c>
      <c r="J24" s="74">
        <f>IF(F24="USD", E24, E24 * IFERROR(VLOOKUP(F24, EXCHANGE_RATE!A:B, 2, FALSE), "Currency not found"))</f>
        <v>5.838000000000001</v>
      </c>
      <c r="K24" s="74">
        <f t="shared" si="1"/>
        <v>5.84</v>
      </c>
      <c r="L24" s="14">
        <f>IF(C24="MTS", B24, B24 * IFERROR(VLOOKUP(C24, 'QTY_CONVERSIONS '!A:B, 2, FALSE), "Units not found"))</f>
        <v>1</v>
      </c>
      <c r="M24" s="75">
        <f t="shared" si="0"/>
        <v>5840</v>
      </c>
      <c r="N24" t="str">
        <f>IFERROR(VLOOKUP(D24, Product_Category!A:B, 2, FALSE), "Uncategorized")</f>
        <v>CMC</v>
      </c>
      <c r="O24" s="76">
        <f>K24*1000</f>
        <v>5840</v>
      </c>
      <c r="P24" s="76">
        <f t="shared" si="3"/>
        <v>5840</v>
      </c>
      <c r="Q24">
        <f t="shared" si="5"/>
        <v>2023</v>
      </c>
      <c r="R24" t="str">
        <f>IFERROR(VLOOKUP(G24,'Importer Name'!A:B, 2, FALSE), "")</f>
        <v>COLGATE-PALMOLIVE</v>
      </c>
      <c r="S24" t="str">
        <f>IFERROR(VLOOKUP(H24,'Supplier name '!A:B, 2, FALSE), "")</f>
        <v>CHONGQING LIHONG</v>
      </c>
    </row>
    <row r="25" spans="1:19">
      <c r="A25" s="77" t="s">
        <v>18</v>
      </c>
      <c r="B25" s="103">
        <v>18000</v>
      </c>
      <c r="C25" s="87" t="s">
        <v>7</v>
      </c>
      <c r="D25" s="103" t="s">
        <v>19</v>
      </c>
      <c r="E25" s="15">
        <v>23.6</v>
      </c>
      <c r="F25" s="87" t="s">
        <v>1838</v>
      </c>
      <c r="G25" s="77" t="s">
        <v>34</v>
      </c>
      <c r="H25" s="77" t="s">
        <v>32</v>
      </c>
      <c r="I25" s="73" t="str">
        <f t="shared" si="4"/>
        <v>Jan</v>
      </c>
      <c r="J25" s="74">
        <f>IF(F25="USD", E25, E25 * IFERROR(VLOOKUP(F25, EXCHANGE_RATE!A:B, 2, FALSE), "Currency not found"))</f>
        <v>3.3040000000000007</v>
      </c>
      <c r="K25" s="74">
        <f t="shared" si="1"/>
        <v>3.3099999999999996</v>
      </c>
      <c r="L25" s="14">
        <f>IF(C25="MTS", B25, B25 * IFERROR(VLOOKUP(C25, 'QTY_CONVERSIONS '!A:B, 2, FALSE), "Units not found"))</f>
        <v>18</v>
      </c>
      <c r="M25" s="75">
        <f t="shared" si="0"/>
        <v>59579.999999999993</v>
      </c>
      <c r="N25" t="str">
        <f>IFERROR(VLOOKUP(D25, Product_Category!A:B, 2, FALSE), "Uncategorized")</f>
        <v>CMC</v>
      </c>
      <c r="O25" s="76">
        <f t="shared" si="2"/>
        <v>3.3099999999999996</v>
      </c>
      <c r="P25" s="76">
        <f t="shared" si="3"/>
        <v>59.579999999999991</v>
      </c>
      <c r="Q25">
        <f t="shared" si="5"/>
        <v>2023</v>
      </c>
      <c r="R25" t="str">
        <f>IFERROR(VLOOKUP(G25,'Importer Name'!A:B, 2, FALSE), "")</f>
        <v>COLGATE-PALMOLIVE</v>
      </c>
      <c r="S25" t="str">
        <f>IFERROR(VLOOKUP(H25,'Supplier name '!A:B, 2, FALSE), "")</f>
        <v>CHONGQING LIHONG</v>
      </c>
    </row>
    <row r="26" spans="1:19">
      <c r="A26" s="77" t="s">
        <v>18</v>
      </c>
      <c r="B26" s="103">
        <v>18000</v>
      </c>
      <c r="C26" s="87" t="s">
        <v>7</v>
      </c>
      <c r="D26" s="103" t="s">
        <v>19</v>
      </c>
      <c r="E26" s="15">
        <v>28</v>
      </c>
      <c r="F26" s="87" t="s">
        <v>1838</v>
      </c>
      <c r="G26" s="77" t="s">
        <v>34</v>
      </c>
      <c r="H26" s="77" t="s">
        <v>32</v>
      </c>
      <c r="I26" s="73" t="str">
        <f t="shared" si="4"/>
        <v>Jan</v>
      </c>
      <c r="J26" s="74">
        <f>IF(F26="USD", E26, E26 * IFERROR(VLOOKUP(F26, EXCHANGE_RATE!A:B, 2, FALSE), "Currency not found"))</f>
        <v>3.9200000000000004</v>
      </c>
      <c r="K26" s="74">
        <f t="shared" si="1"/>
        <v>3.92</v>
      </c>
      <c r="L26" s="14">
        <f>IF(C26="MTS", B26, B26 * IFERROR(VLOOKUP(C26, 'QTY_CONVERSIONS '!A:B, 2, FALSE), "Units not found"))</f>
        <v>18</v>
      </c>
      <c r="M26" s="75">
        <f t="shared" si="0"/>
        <v>70560</v>
      </c>
      <c r="N26" t="str">
        <f>IFERROR(VLOOKUP(D26, Product_Category!A:B, 2, FALSE), "Uncategorized")</f>
        <v>CMC</v>
      </c>
      <c r="O26" s="76">
        <f t="shared" si="2"/>
        <v>3.92</v>
      </c>
      <c r="P26" s="76">
        <f t="shared" si="3"/>
        <v>70.56</v>
      </c>
      <c r="Q26">
        <f t="shared" si="5"/>
        <v>2023</v>
      </c>
      <c r="R26" t="str">
        <f>IFERROR(VLOOKUP(G26,'Importer Name'!A:B, 2, FALSE), "")</f>
        <v>COLGATE-PALMOLIVE</v>
      </c>
      <c r="S26" t="str">
        <f>IFERROR(VLOOKUP(H26,'Supplier name '!A:B, 2, FALSE), "")</f>
        <v>CHONGQING LIHONG</v>
      </c>
    </row>
    <row r="27" spans="1:19">
      <c r="A27" s="77" t="s">
        <v>18</v>
      </c>
      <c r="B27" s="103">
        <v>20000</v>
      </c>
      <c r="C27" s="87" t="s">
        <v>7</v>
      </c>
      <c r="D27" s="103" t="s">
        <v>19</v>
      </c>
      <c r="E27" s="15">
        <v>2.63</v>
      </c>
      <c r="F27" s="87" t="s">
        <v>9</v>
      </c>
      <c r="G27" s="77" t="s">
        <v>35</v>
      </c>
      <c r="H27" s="77" t="s">
        <v>32</v>
      </c>
      <c r="I27" s="73" t="str">
        <f t="shared" si="4"/>
        <v>Jan</v>
      </c>
      <c r="J27" s="74">
        <f>IF(F27="USD", E27, E27 * IFERROR(VLOOKUP(F27, EXCHANGE_RATE!A:B, 2, FALSE), "Currency not found"))</f>
        <v>2.63</v>
      </c>
      <c r="K27" s="74">
        <f t="shared" si="1"/>
        <v>2.63</v>
      </c>
      <c r="L27" s="14">
        <f>IF(C27="MTS", B27, B27 * IFERROR(VLOOKUP(C27, 'QTY_CONVERSIONS '!A:B, 2, FALSE), "Units not found"))</f>
        <v>20</v>
      </c>
      <c r="M27" s="75">
        <f t="shared" si="0"/>
        <v>52600</v>
      </c>
      <c r="N27" t="str">
        <f>IFERROR(VLOOKUP(D27, Product_Category!A:B, 2, FALSE), "Uncategorized")</f>
        <v>CMC</v>
      </c>
      <c r="O27" s="76">
        <f t="shared" si="2"/>
        <v>2.63</v>
      </c>
      <c r="P27" s="76">
        <f t="shared" si="3"/>
        <v>52.599999999999994</v>
      </c>
      <c r="Q27">
        <f t="shared" si="5"/>
        <v>2023</v>
      </c>
      <c r="R27" t="str">
        <f>IFERROR(VLOOKUP(G27,'Importer Name'!A:B, 2, FALSE), "")</f>
        <v>DHARIYAL POLYMERS</v>
      </c>
      <c r="S27" t="str">
        <f>IFERROR(VLOOKUP(H27,'Supplier name '!A:B, 2, FALSE), "")</f>
        <v>CHONGQING LIHONG</v>
      </c>
    </row>
    <row r="28" spans="1:19">
      <c r="A28" s="77" t="s">
        <v>18</v>
      </c>
      <c r="B28" s="103">
        <v>20000</v>
      </c>
      <c r="C28" s="87" t="s">
        <v>7</v>
      </c>
      <c r="D28" s="103" t="s">
        <v>19</v>
      </c>
      <c r="E28" s="15">
        <v>2.63</v>
      </c>
      <c r="F28" s="87" t="s">
        <v>9</v>
      </c>
      <c r="G28" s="77" t="s">
        <v>35</v>
      </c>
      <c r="H28" s="77" t="s">
        <v>32</v>
      </c>
      <c r="I28" s="73" t="str">
        <f t="shared" si="4"/>
        <v>Jan</v>
      </c>
      <c r="J28" s="74">
        <f>IF(F28="USD", E28, E28 * IFERROR(VLOOKUP(F28, EXCHANGE_RATE!A:B, 2, FALSE), "Currency not found"))</f>
        <v>2.63</v>
      </c>
      <c r="K28" s="74">
        <f t="shared" si="1"/>
        <v>2.63</v>
      </c>
      <c r="L28" s="14">
        <f>IF(C28="MTS", B28, B28 * IFERROR(VLOOKUP(C28, 'QTY_CONVERSIONS '!A:B, 2, FALSE), "Units not found"))</f>
        <v>20</v>
      </c>
      <c r="M28" s="75">
        <f t="shared" si="0"/>
        <v>52600</v>
      </c>
      <c r="N28" t="str">
        <f>IFERROR(VLOOKUP(D28, Product_Category!A:B, 2, FALSE), "Uncategorized")</f>
        <v>CMC</v>
      </c>
      <c r="O28" s="76">
        <f t="shared" si="2"/>
        <v>2.63</v>
      </c>
      <c r="P28" s="76">
        <f t="shared" si="3"/>
        <v>52.599999999999994</v>
      </c>
      <c r="Q28">
        <f t="shared" si="5"/>
        <v>2023</v>
      </c>
      <c r="R28" t="str">
        <f>IFERROR(VLOOKUP(G28,'Importer Name'!A:B, 2, FALSE), "")</f>
        <v>DHARIYAL POLYMERS</v>
      </c>
      <c r="S28" t="str">
        <f>IFERROR(VLOOKUP(H28,'Supplier name '!A:B, 2, FALSE), "")</f>
        <v>CHONGQING LIHONG</v>
      </c>
    </row>
    <row r="29" spans="1:19">
      <c r="A29" s="77" t="s">
        <v>18</v>
      </c>
      <c r="B29" s="103">
        <v>18000</v>
      </c>
      <c r="C29" s="87" t="s">
        <v>7</v>
      </c>
      <c r="D29" s="103" t="s">
        <v>19</v>
      </c>
      <c r="E29" s="15">
        <v>2.96</v>
      </c>
      <c r="F29" s="87" t="s">
        <v>9</v>
      </c>
      <c r="G29" s="77" t="s">
        <v>36</v>
      </c>
      <c r="H29" s="77" t="s">
        <v>37</v>
      </c>
      <c r="I29" s="73" t="str">
        <f t="shared" si="4"/>
        <v>Jan</v>
      </c>
      <c r="J29" s="74">
        <f>IF(F29="USD", E29, E29 * IFERROR(VLOOKUP(F29, EXCHANGE_RATE!A:B, 2, FALSE), "Currency not found"))</f>
        <v>2.96</v>
      </c>
      <c r="K29" s="74">
        <f t="shared" si="1"/>
        <v>2.96</v>
      </c>
      <c r="L29" s="14">
        <f>IF(C29="MTS", B29, B29 * IFERROR(VLOOKUP(C29, 'QTY_CONVERSIONS '!A:B, 2, FALSE), "Units not found"))</f>
        <v>18</v>
      </c>
      <c r="M29" s="75">
        <f t="shared" si="0"/>
        <v>53280</v>
      </c>
      <c r="N29" t="str">
        <f>IFERROR(VLOOKUP(D29, Product_Category!A:B, 2, FALSE), "Uncategorized")</f>
        <v>CMC</v>
      </c>
      <c r="O29" s="76">
        <f t="shared" si="2"/>
        <v>2.96</v>
      </c>
      <c r="P29" s="76">
        <f t="shared" si="3"/>
        <v>53.28</v>
      </c>
      <c r="Q29">
        <f t="shared" si="5"/>
        <v>2023</v>
      </c>
      <c r="R29" t="str">
        <f>IFERROR(VLOOKUP(G29,'Importer Name'!A:B, 2, FALSE), "")</f>
        <v>KAKKAT DRUGS</v>
      </c>
      <c r="S29" t="str">
        <f>IFERROR(VLOOKUP(H29,'Supplier name '!A:B, 2, FALSE), "")</f>
        <v>JIANGSU GUOTAI</v>
      </c>
    </row>
    <row r="30" spans="1:19">
      <c r="A30" s="77" t="s">
        <v>18</v>
      </c>
      <c r="B30" s="103">
        <v>1000</v>
      </c>
      <c r="C30" s="87" t="s">
        <v>7</v>
      </c>
      <c r="D30" s="103" t="s">
        <v>19</v>
      </c>
      <c r="E30" s="15">
        <v>3.8</v>
      </c>
      <c r="F30" s="87" t="s">
        <v>9</v>
      </c>
      <c r="G30" s="77" t="s">
        <v>38</v>
      </c>
      <c r="H30" s="77" t="s">
        <v>39</v>
      </c>
      <c r="I30" s="73" t="str">
        <f t="shared" si="4"/>
        <v>Jan</v>
      </c>
      <c r="J30" s="74">
        <f>IF(F30="USD", E30, E30 * IFERROR(VLOOKUP(F30, EXCHANGE_RATE!A:B, 2, FALSE), "Currency not found"))</f>
        <v>3.8</v>
      </c>
      <c r="K30" s="74">
        <f t="shared" si="1"/>
        <v>3.8</v>
      </c>
      <c r="L30" s="14">
        <f>IF(C30="MTS", B30, B30 * IFERROR(VLOOKUP(C30, 'QTY_CONVERSIONS '!A:B, 2, FALSE), "Units not found"))</f>
        <v>1</v>
      </c>
      <c r="M30" s="75">
        <f t="shared" si="0"/>
        <v>3800</v>
      </c>
      <c r="N30" t="str">
        <f>IFERROR(VLOOKUP(D30, Product_Category!A:B, 2, FALSE), "Uncategorized")</f>
        <v>CMC</v>
      </c>
      <c r="O30" s="76">
        <f t="shared" si="2"/>
        <v>3.8</v>
      </c>
      <c r="P30" s="76">
        <f t="shared" si="3"/>
        <v>3.8</v>
      </c>
      <c r="Q30">
        <f t="shared" si="5"/>
        <v>2023</v>
      </c>
      <c r="R30" t="str">
        <f>IFERROR(VLOOKUP(G30,'Importer Name'!A:B, 2, FALSE), "")</f>
        <v>BABA ENTERPRISES</v>
      </c>
      <c r="S30" t="str">
        <f>IFERROR(VLOOKUP(H30,'Supplier name '!A:B, 2, FALSE), "")</f>
        <v>JIANGSU WEIKEM</v>
      </c>
    </row>
    <row r="31" spans="1:19">
      <c r="A31" s="77" t="s">
        <v>18</v>
      </c>
      <c r="B31" s="103">
        <v>1000</v>
      </c>
      <c r="C31" s="87" t="s">
        <v>7</v>
      </c>
      <c r="D31" s="103" t="s">
        <v>19</v>
      </c>
      <c r="E31" s="15">
        <v>3.8</v>
      </c>
      <c r="F31" s="87" t="s">
        <v>9</v>
      </c>
      <c r="G31" s="77" t="s">
        <v>38</v>
      </c>
      <c r="H31" s="77" t="s">
        <v>39</v>
      </c>
      <c r="I31" s="73" t="str">
        <f t="shared" si="4"/>
        <v>Jan</v>
      </c>
      <c r="J31" s="74">
        <f>IF(F31="USD", E31, E31 * IFERROR(VLOOKUP(F31, EXCHANGE_RATE!A:B, 2, FALSE), "Currency not found"))</f>
        <v>3.8</v>
      </c>
      <c r="K31" s="74">
        <f t="shared" si="1"/>
        <v>3.8</v>
      </c>
      <c r="L31" s="14">
        <f>IF(C31="MTS", B31, B31 * IFERROR(VLOOKUP(C31, 'QTY_CONVERSIONS '!A:B, 2, FALSE), "Units not found"))</f>
        <v>1</v>
      </c>
      <c r="M31" s="75">
        <f t="shared" si="0"/>
        <v>3800</v>
      </c>
      <c r="N31" t="str">
        <f>IFERROR(VLOOKUP(D31, Product_Category!A:B, 2, FALSE), "Uncategorized")</f>
        <v>CMC</v>
      </c>
      <c r="O31" s="76">
        <f t="shared" si="2"/>
        <v>3.8</v>
      </c>
      <c r="P31" s="76">
        <f t="shared" si="3"/>
        <v>3.8</v>
      </c>
      <c r="Q31">
        <f t="shared" si="5"/>
        <v>2023</v>
      </c>
      <c r="R31" t="str">
        <f>IFERROR(VLOOKUP(G31,'Importer Name'!A:B, 2, FALSE), "")</f>
        <v>BABA ENTERPRISES</v>
      </c>
      <c r="S31" t="str">
        <f>IFERROR(VLOOKUP(H31,'Supplier name '!A:B, 2, FALSE), "")</f>
        <v>JIANGSU WEIKEM</v>
      </c>
    </row>
    <row r="32" spans="1:19">
      <c r="A32" s="77" t="s">
        <v>18</v>
      </c>
      <c r="B32" s="103">
        <v>15000</v>
      </c>
      <c r="C32" s="87" t="s">
        <v>7</v>
      </c>
      <c r="D32" s="103" t="s">
        <v>19</v>
      </c>
      <c r="E32" s="15">
        <v>2.2366000000000001</v>
      </c>
      <c r="F32" s="87" t="s">
        <v>9</v>
      </c>
      <c r="G32" s="77" t="s">
        <v>40</v>
      </c>
      <c r="H32" s="77" t="s">
        <v>41</v>
      </c>
      <c r="I32" s="73" t="str">
        <f t="shared" si="4"/>
        <v>Jan</v>
      </c>
      <c r="J32" s="74">
        <f>IF(F32="USD", E32, E32 * IFERROR(VLOOKUP(F32, EXCHANGE_RATE!A:B, 2, FALSE), "Currency not found"))</f>
        <v>2.2366000000000001</v>
      </c>
      <c r="K32" s="74">
        <f t="shared" si="1"/>
        <v>2.2399999999999998</v>
      </c>
      <c r="L32" s="14">
        <f>IF(C32="MTS", B32, B32 * IFERROR(VLOOKUP(C32, 'QTY_CONVERSIONS '!A:B, 2, FALSE), "Units not found"))</f>
        <v>15</v>
      </c>
      <c r="M32" s="75">
        <f t="shared" si="0"/>
        <v>33600</v>
      </c>
      <c r="N32" t="str">
        <f>IFERROR(VLOOKUP(D32, Product_Category!A:B, 2, FALSE), "Uncategorized")</f>
        <v>CMC</v>
      </c>
      <c r="O32" s="76">
        <f t="shared" si="2"/>
        <v>2.2399999999999998</v>
      </c>
      <c r="P32" s="76">
        <f t="shared" si="3"/>
        <v>33.599999999999994</v>
      </c>
      <c r="Q32">
        <f t="shared" si="5"/>
        <v>2023</v>
      </c>
      <c r="R32" t="str">
        <f>IFERROR(VLOOKUP(G32,'Importer Name'!A:B, 2, FALSE), "")</f>
        <v>PHARCOS SPECIAL</v>
      </c>
      <c r="S32" t="str">
        <f>IFERROR(VLOOKUP(H32,'Supplier name '!A:B, 2, FALSE), "")</f>
        <v>JINING FORTUNE</v>
      </c>
    </row>
    <row r="33" spans="1:19">
      <c r="A33" s="77" t="s">
        <v>18</v>
      </c>
      <c r="B33" s="103">
        <v>1500</v>
      </c>
      <c r="C33" s="87" t="s">
        <v>7</v>
      </c>
      <c r="D33" s="103" t="s">
        <v>19</v>
      </c>
      <c r="E33" s="15">
        <v>2.56</v>
      </c>
      <c r="F33" s="87" t="s">
        <v>9</v>
      </c>
      <c r="G33" s="77" t="s">
        <v>42</v>
      </c>
      <c r="H33" s="77" t="s">
        <v>43</v>
      </c>
      <c r="I33" s="73" t="str">
        <f t="shared" si="4"/>
        <v>Jan</v>
      </c>
      <c r="J33" s="74">
        <f>IF(F33="USD", E33, E33 * IFERROR(VLOOKUP(F33, EXCHANGE_RATE!A:B, 2, FALSE), "Currency not found"))</f>
        <v>2.56</v>
      </c>
      <c r="K33" s="74">
        <f t="shared" si="1"/>
        <v>2.56</v>
      </c>
      <c r="L33" s="14">
        <f>IF(C33="MTS", B33, B33 * IFERROR(VLOOKUP(C33, 'QTY_CONVERSIONS '!A:B, 2, FALSE), "Units not found"))</f>
        <v>1.5</v>
      </c>
      <c r="M33" s="75">
        <f t="shared" si="0"/>
        <v>3840</v>
      </c>
      <c r="N33" t="str">
        <f>IFERROR(VLOOKUP(D33, Product_Category!A:B, 2, FALSE), "Uncategorized")</f>
        <v>CMC</v>
      </c>
      <c r="O33" s="76">
        <f t="shared" si="2"/>
        <v>2.56</v>
      </c>
      <c r="P33" s="76">
        <f t="shared" si="3"/>
        <v>3.84</v>
      </c>
      <c r="Q33">
        <f t="shared" si="5"/>
        <v>2023</v>
      </c>
      <c r="R33" t="str">
        <f>IFERROR(VLOOKUP(G33,'Importer Name'!A:B, 2, FALSE), "")</f>
        <v>SANGUINE GENETICS</v>
      </c>
      <c r="S33" t="str">
        <f>IFERROR(VLOOKUP(H33,'Supplier name '!A:B, 2, FALSE), "")</f>
        <v>KERAY CHEM</v>
      </c>
    </row>
    <row r="34" spans="1:19">
      <c r="A34" s="77" t="s">
        <v>18</v>
      </c>
      <c r="B34" s="103">
        <v>23000</v>
      </c>
      <c r="C34" s="87" t="s">
        <v>7</v>
      </c>
      <c r="D34" s="103" t="s">
        <v>44</v>
      </c>
      <c r="E34" s="15">
        <v>1.97</v>
      </c>
      <c r="F34" s="87" t="s">
        <v>9</v>
      </c>
      <c r="G34" s="77" t="s">
        <v>45</v>
      </c>
      <c r="H34" s="77" t="s">
        <v>46</v>
      </c>
      <c r="I34" s="73" t="str">
        <f t="shared" si="4"/>
        <v>Jan</v>
      </c>
      <c r="J34" s="74">
        <f>IF(F34="USD", E34, E34 * IFERROR(VLOOKUP(F34, EXCHANGE_RATE!A:B, 2, FALSE), "Currency not found"))</f>
        <v>1.97</v>
      </c>
      <c r="K34" s="74">
        <f t="shared" si="1"/>
        <v>1.97</v>
      </c>
      <c r="L34" s="14">
        <f>IF(C34="MTS", B34, B34 * IFERROR(VLOOKUP(C34, 'QTY_CONVERSIONS '!A:B, 2, FALSE), "Units not found"))</f>
        <v>23</v>
      </c>
      <c r="M34" s="75">
        <f t="shared" si="0"/>
        <v>45310</v>
      </c>
      <c r="N34" t="str">
        <f>IFERROR(VLOOKUP(D34, Product_Category!A:B, 2, FALSE), "Uncategorized")</f>
        <v>CMC</v>
      </c>
      <c r="O34" s="76">
        <f t="shared" si="2"/>
        <v>1.97</v>
      </c>
      <c r="P34" s="76">
        <f t="shared" si="3"/>
        <v>45.31</v>
      </c>
      <c r="Q34">
        <f t="shared" si="5"/>
        <v>2023</v>
      </c>
      <c r="R34" t="str">
        <f>IFERROR(VLOOKUP(G34,'Importer Name'!A:B, 2, FALSE), "")</f>
        <v>PAPYRUS PAPER</v>
      </c>
      <c r="S34" t="str">
        <f>IFERROR(VLOOKUP(H34,'Supplier name '!A:B, 2, FALSE), "")</f>
        <v>M/S. JOIN GOAL</v>
      </c>
    </row>
    <row r="35" spans="1:19">
      <c r="A35" s="77" t="s">
        <v>18</v>
      </c>
      <c r="B35" s="103">
        <v>10000</v>
      </c>
      <c r="C35" s="87" t="s">
        <v>7</v>
      </c>
      <c r="D35" s="103" t="s">
        <v>19</v>
      </c>
      <c r="E35" s="15">
        <v>4.05</v>
      </c>
      <c r="F35" s="87" t="s">
        <v>9</v>
      </c>
      <c r="G35" s="77" t="s">
        <v>30</v>
      </c>
      <c r="H35" s="77" t="s">
        <v>47</v>
      </c>
      <c r="I35" s="73" t="str">
        <f t="shared" si="4"/>
        <v>Jan</v>
      </c>
      <c r="J35" s="74">
        <f>IF(F35="USD", E35, E35 * IFERROR(VLOOKUP(F35, EXCHANGE_RATE!A:B, 2, FALSE), "Currency not found"))</f>
        <v>4.05</v>
      </c>
      <c r="K35" s="74">
        <f t="shared" si="1"/>
        <v>4.05</v>
      </c>
      <c r="L35" s="14">
        <f>IF(C35="MTS", B35, B35 * IFERROR(VLOOKUP(C35, 'QTY_CONVERSIONS '!A:B, 2, FALSE), "Units not found"))</f>
        <v>10</v>
      </c>
      <c r="M35" s="75">
        <f t="shared" si="0"/>
        <v>40500</v>
      </c>
      <c r="N35" t="str">
        <f>IFERROR(VLOOKUP(D35, Product_Category!A:B, 2, FALSE), "Uncategorized")</f>
        <v>CMC</v>
      </c>
      <c r="O35" s="76">
        <f t="shared" si="2"/>
        <v>4.05</v>
      </c>
      <c r="P35" s="76">
        <f t="shared" si="3"/>
        <v>40.5</v>
      </c>
      <c r="Q35">
        <f t="shared" si="5"/>
        <v>2023</v>
      </c>
      <c r="R35" t="str">
        <f>IFERROR(VLOOKUP(G35,'Importer Name'!A:B, 2, FALSE), "")</f>
        <v>DANISCO (INDIA)</v>
      </c>
      <c r="S35" t="str">
        <f>IFERROR(VLOOKUP(H35,'Supplier name '!A:B, 2, FALSE), "")</f>
        <v>SHANGHAI SHENGUANG</v>
      </c>
    </row>
    <row r="36" spans="1:19">
      <c r="A36" s="77" t="s">
        <v>18</v>
      </c>
      <c r="B36" s="103">
        <v>20000</v>
      </c>
      <c r="C36" s="87" t="s">
        <v>7</v>
      </c>
      <c r="D36" s="103" t="s">
        <v>19</v>
      </c>
      <c r="E36" s="15">
        <v>3.95</v>
      </c>
      <c r="F36" s="87" t="s">
        <v>9</v>
      </c>
      <c r="G36" s="77" t="s">
        <v>30</v>
      </c>
      <c r="H36" s="77" t="s">
        <v>47</v>
      </c>
      <c r="I36" s="73" t="str">
        <f t="shared" si="4"/>
        <v>Jan</v>
      </c>
      <c r="J36" s="74">
        <f>IF(F36="USD", E36, E36 * IFERROR(VLOOKUP(F36, EXCHANGE_RATE!A:B, 2, FALSE), "Currency not found"))</f>
        <v>3.95</v>
      </c>
      <c r="K36" s="74">
        <f t="shared" si="1"/>
        <v>3.95</v>
      </c>
      <c r="L36" s="14">
        <f>IF(C36="MTS", B36, B36 * IFERROR(VLOOKUP(C36, 'QTY_CONVERSIONS '!A:B, 2, FALSE), "Units not found"))</f>
        <v>20</v>
      </c>
      <c r="M36" s="75">
        <f t="shared" si="0"/>
        <v>79000</v>
      </c>
      <c r="N36" t="str">
        <f>IFERROR(VLOOKUP(D36, Product_Category!A:B, 2, FALSE), "Uncategorized")</f>
        <v>CMC</v>
      </c>
      <c r="O36" s="76">
        <f t="shared" si="2"/>
        <v>3.95</v>
      </c>
      <c r="P36" s="76">
        <f t="shared" si="3"/>
        <v>79</v>
      </c>
      <c r="Q36">
        <f t="shared" si="5"/>
        <v>2023</v>
      </c>
      <c r="R36" t="str">
        <f>IFERROR(VLOOKUP(G36,'Importer Name'!A:B, 2, FALSE), "")</f>
        <v>DANISCO (INDIA)</v>
      </c>
      <c r="S36" t="str">
        <f>IFERROR(VLOOKUP(H36,'Supplier name '!A:B, 2, FALSE), "")</f>
        <v>SHANGHAI SHENGUANG</v>
      </c>
    </row>
    <row r="37" spans="1:19">
      <c r="A37" s="77" t="s">
        <v>18</v>
      </c>
      <c r="B37" s="103">
        <v>23000</v>
      </c>
      <c r="C37" s="87" t="s">
        <v>7</v>
      </c>
      <c r="D37" s="103" t="s">
        <v>19</v>
      </c>
      <c r="E37" s="15">
        <v>1.91</v>
      </c>
      <c r="F37" s="87" t="s">
        <v>9</v>
      </c>
      <c r="G37" s="77" t="s">
        <v>48</v>
      </c>
      <c r="H37" s="77" t="s">
        <v>49</v>
      </c>
      <c r="I37" s="73" t="str">
        <f t="shared" si="4"/>
        <v>Jan</v>
      </c>
      <c r="J37" s="74">
        <f>IF(F37="USD", E37, E37 * IFERROR(VLOOKUP(F37, EXCHANGE_RATE!A:B, 2, FALSE), "Currency not found"))</f>
        <v>1.91</v>
      </c>
      <c r="K37" s="74">
        <f t="shared" si="1"/>
        <v>1.91</v>
      </c>
      <c r="L37" s="14">
        <f>IF(C37="MTS", B37, B37 * IFERROR(VLOOKUP(C37, 'QTY_CONVERSIONS '!A:B, 2, FALSE), "Units not found"))</f>
        <v>23</v>
      </c>
      <c r="M37" s="75">
        <f t="shared" si="0"/>
        <v>43930</v>
      </c>
      <c r="N37" t="str">
        <f>IFERROR(VLOOKUP(D37, Product_Category!A:B, 2, FALSE), "Uncategorized")</f>
        <v>CMC</v>
      </c>
      <c r="O37" s="76">
        <f t="shared" si="2"/>
        <v>1.91</v>
      </c>
      <c r="P37" s="76">
        <f t="shared" si="3"/>
        <v>43.93</v>
      </c>
      <c r="Q37">
        <f t="shared" si="5"/>
        <v>2023</v>
      </c>
      <c r="R37" t="str">
        <f>IFERROR(VLOOKUP(G37,'Importer Name'!A:B, 2, FALSE), "")</f>
        <v>HI TECH PAPERS</v>
      </c>
      <c r="S37" t="str">
        <f>IFERROR(VLOOKUP(H37,'Supplier name '!A:B, 2, FALSE), "")</f>
        <v>WUXI LEO</v>
      </c>
    </row>
    <row r="38" spans="1:19">
      <c r="A38" s="77" t="s">
        <v>18</v>
      </c>
      <c r="B38" s="103">
        <v>23000</v>
      </c>
      <c r="C38" s="87" t="s">
        <v>7</v>
      </c>
      <c r="D38" s="103" t="s">
        <v>19</v>
      </c>
      <c r="E38" s="15">
        <v>1.91</v>
      </c>
      <c r="F38" s="87" t="s">
        <v>9</v>
      </c>
      <c r="G38" s="77" t="s">
        <v>48</v>
      </c>
      <c r="H38" s="77" t="s">
        <v>49</v>
      </c>
      <c r="I38" s="73" t="str">
        <f t="shared" si="4"/>
        <v>Jan</v>
      </c>
      <c r="J38" s="74">
        <f>IF(F38="USD", E38, E38 * IFERROR(VLOOKUP(F38, EXCHANGE_RATE!A:B, 2, FALSE), "Currency not found"))</f>
        <v>1.91</v>
      </c>
      <c r="K38" s="74">
        <f t="shared" si="1"/>
        <v>1.91</v>
      </c>
      <c r="L38" s="14">
        <f>IF(C38="MTS", B38, B38 * IFERROR(VLOOKUP(C38, 'QTY_CONVERSIONS '!A:B, 2, FALSE), "Units not found"))</f>
        <v>23</v>
      </c>
      <c r="M38" s="75">
        <f t="shared" si="0"/>
        <v>43930</v>
      </c>
      <c r="N38" t="str">
        <f>IFERROR(VLOOKUP(D38, Product_Category!A:B, 2, FALSE), "Uncategorized")</f>
        <v>CMC</v>
      </c>
      <c r="O38" s="76">
        <f t="shared" si="2"/>
        <v>1.91</v>
      </c>
      <c r="P38" s="76">
        <f t="shared" si="3"/>
        <v>43.93</v>
      </c>
      <c r="Q38">
        <f t="shared" si="5"/>
        <v>2023</v>
      </c>
      <c r="R38" t="str">
        <f>IFERROR(VLOOKUP(G38,'Importer Name'!A:B, 2, FALSE), "")</f>
        <v>HI TECH PAPERS</v>
      </c>
      <c r="S38" t="str">
        <f>IFERROR(VLOOKUP(H38,'Supplier name '!A:B, 2, FALSE), "")</f>
        <v>WUXI LEO</v>
      </c>
    </row>
    <row r="39" spans="1:19">
      <c r="A39" s="77" t="s">
        <v>18</v>
      </c>
      <c r="B39" s="103">
        <v>10</v>
      </c>
      <c r="C39" s="87" t="s">
        <v>1647</v>
      </c>
      <c r="D39" s="103" t="s">
        <v>19</v>
      </c>
      <c r="E39" s="15">
        <v>2.23</v>
      </c>
      <c r="F39" s="87" t="s">
        <v>9</v>
      </c>
      <c r="G39" s="77" t="s">
        <v>50</v>
      </c>
      <c r="H39" s="77" t="s">
        <v>49</v>
      </c>
      <c r="I39" s="73" t="str">
        <f t="shared" si="4"/>
        <v>Jan</v>
      </c>
      <c r="J39" s="74">
        <f>IF(F39="USD", E39, E39 * IFERROR(VLOOKUP(F39, EXCHANGE_RATE!A:B, 2, FALSE), "Currency not found"))</f>
        <v>2.23</v>
      </c>
      <c r="K39" s="74">
        <f t="shared" si="1"/>
        <v>2.23</v>
      </c>
      <c r="L39" s="14">
        <f>IF(C39="MTS", B39, B39 * IFERROR(VLOOKUP(C39, 'QTY_CONVERSIONS '!A:B, 2, FALSE), "Units not found"))</f>
        <v>10</v>
      </c>
      <c r="M39" s="75">
        <f t="shared" si="0"/>
        <v>22.3</v>
      </c>
      <c r="N39" t="str">
        <f>IFERROR(VLOOKUP(D39, Product_Category!A:B, 2, FALSE), "Uncategorized")</f>
        <v>CMC</v>
      </c>
      <c r="O39" s="76">
        <f t="shared" si="2"/>
        <v>2.23</v>
      </c>
      <c r="P39" s="76">
        <f t="shared" si="3"/>
        <v>22.3</v>
      </c>
      <c r="Q39">
        <f t="shared" si="5"/>
        <v>2023</v>
      </c>
      <c r="R39" t="str">
        <f>IFERROR(VLOOKUP(G39,'Importer Name'!A:B, 2, FALSE), "")</f>
        <v>Silver Industries</v>
      </c>
      <c r="S39" t="str">
        <f>IFERROR(VLOOKUP(H39,'Supplier name '!A:B, 2, FALSE), "")</f>
        <v>WUXI LEO</v>
      </c>
    </row>
    <row r="40" spans="1:19">
      <c r="A40" s="77" t="s">
        <v>18</v>
      </c>
      <c r="B40" s="103">
        <v>18</v>
      </c>
      <c r="C40" s="87" t="s">
        <v>1647</v>
      </c>
      <c r="D40" s="103" t="s">
        <v>23</v>
      </c>
      <c r="E40" s="15">
        <v>3.0350000000000001</v>
      </c>
      <c r="F40" s="87" t="s">
        <v>9</v>
      </c>
      <c r="G40" s="77" t="s">
        <v>51</v>
      </c>
      <c r="H40" s="77" t="s">
        <v>52</v>
      </c>
      <c r="I40" s="73" t="str">
        <f t="shared" si="4"/>
        <v>Jan</v>
      </c>
      <c r="J40" s="74">
        <f>IF(F40="USD", E40, E40 * IFERROR(VLOOKUP(F40, EXCHANGE_RATE!A:B, 2, FALSE), "Currency not found"))</f>
        <v>3.0350000000000001</v>
      </c>
      <c r="K40" s="74">
        <f t="shared" si="1"/>
        <v>3.0399999999999996</v>
      </c>
      <c r="L40" s="14">
        <f>IF(C40="MTS", B40, B40 * IFERROR(VLOOKUP(C40, 'QTY_CONVERSIONS '!A:B, 2, FALSE), "Units not found"))</f>
        <v>18</v>
      </c>
      <c r="M40" s="75">
        <f t="shared" si="0"/>
        <v>54.719999999999992</v>
      </c>
      <c r="N40" t="str">
        <f>IFERROR(VLOOKUP(D40, Product_Category!A:B, 2, FALSE), "Uncategorized")</f>
        <v>CMC</v>
      </c>
      <c r="O40" s="76">
        <f t="shared" si="2"/>
        <v>3.0399999999999996</v>
      </c>
      <c r="P40" s="76">
        <f t="shared" si="3"/>
        <v>54.719999999999992</v>
      </c>
      <c r="Q40">
        <f t="shared" si="5"/>
        <v>2023</v>
      </c>
      <c r="R40" t="str">
        <f>IFERROR(VLOOKUP(G40,'Importer Name'!A:B, 2, FALSE), "")</f>
        <v>PERRY IMPEX</v>
      </c>
      <c r="S40" t="str">
        <f>IFERROR(VLOOKUP(H40,'Supplier name '!A:B, 2, FALSE), "")</f>
        <v>XUZHOU LIYUAN</v>
      </c>
    </row>
    <row r="41" spans="1:19">
      <c r="A41" s="77" t="s">
        <v>18</v>
      </c>
      <c r="B41" s="103">
        <v>36</v>
      </c>
      <c r="C41" s="87" t="s">
        <v>1647</v>
      </c>
      <c r="D41" s="103" t="s">
        <v>23</v>
      </c>
      <c r="E41" s="15">
        <v>3.09</v>
      </c>
      <c r="F41" s="87" t="s">
        <v>9</v>
      </c>
      <c r="G41" s="77" t="s">
        <v>51</v>
      </c>
      <c r="H41" s="77" t="s">
        <v>52</v>
      </c>
      <c r="I41" s="73" t="str">
        <f t="shared" si="4"/>
        <v>Jan</v>
      </c>
      <c r="J41" s="74">
        <f>IF(F41="USD", E41, E41 * IFERROR(VLOOKUP(F41, EXCHANGE_RATE!A:B, 2, FALSE), "Currency not found"))</f>
        <v>3.09</v>
      </c>
      <c r="K41" s="74">
        <f t="shared" si="1"/>
        <v>3.09</v>
      </c>
      <c r="L41" s="14">
        <f>IF(C41="MTS", B41, B41 * IFERROR(VLOOKUP(C41, 'QTY_CONVERSIONS '!A:B, 2, FALSE), "Units not found"))</f>
        <v>36</v>
      </c>
      <c r="M41" s="75">
        <f t="shared" si="0"/>
        <v>111.24</v>
      </c>
      <c r="N41" t="str">
        <f>IFERROR(VLOOKUP(D41, Product_Category!A:B, 2, FALSE), "Uncategorized")</f>
        <v>CMC</v>
      </c>
      <c r="O41" s="76">
        <f t="shared" si="2"/>
        <v>3.09</v>
      </c>
      <c r="P41" s="76">
        <f t="shared" si="3"/>
        <v>111.24</v>
      </c>
      <c r="Q41">
        <f t="shared" si="5"/>
        <v>2023</v>
      </c>
      <c r="R41" t="str">
        <f>IFERROR(VLOOKUP(G41,'Importer Name'!A:B, 2, FALSE), "")</f>
        <v>PERRY IMPEX</v>
      </c>
      <c r="S41" t="str">
        <f>IFERROR(VLOOKUP(H41,'Supplier name '!A:B, 2, FALSE), "")</f>
        <v>XUZHOU LIYUAN</v>
      </c>
    </row>
    <row r="42" spans="1:19">
      <c r="A42" s="77" t="s">
        <v>18</v>
      </c>
      <c r="B42" s="103">
        <v>18</v>
      </c>
      <c r="C42" s="87" t="s">
        <v>1647</v>
      </c>
      <c r="D42" s="103" t="s">
        <v>23</v>
      </c>
      <c r="E42" s="15">
        <v>2.95</v>
      </c>
      <c r="F42" s="87" t="s">
        <v>9</v>
      </c>
      <c r="G42" s="77" t="s">
        <v>51</v>
      </c>
      <c r="H42" s="77" t="s">
        <v>52</v>
      </c>
      <c r="I42" s="73" t="str">
        <f t="shared" si="4"/>
        <v>Jan</v>
      </c>
      <c r="J42" s="74">
        <f>IF(F42="USD", E42, E42 * IFERROR(VLOOKUP(F42, EXCHANGE_RATE!A:B, 2, FALSE), "Currency not found"))</f>
        <v>2.95</v>
      </c>
      <c r="K42" s="74">
        <f t="shared" si="1"/>
        <v>2.95</v>
      </c>
      <c r="L42" s="14">
        <f>IF(C42="MTS", B42, B42 * IFERROR(VLOOKUP(C42, 'QTY_CONVERSIONS '!A:B, 2, FALSE), "Units not found"))</f>
        <v>18</v>
      </c>
      <c r="M42" s="75">
        <f t="shared" si="0"/>
        <v>53.1</v>
      </c>
      <c r="N42" t="str">
        <f>IFERROR(VLOOKUP(D42, Product_Category!A:B, 2, FALSE), "Uncategorized")</f>
        <v>CMC</v>
      </c>
      <c r="O42" s="76">
        <f t="shared" si="2"/>
        <v>2.95</v>
      </c>
      <c r="P42" s="76">
        <f t="shared" si="3"/>
        <v>53.1</v>
      </c>
      <c r="Q42">
        <f t="shared" si="5"/>
        <v>2023</v>
      </c>
      <c r="R42" t="str">
        <f>IFERROR(VLOOKUP(G42,'Importer Name'!A:B, 2, FALSE), "")</f>
        <v>PERRY IMPEX</v>
      </c>
      <c r="S42" t="str">
        <f>IFERROR(VLOOKUP(H42,'Supplier name '!A:B, 2, FALSE), "")</f>
        <v>XUZHOU LIYUAN</v>
      </c>
    </row>
    <row r="43" spans="1:19">
      <c r="A43" s="77" t="s">
        <v>18</v>
      </c>
      <c r="B43" s="103">
        <v>18000</v>
      </c>
      <c r="C43" s="87" t="s">
        <v>7</v>
      </c>
      <c r="D43" s="103" t="s">
        <v>19</v>
      </c>
      <c r="E43" s="15">
        <v>3.17</v>
      </c>
      <c r="F43" s="87" t="s">
        <v>9</v>
      </c>
      <c r="G43" s="77" t="s">
        <v>53</v>
      </c>
      <c r="H43" s="77" t="s">
        <v>54</v>
      </c>
      <c r="I43" s="73" t="str">
        <f t="shared" si="4"/>
        <v>Jan</v>
      </c>
      <c r="J43" s="74">
        <f>IF(F43="USD", E43, E43 * IFERROR(VLOOKUP(F43, EXCHANGE_RATE!A:B, 2, FALSE), "Currency not found"))</f>
        <v>3.17</v>
      </c>
      <c r="K43" s="74">
        <f t="shared" si="1"/>
        <v>3.17</v>
      </c>
      <c r="L43" s="14">
        <f>IF(C43="MTS", B43, B43 * IFERROR(VLOOKUP(C43, 'QTY_CONVERSIONS '!A:B, 2, FALSE), "Units not found"))</f>
        <v>18</v>
      </c>
      <c r="M43" s="75">
        <f t="shared" si="0"/>
        <v>57060</v>
      </c>
      <c r="N43" t="str">
        <f>IFERROR(VLOOKUP(D43, Product_Category!A:B, 2, FALSE), "Uncategorized")</f>
        <v>CMC</v>
      </c>
      <c r="O43" s="76">
        <f t="shared" si="2"/>
        <v>3.17</v>
      </c>
      <c r="P43" s="76">
        <f t="shared" si="3"/>
        <v>57.06</v>
      </c>
      <c r="Q43">
        <f t="shared" si="5"/>
        <v>2023</v>
      </c>
      <c r="R43" t="str">
        <f>IFERROR(VLOOKUP(G43,'Importer Name'!A:B, 2, FALSE), "")</f>
        <v>ANIL ENTERPRISES</v>
      </c>
      <c r="S43" t="str">
        <f>IFERROR(VLOOKUP(H43,'Supplier name '!A:B, 2, FALSE), "")</f>
        <v>YIWU EVER</v>
      </c>
    </row>
    <row r="44" spans="1:19">
      <c r="A44" s="77" t="s">
        <v>18</v>
      </c>
      <c r="B44" s="103">
        <v>100</v>
      </c>
      <c r="C44" s="87" t="s">
        <v>1647</v>
      </c>
      <c r="D44" s="103" t="s">
        <v>19</v>
      </c>
      <c r="E44" s="15">
        <v>2.83</v>
      </c>
      <c r="F44" s="87" t="s">
        <v>9</v>
      </c>
      <c r="G44" s="77" t="s">
        <v>31</v>
      </c>
      <c r="H44" s="77" t="s">
        <v>55</v>
      </c>
      <c r="I44" s="73" t="str">
        <f t="shared" si="4"/>
        <v>Jan</v>
      </c>
      <c r="J44" s="74">
        <f>IF(F44="USD", E44, E44 * IFERROR(VLOOKUP(F44, EXCHANGE_RATE!A:B, 2, FALSE), "Currency not found"))</f>
        <v>2.83</v>
      </c>
      <c r="K44" s="74">
        <f t="shared" si="1"/>
        <v>2.83</v>
      </c>
      <c r="L44" s="14">
        <f>IF(C44="MTS", B44, B44 * IFERROR(VLOOKUP(C44, 'QTY_CONVERSIONS '!A:B, 2, FALSE), "Units not found"))</f>
        <v>100</v>
      </c>
      <c r="M44" s="75">
        <f t="shared" si="0"/>
        <v>283</v>
      </c>
      <c r="N44" t="str">
        <f>IFERROR(VLOOKUP(D44, Product_Category!A:B, 2, FALSE), "Uncategorized")</f>
        <v>CMC</v>
      </c>
      <c r="O44" s="76">
        <f t="shared" si="2"/>
        <v>2.83</v>
      </c>
      <c r="P44" s="76">
        <f t="shared" si="3"/>
        <v>283</v>
      </c>
      <c r="Q44">
        <f t="shared" si="5"/>
        <v>2023</v>
      </c>
      <c r="R44" t="str">
        <f>IFERROR(VLOOKUP(G44,'Importer Name'!A:B, 2, FALSE), "")</f>
        <v>MERIDIAN POLYMERS</v>
      </c>
      <c r="S44" t="str">
        <f>IFERROR(VLOOKUP(H44,'Supplier name '!A:B, 2, FALSE), "")</f>
        <v>ZIBO JINSHENG</v>
      </c>
    </row>
    <row r="45" spans="1:19">
      <c r="A45" s="72" t="s">
        <v>18</v>
      </c>
      <c r="B45" s="107">
        <v>160</v>
      </c>
      <c r="C45" s="88" t="s">
        <v>1647</v>
      </c>
      <c r="D45" s="107" t="s">
        <v>19</v>
      </c>
      <c r="E45" s="13">
        <v>2.83</v>
      </c>
      <c r="F45" s="88" t="s">
        <v>9</v>
      </c>
      <c r="G45" s="72" t="s">
        <v>31</v>
      </c>
      <c r="H45" s="72" t="s">
        <v>55</v>
      </c>
      <c r="I45" s="73" t="str">
        <f t="shared" si="4"/>
        <v>Jan</v>
      </c>
      <c r="J45" s="74">
        <f>IF(F45="USD", E45, E45 * IFERROR(VLOOKUP(F45, EXCHANGE_RATE!A:B, 2, FALSE), "Currency not found"))</f>
        <v>2.83</v>
      </c>
      <c r="K45" s="74">
        <f t="shared" si="1"/>
        <v>2.83</v>
      </c>
      <c r="L45" s="14">
        <f>IF(C45="MTS", B45, B45 * IFERROR(VLOOKUP(C45, 'QTY_CONVERSIONS '!A:B, 2, FALSE), "Units not found"))</f>
        <v>160</v>
      </c>
      <c r="M45" s="75">
        <f t="shared" si="0"/>
        <v>452.8</v>
      </c>
      <c r="N45" t="str">
        <f>IFERROR(VLOOKUP(D45, Product_Category!A:B, 2, FALSE), "Uncategorized")</f>
        <v>CMC</v>
      </c>
      <c r="O45" s="76">
        <f t="shared" si="2"/>
        <v>2.83</v>
      </c>
      <c r="P45" s="76">
        <f t="shared" si="3"/>
        <v>452.8</v>
      </c>
      <c r="Q45">
        <f t="shared" si="5"/>
        <v>2023</v>
      </c>
      <c r="R45" t="str">
        <f>IFERROR(VLOOKUP(G45,'Importer Name'!A:B, 2, FALSE), "")</f>
        <v>MERIDIAN POLYMERS</v>
      </c>
      <c r="S45" t="str">
        <f>IFERROR(VLOOKUP(H45,'Supplier name '!A:B, 2, FALSE), "")</f>
        <v>ZIBO JINSHENG</v>
      </c>
    </row>
    <row r="46" spans="1:19">
      <c r="A46" s="77" t="s">
        <v>56</v>
      </c>
      <c r="B46" s="103">
        <v>2560</v>
      </c>
      <c r="C46" s="87" t="s">
        <v>7</v>
      </c>
      <c r="D46" s="103" t="s">
        <v>57</v>
      </c>
      <c r="E46" s="15">
        <v>8.6120999999999999</v>
      </c>
      <c r="F46" s="87" t="s">
        <v>1718</v>
      </c>
      <c r="G46" s="77" t="s">
        <v>58</v>
      </c>
      <c r="H46" s="77" t="s">
        <v>59</v>
      </c>
      <c r="I46" s="73" t="str">
        <f t="shared" si="4"/>
        <v>Jan</v>
      </c>
      <c r="J46" s="74">
        <f>IF(F46="USD", E46, E46 * IFERROR(VLOOKUP(F46, EXCHANGE_RATE!A:B, 2, FALSE), "Currency not found"))</f>
        <v>9.2149470000000004</v>
      </c>
      <c r="K46" s="74">
        <f t="shared" si="1"/>
        <v>9.2200000000000006</v>
      </c>
      <c r="L46" s="14">
        <f>IF(C46="MTS", B46, B46 * IFERROR(VLOOKUP(C46, 'QTY_CONVERSIONS '!A:B, 2, FALSE), "Units not found"))</f>
        <v>2.56</v>
      </c>
      <c r="M46" s="75">
        <f t="shared" si="0"/>
        <v>23603.200000000001</v>
      </c>
      <c r="N46" t="str">
        <f>IFERROR(VLOOKUP(D46, Product_Category!A:B, 2, FALSE), "Uncategorized")</f>
        <v>MCC</v>
      </c>
      <c r="O46" s="76">
        <f t="shared" si="2"/>
        <v>9.2200000000000006</v>
      </c>
      <c r="P46" s="76">
        <f t="shared" si="3"/>
        <v>23.603200000000001</v>
      </c>
      <c r="Q46">
        <f t="shared" si="5"/>
        <v>2023</v>
      </c>
      <c r="R46" t="str">
        <f>IFERROR(VLOOKUP(G46,'Importer Name'!A:B, 2, FALSE), "")</f>
        <v>RETTENMAIER INDIA</v>
      </c>
      <c r="S46" t="str">
        <f>IFERROR(VLOOKUP(H46,'Supplier name '!A:B, 2, FALSE), "")</f>
        <v>JRS PHARMA</v>
      </c>
    </row>
    <row r="47" spans="1:19">
      <c r="A47" s="77" t="s">
        <v>56</v>
      </c>
      <c r="B47" s="103">
        <v>42000</v>
      </c>
      <c r="C47" s="87" t="s">
        <v>7</v>
      </c>
      <c r="D47" s="103" t="s">
        <v>60</v>
      </c>
      <c r="E47" s="15">
        <v>3.1</v>
      </c>
      <c r="F47" s="87" t="s">
        <v>9</v>
      </c>
      <c r="G47" s="77" t="s">
        <v>61</v>
      </c>
      <c r="H47" s="77" t="s">
        <v>62</v>
      </c>
      <c r="I47" s="73" t="str">
        <f t="shared" si="4"/>
        <v>Jan</v>
      </c>
      <c r="J47" s="74">
        <f>IF(F47="USD", E47, E47 * IFERROR(VLOOKUP(F47, EXCHANGE_RATE!A:B, 2, FALSE), "Currency not found"))</f>
        <v>3.1</v>
      </c>
      <c r="K47" s="74">
        <f t="shared" si="1"/>
        <v>3.1</v>
      </c>
      <c r="L47" s="14">
        <f>IF(C47="MTS", B47, B47 * IFERROR(VLOOKUP(C47, 'QTY_CONVERSIONS '!A:B, 2, FALSE), "Units not found"))</f>
        <v>42</v>
      </c>
      <c r="M47" s="75">
        <f t="shared" si="0"/>
        <v>130200</v>
      </c>
      <c r="N47" t="str">
        <f>IFERROR(VLOOKUP(D47, Product_Category!A:B, 2, FALSE), "Uncategorized")</f>
        <v>CMC</v>
      </c>
      <c r="O47" s="76">
        <f t="shared" si="2"/>
        <v>3.1</v>
      </c>
      <c r="P47" s="76">
        <f t="shared" si="3"/>
        <v>130.20000000000002</v>
      </c>
      <c r="Q47">
        <f t="shared" si="5"/>
        <v>2023</v>
      </c>
      <c r="R47" t="str">
        <f>IFERROR(VLOOKUP(G47,'Importer Name'!A:B, 2, FALSE), "")</f>
        <v>JAI ARAVALI</v>
      </c>
      <c r="S47" t="str">
        <f>IFERROR(VLOOKUP(H47,'Supplier name '!A:B, 2, FALSE), "")</f>
        <v>NOURYON CHEM</v>
      </c>
    </row>
    <row r="48" spans="1:19">
      <c r="A48" s="77" t="s">
        <v>56</v>
      </c>
      <c r="B48" s="103">
        <v>55380</v>
      </c>
      <c r="C48" s="87" t="s">
        <v>7</v>
      </c>
      <c r="D48" s="103" t="s">
        <v>60</v>
      </c>
      <c r="E48" s="15">
        <v>3.1</v>
      </c>
      <c r="F48" s="87" t="s">
        <v>9</v>
      </c>
      <c r="G48" s="77" t="s">
        <v>61</v>
      </c>
      <c r="H48" s="77" t="s">
        <v>62</v>
      </c>
      <c r="I48" s="73" t="str">
        <f t="shared" si="4"/>
        <v>Jan</v>
      </c>
      <c r="J48" s="74">
        <f>IF(F48="USD", E48, E48 * IFERROR(VLOOKUP(F48, EXCHANGE_RATE!A:B, 2, FALSE), "Currency not found"))</f>
        <v>3.1</v>
      </c>
      <c r="K48" s="74">
        <f t="shared" si="1"/>
        <v>3.1</v>
      </c>
      <c r="L48" s="14">
        <f>IF(C48="MTS", B48, B48 * IFERROR(VLOOKUP(C48, 'QTY_CONVERSIONS '!A:B, 2, FALSE), "Units not found"))</f>
        <v>55.38</v>
      </c>
      <c r="M48" s="75">
        <f t="shared" si="0"/>
        <v>171678</v>
      </c>
      <c r="N48" t="str">
        <f>IFERROR(VLOOKUP(D48, Product_Category!A:B, 2, FALSE), "Uncategorized")</f>
        <v>CMC</v>
      </c>
      <c r="O48" s="76">
        <f t="shared" si="2"/>
        <v>3.1</v>
      </c>
      <c r="P48" s="76">
        <f t="shared" si="3"/>
        <v>171.67800000000003</v>
      </c>
      <c r="Q48">
        <f t="shared" si="5"/>
        <v>2023</v>
      </c>
      <c r="R48" t="str">
        <f>IFERROR(VLOOKUP(G48,'Importer Name'!A:B, 2, FALSE), "")</f>
        <v>JAI ARAVALI</v>
      </c>
      <c r="S48" t="str">
        <f>IFERROR(VLOOKUP(H48,'Supplier name '!A:B, 2, FALSE), "")</f>
        <v>NOURYON CHEM</v>
      </c>
    </row>
    <row r="49" spans="1:19">
      <c r="A49" s="77" t="s">
        <v>56</v>
      </c>
      <c r="B49" s="103">
        <v>20000</v>
      </c>
      <c r="C49" s="87" t="s">
        <v>7</v>
      </c>
      <c r="D49" s="103" t="s">
        <v>63</v>
      </c>
      <c r="E49" s="15">
        <v>14</v>
      </c>
      <c r="F49" s="87" t="s">
        <v>9</v>
      </c>
      <c r="G49" s="77" t="s">
        <v>64</v>
      </c>
      <c r="H49" s="77" t="s">
        <v>62</v>
      </c>
      <c r="I49" s="73" t="str">
        <f t="shared" si="4"/>
        <v>Jan</v>
      </c>
      <c r="J49" s="74">
        <f>IF(F49="USD", E49, E49 * IFERROR(VLOOKUP(F49, EXCHANGE_RATE!A:B, 2, FALSE), "Currency not found"))</f>
        <v>14</v>
      </c>
      <c r="K49" s="74">
        <f t="shared" si="1"/>
        <v>14</v>
      </c>
      <c r="L49" s="14">
        <f>IF(C49="MTS", B49, B49 * IFERROR(VLOOKUP(C49, 'QTY_CONVERSIONS '!A:B, 2, FALSE), "Units not found"))</f>
        <v>20</v>
      </c>
      <c r="M49" s="75">
        <f t="shared" si="0"/>
        <v>280000</v>
      </c>
      <c r="N49" t="str">
        <f>IFERROR(VLOOKUP(D49, Product_Category!A:B, 2, FALSE), "Uncategorized")</f>
        <v>CMC</v>
      </c>
      <c r="O49" s="76">
        <f t="shared" si="2"/>
        <v>14</v>
      </c>
      <c r="P49" s="76">
        <f t="shared" si="3"/>
        <v>280</v>
      </c>
      <c r="Q49">
        <f t="shared" si="5"/>
        <v>2023</v>
      </c>
      <c r="R49" t="str">
        <f>IFERROR(VLOOKUP(G49,'Importer Name'!A:B, 2, FALSE), "")</f>
        <v>PEPSICO INDIA</v>
      </c>
      <c r="S49" t="str">
        <f>IFERROR(VLOOKUP(H49,'Supplier name '!A:B, 2, FALSE), "")</f>
        <v>NOURYON CHEM</v>
      </c>
    </row>
    <row r="50" spans="1:19">
      <c r="A50" s="77" t="s">
        <v>56</v>
      </c>
      <c r="B50" s="103">
        <v>20000</v>
      </c>
      <c r="C50" s="87" t="s">
        <v>7</v>
      </c>
      <c r="D50" s="103" t="s">
        <v>63</v>
      </c>
      <c r="E50" s="15">
        <v>14</v>
      </c>
      <c r="F50" s="87" t="s">
        <v>9</v>
      </c>
      <c r="G50" s="77" t="s">
        <v>64</v>
      </c>
      <c r="H50" s="77" t="s">
        <v>62</v>
      </c>
      <c r="I50" s="73" t="str">
        <f t="shared" si="4"/>
        <v>Jan</v>
      </c>
      <c r="J50" s="74">
        <f>IF(F50="USD", E50, E50 * IFERROR(VLOOKUP(F50, EXCHANGE_RATE!A:B, 2, FALSE), "Currency not found"))</f>
        <v>14</v>
      </c>
      <c r="K50" s="74">
        <f t="shared" si="1"/>
        <v>14</v>
      </c>
      <c r="L50" s="14">
        <f>IF(C50="MTS", B50, B50 * IFERROR(VLOOKUP(C50, 'QTY_CONVERSIONS '!A:B, 2, FALSE), "Units not found"))</f>
        <v>20</v>
      </c>
      <c r="M50" s="75">
        <f t="shared" si="0"/>
        <v>280000</v>
      </c>
      <c r="N50" t="str">
        <f>IFERROR(VLOOKUP(D50, Product_Category!A:B, 2, FALSE), "Uncategorized")</f>
        <v>CMC</v>
      </c>
      <c r="O50" s="76">
        <f t="shared" si="2"/>
        <v>14</v>
      </c>
      <c r="P50" s="76">
        <f t="shared" si="3"/>
        <v>280</v>
      </c>
      <c r="Q50">
        <f t="shared" si="5"/>
        <v>2023</v>
      </c>
      <c r="R50" t="str">
        <f>IFERROR(VLOOKUP(G50,'Importer Name'!A:B, 2, FALSE), "")</f>
        <v>PEPSICO INDIA</v>
      </c>
      <c r="S50" t="str">
        <f>IFERROR(VLOOKUP(H50,'Supplier name '!A:B, 2, FALSE), "")</f>
        <v>NOURYON CHEM</v>
      </c>
    </row>
    <row r="51" spans="1:19">
      <c r="A51" s="77" t="s">
        <v>56</v>
      </c>
      <c r="B51" s="103">
        <v>28000</v>
      </c>
      <c r="C51" s="87" t="s">
        <v>7</v>
      </c>
      <c r="D51" s="103" t="s">
        <v>65</v>
      </c>
      <c r="E51" s="15">
        <v>4.0999999999999996</v>
      </c>
      <c r="F51" s="87" t="s">
        <v>9</v>
      </c>
      <c r="G51" s="77" t="s">
        <v>66</v>
      </c>
      <c r="H51" s="77" t="s">
        <v>62</v>
      </c>
      <c r="I51" s="73" t="str">
        <f t="shared" si="4"/>
        <v>Jan</v>
      </c>
      <c r="J51" s="74">
        <f>IF(F51="USD", E51, E51 * IFERROR(VLOOKUP(F51, EXCHANGE_RATE!A:B, 2, FALSE), "Currency not found"))</f>
        <v>4.0999999999999996</v>
      </c>
      <c r="K51" s="74">
        <f t="shared" si="1"/>
        <v>4.0999999999999996</v>
      </c>
      <c r="L51" s="14">
        <f>IF(C51="MTS", B51, B51 * IFERROR(VLOOKUP(C51, 'QTY_CONVERSIONS '!A:B, 2, FALSE), "Units not found"))</f>
        <v>28</v>
      </c>
      <c r="M51" s="75">
        <f t="shared" si="0"/>
        <v>114799.99999999999</v>
      </c>
      <c r="N51" t="str">
        <f>IFERROR(VLOOKUP(D51, Product_Category!A:B, 2, FALSE), "Uncategorized")</f>
        <v>CMC</v>
      </c>
      <c r="O51" s="76">
        <f t="shared" si="2"/>
        <v>4.0999999999999996</v>
      </c>
      <c r="P51" s="76">
        <f t="shared" si="3"/>
        <v>114.79999999999998</v>
      </c>
      <c r="Q51">
        <f t="shared" si="5"/>
        <v>2023</v>
      </c>
      <c r="R51" t="str">
        <f>IFERROR(VLOOKUP(G51,'Importer Name'!A:B, 2, FALSE), "")</f>
        <v>RAJIV CERA</v>
      </c>
      <c r="S51" t="str">
        <f>IFERROR(VLOOKUP(H51,'Supplier name '!A:B, 2, FALSE), "")</f>
        <v>NOURYON CHEM</v>
      </c>
    </row>
    <row r="52" spans="1:19">
      <c r="A52" s="77" t="s">
        <v>56</v>
      </c>
      <c r="B52" s="103">
        <v>15000</v>
      </c>
      <c r="C52" s="87" t="s">
        <v>7</v>
      </c>
      <c r="D52" s="103" t="s">
        <v>60</v>
      </c>
      <c r="E52" s="15">
        <v>3.55</v>
      </c>
      <c r="F52" s="87" t="s">
        <v>9</v>
      </c>
      <c r="G52" s="77" t="s">
        <v>67</v>
      </c>
      <c r="H52" s="77" t="s">
        <v>62</v>
      </c>
      <c r="I52" s="73" t="str">
        <f t="shared" si="4"/>
        <v>Jan</v>
      </c>
      <c r="J52" s="74">
        <f>IF(F52="USD", E52, E52 * IFERROR(VLOOKUP(F52, EXCHANGE_RATE!A:B, 2, FALSE), "Currency not found"))</f>
        <v>3.55</v>
      </c>
      <c r="K52" s="74">
        <f t="shared" si="1"/>
        <v>3.55</v>
      </c>
      <c r="L52" s="14">
        <f>IF(C52="MTS", B52, B52 * IFERROR(VLOOKUP(C52, 'QTY_CONVERSIONS '!A:B, 2, FALSE), "Units not found"))</f>
        <v>15</v>
      </c>
      <c r="M52" s="75">
        <f t="shared" si="0"/>
        <v>53250</v>
      </c>
      <c r="N52" t="str">
        <f>IFERROR(VLOOKUP(D52, Product_Category!A:B, 2, FALSE), "Uncategorized")</f>
        <v>CMC</v>
      </c>
      <c r="O52" s="76">
        <f t="shared" si="2"/>
        <v>3.55</v>
      </c>
      <c r="P52" s="76">
        <f t="shared" si="3"/>
        <v>53.25</v>
      </c>
      <c r="Q52">
        <f t="shared" si="5"/>
        <v>2023</v>
      </c>
      <c r="R52" t="str">
        <f>IFERROR(VLOOKUP(G52,'Importer Name'!A:B, 2, FALSE), "")</f>
        <v>S.A.PHARMACHEM</v>
      </c>
      <c r="S52" t="str">
        <f>IFERROR(VLOOKUP(H52,'Supplier name '!A:B, 2, FALSE), "")</f>
        <v>NOURYON CHEM</v>
      </c>
    </row>
    <row r="53" spans="1:19">
      <c r="A53" s="77" t="s">
        <v>56</v>
      </c>
      <c r="B53" s="103">
        <v>15000</v>
      </c>
      <c r="C53" s="87" t="s">
        <v>7</v>
      </c>
      <c r="D53" s="103" t="s">
        <v>60</v>
      </c>
      <c r="E53" s="15">
        <v>3.55</v>
      </c>
      <c r="F53" s="87" t="s">
        <v>9</v>
      </c>
      <c r="G53" s="77" t="s">
        <v>67</v>
      </c>
      <c r="H53" s="77" t="s">
        <v>62</v>
      </c>
      <c r="I53" s="73" t="str">
        <f t="shared" si="4"/>
        <v>Jan</v>
      </c>
      <c r="J53" s="74">
        <f>IF(F53="USD", E53, E53 * IFERROR(VLOOKUP(F53, EXCHANGE_RATE!A:B, 2, FALSE), "Currency not found"))</f>
        <v>3.55</v>
      </c>
      <c r="K53" s="74">
        <f t="shared" si="1"/>
        <v>3.55</v>
      </c>
      <c r="L53" s="14">
        <f>IF(C53="MTS", B53, B53 * IFERROR(VLOOKUP(C53, 'QTY_CONVERSIONS '!A:B, 2, FALSE), "Units not found"))</f>
        <v>15</v>
      </c>
      <c r="M53" s="75">
        <f t="shared" si="0"/>
        <v>53250</v>
      </c>
      <c r="N53" t="str">
        <f>IFERROR(VLOOKUP(D53, Product_Category!A:B, 2, FALSE), "Uncategorized")</f>
        <v>CMC</v>
      </c>
      <c r="O53" s="76">
        <f t="shared" si="2"/>
        <v>3.55</v>
      </c>
      <c r="P53" s="76">
        <f t="shared" si="3"/>
        <v>53.25</v>
      </c>
      <c r="Q53">
        <f t="shared" si="5"/>
        <v>2023</v>
      </c>
      <c r="R53" t="str">
        <f>IFERROR(VLOOKUP(G53,'Importer Name'!A:B, 2, FALSE), "")</f>
        <v>S.A.PHARMACHEM</v>
      </c>
      <c r="S53" t="str">
        <f>IFERROR(VLOOKUP(H53,'Supplier name '!A:B, 2, FALSE), "")</f>
        <v>NOURYON CHEM</v>
      </c>
    </row>
    <row r="54" spans="1:19">
      <c r="A54" s="77" t="s">
        <v>56</v>
      </c>
      <c r="B54" s="103">
        <v>5000</v>
      </c>
      <c r="C54" s="87" t="s">
        <v>7</v>
      </c>
      <c r="D54" s="103" t="s">
        <v>68</v>
      </c>
      <c r="E54" s="15">
        <v>3.55</v>
      </c>
      <c r="F54" s="87" t="s">
        <v>9</v>
      </c>
      <c r="G54" s="77" t="s">
        <v>67</v>
      </c>
      <c r="H54" s="77" t="s">
        <v>62</v>
      </c>
      <c r="I54" s="73" t="str">
        <f t="shared" si="4"/>
        <v>Jan</v>
      </c>
      <c r="J54" s="74">
        <f>IF(F54="USD", E54, E54 * IFERROR(VLOOKUP(F54, EXCHANGE_RATE!A:B, 2, FALSE), "Currency not found"))</f>
        <v>3.55</v>
      </c>
      <c r="K54" s="74">
        <f t="shared" si="1"/>
        <v>3.55</v>
      </c>
      <c r="L54" s="14">
        <f>IF(C54="MTS", B54, B54 * IFERROR(VLOOKUP(C54, 'QTY_CONVERSIONS '!A:B, 2, FALSE), "Units not found"))</f>
        <v>5</v>
      </c>
      <c r="M54" s="75">
        <f t="shared" si="0"/>
        <v>17750</v>
      </c>
      <c r="N54" t="str">
        <f>IFERROR(VLOOKUP(D54, Product_Category!A:B, 2, FALSE), "Uncategorized")</f>
        <v>CMC</v>
      </c>
      <c r="O54" s="76">
        <f t="shared" si="2"/>
        <v>3.55</v>
      </c>
      <c r="P54" s="76">
        <f t="shared" si="3"/>
        <v>17.75</v>
      </c>
      <c r="Q54">
        <f t="shared" si="5"/>
        <v>2023</v>
      </c>
      <c r="R54" t="str">
        <f>IFERROR(VLOOKUP(G54,'Importer Name'!A:B, 2, FALSE), "")</f>
        <v>S.A.PHARMACHEM</v>
      </c>
      <c r="S54" t="str">
        <f>IFERROR(VLOOKUP(H54,'Supplier name '!A:B, 2, FALSE), "")</f>
        <v>NOURYON CHEM</v>
      </c>
    </row>
    <row r="55" spans="1:19">
      <c r="A55" s="77" t="s">
        <v>56</v>
      </c>
      <c r="B55" s="103">
        <v>5000</v>
      </c>
      <c r="C55" s="87" t="s">
        <v>7</v>
      </c>
      <c r="D55" s="103" t="s">
        <v>68</v>
      </c>
      <c r="E55" s="15">
        <v>3.55</v>
      </c>
      <c r="F55" s="87" t="s">
        <v>9</v>
      </c>
      <c r="G55" s="77" t="s">
        <v>67</v>
      </c>
      <c r="H55" s="77" t="s">
        <v>62</v>
      </c>
      <c r="I55" s="73" t="str">
        <f t="shared" si="4"/>
        <v>Jan</v>
      </c>
      <c r="J55" s="74">
        <f>IF(F55="USD", E55, E55 * IFERROR(VLOOKUP(F55, EXCHANGE_RATE!A:B, 2, FALSE), "Currency not found"))</f>
        <v>3.55</v>
      </c>
      <c r="K55" s="74">
        <f t="shared" si="1"/>
        <v>3.55</v>
      </c>
      <c r="L55" s="14">
        <f>IF(C55="MTS", B55, B55 * IFERROR(VLOOKUP(C55, 'QTY_CONVERSIONS '!A:B, 2, FALSE), "Units not found"))</f>
        <v>5</v>
      </c>
      <c r="M55" s="75">
        <f t="shared" si="0"/>
        <v>17750</v>
      </c>
      <c r="N55" t="str">
        <f>IFERROR(VLOOKUP(D55, Product_Category!A:B, 2, FALSE), "Uncategorized")</f>
        <v>CMC</v>
      </c>
      <c r="O55" s="76">
        <f t="shared" si="2"/>
        <v>3.55</v>
      </c>
      <c r="P55" s="76">
        <f t="shared" si="3"/>
        <v>17.75</v>
      </c>
      <c r="Q55">
        <f t="shared" si="5"/>
        <v>2023</v>
      </c>
      <c r="R55" t="str">
        <f>IFERROR(VLOOKUP(G55,'Importer Name'!A:B, 2, FALSE), "")</f>
        <v>S.A.PHARMACHEM</v>
      </c>
      <c r="S55" t="str">
        <f>IFERROR(VLOOKUP(H55,'Supplier name '!A:B, 2, FALSE), "")</f>
        <v>NOURYON CHEM</v>
      </c>
    </row>
    <row r="56" spans="1:19">
      <c r="A56" s="77" t="s">
        <v>56</v>
      </c>
      <c r="B56" s="103">
        <v>3000</v>
      </c>
      <c r="C56" s="87" t="s">
        <v>7</v>
      </c>
      <c r="D56" s="103" t="s">
        <v>65</v>
      </c>
      <c r="E56" s="15">
        <v>10.86</v>
      </c>
      <c r="F56" s="87" t="s">
        <v>9</v>
      </c>
      <c r="G56" s="77" t="s">
        <v>69</v>
      </c>
      <c r="H56" s="77" t="s">
        <v>62</v>
      </c>
      <c r="I56" s="73" t="str">
        <f t="shared" si="4"/>
        <v>Jan</v>
      </c>
      <c r="J56" s="74">
        <f>IF(F56="USD", E56, E56 * IFERROR(VLOOKUP(F56, EXCHANGE_RATE!A:B, 2, FALSE), "Currency not found"))</f>
        <v>10.86</v>
      </c>
      <c r="K56" s="74">
        <f t="shared" si="1"/>
        <v>10.86</v>
      </c>
      <c r="L56" s="14">
        <f>IF(C56="MTS", B56, B56 * IFERROR(VLOOKUP(C56, 'QTY_CONVERSIONS '!A:B, 2, FALSE), "Units not found"))</f>
        <v>3</v>
      </c>
      <c r="M56" s="75">
        <f t="shared" si="0"/>
        <v>32580</v>
      </c>
      <c r="N56" t="str">
        <f>IFERROR(VLOOKUP(D56, Product_Category!A:B, 2, FALSE), "Uncategorized")</f>
        <v>CMC</v>
      </c>
      <c r="O56" s="76">
        <f t="shared" si="2"/>
        <v>10.86</v>
      </c>
      <c r="P56" s="76">
        <f t="shared" si="3"/>
        <v>32.58</v>
      </c>
      <c r="Q56">
        <f t="shared" si="5"/>
        <v>2023</v>
      </c>
      <c r="R56" t="str">
        <f>IFERROR(VLOOKUP(G56,'Importer Name'!A:B, 2, FALSE), "")</f>
        <v>SIGNET EXCIPIENTS</v>
      </c>
      <c r="S56" t="str">
        <f>IFERROR(VLOOKUP(H56,'Supplier name '!A:B, 2, FALSE), "")</f>
        <v>NOURYON CHEM</v>
      </c>
    </row>
    <row r="57" spans="1:19">
      <c r="A57" s="77" t="s">
        <v>56</v>
      </c>
      <c r="B57" s="103">
        <v>3000</v>
      </c>
      <c r="C57" s="87" t="s">
        <v>7</v>
      </c>
      <c r="D57" s="103" t="s">
        <v>70</v>
      </c>
      <c r="E57" s="15">
        <v>10.86</v>
      </c>
      <c r="F57" s="87" t="s">
        <v>9</v>
      </c>
      <c r="G57" s="77" t="s">
        <v>69</v>
      </c>
      <c r="H57" s="77" t="s">
        <v>62</v>
      </c>
      <c r="I57" s="73" t="str">
        <f t="shared" si="4"/>
        <v>Jan</v>
      </c>
      <c r="J57" s="74">
        <f>IF(F57="USD", E57, E57 * IFERROR(VLOOKUP(F57, EXCHANGE_RATE!A:B, 2, FALSE), "Currency not found"))</f>
        <v>10.86</v>
      </c>
      <c r="K57" s="74">
        <f t="shared" si="1"/>
        <v>10.86</v>
      </c>
      <c r="L57" s="14">
        <f>IF(C57="MTS", B57, B57 * IFERROR(VLOOKUP(C57, 'QTY_CONVERSIONS '!A:B, 2, FALSE), "Units not found"))</f>
        <v>3</v>
      </c>
      <c r="M57" s="75">
        <f t="shared" si="0"/>
        <v>32580</v>
      </c>
      <c r="N57" t="str">
        <f>IFERROR(VLOOKUP(D57, Product_Category!A:B, 2, FALSE), "Uncategorized")</f>
        <v>CMC</v>
      </c>
      <c r="O57" s="76">
        <f t="shared" si="2"/>
        <v>10.86</v>
      </c>
      <c r="P57" s="76">
        <f t="shared" si="3"/>
        <v>32.58</v>
      </c>
      <c r="Q57">
        <f t="shared" si="5"/>
        <v>2023</v>
      </c>
      <c r="R57" t="str">
        <f>IFERROR(VLOOKUP(G57,'Importer Name'!A:B, 2, FALSE), "")</f>
        <v>SIGNET EXCIPIENTS</v>
      </c>
      <c r="S57" t="str">
        <f>IFERROR(VLOOKUP(H57,'Supplier name '!A:B, 2, FALSE), "")</f>
        <v>NOURYON CHEM</v>
      </c>
    </row>
    <row r="58" spans="1:19">
      <c r="A58" s="77" t="s">
        <v>56</v>
      </c>
      <c r="B58" s="103">
        <v>1000</v>
      </c>
      <c r="C58" s="87" t="s">
        <v>7</v>
      </c>
      <c r="D58" s="103" t="s">
        <v>71</v>
      </c>
      <c r="E58" s="15">
        <v>12.67</v>
      </c>
      <c r="F58" s="87" t="s">
        <v>9</v>
      </c>
      <c r="G58" s="77" t="s">
        <v>69</v>
      </c>
      <c r="H58" s="77" t="s">
        <v>62</v>
      </c>
      <c r="I58" s="73" t="str">
        <f t="shared" si="4"/>
        <v>Jan</v>
      </c>
      <c r="J58" s="74">
        <f>IF(F58="USD", E58, E58 * IFERROR(VLOOKUP(F58, EXCHANGE_RATE!A:B, 2, FALSE), "Currency not found"))</f>
        <v>12.67</v>
      </c>
      <c r="K58" s="74">
        <f t="shared" si="1"/>
        <v>12.67</v>
      </c>
      <c r="L58" s="14">
        <f>IF(C58="MTS", B58, B58 * IFERROR(VLOOKUP(C58, 'QTY_CONVERSIONS '!A:B, 2, FALSE), "Units not found"))</f>
        <v>1</v>
      </c>
      <c r="M58" s="75">
        <f t="shared" si="0"/>
        <v>12670</v>
      </c>
      <c r="N58" t="str">
        <f>IFERROR(VLOOKUP(D58, Product_Category!A:B, 2, FALSE), "Uncategorized")</f>
        <v>CMC</v>
      </c>
      <c r="O58" s="76">
        <f t="shared" si="2"/>
        <v>12.67</v>
      </c>
      <c r="P58" s="76">
        <f t="shared" si="3"/>
        <v>12.67</v>
      </c>
      <c r="Q58">
        <f t="shared" si="5"/>
        <v>2023</v>
      </c>
      <c r="R58" t="str">
        <f>IFERROR(VLOOKUP(G58,'Importer Name'!A:B, 2, FALSE), "")</f>
        <v>SIGNET EXCIPIENTS</v>
      </c>
      <c r="S58" t="str">
        <f>IFERROR(VLOOKUP(H58,'Supplier name '!A:B, 2, FALSE), "")</f>
        <v>NOURYON CHEM</v>
      </c>
    </row>
    <row r="59" spans="1:19">
      <c r="A59" s="77" t="s">
        <v>56</v>
      </c>
      <c r="B59" s="103">
        <v>1000</v>
      </c>
      <c r="C59" s="87" t="s">
        <v>7</v>
      </c>
      <c r="D59" s="103" t="s">
        <v>72</v>
      </c>
      <c r="E59" s="15">
        <v>12.67</v>
      </c>
      <c r="F59" s="87" t="s">
        <v>9</v>
      </c>
      <c r="G59" s="77" t="s">
        <v>69</v>
      </c>
      <c r="H59" s="77" t="s">
        <v>62</v>
      </c>
      <c r="I59" s="73" t="str">
        <f t="shared" si="4"/>
        <v>Jan</v>
      </c>
      <c r="J59" s="74">
        <f>IF(F59="USD", E59, E59 * IFERROR(VLOOKUP(F59, EXCHANGE_RATE!A:B, 2, FALSE), "Currency not found"))</f>
        <v>12.67</v>
      </c>
      <c r="K59" s="74">
        <f t="shared" si="1"/>
        <v>12.67</v>
      </c>
      <c r="L59" s="14">
        <f>IF(C59="MTS", B59, B59 * IFERROR(VLOOKUP(C59, 'QTY_CONVERSIONS '!A:B, 2, FALSE), "Units not found"))</f>
        <v>1</v>
      </c>
      <c r="M59" s="75">
        <f t="shared" si="0"/>
        <v>12670</v>
      </c>
      <c r="N59" t="str">
        <f>IFERROR(VLOOKUP(D59, Product_Category!A:B, 2, FALSE), "Uncategorized")</f>
        <v>CMC</v>
      </c>
      <c r="O59" s="76">
        <f t="shared" si="2"/>
        <v>12.67</v>
      </c>
      <c r="P59" s="76">
        <f t="shared" si="3"/>
        <v>12.67</v>
      </c>
      <c r="Q59">
        <f t="shared" si="5"/>
        <v>2023</v>
      </c>
      <c r="R59" t="str">
        <f>IFERROR(VLOOKUP(G59,'Importer Name'!A:B, 2, FALSE), "")</f>
        <v>SIGNET EXCIPIENTS</v>
      </c>
      <c r="S59" t="str">
        <f>IFERROR(VLOOKUP(H59,'Supplier name '!A:B, 2, FALSE), "")</f>
        <v>NOURYON CHEM</v>
      </c>
    </row>
    <row r="60" spans="1:19">
      <c r="A60" s="77" t="s">
        <v>56</v>
      </c>
      <c r="B60" s="103">
        <v>5000</v>
      </c>
      <c r="C60" s="87" t="s">
        <v>7</v>
      </c>
      <c r="D60" s="103" t="s">
        <v>73</v>
      </c>
      <c r="E60" s="15">
        <v>3.3</v>
      </c>
      <c r="F60" s="87" t="s">
        <v>9</v>
      </c>
      <c r="G60" s="77" t="s">
        <v>74</v>
      </c>
      <c r="H60" s="77" t="s">
        <v>62</v>
      </c>
      <c r="I60" s="73" t="str">
        <f t="shared" si="4"/>
        <v>Jan</v>
      </c>
      <c r="J60" s="74">
        <f>IF(F60="USD", E60, E60 * IFERROR(VLOOKUP(F60, EXCHANGE_RATE!A:B, 2, FALSE), "Currency not found"))</f>
        <v>3.3</v>
      </c>
      <c r="K60" s="74">
        <f t="shared" si="1"/>
        <v>3.3</v>
      </c>
      <c r="L60" s="14">
        <f>IF(C60="MTS", B60, B60 * IFERROR(VLOOKUP(C60, 'QTY_CONVERSIONS '!A:B, 2, FALSE), "Units not found"))</f>
        <v>5</v>
      </c>
      <c r="M60" s="75">
        <f t="shared" si="0"/>
        <v>16500</v>
      </c>
      <c r="N60" t="str">
        <f>IFERROR(VLOOKUP(D60, Product_Category!A:B, 2, FALSE), "Uncategorized")</f>
        <v>CMC</v>
      </c>
      <c r="O60" s="76">
        <f t="shared" si="2"/>
        <v>3.3</v>
      </c>
      <c r="P60" s="76">
        <f t="shared" si="3"/>
        <v>16.5</v>
      </c>
      <c r="Q60">
        <f t="shared" si="5"/>
        <v>2023</v>
      </c>
      <c r="R60" t="str">
        <f>IFERROR(VLOOKUP(G60,'Importer Name'!A:B, 2, FALSE), "")</f>
        <v>ZENEX IMPEX</v>
      </c>
      <c r="S60" t="str">
        <f>IFERROR(VLOOKUP(H60,'Supplier name '!A:B, 2, FALSE), "")</f>
        <v>NOURYON CHEM</v>
      </c>
    </row>
    <row r="61" spans="1:19">
      <c r="A61" s="77" t="s">
        <v>56</v>
      </c>
      <c r="B61" s="103">
        <v>4000</v>
      </c>
      <c r="C61" s="87" t="s">
        <v>7</v>
      </c>
      <c r="D61" s="103" t="s">
        <v>75</v>
      </c>
      <c r="E61" s="15">
        <v>3.3</v>
      </c>
      <c r="F61" s="87" t="s">
        <v>9</v>
      </c>
      <c r="G61" s="77" t="s">
        <v>74</v>
      </c>
      <c r="H61" s="77" t="s">
        <v>62</v>
      </c>
      <c r="I61" s="73" t="str">
        <f t="shared" si="4"/>
        <v>Jan</v>
      </c>
      <c r="J61" s="74">
        <f>IF(F61="USD", E61, E61 * IFERROR(VLOOKUP(F61, EXCHANGE_RATE!A:B, 2, FALSE), "Currency not found"))</f>
        <v>3.3</v>
      </c>
      <c r="K61" s="74">
        <f t="shared" si="1"/>
        <v>3.3</v>
      </c>
      <c r="L61" s="14">
        <f>IF(C61="MTS", B61, B61 * IFERROR(VLOOKUP(C61, 'QTY_CONVERSIONS '!A:B, 2, FALSE), "Units not found"))</f>
        <v>4</v>
      </c>
      <c r="M61" s="75">
        <f t="shared" si="0"/>
        <v>13200</v>
      </c>
      <c r="N61" t="str">
        <f>IFERROR(VLOOKUP(D61, Product_Category!A:B, 2, FALSE), "Uncategorized")</f>
        <v>CMC</v>
      </c>
      <c r="O61" s="76">
        <f t="shared" si="2"/>
        <v>3.3</v>
      </c>
      <c r="P61" s="76">
        <f t="shared" si="3"/>
        <v>13.2</v>
      </c>
      <c r="Q61">
        <f t="shared" si="5"/>
        <v>2023</v>
      </c>
      <c r="R61" t="str">
        <f>IFERROR(VLOOKUP(G61,'Importer Name'!A:B, 2, FALSE), "")</f>
        <v>ZENEX IMPEX</v>
      </c>
      <c r="S61" t="str">
        <f>IFERROR(VLOOKUP(H61,'Supplier name '!A:B, 2, FALSE), "")</f>
        <v>NOURYON CHEM</v>
      </c>
    </row>
    <row r="62" spans="1:19">
      <c r="A62" s="72" t="s">
        <v>56</v>
      </c>
      <c r="B62" s="107">
        <v>5000</v>
      </c>
      <c r="C62" s="88" t="s">
        <v>7</v>
      </c>
      <c r="D62" s="107" t="s">
        <v>76</v>
      </c>
      <c r="E62" s="13">
        <v>3.3</v>
      </c>
      <c r="F62" s="88" t="s">
        <v>9</v>
      </c>
      <c r="G62" s="72" t="s">
        <v>74</v>
      </c>
      <c r="H62" s="72" t="s">
        <v>62</v>
      </c>
      <c r="I62" s="73" t="str">
        <f t="shared" si="4"/>
        <v>Jan</v>
      </c>
      <c r="J62" s="74">
        <f>IF(F62="USD", E62, E62 * IFERROR(VLOOKUP(F62, EXCHANGE_RATE!A:B, 2, FALSE), "Currency not found"))</f>
        <v>3.3</v>
      </c>
      <c r="K62" s="74">
        <f t="shared" si="1"/>
        <v>3.3</v>
      </c>
      <c r="L62" s="14">
        <f>IF(C62="MTS", B62, B62 * IFERROR(VLOOKUP(C62, 'QTY_CONVERSIONS '!A:B, 2, FALSE), "Units not found"))</f>
        <v>5</v>
      </c>
      <c r="M62" s="75">
        <f t="shared" si="0"/>
        <v>16500</v>
      </c>
      <c r="N62" t="str">
        <f>IFERROR(VLOOKUP(D62, Product_Category!A:B, 2, FALSE), "Uncategorized")</f>
        <v>CMC</v>
      </c>
      <c r="O62" s="76">
        <f t="shared" si="2"/>
        <v>3.3</v>
      </c>
      <c r="P62" s="76">
        <f t="shared" si="3"/>
        <v>16.5</v>
      </c>
      <c r="Q62">
        <f t="shared" si="5"/>
        <v>2023</v>
      </c>
      <c r="R62" t="str">
        <f>IFERROR(VLOOKUP(G62,'Importer Name'!A:B, 2, FALSE), "")</f>
        <v>ZENEX IMPEX</v>
      </c>
      <c r="S62" t="str">
        <f>IFERROR(VLOOKUP(H62,'Supplier name '!A:B, 2, FALSE), "")</f>
        <v>NOURYON CHEM</v>
      </c>
    </row>
    <row r="63" spans="1:19">
      <c r="A63" s="77" t="s">
        <v>77</v>
      </c>
      <c r="B63" s="103">
        <v>10000</v>
      </c>
      <c r="C63" s="87" t="s">
        <v>7</v>
      </c>
      <c r="D63" s="103" t="s">
        <v>78</v>
      </c>
      <c r="E63" s="15">
        <v>4.3099999999999996</v>
      </c>
      <c r="F63" s="87" t="s">
        <v>9</v>
      </c>
      <c r="G63" s="77" t="s">
        <v>79</v>
      </c>
      <c r="H63" s="77" t="s">
        <v>80</v>
      </c>
      <c r="I63" s="73" t="str">
        <f t="shared" si="4"/>
        <v>Jan</v>
      </c>
      <c r="J63" s="74">
        <f>IF(F63="USD", E63, E63 * IFERROR(VLOOKUP(F63, EXCHANGE_RATE!A:B, 2, FALSE), "Currency not found"))</f>
        <v>4.3099999999999996</v>
      </c>
      <c r="K63" s="74">
        <f t="shared" si="1"/>
        <v>4.3099999999999996</v>
      </c>
      <c r="L63" s="14">
        <f>IF(C63="MTS", B63, B63 * IFERROR(VLOOKUP(C63, 'QTY_CONVERSIONS '!A:B, 2, FALSE), "Units not found"))</f>
        <v>10</v>
      </c>
      <c r="M63" s="75">
        <f t="shared" si="0"/>
        <v>43099.999999999993</v>
      </c>
      <c r="N63" t="str">
        <f>IFERROR(VLOOKUP(D63, Product_Category!A:B, 2, FALSE), "Uncategorized")</f>
        <v>CMC</v>
      </c>
      <c r="O63" s="76">
        <f t="shared" si="2"/>
        <v>4.3099999999999996</v>
      </c>
      <c r="P63" s="76">
        <f t="shared" si="3"/>
        <v>43.099999999999994</v>
      </c>
      <c r="Q63">
        <f t="shared" si="5"/>
        <v>2023</v>
      </c>
      <c r="R63" t="str">
        <f>IFERROR(VLOOKUP(G63,'Importer Name'!A:B, 2, FALSE), "")</f>
        <v>DABUR INDIA</v>
      </c>
      <c r="S63" t="str">
        <f>IFERROR(VLOOKUP(H63,'Supplier name '!A:B, 2, FALSE), "")</f>
        <v>ASHLAND IND</v>
      </c>
    </row>
    <row r="64" spans="1:19">
      <c r="A64" s="77" t="s">
        <v>77</v>
      </c>
      <c r="B64" s="103">
        <v>50</v>
      </c>
      <c r="C64" s="87" t="s">
        <v>7</v>
      </c>
      <c r="D64" s="103" t="s">
        <v>78</v>
      </c>
      <c r="E64" s="15">
        <v>15.45</v>
      </c>
      <c r="F64" s="87" t="s">
        <v>9</v>
      </c>
      <c r="G64" s="77" t="s">
        <v>81</v>
      </c>
      <c r="H64" s="77" t="s">
        <v>80</v>
      </c>
      <c r="I64" s="73" t="str">
        <f t="shared" si="4"/>
        <v>Jan</v>
      </c>
      <c r="J64" s="74">
        <f>IF(F64="USD", E64, E64 * IFERROR(VLOOKUP(F64, EXCHANGE_RATE!A:B, 2, FALSE), "Currency not found"))</f>
        <v>15.45</v>
      </c>
      <c r="K64" s="74">
        <f t="shared" si="1"/>
        <v>15.45</v>
      </c>
      <c r="L64" s="14">
        <f>IF(C64="MTS", B64, B64 * IFERROR(VLOOKUP(C64, 'QTY_CONVERSIONS '!A:B, 2, FALSE), "Units not found"))</f>
        <v>0.05</v>
      </c>
      <c r="M64" s="75">
        <f t="shared" si="0"/>
        <v>772.5</v>
      </c>
      <c r="N64" t="str">
        <f>IFERROR(VLOOKUP(D64, Product_Category!A:B, 2, FALSE), "Uncategorized")</f>
        <v>CMC</v>
      </c>
      <c r="O64" s="76">
        <f t="shared" si="2"/>
        <v>15.45</v>
      </c>
      <c r="P64" s="76">
        <f t="shared" si="3"/>
        <v>0.77249999999999996</v>
      </c>
      <c r="Q64">
        <f t="shared" si="5"/>
        <v>2023</v>
      </c>
      <c r="R64" t="str">
        <f>IFERROR(VLOOKUP(G64,'Importer Name'!A:B, 2, FALSE), "")</f>
        <v>DKSH INDIA</v>
      </c>
      <c r="S64" t="str">
        <f>IFERROR(VLOOKUP(H64,'Supplier name '!A:B, 2, FALSE), "")</f>
        <v>ASHLAND IND</v>
      </c>
    </row>
    <row r="65" spans="1:19">
      <c r="A65" s="77" t="s">
        <v>77</v>
      </c>
      <c r="B65" s="103">
        <v>200</v>
      </c>
      <c r="C65" s="87" t="s">
        <v>7</v>
      </c>
      <c r="D65" s="103" t="s">
        <v>78</v>
      </c>
      <c r="E65" s="15">
        <v>15.45</v>
      </c>
      <c r="F65" s="87" t="s">
        <v>9</v>
      </c>
      <c r="G65" s="77" t="s">
        <v>81</v>
      </c>
      <c r="H65" s="77" t="s">
        <v>80</v>
      </c>
      <c r="I65" s="73" t="str">
        <f t="shared" si="4"/>
        <v>Jan</v>
      </c>
      <c r="J65" s="74">
        <f>IF(F65="USD", E65, E65 * IFERROR(VLOOKUP(F65, EXCHANGE_RATE!A:B, 2, FALSE), "Currency not found"))</f>
        <v>15.45</v>
      </c>
      <c r="K65" s="74">
        <f t="shared" si="1"/>
        <v>15.45</v>
      </c>
      <c r="L65" s="14">
        <f>IF(C65="MTS", B65, B65 * IFERROR(VLOOKUP(C65, 'QTY_CONVERSIONS '!A:B, 2, FALSE), "Units not found"))</f>
        <v>0.2</v>
      </c>
      <c r="M65" s="75">
        <f t="shared" si="0"/>
        <v>3090</v>
      </c>
      <c r="N65" t="str">
        <f>IFERROR(VLOOKUP(D65, Product_Category!A:B, 2, FALSE), "Uncategorized")</f>
        <v>CMC</v>
      </c>
      <c r="O65" s="76">
        <f t="shared" si="2"/>
        <v>15.45</v>
      </c>
      <c r="P65" s="76">
        <f t="shared" si="3"/>
        <v>3.09</v>
      </c>
      <c r="Q65">
        <f t="shared" si="5"/>
        <v>2023</v>
      </c>
      <c r="R65" t="str">
        <f>IFERROR(VLOOKUP(G65,'Importer Name'!A:B, 2, FALSE), "")</f>
        <v>DKSH INDIA</v>
      </c>
      <c r="S65" t="str">
        <f>IFERROR(VLOOKUP(H65,'Supplier name '!A:B, 2, FALSE), "")</f>
        <v>ASHLAND IND</v>
      </c>
    </row>
    <row r="66" spans="1:19">
      <c r="A66" s="72" t="s">
        <v>77</v>
      </c>
      <c r="B66" s="107">
        <v>300</v>
      </c>
      <c r="C66" s="88" t="s">
        <v>7</v>
      </c>
      <c r="D66" s="107" t="s">
        <v>78</v>
      </c>
      <c r="E66" s="13">
        <v>25.870999999999999</v>
      </c>
      <c r="F66" s="88" t="s">
        <v>9</v>
      </c>
      <c r="G66" s="72" t="s">
        <v>82</v>
      </c>
      <c r="H66" s="72" t="s">
        <v>80</v>
      </c>
      <c r="I66" s="73" t="str">
        <f t="shared" si="4"/>
        <v>Jan</v>
      </c>
      <c r="J66" s="74">
        <f>IF(F66="USD", E66, E66 * IFERROR(VLOOKUP(F66, EXCHANGE_RATE!A:B, 2, FALSE), "Currency not found"))</f>
        <v>25.870999999999999</v>
      </c>
      <c r="K66" s="74">
        <f t="shared" si="1"/>
        <v>25.880000000000003</v>
      </c>
      <c r="L66" s="14">
        <f>IF(C66="MTS", B66, B66 * IFERROR(VLOOKUP(C66, 'QTY_CONVERSIONS '!A:B, 2, FALSE), "Units not found"))</f>
        <v>0.3</v>
      </c>
      <c r="M66" s="75">
        <f t="shared" ref="M66:M129" si="6">B66*K66</f>
        <v>7764.0000000000009</v>
      </c>
      <c r="N66" t="str">
        <f>IFERROR(VLOOKUP(D66, Product_Category!A:B, 2, FALSE), "Uncategorized")</f>
        <v>CMC</v>
      </c>
      <c r="O66" s="76">
        <f t="shared" si="2"/>
        <v>25.880000000000003</v>
      </c>
      <c r="P66" s="76">
        <f t="shared" si="3"/>
        <v>7.7640000000000002</v>
      </c>
      <c r="Q66">
        <f t="shared" si="5"/>
        <v>2023</v>
      </c>
      <c r="R66" t="str">
        <f>IFERROR(VLOOKUP(G66,'Importer Name'!A:B, 2, FALSE), "")</f>
        <v>INT SPECIALTY</v>
      </c>
      <c r="S66" t="str">
        <f>IFERROR(VLOOKUP(H66,'Supplier name '!A:B, 2, FALSE), "")</f>
        <v>ASHLAND IND</v>
      </c>
    </row>
    <row r="67" spans="1:19">
      <c r="A67" s="77" t="s">
        <v>83</v>
      </c>
      <c r="B67" s="103">
        <v>10000</v>
      </c>
      <c r="C67" s="87" t="s">
        <v>7</v>
      </c>
      <c r="D67" s="103" t="s">
        <v>84</v>
      </c>
      <c r="E67" s="15">
        <v>8.32</v>
      </c>
      <c r="F67" s="87" t="s">
        <v>9</v>
      </c>
      <c r="G67" s="77" t="s">
        <v>30</v>
      </c>
      <c r="H67" s="77" t="s">
        <v>85</v>
      </c>
      <c r="I67" s="73" t="str">
        <f t="shared" si="4"/>
        <v>Jan</v>
      </c>
      <c r="J67" s="74">
        <f>IF(F67="USD", E67, E67 * IFERROR(VLOOKUP(F67, EXCHANGE_RATE!A:B, 2, FALSE), "Currency not found"))</f>
        <v>8.32</v>
      </c>
      <c r="K67" s="74">
        <f t="shared" ref="K67:K130" si="7">ROUNDUP(J67,2)</f>
        <v>8.32</v>
      </c>
      <c r="L67" s="14">
        <f>IF(C67="MTS", B67, B67 * IFERROR(VLOOKUP(C67, 'QTY_CONVERSIONS '!A:B, 2, FALSE), "Units not found"))</f>
        <v>10</v>
      </c>
      <c r="M67" s="75">
        <f t="shared" si="6"/>
        <v>83200</v>
      </c>
      <c r="N67" t="str">
        <f>IFERROR(VLOOKUP(D67, Product_Category!A:B, 2, FALSE), "Uncategorized")</f>
        <v>CMC</v>
      </c>
      <c r="O67" s="76">
        <f t="shared" ref="O67:O130" si="8">K67</f>
        <v>8.32</v>
      </c>
      <c r="P67" s="76">
        <f t="shared" ref="P67:P130" si="9">L67*O67</f>
        <v>83.2</v>
      </c>
      <c r="Q67">
        <f t="shared" si="5"/>
        <v>2023</v>
      </c>
      <c r="R67" t="str">
        <f>IFERROR(VLOOKUP(G67,'Importer Name'!A:B, 2, FALSE), "")</f>
        <v>DANISCO (INDIA)</v>
      </c>
      <c r="S67" t="str">
        <f>IFERROR(VLOOKUP(H67,'Supplier name '!A:B, 2, FALSE), "")</f>
        <v>DANISCO SINGAPORE</v>
      </c>
    </row>
    <row r="68" spans="1:19">
      <c r="A68" s="77" t="s">
        <v>83</v>
      </c>
      <c r="B68" s="103">
        <v>4725</v>
      </c>
      <c r="C68" s="87" t="s">
        <v>7</v>
      </c>
      <c r="D68" s="103" t="s">
        <v>86</v>
      </c>
      <c r="E68" s="15">
        <v>15.44</v>
      </c>
      <c r="F68" s="87" t="s">
        <v>1718</v>
      </c>
      <c r="G68" s="77" t="s">
        <v>87</v>
      </c>
      <c r="H68" s="77" t="s">
        <v>88</v>
      </c>
      <c r="I68" s="73" t="str">
        <f t="shared" ref="I68:I131" si="10">I67</f>
        <v>Jan</v>
      </c>
      <c r="J68" s="74">
        <f>IF(F68="USD", E68, E68 * IFERROR(VLOOKUP(F68, EXCHANGE_RATE!A:B, 2, FALSE), "Currency not found"))</f>
        <v>16.520800000000001</v>
      </c>
      <c r="K68" s="74">
        <f t="shared" si="7"/>
        <v>16.53</v>
      </c>
      <c r="L68" s="14">
        <f>IF(C68="MTS", B68, B68 * IFERROR(VLOOKUP(C68, 'QTY_CONVERSIONS '!A:B, 2, FALSE), "Units not found"))</f>
        <v>4.7250000000000005</v>
      </c>
      <c r="M68" s="75">
        <f t="shared" si="6"/>
        <v>78104.25</v>
      </c>
      <c r="N68" t="str">
        <f>IFERROR(VLOOKUP(D68, Product_Category!A:B, 2, FALSE), "Uncategorized")</f>
        <v>CROSCARMELLOSE SODIUM</v>
      </c>
      <c r="O68" s="76">
        <f t="shared" si="8"/>
        <v>16.53</v>
      </c>
      <c r="P68" s="76">
        <f t="shared" si="9"/>
        <v>78.104250000000008</v>
      </c>
      <c r="Q68">
        <f t="shared" ref="Q68:Q131" si="11">Q67</f>
        <v>2023</v>
      </c>
      <c r="R68" t="str">
        <f>IFERROR(VLOOKUP(G68,'Importer Name'!A:B, 2, FALSE), "")</f>
        <v>IPCA LAB</v>
      </c>
      <c r="S68" t="str">
        <f>IFERROR(VLOOKUP(H68,'Supplier name '!A:B, 2, FALSE), "")</f>
        <v>DFE PHARMA</v>
      </c>
    </row>
    <row r="69" spans="1:19">
      <c r="A69" s="77" t="s">
        <v>83</v>
      </c>
      <c r="B69" s="103">
        <v>270</v>
      </c>
      <c r="C69" s="87" t="s">
        <v>7</v>
      </c>
      <c r="D69" s="103" t="s">
        <v>89</v>
      </c>
      <c r="E69" s="15">
        <v>13.6</v>
      </c>
      <c r="F69" s="87" t="s">
        <v>1718</v>
      </c>
      <c r="G69" s="77" t="s">
        <v>58</v>
      </c>
      <c r="H69" s="77" t="s">
        <v>90</v>
      </c>
      <c r="I69" s="73" t="str">
        <f t="shared" si="10"/>
        <v>Jan</v>
      </c>
      <c r="J69" s="74">
        <f>IF(F69="USD", E69, E69 * IFERROR(VLOOKUP(F69, EXCHANGE_RATE!A:B, 2, FALSE), "Currency not found"))</f>
        <v>14.552</v>
      </c>
      <c r="K69" s="74">
        <f t="shared" si="7"/>
        <v>14.56</v>
      </c>
      <c r="L69" s="14">
        <f>IF(C69="MTS", B69, B69 * IFERROR(VLOOKUP(C69, 'QTY_CONVERSIONS '!A:B, 2, FALSE), "Units not found"))</f>
        <v>0.27</v>
      </c>
      <c r="M69" s="75">
        <f t="shared" si="6"/>
        <v>3931.2000000000003</v>
      </c>
      <c r="N69" t="str">
        <f>IFERROR(VLOOKUP(D69, Product_Category!A:B, 2, FALSE), "Uncategorized")</f>
        <v>MCC</v>
      </c>
      <c r="O69" s="76">
        <f t="shared" si="8"/>
        <v>14.56</v>
      </c>
      <c r="P69" s="76">
        <f t="shared" si="9"/>
        <v>3.9312000000000005</v>
      </c>
      <c r="Q69">
        <f t="shared" si="11"/>
        <v>2023</v>
      </c>
      <c r="R69" t="str">
        <f>IFERROR(VLOOKUP(G69,'Importer Name'!A:B, 2, FALSE), "")</f>
        <v>RETTENMAIER INDIA</v>
      </c>
      <c r="S69" t="str">
        <f>IFERROR(VLOOKUP(H69,'Supplier name '!A:B, 2, FALSE), "")</f>
        <v>J.RETTENMAIER</v>
      </c>
    </row>
    <row r="70" spans="1:19">
      <c r="A70" s="77" t="s">
        <v>83</v>
      </c>
      <c r="B70" s="103">
        <v>13200</v>
      </c>
      <c r="C70" s="87" t="s">
        <v>7</v>
      </c>
      <c r="D70" s="103" t="s">
        <v>91</v>
      </c>
      <c r="E70" s="15">
        <v>3.9780000000000002</v>
      </c>
      <c r="F70" s="87" t="s">
        <v>1718</v>
      </c>
      <c r="G70" s="77" t="s">
        <v>58</v>
      </c>
      <c r="H70" s="77" t="s">
        <v>59</v>
      </c>
      <c r="I70" s="73" t="str">
        <f t="shared" si="10"/>
        <v>Jan</v>
      </c>
      <c r="J70" s="74">
        <f>IF(F70="USD", E70, E70 * IFERROR(VLOOKUP(F70, EXCHANGE_RATE!A:B, 2, FALSE), "Currency not found"))</f>
        <v>4.2564600000000006</v>
      </c>
      <c r="K70" s="74">
        <f t="shared" si="7"/>
        <v>4.26</v>
      </c>
      <c r="L70" s="14">
        <f>IF(C70="MTS", B70, B70 * IFERROR(VLOOKUP(C70, 'QTY_CONVERSIONS '!A:B, 2, FALSE), "Units not found"))</f>
        <v>13.200000000000001</v>
      </c>
      <c r="M70" s="75">
        <f t="shared" si="6"/>
        <v>56232</v>
      </c>
      <c r="N70" t="str">
        <f>IFERROR(VLOOKUP(D70, Product_Category!A:B, 2, FALSE), "Uncategorized")</f>
        <v>MCC</v>
      </c>
      <c r="O70" s="76">
        <f t="shared" si="8"/>
        <v>4.26</v>
      </c>
      <c r="P70" s="76">
        <f t="shared" si="9"/>
        <v>56.231999999999999</v>
      </c>
      <c r="Q70">
        <f t="shared" si="11"/>
        <v>2023</v>
      </c>
      <c r="R70" t="str">
        <f>IFERROR(VLOOKUP(G70,'Importer Name'!A:B, 2, FALSE), "")</f>
        <v>RETTENMAIER INDIA</v>
      </c>
      <c r="S70" t="str">
        <f>IFERROR(VLOOKUP(H70,'Supplier name '!A:B, 2, FALSE), "")</f>
        <v>JRS PHARMA</v>
      </c>
    </row>
    <row r="71" spans="1:19">
      <c r="A71" s="77" t="s">
        <v>83</v>
      </c>
      <c r="B71" s="103">
        <v>16000</v>
      </c>
      <c r="C71" s="87" t="s">
        <v>7</v>
      </c>
      <c r="D71" s="103" t="s">
        <v>92</v>
      </c>
      <c r="E71" s="15">
        <v>3.9780000000000002</v>
      </c>
      <c r="F71" s="87" t="s">
        <v>1718</v>
      </c>
      <c r="G71" s="77" t="s">
        <v>58</v>
      </c>
      <c r="H71" s="77" t="s">
        <v>59</v>
      </c>
      <c r="I71" s="73" t="str">
        <f t="shared" si="10"/>
        <v>Jan</v>
      </c>
      <c r="J71" s="74">
        <f>IF(F71="USD", E71, E71 * IFERROR(VLOOKUP(F71, EXCHANGE_RATE!A:B, 2, FALSE), "Currency not found"))</f>
        <v>4.2564600000000006</v>
      </c>
      <c r="K71" s="74">
        <f t="shared" si="7"/>
        <v>4.26</v>
      </c>
      <c r="L71" s="14">
        <f>IF(C71="MTS", B71, B71 * IFERROR(VLOOKUP(C71, 'QTY_CONVERSIONS '!A:B, 2, FALSE), "Units not found"))</f>
        <v>16</v>
      </c>
      <c r="M71" s="75">
        <f t="shared" si="6"/>
        <v>68160</v>
      </c>
      <c r="N71" t="str">
        <f>IFERROR(VLOOKUP(D71, Product_Category!A:B, 2, FALSE), "Uncategorized")</f>
        <v>MCC</v>
      </c>
      <c r="O71" s="76">
        <f t="shared" si="8"/>
        <v>4.26</v>
      </c>
      <c r="P71" s="76">
        <f t="shared" si="9"/>
        <v>68.16</v>
      </c>
      <c r="Q71">
        <f t="shared" si="11"/>
        <v>2023</v>
      </c>
      <c r="R71" t="str">
        <f>IFERROR(VLOOKUP(G71,'Importer Name'!A:B, 2, FALSE), "")</f>
        <v>RETTENMAIER INDIA</v>
      </c>
      <c r="S71" t="str">
        <f>IFERROR(VLOOKUP(H71,'Supplier name '!A:B, 2, FALSE), "")</f>
        <v>JRS PHARMA</v>
      </c>
    </row>
    <row r="72" spans="1:19">
      <c r="A72" s="77" t="s">
        <v>83</v>
      </c>
      <c r="B72" s="103">
        <v>6400</v>
      </c>
      <c r="C72" s="87" t="s">
        <v>7</v>
      </c>
      <c r="D72" s="103" t="s">
        <v>93</v>
      </c>
      <c r="E72" s="15">
        <v>3.6395</v>
      </c>
      <c r="F72" s="87" t="s">
        <v>1718</v>
      </c>
      <c r="G72" s="77" t="s">
        <v>58</v>
      </c>
      <c r="H72" s="77" t="s">
        <v>59</v>
      </c>
      <c r="I72" s="73" t="str">
        <f t="shared" si="10"/>
        <v>Jan</v>
      </c>
      <c r="J72" s="74">
        <f>IF(F72="USD", E72, E72 * IFERROR(VLOOKUP(F72, EXCHANGE_RATE!A:B, 2, FALSE), "Currency not found"))</f>
        <v>3.8942650000000003</v>
      </c>
      <c r="K72" s="74">
        <f t="shared" si="7"/>
        <v>3.9</v>
      </c>
      <c r="L72" s="14">
        <f>IF(C72="MTS", B72, B72 * IFERROR(VLOOKUP(C72, 'QTY_CONVERSIONS '!A:B, 2, FALSE), "Units not found"))</f>
        <v>6.4</v>
      </c>
      <c r="M72" s="75">
        <f t="shared" si="6"/>
        <v>24960</v>
      </c>
      <c r="N72" t="str">
        <f>IFERROR(VLOOKUP(D72, Product_Category!A:B, 2, FALSE), "Uncategorized")</f>
        <v>MCC</v>
      </c>
      <c r="O72" s="76">
        <f t="shared" si="8"/>
        <v>3.9</v>
      </c>
      <c r="P72" s="76">
        <f t="shared" si="9"/>
        <v>24.96</v>
      </c>
      <c r="Q72">
        <f t="shared" si="11"/>
        <v>2023</v>
      </c>
      <c r="R72" t="str">
        <f>IFERROR(VLOOKUP(G72,'Importer Name'!A:B, 2, FALSE), "")</f>
        <v>RETTENMAIER INDIA</v>
      </c>
      <c r="S72" t="str">
        <f>IFERROR(VLOOKUP(H72,'Supplier name '!A:B, 2, FALSE), "")</f>
        <v>JRS PHARMA</v>
      </c>
    </row>
    <row r="73" spans="1:19">
      <c r="A73" s="77" t="s">
        <v>83</v>
      </c>
      <c r="B73" s="103">
        <v>3200</v>
      </c>
      <c r="C73" s="87" t="s">
        <v>7</v>
      </c>
      <c r="D73" s="103" t="s">
        <v>94</v>
      </c>
      <c r="E73" s="15">
        <v>3.4843999999999999</v>
      </c>
      <c r="F73" s="87" t="s">
        <v>1718</v>
      </c>
      <c r="G73" s="77" t="s">
        <v>58</v>
      </c>
      <c r="H73" s="77" t="s">
        <v>59</v>
      </c>
      <c r="I73" s="73" t="str">
        <f t="shared" si="10"/>
        <v>Jan</v>
      </c>
      <c r="J73" s="74">
        <f>IF(F73="USD", E73, E73 * IFERROR(VLOOKUP(F73, EXCHANGE_RATE!A:B, 2, FALSE), "Currency not found"))</f>
        <v>3.7283080000000002</v>
      </c>
      <c r="K73" s="74">
        <f t="shared" si="7"/>
        <v>3.73</v>
      </c>
      <c r="L73" s="14">
        <f>IF(C73="MTS", B73, B73 * IFERROR(VLOOKUP(C73, 'QTY_CONVERSIONS '!A:B, 2, FALSE), "Units not found"))</f>
        <v>3.2</v>
      </c>
      <c r="M73" s="75">
        <f t="shared" si="6"/>
        <v>11936</v>
      </c>
      <c r="N73" t="str">
        <f>IFERROR(VLOOKUP(D73, Product_Category!A:B, 2, FALSE), "Uncategorized")</f>
        <v>MCC</v>
      </c>
      <c r="O73" s="76">
        <f t="shared" si="8"/>
        <v>3.73</v>
      </c>
      <c r="P73" s="76">
        <f t="shared" si="9"/>
        <v>11.936</v>
      </c>
      <c r="Q73">
        <f t="shared" si="11"/>
        <v>2023</v>
      </c>
      <c r="R73" t="str">
        <f>IFERROR(VLOOKUP(G73,'Importer Name'!A:B, 2, FALSE), "")</f>
        <v>RETTENMAIER INDIA</v>
      </c>
      <c r="S73" t="str">
        <f>IFERROR(VLOOKUP(H73,'Supplier name '!A:B, 2, FALSE), "")</f>
        <v>JRS PHARMA</v>
      </c>
    </row>
    <row r="74" spans="1:19">
      <c r="A74" s="77" t="s">
        <v>83</v>
      </c>
      <c r="B74" s="103">
        <v>320</v>
      </c>
      <c r="C74" s="87" t="s">
        <v>7</v>
      </c>
      <c r="D74" s="103" t="s">
        <v>95</v>
      </c>
      <c r="E74" s="15">
        <v>4.3785999999999996</v>
      </c>
      <c r="F74" s="87" t="s">
        <v>1718</v>
      </c>
      <c r="G74" s="77" t="s">
        <v>58</v>
      </c>
      <c r="H74" s="77" t="s">
        <v>59</v>
      </c>
      <c r="I74" s="73" t="str">
        <f t="shared" si="10"/>
        <v>Jan</v>
      </c>
      <c r="J74" s="74">
        <f>IF(F74="USD", E74, E74 * IFERROR(VLOOKUP(F74, EXCHANGE_RATE!A:B, 2, FALSE), "Currency not found"))</f>
        <v>4.6851019999999997</v>
      </c>
      <c r="K74" s="74">
        <f t="shared" si="7"/>
        <v>4.6899999999999995</v>
      </c>
      <c r="L74" s="14">
        <f>IF(C74="MTS", B74, B74 * IFERROR(VLOOKUP(C74, 'QTY_CONVERSIONS '!A:B, 2, FALSE), "Units not found"))</f>
        <v>0.32</v>
      </c>
      <c r="M74" s="75">
        <f t="shared" si="6"/>
        <v>1500.7999999999997</v>
      </c>
      <c r="N74" t="str">
        <f>IFERROR(VLOOKUP(D74, Product_Category!A:B, 2, FALSE), "Uncategorized")</f>
        <v>MCC</v>
      </c>
      <c r="O74" s="76">
        <f t="shared" si="8"/>
        <v>4.6899999999999995</v>
      </c>
      <c r="P74" s="76">
        <f t="shared" si="9"/>
        <v>1.5007999999999999</v>
      </c>
      <c r="Q74">
        <f t="shared" si="11"/>
        <v>2023</v>
      </c>
      <c r="R74" t="str">
        <f>IFERROR(VLOOKUP(G74,'Importer Name'!A:B, 2, FALSE), "")</f>
        <v>RETTENMAIER INDIA</v>
      </c>
      <c r="S74" t="str">
        <f>IFERROR(VLOOKUP(H74,'Supplier name '!A:B, 2, FALSE), "")</f>
        <v>JRS PHARMA</v>
      </c>
    </row>
    <row r="75" spans="1:19">
      <c r="A75" s="77" t="s">
        <v>83</v>
      </c>
      <c r="B75" s="103">
        <v>500</v>
      </c>
      <c r="C75" s="87" t="s">
        <v>7</v>
      </c>
      <c r="D75" s="103" t="s">
        <v>96</v>
      </c>
      <c r="E75" s="15">
        <v>9.3350000000000009</v>
      </c>
      <c r="F75" s="87" t="s">
        <v>1718</v>
      </c>
      <c r="G75" s="77" t="s">
        <v>58</v>
      </c>
      <c r="H75" s="77" t="s">
        <v>59</v>
      </c>
      <c r="I75" s="73" t="str">
        <f t="shared" si="10"/>
        <v>Jan</v>
      </c>
      <c r="J75" s="74">
        <f>IF(F75="USD", E75, E75 * IFERROR(VLOOKUP(F75, EXCHANGE_RATE!A:B, 2, FALSE), "Currency not found"))</f>
        <v>9.988450000000002</v>
      </c>
      <c r="K75" s="74">
        <f t="shared" si="7"/>
        <v>9.99</v>
      </c>
      <c r="L75" s="14">
        <f>IF(C75="MTS", B75, B75 * IFERROR(VLOOKUP(C75, 'QTY_CONVERSIONS '!A:B, 2, FALSE), "Units not found"))</f>
        <v>0.5</v>
      </c>
      <c r="M75" s="75">
        <f t="shared" si="6"/>
        <v>4995</v>
      </c>
      <c r="N75" t="str">
        <f>IFERROR(VLOOKUP(D75, Product_Category!A:B, 2, FALSE), "Uncategorized")</f>
        <v>MCC</v>
      </c>
      <c r="O75" s="76">
        <f t="shared" si="8"/>
        <v>9.99</v>
      </c>
      <c r="P75" s="76">
        <f t="shared" si="9"/>
        <v>4.9950000000000001</v>
      </c>
      <c r="Q75">
        <f t="shared" si="11"/>
        <v>2023</v>
      </c>
      <c r="R75" t="str">
        <f>IFERROR(VLOOKUP(G75,'Importer Name'!A:B, 2, FALSE), "")</f>
        <v>RETTENMAIER INDIA</v>
      </c>
      <c r="S75" t="str">
        <f>IFERROR(VLOOKUP(H75,'Supplier name '!A:B, 2, FALSE), "")</f>
        <v>JRS PHARMA</v>
      </c>
    </row>
    <row r="76" spans="1:19">
      <c r="A76" s="77" t="s">
        <v>83</v>
      </c>
      <c r="B76" s="103">
        <v>600</v>
      </c>
      <c r="C76" s="87" t="s">
        <v>7</v>
      </c>
      <c r="D76" s="103" t="s">
        <v>97</v>
      </c>
      <c r="E76" s="15">
        <v>7.1513</v>
      </c>
      <c r="F76" s="87" t="s">
        <v>1718</v>
      </c>
      <c r="G76" s="77" t="s">
        <v>58</v>
      </c>
      <c r="H76" s="77" t="s">
        <v>59</v>
      </c>
      <c r="I76" s="73" t="str">
        <f t="shared" si="10"/>
        <v>Jan</v>
      </c>
      <c r="J76" s="74">
        <f>IF(F76="USD", E76, E76 * IFERROR(VLOOKUP(F76, EXCHANGE_RATE!A:B, 2, FALSE), "Currency not found"))</f>
        <v>7.651891</v>
      </c>
      <c r="K76" s="74">
        <f t="shared" si="7"/>
        <v>7.66</v>
      </c>
      <c r="L76" s="14">
        <f>IF(C76="MTS", B76, B76 * IFERROR(VLOOKUP(C76, 'QTY_CONVERSIONS '!A:B, 2, FALSE), "Units not found"))</f>
        <v>0.6</v>
      </c>
      <c r="M76" s="75">
        <f t="shared" si="6"/>
        <v>4596</v>
      </c>
      <c r="N76" t="str">
        <f>IFERROR(VLOOKUP(D76, Product_Category!A:B, 2, FALSE), "Uncategorized")</f>
        <v>MCC</v>
      </c>
      <c r="O76" s="76">
        <f t="shared" si="8"/>
        <v>7.66</v>
      </c>
      <c r="P76" s="76">
        <f t="shared" si="9"/>
        <v>4.5960000000000001</v>
      </c>
      <c r="Q76">
        <f t="shared" si="11"/>
        <v>2023</v>
      </c>
      <c r="R76" t="str">
        <f>IFERROR(VLOOKUP(G76,'Importer Name'!A:B, 2, FALSE), "")</f>
        <v>RETTENMAIER INDIA</v>
      </c>
      <c r="S76" t="str">
        <f>IFERROR(VLOOKUP(H76,'Supplier name '!A:B, 2, FALSE), "")</f>
        <v>JRS PHARMA</v>
      </c>
    </row>
    <row r="77" spans="1:19">
      <c r="A77" s="77" t="s">
        <v>83</v>
      </c>
      <c r="B77" s="103">
        <v>2000</v>
      </c>
      <c r="C77" s="87" t="s">
        <v>7</v>
      </c>
      <c r="D77" s="103" t="s">
        <v>96</v>
      </c>
      <c r="E77" s="15">
        <v>10.3</v>
      </c>
      <c r="F77" s="87" t="s">
        <v>1718</v>
      </c>
      <c r="G77" s="77" t="s">
        <v>98</v>
      </c>
      <c r="H77" s="77" t="s">
        <v>59</v>
      </c>
      <c r="I77" s="73" t="str">
        <f t="shared" si="10"/>
        <v>Jan</v>
      </c>
      <c r="J77" s="74">
        <f>IF(F77="USD", E77, E77 * IFERROR(VLOOKUP(F77, EXCHANGE_RATE!A:B, 2, FALSE), "Currency not found"))</f>
        <v>11.021000000000001</v>
      </c>
      <c r="K77" s="74">
        <f t="shared" si="7"/>
        <v>11.03</v>
      </c>
      <c r="L77" s="14">
        <f>IF(C77="MTS", B77, B77 * IFERROR(VLOOKUP(C77, 'QTY_CONVERSIONS '!A:B, 2, FALSE), "Units not found"))</f>
        <v>2</v>
      </c>
      <c r="M77" s="75">
        <f t="shared" si="6"/>
        <v>22060</v>
      </c>
      <c r="N77" t="str">
        <f>IFERROR(VLOOKUP(D77, Product_Category!A:B, 2, FALSE), "Uncategorized")</f>
        <v>MCC</v>
      </c>
      <c r="O77" s="76">
        <f t="shared" si="8"/>
        <v>11.03</v>
      </c>
      <c r="P77" s="76">
        <f t="shared" si="9"/>
        <v>22.06</v>
      </c>
      <c r="Q77">
        <f t="shared" si="11"/>
        <v>2023</v>
      </c>
      <c r="R77" t="str">
        <f>IFERROR(VLOOKUP(G77,'Importer Name'!A:B, 2, FALSE), "")</f>
        <v>ZYDUS LIFESCIENCES</v>
      </c>
      <c r="S77" t="str">
        <f>IFERROR(VLOOKUP(H77,'Supplier name '!A:B, 2, FALSE), "")</f>
        <v>JRS PHARMA</v>
      </c>
    </row>
    <row r="78" spans="1:19">
      <c r="A78" s="77" t="s">
        <v>83</v>
      </c>
      <c r="B78" s="103">
        <v>2000</v>
      </c>
      <c r="C78" s="87" t="s">
        <v>7</v>
      </c>
      <c r="D78" s="103" t="s">
        <v>96</v>
      </c>
      <c r="E78" s="15">
        <v>10.3</v>
      </c>
      <c r="F78" s="87" t="s">
        <v>1718</v>
      </c>
      <c r="G78" s="77" t="s">
        <v>98</v>
      </c>
      <c r="H78" s="77" t="s">
        <v>59</v>
      </c>
      <c r="I78" s="73" t="str">
        <f t="shared" si="10"/>
        <v>Jan</v>
      </c>
      <c r="J78" s="74">
        <f>IF(F78="USD", E78, E78 * IFERROR(VLOOKUP(F78, EXCHANGE_RATE!A:B, 2, FALSE), "Currency not found"))</f>
        <v>11.021000000000001</v>
      </c>
      <c r="K78" s="74">
        <f t="shared" si="7"/>
        <v>11.03</v>
      </c>
      <c r="L78" s="14">
        <f>IF(C78="MTS", B78, B78 * IFERROR(VLOOKUP(C78, 'QTY_CONVERSIONS '!A:B, 2, FALSE), "Units not found"))</f>
        <v>2</v>
      </c>
      <c r="M78" s="75">
        <f t="shared" si="6"/>
        <v>22060</v>
      </c>
      <c r="N78" t="str">
        <f>IFERROR(VLOOKUP(D78, Product_Category!A:B, 2, FALSE), "Uncategorized")</f>
        <v>MCC</v>
      </c>
      <c r="O78" s="76">
        <f t="shared" si="8"/>
        <v>11.03</v>
      </c>
      <c r="P78" s="76">
        <f t="shared" si="9"/>
        <v>22.06</v>
      </c>
      <c r="Q78">
        <f t="shared" si="11"/>
        <v>2023</v>
      </c>
      <c r="R78" t="str">
        <f>IFERROR(VLOOKUP(G78,'Importer Name'!A:B, 2, FALSE), "")</f>
        <v>ZYDUS LIFESCIENCES</v>
      </c>
      <c r="S78" t="str">
        <f>IFERROR(VLOOKUP(H78,'Supplier name '!A:B, 2, FALSE), "")</f>
        <v>JRS PHARMA</v>
      </c>
    </row>
    <row r="79" spans="1:19">
      <c r="A79" s="77" t="s">
        <v>83</v>
      </c>
      <c r="B79" s="103">
        <v>1</v>
      </c>
      <c r="C79" s="87" t="s">
        <v>7</v>
      </c>
      <c r="D79" s="103" t="s">
        <v>19</v>
      </c>
      <c r="E79" s="15">
        <v>5</v>
      </c>
      <c r="F79" s="87" t="s">
        <v>1718</v>
      </c>
      <c r="G79" s="77" t="s">
        <v>30</v>
      </c>
      <c r="H79" s="77" t="s">
        <v>99</v>
      </c>
      <c r="I79" s="73" t="str">
        <f t="shared" si="10"/>
        <v>Jan</v>
      </c>
      <c r="J79" s="74">
        <f>IF(F79="USD", E79, E79 * IFERROR(VLOOKUP(F79, EXCHANGE_RATE!A:B, 2, FALSE), "Currency not found"))</f>
        <v>5.3500000000000005</v>
      </c>
      <c r="K79" s="74">
        <f t="shared" si="7"/>
        <v>5.35</v>
      </c>
      <c r="L79" s="14">
        <f>IF(C79="MTS", B79, B79 * IFERROR(VLOOKUP(C79, 'QTY_CONVERSIONS '!A:B, 2, FALSE), "Units not found"))</f>
        <v>1E-3</v>
      </c>
      <c r="M79" s="75">
        <f t="shared" si="6"/>
        <v>5.35</v>
      </c>
      <c r="N79" t="str">
        <f>IFERROR(VLOOKUP(D79, Product_Category!A:B, 2, FALSE), "Uncategorized")</f>
        <v>CMC</v>
      </c>
      <c r="O79" s="76">
        <f t="shared" si="8"/>
        <v>5.35</v>
      </c>
      <c r="P79" s="76">
        <f t="shared" si="9"/>
        <v>5.3499999999999997E-3</v>
      </c>
      <c r="Q79">
        <f t="shared" si="11"/>
        <v>2023</v>
      </c>
      <c r="R79" t="str">
        <f>IFERROR(VLOOKUP(G79,'Importer Name'!A:B, 2, FALSE), "")</f>
        <v>DANISCO (INDIA)</v>
      </c>
      <c r="S79" t="str">
        <f>IFERROR(VLOOKUP(H79,'Supplier name '!A:B, 2, FALSE), "")</f>
        <v>SGS NEDERLAND</v>
      </c>
    </row>
    <row r="80" spans="1:19">
      <c r="A80" s="77" t="s">
        <v>83</v>
      </c>
      <c r="B80" s="103">
        <v>1</v>
      </c>
      <c r="C80" s="87" t="s">
        <v>7</v>
      </c>
      <c r="D80" s="103" t="s">
        <v>100</v>
      </c>
      <c r="E80" s="15">
        <v>5</v>
      </c>
      <c r="F80" s="87" t="s">
        <v>1718</v>
      </c>
      <c r="G80" s="77" t="s">
        <v>30</v>
      </c>
      <c r="H80" s="77" t="s">
        <v>99</v>
      </c>
      <c r="I80" s="73" t="str">
        <f t="shared" si="10"/>
        <v>Jan</v>
      </c>
      <c r="J80" s="74">
        <f>IF(F80="USD", E80, E80 * IFERROR(VLOOKUP(F80, EXCHANGE_RATE!A:B, 2, FALSE), "Currency not found"))</f>
        <v>5.3500000000000005</v>
      </c>
      <c r="K80" s="74">
        <f t="shared" si="7"/>
        <v>5.35</v>
      </c>
      <c r="L80" s="14">
        <f>IF(C80="MTS", B80, B80 * IFERROR(VLOOKUP(C80, 'QTY_CONVERSIONS '!A:B, 2, FALSE), "Units not found"))</f>
        <v>1E-3</v>
      </c>
      <c r="M80" s="75">
        <f t="shared" si="6"/>
        <v>5.35</v>
      </c>
      <c r="N80" t="str">
        <f>IFERROR(VLOOKUP(D80, Product_Category!A:B, 2, FALSE), "Uncategorized")</f>
        <v>CMC</v>
      </c>
      <c r="O80" s="76">
        <f t="shared" si="8"/>
        <v>5.35</v>
      </c>
      <c r="P80" s="76">
        <f t="shared" si="9"/>
        <v>5.3499999999999997E-3</v>
      </c>
      <c r="Q80">
        <f t="shared" si="11"/>
        <v>2023</v>
      </c>
      <c r="R80" t="str">
        <f>IFERROR(VLOOKUP(G80,'Importer Name'!A:B, 2, FALSE), "")</f>
        <v>DANISCO (INDIA)</v>
      </c>
      <c r="S80" t="str">
        <f>IFERROR(VLOOKUP(H80,'Supplier name '!A:B, 2, FALSE), "")</f>
        <v>SGS NEDERLAND</v>
      </c>
    </row>
    <row r="81" spans="1:19">
      <c r="A81" s="77" t="s">
        <v>83</v>
      </c>
      <c r="B81" s="103">
        <v>1</v>
      </c>
      <c r="C81" s="87" t="s">
        <v>7</v>
      </c>
      <c r="D81" s="103" t="s">
        <v>100</v>
      </c>
      <c r="E81" s="15">
        <v>5</v>
      </c>
      <c r="F81" s="87" t="s">
        <v>1718</v>
      </c>
      <c r="G81" s="77" t="s">
        <v>30</v>
      </c>
      <c r="H81" s="77" t="s">
        <v>99</v>
      </c>
      <c r="I81" s="73" t="str">
        <f t="shared" si="10"/>
        <v>Jan</v>
      </c>
      <c r="J81" s="74">
        <f>IF(F81="USD", E81, E81 * IFERROR(VLOOKUP(F81, EXCHANGE_RATE!A:B, 2, FALSE), "Currency not found"))</f>
        <v>5.3500000000000005</v>
      </c>
      <c r="K81" s="74">
        <f t="shared" si="7"/>
        <v>5.35</v>
      </c>
      <c r="L81" s="14">
        <f>IF(C81="MTS", B81, B81 * IFERROR(VLOOKUP(C81, 'QTY_CONVERSIONS '!A:B, 2, FALSE), "Units not found"))</f>
        <v>1E-3</v>
      </c>
      <c r="M81" s="75">
        <f t="shared" si="6"/>
        <v>5.35</v>
      </c>
      <c r="N81" t="str">
        <f>IFERROR(VLOOKUP(D81, Product_Category!A:B, 2, FALSE), "Uncategorized")</f>
        <v>CMC</v>
      </c>
      <c r="O81" s="76">
        <f t="shared" si="8"/>
        <v>5.35</v>
      </c>
      <c r="P81" s="76">
        <f t="shared" si="9"/>
        <v>5.3499999999999997E-3</v>
      </c>
      <c r="Q81">
        <f t="shared" si="11"/>
        <v>2023</v>
      </c>
      <c r="R81" t="str">
        <f>IFERROR(VLOOKUP(G81,'Importer Name'!A:B, 2, FALSE), "")</f>
        <v>DANISCO (INDIA)</v>
      </c>
      <c r="S81" t="str">
        <f>IFERROR(VLOOKUP(H81,'Supplier name '!A:B, 2, FALSE), "")</f>
        <v>SGS NEDERLAND</v>
      </c>
    </row>
    <row r="82" spans="1:19">
      <c r="A82" s="77" t="s">
        <v>83</v>
      </c>
      <c r="B82" s="103">
        <v>1</v>
      </c>
      <c r="C82" s="87" t="s">
        <v>7</v>
      </c>
      <c r="D82" s="103" t="s">
        <v>100</v>
      </c>
      <c r="E82" s="15">
        <v>5</v>
      </c>
      <c r="F82" s="87" t="s">
        <v>1718</v>
      </c>
      <c r="G82" s="77" t="s">
        <v>30</v>
      </c>
      <c r="H82" s="77" t="s">
        <v>99</v>
      </c>
      <c r="I82" s="73" t="str">
        <f t="shared" si="10"/>
        <v>Jan</v>
      </c>
      <c r="J82" s="74">
        <f>IF(F82="USD", E82, E82 * IFERROR(VLOOKUP(F82, EXCHANGE_RATE!A:B, 2, FALSE), "Currency not found"))</f>
        <v>5.3500000000000005</v>
      </c>
      <c r="K82" s="74">
        <f t="shared" si="7"/>
        <v>5.35</v>
      </c>
      <c r="L82" s="14">
        <f>IF(C82="MTS", B82, B82 * IFERROR(VLOOKUP(C82, 'QTY_CONVERSIONS '!A:B, 2, FALSE), "Units not found"))</f>
        <v>1E-3</v>
      </c>
      <c r="M82" s="75">
        <f t="shared" si="6"/>
        <v>5.35</v>
      </c>
      <c r="N82" t="str">
        <f>IFERROR(VLOOKUP(D82, Product_Category!A:B, 2, FALSE), "Uncategorized")</f>
        <v>CMC</v>
      </c>
      <c r="O82" s="76">
        <f t="shared" si="8"/>
        <v>5.35</v>
      </c>
      <c r="P82" s="76">
        <f t="shared" si="9"/>
        <v>5.3499999999999997E-3</v>
      </c>
      <c r="Q82">
        <f t="shared" si="11"/>
        <v>2023</v>
      </c>
      <c r="R82" t="str">
        <f>IFERROR(VLOOKUP(G82,'Importer Name'!A:B, 2, FALSE), "")</f>
        <v>DANISCO (INDIA)</v>
      </c>
      <c r="S82" t="str">
        <f>IFERROR(VLOOKUP(H82,'Supplier name '!A:B, 2, FALSE), "")</f>
        <v>SGS NEDERLAND</v>
      </c>
    </row>
    <row r="83" spans="1:19">
      <c r="A83" s="77" t="s">
        <v>83</v>
      </c>
      <c r="B83" s="103">
        <v>5</v>
      </c>
      <c r="C83" s="87" t="s">
        <v>7</v>
      </c>
      <c r="D83" s="103" t="s">
        <v>100</v>
      </c>
      <c r="E83" s="15">
        <v>5</v>
      </c>
      <c r="F83" s="87" t="s">
        <v>1718</v>
      </c>
      <c r="G83" s="77" t="s">
        <v>30</v>
      </c>
      <c r="H83" s="77" t="s">
        <v>99</v>
      </c>
      <c r="I83" s="73" t="str">
        <f t="shared" si="10"/>
        <v>Jan</v>
      </c>
      <c r="J83" s="74">
        <f>IF(F83="USD", E83, E83 * IFERROR(VLOOKUP(F83, EXCHANGE_RATE!A:B, 2, FALSE), "Currency not found"))</f>
        <v>5.3500000000000005</v>
      </c>
      <c r="K83" s="74">
        <f t="shared" si="7"/>
        <v>5.35</v>
      </c>
      <c r="L83" s="14">
        <f>IF(C83="MTS", B83, B83 * IFERROR(VLOOKUP(C83, 'QTY_CONVERSIONS '!A:B, 2, FALSE), "Units not found"))</f>
        <v>5.0000000000000001E-3</v>
      </c>
      <c r="M83" s="75">
        <f t="shared" si="6"/>
        <v>26.75</v>
      </c>
      <c r="N83" t="str">
        <f>IFERROR(VLOOKUP(D83, Product_Category!A:B, 2, FALSE), "Uncategorized")</f>
        <v>CMC</v>
      </c>
      <c r="O83" s="76">
        <f t="shared" si="8"/>
        <v>5.35</v>
      </c>
      <c r="P83" s="76">
        <f t="shared" si="9"/>
        <v>2.6749999999999999E-2</v>
      </c>
      <c r="Q83">
        <f t="shared" si="11"/>
        <v>2023</v>
      </c>
      <c r="R83" t="str">
        <f>IFERROR(VLOOKUP(G83,'Importer Name'!A:B, 2, FALSE), "")</f>
        <v>DANISCO (INDIA)</v>
      </c>
      <c r="S83" t="str">
        <f>IFERROR(VLOOKUP(H83,'Supplier name '!A:B, 2, FALSE), "")</f>
        <v>SGS NEDERLAND</v>
      </c>
    </row>
    <row r="84" spans="1:19">
      <c r="A84" s="77" t="s">
        <v>83</v>
      </c>
      <c r="B84" s="103">
        <v>5</v>
      </c>
      <c r="C84" s="87" t="s">
        <v>7</v>
      </c>
      <c r="D84" s="103" t="s">
        <v>100</v>
      </c>
      <c r="E84" s="15">
        <v>5</v>
      </c>
      <c r="F84" s="87" t="s">
        <v>1718</v>
      </c>
      <c r="G84" s="77" t="s">
        <v>30</v>
      </c>
      <c r="H84" s="77" t="s">
        <v>99</v>
      </c>
      <c r="I84" s="73" t="str">
        <f t="shared" si="10"/>
        <v>Jan</v>
      </c>
      <c r="J84" s="74">
        <f>IF(F84="USD", E84, E84 * IFERROR(VLOOKUP(F84, EXCHANGE_RATE!A:B, 2, FALSE), "Currency not found"))</f>
        <v>5.3500000000000005</v>
      </c>
      <c r="K84" s="74">
        <f t="shared" si="7"/>
        <v>5.35</v>
      </c>
      <c r="L84" s="14">
        <f>IF(C84="MTS", B84, B84 * IFERROR(VLOOKUP(C84, 'QTY_CONVERSIONS '!A:B, 2, FALSE), "Units not found"))</f>
        <v>5.0000000000000001E-3</v>
      </c>
      <c r="M84" s="75">
        <f t="shared" si="6"/>
        <v>26.75</v>
      </c>
      <c r="N84" t="str">
        <f>IFERROR(VLOOKUP(D84, Product_Category!A:B, 2, FALSE), "Uncategorized")</f>
        <v>CMC</v>
      </c>
      <c r="O84" s="76">
        <f t="shared" si="8"/>
        <v>5.35</v>
      </c>
      <c r="P84" s="76">
        <f t="shared" si="9"/>
        <v>2.6749999999999999E-2</v>
      </c>
      <c r="Q84">
        <f t="shared" si="11"/>
        <v>2023</v>
      </c>
      <c r="R84" t="str">
        <f>IFERROR(VLOOKUP(G84,'Importer Name'!A:B, 2, FALSE), "")</f>
        <v>DANISCO (INDIA)</v>
      </c>
      <c r="S84" t="str">
        <f>IFERROR(VLOOKUP(H84,'Supplier name '!A:B, 2, FALSE), "")</f>
        <v>SGS NEDERLAND</v>
      </c>
    </row>
    <row r="85" spans="1:19">
      <c r="A85" s="77" t="s">
        <v>83</v>
      </c>
      <c r="B85" s="103">
        <v>65875</v>
      </c>
      <c r="C85" s="87" t="s">
        <v>7</v>
      </c>
      <c r="D85" s="103" t="s">
        <v>19</v>
      </c>
      <c r="E85" s="15">
        <v>1.9</v>
      </c>
      <c r="F85" s="87" t="s">
        <v>1718</v>
      </c>
      <c r="G85" s="77" t="s">
        <v>101</v>
      </c>
      <c r="H85" s="77" t="s">
        <v>102</v>
      </c>
      <c r="I85" s="73" t="str">
        <f t="shared" si="10"/>
        <v>Jan</v>
      </c>
      <c r="J85" s="74">
        <f>IF(F85="USD", E85, E85 * IFERROR(VLOOKUP(F85, EXCHANGE_RATE!A:B, 2, FALSE), "Currency not found"))</f>
        <v>2.0329999999999999</v>
      </c>
      <c r="K85" s="74">
        <f t="shared" si="7"/>
        <v>2.0399999999999996</v>
      </c>
      <c r="L85" s="14">
        <f>IF(C85="MTS", B85, B85 * IFERROR(VLOOKUP(C85, 'QTY_CONVERSIONS '!A:B, 2, FALSE), "Units not found"))</f>
        <v>65.875</v>
      </c>
      <c r="M85" s="75">
        <f t="shared" si="6"/>
        <v>134384.99999999997</v>
      </c>
      <c r="N85" t="str">
        <f>IFERROR(VLOOKUP(D85, Product_Category!A:B, 2, FALSE), "Uncategorized")</f>
        <v>CMC</v>
      </c>
      <c r="O85" s="76">
        <f t="shared" si="8"/>
        <v>2.0399999999999996</v>
      </c>
      <c r="P85" s="76">
        <f t="shared" si="9"/>
        <v>134.38499999999996</v>
      </c>
      <c r="Q85">
        <f t="shared" si="11"/>
        <v>2023</v>
      </c>
      <c r="R85" t="str">
        <f>IFERROR(VLOOKUP(G85,'Importer Name'!A:B, 2, FALSE), "")</f>
        <v>D.K. ENTERPRISES</v>
      </c>
      <c r="S85" t="str">
        <f>IFERROR(VLOOKUP(H85,'Supplier name '!A:B, 2, FALSE), "")</f>
        <v>UPM HANDELS</v>
      </c>
    </row>
    <row r="86" spans="1:19">
      <c r="A86" s="72" t="s">
        <v>83</v>
      </c>
      <c r="B86" s="107">
        <v>88100</v>
      </c>
      <c r="C86" s="88" t="s">
        <v>7</v>
      </c>
      <c r="D86" s="107" t="s">
        <v>19</v>
      </c>
      <c r="E86" s="13">
        <v>1.9</v>
      </c>
      <c r="F86" s="88" t="s">
        <v>1718</v>
      </c>
      <c r="G86" s="72" t="s">
        <v>101</v>
      </c>
      <c r="H86" s="72" t="s">
        <v>102</v>
      </c>
      <c r="I86" s="73" t="str">
        <f t="shared" si="10"/>
        <v>Jan</v>
      </c>
      <c r="J86" s="74">
        <f>IF(F86="USD", E86, E86 * IFERROR(VLOOKUP(F86, EXCHANGE_RATE!A:B, 2, FALSE), "Currency not found"))</f>
        <v>2.0329999999999999</v>
      </c>
      <c r="K86" s="74">
        <f t="shared" si="7"/>
        <v>2.0399999999999996</v>
      </c>
      <c r="L86" s="14">
        <f>IF(C86="MTS", B86, B86 * IFERROR(VLOOKUP(C86, 'QTY_CONVERSIONS '!A:B, 2, FALSE), "Units not found"))</f>
        <v>88.100000000000009</v>
      </c>
      <c r="M86" s="75">
        <f t="shared" si="6"/>
        <v>179723.99999999997</v>
      </c>
      <c r="N86" t="str">
        <f>IFERROR(VLOOKUP(D86, Product_Category!A:B, 2, FALSE), "Uncategorized")</f>
        <v>CMC</v>
      </c>
      <c r="O86" s="76">
        <f t="shared" si="8"/>
        <v>2.0399999999999996</v>
      </c>
      <c r="P86" s="76">
        <f t="shared" si="9"/>
        <v>179.72399999999999</v>
      </c>
      <c r="Q86">
        <f t="shared" si="11"/>
        <v>2023</v>
      </c>
      <c r="R86" t="str">
        <f>IFERROR(VLOOKUP(G86,'Importer Name'!A:B, 2, FALSE), "")</f>
        <v>D.K. ENTERPRISES</v>
      </c>
      <c r="S86" t="str">
        <f>IFERROR(VLOOKUP(H86,'Supplier name '!A:B, 2, FALSE), "")</f>
        <v>UPM HANDELS</v>
      </c>
    </row>
    <row r="87" spans="1:19">
      <c r="A87" s="77" t="s">
        <v>103</v>
      </c>
      <c r="B87" s="103">
        <v>2500</v>
      </c>
      <c r="C87" s="87" t="s">
        <v>7</v>
      </c>
      <c r="D87" s="103" t="s">
        <v>104</v>
      </c>
      <c r="E87" s="15">
        <v>3.1789999999999998</v>
      </c>
      <c r="F87" s="87" t="s">
        <v>9</v>
      </c>
      <c r="G87" s="77" t="s">
        <v>105</v>
      </c>
      <c r="H87" s="77" t="s">
        <v>106</v>
      </c>
      <c r="I87" s="73" t="str">
        <f t="shared" si="10"/>
        <v>Jan</v>
      </c>
      <c r="J87" s="74">
        <f>IF(F87="USD", E87, E87 * IFERROR(VLOOKUP(F87, EXCHANGE_RATE!A:B, 2, FALSE), "Currency not found"))</f>
        <v>3.1789999999999998</v>
      </c>
      <c r="K87" s="74">
        <f t="shared" si="7"/>
        <v>3.1799999999999997</v>
      </c>
      <c r="L87" s="14">
        <f>IF(C87="MTS", B87, B87 * IFERROR(VLOOKUP(C87, 'QTY_CONVERSIONS '!A:B, 2, FALSE), "Units not found"))</f>
        <v>2.5</v>
      </c>
      <c r="M87" s="75">
        <f t="shared" si="6"/>
        <v>7949.9999999999991</v>
      </c>
      <c r="N87" t="str">
        <f>IFERROR(VLOOKUP(D87, Product_Category!A:B, 2, FALSE), "Uncategorized")</f>
        <v>MAGNESIUM STEARATE</v>
      </c>
      <c r="O87" s="76">
        <f t="shared" si="8"/>
        <v>3.1799999999999997</v>
      </c>
      <c r="P87" s="76">
        <f t="shared" si="9"/>
        <v>7.9499999999999993</v>
      </c>
      <c r="Q87">
        <f t="shared" si="11"/>
        <v>2023</v>
      </c>
      <c r="R87" t="str">
        <f>IFERROR(VLOOKUP(G87,'Importer Name'!A:B, 2, FALSE), "")</f>
        <v>SUDEEP PHARMA</v>
      </c>
      <c r="S87" t="str">
        <f>IFERROR(VLOOKUP(H87,'Supplier name '!A:B, 2, FALSE), "")</f>
        <v>MICROCELLULOSE WEISSENBORN</v>
      </c>
    </row>
    <row r="88" spans="1:19">
      <c r="A88" s="72" t="s">
        <v>103</v>
      </c>
      <c r="B88" s="107">
        <v>275</v>
      </c>
      <c r="C88" s="88" t="s">
        <v>7</v>
      </c>
      <c r="D88" s="107" t="s">
        <v>104</v>
      </c>
      <c r="E88" s="13">
        <v>2.8719999999999999</v>
      </c>
      <c r="F88" s="88" t="s">
        <v>9</v>
      </c>
      <c r="G88" s="72" t="s">
        <v>105</v>
      </c>
      <c r="H88" s="72" t="s">
        <v>106</v>
      </c>
      <c r="I88" s="73" t="str">
        <f t="shared" si="10"/>
        <v>Jan</v>
      </c>
      <c r="J88" s="74">
        <f>IF(F88="USD", E88, E88 * IFERROR(VLOOKUP(F88, EXCHANGE_RATE!A:B, 2, FALSE), "Currency not found"))</f>
        <v>2.8719999999999999</v>
      </c>
      <c r="K88" s="74">
        <f t="shared" si="7"/>
        <v>2.88</v>
      </c>
      <c r="L88" s="14">
        <f>IF(C88="MTS", B88, B88 * IFERROR(VLOOKUP(C88, 'QTY_CONVERSIONS '!A:B, 2, FALSE), "Units not found"))</f>
        <v>0.27500000000000002</v>
      </c>
      <c r="M88" s="75">
        <f t="shared" si="6"/>
        <v>792</v>
      </c>
      <c r="N88" t="str">
        <f>IFERROR(VLOOKUP(D88, Product_Category!A:B, 2, FALSE), "Uncategorized")</f>
        <v>MAGNESIUM STEARATE</v>
      </c>
      <c r="O88" s="76">
        <f t="shared" si="8"/>
        <v>2.88</v>
      </c>
      <c r="P88" s="76">
        <f t="shared" si="9"/>
        <v>0.79200000000000004</v>
      </c>
      <c r="Q88">
        <f t="shared" si="11"/>
        <v>2023</v>
      </c>
      <c r="R88" t="str">
        <f>IFERROR(VLOOKUP(G88,'Importer Name'!A:B, 2, FALSE), "")</f>
        <v>SUDEEP PHARMA</v>
      </c>
      <c r="S88" t="str">
        <f>IFERROR(VLOOKUP(H88,'Supplier name '!A:B, 2, FALSE), "")</f>
        <v>MICROCELLULOSE WEISSENBORN</v>
      </c>
    </row>
    <row r="89" spans="1:19">
      <c r="A89" s="77" t="s">
        <v>107</v>
      </c>
      <c r="B89" s="103">
        <v>2500</v>
      </c>
      <c r="C89" s="87" t="s">
        <v>7</v>
      </c>
      <c r="D89" s="103" t="s">
        <v>108</v>
      </c>
      <c r="E89" s="15">
        <v>5.14</v>
      </c>
      <c r="F89" s="87" t="s">
        <v>9</v>
      </c>
      <c r="G89" s="77" t="s">
        <v>109</v>
      </c>
      <c r="H89" s="77" t="s">
        <v>110</v>
      </c>
      <c r="I89" s="73" t="str">
        <f t="shared" si="10"/>
        <v>Jan</v>
      </c>
      <c r="J89" s="74">
        <f>IF(F89="USD", E89, E89 * IFERROR(VLOOKUP(F89, EXCHANGE_RATE!A:B, 2, FALSE), "Currency not found"))</f>
        <v>5.14</v>
      </c>
      <c r="K89" s="74">
        <f t="shared" si="7"/>
        <v>5.14</v>
      </c>
      <c r="L89" s="14">
        <f>IF(C89="MTS", B89, B89 * IFERROR(VLOOKUP(C89, 'QTY_CONVERSIONS '!A:B, 2, FALSE), "Units not found"))</f>
        <v>2.5</v>
      </c>
      <c r="M89" s="75">
        <f t="shared" si="6"/>
        <v>12850</v>
      </c>
      <c r="N89" t="str">
        <f>IFERROR(VLOOKUP(D89, Product_Category!A:B, 2, FALSE), "Uncategorized")</f>
        <v>MCC</v>
      </c>
      <c r="O89" s="76">
        <f t="shared" si="8"/>
        <v>5.14</v>
      </c>
      <c r="P89" s="76">
        <f t="shared" si="9"/>
        <v>12.85</v>
      </c>
      <c r="Q89">
        <f t="shared" si="11"/>
        <v>2023</v>
      </c>
      <c r="R89" t="str">
        <f>IFERROR(VLOOKUP(G89,'Importer Name'!A:B, 2, FALSE), "")</f>
        <v>AUROBINDO PHARMA</v>
      </c>
      <c r="S89" t="str">
        <f>IFERROR(VLOOKUP(H89,'Supplier name '!A:B, 2, FALSE), "")</f>
        <v>DUPONT NUTRITION</v>
      </c>
    </row>
    <row r="90" spans="1:19">
      <c r="A90" s="77" t="s">
        <v>107</v>
      </c>
      <c r="B90" s="103">
        <v>7560</v>
      </c>
      <c r="C90" s="87" t="s">
        <v>7</v>
      </c>
      <c r="D90" s="103" t="s">
        <v>111</v>
      </c>
      <c r="E90" s="15">
        <v>5.19</v>
      </c>
      <c r="F90" s="87" t="s">
        <v>9</v>
      </c>
      <c r="G90" s="77" t="s">
        <v>109</v>
      </c>
      <c r="H90" s="77" t="s">
        <v>110</v>
      </c>
      <c r="I90" s="73" t="str">
        <f t="shared" si="10"/>
        <v>Jan</v>
      </c>
      <c r="J90" s="74">
        <f>IF(F90="USD", E90, E90 * IFERROR(VLOOKUP(F90, EXCHANGE_RATE!A:B, 2, FALSE), "Currency not found"))</f>
        <v>5.19</v>
      </c>
      <c r="K90" s="74">
        <f t="shared" si="7"/>
        <v>5.19</v>
      </c>
      <c r="L90" s="14">
        <f>IF(C90="MTS", B90, B90 * IFERROR(VLOOKUP(C90, 'QTY_CONVERSIONS '!A:B, 2, FALSE), "Units not found"))</f>
        <v>7.5600000000000005</v>
      </c>
      <c r="M90" s="75">
        <f t="shared" si="6"/>
        <v>39236.400000000001</v>
      </c>
      <c r="N90" t="str">
        <f>IFERROR(VLOOKUP(D90, Product_Category!A:B, 2, FALSE), "Uncategorized")</f>
        <v>MCC</v>
      </c>
      <c r="O90" s="76">
        <f t="shared" si="8"/>
        <v>5.19</v>
      </c>
      <c r="P90" s="76">
        <f t="shared" si="9"/>
        <v>39.236400000000003</v>
      </c>
      <c r="Q90">
        <f t="shared" si="11"/>
        <v>2023</v>
      </c>
      <c r="R90" t="str">
        <f>IFERROR(VLOOKUP(G90,'Importer Name'!A:B, 2, FALSE), "")</f>
        <v>AUROBINDO PHARMA</v>
      </c>
      <c r="S90" t="str">
        <f>IFERROR(VLOOKUP(H90,'Supplier name '!A:B, 2, FALSE), "")</f>
        <v>DUPONT NUTRITION</v>
      </c>
    </row>
    <row r="91" spans="1:19">
      <c r="A91" s="77" t="s">
        <v>107</v>
      </c>
      <c r="B91" s="103">
        <v>2100</v>
      </c>
      <c r="C91" s="87" t="s">
        <v>7</v>
      </c>
      <c r="D91" s="103" t="s">
        <v>108</v>
      </c>
      <c r="E91" s="15">
        <v>5.14</v>
      </c>
      <c r="F91" s="87" t="s">
        <v>9</v>
      </c>
      <c r="G91" s="77" t="s">
        <v>112</v>
      </c>
      <c r="H91" s="77" t="s">
        <v>110</v>
      </c>
      <c r="I91" s="73" t="str">
        <f t="shared" si="10"/>
        <v>Jan</v>
      </c>
      <c r="J91" s="74">
        <f>IF(F91="USD", E91, E91 * IFERROR(VLOOKUP(F91, EXCHANGE_RATE!A:B, 2, FALSE), "Currency not found"))</f>
        <v>5.14</v>
      </c>
      <c r="K91" s="74">
        <f t="shared" si="7"/>
        <v>5.14</v>
      </c>
      <c r="L91" s="14">
        <f>IF(C91="MTS", B91, B91 * IFERROR(VLOOKUP(C91, 'QTY_CONVERSIONS '!A:B, 2, FALSE), "Units not found"))</f>
        <v>2.1</v>
      </c>
      <c r="M91" s="75">
        <f t="shared" si="6"/>
        <v>10794</v>
      </c>
      <c r="N91" t="str">
        <f>IFERROR(VLOOKUP(D91, Product_Category!A:B, 2, FALSE), "Uncategorized")</f>
        <v>MCC</v>
      </c>
      <c r="O91" s="76">
        <f t="shared" si="8"/>
        <v>5.14</v>
      </c>
      <c r="P91" s="76">
        <f t="shared" si="9"/>
        <v>10.794</v>
      </c>
      <c r="Q91">
        <f t="shared" si="11"/>
        <v>2023</v>
      </c>
      <c r="R91" t="str">
        <f>IFERROR(VLOOKUP(G91,'Importer Name'!A:B, 2, FALSE), "")</f>
        <v>BLISS GVS</v>
      </c>
      <c r="S91" t="str">
        <f>IFERROR(VLOOKUP(H91,'Supplier name '!A:B, 2, FALSE), "")</f>
        <v>DUPONT NUTRITION</v>
      </c>
    </row>
    <row r="92" spans="1:19">
      <c r="A92" s="77" t="s">
        <v>107</v>
      </c>
      <c r="B92" s="103">
        <v>720</v>
      </c>
      <c r="C92" s="87" t="s">
        <v>7</v>
      </c>
      <c r="D92" s="103" t="s">
        <v>108</v>
      </c>
      <c r="E92" s="15">
        <v>5.03</v>
      </c>
      <c r="F92" s="87" t="s">
        <v>9</v>
      </c>
      <c r="G92" s="77" t="s">
        <v>113</v>
      </c>
      <c r="H92" s="77" t="s">
        <v>110</v>
      </c>
      <c r="I92" s="73" t="str">
        <f t="shared" si="10"/>
        <v>Jan</v>
      </c>
      <c r="J92" s="74">
        <f>IF(F92="USD", E92, E92 * IFERROR(VLOOKUP(F92, EXCHANGE_RATE!A:B, 2, FALSE), "Currency not found"))</f>
        <v>5.03</v>
      </c>
      <c r="K92" s="74">
        <f t="shared" si="7"/>
        <v>5.03</v>
      </c>
      <c r="L92" s="14">
        <f>IF(C92="MTS", B92, B92 * IFERROR(VLOOKUP(C92, 'QTY_CONVERSIONS '!A:B, 2, FALSE), "Units not found"))</f>
        <v>0.72</v>
      </c>
      <c r="M92" s="75">
        <f t="shared" si="6"/>
        <v>3621.6000000000004</v>
      </c>
      <c r="N92" t="str">
        <f>IFERROR(VLOOKUP(D92, Product_Category!A:B, 2, FALSE), "Uncategorized")</f>
        <v>MCC</v>
      </c>
      <c r="O92" s="76">
        <f t="shared" si="8"/>
        <v>5.03</v>
      </c>
      <c r="P92" s="76">
        <f t="shared" si="9"/>
        <v>3.6215999999999999</v>
      </c>
      <c r="Q92">
        <f t="shared" si="11"/>
        <v>2023</v>
      </c>
      <c r="R92" t="str">
        <f>IFERROR(VLOOKUP(G92,'Importer Name'!A:B, 2, FALSE), "")</f>
        <v>CIPLA LIMITED</v>
      </c>
      <c r="S92" t="str">
        <f>IFERROR(VLOOKUP(H92,'Supplier name '!A:B, 2, FALSE), "")</f>
        <v>DUPONT NUTRITION</v>
      </c>
    </row>
    <row r="93" spans="1:19">
      <c r="A93" s="77" t="s">
        <v>107</v>
      </c>
      <c r="B93" s="103">
        <v>15120</v>
      </c>
      <c r="C93" s="87" t="s">
        <v>7</v>
      </c>
      <c r="D93" s="103" t="s">
        <v>108</v>
      </c>
      <c r="E93" s="15">
        <v>5.03</v>
      </c>
      <c r="F93" s="87" t="s">
        <v>9</v>
      </c>
      <c r="G93" s="77" t="s">
        <v>113</v>
      </c>
      <c r="H93" s="77" t="s">
        <v>110</v>
      </c>
      <c r="I93" s="73" t="str">
        <f t="shared" si="10"/>
        <v>Jan</v>
      </c>
      <c r="J93" s="74">
        <f>IF(F93="USD", E93, E93 * IFERROR(VLOOKUP(F93, EXCHANGE_RATE!A:B, 2, FALSE), "Currency not found"))</f>
        <v>5.03</v>
      </c>
      <c r="K93" s="74">
        <f t="shared" si="7"/>
        <v>5.03</v>
      </c>
      <c r="L93" s="14">
        <f>IF(C93="MTS", B93, B93 * IFERROR(VLOOKUP(C93, 'QTY_CONVERSIONS '!A:B, 2, FALSE), "Units not found"))</f>
        <v>15.120000000000001</v>
      </c>
      <c r="M93" s="75">
        <f t="shared" si="6"/>
        <v>76053.600000000006</v>
      </c>
      <c r="N93" t="str">
        <f>IFERROR(VLOOKUP(D93, Product_Category!A:B, 2, FALSE), "Uncategorized")</f>
        <v>MCC</v>
      </c>
      <c r="O93" s="76">
        <f t="shared" si="8"/>
        <v>5.03</v>
      </c>
      <c r="P93" s="76">
        <f t="shared" si="9"/>
        <v>76.053600000000003</v>
      </c>
      <c r="Q93">
        <f t="shared" si="11"/>
        <v>2023</v>
      </c>
      <c r="R93" t="str">
        <f>IFERROR(VLOOKUP(G93,'Importer Name'!A:B, 2, FALSE), "")</f>
        <v>CIPLA LIMITED</v>
      </c>
      <c r="S93" t="str">
        <f>IFERROR(VLOOKUP(H93,'Supplier name '!A:B, 2, FALSE), "")</f>
        <v>DUPONT NUTRITION</v>
      </c>
    </row>
    <row r="94" spans="1:19">
      <c r="A94" s="77" t="s">
        <v>107</v>
      </c>
      <c r="B94" s="103">
        <v>5040</v>
      </c>
      <c r="C94" s="87" t="s">
        <v>7</v>
      </c>
      <c r="D94" s="103" t="s">
        <v>108</v>
      </c>
      <c r="E94" s="15">
        <v>4.53</v>
      </c>
      <c r="F94" s="87" t="s">
        <v>9</v>
      </c>
      <c r="G94" s="77" t="s">
        <v>113</v>
      </c>
      <c r="H94" s="77" t="s">
        <v>110</v>
      </c>
      <c r="I94" s="73" t="str">
        <f t="shared" si="10"/>
        <v>Jan</v>
      </c>
      <c r="J94" s="74">
        <f>IF(F94="USD", E94, E94 * IFERROR(VLOOKUP(F94, EXCHANGE_RATE!A:B, 2, FALSE), "Currency not found"))</f>
        <v>4.53</v>
      </c>
      <c r="K94" s="74">
        <f t="shared" si="7"/>
        <v>4.53</v>
      </c>
      <c r="L94" s="14">
        <f>IF(C94="MTS", B94, B94 * IFERROR(VLOOKUP(C94, 'QTY_CONVERSIONS '!A:B, 2, FALSE), "Units not found"))</f>
        <v>5.04</v>
      </c>
      <c r="M94" s="75">
        <f t="shared" si="6"/>
        <v>22831.200000000001</v>
      </c>
      <c r="N94" t="str">
        <f>IFERROR(VLOOKUP(D94, Product_Category!A:B, 2, FALSE), "Uncategorized")</f>
        <v>MCC</v>
      </c>
      <c r="O94" s="76">
        <f t="shared" si="8"/>
        <v>4.53</v>
      </c>
      <c r="P94" s="76">
        <f t="shared" si="9"/>
        <v>22.831200000000003</v>
      </c>
      <c r="Q94">
        <f t="shared" si="11"/>
        <v>2023</v>
      </c>
      <c r="R94" t="str">
        <f>IFERROR(VLOOKUP(G94,'Importer Name'!A:B, 2, FALSE), "")</f>
        <v>CIPLA LIMITED</v>
      </c>
      <c r="S94" t="str">
        <f>IFERROR(VLOOKUP(H94,'Supplier name '!A:B, 2, FALSE), "")</f>
        <v>DUPONT NUTRITION</v>
      </c>
    </row>
    <row r="95" spans="1:19">
      <c r="A95" s="77" t="s">
        <v>107</v>
      </c>
      <c r="B95" s="103">
        <v>15120</v>
      </c>
      <c r="C95" s="87" t="s">
        <v>7</v>
      </c>
      <c r="D95" s="103" t="s">
        <v>108</v>
      </c>
      <c r="E95" s="15">
        <v>5.03</v>
      </c>
      <c r="F95" s="87" t="s">
        <v>9</v>
      </c>
      <c r="G95" s="77" t="s">
        <v>113</v>
      </c>
      <c r="H95" s="77" t="s">
        <v>110</v>
      </c>
      <c r="I95" s="73" t="str">
        <f t="shared" si="10"/>
        <v>Jan</v>
      </c>
      <c r="J95" s="74">
        <f>IF(F95="USD", E95, E95 * IFERROR(VLOOKUP(F95, EXCHANGE_RATE!A:B, 2, FALSE), "Currency not found"))</f>
        <v>5.03</v>
      </c>
      <c r="K95" s="74">
        <f t="shared" si="7"/>
        <v>5.03</v>
      </c>
      <c r="L95" s="14">
        <f>IF(C95="MTS", B95, B95 * IFERROR(VLOOKUP(C95, 'QTY_CONVERSIONS '!A:B, 2, FALSE), "Units not found"))</f>
        <v>15.120000000000001</v>
      </c>
      <c r="M95" s="75">
        <f t="shared" si="6"/>
        <v>76053.600000000006</v>
      </c>
      <c r="N95" t="str">
        <f>IFERROR(VLOOKUP(D95, Product_Category!A:B, 2, FALSE), "Uncategorized")</f>
        <v>MCC</v>
      </c>
      <c r="O95" s="76">
        <f t="shared" si="8"/>
        <v>5.03</v>
      </c>
      <c r="P95" s="76">
        <f t="shared" si="9"/>
        <v>76.053600000000003</v>
      </c>
      <c r="Q95">
        <f t="shared" si="11"/>
        <v>2023</v>
      </c>
      <c r="R95" t="str">
        <f>IFERROR(VLOOKUP(G95,'Importer Name'!A:B, 2, FALSE), "")</f>
        <v>CIPLA LIMITED</v>
      </c>
      <c r="S95" t="str">
        <f>IFERROR(VLOOKUP(H95,'Supplier name '!A:B, 2, FALSE), "")</f>
        <v>DUPONT NUTRITION</v>
      </c>
    </row>
    <row r="96" spans="1:19">
      <c r="A96" s="77" t="s">
        <v>107</v>
      </c>
      <c r="B96" s="103">
        <v>720</v>
      </c>
      <c r="C96" s="87" t="s">
        <v>7</v>
      </c>
      <c r="D96" s="103" t="s">
        <v>108</v>
      </c>
      <c r="E96" s="15">
        <v>4.3099999999999996</v>
      </c>
      <c r="F96" s="87" t="s">
        <v>9</v>
      </c>
      <c r="G96" s="77" t="s">
        <v>113</v>
      </c>
      <c r="H96" s="77" t="s">
        <v>110</v>
      </c>
      <c r="I96" s="73" t="str">
        <f t="shared" si="10"/>
        <v>Jan</v>
      </c>
      <c r="J96" s="74">
        <f>IF(F96="USD", E96, E96 * IFERROR(VLOOKUP(F96, EXCHANGE_RATE!A:B, 2, FALSE), "Currency not found"))</f>
        <v>4.3099999999999996</v>
      </c>
      <c r="K96" s="74">
        <f t="shared" si="7"/>
        <v>4.3099999999999996</v>
      </c>
      <c r="L96" s="14">
        <f>IF(C96="MTS", B96, B96 * IFERROR(VLOOKUP(C96, 'QTY_CONVERSIONS '!A:B, 2, FALSE), "Units not found"))</f>
        <v>0.72</v>
      </c>
      <c r="M96" s="75">
        <f t="shared" si="6"/>
        <v>3103.2</v>
      </c>
      <c r="N96" t="str">
        <f>IFERROR(VLOOKUP(D96, Product_Category!A:B, 2, FALSE), "Uncategorized")</f>
        <v>MCC</v>
      </c>
      <c r="O96" s="76">
        <f t="shared" si="8"/>
        <v>4.3099999999999996</v>
      </c>
      <c r="P96" s="76">
        <f t="shared" si="9"/>
        <v>3.1031999999999997</v>
      </c>
      <c r="Q96">
        <f t="shared" si="11"/>
        <v>2023</v>
      </c>
      <c r="R96" t="str">
        <f>IFERROR(VLOOKUP(G96,'Importer Name'!A:B, 2, FALSE), "")</f>
        <v>CIPLA LIMITED</v>
      </c>
      <c r="S96" t="str">
        <f>IFERROR(VLOOKUP(H96,'Supplier name '!A:B, 2, FALSE), "")</f>
        <v>DUPONT NUTRITION</v>
      </c>
    </row>
    <row r="97" spans="1:19">
      <c r="A97" s="77" t="s">
        <v>107</v>
      </c>
      <c r="B97" s="103">
        <v>1080</v>
      </c>
      <c r="C97" s="87" t="s">
        <v>7</v>
      </c>
      <c r="D97" s="103" t="s">
        <v>108</v>
      </c>
      <c r="E97" s="15">
        <v>4.3099999999999996</v>
      </c>
      <c r="F97" s="87" t="s">
        <v>9</v>
      </c>
      <c r="G97" s="77" t="s">
        <v>113</v>
      </c>
      <c r="H97" s="77" t="s">
        <v>110</v>
      </c>
      <c r="I97" s="73" t="str">
        <f t="shared" si="10"/>
        <v>Jan</v>
      </c>
      <c r="J97" s="74">
        <f>IF(F97="USD", E97, E97 * IFERROR(VLOOKUP(F97, EXCHANGE_RATE!A:B, 2, FALSE), "Currency not found"))</f>
        <v>4.3099999999999996</v>
      </c>
      <c r="K97" s="74">
        <f t="shared" si="7"/>
        <v>4.3099999999999996</v>
      </c>
      <c r="L97" s="14">
        <f>IF(C97="MTS", B97, B97 * IFERROR(VLOOKUP(C97, 'QTY_CONVERSIONS '!A:B, 2, FALSE), "Units not found"))</f>
        <v>1.08</v>
      </c>
      <c r="M97" s="75">
        <f t="shared" si="6"/>
        <v>4654.7999999999993</v>
      </c>
      <c r="N97" t="str">
        <f>IFERROR(VLOOKUP(D97, Product_Category!A:B, 2, FALSE), "Uncategorized")</f>
        <v>MCC</v>
      </c>
      <c r="O97" s="76">
        <f t="shared" si="8"/>
        <v>4.3099999999999996</v>
      </c>
      <c r="P97" s="76">
        <f t="shared" si="9"/>
        <v>4.6547999999999998</v>
      </c>
      <c r="Q97">
        <f t="shared" si="11"/>
        <v>2023</v>
      </c>
      <c r="R97" t="str">
        <f>IFERROR(VLOOKUP(G97,'Importer Name'!A:B, 2, FALSE), "")</f>
        <v>CIPLA LIMITED</v>
      </c>
      <c r="S97" t="str">
        <f>IFERROR(VLOOKUP(H97,'Supplier name '!A:B, 2, FALSE), "")</f>
        <v>DUPONT NUTRITION</v>
      </c>
    </row>
    <row r="98" spans="1:19">
      <c r="A98" s="77" t="s">
        <v>107</v>
      </c>
      <c r="B98" s="103">
        <v>15120</v>
      </c>
      <c r="C98" s="87" t="s">
        <v>7</v>
      </c>
      <c r="D98" s="103" t="s">
        <v>108</v>
      </c>
      <c r="E98" s="15">
        <v>5.03</v>
      </c>
      <c r="F98" s="87" t="s">
        <v>9</v>
      </c>
      <c r="G98" s="77" t="s">
        <v>113</v>
      </c>
      <c r="H98" s="77" t="s">
        <v>110</v>
      </c>
      <c r="I98" s="73" t="str">
        <f t="shared" si="10"/>
        <v>Jan</v>
      </c>
      <c r="J98" s="74">
        <f>IF(F98="USD", E98, E98 * IFERROR(VLOOKUP(F98, EXCHANGE_RATE!A:B, 2, FALSE), "Currency not found"))</f>
        <v>5.03</v>
      </c>
      <c r="K98" s="74">
        <f t="shared" si="7"/>
        <v>5.03</v>
      </c>
      <c r="L98" s="14">
        <f>IF(C98="MTS", B98, B98 * IFERROR(VLOOKUP(C98, 'QTY_CONVERSIONS '!A:B, 2, FALSE), "Units not found"))</f>
        <v>15.120000000000001</v>
      </c>
      <c r="M98" s="75">
        <f t="shared" si="6"/>
        <v>76053.600000000006</v>
      </c>
      <c r="N98" t="str">
        <f>IFERROR(VLOOKUP(D98, Product_Category!A:B, 2, FALSE), "Uncategorized")</f>
        <v>MCC</v>
      </c>
      <c r="O98" s="76">
        <f t="shared" si="8"/>
        <v>5.03</v>
      </c>
      <c r="P98" s="76">
        <f t="shared" si="9"/>
        <v>76.053600000000003</v>
      </c>
      <c r="Q98">
        <f t="shared" si="11"/>
        <v>2023</v>
      </c>
      <c r="R98" t="str">
        <f>IFERROR(VLOOKUP(G98,'Importer Name'!A:B, 2, FALSE), "")</f>
        <v>CIPLA LIMITED</v>
      </c>
      <c r="S98" t="str">
        <f>IFERROR(VLOOKUP(H98,'Supplier name '!A:B, 2, FALSE), "")</f>
        <v>DUPONT NUTRITION</v>
      </c>
    </row>
    <row r="99" spans="1:19">
      <c r="A99" s="77" t="s">
        <v>107</v>
      </c>
      <c r="B99" s="103">
        <v>3240</v>
      </c>
      <c r="C99" s="87" t="s">
        <v>7</v>
      </c>
      <c r="D99" s="103" t="s">
        <v>111</v>
      </c>
      <c r="E99" s="15">
        <v>4.6900000000000004</v>
      </c>
      <c r="F99" s="87" t="s">
        <v>9</v>
      </c>
      <c r="G99" s="77" t="s">
        <v>113</v>
      </c>
      <c r="H99" s="77" t="s">
        <v>110</v>
      </c>
      <c r="I99" s="73" t="str">
        <f t="shared" si="10"/>
        <v>Jan</v>
      </c>
      <c r="J99" s="74">
        <f>IF(F99="USD", E99, E99 * IFERROR(VLOOKUP(F99, EXCHANGE_RATE!A:B, 2, FALSE), "Currency not found"))</f>
        <v>4.6900000000000004</v>
      </c>
      <c r="K99" s="74">
        <f t="shared" si="7"/>
        <v>4.6900000000000004</v>
      </c>
      <c r="L99" s="14">
        <f>IF(C99="MTS", B99, B99 * IFERROR(VLOOKUP(C99, 'QTY_CONVERSIONS '!A:B, 2, FALSE), "Units not found"))</f>
        <v>3.24</v>
      </c>
      <c r="M99" s="75">
        <f t="shared" si="6"/>
        <v>15195.6</v>
      </c>
      <c r="N99" t="str">
        <f>IFERROR(VLOOKUP(D99, Product_Category!A:B, 2, FALSE), "Uncategorized")</f>
        <v>MCC</v>
      </c>
      <c r="O99" s="76">
        <f t="shared" si="8"/>
        <v>4.6900000000000004</v>
      </c>
      <c r="P99" s="76">
        <f t="shared" si="9"/>
        <v>15.195600000000002</v>
      </c>
      <c r="Q99">
        <f t="shared" si="11"/>
        <v>2023</v>
      </c>
      <c r="R99" t="str">
        <f>IFERROR(VLOOKUP(G99,'Importer Name'!A:B, 2, FALSE), "")</f>
        <v>CIPLA LIMITED</v>
      </c>
      <c r="S99" t="str">
        <f>IFERROR(VLOOKUP(H99,'Supplier name '!A:B, 2, FALSE), "")</f>
        <v>DUPONT NUTRITION</v>
      </c>
    </row>
    <row r="100" spans="1:19">
      <c r="A100" s="77" t="s">
        <v>107</v>
      </c>
      <c r="B100" s="103">
        <v>5080</v>
      </c>
      <c r="C100" s="87" t="s">
        <v>7</v>
      </c>
      <c r="D100" s="103" t="s">
        <v>111</v>
      </c>
      <c r="E100" s="15">
        <v>4.6900000000000004</v>
      </c>
      <c r="F100" s="87" t="s">
        <v>9</v>
      </c>
      <c r="G100" s="77" t="s">
        <v>113</v>
      </c>
      <c r="H100" s="77" t="s">
        <v>110</v>
      </c>
      <c r="I100" s="73" t="str">
        <f t="shared" si="10"/>
        <v>Jan</v>
      </c>
      <c r="J100" s="74">
        <f>IF(F100="USD", E100, E100 * IFERROR(VLOOKUP(F100, EXCHANGE_RATE!A:B, 2, FALSE), "Currency not found"))</f>
        <v>4.6900000000000004</v>
      </c>
      <c r="K100" s="74">
        <f t="shared" si="7"/>
        <v>4.6900000000000004</v>
      </c>
      <c r="L100" s="14">
        <f>IF(C100="MTS", B100, B100 * IFERROR(VLOOKUP(C100, 'QTY_CONVERSIONS '!A:B, 2, FALSE), "Units not found"))</f>
        <v>5.08</v>
      </c>
      <c r="M100" s="75">
        <f t="shared" si="6"/>
        <v>23825.200000000001</v>
      </c>
      <c r="N100" t="str">
        <f>IFERROR(VLOOKUP(D100, Product_Category!A:B, 2, FALSE), "Uncategorized")</f>
        <v>MCC</v>
      </c>
      <c r="O100" s="76">
        <f t="shared" si="8"/>
        <v>4.6900000000000004</v>
      </c>
      <c r="P100" s="76">
        <f t="shared" si="9"/>
        <v>23.825200000000002</v>
      </c>
      <c r="Q100">
        <f t="shared" si="11"/>
        <v>2023</v>
      </c>
      <c r="R100" t="str">
        <f>IFERROR(VLOOKUP(G100,'Importer Name'!A:B, 2, FALSE), "")</f>
        <v>CIPLA LIMITED</v>
      </c>
      <c r="S100" t="str">
        <f>IFERROR(VLOOKUP(H100,'Supplier name '!A:B, 2, FALSE), "")</f>
        <v>DUPONT NUTRITION</v>
      </c>
    </row>
    <row r="101" spans="1:19">
      <c r="A101" s="77" t="s">
        <v>107</v>
      </c>
      <c r="B101" s="103">
        <v>5040</v>
      </c>
      <c r="C101" s="87" t="s">
        <v>7</v>
      </c>
      <c r="D101" s="103" t="s">
        <v>111</v>
      </c>
      <c r="E101" s="15">
        <v>4.6900000000000004</v>
      </c>
      <c r="F101" s="87" t="s">
        <v>9</v>
      </c>
      <c r="G101" s="77" t="s">
        <v>113</v>
      </c>
      <c r="H101" s="77" t="s">
        <v>110</v>
      </c>
      <c r="I101" s="73" t="str">
        <f t="shared" si="10"/>
        <v>Jan</v>
      </c>
      <c r="J101" s="74">
        <f>IF(F101="USD", E101, E101 * IFERROR(VLOOKUP(F101, EXCHANGE_RATE!A:B, 2, FALSE), "Currency not found"))</f>
        <v>4.6900000000000004</v>
      </c>
      <c r="K101" s="74">
        <f t="shared" si="7"/>
        <v>4.6900000000000004</v>
      </c>
      <c r="L101" s="14">
        <f>IF(C101="MTS", B101, B101 * IFERROR(VLOOKUP(C101, 'QTY_CONVERSIONS '!A:B, 2, FALSE), "Units not found"))</f>
        <v>5.04</v>
      </c>
      <c r="M101" s="75">
        <f t="shared" si="6"/>
        <v>23637.600000000002</v>
      </c>
      <c r="N101" t="str">
        <f>IFERROR(VLOOKUP(D101, Product_Category!A:B, 2, FALSE), "Uncategorized")</f>
        <v>MCC</v>
      </c>
      <c r="O101" s="76">
        <f t="shared" si="8"/>
        <v>4.6900000000000004</v>
      </c>
      <c r="P101" s="76">
        <f t="shared" si="9"/>
        <v>23.637600000000003</v>
      </c>
      <c r="Q101">
        <f t="shared" si="11"/>
        <v>2023</v>
      </c>
      <c r="R101" t="str">
        <f>IFERROR(VLOOKUP(G101,'Importer Name'!A:B, 2, FALSE), "")</f>
        <v>CIPLA LIMITED</v>
      </c>
      <c r="S101" t="str">
        <f>IFERROR(VLOOKUP(H101,'Supplier name '!A:B, 2, FALSE), "")</f>
        <v>DUPONT NUTRITION</v>
      </c>
    </row>
    <row r="102" spans="1:19">
      <c r="A102" s="77" t="s">
        <v>107</v>
      </c>
      <c r="B102" s="103">
        <v>5040</v>
      </c>
      <c r="C102" s="87" t="s">
        <v>7</v>
      </c>
      <c r="D102" s="103" t="s">
        <v>111</v>
      </c>
      <c r="E102" s="15">
        <v>4.6900000000000004</v>
      </c>
      <c r="F102" s="87" t="s">
        <v>9</v>
      </c>
      <c r="G102" s="77" t="s">
        <v>113</v>
      </c>
      <c r="H102" s="77" t="s">
        <v>110</v>
      </c>
      <c r="I102" s="73" t="str">
        <f t="shared" si="10"/>
        <v>Jan</v>
      </c>
      <c r="J102" s="74">
        <f>IF(F102="USD", E102, E102 * IFERROR(VLOOKUP(F102, EXCHANGE_RATE!A:B, 2, FALSE), "Currency not found"))</f>
        <v>4.6900000000000004</v>
      </c>
      <c r="K102" s="74">
        <f t="shared" si="7"/>
        <v>4.6900000000000004</v>
      </c>
      <c r="L102" s="14">
        <f>IF(C102="MTS", B102, B102 * IFERROR(VLOOKUP(C102, 'QTY_CONVERSIONS '!A:B, 2, FALSE), "Units not found"))</f>
        <v>5.04</v>
      </c>
      <c r="M102" s="75">
        <f t="shared" si="6"/>
        <v>23637.600000000002</v>
      </c>
      <c r="N102" t="str">
        <f>IFERROR(VLOOKUP(D102, Product_Category!A:B, 2, FALSE), "Uncategorized")</f>
        <v>MCC</v>
      </c>
      <c r="O102" s="76">
        <f t="shared" si="8"/>
        <v>4.6900000000000004</v>
      </c>
      <c r="P102" s="76">
        <f t="shared" si="9"/>
        <v>23.637600000000003</v>
      </c>
      <c r="Q102">
        <f t="shared" si="11"/>
        <v>2023</v>
      </c>
      <c r="R102" t="str">
        <f>IFERROR(VLOOKUP(G102,'Importer Name'!A:B, 2, FALSE), "")</f>
        <v>CIPLA LIMITED</v>
      </c>
      <c r="S102" t="str">
        <f>IFERROR(VLOOKUP(H102,'Supplier name '!A:B, 2, FALSE), "")</f>
        <v>DUPONT NUTRITION</v>
      </c>
    </row>
    <row r="103" spans="1:19">
      <c r="A103" s="77" t="s">
        <v>107</v>
      </c>
      <c r="B103" s="103">
        <v>15120</v>
      </c>
      <c r="C103" s="87" t="s">
        <v>7</v>
      </c>
      <c r="D103" s="103" t="s">
        <v>111</v>
      </c>
      <c r="E103" s="15">
        <v>5.19</v>
      </c>
      <c r="F103" s="87" t="s">
        <v>9</v>
      </c>
      <c r="G103" s="77" t="s">
        <v>113</v>
      </c>
      <c r="H103" s="77" t="s">
        <v>110</v>
      </c>
      <c r="I103" s="73" t="str">
        <f t="shared" si="10"/>
        <v>Jan</v>
      </c>
      <c r="J103" s="74">
        <f>IF(F103="USD", E103, E103 * IFERROR(VLOOKUP(F103, EXCHANGE_RATE!A:B, 2, FALSE), "Currency not found"))</f>
        <v>5.19</v>
      </c>
      <c r="K103" s="74">
        <f t="shared" si="7"/>
        <v>5.19</v>
      </c>
      <c r="L103" s="14">
        <f>IF(C103="MTS", B103, B103 * IFERROR(VLOOKUP(C103, 'QTY_CONVERSIONS '!A:B, 2, FALSE), "Units not found"))</f>
        <v>15.120000000000001</v>
      </c>
      <c r="M103" s="75">
        <f t="shared" si="6"/>
        <v>78472.800000000003</v>
      </c>
      <c r="N103" t="str">
        <f>IFERROR(VLOOKUP(D103, Product_Category!A:B, 2, FALSE), "Uncategorized")</f>
        <v>MCC</v>
      </c>
      <c r="O103" s="76">
        <f t="shared" si="8"/>
        <v>5.19</v>
      </c>
      <c r="P103" s="76">
        <f t="shared" si="9"/>
        <v>78.472800000000007</v>
      </c>
      <c r="Q103">
        <f t="shared" si="11"/>
        <v>2023</v>
      </c>
      <c r="R103" t="str">
        <f>IFERROR(VLOOKUP(G103,'Importer Name'!A:B, 2, FALSE), "")</f>
        <v>CIPLA LIMITED</v>
      </c>
      <c r="S103" t="str">
        <f>IFERROR(VLOOKUP(H103,'Supplier name '!A:B, 2, FALSE), "")</f>
        <v>DUPONT NUTRITION</v>
      </c>
    </row>
    <row r="104" spans="1:19">
      <c r="A104" s="77" t="s">
        <v>107</v>
      </c>
      <c r="B104" s="103">
        <v>15120</v>
      </c>
      <c r="C104" s="87" t="s">
        <v>7</v>
      </c>
      <c r="D104" s="103" t="s">
        <v>111</v>
      </c>
      <c r="E104" s="15">
        <v>5.19</v>
      </c>
      <c r="F104" s="87" t="s">
        <v>9</v>
      </c>
      <c r="G104" s="77" t="s">
        <v>113</v>
      </c>
      <c r="H104" s="77" t="s">
        <v>110</v>
      </c>
      <c r="I104" s="73" t="str">
        <f t="shared" si="10"/>
        <v>Jan</v>
      </c>
      <c r="J104" s="74">
        <f>IF(F104="USD", E104, E104 * IFERROR(VLOOKUP(F104, EXCHANGE_RATE!A:B, 2, FALSE), "Currency not found"))</f>
        <v>5.19</v>
      </c>
      <c r="K104" s="74">
        <f t="shared" si="7"/>
        <v>5.19</v>
      </c>
      <c r="L104" s="14">
        <f>IF(C104="MTS", B104, B104 * IFERROR(VLOOKUP(C104, 'QTY_CONVERSIONS '!A:B, 2, FALSE), "Units not found"))</f>
        <v>15.120000000000001</v>
      </c>
      <c r="M104" s="75">
        <f t="shared" si="6"/>
        <v>78472.800000000003</v>
      </c>
      <c r="N104" t="str">
        <f>IFERROR(VLOOKUP(D104, Product_Category!A:B, 2, FALSE), "Uncategorized")</f>
        <v>MCC</v>
      </c>
      <c r="O104" s="76">
        <f t="shared" si="8"/>
        <v>5.19</v>
      </c>
      <c r="P104" s="76">
        <f t="shared" si="9"/>
        <v>78.472800000000007</v>
      </c>
      <c r="Q104">
        <f t="shared" si="11"/>
        <v>2023</v>
      </c>
      <c r="R104" t="str">
        <f>IFERROR(VLOOKUP(G104,'Importer Name'!A:B, 2, FALSE), "")</f>
        <v>CIPLA LIMITED</v>
      </c>
      <c r="S104" t="str">
        <f>IFERROR(VLOOKUP(H104,'Supplier name '!A:B, 2, FALSE), "")</f>
        <v>DUPONT NUTRITION</v>
      </c>
    </row>
    <row r="105" spans="1:19">
      <c r="A105" s="77" t="s">
        <v>107</v>
      </c>
      <c r="B105" s="103">
        <v>15120</v>
      </c>
      <c r="C105" s="87" t="s">
        <v>7</v>
      </c>
      <c r="D105" s="103" t="s">
        <v>111</v>
      </c>
      <c r="E105" s="15">
        <v>5.19</v>
      </c>
      <c r="F105" s="87" t="s">
        <v>9</v>
      </c>
      <c r="G105" s="77" t="s">
        <v>113</v>
      </c>
      <c r="H105" s="77" t="s">
        <v>110</v>
      </c>
      <c r="I105" s="73" t="str">
        <f t="shared" si="10"/>
        <v>Jan</v>
      </c>
      <c r="J105" s="74">
        <f>IF(F105="USD", E105, E105 * IFERROR(VLOOKUP(F105, EXCHANGE_RATE!A:B, 2, FALSE), "Currency not found"))</f>
        <v>5.19</v>
      </c>
      <c r="K105" s="74">
        <f t="shared" si="7"/>
        <v>5.19</v>
      </c>
      <c r="L105" s="14">
        <f>IF(C105="MTS", B105, B105 * IFERROR(VLOOKUP(C105, 'QTY_CONVERSIONS '!A:B, 2, FALSE), "Units not found"))</f>
        <v>15.120000000000001</v>
      </c>
      <c r="M105" s="75">
        <f t="shared" si="6"/>
        <v>78472.800000000003</v>
      </c>
      <c r="N105" t="str">
        <f>IFERROR(VLOOKUP(D105, Product_Category!A:B, 2, FALSE), "Uncategorized")</f>
        <v>MCC</v>
      </c>
      <c r="O105" s="76">
        <f t="shared" si="8"/>
        <v>5.19</v>
      </c>
      <c r="P105" s="76">
        <f t="shared" si="9"/>
        <v>78.472800000000007</v>
      </c>
      <c r="Q105">
        <f t="shared" si="11"/>
        <v>2023</v>
      </c>
      <c r="R105" t="str">
        <f>IFERROR(VLOOKUP(G105,'Importer Name'!A:B, 2, FALSE), "")</f>
        <v>CIPLA LIMITED</v>
      </c>
      <c r="S105" t="str">
        <f>IFERROR(VLOOKUP(H105,'Supplier name '!A:B, 2, FALSE), "")</f>
        <v>DUPONT NUTRITION</v>
      </c>
    </row>
    <row r="106" spans="1:19">
      <c r="A106" s="77" t="s">
        <v>107</v>
      </c>
      <c r="B106" s="103">
        <v>15120</v>
      </c>
      <c r="C106" s="87" t="s">
        <v>7</v>
      </c>
      <c r="D106" s="103" t="s">
        <v>111</v>
      </c>
      <c r="E106" s="15">
        <v>5.19</v>
      </c>
      <c r="F106" s="87" t="s">
        <v>9</v>
      </c>
      <c r="G106" s="77" t="s">
        <v>113</v>
      </c>
      <c r="H106" s="77" t="s">
        <v>110</v>
      </c>
      <c r="I106" s="73" t="str">
        <f t="shared" si="10"/>
        <v>Jan</v>
      </c>
      <c r="J106" s="74">
        <f>IF(F106="USD", E106, E106 * IFERROR(VLOOKUP(F106, EXCHANGE_RATE!A:B, 2, FALSE), "Currency not found"))</f>
        <v>5.19</v>
      </c>
      <c r="K106" s="74">
        <f t="shared" si="7"/>
        <v>5.19</v>
      </c>
      <c r="L106" s="14">
        <f>IF(C106="MTS", B106, B106 * IFERROR(VLOOKUP(C106, 'QTY_CONVERSIONS '!A:B, 2, FALSE), "Units not found"))</f>
        <v>15.120000000000001</v>
      </c>
      <c r="M106" s="75">
        <f t="shared" si="6"/>
        <v>78472.800000000003</v>
      </c>
      <c r="N106" t="str">
        <f>IFERROR(VLOOKUP(D106, Product_Category!A:B, 2, FALSE), "Uncategorized")</f>
        <v>MCC</v>
      </c>
      <c r="O106" s="76">
        <f t="shared" si="8"/>
        <v>5.19</v>
      </c>
      <c r="P106" s="76">
        <f t="shared" si="9"/>
        <v>78.472800000000007</v>
      </c>
      <c r="Q106">
        <f t="shared" si="11"/>
        <v>2023</v>
      </c>
      <c r="R106" t="str">
        <f>IFERROR(VLOOKUP(G106,'Importer Name'!A:B, 2, FALSE), "")</f>
        <v>CIPLA LIMITED</v>
      </c>
      <c r="S106" t="str">
        <f>IFERROR(VLOOKUP(H106,'Supplier name '!A:B, 2, FALSE), "")</f>
        <v>DUPONT NUTRITION</v>
      </c>
    </row>
    <row r="107" spans="1:19">
      <c r="A107" s="77" t="s">
        <v>107</v>
      </c>
      <c r="B107" s="103">
        <v>8280</v>
      </c>
      <c r="C107" s="87" t="s">
        <v>7</v>
      </c>
      <c r="D107" s="103" t="s">
        <v>111</v>
      </c>
      <c r="E107" s="15">
        <v>5.19</v>
      </c>
      <c r="F107" s="87" t="s">
        <v>9</v>
      </c>
      <c r="G107" s="77" t="s">
        <v>113</v>
      </c>
      <c r="H107" s="77" t="s">
        <v>110</v>
      </c>
      <c r="I107" s="73" t="str">
        <f t="shared" si="10"/>
        <v>Jan</v>
      </c>
      <c r="J107" s="74">
        <f>IF(F107="USD", E107, E107 * IFERROR(VLOOKUP(F107, EXCHANGE_RATE!A:B, 2, FALSE), "Currency not found"))</f>
        <v>5.19</v>
      </c>
      <c r="K107" s="74">
        <f t="shared" si="7"/>
        <v>5.19</v>
      </c>
      <c r="L107" s="14">
        <f>IF(C107="MTS", B107, B107 * IFERROR(VLOOKUP(C107, 'QTY_CONVERSIONS '!A:B, 2, FALSE), "Units not found"))</f>
        <v>8.2799999999999994</v>
      </c>
      <c r="M107" s="75">
        <f t="shared" si="6"/>
        <v>42973.200000000004</v>
      </c>
      <c r="N107" t="str">
        <f>IFERROR(VLOOKUP(D107, Product_Category!A:B, 2, FALSE), "Uncategorized")</f>
        <v>MCC</v>
      </c>
      <c r="O107" s="76">
        <f t="shared" si="8"/>
        <v>5.19</v>
      </c>
      <c r="P107" s="76">
        <f t="shared" si="9"/>
        <v>42.973199999999999</v>
      </c>
      <c r="Q107">
        <f t="shared" si="11"/>
        <v>2023</v>
      </c>
      <c r="R107" t="str">
        <f>IFERROR(VLOOKUP(G107,'Importer Name'!A:B, 2, FALSE), "")</f>
        <v>CIPLA LIMITED</v>
      </c>
      <c r="S107" t="str">
        <f>IFERROR(VLOOKUP(H107,'Supplier name '!A:B, 2, FALSE), "")</f>
        <v>DUPONT NUTRITION</v>
      </c>
    </row>
    <row r="108" spans="1:19">
      <c r="A108" s="77" t="s">
        <v>107</v>
      </c>
      <c r="B108" s="103">
        <v>2160</v>
      </c>
      <c r="C108" s="87" t="s">
        <v>7</v>
      </c>
      <c r="D108" s="103" t="s">
        <v>111</v>
      </c>
      <c r="E108" s="15">
        <v>4.6900000000000004</v>
      </c>
      <c r="F108" s="87" t="s">
        <v>9</v>
      </c>
      <c r="G108" s="77" t="s">
        <v>113</v>
      </c>
      <c r="H108" s="77" t="s">
        <v>110</v>
      </c>
      <c r="I108" s="73" t="str">
        <f t="shared" si="10"/>
        <v>Jan</v>
      </c>
      <c r="J108" s="74">
        <f>IF(F108="USD", E108, E108 * IFERROR(VLOOKUP(F108, EXCHANGE_RATE!A:B, 2, FALSE), "Currency not found"))</f>
        <v>4.6900000000000004</v>
      </c>
      <c r="K108" s="74">
        <f t="shared" si="7"/>
        <v>4.6900000000000004</v>
      </c>
      <c r="L108" s="14">
        <f>IF(C108="MTS", B108, B108 * IFERROR(VLOOKUP(C108, 'QTY_CONVERSIONS '!A:B, 2, FALSE), "Units not found"))</f>
        <v>2.16</v>
      </c>
      <c r="M108" s="75">
        <f t="shared" si="6"/>
        <v>10130.400000000001</v>
      </c>
      <c r="N108" t="str">
        <f>IFERROR(VLOOKUP(D108, Product_Category!A:B, 2, FALSE), "Uncategorized")</f>
        <v>MCC</v>
      </c>
      <c r="O108" s="76">
        <f t="shared" si="8"/>
        <v>4.6900000000000004</v>
      </c>
      <c r="P108" s="76">
        <f t="shared" si="9"/>
        <v>10.130400000000002</v>
      </c>
      <c r="Q108">
        <f t="shared" si="11"/>
        <v>2023</v>
      </c>
      <c r="R108" t="str">
        <f>IFERROR(VLOOKUP(G108,'Importer Name'!A:B, 2, FALSE), "")</f>
        <v>CIPLA LIMITED</v>
      </c>
      <c r="S108" t="str">
        <f>IFERROR(VLOOKUP(H108,'Supplier name '!A:B, 2, FALSE), "")</f>
        <v>DUPONT NUTRITION</v>
      </c>
    </row>
    <row r="109" spans="1:19">
      <c r="A109" s="77" t="s">
        <v>107</v>
      </c>
      <c r="B109" s="103">
        <v>1800</v>
      </c>
      <c r="C109" s="87" t="s">
        <v>7</v>
      </c>
      <c r="D109" s="103" t="s">
        <v>111</v>
      </c>
      <c r="E109" s="15">
        <v>4.6900000000000004</v>
      </c>
      <c r="F109" s="87" t="s">
        <v>9</v>
      </c>
      <c r="G109" s="77" t="s">
        <v>113</v>
      </c>
      <c r="H109" s="77" t="s">
        <v>110</v>
      </c>
      <c r="I109" s="73" t="str">
        <f t="shared" si="10"/>
        <v>Jan</v>
      </c>
      <c r="J109" s="74">
        <f>IF(F109="USD", E109, E109 * IFERROR(VLOOKUP(F109, EXCHANGE_RATE!A:B, 2, FALSE), "Currency not found"))</f>
        <v>4.6900000000000004</v>
      </c>
      <c r="K109" s="74">
        <f t="shared" si="7"/>
        <v>4.6900000000000004</v>
      </c>
      <c r="L109" s="14">
        <f>IF(C109="MTS", B109, B109 * IFERROR(VLOOKUP(C109, 'QTY_CONVERSIONS '!A:B, 2, FALSE), "Units not found"))</f>
        <v>1.8</v>
      </c>
      <c r="M109" s="75">
        <f t="shared" si="6"/>
        <v>8442</v>
      </c>
      <c r="N109" t="str">
        <f>IFERROR(VLOOKUP(D109, Product_Category!A:B, 2, FALSE), "Uncategorized")</f>
        <v>MCC</v>
      </c>
      <c r="O109" s="76">
        <f t="shared" si="8"/>
        <v>4.6900000000000004</v>
      </c>
      <c r="P109" s="76">
        <f t="shared" si="9"/>
        <v>8.4420000000000002</v>
      </c>
      <c r="Q109">
        <f t="shared" si="11"/>
        <v>2023</v>
      </c>
      <c r="R109" t="str">
        <f>IFERROR(VLOOKUP(G109,'Importer Name'!A:B, 2, FALSE), "")</f>
        <v>CIPLA LIMITED</v>
      </c>
      <c r="S109" t="str">
        <f>IFERROR(VLOOKUP(H109,'Supplier name '!A:B, 2, FALSE), "")</f>
        <v>DUPONT NUTRITION</v>
      </c>
    </row>
    <row r="110" spans="1:19">
      <c r="A110" s="77" t="s">
        <v>107</v>
      </c>
      <c r="B110" s="103">
        <v>1187.5</v>
      </c>
      <c r="C110" s="87" t="s">
        <v>7</v>
      </c>
      <c r="D110" s="103" t="s">
        <v>108</v>
      </c>
      <c r="E110" s="15">
        <v>5.14</v>
      </c>
      <c r="F110" s="87" t="s">
        <v>9</v>
      </c>
      <c r="G110" s="77" t="s">
        <v>114</v>
      </c>
      <c r="H110" s="77" t="s">
        <v>110</v>
      </c>
      <c r="I110" s="73" t="str">
        <f t="shared" si="10"/>
        <v>Jan</v>
      </c>
      <c r="J110" s="74">
        <f>IF(F110="USD", E110, E110 * IFERROR(VLOOKUP(F110, EXCHANGE_RATE!A:B, 2, FALSE), "Currency not found"))</f>
        <v>5.14</v>
      </c>
      <c r="K110" s="74">
        <f t="shared" si="7"/>
        <v>5.14</v>
      </c>
      <c r="L110" s="14">
        <f>IF(C110="MTS", B110, B110 * IFERROR(VLOOKUP(C110, 'QTY_CONVERSIONS '!A:B, 2, FALSE), "Units not found"))</f>
        <v>1.1875</v>
      </c>
      <c r="M110" s="75">
        <f t="shared" si="6"/>
        <v>6103.75</v>
      </c>
      <c r="N110" t="str">
        <f>IFERROR(VLOOKUP(D110, Product_Category!A:B, 2, FALSE), "Uncategorized")</f>
        <v>MCC</v>
      </c>
      <c r="O110" s="76">
        <f t="shared" si="8"/>
        <v>5.14</v>
      </c>
      <c r="P110" s="76">
        <f t="shared" si="9"/>
        <v>6.1037499999999998</v>
      </c>
      <c r="Q110">
        <f t="shared" si="11"/>
        <v>2023</v>
      </c>
      <c r="R110" t="str">
        <f>IFERROR(VLOOKUP(G110,'Importer Name'!A:B, 2, FALSE), "")</f>
        <v>GRANULES INDIA</v>
      </c>
      <c r="S110" t="str">
        <f>IFERROR(VLOOKUP(H110,'Supplier name '!A:B, 2, FALSE), "")</f>
        <v>DUPONT NUTRITION</v>
      </c>
    </row>
    <row r="111" spans="1:19">
      <c r="A111" s="77" t="s">
        <v>107</v>
      </c>
      <c r="B111" s="103">
        <v>62.5</v>
      </c>
      <c r="C111" s="87" t="s">
        <v>7</v>
      </c>
      <c r="D111" s="103" t="s">
        <v>108</v>
      </c>
      <c r="E111" s="15">
        <v>5.14</v>
      </c>
      <c r="F111" s="87" t="s">
        <v>9</v>
      </c>
      <c r="G111" s="77" t="s">
        <v>114</v>
      </c>
      <c r="H111" s="77" t="s">
        <v>110</v>
      </c>
      <c r="I111" s="73" t="str">
        <f t="shared" si="10"/>
        <v>Jan</v>
      </c>
      <c r="J111" s="74">
        <f>IF(F111="USD", E111, E111 * IFERROR(VLOOKUP(F111, EXCHANGE_RATE!A:B, 2, FALSE), "Currency not found"))</f>
        <v>5.14</v>
      </c>
      <c r="K111" s="74">
        <f t="shared" si="7"/>
        <v>5.14</v>
      </c>
      <c r="L111" s="14">
        <f>IF(C111="MTS", B111, B111 * IFERROR(VLOOKUP(C111, 'QTY_CONVERSIONS '!A:B, 2, FALSE), "Units not found"))</f>
        <v>6.25E-2</v>
      </c>
      <c r="M111" s="75">
        <f t="shared" si="6"/>
        <v>321.25</v>
      </c>
      <c r="N111" t="str">
        <f>IFERROR(VLOOKUP(D111, Product_Category!A:B, 2, FALSE), "Uncategorized")</f>
        <v>MCC</v>
      </c>
      <c r="O111" s="76">
        <f t="shared" si="8"/>
        <v>5.14</v>
      </c>
      <c r="P111" s="76">
        <f t="shared" si="9"/>
        <v>0.32124999999999998</v>
      </c>
      <c r="Q111">
        <f t="shared" si="11"/>
        <v>2023</v>
      </c>
      <c r="R111" t="str">
        <f>IFERROR(VLOOKUP(G111,'Importer Name'!A:B, 2, FALSE), "")</f>
        <v>GRANULES INDIA</v>
      </c>
      <c r="S111" t="str">
        <f>IFERROR(VLOOKUP(H111,'Supplier name '!A:B, 2, FALSE), "")</f>
        <v>DUPONT NUTRITION</v>
      </c>
    </row>
    <row r="112" spans="1:19">
      <c r="A112" s="77" t="s">
        <v>107</v>
      </c>
      <c r="B112" s="103">
        <v>1000</v>
      </c>
      <c r="C112" s="87" t="s">
        <v>7</v>
      </c>
      <c r="D112" s="103" t="s">
        <v>115</v>
      </c>
      <c r="E112" s="15">
        <v>14.93</v>
      </c>
      <c r="F112" s="87" t="s">
        <v>9</v>
      </c>
      <c r="G112" s="77" t="s">
        <v>116</v>
      </c>
      <c r="H112" s="77" t="s">
        <v>110</v>
      </c>
      <c r="I112" s="73" t="str">
        <f t="shared" si="10"/>
        <v>Jan</v>
      </c>
      <c r="J112" s="74">
        <f>IF(F112="USD", E112, E112 * IFERROR(VLOOKUP(F112, EXCHANGE_RATE!A:B, 2, FALSE), "Currency not found"))</f>
        <v>14.93</v>
      </c>
      <c r="K112" s="74">
        <f t="shared" si="7"/>
        <v>14.93</v>
      </c>
      <c r="L112" s="14">
        <f>IF(C112="MTS", B112, B112 * IFERROR(VLOOKUP(C112, 'QTY_CONVERSIONS '!A:B, 2, FALSE), "Units not found"))</f>
        <v>1</v>
      </c>
      <c r="M112" s="75">
        <f t="shared" si="6"/>
        <v>14930</v>
      </c>
      <c r="N112" t="str">
        <f>IFERROR(VLOOKUP(D112, Product_Category!A:B, 2, FALSE), "Uncategorized")</f>
        <v>CROSCARMELLOSE SODIUM</v>
      </c>
      <c r="O112" s="76">
        <f t="shared" si="8"/>
        <v>14.93</v>
      </c>
      <c r="P112" s="76">
        <f t="shared" si="9"/>
        <v>14.93</v>
      </c>
      <c r="Q112">
        <f t="shared" si="11"/>
        <v>2023</v>
      </c>
      <c r="R112" t="str">
        <f>IFERROR(VLOOKUP(G112,'Importer Name'!A:B, 2, FALSE), "")</f>
        <v>HETERO LABS</v>
      </c>
      <c r="S112" t="str">
        <f>IFERROR(VLOOKUP(H112,'Supplier name '!A:B, 2, FALSE), "")</f>
        <v>DUPONT NUTRITION</v>
      </c>
    </row>
    <row r="113" spans="1:19">
      <c r="A113" s="77" t="s">
        <v>107</v>
      </c>
      <c r="B113" s="103">
        <v>5000</v>
      </c>
      <c r="C113" s="87" t="s">
        <v>7</v>
      </c>
      <c r="D113" s="103" t="s">
        <v>111</v>
      </c>
      <c r="E113" s="15">
        <v>5.19</v>
      </c>
      <c r="F113" s="87" t="s">
        <v>9</v>
      </c>
      <c r="G113" s="77" t="s">
        <v>116</v>
      </c>
      <c r="H113" s="77" t="s">
        <v>110</v>
      </c>
      <c r="I113" s="73" t="str">
        <f t="shared" si="10"/>
        <v>Jan</v>
      </c>
      <c r="J113" s="74">
        <f>IF(F113="USD", E113, E113 * IFERROR(VLOOKUP(F113, EXCHANGE_RATE!A:B, 2, FALSE), "Currency not found"))</f>
        <v>5.19</v>
      </c>
      <c r="K113" s="74">
        <f t="shared" si="7"/>
        <v>5.19</v>
      </c>
      <c r="L113" s="14">
        <f>IF(C113="MTS", B113, B113 * IFERROR(VLOOKUP(C113, 'QTY_CONVERSIONS '!A:B, 2, FALSE), "Units not found"))</f>
        <v>5</v>
      </c>
      <c r="M113" s="75">
        <f t="shared" si="6"/>
        <v>25950.000000000004</v>
      </c>
      <c r="N113" t="str">
        <f>IFERROR(VLOOKUP(D113, Product_Category!A:B, 2, FALSE), "Uncategorized")</f>
        <v>MCC</v>
      </c>
      <c r="O113" s="76">
        <f t="shared" si="8"/>
        <v>5.19</v>
      </c>
      <c r="P113" s="76">
        <f t="shared" si="9"/>
        <v>25.950000000000003</v>
      </c>
      <c r="Q113">
        <f t="shared" si="11"/>
        <v>2023</v>
      </c>
      <c r="R113" t="str">
        <f>IFERROR(VLOOKUP(G113,'Importer Name'!A:B, 2, FALSE), "")</f>
        <v>HETERO LABS</v>
      </c>
      <c r="S113" t="str">
        <f>IFERROR(VLOOKUP(H113,'Supplier name '!A:B, 2, FALSE), "")</f>
        <v>DUPONT NUTRITION</v>
      </c>
    </row>
    <row r="114" spans="1:19">
      <c r="A114" s="77" t="s">
        <v>107</v>
      </c>
      <c r="B114" s="103">
        <v>8000</v>
      </c>
      <c r="C114" s="87" t="s">
        <v>7</v>
      </c>
      <c r="D114" s="103" t="s">
        <v>115</v>
      </c>
      <c r="E114" s="15">
        <v>14.93</v>
      </c>
      <c r="F114" s="87" t="s">
        <v>9</v>
      </c>
      <c r="G114" s="77" t="s">
        <v>117</v>
      </c>
      <c r="H114" s="77" t="s">
        <v>110</v>
      </c>
      <c r="I114" s="73" t="str">
        <f t="shared" si="10"/>
        <v>Jan</v>
      </c>
      <c r="J114" s="74">
        <f>IF(F114="USD", E114, E114 * IFERROR(VLOOKUP(F114, EXCHANGE_RATE!A:B, 2, FALSE), "Currency not found"))</f>
        <v>14.93</v>
      </c>
      <c r="K114" s="74">
        <f t="shared" si="7"/>
        <v>14.93</v>
      </c>
      <c r="L114" s="14">
        <f>IF(C114="MTS", B114, B114 * IFERROR(VLOOKUP(C114, 'QTY_CONVERSIONS '!A:B, 2, FALSE), "Units not found"))</f>
        <v>8</v>
      </c>
      <c r="M114" s="75">
        <f t="shared" si="6"/>
        <v>119440</v>
      </c>
      <c r="N114" t="str">
        <f>IFERROR(VLOOKUP(D114, Product_Category!A:B, 2, FALSE), "Uncategorized")</f>
        <v>CROSCARMELLOSE SODIUM</v>
      </c>
      <c r="O114" s="76">
        <f t="shared" si="8"/>
        <v>14.93</v>
      </c>
      <c r="P114" s="76">
        <f t="shared" si="9"/>
        <v>119.44</v>
      </c>
      <c r="Q114">
        <f t="shared" si="11"/>
        <v>2023</v>
      </c>
      <c r="R114" t="str">
        <f>IFERROR(VLOOKUP(G114,'Importer Name'!A:B, 2, FALSE), "")</f>
        <v>MARKSANS PHARMA</v>
      </c>
      <c r="S114" t="str">
        <f>IFERROR(VLOOKUP(H114,'Supplier name '!A:B, 2, FALSE), "")</f>
        <v>DUPONT NUTRITION</v>
      </c>
    </row>
    <row r="115" spans="1:19">
      <c r="A115" s="77" t="s">
        <v>107</v>
      </c>
      <c r="B115" s="103">
        <v>4500</v>
      </c>
      <c r="C115" s="87" t="s">
        <v>7</v>
      </c>
      <c r="D115" s="103" t="s">
        <v>111</v>
      </c>
      <c r="E115" s="15">
        <v>5.3</v>
      </c>
      <c r="F115" s="87" t="s">
        <v>9</v>
      </c>
      <c r="G115" s="77" t="s">
        <v>117</v>
      </c>
      <c r="H115" s="77" t="s">
        <v>110</v>
      </c>
      <c r="I115" s="73" t="str">
        <f t="shared" si="10"/>
        <v>Jan</v>
      </c>
      <c r="J115" s="74">
        <f>IF(F115="USD", E115, E115 * IFERROR(VLOOKUP(F115, EXCHANGE_RATE!A:B, 2, FALSE), "Currency not found"))</f>
        <v>5.3</v>
      </c>
      <c r="K115" s="74">
        <f t="shared" si="7"/>
        <v>5.3</v>
      </c>
      <c r="L115" s="14">
        <f>IF(C115="MTS", B115, B115 * IFERROR(VLOOKUP(C115, 'QTY_CONVERSIONS '!A:B, 2, FALSE), "Units not found"))</f>
        <v>4.5</v>
      </c>
      <c r="M115" s="75">
        <f t="shared" si="6"/>
        <v>23850</v>
      </c>
      <c r="N115" t="str">
        <f>IFERROR(VLOOKUP(D115, Product_Category!A:B, 2, FALSE), "Uncategorized")</f>
        <v>MCC</v>
      </c>
      <c r="O115" s="76">
        <f t="shared" si="8"/>
        <v>5.3</v>
      </c>
      <c r="P115" s="76">
        <f t="shared" si="9"/>
        <v>23.849999999999998</v>
      </c>
      <c r="Q115">
        <f t="shared" si="11"/>
        <v>2023</v>
      </c>
      <c r="R115" t="str">
        <f>IFERROR(VLOOKUP(G115,'Importer Name'!A:B, 2, FALSE), "")</f>
        <v>MARKSANS PHARMA</v>
      </c>
      <c r="S115" t="str">
        <f>IFERROR(VLOOKUP(H115,'Supplier name '!A:B, 2, FALSE), "")</f>
        <v>DUPONT NUTRITION</v>
      </c>
    </row>
    <row r="116" spans="1:19">
      <c r="A116" s="77" t="s">
        <v>107</v>
      </c>
      <c r="B116" s="103">
        <v>1500</v>
      </c>
      <c r="C116" s="87" t="s">
        <v>7</v>
      </c>
      <c r="D116" s="103" t="s">
        <v>111</v>
      </c>
      <c r="E116" s="15">
        <v>4.8</v>
      </c>
      <c r="F116" s="87" t="s">
        <v>9</v>
      </c>
      <c r="G116" s="77" t="s">
        <v>117</v>
      </c>
      <c r="H116" s="77" t="s">
        <v>110</v>
      </c>
      <c r="I116" s="73" t="str">
        <f t="shared" si="10"/>
        <v>Jan</v>
      </c>
      <c r="J116" s="74">
        <f>IF(F116="USD", E116, E116 * IFERROR(VLOOKUP(F116, EXCHANGE_RATE!A:B, 2, FALSE), "Currency not found"))</f>
        <v>4.8</v>
      </c>
      <c r="K116" s="74">
        <f t="shared" si="7"/>
        <v>4.8</v>
      </c>
      <c r="L116" s="14">
        <f>IF(C116="MTS", B116, B116 * IFERROR(VLOOKUP(C116, 'QTY_CONVERSIONS '!A:B, 2, FALSE), "Units not found"))</f>
        <v>1.5</v>
      </c>
      <c r="M116" s="75">
        <f t="shared" si="6"/>
        <v>7200</v>
      </c>
      <c r="N116" t="str">
        <f>IFERROR(VLOOKUP(D116, Product_Category!A:B, 2, FALSE), "Uncategorized")</f>
        <v>MCC</v>
      </c>
      <c r="O116" s="76">
        <f t="shared" si="8"/>
        <v>4.8</v>
      </c>
      <c r="P116" s="76">
        <f t="shared" si="9"/>
        <v>7.1999999999999993</v>
      </c>
      <c r="Q116">
        <f t="shared" si="11"/>
        <v>2023</v>
      </c>
      <c r="R116" t="str">
        <f>IFERROR(VLOOKUP(G116,'Importer Name'!A:B, 2, FALSE), "")</f>
        <v>MARKSANS PHARMA</v>
      </c>
      <c r="S116" t="str">
        <f>IFERROR(VLOOKUP(H116,'Supplier name '!A:B, 2, FALSE), "")</f>
        <v>DUPONT NUTRITION</v>
      </c>
    </row>
    <row r="117" spans="1:19">
      <c r="A117" s="77" t="s">
        <v>107</v>
      </c>
      <c r="B117" s="103">
        <v>8880</v>
      </c>
      <c r="C117" s="87" t="s">
        <v>7</v>
      </c>
      <c r="D117" s="103" t="s">
        <v>111</v>
      </c>
      <c r="E117" s="15">
        <v>5.19</v>
      </c>
      <c r="F117" s="87" t="s">
        <v>9</v>
      </c>
      <c r="G117" s="77" t="s">
        <v>117</v>
      </c>
      <c r="H117" s="77" t="s">
        <v>110</v>
      </c>
      <c r="I117" s="73" t="str">
        <f t="shared" si="10"/>
        <v>Jan</v>
      </c>
      <c r="J117" s="74">
        <f>IF(F117="USD", E117, E117 * IFERROR(VLOOKUP(F117, EXCHANGE_RATE!A:B, 2, FALSE), "Currency not found"))</f>
        <v>5.19</v>
      </c>
      <c r="K117" s="74">
        <f t="shared" si="7"/>
        <v>5.19</v>
      </c>
      <c r="L117" s="14">
        <f>IF(C117="MTS", B117, B117 * IFERROR(VLOOKUP(C117, 'QTY_CONVERSIONS '!A:B, 2, FALSE), "Units not found"))</f>
        <v>8.8800000000000008</v>
      </c>
      <c r="M117" s="75">
        <f t="shared" si="6"/>
        <v>46087.200000000004</v>
      </c>
      <c r="N117" t="str">
        <f>IFERROR(VLOOKUP(D117, Product_Category!A:B, 2, FALSE), "Uncategorized")</f>
        <v>MCC</v>
      </c>
      <c r="O117" s="76">
        <f t="shared" si="8"/>
        <v>5.19</v>
      </c>
      <c r="P117" s="76">
        <f t="shared" si="9"/>
        <v>46.08720000000001</v>
      </c>
      <c r="Q117">
        <f t="shared" si="11"/>
        <v>2023</v>
      </c>
      <c r="R117" t="str">
        <f>IFERROR(VLOOKUP(G117,'Importer Name'!A:B, 2, FALSE), "")</f>
        <v>MARKSANS PHARMA</v>
      </c>
      <c r="S117" t="str">
        <f>IFERROR(VLOOKUP(H117,'Supplier name '!A:B, 2, FALSE), "")</f>
        <v>DUPONT NUTRITION</v>
      </c>
    </row>
    <row r="118" spans="1:19">
      <c r="A118" s="77" t="s">
        <v>107</v>
      </c>
      <c r="B118" s="103">
        <v>15120</v>
      </c>
      <c r="C118" s="87" t="s">
        <v>7</v>
      </c>
      <c r="D118" s="103" t="s">
        <v>111</v>
      </c>
      <c r="E118" s="15">
        <v>5.19</v>
      </c>
      <c r="F118" s="87" t="s">
        <v>9</v>
      </c>
      <c r="G118" s="77" t="s">
        <v>117</v>
      </c>
      <c r="H118" s="77" t="s">
        <v>110</v>
      </c>
      <c r="I118" s="73" t="str">
        <f t="shared" si="10"/>
        <v>Jan</v>
      </c>
      <c r="J118" s="74">
        <f>IF(F118="USD", E118, E118 * IFERROR(VLOOKUP(F118, EXCHANGE_RATE!A:B, 2, FALSE), "Currency not found"))</f>
        <v>5.19</v>
      </c>
      <c r="K118" s="74">
        <f t="shared" si="7"/>
        <v>5.19</v>
      </c>
      <c r="L118" s="14">
        <f>IF(C118="MTS", B118, B118 * IFERROR(VLOOKUP(C118, 'QTY_CONVERSIONS '!A:B, 2, FALSE), "Units not found"))</f>
        <v>15.120000000000001</v>
      </c>
      <c r="M118" s="75">
        <f t="shared" si="6"/>
        <v>78472.800000000003</v>
      </c>
      <c r="N118" t="str">
        <f>IFERROR(VLOOKUP(D118, Product_Category!A:B, 2, FALSE), "Uncategorized")</f>
        <v>MCC</v>
      </c>
      <c r="O118" s="76">
        <f t="shared" si="8"/>
        <v>5.19</v>
      </c>
      <c r="P118" s="76">
        <f t="shared" si="9"/>
        <v>78.472800000000007</v>
      </c>
      <c r="Q118">
        <f t="shared" si="11"/>
        <v>2023</v>
      </c>
      <c r="R118" t="str">
        <f>IFERROR(VLOOKUP(G118,'Importer Name'!A:B, 2, FALSE), "")</f>
        <v>MARKSANS PHARMA</v>
      </c>
      <c r="S118" t="str">
        <f>IFERROR(VLOOKUP(H118,'Supplier name '!A:B, 2, FALSE), "")</f>
        <v>DUPONT NUTRITION</v>
      </c>
    </row>
    <row r="119" spans="1:19">
      <c r="A119" s="77" t="s">
        <v>107</v>
      </c>
      <c r="B119" s="103">
        <v>2500</v>
      </c>
      <c r="C119" s="87" t="s">
        <v>7</v>
      </c>
      <c r="D119" s="103" t="s">
        <v>115</v>
      </c>
      <c r="E119" s="15">
        <v>16.79</v>
      </c>
      <c r="F119" s="87" t="s">
        <v>9</v>
      </c>
      <c r="G119" s="77" t="s">
        <v>118</v>
      </c>
      <c r="H119" s="77" t="s">
        <v>110</v>
      </c>
      <c r="I119" s="73" t="str">
        <f t="shared" si="10"/>
        <v>Jan</v>
      </c>
      <c r="J119" s="74">
        <f>IF(F119="USD", E119, E119 * IFERROR(VLOOKUP(F119, EXCHANGE_RATE!A:B, 2, FALSE), "Currency not found"))</f>
        <v>16.79</v>
      </c>
      <c r="K119" s="74">
        <f t="shared" si="7"/>
        <v>16.79</v>
      </c>
      <c r="L119" s="14">
        <f>IF(C119="MTS", B119, B119 * IFERROR(VLOOKUP(C119, 'QTY_CONVERSIONS '!A:B, 2, FALSE), "Units not found"))</f>
        <v>2.5</v>
      </c>
      <c r="M119" s="75">
        <f t="shared" si="6"/>
        <v>41975</v>
      </c>
      <c r="N119" t="str">
        <f>IFERROR(VLOOKUP(D119, Product_Category!A:B, 2, FALSE), "Uncategorized")</f>
        <v>CROSCARMELLOSE SODIUM</v>
      </c>
      <c r="O119" s="76">
        <f t="shared" si="8"/>
        <v>16.79</v>
      </c>
      <c r="P119" s="76">
        <f t="shared" si="9"/>
        <v>41.974999999999994</v>
      </c>
      <c r="Q119">
        <f t="shared" si="11"/>
        <v>2023</v>
      </c>
      <c r="R119" t="str">
        <f>IFERROR(VLOOKUP(G119,'Importer Name'!A:B, 2, FALSE), "")</f>
        <v>MYLAN LAB</v>
      </c>
      <c r="S119" t="str">
        <f>IFERROR(VLOOKUP(H119,'Supplier name '!A:B, 2, FALSE), "")</f>
        <v>DUPONT NUTRITION</v>
      </c>
    </row>
    <row r="120" spans="1:19">
      <c r="A120" s="77" t="s">
        <v>107</v>
      </c>
      <c r="B120" s="103">
        <v>10500</v>
      </c>
      <c r="C120" s="87" t="s">
        <v>7</v>
      </c>
      <c r="D120" s="103" t="s">
        <v>119</v>
      </c>
      <c r="E120" s="15">
        <v>5.67</v>
      </c>
      <c r="F120" s="87" t="s">
        <v>9</v>
      </c>
      <c r="G120" s="77" t="s">
        <v>118</v>
      </c>
      <c r="H120" s="77" t="s">
        <v>110</v>
      </c>
      <c r="I120" s="73" t="str">
        <f t="shared" si="10"/>
        <v>Jan</v>
      </c>
      <c r="J120" s="74">
        <f>IF(F120="USD", E120, E120 * IFERROR(VLOOKUP(F120, EXCHANGE_RATE!A:B, 2, FALSE), "Currency not found"))</f>
        <v>5.67</v>
      </c>
      <c r="K120" s="74">
        <f t="shared" si="7"/>
        <v>5.67</v>
      </c>
      <c r="L120" s="14">
        <f>IF(C120="MTS", B120, B120 * IFERROR(VLOOKUP(C120, 'QTY_CONVERSIONS '!A:B, 2, FALSE), "Units not found"))</f>
        <v>10.5</v>
      </c>
      <c r="M120" s="75">
        <f t="shared" si="6"/>
        <v>59535</v>
      </c>
      <c r="N120" t="str">
        <f>IFERROR(VLOOKUP(D120, Product_Category!A:B, 2, FALSE), "Uncategorized")</f>
        <v>MCC</v>
      </c>
      <c r="O120" s="76">
        <f t="shared" si="8"/>
        <v>5.67</v>
      </c>
      <c r="P120" s="76">
        <f t="shared" si="9"/>
        <v>59.534999999999997</v>
      </c>
      <c r="Q120">
        <f t="shared" si="11"/>
        <v>2023</v>
      </c>
      <c r="R120" t="str">
        <f>IFERROR(VLOOKUP(G120,'Importer Name'!A:B, 2, FALSE), "")</f>
        <v>MYLAN LAB</v>
      </c>
      <c r="S120" t="str">
        <f>IFERROR(VLOOKUP(H120,'Supplier name '!A:B, 2, FALSE), "")</f>
        <v>DUPONT NUTRITION</v>
      </c>
    </row>
    <row r="121" spans="1:19">
      <c r="A121" s="77" t="s">
        <v>107</v>
      </c>
      <c r="B121" s="103">
        <v>250</v>
      </c>
      <c r="C121" s="87" t="s">
        <v>7</v>
      </c>
      <c r="D121" s="103" t="s">
        <v>119</v>
      </c>
      <c r="E121" s="15">
        <v>5.17</v>
      </c>
      <c r="F121" s="87" t="s">
        <v>9</v>
      </c>
      <c r="G121" s="77" t="s">
        <v>118</v>
      </c>
      <c r="H121" s="77" t="s">
        <v>110</v>
      </c>
      <c r="I121" s="73" t="str">
        <f t="shared" si="10"/>
        <v>Jan</v>
      </c>
      <c r="J121" s="74">
        <f>IF(F121="USD", E121, E121 * IFERROR(VLOOKUP(F121, EXCHANGE_RATE!A:B, 2, FALSE), "Currency not found"))</f>
        <v>5.17</v>
      </c>
      <c r="K121" s="74">
        <f t="shared" si="7"/>
        <v>5.17</v>
      </c>
      <c r="L121" s="14">
        <f>IF(C121="MTS", B121, B121 * IFERROR(VLOOKUP(C121, 'QTY_CONVERSIONS '!A:B, 2, FALSE), "Units not found"))</f>
        <v>0.25</v>
      </c>
      <c r="M121" s="75">
        <f t="shared" si="6"/>
        <v>1292.5</v>
      </c>
      <c r="N121" t="str">
        <f>IFERROR(VLOOKUP(D121, Product_Category!A:B, 2, FALSE), "Uncategorized")</f>
        <v>MCC</v>
      </c>
      <c r="O121" s="76">
        <f t="shared" si="8"/>
        <v>5.17</v>
      </c>
      <c r="P121" s="76">
        <f t="shared" si="9"/>
        <v>1.2925</v>
      </c>
      <c r="Q121">
        <f t="shared" si="11"/>
        <v>2023</v>
      </c>
      <c r="R121" t="str">
        <f>IFERROR(VLOOKUP(G121,'Importer Name'!A:B, 2, FALSE), "")</f>
        <v>MYLAN LAB</v>
      </c>
      <c r="S121" t="str">
        <f>IFERROR(VLOOKUP(H121,'Supplier name '!A:B, 2, FALSE), "")</f>
        <v>DUPONT NUTRITION</v>
      </c>
    </row>
    <row r="122" spans="1:19">
      <c r="A122" s="77" t="s">
        <v>107</v>
      </c>
      <c r="B122" s="103">
        <v>2500</v>
      </c>
      <c r="C122" s="87" t="s">
        <v>7</v>
      </c>
      <c r="D122" s="103" t="s">
        <v>119</v>
      </c>
      <c r="E122" s="15">
        <v>5.67</v>
      </c>
      <c r="F122" s="87" t="s">
        <v>9</v>
      </c>
      <c r="G122" s="77" t="s">
        <v>118</v>
      </c>
      <c r="H122" s="77" t="s">
        <v>110</v>
      </c>
      <c r="I122" s="73" t="str">
        <f t="shared" si="10"/>
        <v>Jan</v>
      </c>
      <c r="J122" s="74">
        <f>IF(F122="USD", E122, E122 * IFERROR(VLOOKUP(F122, EXCHANGE_RATE!A:B, 2, FALSE), "Currency not found"))</f>
        <v>5.67</v>
      </c>
      <c r="K122" s="74">
        <f t="shared" si="7"/>
        <v>5.67</v>
      </c>
      <c r="L122" s="14">
        <f>IF(C122="MTS", B122, B122 * IFERROR(VLOOKUP(C122, 'QTY_CONVERSIONS '!A:B, 2, FALSE), "Units not found"))</f>
        <v>2.5</v>
      </c>
      <c r="M122" s="75">
        <f t="shared" si="6"/>
        <v>14175</v>
      </c>
      <c r="N122" t="str">
        <f>IFERROR(VLOOKUP(D122, Product_Category!A:B, 2, FALSE), "Uncategorized")</f>
        <v>MCC</v>
      </c>
      <c r="O122" s="76">
        <f t="shared" si="8"/>
        <v>5.67</v>
      </c>
      <c r="P122" s="76">
        <f t="shared" si="9"/>
        <v>14.175000000000001</v>
      </c>
      <c r="Q122">
        <f t="shared" si="11"/>
        <v>2023</v>
      </c>
      <c r="R122" t="str">
        <f>IFERROR(VLOOKUP(G122,'Importer Name'!A:B, 2, FALSE), "")</f>
        <v>MYLAN LAB</v>
      </c>
      <c r="S122" t="str">
        <f>IFERROR(VLOOKUP(H122,'Supplier name '!A:B, 2, FALSE), "")</f>
        <v>DUPONT NUTRITION</v>
      </c>
    </row>
    <row r="123" spans="1:19">
      <c r="A123" s="77" t="s">
        <v>107</v>
      </c>
      <c r="B123" s="103">
        <v>10500</v>
      </c>
      <c r="C123" s="87" t="s">
        <v>7</v>
      </c>
      <c r="D123" s="103" t="s">
        <v>120</v>
      </c>
      <c r="E123" s="15">
        <v>5.67</v>
      </c>
      <c r="F123" s="87" t="s">
        <v>9</v>
      </c>
      <c r="G123" s="77" t="s">
        <v>118</v>
      </c>
      <c r="H123" s="77" t="s">
        <v>110</v>
      </c>
      <c r="I123" s="73" t="str">
        <f t="shared" si="10"/>
        <v>Jan</v>
      </c>
      <c r="J123" s="74">
        <f>IF(F123="USD", E123, E123 * IFERROR(VLOOKUP(F123, EXCHANGE_RATE!A:B, 2, FALSE), "Currency not found"))</f>
        <v>5.67</v>
      </c>
      <c r="K123" s="74">
        <f t="shared" si="7"/>
        <v>5.67</v>
      </c>
      <c r="L123" s="14">
        <f>IF(C123="MTS", B123, B123 * IFERROR(VLOOKUP(C123, 'QTY_CONVERSIONS '!A:B, 2, FALSE), "Units not found"))</f>
        <v>10.5</v>
      </c>
      <c r="M123" s="75">
        <f t="shared" si="6"/>
        <v>59535</v>
      </c>
      <c r="N123" t="str">
        <f>IFERROR(VLOOKUP(D123, Product_Category!A:B, 2, FALSE), "Uncategorized")</f>
        <v>MCC</v>
      </c>
      <c r="O123" s="76">
        <f t="shared" si="8"/>
        <v>5.67</v>
      </c>
      <c r="P123" s="76">
        <f t="shared" si="9"/>
        <v>59.534999999999997</v>
      </c>
      <c r="Q123">
        <f t="shared" si="11"/>
        <v>2023</v>
      </c>
      <c r="R123" t="str">
        <f>IFERROR(VLOOKUP(G123,'Importer Name'!A:B, 2, FALSE), "")</f>
        <v>MYLAN LAB</v>
      </c>
      <c r="S123" t="str">
        <f>IFERROR(VLOOKUP(H123,'Supplier name '!A:B, 2, FALSE), "")</f>
        <v>DUPONT NUTRITION</v>
      </c>
    </row>
    <row r="124" spans="1:19">
      <c r="A124" s="77" t="s">
        <v>107</v>
      </c>
      <c r="B124" s="103">
        <v>2500</v>
      </c>
      <c r="C124" s="87" t="s">
        <v>7</v>
      </c>
      <c r="D124" s="103" t="s">
        <v>120</v>
      </c>
      <c r="E124" s="15">
        <v>5.17</v>
      </c>
      <c r="F124" s="87" t="s">
        <v>9</v>
      </c>
      <c r="G124" s="77" t="s">
        <v>118</v>
      </c>
      <c r="H124" s="77" t="s">
        <v>110</v>
      </c>
      <c r="I124" s="73" t="str">
        <f t="shared" si="10"/>
        <v>Jan</v>
      </c>
      <c r="J124" s="74">
        <f>IF(F124="USD", E124, E124 * IFERROR(VLOOKUP(F124, EXCHANGE_RATE!A:B, 2, FALSE), "Currency not found"))</f>
        <v>5.17</v>
      </c>
      <c r="K124" s="74">
        <f t="shared" si="7"/>
        <v>5.17</v>
      </c>
      <c r="L124" s="14">
        <f>IF(C124="MTS", B124, B124 * IFERROR(VLOOKUP(C124, 'QTY_CONVERSIONS '!A:B, 2, FALSE), "Units not found"))</f>
        <v>2.5</v>
      </c>
      <c r="M124" s="75">
        <f t="shared" si="6"/>
        <v>12925</v>
      </c>
      <c r="N124" t="str">
        <f>IFERROR(VLOOKUP(D124, Product_Category!A:B, 2, FALSE), "Uncategorized")</f>
        <v>MCC</v>
      </c>
      <c r="O124" s="76">
        <f t="shared" si="8"/>
        <v>5.17</v>
      </c>
      <c r="P124" s="76">
        <f t="shared" si="9"/>
        <v>12.925000000000001</v>
      </c>
      <c r="Q124">
        <f t="shared" si="11"/>
        <v>2023</v>
      </c>
      <c r="R124" t="str">
        <f>IFERROR(VLOOKUP(G124,'Importer Name'!A:B, 2, FALSE), "")</f>
        <v>MYLAN LAB</v>
      </c>
      <c r="S124" t="str">
        <f>IFERROR(VLOOKUP(H124,'Supplier name '!A:B, 2, FALSE), "")</f>
        <v>DUPONT NUTRITION</v>
      </c>
    </row>
    <row r="125" spans="1:19">
      <c r="A125" s="77" t="s">
        <v>107</v>
      </c>
      <c r="B125" s="103">
        <v>2500</v>
      </c>
      <c r="C125" s="87" t="s">
        <v>7</v>
      </c>
      <c r="D125" s="103" t="s">
        <v>120</v>
      </c>
      <c r="E125" s="15">
        <v>5.67</v>
      </c>
      <c r="F125" s="87" t="s">
        <v>9</v>
      </c>
      <c r="G125" s="77" t="s">
        <v>118</v>
      </c>
      <c r="H125" s="77" t="s">
        <v>110</v>
      </c>
      <c r="I125" s="73" t="str">
        <f t="shared" si="10"/>
        <v>Jan</v>
      </c>
      <c r="J125" s="74">
        <f>IF(F125="USD", E125, E125 * IFERROR(VLOOKUP(F125, EXCHANGE_RATE!A:B, 2, FALSE), "Currency not found"))</f>
        <v>5.67</v>
      </c>
      <c r="K125" s="74">
        <f t="shared" si="7"/>
        <v>5.67</v>
      </c>
      <c r="L125" s="14">
        <f>IF(C125="MTS", B125, B125 * IFERROR(VLOOKUP(C125, 'QTY_CONVERSIONS '!A:B, 2, FALSE), "Units not found"))</f>
        <v>2.5</v>
      </c>
      <c r="M125" s="75">
        <f t="shared" si="6"/>
        <v>14175</v>
      </c>
      <c r="N125" t="str">
        <f>IFERROR(VLOOKUP(D125, Product_Category!A:B, 2, FALSE), "Uncategorized")</f>
        <v>MCC</v>
      </c>
      <c r="O125" s="76">
        <f t="shared" si="8"/>
        <v>5.67</v>
      </c>
      <c r="P125" s="76">
        <f t="shared" si="9"/>
        <v>14.175000000000001</v>
      </c>
      <c r="Q125">
        <f t="shared" si="11"/>
        <v>2023</v>
      </c>
      <c r="R125" t="str">
        <f>IFERROR(VLOOKUP(G125,'Importer Name'!A:B, 2, FALSE), "")</f>
        <v>MYLAN LAB</v>
      </c>
      <c r="S125" t="str">
        <f>IFERROR(VLOOKUP(H125,'Supplier name '!A:B, 2, FALSE), "")</f>
        <v>DUPONT NUTRITION</v>
      </c>
    </row>
    <row r="126" spans="1:19">
      <c r="A126" s="77" t="s">
        <v>107</v>
      </c>
      <c r="B126" s="103">
        <v>1250</v>
      </c>
      <c r="C126" s="87" t="s">
        <v>7</v>
      </c>
      <c r="D126" s="103" t="s">
        <v>121</v>
      </c>
      <c r="E126" s="15">
        <v>6.39</v>
      </c>
      <c r="F126" s="87" t="s">
        <v>9</v>
      </c>
      <c r="G126" s="77" t="s">
        <v>118</v>
      </c>
      <c r="H126" s="77" t="s">
        <v>110</v>
      </c>
      <c r="I126" s="73" t="str">
        <f t="shared" si="10"/>
        <v>Jan</v>
      </c>
      <c r="J126" s="74">
        <f>IF(F126="USD", E126, E126 * IFERROR(VLOOKUP(F126, EXCHANGE_RATE!A:B, 2, FALSE), "Currency not found"))</f>
        <v>6.39</v>
      </c>
      <c r="K126" s="74">
        <f t="shared" si="7"/>
        <v>6.39</v>
      </c>
      <c r="L126" s="14">
        <f>IF(C126="MTS", B126, B126 * IFERROR(VLOOKUP(C126, 'QTY_CONVERSIONS '!A:B, 2, FALSE), "Units not found"))</f>
        <v>1.25</v>
      </c>
      <c r="M126" s="75">
        <f t="shared" si="6"/>
        <v>7987.5</v>
      </c>
      <c r="N126" t="str">
        <f>IFERROR(VLOOKUP(D126, Product_Category!A:B, 2, FALSE), "Uncategorized")</f>
        <v>MCC</v>
      </c>
      <c r="O126" s="76">
        <f t="shared" si="8"/>
        <v>6.39</v>
      </c>
      <c r="P126" s="76">
        <f t="shared" si="9"/>
        <v>7.9874999999999998</v>
      </c>
      <c r="Q126">
        <f t="shared" si="11"/>
        <v>2023</v>
      </c>
      <c r="R126" t="str">
        <f>IFERROR(VLOOKUP(G126,'Importer Name'!A:B, 2, FALSE), "")</f>
        <v>MYLAN LAB</v>
      </c>
      <c r="S126" t="str">
        <f>IFERROR(VLOOKUP(H126,'Supplier name '!A:B, 2, FALSE), "")</f>
        <v>DUPONT NUTRITION</v>
      </c>
    </row>
    <row r="127" spans="1:19">
      <c r="A127" s="77" t="s">
        <v>107</v>
      </c>
      <c r="B127" s="103">
        <v>5000</v>
      </c>
      <c r="C127" s="87" t="s">
        <v>7</v>
      </c>
      <c r="D127" s="103" t="s">
        <v>111</v>
      </c>
      <c r="E127" s="15">
        <v>5.3</v>
      </c>
      <c r="F127" s="87" t="s">
        <v>9</v>
      </c>
      <c r="G127" s="77" t="s">
        <v>122</v>
      </c>
      <c r="H127" s="77" t="s">
        <v>110</v>
      </c>
      <c r="I127" s="73" t="str">
        <f t="shared" si="10"/>
        <v>Jan</v>
      </c>
      <c r="J127" s="74">
        <f>IF(F127="USD", E127, E127 * IFERROR(VLOOKUP(F127, EXCHANGE_RATE!A:B, 2, FALSE), "Currency not found"))</f>
        <v>5.3</v>
      </c>
      <c r="K127" s="74">
        <f t="shared" si="7"/>
        <v>5.3</v>
      </c>
      <c r="L127" s="14">
        <f>IF(C127="MTS", B127, B127 * IFERROR(VLOOKUP(C127, 'QTY_CONVERSIONS '!A:B, 2, FALSE), "Units not found"))</f>
        <v>5</v>
      </c>
      <c r="M127" s="75">
        <f t="shared" si="6"/>
        <v>26500</v>
      </c>
      <c r="N127" t="str">
        <f>IFERROR(VLOOKUP(D127, Product_Category!A:B, 2, FALSE), "Uncategorized")</f>
        <v>MCC</v>
      </c>
      <c r="O127" s="76">
        <f t="shared" si="8"/>
        <v>5.3</v>
      </c>
      <c r="P127" s="76">
        <f t="shared" si="9"/>
        <v>26.5</v>
      </c>
      <c r="Q127">
        <f t="shared" si="11"/>
        <v>2023</v>
      </c>
      <c r="R127" t="str">
        <f>IFERROR(VLOOKUP(G127,'Importer Name'!A:B, 2, FALSE), "")</f>
        <v>SANDOZ PRIVATE</v>
      </c>
      <c r="S127" t="str">
        <f>IFERROR(VLOOKUP(H127,'Supplier name '!A:B, 2, FALSE), "")</f>
        <v>DUPONT NUTRITION</v>
      </c>
    </row>
    <row r="128" spans="1:19">
      <c r="A128" s="77" t="s">
        <v>107</v>
      </c>
      <c r="B128" s="103">
        <v>5500</v>
      </c>
      <c r="C128" s="87" t="s">
        <v>7</v>
      </c>
      <c r="D128" s="103" t="s">
        <v>119</v>
      </c>
      <c r="E128" s="15">
        <v>5.14</v>
      </c>
      <c r="F128" s="87" t="s">
        <v>9</v>
      </c>
      <c r="G128" s="77" t="s">
        <v>69</v>
      </c>
      <c r="H128" s="77" t="s">
        <v>110</v>
      </c>
      <c r="I128" s="73" t="str">
        <f t="shared" si="10"/>
        <v>Jan</v>
      </c>
      <c r="J128" s="74">
        <f>IF(F128="USD", E128, E128 * IFERROR(VLOOKUP(F128, EXCHANGE_RATE!A:B, 2, FALSE), "Currency not found"))</f>
        <v>5.14</v>
      </c>
      <c r="K128" s="74">
        <f t="shared" si="7"/>
        <v>5.14</v>
      </c>
      <c r="L128" s="14">
        <f>IF(C128="MTS", B128, B128 * IFERROR(VLOOKUP(C128, 'QTY_CONVERSIONS '!A:B, 2, FALSE), "Units not found"))</f>
        <v>5.5</v>
      </c>
      <c r="M128" s="75">
        <f t="shared" si="6"/>
        <v>28270</v>
      </c>
      <c r="N128" t="str">
        <f>IFERROR(VLOOKUP(D128, Product_Category!A:B, 2, FALSE), "Uncategorized")</f>
        <v>MCC</v>
      </c>
      <c r="O128" s="76">
        <f t="shared" si="8"/>
        <v>5.14</v>
      </c>
      <c r="P128" s="76">
        <f t="shared" si="9"/>
        <v>28.27</v>
      </c>
      <c r="Q128">
        <f t="shared" si="11"/>
        <v>2023</v>
      </c>
      <c r="R128" t="str">
        <f>IFERROR(VLOOKUP(G128,'Importer Name'!A:B, 2, FALSE), "")</f>
        <v>SIGNET EXCIPIENTS</v>
      </c>
      <c r="S128" t="str">
        <f>IFERROR(VLOOKUP(H128,'Supplier name '!A:B, 2, FALSE), "")</f>
        <v>DUPONT NUTRITION</v>
      </c>
    </row>
    <row r="129" spans="1:19">
      <c r="A129" s="77" t="s">
        <v>107</v>
      </c>
      <c r="B129" s="103">
        <v>17500</v>
      </c>
      <c r="C129" s="87" t="s">
        <v>7</v>
      </c>
      <c r="D129" s="103" t="s">
        <v>120</v>
      </c>
      <c r="E129" s="15">
        <v>5.3</v>
      </c>
      <c r="F129" s="87" t="s">
        <v>9</v>
      </c>
      <c r="G129" s="77" t="s">
        <v>69</v>
      </c>
      <c r="H129" s="77" t="s">
        <v>110</v>
      </c>
      <c r="I129" s="73" t="str">
        <f t="shared" si="10"/>
        <v>Jan</v>
      </c>
      <c r="J129" s="74">
        <f>IF(F129="USD", E129, E129 * IFERROR(VLOOKUP(F129, EXCHANGE_RATE!A:B, 2, FALSE), "Currency not found"))</f>
        <v>5.3</v>
      </c>
      <c r="K129" s="74">
        <f t="shared" si="7"/>
        <v>5.3</v>
      </c>
      <c r="L129" s="14">
        <f>IF(C129="MTS", B129, B129 * IFERROR(VLOOKUP(C129, 'QTY_CONVERSIONS '!A:B, 2, FALSE), "Units not found"))</f>
        <v>17.5</v>
      </c>
      <c r="M129" s="75">
        <f t="shared" si="6"/>
        <v>92750</v>
      </c>
      <c r="N129" t="str">
        <f>IFERROR(VLOOKUP(D129, Product_Category!A:B, 2, FALSE), "Uncategorized")</f>
        <v>MCC</v>
      </c>
      <c r="O129" s="76">
        <f t="shared" si="8"/>
        <v>5.3</v>
      </c>
      <c r="P129" s="76">
        <f t="shared" si="9"/>
        <v>92.75</v>
      </c>
      <c r="Q129">
        <f t="shared" si="11"/>
        <v>2023</v>
      </c>
      <c r="R129" t="str">
        <f>IFERROR(VLOOKUP(G129,'Importer Name'!A:B, 2, FALSE), "")</f>
        <v>SIGNET EXCIPIENTS</v>
      </c>
      <c r="S129" t="str">
        <f>IFERROR(VLOOKUP(H129,'Supplier name '!A:B, 2, FALSE), "")</f>
        <v>DUPONT NUTRITION</v>
      </c>
    </row>
    <row r="130" spans="1:19">
      <c r="A130" s="77" t="s">
        <v>107</v>
      </c>
      <c r="B130" s="103">
        <v>14000</v>
      </c>
      <c r="C130" s="87" t="s">
        <v>7</v>
      </c>
      <c r="D130" s="103" t="s">
        <v>108</v>
      </c>
      <c r="E130" s="15">
        <v>5.14</v>
      </c>
      <c r="F130" s="87" t="s">
        <v>9</v>
      </c>
      <c r="G130" s="77" t="s">
        <v>69</v>
      </c>
      <c r="H130" s="77" t="s">
        <v>110</v>
      </c>
      <c r="I130" s="73" t="str">
        <f t="shared" si="10"/>
        <v>Jan</v>
      </c>
      <c r="J130" s="74">
        <f>IF(F130="USD", E130, E130 * IFERROR(VLOOKUP(F130, EXCHANGE_RATE!A:B, 2, FALSE), "Currency not found"))</f>
        <v>5.14</v>
      </c>
      <c r="K130" s="74">
        <f t="shared" si="7"/>
        <v>5.14</v>
      </c>
      <c r="L130" s="14">
        <f>IF(C130="MTS", B130, B130 * IFERROR(VLOOKUP(C130, 'QTY_CONVERSIONS '!A:B, 2, FALSE), "Units not found"))</f>
        <v>14</v>
      </c>
      <c r="M130" s="75">
        <f t="shared" ref="M130:M193" si="12">B130*K130</f>
        <v>71960</v>
      </c>
      <c r="N130" t="str">
        <f>IFERROR(VLOOKUP(D130, Product_Category!A:B, 2, FALSE), "Uncategorized")</f>
        <v>MCC</v>
      </c>
      <c r="O130" s="76">
        <f t="shared" si="8"/>
        <v>5.14</v>
      </c>
      <c r="P130" s="76">
        <f t="shared" si="9"/>
        <v>71.959999999999994</v>
      </c>
      <c r="Q130">
        <f t="shared" si="11"/>
        <v>2023</v>
      </c>
      <c r="R130" t="str">
        <f>IFERROR(VLOOKUP(G130,'Importer Name'!A:B, 2, FALSE), "")</f>
        <v>SIGNET EXCIPIENTS</v>
      </c>
      <c r="S130" t="str">
        <f>IFERROR(VLOOKUP(H130,'Supplier name '!A:B, 2, FALSE), "")</f>
        <v>DUPONT NUTRITION</v>
      </c>
    </row>
    <row r="131" spans="1:19">
      <c r="A131" s="77" t="s">
        <v>107</v>
      </c>
      <c r="B131" s="103">
        <v>10400</v>
      </c>
      <c r="C131" s="87" t="s">
        <v>7</v>
      </c>
      <c r="D131" s="103" t="s">
        <v>108</v>
      </c>
      <c r="E131" s="15">
        <v>5.14</v>
      </c>
      <c r="F131" s="87" t="s">
        <v>9</v>
      </c>
      <c r="G131" s="77" t="s">
        <v>69</v>
      </c>
      <c r="H131" s="77" t="s">
        <v>110</v>
      </c>
      <c r="I131" s="73" t="str">
        <f t="shared" si="10"/>
        <v>Jan</v>
      </c>
      <c r="J131" s="74">
        <f>IF(F131="USD", E131, E131 * IFERROR(VLOOKUP(F131, EXCHANGE_RATE!A:B, 2, FALSE), "Currency not found"))</f>
        <v>5.14</v>
      </c>
      <c r="K131" s="74">
        <f t="shared" ref="K131:K194" si="13">ROUNDUP(J131,2)</f>
        <v>5.14</v>
      </c>
      <c r="L131" s="14">
        <f>IF(C131="MTS", B131, B131 * IFERROR(VLOOKUP(C131, 'QTY_CONVERSIONS '!A:B, 2, FALSE), "Units not found"))</f>
        <v>10.4</v>
      </c>
      <c r="M131" s="75">
        <f t="shared" si="12"/>
        <v>53456</v>
      </c>
      <c r="N131" t="str">
        <f>IFERROR(VLOOKUP(D131, Product_Category!A:B, 2, FALSE), "Uncategorized")</f>
        <v>MCC</v>
      </c>
      <c r="O131" s="76">
        <f t="shared" ref="O131:O194" si="14">K131</f>
        <v>5.14</v>
      </c>
      <c r="P131" s="76">
        <f t="shared" ref="P131:P194" si="15">L131*O131</f>
        <v>53.455999999999996</v>
      </c>
      <c r="Q131">
        <f t="shared" si="11"/>
        <v>2023</v>
      </c>
      <c r="R131" t="str">
        <f>IFERROR(VLOOKUP(G131,'Importer Name'!A:B, 2, FALSE), "")</f>
        <v>SIGNET EXCIPIENTS</v>
      </c>
      <c r="S131" t="str">
        <f>IFERROR(VLOOKUP(H131,'Supplier name '!A:B, 2, FALSE), "")</f>
        <v>DUPONT NUTRITION</v>
      </c>
    </row>
    <row r="132" spans="1:19">
      <c r="A132" s="77" t="s">
        <v>107</v>
      </c>
      <c r="B132" s="103">
        <v>7500</v>
      </c>
      <c r="C132" s="87" t="s">
        <v>7</v>
      </c>
      <c r="D132" s="103" t="s">
        <v>108</v>
      </c>
      <c r="E132" s="15">
        <v>5.14</v>
      </c>
      <c r="F132" s="87" t="s">
        <v>9</v>
      </c>
      <c r="G132" s="77" t="s">
        <v>69</v>
      </c>
      <c r="H132" s="77" t="s">
        <v>110</v>
      </c>
      <c r="I132" s="73" t="str">
        <f t="shared" ref="I132:I195" si="16">I131</f>
        <v>Jan</v>
      </c>
      <c r="J132" s="74">
        <f>IF(F132="USD", E132, E132 * IFERROR(VLOOKUP(F132, EXCHANGE_RATE!A:B, 2, FALSE), "Currency not found"))</f>
        <v>5.14</v>
      </c>
      <c r="K132" s="74">
        <f t="shared" si="13"/>
        <v>5.14</v>
      </c>
      <c r="L132" s="14">
        <f>IF(C132="MTS", B132, B132 * IFERROR(VLOOKUP(C132, 'QTY_CONVERSIONS '!A:B, 2, FALSE), "Units not found"))</f>
        <v>7.5</v>
      </c>
      <c r="M132" s="75">
        <f t="shared" si="12"/>
        <v>38550</v>
      </c>
      <c r="N132" t="str">
        <f>IFERROR(VLOOKUP(D132, Product_Category!A:B, 2, FALSE), "Uncategorized")</f>
        <v>MCC</v>
      </c>
      <c r="O132" s="76">
        <f t="shared" si="14"/>
        <v>5.14</v>
      </c>
      <c r="P132" s="76">
        <f t="shared" si="15"/>
        <v>38.549999999999997</v>
      </c>
      <c r="Q132">
        <f t="shared" ref="Q132:Q195" si="17">Q131</f>
        <v>2023</v>
      </c>
      <c r="R132" t="str">
        <f>IFERROR(VLOOKUP(G132,'Importer Name'!A:B, 2, FALSE), "")</f>
        <v>SIGNET EXCIPIENTS</v>
      </c>
      <c r="S132" t="str">
        <f>IFERROR(VLOOKUP(H132,'Supplier name '!A:B, 2, FALSE), "")</f>
        <v>DUPONT NUTRITION</v>
      </c>
    </row>
    <row r="133" spans="1:19">
      <c r="A133" s="77" t="s">
        <v>107</v>
      </c>
      <c r="B133" s="103">
        <v>17500</v>
      </c>
      <c r="C133" s="87" t="s">
        <v>7</v>
      </c>
      <c r="D133" s="103" t="s">
        <v>108</v>
      </c>
      <c r="E133" s="15">
        <v>5.14</v>
      </c>
      <c r="F133" s="87" t="s">
        <v>9</v>
      </c>
      <c r="G133" s="77" t="s">
        <v>69</v>
      </c>
      <c r="H133" s="77" t="s">
        <v>110</v>
      </c>
      <c r="I133" s="73" t="str">
        <f t="shared" si="16"/>
        <v>Jan</v>
      </c>
      <c r="J133" s="74">
        <f>IF(F133="USD", E133, E133 * IFERROR(VLOOKUP(F133, EXCHANGE_RATE!A:B, 2, FALSE), "Currency not found"))</f>
        <v>5.14</v>
      </c>
      <c r="K133" s="74">
        <f t="shared" si="13"/>
        <v>5.14</v>
      </c>
      <c r="L133" s="14">
        <f>IF(C133="MTS", B133, B133 * IFERROR(VLOOKUP(C133, 'QTY_CONVERSIONS '!A:B, 2, FALSE), "Units not found"))</f>
        <v>17.5</v>
      </c>
      <c r="M133" s="75">
        <f t="shared" si="12"/>
        <v>89950</v>
      </c>
      <c r="N133" t="str">
        <f>IFERROR(VLOOKUP(D133, Product_Category!A:B, 2, FALSE), "Uncategorized")</f>
        <v>MCC</v>
      </c>
      <c r="O133" s="76">
        <f t="shared" si="14"/>
        <v>5.14</v>
      </c>
      <c r="P133" s="76">
        <f t="shared" si="15"/>
        <v>89.949999999999989</v>
      </c>
      <c r="Q133">
        <f t="shared" si="17"/>
        <v>2023</v>
      </c>
      <c r="R133" t="str">
        <f>IFERROR(VLOOKUP(G133,'Importer Name'!A:B, 2, FALSE), "")</f>
        <v>SIGNET EXCIPIENTS</v>
      </c>
      <c r="S133" t="str">
        <f>IFERROR(VLOOKUP(H133,'Supplier name '!A:B, 2, FALSE), "")</f>
        <v>DUPONT NUTRITION</v>
      </c>
    </row>
    <row r="134" spans="1:19">
      <c r="A134" s="77" t="s">
        <v>107</v>
      </c>
      <c r="B134" s="103">
        <v>17500</v>
      </c>
      <c r="C134" s="87" t="s">
        <v>7</v>
      </c>
      <c r="D134" s="103" t="s">
        <v>108</v>
      </c>
      <c r="E134" s="15">
        <v>5.14</v>
      </c>
      <c r="F134" s="87" t="s">
        <v>9</v>
      </c>
      <c r="G134" s="77" t="s">
        <v>69</v>
      </c>
      <c r="H134" s="77" t="s">
        <v>110</v>
      </c>
      <c r="I134" s="73" t="str">
        <f t="shared" si="16"/>
        <v>Jan</v>
      </c>
      <c r="J134" s="74">
        <f>IF(F134="USD", E134, E134 * IFERROR(VLOOKUP(F134, EXCHANGE_RATE!A:B, 2, FALSE), "Currency not found"))</f>
        <v>5.14</v>
      </c>
      <c r="K134" s="74">
        <f t="shared" si="13"/>
        <v>5.14</v>
      </c>
      <c r="L134" s="14">
        <f>IF(C134="MTS", B134, B134 * IFERROR(VLOOKUP(C134, 'QTY_CONVERSIONS '!A:B, 2, FALSE), "Units not found"))</f>
        <v>17.5</v>
      </c>
      <c r="M134" s="75">
        <f t="shared" si="12"/>
        <v>89950</v>
      </c>
      <c r="N134" t="str">
        <f>IFERROR(VLOOKUP(D134, Product_Category!A:B, 2, FALSE), "Uncategorized")</f>
        <v>MCC</v>
      </c>
      <c r="O134" s="76">
        <f t="shared" si="14"/>
        <v>5.14</v>
      </c>
      <c r="P134" s="76">
        <f t="shared" si="15"/>
        <v>89.949999999999989</v>
      </c>
      <c r="Q134">
        <f t="shared" si="17"/>
        <v>2023</v>
      </c>
      <c r="R134" t="str">
        <f>IFERROR(VLOOKUP(G134,'Importer Name'!A:B, 2, FALSE), "")</f>
        <v>SIGNET EXCIPIENTS</v>
      </c>
      <c r="S134" t="str">
        <f>IFERROR(VLOOKUP(H134,'Supplier name '!A:B, 2, FALSE), "")</f>
        <v>DUPONT NUTRITION</v>
      </c>
    </row>
    <row r="135" spans="1:19">
      <c r="A135" s="77" t="s">
        <v>107</v>
      </c>
      <c r="B135" s="103">
        <v>17500</v>
      </c>
      <c r="C135" s="87" t="s">
        <v>7</v>
      </c>
      <c r="D135" s="103" t="s">
        <v>108</v>
      </c>
      <c r="E135" s="15">
        <v>5.14</v>
      </c>
      <c r="F135" s="87" t="s">
        <v>9</v>
      </c>
      <c r="G135" s="77" t="s">
        <v>69</v>
      </c>
      <c r="H135" s="77" t="s">
        <v>110</v>
      </c>
      <c r="I135" s="73" t="str">
        <f t="shared" si="16"/>
        <v>Jan</v>
      </c>
      <c r="J135" s="74">
        <f>IF(F135="USD", E135, E135 * IFERROR(VLOOKUP(F135, EXCHANGE_RATE!A:B, 2, FALSE), "Currency not found"))</f>
        <v>5.14</v>
      </c>
      <c r="K135" s="74">
        <f t="shared" si="13"/>
        <v>5.14</v>
      </c>
      <c r="L135" s="14">
        <f>IF(C135="MTS", B135, B135 * IFERROR(VLOOKUP(C135, 'QTY_CONVERSIONS '!A:B, 2, FALSE), "Units not found"))</f>
        <v>17.5</v>
      </c>
      <c r="M135" s="75">
        <f t="shared" si="12"/>
        <v>89950</v>
      </c>
      <c r="N135" t="str">
        <f>IFERROR(VLOOKUP(D135, Product_Category!A:B, 2, FALSE), "Uncategorized")</f>
        <v>MCC</v>
      </c>
      <c r="O135" s="76">
        <f t="shared" si="14"/>
        <v>5.14</v>
      </c>
      <c r="P135" s="76">
        <f t="shared" si="15"/>
        <v>89.949999999999989</v>
      </c>
      <c r="Q135">
        <f t="shared" si="17"/>
        <v>2023</v>
      </c>
      <c r="R135" t="str">
        <f>IFERROR(VLOOKUP(G135,'Importer Name'!A:B, 2, FALSE), "")</f>
        <v>SIGNET EXCIPIENTS</v>
      </c>
      <c r="S135" t="str">
        <f>IFERROR(VLOOKUP(H135,'Supplier name '!A:B, 2, FALSE), "")</f>
        <v>DUPONT NUTRITION</v>
      </c>
    </row>
    <row r="136" spans="1:19">
      <c r="A136" s="77" t="s">
        <v>107</v>
      </c>
      <c r="B136" s="103">
        <v>17500</v>
      </c>
      <c r="C136" s="87" t="s">
        <v>7</v>
      </c>
      <c r="D136" s="103" t="s">
        <v>108</v>
      </c>
      <c r="E136" s="15">
        <v>5.14</v>
      </c>
      <c r="F136" s="87" t="s">
        <v>9</v>
      </c>
      <c r="G136" s="77" t="s">
        <v>69</v>
      </c>
      <c r="H136" s="77" t="s">
        <v>110</v>
      </c>
      <c r="I136" s="73" t="str">
        <f t="shared" si="16"/>
        <v>Jan</v>
      </c>
      <c r="J136" s="74">
        <f>IF(F136="USD", E136, E136 * IFERROR(VLOOKUP(F136, EXCHANGE_RATE!A:B, 2, FALSE), "Currency not found"))</f>
        <v>5.14</v>
      </c>
      <c r="K136" s="74">
        <f t="shared" si="13"/>
        <v>5.14</v>
      </c>
      <c r="L136" s="14">
        <f>IF(C136="MTS", B136, B136 * IFERROR(VLOOKUP(C136, 'QTY_CONVERSIONS '!A:B, 2, FALSE), "Units not found"))</f>
        <v>17.5</v>
      </c>
      <c r="M136" s="75">
        <f t="shared" si="12"/>
        <v>89950</v>
      </c>
      <c r="N136" t="str">
        <f>IFERROR(VLOOKUP(D136, Product_Category!A:B, 2, FALSE), "Uncategorized")</f>
        <v>MCC</v>
      </c>
      <c r="O136" s="76">
        <f t="shared" si="14"/>
        <v>5.14</v>
      </c>
      <c r="P136" s="76">
        <f t="shared" si="15"/>
        <v>89.949999999999989</v>
      </c>
      <c r="Q136">
        <f t="shared" si="17"/>
        <v>2023</v>
      </c>
      <c r="R136" t="str">
        <f>IFERROR(VLOOKUP(G136,'Importer Name'!A:B, 2, FALSE), "")</f>
        <v>SIGNET EXCIPIENTS</v>
      </c>
      <c r="S136" t="str">
        <f>IFERROR(VLOOKUP(H136,'Supplier name '!A:B, 2, FALSE), "")</f>
        <v>DUPONT NUTRITION</v>
      </c>
    </row>
    <row r="137" spans="1:19">
      <c r="A137" s="77" t="s">
        <v>107</v>
      </c>
      <c r="B137" s="103">
        <v>17500</v>
      </c>
      <c r="C137" s="87" t="s">
        <v>7</v>
      </c>
      <c r="D137" s="103" t="s">
        <v>108</v>
      </c>
      <c r="E137" s="15">
        <v>5.14</v>
      </c>
      <c r="F137" s="87" t="s">
        <v>9</v>
      </c>
      <c r="G137" s="77" t="s">
        <v>69</v>
      </c>
      <c r="H137" s="77" t="s">
        <v>110</v>
      </c>
      <c r="I137" s="73" t="str">
        <f t="shared" si="16"/>
        <v>Jan</v>
      </c>
      <c r="J137" s="74">
        <f>IF(F137="USD", E137, E137 * IFERROR(VLOOKUP(F137, EXCHANGE_RATE!A:B, 2, FALSE), "Currency not found"))</f>
        <v>5.14</v>
      </c>
      <c r="K137" s="74">
        <f t="shared" si="13"/>
        <v>5.14</v>
      </c>
      <c r="L137" s="14">
        <f>IF(C137="MTS", B137, B137 * IFERROR(VLOOKUP(C137, 'QTY_CONVERSIONS '!A:B, 2, FALSE), "Units not found"))</f>
        <v>17.5</v>
      </c>
      <c r="M137" s="75">
        <f t="shared" si="12"/>
        <v>89950</v>
      </c>
      <c r="N137" t="str">
        <f>IFERROR(VLOOKUP(D137, Product_Category!A:B, 2, FALSE), "Uncategorized")</f>
        <v>MCC</v>
      </c>
      <c r="O137" s="76">
        <f t="shared" si="14"/>
        <v>5.14</v>
      </c>
      <c r="P137" s="76">
        <f t="shared" si="15"/>
        <v>89.949999999999989</v>
      </c>
      <c r="Q137">
        <f t="shared" si="17"/>
        <v>2023</v>
      </c>
      <c r="R137" t="str">
        <f>IFERROR(VLOOKUP(G137,'Importer Name'!A:B, 2, FALSE), "")</f>
        <v>SIGNET EXCIPIENTS</v>
      </c>
      <c r="S137" t="str">
        <f>IFERROR(VLOOKUP(H137,'Supplier name '!A:B, 2, FALSE), "")</f>
        <v>DUPONT NUTRITION</v>
      </c>
    </row>
    <row r="138" spans="1:19">
      <c r="A138" s="77" t="s">
        <v>107</v>
      </c>
      <c r="B138" s="103">
        <v>12500</v>
      </c>
      <c r="C138" s="87" t="s">
        <v>7</v>
      </c>
      <c r="D138" s="103" t="s">
        <v>108</v>
      </c>
      <c r="E138" s="15">
        <v>5.14</v>
      </c>
      <c r="F138" s="87" t="s">
        <v>9</v>
      </c>
      <c r="G138" s="77" t="s">
        <v>69</v>
      </c>
      <c r="H138" s="77" t="s">
        <v>110</v>
      </c>
      <c r="I138" s="73" t="str">
        <f t="shared" si="16"/>
        <v>Jan</v>
      </c>
      <c r="J138" s="74">
        <f>IF(F138="USD", E138, E138 * IFERROR(VLOOKUP(F138, EXCHANGE_RATE!A:B, 2, FALSE), "Currency not found"))</f>
        <v>5.14</v>
      </c>
      <c r="K138" s="74">
        <f t="shared" si="13"/>
        <v>5.14</v>
      </c>
      <c r="L138" s="14">
        <f>IF(C138="MTS", B138, B138 * IFERROR(VLOOKUP(C138, 'QTY_CONVERSIONS '!A:B, 2, FALSE), "Units not found"))</f>
        <v>12.5</v>
      </c>
      <c r="M138" s="75">
        <f t="shared" si="12"/>
        <v>64249.999999999993</v>
      </c>
      <c r="N138" t="str">
        <f>IFERROR(VLOOKUP(D138, Product_Category!A:B, 2, FALSE), "Uncategorized")</f>
        <v>MCC</v>
      </c>
      <c r="O138" s="76">
        <f t="shared" si="14"/>
        <v>5.14</v>
      </c>
      <c r="P138" s="76">
        <f t="shared" si="15"/>
        <v>64.25</v>
      </c>
      <c r="Q138">
        <f t="shared" si="17"/>
        <v>2023</v>
      </c>
      <c r="R138" t="str">
        <f>IFERROR(VLOOKUP(G138,'Importer Name'!A:B, 2, FALSE), "")</f>
        <v>SIGNET EXCIPIENTS</v>
      </c>
      <c r="S138" t="str">
        <f>IFERROR(VLOOKUP(H138,'Supplier name '!A:B, 2, FALSE), "")</f>
        <v>DUPONT NUTRITION</v>
      </c>
    </row>
    <row r="139" spans="1:19">
      <c r="A139" s="77" t="s">
        <v>107</v>
      </c>
      <c r="B139" s="103">
        <v>17500</v>
      </c>
      <c r="C139" s="87" t="s">
        <v>7</v>
      </c>
      <c r="D139" s="103" t="s">
        <v>108</v>
      </c>
      <c r="E139" s="15">
        <v>5.14</v>
      </c>
      <c r="F139" s="87" t="s">
        <v>9</v>
      </c>
      <c r="G139" s="77" t="s">
        <v>69</v>
      </c>
      <c r="H139" s="77" t="s">
        <v>110</v>
      </c>
      <c r="I139" s="73" t="str">
        <f t="shared" si="16"/>
        <v>Jan</v>
      </c>
      <c r="J139" s="74">
        <f>IF(F139="USD", E139, E139 * IFERROR(VLOOKUP(F139, EXCHANGE_RATE!A:B, 2, FALSE), "Currency not found"))</f>
        <v>5.14</v>
      </c>
      <c r="K139" s="74">
        <f t="shared" si="13"/>
        <v>5.14</v>
      </c>
      <c r="L139" s="14">
        <f>IF(C139="MTS", B139, B139 * IFERROR(VLOOKUP(C139, 'QTY_CONVERSIONS '!A:B, 2, FALSE), "Units not found"))</f>
        <v>17.5</v>
      </c>
      <c r="M139" s="75">
        <f t="shared" si="12"/>
        <v>89950</v>
      </c>
      <c r="N139" t="str">
        <f>IFERROR(VLOOKUP(D139, Product_Category!A:B, 2, FALSE), "Uncategorized")</f>
        <v>MCC</v>
      </c>
      <c r="O139" s="76">
        <f t="shared" si="14"/>
        <v>5.14</v>
      </c>
      <c r="P139" s="76">
        <f t="shared" si="15"/>
        <v>89.949999999999989</v>
      </c>
      <c r="Q139">
        <f t="shared" si="17"/>
        <v>2023</v>
      </c>
      <c r="R139" t="str">
        <f>IFERROR(VLOOKUP(G139,'Importer Name'!A:B, 2, FALSE), "")</f>
        <v>SIGNET EXCIPIENTS</v>
      </c>
      <c r="S139" t="str">
        <f>IFERROR(VLOOKUP(H139,'Supplier name '!A:B, 2, FALSE), "")</f>
        <v>DUPONT NUTRITION</v>
      </c>
    </row>
    <row r="140" spans="1:19">
      <c r="A140" s="77" t="s">
        <v>107</v>
      </c>
      <c r="B140" s="103">
        <v>15120</v>
      </c>
      <c r="C140" s="87" t="s">
        <v>7</v>
      </c>
      <c r="D140" s="103" t="s">
        <v>108</v>
      </c>
      <c r="E140" s="15">
        <v>5.03</v>
      </c>
      <c r="F140" s="87" t="s">
        <v>9</v>
      </c>
      <c r="G140" s="77" t="s">
        <v>69</v>
      </c>
      <c r="H140" s="77" t="s">
        <v>110</v>
      </c>
      <c r="I140" s="73" t="str">
        <f t="shared" si="16"/>
        <v>Jan</v>
      </c>
      <c r="J140" s="74">
        <f>IF(F140="USD", E140, E140 * IFERROR(VLOOKUP(F140, EXCHANGE_RATE!A:B, 2, FALSE), "Currency not found"))</f>
        <v>5.03</v>
      </c>
      <c r="K140" s="74">
        <f t="shared" si="13"/>
        <v>5.03</v>
      </c>
      <c r="L140" s="14">
        <f>IF(C140="MTS", B140, B140 * IFERROR(VLOOKUP(C140, 'QTY_CONVERSIONS '!A:B, 2, FALSE), "Units not found"))</f>
        <v>15.120000000000001</v>
      </c>
      <c r="M140" s="75">
        <f t="shared" si="12"/>
        <v>76053.600000000006</v>
      </c>
      <c r="N140" t="str">
        <f>IFERROR(VLOOKUP(D140, Product_Category!A:B, 2, FALSE), "Uncategorized")</f>
        <v>MCC</v>
      </c>
      <c r="O140" s="76">
        <f t="shared" si="14"/>
        <v>5.03</v>
      </c>
      <c r="P140" s="76">
        <f t="shared" si="15"/>
        <v>76.053600000000003</v>
      </c>
      <c r="Q140">
        <f t="shared" si="17"/>
        <v>2023</v>
      </c>
      <c r="R140" t="str">
        <f>IFERROR(VLOOKUP(G140,'Importer Name'!A:B, 2, FALSE), "")</f>
        <v>SIGNET EXCIPIENTS</v>
      </c>
      <c r="S140" t="str">
        <f>IFERROR(VLOOKUP(H140,'Supplier name '!A:B, 2, FALSE), "")</f>
        <v>DUPONT NUTRITION</v>
      </c>
    </row>
    <row r="141" spans="1:19">
      <c r="A141" s="77" t="s">
        <v>107</v>
      </c>
      <c r="B141" s="103">
        <v>5500</v>
      </c>
      <c r="C141" s="87" t="s">
        <v>7</v>
      </c>
      <c r="D141" s="103" t="s">
        <v>108</v>
      </c>
      <c r="E141" s="15">
        <v>5.14</v>
      </c>
      <c r="F141" s="87" t="s">
        <v>9</v>
      </c>
      <c r="G141" s="77" t="s">
        <v>69</v>
      </c>
      <c r="H141" s="77" t="s">
        <v>110</v>
      </c>
      <c r="I141" s="73" t="str">
        <f t="shared" si="16"/>
        <v>Jan</v>
      </c>
      <c r="J141" s="74">
        <f>IF(F141="USD", E141, E141 * IFERROR(VLOOKUP(F141, EXCHANGE_RATE!A:B, 2, FALSE), "Currency not found"))</f>
        <v>5.14</v>
      </c>
      <c r="K141" s="74">
        <f t="shared" si="13"/>
        <v>5.14</v>
      </c>
      <c r="L141" s="14">
        <f>IF(C141="MTS", B141, B141 * IFERROR(VLOOKUP(C141, 'QTY_CONVERSIONS '!A:B, 2, FALSE), "Units not found"))</f>
        <v>5.5</v>
      </c>
      <c r="M141" s="75">
        <f t="shared" si="12"/>
        <v>28270</v>
      </c>
      <c r="N141" t="str">
        <f>IFERROR(VLOOKUP(D141, Product_Category!A:B, 2, FALSE), "Uncategorized")</f>
        <v>MCC</v>
      </c>
      <c r="O141" s="76">
        <f t="shared" si="14"/>
        <v>5.14</v>
      </c>
      <c r="P141" s="76">
        <f t="shared" si="15"/>
        <v>28.27</v>
      </c>
      <c r="Q141">
        <f t="shared" si="17"/>
        <v>2023</v>
      </c>
      <c r="R141" t="str">
        <f>IFERROR(VLOOKUP(G141,'Importer Name'!A:B, 2, FALSE), "")</f>
        <v>SIGNET EXCIPIENTS</v>
      </c>
      <c r="S141" t="str">
        <f>IFERROR(VLOOKUP(H141,'Supplier name '!A:B, 2, FALSE), "")</f>
        <v>DUPONT NUTRITION</v>
      </c>
    </row>
    <row r="142" spans="1:19">
      <c r="A142" s="77" t="s">
        <v>107</v>
      </c>
      <c r="B142" s="103">
        <v>17500</v>
      </c>
      <c r="C142" s="87" t="s">
        <v>7</v>
      </c>
      <c r="D142" s="103" t="s">
        <v>111</v>
      </c>
      <c r="E142" s="15">
        <v>5.3</v>
      </c>
      <c r="F142" s="87" t="s">
        <v>9</v>
      </c>
      <c r="G142" s="77" t="s">
        <v>69</v>
      </c>
      <c r="H142" s="77" t="s">
        <v>110</v>
      </c>
      <c r="I142" s="73" t="str">
        <f t="shared" si="16"/>
        <v>Jan</v>
      </c>
      <c r="J142" s="74">
        <f>IF(F142="USD", E142, E142 * IFERROR(VLOOKUP(F142, EXCHANGE_RATE!A:B, 2, FALSE), "Currency not found"))</f>
        <v>5.3</v>
      </c>
      <c r="K142" s="74">
        <f t="shared" si="13"/>
        <v>5.3</v>
      </c>
      <c r="L142" s="14">
        <f>IF(C142="MTS", B142, B142 * IFERROR(VLOOKUP(C142, 'QTY_CONVERSIONS '!A:B, 2, FALSE), "Units not found"))</f>
        <v>17.5</v>
      </c>
      <c r="M142" s="75">
        <f t="shared" si="12"/>
        <v>92750</v>
      </c>
      <c r="N142" t="str">
        <f>IFERROR(VLOOKUP(D142, Product_Category!A:B, 2, FALSE), "Uncategorized")</f>
        <v>MCC</v>
      </c>
      <c r="O142" s="76">
        <f t="shared" si="14"/>
        <v>5.3</v>
      </c>
      <c r="P142" s="76">
        <f t="shared" si="15"/>
        <v>92.75</v>
      </c>
      <c r="Q142">
        <f t="shared" si="17"/>
        <v>2023</v>
      </c>
      <c r="R142" t="str">
        <f>IFERROR(VLOOKUP(G142,'Importer Name'!A:B, 2, FALSE), "")</f>
        <v>SIGNET EXCIPIENTS</v>
      </c>
      <c r="S142" t="str">
        <f>IFERROR(VLOOKUP(H142,'Supplier name '!A:B, 2, FALSE), "")</f>
        <v>DUPONT NUTRITION</v>
      </c>
    </row>
    <row r="143" spans="1:19">
      <c r="A143" s="77" t="s">
        <v>107</v>
      </c>
      <c r="B143" s="103">
        <v>17500</v>
      </c>
      <c r="C143" s="87" t="s">
        <v>7</v>
      </c>
      <c r="D143" s="103" t="s">
        <v>111</v>
      </c>
      <c r="E143" s="15">
        <v>5.3</v>
      </c>
      <c r="F143" s="87" t="s">
        <v>9</v>
      </c>
      <c r="G143" s="77" t="s">
        <v>69</v>
      </c>
      <c r="H143" s="77" t="s">
        <v>110</v>
      </c>
      <c r="I143" s="73" t="str">
        <f t="shared" si="16"/>
        <v>Jan</v>
      </c>
      <c r="J143" s="74">
        <f>IF(F143="USD", E143, E143 * IFERROR(VLOOKUP(F143, EXCHANGE_RATE!A:B, 2, FALSE), "Currency not found"))</f>
        <v>5.3</v>
      </c>
      <c r="K143" s="74">
        <f t="shared" si="13"/>
        <v>5.3</v>
      </c>
      <c r="L143" s="14">
        <f>IF(C143="MTS", B143, B143 * IFERROR(VLOOKUP(C143, 'QTY_CONVERSIONS '!A:B, 2, FALSE), "Units not found"))</f>
        <v>17.5</v>
      </c>
      <c r="M143" s="75">
        <f t="shared" si="12"/>
        <v>92750</v>
      </c>
      <c r="N143" t="str">
        <f>IFERROR(VLOOKUP(D143, Product_Category!A:B, 2, FALSE), "Uncategorized")</f>
        <v>MCC</v>
      </c>
      <c r="O143" s="76">
        <f t="shared" si="14"/>
        <v>5.3</v>
      </c>
      <c r="P143" s="76">
        <f t="shared" si="15"/>
        <v>92.75</v>
      </c>
      <c r="Q143">
        <f t="shared" si="17"/>
        <v>2023</v>
      </c>
      <c r="R143" t="str">
        <f>IFERROR(VLOOKUP(G143,'Importer Name'!A:B, 2, FALSE), "")</f>
        <v>SIGNET EXCIPIENTS</v>
      </c>
      <c r="S143" t="str">
        <f>IFERROR(VLOOKUP(H143,'Supplier name '!A:B, 2, FALSE), "")</f>
        <v>DUPONT NUTRITION</v>
      </c>
    </row>
    <row r="144" spans="1:19">
      <c r="A144" s="77" t="s">
        <v>107</v>
      </c>
      <c r="B144" s="103">
        <v>1000</v>
      </c>
      <c r="C144" s="87" t="s">
        <v>7</v>
      </c>
      <c r="D144" s="103" t="s">
        <v>111</v>
      </c>
      <c r="E144" s="15">
        <v>5.19</v>
      </c>
      <c r="F144" s="87" t="s">
        <v>9</v>
      </c>
      <c r="G144" s="77" t="s">
        <v>69</v>
      </c>
      <c r="H144" s="77" t="s">
        <v>110</v>
      </c>
      <c r="I144" s="73" t="str">
        <f t="shared" si="16"/>
        <v>Jan</v>
      </c>
      <c r="J144" s="74">
        <f>IF(F144="USD", E144, E144 * IFERROR(VLOOKUP(F144, EXCHANGE_RATE!A:B, 2, FALSE), "Currency not found"))</f>
        <v>5.19</v>
      </c>
      <c r="K144" s="74">
        <f t="shared" si="13"/>
        <v>5.19</v>
      </c>
      <c r="L144" s="14">
        <f>IF(C144="MTS", B144, B144 * IFERROR(VLOOKUP(C144, 'QTY_CONVERSIONS '!A:B, 2, FALSE), "Units not found"))</f>
        <v>1</v>
      </c>
      <c r="M144" s="75">
        <f t="shared" si="12"/>
        <v>5190</v>
      </c>
      <c r="N144" t="str">
        <f>IFERROR(VLOOKUP(D144, Product_Category!A:B, 2, FALSE), "Uncategorized")</f>
        <v>MCC</v>
      </c>
      <c r="O144" s="76">
        <f t="shared" si="14"/>
        <v>5.19</v>
      </c>
      <c r="P144" s="76">
        <f t="shared" si="15"/>
        <v>5.19</v>
      </c>
      <c r="Q144">
        <f t="shared" si="17"/>
        <v>2023</v>
      </c>
      <c r="R144" t="str">
        <f>IFERROR(VLOOKUP(G144,'Importer Name'!A:B, 2, FALSE), "")</f>
        <v>SIGNET EXCIPIENTS</v>
      </c>
      <c r="S144" t="str">
        <f>IFERROR(VLOOKUP(H144,'Supplier name '!A:B, 2, FALSE), "")</f>
        <v>DUPONT NUTRITION</v>
      </c>
    </row>
    <row r="145" spans="1:19">
      <c r="A145" s="77" t="s">
        <v>107</v>
      </c>
      <c r="B145" s="103">
        <v>15120</v>
      </c>
      <c r="C145" s="87" t="s">
        <v>7</v>
      </c>
      <c r="D145" s="103" t="s">
        <v>111</v>
      </c>
      <c r="E145" s="15">
        <v>5.19</v>
      </c>
      <c r="F145" s="87" t="s">
        <v>9</v>
      </c>
      <c r="G145" s="77" t="s">
        <v>69</v>
      </c>
      <c r="H145" s="77" t="s">
        <v>110</v>
      </c>
      <c r="I145" s="73" t="str">
        <f t="shared" si="16"/>
        <v>Jan</v>
      </c>
      <c r="J145" s="74">
        <f>IF(F145="USD", E145, E145 * IFERROR(VLOOKUP(F145, EXCHANGE_RATE!A:B, 2, FALSE), "Currency not found"))</f>
        <v>5.19</v>
      </c>
      <c r="K145" s="74">
        <f t="shared" si="13"/>
        <v>5.19</v>
      </c>
      <c r="L145" s="14">
        <f>IF(C145="MTS", B145, B145 * IFERROR(VLOOKUP(C145, 'QTY_CONVERSIONS '!A:B, 2, FALSE), "Units not found"))</f>
        <v>15.120000000000001</v>
      </c>
      <c r="M145" s="75">
        <f t="shared" si="12"/>
        <v>78472.800000000003</v>
      </c>
      <c r="N145" t="str">
        <f>IFERROR(VLOOKUP(D145, Product_Category!A:B, 2, FALSE), "Uncategorized")</f>
        <v>MCC</v>
      </c>
      <c r="O145" s="76">
        <f t="shared" si="14"/>
        <v>5.19</v>
      </c>
      <c r="P145" s="76">
        <f t="shared" si="15"/>
        <v>78.472800000000007</v>
      </c>
      <c r="Q145">
        <f t="shared" si="17"/>
        <v>2023</v>
      </c>
      <c r="R145" t="str">
        <f>IFERROR(VLOOKUP(G145,'Importer Name'!A:B, 2, FALSE), "")</f>
        <v>SIGNET EXCIPIENTS</v>
      </c>
      <c r="S145" t="str">
        <f>IFERROR(VLOOKUP(H145,'Supplier name '!A:B, 2, FALSE), "")</f>
        <v>DUPONT NUTRITION</v>
      </c>
    </row>
    <row r="146" spans="1:19">
      <c r="A146" s="77" t="s">
        <v>107</v>
      </c>
      <c r="B146" s="103">
        <v>4936.6000000000004</v>
      </c>
      <c r="C146" s="87" t="s">
        <v>7</v>
      </c>
      <c r="D146" s="103" t="s">
        <v>123</v>
      </c>
      <c r="E146" s="15">
        <v>6.25</v>
      </c>
      <c r="F146" s="87" t="s">
        <v>9</v>
      </c>
      <c r="G146" s="77" t="s">
        <v>69</v>
      </c>
      <c r="H146" s="77" t="s">
        <v>110</v>
      </c>
      <c r="I146" s="73" t="str">
        <f t="shared" si="16"/>
        <v>Jan</v>
      </c>
      <c r="J146" s="74">
        <f>IF(F146="USD", E146, E146 * IFERROR(VLOOKUP(F146, EXCHANGE_RATE!A:B, 2, FALSE), "Currency not found"))</f>
        <v>6.25</v>
      </c>
      <c r="K146" s="74">
        <f t="shared" si="13"/>
        <v>6.25</v>
      </c>
      <c r="L146" s="14">
        <f>IF(C146="MTS", B146, B146 * IFERROR(VLOOKUP(C146, 'QTY_CONVERSIONS '!A:B, 2, FALSE), "Units not found"))</f>
        <v>4.9366000000000003</v>
      </c>
      <c r="M146" s="75">
        <f t="shared" si="12"/>
        <v>30853.750000000004</v>
      </c>
      <c r="N146" t="str">
        <f>IFERROR(VLOOKUP(D146, Product_Category!A:B, 2, FALSE), "Uncategorized")</f>
        <v>MCC</v>
      </c>
      <c r="O146" s="76">
        <f t="shared" si="14"/>
        <v>6.25</v>
      </c>
      <c r="P146" s="76">
        <f t="shared" si="15"/>
        <v>30.853750000000002</v>
      </c>
      <c r="Q146">
        <f t="shared" si="17"/>
        <v>2023</v>
      </c>
      <c r="R146" t="str">
        <f>IFERROR(VLOOKUP(G146,'Importer Name'!A:B, 2, FALSE), "")</f>
        <v>SIGNET EXCIPIENTS</v>
      </c>
      <c r="S146" t="str">
        <f>IFERROR(VLOOKUP(H146,'Supplier name '!A:B, 2, FALSE), "")</f>
        <v>DUPONT NUTRITION</v>
      </c>
    </row>
    <row r="147" spans="1:19">
      <c r="A147" s="77" t="s">
        <v>107</v>
      </c>
      <c r="B147" s="103">
        <v>12563.4</v>
      </c>
      <c r="C147" s="87" t="s">
        <v>7</v>
      </c>
      <c r="D147" s="103" t="s">
        <v>123</v>
      </c>
      <c r="E147" s="15">
        <v>6.25</v>
      </c>
      <c r="F147" s="87" t="s">
        <v>9</v>
      </c>
      <c r="G147" s="77" t="s">
        <v>69</v>
      </c>
      <c r="H147" s="77" t="s">
        <v>110</v>
      </c>
      <c r="I147" s="73" t="str">
        <f t="shared" si="16"/>
        <v>Jan</v>
      </c>
      <c r="J147" s="74">
        <f>IF(F147="USD", E147, E147 * IFERROR(VLOOKUP(F147, EXCHANGE_RATE!A:B, 2, FALSE), "Currency not found"))</f>
        <v>6.25</v>
      </c>
      <c r="K147" s="74">
        <f t="shared" si="13"/>
        <v>6.25</v>
      </c>
      <c r="L147" s="14">
        <f>IF(C147="MTS", B147, B147 * IFERROR(VLOOKUP(C147, 'QTY_CONVERSIONS '!A:B, 2, FALSE), "Units not found"))</f>
        <v>12.5634</v>
      </c>
      <c r="M147" s="75">
        <f t="shared" si="12"/>
        <v>78521.25</v>
      </c>
      <c r="N147" t="str">
        <f>IFERROR(VLOOKUP(D147, Product_Category!A:B, 2, FALSE), "Uncategorized")</f>
        <v>MCC</v>
      </c>
      <c r="O147" s="76">
        <f t="shared" si="14"/>
        <v>6.25</v>
      </c>
      <c r="P147" s="76">
        <f t="shared" si="15"/>
        <v>78.521249999999995</v>
      </c>
      <c r="Q147">
        <f t="shared" si="17"/>
        <v>2023</v>
      </c>
      <c r="R147" t="str">
        <f>IFERROR(VLOOKUP(G147,'Importer Name'!A:B, 2, FALSE), "")</f>
        <v>SIGNET EXCIPIENTS</v>
      </c>
      <c r="S147" t="str">
        <f>IFERROR(VLOOKUP(H147,'Supplier name '!A:B, 2, FALSE), "")</f>
        <v>DUPONT NUTRITION</v>
      </c>
    </row>
    <row r="148" spans="1:19">
      <c r="A148" s="77" t="s">
        <v>107</v>
      </c>
      <c r="B148" s="103">
        <v>17500</v>
      </c>
      <c r="C148" s="87" t="s">
        <v>7</v>
      </c>
      <c r="D148" s="103" t="s">
        <v>123</v>
      </c>
      <c r="E148" s="15">
        <v>6.25</v>
      </c>
      <c r="F148" s="87" t="s">
        <v>9</v>
      </c>
      <c r="G148" s="77" t="s">
        <v>69</v>
      </c>
      <c r="H148" s="77" t="s">
        <v>110</v>
      </c>
      <c r="I148" s="73" t="str">
        <f t="shared" si="16"/>
        <v>Jan</v>
      </c>
      <c r="J148" s="74">
        <f>IF(F148="USD", E148, E148 * IFERROR(VLOOKUP(F148, EXCHANGE_RATE!A:B, 2, FALSE), "Currency not found"))</f>
        <v>6.25</v>
      </c>
      <c r="K148" s="74">
        <f t="shared" si="13"/>
        <v>6.25</v>
      </c>
      <c r="L148" s="14">
        <f>IF(C148="MTS", B148, B148 * IFERROR(VLOOKUP(C148, 'QTY_CONVERSIONS '!A:B, 2, FALSE), "Units not found"))</f>
        <v>17.5</v>
      </c>
      <c r="M148" s="75">
        <f t="shared" si="12"/>
        <v>109375</v>
      </c>
      <c r="N148" t="str">
        <f>IFERROR(VLOOKUP(D148, Product_Category!A:B, 2, FALSE), "Uncategorized")</f>
        <v>MCC</v>
      </c>
      <c r="O148" s="76">
        <f t="shared" si="14"/>
        <v>6.25</v>
      </c>
      <c r="P148" s="76">
        <f t="shared" si="15"/>
        <v>109.375</v>
      </c>
      <c r="Q148">
        <f t="shared" si="17"/>
        <v>2023</v>
      </c>
      <c r="R148" t="str">
        <f>IFERROR(VLOOKUP(G148,'Importer Name'!A:B, 2, FALSE), "")</f>
        <v>SIGNET EXCIPIENTS</v>
      </c>
      <c r="S148" t="str">
        <f>IFERROR(VLOOKUP(H148,'Supplier name '!A:B, 2, FALSE), "")</f>
        <v>DUPONT NUTRITION</v>
      </c>
    </row>
    <row r="149" spans="1:19">
      <c r="A149" s="77" t="s">
        <v>107</v>
      </c>
      <c r="B149" s="103">
        <v>17500</v>
      </c>
      <c r="C149" s="87" t="s">
        <v>7</v>
      </c>
      <c r="D149" s="103" t="s">
        <v>123</v>
      </c>
      <c r="E149" s="15">
        <v>6.25</v>
      </c>
      <c r="F149" s="87" t="s">
        <v>9</v>
      </c>
      <c r="G149" s="77" t="s">
        <v>69</v>
      </c>
      <c r="H149" s="77" t="s">
        <v>110</v>
      </c>
      <c r="I149" s="73" t="str">
        <f t="shared" si="16"/>
        <v>Jan</v>
      </c>
      <c r="J149" s="74">
        <f>IF(F149="USD", E149, E149 * IFERROR(VLOOKUP(F149, EXCHANGE_RATE!A:B, 2, FALSE), "Currency not found"))</f>
        <v>6.25</v>
      </c>
      <c r="K149" s="74">
        <f t="shared" si="13"/>
        <v>6.25</v>
      </c>
      <c r="L149" s="14">
        <f>IF(C149="MTS", B149, B149 * IFERROR(VLOOKUP(C149, 'QTY_CONVERSIONS '!A:B, 2, FALSE), "Units not found"))</f>
        <v>17.5</v>
      </c>
      <c r="M149" s="75">
        <f t="shared" si="12"/>
        <v>109375</v>
      </c>
      <c r="N149" t="str">
        <f>IFERROR(VLOOKUP(D149, Product_Category!A:B, 2, FALSE), "Uncategorized")</f>
        <v>MCC</v>
      </c>
      <c r="O149" s="76">
        <f t="shared" si="14"/>
        <v>6.25</v>
      </c>
      <c r="P149" s="76">
        <f t="shared" si="15"/>
        <v>109.375</v>
      </c>
      <c r="Q149">
        <f t="shared" si="17"/>
        <v>2023</v>
      </c>
      <c r="R149" t="str">
        <f>IFERROR(VLOOKUP(G149,'Importer Name'!A:B, 2, FALSE), "")</f>
        <v>SIGNET EXCIPIENTS</v>
      </c>
      <c r="S149" t="str">
        <f>IFERROR(VLOOKUP(H149,'Supplier name '!A:B, 2, FALSE), "")</f>
        <v>DUPONT NUTRITION</v>
      </c>
    </row>
    <row r="150" spans="1:19">
      <c r="A150" s="77" t="s">
        <v>107</v>
      </c>
      <c r="B150" s="103">
        <v>17500</v>
      </c>
      <c r="C150" s="87" t="s">
        <v>7</v>
      </c>
      <c r="D150" s="103" t="s">
        <v>123</v>
      </c>
      <c r="E150" s="15">
        <v>6.25</v>
      </c>
      <c r="F150" s="87" t="s">
        <v>9</v>
      </c>
      <c r="G150" s="77" t="s">
        <v>69</v>
      </c>
      <c r="H150" s="77" t="s">
        <v>110</v>
      </c>
      <c r="I150" s="73" t="str">
        <f t="shared" si="16"/>
        <v>Jan</v>
      </c>
      <c r="J150" s="74">
        <f>IF(F150="USD", E150, E150 * IFERROR(VLOOKUP(F150, EXCHANGE_RATE!A:B, 2, FALSE), "Currency not found"))</f>
        <v>6.25</v>
      </c>
      <c r="K150" s="74">
        <f t="shared" si="13"/>
        <v>6.25</v>
      </c>
      <c r="L150" s="14">
        <f>IF(C150="MTS", B150, B150 * IFERROR(VLOOKUP(C150, 'QTY_CONVERSIONS '!A:B, 2, FALSE), "Units not found"))</f>
        <v>17.5</v>
      </c>
      <c r="M150" s="75">
        <f t="shared" si="12"/>
        <v>109375</v>
      </c>
      <c r="N150" t="str">
        <f>IFERROR(VLOOKUP(D150, Product_Category!A:B, 2, FALSE), "Uncategorized")</f>
        <v>MCC</v>
      </c>
      <c r="O150" s="76">
        <f t="shared" si="14"/>
        <v>6.25</v>
      </c>
      <c r="P150" s="76">
        <f t="shared" si="15"/>
        <v>109.375</v>
      </c>
      <c r="Q150">
        <f t="shared" si="17"/>
        <v>2023</v>
      </c>
      <c r="R150" t="str">
        <f>IFERROR(VLOOKUP(G150,'Importer Name'!A:B, 2, FALSE), "")</f>
        <v>SIGNET EXCIPIENTS</v>
      </c>
      <c r="S150" t="str">
        <f>IFERROR(VLOOKUP(H150,'Supplier name '!A:B, 2, FALSE), "")</f>
        <v>DUPONT NUTRITION</v>
      </c>
    </row>
    <row r="151" spans="1:19">
      <c r="A151" s="77" t="s">
        <v>107</v>
      </c>
      <c r="B151" s="103">
        <v>17500</v>
      </c>
      <c r="C151" s="87" t="s">
        <v>7</v>
      </c>
      <c r="D151" s="103" t="s">
        <v>123</v>
      </c>
      <c r="E151" s="15">
        <v>6.25</v>
      </c>
      <c r="F151" s="87" t="s">
        <v>9</v>
      </c>
      <c r="G151" s="77" t="s">
        <v>69</v>
      </c>
      <c r="H151" s="77" t="s">
        <v>110</v>
      </c>
      <c r="I151" s="73" t="str">
        <f t="shared" si="16"/>
        <v>Jan</v>
      </c>
      <c r="J151" s="74">
        <f>IF(F151="USD", E151, E151 * IFERROR(VLOOKUP(F151, EXCHANGE_RATE!A:B, 2, FALSE), "Currency not found"))</f>
        <v>6.25</v>
      </c>
      <c r="K151" s="74">
        <f t="shared" si="13"/>
        <v>6.25</v>
      </c>
      <c r="L151" s="14">
        <f>IF(C151="MTS", B151, B151 * IFERROR(VLOOKUP(C151, 'QTY_CONVERSIONS '!A:B, 2, FALSE), "Units not found"))</f>
        <v>17.5</v>
      </c>
      <c r="M151" s="75">
        <f t="shared" si="12"/>
        <v>109375</v>
      </c>
      <c r="N151" t="str">
        <f>IFERROR(VLOOKUP(D151, Product_Category!A:B, 2, FALSE), "Uncategorized")</f>
        <v>MCC</v>
      </c>
      <c r="O151" s="76">
        <f t="shared" si="14"/>
        <v>6.25</v>
      </c>
      <c r="P151" s="76">
        <f t="shared" si="15"/>
        <v>109.375</v>
      </c>
      <c r="Q151">
        <f t="shared" si="17"/>
        <v>2023</v>
      </c>
      <c r="R151" t="str">
        <f>IFERROR(VLOOKUP(G151,'Importer Name'!A:B, 2, FALSE), "")</f>
        <v>SIGNET EXCIPIENTS</v>
      </c>
      <c r="S151" t="str">
        <f>IFERROR(VLOOKUP(H151,'Supplier name '!A:B, 2, FALSE), "")</f>
        <v>DUPONT NUTRITION</v>
      </c>
    </row>
    <row r="152" spans="1:19">
      <c r="A152" s="77" t="s">
        <v>107</v>
      </c>
      <c r="B152" s="103">
        <v>17500</v>
      </c>
      <c r="C152" s="87" t="s">
        <v>7</v>
      </c>
      <c r="D152" s="103" t="s">
        <v>123</v>
      </c>
      <c r="E152" s="15">
        <v>6.25</v>
      </c>
      <c r="F152" s="87" t="s">
        <v>9</v>
      </c>
      <c r="G152" s="77" t="s">
        <v>69</v>
      </c>
      <c r="H152" s="77" t="s">
        <v>110</v>
      </c>
      <c r="I152" s="73" t="str">
        <f t="shared" si="16"/>
        <v>Jan</v>
      </c>
      <c r="J152" s="74">
        <f>IF(F152="USD", E152, E152 * IFERROR(VLOOKUP(F152, EXCHANGE_RATE!A:B, 2, FALSE), "Currency not found"))</f>
        <v>6.25</v>
      </c>
      <c r="K152" s="74">
        <f t="shared" si="13"/>
        <v>6.25</v>
      </c>
      <c r="L152" s="14">
        <f>IF(C152="MTS", B152, B152 * IFERROR(VLOOKUP(C152, 'QTY_CONVERSIONS '!A:B, 2, FALSE), "Units not found"))</f>
        <v>17.5</v>
      </c>
      <c r="M152" s="75">
        <f t="shared" si="12"/>
        <v>109375</v>
      </c>
      <c r="N152" t="str">
        <f>IFERROR(VLOOKUP(D152, Product_Category!A:B, 2, FALSE), "Uncategorized")</f>
        <v>MCC</v>
      </c>
      <c r="O152" s="76">
        <f t="shared" si="14"/>
        <v>6.25</v>
      </c>
      <c r="P152" s="76">
        <f t="shared" si="15"/>
        <v>109.375</v>
      </c>
      <c r="Q152">
        <f t="shared" si="17"/>
        <v>2023</v>
      </c>
      <c r="R152" t="str">
        <f>IFERROR(VLOOKUP(G152,'Importer Name'!A:B, 2, FALSE), "")</f>
        <v>SIGNET EXCIPIENTS</v>
      </c>
      <c r="S152" t="str">
        <f>IFERROR(VLOOKUP(H152,'Supplier name '!A:B, 2, FALSE), "")</f>
        <v>DUPONT NUTRITION</v>
      </c>
    </row>
    <row r="153" spans="1:19">
      <c r="A153" s="77" t="s">
        <v>107</v>
      </c>
      <c r="B153" s="103">
        <v>17500</v>
      </c>
      <c r="C153" s="87" t="s">
        <v>7</v>
      </c>
      <c r="D153" s="103" t="s">
        <v>123</v>
      </c>
      <c r="E153" s="15">
        <v>6.25</v>
      </c>
      <c r="F153" s="87" t="s">
        <v>9</v>
      </c>
      <c r="G153" s="77" t="s">
        <v>69</v>
      </c>
      <c r="H153" s="77" t="s">
        <v>110</v>
      </c>
      <c r="I153" s="73" t="str">
        <f t="shared" si="16"/>
        <v>Jan</v>
      </c>
      <c r="J153" s="74">
        <f>IF(F153="USD", E153, E153 * IFERROR(VLOOKUP(F153, EXCHANGE_RATE!A:B, 2, FALSE), "Currency not found"))</f>
        <v>6.25</v>
      </c>
      <c r="K153" s="74">
        <f t="shared" si="13"/>
        <v>6.25</v>
      </c>
      <c r="L153" s="14">
        <f>IF(C153="MTS", B153, B153 * IFERROR(VLOOKUP(C153, 'QTY_CONVERSIONS '!A:B, 2, FALSE), "Units not found"))</f>
        <v>17.5</v>
      </c>
      <c r="M153" s="75">
        <f t="shared" si="12"/>
        <v>109375</v>
      </c>
      <c r="N153" t="str">
        <f>IFERROR(VLOOKUP(D153, Product_Category!A:B, 2, FALSE), "Uncategorized")</f>
        <v>MCC</v>
      </c>
      <c r="O153" s="76">
        <f t="shared" si="14"/>
        <v>6.25</v>
      </c>
      <c r="P153" s="76">
        <f t="shared" si="15"/>
        <v>109.375</v>
      </c>
      <c r="Q153">
        <f t="shared" si="17"/>
        <v>2023</v>
      </c>
      <c r="R153" t="str">
        <f>IFERROR(VLOOKUP(G153,'Importer Name'!A:B, 2, FALSE), "")</f>
        <v>SIGNET EXCIPIENTS</v>
      </c>
      <c r="S153" t="str">
        <f>IFERROR(VLOOKUP(H153,'Supplier name '!A:B, 2, FALSE), "")</f>
        <v>DUPONT NUTRITION</v>
      </c>
    </row>
    <row r="154" spans="1:19">
      <c r="A154" s="77" t="s">
        <v>107</v>
      </c>
      <c r="B154" s="103">
        <v>5000</v>
      </c>
      <c r="C154" s="87" t="s">
        <v>7</v>
      </c>
      <c r="D154" s="103" t="s">
        <v>124</v>
      </c>
      <c r="E154" s="15">
        <v>6.58</v>
      </c>
      <c r="F154" s="87" t="s">
        <v>9</v>
      </c>
      <c r="G154" s="77" t="s">
        <v>69</v>
      </c>
      <c r="H154" s="77" t="s">
        <v>110</v>
      </c>
      <c r="I154" s="73" t="str">
        <f t="shared" si="16"/>
        <v>Jan</v>
      </c>
      <c r="J154" s="74">
        <f>IF(F154="USD", E154, E154 * IFERROR(VLOOKUP(F154, EXCHANGE_RATE!A:B, 2, FALSE), "Currency not found"))</f>
        <v>6.58</v>
      </c>
      <c r="K154" s="74">
        <f t="shared" si="13"/>
        <v>6.58</v>
      </c>
      <c r="L154" s="14">
        <f>IF(C154="MTS", B154, B154 * IFERROR(VLOOKUP(C154, 'QTY_CONVERSIONS '!A:B, 2, FALSE), "Units not found"))</f>
        <v>5</v>
      </c>
      <c r="M154" s="75">
        <f t="shared" si="12"/>
        <v>32900</v>
      </c>
      <c r="N154" t="str">
        <f>IFERROR(VLOOKUP(D154, Product_Category!A:B, 2, FALSE), "Uncategorized")</f>
        <v>MCC</v>
      </c>
      <c r="O154" s="76">
        <f t="shared" si="14"/>
        <v>6.58</v>
      </c>
      <c r="P154" s="76">
        <f t="shared" si="15"/>
        <v>32.9</v>
      </c>
      <c r="Q154">
        <f t="shared" si="17"/>
        <v>2023</v>
      </c>
      <c r="R154" t="str">
        <f>IFERROR(VLOOKUP(G154,'Importer Name'!A:B, 2, FALSE), "")</f>
        <v>SIGNET EXCIPIENTS</v>
      </c>
      <c r="S154" t="str">
        <f>IFERROR(VLOOKUP(H154,'Supplier name '!A:B, 2, FALSE), "")</f>
        <v>DUPONT NUTRITION</v>
      </c>
    </row>
    <row r="155" spans="1:19">
      <c r="A155" s="77" t="s">
        <v>107</v>
      </c>
      <c r="B155" s="103">
        <v>17500</v>
      </c>
      <c r="C155" s="87" t="s">
        <v>7</v>
      </c>
      <c r="D155" s="103" t="s">
        <v>125</v>
      </c>
      <c r="E155" s="15">
        <v>5.63</v>
      </c>
      <c r="F155" s="87" t="s">
        <v>9</v>
      </c>
      <c r="G155" s="77" t="s">
        <v>69</v>
      </c>
      <c r="H155" s="77" t="s">
        <v>110</v>
      </c>
      <c r="I155" s="73" t="str">
        <f t="shared" si="16"/>
        <v>Jan</v>
      </c>
      <c r="J155" s="74">
        <f>IF(F155="USD", E155, E155 * IFERROR(VLOOKUP(F155, EXCHANGE_RATE!A:B, 2, FALSE), "Currency not found"))</f>
        <v>5.63</v>
      </c>
      <c r="K155" s="74">
        <f t="shared" si="13"/>
        <v>5.63</v>
      </c>
      <c r="L155" s="14">
        <f>IF(C155="MTS", B155, B155 * IFERROR(VLOOKUP(C155, 'QTY_CONVERSIONS '!A:B, 2, FALSE), "Units not found"))</f>
        <v>17.5</v>
      </c>
      <c r="M155" s="75">
        <f t="shared" si="12"/>
        <v>98525</v>
      </c>
      <c r="N155" t="str">
        <f>IFERROR(VLOOKUP(D155, Product_Category!A:B, 2, FALSE), "Uncategorized")</f>
        <v>MCC</v>
      </c>
      <c r="O155" s="76">
        <f t="shared" si="14"/>
        <v>5.63</v>
      </c>
      <c r="P155" s="76">
        <f t="shared" si="15"/>
        <v>98.524999999999991</v>
      </c>
      <c r="Q155">
        <f t="shared" si="17"/>
        <v>2023</v>
      </c>
      <c r="R155" t="str">
        <f>IFERROR(VLOOKUP(G155,'Importer Name'!A:B, 2, FALSE), "")</f>
        <v>SIGNET EXCIPIENTS</v>
      </c>
      <c r="S155" t="str">
        <f>IFERROR(VLOOKUP(H155,'Supplier name '!A:B, 2, FALSE), "")</f>
        <v>DUPONT NUTRITION</v>
      </c>
    </row>
    <row r="156" spans="1:19">
      <c r="A156" s="77" t="s">
        <v>107</v>
      </c>
      <c r="B156" s="103">
        <v>17500</v>
      </c>
      <c r="C156" s="87" t="s">
        <v>7</v>
      </c>
      <c r="D156" s="103" t="s">
        <v>125</v>
      </c>
      <c r="E156" s="15">
        <v>5.63</v>
      </c>
      <c r="F156" s="87" t="s">
        <v>9</v>
      </c>
      <c r="G156" s="77" t="s">
        <v>69</v>
      </c>
      <c r="H156" s="77" t="s">
        <v>110</v>
      </c>
      <c r="I156" s="73" t="str">
        <f t="shared" si="16"/>
        <v>Jan</v>
      </c>
      <c r="J156" s="74">
        <f>IF(F156="USD", E156, E156 * IFERROR(VLOOKUP(F156, EXCHANGE_RATE!A:B, 2, FALSE), "Currency not found"))</f>
        <v>5.63</v>
      </c>
      <c r="K156" s="74">
        <f t="shared" si="13"/>
        <v>5.63</v>
      </c>
      <c r="L156" s="14">
        <f>IF(C156="MTS", B156, B156 * IFERROR(VLOOKUP(C156, 'QTY_CONVERSIONS '!A:B, 2, FALSE), "Units not found"))</f>
        <v>17.5</v>
      </c>
      <c r="M156" s="75">
        <f t="shared" si="12"/>
        <v>98525</v>
      </c>
      <c r="N156" t="str">
        <f>IFERROR(VLOOKUP(D156, Product_Category!A:B, 2, FALSE), "Uncategorized")</f>
        <v>MCC</v>
      </c>
      <c r="O156" s="76">
        <f t="shared" si="14"/>
        <v>5.63</v>
      </c>
      <c r="P156" s="76">
        <f t="shared" si="15"/>
        <v>98.524999999999991</v>
      </c>
      <c r="Q156">
        <f t="shared" si="17"/>
        <v>2023</v>
      </c>
      <c r="R156" t="str">
        <f>IFERROR(VLOOKUP(G156,'Importer Name'!A:B, 2, FALSE), "")</f>
        <v>SIGNET EXCIPIENTS</v>
      </c>
      <c r="S156" t="str">
        <f>IFERROR(VLOOKUP(H156,'Supplier name '!A:B, 2, FALSE), "")</f>
        <v>DUPONT NUTRITION</v>
      </c>
    </row>
    <row r="157" spans="1:19">
      <c r="A157" s="77" t="s">
        <v>107</v>
      </c>
      <c r="B157" s="103">
        <v>17500</v>
      </c>
      <c r="C157" s="87" t="s">
        <v>7</v>
      </c>
      <c r="D157" s="103" t="s">
        <v>125</v>
      </c>
      <c r="E157" s="15">
        <v>5.94</v>
      </c>
      <c r="F157" s="87" t="s">
        <v>9</v>
      </c>
      <c r="G157" s="77" t="s">
        <v>69</v>
      </c>
      <c r="H157" s="77" t="s">
        <v>110</v>
      </c>
      <c r="I157" s="73" t="str">
        <f t="shared" si="16"/>
        <v>Jan</v>
      </c>
      <c r="J157" s="74">
        <f>IF(F157="USD", E157, E157 * IFERROR(VLOOKUP(F157, EXCHANGE_RATE!A:B, 2, FALSE), "Currency not found"))</f>
        <v>5.94</v>
      </c>
      <c r="K157" s="74">
        <f t="shared" si="13"/>
        <v>5.94</v>
      </c>
      <c r="L157" s="14">
        <f>IF(C157="MTS", B157, B157 * IFERROR(VLOOKUP(C157, 'QTY_CONVERSIONS '!A:B, 2, FALSE), "Units not found"))</f>
        <v>17.5</v>
      </c>
      <c r="M157" s="75">
        <f t="shared" si="12"/>
        <v>103950</v>
      </c>
      <c r="N157" t="str">
        <f>IFERROR(VLOOKUP(D157, Product_Category!A:B, 2, FALSE), "Uncategorized")</f>
        <v>MCC</v>
      </c>
      <c r="O157" s="76">
        <f t="shared" si="14"/>
        <v>5.94</v>
      </c>
      <c r="P157" s="76">
        <f t="shared" si="15"/>
        <v>103.95</v>
      </c>
      <c r="Q157">
        <f t="shared" si="17"/>
        <v>2023</v>
      </c>
      <c r="R157" t="str">
        <f>IFERROR(VLOOKUP(G157,'Importer Name'!A:B, 2, FALSE), "")</f>
        <v>SIGNET EXCIPIENTS</v>
      </c>
      <c r="S157" t="str">
        <f>IFERROR(VLOOKUP(H157,'Supplier name '!A:B, 2, FALSE), "")</f>
        <v>DUPONT NUTRITION</v>
      </c>
    </row>
    <row r="158" spans="1:19">
      <c r="A158" s="77" t="s">
        <v>107</v>
      </c>
      <c r="B158" s="103">
        <v>12000</v>
      </c>
      <c r="C158" s="87" t="s">
        <v>7</v>
      </c>
      <c r="D158" s="103" t="s">
        <v>126</v>
      </c>
      <c r="E158" s="15">
        <v>5.94</v>
      </c>
      <c r="F158" s="87" t="s">
        <v>9</v>
      </c>
      <c r="G158" s="77" t="s">
        <v>69</v>
      </c>
      <c r="H158" s="77" t="s">
        <v>110</v>
      </c>
      <c r="I158" s="73" t="str">
        <f t="shared" si="16"/>
        <v>Jan</v>
      </c>
      <c r="J158" s="74">
        <f>IF(F158="USD", E158, E158 * IFERROR(VLOOKUP(F158, EXCHANGE_RATE!A:B, 2, FALSE), "Currency not found"))</f>
        <v>5.94</v>
      </c>
      <c r="K158" s="74">
        <f t="shared" si="13"/>
        <v>5.94</v>
      </c>
      <c r="L158" s="14">
        <f>IF(C158="MTS", B158, B158 * IFERROR(VLOOKUP(C158, 'QTY_CONVERSIONS '!A:B, 2, FALSE), "Units not found"))</f>
        <v>12</v>
      </c>
      <c r="M158" s="75">
        <f t="shared" si="12"/>
        <v>71280</v>
      </c>
      <c r="N158" t="str">
        <f>IFERROR(VLOOKUP(D158, Product_Category!A:B, 2, FALSE), "Uncategorized")</f>
        <v>MCC</v>
      </c>
      <c r="O158" s="76">
        <f t="shared" si="14"/>
        <v>5.94</v>
      </c>
      <c r="P158" s="76">
        <f t="shared" si="15"/>
        <v>71.28</v>
      </c>
      <c r="Q158">
        <f t="shared" si="17"/>
        <v>2023</v>
      </c>
      <c r="R158" t="str">
        <f>IFERROR(VLOOKUP(G158,'Importer Name'!A:B, 2, FALSE), "")</f>
        <v>SIGNET EXCIPIENTS</v>
      </c>
      <c r="S158" t="str">
        <f>IFERROR(VLOOKUP(H158,'Supplier name '!A:B, 2, FALSE), "")</f>
        <v>DUPONT NUTRITION</v>
      </c>
    </row>
    <row r="159" spans="1:19">
      <c r="A159" s="77" t="s">
        <v>107</v>
      </c>
      <c r="B159" s="103">
        <v>17500</v>
      </c>
      <c r="C159" s="87" t="s">
        <v>7</v>
      </c>
      <c r="D159" s="103" t="s">
        <v>127</v>
      </c>
      <c r="E159" s="15">
        <v>5.94</v>
      </c>
      <c r="F159" s="87" t="s">
        <v>9</v>
      </c>
      <c r="G159" s="77" t="s">
        <v>69</v>
      </c>
      <c r="H159" s="77" t="s">
        <v>110</v>
      </c>
      <c r="I159" s="73" t="str">
        <f t="shared" si="16"/>
        <v>Jan</v>
      </c>
      <c r="J159" s="74">
        <f>IF(F159="USD", E159, E159 * IFERROR(VLOOKUP(F159, EXCHANGE_RATE!A:B, 2, FALSE), "Currency not found"))</f>
        <v>5.94</v>
      </c>
      <c r="K159" s="74">
        <f t="shared" si="13"/>
        <v>5.94</v>
      </c>
      <c r="L159" s="14">
        <f>IF(C159="MTS", B159, B159 * IFERROR(VLOOKUP(C159, 'QTY_CONVERSIONS '!A:B, 2, FALSE), "Units not found"))</f>
        <v>17.5</v>
      </c>
      <c r="M159" s="75">
        <f t="shared" si="12"/>
        <v>103950</v>
      </c>
      <c r="N159" t="str">
        <f>IFERROR(VLOOKUP(D159, Product_Category!A:B, 2, FALSE), "Uncategorized")</f>
        <v>MCC</v>
      </c>
      <c r="O159" s="76">
        <f t="shared" si="14"/>
        <v>5.94</v>
      </c>
      <c r="P159" s="76">
        <f t="shared" si="15"/>
        <v>103.95</v>
      </c>
      <c r="Q159">
        <f t="shared" si="17"/>
        <v>2023</v>
      </c>
      <c r="R159" t="str">
        <f>IFERROR(VLOOKUP(G159,'Importer Name'!A:B, 2, FALSE), "")</f>
        <v>SIGNET EXCIPIENTS</v>
      </c>
      <c r="S159" t="str">
        <f>IFERROR(VLOOKUP(H159,'Supplier name '!A:B, 2, FALSE), "")</f>
        <v>DUPONT NUTRITION</v>
      </c>
    </row>
    <row r="160" spans="1:19">
      <c r="A160" s="77" t="s">
        <v>107</v>
      </c>
      <c r="B160" s="103">
        <v>17500</v>
      </c>
      <c r="C160" s="87" t="s">
        <v>7</v>
      </c>
      <c r="D160" s="103" t="s">
        <v>128</v>
      </c>
      <c r="E160" s="15">
        <v>5.94</v>
      </c>
      <c r="F160" s="87" t="s">
        <v>9</v>
      </c>
      <c r="G160" s="77" t="s">
        <v>69</v>
      </c>
      <c r="H160" s="77" t="s">
        <v>110</v>
      </c>
      <c r="I160" s="73" t="str">
        <f t="shared" si="16"/>
        <v>Jan</v>
      </c>
      <c r="J160" s="74">
        <f>IF(F160="USD", E160, E160 * IFERROR(VLOOKUP(F160, EXCHANGE_RATE!A:B, 2, FALSE), "Currency not found"))</f>
        <v>5.94</v>
      </c>
      <c r="K160" s="74">
        <f t="shared" si="13"/>
        <v>5.94</v>
      </c>
      <c r="L160" s="14">
        <f>IF(C160="MTS", B160, B160 * IFERROR(VLOOKUP(C160, 'QTY_CONVERSIONS '!A:B, 2, FALSE), "Units not found"))</f>
        <v>17.5</v>
      </c>
      <c r="M160" s="75">
        <f t="shared" si="12"/>
        <v>103950</v>
      </c>
      <c r="N160" t="str">
        <f>IFERROR(VLOOKUP(D160, Product_Category!A:B, 2, FALSE), "Uncategorized")</f>
        <v>MCC</v>
      </c>
      <c r="O160" s="76">
        <f t="shared" si="14"/>
        <v>5.94</v>
      </c>
      <c r="P160" s="76">
        <f t="shared" si="15"/>
        <v>103.95</v>
      </c>
      <c r="Q160">
        <f t="shared" si="17"/>
        <v>2023</v>
      </c>
      <c r="R160" t="str">
        <f>IFERROR(VLOOKUP(G160,'Importer Name'!A:B, 2, FALSE), "")</f>
        <v>SIGNET EXCIPIENTS</v>
      </c>
      <c r="S160" t="str">
        <f>IFERROR(VLOOKUP(H160,'Supplier name '!A:B, 2, FALSE), "")</f>
        <v>DUPONT NUTRITION</v>
      </c>
    </row>
    <row r="161" spans="1:19">
      <c r="A161" s="77" t="s">
        <v>107</v>
      </c>
      <c r="B161" s="103">
        <v>6000</v>
      </c>
      <c r="C161" s="87" t="s">
        <v>7</v>
      </c>
      <c r="D161" s="103" t="s">
        <v>129</v>
      </c>
      <c r="E161" s="15">
        <v>13.36</v>
      </c>
      <c r="F161" s="87" t="s">
        <v>9</v>
      </c>
      <c r="G161" s="77" t="s">
        <v>69</v>
      </c>
      <c r="H161" s="77" t="s">
        <v>110</v>
      </c>
      <c r="I161" s="73" t="str">
        <f t="shared" si="16"/>
        <v>Jan</v>
      </c>
      <c r="J161" s="74">
        <f>IF(F161="USD", E161, E161 * IFERROR(VLOOKUP(F161, EXCHANGE_RATE!A:B, 2, FALSE), "Currency not found"))</f>
        <v>13.36</v>
      </c>
      <c r="K161" s="74">
        <f t="shared" si="13"/>
        <v>13.36</v>
      </c>
      <c r="L161" s="14">
        <f>IF(C161="MTS", B161, B161 * IFERROR(VLOOKUP(C161, 'QTY_CONVERSIONS '!A:B, 2, FALSE), "Units not found"))</f>
        <v>6</v>
      </c>
      <c r="M161" s="75">
        <f t="shared" si="12"/>
        <v>80160</v>
      </c>
      <c r="N161" t="str">
        <f>IFERROR(VLOOKUP(D161, Product_Category!A:B, 2, FALSE), "Uncategorized")</f>
        <v>MCC</v>
      </c>
      <c r="O161" s="76">
        <f t="shared" si="14"/>
        <v>13.36</v>
      </c>
      <c r="P161" s="76">
        <f t="shared" si="15"/>
        <v>80.16</v>
      </c>
      <c r="Q161">
        <f t="shared" si="17"/>
        <v>2023</v>
      </c>
      <c r="R161" t="str">
        <f>IFERROR(VLOOKUP(G161,'Importer Name'!A:B, 2, FALSE), "")</f>
        <v>SIGNET EXCIPIENTS</v>
      </c>
      <c r="S161" t="str">
        <f>IFERROR(VLOOKUP(H161,'Supplier name '!A:B, 2, FALSE), "")</f>
        <v>DUPONT NUTRITION</v>
      </c>
    </row>
    <row r="162" spans="1:19">
      <c r="A162" s="77" t="s">
        <v>107</v>
      </c>
      <c r="B162" s="103">
        <v>5040</v>
      </c>
      <c r="C162" s="87" t="s">
        <v>7</v>
      </c>
      <c r="D162" s="103" t="s">
        <v>129</v>
      </c>
      <c r="E162" s="15">
        <v>18.149999999999999</v>
      </c>
      <c r="F162" s="87" t="s">
        <v>9</v>
      </c>
      <c r="G162" s="77" t="s">
        <v>69</v>
      </c>
      <c r="H162" s="77" t="s">
        <v>110</v>
      </c>
      <c r="I162" s="73" t="str">
        <f t="shared" si="16"/>
        <v>Jan</v>
      </c>
      <c r="J162" s="74">
        <f>IF(F162="USD", E162, E162 * IFERROR(VLOOKUP(F162, EXCHANGE_RATE!A:B, 2, FALSE), "Currency not found"))</f>
        <v>18.149999999999999</v>
      </c>
      <c r="K162" s="74">
        <f t="shared" si="13"/>
        <v>18.149999999999999</v>
      </c>
      <c r="L162" s="14">
        <f>IF(C162="MTS", B162, B162 * IFERROR(VLOOKUP(C162, 'QTY_CONVERSIONS '!A:B, 2, FALSE), "Units not found"))</f>
        <v>5.04</v>
      </c>
      <c r="M162" s="75">
        <f t="shared" si="12"/>
        <v>91476</v>
      </c>
      <c r="N162" t="str">
        <f>IFERROR(VLOOKUP(D162, Product_Category!A:B, 2, FALSE), "Uncategorized")</f>
        <v>MCC</v>
      </c>
      <c r="O162" s="76">
        <f t="shared" si="14"/>
        <v>18.149999999999999</v>
      </c>
      <c r="P162" s="76">
        <f t="shared" si="15"/>
        <v>91.475999999999999</v>
      </c>
      <c r="Q162">
        <f t="shared" si="17"/>
        <v>2023</v>
      </c>
      <c r="R162" t="str">
        <f>IFERROR(VLOOKUP(G162,'Importer Name'!A:B, 2, FALSE), "")</f>
        <v>SIGNET EXCIPIENTS</v>
      </c>
      <c r="S162" t="str">
        <f>IFERROR(VLOOKUP(H162,'Supplier name '!A:B, 2, FALSE), "")</f>
        <v>DUPONT NUTRITION</v>
      </c>
    </row>
    <row r="163" spans="1:19">
      <c r="A163" s="77" t="s">
        <v>107</v>
      </c>
      <c r="B163" s="103">
        <v>6000</v>
      </c>
      <c r="C163" s="87" t="s">
        <v>7</v>
      </c>
      <c r="D163" s="103" t="s">
        <v>129</v>
      </c>
      <c r="E163" s="15">
        <v>18.149999999999999</v>
      </c>
      <c r="F163" s="87" t="s">
        <v>9</v>
      </c>
      <c r="G163" s="77" t="s">
        <v>69</v>
      </c>
      <c r="H163" s="77" t="s">
        <v>110</v>
      </c>
      <c r="I163" s="73" t="str">
        <f t="shared" si="16"/>
        <v>Jan</v>
      </c>
      <c r="J163" s="74">
        <f>IF(F163="USD", E163, E163 * IFERROR(VLOOKUP(F163, EXCHANGE_RATE!A:B, 2, FALSE), "Currency not found"))</f>
        <v>18.149999999999999</v>
      </c>
      <c r="K163" s="74">
        <f t="shared" si="13"/>
        <v>18.149999999999999</v>
      </c>
      <c r="L163" s="14">
        <f>IF(C163="MTS", B163, B163 * IFERROR(VLOOKUP(C163, 'QTY_CONVERSIONS '!A:B, 2, FALSE), "Units not found"))</f>
        <v>6</v>
      </c>
      <c r="M163" s="75">
        <f t="shared" si="12"/>
        <v>108899.99999999999</v>
      </c>
      <c r="N163" t="str">
        <f>IFERROR(VLOOKUP(D163, Product_Category!A:B, 2, FALSE), "Uncategorized")</f>
        <v>MCC</v>
      </c>
      <c r="O163" s="76">
        <f t="shared" si="14"/>
        <v>18.149999999999999</v>
      </c>
      <c r="P163" s="76">
        <f t="shared" si="15"/>
        <v>108.89999999999999</v>
      </c>
      <c r="Q163">
        <f t="shared" si="17"/>
        <v>2023</v>
      </c>
      <c r="R163" t="str">
        <f>IFERROR(VLOOKUP(G163,'Importer Name'!A:B, 2, FALSE), "")</f>
        <v>SIGNET EXCIPIENTS</v>
      </c>
      <c r="S163" t="str">
        <f>IFERROR(VLOOKUP(H163,'Supplier name '!A:B, 2, FALSE), "")</f>
        <v>DUPONT NUTRITION</v>
      </c>
    </row>
    <row r="164" spans="1:19">
      <c r="A164" s="77" t="s">
        <v>107</v>
      </c>
      <c r="B164" s="103">
        <v>6000</v>
      </c>
      <c r="C164" s="87" t="s">
        <v>7</v>
      </c>
      <c r="D164" s="103" t="s">
        <v>130</v>
      </c>
      <c r="E164" s="15">
        <v>18.149999999999999</v>
      </c>
      <c r="F164" s="87" t="s">
        <v>9</v>
      </c>
      <c r="G164" s="77" t="s">
        <v>69</v>
      </c>
      <c r="H164" s="77" t="s">
        <v>110</v>
      </c>
      <c r="I164" s="73" t="str">
        <f t="shared" si="16"/>
        <v>Jan</v>
      </c>
      <c r="J164" s="74">
        <f>IF(F164="USD", E164, E164 * IFERROR(VLOOKUP(F164, EXCHANGE_RATE!A:B, 2, FALSE), "Currency not found"))</f>
        <v>18.149999999999999</v>
      </c>
      <c r="K164" s="74">
        <f t="shared" si="13"/>
        <v>18.149999999999999</v>
      </c>
      <c r="L164" s="14">
        <f>IF(C164="MTS", B164, B164 * IFERROR(VLOOKUP(C164, 'QTY_CONVERSIONS '!A:B, 2, FALSE), "Units not found"))</f>
        <v>6</v>
      </c>
      <c r="M164" s="75">
        <f t="shared" si="12"/>
        <v>108899.99999999999</v>
      </c>
      <c r="N164" t="str">
        <f>IFERROR(VLOOKUP(D164, Product_Category!A:B, 2, FALSE), "Uncategorized")</f>
        <v>MCC</v>
      </c>
      <c r="O164" s="76">
        <f t="shared" si="14"/>
        <v>18.149999999999999</v>
      </c>
      <c r="P164" s="76">
        <f t="shared" si="15"/>
        <v>108.89999999999999</v>
      </c>
      <c r="Q164">
        <f t="shared" si="17"/>
        <v>2023</v>
      </c>
      <c r="R164" t="str">
        <f>IFERROR(VLOOKUP(G164,'Importer Name'!A:B, 2, FALSE), "")</f>
        <v>SIGNET EXCIPIENTS</v>
      </c>
      <c r="S164" t="str">
        <f>IFERROR(VLOOKUP(H164,'Supplier name '!A:B, 2, FALSE), "")</f>
        <v>DUPONT NUTRITION</v>
      </c>
    </row>
    <row r="165" spans="1:19">
      <c r="A165" s="77" t="s">
        <v>107</v>
      </c>
      <c r="B165" s="103">
        <v>6000</v>
      </c>
      <c r="C165" s="87" t="s">
        <v>7</v>
      </c>
      <c r="D165" s="103" t="s">
        <v>131</v>
      </c>
      <c r="E165" s="15">
        <v>13.36</v>
      </c>
      <c r="F165" s="87" t="s">
        <v>9</v>
      </c>
      <c r="G165" s="77" t="s">
        <v>69</v>
      </c>
      <c r="H165" s="77" t="s">
        <v>110</v>
      </c>
      <c r="I165" s="73" t="str">
        <f t="shared" si="16"/>
        <v>Jan</v>
      </c>
      <c r="J165" s="74">
        <f>IF(F165="USD", E165, E165 * IFERROR(VLOOKUP(F165, EXCHANGE_RATE!A:B, 2, FALSE), "Currency not found"))</f>
        <v>13.36</v>
      </c>
      <c r="K165" s="74">
        <f t="shared" si="13"/>
        <v>13.36</v>
      </c>
      <c r="L165" s="14">
        <f>IF(C165="MTS", B165, B165 * IFERROR(VLOOKUP(C165, 'QTY_CONVERSIONS '!A:B, 2, FALSE), "Units not found"))</f>
        <v>6</v>
      </c>
      <c r="M165" s="75">
        <f t="shared" si="12"/>
        <v>80160</v>
      </c>
      <c r="N165" t="str">
        <f>IFERROR(VLOOKUP(D165, Product_Category!A:B, 2, FALSE), "Uncategorized")</f>
        <v>MCC</v>
      </c>
      <c r="O165" s="76">
        <f t="shared" si="14"/>
        <v>13.36</v>
      </c>
      <c r="P165" s="76">
        <f t="shared" si="15"/>
        <v>80.16</v>
      </c>
      <c r="Q165">
        <f t="shared" si="17"/>
        <v>2023</v>
      </c>
      <c r="R165" t="str">
        <f>IFERROR(VLOOKUP(G165,'Importer Name'!A:B, 2, FALSE), "")</f>
        <v>SIGNET EXCIPIENTS</v>
      </c>
      <c r="S165" t="str">
        <f>IFERROR(VLOOKUP(H165,'Supplier name '!A:B, 2, FALSE), "")</f>
        <v>DUPONT NUTRITION</v>
      </c>
    </row>
    <row r="166" spans="1:19">
      <c r="A166" s="77" t="s">
        <v>107</v>
      </c>
      <c r="B166" s="103">
        <v>5000</v>
      </c>
      <c r="C166" s="87" t="s">
        <v>7</v>
      </c>
      <c r="D166" s="103" t="s">
        <v>111</v>
      </c>
      <c r="E166" s="15">
        <v>5.3</v>
      </c>
      <c r="F166" s="87" t="s">
        <v>9</v>
      </c>
      <c r="G166" s="77" t="s">
        <v>132</v>
      </c>
      <c r="H166" s="77" t="s">
        <v>110</v>
      </c>
      <c r="I166" s="73" t="str">
        <f t="shared" si="16"/>
        <v>Jan</v>
      </c>
      <c r="J166" s="74">
        <f>IF(F166="USD", E166, E166 * IFERROR(VLOOKUP(F166, EXCHANGE_RATE!A:B, 2, FALSE), "Currency not found"))</f>
        <v>5.3</v>
      </c>
      <c r="K166" s="74">
        <f t="shared" si="13"/>
        <v>5.3</v>
      </c>
      <c r="L166" s="14">
        <f>IF(C166="MTS", B166, B166 * IFERROR(VLOOKUP(C166, 'QTY_CONVERSIONS '!A:B, 2, FALSE), "Units not found"))</f>
        <v>5</v>
      </c>
      <c r="M166" s="75">
        <f t="shared" si="12"/>
        <v>26500</v>
      </c>
      <c r="N166" t="str">
        <f>IFERROR(VLOOKUP(D166, Product_Category!A:B, 2, FALSE), "Uncategorized")</f>
        <v>MCC</v>
      </c>
      <c r="O166" s="76">
        <f t="shared" si="14"/>
        <v>5.3</v>
      </c>
      <c r="P166" s="76">
        <f t="shared" si="15"/>
        <v>26.5</v>
      </c>
      <c r="Q166">
        <f t="shared" si="17"/>
        <v>2023</v>
      </c>
      <c r="R166" t="str">
        <f>IFERROR(VLOOKUP(G166,'Importer Name'!A:B, 2, FALSE), "")</f>
        <v>STRIDES PHARMA</v>
      </c>
      <c r="S166" t="str">
        <f>IFERROR(VLOOKUP(H166,'Supplier name '!A:B, 2, FALSE), "")</f>
        <v>DUPONT NUTRITION</v>
      </c>
    </row>
    <row r="167" spans="1:19">
      <c r="A167" s="77" t="s">
        <v>107</v>
      </c>
      <c r="B167" s="103">
        <v>200</v>
      </c>
      <c r="C167" s="87" t="s">
        <v>7</v>
      </c>
      <c r="D167" s="103" t="s">
        <v>133</v>
      </c>
      <c r="E167" s="15">
        <v>14.23</v>
      </c>
      <c r="F167" s="87" t="s">
        <v>9</v>
      </c>
      <c r="G167" s="77" t="s">
        <v>118</v>
      </c>
      <c r="H167" s="77" t="s">
        <v>134</v>
      </c>
      <c r="I167" s="73" t="str">
        <f t="shared" si="16"/>
        <v>Jan</v>
      </c>
      <c r="J167" s="74">
        <f>IF(F167="USD", E167, E167 * IFERROR(VLOOKUP(F167, EXCHANGE_RATE!A:B, 2, FALSE), "Currency not found"))</f>
        <v>14.23</v>
      </c>
      <c r="K167" s="74">
        <f t="shared" si="13"/>
        <v>14.23</v>
      </c>
      <c r="L167" s="14">
        <f>IF(C167="MTS", B167, B167 * IFERROR(VLOOKUP(C167, 'QTY_CONVERSIONS '!A:B, 2, FALSE), "Units not found"))</f>
        <v>0.2</v>
      </c>
      <c r="M167" s="75">
        <f t="shared" si="12"/>
        <v>2846</v>
      </c>
      <c r="N167" t="str">
        <f>IFERROR(VLOOKUP(D167, Product_Category!A:B, 2, FALSE), "Uncategorized")</f>
        <v>CROSCARMELLOSE SODIUM</v>
      </c>
      <c r="O167" s="76">
        <f t="shared" si="14"/>
        <v>14.23</v>
      </c>
      <c r="P167" s="76">
        <f t="shared" si="15"/>
        <v>2.8460000000000001</v>
      </c>
      <c r="Q167">
        <f t="shared" si="17"/>
        <v>2023</v>
      </c>
      <c r="R167" t="str">
        <f>IFERROR(VLOOKUP(G167,'Importer Name'!A:B, 2, FALSE), "")</f>
        <v>MYLAN LAB</v>
      </c>
      <c r="S167" t="str">
        <f>IFERROR(VLOOKUP(H167,'Supplier name '!A:B, 2, FALSE), "")</f>
        <v>MYLAN DUBLIN</v>
      </c>
    </row>
    <row r="168" spans="1:19">
      <c r="A168" s="77" t="s">
        <v>107</v>
      </c>
      <c r="B168" s="103">
        <v>1999.68</v>
      </c>
      <c r="C168" s="87" t="s">
        <v>7</v>
      </c>
      <c r="D168" s="103" t="s">
        <v>135</v>
      </c>
      <c r="E168" s="15">
        <v>4.04</v>
      </c>
      <c r="F168" s="87" t="s">
        <v>9</v>
      </c>
      <c r="G168" s="77" t="s">
        <v>118</v>
      </c>
      <c r="H168" s="77" t="s">
        <v>134</v>
      </c>
      <c r="I168" s="73" t="str">
        <f t="shared" si="16"/>
        <v>Jan</v>
      </c>
      <c r="J168" s="74">
        <f>IF(F168="USD", E168, E168 * IFERROR(VLOOKUP(F168, EXCHANGE_RATE!A:B, 2, FALSE), "Currency not found"))</f>
        <v>4.04</v>
      </c>
      <c r="K168" s="74">
        <f t="shared" si="13"/>
        <v>4.04</v>
      </c>
      <c r="L168" s="14">
        <f>IF(C168="MTS", B168, B168 * IFERROR(VLOOKUP(C168, 'QTY_CONVERSIONS '!A:B, 2, FALSE), "Units not found"))</f>
        <v>1.9996800000000001</v>
      </c>
      <c r="M168" s="75">
        <f t="shared" si="12"/>
        <v>8078.7072000000007</v>
      </c>
      <c r="N168" t="str">
        <f>IFERROR(VLOOKUP(D168, Product_Category!A:B, 2, FALSE), "Uncategorized")</f>
        <v>MCC</v>
      </c>
      <c r="O168" s="76">
        <f t="shared" si="14"/>
        <v>4.04</v>
      </c>
      <c r="P168" s="76">
        <f t="shared" si="15"/>
        <v>8.0787072000000002</v>
      </c>
      <c r="Q168">
        <f t="shared" si="17"/>
        <v>2023</v>
      </c>
      <c r="R168" t="str">
        <f>IFERROR(VLOOKUP(G168,'Importer Name'!A:B, 2, FALSE), "")</f>
        <v>MYLAN LAB</v>
      </c>
      <c r="S168" t="str">
        <f>IFERROR(VLOOKUP(H168,'Supplier name '!A:B, 2, FALSE), "")</f>
        <v>MYLAN DUBLIN</v>
      </c>
    </row>
    <row r="169" spans="1:19">
      <c r="A169" s="72" t="s">
        <v>107</v>
      </c>
      <c r="B169" s="107">
        <v>7000</v>
      </c>
      <c r="C169" s="88" t="s">
        <v>7</v>
      </c>
      <c r="D169" s="107" t="s">
        <v>136</v>
      </c>
      <c r="E169" s="13">
        <v>4.04</v>
      </c>
      <c r="F169" s="88" t="s">
        <v>9</v>
      </c>
      <c r="G169" s="72" t="s">
        <v>118</v>
      </c>
      <c r="H169" s="72" t="s">
        <v>134</v>
      </c>
      <c r="I169" s="73" t="str">
        <f t="shared" si="16"/>
        <v>Jan</v>
      </c>
      <c r="J169" s="74">
        <f>IF(F169="USD", E169, E169 * IFERROR(VLOOKUP(F169, EXCHANGE_RATE!A:B, 2, FALSE), "Currency not found"))</f>
        <v>4.04</v>
      </c>
      <c r="K169" s="74">
        <f t="shared" si="13"/>
        <v>4.04</v>
      </c>
      <c r="L169" s="14">
        <f>IF(C169="MTS", B169, B169 * IFERROR(VLOOKUP(C169, 'QTY_CONVERSIONS '!A:B, 2, FALSE), "Units not found"))</f>
        <v>7</v>
      </c>
      <c r="M169" s="75">
        <f t="shared" si="12"/>
        <v>28280</v>
      </c>
      <c r="N169" t="str">
        <f>IFERROR(VLOOKUP(D169, Product_Category!A:B, 2, FALSE), "Uncategorized")</f>
        <v>MCC</v>
      </c>
      <c r="O169" s="76">
        <f t="shared" si="14"/>
        <v>4.04</v>
      </c>
      <c r="P169" s="76">
        <f t="shared" si="15"/>
        <v>28.28</v>
      </c>
      <c r="Q169">
        <f t="shared" si="17"/>
        <v>2023</v>
      </c>
      <c r="R169" t="str">
        <f>IFERROR(VLOOKUP(G169,'Importer Name'!A:B, 2, FALSE), "")</f>
        <v>MYLAN LAB</v>
      </c>
      <c r="S169" t="str">
        <f>IFERROR(VLOOKUP(H169,'Supplier name '!A:B, 2, FALSE), "")</f>
        <v>MYLAN DUBLIN</v>
      </c>
    </row>
    <row r="170" spans="1:19">
      <c r="A170" s="72" t="s">
        <v>137</v>
      </c>
      <c r="B170" s="107">
        <v>2010</v>
      </c>
      <c r="C170" s="88" t="s">
        <v>7</v>
      </c>
      <c r="D170" s="107" t="s">
        <v>104</v>
      </c>
      <c r="E170" s="13">
        <v>4.8090000000000002</v>
      </c>
      <c r="F170" s="88" t="s">
        <v>9</v>
      </c>
      <c r="G170" s="72" t="s">
        <v>138</v>
      </c>
      <c r="H170" s="72" t="s">
        <v>139</v>
      </c>
      <c r="I170" s="73" t="str">
        <f t="shared" si="16"/>
        <v>Jan</v>
      </c>
      <c r="J170" s="74">
        <f>IF(F170="USD", E170, E170 * IFERROR(VLOOKUP(F170, EXCHANGE_RATE!A:B, 2, FALSE), "Currency not found"))</f>
        <v>4.8090000000000002</v>
      </c>
      <c r="K170" s="74">
        <f t="shared" si="13"/>
        <v>4.8099999999999996</v>
      </c>
      <c r="L170" s="14">
        <f>IF(C170="MTS", B170, B170 * IFERROR(VLOOKUP(C170, 'QTY_CONVERSIONS '!A:B, 2, FALSE), "Units not found"))</f>
        <v>2.0100000000000002</v>
      </c>
      <c r="M170" s="75">
        <f t="shared" si="12"/>
        <v>9668.0999999999985</v>
      </c>
      <c r="N170" t="str">
        <f>IFERROR(VLOOKUP(D170, Product_Category!A:B, 2, FALSE), "Uncategorized")</f>
        <v>MAGNESIUM STEARATE</v>
      </c>
      <c r="O170" s="76">
        <f t="shared" si="14"/>
        <v>4.8099999999999996</v>
      </c>
      <c r="P170" s="76">
        <f t="shared" si="15"/>
        <v>9.6681000000000008</v>
      </c>
      <c r="Q170">
        <f t="shared" si="17"/>
        <v>2023</v>
      </c>
      <c r="R170" t="str">
        <f>IFERROR(VLOOKUP(G170,'Importer Name'!A:B, 2, FALSE), "")</f>
        <v>FERRERO INDIA</v>
      </c>
      <c r="S170" t="str">
        <f>IFERROR(VLOOKUP(H170,'Supplier name '!A:B, 2, FALSE), "")</f>
        <v>FERRERO TRADING</v>
      </c>
    </row>
    <row r="171" spans="1:19">
      <c r="A171" s="77" t="s">
        <v>140</v>
      </c>
      <c r="B171" s="103">
        <v>8000</v>
      </c>
      <c r="C171" s="87" t="s">
        <v>7</v>
      </c>
      <c r="D171" s="103" t="s">
        <v>141</v>
      </c>
      <c r="E171" s="15">
        <v>16.68</v>
      </c>
      <c r="F171" s="87" t="s">
        <v>9</v>
      </c>
      <c r="G171" s="77" t="s">
        <v>142</v>
      </c>
      <c r="H171" s="77" t="s">
        <v>143</v>
      </c>
      <c r="I171" s="73" t="str">
        <f t="shared" si="16"/>
        <v>Jan</v>
      </c>
      <c r="J171" s="74">
        <f>IF(F171="USD", E171, E171 * IFERROR(VLOOKUP(F171, EXCHANGE_RATE!A:B, 2, FALSE), "Currency not found"))</f>
        <v>16.68</v>
      </c>
      <c r="K171" s="74">
        <f t="shared" si="13"/>
        <v>16.68</v>
      </c>
      <c r="L171" s="14">
        <f>IF(C171="MTS", B171, B171 * IFERROR(VLOOKUP(C171, 'QTY_CONVERSIONS '!A:B, 2, FALSE), "Units not found"))</f>
        <v>8</v>
      </c>
      <c r="M171" s="75">
        <f t="shared" si="12"/>
        <v>133440</v>
      </c>
      <c r="N171" t="str">
        <f>IFERROR(VLOOKUP(D171, Product_Category!A:B, 2, FALSE), "Uncategorized")</f>
        <v>MCC</v>
      </c>
      <c r="O171" s="76">
        <f t="shared" si="14"/>
        <v>16.68</v>
      </c>
      <c r="P171" s="76">
        <f t="shared" si="15"/>
        <v>133.44</v>
      </c>
      <c r="Q171">
        <f t="shared" si="17"/>
        <v>2023</v>
      </c>
      <c r="R171" t="str">
        <f>IFERROR(VLOOKUP(G171,'Importer Name'!A:B, 2, FALSE), "")</f>
        <v>APOTEX RESEARCH</v>
      </c>
      <c r="S171" t="str">
        <f>IFERROR(VLOOKUP(H171,'Supplier name '!A:B, 2, FALSE), "")</f>
        <v>ASAHI KASEI</v>
      </c>
    </row>
    <row r="172" spans="1:19">
      <c r="A172" s="77" t="s">
        <v>140</v>
      </c>
      <c r="B172" s="103">
        <v>5880</v>
      </c>
      <c r="C172" s="87" t="s">
        <v>7</v>
      </c>
      <c r="D172" s="103" t="s">
        <v>144</v>
      </c>
      <c r="E172" s="15">
        <v>10.74</v>
      </c>
      <c r="F172" s="87" t="s">
        <v>9</v>
      </c>
      <c r="G172" s="77" t="s">
        <v>142</v>
      </c>
      <c r="H172" s="77" t="s">
        <v>143</v>
      </c>
      <c r="I172" s="73" t="str">
        <f t="shared" si="16"/>
        <v>Jan</v>
      </c>
      <c r="J172" s="74">
        <f>IF(F172="USD", E172, E172 * IFERROR(VLOOKUP(F172, EXCHANGE_RATE!A:B, 2, FALSE), "Currency not found"))</f>
        <v>10.74</v>
      </c>
      <c r="K172" s="74">
        <f t="shared" si="13"/>
        <v>10.74</v>
      </c>
      <c r="L172" s="14">
        <f>IF(C172="MTS", B172, B172 * IFERROR(VLOOKUP(C172, 'QTY_CONVERSIONS '!A:B, 2, FALSE), "Units not found"))</f>
        <v>5.88</v>
      </c>
      <c r="M172" s="75">
        <f t="shared" si="12"/>
        <v>63151.200000000004</v>
      </c>
      <c r="N172" t="str">
        <f>IFERROR(VLOOKUP(D172, Product_Category!A:B, 2, FALSE), "Uncategorized")</f>
        <v>MCC</v>
      </c>
      <c r="O172" s="76">
        <f t="shared" si="14"/>
        <v>10.74</v>
      </c>
      <c r="P172" s="76">
        <f t="shared" si="15"/>
        <v>63.151200000000003</v>
      </c>
      <c r="Q172">
        <f t="shared" si="17"/>
        <v>2023</v>
      </c>
      <c r="R172" t="str">
        <f>IFERROR(VLOOKUP(G172,'Importer Name'!A:B, 2, FALSE), "")</f>
        <v>APOTEX RESEARCH</v>
      </c>
      <c r="S172" t="str">
        <f>IFERROR(VLOOKUP(H172,'Supplier name '!A:B, 2, FALSE), "")</f>
        <v>ASAHI KASEI</v>
      </c>
    </row>
    <row r="173" spans="1:19">
      <c r="A173" s="77" t="s">
        <v>140</v>
      </c>
      <c r="B173" s="103">
        <v>100</v>
      </c>
      <c r="C173" s="87" t="s">
        <v>7</v>
      </c>
      <c r="D173" s="103" t="s">
        <v>145</v>
      </c>
      <c r="E173" s="15">
        <v>11.78</v>
      </c>
      <c r="F173" s="87" t="s">
        <v>9</v>
      </c>
      <c r="G173" s="77" t="s">
        <v>142</v>
      </c>
      <c r="H173" s="77" t="s">
        <v>143</v>
      </c>
      <c r="I173" s="73" t="str">
        <f t="shared" si="16"/>
        <v>Jan</v>
      </c>
      <c r="J173" s="74">
        <f>IF(F173="USD", E173, E173 * IFERROR(VLOOKUP(F173, EXCHANGE_RATE!A:B, 2, FALSE), "Currency not found"))</f>
        <v>11.78</v>
      </c>
      <c r="K173" s="74">
        <f t="shared" si="13"/>
        <v>11.78</v>
      </c>
      <c r="L173" s="14">
        <f>IF(C173="MTS", B173, B173 * IFERROR(VLOOKUP(C173, 'QTY_CONVERSIONS '!A:B, 2, FALSE), "Units not found"))</f>
        <v>0.1</v>
      </c>
      <c r="M173" s="75">
        <f t="shared" si="12"/>
        <v>1178</v>
      </c>
      <c r="N173" t="str">
        <f>IFERROR(VLOOKUP(D173, Product_Category!A:B, 2, FALSE), "Uncategorized")</f>
        <v>MCC</v>
      </c>
      <c r="O173" s="76">
        <f t="shared" si="14"/>
        <v>11.78</v>
      </c>
      <c r="P173" s="76">
        <f t="shared" si="15"/>
        <v>1.1779999999999999</v>
      </c>
      <c r="Q173">
        <f t="shared" si="17"/>
        <v>2023</v>
      </c>
      <c r="R173" t="str">
        <f>IFERROR(VLOOKUP(G173,'Importer Name'!A:B, 2, FALSE), "")</f>
        <v>APOTEX RESEARCH</v>
      </c>
      <c r="S173" t="str">
        <f>IFERROR(VLOOKUP(H173,'Supplier name '!A:B, 2, FALSE), "")</f>
        <v>ASAHI KASEI</v>
      </c>
    </row>
    <row r="174" spans="1:19">
      <c r="A174" s="77" t="s">
        <v>140</v>
      </c>
      <c r="B174" s="103">
        <v>100</v>
      </c>
      <c r="C174" s="87" t="s">
        <v>7</v>
      </c>
      <c r="D174" s="103" t="s">
        <v>146</v>
      </c>
      <c r="E174" s="15">
        <v>11.78</v>
      </c>
      <c r="F174" s="87" t="s">
        <v>9</v>
      </c>
      <c r="G174" s="77" t="s">
        <v>142</v>
      </c>
      <c r="H174" s="77" t="s">
        <v>143</v>
      </c>
      <c r="I174" s="73" t="str">
        <f t="shared" si="16"/>
        <v>Jan</v>
      </c>
      <c r="J174" s="74">
        <f>IF(F174="USD", E174, E174 * IFERROR(VLOOKUP(F174, EXCHANGE_RATE!A:B, 2, FALSE), "Currency not found"))</f>
        <v>11.78</v>
      </c>
      <c r="K174" s="74">
        <f t="shared" si="13"/>
        <v>11.78</v>
      </c>
      <c r="L174" s="14">
        <f>IF(C174="MTS", B174, B174 * IFERROR(VLOOKUP(C174, 'QTY_CONVERSIONS '!A:B, 2, FALSE), "Units not found"))</f>
        <v>0.1</v>
      </c>
      <c r="M174" s="75">
        <f t="shared" si="12"/>
        <v>1178</v>
      </c>
      <c r="N174" t="str">
        <f>IFERROR(VLOOKUP(D174, Product_Category!A:B, 2, FALSE), "Uncategorized")</f>
        <v>MCC</v>
      </c>
      <c r="O174" s="76">
        <f t="shared" si="14"/>
        <v>11.78</v>
      </c>
      <c r="P174" s="76">
        <f t="shared" si="15"/>
        <v>1.1779999999999999</v>
      </c>
      <c r="Q174">
        <f t="shared" si="17"/>
        <v>2023</v>
      </c>
      <c r="R174" t="str">
        <f>IFERROR(VLOOKUP(G174,'Importer Name'!A:B, 2, FALSE), "")</f>
        <v>APOTEX RESEARCH</v>
      </c>
      <c r="S174" t="str">
        <f>IFERROR(VLOOKUP(H174,'Supplier name '!A:B, 2, FALSE), "")</f>
        <v>ASAHI KASEI</v>
      </c>
    </row>
    <row r="175" spans="1:19">
      <c r="A175" s="77" t="s">
        <v>140</v>
      </c>
      <c r="B175" s="103">
        <v>6000</v>
      </c>
      <c r="C175" s="87" t="s">
        <v>7</v>
      </c>
      <c r="D175" s="103" t="s">
        <v>147</v>
      </c>
      <c r="E175" s="15">
        <v>10.74</v>
      </c>
      <c r="F175" s="87" t="s">
        <v>9</v>
      </c>
      <c r="G175" s="77" t="s">
        <v>142</v>
      </c>
      <c r="H175" s="77" t="s">
        <v>143</v>
      </c>
      <c r="I175" s="73" t="str">
        <f t="shared" si="16"/>
        <v>Jan</v>
      </c>
      <c r="J175" s="74">
        <f>IF(F175="USD", E175, E175 * IFERROR(VLOOKUP(F175, EXCHANGE_RATE!A:B, 2, FALSE), "Currency not found"))</f>
        <v>10.74</v>
      </c>
      <c r="K175" s="74">
        <f t="shared" si="13"/>
        <v>10.74</v>
      </c>
      <c r="L175" s="14">
        <f>IF(C175="MTS", B175, B175 * IFERROR(VLOOKUP(C175, 'QTY_CONVERSIONS '!A:B, 2, FALSE), "Units not found"))</f>
        <v>6</v>
      </c>
      <c r="M175" s="75">
        <f t="shared" si="12"/>
        <v>64440</v>
      </c>
      <c r="N175" t="str">
        <f>IFERROR(VLOOKUP(D175, Product_Category!A:B, 2, FALSE), "Uncategorized")</f>
        <v>MCC</v>
      </c>
      <c r="O175" s="76">
        <f t="shared" si="14"/>
        <v>10.74</v>
      </c>
      <c r="P175" s="76">
        <f t="shared" si="15"/>
        <v>64.44</v>
      </c>
      <c r="Q175">
        <f t="shared" si="17"/>
        <v>2023</v>
      </c>
      <c r="R175" t="str">
        <f>IFERROR(VLOOKUP(G175,'Importer Name'!A:B, 2, FALSE), "")</f>
        <v>APOTEX RESEARCH</v>
      </c>
      <c r="S175" t="str">
        <f>IFERROR(VLOOKUP(H175,'Supplier name '!A:B, 2, FALSE), "")</f>
        <v>ASAHI KASEI</v>
      </c>
    </row>
    <row r="176" spans="1:19">
      <c r="A176" s="77" t="s">
        <v>140</v>
      </c>
      <c r="B176" s="103">
        <v>12000</v>
      </c>
      <c r="C176" s="87" t="s">
        <v>7</v>
      </c>
      <c r="D176" s="103" t="s">
        <v>148</v>
      </c>
      <c r="E176" s="15">
        <v>10.74</v>
      </c>
      <c r="F176" s="87" t="s">
        <v>9</v>
      </c>
      <c r="G176" s="77" t="s">
        <v>142</v>
      </c>
      <c r="H176" s="77" t="s">
        <v>143</v>
      </c>
      <c r="I176" s="73" t="str">
        <f t="shared" si="16"/>
        <v>Jan</v>
      </c>
      <c r="J176" s="74">
        <f>IF(F176="USD", E176, E176 * IFERROR(VLOOKUP(F176, EXCHANGE_RATE!A:B, 2, FALSE), "Currency not found"))</f>
        <v>10.74</v>
      </c>
      <c r="K176" s="74">
        <f t="shared" si="13"/>
        <v>10.74</v>
      </c>
      <c r="L176" s="14">
        <f>IF(C176="MTS", B176, B176 * IFERROR(VLOOKUP(C176, 'QTY_CONVERSIONS '!A:B, 2, FALSE), "Units not found"))</f>
        <v>12</v>
      </c>
      <c r="M176" s="75">
        <f t="shared" si="12"/>
        <v>128880</v>
      </c>
      <c r="N176" t="str">
        <f>IFERROR(VLOOKUP(D176, Product_Category!A:B, 2, FALSE), "Uncategorized")</f>
        <v>MCC</v>
      </c>
      <c r="O176" s="76">
        <f t="shared" si="14"/>
        <v>10.74</v>
      </c>
      <c r="P176" s="76">
        <f t="shared" si="15"/>
        <v>128.88</v>
      </c>
      <c r="Q176">
        <f t="shared" si="17"/>
        <v>2023</v>
      </c>
      <c r="R176" t="str">
        <f>IFERROR(VLOOKUP(G176,'Importer Name'!A:B, 2, FALSE), "")</f>
        <v>APOTEX RESEARCH</v>
      </c>
      <c r="S176" t="str">
        <f>IFERROR(VLOOKUP(H176,'Supplier name '!A:B, 2, FALSE), "")</f>
        <v>ASAHI KASEI</v>
      </c>
    </row>
    <row r="177" spans="1:19">
      <c r="A177" s="77" t="s">
        <v>140</v>
      </c>
      <c r="B177" s="103">
        <v>300</v>
      </c>
      <c r="C177" s="87" t="s">
        <v>7</v>
      </c>
      <c r="D177" s="103" t="s">
        <v>149</v>
      </c>
      <c r="E177" s="302">
        <v>66.58</v>
      </c>
      <c r="F177" s="87" t="s">
        <v>9</v>
      </c>
      <c r="G177" s="77" t="s">
        <v>69</v>
      </c>
      <c r="H177" s="77" t="s">
        <v>143</v>
      </c>
      <c r="I177" s="73" t="str">
        <f t="shared" si="16"/>
        <v>Jan</v>
      </c>
      <c r="J177" s="74">
        <f>IF(F177="USD", E177, E177 * IFERROR(VLOOKUP(F177, EXCHANGE_RATE!A:B, 2, FALSE), "Currency not found"))</f>
        <v>66.58</v>
      </c>
      <c r="K177" s="74">
        <f t="shared" si="13"/>
        <v>66.58</v>
      </c>
      <c r="L177" s="14">
        <f>IF(C177="MTS", B177, B177 * IFERROR(VLOOKUP(C177, 'QTY_CONVERSIONS '!A:B, 2, FALSE), "Units not found"))</f>
        <v>0.3</v>
      </c>
      <c r="M177" s="75">
        <f t="shared" si="12"/>
        <v>19974</v>
      </c>
      <c r="N177" t="str">
        <f>IFERROR(VLOOKUP(D177, Product_Category!A:B, 2, FALSE), "Uncategorized")</f>
        <v>MCC</v>
      </c>
      <c r="O177" s="76">
        <f>K177*1000</f>
        <v>66580</v>
      </c>
      <c r="P177" s="76">
        <f t="shared" si="15"/>
        <v>19974</v>
      </c>
      <c r="Q177">
        <f t="shared" si="17"/>
        <v>2023</v>
      </c>
      <c r="R177" t="str">
        <f>IFERROR(VLOOKUP(G177,'Importer Name'!A:B, 2, FALSE), "")</f>
        <v>SIGNET EXCIPIENTS</v>
      </c>
      <c r="S177" t="str">
        <f>IFERROR(VLOOKUP(H177,'Supplier name '!A:B, 2, FALSE), "")</f>
        <v>ASAHI KASEI</v>
      </c>
    </row>
    <row r="178" spans="1:19">
      <c r="A178" s="77" t="s">
        <v>140</v>
      </c>
      <c r="B178" s="103">
        <v>600</v>
      </c>
      <c r="C178" s="87" t="s">
        <v>7</v>
      </c>
      <c r="D178" s="103" t="s">
        <v>147</v>
      </c>
      <c r="E178" s="15">
        <v>10.74</v>
      </c>
      <c r="F178" s="87" t="s">
        <v>9</v>
      </c>
      <c r="G178" s="77" t="s">
        <v>118</v>
      </c>
      <c r="H178" s="77" t="s">
        <v>150</v>
      </c>
      <c r="I178" s="73" t="str">
        <f t="shared" si="16"/>
        <v>Jan</v>
      </c>
      <c r="J178" s="74">
        <f>IF(F178="USD", E178, E178 * IFERROR(VLOOKUP(F178, EXCHANGE_RATE!A:B, 2, FALSE), "Currency not found"))</f>
        <v>10.74</v>
      </c>
      <c r="K178" s="74">
        <f t="shared" si="13"/>
        <v>10.74</v>
      </c>
      <c r="L178" s="14">
        <f>IF(C178="MTS", B178, B178 * IFERROR(VLOOKUP(C178, 'QTY_CONVERSIONS '!A:B, 2, FALSE), "Units not found"))</f>
        <v>0.6</v>
      </c>
      <c r="M178" s="75">
        <f t="shared" si="12"/>
        <v>6444</v>
      </c>
      <c r="N178" t="str">
        <f>IFERROR(VLOOKUP(D178, Product_Category!A:B, 2, FALSE), "Uncategorized")</f>
        <v>MCC</v>
      </c>
      <c r="O178" s="76">
        <f t="shared" si="14"/>
        <v>10.74</v>
      </c>
      <c r="P178" s="76">
        <f t="shared" si="15"/>
        <v>6.444</v>
      </c>
      <c r="Q178">
        <f t="shared" si="17"/>
        <v>2023</v>
      </c>
      <c r="R178" t="str">
        <f>IFERROR(VLOOKUP(G178,'Importer Name'!A:B, 2, FALSE), "")</f>
        <v>MYLAN LAB</v>
      </c>
      <c r="S178" t="str">
        <f>IFERROR(VLOOKUP(H178,'Supplier name '!A:B, 2, FALSE), "")</f>
        <v>M/S. ASAHI KASEI</v>
      </c>
    </row>
    <row r="179" spans="1:19">
      <c r="A179" s="72" t="s">
        <v>140</v>
      </c>
      <c r="B179" s="107">
        <v>300</v>
      </c>
      <c r="C179" s="88" t="s">
        <v>7</v>
      </c>
      <c r="D179" s="107" t="s">
        <v>151</v>
      </c>
      <c r="E179" s="303">
        <v>2382</v>
      </c>
      <c r="F179" s="88" t="s">
        <v>1738</v>
      </c>
      <c r="G179" s="72" t="s">
        <v>152</v>
      </c>
      <c r="H179" s="72" t="s">
        <v>153</v>
      </c>
      <c r="I179" s="73" t="str">
        <f t="shared" si="16"/>
        <v>Jan</v>
      </c>
      <c r="J179" s="74">
        <f>IF(F179="USD", E179, E179 * IFERROR(VLOOKUP(F179, EXCHANGE_RATE!A:B, 2, FALSE), "Currency not found"))</f>
        <v>15.9594</v>
      </c>
      <c r="K179" s="74">
        <f t="shared" si="13"/>
        <v>15.959999999999999</v>
      </c>
      <c r="L179" s="14">
        <f>IF(C179="MTS", B179, B179 * IFERROR(VLOOKUP(C179, 'QTY_CONVERSIONS '!A:B, 2, FALSE), "Units not found"))</f>
        <v>0.3</v>
      </c>
      <c r="M179" s="75">
        <f t="shared" si="12"/>
        <v>4788</v>
      </c>
      <c r="N179" t="str">
        <f>IFERROR(VLOOKUP(D179, Product_Category!A:B, 2, FALSE), "Uncategorized")</f>
        <v>MCC</v>
      </c>
      <c r="O179" s="76">
        <f>K179*1000</f>
        <v>15959.999999999998</v>
      </c>
      <c r="P179" s="76">
        <f t="shared" si="15"/>
        <v>4787.9999999999991</v>
      </c>
      <c r="Q179">
        <f t="shared" si="17"/>
        <v>2023</v>
      </c>
      <c r="R179" t="str">
        <f>IFERROR(VLOOKUP(G179,'Importer Name'!A:B, 2, FALSE), "")</f>
        <v>KANSAI NEROLAC</v>
      </c>
      <c r="S179" t="str">
        <f>IFERROR(VLOOKUP(H179,'Supplier name '!A:B, 2, FALSE), "")</f>
        <v>YONEI &amp; CO</v>
      </c>
    </row>
    <row r="180" spans="1:19">
      <c r="A180" s="77" t="s">
        <v>154</v>
      </c>
      <c r="B180" s="103">
        <v>14280</v>
      </c>
      <c r="C180" s="87" t="s">
        <v>7</v>
      </c>
      <c r="D180" s="103" t="s">
        <v>155</v>
      </c>
      <c r="E180" s="15">
        <v>5.1980000000000004</v>
      </c>
      <c r="F180" s="87" t="s">
        <v>1718</v>
      </c>
      <c r="G180" s="77" t="s">
        <v>14</v>
      </c>
      <c r="H180" s="77" t="s">
        <v>156</v>
      </c>
      <c r="I180" s="73" t="str">
        <f t="shared" si="16"/>
        <v>Jan</v>
      </c>
      <c r="J180" s="74">
        <f>IF(F180="USD", E180, E180 * IFERROR(VLOOKUP(F180, EXCHANGE_RATE!A:B, 2, FALSE), "Currency not found"))</f>
        <v>5.5618600000000011</v>
      </c>
      <c r="K180" s="74">
        <f t="shared" si="13"/>
        <v>5.5699999999999994</v>
      </c>
      <c r="L180" s="14">
        <f>IF(C180="MTS", B180, B180 * IFERROR(VLOOKUP(C180, 'QTY_CONVERSIONS '!A:B, 2, FALSE), "Units not found"))</f>
        <v>14.280000000000001</v>
      </c>
      <c r="M180" s="75">
        <f t="shared" si="12"/>
        <v>79539.599999999991</v>
      </c>
      <c r="N180" t="str">
        <f>IFERROR(VLOOKUP(D180, Product_Category!A:B, 2, FALSE), "Uncategorized")</f>
        <v>MAGNESIUM STEARATE</v>
      </c>
      <c r="O180" s="76">
        <f t="shared" si="14"/>
        <v>5.5699999999999994</v>
      </c>
      <c r="P180" s="76">
        <f t="shared" si="15"/>
        <v>79.539599999999993</v>
      </c>
      <c r="Q180">
        <f t="shared" si="17"/>
        <v>2023</v>
      </c>
      <c r="R180" t="str">
        <f>IFERROR(VLOOKUP(G180,'Importer Name'!A:B, 2, FALSE), "")</f>
        <v>AZELIS (INDIA)</v>
      </c>
      <c r="S180" t="str">
        <f>IFERROR(VLOOKUP(H180,'Supplier name '!A:B, 2, FALSE), "")</f>
        <v>PETER GREVEN</v>
      </c>
    </row>
    <row r="181" spans="1:19">
      <c r="A181" s="77" t="s">
        <v>154</v>
      </c>
      <c r="B181" s="103">
        <v>11340</v>
      </c>
      <c r="C181" s="87" t="s">
        <v>7</v>
      </c>
      <c r="D181" s="103" t="s">
        <v>155</v>
      </c>
      <c r="E181" s="15">
        <v>5.4119999999999999</v>
      </c>
      <c r="F181" s="87" t="s">
        <v>1718</v>
      </c>
      <c r="G181" s="77" t="s">
        <v>14</v>
      </c>
      <c r="H181" s="77" t="s">
        <v>156</v>
      </c>
      <c r="I181" s="73" t="str">
        <f t="shared" si="16"/>
        <v>Jan</v>
      </c>
      <c r="J181" s="74">
        <f>IF(F181="USD", E181, E181 * IFERROR(VLOOKUP(F181, EXCHANGE_RATE!A:B, 2, FALSE), "Currency not found"))</f>
        <v>5.7908400000000002</v>
      </c>
      <c r="K181" s="74">
        <f t="shared" si="13"/>
        <v>5.8</v>
      </c>
      <c r="L181" s="14">
        <f>IF(C181="MTS", B181, B181 * IFERROR(VLOOKUP(C181, 'QTY_CONVERSIONS '!A:B, 2, FALSE), "Units not found"))</f>
        <v>11.34</v>
      </c>
      <c r="M181" s="75">
        <f t="shared" si="12"/>
        <v>65772</v>
      </c>
      <c r="N181" t="str">
        <f>IFERROR(VLOOKUP(D181, Product_Category!A:B, 2, FALSE), "Uncategorized")</f>
        <v>MAGNESIUM STEARATE</v>
      </c>
      <c r="O181" s="76">
        <f t="shared" si="14"/>
        <v>5.8</v>
      </c>
      <c r="P181" s="76">
        <f t="shared" si="15"/>
        <v>65.771999999999991</v>
      </c>
      <c r="Q181">
        <f t="shared" si="17"/>
        <v>2023</v>
      </c>
      <c r="R181" t="str">
        <f>IFERROR(VLOOKUP(G181,'Importer Name'!A:B, 2, FALSE), "")</f>
        <v>AZELIS (INDIA)</v>
      </c>
      <c r="S181" t="str">
        <f>IFERROR(VLOOKUP(H181,'Supplier name '!A:B, 2, FALSE), "")</f>
        <v>PETER GREVEN</v>
      </c>
    </row>
    <row r="182" spans="1:19">
      <c r="A182" s="77" t="s">
        <v>154</v>
      </c>
      <c r="B182" s="103">
        <v>16800</v>
      </c>
      <c r="C182" s="87" t="s">
        <v>7</v>
      </c>
      <c r="D182" s="103" t="s">
        <v>155</v>
      </c>
      <c r="E182" s="15">
        <v>5.4889999999999999</v>
      </c>
      <c r="F182" s="87" t="s">
        <v>1718</v>
      </c>
      <c r="G182" s="77" t="s">
        <v>14</v>
      </c>
      <c r="H182" s="77" t="s">
        <v>156</v>
      </c>
      <c r="I182" s="73" t="str">
        <f t="shared" si="16"/>
        <v>Jan</v>
      </c>
      <c r="J182" s="74">
        <f>IF(F182="USD", E182, E182 * IFERROR(VLOOKUP(F182, EXCHANGE_RATE!A:B, 2, FALSE), "Currency not found"))</f>
        <v>5.8732300000000004</v>
      </c>
      <c r="K182" s="74">
        <f t="shared" si="13"/>
        <v>5.88</v>
      </c>
      <c r="L182" s="14">
        <f>IF(C182="MTS", B182, B182 * IFERROR(VLOOKUP(C182, 'QTY_CONVERSIONS '!A:B, 2, FALSE), "Units not found"))</f>
        <v>16.8</v>
      </c>
      <c r="M182" s="75">
        <f t="shared" si="12"/>
        <v>98784</v>
      </c>
      <c r="N182" t="str">
        <f>IFERROR(VLOOKUP(D182, Product_Category!A:B, 2, FALSE), "Uncategorized")</f>
        <v>MAGNESIUM STEARATE</v>
      </c>
      <c r="O182" s="76">
        <f t="shared" si="14"/>
        <v>5.88</v>
      </c>
      <c r="P182" s="76">
        <f t="shared" si="15"/>
        <v>98.784000000000006</v>
      </c>
      <c r="Q182">
        <f t="shared" si="17"/>
        <v>2023</v>
      </c>
      <c r="R182" t="str">
        <f>IFERROR(VLOOKUP(G182,'Importer Name'!A:B, 2, FALSE), "")</f>
        <v>AZELIS (INDIA)</v>
      </c>
      <c r="S182" t="str">
        <f>IFERROR(VLOOKUP(H182,'Supplier name '!A:B, 2, FALSE), "")</f>
        <v>PETER GREVEN</v>
      </c>
    </row>
    <row r="183" spans="1:19">
      <c r="A183" s="77" t="s">
        <v>154</v>
      </c>
      <c r="B183" s="103">
        <v>2520</v>
      </c>
      <c r="C183" s="87" t="s">
        <v>7</v>
      </c>
      <c r="D183" s="103" t="s">
        <v>155</v>
      </c>
      <c r="E183" s="15">
        <v>6.0140000000000002</v>
      </c>
      <c r="F183" s="87" t="s">
        <v>1718</v>
      </c>
      <c r="G183" s="77" t="s">
        <v>117</v>
      </c>
      <c r="H183" s="77" t="s">
        <v>156</v>
      </c>
      <c r="I183" s="73" t="str">
        <f t="shared" si="16"/>
        <v>Jan</v>
      </c>
      <c r="J183" s="74">
        <f>IF(F183="USD", E183, E183 * IFERROR(VLOOKUP(F183, EXCHANGE_RATE!A:B, 2, FALSE), "Currency not found"))</f>
        <v>6.4349800000000004</v>
      </c>
      <c r="K183" s="74">
        <f t="shared" si="13"/>
        <v>6.4399999999999995</v>
      </c>
      <c r="L183" s="14">
        <f>IF(C183="MTS", B183, B183 * IFERROR(VLOOKUP(C183, 'QTY_CONVERSIONS '!A:B, 2, FALSE), "Units not found"))</f>
        <v>2.52</v>
      </c>
      <c r="M183" s="75">
        <f t="shared" si="12"/>
        <v>16228.8</v>
      </c>
      <c r="N183" t="str">
        <f>IFERROR(VLOOKUP(D183, Product_Category!A:B, 2, FALSE), "Uncategorized")</f>
        <v>MAGNESIUM STEARATE</v>
      </c>
      <c r="O183" s="76">
        <f t="shared" si="14"/>
        <v>6.4399999999999995</v>
      </c>
      <c r="P183" s="76">
        <f t="shared" si="15"/>
        <v>16.2288</v>
      </c>
      <c r="Q183">
        <f t="shared" si="17"/>
        <v>2023</v>
      </c>
      <c r="R183" t="str">
        <f>IFERROR(VLOOKUP(G183,'Importer Name'!A:B, 2, FALSE), "")</f>
        <v>MARKSANS PHARMA</v>
      </c>
      <c r="S183" t="str">
        <f>IFERROR(VLOOKUP(H183,'Supplier name '!A:B, 2, FALSE), "")</f>
        <v>PETER GREVEN</v>
      </c>
    </row>
    <row r="184" spans="1:19">
      <c r="A184" s="77" t="s">
        <v>154</v>
      </c>
      <c r="B184" s="103">
        <v>840</v>
      </c>
      <c r="C184" s="87" t="s">
        <v>7</v>
      </c>
      <c r="D184" s="103" t="s">
        <v>155</v>
      </c>
      <c r="E184" s="15">
        <v>7.8470000000000004</v>
      </c>
      <c r="F184" s="87" t="s">
        <v>1718</v>
      </c>
      <c r="G184" s="77" t="s">
        <v>118</v>
      </c>
      <c r="H184" s="77" t="s">
        <v>156</v>
      </c>
      <c r="I184" s="73" t="str">
        <f t="shared" si="16"/>
        <v>Jan</v>
      </c>
      <c r="J184" s="74">
        <f>IF(F184="USD", E184, E184 * IFERROR(VLOOKUP(F184, EXCHANGE_RATE!A:B, 2, FALSE), "Currency not found"))</f>
        <v>8.3962900000000005</v>
      </c>
      <c r="K184" s="74">
        <f t="shared" si="13"/>
        <v>8.4</v>
      </c>
      <c r="L184" s="14">
        <f>IF(C184="MTS", B184, B184 * IFERROR(VLOOKUP(C184, 'QTY_CONVERSIONS '!A:B, 2, FALSE), "Units not found"))</f>
        <v>0.84</v>
      </c>
      <c r="M184" s="75">
        <f t="shared" si="12"/>
        <v>7056</v>
      </c>
      <c r="N184" t="str">
        <f>IFERROR(VLOOKUP(D184, Product_Category!A:B, 2, FALSE), "Uncategorized")</f>
        <v>MAGNESIUM STEARATE</v>
      </c>
      <c r="O184" s="76">
        <f t="shared" si="14"/>
        <v>8.4</v>
      </c>
      <c r="P184" s="76">
        <f t="shared" si="15"/>
        <v>7.056</v>
      </c>
      <c r="Q184">
        <f t="shared" si="17"/>
        <v>2023</v>
      </c>
      <c r="R184" t="str">
        <f>IFERROR(VLOOKUP(G184,'Importer Name'!A:B, 2, FALSE), "")</f>
        <v>MYLAN LAB</v>
      </c>
      <c r="S184" t="str">
        <f>IFERROR(VLOOKUP(H184,'Supplier name '!A:B, 2, FALSE), "")</f>
        <v>PETER GREVEN</v>
      </c>
    </row>
    <row r="185" spans="1:19">
      <c r="A185" s="77" t="s">
        <v>154</v>
      </c>
      <c r="B185" s="103">
        <v>4725</v>
      </c>
      <c r="C185" s="87" t="s">
        <v>7</v>
      </c>
      <c r="D185" s="103" t="s">
        <v>86</v>
      </c>
      <c r="E185" s="15">
        <v>15.44</v>
      </c>
      <c r="F185" s="87" t="s">
        <v>1718</v>
      </c>
      <c r="G185" s="77" t="s">
        <v>87</v>
      </c>
      <c r="H185" s="77" t="s">
        <v>88</v>
      </c>
      <c r="I185" s="73" t="str">
        <f t="shared" si="16"/>
        <v>Jan</v>
      </c>
      <c r="J185" s="74">
        <f>IF(F185="USD", E185, E185 * IFERROR(VLOOKUP(F185, EXCHANGE_RATE!A:B, 2, FALSE), "Currency not found"))</f>
        <v>16.520800000000001</v>
      </c>
      <c r="K185" s="74">
        <f t="shared" si="13"/>
        <v>16.53</v>
      </c>
      <c r="L185" s="14">
        <f>IF(C185="MTS", B185, B185 * IFERROR(VLOOKUP(C185, 'QTY_CONVERSIONS '!A:B, 2, FALSE), "Units not found"))</f>
        <v>4.7250000000000005</v>
      </c>
      <c r="M185" s="75">
        <f t="shared" si="12"/>
        <v>78104.25</v>
      </c>
      <c r="N185" t="str">
        <f>IFERROR(VLOOKUP(D185, Product_Category!A:B, 2, FALSE), "Uncategorized")</f>
        <v>CROSCARMELLOSE SODIUM</v>
      </c>
      <c r="O185" s="76">
        <f t="shared" si="14"/>
        <v>16.53</v>
      </c>
      <c r="P185" s="76">
        <f t="shared" si="15"/>
        <v>78.104250000000008</v>
      </c>
      <c r="Q185">
        <f t="shared" si="17"/>
        <v>2023</v>
      </c>
      <c r="R185" t="str">
        <f>IFERROR(VLOOKUP(G185,'Importer Name'!A:B, 2, FALSE), "")</f>
        <v>IPCA LAB</v>
      </c>
      <c r="S185" t="str">
        <f>IFERROR(VLOOKUP(H185,'Supplier name '!A:B, 2, FALSE), "")</f>
        <v>DFE PHARMA</v>
      </c>
    </row>
    <row r="186" spans="1:19">
      <c r="A186" s="77" t="s">
        <v>154</v>
      </c>
      <c r="B186" s="103">
        <v>8820</v>
      </c>
      <c r="C186" s="87" t="s">
        <v>7</v>
      </c>
      <c r="D186" s="103" t="s">
        <v>86</v>
      </c>
      <c r="E186" s="15">
        <v>14.2</v>
      </c>
      <c r="F186" s="87" t="s">
        <v>1718</v>
      </c>
      <c r="G186" s="77" t="s">
        <v>157</v>
      </c>
      <c r="H186" s="77" t="s">
        <v>88</v>
      </c>
      <c r="I186" s="73" t="str">
        <f t="shared" si="16"/>
        <v>Jan</v>
      </c>
      <c r="J186" s="74">
        <f>IF(F186="USD", E186, E186 * IFERROR(VLOOKUP(F186, EXCHANGE_RATE!A:B, 2, FALSE), "Currency not found"))</f>
        <v>15.194000000000001</v>
      </c>
      <c r="K186" s="74">
        <f t="shared" si="13"/>
        <v>15.2</v>
      </c>
      <c r="L186" s="14">
        <f>IF(C186="MTS", B186, B186 * IFERROR(VLOOKUP(C186, 'QTY_CONVERSIONS '!A:B, 2, FALSE), "Units not found"))</f>
        <v>8.82</v>
      </c>
      <c r="M186" s="75">
        <f t="shared" si="12"/>
        <v>134064</v>
      </c>
      <c r="N186" t="str">
        <f>IFERROR(VLOOKUP(D186, Product_Category!A:B, 2, FALSE), "Uncategorized")</f>
        <v>CROSCARMELLOSE SODIUM</v>
      </c>
      <c r="O186" s="76">
        <f t="shared" si="14"/>
        <v>15.2</v>
      </c>
      <c r="P186" s="76">
        <f t="shared" si="15"/>
        <v>134.06399999999999</v>
      </c>
      <c r="Q186">
        <f t="shared" si="17"/>
        <v>2023</v>
      </c>
      <c r="R186" t="str">
        <f>IFERROR(VLOOKUP(G186,'Importer Name'!A:B, 2, FALSE), "")</f>
        <v>IMCD INDIA</v>
      </c>
      <c r="S186" t="str">
        <f>IFERROR(VLOOKUP(H186,'Supplier name '!A:B, 2, FALSE), "")</f>
        <v>DFE PHARMA</v>
      </c>
    </row>
    <row r="187" spans="1:19">
      <c r="A187" s="77" t="s">
        <v>154</v>
      </c>
      <c r="B187" s="103">
        <v>4760</v>
      </c>
      <c r="C187" s="87" t="s">
        <v>7</v>
      </c>
      <c r="D187" s="103" t="s">
        <v>86</v>
      </c>
      <c r="E187" s="15">
        <v>14.2</v>
      </c>
      <c r="F187" s="87" t="s">
        <v>1718</v>
      </c>
      <c r="G187" s="77" t="s">
        <v>157</v>
      </c>
      <c r="H187" s="77" t="s">
        <v>88</v>
      </c>
      <c r="I187" s="73" t="str">
        <f t="shared" si="16"/>
        <v>Jan</v>
      </c>
      <c r="J187" s="74">
        <f>IF(F187="USD", E187, E187 * IFERROR(VLOOKUP(F187, EXCHANGE_RATE!A:B, 2, FALSE), "Currency not found"))</f>
        <v>15.194000000000001</v>
      </c>
      <c r="K187" s="74">
        <f t="shared" si="13"/>
        <v>15.2</v>
      </c>
      <c r="L187" s="14">
        <f>IF(C187="MTS", B187, B187 * IFERROR(VLOOKUP(C187, 'QTY_CONVERSIONS '!A:B, 2, FALSE), "Units not found"))</f>
        <v>4.76</v>
      </c>
      <c r="M187" s="75">
        <f t="shared" si="12"/>
        <v>72352</v>
      </c>
      <c r="N187" t="str">
        <f>IFERROR(VLOOKUP(D187, Product_Category!A:B, 2, FALSE), "Uncategorized")</f>
        <v>CROSCARMELLOSE SODIUM</v>
      </c>
      <c r="O187" s="76">
        <f t="shared" si="14"/>
        <v>15.2</v>
      </c>
      <c r="P187" s="76">
        <f t="shared" si="15"/>
        <v>72.35199999999999</v>
      </c>
      <c r="Q187">
        <f t="shared" si="17"/>
        <v>2023</v>
      </c>
      <c r="R187" t="str">
        <f>IFERROR(VLOOKUP(G187,'Importer Name'!A:B, 2, FALSE), "")</f>
        <v>IMCD INDIA</v>
      </c>
      <c r="S187" t="str">
        <f>IFERROR(VLOOKUP(H187,'Supplier name '!A:B, 2, FALSE), "")</f>
        <v>DFE PHARMA</v>
      </c>
    </row>
    <row r="188" spans="1:19">
      <c r="A188" s="77" t="s">
        <v>154</v>
      </c>
      <c r="B188" s="103">
        <v>2030</v>
      </c>
      <c r="C188" s="87" t="s">
        <v>7</v>
      </c>
      <c r="D188" s="103" t="s">
        <v>86</v>
      </c>
      <c r="E188" s="15">
        <v>12.04</v>
      </c>
      <c r="F188" s="87" t="s">
        <v>1718</v>
      </c>
      <c r="G188" s="77" t="s">
        <v>157</v>
      </c>
      <c r="H188" s="77" t="s">
        <v>88</v>
      </c>
      <c r="I188" s="73" t="str">
        <f t="shared" si="16"/>
        <v>Jan</v>
      </c>
      <c r="J188" s="74">
        <f>IF(F188="USD", E188, E188 * IFERROR(VLOOKUP(F188, EXCHANGE_RATE!A:B, 2, FALSE), "Currency not found"))</f>
        <v>12.8828</v>
      </c>
      <c r="K188" s="74">
        <f t="shared" si="13"/>
        <v>12.89</v>
      </c>
      <c r="L188" s="14">
        <f>IF(C188="MTS", B188, B188 * IFERROR(VLOOKUP(C188, 'QTY_CONVERSIONS '!A:B, 2, FALSE), "Units not found"))</f>
        <v>2.0300000000000002</v>
      </c>
      <c r="M188" s="75">
        <f t="shared" si="12"/>
        <v>26166.7</v>
      </c>
      <c r="N188" t="str">
        <f>IFERROR(VLOOKUP(D188, Product_Category!A:B, 2, FALSE), "Uncategorized")</f>
        <v>CROSCARMELLOSE SODIUM</v>
      </c>
      <c r="O188" s="76">
        <f t="shared" si="14"/>
        <v>12.89</v>
      </c>
      <c r="P188" s="76">
        <f t="shared" si="15"/>
        <v>26.166700000000006</v>
      </c>
      <c r="Q188">
        <f t="shared" si="17"/>
        <v>2023</v>
      </c>
      <c r="R188" t="str">
        <f>IFERROR(VLOOKUP(G188,'Importer Name'!A:B, 2, FALSE), "")</f>
        <v>IMCD INDIA</v>
      </c>
      <c r="S188" t="str">
        <f>IFERROR(VLOOKUP(H188,'Supplier name '!A:B, 2, FALSE), "")</f>
        <v>DFE PHARMA</v>
      </c>
    </row>
    <row r="189" spans="1:19">
      <c r="A189" s="77" t="s">
        <v>154</v>
      </c>
      <c r="B189" s="103">
        <v>1000</v>
      </c>
      <c r="C189" s="87" t="s">
        <v>7</v>
      </c>
      <c r="D189" s="103" t="s">
        <v>115</v>
      </c>
      <c r="E189" s="15">
        <v>14.93</v>
      </c>
      <c r="F189" s="87" t="s">
        <v>9</v>
      </c>
      <c r="G189" s="77" t="s">
        <v>109</v>
      </c>
      <c r="H189" s="77" t="s">
        <v>110</v>
      </c>
      <c r="I189" s="73" t="str">
        <f t="shared" si="16"/>
        <v>Jan</v>
      </c>
      <c r="J189" s="74">
        <f>IF(F189="USD", E189, E189 * IFERROR(VLOOKUP(F189, EXCHANGE_RATE!A:B, 2, FALSE), "Currency not found"))</f>
        <v>14.93</v>
      </c>
      <c r="K189" s="74">
        <f t="shared" si="13"/>
        <v>14.93</v>
      </c>
      <c r="L189" s="14">
        <f>IF(C189="MTS", B189, B189 * IFERROR(VLOOKUP(C189, 'QTY_CONVERSIONS '!A:B, 2, FALSE), "Units not found"))</f>
        <v>1</v>
      </c>
      <c r="M189" s="75">
        <f t="shared" si="12"/>
        <v>14930</v>
      </c>
      <c r="N189" t="str">
        <f>IFERROR(VLOOKUP(D189, Product_Category!A:B, 2, FALSE), "Uncategorized")</f>
        <v>CROSCARMELLOSE SODIUM</v>
      </c>
      <c r="O189" s="76">
        <f t="shared" si="14"/>
        <v>14.93</v>
      </c>
      <c r="P189" s="76">
        <f t="shared" si="15"/>
        <v>14.93</v>
      </c>
      <c r="Q189">
        <f t="shared" si="17"/>
        <v>2023</v>
      </c>
      <c r="R189" t="str">
        <f>IFERROR(VLOOKUP(G189,'Importer Name'!A:B, 2, FALSE), "")</f>
        <v>AUROBINDO PHARMA</v>
      </c>
      <c r="S189" t="str">
        <f>IFERROR(VLOOKUP(H189,'Supplier name '!A:B, 2, FALSE), "")</f>
        <v>DUPONT NUTRITION</v>
      </c>
    </row>
    <row r="190" spans="1:19">
      <c r="A190" s="77" t="s">
        <v>154</v>
      </c>
      <c r="B190" s="103">
        <v>1000</v>
      </c>
      <c r="C190" s="87" t="s">
        <v>7</v>
      </c>
      <c r="D190" s="103" t="s">
        <v>115</v>
      </c>
      <c r="E190" s="15">
        <v>14.93</v>
      </c>
      <c r="F190" s="87" t="s">
        <v>9</v>
      </c>
      <c r="G190" s="77" t="s">
        <v>109</v>
      </c>
      <c r="H190" s="77" t="s">
        <v>110</v>
      </c>
      <c r="I190" s="73" t="str">
        <f t="shared" si="16"/>
        <v>Jan</v>
      </c>
      <c r="J190" s="74">
        <f>IF(F190="USD", E190, E190 * IFERROR(VLOOKUP(F190, EXCHANGE_RATE!A:B, 2, FALSE), "Currency not found"))</f>
        <v>14.93</v>
      </c>
      <c r="K190" s="74">
        <f t="shared" si="13"/>
        <v>14.93</v>
      </c>
      <c r="L190" s="14">
        <f>IF(C190="MTS", B190, B190 * IFERROR(VLOOKUP(C190, 'QTY_CONVERSIONS '!A:B, 2, FALSE), "Units not found"))</f>
        <v>1</v>
      </c>
      <c r="M190" s="75">
        <f t="shared" si="12"/>
        <v>14930</v>
      </c>
      <c r="N190" t="str">
        <f>IFERROR(VLOOKUP(D190, Product_Category!A:B, 2, FALSE), "Uncategorized")</f>
        <v>CROSCARMELLOSE SODIUM</v>
      </c>
      <c r="O190" s="76">
        <f t="shared" si="14"/>
        <v>14.93</v>
      </c>
      <c r="P190" s="76">
        <f t="shared" si="15"/>
        <v>14.93</v>
      </c>
      <c r="Q190">
        <f t="shared" si="17"/>
        <v>2023</v>
      </c>
      <c r="R190" t="str">
        <f>IFERROR(VLOOKUP(G190,'Importer Name'!A:B, 2, FALSE), "")</f>
        <v>AUROBINDO PHARMA</v>
      </c>
      <c r="S190" t="str">
        <f>IFERROR(VLOOKUP(H190,'Supplier name '!A:B, 2, FALSE), "")</f>
        <v>DUPONT NUTRITION</v>
      </c>
    </row>
    <row r="191" spans="1:19">
      <c r="A191" s="77" t="s">
        <v>154</v>
      </c>
      <c r="B191" s="103">
        <v>1000</v>
      </c>
      <c r="C191" s="87" t="s">
        <v>7</v>
      </c>
      <c r="D191" s="103" t="s">
        <v>115</v>
      </c>
      <c r="E191" s="15">
        <v>14.93</v>
      </c>
      <c r="F191" s="87" t="s">
        <v>9</v>
      </c>
      <c r="G191" s="77" t="s">
        <v>109</v>
      </c>
      <c r="H191" s="77" t="s">
        <v>110</v>
      </c>
      <c r="I191" s="73" t="str">
        <f t="shared" si="16"/>
        <v>Jan</v>
      </c>
      <c r="J191" s="74">
        <f>IF(F191="USD", E191, E191 * IFERROR(VLOOKUP(F191, EXCHANGE_RATE!A:B, 2, FALSE), "Currency not found"))</f>
        <v>14.93</v>
      </c>
      <c r="K191" s="74">
        <f t="shared" si="13"/>
        <v>14.93</v>
      </c>
      <c r="L191" s="14">
        <f>IF(C191="MTS", B191, B191 * IFERROR(VLOOKUP(C191, 'QTY_CONVERSIONS '!A:B, 2, FALSE), "Units not found"))</f>
        <v>1</v>
      </c>
      <c r="M191" s="75">
        <f t="shared" si="12"/>
        <v>14930</v>
      </c>
      <c r="N191" t="str">
        <f>IFERROR(VLOOKUP(D191, Product_Category!A:B, 2, FALSE), "Uncategorized")</f>
        <v>CROSCARMELLOSE SODIUM</v>
      </c>
      <c r="O191" s="76">
        <f t="shared" si="14"/>
        <v>14.93</v>
      </c>
      <c r="P191" s="76">
        <f t="shared" si="15"/>
        <v>14.93</v>
      </c>
      <c r="Q191">
        <f t="shared" si="17"/>
        <v>2023</v>
      </c>
      <c r="R191" t="str">
        <f>IFERROR(VLOOKUP(G191,'Importer Name'!A:B, 2, FALSE), "")</f>
        <v>AUROBINDO PHARMA</v>
      </c>
      <c r="S191" t="str">
        <f>IFERROR(VLOOKUP(H191,'Supplier name '!A:B, 2, FALSE), "")</f>
        <v>DUPONT NUTRITION</v>
      </c>
    </row>
    <row r="192" spans="1:19">
      <c r="A192" s="77" t="s">
        <v>154</v>
      </c>
      <c r="B192" s="103">
        <v>800</v>
      </c>
      <c r="C192" s="87" t="s">
        <v>7</v>
      </c>
      <c r="D192" s="103" t="s">
        <v>115</v>
      </c>
      <c r="E192" s="15">
        <v>13.43</v>
      </c>
      <c r="F192" s="87" t="s">
        <v>9</v>
      </c>
      <c r="G192" s="77" t="s">
        <v>113</v>
      </c>
      <c r="H192" s="77" t="s">
        <v>110</v>
      </c>
      <c r="I192" s="73" t="str">
        <f t="shared" si="16"/>
        <v>Jan</v>
      </c>
      <c r="J192" s="74">
        <f>IF(F192="USD", E192, E192 * IFERROR(VLOOKUP(F192, EXCHANGE_RATE!A:B, 2, FALSE), "Currency not found"))</f>
        <v>13.43</v>
      </c>
      <c r="K192" s="74">
        <f t="shared" si="13"/>
        <v>13.43</v>
      </c>
      <c r="L192" s="14">
        <f>IF(C192="MTS", B192, B192 * IFERROR(VLOOKUP(C192, 'QTY_CONVERSIONS '!A:B, 2, FALSE), "Units not found"))</f>
        <v>0.8</v>
      </c>
      <c r="M192" s="75">
        <f t="shared" si="12"/>
        <v>10744</v>
      </c>
      <c r="N192" t="str">
        <f>IFERROR(VLOOKUP(D192, Product_Category!A:B, 2, FALSE), "Uncategorized")</f>
        <v>CROSCARMELLOSE SODIUM</v>
      </c>
      <c r="O192" s="76">
        <f t="shared" si="14"/>
        <v>13.43</v>
      </c>
      <c r="P192" s="76">
        <f t="shared" si="15"/>
        <v>10.744</v>
      </c>
      <c r="Q192">
        <f t="shared" si="17"/>
        <v>2023</v>
      </c>
      <c r="R192" t="str">
        <f>IFERROR(VLOOKUP(G192,'Importer Name'!A:B, 2, FALSE), "")</f>
        <v>CIPLA LIMITED</v>
      </c>
      <c r="S192" t="str">
        <f>IFERROR(VLOOKUP(H192,'Supplier name '!A:B, 2, FALSE), "")</f>
        <v>DUPONT NUTRITION</v>
      </c>
    </row>
    <row r="193" spans="1:19">
      <c r="A193" s="77" t="s">
        <v>154</v>
      </c>
      <c r="B193" s="103">
        <v>17500</v>
      </c>
      <c r="C193" s="87" t="s">
        <v>7</v>
      </c>
      <c r="D193" s="103" t="s">
        <v>115</v>
      </c>
      <c r="E193" s="15">
        <v>14.93</v>
      </c>
      <c r="F193" s="87" t="s">
        <v>9</v>
      </c>
      <c r="G193" s="77" t="s">
        <v>113</v>
      </c>
      <c r="H193" s="77" t="s">
        <v>110</v>
      </c>
      <c r="I193" s="73" t="str">
        <f t="shared" si="16"/>
        <v>Jan</v>
      </c>
      <c r="J193" s="74">
        <f>IF(F193="USD", E193, E193 * IFERROR(VLOOKUP(F193, EXCHANGE_RATE!A:B, 2, FALSE), "Currency not found"))</f>
        <v>14.93</v>
      </c>
      <c r="K193" s="74">
        <f t="shared" si="13"/>
        <v>14.93</v>
      </c>
      <c r="L193" s="14">
        <f>IF(C193="MTS", B193, B193 * IFERROR(VLOOKUP(C193, 'QTY_CONVERSIONS '!A:B, 2, FALSE), "Units not found"))</f>
        <v>17.5</v>
      </c>
      <c r="M193" s="75">
        <f t="shared" si="12"/>
        <v>261275</v>
      </c>
      <c r="N193" t="str">
        <f>IFERROR(VLOOKUP(D193, Product_Category!A:B, 2, FALSE), "Uncategorized")</f>
        <v>CROSCARMELLOSE SODIUM</v>
      </c>
      <c r="O193" s="76">
        <f t="shared" si="14"/>
        <v>14.93</v>
      </c>
      <c r="P193" s="76">
        <f t="shared" si="15"/>
        <v>261.27499999999998</v>
      </c>
      <c r="Q193">
        <f t="shared" si="17"/>
        <v>2023</v>
      </c>
      <c r="R193" t="str">
        <f>IFERROR(VLOOKUP(G193,'Importer Name'!A:B, 2, FALSE), "")</f>
        <v>CIPLA LIMITED</v>
      </c>
      <c r="S193" t="str">
        <f>IFERROR(VLOOKUP(H193,'Supplier name '!A:B, 2, FALSE), "")</f>
        <v>DUPONT NUTRITION</v>
      </c>
    </row>
    <row r="194" spans="1:19">
      <c r="A194" s="77" t="s">
        <v>154</v>
      </c>
      <c r="B194" s="103">
        <v>200</v>
      </c>
      <c r="C194" s="87" t="s">
        <v>7</v>
      </c>
      <c r="D194" s="103" t="s">
        <v>115</v>
      </c>
      <c r="E194" s="15">
        <v>13.43</v>
      </c>
      <c r="F194" s="87" t="s">
        <v>9</v>
      </c>
      <c r="G194" s="77" t="s">
        <v>113</v>
      </c>
      <c r="H194" s="77" t="s">
        <v>110</v>
      </c>
      <c r="I194" s="73" t="str">
        <f t="shared" si="16"/>
        <v>Jan</v>
      </c>
      <c r="J194" s="74">
        <f>IF(F194="USD", E194, E194 * IFERROR(VLOOKUP(F194, EXCHANGE_RATE!A:B, 2, FALSE), "Currency not found"))</f>
        <v>13.43</v>
      </c>
      <c r="K194" s="74">
        <f t="shared" si="13"/>
        <v>13.43</v>
      </c>
      <c r="L194" s="14">
        <f>IF(C194="MTS", B194, B194 * IFERROR(VLOOKUP(C194, 'QTY_CONVERSIONS '!A:B, 2, FALSE), "Units not found"))</f>
        <v>0.2</v>
      </c>
      <c r="M194" s="75">
        <f t="shared" ref="M194:M257" si="18">B194*K194</f>
        <v>2686</v>
      </c>
      <c r="N194" t="str">
        <f>IFERROR(VLOOKUP(D194, Product_Category!A:B, 2, FALSE), "Uncategorized")</f>
        <v>CROSCARMELLOSE SODIUM</v>
      </c>
      <c r="O194" s="76">
        <f t="shared" si="14"/>
        <v>13.43</v>
      </c>
      <c r="P194" s="76">
        <f t="shared" si="15"/>
        <v>2.6859999999999999</v>
      </c>
      <c r="Q194">
        <f t="shared" si="17"/>
        <v>2023</v>
      </c>
      <c r="R194" t="str">
        <f>IFERROR(VLOOKUP(G194,'Importer Name'!A:B, 2, FALSE), "")</f>
        <v>CIPLA LIMITED</v>
      </c>
      <c r="S194" t="str">
        <f>IFERROR(VLOOKUP(H194,'Supplier name '!A:B, 2, FALSE), "")</f>
        <v>DUPONT NUTRITION</v>
      </c>
    </row>
    <row r="195" spans="1:19">
      <c r="A195" s="77" t="s">
        <v>154</v>
      </c>
      <c r="B195" s="103">
        <v>200</v>
      </c>
      <c r="C195" s="87" t="s">
        <v>7</v>
      </c>
      <c r="D195" s="103" t="s">
        <v>115</v>
      </c>
      <c r="E195" s="15">
        <v>13.43</v>
      </c>
      <c r="F195" s="87" t="s">
        <v>9</v>
      </c>
      <c r="G195" s="77" t="s">
        <v>113</v>
      </c>
      <c r="H195" s="77" t="s">
        <v>110</v>
      </c>
      <c r="I195" s="73" t="str">
        <f t="shared" si="16"/>
        <v>Jan</v>
      </c>
      <c r="J195" s="74">
        <f>IF(F195="USD", E195, E195 * IFERROR(VLOOKUP(F195, EXCHANGE_RATE!A:B, 2, FALSE), "Currency not found"))</f>
        <v>13.43</v>
      </c>
      <c r="K195" s="74">
        <f t="shared" ref="K195:K258" si="19">ROUNDUP(J195,2)</f>
        <v>13.43</v>
      </c>
      <c r="L195" s="14">
        <f>IF(C195="MTS", B195, B195 * IFERROR(VLOOKUP(C195, 'QTY_CONVERSIONS '!A:B, 2, FALSE), "Units not found"))</f>
        <v>0.2</v>
      </c>
      <c r="M195" s="75">
        <f t="shared" si="18"/>
        <v>2686</v>
      </c>
      <c r="N195" t="str">
        <f>IFERROR(VLOOKUP(D195, Product_Category!A:B, 2, FALSE), "Uncategorized")</f>
        <v>CROSCARMELLOSE SODIUM</v>
      </c>
      <c r="O195" s="76">
        <f t="shared" ref="O195:O258" si="20">K195</f>
        <v>13.43</v>
      </c>
      <c r="P195" s="76">
        <f t="shared" ref="P195:P258" si="21">L195*O195</f>
        <v>2.6859999999999999</v>
      </c>
      <c r="Q195">
        <f t="shared" si="17"/>
        <v>2023</v>
      </c>
      <c r="R195" t="str">
        <f>IFERROR(VLOOKUP(G195,'Importer Name'!A:B, 2, FALSE), "")</f>
        <v>CIPLA LIMITED</v>
      </c>
      <c r="S195" t="str">
        <f>IFERROR(VLOOKUP(H195,'Supplier name '!A:B, 2, FALSE), "")</f>
        <v>DUPONT NUTRITION</v>
      </c>
    </row>
    <row r="196" spans="1:19">
      <c r="A196" s="77" t="s">
        <v>154</v>
      </c>
      <c r="B196" s="103">
        <v>17500</v>
      </c>
      <c r="C196" s="87" t="s">
        <v>7</v>
      </c>
      <c r="D196" s="103" t="s">
        <v>115</v>
      </c>
      <c r="E196" s="15">
        <v>14.93</v>
      </c>
      <c r="F196" s="87" t="s">
        <v>9</v>
      </c>
      <c r="G196" s="77" t="s">
        <v>113</v>
      </c>
      <c r="H196" s="77" t="s">
        <v>110</v>
      </c>
      <c r="I196" s="73" t="str">
        <f t="shared" ref="I196:I234" si="22">I195</f>
        <v>Jan</v>
      </c>
      <c r="J196" s="74">
        <f>IF(F196="USD", E196, E196 * IFERROR(VLOOKUP(F196, EXCHANGE_RATE!A:B, 2, FALSE), "Currency not found"))</f>
        <v>14.93</v>
      </c>
      <c r="K196" s="74">
        <f t="shared" si="19"/>
        <v>14.93</v>
      </c>
      <c r="L196" s="14">
        <f>IF(C196="MTS", B196, B196 * IFERROR(VLOOKUP(C196, 'QTY_CONVERSIONS '!A:B, 2, FALSE), "Units not found"))</f>
        <v>17.5</v>
      </c>
      <c r="M196" s="75">
        <f t="shared" si="18"/>
        <v>261275</v>
      </c>
      <c r="N196" t="str">
        <f>IFERROR(VLOOKUP(D196, Product_Category!A:B, 2, FALSE), "Uncategorized")</f>
        <v>CROSCARMELLOSE SODIUM</v>
      </c>
      <c r="O196" s="76">
        <f t="shared" si="20"/>
        <v>14.93</v>
      </c>
      <c r="P196" s="76">
        <f t="shared" si="21"/>
        <v>261.27499999999998</v>
      </c>
      <c r="Q196">
        <f t="shared" ref="Q196:Q259" si="23">Q195</f>
        <v>2023</v>
      </c>
      <c r="R196" t="str">
        <f>IFERROR(VLOOKUP(G196,'Importer Name'!A:B, 2, FALSE), "")</f>
        <v>CIPLA LIMITED</v>
      </c>
      <c r="S196" t="str">
        <f>IFERROR(VLOOKUP(H196,'Supplier name '!A:B, 2, FALSE), "")</f>
        <v>DUPONT NUTRITION</v>
      </c>
    </row>
    <row r="197" spans="1:19">
      <c r="A197" s="77" t="s">
        <v>154</v>
      </c>
      <c r="B197" s="103">
        <v>300</v>
      </c>
      <c r="C197" s="87" t="s">
        <v>7</v>
      </c>
      <c r="D197" s="103" t="s">
        <v>115</v>
      </c>
      <c r="E197" s="15">
        <v>13.43</v>
      </c>
      <c r="F197" s="87" t="s">
        <v>9</v>
      </c>
      <c r="G197" s="77" t="s">
        <v>113</v>
      </c>
      <c r="H197" s="77" t="s">
        <v>110</v>
      </c>
      <c r="I197" s="73" t="str">
        <f t="shared" si="22"/>
        <v>Jan</v>
      </c>
      <c r="J197" s="74">
        <f>IF(F197="USD", E197, E197 * IFERROR(VLOOKUP(F197, EXCHANGE_RATE!A:B, 2, FALSE), "Currency not found"))</f>
        <v>13.43</v>
      </c>
      <c r="K197" s="74">
        <f t="shared" si="19"/>
        <v>13.43</v>
      </c>
      <c r="L197" s="14">
        <f>IF(C197="MTS", B197, B197 * IFERROR(VLOOKUP(C197, 'QTY_CONVERSIONS '!A:B, 2, FALSE), "Units not found"))</f>
        <v>0.3</v>
      </c>
      <c r="M197" s="75">
        <f t="shared" si="18"/>
        <v>4029</v>
      </c>
      <c r="N197" t="str">
        <f>IFERROR(VLOOKUP(D197, Product_Category!A:B, 2, FALSE), "Uncategorized")</f>
        <v>CROSCARMELLOSE SODIUM</v>
      </c>
      <c r="O197" s="76">
        <f t="shared" si="20"/>
        <v>13.43</v>
      </c>
      <c r="P197" s="76">
        <f t="shared" si="21"/>
        <v>4.0289999999999999</v>
      </c>
      <c r="Q197">
        <f t="shared" si="23"/>
        <v>2023</v>
      </c>
      <c r="R197" t="str">
        <f>IFERROR(VLOOKUP(G197,'Importer Name'!A:B, 2, FALSE), "")</f>
        <v>CIPLA LIMITED</v>
      </c>
      <c r="S197" t="str">
        <f>IFERROR(VLOOKUP(H197,'Supplier name '!A:B, 2, FALSE), "")</f>
        <v>DUPONT NUTRITION</v>
      </c>
    </row>
    <row r="198" spans="1:19">
      <c r="A198" s="77" t="s">
        <v>154</v>
      </c>
      <c r="B198" s="103">
        <v>400</v>
      </c>
      <c r="C198" s="87" t="s">
        <v>7</v>
      </c>
      <c r="D198" s="103" t="s">
        <v>115</v>
      </c>
      <c r="E198" s="15">
        <v>13.43</v>
      </c>
      <c r="F198" s="87" t="s">
        <v>9</v>
      </c>
      <c r="G198" s="77" t="s">
        <v>113</v>
      </c>
      <c r="H198" s="77" t="s">
        <v>110</v>
      </c>
      <c r="I198" s="73" t="str">
        <f t="shared" si="22"/>
        <v>Jan</v>
      </c>
      <c r="J198" s="74">
        <f>IF(F198="USD", E198, E198 * IFERROR(VLOOKUP(F198, EXCHANGE_RATE!A:B, 2, FALSE), "Currency not found"))</f>
        <v>13.43</v>
      </c>
      <c r="K198" s="74">
        <f t="shared" si="19"/>
        <v>13.43</v>
      </c>
      <c r="L198" s="14">
        <f>IF(C198="MTS", B198, B198 * IFERROR(VLOOKUP(C198, 'QTY_CONVERSIONS '!A:B, 2, FALSE), "Units not found"))</f>
        <v>0.4</v>
      </c>
      <c r="M198" s="75">
        <f t="shared" si="18"/>
        <v>5372</v>
      </c>
      <c r="N198" t="str">
        <f>IFERROR(VLOOKUP(D198, Product_Category!A:B, 2, FALSE), "Uncategorized")</f>
        <v>CROSCARMELLOSE SODIUM</v>
      </c>
      <c r="O198" s="76">
        <f t="shared" si="20"/>
        <v>13.43</v>
      </c>
      <c r="P198" s="76">
        <f t="shared" si="21"/>
        <v>5.3719999999999999</v>
      </c>
      <c r="Q198">
        <f t="shared" si="23"/>
        <v>2023</v>
      </c>
      <c r="R198" t="str">
        <f>IFERROR(VLOOKUP(G198,'Importer Name'!A:B, 2, FALSE), "")</f>
        <v>CIPLA LIMITED</v>
      </c>
      <c r="S198" t="str">
        <f>IFERROR(VLOOKUP(H198,'Supplier name '!A:B, 2, FALSE), "")</f>
        <v>DUPONT NUTRITION</v>
      </c>
    </row>
    <row r="199" spans="1:19">
      <c r="A199" s="77" t="s">
        <v>154</v>
      </c>
      <c r="B199" s="103">
        <v>3000</v>
      </c>
      <c r="C199" s="87" t="s">
        <v>7</v>
      </c>
      <c r="D199" s="103" t="s">
        <v>115</v>
      </c>
      <c r="E199" s="15">
        <v>14.93</v>
      </c>
      <c r="F199" s="87" t="s">
        <v>9</v>
      </c>
      <c r="G199" s="77" t="s">
        <v>158</v>
      </c>
      <c r="H199" s="77" t="s">
        <v>110</v>
      </c>
      <c r="I199" s="73" t="str">
        <f t="shared" si="22"/>
        <v>Jan</v>
      </c>
      <c r="J199" s="74">
        <f>IF(F199="USD", E199, E199 * IFERROR(VLOOKUP(F199, EXCHANGE_RATE!A:B, 2, FALSE), "Currency not found"))</f>
        <v>14.93</v>
      </c>
      <c r="K199" s="74">
        <f t="shared" si="19"/>
        <v>14.93</v>
      </c>
      <c r="L199" s="14">
        <f>IF(C199="MTS", B199, B199 * IFERROR(VLOOKUP(C199, 'QTY_CONVERSIONS '!A:B, 2, FALSE), "Units not found"))</f>
        <v>3</v>
      </c>
      <c r="M199" s="75">
        <f t="shared" si="18"/>
        <v>44790</v>
      </c>
      <c r="N199" t="str">
        <f>IFERROR(VLOOKUP(D199, Product_Category!A:B, 2, FALSE), "Uncategorized")</f>
        <v>CROSCARMELLOSE SODIUM</v>
      </c>
      <c r="O199" s="76">
        <f t="shared" si="20"/>
        <v>14.93</v>
      </c>
      <c r="P199" s="76">
        <f t="shared" si="21"/>
        <v>44.79</v>
      </c>
      <c r="Q199">
        <f t="shared" si="23"/>
        <v>2023</v>
      </c>
      <c r="R199" t="str">
        <f>IFERROR(VLOOKUP(G199,'Importer Name'!A:B, 2, FALSE), "")</f>
        <v>GRAVITI PHARMA</v>
      </c>
      <c r="S199" t="str">
        <f>IFERROR(VLOOKUP(H199,'Supplier name '!A:B, 2, FALSE), "")</f>
        <v>DUPONT NUTRITION</v>
      </c>
    </row>
    <row r="200" spans="1:19">
      <c r="A200" s="77" t="s">
        <v>154</v>
      </c>
      <c r="B200" s="103">
        <v>2000</v>
      </c>
      <c r="C200" s="87" t="s">
        <v>7</v>
      </c>
      <c r="D200" s="103" t="s">
        <v>115</v>
      </c>
      <c r="E200" s="15">
        <v>14.93</v>
      </c>
      <c r="F200" s="87" t="s">
        <v>9</v>
      </c>
      <c r="G200" s="77" t="s">
        <v>116</v>
      </c>
      <c r="H200" s="77" t="s">
        <v>110</v>
      </c>
      <c r="I200" s="73" t="str">
        <f t="shared" si="22"/>
        <v>Jan</v>
      </c>
      <c r="J200" s="74">
        <f>IF(F200="USD", E200, E200 * IFERROR(VLOOKUP(F200, EXCHANGE_RATE!A:B, 2, FALSE), "Currency not found"))</f>
        <v>14.93</v>
      </c>
      <c r="K200" s="74">
        <f t="shared" si="19"/>
        <v>14.93</v>
      </c>
      <c r="L200" s="14">
        <f>IF(C200="MTS", B200, B200 * IFERROR(VLOOKUP(C200, 'QTY_CONVERSIONS '!A:B, 2, FALSE), "Units not found"))</f>
        <v>2</v>
      </c>
      <c r="M200" s="75">
        <f t="shared" si="18"/>
        <v>29860</v>
      </c>
      <c r="N200" t="str">
        <f>IFERROR(VLOOKUP(D200, Product_Category!A:B, 2, FALSE), "Uncategorized")</f>
        <v>CROSCARMELLOSE SODIUM</v>
      </c>
      <c r="O200" s="76">
        <f t="shared" si="20"/>
        <v>14.93</v>
      </c>
      <c r="P200" s="76">
        <f t="shared" si="21"/>
        <v>29.86</v>
      </c>
      <c r="Q200">
        <f t="shared" si="23"/>
        <v>2023</v>
      </c>
      <c r="R200" t="str">
        <f>IFERROR(VLOOKUP(G200,'Importer Name'!A:B, 2, FALSE), "")</f>
        <v>HETERO LABS</v>
      </c>
      <c r="S200" t="str">
        <f>IFERROR(VLOOKUP(H200,'Supplier name '!A:B, 2, FALSE), "")</f>
        <v>DUPONT NUTRITION</v>
      </c>
    </row>
    <row r="201" spans="1:19">
      <c r="A201" s="77" t="s">
        <v>154</v>
      </c>
      <c r="B201" s="103">
        <v>10500</v>
      </c>
      <c r="C201" s="87" t="s">
        <v>7</v>
      </c>
      <c r="D201" s="103" t="s">
        <v>115</v>
      </c>
      <c r="E201" s="15">
        <v>16.79</v>
      </c>
      <c r="F201" s="87" t="s">
        <v>9</v>
      </c>
      <c r="G201" s="77" t="s">
        <v>118</v>
      </c>
      <c r="H201" s="77" t="s">
        <v>110</v>
      </c>
      <c r="I201" s="73" t="str">
        <f t="shared" si="22"/>
        <v>Jan</v>
      </c>
      <c r="J201" s="74">
        <f>IF(F201="USD", E201, E201 * IFERROR(VLOOKUP(F201, EXCHANGE_RATE!A:B, 2, FALSE), "Currency not found"))</f>
        <v>16.79</v>
      </c>
      <c r="K201" s="74">
        <f t="shared" si="19"/>
        <v>16.79</v>
      </c>
      <c r="L201" s="14">
        <f>IF(C201="MTS", B201, B201 * IFERROR(VLOOKUP(C201, 'QTY_CONVERSIONS '!A:B, 2, FALSE), "Units not found"))</f>
        <v>10.5</v>
      </c>
      <c r="M201" s="75">
        <f t="shared" si="18"/>
        <v>176295</v>
      </c>
      <c r="N201" t="str">
        <f>IFERROR(VLOOKUP(D201, Product_Category!A:B, 2, FALSE), "Uncategorized")</f>
        <v>CROSCARMELLOSE SODIUM</v>
      </c>
      <c r="O201" s="76">
        <f t="shared" si="20"/>
        <v>16.79</v>
      </c>
      <c r="P201" s="76">
        <f t="shared" si="21"/>
        <v>176.29499999999999</v>
      </c>
      <c r="Q201">
        <f t="shared" si="23"/>
        <v>2023</v>
      </c>
      <c r="R201" t="str">
        <f>IFERROR(VLOOKUP(G201,'Importer Name'!A:B, 2, FALSE), "")</f>
        <v>MYLAN LAB</v>
      </c>
      <c r="S201" t="str">
        <f>IFERROR(VLOOKUP(H201,'Supplier name '!A:B, 2, FALSE), "")</f>
        <v>DUPONT NUTRITION</v>
      </c>
    </row>
    <row r="202" spans="1:19">
      <c r="A202" s="77" t="s">
        <v>154</v>
      </c>
      <c r="B202" s="103">
        <v>10500</v>
      </c>
      <c r="C202" s="87" t="s">
        <v>7</v>
      </c>
      <c r="D202" s="103" t="s">
        <v>115</v>
      </c>
      <c r="E202" s="15">
        <v>16.79</v>
      </c>
      <c r="F202" s="87" t="s">
        <v>9</v>
      </c>
      <c r="G202" s="77" t="s">
        <v>118</v>
      </c>
      <c r="H202" s="77" t="s">
        <v>110</v>
      </c>
      <c r="I202" s="73" t="str">
        <f t="shared" si="22"/>
        <v>Jan</v>
      </c>
      <c r="J202" s="74">
        <f>IF(F202="USD", E202, E202 * IFERROR(VLOOKUP(F202, EXCHANGE_RATE!A:B, 2, FALSE), "Currency not found"))</f>
        <v>16.79</v>
      </c>
      <c r="K202" s="74">
        <f t="shared" si="19"/>
        <v>16.79</v>
      </c>
      <c r="L202" s="14">
        <f>IF(C202="MTS", B202, B202 * IFERROR(VLOOKUP(C202, 'QTY_CONVERSIONS '!A:B, 2, FALSE), "Units not found"))</f>
        <v>10.5</v>
      </c>
      <c r="M202" s="75">
        <f t="shared" si="18"/>
        <v>176295</v>
      </c>
      <c r="N202" t="str">
        <f>IFERROR(VLOOKUP(D202, Product_Category!A:B, 2, FALSE), "Uncategorized")</f>
        <v>CROSCARMELLOSE SODIUM</v>
      </c>
      <c r="O202" s="76">
        <f t="shared" si="20"/>
        <v>16.79</v>
      </c>
      <c r="P202" s="76">
        <f t="shared" si="21"/>
        <v>176.29499999999999</v>
      </c>
      <c r="Q202">
        <f t="shared" si="23"/>
        <v>2023</v>
      </c>
      <c r="R202" t="str">
        <f>IFERROR(VLOOKUP(G202,'Importer Name'!A:B, 2, FALSE), "")</f>
        <v>MYLAN LAB</v>
      </c>
      <c r="S202" t="str">
        <f>IFERROR(VLOOKUP(H202,'Supplier name '!A:B, 2, FALSE), "")</f>
        <v>DUPONT NUTRITION</v>
      </c>
    </row>
    <row r="203" spans="1:19">
      <c r="A203" s="77" t="s">
        <v>154</v>
      </c>
      <c r="B203" s="103">
        <v>17500</v>
      </c>
      <c r="C203" s="87" t="s">
        <v>7</v>
      </c>
      <c r="D203" s="103" t="s">
        <v>115</v>
      </c>
      <c r="E203" s="15">
        <v>14.93</v>
      </c>
      <c r="F203" s="87" t="s">
        <v>9</v>
      </c>
      <c r="G203" s="77" t="s">
        <v>69</v>
      </c>
      <c r="H203" s="77" t="s">
        <v>110</v>
      </c>
      <c r="I203" s="73" t="str">
        <f t="shared" si="22"/>
        <v>Jan</v>
      </c>
      <c r="J203" s="74">
        <f>IF(F203="USD", E203, E203 * IFERROR(VLOOKUP(F203, EXCHANGE_RATE!A:B, 2, FALSE), "Currency not found"))</f>
        <v>14.93</v>
      </c>
      <c r="K203" s="74">
        <f t="shared" si="19"/>
        <v>14.93</v>
      </c>
      <c r="L203" s="14">
        <f>IF(C203="MTS", B203, B203 * IFERROR(VLOOKUP(C203, 'QTY_CONVERSIONS '!A:B, 2, FALSE), "Units not found"))</f>
        <v>17.5</v>
      </c>
      <c r="M203" s="75">
        <f t="shared" si="18"/>
        <v>261275</v>
      </c>
      <c r="N203" t="str">
        <f>IFERROR(VLOOKUP(D203, Product_Category!A:B, 2, FALSE), "Uncategorized")</f>
        <v>CROSCARMELLOSE SODIUM</v>
      </c>
      <c r="O203" s="76">
        <f t="shared" si="20"/>
        <v>14.93</v>
      </c>
      <c r="P203" s="76">
        <f t="shared" si="21"/>
        <v>261.27499999999998</v>
      </c>
      <c r="Q203">
        <f t="shared" si="23"/>
        <v>2023</v>
      </c>
      <c r="R203" t="str">
        <f>IFERROR(VLOOKUP(G203,'Importer Name'!A:B, 2, FALSE), "")</f>
        <v>SIGNET EXCIPIENTS</v>
      </c>
      <c r="S203" t="str">
        <f>IFERROR(VLOOKUP(H203,'Supplier name '!A:B, 2, FALSE), "")</f>
        <v>DUPONT NUTRITION</v>
      </c>
    </row>
    <row r="204" spans="1:19">
      <c r="A204" s="77" t="s">
        <v>154</v>
      </c>
      <c r="B204" s="103">
        <v>17500</v>
      </c>
      <c r="C204" s="87" t="s">
        <v>7</v>
      </c>
      <c r="D204" s="103" t="s">
        <v>115</v>
      </c>
      <c r="E204" s="15">
        <v>14.93</v>
      </c>
      <c r="F204" s="87" t="s">
        <v>9</v>
      </c>
      <c r="G204" s="77" t="s">
        <v>69</v>
      </c>
      <c r="H204" s="77" t="s">
        <v>110</v>
      </c>
      <c r="I204" s="73" t="str">
        <f t="shared" si="22"/>
        <v>Jan</v>
      </c>
      <c r="J204" s="74">
        <f>IF(F204="USD", E204, E204 * IFERROR(VLOOKUP(F204, EXCHANGE_RATE!A:B, 2, FALSE), "Currency not found"))</f>
        <v>14.93</v>
      </c>
      <c r="K204" s="74">
        <f t="shared" si="19"/>
        <v>14.93</v>
      </c>
      <c r="L204" s="14">
        <f>IF(C204="MTS", B204, B204 * IFERROR(VLOOKUP(C204, 'QTY_CONVERSIONS '!A:B, 2, FALSE), "Units not found"))</f>
        <v>17.5</v>
      </c>
      <c r="M204" s="75">
        <f t="shared" si="18"/>
        <v>261275</v>
      </c>
      <c r="N204" t="str">
        <f>IFERROR(VLOOKUP(D204, Product_Category!A:B, 2, FALSE), "Uncategorized")</f>
        <v>CROSCARMELLOSE SODIUM</v>
      </c>
      <c r="O204" s="76">
        <f t="shared" si="20"/>
        <v>14.93</v>
      </c>
      <c r="P204" s="76">
        <f t="shared" si="21"/>
        <v>261.27499999999998</v>
      </c>
      <c r="Q204">
        <f t="shared" si="23"/>
        <v>2023</v>
      </c>
      <c r="R204" t="str">
        <f>IFERROR(VLOOKUP(G204,'Importer Name'!A:B, 2, FALSE), "")</f>
        <v>SIGNET EXCIPIENTS</v>
      </c>
      <c r="S204" t="str">
        <f>IFERROR(VLOOKUP(H204,'Supplier name '!A:B, 2, FALSE), "")</f>
        <v>DUPONT NUTRITION</v>
      </c>
    </row>
    <row r="205" spans="1:19">
      <c r="A205" s="77" t="s">
        <v>154</v>
      </c>
      <c r="B205" s="103">
        <v>1000</v>
      </c>
      <c r="C205" s="87" t="s">
        <v>7</v>
      </c>
      <c r="D205" s="103" t="s">
        <v>115</v>
      </c>
      <c r="E205" s="15">
        <v>14.93</v>
      </c>
      <c r="F205" s="87" t="s">
        <v>9</v>
      </c>
      <c r="G205" s="77" t="s">
        <v>69</v>
      </c>
      <c r="H205" s="77" t="s">
        <v>110</v>
      </c>
      <c r="I205" s="73" t="str">
        <f t="shared" si="22"/>
        <v>Jan</v>
      </c>
      <c r="J205" s="74">
        <f>IF(F205="USD", E205, E205 * IFERROR(VLOOKUP(F205, EXCHANGE_RATE!A:B, 2, FALSE), "Currency not found"))</f>
        <v>14.93</v>
      </c>
      <c r="K205" s="74">
        <f t="shared" si="19"/>
        <v>14.93</v>
      </c>
      <c r="L205" s="14">
        <f>IF(C205="MTS", B205, B205 * IFERROR(VLOOKUP(C205, 'QTY_CONVERSIONS '!A:B, 2, FALSE), "Units not found"))</f>
        <v>1</v>
      </c>
      <c r="M205" s="75">
        <f t="shared" si="18"/>
        <v>14930</v>
      </c>
      <c r="N205" t="str">
        <f>IFERROR(VLOOKUP(D205, Product_Category!A:B, 2, FALSE), "Uncategorized")</f>
        <v>CROSCARMELLOSE SODIUM</v>
      </c>
      <c r="O205" s="76">
        <f t="shared" si="20"/>
        <v>14.93</v>
      </c>
      <c r="P205" s="76">
        <f t="shared" si="21"/>
        <v>14.93</v>
      </c>
      <c r="Q205">
        <f t="shared" si="23"/>
        <v>2023</v>
      </c>
      <c r="R205" t="str">
        <f>IFERROR(VLOOKUP(G205,'Importer Name'!A:B, 2, FALSE), "")</f>
        <v>SIGNET EXCIPIENTS</v>
      </c>
      <c r="S205" t="str">
        <f>IFERROR(VLOOKUP(H205,'Supplier name '!A:B, 2, FALSE), "")</f>
        <v>DUPONT NUTRITION</v>
      </c>
    </row>
    <row r="206" spans="1:19">
      <c r="A206" s="77" t="s">
        <v>154</v>
      </c>
      <c r="B206" s="103">
        <v>17500</v>
      </c>
      <c r="C206" s="87" t="s">
        <v>7</v>
      </c>
      <c r="D206" s="103" t="s">
        <v>115</v>
      </c>
      <c r="E206" s="15">
        <v>14.93</v>
      </c>
      <c r="F206" s="87" t="s">
        <v>9</v>
      </c>
      <c r="G206" s="77" t="s">
        <v>69</v>
      </c>
      <c r="H206" s="77" t="s">
        <v>110</v>
      </c>
      <c r="I206" s="73" t="str">
        <f t="shared" si="22"/>
        <v>Jan</v>
      </c>
      <c r="J206" s="74">
        <f>IF(F206="USD", E206, E206 * IFERROR(VLOOKUP(F206, EXCHANGE_RATE!A:B, 2, FALSE), "Currency not found"))</f>
        <v>14.93</v>
      </c>
      <c r="K206" s="74">
        <f t="shared" si="19"/>
        <v>14.93</v>
      </c>
      <c r="L206" s="14">
        <f>IF(C206="MTS", B206, B206 * IFERROR(VLOOKUP(C206, 'QTY_CONVERSIONS '!A:B, 2, FALSE), "Units not found"))</f>
        <v>17.5</v>
      </c>
      <c r="M206" s="75">
        <f t="shared" si="18"/>
        <v>261275</v>
      </c>
      <c r="N206" t="str">
        <f>IFERROR(VLOOKUP(D206, Product_Category!A:B, 2, FALSE), "Uncategorized")</f>
        <v>CROSCARMELLOSE SODIUM</v>
      </c>
      <c r="O206" s="76">
        <f t="shared" si="20"/>
        <v>14.93</v>
      </c>
      <c r="P206" s="76">
        <f t="shared" si="21"/>
        <v>261.27499999999998</v>
      </c>
      <c r="Q206">
        <f t="shared" si="23"/>
        <v>2023</v>
      </c>
      <c r="R206" t="str">
        <f>IFERROR(VLOOKUP(G206,'Importer Name'!A:B, 2, FALSE), "")</f>
        <v>SIGNET EXCIPIENTS</v>
      </c>
      <c r="S206" t="str">
        <f>IFERROR(VLOOKUP(H206,'Supplier name '!A:B, 2, FALSE), "")</f>
        <v>DUPONT NUTRITION</v>
      </c>
    </row>
    <row r="207" spans="1:19">
      <c r="A207" s="77" t="s">
        <v>154</v>
      </c>
      <c r="B207" s="103">
        <v>9391</v>
      </c>
      <c r="C207" s="87" t="s">
        <v>7</v>
      </c>
      <c r="D207" s="103" t="s">
        <v>115</v>
      </c>
      <c r="E207" s="15">
        <v>14.93</v>
      </c>
      <c r="F207" s="87" t="s">
        <v>9</v>
      </c>
      <c r="G207" s="77" t="s">
        <v>69</v>
      </c>
      <c r="H207" s="77" t="s">
        <v>110</v>
      </c>
      <c r="I207" s="73" t="str">
        <f t="shared" si="22"/>
        <v>Jan</v>
      </c>
      <c r="J207" s="74">
        <f>IF(F207="USD", E207, E207 * IFERROR(VLOOKUP(F207, EXCHANGE_RATE!A:B, 2, FALSE), "Currency not found"))</f>
        <v>14.93</v>
      </c>
      <c r="K207" s="74">
        <f t="shared" si="19"/>
        <v>14.93</v>
      </c>
      <c r="L207" s="14">
        <f>IF(C207="MTS", B207, B207 * IFERROR(VLOOKUP(C207, 'QTY_CONVERSIONS '!A:B, 2, FALSE), "Units not found"))</f>
        <v>9.391</v>
      </c>
      <c r="M207" s="75">
        <f t="shared" si="18"/>
        <v>140207.63</v>
      </c>
      <c r="N207" t="str">
        <f>IFERROR(VLOOKUP(D207, Product_Category!A:B, 2, FALSE), "Uncategorized")</f>
        <v>CROSCARMELLOSE SODIUM</v>
      </c>
      <c r="O207" s="76">
        <f t="shared" si="20"/>
        <v>14.93</v>
      </c>
      <c r="P207" s="76">
        <f t="shared" si="21"/>
        <v>140.20762999999999</v>
      </c>
      <c r="Q207">
        <f t="shared" si="23"/>
        <v>2023</v>
      </c>
      <c r="R207" t="str">
        <f>IFERROR(VLOOKUP(G207,'Importer Name'!A:B, 2, FALSE), "")</f>
        <v>SIGNET EXCIPIENTS</v>
      </c>
      <c r="S207" t="str">
        <f>IFERROR(VLOOKUP(H207,'Supplier name '!A:B, 2, FALSE), "")</f>
        <v>DUPONT NUTRITION</v>
      </c>
    </row>
    <row r="208" spans="1:19">
      <c r="A208" s="77" t="s">
        <v>154</v>
      </c>
      <c r="B208" s="103">
        <v>8109</v>
      </c>
      <c r="C208" s="87" t="s">
        <v>7</v>
      </c>
      <c r="D208" s="103" t="s">
        <v>115</v>
      </c>
      <c r="E208" s="15">
        <v>14.93</v>
      </c>
      <c r="F208" s="87" t="s">
        <v>9</v>
      </c>
      <c r="G208" s="77" t="s">
        <v>69</v>
      </c>
      <c r="H208" s="77" t="s">
        <v>110</v>
      </c>
      <c r="I208" s="73" t="str">
        <f t="shared" si="22"/>
        <v>Jan</v>
      </c>
      <c r="J208" s="74">
        <f>IF(F208="USD", E208, E208 * IFERROR(VLOOKUP(F208, EXCHANGE_RATE!A:B, 2, FALSE), "Currency not found"))</f>
        <v>14.93</v>
      </c>
      <c r="K208" s="74">
        <f t="shared" si="19"/>
        <v>14.93</v>
      </c>
      <c r="L208" s="14">
        <f>IF(C208="MTS", B208, B208 * IFERROR(VLOOKUP(C208, 'QTY_CONVERSIONS '!A:B, 2, FALSE), "Units not found"))</f>
        <v>8.109</v>
      </c>
      <c r="M208" s="75">
        <f t="shared" si="18"/>
        <v>121067.37</v>
      </c>
      <c r="N208" t="str">
        <f>IFERROR(VLOOKUP(D208, Product_Category!A:B, 2, FALSE), "Uncategorized")</f>
        <v>CROSCARMELLOSE SODIUM</v>
      </c>
      <c r="O208" s="76">
        <f t="shared" si="20"/>
        <v>14.93</v>
      </c>
      <c r="P208" s="76">
        <f t="shared" si="21"/>
        <v>121.06737</v>
      </c>
      <c r="Q208">
        <f t="shared" si="23"/>
        <v>2023</v>
      </c>
      <c r="R208" t="str">
        <f>IFERROR(VLOOKUP(G208,'Importer Name'!A:B, 2, FALSE), "")</f>
        <v>SIGNET EXCIPIENTS</v>
      </c>
      <c r="S208" t="str">
        <f>IFERROR(VLOOKUP(H208,'Supplier name '!A:B, 2, FALSE), "")</f>
        <v>DUPONT NUTRITION</v>
      </c>
    </row>
    <row r="209" spans="1:19">
      <c r="A209" s="77" t="s">
        <v>154</v>
      </c>
      <c r="B209" s="103">
        <v>17500</v>
      </c>
      <c r="C209" s="87" t="s">
        <v>7</v>
      </c>
      <c r="D209" s="103" t="s">
        <v>115</v>
      </c>
      <c r="E209" s="15">
        <v>14.93</v>
      </c>
      <c r="F209" s="87" t="s">
        <v>9</v>
      </c>
      <c r="G209" s="77" t="s">
        <v>69</v>
      </c>
      <c r="H209" s="77" t="s">
        <v>110</v>
      </c>
      <c r="I209" s="73" t="str">
        <f t="shared" si="22"/>
        <v>Jan</v>
      </c>
      <c r="J209" s="74">
        <f>IF(F209="USD", E209, E209 * IFERROR(VLOOKUP(F209, EXCHANGE_RATE!A:B, 2, FALSE), "Currency not found"))</f>
        <v>14.93</v>
      </c>
      <c r="K209" s="74">
        <f t="shared" si="19"/>
        <v>14.93</v>
      </c>
      <c r="L209" s="14">
        <f>IF(C209="MTS", B209, B209 * IFERROR(VLOOKUP(C209, 'QTY_CONVERSIONS '!A:B, 2, FALSE), "Units not found"))</f>
        <v>17.5</v>
      </c>
      <c r="M209" s="75">
        <f t="shared" si="18"/>
        <v>261275</v>
      </c>
      <c r="N209" t="str">
        <f>IFERROR(VLOOKUP(D209, Product_Category!A:B, 2, FALSE), "Uncategorized")</f>
        <v>CROSCARMELLOSE SODIUM</v>
      </c>
      <c r="O209" s="76">
        <f t="shared" si="20"/>
        <v>14.93</v>
      </c>
      <c r="P209" s="76">
        <f t="shared" si="21"/>
        <v>261.27499999999998</v>
      </c>
      <c r="Q209">
        <f t="shared" si="23"/>
        <v>2023</v>
      </c>
      <c r="R209" t="str">
        <f>IFERROR(VLOOKUP(G209,'Importer Name'!A:B, 2, FALSE), "")</f>
        <v>SIGNET EXCIPIENTS</v>
      </c>
      <c r="S209" t="str">
        <f>IFERROR(VLOOKUP(H209,'Supplier name '!A:B, 2, FALSE), "")</f>
        <v>DUPONT NUTRITION</v>
      </c>
    </row>
    <row r="210" spans="1:19">
      <c r="A210" s="72" t="s">
        <v>154</v>
      </c>
      <c r="B210" s="107">
        <v>7500</v>
      </c>
      <c r="C210" s="88" t="s">
        <v>7</v>
      </c>
      <c r="D210" s="107" t="s">
        <v>159</v>
      </c>
      <c r="E210" s="13">
        <v>7.36</v>
      </c>
      <c r="F210" s="88" t="s">
        <v>9</v>
      </c>
      <c r="G210" s="72" t="s">
        <v>69</v>
      </c>
      <c r="H210" s="72" t="s">
        <v>110</v>
      </c>
      <c r="I210" s="73" t="str">
        <f t="shared" si="22"/>
        <v>Jan</v>
      </c>
      <c r="J210" s="74">
        <f>IF(F210="USD", E210, E210 * IFERROR(VLOOKUP(F210, EXCHANGE_RATE!A:B, 2, FALSE), "Currency not found"))</f>
        <v>7.36</v>
      </c>
      <c r="K210" s="74">
        <f t="shared" si="19"/>
        <v>7.36</v>
      </c>
      <c r="L210" s="14">
        <f>IF(C210="MTS", B210, B210 * IFERROR(VLOOKUP(C210, 'QTY_CONVERSIONS '!A:B, 2, FALSE), "Units not found"))</f>
        <v>7.5</v>
      </c>
      <c r="M210" s="75">
        <f t="shared" si="18"/>
        <v>55200</v>
      </c>
      <c r="N210" t="str">
        <f>IFERROR(VLOOKUP(D210, Product_Category!A:B, 2, FALSE), "Uncategorized")</f>
        <v>CROSCARMELLOSE SODIUM</v>
      </c>
      <c r="O210" s="76">
        <f t="shared" si="20"/>
        <v>7.36</v>
      </c>
      <c r="P210" s="76">
        <f t="shared" si="21"/>
        <v>55.2</v>
      </c>
      <c r="Q210">
        <f t="shared" si="23"/>
        <v>2023</v>
      </c>
      <c r="R210" t="str">
        <f>IFERROR(VLOOKUP(G210,'Importer Name'!A:B, 2, FALSE), "")</f>
        <v>SIGNET EXCIPIENTS</v>
      </c>
      <c r="S210" t="str">
        <f>IFERROR(VLOOKUP(H210,'Supplier name '!A:B, 2, FALSE), "")</f>
        <v>DUPONT NUTRITION</v>
      </c>
    </row>
    <row r="211" spans="1:19">
      <c r="A211" s="77" t="s">
        <v>160</v>
      </c>
      <c r="B211" s="103">
        <v>1849</v>
      </c>
      <c r="C211" s="87" t="s">
        <v>7</v>
      </c>
      <c r="D211" s="103" t="s">
        <v>104</v>
      </c>
      <c r="E211" s="15">
        <v>4.0999999999999996</v>
      </c>
      <c r="F211" s="87" t="s">
        <v>9</v>
      </c>
      <c r="G211" s="77" t="s">
        <v>161</v>
      </c>
      <c r="H211" s="77" t="s">
        <v>162</v>
      </c>
      <c r="I211" s="73" t="str">
        <f t="shared" si="22"/>
        <v>Jan</v>
      </c>
      <c r="J211" s="74">
        <f>IF(F211="USD", E211, E211 * IFERROR(VLOOKUP(F211, EXCHANGE_RATE!A:B, 2, FALSE), "Currency not found"))</f>
        <v>4.0999999999999996</v>
      </c>
      <c r="K211" s="74">
        <f t="shared" si="19"/>
        <v>4.0999999999999996</v>
      </c>
      <c r="L211" s="14">
        <f>IF(C211="MTS", B211, B211 * IFERROR(VLOOKUP(C211, 'QTY_CONVERSIONS '!A:B, 2, FALSE), "Units not found"))</f>
        <v>1.849</v>
      </c>
      <c r="M211" s="75">
        <f t="shared" si="18"/>
        <v>7580.9</v>
      </c>
      <c r="N211" t="str">
        <f>IFERROR(VLOOKUP(D211, Product_Category!A:B, 2, FALSE), "Uncategorized")</f>
        <v>MAGNESIUM STEARATE</v>
      </c>
      <c r="O211" s="76">
        <f t="shared" si="20"/>
        <v>4.0999999999999996</v>
      </c>
      <c r="P211" s="76">
        <f t="shared" si="21"/>
        <v>7.5808999999999989</v>
      </c>
      <c r="Q211">
        <f t="shared" si="23"/>
        <v>2023</v>
      </c>
      <c r="R211" t="str">
        <f>IFERROR(VLOOKUP(G211,'Importer Name'!A:B, 2, FALSE), "")</f>
        <v>K SEVANTILAL &amp; CO</v>
      </c>
      <c r="S211" t="str">
        <f>IFERROR(VLOOKUP(H211,'Supplier name '!A:B, 2, FALSE), "")</f>
        <v>FACI METALEST</v>
      </c>
    </row>
    <row r="212" spans="1:19">
      <c r="A212" s="72" t="s">
        <v>160</v>
      </c>
      <c r="B212" s="107">
        <v>3351</v>
      </c>
      <c r="C212" s="88" t="s">
        <v>7</v>
      </c>
      <c r="D212" s="107" t="s">
        <v>104</v>
      </c>
      <c r="E212" s="13">
        <v>4.0999999999999996</v>
      </c>
      <c r="F212" s="88" t="s">
        <v>9</v>
      </c>
      <c r="G212" s="72" t="s">
        <v>161</v>
      </c>
      <c r="H212" s="72" t="s">
        <v>162</v>
      </c>
      <c r="I212" s="73" t="str">
        <f t="shared" si="22"/>
        <v>Jan</v>
      </c>
      <c r="J212" s="74">
        <f>IF(F212="USD", E212, E212 * IFERROR(VLOOKUP(F212, EXCHANGE_RATE!A:B, 2, FALSE), "Currency not found"))</f>
        <v>4.0999999999999996</v>
      </c>
      <c r="K212" s="74">
        <f t="shared" si="19"/>
        <v>4.0999999999999996</v>
      </c>
      <c r="L212" s="14">
        <f>IF(C212="MTS", B212, B212 * IFERROR(VLOOKUP(C212, 'QTY_CONVERSIONS '!A:B, 2, FALSE), "Units not found"))</f>
        <v>3.351</v>
      </c>
      <c r="M212" s="75">
        <f t="shared" si="18"/>
        <v>13739.099999999999</v>
      </c>
      <c r="N212" t="str">
        <f>IFERROR(VLOOKUP(D212, Product_Category!A:B, 2, FALSE), "Uncategorized")</f>
        <v>MAGNESIUM STEARATE</v>
      </c>
      <c r="O212" s="76">
        <f t="shared" si="20"/>
        <v>4.0999999999999996</v>
      </c>
      <c r="P212" s="76">
        <f t="shared" si="21"/>
        <v>13.739099999999999</v>
      </c>
      <c r="Q212">
        <f t="shared" si="23"/>
        <v>2023</v>
      </c>
      <c r="R212" t="str">
        <f>IFERROR(VLOOKUP(G212,'Importer Name'!A:B, 2, FALSE), "")</f>
        <v>K SEVANTILAL &amp; CO</v>
      </c>
      <c r="S212" t="str">
        <f>IFERROR(VLOOKUP(H212,'Supplier name '!A:B, 2, FALSE), "")</f>
        <v>FACI METALEST</v>
      </c>
    </row>
    <row r="213" spans="1:19">
      <c r="A213" s="77" t="s">
        <v>163</v>
      </c>
      <c r="B213" s="103">
        <v>12500</v>
      </c>
      <c r="C213" s="87" t="s">
        <v>7</v>
      </c>
      <c r="D213" s="103" t="s">
        <v>164</v>
      </c>
      <c r="E213" s="15">
        <v>7.65</v>
      </c>
      <c r="F213" s="87" t="s">
        <v>9</v>
      </c>
      <c r="G213" s="77" t="s">
        <v>30</v>
      </c>
      <c r="H213" s="77" t="s">
        <v>165</v>
      </c>
      <c r="I213" s="73" t="str">
        <f t="shared" si="22"/>
        <v>Jan</v>
      </c>
      <c r="J213" s="74">
        <f>IF(F213="USD", E213, E213 * IFERROR(VLOOKUP(F213, EXCHANGE_RATE!A:B, 2, FALSE), "Currency not found"))</f>
        <v>7.65</v>
      </c>
      <c r="K213" s="74">
        <f t="shared" si="19"/>
        <v>7.65</v>
      </c>
      <c r="L213" s="14">
        <f>IF(C213="MTS", B213, B213 * IFERROR(VLOOKUP(C213, 'QTY_CONVERSIONS '!A:B, 2, FALSE), "Units not found"))</f>
        <v>12.5</v>
      </c>
      <c r="M213" s="75">
        <f t="shared" si="18"/>
        <v>95625</v>
      </c>
      <c r="N213" t="str">
        <f>IFERROR(VLOOKUP(D213, Product_Category!A:B, 2, FALSE), "Uncategorized")</f>
        <v>MCC</v>
      </c>
      <c r="O213" s="76">
        <f t="shared" si="20"/>
        <v>7.65</v>
      </c>
      <c r="P213" s="76">
        <f t="shared" si="21"/>
        <v>95.625</v>
      </c>
      <c r="Q213">
        <f t="shared" si="23"/>
        <v>2023</v>
      </c>
      <c r="R213" t="str">
        <f>IFERROR(VLOOKUP(G213,'Importer Name'!A:B, 2, FALSE), "")</f>
        <v>DANISCO (INDIA)</v>
      </c>
      <c r="S213" t="str">
        <f>IFERROR(VLOOKUP(H213,'Supplier name '!A:B, 2, FALSE), "")</f>
        <v>MINGTAI CHEM</v>
      </c>
    </row>
    <row r="214" spans="1:19">
      <c r="A214" s="77" t="s">
        <v>163</v>
      </c>
      <c r="B214" s="103">
        <v>12500</v>
      </c>
      <c r="C214" s="87" t="s">
        <v>7</v>
      </c>
      <c r="D214" s="103" t="s">
        <v>164</v>
      </c>
      <c r="E214" s="15">
        <v>7.65</v>
      </c>
      <c r="F214" s="87" t="s">
        <v>9</v>
      </c>
      <c r="G214" s="77" t="s">
        <v>30</v>
      </c>
      <c r="H214" s="77" t="s">
        <v>165</v>
      </c>
      <c r="I214" s="73" t="str">
        <f t="shared" si="22"/>
        <v>Jan</v>
      </c>
      <c r="J214" s="74">
        <f>IF(F214="USD", E214, E214 * IFERROR(VLOOKUP(F214, EXCHANGE_RATE!A:B, 2, FALSE), "Currency not found"))</f>
        <v>7.65</v>
      </c>
      <c r="K214" s="74">
        <f t="shared" si="19"/>
        <v>7.65</v>
      </c>
      <c r="L214" s="14">
        <f>IF(C214="MTS", B214, B214 * IFERROR(VLOOKUP(C214, 'QTY_CONVERSIONS '!A:B, 2, FALSE), "Units not found"))</f>
        <v>12.5</v>
      </c>
      <c r="M214" s="75">
        <f t="shared" si="18"/>
        <v>95625</v>
      </c>
      <c r="N214" t="str">
        <f>IFERROR(VLOOKUP(D214, Product_Category!A:B, 2, FALSE), "Uncategorized")</f>
        <v>MCC</v>
      </c>
      <c r="O214" s="76">
        <f t="shared" si="20"/>
        <v>7.65</v>
      </c>
      <c r="P214" s="76">
        <f t="shared" si="21"/>
        <v>95.625</v>
      </c>
      <c r="Q214">
        <f t="shared" si="23"/>
        <v>2023</v>
      </c>
      <c r="R214" t="str">
        <f>IFERROR(VLOOKUP(G214,'Importer Name'!A:B, 2, FALSE), "")</f>
        <v>DANISCO (INDIA)</v>
      </c>
      <c r="S214" t="str">
        <f>IFERROR(VLOOKUP(H214,'Supplier name '!A:B, 2, FALSE), "")</f>
        <v>MINGTAI CHEM</v>
      </c>
    </row>
    <row r="215" spans="1:19">
      <c r="A215" s="77" t="s">
        <v>163</v>
      </c>
      <c r="B215" s="103">
        <v>9000</v>
      </c>
      <c r="C215" s="87" t="s">
        <v>7</v>
      </c>
      <c r="D215" s="103" t="s">
        <v>166</v>
      </c>
      <c r="E215" s="15">
        <v>3.2</v>
      </c>
      <c r="F215" s="87" t="s">
        <v>9</v>
      </c>
      <c r="G215" s="77" t="s">
        <v>167</v>
      </c>
      <c r="H215" s="77" t="s">
        <v>165</v>
      </c>
      <c r="I215" s="73" t="str">
        <f t="shared" si="22"/>
        <v>Jan</v>
      </c>
      <c r="J215" s="74">
        <f>IF(F215="USD", E215, E215 * IFERROR(VLOOKUP(F215, EXCHANGE_RATE!A:B, 2, FALSE), "Currency not found"))</f>
        <v>3.2</v>
      </c>
      <c r="K215" s="74">
        <f t="shared" si="19"/>
        <v>3.2</v>
      </c>
      <c r="L215" s="14">
        <f>IF(C215="MTS", B215, B215 * IFERROR(VLOOKUP(C215, 'QTY_CONVERSIONS '!A:B, 2, FALSE), "Units not found"))</f>
        <v>9</v>
      </c>
      <c r="M215" s="75">
        <f t="shared" si="18"/>
        <v>28800</v>
      </c>
      <c r="N215" t="str">
        <f>IFERROR(VLOOKUP(D215, Product_Category!A:B, 2, FALSE), "Uncategorized")</f>
        <v>MCC</v>
      </c>
      <c r="O215" s="76">
        <f t="shared" si="20"/>
        <v>3.2</v>
      </c>
      <c r="P215" s="76">
        <f t="shared" si="21"/>
        <v>28.8</v>
      </c>
      <c r="Q215">
        <f t="shared" si="23"/>
        <v>2023</v>
      </c>
      <c r="R215" t="str">
        <f>IFERROR(VLOOKUP(G215,'Importer Name'!A:B, 2, FALSE), "")</f>
        <v>ANSHUL LIFE SCIENCES</v>
      </c>
      <c r="S215" t="str">
        <f>IFERROR(VLOOKUP(H215,'Supplier name '!A:B, 2, FALSE), "")</f>
        <v>MINGTAI CHEM</v>
      </c>
    </row>
    <row r="216" spans="1:19">
      <c r="A216" s="77" t="s">
        <v>163</v>
      </c>
      <c r="B216" s="103">
        <v>11500</v>
      </c>
      <c r="C216" s="87" t="s">
        <v>7</v>
      </c>
      <c r="D216" s="103" t="s">
        <v>168</v>
      </c>
      <c r="E216" s="15">
        <v>3.07</v>
      </c>
      <c r="F216" s="87" t="s">
        <v>9</v>
      </c>
      <c r="G216" s="77" t="s">
        <v>167</v>
      </c>
      <c r="H216" s="77" t="s">
        <v>165</v>
      </c>
      <c r="I216" s="73" t="str">
        <f t="shared" si="22"/>
        <v>Jan</v>
      </c>
      <c r="J216" s="74">
        <f>IF(F216="USD", E216, E216 * IFERROR(VLOOKUP(F216, EXCHANGE_RATE!A:B, 2, FALSE), "Currency not found"))</f>
        <v>3.07</v>
      </c>
      <c r="K216" s="74">
        <f t="shared" si="19"/>
        <v>3.07</v>
      </c>
      <c r="L216" s="14">
        <f>IF(C216="MTS", B216, B216 * IFERROR(VLOOKUP(C216, 'QTY_CONVERSIONS '!A:B, 2, FALSE), "Units not found"))</f>
        <v>11.5</v>
      </c>
      <c r="M216" s="75">
        <f t="shared" si="18"/>
        <v>35305</v>
      </c>
      <c r="N216" t="str">
        <f>IFERROR(VLOOKUP(D216, Product_Category!A:B, 2, FALSE), "Uncategorized")</f>
        <v>MCC</v>
      </c>
      <c r="O216" s="76">
        <f t="shared" si="20"/>
        <v>3.07</v>
      </c>
      <c r="P216" s="76">
        <f t="shared" si="21"/>
        <v>35.305</v>
      </c>
      <c r="Q216">
        <f t="shared" si="23"/>
        <v>2023</v>
      </c>
      <c r="R216" t="str">
        <f>IFERROR(VLOOKUP(G216,'Importer Name'!A:B, 2, FALSE), "")</f>
        <v>ANSHUL LIFE SCIENCES</v>
      </c>
      <c r="S216" t="str">
        <f>IFERROR(VLOOKUP(H216,'Supplier name '!A:B, 2, FALSE), "")</f>
        <v>MINGTAI CHEM</v>
      </c>
    </row>
    <row r="217" spans="1:19">
      <c r="A217" s="77" t="s">
        <v>163</v>
      </c>
      <c r="B217" s="103">
        <v>9000</v>
      </c>
      <c r="C217" s="87" t="s">
        <v>7</v>
      </c>
      <c r="D217" s="103" t="s">
        <v>168</v>
      </c>
      <c r="E217" s="15">
        <v>3.2</v>
      </c>
      <c r="F217" s="87" t="s">
        <v>9</v>
      </c>
      <c r="G217" s="77" t="s">
        <v>167</v>
      </c>
      <c r="H217" s="77" t="s">
        <v>165</v>
      </c>
      <c r="I217" s="73" t="str">
        <f t="shared" si="22"/>
        <v>Jan</v>
      </c>
      <c r="J217" s="74">
        <f>IF(F217="USD", E217, E217 * IFERROR(VLOOKUP(F217, EXCHANGE_RATE!A:B, 2, FALSE), "Currency not found"))</f>
        <v>3.2</v>
      </c>
      <c r="K217" s="74">
        <f t="shared" si="19"/>
        <v>3.2</v>
      </c>
      <c r="L217" s="14">
        <f>IF(C217="MTS", B217, B217 * IFERROR(VLOOKUP(C217, 'QTY_CONVERSIONS '!A:B, 2, FALSE), "Units not found"))</f>
        <v>9</v>
      </c>
      <c r="M217" s="75">
        <f t="shared" si="18"/>
        <v>28800</v>
      </c>
      <c r="N217" t="str">
        <f>IFERROR(VLOOKUP(D217, Product_Category!A:B, 2, FALSE), "Uncategorized")</f>
        <v>MCC</v>
      </c>
      <c r="O217" s="76">
        <f t="shared" si="20"/>
        <v>3.2</v>
      </c>
      <c r="P217" s="76">
        <f t="shared" si="21"/>
        <v>28.8</v>
      </c>
      <c r="Q217">
        <f t="shared" si="23"/>
        <v>2023</v>
      </c>
      <c r="R217" t="str">
        <f>IFERROR(VLOOKUP(G217,'Importer Name'!A:B, 2, FALSE), "")</f>
        <v>ANSHUL LIFE SCIENCES</v>
      </c>
      <c r="S217" t="str">
        <f>IFERROR(VLOOKUP(H217,'Supplier name '!A:B, 2, FALSE), "")</f>
        <v>MINGTAI CHEM</v>
      </c>
    </row>
    <row r="218" spans="1:19">
      <c r="A218" s="77" t="s">
        <v>163</v>
      </c>
      <c r="B218" s="103">
        <v>11500</v>
      </c>
      <c r="C218" s="87" t="s">
        <v>7</v>
      </c>
      <c r="D218" s="103" t="s">
        <v>169</v>
      </c>
      <c r="E218" s="15">
        <v>3.57</v>
      </c>
      <c r="F218" s="87" t="s">
        <v>9</v>
      </c>
      <c r="G218" s="77" t="s">
        <v>167</v>
      </c>
      <c r="H218" s="77" t="s">
        <v>165</v>
      </c>
      <c r="I218" s="73" t="str">
        <f t="shared" si="22"/>
        <v>Jan</v>
      </c>
      <c r="J218" s="74">
        <f>IF(F218="USD", E218, E218 * IFERROR(VLOOKUP(F218, EXCHANGE_RATE!A:B, 2, FALSE), "Currency not found"))</f>
        <v>3.57</v>
      </c>
      <c r="K218" s="74">
        <f t="shared" si="19"/>
        <v>3.57</v>
      </c>
      <c r="L218" s="14">
        <f>IF(C218="MTS", B218, B218 * IFERROR(VLOOKUP(C218, 'QTY_CONVERSIONS '!A:B, 2, FALSE), "Units not found"))</f>
        <v>11.5</v>
      </c>
      <c r="M218" s="75">
        <f t="shared" si="18"/>
        <v>41055</v>
      </c>
      <c r="N218" t="str">
        <f>IFERROR(VLOOKUP(D218, Product_Category!A:B, 2, FALSE), "Uncategorized")</f>
        <v>MCC</v>
      </c>
      <c r="O218" s="76">
        <f t="shared" si="20"/>
        <v>3.57</v>
      </c>
      <c r="P218" s="76">
        <f t="shared" si="21"/>
        <v>41.055</v>
      </c>
      <c r="Q218">
        <f t="shared" si="23"/>
        <v>2023</v>
      </c>
      <c r="R218" t="str">
        <f>IFERROR(VLOOKUP(G218,'Importer Name'!A:B, 2, FALSE), "")</f>
        <v>ANSHUL LIFE SCIENCES</v>
      </c>
      <c r="S218" t="str">
        <f>IFERROR(VLOOKUP(H218,'Supplier name '!A:B, 2, FALSE), "")</f>
        <v>MINGTAI CHEM</v>
      </c>
    </row>
    <row r="219" spans="1:19">
      <c r="A219" s="77" t="s">
        <v>163</v>
      </c>
      <c r="B219" s="103">
        <v>11500</v>
      </c>
      <c r="C219" s="87" t="s">
        <v>7</v>
      </c>
      <c r="D219" s="103" t="s">
        <v>169</v>
      </c>
      <c r="E219" s="15">
        <v>3.57</v>
      </c>
      <c r="F219" s="87" t="s">
        <v>9</v>
      </c>
      <c r="G219" s="77" t="s">
        <v>167</v>
      </c>
      <c r="H219" s="77" t="s">
        <v>165</v>
      </c>
      <c r="I219" s="73" t="str">
        <f t="shared" si="22"/>
        <v>Jan</v>
      </c>
      <c r="J219" s="74">
        <f>IF(F219="USD", E219, E219 * IFERROR(VLOOKUP(F219, EXCHANGE_RATE!A:B, 2, FALSE), "Currency not found"))</f>
        <v>3.57</v>
      </c>
      <c r="K219" s="74">
        <f t="shared" si="19"/>
        <v>3.57</v>
      </c>
      <c r="L219" s="14">
        <f>IF(C219="MTS", B219, B219 * IFERROR(VLOOKUP(C219, 'QTY_CONVERSIONS '!A:B, 2, FALSE), "Units not found"))</f>
        <v>11.5</v>
      </c>
      <c r="M219" s="75">
        <f t="shared" si="18"/>
        <v>41055</v>
      </c>
      <c r="N219" t="str">
        <f>IFERROR(VLOOKUP(D219, Product_Category!A:B, 2, FALSE), "Uncategorized")</f>
        <v>MCC</v>
      </c>
      <c r="O219" s="76">
        <f t="shared" si="20"/>
        <v>3.57</v>
      </c>
      <c r="P219" s="76">
        <f t="shared" si="21"/>
        <v>41.055</v>
      </c>
      <c r="Q219">
        <f t="shared" si="23"/>
        <v>2023</v>
      </c>
      <c r="R219" t="str">
        <f>IFERROR(VLOOKUP(G219,'Importer Name'!A:B, 2, FALSE), "")</f>
        <v>ANSHUL LIFE SCIENCES</v>
      </c>
      <c r="S219" t="str">
        <f>IFERROR(VLOOKUP(H219,'Supplier name '!A:B, 2, FALSE), "")</f>
        <v>MINGTAI CHEM</v>
      </c>
    </row>
    <row r="220" spans="1:19">
      <c r="A220" s="77" t="s">
        <v>163</v>
      </c>
      <c r="B220" s="103">
        <v>11500</v>
      </c>
      <c r="C220" s="87" t="s">
        <v>7</v>
      </c>
      <c r="D220" s="103" t="s">
        <v>170</v>
      </c>
      <c r="E220" s="15">
        <v>4.28</v>
      </c>
      <c r="F220" s="87" t="s">
        <v>9</v>
      </c>
      <c r="G220" s="77" t="s">
        <v>167</v>
      </c>
      <c r="H220" s="77" t="s">
        <v>165</v>
      </c>
      <c r="I220" s="73" t="str">
        <f t="shared" si="22"/>
        <v>Jan</v>
      </c>
      <c r="J220" s="74">
        <f>IF(F220="USD", E220, E220 * IFERROR(VLOOKUP(F220, EXCHANGE_RATE!A:B, 2, FALSE), "Currency not found"))</f>
        <v>4.28</v>
      </c>
      <c r="K220" s="74">
        <f t="shared" si="19"/>
        <v>4.28</v>
      </c>
      <c r="L220" s="14">
        <f>IF(C220="MTS", B220, B220 * IFERROR(VLOOKUP(C220, 'QTY_CONVERSIONS '!A:B, 2, FALSE), "Units not found"))</f>
        <v>11.5</v>
      </c>
      <c r="M220" s="75">
        <f t="shared" si="18"/>
        <v>49220</v>
      </c>
      <c r="N220" t="str">
        <f>IFERROR(VLOOKUP(D220, Product_Category!A:B, 2, FALSE), "Uncategorized")</f>
        <v>MCC</v>
      </c>
      <c r="O220" s="76">
        <f t="shared" si="20"/>
        <v>4.28</v>
      </c>
      <c r="P220" s="76">
        <f t="shared" si="21"/>
        <v>49.220000000000006</v>
      </c>
      <c r="Q220">
        <f t="shared" si="23"/>
        <v>2023</v>
      </c>
      <c r="R220" t="str">
        <f>IFERROR(VLOOKUP(G220,'Importer Name'!A:B, 2, FALSE), "")</f>
        <v>ANSHUL LIFE SCIENCES</v>
      </c>
      <c r="S220" t="str">
        <f>IFERROR(VLOOKUP(H220,'Supplier name '!A:B, 2, FALSE), "")</f>
        <v>MINGTAI CHEM</v>
      </c>
    </row>
    <row r="221" spans="1:19">
      <c r="A221" s="77" t="s">
        <v>163</v>
      </c>
      <c r="B221" s="103">
        <v>9000</v>
      </c>
      <c r="C221" s="87" t="s">
        <v>7</v>
      </c>
      <c r="D221" s="103" t="s">
        <v>170</v>
      </c>
      <c r="E221" s="15">
        <v>4.28</v>
      </c>
      <c r="F221" s="87" t="s">
        <v>9</v>
      </c>
      <c r="G221" s="77" t="s">
        <v>167</v>
      </c>
      <c r="H221" s="77" t="s">
        <v>165</v>
      </c>
      <c r="I221" s="73" t="str">
        <f t="shared" si="22"/>
        <v>Jan</v>
      </c>
      <c r="J221" s="74">
        <f>IF(F221="USD", E221, E221 * IFERROR(VLOOKUP(F221, EXCHANGE_RATE!A:B, 2, FALSE), "Currency not found"))</f>
        <v>4.28</v>
      </c>
      <c r="K221" s="74">
        <f t="shared" si="19"/>
        <v>4.28</v>
      </c>
      <c r="L221" s="14">
        <f>IF(C221="MTS", B221, B221 * IFERROR(VLOOKUP(C221, 'QTY_CONVERSIONS '!A:B, 2, FALSE), "Units not found"))</f>
        <v>9</v>
      </c>
      <c r="M221" s="75">
        <f t="shared" si="18"/>
        <v>38520</v>
      </c>
      <c r="N221" t="str">
        <f>IFERROR(VLOOKUP(D221, Product_Category!A:B, 2, FALSE), "Uncategorized")</f>
        <v>MCC</v>
      </c>
      <c r="O221" s="76">
        <f t="shared" si="20"/>
        <v>4.28</v>
      </c>
      <c r="P221" s="76">
        <f t="shared" si="21"/>
        <v>38.520000000000003</v>
      </c>
      <c r="Q221">
        <f t="shared" si="23"/>
        <v>2023</v>
      </c>
      <c r="R221" t="str">
        <f>IFERROR(VLOOKUP(G221,'Importer Name'!A:B, 2, FALSE), "")</f>
        <v>ANSHUL LIFE SCIENCES</v>
      </c>
      <c r="S221" t="str">
        <f>IFERROR(VLOOKUP(H221,'Supplier name '!A:B, 2, FALSE), "")</f>
        <v>MINGTAI CHEM</v>
      </c>
    </row>
    <row r="222" spans="1:19">
      <c r="A222" s="77" t="s">
        <v>163</v>
      </c>
      <c r="B222" s="103">
        <v>11250</v>
      </c>
      <c r="C222" s="87" t="s">
        <v>7</v>
      </c>
      <c r="D222" s="103" t="s">
        <v>171</v>
      </c>
      <c r="E222" s="15">
        <v>9.6999999999999993</v>
      </c>
      <c r="F222" s="87" t="s">
        <v>9</v>
      </c>
      <c r="G222" s="77" t="s">
        <v>167</v>
      </c>
      <c r="H222" s="77" t="s">
        <v>165</v>
      </c>
      <c r="I222" s="73" t="str">
        <f t="shared" si="22"/>
        <v>Jan</v>
      </c>
      <c r="J222" s="74">
        <f>IF(F222="USD", E222, E222 * IFERROR(VLOOKUP(F222, EXCHANGE_RATE!A:B, 2, FALSE), "Currency not found"))</f>
        <v>9.6999999999999993</v>
      </c>
      <c r="K222" s="74">
        <f t="shared" si="19"/>
        <v>9.6999999999999993</v>
      </c>
      <c r="L222" s="14">
        <f>IF(C222="MTS", B222, B222 * IFERROR(VLOOKUP(C222, 'QTY_CONVERSIONS '!A:B, 2, FALSE), "Units not found"))</f>
        <v>11.25</v>
      </c>
      <c r="M222" s="75">
        <f t="shared" si="18"/>
        <v>109124.99999999999</v>
      </c>
      <c r="N222" t="str">
        <f>IFERROR(VLOOKUP(D222, Product_Category!A:B, 2, FALSE), "Uncategorized")</f>
        <v>CROSCARMELLOSE SODIUM</v>
      </c>
      <c r="O222" s="76">
        <f t="shared" si="20"/>
        <v>9.6999999999999993</v>
      </c>
      <c r="P222" s="76">
        <f t="shared" si="21"/>
        <v>109.12499999999999</v>
      </c>
      <c r="Q222">
        <f t="shared" si="23"/>
        <v>2023</v>
      </c>
      <c r="R222" t="str">
        <f>IFERROR(VLOOKUP(G222,'Importer Name'!A:B, 2, FALSE), "")</f>
        <v>ANSHUL LIFE SCIENCES</v>
      </c>
      <c r="S222" t="str">
        <f>IFERROR(VLOOKUP(H222,'Supplier name '!A:B, 2, FALSE), "")</f>
        <v>MINGTAI CHEM</v>
      </c>
    </row>
    <row r="223" spans="1:19">
      <c r="A223" s="77" t="s">
        <v>163</v>
      </c>
      <c r="B223" s="103">
        <v>2700</v>
      </c>
      <c r="C223" s="87" t="s">
        <v>7</v>
      </c>
      <c r="D223" s="103" t="s">
        <v>168</v>
      </c>
      <c r="E223" s="15">
        <v>3.07</v>
      </c>
      <c r="F223" s="87" t="s">
        <v>9</v>
      </c>
      <c r="G223" s="77" t="s">
        <v>142</v>
      </c>
      <c r="H223" s="77" t="s">
        <v>165</v>
      </c>
      <c r="I223" s="73" t="str">
        <f t="shared" si="22"/>
        <v>Jan</v>
      </c>
      <c r="J223" s="74">
        <f>IF(F223="USD", E223, E223 * IFERROR(VLOOKUP(F223, EXCHANGE_RATE!A:B, 2, FALSE), "Currency not found"))</f>
        <v>3.07</v>
      </c>
      <c r="K223" s="74">
        <f t="shared" si="19"/>
        <v>3.07</v>
      </c>
      <c r="L223" s="14">
        <f>IF(C223="MTS", B223, B223 * IFERROR(VLOOKUP(C223, 'QTY_CONVERSIONS '!A:B, 2, FALSE), "Units not found"))</f>
        <v>2.7</v>
      </c>
      <c r="M223" s="75">
        <f t="shared" si="18"/>
        <v>8289</v>
      </c>
      <c r="N223" t="str">
        <f>IFERROR(VLOOKUP(D223, Product_Category!A:B, 2, FALSE), "Uncategorized")</f>
        <v>MCC</v>
      </c>
      <c r="O223" s="76">
        <f t="shared" si="20"/>
        <v>3.07</v>
      </c>
      <c r="P223" s="76">
        <f t="shared" si="21"/>
        <v>8.2889999999999997</v>
      </c>
      <c r="Q223">
        <f t="shared" si="23"/>
        <v>2023</v>
      </c>
      <c r="R223" t="str">
        <f>IFERROR(VLOOKUP(G223,'Importer Name'!A:B, 2, FALSE), "")</f>
        <v>APOTEX RESEARCH</v>
      </c>
      <c r="S223" t="str">
        <f>IFERROR(VLOOKUP(H223,'Supplier name '!A:B, 2, FALSE), "")</f>
        <v>MINGTAI CHEM</v>
      </c>
    </row>
    <row r="224" spans="1:19">
      <c r="A224" s="72" t="s">
        <v>163</v>
      </c>
      <c r="B224" s="107">
        <v>7875</v>
      </c>
      <c r="C224" s="88" t="s">
        <v>7</v>
      </c>
      <c r="D224" s="107" t="s">
        <v>171</v>
      </c>
      <c r="E224" s="13">
        <v>9.3000000000000007</v>
      </c>
      <c r="F224" s="88" t="s">
        <v>9</v>
      </c>
      <c r="G224" s="72" t="s">
        <v>142</v>
      </c>
      <c r="H224" s="72" t="s">
        <v>165</v>
      </c>
      <c r="I224" s="73" t="str">
        <f t="shared" si="22"/>
        <v>Jan</v>
      </c>
      <c r="J224" s="74">
        <f>IF(F224="USD", E224, E224 * IFERROR(VLOOKUP(F224, EXCHANGE_RATE!A:B, 2, FALSE), "Currency not found"))</f>
        <v>9.3000000000000007</v>
      </c>
      <c r="K224" s="74">
        <f t="shared" si="19"/>
        <v>9.3000000000000007</v>
      </c>
      <c r="L224" s="14">
        <f>IF(C224="MTS", B224, B224 * IFERROR(VLOOKUP(C224, 'QTY_CONVERSIONS '!A:B, 2, FALSE), "Units not found"))</f>
        <v>7.875</v>
      </c>
      <c r="M224" s="75">
        <f t="shared" si="18"/>
        <v>73237.5</v>
      </c>
      <c r="N224" t="str">
        <f>IFERROR(VLOOKUP(D224, Product_Category!A:B, 2, FALSE), "Uncategorized")</f>
        <v>CROSCARMELLOSE SODIUM</v>
      </c>
      <c r="O224" s="76">
        <f t="shared" si="20"/>
        <v>9.3000000000000007</v>
      </c>
      <c r="P224" s="76">
        <f t="shared" si="21"/>
        <v>73.237500000000011</v>
      </c>
      <c r="Q224">
        <f t="shared" si="23"/>
        <v>2023</v>
      </c>
      <c r="R224" t="str">
        <f>IFERROR(VLOOKUP(G224,'Importer Name'!A:B, 2, FALSE), "")</f>
        <v>APOTEX RESEARCH</v>
      </c>
      <c r="S224" t="str">
        <f>IFERROR(VLOOKUP(H224,'Supplier name '!A:B, 2, FALSE), "")</f>
        <v>MINGTAI CHEM</v>
      </c>
    </row>
    <row r="225" spans="1:19">
      <c r="A225" s="77" t="s">
        <v>172</v>
      </c>
      <c r="B225" s="103">
        <v>20</v>
      </c>
      <c r="C225" s="87" t="s">
        <v>1712</v>
      </c>
      <c r="D225" s="103" t="s">
        <v>173</v>
      </c>
      <c r="E225" s="15">
        <v>0.30299999999999999</v>
      </c>
      <c r="F225" s="87" t="s">
        <v>9</v>
      </c>
      <c r="G225" s="77" t="s">
        <v>109</v>
      </c>
      <c r="H225" s="77" t="s">
        <v>174</v>
      </c>
      <c r="I225" s="73" t="str">
        <f t="shared" si="22"/>
        <v>Jan</v>
      </c>
      <c r="J225" s="74">
        <f>IF(F225="USD", E225, E225 * IFERROR(VLOOKUP(F225, EXCHANGE_RATE!A:B, 2, FALSE), "Currency not found"))</f>
        <v>0.30299999999999999</v>
      </c>
      <c r="K225" s="74">
        <f t="shared" si="19"/>
        <v>0.31</v>
      </c>
      <c r="L225" s="14">
        <f>IF(C225="MTS", B225, B225 * IFERROR(VLOOKUP(C225, 'QTY_CONVERSIONS '!A:B, 2, FALSE), "Units not found"))</f>
        <v>1.9999999999999998E-5</v>
      </c>
      <c r="M225" s="75">
        <f t="shared" si="18"/>
        <v>6.2</v>
      </c>
      <c r="N225" t="str">
        <f>IFERROR(VLOOKUP(D225, Product_Category!A:B, 2, FALSE), "Uncategorized")</f>
        <v>SSG</v>
      </c>
      <c r="O225" s="76">
        <f t="shared" si="20"/>
        <v>0.31</v>
      </c>
      <c r="P225" s="76">
        <f t="shared" si="21"/>
        <v>6.1999999999999991E-6</v>
      </c>
      <c r="Q225">
        <f t="shared" si="23"/>
        <v>2023</v>
      </c>
      <c r="R225" t="str">
        <f>IFERROR(VLOOKUP(G225,'Importer Name'!A:B, 2, FALSE), "")</f>
        <v>AUROBINDO PHARMA</v>
      </c>
      <c r="S225" t="str">
        <f>IFERROR(VLOOKUP(H225,'Supplier name '!A:B, 2, FALSE), "")</f>
        <v>M/S AUROLOGISTICS</v>
      </c>
    </row>
    <row r="226" spans="1:19">
      <c r="A226" s="77" t="s">
        <v>172</v>
      </c>
      <c r="B226" s="103">
        <v>160</v>
      </c>
      <c r="C226" s="87" t="s">
        <v>7</v>
      </c>
      <c r="D226" s="103" t="s">
        <v>175</v>
      </c>
      <c r="E226" s="15">
        <v>20.048999999999999</v>
      </c>
      <c r="F226" s="87" t="s">
        <v>9</v>
      </c>
      <c r="G226" s="77" t="s">
        <v>118</v>
      </c>
      <c r="H226" s="77" t="s">
        <v>176</v>
      </c>
      <c r="I226" s="73" t="str">
        <f t="shared" si="22"/>
        <v>Jan</v>
      </c>
      <c r="J226" s="74">
        <f>IF(F226="USD", E226, E226 * IFERROR(VLOOKUP(F226, EXCHANGE_RATE!A:B, 2, FALSE), "Currency not found"))</f>
        <v>20.048999999999999</v>
      </c>
      <c r="K226" s="74">
        <f t="shared" si="19"/>
        <v>20.05</v>
      </c>
      <c r="L226" s="14">
        <f>IF(C226="MTS", B226, B226 * IFERROR(VLOOKUP(C226, 'QTY_CONVERSIONS '!A:B, 2, FALSE), "Units not found"))</f>
        <v>0.16</v>
      </c>
      <c r="M226" s="75">
        <f t="shared" si="18"/>
        <v>3208</v>
      </c>
      <c r="N226" t="str">
        <f>IFERROR(VLOOKUP(D226, Product_Category!A:B, 2, FALSE), "Uncategorized")</f>
        <v>MAGNESIUM STEARATE</v>
      </c>
      <c r="O226" s="76">
        <f t="shared" si="20"/>
        <v>20.05</v>
      </c>
      <c r="P226" s="76">
        <f t="shared" si="21"/>
        <v>3.2080000000000002</v>
      </c>
      <c r="Q226">
        <f t="shared" si="23"/>
        <v>2023</v>
      </c>
      <c r="R226" t="str">
        <f>IFERROR(VLOOKUP(G226,'Importer Name'!A:B, 2, FALSE), "")</f>
        <v>MYLAN LAB</v>
      </c>
      <c r="S226" t="str">
        <f>IFERROR(VLOOKUP(H226,'Supplier name '!A:B, 2, FALSE), "")</f>
        <v>MALLINCKRODT</v>
      </c>
    </row>
    <row r="227" spans="1:19">
      <c r="A227" s="77" t="s">
        <v>172</v>
      </c>
      <c r="B227" s="103">
        <v>10</v>
      </c>
      <c r="C227" s="87" t="s">
        <v>7</v>
      </c>
      <c r="D227" s="103" t="s">
        <v>177</v>
      </c>
      <c r="E227" s="15">
        <v>155</v>
      </c>
      <c r="F227" s="87" t="s">
        <v>9</v>
      </c>
      <c r="G227" s="77" t="s">
        <v>81</v>
      </c>
      <c r="H227" s="77" t="s">
        <v>178</v>
      </c>
      <c r="I227" s="73" t="str">
        <f t="shared" si="22"/>
        <v>Jan</v>
      </c>
      <c r="J227" s="74">
        <f>IF(F227="USD", E227, E227 * IFERROR(VLOOKUP(F227, EXCHANGE_RATE!A:B, 2, FALSE), "Currency not found"))</f>
        <v>155</v>
      </c>
      <c r="K227" s="74">
        <f t="shared" si="19"/>
        <v>155</v>
      </c>
      <c r="L227" s="14">
        <f>IF(C227="MTS", B227, B227 * IFERROR(VLOOKUP(C227, 'QTY_CONVERSIONS '!A:B, 2, FALSE), "Units not found"))</f>
        <v>0.01</v>
      </c>
      <c r="M227" s="75">
        <f t="shared" si="18"/>
        <v>1550</v>
      </c>
      <c r="N227" t="str">
        <f>IFERROR(VLOOKUP(D227, Product_Category!A:B, 2, FALSE), "Uncategorized")</f>
        <v>CMC</v>
      </c>
      <c r="O227" s="76">
        <f t="shared" ref="O227:O228" si="24">K227*1000</f>
        <v>155000</v>
      </c>
      <c r="P227" s="76">
        <f t="shared" si="21"/>
        <v>1550</v>
      </c>
      <c r="Q227">
        <f t="shared" si="23"/>
        <v>2023</v>
      </c>
      <c r="R227" t="str">
        <f>IFERROR(VLOOKUP(G227,'Importer Name'!A:B, 2, FALSE), "")</f>
        <v>DKSH INDIA</v>
      </c>
      <c r="S227" t="str">
        <f>IFERROR(VLOOKUP(H227,'Supplier name '!A:B, 2, FALSE), "")</f>
        <v>ASHLAND SPECIAL</v>
      </c>
    </row>
    <row r="228" spans="1:19">
      <c r="A228" s="77" t="s">
        <v>172</v>
      </c>
      <c r="B228" s="103">
        <v>20</v>
      </c>
      <c r="C228" s="87" t="s">
        <v>7</v>
      </c>
      <c r="D228" s="103" t="s">
        <v>177</v>
      </c>
      <c r="E228" s="15">
        <v>155</v>
      </c>
      <c r="F228" s="87" t="s">
        <v>9</v>
      </c>
      <c r="G228" s="77" t="s">
        <v>81</v>
      </c>
      <c r="H228" s="77" t="s">
        <v>178</v>
      </c>
      <c r="I228" s="73" t="str">
        <f t="shared" si="22"/>
        <v>Jan</v>
      </c>
      <c r="J228" s="74">
        <f>IF(F228="USD", E228, E228 * IFERROR(VLOOKUP(F228, EXCHANGE_RATE!A:B, 2, FALSE), "Currency not found"))</f>
        <v>155</v>
      </c>
      <c r="K228" s="74">
        <f t="shared" si="19"/>
        <v>155</v>
      </c>
      <c r="L228" s="14">
        <f>IF(C228="MTS", B228, B228 * IFERROR(VLOOKUP(C228, 'QTY_CONVERSIONS '!A:B, 2, FALSE), "Units not found"))</f>
        <v>0.02</v>
      </c>
      <c r="M228" s="75">
        <f t="shared" si="18"/>
        <v>3100</v>
      </c>
      <c r="N228" t="str">
        <f>IFERROR(VLOOKUP(D228, Product_Category!A:B, 2, FALSE), "Uncategorized")</f>
        <v>CMC</v>
      </c>
      <c r="O228" s="76">
        <f t="shared" si="24"/>
        <v>155000</v>
      </c>
      <c r="P228" s="76">
        <f t="shared" si="21"/>
        <v>3100</v>
      </c>
      <c r="Q228">
        <f t="shared" si="23"/>
        <v>2023</v>
      </c>
      <c r="R228" t="str">
        <f>IFERROR(VLOOKUP(G228,'Importer Name'!A:B, 2, FALSE), "")</f>
        <v>DKSH INDIA</v>
      </c>
      <c r="S228" t="str">
        <f>IFERROR(VLOOKUP(H228,'Supplier name '!A:B, 2, FALSE), "")</f>
        <v>ASHLAND SPECIAL</v>
      </c>
    </row>
    <row r="229" spans="1:19">
      <c r="A229" s="77" t="s">
        <v>172</v>
      </c>
      <c r="B229" s="103">
        <v>22.68</v>
      </c>
      <c r="C229" s="87" t="s">
        <v>7</v>
      </c>
      <c r="D229" s="103" t="s">
        <v>179</v>
      </c>
      <c r="E229" s="15">
        <v>25.399899999999999</v>
      </c>
      <c r="F229" s="87" t="s">
        <v>9</v>
      </c>
      <c r="G229" s="77" t="s">
        <v>118</v>
      </c>
      <c r="H229" s="77" t="s">
        <v>178</v>
      </c>
      <c r="I229" s="73" t="str">
        <f t="shared" si="22"/>
        <v>Jan</v>
      </c>
      <c r="J229" s="74">
        <f>IF(F229="USD", E229, E229 * IFERROR(VLOOKUP(F229, EXCHANGE_RATE!A:B, 2, FALSE), "Currency not found"))</f>
        <v>25.399899999999999</v>
      </c>
      <c r="K229" s="74">
        <f t="shared" si="19"/>
        <v>25.400000000000002</v>
      </c>
      <c r="L229" s="14">
        <f>IF(C229="MTS", B229, B229 * IFERROR(VLOOKUP(C229, 'QTY_CONVERSIONS '!A:B, 2, FALSE), "Units not found"))</f>
        <v>2.2679999999999999E-2</v>
      </c>
      <c r="M229" s="75">
        <f t="shared" si="18"/>
        <v>576.072</v>
      </c>
      <c r="N229" t="str">
        <f>IFERROR(VLOOKUP(D229, Product_Category!A:B, 2, FALSE), "Uncategorized")</f>
        <v>CMC</v>
      </c>
      <c r="O229" s="76">
        <f t="shared" si="20"/>
        <v>25.400000000000002</v>
      </c>
      <c r="P229" s="76">
        <f t="shared" si="21"/>
        <v>0.57607200000000003</v>
      </c>
      <c r="Q229">
        <f t="shared" si="23"/>
        <v>2023</v>
      </c>
      <c r="R229" t="str">
        <f>IFERROR(VLOOKUP(G229,'Importer Name'!A:B, 2, FALSE), "")</f>
        <v>MYLAN LAB</v>
      </c>
      <c r="S229" t="str">
        <f>IFERROR(VLOOKUP(H229,'Supplier name '!A:B, 2, FALSE), "")</f>
        <v>ASHLAND SPECIAL</v>
      </c>
    </row>
    <row r="230" spans="1:19">
      <c r="A230" s="77" t="s">
        <v>172</v>
      </c>
      <c r="B230" s="103">
        <v>22.68</v>
      </c>
      <c r="C230" s="87" t="s">
        <v>7</v>
      </c>
      <c r="D230" s="103" t="s">
        <v>179</v>
      </c>
      <c r="E230" s="15">
        <v>23.35</v>
      </c>
      <c r="F230" s="87" t="s">
        <v>9</v>
      </c>
      <c r="G230" s="77" t="s">
        <v>118</v>
      </c>
      <c r="H230" s="77" t="s">
        <v>178</v>
      </c>
      <c r="I230" s="73" t="str">
        <f t="shared" si="22"/>
        <v>Jan</v>
      </c>
      <c r="J230" s="74">
        <f>IF(F230="USD", E230, E230 * IFERROR(VLOOKUP(F230, EXCHANGE_RATE!A:B, 2, FALSE), "Currency not found"))</f>
        <v>23.35</v>
      </c>
      <c r="K230" s="74">
        <f t="shared" si="19"/>
        <v>23.35</v>
      </c>
      <c r="L230" s="14">
        <f>IF(C230="MTS", B230, B230 * IFERROR(VLOOKUP(C230, 'QTY_CONVERSIONS '!A:B, 2, FALSE), "Units not found"))</f>
        <v>2.2679999999999999E-2</v>
      </c>
      <c r="M230" s="75">
        <f t="shared" si="18"/>
        <v>529.57799999999997</v>
      </c>
      <c r="N230" t="str">
        <f>IFERROR(VLOOKUP(D230, Product_Category!A:B, 2, FALSE), "Uncategorized")</f>
        <v>CMC</v>
      </c>
      <c r="O230" s="76">
        <f t="shared" si="20"/>
        <v>23.35</v>
      </c>
      <c r="P230" s="76">
        <f t="shared" si="21"/>
        <v>0.52957799999999999</v>
      </c>
      <c r="Q230">
        <f t="shared" si="23"/>
        <v>2023</v>
      </c>
      <c r="R230" t="str">
        <f>IFERROR(VLOOKUP(G230,'Importer Name'!A:B, 2, FALSE), "")</f>
        <v>MYLAN LAB</v>
      </c>
      <c r="S230" t="str">
        <f>IFERROR(VLOOKUP(H230,'Supplier name '!A:B, 2, FALSE), "")</f>
        <v>ASHLAND SPECIAL</v>
      </c>
    </row>
    <row r="231" spans="1:19">
      <c r="A231" s="77" t="s">
        <v>172</v>
      </c>
      <c r="B231" s="103">
        <v>1</v>
      </c>
      <c r="C231" s="87" t="s">
        <v>7</v>
      </c>
      <c r="D231" s="103" t="s">
        <v>177</v>
      </c>
      <c r="E231" s="15">
        <v>4.96</v>
      </c>
      <c r="F231" s="87" t="s">
        <v>9</v>
      </c>
      <c r="G231" s="77" t="s">
        <v>82</v>
      </c>
      <c r="H231" s="77" t="s">
        <v>180</v>
      </c>
      <c r="I231" s="73" t="str">
        <f t="shared" si="22"/>
        <v>Jan</v>
      </c>
      <c r="J231" s="74">
        <f>IF(F231="USD", E231, E231 * IFERROR(VLOOKUP(F231, EXCHANGE_RATE!A:B, 2, FALSE), "Currency not found"))</f>
        <v>4.96</v>
      </c>
      <c r="K231" s="74">
        <f t="shared" si="19"/>
        <v>4.96</v>
      </c>
      <c r="L231" s="14">
        <f>IF(C231="MTS", B231, B231 * IFERROR(VLOOKUP(C231, 'QTY_CONVERSIONS '!A:B, 2, FALSE), "Units not found"))</f>
        <v>1E-3</v>
      </c>
      <c r="M231" s="75">
        <f t="shared" si="18"/>
        <v>4.96</v>
      </c>
      <c r="N231" t="str">
        <f>IFERROR(VLOOKUP(D231, Product_Category!A:B, 2, FALSE), "Uncategorized")</f>
        <v>CMC</v>
      </c>
      <c r="O231" s="76">
        <f t="shared" si="20"/>
        <v>4.96</v>
      </c>
      <c r="P231" s="76">
        <f t="shared" si="21"/>
        <v>4.96E-3</v>
      </c>
      <c r="Q231">
        <f t="shared" si="23"/>
        <v>2023</v>
      </c>
      <c r="R231" t="str">
        <f>IFERROR(VLOOKUP(G231,'Importer Name'!A:B, 2, FALSE), "")</f>
        <v>INT SPECIALTY</v>
      </c>
      <c r="S231" t="str">
        <f>IFERROR(VLOOKUP(H231,'Supplier name '!A:B, 2, FALSE), "")</f>
        <v>CHEMICAL MARKETING</v>
      </c>
    </row>
    <row r="232" spans="1:19">
      <c r="A232" s="77" t="s">
        <v>172</v>
      </c>
      <c r="B232" s="103">
        <v>1200</v>
      </c>
      <c r="C232" s="87" t="s">
        <v>7</v>
      </c>
      <c r="D232" s="103" t="s">
        <v>94</v>
      </c>
      <c r="E232" s="15">
        <v>3.2810000000000001</v>
      </c>
      <c r="F232" s="87" t="s">
        <v>9</v>
      </c>
      <c r="G232" s="77" t="s">
        <v>181</v>
      </c>
      <c r="H232" s="77" t="s">
        <v>59</v>
      </c>
      <c r="I232" s="73" t="str">
        <f t="shared" si="22"/>
        <v>Jan</v>
      </c>
      <c r="J232" s="74">
        <f>IF(F232="USD", E232, E232 * IFERROR(VLOOKUP(F232, EXCHANGE_RATE!A:B, 2, FALSE), "Currency not found"))</f>
        <v>3.2810000000000001</v>
      </c>
      <c r="K232" s="74">
        <f t="shared" si="19"/>
        <v>3.2899999999999996</v>
      </c>
      <c r="L232" s="14">
        <f>IF(C232="MTS", B232, B232 * IFERROR(VLOOKUP(C232, 'QTY_CONVERSIONS '!A:B, 2, FALSE), "Units not found"))</f>
        <v>1.2</v>
      </c>
      <c r="M232" s="75">
        <f t="shared" si="18"/>
        <v>3947.9999999999995</v>
      </c>
      <c r="N232" t="str">
        <f>IFERROR(VLOOKUP(D232, Product_Category!A:B, 2, FALSE), "Uncategorized")</f>
        <v>MCC</v>
      </c>
      <c r="O232" s="76">
        <f t="shared" si="20"/>
        <v>3.2899999999999996</v>
      </c>
      <c r="P232" s="76">
        <f t="shared" si="21"/>
        <v>3.9479999999999995</v>
      </c>
      <c r="Q232">
        <f t="shared" si="23"/>
        <v>2023</v>
      </c>
      <c r="R232" t="str">
        <f>IFERROR(VLOOKUP(G232,'Importer Name'!A:B, 2, FALSE), "")</f>
        <v>PAR FORMULATIONS</v>
      </c>
      <c r="S232" t="str">
        <f>IFERROR(VLOOKUP(H232,'Supplier name '!A:B, 2, FALSE), "")</f>
        <v>JRS PHARMA</v>
      </c>
    </row>
    <row r="233" spans="1:19">
      <c r="A233" s="77" t="s">
        <v>172</v>
      </c>
      <c r="B233" s="103">
        <v>2800</v>
      </c>
      <c r="C233" s="87" t="s">
        <v>7</v>
      </c>
      <c r="D233" s="103" t="s">
        <v>182</v>
      </c>
      <c r="E233" s="15">
        <v>3.2810000000000001</v>
      </c>
      <c r="F233" s="87" t="s">
        <v>9</v>
      </c>
      <c r="G233" s="77" t="s">
        <v>181</v>
      </c>
      <c r="H233" s="77" t="s">
        <v>59</v>
      </c>
      <c r="I233" s="73" t="str">
        <f t="shared" si="22"/>
        <v>Jan</v>
      </c>
      <c r="J233" s="74">
        <f>IF(F233="USD", E233, E233 * IFERROR(VLOOKUP(F233, EXCHANGE_RATE!A:B, 2, FALSE), "Currency not found"))</f>
        <v>3.2810000000000001</v>
      </c>
      <c r="K233" s="74">
        <f t="shared" si="19"/>
        <v>3.2899999999999996</v>
      </c>
      <c r="L233" s="14">
        <f>IF(C233="MTS", B233, B233 * IFERROR(VLOOKUP(C233, 'QTY_CONVERSIONS '!A:B, 2, FALSE), "Units not found"))</f>
        <v>2.8000000000000003</v>
      </c>
      <c r="M233" s="75">
        <f t="shared" si="18"/>
        <v>9211.9999999999982</v>
      </c>
      <c r="N233" t="str">
        <f>IFERROR(VLOOKUP(D233, Product_Category!A:B, 2, FALSE), "Uncategorized")</f>
        <v>MCC</v>
      </c>
      <c r="O233" s="76">
        <f t="shared" si="20"/>
        <v>3.2899999999999996</v>
      </c>
      <c r="P233" s="76">
        <f t="shared" si="21"/>
        <v>9.2119999999999997</v>
      </c>
      <c r="Q233">
        <f t="shared" si="23"/>
        <v>2023</v>
      </c>
      <c r="R233" t="str">
        <f>IFERROR(VLOOKUP(G233,'Importer Name'!A:B, 2, FALSE), "")</f>
        <v>PAR FORMULATIONS</v>
      </c>
      <c r="S233" t="str">
        <f>IFERROR(VLOOKUP(H233,'Supplier name '!A:B, 2, FALSE), "")</f>
        <v>JRS PHARMA</v>
      </c>
    </row>
    <row r="234" spans="1:19">
      <c r="A234" s="72" t="s">
        <v>172</v>
      </c>
      <c r="B234" s="107">
        <v>14800</v>
      </c>
      <c r="C234" s="88" t="s">
        <v>7</v>
      </c>
      <c r="D234" s="107" t="s">
        <v>94</v>
      </c>
      <c r="E234" s="13">
        <v>3.2810000000000001</v>
      </c>
      <c r="F234" s="88" t="s">
        <v>9</v>
      </c>
      <c r="G234" s="72" t="s">
        <v>58</v>
      </c>
      <c r="H234" s="72" t="s">
        <v>59</v>
      </c>
      <c r="I234" s="73" t="str">
        <f t="shared" si="22"/>
        <v>Jan</v>
      </c>
      <c r="J234" s="74">
        <f>IF(F234="USD", E234, E234 * IFERROR(VLOOKUP(F234, EXCHANGE_RATE!A:B, 2, FALSE), "Currency not found"))</f>
        <v>3.2810000000000001</v>
      </c>
      <c r="K234" s="74">
        <f t="shared" si="19"/>
        <v>3.2899999999999996</v>
      </c>
      <c r="L234" s="14">
        <f>IF(C234="MTS", B234, B234 * IFERROR(VLOOKUP(C234, 'QTY_CONVERSIONS '!A:B, 2, FALSE), "Units not found"))</f>
        <v>14.8</v>
      </c>
      <c r="M234" s="75">
        <f t="shared" si="18"/>
        <v>48691.999999999993</v>
      </c>
      <c r="N234" t="str">
        <f>IFERROR(VLOOKUP(D234, Product_Category!A:B, 2, FALSE), "Uncategorized")</f>
        <v>MCC</v>
      </c>
      <c r="O234" s="76">
        <f t="shared" si="20"/>
        <v>3.2899999999999996</v>
      </c>
      <c r="P234" s="76">
        <f t="shared" si="21"/>
        <v>48.691999999999993</v>
      </c>
      <c r="Q234">
        <f t="shared" si="23"/>
        <v>2023</v>
      </c>
      <c r="R234" t="str">
        <f>IFERROR(VLOOKUP(G234,'Importer Name'!A:B, 2, FALSE), "")</f>
        <v>RETTENMAIER INDIA</v>
      </c>
      <c r="S234" t="str">
        <f>IFERROR(VLOOKUP(H234,'Supplier name '!A:B, 2, FALSE), "")</f>
        <v>JRS PHARMA</v>
      </c>
    </row>
    <row r="235" spans="1:19">
      <c r="A235" s="77" t="s">
        <v>183</v>
      </c>
      <c r="B235" s="145">
        <v>5</v>
      </c>
      <c r="C235" s="146" t="s">
        <v>7</v>
      </c>
      <c r="D235" s="105" t="s">
        <v>184</v>
      </c>
      <c r="E235" s="147">
        <v>1</v>
      </c>
      <c r="F235" s="146" t="s">
        <v>9</v>
      </c>
      <c r="G235" s="78" t="s">
        <v>185</v>
      </c>
      <c r="H235" s="78" t="s">
        <v>15</v>
      </c>
      <c r="I235" s="79" t="s">
        <v>2561</v>
      </c>
      <c r="J235" s="74">
        <f>IF(F235="USD", E235, E235 * IFERROR(VLOOKUP(F235, EXCHANGE_RATE!A:B, 2, FALSE), "Currency not found"))</f>
        <v>1</v>
      </c>
      <c r="K235" s="74">
        <f t="shared" si="19"/>
        <v>1</v>
      </c>
      <c r="L235" s="14">
        <f>IF(C235="MTS", B235, B235 * IFERROR(VLOOKUP(C235, 'QTY_CONVERSIONS '!A:B, 2, FALSE), "Units not found"))</f>
        <v>5.0000000000000001E-3</v>
      </c>
      <c r="M235" s="75">
        <f t="shared" si="18"/>
        <v>5</v>
      </c>
      <c r="N235" t="str">
        <f>IFERROR(VLOOKUP(D235, Product_Category!A:B, 2, FALSE), "Uncategorized")</f>
        <v>MCC</v>
      </c>
      <c r="O235" s="76">
        <f t="shared" si="20"/>
        <v>1</v>
      </c>
      <c r="P235" s="76">
        <f t="shared" si="21"/>
        <v>5.0000000000000001E-3</v>
      </c>
      <c r="Q235">
        <f t="shared" si="23"/>
        <v>2023</v>
      </c>
      <c r="R235" t="str">
        <f>IFERROR(VLOOKUP(G235,'Importer Name'!A:B, 2, FALSE), "")</f>
        <v>AZELIS INDIA</v>
      </c>
      <c r="S235" t="str">
        <f>IFERROR(VLOOKUP(H235,'Supplier name '!A:B, 2, FALSE), "")</f>
        <v>ITACEL FARMO</v>
      </c>
    </row>
    <row r="236" spans="1:19">
      <c r="A236" s="77" t="s">
        <v>183</v>
      </c>
      <c r="B236" s="145">
        <v>5</v>
      </c>
      <c r="C236" s="146" t="s">
        <v>7</v>
      </c>
      <c r="D236" s="105" t="s">
        <v>184</v>
      </c>
      <c r="E236" s="147">
        <v>1</v>
      </c>
      <c r="F236" s="146" t="s">
        <v>9</v>
      </c>
      <c r="G236" s="78" t="s">
        <v>185</v>
      </c>
      <c r="H236" s="78" t="s">
        <v>15</v>
      </c>
      <c r="I236" s="79" t="str">
        <f>I235</f>
        <v>Feb</v>
      </c>
      <c r="J236" s="74">
        <f>IF(F236="USD", E236, E236 * IFERROR(VLOOKUP(F236, EXCHANGE_RATE!A:B, 2, FALSE), "Currency not found"))</f>
        <v>1</v>
      </c>
      <c r="K236" s="74">
        <f t="shared" si="19"/>
        <v>1</v>
      </c>
      <c r="L236" s="14">
        <f>IF(C236="MTS", B236, B236 * IFERROR(VLOOKUP(C236, 'QTY_CONVERSIONS '!A:B, 2, FALSE), "Units not found"))</f>
        <v>5.0000000000000001E-3</v>
      </c>
      <c r="M236" s="75">
        <f t="shared" si="18"/>
        <v>5</v>
      </c>
      <c r="N236" t="str">
        <f>IFERROR(VLOOKUP(D236, Product_Category!A:B, 2, FALSE), "Uncategorized")</f>
        <v>MCC</v>
      </c>
      <c r="O236" s="76">
        <f t="shared" si="20"/>
        <v>1</v>
      </c>
      <c r="P236" s="76">
        <f t="shared" si="21"/>
        <v>5.0000000000000001E-3</v>
      </c>
      <c r="Q236">
        <f t="shared" si="23"/>
        <v>2023</v>
      </c>
      <c r="R236" t="str">
        <f>IFERROR(VLOOKUP(G236,'Importer Name'!A:B, 2, FALSE), "")</f>
        <v>AZELIS INDIA</v>
      </c>
      <c r="S236" t="str">
        <f>IFERROR(VLOOKUP(H236,'Supplier name '!A:B, 2, FALSE), "")</f>
        <v>ITACEL FARMO</v>
      </c>
    </row>
    <row r="237" spans="1:19">
      <c r="A237" s="77" t="s">
        <v>183</v>
      </c>
      <c r="B237" s="145">
        <v>5</v>
      </c>
      <c r="C237" s="146" t="s">
        <v>7</v>
      </c>
      <c r="D237" s="105" t="s">
        <v>184</v>
      </c>
      <c r="E237" s="147">
        <v>1</v>
      </c>
      <c r="F237" s="146" t="s">
        <v>9</v>
      </c>
      <c r="G237" s="78" t="s">
        <v>185</v>
      </c>
      <c r="H237" s="78" t="s">
        <v>15</v>
      </c>
      <c r="I237" s="79" t="str">
        <f t="shared" ref="I237:I300" si="25">I236</f>
        <v>Feb</v>
      </c>
      <c r="J237" s="74">
        <f>IF(F237="USD", E237, E237 * IFERROR(VLOOKUP(F237, EXCHANGE_RATE!A:B, 2, FALSE), "Currency not found"))</f>
        <v>1</v>
      </c>
      <c r="K237" s="74">
        <f t="shared" si="19"/>
        <v>1</v>
      </c>
      <c r="L237" s="14">
        <f>IF(C237="MTS", B237, B237 * IFERROR(VLOOKUP(C237, 'QTY_CONVERSIONS '!A:B, 2, FALSE), "Units not found"))</f>
        <v>5.0000000000000001E-3</v>
      </c>
      <c r="M237" s="75">
        <f t="shared" si="18"/>
        <v>5</v>
      </c>
      <c r="N237" t="str">
        <f>IFERROR(VLOOKUP(D237, Product_Category!A:B, 2, FALSE), "Uncategorized")</f>
        <v>MCC</v>
      </c>
      <c r="O237" s="76">
        <f t="shared" si="20"/>
        <v>1</v>
      </c>
      <c r="P237" s="76">
        <f t="shared" si="21"/>
        <v>5.0000000000000001E-3</v>
      </c>
      <c r="Q237">
        <f t="shared" si="23"/>
        <v>2023</v>
      </c>
      <c r="R237" t="str">
        <f>IFERROR(VLOOKUP(G237,'Importer Name'!A:B, 2, FALSE), "")</f>
        <v>AZELIS INDIA</v>
      </c>
      <c r="S237" t="str">
        <f>IFERROR(VLOOKUP(H237,'Supplier name '!A:B, 2, FALSE), "")</f>
        <v>ITACEL FARMO</v>
      </c>
    </row>
    <row r="238" spans="1:19">
      <c r="A238" s="77" t="s">
        <v>183</v>
      </c>
      <c r="B238" s="145">
        <v>5</v>
      </c>
      <c r="C238" s="146" t="s">
        <v>7</v>
      </c>
      <c r="D238" s="105" t="s">
        <v>186</v>
      </c>
      <c r="E238" s="147">
        <v>1</v>
      </c>
      <c r="F238" s="146" t="s">
        <v>9</v>
      </c>
      <c r="G238" s="78" t="s">
        <v>185</v>
      </c>
      <c r="H238" s="78" t="s">
        <v>15</v>
      </c>
      <c r="I238" s="79" t="str">
        <f t="shared" si="25"/>
        <v>Feb</v>
      </c>
      <c r="J238" s="74">
        <f>IF(F238="USD", E238, E238 * IFERROR(VLOOKUP(F238, EXCHANGE_RATE!A:B, 2, FALSE), "Currency not found"))</f>
        <v>1</v>
      </c>
      <c r="K238" s="74">
        <f t="shared" si="19"/>
        <v>1</v>
      </c>
      <c r="L238" s="14">
        <f>IF(C238="MTS", B238, B238 * IFERROR(VLOOKUP(C238, 'QTY_CONVERSIONS '!A:B, 2, FALSE), "Units not found"))</f>
        <v>5.0000000000000001E-3</v>
      </c>
      <c r="M238" s="75">
        <f t="shared" si="18"/>
        <v>5</v>
      </c>
      <c r="N238" t="str">
        <f>IFERROR(VLOOKUP(D238, Product_Category!A:B, 2, FALSE), "Uncategorized")</f>
        <v>MCC</v>
      </c>
      <c r="O238" s="76">
        <f t="shared" si="20"/>
        <v>1</v>
      </c>
      <c r="P238" s="76">
        <f t="shared" si="21"/>
        <v>5.0000000000000001E-3</v>
      </c>
      <c r="Q238">
        <f t="shared" si="23"/>
        <v>2023</v>
      </c>
      <c r="R238" t="str">
        <f>IFERROR(VLOOKUP(G238,'Importer Name'!A:B, 2, FALSE), "")</f>
        <v>AZELIS INDIA</v>
      </c>
      <c r="S238" t="str">
        <f>IFERROR(VLOOKUP(H238,'Supplier name '!A:B, 2, FALSE), "")</f>
        <v>ITACEL FARMO</v>
      </c>
    </row>
    <row r="239" spans="1:19">
      <c r="A239" s="77" t="s">
        <v>183</v>
      </c>
      <c r="B239" s="145">
        <v>5</v>
      </c>
      <c r="C239" s="146" t="s">
        <v>7</v>
      </c>
      <c r="D239" s="105" t="s">
        <v>186</v>
      </c>
      <c r="E239" s="147">
        <v>1</v>
      </c>
      <c r="F239" s="146" t="s">
        <v>9</v>
      </c>
      <c r="G239" s="78" t="s">
        <v>185</v>
      </c>
      <c r="H239" s="78" t="s">
        <v>15</v>
      </c>
      <c r="I239" s="79" t="str">
        <f t="shared" si="25"/>
        <v>Feb</v>
      </c>
      <c r="J239" s="74">
        <f>IF(F239="USD", E239, E239 * IFERROR(VLOOKUP(F239, EXCHANGE_RATE!A:B, 2, FALSE), "Currency not found"))</f>
        <v>1</v>
      </c>
      <c r="K239" s="74">
        <f t="shared" si="19"/>
        <v>1</v>
      </c>
      <c r="L239" s="14">
        <f>IF(C239="MTS", B239, B239 * IFERROR(VLOOKUP(C239, 'QTY_CONVERSIONS '!A:B, 2, FALSE), "Units not found"))</f>
        <v>5.0000000000000001E-3</v>
      </c>
      <c r="M239" s="75">
        <f t="shared" si="18"/>
        <v>5</v>
      </c>
      <c r="N239" t="str">
        <f>IFERROR(VLOOKUP(D239, Product_Category!A:B, 2, FALSE), "Uncategorized")</f>
        <v>MCC</v>
      </c>
      <c r="O239" s="76">
        <f t="shared" si="20"/>
        <v>1</v>
      </c>
      <c r="P239" s="76">
        <f t="shared" si="21"/>
        <v>5.0000000000000001E-3</v>
      </c>
      <c r="Q239">
        <f t="shared" si="23"/>
        <v>2023</v>
      </c>
      <c r="R239" t="str">
        <f>IFERROR(VLOOKUP(G239,'Importer Name'!A:B, 2, FALSE), "")</f>
        <v>AZELIS INDIA</v>
      </c>
      <c r="S239" t="str">
        <f>IFERROR(VLOOKUP(H239,'Supplier name '!A:B, 2, FALSE), "")</f>
        <v>ITACEL FARMO</v>
      </c>
    </row>
    <row r="240" spans="1:19">
      <c r="A240" s="77" t="s">
        <v>183</v>
      </c>
      <c r="B240" s="145">
        <v>5</v>
      </c>
      <c r="C240" s="146" t="s">
        <v>7</v>
      </c>
      <c r="D240" s="105" t="s">
        <v>186</v>
      </c>
      <c r="E240" s="147">
        <v>1</v>
      </c>
      <c r="F240" s="146" t="s">
        <v>9</v>
      </c>
      <c r="G240" s="78" t="s">
        <v>185</v>
      </c>
      <c r="H240" s="78" t="s">
        <v>15</v>
      </c>
      <c r="I240" s="79" t="str">
        <f t="shared" si="25"/>
        <v>Feb</v>
      </c>
      <c r="J240" s="74">
        <f>IF(F240="USD", E240, E240 * IFERROR(VLOOKUP(F240, EXCHANGE_RATE!A:B, 2, FALSE), "Currency not found"))</f>
        <v>1</v>
      </c>
      <c r="K240" s="74">
        <f t="shared" si="19"/>
        <v>1</v>
      </c>
      <c r="L240" s="14">
        <f>IF(C240="MTS", B240, B240 * IFERROR(VLOOKUP(C240, 'QTY_CONVERSIONS '!A:B, 2, FALSE), "Units not found"))</f>
        <v>5.0000000000000001E-3</v>
      </c>
      <c r="M240" s="75">
        <f t="shared" si="18"/>
        <v>5</v>
      </c>
      <c r="N240" t="str">
        <f>IFERROR(VLOOKUP(D240, Product_Category!A:B, 2, FALSE), "Uncategorized")</f>
        <v>MCC</v>
      </c>
      <c r="O240" s="76">
        <f t="shared" si="20"/>
        <v>1</v>
      </c>
      <c r="P240" s="76">
        <f t="shared" si="21"/>
        <v>5.0000000000000001E-3</v>
      </c>
      <c r="Q240">
        <f t="shared" si="23"/>
        <v>2023</v>
      </c>
      <c r="R240" t="str">
        <f>IFERROR(VLOOKUP(G240,'Importer Name'!A:B, 2, FALSE), "")</f>
        <v>AZELIS INDIA</v>
      </c>
      <c r="S240" t="str">
        <f>IFERROR(VLOOKUP(H240,'Supplier name '!A:B, 2, FALSE), "")</f>
        <v>ITACEL FARMO</v>
      </c>
    </row>
    <row r="241" spans="1:19">
      <c r="A241" s="77" t="s">
        <v>183</v>
      </c>
      <c r="B241" s="145">
        <v>5</v>
      </c>
      <c r="C241" s="146" t="s">
        <v>7</v>
      </c>
      <c r="D241" s="105" t="s">
        <v>187</v>
      </c>
      <c r="E241" s="147">
        <v>1</v>
      </c>
      <c r="F241" s="146" t="s">
        <v>9</v>
      </c>
      <c r="G241" s="78" t="s">
        <v>185</v>
      </c>
      <c r="H241" s="78" t="s">
        <v>15</v>
      </c>
      <c r="I241" s="79" t="str">
        <f t="shared" si="25"/>
        <v>Feb</v>
      </c>
      <c r="J241" s="74">
        <f>IF(F241="USD", E241, E241 * IFERROR(VLOOKUP(F241, EXCHANGE_RATE!A:B, 2, FALSE), "Currency not found"))</f>
        <v>1</v>
      </c>
      <c r="K241" s="74">
        <f t="shared" si="19"/>
        <v>1</v>
      </c>
      <c r="L241" s="14">
        <f>IF(C241="MTS", B241, B241 * IFERROR(VLOOKUP(C241, 'QTY_CONVERSIONS '!A:B, 2, FALSE), "Units not found"))</f>
        <v>5.0000000000000001E-3</v>
      </c>
      <c r="M241" s="75">
        <f t="shared" si="18"/>
        <v>5</v>
      </c>
      <c r="N241" t="str">
        <f>IFERROR(VLOOKUP(D241, Product_Category!A:B, 2, FALSE), "Uncategorized")</f>
        <v>MCC</v>
      </c>
      <c r="O241" s="76">
        <f t="shared" si="20"/>
        <v>1</v>
      </c>
      <c r="P241" s="76">
        <f t="shared" si="21"/>
        <v>5.0000000000000001E-3</v>
      </c>
      <c r="Q241">
        <f t="shared" si="23"/>
        <v>2023</v>
      </c>
      <c r="R241" t="str">
        <f>IFERROR(VLOOKUP(G241,'Importer Name'!A:B, 2, FALSE), "")</f>
        <v>AZELIS INDIA</v>
      </c>
      <c r="S241" t="str">
        <f>IFERROR(VLOOKUP(H241,'Supplier name '!A:B, 2, FALSE), "")</f>
        <v>ITACEL FARMO</v>
      </c>
    </row>
    <row r="242" spans="1:19">
      <c r="A242" s="77" t="s">
        <v>183</v>
      </c>
      <c r="B242" s="145">
        <v>5</v>
      </c>
      <c r="C242" s="146" t="s">
        <v>7</v>
      </c>
      <c r="D242" s="105" t="s">
        <v>187</v>
      </c>
      <c r="E242" s="147">
        <v>1</v>
      </c>
      <c r="F242" s="146" t="s">
        <v>9</v>
      </c>
      <c r="G242" s="78" t="s">
        <v>185</v>
      </c>
      <c r="H242" s="78" t="s">
        <v>15</v>
      </c>
      <c r="I242" s="79" t="str">
        <f t="shared" si="25"/>
        <v>Feb</v>
      </c>
      <c r="J242" s="74">
        <f>IF(F242="USD", E242, E242 * IFERROR(VLOOKUP(F242, EXCHANGE_RATE!A:B, 2, FALSE), "Currency not found"))</f>
        <v>1</v>
      </c>
      <c r="K242" s="74">
        <f t="shared" si="19"/>
        <v>1</v>
      </c>
      <c r="L242" s="14">
        <f>IF(C242="MTS", B242, B242 * IFERROR(VLOOKUP(C242, 'QTY_CONVERSIONS '!A:B, 2, FALSE), "Units not found"))</f>
        <v>5.0000000000000001E-3</v>
      </c>
      <c r="M242" s="75">
        <f t="shared" si="18"/>
        <v>5</v>
      </c>
      <c r="N242" t="str">
        <f>IFERROR(VLOOKUP(D242, Product_Category!A:B, 2, FALSE), "Uncategorized")</f>
        <v>MCC</v>
      </c>
      <c r="O242" s="76">
        <f t="shared" si="20"/>
        <v>1</v>
      </c>
      <c r="P242" s="76">
        <f t="shared" si="21"/>
        <v>5.0000000000000001E-3</v>
      </c>
      <c r="Q242">
        <f t="shared" si="23"/>
        <v>2023</v>
      </c>
      <c r="R242" t="str">
        <f>IFERROR(VLOOKUP(G242,'Importer Name'!A:B, 2, FALSE), "")</f>
        <v>AZELIS INDIA</v>
      </c>
      <c r="S242" t="str">
        <f>IFERROR(VLOOKUP(H242,'Supplier name '!A:B, 2, FALSE), "")</f>
        <v>ITACEL FARMO</v>
      </c>
    </row>
    <row r="243" spans="1:19">
      <c r="A243" s="77" t="s">
        <v>183</v>
      </c>
      <c r="B243" s="145">
        <v>5</v>
      </c>
      <c r="C243" s="146" t="s">
        <v>7</v>
      </c>
      <c r="D243" s="105" t="s">
        <v>187</v>
      </c>
      <c r="E243" s="147">
        <v>1</v>
      </c>
      <c r="F243" s="146" t="s">
        <v>9</v>
      </c>
      <c r="G243" s="78" t="s">
        <v>185</v>
      </c>
      <c r="H243" s="78" t="s">
        <v>15</v>
      </c>
      <c r="I243" s="79" t="str">
        <f t="shared" si="25"/>
        <v>Feb</v>
      </c>
      <c r="J243" s="74">
        <f>IF(F243="USD", E243, E243 * IFERROR(VLOOKUP(F243, EXCHANGE_RATE!A:B, 2, FALSE), "Currency not found"))</f>
        <v>1</v>
      </c>
      <c r="K243" s="74">
        <f t="shared" si="19"/>
        <v>1</v>
      </c>
      <c r="L243" s="14">
        <f>IF(C243="MTS", B243, B243 * IFERROR(VLOOKUP(C243, 'QTY_CONVERSIONS '!A:B, 2, FALSE), "Units not found"))</f>
        <v>5.0000000000000001E-3</v>
      </c>
      <c r="M243" s="75">
        <f t="shared" si="18"/>
        <v>5</v>
      </c>
      <c r="N243" t="str">
        <f>IFERROR(VLOOKUP(D243, Product_Category!A:B, 2, FALSE), "Uncategorized")</f>
        <v>MCC</v>
      </c>
      <c r="O243" s="76">
        <f t="shared" si="20"/>
        <v>1</v>
      </c>
      <c r="P243" s="76">
        <f t="shared" si="21"/>
        <v>5.0000000000000001E-3</v>
      </c>
      <c r="Q243">
        <f t="shared" si="23"/>
        <v>2023</v>
      </c>
      <c r="R243" t="str">
        <f>IFERROR(VLOOKUP(G243,'Importer Name'!A:B, 2, FALSE), "")</f>
        <v>AZELIS INDIA</v>
      </c>
      <c r="S243" t="str">
        <f>IFERROR(VLOOKUP(H243,'Supplier name '!A:B, 2, FALSE), "")</f>
        <v>ITACEL FARMO</v>
      </c>
    </row>
    <row r="244" spans="1:19">
      <c r="A244" s="77" t="s">
        <v>183</v>
      </c>
      <c r="B244" s="145">
        <v>5</v>
      </c>
      <c r="C244" s="146" t="s">
        <v>7</v>
      </c>
      <c r="D244" s="105" t="s">
        <v>187</v>
      </c>
      <c r="E244" s="147">
        <v>1</v>
      </c>
      <c r="F244" s="146" t="s">
        <v>9</v>
      </c>
      <c r="G244" s="78" t="s">
        <v>185</v>
      </c>
      <c r="H244" s="78" t="s">
        <v>15</v>
      </c>
      <c r="I244" s="79" t="str">
        <f t="shared" si="25"/>
        <v>Feb</v>
      </c>
      <c r="J244" s="74">
        <f>IF(F244="USD", E244, E244 * IFERROR(VLOOKUP(F244, EXCHANGE_RATE!A:B, 2, FALSE), "Currency not found"))</f>
        <v>1</v>
      </c>
      <c r="K244" s="74">
        <f t="shared" si="19"/>
        <v>1</v>
      </c>
      <c r="L244" s="14">
        <f>IF(C244="MTS", B244, B244 * IFERROR(VLOOKUP(C244, 'QTY_CONVERSIONS '!A:B, 2, FALSE), "Units not found"))</f>
        <v>5.0000000000000001E-3</v>
      </c>
      <c r="M244" s="75">
        <f t="shared" si="18"/>
        <v>5</v>
      </c>
      <c r="N244" t="str">
        <f>IFERROR(VLOOKUP(D244, Product_Category!A:B, 2, FALSE), "Uncategorized")</f>
        <v>MCC</v>
      </c>
      <c r="O244" s="76">
        <f t="shared" si="20"/>
        <v>1</v>
      </c>
      <c r="P244" s="76">
        <f t="shared" si="21"/>
        <v>5.0000000000000001E-3</v>
      </c>
      <c r="Q244">
        <f t="shared" si="23"/>
        <v>2023</v>
      </c>
      <c r="R244" t="str">
        <f>IFERROR(VLOOKUP(G244,'Importer Name'!A:B, 2, FALSE), "")</f>
        <v>AZELIS INDIA</v>
      </c>
      <c r="S244" t="str">
        <f>IFERROR(VLOOKUP(H244,'Supplier name '!A:B, 2, FALSE), "")</f>
        <v>ITACEL FARMO</v>
      </c>
    </row>
    <row r="245" spans="1:19">
      <c r="A245" s="77" t="s">
        <v>183</v>
      </c>
      <c r="B245" s="145">
        <v>5</v>
      </c>
      <c r="C245" s="146" t="s">
        <v>7</v>
      </c>
      <c r="D245" s="105" t="s">
        <v>188</v>
      </c>
      <c r="E245" s="147">
        <v>1</v>
      </c>
      <c r="F245" s="146" t="s">
        <v>9</v>
      </c>
      <c r="G245" s="78" t="s">
        <v>185</v>
      </c>
      <c r="H245" s="78" t="s">
        <v>15</v>
      </c>
      <c r="I245" s="79" t="str">
        <f t="shared" si="25"/>
        <v>Feb</v>
      </c>
      <c r="J245" s="74">
        <f>IF(F245="USD", E245, E245 * IFERROR(VLOOKUP(F245, EXCHANGE_RATE!A:B, 2, FALSE), "Currency not found"))</f>
        <v>1</v>
      </c>
      <c r="K245" s="74">
        <f t="shared" si="19"/>
        <v>1</v>
      </c>
      <c r="L245" s="14">
        <f>IF(C245="MTS", B245, B245 * IFERROR(VLOOKUP(C245, 'QTY_CONVERSIONS '!A:B, 2, FALSE), "Units not found"))</f>
        <v>5.0000000000000001E-3</v>
      </c>
      <c r="M245" s="75">
        <f t="shared" si="18"/>
        <v>5</v>
      </c>
      <c r="N245" t="str">
        <f>IFERROR(VLOOKUP(D245, Product_Category!A:B, 2, FALSE), "Uncategorized")</f>
        <v>MCC</v>
      </c>
      <c r="O245" s="76">
        <f t="shared" si="20"/>
        <v>1</v>
      </c>
      <c r="P245" s="76">
        <f t="shared" si="21"/>
        <v>5.0000000000000001E-3</v>
      </c>
      <c r="Q245">
        <f t="shared" si="23"/>
        <v>2023</v>
      </c>
      <c r="R245" t="str">
        <f>IFERROR(VLOOKUP(G245,'Importer Name'!A:B, 2, FALSE), "")</f>
        <v>AZELIS INDIA</v>
      </c>
      <c r="S245" t="str">
        <f>IFERROR(VLOOKUP(H245,'Supplier name '!A:B, 2, FALSE), "")</f>
        <v>ITACEL FARMO</v>
      </c>
    </row>
    <row r="246" spans="1:19">
      <c r="A246" s="77" t="s">
        <v>183</v>
      </c>
      <c r="B246" s="145">
        <v>5</v>
      </c>
      <c r="C246" s="146" t="s">
        <v>7</v>
      </c>
      <c r="D246" s="105" t="s">
        <v>189</v>
      </c>
      <c r="E246" s="147">
        <v>1</v>
      </c>
      <c r="F246" s="146" t="s">
        <v>9</v>
      </c>
      <c r="G246" s="78" t="s">
        <v>185</v>
      </c>
      <c r="H246" s="78" t="s">
        <v>15</v>
      </c>
      <c r="I246" s="79" t="str">
        <f t="shared" si="25"/>
        <v>Feb</v>
      </c>
      <c r="J246" s="74">
        <f>IF(F246="USD", E246, E246 * IFERROR(VLOOKUP(F246, EXCHANGE_RATE!A:B, 2, FALSE), "Currency not found"))</f>
        <v>1</v>
      </c>
      <c r="K246" s="74">
        <f t="shared" si="19"/>
        <v>1</v>
      </c>
      <c r="L246" s="14">
        <f>IF(C246="MTS", B246, B246 * IFERROR(VLOOKUP(C246, 'QTY_CONVERSIONS '!A:B, 2, FALSE), "Units not found"))</f>
        <v>5.0000000000000001E-3</v>
      </c>
      <c r="M246" s="75">
        <f t="shared" si="18"/>
        <v>5</v>
      </c>
      <c r="N246" t="str">
        <f>IFERROR(VLOOKUP(D246, Product_Category!A:B, 2, FALSE), "Uncategorized")</f>
        <v>MCC</v>
      </c>
      <c r="O246" s="76">
        <f t="shared" si="20"/>
        <v>1</v>
      </c>
      <c r="P246" s="76">
        <f t="shared" si="21"/>
        <v>5.0000000000000001E-3</v>
      </c>
      <c r="Q246">
        <f t="shared" si="23"/>
        <v>2023</v>
      </c>
      <c r="R246" t="str">
        <f>IFERROR(VLOOKUP(G246,'Importer Name'!A:B, 2, FALSE), "")</f>
        <v>AZELIS INDIA</v>
      </c>
      <c r="S246" t="str">
        <f>IFERROR(VLOOKUP(H246,'Supplier name '!A:B, 2, FALSE), "")</f>
        <v>ITACEL FARMO</v>
      </c>
    </row>
    <row r="247" spans="1:19">
      <c r="A247" s="77" t="s">
        <v>183</v>
      </c>
      <c r="B247" s="145">
        <v>5</v>
      </c>
      <c r="C247" s="146" t="s">
        <v>7</v>
      </c>
      <c r="D247" s="105" t="s">
        <v>189</v>
      </c>
      <c r="E247" s="147">
        <v>1</v>
      </c>
      <c r="F247" s="146" t="s">
        <v>9</v>
      </c>
      <c r="G247" s="78" t="s">
        <v>185</v>
      </c>
      <c r="H247" s="78" t="s">
        <v>15</v>
      </c>
      <c r="I247" s="79" t="str">
        <f t="shared" si="25"/>
        <v>Feb</v>
      </c>
      <c r="J247" s="74">
        <f>IF(F247="USD", E247, E247 * IFERROR(VLOOKUP(F247, EXCHANGE_RATE!A:B, 2, FALSE), "Currency not found"))</f>
        <v>1</v>
      </c>
      <c r="K247" s="74">
        <f t="shared" si="19"/>
        <v>1</v>
      </c>
      <c r="L247" s="14">
        <f>IF(C247="MTS", B247, B247 * IFERROR(VLOOKUP(C247, 'QTY_CONVERSIONS '!A:B, 2, FALSE), "Units not found"))</f>
        <v>5.0000000000000001E-3</v>
      </c>
      <c r="M247" s="75">
        <f t="shared" si="18"/>
        <v>5</v>
      </c>
      <c r="N247" t="str">
        <f>IFERROR(VLOOKUP(D247, Product_Category!A:B, 2, FALSE), "Uncategorized")</f>
        <v>MCC</v>
      </c>
      <c r="O247" s="76">
        <f t="shared" si="20"/>
        <v>1</v>
      </c>
      <c r="P247" s="76">
        <f t="shared" si="21"/>
        <v>5.0000000000000001E-3</v>
      </c>
      <c r="Q247">
        <f t="shared" si="23"/>
        <v>2023</v>
      </c>
      <c r="R247" t="str">
        <f>IFERROR(VLOOKUP(G247,'Importer Name'!A:B, 2, FALSE), "")</f>
        <v>AZELIS INDIA</v>
      </c>
      <c r="S247" t="str">
        <f>IFERROR(VLOOKUP(H247,'Supplier name '!A:B, 2, FALSE), "")</f>
        <v>ITACEL FARMO</v>
      </c>
    </row>
    <row r="248" spans="1:19">
      <c r="A248" s="77" t="s">
        <v>183</v>
      </c>
      <c r="B248" s="145">
        <v>5</v>
      </c>
      <c r="C248" s="146" t="s">
        <v>7</v>
      </c>
      <c r="D248" s="105" t="s">
        <v>189</v>
      </c>
      <c r="E248" s="147">
        <v>1</v>
      </c>
      <c r="F248" s="146" t="s">
        <v>9</v>
      </c>
      <c r="G248" s="78" t="s">
        <v>185</v>
      </c>
      <c r="H248" s="78" t="s">
        <v>15</v>
      </c>
      <c r="I248" s="79" t="str">
        <f t="shared" si="25"/>
        <v>Feb</v>
      </c>
      <c r="J248" s="74">
        <f>IF(F248="USD", E248, E248 * IFERROR(VLOOKUP(F248, EXCHANGE_RATE!A:B, 2, FALSE), "Currency not found"))</f>
        <v>1</v>
      </c>
      <c r="K248" s="74">
        <f t="shared" si="19"/>
        <v>1</v>
      </c>
      <c r="L248" s="14">
        <f>IF(C248="MTS", B248, B248 * IFERROR(VLOOKUP(C248, 'QTY_CONVERSIONS '!A:B, 2, FALSE), "Units not found"))</f>
        <v>5.0000000000000001E-3</v>
      </c>
      <c r="M248" s="75">
        <f t="shared" si="18"/>
        <v>5</v>
      </c>
      <c r="N248" t="str">
        <f>IFERROR(VLOOKUP(D248, Product_Category!A:B, 2, FALSE), "Uncategorized")</f>
        <v>MCC</v>
      </c>
      <c r="O248" s="76">
        <f t="shared" si="20"/>
        <v>1</v>
      </c>
      <c r="P248" s="76">
        <f t="shared" si="21"/>
        <v>5.0000000000000001E-3</v>
      </c>
      <c r="Q248">
        <f t="shared" si="23"/>
        <v>2023</v>
      </c>
      <c r="R248" t="str">
        <f>IFERROR(VLOOKUP(G248,'Importer Name'!A:B, 2, FALSE), "")</f>
        <v>AZELIS INDIA</v>
      </c>
      <c r="S248" t="str">
        <f>IFERROR(VLOOKUP(H248,'Supplier name '!A:B, 2, FALSE), "")</f>
        <v>ITACEL FARMO</v>
      </c>
    </row>
    <row r="249" spans="1:19">
      <c r="A249" s="77" t="s">
        <v>183</v>
      </c>
      <c r="B249" s="145">
        <v>5</v>
      </c>
      <c r="C249" s="146" t="s">
        <v>7</v>
      </c>
      <c r="D249" s="105" t="s">
        <v>190</v>
      </c>
      <c r="E249" s="147">
        <v>1</v>
      </c>
      <c r="F249" s="146" t="s">
        <v>9</v>
      </c>
      <c r="G249" s="78" t="s">
        <v>185</v>
      </c>
      <c r="H249" s="78" t="s">
        <v>15</v>
      </c>
      <c r="I249" s="79" t="str">
        <f t="shared" si="25"/>
        <v>Feb</v>
      </c>
      <c r="J249" s="74">
        <f>IF(F249="USD", E249, E249 * IFERROR(VLOOKUP(F249, EXCHANGE_RATE!A:B, 2, FALSE), "Currency not found"))</f>
        <v>1</v>
      </c>
      <c r="K249" s="74">
        <f t="shared" si="19"/>
        <v>1</v>
      </c>
      <c r="L249" s="14">
        <f>IF(C249="MTS", B249, B249 * IFERROR(VLOOKUP(C249, 'QTY_CONVERSIONS '!A:B, 2, FALSE), "Units not found"))</f>
        <v>5.0000000000000001E-3</v>
      </c>
      <c r="M249" s="75">
        <f t="shared" si="18"/>
        <v>5</v>
      </c>
      <c r="N249" t="str">
        <f>IFERROR(VLOOKUP(D249, Product_Category!A:B, 2, FALSE), "Uncategorized")</f>
        <v>CROSCARMELLOSE SODIUM</v>
      </c>
      <c r="O249" s="76">
        <f t="shared" si="20"/>
        <v>1</v>
      </c>
      <c r="P249" s="76">
        <f t="shared" si="21"/>
        <v>5.0000000000000001E-3</v>
      </c>
      <c r="Q249">
        <f t="shared" si="23"/>
        <v>2023</v>
      </c>
      <c r="R249" t="str">
        <f>IFERROR(VLOOKUP(G249,'Importer Name'!A:B, 2, FALSE), "")</f>
        <v>AZELIS INDIA</v>
      </c>
      <c r="S249" t="str">
        <f>IFERROR(VLOOKUP(H249,'Supplier name '!A:B, 2, FALSE), "")</f>
        <v>ITACEL FARMO</v>
      </c>
    </row>
    <row r="250" spans="1:19">
      <c r="A250" s="77" t="s">
        <v>183</v>
      </c>
      <c r="B250" s="145">
        <v>5</v>
      </c>
      <c r="C250" s="146" t="s">
        <v>7</v>
      </c>
      <c r="D250" s="105" t="s">
        <v>190</v>
      </c>
      <c r="E250" s="147">
        <v>1</v>
      </c>
      <c r="F250" s="146" t="s">
        <v>9</v>
      </c>
      <c r="G250" s="78" t="s">
        <v>185</v>
      </c>
      <c r="H250" s="78" t="s">
        <v>15</v>
      </c>
      <c r="I250" s="79" t="str">
        <f t="shared" si="25"/>
        <v>Feb</v>
      </c>
      <c r="J250" s="74">
        <f>IF(F250="USD", E250, E250 * IFERROR(VLOOKUP(F250, EXCHANGE_RATE!A:B, 2, FALSE), "Currency not found"))</f>
        <v>1</v>
      </c>
      <c r="K250" s="74">
        <f t="shared" si="19"/>
        <v>1</v>
      </c>
      <c r="L250" s="14">
        <f>IF(C250="MTS", B250, B250 * IFERROR(VLOOKUP(C250, 'QTY_CONVERSIONS '!A:B, 2, FALSE), "Units not found"))</f>
        <v>5.0000000000000001E-3</v>
      </c>
      <c r="M250" s="75">
        <f t="shared" si="18"/>
        <v>5</v>
      </c>
      <c r="N250" t="str">
        <f>IFERROR(VLOOKUP(D250, Product_Category!A:B, 2, FALSE), "Uncategorized")</f>
        <v>CROSCARMELLOSE SODIUM</v>
      </c>
      <c r="O250" s="76">
        <f t="shared" si="20"/>
        <v>1</v>
      </c>
      <c r="P250" s="76">
        <f t="shared" si="21"/>
        <v>5.0000000000000001E-3</v>
      </c>
      <c r="Q250">
        <f t="shared" si="23"/>
        <v>2023</v>
      </c>
      <c r="R250" t="str">
        <f>IFERROR(VLOOKUP(G250,'Importer Name'!A:B, 2, FALSE), "")</f>
        <v>AZELIS INDIA</v>
      </c>
      <c r="S250" t="str">
        <f>IFERROR(VLOOKUP(H250,'Supplier name '!A:B, 2, FALSE), "")</f>
        <v>ITACEL FARMO</v>
      </c>
    </row>
    <row r="251" spans="1:19">
      <c r="A251" s="77" t="s">
        <v>183</v>
      </c>
      <c r="B251" s="145">
        <v>5</v>
      </c>
      <c r="C251" s="146" t="s">
        <v>7</v>
      </c>
      <c r="D251" s="105" t="s">
        <v>190</v>
      </c>
      <c r="E251" s="147">
        <v>1</v>
      </c>
      <c r="F251" s="146" t="s">
        <v>9</v>
      </c>
      <c r="G251" s="78" t="s">
        <v>185</v>
      </c>
      <c r="H251" s="78" t="s">
        <v>15</v>
      </c>
      <c r="I251" s="79" t="str">
        <f t="shared" si="25"/>
        <v>Feb</v>
      </c>
      <c r="J251" s="74">
        <f>IF(F251="USD", E251, E251 * IFERROR(VLOOKUP(F251, EXCHANGE_RATE!A:B, 2, FALSE), "Currency not found"))</f>
        <v>1</v>
      </c>
      <c r="K251" s="74">
        <f t="shared" si="19"/>
        <v>1</v>
      </c>
      <c r="L251" s="14">
        <f>IF(C251="MTS", B251, B251 * IFERROR(VLOOKUP(C251, 'QTY_CONVERSIONS '!A:B, 2, FALSE), "Units not found"))</f>
        <v>5.0000000000000001E-3</v>
      </c>
      <c r="M251" s="75">
        <f t="shared" si="18"/>
        <v>5</v>
      </c>
      <c r="N251" t="str">
        <f>IFERROR(VLOOKUP(D251, Product_Category!A:B, 2, FALSE), "Uncategorized")</f>
        <v>CROSCARMELLOSE SODIUM</v>
      </c>
      <c r="O251" s="76">
        <f t="shared" si="20"/>
        <v>1</v>
      </c>
      <c r="P251" s="76">
        <f t="shared" si="21"/>
        <v>5.0000000000000001E-3</v>
      </c>
      <c r="Q251">
        <f t="shared" si="23"/>
        <v>2023</v>
      </c>
      <c r="R251" t="str">
        <f>IFERROR(VLOOKUP(G251,'Importer Name'!A:B, 2, FALSE), "")</f>
        <v>AZELIS INDIA</v>
      </c>
      <c r="S251" t="str">
        <f>IFERROR(VLOOKUP(H251,'Supplier name '!A:B, 2, FALSE), "")</f>
        <v>ITACEL FARMO</v>
      </c>
    </row>
    <row r="252" spans="1:19">
      <c r="A252" s="77" t="s">
        <v>183</v>
      </c>
      <c r="B252" s="145">
        <v>5</v>
      </c>
      <c r="C252" s="146" t="s">
        <v>7</v>
      </c>
      <c r="D252" s="105" t="s">
        <v>191</v>
      </c>
      <c r="E252" s="147">
        <v>1</v>
      </c>
      <c r="F252" s="146" t="s">
        <v>9</v>
      </c>
      <c r="G252" s="78" t="s">
        <v>185</v>
      </c>
      <c r="H252" s="78" t="s">
        <v>15</v>
      </c>
      <c r="I252" s="79" t="str">
        <f t="shared" si="25"/>
        <v>Feb</v>
      </c>
      <c r="J252" s="74">
        <f>IF(F252="USD", E252, E252 * IFERROR(VLOOKUP(F252, EXCHANGE_RATE!A:B, 2, FALSE), "Currency not found"))</f>
        <v>1</v>
      </c>
      <c r="K252" s="74">
        <f t="shared" si="19"/>
        <v>1</v>
      </c>
      <c r="L252" s="14">
        <f>IF(C252="MTS", B252, B252 * IFERROR(VLOOKUP(C252, 'QTY_CONVERSIONS '!A:B, 2, FALSE), "Units not found"))</f>
        <v>5.0000000000000001E-3</v>
      </c>
      <c r="M252" s="75">
        <f t="shared" si="18"/>
        <v>5</v>
      </c>
      <c r="N252" t="str">
        <f>IFERROR(VLOOKUP(D252, Product_Category!A:B, 2, FALSE), "Uncategorized")</f>
        <v>MCC</v>
      </c>
      <c r="O252" s="76">
        <f t="shared" si="20"/>
        <v>1</v>
      </c>
      <c r="P252" s="76">
        <f t="shared" si="21"/>
        <v>5.0000000000000001E-3</v>
      </c>
      <c r="Q252">
        <f t="shared" si="23"/>
        <v>2023</v>
      </c>
      <c r="R252" t="str">
        <f>IFERROR(VLOOKUP(G252,'Importer Name'!A:B, 2, FALSE), "")</f>
        <v>AZELIS INDIA</v>
      </c>
      <c r="S252" t="str">
        <f>IFERROR(VLOOKUP(H252,'Supplier name '!A:B, 2, FALSE), "")</f>
        <v>ITACEL FARMO</v>
      </c>
    </row>
    <row r="253" spans="1:19">
      <c r="A253" s="77" t="s">
        <v>183</v>
      </c>
      <c r="B253" s="145">
        <v>5</v>
      </c>
      <c r="C253" s="146" t="s">
        <v>7</v>
      </c>
      <c r="D253" s="105" t="s">
        <v>191</v>
      </c>
      <c r="E253" s="147">
        <v>1</v>
      </c>
      <c r="F253" s="146" t="s">
        <v>9</v>
      </c>
      <c r="G253" s="78" t="s">
        <v>185</v>
      </c>
      <c r="H253" s="78" t="s">
        <v>15</v>
      </c>
      <c r="I253" s="79" t="str">
        <f t="shared" si="25"/>
        <v>Feb</v>
      </c>
      <c r="J253" s="74">
        <f>IF(F253="USD", E253, E253 * IFERROR(VLOOKUP(F253, EXCHANGE_RATE!A:B, 2, FALSE), "Currency not found"))</f>
        <v>1</v>
      </c>
      <c r="K253" s="74">
        <f t="shared" si="19"/>
        <v>1</v>
      </c>
      <c r="L253" s="14">
        <f>IF(C253="MTS", B253, B253 * IFERROR(VLOOKUP(C253, 'QTY_CONVERSIONS '!A:B, 2, FALSE), "Units not found"))</f>
        <v>5.0000000000000001E-3</v>
      </c>
      <c r="M253" s="75">
        <f t="shared" si="18"/>
        <v>5</v>
      </c>
      <c r="N253" t="str">
        <f>IFERROR(VLOOKUP(D253, Product_Category!A:B, 2, FALSE), "Uncategorized")</f>
        <v>MCC</v>
      </c>
      <c r="O253" s="76">
        <f t="shared" si="20"/>
        <v>1</v>
      </c>
      <c r="P253" s="76">
        <f t="shared" si="21"/>
        <v>5.0000000000000001E-3</v>
      </c>
      <c r="Q253">
        <f t="shared" si="23"/>
        <v>2023</v>
      </c>
      <c r="R253" t="str">
        <f>IFERROR(VLOOKUP(G253,'Importer Name'!A:B, 2, FALSE), "")</f>
        <v>AZELIS INDIA</v>
      </c>
      <c r="S253" t="str">
        <f>IFERROR(VLOOKUP(H253,'Supplier name '!A:B, 2, FALSE), "")</f>
        <v>ITACEL FARMO</v>
      </c>
    </row>
    <row r="254" spans="1:19">
      <c r="A254" s="77" t="s">
        <v>183</v>
      </c>
      <c r="B254" s="145">
        <v>5</v>
      </c>
      <c r="C254" s="146" t="s">
        <v>7</v>
      </c>
      <c r="D254" s="105" t="s">
        <v>191</v>
      </c>
      <c r="E254" s="147">
        <v>1</v>
      </c>
      <c r="F254" s="146" t="s">
        <v>9</v>
      </c>
      <c r="G254" s="78" t="s">
        <v>185</v>
      </c>
      <c r="H254" s="78" t="s">
        <v>15</v>
      </c>
      <c r="I254" s="79" t="str">
        <f t="shared" si="25"/>
        <v>Feb</v>
      </c>
      <c r="J254" s="74">
        <f>IF(F254="USD", E254, E254 * IFERROR(VLOOKUP(F254, EXCHANGE_RATE!A:B, 2, FALSE), "Currency not found"))</f>
        <v>1</v>
      </c>
      <c r="K254" s="74">
        <f t="shared" si="19"/>
        <v>1</v>
      </c>
      <c r="L254" s="14">
        <f>IF(C254="MTS", B254, B254 * IFERROR(VLOOKUP(C254, 'QTY_CONVERSIONS '!A:B, 2, FALSE), "Units not found"))</f>
        <v>5.0000000000000001E-3</v>
      </c>
      <c r="M254" s="75">
        <f t="shared" si="18"/>
        <v>5</v>
      </c>
      <c r="N254" t="str">
        <f>IFERROR(VLOOKUP(D254, Product_Category!A:B, 2, FALSE), "Uncategorized")</f>
        <v>MCC</v>
      </c>
      <c r="O254" s="76">
        <f t="shared" si="20"/>
        <v>1</v>
      </c>
      <c r="P254" s="76">
        <f t="shared" si="21"/>
        <v>5.0000000000000001E-3</v>
      </c>
      <c r="Q254">
        <f t="shared" si="23"/>
        <v>2023</v>
      </c>
      <c r="R254" t="str">
        <f>IFERROR(VLOOKUP(G254,'Importer Name'!A:B, 2, FALSE), "")</f>
        <v>AZELIS INDIA</v>
      </c>
      <c r="S254" t="str">
        <f>IFERROR(VLOOKUP(H254,'Supplier name '!A:B, 2, FALSE), "")</f>
        <v>ITACEL FARMO</v>
      </c>
    </row>
    <row r="255" spans="1:19">
      <c r="A255" s="77" t="s">
        <v>183</v>
      </c>
      <c r="B255" s="145">
        <v>5</v>
      </c>
      <c r="C255" s="146" t="s">
        <v>7</v>
      </c>
      <c r="D255" s="105" t="s">
        <v>191</v>
      </c>
      <c r="E255" s="147">
        <v>1</v>
      </c>
      <c r="F255" s="146" t="s">
        <v>9</v>
      </c>
      <c r="G255" s="78" t="s">
        <v>185</v>
      </c>
      <c r="H255" s="78" t="s">
        <v>15</v>
      </c>
      <c r="I255" s="79" t="str">
        <f t="shared" si="25"/>
        <v>Feb</v>
      </c>
      <c r="J255" s="74">
        <f>IF(F255="USD", E255, E255 * IFERROR(VLOOKUP(F255, EXCHANGE_RATE!A:B, 2, FALSE), "Currency not found"))</f>
        <v>1</v>
      </c>
      <c r="K255" s="74">
        <f t="shared" si="19"/>
        <v>1</v>
      </c>
      <c r="L255" s="14">
        <f>IF(C255="MTS", B255, B255 * IFERROR(VLOOKUP(C255, 'QTY_CONVERSIONS '!A:B, 2, FALSE), "Units not found"))</f>
        <v>5.0000000000000001E-3</v>
      </c>
      <c r="M255" s="75">
        <f t="shared" si="18"/>
        <v>5</v>
      </c>
      <c r="N255" t="str">
        <f>IFERROR(VLOOKUP(D255, Product_Category!A:B, 2, FALSE), "Uncategorized")</f>
        <v>MCC</v>
      </c>
      <c r="O255" s="76">
        <f t="shared" si="20"/>
        <v>1</v>
      </c>
      <c r="P255" s="76">
        <f t="shared" si="21"/>
        <v>5.0000000000000001E-3</v>
      </c>
      <c r="Q255">
        <f t="shared" si="23"/>
        <v>2023</v>
      </c>
      <c r="R255" t="str">
        <f>IFERROR(VLOOKUP(G255,'Importer Name'!A:B, 2, FALSE), "")</f>
        <v>AZELIS INDIA</v>
      </c>
      <c r="S255" t="str">
        <f>IFERROR(VLOOKUP(H255,'Supplier name '!A:B, 2, FALSE), "")</f>
        <v>ITACEL FARMO</v>
      </c>
    </row>
    <row r="256" spans="1:19">
      <c r="A256" s="72" t="s">
        <v>183</v>
      </c>
      <c r="B256" s="148">
        <v>20000</v>
      </c>
      <c r="C256" s="149" t="s">
        <v>7</v>
      </c>
      <c r="D256" s="109" t="s">
        <v>186</v>
      </c>
      <c r="E256" s="150">
        <v>2.48</v>
      </c>
      <c r="F256" s="149" t="s">
        <v>1718</v>
      </c>
      <c r="G256" s="80" t="s">
        <v>185</v>
      </c>
      <c r="H256" s="80" t="s">
        <v>192</v>
      </c>
      <c r="I256" s="79" t="str">
        <f t="shared" si="25"/>
        <v>Feb</v>
      </c>
      <c r="J256" s="74">
        <f>IF(F256="USD", E256, E256 * IFERROR(VLOOKUP(F256, EXCHANGE_RATE!A:B, 2, FALSE), "Currency not found"))</f>
        <v>2.6536</v>
      </c>
      <c r="K256" s="74">
        <f t="shared" si="19"/>
        <v>2.6599999999999997</v>
      </c>
      <c r="L256" s="14">
        <f>IF(C256="MTS", B256, B256 * IFERROR(VLOOKUP(C256, 'QTY_CONVERSIONS '!A:B, 2, FALSE), "Units not found"))</f>
        <v>20</v>
      </c>
      <c r="M256" s="75">
        <f t="shared" si="18"/>
        <v>53199.999999999993</v>
      </c>
      <c r="N256" t="str">
        <f>IFERROR(VLOOKUP(D256, Product_Category!A:B, 2, FALSE), "Uncategorized")</f>
        <v>MCC</v>
      </c>
      <c r="O256" s="76">
        <f t="shared" si="20"/>
        <v>2.6599999999999997</v>
      </c>
      <c r="P256" s="76">
        <f t="shared" si="21"/>
        <v>53.199999999999996</v>
      </c>
      <c r="Q256">
        <f t="shared" si="23"/>
        <v>2023</v>
      </c>
      <c r="R256" t="str">
        <f>IFERROR(VLOOKUP(G256,'Importer Name'!A:B, 2, FALSE), "")</f>
        <v>AZELIS INDIA</v>
      </c>
      <c r="S256" t="str">
        <f>IFERROR(VLOOKUP(H256,'Supplier name '!A:B, 2, FALSE), "")</f>
        <v>M S ITACE</v>
      </c>
    </row>
    <row r="257" spans="1:19">
      <c r="A257" s="77" t="s">
        <v>193</v>
      </c>
      <c r="B257" s="145">
        <v>18000</v>
      </c>
      <c r="C257" s="146" t="s">
        <v>7</v>
      </c>
      <c r="D257" s="105" t="s">
        <v>19</v>
      </c>
      <c r="E257" s="147">
        <v>4.3098999999999998</v>
      </c>
      <c r="F257" s="146" t="s">
        <v>9</v>
      </c>
      <c r="G257" s="78" t="s">
        <v>22</v>
      </c>
      <c r="H257" s="78" t="s">
        <v>21</v>
      </c>
      <c r="I257" s="79" t="str">
        <f t="shared" si="25"/>
        <v>Feb</v>
      </c>
      <c r="J257" s="74">
        <f>IF(F257="USD", E257, E257 * IFERROR(VLOOKUP(F257, EXCHANGE_RATE!A:B, 2, FALSE), "Currency not found"))</f>
        <v>4.3098999999999998</v>
      </c>
      <c r="K257" s="74">
        <f t="shared" si="19"/>
        <v>4.3099999999999996</v>
      </c>
      <c r="L257" s="14">
        <f>IF(C257="MTS", B257, B257 * IFERROR(VLOOKUP(C257, 'QTY_CONVERSIONS '!A:B, 2, FALSE), "Units not found"))</f>
        <v>18</v>
      </c>
      <c r="M257" s="75">
        <f t="shared" si="18"/>
        <v>77580</v>
      </c>
      <c r="N257" t="str">
        <f>IFERROR(VLOOKUP(D257, Product_Category!A:B, 2, FALSE), "Uncategorized")</f>
        <v>CMC</v>
      </c>
      <c r="O257" s="76">
        <f t="shared" si="20"/>
        <v>4.3099999999999996</v>
      </c>
      <c r="P257" s="76">
        <f t="shared" si="21"/>
        <v>77.58</v>
      </c>
      <c r="Q257">
        <f t="shared" si="23"/>
        <v>2023</v>
      </c>
      <c r="R257" t="str">
        <f>IFERROR(VLOOKUP(G257,'Importer Name'!A:B, 2, FALSE), "")</f>
        <v>BENTEC ORGANO</v>
      </c>
      <c r="S257" t="str">
        <f>IFERROR(VLOOKUP(H257,'Supplier name '!A:B, 2, FALSE), "")</f>
        <v>ANQIU EAGLE</v>
      </c>
    </row>
    <row r="258" spans="1:19">
      <c r="A258" s="77" t="s">
        <v>193</v>
      </c>
      <c r="B258" s="145">
        <v>6000</v>
      </c>
      <c r="C258" s="146" t="s">
        <v>7</v>
      </c>
      <c r="D258" s="105" t="s">
        <v>19</v>
      </c>
      <c r="E258" s="147">
        <v>3.9599000000000002</v>
      </c>
      <c r="F258" s="146" t="s">
        <v>9</v>
      </c>
      <c r="G258" s="78" t="s">
        <v>194</v>
      </c>
      <c r="H258" s="78" t="s">
        <v>21</v>
      </c>
      <c r="I258" s="79" t="str">
        <f t="shared" si="25"/>
        <v>Feb</v>
      </c>
      <c r="J258" s="74">
        <f>IF(F258="USD", E258, E258 * IFERROR(VLOOKUP(F258, EXCHANGE_RATE!A:B, 2, FALSE), "Currency not found"))</f>
        <v>3.9599000000000002</v>
      </c>
      <c r="K258" s="74">
        <f t="shared" si="19"/>
        <v>3.96</v>
      </c>
      <c r="L258" s="14">
        <f>IF(C258="MTS", B258, B258 * IFERROR(VLOOKUP(C258, 'QTY_CONVERSIONS '!A:B, 2, FALSE), "Units not found"))</f>
        <v>6</v>
      </c>
      <c r="M258" s="75">
        <f t="shared" ref="M258:M321" si="26">B258*K258</f>
        <v>23760</v>
      </c>
      <c r="N258" t="str">
        <f>IFERROR(VLOOKUP(D258, Product_Category!A:B, 2, FALSE), "Uncategorized")</f>
        <v>CMC</v>
      </c>
      <c r="O258" s="76">
        <f t="shared" si="20"/>
        <v>3.96</v>
      </c>
      <c r="P258" s="76">
        <f t="shared" si="21"/>
        <v>23.759999999999998</v>
      </c>
      <c r="Q258">
        <f t="shared" si="23"/>
        <v>2023</v>
      </c>
      <c r="R258" t="str">
        <f>IFERROR(VLOOKUP(G258,'Importer Name'!A:B, 2, FALSE), "")</f>
        <v>GUNJAN SHAH</v>
      </c>
      <c r="S258" t="str">
        <f>IFERROR(VLOOKUP(H258,'Supplier name '!A:B, 2, FALSE), "")</f>
        <v>ANQIU EAGLE</v>
      </c>
    </row>
    <row r="259" spans="1:19">
      <c r="A259" s="77" t="s">
        <v>193</v>
      </c>
      <c r="B259" s="145">
        <v>18000</v>
      </c>
      <c r="C259" s="146" t="s">
        <v>7</v>
      </c>
      <c r="D259" s="105" t="s">
        <v>19</v>
      </c>
      <c r="E259" s="147">
        <v>3.9499</v>
      </c>
      <c r="F259" s="146" t="s">
        <v>9</v>
      </c>
      <c r="G259" s="78" t="s">
        <v>51</v>
      </c>
      <c r="H259" s="78" t="s">
        <v>21</v>
      </c>
      <c r="I259" s="79" t="str">
        <f t="shared" si="25"/>
        <v>Feb</v>
      </c>
      <c r="J259" s="74">
        <f>IF(F259="USD", E259, E259 * IFERROR(VLOOKUP(F259, EXCHANGE_RATE!A:B, 2, FALSE), "Currency not found"))</f>
        <v>3.9499</v>
      </c>
      <c r="K259" s="74">
        <f t="shared" ref="K259:K322" si="27">ROUNDUP(J259,2)</f>
        <v>3.9499999999999997</v>
      </c>
      <c r="L259" s="14">
        <f>IF(C259="MTS", B259, B259 * IFERROR(VLOOKUP(C259, 'QTY_CONVERSIONS '!A:B, 2, FALSE), "Units not found"))</f>
        <v>18</v>
      </c>
      <c r="M259" s="75">
        <f t="shared" si="26"/>
        <v>71100</v>
      </c>
      <c r="N259" t="str">
        <f>IFERROR(VLOOKUP(D259, Product_Category!A:B, 2, FALSE), "Uncategorized")</f>
        <v>CMC</v>
      </c>
      <c r="O259" s="76">
        <f t="shared" ref="O259:O322" si="28">K259</f>
        <v>3.9499999999999997</v>
      </c>
      <c r="P259" s="76">
        <f t="shared" ref="P259:P322" si="29">L259*O259</f>
        <v>71.099999999999994</v>
      </c>
      <c r="Q259">
        <f t="shared" si="23"/>
        <v>2023</v>
      </c>
      <c r="R259" t="str">
        <f>IFERROR(VLOOKUP(G259,'Importer Name'!A:B, 2, FALSE), "")</f>
        <v>PERRY IMPEX</v>
      </c>
      <c r="S259" t="str">
        <f>IFERROR(VLOOKUP(H259,'Supplier name '!A:B, 2, FALSE), "")</f>
        <v>ANQIU EAGLE</v>
      </c>
    </row>
    <row r="260" spans="1:19">
      <c r="A260" s="77" t="s">
        <v>193</v>
      </c>
      <c r="B260" s="145">
        <v>2000</v>
      </c>
      <c r="C260" s="146" t="s">
        <v>7</v>
      </c>
      <c r="D260" s="105" t="s">
        <v>19</v>
      </c>
      <c r="E260" s="147">
        <v>4.9499000000000004</v>
      </c>
      <c r="F260" s="146" t="s">
        <v>9</v>
      </c>
      <c r="G260" s="78" t="s">
        <v>28</v>
      </c>
      <c r="H260" s="78" t="s">
        <v>27</v>
      </c>
      <c r="I260" s="79" t="str">
        <f t="shared" si="25"/>
        <v>Feb</v>
      </c>
      <c r="J260" s="74">
        <f>IF(F260="USD", E260, E260 * IFERROR(VLOOKUP(F260, EXCHANGE_RATE!A:B, 2, FALSE), "Currency not found"))</f>
        <v>4.9499000000000004</v>
      </c>
      <c r="K260" s="74">
        <f t="shared" si="27"/>
        <v>4.95</v>
      </c>
      <c r="L260" s="14">
        <f>IF(C260="MTS", B260, B260 * IFERROR(VLOOKUP(C260, 'QTY_CONVERSIONS '!A:B, 2, FALSE), "Units not found"))</f>
        <v>2</v>
      </c>
      <c r="M260" s="75">
        <f t="shared" si="26"/>
        <v>9900</v>
      </c>
      <c r="N260" t="str">
        <f>IFERROR(VLOOKUP(D260, Product_Category!A:B, 2, FALSE), "Uncategorized")</f>
        <v>CMC</v>
      </c>
      <c r="O260" s="76">
        <f t="shared" si="28"/>
        <v>4.95</v>
      </c>
      <c r="P260" s="76">
        <f t="shared" si="29"/>
        <v>9.9</v>
      </c>
      <c r="Q260">
        <f t="shared" ref="Q260:Q323" si="30">Q259</f>
        <v>2023</v>
      </c>
      <c r="R260" t="str">
        <f>IFERROR(VLOOKUP(G260,'Importer Name'!A:B, 2, FALSE), "")</f>
        <v>DAFFODIL PHARMA</v>
      </c>
      <c r="S260" t="str">
        <f>IFERROR(VLOOKUP(H260,'Supplier name '!A:B, 2, FALSE), "")</f>
        <v>CHANGSHU WEALTHY</v>
      </c>
    </row>
    <row r="261" spans="1:19">
      <c r="A261" s="77" t="s">
        <v>193</v>
      </c>
      <c r="B261" s="145">
        <v>10000</v>
      </c>
      <c r="C261" s="146" t="s">
        <v>7</v>
      </c>
      <c r="D261" s="105" t="s">
        <v>19</v>
      </c>
      <c r="E261" s="147">
        <v>2.8999000000000001</v>
      </c>
      <c r="F261" s="146" t="s">
        <v>9</v>
      </c>
      <c r="G261" s="78" t="s">
        <v>28</v>
      </c>
      <c r="H261" s="78" t="s">
        <v>27</v>
      </c>
      <c r="I261" s="79" t="str">
        <f t="shared" si="25"/>
        <v>Feb</v>
      </c>
      <c r="J261" s="74">
        <f>IF(F261="USD", E261, E261 * IFERROR(VLOOKUP(F261, EXCHANGE_RATE!A:B, 2, FALSE), "Currency not found"))</f>
        <v>2.8999000000000001</v>
      </c>
      <c r="K261" s="74">
        <f t="shared" si="27"/>
        <v>2.9</v>
      </c>
      <c r="L261" s="14">
        <f>IF(C261="MTS", B261, B261 * IFERROR(VLOOKUP(C261, 'QTY_CONVERSIONS '!A:B, 2, FALSE), "Units not found"))</f>
        <v>10</v>
      </c>
      <c r="M261" s="75">
        <f t="shared" si="26"/>
        <v>29000</v>
      </c>
      <c r="N261" t="str">
        <f>IFERROR(VLOOKUP(D261, Product_Category!A:B, 2, FALSE), "Uncategorized")</f>
        <v>CMC</v>
      </c>
      <c r="O261" s="76">
        <f t="shared" si="28"/>
        <v>2.9</v>
      </c>
      <c r="P261" s="76">
        <f t="shared" si="29"/>
        <v>29</v>
      </c>
      <c r="Q261">
        <f t="shared" si="30"/>
        <v>2023</v>
      </c>
      <c r="R261" t="str">
        <f>IFERROR(VLOOKUP(G261,'Importer Name'!A:B, 2, FALSE), "")</f>
        <v>DAFFODIL PHARMA</v>
      </c>
      <c r="S261" t="str">
        <f>IFERROR(VLOOKUP(H261,'Supplier name '!A:B, 2, FALSE), "")</f>
        <v>CHANGSHU WEALTHY</v>
      </c>
    </row>
    <row r="262" spans="1:19">
      <c r="A262" s="77" t="s">
        <v>193</v>
      </c>
      <c r="B262" s="145">
        <v>5000</v>
      </c>
      <c r="C262" s="146" t="s">
        <v>7</v>
      </c>
      <c r="D262" s="105" t="s">
        <v>19</v>
      </c>
      <c r="E262" s="147">
        <v>2.9998999999999998</v>
      </c>
      <c r="F262" s="146" t="s">
        <v>9</v>
      </c>
      <c r="G262" s="78" t="s">
        <v>28</v>
      </c>
      <c r="H262" s="78" t="s">
        <v>27</v>
      </c>
      <c r="I262" s="79" t="str">
        <f t="shared" si="25"/>
        <v>Feb</v>
      </c>
      <c r="J262" s="74">
        <f>IF(F262="USD", E262, E262 * IFERROR(VLOOKUP(F262, EXCHANGE_RATE!A:B, 2, FALSE), "Currency not found"))</f>
        <v>2.9998999999999998</v>
      </c>
      <c r="K262" s="74">
        <f t="shared" si="27"/>
        <v>3</v>
      </c>
      <c r="L262" s="14">
        <f>IF(C262="MTS", B262, B262 * IFERROR(VLOOKUP(C262, 'QTY_CONVERSIONS '!A:B, 2, FALSE), "Units not found"))</f>
        <v>5</v>
      </c>
      <c r="M262" s="75">
        <f t="shared" si="26"/>
        <v>15000</v>
      </c>
      <c r="N262" t="str">
        <f>IFERROR(VLOOKUP(D262, Product_Category!A:B, 2, FALSE), "Uncategorized")</f>
        <v>CMC</v>
      </c>
      <c r="O262" s="76">
        <f t="shared" si="28"/>
        <v>3</v>
      </c>
      <c r="P262" s="76">
        <f t="shared" si="29"/>
        <v>15</v>
      </c>
      <c r="Q262">
        <f t="shared" si="30"/>
        <v>2023</v>
      </c>
      <c r="R262" t="str">
        <f>IFERROR(VLOOKUP(G262,'Importer Name'!A:B, 2, FALSE), "")</f>
        <v>DAFFODIL PHARMA</v>
      </c>
      <c r="S262" t="str">
        <f>IFERROR(VLOOKUP(H262,'Supplier name '!A:B, 2, FALSE), "")</f>
        <v>CHANGSHU WEALTHY</v>
      </c>
    </row>
    <row r="263" spans="1:19">
      <c r="A263" s="77" t="s">
        <v>193</v>
      </c>
      <c r="B263" s="145">
        <v>17000</v>
      </c>
      <c r="C263" s="146" t="s">
        <v>7</v>
      </c>
      <c r="D263" s="105" t="s">
        <v>19</v>
      </c>
      <c r="E263" s="147">
        <v>4.8998999999999997</v>
      </c>
      <c r="F263" s="146" t="s">
        <v>9</v>
      </c>
      <c r="G263" s="78" t="s">
        <v>195</v>
      </c>
      <c r="H263" s="78" t="s">
        <v>27</v>
      </c>
      <c r="I263" s="79" t="str">
        <f t="shared" si="25"/>
        <v>Feb</v>
      </c>
      <c r="J263" s="74">
        <f>IF(F263="USD", E263, E263 * IFERROR(VLOOKUP(F263, EXCHANGE_RATE!A:B, 2, FALSE), "Currency not found"))</f>
        <v>4.8998999999999997</v>
      </c>
      <c r="K263" s="74">
        <f t="shared" si="27"/>
        <v>4.8999999999999995</v>
      </c>
      <c r="L263" s="14">
        <f>IF(C263="MTS", B263, B263 * IFERROR(VLOOKUP(C263, 'QTY_CONVERSIONS '!A:B, 2, FALSE), "Units not found"))</f>
        <v>17</v>
      </c>
      <c r="M263" s="75">
        <f t="shared" si="26"/>
        <v>83299.999999999985</v>
      </c>
      <c r="N263" t="str">
        <f>IFERROR(VLOOKUP(D263, Product_Category!A:B, 2, FALSE), "Uncategorized")</f>
        <v>CMC</v>
      </c>
      <c r="O263" s="76">
        <f t="shared" si="28"/>
        <v>4.8999999999999995</v>
      </c>
      <c r="P263" s="76">
        <f t="shared" si="29"/>
        <v>83.3</v>
      </c>
      <c r="Q263">
        <f t="shared" si="30"/>
        <v>2023</v>
      </c>
      <c r="R263" t="str">
        <f>IFERROR(VLOOKUP(G263,'Importer Name'!A:B, 2, FALSE), "")</f>
        <v>CARGILL INDIA</v>
      </c>
      <c r="S263" t="str">
        <f>IFERROR(VLOOKUP(H263,'Supplier name '!A:B, 2, FALSE), "")</f>
        <v>CHANGSHU WEALTHY</v>
      </c>
    </row>
    <row r="264" spans="1:19">
      <c r="A264" s="77" t="s">
        <v>193</v>
      </c>
      <c r="B264" s="145">
        <v>17000</v>
      </c>
      <c r="C264" s="146" t="s">
        <v>7</v>
      </c>
      <c r="D264" s="105" t="s">
        <v>19</v>
      </c>
      <c r="E264" s="147">
        <v>4.8998999999999997</v>
      </c>
      <c r="F264" s="146" t="s">
        <v>9</v>
      </c>
      <c r="G264" s="78" t="s">
        <v>195</v>
      </c>
      <c r="H264" s="78" t="s">
        <v>27</v>
      </c>
      <c r="I264" s="79" t="str">
        <f t="shared" si="25"/>
        <v>Feb</v>
      </c>
      <c r="J264" s="74">
        <f>IF(F264="USD", E264, E264 * IFERROR(VLOOKUP(F264, EXCHANGE_RATE!A:B, 2, FALSE), "Currency not found"))</f>
        <v>4.8998999999999997</v>
      </c>
      <c r="K264" s="74">
        <f t="shared" si="27"/>
        <v>4.8999999999999995</v>
      </c>
      <c r="L264" s="14">
        <f>IF(C264="MTS", B264, B264 * IFERROR(VLOOKUP(C264, 'QTY_CONVERSIONS '!A:B, 2, FALSE), "Units not found"))</f>
        <v>17</v>
      </c>
      <c r="M264" s="75">
        <f t="shared" si="26"/>
        <v>83299.999999999985</v>
      </c>
      <c r="N264" t="str">
        <f>IFERROR(VLOOKUP(D264, Product_Category!A:B, 2, FALSE), "Uncategorized")</f>
        <v>CMC</v>
      </c>
      <c r="O264" s="76">
        <f t="shared" si="28"/>
        <v>4.8999999999999995</v>
      </c>
      <c r="P264" s="76">
        <f t="shared" si="29"/>
        <v>83.3</v>
      </c>
      <c r="Q264">
        <f t="shared" si="30"/>
        <v>2023</v>
      </c>
      <c r="R264" t="str">
        <f>IFERROR(VLOOKUP(G264,'Importer Name'!A:B, 2, FALSE), "")</f>
        <v>CARGILL INDIA</v>
      </c>
      <c r="S264" t="str">
        <f>IFERROR(VLOOKUP(H264,'Supplier name '!A:B, 2, FALSE), "")</f>
        <v>CHANGSHU WEALTHY</v>
      </c>
    </row>
    <row r="265" spans="1:19">
      <c r="A265" s="77" t="s">
        <v>193</v>
      </c>
      <c r="B265" s="145">
        <v>17000</v>
      </c>
      <c r="C265" s="146" t="s">
        <v>7</v>
      </c>
      <c r="D265" s="105" t="s">
        <v>19</v>
      </c>
      <c r="E265" s="147">
        <v>4.8998999999999997</v>
      </c>
      <c r="F265" s="146" t="s">
        <v>9</v>
      </c>
      <c r="G265" s="78" t="s">
        <v>195</v>
      </c>
      <c r="H265" s="78" t="s">
        <v>27</v>
      </c>
      <c r="I265" s="79" t="str">
        <f t="shared" si="25"/>
        <v>Feb</v>
      </c>
      <c r="J265" s="74">
        <f>IF(F265="USD", E265, E265 * IFERROR(VLOOKUP(F265, EXCHANGE_RATE!A:B, 2, FALSE), "Currency not found"))</f>
        <v>4.8998999999999997</v>
      </c>
      <c r="K265" s="74">
        <f t="shared" si="27"/>
        <v>4.8999999999999995</v>
      </c>
      <c r="L265" s="14">
        <f>IF(C265="MTS", B265, B265 * IFERROR(VLOOKUP(C265, 'QTY_CONVERSIONS '!A:B, 2, FALSE), "Units not found"))</f>
        <v>17</v>
      </c>
      <c r="M265" s="75">
        <f t="shared" si="26"/>
        <v>83299.999999999985</v>
      </c>
      <c r="N265" t="str">
        <f>IFERROR(VLOOKUP(D265, Product_Category!A:B, 2, FALSE), "Uncategorized")</f>
        <v>CMC</v>
      </c>
      <c r="O265" s="76">
        <f t="shared" si="28"/>
        <v>4.8999999999999995</v>
      </c>
      <c r="P265" s="76">
        <f t="shared" si="29"/>
        <v>83.3</v>
      </c>
      <c r="Q265">
        <f t="shared" si="30"/>
        <v>2023</v>
      </c>
      <c r="R265" t="str">
        <f>IFERROR(VLOOKUP(G265,'Importer Name'!A:B, 2, FALSE), "")</f>
        <v>CARGILL INDIA</v>
      </c>
      <c r="S265" t="str">
        <f>IFERROR(VLOOKUP(H265,'Supplier name '!A:B, 2, FALSE), "")</f>
        <v>CHANGSHU WEALTHY</v>
      </c>
    </row>
    <row r="266" spans="1:19">
      <c r="A266" s="77" t="s">
        <v>193</v>
      </c>
      <c r="B266" s="145">
        <v>9000</v>
      </c>
      <c r="C266" s="146" t="s">
        <v>7</v>
      </c>
      <c r="D266" s="105" t="s">
        <v>19</v>
      </c>
      <c r="E266" s="147">
        <v>4.4199000000000002</v>
      </c>
      <c r="F266" s="146" t="s">
        <v>9</v>
      </c>
      <c r="G266" s="78" t="s">
        <v>196</v>
      </c>
      <c r="H266" s="78" t="s">
        <v>27</v>
      </c>
      <c r="I266" s="79" t="str">
        <f t="shared" si="25"/>
        <v>Feb</v>
      </c>
      <c r="J266" s="74">
        <f>IF(F266="USD", E266, E266 * IFERROR(VLOOKUP(F266, EXCHANGE_RATE!A:B, 2, FALSE), "Currency not found"))</f>
        <v>4.4199000000000002</v>
      </c>
      <c r="K266" s="74">
        <f t="shared" si="27"/>
        <v>4.42</v>
      </c>
      <c r="L266" s="14">
        <f>IF(C266="MTS", B266, B266 * IFERROR(VLOOKUP(C266, 'QTY_CONVERSIONS '!A:B, 2, FALSE), "Units not found"))</f>
        <v>9</v>
      </c>
      <c r="M266" s="75">
        <f t="shared" si="26"/>
        <v>39780</v>
      </c>
      <c r="N266" t="str">
        <f>IFERROR(VLOOKUP(D266, Product_Category!A:B, 2, FALSE), "Uncategorized")</f>
        <v>CMC</v>
      </c>
      <c r="O266" s="76">
        <f t="shared" si="28"/>
        <v>4.42</v>
      </c>
      <c r="P266" s="76">
        <f t="shared" si="29"/>
        <v>39.78</v>
      </c>
      <c r="Q266">
        <f t="shared" si="30"/>
        <v>2023</v>
      </c>
      <c r="R266" t="str">
        <f>IFERROR(VLOOKUP(G266,'Importer Name'!A:B, 2, FALSE), "")</f>
        <v>DANISCO INDIA</v>
      </c>
      <c r="S266" t="str">
        <f>IFERROR(VLOOKUP(H266,'Supplier name '!A:B, 2, FALSE), "")</f>
        <v>CHANGSHU WEALTHY</v>
      </c>
    </row>
    <row r="267" spans="1:19">
      <c r="A267" s="77" t="s">
        <v>193</v>
      </c>
      <c r="B267" s="145">
        <v>6000</v>
      </c>
      <c r="C267" s="146" t="s">
        <v>7</v>
      </c>
      <c r="D267" s="105" t="s">
        <v>19</v>
      </c>
      <c r="E267" s="147">
        <v>4.9499000000000004</v>
      </c>
      <c r="F267" s="146" t="s">
        <v>9</v>
      </c>
      <c r="G267" s="78" t="s">
        <v>196</v>
      </c>
      <c r="H267" s="78" t="s">
        <v>27</v>
      </c>
      <c r="I267" s="79" t="str">
        <f t="shared" si="25"/>
        <v>Feb</v>
      </c>
      <c r="J267" s="74">
        <f>IF(F267="USD", E267, E267 * IFERROR(VLOOKUP(F267, EXCHANGE_RATE!A:B, 2, FALSE), "Currency not found"))</f>
        <v>4.9499000000000004</v>
      </c>
      <c r="K267" s="74">
        <f t="shared" si="27"/>
        <v>4.95</v>
      </c>
      <c r="L267" s="14">
        <f>IF(C267="MTS", B267, B267 * IFERROR(VLOOKUP(C267, 'QTY_CONVERSIONS '!A:B, 2, FALSE), "Units not found"))</f>
        <v>6</v>
      </c>
      <c r="M267" s="75">
        <f t="shared" si="26"/>
        <v>29700</v>
      </c>
      <c r="N267" t="str">
        <f>IFERROR(VLOOKUP(D267, Product_Category!A:B, 2, FALSE), "Uncategorized")</f>
        <v>CMC</v>
      </c>
      <c r="O267" s="76">
        <f t="shared" si="28"/>
        <v>4.95</v>
      </c>
      <c r="P267" s="76">
        <f t="shared" si="29"/>
        <v>29.700000000000003</v>
      </c>
      <c r="Q267">
        <f t="shared" si="30"/>
        <v>2023</v>
      </c>
      <c r="R267" t="str">
        <f>IFERROR(VLOOKUP(G267,'Importer Name'!A:B, 2, FALSE), "")</f>
        <v>DANISCO INDIA</v>
      </c>
      <c r="S267" t="str">
        <f>IFERROR(VLOOKUP(H267,'Supplier name '!A:B, 2, FALSE), "")</f>
        <v>CHANGSHU WEALTHY</v>
      </c>
    </row>
    <row r="268" spans="1:19">
      <c r="A268" s="77" t="s">
        <v>193</v>
      </c>
      <c r="B268" s="145">
        <v>12000</v>
      </c>
      <c r="C268" s="146" t="s">
        <v>7</v>
      </c>
      <c r="D268" s="105" t="s">
        <v>19</v>
      </c>
      <c r="E268" s="147">
        <v>30.639399999999998</v>
      </c>
      <c r="F268" s="146" t="s">
        <v>1838</v>
      </c>
      <c r="G268" s="78" t="s">
        <v>197</v>
      </c>
      <c r="H268" s="78" t="s">
        <v>32</v>
      </c>
      <c r="I268" s="79" t="str">
        <f t="shared" si="25"/>
        <v>Feb</v>
      </c>
      <c r="J268" s="74">
        <f>IF(F268="USD", E268, E268 * IFERROR(VLOOKUP(F268, EXCHANGE_RATE!A:B, 2, FALSE), "Currency not found"))</f>
        <v>4.2895159999999999</v>
      </c>
      <c r="K268" s="74">
        <f t="shared" si="27"/>
        <v>4.29</v>
      </c>
      <c r="L268" s="14">
        <f>IF(C268="MTS", B268, B268 * IFERROR(VLOOKUP(C268, 'QTY_CONVERSIONS '!A:B, 2, FALSE), "Units not found"))</f>
        <v>12</v>
      </c>
      <c r="M268" s="75">
        <f t="shared" si="26"/>
        <v>51480</v>
      </c>
      <c r="N268" t="str">
        <f>IFERROR(VLOOKUP(D268, Product_Category!A:B, 2, FALSE), "Uncategorized")</f>
        <v>CMC</v>
      </c>
      <c r="O268" s="76">
        <f t="shared" si="28"/>
        <v>4.29</v>
      </c>
      <c r="P268" s="76">
        <f t="shared" si="29"/>
        <v>51.480000000000004</v>
      </c>
      <c r="Q268">
        <f t="shared" si="30"/>
        <v>2023</v>
      </c>
      <c r="R268" t="str">
        <f>IFERROR(VLOOKUP(G268,'Importer Name'!A:B, 2, FALSE), "")</f>
        <v>COLGATE PALMOLIVE</v>
      </c>
      <c r="S268" t="str">
        <f>IFERROR(VLOOKUP(H268,'Supplier name '!A:B, 2, FALSE), "")</f>
        <v>CHONGQING LIHONG</v>
      </c>
    </row>
    <row r="269" spans="1:19">
      <c r="A269" s="77" t="s">
        <v>193</v>
      </c>
      <c r="B269" s="145">
        <v>10000</v>
      </c>
      <c r="C269" s="146" t="s">
        <v>7</v>
      </c>
      <c r="D269" s="105" t="s">
        <v>19</v>
      </c>
      <c r="E269" s="147">
        <v>30.639399999999998</v>
      </c>
      <c r="F269" s="146" t="s">
        <v>1838</v>
      </c>
      <c r="G269" s="78" t="s">
        <v>197</v>
      </c>
      <c r="H269" s="78" t="s">
        <v>32</v>
      </c>
      <c r="I269" s="79" t="str">
        <f t="shared" si="25"/>
        <v>Feb</v>
      </c>
      <c r="J269" s="74">
        <f>IF(F269="USD", E269, E269 * IFERROR(VLOOKUP(F269, EXCHANGE_RATE!A:B, 2, FALSE), "Currency not found"))</f>
        <v>4.2895159999999999</v>
      </c>
      <c r="K269" s="74">
        <f t="shared" si="27"/>
        <v>4.29</v>
      </c>
      <c r="L269" s="14">
        <f>IF(C269="MTS", B269, B269 * IFERROR(VLOOKUP(C269, 'QTY_CONVERSIONS '!A:B, 2, FALSE), "Units not found"))</f>
        <v>10</v>
      </c>
      <c r="M269" s="75">
        <f t="shared" si="26"/>
        <v>42900</v>
      </c>
      <c r="N269" t="str">
        <f>IFERROR(VLOOKUP(D269, Product_Category!A:B, 2, FALSE), "Uncategorized")</f>
        <v>CMC</v>
      </c>
      <c r="O269" s="76">
        <f t="shared" si="28"/>
        <v>4.29</v>
      </c>
      <c r="P269" s="76">
        <f t="shared" si="29"/>
        <v>42.9</v>
      </c>
      <c r="Q269">
        <f t="shared" si="30"/>
        <v>2023</v>
      </c>
      <c r="R269" t="str">
        <f>IFERROR(VLOOKUP(G269,'Importer Name'!A:B, 2, FALSE), "")</f>
        <v>COLGATE PALMOLIVE</v>
      </c>
      <c r="S269" t="str">
        <f>IFERROR(VLOOKUP(H269,'Supplier name '!A:B, 2, FALSE), "")</f>
        <v>CHONGQING LIHONG</v>
      </c>
    </row>
    <row r="270" spans="1:19">
      <c r="A270" s="77" t="s">
        <v>193</v>
      </c>
      <c r="B270" s="145">
        <v>20</v>
      </c>
      <c r="C270" s="146" t="s">
        <v>1647</v>
      </c>
      <c r="D270" s="105" t="s">
        <v>19</v>
      </c>
      <c r="E270" s="147">
        <v>2849.9430000000002</v>
      </c>
      <c r="F270" s="146" t="s">
        <v>9</v>
      </c>
      <c r="G270" s="78" t="s">
        <v>31</v>
      </c>
      <c r="H270" s="78" t="s">
        <v>32</v>
      </c>
      <c r="I270" s="79" t="str">
        <f t="shared" si="25"/>
        <v>Feb</v>
      </c>
      <c r="J270" s="74">
        <f>IF(F270="USD", E270, E270 * IFERROR(VLOOKUP(F270, EXCHANGE_RATE!A:B, 2, FALSE), "Currency not found"))</f>
        <v>2849.9430000000002</v>
      </c>
      <c r="K270" s="74">
        <f t="shared" si="27"/>
        <v>2849.9500000000003</v>
      </c>
      <c r="L270" s="14">
        <f>IF(C270="MTS", B270, B270 * IFERROR(VLOOKUP(C270, 'QTY_CONVERSIONS '!A:B, 2, FALSE), "Units not found"))</f>
        <v>20</v>
      </c>
      <c r="M270" s="75">
        <f t="shared" si="26"/>
        <v>56999.000000000007</v>
      </c>
      <c r="N270" t="str">
        <f>IFERROR(VLOOKUP(D270, Product_Category!A:B, 2, FALSE), "Uncategorized")</f>
        <v>CMC</v>
      </c>
      <c r="O270" s="76">
        <f t="shared" ref="O270:O271" si="31">K270*1000</f>
        <v>2849950.0000000005</v>
      </c>
      <c r="P270" s="76">
        <f t="shared" si="29"/>
        <v>56999000.000000007</v>
      </c>
      <c r="Q270">
        <f t="shared" si="30"/>
        <v>2023</v>
      </c>
      <c r="R270" t="str">
        <f>IFERROR(VLOOKUP(G270,'Importer Name'!A:B, 2, FALSE), "")</f>
        <v>MERIDIAN POLYMERS</v>
      </c>
      <c r="S270" t="str">
        <f>IFERROR(VLOOKUP(H270,'Supplier name '!A:B, 2, FALSE), "")</f>
        <v>CHONGQING LIHONG</v>
      </c>
    </row>
    <row r="271" spans="1:19">
      <c r="A271" s="77" t="s">
        <v>193</v>
      </c>
      <c r="B271" s="145">
        <v>20</v>
      </c>
      <c r="C271" s="146" t="s">
        <v>1647</v>
      </c>
      <c r="D271" s="105" t="s">
        <v>19</v>
      </c>
      <c r="E271" s="147">
        <v>2849.9430000000002</v>
      </c>
      <c r="F271" s="146" t="s">
        <v>9</v>
      </c>
      <c r="G271" s="78" t="s">
        <v>31</v>
      </c>
      <c r="H271" s="78" t="s">
        <v>32</v>
      </c>
      <c r="I271" s="79" t="str">
        <f t="shared" si="25"/>
        <v>Feb</v>
      </c>
      <c r="J271" s="74">
        <f>IF(F271="USD", E271, E271 * IFERROR(VLOOKUP(F271, EXCHANGE_RATE!A:B, 2, FALSE), "Currency not found"))</f>
        <v>2849.9430000000002</v>
      </c>
      <c r="K271" s="74">
        <f t="shared" si="27"/>
        <v>2849.9500000000003</v>
      </c>
      <c r="L271" s="14">
        <f>IF(C271="MTS", B271, B271 * IFERROR(VLOOKUP(C271, 'QTY_CONVERSIONS '!A:B, 2, FALSE), "Units not found"))</f>
        <v>20</v>
      </c>
      <c r="M271" s="75">
        <f t="shared" si="26"/>
        <v>56999.000000000007</v>
      </c>
      <c r="N271" t="str">
        <f>IFERROR(VLOOKUP(D271, Product_Category!A:B, 2, FALSE), "Uncategorized")</f>
        <v>CMC</v>
      </c>
      <c r="O271" s="76">
        <f t="shared" si="31"/>
        <v>2849950.0000000005</v>
      </c>
      <c r="P271" s="76">
        <f t="shared" si="29"/>
        <v>56999000.000000007</v>
      </c>
      <c r="Q271">
        <f t="shared" si="30"/>
        <v>2023</v>
      </c>
      <c r="R271" t="str">
        <f>IFERROR(VLOOKUP(G271,'Importer Name'!A:B, 2, FALSE), "")</f>
        <v>MERIDIAN POLYMERS</v>
      </c>
      <c r="S271" t="str">
        <f>IFERROR(VLOOKUP(H271,'Supplier name '!A:B, 2, FALSE), "")</f>
        <v>CHONGQING LIHONG</v>
      </c>
    </row>
    <row r="272" spans="1:19">
      <c r="A272" s="77" t="s">
        <v>193</v>
      </c>
      <c r="B272" s="145">
        <v>15000</v>
      </c>
      <c r="C272" s="146" t="s">
        <v>7</v>
      </c>
      <c r="D272" s="105" t="s">
        <v>19</v>
      </c>
      <c r="E272" s="147">
        <v>3.8849</v>
      </c>
      <c r="F272" s="146" t="s">
        <v>9</v>
      </c>
      <c r="G272" s="78" t="s">
        <v>198</v>
      </c>
      <c r="H272" s="78" t="s">
        <v>41</v>
      </c>
      <c r="I272" s="79" t="str">
        <f t="shared" si="25"/>
        <v>Feb</v>
      </c>
      <c r="J272" s="74">
        <f>IF(F272="USD", E272, E272 * IFERROR(VLOOKUP(F272, EXCHANGE_RATE!A:B, 2, FALSE), "Currency not found"))</f>
        <v>3.8849</v>
      </c>
      <c r="K272" s="74">
        <f t="shared" si="27"/>
        <v>3.8899999999999997</v>
      </c>
      <c r="L272" s="14">
        <f>IF(C272="MTS", B272, B272 * IFERROR(VLOOKUP(C272, 'QTY_CONVERSIONS '!A:B, 2, FALSE), "Units not found"))</f>
        <v>15</v>
      </c>
      <c r="M272" s="75">
        <f t="shared" si="26"/>
        <v>58349.999999999993</v>
      </c>
      <c r="N272" t="str">
        <f>IFERROR(VLOOKUP(D272, Product_Category!A:B, 2, FALSE), "Uncategorized")</f>
        <v>CMC</v>
      </c>
      <c r="O272" s="76">
        <f t="shared" si="28"/>
        <v>3.8899999999999997</v>
      </c>
      <c r="P272" s="76">
        <f t="shared" si="29"/>
        <v>58.349999999999994</v>
      </c>
      <c r="Q272">
        <f t="shared" si="30"/>
        <v>2023</v>
      </c>
      <c r="R272" t="str">
        <f>IFERROR(VLOOKUP(G272,'Importer Name'!A:B, 2, FALSE), "")</f>
        <v>GUJCHEM SURFA</v>
      </c>
      <c r="S272" t="str">
        <f>IFERROR(VLOOKUP(H272,'Supplier name '!A:B, 2, FALSE), "")</f>
        <v>JINING FORTUNE</v>
      </c>
    </row>
    <row r="273" spans="1:19">
      <c r="A273" s="77" t="s">
        <v>193</v>
      </c>
      <c r="B273" s="145">
        <v>21000</v>
      </c>
      <c r="C273" s="146" t="s">
        <v>7</v>
      </c>
      <c r="D273" s="105" t="s">
        <v>19</v>
      </c>
      <c r="E273" s="147">
        <v>2.5</v>
      </c>
      <c r="F273" s="146" t="s">
        <v>9</v>
      </c>
      <c r="G273" s="78" t="s">
        <v>48</v>
      </c>
      <c r="H273" s="78" t="s">
        <v>199</v>
      </c>
      <c r="I273" s="79" t="str">
        <f t="shared" si="25"/>
        <v>Feb</v>
      </c>
      <c r="J273" s="74">
        <f>IF(F273="USD", E273, E273 * IFERROR(VLOOKUP(F273, EXCHANGE_RATE!A:B, 2, FALSE), "Currency not found"))</f>
        <v>2.5</v>
      </c>
      <c r="K273" s="74">
        <f t="shared" si="27"/>
        <v>2.5</v>
      </c>
      <c r="L273" s="14">
        <f>IF(C273="MTS", B273, B273 * IFERROR(VLOOKUP(C273, 'QTY_CONVERSIONS '!A:B, 2, FALSE), "Units not found"))</f>
        <v>21</v>
      </c>
      <c r="M273" s="75">
        <f t="shared" si="26"/>
        <v>52500</v>
      </c>
      <c r="N273" t="str">
        <f>IFERROR(VLOOKUP(D273, Product_Category!A:B, 2, FALSE), "Uncategorized")</f>
        <v>CMC</v>
      </c>
      <c r="O273" s="76">
        <f t="shared" si="28"/>
        <v>2.5</v>
      </c>
      <c r="P273" s="76">
        <f t="shared" si="29"/>
        <v>52.5</v>
      </c>
      <c r="Q273">
        <f t="shared" si="30"/>
        <v>2023</v>
      </c>
      <c r="R273" t="str">
        <f>IFERROR(VLOOKUP(G273,'Importer Name'!A:B, 2, FALSE), "")</f>
        <v>HI TECH PAPERS</v>
      </c>
      <c r="S273" t="str">
        <f>IFERROR(VLOOKUP(H273,'Supplier name '!A:B, 2, FALSE), "")</f>
        <v>M S HANSSTAR</v>
      </c>
    </row>
    <row r="274" spans="1:19">
      <c r="A274" s="77" t="s">
        <v>193</v>
      </c>
      <c r="B274" s="145">
        <v>21000</v>
      </c>
      <c r="C274" s="146" t="s">
        <v>7</v>
      </c>
      <c r="D274" s="105" t="s">
        <v>19</v>
      </c>
      <c r="E274" s="147">
        <v>2.6999</v>
      </c>
      <c r="F274" s="146" t="s">
        <v>9</v>
      </c>
      <c r="G274" s="78" t="s">
        <v>48</v>
      </c>
      <c r="H274" s="78" t="s">
        <v>199</v>
      </c>
      <c r="I274" s="79" t="str">
        <f t="shared" si="25"/>
        <v>Feb</v>
      </c>
      <c r="J274" s="74">
        <f>IF(F274="USD", E274, E274 * IFERROR(VLOOKUP(F274, EXCHANGE_RATE!A:B, 2, FALSE), "Currency not found"))</f>
        <v>2.6999</v>
      </c>
      <c r="K274" s="74">
        <f t="shared" si="27"/>
        <v>2.6999999999999997</v>
      </c>
      <c r="L274" s="14">
        <f>IF(C274="MTS", B274, B274 * IFERROR(VLOOKUP(C274, 'QTY_CONVERSIONS '!A:B, 2, FALSE), "Units not found"))</f>
        <v>21</v>
      </c>
      <c r="M274" s="75">
        <f t="shared" si="26"/>
        <v>56699.999999999993</v>
      </c>
      <c r="N274" t="str">
        <f>IFERROR(VLOOKUP(D274, Product_Category!A:B, 2, FALSE), "Uncategorized")</f>
        <v>CMC</v>
      </c>
      <c r="O274" s="76">
        <f t="shared" si="28"/>
        <v>2.6999999999999997</v>
      </c>
      <c r="P274" s="76">
        <f t="shared" si="29"/>
        <v>56.699999999999996</v>
      </c>
      <c r="Q274">
        <f t="shared" si="30"/>
        <v>2023</v>
      </c>
      <c r="R274" t="str">
        <f>IFERROR(VLOOKUP(G274,'Importer Name'!A:B, 2, FALSE), "")</f>
        <v>HI TECH PAPERS</v>
      </c>
      <c r="S274" t="str">
        <f>IFERROR(VLOOKUP(H274,'Supplier name '!A:B, 2, FALSE), "")</f>
        <v>M S HANSSTAR</v>
      </c>
    </row>
    <row r="275" spans="1:19">
      <c r="A275" s="77" t="s">
        <v>193</v>
      </c>
      <c r="B275" s="145">
        <v>21000</v>
      </c>
      <c r="C275" s="146" t="s">
        <v>7</v>
      </c>
      <c r="D275" s="105" t="s">
        <v>19</v>
      </c>
      <c r="E275" s="147">
        <v>2.4500000000000002</v>
      </c>
      <c r="F275" s="146" t="s">
        <v>9</v>
      </c>
      <c r="G275" s="78" t="s">
        <v>48</v>
      </c>
      <c r="H275" s="78" t="s">
        <v>199</v>
      </c>
      <c r="I275" s="79" t="str">
        <f t="shared" si="25"/>
        <v>Feb</v>
      </c>
      <c r="J275" s="74">
        <f>IF(F275="USD", E275, E275 * IFERROR(VLOOKUP(F275, EXCHANGE_RATE!A:B, 2, FALSE), "Currency not found"))</f>
        <v>2.4500000000000002</v>
      </c>
      <c r="K275" s="74">
        <f t="shared" si="27"/>
        <v>2.4500000000000002</v>
      </c>
      <c r="L275" s="14">
        <f>IF(C275="MTS", B275, B275 * IFERROR(VLOOKUP(C275, 'QTY_CONVERSIONS '!A:B, 2, FALSE), "Units not found"))</f>
        <v>21</v>
      </c>
      <c r="M275" s="75">
        <f t="shared" si="26"/>
        <v>51450.000000000007</v>
      </c>
      <c r="N275" t="str">
        <f>IFERROR(VLOOKUP(D275, Product_Category!A:B, 2, FALSE), "Uncategorized")</f>
        <v>CMC</v>
      </c>
      <c r="O275" s="76">
        <f t="shared" si="28"/>
        <v>2.4500000000000002</v>
      </c>
      <c r="P275" s="76">
        <f t="shared" si="29"/>
        <v>51.45</v>
      </c>
      <c r="Q275">
        <f t="shared" si="30"/>
        <v>2023</v>
      </c>
      <c r="R275" t="str">
        <f>IFERROR(VLOOKUP(G275,'Importer Name'!A:B, 2, FALSE), "")</f>
        <v>HI TECH PAPERS</v>
      </c>
      <c r="S275" t="str">
        <f>IFERROR(VLOOKUP(H275,'Supplier name '!A:B, 2, FALSE), "")</f>
        <v>M S HANSSTAR</v>
      </c>
    </row>
    <row r="276" spans="1:19">
      <c r="A276" s="77" t="s">
        <v>193</v>
      </c>
      <c r="B276" s="145">
        <v>21000</v>
      </c>
      <c r="C276" s="146" t="s">
        <v>7</v>
      </c>
      <c r="D276" s="105" t="s">
        <v>19</v>
      </c>
      <c r="E276" s="147">
        <v>2.4500000000000002</v>
      </c>
      <c r="F276" s="146" t="s">
        <v>9</v>
      </c>
      <c r="G276" s="78" t="s">
        <v>48</v>
      </c>
      <c r="H276" s="78" t="s">
        <v>199</v>
      </c>
      <c r="I276" s="79" t="str">
        <f t="shared" si="25"/>
        <v>Feb</v>
      </c>
      <c r="J276" s="74">
        <f>IF(F276="USD", E276, E276 * IFERROR(VLOOKUP(F276, EXCHANGE_RATE!A:B, 2, FALSE), "Currency not found"))</f>
        <v>2.4500000000000002</v>
      </c>
      <c r="K276" s="74">
        <f t="shared" si="27"/>
        <v>2.4500000000000002</v>
      </c>
      <c r="L276" s="14">
        <f>IF(C276="MTS", B276, B276 * IFERROR(VLOOKUP(C276, 'QTY_CONVERSIONS '!A:B, 2, FALSE), "Units not found"))</f>
        <v>21</v>
      </c>
      <c r="M276" s="75">
        <f t="shared" si="26"/>
        <v>51450.000000000007</v>
      </c>
      <c r="N276" t="str">
        <f>IFERROR(VLOOKUP(D276, Product_Category!A:B, 2, FALSE), "Uncategorized")</f>
        <v>CMC</v>
      </c>
      <c r="O276" s="76">
        <f t="shared" si="28"/>
        <v>2.4500000000000002</v>
      </c>
      <c r="P276" s="76">
        <f t="shared" si="29"/>
        <v>51.45</v>
      </c>
      <c r="Q276">
        <f t="shared" si="30"/>
        <v>2023</v>
      </c>
      <c r="R276" t="str">
        <f>IFERROR(VLOOKUP(G276,'Importer Name'!A:B, 2, FALSE), "")</f>
        <v>HI TECH PAPERS</v>
      </c>
      <c r="S276" t="str">
        <f>IFERROR(VLOOKUP(H276,'Supplier name '!A:B, 2, FALSE), "")</f>
        <v>M S HANSSTAR</v>
      </c>
    </row>
    <row r="277" spans="1:19">
      <c r="A277" s="77" t="s">
        <v>193</v>
      </c>
      <c r="B277" s="145">
        <v>40000</v>
      </c>
      <c r="C277" s="146" t="s">
        <v>7</v>
      </c>
      <c r="D277" s="105" t="s">
        <v>200</v>
      </c>
      <c r="E277" s="147">
        <v>1.7</v>
      </c>
      <c r="F277" s="146" t="s">
        <v>9</v>
      </c>
      <c r="G277" s="78" t="s">
        <v>201</v>
      </c>
      <c r="H277" s="78" t="s">
        <v>202</v>
      </c>
      <c r="I277" s="79" t="str">
        <f t="shared" si="25"/>
        <v>Feb</v>
      </c>
      <c r="J277" s="74">
        <f>IF(F277="USD", E277, E277 * IFERROR(VLOOKUP(F277, EXCHANGE_RATE!A:B, 2, FALSE), "Currency not found"))</f>
        <v>1.7</v>
      </c>
      <c r="K277" s="74">
        <f t="shared" si="27"/>
        <v>1.7</v>
      </c>
      <c r="L277" s="14">
        <f>IF(C277="MTS", B277, B277 * IFERROR(VLOOKUP(C277, 'QTY_CONVERSIONS '!A:B, 2, FALSE), "Units not found"))</f>
        <v>40</v>
      </c>
      <c r="M277" s="75">
        <f t="shared" si="26"/>
        <v>68000</v>
      </c>
      <c r="N277" t="str">
        <f>IFERROR(VLOOKUP(D277, Product_Category!A:B, 2, FALSE), "Uncategorized")</f>
        <v>CMC</v>
      </c>
      <c r="O277" s="76">
        <f t="shared" si="28"/>
        <v>1.7</v>
      </c>
      <c r="P277" s="76">
        <f t="shared" si="29"/>
        <v>68</v>
      </c>
      <c r="Q277">
        <f t="shared" si="30"/>
        <v>2023</v>
      </c>
      <c r="R277" t="str">
        <f>IFERROR(VLOOKUP(G277,'Importer Name'!A:B, 2, FALSE), "")</f>
        <v>GT PAPERS</v>
      </c>
      <c r="S277" t="str">
        <f>IFERROR(VLOOKUP(H277,'Supplier name '!A:B, 2, FALSE), "")</f>
        <v>SHANDONG GUAN</v>
      </c>
    </row>
    <row r="278" spans="1:19">
      <c r="A278" s="77" t="s">
        <v>193</v>
      </c>
      <c r="B278" s="145">
        <v>1400</v>
      </c>
      <c r="C278" s="146" t="s">
        <v>7</v>
      </c>
      <c r="D278" s="105" t="s">
        <v>19</v>
      </c>
      <c r="E278" s="147">
        <v>4.6999000000000004</v>
      </c>
      <c r="F278" s="146" t="s">
        <v>9</v>
      </c>
      <c r="G278" s="78" t="s">
        <v>203</v>
      </c>
      <c r="H278" s="78" t="s">
        <v>47</v>
      </c>
      <c r="I278" s="79" t="str">
        <f t="shared" si="25"/>
        <v>Feb</v>
      </c>
      <c r="J278" s="74">
        <f>IF(F278="USD", E278, E278 * IFERROR(VLOOKUP(F278, EXCHANGE_RATE!A:B, 2, FALSE), "Currency not found"))</f>
        <v>4.6999000000000004</v>
      </c>
      <c r="K278" s="74">
        <f t="shared" si="27"/>
        <v>4.7</v>
      </c>
      <c r="L278" s="14">
        <f>IF(C278="MTS", B278, B278 * IFERROR(VLOOKUP(C278, 'QTY_CONVERSIONS '!A:B, 2, FALSE), "Units not found"))</f>
        <v>1.4000000000000001</v>
      </c>
      <c r="M278" s="75">
        <f t="shared" si="26"/>
        <v>6580</v>
      </c>
      <c r="N278" t="str">
        <f>IFERROR(VLOOKUP(D278, Product_Category!A:B, 2, FALSE), "Uncategorized")</f>
        <v>CMC</v>
      </c>
      <c r="O278" s="76">
        <f t="shared" si="28"/>
        <v>4.7</v>
      </c>
      <c r="P278" s="76">
        <f t="shared" si="29"/>
        <v>6.580000000000001</v>
      </c>
      <c r="Q278">
        <f t="shared" si="30"/>
        <v>2023</v>
      </c>
      <c r="R278" t="str">
        <f>IFERROR(VLOOKUP(G278,'Importer Name'!A:B, 2, FALSE), "")</f>
        <v>PIOMA CHEMICALS</v>
      </c>
      <c r="S278" t="str">
        <f>IFERROR(VLOOKUP(H278,'Supplier name '!A:B, 2, FALSE), "")</f>
        <v>SHANGHAI SHENGUANG</v>
      </c>
    </row>
    <row r="279" spans="1:19">
      <c r="A279" s="77" t="s">
        <v>193</v>
      </c>
      <c r="B279" s="145">
        <v>5600</v>
      </c>
      <c r="C279" s="146" t="s">
        <v>7</v>
      </c>
      <c r="D279" s="105" t="s">
        <v>19</v>
      </c>
      <c r="E279" s="147">
        <v>4.5998999999999999</v>
      </c>
      <c r="F279" s="146" t="s">
        <v>9</v>
      </c>
      <c r="G279" s="78" t="s">
        <v>203</v>
      </c>
      <c r="H279" s="78" t="s">
        <v>47</v>
      </c>
      <c r="I279" s="79" t="str">
        <f t="shared" si="25"/>
        <v>Feb</v>
      </c>
      <c r="J279" s="74">
        <f>IF(F279="USD", E279, E279 * IFERROR(VLOOKUP(F279, EXCHANGE_RATE!A:B, 2, FALSE), "Currency not found"))</f>
        <v>4.5998999999999999</v>
      </c>
      <c r="K279" s="74">
        <f t="shared" si="27"/>
        <v>4.5999999999999996</v>
      </c>
      <c r="L279" s="14">
        <f>IF(C279="MTS", B279, B279 * IFERROR(VLOOKUP(C279, 'QTY_CONVERSIONS '!A:B, 2, FALSE), "Units not found"))</f>
        <v>5.6000000000000005</v>
      </c>
      <c r="M279" s="75">
        <f t="shared" si="26"/>
        <v>25759.999999999996</v>
      </c>
      <c r="N279" t="str">
        <f>IFERROR(VLOOKUP(D279, Product_Category!A:B, 2, FALSE), "Uncategorized")</f>
        <v>CMC</v>
      </c>
      <c r="O279" s="76">
        <f t="shared" si="28"/>
        <v>4.5999999999999996</v>
      </c>
      <c r="P279" s="76">
        <f t="shared" si="29"/>
        <v>25.76</v>
      </c>
      <c r="Q279">
        <f t="shared" si="30"/>
        <v>2023</v>
      </c>
      <c r="R279" t="str">
        <f>IFERROR(VLOOKUP(G279,'Importer Name'!A:B, 2, FALSE), "")</f>
        <v>PIOMA CHEMICALS</v>
      </c>
      <c r="S279" t="str">
        <f>IFERROR(VLOOKUP(H279,'Supplier name '!A:B, 2, FALSE), "")</f>
        <v>SHANGHAI SHENGUANG</v>
      </c>
    </row>
    <row r="280" spans="1:19">
      <c r="A280" s="77" t="s">
        <v>193</v>
      </c>
      <c r="B280" s="145">
        <v>2300</v>
      </c>
      <c r="C280" s="146" t="s">
        <v>7</v>
      </c>
      <c r="D280" s="105" t="s">
        <v>19</v>
      </c>
      <c r="E280" s="147">
        <v>4.7999000000000001</v>
      </c>
      <c r="F280" s="146" t="s">
        <v>9</v>
      </c>
      <c r="G280" s="78" t="s">
        <v>203</v>
      </c>
      <c r="H280" s="78" t="s">
        <v>47</v>
      </c>
      <c r="I280" s="79" t="str">
        <f t="shared" si="25"/>
        <v>Feb</v>
      </c>
      <c r="J280" s="74">
        <f>IF(F280="USD", E280, E280 * IFERROR(VLOOKUP(F280, EXCHANGE_RATE!A:B, 2, FALSE), "Currency not found"))</f>
        <v>4.7999000000000001</v>
      </c>
      <c r="K280" s="74">
        <f t="shared" si="27"/>
        <v>4.8</v>
      </c>
      <c r="L280" s="14">
        <f>IF(C280="MTS", B280, B280 * IFERROR(VLOOKUP(C280, 'QTY_CONVERSIONS '!A:B, 2, FALSE), "Units not found"))</f>
        <v>2.3000000000000003</v>
      </c>
      <c r="M280" s="75">
        <f t="shared" si="26"/>
        <v>11040</v>
      </c>
      <c r="N280" t="str">
        <f>IFERROR(VLOOKUP(D280, Product_Category!A:B, 2, FALSE), "Uncategorized")</f>
        <v>CMC</v>
      </c>
      <c r="O280" s="76">
        <f t="shared" si="28"/>
        <v>4.8</v>
      </c>
      <c r="P280" s="76">
        <f t="shared" si="29"/>
        <v>11.040000000000001</v>
      </c>
      <c r="Q280">
        <f t="shared" si="30"/>
        <v>2023</v>
      </c>
      <c r="R280" t="str">
        <f>IFERROR(VLOOKUP(G280,'Importer Name'!A:B, 2, FALSE), "")</f>
        <v>PIOMA CHEMICALS</v>
      </c>
      <c r="S280" t="str">
        <f>IFERROR(VLOOKUP(H280,'Supplier name '!A:B, 2, FALSE), "")</f>
        <v>SHANGHAI SHENGUANG</v>
      </c>
    </row>
    <row r="281" spans="1:19">
      <c r="A281" s="77" t="s">
        <v>193</v>
      </c>
      <c r="B281" s="145">
        <v>500</v>
      </c>
      <c r="C281" s="146" t="s">
        <v>7</v>
      </c>
      <c r="D281" s="105" t="s">
        <v>19</v>
      </c>
      <c r="E281" s="147">
        <v>4.4999000000000002</v>
      </c>
      <c r="F281" s="146" t="s">
        <v>9</v>
      </c>
      <c r="G281" s="78" t="s">
        <v>203</v>
      </c>
      <c r="H281" s="78" t="s">
        <v>47</v>
      </c>
      <c r="I281" s="79" t="str">
        <f t="shared" si="25"/>
        <v>Feb</v>
      </c>
      <c r="J281" s="74">
        <f>IF(F281="USD", E281, E281 * IFERROR(VLOOKUP(F281, EXCHANGE_RATE!A:B, 2, FALSE), "Currency not found"))</f>
        <v>4.4999000000000002</v>
      </c>
      <c r="K281" s="74">
        <f t="shared" si="27"/>
        <v>4.5</v>
      </c>
      <c r="L281" s="14">
        <f>IF(C281="MTS", B281, B281 * IFERROR(VLOOKUP(C281, 'QTY_CONVERSIONS '!A:B, 2, FALSE), "Units not found"))</f>
        <v>0.5</v>
      </c>
      <c r="M281" s="75">
        <f t="shared" si="26"/>
        <v>2250</v>
      </c>
      <c r="N281" t="str">
        <f>IFERROR(VLOOKUP(D281, Product_Category!A:B, 2, FALSE), "Uncategorized")</f>
        <v>CMC</v>
      </c>
      <c r="O281" s="76">
        <f t="shared" si="28"/>
        <v>4.5</v>
      </c>
      <c r="P281" s="76">
        <f t="shared" si="29"/>
        <v>2.25</v>
      </c>
      <c r="Q281">
        <f t="shared" si="30"/>
        <v>2023</v>
      </c>
      <c r="R281" t="str">
        <f>IFERROR(VLOOKUP(G281,'Importer Name'!A:B, 2, FALSE), "")</f>
        <v>PIOMA CHEMICALS</v>
      </c>
      <c r="S281" t="str">
        <f>IFERROR(VLOOKUP(H281,'Supplier name '!A:B, 2, FALSE), "")</f>
        <v>SHANGHAI SHENGUANG</v>
      </c>
    </row>
    <row r="282" spans="1:19">
      <c r="A282" s="77" t="s">
        <v>193</v>
      </c>
      <c r="B282" s="145">
        <v>21000</v>
      </c>
      <c r="C282" s="146" t="s">
        <v>7</v>
      </c>
      <c r="D282" s="105" t="s">
        <v>19</v>
      </c>
      <c r="E282" s="147">
        <v>2.8098999999999998</v>
      </c>
      <c r="F282" s="146" t="s">
        <v>9</v>
      </c>
      <c r="G282" s="78" t="s">
        <v>204</v>
      </c>
      <c r="H282" s="78" t="s">
        <v>205</v>
      </c>
      <c r="I282" s="79" t="str">
        <f t="shared" si="25"/>
        <v>Feb</v>
      </c>
      <c r="J282" s="74">
        <f>IF(F282="USD", E282, E282 * IFERROR(VLOOKUP(F282, EXCHANGE_RATE!A:B, 2, FALSE), "Currency not found"))</f>
        <v>2.8098999999999998</v>
      </c>
      <c r="K282" s="74">
        <f t="shared" si="27"/>
        <v>2.8099999999999996</v>
      </c>
      <c r="L282" s="14">
        <f>IF(C282="MTS", B282, B282 * IFERROR(VLOOKUP(C282, 'QTY_CONVERSIONS '!A:B, 2, FALSE), "Units not found"))</f>
        <v>21</v>
      </c>
      <c r="M282" s="75">
        <f t="shared" si="26"/>
        <v>59009.999999999993</v>
      </c>
      <c r="N282" t="str">
        <f>IFERROR(VLOOKUP(D282, Product_Category!A:B, 2, FALSE), "Uncategorized")</f>
        <v>CMC</v>
      </c>
      <c r="O282" s="76">
        <f t="shared" si="28"/>
        <v>2.8099999999999996</v>
      </c>
      <c r="P282" s="76">
        <f t="shared" si="29"/>
        <v>59.009999999999991</v>
      </c>
      <c r="Q282">
        <f t="shared" si="30"/>
        <v>2023</v>
      </c>
      <c r="R282" t="str">
        <f>IFERROR(VLOOKUP(G282,'Importer Name'!A:B, 2, FALSE), "")</f>
        <v>ARYAN CERAMICS</v>
      </c>
      <c r="S282" t="str">
        <f>IFERROR(VLOOKUP(H282,'Supplier name '!A:B, 2, FALSE), "")</f>
        <v>SIDLEY CHEMICAL</v>
      </c>
    </row>
    <row r="283" spans="1:19">
      <c r="A283" s="72" t="s">
        <v>193</v>
      </c>
      <c r="B283" s="148">
        <v>9000</v>
      </c>
      <c r="C283" s="149" t="s">
        <v>7</v>
      </c>
      <c r="D283" s="109" t="s">
        <v>19</v>
      </c>
      <c r="E283" s="150">
        <v>4.2499000000000002</v>
      </c>
      <c r="F283" s="149" t="s">
        <v>9</v>
      </c>
      <c r="G283" s="80" t="s">
        <v>25</v>
      </c>
      <c r="H283" s="80" t="s">
        <v>206</v>
      </c>
      <c r="I283" s="79" t="str">
        <f t="shared" si="25"/>
        <v>Feb</v>
      </c>
      <c r="J283" s="74">
        <f>IF(F283="USD", E283, E283 * IFERROR(VLOOKUP(F283, EXCHANGE_RATE!A:B, 2, FALSE), "Currency not found"))</f>
        <v>4.2499000000000002</v>
      </c>
      <c r="K283" s="74">
        <f t="shared" si="27"/>
        <v>4.25</v>
      </c>
      <c r="L283" s="14">
        <f>IF(C283="MTS", B283, B283 * IFERROR(VLOOKUP(C283, 'QTY_CONVERSIONS '!A:B, 2, FALSE), "Units not found"))</f>
        <v>9</v>
      </c>
      <c r="M283" s="75">
        <f t="shared" si="26"/>
        <v>38250</v>
      </c>
      <c r="N283" t="str">
        <f>IFERROR(VLOOKUP(D283, Product_Category!A:B, 2, FALSE), "Uncategorized")</f>
        <v>CMC</v>
      </c>
      <c r="O283" s="76">
        <f t="shared" si="28"/>
        <v>4.25</v>
      </c>
      <c r="P283" s="76">
        <f t="shared" si="29"/>
        <v>38.25</v>
      </c>
      <c r="Q283">
        <f t="shared" si="30"/>
        <v>2023</v>
      </c>
      <c r="R283" t="str">
        <f>IFERROR(VLOOKUP(G283,'Importer Name'!A:B, 2, FALSE), "")</f>
        <v>PRACHIN CHEMICAL</v>
      </c>
      <c r="S283" t="str">
        <f>IFERROR(VLOOKUP(H283,'Supplier name '!A:B, 2, FALSE), "")</f>
        <v xml:space="preserve">SUZHOU DECAN </v>
      </c>
    </row>
    <row r="284" spans="1:19">
      <c r="A284" s="77" t="s">
        <v>207</v>
      </c>
      <c r="B284" s="145">
        <v>16000</v>
      </c>
      <c r="C284" s="146" t="s">
        <v>7</v>
      </c>
      <c r="D284" s="105" t="s">
        <v>57</v>
      </c>
      <c r="E284" s="147">
        <v>5.7037000000000004</v>
      </c>
      <c r="F284" s="146" t="s">
        <v>1718</v>
      </c>
      <c r="G284" s="78" t="s">
        <v>208</v>
      </c>
      <c r="H284" s="78" t="s">
        <v>209</v>
      </c>
      <c r="I284" s="79" t="str">
        <f t="shared" si="25"/>
        <v>Feb</v>
      </c>
      <c r="J284" s="74">
        <f>IF(F284="USD", E284, E284 * IFERROR(VLOOKUP(F284, EXCHANGE_RATE!A:B, 2, FALSE), "Currency not found"))</f>
        <v>6.1029590000000011</v>
      </c>
      <c r="K284" s="74">
        <f t="shared" si="27"/>
        <v>6.1099999999999994</v>
      </c>
      <c r="L284" s="14">
        <f>IF(C284="MTS", B284, B284 * IFERROR(VLOOKUP(C284, 'QTY_CONVERSIONS '!A:B, 2, FALSE), "Units not found"))</f>
        <v>16</v>
      </c>
      <c r="M284" s="75">
        <f t="shared" si="26"/>
        <v>97759.999999999985</v>
      </c>
      <c r="N284" t="str">
        <f>IFERROR(VLOOKUP(D284, Product_Category!A:B, 2, FALSE), "Uncategorized")</f>
        <v>MCC</v>
      </c>
      <c r="O284" s="76">
        <f t="shared" si="28"/>
        <v>6.1099999999999994</v>
      </c>
      <c r="P284" s="76">
        <f t="shared" si="29"/>
        <v>97.759999999999991</v>
      </c>
      <c r="Q284">
        <f t="shared" si="30"/>
        <v>2023</v>
      </c>
      <c r="R284" t="str">
        <f>IFERROR(VLOOKUP(G284,'Importer Name'!A:B, 2, FALSE), "")</f>
        <v>RETTENMAIER</v>
      </c>
      <c r="S284" t="str">
        <f>IFERROR(VLOOKUP(H284,'Supplier name '!A:B, 2, FALSE), "")</f>
        <v>JRS PHARMA OY</v>
      </c>
    </row>
    <row r="285" spans="1:19">
      <c r="A285" s="77" t="s">
        <v>207</v>
      </c>
      <c r="B285" s="145">
        <v>16000</v>
      </c>
      <c r="C285" s="146" t="s">
        <v>7</v>
      </c>
      <c r="D285" s="105" t="s">
        <v>210</v>
      </c>
      <c r="E285" s="147">
        <v>5.7037000000000004</v>
      </c>
      <c r="F285" s="146" t="s">
        <v>1718</v>
      </c>
      <c r="G285" s="78" t="s">
        <v>208</v>
      </c>
      <c r="H285" s="78" t="s">
        <v>209</v>
      </c>
      <c r="I285" s="79" t="str">
        <f t="shared" si="25"/>
        <v>Feb</v>
      </c>
      <c r="J285" s="74">
        <f>IF(F285="USD", E285, E285 * IFERROR(VLOOKUP(F285, EXCHANGE_RATE!A:B, 2, FALSE), "Currency not found"))</f>
        <v>6.1029590000000011</v>
      </c>
      <c r="K285" s="74">
        <f t="shared" si="27"/>
        <v>6.1099999999999994</v>
      </c>
      <c r="L285" s="14">
        <f>IF(C285="MTS", B285, B285 * IFERROR(VLOOKUP(C285, 'QTY_CONVERSIONS '!A:B, 2, FALSE), "Units not found"))</f>
        <v>16</v>
      </c>
      <c r="M285" s="75">
        <f t="shared" si="26"/>
        <v>97759.999999999985</v>
      </c>
      <c r="N285" t="str">
        <f>IFERROR(VLOOKUP(D285, Product_Category!A:B, 2, FALSE), "Uncategorized")</f>
        <v>MCC</v>
      </c>
      <c r="O285" s="76">
        <f t="shared" si="28"/>
        <v>6.1099999999999994</v>
      </c>
      <c r="P285" s="76">
        <f t="shared" si="29"/>
        <v>97.759999999999991</v>
      </c>
      <c r="Q285">
        <f t="shared" si="30"/>
        <v>2023</v>
      </c>
      <c r="R285" t="str">
        <f>IFERROR(VLOOKUP(G285,'Importer Name'!A:B, 2, FALSE), "")</f>
        <v>RETTENMAIER</v>
      </c>
      <c r="S285" t="str">
        <f>IFERROR(VLOOKUP(H285,'Supplier name '!A:B, 2, FALSE), "")</f>
        <v>JRS PHARMA OY</v>
      </c>
    </row>
    <row r="286" spans="1:19">
      <c r="A286" s="77" t="s">
        <v>207</v>
      </c>
      <c r="B286" s="145">
        <v>16000</v>
      </c>
      <c r="C286" s="146" t="s">
        <v>7</v>
      </c>
      <c r="D286" s="105" t="s">
        <v>210</v>
      </c>
      <c r="E286" s="147">
        <v>5.7037000000000004</v>
      </c>
      <c r="F286" s="146" t="s">
        <v>1718</v>
      </c>
      <c r="G286" s="78" t="s">
        <v>208</v>
      </c>
      <c r="H286" s="78" t="s">
        <v>209</v>
      </c>
      <c r="I286" s="79" t="str">
        <f t="shared" si="25"/>
        <v>Feb</v>
      </c>
      <c r="J286" s="74">
        <f>IF(F286="USD", E286, E286 * IFERROR(VLOOKUP(F286, EXCHANGE_RATE!A:B, 2, FALSE), "Currency not found"))</f>
        <v>6.1029590000000011</v>
      </c>
      <c r="K286" s="74">
        <f t="shared" si="27"/>
        <v>6.1099999999999994</v>
      </c>
      <c r="L286" s="14">
        <f>IF(C286="MTS", B286, B286 * IFERROR(VLOOKUP(C286, 'QTY_CONVERSIONS '!A:B, 2, FALSE), "Units not found"))</f>
        <v>16</v>
      </c>
      <c r="M286" s="75">
        <f t="shared" si="26"/>
        <v>97759.999999999985</v>
      </c>
      <c r="N286" t="str">
        <f>IFERROR(VLOOKUP(D286, Product_Category!A:B, 2, FALSE), "Uncategorized")</f>
        <v>MCC</v>
      </c>
      <c r="O286" s="76">
        <f t="shared" si="28"/>
        <v>6.1099999999999994</v>
      </c>
      <c r="P286" s="76">
        <f t="shared" si="29"/>
        <v>97.759999999999991</v>
      </c>
      <c r="Q286">
        <f t="shared" si="30"/>
        <v>2023</v>
      </c>
      <c r="R286" t="str">
        <f>IFERROR(VLOOKUP(G286,'Importer Name'!A:B, 2, FALSE), "")</f>
        <v>RETTENMAIER</v>
      </c>
      <c r="S286" t="str">
        <f>IFERROR(VLOOKUP(H286,'Supplier name '!A:B, 2, FALSE), "")</f>
        <v>JRS PHARMA OY</v>
      </c>
    </row>
    <row r="287" spans="1:19">
      <c r="A287" s="77" t="s">
        <v>207</v>
      </c>
      <c r="B287" s="145">
        <v>16000</v>
      </c>
      <c r="C287" s="146" t="s">
        <v>7</v>
      </c>
      <c r="D287" s="105" t="s">
        <v>210</v>
      </c>
      <c r="E287" s="147">
        <v>5.7037000000000004</v>
      </c>
      <c r="F287" s="146" t="s">
        <v>1718</v>
      </c>
      <c r="G287" s="78" t="s">
        <v>208</v>
      </c>
      <c r="H287" s="78" t="s">
        <v>209</v>
      </c>
      <c r="I287" s="79" t="str">
        <f t="shared" si="25"/>
        <v>Feb</v>
      </c>
      <c r="J287" s="74">
        <f>IF(F287="USD", E287, E287 * IFERROR(VLOOKUP(F287, EXCHANGE_RATE!A:B, 2, FALSE), "Currency not found"))</f>
        <v>6.1029590000000011</v>
      </c>
      <c r="K287" s="74">
        <f t="shared" si="27"/>
        <v>6.1099999999999994</v>
      </c>
      <c r="L287" s="14">
        <f>IF(C287="MTS", B287, B287 * IFERROR(VLOOKUP(C287, 'QTY_CONVERSIONS '!A:B, 2, FALSE), "Units not found"))</f>
        <v>16</v>
      </c>
      <c r="M287" s="75">
        <f t="shared" si="26"/>
        <v>97759.999999999985</v>
      </c>
      <c r="N287" t="str">
        <f>IFERROR(VLOOKUP(D287, Product_Category!A:B, 2, FALSE), "Uncategorized")</f>
        <v>MCC</v>
      </c>
      <c r="O287" s="76">
        <f t="shared" si="28"/>
        <v>6.1099999999999994</v>
      </c>
      <c r="P287" s="76">
        <f t="shared" si="29"/>
        <v>97.759999999999991</v>
      </c>
      <c r="Q287">
        <f t="shared" si="30"/>
        <v>2023</v>
      </c>
      <c r="R287" t="str">
        <f>IFERROR(VLOOKUP(G287,'Importer Name'!A:B, 2, FALSE), "")</f>
        <v>RETTENMAIER</v>
      </c>
      <c r="S287" t="str">
        <f>IFERROR(VLOOKUP(H287,'Supplier name '!A:B, 2, FALSE), "")</f>
        <v>JRS PHARMA OY</v>
      </c>
    </row>
    <row r="288" spans="1:19">
      <c r="A288" s="77" t="s">
        <v>207</v>
      </c>
      <c r="B288" s="145">
        <v>16000</v>
      </c>
      <c r="C288" s="146" t="s">
        <v>7</v>
      </c>
      <c r="D288" s="105" t="s">
        <v>210</v>
      </c>
      <c r="E288" s="147">
        <v>5.7037000000000004</v>
      </c>
      <c r="F288" s="146" t="s">
        <v>1718</v>
      </c>
      <c r="G288" s="78" t="s">
        <v>208</v>
      </c>
      <c r="H288" s="78" t="s">
        <v>209</v>
      </c>
      <c r="I288" s="79" t="str">
        <f t="shared" si="25"/>
        <v>Feb</v>
      </c>
      <c r="J288" s="74">
        <f>IF(F288="USD", E288, E288 * IFERROR(VLOOKUP(F288, EXCHANGE_RATE!A:B, 2, FALSE), "Currency not found"))</f>
        <v>6.1029590000000011</v>
      </c>
      <c r="K288" s="74">
        <f t="shared" si="27"/>
        <v>6.1099999999999994</v>
      </c>
      <c r="L288" s="14">
        <f>IF(C288="MTS", B288, B288 * IFERROR(VLOOKUP(C288, 'QTY_CONVERSIONS '!A:B, 2, FALSE), "Units not found"))</f>
        <v>16</v>
      </c>
      <c r="M288" s="75">
        <f t="shared" si="26"/>
        <v>97759.999999999985</v>
      </c>
      <c r="N288" t="str">
        <f>IFERROR(VLOOKUP(D288, Product_Category!A:B, 2, FALSE), "Uncategorized")</f>
        <v>MCC</v>
      </c>
      <c r="O288" s="76">
        <f t="shared" si="28"/>
        <v>6.1099999999999994</v>
      </c>
      <c r="P288" s="76">
        <f t="shared" si="29"/>
        <v>97.759999999999991</v>
      </c>
      <c r="Q288">
        <f t="shared" si="30"/>
        <v>2023</v>
      </c>
      <c r="R288" t="str">
        <f>IFERROR(VLOOKUP(G288,'Importer Name'!A:B, 2, FALSE), "")</f>
        <v>RETTENMAIER</v>
      </c>
      <c r="S288" t="str">
        <f>IFERROR(VLOOKUP(H288,'Supplier name '!A:B, 2, FALSE), "")</f>
        <v>JRS PHARMA OY</v>
      </c>
    </row>
    <row r="289" spans="1:19">
      <c r="A289" s="77" t="s">
        <v>207</v>
      </c>
      <c r="B289" s="145">
        <v>4000</v>
      </c>
      <c r="C289" s="146" t="s">
        <v>7</v>
      </c>
      <c r="D289" s="105" t="s">
        <v>211</v>
      </c>
      <c r="E289" s="147">
        <v>4.8998999999999997</v>
      </c>
      <c r="F289" s="146" t="s">
        <v>9</v>
      </c>
      <c r="G289" s="78" t="s">
        <v>212</v>
      </c>
      <c r="H289" s="78" t="s">
        <v>213</v>
      </c>
      <c r="I289" s="79" t="str">
        <f t="shared" si="25"/>
        <v>Feb</v>
      </c>
      <c r="J289" s="74">
        <f>IF(F289="USD", E289, E289 * IFERROR(VLOOKUP(F289, EXCHANGE_RATE!A:B, 2, FALSE), "Currency not found"))</f>
        <v>4.8998999999999997</v>
      </c>
      <c r="K289" s="74">
        <f t="shared" si="27"/>
        <v>4.8999999999999995</v>
      </c>
      <c r="L289" s="14">
        <f>IF(C289="MTS", B289, B289 * IFERROR(VLOOKUP(C289, 'QTY_CONVERSIONS '!A:B, 2, FALSE), "Units not found"))</f>
        <v>4</v>
      </c>
      <c r="M289" s="75">
        <f t="shared" si="26"/>
        <v>19599.999999999996</v>
      </c>
      <c r="N289" t="str">
        <f>IFERROR(VLOOKUP(D289, Product_Category!A:B, 2, FALSE), "Uncategorized")</f>
        <v>CMC</v>
      </c>
      <c r="O289" s="76">
        <f t="shared" si="28"/>
        <v>4.8999999999999995</v>
      </c>
      <c r="P289" s="76">
        <f t="shared" si="29"/>
        <v>19.599999999999998</v>
      </c>
      <c r="Q289">
        <f t="shared" si="30"/>
        <v>2023</v>
      </c>
      <c r="R289" t="str">
        <f>IFERROR(VLOOKUP(G289,'Importer Name'!A:B, 2, FALSE), "")</f>
        <v>AARTI ENTERPRISES</v>
      </c>
      <c r="S289" t="str">
        <f>IFERROR(VLOOKUP(H289,'Supplier name '!A:B, 2, FALSE), "")</f>
        <v>NOURYON CHEMI</v>
      </c>
    </row>
    <row r="290" spans="1:19">
      <c r="A290" s="77" t="s">
        <v>207</v>
      </c>
      <c r="B290" s="145">
        <v>10000</v>
      </c>
      <c r="C290" s="146" t="s">
        <v>7</v>
      </c>
      <c r="D290" s="105" t="s">
        <v>211</v>
      </c>
      <c r="E290" s="147">
        <v>5.0499000000000001</v>
      </c>
      <c r="F290" s="146" t="s">
        <v>9</v>
      </c>
      <c r="G290" s="78" t="s">
        <v>212</v>
      </c>
      <c r="H290" s="78" t="s">
        <v>213</v>
      </c>
      <c r="I290" s="79" t="str">
        <f t="shared" si="25"/>
        <v>Feb</v>
      </c>
      <c r="J290" s="74">
        <f>IF(F290="USD", E290, E290 * IFERROR(VLOOKUP(F290, EXCHANGE_RATE!A:B, 2, FALSE), "Currency not found"))</f>
        <v>5.0499000000000001</v>
      </c>
      <c r="K290" s="74">
        <f t="shared" si="27"/>
        <v>5.05</v>
      </c>
      <c r="L290" s="14">
        <f>IF(C290="MTS", B290, B290 * IFERROR(VLOOKUP(C290, 'QTY_CONVERSIONS '!A:B, 2, FALSE), "Units not found"))</f>
        <v>10</v>
      </c>
      <c r="M290" s="75">
        <f t="shared" si="26"/>
        <v>50500</v>
      </c>
      <c r="N290" t="str">
        <f>IFERROR(VLOOKUP(D290, Product_Category!A:B, 2, FALSE), "Uncategorized")</f>
        <v>CMC</v>
      </c>
      <c r="O290" s="76">
        <f t="shared" si="28"/>
        <v>5.05</v>
      </c>
      <c r="P290" s="76">
        <f t="shared" si="29"/>
        <v>50.5</v>
      </c>
      <c r="Q290">
        <f t="shared" si="30"/>
        <v>2023</v>
      </c>
      <c r="R290" t="str">
        <f>IFERROR(VLOOKUP(G290,'Importer Name'!A:B, 2, FALSE), "")</f>
        <v>AARTI ENTERPRISES</v>
      </c>
      <c r="S290" t="str">
        <f>IFERROR(VLOOKUP(H290,'Supplier name '!A:B, 2, FALSE), "")</f>
        <v>NOURYON CHEMI</v>
      </c>
    </row>
    <row r="291" spans="1:19">
      <c r="A291" s="77" t="s">
        <v>207</v>
      </c>
      <c r="B291" s="145">
        <v>2000</v>
      </c>
      <c r="C291" s="146" t="s">
        <v>7</v>
      </c>
      <c r="D291" s="105" t="s">
        <v>214</v>
      </c>
      <c r="E291" s="147">
        <v>5.9499000000000004</v>
      </c>
      <c r="F291" s="146" t="s">
        <v>9</v>
      </c>
      <c r="G291" s="78" t="s">
        <v>215</v>
      </c>
      <c r="H291" s="78" t="s">
        <v>213</v>
      </c>
      <c r="I291" s="79" t="str">
        <f t="shared" si="25"/>
        <v>Feb</v>
      </c>
      <c r="J291" s="74">
        <f>IF(F291="USD", E291, E291 * IFERROR(VLOOKUP(F291, EXCHANGE_RATE!A:B, 2, FALSE), "Currency not found"))</f>
        <v>5.9499000000000004</v>
      </c>
      <c r="K291" s="74">
        <f t="shared" si="27"/>
        <v>5.95</v>
      </c>
      <c r="L291" s="14">
        <f>IF(C291="MTS", B291, B291 * IFERROR(VLOOKUP(C291, 'QTY_CONVERSIONS '!A:B, 2, FALSE), "Units not found"))</f>
        <v>2</v>
      </c>
      <c r="M291" s="75">
        <f t="shared" si="26"/>
        <v>11900</v>
      </c>
      <c r="N291" t="str">
        <f>IFERROR(VLOOKUP(D291, Product_Category!A:B, 2, FALSE), "Uncategorized")</f>
        <v>CMC</v>
      </c>
      <c r="O291" s="76">
        <f t="shared" si="28"/>
        <v>5.95</v>
      </c>
      <c r="P291" s="76">
        <f t="shared" si="29"/>
        <v>11.9</v>
      </c>
      <c r="Q291">
        <f t="shared" si="30"/>
        <v>2023</v>
      </c>
      <c r="R291" t="str">
        <f>IFERROR(VLOOKUP(G291,'Importer Name'!A:B, 2, FALSE), "")</f>
        <v>BRENNTAG</v>
      </c>
      <c r="S291" t="str">
        <f>IFERROR(VLOOKUP(H291,'Supplier name '!A:B, 2, FALSE), "")</f>
        <v>NOURYON CHEMI</v>
      </c>
    </row>
    <row r="292" spans="1:19">
      <c r="A292" s="77" t="s">
        <v>207</v>
      </c>
      <c r="B292" s="145">
        <v>1000</v>
      </c>
      <c r="C292" s="146" t="s">
        <v>7</v>
      </c>
      <c r="D292" s="105" t="s">
        <v>214</v>
      </c>
      <c r="E292" s="147">
        <v>6.0998999999999999</v>
      </c>
      <c r="F292" s="146" t="s">
        <v>9</v>
      </c>
      <c r="G292" s="78" t="s">
        <v>215</v>
      </c>
      <c r="H292" s="78" t="s">
        <v>213</v>
      </c>
      <c r="I292" s="79" t="str">
        <f t="shared" si="25"/>
        <v>Feb</v>
      </c>
      <c r="J292" s="74">
        <f>IF(F292="USD", E292, E292 * IFERROR(VLOOKUP(F292, EXCHANGE_RATE!A:B, 2, FALSE), "Currency not found"))</f>
        <v>6.0998999999999999</v>
      </c>
      <c r="K292" s="74">
        <f t="shared" si="27"/>
        <v>6.1</v>
      </c>
      <c r="L292" s="14">
        <f>IF(C292="MTS", B292, B292 * IFERROR(VLOOKUP(C292, 'QTY_CONVERSIONS '!A:B, 2, FALSE), "Units not found"))</f>
        <v>1</v>
      </c>
      <c r="M292" s="75">
        <f t="shared" si="26"/>
        <v>6100</v>
      </c>
      <c r="N292" t="str">
        <f>IFERROR(VLOOKUP(D292, Product_Category!A:B, 2, FALSE), "Uncategorized")</f>
        <v>CMC</v>
      </c>
      <c r="O292" s="76">
        <f t="shared" si="28"/>
        <v>6.1</v>
      </c>
      <c r="P292" s="76">
        <f t="shared" si="29"/>
        <v>6.1</v>
      </c>
      <c r="Q292">
        <f t="shared" si="30"/>
        <v>2023</v>
      </c>
      <c r="R292" t="str">
        <f>IFERROR(VLOOKUP(G292,'Importer Name'!A:B, 2, FALSE), "")</f>
        <v>BRENNTAG</v>
      </c>
      <c r="S292" t="str">
        <f>IFERROR(VLOOKUP(H292,'Supplier name '!A:B, 2, FALSE), "")</f>
        <v>NOURYON CHEMI</v>
      </c>
    </row>
    <row r="293" spans="1:19">
      <c r="A293" s="77" t="s">
        <v>207</v>
      </c>
      <c r="B293" s="145">
        <v>70000</v>
      </c>
      <c r="C293" s="146" t="s">
        <v>7</v>
      </c>
      <c r="D293" s="105" t="s">
        <v>60</v>
      </c>
      <c r="E293" s="147">
        <v>2.7498999999999998</v>
      </c>
      <c r="F293" s="146" t="s">
        <v>9</v>
      </c>
      <c r="G293" s="78" t="s">
        <v>61</v>
      </c>
      <c r="H293" s="78" t="s">
        <v>213</v>
      </c>
      <c r="I293" s="79" t="str">
        <f t="shared" si="25"/>
        <v>Feb</v>
      </c>
      <c r="J293" s="74">
        <f>IF(F293="USD", E293, E293 * IFERROR(VLOOKUP(F293, EXCHANGE_RATE!A:B, 2, FALSE), "Currency not found"))</f>
        <v>2.7498999999999998</v>
      </c>
      <c r="K293" s="74">
        <f t="shared" si="27"/>
        <v>2.75</v>
      </c>
      <c r="L293" s="14">
        <f>IF(C293="MTS", B293, B293 * IFERROR(VLOOKUP(C293, 'QTY_CONVERSIONS '!A:B, 2, FALSE), "Units not found"))</f>
        <v>70</v>
      </c>
      <c r="M293" s="75">
        <f t="shared" si="26"/>
        <v>192500</v>
      </c>
      <c r="N293" t="str">
        <f>IFERROR(VLOOKUP(D293, Product_Category!A:B, 2, FALSE), "Uncategorized")</f>
        <v>CMC</v>
      </c>
      <c r="O293" s="76">
        <f t="shared" si="28"/>
        <v>2.75</v>
      </c>
      <c r="P293" s="76">
        <f t="shared" si="29"/>
        <v>192.5</v>
      </c>
      <c r="Q293">
        <f t="shared" si="30"/>
        <v>2023</v>
      </c>
      <c r="R293" t="str">
        <f>IFERROR(VLOOKUP(G293,'Importer Name'!A:B, 2, FALSE), "")</f>
        <v>JAI ARAVALI</v>
      </c>
      <c r="S293" t="str">
        <f>IFERROR(VLOOKUP(H293,'Supplier name '!A:B, 2, FALSE), "")</f>
        <v>NOURYON CHEMI</v>
      </c>
    </row>
    <row r="294" spans="1:19">
      <c r="A294" s="77" t="s">
        <v>207</v>
      </c>
      <c r="B294" s="145">
        <v>42000</v>
      </c>
      <c r="C294" s="146" t="s">
        <v>7</v>
      </c>
      <c r="D294" s="105" t="s">
        <v>216</v>
      </c>
      <c r="E294" s="147">
        <v>2.7498999999999998</v>
      </c>
      <c r="F294" s="146" t="s">
        <v>9</v>
      </c>
      <c r="G294" s="78" t="s">
        <v>61</v>
      </c>
      <c r="H294" s="78" t="s">
        <v>213</v>
      </c>
      <c r="I294" s="79" t="str">
        <f t="shared" si="25"/>
        <v>Feb</v>
      </c>
      <c r="J294" s="74">
        <f>IF(F294="USD", E294, E294 * IFERROR(VLOOKUP(F294, EXCHANGE_RATE!A:B, 2, FALSE), "Currency not found"))</f>
        <v>2.7498999999999998</v>
      </c>
      <c r="K294" s="74">
        <f t="shared" si="27"/>
        <v>2.75</v>
      </c>
      <c r="L294" s="14">
        <f>IF(C294="MTS", B294, B294 * IFERROR(VLOOKUP(C294, 'QTY_CONVERSIONS '!A:B, 2, FALSE), "Units not found"))</f>
        <v>42</v>
      </c>
      <c r="M294" s="75">
        <f t="shared" si="26"/>
        <v>115500</v>
      </c>
      <c r="N294" t="str">
        <f>IFERROR(VLOOKUP(D294, Product_Category!A:B, 2, FALSE), "Uncategorized")</f>
        <v>CMC</v>
      </c>
      <c r="O294" s="76">
        <f t="shared" si="28"/>
        <v>2.75</v>
      </c>
      <c r="P294" s="76">
        <f t="shared" si="29"/>
        <v>115.5</v>
      </c>
      <c r="Q294">
        <f t="shared" si="30"/>
        <v>2023</v>
      </c>
      <c r="R294" t="str">
        <f>IFERROR(VLOOKUP(G294,'Importer Name'!A:B, 2, FALSE), "")</f>
        <v>JAI ARAVALI</v>
      </c>
      <c r="S294" t="str">
        <f>IFERROR(VLOOKUP(H294,'Supplier name '!A:B, 2, FALSE), "")</f>
        <v>NOURYON CHEMI</v>
      </c>
    </row>
    <row r="295" spans="1:19">
      <c r="A295" s="77" t="s">
        <v>207</v>
      </c>
      <c r="B295" s="145">
        <v>14000</v>
      </c>
      <c r="C295" s="146" t="s">
        <v>7</v>
      </c>
      <c r="D295" s="105" t="s">
        <v>217</v>
      </c>
      <c r="E295" s="147">
        <v>2.5998999999999999</v>
      </c>
      <c r="F295" s="146" t="s">
        <v>9</v>
      </c>
      <c r="G295" s="78" t="s">
        <v>61</v>
      </c>
      <c r="H295" s="78" t="s">
        <v>213</v>
      </c>
      <c r="I295" s="79" t="str">
        <f t="shared" si="25"/>
        <v>Feb</v>
      </c>
      <c r="J295" s="74">
        <f>IF(F295="USD", E295, E295 * IFERROR(VLOOKUP(F295, EXCHANGE_RATE!A:B, 2, FALSE), "Currency not found"))</f>
        <v>2.5998999999999999</v>
      </c>
      <c r="K295" s="74">
        <f t="shared" si="27"/>
        <v>2.5999999999999996</v>
      </c>
      <c r="L295" s="14">
        <f>IF(C295="MTS", B295, B295 * IFERROR(VLOOKUP(C295, 'QTY_CONVERSIONS '!A:B, 2, FALSE), "Units not found"))</f>
        <v>14</v>
      </c>
      <c r="M295" s="75">
        <f t="shared" si="26"/>
        <v>36399.999999999993</v>
      </c>
      <c r="N295" t="str">
        <f>IFERROR(VLOOKUP(D295, Product_Category!A:B, 2, FALSE), "Uncategorized")</f>
        <v>CMC</v>
      </c>
      <c r="O295" s="76">
        <f t="shared" si="28"/>
        <v>2.5999999999999996</v>
      </c>
      <c r="P295" s="76">
        <f t="shared" si="29"/>
        <v>36.399999999999991</v>
      </c>
      <c r="Q295">
        <f t="shared" si="30"/>
        <v>2023</v>
      </c>
      <c r="R295" t="str">
        <f>IFERROR(VLOOKUP(G295,'Importer Name'!A:B, 2, FALSE), "")</f>
        <v>JAI ARAVALI</v>
      </c>
      <c r="S295" t="str">
        <f>IFERROR(VLOOKUP(H295,'Supplier name '!A:B, 2, FALSE), "")</f>
        <v>NOURYON CHEMI</v>
      </c>
    </row>
    <row r="296" spans="1:19">
      <c r="A296" s="77" t="s">
        <v>207</v>
      </c>
      <c r="B296" s="145">
        <v>14000</v>
      </c>
      <c r="C296" s="146" t="s">
        <v>7</v>
      </c>
      <c r="D296" s="105" t="s">
        <v>218</v>
      </c>
      <c r="E296" s="147">
        <v>2.7498999999999998</v>
      </c>
      <c r="F296" s="146" t="s">
        <v>9</v>
      </c>
      <c r="G296" s="78" t="s">
        <v>61</v>
      </c>
      <c r="H296" s="78" t="s">
        <v>213</v>
      </c>
      <c r="I296" s="79" t="str">
        <f t="shared" si="25"/>
        <v>Feb</v>
      </c>
      <c r="J296" s="74">
        <f>IF(F296="USD", E296, E296 * IFERROR(VLOOKUP(F296, EXCHANGE_RATE!A:B, 2, FALSE), "Currency not found"))</f>
        <v>2.7498999999999998</v>
      </c>
      <c r="K296" s="74">
        <f t="shared" si="27"/>
        <v>2.75</v>
      </c>
      <c r="L296" s="14">
        <f>IF(C296="MTS", B296, B296 * IFERROR(VLOOKUP(C296, 'QTY_CONVERSIONS '!A:B, 2, FALSE), "Units not found"))</f>
        <v>14</v>
      </c>
      <c r="M296" s="75">
        <f t="shared" si="26"/>
        <v>38500</v>
      </c>
      <c r="N296" t="str">
        <f>IFERROR(VLOOKUP(D296, Product_Category!A:B, 2, FALSE), "Uncategorized")</f>
        <v>CMC</v>
      </c>
      <c r="O296" s="76">
        <f t="shared" si="28"/>
        <v>2.75</v>
      </c>
      <c r="P296" s="76">
        <f t="shared" si="29"/>
        <v>38.5</v>
      </c>
      <c r="Q296">
        <f t="shared" si="30"/>
        <v>2023</v>
      </c>
      <c r="R296" t="str">
        <f>IFERROR(VLOOKUP(G296,'Importer Name'!A:B, 2, FALSE), "")</f>
        <v>JAI ARAVALI</v>
      </c>
      <c r="S296" t="str">
        <f>IFERROR(VLOOKUP(H296,'Supplier name '!A:B, 2, FALSE), "")</f>
        <v>NOURYON CHEMI</v>
      </c>
    </row>
    <row r="297" spans="1:19">
      <c r="A297" s="77" t="s">
        <v>207</v>
      </c>
      <c r="B297" s="145">
        <v>28000</v>
      </c>
      <c r="C297" s="146" t="s">
        <v>7</v>
      </c>
      <c r="D297" s="105" t="s">
        <v>68</v>
      </c>
      <c r="E297" s="147">
        <v>2.5998999999999999</v>
      </c>
      <c r="F297" s="146" t="s">
        <v>9</v>
      </c>
      <c r="G297" s="78" t="s">
        <v>61</v>
      </c>
      <c r="H297" s="78" t="s">
        <v>213</v>
      </c>
      <c r="I297" s="79" t="str">
        <f t="shared" si="25"/>
        <v>Feb</v>
      </c>
      <c r="J297" s="74">
        <f>IF(F297="USD", E297, E297 * IFERROR(VLOOKUP(F297, EXCHANGE_RATE!A:B, 2, FALSE), "Currency not found"))</f>
        <v>2.5998999999999999</v>
      </c>
      <c r="K297" s="74">
        <f t="shared" si="27"/>
        <v>2.5999999999999996</v>
      </c>
      <c r="L297" s="14">
        <f>IF(C297="MTS", B297, B297 * IFERROR(VLOOKUP(C297, 'QTY_CONVERSIONS '!A:B, 2, FALSE), "Units not found"))</f>
        <v>28</v>
      </c>
      <c r="M297" s="75">
        <f t="shared" si="26"/>
        <v>72799.999999999985</v>
      </c>
      <c r="N297" t="str">
        <f>IFERROR(VLOOKUP(D297, Product_Category!A:B, 2, FALSE), "Uncategorized")</f>
        <v>CMC</v>
      </c>
      <c r="O297" s="76">
        <f t="shared" si="28"/>
        <v>2.5999999999999996</v>
      </c>
      <c r="P297" s="76">
        <f t="shared" si="29"/>
        <v>72.799999999999983</v>
      </c>
      <c r="Q297">
        <f t="shared" si="30"/>
        <v>2023</v>
      </c>
      <c r="R297" t="str">
        <f>IFERROR(VLOOKUP(G297,'Importer Name'!A:B, 2, FALSE), "")</f>
        <v>JAI ARAVALI</v>
      </c>
      <c r="S297" t="str">
        <f>IFERROR(VLOOKUP(H297,'Supplier name '!A:B, 2, FALSE), "")</f>
        <v>NOURYON CHEMI</v>
      </c>
    </row>
    <row r="298" spans="1:19">
      <c r="A298" s="77" t="s">
        <v>207</v>
      </c>
      <c r="B298" s="145">
        <v>28000</v>
      </c>
      <c r="C298" s="146" t="s">
        <v>7</v>
      </c>
      <c r="D298" s="105" t="s">
        <v>68</v>
      </c>
      <c r="E298" s="147">
        <v>2.7498999999999998</v>
      </c>
      <c r="F298" s="146" t="s">
        <v>9</v>
      </c>
      <c r="G298" s="78" t="s">
        <v>61</v>
      </c>
      <c r="H298" s="78" t="s">
        <v>213</v>
      </c>
      <c r="I298" s="79" t="str">
        <f t="shared" si="25"/>
        <v>Feb</v>
      </c>
      <c r="J298" s="74">
        <f>IF(F298="USD", E298, E298 * IFERROR(VLOOKUP(F298, EXCHANGE_RATE!A:B, 2, FALSE), "Currency not found"))</f>
        <v>2.7498999999999998</v>
      </c>
      <c r="K298" s="74">
        <f t="shared" si="27"/>
        <v>2.75</v>
      </c>
      <c r="L298" s="14">
        <f>IF(C298="MTS", B298, B298 * IFERROR(VLOOKUP(C298, 'QTY_CONVERSIONS '!A:B, 2, FALSE), "Units not found"))</f>
        <v>28</v>
      </c>
      <c r="M298" s="75">
        <f t="shared" si="26"/>
        <v>77000</v>
      </c>
      <c r="N298" t="str">
        <f>IFERROR(VLOOKUP(D298, Product_Category!A:B, 2, FALSE), "Uncategorized")</f>
        <v>CMC</v>
      </c>
      <c r="O298" s="76">
        <f t="shared" si="28"/>
        <v>2.75</v>
      </c>
      <c r="P298" s="76">
        <f t="shared" si="29"/>
        <v>77</v>
      </c>
      <c r="Q298">
        <f t="shared" si="30"/>
        <v>2023</v>
      </c>
      <c r="R298" t="str">
        <f>IFERROR(VLOOKUP(G298,'Importer Name'!A:B, 2, FALSE), "")</f>
        <v>JAI ARAVALI</v>
      </c>
      <c r="S298" t="str">
        <f>IFERROR(VLOOKUP(H298,'Supplier name '!A:B, 2, FALSE), "")</f>
        <v>NOURYON CHEMI</v>
      </c>
    </row>
    <row r="299" spans="1:19">
      <c r="A299" s="77" t="s">
        <v>207</v>
      </c>
      <c r="B299" s="145">
        <v>28000</v>
      </c>
      <c r="C299" s="146" t="s">
        <v>7</v>
      </c>
      <c r="D299" s="105" t="s">
        <v>219</v>
      </c>
      <c r="E299" s="147">
        <v>2.5998999999999999</v>
      </c>
      <c r="F299" s="146" t="s">
        <v>9</v>
      </c>
      <c r="G299" s="78" t="s">
        <v>61</v>
      </c>
      <c r="H299" s="78" t="s">
        <v>213</v>
      </c>
      <c r="I299" s="79" t="str">
        <f t="shared" si="25"/>
        <v>Feb</v>
      </c>
      <c r="J299" s="74">
        <f>IF(F299="USD", E299, E299 * IFERROR(VLOOKUP(F299, EXCHANGE_RATE!A:B, 2, FALSE), "Currency not found"))</f>
        <v>2.5998999999999999</v>
      </c>
      <c r="K299" s="74">
        <f t="shared" si="27"/>
        <v>2.5999999999999996</v>
      </c>
      <c r="L299" s="14">
        <f>IF(C299="MTS", B299, B299 * IFERROR(VLOOKUP(C299, 'QTY_CONVERSIONS '!A:B, 2, FALSE), "Units not found"))</f>
        <v>28</v>
      </c>
      <c r="M299" s="75">
        <f t="shared" si="26"/>
        <v>72799.999999999985</v>
      </c>
      <c r="N299" t="str">
        <f>IFERROR(VLOOKUP(D299, Product_Category!A:B, 2, FALSE), "Uncategorized")</f>
        <v>CMC</v>
      </c>
      <c r="O299" s="76">
        <f t="shared" si="28"/>
        <v>2.5999999999999996</v>
      </c>
      <c r="P299" s="76">
        <f t="shared" si="29"/>
        <v>72.799999999999983</v>
      </c>
      <c r="Q299">
        <f t="shared" si="30"/>
        <v>2023</v>
      </c>
      <c r="R299" t="str">
        <f>IFERROR(VLOOKUP(G299,'Importer Name'!A:B, 2, FALSE), "")</f>
        <v>JAI ARAVALI</v>
      </c>
      <c r="S299" t="str">
        <f>IFERROR(VLOOKUP(H299,'Supplier name '!A:B, 2, FALSE), "")</f>
        <v>NOURYON CHEMI</v>
      </c>
    </row>
    <row r="300" spans="1:19">
      <c r="A300" s="77" t="s">
        <v>207</v>
      </c>
      <c r="B300" s="145">
        <v>28000</v>
      </c>
      <c r="C300" s="146" t="s">
        <v>7</v>
      </c>
      <c r="D300" s="105" t="s">
        <v>211</v>
      </c>
      <c r="E300" s="147">
        <v>3.4499</v>
      </c>
      <c r="F300" s="146" t="s">
        <v>9</v>
      </c>
      <c r="G300" s="78" t="s">
        <v>220</v>
      </c>
      <c r="H300" s="78" t="s">
        <v>213</v>
      </c>
      <c r="I300" s="79" t="str">
        <f t="shared" si="25"/>
        <v>Feb</v>
      </c>
      <c r="J300" s="74">
        <f>IF(F300="USD", E300, E300 * IFERROR(VLOOKUP(F300, EXCHANGE_RATE!A:B, 2, FALSE), "Currency not found"))</f>
        <v>3.4499</v>
      </c>
      <c r="K300" s="74">
        <f t="shared" si="27"/>
        <v>3.4499999999999997</v>
      </c>
      <c r="L300" s="14">
        <f>IF(C300="MTS", B300, B300 * IFERROR(VLOOKUP(C300, 'QTY_CONVERSIONS '!A:B, 2, FALSE), "Units not found"))</f>
        <v>28</v>
      </c>
      <c r="M300" s="75">
        <f t="shared" si="26"/>
        <v>96599.999999999985</v>
      </c>
      <c r="N300" t="str">
        <f>IFERROR(VLOOKUP(D300, Product_Category!A:B, 2, FALSE), "Uncategorized")</f>
        <v>CMC</v>
      </c>
      <c r="O300" s="76">
        <f t="shared" si="28"/>
        <v>3.4499999999999997</v>
      </c>
      <c r="P300" s="76">
        <f t="shared" si="29"/>
        <v>96.6</v>
      </c>
      <c r="Q300">
        <f t="shared" si="30"/>
        <v>2023</v>
      </c>
      <c r="R300" t="str">
        <f>IFERROR(VLOOKUP(G300,'Importer Name'!A:B, 2, FALSE), "")</f>
        <v>RAJIV CERA IMPEX</v>
      </c>
      <c r="S300" t="str">
        <f>IFERROR(VLOOKUP(H300,'Supplier name '!A:B, 2, FALSE), "")</f>
        <v>NOURYON CHEMI</v>
      </c>
    </row>
    <row r="301" spans="1:19">
      <c r="A301" s="77" t="s">
        <v>207</v>
      </c>
      <c r="B301" s="145">
        <v>14000</v>
      </c>
      <c r="C301" s="146" t="s">
        <v>7</v>
      </c>
      <c r="D301" s="105" t="s">
        <v>221</v>
      </c>
      <c r="E301" s="147">
        <v>2.5</v>
      </c>
      <c r="F301" s="146" t="s">
        <v>9</v>
      </c>
      <c r="G301" s="78" t="s">
        <v>220</v>
      </c>
      <c r="H301" s="78" t="s">
        <v>213</v>
      </c>
      <c r="I301" s="79" t="str">
        <f t="shared" ref="I301:I364" si="32">I300</f>
        <v>Feb</v>
      </c>
      <c r="J301" s="74">
        <f>IF(F301="USD", E301, E301 * IFERROR(VLOOKUP(F301, EXCHANGE_RATE!A:B, 2, FALSE), "Currency not found"))</f>
        <v>2.5</v>
      </c>
      <c r="K301" s="74">
        <f t="shared" si="27"/>
        <v>2.5</v>
      </c>
      <c r="L301" s="14">
        <f>IF(C301="MTS", B301, B301 * IFERROR(VLOOKUP(C301, 'QTY_CONVERSIONS '!A:B, 2, FALSE), "Units not found"))</f>
        <v>14</v>
      </c>
      <c r="M301" s="75">
        <f t="shared" si="26"/>
        <v>35000</v>
      </c>
      <c r="N301" t="str">
        <f>IFERROR(VLOOKUP(D301, Product_Category!A:B, 2, FALSE), "Uncategorized")</f>
        <v>CMC</v>
      </c>
      <c r="O301" s="76">
        <f t="shared" si="28"/>
        <v>2.5</v>
      </c>
      <c r="P301" s="76">
        <f t="shared" si="29"/>
        <v>35</v>
      </c>
      <c r="Q301">
        <f t="shared" si="30"/>
        <v>2023</v>
      </c>
      <c r="R301" t="str">
        <f>IFERROR(VLOOKUP(G301,'Importer Name'!A:B, 2, FALSE), "")</f>
        <v>RAJIV CERA IMPEX</v>
      </c>
      <c r="S301" t="str">
        <f>IFERROR(VLOOKUP(H301,'Supplier name '!A:B, 2, FALSE), "")</f>
        <v>NOURYON CHEMI</v>
      </c>
    </row>
    <row r="302" spans="1:19">
      <c r="A302" s="77" t="s">
        <v>207</v>
      </c>
      <c r="B302" s="145">
        <v>1000</v>
      </c>
      <c r="C302" s="146" t="s">
        <v>7</v>
      </c>
      <c r="D302" s="105" t="s">
        <v>222</v>
      </c>
      <c r="E302" s="147">
        <v>3.9998999999999998</v>
      </c>
      <c r="F302" s="146" t="s">
        <v>9</v>
      </c>
      <c r="G302" s="78" t="s">
        <v>223</v>
      </c>
      <c r="H302" s="78" t="s">
        <v>213</v>
      </c>
      <c r="I302" s="79" t="str">
        <f t="shared" si="32"/>
        <v>Feb</v>
      </c>
      <c r="J302" s="74">
        <f>IF(F302="USD", E302, E302 * IFERROR(VLOOKUP(F302, EXCHANGE_RATE!A:B, 2, FALSE), "Currency not found"))</f>
        <v>3.9998999999999998</v>
      </c>
      <c r="K302" s="74">
        <f t="shared" si="27"/>
        <v>4</v>
      </c>
      <c r="L302" s="14">
        <f>IF(C302="MTS", B302, B302 * IFERROR(VLOOKUP(C302, 'QTY_CONVERSIONS '!A:B, 2, FALSE), "Units not found"))</f>
        <v>1</v>
      </c>
      <c r="M302" s="75">
        <f t="shared" si="26"/>
        <v>4000</v>
      </c>
      <c r="N302" t="str">
        <f>IFERROR(VLOOKUP(D302, Product_Category!A:B, 2, FALSE), "Uncategorized")</f>
        <v>CMC</v>
      </c>
      <c r="O302" s="76">
        <f t="shared" si="28"/>
        <v>4</v>
      </c>
      <c r="P302" s="76">
        <f t="shared" si="29"/>
        <v>4</v>
      </c>
      <c r="Q302">
        <f t="shared" si="30"/>
        <v>2023</v>
      </c>
      <c r="R302" t="str">
        <f>IFERROR(VLOOKUP(G302,'Importer Name'!A:B, 2, FALSE), "")</f>
        <v>SARIN INDUSTRIES</v>
      </c>
      <c r="S302" t="str">
        <f>IFERROR(VLOOKUP(H302,'Supplier name '!A:B, 2, FALSE), "")</f>
        <v>NOURYON CHEMI</v>
      </c>
    </row>
    <row r="303" spans="1:19">
      <c r="A303" s="77" t="s">
        <v>207</v>
      </c>
      <c r="B303" s="145">
        <v>5000</v>
      </c>
      <c r="C303" s="146" t="s">
        <v>7</v>
      </c>
      <c r="D303" s="105" t="s">
        <v>222</v>
      </c>
      <c r="E303" s="147">
        <v>3.7999000000000001</v>
      </c>
      <c r="F303" s="146" t="s">
        <v>9</v>
      </c>
      <c r="G303" s="78" t="s">
        <v>223</v>
      </c>
      <c r="H303" s="78" t="s">
        <v>213</v>
      </c>
      <c r="I303" s="79" t="str">
        <f t="shared" si="32"/>
        <v>Feb</v>
      </c>
      <c r="J303" s="74">
        <f>IF(F303="USD", E303, E303 * IFERROR(VLOOKUP(F303, EXCHANGE_RATE!A:B, 2, FALSE), "Currency not found"))</f>
        <v>3.7999000000000001</v>
      </c>
      <c r="K303" s="74">
        <f t="shared" si="27"/>
        <v>3.8</v>
      </c>
      <c r="L303" s="14">
        <f>IF(C303="MTS", B303, B303 * IFERROR(VLOOKUP(C303, 'QTY_CONVERSIONS '!A:B, 2, FALSE), "Units not found"))</f>
        <v>5</v>
      </c>
      <c r="M303" s="75">
        <f t="shared" si="26"/>
        <v>19000</v>
      </c>
      <c r="N303" t="str">
        <f>IFERROR(VLOOKUP(D303, Product_Category!A:B, 2, FALSE), "Uncategorized")</f>
        <v>CMC</v>
      </c>
      <c r="O303" s="76">
        <f t="shared" si="28"/>
        <v>3.8</v>
      </c>
      <c r="P303" s="76">
        <f t="shared" si="29"/>
        <v>19</v>
      </c>
      <c r="Q303">
        <f t="shared" si="30"/>
        <v>2023</v>
      </c>
      <c r="R303" t="str">
        <f>IFERROR(VLOOKUP(G303,'Importer Name'!A:B, 2, FALSE), "")</f>
        <v>SARIN INDUSTRIES</v>
      </c>
      <c r="S303" t="str">
        <f>IFERROR(VLOOKUP(H303,'Supplier name '!A:B, 2, FALSE), "")</f>
        <v>NOURYON CHEMI</v>
      </c>
    </row>
    <row r="304" spans="1:19">
      <c r="A304" s="77" t="s">
        <v>207</v>
      </c>
      <c r="B304" s="145">
        <v>2000</v>
      </c>
      <c r="C304" s="146" t="s">
        <v>7</v>
      </c>
      <c r="D304" s="105" t="s">
        <v>211</v>
      </c>
      <c r="E304" s="147">
        <v>6.2499000000000002</v>
      </c>
      <c r="F304" s="146" t="s">
        <v>9</v>
      </c>
      <c r="G304" s="78" t="s">
        <v>224</v>
      </c>
      <c r="H304" s="78" t="s">
        <v>213</v>
      </c>
      <c r="I304" s="79" t="str">
        <f t="shared" si="32"/>
        <v>Feb</v>
      </c>
      <c r="J304" s="74">
        <f>IF(F304="USD", E304, E304 * IFERROR(VLOOKUP(F304, EXCHANGE_RATE!A:B, 2, FALSE), "Currency not found"))</f>
        <v>6.2499000000000002</v>
      </c>
      <c r="K304" s="74">
        <f t="shared" si="27"/>
        <v>6.25</v>
      </c>
      <c r="L304" s="14">
        <f>IF(C304="MTS", B304, B304 * IFERROR(VLOOKUP(C304, 'QTY_CONVERSIONS '!A:B, 2, FALSE), "Units not found"))</f>
        <v>2</v>
      </c>
      <c r="M304" s="75">
        <f t="shared" si="26"/>
        <v>12500</v>
      </c>
      <c r="N304" t="str">
        <f>IFERROR(VLOOKUP(D304, Product_Category!A:B, 2, FALSE), "Uncategorized")</f>
        <v>CMC</v>
      </c>
      <c r="O304" s="76">
        <f t="shared" si="28"/>
        <v>6.25</v>
      </c>
      <c r="P304" s="76">
        <f t="shared" si="29"/>
        <v>12.5</v>
      </c>
      <c r="Q304">
        <f t="shared" si="30"/>
        <v>2023</v>
      </c>
      <c r="R304" t="str">
        <f>IFERROR(VLOOKUP(G304,'Importer Name'!A:B, 2, FALSE), "")</f>
        <v>UNIBOURNE FOOD</v>
      </c>
      <c r="S304" t="str">
        <f>IFERROR(VLOOKUP(H304,'Supplier name '!A:B, 2, FALSE), "")</f>
        <v>NOURYON CHEMI</v>
      </c>
    </row>
    <row r="305" spans="1:19">
      <c r="A305" s="72" t="s">
        <v>207</v>
      </c>
      <c r="B305" s="148">
        <v>2000</v>
      </c>
      <c r="C305" s="149" t="s">
        <v>7</v>
      </c>
      <c r="D305" s="109" t="s">
        <v>211</v>
      </c>
      <c r="E305" s="150">
        <v>6.4999000000000002</v>
      </c>
      <c r="F305" s="149" t="s">
        <v>9</v>
      </c>
      <c r="G305" s="80" t="s">
        <v>224</v>
      </c>
      <c r="H305" s="80" t="s">
        <v>213</v>
      </c>
      <c r="I305" s="79" t="str">
        <f t="shared" si="32"/>
        <v>Feb</v>
      </c>
      <c r="J305" s="74">
        <f>IF(F305="USD", E305, E305 * IFERROR(VLOOKUP(F305, EXCHANGE_RATE!A:B, 2, FALSE), "Currency not found"))</f>
        <v>6.4999000000000002</v>
      </c>
      <c r="K305" s="74">
        <f t="shared" si="27"/>
        <v>6.5</v>
      </c>
      <c r="L305" s="14">
        <f>IF(C305="MTS", B305, B305 * IFERROR(VLOOKUP(C305, 'QTY_CONVERSIONS '!A:B, 2, FALSE), "Units not found"))</f>
        <v>2</v>
      </c>
      <c r="M305" s="75">
        <f t="shared" si="26"/>
        <v>13000</v>
      </c>
      <c r="N305" t="str">
        <f>IFERROR(VLOOKUP(D305, Product_Category!A:B, 2, FALSE), "Uncategorized")</f>
        <v>CMC</v>
      </c>
      <c r="O305" s="76">
        <f t="shared" si="28"/>
        <v>6.5</v>
      </c>
      <c r="P305" s="76">
        <f t="shared" si="29"/>
        <v>13</v>
      </c>
      <c r="Q305">
        <f t="shared" si="30"/>
        <v>2023</v>
      </c>
      <c r="R305" t="str">
        <f>IFERROR(VLOOKUP(G305,'Importer Name'!A:B, 2, FALSE), "")</f>
        <v>UNIBOURNE FOOD</v>
      </c>
      <c r="S305" t="str">
        <f>IFERROR(VLOOKUP(H305,'Supplier name '!A:B, 2, FALSE), "")</f>
        <v>NOURYON CHEMI</v>
      </c>
    </row>
    <row r="306" spans="1:19">
      <c r="A306" s="77" t="s">
        <v>225</v>
      </c>
      <c r="B306" s="145">
        <v>2000</v>
      </c>
      <c r="C306" s="146" t="s">
        <v>7</v>
      </c>
      <c r="D306" s="105" t="s">
        <v>226</v>
      </c>
      <c r="E306" s="147">
        <v>5.3299000000000003</v>
      </c>
      <c r="F306" s="146" t="s">
        <v>9</v>
      </c>
      <c r="G306" s="78" t="s">
        <v>197</v>
      </c>
      <c r="H306" s="78" t="s">
        <v>80</v>
      </c>
      <c r="I306" s="79" t="str">
        <f t="shared" si="32"/>
        <v>Feb</v>
      </c>
      <c r="J306" s="74">
        <f>IF(F306="USD", E306, E306 * IFERROR(VLOOKUP(F306, EXCHANGE_RATE!A:B, 2, FALSE), "Currency not found"))</f>
        <v>5.3299000000000003</v>
      </c>
      <c r="K306" s="74">
        <f t="shared" si="27"/>
        <v>5.33</v>
      </c>
      <c r="L306" s="14">
        <f>IF(C306="MTS", B306, B306 * IFERROR(VLOOKUP(C306, 'QTY_CONVERSIONS '!A:B, 2, FALSE), "Units not found"))</f>
        <v>2</v>
      </c>
      <c r="M306" s="75">
        <f t="shared" si="26"/>
        <v>10660</v>
      </c>
      <c r="N306" t="str">
        <f>IFERROR(VLOOKUP(D306, Product_Category!A:B, 2, FALSE), "Uncategorized")</f>
        <v>CMC</v>
      </c>
      <c r="O306" s="76">
        <f t="shared" si="28"/>
        <v>5.33</v>
      </c>
      <c r="P306" s="76">
        <f t="shared" si="29"/>
        <v>10.66</v>
      </c>
      <c r="Q306">
        <f t="shared" si="30"/>
        <v>2023</v>
      </c>
      <c r="R306" t="str">
        <f>IFERROR(VLOOKUP(G306,'Importer Name'!A:B, 2, FALSE), "")</f>
        <v>COLGATE PALMOLIVE</v>
      </c>
      <c r="S306" t="str">
        <f>IFERROR(VLOOKUP(H306,'Supplier name '!A:B, 2, FALSE), "")</f>
        <v>ASHLAND IND</v>
      </c>
    </row>
    <row r="307" spans="1:19">
      <c r="A307" s="77" t="s">
        <v>225</v>
      </c>
      <c r="B307" s="145">
        <v>10000</v>
      </c>
      <c r="C307" s="146" t="s">
        <v>7</v>
      </c>
      <c r="D307" s="105" t="s">
        <v>226</v>
      </c>
      <c r="E307" s="147">
        <v>4.1398999999999999</v>
      </c>
      <c r="F307" s="146" t="s">
        <v>9</v>
      </c>
      <c r="G307" s="78" t="s">
        <v>79</v>
      </c>
      <c r="H307" s="78" t="s">
        <v>80</v>
      </c>
      <c r="I307" s="79" t="str">
        <f t="shared" si="32"/>
        <v>Feb</v>
      </c>
      <c r="J307" s="74">
        <f>IF(F307="USD", E307, E307 * IFERROR(VLOOKUP(F307, EXCHANGE_RATE!A:B, 2, FALSE), "Currency not found"))</f>
        <v>4.1398999999999999</v>
      </c>
      <c r="K307" s="74">
        <f t="shared" si="27"/>
        <v>4.1399999999999997</v>
      </c>
      <c r="L307" s="14">
        <f>IF(C307="MTS", B307, B307 * IFERROR(VLOOKUP(C307, 'QTY_CONVERSIONS '!A:B, 2, FALSE), "Units not found"))</f>
        <v>10</v>
      </c>
      <c r="M307" s="75">
        <f t="shared" si="26"/>
        <v>41400</v>
      </c>
      <c r="N307" t="str">
        <f>IFERROR(VLOOKUP(D307, Product_Category!A:B, 2, FALSE), "Uncategorized")</f>
        <v>CMC</v>
      </c>
      <c r="O307" s="76">
        <f t="shared" si="28"/>
        <v>4.1399999999999997</v>
      </c>
      <c r="P307" s="76">
        <f t="shared" si="29"/>
        <v>41.4</v>
      </c>
      <c r="Q307">
        <f t="shared" si="30"/>
        <v>2023</v>
      </c>
      <c r="R307" t="str">
        <f>IFERROR(VLOOKUP(G307,'Importer Name'!A:B, 2, FALSE), "")</f>
        <v>DABUR INDIA</v>
      </c>
      <c r="S307" t="str">
        <f>IFERROR(VLOOKUP(H307,'Supplier name '!A:B, 2, FALSE), "")</f>
        <v>ASHLAND IND</v>
      </c>
    </row>
    <row r="308" spans="1:19">
      <c r="A308" s="77" t="s">
        <v>225</v>
      </c>
      <c r="B308" s="145">
        <v>900</v>
      </c>
      <c r="C308" s="146" t="s">
        <v>7</v>
      </c>
      <c r="D308" s="105" t="s">
        <v>226</v>
      </c>
      <c r="E308" s="147">
        <v>14.1797</v>
      </c>
      <c r="F308" s="146" t="s">
        <v>9</v>
      </c>
      <c r="G308" s="78" t="s">
        <v>81</v>
      </c>
      <c r="H308" s="78" t="s">
        <v>80</v>
      </c>
      <c r="I308" s="79" t="str">
        <f t="shared" si="32"/>
        <v>Feb</v>
      </c>
      <c r="J308" s="74">
        <f>IF(F308="USD", E308, E308 * IFERROR(VLOOKUP(F308, EXCHANGE_RATE!A:B, 2, FALSE), "Currency not found"))</f>
        <v>14.1797</v>
      </c>
      <c r="K308" s="74">
        <f t="shared" si="27"/>
        <v>14.18</v>
      </c>
      <c r="L308" s="14">
        <f>IF(C308="MTS", B308, B308 * IFERROR(VLOOKUP(C308, 'QTY_CONVERSIONS '!A:B, 2, FALSE), "Units not found"))</f>
        <v>0.9</v>
      </c>
      <c r="M308" s="75">
        <f t="shared" si="26"/>
        <v>12762</v>
      </c>
      <c r="N308" t="str">
        <f>IFERROR(VLOOKUP(D308, Product_Category!A:B, 2, FALSE), "Uncategorized")</f>
        <v>CMC</v>
      </c>
      <c r="O308" s="76">
        <f t="shared" si="28"/>
        <v>14.18</v>
      </c>
      <c r="P308" s="76">
        <f t="shared" si="29"/>
        <v>12.762</v>
      </c>
      <c r="Q308">
        <f t="shared" si="30"/>
        <v>2023</v>
      </c>
      <c r="R308" t="str">
        <f>IFERROR(VLOOKUP(G308,'Importer Name'!A:B, 2, FALSE), "")</f>
        <v>DKSH INDIA</v>
      </c>
      <c r="S308" t="str">
        <f>IFERROR(VLOOKUP(H308,'Supplier name '!A:B, 2, FALSE), "")</f>
        <v>ASHLAND IND</v>
      </c>
    </row>
    <row r="309" spans="1:19">
      <c r="A309" s="77" t="s">
        <v>225</v>
      </c>
      <c r="B309" s="145">
        <v>5000</v>
      </c>
      <c r="C309" s="146" t="s">
        <v>7</v>
      </c>
      <c r="D309" s="105" t="s">
        <v>226</v>
      </c>
      <c r="E309" s="147">
        <v>13.5197</v>
      </c>
      <c r="F309" s="146" t="s">
        <v>9</v>
      </c>
      <c r="G309" s="78" t="s">
        <v>81</v>
      </c>
      <c r="H309" s="78" t="s">
        <v>80</v>
      </c>
      <c r="I309" s="79" t="str">
        <f t="shared" si="32"/>
        <v>Feb</v>
      </c>
      <c r="J309" s="74">
        <f>IF(F309="USD", E309, E309 * IFERROR(VLOOKUP(F309, EXCHANGE_RATE!A:B, 2, FALSE), "Currency not found"))</f>
        <v>13.5197</v>
      </c>
      <c r="K309" s="74">
        <f t="shared" si="27"/>
        <v>13.52</v>
      </c>
      <c r="L309" s="14">
        <f>IF(C309="MTS", B309, B309 * IFERROR(VLOOKUP(C309, 'QTY_CONVERSIONS '!A:B, 2, FALSE), "Units not found"))</f>
        <v>5</v>
      </c>
      <c r="M309" s="75">
        <f t="shared" si="26"/>
        <v>67600</v>
      </c>
      <c r="N309" t="str">
        <f>IFERROR(VLOOKUP(D309, Product_Category!A:B, 2, FALSE), "Uncategorized")</f>
        <v>CMC</v>
      </c>
      <c r="O309" s="76">
        <f t="shared" si="28"/>
        <v>13.52</v>
      </c>
      <c r="P309" s="76">
        <f t="shared" si="29"/>
        <v>67.599999999999994</v>
      </c>
      <c r="Q309">
        <f t="shared" si="30"/>
        <v>2023</v>
      </c>
      <c r="R309" t="str">
        <f>IFERROR(VLOOKUP(G309,'Importer Name'!A:B, 2, FALSE), "")</f>
        <v>DKSH INDIA</v>
      </c>
      <c r="S309" t="str">
        <f>IFERROR(VLOOKUP(H309,'Supplier name '!A:B, 2, FALSE), "")</f>
        <v>ASHLAND IND</v>
      </c>
    </row>
    <row r="310" spans="1:19">
      <c r="A310" s="77" t="s">
        <v>225</v>
      </c>
      <c r="B310" s="145">
        <v>10000</v>
      </c>
      <c r="C310" s="146" t="s">
        <v>7</v>
      </c>
      <c r="D310" s="105" t="s">
        <v>226</v>
      </c>
      <c r="E310" s="147">
        <v>6.2099000000000002</v>
      </c>
      <c r="F310" s="146" t="s">
        <v>9</v>
      </c>
      <c r="G310" s="78" t="s">
        <v>81</v>
      </c>
      <c r="H310" s="78" t="s">
        <v>80</v>
      </c>
      <c r="I310" s="79" t="str">
        <f t="shared" si="32"/>
        <v>Feb</v>
      </c>
      <c r="J310" s="74">
        <f>IF(F310="USD", E310, E310 * IFERROR(VLOOKUP(F310, EXCHANGE_RATE!A:B, 2, FALSE), "Currency not found"))</f>
        <v>6.2099000000000002</v>
      </c>
      <c r="K310" s="74">
        <f t="shared" si="27"/>
        <v>6.21</v>
      </c>
      <c r="L310" s="14">
        <f>IF(C310="MTS", B310, B310 * IFERROR(VLOOKUP(C310, 'QTY_CONVERSIONS '!A:B, 2, FALSE), "Units not found"))</f>
        <v>10</v>
      </c>
      <c r="M310" s="75">
        <f t="shared" si="26"/>
        <v>62100</v>
      </c>
      <c r="N310" t="str">
        <f>IFERROR(VLOOKUP(D310, Product_Category!A:B, 2, FALSE), "Uncategorized")</f>
        <v>CMC</v>
      </c>
      <c r="O310" s="76">
        <f t="shared" si="28"/>
        <v>6.21</v>
      </c>
      <c r="P310" s="76">
        <f t="shared" si="29"/>
        <v>62.1</v>
      </c>
      <c r="Q310">
        <f t="shared" si="30"/>
        <v>2023</v>
      </c>
      <c r="R310" t="str">
        <f>IFERROR(VLOOKUP(G310,'Importer Name'!A:B, 2, FALSE), "")</f>
        <v>DKSH INDIA</v>
      </c>
      <c r="S310" t="str">
        <f>IFERROR(VLOOKUP(H310,'Supplier name '!A:B, 2, FALSE), "")</f>
        <v>ASHLAND IND</v>
      </c>
    </row>
    <row r="311" spans="1:19">
      <c r="A311" s="77" t="s">
        <v>225</v>
      </c>
      <c r="B311" s="145">
        <v>300</v>
      </c>
      <c r="C311" s="146" t="s">
        <v>7</v>
      </c>
      <c r="D311" s="105" t="s">
        <v>226</v>
      </c>
      <c r="E311" s="147">
        <v>12.7997</v>
      </c>
      <c r="F311" s="146" t="s">
        <v>9</v>
      </c>
      <c r="G311" s="78" t="s">
        <v>81</v>
      </c>
      <c r="H311" s="78" t="s">
        <v>80</v>
      </c>
      <c r="I311" s="79" t="str">
        <f t="shared" si="32"/>
        <v>Feb</v>
      </c>
      <c r="J311" s="74">
        <f>IF(F311="USD", E311, E311 * IFERROR(VLOOKUP(F311, EXCHANGE_RATE!A:B, 2, FALSE), "Currency not found"))</f>
        <v>12.7997</v>
      </c>
      <c r="K311" s="74">
        <f t="shared" si="27"/>
        <v>12.799999999999999</v>
      </c>
      <c r="L311" s="14">
        <f>IF(C311="MTS", B311, B311 * IFERROR(VLOOKUP(C311, 'QTY_CONVERSIONS '!A:B, 2, FALSE), "Units not found"))</f>
        <v>0.3</v>
      </c>
      <c r="M311" s="75">
        <f t="shared" si="26"/>
        <v>3839.9999999999995</v>
      </c>
      <c r="N311" t="str">
        <f>IFERROR(VLOOKUP(D311, Product_Category!A:B, 2, FALSE), "Uncategorized")</f>
        <v>CMC</v>
      </c>
      <c r="O311" s="76">
        <f t="shared" si="28"/>
        <v>12.799999999999999</v>
      </c>
      <c r="P311" s="76">
        <f t="shared" si="29"/>
        <v>3.8399999999999994</v>
      </c>
      <c r="Q311">
        <f t="shared" si="30"/>
        <v>2023</v>
      </c>
      <c r="R311" t="str">
        <f>IFERROR(VLOOKUP(G311,'Importer Name'!A:B, 2, FALSE), "")</f>
        <v>DKSH INDIA</v>
      </c>
      <c r="S311" t="str">
        <f>IFERROR(VLOOKUP(H311,'Supplier name '!A:B, 2, FALSE), "")</f>
        <v>ASHLAND IND</v>
      </c>
    </row>
    <row r="312" spans="1:19">
      <c r="A312" s="77" t="s">
        <v>225</v>
      </c>
      <c r="B312" s="145">
        <v>500</v>
      </c>
      <c r="C312" s="146" t="s">
        <v>7</v>
      </c>
      <c r="D312" s="105" t="s">
        <v>78</v>
      </c>
      <c r="E312" s="147">
        <v>6.4798999999999998</v>
      </c>
      <c r="F312" s="146" t="s">
        <v>9</v>
      </c>
      <c r="G312" s="78" t="s">
        <v>227</v>
      </c>
      <c r="H312" s="78" t="s">
        <v>80</v>
      </c>
      <c r="I312" s="79" t="str">
        <f t="shared" si="32"/>
        <v>Feb</v>
      </c>
      <c r="J312" s="74">
        <f>IF(F312="USD", E312, E312 * IFERROR(VLOOKUP(F312, EXCHANGE_RATE!A:B, 2, FALSE), "Currency not found"))</f>
        <v>6.4798999999999998</v>
      </c>
      <c r="K312" s="74">
        <f t="shared" si="27"/>
        <v>6.4799999999999995</v>
      </c>
      <c r="L312" s="14">
        <f>IF(C312="MTS", B312, B312 * IFERROR(VLOOKUP(C312, 'QTY_CONVERSIONS '!A:B, 2, FALSE), "Units not found"))</f>
        <v>0.5</v>
      </c>
      <c r="M312" s="75">
        <f t="shared" si="26"/>
        <v>3239.9999999999995</v>
      </c>
      <c r="N312" t="str">
        <f>IFERROR(VLOOKUP(D312, Product_Category!A:B, 2, FALSE), "Uncategorized")</f>
        <v>CMC</v>
      </c>
      <c r="O312" s="76">
        <f t="shared" si="28"/>
        <v>6.4799999999999995</v>
      </c>
      <c r="P312" s="76">
        <f t="shared" si="29"/>
        <v>3.2399999999999998</v>
      </c>
      <c r="Q312">
        <f t="shared" si="30"/>
        <v>2023</v>
      </c>
      <c r="R312" t="str">
        <f>IFERROR(VLOOKUP(G312,'Importer Name'!A:B, 2, FALSE), "")</f>
        <v>OVERSEAS POLY</v>
      </c>
      <c r="S312" t="str">
        <f>IFERROR(VLOOKUP(H312,'Supplier name '!A:B, 2, FALSE), "")</f>
        <v>ASHLAND IND</v>
      </c>
    </row>
    <row r="313" spans="1:19">
      <c r="A313" s="77" t="s">
        <v>225</v>
      </c>
      <c r="B313" s="145">
        <v>2175</v>
      </c>
      <c r="C313" s="146" t="s">
        <v>7</v>
      </c>
      <c r="D313" s="105" t="s">
        <v>226</v>
      </c>
      <c r="E313" s="147">
        <v>6.1599000000000004</v>
      </c>
      <c r="F313" s="146" t="s">
        <v>9</v>
      </c>
      <c r="G313" s="78" t="s">
        <v>228</v>
      </c>
      <c r="H313" s="78" t="s">
        <v>80</v>
      </c>
      <c r="I313" s="79" t="str">
        <f t="shared" si="32"/>
        <v>Feb</v>
      </c>
      <c r="J313" s="74">
        <f>IF(F313="USD", E313, E313 * IFERROR(VLOOKUP(F313, EXCHANGE_RATE!A:B, 2, FALSE), "Currency not found"))</f>
        <v>6.1599000000000004</v>
      </c>
      <c r="K313" s="74">
        <f t="shared" si="27"/>
        <v>6.16</v>
      </c>
      <c r="L313" s="14">
        <f>IF(C313="MTS", B313, B313 * IFERROR(VLOOKUP(C313, 'QTY_CONVERSIONS '!A:B, 2, FALSE), "Units not found"))</f>
        <v>2.1750000000000003</v>
      </c>
      <c r="M313" s="75">
        <f t="shared" si="26"/>
        <v>13398</v>
      </c>
      <c r="N313" t="str">
        <f>IFERROR(VLOOKUP(D313, Product_Category!A:B, 2, FALSE), "Uncategorized")</f>
        <v>CMC</v>
      </c>
      <c r="O313" s="76">
        <f t="shared" si="28"/>
        <v>6.16</v>
      </c>
      <c r="P313" s="76">
        <f t="shared" si="29"/>
        <v>13.398000000000001</v>
      </c>
      <c r="Q313">
        <f t="shared" si="30"/>
        <v>2023</v>
      </c>
      <c r="R313" t="str">
        <f>IFERROR(VLOOKUP(G313,'Importer Name'!A:B, 2, FALSE), "")</f>
        <v>TECHNOVA IMAGING</v>
      </c>
      <c r="S313" t="str">
        <f>IFERROR(VLOOKUP(H313,'Supplier name '!A:B, 2, FALSE), "")</f>
        <v>ASHLAND IND</v>
      </c>
    </row>
    <row r="314" spans="1:19">
      <c r="A314" s="77" t="s">
        <v>225</v>
      </c>
      <c r="B314" s="145">
        <v>800</v>
      </c>
      <c r="C314" s="146" t="s">
        <v>7</v>
      </c>
      <c r="D314" s="105" t="s">
        <v>226</v>
      </c>
      <c r="E314" s="147">
        <v>8.8797999999999995</v>
      </c>
      <c r="F314" s="146" t="s">
        <v>9</v>
      </c>
      <c r="G314" s="78" t="s">
        <v>228</v>
      </c>
      <c r="H314" s="78" t="s">
        <v>80</v>
      </c>
      <c r="I314" s="79" t="str">
        <f t="shared" si="32"/>
        <v>Feb</v>
      </c>
      <c r="J314" s="74">
        <f>IF(F314="USD", E314, E314 * IFERROR(VLOOKUP(F314, EXCHANGE_RATE!A:B, 2, FALSE), "Currency not found"))</f>
        <v>8.8797999999999995</v>
      </c>
      <c r="K314" s="74">
        <f t="shared" si="27"/>
        <v>8.879999999999999</v>
      </c>
      <c r="L314" s="14">
        <f>IF(C314="MTS", B314, B314 * IFERROR(VLOOKUP(C314, 'QTY_CONVERSIONS '!A:B, 2, FALSE), "Units not found"))</f>
        <v>0.8</v>
      </c>
      <c r="M314" s="75">
        <f t="shared" si="26"/>
        <v>7103.9999999999991</v>
      </c>
      <c r="N314" t="str">
        <f>IFERROR(VLOOKUP(D314, Product_Category!A:B, 2, FALSE), "Uncategorized")</f>
        <v>CMC</v>
      </c>
      <c r="O314" s="76">
        <f t="shared" si="28"/>
        <v>8.879999999999999</v>
      </c>
      <c r="P314" s="76">
        <f t="shared" si="29"/>
        <v>7.1039999999999992</v>
      </c>
      <c r="Q314">
        <f t="shared" si="30"/>
        <v>2023</v>
      </c>
      <c r="R314" t="str">
        <f>IFERROR(VLOOKUP(G314,'Importer Name'!A:B, 2, FALSE), "")</f>
        <v>TECHNOVA IMAGING</v>
      </c>
      <c r="S314" t="str">
        <f>IFERROR(VLOOKUP(H314,'Supplier name '!A:B, 2, FALSE), "")</f>
        <v>ASHLAND IND</v>
      </c>
    </row>
    <row r="315" spans="1:19">
      <c r="A315" s="77" t="s">
        <v>225</v>
      </c>
      <c r="B315" s="145">
        <v>1000</v>
      </c>
      <c r="C315" s="146" t="s">
        <v>7</v>
      </c>
      <c r="D315" s="105" t="s">
        <v>226</v>
      </c>
      <c r="E315" s="147">
        <v>22.699100000000001</v>
      </c>
      <c r="F315" s="146" t="s">
        <v>9</v>
      </c>
      <c r="G315" s="78" t="s">
        <v>229</v>
      </c>
      <c r="H315" s="78" t="s">
        <v>80</v>
      </c>
      <c r="I315" s="79" t="str">
        <f t="shared" si="32"/>
        <v>Feb</v>
      </c>
      <c r="J315" s="74">
        <f>IF(F315="USD", E315, E315 * IFERROR(VLOOKUP(F315, EXCHANGE_RATE!A:B, 2, FALSE), "Currency not found"))</f>
        <v>22.699100000000001</v>
      </c>
      <c r="K315" s="74">
        <f t="shared" si="27"/>
        <v>22.700000000000003</v>
      </c>
      <c r="L315" s="14">
        <f>IF(C315="MTS", B315, B315 * IFERROR(VLOOKUP(C315, 'QTY_CONVERSIONS '!A:B, 2, FALSE), "Units not found"))</f>
        <v>1</v>
      </c>
      <c r="M315" s="75">
        <f t="shared" si="26"/>
        <v>22700.000000000004</v>
      </c>
      <c r="N315" t="str">
        <f>IFERROR(VLOOKUP(D315, Product_Category!A:B, 2, FALSE), "Uncategorized")</f>
        <v>CMC</v>
      </c>
      <c r="O315" s="76">
        <f t="shared" si="28"/>
        <v>22.700000000000003</v>
      </c>
      <c r="P315" s="76">
        <f t="shared" si="29"/>
        <v>22.700000000000003</v>
      </c>
      <c r="Q315">
        <f t="shared" si="30"/>
        <v>2023</v>
      </c>
      <c r="R315" t="str">
        <f>IFERROR(VLOOKUP(G315,'Importer Name'!A:B, 2, FALSE), "")</f>
        <v>INTERNATIONAL SPECIAL</v>
      </c>
      <c r="S315" t="str">
        <f>IFERROR(VLOOKUP(H315,'Supplier name '!A:B, 2, FALSE), "")</f>
        <v>ASHLAND IND</v>
      </c>
    </row>
    <row r="316" spans="1:19">
      <c r="A316" s="77" t="s">
        <v>225</v>
      </c>
      <c r="B316" s="145">
        <v>1000</v>
      </c>
      <c r="C316" s="146" t="s">
        <v>7</v>
      </c>
      <c r="D316" s="105" t="s">
        <v>226</v>
      </c>
      <c r="E316" s="147">
        <v>11.068300000000001</v>
      </c>
      <c r="F316" s="146" t="s">
        <v>9</v>
      </c>
      <c r="G316" s="78" t="s">
        <v>229</v>
      </c>
      <c r="H316" s="78" t="s">
        <v>80</v>
      </c>
      <c r="I316" s="79" t="str">
        <f t="shared" si="32"/>
        <v>Feb</v>
      </c>
      <c r="J316" s="74">
        <f>IF(F316="USD", E316, E316 * IFERROR(VLOOKUP(F316, EXCHANGE_RATE!A:B, 2, FALSE), "Currency not found"))</f>
        <v>11.068300000000001</v>
      </c>
      <c r="K316" s="74">
        <f t="shared" si="27"/>
        <v>11.07</v>
      </c>
      <c r="L316" s="14">
        <f>IF(C316="MTS", B316, B316 * IFERROR(VLOOKUP(C316, 'QTY_CONVERSIONS '!A:B, 2, FALSE), "Units not found"))</f>
        <v>1</v>
      </c>
      <c r="M316" s="75">
        <f t="shared" si="26"/>
        <v>11070</v>
      </c>
      <c r="N316" t="str">
        <f>IFERROR(VLOOKUP(D316, Product_Category!A:B, 2, FALSE), "Uncategorized")</f>
        <v>CMC</v>
      </c>
      <c r="O316" s="76">
        <f t="shared" si="28"/>
        <v>11.07</v>
      </c>
      <c r="P316" s="76">
        <f t="shared" si="29"/>
        <v>11.07</v>
      </c>
      <c r="Q316">
        <f t="shared" si="30"/>
        <v>2023</v>
      </c>
      <c r="R316" t="str">
        <f>IFERROR(VLOOKUP(G316,'Importer Name'!A:B, 2, FALSE), "")</f>
        <v>INTERNATIONAL SPECIAL</v>
      </c>
      <c r="S316" t="str">
        <f>IFERROR(VLOOKUP(H316,'Supplier name '!A:B, 2, FALSE), "")</f>
        <v>ASHLAND IND</v>
      </c>
    </row>
    <row r="317" spans="1:19">
      <c r="A317" s="77" t="s">
        <v>225</v>
      </c>
      <c r="B317" s="145">
        <v>2000</v>
      </c>
      <c r="C317" s="146" t="s">
        <v>7</v>
      </c>
      <c r="D317" s="105" t="s">
        <v>226</v>
      </c>
      <c r="E317" s="147">
        <v>10.796900000000001</v>
      </c>
      <c r="F317" s="146" t="s">
        <v>9</v>
      </c>
      <c r="G317" s="78" t="s">
        <v>229</v>
      </c>
      <c r="H317" s="78" t="s">
        <v>80</v>
      </c>
      <c r="I317" s="79" t="str">
        <f t="shared" si="32"/>
        <v>Feb</v>
      </c>
      <c r="J317" s="74">
        <f>IF(F317="USD", E317, E317 * IFERROR(VLOOKUP(F317, EXCHANGE_RATE!A:B, 2, FALSE), "Currency not found"))</f>
        <v>10.796900000000001</v>
      </c>
      <c r="K317" s="74">
        <f t="shared" si="27"/>
        <v>10.799999999999999</v>
      </c>
      <c r="L317" s="14">
        <f>IF(C317="MTS", B317, B317 * IFERROR(VLOOKUP(C317, 'QTY_CONVERSIONS '!A:B, 2, FALSE), "Units not found"))</f>
        <v>2</v>
      </c>
      <c r="M317" s="75">
        <f t="shared" si="26"/>
        <v>21599.999999999996</v>
      </c>
      <c r="N317" t="str">
        <f>IFERROR(VLOOKUP(D317, Product_Category!A:B, 2, FALSE), "Uncategorized")</f>
        <v>CMC</v>
      </c>
      <c r="O317" s="76">
        <f t="shared" si="28"/>
        <v>10.799999999999999</v>
      </c>
      <c r="P317" s="76">
        <f t="shared" si="29"/>
        <v>21.599999999999998</v>
      </c>
      <c r="Q317">
        <f t="shared" si="30"/>
        <v>2023</v>
      </c>
      <c r="R317" t="str">
        <f>IFERROR(VLOOKUP(G317,'Importer Name'!A:B, 2, FALSE), "")</f>
        <v>INTERNATIONAL SPECIAL</v>
      </c>
      <c r="S317" t="str">
        <f>IFERROR(VLOOKUP(H317,'Supplier name '!A:B, 2, FALSE), "")</f>
        <v>ASHLAND IND</v>
      </c>
    </row>
    <row r="318" spans="1:19">
      <c r="A318" s="72" t="s">
        <v>225</v>
      </c>
      <c r="B318" s="148">
        <v>20800</v>
      </c>
      <c r="C318" s="149" t="s">
        <v>7</v>
      </c>
      <c r="D318" s="109" t="s">
        <v>226</v>
      </c>
      <c r="E318" s="150">
        <v>10.719799999999999</v>
      </c>
      <c r="F318" s="149" t="s">
        <v>9</v>
      </c>
      <c r="G318" s="80" t="s">
        <v>81</v>
      </c>
      <c r="H318" s="80" t="s">
        <v>178</v>
      </c>
      <c r="I318" s="79" t="str">
        <f t="shared" si="32"/>
        <v>Feb</v>
      </c>
      <c r="J318" s="74">
        <f>IF(F318="USD", E318, E318 * IFERROR(VLOOKUP(F318, EXCHANGE_RATE!A:B, 2, FALSE), "Currency not found"))</f>
        <v>10.719799999999999</v>
      </c>
      <c r="K318" s="74">
        <f t="shared" si="27"/>
        <v>10.72</v>
      </c>
      <c r="L318" s="14">
        <f>IF(C318="MTS", B318, B318 * IFERROR(VLOOKUP(C318, 'QTY_CONVERSIONS '!A:B, 2, FALSE), "Units not found"))</f>
        <v>20.8</v>
      </c>
      <c r="M318" s="75">
        <f t="shared" si="26"/>
        <v>222976</v>
      </c>
      <c r="N318" t="str">
        <f>IFERROR(VLOOKUP(D318, Product_Category!A:B, 2, FALSE), "Uncategorized")</f>
        <v>CMC</v>
      </c>
      <c r="O318" s="76">
        <f t="shared" si="28"/>
        <v>10.72</v>
      </c>
      <c r="P318" s="76">
        <f t="shared" si="29"/>
        <v>222.97600000000003</v>
      </c>
      <c r="Q318">
        <f t="shared" si="30"/>
        <v>2023</v>
      </c>
      <c r="R318" t="str">
        <f>IFERROR(VLOOKUP(G318,'Importer Name'!A:B, 2, FALSE), "")</f>
        <v>DKSH INDIA</v>
      </c>
      <c r="S318" t="str">
        <f>IFERROR(VLOOKUP(H318,'Supplier name '!A:B, 2, FALSE), "")</f>
        <v>ASHLAND SPECIAL</v>
      </c>
    </row>
    <row r="319" spans="1:19">
      <c r="A319" s="77" t="s">
        <v>230</v>
      </c>
      <c r="B319" s="145">
        <v>100</v>
      </c>
      <c r="C319" s="146" t="s">
        <v>7</v>
      </c>
      <c r="D319" s="105" t="s">
        <v>231</v>
      </c>
      <c r="E319" s="147">
        <v>12.0898</v>
      </c>
      <c r="F319" s="146" t="s">
        <v>1718</v>
      </c>
      <c r="G319" s="78" t="s">
        <v>232</v>
      </c>
      <c r="H319" s="78" t="s">
        <v>233</v>
      </c>
      <c r="I319" s="79" t="str">
        <f t="shared" si="32"/>
        <v>Feb</v>
      </c>
      <c r="J319" s="74">
        <f>IF(F319="USD", E319, E319 * IFERROR(VLOOKUP(F319, EXCHANGE_RATE!A:B, 2, FALSE), "Currency not found"))</f>
        <v>12.936086000000001</v>
      </c>
      <c r="K319" s="74">
        <f t="shared" si="27"/>
        <v>12.94</v>
      </c>
      <c r="L319" s="14">
        <f>IF(C319="MTS", B319, B319 * IFERROR(VLOOKUP(C319, 'QTY_CONVERSIONS '!A:B, 2, FALSE), "Units not found"))</f>
        <v>0.1</v>
      </c>
      <c r="M319" s="75">
        <f t="shared" si="26"/>
        <v>1294</v>
      </c>
      <c r="N319" t="str">
        <f>IFERROR(VLOOKUP(D319, Product_Category!A:B, 2, FALSE), "Uncategorized")</f>
        <v>MAGNESIUM STEARATE</v>
      </c>
      <c r="O319" s="76">
        <f t="shared" si="28"/>
        <v>12.94</v>
      </c>
      <c r="P319" s="76">
        <f t="shared" si="29"/>
        <v>1.294</v>
      </c>
      <c r="Q319">
        <f t="shared" si="30"/>
        <v>2023</v>
      </c>
      <c r="R319" t="str">
        <f>IFERROR(VLOOKUP(G319,'Importer Name'!A:B, 2, FALSE), "")</f>
        <v>CADILA HEALTHCARE</v>
      </c>
      <c r="S319" t="str">
        <f>IFERROR(VLOOKUP(H319,'Supplier name '!A:B, 2, FALSE), "")</f>
        <v>DR PAUL LOHMANN</v>
      </c>
    </row>
    <row r="320" spans="1:19">
      <c r="A320" s="77" t="s">
        <v>230</v>
      </c>
      <c r="B320" s="145">
        <v>20</v>
      </c>
      <c r="C320" s="146" t="s">
        <v>7</v>
      </c>
      <c r="D320" s="105" t="s">
        <v>231</v>
      </c>
      <c r="E320" s="147">
        <v>49.518999999999998</v>
      </c>
      <c r="F320" s="146" t="s">
        <v>1718</v>
      </c>
      <c r="G320" s="78" t="s">
        <v>232</v>
      </c>
      <c r="H320" s="78" t="s">
        <v>233</v>
      </c>
      <c r="I320" s="79" t="str">
        <f t="shared" si="32"/>
        <v>Feb</v>
      </c>
      <c r="J320" s="74">
        <f>IF(F320="USD", E320, E320 * IFERROR(VLOOKUP(F320, EXCHANGE_RATE!A:B, 2, FALSE), "Currency not found"))</f>
        <v>52.985330000000005</v>
      </c>
      <c r="K320" s="74">
        <f t="shared" si="27"/>
        <v>52.989999999999995</v>
      </c>
      <c r="L320" s="14">
        <f>IF(C320="MTS", B320, B320 * IFERROR(VLOOKUP(C320, 'QTY_CONVERSIONS '!A:B, 2, FALSE), "Units not found"))</f>
        <v>0.02</v>
      </c>
      <c r="M320" s="75">
        <f t="shared" si="26"/>
        <v>1059.8</v>
      </c>
      <c r="N320" t="str">
        <f>IFERROR(VLOOKUP(D320, Product_Category!A:B, 2, FALSE), "Uncategorized")</f>
        <v>MAGNESIUM STEARATE</v>
      </c>
      <c r="O320" s="76">
        <f t="shared" ref="O320:O321" si="33">K320*1000</f>
        <v>52989.999999999993</v>
      </c>
      <c r="P320" s="76">
        <f t="shared" si="29"/>
        <v>1059.8</v>
      </c>
      <c r="Q320">
        <f t="shared" si="30"/>
        <v>2023</v>
      </c>
      <c r="R320" t="str">
        <f>IFERROR(VLOOKUP(G320,'Importer Name'!A:B, 2, FALSE), "")</f>
        <v>CADILA HEALTHCARE</v>
      </c>
      <c r="S320" t="str">
        <f>IFERROR(VLOOKUP(H320,'Supplier name '!A:B, 2, FALSE), "")</f>
        <v>DR PAUL LOHMANN</v>
      </c>
    </row>
    <row r="321" spans="1:19">
      <c r="A321" s="77" t="s">
        <v>230</v>
      </c>
      <c r="B321" s="145">
        <v>20</v>
      </c>
      <c r="C321" s="146" t="s">
        <v>7</v>
      </c>
      <c r="D321" s="105" t="s">
        <v>231</v>
      </c>
      <c r="E321" s="147">
        <v>49.518999999999998</v>
      </c>
      <c r="F321" s="146" t="s">
        <v>1718</v>
      </c>
      <c r="G321" s="78" t="s">
        <v>234</v>
      </c>
      <c r="H321" s="78" t="s">
        <v>233</v>
      </c>
      <c r="I321" s="79" t="str">
        <f t="shared" si="32"/>
        <v>Feb</v>
      </c>
      <c r="J321" s="74">
        <f>IF(F321="USD", E321, E321 * IFERROR(VLOOKUP(F321, EXCHANGE_RATE!A:B, 2, FALSE), "Currency not found"))</f>
        <v>52.985330000000005</v>
      </c>
      <c r="K321" s="74">
        <f t="shared" si="27"/>
        <v>52.989999999999995</v>
      </c>
      <c r="L321" s="14">
        <f>IF(C321="MTS", B321, B321 * IFERROR(VLOOKUP(C321, 'QTY_CONVERSIONS '!A:B, 2, FALSE), "Units not found"))</f>
        <v>0.02</v>
      </c>
      <c r="M321" s="75">
        <f t="shared" si="26"/>
        <v>1059.8</v>
      </c>
      <c r="N321" t="str">
        <f>IFERROR(VLOOKUP(D321, Product_Category!A:B, 2, FALSE), "Uncategorized")</f>
        <v>MAGNESIUM STEARATE</v>
      </c>
      <c r="O321" s="76">
        <f t="shared" si="33"/>
        <v>52989.999999999993</v>
      </c>
      <c r="P321" s="76">
        <f t="shared" si="29"/>
        <v>1059.8</v>
      </c>
      <c r="Q321">
        <f t="shared" si="30"/>
        <v>2023</v>
      </c>
      <c r="R321" t="str">
        <f>IFERROR(VLOOKUP(G321,'Importer Name'!A:B, 2, FALSE), "")</f>
        <v>ZYDUS HEALTHCARE</v>
      </c>
      <c r="S321" t="str">
        <f>IFERROR(VLOOKUP(H321,'Supplier name '!A:B, 2, FALSE), "")</f>
        <v>DR PAUL LOHMANN</v>
      </c>
    </row>
    <row r="322" spans="1:19">
      <c r="A322" s="77" t="s">
        <v>230</v>
      </c>
      <c r="B322" s="145">
        <v>16000</v>
      </c>
      <c r="C322" s="146" t="s">
        <v>7</v>
      </c>
      <c r="D322" s="105" t="s">
        <v>235</v>
      </c>
      <c r="E322" s="147">
        <v>3.0703999999999998</v>
      </c>
      <c r="F322" s="146" t="s">
        <v>1718</v>
      </c>
      <c r="G322" s="78" t="s">
        <v>208</v>
      </c>
      <c r="H322" s="78" t="s">
        <v>59</v>
      </c>
      <c r="I322" s="79" t="str">
        <f t="shared" si="32"/>
        <v>Feb</v>
      </c>
      <c r="J322" s="74">
        <f>IF(F322="USD", E322, E322 * IFERROR(VLOOKUP(F322, EXCHANGE_RATE!A:B, 2, FALSE), "Currency not found"))</f>
        <v>3.2853279999999998</v>
      </c>
      <c r="K322" s="74">
        <f t="shared" si="27"/>
        <v>3.2899999999999996</v>
      </c>
      <c r="L322" s="14">
        <f>IF(C322="MTS", B322, B322 * IFERROR(VLOOKUP(C322, 'QTY_CONVERSIONS '!A:B, 2, FALSE), "Units not found"))</f>
        <v>16</v>
      </c>
      <c r="M322" s="75">
        <f t="shared" ref="M322:M385" si="34">B322*K322</f>
        <v>52639.999999999993</v>
      </c>
      <c r="N322" t="str">
        <f>IFERROR(VLOOKUP(D322, Product_Category!A:B, 2, FALSE), "Uncategorized")</f>
        <v>MCC</v>
      </c>
      <c r="O322" s="76">
        <f t="shared" si="28"/>
        <v>3.2899999999999996</v>
      </c>
      <c r="P322" s="76">
        <f t="shared" si="29"/>
        <v>52.639999999999993</v>
      </c>
      <c r="Q322">
        <f t="shared" si="30"/>
        <v>2023</v>
      </c>
      <c r="R322" t="str">
        <f>IFERROR(VLOOKUP(G322,'Importer Name'!A:B, 2, FALSE), "")</f>
        <v>RETTENMAIER</v>
      </c>
      <c r="S322" t="str">
        <f>IFERROR(VLOOKUP(H322,'Supplier name '!A:B, 2, FALSE), "")</f>
        <v>JRS PHARMA</v>
      </c>
    </row>
    <row r="323" spans="1:19">
      <c r="A323" s="77" t="s">
        <v>230</v>
      </c>
      <c r="B323" s="145">
        <v>14400</v>
      </c>
      <c r="C323" s="146" t="s">
        <v>7</v>
      </c>
      <c r="D323" s="105" t="s">
        <v>235</v>
      </c>
      <c r="E323" s="147">
        <v>3.3033000000000001</v>
      </c>
      <c r="F323" s="146" t="s">
        <v>1718</v>
      </c>
      <c r="G323" s="78" t="s">
        <v>208</v>
      </c>
      <c r="H323" s="78" t="s">
        <v>59</v>
      </c>
      <c r="I323" s="79" t="str">
        <f t="shared" si="32"/>
        <v>Feb</v>
      </c>
      <c r="J323" s="74">
        <f>IF(F323="USD", E323, E323 * IFERROR(VLOOKUP(F323, EXCHANGE_RATE!A:B, 2, FALSE), "Currency not found"))</f>
        <v>3.5345310000000003</v>
      </c>
      <c r="K323" s="74">
        <f t="shared" ref="K323:K386" si="35">ROUNDUP(J323,2)</f>
        <v>3.5399999999999996</v>
      </c>
      <c r="L323" s="14">
        <f>IF(C323="MTS", B323, B323 * IFERROR(VLOOKUP(C323, 'QTY_CONVERSIONS '!A:B, 2, FALSE), "Units not found"))</f>
        <v>14.4</v>
      </c>
      <c r="M323" s="75">
        <f t="shared" si="34"/>
        <v>50975.999999999993</v>
      </c>
      <c r="N323" t="str">
        <f>IFERROR(VLOOKUP(D323, Product_Category!A:B, 2, FALSE), "Uncategorized")</f>
        <v>MCC</v>
      </c>
      <c r="O323" s="76">
        <f t="shared" ref="O323:O386" si="36">K323</f>
        <v>3.5399999999999996</v>
      </c>
      <c r="P323" s="76">
        <f t="shared" ref="P323:P386" si="37">L323*O323</f>
        <v>50.975999999999992</v>
      </c>
      <c r="Q323">
        <f t="shared" si="30"/>
        <v>2023</v>
      </c>
      <c r="R323" t="str">
        <f>IFERROR(VLOOKUP(G323,'Importer Name'!A:B, 2, FALSE), "")</f>
        <v>RETTENMAIER</v>
      </c>
      <c r="S323" t="str">
        <f>IFERROR(VLOOKUP(H323,'Supplier name '!A:B, 2, FALSE), "")</f>
        <v>JRS PHARMA</v>
      </c>
    </row>
    <row r="324" spans="1:19">
      <c r="A324" s="77" t="s">
        <v>230</v>
      </c>
      <c r="B324" s="145">
        <v>16000</v>
      </c>
      <c r="C324" s="146" t="s">
        <v>7</v>
      </c>
      <c r="D324" s="105" t="s">
        <v>235</v>
      </c>
      <c r="E324" s="147">
        <v>3.0703999999999998</v>
      </c>
      <c r="F324" s="146" t="s">
        <v>1718</v>
      </c>
      <c r="G324" s="78" t="s">
        <v>208</v>
      </c>
      <c r="H324" s="78" t="s">
        <v>59</v>
      </c>
      <c r="I324" s="79" t="str">
        <f t="shared" si="32"/>
        <v>Feb</v>
      </c>
      <c r="J324" s="74">
        <f>IF(F324="USD", E324, E324 * IFERROR(VLOOKUP(F324, EXCHANGE_RATE!A:B, 2, FALSE), "Currency not found"))</f>
        <v>3.2853279999999998</v>
      </c>
      <c r="K324" s="74">
        <f t="shared" si="35"/>
        <v>3.2899999999999996</v>
      </c>
      <c r="L324" s="14">
        <f>IF(C324="MTS", B324, B324 * IFERROR(VLOOKUP(C324, 'QTY_CONVERSIONS '!A:B, 2, FALSE), "Units not found"))</f>
        <v>16</v>
      </c>
      <c r="M324" s="75">
        <f t="shared" si="34"/>
        <v>52639.999999999993</v>
      </c>
      <c r="N324" t="str">
        <f>IFERROR(VLOOKUP(D324, Product_Category!A:B, 2, FALSE), "Uncategorized")</f>
        <v>MCC</v>
      </c>
      <c r="O324" s="76">
        <f t="shared" si="36"/>
        <v>3.2899999999999996</v>
      </c>
      <c r="P324" s="76">
        <f t="shared" si="37"/>
        <v>52.639999999999993</v>
      </c>
      <c r="Q324">
        <f t="shared" ref="Q324:Q387" si="38">Q323</f>
        <v>2023</v>
      </c>
      <c r="R324" t="str">
        <f>IFERROR(VLOOKUP(G324,'Importer Name'!A:B, 2, FALSE), "")</f>
        <v>RETTENMAIER</v>
      </c>
      <c r="S324" t="str">
        <f>IFERROR(VLOOKUP(H324,'Supplier name '!A:B, 2, FALSE), "")</f>
        <v>JRS PHARMA</v>
      </c>
    </row>
    <row r="325" spans="1:19">
      <c r="A325" s="77" t="s">
        <v>230</v>
      </c>
      <c r="B325" s="145">
        <v>6400</v>
      </c>
      <c r="C325" s="146" t="s">
        <v>7</v>
      </c>
      <c r="D325" s="105" t="s">
        <v>236</v>
      </c>
      <c r="E325" s="147">
        <v>3.3328000000000002</v>
      </c>
      <c r="F325" s="146" t="s">
        <v>1718</v>
      </c>
      <c r="G325" s="78" t="s">
        <v>208</v>
      </c>
      <c r="H325" s="78" t="s">
        <v>59</v>
      </c>
      <c r="I325" s="79" t="str">
        <f t="shared" si="32"/>
        <v>Feb</v>
      </c>
      <c r="J325" s="74">
        <f>IF(F325="USD", E325, E325 * IFERROR(VLOOKUP(F325, EXCHANGE_RATE!A:B, 2, FALSE), "Currency not found"))</f>
        <v>3.5660960000000004</v>
      </c>
      <c r="K325" s="74">
        <f t="shared" si="35"/>
        <v>3.57</v>
      </c>
      <c r="L325" s="14">
        <f>IF(C325="MTS", B325, B325 * IFERROR(VLOOKUP(C325, 'QTY_CONVERSIONS '!A:B, 2, FALSE), "Units not found"))</f>
        <v>6.4</v>
      </c>
      <c r="M325" s="75">
        <f t="shared" si="34"/>
        <v>22848</v>
      </c>
      <c r="N325" t="str">
        <f>IFERROR(VLOOKUP(D325, Product_Category!A:B, 2, FALSE), "Uncategorized")</f>
        <v>MCC</v>
      </c>
      <c r="O325" s="76">
        <f t="shared" si="36"/>
        <v>3.57</v>
      </c>
      <c r="P325" s="76">
        <f t="shared" si="37"/>
        <v>22.847999999999999</v>
      </c>
      <c r="Q325">
        <f t="shared" si="38"/>
        <v>2023</v>
      </c>
      <c r="R325" t="str">
        <f>IFERROR(VLOOKUP(G325,'Importer Name'!A:B, 2, FALSE), "")</f>
        <v>RETTENMAIER</v>
      </c>
      <c r="S325" t="str">
        <f>IFERROR(VLOOKUP(H325,'Supplier name '!A:B, 2, FALSE), "")</f>
        <v>JRS PHARMA</v>
      </c>
    </row>
    <row r="326" spans="1:19">
      <c r="A326" s="77" t="s">
        <v>230</v>
      </c>
      <c r="B326" s="145">
        <v>16000</v>
      </c>
      <c r="C326" s="146" t="s">
        <v>7</v>
      </c>
      <c r="D326" s="105" t="s">
        <v>237</v>
      </c>
      <c r="E326" s="147">
        <v>2.9340000000000002</v>
      </c>
      <c r="F326" s="146" t="s">
        <v>1718</v>
      </c>
      <c r="G326" s="78" t="s">
        <v>208</v>
      </c>
      <c r="H326" s="78" t="s">
        <v>59</v>
      </c>
      <c r="I326" s="79" t="str">
        <f t="shared" si="32"/>
        <v>Feb</v>
      </c>
      <c r="J326" s="74">
        <f>IF(F326="USD", E326, E326 * IFERROR(VLOOKUP(F326, EXCHANGE_RATE!A:B, 2, FALSE), "Currency not found"))</f>
        <v>3.1393800000000005</v>
      </c>
      <c r="K326" s="74">
        <f t="shared" si="35"/>
        <v>3.1399999999999997</v>
      </c>
      <c r="L326" s="14">
        <f>IF(C326="MTS", B326, B326 * IFERROR(VLOOKUP(C326, 'QTY_CONVERSIONS '!A:B, 2, FALSE), "Units not found"))</f>
        <v>16</v>
      </c>
      <c r="M326" s="75">
        <f t="shared" si="34"/>
        <v>50239.999999999993</v>
      </c>
      <c r="N326" t="str">
        <f>IFERROR(VLOOKUP(D326, Product_Category!A:B, 2, FALSE), "Uncategorized")</f>
        <v>MCC</v>
      </c>
      <c r="O326" s="76">
        <f t="shared" si="36"/>
        <v>3.1399999999999997</v>
      </c>
      <c r="P326" s="76">
        <f t="shared" si="37"/>
        <v>50.239999999999995</v>
      </c>
      <c r="Q326">
        <f t="shared" si="38"/>
        <v>2023</v>
      </c>
      <c r="R326" t="str">
        <f>IFERROR(VLOOKUP(G326,'Importer Name'!A:B, 2, FALSE), "")</f>
        <v>RETTENMAIER</v>
      </c>
      <c r="S326" t="str">
        <f>IFERROR(VLOOKUP(H326,'Supplier name '!A:B, 2, FALSE), "")</f>
        <v>JRS PHARMA</v>
      </c>
    </row>
    <row r="327" spans="1:19">
      <c r="A327" s="77" t="s">
        <v>230</v>
      </c>
      <c r="B327" s="145">
        <v>16000</v>
      </c>
      <c r="C327" s="146" t="s">
        <v>7</v>
      </c>
      <c r="D327" s="105" t="s">
        <v>237</v>
      </c>
      <c r="E327" s="147">
        <v>2.6751</v>
      </c>
      <c r="F327" s="146" t="s">
        <v>1718</v>
      </c>
      <c r="G327" s="78" t="s">
        <v>208</v>
      </c>
      <c r="H327" s="78" t="s">
        <v>59</v>
      </c>
      <c r="I327" s="79" t="str">
        <f t="shared" si="32"/>
        <v>Feb</v>
      </c>
      <c r="J327" s="74">
        <f>IF(F327="USD", E327, E327 * IFERROR(VLOOKUP(F327, EXCHANGE_RATE!A:B, 2, FALSE), "Currency not found"))</f>
        <v>2.8623570000000003</v>
      </c>
      <c r="K327" s="74">
        <f t="shared" si="35"/>
        <v>2.8699999999999997</v>
      </c>
      <c r="L327" s="14">
        <f>IF(C327="MTS", B327, B327 * IFERROR(VLOOKUP(C327, 'QTY_CONVERSIONS '!A:B, 2, FALSE), "Units not found"))</f>
        <v>16</v>
      </c>
      <c r="M327" s="75">
        <f t="shared" si="34"/>
        <v>45919.999999999993</v>
      </c>
      <c r="N327" t="str">
        <f>IFERROR(VLOOKUP(D327, Product_Category!A:B, 2, FALSE), "Uncategorized")</f>
        <v>MCC</v>
      </c>
      <c r="O327" s="76">
        <f t="shared" si="36"/>
        <v>2.8699999999999997</v>
      </c>
      <c r="P327" s="76">
        <f t="shared" si="37"/>
        <v>45.919999999999995</v>
      </c>
      <c r="Q327">
        <f t="shared" si="38"/>
        <v>2023</v>
      </c>
      <c r="R327" t="str">
        <f>IFERROR(VLOOKUP(G327,'Importer Name'!A:B, 2, FALSE), "")</f>
        <v>RETTENMAIER</v>
      </c>
      <c r="S327" t="str">
        <f>IFERROR(VLOOKUP(H327,'Supplier name '!A:B, 2, FALSE), "")</f>
        <v>JRS PHARMA</v>
      </c>
    </row>
    <row r="328" spans="1:19">
      <c r="A328" s="77" t="s">
        <v>230</v>
      </c>
      <c r="B328" s="145">
        <v>16000</v>
      </c>
      <c r="C328" s="146" t="s">
        <v>7</v>
      </c>
      <c r="D328" s="105" t="s">
        <v>237</v>
      </c>
      <c r="E328" s="147">
        <v>2.9340000000000002</v>
      </c>
      <c r="F328" s="146" t="s">
        <v>1718</v>
      </c>
      <c r="G328" s="78" t="s">
        <v>208</v>
      </c>
      <c r="H328" s="78" t="s">
        <v>59</v>
      </c>
      <c r="I328" s="79" t="str">
        <f t="shared" si="32"/>
        <v>Feb</v>
      </c>
      <c r="J328" s="74">
        <f>IF(F328="USD", E328, E328 * IFERROR(VLOOKUP(F328, EXCHANGE_RATE!A:B, 2, FALSE), "Currency not found"))</f>
        <v>3.1393800000000005</v>
      </c>
      <c r="K328" s="74">
        <f t="shared" si="35"/>
        <v>3.1399999999999997</v>
      </c>
      <c r="L328" s="14">
        <f>IF(C328="MTS", B328, B328 * IFERROR(VLOOKUP(C328, 'QTY_CONVERSIONS '!A:B, 2, FALSE), "Units not found"))</f>
        <v>16</v>
      </c>
      <c r="M328" s="75">
        <f t="shared" si="34"/>
        <v>50239.999999999993</v>
      </c>
      <c r="N328" t="str">
        <f>IFERROR(VLOOKUP(D328, Product_Category!A:B, 2, FALSE), "Uncategorized")</f>
        <v>MCC</v>
      </c>
      <c r="O328" s="76">
        <f t="shared" si="36"/>
        <v>3.1399999999999997</v>
      </c>
      <c r="P328" s="76">
        <f t="shared" si="37"/>
        <v>50.239999999999995</v>
      </c>
      <c r="Q328">
        <f t="shared" si="38"/>
        <v>2023</v>
      </c>
      <c r="R328" t="str">
        <f>IFERROR(VLOOKUP(G328,'Importer Name'!A:B, 2, FALSE), "")</f>
        <v>RETTENMAIER</v>
      </c>
      <c r="S328" t="str">
        <f>IFERROR(VLOOKUP(H328,'Supplier name '!A:B, 2, FALSE), "")</f>
        <v>JRS PHARMA</v>
      </c>
    </row>
    <row r="329" spans="1:19">
      <c r="A329" s="77" t="s">
        <v>230</v>
      </c>
      <c r="B329" s="145">
        <v>14000</v>
      </c>
      <c r="C329" s="146" t="s">
        <v>7</v>
      </c>
      <c r="D329" s="105" t="s">
        <v>237</v>
      </c>
      <c r="E329" s="147">
        <v>2.9340000000000002</v>
      </c>
      <c r="F329" s="146" t="s">
        <v>1718</v>
      </c>
      <c r="G329" s="78" t="s">
        <v>208</v>
      </c>
      <c r="H329" s="78" t="s">
        <v>59</v>
      </c>
      <c r="I329" s="79" t="str">
        <f t="shared" si="32"/>
        <v>Feb</v>
      </c>
      <c r="J329" s="74">
        <f>IF(F329="USD", E329, E329 * IFERROR(VLOOKUP(F329, EXCHANGE_RATE!A:B, 2, FALSE), "Currency not found"))</f>
        <v>3.1393800000000005</v>
      </c>
      <c r="K329" s="74">
        <f t="shared" si="35"/>
        <v>3.1399999999999997</v>
      </c>
      <c r="L329" s="14">
        <f>IF(C329="MTS", B329, B329 * IFERROR(VLOOKUP(C329, 'QTY_CONVERSIONS '!A:B, 2, FALSE), "Units not found"))</f>
        <v>14</v>
      </c>
      <c r="M329" s="75">
        <f t="shared" si="34"/>
        <v>43959.999999999993</v>
      </c>
      <c r="N329" t="str">
        <f>IFERROR(VLOOKUP(D329, Product_Category!A:B, 2, FALSE), "Uncategorized")</f>
        <v>MCC</v>
      </c>
      <c r="O329" s="76">
        <f t="shared" si="36"/>
        <v>3.1399999999999997</v>
      </c>
      <c r="P329" s="76">
        <f t="shared" si="37"/>
        <v>43.959999999999994</v>
      </c>
      <c r="Q329">
        <f t="shared" si="38"/>
        <v>2023</v>
      </c>
      <c r="R329" t="str">
        <f>IFERROR(VLOOKUP(G329,'Importer Name'!A:B, 2, FALSE), "")</f>
        <v>RETTENMAIER</v>
      </c>
      <c r="S329" t="str">
        <f>IFERROR(VLOOKUP(H329,'Supplier name '!A:B, 2, FALSE), "")</f>
        <v>JRS PHARMA</v>
      </c>
    </row>
    <row r="330" spans="1:19">
      <c r="A330" s="77" t="s">
        <v>230</v>
      </c>
      <c r="B330" s="145">
        <v>25</v>
      </c>
      <c r="C330" s="146" t="s">
        <v>7</v>
      </c>
      <c r="D330" s="105" t="s">
        <v>96</v>
      </c>
      <c r="E330" s="147">
        <v>7.4386999999999999</v>
      </c>
      <c r="F330" s="146" t="s">
        <v>1718</v>
      </c>
      <c r="G330" s="78" t="s">
        <v>208</v>
      </c>
      <c r="H330" s="78" t="s">
        <v>59</v>
      </c>
      <c r="I330" s="79" t="str">
        <f t="shared" si="32"/>
        <v>Feb</v>
      </c>
      <c r="J330" s="74">
        <f>IF(F330="USD", E330, E330 * IFERROR(VLOOKUP(F330, EXCHANGE_RATE!A:B, 2, FALSE), "Currency not found"))</f>
        <v>7.959409</v>
      </c>
      <c r="K330" s="74">
        <f t="shared" si="35"/>
        <v>7.96</v>
      </c>
      <c r="L330" s="14">
        <f>IF(C330="MTS", B330, B330 * IFERROR(VLOOKUP(C330, 'QTY_CONVERSIONS '!A:B, 2, FALSE), "Units not found"))</f>
        <v>2.5000000000000001E-2</v>
      </c>
      <c r="M330" s="75">
        <f t="shared" si="34"/>
        <v>199</v>
      </c>
      <c r="N330" t="str">
        <f>IFERROR(VLOOKUP(D330, Product_Category!A:B, 2, FALSE), "Uncategorized")</f>
        <v>MCC</v>
      </c>
      <c r="O330" s="76">
        <f t="shared" si="36"/>
        <v>7.96</v>
      </c>
      <c r="P330" s="76">
        <f t="shared" si="37"/>
        <v>0.19900000000000001</v>
      </c>
      <c r="Q330">
        <f t="shared" si="38"/>
        <v>2023</v>
      </c>
      <c r="R330" t="str">
        <f>IFERROR(VLOOKUP(G330,'Importer Name'!A:B, 2, FALSE), "")</f>
        <v>RETTENMAIER</v>
      </c>
      <c r="S330" t="str">
        <f>IFERROR(VLOOKUP(H330,'Supplier name '!A:B, 2, FALSE), "")</f>
        <v>JRS PHARMA</v>
      </c>
    </row>
    <row r="331" spans="1:19">
      <c r="A331" s="77" t="s">
        <v>230</v>
      </c>
      <c r="B331" s="145">
        <v>25</v>
      </c>
      <c r="C331" s="146" t="s">
        <v>7</v>
      </c>
      <c r="D331" s="105" t="s">
        <v>96</v>
      </c>
      <c r="E331" s="147">
        <v>7.4386999999999999</v>
      </c>
      <c r="F331" s="146" t="s">
        <v>1718</v>
      </c>
      <c r="G331" s="78" t="s">
        <v>208</v>
      </c>
      <c r="H331" s="78" t="s">
        <v>59</v>
      </c>
      <c r="I331" s="79" t="str">
        <f t="shared" si="32"/>
        <v>Feb</v>
      </c>
      <c r="J331" s="74">
        <f>IF(F331="USD", E331, E331 * IFERROR(VLOOKUP(F331, EXCHANGE_RATE!A:B, 2, FALSE), "Currency not found"))</f>
        <v>7.959409</v>
      </c>
      <c r="K331" s="74">
        <f t="shared" si="35"/>
        <v>7.96</v>
      </c>
      <c r="L331" s="14">
        <f>IF(C331="MTS", B331, B331 * IFERROR(VLOOKUP(C331, 'QTY_CONVERSIONS '!A:B, 2, FALSE), "Units not found"))</f>
        <v>2.5000000000000001E-2</v>
      </c>
      <c r="M331" s="75">
        <f t="shared" si="34"/>
        <v>199</v>
      </c>
      <c r="N331" t="str">
        <f>IFERROR(VLOOKUP(D331, Product_Category!A:B, 2, FALSE), "Uncategorized")</f>
        <v>MCC</v>
      </c>
      <c r="O331" s="76">
        <f t="shared" si="36"/>
        <v>7.96</v>
      </c>
      <c r="P331" s="76">
        <f t="shared" si="37"/>
        <v>0.19900000000000001</v>
      </c>
      <c r="Q331">
        <f t="shared" si="38"/>
        <v>2023</v>
      </c>
      <c r="R331" t="str">
        <f>IFERROR(VLOOKUP(G331,'Importer Name'!A:B, 2, FALSE), "")</f>
        <v>RETTENMAIER</v>
      </c>
      <c r="S331" t="str">
        <f>IFERROR(VLOOKUP(H331,'Supplier name '!A:B, 2, FALSE), "")</f>
        <v>JRS PHARMA</v>
      </c>
    </row>
    <row r="332" spans="1:19">
      <c r="A332" s="77" t="s">
        <v>230</v>
      </c>
      <c r="B332" s="145">
        <v>100</v>
      </c>
      <c r="C332" s="146" t="s">
        <v>7</v>
      </c>
      <c r="D332" s="105" t="s">
        <v>238</v>
      </c>
      <c r="E332" s="147">
        <v>29.999400000000001</v>
      </c>
      <c r="F332" s="146" t="s">
        <v>1718</v>
      </c>
      <c r="G332" s="78" t="s">
        <v>239</v>
      </c>
      <c r="H332" s="78" t="s">
        <v>240</v>
      </c>
      <c r="I332" s="79" t="str">
        <f t="shared" si="32"/>
        <v>Feb</v>
      </c>
      <c r="J332" s="74">
        <f>IF(F332="USD", E332, E332 * IFERROR(VLOOKUP(F332, EXCHANGE_RATE!A:B, 2, FALSE), "Currency not found"))</f>
        <v>32.099358000000002</v>
      </c>
      <c r="K332" s="74">
        <f t="shared" si="35"/>
        <v>32.1</v>
      </c>
      <c r="L332" s="14">
        <f>IF(C332="MTS", B332, B332 * IFERROR(VLOOKUP(C332, 'QTY_CONVERSIONS '!A:B, 2, FALSE), "Units not found"))</f>
        <v>0.1</v>
      </c>
      <c r="M332" s="75">
        <f t="shared" si="34"/>
        <v>3210</v>
      </c>
      <c r="N332" t="str">
        <f>IFERROR(VLOOKUP(D332, Product_Category!A:B, 2, FALSE), "Uncategorized")</f>
        <v>MCC</v>
      </c>
      <c r="O332" s="76">
        <f t="shared" si="36"/>
        <v>32.1</v>
      </c>
      <c r="P332" s="76">
        <f t="shared" si="37"/>
        <v>3.2100000000000004</v>
      </c>
      <c r="Q332">
        <f t="shared" si="38"/>
        <v>2023</v>
      </c>
      <c r="R332" t="str">
        <f>IFERROR(VLOOKUP(G332,'Importer Name'!A:B, 2, FALSE), "")</f>
        <v>ARIHANT INNOCHEM</v>
      </c>
      <c r="S332" t="str">
        <f>IFERROR(VLOOKUP(H332,'Supplier name '!A:B, 2, FALSE), "")</f>
        <v>M S PHARMATRANS</v>
      </c>
    </row>
    <row r="333" spans="1:19">
      <c r="A333" s="72" t="s">
        <v>230</v>
      </c>
      <c r="B333" s="148">
        <v>1000</v>
      </c>
      <c r="C333" s="149" t="s">
        <v>7</v>
      </c>
      <c r="D333" s="109" t="s">
        <v>241</v>
      </c>
      <c r="E333" s="150">
        <v>12.299799999999999</v>
      </c>
      <c r="F333" s="149" t="s">
        <v>9</v>
      </c>
      <c r="G333" s="80" t="s">
        <v>242</v>
      </c>
      <c r="H333" s="80" t="s">
        <v>243</v>
      </c>
      <c r="I333" s="79" t="str">
        <f t="shared" si="32"/>
        <v>Feb</v>
      </c>
      <c r="J333" s="74">
        <f>IF(F333="USD", E333, E333 * IFERROR(VLOOKUP(F333, EXCHANGE_RATE!A:B, 2, FALSE), "Currency not found"))</f>
        <v>12.299799999999999</v>
      </c>
      <c r="K333" s="74">
        <f t="shared" si="35"/>
        <v>12.299999999999999</v>
      </c>
      <c r="L333" s="14">
        <f>IF(C333="MTS", B333, B333 * IFERROR(VLOOKUP(C333, 'QTY_CONVERSIONS '!A:B, 2, FALSE), "Units not found"))</f>
        <v>1</v>
      </c>
      <c r="M333" s="75">
        <f t="shared" si="34"/>
        <v>12299.999999999998</v>
      </c>
      <c r="N333" t="str">
        <f>IFERROR(VLOOKUP(D333, Product_Category!A:B, 2, FALSE), "Uncategorized")</f>
        <v>CMC</v>
      </c>
      <c r="O333" s="76">
        <f t="shared" si="36"/>
        <v>12.299999999999999</v>
      </c>
      <c r="P333" s="76">
        <f t="shared" si="37"/>
        <v>12.299999999999999</v>
      </c>
      <c r="Q333">
        <f t="shared" si="38"/>
        <v>2023</v>
      </c>
      <c r="R333" t="str">
        <f>IFERROR(VLOOKUP(G333,'Importer Name'!A:B, 2, FALSE), "")</f>
        <v>S KUSHALCHAND INT</v>
      </c>
      <c r="S333" t="str">
        <f>IFERROR(VLOOKUP(H333,'Supplier name '!A:B, 2, FALSE), "")</f>
        <v>NUTRITION BIOSCI</v>
      </c>
    </row>
    <row r="334" spans="1:19">
      <c r="A334" s="72" t="s">
        <v>244</v>
      </c>
      <c r="B334" s="148">
        <v>5449</v>
      </c>
      <c r="C334" s="149" t="s">
        <v>7</v>
      </c>
      <c r="D334" s="109" t="s">
        <v>245</v>
      </c>
      <c r="E334" s="150">
        <v>2.8999000000000001</v>
      </c>
      <c r="F334" s="149" t="s">
        <v>9</v>
      </c>
      <c r="G334" s="80" t="s">
        <v>246</v>
      </c>
      <c r="H334" s="80" t="s">
        <v>132</v>
      </c>
      <c r="I334" s="79" t="str">
        <f t="shared" si="32"/>
        <v>Feb</v>
      </c>
      <c r="J334" s="74">
        <f>IF(F334="USD", E334, E334 * IFERROR(VLOOKUP(F334, EXCHANGE_RATE!A:B, 2, FALSE), "Currency not found"))</f>
        <v>2.8999000000000001</v>
      </c>
      <c r="K334" s="74">
        <f t="shared" si="35"/>
        <v>2.9</v>
      </c>
      <c r="L334" s="14">
        <f>IF(C334="MTS", B334, B334 * IFERROR(VLOOKUP(C334, 'QTY_CONVERSIONS '!A:B, 2, FALSE), "Units not found"))</f>
        <v>5.4489999999999998</v>
      </c>
      <c r="M334" s="75">
        <f t="shared" si="34"/>
        <v>15802.1</v>
      </c>
      <c r="N334" t="str">
        <f>IFERROR(VLOOKUP(D334, Product_Category!A:B, 2, FALSE), "Uncategorized")</f>
        <v>MCC</v>
      </c>
      <c r="O334" s="76">
        <f t="shared" si="36"/>
        <v>2.9</v>
      </c>
      <c r="P334" s="76">
        <f t="shared" si="37"/>
        <v>15.802099999999999</v>
      </c>
      <c r="Q334">
        <f t="shared" si="38"/>
        <v>2023</v>
      </c>
      <c r="R334" t="str">
        <f>IFERROR(VLOOKUP(G334,'Importer Name'!A:B, 2, FALSE), "")</f>
        <v>VIVIMED LIFE</v>
      </c>
      <c r="S334" t="str">
        <f>IFERROR(VLOOKUP(H334,'Supplier name '!A:B, 2, FALSE), "")</f>
        <v>STRIDES PHARMA</v>
      </c>
    </row>
    <row r="335" spans="1:19">
      <c r="A335" s="77" t="s">
        <v>247</v>
      </c>
      <c r="B335" s="145">
        <v>3500</v>
      </c>
      <c r="C335" s="146" t="s">
        <v>7</v>
      </c>
      <c r="D335" s="105" t="s">
        <v>248</v>
      </c>
      <c r="E335" s="147">
        <v>4.5698999999999996</v>
      </c>
      <c r="F335" s="146" t="s">
        <v>9</v>
      </c>
      <c r="G335" s="78" t="s">
        <v>142</v>
      </c>
      <c r="H335" s="78" t="s">
        <v>110</v>
      </c>
      <c r="I335" s="79" t="str">
        <f t="shared" si="32"/>
        <v>Feb</v>
      </c>
      <c r="J335" s="74">
        <f>IF(F335="USD", E335, E335 * IFERROR(VLOOKUP(F335, EXCHANGE_RATE!A:B, 2, FALSE), "Currency not found"))</f>
        <v>4.5698999999999996</v>
      </c>
      <c r="K335" s="74">
        <f t="shared" si="35"/>
        <v>4.5699999999999994</v>
      </c>
      <c r="L335" s="14">
        <f>IF(C335="MTS", B335, B335 * IFERROR(VLOOKUP(C335, 'QTY_CONVERSIONS '!A:B, 2, FALSE), "Units not found"))</f>
        <v>3.5</v>
      </c>
      <c r="M335" s="75">
        <f t="shared" si="34"/>
        <v>15994.999999999998</v>
      </c>
      <c r="N335" t="str">
        <f>IFERROR(VLOOKUP(D335, Product_Category!A:B, 2, FALSE), "Uncategorized")</f>
        <v>MCC</v>
      </c>
      <c r="O335" s="76">
        <f t="shared" si="36"/>
        <v>4.5699999999999994</v>
      </c>
      <c r="P335" s="76">
        <f t="shared" si="37"/>
        <v>15.994999999999997</v>
      </c>
      <c r="Q335">
        <f t="shared" si="38"/>
        <v>2023</v>
      </c>
      <c r="R335" t="str">
        <f>IFERROR(VLOOKUP(G335,'Importer Name'!A:B, 2, FALSE), "")</f>
        <v>APOTEX RESEARCH</v>
      </c>
      <c r="S335" t="str">
        <f>IFERROR(VLOOKUP(H335,'Supplier name '!A:B, 2, FALSE), "")</f>
        <v>DUPONT NUTRITION</v>
      </c>
    </row>
    <row r="336" spans="1:19">
      <c r="A336" s="77" t="s">
        <v>247</v>
      </c>
      <c r="B336" s="145">
        <v>2160</v>
      </c>
      <c r="C336" s="146" t="s">
        <v>7</v>
      </c>
      <c r="D336" s="105" t="s">
        <v>249</v>
      </c>
      <c r="E336" s="147">
        <v>4.3098999999999998</v>
      </c>
      <c r="F336" s="146" t="s">
        <v>9</v>
      </c>
      <c r="G336" s="78" t="s">
        <v>250</v>
      </c>
      <c r="H336" s="78" t="s">
        <v>110</v>
      </c>
      <c r="I336" s="79" t="str">
        <f t="shared" si="32"/>
        <v>Feb</v>
      </c>
      <c r="J336" s="74">
        <f>IF(F336="USD", E336, E336 * IFERROR(VLOOKUP(F336, EXCHANGE_RATE!A:B, 2, FALSE), "Currency not found"))</f>
        <v>4.3098999999999998</v>
      </c>
      <c r="K336" s="74">
        <f t="shared" si="35"/>
        <v>4.3099999999999996</v>
      </c>
      <c r="L336" s="14">
        <f>IF(C336="MTS", B336, B336 * IFERROR(VLOOKUP(C336, 'QTY_CONVERSIONS '!A:B, 2, FALSE), "Units not found"))</f>
        <v>2.16</v>
      </c>
      <c r="M336" s="75">
        <f t="shared" si="34"/>
        <v>9309.5999999999985</v>
      </c>
      <c r="N336" t="str">
        <f>IFERROR(VLOOKUP(D336, Product_Category!A:B, 2, FALSE), "Uncategorized")</f>
        <v>MCC</v>
      </c>
      <c r="O336" s="76">
        <f t="shared" si="36"/>
        <v>4.3099999999999996</v>
      </c>
      <c r="P336" s="76">
        <f t="shared" si="37"/>
        <v>9.3095999999999997</v>
      </c>
      <c r="Q336">
        <f t="shared" si="38"/>
        <v>2023</v>
      </c>
      <c r="R336" t="str">
        <f>IFERROR(VLOOKUP(G336,'Importer Name'!A:B, 2, FALSE), "")</f>
        <v>AUROBINDO</v>
      </c>
      <c r="S336" t="str">
        <f>IFERROR(VLOOKUP(H336,'Supplier name '!A:B, 2, FALSE), "")</f>
        <v>DUPONT NUTRITION</v>
      </c>
    </row>
    <row r="337" spans="1:19">
      <c r="A337" s="77" t="s">
        <v>247</v>
      </c>
      <c r="B337" s="145">
        <v>500</v>
      </c>
      <c r="C337" s="146" t="s">
        <v>7</v>
      </c>
      <c r="D337" s="105" t="s">
        <v>248</v>
      </c>
      <c r="E337" s="147">
        <v>4.5698999999999996</v>
      </c>
      <c r="F337" s="146" t="s">
        <v>9</v>
      </c>
      <c r="G337" s="78" t="s">
        <v>250</v>
      </c>
      <c r="H337" s="78" t="s">
        <v>110</v>
      </c>
      <c r="I337" s="79" t="str">
        <f t="shared" si="32"/>
        <v>Feb</v>
      </c>
      <c r="J337" s="74">
        <f>IF(F337="USD", E337, E337 * IFERROR(VLOOKUP(F337, EXCHANGE_RATE!A:B, 2, FALSE), "Currency not found"))</f>
        <v>4.5698999999999996</v>
      </c>
      <c r="K337" s="74">
        <f t="shared" si="35"/>
        <v>4.5699999999999994</v>
      </c>
      <c r="L337" s="14">
        <f>IF(C337="MTS", B337, B337 * IFERROR(VLOOKUP(C337, 'QTY_CONVERSIONS '!A:B, 2, FALSE), "Units not found"))</f>
        <v>0.5</v>
      </c>
      <c r="M337" s="75">
        <f t="shared" si="34"/>
        <v>2284.9999999999995</v>
      </c>
      <c r="N337" t="str">
        <f>IFERROR(VLOOKUP(D337, Product_Category!A:B, 2, FALSE), "Uncategorized")</f>
        <v>MCC</v>
      </c>
      <c r="O337" s="76">
        <f t="shared" si="36"/>
        <v>4.5699999999999994</v>
      </c>
      <c r="P337" s="76">
        <f t="shared" si="37"/>
        <v>2.2849999999999997</v>
      </c>
      <c r="Q337">
        <f t="shared" si="38"/>
        <v>2023</v>
      </c>
      <c r="R337" t="str">
        <f>IFERROR(VLOOKUP(G337,'Importer Name'!A:B, 2, FALSE), "")</f>
        <v>AUROBINDO</v>
      </c>
      <c r="S337" t="str">
        <f>IFERROR(VLOOKUP(H337,'Supplier name '!A:B, 2, FALSE), "")</f>
        <v>DUPONT NUTRITION</v>
      </c>
    </row>
    <row r="338" spans="1:19">
      <c r="A338" s="77" t="s">
        <v>247</v>
      </c>
      <c r="B338" s="145">
        <v>1000</v>
      </c>
      <c r="C338" s="146" t="s">
        <v>7</v>
      </c>
      <c r="D338" s="105" t="s">
        <v>248</v>
      </c>
      <c r="E338" s="147">
        <v>4.5698999999999996</v>
      </c>
      <c r="F338" s="146" t="s">
        <v>9</v>
      </c>
      <c r="G338" s="78" t="s">
        <v>250</v>
      </c>
      <c r="H338" s="78" t="s">
        <v>110</v>
      </c>
      <c r="I338" s="79" t="str">
        <f t="shared" si="32"/>
        <v>Feb</v>
      </c>
      <c r="J338" s="74">
        <f>IF(F338="USD", E338, E338 * IFERROR(VLOOKUP(F338, EXCHANGE_RATE!A:B, 2, FALSE), "Currency not found"))</f>
        <v>4.5698999999999996</v>
      </c>
      <c r="K338" s="74">
        <f t="shared" si="35"/>
        <v>4.5699999999999994</v>
      </c>
      <c r="L338" s="14">
        <f>IF(C338="MTS", B338, B338 * IFERROR(VLOOKUP(C338, 'QTY_CONVERSIONS '!A:B, 2, FALSE), "Units not found"))</f>
        <v>1</v>
      </c>
      <c r="M338" s="75">
        <f t="shared" si="34"/>
        <v>4569.9999999999991</v>
      </c>
      <c r="N338" t="str">
        <f>IFERROR(VLOOKUP(D338, Product_Category!A:B, 2, FALSE), "Uncategorized")</f>
        <v>MCC</v>
      </c>
      <c r="O338" s="76">
        <f t="shared" si="36"/>
        <v>4.5699999999999994</v>
      </c>
      <c r="P338" s="76">
        <f t="shared" si="37"/>
        <v>4.5699999999999994</v>
      </c>
      <c r="Q338">
        <f t="shared" si="38"/>
        <v>2023</v>
      </c>
      <c r="R338" t="str">
        <f>IFERROR(VLOOKUP(G338,'Importer Name'!A:B, 2, FALSE), "")</f>
        <v>AUROBINDO</v>
      </c>
      <c r="S338" t="str">
        <f>IFERROR(VLOOKUP(H338,'Supplier name '!A:B, 2, FALSE), "")</f>
        <v>DUPONT NUTRITION</v>
      </c>
    </row>
    <row r="339" spans="1:19">
      <c r="A339" s="77" t="s">
        <v>247</v>
      </c>
      <c r="B339" s="145">
        <v>2100</v>
      </c>
      <c r="C339" s="146" t="s">
        <v>7</v>
      </c>
      <c r="D339" s="105" t="s">
        <v>248</v>
      </c>
      <c r="E339" s="147">
        <v>4.5698999999999996</v>
      </c>
      <c r="F339" s="146" t="s">
        <v>9</v>
      </c>
      <c r="G339" s="78" t="s">
        <v>250</v>
      </c>
      <c r="H339" s="78" t="s">
        <v>110</v>
      </c>
      <c r="I339" s="79" t="str">
        <f t="shared" si="32"/>
        <v>Feb</v>
      </c>
      <c r="J339" s="74">
        <f>IF(F339="USD", E339, E339 * IFERROR(VLOOKUP(F339, EXCHANGE_RATE!A:B, 2, FALSE), "Currency not found"))</f>
        <v>4.5698999999999996</v>
      </c>
      <c r="K339" s="74">
        <f t="shared" si="35"/>
        <v>4.5699999999999994</v>
      </c>
      <c r="L339" s="14">
        <f>IF(C339="MTS", B339, B339 * IFERROR(VLOOKUP(C339, 'QTY_CONVERSIONS '!A:B, 2, FALSE), "Units not found"))</f>
        <v>2.1</v>
      </c>
      <c r="M339" s="75">
        <f t="shared" si="34"/>
        <v>9596.9999999999982</v>
      </c>
      <c r="N339" t="str">
        <f>IFERROR(VLOOKUP(D339, Product_Category!A:B, 2, FALSE), "Uncategorized")</f>
        <v>MCC</v>
      </c>
      <c r="O339" s="76">
        <f t="shared" si="36"/>
        <v>4.5699999999999994</v>
      </c>
      <c r="P339" s="76">
        <f t="shared" si="37"/>
        <v>9.5969999999999995</v>
      </c>
      <c r="Q339">
        <f t="shared" si="38"/>
        <v>2023</v>
      </c>
      <c r="R339" t="str">
        <f>IFERROR(VLOOKUP(G339,'Importer Name'!A:B, 2, FALSE), "")</f>
        <v>AUROBINDO</v>
      </c>
      <c r="S339" t="str">
        <f>IFERROR(VLOOKUP(H339,'Supplier name '!A:B, 2, FALSE), "")</f>
        <v>DUPONT NUTRITION</v>
      </c>
    </row>
    <row r="340" spans="1:19">
      <c r="A340" s="77" t="s">
        <v>247</v>
      </c>
      <c r="B340" s="145">
        <v>2000</v>
      </c>
      <c r="C340" s="146" t="s">
        <v>7</v>
      </c>
      <c r="D340" s="105" t="s">
        <v>251</v>
      </c>
      <c r="E340" s="147">
        <v>5.4798999999999998</v>
      </c>
      <c r="F340" s="146" t="s">
        <v>9</v>
      </c>
      <c r="G340" s="78" t="s">
        <v>250</v>
      </c>
      <c r="H340" s="78" t="s">
        <v>110</v>
      </c>
      <c r="I340" s="79" t="str">
        <f t="shared" si="32"/>
        <v>Feb</v>
      </c>
      <c r="J340" s="74">
        <f>IF(F340="USD", E340, E340 * IFERROR(VLOOKUP(F340, EXCHANGE_RATE!A:B, 2, FALSE), "Currency not found"))</f>
        <v>5.4798999999999998</v>
      </c>
      <c r="K340" s="74">
        <f t="shared" si="35"/>
        <v>5.4799999999999995</v>
      </c>
      <c r="L340" s="14">
        <f>IF(C340="MTS", B340, B340 * IFERROR(VLOOKUP(C340, 'QTY_CONVERSIONS '!A:B, 2, FALSE), "Units not found"))</f>
        <v>2</v>
      </c>
      <c r="M340" s="75">
        <f t="shared" si="34"/>
        <v>10959.999999999998</v>
      </c>
      <c r="N340" t="str">
        <f>IFERROR(VLOOKUP(D340, Product_Category!A:B, 2, FALSE), "Uncategorized")</f>
        <v>MCC</v>
      </c>
      <c r="O340" s="76">
        <f t="shared" si="36"/>
        <v>5.4799999999999995</v>
      </c>
      <c r="P340" s="76">
        <f t="shared" si="37"/>
        <v>10.959999999999999</v>
      </c>
      <c r="Q340">
        <f t="shared" si="38"/>
        <v>2023</v>
      </c>
      <c r="R340" t="str">
        <f>IFERROR(VLOOKUP(G340,'Importer Name'!A:B, 2, FALSE), "")</f>
        <v>AUROBINDO</v>
      </c>
      <c r="S340" t="str">
        <f>IFERROR(VLOOKUP(H340,'Supplier name '!A:B, 2, FALSE), "")</f>
        <v>DUPONT NUTRITION</v>
      </c>
    </row>
    <row r="341" spans="1:19">
      <c r="A341" s="77" t="s">
        <v>247</v>
      </c>
      <c r="B341" s="145">
        <v>2000</v>
      </c>
      <c r="C341" s="146" t="s">
        <v>7</v>
      </c>
      <c r="D341" s="105" t="s">
        <v>251</v>
      </c>
      <c r="E341" s="147">
        <v>5.4798999999999998</v>
      </c>
      <c r="F341" s="146" t="s">
        <v>9</v>
      </c>
      <c r="G341" s="78" t="s">
        <v>250</v>
      </c>
      <c r="H341" s="78" t="s">
        <v>110</v>
      </c>
      <c r="I341" s="79" t="str">
        <f t="shared" si="32"/>
        <v>Feb</v>
      </c>
      <c r="J341" s="74">
        <f>IF(F341="USD", E341, E341 * IFERROR(VLOOKUP(F341, EXCHANGE_RATE!A:B, 2, FALSE), "Currency not found"))</f>
        <v>5.4798999999999998</v>
      </c>
      <c r="K341" s="74">
        <f t="shared" si="35"/>
        <v>5.4799999999999995</v>
      </c>
      <c r="L341" s="14">
        <f>IF(C341="MTS", B341, B341 * IFERROR(VLOOKUP(C341, 'QTY_CONVERSIONS '!A:B, 2, FALSE), "Units not found"))</f>
        <v>2</v>
      </c>
      <c r="M341" s="75">
        <f t="shared" si="34"/>
        <v>10959.999999999998</v>
      </c>
      <c r="N341" t="str">
        <f>IFERROR(VLOOKUP(D341, Product_Category!A:B, 2, FALSE), "Uncategorized")</f>
        <v>MCC</v>
      </c>
      <c r="O341" s="76">
        <f t="shared" si="36"/>
        <v>5.4799999999999995</v>
      </c>
      <c r="P341" s="76">
        <f t="shared" si="37"/>
        <v>10.959999999999999</v>
      </c>
      <c r="Q341">
        <f t="shared" si="38"/>
        <v>2023</v>
      </c>
      <c r="R341" t="str">
        <f>IFERROR(VLOOKUP(G341,'Importer Name'!A:B, 2, FALSE), "")</f>
        <v>AUROBINDO</v>
      </c>
      <c r="S341" t="str">
        <f>IFERROR(VLOOKUP(H341,'Supplier name '!A:B, 2, FALSE), "")</f>
        <v>DUPONT NUTRITION</v>
      </c>
    </row>
    <row r="342" spans="1:19">
      <c r="A342" s="77" t="s">
        <v>247</v>
      </c>
      <c r="B342" s="145">
        <v>1080</v>
      </c>
      <c r="C342" s="146" t="s">
        <v>7</v>
      </c>
      <c r="D342" s="105" t="s">
        <v>249</v>
      </c>
      <c r="E342" s="147">
        <v>4.3098999999999998</v>
      </c>
      <c r="F342" s="146" t="s">
        <v>9</v>
      </c>
      <c r="G342" s="78" t="s">
        <v>113</v>
      </c>
      <c r="H342" s="78" t="s">
        <v>110</v>
      </c>
      <c r="I342" s="79" t="str">
        <f t="shared" si="32"/>
        <v>Feb</v>
      </c>
      <c r="J342" s="74">
        <f>IF(F342="USD", E342, E342 * IFERROR(VLOOKUP(F342, EXCHANGE_RATE!A:B, 2, FALSE), "Currency not found"))</f>
        <v>4.3098999999999998</v>
      </c>
      <c r="K342" s="74">
        <f t="shared" si="35"/>
        <v>4.3099999999999996</v>
      </c>
      <c r="L342" s="14">
        <f>IF(C342="MTS", B342, B342 * IFERROR(VLOOKUP(C342, 'QTY_CONVERSIONS '!A:B, 2, FALSE), "Units not found"))</f>
        <v>1.08</v>
      </c>
      <c r="M342" s="75">
        <f t="shared" si="34"/>
        <v>4654.7999999999993</v>
      </c>
      <c r="N342" t="str">
        <f>IFERROR(VLOOKUP(D342, Product_Category!A:B, 2, FALSE), "Uncategorized")</f>
        <v>MCC</v>
      </c>
      <c r="O342" s="76">
        <f t="shared" si="36"/>
        <v>4.3099999999999996</v>
      </c>
      <c r="P342" s="76">
        <f t="shared" si="37"/>
        <v>4.6547999999999998</v>
      </c>
      <c r="Q342">
        <f t="shared" si="38"/>
        <v>2023</v>
      </c>
      <c r="R342" t="str">
        <f>IFERROR(VLOOKUP(G342,'Importer Name'!A:B, 2, FALSE), "")</f>
        <v>CIPLA LIMITED</v>
      </c>
      <c r="S342" t="str">
        <f>IFERROR(VLOOKUP(H342,'Supplier name '!A:B, 2, FALSE), "")</f>
        <v>DUPONT NUTRITION</v>
      </c>
    </row>
    <row r="343" spans="1:19">
      <c r="A343" s="77" t="s">
        <v>247</v>
      </c>
      <c r="B343" s="145">
        <v>4320</v>
      </c>
      <c r="C343" s="146" t="s">
        <v>7</v>
      </c>
      <c r="D343" s="105" t="s">
        <v>249</v>
      </c>
      <c r="E343" s="147">
        <v>4.3098999999999998</v>
      </c>
      <c r="F343" s="146" t="s">
        <v>9</v>
      </c>
      <c r="G343" s="78" t="s">
        <v>113</v>
      </c>
      <c r="H343" s="78" t="s">
        <v>110</v>
      </c>
      <c r="I343" s="79" t="str">
        <f t="shared" si="32"/>
        <v>Feb</v>
      </c>
      <c r="J343" s="74">
        <f>IF(F343="USD", E343, E343 * IFERROR(VLOOKUP(F343, EXCHANGE_RATE!A:B, 2, FALSE), "Currency not found"))</f>
        <v>4.3098999999999998</v>
      </c>
      <c r="K343" s="74">
        <f t="shared" si="35"/>
        <v>4.3099999999999996</v>
      </c>
      <c r="L343" s="14">
        <f>IF(C343="MTS", B343, B343 * IFERROR(VLOOKUP(C343, 'QTY_CONVERSIONS '!A:B, 2, FALSE), "Units not found"))</f>
        <v>4.32</v>
      </c>
      <c r="M343" s="75">
        <f t="shared" si="34"/>
        <v>18619.199999999997</v>
      </c>
      <c r="N343" t="str">
        <f>IFERROR(VLOOKUP(D343, Product_Category!A:B, 2, FALSE), "Uncategorized")</f>
        <v>MCC</v>
      </c>
      <c r="O343" s="76">
        <f t="shared" si="36"/>
        <v>4.3099999999999996</v>
      </c>
      <c r="P343" s="76">
        <f t="shared" si="37"/>
        <v>18.619199999999999</v>
      </c>
      <c r="Q343">
        <f t="shared" si="38"/>
        <v>2023</v>
      </c>
      <c r="R343" t="str">
        <f>IFERROR(VLOOKUP(G343,'Importer Name'!A:B, 2, FALSE), "")</f>
        <v>CIPLA LIMITED</v>
      </c>
      <c r="S343" t="str">
        <f>IFERROR(VLOOKUP(H343,'Supplier name '!A:B, 2, FALSE), "")</f>
        <v>DUPONT NUTRITION</v>
      </c>
    </row>
    <row r="344" spans="1:19">
      <c r="A344" s="77" t="s">
        <v>247</v>
      </c>
      <c r="B344" s="145">
        <v>2160</v>
      </c>
      <c r="C344" s="146" t="s">
        <v>7</v>
      </c>
      <c r="D344" s="105" t="s">
        <v>249</v>
      </c>
      <c r="E344" s="147">
        <v>4.5298999999999996</v>
      </c>
      <c r="F344" s="146" t="s">
        <v>9</v>
      </c>
      <c r="G344" s="78" t="s">
        <v>113</v>
      </c>
      <c r="H344" s="78" t="s">
        <v>110</v>
      </c>
      <c r="I344" s="79" t="str">
        <f t="shared" si="32"/>
        <v>Feb</v>
      </c>
      <c r="J344" s="74">
        <f>IF(F344="USD", E344, E344 * IFERROR(VLOOKUP(F344, EXCHANGE_RATE!A:B, 2, FALSE), "Currency not found"))</f>
        <v>4.5298999999999996</v>
      </c>
      <c r="K344" s="74">
        <f t="shared" si="35"/>
        <v>4.5299999999999994</v>
      </c>
      <c r="L344" s="14">
        <f>IF(C344="MTS", B344, B344 * IFERROR(VLOOKUP(C344, 'QTY_CONVERSIONS '!A:B, 2, FALSE), "Units not found"))</f>
        <v>2.16</v>
      </c>
      <c r="M344" s="75">
        <f t="shared" si="34"/>
        <v>9784.7999999999993</v>
      </c>
      <c r="N344" t="str">
        <f>IFERROR(VLOOKUP(D344, Product_Category!A:B, 2, FALSE), "Uncategorized")</f>
        <v>MCC</v>
      </c>
      <c r="O344" s="76">
        <f t="shared" si="36"/>
        <v>4.5299999999999994</v>
      </c>
      <c r="P344" s="76">
        <f t="shared" si="37"/>
        <v>9.7847999999999988</v>
      </c>
      <c r="Q344">
        <f t="shared" si="38"/>
        <v>2023</v>
      </c>
      <c r="R344" t="str">
        <f>IFERROR(VLOOKUP(G344,'Importer Name'!A:B, 2, FALSE), "")</f>
        <v>CIPLA LIMITED</v>
      </c>
      <c r="S344" t="str">
        <f>IFERROR(VLOOKUP(H344,'Supplier name '!A:B, 2, FALSE), "")</f>
        <v>DUPONT NUTRITION</v>
      </c>
    </row>
    <row r="345" spans="1:19">
      <c r="A345" s="77" t="s">
        <v>247</v>
      </c>
      <c r="B345" s="145">
        <v>2520</v>
      </c>
      <c r="C345" s="146" t="s">
        <v>7</v>
      </c>
      <c r="D345" s="105" t="s">
        <v>249</v>
      </c>
      <c r="E345" s="147">
        <v>4.3098999999999998</v>
      </c>
      <c r="F345" s="146" t="s">
        <v>9</v>
      </c>
      <c r="G345" s="78" t="s">
        <v>113</v>
      </c>
      <c r="H345" s="78" t="s">
        <v>110</v>
      </c>
      <c r="I345" s="79" t="str">
        <f t="shared" si="32"/>
        <v>Feb</v>
      </c>
      <c r="J345" s="74">
        <f>IF(F345="USD", E345, E345 * IFERROR(VLOOKUP(F345, EXCHANGE_RATE!A:B, 2, FALSE), "Currency not found"))</f>
        <v>4.3098999999999998</v>
      </c>
      <c r="K345" s="74">
        <f t="shared" si="35"/>
        <v>4.3099999999999996</v>
      </c>
      <c r="L345" s="14">
        <f>IF(C345="MTS", B345, B345 * IFERROR(VLOOKUP(C345, 'QTY_CONVERSIONS '!A:B, 2, FALSE), "Units not found"))</f>
        <v>2.52</v>
      </c>
      <c r="M345" s="75">
        <f t="shared" si="34"/>
        <v>10861.199999999999</v>
      </c>
      <c r="N345" t="str">
        <f>IFERROR(VLOOKUP(D345, Product_Category!A:B, 2, FALSE), "Uncategorized")</f>
        <v>MCC</v>
      </c>
      <c r="O345" s="76">
        <f t="shared" si="36"/>
        <v>4.3099999999999996</v>
      </c>
      <c r="P345" s="76">
        <f t="shared" si="37"/>
        <v>10.861199999999998</v>
      </c>
      <c r="Q345">
        <f t="shared" si="38"/>
        <v>2023</v>
      </c>
      <c r="R345" t="str">
        <f>IFERROR(VLOOKUP(G345,'Importer Name'!A:B, 2, FALSE), "")</f>
        <v>CIPLA LIMITED</v>
      </c>
      <c r="S345" t="str">
        <f>IFERROR(VLOOKUP(H345,'Supplier name '!A:B, 2, FALSE), "")</f>
        <v>DUPONT NUTRITION</v>
      </c>
    </row>
    <row r="346" spans="1:19">
      <c r="A346" s="77" t="s">
        <v>247</v>
      </c>
      <c r="B346" s="145">
        <v>5400</v>
      </c>
      <c r="C346" s="146" t="s">
        <v>7</v>
      </c>
      <c r="D346" s="105" t="s">
        <v>249</v>
      </c>
      <c r="E346" s="147">
        <v>4.3098999999999998</v>
      </c>
      <c r="F346" s="146" t="s">
        <v>9</v>
      </c>
      <c r="G346" s="78" t="s">
        <v>113</v>
      </c>
      <c r="H346" s="78" t="s">
        <v>110</v>
      </c>
      <c r="I346" s="79" t="str">
        <f t="shared" si="32"/>
        <v>Feb</v>
      </c>
      <c r="J346" s="74">
        <f>IF(F346="USD", E346, E346 * IFERROR(VLOOKUP(F346, EXCHANGE_RATE!A:B, 2, FALSE), "Currency not found"))</f>
        <v>4.3098999999999998</v>
      </c>
      <c r="K346" s="74">
        <f t="shared" si="35"/>
        <v>4.3099999999999996</v>
      </c>
      <c r="L346" s="14">
        <f>IF(C346="MTS", B346, B346 * IFERROR(VLOOKUP(C346, 'QTY_CONVERSIONS '!A:B, 2, FALSE), "Units not found"))</f>
        <v>5.4</v>
      </c>
      <c r="M346" s="75">
        <f t="shared" si="34"/>
        <v>23273.999999999996</v>
      </c>
      <c r="N346" t="str">
        <f>IFERROR(VLOOKUP(D346, Product_Category!A:B, 2, FALSE), "Uncategorized")</f>
        <v>MCC</v>
      </c>
      <c r="O346" s="76">
        <f t="shared" si="36"/>
        <v>4.3099999999999996</v>
      </c>
      <c r="P346" s="76">
        <f t="shared" si="37"/>
        <v>23.274000000000001</v>
      </c>
      <c r="Q346">
        <f t="shared" si="38"/>
        <v>2023</v>
      </c>
      <c r="R346" t="str">
        <f>IFERROR(VLOOKUP(G346,'Importer Name'!A:B, 2, FALSE), "")</f>
        <v>CIPLA LIMITED</v>
      </c>
      <c r="S346" t="str">
        <f>IFERROR(VLOOKUP(H346,'Supplier name '!A:B, 2, FALSE), "")</f>
        <v>DUPONT NUTRITION</v>
      </c>
    </row>
    <row r="347" spans="1:19">
      <c r="A347" s="77" t="s">
        <v>247</v>
      </c>
      <c r="B347" s="145">
        <v>9360</v>
      </c>
      <c r="C347" s="146" t="s">
        <v>7</v>
      </c>
      <c r="D347" s="105" t="s">
        <v>248</v>
      </c>
      <c r="E347" s="147">
        <v>4.6898999999999997</v>
      </c>
      <c r="F347" s="146" t="s">
        <v>9</v>
      </c>
      <c r="G347" s="78" t="s">
        <v>113</v>
      </c>
      <c r="H347" s="78" t="s">
        <v>110</v>
      </c>
      <c r="I347" s="79" t="str">
        <f t="shared" si="32"/>
        <v>Feb</v>
      </c>
      <c r="J347" s="74">
        <f>IF(F347="USD", E347, E347 * IFERROR(VLOOKUP(F347, EXCHANGE_RATE!A:B, 2, FALSE), "Currency not found"))</f>
        <v>4.6898999999999997</v>
      </c>
      <c r="K347" s="74">
        <f t="shared" si="35"/>
        <v>4.6899999999999995</v>
      </c>
      <c r="L347" s="14">
        <f>IF(C347="MTS", B347, B347 * IFERROR(VLOOKUP(C347, 'QTY_CONVERSIONS '!A:B, 2, FALSE), "Units not found"))</f>
        <v>9.36</v>
      </c>
      <c r="M347" s="75">
        <f t="shared" si="34"/>
        <v>43898.399999999994</v>
      </c>
      <c r="N347" t="str">
        <f>IFERROR(VLOOKUP(D347, Product_Category!A:B, 2, FALSE), "Uncategorized")</f>
        <v>MCC</v>
      </c>
      <c r="O347" s="76">
        <f t="shared" si="36"/>
        <v>4.6899999999999995</v>
      </c>
      <c r="P347" s="76">
        <f t="shared" si="37"/>
        <v>43.898399999999995</v>
      </c>
      <c r="Q347">
        <f t="shared" si="38"/>
        <v>2023</v>
      </c>
      <c r="R347" t="str">
        <f>IFERROR(VLOOKUP(G347,'Importer Name'!A:B, 2, FALSE), "")</f>
        <v>CIPLA LIMITED</v>
      </c>
      <c r="S347" t="str">
        <f>IFERROR(VLOOKUP(H347,'Supplier name '!A:B, 2, FALSE), "")</f>
        <v>DUPONT NUTRITION</v>
      </c>
    </row>
    <row r="348" spans="1:19">
      <c r="A348" s="77" t="s">
        <v>247</v>
      </c>
      <c r="B348" s="145">
        <v>1440</v>
      </c>
      <c r="C348" s="146" t="s">
        <v>7</v>
      </c>
      <c r="D348" s="105" t="s">
        <v>248</v>
      </c>
      <c r="E348" s="147">
        <v>4.6898999999999997</v>
      </c>
      <c r="F348" s="146" t="s">
        <v>9</v>
      </c>
      <c r="G348" s="78" t="s">
        <v>113</v>
      </c>
      <c r="H348" s="78" t="s">
        <v>110</v>
      </c>
      <c r="I348" s="79" t="str">
        <f t="shared" si="32"/>
        <v>Feb</v>
      </c>
      <c r="J348" s="74">
        <f>IF(F348="USD", E348, E348 * IFERROR(VLOOKUP(F348, EXCHANGE_RATE!A:B, 2, FALSE), "Currency not found"))</f>
        <v>4.6898999999999997</v>
      </c>
      <c r="K348" s="74">
        <f t="shared" si="35"/>
        <v>4.6899999999999995</v>
      </c>
      <c r="L348" s="14">
        <f>IF(C348="MTS", B348, B348 * IFERROR(VLOOKUP(C348, 'QTY_CONVERSIONS '!A:B, 2, FALSE), "Units not found"))</f>
        <v>1.44</v>
      </c>
      <c r="M348" s="75">
        <f t="shared" si="34"/>
        <v>6753.5999999999995</v>
      </c>
      <c r="N348" t="str">
        <f>IFERROR(VLOOKUP(D348, Product_Category!A:B, 2, FALSE), "Uncategorized")</f>
        <v>MCC</v>
      </c>
      <c r="O348" s="76">
        <f t="shared" si="36"/>
        <v>4.6899999999999995</v>
      </c>
      <c r="P348" s="76">
        <f t="shared" si="37"/>
        <v>6.7535999999999987</v>
      </c>
      <c r="Q348">
        <f t="shared" si="38"/>
        <v>2023</v>
      </c>
      <c r="R348" t="str">
        <f>IFERROR(VLOOKUP(G348,'Importer Name'!A:B, 2, FALSE), "")</f>
        <v>CIPLA LIMITED</v>
      </c>
      <c r="S348" t="str">
        <f>IFERROR(VLOOKUP(H348,'Supplier name '!A:B, 2, FALSE), "")</f>
        <v>DUPONT NUTRITION</v>
      </c>
    </row>
    <row r="349" spans="1:19">
      <c r="A349" s="77" t="s">
        <v>247</v>
      </c>
      <c r="B349" s="145">
        <v>7500</v>
      </c>
      <c r="C349" s="146" t="s">
        <v>7</v>
      </c>
      <c r="D349" s="105" t="s">
        <v>248</v>
      </c>
      <c r="E349" s="147">
        <v>4.7999000000000001</v>
      </c>
      <c r="F349" s="146" t="s">
        <v>9</v>
      </c>
      <c r="G349" s="78" t="s">
        <v>113</v>
      </c>
      <c r="H349" s="78" t="s">
        <v>110</v>
      </c>
      <c r="I349" s="79" t="str">
        <f t="shared" si="32"/>
        <v>Feb</v>
      </c>
      <c r="J349" s="74">
        <f>IF(F349="USD", E349, E349 * IFERROR(VLOOKUP(F349, EXCHANGE_RATE!A:B, 2, FALSE), "Currency not found"))</f>
        <v>4.7999000000000001</v>
      </c>
      <c r="K349" s="74">
        <f t="shared" si="35"/>
        <v>4.8</v>
      </c>
      <c r="L349" s="14">
        <f>IF(C349="MTS", B349, B349 * IFERROR(VLOOKUP(C349, 'QTY_CONVERSIONS '!A:B, 2, FALSE), "Units not found"))</f>
        <v>7.5</v>
      </c>
      <c r="M349" s="75">
        <f t="shared" si="34"/>
        <v>36000</v>
      </c>
      <c r="N349" t="str">
        <f>IFERROR(VLOOKUP(D349, Product_Category!A:B, 2, FALSE), "Uncategorized")</f>
        <v>MCC</v>
      </c>
      <c r="O349" s="76">
        <f t="shared" si="36"/>
        <v>4.8</v>
      </c>
      <c r="P349" s="76">
        <f t="shared" si="37"/>
        <v>36</v>
      </c>
      <c r="Q349">
        <f t="shared" si="38"/>
        <v>2023</v>
      </c>
      <c r="R349" t="str">
        <f>IFERROR(VLOOKUP(G349,'Importer Name'!A:B, 2, FALSE), "")</f>
        <v>CIPLA LIMITED</v>
      </c>
      <c r="S349" t="str">
        <f>IFERROR(VLOOKUP(H349,'Supplier name '!A:B, 2, FALSE), "")</f>
        <v>DUPONT NUTRITION</v>
      </c>
    </row>
    <row r="350" spans="1:19">
      <c r="A350" s="77" t="s">
        <v>247</v>
      </c>
      <c r="B350" s="145">
        <v>1800</v>
      </c>
      <c r="C350" s="146" t="s">
        <v>7</v>
      </c>
      <c r="D350" s="105" t="s">
        <v>248</v>
      </c>
      <c r="E350" s="147">
        <v>4.4699</v>
      </c>
      <c r="F350" s="146" t="s">
        <v>9</v>
      </c>
      <c r="G350" s="78" t="s">
        <v>113</v>
      </c>
      <c r="H350" s="78" t="s">
        <v>110</v>
      </c>
      <c r="I350" s="79" t="str">
        <f t="shared" si="32"/>
        <v>Feb</v>
      </c>
      <c r="J350" s="74">
        <f>IF(F350="USD", E350, E350 * IFERROR(VLOOKUP(F350, EXCHANGE_RATE!A:B, 2, FALSE), "Currency not found"))</f>
        <v>4.4699</v>
      </c>
      <c r="K350" s="74">
        <f t="shared" si="35"/>
        <v>4.47</v>
      </c>
      <c r="L350" s="14">
        <f>IF(C350="MTS", B350, B350 * IFERROR(VLOOKUP(C350, 'QTY_CONVERSIONS '!A:B, 2, FALSE), "Units not found"))</f>
        <v>1.8</v>
      </c>
      <c r="M350" s="75">
        <f t="shared" si="34"/>
        <v>8046</v>
      </c>
      <c r="N350" t="str">
        <f>IFERROR(VLOOKUP(D350, Product_Category!A:B, 2, FALSE), "Uncategorized")</f>
        <v>MCC</v>
      </c>
      <c r="O350" s="76">
        <f t="shared" si="36"/>
        <v>4.47</v>
      </c>
      <c r="P350" s="76">
        <f t="shared" si="37"/>
        <v>8.0459999999999994</v>
      </c>
      <c r="Q350">
        <f t="shared" si="38"/>
        <v>2023</v>
      </c>
      <c r="R350" t="str">
        <f>IFERROR(VLOOKUP(G350,'Importer Name'!A:B, 2, FALSE), "")</f>
        <v>CIPLA LIMITED</v>
      </c>
      <c r="S350" t="str">
        <f>IFERROR(VLOOKUP(H350,'Supplier name '!A:B, 2, FALSE), "")</f>
        <v>DUPONT NUTRITION</v>
      </c>
    </row>
    <row r="351" spans="1:19">
      <c r="A351" s="77" t="s">
        <v>247</v>
      </c>
      <c r="B351" s="145">
        <v>6480</v>
      </c>
      <c r="C351" s="146" t="s">
        <v>7</v>
      </c>
      <c r="D351" s="105" t="s">
        <v>248</v>
      </c>
      <c r="E351" s="147">
        <v>4.6898999999999997</v>
      </c>
      <c r="F351" s="146" t="s">
        <v>9</v>
      </c>
      <c r="G351" s="78" t="s">
        <v>113</v>
      </c>
      <c r="H351" s="78" t="s">
        <v>110</v>
      </c>
      <c r="I351" s="79" t="str">
        <f t="shared" si="32"/>
        <v>Feb</v>
      </c>
      <c r="J351" s="74">
        <f>IF(F351="USD", E351, E351 * IFERROR(VLOOKUP(F351, EXCHANGE_RATE!A:B, 2, FALSE), "Currency not found"))</f>
        <v>4.6898999999999997</v>
      </c>
      <c r="K351" s="74">
        <f t="shared" si="35"/>
        <v>4.6899999999999995</v>
      </c>
      <c r="L351" s="14">
        <f>IF(C351="MTS", B351, B351 * IFERROR(VLOOKUP(C351, 'QTY_CONVERSIONS '!A:B, 2, FALSE), "Units not found"))</f>
        <v>6.48</v>
      </c>
      <c r="M351" s="75">
        <f t="shared" si="34"/>
        <v>30391.199999999997</v>
      </c>
      <c r="N351" t="str">
        <f>IFERROR(VLOOKUP(D351, Product_Category!A:B, 2, FALSE), "Uncategorized")</f>
        <v>MCC</v>
      </c>
      <c r="O351" s="76">
        <f t="shared" si="36"/>
        <v>4.6899999999999995</v>
      </c>
      <c r="P351" s="76">
        <f t="shared" si="37"/>
        <v>30.391199999999998</v>
      </c>
      <c r="Q351">
        <f t="shared" si="38"/>
        <v>2023</v>
      </c>
      <c r="R351" t="str">
        <f>IFERROR(VLOOKUP(G351,'Importer Name'!A:B, 2, FALSE), "")</f>
        <v>CIPLA LIMITED</v>
      </c>
      <c r="S351" t="str">
        <f>IFERROR(VLOOKUP(H351,'Supplier name '!A:B, 2, FALSE), "")</f>
        <v>DUPONT NUTRITION</v>
      </c>
    </row>
    <row r="352" spans="1:19">
      <c r="A352" s="77" t="s">
        <v>247</v>
      </c>
      <c r="B352" s="145">
        <v>15120</v>
      </c>
      <c r="C352" s="146" t="s">
        <v>7</v>
      </c>
      <c r="D352" s="105" t="s">
        <v>248</v>
      </c>
      <c r="E352" s="147">
        <v>4.6898999999999997</v>
      </c>
      <c r="F352" s="146" t="s">
        <v>9</v>
      </c>
      <c r="G352" s="78" t="s">
        <v>113</v>
      </c>
      <c r="H352" s="78" t="s">
        <v>110</v>
      </c>
      <c r="I352" s="79" t="str">
        <f t="shared" si="32"/>
        <v>Feb</v>
      </c>
      <c r="J352" s="74">
        <f>IF(F352="USD", E352, E352 * IFERROR(VLOOKUP(F352, EXCHANGE_RATE!A:B, 2, FALSE), "Currency not found"))</f>
        <v>4.6898999999999997</v>
      </c>
      <c r="K352" s="74">
        <f t="shared" si="35"/>
        <v>4.6899999999999995</v>
      </c>
      <c r="L352" s="14">
        <f>IF(C352="MTS", B352, B352 * IFERROR(VLOOKUP(C352, 'QTY_CONVERSIONS '!A:B, 2, FALSE), "Units not found"))</f>
        <v>15.120000000000001</v>
      </c>
      <c r="M352" s="75">
        <f t="shared" si="34"/>
        <v>70912.799999999988</v>
      </c>
      <c r="N352" t="str">
        <f>IFERROR(VLOOKUP(D352, Product_Category!A:B, 2, FALSE), "Uncategorized")</f>
        <v>MCC</v>
      </c>
      <c r="O352" s="76">
        <f t="shared" si="36"/>
        <v>4.6899999999999995</v>
      </c>
      <c r="P352" s="76">
        <f t="shared" si="37"/>
        <v>70.91279999999999</v>
      </c>
      <c r="Q352">
        <f t="shared" si="38"/>
        <v>2023</v>
      </c>
      <c r="R352" t="str">
        <f>IFERROR(VLOOKUP(G352,'Importer Name'!A:B, 2, FALSE), "")</f>
        <v>CIPLA LIMITED</v>
      </c>
      <c r="S352" t="str">
        <f>IFERROR(VLOOKUP(H352,'Supplier name '!A:B, 2, FALSE), "")</f>
        <v>DUPONT NUTRITION</v>
      </c>
    </row>
    <row r="353" spans="1:19">
      <c r="A353" s="77" t="s">
        <v>247</v>
      </c>
      <c r="B353" s="145">
        <v>2160</v>
      </c>
      <c r="C353" s="146" t="s">
        <v>7</v>
      </c>
      <c r="D353" s="105" t="s">
        <v>248</v>
      </c>
      <c r="E353" s="147">
        <v>4.6898999999999997</v>
      </c>
      <c r="F353" s="146" t="s">
        <v>9</v>
      </c>
      <c r="G353" s="78" t="s">
        <v>113</v>
      </c>
      <c r="H353" s="78" t="s">
        <v>110</v>
      </c>
      <c r="I353" s="79" t="str">
        <f t="shared" si="32"/>
        <v>Feb</v>
      </c>
      <c r="J353" s="74">
        <f>IF(F353="USD", E353, E353 * IFERROR(VLOOKUP(F353, EXCHANGE_RATE!A:B, 2, FALSE), "Currency not found"))</f>
        <v>4.6898999999999997</v>
      </c>
      <c r="K353" s="74">
        <f t="shared" si="35"/>
        <v>4.6899999999999995</v>
      </c>
      <c r="L353" s="14">
        <f>IF(C353="MTS", B353, B353 * IFERROR(VLOOKUP(C353, 'QTY_CONVERSIONS '!A:B, 2, FALSE), "Units not found"))</f>
        <v>2.16</v>
      </c>
      <c r="M353" s="75">
        <f t="shared" si="34"/>
        <v>10130.4</v>
      </c>
      <c r="N353" t="str">
        <f>IFERROR(VLOOKUP(D353, Product_Category!A:B, 2, FALSE), "Uncategorized")</f>
        <v>MCC</v>
      </c>
      <c r="O353" s="76">
        <f t="shared" si="36"/>
        <v>4.6899999999999995</v>
      </c>
      <c r="P353" s="76">
        <f t="shared" si="37"/>
        <v>10.1304</v>
      </c>
      <c r="Q353">
        <f t="shared" si="38"/>
        <v>2023</v>
      </c>
      <c r="R353" t="str">
        <f>IFERROR(VLOOKUP(G353,'Importer Name'!A:B, 2, FALSE), "")</f>
        <v>CIPLA LIMITED</v>
      </c>
      <c r="S353" t="str">
        <f>IFERROR(VLOOKUP(H353,'Supplier name '!A:B, 2, FALSE), "")</f>
        <v>DUPONT NUTRITION</v>
      </c>
    </row>
    <row r="354" spans="1:19">
      <c r="A354" s="77" t="s">
        <v>247</v>
      </c>
      <c r="B354" s="145">
        <v>3600</v>
      </c>
      <c r="C354" s="146" t="s">
        <v>7</v>
      </c>
      <c r="D354" s="105" t="s">
        <v>248</v>
      </c>
      <c r="E354" s="147">
        <v>4.4699</v>
      </c>
      <c r="F354" s="146" t="s">
        <v>9</v>
      </c>
      <c r="G354" s="78" t="s">
        <v>113</v>
      </c>
      <c r="H354" s="78" t="s">
        <v>110</v>
      </c>
      <c r="I354" s="79" t="str">
        <f t="shared" si="32"/>
        <v>Feb</v>
      </c>
      <c r="J354" s="74">
        <f>IF(F354="USD", E354, E354 * IFERROR(VLOOKUP(F354, EXCHANGE_RATE!A:B, 2, FALSE), "Currency not found"))</f>
        <v>4.4699</v>
      </c>
      <c r="K354" s="74">
        <f t="shared" si="35"/>
        <v>4.47</v>
      </c>
      <c r="L354" s="14">
        <f>IF(C354="MTS", B354, B354 * IFERROR(VLOOKUP(C354, 'QTY_CONVERSIONS '!A:B, 2, FALSE), "Units not found"))</f>
        <v>3.6</v>
      </c>
      <c r="M354" s="75">
        <f t="shared" si="34"/>
        <v>16092</v>
      </c>
      <c r="N354" t="str">
        <f>IFERROR(VLOOKUP(D354, Product_Category!A:B, 2, FALSE), "Uncategorized")</f>
        <v>MCC</v>
      </c>
      <c r="O354" s="76">
        <f t="shared" si="36"/>
        <v>4.47</v>
      </c>
      <c r="P354" s="76">
        <f t="shared" si="37"/>
        <v>16.091999999999999</v>
      </c>
      <c r="Q354">
        <f t="shared" si="38"/>
        <v>2023</v>
      </c>
      <c r="R354" t="str">
        <f>IFERROR(VLOOKUP(G354,'Importer Name'!A:B, 2, FALSE), "")</f>
        <v>CIPLA LIMITED</v>
      </c>
      <c r="S354" t="str">
        <f>IFERROR(VLOOKUP(H354,'Supplier name '!A:B, 2, FALSE), "")</f>
        <v>DUPONT NUTRITION</v>
      </c>
    </row>
    <row r="355" spans="1:19">
      <c r="A355" s="77" t="s">
        <v>247</v>
      </c>
      <c r="B355" s="145">
        <v>5000</v>
      </c>
      <c r="C355" s="146" t="s">
        <v>7</v>
      </c>
      <c r="D355" s="105" t="s">
        <v>248</v>
      </c>
      <c r="E355" s="147">
        <v>4.7999000000000001</v>
      </c>
      <c r="F355" s="146" t="s">
        <v>9</v>
      </c>
      <c r="G355" s="78" t="s">
        <v>113</v>
      </c>
      <c r="H355" s="78" t="s">
        <v>110</v>
      </c>
      <c r="I355" s="79" t="str">
        <f t="shared" si="32"/>
        <v>Feb</v>
      </c>
      <c r="J355" s="74">
        <f>IF(F355="USD", E355, E355 * IFERROR(VLOOKUP(F355, EXCHANGE_RATE!A:B, 2, FALSE), "Currency not found"))</f>
        <v>4.7999000000000001</v>
      </c>
      <c r="K355" s="74">
        <f t="shared" si="35"/>
        <v>4.8</v>
      </c>
      <c r="L355" s="14">
        <f>IF(C355="MTS", B355, B355 * IFERROR(VLOOKUP(C355, 'QTY_CONVERSIONS '!A:B, 2, FALSE), "Units not found"))</f>
        <v>5</v>
      </c>
      <c r="M355" s="75">
        <f t="shared" si="34"/>
        <v>24000</v>
      </c>
      <c r="N355" t="str">
        <f>IFERROR(VLOOKUP(D355, Product_Category!A:B, 2, FALSE), "Uncategorized")</f>
        <v>MCC</v>
      </c>
      <c r="O355" s="76">
        <f t="shared" si="36"/>
        <v>4.8</v>
      </c>
      <c r="P355" s="76">
        <f t="shared" si="37"/>
        <v>24</v>
      </c>
      <c r="Q355">
        <f t="shared" si="38"/>
        <v>2023</v>
      </c>
      <c r="R355" t="str">
        <f>IFERROR(VLOOKUP(G355,'Importer Name'!A:B, 2, FALSE), "")</f>
        <v>CIPLA LIMITED</v>
      </c>
      <c r="S355" t="str">
        <f>IFERROR(VLOOKUP(H355,'Supplier name '!A:B, 2, FALSE), "")</f>
        <v>DUPONT NUTRITION</v>
      </c>
    </row>
    <row r="356" spans="1:19">
      <c r="A356" s="77" t="s">
        <v>247</v>
      </c>
      <c r="B356" s="145">
        <v>5000</v>
      </c>
      <c r="C356" s="146" t="s">
        <v>7</v>
      </c>
      <c r="D356" s="105" t="s">
        <v>248</v>
      </c>
      <c r="E356" s="147">
        <v>4.6898999999999997</v>
      </c>
      <c r="F356" s="146" t="s">
        <v>9</v>
      </c>
      <c r="G356" s="78" t="s">
        <v>113</v>
      </c>
      <c r="H356" s="78" t="s">
        <v>110</v>
      </c>
      <c r="I356" s="79" t="str">
        <f t="shared" si="32"/>
        <v>Feb</v>
      </c>
      <c r="J356" s="74">
        <f>IF(F356="USD", E356, E356 * IFERROR(VLOOKUP(F356, EXCHANGE_RATE!A:B, 2, FALSE), "Currency not found"))</f>
        <v>4.6898999999999997</v>
      </c>
      <c r="K356" s="74">
        <f t="shared" si="35"/>
        <v>4.6899999999999995</v>
      </c>
      <c r="L356" s="14">
        <f>IF(C356="MTS", B356, B356 * IFERROR(VLOOKUP(C356, 'QTY_CONVERSIONS '!A:B, 2, FALSE), "Units not found"))</f>
        <v>5</v>
      </c>
      <c r="M356" s="75">
        <f t="shared" si="34"/>
        <v>23449.999999999996</v>
      </c>
      <c r="N356" t="str">
        <f>IFERROR(VLOOKUP(D356, Product_Category!A:B, 2, FALSE), "Uncategorized")</f>
        <v>MCC</v>
      </c>
      <c r="O356" s="76">
        <f t="shared" si="36"/>
        <v>4.6899999999999995</v>
      </c>
      <c r="P356" s="76">
        <f t="shared" si="37"/>
        <v>23.449999999999996</v>
      </c>
      <c r="Q356">
        <f t="shared" si="38"/>
        <v>2023</v>
      </c>
      <c r="R356" t="str">
        <f>IFERROR(VLOOKUP(G356,'Importer Name'!A:B, 2, FALSE), "")</f>
        <v>CIPLA LIMITED</v>
      </c>
      <c r="S356" t="str">
        <f>IFERROR(VLOOKUP(H356,'Supplier name '!A:B, 2, FALSE), "")</f>
        <v>DUPONT NUTRITION</v>
      </c>
    </row>
    <row r="357" spans="1:19">
      <c r="A357" s="77" t="s">
        <v>247</v>
      </c>
      <c r="B357" s="145">
        <v>720</v>
      </c>
      <c r="C357" s="146" t="s">
        <v>7</v>
      </c>
      <c r="D357" s="105" t="s">
        <v>248</v>
      </c>
      <c r="E357" s="147">
        <v>4.4699</v>
      </c>
      <c r="F357" s="146" t="s">
        <v>9</v>
      </c>
      <c r="G357" s="78" t="s">
        <v>113</v>
      </c>
      <c r="H357" s="78" t="s">
        <v>110</v>
      </c>
      <c r="I357" s="79" t="str">
        <f t="shared" si="32"/>
        <v>Feb</v>
      </c>
      <c r="J357" s="74">
        <f>IF(F357="USD", E357, E357 * IFERROR(VLOOKUP(F357, EXCHANGE_RATE!A:B, 2, FALSE), "Currency not found"))</f>
        <v>4.4699</v>
      </c>
      <c r="K357" s="74">
        <f t="shared" si="35"/>
        <v>4.47</v>
      </c>
      <c r="L357" s="14">
        <f>IF(C357="MTS", B357, B357 * IFERROR(VLOOKUP(C357, 'QTY_CONVERSIONS '!A:B, 2, FALSE), "Units not found"))</f>
        <v>0.72</v>
      </c>
      <c r="M357" s="75">
        <f t="shared" si="34"/>
        <v>3218.3999999999996</v>
      </c>
      <c r="N357" t="str">
        <f>IFERROR(VLOOKUP(D357, Product_Category!A:B, 2, FALSE), "Uncategorized")</f>
        <v>MCC</v>
      </c>
      <c r="O357" s="76">
        <f t="shared" si="36"/>
        <v>4.47</v>
      </c>
      <c r="P357" s="76">
        <f t="shared" si="37"/>
        <v>3.2183999999999995</v>
      </c>
      <c r="Q357">
        <f t="shared" si="38"/>
        <v>2023</v>
      </c>
      <c r="R357" t="str">
        <f>IFERROR(VLOOKUP(G357,'Importer Name'!A:B, 2, FALSE), "")</f>
        <v>CIPLA LIMITED</v>
      </c>
      <c r="S357" t="str">
        <f>IFERROR(VLOOKUP(H357,'Supplier name '!A:B, 2, FALSE), "")</f>
        <v>DUPONT NUTRITION</v>
      </c>
    </row>
    <row r="358" spans="1:19">
      <c r="A358" s="77" t="s">
        <v>247</v>
      </c>
      <c r="B358" s="145">
        <v>2000</v>
      </c>
      <c r="C358" s="146" t="s">
        <v>7</v>
      </c>
      <c r="D358" s="105" t="s">
        <v>251</v>
      </c>
      <c r="E358" s="147">
        <v>5.4798999999999998</v>
      </c>
      <c r="F358" s="146" t="s">
        <v>9</v>
      </c>
      <c r="G358" s="78" t="s">
        <v>252</v>
      </c>
      <c r="H358" s="78" t="s">
        <v>110</v>
      </c>
      <c r="I358" s="79" t="str">
        <f t="shared" si="32"/>
        <v>Feb</v>
      </c>
      <c r="J358" s="74">
        <f>IF(F358="USD", E358, E358 * IFERROR(VLOOKUP(F358, EXCHANGE_RATE!A:B, 2, FALSE), "Currency not found"))</f>
        <v>5.4798999999999998</v>
      </c>
      <c r="K358" s="74">
        <f t="shared" si="35"/>
        <v>5.4799999999999995</v>
      </c>
      <c r="L358" s="14">
        <f>IF(C358="MTS", B358, B358 * IFERROR(VLOOKUP(C358, 'QTY_CONVERSIONS '!A:B, 2, FALSE), "Units not found"))</f>
        <v>2</v>
      </c>
      <c r="M358" s="75">
        <f t="shared" si="34"/>
        <v>10959.999999999998</v>
      </c>
      <c r="N358" t="str">
        <f>IFERROR(VLOOKUP(D358, Product_Category!A:B, 2, FALSE), "Uncategorized")</f>
        <v>MCC</v>
      </c>
      <c r="O358" s="76">
        <f t="shared" si="36"/>
        <v>5.4799999999999995</v>
      </c>
      <c r="P358" s="76">
        <f t="shared" si="37"/>
        <v>10.959999999999999</v>
      </c>
      <c r="Q358">
        <f t="shared" si="38"/>
        <v>2023</v>
      </c>
      <c r="R358" t="str">
        <f>IFERROR(VLOOKUP(G358,'Importer Name'!A:B, 2, FALSE), "")</f>
        <v>EMCURE PHARMA</v>
      </c>
      <c r="S358" t="str">
        <f>IFERROR(VLOOKUP(H358,'Supplier name '!A:B, 2, FALSE), "")</f>
        <v>DUPONT NUTRITION</v>
      </c>
    </row>
    <row r="359" spans="1:19">
      <c r="A359" s="77" t="s">
        <v>247</v>
      </c>
      <c r="B359" s="145">
        <v>2000</v>
      </c>
      <c r="C359" s="146" t="s">
        <v>7</v>
      </c>
      <c r="D359" s="105" t="s">
        <v>249</v>
      </c>
      <c r="E359" s="147">
        <v>4.3098999999999998</v>
      </c>
      <c r="F359" s="146" t="s">
        <v>9</v>
      </c>
      <c r="G359" s="78" t="s">
        <v>252</v>
      </c>
      <c r="H359" s="78" t="s">
        <v>110</v>
      </c>
      <c r="I359" s="79" t="str">
        <f t="shared" si="32"/>
        <v>Feb</v>
      </c>
      <c r="J359" s="74">
        <f>IF(F359="USD", E359, E359 * IFERROR(VLOOKUP(F359, EXCHANGE_RATE!A:B, 2, FALSE), "Currency not found"))</f>
        <v>4.3098999999999998</v>
      </c>
      <c r="K359" s="74">
        <f t="shared" si="35"/>
        <v>4.3099999999999996</v>
      </c>
      <c r="L359" s="14">
        <f>IF(C359="MTS", B359, B359 * IFERROR(VLOOKUP(C359, 'QTY_CONVERSIONS '!A:B, 2, FALSE), "Units not found"))</f>
        <v>2</v>
      </c>
      <c r="M359" s="75">
        <f t="shared" si="34"/>
        <v>8620</v>
      </c>
      <c r="N359" t="str">
        <f>IFERROR(VLOOKUP(D359, Product_Category!A:B, 2, FALSE), "Uncategorized")</f>
        <v>MCC</v>
      </c>
      <c r="O359" s="76">
        <f t="shared" si="36"/>
        <v>4.3099999999999996</v>
      </c>
      <c r="P359" s="76">
        <f t="shared" si="37"/>
        <v>8.6199999999999992</v>
      </c>
      <c r="Q359">
        <f t="shared" si="38"/>
        <v>2023</v>
      </c>
      <c r="R359" t="str">
        <f>IFERROR(VLOOKUP(G359,'Importer Name'!A:B, 2, FALSE), "")</f>
        <v>EMCURE PHARMA</v>
      </c>
      <c r="S359" t="str">
        <f>IFERROR(VLOOKUP(H359,'Supplier name '!A:B, 2, FALSE), "")</f>
        <v>DUPONT NUTRITION</v>
      </c>
    </row>
    <row r="360" spans="1:19">
      <c r="A360" s="77" t="s">
        <v>247</v>
      </c>
      <c r="B360" s="145">
        <v>2000</v>
      </c>
      <c r="C360" s="146" t="s">
        <v>7</v>
      </c>
      <c r="D360" s="105" t="s">
        <v>249</v>
      </c>
      <c r="E360" s="147">
        <v>4.6398999999999999</v>
      </c>
      <c r="F360" s="146" t="s">
        <v>9</v>
      </c>
      <c r="G360" s="78" t="s">
        <v>252</v>
      </c>
      <c r="H360" s="78" t="s">
        <v>110</v>
      </c>
      <c r="I360" s="79" t="str">
        <f t="shared" si="32"/>
        <v>Feb</v>
      </c>
      <c r="J360" s="74">
        <f>IF(F360="USD", E360, E360 * IFERROR(VLOOKUP(F360, EXCHANGE_RATE!A:B, 2, FALSE), "Currency not found"))</f>
        <v>4.6398999999999999</v>
      </c>
      <c r="K360" s="74">
        <f t="shared" si="35"/>
        <v>4.6399999999999997</v>
      </c>
      <c r="L360" s="14">
        <f>IF(C360="MTS", B360, B360 * IFERROR(VLOOKUP(C360, 'QTY_CONVERSIONS '!A:B, 2, FALSE), "Units not found"))</f>
        <v>2</v>
      </c>
      <c r="M360" s="75">
        <f t="shared" si="34"/>
        <v>9280</v>
      </c>
      <c r="N360" t="str">
        <f>IFERROR(VLOOKUP(D360, Product_Category!A:B, 2, FALSE), "Uncategorized")</f>
        <v>MCC</v>
      </c>
      <c r="O360" s="76">
        <f t="shared" si="36"/>
        <v>4.6399999999999997</v>
      </c>
      <c r="P360" s="76">
        <f t="shared" si="37"/>
        <v>9.2799999999999994</v>
      </c>
      <c r="Q360">
        <f t="shared" si="38"/>
        <v>2023</v>
      </c>
      <c r="R360" t="str">
        <f>IFERROR(VLOOKUP(G360,'Importer Name'!A:B, 2, FALSE), "")</f>
        <v>EMCURE PHARMA</v>
      </c>
      <c r="S360" t="str">
        <f>IFERROR(VLOOKUP(H360,'Supplier name '!A:B, 2, FALSE), "")</f>
        <v>DUPONT NUTRITION</v>
      </c>
    </row>
    <row r="361" spans="1:19">
      <c r="A361" s="77" t="s">
        <v>247</v>
      </c>
      <c r="B361" s="145">
        <v>1000</v>
      </c>
      <c r="C361" s="146" t="s">
        <v>7</v>
      </c>
      <c r="D361" s="105" t="s">
        <v>248</v>
      </c>
      <c r="E361" s="147">
        <v>4.5698999999999996</v>
      </c>
      <c r="F361" s="146" t="s">
        <v>9</v>
      </c>
      <c r="G361" s="78" t="s">
        <v>252</v>
      </c>
      <c r="H361" s="78" t="s">
        <v>110</v>
      </c>
      <c r="I361" s="79" t="str">
        <f t="shared" si="32"/>
        <v>Feb</v>
      </c>
      <c r="J361" s="74">
        <f>IF(F361="USD", E361, E361 * IFERROR(VLOOKUP(F361, EXCHANGE_RATE!A:B, 2, FALSE), "Currency not found"))</f>
        <v>4.5698999999999996</v>
      </c>
      <c r="K361" s="74">
        <f t="shared" si="35"/>
        <v>4.5699999999999994</v>
      </c>
      <c r="L361" s="14">
        <f>IF(C361="MTS", B361, B361 * IFERROR(VLOOKUP(C361, 'QTY_CONVERSIONS '!A:B, 2, FALSE), "Units not found"))</f>
        <v>1</v>
      </c>
      <c r="M361" s="75">
        <f t="shared" si="34"/>
        <v>4569.9999999999991</v>
      </c>
      <c r="N361" t="str">
        <f>IFERROR(VLOOKUP(D361, Product_Category!A:B, 2, FALSE), "Uncategorized")</f>
        <v>MCC</v>
      </c>
      <c r="O361" s="76">
        <f t="shared" si="36"/>
        <v>4.5699999999999994</v>
      </c>
      <c r="P361" s="76">
        <f t="shared" si="37"/>
        <v>4.5699999999999994</v>
      </c>
      <c r="Q361">
        <f t="shared" si="38"/>
        <v>2023</v>
      </c>
      <c r="R361" t="str">
        <f>IFERROR(VLOOKUP(G361,'Importer Name'!A:B, 2, FALSE), "")</f>
        <v>EMCURE PHARMA</v>
      </c>
      <c r="S361" t="str">
        <f>IFERROR(VLOOKUP(H361,'Supplier name '!A:B, 2, FALSE), "")</f>
        <v>DUPONT NUTRITION</v>
      </c>
    </row>
    <row r="362" spans="1:19">
      <c r="A362" s="77" t="s">
        <v>247</v>
      </c>
      <c r="B362" s="145">
        <v>3000</v>
      </c>
      <c r="C362" s="146" t="s">
        <v>7</v>
      </c>
      <c r="D362" s="105" t="s">
        <v>248</v>
      </c>
      <c r="E362" s="147">
        <v>4.5698999999999996</v>
      </c>
      <c r="F362" s="146" t="s">
        <v>9</v>
      </c>
      <c r="G362" s="78" t="s">
        <v>252</v>
      </c>
      <c r="H362" s="78" t="s">
        <v>110</v>
      </c>
      <c r="I362" s="79" t="str">
        <f t="shared" si="32"/>
        <v>Feb</v>
      </c>
      <c r="J362" s="74">
        <f>IF(F362="USD", E362, E362 * IFERROR(VLOOKUP(F362, EXCHANGE_RATE!A:B, 2, FALSE), "Currency not found"))</f>
        <v>4.5698999999999996</v>
      </c>
      <c r="K362" s="74">
        <f t="shared" si="35"/>
        <v>4.5699999999999994</v>
      </c>
      <c r="L362" s="14">
        <f>IF(C362="MTS", B362, B362 * IFERROR(VLOOKUP(C362, 'QTY_CONVERSIONS '!A:B, 2, FALSE), "Units not found"))</f>
        <v>3</v>
      </c>
      <c r="M362" s="75">
        <f t="shared" si="34"/>
        <v>13709.999999999998</v>
      </c>
      <c r="N362" t="str">
        <f>IFERROR(VLOOKUP(D362, Product_Category!A:B, 2, FALSE), "Uncategorized")</f>
        <v>MCC</v>
      </c>
      <c r="O362" s="76">
        <f t="shared" si="36"/>
        <v>4.5699999999999994</v>
      </c>
      <c r="P362" s="76">
        <f t="shared" si="37"/>
        <v>13.709999999999997</v>
      </c>
      <c r="Q362">
        <f t="shared" si="38"/>
        <v>2023</v>
      </c>
      <c r="R362" t="str">
        <f>IFERROR(VLOOKUP(G362,'Importer Name'!A:B, 2, FALSE), "")</f>
        <v>EMCURE PHARMA</v>
      </c>
      <c r="S362" t="str">
        <f>IFERROR(VLOOKUP(H362,'Supplier name '!A:B, 2, FALSE), "")</f>
        <v>DUPONT NUTRITION</v>
      </c>
    </row>
    <row r="363" spans="1:19">
      <c r="A363" s="77" t="s">
        <v>247</v>
      </c>
      <c r="B363" s="145">
        <v>2000</v>
      </c>
      <c r="C363" s="146" t="s">
        <v>7</v>
      </c>
      <c r="D363" s="105" t="s">
        <v>248</v>
      </c>
      <c r="E363" s="147">
        <v>4.5698999999999996</v>
      </c>
      <c r="F363" s="146" t="s">
        <v>9</v>
      </c>
      <c r="G363" s="78" t="s">
        <v>252</v>
      </c>
      <c r="H363" s="78" t="s">
        <v>110</v>
      </c>
      <c r="I363" s="79" t="str">
        <f t="shared" si="32"/>
        <v>Feb</v>
      </c>
      <c r="J363" s="74">
        <f>IF(F363="USD", E363, E363 * IFERROR(VLOOKUP(F363, EXCHANGE_RATE!A:B, 2, FALSE), "Currency not found"))</f>
        <v>4.5698999999999996</v>
      </c>
      <c r="K363" s="74">
        <f t="shared" si="35"/>
        <v>4.5699999999999994</v>
      </c>
      <c r="L363" s="14">
        <f>IF(C363="MTS", B363, B363 * IFERROR(VLOOKUP(C363, 'QTY_CONVERSIONS '!A:B, 2, FALSE), "Units not found"))</f>
        <v>2</v>
      </c>
      <c r="M363" s="75">
        <f t="shared" si="34"/>
        <v>9139.9999999999982</v>
      </c>
      <c r="N363" t="str">
        <f>IFERROR(VLOOKUP(D363, Product_Category!A:B, 2, FALSE), "Uncategorized")</f>
        <v>MCC</v>
      </c>
      <c r="O363" s="76">
        <f t="shared" si="36"/>
        <v>4.5699999999999994</v>
      </c>
      <c r="P363" s="76">
        <f t="shared" si="37"/>
        <v>9.1399999999999988</v>
      </c>
      <c r="Q363">
        <f t="shared" si="38"/>
        <v>2023</v>
      </c>
      <c r="R363" t="str">
        <f>IFERROR(VLOOKUP(G363,'Importer Name'!A:B, 2, FALSE), "")</f>
        <v>EMCURE PHARMA</v>
      </c>
      <c r="S363" t="str">
        <f>IFERROR(VLOOKUP(H363,'Supplier name '!A:B, 2, FALSE), "")</f>
        <v>DUPONT NUTRITION</v>
      </c>
    </row>
    <row r="364" spans="1:19">
      <c r="A364" s="77" t="s">
        <v>247</v>
      </c>
      <c r="B364" s="145">
        <v>2000</v>
      </c>
      <c r="C364" s="146" t="s">
        <v>7</v>
      </c>
      <c r="D364" s="105" t="s">
        <v>251</v>
      </c>
      <c r="E364" s="147">
        <v>5.4798999999999998</v>
      </c>
      <c r="F364" s="146" t="s">
        <v>9</v>
      </c>
      <c r="G364" s="78" t="s">
        <v>252</v>
      </c>
      <c r="H364" s="78" t="s">
        <v>110</v>
      </c>
      <c r="I364" s="79" t="str">
        <f t="shared" si="32"/>
        <v>Feb</v>
      </c>
      <c r="J364" s="74">
        <f>IF(F364="USD", E364, E364 * IFERROR(VLOOKUP(F364, EXCHANGE_RATE!A:B, 2, FALSE), "Currency not found"))</f>
        <v>5.4798999999999998</v>
      </c>
      <c r="K364" s="74">
        <f t="shared" si="35"/>
        <v>5.4799999999999995</v>
      </c>
      <c r="L364" s="14">
        <f>IF(C364="MTS", B364, B364 * IFERROR(VLOOKUP(C364, 'QTY_CONVERSIONS '!A:B, 2, FALSE), "Units not found"))</f>
        <v>2</v>
      </c>
      <c r="M364" s="75">
        <f t="shared" si="34"/>
        <v>10959.999999999998</v>
      </c>
      <c r="N364" t="str">
        <f>IFERROR(VLOOKUP(D364, Product_Category!A:B, 2, FALSE), "Uncategorized")</f>
        <v>MCC</v>
      </c>
      <c r="O364" s="76">
        <f t="shared" si="36"/>
        <v>5.4799999999999995</v>
      </c>
      <c r="P364" s="76">
        <f t="shared" si="37"/>
        <v>10.959999999999999</v>
      </c>
      <c r="Q364">
        <f t="shared" si="38"/>
        <v>2023</v>
      </c>
      <c r="R364" t="str">
        <f>IFERROR(VLOOKUP(G364,'Importer Name'!A:B, 2, FALSE), "")</f>
        <v>EMCURE PHARMA</v>
      </c>
      <c r="S364" t="str">
        <f>IFERROR(VLOOKUP(H364,'Supplier name '!A:B, 2, FALSE), "")</f>
        <v>DUPONT NUTRITION</v>
      </c>
    </row>
    <row r="365" spans="1:19">
      <c r="A365" s="77" t="s">
        <v>247</v>
      </c>
      <c r="B365" s="145">
        <v>5000</v>
      </c>
      <c r="C365" s="146" t="s">
        <v>7</v>
      </c>
      <c r="D365" s="105" t="s">
        <v>253</v>
      </c>
      <c r="E365" s="147">
        <v>5.7899000000000003</v>
      </c>
      <c r="F365" s="146" t="s">
        <v>9</v>
      </c>
      <c r="G365" s="78" t="s">
        <v>114</v>
      </c>
      <c r="H365" s="78" t="s">
        <v>110</v>
      </c>
      <c r="I365" s="79" t="str">
        <f t="shared" ref="I365:I428" si="39">I364</f>
        <v>Feb</v>
      </c>
      <c r="J365" s="74">
        <f>IF(F365="USD", E365, E365 * IFERROR(VLOOKUP(F365, EXCHANGE_RATE!A:B, 2, FALSE), "Currency not found"))</f>
        <v>5.7899000000000003</v>
      </c>
      <c r="K365" s="74">
        <f t="shared" si="35"/>
        <v>5.79</v>
      </c>
      <c r="L365" s="14">
        <f>IF(C365="MTS", B365, B365 * IFERROR(VLOOKUP(C365, 'QTY_CONVERSIONS '!A:B, 2, FALSE), "Units not found"))</f>
        <v>5</v>
      </c>
      <c r="M365" s="75">
        <f t="shared" si="34"/>
        <v>28950</v>
      </c>
      <c r="N365" t="str">
        <f>IFERROR(VLOOKUP(D365, Product_Category!A:B, 2, FALSE), "Uncategorized")</f>
        <v>MCC</v>
      </c>
      <c r="O365" s="76">
        <f t="shared" si="36"/>
        <v>5.79</v>
      </c>
      <c r="P365" s="76">
        <f t="shared" si="37"/>
        <v>28.95</v>
      </c>
      <c r="Q365">
        <f t="shared" si="38"/>
        <v>2023</v>
      </c>
      <c r="R365" t="str">
        <f>IFERROR(VLOOKUP(G365,'Importer Name'!A:B, 2, FALSE), "")</f>
        <v>GRANULES INDIA</v>
      </c>
      <c r="S365" t="str">
        <f>IFERROR(VLOOKUP(H365,'Supplier name '!A:B, 2, FALSE), "")</f>
        <v>DUPONT NUTRITION</v>
      </c>
    </row>
    <row r="366" spans="1:19">
      <c r="A366" s="77" t="s">
        <v>247</v>
      </c>
      <c r="B366" s="145">
        <v>250</v>
      </c>
      <c r="C366" s="146" t="s">
        <v>7</v>
      </c>
      <c r="D366" s="105" t="s">
        <v>249</v>
      </c>
      <c r="E366" s="147">
        <v>4.8799000000000001</v>
      </c>
      <c r="F366" s="146" t="s">
        <v>9</v>
      </c>
      <c r="G366" s="78" t="s">
        <v>118</v>
      </c>
      <c r="H366" s="78" t="s">
        <v>110</v>
      </c>
      <c r="I366" s="79" t="str">
        <f t="shared" si="39"/>
        <v>Feb</v>
      </c>
      <c r="J366" s="74">
        <f>IF(F366="USD", E366, E366 * IFERROR(VLOOKUP(F366, EXCHANGE_RATE!A:B, 2, FALSE), "Currency not found"))</f>
        <v>4.8799000000000001</v>
      </c>
      <c r="K366" s="74">
        <f t="shared" si="35"/>
        <v>4.88</v>
      </c>
      <c r="L366" s="14">
        <f>IF(C366="MTS", B366, B366 * IFERROR(VLOOKUP(C366, 'QTY_CONVERSIONS '!A:B, 2, FALSE), "Units not found"))</f>
        <v>0.25</v>
      </c>
      <c r="M366" s="75">
        <f t="shared" si="34"/>
        <v>1220</v>
      </c>
      <c r="N366" t="str">
        <f>IFERROR(VLOOKUP(D366, Product_Category!A:B, 2, FALSE), "Uncategorized")</f>
        <v>MCC</v>
      </c>
      <c r="O366" s="76">
        <f t="shared" si="36"/>
        <v>4.88</v>
      </c>
      <c r="P366" s="76">
        <f t="shared" si="37"/>
        <v>1.22</v>
      </c>
      <c r="Q366">
        <f t="shared" si="38"/>
        <v>2023</v>
      </c>
      <c r="R366" t="str">
        <f>IFERROR(VLOOKUP(G366,'Importer Name'!A:B, 2, FALSE), "")</f>
        <v>MYLAN LAB</v>
      </c>
      <c r="S366" t="str">
        <f>IFERROR(VLOOKUP(H366,'Supplier name '!A:B, 2, FALSE), "")</f>
        <v>DUPONT NUTRITION</v>
      </c>
    </row>
    <row r="367" spans="1:19">
      <c r="A367" s="77" t="s">
        <v>247</v>
      </c>
      <c r="B367" s="145">
        <v>1000</v>
      </c>
      <c r="C367" s="146" t="s">
        <v>7</v>
      </c>
      <c r="D367" s="105" t="s">
        <v>248</v>
      </c>
      <c r="E367" s="147">
        <v>4.8799000000000001</v>
      </c>
      <c r="F367" s="146" t="s">
        <v>9</v>
      </c>
      <c r="G367" s="78" t="s">
        <v>118</v>
      </c>
      <c r="H367" s="78" t="s">
        <v>110</v>
      </c>
      <c r="I367" s="79" t="str">
        <f t="shared" si="39"/>
        <v>Feb</v>
      </c>
      <c r="J367" s="74">
        <f>IF(F367="USD", E367, E367 * IFERROR(VLOOKUP(F367, EXCHANGE_RATE!A:B, 2, FALSE), "Currency not found"))</f>
        <v>4.8799000000000001</v>
      </c>
      <c r="K367" s="74">
        <f t="shared" si="35"/>
        <v>4.88</v>
      </c>
      <c r="L367" s="14">
        <f>IF(C367="MTS", B367, B367 * IFERROR(VLOOKUP(C367, 'QTY_CONVERSIONS '!A:B, 2, FALSE), "Units not found"))</f>
        <v>1</v>
      </c>
      <c r="M367" s="75">
        <f t="shared" si="34"/>
        <v>4880</v>
      </c>
      <c r="N367" t="str">
        <f>IFERROR(VLOOKUP(D367, Product_Category!A:B, 2, FALSE), "Uncategorized")</f>
        <v>MCC</v>
      </c>
      <c r="O367" s="76">
        <f t="shared" si="36"/>
        <v>4.88</v>
      </c>
      <c r="P367" s="76">
        <f t="shared" si="37"/>
        <v>4.88</v>
      </c>
      <c r="Q367">
        <f t="shared" si="38"/>
        <v>2023</v>
      </c>
      <c r="R367" t="str">
        <f>IFERROR(VLOOKUP(G367,'Importer Name'!A:B, 2, FALSE), "")</f>
        <v>MYLAN LAB</v>
      </c>
      <c r="S367" t="str">
        <f>IFERROR(VLOOKUP(H367,'Supplier name '!A:B, 2, FALSE), "")</f>
        <v>DUPONT NUTRITION</v>
      </c>
    </row>
    <row r="368" spans="1:19">
      <c r="A368" s="77" t="s">
        <v>247</v>
      </c>
      <c r="B368" s="145">
        <v>500</v>
      </c>
      <c r="C368" s="146" t="s">
        <v>7</v>
      </c>
      <c r="D368" s="105" t="s">
        <v>248</v>
      </c>
      <c r="E368" s="147">
        <v>4.8799000000000001</v>
      </c>
      <c r="F368" s="146" t="s">
        <v>9</v>
      </c>
      <c r="G368" s="78" t="s">
        <v>118</v>
      </c>
      <c r="H368" s="78" t="s">
        <v>110</v>
      </c>
      <c r="I368" s="79" t="str">
        <f t="shared" si="39"/>
        <v>Feb</v>
      </c>
      <c r="J368" s="74">
        <f>IF(F368="USD", E368, E368 * IFERROR(VLOOKUP(F368, EXCHANGE_RATE!A:B, 2, FALSE), "Currency not found"))</f>
        <v>4.8799000000000001</v>
      </c>
      <c r="K368" s="74">
        <f t="shared" si="35"/>
        <v>4.88</v>
      </c>
      <c r="L368" s="14">
        <f>IF(C368="MTS", B368, B368 * IFERROR(VLOOKUP(C368, 'QTY_CONVERSIONS '!A:B, 2, FALSE), "Units not found"))</f>
        <v>0.5</v>
      </c>
      <c r="M368" s="75">
        <f t="shared" si="34"/>
        <v>2440</v>
      </c>
      <c r="N368" t="str">
        <f>IFERROR(VLOOKUP(D368, Product_Category!A:B, 2, FALSE), "Uncategorized")</f>
        <v>MCC</v>
      </c>
      <c r="O368" s="76">
        <f t="shared" si="36"/>
        <v>4.88</v>
      </c>
      <c r="P368" s="76">
        <f t="shared" si="37"/>
        <v>2.44</v>
      </c>
      <c r="Q368">
        <f t="shared" si="38"/>
        <v>2023</v>
      </c>
      <c r="R368" t="str">
        <f>IFERROR(VLOOKUP(G368,'Importer Name'!A:B, 2, FALSE), "")</f>
        <v>MYLAN LAB</v>
      </c>
      <c r="S368" t="str">
        <f>IFERROR(VLOOKUP(H368,'Supplier name '!A:B, 2, FALSE), "")</f>
        <v>DUPONT NUTRITION</v>
      </c>
    </row>
    <row r="369" spans="1:19">
      <c r="A369" s="77" t="s">
        <v>247</v>
      </c>
      <c r="B369" s="145">
        <v>4000</v>
      </c>
      <c r="C369" s="146" t="s">
        <v>7</v>
      </c>
      <c r="D369" s="105" t="s">
        <v>248</v>
      </c>
      <c r="E369" s="147">
        <v>4.8799000000000001</v>
      </c>
      <c r="F369" s="146" t="s">
        <v>9</v>
      </c>
      <c r="G369" s="78" t="s">
        <v>118</v>
      </c>
      <c r="H369" s="78" t="s">
        <v>110</v>
      </c>
      <c r="I369" s="79" t="str">
        <f t="shared" si="39"/>
        <v>Feb</v>
      </c>
      <c r="J369" s="74">
        <f>IF(F369="USD", E369, E369 * IFERROR(VLOOKUP(F369, EXCHANGE_RATE!A:B, 2, FALSE), "Currency not found"))</f>
        <v>4.8799000000000001</v>
      </c>
      <c r="K369" s="74">
        <f t="shared" si="35"/>
        <v>4.88</v>
      </c>
      <c r="L369" s="14">
        <f>IF(C369="MTS", B369, B369 * IFERROR(VLOOKUP(C369, 'QTY_CONVERSIONS '!A:B, 2, FALSE), "Units not found"))</f>
        <v>4</v>
      </c>
      <c r="M369" s="75">
        <f t="shared" si="34"/>
        <v>19520</v>
      </c>
      <c r="N369" t="str">
        <f>IFERROR(VLOOKUP(D369, Product_Category!A:B, 2, FALSE), "Uncategorized")</f>
        <v>MCC</v>
      </c>
      <c r="O369" s="76">
        <f t="shared" si="36"/>
        <v>4.88</v>
      </c>
      <c r="P369" s="76">
        <f t="shared" si="37"/>
        <v>19.52</v>
      </c>
      <c r="Q369">
        <f t="shared" si="38"/>
        <v>2023</v>
      </c>
      <c r="R369" t="str">
        <f>IFERROR(VLOOKUP(G369,'Importer Name'!A:B, 2, FALSE), "")</f>
        <v>MYLAN LAB</v>
      </c>
      <c r="S369" t="str">
        <f>IFERROR(VLOOKUP(H369,'Supplier name '!A:B, 2, FALSE), "")</f>
        <v>DUPONT NUTRITION</v>
      </c>
    </row>
    <row r="370" spans="1:19">
      <c r="A370" s="77" t="s">
        <v>247</v>
      </c>
      <c r="B370" s="145">
        <v>250</v>
      </c>
      <c r="C370" s="146" t="s">
        <v>7</v>
      </c>
      <c r="D370" s="105" t="s">
        <v>254</v>
      </c>
      <c r="E370" s="147">
        <v>6.0399000000000003</v>
      </c>
      <c r="F370" s="146" t="s">
        <v>9</v>
      </c>
      <c r="G370" s="78" t="s">
        <v>118</v>
      </c>
      <c r="H370" s="78" t="s">
        <v>110</v>
      </c>
      <c r="I370" s="79" t="str">
        <f t="shared" si="39"/>
        <v>Feb</v>
      </c>
      <c r="J370" s="74">
        <f>IF(F370="USD", E370, E370 * IFERROR(VLOOKUP(F370, EXCHANGE_RATE!A:B, 2, FALSE), "Currency not found"))</f>
        <v>6.0399000000000003</v>
      </c>
      <c r="K370" s="74">
        <f t="shared" si="35"/>
        <v>6.04</v>
      </c>
      <c r="L370" s="14">
        <f>IF(C370="MTS", B370, B370 * IFERROR(VLOOKUP(C370, 'QTY_CONVERSIONS '!A:B, 2, FALSE), "Units not found"))</f>
        <v>0.25</v>
      </c>
      <c r="M370" s="75">
        <f t="shared" si="34"/>
        <v>1510</v>
      </c>
      <c r="N370" t="str">
        <f>IFERROR(VLOOKUP(D370, Product_Category!A:B, 2, FALSE), "Uncategorized")</f>
        <v>MCC</v>
      </c>
      <c r="O370" s="76">
        <f t="shared" si="36"/>
        <v>6.04</v>
      </c>
      <c r="P370" s="76">
        <f t="shared" si="37"/>
        <v>1.51</v>
      </c>
      <c r="Q370">
        <f t="shared" si="38"/>
        <v>2023</v>
      </c>
      <c r="R370" t="str">
        <f>IFERROR(VLOOKUP(G370,'Importer Name'!A:B, 2, FALSE), "")</f>
        <v>MYLAN LAB</v>
      </c>
      <c r="S370" t="str">
        <f>IFERROR(VLOOKUP(H370,'Supplier name '!A:B, 2, FALSE), "")</f>
        <v>DUPONT NUTRITION</v>
      </c>
    </row>
    <row r="371" spans="1:19">
      <c r="A371" s="77" t="s">
        <v>247</v>
      </c>
      <c r="B371" s="145">
        <v>500</v>
      </c>
      <c r="C371" s="146" t="s">
        <v>7</v>
      </c>
      <c r="D371" s="105" t="s">
        <v>251</v>
      </c>
      <c r="E371" s="147">
        <v>6.0298999999999996</v>
      </c>
      <c r="F371" s="146" t="s">
        <v>9</v>
      </c>
      <c r="G371" s="78" t="s">
        <v>118</v>
      </c>
      <c r="H371" s="78" t="s">
        <v>110</v>
      </c>
      <c r="I371" s="79" t="str">
        <f t="shared" si="39"/>
        <v>Feb</v>
      </c>
      <c r="J371" s="74">
        <f>IF(F371="USD", E371, E371 * IFERROR(VLOOKUP(F371, EXCHANGE_RATE!A:B, 2, FALSE), "Currency not found"))</f>
        <v>6.0298999999999996</v>
      </c>
      <c r="K371" s="74">
        <f t="shared" si="35"/>
        <v>6.0299999999999994</v>
      </c>
      <c r="L371" s="14">
        <f>IF(C371="MTS", B371, B371 * IFERROR(VLOOKUP(C371, 'QTY_CONVERSIONS '!A:B, 2, FALSE), "Units not found"))</f>
        <v>0.5</v>
      </c>
      <c r="M371" s="75">
        <f t="shared" si="34"/>
        <v>3014.9999999999995</v>
      </c>
      <c r="N371" t="str">
        <f>IFERROR(VLOOKUP(D371, Product_Category!A:B, 2, FALSE), "Uncategorized")</f>
        <v>MCC</v>
      </c>
      <c r="O371" s="76">
        <f t="shared" si="36"/>
        <v>6.0299999999999994</v>
      </c>
      <c r="P371" s="76">
        <f t="shared" si="37"/>
        <v>3.0149999999999997</v>
      </c>
      <c r="Q371">
        <f t="shared" si="38"/>
        <v>2023</v>
      </c>
      <c r="R371" t="str">
        <f>IFERROR(VLOOKUP(G371,'Importer Name'!A:B, 2, FALSE), "")</f>
        <v>MYLAN LAB</v>
      </c>
      <c r="S371" t="str">
        <f>IFERROR(VLOOKUP(H371,'Supplier name '!A:B, 2, FALSE), "")</f>
        <v>DUPONT NUTRITION</v>
      </c>
    </row>
    <row r="372" spans="1:19">
      <c r="A372" s="77" t="s">
        <v>247</v>
      </c>
      <c r="B372" s="145">
        <v>1000</v>
      </c>
      <c r="C372" s="146" t="s">
        <v>7</v>
      </c>
      <c r="D372" s="105" t="s">
        <v>251</v>
      </c>
      <c r="E372" s="147">
        <v>6.0298999999999996</v>
      </c>
      <c r="F372" s="146" t="s">
        <v>9</v>
      </c>
      <c r="G372" s="78" t="s">
        <v>118</v>
      </c>
      <c r="H372" s="78" t="s">
        <v>110</v>
      </c>
      <c r="I372" s="79" t="str">
        <f t="shared" si="39"/>
        <v>Feb</v>
      </c>
      <c r="J372" s="74">
        <f>IF(F372="USD", E372, E372 * IFERROR(VLOOKUP(F372, EXCHANGE_RATE!A:B, 2, FALSE), "Currency not found"))</f>
        <v>6.0298999999999996</v>
      </c>
      <c r="K372" s="74">
        <f t="shared" si="35"/>
        <v>6.0299999999999994</v>
      </c>
      <c r="L372" s="14">
        <f>IF(C372="MTS", B372, B372 * IFERROR(VLOOKUP(C372, 'QTY_CONVERSIONS '!A:B, 2, FALSE), "Units not found"))</f>
        <v>1</v>
      </c>
      <c r="M372" s="75">
        <f t="shared" si="34"/>
        <v>6029.9999999999991</v>
      </c>
      <c r="N372" t="str">
        <f>IFERROR(VLOOKUP(D372, Product_Category!A:B, 2, FALSE), "Uncategorized")</f>
        <v>MCC</v>
      </c>
      <c r="O372" s="76">
        <f t="shared" si="36"/>
        <v>6.0299999999999994</v>
      </c>
      <c r="P372" s="76">
        <f t="shared" si="37"/>
        <v>6.0299999999999994</v>
      </c>
      <c r="Q372">
        <f t="shared" si="38"/>
        <v>2023</v>
      </c>
      <c r="R372" t="str">
        <f>IFERROR(VLOOKUP(G372,'Importer Name'!A:B, 2, FALSE), "")</f>
        <v>MYLAN LAB</v>
      </c>
      <c r="S372" t="str">
        <f>IFERROR(VLOOKUP(H372,'Supplier name '!A:B, 2, FALSE), "")</f>
        <v>DUPONT NUTRITION</v>
      </c>
    </row>
    <row r="373" spans="1:19">
      <c r="A373" s="77" t="s">
        <v>247</v>
      </c>
      <c r="B373" s="145">
        <v>1500</v>
      </c>
      <c r="C373" s="146" t="s">
        <v>7</v>
      </c>
      <c r="D373" s="105" t="s">
        <v>251</v>
      </c>
      <c r="E373" s="147">
        <v>6.0298999999999996</v>
      </c>
      <c r="F373" s="146" t="s">
        <v>9</v>
      </c>
      <c r="G373" s="78" t="s">
        <v>118</v>
      </c>
      <c r="H373" s="78" t="s">
        <v>110</v>
      </c>
      <c r="I373" s="79" t="str">
        <f t="shared" si="39"/>
        <v>Feb</v>
      </c>
      <c r="J373" s="74">
        <f>IF(F373="USD", E373, E373 * IFERROR(VLOOKUP(F373, EXCHANGE_RATE!A:B, 2, FALSE), "Currency not found"))</f>
        <v>6.0298999999999996</v>
      </c>
      <c r="K373" s="74">
        <f t="shared" si="35"/>
        <v>6.0299999999999994</v>
      </c>
      <c r="L373" s="14">
        <f>IF(C373="MTS", B373, B373 * IFERROR(VLOOKUP(C373, 'QTY_CONVERSIONS '!A:B, 2, FALSE), "Units not found"))</f>
        <v>1.5</v>
      </c>
      <c r="M373" s="75">
        <f t="shared" si="34"/>
        <v>9044.9999999999982</v>
      </c>
      <c r="N373" t="str">
        <f>IFERROR(VLOOKUP(D373, Product_Category!A:B, 2, FALSE), "Uncategorized")</f>
        <v>MCC</v>
      </c>
      <c r="O373" s="76">
        <f t="shared" si="36"/>
        <v>6.0299999999999994</v>
      </c>
      <c r="P373" s="76">
        <f t="shared" si="37"/>
        <v>9.0449999999999982</v>
      </c>
      <c r="Q373">
        <f t="shared" si="38"/>
        <v>2023</v>
      </c>
      <c r="R373" t="str">
        <f>IFERROR(VLOOKUP(G373,'Importer Name'!A:B, 2, FALSE), "")</f>
        <v>MYLAN LAB</v>
      </c>
      <c r="S373" t="str">
        <f>IFERROR(VLOOKUP(H373,'Supplier name '!A:B, 2, FALSE), "")</f>
        <v>DUPONT NUTRITION</v>
      </c>
    </row>
    <row r="374" spans="1:19">
      <c r="A374" s="77" t="s">
        <v>247</v>
      </c>
      <c r="B374" s="145">
        <v>1000</v>
      </c>
      <c r="C374" s="146" t="s">
        <v>7</v>
      </c>
      <c r="D374" s="105" t="s">
        <v>251</v>
      </c>
      <c r="E374" s="147">
        <v>6.0298999999999996</v>
      </c>
      <c r="F374" s="146" t="s">
        <v>9</v>
      </c>
      <c r="G374" s="78" t="s">
        <v>118</v>
      </c>
      <c r="H374" s="78" t="s">
        <v>110</v>
      </c>
      <c r="I374" s="79" t="str">
        <f t="shared" si="39"/>
        <v>Feb</v>
      </c>
      <c r="J374" s="74">
        <f>IF(F374="USD", E374, E374 * IFERROR(VLOOKUP(F374, EXCHANGE_RATE!A:B, 2, FALSE), "Currency not found"))</f>
        <v>6.0298999999999996</v>
      </c>
      <c r="K374" s="74">
        <f t="shared" si="35"/>
        <v>6.0299999999999994</v>
      </c>
      <c r="L374" s="14">
        <f>IF(C374="MTS", B374, B374 * IFERROR(VLOOKUP(C374, 'QTY_CONVERSIONS '!A:B, 2, FALSE), "Units not found"))</f>
        <v>1</v>
      </c>
      <c r="M374" s="75">
        <f t="shared" si="34"/>
        <v>6029.9999999999991</v>
      </c>
      <c r="N374" t="str">
        <f>IFERROR(VLOOKUP(D374, Product_Category!A:B, 2, FALSE), "Uncategorized")</f>
        <v>MCC</v>
      </c>
      <c r="O374" s="76">
        <f t="shared" si="36"/>
        <v>6.0299999999999994</v>
      </c>
      <c r="P374" s="76">
        <f t="shared" si="37"/>
        <v>6.0299999999999994</v>
      </c>
      <c r="Q374">
        <f t="shared" si="38"/>
        <v>2023</v>
      </c>
      <c r="R374" t="str">
        <f>IFERROR(VLOOKUP(G374,'Importer Name'!A:B, 2, FALSE), "")</f>
        <v>MYLAN LAB</v>
      </c>
      <c r="S374" t="str">
        <f>IFERROR(VLOOKUP(H374,'Supplier name '!A:B, 2, FALSE), "")</f>
        <v>DUPONT NUTRITION</v>
      </c>
    </row>
    <row r="375" spans="1:19">
      <c r="A375" s="77" t="s">
        <v>247</v>
      </c>
      <c r="B375" s="145">
        <v>2000</v>
      </c>
      <c r="C375" s="146" t="s">
        <v>7</v>
      </c>
      <c r="D375" s="105" t="s">
        <v>251</v>
      </c>
      <c r="E375" s="147">
        <v>6.0298999999999996</v>
      </c>
      <c r="F375" s="146" t="s">
        <v>9</v>
      </c>
      <c r="G375" s="78" t="s">
        <v>118</v>
      </c>
      <c r="H375" s="78" t="s">
        <v>110</v>
      </c>
      <c r="I375" s="79" t="str">
        <f t="shared" si="39"/>
        <v>Feb</v>
      </c>
      <c r="J375" s="74">
        <f>IF(F375="USD", E375, E375 * IFERROR(VLOOKUP(F375, EXCHANGE_RATE!A:B, 2, FALSE), "Currency not found"))</f>
        <v>6.0298999999999996</v>
      </c>
      <c r="K375" s="74">
        <f t="shared" si="35"/>
        <v>6.0299999999999994</v>
      </c>
      <c r="L375" s="14">
        <f>IF(C375="MTS", B375, B375 * IFERROR(VLOOKUP(C375, 'QTY_CONVERSIONS '!A:B, 2, FALSE), "Units not found"))</f>
        <v>2</v>
      </c>
      <c r="M375" s="75">
        <f t="shared" si="34"/>
        <v>12059.999999999998</v>
      </c>
      <c r="N375" t="str">
        <f>IFERROR(VLOOKUP(D375, Product_Category!A:B, 2, FALSE), "Uncategorized")</f>
        <v>MCC</v>
      </c>
      <c r="O375" s="76">
        <f t="shared" si="36"/>
        <v>6.0299999999999994</v>
      </c>
      <c r="P375" s="76">
        <f t="shared" si="37"/>
        <v>12.059999999999999</v>
      </c>
      <c r="Q375">
        <f t="shared" si="38"/>
        <v>2023</v>
      </c>
      <c r="R375" t="str">
        <f>IFERROR(VLOOKUP(G375,'Importer Name'!A:B, 2, FALSE), "")</f>
        <v>MYLAN LAB</v>
      </c>
      <c r="S375" t="str">
        <f>IFERROR(VLOOKUP(H375,'Supplier name '!A:B, 2, FALSE), "")</f>
        <v>DUPONT NUTRITION</v>
      </c>
    </row>
    <row r="376" spans="1:19">
      <c r="A376" s="77" t="s">
        <v>247</v>
      </c>
      <c r="B376" s="145">
        <v>250</v>
      </c>
      <c r="C376" s="146" t="s">
        <v>7</v>
      </c>
      <c r="D376" s="105" t="s">
        <v>255</v>
      </c>
      <c r="E376" s="147">
        <v>5.8998999999999997</v>
      </c>
      <c r="F376" s="146" t="s">
        <v>9</v>
      </c>
      <c r="G376" s="78" t="s">
        <v>118</v>
      </c>
      <c r="H376" s="78" t="s">
        <v>110</v>
      </c>
      <c r="I376" s="79" t="str">
        <f t="shared" si="39"/>
        <v>Feb</v>
      </c>
      <c r="J376" s="74">
        <f>IF(F376="USD", E376, E376 * IFERROR(VLOOKUP(F376, EXCHANGE_RATE!A:B, 2, FALSE), "Currency not found"))</f>
        <v>5.8998999999999997</v>
      </c>
      <c r="K376" s="74">
        <f t="shared" si="35"/>
        <v>5.8999999999999995</v>
      </c>
      <c r="L376" s="14">
        <f>IF(C376="MTS", B376, B376 * IFERROR(VLOOKUP(C376, 'QTY_CONVERSIONS '!A:B, 2, FALSE), "Units not found"))</f>
        <v>0.25</v>
      </c>
      <c r="M376" s="75">
        <f t="shared" si="34"/>
        <v>1474.9999999999998</v>
      </c>
      <c r="N376" t="str">
        <f>IFERROR(VLOOKUP(D376, Product_Category!A:B, 2, FALSE), "Uncategorized")</f>
        <v>MCC</v>
      </c>
      <c r="O376" s="76">
        <f t="shared" si="36"/>
        <v>5.8999999999999995</v>
      </c>
      <c r="P376" s="76">
        <f t="shared" si="37"/>
        <v>1.4749999999999999</v>
      </c>
      <c r="Q376">
        <f t="shared" si="38"/>
        <v>2023</v>
      </c>
      <c r="R376" t="str">
        <f>IFERROR(VLOOKUP(G376,'Importer Name'!A:B, 2, FALSE), "")</f>
        <v>MYLAN LAB</v>
      </c>
      <c r="S376" t="str">
        <f>IFERROR(VLOOKUP(H376,'Supplier name '!A:B, 2, FALSE), "")</f>
        <v>DUPONT NUTRITION</v>
      </c>
    </row>
    <row r="377" spans="1:19">
      <c r="A377" s="77" t="s">
        <v>247</v>
      </c>
      <c r="B377" s="145">
        <v>500</v>
      </c>
      <c r="C377" s="146" t="s">
        <v>7</v>
      </c>
      <c r="D377" s="105" t="s">
        <v>255</v>
      </c>
      <c r="E377" s="147">
        <v>5.8998999999999997</v>
      </c>
      <c r="F377" s="146" t="s">
        <v>9</v>
      </c>
      <c r="G377" s="78" t="s">
        <v>118</v>
      </c>
      <c r="H377" s="78" t="s">
        <v>110</v>
      </c>
      <c r="I377" s="79" t="str">
        <f t="shared" si="39"/>
        <v>Feb</v>
      </c>
      <c r="J377" s="74">
        <f>IF(F377="USD", E377, E377 * IFERROR(VLOOKUP(F377, EXCHANGE_RATE!A:B, 2, FALSE), "Currency not found"))</f>
        <v>5.8998999999999997</v>
      </c>
      <c r="K377" s="74">
        <f t="shared" si="35"/>
        <v>5.8999999999999995</v>
      </c>
      <c r="L377" s="14">
        <f>IF(C377="MTS", B377, B377 * IFERROR(VLOOKUP(C377, 'QTY_CONVERSIONS '!A:B, 2, FALSE), "Units not found"))</f>
        <v>0.5</v>
      </c>
      <c r="M377" s="75">
        <f t="shared" si="34"/>
        <v>2949.9999999999995</v>
      </c>
      <c r="N377" t="str">
        <f>IFERROR(VLOOKUP(D377, Product_Category!A:B, 2, FALSE), "Uncategorized")</f>
        <v>MCC</v>
      </c>
      <c r="O377" s="76">
        <f t="shared" si="36"/>
        <v>5.8999999999999995</v>
      </c>
      <c r="P377" s="76">
        <f t="shared" si="37"/>
        <v>2.9499999999999997</v>
      </c>
      <c r="Q377">
        <f t="shared" si="38"/>
        <v>2023</v>
      </c>
      <c r="R377" t="str">
        <f>IFERROR(VLOOKUP(G377,'Importer Name'!A:B, 2, FALSE), "")</f>
        <v>MYLAN LAB</v>
      </c>
      <c r="S377" t="str">
        <f>IFERROR(VLOOKUP(H377,'Supplier name '!A:B, 2, FALSE), "")</f>
        <v>DUPONT NUTRITION</v>
      </c>
    </row>
    <row r="378" spans="1:19">
      <c r="A378" s="77" t="s">
        <v>247</v>
      </c>
      <c r="B378" s="145">
        <v>8000</v>
      </c>
      <c r="C378" s="146" t="s">
        <v>7</v>
      </c>
      <c r="D378" s="105" t="s">
        <v>248</v>
      </c>
      <c r="E378" s="147">
        <v>4.5698999999999996</v>
      </c>
      <c r="F378" s="146" t="s">
        <v>9</v>
      </c>
      <c r="G378" s="78" t="s">
        <v>256</v>
      </c>
      <c r="H378" s="78" t="s">
        <v>110</v>
      </c>
      <c r="I378" s="79" t="str">
        <f t="shared" si="39"/>
        <v>Feb</v>
      </c>
      <c r="J378" s="74">
        <f>IF(F378="USD", E378, E378 * IFERROR(VLOOKUP(F378, EXCHANGE_RATE!A:B, 2, FALSE), "Currency not found"))</f>
        <v>4.5698999999999996</v>
      </c>
      <c r="K378" s="74">
        <f t="shared" si="35"/>
        <v>4.5699999999999994</v>
      </c>
      <c r="L378" s="14">
        <f>IF(C378="MTS", B378, B378 * IFERROR(VLOOKUP(C378, 'QTY_CONVERSIONS '!A:B, 2, FALSE), "Units not found"))</f>
        <v>8</v>
      </c>
      <c r="M378" s="75">
        <f t="shared" si="34"/>
        <v>36559.999999999993</v>
      </c>
      <c r="N378" t="str">
        <f>IFERROR(VLOOKUP(D378, Product_Category!A:B, 2, FALSE), "Uncategorized")</f>
        <v>MCC</v>
      </c>
      <c r="O378" s="76">
        <f t="shared" si="36"/>
        <v>4.5699999999999994</v>
      </c>
      <c r="P378" s="76">
        <f t="shared" si="37"/>
        <v>36.559999999999995</v>
      </c>
      <c r="Q378">
        <f t="shared" si="38"/>
        <v>2023</v>
      </c>
      <c r="R378" t="str">
        <f>IFERROR(VLOOKUP(G378,'Importer Name'!A:B, 2, FALSE), "")</f>
        <v>PIRAMAL PHARMA</v>
      </c>
      <c r="S378" t="str">
        <f>IFERROR(VLOOKUP(H378,'Supplier name '!A:B, 2, FALSE), "")</f>
        <v>DUPONT NUTRITION</v>
      </c>
    </row>
    <row r="379" spans="1:19">
      <c r="A379" s="77" t="s">
        <v>247</v>
      </c>
      <c r="B379" s="145">
        <v>2000</v>
      </c>
      <c r="C379" s="146" t="s">
        <v>7</v>
      </c>
      <c r="D379" s="105" t="s">
        <v>248</v>
      </c>
      <c r="E379" s="147">
        <v>4.5698999999999996</v>
      </c>
      <c r="F379" s="146" t="s">
        <v>9</v>
      </c>
      <c r="G379" s="78" t="s">
        <v>256</v>
      </c>
      <c r="H379" s="78" t="s">
        <v>110</v>
      </c>
      <c r="I379" s="79" t="str">
        <f t="shared" si="39"/>
        <v>Feb</v>
      </c>
      <c r="J379" s="74">
        <f>IF(F379="USD", E379, E379 * IFERROR(VLOOKUP(F379, EXCHANGE_RATE!A:B, 2, FALSE), "Currency not found"))</f>
        <v>4.5698999999999996</v>
      </c>
      <c r="K379" s="74">
        <f t="shared" si="35"/>
        <v>4.5699999999999994</v>
      </c>
      <c r="L379" s="14">
        <f>IF(C379="MTS", B379, B379 * IFERROR(VLOOKUP(C379, 'QTY_CONVERSIONS '!A:B, 2, FALSE), "Units not found"))</f>
        <v>2</v>
      </c>
      <c r="M379" s="75">
        <f t="shared" si="34"/>
        <v>9139.9999999999982</v>
      </c>
      <c r="N379" t="str">
        <f>IFERROR(VLOOKUP(D379, Product_Category!A:B, 2, FALSE), "Uncategorized")</f>
        <v>MCC</v>
      </c>
      <c r="O379" s="76">
        <f t="shared" si="36"/>
        <v>4.5699999999999994</v>
      </c>
      <c r="P379" s="76">
        <f t="shared" si="37"/>
        <v>9.1399999999999988</v>
      </c>
      <c r="Q379">
        <f t="shared" si="38"/>
        <v>2023</v>
      </c>
      <c r="R379" t="str">
        <f>IFERROR(VLOOKUP(G379,'Importer Name'!A:B, 2, FALSE), "")</f>
        <v>PIRAMAL PHARMA</v>
      </c>
      <c r="S379" t="str">
        <f>IFERROR(VLOOKUP(H379,'Supplier name '!A:B, 2, FALSE), "")</f>
        <v>DUPONT NUTRITION</v>
      </c>
    </row>
    <row r="380" spans="1:19">
      <c r="A380" s="77" t="s">
        <v>247</v>
      </c>
      <c r="B380" s="145">
        <v>17500</v>
      </c>
      <c r="C380" s="146" t="s">
        <v>7</v>
      </c>
      <c r="D380" s="105" t="s">
        <v>249</v>
      </c>
      <c r="E380" s="147">
        <v>4.6398999999999999</v>
      </c>
      <c r="F380" s="146" t="s">
        <v>9</v>
      </c>
      <c r="G380" s="78" t="s">
        <v>69</v>
      </c>
      <c r="H380" s="78" t="s">
        <v>110</v>
      </c>
      <c r="I380" s="79" t="str">
        <f t="shared" si="39"/>
        <v>Feb</v>
      </c>
      <c r="J380" s="74">
        <f>IF(F380="USD", E380, E380 * IFERROR(VLOOKUP(F380, EXCHANGE_RATE!A:B, 2, FALSE), "Currency not found"))</f>
        <v>4.6398999999999999</v>
      </c>
      <c r="K380" s="74">
        <f t="shared" si="35"/>
        <v>4.6399999999999997</v>
      </c>
      <c r="L380" s="14">
        <f>IF(C380="MTS", B380, B380 * IFERROR(VLOOKUP(C380, 'QTY_CONVERSIONS '!A:B, 2, FALSE), "Units not found"))</f>
        <v>17.5</v>
      </c>
      <c r="M380" s="75">
        <f t="shared" si="34"/>
        <v>81200</v>
      </c>
      <c r="N380" t="str">
        <f>IFERROR(VLOOKUP(D380, Product_Category!A:B, 2, FALSE), "Uncategorized")</f>
        <v>MCC</v>
      </c>
      <c r="O380" s="76">
        <f t="shared" si="36"/>
        <v>4.6399999999999997</v>
      </c>
      <c r="P380" s="76">
        <f t="shared" si="37"/>
        <v>81.199999999999989</v>
      </c>
      <c r="Q380">
        <f t="shared" si="38"/>
        <v>2023</v>
      </c>
      <c r="R380" t="str">
        <f>IFERROR(VLOOKUP(G380,'Importer Name'!A:B, 2, FALSE), "")</f>
        <v>SIGNET EXCIPIENTS</v>
      </c>
      <c r="S380" t="str">
        <f>IFERROR(VLOOKUP(H380,'Supplier name '!A:B, 2, FALSE), "")</f>
        <v>DUPONT NUTRITION</v>
      </c>
    </row>
    <row r="381" spans="1:19">
      <c r="A381" s="77" t="s">
        <v>247</v>
      </c>
      <c r="B381" s="145">
        <v>17500</v>
      </c>
      <c r="C381" s="146" t="s">
        <v>7</v>
      </c>
      <c r="D381" s="105" t="s">
        <v>249</v>
      </c>
      <c r="E381" s="147">
        <v>4.6398999999999999</v>
      </c>
      <c r="F381" s="146" t="s">
        <v>9</v>
      </c>
      <c r="G381" s="78" t="s">
        <v>69</v>
      </c>
      <c r="H381" s="78" t="s">
        <v>110</v>
      </c>
      <c r="I381" s="79" t="str">
        <f t="shared" si="39"/>
        <v>Feb</v>
      </c>
      <c r="J381" s="74">
        <f>IF(F381="USD", E381, E381 * IFERROR(VLOOKUP(F381, EXCHANGE_RATE!A:B, 2, FALSE), "Currency not found"))</f>
        <v>4.6398999999999999</v>
      </c>
      <c r="K381" s="74">
        <f t="shared" si="35"/>
        <v>4.6399999999999997</v>
      </c>
      <c r="L381" s="14">
        <f>IF(C381="MTS", B381, B381 * IFERROR(VLOOKUP(C381, 'QTY_CONVERSIONS '!A:B, 2, FALSE), "Units not found"))</f>
        <v>17.5</v>
      </c>
      <c r="M381" s="75">
        <f t="shared" si="34"/>
        <v>81200</v>
      </c>
      <c r="N381" t="str">
        <f>IFERROR(VLOOKUP(D381, Product_Category!A:B, 2, FALSE), "Uncategorized")</f>
        <v>MCC</v>
      </c>
      <c r="O381" s="76">
        <f t="shared" si="36"/>
        <v>4.6399999999999997</v>
      </c>
      <c r="P381" s="76">
        <f t="shared" si="37"/>
        <v>81.199999999999989</v>
      </c>
      <c r="Q381">
        <f t="shared" si="38"/>
        <v>2023</v>
      </c>
      <c r="R381" t="str">
        <f>IFERROR(VLOOKUP(G381,'Importer Name'!A:B, 2, FALSE), "")</f>
        <v>SIGNET EXCIPIENTS</v>
      </c>
      <c r="S381" t="str">
        <f>IFERROR(VLOOKUP(H381,'Supplier name '!A:B, 2, FALSE), "")</f>
        <v>DUPONT NUTRITION</v>
      </c>
    </row>
    <row r="382" spans="1:19">
      <c r="A382" s="77" t="s">
        <v>247</v>
      </c>
      <c r="B382" s="145">
        <v>17500</v>
      </c>
      <c r="C382" s="146" t="s">
        <v>7</v>
      </c>
      <c r="D382" s="105" t="s">
        <v>249</v>
      </c>
      <c r="E382" s="147">
        <v>4.6398999999999999</v>
      </c>
      <c r="F382" s="146" t="s">
        <v>9</v>
      </c>
      <c r="G382" s="78" t="s">
        <v>69</v>
      </c>
      <c r="H382" s="78" t="s">
        <v>110</v>
      </c>
      <c r="I382" s="79" t="str">
        <f t="shared" si="39"/>
        <v>Feb</v>
      </c>
      <c r="J382" s="74">
        <f>IF(F382="USD", E382, E382 * IFERROR(VLOOKUP(F382, EXCHANGE_RATE!A:B, 2, FALSE), "Currency not found"))</f>
        <v>4.6398999999999999</v>
      </c>
      <c r="K382" s="74">
        <f t="shared" si="35"/>
        <v>4.6399999999999997</v>
      </c>
      <c r="L382" s="14">
        <f>IF(C382="MTS", B382, B382 * IFERROR(VLOOKUP(C382, 'QTY_CONVERSIONS '!A:B, 2, FALSE), "Units not found"))</f>
        <v>17.5</v>
      </c>
      <c r="M382" s="75">
        <f t="shared" si="34"/>
        <v>81200</v>
      </c>
      <c r="N382" t="str">
        <f>IFERROR(VLOOKUP(D382, Product_Category!A:B, 2, FALSE), "Uncategorized")</f>
        <v>MCC</v>
      </c>
      <c r="O382" s="76">
        <f t="shared" si="36"/>
        <v>4.6399999999999997</v>
      </c>
      <c r="P382" s="76">
        <f t="shared" si="37"/>
        <v>81.199999999999989</v>
      </c>
      <c r="Q382">
        <f t="shared" si="38"/>
        <v>2023</v>
      </c>
      <c r="R382" t="str">
        <f>IFERROR(VLOOKUP(G382,'Importer Name'!A:B, 2, FALSE), "")</f>
        <v>SIGNET EXCIPIENTS</v>
      </c>
      <c r="S382" t="str">
        <f>IFERROR(VLOOKUP(H382,'Supplier name '!A:B, 2, FALSE), "")</f>
        <v>DUPONT NUTRITION</v>
      </c>
    </row>
    <row r="383" spans="1:19">
      <c r="A383" s="77" t="s">
        <v>247</v>
      </c>
      <c r="B383" s="145">
        <v>17500</v>
      </c>
      <c r="C383" s="146" t="s">
        <v>7</v>
      </c>
      <c r="D383" s="105" t="s">
        <v>249</v>
      </c>
      <c r="E383" s="147">
        <v>4.6398999999999999</v>
      </c>
      <c r="F383" s="146" t="s">
        <v>9</v>
      </c>
      <c r="G383" s="78" t="s">
        <v>69</v>
      </c>
      <c r="H383" s="78" t="s">
        <v>110</v>
      </c>
      <c r="I383" s="79" t="str">
        <f t="shared" si="39"/>
        <v>Feb</v>
      </c>
      <c r="J383" s="74">
        <f>IF(F383="USD", E383, E383 * IFERROR(VLOOKUP(F383, EXCHANGE_RATE!A:B, 2, FALSE), "Currency not found"))</f>
        <v>4.6398999999999999</v>
      </c>
      <c r="K383" s="74">
        <f t="shared" si="35"/>
        <v>4.6399999999999997</v>
      </c>
      <c r="L383" s="14">
        <f>IF(C383="MTS", B383, B383 * IFERROR(VLOOKUP(C383, 'QTY_CONVERSIONS '!A:B, 2, FALSE), "Units not found"))</f>
        <v>17.5</v>
      </c>
      <c r="M383" s="75">
        <f t="shared" si="34"/>
        <v>81200</v>
      </c>
      <c r="N383" t="str">
        <f>IFERROR(VLOOKUP(D383, Product_Category!A:B, 2, FALSE), "Uncategorized")</f>
        <v>MCC</v>
      </c>
      <c r="O383" s="76">
        <f t="shared" si="36"/>
        <v>4.6399999999999997</v>
      </c>
      <c r="P383" s="76">
        <f t="shared" si="37"/>
        <v>81.199999999999989</v>
      </c>
      <c r="Q383">
        <f t="shared" si="38"/>
        <v>2023</v>
      </c>
      <c r="R383" t="str">
        <f>IFERROR(VLOOKUP(G383,'Importer Name'!A:B, 2, FALSE), "")</f>
        <v>SIGNET EXCIPIENTS</v>
      </c>
      <c r="S383" t="str">
        <f>IFERROR(VLOOKUP(H383,'Supplier name '!A:B, 2, FALSE), "")</f>
        <v>DUPONT NUTRITION</v>
      </c>
    </row>
    <row r="384" spans="1:19">
      <c r="A384" s="77" t="s">
        <v>247</v>
      </c>
      <c r="B384" s="145">
        <v>17500</v>
      </c>
      <c r="C384" s="146" t="s">
        <v>7</v>
      </c>
      <c r="D384" s="105" t="s">
        <v>249</v>
      </c>
      <c r="E384" s="147">
        <v>4.6398999999999999</v>
      </c>
      <c r="F384" s="146" t="s">
        <v>9</v>
      </c>
      <c r="G384" s="78" t="s">
        <v>69</v>
      </c>
      <c r="H384" s="78" t="s">
        <v>110</v>
      </c>
      <c r="I384" s="79" t="str">
        <f t="shared" si="39"/>
        <v>Feb</v>
      </c>
      <c r="J384" s="74">
        <f>IF(F384="USD", E384, E384 * IFERROR(VLOOKUP(F384, EXCHANGE_RATE!A:B, 2, FALSE), "Currency not found"))</f>
        <v>4.6398999999999999</v>
      </c>
      <c r="K384" s="74">
        <f t="shared" si="35"/>
        <v>4.6399999999999997</v>
      </c>
      <c r="L384" s="14">
        <f>IF(C384="MTS", B384, B384 * IFERROR(VLOOKUP(C384, 'QTY_CONVERSIONS '!A:B, 2, FALSE), "Units not found"))</f>
        <v>17.5</v>
      </c>
      <c r="M384" s="75">
        <f t="shared" si="34"/>
        <v>81200</v>
      </c>
      <c r="N384" t="str">
        <f>IFERROR(VLOOKUP(D384, Product_Category!A:B, 2, FALSE), "Uncategorized")</f>
        <v>MCC</v>
      </c>
      <c r="O384" s="76">
        <f t="shared" si="36"/>
        <v>4.6399999999999997</v>
      </c>
      <c r="P384" s="76">
        <f t="shared" si="37"/>
        <v>81.199999999999989</v>
      </c>
      <c r="Q384">
        <f t="shared" si="38"/>
        <v>2023</v>
      </c>
      <c r="R384" t="str">
        <f>IFERROR(VLOOKUP(G384,'Importer Name'!A:B, 2, FALSE), "")</f>
        <v>SIGNET EXCIPIENTS</v>
      </c>
      <c r="S384" t="str">
        <f>IFERROR(VLOOKUP(H384,'Supplier name '!A:B, 2, FALSE), "")</f>
        <v>DUPONT NUTRITION</v>
      </c>
    </row>
    <row r="385" spans="1:19">
      <c r="A385" s="77" t="s">
        <v>247</v>
      </c>
      <c r="B385" s="145">
        <v>17500</v>
      </c>
      <c r="C385" s="146" t="s">
        <v>7</v>
      </c>
      <c r="D385" s="105" t="s">
        <v>248</v>
      </c>
      <c r="E385" s="147">
        <v>4.7999000000000001</v>
      </c>
      <c r="F385" s="146" t="s">
        <v>9</v>
      </c>
      <c r="G385" s="78" t="s">
        <v>69</v>
      </c>
      <c r="H385" s="78" t="s">
        <v>110</v>
      </c>
      <c r="I385" s="79" t="str">
        <f t="shared" si="39"/>
        <v>Feb</v>
      </c>
      <c r="J385" s="74">
        <f>IF(F385="USD", E385, E385 * IFERROR(VLOOKUP(F385, EXCHANGE_RATE!A:B, 2, FALSE), "Currency not found"))</f>
        <v>4.7999000000000001</v>
      </c>
      <c r="K385" s="74">
        <f t="shared" si="35"/>
        <v>4.8</v>
      </c>
      <c r="L385" s="14">
        <f>IF(C385="MTS", B385, B385 * IFERROR(VLOOKUP(C385, 'QTY_CONVERSIONS '!A:B, 2, FALSE), "Units not found"))</f>
        <v>17.5</v>
      </c>
      <c r="M385" s="75">
        <f t="shared" si="34"/>
        <v>84000</v>
      </c>
      <c r="N385" t="str">
        <f>IFERROR(VLOOKUP(D385, Product_Category!A:B, 2, FALSE), "Uncategorized")</f>
        <v>MCC</v>
      </c>
      <c r="O385" s="76">
        <f t="shared" si="36"/>
        <v>4.8</v>
      </c>
      <c r="P385" s="76">
        <f t="shared" si="37"/>
        <v>84</v>
      </c>
      <c r="Q385">
        <f t="shared" si="38"/>
        <v>2023</v>
      </c>
      <c r="R385" t="str">
        <f>IFERROR(VLOOKUP(G385,'Importer Name'!A:B, 2, FALSE), "")</f>
        <v>SIGNET EXCIPIENTS</v>
      </c>
      <c r="S385" t="str">
        <f>IFERROR(VLOOKUP(H385,'Supplier name '!A:B, 2, FALSE), "")</f>
        <v>DUPONT NUTRITION</v>
      </c>
    </row>
    <row r="386" spans="1:19">
      <c r="A386" s="77" t="s">
        <v>247</v>
      </c>
      <c r="B386" s="145">
        <v>5000</v>
      </c>
      <c r="C386" s="146" t="s">
        <v>7</v>
      </c>
      <c r="D386" s="105" t="s">
        <v>253</v>
      </c>
      <c r="E386" s="147">
        <v>5.7899000000000003</v>
      </c>
      <c r="F386" s="146" t="s">
        <v>9</v>
      </c>
      <c r="G386" s="78" t="s">
        <v>69</v>
      </c>
      <c r="H386" s="78" t="s">
        <v>110</v>
      </c>
      <c r="I386" s="79" t="str">
        <f t="shared" si="39"/>
        <v>Feb</v>
      </c>
      <c r="J386" s="74">
        <f>IF(F386="USD", E386, E386 * IFERROR(VLOOKUP(F386, EXCHANGE_RATE!A:B, 2, FALSE), "Currency not found"))</f>
        <v>5.7899000000000003</v>
      </c>
      <c r="K386" s="74">
        <f t="shared" si="35"/>
        <v>5.79</v>
      </c>
      <c r="L386" s="14">
        <f>IF(C386="MTS", B386, B386 * IFERROR(VLOOKUP(C386, 'QTY_CONVERSIONS '!A:B, 2, FALSE), "Units not found"))</f>
        <v>5</v>
      </c>
      <c r="M386" s="75">
        <f t="shared" ref="M386:M449" si="40">B386*K386</f>
        <v>28950</v>
      </c>
      <c r="N386" t="str">
        <f>IFERROR(VLOOKUP(D386, Product_Category!A:B, 2, FALSE), "Uncategorized")</f>
        <v>MCC</v>
      </c>
      <c r="O386" s="76">
        <f t="shared" si="36"/>
        <v>5.79</v>
      </c>
      <c r="P386" s="76">
        <f t="shared" si="37"/>
        <v>28.95</v>
      </c>
      <c r="Q386">
        <f t="shared" si="38"/>
        <v>2023</v>
      </c>
      <c r="R386" t="str">
        <f>IFERROR(VLOOKUP(G386,'Importer Name'!A:B, 2, FALSE), "")</f>
        <v>SIGNET EXCIPIENTS</v>
      </c>
      <c r="S386" t="str">
        <f>IFERROR(VLOOKUP(H386,'Supplier name '!A:B, 2, FALSE), "")</f>
        <v>DUPONT NUTRITION</v>
      </c>
    </row>
    <row r="387" spans="1:19">
      <c r="A387" s="77" t="s">
        <v>247</v>
      </c>
      <c r="B387" s="145">
        <v>3800</v>
      </c>
      <c r="C387" s="146" t="s">
        <v>7</v>
      </c>
      <c r="D387" s="105" t="s">
        <v>253</v>
      </c>
      <c r="E387" s="147">
        <v>5.7899000000000003</v>
      </c>
      <c r="F387" s="146" t="s">
        <v>9</v>
      </c>
      <c r="G387" s="78" t="s">
        <v>69</v>
      </c>
      <c r="H387" s="78" t="s">
        <v>110</v>
      </c>
      <c r="I387" s="79" t="str">
        <f t="shared" si="39"/>
        <v>Feb</v>
      </c>
      <c r="J387" s="74">
        <f>IF(F387="USD", E387, E387 * IFERROR(VLOOKUP(F387, EXCHANGE_RATE!A:B, 2, FALSE), "Currency not found"))</f>
        <v>5.7899000000000003</v>
      </c>
      <c r="K387" s="74">
        <f t="shared" ref="K387:K450" si="41">ROUNDUP(J387,2)</f>
        <v>5.79</v>
      </c>
      <c r="L387" s="14">
        <f>IF(C387="MTS", B387, B387 * IFERROR(VLOOKUP(C387, 'QTY_CONVERSIONS '!A:B, 2, FALSE), "Units not found"))</f>
        <v>3.8000000000000003</v>
      </c>
      <c r="M387" s="75">
        <f t="shared" si="40"/>
        <v>22002</v>
      </c>
      <c r="N387" t="str">
        <f>IFERROR(VLOOKUP(D387, Product_Category!A:B, 2, FALSE), "Uncategorized")</f>
        <v>MCC</v>
      </c>
      <c r="O387" s="76">
        <f t="shared" ref="O387:O450" si="42">K387</f>
        <v>5.79</v>
      </c>
      <c r="P387" s="76">
        <f t="shared" ref="P387:P450" si="43">L387*O387</f>
        <v>22.002000000000002</v>
      </c>
      <c r="Q387">
        <f t="shared" si="38"/>
        <v>2023</v>
      </c>
      <c r="R387" t="str">
        <f>IFERROR(VLOOKUP(G387,'Importer Name'!A:B, 2, FALSE), "")</f>
        <v>SIGNET EXCIPIENTS</v>
      </c>
      <c r="S387" t="str">
        <f>IFERROR(VLOOKUP(H387,'Supplier name '!A:B, 2, FALSE), "")</f>
        <v>DUPONT NUTRITION</v>
      </c>
    </row>
    <row r="388" spans="1:19">
      <c r="A388" s="77" t="s">
        <v>247</v>
      </c>
      <c r="B388" s="145">
        <v>16500</v>
      </c>
      <c r="C388" s="146" t="s">
        <v>7</v>
      </c>
      <c r="D388" s="105" t="s">
        <v>251</v>
      </c>
      <c r="E388" s="147">
        <v>5.7499000000000002</v>
      </c>
      <c r="F388" s="146" t="s">
        <v>9</v>
      </c>
      <c r="G388" s="78" t="s">
        <v>69</v>
      </c>
      <c r="H388" s="78" t="s">
        <v>110</v>
      </c>
      <c r="I388" s="79" t="str">
        <f t="shared" si="39"/>
        <v>Feb</v>
      </c>
      <c r="J388" s="74">
        <f>IF(F388="USD", E388, E388 * IFERROR(VLOOKUP(F388, EXCHANGE_RATE!A:B, 2, FALSE), "Currency not found"))</f>
        <v>5.7499000000000002</v>
      </c>
      <c r="K388" s="74">
        <f t="shared" si="41"/>
        <v>5.75</v>
      </c>
      <c r="L388" s="14">
        <f>IF(C388="MTS", B388, B388 * IFERROR(VLOOKUP(C388, 'QTY_CONVERSIONS '!A:B, 2, FALSE), "Units not found"))</f>
        <v>16.5</v>
      </c>
      <c r="M388" s="75">
        <f t="shared" si="40"/>
        <v>94875</v>
      </c>
      <c r="N388" t="str">
        <f>IFERROR(VLOOKUP(D388, Product_Category!A:B, 2, FALSE), "Uncategorized")</f>
        <v>MCC</v>
      </c>
      <c r="O388" s="76">
        <f t="shared" si="42"/>
        <v>5.75</v>
      </c>
      <c r="P388" s="76">
        <f t="shared" si="43"/>
        <v>94.875</v>
      </c>
      <c r="Q388">
        <f t="shared" ref="Q388:Q451" si="44">Q387</f>
        <v>2023</v>
      </c>
      <c r="R388" t="str">
        <f>IFERROR(VLOOKUP(G388,'Importer Name'!A:B, 2, FALSE), "")</f>
        <v>SIGNET EXCIPIENTS</v>
      </c>
      <c r="S388" t="str">
        <f>IFERROR(VLOOKUP(H388,'Supplier name '!A:B, 2, FALSE), "")</f>
        <v>DUPONT NUTRITION</v>
      </c>
    </row>
    <row r="389" spans="1:19">
      <c r="A389" s="77" t="s">
        <v>247</v>
      </c>
      <c r="B389" s="145">
        <v>17500</v>
      </c>
      <c r="C389" s="146" t="s">
        <v>7</v>
      </c>
      <c r="D389" s="105" t="s">
        <v>251</v>
      </c>
      <c r="E389" s="147">
        <v>5.7499000000000002</v>
      </c>
      <c r="F389" s="146" t="s">
        <v>9</v>
      </c>
      <c r="G389" s="78" t="s">
        <v>69</v>
      </c>
      <c r="H389" s="78" t="s">
        <v>110</v>
      </c>
      <c r="I389" s="79" t="str">
        <f t="shared" si="39"/>
        <v>Feb</v>
      </c>
      <c r="J389" s="74">
        <f>IF(F389="USD", E389, E389 * IFERROR(VLOOKUP(F389, EXCHANGE_RATE!A:B, 2, FALSE), "Currency not found"))</f>
        <v>5.7499000000000002</v>
      </c>
      <c r="K389" s="74">
        <f t="shared" si="41"/>
        <v>5.75</v>
      </c>
      <c r="L389" s="14">
        <f>IF(C389="MTS", B389, B389 * IFERROR(VLOOKUP(C389, 'QTY_CONVERSIONS '!A:B, 2, FALSE), "Units not found"))</f>
        <v>17.5</v>
      </c>
      <c r="M389" s="75">
        <f t="shared" si="40"/>
        <v>100625</v>
      </c>
      <c r="N389" t="str">
        <f>IFERROR(VLOOKUP(D389, Product_Category!A:B, 2, FALSE), "Uncategorized")</f>
        <v>MCC</v>
      </c>
      <c r="O389" s="76">
        <f t="shared" si="42"/>
        <v>5.75</v>
      </c>
      <c r="P389" s="76">
        <f t="shared" si="43"/>
        <v>100.625</v>
      </c>
      <c r="Q389">
        <f t="shared" si="44"/>
        <v>2023</v>
      </c>
      <c r="R389" t="str">
        <f>IFERROR(VLOOKUP(G389,'Importer Name'!A:B, 2, FALSE), "")</f>
        <v>SIGNET EXCIPIENTS</v>
      </c>
      <c r="S389" t="str">
        <f>IFERROR(VLOOKUP(H389,'Supplier name '!A:B, 2, FALSE), "")</f>
        <v>DUPONT NUTRITION</v>
      </c>
    </row>
    <row r="390" spans="1:19">
      <c r="A390" s="77" t="s">
        <v>247</v>
      </c>
      <c r="B390" s="145">
        <v>16185</v>
      </c>
      <c r="C390" s="146" t="s">
        <v>7</v>
      </c>
      <c r="D390" s="105" t="s">
        <v>257</v>
      </c>
      <c r="E390" s="147">
        <v>5.7499000000000002</v>
      </c>
      <c r="F390" s="146" t="s">
        <v>9</v>
      </c>
      <c r="G390" s="78" t="s">
        <v>69</v>
      </c>
      <c r="H390" s="78" t="s">
        <v>110</v>
      </c>
      <c r="I390" s="79" t="str">
        <f t="shared" si="39"/>
        <v>Feb</v>
      </c>
      <c r="J390" s="74">
        <f>IF(F390="USD", E390, E390 * IFERROR(VLOOKUP(F390, EXCHANGE_RATE!A:B, 2, FALSE), "Currency not found"))</f>
        <v>5.7499000000000002</v>
      </c>
      <c r="K390" s="74">
        <f t="shared" si="41"/>
        <v>5.75</v>
      </c>
      <c r="L390" s="14">
        <f>IF(C390="MTS", B390, B390 * IFERROR(VLOOKUP(C390, 'QTY_CONVERSIONS '!A:B, 2, FALSE), "Units not found"))</f>
        <v>16.184999999999999</v>
      </c>
      <c r="M390" s="75">
        <f t="shared" si="40"/>
        <v>93063.75</v>
      </c>
      <c r="N390" t="str">
        <f>IFERROR(VLOOKUP(D390, Product_Category!A:B, 2, FALSE), "Uncategorized")</f>
        <v>MCC</v>
      </c>
      <c r="O390" s="76">
        <f t="shared" si="42"/>
        <v>5.75</v>
      </c>
      <c r="P390" s="76">
        <f t="shared" si="43"/>
        <v>93.063749999999999</v>
      </c>
      <c r="Q390">
        <f t="shared" si="44"/>
        <v>2023</v>
      </c>
      <c r="R390" t="str">
        <f>IFERROR(VLOOKUP(G390,'Importer Name'!A:B, 2, FALSE), "")</f>
        <v>SIGNET EXCIPIENTS</v>
      </c>
      <c r="S390" t="str">
        <f>IFERROR(VLOOKUP(H390,'Supplier name '!A:B, 2, FALSE), "")</f>
        <v>DUPONT NUTRITION</v>
      </c>
    </row>
    <row r="391" spans="1:19">
      <c r="A391" s="77" t="s">
        <v>247</v>
      </c>
      <c r="B391" s="145">
        <v>1315</v>
      </c>
      <c r="C391" s="146" t="s">
        <v>7</v>
      </c>
      <c r="D391" s="105" t="s">
        <v>257</v>
      </c>
      <c r="E391" s="147">
        <v>5.7499000000000002</v>
      </c>
      <c r="F391" s="146" t="s">
        <v>9</v>
      </c>
      <c r="G391" s="78" t="s">
        <v>69</v>
      </c>
      <c r="H391" s="78" t="s">
        <v>110</v>
      </c>
      <c r="I391" s="79" t="str">
        <f t="shared" si="39"/>
        <v>Feb</v>
      </c>
      <c r="J391" s="74">
        <f>IF(F391="USD", E391, E391 * IFERROR(VLOOKUP(F391, EXCHANGE_RATE!A:B, 2, FALSE), "Currency not found"))</f>
        <v>5.7499000000000002</v>
      </c>
      <c r="K391" s="74">
        <f t="shared" si="41"/>
        <v>5.75</v>
      </c>
      <c r="L391" s="14">
        <f>IF(C391="MTS", B391, B391 * IFERROR(VLOOKUP(C391, 'QTY_CONVERSIONS '!A:B, 2, FALSE), "Units not found"))</f>
        <v>1.3149999999999999</v>
      </c>
      <c r="M391" s="75">
        <f t="shared" si="40"/>
        <v>7561.25</v>
      </c>
      <c r="N391" t="str">
        <f>IFERROR(VLOOKUP(D391, Product_Category!A:B, 2, FALSE), "Uncategorized")</f>
        <v>MCC</v>
      </c>
      <c r="O391" s="76">
        <f t="shared" si="42"/>
        <v>5.75</v>
      </c>
      <c r="P391" s="76">
        <f t="shared" si="43"/>
        <v>7.5612499999999994</v>
      </c>
      <c r="Q391">
        <f t="shared" si="44"/>
        <v>2023</v>
      </c>
      <c r="R391" t="str">
        <f>IFERROR(VLOOKUP(G391,'Importer Name'!A:B, 2, FALSE), "")</f>
        <v>SIGNET EXCIPIENTS</v>
      </c>
      <c r="S391" t="str">
        <f>IFERROR(VLOOKUP(H391,'Supplier name '!A:B, 2, FALSE), "")</f>
        <v>DUPONT NUTRITION</v>
      </c>
    </row>
    <row r="392" spans="1:19">
      <c r="A392" s="77" t="s">
        <v>247</v>
      </c>
      <c r="B392" s="145">
        <v>5000</v>
      </c>
      <c r="C392" s="146" t="s">
        <v>7</v>
      </c>
      <c r="D392" s="105" t="s">
        <v>258</v>
      </c>
      <c r="E392" s="147">
        <v>5.1299000000000001</v>
      </c>
      <c r="F392" s="146" t="s">
        <v>9</v>
      </c>
      <c r="G392" s="78" t="s">
        <v>69</v>
      </c>
      <c r="H392" s="78" t="s">
        <v>110</v>
      </c>
      <c r="I392" s="79" t="str">
        <f t="shared" si="39"/>
        <v>Feb</v>
      </c>
      <c r="J392" s="74">
        <f>IF(F392="USD", E392, E392 * IFERROR(VLOOKUP(F392, EXCHANGE_RATE!A:B, 2, FALSE), "Currency not found"))</f>
        <v>5.1299000000000001</v>
      </c>
      <c r="K392" s="74">
        <f t="shared" si="41"/>
        <v>5.13</v>
      </c>
      <c r="L392" s="14">
        <f>IF(C392="MTS", B392, B392 * IFERROR(VLOOKUP(C392, 'QTY_CONVERSIONS '!A:B, 2, FALSE), "Units not found"))</f>
        <v>5</v>
      </c>
      <c r="M392" s="75">
        <f t="shared" si="40"/>
        <v>25650</v>
      </c>
      <c r="N392" t="str">
        <f>IFERROR(VLOOKUP(D392, Product_Category!A:B, 2, FALSE), "Uncategorized")</f>
        <v>MCC</v>
      </c>
      <c r="O392" s="76">
        <f t="shared" si="42"/>
        <v>5.13</v>
      </c>
      <c r="P392" s="76">
        <f t="shared" si="43"/>
        <v>25.65</v>
      </c>
      <c r="Q392">
        <f t="shared" si="44"/>
        <v>2023</v>
      </c>
      <c r="R392" t="str">
        <f>IFERROR(VLOOKUP(G392,'Importer Name'!A:B, 2, FALSE), "")</f>
        <v>SIGNET EXCIPIENTS</v>
      </c>
      <c r="S392" t="str">
        <f>IFERROR(VLOOKUP(H392,'Supplier name '!A:B, 2, FALSE), "")</f>
        <v>DUPONT NUTRITION</v>
      </c>
    </row>
    <row r="393" spans="1:19">
      <c r="A393" s="77" t="s">
        <v>247</v>
      </c>
      <c r="B393" s="145">
        <v>17500</v>
      </c>
      <c r="C393" s="146" t="s">
        <v>7</v>
      </c>
      <c r="D393" s="105" t="s">
        <v>259</v>
      </c>
      <c r="E393" s="147">
        <v>5.4398999999999997</v>
      </c>
      <c r="F393" s="146" t="s">
        <v>9</v>
      </c>
      <c r="G393" s="78" t="s">
        <v>69</v>
      </c>
      <c r="H393" s="78" t="s">
        <v>110</v>
      </c>
      <c r="I393" s="79" t="str">
        <f t="shared" si="39"/>
        <v>Feb</v>
      </c>
      <c r="J393" s="74">
        <f>IF(F393="USD", E393, E393 * IFERROR(VLOOKUP(F393, EXCHANGE_RATE!A:B, 2, FALSE), "Currency not found"))</f>
        <v>5.4398999999999997</v>
      </c>
      <c r="K393" s="74">
        <f t="shared" si="41"/>
        <v>5.4399999999999995</v>
      </c>
      <c r="L393" s="14">
        <f>IF(C393="MTS", B393, B393 * IFERROR(VLOOKUP(C393, 'QTY_CONVERSIONS '!A:B, 2, FALSE), "Units not found"))</f>
        <v>17.5</v>
      </c>
      <c r="M393" s="75">
        <f t="shared" si="40"/>
        <v>95199.999999999985</v>
      </c>
      <c r="N393" t="str">
        <f>IFERROR(VLOOKUP(D393, Product_Category!A:B, 2, FALSE), "Uncategorized")</f>
        <v>MCC</v>
      </c>
      <c r="O393" s="76">
        <f t="shared" si="42"/>
        <v>5.4399999999999995</v>
      </c>
      <c r="P393" s="76">
        <f t="shared" si="43"/>
        <v>95.199999999999989</v>
      </c>
      <c r="Q393">
        <f t="shared" si="44"/>
        <v>2023</v>
      </c>
      <c r="R393" t="str">
        <f>IFERROR(VLOOKUP(G393,'Importer Name'!A:B, 2, FALSE), "")</f>
        <v>SIGNET EXCIPIENTS</v>
      </c>
      <c r="S393" t="str">
        <f>IFERROR(VLOOKUP(H393,'Supplier name '!A:B, 2, FALSE), "")</f>
        <v>DUPONT NUTRITION</v>
      </c>
    </row>
    <row r="394" spans="1:19">
      <c r="A394" s="77" t="s">
        <v>247</v>
      </c>
      <c r="B394" s="145">
        <v>17500</v>
      </c>
      <c r="C394" s="146" t="s">
        <v>7</v>
      </c>
      <c r="D394" s="105" t="s">
        <v>259</v>
      </c>
      <c r="E394" s="147">
        <v>5.4398999999999997</v>
      </c>
      <c r="F394" s="146" t="s">
        <v>9</v>
      </c>
      <c r="G394" s="78" t="s">
        <v>69</v>
      </c>
      <c r="H394" s="78" t="s">
        <v>110</v>
      </c>
      <c r="I394" s="79" t="str">
        <f t="shared" si="39"/>
        <v>Feb</v>
      </c>
      <c r="J394" s="74">
        <f>IF(F394="USD", E394, E394 * IFERROR(VLOOKUP(F394, EXCHANGE_RATE!A:B, 2, FALSE), "Currency not found"))</f>
        <v>5.4398999999999997</v>
      </c>
      <c r="K394" s="74">
        <f t="shared" si="41"/>
        <v>5.4399999999999995</v>
      </c>
      <c r="L394" s="14">
        <f>IF(C394="MTS", B394, B394 * IFERROR(VLOOKUP(C394, 'QTY_CONVERSIONS '!A:B, 2, FALSE), "Units not found"))</f>
        <v>17.5</v>
      </c>
      <c r="M394" s="75">
        <f t="shared" si="40"/>
        <v>95199.999999999985</v>
      </c>
      <c r="N394" t="str">
        <f>IFERROR(VLOOKUP(D394, Product_Category!A:B, 2, FALSE), "Uncategorized")</f>
        <v>MCC</v>
      </c>
      <c r="O394" s="76">
        <f t="shared" si="42"/>
        <v>5.4399999999999995</v>
      </c>
      <c r="P394" s="76">
        <f t="shared" si="43"/>
        <v>95.199999999999989</v>
      </c>
      <c r="Q394">
        <f t="shared" si="44"/>
        <v>2023</v>
      </c>
      <c r="R394" t="str">
        <f>IFERROR(VLOOKUP(G394,'Importer Name'!A:B, 2, FALSE), "")</f>
        <v>SIGNET EXCIPIENTS</v>
      </c>
      <c r="S394" t="str">
        <f>IFERROR(VLOOKUP(H394,'Supplier name '!A:B, 2, FALSE), "")</f>
        <v>DUPONT NUTRITION</v>
      </c>
    </row>
    <row r="395" spans="1:19">
      <c r="A395" s="77" t="s">
        <v>247</v>
      </c>
      <c r="B395" s="145">
        <v>1080</v>
      </c>
      <c r="C395" s="146" t="s">
        <v>7</v>
      </c>
      <c r="D395" s="105" t="s">
        <v>260</v>
      </c>
      <c r="E395" s="147">
        <v>8.7598000000000003</v>
      </c>
      <c r="F395" s="146" t="s">
        <v>9</v>
      </c>
      <c r="G395" s="78" t="s">
        <v>69</v>
      </c>
      <c r="H395" s="78" t="s">
        <v>110</v>
      </c>
      <c r="I395" s="79" t="str">
        <f t="shared" si="39"/>
        <v>Feb</v>
      </c>
      <c r="J395" s="74">
        <f>IF(F395="USD", E395, E395 * IFERROR(VLOOKUP(F395, EXCHANGE_RATE!A:B, 2, FALSE), "Currency not found"))</f>
        <v>8.7598000000000003</v>
      </c>
      <c r="K395" s="74">
        <f t="shared" si="41"/>
        <v>8.76</v>
      </c>
      <c r="L395" s="14">
        <f>IF(C395="MTS", B395, B395 * IFERROR(VLOOKUP(C395, 'QTY_CONVERSIONS '!A:B, 2, FALSE), "Units not found"))</f>
        <v>1.08</v>
      </c>
      <c r="M395" s="75">
        <f t="shared" si="40"/>
        <v>9460.7999999999993</v>
      </c>
      <c r="N395" t="str">
        <f>IFERROR(VLOOKUP(D395, Product_Category!A:B, 2, FALSE), "Uncategorized")</f>
        <v>MCC</v>
      </c>
      <c r="O395" s="76">
        <f t="shared" si="42"/>
        <v>8.76</v>
      </c>
      <c r="P395" s="76">
        <f t="shared" si="43"/>
        <v>9.4608000000000008</v>
      </c>
      <c r="Q395">
        <f t="shared" si="44"/>
        <v>2023</v>
      </c>
      <c r="R395" t="str">
        <f>IFERROR(VLOOKUP(G395,'Importer Name'!A:B, 2, FALSE), "")</f>
        <v>SIGNET EXCIPIENTS</v>
      </c>
      <c r="S395" t="str">
        <f>IFERROR(VLOOKUP(H395,'Supplier name '!A:B, 2, FALSE), "")</f>
        <v>DUPONT NUTRITION</v>
      </c>
    </row>
    <row r="396" spans="1:19">
      <c r="A396" s="72" t="s">
        <v>247</v>
      </c>
      <c r="B396" s="148">
        <v>1650</v>
      </c>
      <c r="C396" s="149" t="s">
        <v>7</v>
      </c>
      <c r="D396" s="109" t="s">
        <v>251</v>
      </c>
      <c r="E396" s="150">
        <v>5.4798999999999998</v>
      </c>
      <c r="F396" s="149" t="s">
        <v>9</v>
      </c>
      <c r="G396" s="80" t="s">
        <v>261</v>
      </c>
      <c r="H396" s="80" t="s">
        <v>110</v>
      </c>
      <c r="I396" s="79" t="str">
        <f t="shared" si="39"/>
        <v>Feb</v>
      </c>
      <c r="J396" s="74">
        <f>IF(F396="USD", E396, E396 * IFERROR(VLOOKUP(F396, EXCHANGE_RATE!A:B, 2, FALSE), "Currency not found"))</f>
        <v>5.4798999999999998</v>
      </c>
      <c r="K396" s="74">
        <f t="shared" si="41"/>
        <v>5.4799999999999995</v>
      </c>
      <c r="L396" s="14">
        <f>IF(C396="MTS", B396, B396 * IFERROR(VLOOKUP(C396, 'QTY_CONVERSIONS '!A:B, 2, FALSE), "Units not found"))</f>
        <v>1.6500000000000001</v>
      </c>
      <c r="M396" s="75">
        <f t="shared" si="40"/>
        <v>9042</v>
      </c>
      <c r="N396" t="str">
        <f>IFERROR(VLOOKUP(D396, Product_Category!A:B, 2, FALSE), "Uncategorized")</f>
        <v>MCC</v>
      </c>
      <c r="O396" s="76">
        <f t="shared" si="42"/>
        <v>5.4799999999999995</v>
      </c>
      <c r="P396" s="76">
        <f t="shared" si="43"/>
        <v>9.0419999999999998</v>
      </c>
      <c r="Q396">
        <f t="shared" si="44"/>
        <v>2023</v>
      </c>
      <c r="R396" t="str">
        <f>IFERROR(VLOOKUP(G396,'Importer Name'!A:B, 2, FALSE), "")</f>
        <v>TEVAPHARM</v>
      </c>
      <c r="S396" t="str">
        <f>IFERROR(VLOOKUP(H396,'Supplier name '!A:B, 2, FALSE), "")</f>
        <v>DUPONT NUTRITION</v>
      </c>
    </row>
    <row r="397" spans="1:19">
      <c r="A397" s="77" t="s">
        <v>262</v>
      </c>
      <c r="B397" s="145">
        <v>16500</v>
      </c>
      <c r="C397" s="146" t="s">
        <v>7</v>
      </c>
      <c r="D397" s="105" t="s">
        <v>263</v>
      </c>
      <c r="E397" s="147">
        <v>3.6499000000000001</v>
      </c>
      <c r="F397" s="146" t="s">
        <v>9</v>
      </c>
      <c r="G397" s="78" t="s">
        <v>264</v>
      </c>
      <c r="H397" s="78" t="s">
        <v>265</v>
      </c>
      <c r="I397" s="79" t="str">
        <f t="shared" si="39"/>
        <v>Feb</v>
      </c>
      <c r="J397" s="74">
        <f>IF(F397="USD", E397, E397 * IFERROR(VLOOKUP(F397, EXCHANGE_RATE!A:B, 2, FALSE), "Currency not found"))</f>
        <v>3.6499000000000001</v>
      </c>
      <c r="K397" s="74">
        <f t="shared" si="41"/>
        <v>3.65</v>
      </c>
      <c r="L397" s="14">
        <f>IF(C397="MTS", B397, B397 * IFERROR(VLOOKUP(C397, 'QTY_CONVERSIONS '!A:B, 2, FALSE), "Units not found"))</f>
        <v>16.5</v>
      </c>
      <c r="M397" s="75">
        <f t="shared" si="40"/>
        <v>60225</v>
      </c>
      <c r="N397" t="str">
        <f>IFERROR(VLOOKUP(D397, Product_Category!A:B, 2, FALSE), "Uncategorized")</f>
        <v>CMC</v>
      </c>
      <c r="O397" s="76">
        <f t="shared" si="42"/>
        <v>3.65</v>
      </c>
      <c r="P397" s="76">
        <f t="shared" si="43"/>
        <v>60.225000000000001</v>
      </c>
      <c r="Q397">
        <f t="shared" si="44"/>
        <v>2023</v>
      </c>
      <c r="R397" t="str">
        <f>IFERROR(VLOOKUP(G397,'Importer Name'!A:B, 2, FALSE), "")</f>
        <v>LAMBERTI HYDRO</v>
      </c>
      <c r="S397" t="str">
        <f>IFERROR(VLOOKUP(H397,'Supplier name '!A:B, 2, FALSE), "")</f>
        <v>LAMBERTI S P A</v>
      </c>
    </row>
    <row r="398" spans="1:19">
      <c r="A398" s="77" t="s">
        <v>262</v>
      </c>
      <c r="B398" s="145">
        <v>0.05</v>
      </c>
      <c r="C398" s="146" t="s">
        <v>1712</v>
      </c>
      <c r="D398" s="105" t="s">
        <v>266</v>
      </c>
      <c r="E398" s="147">
        <v>4.4999000000000002</v>
      </c>
      <c r="F398" s="146" t="s">
        <v>1718</v>
      </c>
      <c r="G398" s="78" t="s">
        <v>267</v>
      </c>
      <c r="H398" s="78" t="s">
        <v>268</v>
      </c>
      <c r="I398" s="79" t="str">
        <f t="shared" si="39"/>
        <v>Feb</v>
      </c>
      <c r="J398" s="74">
        <f>IF(F398="USD", E398, E398 * IFERROR(VLOOKUP(F398, EXCHANGE_RATE!A:B, 2, FALSE), "Currency not found"))</f>
        <v>4.8148930000000005</v>
      </c>
      <c r="K398" s="74">
        <f t="shared" si="41"/>
        <v>4.8199999999999994</v>
      </c>
      <c r="L398" s="14">
        <f>IF(C398="MTS", B398, B398 * IFERROR(VLOOKUP(C398, 'QTY_CONVERSIONS '!A:B, 2, FALSE), "Units not found"))</f>
        <v>4.9999999999999998E-8</v>
      </c>
      <c r="M398" s="75">
        <f t="shared" si="40"/>
        <v>0.24099999999999999</v>
      </c>
      <c r="N398" t="str">
        <f>IFERROR(VLOOKUP(D398, Product_Category!A:B, 2, FALSE), "Uncategorized")</f>
        <v>MCC</v>
      </c>
      <c r="O398" s="76">
        <f t="shared" si="42"/>
        <v>4.8199999999999994</v>
      </c>
      <c r="P398" s="76">
        <f t="shared" si="43"/>
        <v>2.4099999999999995E-7</v>
      </c>
      <c r="Q398">
        <f t="shared" si="44"/>
        <v>2023</v>
      </c>
      <c r="R398" t="str">
        <f>IFERROR(VLOOKUP(G398,'Importer Name'!A:B, 2, FALSE), "")</f>
        <v>PFIZER HEALTHCARE</v>
      </c>
      <c r="S398" t="str">
        <f>IFERROR(VLOOKUP(H398,'Supplier name '!A:B, 2, FALSE), "")</f>
        <v>M S PFIZER</v>
      </c>
    </row>
    <row r="399" spans="1:19">
      <c r="A399" s="77" t="s">
        <v>262</v>
      </c>
      <c r="B399" s="145">
        <v>0.06</v>
      </c>
      <c r="C399" s="146" t="s">
        <v>1712</v>
      </c>
      <c r="D399" s="105" t="s">
        <v>266</v>
      </c>
      <c r="E399" s="147">
        <v>4.4999000000000002</v>
      </c>
      <c r="F399" s="146" t="s">
        <v>1718</v>
      </c>
      <c r="G399" s="78" t="s">
        <v>267</v>
      </c>
      <c r="H399" s="78" t="s">
        <v>268</v>
      </c>
      <c r="I399" s="79" t="str">
        <f t="shared" si="39"/>
        <v>Feb</v>
      </c>
      <c r="J399" s="74">
        <f>IF(F399="USD", E399, E399 * IFERROR(VLOOKUP(F399, EXCHANGE_RATE!A:B, 2, FALSE), "Currency not found"))</f>
        <v>4.8148930000000005</v>
      </c>
      <c r="K399" s="74">
        <f t="shared" si="41"/>
        <v>4.8199999999999994</v>
      </c>
      <c r="L399" s="14">
        <f>IF(C399="MTS", B399, B399 * IFERROR(VLOOKUP(C399, 'QTY_CONVERSIONS '!A:B, 2, FALSE), "Units not found"))</f>
        <v>5.9999999999999995E-8</v>
      </c>
      <c r="M399" s="75">
        <f t="shared" si="40"/>
        <v>0.28919999999999996</v>
      </c>
      <c r="N399" t="str">
        <f>IFERROR(VLOOKUP(D399, Product_Category!A:B, 2, FALSE), "Uncategorized")</f>
        <v>MCC</v>
      </c>
      <c r="O399" s="76">
        <f t="shared" si="42"/>
        <v>4.8199999999999994</v>
      </c>
      <c r="P399" s="76">
        <f t="shared" si="43"/>
        <v>2.8919999999999992E-7</v>
      </c>
      <c r="Q399">
        <f t="shared" si="44"/>
        <v>2023</v>
      </c>
      <c r="R399" t="str">
        <f>IFERROR(VLOOKUP(G399,'Importer Name'!A:B, 2, FALSE), "")</f>
        <v>PFIZER HEALTHCARE</v>
      </c>
      <c r="S399" t="str">
        <f>IFERROR(VLOOKUP(H399,'Supplier name '!A:B, 2, FALSE), "")</f>
        <v>M S PFIZER</v>
      </c>
    </row>
    <row r="400" spans="1:19">
      <c r="A400" s="77" t="s">
        <v>262</v>
      </c>
      <c r="B400" s="145">
        <v>0.06</v>
      </c>
      <c r="C400" s="146" t="s">
        <v>1712</v>
      </c>
      <c r="D400" s="105" t="s">
        <v>266</v>
      </c>
      <c r="E400" s="147">
        <v>4.4999000000000002</v>
      </c>
      <c r="F400" s="146" t="s">
        <v>1718</v>
      </c>
      <c r="G400" s="78" t="s">
        <v>267</v>
      </c>
      <c r="H400" s="78" t="s">
        <v>268</v>
      </c>
      <c r="I400" s="79" t="str">
        <f t="shared" si="39"/>
        <v>Feb</v>
      </c>
      <c r="J400" s="74">
        <f>IF(F400="USD", E400, E400 * IFERROR(VLOOKUP(F400, EXCHANGE_RATE!A:B, 2, FALSE), "Currency not found"))</f>
        <v>4.8148930000000005</v>
      </c>
      <c r="K400" s="74">
        <f t="shared" si="41"/>
        <v>4.8199999999999994</v>
      </c>
      <c r="L400" s="14">
        <f>IF(C400="MTS", B400, B400 * IFERROR(VLOOKUP(C400, 'QTY_CONVERSIONS '!A:B, 2, FALSE), "Units not found"))</f>
        <v>5.9999999999999995E-8</v>
      </c>
      <c r="M400" s="75">
        <f t="shared" si="40"/>
        <v>0.28919999999999996</v>
      </c>
      <c r="N400" t="str">
        <f>IFERROR(VLOOKUP(D400, Product_Category!A:B, 2, FALSE), "Uncategorized")</f>
        <v>MCC</v>
      </c>
      <c r="O400" s="76">
        <f t="shared" si="42"/>
        <v>4.8199999999999994</v>
      </c>
      <c r="P400" s="76">
        <f t="shared" si="43"/>
        <v>2.8919999999999992E-7</v>
      </c>
      <c r="Q400">
        <f t="shared" si="44"/>
        <v>2023</v>
      </c>
      <c r="R400" t="str">
        <f>IFERROR(VLOOKUP(G400,'Importer Name'!A:B, 2, FALSE), "")</f>
        <v>PFIZER HEALTHCARE</v>
      </c>
      <c r="S400" t="str">
        <f>IFERROR(VLOOKUP(H400,'Supplier name '!A:B, 2, FALSE), "")</f>
        <v>M S PFIZER</v>
      </c>
    </row>
    <row r="401" spans="1:19">
      <c r="A401" s="77" t="s">
        <v>262</v>
      </c>
      <c r="B401" s="145">
        <v>0.06</v>
      </c>
      <c r="C401" s="146" t="s">
        <v>1712</v>
      </c>
      <c r="D401" s="105" t="s">
        <v>266</v>
      </c>
      <c r="E401" s="147">
        <v>4.4999000000000002</v>
      </c>
      <c r="F401" s="146" t="s">
        <v>1718</v>
      </c>
      <c r="G401" s="78" t="s">
        <v>267</v>
      </c>
      <c r="H401" s="78" t="s">
        <v>268</v>
      </c>
      <c r="I401" s="79" t="str">
        <f t="shared" si="39"/>
        <v>Feb</v>
      </c>
      <c r="J401" s="74">
        <f>IF(F401="USD", E401, E401 * IFERROR(VLOOKUP(F401, EXCHANGE_RATE!A:B, 2, FALSE), "Currency not found"))</f>
        <v>4.8148930000000005</v>
      </c>
      <c r="K401" s="74">
        <f t="shared" si="41"/>
        <v>4.8199999999999994</v>
      </c>
      <c r="L401" s="14">
        <f>IF(C401="MTS", B401, B401 * IFERROR(VLOOKUP(C401, 'QTY_CONVERSIONS '!A:B, 2, FALSE), "Units not found"))</f>
        <v>5.9999999999999995E-8</v>
      </c>
      <c r="M401" s="75">
        <f t="shared" si="40"/>
        <v>0.28919999999999996</v>
      </c>
      <c r="N401" t="str">
        <f>IFERROR(VLOOKUP(D401, Product_Category!A:B, 2, FALSE), "Uncategorized")</f>
        <v>MCC</v>
      </c>
      <c r="O401" s="76">
        <f t="shared" si="42"/>
        <v>4.8199999999999994</v>
      </c>
      <c r="P401" s="76">
        <f t="shared" si="43"/>
        <v>2.8919999999999992E-7</v>
      </c>
      <c r="Q401">
        <f t="shared" si="44"/>
        <v>2023</v>
      </c>
      <c r="R401" t="str">
        <f>IFERROR(VLOOKUP(G401,'Importer Name'!A:B, 2, FALSE), "")</f>
        <v>PFIZER HEALTHCARE</v>
      </c>
      <c r="S401" t="str">
        <f>IFERROR(VLOOKUP(H401,'Supplier name '!A:B, 2, FALSE), "")</f>
        <v>M S PFIZER</v>
      </c>
    </row>
    <row r="402" spans="1:19">
      <c r="A402" s="72" t="s">
        <v>262</v>
      </c>
      <c r="B402" s="148">
        <v>0.06</v>
      </c>
      <c r="C402" s="149" t="s">
        <v>1712</v>
      </c>
      <c r="D402" s="109" t="s">
        <v>266</v>
      </c>
      <c r="E402" s="150">
        <v>4.4999000000000002</v>
      </c>
      <c r="F402" s="149" t="s">
        <v>1718</v>
      </c>
      <c r="G402" s="80" t="s">
        <v>267</v>
      </c>
      <c r="H402" s="80" t="s">
        <v>268</v>
      </c>
      <c r="I402" s="79" t="str">
        <f t="shared" si="39"/>
        <v>Feb</v>
      </c>
      <c r="J402" s="74">
        <f>IF(F402="USD", E402, E402 * IFERROR(VLOOKUP(F402, EXCHANGE_RATE!A:B, 2, FALSE), "Currency not found"))</f>
        <v>4.8148930000000005</v>
      </c>
      <c r="K402" s="74">
        <f t="shared" si="41"/>
        <v>4.8199999999999994</v>
      </c>
      <c r="L402" s="14">
        <f>IF(C402="MTS", B402, B402 * IFERROR(VLOOKUP(C402, 'QTY_CONVERSIONS '!A:B, 2, FALSE), "Units not found"))</f>
        <v>5.9999999999999995E-8</v>
      </c>
      <c r="M402" s="75">
        <f t="shared" si="40"/>
        <v>0.28919999999999996</v>
      </c>
      <c r="N402" t="str">
        <f>IFERROR(VLOOKUP(D402, Product_Category!A:B, 2, FALSE), "Uncategorized")</f>
        <v>MCC</v>
      </c>
      <c r="O402" s="76">
        <f t="shared" si="42"/>
        <v>4.8199999999999994</v>
      </c>
      <c r="P402" s="76">
        <f t="shared" si="43"/>
        <v>2.8919999999999992E-7</v>
      </c>
      <c r="Q402">
        <f t="shared" si="44"/>
        <v>2023</v>
      </c>
      <c r="R402" t="str">
        <f>IFERROR(VLOOKUP(G402,'Importer Name'!A:B, 2, FALSE), "")</f>
        <v>PFIZER HEALTHCARE</v>
      </c>
      <c r="S402" t="str">
        <f>IFERROR(VLOOKUP(H402,'Supplier name '!A:B, 2, FALSE), "")</f>
        <v>M S PFIZER</v>
      </c>
    </row>
    <row r="403" spans="1:19">
      <c r="A403" s="77" t="s">
        <v>269</v>
      </c>
      <c r="B403" s="145">
        <v>8000</v>
      </c>
      <c r="C403" s="146" t="s">
        <v>7</v>
      </c>
      <c r="D403" s="105" t="s">
        <v>270</v>
      </c>
      <c r="E403" s="147">
        <v>4.4398999999999997</v>
      </c>
      <c r="F403" s="146" t="s">
        <v>9</v>
      </c>
      <c r="G403" s="78" t="s">
        <v>239</v>
      </c>
      <c r="H403" s="78" t="s">
        <v>271</v>
      </c>
      <c r="I403" s="79" t="str">
        <f t="shared" si="39"/>
        <v>Feb</v>
      </c>
      <c r="J403" s="74">
        <f>IF(F403="USD", E403, E403 * IFERROR(VLOOKUP(F403, EXCHANGE_RATE!A:B, 2, FALSE), "Currency not found"))</f>
        <v>4.4398999999999997</v>
      </c>
      <c r="K403" s="74">
        <f t="shared" si="41"/>
        <v>4.4399999999999995</v>
      </c>
      <c r="L403" s="14">
        <f>IF(C403="MTS", B403, B403 * IFERROR(VLOOKUP(C403, 'QTY_CONVERSIONS '!A:B, 2, FALSE), "Units not found"))</f>
        <v>8</v>
      </c>
      <c r="M403" s="75">
        <f t="shared" si="40"/>
        <v>35519.999999999993</v>
      </c>
      <c r="N403" t="str">
        <f>IFERROR(VLOOKUP(D403, Product_Category!A:B, 2, FALSE), "Uncategorized")</f>
        <v>MCC</v>
      </c>
      <c r="O403" s="76">
        <f t="shared" si="42"/>
        <v>4.4399999999999995</v>
      </c>
      <c r="P403" s="76">
        <f t="shared" si="43"/>
        <v>35.519999999999996</v>
      </c>
      <c r="Q403">
        <f t="shared" si="44"/>
        <v>2023</v>
      </c>
      <c r="R403" t="str">
        <f>IFERROR(VLOOKUP(G403,'Importer Name'!A:B, 2, FALSE), "")</f>
        <v>ARIHANT INNOCHEM</v>
      </c>
      <c r="S403" t="str">
        <f>IFERROR(VLOOKUP(H403,'Supplier name '!A:B, 2, FALSE), "")</f>
        <v>M S ASAHI KASEI</v>
      </c>
    </row>
    <row r="404" spans="1:19">
      <c r="A404" s="72" t="s">
        <v>269</v>
      </c>
      <c r="B404" s="148">
        <v>3240</v>
      </c>
      <c r="C404" s="149" t="s">
        <v>7</v>
      </c>
      <c r="D404" s="109" t="s">
        <v>272</v>
      </c>
      <c r="E404" s="150">
        <v>22.8995</v>
      </c>
      <c r="F404" s="149" t="s">
        <v>9</v>
      </c>
      <c r="G404" s="80" t="s">
        <v>273</v>
      </c>
      <c r="H404" s="80" t="s">
        <v>274</v>
      </c>
      <c r="I404" s="79" t="str">
        <f t="shared" si="39"/>
        <v>Feb</v>
      </c>
      <c r="J404" s="74">
        <f>IF(F404="USD", E404, E404 * IFERROR(VLOOKUP(F404, EXCHANGE_RATE!A:B, 2, FALSE), "Currency not found"))</f>
        <v>22.8995</v>
      </c>
      <c r="K404" s="74">
        <f t="shared" si="41"/>
        <v>22.900000000000002</v>
      </c>
      <c r="L404" s="14">
        <f>IF(C404="MTS", B404, B404 * IFERROR(VLOOKUP(C404, 'QTY_CONVERSIONS '!A:B, 2, FALSE), "Units not found"))</f>
        <v>3.24</v>
      </c>
      <c r="M404" s="75">
        <f t="shared" si="40"/>
        <v>74196</v>
      </c>
      <c r="N404" t="str">
        <f>IFERROR(VLOOKUP(D404, Product_Category!A:B, 2, FALSE), "Uncategorized")</f>
        <v>MCC</v>
      </c>
      <c r="O404" s="76">
        <f t="shared" si="42"/>
        <v>22.900000000000002</v>
      </c>
      <c r="P404" s="76">
        <f t="shared" si="43"/>
        <v>74.196000000000012</v>
      </c>
      <c r="Q404">
        <f t="shared" si="44"/>
        <v>2023</v>
      </c>
      <c r="R404" t="str">
        <f>IFERROR(VLOOKUP(G404,'Importer Name'!A:B, 2, FALSE), "")</f>
        <v>JUBILANT GEN</v>
      </c>
      <c r="S404" t="str">
        <f>IFERROR(VLOOKUP(H404,'Supplier name '!A:B, 2, FALSE), "")</f>
        <v>SUMMIT PHARMA</v>
      </c>
    </row>
    <row r="405" spans="1:19">
      <c r="A405" s="77" t="s">
        <v>275</v>
      </c>
      <c r="B405" s="145">
        <v>8820</v>
      </c>
      <c r="C405" s="146" t="s">
        <v>7</v>
      </c>
      <c r="D405" s="105" t="s">
        <v>276</v>
      </c>
      <c r="E405" s="147">
        <v>10.0998</v>
      </c>
      <c r="F405" s="146" t="s">
        <v>1718</v>
      </c>
      <c r="G405" s="78" t="s">
        <v>157</v>
      </c>
      <c r="H405" s="78" t="s">
        <v>88</v>
      </c>
      <c r="I405" s="79" t="str">
        <f t="shared" si="39"/>
        <v>Feb</v>
      </c>
      <c r="J405" s="74">
        <f>IF(F405="USD", E405, E405 * IFERROR(VLOOKUP(F405, EXCHANGE_RATE!A:B, 2, FALSE), "Currency not found"))</f>
        <v>10.806786000000001</v>
      </c>
      <c r="K405" s="74">
        <f t="shared" si="41"/>
        <v>10.81</v>
      </c>
      <c r="L405" s="14">
        <f>IF(C405="MTS", B405, B405 * IFERROR(VLOOKUP(C405, 'QTY_CONVERSIONS '!A:B, 2, FALSE), "Units not found"))</f>
        <v>8.82</v>
      </c>
      <c r="M405" s="75">
        <f t="shared" si="40"/>
        <v>95344.200000000012</v>
      </c>
      <c r="N405" t="str">
        <f>IFERROR(VLOOKUP(D405, Product_Category!A:B, 2, FALSE), "Uncategorized")</f>
        <v>CROSCARMELLOSE SODIUM</v>
      </c>
      <c r="O405" s="76">
        <f t="shared" si="42"/>
        <v>10.81</v>
      </c>
      <c r="P405" s="76">
        <f t="shared" si="43"/>
        <v>95.344200000000001</v>
      </c>
      <c r="Q405">
        <f t="shared" si="44"/>
        <v>2023</v>
      </c>
      <c r="R405" t="str">
        <f>IFERROR(VLOOKUP(G405,'Importer Name'!A:B, 2, FALSE), "")</f>
        <v>IMCD INDIA</v>
      </c>
      <c r="S405" t="str">
        <f>IFERROR(VLOOKUP(H405,'Supplier name '!A:B, 2, FALSE), "")</f>
        <v>DFE PHARMA</v>
      </c>
    </row>
    <row r="406" spans="1:19">
      <c r="A406" s="77" t="s">
        <v>275</v>
      </c>
      <c r="B406" s="145">
        <v>5810</v>
      </c>
      <c r="C406" s="146" t="s">
        <v>7</v>
      </c>
      <c r="D406" s="105" t="s">
        <v>276</v>
      </c>
      <c r="E406" s="147">
        <v>10.0898</v>
      </c>
      <c r="F406" s="146" t="s">
        <v>1718</v>
      </c>
      <c r="G406" s="78" t="s">
        <v>157</v>
      </c>
      <c r="H406" s="78" t="s">
        <v>88</v>
      </c>
      <c r="I406" s="79" t="str">
        <f t="shared" si="39"/>
        <v>Feb</v>
      </c>
      <c r="J406" s="74">
        <f>IF(F406="USD", E406, E406 * IFERROR(VLOOKUP(F406, EXCHANGE_RATE!A:B, 2, FALSE), "Currency not found"))</f>
        <v>10.796086000000001</v>
      </c>
      <c r="K406" s="74">
        <f t="shared" si="41"/>
        <v>10.799999999999999</v>
      </c>
      <c r="L406" s="14">
        <f>IF(C406="MTS", B406, B406 * IFERROR(VLOOKUP(C406, 'QTY_CONVERSIONS '!A:B, 2, FALSE), "Units not found"))</f>
        <v>5.8100000000000005</v>
      </c>
      <c r="M406" s="75">
        <f t="shared" si="40"/>
        <v>62747.999999999993</v>
      </c>
      <c r="N406" t="str">
        <f>IFERROR(VLOOKUP(D406, Product_Category!A:B, 2, FALSE), "Uncategorized")</f>
        <v>CROSCARMELLOSE SODIUM</v>
      </c>
      <c r="O406" s="76">
        <f t="shared" si="42"/>
        <v>10.799999999999999</v>
      </c>
      <c r="P406" s="76">
        <f t="shared" si="43"/>
        <v>62.747999999999998</v>
      </c>
      <c r="Q406">
        <f t="shared" si="44"/>
        <v>2023</v>
      </c>
      <c r="R406" t="str">
        <f>IFERROR(VLOOKUP(G406,'Importer Name'!A:B, 2, FALSE), "")</f>
        <v>IMCD INDIA</v>
      </c>
      <c r="S406" t="str">
        <f>IFERROR(VLOOKUP(H406,'Supplier name '!A:B, 2, FALSE), "")</f>
        <v>DFE PHARMA</v>
      </c>
    </row>
    <row r="407" spans="1:19">
      <c r="A407" s="77" t="s">
        <v>275</v>
      </c>
      <c r="B407" s="145">
        <v>700</v>
      </c>
      <c r="C407" s="146" t="s">
        <v>7</v>
      </c>
      <c r="D407" s="105" t="s">
        <v>277</v>
      </c>
      <c r="E407" s="147">
        <v>12.7897</v>
      </c>
      <c r="F407" s="146" t="s">
        <v>9</v>
      </c>
      <c r="G407" s="78" t="s">
        <v>142</v>
      </c>
      <c r="H407" s="78" t="s">
        <v>110</v>
      </c>
      <c r="I407" s="79" t="str">
        <f t="shared" si="39"/>
        <v>Feb</v>
      </c>
      <c r="J407" s="74">
        <f>IF(F407="USD", E407, E407 * IFERROR(VLOOKUP(F407, EXCHANGE_RATE!A:B, 2, FALSE), "Currency not found"))</f>
        <v>12.7897</v>
      </c>
      <c r="K407" s="74">
        <f t="shared" si="41"/>
        <v>12.79</v>
      </c>
      <c r="L407" s="14">
        <f>IF(C407="MTS", B407, B407 * IFERROR(VLOOKUP(C407, 'QTY_CONVERSIONS '!A:B, 2, FALSE), "Units not found"))</f>
        <v>0.70000000000000007</v>
      </c>
      <c r="M407" s="75">
        <f t="shared" si="40"/>
        <v>8953</v>
      </c>
      <c r="N407" t="str">
        <f>IFERROR(VLOOKUP(D407, Product_Category!A:B, 2, FALSE), "Uncategorized")</f>
        <v>CROSCARMELLOSE SODIUM</v>
      </c>
      <c r="O407" s="76">
        <f t="shared" si="42"/>
        <v>12.79</v>
      </c>
      <c r="P407" s="76">
        <f t="shared" si="43"/>
        <v>8.9529999999999994</v>
      </c>
      <c r="Q407">
        <f t="shared" si="44"/>
        <v>2023</v>
      </c>
      <c r="R407" t="str">
        <f>IFERROR(VLOOKUP(G407,'Importer Name'!A:B, 2, FALSE), "")</f>
        <v>APOTEX RESEARCH</v>
      </c>
      <c r="S407" t="str">
        <f>IFERROR(VLOOKUP(H407,'Supplier name '!A:B, 2, FALSE), "")</f>
        <v>DUPONT NUTRITION</v>
      </c>
    </row>
    <row r="408" spans="1:19">
      <c r="A408" s="77" t="s">
        <v>275</v>
      </c>
      <c r="B408" s="145">
        <v>1000</v>
      </c>
      <c r="C408" s="146" t="s">
        <v>7</v>
      </c>
      <c r="D408" s="105" t="s">
        <v>277</v>
      </c>
      <c r="E408" s="147">
        <v>12.7897</v>
      </c>
      <c r="F408" s="146" t="s">
        <v>9</v>
      </c>
      <c r="G408" s="78" t="s">
        <v>250</v>
      </c>
      <c r="H408" s="78" t="s">
        <v>110</v>
      </c>
      <c r="I408" s="79" t="str">
        <f t="shared" si="39"/>
        <v>Feb</v>
      </c>
      <c r="J408" s="74">
        <f>IF(F408="USD", E408, E408 * IFERROR(VLOOKUP(F408, EXCHANGE_RATE!A:B, 2, FALSE), "Currency not found"))</f>
        <v>12.7897</v>
      </c>
      <c r="K408" s="74">
        <f t="shared" si="41"/>
        <v>12.79</v>
      </c>
      <c r="L408" s="14">
        <f>IF(C408="MTS", B408, B408 * IFERROR(VLOOKUP(C408, 'QTY_CONVERSIONS '!A:B, 2, FALSE), "Units not found"))</f>
        <v>1</v>
      </c>
      <c r="M408" s="75">
        <f t="shared" si="40"/>
        <v>12790</v>
      </c>
      <c r="N408" t="str">
        <f>IFERROR(VLOOKUP(D408, Product_Category!A:B, 2, FALSE), "Uncategorized")</f>
        <v>CROSCARMELLOSE SODIUM</v>
      </c>
      <c r="O408" s="76">
        <f t="shared" si="42"/>
        <v>12.79</v>
      </c>
      <c r="P408" s="76">
        <f t="shared" si="43"/>
        <v>12.79</v>
      </c>
      <c r="Q408">
        <f t="shared" si="44"/>
        <v>2023</v>
      </c>
      <c r="R408" t="str">
        <f>IFERROR(VLOOKUP(G408,'Importer Name'!A:B, 2, FALSE), "")</f>
        <v>AUROBINDO</v>
      </c>
      <c r="S408" t="str">
        <f>IFERROR(VLOOKUP(H408,'Supplier name '!A:B, 2, FALSE), "")</f>
        <v>DUPONT NUTRITION</v>
      </c>
    </row>
    <row r="409" spans="1:19">
      <c r="A409" s="77" t="s">
        <v>275</v>
      </c>
      <c r="B409" s="145">
        <v>600</v>
      </c>
      <c r="C409" s="146" t="s">
        <v>7</v>
      </c>
      <c r="D409" s="105" t="s">
        <v>277</v>
      </c>
      <c r="E409" s="147">
        <v>13.4297</v>
      </c>
      <c r="F409" s="146" t="s">
        <v>9</v>
      </c>
      <c r="G409" s="78" t="s">
        <v>113</v>
      </c>
      <c r="H409" s="78" t="s">
        <v>110</v>
      </c>
      <c r="I409" s="79" t="str">
        <f t="shared" si="39"/>
        <v>Feb</v>
      </c>
      <c r="J409" s="74">
        <f>IF(F409="USD", E409, E409 * IFERROR(VLOOKUP(F409, EXCHANGE_RATE!A:B, 2, FALSE), "Currency not found"))</f>
        <v>13.4297</v>
      </c>
      <c r="K409" s="74">
        <f t="shared" si="41"/>
        <v>13.43</v>
      </c>
      <c r="L409" s="14">
        <f>IF(C409="MTS", B409, B409 * IFERROR(VLOOKUP(C409, 'QTY_CONVERSIONS '!A:B, 2, FALSE), "Units not found"))</f>
        <v>0.6</v>
      </c>
      <c r="M409" s="75">
        <f t="shared" si="40"/>
        <v>8058</v>
      </c>
      <c r="N409" t="str">
        <f>IFERROR(VLOOKUP(D409, Product_Category!A:B, 2, FALSE), "Uncategorized")</f>
        <v>CROSCARMELLOSE SODIUM</v>
      </c>
      <c r="O409" s="76">
        <f t="shared" si="42"/>
        <v>13.43</v>
      </c>
      <c r="P409" s="76">
        <f t="shared" si="43"/>
        <v>8.0579999999999998</v>
      </c>
      <c r="Q409">
        <f t="shared" si="44"/>
        <v>2023</v>
      </c>
      <c r="R409" t="str">
        <f>IFERROR(VLOOKUP(G409,'Importer Name'!A:B, 2, FALSE), "")</f>
        <v>CIPLA LIMITED</v>
      </c>
      <c r="S409" t="str">
        <f>IFERROR(VLOOKUP(H409,'Supplier name '!A:B, 2, FALSE), "")</f>
        <v>DUPONT NUTRITION</v>
      </c>
    </row>
    <row r="410" spans="1:19">
      <c r="A410" s="77" t="s">
        <v>275</v>
      </c>
      <c r="B410" s="145">
        <v>500</v>
      </c>
      <c r="C410" s="146" t="s">
        <v>7</v>
      </c>
      <c r="D410" s="105" t="s">
        <v>277</v>
      </c>
      <c r="E410" s="147">
        <v>13.4297</v>
      </c>
      <c r="F410" s="146" t="s">
        <v>9</v>
      </c>
      <c r="G410" s="78" t="s">
        <v>113</v>
      </c>
      <c r="H410" s="78" t="s">
        <v>110</v>
      </c>
      <c r="I410" s="79" t="str">
        <f t="shared" si="39"/>
        <v>Feb</v>
      </c>
      <c r="J410" s="74">
        <f>IF(F410="USD", E410, E410 * IFERROR(VLOOKUP(F410, EXCHANGE_RATE!A:B, 2, FALSE), "Currency not found"))</f>
        <v>13.4297</v>
      </c>
      <c r="K410" s="74">
        <f t="shared" si="41"/>
        <v>13.43</v>
      </c>
      <c r="L410" s="14">
        <f>IF(C410="MTS", B410, B410 * IFERROR(VLOOKUP(C410, 'QTY_CONVERSIONS '!A:B, 2, FALSE), "Units not found"))</f>
        <v>0.5</v>
      </c>
      <c r="M410" s="75">
        <f t="shared" si="40"/>
        <v>6715</v>
      </c>
      <c r="N410" t="str">
        <f>IFERROR(VLOOKUP(D410, Product_Category!A:B, 2, FALSE), "Uncategorized")</f>
        <v>CROSCARMELLOSE SODIUM</v>
      </c>
      <c r="O410" s="76">
        <f t="shared" si="42"/>
        <v>13.43</v>
      </c>
      <c r="P410" s="76">
        <f t="shared" si="43"/>
        <v>6.7149999999999999</v>
      </c>
      <c r="Q410">
        <f t="shared" si="44"/>
        <v>2023</v>
      </c>
      <c r="R410" t="str">
        <f>IFERROR(VLOOKUP(G410,'Importer Name'!A:B, 2, FALSE), "")</f>
        <v>CIPLA LIMITED</v>
      </c>
      <c r="S410" t="str">
        <f>IFERROR(VLOOKUP(H410,'Supplier name '!A:B, 2, FALSE), "")</f>
        <v>DUPONT NUTRITION</v>
      </c>
    </row>
    <row r="411" spans="1:19">
      <c r="A411" s="77" t="s">
        <v>275</v>
      </c>
      <c r="B411" s="145">
        <v>500</v>
      </c>
      <c r="C411" s="146" t="s">
        <v>7</v>
      </c>
      <c r="D411" s="105" t="s">
        <v>277</v>
      </c>
      <c r="E411" s="147">
        <v>12.7897</v>
      </c>
      <c r="F411" s="146" t="s">
        <v>9</v>
      </c>
      <c r="G411" s="78" t="s">
        <v>113</v>
      </c>
      <c r="H411" s="78" t="s">
        <v>110</v>
      </c>
      <c r="I411" s="79" t="str">
        <f t="shared" si="39"/>
        <v>Feb</v>
      </c>
      <c r="J411" s="74">
        <f>IF(F411="USD", E411, E411 * IFERROR(VLOOKUP(F411, EXCHANGE_RATE!A:B, 2, FALSE), "Currency not found"))</f>
        <v>12.7897</v>
      </c>
      <c r="K411" s="74">
        <f t="shared" si="41"/>
        <v>12.79</v>
      </c>
      <c r="L411" s="14">
        <f>IF(C411="MTS", B411, B411 * IFERROR(VLOOKUP(C411, 'QTY_CONVERSIONS '!A:B, 2, FALSE), "Units not found"))</f>
        <v>0.5</v>
      </c>
      <c r="M411" s="75">
        <f t="shared" si="40"/>
        <v>6395</v>
      </c>
      <c r="N411" t="str">
        <f>IFERROR(VLOOKUP(D411, Product_Category!A:B, 2, FALSE), "Uncategorized")</f>
        <v>CROSCARMELLOSE SODIUM</v>
      </c>
      <c r="O411" s="76">
        <f t="shared" si="42"/>
        <v>12.79</v>
      </c>
      <c r="P411" s="76">
        <f t="shared" si="43"/>
        <v>6.3949999999999996</v>
      </c>
      <c r="Q411">
        <f t="shared" si="44"/>
        <v>2023</v>
      </c>
      <c r="R411" t="str">
        <f>IFERROR(VLOOKUP(G411,'Importer Name'!A:B, 2, FALSE), "")</f>
        <v>CIPLA LIMITED</v>
      </c>
      <c r="S411" t="str">
        <f>IFERROR(VLOOKUP(H411,'Supplier name '!A:B, 2, FALSE), "")</f>
        <v>DUPONT NUTRITION</v>
      </c>
    </row>
    <row r="412" spans="1:19">
      <c r="A412" s="77" t="s">
        <v>275</v>
      </c>
      <c r="B412" s="145">
        <v>200</v>
      </c>
      <c r="C412" s="146" t="s">
        <v>7</v>
      </c>
      <c r="D412" s="105" t="s">
        <v>277</v>
      </c>
      <c r="E412" s="147">
        <v>12.7897</v>
      </c>
      <c r="F412" s="146" t="s">
        <v>9</v>
      </c>
      <c r="G412" s="78" t="s">
        <v>113</v>
      </c>
      <c r="H412" s="78" t="s">
        <v>110</v>
      </c>
      <c r="I412" s="79" t="str">
        <f t="shared" si="39"/>
        <v>Feb</v>
      </c>
      <c r="J412" s="74">
        <f>IF(F412="USD", E412, E412 * IFERROR(VLOOKUP(F412, EXCHANGE_RATE!A:B, 2, FALSE), "Currency not found"))</f>
        <v>12.7897</v>
      </c>
      <c r="K412" s="74">
        <f t="shared" si="41"/>
        <v>12.79</v>
      </c>
      <c r="L412" s="14">
        <f>IF(C412="MTS", B412, B412 * IFERROR(VLOOKUP(C412, 'QTY_CONVERSIONS '!A:B, 2, FALSE), "Units not found"))</f>
        <v>0.2</v>
      </c>
      <c r="M412" s="75">
        <f t="shared" si="40"/>
        <v>2558</v>
      </c>
      <c r="N412" t="str">
        <f>IFERROR(VLOOKUP(D412, Product_Category!A:B, 2, FALSE), "Uncategorized")</f>
        <v>CROSCARMELLOSE SODIUM</v>
      </c>
      <c r="O412" s="76">
        <f t="shared" si="42"/>
        <v>12.79</v>
      </c>
      <c r="P412" s="76">
        <f t="shared" si="43"/>
        <v>2.5579999999999998</v>
      </c>
      <c r="Q412">
        <f t="shared" si="44"/>
        <v>2023</v>
      </c>
      <c r="R412" t="str">
        <f>IFERROR(VLOOKUP(G412,'Importer Name'!A:B, 2, FALSE), "")</f>
        <v>CIPLA LIMITED</v>
      </c>
      <c r="S412" t="str">
        <f>IFERROR(VLOOKUP(H412,'Supplier name '!A:B, 2, FALSE), "")</f>
        <v>DUPONT NUTRITION</v>
      </c>
    </row>
    <row r="413" spans="1:19">
      <c r="A413" s="77" t="s">
        <v>275</v>
      </c>
      <c r="B413" s="145">
        <v>500</v>
      </c>
      <c r="C413" s="146" t="s">
        <v>7</v>
      </c>
      <c r="D413" s="105" t="s">
        <v>277</v>
      </c>
      <c r="E413" s="147">
        <v>13.4297</v>
      </c>
      <c r="F413" s="146" t="s">
        <v>9</v>
      </c>
      <c r="G413" s="78" t="s">
        <v>113</v>
      </c>
      <c r="H413" s="78" t="s">
        <v>110</v>
      </c>
      <c r="I413" s="79" t="str">
        <f t="shared" si="39"/>
        <v>Feb</v>
      </c>
      <c r="J413" s="74">
        <f>IF(F413="USD", E413, E413 * IFERROR(VLOOKUP(F413, EXCHANGE_RATE!A:B, 2, FALSE), "Currency not found"))</f>
        <v>13.4297</v>
      </c>
      <c r="K413" s="74">
        <f t="shared" si="41"/>
        <v>13.43</v>
      </c>
      <c r="L413" s="14">
        <f>IF(C413="MTS", B413, B413 * IFERROR(VLOOKUP(C413, 'QTY_CONVERSIONS '!A:B, 2, FALSE), "Units not found"))</f>
        <v>0.5</v>
      </c>
      <c r="M413" s="75">
        <f t="shared" si="40"/>
        <v>6715</v>
      </c>
      <c r="N413" t="str">
        <f>IFERROR(VLOOKUP(D413, Product_Category!A:B, 2, FALSE), "Uncategorized")</f>
        <v>CROSCARMELLOSE SODIUM</v>
      </c>
      <c r="O413" s="76">
        <f t="shared" si="42"/>
        <v>13.43</v>
      </c>
      <c r="P413" s="76">
        <f t="shared" si="43"/>
        <v>6.7149999999999999</v>
      </c>
      <c r="Q413">
        <f t="shared" si="44"/>
        <v>2023</v>
      </c>
      <c r="R413" t="str">
        <f>IFERROR(VLOOKUP(G413,'Importer Name'!A:B, 2, FALSE), "")</f>
        <v>CIPLA LIMITED</v>
      </c>
      <c r="S413" t="str">
        <f>IFERROR(VLOOKUP(H413,'Supplier name '!A:B, 2, FALSE), "")</f>
        <v>DUPONT NUTRITION</v>
      </c>
    </row>
    <row r="414" spans="1:19">
      <c r="A414" s="77" t="s">
        <v>275</v>
      </c>
      <c r="B414" s="145">
        <v>1500</v>
      </c>
      <c r="C414" s="146" t="s">
        <v>7</v>
      </c>
      <c r="D414" s="105" t="s">
        <v>277</v>
      </c>
      <c r="E414" s="147">
        <v>12.7897</v>
      </c>
      <c r="F414" s="146" t="s">
        <v>9</v>
      </c>
      <c r="G414" s="78" t="s">
        <v>113</v>
      </c>
      <c r="H414" s="78" t="s">
        <v>110</v>
      </c>
      <c r="I414" s="79" t="str">
        <f t="shared" si="39"/>
        <v>Feb</v>
      </c>
      <c r="J414" s="74">
        <f>IF(F414="USD", E414, E414 * IFERROR(VLOOKUP(F414, EXCHANGE_RATE!A:B, 2, FALSE), "Currency not found"))</f>
        <v>12.7897</v>
      </c>
      <c r="K414" s="74">
        <f t="shared" si="41"/>
        <v>12.79</v>
      </c>
      <c r="L414" s="14">
        <f>IF(C414="MTS", B414, B414 * IFERROR(VLOOKUP(C414, 'QTY_CONVERSIONS '!A:B, 2, FALSE), "Units not found"))</f>
        <v>1.5</v>
      </c>
      <c r="M414" s="75">
        <f t="shared" si="40"/>
        <v>19185</v>
      </c>
      <c r="N414" t="str">
        <f>IFERROR(VLOOKUP(D414, Product_Category!A:B, 2, FALSE), "Uncategorized")</f>
        <v>CROSCARMELLOSE SODIUM</v>
      </c>
      <c r="O414" s="76">
        <f t="shared" si="42"/>
        <v>12.79</v>
      </c>
      <c r="P414" s="76">
        <f t="shared" si="43"/>
        <v>19.184999999999999</v>
      </c>
      <c r="Q414">
        <f t="shared" si="44"/>
        <v>2023</v>
      </c>
      <c r="R414" t="str">
        <f>IFERROR(VLOOKUP(G414,'Importer Name'!A:B, 2, FALSE), "")</f>
        <v>CIPLA LIMITED</v>
      </c>
      <c r="S414" t="str">
        <f>IFERROR(VLOOKUP(H414,'Supplier name '!A:B, 2, FALSE), "")</f>
        <v>DUPONT NUTRITION</v>
      </c>
    </row>
    <row r="415" spans="1:19">
      <c r="A415" s="77" t="s">
        <v>275</v>
      </c>
      <c r="B415" s="145">
        <v>1000</v>
      </c>
      <c r="C415" s="146" t="s">
        <v>7</v>
      </c>
      <c r="D415" s="105" t="s">
        <v>277</v>
      </c>
      <c r="E415" s="147">
        <v>13.4297</v>
      </c>
      <c r="F415" s="146" t="s">
        <v>9</v>
      </c>
      <c r="G415" s="78" t="s">
        <v>113</v>
      </c>
      <c r="H415" s="78" t="s">
        <v>110</v>
      </c>
      <c r="I415" s="79" t="str">
        <f t="shared" si="39"/>
        <v>Feb</v>
      </c>
      <c r="J415" s="74">
        <f>IF(F415="USD", E415, E415 * IFERROR(VLOOKUP(F415, EXCHANGE_RATE!A:B, 2, FALSE), "Currency not found"))</f>
        <v>13.4297</v>
      </c>
      <c r="K415" s="74">
        <f t="shared" si="41"/>
        <v>13.43</v>
      </c>
      <c r="L415" s="14">
        <f>IF(C415="MTS", B415, B415 * IFERROR(VLOOKUP(C415, 'QTY_CONVERSIONS '!A:B, 2, FALSE), "Units not found"))</f>
        <v>1</v>
      </c>
      <c r="M415" s="75">
        <f t="shared" si="40"/>
        <v>13430</v>
      </c>
      <c r="N415" t="str">
        <f>IFERROR(VLOOKUP(D415, Product_Category!A:B, 2, FALSE), "Uncategorized")</f>
        <v>CROSCARMELLOSE SODIUM</v>
      </c>
      <c r="O415" s="76">
        <f t="shared" si="42"/>
        <v>13.43</v>
      </c>
      <c r="P415" s="76">
        <f t="shared" si="43"/>
        <v>13.43</v>
      </c>
      <c r="Q415">
        <f t="shared" si="44"/>
        <v>2023</v>
      </c>
      <c r="R415" t="str">
        <f>IFERROR(VLOOKUP(G415,'Importer Name'!A:B, 2, FALSE), "")</f>
        <v>CIPLA LIMITED</v>
      </c>
      <c r="S415" t="str">
        <f>IFERROR(VLOOKUP(H415,'Supplier name '!A:B, 2, FALSE), "")</f>
        <v>DUPONT NUTRITION</v>
      </c>
    </row>
    <row r="416" spans="1:19">
      <c r="A416" s="77" t="s">
        <v>275</v>
      </c>
      <c r="B416" s="145">
        <v>2000</v>
      </c>
      <c r="C416" s="146" t="s">
        <v>7</v>
      </c>
      <c r="D416" s="105" t="s">
        <v>277</v>
      </c>
      <c r="E416" s="147">
        <v>12.7897</v>
      </c>
      <c r="F416" s="146" t="s">
        <v>9</v>
      </c>
      <c r="G416" s="78" t="s">
        <v>252</v>
      </c>
      <c r="H416" s="78" t="s">
        <v>110</v>
      </c>
      <c r="I416" s="79" t="str">
        <f t="shared" si="39"/>
        <v>Feb</v>
      </c>
      <c r="J416" s="74">
        <f>IF(F416="USD", E416, E416 * IFERROR(VLOOKUP(F416, EXCHANGE_RATE!A:B, 2, FALSE), "Currency not found"))</f>
        <v>12.7897</v>
      </c>
      <c r="K416" s="74">
        <f t="shared" si="41"/>
        <v>12.79</v>
      </c>
      <c r="L416" s="14">
        <f>IF(C416="MTS", B416, B416 * IFERROR(VLOOKUP(C416, 'QTY_CONVERSIONS '!A:B, 2, FALSE), "Units not found"))</f>
        <v>2</v>
      </c>
      <c r="M416" s="75">
        <f t="shared" si="40"/>
        <v>25580</v>
      </c>
      <c r="N416" t="str">
        <f>IFERROR(VLOOKUP(D416, Product_Category!A:B, 2, FALSE), "Uncategorized")</f>
        <v>CROSCARMELLOSE SODIUM</v>
      </c>
      <c r="O416" s="76">
        <f t="shared" si="42"/>
        <v>12.79</v>
      </c>
      <c r="P416" s="76">
        <f t="shared" si="43"/>
        <v>25.58</v>
      </c>
      <c r="Q416">
        <f t="shared" si="44"/>
        <v>2023</v>
      </c>
      <c r="R416" t="str">
        <f>IFERROR(VLOOKUP(G416,'Importer Name'!A:B, 2, FALSE), "")</f>
        <v>EMCURE PHARMA</v>
      </c>
      <c r="S416" t="str">
        <f>IFERROR(VLOOKUP(H416,'Supplier name '!A:B, 2, FALSE), "")</f>
        <v>DUPONT NUTRITION</v>
      </c>
    </row>
    <row r="417" spans="1:19">
      <c r="A417" s="77" t="s">
        <v>275</v>
      </c>
      <c r="B417" s="145">
        <v>2500</v>
      </c>
      <c r="C417" s="146" t="s">
        <v>7</v>
      </c>
      <c r="D417" s="105" t="s">
        <v>277</v>
      </c>
      <c r="E417" s="147">
        <v>12.7897</v>
      </c>
      <c r="F417" s="146" t="s">
        <v>9</v>
      </c>
      <c r="G417" s="78" t="s">
        <v>158</v>
      </c>
      <c r="H417" s="78" t="s">
        <v>110</v>
      </c>
      <c r="I417" s="79" t="str">
        <f t="shared" si="39"/>
        <v>Feb</v>
      </c>
      <c r="J417" s="74">
        <f>IF(F417="USD", E417, E417 * IFERROR(VLOOKUP(F417, EXCHANGE_RATE!A:B, 2, FALSE), "Currency not found"))</f>
        <v>12.7897</v>
      </c>
      <c r="K417" s="74">
        <f t="shared" si="41"/>
        <v>12.79</v>
      </c>
      <c r="L417" s="14">
        <f>IF(C417="MTS", B417, B417 * IFERROR(VLOOKUP(C417, 'QTY_CONVERSIONS '!A:B, 2, FALSE), "Units not found"))</f>
        <v>2.5</v>
      </c>
      <c r="M417" s="75">
        <f t="shared" si="40"/>
        <v>31974.999999999996</v>
      </c>
      <c r="N417" t="str">
        <f>IFERROR(VLOOKUP(D417, Product_Category!A:B, 2, FALSE), "Uncategorized")</f>
        <v>CROSCARMELLOSE SODIUM</v>
      </c>
      <c r="O417" s="76">
        <f t="shared" si="42"/>
        <v>12.79</v>
      </c>
      <c r="P417" s="76">
        <f t="shared" si="43"/>
        <v>31.974999999999998</v>
      </c>
      <c r="Q417">
        <f t="shared" si="44"/>
        <v>2023</v>
      </c>
      <c r="R417" t="str">
        <f>IFERROR(VLOOKUP(G417,'Importer Name'!A:B, 2, FALSE), "")</f>
        <v>GRAVITI PHARMA</v>
      </c>
      <c r="S417" t="str">
        <f>IFERROR(VLOOKUP(H417,'Supplier name '!A:B, 2, FALSE), "")</f>
        <v>DUPONT NUTRITION</v>
      </c>
    </row>
    <row r="418" spans="1:19">
      <c r="A418" s="77" t="s">
        <v>275</v>
      </c>
      <c r="B418" s="145">
        <v>500</v>
      </c>
      <c r="C418" s="146" t="s">
        <v>7</v>
      </c>
      <c r="D418" s="105" t="s">
        <v>277</v>
      </c>
      <c r="E418" s="147">
        <v>14.419700000000001</v>
      </c>
      <c r="F418" s="146" t="s">
        <v>9</v>
      </c>
      <c r="G418" s="78" t="s">
        <v>118</v>
      </c>
      <c r="H418" s="78" t="s">
        <v>110</v>
      </c>
      <c r="I418" s="79" t="str">
        <f t="shared" si="39"/>
        <v>Feb</v>
      </c>
      <c r="J418" s="74">
        <f>IF(F418="USD", E418, E418 * IFERROR(VLOOKUP(F418, EXCHANGE_RATE!A:B, 2, FALSE), "Currency not found"))</f>
        <v>14.419700000000001</v>
      </c>
      <c r="K418" s="74">
        <f t="shared" si="41"/>
        <v>14.42</v>
      </c>
      <c r="L418" s="14">
        <f>IF(C418="MTS", B418, B418 * IFERROR(VLOOKUP(C418, 'QTY_CONVERSIONS '!A:B, 2, FALSE), "Units not found"))</f>
        <v>0.5</v>
      </c>
      <c r="M418" s="75">
        <f t="shared" si="40"/>
        <v>7210</v>
      </c>
      <c r="N418" t="str">
        <f>IFERROR(VLOOKUP(D418, Product_Category!A:B, 2, FALSE), "Uncategorized")</f>
        <v>CROSCARMELLOSE SODIUM</v>
      </c>
      <c r="O418" s="76">
        <f t="shared" si="42"/>
        <v>14.42</v>
      </c>
      <c r="P418" s="76">
        <f t="shared" si="43"/>
        <v>7.21</v>
      </c>
      <c r="Q418">
        <f t="shared" si="44"/>
        <v>2023</v>
      </c>
      <c r="R418" t="str">
        <f>IFERROR(VLOOKUP(G418,'Importer Name'!A:B, 2, FALSE), "")</f>
        <v>MYLAN LAB</v>
      </c>
      <c r="S418" t="str">
        <f>IFERROR(VLOOKUP(H418,'Supplier name '!A:B, 2, FALSE), "")</f>
        <v>DUPONT NUTRITION</v>
      </c>
    </row>
    <row r="419" spans="1:19">
      <c r="A419" s="77" t="s">
        <v>275</v>
      </c>
      <c r="B419" s="145">
        <v>250</v>
      </c>
      <c r="C419" s="146" t="s">
        <v>7</v>
      </c>
      <c r="D419" s="105" t="s">
        <v>277</v>
      </c>
      <c r="E419" s="147">
        <v>14.419700000000001</v>
      </c>
      <c r="F419" s="146" t="s">
        <v>9</v>
      </c>
      <c r="G419" s="78" t="s">
        <v>118</v>
      </c>
      <c r="H419" s="78" t="s">
        <v>110</v>
      </c>
      <c r="I419" s="79" t="str">
        <f t="shared" si="39"/>
        <v>Feb</v>
      </c>
      <c r="J419" s="74">
        <f>IF(F419="USD", E419, E419 * IFERROR(VLOOKUP(F419, EXCHANGE_RATE!A:B, 2, FALSE), "Currency not found"))</f>
        <v>14.419700000000001</v>
      </c>
      <c r="K419" s="74">
        <f t="shared" si="41"/>
        <v>14.42</v>
      </c>
      <c r="L419" s="14">
        <f>IF(C419="MTS", B419, B419 * IFERROR(VLOOKUP(C419, 'QTY_CONVERSIONS '!A:B, 2, FALSE), "Units not found"))</f>
        <v>0.25</v>
      </c>
      <c r="M419" s="75">
        <f t="shared" si="40"/>
        <v>3605</v>
      </c>
      <c r="N419" t="str">
        <f>IFERROR(VLOOKUP(D419, Product_Category!A:B, 2, FALSE), "Uncategorized")</f>
        <v>CROSCARMELLOSE SODIUM</v>
      </c>
      <c r="O419" s="76">
        <f t="shared" si="42"/>
        <v>14.42</v>
      </c>
      <c r="P419" s="76">
        <f t="shared" si="43"/>
        <v>3.605</v>
      </c>
      <c r="Q419">
        <f t="shared" si="44"/>
        <v>2023</v>
      </c>
      <c r="R419" t="str">
        <f>IFERROR(VLOOKUP(G419,'Importer Name'!A:B, 2, FALSE), "")</f>
        <v>MYLAN LAB</v>
      </c>
      <c r="S419" t="str">
        <f>IFERROR(VLOOKUP(H419,'Supplier name '!A:B, 2, FALSE), "")</f>
        <v>DUPONT NUTRITION</v>
      </c>
    </row>
    <row r="420" spans="1:19">
      <c r="A420" s="77" t="s">
        <v>275</v>
      </c>
      <c r="B420" s="145">
        <v>1000</v>
      </c>
      <c r="C420" s="146" t="s">
        <v>7</v>
      </c>
      <c r="D420" s="105" t="s">
        <v>277</v>
      </c>
      <c r="E420" s="147">
        <v>14.419700000000001</v>
      </c>
      <c r="F420" s="146" t="s">
        <v>9</v>
      </c>
      <c r="G420" s="78" t="s">
        <v>118</v>
      </c>
      <c r="H420" s="78" t="s">
        <v>110</v>
      </c>
      <c r="I420" s="79" t="str">
        <f t="shared" si="39"/>
        <v>Feb</v>
      </c>
      <c r="J420" s="74">
        <f>IF(F420="USD", E420, E420 * IFERROR(VLOOKUP(F420, EXCHANGE_RATE!A:B, 2, FALSE), "Currency not found"))</f>
        <v>14.419700000000001</v>
      </c>
      <c r="K420" s="74">
        <f t="shared" si="41"/>
        <v>14.42</v>
      </c>
      <c r="L420" s="14">
        <f>IF(C420="MTS", B420, B420 * IFERROR(VLOOKUP(C420, 'QTY_CONVERSIONS '!A:B, 2, FALSE), "Units not found"))</f>
        <v>1</v>
      </c>
      <c r="M420" s="75">
        <f t="shared" si="40"/>
        <v>14420</v>
      </c>
      <c r="N420" t="str">
        <f>IFERROR(VLOOKUP(D420, Product_Category!A:B, 2, FALSE), "Uncategorized")</f>
        <v>CROSCARMELLOSE SODIUM</v>
      </c>
      <c r="O420" s="76">
        <f t="shared" si="42"/>
        <v>14.42</v>
      </c>
      <c r="P420" s="76">
        <f t="shared" si="43"/>
        <v>14.42</v>
      </c>
      <c r="Q420">
        <f t="shared" si="44"/>
        <v>2023</v>
      </c>
      <c r="R420" t="str">
        <f>IFERROR(VLOOKUP(G420,'Importer Name'!A:B, 2, FALSE), "")</f>
        <v>MYLAN LAB</v>
      </c>
      <c r="S420" t="str">
        <f>IFERROR(VLOOKUP(H420,'Supplier name '!A:B, 2, FALSE), "")</f>
        <v>DUPONT NUTRITION</v>
      </c>
    </row>
    <row r="421" spans="1:19">
      <c r="A421" s="77" t="s">
        <v>275</v>
      </c>
      <c r="B421" s="145">
        <v>17500</v>
      </c>
      <c r="C421" s="146" t="s">
        <v>7</v>
      </c>
      <c r="D421" s="105" t="s">
        <v>277</v>
      </c>
      <c r="E421" s="147">
        <v>13.4297</v>
      </c>
      <c r="F421" s="146" t="s">
        <v>9</v>
      </c>
      <c r="G421" s="78" t="s">
        <v>69</v>
      </c>
      <c r="H421" s="78" t="s">
        <v>110</v>
      </c>
      <c r="I421" s="79" t="str">
        <f t="shared" si="39"/>
        <v>Feb</v>
      </c>
      <c r="J421" s="74">
        <f>IF(F421="USD", E421, E421 * IFERROR(VLOOKUP(F421, EXCHANGE_RATE!A:B, 2, FALSE), "Currency not found"))</f>
        <v>13.4297</v>
      </c>
      <c r="K421" s="74">
        <f t="shared" si="41"/>
        <v>13.43</v>
      </c>
      <c r="L421" s="14">
        <f>IF(C421="MTS", B421, B421 * IFERROR(VLOOKUP(C421, 'QTY_CONVERSIONS '!A:B, 2, FALSE), "Units not found"))</f>
        <v>17.5</v>
      </c>
      <c r="M421" s="75">
        <f t="shared" si="40"/>
        <v>235025</v>
      </c>
      <c r="N421" t="str">
        <f>IFERROR(VLOOKUP(D421, Product_Category!A:B, 2, FALSE), "Uncategorized")</f>
        <v>CROSCARMELLOSE SODIUM</v>
      </c>
      <c r="O421" s="76">
        <f t="shared" si="42"/>
        <v>13.43</v>
      </c>
      <c r="P421" s="76">
        <f t="shared" si="43"/>
        <v>235.02500000000001</v>
      </c>
      <c r="Q421">
        <f t="shared" si="44"/>
        <v>2023</v>
      </c>
      <c r="R421" t="str">
        <f>IFERROR(VLOOKUP(G421,'Importer Name'!A:B, 2, FALSE), "")</f>
        <v>SIGNET EXCIPIENTS</v>
      </c>
      <c r="S421" t="str">
        <f>IFERROR(VLOOKUP(H421,'Supplier name '!A:B, 2, FALSE), "")</f>
        <v>DUPONT NUTRITION</v>
      </c>
    </row>
    <row r="422" spans="1:19">
      <c r="A422" s="77" t="s">
        <v>275</v>
      </c>
      <c r="B422" s="145">
        <v>2940</v>
      </c>
      <c r="C422" s="146" t="s">
        <v>7</v>
      </c>
      <c r="D422" s="105" t="s">
        <v>278</v>
      </c>
      <c r="E422" s="147">
        <v>5.0499000000000001</v>
      </c>
      <c r="F422" s="146" t="s">
        <v>1718</v>
      </c>
      <c r="G422" s="78" t="s">
        <v>250</v>
      </c>
      <c r="H422" s="78" t="s">
        <v>279</v>
      </c>
      <c r="I422" s="79" t="str">
        <f t="shared" si="39"/>
        <v>Feb</v>
      </c>
      <c r="J422" s="74">
        <f>IF(F422="USD", E422, E422 * IFERROR(VLOOKUP(F422, EXCHANGE_RATE!A:B, 2, FALSE), "Currency not found"))</f>
        <v>5.4033930000000003</v>
      </c>
      <c r="K422" s="74">
        <f t="shared" si="41"/>
        <v>5.41</v>
      </c>
      <c r="L422" s="14">
        <f>IF(C422="MTS", B422, B422 * IFERROR(VLOOKUP(C422, 'QTY_CONVERSIONS '!A:B, 2, FALSE), "Units not found"))</f>
        <v>2.94</v>
      </c>
      <c r="M422" s="75">
        <f t="shared" si="40"/>
        <v>15905.4</v>
      </c>
      <c r="N422" t="str">
        <f>IFERROR(VLOOKUP(D422, Product_Category!A:B, 2, FALSE), "Uncategorized")</f>
        <v>MAGNESIUM STEARATE</v>
      </c>
      <c r="O422" s="76">
        <f t="shared" si="42"/>
        <v>5.41</v>
      </c>
      <c r="P422" s="76">
        <f t="shared" si="43"/>
        <v>15.9054</v>
      </c>
      <c r="Q422">
        <f t="shared" si="44"/>
        <v>2023</v>
      </c>
      <c r="R422" t="str">
        <f>IFERROR(VLOOKUP(G422,'Importer Name'!A:B, 2, FALSE), "")</f>
        <v>AUROBINDO</v>
      </c>
      <c r="S422" t="str">
        <f>IFERROR(VLOOKUP(H422,'Supplier name '!A:B, 2, FALSE), "")</f>
        <v>M S PETER GREVEN</v>
      </c>
    </row>
    <row r="423" spans="1:19">
      <c r="A423" s="77" t="s">
        <v>275</v>
      </c>
      <c r="B423" s="145">
        <v>6720</v>
      </c>
      <c r="C423" s="146" t="s">
        <v>7</v>
      </c>
      <c r="D423" s="105" t="s">
        <v>280</v>
      </c>
      <c r="E423" s="147">
        <v>3.9298999999999999</v>
      </c>
      <c r="F423" s="146" t="s">
        <v>1718</v>
      </c>
      <c r="G423" s="78" t="s">
        <v>185</v>
      </c>
      <c r="H423" s="78" t="s">
        <v>279</v>
      </c>
      <c r="I423" s="79" t="str">
        <f t="shared" si="39"/>
        <v>Feb</v>
      </c>
      <c r="J423" s="74">
        <f>IF(F423="USD", E423, E423 * IFERROR(VLOOKUP(F423, EXCHANGE_RATE!A:B, 2, FALSE), "Currency not found"))</f>
        <v>4.204993</v>
      </c>
      <c r="K423" s="74">
        <f t="shared" si="41"/>
        <v>4.21</v>
      </c>
      <c r="L423" s="14">
        <f>IF(C423="MTS", B423, B423 * IFERROR(VLOOKUP(C423, 'QTY_CONVERSIONS '!A:B, 2, FALSE), "Units not found"))</f>
        <v>6.72</v>
      </c>
      <c r="M423" s="75">
        <f t="shared" si="40"/>
        <v>28291.200000000001</v>
      </c>
      <c r="N423" t="str">
        <f>IFERROR(VLOOKUP(D423, Product_Category!A:B, 2, FALSE), "Uncategorized")</f>
        <v>MAGNESIUM STEARATE</v>
      </c>
      <c r="O423" s="76">
        <f t="shared" si="42"/>
        <v>4.21</v>
      </c>
      <c r="P423" s="76">
        <f t="shared" si="43"/>
        <v>28.2912</v>
      </c>
      <c r="Q423">
        <f t="shared" si="44"/>
        <v>2023</v>
      </c>
      <c r="R423" t="str">
        <f>IFERROR(VLOOKUP(G423,'Importer Name'!A:B, 2, FALSE), "")</f>
        <v>AZELIS INDIA</v>
      </c>
      <c r="S423" t="str">
        <f>IFERROR(VLOOKUP(H423,'Supplier name '!A:B, 2, FALSE), "")</f>
        <v>M S PETER GREVEN</v>
      </c>
    </row>
    <row r="424" spans="1:19">
      <c r="A424" s="77" t="s">
        <v>275</v>
      </c>
      <c r="B424" s="145">
        <v>16380</v>
      </c>
      <c r="C424" s="146" t="s">
        <v>7</v>
      </c>
      <c r="D424" s="105" t="s">
        <v>280</v>
      </c>
      <c r="E424" s="147">
        <v>3.9298999999999999</v>
      </c>
      <c r="F424" s="146" t="s">
        <v>1718</v>
      </c>
      <c r="G424" s="78" t="s">
        <v>185</v>
      </c>
      <c r="H424" s="78" t="s">
        <v>279</v>
      </c>
      <c r="I424" s="79" t="str">
        <f t="shared" si="39"/>
        <v>Feb</v>
      </c>
      <c r="J424" s="74">
        <f>IF(F424="USD", E424, E424 * IFERROR(VLOOKUP(F424, EXCHANGE_RATE!A:B, 2, FALSE), "Currency not found"))</f>
        <v>4.204993</v>
      </c>
      <c r="K424" s="74">
        <f t="shared" si="41"/>
        <v>4.21</v>
      </c>
      <c r="L424" s="14">
        <f>IF(C424="MTS", B424, B424 * IFERROR(VLOOKUP(C424, 'QTY_CONVERSIONS '!A:B, 2, FALSE), "Units not found"))</f>
        <v>16.38</v>
      </c>
      <c r="M424" s="75">
        <f t="shared" si="40"/>
        <v>68959.8</v>
      </c>
      <c r="N424" t="str">
        <f>IFERROR(VLOOKUP(D424, Product_Category!A:B, 2, FALSE), "Uncategorized")</f>
        <v>MAGNESIUM STEARATE</v>
      </c>
      <c r="O424" s="76">
        <f t="shared" si="42"/>
        <v>4.21</v>
      </c>
      <c r="P424" s="76">
        <f t="shared" si="43"/>
        <v>68.959800000000001</v>
      </c>
      <c r="Q424">
        <f t="shared" si="44"/>
        <v>2023</v>
      </c>
      <c r="R424" t="str">
        <f>IFERROR(VLOOKUP(G424,'Importer Name'!A:B, 2, FALSE), "")</f>
        <v>AZELIS INDIA</v>
      </c>
      <c r="S424" t="str">
        <f>IFERROR(VLOOKUP(H424,'Supplier name '!A:B, 2, FALSE), "")</f>
        <v>M S PETER GREVEN</v>
      </c>
    </row>
    <row r="425" spans="1:19">
      <c r="A425" s="77" t="s">
        <v>275</v>
      </c>
      <c r="B425" s="145">
        <v>8400</v>
      </c>
      <c r="C425" s="146" t="s">
        <v>7</v>
      </c>
      <c r="D425" s="105" t="s">
        <v>280</v>
      </c>
      <c r="E425" s="147">
        <v>3.9298999999999999</v>
      </c>
      <c r="F425" s="146" t="s">
        <v>1718</v>
      </c>
      <c r="G425" s="78" t="s">
        <v>185</v>
      </c>
      <c r="H425" s="78" t="s">
        <v>279</v>
      </c>
      <c r="I425" s="79" t="str">
        <f t="shared" si="39"/>
        <v>Feb</v>
      </c>
      <c r="J425" s="74">
        <f>IF(F425="USD", E425, E425 * IFERROR(VLOOKUP(F425, EXCHANGE_RATE!A:B, 2, FALSE), "Currency not found"))</f>
        <v>4.204993</v>
      </c>
      <c r="K425" s="74">
        <f t="shared" si="41"/>
        <v>4.21</v>
      </c>
      <c r="L425" s="14">
        <f>IF(C425="MTS", B425, B425 * IFERROR(VLOOKUP(C425, 'QTY_CONVERSIONS '!A:B, 2, FALSE), "Units not found"))</f>
        <v>8.4</v>
      </c>
      <c r="M425" s="75">
        <f t="shared" si="40"/>
        <v>35364</v>
      </c>
      <c r="N425" t="str">
        <f>IFERROR(VLOOKUP(D425, Product_Category!A:B, 2, FALSE), "Uncategorized")</f>
        <v>MAGNESIUM STEARATE</v>
      </c>
      <c r="O425" s="76">
        <f t="shared" si="42"/>
        <v>4.21</v>
      </c>
      <c r="P425" s="76">
        <f t="shared" si="43"/>
        <v>35.364000000000004</v>
      </c>
      <c r="Q425">
        <f t="shared" si="44"/>
        <v>2023</v>
      </c>
      <c r="R425" t="str">
        <f>IFERROR(VLOOKUP(G425,'Importer Name'!A:B, 2, FALSE), "")</f>
        <v>AZELIS INDIA</v>
      </c>
      <c r="S425" t="str">
        <f>IFERROR(VLOOKUP(H425,'Supplier name '!A:B, 2, FALSE), "")</f>
        <v>M S PETER GREVEN</v>
      </c>
    </row>
    <row r="426" spans="1:19">
      <c r="A426" s="77" t="s">
        <v>275</v>
      </c>
      <c r="B426" s="145">
        <v>15120</v>
      </c>
      <c r="C426" s="146" t="s">
        <v>7</v>
      </c>
      <c r="D426" s="105" t="s">
        <v>280</v>
      </c>
      <c r="E426" s="147">
        <v>3.9298999999999999</v>
      </c>
      <c r="F426" s="146" t="s">
        <v>1718</v>
      </c>
      <c r="G426" s="78" t="s">
        <v>185</v>
      </c>
      <c r="H426" s="78" t="s">
        <v>279</v>
      </c>
      <c r="I426" s="79" t="str">
        <f t="shared" si="39"/>
        <v>Feb</v>
      </c>
      <c r="J426" s="74">
        <f>IF(F426="USD", E426, E426 * IFERROR(VLOOKUP(F426, EXCHANGE_RATE!A:B, 2, FALSE), "Currency not found"))</f>
        <v>4.204993</v>
      </c>
      <c r="K426" s="74">
        <f t="shared" si="41"/>
        <v>4.21</v>
      </c>
      <c r="L426" s="14">
        <f>IF(C426="MTS", B426, B426 * IFERROR(VLOOKUP(C426, 'QTY_CONVERSIONS '!A:B, 2, FALSE), "Units not found"))</f>
        <v>15.120000000000001</v>
      </c>
      <c r="M426" s="75">
        <f t="shared" si="40"/>
        <v>63655.199999999997</v>
      </c>
      <c r="N426" t="str">
        <f>IFERROR(VLOOKUP(D426, Product_Category!A:B, 2, FALSE), "Uncategorized")</f>
        <v>MAGNESIUM STEARATE</v>
      </c>
      <c r="O426" s="76">
        <f t="shared" si="42"/>
        <v>4.21</v>
      </c>
      <c r="P426" s="76">
        <f t="shared" si="43"/>
        <v>63.655200000000001</v>
      </c>
      <c r="Q426">
        <f t="shared" si="44"/>
        <v>2023</v>
      </c>
      <c r="R426" t="str">
        <f>IFERROR(VLOOKUP(G426,'Importer Name'!A:B, 2, FALSE), "")</f>
        <v>AZELIS INDIA</v>
      </c>
      <c r="S426" t="str">
        <f>IFERROR(VLOOKUP(H426,'Supplier name '!A:B, 2, FALSE), "")</f>
        <v>M S PETER GREVEN</v>
      </c>
    </row>
    <row r="427" spans="1:19">
      <c r="A427" s="77" t="s">
        <v>275</v>
      </c>
      <c r="B427" s="145">
        <v>405</v>
      </c>
      <c r="C427" s="146" t="s">
        <v>7</v>
      </c>
      <c r="D427" s="105" t="s">
        <v>280</v>
      </c>
      <c r="E427" s="147">
        <v>4.8998999999999997</v>
      </c>
      <c r="F427" s="146" t="s">
        <v>1718</v>
      </c>
      <c r="G427" s="78" t="s">
        <v>185</v>
      </c>
      <c r="H427" s="78" t="s">
        <v>279</v>
      </c>
      <c r="I427" s="79" t="str">
        <f t="shared" si="39"/>
        <v>Feb</v>
      </c>
      <c r="J427" s="74">
        <f>IF(F427="USD", E427, E427 * IFERROR(VLOOKUP(F427, EXCHANGE_RATE!A:B, 2, FALSE), "Currency not found"))</f>
        <v>5.2428929999999996</v>
      </c>
      <c r="K427" s="74">
        <f t="shared" si="41"/>
        <v>5.25</v>
      </c>
      <c r="L427" s="14">
        <f>IF(C427="MTS", B427, B427 * IFERROR(VLOOKUP(C427, 'QTY_CONVERSIONS '!A:B, 2, FALSE), "Units not found"))</f>
        <v>0.40500000000000003</v>
      </c>
      <c r="M427" s="75">
        <f t="shared" si="40"/>
        <v>2126.25</v>
      </c>
      <c r="N427" t="str">
        <f>IFERROR(VLOOKUP(D427, Product_Category!A:B, 2, FALSE), "Uncategorized")</f>
        <v>MAGNESIUM STEARATE</v>
      </c>
      <c r="O427" s="76">
        <f t="shared" si="42"/>
        <v>5.25</v>
      </c>
      <c r="P427" s="76">
        <f t="shared" si="43"/>
        <v>2.1262500000000002</v>
      </c>
      <c r="Q427">
        <f t="shared" si="44"/>
        <v>2023</v>
      </c>
      <c r="R427" t="str">
        <f>IFERROR(VLOOKUP(G427,'Importer Name'!A:B, 2, FALSE), "")</f>
        <v>AZELIS INDIA</v>
      </c>
      <c r="S427" t="str">
        <f>IFERROR(VLOOKUP(H427,'Supplier name '!A:B, 2, FALSE), "")</f>
        <v>M S PETER GREVEN</v>
      </c>
    </row>
    <row r="428" spans="1:19">
      <c r="A428" s="77" t="s">
        <v>275</v>
      </c>
      <c r="B428" s="145">
        <v>405</v>
      </c>
      <c r="C428" s="146" t="s">
        <v>7</v>
      </c>
      <c r="D428" s="105" t="s">
        <v>280</v>
      </c>
      <c r="E428" s="147">
        <v>4.8998999999999997</v>
      </c>
      <c r="F428" s="146" t="s">
        <v>1718</v>
      </c>
      <c r="G428" s="78" t="s">
        <v>185</v>
      </c>
      <c r="H428" s="78" t="s">
        <v>279</v>
      </c>
      <c r="I428" s="79" t="str">
        <f t="shared" si="39"/>
        <v>Feb</v>
      </c>
      <c r="J428" s="74">
        <f>IF(F428="USD", E428, E428 * IFERROR(VLOOKUP(F428, EXCHANGE_RATE!A:B, 2, FALSE), "Currency not found"))</f>
        <v>5.2428929999999996</v>
      </c>
      <c r="K428" s="74">
        <f t="shared" si="41"/>
        <v>5.25</v>
      </c>
      <c r="L428" s="14">
        <f>IF(C428="MTS", B428, B428 * IFERROR(VLOOKUP(C428, 'QTY_CONVERSIONS '!A:B, 2, FALSE), "Units not found"))</f>
        <v>0.40500000000000003</v>
      </c>
      <c r="M428" s="75">
        <f t="shared" si="40"/>
        <v>2126.25</v>
      </c>
      <c r="N428" t="str">
        <f>IFERROR(VLOOKUP(D428, Product_Category!A:B, 2, FALSE), "Uncategorized")</f>
        <v>MAGNESIUM STEARATE</v>
      </c>
      <c r="O428" s="76">
        <f t="shared" si="42"/>
        <v>5.25</v>
      </c>
      <c r="P428" s="76">
        <f t="shared" si="43"/>
        <v>2.1262500000000002</v>
      </c>
      <c r="Q428">
        <f t="shared" si="44"/>
        <v>2023</v>
      </c>
      <c r="R428" t="str">
        <f>IFERROR(VLOOKUP(G428,'Importer Name'!A:B, 2, FALSE), "")</f>
        <v>AZELIS INDIA</v>
      </c>
      <c r="S428" t="str">
        <f>IFERROR(VLOOKUP(H428,'Supplier name '!A:B, 2, FALSE), "")</f>
        <v>M S PETER GREVEN</v>
      </c>
    </row>
    <row r="429" spans="1:19">
      <c r="A429" s="72" t="s">
        <v>275</v>
      </c>
      <c r="B429" s="148">
        <v>2100</v>
      </c>
      <c r="C429" s="149" t="s">
        <v>7</v>
      </c>
      <c r="D429" s="109" t="s">
        <v>280</v>
      </c>
      <c r="E429" s="150">
        <v>3.9298999999999999</v>
      </c>
      <c r="F429" s="149" t="s">
        <v>1718</v>
      </c>
      <c r="G429" s="80" t="s">
        <v>116</v>
      </c>
      <c r="H429" s="80" t="s">
        <v>279</v>
      </c>
      <c r="I429" s="79" t="str">
        <f t="shared" ref="I429:I463" si="45">I428</f>
        <v>Feb</v>
      </c>
      <c r="J429" s="74">
        <f>IF(F429="USD", E429, E429 * IFERROR(VLOOKUP(F429, EXCHANGE_RATE!A:B, 2, FALSE), "Currency not found"))</f>
        <v>4.204993</v>
      </c>
      <c r="K429" s="74">
        <f t="shared" si="41"/>
        <v>4.21</v>
      </c>
      <c r="L429" s="14">
        <f>IF(C429="MTS", B429, B429 * IFERROR(VLOOKUP(C429, 'QTY_CONVERSIONS '!A:B, 2, FALSE), "Units not found"))</f>
        <v>2.1</v>
      </c>
      <c r="M429" s="75">
        <f t="shared" si="40"/>
        <v>8841</v>
      </c>
      <c r="N429" t="str">
        <f>IFERROR(VLOOKUP(D429, Product_Category!A:B, 2, FALSE), "Uncategorized")</f>
        <v>MAGNESIUM STEARATE</v>
      </c>
      <c r="O429" s="76">
        <f t="shared" si="42"/>
        <v>4.21</v>
      </c>
      <c r="P429" s="76">
        <f t="shared" si="43"/>
        <v>8.8410000000000011</v>
      </c>
      <c r="Q429">
        <f t="shared" si="44"/>
        <v>2023</v>
      </c>
      <c r="R429" t="str">
        <f>IFERROR(VLOOKUP(G429,'Importer Name'!A:B, 2, FALSE), "")</f>
        <v>HETERO LABS</v>
      </c>
      <c r="S429" t="str">
        <f>IFERROR(VLOOKUP(H429,'Supplier name '!A:B, 2, FALSE), "")</f>
        <v>M S PETER GREVEN</v>
      </c>
    </row>
    <row r="430" spans="1:19">
      <c r="A430" s="77" t="s">
        <v>281</v>
      </c>
      <c r="B430" s="145">
        <v>60</v>
      </c>
      <c r="C430" s="146" t="s">
        <v>1712</v>
      </c>
      <c r="D430" s="105" t="s">
        <v>104</v>
      </c>
      <c r="E430" s="147">
        <v>8.3299999999999999E-2</v>
      </c>
      <c r="F430" s="146" t="s">
        <v>1718</v>
      </c>
      <c r="G430" s="78" t="s">
        <v>267</v>
      </c>
      <c r="H430" s="78" t="s">
        <v>282</v>
      </c>
      <c r="I430" s="79" t="str">
        <f t="shared" si="45"/>
        <v>Feb</v>
      </c>
      <c r="J430" s="74">
        <f>IF(F430="USD", E430, E430 * IFERROR(VLOOKUP(F430, EXCHANGE_RATE!A:B, 2, FALSE), "Currency not found"))</f>
        <v>8.9131000000000002E-2</v>
      </c>
      <c r="K430" s="74">
        <f t="shared" si="41"/>
        <v>0.09</v>
      </c>
      <c r="L430" s="14">
        <f>IF(C430="MTS", B430, B430 * IFERROR(VLOOKUP(C430, 'QTY_CONVERSIONS '!A:B, 2, FALSE), "Units not found"))</f>
        <v>5.9999999999999995E-5</v>
      </c>
      <c r="M430" s="75">
        <f t="shared" si="40"/>
        <v>5.3999999999999995</v>
      </c>
      <c r="N430" t="str">
        <f>IFERROR(VLOOKUP(D430, Product_Category!A:B, 2, FALSE), "Uncategorized")</f>
        <v>MAGNESIUM STEARATE</v>
      </c>
      <c r="O430" s="76">
        <f t="shared" si="42"/>
        <v>0.09</v>
      </c>
      <c r="P430" s="76">
        <f t="shared" si="43"/>
        <v>5.3999999999999991E-6</v>
      </c>
      <c r="Q430">
        <f t="shared" si="44"/>
        <v>2023</v>
      </c>
      <c r="R430" t="str">
        <f>IFERROR(VLOOKUP(G430,'Importer Name'!A:B, 2, FALSE), "")</f>
        <v>PFIZER HEALTHCARE</v>
      </c>
      <c r="S430" t="str">
        <f>IFERROR(VLOOKUP(H430,'Supplier name '!A:B, 2, FALSE), "")</f>
        <v>M S FARMASIERRA</v>
      </c>
    </row>
    <row r="431" spans="1:19">
      <c r="A431" s="72" t="s">
        <v>281</v>
      </c>
      <c r="B431" s="148">
        <v>20</v>
      </c>
      <c r="C431" s="149" t="s">
        <v>1712</v>
      </c>
      <c r="D431" s="109" t="s">
        <v>283</v>
      </c>
      <c r="E431" s="150">
        <v>0.25</v>
      </c>
      <c r="F431" s="149" t="s">
        <v>1718</v>
      </c>
      <c r="G431" s="80" t="s">
        <v>267</v>
      </c>
      <c r="H431" s="80" t="s">
        <v>282</v>
      </c>
      <c r="I431" s="79" t="str">
        <f t="shared" si="45"/>
        <v>Feb</v>
      </c>
      <c r="J431" s="74">
        <f>IF(F431="USD", E431, E431 * IFERROR(VLOOKUP(F431, EXCHANGE_RATE!A:B, 2, FALSE), "Currency not found"))</f>
        <v>0.26750000000000002</v>
      </c>
      <c r="K431" s="74">
        <f t="shared" si="41"/>
        <v>0.27</v>
      </c>
      <c r="L431" s="14">
        <f>IF(C431="MTS", B431, B431 * IFERROR(VLOOKUP(C431, 'QTY_CONVERSIONS '!A:B, 2, FALSE), "Units not found"))</f>
        <v>1.9999999999999998E-5</v>
      </c>
      <c r="M431" s="75">
        <f t="shared" si="40"/>
        <v>5.4</v>
      </c>
      <c r="N431" t="str">
        <f>IFERROR(VLOOKUP(D431, Product_Category!A:B, 2, FALSE), "Uncategorized")</f>
        <v>MCC</v>
      </c>
      <c r="O431" s="76">
        <f t="shared" si="42"/>
        <v>0.27</v>
      </c>
      <c r="P431" s="76">
        <f t="shared" si="43"/>
        <v>5.4E-6</v>
      </c>
      <c r="Q431">
        <f t="shared" si="44"/>
        <v>2023</v>
      </c>
      <c r="R431" t="str">
        <f>IFERROR(VLOOKUP(G431,'Importer Name'!A:B, 2, FALSE), "")</f>
        <v>PFIZER HEALTHCARE</v>
      </c>
      <c r="S431" t="str">
        <f>IFERROR(VLOOKUP(H431,'Supplier name '!A:B, 2, FALSE), "")</f>
        <v>M S FARMASIERRA</v>
      </c>
    </row>
    <row r="432" spans="1:19">
      <c r="A432" s="77" t="s">
        <v>284</v>
      </c>
      <c r="B432" s="145">
        <v>0.1</v>
      </c>
      <c r="C432" s="146" t="s">
        <v>7</v>
      </c>
      <c r="D432" s="105" t="s">
        <v>104</v>
      </c>
      <c r="E432" s="147">
        <v>1</v>
      </c>
      <c r="F432" s="146" t="s">
        <v>9</v>
      </c>
      <c r="G432" s="78" t="s">
        <v>285</v>
      </c>
      <c r="H432" s="78" t="s">
        <v>286</v>
      </c>
      <c r="I432" s="79" t="str">
        <f t="shared" si="45"/>
        <v>Feb</v>
      </c>
      <c r="J432" s="74">
        <f>IF(F432="USD", E432, E432 * IFERROR(VLOOKUP(F432, EXCHANGE_RATE!A:B, 2, FALSE), "Currency not found"))</f>
        <v>1</v>
      </c>
      <c r="K432" s="74">
        <f t="shared" si="41"/>
        <v>1</v>
      </c>
      <c r="L432" s="14">
        <f>IF(C432="MTS", B432, B432 * IFERROR(VLOOKUP(C432, 'QTY_CONVERSIONS '!A:B, 2, FALSE), "Units not found"))</f>
        <v>1E-4</v>
      </c>
      <c r="M432" s="75">
        <f t="shared" si="40"/>
        <v>0.1</v>
      </c>
      <c r="N432" t="str">
        <f>IFERROR(VLOOKUP(D432, Product_Category!A:B, 2, FALSE), "Uncategorized")</f>
        <v>MAGNESIUM STEARATE</v>
      </c>
      <c r="O432" s="76">
        <f t="shared" si="42"/>
        <v>1</v>
      </c>
      <c r="P432" s="76">
        <f t="shared" si="43"/>
        <v>1E-4</v>
      </c>
      <c r="Q432">
        <f t="shared" si="44"/>
        <v>2023</v>
      </c>
      <c r="R432" t="str">
        <f>IFERROR(VLOOKUP(G432,'Importer Name'!A:B, 2, FALSE), "")</f>
        <v>ENCUBE ETHICALS</v>
      </c>
      <c r="S432" t="str">
        <f>IFERROR(VLOOKUP(H432,'Supplier name '!A:B, 2, FALSE), "")</f>
        <v>QPHARMA AB</v>
      </c>
    </row>
    <row r="433" spans="1:19">
      <c r="A433" s="77" t="s">
        <v>287</v>
      </c>
      <c r="B433" s="145">
        <v>19200</v>
      </c>
      <c r="C433" s="146" t="s">
        <v>7</v>
      </c>
      <c r="D433" s="105" t="s">
        <v>288</v>
      </c>
      <c r="E433" s="147">
        <v>2.7898999999999998</v>
      </c>
      <c r="F433" s="146" t="s">
        <v>9</v>
      </c>
      <c r="G433" s="78" t="s">
        <v>232</v>
      </c>
      <c r="H433" s="78" t="s">
        <v>289</v>
      </c>
      <c r="I433" s="79" t="str">
        <f t="shared" si="45"/>
        <v>Feb</v>
      </c>
      <c r="J433" s="74">
        <f>IF(F433="USD", E433, E433 * IFERROR(VLOOKUP(F433, EXCHANGE_RATE!A:B, 2, FALSE), "Currency not found"))</f>
        <v>2.7898999999999998</v>
      </c>
      <c r="K433" s="74">
        <f t="shared" si="41"/>
        <v>2.7899999999999996</v>
      </c>
      <c r="L433" s="14">
        <f>IF(C433="MTS", B433, B433 * IFERROR(VLOOKUP(C433, 'QTY_CONVERSIONS '!A:B, 2, FALSE), "Units not found"))</f>
        <v>19.2</v>
      </c>
      <c r="M433" s="75">
        <f t="shared" si="40"/>
        <v>53567.999999999993</v>
      </c>
      <c r="N433" t="str">
        <f>IFERROR(VLOOKUP(D433, Product_Category!A:B, 2, FALSE), "Uncategorized")</f>
        <v>MCC</v>
      </c>
      <c r="O433" s="76">
        <f t="shared" si="42"/>
        <v>2.7899999999999996</v>
      </c>
      <c r="P433" s="76">
        <f t="shared" si="43"/>
        <v>53.567999999999991</v>
      </c>
      <c r="Q433">
        <f t="shared" si="44"/>
        <v>2023</v>
      </c>
      <c r="R433" t="str">
        <f>IFERROR(VLOOKUP(G433,'Importer Name'!A:B, 2, FALSE), "")</f>
        <v>CADILA HEALTHCARE</v>
      </c>
      <c r="S433" t="str">
        <f>IFERROR(VLOOKUP(H433,'Supplier name '!A:B, 2, FALSE), "")</f>
        <v>MINGTAI CHEMICAL</v>
      </c>
    </row>
    <row r="434" spans="1:19">
      <c r="A434" s="77" t="s">
        <v>287</v>
      </c>
      <c r="B434" s="145">
        <v>19200</v>
      </c>
      <c r="C434" s="146" t="s">
        <v>7</v>
      </c>
      <c r="D434" s="105" t="s">
        <v>290</v>
      </c>
      <c r="E434" s="147">
        <v>2.7898999999999998</v>
      </c>
      <c r="F434" s="146" t="s">
        <v>9</v>
      </c>
      <c r="G434" s="78" t="s">
        <v>232</v>
      </c>
      <c r="H434" s="78" t="s">
        <v>289</v>
      </c>
      <c r="I434" s="79" t="str">
        <f t="shared" si="45"/>
        <v>Feb</v>
      </c>
      <c r="J434" s="74">
        <f>IF(F434="USD", E434, E434 * IFERROR(VLOOKUP(F434, EXCHANGE_RATE!A:B, 2, FALSE), "Currency not found"))</f>
        <v>2.7898999999999998</v>
      </c>
      <c r="K434" s="74">
        <f t="shared" si="41"/>
        <v>2.7899999999999996</v>
      </c>
      <c r="L434" s="14">
        <f>IF(C434="MTS", B434, B434 * IFERROR(VLOOKUP(C434, 'QTY_CONVERSIONS '!A:B, 2, FALSE), "Units not found"))</f>
        <v>19.2</v>
      </c>
      <c r="M434" s="75">
        <f t="shared" si="40"/>
        <v>53567.999999999993</v>
      </c>
      <c r="N434" t="str">
        <f>IFERROR(VLOOKUP(D434, Product_Category!A:B, 2, FALSE), "Uncategorized")</f>
        <v>MCC</v>
      </c>
      <c r="O434" s="76">
        <f t="shared" si="42"/>
        <v>2.7899999999999996</v>
      </c>
      <c r="P434" s="76">
        <f t="shared" si="43"/>
        <v>53.567999999999991</v>
      </c>
      <c r="Q434">
        <f t="shared" si="44"/>
        <v>2023</v>
      </c>
      <c r="R434" t="str">
        <f>IFERROR(VLOOKUP(G434,'Importer Name'!A:B, 2, FALSE), "")</f>
        <v>CADILA HEALTHCARE</v>
      </c>
      <c r="S434" t="str">
        <f>IFERROR(VLOOKUP(H434,'Supplier name '!A:B, 2, FALSE), "")</f>
        <v>MINGTAI CHEMICAL</v>
      </c>
    </row>
    <row r="435" spans="1:19">
      <c r="A435" s="77" t="s">
        <v>287</v>
      </c>
      <c r="B435" s="145">
        <v>13500</v>
      </c>
      <c r="C435" s="146" t="s">
        <v>7</v>
      </c>
      <c r="D435" s="105" t="s">
        <v>291</v>
      </c>
      <c r="E435" s="147">
        <v>2.7898999999999998</v>
      </c>
      <c r="F435" s="146" t="s">
        <v>9</v>
      </c>
      <c r="G435" s="78" t="s">
        <v>292</v>
      </c>
      <c r="H435" s="78" t="s">
        <v>289</v>
      </c>
      <c r="I435" s="79" t="str">
        <f t="shared" si="45"/>
        <v>Feb</v>
      </c>
      <c r="J435" s="74">
        <f>IF(F435="USD", E435, E435 * IFERROR(VLOOKUP(F435, EXCHANGE_RATE!A:B, 2, FALSE), "Currency not found"))</f>
        <v>2.7898999999999998</v>
      </c>
      <c r="K435" s="74">
        <f t="shared" si="41"/>
        <v>2.7899999999999996</v>
      </c>
      <c r="L435" s="14">
        <f>IF(C435="MTS", B435, B435 * IFERROR(VLOOKUP(C435, 'QTY_CONVERSIONS '!A:B, 2, FALSE), "Units not found"))</f>
        <v>13.5</v>
      </c>
      <c r="M435" s="75">
        <f t="shared" si="40"/>
        <v>37664.999999999993</v>
      </c>
      <c r="N435" t="str">
        <f>IFERROR(VLOOKUP(D435, Product_Category!A:B, 2, FALSE), "Uncategorized")</f>
        <v>MCC</v>
      </c>
      <c r="O435" s="76">
        <f t="shared" si="42"/>
        <v>2.7899999999999996</v>
      </c>
      <c r="P435" s="76">
        <f t="shared" si="43"/>
        <v>37.664999999999992</v>
      </c>
      <c r="Q435">
        <f t="shared" si="44"/>
        <v>2023</v>
      </c>
      <c r="R435" t="str">
        <f>IFERROR(VLOOKUP(G435,'Importer Name'!A:B, 2, FALSE), "")</f>
        <v>ANSHUL LIFE</v>
      </c>
      <c r="S435" t="str">
        <f>IFERROR(VLOOKUP(H435,'Supplier name '!A:B, 2, FALSE), "")</f>
        <v>MINGTAI CHEMICAL</v>
      </c>
    </row>
    <row r="436" spans="1:19">
      <c r="A436" s="77" t="s">
        <v>287</v>
      </c>
      <c r="B436" s="145">
        <v>8070</v>
      </c>
      <c r="C436" s="146" t="s">
        <v>7</v>
      </c>
      <c r="D436" s="105" t="s">
        <v>293</v>
      </c>
      <c r="E436" s="147">
        <v>8.0397999999999996</v>
      </c>
      <c r="F436" s="146" t="s">
        <v>9</v>
      </c>
      <c r="G436" s="78" t="s">
        <v>292</v>
      </c>
      <c r="H436" s="78" t="s">
        <v>289</v>
      </c>
      <c r="I436" s="79" t="str">
        <f t="shared" si="45"/>
        <v>Feb</v>
      </c>
      <c r="J436" s="74">
        <f>IF(F436="USD", E436, E436 * IFERROR(VLOOKUP(F436, EXCHANGE_RATE!A:B, 2, FALSE), "Currency not found"))</f>
        <v>8.0397999999999996</v>
      </c>
      <c r="K436" s="74">
        <f t="shared" si="41"/>
        <v>8.0399999999999991</v>
      </c>
      <c r="L436" s="14">
        <f>IF(C436="MTS", B436, B436 * IFERROR(VLOOKUP(C436, 'QTY_CONVERSIONS '!A:B, 2, FALSE), "Units not found"))</f>
        <v>8.07</v>
      </c>
      <c r="M436" s="75">
        <f t="shared" si="40"/>
        <v>64882.799999999996</v>
      </c>
      <c r="N436" t="str">
        <f>IFERROR(VLOOKUP(D436, Product_Category!A:B, 2, FALSE), "Uncategorized")</f>
        <v>MCC</v>
      </c>
      <c r="O436" s="76">
        <f t="shared" si="42"/>
        <v>8.0399999999999991</v>
      </c>
      <c r="P436" s="76">
        <f t="shared" si="43"/>
        <v>64.882799999999989</v>
      </c>
      <c r="Q436">
        <f t="shared" si="44"/>
        <v>2023</v>
      </c>
      <c r="R436" t="str">
        <f>IFERROR(VLOOKUP(G436,'Importer Name'!A:B, 2, FALSE), "")</f>
        <v>ANSHUL LIFE</v>
      </c>
      <c r="S436" t="str">
        <f>IFERROR(VLOOKUP(H436,'Supplier name '!A:B, 2, FALSE), "")</f>
        <v>MINGTAI CHEMICAL</v>
      </c>
    </row>
    <row r="437" spans="1:19">
      <c r="A437" s="77" t="s">
        <v>287</v>
      </c>
      <c r="B437" s="145">
        <v>5000</v>
      </c>
      <c r="C437" s="146" t="s">
        <v>7</v>
      </c>
      <c r="D437" s="105" t="s">
        <v>294</v>
      </c>
      <c r="E437" s="147">
        <v>2.8898999999999999</v>
      </c>
      <c r="F437" s="146" t="s">
        <v>9</v>
      </c>
      <c r="G437" s="78" t="s">
        <v>292</v>
      </c>
      <c r="H437" s="78" t="s">
        <v>289</v>
      </c>
      <c r="I437" s="79" t="str">
        <f t="shared" si="45"/>
        <v>Feb</v>
      </c>
      <c r="J437" s="74">
        <f>IF(F437="USD", E437, E437 * IFERROR(VLOOKUP(F437, EXCHANGE_RATE!A:B, 2, FALSE), "Currency not found"))</f>
        <v>2.8898999999999999</v>
      </c>
      <c r="K437" s="74">
        <f t="shared" si="41"/>
        <v>2.8899999999999997</v>
      </c>
      <c r="L437" s="14">
        <f>IF(C437="MTS", B437, B437 * IFERROR(VLOOKUP(C437, 'QTY_CONVERSIONS '!A:B, 2, FALSE), "Units not found"))</f>
        <v>5</v>
      </c>
      <c r="M437" s="75">
        <f t="shared" si="40"/>
        <v>14449.999999999998</v>
      </c>
      <c r="N437" t="str">
        <f>IFERROR(VLOOKUP(D437, Product_Category!A:B, 2, FALSE), "Uncategorized")</f>
        <v>MCC</v>
      </c>
      <c r="O437" s="76">
        <f t="shared" si="42"/>
        <v>2.8899999999999997</v>
      </c>
      <c r="P437" s="76">
        <f t="shared" si="43"/>
        <v>14.45</v>
      </c>
      <c r="Q437">
        <f t="shared" si="44"/>
        <v>2023</v>
      </c>
      <c r="R437" t="str">
        <f>IFERROR(VLOOKUP(G437,'Importer Name'!A:B, 2, FALSE), "")</f>
        <v>ANSHUL LIFE</v>
      </c>
      <c r="S437" t="str">
        <f>IFERROR(VLOOKUP(H437,'Supplier name '!A:B, 2, FALSE), "")</f>
        <v>MINGTAI CHEMICAL</v>
      </c>
    </row>
    <row r="438" spans="1:19">
      <c r="A438" s="77" t="s">
        <v>287</v>
      </c>
      <c r="B438" s="145">
        <v>1500</v>
      </c>
      <c r="C438" s="146" t="s">
        <v>7</v>
      </c>
      <c r="D438" s="105" t="s">
        <v>295</v>
      </c>
      <c r="E438" s="147">
        <v>6.9999000000000002</v>
      </c>
      <c r="F438" s="146" t="s">
        <v>9</v>
      </c>
      <c r="G438" s="78" t="s">
        <v>292</v>
      </c>
      <c r="H438" s="78" t="s">
        <v>289</v>
      </c>
      <c r="I438" s="79" t="str">
        <f t="shared" si="45"/>
        <v>Feb</v>
      </c>
      <c r="J438" s="74">
        <f>IF(F438="USD", E438, E438 * IFERROR(VLOOKUP(F438, EXCHANGE_RATE!A:B, 2, FALSE), "Currency not found"))</f>
        <v>6.9999000000000002</v>
      </c>
      <c r="K438" s="74">
        <f t="shared" si="41"/>
        <v>7</v>
      </c>
      <c r="L438" s="14">
        <f>IF(C438="MTS", B438, B438 * IFERROR(VLOOKUP(C438, 'QTY_CONVERSIONS '!A:B, 2, FALSE), "Units not found"))</f>
        <v>1.5</v>
      </c>
      <c r="M438" s="75">
        <f t="shared" si="40"/>
        <v>10500</v>
      </c>
      <c r="N438" t="str">
        <f>IFERROR(VLOOKUP(D438, Product_Category!A:B, 2, FALSE), "Uncategorized")</f>
        <v>MCC</v>
      </c>
      <c r="O438" s="76">
        <f t="shared" si="42"/>
        <v>7</v>
      </c>
      <c r="P438" s="76">
        <f t="shared" si="43"/>
        <v>10.5</v>
      </c>
      <c r="Q438">
        <f t="shared" si="44"/>
        <v>2023</v>
      </c>
      <c r="R438" t="str">
        <f>IFERROR(VLOOKUP(G438,'Importer Name'!A:B, 2, FALSE), "")</f>
        <v>ANSHUL LIFE</v>
      </c>
      <c r="S438" t="str">
        <f>IFERROR(VLOOKUP(H438,'Supplier name '!A:B, 2, FALSE), "")</f>
        <v>MINGTAI CHEMICAL</v>
      </c>
    </row>
    <row r="439" spans="1:19">
      <c r="A439" s="77" t="s">
        <v>287</v>
      </c>
      <c r="B439" s="145">
        <v>1500</v>
      </c>
      <c r="C439" s="146" t="s">
        <v>7</v>
      </c>
      <c r="D439" s="105" t="s">
        <v>295</v>
      </c>
      <c r="E439" s="147">
        <v>6.9999000000000002</v>
      </c>
      <c r="F439" s="146" t="s">
        <v>9</v>
      </c>
      <c r="G439" s="78" t="s">
        <v>292</v>
      </c>
      <c r="H439" s="78" t="s">
        <v>289</v>
      </c>
      <c r="I439" s="79" t="str">
        <f t="shared" si="45"/>
        <v>Feb</v>
      </c>
      <c r="J439" s="74">
        <f>IF(F439="USD", E439, E439 * IFERROR(VLOOKUP(F439, EXCHANGE_RATE!A:B, 2, FALSE), "Currency not found"))</f>
        <v>6.9999000000000002</v>
      </c>
      <c r="K439" s="74">
        <f t="shared" si="41"/>
        <v>7</v>
      </c>
      <c r="L439" s="14">
        <f>IF(C439="MTS", B439, B439 * IFERROR(VLOOKUP(C439, 'QTY_CONVERSIONS '!A:B, 2, FALSE), "Units not found"))</f>
        <v>1.5</v>
      </c>
      <c r="M439" s="75">
        <f t="shared" si="40"/>
        <v>10500</v>
      </c>
      <c r="N439" t="str">
        <f>IFERROR(VLOOKUP(D439, Product_Category!A:B, 2, FALSE), "Uncategorized")</f>
        <v>MCC</v>
      </c>
      <c r="O439" s="76">
        <f t="shared" si="42"/>
        <v>7</v>
      </c>
      <c r="P439" s="76">
        <f t="shared" si="43"/>
        <v>10.5</v>
      </c>
      <c r="Q439">
        <f t="shared" si="44"/>
        <v>2023</v>
      </c>
      <c r="R439" t="str">
        <f>IFERROR(VLOOKUP(G439,'Importer Name'!A:B, 2, FALSE), "")</f>
        <v>ANSHUL LIFE</v>
      </c>
      <c r="S439" t="str">
        <f>IFERROR(VLOOKUP(H439,'Supplier name '!A:B, 2, FALSE), "")</f>
        <v>MINGTAI CHEMICAL</v>
      </c>
    </row>
    <row r="440" spans="1:19">
      <c r="A440" s="77" t="s">
        <v>287</v>
      </c>
      <c r="B440" s="145">
        <v>15750</v>
      </c>
      <c r="C440" s="146" t="s">
        <v>7</v>
      </c>
      <c r="D440" s="105" t="s">
        <v>296</v>
      </c>
      <c r="E440" s="147">
        <v>9.0397999999999996</v>
      </c>
      <c r="F440" s="146" t="s">
        <v>9</v>
      </c>
      <c r="G440" s="78" t="s">
        <v>292</v>
      </c>
      <c r="H440" s="78" t="s">
        <v>289</v>
      </c>
      <c r="I440" s="79" t="str">
        <f t="shared" si="45"/>
        <v>Feb</v>
      </c>
      <c r="J440" s="74">
        <f>IF(F440="USD", E440, E440 * IFERROR(VLOOKUP(F440, EXCHANGE_RATE!A:B, 2, FALSE), "Currency not found"))</f>
        <v>9.0397999999999996</v>
      </c>
      <c r="K440" s="74">
        <f t="shared" si="41"/>
        <v>9.0399999999999991</v>
      </c>
      <c r="L440" s="14">
        <f>IF(C440="MTS", B440, B440 * IFERROR(VLOOKUP(C440, 'QTY_CONVERSIONS '!A:B, 2, FALSE), "Units not found"))</f>
        <v>15.75</v>
      </c>
      <c r="M440" s="75">
        <f t="shared" si="40"/>
        <v>142380</v>
      </c>
      <c r="N440" t="str">
        <f>IFERROR(VLOOKUP(D440, Product_Category!A:B, 2, FALSE), "Uncategorized")</f>
        <v>CROSCARMELLOSE SODIUM</v>
      </c>
      <c r="O440" s="76">
        <f t="shared" si="42"/>
        <v>9.0399999999999991</v>
      </c>
      <c r="P440" s="76">
        <f t="shared" si="43"/>
        <v>142.38</v>
      </c>
      <c r="Q440">
        <f t="shared" si="44"/>
        <v>2023</v>
      </c>
      <c r="R440" t="str">
        <f>IFERROR(VLOOKUP(G440,'Importer Name'!A:B, 2, FALSE), "")</f>
        <v>ANSHUL LIFE</v>
      </c>
      <c r="S440" t="str">
        <f>IFERROR(VLOOKUP(H440,'Supplier name '!A:B, 2, FALSE), "")</f>
        <v>MINGTAI CHEMICAL</v>
      </c>
    </row>
    <row r="441" spans="1:19">
      <c r="A441" s="77" t="s">
        <v>287</v>
      </c>
      <c r="B441" s="145">
        <v>15750</v>
      </c>
      <c r="C441" s="146" t="s">
        <v>7</v>
      </c>
      <c r="D441" s="105" t="s">
        <v>296</v>
      </c>
      <c r="E441" s="147">
        <v>9.0397999999999996</v>
      </c>
      <c r="F441" s="146" t="s">
        <v>9</v>
      </c>
      <c r="G441" s="78" t="s">
        <v>292</v>
      </c>
      <c r="H441" s="78" t="s">
        <v>289</v>
      </c>
      <c r="I441" s="79" t="str">
        <f t="shared" si="45"/>
        <v>Feb</v>
      </c>
      <c r="J441" s="74">
        <f>IF(F441="USD", E441, E441 * IFERROR(VLOOKUP(F441, EXCHANGE_RATE!A:B, 2, FALSE), "Currency not found"))</f>
        <v>9.0397999999999996</v>
      </c>
      <c r="K441" s="74">
        <f t="shared" si="41"/>
        <v>9.0399999999999991</v>
      </c>
      <c r="L441" s="14">
        <f>IF(C441="MTS", B441, B441 * IFERROR(VLOOKUP(C441, 'QTY_CONVERSIONS '!A:B, 2, FALSE), "Units not found"))</f>
        <v>15.75</v>
      </c>
      <c r="M441" s="75">
        <f t="shared" si="40"/>
        <v>142380</v>
      </c>
      <c r="N441" t="str">
        <f>IFERROR(VLOOKUP(D441, Product_Category!A:B, 2, FALSE), "Uncategorized")</f>
        <v>CROSCARMELLOSE SODIUM</v>
      </c>
      <c r="O441" s="76">
        <f t="shared" si="42"/>
        <v>9.0399999999999991</v>
      </c>
      <c r="P441" s="76">
        <f t="shared" si="43"/>
        <v>142.38</v>
      </c>
      <c r="Q441">
        <f t="shared" si="44"/>
        <v>2023</v>
      </c>
      <c r="R441" t="str">
        <f>IFERROR(VLOOKUP(G441,'Importer Name'!A:B, 2, FALSE), "")</f>
        <v>ANSHUL LIFE</v>
      </c>
      <c r="S441" t="str">
        <f>IFERROR(VLOOKUP(H441,'Supplier name '!A:B, 2, FALSE), "")</f>
        <v>MINGTAI CHEMICAL</v>
      </c>
    </row>
    <row r="442" spans="1:19">
      <c r="A442" s="77" t="s">
        <v>287</v>
      </c>
      <c r="B442" s="145">
        <v>3000</v>
      </c>
      <c r="C442" s="146" t="s">
        <v>7</v>
      </c>
      <c r="D442" s="105" t="s">
        <v>297</v>
      </c>
      <c r="E442" s="147">
        <v>9.4398</v>
      </c>
      <c r="F442" s="146" t="s">
        <v>9</v>
      </c>
      <c r="G442" s="78" t="s">
        <v>292</v>
      </c>
      <c r="H442" s="78" t="s">
        <v>289</v>
      </c>
      <c r="I442" s="79" t="str">
        <f t="shared" si="45"/>
        <v>Feb</v>
      </c>
      <c r="J442" s="74">
        <f>IF(F442="USD", E442, E442 * IFERROR(VLOOKUP(F442, EXCHANGE_RATE!A:B, 2, FALSE), "Currency not found"))</f>
        <v>9.4398</v>
      </c>
      <c r="K442" s="74">
        <f t="shared" si="41"/>
        <v>9.44</v>
      </c>
      <c r="L442" s="14">
        <f>IF(C442="MTS", B442, B442 * IFERROR(VLOOKUP(C442, 'QTY_CONVERSIONS '!A:B, 2, FALSE), "Units not found"))</f>
        <v>3</v>
      </c>
      <c r="M442" s="75">
        <f t="shared" si="40"/>
        <v>28320</v>
      </c>
      <c r="N442" t="str">
        <f>IFERROR(VLOOKUP(D442, Product_Category!A:B, 2, FALSE), "Uncategorized")</f>
        <v>MCC</v>
      </c>
      <c r="O442" s="76">
        <f t="shared" si="42"/>
        <v>9.44</v>
      </c>
      <c r="P442" s="76">
        <f t="shared" si="43"/>
        <v>28.32</v>
      </c>
      <c r="Q442">
        <f t="shared" si="44"/>
        <v>2023</v>
      </c>
      <c r="R442" t="str">
        <f>IFERROR(VLOOKUP(G442,'Importer Name'!A:B, 2, FALSE), "")</f>
        <v>ANSHUL LIFE</v>
      </c>
      <c r="S442" t="str">
        <f>IFERROR(VLOOKUP(H442,'Supplier name '!A:B, 2, FALSE), "")</f>
        <v>MINGTAI CHEMICAL</v>
      </c>
    </row>
    <row r="443" spans="1:19">
      <c r="A443" s="77" t="s">
        <v>287</v>
      </c>
      <c r="B443" s="145">
        <v>3000</v>
      </c>
      <c r="C443" s="146" t="s">
        <v>7</v>
      </c>
      <c r="D443" s="105" t="s">
        <v>297</v>
      </c>
      <c r="E443" s="147">
        <v>9.4398</v>
      </c>
      <c r="F443" s="146" t="s">
        <v>9</v>
      </c>
      <c r="G443" s="78" t="s">
        <v>292</v>
      </c>
      <c r="H443" s="78" t="s">
        <v>289</v>
      </c>
      <c r="I443" s="79" t="str">
        <f t="shared" si="45"/>
        <v>Feb</v>
      </c>
      <c r="J443" s="74">
        <f>IF(F443="USD", E443, E443 * IFERROR(VLOOKUP(F443, EXCHANGE_RATE!A:B, 2, FALSE), "Currency not found"))</f>
        <v>9.4398</v>
      </c>
      <c r="K443" s="74">
        <f t="shared" si="41"/>
        <v>9.44</v>
      </c>
      <c r="L443" s="14">
        <f>IF(C443="MTS", B443, B443 * IFERROR(VLOOKUP(C443, 'QTY_CONVERSIONS '!A:B, 2, FALSE), "Units not found"))</f>
        <v>3</v>
      </c>
      <c r="M443" s="75">
        <f t="shared" si="40"/>
        <v>28320</v>
      </c>
      <c r="N443" t="str">
        <f>IFERROR(VLOOKUP(D443, Product_Category!A:B, 2, FALSE), "Uncategorized")</f>
        <v>MCC</v>
      </c>
      <c r="O443" s="76">
        <f t="shared" si="42"/>
        <v>9.44</v>
      </c>
      <c r="P443" s="76">
        <f t="shared" si="43"/>
        <v>28.32</v>
      </c>
      <c r="Q443">
        <f t="shared" si="44"/>
        <v>2023</v>
      </c>
      <c r="R443" t="str">
        <f>IFERROR(VLOOKUP(G443,'Importer Name'!A:B, 2, FALSE), "")</f>
        <v>ANSHUL LIFE</v>
      </c>
      <c r="S443" t="str">
        <f>IFERROR(VLOOKUP(H443,'Supplier name '!A:B, 2, FALSE), "")</f>
        <v>MINGTAI CHEMICAL</v>
      </c>
    </row>
    <row r="444" spans="1:19">
      <c r="A444" s="77" t="s">
        <v>287</v>
      </c>
      <c r="B444" s="145">
        <v>23000</v>
      </c>
      <c r="C444" s="146" t="s">
        <v>7</v>
      </c>
      <c r="D444" s="105" t="s">
        <v>298</v>
      </c>
      <c r="E444" s="147">
        <v>2.5998999999999999</v>
      </c>
      <c r="F444" s="146" t="s">
        <v>9</v>
      </c>
      <c r="G444" s="78" t="s">
        <v>114</v>
      </c>
      <c r="H444" s="78" t="s">
        <v>289</v>
      </c>
      <c r="I444" s="79" t="str">
        <f t="shared" si="45"/>
        <v>Feb</v>
      </c>
      <c r="J444" s="74">
        <f>IF(F444="USD", E444, E444 * IFERROR(VLOOKUP(F444, EXCHANGE_RATE!A:B, 2, FALSE), "Currency not found"))</f>
        <v>2.5998999999999999</v>
      </c>
      <c r="K444" s="74">
        <f t="shared" si="41"/>
        <v>2.5999999999999996</v>
      </c>
      <c r="L444" s="14">
        <f>IF(C444="MTS", B444, B444 * IFERROR(VLOOKUP(C444, 'QTY_CONVERSIONS '!A:B, 2, FALSE), "Units not found"))</f>
        <v>23</v>
      </c>
      <c r="M444" s="75">
        <f t="shared" si="40"/>
        <v>59799.999999999993</v>
      </c>
      <c r="N444" t="str">
        <f>IFERROR(VLOOKUP(D444, Product_Category!A:B, 2, FALSE), "Uncategorized")</f>
        <v>MCC</v>
      </c>
      <c r="O444" s="76">
        <f t="shared" si="42"/>
        <v>2.5999999999999996</v>
      </c>
      <c r="P444" s="76">
        <f t="shared" si="43"/>
        <v>59.79999999999999</v>
      </c>
      <c r="Q444">
        <f t="shared" si="44"/>
        <v>2023</v>
      </c>
      <c r="R444" t="str">
        <f>IFERROR(VLOOKUP(G444,'Importer Name'!A:B, 2, FALSE), "")</f>
        <v>GRANULES INDIA</v>
      </c>
      <c r="S444" t="str">
        <f>IFERROR(VLOOKUP(H444,'Supplier name '!A:B, 2, FALSE), "")</f>
        <v>MINGTAI CHEMICAL</v>
      </c>
    </row>
    <row r="445" spans="1:19">
      <c r="A445" s="72" t="s">
        <v>287</v>
      </c>
      <c r="B445" s="148">
        <v>11500</v>
      </c>
      <c r="C445" s="149" t="s">
        <v>7</v>
      </c>
      <c r="D445" s="109" t="s">
        <v>298</v>
      </c>
      <c r="E445" s="150">
        <v>2.8599000000000001</v>
      </c>
      <c r="F445" s="149" t="s">
        <v>9</v>
      </c>
      <c r="G445" s="80" t="s">
        <v>114</v>
      </c>
      <c r="H445" s="80" t="s">
        <v>289</v>
      </c>
      <c r="I445" s="79" t="str">
        <f t="shared" si="45"/>
        <v>Feb</v>
      </c>
      <c r="J445" s="74">
        <f>IF(F445="USD", E445, E445 * IFERROR(VLOOKUP(F445, EXCHANGE_RATE!A:B, 2, FALSE), "Currency not found"))</f>
        <v>2.8599000000000001</v>
      </c>
      <c r="K445" s="74">
        <f t="shared" si="41"/>
        <v>2.86</v>
      </c>
      <c r="L445" s="14">
        <f>IF(C445="MTS", B445, B445 * IFERROR(VLOOKUP(C445, 'QTY_CONVERSIONS '!A:B, 2, FALSE), "Units not found"))</f>
        <v>11.5</v>
      </c>
      <c r="M445" s="75">
        <f t="shared" si="40"/>
        <v>32890</v>
      </c>
      <c r="N445" t="str">
        <f>IFERROR(VLOOKUP(D445, Product_Category!A:B, 2, FALSE), "Uncategorized")</f>
        <v>MCC</v>
      </c>
      <c r="O445" s="76">
        <f t="shared" si="42"/>
        <v>2.86</v>
      </c>
      <c r="P445" s="76">
        <f t="shared" si="43"/>
        <v>32.89</v>
      </c>
      <c r="Q445">
        <f t="shared" si="44"/>
        <v>2023</v>
      </c>
      <c r="R445" t="str">
        <f>IFERROR(VLOOKUP(G445,'Importer Name'!A:B, 2, FALSE), "")</f>
        <v>GRANULES INDIA</v>
      </c>
      <c r="S445" t="str">
        <f>IFERROR(VLOOKUP(H445,'Supplier name '!A:B, 2, FALSE), "")</f>
        <v>MINGTAI CHEMICAL</v>
      </c>
    </row>
    <row r="446" spans="1:19">
      <c r="A446" s="77" t="s">
        <v>172</v>
      </c>
      <c r="B446" s="145">
        <v>997.92</v>
      </c>
      <c r="C446" s="146" t="s">
        <v>7</v>
      </c>
      <c r="D446" s="105" t="s">
        <v>299</v>
      </c>
      <c r="E446" s="147">
        <v>12.6797</v>
      </c>
      <c r="F446" s="146" t="s">
        <v>9</v>
      </c>
      <c r="G446" s="78" t="s">
        <v>81</v>
      </c>
      <c r="H446" s="78" t="s">
        <v>178</v>
      </c>
      <c r="I446" s="79" t="str">
        <f t="shared" si="45"/>
        <v>Feb</v>
      </c>
      <c r="J446" s="74">
        <f>IF(F446="USD", E446, E446 * IFERROR(VLOOKUP(F446, EXCHANGE_RATE!A:B, 2, FALSE), "Currency not found"))</f>
        <v>12.6797</v>
      </c>
      <c r="K446" s="74">
        <f t="shared" si="41"/>
        <v>12.68</v>
      </c>
      <c r="L446" s="14">
        <f>IF(C446="MTS", B446, B446 * IFERROR(VLOOKUP(C446, 'QTY_CONVERSIONS '!A:B, 2, FALSE), "Units not found"))</f>
        <v>0.99792000000000003</v>
      </c>
      <c r="M446" s="75">
        <f t="shared" si="40"/>
        <v>12653.625599999999</v>
      </c>
      <c r="N446" t="str">
        <f>IFERROR(VLOOKUP(D446, Product_Category!A:B, 2, FALSE), "Uncategorized")</f>
        <v>CMC</v>
      </c>
      <c r="O446" s="76">
        <f t="shared" si="42"/>
        <v>12.68</v>
      </c>
      <c r="P446" s="76">
        <f t="shared" si="43"/>
        <v>12.6536256</v>
      </c>
      <c r="Q446">
        <f t="shared" si="44"/>
        <v>2023</v>
      </c>
      <c r="R446" t="str">
        <f>IFERROR(VLOOKUP(G446,'Importer Name'!A:B, 2, FALSE), "")</f>
        <v>DKSH INDIA</v>
      </c>
      <c r="S446" t="str">
        <f>IFERROR(VLOOKUP(H446,'Supplier name '!A:B, 2, FALSE), "")</f>
        <v>ASHLAND SPECIAL</v>
      </c>
    </row>
    <row r="447" spans="1:19">
      <c r="A447" s="77" t="s">
        <v>172</v>
      </c>
      <c r="B447" s="145">
        <v>2.1</v>
      </c>
      <c r="C447" s="146" t="s">
        <v>7</v>
      </c>
      <c r="D447" s="105" t="s">
        <v>226</v>
      </c>
      <c r="E447" s="147">
        <v>9.9998000000000005</v>
      </c>
      <c r="F447" s="146" t="s">
        <v>1718</v>
      </c>
      <c r="G447" s="78" t="s">
        <v>229</v>
      </c>
      <c r="H447" s="78" t="s">
        <v>180</v>
      </c>
      <c r="I447" s="79" t="str">
        <f t="shared" si="45"/>
        <v>Feb</v>
      </c>
      <c r="J447" s="74">
        <f>IF(F447="USD", E447, E447 * IFERROR(VLOOKUP(F447, EXCHANGE_RATE!A:B, 2, FALSE), "Currency not found"))</f>
        <v>10.699786000000001</v>
      </c>
      <c r="K447" s="74">
        <f t="shared" si="41"/>
        <v>10.7</v>
      </c>
      <c r="L447" s="14">
        <f>IF(C447="MTS", B447, B447 * IFERROR(VLOOKUP(C447, 'QTY_CONVERSIONS '!A:B, 2, FALSE), "Units not found"))</f>
        <v>2.1000000000000003E-3</v>
      </c>
      <c r="M447" s="75">
        <f t="shared" si="40"/>
        <v>22.47</v>
      </c>
      <c r="N447" t="str">
        <f>IFERROR(VLOOKUP(D447, Product_Category!A:B, 2, FALSE), "Uncategorized")</f>
        <v>CMC</v>
      </c>
      <c r="O447" s="76">
        <f t="shared" si="42"/>
        <v>10.7</v>
      </c>
      <c r="P447" s="76">
        <f t="shared" si="43"/>
        <v>2.247E-2</v>
      </c>
      <c r="Q447">
        <f t="shared" si="44"/>
        <v>2023</v>
      </c>
      <c r="R447" t="str">
        <f>IFERROR(VLOOKUP(G447,'Importer Name'!A:B, 2, FALSE), "")</f>
        <v>INTERNATIONAL SPECIAL</v>
      </c>
      <c r="S447" t="str">
        <f>IFERROR(VLOOKUP(H447,'Supplier name '!A:B, 2, FALSE), "")</f>
        <v>CHEMICAL MARKETING</v>
      </c>
    </row>
    <row r="448" spans="1:19">
      <c r="A448" s="77" t="s">
        <v>172</v>
      </c>
      <c r="B448" s="145">
        <v>2.4</v>
      </c>
      <c r="C448" s="146" t="s">
        <v>7</v>
      </c>
      <c r="D448" s="105" t="s">
        <v>226</v>
      </c>
      <c r="E448" s="147">
        <v>9.9998000000000005</v>
      </c>
      <c r="F448" s="146" t="s">
        <v>1718</v>
      </c>
      <c r="G448" s="78" t="s">
        <v>229</v>
      </c>
      <c r="H448" s="78" t="s">
        <v>180</v>
      </c>
      <c r="I448" s="79" t="str">
        <f t="shared" si="45"/>
        <v>Feb</v>
      </c>
      <c r="J448" s="74">
        <f>IF(F448="USD", E448, E448 * IFERROR(VLOOKUP(F448, EXCHANGE_RATE!A:B, 2, FALSE), "Currency not found"))</f>
        <v>10.699786000000001</v>
      </c>
      <c r="K448" s="74">
        <f t="shared" si="41"/>
        <v>10.7</v>
      </c>
      <c r="L448" s="14">
        <f>IF(C448="MTS", B448, B448 * IFERROR(VLOOKUP(C448, 'QTY_CONVERSIONS '!A:B, 2, FALSE), "Units not found"))</f>
        <v>2.3999999999999998E-3</v>
      </c>
      <c r="M448" s="75">
        <f t="shared" si="40"/>
        <v>25.679999999999996</v>
      </c>
      <c r="N448" t="str">
        <f>IFERROR(VLOOKUP(D448, Product_Category!A:B, 2, FALSE), "Uncategorized")</f>
        <v>CMC</v>
      </c>
      <c r="O448" s="76">
        <f t="shared" si="42"/>
        <v>10.7</v>
      </c>
      <c r="P448" s="76">
        <f t="shared" si="43"/>
        <v>2.5679999999999994E-2</v>
      </c>
      <c r="Q448">
        <f t="shared" si="44"/>
        <v>2023</v>
      </c>
      <c r="R448" t="str">
        <f>IFERROR(VLOOKUP(G448,'Importer Name'!A:B, 2, FALSE), "")</f>
        <v>INTERNATIONAL SPECIAL</v>
      </c>
      <c r="S448" t="str">
        <f>IFERROR(VLOOKUP(H448,'Supplier name '!A:B, 2, FALSE), "")</f>
        <v>CHEMICAL MARKETING</v>
      </c>
    </row>
    <row r="449" spans="1:19">
      <c r="A449" s="77" t="s">
        <v>172</v>
      </c>
      <c r="B449" s="145">
        <v>2.72</v>
      </c>
      <c r="C449" s="146" t="s">
        <v>7</v>
      </c>
      <c r="D449" s="105" t="s">
        <v>226</v>
      </c>
      <c r="E449" s="147">
        <v>9.9998000000000005</v>
      </c>
      <c r="F449" s="146" t="s">
        <v>1718</v>
      </c>
      <c r="G449" s="78" t="s">
        <v>229</v>
      </c>
      <c r="H449" s="78" t="s">
        <v>180</v>
      </c>
      <c r="I449" s="79" t="str">
        <f t="shared" si="45"/>
        <v>Feb</v>
      </c>
      <c r="J449" s="74">
        <f>IF(F449="USD", E449, E449 * IFERROR(VLOOKUP(F449, EXCHANGE_RATE!A:B, 2, FALSE), "Currency not found"))</f>
        <v>10.699786000000001</v>
      </c>
      <c r="K449" s="74">
        <f t="shared" si="41"/>
        <v>10.7</v>
      </c>
      <c r="L449" s="14">
        <f>IF(C449="MTS", B449, B449 * IFERROR(VLOOKUP(C449, 'QTY_CONVERSIONS '!A:B, 2, FALSE), "Units not found"))</f>
        <v>2.7200000000000002E-3</v>
      </c>
      <c r="M449" s="75">
        <f t="shared" si="40"/>
        <v>29.103999999999999</v>
      </c>
      <c r="N449" t="str">
        <f>IFERROR(VLOOKUP(D449, Product_Category!A:B, 2, FALSE), "Uncategorized")</f>
        <v>CMC</v>
      </c>
      <c r="O449" s="76">
        <f t="shared" si="42"/>
        <v>10.7</v>
      </c>
      <c r="P449" s="76">
        <f t="shared" si="43"/>
        <v>2.9104000000000001E-2</v>
      </c>
      <c r="Q449">
        <f t="shared" si="44"/>
        <v>2023</v>
      </c>
      <c r="R449" t="str">
        <f>IFERROR(VLOOKUP(G449,'Importer Name'!A:B, 2, FALSE), "")</f>
        <v>INTERNATIONAL SPECIAL</v>
      </c>
      <c r="S449" t="str">
        <f>IFERROR(VLOOKUP(H449,'Supplier name '!A:B, 2, FALSE), "")</f>
        <v>CHEMICAL MARKETING</v>
      </c>
    </row>
    <row r="450" spans="1:19">
      <c r="A450" s="77" t="s">
        <v>172</v>
      </c>
      <c r="B450" s="145">
        <v>1</v>
      </c>
      <c r="C450" s="146" t="s">
        <v>7</v>
      </c>
      <c r="D450" s="105" t="s">
        <v>299</v>
      </c>
      <c r="E450" s="147">
        <v>5.8799000000000001</v>
      </c>
      <c r="F450" s="146" t="s">
        <v>9</v>
      </c>
      <c r="G450" s="78" t="s">
        <v>229</v>
      </c>
      <c r="H450" s="78" t="s">
        <v>180</v>
      </c>
      <c r="I450" s="79" t="str">
        <f t="shared" si="45"/>
        <v>Feb</v>
      </c>
      <c r="J450" s="74">
        <f>IF(F450="USD", E450, E450 * IFERROR(VLOOKUP(F450, EXCHANGE_RATE!A:B, 2, FALSE), "Currency not found"))</f>
        <v>5.8799000000000001</v>
      </c>
      <c r="K450" s="74">
        <f t="shared" si="41"/>
        <v>5.88</v>
      </c>
      <c r="L450" s="14">
        <f>IF(C450="MTS", B450, B450 * IFERROR(VLOOKUP(C450, 'QTY_CONVERSIONS '!A:B, 2, FALSE), "Units not found"))</f>
        <v>1E-3</v>
      </c>
      <c r="M450" s="75">
        <f t="shared" ref="M450:M513" si="46">B450*K450</f>
        <v>5.88</v>
      </c>
      <c r="N450" t="str">
        <f>IFERROR(VLOOKUP(D450, Product_Category!A:B, 2, FALSE), "Uncategorized")</f>
        <v>CMC</v>
      </c>
      <c r="O450" s="76">
        <f t="shared" si="42"/>
        <v>5.88</v>
      </c>
      <c r="P450" s="76">
        <f t="shared" si="43"/>
        <v>5.8799999999999998E-3</v>
      </c>
      <c r="Q450">
        <f t="shared" si="44"/>
        <v>2023</v>
      </c>
      <c r="R450" t="str">
        <f>IFERROR(VLOOKUP(G450,'Importer Name'!A:B, 2, FALSE), "")</f>
        <v>INTERNATIONAL SPECIAL</v>
      </c>
      <c r="S450" t="str">
        <f>IFERROR(VLOOKUP(H450,'Supplier name '!A:B, 2, FALSE), "")</f>
        <v>CHEMICAL MARKETING</v>
      </c>
    </row>
    <row r="451" spans="1:19">
      <c r="A451" s="77" t="s">
        <v>172</v>
      </c>
      <c r="B451" s="145">
        <v>1</v>
      </c>
      <c r="C451" s="146" t="s">
        <v>7</v>
      </c>
      <c r="D451" s="105" t="s">
        <v>299</v>
      </c>
      <c r="E451" s="147">
        <v>4.9599000000000002</v>
      </c>
      <c r="F451" s="146" t="s">
        <v>9</v>
      </c>
      <c r="G451" s="78" t="s">
        <v>229</v>
      </c>
      <c r="H451" s="78" t="s">
        <v>180</v>
      </c>
      <c r="I451" s="79" t="str">
        <f t="shared" si="45"/>
        <v>Feb</v>
      </c>
      <c r="J451" s="74">
        <f>IF(F451="USD", E451, E451 * IFERROR(VLOOKUP(F451, EXCHANGE_RATE!A:B, 2, FALSE), "Currency not found"))</f>
        <v>4.9599000000000002</v>
      </c>
      <c r="K451" s="74">
        <f t="shared" ref="K451:K514" si="47">ROUNDUP(J451,2)</f>
        <v>4.96</v>
      </c>
      <c r="L451" s="14">
        <f>IF(C451="MTS", B451, B451 * IFERROR(VLOOKUP(C451, 'QTY_CONVERSIONS '!A:B, 2, FALSE), "Units not found"))</f>
        <v>1E-3</v>
      </c>
      <c r="M451" s="75">
        <f t="shared" si="46"/>
        <v>4.96</v>
      </c>
      <c r="N451" t="str">
        <f>IFERROR(VLOOKUP(D451, Product_Category!A:B, 2, FALSE), "Uncategorized")</f>
        <v>CMC</v>
      </c>
      <c r="O451" s="76">
        <f t="shared" ref="O451:O509" si="48">K451</f>
        <v>4.96</v>
      </c>
      <c r="P451" s="76">
        <f t="shared" ref="P451:P514" si="49">L451*O451</f>
        <v>4.96E-3</v>
      </c>
      <c r="Q451">
        <f t="shared" si="44"/>
        <v>2023</v>
      </c>
      <c r="R451" t="str">
        <f>IFERROR(VLOOKUP(G451,'Importer Name'!A:B, 2, FALSE), "")</f>
        <v>INTERNATIONAL SPECIAL</v>
      </c>
      <c r="S451" t="str">
        <f>IFERROR(VLOOKUP(H451,'Supplier name '!A:B, 2, FALSE), "")</f>
        <v>CHEMICAL MARKETING</v>
      </c>
    </row>
    <row r="452" spans="1:19">
      <c r="A452" s="77" t="s">
        <v>172</v>
      </c>
      <c r="B452" s="145">
        <v>100</v>
      </c>
      <c r="C452" s="146" t="s">
        <v>7</v>
      </c>
      <c r="D452" s="105" t="s">
        <v>300</v>
      </c>
      <c r="E452" s="147">
        <v>20.839600000000001</v>
      </c>
      <c r="F452" s="146" t="s">
        <v>9</v>
      </c>
      <c r="G452" s="78" t="s">
        <v>301</v>
      </c>
      <c r="H452" s="78" t="s">
        <v>302</v>
      </c>
      <c r="I452" s="79" t="str">
        <f t="shared" si="45"/>
        <v>Feb</v>
      </c>
      <c r="J452" s="74">
        <f>IF(F452="USD", E452, E452 * IFERROR(VLOOKUP(F452, EXCHANGE_RATE!A:B, 2, FALSE), "Currency not found"))</f>
        <v>20.839600000000001</v>
      </c>
      <c r="K452" s="74">
        <f t="shared" si="47"/>
        <v>20.84</v>
      </c>
      <c r="L452" s="14">
        <f>IF(C452="MTS", B452, B452 * IFERROR(VLOOKUP(C452, 'QTY_CONVERSIONS '!A:B, 2, FALSE), "Units not found"))</f>
        <v>0.1</v>
      </c>
      <c r="M452" s="75">
        <f t="shared" si="46"/>
        <v>2084</v>
      </c>
      <c r="N452" t="str">
        <f>IFERROR(VLOOKUP(D452, Product_Category!A:B, 2, FALSE), "Uncategorized")</f>
        <v>MCC</v>
      </c>
      <c r="O452" s="76">
        <f t="shared" si="48"/>
        <v>20.84</v>
      </c>
      <c r="P452" s="76">
        <f t="shared" si="49"/>
        <v>2.0840000000000001</v>
      </c>
      <c r="Q452">
        <f t="shared" ref="Q452:Q515" si="50">Q451</f>
        <v>2023</v>
      </c>
      <c r="R452" t="str">
        <f>IFERROR(VLOOKUP(G452,'Importer Name'!A:B, 2, FALSE), "")</f>
        <v>COLORCON</v>
      </c>
      <c r="S452" t="str">
        <f>IFERROR(VLOOKUP(H452,'Supplier name '!A:B, 2, FALSE), "")</f>
        <v>COLORCON LTD</v>
      </c>
    </row>
    <row r="453" spans="1:19">
      <c r="A453" s="77" t="s">
        <v>172</v>
      </c>
      <c r="B453" s="145">
        <v>500</v>
      </c>
      <c r="C453" s="146" t="s">
        <v>7</v>
      </c>
      <c r="D453" s="105" t="s">
        <v>303</v>
      </c>
      <c r="E453" s="147">
        <v>16.9297</v>
      </c>
      <c r="F453" s="146" t="s">
        <v>9</v>
      </c>
      <c r="G453" s="78" t="s">
        <v>69</v>
      </c>
      <c r="H453" s="78" t="s">
        <v>110</v>
      </c>
      <c r="I453" s="79" t="str">
        <f t="shared" si="45"/>
        <v>Feb</v>
      </c>
      <c r="J453" s="74">
        <f>IF(F453="USD", E453, E453 * IFERROR(VLOOKUP(F453, EXCHANGE_RATE!A:B, 2, FALSE), "Currency not found"))</f>
        <v>16.9297</v>
      </c>
      <c r="K453" s="74">
        <f t="shared" si="47"/>
        <v>16.930000000000003</v>
      </c>
      <c r="L453" s="14">
        <f>IF(C453="MTS", B453, B453 * IFERROR(VLOOKUP(C453, 'QTY_CONVERSIONS '!A:B, 2, FALSE), "Units not found"))</f>
        <v>0.5</v>
      </c>
      <c r="M453" s="75">
        <f t="shared" si="46"/>
        <v>8465.0000000000018</v>
      </c>
      <c r="N453" t="str">
        <f>IFERROR(VLOOKUP(D453, Product_Category!A:B, 2, FALSE), "Uncategorized")</f>
        <v>MCC</v>
      </c>
      <c r="O453" s="76">
        <f t="shared" si="48"/>
        <v>16.930000000000003</v>
      </c>
      <c r="P453" s="76">
        <f t="shared" si="49"/>
        <v>8.4650000000000016</v>
      </c>
      <c r="Q453">
        <f t="shared" si="50"/>
        <v>2023</v>
      </c>
      <c r="R453" t="str">
        <f>IFERROR(VLOOKUP(G453,'Importer Name'!A:B, 2, FALSE), "")</f>
        <v>SIGNET EXCIPIENTS</v>
      </c>
      <c r="S453" t="str">
        <f>IFERROR(VLOOKUP(H453,'Supplier name '!A:B, 2, FALSE), "")</f>
        <v>DUPONT NUTRITION</v>
      </c>
    </row>
    <row r="454" spans="1:19">
      <c r="A454" s="77" t="s">
        <v>172</v>
      </c>
      <c r="B454" s="145">
        <v>500</v>
      </c>
      <c r="C454" s="146" t="s">
        <v>7</v>
      </c>
      <c r="D454" s="105" t="s">
        <v>303</v>
      </c>
      <c r="E454" s="147">
        <v>16.9297</v>
      </c>
      <c r="F454" s="146" t="s">
        <v>9</v>
      </c>
      <c r="G454" s="78" t="s">
        <v>69</v>
      </c>
      <c r="H454" s="78" t="s">
        <v>110</v>
      </c>
      <c r="I454" s="79" t="str">
        <f t="shared" si="45"/>
        <v>Feb</v>
      </c>
      <c r="J454" s="74">
        <f>IF(F454="USD", E454, E454 * IFERROR(VLOOKUP(F454, EXCHANGE_RATE!A:B, 2, FALSE), "Currency not found"))</f>
        <v>16.9297</v>
      </c>
      <c r="K454" s="74">
        <f t="shared" si="47"/>
        <v>16.930000000000003</v>
      </c>
      <c r="L454" s="14">
        <f>IF(C454="MTS", B454, B454 * IFERROR(VLOOKUP(C454, 'QTY_CONVERSIONS '!A:B, 2, FALSE), "Units not found"))</f>
        <v>0.5</v>
      </c>
      <c r="M454" s="75">
        <f t="shared" si="46"/>
        <v>8465.0000000000018</v>
      </c>
      <c r="N454" t="str">
        <f>IFERROR(VLOOKUP(D454, Product_Category!A:B, 2, FALSE), "Uncategorized")</f>
        <v>MCC</v>
      </c>
      <c r="O454" s="76">
        <f t="shared" si="48"/>
        <v>16.930000000000003</v>
      </c>
      <c r="P454" s="76">
        <f t="shared" si="49"/>
        <v>8.4650000000000016</v>
      </c>
      <c r="Q454">
        <f t="shared" si="50"/>
        <v>2023</v>
      </c>
      <c r="R454" t="str">
        <f>IFERROR(VLOOKUP(G454,'Importer Name'!A:B, 2, FALSE), "")</f>
        <v>SIGNET EXCIPIENTS</v>
      </c>
      <c r="S454" t="str">
        <f>IFERROR(VLOOKUP(H454,'Supplier name '!A:B, 2, FALSE), "")</f>
        <v>DUPONT NUTRITION</v>
      </c>
    </row>
    <row r="455" spans="1:19">
      <c r="A455" s="77" t="s">
        <v>172</v>
      </c>
      <c r="B455" s="145">
        <v>500</v>
      </c>
      <c r="C455" s="146" t="s">
        <v>7</v>
      </c>
      <c r="D455" s="105" t="s">
        <v>303</v>
      </c>
      <c r="E455" s="147">
        <v>16.9297</v>
      </c>
      <c r="F455" s="146" t="s">
        <v>9</v>
      </c>
      <c r="G455" s="78" t="s">
        <v>69</v>
      </c>
      <c r="H455" s="78" t="s">
        <v>110</v>
      </c>
      <c r="I455" s="79" t="str">
        <f t="shared" si="45"/>
        <v>Feb</v>
      </c>
      <c r="J455" s="74">
        <f>IF(F455="USD", E455, E455 * IFERROR(VLOOKUP(F455, EXCHANGE_RATE!A:B, 2, FALSE), "Currency not found"))</f>
        <v>16.9297</v>
      </c>
      <c r="K455" s="74">
        <f t="shared" si="47"/>
        <v>16.930000000000003</v>
      </c>
      <c r="L455" s="14">
        <f>IF(C455="MTS", B455, B455 * IFERROR(VLOOKUP(C455, 'QTY_CONVERSIONS '!A:B, 2, FALSE), "Units not found"))</f>
        <v>0.5</v>
      </c>
      <c r="M455" s="75">
        <f t="shared" si="46"/>
        <v>8465.0000000000018</v>
      </c>
      <c r="N455" t="str">
        <f>IFERROR(VLOOKUP(D455, Product_Category!A:B, 2, FALSE), "Uncategorized")</f>
        <v>MCC</v>
      </c>
      <c r="O455" s="76">
        <f t="shared" si="48"/>
        <v>16.930000000000003</v>
      </c>
      <c r="P455" s="76">
        <f t="shared" si="49"/>
        <v>8.4650000000000016</v>
      </c>
      <c r="Q455">
        <f t="shared" si="50"/>
        <v>2023</v>
      </c>
      <c r="R455" t="str">
        <f>IFERROR(VLOOKUP(G455,'Importer Name'!A:B, 2, FALSE), "")</f>
        <v>SIGNET EXCIPIENTS</v>
      </c>
      <c r="S455" t="str">
        <f>IFERROR(VLOOKUP(H455,'Supplier name '!A:B, 2, FALSE), "")</f>
        <v>DUPONT NUTRITION</v>
      </c>
    </row>
    <row r="456" spans="1:19">
      <c r="A456" s="77" t="s">
        <v>172</v>
      </c>
      <c r="B456" s="145">
        <v>6000</v>
      </c>
      <c r="C456" s="146" t="s">
        <v>7</v>
      </c>
      <c r="D456" s="105" t="s">
        <v>304</v>
      </c>
      <c r="E456" s="147">
        <v>14.139699999999999</v>
      </c>
      <c r="F456" s="146" t="s">
        <v>9</v>
      </c>
      <c r="G456" s="78" t="s">
        <v>69</v>
      </c>
      <c r="H456" s="78" t="s">
        <v>110</v>
      </c>
      <c r="I456" s="79" t="str">
        <f t="shared" si="45"/>
        <v>Feb</v>
      </c>
      <c r="J456" s="74">
        <f>IF(F456="USD", E456, E456 * IFERROR(VLOOKUP(F456, EXCHANGE_RATE!A:B, 2, FALSE), "Currency not found"))</f>
        <v>14.139699999999999</v>
      </c>
      <c r="K456" s="74">
        <f t="shared" si="47"/>
        <v>14.14</v>
      </c>
      <c r="L456" s="14">
        <f>IF(C456="MTS", B456, B456 * IFERROR(VLOOKUP(C456, 'QTY_CONVERSIONS '!A:B, 2, FALSE), "Units not found"))</f>
        <v>6</v>
      </c>
      <c r="M456" s="75">
        <f t="shared" si="46"/>
        <v>84840</v>
      </c>
      <c r="N456" t="str">
        <f>IFERROR(VLOOKUP(D456, Product_Category!A:B, 2, FALSE), "Uncategorized")</f>
        <v>MCC</v>
      </c>
      <c r="O456" s="76">
        <f t="shared" si="48"/>
        <v>14.14</v>
      </c>
      <c r="P456" s="76">
        <f t="shared" si="49"/>
        <v>84.84</v>
      </c>
      <c r="Q456">
        <f t="shared" si="50"/>
        <v>2023</v>
      </c>
      <c r="R456" t="str">
        <f>IFERROR(VLOOKUP(G456,'Importer Name'!A:B, 2, FALSE), "")</f>
        <v>SIGNET EXCIPIENTS</v>
      </c>
      <c r="S456" t="str">
        <f>IFERROR(VLOOKUP(H456,'Supplier name '!A:B, 2, FALSE), "")</f>
        <v>DUPONT NUTRITION</v>
      </c>
    </row>
    <row r="457" spans="1:19">
      <c r="A457" s="77" t="s">
        <v>172</v>
      </c>
      <c r="B457" s="145">
        <v>6000</v>
      </c>
      <c r="C457" s="146" t="s">
        <v>7</v>
      </c>
      <c r="D457" s="105" t="s">
        <v>304</v>
      </c>
      <c r="E457" s="147">
        <v>14.139699999999999</v>
      </c>
      <c r="F457" s="146" t="s">
        <v>9</v>
      </c>
      <c r="G457" s="78" t="s">
        <v>69</v>
      </c>
      <c r="H457" s="78" t="s">
        <v>110</v>
      </c>
      <c r="I457" s="79" t="str">
        <f t="shared" si="45"/>
        <v>Feb</v>
      </c>
      <c r="J457" s="74">
        <f>IF(F457="USD", E457, E457 * IFERROR(VLOOKUP(F457, EXCHANGE_RATE!A:B, 2, FALSE), "Currency not found"))</f>
        <v>14.139699999999999</v>
      </c>
      <c r="K457" s="74">
        <f t="shared" si="47"/>
        <v>14.14</v>
      </c>
      <c r="L457" s="14">
        <f>IF(C457="MTS", B457, B457 * IFERROR(VLOOKUP(C457, 'QTY_CONVERSIONS '!A:B, 2, FALSE), "Units not found"))</f>
        <v>6</v>
      </c>
      <c r="M457" s="75">
        <f t="shared" si="46"/>
        <v>84840</v>
      </c>
      <c r="N457" t="str">
        <f>IFERROR(VLOOKUP(D457, Product_Category!A:B, 2, FALSE), "Uncategorized")</f>
        <v>MCC</v>
      </c>
      <c r="O457" s="76">
        <f t="shared" si="48"/>
        <v>14.14</v>
      </c>
      <c r="P457" s="76">
        <f t="shared" si="49"/>
        <v>84.84</v>
      </c>
      <c r="Q457">
        <f t="shared" si="50"/>
        <v>2023</v>
      </c>
      <c r="R457" t="str">
        <f>IFERROR(VLOOKUP(G457,'Importer Name'!A:B, 2, FALSE), "")</f>
        <v>SIGNET EXCIPIENTS</v>
      </c>
      <c r="S457" t="str">
        <f>IFERROR(VLOOKUP(H457,'Supplier name '!A:B, 2, FALSE), "")</f>
        <v>DUPONT NUTRITION</v>
      </c>
    </row>
    <row r="458" spans="1:19">
      <c r="A458" s="77" t="s">
        <v>172</v>
      </c>
      <c r="B458" s="145">
        <v>17500</v>
      </c>
      <c r="C458" s="146" t="s">
        <v>7</v>
      </c>
      <c r="D458" s="105" t="s">
        <v>249</v>
      </c>
      <c r="E458" s="147">
        <v>4.6398999999999999</v>
      </c>
      <c r="F458" s="146" t="s">
        <v>9</v>
      </c>
      <c r="G458" s="78" t="s">
        <v>69</v>
      </c>
      <c r="H458" s="78" t="s">
        <v>110</v>
      </c>
      <c r="I458" s="79" t="str">
        <f t="shared" si="45"/>
        <v>Feb</v>
      </c>
      <c r="J458" s="74">
        <f>IF(F458="USD", E458, E458 * IFERROR(VLOOKUP(F458, EXCHANGE_RATE!A:B, 2, FALSE), "Currency not found"))</f>
        <v>4.6398999999999999</v>
      </c>
      <c r="K458" s="74">
        <f t="shared" si="47"/>
        <v>4.6399999999999997</v>
      </c>
      <c r="L458" s="14">
        <f>IF(C458="MTS", B458, B458 * IFERROR(VLOOKUP(C458, 'QTY_CONVERSIONS '!A:B, 2, FALSE), "Units not found"))</f>
        <v>17.5</v>
      </c>
      <c r="M458" s="75">
        <f t="shared" si="46"/>
        <v>81200</v>
      </c>
      <c r="N458" t="str">
        <f>IFERROR(VLOOKUP(D458, Product_Category!A:B, 2, FALSE), "Uncategorized")</f>
        <v>MCC</v>
      </c>
      <c r="O458" s="76">
        <f t="shared" si="48"/>
        <v>4.6399999999999997</v>
      </c>
      <c r="P458" s="76">
        <f t="shared" si="49"/>
        <v>81.199999999999989</v>
      </c>
      <c r="Q458">
        <f t="shared" si="50"/>
        <v>2023</v>
      </c>
      <c r="R458" t="str">
        <f>IFERROR(VLOOKUP(G458,'Importer Name'!A:B, 2, FALSE), "")</f>
        <v>SIGNET EXCIPIENTS</v>
      </c>
      <c r="S458" t="str">
        <f>IFERROR(VLOOKUP(H458,'Supplier name '!A:B, 2, FALSE), "")</f>
        <v>DUPONT NUTRITION</v>
      </c>
    </row>
    <row r="459" spans="1:19">
      <c r="A459" s="77" t="s">
        <v>172</v>
      </c>
      <c r="B459" s="145">
        <v>16000</v>
      </c>
      <c r="C459" s="146" t="s">
        <v>7</v>
      </c>
      <c r="D459" s="105" t="s">
        <v>237</v>
      </c>
      <c r="E459" s="147">
        <v>2.9923999999999999</v>
      </c>
      <c r="F459" s="146" t="s">
        <v>9</v>
      </c>
      <c r="G459" s="78" t="s">
        <v>208</v>
      </c>
      <c r="H459" s="78" t="s">
        <v>305</v>
      </c>
      <c r="I459" s="79" t="str">
        <f t="shared" si="45"/>
        <v>Feb</v>
      </c>
      <c r="J459" s="74">
        <f>IF(F459="USD", E459, E459 * IFERROR(VLOOKUP(F459, EXCHANGE_RATE!A:B, 2, FALSE), "Currency not found"))</f>
        <v>2.9923999999999999</v>
      </c>
      <c r="K459" s="74">
        <f t="shared" si="47"/>
        <v>3</v>
      </c>
      <c r="L459" s="14">
        <f>IF(C459="MTS", B459, B459 * IFERROR(VLOOKUP(C459, 'QTY_CONVERSIONS '!A:B, 2, FALSE), "Units not found"))</f>
        <v>16</v>
      </c>
      <c r="M459" s="75">
        <f t="shared" si="46"/>
        <v>48000</v>
      </c>
      <c r="N459" t="str">
        <f>IFERROR(VLOOKUP(D459, Product_Category!A:B, 2, FALSE), "Uncategorized")</f>
        <v>MCC</v>
      </c>
      <c r="O459" s="76">
        <f t="shared" si="48"/>
        <v>3</v>
      </c>
      <c r="P459" s="76">
        <f t="shared" si="49"/>
        <v>48</v>
      </c>
      <c r="Q459">
        <f t="shared" si="50"/>
        <v>2023</v>
      </c>
      <c r="R459" t="str">
        <f>IFERROR(VLOOKUP(G459,'Importer Name'!A:B, 2, FALSE), "")</f>
        <v>RETTENMAIER</v>
      </c>
      <c r="S459" t="str">
        <f>IFERROR(VLOOKUP(H459,'Supplier name '!A:B, 2, FALSE), "")</f>
        <v>JRS PHARMA LP</v>
      </c>
    </row>
    <row r="460" spans="1:19">
      <c r="A460" s="77" t="s">
        <v>172</v>
      </c>
      <c r="B460" s="145">
        <v>16000</v>
      </c>
      <c r="C460" s="146" t="s">
        <v>7</v>
      </c>
      <c r="D460" s="105" t="s">
        <v>237</v>
      </c>
      <c r="E460" s="147">
        <v>2.9923999999999999</v>
      </c>
      <c r="F460" s="146" t="s">
        <v>9</v>
      </c>
      <c r="G460" s="78" t="s">
        <v>208</v>
      </c>
      <c r="H460" s="78" t="s">
        <v>305</v>
      </c>
      <c r="I460" s="79" t="str">
        <f t="shared" si="45"/>
        <v>Feb</v>
      </c>
      <c r="J460" s="74">
        <f>IF(F460="USD", E460, E460 * IFERROR(VLOOKUP(F460, EXCHANGE_RATE!A:B, 2, FALSE), "Currency not found"))</f>
        <v>2.9923999999999999</v>
      </c>
      <c r="K460" s="74">
        <f t="shared" si="47"/>
        <v>3</v>
      </c>
      <c r="L460" s="14">
        <f>IF(C460="MTS", B460, B460 * IFERROR(VLOOKUP(C460, 'QTY_CONVERSIONS '!A:B, 2, FALSE), "Units not found"))</f>
        <v>16</v>
      </c>
      <c r="M460" s="75">
        <f t="shared" si="46"/>
        <v>48000</v>
      </c>
      <c r="N460" t="str">
        <f>IFERROR(VLOOKUP(D460, Product_Category!A:B, 2, FALSE), "Uncategorized")</f>
        <v>MCC</v>
      </c>
      <c r="O460" s="76">
        <f t="shared" si="48"/>
        <v>3</v>
      </c>
      <c r="P460" s="76">
        <f t="shared" si="49"/>
        <v>48</v>
      </c>
      <c r="Q460">
        <f t="shared" si="50"/>
        <v>2023</v>
      </c>
      <c r="R460" t="str">
        <f>IFERROR(VLOOKUP(G460,'Importer Name'!A:B, 2, FALSE), "")</f>
        <v>RETTENMAIER</v>
      </c>
      <c r="S460" t="str">
        <f>IFERROR(VLOOKUP(H460,'Supplier name '!A:B, 2, FALSE), "")</f>
        <v>JRS PHARMA LP</v>
      </c>
    </row>
    <row r="461" spans="1:19">
      <c r="A461" s="77" t="s">
        <v>172</v>
      </c>
      <c r="B461" s="145">
        <v>6800</v>
      </c>
      <c r="C461" s="146" t="s">
        <v>7</v>
      </c>
      <c r="D461" s="105" t="s">
        <v>237</v>
      </c>
      <c r="E461" s="147">
        <v>2.9923999999999999</v>
      </c>
      <c r="F461" s="146" t="s">
        <v>9</v>
      </c>
      <c r="G461" s="78" t="s">
        <v>208</v>
      </c>
      <c r="H461" s="78" t="s">
        <v>305</v>
      </c>
      <c r="I461" s="79" t="str">
        <f t="shared" si="45"/>
        <v>Feb</v>
      </c>
      <c r="J461" s="74">
        <f>IF(F461="USD", E461, E461 * IFERROR(VLOOKUP(F461, EXCHANGE_RATE!A:B, 2, FALSE), "Currency not found"))</f>
        <v>2.9923999999999999</v>
      </c>
      <c r="K461" s="74">
        <f t="shared" si="47"/>
        <v>3</v>
      </c>
      <c r="L461" s="14">
        <f>IF(C461="MTS", B461, B461 * IFERROR(VLOOKUP(C461, 'QTY_CONVERSIONS '!A:B, 2, FALSE), "Units not found"))</f>
        <v>6.8</v>
      </c>
      <c r="M461" s="75">
        <f t="shared" si="46"/>
        <v>20400</v>
      </c>
      <c r="N461" t="str">
        <f>IFERROR(VLOOKUP(D461, Product_Category!A:B, 2, FALSE), "Uncategorized")</f>
        <v>MCC</v>
      </c>
      <c r="O461" s="76">
        <f t="shared" si="48"/>
        <v>3</v>
      </c>
      <c r="P461" s="76">
        <f t="shared" si="49"/>
        <v>20.399999999999999</v>
      </c>
      <c r="Q461">
        <f t="shared" si="50"/>
        <v>2023</v>
      </c>
      <c r="R461" t="str">
        <f>IFERROR(VLOOKUP(G461,'Importer Name'!A:B, 2, FALSE), "")</f>
        <v>RETTENMAIER</v>
      </c>
      <c r="S461" t="str">
        <f>IFERROR(VLOOKUP(H461,'Supplier name '!A:B, 2, FALSE), "")</f>
        <v>JRS PHARMA LP</v>
      </c>
    </row>
    <row r="462" spans="1:19">
      <c r="A462" s="77" t="s">
        <v>172</v>
      </c>
      <c r="B462" s="145">
        <v>15000</v>
      </c>
      <c r="C462" s="146" t="s">
        <v>1712</v>
      </c>
      <c r="D462" s="105" t="s">
        <v>19</v>
      </c>
      <c r="E462" s="147">
        <v>1.78</v>
      </c>
      <c r="F462" s="146" t="s">
        <v>1730</v>
      </c>
      <c r="G462" s="78" t="s">
        <v>306</v>
      </c>
      <c r="H462" s="78" t="s">
        <v>307</v>
      </c>
      <c r="I462" s="79" t="str">
        <f t="shared" si="45"/>
        <v>Feb</v>
      </c>
      <c r="J462" s="74">
        <f>IF(F462="USD", E462, E462 * IFERROR(VLOOKUP(F462, EXCHANGE_RATE!A:B, 2, FALSE), "Currency not found"))</f>
        <v>2.1360000000000001E-2</v>
      </c>
      <c r="K462" s="74">
        <f t="shared" si="47"/>
        <v>0.03</v>
      </c>
      <c r="L462" s="14">
        <f>IF(C462="MTS", B462, B462 * IFERROR(VLOOKUP(C462, 'QTY_CONVERSIONS '!A:B, 2, FALSE), "Units not found"))</f>
        <v>1.4999999999999999E-2</v>
      </c>
      <c r="M462" s="75">
        <f t="shared" si="46"/>
        <v>450</v>
      </c>
      <c r="N462" t="str">
        <f>IFERROR(VLOOKUP(D462, Product_Category!A:B, 2, FALSE), "Uncategorized")</f>
        <v>CMC</v>
      </c>
      <c r="O462" s="76">
        <f t="shared" si="48"/>
        <v>0.03</v>
      </c>
      <c r="P462" s="76">
        <f t="shared" si="49"/>
        <v>4.4999999999999999E-4</v>
      </c>
      <c r="Q462">
        <f t="shared" si="50"/>
        <v>2023</v>
      </c>
      <c r="R462" t="str">
        <f>IFERROR(VLOOKUP(G462,'Importer Name'!A:B, 2, FALSE), "")</f>
        <v>SIGMA ALDRICH</v>
      </c>
      <c r="S462" t="str">
        <f>IFERROR(VLOOKUP(H462,'Supplier name '!A:B, 2, FALSE), "")</f>
        <v>M S SIGMA ALDRICH</v>
      </c>
    </row>
    <row r="463" spans="1:19">
      <c r="A463" s="72" t="s">
        <v>172</v>
      </c>
      <c r="B463" s="148">
        <v>25000</v>
      </c>
      <c r="C463" s="149" t="s">
        <v>1712</v>
      </c>
      <c r="D463" s="109" t="s">
        <v>19</v>
      </c>
      <c r="E463" s="150">
        <v>1.18</v>
      </c>
      <c r="F463" s="149" t="s">
        <v>1730</v>
      </c>
      <c r="G463" s="80" t="s">
        <v>306</v>
      </c>
      <c r="H463" s="80" t="s">
        <v>307</v>
      </c>
      <c r="I463" s="79" t="str">
        <f t="shared" si="45"/>
        <v>Feb</v>
      </c>
      <c r="J463" s="74">
        <f>IF(F463="USD", E463, E463 * IFERROR(VLOOKUP(F463, EXCHANGE_RATE!A:B, 2, FALSE), "Currency not found"))</f>
        <v>1.4159999999999999E-2</v>
      </c>
      <c r="K463" s="74">
        <f t="shared" si="47"/>
        <v>0.02</v>
      </c>
      <c r="L463" s="14">
        <f>IF(C463="MTS", B463, B463 * IFERROR(VLOOKUP(C463, 'QTY_CONVERSIONS '!A:B, 2, FALSE), "Units not found"))</f>
        <v>2.4999999999999998E-2</v>
      </c>
      <c r="M463" s="75">
        <f t="shared" si="46"/>
        <v>500</v>
      </c>
      <c r="N463" t="str">
        <f>IFERROR(VLOOKUP(D463, Product_Category!A:B, 2, FALSE), "Uncategorized")</f>
        <v>CMC</v>
      </c>
      <c r="O463" s="76">
        <f t="shared" si="48"/>
        <v>0.02</v>
      </c>
      <c r="P463" s="76">
        <f t="shared" si="49"/>
        <v>5.0000000000000001E-4</v>
      </c>
      <c r="Q463">
        <f t="shared" si="50"/>
        <v>2023</v>
      </c>
      <c r="R463" t="str">
        <f>IFERROR(VLOOKUP(G463,'Importer Name'!A:B, 2, FALSE), "")</f>
        <v>SIGMA ALDRICH</v>
      </c>
      <c r="S463" t="str">
        <f>IFERROR(VLOOKUP(H463,'Supplier name '!A:B, 2, FALSE), "")</f>
        <v>M S SIGMA ALDRICH</v>
      </c>
    </row>
    <row r="464" spans="1:19">
      <c r="A464" s="16" t="s">
        <v>308</v>
      </c>
      <c r="B464" s="151">
        <v>1</v>
      </c>
      <c r="C464" s="152" t="s">
        <v>7</v>
      </c>
      <c r="D464" s="308" t="s">
        <v>19</v>
      </c>
      <c r="E464" s="153">
        <v>48.49</v>
      </c>
      <c r="F464" s="151" t="s">
        <v>9</v>
      </c>
      <c r="G464" s="16" t="s">
        <v>309</v>
      </c>
      <c r="H464" s="16" t="s">
        <v>310</v>
      </c>
      <c r="I464" s="30" t="s">
        <v>2562</v>
      </c>
      <c r="J464" s="74">
        <f>IF(F464="USD", E464, E464 * IFERROR(VLOOKUP(F464, EXCHANGE_RATE!A:B, 2, FALSE), "Currency not found"))</f>
        <v>48.49</v>
      </c>
      <c r="K464" s="74">
        <f t="shared" si="47"/>
        <v>48.49</v>
      </c>
      <c r="L464" s="14">
        <f>IF(C464="MTS", B464, B464 * IFERROR(VLOOKUP(C464, 'QTY_CONVERSIONS '!A:B, 2, FALSE), "Units not found"))</f>
        <v>1E-3</v>
      </c>
      <c r="M464" s="75">
        <f t="shared" si="46"/>
        <v>48.49</v>
      </c>
      <c r="N464" t="str">
        <f>IFERROR(VLOOKUP(D464, Product_Category!A:B, 2, FALSE), "Uncategorized")</f>
        <v>CMC</v>
      </c>
      <c r="O464" s="76">
        <f>K464*1000</f>
        <v>48490</v>
      </c>
      <c r="P464" s="76">
        <f t="shared" si="49"/>
        <v>48.49</v>
      </c>
      <c r="Q464">
        <f t="shared" si="50"/>
        <v>2023</v>
      </c>
      <c r="R464" t="str">
        <f>IFERROR(VLOOKUP(G464,'Importer Name'!A:B, 2, FALSE), "")</f>
        <v>THERMO FISHER</v>
      </c>
      <c r="S464" t="str">
        <f>IFERROR(VLOOKUP(H464,'Supplier name '!A:B, 2, FALSE), "")</f>
        <v>ACROS ORGANICS</v>
      </c>
    </row>
    <row r="465" spans="1:19">
      <c r="A465" s="17" t="s">
        <v>18</v>
      </c>
      <c r="B465" s="154">
        <v>2000</v>
      </c>
      <c r="C465" s="155" t="s">
        <v>7</v>
      </c>
      <c r="D465" s="309" t="s">
        <v>19</v>
      </c>
      <c r="E465" s="156">
        <v>3.05</v>
      </c>
      <c r="F465" s="154" t="s">
        <v>9</v>
      </c>
      <c r="G465" s="17" t="s">
        <v>311</v>
      </c>
      <c r="H465" s="17" t="s">
        <v>312</v>
      </c>
      <c r="I465" s="30" t="str">
        <f>I464</f>
        <v>Mar</v>
      </c>
      <c r="J465" s="74">
        <f>IF(F465="USD", E465, E465 * IFERROR(VLOOKUP(F465, EXCHANGE_RATE!A:B, 2, FALSE), "Currency not found"))</f>
        <v>3.05</v>
      </c>
      <c r="K465" s="74">
        <f t="shared" si="47"/>
        <v>3.05</v>
      </c>
      <c r="L465" s="14">
        <f>IF(C465="MTS", B465, B465 * IFERROR(VLOOKUP(C465, 'QTY_CONVERSIONS '!A:B, 2, FALSE), "Units not found"))</f>
        <v>2</v>
      </c>
      <c r="M465" s="75">
        <f t="shared" si="46"/>
        <v>6100</v>
      </c>
      <c r="N465" t="str">
        <f>IFERROR(VLOOKUP(D465, Product_Category!A:B, 2, FALSE), "Uncategorized")</f>
        <v>CMC</v>
      </c>
      <c r="O465" s="76">
        <f t="shared" si="48"/>
        <v>3.05</v>
      </c>
      <c r="P465" s="76">
        <f t="shared" si="49"/>
        <v>6.1</v>
      </c>
      <c r="Q465">
        <f t="shared" si="50"/>
        <v>2023</v>
      </c>
      <c r="R465" t="str">
        <f>IFERROR(VLOOKUP(G465,'Importer Name'!A:B, 2, FALSE), "")</f>
        <v>KAMDHENU IMPEX</v>
      </c>
      <c r="S465" t="str">
        <f>IFERROR(VLOOKUP(H465,'Supplier name '!A:B, 2, FALSE), "")</f>
        <v>AGC INDUSTRIES CO LIMITED</v>
      </c>
    </row>
    <row r="466" spans="1:19">
      <c r="A466" s="17" t="s">
        <v>18</v>
      </c>
      <c r="B466" s="154">
        <v>10000</v>
      </c>
      <c r="C466" s="155" t="s">
        <v>7</v>
      </c>
      <c r="D466" s="309" t="s">
        <v>19</v>
      </c>
      <c r="E466" s="156">
        <v>3.1</v>
      </c>
      <c r="F466" s="154" t="s">
        <v>9</v>
      </c>
      <c r="G466" s="17" t="s">
        <v>311</v>
      </c>
      <c r="H466" s="17" t="s">
        <v>312</v>
      </c>
      <c r="I466" s="30" t="str">
        <f t="shared" ref="I466:I529" si="51">I465</f>
        <v>Mar</v>
      </c>
      <c r="J466" s="74">
        <f>IF(F466="USD", E466, E466 * IFERROR(VLOOKUP(F466, EXCHANGE_RATE!A:B, 2, FALSE), "Currency not found"))</f>
        <v>3.1</v>
      </c>
      <c r="K466" s="74">
        <f t="shared" si="47"/>
        <v>3.1</v>
      </c>
      <c r="L466" s="14">
        <f>IF(C466="MTS", B466, B466 * IFERROR(VLOOKUP(C466, 'QTY_CONVERSIONS '!A:B, 2, FALSE), "Units not found"))</f>
        <v>10</v>
      </c>
      <c r="M466" s="75">
        <f t="shared" si="46"/>
        <v>31000</v>
      </c>
      <c r="N466" t="str">
        <f>IFERROR(VLOOKUP(D466, Product_Category!A:B, 2, FALSE), "Uncategorized")</f>
        <v>CMC</v>
      </c>
      <c r="O466" s="76">
        <f t="shared" si="48"/>
        <v>3.1</v>
      </c>
      <c r="P466" s="76">
        <f t="shared" si="49"/>
        <v>31</v>
      </c>
      <c r="Q466">
        <f t="shared" si="50"/>
        <v>2023</v>
      </c>
      <c r="R466" t="str">
        <f>IFERROR(VLOOKUP(G466,'Importer Name'!A:B, 2, FALSE), "")</f>
        <v>KAMDHENU IMPEX</v>
      </c>
      <c r="S466" t="str">
        <f>IFERROR(VLOOKUP(H466,'Supplier name '!A:B, 2, FALSE), "")</f>
        <v>AGC INDUSTRIES CO LIMITED</v>
      </c>
    </row>
    <row r="467" spans="1:19">
      <c r="A467" s="17" t="s">
        <v>18</v>
      </c>
      <c r="B467" s="154">
        <v>15000</v>
      </c>
      <c r="C467" s="155" t="s">
        <v>7</v>
      </c>
      <c r="D467" s="309" t="s">
        <v>19</v>
      </c>
      <c r="E467" s="156">
        <v>3.43</v>
      </c>
      <c r="F467" s="154" t="s">
        <v>9</v>
      </c>
      <c r="G467" s="17" t="s">
        <v>313</v>
      </c>
      <c r="H467" s="17" t="s">
        <v>21</v>
      </c>
      <c r="I467" s="30" t="str">
        <f t="shared" si="51"/>
        <v>Mar</v>
      </c>
      <c r="J467" s="74">
        <f>IF(F467="USD", E467, E467 * IFERROR(VLOOKUP(F467, EXCHANGE_RATE!A:B, 2, FALSE), "Currency not found"))</f>
        <v>3.43</v>
      </c>
      <c r="K467" s="74">
        <f t="shared" si="47"/>
        <v>3.43</v>
      </c>
      <c r="L467" s="14">
        <f>IF(C467="MTS", B467, B467 * IFERROR(VLOOKUP(C467, 'QTY_CONVERSIONS '!A:B, 2, FALSE), "Units not found"))</f>
        <v>15</v>
      </c>
      <c r="M467" s="75">
        <f t="shared" si="46"/>
        <v>51450</v>
      </c>
      <c r="N467" t="str">
        <f>IFERROR(VLOOKUP(D467, Product_Category!A:B, 2, FALSE), "Uncategorized")</f>
        <v>CMC</v>
      </c>
      <c r="O467" s="76">
        <f t="shared" si="48"/>
        <v>3.43</v>
      </c>
      <c r="P467" s="76">
        <f t="shared" si="49"/>
        <v>51.45</v>
      </c>
      <c r="Q467">
        <f t="shared" si="50"/>
        <v>2023</v>
      </c>
      <c r="R467" t="str">
        <f>IFERROR(VLOOKUP(G467,'Importer Name'!A:B, 2, FALSE), "")</f>
        <v>ALGOL CHEM</v>
      </c>
      <c r="S467" t="str">
        <f>IFERROR(VLOOKUP(H467,'Supplier name '!A:B, 2, FALSE), "")</f>
        <v>ANQIU EAGLE</v>
      </c>
    </row>
    <row r="468" spans="1:19">
      <c r="A468" s="17" t="s">
        <v>18</v>
      </c>
      <c r="B468" s="154">
        <v>18000</v>
      </c>
      <c r="C468" s="155" t="s">
        <v>7</v>
      </c>
      <c r="D468" s="309" t="s">
        <v>19</v>
      </c>
      <c r="E468" s="156">
        <v>3.2250000000000001</v>
      </c>
      <c r="F468" s="154" t="s">
        <v>9</v>
      </c>
      <c r="G468" s="17" t="s">
        <v>314</v>
      </c>
      <c r="H468" s="17" t="s">
        <v>21</v>
      </c>
      <c r="I468" s="30" t="str">
        <f t="shared" si="51"/>
        <v>Mar</v>
      </c>
      <c r="J468" s="74">
        <f>IF(F468="USD", E468, E468 * IFERROR(VLOOKUP(F468, EXCHANGE_RATE!A:B, 2, FALSE), "Currency not found"))</f>
        <v>3.2250000000000001</v>
      </c>
      <c r="K468" s="74">
        <f t="shared" si="47"/>
        <v>3.23</v>
      </c>
      <c r="L468" s="14">
        <f>IF(C468="MTS", B468, B468 * IFERROR(VLOOKUP(C468, 'QTY_CONVERSIONS '!A:B, 2, FALSE), "Units not found"))</f>
        <v>18</v>
      </c>
      <c r="M468" s="75">
        <f t="shared" si="46"/>
        <v>58140</v>
      </c>
      <c r="N468" t="str">
        <f>IFERROR(VLOOKUP(D468, Product_Category!A:B, 2, FALSE), "Uncategorized")</f>
        <v>CMC</v>
      </c>
      <c r="O468" s="76">
        <f t="shared" si="48"/>
        <v>3.23</v>
      </c>
      <c r="P468" s="76">
        <f t="shared" si="49"/>
        <v>58.14</v>
      </c>
      <c r="Q468">
        <f t="shared" si="50"/>
        <v>2023</v>
      </c>
      <c r="R468" t="str">
        <f>IFERROR(VLOOKUP(G468,'Importer Name'!A:B, 2, FALSE), "")</f>
        <v>KPL INT</v>
      </c>
      <c r="S468" t="str">
        <f>IFERROR(VLOOKUP(H468,'Supplier name '!A:B, 2, FALSE), "")</f>
        <v>ANQIU EAGLE</v>
      </c>
    </row>
    <row r="469" spans="1:19">
      <c r="A469" s="17" t="s">
        <v>18</v>
      </c>
      <c r="B469" s="154">
        <v>18000</v>
      </c>
      <c r="C469" s="155" t="s">
        <v>7</v>
      </c>
      <c r="D469" s="309" t="s">
        <v>19</v>
      </c>
      <c r="E469" s="156">
        <v>3.58</v>
      </c>
      <c r="F469" s="154" t="s">
        <v>9</v>
      </c>
      <c r="G469" s="17" t="s">
        <v>22</v>
      </c>
      <c r="H469" s="17" t="s">
        <v>21</v>
      </c>
      <c r="I469" s="30" t="str">
        <f t="shared" si="51"/>
        <v>Mar</v>
      </c>
      <c r="J469" s="74">
        <f>IF(F469="USD", E469, E469 * IFERROR(VLOOKUP(F469, EXCHANGE_RATE!A:B, 2, FALSE), "Currency not found"))</f>
        <v>3.58</v>
      </c>
      <c r="K469" s="74">
        <f t="shared" si="47"/>
        <v>3.58</v>
      </c>
      <c r="L469" s="14">
        <f>IF(C469="MTS", B469, B469 * IFERROR(VLOOKUP(C469, 'QTY_CONVERSIONS '!A:B, 2, FALSE), "Units not found"))</f>
        <v>18</v>
      </c>
      <c r="M469" s="75">
        <f t="shared" si="46"/>
        <v>64440</v>
      </c>
      <c r="N469" t="str">
        <f>IFERROR(VLOOKUP(D469, Product_Category!A:B, 2, FALSE), "Uncategorized")</f>
        <v>CMC</v>
      </c>
      <c r="O469" s="76">
        <f t="shared" si="48"/>
        <v>3.58</v>
      </c>
      <c r="P469" s="76">
        <f t="shared" si="49"/>
        <v>64.44</v>
      </c>
      <c r="Q469">
        <f t="shared" si="50"/>
        <v>2023</v>
      </c>
      <c r="R469" t="str">
        <f>IFERROR(VLOOKUP(G469,'Importer Name'!A:B, 2, FALSE), "")</f>
        <v>BENTEC ORGANO</v>
      </c>
      <c r="S469" t="str">
        <f>IFERROR(VLOOKUP(H469,'Supplier name '!A:B, 2, FALSE), "")</f>
        <v>ANQIU EAGLE</v>
      </c>
    </row>
    <row r="470" spans="1:19">
      <c r="A470" s="17" t="s">
        <v>18</v>
      </c>
      <c r="B470" s="154">
        <v>18000</v>
      </c>
      <c r="C470" s="155" t="s">
        <v>7</v>
      </c>
      <c r="D470" s="309" t="s">
        <v>19</v>
      </c>
      <c r="E470" s="156">
        <v>3</v>
      </c>
      <c r="F470" s="154" t="s">
        <v>9</v>
      </c>
      <c r="G470" s="17" t="s">
        <v>25</v>
      </c>
      <c r="H470" s="17" t="s">
        <v>21</v>
      </c>
      <c r="I470" s="30" t="str">
        <f t="shared" si="51"/>
        <v>Mar</v>
      </c>
      <c r="J470" s="74">
        <f>IF(F470="USD", E470, E470 * IFERROR(VLOOKUP(F470, EXCHANGE_RATE!A:B, 2, FALSE), "Currency not found"))</f>
        <v>3</v>
      </c>
      <c r="K470" s="74">
        <f t="shared" si="47"/>
        <v>3</v>
      </c>
      <c r="L470" s="14">
        <f>IF(C470="MTS", B470, B470 * IFERROR(VLOOKUP(C470, 'QTY_CONVERSIONS '!A:B, 2, FALSE), "Units not found"))</f>
        <v>18</v>
      </c>
      <c r="M470" s="75">
        <f t="shared" si="46"/>
        <v>54000</v>
      </c>
      <c r="N470" t="str">
        <f>IFERROR(VLOOKUP(D470, Product_Category!A:B, 2, FALSE), "Uncategorized")</f>
        <v>CMC</v>
      </c>
      <c r="O470" s="76">
        <f t="shared" si="48"/>
        <v>3</v>
      </c>
      <c r="P470" s="76">
        <f t="shared" si="49"/>
        <v>54</v>
      </c>
      <c r="Q470">
        <f t="shared" si="50"/>
        <v>2023</v>
      </c>
      <c r="R470" t="str">
        <f>IFERROR(VLOOKUP(G470,'Importer Name'!A:B, 2, FALSE), "")</f>
        <v>PRACHIN CHEMICAL</v>
      </c>
      <c r="S470" t="str">
        <f>IFERROR(VLOOKUP(H470,'Supplier name '!A:B, 2, FALSE), "")</f>
        <v>ANQIU EAGLE</v>
      </c>
    </row>
    <row r="471" spans="1:19">
      <c r="A471" s="17" t="s">
        <v>18</v>
      </c>
      <c r="B471" s="154">
        <v>18000</v>
      </c>
      <c r="C471" s="155" t="s">
        <v>7</v>
      </c>
      <c r="D471" s="309" t="s">
        <v>19</v>
      </c>
      <c r="E471" s="156">
        <v>2.7</v>
      </c>
      <c r="F471" s="154" t="s">
        <v>9</v>
      </c>
      <c r="G471" s="17" t="s">
        <v>25</v>
      </c>
      <c r="H471" s="17" t="s">
        <v>21</v>
      </c>
      <c r="I471" s="30" t="str">
        <f t="shared" si="51"/>
        <v>Mar</v>
      </c>
      <c r="J471" s="74">
        <f>IF(F471="USD", E471, E471 * IFERROR(VLOOKUP(F471, EXCHANGE_RATE!A:B, 2, FALSE), "Currency not found"))</f>
        <v>2.7</v>
      </c>
      <c r="K471" s="74">
        <f t="shared" si="47"/>
        <v>2.7</v>
      </c>
      <c r="L471" s="14">
        <f>IF(C471="MTS", B471, B471 * IFERROR(VLOOKUP(C471, 'QTY_CONVERSIONS '!A:B, 2, FALSE), "Units not found"))</f>
        <v>18</v>
      </c>
      <c r="M471" s="75">
        <f t="shared" si="46"/>
        <v>48600</v>
      </c>
      <c r="N471" t="str">
        <f>IFERROR(VLOOKUP(D471, Product_Category!A:B, 2, FALSE), "Uncategorized")</f>
        <v>CMC</v>
      </c>
      <c r="O471" s="76">
        <f t="shared" si="48"/>
        <v>2.7</v>
      </c>
      <c r="P471" s="76">
        <f t="shared" si="49"/>
        <v>48.6</v>
      </c>
      <c r="Q471">
        <f t="shared" si="50"/>
        <v>2023</v>
      </c>
      <c r="R471" t="str">
        <f>IFERROR(VLOOKUP(G471,'Importer Name'!A:B, 2, FALSE), "")</f>
        <v>PRACHIN CHEMICAL</v>
      </c>
      <c r="S471" t="str">
        <f>IFERROR(VLOOKUP(H471,'Supplier name '!A:B, 2, FALSE), "")</f>
        <v>ANQIU EAGLE</v>
      </c>
    </row>
    <row r="472" spans="1:19">
      <c r="A472" s="17" t="s">
        <v>18</v>
      </c>
      <c r="B472" s="154">
        <v>18000</v>
      </c>
      <c r="C472" s="155" t="s">
        <v>7</v>
      </c>
      <c r="D472" s="309" t="s">
        <v>19</v>
      </c>
      <c r="E472" s="156">
        <v>2.7</v>
      </c>
      <c r="F472" s="154" t="s">
        <v>9</v>
      </c>
      <c r="G472" s="17" t="s">
        <v>25</v>
      </c>
      <c r="H472" s="17" t="s">
        <v>21</v>
      </c>
      <c r="I472" s="30" t="str">
        <f t="shared" si="51"/>
        <v>Mar</v>
      </c>
      <c r="J472" s="74">
        <f>IF(F472="USD", E472, E472 * IFERROR(VLOOKUP(F472, EXCHANGE_RATE!A:B, 2, FALSE), "Currency not found"))</f>
        <v>2.7</v>
      </c>
      <c r="K472" s="74">
        <f t="shared" si="47"/>
        <v>2.7</v>
      </c>
      <c r="L472" s="14">
        <f>IF(C472="MTS", B472, B472 * IFERROR(VLOOKUP(C472, 'QTY_CONVERSIONS '!A:B, 2, FALSE), "Units not found"))</f>
        <v>18</v>
      </c>
      <c r="M472" s="75">
        <f t="shared" si="46"/>
        <v>48600</v>
      </c>
      <c r="N472" t="str">
        <f>IFERROR(VLOOKUP(D472, Product_Category!A:B, 2, FALSE), "Uncategorized")</f>
        <v>CMC</v>
      </c>
      <c r="O472" s="76">
        <f t="shared" si="48"/>
        <v>2.7</v>
      </c>
      <c r="P472" s="76">
        <f t="shared" si="49"/>
        <v>48.6</v>
      </c>
      <c r="Q472">
        <f t="shared" si="50"/>
        <v>2023</v>
      </c>
      <c r="R472" t="str">
        <f>IFERROR(VLOOKUP(G472,'Importer Name'!A:B, 2, FALSE), "")</f>
        <v>PRACHIN CHEMICAL</v>
      </c>
      <c r="S472" t="str">
        <f>IFERROR(VLOOKUP(H472,'Supplier name '!A:B, 2, FALSE), "")</f>
        <v>ANQIU EAGLE</v>
      </c>
    </row>
    <row r="473" spans="1:19">
      <c r="A473" s="17" t="s">
        <v>18</v>
      </c>
      <c r="B473" s="154">
        <v>15000</v>
      </c>
      <c r="C473" s="155" t="s">
        <v>7</v>
      </c>
      <c r="D473" s="309" t="s">
        <v>19</v>
      </c>
      <c r="E473" s="156">
        <v>3.58</v>
      </c>
      <c r="F473" s="154" t="s">
        <v>9</v>
      </c>
      <c r="G473" s="17" t="s">
        <v>212</v>
      </c>
      <c r="H473" s="17" t="s">
        <v>27</v>
      </c>
      <c r="I473" s="30" t="str">
        <f t="shared" si="51"/>
        <v>Mar</v>
      </c>
      <c r="J473" s="74">
        <f>IF(F473="USD", E473, E473 * IFERROR(VLOOKUP(F473, EXCHANGE_RATE!A:B, 2, FALSE), "Currency not found"))</f>
        <v>3.58</v>
      </c>
      <c r="K473" s="74">
        <f t="shared" si="47"/>
        <v>3.58</v>
      </c>
      <c r="L473" s="14">
        <f>IF(C473="MTS", B473, B473 * IFERROR(VLOOKUP(C473, 'QTY_CONVERSIONS '!A:B, 2, FALSE), "Units not found"))</f>
        <v>15</v>
      </c>
      <c r="M473" s="75">
        <f t="shared" si="46"/>
        <v>53700</v>
      </c>
      <c r="N473" t="str">
        <f>IFERROR(VLOOKUP(D473, Product_Category!A:B, 2, FALSE), "Uncategorized")</f>
        <v>CMC</v>
      </c>
      <c r="O473" s="76">
        <f t="shared" si="48"/>
        <v>3.58</v>
      </c>
      <c r="P473" s="76">
        <f t="shared" si="49"/>
        <v>53.7</v>
      </c>
      <c r="Q473">
        <f t="shared" si="50"/>
        <v>2023</v>
      </c>
      <c r="R473" t="str">
        <f>IFERROR(VLOOKUP(G473,'Importer Name'!A:B, 2, FALSE), "")</f>
        <v>AARTI ENTERPRISES</v>
      </c>
      <c r="S473" t="str">
        <f>IFERROR(VLOOKUP(H473,'Supplier name '!A:B, 2, FALSE), "")</f>
        <v>CHANGSHU WEALTHY</v>
      </c>
    </row>
    <row r="474" spans="1:19">
      <c r="A474" s="17" t="s">
        <v>18</v>
      </c>
      <c r="B474" s="154">
        <v>4000</v>
      </c>
      <c r="C474" s="155" t="s">
        <v>7</v>
      </c>
      <c r="D474" s="309" t="s">
        <v>19</v>
      </c>
      <c r="E474" s="156">
        <v>3.1</v>
      </c>
      <c r="F474" s="154" t="s">
        <v>9</v>
      </c>
      <c r="G474" s="17" t="s">
        <v>315</v>
      </c>
      <c r="H474" s="17" t="s">
        <v>27</v>
      </c>
      <c r="I474" s="30" t="str">
        <f t="shared" si="51"/>
        <v>Mar</v>
      </c>
      <c r="J474" s="74">
        <f>IF(F474="USD", E474, E474 * IFERROR(VLOOKUP(F474, EXCHANGE_RATE!A:B, 2, FALSE), "Currency not found"))</f>
        <v>3.1</v>
      </c>
      <c r="K474" s="74">
        <f t="shared" si="47"/>
        <v>3.1</v>
      </c>
      <c r="L474" s="14">
        <f>IF(C474="MTS", B474, B474 * IFERROR(VLOOKUP(C474, 'QTY_CONVERSIONS '!A:B, 2, FALSE), "Units not found"))</f>
        <v>4</v>
      </c>
      <c r="M474" s="75">
        <f t="shared" si="46"/>
        <v>12400</v>
      </c>
      <c r="N474" t="str">
        <f>IFERROR(VLOOKUP(D474, Product_Category!A:B, 2, FALSE), "Uncategorized")</f>
        <v>CMC</v>
      </c>
      <c r="O474" s="76">
        <f t="shared" si="48"/>
        <v>3.1</v>
      </c>
      <c r="P474" s="76">
        <f t="shared" si="49"/>
        <v>12.4</v>
      </c>
      <c r="Q474">
        <f t="shared" si="50"/>
        <v>2023</v>
      </c>
      <c r="R474" t="str">
        <f>IFERROR(VLOOKUP(G474,'Importer Name'!A:B, 2, FALSE), "")</f>
        <v>K N IMPEX</v>
      </c>
      <c r="S474" t="str">
        <f>IFERROR(VLOOKUP(H474,'Supplier name '!A:B, 2, FALSE), "")</f>
        <v>CHANGSHU WEALTHY</v>
      </c>
    </row>
    <row r="475" spans="1:19">
      <c r="A475" s="17" t="s">
        <v>18</v>
      </c>
      <c r="B475" s="154">
        <v>3500</v>
      </c>
      <c r="C475" s="155" t="s">
        <v>7</v>
      </c>
      <c r="D475" s="309" t="s">
        <v>19</v>
      </c>
      <c r="E475" s="156">
        <v>3.05</v>
      </c>
      <c r="F475" s="154" t="s">
        <v>9</v>
      </c>
      <c r="G475" s="17" t="s">
        <v>315</v>
      </c>
      <c r="H475" s="17" t="s">
        <v>27</v>
      </c>
      <c r="I475" s="30" t="str">
        <f t="shared" si="51"/>
        <v>Mar</v>
      </c>
      <c r="J475" s="74">
        <f>IF(F475="USD", E475, E475 * IFERROR(VLOOKUP(F475, EXCHANGE_RATE!A:B, 2, FALSE), "Currency not found"))</f>
        <v>3.05</v>
      </c>
      <c r="K475" s="74">
        <f t="shared" si="47"/>
        <v>3.05</v>
      </c>
      <c r="L475" s="14">
        <f>IF(C475="MTS", B475, B475 * IFERROR(VLOOKUP(C475, 'QTY_CONVERSIONS '!A:B, 2, FALSE), "Units not found"))</f>
        <v>3.5</v>
      </c>
      <c r="M475" s="75">
        <f t="shared" si="46"/>
        <v>10675</v>
      </c>
      <c r="N475" t="str">
        <f>IFERROR(VLOOKUP(D475, Product_Category!A:B, 2, FALSE), "Uncategorized")</f>
        <v>CMC</v>
      </c>
      <c r="O475" s="76">
        <f t="shared" si="48"/>
        <v>3.05</v>
      </c>
      <c r="P475" s="76">
        <f t="shared" si="49"/>
        <v>10.674999999999999</v>
      </c>
      <c r="Q475">
        <f t="shared" si="50"/>
        <v>2023</v>
      </c>
      <c r="R475" t="str">
        <f>IFERROR(VLOOKUP(G475,'Importer Name'!A:B, 2, FALSE), "")</f>
        <v>K N IMPEX</v>
      </c>
      <c r="S475" t="str">
        <f>IFERROR(VLOOKUP(H475,'Supplier name '!A:B, 2, FALSE), "")</f>
        <v>CHANGSHU WEALTHY</v>
      </c>
    </row>
    <row r="476" spans="1:19">
      <c r="A476" s="17" t="s">
        <v>18</v>
      </c>
      <c r="B476" s="154">
        <v>2000</v>
      </c>
      <c r="C476" s="155" t="s">
        <v>7</v>
      </c>
      <c r="D476" s="309" t="s">
        <v>19</v>
      </c>
      <c r="E476" s="156">
        <v>2.2799999999999998</v>
      </c>
      <c r="F476" s="154" t="s">
        <v>9</v>
      </c>
      <c r="G476" s="17" t="s">
        <v>28</v>
      </c>
      <c r="H476" s="17" t="s">
        <v>27</v>
      </c>
      <c r="I476" s="30" t="str">
        <f t="shared" si="51"/>
        <v>Mar</v>
      </c>
      <c r="J476" s="74">
        <f>IF(F476="USD", E476, E476 * IFERROR(VLOOKUP(F476, EXCHANGE_RATE!A:B, 2, FALSE), "Currency not found"))</f>
        <v>2.2799999999999998</v>
      </c>
      <c r="K476" s="74">
        <f t="shared" si="47"/>
        <v>2.2799999999999998</v>
      </c>
      <c r="L476" s="14">
        <f>IF(C476="MTS", B476, B476 * IFERROR(VLOOKUP(C476, 'QTY_CONVERSIONS '!A:B, 2, FALSE), "Units not found"))</f>
        <v>2</v>
      </c>
      <c r="M476" s="75">
        <f t="shared" si="46"/>
        <v>4560</v>
      </c>
      <c r="N476" t="str">
        <f>IFERROR(VLOOKUP(D476, Product_Category!A:B, 2, FALSE), "Uncategorized")</f>
        <v>CMC</v>
      </c>
      <c r="O476" s="76">
        <f t="shared" si="48"/>
        <v>2.2799999999999998</v>
      </c>
      <c r="P476" s="76">
        <f t="shared" si="49"/>
        <v>4.5599999999999996</v>
      </c>
      <c r="Q476">
        <f t="shared" si="50"/>
        <v>2023</v>
      </c>
      <c r="R476" t="str">
        <f>IFERROR(VLOOKUP(G476,'Importer Name'!A:B, 2, FALSE), "")</f>
        <v>DAFFODIL PHARMA</v>
      </c>
      <c r="S476" t="str">
        <f>IFERROR(VLOOKUP(H476,'Supplier name '!A:B, 2, FALSE), "")</f>
        <v>CHANGSHU WEALTHY</v>
      </c>
    </row>
    <row r="477" spans="1:19">
      <c r="A477" s="17" t="s">
        <v>18</v>
      </c>
      <c r="B477" s="154">
        <v>8000</v>
      </c>
      <c r="C477" s="155" t="s">
        <v>7</v>
      </c>
      <c r="D477" s="309" t="s">
        <v>19</v>
      </c>
      <c r="E477" s="156">
        <v>2.2799999999999998</v>
      </c>
      <c r="F477" s="154" t="s">
        <v>9</v>
      </c>
      <c r="G477" s="17" t="s">
        <v>28</v>
      </c>
      <c r="H477" s="17" t="s">
        <v>27</v>
      </c>
      <c r="I477" s="30" t="str">
        <f t="shared" si="51"/>
        <v>Mar</v>
      </c>
      <c r="J477" s="74">
        <f>IF(F477="USD", E477, E477 * IFERROR(VLOOKUP(F477, EXCHANGE_RATE!A:B, 2, FALSE), "Currency not found"))</f>
        <v>2.2799999999999998</v>
      </c>
      <c r="K477" s="74">
        <f t="shared" si="47"/>
        <v>2.2799999999999998</v>
      </c>
      <c r="L477" s="14">
        <f>IF(C477="MTS", B477, B477 * IFERROR(VLOOKUP(C477, 'QTY_CONVERSIONS '!A:B, 2, FALSE), "Units not found"))</f>
        <v>8</v>
      </c>
      <c r="M477" s="75">
        <f t="shared" si="46"/>
        <v>18240</v>
      </c>
      <c r="N477" t="str">
        <f>IFERROR(VLOOKUP(D477, Product_Category!A:B, 2, FALSE), "Uncategorized")</f>
        <v>CMC</v>
      </c>
      <c r="O477" s="76">
        <f t="shared" si="48"/>
        <v>2.2799999999999998</v>
      </c>
      <c r="P477" s="76">
        <f t="shared" si="49"/>
        <v>18.239999999999998</v>
      </c>
      <c r="Q477">
        <f t="shared" si="50"/>
        <v>2023</v>
      </c>
      <c r="R477" t="str">
        <f>IFERROR(VLOOKUP(G477,'Importer Name'!A:B, 2, FALSE), "")</f>
        <v>DAFFODIL PHARMA</v>
      </c>
      <c r="S477" t="str">
        <f>IFERROR(VLOOKUP(H477,'Supplier name '!A:B, 2, FALSE), "")</f>
        <v>CHANGSHU WEALTHY</v>
      </c>
    </row>
    <row r="478" spans="1:19">
      <c r="A478" s="17" t="s">
        <v>18</v>
      </c>
      <c r="B478" s="154">
        <v>5000</v>
      </c>
      <c r="C478" s="155" t="s">
        <v>7</v>
      </c>
      <c r="D478" s="309" t="s">
        <v>19</v>
      </c>
      <c r="E478" s="156">
        <v>2.4300000000000002</v>
      </c>
      <c r="F478" s="154" t="s">
        <v>9</v>
      </c>
      <c r="G478" s="17" t="s">
        <v>28</v>
      </c>
      <c r="H478" s="17" t="s">
        <v>27</v>
      </c>
      <c r="I478" s="30" t="str">
        <f t="shared" si="51"/>
        <v>Mar</v>
      </c>
      <c r="J478" s="74">
        <f>IF(F478="USD", E478, E478 * IFERROR(VLOOKUP(F478, EXCHANGE_RATE!A:B, 2, FALSE), "Currency not found"))</f>
        <v>2.4300000000000002</v>
      </c>
      <c r="K478" s="74">
        <f t="shared" si="47"/>
        <v>2.4300000000000002</v>
      </c>
      <c r="L478" s="14">
        <f>IF(C478="MTS", B478, B478 * IFERROR(VLOOKUP(C478, 'QTY_CONVERSIONS '!A:B, 2, FALSE), "Units not found"))</f>
        <v>5</v>
      </c>
      <c r="M478" s="75">
        <f t="shared" si="46"/>
        <v>12150</v>
      </c>
      <c r="N478" t="str">
        <f>IFERROR(VLOOKUP(D478, Product_Category!A:B, 2, FALSE), "Uncategorized")</f>
        <v>CMC</v>
      </c>
      <c r="O478" s="76">
        <f t="shared" si="48"/>
        <v>2.4300000000000002</v>
      </c>
      <c r="P478" s="76">
        <f t="shared" si="49"/>
        <v>12.15</v>
      </c>
      <c r="Q478">
        <f t="shared" si="50"/>
        <v>2023</v>
      </c>
      <c r="R478" t="str">
        <f>IFERROR(VLOOKUP(G478,'Importer Name'!A:B, 2, FALSE), "")</f>
        <v>DAFFODIL PHARMA</v>
      </c>
      <c r="S478" t="str">
        <f>IFERROR(VLOOKUP(H478,'Supplier name '!A:B, 2, FALSE), "")</f>
        <v>CHANGSHU WEALTHY</v>
      </c>
    </row>
    <row r="479" spans="1:19">
      <c r="A479" s="17" t="s">
        <v>18</v>
      </c>
      <c r="B479" s="154">
        <v>2000</v>
      </c>
      <c r="C479" s="155" t="s">
        <v>7</v>
      </c>
      <c r="D479" s="309" t="s">
        <v>19</v>
      </c>
      <c r="E479" s="156">
        <v>3.28</v>
      </c>
      <c r="F479" s="154" t="s">
        <v>9</v>
      </c>
      <c r="G479" s="17" t="s">
        <v>28</v>
      </c>
      <c r="H479" s="17" t="s">
        <v>27</v>
      </c>
      <c r="I479" s="30" t="str">
        <f t="shared" si="51"/>
        <v>Mar</v>
      </c>
      <c r="J479" s="74">
        <f>IF(F479="USD", E479, E479 * IFERROR(VLOOKUP(F479, EXCHANGE_RATE!A:B, 2, FALSE), "Currency not found"))</f>
        <v>3.28</v>
      </c>
      <c r="K479" s="74">
        <f t="shared" si="47"/>
        <v>3.28</v>
      </c>
      <c r="L479" s="14">
        <f>IF(C479="MTS", B479, B479 * IFERROR(VLOOKUP(C479, 'QTY_CONVERSIONS '!A:B, 2, FALSE), "Units not found"))</f>
        <v>2</v>
      </c>
      <c r="M479" s="75">
        <f t="shared" si="46"/>
        <v>6560</v>
      </c>
      <c r="N479" t="str">
        <f>IFERROR(VLOOKUP(D479, Product_Category!A:B, 2, FALSE), "Uncategorized")</f>
        <v>CMC</v>
      </c>
      <c r="O479" s="76">
        <f t="shared" si="48"/>
        <v>3.28</v>
      </c>
      <c r="P479" s="76">
        <f t="shared" si="49"/>
        <v>6.56</v>
      </c>
      <c r="Q479">
        <f t="shared" si="50"/>
        <v>2023</v>
      </c>
      <c r="R479" t="str">
        <f>IFERROR(VLOOKUP(G479,'Importer Name'!A:B, 2, FALSE), "")</f>
        <v>DAFFODIL PHARMA</v>
      </c>
      <c r="S479" t="str">
        <f>IFERROR(VLOOKUP(H479,'Supplier name '!A:B, 2, FALSE), "")</f>
        <v>CHANGSHU WEALTHY</v>
      </c>
    </row>
    <row r="480" spans="1:19">
      <c r="A480" s="17" t="s">
        <v>18</v>
      </c>
      <c r="B480" s="154">
        <v>2000</v>
      </c>
      <c r="C480" s="155" t="s">
        <v>7</v>
      </c>
      <c r="D480" s="309" t="s">
        <v>19</v>
      </c>
      <c r="E480" s="156">
        <v>2.2799999999999998</v>
      </c>
      <c r="F480" s="154" t="s">
        <v>9</v>
      </c>
      <c r="G480" s="17" t="s">
        <v>28</v>
      </c>
      <c r="H480" s="17" t="s">
        <v>27</v>
      </c>
      <c r="I480" s="30" t="str">
        <f t="shared" si="51"/>
        <v>Mar</v>
      </c>
      <c r="J480" s="74">
        <f>IF(F480="USD", E480, E480 * IFERROR(VLOOKUP(F480, EXCHANGE_RATE!A:B, 2, FALSE), "Currency not found"))</f>
        <v>2.2799999999999998</v>
      </c>
      <c r="K480" s="74">
        <f t="shared" si="47"/>
        <v>2.2799999999999998</v>
      </c>
      <c r="L480" s="14">
        <f>IF(C480="MTS", B480, B480 * IFERROR(VLOOKUP(C480, 'QTY_CONVERSIONS '!A:B, 2, FALSE), "Units not found"))</f>
        <v>2</v>
      </c>
      <c r="M480" s="75">
        <f t="shared" si="46"/>
        <v>4560</v>
      </c>
      <c r="N480" t="str">
        <f>IFERROR(VLOOKUP(D480, Product_Category!A:B, 2, FALSE), "Uncategorized")</f>
        <v>CMC</v>
      </c>
      <c r="O480" s="76">
        <f t="shared" si="48"/>
        <v>2.2799999999999998</v>
      </c>
      <c r="P480" s="76">
        <f t="shared" si="49"/>
        <v>4.5599999999999996</v>
      </c>
      <c r="Q480">
        <f t="shared" si="50"/>
        <v>2023</v>
      </c>
      <c r="R480" t="str">
        <f>IFERROR(VLOOKUP(G480,'Importer Name'!A:B, 2, FALSE), "")</f>
        <v>DAFFODIL PHARMA</v>
      </c>
      <c r="S480" t="str">
        <f>IFERROR(VLOOKUP(H480,'Supplier name '!A:B, 2, FALSE), "")</f>
        <v>CHANGSHU WEALTHY</v>
      </c>
    </row>
    <row r="481" spans="1:19">
      <c r="A481" s="17" t="s">
        <v>18</v>
      </c>
      <c r="B481" s="154">
        <v>2000</v>
      </c>
      <c r="C481" s="155" t="s">
        <v>7</v>
      </c>
      <c r="D481" s="309" t="s">
        <v>19</v>
      </c>
      <c r="E481" s="156">
        <v>3.28</v>
      </c>
      <c r="F481" s="154" t="s">
        <v>9</v>
      </c>
      <c r="G481" s="17" t="s">
        <v>28</v>
      </c>
      <c r="H481" s="17" t="s">
        <v>27</v>
      </c>
      <c r="I481" s="30" t="str">
        <f t="shared" si="51"/>
        <v>Mar</v>
      </c>
      <c r="J481" s="74">
        <f>IF(F481="USD", E481, E481 * IFERROR(VLOOKUP(F481, EXCHANGE_RATE!A:B, 2, FALSE), "Currency not found"))</f>
        <v>3.28</v>
      </c>
      <c r="K481" s="74">
        <f t="shared" si="47"/>
        <v>3.28</v>
      </c>
      <c r="L481" s="14">
        <f>IF(C481="MTS", B481, B481 * IFERROR(VLOOKUP(C481, 'QTY_CONVERSIONS '!A:B, 2, FALSE), "Units not found"))</f>
        <v>2</v>
      </c>
      <c r="M481" s="75">
        <f t="shared" si="46"/>
        <v>6560</v>
      </c>
      <c r="N481" t="str">
        <f>IFERROR(VLOOKUP(D481, Product_Category!A:B, 2, FALSE), "Uncategorized")</f>
        <v>CMC</v>
      </c>
      <c r="O481" s="76">
        <f t="shared" si="48"/>
        <v>3.28</v>
      </c>
      <c r="P481" s="76">
        <f t="shared" si="49"/>
        <v>6.56</v>
      </c>
      <c r="Q481">
        <f t="shared" si="50"/>
        <v>2023</v>
      </c>
      <c r="R481" t="str">
        <f>IFERROR(VLOOKUP(G481,'Importer Name'!A:B, 2, FALSE), "")</f>
        <v>DAFFODIL PHARMA</v>
      </c>
      <c r="S481" t="str">
        <f>IFERROR(VLOOKUP(H481,'Supplier name '!A:B, 2, FALSE), "")</f>
        <v>CHANGSHU WEALTHY</v>
      </c>
    </row>
    <row r="482" spans="1:19">
      <c r="A482" s="17" t="s">
        <v>18</v>
      </c>
      <c r="B482" s="154">
        <v>8000</v>
      </c>
      <c r="C482" s="155" t="s">
        <v>7</v>
      </c>
      <c r="D482" s="309" t="s">
        <v>19</v>
      </c>
      <c r="E482" s="156">
        <v>2.2799999999999998</v>
      </c>
      <c r="F482" s="154" t="s">
        <v>9</v>
      </c>
      <c r="G482" s="17" t="s">
        <v>28</v>
      </c>
      <c r="H482" s="17" t="s">
        <v>27</v>
      </c>
      <c r="I482" s="30" t="str">
        <f t="shared" si="51"/>
        <v>Mar</v>
      </c>
      <c r="J482" s="74">
        <f>IF(F482="USD", E482, E482 * IFERROR(VLOOKUP(F482, EXCHANGE_RATE!A:B, 2, FALSE), "Currency not found"))</f>
        <v>2.2799999999999998</v>
      </c>
      <c r="K482" s="74">
        <f t="shared" si="47"/>
        <v>2.2799999999999998</v>
      </c>
      <c r="L482" s="14">
        <f>IF(C482="MTS", B482, B482 * IFERROR(VLOOKUP(C482, 'QTY_CONVERSIONS '!A:B, 2, FALSE), "Units not found"))</f>
        <v>8</v>
      </c>
      <c r="M482" s="75">
        <f t="shared" si="46"/>
        <v>18240</v>
      </c>
      <c r="N482" t="str">
        <f>IFERROR(VLOOKUP(D482, Product_Category!A:B, 2, FALSE), "Uncategorized")</f>
        <v>CMC</v>
      </c>
      <c r="O482" s="76">
        <f t="shared" si="48"/>
        <v>2.2799999999999998</v>
      </c>
      <c r="P482" s="76">
        <f t="shared" si="49"/>
        <v>18.239999999999998</v>
      </c>
      <c r="Q482">
        <f t="shared" si="50"/>
        <v>2023</v>
      </c>
      <c r="R482" t="str">
        <f>IFERROR(VLOOKUP(G482,'Importer Name'!A:B, 2, FALSE), "")</f>
        <v>DAFFODIL PHARMA</v>
      </c>
      <c r="S482" t="str">
        <f>IFERROR(VLOOKUP(H482,'Supplier name '!A:B, 2, FALSE), "")</f>
        <v>CHANGSHU WEALTHY</v>
      </c>
    </row>
    <row r="483" spans="1:19">
      <c r="A483" s="17" t="s">
        <v>18</v>
      </c>
      <c r="B483" s="154">
        <v>5000</v>
      </c>
      <c r="C483" s="155" t="s">
        <v>7</v>
      </c>
      <c r="D483" s="309" t="s">
        <v>19</v>
      </c>
      <c r="E483" s="156">
        <v>2.4300000000000002</v>
      </c>
      <c r="F483" s="154" t="s">
        <v>9</v>
      </c>
      <c r="G483" s="17" t="s">
        <v>28</v>
      </c>
      <c r="H483" s="17" t="s">
        <v>27</v>
      </c>
      <c r="I483" s="30" t="str">
        <f t="shared" si="51"/>
        <v>Mar</v>
      </c>
      <c r="J483" s="74">
        <f>IF(F483="USD", E483, E483 * IFERROR(VLOOKUP(F483, EXCHANGE_RATE!A:B, 2, FALSE), "Currency not found"))</f>
        <v>2.4300000000000002</v>
      </c>
      <c r="K483" s="74">
        <f t="shared" si="47"/>
        <v>2.4300000000000002</v>
      </c>
      <c r="L483" s="14">
        <f>IF(C483="MTS", B483, B483 * IFERROR(VLOOKUP(C483, 'QTY_CONVERSIONS '!A:B, 2, FALSE), "Units not found"))</f>
        <v>5</v>
      </c>
      <c r="M483" s="75">
        <f t="shared" si="46"/>
        <v>12150</v>
      </c>
      <c r="N483" t="str">
        <f>IFERROR(VLOOKUP(D483, Product_Category!A:B, 2, FALSE), "Uncategorized")</f>
        <v>CMC</v>
      </c>
      <c r="O483" s="76">
        <f t="shared" si="48"/>
        <v>2.4300000000000002</v>
      </c>
      <c r="P483" s="76">
        <f t="shared" si="49"/>
        <v>12.15</v>
      </c>
      <c r="Q483">
        <f t="shared" si="50"/>
        <v>2023</v>
      </c>
      <c r="R483" t="str">
        <f>IFERROR(VLOOKUP(G483,'Importer Name'!A:B, 2, FALSE), "")</f>
        <v>DAFFODIL PHARMA</v>
      </c>
      <c r="S483" t="str">
        <f>IFERROR(VLOOKUP(H483,'Supplier name '!A:B, 2, FALSE), "")</f>
        <v>CHANGSHU WEALTHY</v>
      </c>
    </row>
    <row r="484" spans="1:19">
      <c r="A484" s="17" t="s">
        <v>18</v>
      </c>
      <c r="B484" s="154">
        <v>17000</v>
      </c>
      <c r="C484" s="155" t="s">
        <v>7</v>
      </c>
      <c r="D484" s="309" t="s">
        <v>19</v>
      </c>
      <c r="E484" s="156">
        <v>3.34</v>
      </c>
      <c r="F484" s="154" t="s">
        <v>9</v>
      </c>
      <c r="G484" s="17" t="s">
        <v>25</v>
      </c>
      <c r="H484" s="17" t="s">
        <v>27</v>
      </c>
      <c r="I484" s="30" t="str">
        <f t="shared" si="51"/>
        <v>Mar</v>
      </c>
      <c r="J484" s="74">
        <f>IF(F484="USD", E484, E484 * IFERROR(VLOOKUP(F484, EXCHANGE_RATE!A:B, 2, FALSE), "Currency not found"))</f>
        <v>3.34</v>
      </c>
      <c r="K484" s="74">
        <f t="shared" si="47"/>
        <v>3.34</v>
      </c>
      <c r="L484" s="14">
        <f>IF(C484="MTS", B484, B484 * IFERROR(VLOOKUP(C484, 'QTY_CONVERSIONS '!A:B, 2, FALSE), "Units not found"))</f>
        <v>17</v>
      </c>
      <c r="M484" s="75">
        <f t="shared" si="46"/>
        <v>56780</v>
      </c>
      <c r="N484" t="str">
        <f>IFERROR(VLOOKUP(D484, Product_Category!A:B, 2, FALSE), "Uncategorized")</f>
        <v>CMC</v>
      </c>
      <c r="O484" s="76">
        <f t="shared" si="48"/>
        <v>3.34</v>
      </c>
      <c r="P484" s="76">
        <f t="shared" si="49"/>
        <v>56.78</v>
      </c>
      <c r="Q484">
        <f t="shared" si="50"/>
        <v>2023</v>
      </c>
      <c r="R484" t="str">
        <f>IFERROR(VLOOKUP(G484,'Importer Name'!A:B, 2, FALSE), "")</f>
        <v>PRACHIN CHEMICAL</v>
      </c>
      <c r="S484" t="str">
        <f>IFERROR(VLOOKUP(H484,'Supplier name '!A:B, 2, FALSE), "")</f>
        <v>CHANGSHU WEALTHY</v>
      </c>
    </row>
    <row r="485" spans="1:19">
      <c r="A485" s="17" t="s">
        <v>18</v>
      </c>
      <c r="B485" s="154">
        <v>20</v>
      </c>
      <c r="C485" s="155" t="s">
        <v>1647</v>
      </c>
      <c r="D485" s="309" t="s">
        <v>19</v>
      </c>
      <c r="E485" s="156">
        <v>2600</v>
      </c>
      <c r="F485" s="154" t="s">
        <v>9</v>
      </c>
      <c r="G485" s="17" t="s">
        <v>316</v>
      </c>
      <c r="H485" s="17" t="s">
        <v>32</v>
      </c>
      <c r="I485" s="30" t="str">
        <f t="shared" si="51"/>
        <v>Mar</v>
      </c>
      <c r="J485" s="74">
        <f>IF(F485="USD", E485, E485 * IFERROR(VLOOKUP(F485, EXCHANGE_RATE!A:B, 2, FALSE), "Currency not found"))</f>
        <v>2600</v>
      </c>
      <c r="K485" s="74">
        <f t="shared" si="47"/>
        <v>2600</v>
      </c>
      <c r="L485" s="14">
        <f>IF(C485="MTS", B485, B485 * IFERROR(VLOOKUP(C485, 'QTY_CONVERSIONS '!A:B, 2, FALSE), "Units not found"))</f>
        <v>20</v>
      </c>
      <c r="M485" s="75">
        <f t="shared" si="46"/>
        <v>52000</v>
      </c>
      <c r="N485" t="str">
        <f>IFERROR(VLOOKUP(D485, Product_Category!A:B, 2, FALSE), "Uncategorized")</f>
        <v>CMC</v>
      </c>
      <c r="O485" s="76">
        <f t="shared" ref="O485:O487" si="52">K485*1000</f>
        <v>2600000</v>
      </c>
      <c r="P485" s="76">
        <f t="shared" si="49"/>
        <v>52000000</v>
      </c>
      <c r="Q485">
        <f t="shared" si="50"/>
        <v>2023</v>
      </c>
      <c r="R485" t="str">
        <f>IFERROR(VLOOKUP(G485,'Importer Name'!A:B, 2, FALSE), "")</f>
        <v>MERIDIAN POLY</v>
      </c>
      <c r="S485" t="str">
        <f>IFERROR(VLOOKUP(H485,'Supplier name '!A:B, 2, FALSE), "")</f>
        <v>CHONGQING LIHONG</v>
      </c>
    </row>
    <row r="486" spans="1:19">
      <c r="A486" s="17" t="s">
        <v>18</v>
      </c>
      <c r="B486" s="154">
        <v>36</v>
      </c>
      <c r="C486" s="155" t="s">
        <v>1647</v>
      </c>
      <c r="D486" s="309" t="s">
        <v>19</v>
      </c>
      <c r="E486" s="156">
        <v>3190</v>
      </c>
      <c r="F486" s="154" t="s">
        <v>9</v>
      </c>
      <c r="G486" s="17" t="s">
        <v>316</v>
      </c>
      <c r="H486" s="17" t="s">
        <v>32</v>
      </c>
      <c r="I486" s="30" t="str">
        <f t="shared" si="51"/>
        <v>Mar</v>
      </c>
      <c r="J486" s="74">
        <f>IF(F486="USD", E486, E486 * IFERROR(VLOOKUP(F486, EXCHANGE_RATE!A:B, 2, FALSE), "Currency not found"))</f>
        <v>3190</v>
      </c>
      <c r="K486" s="74">
        <f t="shared" si="47"/>
        <v>3190</v>
      </c>
      <c r="L486" s="14">
        <f>IF(C486="MTS", B486, B486 * IFERROR(VLOOKUP(C486, 'QTY_CONVERSIONS '!A:B, 2, FALSE), "Units not found"))</f>
        <v>36</v>
      </c>
      <c r="M486" s="75">
        <f t="shared" si="46"/>
        <v>114840</v>
      </c>
      <c r="N486" t="str">
        <f>IFERROR(VLOOKUP(D486, Product_Category!A:B, 2, FALSE), "Uncategorized")</f>
        <v>CMC</v>
      </c>
      <c r="O486" s="76">
        <f t="shared" si="52"/>
        <v>3190000</v>
      </c>
      <c r="P486" s="76">
        <f t="shared" si="49"/>
        <v>114840000</v>
      </c>
      <c r="Q486">
        <f t="shared" si="50"/>
        <v>2023</v>
      </c>
      <c r="R486" t="str">
        <f>IFERROR(VLOOKUP(G486,'Importer Name'!A:B, 2, FALSE), "")</f>
        <v>MERIDIAN POLY</v>
      </c>
      <c r="S486" t="str">
        <f>IFERROR(VLOOKUP(H486,'Supplier name '!A:B, 2, FALSE), "")</f>
        <v>CHONGQING LIHONG</v>
      </c>
    </row>
    <row r="487" spans="1:19">
      <c r="A487" s="17" t="s">
        <v>18</v>
      </c>
      <c r="B487" s="154">
        <v>20</v>
      </c>
      <c r="C487" s="155" t="s">
        <v>1647</v>
      </c>
      <c r="D487" s="309" t="s">
        <v>19</v>
      </c>
      <c r="E487" s="156">
        <v>2580</v>
      </c>
      <c r="F487" s="154" t="s">
        <v>9</v>
      </c>
      <c r="G487" s="17" t="s">
        <v>316</v>
      </c>
      <c r="H487" s="17" t="s">
        <v>32</v>
      </c>
      <c r="I487" s="30" t="str">
        <f t="shared" si="51"/>
        <v>Mar</v>
      </c>
      <c r="J487" s="74">
        <f>IF(F487="USD", E487, E487 * IFERROR(VLOOKUP(F487, EXCHANGE_RATE!A:B, 2, FALSE), "Currency not found"))</f>
        <v>2580</v>
      </c>
      <c r="K487" s="74">
        <f t="shared" si="47"/>
        <v>2580</v>
      </c>
      <c r="L487" s="14">
        <f>IF(C487="MTS", B487, B487 * IFERROR(VLOOKUP(C487, 'QTY_CONVERSIONS '!A:B, 2, FALSE), "Units not found"))</f>
        <v>20</v>
      </c>
      <c r="M487" s="75">
        <f t="shared" si="46"/>
        <v>51600</v>
      </c>
      <c r="N487" t="str">
        <f>IFERROR(VLOOKUP(D487, Product_Category!A:B, 2, FALSE), "Uncategorized")</f>
        <v>CMC</v>
      </c>
      <c r="O487" s="76">
        <f t="shared" si="52"/>
        <v>2580000</v>
      </c>
      <c r="P487" s="76">
        <f t="shared" si="49"/>
        <v>51600000</v>
      </c>
      <c r="Q487">
        <f t="shared" si="50"/>
        <v>2023</v>
      </c>
      <c r="R487" t="str">
        <f>IFERROR(VLOOKUP(G487,'Importer Name'!A:B, 2, FALSE), "")</f>
        <v>MERIDIAN POLY</v>
      </c>
      <c r="S487" t="str">
        <f>IFERROR(VLOOKUP(H487,'Supplier name '!A:B, 2, FALSE), "")</f>
        <v>CHONGQING LIHONG</v>
      </c>
    </row>
    <row r="488" spans="1:19">
      <c r="A488" s="17" t="s">
        <v>18</v>
      </c>
      <c r="B488" s="154">
        <v>1000</v>
      </c>
      <c r="C488" s="155" t="s">
        <v>7</v>
      </c>
      <c r="D488" s="309" t="s">
        <v>19</v>
      </c>
      <c r="E488" s="156">
        <v>35.200000000000003</v>
      </c>
      <c r="F488" s="154" t="s">
        <v>1838</v>
      </c>
      <c r="G488" s="17" t="s">
        <v>34</v>
      </c>
      <c r="H488" s="17" t="s">
        <v>32</v>
      </c>
      <c r="I488" s="30" t="str">
        <f t="shared" si="51"/>
        <v>Mar</v>
      </c>
      <c r="J488" s="74">
        <f>IF(F488="USD", E488, E488 * IFERROR(VLOOKUP(F488, EXCHANGE_RATE!A:B, 2, FALSE), "Currency not found"))</f>
        <v>4.9280000000000008</v>
      </c>
      <c r="K488" s="74">
        <f t="shared" si="47"/>
        <v>4.93</v>
      </c>
      <c r="L488" s="14">
        <f>IF(C488="MTS", B488, B488 * IFERROR(VLOOKUP(C488, 'QTY_CONVERSIONS '!A:B, 2, FALSE), "Units not found"))</f>
        <v>1</v>
      </c>
      <c r="M488" s="75">
        <f t="shared" si="46"/>
        <v>4930</v>
      </c>
      <c r="N488" t="str">
        <f>IFERROR(VLOOKUP(D488, Product_Category!A:B, 2, FALSE), "Uncategorized")</f>
        <v>CMC</v>
      </c>
      <c r="O488" s="76">
        <f t="shared" si="48"/>
        <v>4.93</v>
      </c>
      <c r="P488" s="76">
        <f t="shared" si="49"/>
        <v>4.93</v>
      </c>
      <c r="Q488">
        <f t="shared" si="50"/>
        <v>2023</v>
      </c>
      <c r="R488" t="str">
        <f>IFERROR(VLOOKUP(G488,'Importer Name'!A:B, 2, FALSE), "")</f>
        <v>COLGATE-PALMOLIVE</v>
      </c>
      <c r="S488" t="str">
        <f>IFERROR(VLOOKUP(H488,'Supplier name '!A:B, 2, FALSE), "")</f>
        <v>CHONGQING LIHONG</v>
      </c>
    </row>
    <row r="489" spans="1:19">
      <c r="A489" s="17" t="s">
        <v>18</v>
      </c>
      <c r="B489" s="154">
        <v>18000</v>
      </c>
      <c r="C489" s="155" t="s">
        <v>7</v>
      </c>
      <c r="D489" s="309" t="s">
        <v>19</v>
      </c>
      <c r="E489" s="156">
        <v>23.6</v>
      </c>
      <c r="F489" s="154" t="s">
        <v>1838</v>
      </c>
      <c r="G489" s="17" t="s">
        <v>34</v>
      </c>
      <c r="H489" s="17" t="s">
        <v>32</v>
      </c>
      <c r="I489" s="30" t="str">
        <f t="shared" si="51"/>
        <v>Mar</v>
      </c>
      <c r="J489" s="74">
        <f>IF(F489="USD", E489, E489 * IFERROR(VLOOKUP(F489, EXCHANGE_RATE!A:B, 2, FALSE), "Currency not found"))</f>
        <v>3.3040000000000007</v>
      </c>
      <c r="K489" s="74">
        <f t="shared" si="47"/>
        <v>3.3099999999999996</v>
      </c>
      <c r="L489" s="14">
        <f>IF(C489="MTS", B489, B489 * IFERROR(VLOOKUP(C489, 'QTY_CONVERSIONS '!A:B, 2, FALSE), "Units not found"))</f>
        <v>18</v>
      </c>
      <c r="M489" s="75">
        <f t="shared" si="46"/>
        <v>59579.999999999993</v>
      </c>
      <c r="N489" t="str">
        <f>IFERROR(VLOOKUP(D489, Product_Category!A:B, 2, FALSE), "Uncategorized")</f>
        <v>CMC</v>
      </c>
      <c r="O489" s="76">
        <f t="shared" si="48"/>
        <v>3.3099999999999996</v>
      </c>
      <c r="P489" s="76">
        <f t="shared" si="49"/>
        <v>59.579999999999991</v>
      </c>
      <c r="Q489">
        <f t="shared" si="50"/>
        <v>2023</v>
      </c>
      <c r="R489" t="str">
        <f>IFERROR(VLOOKUP(G489,'Importer Name'!A:B, 2, FALSE), "")</f>
        <v>COLGATE-PALMOLIVE</v>
      </c>
      <c r="S489" t="str">
        <f>IFERROR(VLOOKUP(H489,'Supplier name '!A:B, 2, FALSE), "")</f>
        <v>CHONGQING LIHONG</v>
      </c>
    </row>
    <row r="490" spans="1:19">
      <c r="A490" s="17" t="s">
        <v>18</v>
      </c>
      <c r="B490" s="154">
        <v>18000</v>
      </c>
      <c r="C490" s="155" t="s">
        <v>7</v>
      </c>
      <c r="D490" s="309" t="s">
        <v>19</v>
      </c>
      <c r="E490" s="156">
        <v>22.7</v>
      </c>
      <c r="F490" s="154" t="s">
        <v>1838</v>
      </c>
      <c r="G490" s="17" t="s">
        <v>34</v>
      </c>
      <c r="H490" s="17" t="s">
        <v>32</v>
      </c>
      <c r="I490" s="30" t="str">
        <f t="shared" si="51"/>
        <v>Mar</v>
      </c>
      <c r="J490" s="74">
        <f>IF(F490="USD", E490, E490 * IFERROR(VLOOKUP(F490, EXCHANGE_RATE!A:B, 2, FALSE), "Currency not found"))</f>
        <v>3.1780000000000004</v>
      </c>
      <c r="K490" s="74">
        <f t="shared" si="47"/>
        <v>3.1799999999999997</v>
      </c>
      <c r="L490" s="14">
        <f>IF(C490="MTS", B490, B490 * IFERROR(VLOOKUP(C490, 'QTY_CONVERSIONS '!A:B, 2, FALSE), "Units not found"))</f>
        <v>18</v>
      </c>
      <c r="M490" s="75">
        <f t="shared" si="46"/>
        <v>57239.999999999993</v>
      </c>
      <c r="N490" t="str">
        <f>IFERROR(VLOOKUP(D490, Product_Category!A:B, 2, FALSE), "Uncategorized")</f>
        <v>CMC</v>
      </c>
      <c r="O490" s="76">
        <f t="shared" si="48"/>
        <v>3.1799999999999997</v>
      </c>
      <c r="P490" s="76">
        <f t="shared" si="49"/>
        <v>57.239999999999995</v>
      </c>
      <c r="Q490">
        <f t="shared" si="50"/>
        <v>2023</v>
      </c>
      <c r="R490" t="str">
        <f>IFERROR(VLOOKUP(G490,'Importer Name'!A:B, 2, FALSE), "")</f>
        <v>COLGATE-PALMOLIVE</v>
      </c>
      <c r="S490" t="str">
        <f>IFERROR(VLOOKUP(H490,'Supplier name '!A:B, 2, FALSE), "")</f>
        <v>CHONGQING LIHONG</v>
      </c>
    </row>
    <row r="491" spans="1:19">
      <c r="A491" s="17" t="s">
        <v>18</v>
      </c>
      <c r="B491" s="154">
        <v>1000</v>
      </c>
      <c r="C491" s="155" t="s">
        <v>7</v>
      </c>
      <c r="D491" s="309" t="s">
        <v>19</v>
      </c>
      <c r="E491" s="156">
        <v>2.8</v>
      </c>
      <c r="F491" s="154" t="s">
        <v>9</v>
      </c>
      <c r="G491" s="17" t="s">
        <v>317</v>
      </c>
      <c r="H491" s="17" t="s">
        <v>110</v>
      </c>
      <c r="I491" s="30" t="str">
        <f t="shared" si="51"/>
        <v>Mar</v>
      </c>
      <c r="J491" s="74">
        <f>IF(F491="USD", E491, E491 * IFERROR(VLOOKUP(F491, EXCHANGE_RATE!A:B, 2, FALSE), "Currency not found"))</f>
        <v>2.8</v>
      </c>
      <c r="K491" s="74">
        <f t="shared" si="47"/>
        <v>2.8</v>
      </c>
      <c r="L491" s="14">
        <f>IF(C491="MTS", B491, B491 * IFERROR(VLOOKUP(C491, 'QTY_CONVERSIONS '!A:B, 2, FALSE), "Units not found"))</f>
        <v>1</v>
      </c>
      <c r="M491" s="75">
        <f t="shared" si="46"/>
        <v>2800</v>
      </c>
      <c r="N491" t="str">
        <f>IFERROR(VLOOKUP(D491, Product_Category!A:B, 2, FALSE), "Uncategorized")</f>
        <v>CMC</v>
      </c>
      <c r="O491" s="76">
        <f t="shared" si="48"/>
        <v>2.8</v>
      </c>
      <c r="P491" s="76">
        <f t="shared" si="49"/>
        <v>2.8</v>
      </c>
      <c r="Q491">
        <f t="shared" si="50"/>
        <v>2023</v>
      </c>
      <c r="R491" t="str">
        <f>IFERROR(VLOOKUP(G491,'Importer Name'!A:B, 2, FALSE), "")</f>
        <v>VIMAL INDUSTRIES</v>
      </c>
      <c r="S491" t="str">
        <f>IFERROR(VLOOKUP(H491,'Supplier name '!A:B, 2, FALSE), "")</f>
        <v>DUPONT NUTRITION</v>
      </c>
    </row>
    <row r="492" spans="1:19">
      <c r="A492" s="17" t="s">
        <v>18</v>
      </c>
      <c r="B492" s="154">
        <v>1000</v>
      </c>
      <c r="C492" s="155" t="s">
        <v>7</v>
      </c>
      <c r="D492" s="309" t="s">
        <v>19</v>
      </c>
      <c r="E492" s="156">
        <v>3.8</v>
      </c>
      <c r="F492" s="154" t="s">
        <v>9</v>
      </c>
      <c r="G492" s="17" t="s">
        <v>38</v>
      </c>
      <c r="H492" s="17" t="s">
        <v>39</v>
      </c>
      <c r="I492" s="30" t="str">
        <f t="shared" si="51"/>
        <v>Mar</v>
      </c>
      <c r="J492" s="74">
        <f>IF(F492="USD", E492, E492 * IFERROR(VLOOKUP(F492, EXCHANGE_RATE!A:B, 2, FALSE), "Currency not found"))</f>
        <v>3.8</v>
      </c>
      <c r="K492" s="74">
        <f t="shared" si="47"/>
        <v>3.8</v>
      </c>
      <c r="L492" s="14">
        <f>IF(C492="MTS", B492, B492 * IFERROR(VLOOKUP(C492, 'QTY_CONVERSIONS '!A:B, 2, FALSE), "Units not found"))</f>
        <v>1</v>
      </c>
      <c r="M492" s="75">
        <f t="shared" si="46"/>
        <v>3800</v>
      </c>
      <c r="N492" t="str">
        <f>IFERROR(VLOOKUP(D492, Product_Category!A:B, 2, FALSE), "Uncategorized")</f>
        <v>CMC</v>
      </c>
      <c r="O492" s="76">
        <f t="shared" si="48"/>
        <v>3.8</v>
      </c>
      <c r="P492" s="76">
        <f t="shared" si="49"/>
        <v>3.8</v>
      </c>
      <c r="Q492">
        <f t="shared" si="50"/>
        <v>2023</v>
      </c>
      <c r="R492" t="str">
        <f>IFERROR(VLOOKUP(G492,'Importer Name'!A:B, 2, FALSE), "")</f>
        <v>BABA ENTERPRISES</v>
      </c>
      <c r="S492" t="str">
        <f>IFERROR(VLOOKUP(H492,'Supplier name '!A:B, 2, FALSE), "")</f>
        <v>JIANGSU WEIKEM</v>
      </c>
    </row>
    <row r="493" spans="1:19">
      <c r="A493" s="17" t="s">
        <v>18</v>
      </c>
      <c r="B493" s="154">
        <v>18000</v>
      </c>
      <c r="C493" s="155" t="s">
        <v>7</v>
      </c>
      <c r="D493" s="309" t="s">
        <v>19</v>
      </c>
      <c r="E493" s="156">
        <v>2.62</v>
      </c>
      <c r="F493" s="154" t="s">
        <v>9</v>
      </c>
      <c r="G493" s="17" t="s">
        <v>24</v>
      </c>
      <c r="H493" s="17" t="s">
        <v>41</v>
      </c>
      <c r="I493" s="30" t="str">
        <f t="shared" si="51"/>
        <v>Mar</v>
      </c>
      <c r="J493" s="74">
        <f>IF(F493="USD", E493, E493 * IFERROR(VLOOKUP(F493, EXCHANGE_RATE!A:B, 2, FALSE), "Currency not found"))</f>
        <v>2.62</v>
      </c>
      <c r="K493" s="74">
        <f t="shared" si="47"/>
        <v>2.62</v>
      </c>
      <c r="L493" s="14">
        <f>IF(C493="MTS", B493, B493 * IFERROR(VLOOKUP(C493, 'QTY_CONVERSIONS '!A:B, 2, FALSE), "Units not found"))</f>
        <v>18</v>
      </c>
      <c r="M493" s="75">
        <f t="shared" si="46"/>
        <v>47160</v>
      </c>
      <c r="N493" t="str">
        <f>IFERROR(VLOOKUP(D493, Product_Category!A:B, 2, FALSE), "Uncategorized")</f>
        <v>CMC</v>
      </c>
      <c r="O493" s="76">
        <f t="shared" si="48"/>
        <v>2.62</v>
      </c>
      <c r="P493" s="76">
        <f t="shared" si="49"/>
        <v>47.160000000000004</v>
      </c>
      <c r="Q493">
        <f t="shared" si="50"/>
        <v>2023</v>
      </c>
      <c r="R493" t="str">
        <f>IFERROR(VLOOKUP(G493,'Importer Name'!A:B, 2, FALSE), "")</f>
        <v>PERRY TRADING</v>
      </c>
      <c r="S493" t="str">
        <f>IFERROR(VLOOKUP(H493,'Supplier name '!A:B, 2, FALSE), "")</f>
        <v>JINING FORTUNE</v>
      </c>
    </row>
    <row r="494" spans="1:19">
      <c r="A494" s="17" t="s">
        <v>18</v>
      </c>
      <c r="B494" s="154">
        <v>17000</v>
      </c>
      <c r="C494" s="155" t="s">
        <v>7</v>
      </c>
      <c r="D494" s="309" t="s">
        <v>318</v>
      </c>
      <c r="E494" s="156">
        <v>3.14</v>
      </c>
      <c r="F494" s="154" t="s">
        <v>9</v>
      </c>
      <c r="G494" s="17" t="s">
        <v>81</v>
      </c>
      <c r="H494" s="17" t="s">
        <v>41</v>
      </c>
      <c r="I494" s="30" t="str">
        <f t="shared" si="51"/>
        <v>Mar</v>
      </c>
      <c r="J494" s="74">
        <f>IF(F494="USD", E494, E494 * IFERROR(VLOOKUP(F494, EXCHANGE_RATE!A:B, 2, FALSE), "Currency not found"))</f>
        <v>3.14</v>
      </c>
      <c r="K494" s="74">
        <f t="shared" si="47"/>
        <v>3.14</v>
      </c>
      <c r="L494" s="14">
        <f>IF(C494="MTS", B494, B494 * IFERROR(VLOOKUP(C494, 'QTY_CONVERSIONS '!A:B, 2, FALSE), "Units not found"))</f>
        <v>17</v>
      </c>
      <c r="M494" s="75">
        <f t="shared" si="46"/>
        <v>53380</v>
      </c>
      <c r="N494" t="str">
        <f>IFERROR(VLOOKUP(D494, Product_Category!A:B, 2, FALSE), "Uncategorized")</f>
        <v>CMC</v>
      </c>
      <c r="O494" s="76">
        <f t="shared" si="48"/>
        <v>3.14</v>
      </c>
      <c r="P494" s="76">
        <f t="shared" si="49"/>
        <v>53.38</v>
      </c>
      <c r="Q494">
        <f t="shared" si="50"/>
        <v>2023</v>
      </c>
      <c r="R494" t="str">
        <f>IFERROR(VLOOKUP(G494,'Importer Name'!A:B, 2, FALSE), "")</f>
        <v>DKSH INDIA</v>
      </c>
      <c r="S494" t="str">
        <f>IFERROR(VLOOKUP(H494,'Supplier name '!A:B, 2, FALSE), "")</f>
        <v>JINING FORTUNE</v>
      </c>
    </row>
    <row r="495" spans="1:19">
      <c r="A495" s="17" t="s">
        <v>18</v>
      </c>
      <c r="B495" s="154">
        <v>17000</v>
      </c>
      <c r="C495" s="155" t="s">
        <v>7</v>
      </c>
      <c r="D495" s="309" t="s">
        <v>318</v>
      </c>
      <c r="E495" s="156">
        <v>3.1349999999999998</v>
      </c>
      <c r="F495" s="154" t="s">
        <v>9</v>
      </c>
      <c r="G495" s="17" t="s">
        <v>81</v>
      </c>
      <c r="H495" s="17" t="s">
        <v>41</v>
      </c>
      <c r="I495" s="30" t="str">
        <f t="shared" si="51"/>
        <v>Mar</v>
      </c>
      <c r="J495" s="74">
        <f>IF(F495="USD", E495, E495 * IFERROR(VLOOKUP(F495, EXCHANGE_RATE!A:B, 2, FALSE), "Currency not found"))</f>
        <v>3.1349999999999998</v>
      </c>
      <c r="K495" s="74">
        <f t="shared" si="47"/>
        <v>3.1399999999999997</v>
      </c>
      <c r="L495" s="14">
        <f>IF(C495="MTS", B495, B495 * IFERROR(VLOOKUP(C495, 'QTY_CONVERSIONS '!A:B, 2, FALSE), "Units not found"))</f>
        <v>17</v>
      </c>
      <c r="M495" s="75">
        <f t="shared" si="46"/>
        <v>53379.999999999993</v>
      </c>
      <c r="N495" t="str">
        <f>IFERROR(VLOOKUP(D495, Product_Category!A:B, 2, FALSE), "Uncategorized")</f>
        <v>CMC</v>
      </c>
      <c r="O495" s="76">
        <f t="shared" si="48"/>
        <v>3.1399999999999997</v>
      </c>
      <c r="P495" s="76">
        <f t="shared" si="49"/>
        <v>53.379999999999995</v>
      </c>
      <c r="Q495">
        <f t="shared" si="50"/>
        <v>2023</v>
      </c>
      <c r="R495" t="str">
        <f>IFERROR(VLOOKUP(G495,'Importer Name'!A:B, 2, FALSE), "")</f>
        <v>DKSH INDIA</v>
      </c>
      <c r="S495" t="str">
        <f>IFERROR(VLOOKUP(H495,'Supplier name '!A:B, 2, FALSE), "")</f>
        <v>JINING FORTUNE</v>
      </c>
    </row>
    <row r="496" spans="1:19">
      <c r="A496" s="17" t="s">
        <v>18</v>
      </c>
      <c r="B496" s="154">
        <v>18000</v>
      </c>
      <c r="C496" s="155" t="s">
        <v>7</v>
      </c>
      <c r="D496" s="309" t="s">
        <v>19</v>
      </c>
      <c r="E496" s="156">
        <v>2.72</v>
      </c>
      <c r="F496" s="154" t="s">
        <v>9</v>
      </c>
      <c r="G496" s="17" t="s">
        <v>319</v>
      </c>
      <c r="H496" s="17" t="s">
        <v>41</v>
      </c>
      <c r="I496" s="30" t="str">
        <f t="shared" si="51"/>
        <v>Mar</v>
      </c>
      <c r="J496" s="74">
        <f>IF(F496="USD", E496, E496 * IFERROR(VLOOKUP(F496, EXCHANGE_RATE!A:B, 2, FALSE), "Currency not found"))</f>
        <v>2.72</v>
      </c>
      <c r="K496" s="74">
        <f t="shared" si="47"/>
        <v>2.72</v>
      </c>
      <c r="L496" s="14">
        <f>IF(C496="MTS", B496, B496 * IFERROR(VLOOKUP(C496, 'QTY_CONVERSIONS '!A:B, 2, FALSE), "Units not found"))</f>
        <v>18</v>
      </c>
      <c r="M496" s="75">
        <f t="shared" si="46"/>
        <v>48960</v>
      </c>
      <c r="N496" t="str">
        <f>IFERROR(VLOOKUP(D496, Product_Category!A:B, 2, FALSE), "Uncategorized")</f>
        <v>CMC</v>
      </c>
      <c r="O496" s="76">
        <f t="shared" si="48"/>
        <v>2.72</v>
      </c>
      <c r="P496" s="76">
        <f t="shared" si="49"/>
        <v>48.96</v>
      </c>
      <c r="Q496">
        <f t="shared" si="50"/>
        <v>2023</v>
      </c>
      <c r="R496" t="str">
        <f>IFERROR(VLOOKUP(G496,'Importer Name'!A:B, 2, FALSE), "")</f>
        <v>VASA PHARMA</v>
      </c>
      <c r="S496" t="str">
        <f>IFERROR(VLOOKUP(H496,'Supplier name '!A:B, 2, FALSE), "")</f>
        <v>JINING FORTUNE</v>
      </c>
    </row>
    <row r="497" spans="1:19">
      <c r="A497" s="17" t="s">
        <v>18</v>
      </c>
      <c r="B497" s="154">
        <v>15000</v>
      </c>
      <c r="C497" s="155" t="s">
        <v>7</v>
      </c>
      <c r="D497" s="309" t="s">
        <v>19</v>
      </c>
      <c r="E497" s="156">
        <v>3.04</v>
      </c>
      <c r="F497" s="154" t="s">
        <v>9</v>
      </c>
      <c r="G497" s="17" t="s">
        <v>320</v>
      </c>
      <c r="H497" s="17" t="s">
        <v>41</v>
      </c>
      <c r="I497" s="30" t="str">
        <f t="shared" si="51"/>
        <v>Mar</v>
      </c>
      <c r="J497" s="74">
        <f>IF(F497="USD", E497, E497 * IFERROR(VLOOKUP(F497, EXCHANGE_RATE!A:B, 2, FALSE), "Currency not found"))</f>
        <v>3.04</v>
      </c>
      <c r="K497" s="74">
        <f t="shared" si="47"/>
        <v>3.04</v>
      </c>
      <c r="L497" s="14">
        <f>IF(C497="MTS", B497, B497 * IFERROR(VLOOKUP(C497, 'QTY_CONVERSIONS '!A:B, 2, FALSE), "Units not found"))</f>
        <v>15</v>
      </c>
      <c r="M497" s="75">
        <f t="shared" si="46"/>
        <v>45600</v>
      </c>
      <c r="N497" t="str">
        <f>IFERROR(VLOOKUP(D497, Product_Category!A:B, 2, FALSE), "Uncategorized")</f>
        <v>CMC</v>
      </c>
      <c r="O497" s="76">
        <f t="shared" si="48"/>
        <v>3.04</v>
      </c>
      <c r="P497" s="76">
        <f t="shared" si="49"/>
        <v>45.6</v>
      </c>
      <c r="Q497">
        <f t="shared" si="50"/>
        <v>2023</v>
      </c>
      <c r="R497" t="str">
        <f>IFERROR(VLOOKUP(G497,'Importer Name'!A:B, 2, FALSE), "")</f>
        <v>PHARCOS SPECIALITY</v>
      </c>
      <c r="S497" t="str">
        <f>IFERROR(VLOOKUP(H497,'Supplier name '!A:B, 2, FALSE), "")</f>
        <v>JINING FORTUNE</v>
      </c>
    </row>
    <row r="498" spans="1:19">
      <c r="A498" s="17" t="s">
        <v>18</v>
      </c>
      <c r="B498" s="154">
        <v>10259</v>
      </c>
      <c r="C498" s="155" t="s">
        <v>7</v>
      </c>
      <c r="D498" s="309" t="s">
        <v>19</v>
      </c>
      <c r="E498" s="156">
        <v>3.1</v>
      </c>
      <c r="F498" s="154" t="s">
        <v>9</v>
      </c>
      <c r="G498" s="17" t="s">
        <v>321</v>
      </c>
      <c r="H498" s="17" t="s">
        <v>41</v>
      </c>
      <c r="I498" s="30" t="str">
        <f t="shared" si="51"/>
        <v>Mar</v>
      </c>
      <c r="J498" s="74">
        <f>IF(F498="USD", E498, E498 * IFERROR(VLOOKUP(F498, EXCHANGE_RATE!A:B, 2, FALSE), "Currency not found"))</f>
        <v>3.1</v>
      </c>
      <c r="K498" s="74">
        <f t="shared" si="47"/>
        <v>3.1</v>
      </c>
      <c r="L498" s="14">
        <f>IF(C498="MTS", B498, B498 * IFERROR(VLOOKUP(C498, 'QTY_CONVERSIONS '!A:B, 2, FALSE), "Units not found"))</f>
        <v>10.259</v>
      </c>
      <c r="M498" s="75">
        <f t="shared" si="46"/>
        <v>31802.9</v>
      </c>
      <c r="N498" t="str">
        <f>IFERROR(VLOOKUP(D498, Product_Category!A:B, 2, FALSE), "Uncategorized")</f>
        <v>CMC</v>
      </c>
      <c r="O498" s="76">
        <f t="shared" si="48"/>
        <v>3.1</v>
      </c>
      <c r="P498" s="76">
        <f t="shared" si="49"/>
        <v>31.802900000000001</v>
      </c>
      <c r="Q498">
        <f t="shared" si="50"/>
        <v>2023</v>
      </c>
      <c r="R498" t="str">
        <f>IFERROR(VLOOKUP(G498,'Importer Name'!A:B, 2, FALSE), "")</f>
        <v>AAKAR ENTERPRISES</v>
      </c>
      <c r="S498" t="str">
        <f>IFERROR(VLOOKUP(H498,'Supplier name '!A:B, 2, FALSE), "")</f>
        <v>JINING FORTUNE</v>
      </c>
    </row>
    <row r="499" spans="1:19">
      <c r="A499" s="17" t="s">
        <v>18</v>
      </c>
      <c r="B499" s="154">
        <v>241</v>
      </c>
      <c r="C499" s="155" t="s">
        <v>7</v>
      </c>
      <c r="D499" s="309" t="s">
        <v>19</v>
      </c>
      <c r="E499" s="156">
        <v>3.1</v>
      </c>
      <c r="F499" s="154" t="s">
        <v>9</v>
      </c>
      <c r="G499" s="17" t="s">
        <v>321</v>
      </c>
      <c r="H499" s="17" t="s">
        <v>41</v>
      </c>
      <c r="I499" s="30" t="str">
        <f t="shared" si="51"/>
        <v>Mar</v>
      </c>
      <c r="J499" s="74">
        <f>IF(F499="USD", E499, E499 * IFERROR(VLOOKUP(F499, EXCHANGE_RATE!A:B, 2, FALSE), "Currency not found"))</f>
        <v>3.1</v>
      </c>
      <c r="K499" s="74">
        <f t="shared" si="47"/>
        <v>3.1</v>
      </c>
      <c r="L499" s="14">
        <f>IF(C499="MTS", B499, B499 * IFERROR(VLOOKUP(C499, 'QTY_CONVERSIONS '!A:B, 2, FALSE), "Units not found"))</f>
        <v>0.24099999999999999</v>
      </c>
      <c r="M499" s="75">
        <f t="shared" si="46"/>
        <v>747.1</v>
      </c>
      <c r="N499" t="str">
        <f>IFERROR(VLOOKUP(D499, Product_Category!A:B, 2, FALSE), "Uncategorized")</f>
        <v>CMC</v>
      </c>
      <c r="O499" s="76">
        <f t="shared" si="48"/>
        <v>3.1</v>
      </c>
      <c r="P499" s="76">
        <f t="shared" si="49"/>
        <v>0.74709999999999999</v>
      </c>
      <c r="Q499">
        <f t="shared" si="50"/>
        <v>2023</v>
      </c>
      <c r="R499" t="str">
        <f>IFERROR(VLOOKUP(G499,'Importer Name'!A:B, 2, FALSE), "")</f>
        <v>AAKAR ENTERPRISES</v>
      </c>
      <c r="S499" t="str">
        <f>IFERROR(VLOOKUP(H499,'Supplier name '!A:B, 2, FALSE), "")</f>
        <v>JINING FORTUNE</v>
      </c>
    </row>
    <row r="500" spans="1:19">
      <c r="A500" s="17" t="s">
        <v>18</v>
      </c>
      <c r="B500" s="154">
        <v>17500</v>
      </c>
      <c r="C500" s="155" t="s">
        <v>7</v>
      </c>
      <c r="D500" s="309" t="s">
        <v>19</v>
      </c>
      <c r="E500" s="156">
        <v>3.1549999999999998</v>
      </c>
      <c r="F500" s="154" t="s">
        <v>9</v>
      </c>
      <c r="G500" s="17" t="s">
        <v>321</v>
      </c>
      <c r="H500" s="17" t="s">
        <v>41</v>
      </c>
      <c r="I500" s="30" t="str">
        <f t="shared" si="51"/>
        <v>Mar</v>
      </c>
      <c r="J500" s="74">
        <f>IF(F500="USD", E500, E500 * IFERROR(VLOOKUP(F500, EXCHANGE_RATE!A:B, 2, FALSE), "Currency not found"))</f>
        <v>3.1549999999999998</v>
      </c>
      <c r="K500" s="74">
        <f t="shared" si="47"/>
        <v>3.1599999999999997</v>
      </c>
      <c r="L500" s="14">
        <f>IF(C500="MTS", B500, B500 * IFERROR(VLOOKUP(C500, 'QTY_CONVERSIONS '!A:B, 2, FALSE), "Units not found"))</f>
        <v>17.5</v>
      </c>
      <c r="M500" s="75">
        <f t="shared" si="46"/>
        <v>55299.999999999993</v>
      </c>
      <c r="N500" t="str">
        <f>IFERROR(VLOOKUP(D500, Product_Category!A:B, 2, FALSE), "Uncategorized")</f>
        <v>CMC</v>
      </c>
      <c r="O500" s="76">
        <f t="shared" si="48"/>
        <v>3.1599999999999997</v>
      </c>
      <c r="P500" s="76">
        <f t="shared" si="49"/>
        <v>55.3</v>
      </c>
      <c r="Q500">
        <f t="shared" si="50"/>
        <v>2023</v>
      </c>
      <c r="R500" t="str">
        <f>IFERROR(VLOOKUP(G500,'Importer Name'!A:B, 2, FALSE), "")</f>
        <v>AAKAR ENTERPRISES</v>
      </c>
      <c r="S500" t="str">
        <f>IFERROR(VLOOKUP(H500,'Supplier name '!A:B, 2, FALSE), "")</f>
        <v>JINING FORTUNE</v>
      </c>
    </row>
    <row r="501" spans="1:19">
      <c r="A501" s="17" t="s">
        <v>18</v>
      </c>
      <c r="B501" s="154">
        <v>1000</v>
      </c>
      <c r="C501" s="155" t="s">
        <v>7</v>
      </c>
      <c r="D501" s="309" t="s">
        <v>19</v>
      </c>
      <c r="E501" s="156">
        <v>2.6</v>
      </c>
      <c r="F501" s="154" t="s">
        <v>9</v>
      </c>
      <c r="G501" s="17" t="s">
        <v>42</v>
      </c>
      <c r="H501" s="17" t="s">
        <v>43</v>
      </c>
      <c r="I501" s="30" t="str">
        <f t="shared" si="51"/>
        <v>Mar</v>
      </c>
      <c r="J501" s="74">
        <f>IF(F501="USD", E501, E501 * IFERROR(VLOOKUP(F501, EXCHANGE_RATE!A:B, 2, FALSE), "Currency not found"))</f>
        <v>2.6</v>
      </c>
      <c r="K501" s="74">
        <f t="shared" si="47"/>
        <v>2.6</v>
      </c>
      <c r="L501" s="14">
        <f>IF(C501="MTS", B501, B501 * IFERROR(VLOOKUP(C501, 'QTY_CONVERSIONS '!A:B, 2, FALSE), "Units not found"))</f>
        <v>1</v>
      </c>
      <c r="M501" s="75">
        <f t="shared" si="46"/>
        <v>2600</v>
      </c>
      <c r="N501" t="str">
        <f>IFERROR(VLOOKUP(D501, Product_Category!A:B, 2, FALSE), "Uncategorized")</f>
        <v>CMC</v>
      </c>
      <c r="O501" s="76">
        <f t="shared" si="48"/>
        <v>2.6</v>
      </c>
      <c r="P501" s="76">
        <f t="shared" si="49"/>
        <v>2.6</v>
      </c>
      <c r="Q501">
        <f t="shared" si="50"/>
        <v>2023</v>
      </c>
      <c r="R501" t="str">
        <f>IFERROR(VLOOKUP(G501,'Importer Name'!A:B, 2, FALSE), "")</f>
        <v>SANGUINE GENETICS</v>
      </c>
      <c r="S501" t="str">
        <f>IFERROR(VLOOKUP(H501,'Supplier name '!A:B, 2, FALSE), "")</f>
        <v>KERAY CHEM</v>
      </c>
    </row>
    <row r="502" spans="1:19">
      <c r="A502" s="17" t="s">
        <v>18</v>
      </c>
      <c r="B502" s="154">
        <v>1000</v>
      </c>
      <c r="C502" s="155" t="s">
        <v>7</v>
      </c>
      <c r="D502" s="309" t="s">
        <v>19</v>
      </c>
      <c r="E502" s="156">
        <v>3.3</v>
      </c>
      <c r="F502" s="154" t="s">
        <v>9</v>
      </c>
      <c r="G502" s="17" t="s">
        <v>203</v>
      </c>
      <c r="H502" s="17" t="s">
        <v>322</v>
      </c>
      <c r="I502" s="30" t="str">
        <f t="shared" si="51"/>
        <v>Mar</v>
      </c>
      <c r="J502" s="74">
        <f>IF(F502="USD", E502, E502 * IFERROR(VLOOKUP(F502, EXCHANGE_RATE!A:B, 2, FALSE), "Currency not found"))</f>
        <v>3.3</v>
      </c>
      <c r="K502" s="74">
        <f t="shared" si="47"/>
        <v>3.3</v>
      </c>
      <c r="L502" s="14">
        <f>IF(C502="MTS", B502, B502 * IFERROR(VLOOKUP(C502, 'QTY_CONVERSIONS '!A:B, 2, FALSE), "Units not found"))</f>
        <v>1</v>
      </c>
      <c r="M502" s="75">
        <f t="shared" si="46"/>
        <v>3300</v>
      </c>
      <c r="N502" t="str">
        <f>IFERROR(VLOOKUP(D502, Product_Category!A:B, 2, FALSE), "Uncategorized")</f>
        <v>CMC</v>
      </c>
      <c r="O502" s="76">
        <f t="shared" si="48"/>
        <v>3.3</v>
      </c>
      <c r="P502" s="76">
        <f t="shared" si="49"/>
        <v>3.3</v>
      </c>
      <c r="Q502">
        <f t="shared" si="50"/>
        <v>2023</v>
      </c>
      <c r="R502" t="str">
        <f>IFERROR(VLOOKUP(G502,'Importer Name'!A:B, 2, FALSE), "")</f>
        <v>PIOMA CHEMICALS</v>
      </c>
      <c r="S502" t="str">
        <f>IFERROR(VLOOKUP(H502,'Supplier name '!A:B, 2, FALSE), "")</f>
        <v>Shanghai Shen</v>
      </c>
    </row>
    <row r="503" spans="1:19">
      <c r="A503" s="17" t="s">
        <v>18</v>
      </c>
      <c r="B503" s="154">
        <v>11000</v>
      </c>
      <c r="C503" s="155" t="s">
        <v>7</v>
      </c>
      <c r="D503" s="309" t="s">
        <v>19</v>
      </c>
      <c r="E503" s="156">
        <v>3.5</v>
      </c>
      <c r="F503" s="154" t="s">
        <v>9</v>
      </c>
      <c r="G503" s="17" t="s">
        <v>203</v>
      </c>
      <c r="H503" s="17" t="s">
        <v>322</v>
      </c>
      <c r="I503" s="30" t="str">
        <f t="shared" si="51"/>
        <v>Mar</v>
      </c>
      <c r="J503" s="74">
        <f>IF(F503="USD", E503, E503 * IFERROR(VLOOKUP(F503, EXCHANGE_RATE!A:B, 2, FALSE), "Currency not found"))</f>
        <v>3.5</v>
      </c>
      <c r="K503" s="74">
        <f t="shared" si="47"/>
        <v>3.5</v>
      </c>
      <c r="L503" s="14">
        <f>IF(C503="MTS", B503, B503 * IFERROR(VLOOKUP(C503, 'QTY_CONVERSIONS '!A:B, 2, FALSE), "Units not found"))</f>
        <v>11</v>
      </c>
      <c r="M503" s="75">
        <f t="shared" si="46"/>
        <v>38500</v>
      </c>
      <c r="N503" t="str">
        <f>IFERROR(VLOOKUP(D503, Product_Category!A:B, 2, FALSE), "Uncategorized")</f>
        <v>CMC</v>
      </c>
      <c r="O503" s="76">
        <f t="shared" si="48"/>
        <v>3.5</v>
      </c>
      <c r="P503" s="76">
        <f t="shared" si="49"/>
        <v>38.5</v>
      </c>
      <c r="Q503">
        <f t="shared" si="50"/>
        <v>2023</v>
      </c>
      <c r="R503" t="str">
        <f>IFERROR(VLOOKUP(G503,'Importer Name'!A:B, 2, FALSE), "")</f>
        <v>PIOMA CHEMICALS</v>
      </c>
      <c r="S503" t="str">
        <f>IFERROR(VLOOKUP(H503,'Supplier name '!A:B, 2, FALSE), "")</f>
        <v>Shanghai Shen</v>
      </c>
    </row>
    <row r="504" spans="1:19">
      <c r="A504" s="17" t="s">
        <v>18</v>
      </c>
      <c r="B504" s="154">
        <v>21000</v>
      </c>
      <c r="C504" s="155" t="s">
        <v>7</v>
      </c>
      <c r="D504" s="309" t="s">
        <v>19</v>
      </c>
      <c r="E504" s="156">
        <v>2.42</v>
      </c>
      <c r="F504" s="154" t="s">
        <v>9</v>
      </c>
      <c r="G504" s="17" t="s">
        <v>323</v>
      </c>
      <c r="H504" s="17" t="s">
        <v>324</v>
      </c>
      <c r="I504" s="30" t="str">
        <f t="shared" si="51"/>
        <v>Mar</v>
      </c>
      <c r="J504" s="74">
        <f>IF(F504="USD", E504, E504 * IFERROR(VLOOKUP(F504, EXCHANGE_RATE!A:B, 2, FALSE), "Currency not found"))</f>
        <v>2.42</v>
      </c>
      <c r="K504" s="74">
        <f t="shared" si="47"/>
        <v>2.42</v>
      </c>
      <c r="L504" s="14">
        <f>IF(C504="MTS", B504, B504 * IFERROR(VLOOKUP(C504, 'QTY_CONVERSIONS '!A:B, 2, FALSE), "Units not found"))</f>
        <v>21</v>
      </c>
      <c r="M504" s="75">
        <f t="shared" si="46"/>
        <v>50820</v>
      </c>
      <c r="N504" t="str">
        <f>IFERROR(VLOOKUP(D504, Product_Category!A:B, 2, FALSE), "Uncategorized")</f>
        <v>CMC</v>
      </c>
      <c r="O504" s="76">
        <f t="shared" si="48"/>
        <v>2.42</v>
      </c>
      <c r="P504" s="76">
        <f t="shared" si="49"/>
        <v>50.82</v>
      </c>
      <c r="Q504">
        <f t="shared" si="50"/>
        <v>2023</v>
      </c>
      <c r="R504" t="str">
        <f>IFERROR(VLOOKUP(G504,'Importer Name'!A:B, 2, FALSE), "")</f>
        <v>THE URBAN VENTURE</v>
      </c>
      <c r="S504" t="str">
        <f>IFERROR(VLOOKUP(H504,'Supplier name '!A:B, 2, FALSE), "")</f>
        <v>SIDLEY CHEM</v>
      </c>
    </row>
    <row r="505" spans="1:19">
      <c r="A505" s="17" t="s">
        <v>18</v>
      </c>
      <c r="B505" s="154">
        <v>21000</v>
      </c>
      <c r="C505" s="155" t="s">
        <v>7</v>
      </c>
      <c r="D505" s="309" t="s">
        <v>19</v>
      </c>
      <c r="E505" s="156">
        <v>2.42</v>
      </c>
      <c r="F505" s="154" t="s">
        <v>9</v>
      </c>
      <c r="G505" s="17" t="s">
        <v>323</v>
      </c>
      <c r="H505" s="17" t="s">
        <v>324</v>
      </c>
      <c r="I505" s="30" t="str">
        <f t="shared" si="51"/>
        <v>Mar</v>
      </c>
      <c r="J505" s="74">
        <f>IF(F505="USD", E505, E505 * IFERROR(VLOOKUP(F505, EXCHANGE_RATE!A:B, 2, FALSE), "Currency not found"))</f>
        <v>2.42</v>
      </c>
      <c r="K505" s="74">
        <f t="shared" si="47"/>
        <v>2.42</v>
      </c>
      <c r="L505" s="14">
        <f>IF(C505="MTS", B505, B505 * IFERROR(VLOOKUP(C505, 'QTY_CONVERSIONS '!A:B, 2, FALSE), "Units not found"))</f>
        <v>21</v>
      </c>
      <c r="M505" s="75">
        <f t="shared" si="46"/>
        <v>50820</v>
      </c>
      <c r="N505" t="str">
        <f>IFERROR(VLOOKUP(D505, Product_Category!A:B, 2, FALSE), "Uncategorized")</f>
        <v>CMC</v>
      </c>
      <c r="O505" s="76">
        <f t="shared" si="48"/>
        <v>2.42</v>
      </c>
      <c r="P505" s="76">
        <f t="shared" si="49"/>
        <v>50.82</v>
      </c>
      <c r="Q505">
        <f t="shared" si="50"/>
        <v>2023</v>
      </c>
      <c r="R505" t="str">
        <f>IFERROR(VLOOKUP(G505,'Importer Name'!A:B, 2, FALSE), "")</f>
        <v>THE URBAN VENTURE</v>
      </c>
      <c r="S505" t="str">
        <f>IFERROR(VLOOKUP(H505,'Supplier name '!A:B, 2, FALSE), "")</f>
        <v>SIDLEY CHEM</v>
      </c>
    </row>
    <row r="506" spans="1:19">
      <c r="A506" s="17" t="s">
        <v>18</v>
      </c>
      <c r="B506" s="154">
        <v>18000</v>
      </c>
      <c r="C506" s="155" t="s">
        <v>7</v>
      </c>
      <c r="D506" s="309" t="s">
        <v>19</v>
      </c>
      <c r="E506" s="156">
        <v>3.3</v>
      </c>
      <c r="F506" s="154" t="s">
        <v>9</v>
      </c>
      <c r="G506" s="17" t="s">
        <v>25</v>
      </c>
      <c r="H506" s="17" t="s">
        <v>325</v>
      </c>
      <c r="I506" s="30" t="str">
        <f t="shared" si="51"/>
        <v>Mar</v>
      </c>
      <c r="J506" s="74">
        <f>IF(F506="USD", E506, E506 * IFERROR(VLOOKUP(F506, EXCHANGE_RATE!A:B, 2, FALSE), "Currency not found"))</f>
        <v>3.3</v>
      </c>
      <c r="K506" s="74">
        <f t="shared" si="47"/>
        <v>3.3</v>
      </c>
      <c r="L506" s="14">
        <f>IF(C506="MTS", B506, B506 * IFERROR(VLOOKUP(C506, 'QTY_CONVERSIONS '!A:B, 2, FALSE), "Units not found"))</f>
        <v>18</v>
      </c>
      <c r="M506" s="75">
        <f t="shared" si="46"/>
        <v>59400</v>
      </c>
      <c r="N506" t="str">
        <f>IFERROR(VLOOKUP(D506, Product_Category!A:B, 2, FALSE), "Uncategorized")</f>
        <v>CMC</v>
      </c>
      <c r="O506" s="76">
        <f t="shared" si="48"/>
        <v>3.3</v>
      </c>
      <c r="P506" s="76">
        <f t="shared" si="49"/>
        <v>59.4</v>
      </c>
      <c r="Q506">
        <f t="shared" si="50"/>
        <v>2023</v>
      </c>
      <c r="R506" t="str">
        <f>IFERROR(VLOOKUP(G506,'Importer Name'!A:B, 2, FALSE), "")</f>
        <v>PRACHIN CHEMICAL</v>
      </c>
      <c r="S506" t="str">
        <f>IFERROR(VLOOKUP(H506,'Supplier name '!A:B, 2, FALSE), "")</f>
        <v>SUZHOU DECAN</v>
      </c>
    </row>
    <row r="507" spans="1:19">
      <c r="A507" s="17" t="s">
        <v>18</v>
      </c>
      <c r="B507" s="154">
        <v>23000</v>
      </c>
      <c r="C507" s="155" t="s">
        <v>7</v>
      </c>
      <c r="D507" s="309" t="s">
        <v>19</v>
      </c>
      <c r="E507" s="156">
        <v>1.95</v>
      </c>
      <c r="F507" s="154" t="s">
        <v>9</v>
      </c>
      <c r="G507" s="17" t="s">
        <v>48</v>
      </c>
      <c r="H507" s="17" t="s">
        <v>326</v>
      </c>
      <c r="I507" s="30" t="str">
        <f t="shared" si="51"/>
        <v>Mar</v>
      </c>
      <c r="J507" s="74">
        <f>IF(F507="USD", E507, E507 * IFERROR(VLOOKUP(F507, EXCHANGE_RATE!A:B, 2, FALSE), "Currency not found"))</f>
        <v>1.95</v>
      </c>
      <c r="K507" s="74">
        <f t="shared" si="47"/>
        <v>1.95</v>
      </c>
      <c r="L507" s="14">
        <f>IF(C507="MTS", B507, B507 * IFERROR(VLOOKUP(C507, 'QTY_CONVERSIONS '!A:B, 2, FALSE), "Units not found"))</f>
        <v>23</v>
      </c>
      <c r="M507" s="75">
        <f t="shared" si="46"/>
        <v>44850</v>
      </c>
      <c r="N507" t="str">
        <f>IFERROR(VLOOKUP(D507, Product_Category!A:B, 2, FALSE), "Uncategorized")</f>
        <v>CMC</v>
      </c>
      <c r="O507" s="76">
        <f t="shared" si="48"/>
        <v>1.95</v>
      </c>
      <c r="P507" s="76">
        <f t="shared" si="49"/>
        <v>44.85</v>
      </c>
      <c r="Q507">
        <f t="shared" si="50"/>
        <v>2023</v>
      </c>
      <c r="R507" t="str">
        <f>IFERROR(VLOOKUP(G507,'Importer Name'!A:B, 2, FALSE), "")</f>
        <v>HI TECH PAPERS</v>
      </c>
      <c r="S507" t="str">
        <f>IFERROR(VLOOKUP(H507,'Supplier name '!A:B, 2, FALSE), "")</f>
        <v>WUXI LEO NEW</v>
      </c>
    </row>
    <row r="508" spans="1:19">
      <c r="A508" s="17" t="s">
        <v>18</v>
      </c>
      <c r="B508" s="154">
        <v>23000</v>
      </c>
      <c r="C508" s="155" t="s">
        <v>7</v>
      </c>
      <c r="D508" s="309" t="s">
        <v>19</v>
      </c>
      <c r="E508" s="156">
        <v>1.95</v>
      </c>
      <c r="F508" s="154" t="s">
        <v>9</v>
      </c>
      <c r="G508" s="17" t="s">
        <v>48</v>
      </c>
      <c r="H508" s="17" t="s">
        <v>326</v>
      </c>
      <c r="I508" s="30" t="str">
        <f t="shared" si="51"/>
        <v>Mar</v>
      </c>
      <c r="J508" s="74">
        <f>IF(F508="USD", E508, E508 * IFERROR(VLOOKUP(F508, EXCHANGE_RATE!A:B, 2, FALSE), "Currency not found"))</f>
        <v>1.95</v>
      </c>
      <c r="K508" s="74">
        <f t="shared" si="47"/>
        <v>1.95</v>
      </c>
      <c r="L508" s="14">
        <f>IF(C508="MTS", B508, B508 * IFERROR(VLOOKUP(C508, 'QTY_CONVERSIONS '!A:B, 2, FALSE), "Units not found"))</f>
        <v>23</v>
      </c>
      <c r="M508" s="75">
        <f t="shared" si="46"/>
        <v>44850</v>
      </c>
      <c r="N508" t="str">
        <f>IFERROR(VLOOKUP(D508, Product_Category!A:B, 2, FALSE), "Uncategorized")</f>
        <v>CMC</v>
      </c>
      <c r="O508" s="76">
        <f t="shared" si="48"/>
        <v>1.95</v>
      </c>
      <c r="P508" s="76">
        <f t="shared" si="49"/>
        <v>44.85</v>
      </c>
      <c r="Q508">
        <f t="shared" si="50"/>
        <v>2023</v>
      </c>
      <c r="R508" t="str">
        <f>IFERROR(VLOOKUP(G508,'Importer Name'!A:B, 2, FALSE), "")</f>
        <v>HI TECH PAPERS</v>
      </c>
      <c r="S508" t="str">
        <f>IFERROR(VLOOKUP(H508,'Supplier name '!A:B, 2, FALSE), "")</f>
        <v>WUXI LEO NEW</v>
      </c>
    </row>
    <row r="509" spans="1:19">
      <c r="A509" s="17" t="s">
        <v>18</v>
      </c>
      <c r="B509" s="154">
        <v>23000</v>
      </c>
      <c r="C509" s="155" t="s">
        <v>7</v>
      </c>
      <c r="D509" s="309" t="s">
        <v>19</v>
      </c>
      <c r="E509" s="156">
        <v>1.95</v>
      </c>
      <c r="F509" s="154" t="s">
        <v>9</v>
      </c>
      <c r="G509" s="17" t="s">
        <v>48</v>
      </c>
      <c r="H509" s="17" t="s">
        <v>326</v>
      </c>
      <c r="I509" s="30" t="str">
        <f t="shared" si="51"/>
        <v>Mar</v>
      </c>
      <c r="J509" s="74">
        <f>IF(F509="USD", E509, E509 * IFERROR(VLOOKUP(F509, EXCHANGE_RATE!A:B, 2, FALSE), "Currency not found"))</f>
        <v>1.95</v>
      </c>
      <c r="K509" s="74">
        <f t="shared" si="47"/>
        <v>1.95</v>
      </c>
      <c r="L509" s="14">
        <f>IF(C509="MTS", B509, B509 * IFERROR(VLOOKUP(C509, 'QTY_CONVERSIONS '!A:B, 2, FALSE), "Units not found"))</f>
        <v>23</v>
      </c>
      <c r="M509" s="75">
        <f t="shared" si="46"/>
        <v>44850</v>
      </c>
      <c r="N509" t="str">
        <f>IFERROR(VLOOKUP(D509, Product_Category!A:B, 2, FALSE), "Uncategorized")</f>
        <v>CMC</v>
      </c>
      <c r="O509" s="76">
        <f t="shared" si="48"/>
        <v>1.95</v>
      </c>
      <c r="P509" s="76">
        <f t="shared" si="49"/>
        <v>44.85</v>
      </c>
      <c r="Q509">
        <f t="shared" si="50"/>
        <v>2023</v>
      </c>
      <c r="R509" t="str">
        <f>IFERROR(VLOOKUP(G509,'Importer Name'!A:B, 2, FALSE), "")</f>
        <v>HI TECH PAPERS</v>
      </c>
      <c r="S509" t="str">
        <f>IFERROR(VLOOKUP(H509,'Supplier name '!A:B, 2, FALSE), "")</f>
        <v>WUXI LEO NEW</v>
      </c>
    </row>
    <row r="510" spans="1:19">
      <c r="A510" s="17" t="s">
        <v>18</v>
      </c>
      <c r="B510" s="154">
        <v>18</v>
      </c>
      <c r="C510" s="155" t="s">
        <v>1647</v>
      </c>
      <c r="D510" s="309" t="s">
        <v>19</v>
      </c>
      <c r="E510" s="156">
        <v>2977</v>
      </c>
      <c r="F510" s="154" t="s">
        <v>9</v>
      </c>
      <c r="G510" s="17" t="s">
        <v>51</v>
      </c>
      <c r="H510" s="17" t="s">
        <v>52</v>
      </c>
      <c r="I510" s="30" t="str">
        <f t="shared" si="51"/>
        <v>Mar</v>
      </c>
      <c r="J510" s="74">
        <f>IF(F510="USD", E510, E510 * IFERROR(VLOOKUP(F510, EXCHANGE_RATE!A:B, 2, FALSE), "Currency not found"))</f>
        <v>2977</v>
      </c>
      <c r="K510" s="74">
        <f t="shared" si="47"/>
        <v>2977</v>
      </c>
      <c r="L510" s="14">
        <f>IF(C510="MTS", B510, B510 * IFERROR(VLOOKUP(C510, 'QTY_CONVERSIONS '!A:B, 2, FALSE), "Units not found"))</f>
        <v>18</v>
      </c>
      <c r="M510" s="75">
        <f t="shared" si="46"/>
        <v>53586</v>
      </c>
      <c r="N510" t="str">
        <f>IFERROR(VLOOKUP(D510, Product_Category!A:B, 2, FALSE), "Uncategorized")</f>
        <v>CMC</v>
      </c>
      <c r="O510" s="76">
        <f t="shared" ref="O510:O514" si="53">K510*1000</f>
        <v>2977000</v>
      </c>
      <c r="P510" s="76">
        <f t="shared" si="49"/>
        <v>53586000</v>
      </c>
      <c r="Q510">
        <f t="shared" si="50"/>
        <v>2023</v>
      </c>
      <c r="R510" t="str">
        <f>IFERROR(VLOOKUP(G510,'Importer Name'!A:B, 2, FALSE), "")</f>
        <v>PERRY IMPEX</v>
      </c>
      <c r="S510" t="str">
        <f>IFERROR(VLOOKUP(H510,'Supplier name '!A:B, 2, FALSE), "")</f>
        <v>XUZHOU LIYUAN</v>
      </c>
    </row>
    <row r="511" spans="1:19">
      <c r="A511" s="17" t="s">
        <v>18</v>
      </c>
      <c r="B511" s="154">
        <v>18</v>
      </c>
      <c r="C511" s="155" t="s">
        <v>1647</v>
      </c>
      <c r="D511" s="309" t="s">
        <v>19</v>
      </c>
      <c r="E511" s="156">
        <v>2977</v>
      </c>
      <c r="F511" s="154" t="s">
        <v>9</v>
      </c>
      <c r="G511" s="17" t="s">
        <v>51</v>
      </c>
      <c r="H511" s="17" t="s">
        <v>52</v>
      </c>
      <c r="I511" s="30" t="str">
        <f t="shared" si="51"/>
        <v>Mar</v>
      </c>
      <c r="J511" s="74">
        <f>IF(F511="USD", E511, E511 * IFERROR(VLOOKUP(F511, EXCHANGE_RATE!A:B, 2, FALSE), "Currency not found"))</f>
        <v>2977</v>
      </c>
      <c r="K511" s="74">
        <f t="shared" si="47"/>
        <v>2977</v>
      </c>
      <c r="L511" s="14">
        <f>IF(C511="MTS", B511, B511 * IFERROR(VLOOKUP(C511, 'QTY_CONVERSIONS '!A:B, 2, FALSE), "Units not found"))</f>
        <v>18</v>
      </c>
      <c r="M511" s="75">
        <f t="shared" si="46"/>
        <v>53586</v>
      </c>
      <c r="N511" t="str">
        <f>IFERROR(VLOOKUP(D511, Product_Category!A:B, 2, FALSE), "Uncategorized")</f>
        <v>CMC</v>
      </c>
      <c r="O511" s="76">
        <f t="shared" si="53"/>
        <v>2977000</v>
      </c>
      <c r="P511" s="76">
        <f t="shared" si="49"/>
        <v>53586000</v>
      </c>
      <c r="Q511">
        <f t="shared" si="50"/>
        <v>2023</v>
      </c>
      <c r="R511" t="str">
        <f>IFERROR(VLOOKUP(G511,'Importer Name'!A:B, 2, FALSE), "")</f>
        <v>PERRY IMPEX</v>
      </c>
      <c r="S511" t="str">
        <f>IFERROR(VLOOKUP(H511,'Supplier name '!A:B, 2, FALSE), "")</f>
        <v>XUZHOU LIYUAN</v>
      </c>
    </row>
    <row r="512" spans="1:19">
      <c r="A512" s="17" t="s">
        <v>18</v>
      </c>
      <c r="B512" s="154">
        <v>18</v>
      </c>
      <c r="C512" s="155" t="s">
        <v>1647</v>
      </c>
      <c r="D512" s="309" t="s">
        <v>19</v>
      </c>
      <c r="E512" s="156">
        <v>3125</v>
      </c>
      <c r="F512" s="154" t="s">
        <v>9</v>
      </c>
      <c r="G512" s="17" t="s">
        <v>51</v>
      </c>
      <c r="H512" s="17" t="s">
        <v>52</v>
      </c>
      <c r="I512" s="30" t="str">
        <f t="shared" si="51"/>
        <v>Mar</v>
      </c>
      <c r="J512" s="74">
        <f>IF(F512="USD", E512, E512 * IFERROR(VLOOKUP(F512, EXCHANGE_RATE!A:B, 2, FALSE), "Currency not found"))</f>
        <v>3125</v>
      </c>
      <c r="K512" s="74">
        <f t="shared" si="47"/>
        <v>3125</v>
      </c>
      <c r="L512" s="14">
        <f>IF(C512="MTS", B512, B512 * IFERROR(VLOOKUP(C512, 'QTY_CONVERSIONS '!A:B, 2, FALSE), "Units not found"))</f>
        <v>18</v>
      </c>
      <c r="M512" s="75">
        <f t="shared" si="46"/>
        <v>56250</v>
      </c>
      <c r="N512" t="str">
        <f>IFERROR(VLOOKUP(D512, Product_Category!A:B, 2, FALSE), "Uncategorized")</f>
        <v>CMC</v>
      </c>
      <c r="O512" s="76">
        <f t="shared" si="53"/>
        <v>3125000</v>
      </c>
      <c r="P512" s="76">
        <f t="shared" si="49"/>
        <v>56250000</v>
      </c>
      <c r="Q512">
        <f t="shared" si="50"/>
        <v>2023</v>
      </c>
      <c r="R512" t="str">
        <f>IFERROR(VLOOKUP(G512,'Importer Name'!A:B, 2, FALSE), "")</f>
        <v>PERRY IMPEX</v>
      </c>
      <c r="S512" t="str">
        <f>IFERROR(VLOOKUP(H512,'Supplier name '!A:B, 2, FALSE), "")</f>
        <v>XUZHOU LIYUAN</v>
      </c>
    </row>
    <row r="513" spans="1:19">
      <c r="A513" s="17" t="s">
        <v>18</v>
      </c>
      <c r="B513" s="154">
        <v>18</v>
      </c>
      <c r="C513" s="155" t="s">
        <v>1647</v>
      </c>
      <c r="D513" s="309" t="s">
        <v>19</v>
      </c>
      <c r="E513" s="156">
        <v>3270</v>
      </c>
      <c r="F513" s="154" t="s">
        <v>9</v>
      </c>
      <c r="G513" s="17" t="s">
        <v>321</v>
      </c>
      <c r="H513" s="17" t="s">
        <v>52</v>
      </c>
      <c r="I513" s="30" t="str">
        <f t="shared" si="51"/>
        <v>Mar</v>
      </c>
      <c r="J513" s="74">
        <f>IF(F513="USD", E513, E513 * IFERROR(VLOOKUP(F513, EXCHANGE_RATE!A:B, 2, FALSE), "Currency not found"))</f>
        <v>3270</v>
      </c>
      <c r="K513" s="74">
        <f t="shared" si="47"/>
        <v>3270</v>
      </c>
      <c r="L513" s="14">
        <f>IF(C513="MTS", B513, B513 * IFERROR(VLOOKUP(C513, 'QTY_CONVERSIONS '!A:B, 2, FALSE), "Units not found"))</f>
        <v>18</v>
      </c>
      <c r="M513" s="75">
        <f t="shared" si="46"/>
        <v>58860</v>
      </c>
      <c r="N513" t="str">
        <f>IFERROR(VLOOKUP(D513, Product_Category!A:B, 2, FALSE), "Uncategorized")</f>
        <v>CMC</v>
      </c>
      <c r="O513" s="76">
        <f t="shared" si="53"/>
        <v>3270000</v>
      </c>
      <c r="P513" s="76">
        <f t="shared" si="49"/>
        <v>58860000</v>
      </c>
      <c r="Q513">
        <f t="shared" si="50"/>
        <v>2023</v>
      </c>
      <c r="R513" t="str">
        <f>IFERROR(VLOOKUP(G513,'Importer Name'!A:B, 2, FALSE), "")</f>
        <v>AAKAR ENTERPRISES</v>
      </c>
      <c r="S513" t="str">
        <f>IFERROR(VLOOKUP(H513,'Supplier name '!A:B, 2, FALSE), "")</f>
        <v>XUZHOU LIYUAN</v>
      </c>
    </row>
    <row r="514" spans="1:19">
      <c r="A514" s="16" t="s">
        <v>18</v>
      </c>
      <c r="B514" s="151">
        <v>120</v>
      </c>
      <c r="C514" s="152" t="s">
        <v>1647</v>
      </c>
      <c r="D514" s="308" t="s">
        <v>19</v>
      </c>
      <c r="E514" s="153">
        <v>2950</v>
      </c>
      <c r="F514" s="151" t="s">
        <v>9</v>
      </c>
      <c r="G514" s="16" t="s">
        <v>316</v>
      </c>
      <c r="H514" s="16" t="s">
        <v>327</v>
      </c>
      <c r="I514" s="30" t="str">
        <f t="shared" si="51"/>
        <v>Mar</v>
      </c>
      <c r="J514" s="74">
        <f>IF(F514="USD", E514, E514 * IFERROR(VLOOKUP(F514, EXCHANGE_RATE!A:B, 2, FALSE), "Currency not found"))</f>
        <v>2950</v>
      </c>
      <c r="K514" s="74">
        <f t="shared" si="47"/>
        <v>2950</v>
      </c>
      <c r="L514" s="14">
        <f>IF(C514="MTS", B514, B514 * IFERROR(VLOOKUP(C514, 'QTY_CONVERSIONS '!A:B, 2, FALSE), "Units not found"))</f>
        <v>120</v>
      </c>
      <c r="M514" s="75">
        <f t="shared" ref="M514:M577" si="54">B514*K514</f>
        <v>354000</v>
      </c>
      <c r="N514" t="str">
        <f>IFERROR(VLOOKUP(D514, Product_Category!A:B, 2, FALSE), "Uncategorized")</f>
        <v>CMC</v>
      </c>
      <c r="O514" s="76">
        <f t="shared" si="53"/>
        <v>2950000</v>
      </c>
      <c r="P514" s="76">
        <f t="shared" si="49"/>
        <v>354000000</v>
      </c>
      <c r="Q514">
        <f t="shared" si="50"/>
        <v>2023</v>
      </c>
      <c r="R514" t="str">
        <f>IFERROR(VLOOKUP(G514,'Importer Name'!A:B, 2, FALSE), "")</f>
        <v>MERIDIAN POLY</v>
      </c>
      <c r="S514" t="str">
        <f>IFERROR(VLOOKUP(H514,'Supplier name '!A:B, 2, FALSE), "")</f>
        <v>ZIBO JINSHENG INT</v>
      </c>
    </row>
    <row r="515" spans="1:19">
      <c r="A515" s="17" t="s">
        <v>56</v>
      </c>
      <c r="B515" s="154">
        <v>12160</v>
      </c>
      <c r="C515" s="155" t="s">
        <v>7</v>
      </c>
      <c r="D515" s="309" t="s">
        <v>57</v>
      </c>
      <c r="E515" s="156">
        <v>8.6</v>
      </c>
      <c r="F515" s="154" t="s">
        <v>1718</v>
      </c>
      <c r="G515" s="17" t="s">
        <v>208</v>
      </c>
      <c r="H515" s="17" t="s">
        <v>59</v>
      </c>
      <c r="I515" s="30" t="str">
        <f t="shared" si="51"/>
        <v>Mar</v>
      </c>
      <c r="J515" s="74">
        <f>IF(F515="USD", E515, E515 * IFERROR(VLOOKUP(F515, EXCHANGE_RATE!A:B, 2, FALSE), "Currency not found"))</f>
        <v>9.202</v>
      </c>
      <c r="K515" s="74">
        <f t="shared" ref="K515:K578" si="55">ROUNDUP(J515,2)</f>
        <v>9.2099999999999991</v>
      </c>
      <c r="L515" s="14">
        <f>IF(C515="MTS", B515, B515 * IFERROR(VLOOKUP(C515, 'QTY_CONVERSIONS '!A:B, 2, FALSE), "Units not found"))</f>
        <v>12.16</v>
      </c>
      <c r="M515" s="75">
        <f t="shared" si="54"/>
        <v>111993.59999999999</v>
      </c>
      <c r="N515" t="str">
        <f>IFERROR(VLOOKUP(D515, Product_Category!A:B, 2, FALSE), "Uncategorized")</f>
        <v>MCC</v>
      </c>
      <c r="O515" s="76">
        <f t="shared" ref="O515:O578" si="56">K515</f>
        <v>9.2099999999999991</v>
      </c>
      <c r="P515" s="76">
        <f t="shared" ref="P515:P578" si="57">L515*O515</f>
        <v>111.99359999999999</v>
      </c>
      <c r="Q515">
        <f t="shared" si="50"/>
        <v>2023</v>
      </c>
      <c r="R515" t="str">
        <f>IFERROR(VLOOKUP(G515,'Importer Name'!A:B, 2, FALSE), "")</f>
        <v>RETTENMAIER</v>
      </c>
      <c r="S515" t="str">
        <f>IFERROR(VLOOKUP(H515,'Supplier name '!A:B, 2, FALSE), "")</f>
        <v>JRS PHARMA</v>
      </c>
    </row>
    <row r="516" spans="1:19">
      <c r="A516" s="17" t="s">
        <v>56</v>
      </c>
      <c r="B516" s="154">
        <v>20000</v>
      </c>
      <c r="C516" s="155" t="s">
        <v>7</v>
      </c>
      <c r="D516" s="309" t="s">
        <v>328</v>
      </c>
      <c r="E516" s="156">
        <v>8.4992000000000001</v>
      </c>
      <c r="F516" s="154" t="s">
        <v>1718</v>
      </c>
      <c r="G516" s="17" t="s">
        <v>208</v>
      </c>
      <c r="H516" s="17" t="s">
        <v>59</v>
      </c>
      <c r="I516" s="30" t="str">
        <f t="shared" si="51"/>
        <v>Mar</v>
      </c>
      <c r="J516" s="74">
        <f>IF(F516="USD", E516, E516 * IFERROR(VLOOKUP(F516, EXCHANGE_RATE!A:B, 2, FALSE), "Currency not found"))</f>
        <v>9.094144</v>
      </c>
      <c r="K516" s="74">
        <f t="shared" si="55"/>
        <v>9.1</v>
      </c>
      <c r="L516" s="14">
        <f>IF(C516="MTS", B516, B516 * IFERROR(VLOOKUP(C516, 'QTY_CONVERSIONS '!A:B, 2, FALSE), "Units not found"))</f>
        <v>20</v>
      </c>
      <c r="M516" s="75">
        <f t="shared" si="54"/>
        <v>182000</v>
      </c>
      <c r="N516" t="str">
        <f>IFERROR(VLOOKUP(D516, Product_Category!A:B, 2, FALSE), "Uncategorized")</f>
        <v>MCC</v>
      </c>
      <c r="O516" s="76">
        <f t="shared" si="56"/>
        <v>9.1</v>
      </c>
      <c r="P516" s="76">
        <f t="shared" si="57"/>
        <v>182</v>
      </c>
      <c r="Q516">
        <f t="shared" ref="Q516:Q579" si="58">Q515</f>
        <v>2023</v>
      </c>
      <c r="R516" t="str">
        <f>IFERROR(VLOOKUP(G516,'Importer Name'!A:B, 2, FALSE), "")</f>
        <v>RETTENMAIER</v>
      </c>
      <c r="S516" t="str">
        <f>IFERROR(VLOOKUP(H516,'Supplier name '!A:B, 2, FALSE), "")</f>
        <v>JRS PHARMA</v>
      </c>
    </row>
    <row r="517" spans="1:19">
      <c r="A517" s="17" t="s">
        <v>56</v>
      </c>
      <c r="B517" s="154">
        <v>20000</v>
      </c>
      <c r="C517" s="155" t="s">
        <v>7</v>
      </c>
      <c r="D517" s="309" t="s">
        <v>328</v>
      </c>
      <c r="E517" s="156">
        <v>8.4992000000000001</v>
      </c>
      <c r="F517" s="154" t="s">
        <v>1718</v>
      </c>
      <c r="G517" s="17" t="s">
        <v>208</v>
      </c>
      <c r="H517" s="17" t="s">
        <v>59</v>
      </c>
      <c r="I517" s="30" t="str">
        <f t="shared" si="51"/>
        <v>Mar</v>
      </c>
      <c r="J517" s="74">
        <f>IF(F517="USD", E517, E517 * IFERROR(VLOOKUP(F517, EXCHANGE_RATE!A:B, 2, FALSE), "Currency not found"))</f>
        <v>9.094144</v>
      </c>
      <c r="K517" s="74">
        <f t="shared" si="55"/>
        <v>9.1</v>
      </c>
      <c r="L517" s="14">
        <f>IF(C517="MTS", B517, B517 * IFERROR(VLOOKUP(C517, 'QTY_CONVERSIONS '!A:B, 2, FALSE), "Units not found"))</f>
        <v>20</v>
      </c>
      <c r="M517" s="75">
        <f t="shared" si="54"/>
        <v>182000</v>
      </c>
      <c r="N517" t="str">
        <f>IFERROR(VLOOKUP(D517, Product_Category!A:B, 2, FALSE), "Uncategorized")</f>
        <v>MCC</v>
      </c>
      <c r="O517" s="76">
        <f t="shared" si="56"/>
        <v>9.1</v>
      </c>
      <c r="P517" s="76">
        <f t="shared" si="57"/>
        <v>182</v>
      </c>
      <c r="Q517">
        <f t="shared" si="58"/>
        <v>2023</v>
      </c>
      <c r="R517" t="str">
        <f>IFERROR(VLOOKUP(G517,'Importer Name'!A:B, 2, FALSE), "")</f>
        <v>RETTENMAIER</v>
      </c>
      <c r="S517" t="str">
        <f>IFERROR(VLOOKUP(H517,'Supplier name '!A:B, 2, FALSE), "")</f>
        <v>JRS PHARMA</v>
      </c>
    </row>
    <row r="518" spans="1:19">
      <c r="A518" s="17" t="s">
        <v>56</v>
      </c>
      <c r="B518" s="154">
        <v>500</v>
      </c>
      <c r="C518" s="155" t="s">
        <v>7</v>
      </c>
      <c r="D518" s="309" t="s">
        <v>329</v>
      </c>
      <c r="E518" s="156">
        <v>9.9</v>
      </c>
      <c r="F518" s="154" t="s">
        <v>1718</v>
      </c>
      <c r="G518" s="17" t="s">
        <v>208</v>
      </c>
      <c r="H518" s="17" t="s">
        <v>59</v>
      </c>
      <c r="I518" s="30" t="str">
        <f t="shared" si="51"/>
        <v>Mar</v>
      </c>
      <c r="J518" s="74">
        <f>IF(F518="USD", E518, E518 * IFERROR(VLOOKUP(F518, EXCHANGE_RATE!A:B, 2, FALSE), "Currency not found"))</f>
        <v>10.593000000000002</v>
      </c>
      <c r="K518" s="74">
        <f t="shared" si="55"/>
        <v>10.6</v>
      </c>
      <c r="L518" s="14">
        <f>IF(C518="MTS", B518, B518 * IFERROR(VLOOKUP(C518, 'QTY_CONVERSIONS '!A:B, 2, FALSE), "Units not found"))</f>
        <v>0.5</v>
      </c>
      <c r="M518" s="75">
        <f t="shared" si="54"/>
        <v>5300</v>
      </c>
      <c r="N518" t="str">
        <f>IFERROR(VLOOKUP(D518, Product_Category!A:B, 2, FALSE), "Uncategorized")</f>
        <v>MCC</v>
      </c>
      <c r="O518" s="76">
        <f t="shared" si="56"/>
        <v>10.6</v>
      </c>
      <c r="P518" s="76">
        <f t="shared" si="57"/>
        <v>5.3</v>
      </c>
      <c r="Q518">
        <f t="shared" si="58"/>
        <v>2023</v>
      </c>
      <c r="R518" t="str">
        <f>IFERROR(VLOOKUP(G518,'Importer Name'!A:B, 2, FALSE), "")</f>
        <v>RETTENMAIER</v>
      </c>
      <c r="S518" t="str">
        <f>IFERROR(VLOOKUP(H518,'Supplier name '!A:B, 2, FALSE), "")</f>
        <v>JRS PHARMA</v>
      </c>
    </row>
    <row r="519" spans="1:19">
      <c r="A519" s="17" t="s">
        <v>56</v>
      </c>
      <c r="B519" s="154">
        <v>500</v>
      </c>
      <c r="C519" s="155" t="s">
        <v>7</v>
      </c>
      <c r="D519" s="309" t="s">
        <v>329</v>
      </c>
      <c r="E519" s="156">
        <v>9.9</v>
      </c>
      <c r="F519" s="154" t="s">
        <v>1718</v>
      </c>
      <c r="G519" s="17" t="s">
        <v>208</v>
      </c>
      <c r="H519" s="17" t="s">
        <v>59</v>
      </c>
      <c r="I519" s="30" t="str">
        <f t="shared" si="51"/>
        <v>Mar</v>
      </c>
      <c r="J519" s="74">
        <f>IF(F519="USD", E519, E519 * IFERROR(VLOOKUP(F519, EXCHANGE_RATE!A:B, 2, FALSE), "Currency not found"))</f>
        <v>10.593000000000002</v>
      </c>
      <c r="K519" s="74">
        <f t="shared" si="55"/>
        <v>10.6</v>
      </c>
      <c r="L519" s="14">
        <f>IF(C519="MTS", B519, B519 * IFERROR(VLOOKUP(C519, 'QTY_CONVERSIONS '!A:B, 2, FALSE), "Units not found"))</f>
        <v>0.5</v>
      </c>
      <c r="M519" s="75">
        <f t="shared" si="54"/>
        <v>5300</v>
      </c>
      <c r="N519" t="str">
        <f>IFERROR(VLOOKUP(D519, Product_Category!A:B, 2, FALSE), "Uncategorized")</f>
        <v>MCC</v>
      </c>
      <c r="O519" s="76">
        <f t="shared" si="56"/>
        <v>10.6</v>
      </c>
      <c r="P519" s="76">
        <f t="shared" si="57"/>
        <v>5.3</v>
      </c>
      <c r="Q519">
        <f t="shared" si="58"/>
        <v>2023</v>
      </c>
      <c r="R519" t="str">
        <f>IFERROR(VLOOKUP(G519,'Importer Name'!A:B, 2, FALSE), "")</f>
        <v>RETTENMAIER</v>
      </c>
      <c r="S519" t="str">
        <f>IFERROR(VLOOKUP(H519,'Supplier name '!A:B, 2, FALSE), "")</f>
        <v>JRS PHARMA</v>
      </c>
    </row>
    <row r="520" spans="1:19">
      <c r="A520" s="17" t="s">
        <v>56</v>
      </c>
      <c r="B520" s="154">
        <v>500</v>
      </c>
      <c r="C520" s="155" t="s">
        <v>7</v>
      </c>
      <c r="D520" s="309" t="s">
        <v>329</v>
      </c>
      <c r="E520" s="156">
        <v>9.9</v>
      </c>
      <c r="F520" s="154" t="s">
        <v>1718</v>
      </c>
      <c r="G520" s="17" t="s">
        <v>208</v>
      </c>
      <c r="H520" s="17" t="s">
        <v>59</v>
      </c>
      <c r="I520" s="30" t="str">
        <f t="shared" si="51"/>
        <v>Mar</v>
      </c>
      <c r="J520" s="74">
        <f>IF(F520="USD", E520, E520 * IFERROR(VLOOKUP(F520, EXCHANGE_RATE!A:B, 2, FALSE), "Currency not found"))</f>
        <v>10.593000000000002</v>
      </c>
      <c r="K520" s="74">
        <f t="shared" si="55"/>
        <v>10.6</v>
      </c>
      <c r="L520" s="14">
        <f>IF(C520="MTS", B520, B520 * IFERROR(VLOOKUP(C520, 'QTY_CONVERSIONS '!A:B, 2, FALSE), "Units not found"))</f>
        <v>0.5</v>
      </c>
      <c r="M520" s="75">
        <f t="shared" si="54"/>
        <v>5300</v>
      </c>
      <c r="N520" t="str">
        <f>IFERROR(VLOOKUP(D520, Product_Category!A:B, 2, FALSE), "Uncategorized")</f>
        <v>MCC</v>
      </c>
      <c r="O520" s="76">
        <f t="shared" si="56"/>
        <v>10.6</v>
      </c>
      <c r="P520" s="76">
        <f t="shared" si="57"/>
        <v>5.3</v>
      </c>
      <c r="Q520">
        <f t="shared" si="58"/>
        <v>2023</v>
      </c>
      <c r="R520" t="str">
        <f>IFERROR(VLOOKUP(G520,'Importer Name'!A:B, 2, FALSE), "")</f>
        <v>RETTENMAIER</v>
      </c>
      <c r="S520" t="str">
        <f>IFERROR(VLOOKUP(H520,'Supplier name '!A:B, 2, FALSE), "")</f>
        <v>JRS PHARMA</v>
      </c>
    </row>
    <row r="521" spans="1:19">
      <c r="A521" s="17" t="s">
        <v>56</v>
      </c>
      <c r="B521" s="154">
        <v>20000</v>
      </c>
      <c r="C521" s="155" t="s">
        <v>7</v>
      </c>
      <c r="D521" s="309" t="s">
        <v>328</v>
      </c>
      <c r="E521" s="156">
        <v>8.5</v>
      </c>
      <c r="F521" s="154" t="s">
        <v>1718</v>
      </c>
      <c r="G521" s="17" t="s">
        <v>208</v>
      </c>
      <c r="H521" s="17" t="s">
        <v>59</v>
      </c>
      <c r="I521" s="30" t="str">
        <f t="shared" si="51"/>
        <v>Mar</v>
      </c>
      <c r="J521" s="74">
        <f>IF(F521="USD", E521, E521 * IFERROR(VLOOKUP(F521, EXCHANGE_RATE!A:B, 2, FALSE), "Currency not found"))</f>
        <v>9.0950000000000006</v>
      </c>
      <c r="K521" s="74">
        <f t="shared" si="55"/>
        <v>9.1</v>
      </c>
      <c r="L521" s="14">
        <f>IF(C521="MTS", B521, B521 * IFERROR(VLOOKUP(C521, 'QTY_CONVERSIONS '!A:B, 2, FALSE), "Units not found"))</f>
        <v>20</v>
      </c>
      <c r="M521" s="75">
        <f t="shared" si="54"/>
        <v>182000</v>
      </c>
      <c r="N521" t="str">
        <f>IFERROR(VLOOKUP(D521, Product_Category!A:B, 2, FALSE), "Uncategorized")</f>
        <v>MCC</v>
      </c>
      <c r="O521" s="76">
        <f t="shared" si="56"/>
        <v>9.1</v>
      </c>
      <c r="P521" s="76">
        <f t="shared" si="57"/>
        <v>182</v>
      </c>
      <c r="Q521">
        <f t="shared" si="58"/>
        <v>2023</v>
      </c>
      <c r="R521" t="str">
        <f>IFERROR(VLOOKUP(G521,'Importer Name'!A:B, 2, FALSE), "")</f>
        <v>RETTENMAIER</v>
      </c>
      <c r="S521" t="str">
        <f>IFERROR(VLOOKUP(H521,'Supplier name '!A:B, 2, FALSE), "")</f>
        <v>JRS PHARMA</v>
      </c>
    </row>
    <row r="522" spans="1:19">
      <c r="A522" s="17" t="s">
        <v>56</v>
      </c>
      <c r="B522" s="154">
        <v>20000</v>
      </c>
      <c r="C522" s="155" t="s">
        <v>7</v>
      </c>
      <c r="D522" s="309" t="s">
        <v>328</v>
      </c>
      <c r="E522" s="156">
        <v>8.5</v>
      </c>
      <c r="F522" s="154" t="s">
        <v>1718</v>
      </c>
      <c r="G522" s="17" t="s">
        <v>208</v>
      </c>
      <c r="H522" s="17" t="s">
        <v>59</v>
      </c>
      <c r="I522" s="30" t="str">
        <f t="shared" si="51"/>
        <v>Mar</v>
      </c>
      <c r="J522" s="74">
        <f>IF(F522="USD", E522, E522 * IFERROR(VLOOKUP(F522, EXCHANGE_RATE!A:B, 2, FALSE), "Currency not found"))</f>
        <v>9.0950000000000006</v>
      </c>
      <c r="K522" s="74">
        <f t="shared" si="55"/>
        <v>9.1</v>
      </c>
      <c r="L522" s="14">
        <f>IF(C522="MTS", B522, B522 * IFERROR(VLOOKUP(C522, 'QTY_CONVERSIONS '!A:B, 2, FALSE), "Units not found"))</f>
        <v>20</v>
      </c>
      <c r="M522" s="75">
        <f t="shared" si="54"/>
        <v>182000</v>
      </c>
      <c r="N522" t="str">
        <f>IFERROR(VLOOKUP(D522, Product_Category!A:B, 2, FALSE), "Uncategorized")</f>
        <v>MCC</v>
      </c>
      <c r="O522" s="76">
        <f t="shared" si="56"/>
        <v>9.1</v>
      </c>
      <c r="P522" s="76">
        <f t="shared" si="57"/>
        <v>182</v>
      </c>
      <c r="Q522">
        <f t="shared" si="58"/>
        <v>2023</v>
      </c>
      <c r="R522" t="str">
        <f>IFERROR(VLOOKUP(G522,'Importer Name'!A:B, 2, FALSE), "")</f>
        <v>RETTENMAIER</v>
      </c>
      <c r="S522" t="str">
        <f>IFERROR(VLOOKUP(H522,'Supplier name '!A:B, 2, FALSE), "")</f>
        <v>JRS PHARMA</v>
      </c>
    </row>
    <row r="523" spans="1:19">
      <c r="A523" s="17" t="s">
        <v>56</v>
      </c>
      <c r="B523" s="154">
        <v>500</v>
      </c>
      <c r="C523" s="155" t="s">
        <v>7</v>
      </c>
      <c r="D523" s="309" t="s">
        <v>329</v>
      </c>
      <c r="E523" s="156">
        <v>10</v>
      </c>
      <c r="F523" s="154" t="s">
        <v>1718</v>
      </c>
      <c r="G523" s="17" t="s">
        <v>208</v>
      </c>
      <c r="H523" s="17" t="s">
        <v>59</v>
      </c>
      <c r="I523" s="30" t="str">
        <f t="shared" si="51"/>
        <v>Mar</v>
      </c>
      <c r="J523" s="74">
        <f>IF(F523="USD", E523, E523 * IFERROR(VLOOKUP(F523, EXCHANGE_RATE!A:B, 2, FALSE), "Currency not found"))</f>
        <v>10.700000000000001</v>
      </c>
      <c r="K523" s="74">
        <f t="shared" si="55"/>
        <v>10.7</v>
      </c>
      <c r="L523" s="14">
        <f>IF(C523="MTS", B523, B523 * IFERROR(VLOOKUP(C523, 'QTY_CONVERSIONS '!A:B, 2, FALSE), "Units not found"))</f>
        <v>0.5</v>
      </c>
      <c r="M523" s="75">
        <f t="shared" si="54"/>
        <v>5350</v>
      </c>
      <c r="N523" t="str">
        <f>IFERROR(VLOOKUP(D523, Product_Category!A:B, 2, FALSE), "Uncategorized")</f>
        <v>MCC</v>
      </c>
      <c r="O523" s="76">
        <f t="shared" si="56"/>
        <v>10.7</v>
      </c>
      <c r="P523" s="76">
        <f t="shared" si="57"/>
        <v>5.35</v>
      </c>
      <c r="Q523">
        <f t="shared" si="58"/>
        <v>2023</v>
      </c>
      <c r="R523" t="str">
        <f>IFERROR(VLOOKUP(G523,'Importer Name'!A:B, 2, FALSE), "")</f>
        <v>RETTENMAIER</v>
      </c>
      <c r="S523" t="str">
        <f>IFERROR(VLOOKUP(H523,'Supplier name '!A:B, 2, FALSE), "")</f>
        <v>JRS PHARMA</v>
      </c>
    </row>
    <row r="524" spans="1:19">
      <c r="A524" s="17" t="s">
        <v>56</v>
      </c>
      <c r="B524" s="154">
        <v>500</v>
      </c>
      <c r="C524" s="155" t="s">
        <v>7</v>
      </c>
      <c r="D524" s="309" t="s">
        <v>329</v>
      </c>
      <c r="E524" s="156">
        <v>10</v>
      </c>
      <c r="F524" s="154" t="s">
        <v>1718</v>
      </c>
      <c r="G524" s="17" t="s">
        <v>208</v>
      </c>
      <c r="H524" s="17" t="s">
        <v>59</v>
      </c>
      <c r="I524" s="30" t="str">
        <f t="shared" si="51"/>
        <v>Mar</v>
      </c>
      <c r="J524" s="74">
        <f>IF(F524="USD", E524, E524 * IFERROR(VLOOKUP(F524, EXCHANGE_RATE!A:B, 2, FALSE), "Currency not found"))</f>
        <v>10.700000000000001</v>
      </c>
      <c r="K524" s="74">
        <f t="shared" si="55"/>
        <v>10.7</v>
      </c>
      <c r="L524" s="14">
        <f>IF(C524="MTS", B524, B524 * IFERROR(VLOOKUP(C524, 'QTY_CONVERSIONS '!A:B, 2, FALSE), "Units not found"))</f>
        <v>0.5</v>
      </c>
      <c r="M524" s="75">
        <f t="shared" si="54"/>
        <v>5350</v>
      </c>
      <c r="N524" t="str">
        <f>IFERROR(VLOOKUP(D524, Product_Category!A:B, 2, FALSE), "Uncategorized")</f>
        <v>MCC</v>
      </c>
      <c r="O524" s="76">
        <f t="shared" si="56"/>
        <v>10.7</v>
      </c>
      <c r="P524" s="76">
        <f t="shared" si="57"/>
        <v>5.35</v>
      </c>
      <c r="Q524">
        <f t="shared" si="58"/>
        <v>2023</v>
      </c>
      <c r="R524" t="str">
        <f>IFERROR(VLOOKUP(G524,'Importer Name'!A:B, 2, FALSE), "")</f>
        <v>RETTENMAIER</v>
      </c>
      <c r="S524" t="str">
        <f>IFERROR(VLOOKUP(H524,'Supplier name '!A:B, 2, FALSE), "")</f>
        <v>JRS PHARMA</v>
      </c>
    </row>
    <row r="525" spans="1:19">
      <c r="A525" s="17" t="s">
        <v>56</v>
      </c>
      <c r="B525" s="154">
        <v>500</v>
      </c>
      <c r="C525" s="155" t="s">
        <v>7</v>
      </c>
      <c r="D525" s="309" t="s">
        <v>329</v>
      </c>
      <c r="E525" s="156">
        <v>10</v>
      </c>
      <c r="F525" s="154" t="s">
        <v>1718</v>
      </c>
      <c r="G525" s="17" t="s">
        <v>208</v>
      </c>
      <c r="H525" s="17" t="s">
        <v>59</v>
      </c>
      <c r="I525" s="30" t="str">
        <f t="shared" si="51"/>
        <v>Mar</v>
      </c>
      <c r="J525" s="74">
        <f>IF(F525="USD", E525, E525 * IFERROR(VLOOKUP(F525, EXCHANGE_RATE!A:B, 2, FALSE), "Currency not found"))</f>
        <v>10.700000000000001</v>
      </c>
      <c r="K525" s="74">
        <f t="shared" si="55"/>
        <v>10.7</v>
      </c>
      <c r="L525" s="14">
        <f>IF(C525="MTS", B525, B525 * IFERROR(VLOOKUP(C525, 'QTY_CONVERSIONS '!A:B, 2, FALSE), "Units not found"))</f>
        <v>0.5</v>
      </c>
      <c r="M525" s="75">
        <f t="shared" si="54"/>
        <v>5350</v>
      </c>
      <c r="N525" t="str">
        <f>IFERROR(VLOOKUP(D525, Product_Category!A:B, 2, FALSE), "Uncategorized")</f>
        <v>MCC</v>
      </c>
      <c r="O525" s="76">
        <f t="shared" si="56"/>
        <v>10.7</v>
      </c>
      <c r="P525" s="76">
        <f t="shared" si="57"/>
        <v>5.35</v>
      </c>
      <c r="Q525">
        <f t="shared" si="58"/>
        <v>2023</v>
      </c>
      <c r="R525" t="str">
        <f>IFERROR(VLOOKUP(G525,'Importer Name'!A:B, 2, FALSE), "")</f>
        <v>RETTENMAIER</v>
      </c>
      <c r="S525" t="str">
        <f>IFERROR(VLOOKUP(H525,'Supplier name '!A:B, 2, FALSE), "")</f>
        <v>JRS PHARMA</v>
      </c>
    </row>
    <row r="526" spans="1:19">
      <c r="A526" s="17" t="s">
        <v>56</v>
      </c>
      <c r="B526" s="154">
        <v>20000</v>
      </c>
      <c r="C526" s="155" t="s">
        <v>7</v>
      </c>
      <c r="D526" s="309" t="s">
        <v>330</v>
      </c>
      <c r="E526" s="156">
        <v>16.25</v>
      </c>
      <c r="F526" s="154" t="s">
        <v>9</v>
      </c>
      <c r="G526" s="17" t="s">
        <v>331</v>
      </c>
      <c r="H526" s="17" t="s">
        <v>62</v>
      </c>
      <c r="I526" s="30" t="str">
        <f t="shared" si="51"/>
        <v>Mar</v>
      </c>
      <c r="J526" s="74">
        <f>IF(F526="USD", E526, E526 * IFERROR(VLOOKUP(F526, EXCHANGE_RATE!A:B, 2, FALSE), "Currency not found"))</f>
        <v>16.25</v>
      </c>
      <c r="K526" s="74">
        <f t="shared" si="55"/>
        <v>16.25</v>
      </c>
      <c r="L526" s="14">
        <f>IF(C526="MTS", B526, B526 * IFERROR(VLOOKUP(C526, 'QTY_CONVERSIONS '!A:B, 2, FALSE), "Units not found"))</f>
        <v>20</v>
      </c>
      <c r="M526" s="75">
        <f t="shared" si="54"/>
        <v>325000</v>
      </c>
      <c r="N526" t="str">
        <f>IFERROR(VLOOKUP(D526, Product_Category!A:B, 2, FALSE), "Uncategorized")</f>
        <v>CMC</v>
      </c>
      <c r="O526" s="76">
        <f t="shared" si="56"/>
        <v>16.25</v>
      </c>
      <c r="P526" s="76">
        <f t="shared" si="57"/>
        <v>325</v>
      </c>
      <c r="Q526">
        <f t="shared" si="58"/>
        <v>2023</v>
      </c>
      <c r="R526" t="str">
        <f>IFERROR(VLOOKUP(G526,'Importer Name'!A:B, 2, FALSE), "")</f>
        <v>COCA COLA</v>
      </c>
      <c r="S526" t="str">
        <f>IFERROR(VLOOKUP(H526,'Supplier name '!A:B, 2, FALSE), "")</f>
        <v>NOURYON CHEM</v>
      </c>
    </row>
    <row r="527" spans="1:19">
      <c r="A527" s="17" t="s">
        <v>56</v>
      </c>
      <c r="B527" s="154">
        <v>40</v>
      </c>
      <c r="C527" s="155" t="s">
        <v>7</v>
      </c>
      <c r="D527" s="309" t="s">
        <v>330</v>
      </c>
      <c r="E527" s="156">
        <v>16.25</v>
      </c>
      <c r="F527" s="154" t="s">
        <v>9</v>
      </c>
      <c r="G527" s="17" t="s">
        <v>331</v>
      </c>
      <c r="H527" s="17" t="s">
        <v>62</v>
      </c>
      <c r="I527" s="30" t="str">
        <f t="shared" si="51"/>
        <v>Mar</v>
      </c>
      <c r="J527" s="74">
        <f>IF(F527="USD", E527, E527 * IFERROR(VLOOKUP(F527, EXCHANGE_RATE!A:B, 2, FALSE), "Currency not found"))</f>
        <v>16.25</v>
      </c>
      <c r="K527" s="74">
        <f t="shared" si="55"/>
        <v>16.25</v>
      </c>
      <c r="L527" s="14">
        <f>IF(C527="MTS", B527, B527 * IFERROR(VLOOKUP(C527, 'QTY_CONVERSIONS '!A:B, 2, FALSE), "Units not found"))</f>
        <v>0.04</v>
      </c>
      <c r="M527" s="75">
        <f t="shared" si="54"/>
        <v>650</v>
      </c>
      <c r="N527" t="str">
        <f>IFERROR(VLOOKUP(D527, Product_Category!A:B, 2, FALSE), "Uncategorized")</f>
        <v>CMC</v>
      </c>
      <c r="O527" s="76">
        <f t="shared" si="56"/>
        <v>16.25</v>
      </c>
      <c r="P527" s="76">
        <f t="shared" si="57"/>
        <v>0.65</v>
      </c>
      <c r="Q527">
        <f t="shared" si="58"/>
        <v>2023</v>
      </c>
      <c r="R527" t="str">
        <f>IFERROR(VLOOKUP(G527,'Importer Name'!A:B, 2, FALSE), "")</f>
        <v>COCA COLA</v>
      </c>
      <c r="S527" t="str">
        <f>IFERROR(VLOOKUP(H527,'Supplier name '!A:B, 2, FALSE), "")</f>
        <v>NOURYON CHEM</v>
      </c>
    </row>
    <row r="528" spans="1:19">
      <c r="A528" s="17" t="s">
        <v>56</v>
      </c>
      <c r="B528" s="154">
        <v>19960</v>
      </c>
      <c r="C528" s="155" t="s">
        <v>7</v>
      </c>
      <c r="D528" s="309" t="s">
        <v>330</v>
      </c>
      <c r="E528" s="156">
        <v>16.25</v>
      </c>
      <c r="F528" s="154" t="s">
        <v>9</v>
      </c>
      <c r="G528" s="17" t="s">
        <v>331</v>
      </c>
      <c r="H528" s="17" t="s">
        <v>62</v>
      </c>
      <c r="I528" s="30" t="str">
        <f t="shared" si="51"/>
        <v>Mar</v>
      </c>
      <c r="J528" s="74">
        <f>IF(F528="USD", E528, E528 * IFERROR(VLOOKUP(F528, EXCHANGE_RATE!A:B, 2, FALSE), "Currency not found"))</f>
        <v>16.25</v>
      </c>
      <c r="K528" s="74">
        <f t="shared" si="55"/>
        <v>16.25</v>
      </c>
      <c r="L528" s="14">
        <f>IF(C528="MTS", B528, B528 * IFERROR(VLOOKUP(C528, 'QTY_CONVERSIONS '!A:B, 2, FALSE), "Units not found"))</f>
        <v>19.96</v>
      </c>
      <c r="M528" s="75">
        <f t="shared" si="54"/>
        <v>324350</v>
      </c>
      <c r="N528" t="str">
        <f>IFERROR(VLOOKUP(D528, Product_Category!A:B, 2, FALSE), "Uncategorized")</f>
        <v>CMC</v>
      </c>
      <c r="O528" s="76">
        <f t="shared" si="56"/>
        <v>16.25</v>
      </c>
      <c r="P528" s="76">
        <f t="shared" si="57"/>
        <v>324.35000000000002</v>
      </c>
      <c r="Q528">
        <f t="shared" si="58"/>
        <v>2023</v>
      </c>
      <c r="R528" t="str">
        <f>IFERROR(VLOOKUP(G528,'Importer Name'!A:B, 2, FALSE), "")</f>
        <v>COCA COLA</v>
      </c>
      <c r="S528" t="str">
        <f>IFERROR(VLOOKUP(H528,'Supplier name '!A:B, 2, FALSE), "")</f>
        <v>NOURYON CHEM</v>
      </c>
    </row>
    <row r="529" spans="1:19">
      <c r="A529" s="17" t="s">
        <v>56</v>
      </c>
      <c r="B529" s="154">
        <v>1000</v>
      </c>
      <c r="C529" s="155" t="s">
        <v>7</v>
      </c>
      <c r="D529" s="309" t="s">
        <v>332</v>
      </c>
      <c r="E529" s="156">
        <v>16.25</v>
      </c>
      <c r="F529" s="154" t="s">
        <v>9</v>
      </c>
      <c r="G529" s="17" t="s">
        <v>331</v>
      </c>
      <c r="H529" s="17" t="s">
        <v>62</v>
      </c>
      <c r="I529" s="30" t="str">
        <f t="shared" si="51"/>
        <v>Mar</v>
      </c>
      <c r="J529" s="74">
        <f>IF(F529="USD", E529, E529 * IFERROR(VLOOKUP(F529, EXCHANGE_RATE!A:B, 2, FALSE), "Currency not found"))</f>
        <v>16.25</v>
      </c>
      <c r="K529" s="74">
        <f t="shared" si="55"/>
        <v>16.25</v>
      </c>
      <c r="L529" s="14">
        <f>IF(C529="MTS", B529, B529 * IFERROR(VLOOKUP(C529, 'QTY_CONVERSIONS '!A:B, 2, FALSE), "Units not found"))</f>
        <v>1</v>
      </c>
      <c r="M529" s="75">
        <f t="shared" si="54"/>
        <v>16250</v>
      </c>
      <c r="N529" t="str">
        <f>IFERROR(VLOOKUP(D529, Product_Category!A:B, 2, FALSE), "Uncategorized")</f>
        <v>CMC</v>
      </c>
      <c r="O529" s="76">
        <f t="shared" si="56"/>
        <v>16.25</v>
      </c>
      <c r="P529" s="76">
        <f t="shared" si="57"/>
        <v>16.25</v>
      </c>
      <c r="Q529">
        <f t="shared" si="58"/>
        <v>2023</v>
      </c>
      <c r="R529" t="str">
        <f>IFERROR(VLOOKUP(G529,'Importer Name'!A:B, 2, FALSE), "")</f>
        <v>COCA COLA</v>
      </c>
      <c r="S529" t="str">
        <f>IFERROR(VLOOKUP(H529,'Supplier name '!A:B, 2, FALSE), "")</f>
        <v>NOURYON CHEM</v>
      </c>
    </row>
    <row r="530" spans="1:19">
      <c r="A530" s="17" t="s">
        <v>56</v>
      </c>
      <c r="B530" s="154">
        <v>5000</v>
      </c>
      <c r="C530" s="155" t="s">
        <v>7</v>
      </c>
      <c r="D530" s="309" t="s">
        <v>332</v>
      </c>
      <c r="E530" s="156">
        <v>16.25</v>
      </c>
      <c r="F530" s="154" t="s">
        <v>9</v>
      </c>
      <c r="G530" s="17" t="s">
        <v>331</v>
      </c>
      <c r="H530" s="17" t="s">
        <v>62</v>
      </c>
      <c r="I530" s="30" t="str">
        <f t="shared" ref="I530:I593" si="59">I529</f>
        <v>Mar</v>
      </c>
      <c r="J530" s="74">
        <f>IF(F530="USD", E530, E530 * IFERROR(VLOOKUP(F530, EXCHANGE_RATE!A:B, 2, FALSE), "Currency not found"))</f>
        <v>16.25</v>
      </c>
      <c r="K530" s="74">
        <f t="shared" si="55"/>
        <v>16.25</v>
      </c>
      <c r="L530" s="14">
        <f>IF(C530="MTS", B530, B530 * IFERROR(VLOOKUP(C530, 'QTY_CONVERSIONS '!A:B, 2, FALSE), "Units not found"))</f>
        <v>5</v>
      </c>
      <c r="M530" s="75">
        <f t="shared" si="54"/>
        <v>81250</v>
      </c>
      <c r="N530" t="str">
        <f>IFERROR(VLOOKUP(D530, Product_Category!A:B, 2, FALSE), "Uncategorized")</f>
        <v>CMC</v>
      </c>
      <c r="O530" s="76">
        <f t="shared" si="56"/>
        <v>16.25</v>
      </c>
      <c r="P530" s="76">
        <f t="shared" si="57"/>
        <v>81.25</v>
      </c>
      <c r="Q530">
        <f t="shared" si="58"/>
        <v>2023</v>
      </c>
      <c r="R530" t="str">
        <f>IFERROR(VLOOKUP(G530,'Importer Name'!A:B, 2, FALSE), "")</f>
        <v>COCA COLA</v>
      </c>
      <c r="S530" t="str">
        <f>IFERROR(VLOOKUP(H530,'Supplier name '!A:B, 2, FALSE), "")</f>
        <v>NOURYON CHEM</v>
      </c>
    </row>
    <row r="531" spans="1:19">
      <c r="A531" s="17" t="s">
        <v>56</v>
      </c>
      <c r="B531" s="154">
        <v>1000</v>
      </c>
      <c r="C531" s="155" t="s">
        <v>7</v>
      </c>
      <c r="D531" s="309" t="s">
        <v>332</v>
      </c>
      <c r="E531" s="156">
        <v>16.25</v>
      </c>
      <c r="F531" s="154" t="s">
        <v>9</v>
      </c>
      <c r="G531" s="17" t="s">
        <v>331</v>
      </c>
      <c r="H531" s="17" t="s">
        <v>62</v>
      </c>
      <c r="I531" s="30" t="str">
        <f t="shared" si="59"/>
        <v>Mar</v>
      </c>
      <c r="J531" s="74">
        <f>IF(F531="USD", E531, E531 * IFERROR(VLOOKUP(F531, EXCHANGE_RATE!A:B, 2, FALSE), "Currency not found"))</f>
        <v>16.25</v>
      </c>
      <c r="K531" s="74">
        <f t="shared" si="55"/>
        <v>16.25</v>
      </c>
      <c r="L531" s="14">
        <f>IF(C531="MTS", B531, B531 * IFERROR(VLOOKUP(C531, 'QTY_CONVERSIONS '!A:B, 2, FALSE), "Units not found"))</f>
        <v>1</v>
      </c>
      <c r="M531" s="75">
        <f t="shared" si="54"/>
        <v>16250</v>
      </c>
      <c r="N531" t="str">
        <f>IFERROR(VLOOKUP(D531, Product_Category!A:B, 2, FALSE), "Uncategorized")</f>
        <v>CMC</v>
      </c>
      <c r="O531" s="76">
        <f t="shared" si="56"/>
        <v>16.25</v>
      </c>
      <c r="P531" s="76">
        <f t="shared" si="57"/>
        <v>16.25</v>
      </c>
      <c r="Q531">
        <f t="shared" si="58"/>
        <v>2023</v>
      </c>
      <c r="R531" t="str">
        <f>IFERROR(VLOOKUP(G531,'Importer Name'!A:B, 2, FALSE), "")</f>
        <v>COCA COLA</v>
      </c>
      <c r="S531" t="str">
        <f>IFERROR(VLOOKUP(H531,'Supplier name '!A:B, 2, FALSE), "")</f>
        <v>NOURYON CHEM</v>
      </c>
    </row>
    <row r="532" spans="1:19">
      <c r="A532" s="17" t="s">
        <v>56</v>
      </c>
      <c r="B532" s="154">
        <v>2160</v>
      </c>
      <c r="C532" s="155" t="s">
        <v>7</v>
      </c>
      <c r="D532" s="309" t="s">
        <v>333</v>
      </c>
      <c r="E532" s="156">
        <v>16.25</v>
      </c>
      <c r="F532" s="154" t="s">
        <v>9</v>
      </c>
      <c r="G532" s="17" t="s">
        <v>331</v>
      </c>
      <c r="H532" s="17" t="s">
        <v>62</v>
      </c>
      <c r="I532" s="30" t="str">
        <f t="shared" si="59"/>
        <v>Mar</v>
      </c>
      <c r="J532" s="74">
        <f>IF(F532="USD", E532, E532 * IFERROR(VLOOKUP(F532, EXCHANGE_RATE!A:B, 2, FALSE), "Currency not found"))</f>
        <v>16.25</v>
      </c>
      <c r="K532" s="74">
        <f t="shared" si="55"/>
        <v>16.25</v>
      </c>
      <c r="L532" s="14">
        <f>IF(C532="MTS", B532, B532 * IFERROR(VLOOKUP(C532, 'QTY_CONVERSIONS '!A:B, 2, FALSE), "Units not found"))</f>
        <v>2.16</v>
      </c>
      <c r="M532" s="75">
        <f t="shared" si="54"/>
        <v>35100</v>
      </c>
      <c r="N532" t="str">
        <f>IFERROR(VLOOKUP(D532, Product_Category!A:B, 2, FALSE), "Uncategorized")</f>
        <v>CMC</v>
      </c>
      <c r="O532" s="76">
        <f t="shared" si="56"/>
        <v>16.25</v>
      </c>
      <c r="P532" s="76">
        <f t="shared" si="57"/>
        <v>35.1</v>
      </c>
      <c r="Q532">
        <f t="shared" si="58"/>
        <v>2023</v>
      </c>
      <c r="R532" t="str">
        <f>IFERROR(VLOOKUP(G532,'Importer Name'!A:B, 2, FALSE), "")</f>
        <v>COCA COLA</v>
      </c>
      <c r="S532" t="str">
        <f>IFERROR(VLOOKUP(H532,'Supplier name '!A:B, 2, FALSE), "")</f>
        <v>NOURYON CHEM</v>
      </c>
    </row>
    <row r="533" spans="1:19">
      <c r="A533" s="17" t="s">
        <v>56</v>
      </c>
      <c r="B533" s="154">
        <v>7840</v>
      </c>
      <c r="C533" s="155" t="s">
        <v>7</v>
      </c>
      <c r="D533" s="309" t="s">
        <v>333</v>
      </c>
      <c r="E533" s="156">
        <v>16.25</v>
      </c>
      <c r="F533" s="154" t="s">
        <v>9</v>
      </c>
      <c r="G533" s="17" t="s">
        <v>331</v>
      </c>
      <c r="H533" s="17" t="s">
        <v>62</v>
      </c>
      <c r="I533" s="30" t="str">
        <f t="shared" si="59"/>
        <v>Mar</v>
      </c>
      <c r="J533" s="74">
        <f>IF(F533="USD", E533, E533 * IFERROR(VLOOKUP(F533, EXCHANGE_RATE!A:B, 2, FALSE), "Currency not found"))</f>
        <v>16.25</v>
      </c>
      <c r="K533" s="74">
        <f t="shared" si="55"/>
        <v>16.25</v>
      </c>
      <c r="L533" s="14">
        <f>IF(C533="MTS", B533, B533 * IFERROR(VLOOKUP(C533, 'QTY_CONVERSIONS '!A:B, 2, FALSE), "Units not found"))</f>
        <v>7.84</v>
      </c>
      <c r="M533" s="75">
        <f t="shared" si="54"/>
        <v>127400</v>
      </c>
      <c r="N533" t="str">
        <f>IFERROR(VLOOKUP(D533, Product_Category!A:B, 2, FALSE), "Uncategorized")</f>
        <v>CMC</v>
      </c>
      <c r="O533" s="76">
        <f t="shared" si="56"/>
        <v>16.25</v>
      </c>
      <c r="P533" s="76">
        <f t="shared" si="57"/>
        <v>127.39999999999999</v>
      </c>
      <c r="Q533">
        <f t="shared" si="58"/>
        <v>2023</v>
      </c>
      <c r="R533" t="str">
        <f>IFERROR(VLOOKUP(G533,'Importer Name'!A:B, 2, FALSE), "")</f>
        <v>COCA COLA</v>
      </c>
      <c r="S533" t="str">
        <f>IFERROR(VLOOKUP(H533,'Supplier name '!A:B, 2, FALSE), "")</f>
        <v>NOURYON CHEM</v>
      </c>
    </row>
    <row r="534" spans="1:19">
      <c r="A534" s="17" t="s">
        <v>56</v>
      </c>
      <c r="B534" s="154">
        <v>10000</v>
      </c>
      <c r="C534" s="155" t="s">
        <v>7</v>
      </c>
      <c r="D534" s="309" t="s">
        <v>333</v>
      </c>
      <c r="E534" s="156">
        <v>16.25</v>
      </c>
      <c r="F534" s="154" t="s">
        <v>9</v>
      </c>
      <c r="G534" s="17" t="s">
        <v>331</v>
      </c>
      <c r="H534" s="17" t="s">
        <v>62</v>
      </c>
      <c r="I534" s="30" t="str">
        <f t="shared" si="59"/>
        <v>Mar</v>
      </c>
      <c r="J534" s="74">
        <f>IF(F534="USD", E534, E534 * IFERROR(VLOOKUP(F534, EXCHANGE_RATE!A:B, 2, FALSE), "Currency not found"))</f>
        <v>16.25</v>
      </c>
      <c r="K534" s="74">
        <f t="shared" si="55"/>
        <v>16.25</v>
      </c>
      <c r="L534" s="14">
        <f>IF(C534="MTS", B534, B534 * IFERROR(VLOOKUP(C534, 'QTY_CONVERSIONS '!A:B, 2, FALSE), "Units not found"))</f>
        <v>10</v>
      </c>
      <c r="M534" s="75">
        <f t="shared" si="54"/>
        <v>162500</v>
      </c>
      <c r="N534" t="str">
        <f>IFERROR(VLOOKUP(D534, Product_Category!A:B, 2, FALSE), "Uncategorized")</f>
        <v>CMC</v>
      </c>
      <c r="O534" s="76">
        <f t="shared" si="56"/>
        <v>16.25</v>
      </c>
      <c r="P534" s="76">
        <f t="shared" si="57"/>
        <v>162.5</v>
      </c>
      <c r="Q534">
        <f t="shared" si="58"/>
        <v>2023</v>
      </c>
      <c r="R534" t="str">
        <f>IFERROR(VLOOKUP(G534,'Importer Name'!A:B, 2, FALSE), "")</f>
        <v>COCA COLA</v>
      </c>
      <c r="S534" t="str">
        <f>IFERROR(VLOOKUP(H534,'Supplier name '!A:B, 2, FALSE), "")</f>
        <v>NOURYON CHEM</v>
      </c>
    </row>
    <row r="535" spans="1:19">
      <c r="A535" s="17" t="s">
        <v>56</v>
      </c>
      <c r="B535" s="154">
        <v>4000</v>
      </c>
      <c r="C535" s="155" t="s">
        <v>7</v>
      </c>
      <c r="D535" s="309" t="s">
        <v>333</v>
      </c>
      <c r="E535" s="156">
        <v>16.25</v>
      </c>
      <c r="F535" s="154" t="s">
        <v>9</v>
      </c>
      <c r="G535" s="17" t="s">
        <v>331</v>
      </c>
      <c r="H535" s="17" t="s">
        <v>62</v>
      </c>
      <c r="I535" s="30" t="str">
        <f t="shared" si="59"/>
        <v>Mar</v>
      </c>
      <c r="J535" s="74">
        <f>IF(F535="USD", E535, E535 * IFERROR(VLOOKUP(F535, EXCHANGE_RATE!A:B, 2, FALSE), "Currency not found"))</f>
        <v>16.25</v>
      </c>
      <c r="K535" s="74">
        <f t="shared" si="55"/>
        <v>16.25</v>
      </c>
      <c r="L535" s="14">
        <f>IF(C535="MTS", B535, B535 * IFERROR(VLOOKUP(C535, 'QTY_CONVERSIONS '!A:B, 2, FALSE), "Units not found"))</f>
        <v>4</v>
      </c>
      <c r="M535" s="75">
        <f t="shared" si="54"/>
        <v>65000</v>
      </c>
      <c r="N535" t="str">
        <f>IFERROR(VLOOKUP(D535, Product_Category!A:B, 2, FALSE), "Uncategorized")</f>
        <v>CMC</v>
      </c>
      <c r="O535" s="76">
        <f t="shared" si="56"/>
        <v>16.25</v>
      </c>
      <c r="P535" s="76">
        <f t="shared" si="57"/>
        <v>65</v>
      </c>
      <c r="Q535">
        <f t="shared" si="58"/>
        <v>2023</v>
      </c>
      <c r="R535" t="str">
        <f>IFERROR(VLOOKUP(G535,'Importer Name'!A:B, 2, FALSE), "")</f>
        <v>COCA COLA</v>
      </c>
      <c r="S535" t="str">
        <f>IFERROR(VLOOKUP(H535,'Supplier name '!A:B, 2, FALSE), "")</f>
        <v>NOURYON CHEM</v>
      </c>
    </row>
    <row r="536" spans="1:19">
      <c r="A536" s="17" t="s">
        <v>56</v>
      </c>
      <c r="B536" s="154">
        <v>10000</v>
      </c>
      <c r="C536" s="155" t="s">
        <v>7</v>
      </c>
      <c r="D536" s="309" t="s">
        <v>333</v>
      </c>
      <c r="E536" s="156">
        <v>16.25</v>
      </c>
      <c r="F536" s="154" t="s">
        <v>9</v>
      </c>
      <c r="G536" s="17" t="s">
        <v>331</v>
      </c>
      <c r="H536" s="17" t="s">
        <v>62</v>
      </c>
      <c r="I536" s="30" t="str">
        <f t="shared" si="59"/>
        <v>Mar</v>
      </c>
      <c r="J536" s="74">
        <f>IF(F536="USD", E536, E536 * IFERROR(VLOOKUP(F536, EXCHANGE_RATE!A:B, 2, FALSE), "Currency not found"))</f>
        <v>16.25</v>
      </c>
      <c r="K536" s="74">
        <f t="shared" si="55"/>
        <v>16.25</v>
      </c>
      <c r="L536" s="14">
        <f>IF(C536="MTS", B536, B536 * IFERROR(VLOOKUP(C536, 'QTY_CONVERSIONS '!A:B, 2, FALSE), "Units not found"))</f>
        <v>10</v>
      </c>
      <c r="M536" s="75">
        <f t="shared" si="54"/>
        <v>162500</v>
      </c>
      <c r="N536" t="str">
        <f>IFERROR(VLOOKUP(D536, Product_Category!A:B, 2, FALSE), "Uncategorized")</f>
        <v>CMC</v>
      </c>
      <c r="O536" s="76">
        <f t="shared" si="56"/>
        <v>16.25</v>
      </c>
      <c r="P536" s="76">
        <f t="shared" si="57"/>
        <v>162.5</v>
      </c>
      <c r="Q536">
        <f t="shared" si="58"/>
        <v>2023</v>
      </c>
      <c r="R536" t="str">
        <f>IFERROR(VLOOKUP(G536,'Importer Name'!A:B, 2, FALSE), "")</f>
        <v>COCA COLA</v>
      </c>
      <c r="S536" t="str">
        <f>IFERROR(VLOOKUP(H536,'Supplier name '!A:B, 2, FALSE), "")</f>
        <v>NOURYON CHEM</v>
      </c>
    </row>
    <row r="537" spans="1:19">
      <c r="A537" s="17" t="s">
        <v>56</v>
      </c>
      <c r="B537" s="154">
        <v>56000</v>
      </c>
      <c r="C537" s="155" t="s">
        <v>7</v>
      </c>
      <c r="D537" s="309" t="s">
        <v>334</v>
      </c>
      <c r="E537" s="156">
        <v>2.95</v>
      </c>
      <c r="F537" s="154" t="s">
        <v>9</v>
      </c>
      <c r="G537" s="17" t="s">
        <v>61</v>
      </c>
      <c r="H537" s="17" t="s">
        <v>62</v>
      </c>
      <c r="I537" s="30" t="str">
        <f t="shared" si="59"/>
        <v>Mar</v>
      </c>
      <c r="J537" s="74">
        <f>IF(F537="USD", E537, E537 * IFERROR(VLOOKUP(F537, EXCHANGE_RATE!A:B, 2, FALSE), "Currency not found"))</f>
        <v>2.95</v>
      </c>
      <c r="K537" s="74">
        <f t="shared" si="55"/>
        <v>2.95</v>
      </c>
      <c r="L537" s="14">
        <f>IF(C537="MTS", B537, B537 * IFERROR(VLOOKUP(C537, 'QTY_CONVERSIONS '!A:B, 2, FALSE), "Units not found"))</f>
        <v>56</v>
      </c>
      <c r="M537" s="75">
        <f t="shared" si="54"/>
        <v>165200</v>
      </c>
      <c r="N537" t="str">
        <f>IFERROR(VLOOKUP(D537, Product_Category!A:B, 2, FALSE), "Uncategorized")</f>
        <v>CMC</v>
      </c>
      <c r="O537" s="76">
        <f t="shared" si="56"/>
        <v>2.95</v>
      </c>
      <c r="P537" s="76">
        <f t="shared" si="57"/>
        <v>165.20000000000002</v>
      </c>
      <c r="Q537">
        <f t="shared" si="58"/>
        <v>2023</v>
      </c>
      <c r="R537" t="str">
        <f>IFERROR(VLOOKUP(G537,'Importer Name'!A:B, 2, FALSE), "")</f>
        <v>JAI ARAVALI</v>
      </c>
      <c r="S537" t="str">
        <f>IFERROR(VLOOKUP(H537,'Supplier name '!A:B, 2, FALSE), "")</f>
        <v>NOURYON CHEM</v>
      </c>
    </row>
    <row r="538" spans="1:19">
      <c r="A538" s="17" t="s">
        <v>56</v>
      </c>
      <c r="B538" s="154">
        <v>14000</v>
      </c>
      <c r="C538" s="155" t="s">
        <v>7</v>
      </c>
      <c r="D538" s="309" t="s">
        <v>335</v>
      </c>
      <c r="E538" s="156">
        <v>2.95</v>
      </c>
      <c r="F538" s="154" t="s">
        <v>9</v>
      </c>
      <c r="G538" s="17" t="s">
        <v>61</v>
      </c>
      <c r="H538" s="17" t="s">
        <v>62</v>
      </c>
      <c r="I538" s="30" t="str">
        <f t="shared" si="59"/>
        <v>Mar</v>
      </c>
      <c r="J538" s="74">
        <f>IF(F538="USD", E538, E538 * IFERROR(VLOOKUP(F538, EXCHANGE_RATE!A:B, 2, FALSE), "Currency not found"))</f>
        <v>2.95</v>
      </c>
      <c r="K538" s="74">
        <f t="shared" si="55"/>
        <v>2.95</v>
      </c>
      <c r="L538" s="14">
        <f>IF(C538="MTS", B538, B538 * IFERROR(VLOOKUP(C538, 'QTY_CONVERSIONS '!A:B, 2, FALSE), "Units not found"))</f>
        <v>14</v>
      </c>
      <c r="M538" s="75">
        <f t="shared" si="54"/>
        <v>41300</v>
      </c>
      <c r="N538" t="str">
        <f>IFERROR(VLOOKUP(D538, Product_Category!A:B, 2, FALSE), "Uncategorized")</f>
        <v>CMC</v>
      </c>
      <c r="O538" s="76">
        <f t="shared" si="56"/>
        <v>2.95</v>
      </c>
      <c r="P538" s="76">
        <f t="shared" si="57"/>
        <v>41.300000000000004</v>
      </c>
      <c r="Q538">
        <f t="shared" si="58"/>
        <v>2023</v>
      </c>
      <c r="R538" t="str">
        <f>IFERROR(VLOOKUP(G538,'Importer Name'!A:B, 2, FALSE), "")</f>
        <v>JAI ARAVALI</v>
      </c>
      <c r="S538" t="str">
        <f>IFERROR(VLOOKUP(H538,'Supplier name '!A:B, 2, FALSE), "")</f>
        <v>NOURYON CHEM</v>
      </c>
    </row>
    <row r="539" spans="1:19">
      <c r="A539" s="17" t="s">
        <v>56</v>
      </c>
      <c r="B539" s="154">
        <v>14000</v>
      </c>
      <c r="C539" s="155" t="s">
        <v>7</v>
      </c>
      <c r="D539" s="309" t="s">
        <v>68</v>
      </c>
      <c r="E539" s="156">
        <v>2.95</v>
      </c>
      <c r="F539" s="154" t="s">
        <v>9</v>
      </c>
      <c r="G539" s="17" t="s">
        <v>61</v>
      </c>
      <c r="H539" s="17" t="s">
        <v>62</v>
      </c>
      <c r="I539" s="30" t="str">
        <f t="shared" si="59"/>
        <v>Mar</v>
      </c>
      <c r="J539" s="74">
        <f>IF(F539="USD", E539, E539 * IFERROR(VLOOKUP(F539, EXCHANGE_RATE!A:B, 2, FALSE), "Currency not found"))</f>
        <v>2.95</v>
      </c>
      <c r="K539" s="74">
        <f t="shared" si="55"/>
        <v>2.95</v>
      </c>
      <c r="L539" s="14">
        <f>IF(C539="MTS", B539, B539 * IFERROR(VLOOKUP(C539, 'QTY_CONVERSIONS '!A:B, 2, FALSE), "Units not found"))</f>
        <v>14</v>
      </c>
      <c r="M539" s="75">
        <f t="shared" si="54"/>
        <v>41300</v>
      </c>
      <c r="N539" t="str">
        <f>IFERROR(VLOOKUP(D539, Product_Category!A:B, 2, FALSE), "Uncategorized")</f>
        <v>CMC</v>
      </c>
      <c r="O539" s="76">
        <f t="shared" si="56"/>
        <v>2.95</v>
      </c>
      <c r="P539" s="76">
        <f t="shared" si="57"/>
        <v>41.300000000000004</v>
      </c>
      <c r="Q539">
        <f t="shared" si="58"/>
        <v>2023</v>
      </c>
      <c r="R539" t="str">
        <f>IFERROR(VLOOKUP(G539,'Importer Name'!A:B, 2, FALSE), "")</f>
        <v>JAI ARAVALI</v>
      </c>
      <c r="S539" t="str">
        <f>IFERROR(VLOOKUP(H539,'Supplier name '!A:B, 2, FALSE), "")</f>
        <v>NOURYON CHEM</v>
      </c>
    </row>
    <row r="540" spans="1:19">
      <c r="A540" s="17" t="s">
        <v>56</v>
      </c>
      <c r="B540" s="154">
        <v>20000</v>
      </c>
      <c r="C540" s="155" t="s">
        <v>7</v>
      </c>
      <c r="D540" s="309" t="s">
        <v>336</v>
      </c>
      <c r="E540" s="156">
        <v>145.4</v>
      </c>
      <c r="F540" s="154" t="s">
        <v>1730</v>
      </c>
      <c r="G540" s="17" t="s">
        <v>62</v>
      </c>
      <c r="H540" s="17" t="s">
        <v>62</v>
      </c>
      <c r="I540" s="30" t="str">
        <f t="shared" si="59"/>
        <v>Mar</v>
      </c>
      <c r="J540" s="74">
        <f>IF(F540="USD", E540, E540 * IFERROR(VLOOKUP(F540, EXCHANGE_RATE!A:B, 2, FALSE), "Currency not found"))</f>
        <v>1.7448000000000001</v>
      </c>
      <c r="K540" s="74">
        <f t="shared" si="55"/>
        <v>1.75</v>
      </c>
      <c r="L540" s="14">
        <f>IF(C540="MTS", B540, B540 * IFERROR(VLOOKUP(C540, 'QTY_CONVERSIONS '!A:B, 2, FALSE), "Units not found"))</f>
        <v>20</v>
      </c>
      <c r="M540" s="75">
        <f t="shared" si="54"/>
        <v>35000</v>
      </c>
      <c r="N540" t="str">
        <f>IFERROR(VLOOKUP(D540, Product_Category!A:B, 2, FALSE), "Uncategorized")</f>
        <v>CMC</v>
      </c>
      <c r="O540" s="76">
        <f t="shared" ref="O540:O542" si="60">K540*1000</f>
        <v>1750</v>
      </c>
      <c r="P540" s="76">
        <f t="shared" si="57"/>
        <v>35000</v>
      </c>
      <c r="Q540">
        <f t="shared" si="58"/>
        <v>2023</v>
      </c>
      <c r="R540" t="str">
        <f>IFERROR(VLOOKUP(G540,'Importer Name'!A:B, 2, FALSE), "")</f>
        <v>NOURYON CHEM</v>
      </c>
      <c r="S540" t="str">
        <f>IFERROR(VLOOKUP(H540,'Supplier name '!A:B, 2, FALSE), "")</f>
        <v>NOURYON CHEM</v>
      </c>
    </row>
    <row r="541" spans="1:19">
      <c r="A541" s="17" t="s">
        <v>56</v>
      </c>
      <c r="B541" s="154">
        <v>20000</v>
      </c>
      <c r="C541" s="155" t="s">
        <v>7</v>
      </c>
      <c r="D541" s="309" t="s">
        <v>336</v>
      </c>
      <c r="E541" s="156">
        <v>145.5</v>
      </c>
      <c r="F541" s="154" t="s">
        <v>1730</v>
      </c>
      <c r="G541" s="17" t="s">
        <v>62</v>
      </c>
      <c r="H541" s="17" t="s">
        <v>62</v>
      </c>
      <c r="I541" s="30" t="str">
        <f t="shared" si="59"/>
        <v>Mar</v>
      </c>
      <c r="J541" s="74">
        <f>IF(F541="USD", E541, E541 * IFERROR(VLOOKUP(F541, EXCHANGE_RATE!A:B, 2, FALSE), "Currency not found"))</f>
        <v>1.746</v>
      </c>
      <c r="K541" s="74">
        <f t="shared" si="55"/>
        <v>1.75</v>
      </c>
      <c r="L541" s="14">
        <f>IF(C541="MTS", B541, B541 * IFERROR(VLOOKUP(C541, 'QTY_CONVERSIONS '!A:B, 2, FALSE), "Units not found"))</f>
        <v>20</v>
      </c>
      <c r="M541" s="75">
        <f t="shared" si="54"/>
        <v>35000</v>
      </c>
      <c r="N541" t="str">
        <f>IFERROR(VLOOKUP(D541, Product_Category!A:B, 2, FALSE), "Uncategorized")</f>
        <v>CMC</v>
      </c>
      <c r="O541" s="76">
        <f t="shared" si="60"/>
        <v>1750</v>
      </c>
      <c r="P541" s="76">
        <f t="shared" si="57"/>
        <v>35000</v>
      </c>
      <c r="Q541">
        <f t="shared" si="58"/>
        <v>2023</v>
      </c>
      <c r="R541" t="str">
        <f>IFERROR(VLOOKUP(G541,'Importer Name'!A:B, 2, FALSE), "")</f>
        <v>NOURYON CHEM</v>
      </c>
      <c r="S541" t="str">
        <f>IFERROR(VLOOKUP(H541,'Supplier name '!A:B, 2, FALSE), "")</f>
        <v>NOURYON CHEM</v>
      </c>
    </row>
    <row r="542" spans="1:19">
      <c r="A542" s="17" t="s">
        <v>56</v>
      </c>
      <c r="B542" s="154">
        <v>20000</v>
      </c>
      <c r="C542" s="155" t="s">
        <v>7</v>
      </c>
      <c r="D542" s="309" t="s">
        <v>336</v>
      </c>
      <c r="E542" s="156">
        <v>145.5</v>
      </c>
      <c r="F542" s="154" t="s">
        <v>1730</v>
      </c>
      <c r="G542" s="17" t="s">
        <v>62</v>
      </c>
      <c r="H542" s="17" t="s">
        <v>62</v>
      </c>
      <c r="I542" s="30" t="str">
        <f t="shared" si="59"/>
        <v>Mar</v>
      </c>
      <c r="J542" s="74">
        <f>IF(F542="USD", E542, E542 * IFERROR(VLOOKUP(F542, EXCHANGE_RATE!A:B, 2, FALSE), "Currency not found"))</f>
        <v>1.746</v>
      </c>
      <c r="K542" s="74">
        <f t="shared" si="55"/>
        <v>1.75</v>
      </c>
      <c r="L542" s="14">
        <f>IF(C542="MTS", B542, B542 * IFERROR(VLOOKUP(C542, 'QTY_CONVERSIONS '!A:B, 2, FALSE), "Units not found"))</f>
        <v>20</v>
      </c>
      <c r="M542" s="75">
        <f t="shared" si="54"/>
        <v>35000</v>
      </c>
      <c r="N542" t="str">
        <f>IFERROR(VLOOKUP(D542, Product_Category!A:B, 2, FALSE), "Uncategorized")</f>
        <v>CMC</v>
      </c>
      <c r="O542" s="76">
        <f t="shared" si="60"/>
        <v>1750</v>
      </c>
      <c r="P542" s="76">
        <f t="shared" si="57"/>
        <v>35000</v>
      </c>
      <c r="Q542">
        <f t="shared" si="58"/>
        <v>2023</v>
      </c>
      <c r="R542" t="str">
        <f>IFERROR(VLOOKUP(G542,'Importer Name'!A:B, 2, FALSE), "")</f>
        <v>NOURYON CHEM</v>
      </c>
      <c r="S542" t="str">
        <f>IFERROR(VLOOKUP(H542,'Supplier name '!A:B, 2, FALSE), "")</f>
        <v>NOURYON CHEM</v>
      </c>
    </row>
    <row r="543" spans="1:19">
      <c r="A543" s="17" t="s">
        <v>56</v>
      </c>
      <c r="B543" s="154">
        <v>20000</v>
      </c>
      <c r="C543" s="155" t="s">
        <v>7</v>
      </c>
      <c r="D543" s="309" t="s">
        <v>63</v>
      </c>
      <c r="E543" s="156">
        <v>14</v>
      </c>
      <c r="F543" s="154" t="s">
        <v>9</v>
      </c>
      <c r="G543" s="17" t="s">
        <v>64</v>
      </c>
      <c r="H543" s="17" t="s">
        <v>62</v>
      </c>
      <c r="I543" s="30" t="str">
        <f t="shared" si="59"/>
        <v>Mar</v>
      </c>
      <c r="J543" s="74">
        <f>IF(F543="USD", E543, E543 * IFERROR(VLOOKUP(F543, EXCHANGE_RATE!A:B, 2, FALSE), "Currency not found"))</f>
        <v>14</v>
      </c>
      <c r="K543" s="74">
        <f t="shared" si="55"/>
        <v>14</v>
      </c>
      <c r="L543" s="14">
        <f>IF(C543="MTS", B543, B543 * IFERROR(VLOOKUP(C543, 'QTY_CONVERSIONS '!A:B, 2, FALSE), "Units not found"))</f>
        <v>20</v>
      </c>
      <c r="M543" s="75">
        <f t="shared" si="54"/>
        <v>280000</v>
      </c>
      <c r="N543" t="str">
        <f>IFERROR(VLOOKUP(D543, Product_Category!A:B, 2, FALSE), "Uncategorized")</f>
        <v>CMC</v>
      </c>
      <c r="O543" s="76">
        <f t="shared" si="56"/>
        <v>14</v>
      </c>
      <c r="P543" s="76">
        <f t="shared" si="57"/>
        <v>280</v>
      </c>
      <c r="Q543">
        <f t="shared" si="58"/>
        <v>2023</v>
      </c>
      <c r="R543" t="str">
        <f>IFERROR(VLOOKUP(G543,'Importer Name'!A:B, 2, FALSE), "")</f>
        <v>PEPSICO INDIA</v>
      </c>
      <c r="S543" t="str">
        <f>IFERROR(VLOOKUP(H543,'Supplier name '!A:B, 2, FALSE), "")</f>
        <v>NOURYON CHEM</v>
      </c>
    </row>
    <row r="544" spans="1:19">
      <c r="A544" s="17" t="s">
        <v>56</v>
      </c>
      <c r="B544" s="154">
        <v>20000</v>
      </c>
      <c r="C544" s="155" t="s">
        <v>7</v>
      </c>
      <c r="D544" s="309" t="s">
        <v>337</v>
      </c>
      <c r="E544" s="156">
        <v>14</v>
      </c>
      <c r="F544" s="154" t="s">
        <v>9</v>
      </c>
      <c r="G544" s="17" t="s">
        <v>64</v>
      </c>
      <c r="H544" s="17" t="s">
        <v>62</v>
      </c>
      <c r="I544" s="30" t="str">
        <f t="shared" si="59"/>
        <v>Mar</v>
      </c>
      <c r="J544" s="74">
        <f>IF(F544="USD", E544, E544 * IFERROR(VLOOKUP(F544, EXCHANGE_RATE!A:B, 2, FALSE), "Currency not found"))</f>
        <v>14</v>
      </c>
      <c r="K544" s="74">
        <f t="shared" si="55"/>
        <v>14</v>
      </c>
      <c r="L544" s="14">
        <f>IF(C544="MTS", B544, B544 * IFERROR(VLOOKUP(C544, 'QTY_CONVERSIONS '!A:B, 2, FALSE), "Units not found"))</f>
        <v>20</v>
      </c>
      <c r="M544" s="75">
        <f t="shared" si="54"/>
        <v>280000</v>
      </c>
      <c r="N544" t="str">
        <f>IFERROR(VLOOKUP(D544, Product_Category!A:B, 2, FALSE), "Uncategorized")</f>
        <v>CMC</v>
      </c>
      <c r="O544" s="76">
        <f t="shared" si="56"/>
        <v>14</v>
      </c>
      <c r="P544" s="76">
        <f t="shared" si="57"/>
        <v>280</v>
      </c>
      <c r="Q544">
        <f t="shared" si="58"/>
        <v>2023</v>
      </c>
      <c r="R544" t="str">
        <f>IFERROR(VLOOKUP(G544,'Importer Name'!A:B, 2, FALSE), "")</f>
        <v>PEPSICO INDIA</v>
      </c>
      <c r="S544" t="str">
        <f>IFERROR(VLOOKUP(H544,'Supplier name '!A:B, 2, FALSE), "")</f>
        <v>NOURYON CHEM</v>
      </c>
    </row>
    <row r="545" spans="1:19">
      <c r="A545" s="17" t="s">
        <v>56</v>
      </c>
      <c r="B545" s="154">
        <v>20000</v>
      </c>
      <c r="C545" s="155" t="s">
        <v>7</v>
      </c>
      <c r="D545" s="309" t="s">
        <v>338</v>
      </c>
      <c r="E545" s="156">
        <v>14</v>
      </c>
      <c r="F545" s="154" t="s">
        <v>9</v>
      </c>
      <c r="G545" s="17" t="s">
        <v>64</v>
      </c>
      <c r="H545" s="17" t="s">
        <v>62</v>
      </c>
      <c r="I545" s="30" t="str">
        <f t="shared" si="59"/>
        <v>Mar</v>
      </c>
      <c r="J545" s="74">
        <f>IF(F545="USD", E545, E545 * IFERROR(VLOOKUP(F545, EXCHANGE_RATE!A:B, 2, FALSE), "Currency not found"))</f>
        <v>14</v>
      </c>
      <c r="K545" s="74">
        <f t="shared" si="55"/>
        <v>14</v>
      </c>
      <c r="L545" s="14">
        <f>IF(C545="MTS", B545, B545 * IFERROR(VLOOKUP(C545, 'QTY_CONVERSIONS '!A:B, 2, FALSE), "Units not found"))</f>
        <v>20</v>
      </c>
      <c r="M545" s="75">
        <f t="shared" si="54"/>
        <v>280000</v>
      </c>
      <c r="N545" t="str">
        <f>IFERROR(VLOOKUP(D545, Product_Category!A:B, 2, FALSE), "Uncategorized")</f>
        <v>CMC</v>
      </c>
      <c r="O545" s="76">
        <f t="shared" si="56"/>
        <v>14</v>
      </c>
      <c r="P545" s="76">
        <f t="shared" si="57"/>
        <v>280</v>
      </c>
      <c r="Q545">
        <f t="shared" si="58"/>
        <v>2023</v>
      </c>
      <c r="R545" t="str">
        <f>IFERROR(VLOOKUP(G545,'Importer Name'!A:B, 2, FALSE), "")</f>
        <v>PEPSICO INDIA</v>
      </c>
      <c r="S545" t="str">
        <f>IFERROR(VLOOKUP(H545,'Supplier name '!A:B, 2, FALSE), "")</f>
        <v>NOURYON CHEM</v>
      </c>
    </row>
    <row r="546" spans="1:19">
      <c r="A546" s="17" t="s">
        <v>56</v>
      </c>
      <c r="B546" s="154">
        <v>20000</v>
      </c>
      <c r="C546" s="155" t="s">
        <v>7</v>
      </c>
      <c r="D546" s="309" t="s">
        <v>338</v>
      </c>
      <c r="E546" s="156">
        <v>14</v>
      </c>
      <c r="F546" s="154" t="s">
        <v>9</v>
      </c>
      <c r="G546" s="17" t="s">
        <v>64</v>
      </c>
      <c r="H546" s="17" t="s">
        <v>62</v>
      </c>
      <c r="I546" s="30" t="str">
        <f t="shared" si="59"/>
        <v>Mar</v>
      </c>
      <c r="J546" s="74">
        <f>IF(F546="USD", E546, E546 * IFERROR(VLOOKUP(F546, EXCHANGE_RATE!A:B, 2, FALSE), "Currency not found"))</f>
        <v>14</v>
      </c>
      <c r="K546" s="74">
        <f t="shared" si="55"/>
        <v>14</v>
      </c>
      <c r="L546" s="14">
        <f>IF(C546="MTS", B546, B546 * IFERROR(VLOOKUP(C546, 'QTY_CONVERSIONS '!A:B, 2, FALSE), "Units not found"))</f>
        <v>20</v>
      </c>
      <c r="M546" s="75">
        <f t="shared" si="54"/>
        <v>280000</v>
      </c>
      <c r="N546" t="str">
        <f>IFERROR(VLOOKUP(D546, Product_Category!A:B, 2, FALSE), "Uncategorized")</f>
        <v>CMC</v>
      </c>
      <c r="O546" s="76">
        <f t="shared" si="56"/>
        <v>14</v>
      </c>
      <c r="P546" s="76">
        <f t="shared" si="57"/>
        <v>280</v>
      </c>
      <c r="Q546">
        <f t="shared" si="58"/>
        <v>2023</v>
      </c>
      <c r="R546" t="str">
        <f>IFERROR(VLOOKUP(G546,'Importer Name'!A:B, 2, FALSE), "")</f>
        <v>PEPSICO INDIA</v>
      </c>
      <c r="S546" t="str">
        <f>IFERROR(VLOOKUP(H546,'Supplier name '!A:B, 2, FALSE), "")</f>
        <v>NOURYON CHEM</v>
      </c>
    </row>
    <row r="547" spans="1:19">
      <c r="A547" s="17" t="s">
        <v>56</v>
      </c>
      <c r="B547" s="154">
        <v>20000</v>
      </c>
      <c r="C547" s="155" t="s">
        <v>7</v>
      </c>
      <c r="D547" s="309" t="s">
        <v>338</v>
      </c>
      <c r="E547" s="156">
        <v>14</v>
      </c>
      <c r="F547" s="154" t="s">
        <v>9</v>
      </c>
      <c r="G547" s="17" t="s">
        <v>64</v>
      </c>
      <c r="H547" s="17" t="s">
        <v>62</v>
      </c>
      <c r="I547" s="30" t="str">
        <f t="shared" si="59"/>
        <v>Mar</v>
      </c>
      <c r="J547" s="74">
        <f>IF(F547="USD", E547, E547 * IFERROR(VLOOKUP(F547, EXCHANGE_RATE!A:B, 2, FALSE), "Currency not found"))</f>
        <v>14</v>
      </c>
      <c r="K547" s="74">
        <f t="shared" si="55"/>
        <v>14</v>
      </c>
      <c r="L547" s="14">
        <f>IF(C547="MTS", B547, B547 * IFERROR(VLOOKUP(C547, 'QTY_CONVERSIONS '!A:B, 2, FALSE), "Units not found"))</f>
        <v>20</v>
      </c>
      <c r="M547" s="75">
        <f t="shared" si="54"/>
        <v>280000</v>
      </c>
      <c r="N547" t="str">
        <f>IFERROR(VLOOKUP(D547, Product_Category!A:B, 2, FALSE), "Uncategorized")</f>
        <v>CMC</v>
      </c>
      <c r="O547" s="76">
        <f t="shared" si="56"/>
        <v>14</v>
      </c>
      <c r="P547" s="76">
        <f t="shared" si="57"/>
        <v>280</v>
      </c>
      <c r="Q547">
        <f t="shared" si="58"/>
        <v>2023</v>
      </c>
      <c r="R547" t="str">
        <f>IFERROR(VLOOKUP(G547,'Importer Name'!A:B, 2, FALSE), "")</f>
        <v>PEPSICO INDIA</v>
      </c>
      <c r="S547" t="str">
        <f>IFERROR(VLOOKUP(H547,'Supplier name '!A:B, 2, FALSE), "")</f>
        <v>NOURYON CHEM</v>
      </c>
    </row>
    <row r="548" spans="1:19">
      <c r="A548" s="17" t="s">
        <v>56</v>
      </c>
      <c r="B548" s="154">
        <v>20000</v>
      </c>
      <c r="C548" s="155" t="s">
        <v>7</v>
      </c>
      <c r="D548" s="309" t="s">
        <v>338</v>
      </c>
      <c r="E548" s="156">
        <v>14</v>
      </c>
      <c r="F548" s="154" t="s">
        <v>9</v>
      </c>
      <c r="G548" s="17" t="s">
        <v>64</v>
      </c>
      <c r="H548" s="17" t="s">
        <v>62</v>
      </c>
      <c r="I548" s="30" t="str">
        <f t="shared" si="59"/>
        <v>Mar</v>
      </c>
      <c r="J548" s="74">
        <f>IF(F548="USD", E548, E548 * IFERROR(VLOOKUP(F548, EXCHANGE_RATE!A:B, 2, FALSE), "Currency not found"))</f>
        <v>14</v>
      </c>
      <c r="K548" s="74">
        <f t="shared" si="55"/>
        <v>14</v>
      </c>
      <c r="L548" s="14">
        <f>IF(C548="MTS", B548, B548 * IFERROR(VLOOKUP(C548, 'QTY_CONVERSIONS '!A:B, 2, FALSE), "Units not found"))</f>
        <v>20</v>
      </c>
      <c r="M548" s="75">
        <f t="shared" si="54"/>
        <v>280000</v>
      </c>
      <c r="N548" t="str">
        <f>IFERROR(VLOOKUP(D548, Product_Category!A:B, 2, FALSE), "Uncategorized")</f>
        <v>CMC</v>
      </c>
      <c r="O548" s="76">
        <f t="shared" si="56"/>
        <v>14</v>
      </c>
      <c r="P548" s="76">
        <f t="shared" si="57"/>
        <v>280</v>
      </c>
      <c r="Q548">
        <f t="shared" si="58"/>
        <v>2023</v>
      </c>
      <c r="R548" t="str">
        <f>IFERROR(VLOOKUP(G548,'Importer Name'!A:B, 2, FALSE), "")</f>
        <v>PEPSICO INDIA</v>
      </c>
      <c r="S548" t="str">
        <f>IFERROR(VLOOKUP(H548,'Supplier name '!A:B, 2, FALSE), "")</f>
        <v>NOURYON CHEM</v>
      </c>
    </row>
    <row r="549" spans="1:19">
      <c r="A549" s="17" t="s">
        <v>56</v>
      </c>
      <c r="B549" s="154">
        <v>20000</v>
      </c>
      <c r="C549" s="155" t="s">
        <v>7</v>
      </c>
      <c r="D549" s="309" t="s">
        <v>338</v>
      </c>
      <c r="E549" s="156">
        <v>14</v>
      </c>
      <c r="F549" s="154" t="s">
        <v>9</v>
      </c>
      <c r="G549" s="17" t="s">
        <v>64</v>
      </c>
      <c r="H549" s="17" t="s">
        <v>62</v>
      </c>
      <c r="I549" s="30" t="str">
        <f t="shared" si="59"/>
        <v>Mar</v>
      </c>
      <c r="J549" s="74">
        <f>IF(F549="USD", E549, E549 * IFERROR(VLOOKUP(F549, EXCHANGE_RATE!A:B, 2, FALSE), "Currency not found"))</f>
        <v>14</v>
      </c>
      <c r="K549" s="74">
        <f t="shared" si="55"/>
        <v>14</v>
      </c>
      <c r="L549" s="14">
        <f>IF(C549="MTS", B549, B549 * IFERROR(VLOOKUP(C549, 'QTY_CONVERSIONS '!A:B, 2, FALSE), "Units not found"))</f>
        <v>20</v>
      </c>
      <c r="M549" s="75">
        <f t="shared" si="54"/>
        <v>280000</v>
      </c>
      <c r="N549" t="str">
        <f>IFERROR(VLOOKUP(D549, Product_Category!A:B, 2, FALSE), "Uncategorized")</f>
        <v>CMC</v>
      </c>
      <c r="O549" s="76">
        <f t="shared" si="56"/>
        <v>14</v>
      </c>
      <c r="P549" s="76">
        <f t="shared" si="57"/>
        <v>280</v>
      </c>
      <c r="Q549">
        <f t="shared" si="58"/>
        <v>2023</v>
      </c>
      <c r="R549" t="str">
        <f>IFERROR(VLOOKUP(G549,'Importer Name'!A:B, 2, FALSE), "")</f>
        <v>PEPSICO INDIA</v>
      </c>
      <c r="S549" t="str">
        <f>IFERROR(VLOOKUP(H549,'Supplier name '!A:B, 2, FALSE), "")</f>
        <v>NOURYON CHEM</v>
      </c>
    </row>
    <row r="550" spans="1:19">
      <c r="A550" s="17" t="s">
        <v>56</v>
      </c>
      <c r="B550" s="154">
        <v>1000</v>
      </c>
      <c r="C550" s="155" t="s">
        <v>7</v>
      </c>
      <c r="D550" s="309" t="s">
        <v>339</v>
      </c>
      <c r="E550" s="156">
        <v>19.149999999999999</v>
      </c>
      <c r="F550" s="154" t="s">
        <v>9</v>
      </c>
      <c r="G550" s="17" t="s">
        <v>69</v>
      </c>
      <c r="H550" s="17" t="s">
        <v>62</v>
      </c>
      <c r="I550" s="30" t="str">
        <f t="shared" si="59"/>
        <v>Mar</v>
      </c>
      <c r="J550" s="74">
        <f>IF(F550="USD", E550, E550 * IFERROR(VLOOKUP(F550, EXCHANGE_RATE!A:B, 2, FALSE), "Currency not found"))</f>
        <v>19.149999999999999</v>
      </c>
      <c r="K550" s="74">
        <f t="shared" si="55"/>
        <v>19.149999999999999</v>
      </c>
      <c r="L550" s="14">
        <f>IF(C550="MTS", B550, B550 * IFERROR(VLOOKUP(C550, 'QTY_CONVERSIONS '!A:B, 2, FALSE), "Units not found"))</f>
        <v>1</v>
      </c>
      <c r="M550" s="75">
        <f t="shared" si="54"/>
        <v>19150</v>
      </c>
      <c r="N550" t="str">
        <f>IFERROR(VLOOKUP(D550, Product_Category!A:B, 2, FALSE), "Uncategorized")</f>
        <v>CMC</v>
      </c>
      <c r="O550" s="76">
        <f t="shared" si="56"/>
        <v>19.149999999999999</v>
      </c>
      <c r="P550" s="76">
        <f t="shared" si="57"/>
        <v>19.149999999999999</v>
      </c>
      <c r="Q550">
        <f t="shared" si="58"/>
        <v>2023</v>
      </c>
      <c r="R550" t="str">
        <f>IFERROR(VLOOKUP(G550,'Importer Name'!A:B, 2, FALSE), "")</f>
        <v>SIGNET EXCIPIENTS</v>
      </c>
      <c r="S550" t="str">
        <f>IFERROR(VLOOKUP(H550,'Supplier name '!A:B, 2, FALSE), "")</f>
        <v>NOURYON CHEM</v>
      </c>
    </row>
    <row r="551" spans="1:19">
      <c r="A551" s="17" t="s">
        <v>56</v>
      </c>
      <c r="B551" s="154">
        <v>5000</v>
      </c>
      <c r="C551" s="155" t="s">
        <v>7</v>
      </c>
      <c r="D551" s="309" t="s">
        <v>211</v>
      </c>
      <c r="E551" s="156">
        <v>8.5</v>
      </c>
      <c r="F551" s="154" t="s">
        <v>9</v>
      </c>
      <c r="G551" s="17" t="s">
        <v>224</v>
      </c>
      <c r="H551" s="17" t="s">
        <v>62</v>
      </c>
      <c r="I551" s="30" t="str">
        <f t="shared" si="59"/>
        <v>Mar</v>
      </c>
      <c r="J551" s="74">
        <f>IF(F551="USD", E551, E551 * IFERROR(VLOOKUP(F551, EXCHANGE_RATE!A:B, 2, FALSE), "Currency not found"))</f>
        <v>8.5</v>
      </c>
      <c r="K551" s="74">
        <f t="shared" si="55"/>
        <v>8.5</v>
      </c>
      <c r="L551" s="14">
        <f>IF(C551="MTS", B551, B551 * IFERROR(VLOOKUP(C551, 'QTY_CONVERSIONS '!A:B, 2, FALSE), "Units not found"))</f>
        <v>5</v>
      </c>
      <c r="M551" s="75">
        <f t="shared" si="54"/>
        <v>42500</v>
      </c>
      <c r="N551" t="str">
        <f>IFERROR(VLOOKUP(D551, Product_Category!A:B, 2, FALSE), "Uncategorized")</f>
        <v>CMC</v>
      </c>
      <c r="O551" s="76">
        <f t="shared" si="56"/>
        <v>8.5</v>
      </c>
      <c r="P551" s="76">
        <f t="shared" si="57"/>
        <v>42.5</v>
      </c>
      <c r="Q551">
        <f t="shared" si="58"/>
        <v>2023</v>
      </c>
      <c r="R551" t="str">
        <f>IFERROR(VLOOKUP(G551,'Importer Name'!A:B, 2, FALSE), "")</f>
        <v>UNIBOURNE FOOD</v>
      </c>
      <c r="S551" t="str">
        <f>IFERROR(VLOOKUP(H551,'Supplier name '!A:B, 2, FALSE), "")</f>
        <v>NOURYON CHEM</v>
      </c>
    </row>
    <row r="552" spans="1:19">
      <c r="A552" s="17" t="s">
        <v>56</v>
      </c>
      <c r="B552" s="154">
        <v>5000</v>
      </c>
      <c r="C552" s="155" t="s">
        <v>7</v>
      </c>
      <c r="D552" s="309" t="s">
        <v>211</v>
      </c>
      <c r="E552" s="156">
        <v>8.5</v>
      </c>
      <c r="F552" s="154" t="s">
        <v>9</v>
      </c>
      <c r="G552" s="17" t="s">
        <v>224</v>
      </c>
      <c r="H552" s="17" t="s">
        <v>62</v>
      </c>
      <c r="I552" s="30" t="str">
        <f t="shared" si="59"/>
        <v>Mar</v>
      </c>
      <c r="J552" s="74">
        <f>IF(F552="USD", E552, E552 * IFERROR(VLOOKUP(F552, EXCHANGE_RATE!A:B, 2, FALSE), "Currency not found"))</f>
        <v>8.5</v>
      </c>
      <c r="K552" s="74">
        <f t="shared" si="55"/>
        <v>8.5</v>
      </c>
      <c r="L552" s="14">
        <f>IF(C552="MTS", B552, B552 * IFERROR(VLOOKUP(C552, 'QTY_CONVERSIONS '!A:B, 2, FALSE), "Units not found"))</f>
        <v>5</v>
      </c>
      <c r="M552" s="75">
        <f t="shared" si="54"/>
        <v>42500</v>
      </c>
      <c r="N552" t="str">
        <f>IFERROR(VLOOKUP(D552, Product_Category!A:B, 2, FALSE), "Uncategorized")</f>
        <v>CMC</v>
      </c>
      <c r="O552" s="76">
        <f t="shared" si="56"/>
        <v>8.5</v>
      </c>
      <c r="P552" s="76">
        <f t="shared" si="57"/>
        <v>42.5</v>
      </c>
      <c r="Q552">
        <f t="shared" si="58"/>
        <v>2023</v>
      </c>
      <c r="R552" t="str">
        <f>IFERROR(VLOOKUP(G552,'Importer Name'!A:B, 2, FALSE), "")</f>
        <v>UNIBOURNE FOOD</v>
      </c>
      <c r="S552" t="str">
        <f>IFERROR(VLOOKUP(H552,'Supplier name '!A:B, 2, FALSE), "")</f>
        <v>NOURYON CHEM</v>
      </c>
    </row>
    <row r="553" spans="1:19">
      <c r="A553" s="17" t="s">
        <v>56</v>
      </c>
      <c r="B553" s="154">
        <v>2000</v>
      </c>
      <c r="C553" s="155" t="s">
        <v>7</v>
      </c>
      <c r="D553" s="309" t="s">
        <v>211</v>
      </c>
      <c r="E553" s="156">
        <v>9</v>
      </c>
      <c r="F553" s="154" t="s">
        <v>9</v>
      </c>
      <c r="G553" s="17" t="s">
        <v>224</v>
      </c>
      <c r="H553" s="17" t="s">
        <v>62</v>
      </c>
      <c r="I553" s="30" t="str">
        <f t="shared" si="59"/>
        <v>Mar</v>
      </c>
      <c r="J553" s="74">
        <f>IF(F553="USD", E553, E553 * IFERROR(VLOOKUP(F553, EXCHANGE_RATE!A:B, 2, FALSE), "Currency not found"))</f>
        <v>9</v>
      </c>
      <c r="K553" s="74">
        <f t="shared" si="55"/>
        <v>9</v>
      </c>
      <c r="L553" s="14">
        <f>IF(C553="MTS", B553, B553 * IFERROR(VLOOKUP(C553, 'QTY_CONVERSIONS '!A:B, 2, FALSE), "Units not found"))</f>
        <v>2</v>
      </c>
      <c r="M553" s="75">
        <f t="shared" si="54"/>
        <v>18000</v>
      </c>
      <c r="N553" t="str">
        <f>IFERROR(VLOOKUP(D553, Product_Category!A:B, 2, FALSE), "Uncategorized")</f>
        <v>CMC</v>
      </c>
      <c r="O553" s="76">
        <f t="shared" si="56"/>
        <v>9</v>
      </c>
      <c r="P553" s="76">
        <f t="shared" si="57"/>
        <v>18</v>
      </c>
      <c r="Q553">
        <f t="shared" si="58"/>
        <v>2023</v>
      </c>
      <c r="R553" t="str">
        <f>IFERROR(VLOOKUP(G553,'Importer Name'!A:B, 2, FALSE), "")</f>
        <v>UNIBOURNE FOOD</v>
      </c>
      <c r="S553" t="str">
        <f>IFERROR(VLOOKUP(H553,'Supplier name '!A:B, 2, FALSE), "")</f>
        <v>NOURYON CHEM</v>
      </c>
    </row>
    <row r="554" spans="1:19">
      <c r="A554" s="17" t="s">
        <v>56</v>
      </c>
      <c r="B554" s="154">
        <v>2000</v>
      </c>
      <c r="C554" s="155" t="s">
        <v>7</v>
      </c>
      <c r="D554" s="309" t="s">
        <v>211</v>
      </c>
      <c r="E554" s="156">
        <v>7</v>
      </c>
      <c r="F554" s="154" t="s">
        <v>9</v>
      </c>
      <c r="G554" s="17" t="s">
        <v>224</v>
      </c>
      <c r="H554" s="17" t="s">
        <v>62</v>
      </c>
      <c r="I554" s="30" t="str">
        <f t="shared" si="59"/>
        <v>Mar</v>
      </c>
      <c r="J554" s="74">
        <f>IF(F554="USD", E554, E554 * IFERROR(VLOOKUP(F554, EXCHANGE_RATE!A:B, 2, FALSE), "Currency not found"))</f>
        <v>7</v>
      </c>
      <c r="K554" s="74">
        <f t="shared" si="55"/>
        <v>7</v>
      </c>
      <c r="L554" s="14">
        <f>IF(C554="MTS", B554, B554 * IFERROR(VLOOKUP(C554, 'QTY_CONVERSIONS '!A:B, 2, FALSE), "Units not found"))</f>
        <v>2</v>
      </c>
      <c r="M554" s="75">
        <f t="shared" si="54"/>
        <v>14000</v>
      </c>
      <c r="N554" t="str">
        <f>IFERROR(VLOOKUP(D554, Product_Category!A:B, 2, FALSE), "Uncategorized")</f>
        <v>CMC</v>
      </c>
      <c r="O554" s="76">
        <f t="shared" si="56"/>
        <v>7</v>
      </c>
      <c r="P554" s="76">
        <f t="shared" si="57"/>
        <v>14</v>
      </c>
      <c r="Q554">
        <f t="shared" si="58"/>
        <v>2023</v>
      </c>
      <c r="R554" t="str">
        <f>IFERROR(VLOOKUP(G554,'Importer Name'!A:B, 2, FALSE), "")</f>
        <v>UNIBOURNE FOOD</v>
      </c>
      <c r="S554" t="str">
        <f>IFERROR(VLOOKUP(H554,'Supplier name '!A:B, 2, FALSE), "")</f>
        <v>NOURYON CHEM</v>
      </c>
    </row>
    <row r="555" spans="1:19">
      <c r="A555" s="17" t="s">
        <v>56</v>
      </c>
      <c r="B555" s="154">
        <v>10000</v>
      </c>
      <c r="C555" s="155" t="s">
        <v>7</v>
      </c>
      <c r="D555" s="309" t="s">
        <v>330</v>
      </c>
      <c r="E555" s="156">
        <v>8.5</v>
      </c>
      <c r="F555" s="154" t="s">
        <v>9</v>
      </c>
      <c r="G555" s="17" t="s">
        <v>224</v>
      </c>
      <c r="H555" s="17" t="s">
        <v>62</v>
      </c>
      <c r="I555" s="30" t="str">
        <f t="shared" si="59"/>
        <v>Mar</v>
      </c>
      <c r="J555" s="74">
        <f>IF(F555="USD", E555, E555 * IFERROR(VLOOKUP(F555, EXCHANGE_RATE!A:B, 2, FALSE), "Currency not found"))</f>
        <v>8.5</v>
      </c>
      <c r="K555" s="74">
        <f t="shared" si="55"/>
        <v>8.5</v>
      </c>
      <c r="L555" s="14">
        <f>IF(C555="MTS", B555, B555 * IFERROR(VLOOKUP(C555, 'QTY_CONVERSIONS '!A:B, 2, FALSE), "Units not found"))</f>
        <v>10</v>
      </c>
      <c r="M555" s="75">
        <f t="shared" si="54"/>
        <v>85000</v>
      </c>
      <c r="N555" t="str">
        <f>IFERROR(VLOOKUP(D555, Product_Category!A:B, 2, FALSE), "Uncategorized")</f>
        <v>CMC</v>
      </c>
      <c r="O555" s="76">
        <f t="shared" si="56"/>
        <v>8.5</v>
      </c>
      <c r="P555" s="76">
        <f t="shared" si="57"/>
        <v>85</v>
      </c>
      <c r="Q555">
        <f t="shared" si="58"/>
        <v>2023</v>
      </c>
      <c r="R555" t="str">
        <f>IFERROR(VLOOKUP(G555,'Importer Name'!A:B, 2, FALSE), "")</f>
        <v>UNIBOURNE FOOD</v>
      </c>
      <c r="S555" t="str">
        <f>IFERROR(VLOOKUP(H555,'Supplier name '!A:B, 2, FALSE), "")</f>
        <v>NOURYON CHEM</v>
      </c>
    </row>
    <row r="556" spans="1:19">
      <c r="A556" s="17" t="s">
        <v>56</v>
      </c>
      <c r="B556" s="154">
        <v>3900</v>
      </c>
      <c r="C556" s="155" t="s">
        <v>7</v>
      </c>
      <c r="D556" s="309" t="s">
        <v>340</v>
      </c>
      <c r="E556" s="156">
        <v>7</v>
      </c>
      <c r="F556" s="154" t="s">
        <v>9</v>
      </c>
      <c r="G556" s="17" t="s">
        <v>224</v>
      </c>
      <c r="H556" s="17" t="s">
        <v>62</v>
      </c>
      <c r="I556" s="30" t="str">
        <f t="shared" si="59"/>
        <v>Mar</v>
      </c>
      <c r="J556" s="74">
        <f>IF(F556="USD", E556, E556 * IFERROR(VLOOKUP(F556, EXCHANGE_RATE!A:B, 2, FALSE), "Currency not found"))</f>
        <v>7</v>
      </c>
      <c r="K556" s="74">
        <f t="shared" si="55"/>
        <v>7</v>
      </c>
      <c r="L556" s="14">
        <f>IF(C556="MTS", B556, B556 * IFERROR(VLOOKUP(C556, 'QTY_CONVERSIONS '!A:B, 2, FALSE), "Units not found"))</f>
        <v>3.9</v>
      </c>
      <c r="M556" s="75">
        <f t="shared" si="54"/>
        <v>27300</v>
      </c>
      <c r="N556" t="str">
        <f>IFERROR(VLOOKUP(D556, Product_Category!A:B, 2, FALSE), "Uncategorized")</f>
        <v>CMC</v>
      </c>
      <c r="O556" s="76">
        <f t="shared" si="56"/>
        <v>7</v>
      </c>
      <c r="P556" s="76">
        <f t="shared" si="57"/>
        <v>27.3</v>
      </c>
      <c r="Q556">
        <f t="shared" si="58"/>
        <v>2023</v>
      </c>
      <c r="R556" t="str">
        <f>IFERROR(VLOOKUP(G556,'Importer Name'!A:B, 2, FALSE), "")</f>
        <v>UNIBOURNE FOOD</v>
      </c>
      <c r="S556" t="str">
        <f>IFERROR(VLOOKUP(H556,'Supplier name '!A:B, 2, FALSE), "")</f>
        <v>NOURYON CHEM</v>
      </c>
    </row>
    <row r="557" spans="1:19">
      <c r="A557" s="17" t="s">
        <v>56</v>
      </c>
      <c r="B557" s="154">
        <v>100</v>
      </c>
      <c r="C557" s="155" t="s">
        <v>7</v>
      </c>
      <c r="D557" s="309" t="s">
        <v>340</v>
      </c>
      <c r="E557" s="156">
        <v>7</v>
      </c>
      <c r="F557" s="154" t="s">
        <v>9</v>
      </c>
      <c r="G557" s="17" t="s">
        <v>224</v>
      </c>
      <c r="H557" s="17" t="s">
        <v>62</v>
      </c>
      <c r="I557" s="30" t="str">
        <f t="shared" si="59"/>
        <v>Mar</v>
      </c>
      <c r="J557" s="74">
        <f>IF(F557="USD", E557, E557 * IFERROR(VLOOKUP(F557, EXCHANGE_RATE!A:B, 2, FALSE), "Currency not found"))</f>
        <v>7</v>
      </c>
      <c r="K557" s="74">
        <f t="shared" si="55"/>
        <v>7</v>
      </c>
      <c r="L557" s="14">
        <f>IF(C557="MTS", B557, B557 * IFERROR(VLOOKUP(C557, 'QTY_CONVERSIONS '!A:B, 2, FALSE), "Units not found"))</f>
        <v>0.1</v>
      </c>
      <c r="M557" s="75">
        <f t="shared" si="54"/>
        <v>700</v>
      </c>
      <c r="N557" t="str">
        <f>IFERROR(VLOOKUP(D557, Product_Category!A:B, 2, FALSE), "Uncategorized")</f>
        <v>CMC</v>
      </c>
      <c r="O557" s="76">
        <f t="shared" si="56"/>
        <v>7</v>
      </c>
      <c r="P557" s="76">
        <f t="shared" si="57"/>
        <v>0.70000000000000007</v>
      </c>
      <c r="Q557">
        <f t="shared" si="58"/>
        <v>2023</v>
      </c>
      <c r="R557" t="str">
        <f>IFERROR(VLOOKUP(G557,'Importer Name'!A:B, 2, FALSE), "")</f>
        <v>UNIBOURNE FOOD</v>
      </c>
      <c r="S557" t="str">
        <f>IFERROR(VLOOKUP(H557,'Supplier name '!A:B, 2, FALSE), "")</f>
        <v>NOURYON CHEM</v>
      </c>
    </row>
    <row r="558" spans="1:19">
      <c r="A558" s="17" t="s">
        <v>56</v>
      </c>
      <c r="B558" s="154">
        <v>9000</v>
      </c>
      <c r="C558" s="155" t="s">
        <v>7</v>
      </c>
      <c r="D558" s="309" t="s">
        <v>330</v>
      </c>
      <c r="E558" s="156">
        <v>8.5</v>
      </c>
      <c r="F558" s="154" t="s">
        <v>9</v>
      </c>
      <c r="G558" s="17" t="s">
        <v>224</v>
      </c>
      <c r="H558" s="17" t="s">
        <v>62</v>
      </c>
      <c r="I558" s="30" t="str">
        <f t="shared" si="59"/>
        <v>Mar</v>
      </c>
      <c r="J558" s="74">
        <f>IF(F558="USD", E558, E558 * IFERROR(VLOOKUP(F558, EXCHANGE_RATE!A:B, 2, FALSE), "Currency not found"))</f>
        <v>8.5</v>
      </c>
      <c r="K558" s="74">
        <f t="shared" si="55"/>
        <v>8.5</v>
      </c>
      <c r="L558" s="14">
        <f>IF(C558="MTS", B558, B558 * IFERROR(VLOOKUP(C558, 'QTY_CONVERSIONS '!A:B, 2, FALSE), "Units not found"))</f>
        <v>9</v>
      </c>
      <c r="M558" s="75">
        <f t="shared" si="54"/>
        <v>76500</v>
      </c>
      <c r="N558" t="str">
        <f>IFERROR(VLOOKUP(D558, Product_Category!A:B, 2, FALSE), "Uncategorized")</f>
        <v>CMC</v>
      </c>
      <c r="O558" s="76">
        <f t="shared" si="56"/>
        <v>8.5</v>
      </c>
      <c r="P558" s="76">
        <f t="shared" si="57"/>
        <v>76.5</v>
      </c>
      <c r="Q558">
        <f t="shared" si="58"/>
        <v>2023</v>
      </c>
      <c r="R558" t="str">
        <f>IFERROR(VLOOKUP(G558,'Importer Name'!A:B, 2, FALSE), "")</f>
        <v>UNIBOURNE FOOD</v>
      </c>
      <c r="S558" t="str">
        <f>IFERROR(VLOOKUP(H558,'Supplier name '!A:B, 2, FALSE), "")</f>
        <v>NOURYON CHEM</v>
      </c>
    </row>
    <row r="559" spans="1:19">
      <c r="A559" s="17" t="s">
        <v>56</v>
      </c>
      <c r="B559" s="154">
        <v>5000</v>
      </c>
      <c r="C559" s="155" t="s">
        <v>7</v>
      </c>
      <c r="D559" s="309" t="s">
        <v>340</v>
      </c>
      <c r="E559" s="156">
        <v>7</v>
      </c>
      <c r="F559" s="154" t="s">
        <v>9</v>
      </c>
      <c r="G559" s="17" t="s">
        <v>224</v>
      </c>
      <c r="H559" s="17" t="s">
        <v>62</v>
      </c>
      <c r="I559" s="30" t="str">
        <f t="shared" si="59"/>
        <v>Mar</v>
      </c>
      <c r="J559" s="74">
        <f>IF(F559="USD", E559, E559 * IFERROR(VLOOKUP(F559, EXCHANGE_RATE!A:B, 2, FALSE), "Currency not found"))</f>
        <v>7</v>
      </c>
      <c r="K559" s="74">
        <f t="shared" si="55"/>
        <v>7</v>
      </c>
      <c r="L559" s="14">
        <f>IF(C559="MTS", B559, B559 * IFERROR(VLOOKUP(C559, 'QTY_CONVERSIONS '!A:B, 2, FALSE), "Units not found"))</f>
        <v>5</v>
      </c>
      <c r="M559" s="75">
        <f t="shared" si="54"/>
        <v>35000</v>
      </c>
      <c r="N559" t="str">
        <f>IFERROR(VLOOKUP(D559, Product_Category!A:B, 2, FALSE), "Uncategorized")</f>
        <v>CMC</v>
      </c>
      <c r="O559" s="76">
        <f t="shared" si="56"/>
        <v>7</v>
      </c>
      <c r="P559" s="76">
        <f t="shared" si="57"/>
        <v>35</v>
      </c>
      <c r="Q559">
        <f t="shared" si="58"/>
        <v>2023</v>
      </c>
      <c r="R559" t="str">
        <f>IFERROR(VLOOKUP(G559,'Importer Name'!A:B, 2, FALSE), "")</f>
        <v>UNIBOURNE FOOD</v>
      </c>
      <c r="S559" t="str">
        <f>IFERROR(VLOOKUP(H559,'Supplier name '!A:B, 2, FALSE), "")</f>
        <v>NOURYON CHEM</v>
      </c>
    </row>
    <row r="560" spans="1:19">
      <c r="A560" s="17" t="s">
        <v>56</v>
      </c>
      <c r="B560" s="154">
        <v>2000</v>
      </c>
      <c r="C560" s="155" t="s">
        <v>7</v>
      </c>
      <c r="D560" s="309" t="s">
        <v>341</v>
      </c>
      <c r="E560" s="156">
        <v>3.4</v>
      </c>
      <c r="F560" s="154" t="s">
        <v>9</v>
      </c>
      <c r="G560" s="17" t="s">
        <v>342</v>
      </c>
      <c r="H560" s="17" t="s">
        <v>62</v>
      </c>
      <c r="I560" s="30" t="str">
        <f t="shared" si="59"/>
        <v>Mar</v>
      </c>
      <c r="J560" s="74">
        <f>IF(F560="USD", E560, E560 * IFERROR(VLOOKUP(F560, EXCHANGE_RATE!A:B, 2, FALSE), "Currency not found"))</f>
        <v>3.4</v>
      </c>
      <c r="K560" s="74">
        <f t="shared" si="55"/>
        <v>3.4</v>
      </c>
      <c r="L560" s="14">
        <f>IF(C560="MTS", B560, B560 * IFERROR(VLOOKUP(C560, 'QTY_CONVERSIONS '!A:B, 2, FALSE), "Units not found"))</f>
        <v>2</v>
      </c>
      <c r="M560" s="75">
        <f t="shared" si="54"/>
        <v>6800</v>
      </c>
      <c r="N560" t="str">
        <f>IFERROR(VLOOKUP(D560, Product_Category!A:B, 2, FALSE), "Uncategorized")</f>
        <v>CMC</v>
      </c>
      <c r="O560" s="76">
        <f t="shared" si="56"/>
        <v>3.4</v>
      </c>
      <c r="P560" s="76">
        <f t="shared" si="57"/>
        <v>6.8</v>
      </c>
      <c r="Q560">
        <f t="shared" si="58"/>
        <v>2023</v>
      </c>
      <c r="R560" t="str">
        <f>IFERROR(VLOOKUP(G560,'Importer Name'!A:B, 2, FALSE), "")</f>
        <v>YORK CHEMICALS</v>
      </c>
      <c r="S560" t="str">
        <f>IFERROR(VLOOKUP(H560,'Supplier name '!A:B, 2, FALSE), "")</f>
        <v>NOURYON CHEM</v>
      </c>
    </row>
    <row r="561" spans="1:19">
      <c r="A561" s="17" t="s">
        <v>56</v>
      </c>
      <c r="B561" s="154">
        <v>2000</v>
      </c>
      <c r="C561" s="155" t="s">
        <v>7</v>
      </c>
      <c r="D561" s="309" t="s">
        <v>343</v>
      </c>
      <c r="E561" s="156">
        <v>3.4</v>
      </c>
      <c r="F561" s="154" t="s">
        <v>9</v>
      </c>
      <c r="G561" s="17" t="s">
        <v>342</v>
      </c>
      <c r="H561" s="17" t="s">
        <v>62</v>
      </c>
      <c r="I561" s="30" t="str">
        <f t="shared" si="59"/>
        <v>Mar</v>
      </c>
      <c r="J561" s="74">
        <f>IF(F561="USD", E561, E561 * IFERROR(VLOOKUP(F561, EXCHANGE_RATE!A:B, 2, FALSE), "Currency not found"))</f>
        <v>3.4</v>
      </c>
      <c r="K561" s="74">
        <f t="shared" si="55"/>
        <v>3.4</v>
      </c>
      <c r="L561" s="14">
        <f>IF(C561="MTS", B561, B561 * IFERROR(VLOOKUP(C561, 'QTY_CONVERSIONS '!A:B, 2, FALSE), "Units not found"))</f>
        <v>2</v>
      </c>
      <c r="M561" s="75">
        <f t="shared" si="54"/>
        <v>6800</v>
      </c>
      <c r="N561" t="str">
        <f>IFERROR(VLOOKUP(D561, Product_Category!A:B, 2, FALSE), "Uncategorized")</f>
        <v>CMC</v>
      </c>
      <c r="O561" s="76">
        <f t="shared" si="56"/>
        <v>3.4</v>
      </c>
      <c r="P561" s="76">
        <f t="shared" si="57"/>
        <v>6.8</v>
      </c>
      <c r="Q561">
        <f t="shared" si="58"/>
        <v>2023</v>
      </c>
      <c r="R561" t="str">
        <f>IFERROR(VLOOKUP(G561,'Importer Name'!A:B, 2, FALSE), "")</f>
        <v>YORK CHEMICALS</v>
      </c>
      <c r="S561" t="str">
        <f>IFERROR(VLOOKUP(H561,'Supplier name '!A:B, 2, FALSE), "")</f>
        <v>NOURYON CHEM</v>
      </c>
    </row>
    <row r="562" spans="1:19">
      <c r="A562" s="17" t="s">
        <v>56</v>
      </c>
      <c r="B562" s="154">
        <v>2000</v>
      </c>
      <c r="C562" s="155" t="s">
        <v>7</v>
      </c>
      <c r="D562" s="309" t="s">
        <v>344</v>
      </c>
      <c r="E562" s="156">
        <v>3.4</v>
      </c>
      <c r="F562" s="154" t="s">
        <v>9</v>
      </c>
      <c r="G562" s="17" t="s">
        <v>342</v>
      </c>
      <c r="H562" s="17" t="s">
        <v>62</v>
      </c>
      <c r="I562" s="30" t="str">
        <f t="shared" si="59"/>
        <v>Mar</v>
      </c>
      <c r="J562" s="74">
        <f>IF(F562="USD", E562, E562 * IFERROR(VLOOKUP(F562, EXCHANGE_RATE!A:B, 2, FALSE), "Currency not found"))</f>
        <v>3.4</v>
      </c>
      <c r="K562" s="74">
        <f t="shared" si="55"/>
        <v>3.4</v>
      </c>
      <c r="L562" s="14">
        <f>IF(C562="MTS", B562, B562 * IFERROR(VLOOKUP(C562, 'QTY_CONVERSIONS '!A:B, 2, FALSE), "Units not found"))</f>
        <v>2</v>
      </c>
      <c r="M562" s="75">
        <f t="shared" si="54"/>
        <v>6800</v>
      </c>
      <c r="N562" t="str">
        <f>IFERROR(VLOOKUP(D562, Product_Category!A:B, 2, FALSE), "Uncategorized")</f>
        <v>CMC</v>
      </c>
      <c r="O562" s="76">
        <f t="shared" si="56"/>
        <v>3.4</v>
      </c>
      <c r="P562" s="76">
        <f t="shared" si="57"/>
        <v>6.8</v>
      </c>
      <c r="Q562">
        <f t="shared" si="58"/>
        <v>2023</v>
      </c>
      <c r="R562" t="str">
        <f>IFERROR(VLOOKUP(G562,'Importer Name'!A:B, 2, FALSE), "")</f>
        <v>YORK CHEMICALS</v>
      </c>
      <c r="S562" t="str">
        <f>IFERROR(VLOOKUP(H562,'Supplier name '!A:B, 2, FALSE), "")</f>
        <v>NOURYON CHEM</v>
      </c>
    </row>
    <row r="563" spans="1:19">
      <c r="A563" s="16" t="s">
        <v>56</v>
      </c>
      <c r="B563" s="151">
        <v>2000</v>
      </c>
      <c r="C563" s="152" t="s">
        <v>7</v>
      </c>
      <c r="D563" s="308" t="s">
        <v>345</v>
      </c>
      <c r="E563" s="153">
        <v>3.6</v>
      </c>
      <c r="F563" s="151" t="s">
        <v>9</v>
      </c>
      <c r="G563" s="16" t="s">
        <v>342</v>
      </c>
      <c r="H563" s="16" t="s">
        <v>62</v>
      </c>
      <c r="I563" s="30" t="str">
        <f t="shared" si="59"/>
        <v>Mar</v>
      </c>
      <c r="J563" s="74">
        <f>IF(F563="USD", E563, E563 * IFERROR(VLOOKUP(F563, EXCHANGE_RATE!A:B, 2, FALSE), "Currency not found"))</f>
        <v>3.6</v>
      </c>
      <c r="K563" s="74">
        <f t="shared" si="55"/>
        <v>3.6</v>
      </c>
      <c r="L563" s="14">
        <f>IF(C563="MTS", B563, B563 * IFERROR(VLOOKUP(C563, 'QTY_CONVERSIONS '!A:B, 2, FALSE), "Units not found"))</f>
        <v>2</v>
      </c>
      <c r="M563" s="75">
        <f t="shared" si="54"/>
        <v>7200</v>
      </c>
      <c r="N563" t="str">
        <f>IFERROR(VLOOKUP(D563, Product_Category!A:B, 2, FALSE), "Uncategorized")</f>
        <v>CMC</v>
      </c>
      <c r="O563" s="76">
        <f t="shared" si="56"/>
        <v>3.6</v>
      </c>
      <c r="P563" s="76">
        <f t="shared" si="57"/>
        <v>7.2</v>
      </c>
      <c r="Q563">
        <f t="shared" si="58"/>
        <v>2023</v>
      </c>
      <c r="R563" t="str">
        <f>IFERROR(VLOOKUP(G563,'Importer Name'!A:B, 2, FALSE), "")</f>
        <v>YORK CHEMICALS</v>
      </c>
      <c r="S563" t="str">
        <f>IFERROR(VLOOKUP(H563,'Supplier name '!A:B, 2, FALSE), "")</f>
        <v>NOURYON CHEM</v>
      </c>
    </row>
    <row r="564" spans="1:19">
      <c r="A564" s="17" t="s">
        <v>77</v>
      </c>
      <c r="B564" s="154">
        <v>2000</v>
      </c>
      <c r="C564" s="155" t="s">
        <v>7</v>
      </c>
      <c r="D564" s="309" t="s">
        <v>78</v>
      </c>
      <c r="E564" s="156">
        <v>7.03</v>
      </c>
      <c r="F564" s="154" t="s">
        <v>9</v>
      </c>
      <c r="G564" s="17" t="s">
        <v>34</v>
      </c>
      <c r="H564" s="17" t="s">
        <v>80</v>
      </c>
      <c r="I564" s="30" t="str">
        <f t="shared" si="59"/>
        <v>Mar</v>
      </c>
      <c r="J564" s="74">
        <f>IF(F564="USD", E564, E564 * IFERROR(VLOOKUP(F564, EXCHANGE_RATE!A:B, 2, FALSE), "Currency not found"))</f>
        <v>7.03</v>
      </c>
      <c r="K564" s="74">
        <f t="shared" si="55"/>
        <v>7.03</v>
      </c>
      <c r="L564" s="14">
        <f>IF(C564="MTS", B564, B564 * IFERROR(VLOOKUP(C564, 'QTY_CONVERSIONS '!A:B, 2, FALSE), "Units not found"))</f>
        <v>2</v>
      </c>
      <c r="M564" s="75">
        <f t="shared" si="54"/>
        <v>14060</v>
      </c>
      <c r="N564" t="str">
        <f>IFERROR(VLOOKUP(D564, Product_Category!A:B, 2, FALSE), "Uncategorized")</f>
        <v>CMC</v>
      </c>
      <c r="O564" s="76">
        <f t="shared" si="56"/>
        <v>7.03</v>
      </c>
      <c r="P564" s="76">
        <f t="shared" si="57"/>
        <v>14.06</v>
      </c>
      <c r="Q564">
        <f t="shared" si="58"/>
        <v>2023</v>
      </c>
      <c r="R564" t="str">
        <f>IFERROR(VLOOKUP(G564,'Importer Name'!A:B, 2, FALSE), "")</f>
        <v>COLGATE-PALMOLIVE</v>
      </c>
      <c r="S564" t="str">
        <f>IFERROR(VLOOKUP(H564,'Supplier name '!A:B, 2, FALSE), "")</f>
        <v>ASHLAND IND</v>
      </c>
    </row>
    <row r="565" spans="1:19">
      <c r="A565" s="17" t="s">
        <v>77</v>
      </c>
      <c r="B565" s="154">
        <v>10000</v>
      </c>
      <c r="C565" s="155" t="s">
        <v>7</v>
      </c>
      <c r="D565" s="309" t="s">
        <v>78</v>
      </c>
      <c r="E565" s="156">
        <v>4.3099999999999996</v>
      </c>
      <c r="F565" s="154" t="s">
        <v>9</v>
      </c>
      <c r="G565" s="17" t="s">
        <v>79</v>
      </c>
      <c r="H565" s="17" t="s">
        <v>80</v>
      </c>
      <c r="I565" s="30" t="str">
        <f t="shared" si="59"/>
        <v>Mar</v>
      </c>
      <c r="J565" s="74">
        <f>IF(F565="USD", E565, E565 * IFERROR(VLOOKUP(F565, EXCHANGE_RATE!A:B, 2, FALSE), "Currency not found"))</f>
        <v>4.3099999999999996</v>
      </c>
      <c r="K565" s="74">
        <f t="shared" si="55"/>
        <v>4.3099999999999996</v>
      </c>
      <c r="L565" s="14">
        <f>IF(C565="MTS", B565, B565 * IFERROR(VLOOKUP(C565, 'QTY_CONVERSIONS '!A:B, 2, FALSE), "Units not found"))</f>
        <v>10</v>
      </c>
      <c r="M565" s="75">
        <f t="shared" si="54"/>
        <v>43099.999999999993</v>
      </c>
      <c r="N565" t="str">
        <f>IFERROR(VLOOKUP(D565, Product_Category!A:B, 2, FALSE), "Uncategorized")</f>
        <v>CMC</v>
      </c>
      <c r="O565" s="76">
        <f t="shared" si="56"/>
        <v>4.3099999999999996</v>
      </c>
      <c r="P565" s="76">
        <f t="shared" si="57"/>
        <v>43.099999999999994</v>
      </c>
      <c r="Q565">
        <f t="shared" si="58"/>
        <v>2023</v>
      </c>
      <c r="R565" t="str">
        <f>IFERROR(VLOOKUP(G565,'Importer Name'!A:B, 2, FALSE), "")</f>
        <v>DABUR INDIA</v>
      </c>
      <c r="S565" t="str">
        <f>IFERROR(VLOOKUP(H565,'Supplier name '!A:B, 2, FALSE), "")</f>
        <v>ASHLAND IND</v>
      </c>
    </row>
    <row r="566" spans="1:19">
      <c r="A566" s="17" t="s">
        <v>77</v>
      </c>
      <c r="B566" s="154">
        <v>10000</v>
      </c>
      <c r="C566" s="155" t="s">
        <v>7</v>
      </c>
      <c r="D566" s="309" t="s">
        <v>78</v>
      </c>
      <c r="E566" s="156">
        <v>8.31</v>
      </c>
      <c r="F566" s="154" t="s">
        <v>9</v>
      </c>
      <c r="G566" s="17" t="s">
        <v>81</v>
      </c>
      <c r="H566" s="17" t="s">
        <v>80</v>
      </c>
      <c r="I566" s="30" t="str">
        <f t="shared" si="59"/>
        <v>Mar</v>
      </c>
      <c r="J566" s="74">
        <f>IF(F566="USD", E566, E566 * IFERROR(VLOOKUP(F566, EXCHANGE_RATE!A:B, 2, FALSE), "Currency not found"))</f>
        <v>8.31</v>
      </c>
      <c r="K566" s="74">
        <f t="shared" si="55"/>
        <v>8.31</v>
      </c>
      <c r="L566" s="14">
        <f>IF(C566="MTS", B566, B566 * IFERROR(VLOOKUP(C566, 'QTY_CONVERSIONS '!A:B, 2, FALSE), "Units not found"))</f>
        <v>10</v>
      </c>
      <c r="M566" s="75">
        <f t="shared" si="54"/>
        <v>83100</v>
      </c>
      <c r="N566" t="str">
        <f>IFERROR(VLOOKUP(D566, Product_Category!A:B, 2, FALSE), "Uncategorized")</f>
        <v>CMC</v>
      </c>
      <c r="O566" s="76">
        <f t="shared" si="56"/>
        <v>8.31</v>
      </c>
      <c r="P566" s="76">
        <f t="shared" si="57"/>
        <v>83.100000000000009</v>
      </c>
      <c r="Q566">
        <f t="shared" si="58"/>
        <v>2023</v>
      </c>
      <c r="R566" t="str">
        <f>IFERROR(VLOOKUP(G566,'Importer Name'!A:B, 2, FALSE), "")</f>
        <v>DKSH INDIA</v>
      </c>
      <c r="S566" t="str">
        <f>IFERROR(VLOOKUP(H566,'Supplier name '!A:B, 2, FALSE), "")</f>
        <v>ASHLAND IND</v>
      </c>
    </row>
    <row r="567" spans="1:19">
      <c r="A567" s="17" t="s">
        <v>77</v>
      </c>
      <c r="B567" s="154">
        <v>500</v>
      </c>
      <c r="C567" s="155" t="s">
        <v>7</v>
      </c>
      <c r="D567" s="309" t="s">
        <v>346</v>
      </c>
      <c r="E567" s="156">
        <v>16.3</v>
      </c>
      <c r="F567" s="154" t="s">
        <v>9</v>
      </c>
      <c r="G567" s="17" t="s">
        <v>81</v>
      </c>
      <c r="H567" s="17" t="s">
        <v>80</v>
      </c>
      <c r="I567" s="30" t="str">
        <f t="shared" si="59"/>
        <v>Mar</v>
      </c>
      <c r="J567" s="74">
        <f>IF(F567="USD", E567, E567 * IFERROR(VLOOKUP(F567, EXCHANGE_RATE!A:B, 2, FALSE), "Currency not found"))</f>
        <v>16.3</v>
      </c>
      <c r="K567" s="74">
        <f t="shared" si="55"/>
        <v>16.3</v>
      </c>
      <c r="L567" s="14">
        <f>IF(C567="MTS", B567, B567 * IFERROR(VLOOKUP(C567, 'QTY_CONVERSIONS '!A:B, 2, FALSE), "Units not found"))</f>
        <v>0.5</v>
      </c>
      <c r="M567" s="75">
        <f t="shared" si="54"/>
        <v>8150</v>
      </c>
      <c r="N567" t="str">
        <f>IFERROR(VLOOKUP(D567, Product_Category!A:B, 2, FALSE), "Uncategorized")</f>
        <v>CMC</v>
      </c>
      <c r="O567" s="76">
        <f t="shared" si="56"/>
        <v>16.3</v>
      </c>
      <c r="P567" s="76">
        <f t="shared" si="57"/>
        <v>8.15</v>
      </c>
      <c r="Q567">
        <f t="shared" si="58"/>
        <v>2023</v>
      </c>
      <c r="R567" t="str">
        <f>IFERROR(VLOOKUP(G567,'Importer Name'!A:B, 2, FALSE), "")</f>
        <v>DKSH INDIA</v>
      </c>
      <c r="S567" t="str">
        <f>IFERROR(VLOOKUP(H567,'Supplier name '!A:B, 2, FALSE), "")</f>
        <v>ASHLAND IND</v>
      </c>
    </row>
    <row r="568" spans="1:19">
      <c r="A568" s="17" t="s">
        <v>77</v>
      </c>
      <c r="B568" s="154">
        <v>10000</v>
      </c>
      <c r="C568" s="155" t="s">
        <v>7</v>
      </c>
      <c r="D568" s="309" t="s">
        <v>78</v>
      </c>
      <c r="E568" s="156">
        <v>6.52</v>
      </c>
      <c r="F568" s="154" t="s">
        <v>9</v>
      </c>
      <c r="G568" s="17" t="s">
        <v>81</v>
      </c>
      <c r="H568" s="17" t="s">
        <v>80</v>
      </c>
      <c r="I568" s="30" t="str">
        <f t="shared" si="59"/>
        <v>Mar</v>
      </c>
      <c r="J568" s="74">
        <f>IF(F568="USD", E568, E568 * IFERROR(VLOOKUP(F568, EXCHANGE_RATE!A:B, 2, FALSE), "Currency not found"))</f>
        <v>6.52</v>
      </c>
      <c r="K568" s="74">
        <f t="shared" si="55"/>
        <v>6.52</v>
      </c>
      <c r="L568" s="14">
        <f>IF(C568="MTS", B568, B568 * IFERROR(VLOOKUP(C568, 'QTY_CONVERSIONS '!A:B, 2, FALSE), "Units not found"))</f>
        <v>10</v>
      </c>
      <c r="M568" s="75">
        <f t="shared" si="54"/>
        <v>65199.999999999993</v>
      </c>
      <c r="N568" t="str">
        <f>IFERROR(VLOOKUP(D568, Product_Category!A:B, 2, FALSE), "Uncategorized")</f>
        <v>CMC</v>
      </c>
      <c r="O568" s="76">
        <f t="shared" si="56"/>
        <v>6.52</v>
      </c>
      <c r="P568" s="76">
        <f t="shared" si="57"/>
        <v>65.199999999999989</v>
      </c>
      <c r="Q568">
        <f t="shared" si="58"/>
        <v>2023</v>
      </c>
      <c r="R568" t="str">
        <f>IFERROR(VLOOKUP(G568,'Importer Name'!A:B, 2, FALSE), "")</f>
        <v>DKSH INDIA</v>
      </c>
      <c r="S568" t="str">
        <f>IFERROR(VLOOKUP(H568,'Supplier name '!A:B, 2, FALSE), "")</f>
        <v>ASHLAND IND</v>
      </c>
    </row>
    <row r="569" spans="1:19">
      <c r="A569" s="17" t="s">
        <v>77</v>
      </c>
      <c r="B569" s="154">
        <v>5000</v>
      </c>
      <c r="C569" s="155" t="s">
        <v>7</v>
      </c>
      <c r="D569" s="309" t="s">
        <v>78</v>
      </c>
      <c r="E569" s="156">
        <v>13.03894</v>
      </c>
      <c r="F569" s="154" t="s">
        <v>9</v>
      </c>
      <c r="G569" s="17" t="s">
        <v>82</v>
      </c>
      <c r="H569" s="17" t="s">
        <v>80</v>
      </c>
      <c r="I569" s="30" t="str">
        <f t="shared" si="59"/>
        <v>Mar</v>
      </c>
      <c r="J569" s="74">
        <f>IF(F569="USD", E569, E569 * IFERROR(VLOOKUP(F569, EXCHANGE_RATE!A:B, 2, FALSE), "Currency not found"))</f>
        <v>13.03894</v>
      </c>
      <c r="K569" s="74">
        <f t="shared" si="55"/>
        <v>13.04</v>
      </c>
      <c r="L569" s="14">
        <f>IF(C569="MTS", B569, B569 * IFERROR(VLOOKUP(C569, 'QTY_CONVERSIONS '!A:B, 2, FALSE), "Units not found"))</f>
        <v>5</v>
      </c>
      <c r="M569" s="75">
        <f t="shared" si="54"/>
        <v>65199.999999999993</v>
      </c>
      <c r="N569" t="str">
        <f>IFERROR(VLOOKUP(D569, Product_Category!A:B, 2, FALSE), "Uncategorized")</f>
        <v>CMC</v>
      </c>
      <c r="O569" s="76">
        <f t="shared" si="56"/>
        <v>13.04</v>
      </c>
      <c r="P569" s="76">
        <f t="shared" si="57"/>
        <v>65.199999999999989</v>
      </c>
      <c r="Q569">
        <f t="shared" si="58"/>
        <v>2023</v>
      </c>
      <c r="R569" t="str">
        <f>IFERROR(VLOOKUP(G569,'Importer Name'!A:B, 2, FALSE), "")</f>
        <v>INT SPECIALTY</v>
      </c>
      <c r="S569" t="str">
        <f>IFERROR(VLOOKUP(H569,'Supplier name '!A:B, 2, FALSE), "")</f>
        <v>ASHLAND IND</v>
      </c>
    </row>
    <row r="570" spans="1:19">
      <c r="A570" s="16" t="s">
        <v>77</v>
      </c>
      <c r="B570" s="151">
        <v>2.1</v>
      </c>
      <c r="C570" s="152" t="s">
        <v>7</v>
      </c>
      <c r="D570" s="308" t="s">
        <v>347</v>
      </c>
      <c r="E570" s="153">
        <v>10</v>
      </c>
      <c r="F570" s="151" t="s">
        <v>1718</v>
      </c>
      <c r="G570" s="16" t="s">
        <v>82</v>
      </c>
      <c r="H570" s="16" t="s">
        <v>348</v>
      </c>
      <c r="I570" s="30" t="str">
        <f t="shared" si="59"/>
        <v>Mar</v>
      </c>
      <c r="J570" s="74">
        <f>IF(F570="USD", E570, E570 * IFERROR(VLOOKUP(F570, EXCHANGE_RATE!A:B, 2, FALSE), "Currency not found"))</f>
        <v>10.700000000000001</v>
      </c>
      <c r="K570" s="74">
        <f t="shared" si="55"/>
        <v>10.7</v>
      </c>
      <c r="L570" s="14">
        <f>IF(C570="MTS", B570, B570 * IFERROR(VLOOKUP(C570, 'QTY_CONVERSIONS '!A:B, 2, FALSE), "Units not found"))</f>
        <v>2.1000000000000003E-3</v>
      </c>
      <c r="M570" s="75">
        <f t="shared" si="54"/>
        <v>22.47</v>
      </c>
      <c r="N570" t="str">
        <f>IFERROR(VLOOKUP(D570, Product_Category!A:B, 2, FALSE), "Uncategorized")</f>
        <v>CMC</v>
      </c>
      <c r="O570" s="76">
        <f t="shared" si="56"/>
        <v>10.7</v>
      </c>
      <c r="P570" s="76">
        <f t="shared" si="57"/>
        <v>2.247E-2</v>
      </c>
      <c r="Q570">
        <f t="shared" si="58"/>
        <v>2023</v>
      </c>
      <c r="R570" t="str">
        <f>IFERROR(VLOOKUP(G570,'Importer Name'!A:B, 2, FALSE), "")</f>
        <v>INT SPECIALTY</v>
      </c>
      <c r="S570" t="str">
        <f>IFERROR(VLOOKUP(H570,'Supplier name '!A:B, 2, FALSE), "")</f>
        <v>CHEMICAL MARKET</v>
      </c>
    </row>
    <row r="571" spans="1:19">
      <c r="A571" s="17" t="s">
        <v>83</v>
      </c>
      <c r="B571" s="154">
        <v>30</v>
      </c>
      <c r="C571" s="155" t="s">
        <v>7</v>
      </c>
      <c r="D571" s="309" t="s">
        <v>349</v>
      </c>
      <c r="E571" s="156">
        <v>6.57</v>
      </c>
      <c r="F571" s="154" t="s">
        <v>1718</v>
      </c>
      <c r="G571" s="17" t="s">
        <v>350</v>
      </c>
      <c r="H571" s="17" t="s">
        <v>351</v>
      </c>
      <c r="I571" s="30" t="str">
        <f t="shared" si="59"/>
        <v>Mar</v>
      </c>
      <c r="J571" s="74">
        <f>IF(F571="USD", E571, E571 * IFERROR(VLOOKUP(F571, EXCHANGE_RATE!A:B, 2, FALSE), "Currency not found"))</f>
        <v>7.0299000000000005</v>
      </c>
      <c r="K571" s="74">
        <f t="shared" si="55"/>
        <v>7.0299999999999994</v>
      </c>
      <c r="L571" s="14">
        <f>IF(C571="MTS", B571, B571 * IFERROR(VLOOKUP(C571, 'QTY_CONVERSIONS '!A:B, 2, FALSE), "Units not found"))</f>
        <v>0.03</v>
      </c>
      <c r="M571" s="75">
        <f t="shared" si="54"/>
        <v>210.89999999999998</v>
      </c>
      <c r="N571" t="str">
        <f>IFERROR(VLOOKUP(D571, Product_Category!A:B, 2, FALSE), "Uncategorized")</f>
        <v>MAGNESIUM STEARATE</v>
      </c>
      <c r="O571" s="76">
        <f t="shared" si="56"/>
        <v>7.0299999999999994</v>
      </c>
      <c r="P571" s="76">
        <f t="shared" si="57"/>
        <v>0.21089999999999998</v>
      </c>
      <c r="Q571">
        <f t="shared" si="58"/>
        <v>2023</v>
      </c>
      <c r="R571" t="str">
        <f>IFERROR(VLOOKUP(G571,'Importer Name'!A:B, 2, FALSE), "")</f>
        <v>ZYDUS LIFE</v>
      </c>
      <c r="S571" t="str">
        <f>IFERROR(VLOOKUP(H571,'Supplier name '!A:B, 2, FALSE), "")</f>
        <v>DR.PAUL LOHMANN</v>
      </c>
    </row>
    <row r="572" spans="1:19">
      <c r="A572" s="17" t="s">
        <v>83</v>
      </c>
      <c r="B572" s="154">
        <v>30</v>
      </c>
      <c r="C572" s="155" t="s">
        <v>7</v>
      </c>
      <c r="D572" s="309" t="s">
        <v>352</v>
      </c>
      <c r="E572" s="156">
        <v>6.57</v>
      </c>
      <c r="F572" s="154" t="s">
        <v>1718</v>
      </c>
      <c r="G572" s="17" t="s">
        <v>350</v>
      </c>
      <c r="H572" s="17" t="s">
        <v>351</v>
      </c>
      <c r="I572" s="30" t="str">
        <f t="shared" si="59"/>
        <v>Mar</v>
      </c>
      <c r="J572" s="74">
        <f>IF(F572="USD", E572, E572 * IFERROR(VLOOKUP(F572, EXCHANGE_RATE!A:B, 2, FALSE), "Currency not found"))</f>
        <v>7.0299000000000005</v>
      </c>
      <c r="K572" s="74">
        <f t="shared" si="55"/>
        <v>7.0299999999999994</v>
      </c>
      <c r="L572" s="14">
        <f>IF(C572="MTS", B572, B572 * IFERROR(VLOOKUP(C572, 'QTY_CONVERSIONS '!A:B, 2, FALSE), "Units not found"))</f>
        <v>0.03</v>
      </c>
      <c r="M572" s="75">
        <f t="shared" si="54"/>
        <v>210.89999999999998</v>
      </c>
      <c r="N572" t="str">
        <f>IFERROR(VLOOKUP(D572, Product_Category!A:B, 2, FALSE), "Uncategorized")</f>
        <v>MAGNESIUM STEARATE</v>
      </c>
      <c r="O572" s="76">
        <f t="shared" si="56"/>
        <v>7.0299999999999994</v>
      </c>
      <c r="P572" s="76">
        <f t="shared" si="57"/>
        <v>0.21089999999999998</v>
      </c>
      <c r="Q572">
        <f t="shared" si="58"/>
        <v>2023</v>
      </c>
      <c r="R572" t="str">
        <f>IFERROR(VLOOKUP(G572,'Importer Name'!A:B, 2, FALSE), "")</f>
        <v>ZYDUS LIFE</v>
      </c>
      <c r="S572" t="str">
        <f>IFERROR(VLOOKUP(H572,'Supplier name '!A:B, 2, FALSE), "")</f>
        <v>DR.PAUL LOHMANN</v>
      </c>
    </row>
    <row r="573" spans="1:19">
      <c r="A573" s="17" t="s">
        <v>83</v>
      </c>
      <c r="B573" s="154">
        <v>40</v>
      </c>
      <c r="C573" s="155" t="s">
        <v>7</v>
      </c>
      <c r="D573" s="309" t="s">
        <v>353</v>
      </c>
      <c r="E573" s="156">
        <v>6.57</v>
      </c>
      <c r="F573" s="154" t="s">
        <v>1718</v>
      </c>
      <c r="G573" s="17" t="s">
        <v>350</v>
      </c>
      <c r="H573" s="17" t="s">
        <v>351</v>
      </c>
      <c r="I573" s="30" t="str">
        <f t="shared" si="59"/>
        <v>Mar</v>
      </c>
      <c r="J573" s="74">
        <f>IF(F573="USD", E573, E573 * IFERROR(VLOOKUP(F573, EXCHANGE_RATE!A:B, 2, FALSE), "Currency not found"))</f>
        <v>7.0299000000000005</v>
      </c>
      <c r="K573" s="74">
        <f t="shared" si="55"/>
        <v>7.0299999999999994</v>
      </c>
      <c r="L573" s="14">
        <f>IF(C573="MTS", B573, B573 * IFERROR(VLOOKUP(C573, 'QTY_CONVERSIONS '!A:B, 2, FALSE), "Units not found"))</f>
        <v>0.04</v>
      </c>
      <c r="M573" s="75">
        <f t="shared" si="54"/>
        <v>281.2</v>
      </c>
      <c r="N573" t="str">
        <f>IFERROR(VLOOKUP(D573, Product_Category!A:B, 2, FALSE), "Uncategorized")</f>
        <v>MAGNESIUM STEARATE</v>
      </c>
      <c r="O573" s="76">
        <f t="shared" si="56"/>
        <v>7.0299999999999994</v>
      </c>
      <c r="P573" s="76">
        <f t="shared" si="57"/>
        <v>0.28120000000000001</v>
      </c>
      <c r="Q573">
        <f t="shared" si="58"/>
        <v>2023</v>
      </c>
      <c r="R573" t="str">
        <f>IFERROR(VLOOKUP(G573,'Importer Name'!A:B, 2, FALSE), "")</f>
        <v>ZYDUS LIFE</v>
      </c>
      <c r="S573" t="str">
        <f>IFERROR(VLOOKUP(H573,'Supplier name '!A:B, 2, FALSE), "")</f>
        <v>DR.PAUL LOHMANN</v>
      </c>
    </row>
    <row r="574" spans="1:19">
      <c r="A574" s="17" t="s">
        <v>83</v>
      </c>
      <c r="B574" s="154">
        <v>2000</v>
      </c>
      <c r="C574" s="155" t="s">
        <v>7</v>
      </c>
      <c r="D574" s="309" t="s">
        <v>349</v>
      </c>
      <c r="E574" s="156">
        <v>6.57</v>
      </c>
      <c r="F574" s="154" t="s">
        <v>1718</v>
      </c>
      <c r="G574" s="17" t="s">
        <v>350</v>
      </c>
      <c r="H574" s="17" t="s">
        <v>351</v>
      </c>
      <c r="I574" s="30" t="str">
        <f t="shared" si="59"/>
        <v>Mar</v>
      </c>
      <c r="J574" s="74">
        <f>IF(F574="USD", E574, E574 * IFERROR(VLOOKUP(F574, EXCHANGE_RATE!A:B, 2, FALSE), "Currency not found"))</f>
        <v>7.0299000000000005</v>
      </c>
      <c r="K574" s="74">
        <f t="shared" si="55"/>
        <v>7.0299999999999994</v>
      </c>
      <c r="L574" s="14">
        <f>IF(C574="MTS", B574, B574 * IFERROR(VLOOKUP(C574, 'QTY_CONVERSIONS '!A:B, 2, FALSE), "Units not found"))</f>
        <v>2</v>
      </c>
      <c r="M574" s="75">
        <f t="shared" si="54"/>
        <v>14059.999999999998</v>
      </c>
      <c r="N574" t="str">
        <f>IFERROR(VLOOKUP(D574, Product_Category!A:B, 2, FALSE), "Uncategorized")</f>
        <v>MAGNESIUM STEARATE</v>
      </c>
      <c r="O574" s="76">
        <f t="shared" si="56"/>
        <v>7.0299999999999994</v>
      </c>
      <c r="P574" s="76">
        <f t="shared" si="57"/>
        <v>14.059999999999999</v>
      </c>
      <c r="Q574">
        <f t="shared" si="58"/>
        <v>2023</v>
      </c>
      <c r="R574" t="str">
        <f>IFERROR(VLOOKUP(G574,'Importer Name'!A:B, 2, FALSE), "")</f>
        <v>ZYDUS LIFE</v>
      </c>
      <c r="S574" t="str">
        <f>IFERROR(VLOOKUP(H574,'Supplier name '!A:B, 2, FALSE), "")</f>
        <v>DR.PAUL LOHMANN</v>
      </c>
    </row>
    <row r="575" spans="1:19">
      <c r="A575" s="17" t="s">
        <v>83</v>
      </c>
      <c r="B575" s="154">
        <v>300</v>
      </c>
      <c r="C575" s="155" t="s">
        <v>7</v>
      </c>
      <c r="D575" s="309" t="s">
        <v>96</v>
      </c>
      <c r="E575" s="156">
        <v>12</v>
      </c>
      <c r="F575" s="154" t="s">
        <v>1718</v>
      </c>
      <c r="G575" s="17" t="s">
        <v>208</v>
      </c>
      <c r="H575" s="17" t="s">
        <v>354</v>
      </c>
      <c r="I575" s="30" t="str">
        <f t="shared" si="59"/>
        <v>Mar</v>
      </c>
      <c r="J575" s="74">
        <f>IF(F575="USD", E575, E575 * IFERROR(VLOOKUP(F575, EXCHANGE_RATE!A:B, 2, FALSE), "Currency not found"))</f>
        <v>12.84</v>
      </c>
      <c r="K575" s="74">
        <f t="shared" si="55"/>
        <v>12.84</v>
      </c>
      <c r="L575" s="14">
        <f>IF(C575="MTS", B575, B575 * IFERROR(VLOOKUP(C575, 'QTY_CONVERSIONS '!A:B, 2, FALSE), "Units not found"))</f>
        <v>0.3</v>
      </c>
      <c r="M575" s="75">
        <f t="shared" si="54"/>
        <v>3852</v>
      </c>
      <c r="N575" t="str">
        <f>IFERROR(VLOOKUP(D575, Product_Category!A:B, 2, FALSE), "Uncategorized")</f>
        <v>MCC</v>
      </c>
      <c r="O575" s="76">
        <f t="shared" si="56"/>
        <v>12.84</v>
      </c>
      <c r="P575" s="76">
        <f t="shared" si="57"/>
        <v>3.8519999999999999</v>
      </c>
      <c r="Q575">
        <f t="shared" si="58"/>
        <v>2023</v>
      </c>
      <c r="R575" t="str">
        <f>IFERROR(VLOOKUP(G575,'Importer Name'!A:B, 2, FALSE), "")</f>
        <v>RETTENMAIER</v>
      </c>
      <c r="S575" t="str">
        <f>IFERROR(VLOOKUP(H575,'Supplier name '!A:B, 2, FALSE), "")</f>
        <v>J. RETTENMAIER</v>
      </c>
    </row>
    <row r="576" spans="1:19">
      <c r="A576" s="17" t="s">
        <v>83</v>
      </c>
      <c r="B576" s="154">
        <v>320</v>
      </c>
      <c r="C576" s="155" t="s">
        <v>7</v>
      </c>
      <c r="D576" s="309" t="s">
        <v>355</v>
      </c>
      <c r="E576" s="156">
        <v>4.5</v>
      </c>
      <c r="F576" s="154" t="s">
        <v>1718</v>
      </c>
      <c r="G576" s="17" t="s">
        <v>208</v>
      </c>
      <c r="H576" s="17" t="s">
        <v>59</v>
      </c>
      <c r="I576" s="30" t="str">
        <f t="shared" si="59"/>
        <v>Mar</v>
      </c>
      <c r="J576" s="74">
        <f>IF(F576="USD", E576, E576 * IFERROR(VLOOKUP(F576, EXCHANGE_RATE!A:B, 2, FALSE), "Currency not found"))</f>
        <v>4.8150000000000004</v>
      </c>
      <c r="K576" s="74">
        <f t="shared" si="55"/>
        <v>4.8199999999999994</v>
      </c>
      <c r="L576" s="14">
        <f>IF(C576="MTS", B576, B576 * IFERROR(VLOOKUP(C576, 'QTY_CONVERSIONS '!A:B, 2, FALSE), "Units not found"))</f>
        <v>0.32</v>
      </c>
      <c r="M576" s="75">
        <f t="shared" si="54"/>
        <v>1542.3999999999999</v>
      </c>
      <c r="N576" t="str">
        <f>IFERROR(VLOOKUP(D576, Product_Category!A:B, 2, FALSE), "Uncategorized")</f>
        <v>MCC</v>
      </c>
      <c r="O576" s="76">
        <f t="shared" si="56"/>
        <v>4.8199999999999994</v>
      </c>
      <c r="P576" s="76">
        <f t="shared" si="57"/>
        <v>1.5423999999999998</v>
      </c>
      <c r="Q576">
        <f t="shared" si="58"/>
        <v>2023</v>
      </c>
      <c r="R576" t="str">
        <f>IFERROR(VLOOKUP(G576,'Importer Name'!A:B, 2, FALSE), "")</f>
        <v>RETTENMAIER</v>
      </c>
      <c r="S576" t="str">
        <f>IFERROR(VLOOKUP(H576,'Supplier name '!A:B, 2, FALSE), "")</f>
        <v>JRS PHARMA</v>
      </c>
    </row>
    <row r="577" spans="1:19">
      <c r="A577" s="17" t="s">
        <v>83</v>
      </c>
      <c r="B577" s="154">
        <v>1200</v>
      </c>
      <c r="C577" s="155" t="s">
        <v>7</v>
      </c>
      <c r="D577" s="309" t="s">
        <v>356</v>
      </c>
      <c r="E577" s="156">
        <v>7.2</v>
      </c>
      <c r="F577" s="154" t="s">
        <v>1718</v>
      </c>
      <c r="G577" s="17" t="s">
        <v>208</v>
      </c>
      <c r="H577" s="17" t="s">
        <v>59</v>
      </c>
      <c r="I577" s="30" t="str">
        <f t="shared" si="59"/>
        <v>Mar</v>
      </c>
      <c r="J577" s="74">
        <f>IF(F577="USD", E577, E577 * IFERROR(VLOOKUP(F577, EXCHANGE_RATE!A:B, 2, FALSE), "Currency not found"))</f>
        <v>7.7040000000000006</v>
      </c>
      <c r="K577" s="74">
        <f t="shared" si="55"/>
        <v>7.71</v>
      </c>
      <c r="L577" s="14">
        <f>IF(C577="MTS", B577, B577 * IFERROR(VLOOKUP(C577, 'QTY_CONVERSIONS '!A:B, 2, FALSE), "Units not found"))</f>
        <v>1.2</v>
      </c>
      <c r="M577" s="75">
        <f t="shared" si="54"/>
        <v>9252</v>
      </c>
      <c r="N577" t="str">
        <f>IFERROR(VLOOKUP(D577, Product_Category!A:B, 2, FALSE), "Uncategorized")</f>
        <v>MCG</v>
      </c>
      <c r="O577" s="76">
        <f t="shared" si="56"/>
        <v>7.71</v>
      </c>
      <c r="P577" s="76">
        <f t="shared" si="57"/>
        <v>9.2519999999999989</v>
      </c>
      <c r="Q577">
        <f t="shared" si="58"/>
        <v>2023</v>
      </c>
      <c r="R577" t="str">
        <f>IFERROR(VLOOKUP(G577,'Importer Name'!A:B, 2, FALSE), "")</f>
        <v>RETTENMAIER</v>
      </c>
      <c r="S577" t="str">
        <f>IFERROR(VLOOKUP(H577,'Supplier name '!A:B, 2, FALSE), "")</f>
        <v>JRS PHARMA</v>
      </c>
    </row>
    <row r="578" spans="1:19">
      <c r="A578" s="17" t="s">
        <v>83</v>
      </c>
      <c r="B578" s="154">
        <v>16000</v>
      </c>
      <c r="C578" s="155" t="s">
        <v>7</v>
      </c>
      <c r="D578" s="309" t="s">
        <v>357</v>
      </c>
      <c r="E578" s="156">
        <v>3.9</v>
      </c>
      <c r="F578" s="154" t="s">
        <v>1718</v>
      </c>
      <c r="G578" s="17" t="s">
        <v>208</v>
      </c>
      <c r="H578" s="17" t="s">
        <v>59</v>
      </c>
      <c r="I578" s="30" t="str">
        <f t="shared" si="59"/>
        <v>Mar</v>
      </c>
      <c r="J578" s="74">
        <f>IF(F578="USD", E578, E578 * IFERROR(VLOOKUP(F578, EXCHANGE_RATE!A:B, 2, FALSE), "Currency not found"))</f>
        <v>4.173</v>
      </c>
      <c r="K578" s="74">
        <f t="shared" si="55"/>
        <v>4.18</v>
      </c>
      <c r="L578" s="14">
        <f>IF(C578="MTS", B578, B578 * IFERROR(VLOOKUP(C578, 'QTY_CONVERSIONS '!A:B, 2, FALSE), "Units not found"))</f>
        <v>16</v>
      </c>
      <c r="M578" s="75">
        <f t="shared" ref="M578:M641" si="61">B578*K578</f>
        <v>66880</v>
      </c>
      <c r="N578" t="str">
        <f>IFERROR(VLOOKUP(D578, Product_Category!A:B, 2, FALSE), "Uncategorized")</f>
        <v>MCC</v>
      </c>
      <c r="O578" s="76">
        <f t="shared" si="56"/>
        <v>4.18</v>
      </c>
      <c r="P578" s="76">
        <f t="shared" si="57"/>
        <v>66.88</v>
      </c>
      <c r="Q578">
        <f t="shared" si="58"/>
        <v>2023</v>
      </c>
      <c r="R578" t="str">
        <f>IFERROR(VLOOKUP(G578,'Importer Name'!A:B, 2, FALSE), "")</f>
        <v>RETTENMAIER</v>
      </c>
      <c r="S578" t="str">
        <f>IFERROR(VLOOKUP(H578,'Supplier name '!A:B, 2, FALSE), "")</f>
        <v>JRS PHARMA</v>
      </c>
    </row>
    <row r="579" spans="1:19">
      <c r="A579" s="17" t="s">
        <v>83</v>
      </c>
      <c r="B579" s="154">
        <v>15600</v>
      </c>
      <c r="C579" s="155" t="s">
        <v>7</v>
      </c>
      <c r="D579" s="309" t="s">
        <v>358</v>
      </c>
      <c r="E579" s="156">
        <v>3.5</v>
      </c>
      <c r="F579" s="154" t="s">
        <v>1718</v>
      </c>
      <c r="G579" s="17" t="s">
        <v>208</v>
      </c>
      <c r="H579" s="17" t="s">
        <v>59</v>
      </c>
      <c r="I579" s="30" t="str">
        <f t="shared" si="59"/>
        <v>Mar</v>
      </c>
      <c r="J579" s="74">
        <f>IF(F579="USD", E579, E579 * IFERROR(VLOOKUP(F579, EXCHANGE_RATE!A:B, 2, FALSE), "Currency not found"))</f>
        <v>3.7450000000000001</v>
      </c>
      <c r="K579" s="74">
        <f t="shared" ref="K579:K642" si="62">ROUNDUP(J579,2)</f>
        <v>3.75</v>
      </c>
      <c r="L579" s="14">
        <f>IF(C579="MTS", B579, B579 * IFERROR(VLOOKUP(C579, 'QTY_CONVERSIONS '!A:B, 2, FALSE), "Units not found"))</f>
        <v>15.6</v>
      </c>
      <c r="M579" s="75">
        <f t="shared" si="61"/>
        <v>58500</v>
      </c>
      <c r="N579" t="str">
        <f>IFERROR(VLOOKUP(D579, Product_Category!A:B, 2, FALSE), "Uncategorized")</f>
        <v>MCC</v>
      </c>
      <c r="O579" s="76">
        <f t="shared" ref="O579:O642" si="63">K579</f>
        <v>3.75</v>
      </c>
      <c r="P579" s="76">
        <f t="shared" ref="P579:P642" si="64">L579*O579</f>
        <v>58.5</v>
      </c>
      <c r="Q579">
        <f t="shared" si="58"/>
        <v>2023</v>
      </c>
      <c r="R579" t="str">
        <f>IFERROR(VLOOKUP(G579,'Importer Name'!A:B, 2, FALSE), "")</f>
        <v>RETTENMAIER</v>
      </c>
      <c r="S579" t="str">
        <f>IFERROR(VLOOKUP(H579,'Supplier name '!A:B, 2, FALSE), "")</f>
        <v>JRS PHARMA</v>
      </c>
    </row>
    <row r="580" spans="1:19">
      <c r="A580" s="17" t="s">
        <v>83</v>
      </c>
      <c r="B580" s="154">
        <v>2000</v>
      </c>
      <c r="C580" s="155" t="s">
        <v>7</v>
      </c>
      <c r="D580" s="309" t="s">
        <v>359</v>
      </c>
      <c r="E580" s="156">
        <v>4.4000000000000004</v>
      </c>
      <c r="F580" s="154" t="s">
        <v>1718</v>
      </c>
      <c r="G580" s="17" t="s">
        <v>208</v>
      </c>
      <c r="H580" s="17" t="s">
        <v>59</v>
      </c>
      <c r="I580" s="30" t="str">
        <f t="shared" si="59"/>
        <v>Mar</v>
      </c>
      <c r="J580" s="74">
        <f>IF(F580="USD", E580, E580 * IFERROR(VLOOKUP(F580, EXCHANGE_RATE!A:B, 2, FALSE), "Currency not found"))</f>
        <v>4.7080000000000011</v>
      </c>
      <c r="K580" s="74">
        <f t="shared" si="62"/>
        <v>4.71</v>
      </c>
      <c r="L580" s="14">
        <f>IF(C580="MTS", B580, B580 * IFERROR(VLOOKUP(C580, 'QTY_CONVERSIONS '!A:B, 2, FALSE), "Units not found"))</f>
        <v>2</v>
      </c>
      <c r="M580" s="75">
        <f t="shared" si="61"/>
        <v>9420</v>
      </c>
      <c r="N580" t="str">
        <f>IFERROR(VLOOKUP(D580, Product_Category!A:B, 2, FALSE), "Uncategorized")</f>
        <v>MCC</v>
      </c>
      <c r="O580" s="76">
        <f t="shared" si="63"/>
        <v>4.71</v>
      </c>
      <c r="P580" s="76">
        <f t="shared" si="64"/>
        <v>9.42</v>
      </c>
      <c r="Q580">
        <f t="shared" ref="Q580:Q643" si="65">Q579</f>
        <v>2023</v>
      </c>
      <c r="R580" t="str">
        <f>IFERROR(VLOOKUP(G580,'Importer Name'!A:B, 2, FALSE), "")</f>
        <v>RETTENMAIER</v>
      </c>
      <c r="S580" t="str">
        <f>IFERROR(VLOOKUP(H580,'Supplier name '!A:B, 2, FALSE), "")</f>
        <v>JRS PHARMA</v>
      </c>
    </row>
    <row r="581" spans="1:19">
      <c r="A581" s="17" t="s">
        <v>83</v>
      </c>
      <c r="B581" s="154">
        <v>16000</v>
      </c>
      <c r="C581" s="155" t="s">
        <v>7</v>
      </c>
      <c r="D581" s="309" t="s">
        <v>360</v>
      </c>
      <c r="E581" s="156">
        <v>3.5</v>
      </c>
      <c r="F581" s="154" t="s">
        <v>1718</v>
      </c>
      <c r="G581" s="17" t="s">
        <v>208</v>
      </c>
      <c r="H581" s="17" t="s">
        <v>59</v>
      </c>
      <c r="I581" s="30" t="str">
        <f t="shared" si="59"/>
        <v>Mar</v>
      </c>
      <c r="J581" s="74">
        <f>IF(F581="USD", E581, E581 * IFERROR(VLOOKUP(F581, EXCHANGE_RATE!A:B, 2, FALSE), "Currency not found"))</f>
        <v>3.7450000000000001</v>
      </c>
      <c r="K581" s="74">
        <f t="shared" si="62"/>
        <v>3.75</v>
      </c>
      <c r="L581" s="14">
        <f>IF(C581="MTS", B581, B581 * IFERROR(VLOOKUP(C581, 'QTY_CONVERSIONS '!A:B, 2, FALSE), "Units not found"))</f>
        <v>16</v>
      </c>
      <c r="M581" s="75">
        <f t="shared" si="61"/>
        <v>60000</v>
      </c>
      <c r="N581" t="str">
        <f>IFERROR(VLOOKUP(D581, Product_Category!A:B, 2, FALSE), "Uncategorized")</f>
        <v>MCC</v>
      </c>
      <c r="O581" s="76">
        <f t="shared" si="63"/>
        <v>3.75</v>
      </c>
      <c r="P581" s="76">
        <f t="shared" si="64"/>
        <v>60</v>
      </c>
      <c r="Q581">
        <f t="shared" si="65"/>
        <v>2023</v>
      </c>
      <c r="R581" t="str">
        <f>IFERROR(VLOOKUP(G581,'Importer Name'!A:B, 2, FALSE), "")</f>
        <v>RETTENMAIER</v>
      </c>
      <c r="S581" t="str">
        <f>IFERROR(VLOOKUP(H581,'Supplier name '!A:B, 2, FALSE), "")</f>
        <v>JRS PHARMA</v>
      </c>
    </row>
    <row r="582" spans="1:19">
      <c r="A582" s="17" t="s">
        <v>83</v>
      </c>
      <c r="B582" s="154">
        <v>7200</v>
      </c>
      <c r="C582" s="155" t="s">
        <v>7</v>
      </c>
      <c r="D582" s="309" t="s">
        <v>361</v>
      </c>
      <c r="E582" s="156">
        <v>3</v>
      </c>
      <c r="F582" s="154" t="s">
        <v>1718</v>
      </c>
      <c r="G582" s="17" t="s">
        <v>208</v>
      </c>
      <c r="H582" s="17" t="s">
        <v>59</v>
      </c>
      <c r="I582" s="30" t="str">
        <f t="shared" si="59"/>
        <v>Mar</v>
      </c>
      <c r="J582" s="74">
        <f>IF(F582="USD", E582, E582 * IFERROR(VLOOKUP(F582, EXCHANGE_RATE!A:B, 2, FALSE), "Currency not found"))</f>
        <v>3.21</v>
      </c>
      <c r="K582" s="74">
        <f t="shared" si="62"/>
        <v>3.21</v>
      </c>
      <c r="L582" s="14">
        <f>IF(C582="MTS", B582, B582 * IFERROR(VLOOKUP(C582, 'QTY_CONVERSIONS '!A:B, 2, FALSE), "Units not found"))</f>
        <v>7.2</v>
      </c>
      <c r="M582" s="75">
        <f t="shared" si="61"/>
        <v>23112</v>
      </c>
      <c r="N582" t="str">
        <f>IFERROR(VLOOKUP(D582, Product_Category!A:B, 2, FALSE), "Uncategorized")</f>
        <v>MCC</v>
      </c>
      <c r="O582" s="76">
        <f t="shared" si="63"/>
        <v>3.21</v>
      </c>
      <c r="P582" s="76">
        <f t="shared" si="64"/>
        <v>23.112000000000002</v>
      </c>
      <c r="Q582">
        <f t="shared" si="65"/>
        <v>2023</v>
      </c>
      <c r="R582" t="str">
        <f>IFERROR(VLOOKUP(G582,'Importer Name'!A:B, 2, FALSE), "")</f>
        <v>RETTENMAIER</v>
      </c>
      <c r="S582" t="str">
        <f>IFERROR(VLOOKUP(H582,'Supplier name '!A:B, 2, FALSE), "")</f>
        <v>JRS PHARMA</v>
      </c>
    </row>
    <row r="583" spans="1:19">
      <c r="A583" s="17" t="s">
        <v>83</v>
      </c>
      <c r="B583" s="154">
        <v>16000</v>
      </c>
      <c r="C583" s="155" t="s">
        <v>7</v>
      </c>
      <c r="D583" s="309" t="s">
        <v>362</v>
      </c>
      <c r="E583" s="156">
        <v>4</v>
      </c>
      <c r="F583" s="154" t="s">
        <v>1718</v>
      </c>
      <c r="G583" s="17" t="s">
        <v>208</v>
      </c>
      <c r="H583" s="17" t="s">
        <v>59</v>
      </c>
      <c r="I583" s="30" t="str">
        <f t="shared" si="59"/>
        <v>Mar</v>
      </c>
      <c r="J583" s="74">
        <f>IF(F583="USD", E583, E583 * IFERROR(VLOOKUP(F583, EXCHANGE_RATE!A:B, 2, FALSE), "Currency not found"))</f>
        <v>4.28</v>
      </c>
      <c r="K583" s="74">
        <f t="shared" si="62"/>
        <v>4.28</v>
      </c>
      <c r="L583" s="14">
        <f>IF(C583="MTS", B583, B583 * IFERROR(VLOOKUP(C583, 'QTY_CONVERSIONS '!A:B, 2, FALSE), "Units not found"))</f>
        <v>16</v>
      </c>
      <c r="M583" s="75">
        <f t="shared" si="61"/>
        <v>68480</v>
      </c>
      <c r="N583" t="str">
        <f>IFERROR(VLOOKUP(D583, Product_Category!A:B, 2, FALSE), "Uncategorized")</f>
        <v>MCC</v>
      </c>
      <c r="O583" s="76">
        <f t="shared" si="63"/>
        <v>4.28</v>
      </c>
      <c r="P583" s="76">
        <f t="shared" si="64"/>
        <v>68.48</v>
      </c>
      <c r="Q583">
        <f t="shared" si="65"/>
        <v>2023</v>
      </c>
      <c r="R583" t="str">
        <f>IFERROR(VLOOKUP(G583,'Importer Name'!A:B, 2, FALSE), "")</f>
        <v>RETTENMAIER</v>
      </c>
      <c r="S583" t="str">
        <f>IFERROR(VLOOKUP(H583,'Supplier name '!A:B, 2, FALSE), "")</f>
        <v>JRS PHARMA</v>
      </c>
    </row>
    <row r="584" spans="1:19">
      <c r="A584" s="17" t="s">
        <v>83</v>
      </c>
      <c r="B584" s="154">
        <v>16000</v>
      </c>
      <c r="C584" s="155" t="s">
        <v>7</v>
      </c>
      <c r="D584" s="309" t="s">
        <v>362</v>
      </c>
      <c r="E584" s="156">
        <v>3.9</v>
      </c>
      <c r="F584" s="154" t="s">
        <v>1718</v>
      </c>
      <c r="G584" s="17" t="s">
        <v>208</v>
      </c>
      <c r="H584" s="17" t="s">
        <v>59</v>
      </c>
      <c r="I584" s="30" t="str">
        <f t="shared" si="59"/>
        <v>Mar</v>
      </c>
      <c r="J584" s="74">
        <f>IF(F584="USD", E584, E584 * IFERROR(VLOOKUP(F584, EXCHANGE_RATE!A:B, 2, FALSE), "Currency not found"))</f>
        <v>4.173</v>
      </c>
      <c r="K584" s="74">
        <f t="shared" si="62"/>
        <v>4.18</v>
      </c>
      <c r="L584" s="14">
        <f>IF(C584="MTS", B584, B584 * IFERROR(VLOOKUP(C584, 'QTY_CONVERSIONS '!A:B, 2, FALSE), "Units not found"))</f>
        <v>16</v>
      </c>
      <c r="M584" s="75">
        <f t="shared" si="61"/>
        <v>66880</v>
      </c>
      <c r="N584" t="str">
        <f>IFERROR(VLOOKUP(D584, Product_Category!A:B, 2, FALSE), "Uncategorized")</f>
        <v>MCC</v>
      </c>
      <c r="O584" s="76">
        <f t="shared" si="63"/>
        <v>4.18</v>
      </c>
      <c r="P584" s="76">
        <f t="shared" si="64"/>
        <v>66.88</v>
      </c>
      <c r="Q584">
        <f t="shared" si="65"/>
        <v>2023</v>
      </c>
      <c r="R584" t="str">
        <f>IFERROR(VLOOKUP(G584,'Importer Name'!A:B, 2, FALSE), "")</f>
        <v>RETTENMAIER</v>
      </c>
      <c r="S584" t="str">
        <f>IFERROR(VLOOKUP(H584,'Supplier name '!A:B, 2, FALSE), "")</f>
        <v>JRS PHARMA</v>
      </c>
    </row>
    <row r="585" spans="1:19">
      <c r="A585" s="17" t="s">
        <v>83</v>
      </c>
      <c r="B585" s="154">
        <v>2000</v>
      </c>
      <c r="C585" s="155" t="s">
        <v>7</v>
      </c>
      <c r="D585" s="309" t="s">
        <v>363</v>
      </c>
      <c r="E585" s="156">
        <v>4.4000000000000004</v>
      </c>
      <c r="F585" s="154" t="s">
        <v>1718</v>
      </c>
      <c r="G585" s="17" t="s">
        <v>208</v>
      </c>
      <c r="H585" s="17" t="s">
        <v>59</v>
      </c>
      <c r="I585" s="30" t="str">
        <f t="shared" si="59"/>
        <v>Mar</v>
      </c>
      <c r="J585" s="74">
        <f>IF(F585="USD", E585, E585 * IFERROR(VLOOKUP(F585, EXCHANGE_RATE!A:B, 2, FALSE), "Currency not found"))</f>
        <v>4.7080000000000011</v>
      </c>
      <c r="K585" s="74">
        <f t="shared" si="62"/>
        <v>4.71</v>
      </c>
      <c r="L585" s="14">
        <f>IF(C585="MTS", B585, B585 * IFERROR(VLOOKUP(C585, 'QTY_CONVERSIONS '!A:B, 2, FALSE), "Units not found"))</f>
        <v>2</v>
      </c>
      <c r="M585" s="75">
        <f t="shared" si="61"/>
        <v>9420</v>
      </c>
      <c r="N585" t="str">
        <f>IFERROR(VLOOKUP(D585, Product_Category!A:B, 2, FALSE), "Uncategorized")</f>
        <v>MCC</v>
      </c>
      <c r="O585" s="76">
        <f t="shared" si="63"/>
        <v>4.71</v>
      </c>
      <c r="P585" s="76">
        <f t="shared" si="64"/>
        <v>9.42</v>
      </c>
      <c r="Q585">
        <f t="shared" si="65"/>
        <v>2023</v>
      </c>
      <c r="R585" t="str">
        <f>IFERROR(VLOOKUP(G585,'Importer Name'!A:B, 2, FALSE), "")</f>
        <v>RETTENMAIER</v>
      </c>
      <c r="S585" t="str">
        <f>IFERROR(VLOOKUP(H585,'Supplier name '!A:B, 2, FALSE), "")</f>
        <v>JRS PHARMA</v>
      </c>
    </row>
    <row r="586" spans="1:19">
      <c r="A586" s="17" t="s">
        <v>83</v>
      </c>
      <c r="B586" s="154">
        <v>1200</v>
      </c>
      <c r="C586" s="155" t="s">
        <v>7</v>
      </c>
      <c r="D586" s="309" t="s">
        <v>356</v>
      </c>
      <c r="E586" s="156">
        <v>7.15</v>
      </c>
      <c r="F586" s="154" t="s">
        <v>1718</v>
      </c>
      <c r="G586" s="17" t="s">
        <v>208</v>
      </c>
      <c r="H586" s="17" t="s">
        <v>59</v>
      </c>
      <c r="I586" s="30" t="str">
        <f t="shared" si="59"/>
        <v>Mar</v>
      </c>
      <c r="J586" s="74">
        <f>IF(F586="USD", E586, E586 * IFERROR(VLOOKUP(F586, EXCHANGE_RATE!A:B, 2, FALSE), "Currency not found"))</f>
        <v>7.650500000000001</v>
      </c>
      <c r="K586" s="74">
        <f t="shared" si="62"/>
        <v>7.66</v>
      </c>
      <c r="L586" s="14">
        <f>IF(C586="MTS", B586, B586 * IFERROR(VLOOKUP(C586, 'QTY_CONVERSIONS '!A:B, 2, FALSE), "Units not found"))</f>
        <v>1.2</v>
      </c>
      <c r="M586" s="75">
        <f t="shared" si="61"/>
        <v>9192</v>
      </c>
      <c r="N586" t="str">
        <f>IFERROR(VLOOKUP(D586, Product_Category!A:B, 2, FALSE), "Uncategorized")</f>
        <v>MCG</v>
      </c>
      <c r="O586" s="76">
        <f t="shared" si="63"/>
        <v>7.66</v>
      </c>
      <c r="P586" s="76">
        <f t="shared" si="64"/>
        <v>9.1920000000000002</v>
      </c>
      <c r="Q586">
        <f t="shared" si="65"/>
        <v>2023</v>
      </c>
      <c r="R586" t="str">
        <f>IFERROR(VLOOKUP(G586,'Importer Name'!A:B, 2, FALSE), "")</f>
        <v>RETTENMAIER</v>
      </c>
      <c r="S586" t="str">
        <f>IFERROR(VLOOKUP(H586,'Supplier name '!A:B, 2, FALSE), "")</f>
        <v>JRS PHARMA</v>
      </c>
    </row>
    <row r="587" spans="1:19">
      <c r="A587" s="17" t="s">
        <v>83</v>
      </c>
      <c r="B587" s="154">
        <v>6800</v>
      </c>
      <c r="C587" s="155" t="s">
        <v>7</v>
      </c>
      <c r="D587" s="309" t="s">
        <v>364</v>
      </c>
      <c r="E587" s="156">
        <v>3.2</v>
      </c>
      <c r="F587" s="154" t="s">
        <v>1718</v>
      </c>
      <c r="G587" s="17" t="s">
        <v>208</v>
      </c>
      <c r="H587" s="17" t="s">
        <v>59</v>
      </c>
      <c r="I587" s="30" t="str">
        <f t="shared" si="59"/>
        <v>Mar</v>
      </c>
      <c r="J587" s="74">
        <f>IF(F587="USD", E587, E587 * IFERROR(VLOOKUP(F587, EXCHANGE_RATE!A:B, 2, FALSE), "Currency not found"))</f>
        <v>3.4240000000000004</v>
      </c>
      <c r="K587" s="74">
        <f t="shared" si="62"/>
        <v>3.4299999999999997</v>
      </c>
      <c r="L587" s="14">
        <f>IF(C587="MTS", B587, B587 * IFERROR(VLOOKUP(C587, 'QTY_CONVERSIONS '!A:B, 2, FALSE), "Units not found"))</f>
        <v>6.8</v>
      </c>
      <c r="M587" s="75">
        <f t="shared" si="61"/>
        <v>23323.999999999996</v>
      </c>
      <c r="N587" t="str">
        <f>IFERROR(VLOOKUP(D587, Product_Category!A:B, 2, FALSE), "Uncategorized")</f>
        <v>MCC</v>
      </c>
      <c r="O587" s="76">
        <f t="shared" si="63"/>
        <v>3.4299999999999997</v>
      </c>
      <c r="P587" s="76">
        <f t="shared" si="64"/>
        <v>23.323999999999998</v>
      </c>
      <c r="Q587">
        <f t="shared" si="65"/>
        <v>2023</v>
      </c>
      <c r="R587" t="str">
        <f>IFERROR(VLOOKUP(G587,'Importer Name'!A:B, 2, FALSE), "")</f>
        <v>RETTENMAIER</v>
      </c>
      <c r="S587" t="str">
        <f>IFERROR(VLOOKUP(H587,'Supplier name '!A:B, 2, FALSE), "")</f>
        <v>JRS PHARMA</v>
      </c>
    </row>
    <row r="588" spans="1:19">
      <c r="A588" s="17" t="s">
        <v>83</v>
      </c>
      <c r="B588" s="154">
        <v>11600</v>
      </c>
      <c r="C588" s="155" t="s">
        <v>7</v>
      </c>
      <c r="D588" s="309" t="s">
        <v>364</v>
      </c>
      <c r="E588" s="156">
        <v>3.48</v>
      </c>
      <c r="F588" s="154" t="s">
        <v>1718</v>
      </c>
      <c r="G588" s="17" t="s">
        <v>208</v>
      </c>
      <c r="H588" s="17" t="s">
        <v>59</v>
      </c>
      <c r="I588" s="30" t="str">
        <f t="shared" si="59"/>
        <v>Mar</v>
      </c>
      <c r="J588" s="74">
        <f>IF(F588="USD", E588, E588 * IFERROR(VLOOKUP(F588, EXCHANGE_RATE!A:B, 2, FALSE), "Currency not found"))</f>
        <v>3.7236000000000002</v>
      </c>
      <c r="K588" s="74">
        <f t="shared" si="62"/>
        <v>3.73</v>
      </c>
      <c r="L588" s="14">
        <f>IF(C588="MTS", B588, B588 * IFERROR(VLOOKUP(C588, 'QTY_CONVERSIONS '!A:B, 2, FALSE), "Units not found"))</f>
        <v>11.6</v>
      </c>
      <c r="M588" s="75">
        <f t="shared" si="61"/>
        <v>43268</v>
      </c>
      <c r="N588" t="str">
        <f>IFERROR(VLOOKUP(D588, Product_Category!A:B, 2, FALSE), "Uncategorized")</f>
        <v>MCC</v>
      </c>
      <c r="O588" s="76">
        <f t="shared" si="63"/>
        <v>3.73</v>
      </c>
      <c r="P588" s="76">
        <f t="shared" si="64"/>
        <v>43.268000000000001</v>
      </c>
      <c r="Q588">
        <f t="shared" si="65"/>
        <v>2023</v>
      </c>
      <c r="R588" t="str">
        <f>IFERROR(VLOOKUP(G588,'Importer Name'!A:B, 2, FALSE), "")</f>
        <v>RETTENMAIER</v>
      </c>
      <c r="S588" t="str">
        <f>IFERROR(VLOOKUP(H588,'Supplier name '!A:B, 2, FALSE), "")</f>
        <v>JRS PHARMA</v>
      </c>
    </row>
    <row r="589" spans="1:19">
      <c r="A589" s="17" t="s">
        <v>83</v>
      </c>
      <c r="B589" s="154">
        <v>16000</v>
      </c>
      <c r="C589" s="155" t="s">
        <v>7</v>
      </c>
      <c r="D589" s="309" t="s">
        <v>365</v>
      </c>
      <c r="E589" s="156">
        <v>3.9</v>
      </c>
      <c r="F589" s="154" t="s">
        <v>1718</v>
      </c>
      <c r="G589" s="17" t="s">
        <v>208</v>
      </c>
      <c r="H589" s="17" t="s">
        <v>59</v>
      </c>
      <c r="I589" s="30" t="str">
        <f t="shared" si="59"/>
        <v>Mar</v>
      </c>
      <c r="J589" s="74">
        <f>IF(F589="USD", E589, E589 * IFERROR(VLOOKUP(F589, EXCHANGE_RATE!A:B, 2, FALSE), "Currency not found"))</f>
        <v>4.173</v>
      </c>
      <c r="K589" s="74">
        <f t="shared" si="62"/>
        <v>4.18</v>
      </c>
      <c r="L589" s="14">
        <f>IF(C589="MTS", B589, B589 * IFERROR(VLOOKUP(C589, 'QTY_CONVERSIONS '!A:B, 2, FALSE), "Units not found"))</f>
        <v>16</v>
      </c>
      <c r="M589" s="75">
        <f t="shared" si="61"/>
        <v>66880</v>
      </c>
      <c r="N589" t="str">
        <f>IFERROR(VLOOKUP(D589, Product_Category!A:B, 2, FALSE), "Uncategorized")</f>
        <v>MCC</v>
      </c>
      <c r="O589" s="76">
        <f t="shared" si="63"/>
        <v>4.18</v>
      </c>
      <c r="P589" s="76">
        <f t="shared" si="64"/>
        <v>66.88</v>
      </c>
      <c r="Q589">
        <f t="shared" si="65"/>
        <v>2023</v>
      </c>
      <c r="R589" t="str">
        <f>IFERROR(VLOOKUP(G589,'Importer Name'!A:B, 2, FALSE), "")</f>
        <v>RETTENMAIER</v>
      </c>
      <c r="S589" t="str">
        <f>IFERROR(VLOOKUP(H589,'Supplier name '!A:B, 2, FALSE), "")</f>
        <v>JRS PHARMA</v>
      </c>
    </row>
    <row r="590" spans="1:19">
      <c r="A590" s="17" t="s">
        <v>83</v>
      </c>
      <c r="B590" s="154">
        <v>14800</v>
      </c>
      <c r="C590" s="155" t="s">
        <v>7</v>
      </c>
      <c r="D590" s="309" t="s">
        <v>363</v>
      </c>
      <c r="E590" s="156">
        <v>4.4000000000000004</v>
      </c>
      <c r="F590" s="154" t="s">
        <v>1718</v>
      </c>
      <c r="G590" s="17" t="s">
        <v>208</v>
      </c>
      <c r="H590" s="17" t="s">
        <v>59</v>
      </c>
      <c r="I590" s="30" t="str">
        <f t="shared" si="59"/>
        <v>Mar</v>
      </c>
      <c r="J590" s="74">
        <f>IF(F590="USD", E590, E590 * IFERROR(VLOOKUP(F590, EXCHANGE_RATE!A:B, 2, FALSE), "Currency not found"))</f>
        <v>4.7080000000000011</v>
      </c>
      <c r="K590" s="74">
        <f t="shared" si="62"/>
        <v>4.71</v>
      </c>
      <c r="L590" s="14">
        <f>IF(C590="MTS", B590, B590 * IFERROR(VLOOKUP(C590, 'QTY_CONVERSIONS '!A:B, 2, FALSE), "Units not found"))</f>
        <v>14.8</v>
      </c>
      <c r="M590" s="75">
        <f t="shared" si="61"/>
        <v>69708</v>
      </c>
      <c r="N590" t="str">
        <f>IFERROR(VLOOKUP(D590, Product_Category!A:B, 2, FALSE), "Uncategorized")</f>
        <v>MCC</v>
      </c>
      <c r="O590" s="76">
        <f t="shared" si="63"/>
        <v>4.71</v>
      </c>
      <c r="P590" s="76">
        <f t="shared" si="64"/>
        <v>69.707999999999998</v>
      </c>
      <c r="Q590">
        <f t="shared" si="65"/>
        <v>2023</v>
      </c>
      <c r="R590" t="str">
        <f>IFERROR(VLOOKUP(G590,'Importer Name'!A:B, 2, FALSE), "")</f>
        <v>RETTENMAIER</v>
      </c>
      <c r="S590" t="str">
        <f>IFERROR(VLOOKUP(H590,'Supplier name '!A:B, 2, FALSE), "")</f>
        <v>JRS PHARMA</v>
      </c>
    </row>
    <row r="591" spans="1:19">
      <c r="A591" s="17" t="s">
        <v>83</v>
      </c>
      <c r="B591" s="154">
        <v>960</v>
      </c>
      <c r="C591" s="155" t="s">
        <v>7</v>
      </c>
      <c r="D591" s="309" t="s">
        <v>57</v>
      </c>
      <c r="E591" s="156">
        <v>8.6</v>
      </c>
      <c r="F591" s="154" t="s">
        <v>1718</v>
      </c>
      <c r="G591" s="17" t="s">
        <v>208</v>
      </c>
      <c r="H591" s="17" t="s">
        <v>59</v>
      </c>
      <c r="I591" s="30" t="str">
        <f t="shared" si="59"/>
        <v>Mar</v>
      </c>
      <c r="J591" s="74">
        <f>IF(F591="USD", E591, E591 * IFERROR(VLOOKUP(F591, EXCHANGE_RATE!A:B, 2, FALSE), "Currency not found"))</f>
        <v>9.202</v>
      </c>
      <c r="K591" s="74">
        <f t="shared" si="62"/>
        <v>9.2099999999999991</v>
      </c>
      <c r="L591" s="14">
        <f>IF(C591="MTS", B591, B591 * IFERROR(VLOOKUP(C591, 'QTY_CONVERSIONS '!A:B, 2, FALSE), "Units not found"))</f>
        <v>0.96</v>
      </c>
      <c r="M591" s="75">
        <f t="shared" si="61"/>
        <v>8841.5999999999985</v>
      </c>
      <c r="N591" t="str">
        <f>IFERROR(VLOOKUP(D591, Product_Category!A:B, 2, FALSE), "Uncategorized")</f>
        <v>MCC</v>
      </c>
      <c r="O591" s="76">
        <f t="shared" si="63"/>
        <v>9.2099999999999991</v>
      </c>
      <c r="P591" s="76">
        <f t="shared" si="64"/>
        <v>8.8415999999999979</v>
      </c>
      <c r="Q591">
        <f t="shared" si="65"/>
        <v>2023</v>
      </c>
      <c r="R591" t="str">
        <f>IFERROR(VLOOKUP(G591,'Importer Name'!A:B, 2, FALSE), "")</f>
        <v>RETTENMAIER</v>
      </c>
      <c r="S591" t="str">
        <f>IFERROR(VLOOKUP(H591,'Supplier name '!A:B, 2, FALSE), "")</f>
        <v>JRS PHARMA</v>
      </c>
    </row>
    <row r="592" spans="1:19">
      <c r="A592" s="17" t="s">
        <v>83</v>
      </c>
      <c r="B592" s="154">
        <v>3000</v>
      </c>
      <c r="C592" s="155" t="s">
        <v>7</v>
      </c>
      <c r="D592" s="309" t="s">
        <v>366</v>
      </c>
      <c r="E592" s="156">
        <v>17</v>
      </c>
      <c r="F592" s="154" t="s">
        <v>9</v>
      </c>
      <c r="G592" s="17" t="s">
        <v>367</v>
      </c>
      <c r="H592" s="17" t="s">
        <v>368</v>
      </c>
      <c r="I592" s="30" t="str">
        <f t="shared" si="59"/>
        <v>Mar</v>
      </c>
      <c r="J592" s="74">
        <f>IF(F592="USD", E592, E592 * IFERROR(VLOOKUP(F592, EXCHANGE_RATE!A:B, 2, FALSE), "Currency not found"))</f>
        <v>17</v>
      </c>
      <c r="K592" s="74">
        <f t="shared" si="62"/>
        <v>17</v>
      </c>
      <c r="L592" s="14">
        <f>IF(C592="MTS", B592, B592 * IFERROR(VLOOKUP(C592, 'QTY_CONVERSIONS '!A:B, 2, FALSE), "Units not found"))</f>
        <v>3</v>
      </c>
      <c r="M592" s="75">
        <f t="shared" si="61"/>
        <v>51000</v>
      </c>
      <c r="N592" t="str">
        <f>IFERROR(VLOOKUP(D592, Product_Category!A:B, 2, FALSE), "Uncategorized")</f>
        <v>CMC</v>
      </c>
      <c r="O592" s="76">
        <f t="shared" si="63"/>
        <v>17</v>
      </c>
      <c r="P592" s="76">
        <f t="shared" si="64"/>
        <v>51</v>
      </c>
      <c r="Q592">
        <f t="shared" si="65"/>
        <v>2023</v>
      </c>
      <c r="R592" t="str">
        <f>IFERROR(VLOOKUP(G592,'Importer Name'!A:B, 2, FALSE), "")</f>
        <v>S. KUSHALCHAND</v>
      </c>
      <c r="S592" t="str">
        <f>IFERROR(VLOOKUP(H592,'Supplier name '!A:B, 2, FALSE), "")</f>
        <v>NUTRITION &amp; BIO</v>
      </c>
    </row>
    <row r="593" spans="1:19">
      <c r="A593" s="16" t="s">
        <v>83</v>
      </c>
      <c r="B593" s="151">
        <v>23500</v>
      </c>
      <c r="C593" s="152" t="s">
        <v>7</v>
      </c>
      <c r="D593" s="308" t="s">
        <v>19</v>
      </c>
      <c r="E593" s="153">
        <v>1.74</v>
      </c>
      <c r="F593" s="151" t="s">
        <v>1718</v>
      </c>
      <c r="G593" s="16" t="s">
        <v>369</v>
      </c>
      <c r="H593" s="16" t="s">
        <v>370</v>
      </c>
      <c r="I593" s="30" t="str">
        <f t="shared" si="59"/>
        <v>Mar</v>
      </c>
      <c r="J593" s="74">
        <f>IF(F593="USD", E593, E593 * IFERROR(VLOOKUP(F593, EXCHANGE_RATE!A:B, 2, FALSE), "Currency not found"))</f>
        <v>1.8618000000000001</v>
      </c>
      <c r="K593" s="74">
        <f t="shared" si="62"/>
        <v>1.87</v>
      </c>
      <c r="L593" s="14">
        <f>IF(C593="MTS", B593, B593 * IFERROR(VLOOKUP(C593, 'QTY_CONVERSIONS '!A:B, 2, FALSE), "Units not found"))</f>
        <v>23.5</v>
      </c>
      <c r="M593" s="75">
        <f t="shared" si="61"/>
        <v>43945</v>
      </c>
      <c r="N593" t="str">
        <f>IFERROR(VLOOKUP(D593, Product_Category!A:B, 2, FALSE), "Uncategorized")</f>
        <v>CMC</v>
      </c>
      <c r="O593" s="76">
        <f t="shared" si="63"/>
        <v>1.87</v>
      </c>
      <c r="P593" s="76">
        <f t="shared" si="64"/>
        <v>43.945</v>
      </c>
      <c r="Q593">
        <f t="shared" si="65"/>
        <v>2023</v>
      </c>
      <c r="R593" t="str">
        <f>IFERROR(VLOOKUP(G593,'Importer Name'!A:B, 2, FALSE), "")</f>
        <v>AMRIT POLY</v>
      </c>
      <c r="S593" t="str">
        <f>IFERROR(VLOOKUP(H593,'Supplier name '!A:B, 2, FALSE), "")</f>
        <v>UPM HANDELSG</v>
      </c>
    </row>
    <row r="594" spans="1:19">
      <c r="A594" s="17" t="s">
        <v>107</v>
      </c>
      <c r="B594" s="154">
        <v>1000</v>
      </c>
      <c r="C594" s="155" t="s">
        <v>7</v>
      </c>
      <c r="D594" s="309" t="s">
        <v>371</v>
      </c>
      <c r="E594" s="156">
        <v>14.93</v>
      </c>
      <c r="F594" s="154" t="s">
        <v>9</v>
      </c>
      <c r="G594" s="17" t="s">
        <v>250</v>
      </c>
      <c r="H594" s="17" t="s">
        <v>110</v>
      </c>
      <c r="I594" s="30" t="str">
        <f t="shared" ref="I594:I654" si="66">I593</f>
        <v>Mar</v>
      </c>
      <c r="J594" s="74">
        <f>IF(F594="USD", E594, E594 * IFERROR(VLOOKUP(F594, EXCHANGE_RATE!A:B, 2, FALSE), "Currency not found"))</f>
        <v>14.93</v>
      </c>
      <c r="K594" s="74">
        <f t="shared" si="62"/>
        <v>14.93</v>
      </c>
      <c r="L594" s="14">
        <f>IF(C594="MTS", B594, B594 * IFERROR(VLOOKUP(C594, 'QTY_CONVERSIONS '!A:B, 2, FALSE), "Units not found"))</f>
        <v>1</v>
      </c>
      <c r="M594" s="75">
        <f t="shared" si="61"/>
        <v>14930</v>
      </c>
      <c r="N594" t="str">
        <f>IFERROR(VLOOKUP(D594, Product_Category!A:B, 2, FALSE), "Uncategorized")</f>
        <v>CROSCARMELLOSE SODIUM</v>
      </c>
      <c r="O594" s="76">
        <f t="shared" si="63"/>
        <v>14.93</v>
      </c>
      <c r="P594" s="76">
        <f t="shared" si="64"/>
        <v>14.93</v>
      </c>
      <c r="Q594">
        <f t="shared" si="65"/>
        <v>2023</v>
      </c>
      <c r="R594" t="str">
        <f>IFERROR(VLOOKUP(G594,'Importer Name'!A:B, 2, FALSE), "")</f>
        <v>AUROBINDO</v>
      </c>
      <c r="S594" t="str">
        <f>IFERROR(VLOOKUP(H594,'Supplier name '!A:B, 2, FALSE), "")</f>
        <v>DUPONT NUTRITION</v>
      </c>
    </row>
    <row r="595" spans="1:19">
      <c r="A595" s="17" t="s">
        <v>107</v>
      </c>
      <c r="B595" s="154">
        <v>500</v>
      </c>
      <c r="C595" s="155" t="s">
        <v>7</v>
      </c>
      <c r="D595" s="309" t="s">
        <v>372</v>
      </c>
      <c r="E595" s="156">
        <v>16.79</v>
      </c>
      <c r="F595" s="154" t="s">
        <v>9</v>
      </c>
      <c r="G595" s="17" t="s">
        <v>118</v>
      </c>
      <c r="H595" s="17" t="s">
        <v>110</v>
      </c>
      <c r="I595" s="30" t="str">
        <f t="shared" si="66"/>
        <v>Mar</v>
      </c>
      <c r="J595" s="74">
        <f>IF(F595="USD", E595, E595 * IFERROR(VLOOKUP(F595, EXCHANGE_RATE!A:B, 2, FALSE), "Currency not found"))</f>
        <v>16.79</v>
      </c>
      <c r="K595" s="74">
        <f t="shared" si="62"/>
        <v>16.79</v>
      </c>
      <c r="L595" s="14">
        <f>IF(C595="MTS", B595, B595 * IFERROR(VLOOKUP(C595, 'QTY_CONVERSIONS '!A:B, 2, FALSE), "Units not found"))</f>
        <v>0.5</v>
      </c>
      <c r="M595" s="75">
        <f t="shared" si="61"/>
        <v>8395</v>
      </c>
      <c r="N595" t="str">
        <f>IFERROR(VLOOKUP(D595, Product_Category!A:B, 2, FALSE), "Uncategorized")</f>
        <v>CROSCARMELLOSE SODIUM</v>
      </c>
      <c r="O595" s="76">
        <f t="shared" si="63"/>
        <v>16.79</v>
      </c>
      <c r="P595" s="76">
        <f t="shared" si="64"/>
        <v>8.3949999999999996</v>
      </c>
      <c r="Q595">
        <f t="shared" si="65"/>
        <v>2023</v>
      </c>
      <c r="R595" t="str">
        <f>IFERROR(VLOOKUP(G595,'Importer Name'!A:B, 2, FALSE), "")</f>
        <v>MYLAN LAB</v>
      </c>
      <c r="S595" t="str">
        <f>IFERROR(VLOOKUP(H595,'Supplier name '!A:B, 2, FALSE), "")</f>
        <v>DUPONT NUTRITION</v>
      </c>
    </row>
    <row r="596" spans="1:19">
      <c r="A596" s="17" t="s">
        <v>107</v>
      </c>
      <c r="B596" s="154">
        <v>250</v>
      </c>
      <c r="C596" s="155" t="s">
        <v>7</v>
      </c>
      <c r="D596" s="309" t="s">
        <v>373</v>
      </c>
      <c r="E596" s="156">
        <v>5.17</v>
      </c>
      <c r="F596" s="154" t="s">
        <v>9</v>
      </c>
      <c r="G596" s="17" t="s">
        <v>118</v>
      </c>
      <c r="H596" s="17" t="s">
        <v>110</v>
      </c>
      <c r="I596" s="30" t="str">
        <f t="shared" si="66"/>
        <v>Mar</v>
      </c>
      <c r="J596" s="74">
        <f>IF(F596="USD", E596, E596 * IFERROR(VLOOKUP(F596, EXCHANGE_RATE!A:B, 2, FALSE), "Currency not found"))</f>
        <v>5.17</v>
      </c>
      <c r="K596" s="74">
        <f t="shared" si="62"/>
        <v>5.17</v>
      </c>
      <c r="L596" s="14">
        <f>IF(C596="MTS", B596, B596 * IFERROR(VLOOKUP(C596, 'QTY_CONVERSIONS '!A:B, 2, FALSE), "Units not found"))</f>
        <v>0.25</v>
      </c>
      <c r="M596" s="75">
        <f t="shared" si="61"/>
        <v>1292.5</v>
      </c>
      <c r="N596" t="str">
        <f>IFERROR(VLOOKUP(D596, Product_Category!A:B, 2, FALSE), "Uncategorized")</f>
        <v>MCC</v>
      </c>
      <c r="O596" s="76">
        <f t="shared" si="63"/>
        <v>5.17</v>
      </c>
      <c r="P596" s="76">
        <f t="shared" si="64"/>
        <v>1.2925</v>
      </c>
      <c r="Q596">
        <f t="shared" si="65"/>
        <v>2023</v>
      </c>
      <c r="R596" t="str">
        <f>IFERROR(VLOOKUP(G596,'Importer Name'!A:B, 2, FALSE), "")</f>
        <v>MYLAN LAB</v>
      </c>
      <c r="S596" t="str">
        <f>IFERROR(VLOOKUP(H596,'Supplier name '!A:B, 2, FALSE), "")</f>
        <v>DUPONT NUTRITION</v>
      </c>
    </row>
    <row r="597" spans="1:19">
      <c r="A597" s="17" t="s">
        <v>107</v>
      </c>
      <c r="B597" s="154">
        <v>3250</v>
      </c>
      <c r="C597" s="155" t="s">
        <v>7</v>
      </c>
      <c r="D597" s="309" t="s">
        <v>374</v>
      </c>
      <c r="E597" s="156">
        <v>5.67</v>
      </c>
      <c r="F597" s="154" t="s">
        <v>9</v>
      </c>
      <c r="G597" s="17" t="s">
        <v>118</v>
      </c>
      <c r="H597" s="17" t="s">
        <v>110</v>
      </c>
      <c r="I597" s="30" t="str">
        <f t="shared" si="66"/>
        <v>Mar</v>
      </c>
      <c r="J597" s="74">
        <f>IF(F597="USD", E597, E597 * IFERROR(VLOOKUP(F597, EXCHANGE_RATE!A:B, 2, FALSE), "Currency not found"))</f>
        <v>5.67</v>
      </c>
      <c r="K597" s="74">
        <f t="shared" si="62"/>
        <v>5.67</v>
      </c>
      <c r="L597" s="14">
        <f>IF(C597="MTS", B597, B597 * IFERROR(VLOOKUP(C597, 'QTY_CONVERSIONS '!A:B, 2, FALSE), "Units not found"))</f>
        <v>3.25</v>
      </c>
      <c r="M597" s="75">
        <f t="shared" si="61"/>
        <v>18427.5</v>
      </c>
      <c r="N597" t="str">
        <f>IFERROR(VLOOKUP(D597, Product_Category!A:B, 2, FALSE), "Uncategorized")</f>
        <v>MCC</v>
      </c>
      <c r="O597" s="76">
        <f t="shared" si="63"/>
        <v>5.67</v>
      </c>
      <c r="P597" s="76">
        <f t="shared" si="64"/>
        <v>18.427499999999998</v>
      </c>
      <c r="Q597">
        <f t="shared" si="65"/>
        <v>2023</v>
      </c>
      <c r="R597" t="str">
        <f>IFERROR(VLOOKUP(G597,'Importer Name'!A:B, 2, FALSE), "")</f>
        <v>MYLAN LAB</v>
      </c>
      <c r="S597" t="str">
        <f>IFERROR(VLOOKUP(H597,'Supplier name '!A:B, 2, FALSE), "")</f>
        <v>DUPONT NUTRITION</v>
      </c>
    </row>
    <row r="598" spans="1:19">
      <c r="A598" s="17" t="s">
        <v>107</v>
      </c>
      <c r="B598" s="154">
        <v>750</v>
      </c>
      <c r="C598" s="155" t="s">
        <v>7</v>
      </c>
      <c r="D598" s="309" t="s">
        <v>373</v>
      </c>
      <c r="E598" s="156">
        <v>5.67</v>
      </c>
      <c r="F598" s="154" t="s">
        <v>9</v>
      </c>
      <c r="G598" s="17" t="s">
        <v>118</v>
      </c>
      <c r="H598" s="17" t="s">
        <v>110</v>
      </c>
      <c r="I598" s="30" t="str">
        <f t="shared" si="66"/>
        <v>Mar</v>
      </c>
      <c r="J598" s="74">
        <f>IF(F598="USD", E598, E598 * IFERROR(VLOOKUP(F598, EXCHANGE_RATE!A:B, 2, FALSE), "Currency not found"))</f>
        <v>5.67</v>
      </c>
      <c r="K598" s="74">
        <f t="shared" si="62"/>
        <v>5.67</v>
      </c>
      <c r="L598" s="14">
        <f>IF(C598="MTS", B598, B598 * IFERROR(VLOOKUP(C598, 'QTY_CONVERSIONS '!A:B, 2, FALSE), "Units not found"))</f>
        <v>0.75</v>
      </c>
      <c r="M598" s="75">
        <f t="shared" si="61"/>
        <v>4252.5</v>
      </c>
      <c r="N598" t="str">
        <f>IFERROR(VLOOKUP(D598, Product_Category!A:B, 2, FALSE), "Uncategorized")</f>
        <v>MCC</v>
      </c>
      <c r="O598" s="76">
        <f t="shared" si="63"/>
        <v>5.67</v>
      </c>
      <c r="P598" s="76">
        <f t="shared" si="64"/>
        <v>4.2524999999999995</v>
      </c>
      <c r="Q598">
        <f t="shared" si="65"/>
        <v>2023</v>
      </c>
      <c r="R598" t="str">
        <f>IFERROR(VLOOKUP(G598,'Importer Name'!A:B, 2, FALSE), "")</f>
        <v>MYLAN LAB</v>
      </c>
      <c r="S598" t="str">
        <f>IFERROR(VLOOKUP(H598,'Supplier name '!A:B, 2, FALSE), "")</f>
        <v>DUPONT NUTRITION</v>
      </c>
    </row>
    <row r="599" spans="1:19">
      <c r="A599" s="17" t="s">
        <v>107</v>
      </c>
      <c r="B599" s="154">
        <v>4500</v>
      </c>
      <c r="C599" s="155" t="s">
        <v>7</v>
      </c>
      <c r="D599" s="309" t="s">
        <v>373</v>
      </c>
      <c r="E599" s="156">
        <v>5.67</v>
      </c>
      <c r="F599" s="154" t="s">
        <v>9</v>
      </c>
      <c r="G599" s="17" t="s">
        <v>118</v>
      </c>
      <c r="H599" s="17" t="s">
        <v>110</v>
      </c>
      <c r="I599" s="30" t="str">
        <f t="shared" si="66"/>
        <v>Mar</v>
      </c>
      <c r="J599" s="74">
        <f>IF(F599="USD", E599, E599 * IFERROR(VLOOKUP(F599, EXCHANGE_RATE!A:B, 2, FALSE), "Currency not found"))</f>
        <v>5.67</v>
      </c>
      <c r="K599" s="74">
        <f t="shared" si="62"/>
        <v>5.67</v>
      </c>
      <c r="L599" s="14">
        <f>IF(C599="MTS", B599, B599 * IFERROR(VLOOKUP(C599, 'QTY_CONVERSIONS '!A:B, 2, FALSE), "Units not found"))</f>
        <v>4.5</v>
      </c>
      <c r="M599" s="75">
        <f t="shared" si="61"/>
        <v>25515</v>
      </c>
      <c r="N599" t="str">
        <f>IFERROR(VLOOKUP(D599, Product_Category!A:B, 2, FALSE), "Uncategorized")</f>
        <v>MCC</v>
      </c>
      <c r="O599" s="76">
        <f t="shared" si="63"/>
        <v>5.67</v>
      </c>
      <c r="P599" s="76">
        <f t="shared" si="64"/>
        <v>25.515000000000001</v>
      </c>
      <c r="Q599">
        <f t="shared" si="65"/>
        <v>2023</v>
      </c>
      <c r="R599" t="str">
        <f>IFERROR(VLOOKUP(G599,'Importer Name'!A:B, 2, FALSE), "")</f>
        <v>MYLAN LAB</v>
      </c>
      <c r="S599" t="str">
        <f>IFERROR(VLOOKUP(H599,'Supplier name '!A:B, 2, FALSE), "")</f>
        <v>DUPONT NUTRITION</v>
      </c>
    </row>
    <row r="600" spans="1:19">
      <c r="A600" s="17" t="s">
        <v>107</v>
      </c>
      <c r="B600" s="154">
        <v>2000</v>
      </c>
      <c r="C600" s="155" t="s">
        <v>7</v>
      </c>
      <c r="D600" s="309" t="s">
        <v>373</v>
      </c>
      <c r="E600" s="156">
        <v>6</v>
      </c>
      <c r="F600" s="154" t="s">
        <v>9</v>
      </c>
      <c r="G600" s="17" t="s">
        <v>118</v>
      </c>
      <c r="H600" s="17" t="s">
        <v>110</v>
      </c>
      <c r="I600" s="30" t="str">
        <f t="shared" si="66"/>
        <v>Mar</v>
      </c>
      <c r="J600" s="74">
        <f>IF(F600="USD", E600, E600 * IFERROR(VLOOKUP(F600, EXCHANGE_RATE!A:B, 2, FALSE), "Currency not found"))</f>
        <v>6</v>
      </c>
      <c r="K600" s="74">
        <f t="shared" si="62"/>
        <v>6</v>
      </c>
      <c r="L600" s="14">
        <f>IF(C600="MTS", B600, B600 * IFERROR(VLOOKUP(C600, 'QTY_CONVERSIONS '!A:B, 2, FALSE), "Units not found"))</f>
        <v>2</v>
      </c>
      <c r="M600" s="75">
        <f t="shared" si="61"/>
        <v>12000</v>
      </c>
      <c r="N600" t="str">
        <f>IFERROR(VLOOKUP(D600, Product_Category!A:B, 2, FALSE), "Uncategorized")</f>
        <v>MCC</v>
      </c>
      <c r="O600" s="76">
        <f t="shared" si="63"/>
        <v>6</v>
      </c>
      <c r="P600" s="76">
        <f t="shared" si="64"/>
        <v>12</v>
      </c>
      <c r="Q600">
        <f t="shared" si="65"/>
        <v>2023</v>
      </c>
      <c r="R600" t="str">
        <f>IFERROR(VLOOKUP(G600,'Importer Name'!A:B, 2, FALSE), "")</f>
        <v>MYLAN LAB</v>
      </c>
      <c r="S600" t="str">
        <f>IFERROR(VLOOKUP(H600,'Supplier name '!A:B, 2, FALSE), "")</f>
        <v>DUPONT NUTRITION</v>
      </c>
    </row>
    <row r="601" spans="1:19">
      <c r="A601" s="17" t="s">
        <v>107</v>
      </c>
      <c r="B601" s="154">
        <v>2000</v>
      </c>
      <c r="C601" s="155" t="s">
        <v>7</v>
      </c>
      <c r="D601" s="309" t="s">
        <v>374</v>
      </c>
      <c r="E601" s="156">
        <v>5.67</v>
      </c>
      <c r="F601" s="154" t="s">
        <v>9</v>
      </c>
      <c r="G601" s="17" t="s">
        <v>118</v>
      </c>
      <c r="H601" s="17" t="s">
        <v>110</v>
      </c>
      <c r="I601" s="30" t="str">
        <f t="shared" si="66"/>
        <v>Mar</v>
      </c>
      <c r="J601" s="74">
        <f>IF(F601="USD", E601, E601 * IFERROR(VLOOKUP(F601, EXCHANGE_RATE!A:B, 2, FALSE), "Currency not found"))</f>
        <v>5.67</v>
      </c>
      <c r="K601" s="74">
        <f t="shared" si="62"/>
        <v>5.67</v>
      </c>
      <c r="L601" s="14">
        <f>IF(C601="MTS", B601, B601 * IFERROR(VLOOKUP(C601, 'QTY_CONVERSIONS '!A:B, 2, FALSE), "Units not found"))</f>
        <v>2</v>
      </c>
      <c r="M601" s="75">
        <f t="shared" si="61"/>
        <v>11340</v>
      </c>
      <c r="N601" t="str">
        <f>IFERROR(VLOOKUP(D601, Product_Category!A:B, 2, FALSE), "Uncategorized")</f>
        <v>MCC</v>
      </c>
      <c r="O601" s="76">
        <f t="shared" si="63"/>
        <v>5.67</v>
      </c>
      <c r="P601" s="76">
        <f t="shared" si="64"/>
        <v>11.34</v>
      </c>
      <c r="Q601">
        <f t="shared" si="65"/>
        <v>2023</v>
      </c>
      <c r="R601" t="str">
        <f>IFERROR(VLOOKUP(G601,'Importer Name'!A:B, 2, FALSE), "")</f>
        <v>MYLAN LAB</v>
      </c>
      <c r="S601" t="str">
        <f>IFERROR(VLOOKUP(H601,'Supplier name '!A:B, 2, FALSE), "")</f>
        <v>DUPONT NUTRITION</v>
      </c>
    </row>
    <row r="602" spans="1:19">
      <c r="A602" s="17" t="s">
        <v>107</v>
      </c>
      <c r="B602" s="154">
        <v>10080</v>
      </c>
      <c r="C602" s="155" t="s">
        <v>7</v>
      </c>
      <c r="D602" s="309" t="s">
        <v>375</v>
      </c>
      <c r="E602" s="156">
        <v>8.9</v>
      </c>
      <c r="F602" s="154" t="s">
        <v>9</v>
      </c>
      <c r="G602" s="17" t="s">
        <v>69</v>
      </c>
      <c r="H602" s="17" t="s">
        <v>110</v>
      </c>
      <c r="I602" s="30" t="str">
        <f t="shared" si="66"/>
        <v>Mar</v>
      </c>
      <c r="J602" s="74">
        <f>IF(F602="USD", E602, E602 * IFERROR(VLOOKUP(F602, EXCHANGE_RATE!A:B, 2, FALSE), "Currency not found"))</f>
        <v>8.9</v>
      </c>
      <c r="K602" s="74">
        <f t="shared" si="62"/>
        <v>8.9</v>
      </c>
      <c r="L602" s="14">
        <f>IF(C602="MTS", B602, B602 * IFERROR(VLOOKUP(C602, 'QTY_CONVERSIONS '!A:B, 2, FALSE), "Units not found"))</f>
        <v>10.08</v>
      </c>
      <c r="M602" s="75">
        <f t="shared" si="61"/>
        <v>89712</v>
      </c>
      <c r="N602" t="str">
        <f>IFERROR(VLOOKUP(D602, Product_Category!A:B, 2, FALSE), "Uncategorized")</f>
        <v>MCC</v>
      </c>
      <c r="O602" s="76">
        <f t="shared" si="63"/>
        <v>8.9</v>
      </c>
      <c r="P602" s="76">
        <f t="shared" si="64"/>
        <v>89.712000000000003</v>
      </c>
      <c r="Q602">
        <f t="shared" si="65"/>
        <v>2023</v>
      </c>
      <c r="R602" t="str">
        <f>IFERROR(VLOOKUP(G602,'Importer Name'!A:B, 2, FALSE), "")</f>
        <v>SIGNET EXCIPIENTS</v>
      </c>
      <c r="S602" t="str">
        <f>IFERROR(VLOOKUP(H602,'Supplier name '!A:B, 2, FALSE), "")</f>
        <v>DUPONT NUTRITION</v>
      </c>
    </row>
    <row r="603" spans="1:19">
      <c r="A603" s="16" t="s">
        <v>107</v>
      </c>
      <c r="B603" s="151">
        <v>5040</v>
      </c>
      <c r="C603" s="152" t="s">
        <v>7</v>
      </c>
      <c r="D603" s="308" t="s">
        <v>376</v>
      </c>
      <c r="E603" s="153">
        <v>9.3000000000000007</v>
      </c>
      <c r="F603" s="151" t="s">
        <v>9</v>
      </c>
      <c r="G603" s="16" t="s">
        <v>69</v>
      </c>
      <c r="H603" s="16" t="s">
        <v>110</v>
      </c>
      <c r="I603" s="30" t="str">
        <f t="shared" si="66"/>
        <v>Mar</v>
      </c>
      <c r="J603" s="74">
        <f>IF(F603="USD", E603, E603 * IFERROR(VLOOKUP(F603, EXCHANGE_RATE!A:B, 2, FALSE), "Currency not found"))</f>
        <v>9.3000000000000007</v>
      </c>
      <c r="K603" s="74">
        <f t="shared" si="62"/>
        <v>9.3000000000000007</v>
      </c>
      <c r="L603" s="14">
        <f>IF(C603="MTS", B603, B603 * IFERROR(VLOOKUP(C603, 'QTY_CONVERSIONS '!A:B, 2, FALSE), "Units not found"))</f>
        <v>5.04</v>
      </c>
      <c r="M603" s="75">
        <f t="shared" si="61"/>
        <v>46872</v>
      </c>
      <c r="N603" t="str">
        <f>IFERROR(VLOOKUP(D603, Product_Category!A:B, 2, FALSE), "Uncategorized")</f>
        <v>MCC</v>
      </c>
      <c r="O603" s="76">
        <f t="shared" si="63"/>
        <v>9.3000000000000007</v>
      </c>
      <c r="P603" s="76">
        <f t="shared" si="64"/>
        <v>46.872000000000007</v>
      </c>
      <c r="Q603">
        <f t="shared" si="65"/>
        <v>2023</v>
      </c>
      <c r="R603" t="str">
        <f>IFERROR(VLOOKUP(G603,'Importer Name'!A:B, 2, FALSE), "")</f>
        <v>SIGNET EXCIPIENTS</v>
      </c>
      <c r="S603" t="str">
        <f>IFERROR(VLOOKUP(H603,'Supplier name '!A:B, 2, FALSE), "")</f>
        <v>DUPONT NUTRITION</v>
      </c>
    </row>
    <row r="604" spans="1:19">
      <c r="A604" s="16" t="s">
        <v>137</v>
      </c>
      <c r="B604" s="151">
        <v>25000</v>
      </c>
      <c r="C604" s="152" t="s">
        <v>7</v>
      </c>
      <c r="D604" s="308" t="s">
        <v>263</v>
      </c>
      <c r="E604" s="153">
        <v>3.4</v>
      </c>
      <c r="F604" s="151" t="s">
        <v>9</v>
      </c>
      <c r="G604" s="16" t="s">
        <v>377</v>
      </c>
      <c r="H604" s="16" t="s">
        <v>378</v>
      </c>
      <c r="I604" s="30" t="str">
        <f t="shared" si="66"/>
        <v>Mar</v>
      </c>
      <c r="J604" s="74">
        <f>IF(F604="USD", E604, E604 * IFERROR(VLOOKUP(F604, EXCHANGE_RATE!A:B, 2, FALSE), "Currency not found"))</f>
        <v>3.4</v>
      </c>
      <c r="K604" s="74">
        <f t="shared" si="62"/>
        <v>3.4</v>
      </c>
      <c r="L604" s="14">
        <f>IF(C604="MTS", B604, B604 * IFERROR(VLOOKUP(C604, 'QTY_CONVERSIONS '!A:B, 2, FALSE), "Units not found"))</f>
        <v>25</v>
      </c>
      <c r="M604" s="75">
        <f t="shared" si="61"/>
        <v>85000</v>
      </c>
      <c r="N604" t="str">
        <f>IFERROR(VLOOKUP(D604, Product_Category!A:B, 2, FALSE), "Uncategorized")</f>
        <v>CMC</v>
      </c>
      <c r="O604" s="76">
        <f t="shared" si="63"/>
        <v>3.4</v>
      </c>
      <c r="P604" s="76">
        <f t="shared" si="64"/>
        <v>85</v>
      </c>
      <c r="Q604">
        <f t="shared" si="65"/>
        <v>2023</v>
      </c>
      <c r="R604" t="str">
        <f>IFERROR(VLOOKUP(G604,'Importer Name'!A:B, 2, FALSE), "")</f>
        <v>LAMBERTI INDIA</v>
      </c>
      <c r="S604" t="str">
        <f>IFERROR(VLOOKUP(H604,'Supplier name '!A:B, 2, FALSE), "")</f>
        <v>LAMBERTI</v>
      </c>
    </row>
    <row r="605" spans="1:19">
      <c r="A605" s="16" t="s">
        <v>379</v>
      </c>
      <c r="B605" s="151">
        <v>40</v>
      </c>
      <c r="C605" s="152" t="s">
        <v>7</v>
      </c>
      <c r="D605" s="308" t="s">
        <v>380</v>
      </c>
      <c r="E605" s="153">
        <v>7.14</v>
      </c>
      <c r="F605" s="151" t="s">
        <v>9</v>
      </c>
      <c r="G605" s="16" t="s">
        <v>381</v>
      </c>
      <c r="H605" s="16" t="s">
        <v>382</v>
      </c>
      <c r="I605" s="30" t="str">
        <f t="shared" si="66"/>
        <v>Mar</v>
      </c>
      <c r="J605" s="74">
        <f>IF(F605="USD", E605, E605 * IFERROR(VLOOKUP(F605, EXCHANGE_RATE!A:B, 2, FALSE), "Currency not found"))</f>
        <v>7.14</v>
      </c>
      <c r="K605" s="74">
        <f t="shared" si="62"/>
        <v>7.14</v>
      </c>
      <c r="L605" s="14">
        <f>IF(C605="MTS", B605, B605 * IFERROR(VLOOKUP(C605, 'QTY_CONVERSIONS '!A:B, 2, FALSE), "Units not found"))</f>
        <v>0.04</v>
      </c>
      <c r="M605" s="75">
        <f t="shared" si="61"/>
        <v>285.59999999999997</v>
      </c>
      <c r="N605" t="str">
        <f>IFERROR(VLOOKUP(D605, Product_Category!A:B, 2, FALSE), "Uncategorized")</f>
        <v>CMC</v>
      </c>
      <c r="O605" s="76">
        <f t="shared" si="63"/>
        <v>7.14</v>
      </c>
      <c r="P605" s="76">
        <f t="shared" si="64"/>
        <v>0.28560000000000002</v>
      </c>
      <c r="Q605">
        <f t="shared" si="65"/>
        <v>2023</v>
      </c>
      <c r="R605" t="str">
        <f>IFERROR(VLOOKUP(G605,'Importer Name'!A:B, 2, FALSE), "")</f>
        <v>KERRY INGREDIENTS</v>
      </c>
      <c r="S605" t="str">
        <f>IFERROR(VLOOKUP(H605,'Supplier name '!A:B, 2, FALSE), "")</f>
        <v>KERRY ING</v>
      </c>
    </row>
    <row r="606" spans="1:19">
      <c r="A606" s="17" t="s">
        <v>154</v>
      </c>
      <c r="B606" s="154">
        <v>1950</v>
      </c>
      <c r="C606" s="155" t="s">
        <v>7</v>
      </c>
      <c r="D606" s="309" t="s">
        <v>383</v>
      </c>
      <c r="E606" s="156">
        <v>14.93</v>
      </c>
      <c r="F606" s="154" t="s">
        <v>9</v>
      </c>
      <c r="G606" s="17" t="s">
        <v>250</v>
      </c>
      <c r="H606" s="17" t="s">
        <v>110</v>
      </c>
      <c r="I606" s="30" t="str">
        <f t="shared" si="66"/>
        <v>Mar</v>
      </c>
      <c r="J606" s="74">
        <f>IF(F606="USD", E606, E606 * IFERROR(VLOOKUP(F606, EXCHANGE_RATE!A:B, 2, FALSE), "Currency not found"))</f>
        <v>14.93</v>
      </c>
      <c r="K606" s="74">
        <f t="shared" si="62"/>
        <v>14.93</v>
      </c>
      <c r="L606" s="14">
        <f>IF(C606="MTS", B606, B606 * IFERROR(VLOOKUP(C606, 'QTY_CONVERSIONS '!A:B, 2, FALSE), "Units not found"))</f>
        <v>1.95</v>
      </c>
      <c r="M606" s="75">
        <f t="shared" si="61"/>
        <v>29113.5</v>
      </c>
      <c r="N606" t="str">
        <f>IFERROR(VLOOKUP(D606, Product_Category!A:B, 2, FALSE), "Uncategorized")</f>
        <v>CMC</v>
      </c>
      <c r="O606" s="76">
        <f t="shared" si="63"/>
        <v>14.93</v>
      </c>
      <c r="P606" s="76">
        <f t="shared" si="64"/>
        <v>29.113499999999998</v>
      </c>
      <c r="Q606">
        <f t="shared" si="65"/>
        <v>2023</v>
      </c>
      <c r="R606" t="str">
        <f>IFERROR(VLOOKUP(G606,'Importer Name'!A:B, 2, FALSE), "")</f>
        <v>AUROBINDO</v>
      </c>
      <c r="S606" t="str">
        <f>IFERROR(VLOOKUP(H606,'Supplier name '!A:B, 2, FALSE), "")</f>
        <v>DUPONT NUTRITION</v>
      </c>
    </row>
    <row r="607" spans="1:19">
      <c r="A607" s="17" t="s">
        <v>154</v>
      </c>
      <c r="B607" s="154">
        <v>500</v>
      </c>
      <c r="C607" s="155" t="s">
        <v>7</v>
      </c>
      <c r="D607" s="309" t="s">
        <v>384</v>
      </c>
      <c r="E607" s="156">
        <v>13.43</v>
      </c>
      <c r="F607" s="154" t="s">
        <v>9</v>
      </c>
      <c r="G607" s="17" t="s">
        <v>113</v>
      </c>
      <c r="H607" s="17" t="s">
        <v>110</v>
      </c>
      <c r="I607" s="30" t="str">
        <f t="shared" si="66"/>
        <v>Mar</v>
      </c>
      <c r="J607" s="74">
        <f>IF(F607="USD", E607, E607 * IFERROR(VLOOKUP(F607, EXCHANGE_RATE!A:B, 2, FALSE), "Currency not found"))</f>
        <v>13.43</v>
      </c>
      <c r="K607" s="74">
        <f t="shared" si="62"/>
        <v>13.43</v>
      </c>
      <c r="L607" s="14">
        <f>IF(C607="MTS", B607, B607 * IFERROR(VLOOKUP(C607, 'QTY_CONVERSIONS '!A:B, 2, FALSE), "Units not found"))</f>
        <v>0.5</v>
      </c>
      <c r="M607" s="75">
        <f t="shared" si="61"/>
        <v>6715</v>
      </c>
      <c r="N607" t="str">
        <f>IFERROR(VLOOKUP(D607, Product_Category!A:B, 2, FALSE), "Uncategorized")</f>
        <v>CROSCARMELLOSE SODIUM</v>
      </c>
      <c r="O607" s="76">
        <f t="shared" si="63"/>
        <v>13.43</v>
      </c>
      <c r="P607" s="76">
        <f t="shared" si="64"/>
        <v>6.7149999999999999</v>
      </c>
      <c r="Q607">
        <f t="shared" si="65"/>
        <v>2023</v>
      </c>
      <c r="R607" t="str">
        <f>IFERROR(VLOOKUP(G607,'Importer Name'!A:B, 2, FALSE), "")</f>
        <v>CIPLA LIMITED</v>
      </c>
      <c r="S607" t="str">
        <f>IFERROR(VLOOKUP(H607,'Supplier name '!A:B, 2, FALSE), "")</f>
        <v>DUPONT NUTRITION</v>
      </c>
    </row>
    <row r="608" spans="1:19">
      <c r="A608" s="17" t="s">
        <v>154</v>
      </c>
      <c r="B608" s="154">
        <v>100</v>
      </c>
      <c r="C608" s="155" t="s">
        <v>7</v>
      </c>
      <c r="D608" s="309" t="s">
        <v>385</v>
      </c>
      <c r="E608" s="156">
        <v>14.93</v>
      </c>
      <c r="F608" s="154" t="s">
        <v>9</v>
      </c>
      <c r="G608" s="17" t="s">
        <v>113</v>
      </c>
      <c r="H608" s="17" t="s">
        <v>110</v>
      </c>
      <c r="I608" s="30" t="str">
        <f t="shared" si="66"/>
        <v>Mar</v>
      </c>
      <c r="J608" s="74">
        <f>IF(F608="USD", E608, E608 * IFERROR(VLOOKUP(F608, EXCHANGE_RATE!A:B, 2, FALSE), "Currency not found"))</f>
        <v>14.93</v>
      </c>
      <c r="K608" s="74">
        <f t="shared" si="62"/>
        <v>14.93</v>
      </c>
      <c r="L608" s="14">
        <f>IF(C608="MTS", B608, B608 * IFERROR(VLOOKUP(C608, 'QTY_CONVERSIONS '!A:B, 2, FALSE), "Units not found"))</f>
        <v>0.1</v>
      </c>
      <c r="M608" s="75">
        <f t="shared" si="61"/>
        <v>1493</v>
      </c>
      <c r="N608" t="str">
        <f>IFERROR(VLOOKUP(D608, Product_Category!A:B, 2, FALSE), "Uncategorized")</f>
        <v>CROSCARMELLOSE SODIUM</v>
      </c>
      <c r="O608" s="76">
        <f t="shared" si="63"/>
        <v>14.93</v>
      </c>
      <c r="P608" s="76">
        <f t="shared" si="64"/>
        <v>1.4930000000000001</v>
      </c>
      <c r="Q608">
        <f t="shared" si="65"/>
        <v>2023</v>
      </c>
      <c r="R608" t="str">
        <f>IFERROR(VLOOKUP(G608,'Importer Name'!A:B, 2, FALSE), "")</f>
        <v>CIPLA LIMITED</v>
      </c>
      <c r="S608" t="str">
        <f>IFERROR(VLOOKUP(H608,'Supplier name '!A:B, 2, FALSE), "")</f>
        <v>DUPONT NUTRITION</v>
      </c>
    </row>
    <row r="609" spans="1:19">
      <c r="A609" s="17" t="s">
        <v>154</v>
      </c>
      <c r="B609" s="154">
        <v>200</v>
      </c>
      <c r="C609" s="155" t="s">
        <v>7</v>
      </c>
      <c r="D609" s="309" t="s">
        <v>385</v>
      </c>
      <c r="E609" s="156">
        <v>14.93</v>
      </c>
      <c r="F609" s="154" t="s">
        <v>9</v>
      </c>
      <c r="G609" s="17" t="s">
        <v>113</v>
      </c>
      <c r="H609" s="17" t="s">
        <v>110</v>
      </c>
      <c r="I609" s="30" t="str">
        <f t="shared" si="66"/>
        <v>Mar</v>
      </c>
      <c r="J609" s="74">
        <f>IF(F609="USD", E609, E609 * IFERROR(VLOOKUP(F609, EXCHANGE_RATE!A:B, 2, FALSE), "Currency not found"))</f>
        <v>14.93</v>
      </c>
      <c r="K609" s="74">
        <f t="shared" si="62"/>
        <v>14.93</v>
      </c>
      <c r="L609" s="14">
        <f>IF(C609="MTS", B609, B609 * IFERROR(VLOOKUP(C609, 'QTY_CONVERSIONS '!A:B, 2, FALSE), "Units not found"))</f>
        <v>0.2</v>
      </c>
      <c r="M609" s="75">
        <f t="shared" si="61"/>
        <v>2986</v>
      </c>
      <c r="N609" t="str">
        <f>IFERROR(VLOOKUP(D609, Product_Category!A:B, 2, FALSE), "Uncategorized")</f>
        <v>CROSCARMELLOSE SODIUM</v>
      </c>
      <c r="O609" s="76">
        <f t="shared" si="63"/>
        <v>14.93</v>
      </c>
      <c r="P609" s="76">
        <f t="shared" si="64"/>
        <v>2.9860000000000002</v>
      </c>
      <c r="Q609">
        <f t="shared" si="65"/>
        <v>2023</v>
      </c>
      <c r="R609" t="str">
        <f>IFERROR(VLOOKUP(G609,'Importer Name'!A:B, 2, FALSE), "")</f>
        <v>CIPLA LIMITED</v>
      </c>
      <c r="S609" t="str">
        <f>IFERROR(VLOOKUP(H609,'Supplier name '!A:B, 2, FALSE), "")</f>
        <v>DUPONT NUTRITION</v>
      </c>
    </row>
    <row r="610" spans="1:19">
      <c r="A610" s="17" t="s">
        <v>154</v>
      </c>
      <c r="B610" s="154">
        <v>250</v>
      </c>
      <c r="C610" s="155" t="s">
        <v>7</v>
      </c>
      <c r="D610" s="309" t="s">
        <v>386</v>
      </c>
      <c r="E610" s="156">
        <v>13.43</v>
      </c>
      <c r="F610" s="154" t="s">
        <v>9</v>
      </c>
      <c r="G610" s="17" t="s">
        <v>113</v>
      </c>
      <c r="H610" s="17" t="s">
        <v>110</v>
      </c>
      <c r="I610" s="30" t="str">
        <f t="shared" si="66"/>
        <v>Mar</v>
      </c>
      <c r="J610" s="74">
        <f>IF(F610="USD", E610, E610 * IFERROR(VLOOKUP(F610, EXCHANGE_RATE!A:B, 2, FALSE), "Currency not found"))</f>
        <v>13.43</v>
      </c>
      <c r="K610" s="74">
        <f t="shared" si="62"/>
        <v>13.43</v>
      </c>
      <c r="L610" s="14">
        <f>IF(C610="MTS", B610, B610 * IFERROR(VLOOKUP(C610, 'QTY_CONVERSIONS '!A:B, 2, FALSE), "Units not found"))</f>
        <v>0.25</v>
      </c>
      <c r="M610" s="75">
        <f t="shared" si="61"/>
        <v>3357.5</v>
      </c>
      <c r="N610" t="str">
        <f>IFERROR(VLOOKUP(D610, Product_Category!A:B, 2, FALSE), "Uncategorized")</f>
        <v>CMC</v>
      </c>
      <c r="O610" s="76">
        <f t="shared" si="63"/>
        <v>13.43</v>
      </c>
      <c r="P610" s="76">
        <f t="shared" si="64"/>
        <v>3.3574999999999999</v>
      </c>
      <c r="Q610">
        <f t="shared" si="65"/>
        <v>2023</v>
      </c>
      <c r="R610" t="str">
        <f>IFERROR(VLOOKUP(G610,'Importer Name'!A:B, 2, FALSE), "")</f>
        <v>CIPLA LIMITED</v>
      </c>
      <c r="S610" t="str">
        <f>IFERROR(VLOOKUP(H610,'Supplier name '!A:B, 2, FALSE), "")</f>
        <v>DUPONT NUTRITION</v>
      </c>
    </row>
    <row r="611" spans="1:19">
      <c r="A611" s="17" t="s">
        <v>154</v>
      </c>
      <c r="B611" s="154">
        <v>500</v>
      </c>
      <c r="C611" s="155" t="s">
        <v>7</v>
      </c>
      <c r="D611" s="309" t="s">
        <v>387</v>
      </c>
      <c r="E611" s="156">
        <v>13.43</v>
      </c>
      <c r="F611" s="154" t="s">
        <v>9</v>
      </c>
      <c r="G611" s="17" t="s">
        <v>113</v>
      </c>
      <c r="H611" s="17" t="s">
        <v>110</v>
      </c>
      <c r="I611" s="30" t="str">
        <f t="shared" si="66"/>
        <v>Mar</v>
      </c>
      <c r="J611" s="74">
        <f>IF(F611="USD", E611, E611 * IFERROR(VLOOKUP(F611, EXCHANGE_RATE!A:B, 2, FALSE), "Currency not found"))</f>
        <v>13.43</v>
      </c>
      <c r="K611" s="74">
        <f t="shared" si="62"/>
        <v>13.43</v>
      </c>
      <c r="L611" s="14">
        <f>IF(C611="MTS", B611, B611 * IFERROR(VLOOKUP(C611, 'QTY_CONVERSIONS '!A:B, 2, FALSE), "Units not found"))</f>
        <v>0.5</v>
      </c>
      <c r="M611" s="75">
        <f t="shared" si="61"/>
        <v>6715</v>
      </c>
      <c r="N611" t="str">
        <f>IFERROR(VLOOKUP(D611, Product_Category!A:B, 2, FALSE), "Uncategorized")</f>
        <v>CROSCARMELLOSE SODIUM</v>
      </c>
      <c r="O611" s="76">
        <f t="shared" si="63"/>
        <v>13.43</v>
      </c>
      <c r="P611" s="76">
        <f t="shared" si="64"/>
        <v>6.7149999999999999</v>
      </c>
      <c r="Q611">
        <f t="shared" si="65"/>
        <v>2023</v>
      </c>
      <c r="R611" t="str">
        <f>IFERROR(VLOOKUP(G611,'Importer Name'!A:B, 2, FALSE), "")</f>
        <v>CIPLA LIMITED</v>
      </c>
      <c r="S611" t="str">
        <f>IFERROR(VLOOKUP(H611,'Supplier name '!A:B, 2, FALSE), "")</f>
        <v>DUPONT NUTRITION</v>
      </c>
    </row>
    <row r="612" spans="1:19">
      <c r="A612" s="17" t="s">
        <v>154</v>
      </c>
      <c r="B612" s="154">
        <v>2000</v>
      </c>
      <c r="C612" s="155" t="s">
        <v>7</v>
      </c>
      <c r="D612" s="309" t="s">
        <v>388</v>
      </c>
      <c r="E612" s="156">
        <v>14.93</v>
      </c>
      <c r="F612" s="154" t="s">
        <v>9</v>
      </c>
      <c r="G612" s="17" t="s">
        <v>113</v>
      </c>
      <c r="H612" s="17" t="s">
        <v>110</v>
      </c>
      <c r="I612" s="30" t="str">
        <f t="shared" si="66"/>
        <v>Mar</v>
      </c>
      <c r="J612" s="74">
        <f>IF(F612="USD", E612, E612 * IFERROR(VLOOKUP(F612, EXCHANGE_RATE!A:B, 2, FALSE), "Currency not found"))</f>
        <v>14.93</v>
      </c>
      <c r="K612" s="74">
        <f t="shared" si="62"/>
        <v>14.93</v>
      </c>
      <c r="L612" s="14">
        <f>IF(C612="MTS", B612, B612 * IFERROR(VLOOKUP(C612, 'QTY_CONVERSIONS '!A:B, 2, FALSE), "Units not found"))</f>
        <v>2</v>
      </c>
      <c r="M612" s="75">
        <f t="shared" si="61"/>
        <v>29860</v>
      </c>
      <c r="N612" t="str">
        <f>IFERROR(VLOOKUP(D612, Product_Category!A:B, 2, FALSE), "Uncategorized")</f>
        <v>CROSCARMELLOSE SODIUM</v>
      </c>
      <c r="O612" s="76">
        <f t="shared" si="63"/>
        <v>14.93</v>
      </c>
      <c r="P612" s="76">
        <f t="shared" si="64"/>
        <v>29.86</v>
      </c>
      <c r="Q612">
        <f t="shared" si="65"/>
        <v>2023</v>
      </c>
      <c r="R612" t="str">
        <f>IFERROR(VLOOKUP(G612,'Importer Name'!A:B, 2, FALSE), "")</f>
        <v>CIPLA LIMITED</v>
      </c>
      <c r="S612" t="str">
        <f>IFERROR(VLOOKUP(H612,'Supplier name '!A:B, 2, FALSE), "")</f>
        <v>DUPONT NUTRITION</v>
      </c>
    </row>
    <row r="613" spans="1:19">
      <c r="A613" s="17" t="s">
        <v>154</v>
      </c>
      <c r="B613" s="154">
        <v>2000</v>
      </c>
      <c r="C613" s="155" t="s">
        <v>7</v>
      </c>
      <c r="D613" s="309" t="s">
        <v>387</v>
      </c>
      <c r="E613" s="156">
        <v>14.93</v>
      </c>
      <c r="F613" s="154" t="s">
        <v>9</v>
      </c>
      <c r="G613" s="17" t="s">
        <v>113</v>
      </c>
      <c r="H613" s="17" t="s">
        <v>110</v>
      </c>
      <c r="I613" s="30" t="str">
        <f t="shared" si="66"/>
        <v>Mar</v>
      </c>
      <c r="J613" s="74">
        <f>IF(F613="USD", E613, E613 * IFERROR(VLOOKUP(F613, EXCHANGE_RATE!A:B, 2, FALSE), "Currency not found"))</f>
        <v>14.93</v>
      </c>
      <c r="K613" s="74">
        <f t="shared" si="62"/>
        <v>14.93</v>
      </c>
      <c r="L613" s="14">
        <f>IF(C613="MTS", B613, B613 * IFERROR(VLOOKUP(C613, 'QTY_CONVERSIONS '!A:B, 2, FALSE), "Units not found"))</f>
        <v>2</v>
      </c>
      <c r="M613" s="75">
        <f t="shared" si="61"/>
        <v>29860</v>
      </c>
      <c r="N613" t="str">
        <f>IFERROR(VLOOKUP(D613, Product_Category!A:B, 2, FALSE), "Uncategorized")</f>
        <v>CROSCARMELLOSE SODIUM</v>
      </c>
      <c r="O613" s="76">
        <f t="shared" si="63"/>
        <v>14.93</v>
      </c>
      <c r="P613" s="76">
        <f t="shared" si="64"/>
        <v>29.86</v>
      </c>
      <c r="Q613">
        <f t="shared" si="65"/>
        <v>2023</v>
      </c>
      <c r="R613" t="str">
        <f>IFERROR(VLOOKUP(G613,'Importer Name'!A:B, 2, FALSE), "")</f>
        <v>CIPLA LIMITED</v>
      </c>
      <c r="S613" t="str">
        <f>IFERROR(VLOOKUP(H613,'Supplier name '!A:B, 2, FALSE), "")</f>
        <v>DUPONT NUTRITION</v>
      </c>
    </row>
    <row r="614" spans="1:19">
      <c r="A614" s="17" t="s">
        <v>154</v>
      </c>
      <c r="B614" s="154">
        <v>3000</v>
      </c>
      <c r="C614" s="155" t="s">
        <v>7</v>
      </c>
      <c r="D614" s="309" t="s">
        <v>387</v>
      </c>
      <c r="E614" s="156">
        <v>14.93</v>
      </c>
      <c r="F614" s="154" t="s">
        <v>9</v>
      </c>
      <c r="G614" s="17" t="s">
        <v>113</v>
      </c>
      <c r="H614" s="17" t="s">
        <v>110</v>
      </c>
      <c r="I614" s="30" t="str">
        <f t="shared" si="66"/>
        <v>Mar</v>
      </c>
      <c r="J614" s="74">
        <f>IF(F614="USD", E614, E614 * IFERROR(VLOOKUP(F614, EXCHANGE_RATE!A:B, 2, FALSE), "Currency not found"))</f>
        <v>14.93</v>
      </c>
      <c r="K614" s="74">
        <f t="shared" si="62"/>
        <v>14.93</v>
      </c>
      <c r="L614" s="14">
        <f>IF(C614="MTS", B614, B614 * IFERROR(VLOOKUP(C614, 'QTY_CONVERSIONS '!A:B, 2, FALSE), "Units not found"))</f>
        <v>3</v>
      </c>
      <c r="M614" s="75">
        <f t="shared" si="61"/>
        <v>44790</v>
      </c>
      <c r="N614" t="str">
        <f>IFERROR(VLOOKUP(D614, Product_Category!A:B, 2, FALSE), "Uncategorized")</f>
        <v>CROSCARMELLOSE SODIUM</v>
      </c>
      <c r="O614" s="76">
        <f t="shared" si="63"/>
        <v>14.93</v>
      </c>
      <c r="P614" s="76">
        <f t="shared" si="64"/>
        <v>44.79</v>
      </c>
      <c r="Q614">
        <f t="shared" si="65"/>
        <v>2023</v>
      </c>
      <c r="R614" t="str">
        <f>IFERROR(VLOOKUP(G614,'Importer Name'!A:B, 2, FALSE), "")</f>
        <v>CIPLA LIMITED</v>
      </c>
      <c r="S614" t="str">
        <f>IFERROR(VLOOKUP(H614,'Supplier name '!A:B, 2, FALSE), "")</f>
        <v>DUPONT NUTRITION</v>
      </c>
    </row>
    <row r="615" spans="1:19">
      <c r="A615" s="17" t="s">
        <v>154</v>
      </c>
      <c r="B615" s="154">
        <v>4000</v>
      </c>
      <c r="C615" s="155" t="s">
        <v>7</v>
      </c>
      <c r="D615" s="309" t="s">
        <v>389</v>
      </c>
      <c r="E615" s="156">
        <v>14.93</v>
      </c>
      <c r="F615" s="154" t="s">
        <v>9</v>
      </c>
      <c r="G615" s="17" t="s">
        <v>158</v>
      </c>
      <c r="H615" s="17" t="s">
        <v>110</v>
      </c>
      <c r="I615" s="30" t="str">
        <f t="shared" si="66"/>
        <v>Mar</v>
      </c>
      <c r="J615" s="74">
        <f>IF(F615="USD", E615, E615 * IFERROR(VLOOKUP(F615, EXCHANGE_RATE!A:B, 2, FALSE), "Currency not found"))</f>
        <v>14.93</v>
      </c>
      <c r="K615" s="74">
        <f t="shared" si="62"/>
        <v>14.93</v>
      </c>
      <c r="L615" s="14">
        <f>IF(C615="MTS", B615, B615 * IFERROR(VLOOKUP(C615, 'QTY_CONVERSIONS '!A:B, 2, FALSE), "Units not found"))</f>
        <v>4</v>
      </c>
      <c r="M615" s="75">
        <f t="shared" si="61"/>
        <v>59720</v>
      </c>
      <c r="N615" t="str">
        <f>IFERROR(VLOOKUP(D615, Product_Category!A:B, 2, FALSE), "Uncategorized")</f>
        <v>CROSCARMELLOSE SODIUM</v>
      </c>
      <c r="O615" s="76">
        <f t="shared" si="63"/>
        <v>14.93</v>
      </c>
      <c r="P615" s="76">
        <f t="shared" si="64"/>
        <v>59.72</v>
      </c>
      <c r="Q615">
        <f t="shared" si="65"/>
        <v>2023</v>
      </c>
      <c r="R615" t="str">
        <f>IFERROR(VLOOKUP(G615,'Importer Name'!A:B, 2, FALSE), "")</f>
        <v>GRAVITI PHARMA</v>
      </c>
      <c r="S615" t="str">
        <f>IFERROR(VLOOKUP(H615,'Supplier name '!A:B, 2, FALSE), "")</f>
        <v>DUPONT NUTRITION</v>
      </c>
    </row>
    <row r="616" spans="1:19">
      <c r="A616" s="17" t="s">
        <v>154</v>
      </c>
      <c r="B616" s="154">
        <v>2450</v>
      </c>
      <c r="C616" s="155" t="s">
        <v>7</v>
      </c>
      <c r="D616" s="309" t="s">
        <v>371</v>
      </c>
      <c r="E616" s="156">
        <v>14.93</v>
      </c>
      <c r="F616" s="154" t="s">
        <v>9</v>
      </c>
      <c r="G616" s="17" t="s">
        <v>116</v>
      </c>
      <c r="H616" s="17" t="s">
        <v>110</v>
      </c>
      <c r="I616" s="30" t="str">
        <f t="shared" si="66"/>
        <v>Mar</v>
      </c>
      <c r="J616" s="74">
        <f>IF(F616="USD", E616, E616 * IFERROR(VLOOKUP(F616, EXCHANGE_RATE!A:B, 2, FALSE), "Currency not found"))</f>
        <v>14.93</v>
      </c>
      <c r="K616" s="74">
        <f t="shared" si="62"/>
        <v>14.93</v>
      </c>
      <c r="L616" s="14">
        <f>IF(C616="MTS", B616, B616 * IFERROR(VLOOKUP(C616, 'QTY_CONVERSIONS '!A:B, 2, FALSE), "Units not found"))</f>
        <v>2.4500000000000002</v>
      </c>
      <c r="M616" s="75">
        <f t="shared" si="61"/>
        <v>36578.5</v>
      </c>
      <c r="N616" t="str">
        <f>IFERROR(VLOOKUP(D616, Product_Category!A:B, 2, FALSE), "Uncategorized")</f>
        <v>CROSCARMELLOSE SODIUM</v>
      </c>
      <c r="O616" s="76">
        <f t="shared" si="63"/>
        <v>14.93</v>
      </c>
      <c r="P616" s="76">
        <f t="shared" si="64"/>
        <v>36.578500000000005</v>
      </c>
      <c r="Q616">
        <f t="shared" si="65"/>
        <v>2023</v>
      </c>
      <c r="R616" t="str">
        <f>IFERROR(VLOOKUP(G616,'Importer Name'!A:B, 2, FALSE), "")</f>
        <v>HETERO LABS</v>
      </c>
      <c r="S616" t="str">
        <f>IFERROR(VLOOKUP(H616,'Supplier name '!A:B, 2, FALSE), "")</f>
        <v>DUPONT NUTRITION</v>
      </c>
    </row>
    <row r="617" spans="1:19">
      <c r="A617" s="17" t="s">
        <v>154</v>
      </c>
      <c r="B617" s="154">
        <v>2450</v>
      </c>
      <c r="C617" s="155" t="s">
        <v>7</v>
      </c>
      <c r="D617" s="309" t="s">
        <v>390</v>
      </c>
      <c r="E617" s="156">
        <v>14.93</v>
      </c>
      <c r="F617" s="154" t="s">
        <v>9</v>
      </c>
      <c r="G617" s="17" t="s">
        <v>116</v>
      </c>
      <c r="H617" s="17" t="s">
        <v>110</v>
      </c>
      <c r="I617" s="30" t="str">
        <f t="shared" si="66"/>
        <v>Mar</v>
      </c>
      <c r="J617" s="74">
        <f>IF(F617="USD", E617, E617 * IFERROR(VLOOKUP(F617, EXCHANGE_RATE!A:B, 2, FALSE), "Currency not found"))</f>
        <v>14.93</v>
      </c>
      <c r="K617" s="74">
        <f t="shared" si="62"/>
        <v>14.93</v>
      </c>
      <c r="L617" s="14">
        <f>IF(C617="MTS", B617, B617 * IFERROR(VLOOKUP(C617, 'QTY_CONVERSIONS '!A:B, 2, FALSE), "Units not found"))</f>
        <v>2.4500000000000002</v>
      </c>
      <c r="M617" s="75">
        <f t="shared" si="61"/>
        <v>36578.5</v>
      </c>
      <c r="N617" t="str">
        <f>IFERROR(VLOOKUP(D617, Product_Category!A:B, 2, FALSE), "Uncategorized")</f>
        <v>CROSCARMELLOSE SODIUM</v>
      </c>
      <c r="O617" s="76">
        <f t="shared" si="63"/>
        <v>14.93</v>
      </c>
      <c r="P617" s="76">
        <f t="shared" si="64"/>
        <v>36.578500000000005</v>
      </c>
      <c r="Q617">
        <f t="shared" si="65"/>
        <v>2023</v>
      </c>
      <c r="R617" t="str">
        <f>IFERROR(VLOOKUP(G617,'Importer Name'!A:B, 2, FALSE), "")</f>
        <v>HETERO LABS</v>
      </c>
      <c r="S617" t="str">
        <f>IFERROR(VLOOKUP(H617,'Supplier name '!A:B, 2, FALSE), "")</f>
        <v>DUPONT NUTRITION</v>
      </c>
    </row>
    <row r="618" spans="1:19">
      <c r="A618" s="17" t="s">
        <v>154</v>
      </c>
      <c r="B618" s="154">
        <v>2550</v>
      </c>
      <c r="C618" s="155" t="s">
        <v>7</v>
      </c>
      <c r="D618" s="309" t="s">
        <v>391</v>
      </c>
      <c r="E618" s="156">
        <v>14.93</v>
      </c>
      <c r="F618" s="154" t="s">
        <v>9</v>
      </c>
      <c r="G618" s="17" t="s">
        <v>116</v>
      </c>
      <c r="H618" s="17" t="s">
        <v>110</v>
      </c>
      <c r="I618" s="30" t="str">
        <f t="shared" si="66"/>
        <v>Mar</v>
      </c>
      <c r="J618" s="74">
        <f>IF(F618="USD", E618, E618 * IFERROR(VLOOKUP(F618, EXCHANGE_RATE!A:B, 2, FALSE), "Currency not found"))</f>
        <v>14.93</v>
      </c>
      <c r="K618" s="74">
        <f t="shared" si="62"/>
        <v>14.93</v>
      </c>
      <c r="L618" s="14">
        <f>IF(C618="MTS", B618, B618 * IFERROR(VLOOKUP(C618, 'QTY_CONVERSIONS '!A:B, 2, FALSE), "Units not found"))</f>
        <v>2.5500000000000003</v>
      </c>
      <c r="M618" s="75">
        <f t="shared" si="61"/>
        <v>38071.5</v>
      </c>
      <c r="N618" t="str">
        <f>IFERROR(VLOOKUP(D618, Product_Category!A:B, 2, FALSE), "Uncategorized")</f>
        <v>CROSCARMELLOSE SODIUM</v>
      </c>
      <c r="O618" s="76">
        <f t="shared" si="63"/>
        <v>14.93</v>
      </c>
      <c r="P618" s="76">
        <f t="shared" si="64"/>
        <v>38.0715</v>
      </c>
      <c r="Q618">
        <f t="shared" si="65"/>
        <v>2023</v>
      </c>
      <c r="R618" t="str">
        <f>IFERROR(VLOOKUP(G618,'Importer Name'!A:B, 2, FALSE), "")</f>
        <v>HETERO LABS</v>
      </c>
      <c r="S618" t="str">
        <f>IFERROR(VLOOKUP(H618,'Supplier name '!A:B, 2, FALSE), "")</f>
        <v>DUPONT NUTRITION</v>
      </c>
    </row>
    <row r="619" spans="1:19">
      <c r="A619" s="17" t="s">
        <v>154</v>
      </c>
      <c r="B619" s="154">
        <v>1500</v>
      </c>
      <c r="C619" s="155" t="s">
        <v>7</v>
      </c>
      <c r="D619" s="309" t="s">
        <v>392</v>
      </c>
      <c r="E619" s="156">
        <v>14.93</v>
      </c>
      <c r="F619" s="154" t="s">
        <v>9</v>
      </c>
      <c r="G619" s="17" t="s">
        <v>116</v>
      </c>
      <c r="H619" s="17" t="s">
        <v>110</v>
      </c>
      <c r="I619" s="30" t="str">
        <f t="shared" si="66"/>
        <v>Mar</v>
      </c>
      <c r="J619" s="74">
        <f>IF(F619="USD", E619, E619 * IFERROR(VLOOKUP(F619, EXCHANGE_RATE!A:B, 2, FALSE), "Currency not found"))</f>
        <v>14.93</v>
      </c>
      <c r="K619" s="74">
        <f t="shared" si="62"/>
        <v>14.93</v>
      </c>
      <c r="L619" s="14">
        <f>IF(C619="MTS", B619, B619 * IFERROR(VLOOKUP(C619, 'QTY_CONVERSIONS '!A:B, 2, FALSE), "Units not found"))</f>
        <v>1.5</v>
      </c>
      <c r="M619" s="75">
        <f t="shared" si="61"/>
        <v>22395</v>
      </c>
      <c r="N619" t="str">
        <f>IFERROR(VLOOKUP(D619, Product_Category!A:B, 2, FALSE), "Uncategorized")</f>
        <v>CMC</v>
      </c>
      <c r="O619" s="76">
        <f t="shared" si="63"/>
        <v>14.93</v>
      </c>
      <c r="P619" s="76">
        <f t="shared" si="64"/>
        <v>22.395</v>
      </c>
      <c r="Q619">
        <f t="shared" si="65"/>
        <v>2023</v>
      </c>
      <c r="R619" t="str">
        <f>IFERROR(VLOOKUP(G619,'Importer Name'!A:B, 2, FALSE), "")</f>
        <v>HETERO LABS</v>
      </c>
      <c r="S619" t="str">
        <f>IFERROR(VLOOKUP(H619,'Supplier name '!A:B, 2, FALSE), "")</f>
        <v>DUPONT NUTRITION</v>
      </c>
    </row>
    <row r="620" spans="1:19">
      <c r="A620" s="17" t="s">
        <v>154</v>
      </c>
      <c r="B620" s="154">
        <v>1000</v>
      </c>
      <c r="C620" s="155" t="s">
        <v>7</v>
      </c>
      <c r="D620" s="309" t="s">
        <v>387</v>
      </c>
      <c r="E620" s="156">
        <v>14.93</v>
      </c>
      <c r="F620" s="154" t="s">
        <v>9</v>
      </c>
      <c r="G620" s="17" t="s">
        <v>393</v>
      </c>
      <c r="H620" s="17" t="s">
        <v>110</v>
      </c>
      <c r="I620" s="30" t="str">
        <f t="shared" si="66"/>
        <v>Mar</v>
      </c>
      <c r="J620" s="74">
        <f>IF(F620="USD", E620, E620 * IFERROR(VLOOKUP(F620, EXCHANGE_RATE!A:B, 2, FALSE), "Currency not found"))</f>
        <v>14.93</v>
      </c>
      <c r="K620" s="74">
        <f t="shared" si="62"/>
        <v>14.93</v>
      </c>
      <c r="L620" s="14">
        <f>IF(C620="MTS", B620, B620 * IFERROR(VLOOKUP(C620, 'QTY_CONVERSIONS '!A:B, 2, FALSE), "Units not found"))</f>
        <v>1</v>
      </c>
      <c r="M620" s="75">
        <f t="shared" si="61"/>
        <v>14930</v>
      </c>
      <c r="N620" t="str">
        <f>IFERROR(VLOOKUP(D620, Product_Category!A:B, 2, FALSE), "Uncategorized")</f>
        <v>CROSCARMELLOSE SODIUM</v>
      </c>
      <c r="O620" s="76">
        <f t="shared" si="63"/>
        <v>14.93</v>
      </c>
      <c r="P620" s="76">
        <f t="shared" si="64"/>
        <v>14.93</v>
      </c>
      <c r="Q620">
        <f t="shared" si="65"/>
        <v>2023</v>
      </c>
      <c r="R620" t="str">
        <f>IFERROR(VLOOKUP(G620,'Importer Name'!A:B, 2, FALSE), "")</f>
        <v>KUSUM HEALTH</v>
      </c>
      <c r="S620" t="str">
        <f>IFERROR(VLOOKUP(H620,'Supplier name '!A:B, 2, FALSE), "")</f>
        <v>DUPONT NUTRITION</v>
      </c>
    </row>
    <row r="621" spans="1:19">
      <c r="A621" s="17" t="s">
        <v>154</v>
      </c>
      <c r="B621" s="154">
        <v>3000</v>
      </c>
      <c r="C621" s="155" t="s">
        <v>7</v>
      </c>
      <c r="D621" s="309" t="s">
        <v>394</v>
      </c>
      <c r="E621" s="156">
        <v>16.79</v>
      </c>
      <c r="F621" s="154" t="s">
        <v>9</v>
      </c>
      <c r="G621" s="17" t="s">
        <v>118</v>
      </c>
      <c r="H621" s="17" t="s">
        <v>110</v>
      </c>
      <c r="I621" s="30" t="str">
        <f t="shared" si="66"/>
        <v>Mar</v>
      </c>
      <c r="J621" s="74">
        <f>IF(F621="USD", E621, E621 * IFERROR(VLOOKUP(F621, EXCHANGE_RATE!A:B, 2, FALSE), "Currency not found"))</f>
        <v>16.79</v>
      </c>
      <c r="K621" s="74">
        <f t="shared" si="62"/>
        <v>16.79</v>
      </c>
      <c r="L621" s="14">
        <f>IF(C621="MTS", B621, B621 * IFERROR(VLOOKUP(C621, 'QTY_CONVERSIONS '!A:B, 2, FALSE), "Units not found"))</f>
        <v>3</v>
      </c>
      <c r="M621" s="75">
        <f t="shared" si="61"/>
        <v>50370</v>
      </c>
      <c r="N621" t="str">
        <f>IFERROR(VLOOKUP(D621, Product_Category!A:B, 2, FALSE), "Uncategorized")</f>
        <v>CROSCARMELLOSE SODIUM</v>
      </c>
      <c r="O621" s="76">
        <f t="shared" si="63"/>
        <v>16.79</v>
      </c>
      <c r="P621" s="76">
        <f t="shared" si="64"/>
        <v>50.37</v>
      </c>
      <c r="Q621">
        <f t="shared" si="65"/>
        <v>2023</v>
      </c>
      <c r="R621" t="str">
        <f>IFERROR(VLOOKUP(G621,'Importer Name'!A:B, 2, FALSE), "")</f>
        <v>MYLAN LAB</v>
      </c>
      <c r="S621" t="str">
        <f>IFERROR(VLOOKUP(H621,'Supplier name '!A:B, 2, FALSE), "")</f>
        <v>DUPONT NUTRITION</v>
      </c>
    </row>
    <row r="622" spans="1:19">
      <c r="A622" s="17" t="s">
        <v>154</v>
      </c>
      <c r="B622" s="154">
        <v>950</v>
      </c>
      <c r="C622" s="155" t="s">
        <v>7</v>
      </c>
      <c r="D622" s="309" t="s">
        <v>371</v>
      </c>
      <c r="E622" s="156">
        <v>14.93</v>
      </c>
      <c r="F622" s="154" t="s">
        <v>9</v>
      </c>
      <c r="G622" s="17" t="s">
        <v>395</v>
      </c>
      <c r="H622" s="17" t="s">
        <v>110</v>
      </c>
      <c r="I622" s="30" t="str">
        <f t="shared" si="66"/>
        <v>Mar</v>
      </c>
      <c r="J622" s="74">
        <f>IF(F622="USD", E622, E622 * IFERROR(VLOOKUP(F622, EXCHANGE_RATE!A:B, 2, FALSE), "Currency not found"))</f>
        <v>14.93</v>
      </c>
      <c r="K622" s="74">
        <f t="shared" si="62"/>
        <v>14.93</v>
      </c>
      <c r="L622" s="14">
        <f>IF(C622="MTS", B622, B622 * IFERROR(VLOOKUP(C622, 'QTY_CONVERSIONS '!A:B, 2, FALSE), "Units not found"))</f>
        <v>0.95000000000000007</v>
      </c>
      <c r="M622" s="75">
        <f t="shared" si="61"/>
        <v>14183.5</v>
      </c>
      <c r="N622" t="str">
        <f>IFERROR(VLOOKUP(D622, Product_Category!A:B, 2, FALSE), "Uncategorized")</f>
        <v>CROSCARMELLOSE SODIUM</v>
      </c>
      <c r="O622" s="76">
        <f t="shared" si="63"/>
        <v>14.93</v>
      </c>
      <c r="P622" s="76">
        <f t="shared" si="64"/>
        <v>14.1835</v>
      </c>
      <c r="Q622">
        <f t="shared" si="65"/>
        <v>2023</v>
      </c>
      <c r="R622" t="str">
        <f>IFERROR(VLOOKUP(G622,'Importer Name'!A:B, 2, FALSE), "")</f>
        <v>SANDOZ PVT</v>
      </c>
      <c r="S622" t="str">
        <f>IFERROR(VLOOKUP(H622,'Supplier name '!A:B, 2, FALSE), "")</f>
        <v>DUPONT NUTRITION</v>
      </c>
    </row>
    <row r="623" spans="1:19">
      <c r="A623" s="17" t="s">
        <v>154</v>
      </c>
      <c r="B623" s="154">
        <v>950</v>
      </c>
      <c r="C623" s="155" t="s">
        <v>7</v>
      </c>
      <c r="D623" s="309" t="s">
        <v>387</v>
      </c>
      <c r="E623" s="156">
        <v>14.93</v>
      </c>
      <c r="F623" s="154" t="s">
        <v>9</v>
      </c>
      <c r="G623" s="17" t="s">
        <v>395</v>
      </c>
      <c r="H623" s="17" t="s">
        <v>110</v>
      </c>
      <c r="I623" s="30" t="str">
        <f t="shared" si="66"/>
        <v>Mar</v>
      </c>
      <c r="J623" s="74">
        <f>IF(F623="USD", E623, E623 * IFERROR(VLOOKUP(F623, EXCHANGE_RATE!A:B, 2, FALSE), "Currency not found"))</f>
        <v>14.93</v>
      </c>
      <c r="K623" s="74">
        <f t="shared" si="62"/>
        <v>14.93</v>
      </c>
      <c r="L623" s="14">
        <f>IF(C623="MTS", B623, B623 * IFERROR(VLOOKUP(C623, 'QTY_CONVERSIONS '!A:B, 2, FALSE), "Units not found"))</f>
        <v>0.95000000000000007</v>
      </c>
      <c r="M623" s="75">
        <f t="shared" si="61"/>
        <v>14183.5</v>
      </c>
      <c r="N623" t="str">
        <f>IFERROR(VLOOKUP(D623, Product_Category!A:B, 2, FALSE), "Uncategorized")</f>
        <v>CROSCARMELLOSE SODIUM</v>
      </c>
      <c r="O623" s="76">
        <f t="shared" si="63"/>
        <v>14.93</v>
      </c>
      <c r="P623" s="76">
        <f t="shared" si="64"/>
        <v>14.1835</v>
      </c>
      <c r="Q623">
        <f t="shared" si="65"/>
        <v>2023</v>
      </c>
      <c r="R623" t="str">
        <f>IFERROR(VLOOKUP(G623,'Importer Name'!A:B, 2, FALSE), "")</f>
        <v>SANDOZ PVT</v>
      </c>
      <c r="S623" t="str">
        <f>IFERROR(VLOOKUP(H623,'Supplier name '!A:B, 2, FALSE), "")</f>
        <v>DUPONT NUTRITION</v>
      </c>
    </row>
    <row r="624" spans="1:19">
      <c r="A624" s="17" t="s">
        <v>154</v>
      </c>
      <c r="B624" s="154">
        <v>17500</v>
      </c>
      <c r="C624" s="155" t="s">
        <v>7</v>
      </c>
      <c r="D624" s="309" t="s">
        <v>396</v>
      </c>
      <c r="E624" s="156">
        <v>14.93</v>
      </c>
      <c r="F624" s="154" t="s">
        <v>9</v>
      </c>
      <c r="G624" s="17" t="s">
        <v>69</v>
      </c>
      <c r="H624" s="17" t="s">
        <v>110</v>
      </c>
      <c r="I624" s="30" t="str">
        <f t="shared" si="66"/>
        <v>Mar</v>
      </c>
      <c r="J624" s="74">
        <f>IF(F624="USD", E624, E624 * IFERROR(VLOOKUP(F624, EXCHANGE_RATE!A:B, 2, FALSE), "Currency not found"))</f>
        <v>14.93</v>
      </c>
      <c r="K624" s="74">
        <f t="shared" si="62"/>
        <v>14.93</v>
      </c>
      <c r="L624" s="14">
        <f>IF(C624="MTS", B624, B624 * IFERROR(VLOOKUP(C624, 'QTY_CONVERSIONS '!A:B, 2, FALSE), "Units not found"))</f>
        <v>17.5</v>
      </c>
      <c r="M624" s="75">
        <f t="shared" si="61"/>
        <v>261275</v>
      </c>
      <c r="N624" t="str">
        <f>IFERROR(VLOOKUP(D624, Product_Category!A:B, 2, FALSE), "Uncategorized")</f>
        <v>CROSCARMELLOSE SODIUM</v>
      </c>
      <c r="O624" s="76">
        <f t="shared" si="63"/>
        <v>14.93</v>
      </c>
      <c r="P624" s="76">
        <f t="shared" si="64"/>
        <v>261.27499999999998</v>
      </c>
      <c r="Q624">
        <f t="shared" si="65"/>
        <v>2023</v>
      </c>
      <c r="R624" t="str">
        <f>IFERROR(VLOOKUP(G624,'Importer Name'!A:B, 2, FALSE), "")</f>
        <v>SIGNET EXCIPIENTS</v>
      </c>
      <c r="S624" t="str">
        <f>IFERROR(VLOOKUP(H624,'Supplier name '!A:B, 2, FALSE), "")</f>
        <v>DUPONT NUTRITION</v>
      </c>
    </row>
    <row r="625" spans="1:19">
      <c r="A625" s="17" t="s">
        <v>154</v>
      </c>
      <c r="B625" s="154">
        <v>17500</v>
      </c>
      <c r="C625" s="155" t="s">
        <v>7</v>
      </c>
      <c r="D625" s="309" t="s">
        <v>391</v>
      </c>
      <c r="E625" s="156">
        <v>15.94</v>
      </c>
      <c r="F625" s="154" t="s">
        <v>9</v>
      </c>
      <c r="G625" s="17" t="s">
        <v>69</v>
      </c>
      <c r="H625" s="17" t="s">
        <v>110</v>
      </c>
      <c r="I625" s="30" t="str">
        <f t="shared" si="66"/>
        <v>Mar</v>
      </c>
      <c r="J625" s="74">
        <f>IF(F625="USD", E625, E625 * IFERROR(VLOOKUP(F625, EXCHANGE_RATE!A:B, 2, FALSE), "Currency not found"))</f>
        <v>15.94</v>
      </c>
      <c r="K625" s="74">
        <f t="shared" si="62"/>
        <v>15.94</v>
      </c>
      <c r="L625" s="14">
        <f>IF(C625="MTS", B625, B625 * IFERROR(VLOOKUP(C625, 'QTY_CONVERSIONS '!A:B, 2, FALSE), "Units not found"))</f>
        <v>17.5</v>
      </c>
      <c r="M625" s="75">
        <f t="shared" si="61"/>
        <v>278950</v>
      </c>
      <c r="N625" t="str">
        <f>IFERROR(VLOOKUP(D625, Product_Category!A:B, 2, FALSE), "Uncategorized")</f>
        <v>CROSCARMELLOSE SODIUM</v>
      </c>
      <c r="O625" s="76">
        <f t="shared" si="63"/>
        <v>15.94</v>
      </c>
      <c r="P625" s="76">
        <f t="shared" si="64"/>
        <v>278.95</v>
      </c>
      <c r="Q625">
        <f t="shared" si="65"/>
        <v>2023</v>
      </c>
      <c r="R625" t="str">
        <f>IFERROR(VLOOKUP(G625,'Importer Name'!A:B, 2, FALSE), "")</f>
        <v>SIGNET EXCIPIENTS</v>
      </c>
      <c r="S625" t="str">
        <f>IFERROR(VLOOKUP(H625,'Supplier name '!A:B, 2, FALSE), "")</f>
        <v>DUPONT NUTRITION</v>
      </c>
    </row>
    <row r="626" spans="1:19">
      <c r="A626" s="17" t="s">
        <v>154</v>
      </c>
      <c r="B626" s="154">
        <v>17500</v>
      </c>
      <c r="C626" s="155" t="s">
        <v>7</v>
      </c>
      <c r="D626" s="309" t="s">
        <v>387</v>
      </c>
      <c r="E626" s="156">
        <v>15.94</v>
      </c>
      <c r="F626" s="154" t="s">
        <v>9</v>
      </c>
      <c r="G626" s="17" t="s">
        <v>69</v>
      </c>
      <c r="H626" s="17" t="s">
        <v>110</v>
      </c>
      <c r="I626" s="30" t="str">
        <f t="shared" si="66"/>
        <v>Mar</v>
      </c>
      <c r="J626" s="74">
        <f>IF(F626="USD", E626, E626 * IFERROR(VLOOKUP(F626, EXCHANGE_RATE!A:B, 2, FALSE), "Currency not found"))</f>
        <v>15.94</v>
      </c>
      <c r="K626" s="74">
        <f t="shared" si="62"/>
        <v>15.94</v>
      </c>
      <c r="L626" s="14">
        <f>IF(C626="MTS", B626, B626 * IFERROR(VLOOKUP(C626, 'QTY_CONVERSIONS '!A:B, 2, FALSE), "Units not found"))</f>
        <v>17.5</v>
      </c>
      <c r="M626" s="75">
        <f t="shared" si="61"/>
        <v>278950</v>
      </c>
      <c r="N626" t="str">
        <f>IFERROR(VLOOKUP(D626, Product_Category!A:B, 2, FALSE), "Uncategorized")</f>
        <v>CROSCARMELLOSE SODIUM</v>
      </c>
      <c r="O626" s="76">
        <f t="shared" si="63"/>
        <v>15.94</v>
      </c>
      <c r="P626" s="76">
        <f t="shared" si="64"/>
        <v>278.95</v>
      </c>
      <c r="Q626">
        <f t="shared" si="65"/>
        <v>2023</v>
      </c>
      <c r="R626" t="str">
        <f>IFERROR(VLOOKUP(G626,'Importer Name'!A:B, 2, FALSE), "")</f>
        <v>SIGNET EXCIPIENTS</v>
      </c>
      <c r="S626" t="str">
        <f>IFERROR(VLOOKUP(H626,'Supplier name '!A:B, 2, FALSE), "")</f>
        <v>DUPONT NUTRITION</v>
      </c>
    </row>
    <row r="627" spans="1:19">
      <c r="A627" s="17" t="s">
        <v>154</v>
      </c>
      <c r="B627" s="154">
        <v>17500</v>
      </c>
      <c r="C627" s="155" t="s">
        <v>7</v>
      </c>
      <c r="D627" s="309" t="s">
        <v>397</v>
      </c>
      <c r="E627" s="156">
        <v>15.94</v>
      </c>
      <c r="F627" s="154" t="s">
        <v>9</v>
      </c>
      <c r="G627" s="17" t="s">
        <v>69</v>
      </c>
      <c r="H627" s="17" t="s">
        <v>110</v>
      </c>
      <c r="I627" s="30" t="str">
        <f t="shared" si="66"/>
        <v>Mar</v>
      </c>
      <c r="J627" s="74">
        <f>IF(F627="USD", E627, E627 * IFERROR(VLOOKUP(F627, EXCHANGE_RATE!A:B, 2, FALSE), "Currency not found"))</f>
        <v>15.94</v>
      </c>
      <c r="K627" s="74">
        <f t="shared" si="62"/>
        <v>15.94</v>
      </c>
      <c r="L627" s="14">
        <f>IF(C627="MTS", B627, B627 * IFERROR(VLOOKUP(C627, 'QTY_CONVERSIONS '!A:B, 2, FALSE), "Units not found"))</f>
        <v>17.5</v>
      </c>
      <c r="M627" s="75">
        <f t="shared" si="61"/>
        <v>278950</v>
      </c>
      <c r="N627" t="str">
        <f>IFERROR(VLOOKUP(D627, Product_Category!A:B, 2, FALSE), "Uncategorized")</f>
        <v>CROSCARMELLOSE SODIUM</v>
      </c>
      <c r="O627" s="76">
        <f t="shared" si="63"/>
        <v>15.94</v>
      </c>
      <c r="P627" s="76">
        <f t="shared" si="64"/>
        <v>278.95</v>
      </c>
      <c r="Q627">
        <f t="shared" si="65"/>
        <v>2023</v>
      </c>
      <c r="R627" t="str">
        <f>IFERROR(VLOOKUP(G627,'Importer Name'!A:B, 2, FALSE), "")</f>
        <v>SIGNET EXCIPIENTS</v>
      </c>
      <c r="S627" t="str">
        <f>IFERROR(VLOOKUP(H627,'Supplier name '!A:B, 2, FALSE), "")</f>
        <v>DUPONT NUTRITION</v>
      </c>
    </row>
    <row r="628" spans="1:19">
      <c r="A628" s="17" t="s">
        <v>154</v>
      </c>
      <c r="B628" s="154">
        <v>17500</v>
      </c>
      <c r="C628" s="155" t="s">
        <v>7</v>
      </c>
      <c r="D628" s="309" t="s">
        <v>398</v>
      </c>
      <c r="E628" s="156">
        <v>15.94</v>
      </c>
      <c r="F628" s="154" t="s">
        <v>9</v>
      </c>
      <c r="G628" s="17" t="s">
        <v>69</v>
      </c>
      <c r="H628" s="17" t="s">
        <v>110</v>
      </c>
      <c r="I628" s="30" t="str">
        <f t="shared" si="66"/>
        <v>Mar</v>
      </c>
      <c r="J628" s="74">
        <f>IF(F628="USD", E628, E628 * IFERROR(VLOOKUP(F628, EXCHANGE_RATE!A:B, 2, FALSE), "Currency not found"))</f>
        <v>15.94</v>
      </c>
      <c r="K628" s="74">
        <f t="shared" si="62"/>
        <v>15.94</v>
      </c>
      <c r="L628" s="14">
        <f>IF(C628="MTS", B628, B628 * IFERROR(VLOOKUP(C628, 'QTY_CONVERSIONS '!A:B, 2, FALSE), "Units not found"))</f>
        <v>17.5</v>
      </c>
      <c r="M628" s="75">
        <f t="shared" si="61"/>
        <v>278950</v>
      </c>
      <c r="N628" t="str">
        <f>IFERROR(VLOOKUP(D628, Product_Category!A:B, 2, FALSE), "Uncategorized")</f>
        <v>CROSCARMELLOSE SODIUM</v>
      </c>
      <c r="O628" s="76">
        <f t="shared" si="63"/>
        <v>15.94</v>
      </c>
      <c r="P628" s="76">
        <f t="shared" si="64"/>
        <v>278.95</v>
      </c>
      <c r="Q628">
        <f t="shared" si="65"/>
        <v>2023</v>
      </c>
      <c r="R628" t="str">
        <f>IFERROR(VLOOKUP(G628,'Importer Name'!A:B, 2, FALSE), "")</f>
        <v>SIGNET EXCIPIENTS</v>
      </c>
      <c r="S628" t="str">
        <f>IFERROR(VLOOKUP(H628,'Supplier name '!A:B, 2, FALSE), "")</f>
        <v>DUPONT NUTRITION</v>
      </c>
    </row>
    <row r="629" spans="1:19">
      <c r="A629" s="17" t="s">
        <v>154</v>
      </c>
      <c r="B629" s="154">
        <v>17500</v>
      </c>
      <c r="C629" s="155" t="s">
        <v>7</v>
      </c>
      <c r="D629" s="309" t="s">
        <v>371</v>
      </c>
      <c r="E629" s="156">
        <v>15.94</v>
      </c>
      <c r="F629" s="154" t="s">
        <v>9</v>
      </c>
      <c r="G629" s="17" t="s">
        <v>69</v>
      </c>
      <c r="H629" s="17" t="s">
        <v>110</v>
      </c>
      <c r="I629" s="30" t="str">
        <f t="shared" si="66"/>
        <v>Mar</v>
      </c>
      <c r="J629" s="74">
        <f>IF(F629="USD", E629, E629 * IFERROR(VLOOKUP(F629, EXCHANGE_RATE!A:B, 2, FALSE), "Currency not found"))</f>
        <v>15.94</v>
      </c>
      <c r="K629" s="74">
        <f t="shared" si="62"/>
        <v>15.94</v>
      </c>
      <c r="L629" s="14">
        <f>IF(C629="MTS", B629, B629 * IFERROR(VLOOKUP(C629, 'QTY_CONVERSIONS '!A:B, 2, FALSE), "Units not found"))</f>
        <v>17.5</v>
      </c>
      <c r="M629" s="75">
        <f t="shared" si="61"/>
        <v>278950</v>
      </c>
      <c r="N629" t="str">
        <f>IFERROR(VLOOKUP(D629, Product_Category!A:B, 2, FALSE), "Uncategorized")</f>
        <v>CROSCARMELLOSE SODIUM</v>
      </c>
      <c r="O629" s="76">
        <f t="shared" si="63"/>
        <v>15.94</v>
      </c>
      <c r="P629" s="76">
        <f t="shared" si="64"/>
        <v>278.95</v>
      </c>
      <c r="Q629">
        <f t="shared" si="65"/>
        <v>2023</v>
      </c>
      <c r="R629" t="str">
        <f>IFERROR(VLOOKUP(G629,'Importer Name'!A:B, 2, FALSE), "")</f>
        <v>SIGNET EXCIPIENTS</v>
      </c>
      <c r="S629" t="str">
        <f>IFERROR(VLOOKUP(H629,'Supplier name '!A:B, 2, FALSE), "")</f>
        <v>DUPONT NUTRITION</v>
      </c>
    </row>
    <row r="630" spans="1:19">
      <c r="A630" s="17" t="s">
        <v>154</v>
      </c>
      <c r="B630" s="154">
        <v>17500</v>
      </c>
      <c r="C630" s="155" t="s">
        <v>7</v>
      </c>
      <c r="D630" s="309" t="s">
        <v>398</v>
      </c>
      <c r="E630" s="156">
        <v>15.94</v>
      </c>
      <c r="F630" s="154" t="s">
        <v>9</v>
      </c>
      <c r="G630" s="17" t="s">
        <v>69</v>
      </c>
      <c r="H630" s="17" t="s">
        <v>110</v>
      </c>
      <c r="I630" s="30" t="str">
        <f t="shared" si="66"/>
        <v>Mar</v>
      </c>
      <c r="J630" s="74">
        <f>IF(F630="USD", E630, E630 * IFERROR(VLOOKUP(F630, EXCHANGE_RATE!A:B, 2, FALSE), "Currency not found"))</f>
        <v>15.94</v>
      </c>
      <c r="K630" s="74">
        <f t="shared" si="62"/>
        <v>15.94</v>
      </c>
      <c r="L630" s="14">
        <f>IF(C630="MTS", B630, B630 * IFERROR(VLOOKUP(C630, 'QTY_CONVERSIONS '!A:B, 2, FALSE), "Units not found"))</f>
        <v>17.5</v>
      </c>
      <c r="M630" s="75">
        <f t="shared" si="61"/>
        <v>278950</v>
      </c>
      <c r="N630" t="str">
        <f>IFERROR(VLOOKUP(D630, Product_Category!A:B, 2, FALSE), "Uncategorized")</f>
        <v>CROSCARMELLOSE SODIUM</v>
      </c>
      <c r="O630" s="76">
        <f t="shared" si="63"/>
        <v>15.94</v>
      </c>
      <c r="P630" s="76">
        <f t="shared" si="64"/>
        <v>278.95</v>
      </c>
      <c r="Q630">
        <f t="shared" si="65"/>
        <v>2023</v>
      </c>
      <c r="R630" t="str">
        <f>IFERROR(VLOOKUP(G630,'Importer Name'!A:B, 2, FALSE), "")</f>
        <v>SIGNET EXCIPIENTS</v>
      </c>
      <c r="S630" t="str">
        <f>IFERROR(VLOOKUP(H630,'Supplier name '!A:B, 2, FALSE), "")</f>
        <v>DUPONT NUTRITION</v>
      </c>
    </row>
    <row r="631" spans="1:19">
      <c r="A631" s="16" t="s">
        <v>154</v>
      </c>
      <c r="B631" s="151">
        <v>700</v>
      </c>
      <c r="C631" s="152" t="s">
        <v>7</v>
      </c>
      <c r="D631" s="308" t="s">
        <v>399</v>
      </c>
      <c r="E631" s="153">
        <v>14.93</v>
      </c>
      <c r="F631" s="151" t="s">
        <v>9</v>
      </c>
      <c r="G631" s="16" t="s">
        <v>400</v>
      </c>
      <c r="H631" s="16" t="s">
        <v>110</v>
      </c>
      <c r="I631" s="30" t="str">
        <f t="shared" si="66"/>
        <v>Mar</v>
      </c>
      <c r="J631" s="74">
        <f>IF(F631="USD", E631, E631 * IFERROR(VLOOKUP(F631, EXCHANGE_RATE!A:B, 2, FALSE), "Currency not found"))</f>
        <v>14.93</v>
      </c>
      <c r="K631" s="74">
        <f t="shared" si="62"/>
        <v>14.93</v>
      </c>
      <c r="L631" s="14">
        <f>IF(C631="MTS", B631, B631 * IFERROR(VLOOKUP(C631, 'QTY_CONVERSIONS '!A:B, 2, FALSE), "Units not found"))</f>
        <v>0.70000000000000007</v>
      </c>
      <c r="M631" s="75">
        <f t="shared" si="61"/>
        <v>10451</v>
      </c>
      <c r="N631" t="str">
        <f>IFERROR(VLOOKUP(D631, Product_Category!A:B, 2, FALSE), "Uncategorized")</f>
        <v>CROSCARMELLOSE SODIUM</v>
      </c>
      <c r="O631" s="76">
        <f t="shared" si="63"/>
        <v>14.93</v>
      </c>
      <c r="P631" s="76">
        <f t="shared" si="64"/>
        <v>10.451000000000001</v>
      </c>
      <c r="Q631">
        <f t="shared" si="65"/>
        <v>2023</v>
      </c>
      <c r="R631" t="str">
        <f>IFERROR(VLOOKUP(G631,'Importer Name'!A:B, 2, FALSE), "")</f>
        <v>WATSON PHARMA</v>
      </c>
      <c r="S631" t="str">
        <f>IFERROR(VLOOKUP(H631,'Supplier name '!A:B, 2, FALSE), "")</f>
        <v>DUPONT NUTRITION</v>
      </c>
    </row>
    <row r="632" spans="1:19">
      <c r="A632" s="17" t="s">
        <v>163</v>
      </c>
      <c r="B632" s="154">
        <v>11250</v>
      </c>
      <c r="C632" s="155" t="s">
        <v>7</v>
      </c>
      <c r="D632" s="309" t="s">
        <v>401</v>
      </c>
      <c r="E632" s="156">
        <v>9.6999999999999993</v>
      </c>
      <c r="F632" s="154" t="s">
        <v>9</v>
      </c>
      <c r="G632" s="17" t="s">
        <v>292</v>
      </c>
      <c r="H632" s="17" t="s">
        <v>165</v>
      </c>
      <c r="I632" s="30" t="str">
        <f t="shared" si="66"/>
        <v>Mar</v>
      </c>
      <c r="J632" s="74">
        <f>IF(F632="USD", E632, E632 * IFERROR(VLOOKUP(F632, EXCHANGE_RATE!A:B, 2, FALSE), "Currency not found"))</f>
        <v>9.6999999999999993</v>
      </c>
      <c r="K632" s="74">
        <f t="shared" si="62"/>
        <v>9.6999999999999993</v>
      </c>
      <c r="L632" s="14">
        <f>IF(C632="MTS", B632, B632 * IFERROR(VLOOKUP(C632, 'QTY_CONVERSIONS '!A:B, 2, FALSE), "Units not found"))</f>
        <v>11.25</v>
      </c>
      <c r="M632" s="75">
        <f t="shared" si="61"/>
        <v>109124.99999999999</v>
      </c>
      <c r="N632" t="str">
        <f>IFERROR(VLOOKUP(D632, Product_Category!A:B, 2, FALSE), "Uncategorized")</f>
        <v>CROSCARMELLOSE SODIUM</v>
      </c>
      <c r="O632" s="76">
        <f t="shared" si="63"/>
        <v>9.6999999999999993</v>
      </c>
      <c r="P632" s="76">
        <f t="shared" si="64"/>
        <v>109.12499999999999</v>
      </c>
      <c r="Q632">
        <f t="shared" si="65"/>
        <v>2023</v>
      </c>
      <c r="R632" t="str">
        <f>IFERROR(VLOOKUP(G632,'Importer Name'!A:B, 2, FALSE), "")</f>
        <v>ANSHUL LIFE</v>
      </c>
      <c r="S632" t="str">
        <f>IFERROR(VLOOKUP(H632,'Supplier name '!A:B, 2, FALSE), "")</f>
        <v>MINGTAI CHEM</v>
      </c>
    </row>
    <row r="633" spans="1:19">
      <c r="A633" s="17" t="s">
        <v>163</v>
      </c>
      <c r="B633" s="154">
        <v>11250</v>
      </c>
      <c r="C633" s="155" t="s">
        <v>7</v>
      </c>
      <c r="D633" s="309" t="s">
        <v>401</v>
      </c>
      <c r="E633" s="156">
        <v>9.6999999999999993</v>
      </c>
      <c r="F633" s="154" t="s">
        <v>9</v>
      </c>
      <c r="G633" s="17" t="s">
        <v>292</v>
      </c>
      <c r="H633" s="17" t="s">
        <v>165</v>
      </c>
      <c r="I633" s="30" t="str">
        <f t="shared" si="66"/>
        <v>Mar</v>
      </c>
      <c r="J633" s="74">
        <f>IF(F633="USD", E633, E633 * IFERROR(VLOOKUP(F633, EXCHANGE_RATE!A:B, 2, FALSE), "Currency not found"))</f>
        <v>9.6999999999999993</v>
      </c>
      <c r="K633" s="74">
        <f t="shared" si="62"/>
        <v>9.6999999999999993</v>
      </c>
      <c r="L633" s="14">
        <f>IF(C633="MTS", B633, B633 * IFERROR(VLOOKUP(C633, 'QTY_CONVERSIONS '!A:B, 2, FALSE), "Units not found"))</f>
        <v>11.25</v>
      </c>
      <c r="M633" s="75">
        <f t="shared" si="61"/>
        <v>109124.99999999999</v>
      </c>
      <c r="N633" t="str">
        <f>IFERROR(VLOOKUP(D633, Product_Category!A:B, 2, FALSE), "Uncategorized")</f>
        <v>CROSCARMELLOSE SODIUM</v>
      </c>
      <c r="O633" s="76">
        <f t="shared" si="63"/>
        <v>9.6999999999999993</v>
      </c>
      <c r="P633" s="76">
        <f t="shared" si="64"/>
        <v>109.12499999999999</v>
      </c>
      <c r="Q633">
        <f t="shared" si="65"/>
        <v>2023</v>
      </c>
      <c r="R633" t="str">
        <f>IFERROR(VLOOKUP(G633,'Importer Name'!A:B, 2, FALSE), "")</f>
        <v>ANSHUL LIFE</v>
      </c>
      <c r="S633" t="str">
        <f>IFERROR(VLOOKUP(H633,'Supplier name '!A:B, 2, FALSE), "")</f>
        <v>MINGTAI CHEM</v>
      </c>
    </row>
    <row r="634" spans="1:19">
      <c r="A634" s="17" t="s">
        <v>163</v>
      </c>
      <c r="B634" s="154">
        <v>15750</v>
      </c>
      <c r="C634" s="155" t="s">
        <v>7</v>
      </c>
      <c r="D634" s="309" t="s">
        <v>401</v>
      </c>
      <c r="E634" s="156">
        <v>10.25</v>
      </c>
      <c r="F634" s="154" t="s">
        <v>9</v>
      </c>
      <c r="G634" s="17" t="s">
        <v>292</v>
      </c>
      <c r="H634" s="17" t="s">
        <v>165</v>
      </c>
      <c r="I634" s="30" t="str">
        <f t="shared" si="66"/>
        <v>Mar</v>
      </c>
      <c r="J634" s="74">
        <f>IF(F634="USD", E634, E634 * IFERROR(VLOOKUP(F634, EXCHANGE_RATE!A:B, 2, FALSE), "Currency not found"))</f>
        <v>10.25</v>
      </c>
      <c r="K634" s="74">
        <f t="shared" si="62"/>
        <v>10.25</v>
      </c>
      <c r="L634" s="14">
        <f>IF(C634="MTS", B634, B634 * IFERROR(VLOOKUP(C634, 'QTY_CONVERSIONS '!A:B, 2, FALSE), "Units not found"))</f>
        <v>15.75</v>
      </c>
      <c r="M634" s="75">
        <f t="shared" si="61"/>
        <v>161437.5</v>
      </c>
      <c r="N634" t="str">
        <f>IFERROR(VLOOKUP(D634, Product_Category!A:B, 2, FALSE), "Uncategorized")</f>
        <v>CROSCARMELLOSE SODIUM</v>
      </c>
      <c r="O634" s="76">
        <f t="shared" si="63"/>
        <v>10.25</v>
      </c>
      <c r="P634" s="76">
        <f t="shared" si="64"/>
        <v>161.4375</v>
      </c>
      <c r="Q634">
        <f t="shared" si="65"/>
        <v>2023</v>
      </c>
      <c r="R634" t="str">
        <f>IFERROR(VLOOKUP(G634,'Importer Name'!A:B, 2, FALSE), "")</f>
        <v>ANSHUL LIFE</v>
      </c>
      <c r="S634" t="str">
        <f>IFERROR(VLOOKUP(H634,'Supplier name '!A:B, 2, FALSE), "")</f>
        <v>MINGTAI CHEM</v>
      </c>
    </row>
    <row r="635" spans="1:19">
      <c r="A635" s="17" t="s">
        <v>163</v>
      </c>
      <c r="B635" s="154">
        <v>3000</v>
      </c>
      <c r="C635" s="155" t="s">
        <v>7</v>
      </c>
      <c r="D635" s="309" t="s">
        <v>402</v>
      </c>
      <c r="E635" s="156">
        <v>12</v>
      </c>
      <c r="F635" s="154" t="s">
        <v>9</v>
      </c>
      <c r="G635" s="17" t="s">
        <v>292</v>
      </c>
      <c r="H635" s="17" t="s">
        <v>165</v>
      </c>
      <c r="I635" s="30" t="str">
        <f t="shared" si="66"/>
        <v>Mar</v>
      </c>
      <c r="J635" s="74">
        <f>IF(F635="USD", E635, E635 * IFERROR(VLOOKUP(F635, EXCHANGE_RATE!A:B, 2, FALSE), "Currency not found"))</f>
        <v>12</v>
      </c>
      <c r="K635" s="74">
        <f t="shared" si="62"/>
        <v>12</v>
      </c>
      <c r="L635" s="14">
        <f>IF(C635="MTS", B635, B635 * IFERROR(VLOOKUP(C635, 'QTY_CONVERSIONS '!A:B, 2, FALSE), "Units not found"))</f>
        <v>3</v>
      </c>
      <c r="M635" s="75">
        <f t="shared" si="61"/>
        <v>36000</v>
      </c>
      <c r="N635" t="str">
        <f>IFERROR(VLOOKUP(D635, Product_Category!A:B, 2, FALSE), "Uncategorized")</f>
        <v>CROSCARMELLOSE SODIUM</v>
      </c>
      <c r="O635" s="76">
        <f t="shared" si="63"/>
        <v>12</v>
      </c>
      <c r="P635" s="76">
        <f t="shared" si="64"/>
        <v>36</v>
      </c>
      <c r="Q635">
        <f t="shared" si="65"/>
        <v>2023</v>
      </c>
      <c r="R635" t="str">
        <f>IFERROR(VLOOKUP(G635,'Importer Name'!A:B, 2, FALSE), "")</f>
        <v>ANSHUL LIFE</v>
      </c>
      <c r="S635" t="str">
        <f>IFERROR(VLOOKUP(H635,'Supplier name '!A:B, 2, FALSE), "")</f>
        <v>MINGTAI CHEM</v>
      </c>
    </row>
    <row r="636" spans="1:19">
      <c r="A636" s="17" t="s">
        <v>163</v>
      </c>
      <c r="B636" s="154">
        <v>12750</v>
      </c>
      <c r="C636" s="155" t="s">
        <v>7</v>
      </c>
      <c r="D636" s="309" t="s">
        <v>401</v>
      </c>
      <c r="E636" s="156">
        <v>10.25</v>
      </c>
      <c r="F636" s="154" t="s">
        <v>9</v>
      </c>
      <c r="G636" s="17" t="s">
        <v>292</v>
      </c>
      <c r="H636" s="17" t="s">
        <v>165</v>
      </c>
      <c r="I636" s="30" t="str">
        <f t="shared" si="66"/>
        <v>Mar</v>
      </c>
      <c r="J636" s="74">
        <f>IF(F636="USD", E636, E636 * IFERROR(VLOOKUP(F636, EXCHANGE_RATE!A:B, 2, FALSE), "Currency not found"))</f>
        <v>10.25</v>
      </c>
      <c r="K636" s="74">
        <f t="shared" si="62"/>
        <v>10.25</v>
      </c>
      <c r="L636" s="14">
        <f>IF(C636="MTS", B636, B636 * IFERROR(VLOOKUP(C636, 'QTY_CONVERSIONS '!A:B, 2, FALSE), "Units not found"))</f>
        <v>12.75</v>
      </c>
      <c r="M636" s="75">
        <f t="shared" si="61"/>
        <v>130687.5</v>
      </c>
      <c r="N636" t="str">
        <f>IFERROR(VLOOKUP(D636, Product_Category!A:B, 2, FALSE), "Uncategorized")</f>
        <v>CROSCARMELLOSE SODIUM</v>
      </c>
      <c r="O636" s="76">
        <f t="shared" si="63"/>
        <v>10.25</v>
      </c>
      <c r="P636" s="76">
        <f t="shared" si="64"/>
        <v>130.6875</v>
      </c>
      <c r="Q636">
        <f t="shared" si="65"/>
        <v>2023</v>
      </c>
      <c r="R636" t="str">
        <f>IFERROR(VLOOKUP(G636,'Importer Name'!A:B, 2, FALSE), "")</f>
        <v>ANSHUL LIFE</v>
      </c>
      <c r="S636" t="str">
        <f>IFERROR(VLOOKUP(H636,'Supplier name '!A:B, 2, FALSE), "")</f>
        <v>MINGTAI CHEM</v>
      </c>
    </row>
    <row r="637" spans="1:19">
      <c r="A637" s="17" t="s">
        <v>163</v>
      </c>
      <c r="B637" s="154">
        <v>1125</v>
      </c>
      <c r="C637" s="155" t="s">
        <v>7</v>
      </c>
      <c r="D637" s="309" t="s">
        <v>401</v>
      </c>
      <c r="E637" s="156">
        <v>9.6999999999999993</v>
      </c>
      <c r="F637" s="154" t="s">
        <v>9</v>
      </c>
      <c r="G637" s="17" t="s">
        <v>292</v>
      </c>
      <c r="H637" s="17" t="s">
        <v>165</v>
      </c>
      <c r="I637" s="30" t="str">
        <f t="shared" si="66"/>
        <v>Mar</v>
      </c>
      <c r="J637" s="74">
        <f>IF(F637="USD", E637, E637 * IFERROR(VLOOKUP(F637, EXCHANGE_RATE!A:B, 2, FALSE), "Currency not found"))</f>
        <v>9.6999999999999993</v>
      </c>
      <c r="K637" s="74">
        <f t="shared" si="62"/>
        <v>9.6999999999999993</v>
      </c>
      <c r="L637" s="14">
        <f>IF(C637="MTS", B637, B637 * IFERROR(VLOOKUP(C637, 'QTY_CONVERSIONS '!A:B, 2, FALSE), "Units not found"))</f>
        <v>1.125</v>
      </c>
      <c r="M637" s="75">
        <f t="shared" si="61"/>
        <v>10912.5</v>
      </c>
      <c r="N637" t="str">
        <f>IFERROR(VLOOKUP(D637, Product_Category!A:B, 2, FALSE), "Uncategorized")</f>
        <v>CROSCARMELLOSE SODIUM</v>
      </c>
      <c r="O637" s="76">
        <f t="shared" si="63"/>
        <v>9.6999999999999993</v>
      </c>
      <c r="P637" s="76">
        <f t="shared" si="64"/>
        <v>10.9125</v>
      </c>
      <c r="Q637">
        <f t="shared" si="65"/>
        <v>2023</v>
      </c>
      <c r="R637" t="str">
        <f>IFERROR(VLOOKUP(G637,'Importer Name'!A:B, 2, FALSE), "")</f>
        <v>ANSHUL LIFE</v>
      </c>
      <c r="S637" t="str">
        <f>IFERROR(VLOOKUP(H637,'Supplier name '!A:B, 2, FALSE), "")</f>
        <v>MINGTAI CHEM</v>
      </c>
    </row>
    <row r="638" spans="1:19">
      <c r="A638" s="17" t="s">
        <v>163</v>
      </c>
      <c r="B638" s="154">
        <v>6000</v>
      </c>
      <c r="C638" s="155" t="s">
        <v>7</v>
      </c>
      <c r="D638" s="309" t="s">
        <v>401</v>
      </c>
      <c r="E638" s="156">
        <v>10.25</v>
      </c>
      <c r="F638" s="154" t="s">
        <v>9</v>
      </c>
      <c r="G638" s="17" t="s">
        <v>292</v>
      </c>
      <c r="H638" s="17" t="s">
        <v>165</v>
      </c>
      <c r="I638" s="30" t="str">
        <f t="shared" si="66"/>
        <v>Mar</v>
      </c>
      <c r="J638" s="74">
        <f>IF(F638="USD", E638, E638 * IFERROR(VLOOKUP(F638, EXCHANGE_RATE!A:B, 2, FALSE), "Currency not found"))</f>
        <v>10.25</v>
      </c>
      <c r="K638" s="74">
        <f t="shared" si="62"/>
        <v>10.25</v>
      </c>
      <c r="L638" s="14">
        <f>IF(C638="MTS", B638, B638 * IFERROR(VLOOKUP(C638, 'QTY_CONVERSIONS '!A:B, 2, FALSE), "Units not found"))</f>
        <v>6</v>
      </c>
      <c r="M638" s="75">
        <f t="shared" si="61"/>
        <v>61500</v>
      </c>
      <c r="N638" t="str">
        <f>IFERROR(VLOOKUP(D638, Product_Category!A:B, 2, FALSE), "Uncategorized")</f>
        <v>CROSCARMELLOSE SODIUM</v>
      </c>
      <c r="O638" s="76">
        <f t="shared" si="63"/>
        <v>10.25</v>
      </c>
      <c r="P638" s="76">
        <f t="shared" si="64"/>
        <v>61.5</v>
      </c>
      <c r="Q638">
        <f t="shared" si="65"/>
        <v>2023</v>
      </c>
      <c r="R638" t="str">
        <f>IFERROR(VLOOKUP(G638,'Importer Name'!A:B, 2, FALSE), "")</f>
        <v>ANSHUL LIFE</v>
      </c>
      <c r="S638" t="str">
        <f>IFERROR(VLOOKUP(H638,'Supplier name '!A:B, 2, FALSE), "")</f>
        <v>MINGTAI CHEM</v>
      </c>
    </row>
    <row r="639" spans="1:19">
      <c r="A639" s="16" t="s">
        <v>163</v>
      </c>
      <c r="B639" s="151">
        <v>2000</v>
      </c>
      <c r="C639" s="152" t="s">
        <v>7</v>
      </c>
      <c r="D639" s="308" t="s">
        <v>403</v>
      </c>
      <c r="E639" s="153">
        <v>9.5</v>
      </c>
      <c r="F639" s="151" t="s">
        <v>9</v>
      </c>
      <c r="G639" s="16" t="s">
        <v>292</v>
      </c>
      <c r="H639" s="16" t="s">
        <v>165</v>
      </c>
      <c r="I639" s="30" t="str">
        <f t="shared" si="66"/>
        <v>Mar</v>
      </c>
      <c r="J639" s="74">
        <f>IF(F639="USD", E639, E639 * IFERROR(VLOOKUP(F639, EXCHANGE_RATE!A:B, 2, FALSE), "Currency not found"))</f>
        <v>9.5</v>
      </c>
      <c r="K639" s="74">
        <f t="shared" si="62"/>
        <v>9.5</v>
      </c>
      <c r="L639" s="14">
        <f>IF(C639="MTS", B639, B639 * IFERROR(VLOOKUP(C639, 'QTY_CONVERSIONS '!A:B, 2, FALSE), "Units not found"))</f>
        <v>2</v>
      </c>
      <c r="M639" s="75">
        <f t="shared" si="61"/>
        <v>19000</v>
      </c>
      <c r="N639" t="str">
        <f>IFERROR(VLOOKUP(D639, Product_Category!A:B, 2, FALSE), "Uncategorized")</f>
        <v>MCC</v>
      </c>
      <c r="O639" s="76">
        <f t="shared" si="63"/>
        <v>9.5</v>
      </c>
      <c r="P639" s="76">
        <f t="shared" si="64"/>
        <v>19</v>
      </c>
      <c r="Q639">
        <f t="shared" si="65"/>
        <v>2023</v>
      </c>
      <c r="R639" t="str">
        <f>IFERROR(VLOOKUP(G639,'Importer Name'!A:B, 2, FALSE), "")</f>
        <v>ANSHUL LIFE</v>
      </c>
      <c r="S639" t="str">
        <f>IFERROR(VLOOKUP(H639,'Supplier name '!A:B, 2, FALSE), "")</f>
        <v>MINGTAI CHEM</v>
      </c>
    </row>
    <row r="640" spans="1:19">
      <c r="A640" s="17" t="s">
        <v>172</v>
      </c>
      <c r="B640" s="154">
        <v>997.92</v>
      </c>
      <c r="C640" s="155" t="s">
        <v>7</v>
      </c>
      <c r="D640" s="309" t="s">
        <v>404</v>
      </c>
      <c r="E640" s="156">
        <v>33</v>
      </c>
      <c r="F640" s="154" t="s">
        <v>9</v>
      </c>
      <c r="G640" s="17" t="s">
        <v>405</v>
      </c>
      <c r="H640" s="17" t="s">
        <v>406</v>
      </c>
      <c r="I640" s="30" t="str">
        <f t="shared" si="66"/>
        <v>Mar</v>
      </c>
      <c r="J640" s="74">
        <f>IF(F640="USD", E640, E640 * IFERROR(VLOOKUP(F640, EXCHANGE_RATE!A:B, 2, FALSE), "Currency not found"))</f>
        <v>33</v>
      </c>
      <c r="K640" s="74">
        <f t="shared" si="62"/>
        <v>33</v>
      </c>
      <c r="L640" s="14">
        <f>IF(C640="MTS", B640, B640 * IFERROR(VLOOKUP(C640, 'QTY_CONVERSIONS '!A:B, 2, FALSE), "Units not found"))</f>
        <v>0.99792000000000003</v>
      </c>
      <c r="M640" s="75">
        <f t="shared" si="61"/>
        <v>32931.360000000001</v>
      </c>
      <c r="N640" t="str">
        <f>IFERROR(VLOOKUP(D640, Product_Category!A:B, 2, FALSE), "Uncategorized")</f>
        <v>CMC</v>
      </c>
      <c r="O640" s="76">
        <f t="shared" si="63"/>
        <v>33</v>
      </c>
      <c r="P640" s="76">
        <f t="shared" si="64"/>
        <v>32.931359999999998</v>
      </c>
      <c r="Q640">
        <f t="shared" si="65"/>
        <v>2023</v>
      </c>
      <c r="R640" t="str">
        <f>IFERROR(VLOOKUP(G640,'Importer Name'!A:B, 2, FALSE), "")</f>
        <v>COLORCON ASIA</v>
      </c>
      <c r="S640" t="str">
        <f>IFERROR(VLOOKUP(H640,'Supplier name '!A:B, 2, FALSE), "")</f>
        <v>ASHLAND SPEC</v>
      </c>
    </row>
    <row r="641" spans="1:19">
      <c r="A641" s="17" t="s">
        <v>172</v>
      </c>
      <c r="B641" s="154">
        <v>5443.2</v>
      </c>
      <c r="C641" s="155" t="s">
        <v>7</v>
      </c>
      <c r="D641" s="309" t="s">
        <v>407</v>
      </c>
      <c r="E641" s="156">
        <v>6</v>
      </c>
      <c r="F641" s="154" t="s">
        <v>9</v>
      </c>
      <c r="G641" s="17" t="s">
        <v>82</v>
      </c>
      <c r="H641" s="17" t="s">
        <v>406</v>
      </c>
      <c r="I641" s="30" t="str">
        <f t="shared" si="66"/>
        <v>Mar</v>
      </c>
      <c r="J641" s="74">
        <f>IF(F641="USD", E641, E641 * IFERROR(VLOOKUP(F641, EXCHANGE_RATE!A:B, 2, FALSE), "Currency not found"))</f>
        <v>6</v>
      </c>
      <c r="K641" s="74">
        <f t="shared" si="62"/>
        <v>6</v>
      </c>
      <c r="L641" s="14">
        <f>IF(C641="MTS", B641, B641 * IFERROR(VLOOKUP(C641, 'QTY_CONVERSIONS '!A:B, 2, FALSE), "Units not found"))</f>
        <v>5.4432</v>
      </c>
      <c r="M641" s="75">
        <f t="shared" si="61"/>
        <v>32659.199999999997</v>
      </c>
      <c r="N641" t="str">
        <f>IFERROR(VLOOKUP(D641, Product_Category!A:B, 2, FALSE), "Uncategorized")</f>
        <v>CMC</v>
      </c>
      <c r="O641" s="76">
        <f t="shared" si="63"/>
        <v>6</v>
      </c>
      <c r="P641" s="76">
        <f t="shared" si="64"/>
        <v>32.659199999999998</v>
      </c>
      <c r="Q641">
        <f t="shared" si="65"/>
        <v>2023</v>
      </c>
      <c r="R641" t="str">
        <f>IFERROR(VLOOKUP(G641,'Importer Name'!A:B, 2, FALSE), "")</f>
        <v>INT SPECIALTY</v>
      </c>
      <c r="S641" t="str">
        <f>IFERROR(VLOOKUP(H641,'Supplier name '!A:B, 2, FALSE), "")</f>
        <v>ASHLAND SPEC</v>
      </c>
    </row>
    <row r="642" spans="1:19">
      <c r="A642" s="17" t="s">
        <v>172</v>
      </c>
      <c r="B642" s="154">
        <v>204.12</v>
      </c>
      <c r="C642" s="155" t="s">
        <v>7</v>
      </c>
      <c r="D642" s="309" t="s">
        <v>407</v>
      </c>
      <c r="E642" s="156">
        <v>27</v>
      </c>
      <c r="F642" s="154" t="s">
        <v>9</v>
      </c>
      <c r="G642" s="17" t="s">
        <v>82</v>
      </c>
      <c r="H642" s="17" t="s">
        <v>406</v>
      </c>
      <c r="I642" s="30" t="str">
        <f t="shared" si="66"/>
        <v>Mar</v>
      </c>
      <c r="J642" s="74">
        <f>IF(F642="USD", E642, E642 * IFERROR(VLOOKUP(F642, EXCHANGE_RATE!A:B, 2, FALSE), "Currency not found"))</f>
        <v>27</v>
      </c>
      <c r="K642" s="74">
        <f t="shared" si="62"/>
        <v>27</v>
      </c>
      <c r="L642" s="14">
        <f>IF(C642="MTS", B642, B642 * IFERROR(VLOOKUP(C642, 'QTY_CONVERSIONS '!A:B, 2, FALSE), "Units not found"))</f>
        <v>0.20412</v>
      </c>
      <c r="M642" s="75">
        <f t="shared" ref="M642:M705" si="67">B642*K642</f>
        <v>5511.24</v>
      </c>
      <c r="N642" t="str">
        <f>IFERROR(VLOOKUP(D642, Product_Category!A:B, 2, FALSE), "Uncategorized")</f>
        <v>CMC</v>
      </c>
      <c r="O642" s="76">
        <f t="shared" si="63"/>
        <v>27</v>
      </c>
      <c r="P642" s="76">
        <f t="shared" si="64"/>
        <v>5.5112399999999999</v>
      </c>
      <c r="Q642">
        <f t="shared" si="65"/>
        <v>2023</v>
      </c>
      <c r="R642" t="str">
        <f>IFERROR(VLOOKUP(G642,'Importer Name'!A:B, 2, FALSE), "")</f>
        <v>INT SPECIALTY</v>
      </c>
      <c r="S642" t="str">
        <f>IFERROR(VLOOKUP(H642,'Supplier name '!A:B, 2, FALSE), "")</f>
        <v>ASHLAND SPEC</v>
      </c>
    </row>
    <row r="643" spans="1:19">
      <c r="A643" s="17" t="s">
        <v>172</v>
      </c>
      <c r="B643" s="154">
        <v>3628.8</v>
      </c>
      <c r="C643" s="155" t="s">
        <v>7</v>
      </c>
      <c r="D643" s="309" t="s">
        <v>408</v>
      </c>
      <c r="E643" s="156">
        <v>6</v>
      </c>
      <c r="F643" s="154" t="s">
        <v>9</v>
      </c>
      <c r="G643" s="17" t="s">
        <v>82</v>
      </c>
      <c r="H643" s="17" t="s">
        <v>406</v>
      </c>
      <c r="I643" s="30" t="str">
        <f t="shared" si="66"/>
        <v>Mar</v>
      </c>
      <c r="J643" s="74">
        <f>IF(F643="USD", E643, E643 * IFERROR(VLOOKUP(F643, EXCHANGE_RATE!A:B, 2, FALSE), "Currency not found"))</f>
        <v>6</v>
      </c>
      <c r="K643" s="74">
        <f t="shared" ref="K643:K706" si="68">ROUNDUP(J643,2)</f>
        <v>6</v>
      </c>
      <c r="L643" s="14">
        <f>IF(C643="MTS", B643, B643 * IFERROR(VLOOKUP(C643, 'QTY_CONVERSIONS '!A:B, 2, FALSE), "Units not found"))</f>
        <v>3.6288000000000005</v>
      </c>
      <c r="M643" s="75">
        <f t="shared" si="67"/>
        <v>21772.800000000003</v>
      </c>
      <c r="N643" t="str">
        <f>IFERROR(VLOOKUP(D643, Product_Category!A:B, 2, FALSE), "Uncategorized")</f>
        <v>CMC</v>
      </c>
      <c r="O643" s="76">
        <f t="shared" ref="O643:O706" si="69">K643</f>
        <v>6</v>
      </c>
      <c r="P643" s="76">
        <f t="shared" ref="P643:P706" si="70">L643*O643</f>
        <v>21.772800000000004</v>
      </c>
      <c r="Q643">
        <f t="shared" si="65"/>
        <v>2023</v>
      </c>
      <c r="R643" t="str">
        <f>IFERROR(VLOOKUP(G643,'Importer Name'!A:B, 2, FALSE), "")</f>
        <v>INT SPECIALTY</v>
      </c>
      <c r="S643" t="str">
        <f>IFERROR(VLOOKUP(H643,'Supplier name '!A:B, 2, FALSE), "")</f>
        <v>ASHLAND SPEC</v>
      </c>
    </row>
    <row r="644" spans="1:19">
      <c r="A644" s="17" t="s">
        <v>172</v>
      </c>
      <c r="B644" s="154">
        <v>22.68</v>
      </c>
      <c r="C644" s="155" t="s">
        <v>7</v>
      </c>
      <c r="D644" s="309" t="s">
        <v>177</v>
      </c>
      <c r="E644" s="156">
        <v>19.3</v>
      </c>
      <c r="F644" s="154" t="s">
        <v>9</v>
      </c>
      <c r="G644" s="17" t="s">
        <v>82</v>
      </c>
      <c r="H644" s="17" t="s">
        <v>406</v>
      </c>
      <c r="I644" s="30" t="str">
        <f t="shared" si="66"/>
        <v>Mar</v>
      </c>
      <c r="J644" s="74">
        <f>IF(F644="USD", E644, E644 * IFERROR(VLOOKUP(F644, EXCHANGE_RATE!A:B, 2, FALSE), "Currency not found"))</f>
        <v>19.3</v>
      </c>
      <c r="K644" s="74">
        <f t="shared" si="68"/>
        <v>19.3</v>
      </c>
      <c r="L644" s="14">
        <f>IF(C644="MTS", B644, B644 * IFERROR(VLOOKUP(C644, 'QTY_CONVERSIONS '!A:B, 2, FALSE), "Units not found"))</f>
        <v>2.2679999999999999E-2</v>
      </c>
      <c r="M644" s="75">
        <f t="shared" si="67"/>
        <v>437.72399999999999</v>
      </c>
      <c r="N644" t="str">
        <f>IFERROR(VLOOKUP(D644, Product_Category!A:B, 2, FALSE), "Uncategorized")</f>
        <v>CMC</v>
      </c>
      <c r="O644" s="76">
        <f t="shared" si="69"/>
        <v>19.3</v>
      </c>
      <c r="P644" s="76">
        <f t="shared" si="70"/>
        <v>0.437724</v>
      </c>
      <c r="Q644">
        <f t="shared" ref="Q644:Q707" si="71">Q643</f>
        <v>2023</v>
      </c>
      <c r="R644" t="str">
        <f>IFERROR(VLOOKUP(G644,'Importer Name'!A:B, 2, FALSE), "")</f>
        <v>INT SPECIALTY</v>
      </c>
      <c r="S644" t="str">
        <f>IFERROR(VLOOKUP(H644,'Supplier name '!A:B, 2, FALSE), "")</f>
        <v>ASHLAND SPEC</v>
      </c>
    </row>
    <row r="645" spans="1:19">
      <c r="A645" s="17" t="s">
        <v>172</v>
      </c>
      <c r="B645" s="154">
        <v>2.8</v>
      </c>
      <c r="C645" s="155" t="s">
        <v>7</v>
      </c>
      <c r="D645" s="309" t="s">
        <v>409</v>
      </c>
      <c r="E645" s="156">
        <v>3.1142859999999999</v>
      </c>
      <c r="F645" s="154" t="s">
        <v>1718</v>
      </c>
      <c r="G645" s="17" t="s">
        <v>82</v>
      </c>
      <c r="H645" s="17" t="s">
        <v>348</v>
      </c>
      <c r="I645" s="30" t="str">
        <f t="shared" si="66"/>
        <v>Mar</v>
      </c>
      <c r="J645" s="74">
        <f>IF(F645="USD", E645, E645 * IFERROR(VLOOKUP(F645, EXCHANGE_RATE!A:B, 2, FALSE), "Currency not found"))</f>
        <v>3.3322860200000002</v>
      </c>
      <c r="K645" s="74">
        <f t="shared" si="68"/>
        <v>3.34</v>
      </c>
      <c r="L645" s="14">
        <f>IF(C645="MTS", B645, B645 * IFERROR(VLOOKUP(C645, 'QTY_CONVERSIONS '!A:B, 2, FALSE), "Units not found"))</f>
        <v>2.8E-3</v>
      </c>
      <c r="M645" s="75">
        <f t="shared" si="67"/>
        <v>9.3519999999999985</v>
      </c>
      <c r="N645" t="str">
        <f>IFERROR(VLOOKUP(D645, Product_Category!A:B, 2, FALSE), "Uncategorized")</f>
        <v>CMC</v>
      </c>
      <c r="O645" s="76">
        <f t="shared" si="69"/>
        <v>3.34</v>
      </c>
      <c r="P645" s="76">
        <f t="shared" si="70"/>
        <v>9.3519999999999992E-3</v>
      </c>
      <c r="Q645">
        <f t="shared" si="71"/>
        <v>2023</v>
      </c>
      <c r="R645" t="str">
        <f>IFERROR(VLOOKUP(G645,'Importer Name'!A:B, 2, FALSE), "")</f>
        <v>INT SPECIALTY</v>
      </c>
      <c r="S645" t="str">
        <f>IFERROR(VLOOKUP(H645,'Supplier name '!A:B, 2, FALSE), "")</f>
        <v>CHEMICAL MARKET</v>
      </c>
    </row>
    <row r="646" spans="1:19">
      <c r="A646" s="17" t="s">
        <v>172</v>
      </c>
      <c r="B646" s="154">
        <v>1</v>
      </c>
      <c r="C646" s="155" t="s">
        <v>7</v>
      </c>
      <c r="D646" s="309" t="s">
        <v>410</v>
      </c>
      <c r="E646" s="156">
        <v>9.92</v>
      </c>
      <c r="F646" s="154" t="s">
        <v>9</v>
      </c>
      <c r="G646" s="17" t="s">
        <v>82</v>
      </c>
      <c r="H646" s="17" t="s">
        <v>348</v>
      </c>
      <c r="I646" s="30" t="str">
        <f t="shared" si="66"/>
        <v>Mar</v>
      </c>
      <c r="J646" s="74">
        <f>IF(F646="USD", E646, E646 * IFERROR(VLOOKUP(F646, EXCHANGE_RATE!A:B, 2, FALSE), "Currency not found"))</f>
        <v>9.92</v>
      </c>
      <c r="K646" s="74">
        <f t="shared" si="68"/>
        <v>9.92</v>
      </c>
      <c r="L646" s="14">
        <f>IF(C646="MTS", B646, B646 * IFERROR(VLOOKUP(C646, 'QTY_CONVERSIONS '!A:B, 2, FALSE), "Units not found"))</f>
        <v>1E-3</v>
      </c>
      <c r="M646" s="75">
        <f t="shared" si="67"/>
        <v>9.92</v>
      </c>
      <c r="N646" t="str">
        <f>IFERROR(VLOOKUP(D646, Product_Category!A:B, 2, FALSE), "Uncategorized")</f>
        <v>CMC</v>
      </c>
      <c r="O646" s="76">
        <f t="shared" si="69"/>
        <v>9.92</v>
      </c>
      <c r="P646" s="76">
        <f t="shared" si="70"/>
        <v>9.92E-3</v>
      </c>
      <c r="Q646">
        <f t="shared" si="71"/>
        <v>2023</v>
      </c>
      <c r="R646" t="str">
        <f>IFERROR(VLOOKUP(G646,'Importer Name'!A:B, 2, FALSE), "")</f>
        <v>INT SPECIALTY</v>
      </c>
      <c r="S646" t="str">
        <f>IFERROR(VLOOKUP(H646,'Supplier name '!A:B, 2, FALSE), "")</f>
        <v>CHEMICAL MARKET</v>
      </c>
    </row>
    <row r="647" spans="1:19">
      <c r="A647" s="17" t="s">
        <v>172</v>
      </c>
      <c r="B647" s="154">
        <v>1</v>
      </c>
      <c r="C647" s="155" t="s">
        <v>7</v>
      </c>
      <c r="D647" s="309" t="s">
        <v>410</v>
      </c>
      <c r="E647" s="156">
        <v>4.96</v>
      </c>
      <c r="F647" s="154" t="s">
        <v>9</v>
      </c>
      <c r="G647" s="17" t="s">
        <v>82</v>
      </c>
      <c r="H647" s="17" t="s">
        <v>348</v>
      </c>
      <c r="I647" s="30" t="str">
        <f t="shared" si="66"/>
        <v>Mar</v>
      </c>
      <c r="J647" s="74">
        <f>IF(F647="USD", E647, E647 * IFERROR(VLOOKUP(F647, EXCHANGE_RATE!A:B, 2, FALSE), "Currency not found"))</f>
        <v>4.96</v>
      </c>
      <c r="K647" s="74">
        <f t="shared" si="68"/>
        <v>4.96</v>
      </c>
      <c r="L647" s="14">
        <f>IF(C647="MTS", B647, B647 * IFERROR(VLOOKUP(C647, 'QTY_CONVERSIONS '!A:B, 2, FALSE), "Units not found"))</f>
        <v>1E-3</v>
      </c>
      <c r="M647" s="75">
        <f t="shared" si="67"/>
        <v>4.96</v>
      </c>
      <c r="N647" t="str">
        <f>IFERROR(VLOOKUP(D647, Product_Category!A:B, 2, FALSE), "Uncategorized")</f>
        <v>CMC</v>
      </c>
      <c r="O647" s="76">
        <f t="shared" si="69"/>
        <v>4.96</v>
      </c>
      <c r="P647" s="76">
        <f t="shared" si="70"/>
        <v>4.96E-3</v>
      </c>
      <c r="Q647">
        <f t="shared" si="71"/>
        <v>2023</v>
      </c>
      <c r="R647" t="str">
        <f>IFERROR(VLOOKUP(G647,'Importer Name'!A:B, 2, FALSE), "")</f>
        <v>INT SPECIALTY</v>
      </c>
      <c r="S647" t="str">
        <f>IFERROR(VLOOKUP(H647,'Supplier name '!A:B, 2, FALSE), "")</f>
        <v>CHEMICAL MARKET</v>
      </c>
    </row>
    <row r="648" spans="1:19">
      <c r="A648" s="17" t="s">
        <v>172</v>
      </c>
      <c r="B648" s="154">
        <v>1</v>
      </c>
      <c r="C648" s="155" t="s">
        <v>7</v>
      </c>
      <c r="D648" s="309" t="s">
        <v>410</v>
      </c>
      <c r="E648" s="156">
        <v>4.96</v>
      </c>
      <c r="F648" s="154" t="s">
        <v>9</v>
      </c>
      <c r="G648" s="17" t="s">
        <v>82</v>
      </c>
      <c r="H648" s="17" t="s">
        <v>348</v>
      </c>
      <c r="I648" s="30" t="str">
        <f t="shared" si="66"/>
        <v>Mar</v>
      </c>
      <c r="J648" s="74">
        <f>IF(F648="USD", E648, E648 * IFERROR(VLOOKUP(F648, EXCHANGE_RATE!A:B, 2, FALSE), "Currency not found"))</f>
        <v>4.96</v>
      </c>
      <c r="K648" s="74">
        <f t="shared" si="68"/>
        <v>4.96</v>
      </c>
      <c r="L648" s="14">
        <f>IF(C648="MTS", B648, B648 * IFERROR(VLOOKUP(C648, 'QTY_CONVERSIONS '!A:B, 2, FALSE), "Units not found"))</f>
        <v>1E-3</v>
      </c>
      <c r="M648" s="75">
        <f t="shared" si="67"/>
        <v>4.96</v>
      </c>
      <c r="N648" t="str">
        <f>IFERROR(VLOOKUP(D648, Product_Category!A:B, 2, FALSE), "Uncategorized")</f>
        <v>CMC</v>
      </c>
      <c r="O648" s="76">
        <f t="shared" si="69"/>
        <v>4.96</v>
      </c>
      <c r="P648" s="76">
        <f t="shared" si="70"/>
        <v>4.96E-3</v>
      </c>
      <c r="Q648">
        <f t="shared" si="71"/>
        <v>2023</v>
      </c>
      <c r="R648" t="str">
        <f>IFERROR(VLOOKUP(G648,'Importer Name'!A:B, 2, FALSE), "")</f>
        <v>INT SPECIALTY</v>
      </c>
      <c r="S648" t="str">
        <f>IFERROR(VLOOKUP(H648,'Supplier name '!A:B, 2, FALSE), "")</f>
        <v>CHEMICAL MARKET</v>
      </c>
    </row>
    <row r="649" spans="1:19">
      <c r="A649" s="17" t="s">
        <v>172</v>
      </c>
      <c r="B649" s="154">
        <v>2000</v>
      </c>
      <c r="C649" s="155" t="s">
        <v>7</v>
      </c>
      <c r="D649" s="309" t="s">
        <v>411</v>
      </c>
      <c r="E649" s="156">
        <v>15.5</v>
      </c>
      <c r="F649" s="154" t="s">
        <v>9</v>
      </c>
      <c r="G649" s="17" t="s">
        <v>69</v>
      </c>
      <c r="H649" s="17" t="s">
        <v>110</v>
      </c>
      <c r="I649" s="30" t="str">
        <f t="shared" si="66"/>
        <v>Mar</v>
      </c>
      <c r="J649" s="74">
        <f>IF(F649="USD", E649, E649 * IFERROR(VLOOKUP(F649, EXCHANGE_RATE!A:B, 2, FALSE), "Currency not found"))</f>
        <v>15.5</v>
      </c>
      <c r="K649" s="74">
        <f t="shared" si="68"/>
        <v>15.5</v>
      </c>
      <c r="L649" s="14">
        <f>IF(C649="MTS", B649, B649 * IFERROR(VLOOKUP(C649, 'QTY_CONVERSIONS '!A:B, 2, FALSE), "Units not found"))</f>
        <v>2</v>
      </c>
      <c r="M649" s="75">
        <f t="shared" si="67"/>
        <v>31000</v>
      </c>
      <c r="N649" t="str">
        <f>IFERROR(VLOOKUP(D649, Product_Category!A:B, 2, FALSE), "Uncategorized")</f>
        <v>CMC</v>
      </c>
      <c r="O649" s="76">
        <f t="shared" si="69"/>
        <v>15.5</v>
      </c>
      <c r="P649" s="76">
        <f t="shared" si="70"/>
        <v>31</v>
      </c>
      <c r="Q649">
        <f t="shared" si="71"/>
        <v>2023</v>
      </c>
      <c r="R649" t="str">
        <f>IFERROR(VLOOKUP(G649,'Importer Name'!A:B, 2, FALSE), "")</f>
        <v>SIGNET EXCIPIENTS</v>
      </c>
      <c r="S649" t="str">
        <f>IFERROR(VLOOKUP(H649,'Supplier name '!A:B, 2, FALSE), "")</f>
        <v>DUPONT NUTRITION</v>
      </c>
    </row>
    <row r="650" spans="1:19">
      <c r="A650" s="17" t="s">
        <v>172</v>
      </c>
      <c r="B650" s="154">
        <v>2000</v>
      </c>
      <c r="C650" s="155" t="s">
        <v>7</v>
      </c>
      <c r="D650" s="309" t="s">
        <v>412</v>
      </c>
      <c r="E650" s="156">
        <v>15.5</v>
      </c>
      <c r="F650" s="154" t="s">
        <v>9</v>
      </c>
      <c r="G650" s="17" t="s">
        <v>69</v>
      </c>
      <c r="H650" s="17" t="s">
        <v>110</v>
      </c>
      <c r="I650" s="30" t="str">
        <f t="shared" si="66"/>
        <v>Mar</v>
      </c>
      <c r="J650" s="74">
        <f>IF(F650="USD", E650, E650 * IFERROR(VLOOKUP(F650, EXCHANGE_RATE!A:B, 2, FALSE), "Currency not found"))</f>
        <v>15.5</v>
      </c>
      <c r="K650" s="74">
        <f t="shared" si="68"/>
        <v>15.5</v>
      </c>
      <c r="L650" s="14">
        <f>IF(C650="MTS", B650, B650 * IFERROR(VLOOKUP(C650, 'QTY_CONVERSIONS '!A:B, 2, FALSE), "Units not found"))</f>
        <v>2</v>
      </c>
      <c r="M650" s="75">
        <f t="shared" si="67"/>
        <v>31000</v>
      </c>
      <c r="N650" t="str">
        <f>IFERROR(VLOOKUP(D650, Product_Category!A:B, 2, FALSE), "Uncategorized")</f>
        <v>CMC</v>
      </c>
      <c r="O650" s="76">
        <f t="shared" si="69"/>
        <v>15.5</v>
      </c>
      <c r="P650" s="76">
        <f t="shared" si="70"/>
        <v>31</v>
      </c>
      <c r="Q650">
        <f t="shared" si="71"/>
        <v>2023</v>
      </c>
      <c r="R650" t="str">
        <f>IFERROR(VLOOKUP(G650,'Importer Name'!A:B, 2, FALSE), "")</f>
        <v>SIGNET EXCIPIENTS</v>
      </c>
      <c r="S650" t="str">
        <f>IFERROR(VLOOKUP(H650,'Supplier name '!A:B, 2, FALSE), "")</f>
        <v>DUPONT NUTRITION</v>
      </c>
    </row>
    <row r="651" spans="1:19">
      <c r="A651" s="17" t="s">
        <v>172</v>
      </c>
      <c r="B651" s="154">
        <v>0.5</v>
      </c>
      <c r="C651" s="155" t="s">
        <v>7</v>
      </c>
      <c r="D651" s="309" t="s">
        <v>413</v>
      </c>
      <c r="E651" s="156">
        <v>13.1</v>
      </c>
      <c r="F651" s="154" t="s">
        <v>9</v>
      </c>
      <c r="G651" s="17" t="s">
        <v>69</v>
      </c>
      <c r="H651" s="17" t="s">
        <v>110</v>
      </c>
      <c r="I651" s="30" t="str">
        <f t="shared" si="66"/>
        <v>Mar</v>
      </c>
      <c r="J651" s="74">
        <f>IF(F651="USD", E651, E651 * IFERROR(VLOOKUP(F651, EXCHANGE_RATE!A:B, 2, FALSE), "Currency not found"))</f>
        <v>13.1</v>
      </c>
      <c r="K651" s="74">
        <f t="shared" si="68"/>
        <v>13.1</v>
      </c>
      <c r="L651" s="14">
        <f>IF(C651="MTS", B651, B651 * IFERROR(VLOOKUP(C651, 'QTY_CONVERSIONS '!A:B, 2, FALSE), "Units not found"))</f>
        <v>5.0000000000000001E-4</v>
      </c>
      <c r="M651" s="75">
        <f t="shared" si="67"/>
        <v>6.55</v>
      </c>
      <c r="N651" t="str">
        <f>IFERROR(VLOOKUP(D651, Product_Category!A:B, 2, FALSE), "Uncategorized")</f>
        <v>MCC</v>
      </c>
      <c r="O651" s="76">
        <f t="shared" si="69"/>
        <v>13.1</v>
      </c>
      <c r="P651" s="76">
        <f t="shared" si="70"/>
        <v>6.5500000000000003E-3</v>
      </c>
      <c r="Q651">
        <f t="shared" si="71"/>
        <v>2023</v>
      </c>
      <c r="R651" t="str">
        <f>IFERROR(VLOOKUP(G651,'Importer Name'!A:B, 2, FALSE), "")</f>
        <v>SIGNET EXCIPIENTS</v>
      </c>
      <c r="S651" t="str">
        <f>IFERROR(VLOOKUP(H651,'Supplier name '!A:B, 2, FALSE), "")</f>
        <v>DUPONT NUTRITION</v>
      </c>
    </row>
    <row r="652" spans="1:19">
      <c r="A652" s="17" t="s">
        <v>172</v>
      </c>
      <c r="B652" s="154">
        <v>0.31</v>
      </c>
      <c r="C652" s="155" t="s">
        <v>7</v>
      </c>
      <c r="D652" s="309" t="s">
        <v>414</v>
      </c>
      <c r="E652" s="156">
        <v>9.1</v>
      </c>
      <c r="F652" s="154" t="s">
        <v>9</v>
      </c>
      <c r="G652" s="17" t="s">
        <v>415</v>
      </c>
      <c r="H652" s="17" t="s">
        <v>416</v>
      </c>
      <c r="I652" s="30" t="str">
        <f t="shared" si="66"/>
        <v>Mar</v>
      </c>
      <c r="J652" s="74">
        <f>IF(F652="USD", E652, E652 * IFERROR(VLOOKUP(F652, EXCHANGE_RATE!A:B, 2, FALSE), "Currency not found"))</f>
        <v>9.1</v>
      </c>
      <c r="K652" s="74">
        <f t="shared" si="68"/>
        <v>9.1</v>
      </c>
      <c r="L652" s="14">
        <f>IF(C652="MTS", B652, B652 * IFERROR(VLOOKUP(C652, 'QTY_CONVERSIONS '!A:B, 2, FALSE), "Units not found"))</f>
        <v>3.1E-4</v>
      </c>
      <c r="M652" s="75">
        <f t="shared" si="67"/>
        <v>2.8209999999999997</v>
      </c>
      <c r="N652" t="str">
        <f>IFERROR(VLOOKUP(D652, Product_Category!A:B, 2, FALSE), "Uncategorized")</f>
        <v>CMC</v>
      </c>
      <c r="O652" s="76">
        <f t="shared" si="69"/>
        <v>9.1</v>
      </c>
      <c r="P652" s="76">
        <f t="shared" si="70"/>
        <v>2.8209999999999997E-3</v>
      </c>
      <c r="Q652">
        <f t="shared" si="71"/>
        <v>2023</v>
      </c>
      <c r="R652" t="str">
        <f>IFERROR(VLOOKUP(G652,'Importer Name'!A:B, 2, FALSE), "")</f>
        <v>ENEM NOSTRUM</v>
      </c>
      <c r="S652" t="str">
        <f>IFERROR(VLOOKUP(H652,'Supplier name '!A:B, 2, FALSE), "")</f>
        <v>NOSTRUM LAB</v>
      </c>
    </row>
    <row r="653" spans="1:19">
      <c r="A653" s="17" t="s">
        <v>172</v>
      </c>
      <c r="B653" s="154">
        <v>30000</v>
      </c>
      <c r="C653" s="155" t="s">
        <v>1712</v>
      </c>
      <c r="D653" s="309" t="s">
        <v>417</v>
      </c>
      <c r="E653" s="156">
        <v>1.6</v>
      </c>
      <c r="F653" s="154" t="s">
        <v>1730</v>
      </c>
      <c r="G653" s="17" t="s">
        <v>306</v>
      </c>
      <c r="H653" s="17" t="s">
        <v>306</v>
      </c>
      <c r="I653" s="30" t="str">
        <f t="shared" si="66"/>
        <v>Mar</v>
      </c>
      <c r="J653" s="74">
        <f>IF(F653="USD", E653, E653 * IFERROR(VLOOKUP(F653, EXCHANGE_RATE!A:B, 2, FALSE), "Currency not found"))</f>
        <v>1.9200000000000002E-2</v>
      </c>
      <c r="K653" s="74">
        <f t="shared" si="68"/>
        <v>0.02</v>
      </c>
      <c r="L653" s="14">
        <f>IF(C653="MTS", B653, B653 * IFERROR(VLOOKUP(C653, 'QTY_CONVERSIONS '!A:B, 2, FALSE), "Units not found"))</f>
        <v>0.03</v>
      </c>
      <c r="M653" s="75">
        <f t="shared" si="67"/>
        <v>600</v>
      </c>
      <c r="N653" t="str">
        <f>IFERROR(VLOOKUP(D653, Product_Category!A:B, 2, FALSE), "Uncategorized")</f>
        <v>CMC</v>
      </c>
      <c r="O653" s="76">
        <f t="shared" si="69"/>
        <v>0.02</v>
      </c>
      <c r="P653" s="76">
        <f t="shared" si="70"/>
        <v>5.9999999999999995E-4</v>
      </c>
      <c r="Q653">
        <f t="shared" si="71"/>
        <v>2023</v>
      </c>
      <c r="R653" t="str">
        <f>IFERROR(VLOOKUP(G653,'Importer Name'!A:B, 2, FALSE), "")</f>
        <v>SIGMA ALDRICH</v>
      </c>
      <c r="S653" t="str">
        <f>IFERROR(VLOOKUP(H653,'Supplier name '!A:B, 2, FALSE), "")</f>
        <v>SIGMA ALDRICH</v>
      </c>
    </row>
    <row r="654" spans="1:19">
      <c r="A654" s="16" t="s">
        <v>172</v>
      </c>
      <c r="B654" s="151">
        <v>30000</v>
      </c>
      <c r="C654" s="152" t="s">
        <v>1712</v>
      </c>
      <c r="D654" s="308" t="s">
        <v>418</v>
      </c>
      <c r="E654" s="153">
        <v>1.6</v>
      </c>
      <c r="F654" s="151" t="s">
        <v>1730</v>
      </c>
      <c r="G654" s="16" t="s">
        <v>306</v>
      </c>
      <c r="H654" s="16" t="s">
        <v>306</v>
      </c>
      <c r="I654" s="30" t="str">
        <f t="shared" si="66"/>
        <v>Mar</v>
      </c>
      <c r="J654" s="74">
        <f>IF(F654="USD", E654, E654 * IFERROR(VLOOKUP(F654, EXCHANGE_RATE!A:B, 2, FALSE), "Currency not found"))</f>
        <v>1.9200000000000002E-2</v>
      </c>
      <c r="K654" s="74">
        <f t="shared" si="68"/>
        <v>0.02</v>
      </c>
      <c r="L654" s="14">
        <f>IF(C654="MTS", B654, B654 * IFERROR(VLOOKUP(C654, 'QTY_CONVERSIONS '!A:B, 2, FALSE), "Units not found"))</f>
        <v>0.03</v>
      </c>
      <c r="M654" s="75">
        <f t="shared" si="67"/>
        <v>600</v>
      </c>
      <c r="N654" t="str">
        <f>IFERROR(VLOOKUP(D654, Product_Category!A:B, 2, FALSE), "Uncategorized")</f>
        <v>CMC</v>
      </c>
      <c r="O654" s="76">
        <f t="shared" si="69"/>
        <v>0.02</v>
      </c>
      <c r="P654" s="76">
        <f t="shared" si="70"/>
        <v>5.9999999999999995E-4</v>
      </c>
      <c r="Q654">
        <f t="shared" si="71"/>
        <v>2023</v>
      </c>
      <c r="R654" t="str">
        <f>IFERROR(VLOOKUP(G654,'Importer Name'!A:B, 2, FALSE), "")</f>
        <v>SIGMA ALDRICH</v>
      </c>
      <c r="S654" t="str">
        <f>IFERROR(VLOOKUP(H654,'Supplier name '!A:B, 2, FALSE), "")</f>
        <v>SIGMA ALDRICH</v>
      </c>
    </row>
    <row r="655" spans="1:19">
      <c r="A655" s="81" t="s">
        <v>419</v>
      </c>
      <c r="B655" s="82">
        <v>100</v>
      </c>
      <c r="C655" s="83" t="s">
        <v>7</v>
      </c>
      <c r="D655" s="114" t="s">
        <v>420</v>
      </c>
      <c r="E655" s="26">
        <v>5.4</v>
      </c>
      <c r="F655" s="83" t="s">
        <v>1718</v>
      </c>
      <c r="G655" s="81" t="s">
        <v>421</v>
      </c>
      <c r="H655" s="84" t="s">
        <v>422</v>
      </c>
      <c r="I655" s="79" t="s">
        <v>2563</v>
      </c>
      <c r="J655" s="74">
        <f>IF(F655="USD",E655,E655*IFERROR(VLOOKUP(F655,EXCHANGE_RATE!A:B,2,FALSE),"Currency not found"))</f>
        <v>5.7780000000000005</v>
      </c>
      <c r="K655" s="74">
        <f t="shared" si="68"/>
        <v>5.7799999999999994</v>
      </c>
      <c r="L655" s="14">
        <f>IF(C655="MTS", B655, B655 * IFERROR(VLOOKUP(C655, 'QTY_CONVERSIONS '!A:B, 2, FALSE), "Units not found"))</f>
        <v>0.1</v>
      </c>
      <c r="M655" s="75">
        <f t="shared" si="67"/>
        <v>577.99999999999989</v>
      </c>
      <c r="N655" t="str">
        <f>IFERROR(VLOOKUP(D655, Product_Category!A:B, 2, FALSE), "Uncategorized")</f>
        <v>CMC</v>
      </c>
      <c r="O655" s="76">
        <f t="shared" si="69"/>
        <v>5.7799999999999994</v>
      </c>
      <c r="P655" s="76">
        <f t="shared" si="70"/>
        <v>0.57799999999999996</v>
      </c>
      <c r="Q655">
        <f t="shared" si="71"/>
        <v>2023</v>
      </c>
      <c r="R655" t="str">
        <f>IFERROR(VLOOKUP(G655,'Importer Name'!A:B, 2, FALSE), "")</f>
        <v>PURATOS FOOD</v>
      </c>
      <c r="S655" t="str">
        <f>IFERROR(VLOOKUP(H655,'Supplier name '!A:B, 2, FALSE), "")</f>
        <v xml:space="preserve">PURATOS N.V. </v>
      </c>
    </row>
    <row r="656" spans="1:19">
      <c r="A656" s="77" t="s">
        <v>423</v>
      </c>
      <c r="B656" s="85">
        <v>12000</v>
      </c>
      <c r="C656" s="83" t="s">
        <v>7</v>
      </c>
      <c r="D656" s="103" t="s">
        <v>190</v>
      </c>
      <c r="E656" s="27">
        <v>9</v>
      </c>
      <c r="F656" s="83" t="s">
        <v>1718</v>
      </c>
      <c r="G656" s="77" t="s">
        <v>185</v>
      </c>
      <c r="H656" s="78" t="s">
        <v>15</v>
      </c>
      <c r="I656" s="79" t="str">
        <f>I655</f>
        <v>Apr</v>
      </c>
      <c r="J656" s="74">
        <f>IF(F656="USD", E656, E656 * IFERROR(VLOOKUP(F656, EXCHANGE_RATE!A:B, 2, FALSE), "Currency not found"))</f>
        <v>9.6300000000000008</v>
      </c>
      <c r="K656" s="74">
        <f t="shared" si="68"/>
        <v>9.6300000000000008</v>
      </c>
      <c r="L656" s="14">
        <f>IF(C656="MTS", B656, B656 * IFERROR(VLOOKUP(C656, 'QTY_CONVERSIONS '!A:B, 2, FALSE), "Units not found"))</f>
        <v>12</v>
      </c>
      <c r="M656" s="75">
        <f t="shared" si="67"/>
        <v>115560.00000000001</v>
      </c>
      <c r="N656" t="str">
        <f>IFERROR(VLOOKUP(D656, Product_Category!A:B, 2, FALSE), "Uncategorized")</f>
        <v>CROSCARMELLOSE SODIUM</v>
      </c>
      <c r="O656" s="76">
        <f t="shared" si="69"/>
        <v>9.6300000000000008</v>
      </c>
      <c r="P656" s="76">
        <f t="shared" si="70"/>
        <v>115.56</v>
      </c>
      <c r="Q656">
        <f t="shared" si="71"/>
        <v>2023</v>
      </c>
      <c r="R656" t="str">
        <f>IFERROR(VLOOKUP(G656,'Importer Name'!A:B, 2, FALSE), "")</f>
        <v>AZELIS INDIA</v>
      </c>
      <c r="S656" t="str">
        <f>IFERROR(VLOOKUP(H656,'Supplier name '!A:B, 2, FALSE), "")</f>
        <v>ITACEL FARMO</v>
      </c>
    </row>
    <row r="657" spans="1:19">
      <c r="A657" s="72" t="s">
        <v>423</v>
      </c>
      <c r="B657" s="86">
        <v>2400</v>
      </c>
      <c r="C657" s="83" t="s">
        <v>7</v>
      </c>
      <c r="D657" s="107" t="s">
        <v>424</v>
      </c>
      <c r="E657" s="28">
        <v>7.2</v>
      </c>
      <c r="F657" s="83" t="s">
        <v>1718</v>
      </c>
      <c r="G657" s="72" t="s">
        <v>185</v>
      </c>
      <c r="H657" s="80" t="s">
        <v>15</v>
      </c>
      <c r="I657" s="79" t="str">
        <f t="shared" ref="I657:I720" si="72">I656</f>
        <v>Apr</v>
      </c>
      <c r="J657" s="74">
        <f>IF(F657="USD", E657, E657 * IFERROR(VLOOKUP(F657, EXCHANGE_RATE!A:B, 2, FALSE), "Currency not found"))</f>
        <v>7.7040000000000006</v>
      </c>
      <c r="K657" s="74">
        <f t="shared" si="68"/>
        <v>7.71</v>
      </c>
      <c r="L657" s="14">
        <f>IF(C657="MTS", B657, B657 * IFERROR(VLOOKUP(C657, 'QTY_CONVERSIONS '!A:B, 2, FALSE), "Units not found"))</f>
        <v>2.4</v>
      </c>
      <c r="M657" s="75">
        <f t="shared" si="67"/>
        <v>18504</v>
      </c>
      <c r="N657" t="str">
        <f>IFERROR(VLOOKUP(D657, Product_Category!A:B, 2, FALSE), "Uncategorized")</f>
        <v>CROSCARMELLOSE SODIUM</v>
      </c>
      <c r="O657" s="76">
        <f t="shared" si="69"/>
        <v>7.71</v>
      </c>
      <c r="P657" s="76">
        <f t="shared" si="70"/>
        <v>18.503999999999998</v>
      </c>
      <c r="Q657">
        <f t="shared" si="71"/>
        <v>2023</v>
      </c>
      <c r="R657" t="str">
        <f>IFERROR(VLOOKUP(G657,'Importer Name'!A:B, 2, FALSE), "")</f>
        <v>AZELIS INDIA</v>
      </c>
      <c r="S657" t="str">
        <f>IFERROR(VLOOKUP(H657,'Supplier name '!A:B, 2, FALSE), "")</f>
        <v>ITACEL FARMO</v>
      </c>
    </row>
    <row r="658" spans="1:19">
      <c r="A658" s="77" t="s">
        <v>425</v>
      </c>
      <c r="B658" s="85">
        <v>18000</v>
      </c>
      <c r="C658" s="83" t="s">
        <v>7</v>
      </c>
      <c r="D658" s="103" t="s">
        <v>19</v>
      </c>
      <c r="E658" s="27">
        <v>3.4</v>
      </c>
      <c r="F658" s="83" t="s">
        <v>9</v>
      </c>
      <c r="G658" s="77" t="s">
        <v>20</v>
      </c>
      <c r="H658" s="78" t="s">
        <v>426</v>
      </c>
      <c r="I658" s="79" t="str">
        <f t="shared" si="72"/>
        <v>Apr</v>
      </c>
      <c r="J658" s="74">
        <f>IF(F658="USD", E658, E658 * IFERROR(VLOOKUP(F658, EXCHANGE_RATE!A:B, 2, FALSE), "Currency not found"))</f>
        <v>3.4</v>
      </c>
      <c r="K658" s="74">
        <f t="shared" si="68"/>
        <v>3.4</v>
      </c>
      <c r="L658" s="14">
        <f>IF(C658="MTS", B658, B658 * IFERROR(VLOOKUP(C658, 'QTY_CONVERSIONS '!A:B, 2, FALSE), "Units not found"))</f>
        <v>18</v>
      </c>
      <c r="M658" s="75">
        <f t="shared" si="67"/>
        <v>61200</v>
      </c>
      <c r="N658" t="str">
        <f>IFERROR(VLOOKUP(D658, Product_Category!A:B, 2, FALSE), "Uncategorized")</f>
        <v>CMC</v>
      </c>
      <c r="O658" s="76">
        <f t="shared" si="69"/>
        <v>3.4</v>
      </c>
      <c r="P658" s="76">
        <f t="shared" si="70"/>
        <v>61.199999999999996</v>
      </c>
      <c r="Q658">
        <f t="shared" si="71"/>
        <v>2023</v>
      </c>
      <c r="R658" t="str">
        <f>IFERROR(VLOOKUP(G658,'Importer Name'!A:B, 2, FALSE), "")</f>
        <v>Nipra Hydro</v>
      </c>
      <c r="S658" t="str">
        <f>IFERROR(VLOOKUP(H658,'Supplier name '!A:B, 2, FALSE), "")</f>
        <v xml:space="preserve">ANQIU EAGLE </v>
      </c>
    </row>
    <row r="659" spans="1:19">
      <c r="A659" s="77" t="s">
        <v>425</v>
      </c>
      <c r="B659" s="85">
        <v>19003</v>
      </c>
      <c r="C659" s="83" t="s">
        <v>7</v>
      </c>
      <c r="D659" s="103" t="s">
        <v>19</v>
      </c>
      <c r="E659" s="27">
        <v>2.7</v>
      </c>
      <c r="F659" s="83" t="s">
        <v>9</v>
      </c>
      <c r="G659" s="77" t="s">
        <v>319</v>
      </c>
      <c r="H659" s="78" t="s">
        <v>426</v>
      </c>
      <c r="I659" s="79" t="str">
        <f t="shared" si="72"/>
        <v>Apr</v>
      </c>
      <c r="J659" s="74">
        <f>IF(F659="USD", E659, E659 * IFERROR(VLOOKUP(F659, EXCHANGE_RATE!A:B, 2, FALSE), "Currency not found"))</f>
        <v>2.7</v>
      </c>
      <c r="K659" s="74">
        <f t="shared" si="68"/>
        <v>2.7</v>
      </c>
      <c r="L659" s="14">
        <f>IF(C659="MTS", B659, B659 * IFERROR(VLOOKUP(C659, 'QTY_CONVERSIONS '!A:B, 2, FALSE), "Units not found"))</f>
        <v>19.003</v>
      </c>
      <c r="M659" s="75">
        <f t="shared" si="67"/>
        <v>51308.100000000006</v>
      </c>
      <c r="N659" t="str">
        <f>IFERROR(VLOOKUP(D659, Product_Category!A:B, 2, FALSE), "Uncategorized")</f>
        <v>CMC</v>
      </c>
      <c r="O659" s="76">
        <f t="shared" si="69"/>
        <v>2.7</v>
      </c>
      <c r="P659" s="76">
        <f t="shared" si="70"/>
        <v>51.308100000000003</v>
      </c>
      <c r="Q659">
        <f t="shared" si="71"/>
        <v>2023</v>
      </c>
      <c r="R659" t="str">
        <f>IFERROR(VLOOKUP(G659,'Importer Name'!A:B, 2, FALSE), "")</f>
        <v>VASA PHARMA</v>
      </c>
      <c r="S659" t="str">
        <f>IFERROR(VLOOKUP(H659,'Supplier name '!A:B, 2, FALSE), "")</f>
        <v xml:space="preserve">ANQIU EAGLE </v>
      </c>
    </row>
    <row r="660" spans="1:19">
      <c r="A660" s="77" t="s">
        <v>425</v>
      </c>
      <c r="B660" s="85">
        <v>16997</v>
      </c>
      <c r="C660" s="83" t="s">
        <v>7</v>
      </c>
      <c r="D660" s="103" t="s">
        <v>19</v>
      </c>
      <c r="E660" s="27">
        <v>2.7</v>
      </c>
      <c r="F660" s="83" t="s">
        <v>9</v>
      </c>
      <c r="G660" s="77" t="s">
        <v>319</v>
      </c>
      <c r="H660" s="78" t="s">
        <v>426</v>
      </c>
      <c r="I660" s="79" t="str">
        <f t="shared" si="72"/>
        <v>Apr</v>
      </c>
      <c r="J660" s="74">
        <f>IF(F660="USD", E660, E660 * IFERROR(VLOOKUP(F660, EXCHANGE_RATE!A:B, 2, FALSE), "Currency not found"))</f>
        <v>2.7</v>
      </c>
      <c r="K660" s="74">
        <f t="shared" si="68"/>
        <v>2.7</v>
      </c>
      <c r="L660" s="14">
        <f>IF(C660="MTS", B660, B660 * IFERROR(VLOOKUP(C660, 'QTY_CONVERSIONS '!A:B, 2, FALSE), "Units not found"))</f>
        <v>16.997</v>
      </c>
      <c r="M660" s="75">
        <f t="shared" si="67"/>
        <v>45891.9</v>
      </c>
      <c r="N660" t="str">
        <f>IFERROR(VLOOKUP(D660, Product_Category!A:B, 2, FALSE), "Uncategorized")</f>
        <v>CMC</v>
      </c>
      <c r="O660" s="76">
        <f t="shared" si="69"/>
        <v>2.7</v>
      </c>
      <c r="P660" s="76">
        <f t="shared" si="70"/>
        <v>45.8919</v>
      </c>
      <c r="Q660">
        <f t="shared" si="71"/>
        <v>2023</v>
      </c>
      <c r="R660" t="str">
        <f>IFERROR(VLOOKUP(G660,'Importer Name'!A:B, 2, FALSE), "")</f>
        <v>VASA PHARMA</v>
      </c>
      <c r="S660" t="str">
        <f>IFERROR(VLOOKUP(H660,'Supplier name '!A:B, 2, FALSE), "")</f>
        <v xml:space="preserve">ANQIU EAGLE </v>
      </c>
    </row>
    <row r="661" spans="1:19">
      <c r="A661" s="77" t="s">
        <v>425</v>
      </c>
      <c r="B661" s="85">
        <v>18000</v>
      </c>
      <c r="C661" s="83" t="s">
        <v>7</v>
      </c>
      <c r="D661" s="103" t="s">
        <v>23</v>
      </c>
      <c r="E661" s="27">
        <v>3.1</v>
      </c>
      <c r="F661" s="83" t="s">
        <v>9</v>
      </c>
      <c r="G661" s="77" t="s">
        <v>24</v>
      </c>
      <c r="H661" s="78" t="s">
        <v>426</v>
      </c>
      <c r="I661" s="79" t="str">
        <f t="shared" si="72"/>
        <v>Apr</v>
      </c>
      <c r="J661" s="74">
        <f>IF(F661="USD", E661, E661 * IFERROR(VLOOKUP(F661, EXCHANGE_RATE!A:B, 2, FALSE), "Currency not found"))</f>
        <v>3.1</v>
      </c>
      <c r="K661" s="74">
        <f t="shared" si="68"/>
        <v>3.1</v>
      </c>
      <c r="L661" s="14">
        <f>IF(C661="MTS", B661, B661 * IFERROR(VLOOKUP(C661, 'QTY_CONVERSIONS '!A:B, 2, FALSE), "Units not found"))</f>
        <v>18</v>
      </c>
      <c r="M661" s="75">
        <f t="shared" si="67"/>
        <v>55800</v>
      </c>
      <c r="N661" t="str">
        <f>IFERROR(VLOOKUP(D661, Product_Category!A:B, 2, FALSE), "Uncategorized")</f>
        <v>CMC</v>
      </c>
      <c r="O661" s="76">
        <f t="shared" si="69"/>
        <v>3.1</v>
      </c>
      <c r="P661" s="76">
        <f t="shared" si="70"/>
        <v>55.800000000000004</v>
      </c>
      <c r="Q661">
        <f t="shared" si="71"/>
        <v>2023</v>
      </c>
      <c r="R661" t="str">
        <f>IFERROR(VLOOKUP(G661,'Importer Name'!A:B, 2, FALSE), "")</f>
        <v>PERRY TRADING</v>
      </c>
      <c r="S661" t="str">
        <f>IFERROR(VLOOKUP(H661,'Supplier name '!A:B, 2, FALSE), "")</f>
        <v xml:space="preserve">ANQIU EAGLE </v>
      </c>
    </row>
    <row r="662" spans="1:19">
      <c r="A662" s="77" t="s">
        <v>425</v>
      </c>
      <c r="B662" s="85">
        <v>18000</v>
      </c>
      <c r="C662" s="83" t="s">
        <v>7</v>
      </c>
      <c r="D662" s="103" t="s">
        <v>19</v>
      </c>
      <c r="E662" s="27">
        <v>2.7</v>
      </c>
      <c r="F662" s="83" t="s">
        <v>9</v>
      </c>
      <c r="G662" s="77" t="s">
        <v>427</v>
      </c>
      <c r="H662" s="78" t="s">
        <v>426</v>
      </c>
      <c r="I662" s="79" t="str">
        <f t="shared" si="72"/>
        <v>Apr</v>
      </c>
      <c r="J662" s="74">
        <f>IF(F662="USD", E662, E662 * IFERROR(VLOOKUP(F662, EXCHANGE_RATE!A:B, 2, FALSE), "Currency not found"))</f>
        <v>2.7</v>
      </c>
      <c r="K662" s="74">
        <f t="shared" si="68"/>
        <v>2.7</v>
      </c>
      <c r="L662" s="14">
        <f>IF(C662="MTS", B662, B662 * IFERROR(VLOOKUP(C662, 'QTY_CONVERSIONS '!A:B, 2, FALSE), "Units not found"))</f>
        <v>18</v>
      </c>
      <c r="M662" s="75">
        <f t="shared" si="67"/>
        <v>48600</v>
      </c>
      <c r="N662" t="str">
        <f>IFERROR(VLOOKUP(D662, Product_Category!A:B, 2, FALSE), "Uncategorized")</f>
        <v>CMC</v>
      </c>
      <c r="O662" s="76">
        <f t="shared" si="69"/>
        <v>2.7</v>
      </c>
      <c r="P662" s="76">
        <f t="shared" si="70"/>
        <v>48.6</v>
      </c>
      <c r="Q662">
        <f t="shared" si="71"/>
        <v>2023</v>
      </c>
      <c r="R662" t="str">
        <f>IFERROR(VLOOKUP(G662,'Importer Name'!A:B, 2, FALSE), "")</f>
        <v xml:space="preserve">PRACHIN CHEMICAL </v>
      </c>
      <c r="S662" t="str">
        <f>IFERROR(VLOOKUP(H662,'Supplier name '!A:B, 2, FALSE), "")</f>
        <v xml:space="preserve">ANQIU EAGLE </v>
      </c>
    </row>
    <row r="663" spans="1:19">
      <c r="A663" s="77" t="s">
        <v>425</v>
      </c>
      <c r="B663" s="85">
        <v>18000</v>
      </c>
      <c r="C663" s="83" t="s">
        <v>7</v>
      </c>
      <c r="D663" s="103" t="s">
        <v>19</v>
      </c>
      <c r="E663" s="27">
        <v>3.2</v>
      </c>
      <c r="F663" s="83" t="s">
        <v>9</v>
      </c>
      <c r="G663" s="77" t="s">
        <v>428</v>
      </c>
      <c r="H663" s="78" t="s">
        <v>426</v>
      </c>
      <c r="I663" s="79" t="str">
        <f t="shared" si="72"/>
        <v>Apr</v>
      </c>
      <c r="J663" s="74">
        <f>IF(F663="USD", E663, E663 * IFERROR(VLOOKUP(F663, EXCHANGE_RATE!A:B, 2, FALSE), "Currency not found"))</f>
        <v>3.2</v>
      </c>
      <c r="K663" s="74">
        <f t="shared" si="68"/>
        <v>3.2</v>
      </c>
      <c r="L663" s="14">
        <f>IF(C663="MTS", B663, B663 * IFERROR(VLOOKUP(C663, 'QTY_CONVERSIONS '!A:B, 2, FALSE), "Units not found"))</f>
        <v>18</v>
      </c>
      <c r="M663" s="75">
        <f t="shared" si="67"/>
        <v>57600</v>
      </c>
      <c r="N663" t="str">
        <f>IFERROR(VLOOKUP(D663, Product_Category!A:B, 2, FALSE), "Uncategorized")</f>
        <v>CMC</v>
      </c>
      <c r="O663" s="76">
        <f t="shared" si="69"/>
        <v>3.2</v>
      </c>
      <c r="P663" s="76">
        <f t="shared" si="70"/>
        <v>57.6</v>
      </c>
      <c r="Q663">
        <f t="shared" si="71"/>
        <v>2023</v>
      </c>
      <c r="R663" t="str">
        <f>IFERROR(VLOOKUP(G663,'Importer Name'!A:B, 2, FALSE), "")</f>
        <v xml:space="preserve">KPL INT LIMITED </v>
      </c>
      <c r="S663" t="str">
        <f>IFERROR(VLOOKUP(H663,'Supplier name '!A:B, 2, FALSE), "")</f>
        <v xml:space="preserve">ANQIU EAGLE </v>
      </c>
    </row>
    <row r="664" spans="1:19">
      <c r="A664" s="77" t="s">
        <v>425</v>
      </c>
      <c r="B664" s="85">
        <v>1000</v>
      </c>
      <c r="C664" s="83" t="s">
        <v>7</v>
      </c>
      <c r="D664" s="103" t="s">
        <v>19</v>
      </c>
      <c r="E664" s="27">
        <v>3.3</v>
      </c>
      <c r="F664" s="83" t="s">
        <v>9</v>
      </c>
      <c r="G664" s="77" t="s">
        <v>26</v>
      </c>
      <c r="H664" s="78" t="s">
        <v>27</v>
      </c>
      <c r="I664" s="79" t="str">
        <f t="shared" si="72"/>
        <v>Apr</v>
      </c>
      <c r="J664" s="74">
        <f>IF(F664="USD", E664, E664 * IFERROR(VLOOKUP(F664, EXCHANGE_RATE!A:B, 2, FALSE), "Currency not found"))</f>
        <v>3.3</v>
      </c>
      <c r="K664" s="74">
        <f t="shared" si="68"/>
        <v>3.3</v>
      </c>
      <c r="L664" s="14">
        <f>IF(C664="MTS", B664, B664 * IFERROR(VLOOKUP(C664, 'QTY_CONVERSIONS '!A:B, 2, FALSE), "Units not found"))</f>
        <v>1</v>
      </c>
      <c r="M664" s="75">
        <f t="shared" si="67"/>
        <v>3300</v>
      </c>
      <c r="N664" t="str">
        <f>IFERROR(VLOOKUP(D664, Product_Category!A:B, 2, FALSE), "Uncategorized")</f>
        <v>CMC</v>
      </c>
      <c r="O664" s="76">
        <f t="shared" si="69"/>
        <v>3.3</v>
      </c>
      <c r="P664" s="76">
        <f t="shared" si="70"/>
        <v>3.3</v>
      </c>
      <c r="Q664">
        <f t="shared" si="71"/>
        <v>2023</v>
      </c>
      <c r="R664" t="str">
        <f>IFERROR(VLOOKUP(G664,'Importer Name'!A:B, 2, FALSE), "")</f>
        <v>INGREDION INDIA</v>
      </c>
      <c r="S664" t="str">
        <f>IFERROR(VLOOKUP(H664,'Supplier name '!A:B, 2, FALSE), "")</f>
        <v>CHANGSHU WEALTHY</v>
      </c>
    </row>
    <row r="665" spans="1:19">
      <c r="A665" s="77" t="s">
        <v>425</v>
      </c>
      <c r="B665" s="85">
        <v>1000</v>
      </c>
      <c r="C665" s="83" t="s">
        <v>7</v>
      </c>
      <c r="D665" s="103" t="s">
        <v>19</v>
      </c>
      <c r="E665" s="27">
        <v>3.5</v>
      </c>
      <c r="F665" s="83" t="s">
        <v>9</v>
      </c>
      <c r="G665" s="77" t="s">
        <v>429</v>
      </c>
      <c r="H665" s="78" t="s">
        <v>27</v>
      </c>
      <c r="I665" s="79" t="str">
        <f t="shared" si="72"/>
        <v>Apr</v>
      </c>
      <c r="J665" s="74">
        <f>IF(F665="USD", E665, E665 * IFERROR(VLOOKUP(F665, EXCHANGE_RATE!A:B, 2, FALSE), "Currency not found"))</f>
        <v>3.5</v>
      </c>
      <c r="K665" s="74">
        <f t="shared" si="68"/>
        <v>3.5</v>
      </c>
      <c r="L665" s="14">
        <f>IF(C665="MTS", B665, B665 * IFERROR(VLOOKUP(C665, 'QTY_CONVERSIONS '!A:B, 2, FALSE), "Units not found"))</f>
        <v>1</v>
      </c>
      <c r="M665" s="75">
        <f t="shared" si="67"/>
        <v>3500</v>
      </c>
      <c r="N665" t="str">
        <f>IFERROR(VLOOKUP(D665, Product_Category!A:B, 2, FALSE), "Uncategorized")</f>
        <v>CMC</v>
      </c>
      <c r="O665" s="76">
        <f t="shared" si="69"/>
        <v>3.5</v>
      </c>
      <c r="P665" s="76">
        <f t="shared" si="70"/>
        <v>3.5</v>
      </c>
      <c r="Q665">
        <f t="shared" si="71"/>
        <v>2023</v>
      </c>
      <c r="R665" t="str">
        <f>IFERROR(VLOOKUP(G665,'Importer Name'!A:B, 2, FALSE), "")</f>
        <v>BRENNTAG INGRE</v>
      </c>
      <c r="S665" t="str">
        <f>IFERROR(VLOOKUP(H665,'Supplier name '!A:B, 2, FALSE), "")</f>
        <v>CHANGSHU WEALTHY</v>
      </c>
    </row>
    <row r="666" spans="1:19">
      <c r="A666" s="77" t="s">
        <v>425</v>
      </c>
      <c r="B666" s="85">
        <v>15000</v>
      </c>
      <c r="C666" s="83" t="s">
        <v>7</v>
      </c>
      <c r="D666" s="103" t="s">
        <v>430</v>
      </c>
      <c r="E666" s="27">
        <v>4</v>
      </c>
      <c r="F666" s="83" t="s">
        <v>9</v>
      </c>
      <c r="G666" s="77" t="s">
        <v>196</v>
      </c>
      <c r="H666" s="78" t="s">
        <v>27</v>
      </c>
      <c r="I666" s="79" t="str">
        <f t="shared" si="72"/>
        <v>Apr</v>
      </c>
      <c r="J666" s="74">
        <f>IF(F666="USD", E666, E666 * IFERROR(VLOOKUP(F666, EXCHANGE_RATE!A:B, 2, FALSE), "Currency not found"))</f>
        <v>4</v>
      </c>
      <c r="K666" s="74">
        <f t="shared" si="68"/>
        <v>4</v>
      </c>
      <c r="L666" s="14">
        <f>IF(C666="MTS", B666, B666 * IFERROR(VLOOKUP(C666, 'QTY_CONVERSIONS '!A:B, 2, FALSE), "Units not found"))</f>
        <v>15</v>
      </c>
      <c r="M666" s="75">
        <f t="shared" si="67"/>
        <v>60000</v>
      </c>
      <c r="N666" t="str">
        <f>IFERROR(VLOOKUP(D666, Product_Category!A:B, 2, FALSE), "Uncategorized")</f>
        <v>CMC</v>
      </c>
      <c r="O666" s="76">
        <f t="shared" si="69"/>
        <v>4</v>
      </c>
      <c r="P666" s="76">
        <f t="shared" si="70"/>
        <v>60</v>
      </c>
      <c r="Q666">
        <f t="shared" si="71"/>
        <v>2023</v>
      </c>
      <c r="R666" t="str">
        <f>IFERROR(VLOOKUP(G666,'Importer Name'!A:B, 2, FALSE), "")</f>
        <v>DANISCO INDIA</v>
      </c>
      <c r="S666" t="str">
        <f>IFERROR(VLOOKUP(H666,'Supplier name '!A:B, 2, FALSE), "")</f>
        <v>CHANGSHU WEALTHY</v>
      </c>
    </row>
    <row r="667" spans="1:19">
      <c r="A667" s="77" t="s">
        <v>425</v>
      </c>
      <c r="B667" s="85">
        <v>36</v>
      </c>
      <c r="C667" s="87" t="s">
        <v>1647</v>
      </c>
      <c r="D667" s="103" t="s">
        <v>19</v>
      </c>
      <c r="E667" s="27">
        <v>3.19</v>
      </c>
      <c r="F667" s="83" t="s">
        <v>9</v>
      </c>
      <c r="G667" s="77" t="s">
        <v>31</v>
      </c>
      <c r="H667" s="78" t="s">
        <v>32</v>
      </c>
      <c r="I667" s="79" t="str">
        <f t="shared" si="72"/>
        <v>Apr</v>
      </c>
      <c r="J667" s="74">
        <f>IF(F667="USD", E667, E667 * IFERROR(VLOOKUP(F667, EXCHANGE_RATE!A:B, 2, FALSE), "Currency not found"))</f>
        <v>3.19</v>
      </c>
      <c r="K667" s="74">
        <f t="shared" si="68"/>
        <v>3.19</v>
      </c>
      <c r="L667" s="14">
        <f>IF(C667="MTS", B667, B667 * IFERROR(VLOOKUP(C667, 'QTY_CONVERSIONS '!A:B, 2, FALSE), "Units not found"))</f>
        <v>36</v>
      </c>
      <c r="M667" s="75">
        <f t="shared" si="67"/>
        <v>114.84</v>
      </c>
      <c r="N667" t="str">
        <f>IFERROR(VLOOKUP(D667, Product_Category!A:B, 2, FALSE), "Uncategorized")</f>
        <v>CMC</v>
      </c>
      <c r="O667" s="76">
        <f t="shared" si="69"/>
        <v>3.19</v>
      </c>
      <c r="P667" s="76">
        <f t="shared" si="70"/>
        <v>114.84</v>
      </c>
      <c r="Q667">
        <f t="shared" si="71"/>
        <v>2023</v>
      </c>
      <c r="R667" t="str">
        <f>IFERROR(VLOOKUP(G667,'Importer Name'!A:B, 2, FALSE), "")</f>
        <v>MERIDIAN POLYMERS</v>
      </c>
      <c r="S667" t="str">
        <f>IFERROR(VLOOKUP(H667,'Supplier name '!A:B, 2, FALSE), "")</f>
        <v>CHONGQING LIHONG</v>
      </c>
    </row>
    <row r="668" spans="1:19">
      <c r="A668" s="77" t="s">
        <v>425</v>
      </c>
      <c r="B668" s="85">
        <v>36</v>
      </c>
      <c r="C668" s="87" t="s">
        <v>1647</v>
      </c>
      <c r="D668" s="103" t="s">
        <v>19</v>
      </c>
      <c r="E668" s="27">
        <v>3.19</v>
      </c>
      <c r="F668" s="83" t="s">
        <v>9</v>
      </c>
      <c r="G668" s="77" t="s">
        <v>31</v>
      </c>
      <c r="H668" s="78" t="s">
        <v>32</v>
      </c>
      <c r="I668" s="79" t="str">
        <f t="shared" si="72"/>
        <v>Apr</v>
      </c>
      <c r="J668" s="74">
        <f>IF(F668="USD", E668, E668 * IFERROR(VLOOKUP(F668, EXCHANGE_RATE!A:B, 2, FALSE), "Currency not found"))</f>
        <v>3.19</v>
      </c>
      <c r="K668" s="74">
        <f t="shared" si="68"/>
        <v>3.19</v>
      </c>
      <c r="L668" s="14">
        <f>IF(C668="MTS", B668, B668 * IFERROR(VLOOKUP(C668, 'QTY_CONVERSIONS '!A:B, 2, FALSE), "Units not found"))</f>
        <v>36</v>
      </c>
      <c r="M668" s="75">
        <f t="shared" si="67"/>
        <v>114.84</v>
      </c>
      <c r="N668" t="str">
        <f>IFERROR(VLOOKUP(D668, Product_Category!A:B, 2, FALSE), "Uncategorized")</f>
        <v>CMC</v>
      </c>
      <c r="O668" s="76">
        <f t="shared" si="69"/>
        <v>3.19</v>
      </c>
      <c r="P668" s="76">
        <f t="shared" si="70"/>
        <v>114.84</v>
      </c>
      <c r="Q668">
        <f t="shared" si="71"/>
        <v>2023</v>
      </c>
      <c r="R668" t="str">
        <f>IFERROR(VLOOKUP(G668,'Importer Name'!A:B, 2, FALSE), "")</f>
        <v>MERIDIAN POLYMERS</v>
      </c>
      <c r="S668" t="str">
        <f>IFERROR(VLOOKUP(H668,'Supplier name '!A:B, 2, FALSE), "")</f>
        <v>CHONGQING LIHONG</v>
      </c>
    </row>
    <row r="669" spans="1:19">
      <c r="A669" s="77" t="s">
        <v>425</v>
      </c>
      <c r="B669" s="85">
        <v>20</v>
      </c>
      <c r="C669" s="87" t="s">
        <v>1647</v>
      </c>
      <c r="D669" s="103" t="s">
        <v>19</v>
      </c>
      <c r="E669" s="27">
        <v>2.58</v>
      </c>
      <c r="F669" s="83" t="s">
        <v>9</v>
      </c>
      <c r="G669" s="77" t="s">
        <v>31</v>
      </c>
      <c r="H669" s="78" t="s">
        <v>32</v>
      </c>
      <c r="I669" s="79" t="str">
        <f t="shared" si="72"/>
        <v>Apr</v>
      </c>
      <c r="J669" s="74">
        <f>IF(F669="USD", E669, E669 * IFERROR(VLOOKUP(F669, EXCHANGE_RATE!A:B, 2, FALSE), "Currency not found"))</f>
        <v>2.58</v>
      </c>
      <c r="K669" s="74">
        <f t="shared" si="68"/>
        <v>2.58</v>
      </c>
      <c r="L669" s="14">
        <f>IF(C669="MTS", B669, B669 * IFERROR(VLOOKUP(C669, 'QTY_CONVERSIONS '!A:B, 2, FALSE), "Units not found"))</f>
        <v>20</v>
      </c>
      <c r="M669" s="75">
        <f t="shared" si="67"/>
        <v>51.6</v>
      </c>
      <c r="N669" t="str">
        <f>IFERROR(VLOOKUP(D669, Product_Category!A:B, 2, FALSE), "Uncategorized")</f>
        <v>CMC</v>
      </c>
      <c r="O669" s="76">
        <f t="shared" si="69"/>
        <v>2.58</v>
      </c>
      <c r="P669" s="76">
        <f t="shared" si="70"/>
        <v>51.6</v>
      </c>
      <c r="Q669">
        <f t="shared" si="71"/>
        <v>2023</v>
      </c>
      <c r="R669" t="str">
        <f>IFERROR(VLOOKUP(G669,'Importer Name'!A:B, 2, FALSE), "")</f>
        <v>MERIDIAN POLYMERS</v>
      </c>
      <c r="S669" t="str">
        <f>IFERROR(VLOOKUP(H669,'Supplier name '!A:B, 2, FALSE), "")</f>
        <v>CHONGQING LIHONG</v>
      </c>
    </row>
    <row r="670" spans="1:19">
      <c r="A670" s="77" t="s">
        <v>425</v>
      </c>
      <c r="B670" s="85">
        <v>36</v>
      </c>
      <c r="C670" s="87" t="s">
        <v>1647</v>
      </c>
      <c r="D670" s="103" t="s">
        <v>19</v>
      </c>
      <c r="E670" s="27">
        <v>3.19</v>
      </c>
      <c r="F670" s="83" t="s">
        <v>9</v>
      </c>
      <c r="G670" s="77" t="s">
        <v>31</v>
      </c>
      <c r="H670" s="78" t="s">
        <v>32</v>
      </c>
      <c r="I670" s="79" t="str">
        <f t="shared" si="72"/>
        <v>Apr</v>
      </c>
      <c r="J670" s="74">
        <f>IF(F670="USD", E670, E670 * IFERROR(VLOOKUP(F670, EXCHANGE_RATE!A:B, 2, FALSE), "Currency not found"))</f>
        <v>3.19</v>
      </c>
      <c r="K670" s="74">
        <f t="shared" si="68"/>
        <v>3.19</v>
      </c>
      <c r="L670" s="14">
        <f>IF(C670="MTS", B670, B670 * IFERROR(VLOOKUP(C670, 'QTY_CONVERSIONS '!A:B, 2, FALSE), "Units not found"))</f>
        <v>36</v>
      </c>
      <c r="M670" s="75">
        <f t="shared" si="67"/>
        <v>114.84</v>
      </c>
      <c r="N670" t="str">
        <f>IFERROR(VLOOKUP(D670, Product_Category!A:B, 2, FALSE), "Uncategorized")</f>
        <v>CMC</v>
      </c>
      <c r="O670" s="76">
        <f t="shared" si="69"/>
        <v>3.19</v>
      </c>
      <c r="P670" s="76">
        <f t="shared" si="70"/>
        <v>114.84</v>
      </c>
      <c r="Q670">
        <f t="shared" si="71"/>
        <v>2023</v>
      </c>
      <c r="R670" t="str">
        <f>IFERROR(VLOOKUP(G670,'Importer Name'!A:B, 2, FALSE), "")</f>
        <v>MERIDIAN POLYMERS</v>
      </c>
      <c r="S670" t="str">
        <f>IFERROR(VLOOKUP(H670,'Supplier name '!A:B, 2, FALSE), "")</f>
        <v>CHONGQING LIHONG</v>
      </c>
    </row>
    <row r="671" spans="1:19">
      <c r="A671" s="77" t="s">
        <v>425</v>
      </c>
      <c r="B671" s="85">
        <v>36</v>
      </c>
      <c r="C671" s="87" t="s">
        <v>1647</v>
      </c>
      <c r="D671" s="103" t="s">
        <v>19</v>
      </c>
      <c r="E671" s="27">
        <v>3.19</v>
      </c>
      <c r="F671" s="83" t="s">
        <v>9</v>
      </c>
      <c r="G671" s="77" t="s">
        <v>31</v>
      </c>
      <c r="H671" s="78" t="s">
        <v>32</v>
      </c>
      <c r="I671" s="79" t="str">
        <f t="shared" si="72"/>
        <v>Apr</v>
      </c>
      <c r="J671" s="74">
        <f>IF(F671="USD", E671, E671 * IFERROR(VLOOKUP(F671, EXCHANGE_RATE!A:B, 2, FALSE), "Currency not found"))</f>
        <v>3.19</v>
      </c>
      <c r="K671" s="74">
        <f t="shared" si="68"/>
        <v>3.19</v>
      </c>
      <c r="L671" s="14">
        <f>IF(C671="MTS", B671, B671 * IFERROR(VLOOKUP(C671, 'QTY_CONVERSIONS '!A:B, 2, FALSE), "Units not found"))</f>
        <v>36</v>
      </c>
      <c r="M671" s="75">
        <f t="shared" si="67"/>
        <v>114.84</v>
      </c>
      <c r="N671" t="str">
        <f>IFERROR(VLOOKUP(D671, Product_Category!A:B, 2, FALSE), "Uncategorized")</f>
        <v>CMC</v>
      </c>
      <c r="O671" s="76">
        <f t="shared" si="69"/>
        <v>3.19</v>
      </c>
      <c r="P671" s="76">
        <f t="shared" si="70"/>
        <v>114.84</v>
      </c>
      <c r="Q671">
        <f t="shared" si="71"/>
        <v>2023</v>
      </c>
      <c r="R671" t="str">
        <f>IFERROR(VLOOKUP(G671,'Importer Name'!A:B, 2, FALSE), "")</f>
        <v>MERIDIAN POLYMERS</v>
      </c>
      <c r="S671" t="str">
        <f>IFERROR(VLOOKUP(H671,'Supplier name '!A:B, 2, FALSE), "")</f>
        <v>CHONGQING LIHONG</v>
      </c>
    </row>
    <row r="672" spans="1:19">
      <c r="A672" s="77" t="s">
        <v>425</v>
      </c>
      <c r="B672" s="85">
        <v>36</v>
      </c>
      <c r="C672" s="87" t="s">
        <v>1647</v>
      </c>
      <c r="D672" s="103" t="s">
        <v>19</v>
      </c>
      <c r="E672" s="27">
        <v>3.19</v>
      </c>
      <c r="F672" s="83" t="s">
        <v>9</v>
      </c>
      <c r="G672" s="77" t="s">
        <v>31</v>
      </c>
      <c r="H672" s="78" t="s">
        <v>32</v>
      </c>
      <c r="I672" s="79" t="str">
        <f t="shared" si="72"/>
        <v>Apr</v>
      </c>
      <c r="J672" s="74">
        <f>IF(F672="USD", E672, E672 * IFERROR(VLOOKUP(F672, EXCHANGE_RATE!A:B, 2, FALSE), "Currency not found"))</f>
        <v>3.19</v>
      </c>
      <c r="K672" s="74">
        <f t="shared" si="68"/>
        <v>3.19</v>
      </c>
      <c r="L672" s="14">
        <f>IF(C672="MTS", B672, B672 * IFERROR(VLOOKUP(C672, 'QTY_CONVERSIONS '!A:B, 2, FALSE), "Units not found"))</f>
        <v>36</v>
      </c>
      <c r="M672" s="75">
        <f t="shared" si="67"/>
        <v>114.84</v>
      </c>
      <c r="N672" t="str">
        <f>IFERROR(VLOOKUP(D672, Product_Category!A:B, 2, FALSE), "Uncategorized")</f>
        <v>CMC</v>
      </c>
      <c r="O672" s="76">
        <f t="shared" si="69"/>
        <v>3.19</v>
      </c>
      <c r="P672" s="76">
        <f t="shared" si="70"/>
        <v>114.84</v>
      </c>
      <c r="Q672">
        <f t="shared" si="71"/>
        <v>2023</v>
      </c>
      <c r="R672" t="str">
        <f>IFERROR(VLOOKUP(G672,'Importer Name'!A:B, 2, FALSE), "")</f>
        <v>MERIDIAN POLYMERS</v>
      </c>
      <c r="S672" t="str">
        <f>IFERROR(VLOOKUP(H672,'Supplier name '!A:B, 2, FALSE), "")</f>
        <v>CHONGQING LIHONG</v>
      </c>
    </row>
    <row r="673" spans="1:19">
      <c r="A673" s="77" t="s">
        <v>425</v>
      </c>
      <c r="B673" s="85">
        <v>36</v>
      </c>
      <c r="C673" s="87" t="s">
        <v>1647</v>
      </c>
      <c r="D673" s="103" t="s">
        <v>19</v>
      </c>
      <c r="E673" s="27">
        <v>3.19</v>
      </c>
      <c r="F673" s="83" t="s">
        <v>9</v>
      </c>
      <c r="G673" s="77" t="s">
        <v>31</v>
      </c>
      <c r="H673" s="78" t="s">
        <v>32</v>
      </c>
      <c r="I673" s="79" t="str">
        <f t="shared" si="72"/>
        <v>Apr</v>
      </c>
      <c r="J673" s="74">
        <f>IF(F673="USD", E673, E673 * IFERROR(VLOOKUP(F673, EXCHANGE_RATE!A:B, 2, FALSE), "Currency not found"))</f>
        <v>3.19</v>
      </c>
      <c r="K673" s="74">
        <f t="shared" si="68"/>
        <v>3.19</v>
      </c>
      <c r="L673" s="14">
        <f>IF(C673="MTS", B673, B673 * IFERROR(VLOOKUP(C673, 'QTY_CONVERSIONS '!A:B, 2, FALSE), "Units not found"))</f>
        <v>36</v>
      </c>
      <c r="M673" s="75">
        <f t="shared" si="67"/>
        <v>114.84</v>
      </c>
      <c r="N673" t="str">
        <f>IFERROR(VLOOKUP(D673, Product_Category!A:B, 2, FALSE), "Uncategorized")</f>
        <v>CMC</v>
      </c>
      <c r="O673" s="76">
        <f t="shared" si="69"/>
        <v>3.19</v>
      </c>
      <c r="P673" s="76">
        <f t="shared" si="70"/>
        <v>114.84</v>
      </c>
      <c r="Q673">
        <f t="shared" si="71"/>
        <v>2023</v>
      </c>
      <c r="R673" t="str">
        <f>IFERROR(VLOOKUP(G673,'Importer Name'!A:B, 2, FALSE), "")</f>
        <v>MERIDIAN POLYMERS</v>
      </c>
      <c r="S673" t="str">
        <f>IFERROR(VLOOKUP(H673,'Supplier name '!A:B, 2, FALSE), "")</f>
        <v>CHONGQING LIHONG</v>
      </c>
    </row>
    <row r="674" spans="1:19">
      <c r="A674" s="77" t="s">
        <v>425</v>
      </c>
      <c r="B674" s="85">
        <v>18</v>
      </c>
      <c r="C674" s="87" t="s">
        <v>1647</v>
      </c>
      <c r="D674" s="103" t="s">
        <v>19</v>
      </c>
      <c r="E674" s="27">
        <v>3.25</v>
      </c>
      <c r="F674" s="83" t="s">
        <v>9</v>
      </c>
      <c r="G674" s="77" t="s">
        <v>31</v>
      </c>
      <c r="H674" s="78" t="s">
        <v>32</v>
      </c>
      <c r="I674" s="79" t="str">
        <f t="shared" si="72"/>
        <v>Apr</v>
      </c>
      <c r="J674" s="74">
        <f>IF(F674="USD", E674, E674 * IFERROR(VLOOKUP(F674, EXCHANGE_RATE!A:B, 2, FALSE), "Currency not found"))</f>
        <v>3.25</v>
      </c>
      <c r="K674" s="74">
        <f t="shared" si="68"/>
        <v>3.25</v>
      </c>
      <c r="L674" s="14">
        <f>IF(C674="MTS", B674, B674 * IFERROR(VLOOKUP(C674, 'QTY_CONVERSIONS '!A:B, 2, FALSE), "Units not found"))</f>
        <v>18</v>
      </c>
      <c r="M674" s="75">
        <f t="shared" si="67"/>
        <v>58.5</v>
      </c>
      <c r="N674" t="str">
        <f>IFERROR(VLOOKUP(D674, Product_Category!A:B, 2, FALSE), "Uncategorized")</f>
        <v>CMC</v>
      </c>
      <c r="O674" s="76">
        <f t="shared" si="69"/>
        <v>3.25</v>
      </c>
      <c r="P674" s="76">
        <f t="shared" si="70"/>
        <v>58.5</v>
      </c>
      <c r="Q674">
        <f t="shared" si="71"/>
        <v>2023</v>
      </c>
      <c r="R674" t="str">
        <f>IFERROR(VLOOKUP(G674,'Importer Name'!A:B, 2, FALSE), "")</f>
        <v>MERIDIAN POLYMERS</v>
      </c>
      <c r="S674" t="str">
        <f>IFERROR(VLOOKUP(H674,'Supplier name '!A:B, 2, FALSE), "")</f>
        <v>CHONGQING LIHONG</v>
      </c>
    </row>
    <row r="675" spans="1:19">
      <c r="A675" s="77" t="s">
        <v>425</v>
      </c>
      <c r="B675" s="85">
        <v>18</v>
      </c>
      <c r="C675" s="87" t="s">
        <v>1647</v>
      </c>
      <c r="D675" s="103" t="s">
        <v>19</v>
      </c>
      <c r="E675" s="27">
        <v>3.28</v>
      </c>
      <c r="F675" s="83" t="s">
        <v>9</v>
      </c>
      <c r="G675" s="77" t="s">
        <v>31</v>
      </c>
      <c r="H675" s="78" t="s">
        <v>32</v>
      </c>
      <c r="I675" s="79" t="str">
        <f t="shared" si="72"/>
        <v>Apr</v>
      </c>
      <c r="J675" s="74">
        <f>IF(F675="USD", E675, E675 * IFERROR(VLOOKUP(F675, EXCHANGE_RATE!A:B, 2, FALSE), "Currency not found"))</f>
        <v>3.28</v>
      </c>
      <c r="K675" s="74">
        <f t="shared" si="68"/>
        <v>3.28</v>
      </c>
      <c r="L675" s="14">
        <f>IF(C675="MTS", B675, B675 * IFERROR(VLOOKUP(C675, 'QTY_CONVERSIONS '!A:B, 2, FALSE), "Units not found"))</f>
        <v>18</v>
      </c>
      <c r="M675" s="75">
        <f t="shared" si="67"/>
        <v>59.04</v>
      </c>
      <c r="N675" t="str">
        <f>IFERROR(VLOOKUP(D675, Product_Category!A:B, 2, FALSE), "Uncategorized")</f>
        <v>CMC</v>
      </c>
      <c r="O675" s="76">
        <f t="shared" si="69"/>
        <v>3.28</v>
      </c>
      <c r="P675" s="76">
        <f t="shared" si="70"/>
        <v>59.04</v>
      </c>
      <c r="Q675">
        <f t="shared" si="71"/>
        <v>2023</v>
      </c>
      <c r="R675" t="str">
        <f>IFERROR(VLOOKUP(G675,'Importer Name'!A:B, 2, FALSE), "")</f>
        <v>MERIDIAN POLYMERS</v>
      </c>
      <c r="S675" t="str">
        <f>IFERROR(VLOOKUP(H675,'Supplier name '!A:B, 2, FALSE), "")</f>
        <v>CHONGQING LIHONG</v>
      </c>
    </row>
    <row r="676" spans="1:19">
      <c r="A676" s="77" t="s">
        <v>425</v>
      </c>
      <c r="B676" s="85">
        <v>20</v>
      </c>
      <c r="C676" s="87" t="s">
        <v>1647</v>
      </c>
      <c r="D676" s="103" t="s">
        <v>19</v>
      </c>
      <c r="E676" s="27">
        <v>2.58</v>
      </c>
      <c r="F676" s="83" t="s">
        <v>9</v>
      </c>
      <c r="G676" s="77" t="s">
        <v>31</v>
      </c>
      <c r="H676" s="78" t="s">
        <v>32</v>
      </c>
      <c r="I676" s="79" t="str">
        <f t="shared" si="72"/>
        <v>Apr</v>
      </c>
      <c r="J676" s="74">
        <f>IF(F676="USD", E676, E676 * IFERROR(VLOOKUP(F676, EXCHANGE_RATE!A:B, 2, FALSE), "Currency not found"))</f>
        <v>2.58</v>
      </c>
      <c r="K676" s="74">
        <f t="shared" si="68"/>
        <v>2.58</v>
      </c>
      <c r="L676" s="14">
        <f>IF(C676="MTS", B676, B676 * IFERROR(VLOOKUP(C676, 'QTY_CONVERSIONS '!A:B, 2, FALSE), "Units not found"))</f>
        <v>20</v>
      </c>
      <c r="M676" s="75">
        <f t="shared" si="67"/>
        <v>51.6</v>
      </c>
      <c r="N676" t="str">
        <f>IFERROR(VLOOKUP(D676, Product_Category!A:B, 2, FALSE), "Uncategorized")</f>
        <v>CMC</v>
      </c>
      <c r="O676" s="76">
        <f t="shared" si="69"/>
        <v>2.58</v>
      </c>
      <c r="P676" s="76">
        <f t="shared" si="70"/>
        <v>51.6</v>
      </c>
      <c r="Q676">
        <f t="shared" si="71"/>
        <v>2023</v>
      </c>
      <c r="R676" t="str">
        <f>IFERROR(VLOOKUP(G676,'Importer Name'!A:B, 2, FALSE), "")</f>
        <v>MERIDIAN POLYMERS</v>
      </c>
      <c r="S676" t="str">
        <f>IFERROR(VLOOKUP(H676,'Supplier name '!A:B, 2, FALSE), "")</f>
        <v>CHONGQING LIHONG</v>
      </c>
    </row>
    <row r="677" spans="1:19">
      <c r="A677" s="77" t="s">
        <v>425</v>
      </c>
      <c r="B677" s="85">
        <v>20</v>
      </c>
      <c r="C677" s="87" t="s">
        <v>1647</v>
      </c>
      <c r="D677" s="103" t="s">
        <v>19</v>
      </c>
      <c r="E677" s="27">
        <v>2.58</v>
      </c>
      <c r="F677" s="83" t="s">
        <v>9</v>
      </c>
      <c r="G677" s="77" t="s">
        <v>31</v>
      </c>
      <c r="H677" s="78" t="s">
        <v>32</v>
      </c>
      <c r="I677" s="79" t="str">
        <f t="shared" si="72"/>
        <v>Apr</v>
      </c>
      <c r="J677" s="74">
        <f>IF(F677="USD", E677, E677 * IFERROR(VLOOKUP(F677, EXCHANGE_RATE!A:B, 2, FALSE), "Currency not found"))</f>
        <v>2.58</v>
      </c>
      <c r="K677" s="74">
        <f t="shared" si="68"/>
        <v>2.58</v>
      </c>
      <c r="L677" s="14">
        <f>IF(C677="MTS", B677, B677 * IFERROR(VLOOKUP(C677, 'QTY_CONVERSIONS '!A:B, 2, FALSE), "Units not found"))</f>
        <v>20</v>
      </c>
      <c r="M677" s="75">
        <f t="shared" si="67"/>
        <v>51.6</v>
      </c>
      <c r="N677" t="str">
        <f>IFERROR(VLOOKUP(D677, Product_Category!A:B, 2, FALSE), "Uncategorized")</f>
        <v>CMC</v>
      </c>
      <c r="O677" s="76">
        <f t="shared" si="69"/>
        <v>2.58</v>
      </c>
      <c r="P677" s="76">
        <f t="shared" si="70"/>
        <v>51.6</v>
      </c>
      <c r="Q677">
        <f t="shared" si="71"/>
        <v>2023</v>
      </c>
      <c r="R677" t="str">
        <f>IFERROR(VLOOKUP(G677,'Importer Name'!A:B, 2, FALSE), "")</f>
        <v>MERIDIAN POLYMERS</v>
      </c>
      <c r="S677" t="str">
        <f>IFERROR(VLOOKUP(H677,'Supplier name '!A:B, 2, FALSE), "")</f>
        <v>CHONGQING LIHONG</v>
      </c>
    </row>
    <row r="678" spans="1:19">
      <c r="A678" s="77" t="s">
        <v>425</v>
      </c>
      <c r="B678" s="85">
        <v>20000</v>
      </c>
      <c r="C678" s="87" t="s">
        <v>7</v>
      </c>
      <c r="D678" s="103" t="s">
        <v>19</v>
      </c>
      <c r="E678" s="27">
        <v>2.7</v>
      </c>
      <c r="F678" s="83" t="s">
        <v>9</v>
      </c>
      <c r="G678" s="77" t="s">
        <v>35</v>
      </c>
      <c r="H678" s="78" t="s">
        <v>32</v>
      </c>
      <c r="I678" s="79" t="str">
        <f t="shared" si="72"/>
        <v>Apr</v>
      </c>
      <c r="J678" s="74">
        <f>IF(F678="USD", E678, E678 * IFERROR(VLOOKUP(F678, EXCHANGE_RATE!A:B, 2, FALSE), "Currency not found"))</f>
        <v>2.7</v>
      </c>
      <c r="K678" s="74">
        <f t="shared" si="68"/>
        <v>2.7</v>
      </c>
      <c r="L678" s="14">
        <f>IF(C678="MTS", B678, B678 * IFERROR(VLOOKUP(C678, 'QTY_CONVERSIONS '!A:B, 2, FALSE), "Units not found"))</f>
        <v>20</v>
      </c>
      <c r="M678" s="75">
        <f t="shared" si="67"/>
        <v>54000</v>
      </c>
      <c r="N678" t="str">
        <f>IFERROR(VLOOKUP(D678, Product_Category!A:B, 2, FALSE), "Uncategorized")</f>
        <v>CMC</v>
      </c>
      <c r="O678" s="76">
        <f t="shared" si="69"/>
        <v>2.7</v>
      </c>
      <c r="P678" s="76">
        <f t="shared" si="70"/>
        <v>54</v>
      </c>
      <c r="Q678">
        <f t="shared" si="71"/>
        <v>2023</v>
      </c>
      <c r="R678" t="str">
        <f>IFERROR(VLOOKUP(G678,'Importer Name'!A:B, 2, FALSE), "")</f>
        <v>DHARIYAL POLYMERS</v>
      </c>
      <c r="S678" t="str">
        <f>IFERROR(VLOOKUP(H678,'Supplier name '!A:B, 2, FALSE), "")</f>
        <v>CHONGQING LIHONG</v>
      </c>
    </row>
    <row r="679" spans="1:19">
      <c r="A679" s="77" t="s">
        <v>425</v>
      </c>
      <c r="B679" s="85">
        <v>5000</v>
      </c>
      <c r="C679" s="87" t="s">
        <v>7</v>
      </c>
      <c r="D679" s="103" t="s">
        <v>19</v>
      </c>
      <c r="E679" s="27">
        <v>2.7</v>
      </c>
      <c r="F679" s="83" t="s">
        <v>9</v>
      </c>
      <c r="G679" s="77" t="s">
        <v>431</v>
      </c>
      <c r="H679" s="78" t="s">
        <v>432</v>
      </c>
      <c r="I679" s="79" t="str">
        <f t="shared" si="72"/>
        <v>Apr</v>
      </c>
      <c r="J679" s="74">
        <f>IF(F679="USD", E679, E679 * IFERROR(VLOOKUP(F679, EXCHANGE_RATE!A:B, 2, FALSE), "Currency not found"))</f>
        <v>2.7</v>
      </c>
      <c r="K679" s="74">
        <f t="shared" si="68"/>
        <v>2.7</v>
      </c>
      <c r="L679" s="14">
        <f>IF(C679="MTS", B679, B679 * IFERROR(VLOOKUP(C679, 'QTY_CONVERSIONS '!A:B, 2, FALSE), "Units not found"))</f>
        <v>5</v>
      </c>
      <c r="M679" s="75">
        <f t="shared" si="67"/>
        <v>13500</v>
      </c>
      <c r="N679" t="str">
        <f>IFERROR(VLOOKUP(D679, Product_Category!A:B, 2, FALSE), "Uncategorized")</f>
        <v>CMC</v>
      </c>
      <c r="O679" s="76">
        <f t="shared" si="69"/>
        <v>2.7</v>
      </c>
      <c r="P679" s="76">
        <f t="shared" si="70"/>
        <v>13.5</v>
      </c>
      <c r="Q679">
        <f t="shared" si="71"/>
        <v>2023</v>
      </c>
      <c r="R679" t="str">
        <f>IFERROR(VLOOKUP(G679,'Importer Name'!A:B, 2, FALSE), "")</f>
        <v>PRATIK CHEM</v>
      </c>
      <c r="S679" t="str">
        <f>IFERROR(VLOOKUP(H679,'Supplier name '!A:B, 2, FALSE), "")</f>
        <v>FOSHAN EVER</v>
      </c>
    </row>
    <row r="680" spans="1:19">
      <c r="A680" s="77" t="s">
        <v>425</v>
      </c>
      <c r="B680" s="85">
        <v>1000</v>
      </c>
      <c r="C680" s="87" t="s">
        <v>7</v>
      </c>
      <c r="D680" s="103" t="s">
        <v>19</v>
      </c>
      <c r="E680" s="27">
        <v>2.8</v>
      </c>
      <c r="F680" s="83" t="s">
        <v>9</v>
      </c>
      <c r="G680" s="77" t="s">
        <v>433</v>
      </c>
      <c r="H680" s="78" t="s">
        <v>434</v>
      </c>
      <c r="I680" s="79" t="str">
        <f t="shared" si="72"/>
        <v>Apr</v>
      </c>
      <c r="J680" s="74">
        <f>IF(F680="USD", E680, E680 * IFERROR(VLOOKUP(F680, EXCHANGE_RATE!A:B, 2, FALSE), "Currency not found"))</f>
        <v>2.8</v>
      </c>
      <c r="K680" s="74">
        <f t="shared" si="68"/>
        <v>2.8</v>
      </c>
      <c r="L680" s="14">
        <f>IF(C680="MTS", B680, B680 * IFERROR(VLOOKUP(C680, 'QTY_CONVERSIONS '!A:B, 2, FALSE), "Units not found"))</f>
        <v>1</v>
      </c>
      <c r="M680" s="75">
        <f t="shared" si="67"/>
        <v>2800</v>
      </c>
      <c r="N680" t="str">
        <f>IFERROR(VLOOKUP(D680, Product_Category!A:B, 2, FALSE), "Uncategorized")</f>
        <v>CMC</v>
      </c>
      <c r="O680" s="76">
        <f t="shared" si="69"/>
        <v>2.8</v>
      </c>
      <c r="P680" s="76">
        <f t="shared" si="70"/>
        <v>2.8</v>
      </c>
      <c r="Q680">
        <f t="shared" si="71"/>
        <v>2023</v>
      </c>
      <c r="R680" t="str">
        <f>IFERROR(VLOOKUP(G680,'Importer Name'!A:B, 2, FALSE), "")</f>
        <v xml:space="preserve">VIMAL INDUSTRIES </v>
      </c>
      <c r="S680" t="str">
        <f>IFERROR(VLOOKUP(H680,'Supplier name '!A:B, 2, FALSE), "")</f>
        <v>HANGZHOU DONGHUI</v>
      </c>
    </row>
    <row r="681" spans="1:19">
      <c r="A681" s="77" t="s">
        <v>425</v>
      </c>
      <c r="B681" s="85">
        <v>1000</v>
      </c>
      <c r="C681" s="87" t="s">
        <v>7</v>
      </c>
      <c r="D681" s="103" t="s">
        <v>19</v>
      </c>
      <c r="E681" s="27">
        <v>2.8</v>
      </c>
      <c r="F681" s="83" t="s">
        <v>9</v>
      </c>
      <c r="G681" s="77" t="s">
        <v>433</v>
      </c>
      <c r="H681" s="78" t="s">
        <v>434</v>
      </c>
      <c r="I681" s="79" t="str">
        <f t="shared" si="72"/>
        <v>Apr</v>
      </c>
      <c r="J681" s="74">
        <f>IF(F681="USD", E681, E681 * IFERROR(VLOOKUP(F681, EXCHANGE_RATE!A:B, 2, FALSE), "Currency not found"))</f>
        <v>2.8</v>
      </c>
      <c r="K681" s="74">
        <f t="shared" si="68"/>
        <v>2.8</v>
      </c>
      <c r="L681" s="14">
        <f>IF(C681="MTS", B681, B681 * IFERROR(VLOOKUP(C681, 'QTY_CONVERSIONS '!A:B, 2, FALSE), "Units not found"))</f>
        <v>1</v>
      </c>
      <c r="M681" s="75">
        <f t="shared" si="67"/>
        <v>2800</v>
      </c>
      <c r="N681" t="str">
        <f>IFERROR(VLOOKUP(D681, Product_Category!A:B, 2, FALSE), "Uncategorized")</f>
        <v>CMC</v>
      </c>
      <c r="O681" s="76">
        <f t="shared" si="69"/>
        <v>2.8</v>
      </c>
      <c r="P681" s="76">
        <f t="shared" si="70"/>
        <v>2.8</v>
      </c>
      <c r="Q681">
        <f t="shared" si="71"/>
        <v>2023</v>
      </c>
      <c r="R681" t="str">
        <f>IFERROR(VLOOKUP(G681,'Importer Name'!A:B, 2, FALSE), "")</f>
        <v xml:space="preserve">VIMAL INDUSTRIES </v>
      </c>
      <c r="S681" t="str">
        <f>IFERROR(VLOOKUP(H681,'Supplier name '!A:B, 2, FALSE), "")</f>
        <v>HANGZHOU DONGHUI</v>
      </c>
    </row>
    <row r="682" spans="1:19">
      <c r="A682" s="77" t="s">
        <v>425</v>
      </c>
      <c r="B682" s="85">
        <v>18000</v>
      </c>
      <c r="C682" s="87" t="s">
        <v>7</v>
      </c>
      <c r="D682" s="103" t="s">
        <v>19</v>
      </c>
      <c r="E682" s="27">
        <v>3</v>
      </c>
      <c r="F682" s="83" t="s">
        <v>9</v>
      </c>
      <c r="G682" s="77" t="s">
        <v>36</v>
      </c>
      <c r="H682" s="78" t="s">
        <v>37</v>
      </c>
      <c r="I682" s="79" t="str">
        <f t="shared" si="72"/>
        <v>Apr</v>
      </c>
      <c r="J682" s="74">
        <f>IF(F682="USD", E682, E682 * IFERROR(VLOOKUP(F682, EXCHANGE_RATE!A:B, 2, FALSE), "Currency not found"))</f>
        <v>3</v>
      </c>
      <c r="K682" s="74">
        <f t="shared" si="68"/>
        <v>3</v>
      </c>
      <c r="L682" s="14">
        <f>IF(C682="MTS", B682, B682 * IFERROR(VLOOKUP(C682, 'QTY_CONVERSIONS '!A:B, 2, FALSE), "Units not found"))</f>
        <v>18</v>
      </c>
      <c r="M682" s="75">
        <f t="shared" si="67"/>
        <v>54000</v>
      </c>
      <c r="N682" t="str">
        <f>IFERROR(VLOOKUP(D682, Product_Category!A:B, 2, FALSE), "Uncategorized")</f>
        <v>CMC</v>
      </c>
      <c r="O682" s="76">
        <f t="shared" si="69"/>
        <v>3</v>
      </c>
      <c r="P682" s="76">
        <f t="shared" si="70"/>
        <v>54</v>
      </c>
      <c r="Q682">
        <f t="shared" si="71"/>
        <v>2023</v>
      </c>
      <c r="R682" t="str">
        <f>IFERROR(VLOOKUP(G682,'Importer Name'!A:B, 2, FALSE), "")</f>
        <v>KAKKAT DRUGS</v>
      </c>
      <c r="S682" t="str">
        <f>IFERROR(VLOOKUP(H682,'Supplier name '!A:B, 2, FALSE), "")</f>
        <v>JIANGSU GUOTAI</v>
      </c>
    </row>
    <row r="683" spans="1:19">
      <c r="A683" s="77" t="s">
        <v>425</v>
      </c>
      <c r="B683" s="85">
        <v>18000</v>
      </c>
      <c r="C683" s="87" t="s">
        <v>7</v>
      </c>
      <c r="D683" s="103" t="s">
        <v>23</v>
      </c>
      <c r="E683" s="27">
        <v>2.6</v>
      </c>
      <c r="F683" s="83" t="s">
        <v>9</v>
      </c>
      <c r="G683" s="77" t="s">
        <v>24</v>
      </c>
      <c r="H683" s="78" t="s">
        <v>41</v>
      </c>
      <c r="I683" s="79" t="str">
        <f t="shared" si="72"/>
        <v>Apr</v>
      </c>
      <c r="J683" s="74">
        <f>IF(F683="USD", E683, E683 * IFERROR(VLOOKUP(F683, EXCHANGE_RATE!A:B, 2, FALSE), "Currency not found"))</f>
        <v>2.6</v>
      </c>
      <c r="K683" s="74">
        <f t="shared" si="68"/>
        <v>2.6</v>
      </c>
      <c r="L683" s="14">
        <f>IF(C683="MTS", B683, B683 * IFERROR(VLOOKUP(C683, 'QTY_CONVERSIONS '!A:B, 2, FALSE), "Units not found"))</f>
        <v>18</v>
      </c>
      <c r="M683" s="75">
        <f t="shared" si="67"/>
        <v>46800</v>
      </c>
      <c r="N683" t="str">
        <f>IFERROR(VLOOKUP(D683, Product_Category!A:B, 2, FALSE), "Uncategorized")</f>
        <v>CMC</v>
      </c>
      <c r="O683" s="76">
        <f t="shared" si="69"/>
        <v>2.6</v>
      </c>
      <c r="P683" s="76">
        <f t="shared" si="70"/>
        <v>46.800000000000004</v>
      </c>
      <c r="Q683">
        <f t="shared" si="71"/>
        <v>2023</v>
      </c>
      <c r="R683" t="str">
        <f>IFERROR(VLOOKUP(G683,'Importer Name'!A:B, 2, FALSE), "")</f>
        <v>PERRY TRADING</v>
      </c>
      <c r="S683" t="str">
        <f>IFERROR(VLOOKUP(H683,'Supplier name '!A:B, 2, FALSE), "")</f>
        <v>JINING FORTUNE</v>
      </c>
    </row>
    <row r="684" spans="1:19">
      <c r="A684" s="77" t="s">
        <v>425</v>
      </c>
      <c r="B684" s="85">
        <v>7000</v>
      </c>
      <c r="C684" s="87" t="s">
        <v>7</v>
      </c>
      <c r="D684" s="103" t="s">
        <v>19</v>
      </c>
      <c r="E684" s="27">
        <v>3.2</v>
      </c>
      <c r="F684" s="83" t="s">
        <v>9</v>
      </c>
      <c r="G684" s="77" t="s">
        <v>435</v>
      </c>
      <c r="H684" s="78" t="s">
        <v>41</v>
      </c>
      <c r="I684" s="79" t="str">
        <f t="shared" si="72"/>
        <v>Apr</v>
      </c>
      <c r="J684" s="74">
        <f>IF(F684="USD", E684, E684 * IFERROR(VLOOKUP(F684, EXCHANGE_RATE!A:B, 2, FALSE), "Currency not found"))</f>
        <v>3.2</v>
      </c>
      <c r="K684" s="74">
        <f t="shared" si="68"/>
        <v>3.2</v>
      </c>
      <c r="L684" s="14">
        <f>IF(C684="MTS", B684, B684 * IFERROR(VLOOKUP(C684, 'QTY_CONVERSIONS '!A:B, 2, FALSE), "Units not found"))</f>
        <v>7</v>
      </c>
      <c r="M684" s="75">
        <f t="shared" si="67"/>
        <v>22400</v>
      </c>
      <c r="N684" t="str">
        <f>IFERROR(VLOOKUP(D684, Product_Category!A:B, 2, FALSE), "Uncategorized")</f>
        <v>CMC</v>
      </c>
      <c r="O684" s="76">
        <f t="shared" si="69"/>
        <v>3.2</v>
      </c>
      <c r="P684" s="76">
        <f t="shared" si="70"/>
        <v>22.400000000000002</v>
      </c>
      <c r="Q684">
        <f t="shared" si="71"/>
        <v>2023</v>
      </c>
      <c r="R684" t="str">
        <f>IFERROR(VLOOKUP(G684,'Importer Name'!A:B, 2, FALSE), "")</f>
        <v xml:space="preserve">KRISHNA ADDITIVES </v>
      </c>
      <c r="S684" t="str">
        <f>IFERROR(VLOOKUP(H684,'Supplier name '!A:B, 2, FALSE), "")</f>
        <v>JINING FORTUNE</v>
      </c>
    </row>
    <row r="685" spans="1:19">
      <c r="A685" s="77" t="s">
        <v>425</v>
      </c>
      <c r="B685" s="85">
        <v>15000</v>
      </c>
      <c r="C685" s="87" t="s">
        <v>7</v>
      </c>
      <c r="D685" s="103" t="s">
        <v>19</v>
      </c>
      <c r="E685" s="27">
        <v>3</v>
      </c>
      <c r="F685" s="83" t="s">
        <v>9</v>
      </c>
      <c r="G685" s="77" t="s">
        <v>436</v>
      </c>
      <c r="H685" s="78" t="s">
        <v>41</v>
      </c>
      <c r="I685" s="79" t="str">
        <f t="shared" si="72"/>
        <v>Apr</v>
      </c>
      <c r="J685" s="74">
        <f>IF(F685="USD", E685, E685 * IFERROR(VLOOKUP(F685, EXCHANGE_RATE!A:B, 2, FALSE), "Currency not found"))</f>
        <v>3</v>
      </c>
      <c r="K685" s="74">
        <f t="shared" si="68"/>
        <v>3</v>
      </c>
      <c r="L685" s="14">
        <f>IF(C685="MTS", B685, B685 * IFERROR(VLOOKUP(C685, 'QTY_CONVERSIONS '!A:B, 2, FALSE), "Units not found"))</f>
        <v>15</v>
      </c>
      <c r="M685" s="75">
        <f t="shared" si="67"/>
        <v>45000</v>
      </c>
      <c r="N685" t="str">
        <f>IFERROR(VLOOKUP(D685, Product_Category!A:B, 2, FALSE), "Uncategorized")</f>
        <v>CMC</v>
      </c>
      <c r="O685" s="76">
        <f t="shared" si="69"/>
        <v>3</v>
      </c>
      <c r="P685" s="76">
        <f t="shared" si="70"/>
        <v>45</v>
      </c>
      <c r="Q685">
        <f t="shared" si="71"/>
        <v>2023</v>
      </c>
      <c r="R685" t="str">
        <f>IFERROR(VLOOKUP(G685,'Importer Name'!A:B, 2, FALSE), "")</f>
        <v>PHARCOS SPEC</v>
      </c>
      <c r="S685" t="str">
        <f>IFERROR(VLOOKUP(H685,'Supplier name '!A:B, 2, FALSE), "")</f>
        <v>JINING FORTUNE</v>
      </c>
    </row>
    <row r="686" spans="1:19">
      <c r="A686" s="77" t="s">
        <v>425</v>
      </c>
      <c r="B686" s="85">
        <v>80</v>
      </c>
      <c r="C686" s="87" t="s">
        <v>7</v>
      </c>
      <c r="D686" s="103" t="s">
        <v>437</v>
      </c>
      <c r="E686" s="27">
        <v>15</v>
      </c>
      <c r="F686" s="83" t="s">
        <v>9</v>
      </c>
      <c r="G686" s="77" t="s">
        <v>438</v>
      </c>
      <c r="H686" s="78" t="s">
        <v>439</v>
      </c>
      <c r="I686" s="79" t="str">
        <f t="shared" si="72"/>
        <v>Apr</v>
      </c>
      <c r="J686" s="74">
        <f>IF(F686="USD", E686, E686 * IFERROR(VLOOKUP(F686, EXCHANGE_RATE!A:B, 2, FALSE), "Currency not found"))</f>
        <v>15</v>
      </c>
      <c r="K686" s="74">
        <f t="shared" si="68"/>
        <v>15</v>
      </c>
      <c r="L686" s="14">
        <f>IF(C686="MTS", B686, B686 * IFERROR(VLOOKUP(C686, 'QTY_CONVERSIONS '!A:B, 2, FALSE), "Units not found"))</f>
        <v>0.08</v>
      </c>
      <c r="M686" s="75">
        <f t="shared" si="67"/>
        <v>1200</v>
      </c>
      <c r="N686" t="str">
        <f>IFERROR(VLOOKUP(D686, Product_Category!A:B, 2, FALSE), "Uncategorized")</f>
        <v>MCC</v>
      </c>
      <c r="O686" s="76">
        <f t="shared" si="69"/>
        <v>15</v>
      </c>
      <c r="P686" s="76">
        <f t="shared" si="70"/>
        <v>1.2</v>
      </c>
      <c r="Q686">
        <f t="shared" si="71"/>
        <v>2023</v>
      </c>
      <c r="R686" t="str">
        <f>IFERROR(VLOOKUP(G686,'Importer Name'!A:B, 2, FALSE), "")</f>
        <v>STERIL-GENE LIFE</v>
      </c>
      <c r="S686" t="str">
        <f>IFERROR(VLOOKUP(H686,'Supplier name '!A:B, 2, FALSE), "")</f>
        <v>MAXMIND BIOTECH</v>
      </c>
    </row>
    <row r="687" spans="1:19">
      <c r="A687" s="77" t="s">
        <v>425</v>
      </c>
      <c r="B687" s="85">
        <v>5000</v>
      </c>
      <c r="C687" s="87" t="s">
        <v>7</v>
      </c>
      <c r="D687" s="103" t="s">
        <v>19</v>
      </c>
      <c r="E687" s="27">
        <v>3.2</v>
      </c>
      <c r="F687" s="83" t="s">
        <v>9</v>
      </c>
      <c r="G687" s="77" t="s">
        <v>440</v>
      </c>
      <c r="H687" s="78" t="s">
        <v>324</v>
      </c>
      <c r="I687" s="79" t="str">
        <f t="shared" si="72"/>
        <v>Apr</v>
      </c>
      <c r="J687" s="74">
        <f>IF(F687="USD", E687, E687 * IFERROR(VLOOKUP(F687, EXCHANGE_RATE!A:B, 2, FALSE), "Currency not found"))</f>
        <v>3.2</v>
      </c>
      <c r="K687" s="74">
        <f t="shared" si="68"/>
        <v>3.2</v>
      </c>
      <c r="L687" s="14">
        <f>IF(C687="MTS", B687, B687 * IFERROR(VLOOKUP(C687, 'QTY_CONVERSIONS '!A:B, 2, FALSE), "Units not found"))</f>
        <v>5</v>
      </c>
      <c r="M687" s="75">
        <f t="shared" si="67"/>
        <v>16000</v>
      </c>
      <c r="N687" t="str">
        <f>IFERROR(VLOOKUP(D687, Product_Category!A:B, 2, FALSE), "Uncategorized")</f>
        <v>CMC</v>
      </c>
      <c r="O687" s="76">
        <f t="shared" si="69"/>
        <v>3.2</v>
      </c>
      <c r="P687" s="76">
        <f t="shared" si="70"/>
        <v>16</v>
      </c>
      <c r="Q687">
        <f t="shared" si="71"/>
        <v>2023</v>
      </c>
      <c r="R687" t="str">
        <f>IFERROR(VLOOKUP(G687,'Importer Name'!A:B, 2, FALSE), "")</f>
        <v xml:space="preserve">ARYAN CERAMICS </v>
      </c>
      <c r="S687" t="str">
        <f>IFERROR(VLOOKUP(H687,'Supplier name '!A:B, 2, FALSE), "")</f>
        <v>SIDLEY CHEM</v>
      </c>
    </row>
    <row r="688" spans="1:19">
      <c r="A688" s="77" t="s">
        <v>425</v>
      </c>
      <c r="B688" s="85">
        <v>15000</v>
      </c>
      <c r="C688" s="87" t="s">
        <v>7</v>
      </c>
      <c r="D688" s="103" t="s">
        <v>19</v>
      </c>
      <c r="E688" s="27">
        <v>2.4</v>
      </c>
      <c r="F688" s="83" t="s">
        <v>9</v>
      </c>
      <c r="G688" s="77" t="s">
        <v>440</v>
      </c>
      <c r="H688" s="78" t="s">
        <v>324</v>
      </c>
      <c r="I688" s="79" t="str">
        <f t="shared" si="72"/>
        <v>Apr</v>
      </c>
      <c r="J688" s="74">
        <f>IF(F688="USD", E688, E688 * IFERROR(VLOOKUP(F688, EXCHANGE_RATE!A:B, 2, FALSE), "Currency not found"))</f>
        <v>2.4</v>
      </c>
      <c r="K688" s="74">
        <f t="shared" si="68"/>
        <v>2.4</v>
      </c>
      <c r="L688" s="14">
        <f>IF(C688="MTS", B688, B688 * IFERROR(VLOOKUP(C688, 'QTY_CONVERSIONS '!A:B, 2, FALSE), "Units not found"))</f>
        <v>15</v>
      </c>
      <c r="M688" s="75">
        <f t="shared" si="67"/>
        <v>36000</v>
      </c>
      <c r="N688" t="str">
        <f>IFERROR(VLOOKUP(D688, Product_Category!A:B, 2, FALSE), "Uncategorized")</f>
        <v>CMC</v>
      </c>
      <c r="O688" s="76">
        <f t="shared" si="69"/>
        <v>2.4</v>
      </c>
      <c r="P688" s="76">
        <f t="shared" si="70"/>
        <v>36</v>
      </c>
      <c r="Q688">
        <f t="shared" si="71"/>
        <v>2023</v>
      </c>
      <c r="R688" t="str">
        <f>IFERROR(VLOOKUP(G688,'Importer Name'!A:B, 2, FALSE), "")</f>
        <v xml:space="preserve">ARYAN CERAMICS </v>
      </c>
      <c r="S688" t="str">
        <f>IFERROR(VLOOKUP(H688,'Supplier name '!A:B, 2, FALSE), "")</f>
        <v>SIDLEY CHEM</v>
      </c>
    </row>
    <row r="689" spans="1:19">
      <c r="A689" s="77" t="s">
        <v>425</v>
      </c>
      <c r="B689" s="85">
        <v>21000</v>
      </c>
      <c r="C689" s="87" t="s">
        <v>7</v>
      </c>
      <c r="D689" s="103" t="s">
        <v>19</v>
      </c>
      <c r="E689" s="27">
        <v>2.4</v>
      </c>
      <c r="F689" s="83" t="s">
        <v>9</v>
      </c>
      <c r="G689" s="77" t="s">
        <v>323</v>
      </c>
      <c r="H689" s="78" t="s">
        <v>324</v>
      </c>
      <c r="I689" s="79" t="str">
        <f t="shared" si="72"/>
        <v>Apr</v>
      </c>
      <c r="J689" s="74">
        <f>IF(F689="USD", E689, E689 * IFERROR(VLOOKUP(F689, EXCHANGE_RATE!A:B, 2, FALSE), "Currency not found"))</f>
        <v>2.4</v>
      </c>
      <c r="K689" s="74">
        <f t="shared" si="68"/>
        <v>2.4</v>
      </c>
      <c r="L689" s="14">
        <f>IF(C689="MTS", B689, B689 * IFERROR(VLOOKUP(C689, 'QTY_CONVERSIONS '!A:B, 2, FALSE), "Units not found"))</f>
        <v>21</v>
      </c>
      <c r="M689" s="75">
        <f t="shared" si="67"/>
        <v>50400</v>
      </c>
      <c r="N689" t="str">
        <f>IFERROR(VLOOKUP(D689, Product_Category!A:B, 2, FALSE), "Uncategorized")</f>
        <v>CMC</v>
      </c>
      <c r="O689" s="76">
        <f t="shared" si="69"/>
        <v>2.4</v>
      </c>
      <c r="P689" s="76">
        <f t="shared" si="70"/>
        <v>50.4</v>
      </c>
      <c r="Q689">
        <f t="shared" si="71"/>
        <v>2023</v>
      </c>
      <c r="R689" t="str">
        <f>IFERROR(VLOOKUP(G689,'Importer Name'!A:B, 2, FALSE), "")</f>
        <v>THE URBAN VENTURE</v>
      </c>
      <c r="S689" t="str">
        <f>IFERROR(VLOOKUP(H689,'Supplier name '!A:B, 2, FALSE), "")</f>
        <v>SIDLEY CHEM</v>
      </c>
    </row>
    <row r="690" spans="1:19">
      <c r="A690" s="77" t="s">
        <v>425</v>
      </c>
      <c r="B690" s="85">
        <v>21000</v>
      </c>
      <c r="C690" s="87" t="s">
        <v>7</v>
      </c>
      <c r="D690" s="103" t="s">
        <v>19</v>
      </c>
      <c r="E690" s="27">
        <v>2.4</v>
      </c>
      <c r="F690" s="83" t="s">
        <v>9</v>
      </c>
      <c r="G690" s="77" t="s">
        <v>323</v>
      </c>
      <c r="H690" s="78" t="s">
        <v>324</v>
      </c>
      <c r="I690" s="79" t="str">
        <f t="shared" si="72"/>
        <v>Apr</v>
      </c>
      <c r="J690" s="74">
        <f>IF(F690="USD", E690, E690 * IFERROR(VLOOKUP(F690, EXCHANGE_RATE!A:B, 2, FALSE), "Currency not found"))</f>
        <v>2.4</v>
      </c>
      <c r="K690" s="74">
        <f t="shared" si="68"/>
        <v>2.4</v>
      </c>
      <c r="L690" s="14">
        <f>IF(C690="MTS", B690, B690 * IFERROR(VLOOKUP(C690, 'QTY_CONVERSIONS '!A:B, 2, FALSE), "Units not found"))</f>
        <v>21</v>
      </c>
      <c r="M690" s="75">
        <f t="shared" si="67"/>
        <v>50400</v>
      </c>
      <c r="N690" t="str">
        <f>IFERROR(VLOOKUP(D690, Product_Category!A:B, 2, FALSE), "Uncategorized")</f>
        <v>CMC</v>
      </c>
      <c r="O690" s="76">
        <f t="shared" si="69"/>
        <v>2.4</v>
      </c>
      <c r="P690" s="76">
        <f t="shared" si="70"/>
        <v>50.4</v>
      </c>
      <c r="Q690">
        <f t="shared" si="71"/>
        <v>2023</v>
      </c>
      <c r="R690" t="str">
        <f>IFERROR(VLOOKUP(G690,'Importer Name'!A:B, 2, FALSE), "")</f>
        <v>THE URBAN VENTURE</v>
      </c>
      <c r="S690" t="str">
        <f>IFERROR(VLOOKUP(H690,'Supplier name '!A:B, 2, FALSE), "")</f>
        <v>SIDLEY CHEM</v>
      </c>
    </row>
    <row r="691" spans="1:19">
      <c r="A691" s="77" t="s">
        <v>425</v>
      </c>
      <c r="B691" s="85">
        <v>21000</v>
      </c>
      <c r="C691" s="87" t="s">
        <v>7</v>
      </c>
      <c r="D691" s="103" t="s">
        <v>19</v>
      </c>
      <c r="E691" s="27">
        <v>2.4</v>
      </c>
      <c r="F691" s="83" t="s">
        <v>9</v>
      </c>
      <c r="G691" s="77" t="s">
        <v>323</v>
      </c>
      <c r="H691" s="78" t="s">
        <v>324</v>
      </c>
      <c r="I691" s="79" t="str">
        <f t="shared" si="72"/>
        <v>Apr</v>
      </c>
      <c r="J691" s="74">
        <f>IF(F691="USD", E691, E691 * IFERROR(VLOOKUP(F691, EXCHANGE_RATE!A:B, 2, FALSE), "Currency not found"))</f>
        <v>2.4</v>
      </c>
      <c r="K691" s="74">
        <f t="shared" si="68"/>
        <v>2.4</v>
      </c>
      <c r="L691" s="14">
        <f>IF(C691="MTS", B691, B691 * IFERROR(VLOOKUP(C691, 'QTY_CONVERSIONS '!A:B, 2, FALSE), "Units not found"))</f>
        <v>21</v>
      </c>
      <c r="M691" s="75">
        <f t="shared" si="67"/>
        <v>50400</v>
      </c>
      <c r="N691" t="str">
        <f>IFERROR(VLOOKUP(D691, Product_Category!A:B, 2, FALSE), "Uncategorized")</f>
        <v>CMC</v>
      </c>
      <c r="O691" s="76">
        <f t="shared" si="69"/>
        <v>2.4</v>
      </c>
      <c r="P691" s="76">
        <f t="shared" si="70"/>
        <v>50.4</v>
      </c>
      <c r="Q691">
        <f t="shared" si="71"/>
        <v>2023</v>
      </c>
      <c r="R691" t="str">
        <f>IFERROR(VLOOKUP(G691,'Importer Name'!A:B, 2, FALSE), "")</f>
        <v>THE URBAN VENTURE</v>
      </c>
      <c r="S691" t="str">
        <f>IFERROR(VLOOKUP(H691,'Supplier name '!A:B, 2, FALSE), "")</f>
        <v>SIDLEY CHEM</v>
      </c>
    </row>
    <row r="692" spans="1:19">
      <c r="A692" s="77" t="s">
        <v>425</v>
      </c>
      <c r="B692" s="85">
        <v>18000</v>
      </c>
      <c r="C692" s="87" t="s">
        <v>7</v>
      </c>
      <c r="D692" s="103" t="s">
        <v>19</v>
      </c>
      <c r="E692" s="27">
        <v>3.3</v>
      </c>
      <c r="F692" s="83" t="s">
        <v>9</v>
      </c>
      <c r="G692" s="77" t="s">
        <v>427</v>
      </c>
      <c r="H692" s="78" t="s">
        <v>325</v>
      </c>
      <c r="I692" s="79" t="str">
        <f t="shared" si="72"/>
        <v>Apr</v>
      </c>
      <c r="J692" s="74">
        <f>IF(F692="USD", E692, E692 * IFERROR(VLOOKUP(F692, EXCHANGE_RATE!A:B, 2, FALSE), "Currency not found"))</f>
        <v>3.3</v>
      </c>
      <c r="K692" s="74">
        <f t="shared" si="68"/>
        <v>3.3</v>
      </c>
      <c r="L692" s="14">
        <f>IF(C692="MTS", B692, B692 * IFERROR(VLOOKUP(C692, 'QTY_CONVERSIONS '!A:B, 2, FALSE), "Units not found"))</f>
        <v>18</v>
      </c>
      <c r="M692" s="75">
        <f t="shared" si="67"/>
        <v>59400</v>
      </c>
      <c r="N692" t="str">
        <f>IFERROR(VLOOKUP(D692, Product_Category!A:B, 2, FALSE), "Uncategorized")</f>
        <v>CMC</v>
      </c>
      <c r="O692" s="76">
        <f t="shared" si="69"/>
        <v>3.3</v>
      </c>
      <c r="P692" s="76">
        <f t="shared" si="70"/>
        <v>59.4</v>
      </c>
      <c r="Q692">
        <f t="shared" si="71"/>
        <v>2023</v>
      </c>
      <c r="R692" t="str">
        <f>IFERROR(VLOOKUP(G692,'Importer Name'!A:B, 2, FALSE), "")</f>
        <v xml:space="preserve">PRACHIN CHEMICAL </v>
      </c>
      <c r="S692" t="str">
        <f>IFERROR(VLOOKUP(H692,'Supplier name '!A:B, 2, FALSE), "")</f>
        <v>SUZHOU DECAN</v>
      </c>
    </row>
    <row r="693" spans="1:19">
      <c r="A693" s="77" t="s">
        <v>425</v>
      </c>
      <c r="B693" s="85">
        <v>23000</v>
      </c>
      <c r="C693" s="87" t="s">
        <v>7</v>
      </c>
      <c r="D693" s="103" t="s">
        <v>19</v>
      </c>
      <c r="E693" s="27">
        <v>1.9</v>
      </c>
      <c r="F693" s="83" t="s">
        <v>9</v>
      </c>
      <c r="G693" s="77" t="s">
        <v>441</v>
      </c>
      <c r="H693" s="78" t="s">
        <v>442</v>
      </c>
      <c r="I693" s="79" t="str">
        <f t="shared" si="72"/>
        <v>Apr</v>
      </c>
      <c r="J693" s="74">
        <f>IF(F693="USD", E693, E693 * IFERROR(VLOOKUP(F693, EXCHANGE_RATE!A:B, 2, FALSE), "Currency not found"))</f>
        <v>1.9</v>
      </c>
      <c r="K693" s="74">
        <f t="shared" si="68"/>
        <v>1.9</v>
      </c>
      <c r="L693" s="14">
        <f>IF(C693="MTS", B693, B693 * IFERROR(VLOOKUP(C693, 'QTY_CONVERSIONS '!A:B, 2, FALSE), "Units not found"))</f>
        <v>23</v>
      </c>
      <c r="M693" s="75">
        <f t="shared" si="67"/>
        <v>43700</v>
      </c>
      <c r="N693" t="str">
        <f>IFERROR(VLOOKUP(D693, Product_Category!A:B, 2, FALSE), "Uncategorized")</f>
        <v>CMC</v>
      </c>
      <c r="O693" s="76">
        <f t="shared" si="69"/>
        <v>1.9</v>
      </c>
      <c r="P693" s="76">
        <f t="shared" si="70"/>
        <v>43.699999999999996</v>
      </c>
      <c r="Q693">
        <f t="shared" si="71"/>
        <v>2023</v>
      </c>
      <c r="R693" t="str">
        <f>IFERROR(VLOOKUP(G693,'Importer Name'!A:B, 2, FALSE), "")</f>
        <v xml:space="preserve">HI TECH PAPERS </v>
      </c>
      <c r="S693" t="str">
        <f>IFERROR(VLOOKUP(H693,'Supplier name '!A:B, 2, FALSE), "")</f>
        <v>WUXI LEO TECH</v>
      </c>
    </row>
    <row r="694" spans="1:19">
      <c r="A694" s="77" t="s">
        <v>425</v>
      </c>
      <c r="B694" s="85">
        <v>23000</v>
      </c>
      <c r="C694" s="87" t="s">
        <v>7</v>
      </c>
      <c r="D694" s="103" t="s">
        <v>19</v>
      </c>
      <c r="E694" s="27">
        <v>2</v>
      </c>
      <c r="F694" s="83" t="s">
        <v>9</v>
      </c>
      <c r="G694" s="77" t="s">
        <v>441</v>
      </c>
      <c r="H694" s="78" t="s">
        <v>442</v>
      </c>
      <c r="I694" s="79" t="str">
        <f t="shared" si="72"/>
        <v>Apr</v>
      </c>
      <c r="J694" s="74">
        <f>IF(F694="USD", E694, E694 * IFERROR(VLOOKUP(F694, EXCHANGE_RATE!A:B, 2, FALSE), "Currency not found"))</f>
        <v>2</v>
      </c>
      <c r="K694" s="74">
        <f t="shared" si="68"/>
        <v>2</v>
      </c>
      <c r="L694" s="14">
        <f>IF(C694="MTS", B694, B694 * IFERROR(VLOOKUP(C694, 'QTY_CONVERSIONS '!A:B, 2, FALSE), "Units not found"))</f>
        <v>23</v>
      </c>
      <c r="M694" s="75">
        <f t="shared" si="67"/>
        <v>46000</v>
      </c>
      <c r="N694" t="str">
        <f>IFERROR(VLOOKUP(D694, Product_Category!A:B, 2, FALSE), "Uncategorized")</f>
        <v>CMC</v>
      </c>
      <c r="O694" s="76">
        <f t="shared" si="69"/>
        <v>2</v>
      </c>
      <c r="P694" s="76">
        <f t="shared" si="70"/>
        <v>46</v>
      </c>
      <c r="Q694">
        <f t="shared" si="71"/>
        <v>2023</v>
      </c>
      <c r="R694" t="str">
        <f>IFERROR(VLOOKUP(G694,'Importer Name'!A:B, 2, FALSE), "")</f>
        <v xml:space="preserve">HI TECH PAPERS </v>
      </c>
      <c r="S694" t="str">
        <f>IFERROR(VLOOKUP(H694,'Supplier name '!A:B, 2, FALSE), "")</f>
        <v>WUXI LEO TECH</v>
      </c>
    </row>
    <row r="695" spans="1:19">
      <c r="A695" s="77" t="s">
        <v>425</v>
      </c>
      <c r="B695" s="85">
        <v>23000</v>
      </c>
      <c r="C695" s="87" t="s">
        <v>7</v>
      </c>
      <c r="D695" s="103" t="s">
        <v>19</v>
      </c>
      <c r="E695" s="27">
        <v>1.9</v>
      </c>
      <c r="F695" s="83" t="s">
        <v>9</v>
      </c>
      <c r="G695" s="77" t="s">
        <v>441</v>
      </c>
      <c r="H695" s="78" t="s">
        <v>442</v>
      </c>
      <c r="I695" s="79" t="str">
        <f t="shared" si="72"/>
        <v>Apr</v>
      </c>
      <c r="J695" s="74">
        <f>IF(F695="USD", E695, E695 * IFERROR(VLOOKUP(F695, EXCHANGE_RATE!A:B, 2, FALSE), "Currency not found"))</f>
        <v>1.9</v>
      </c>
      <c r="K695" s="74">
        <f t="shared" si="68"/>
        <v>1.9</v>
      </c>
      <c r="L695" s="14">
        <f>IF(C695="MTS", B695, B695 * IFERROR(VLOOKUP(C695, 'QTY_CONVERSIONS '!A:B, 2, FALSE), "Units not found"))</f>
        <v>23</v>
      </c>
      <c r="M695" s="75">
        <f t="shared" si="67"/>
        <v>43700</v>
      </c>
      <c r="N695" t="str">
        <f>IFERROR(VLOOKUP(D695, Product_Category!A:B, 2, FALSE), "Uncategorized")</f>
        <v>CMC</v>
      </c>
      <c r="O695" s="76">
        <f t="shared" si="69"/>
        <v>1.9</v>
      </c>
      <c r="P695" s="76">
        <f t="shared" si="70"/>
        <v>43.699999999999996</v>
      </c>
      <c r="Q695">
        <f t="shared" si="71"/>
        <v>2023</v>
      </c>
      <c r="R695" t="str">
        <f>IFERROR(VLOOKUP(G695,'Importer Name'!A:B, 2, FALSE), "")</f>
        <v xml:space="preserve">HI TECH PAPERS </v>
      </c>
      <c r="S695" t="str">
        <f>IFERROR(VLOOKUP(H695,'Supplier name '!A:B, 2, FALSE), "")</f>
        <v>WUXI LEO TECH</v>
      </c>
    </row>
    <row r="696" spans="1:19">
      <c r="A696" s="77" t="s">
        <v>425</v>
      </c>
      <c r="B696" s="85">
        <v>23000</v>
      </c>
      <c r="C696" s="87" t="s">
        <v>7</v>
      </c>
      <c r="D696" s="103" t="s">
        <v>19</v>
      </c>
      <c r="E696" s="27">
        <v>1.9</v>
      </c>
      <c r="F696" s="83" t="s">
        <v>9</v>
      </c>
      <c r="G696" s="77" t="s">
        <v>441</v>
      </c>
      <c r="H696" s="78" t="s">
        <v>442</v>
      </c>
      <c r="I696" s="79" t="str">
        <f t="shared" si="72"/>
        <v>Apr</v>
      </c>
      <c r="J696" s="74">
        <f>IF(F696="USD", E696, E696 * IFERROR(VLOOKUP(F696, EXCHANGE_RATE!A:B, 2, FALSE), "Currency not found"))</f>
        <v>1.9</v>
      </c>
      <c r="K696" s="74">
        <f t="shared" si="68"/>
        <v>1.9</v>
      </c>
      <c r="L696" s="14">
        <f>IF(C696="MTS", B696, B696 * IFERROR(VLOOKUP(C696, 'QTY_CONVERSIONS '!A:B, 2, FALSE), "Units not found"))</f>
        <v>23</v>
      </c>
      <c r="M696" s="75">
        <f t="shared" si="67"/>
        <v>43700</v>
      </c>
      <c r="N696" t="str">
        <f>IFERROR(VLOOKUP(D696, Product_Category!A:B, 2, FALSE), "Uncategorized")</f>
        <v>CMC</v>
      </c>
      <c r="O696" s="76">
        <f t="shared" si="69"/>
        <v>1.9</v>
      </c>
      <c r="P696" s="76">
        <f t="shared" si="70"/>
        <v>43.699999999999996</v>
      </c>
      <c r="Q696">
        <f t="shared" si="71"/>
        <v>2023</v>
      </c>
      <c r="R696" t="str">
        <f>IFERROR(VLOOKUP(G696,'Importer Name'!A:B, 2, FALSE), "")</f>
        <v xml:space="preserve">HI TECH PAPERS </v>
      </c>
      <c r="S696" t="str">
        <f>IFERROR(VLOOKUP(H696,'Supplier name '!A:B, 2, FALSE), "")</f>
        <v>WUXI LEO TECH</v>
      </c>
    </row>
    <row r="697" spans="1:19">
      <c r="A697" s="77" t="s">
        <v>425</v>
      </c>
      <c r="B697" s="85">
        <v>10</v>
      </c>
      <c r="C697" s="87" t="s">
        <v>1647</v>
      </c>
      <c r="D697" s="103" t="s">
        <v>19</v>
      </c>
      <c r="E697" s="27">
        <v>2.3199999999999998</v>
      </c>
      <c r="F697" s="83" t="s">
        <v>9</v>
      </c>
      <c r="G697" s="77" t="s">
        <v>443</v>
      </c>
      <c r="H697" s="78" t="s">
        <v>442</v>
      </c>
      <c r="I697" s="79" t="str">
        <f t="shared" si="72"/>
        <v>Apr</v>
      </c>
      <c r="J697" s="74">
        <f>IF(F697="USD", E697, E697 * IFERROR(VLOOKUP(F697, EXCHANGE_RATE!A:B, 2, FALSE), "Currency not found"))</f>
        <v>2.3199999999999998</v>
      </c>
      <c r="K697" s="74">
        <f t="shared" si="68"/>
        <v>2.3199999999999998</v>
      </c>
      <c r="L697" s="14">
        <f>IF(C697="MTS", B697, B697 * IFERROR(VLOOKUP(C697, 'QTY_CONVERSIONS '!A:B, 2, FALSE), "Units not found"))</f>
        <v>10</v>
      </c>
      <c r="M697" s="75">
        <f t="shared" si="67"/>
        <v>23.2</v>
      </c>
      <c r="N697" t="str">
        <f>IFERROR(VLOOKUP(D697, Product_Category!A:B, 2, FALSE), "Uncategorized")</f>
        <v>CMC</v>
      </c>
      <c r="O697" s="76">
        <f t="shared" si="69"/>
        <v>2.3199999999999998</v>
      </c>
      <c r="P697" s="76">
        <f t="shared" si="70"/>
        <v>23.2</v>
      </c>
      <c r="Q697">
        <f t="shared" si="71"/>
        <v>2023</v>
      </c>
      <c r="R697" t="str">
        <f>IFERROR(VLOOKUP(G697,'Importer Name'!A:B, 2, FALSE), "")</f>
        <v xml:space="preserve">Silver Industries </v>
      </c>
      <c r="S697" t="str">
        <f>IFERROR(VLOOKUP(H697,'Supplier name '!A:B, 2, FALSE), "")</f>
        <v>WUXI LEO TECH</v>
      </c>
    </row>
    <row r="698" spans="1:19">
      <c r="A698" s="77" t="s">
        <v>425</v>
      </c>
      <c r="B698" s="85">
        <v>22000</v>
      </c>
      <c r="C698" s="87" t="s">
        <v>7</v>
      </c>
      <c r="D698" s="103" t="s">
        <v>19</v>
      </c>
      <c r="E698" s="27">
        <v>2.1</v>
      </c>
      <c r="F698" s="83" t="s">
        <v>9</v>
      </c>
      <c r="G698" s="77" t="s">
        <v>444</v>
      </c>
      <c r="H698" s="78" t="s">
        <v>442</v>
      </c>
      <c r="I698" s="79" t="str">
        <f t="shared" si="72"/>
        <v>Apr</v>
      </c>
      <c r="J698" s="74">
        <f>IF(F698="USD", E698, E698 * IFERROR(VLOOKUP(F698, EXCHANGE_RATE!A:B, 2, FALSE), "Currency not found"))</f>
        <v>2.1</v>
      </c>
      <c r="K698" s="74">
        <f t="shared" si="68"/>
        <v>2.1</v>
      </c>
      <c r="L698" s="14">
        <f>IF(C698="MTS", B698, B698 * IFERROR(VLOOKUP(C698, 'QTY_CONVERSIONS '!A:B, 2, FALSE), "Units not found"))</f>
        <v>22</v>
      </c>
      <c r="M698" s="75">
        <f t="shared" si="67"/>
        <v>46200</v>
      </c>
      <c r="N698" t="str">
        <f>IFERROR(VLOOKUP(D698, Product_Category!A:B, 2, FALSE), "Uncategorized")</f>
        <v>CMC</v>
      </c>
      <c r="O698" s="76">
        <f t="shared" si="69"/>
        <v>2.1</v>
      </c>
      <c r="P698" s="76">
        <f t="shared" si="70"/>
        <v>46.2</v>
      </c>
      <c r="Q698">
        <f t="shared" si="71"/>
        <v>2023</v>
      </c>
      <c r="R698" t="str">
        <f>IFERROR(VLOOKUP(G698,'Importer Name'!A:B, 2, FALSE), "")</f>
        <v>SHREE BALAJI</v>
      </c>
      <c r="S698" t="str">
        <f>IFERROR(VLOOKUP(H698,'Supplier name '!A:B, 2, FALSE), "")</f>
        <v>WUXI LEO TECH</v>
      </c>
    </row>
    <row r="699" spans="1:19">
      <c r="A699" s="77" t="s">
        <v>425</v>
      </c>
      <c r="B699" s="85">
        <v>5</v>
      </c>
      <c r="C699" s="87" t="s">
        <v>1647</v>
      </c>
      <c r="D699" s="103" t="s">
        <v>19</v>
      </c>
      <c r="E699" s="27">
        <v>3.28</v>
      </c>
      <c r="F699" s="83" t="s">
        <v>9</v>
      </c>
      <c r="G699" s="77" t="s">
        <v>445</v>
      </c>
      <c r="H699" s="78" t="s">
        <v>52</v>
      </c>
      <c r="I699" s="79" t="str">
        <f t="shared" si="72"/>
        <v>Apr</v>
      </c>
      <c r="J699" s="74">
        <f>IF(F699="USD", E699, E699 * IFERROR(VLOOKUP(F699, EXCHANGE_RATE!A:B, 2, FALSE), "Currency not found"))</f>
        <v>3.28</v>
      </c>
      <c r="K699" s="74">
        <f t="shared" si="68"/>
        <v>3.28</v>
      </c>
      <c r="L699" s="14">
        <f>IF(C699="MTS", B699, B699 * IFERROR(VLOOKUP(C699, 'QTY_CONVERSIONS '!A:B, 2, FALSE), "Units not found"))</f>
        <v>5</v>
      </c>
      <c r="M699" s="75">
        <f t="shared" si="67"/>
        <v>16.399999999999999</v>
      </c>
      <c r="N699" t="str">
        <f>IFERROR(VLOOKUP(D699, Product_Category!A:B, 2, FALSE), "Uncategorized")</f>
        <v>CMC</v>
      </c>
      <c r="O699" s="76">
        <f t="shared" si="69"/>
        <v>3.28</v>
      </c>
      <c r="P699" s="76">
        <f t="shared" si="70"/>
        <v>16.399999999999999</v>
      </c>
      <c r="Q699">
        <f t="shared" si="71"/>
        <v>2023</v>
      </c>
      <c r="R699" t="str">
        <f>IFERROR(VLOOKUP(G699,'Importer Name'!A:B, 2, FALSE), "")</f>
        <v xml:space="preserve">PERRY IMPEX </v>
      </c>
      <c r="S699" t="str">
        <f>IFERROR(VLOOKUP(H699,'Supplier name '!A:B, 2, FALSE), "")</f>
        <v>XUZHOU LIYUAN</v>
      </c>
    </row>
    <row r="700" spans="1:19">
      <c r="A700" s="77" t="s">
        <v>425</v>
      </c>
      <c r="B700" s="85">
        <v>1800</v>
      </c>
      <c r="C700" s="87" t="s">
        <v>7</v>
      </c>
      <c r="D700" s="103" t="s">
        <v>19</v>
      </c>
      <c r="E700" s="27">
        <v>3.6</v>
      </c>
      <c r="F700" s="83" t="s">
        <v>9</v>
      </c>
      <c r="G700" s="77" t="s">
        <v>446</v>
      </c>
      <c r="H700" s="78" t="s">
        <v>447</v>
      </c>
      <c r="I700" s="79" t="str">
        <f t="shared" si="72"/>
        <v>Apr</v>
      </c>
      <c r="J700" s="74">
        <f>IF(F700="USD", E700, E700 * IFERROR(VLOOKUP(F700, EXCHANGE_RATE!A:B, 2, FALSE), "Currency not found"))</f>
        <v>3.6</v>
      </c>
      <c r="K700" s="74">
        <f t="shared" si="68"/>
        <v>3.6</v>
      </c>
      <c r="L700" s="14">
        <f>IF(C700="MTS", B700, B700 * IFERROR(VLOOKUP(C700, 'QTY_CONVERSIONS '!A:B, 2, FALSE), "Units not found"))</f>
        <v>1.8</v>
      </c>
      <c r="M700" s="75">
        <f t="shared" si="67"/>
        <v>6480</v>
      </c>
      <c r="N700" t="str">
        <f>IFERROR(VLOOKUP(D700, Product_Category!A:B, 2, FALSE), "Uncategorized")</f>
        <v>CMC</v>
      </c>
      <c r="O700" s="76">
        <f t="shared" si="69"/>
        <v>3.6</v>
      </c>
      <c r="P700" s="76">
        <f t="shared" si="70"/>
        <v>6.48</v>
      </c>
      <c r="Q700">
        <f t="shared" si="71"/>
        <v>2023</v>
      </c>
      <c r="R700" t="str">
        <f>IFERROR(VLOOKUP(G700,'Importer Name'!A:B, 2, FALSE), "")</f>
        <v>ALGOL CHEMICALS</v>
      </c>
      <c r="S700" t="str">
        <f>IFERROR(VLOOKUP(H700,'Supplier name '!A:B, 2, FALSE), "")</f>
        <v>YANTAI FORTUNE</v>
      </c>
    </row>
    <row r="701" spans="1:19">
      <c r="A701" s="77" t="s">
        <v>425</v>
      </c>
      <c r="B701" s="85">
        <v>160</v>
      </c>
      <c r="C701" s="87" t="s">
        <v>1647</v>
      </c>
      <c r="D701" s="103" t="s">
        <v>19</v>
      </c>
      <c r="E701" s="27">
        <v>2.9</v>
      </c>
      <c r="F701" s="83" t="s">
        <v>9</v>
      </c>
      <c r="G701" s="77" t="s">
        <v>31</v>
      </c>
      <c r="H701" s="78" t="s">
        <v>327</v>
      </c>
      <c r="I701" s="79" t="str">
        <f t="shared" si="72"/>
        <v>Apr</v>
      </c>
      <c r="J701" s="74">
        <f>IF(F701="USD", E701, E701 * IFERROR(VLOOKUP(F701, EXCHANGE_RATE!A:B, 2, FALSE), "Currency not found"))</f>
        <v>2.9</v>
      </c>
      <c r="K701" s="74">
        <f t="shared" si="68"/>
        <v>2.9</v>
      </c>
      <c r="L701" s="14">
        <f>IF(C701="MTS", B701, B701 * IFERROR(VLOOKUP(C701, 'QTY_CONVERSIONS '!A:B, 2, FALSE), "Units not found"))</f>
        <v>160</v>
      </c>
      <c r="M701" s="75">
        <f t="shared" si="67"/>
        <v>464</v>
      </c>
      <c r="N701" t="str">
        <f>IFERROR(VLOOKUP(D701, Product_Category!A:B, 2, FALSE), "Uncategorized")</f>
        <v>CMC</v>
      </c>
      <c r="O701" s="76">
        <f t="shared" si="69"/>
        <v>2.9</v>
      </c>
      <c r="P701" s="76">
        <f t="shared" si="70"/>
        <v>464</v>
      </c>
      <c r="Q701">
        <f t="shared" si="71"/>
        <v>2023</v>
      </c>
      <c r="R701" t="str">
        <f>IFERROR(VLOOKUP(G701,'Importer Name'!A:B, 2, FALSE), "")</f>
        <v>MERIDIAN POLYMERS</v>
      </c>
      <c r="S701" t="str">
        <f>IFERROR(VLOOKUP(H701,'Supplier name '!A:B, 2, FALSE), "")</f>
        <v>ZIBO JINSHENG INT</v>
      </c>
    </row>
    <row r="702" spans="1:19">
      <c r="A702" s="77" t="s">
        <v>425</v>
      </c>
      <c r="B702" s="85">
        <v>60</v>
      </c>
      <c r="C702" s="87" t="s">
        <v>1647</v>
      </c>
      <c r="D702" s="103" t="s">
        <v>19</v>
      </c>
      <c r="E702" s="27">
        <v>2.95</v>
      </c>
      <c r="F702" s="83" t="s">
        <v>9</v>
      </c>
      <c r="G702" s="77" t="s">
        <v>31</v>
      </c>
      <c r="H702" s="78" t="s">
        <v>327</v>
      </c>
      <c r="I702" s="79" t="str">
        <f t="shared" si="72"/>
        <v>Apr</v>
      </c>
      <c r="J702" s="74">
        <f>IF(F702="USD", E702, E702 * IFERROR(VLOOKUP(F702, EXCHANGE_RATE!A:B, 2, FALSE), "Currency not found"))</f>
        <v>2.95</v>
      </c>
      <c r="K702" s="74">
        <f t="shared" si="68"/>
        <v>2.95</v>
      </c>
      <c r="L702" s="14">
        <f>IF(C702="MTS", B702, B702 * IFERROR(VLOOKUP(C702, 'QTY_CONVERSIONS '!A:B, 2, FALSE), "Units not found"))</f>
        <v>60</v>
      </c>
      <c r="M702" s="75">
        <f t="shared" si="67"/>
        <v>177</v>
      </c>
      <c r="N702" t="str">
        <f>IFERROR(VLOOKUP(D702, Product_Category!A:B, 2, FALSE), "Uncategorized")</f>
        <v>CMC</v>
      </c>
      <c r="O702" s="76">
        <f t="shared" si="69"/>
        <v>2.95</v>
      </c>
      <c r="P702" s="76">
        <f t="shared" si="70"/>
        <v>177</v>
      </c>
      <c r="Q702">
        <f t="shared" si="71"/>
        <v>2023</v>
      </c>
      <c r="R702" t="str">
        <f>IFERROR(VLOOKUP(G702,'Importer Name'!A:B, 2, FALSE), "")</f>
        <v>MERIDIAN POLYMERS</v>
      </c>
      <c r="S702" t="str">
        <f>IFERROR(VLOOKUP(H702,'Supplier name '!A:B, 2, FALSE), "")</f>
        <v>ZIBO JINSHENG INT</v>
      </c>
    </row>
    <row r="703" spans="1:19">
      <c r="A703" s="72" t="s">
        <v>425</v>
      </c>
      <c r="B703" s="86">
        <v>9000</v>
      </c>
      <c r="C703" s="88" t="s">
        <v>7</v>
      </c>
      <c r="D703" s="107" t="s">
        <v>19</v>
      </c>
      <c r="E703" s="28">
        <v>3.3</v>
      </c>
      <c r="F703" s="83" t="s">
        <v>9</v>
      </c>
      <c r="G703" s="72" t="s">
        <v>427</v>
      </c>
      <c r="H703" s="80" t="s">
        <v>327</v>
      </c>
      <c r="I703" s="79" t="str">
        <f t="shared" si="72"/>
        <v>Apr</v>
      </c>
      <c r="J703" s="74">
        <f>IF(F703="USD", E703, E703 * IFERROR(VLOOKUP(F703, EXCHANGE_RATE!A:B, 2, FALSE), "Currency not found"))</f>
        <v>3.3</v>
      </c>
      <c r="K703" s="74">
        <f t="shared" si="68"/>
        <v>3.3</v>
      </c>
      <c r="L703" s="14">
        <f>IF(C703="MTS", B703, B703 * IFERROR(VLOOKUP(C703, 'QTY_CONVERSIONS '!A:B, 2, FALSE), "Units not found"))</f>
        <v>9</v>
      </c>
      <c r="M703" s="75">
        <f t="shared" si="67"/>
        <v>29700</v>
      </c>
      <c r="N703" t="str">
        <f>IFERROR(VLOOKUP(D703, Product_Category!A:B, 2, FALSE), "Uncategorized")</f>
        <v>CMC</v>
      </c>
      <c r="O703" s="76">
        <f t="shared" si="69"/>
        <v>3.3</v>
      </c>
      <c r="P703" s="76">
        <f t="shared" si="70"/>
        <v>29.7</v>
      </c>
      <c r="Q703">
        <f t="shared" si="71"/>
        <v>2023</v>
      </c>
      <c r="R703" t="str">
        <f>IFERROR(VLOOKUP(G703,'Importer Name'!A:B, 2, FALSE), "")</f>
        <v xml:space="preserve">PRACHIN CHEMICAL </v>
      </c>
      <c r="S703" t="str">
        <f>IFERROR(VLOOKUP(H703,'Supplier name '!A:B, 2, FALSE), "")</f>
        <v>ZIBO JINSHENG INT</v>
      </c>
    </row>
    <row r="704" spans="1:19">
      <c r="A704" s="77" t="s">
        <v>448</v>
      </c>
      <c r="B704" s="85">
        <v>9200</v>
      </c>
      <c r="C704" s="87" t="s">
        <v>7</v>
      </c>
      <c r="D704" s="103" t="s">
        <v>210</v>
      </c>
      <c r="E704" s="27">
        <v>6.7</v>
      </c>
      <c r="F704" s="83" t="s">
        <v>1718</v>
      </c>
      <c r="G704" s="77" t="s">
        <v>208</v>
      </c>
      <c r="H704" s="78" t="s">
        <v>59</v>
      </c>
      <c r="I704" s="79" t="str">
        <f t="shared" si="72"/>
        <v>Apr</v>
      </c>
      <c r="J704" s="74">
        <f>IF(F704="USD", E704, E704 * IFERROR(VLOOKUP(F704, EXCHANGE_RATE!A:B, 2, FALSE), "Currency not found"))</f>
        <v>7.1690000000000005</v>
      </c>
      <c r="K704" s="74">
        <f t="shared" si="68"/>
        <v>7.17</v>
      </c>
      <c r="L704" s="14">
        <f>IF(C704="MTS", B704, B704 * IFERROR(VLOOKUP(C704, 'QTY_CONVERSIONS '!A:B, 2, FALSE), "Units not found"))</f>
        <v>9.2000000000000011</v>
      </c>
      <c r="M704" s="75">
        <f t="shared" si="67"/>
        <v>65964</v>
      </c>
      <c r="N704" t="str">
        <f>IFERROR(VLOOKUP(D704, Product_Category!A:B, 2, FALSE), "Uncategorized")</f>
        <v>MCC</v>
      </c>
      <c r="O704" s="76">
        <f t="shared" si="69"/>
        <v>7.17</v>
      </c>
      <c r="P704" s="76">
        <f t="shared" si="70"/>
        <v>65.964000000000013</v>
      </c>
      <c r="Q704">
        <f t="shared" si="71"/>
        <v>2023</v>
      </c>
      <c r="R704" t="str">
        <f>IFERROR(VLOOKUP(G704,'Importer Name'!A:B, 2, FALSE), "")</f>
        <v>RETTENMAIER</v>
      </c>
      <c r="S704" t="str">
        <f>IFERROR(VLOOKUP(H704,'Supplier name '!A:B, 2, FALSE), "")</f>
        <v>JRS PHARMA</v>
      </c>
    </row>
    <row r="705" spans="1:19">
      <c r="A705" s="77" t="s">
        <v>448</v>
      </c>
      <c r="B705" s="85">
        <v>16000</v>
      </c>
      <c r="C705" s="87" t="s">
        <v>7</v>
      </c>
      <c r="D705" s="103" t="s">
        <v>210</v>
      </c>
      <c r="E705" s="27">
        <v>6.7</v>
      </c>
      <c r="F705" s="83" t="s">
        <v>1718</v>
      </c>
      <c r="G705" s="77" t="s">
        <v>208</v>
      </c>
      <c r="H705" s="78" t="s">
        <v>59</v>
      </c>
      <c r="I705" s="79" t="str">
        <f t="shared" si="72"/>
        <v>Apr</v>
      </c>
      <c r="J705" s="74">
        <f>IF(F705="USD", E705, E705 * IFERROR(VLOOKUP(F705, EXCHANGE_RATE!A:B, 2, FALSE), "Currency not found"))</f>
        <v>7.1690000000000005</v>
      </c>
      <c r="K705" s="74">
        <f t="shared" si="68"/>
        <v>7.17</v>
      </c>
      <c r="L705" s="14">
        <f>IF(C705="MTS", B705, B705 * IFERROR(VLOOKUP(C705, 'QTY_CONVERSIONS '!A:B, 2, FALSE), "Units not found"))</f>
        <v>16</v>
      </c>
      <c r="M705" s="75">
        <f t="shared" si="67"/>
        <v>114720</v>
      </c>
      <c r="N705" t="str">
        <f>IFERROR(VLOOKUP(D705, Product_Category!A:B, 2, FALSE), "Uncategorized")</f>
        <v>MCC</v>
      </c>
      <c r="O705" s="76">
        <f t="shared" si="69"/>
        <v>7.17</v>
      </c>
      <c r="P705" s="76">
        <f t="shared" si="70"/>
        <v>114.72</v>
      </c>
      <c r="Q705">
        <f t="shared" si="71"/>
        <v>2023</v>
      </c>
      <c r="R705" t="str">
        <f>IFERROR(VLOOKUP(G705,'Importer Name'!A:B, 2, FALSE), "")</f>
        <v>RETTENMAIER</v>
      </c>
      <c r="S705" t="str">
        <f>IFERROR(VLOOKUP(H705,'Supplier name '!A:B, 2, FALSE), "")</f>
        <v>JRS PHARMA</v>
      </c>
    </row>
    <row r="706" spans="1:19">
      <c r="A706" s="77" t="s">
        <v>448</v>
      </c>
      <c r="B706" s="85">
        <v>14000</v>
      </c>
      <c r="C706" s="87" t="s">
        <v>7</v>
      </c>
      <c r="D706" s="103" t="s">
        <v>60</v>
      </c>
      <c r="E706" s="27">
        <v>3</v>
      </c>
      <c r="F706" s="83" t="s">
        <v>9</v>
      </c>
      <c r="G706" s="77" t="s">
        <v>61</v>
      </c>
      <c r="H706" s="78" t="s">
        <v>62</v>
      </c>
      <c r="I706" s="79" t="str">
        <f t="shared" si="72"/>
        <v>Apr</v>
      </c>
      <c r="J706" s="74">
        <f>IF(F706="USD", E706, E706 * IFERROR(VLOOKUP(F706, EXCHANGE_RATE!A:B, 2, FALSE), "Currency not found"))</f>
        <v>3</v>
      </c>
      <c r="K706" s="74">
        <f t="shared" si="68"/>
        <v>3</v>
      </c>
      <c r="L706" s="14">
        <f>IF(C706="MTS", B706, B706 * IFERROR(VLOOKUP(C706, 'QTY_CONVERSIONS '!A:B, 2, FALSE), "Units not found"))</f>
        <v>14</v>
      </c>
      <c r="M706" s="75">
        <f t="shared" ref="M706:M769" si="73">B706*K706</f>
        <v>42000</v>
      </c>
      <c r="N706" t="str">
        <f>IFERROR(VLOOKUP(D706, Product_Category!A:B, 2, FALSE), "Uncategorized")</f>
        <v>CMC</v>
      </c>
      <c r="O706" s="76">
        <f t="shared" si="69"/>
        <v>3</v>
      </c>
      <c r="P706" s="76">
        <f t="shared" si="70"/>
        <v>42</v>
      </c>
      <c r="Q706">
        <f t="shared" si="71"/>
        <v>2023</v>
      </c>
      <c r="R706" t="str">
        <f>IFERROR(VLOOKUP(G706,'Importer Name'!A:B, 2, FALSE), "")</f>
        <v>JAI ARAVALI</v>
      </c>
      <c r="S706" t="str">
        <f>IFERROR(VLOOKUP(H706,'Supplier name '!A:B, 2, FALSE), "")</f>
        <v>NOURYON CHEM</v>
      </c>
    </row>
    <row r="707" spans="1:19">
      <c r="A707" s="77" t="s">
        <v>448</v>
      </c>
      <c r="B707" s="85">
        <v>28000</v>
      </c>
      <c r="C707" s="87" t="s">
        <v>7</v>
      </c>
      <c r="D707" s="103" t="s">
        <v>60</v>
      </c>
      <c r="E707" s="27">
        <v>2.8</v>
      </c>
      <c r="F707" s="83" t="s">
        <v>9</v>
      </c>
      <c r="G707" s="77" t="s">
        <v>61</v>
      </c>
      <c r="H707" s="78" t="s">
        <v>62</v>
      </c>
      <c r="I707" s="79" t="str">
        <f t="shared" si="72"/>
        <v>Apr</v>
      </c>
      <c r="J707" s="74">
        <f>IF(F707="USD", E707, E707 * IFERROR(VLOOKUP(F707, EXCHANGE_RATE!A:B, 2, FALSE), "Currency not found"))</f>
        <v>2.8</v>
      </c>
      <c r="K707" s="74">
        <f t="shared" ref="K707:K770" si="74">ROUNDUP(J707,2)</f>
        <v>2.8</v>
      </c>
      <c r="L707" s="14">
        <f>IF(C707="MTS", B707, B707 * IFERROR(VLOOKUP(C707, 'QTY_CONVERSIONS '!A:B, 2, FALSE), "Units not found"))</f>
        <v>28</v>
      </c>
      <c r="M707" s="75">
        <f t="shared" si="73"/>
        <v>78400</v>
      </c>
      <c r="N707" t="str">
        <f>IFERROR(VLOOKUP(D707, Product_Category!A:B, 2, FALSE), "Uncategorized")</f>
        <v>CMC</v>
      </c>
      <c r="O707" s="76">
        <f t="shared" ref="O707:O770" si="75">K707</f>
        <v>2.8</v>
      </c>
      <c r="P707" s="76">
        <f t="shared" ref="P707:P770" si="76">L707*O707</f>
        <v>78.399999999999991</v>
      </c>
      <c r="Q707">
        <f t="shared" si="71"/>
        <v>2023</v>
      </c>
      <c r="R707" t="str">
        <f>IFERROR(VLOOKUP(G707,'Importer Name'!A:B, 2, FALSE), "")</f>
        <v>JAI ARAVALI</v>
      </c>
      <c r="S707" t="str">
        <f>IFERROR(VLOOKUP(H707,'Supplier name '!A:B, 2, FALSE), "")</f>
        <v>NOURYON CHEM</v>
      </c>
    </row>
    <row r="708" spans="1:19">
      <c r="A708" s="77" t="s">
        <v>448</v>
      </c>
      <c r="B708" s="85">
        <v>42000</v>
      </c>
      <c r="C708" s="87" t="s">
        <v>7</v>
      </c>
      <c r="D708" s="103" t="s">
        <v>60</v>
      </c>
      <c r="E708" s="27">
        <v>3</v>
      </c>
      <c r="F708" s="83" t="s">
        <v>9</v>
      </c>
      <c r="G708" s="77" t="s">
        <v>61</v>
      </c>
      <c r="H708" s="78" t="s">
        <v>62</v>
      </c>
      <c r="I708" s="79" t="str">
        <f t="shared" si="72"/>
        <v>Apr</v>
      </c>
      <c r="J708" s="74">
        <f>IF(F708="USD", E708, E708 * IFERROR(VLOOKUP(F708, EXCHANGE_RATE!A:B, 2, FALSE), "Currency not found"))</f>
        <v>3</v>
      </c>
      <c r="K708" s="74">
        <f t="shared" si="74"/>
        <v>3</v>
      </c>
      <c r="L708" s="14">
        <f>IF(C708="MTS", B708, B708 * IFERROR(VLOOKUP(C708, 'QTY_CONVERSIONS '!A:B, 2, FALSE), "Units not found"))</f>
        <v>42</v>
      </c>
      <c r="M708" s="75">
        <f t="shared" si="73"/>
        <v>126000</v>
      </c>
      <c r="N708" t="str">
        <f>IFERROR(VLOOKUP(D708, Product_Category!A:B, 2, FALSE), "Uncategorized")</f>
        <v>CMC</v>
      </c>
      <c r="O708" s="76">
        <f t="shared" si="75"/>
        <v>3</v>
      </c>
      <c r="P708" s="76">
        <f t="shared" si="76"/>
        <v>126</v>
      </c>
      <c r="Q708">
        <f t="shared" ref="Q708:Q771" si="77">Q707</f>
        <v>2023</v>
      </c>
      <c r="R708" t="str">
        <f>IFERROR(VLOOKUP(G708,'Importer Name'!A:B, 2, FALSE), "")</f>
        <v>JAI ARAVALI</v>
      </c>
      <c r="S708" t="str">
        <f>IFERROR(VLOOKUP(H708,'Supplier name '!A:B, 2, FALSE), "")</f>
        <v>NOURYON CHEM</v>
      </c>
    </row>
    <row r="709" spans="1:19">
      <c r="A709" s="77" t="s">
        <v>448</v>
      </c>
      <c r="B709" s="85">
        <v>14000</v>
      </c>
      <c r="C709" s="87" t="s">
        <v>7</v>
      </c>
      <c r="D709" s="103" t="s">
        <v>60</v>
      </c>
      <c r="E709" s="27">
        <v>2.8</v>
      </c>
      <c r="F709" s="83" t="s">
        <v>9</v>
      </c>
      <c r="G709" s="77" t="s">
        <v>61</v>
      </c>
      <c r="H709" s="78" t="s">
        <v>62</v>
      </c>
      <c r="I709" s="79" t="str">
        <f t="shared" si="72"/>
        <v>Apr</v>
      </c>
      <c r="J709" s="74">
        <f>IF(F709="USD", E709, E709 * IFERROR(VLOOKUP(F709, EXCHANGE_RATE!A:B, 2, FALSE), "Currency not found"))</f>
        <v>2.8</v>
      </c>
      <c r="K709" s="74">
        <f t="shared" si="74"/>
        <v>2.8</v>
      </c>
      <c r="L709" s="14">
        <f>IF(C709="MTS", B709, B709 * IFERROR(VLOOKUP(C709, 'QTY_CONVERSIONS '!A:B, 2, FALSE), "Units not found"))</f>
        <v>14</v>
      </c>
      <c r="M709" s="75">
        <f t="shared" si="73"/>
        <v>39200</v>
      </c>
      <c r="N709" t="str">
        <f>IFERROR(VLOOKUP(D709, Product_Category!A:B, 2, FALSE), "Uncategorized")</f>
        <v>CMC</v>
      </c>
      <c r="O709" s="76">
        <f t="shared" si="75"/>
        <v>2.8</v>
      </c>
      <c r="P709" s="76">
        <f t="shared" si="76"/>
        <v>39.199999999999996</v>
      </c>
      <c r="Q709">
        <f t="shared" si="77"/>
        <v>2023</v>
      </c>
      <c r="R709" t="str">
        <f>IFERROR(VLOOKUP(G709,'Importer Name'!A:B, 2, FALSE), "")</f>
        <v>JAI ARAVALI</v>
      </c>
      <c r="S709" t="str">
        <f>IFERROR(VLOOKUP(H709,'Supplier name '!A:B, 2, FALSE), "")</f>
        <v>NOURYON CHEM</v>
      </c>
    </row>
    <row r="710" spans="1:19">
      <c r="A710" s="77" t="s">
        <v>448</v>
      </c>
      <c r="B710" s="85">
        <v>14000</v>
      </c>
      <c r="C710" s="87" t="s">
        <v>7</v>
      </c>
      <c r="D710" s="103" t="s">
        <v>216</v>
      </c>
      <c r="E710" s="27">
        <v>3</v>
      </c>
      <c r="F710" s="83" t="s">
        <v>9</v>
      </c>
      <c r="G710" s="77" t="s">
        <v>61</v>
      </c>
      <c r="H710" s="78" t="s">
        <v>62</v>
      </c>
      <c r="I710" s="79" t="str">
        <f t="shared" si="72"/>
        <v>Apr</v>
      </c>
      <c r="J710" s="74">
        <f>IF(F710="USD", E710, E710 * IFERROR(VLOOKUP(F710, EXCHANGE_RATE!A:B, 2, FALSE), "Currency not found"))</f>
        <v>3</v>
      </c>
      <c r="K710" s="74">
        <f t="shared" si="74"/>
        <v>3</v>
      </c>
      <c r="L710" s="14">
        <f>IF(C710="MTS", B710, B710 * IFERROR(VLOOKUP(C710, 'QTY_CONVERSIONS '!A:B, 2, FALSE), "Units not found"))</f>
        <v>14</v>
      </c>
      <c r="M710" s="75">
        <f t="shared" si="73"/>
        <v>42000</v>
      </c>
      <c r="N710" t="str">
        <f>IFERROR(VLOOKUP(D710, Product_Category!A:B, 2, FALSE), "Uncategorized")</f>
        <v>CMC</v>
      </c>
      <c r="O710" s="76">
        <f t="shared" si="75"/>
        <v>3</v>
      </c>
      <c r="P710" s="76">
        <f t="shared" si="76"/>
        <v>42</v>
      </c>
      <c r="Q710">
        <f t="shared" si="77"/>
        <v>2023</v>
      </c>
      <c r="R710" t="str">
        <f>IFERROR(VLOOKUP(G710,'Importer Name'!A:B, 2, FALSE), "")</f>
        <v>JAI ARAVALI</v>
      </c>
      <c r="S710" t="str">
        <f>IFERROR(VLOOKUP(H710,'Supplier name '!A:B, 2, FALSE), "")</f>
        <v>NOURYON CHEM</v>
      </c>
    </row>
    <row r="711" spans="1:19">
      <c r="A711" s="77" t="s">
        <v>448</v>
      </c>
      <c r="B711" s="85">
        <v>14000</v>
      </c>
      <c r="C711" s="87" t="s">
        <v>7</v>
      </c>
      <c r="D711" s="103" t="s">
        <v>68</v>
      </c>
      <c r="E711" s="27">
        <v>3</v>
      </c>
      <c r="F711" s="83" t="s">
        <v>9</v>
      </c>
      <c r="G711" s="77" t="s">
        <v>61</v>
      </c>
      <c r="H711" s="78" t="s">
        <v>62</v>
      </c>
      <c r="I711" s="79" t="str">
        <f t="shared" si="72"/>
        <v>Apr</v>
      </c>
      <c r="J711" s="74">
        <f>IF(F711="USD", E711, E711 * IFERROR(VLOOKUP(F711, EXCHANGE_RATE!A:B, 2, FALSE), "Currency not found"))</f>
        <v>3</v>
      </c>
      <c r="K711" s="74">
        <f t="shared" si="74"/>
        <v>3</v>
      </c>
      <c r="L711" s="14">
        <f>IF(C711="MTS", B711, B711 * IFERROR(VLOOKUP(C711, 'QTY_CONVERSIONS '!A:B, 2, FALSE), "Units not found"))</f>
        <v>14</v>
      </c>
      <c r="M711" s="75">
        <f t="shared" si="73"/>
        <v>42000</v>
      </c>
      <c r="N711" t="str">
        <f>IFERROR(VLOOKUP(D711, Product_Category!A:B, 2, FALSE), "Uncategorized")</f>
        <v>CMC</v>
      </c>
      <c r="O711" s="76">
        <f t="shared" si="75"/>
        <v>3</v>
      </c>
      <c r="P711" s="76">
        <f t="shared" si="76"/>
        <v>42</v>
      </c>
      <c r="Q711">
        <f t="shared" si="77"/>
        <v>2023</v>
      </c>
      <c r="R711" t="str">
        <f>IFERROR(VLOOKUP(G711,'Importer Name'!A:B, 2, FALSE), "")</f>
        <v>JAI ARAVALI</v>
      </c>
      <c r="S711" t="str">
        <f>IFERROR(VLOOKUP(H711,'Supplier name '!A:B, 2, FALSE), "")</f>
        <v>NOURYON CHEM</v>
      </c>
    </row>
    <row r="712" spans="1:19">
      <c r="A712" s="77" t="s">
        <v>448</v>
      </c>
      <c r="B712" s="85">
        <v>2000</v>
      </c>
      <c r="C712" s="87" t="s">
        <v>7</v>
      </c>
      <c r="D712" s="103" t="s">
        <v>449</v>
      </c>
      <c r="E712" s="27">
        <v>572</v>
      </c>
      <c r="F712" s="83" t="s">
        <v>1730</v>
      </c>
      <c r="G712" s="77" t="s">
        <v>62</v>
      </c>
      <c r="H712" s="78" t="s">
        <v>62</v>
      </c>
      <c r="I712" s="79" t="str">
        <f t="shared" si="72"/>
        <v>Apr</v>
      </c>
      <c r="J712" s="74">
        <f>IF(F712="USD", E712, E712 * IFERROR(VLOOKUP(F712, EXCHANGE_RATE!A:B, 2, FALSE), "Currency not found"))</f>
        <v>6.8639999999999999</v>
      </c>
      <c r="K712" s="74">
        <f t="shared" si="74"/>
        <v>6.87</v>
      </c>
      <c r="L712" s="14">
        <f>IF(C712="MTS", B712, B712 * IFERROR(VLOOKUP(C712, 'QTY_CONVERSIONS '!A:B, 2, FALSE), "Units not found"))</f>
        <v>2</v>
      </c>
      <c r="M712" s="75">
        <f t="shared" si="73"/>
        <v>13740</v>
      </c>
      <c r="N712" t="str">
        <f>IFERROR(VLOOKUP(D712, Product_Category!A:B, 2, FALSE), "Uncategorized")</f>
        <v>CMC</v>
      </c>
      <c r="O712" s="76">
        <f t="shared" ref="O712:O713" si="78">K712*1000</f>
        <v>6870</v>
      </c>
      <c r="P712" s="76">
        <f t="shared" si="76"/>
        <v>13740</v>
      </c>
      <c r="Q712">
        <f t="shared" si="77"/>
        <v>2023</v>
      </c>
      <c r="R712" t="str">
        <f>IFERROR(VLOOKUP(G712,'Importer Name'!A:B, 2, FALSE), "")</f>
        <v>NOURYON CHEM</v>
      </c>
      <c r="S712" t="str">
        <f>IFERROR(VLOOKUP(H712,'Supplier name '!A:B, 2, FALSE), "")</f>
        <v>NOURYON CHEM</v>
      </c>
    </row>
    <row r="713" spans="1:19">
      <c r="A713" s="77" t="s">
        <v>448</v>
      </c>
      <c r="B713" s="85">
        <v>20000</v>
      </c>
      <c r="C713" s="87" t="s">
        <v>7</v>
      </c>
      <c r="D713" s="103" t="s">
        <v>336</v>
      </c>
      <c r="E713" s="27">
        <v>149.1</v>
      </c>
      <c r="F713" s="83" t="s">
        <v>1730</v>
      </c>
      <c r="G713" s="77" t="s">
        <v>62</v>
      </c>
      <c r="H713" s="78" t="s">
        <v>62</v>
      </c>
      <c r="I713" s="79" t="str">
        <f t="shared" si="72"/>
        <v>Apr</v>
      </c>
      <c r="J713" s="74">
        <f>IF(F713="USD", E713, E713 * IFERROR(VLOOKUP(F713, EXCHANGE_RATE!A:B, 2, FALSE), "Currency not found"))</f>
        <v>1.7891999999999999</v>
      </c>
      <c r="K713" s="74">
        <f t="shared" si="74"/>
        <v>1.79</v>
      </c>
      <c r="L713" s="14">
        <f>IF(C713="MTS", B713, B713 * IFERROR(VLOOKUP(C713, 'QTY_CONVERSIONS '!A:B, 2, FALSE), "Units not found"))</f>
        <v>20</v>
      </c>
      <c r="M713" s="75">
        <f t="shared" si="73"/>
        <v>35800</v>
      </c>
      <c r="N713" t="str">
        <f>IFERROR(VLOOKUP(D713, Product_Category!A:B, 2, FALSE), "Uncategorized")</f>
        <v>CMC</v>
      </c>
      <c r="O713" s="76">
        <f t="shared" si="78"/>
        <v>1790</v>
      </c>
      <c r="P713" s="76">
        <f t="shared" si="76"/>
        <v>35800</v>
      </c>
      <c r="Q713">
        <f t="shared" si="77"/>
        <v>2023</v>
      </c>
      <c r="R713" t="str">
        <f>IFERROR(VLOOKUP(G713,'Importer Name'!A:B, 2, FALSE), "")</f>
        <v>NOURYON CHEM</v>
      </c>
      <c r="S713" t="str">
        <f>IFERROR(VLOOKUP(H713,'Supplier name '!A:B, 2, FALSE), "")</f>
        <v>NOURYON CHEM</v>
      </c>
    </row>
    <row r="714" spans="1:19">
      <c r="A714" s="77" t="s">
        <v>448</v>
      </c>
      <c r="B714" s="85">
        <v>12000</v>
      </c>
      <c r="C714" s="87" t="s">
        <v>7</v>
      </c>
      <c r="D714" s="103" t="s">
        <v>450</v>
      </c>
      <c r="E714" s="27">
        <v>3.9</v>
      </c>
      <c r="F714" s="83" t="s">
        <v>9</v>
      </c>
      <c r="G714" s="77" t="s">
        <v>451</v>
      </c>
      <c r="H714" s="78" t="s">
        <v>62</v>
      </c>
      <c r="I714" s="79" t="str">
        <f t="shared" si="72"/>
        <v>Apr</v>
      </c>
      <c r="J714" s="74">
        <f>IF(F714="USD", E714, E714 * IFERROR(VLOOKUP(F714, EXCHANGE_RATE!A:B, 2, FALSE), "Currency not found"))</f>
        <v>3.9</v>
      </c>
      <c r="K714" s="74">
        <f t="shared" si="74"/>
        <v>3.9</v>
      </c>
      <c r="L714" s="14">
        <f>IF(C714="MTS", B714, B714 * IFERROR(VLOOKUP(C714, 'QTY_CONVERSIONS '!A:B, 2, FALSE), "Units not found"))</f>
        <v>12</v>
      </c>
      <c r="M714" s="75">
        <f t="shared" si="73"/>
        <v>46800</v>
      </c>
      <c r="N714" t="str">
        <f>IFERROR(VLOOKUP(D714, Product_Category!A:B, 2, FALSE), "Uncategorized")</f>
        <v>CMC</v>
      </c>
      <c r="O714" s="76">
        <f t="shared" si="75"/>
        <v>3.9</v>
      </c>
      <c r="P714" s="76">
        <f t="shared" si="76"/>
        <v>46.8</v>
      </c>
      <c r="Q714">
        <f t="shared" si="77"/>
        <v>2023</v>
      </c>
      <c r="R714" t="str">
        <f>IFERROR(VLOOKUP(G714,'Importer Name'!A:B, 2, FALSE), "")</f>
        <v xml:space="preserve">RAJIV CERA IMPEX </v>
      </c>
      <c r="S714" t="str">
        <f>IFERROR(VLOOKUP(H714,'Supplier name '!A:B, 2, FALSE), "")</f>
        <v>NOURYON CHEM</v>
      </c>
    </row>
    <row r="715" spans="1:19">
      <c r="A715" s="77" t="s">
        <v>448</v>
      </c>
      <c r="B715" s="85">
        <v>14000</v>
      </c>
      <c r="C715" s="87" t="s">
        <v>7</v>
      </c>
      <c r="D715" s="103" t="s">
        <v>450</v>
      </c>
      <c r="E715" s="27">
        <v>3.9</v>
      </c>
      <c r="F715" s="83" t="s">
        <v>9</v>
      </c>
      <c r="G715" s="77" t="s">
        <v>451</v>
      </c>
      <c r="H715" s="78" t="s">
        <v>62</v>
      </c>
      <c r="I715" s="79" t="str">
        <f t="shared" si="72"/>
        <v>Apr</v>
      </c>
      <c r="J715" s="74">
        <f>IF(F715="USD", E715, E715 * IFERROR(VLOOKUP(F715, EXCHANGE_RATE!A:B, 2, FALSE), "Currency not found"))</f>
        <v>3.9</v>
      </c>
      <c r="K715" s="74">
        <f t="shared" si="74"/>
        <v>3.9</v>
      </c>
      <c r="L715" s="14">
        <f>IF(C715="MTS", B715, B715 * IFERROR(VLOOKUP(C715, 'QTY_CONVERSIONS '!A:B, 2, FALSE), "Units not found"))</f>
        <v>14</v>
      </c>
      <c r="M715" s="75">
        <f t="shared" si="73"/>
        <v>54600</v>
      </c>
      <c r="N715" t="str">
        <f>IFERROR(VLOOKUP(D715, Product_Category!A:B, 2, FALSE), "Uncategorized")</f>
        <v>CMC</v>
      </c>
      <c r="O715" s="76">
        <f t="shared" si="75"/>
        <v>3.9</v>
      </c>
      <c r="P715" s="76">
        <f t="shared" si="76"/>
        <v>54.6</v>
      </c>
      <c r="Q715">
        <f t="shared" si="77"/>
        <v>2023</v>
      </c>
      <c r="R715" t="str">
        <f>IFERROR(VLOOKUP(G715,'Importer Name'!A:B, 2, FALSE), "")</f>
        <v xml:space="preserve">RAJIV CERA IMPEX </v>
      </c>
      <c r="S715" t="str">
        <f>IFERROR(VLOOKUP(H715,'Supplier name '!A:B, 2, FALSE), "")</f>
        <v>NOURYON CHEM</v>
      </c>
    </row>
    <row r="716" spans="1:19">
      <c r="A716" s="77" t="s">
        <v>448</v>
      </c>
      <c r="B716" s="85">
        <v>2000</v>
      </c>
      <c r="C716" s="87" t="s">
        <v>7</v>
      </c>
      <c r="D716" s="103" t="s">
        <v>452</v>
      </c>
      <c r="E716" s="27">
        <v>2.8</v>
      </c>
      <c r="F716" s="83" t="s">
        <v>9</v>
      </c>
      <c r="G716" s="77" t="s">
        <v>451</v>
      </c>
      <c r="H716" s="78" t="s">
        <v>62</v>
      </c>
      <c r="I716" s="79" t="str">
        <f t="shared" si="72"/>
        <v>Apr</v>
      </c>
      <c r="J716" s="74">
        <f>IF(F716="USD", E716, E716 * IFERROR(VLOOKUP(F716, EXCHANGE_RATE!A:B, 2, FALSE), "Currency not found"))</f>
        <v>2.8</v>
      </c>
      <c r="K716" s="74">
        <f t="shared" si="74"/>
        <v>2.8</v>
      </c>
      <c r="L716" s="14">
        <f>IF(C716="MTS", B716, B716 * IFERROR(VLOOKUP(C716, 'QTY_CONVERSIONS '!A:B, 2, FALSE), "Units not found"))</f>
        <v>2</v>
      </c>
      <c r="M716" s="75">
        <f t="shared" si="73"/>
        <v>5600</v>
      </c>
      <c r="N716" t="str">
        <f>IFERROR(VLOOKUP(D716, Product_Category!A:B, 2, FALSE), "Uncategorized")</f>
        <v>CMC</v>
      </c>
      <c r="O716" s="76">
        <f t="shared" si="75"/>
        <v>2.8</v>
      </c>
      <c r="P716" s="76">
        <f t="shared" si="76"/>
        <v>5.6</v>
      </c>
      <c r="Q716">
        <f t="shared" si="77"/>
        <v>2023</v>
      </c>
      <c r="R716" t="str">
        <f>IFERROR(VLOOKUP(G716,'Importer Name'!A:B, 2, FALSE), "")</f>
        <v xml:space="preserve">RAJIV CERA IMPEX </v>
      </c>
      <c r="S716" t="str">
        <f>IFERROR(VLOOKUP(H716,'Supplier name '!A:B, 2, FALSE), "")</f>
        <v>NOURYON CHEM</v>
      </c>
    </row>
    <row r="717" spans="1:19">
      <c r="A717" s="77" t="s">
        <v>448</v>
      </c>
      <c r="B717" s="85">
        <v>7000</v>
      </c>
      <c r="C717" s="87" t="s">
        <v>7</v>
      </c>
      <c r="D717" s="103" t="s">
        <v>453</v>
      </c>
      <c r="E717" s="27">
        <v>3.3</v>
      </c>
      <c r="F717" s="83" t="s">
        <v>9</v>
      </c>
      <c r="G717" s="77" t="s">
        <v>67</v>
      </c>
      <c r="H717" s="78" t="s">
        <v>62</v>
      </c>
      <c r="I717" s="79" t="str">
        <f t="shared" si="72"/>
        <v>Apr</v>
      </c>
      <c r="J717" s="74">
        <f>IF(F717="USD", E717, E717 * IFERROR(VLOOKUP(F717, EXCHANGE_RATE!A:B, 2, FALSE), "Currency not found"))</f>
        <v>3.3</v>
      </c>
      <c r="K717" s="74">
        <f t="shared" si="74"/>
        <v>3.3</v>
      </c>
      <c r="L717" s="14">
        <f>IF(C717="MTS", B717, B717 * IFERROR(VLOOKUP(C717, 'QTY_CONVERSIONS '!A:B, 2, FALSE), "Units not found"))</f>
        <v>7</v>
      </c>
      <c r="M717" s="75">
        <f t="shared" si="73"/>
        <v>23100</v>
      </c>
      <c r="N717" t="str">
        <f>IFERROR(VLOOKUP(D717, Product_Category!A:B, 2, FALSE), "Uncategorized")</f>
        <v>CMC</v>
      </c>
      <c r="O717" s="76">
        <f t="shared" si="75"/>
        <v>3.3</v>
      </c>
      <c r="P717" s="76">
        <f t="shared" si="76"/>
        <v>23.099999999999998</v>
      </c>
      <c r="Q717">
        <f t="shared" si="77"/>
        <v>2023</v>
      </c>
      <c r="R717" t="str">
        <f>IFERROR(VLOOKUP(G717,'Importer Name'!A:B, 2, FALSE), "")</f>
        <v>S.A.PHARMACHEM</v>
      </c>
      <c r="S717" t="str">
        <f>IFERROR(VLOOKUP(H717,'Supplier name '!A:B, 2, FALSE), "")</f>
        <v>NOURYON CHEM</v>
      </c>
    </row>
    <row r="718" spans="1:19">
      <c r="A718" s="77" t="s">
        <v>448</v>
      </c>
      <c r="B718" s="85">
        <v>2000</v>
      </c>
      <c r="C718" s="87" t="s">
        <v>7</v>
      </c>
      <c r="D718" s="103" t="s">
        <v>454</v>
      </c>
      <c r="E718" s="27">
        <v>3.3</v>
      </c>
      <c r="F718" s="83" t="s">
        <v>9</v>
      </c>
      <c r="G718" s="77" t="s">
        <v>67</v>
      </c>
      <c r="H718" s="78" t="s">
        <v>62</v>
      </c>
      <c r="I718" s="79" t="str">
        <f t="shared" si="72"/>
        <v>Apr</v>
      </c>
      <c r="J718" s="74">
        <f>IF(F718="USD", E718, E718 * IFERROR(VLOOKUP(F718, EXCHANGE_RATE!A:B, 2, FALSE), "Currency not found"))</f>
        <v>3.3</v>
      </c>
      <c r="K718" s="74">
        <f t="shared" si="74"/>
        <v>3.3</v>
      </c>
      <c r="L718" s="14">
        <f>IF(C718="MTS", B718, B718 * IFERROR(VLOOKUP(C718, 'QTY_CONVERSIONS '!A:B, 2, FALSE), "Units not found"))</f>
        <v>2</v>
      </c>
      <c r="M718" s="75">
        <f t="shared" si="73"/>
        <v>6600</v>
      </c>
      <c r="N718" t="str">
        <f>IFERROR(VLOOKUP(D718, Product_Category!A:B, 2, FALSE), "Uncategorized")</f>
        <v>CMC</v>
      </c>
      <c r="O718" s="76">
        <f t="shared" si="75"/>
        <v>3.3</v>
      </c>
      <c r="P718" s="76">
        <f t="shared" si="76"/>
        <v>6.6</v>
      </c>
      <c r="Q718">
        <f t="shared" si="77"/>
        <v>2023</v>
      </c>
      <c r="R718" t="str">
        <f>IFERROR(VLOOKUP(G718,'Importer Name'!A:B, 2, FALSE), "")</f>
        <v>S.A.PHARMACHEM</v>
      </c>
      <c r="S718" t="str">
        <f>IFERROR(VLOOKUP(H718,'Supplier name '!A:B, 2, FALSE), "")</f>
        <v>NOURYON CHEM</v>
      </c>
    </row>
    <row r="719" spans="1:19">
      <c r="A719" s="77" t="s">
        <v>448</v>
      </c>
      <c r="B719" s="85">
        <v>5000</v>
      </c>
      <c r="C719" s="87" t="s">
        <v>7</v>
      </c>
      <c r="D719" s="103" t="s">
        <v>68</v>
      </c>
      <c r="E719" s="27">
        <v>3.1</v>
      </c>
      <c r="F719" s="83" t="s">
        <v>9</v>
      </c>
      <c r="G719" s="77" t="s">
        <v>67</v>
      </c>
      <c r="H719" s="78" t="s">
        <v>62</v>
      </c>
      <c r="I719" s="79" t="str">
        <f t="shared" si="72"/>
        <v>Apr</v>
      </c>
      <c r="J719" s="74">
        <f>IF(F719="USD", E719, E719 * IFERROR(VLOOKUP(F719, EXCHANGE_RATE!A:B, 2, FALSE), "Currency not found"))</f>
        <v>3.1</v>
      </c>
      <c r="K719" s="74">
        <f t="shared" si="74"/>
        <v>3.1</v>
      </c>
      <c r="L719" s="14">
        <f>IF(C719="MTS", B719, B719 * IFERROR(VLOOKUP(C719, 'QTY_CONVERSIONS '!A:B, 2, FALSE), "Units not found"))</f>
        <v>5</v>
      </c>
      <c r="M719" s="75">
        <f t="shared" si="73"/>
        <v>15500</v>
      </c>
      <c r="N719" t="str">
        <f>IFERROR(VLOOKUP(D719, Product_Category!A:B, 2, FALSE), "Uncategorized")</f>
        <v>CMC</v>
      </c>
      <c r="O719" s="76">
        <f t="shared" si="75"/>
        <v>3.1</v>
      </c>
      <c r="P719" s="76">
        <f t="shared" si="76"/>
        <v>15.5</v>
      </c>
      <c r="Q719">
        <f t="shared" si="77"/>
        <v>2023</v>
      </c>
      <c r="R719" t="str">
        <f>IFERROR(VLOOKUP(G719,'Importer Name'!A:B, 2, FALSE), "")</f>
        <v>S.A.PHARMACHEM</v>
      </c>
      <c r="S719" t="str">
        <f>IFERROR(VLOOKUP(H719,'Supplier name '!A:B, 2, FALSE), "")</f>
        <v>NOURYON CHEM</v>
      </c>
    </row>
    <row r="720" spans="1:19">
      <c r="A720" s="77" t="s">
        <v>448</v>
      </c>
      <c r="B720" s="85">
        <v>6000</v>
      </c>
      <c r="C720" s="87" t="s">
        <v>7</v>
      </c>
      <c r="D720" s="103" t="s">
        <v>455</v>
      </c>
      <c r="E720" s="27">
        <v>12.7</v>
      </c>
      <c r="F720" s="83" t="s">
        <v>9</v>
      </c>
      <c r="G720" s="77" t="s">
        <v>69</v>
      </c>
      <c r="H720" s="78" t="s">
        <v>62</v>
      </c>
      <c r="I720" s="79" t="str">
        <f t="shared" si="72"/>
        <v>Apr</v>
      </c>
      <c r="J720" s="74">
        <f>IF(F720="USD", E720, E720 * IFERROR(VLOOKUP(F720, EXCHANGE_RATE!A:B, 2, FALSE), "Currency not found"))</f>
        <v>12.7</v>
      </c>
      <c r="K720" s="74">
        <f t="shared" si="74"/>
        <v>12.7</v>
      </c>
      <c r="L720" s="14">
        <f>IF(C720="MTS", B720, B720 * IFERROR(VLOOKUP(C720, 'QTY_CONVERSIONS '!A:B, 2, FALSE), "Units not found"))</f>
        <v>6</v>
      </c>
      <c r="M720" s="75">
        <f t="shared" si="73"/>
        <v>76200</v>
      </c>
      <c r="N720" t="str">
        <f>IFERROR(VLOOKUP(D720, Product_Category!A:B, 2, FALSE), "Uncategorized")</f>
        <v>CMC</v>
      </c>
      <c r="O720" s="76">
        <f t="shared" si="75"/>
        <v>12.7</v>
      </c>
      <c r="P720" s="76">
        <f t="shared" si="76"/>
        <v>76.199999999999989</v>
      </c>
      <c r="Q720">
        <f t="shared" si="77"/>
        <v>2023</v>
      </c>
      <c r="R720" t="str">
        <f>IFERROR(VLOOKUP(G720,'Importer Name'!A:B, 2, FALSE), "")</f>
        <v>SIGNET EXCIPIENTS</v>
      </c>
      <c r="S720" t="str">
        <f>IFERROR(VLOOKUP(H720,'Supplier name '!A:B, 2, FALSE), "")</f>
        <v>NOURYON CHEM</v>
      </c>
    </row>
    <row r="721" spans="1:19">
      <c r="A721" s="77" t="s">
        <v>448</v>
      </c>
      <c r="B721" s="85">
        <v>2000</v>
      </c>
      <c r="C721" s="87" t="s">
        <v>7</v>
      </c>
      <c r="D721" s="103" t="s">
        <v>65</v>
      </c>
      <c r="E721" s="27">
        <v>10.9</v>
      </c>
      <c r="F721" s="83" t="s">
        <v>9</v>
      </c>
      <c r="G721" s="77" t="s">
        <v>69</v>
      </c>
      <c r="H721" s="78" t="s">
        <v>62</v>
      </c>
      <c r="I721" s="79" t="str">
        <f t="shared" ref="I721:I784" si="79">I720</f>
        <v>Apr</v>
      </c>
      <c r="J721" s="74">
        <f>IF(F721="USD", E721, E721 * IFERROR(VLOOKUP(F721, EXCHANGE_RATE!A:B, 2, FALSE), "Currency not found"))</f>
        <v>10.9</v>
      </c>
      <c r="K721" s="74">
        <f t="shared" si="74"/>
        <v>10.9</v>
      </c>
      <c r="L721" s="14">
        <f>IF(C721="MTS", B721, B721 * IFERROR(VLOOKUP(C721, 'QTY_CONVERSIONS '!A:B, 2, FALSE), "Units not found"))</f>
        <v>2</v>
      </c>
      <c r="M721" s="75">
        <f t="shared" si="73"/>
        <v>21800</v>
      </c>
      <c r="N721" t="str">
        <f>IFERROR(VLOOKUP(D721, Product_Category!A:B, 2, FALSE), "Uncategorized")</f>
        <v>CMC</v>
      </c>
      <c r="O721" s="76">
        <f t="shared" si="75"/>
        <v>10.9</v>
      </c>
      <c r="P721" s="76">
        <f t="shared" si="76"/>
        <v>21.8</v>
      </c>
      <c r="Q721">
        <f t="shared" si="77"/>
        <v>2023</v>
      </c>
      <c r="R721" t="str">
        <f>IFERROR(VLOOKUP(G721,'Importer Name'!A:B, 2, FALSE), "")</f>
        <v>SIGNET EXCIPIENTS</v>
      </c>
      <c r="S721" t="str">
        <f>IFERROR(VLOOKUP(H721,'Supplier name '!A:B, 2, FALSE), "")</f>
        <v>NOURYON CHEM</v>
      </c>
    </row>
    <row r="722" spans="1:19">
      <c r="A722" s="77" t="s">
        <v>448</v>
      </c>
      <c r="B722" s="85">
        <v>5000</v>
      </c>
      <c r="C722" s="87" t="s">
        <v>7</v>
      </c>
      <c r="D722" s="103" t="s">
        <v>70</v>
      </c>
      <c r="E722" s="27">
        <v>10.9</v>
      </c>
      <c r="F722" s="83" t="s">
        <v>9</v>
      </c>
      <c r="G722" s="77" t="s">
        <v>69</v>
      </c>
      <c r="H722" s="78" t="s">
        <v>62</v>
      </c>
      <c r="I722" s="79" t="str">
        <f t="shared" si="79"/>
        <v>Apr</v>
      </c>
      <c r="J722" s="74">
        <f>IF(F722="USD", E722, E722 * IFERROR(VLOOKUP(F722, EXCHANGE_RATE!A:B, 2, FALSE), "Currency not found"))</f>
        <v>10.9</v>
      </c>
      <c r="K722" s="74">
        <f t="shared" si="74"/>
        <v>10.9</v>
      </c>
      <c r="L722" s="14">
        <f>IF(C722="MTS", B722, B722 * IFERROR(VLOOKUP(C722, 'QTY_CONVERSIONS '!A:B, 2, FALSE), "Units not found"))</f>
        <v>5</v>
      </c>
      <c r="M722" s="75">
        <f t="shared" si="73"/>
        <v>54500</v>
      </c>
      <c r="N722" t="str">
        <f>IFERROR(VLOOKUP(D722, Product_Category!A:B, 2, FALSE), "Uncategorized")</f>
        <v>CMC</v>
      </c>
      <c r="O722" s="76">
        <f t="shared" si="75"/>
        <v>10.9</v>
      </c>
      <c r="P722" s="76">
        <f t="shared" si="76"/>
        <v>54.5</v>
      </c>
      <c r="Q722">
        <f t="shared" si="77"/>
        <v>2023</v>
      </c>
      <c r="R722" t="str">
        <f>IFERROR(VLOOKUP(G722,'Importer Name'!A:B, 2, FALSE), "")</f>
        <v>SIGNET EXCIPIENTS</v>
      </c>
      <c r="S722" t="str">
        <f>IFERROR(VLOOKUP(H722,'Supplier name '!A:B, 2, FALSE), "")</f>
        <v>NOURYON CHEM</v>
      </c>
    </row>
    <row r="723" spans="1:19">
      <c r="A723" s="77" t="s">
        <v>448</v>
      </c>
      <c r="B723" s="85">
        <v>1000</v>
      </c>
      <c r="C723" s="87" t="s">
        <v>7</v>
      </c>
      <c r="D723" s="103" t="s">
        <v>71</v>
      </c>
      <c r="E723" s="27">
        <v>12.7</v>
      </c>
      <c r="F723" s="83" t="s">
        <v>9</v>
      </c>
      <c r="G723" s="77" t="s">
        <v>69</v>
      </c>
      <c r="H723" s="78" t="s">
        <v>62</v>
      </c>
      <c r="I723" s="79" t="str">
        <f t="shared" si="79"/>
        <v>Apr</v>
      </c>
      <c r="J723" s="74">
        <f>IF(F723="USD", E723, E723 * IFERROR(VLOOKUP(F723, EXCHANGE_RATE!A:B, 2, FALSE), "Currency not found"))</f>
        <v>12.7</v>
      </c>
      <c r="K723" s="74">
        <f t="shared" si="74"/>
        <v>12.7</v>
      </c>
      <c r="L723" s="14">
        <f>IF(C723="MTS", B723, B723 * IFERROR(VLOOKUP(C723, 'QTY_CONVERSIONS '!A:B, 2, FALSE), "Units not found"))</f>
        <v>1</v>
      </c>
      <c r="M723" s="75">
        <f t="shared" si="73"/>
        <v>12700</v>
      </c>
      <c r="N723" t="str">
        <f>IFERROR(VLOOKUP(D723, Product_Category!A:B, 2, FALSE), "Uncategorized")</f>
        <v>CMC</v>
      </c>
      <c r="O723" s="76">
        <f t="shared" si="75"/>
        <v>12.7</v>
      </c>
      <c r="P723" s="76">
        <f t="shared" si="76"/>
        <v>12.7</v>
      </c>
      <c r="Q723">
        <f t="shared" si="77"/>
        <v>2023</v>
      </c>
      <c r="R723" t="str">
        <f>IFERROR(VLOOKUP(G723,'Importer Name'!A:B, 2, FALSE), "")</f>
        <v>SIGNET EXCIPIENTS</v>
      </c>
      <c r="S723" t="str">
        <f>IFERROR(VLOOKUP(H723,'Supplier name '!A:B, 2, FALSE), "")</f>
        <v>NOURYON CHEM</v>
      </c>
    </row>
    <row r="724" spans="1:19">
      <c r="A724" s="72" t="s">
        <v>448</v>
      </c>
      <c r="B724" s="86">
        <v>1000</v>
      </c>
      <c r="C724" s="87" t="s">
        <v>7</v>
      </c>
      <c r="D724" s="107" t="s">
        <v>19</v>
      </c>
      <c r="E724" s="28">
        <v>12</v>
      </c>
      <c r="F724" s="83" t="s">
        <v>9</v>
      </c>
      <c r="G724" s="72" t="s">
        <v>456</v>
      </c>
      <c r="H724" s="80" t="s">
        <v>62</v>
      </c>
      <c r="I724" s="79" t="str">
        <f t="shared" si="79"/>
        <v>Apr</v>
      </c>
      <c r="J724" s="74">
        <f>IF(F724="USD", E724, E724 * IFERROR(VLOOKUP(F724, EXCHANGE_RATE!A:B, 2, FALSE), "Currency not found"))</f>
        <v>12</v>
      </c>
      <c r="K724" s="74">
        <f t="shared" si="74"/>
        <v>12</v>
      </c>
      <c r="L724" s="14">
        <f>IF(C724="MTS", B724, B724 * IFERROR(VLOOKUP(C724, 'QTY_CONVERSIONS '!A:B, 2, FALSE), "Units not found"))</f>
        <v>1</v>
      </c>
      <c r="M724" s="75">
        <f t="shared" si="73"/>
        <v>12000</v>
      </c>
      <c r="N724" t="str">
        <f>IFERROR(VLOOKUP(D724, Product_Category!A:B, 2, FALSE), "Uncategorized")</f>
        <v>CMC</v>
      </c>
      <c r="O724" s="76">
        <f t="shared" si="75"/>
        <v>12</v>
      </c>
      <c r="P724" s="76">
        <f t="shared" si="76"/>
        <v>12</v>
      </c>
      <c r="Q724">
        <f t="shared" si="77"/>
        <v>2023</v>
      </c>
      <c r="R724" t="str">
        <f>IFERROR(VLOOKUP(G724,'Importer Name'!A:B, 2, FALSE), "")</f>
        <v xml:space="preserve">SARIN INDUSTRIES </v>
      </c>
      <c r="S724" t="str">
        <f>IFERROR(VLOOKUP(H724,'Supplier name '!A:B, 2, FALSE), "")</f>
        <v>NOURYON CHEM</v>
      </c>
    </row>
    <row r="725" spans="1:19">
      <c r="A725" s="77" t="s">
        <v>457</v>
      </c>
      <c r="B725" s="85">
        <v>2000</v>
      </c>
      <c r="C725" s="87" t="s">
        <v>7</v>
      </c>
      <c r="D725" s="103" t="s">
        <v>78</v>
      </c>
      <c r="E725" s="27">
        <v>7</v>
      </c>
      <c r="F725" s="83" t="s">
        <v>9</v>
      </c>
      <c r="G725" s="77" t="s">
        <v>34</v>
      </c>
      <c r="H725" s="78" t="s">
        <v>458</v>
      </c>
      <c r="I725" s="79" t="str">
        <f t="shared" si="79"/>
        <v>Apr</v>
      </c>
      <c r="J725" s="74">
        <f>IF(F725="USD", E725, E725 * IFERROR(VLOOKUP(F725, EXCHANGE_RATE!A:B, 2, FALSE), "Currency not found"))</f>
        <v>7</v>
      </c>
      <c r="K725" s="74">
        <f t="shared" si="74"/>
        <v>7</v>
      </c>
      <c r="L725" s="14">
        <f>IF(C725="MTS", B725, B725 * IFERROR(VLOOKUP(C725, 'QTY_CONVERSIONS '!A:B, 2, FALSE), "Units not found"))</f>
        <v>2</v>
      </c>
      <c r="M725" s="75">
        <f t="shared" si="73"/>
        <v>14000</v>
      </c>
      <c r="N725" t="str">
        <f>IFERROR(VLOOKUP(D725, Product_Category!A:B, 2, FALSE), "Uncategorized")</f>
        <v>CMC</v>
      </c>
      <c r="O725" s="76">
        <f t="shared" si="75"/>
        <v>7</v>
      </c>
      <c r="P725" s="76">
        <f t="shared" si="76"/>
        <v>14</v>
      </c>
      <c r="Q725">
        <f t="shared" si="77"/>
        <v>2023</v>
      </c>
      <c r="R725" t="str">
        <f>IFERROR(VLOOKUP(G725,'Importer Name'!A:B, 2, FALSE), "")</f>
        <v>COLGATE-PALMOLIVE</v>
      </c>
      <c r="S725" t="str">
        <f>IFERROR(VLOOKUP(H725,'Supplier name '!A:B, 2, FALSE), "")</f>
        <v>ASHLAND INDUSTRIES</v>
      </c>
    </row>
    <row r="726" spans="1:19">
      <c r="A726" s="77" t="s">
        <v>457</v>
      </c>
      <c r="B726" s="85">
        <v>2000</v>
      </c>
      <c r="C726" s="87" t="s">
        <v>7</v>
      </c>
      <c r="D726" s="103" t="s">
        <v>78</v>
      </c>
      <c r="E726" s="27">
        <v>7</v>
      </c>
      <c r="F726" s="83" t="s">
        <v>9</v>
      </c>
      <c r="G726" s="77" t="s">
        <v>34</v>
      </c>
      <c r="H726" s="78" t="s">
        <v>458</v>
      </c>
      <c r="I726" s="79" t="str">
        <f t="shared" si="79"/>
        <v>Apr</v>
      </c>
      <c r="J726" s="74">
        <f>IF(F726="USD", E726, E726 * IFERROR(VLOOKUP(F726, EXCHANGE_RATE!A:B, 2, FALSE), "Currency not found"))</f>
        <v>7</v>
      </c>
      <c r="K726" s="74">
        <f t="shared" si="74"/>
        <v>7</v>
      </c>
      <c r="L726" s="14">
        <f>IF(C726="MTS", B726, B726 * IFERROR(VLOOKUP(C726, 'QTY_CONVERSIONS '!A:B, 2, FALSE), "Units not found"))</f>
        <v>2</v>
      </c>
      <c r="M726" s="75">
        <f t="shared" si="73"/>
        <v>14000</v>
      </c>
      <c r="N726" t="str">
        <f>IFERROR(VLOOKUP(D726, Product_Category!A:B, 2, FALSE), "Uncategorized")</f>
        <v>CMC</v>
      </c>
      <c r="O726" s="76">
        <f t="shared" si="75"/>
        <v>7</v>
      </c>
      <c r="P726" s="76">
        <f t="shared" si="76"/>
        <v>14</v>
      </c>
      <c r="Q726">
        <f t="shared" si="77"/>
        <v>2023</v>
      </c>
      <c r="R726" t="str">
        <f>IFERROR(VLOOKUP(G726,'Importer Name'!A:B, 2, FALSE), "")</f>
        <v>COLGATE-PALMOLIVE</v>
      </c>
      <c r="S726" t="str">
        <f>IFERROR(VLOOKUP(H726,'Supplier name '!A:B, 2, FALSE), "")</f>
        <v>ASHLAND INDUSTRIES</v>
      </c>
    </row>
    <row r="727" spans="1:19">
      <c r="A727" s="77" t="s">
        <v>457</v>
      </c>
      <c r="B727" s="85">
        <v>500</v>
      </c>
      <c r="C727" s="87" t="s">
        <v>7</v>
      </c>
      <c r="D727" s="103" t="s">
        <v>78</v>
      </c>
      <c r="E727" s="27">
        <v>16.3</v>
      </c>
      <c r="F727" s="83" t="s">
        <v>9</v>
      </c>
      <c r="G727" s="77" t="s">
        <v>81</v>
      </c>
      <c r="H727" s="78" t="s">
        <v>458</v>
      </c>
      <c r="I727" s="79" t="str">
        <f t="shared" si="79"/>
        <v>Apr</v>
      </c>
      <c r="J727" s="74">
        <f>IF(F727="USD", E727, E727 * IFERROR(VLOOKUP(F727, EXCHANGE_RATE!A:B, 2, FALSE), "Currency not found"))</f>
        <v>16.3</v>
      </c>
      <c r="K727" s="74">
        <f t="shared" si="74"/>
        <v>16.3</v>
      </c>
      <c r="L727" s="14">
        <f>IF(C727="MTS", B727, B727 * IFERROR(VLOOKUP(C727, 'QTY_CONVERSIONS '!A:B, 2, FALSE), "Units not found"))</f>
        <v>0.5</v>
      </c>
      <c r="M727" s="75">
        <f t="shared" si="73"/>
        <v>8150</v>
      </c>
      <c r="N727" t="str">
        <f>IFERROR(VLOOKUP(D727, Product_Category!A:B, 2, FALSE), "Uncategorized")</f>
        <v>CMC</v>
      </c>
      <c r="O727" s="76">
        <f t="shared" si="75"/>
        <v>16.3</v>
      </c>
      <c r="P727" s="76">
        <f t="shared" si="76"/>
        <v>8.15</v>
      </c>
      <c r="Q727">
        <f t="shared" si="77"/>
        <v>2023</v>
      </c>
      <c r="R727" t="str">
        <f>IFERROR(VLOOKUP(G727,'Importer Name'!A:B, 2, FALSE), "")</f>
        <v>DKSH INDIA</v>
      </c>
      <c r="S727" t="str">
        <f>IFERROR(VLOOKUP(H727,'Supplier name '!A:B, 2, FALSE), "")</f>
        <v>ASHLAND INDUSTRIES</v>
      </c>
    </row>
    <row r="728" spans="1:19">
      <c r="A728" s="77" t="s">
        <v>457</v>
      </c>
      <c r="B728" s="85">
        <v>15000</v>
      </c>
      <c r="C728" s="87" t="s">
        <v>7</v>
      </c>
      <c r="D728" s="103" t="s">
        <v>459</v>
      </c>
      <c r="E728" s="27">
        <v>13.6</v>
      </c>
      <c r="F728" s="83" t="s">
        <v>9</v>
      </c>
      <c r="G728" s="77" t="s">
        <v>81</v>
      </c>
      <c r="H728" s="78" t="s">
        <v>458</v>
      </c>
      <c r="I728" s="79" t="str">
        <f t="shared" si="79"/>
        <v>Apr</v>
      </c>
      <c r="J728" s="74">
        <f>IF(F728="USD", E728, E728 * IFERROR(VLOOKUP(F728, EXCHANGE_RATE!A:B, 2, FALSE), "Currency not found"))</f>
        <v>13.6</v>
      </c>
      <c r="K728" s="74">
        <f t="shared" si="74"/>
        <v>13.6</v>
      </c>
      <c r="L728" s="14">
        <f>IF(C728="MTS", B728, B728 * IFERROR(VLOOKUP(C728, 'QTY_CONVERSIONS '!A:B, 2, FALSE), "Units not found"))</f>
        <v>15</v>
      </c>
      <c r="M728" s="75">
        <f t="shared" si="73"/>
        <v>204000</v>
      </c>
      <c r="N728" t="str">
        <f>IFERROR(VLOOKUP(D728, Product_Category!A:B, 2, FALSE), "Uncategorized")</f>
        <v>CMC</v>
      </c>
      <c r="O728" s="76">
        <f t="shared" si="75"/>
        <v>13.6</v>
      </c>
      <c r="P728" s="76">
        <f t="shared" si="76"/>
        <v>204</v>
      </c>
      <c r="Q728">
        <f t="shared" si="77"/>
        <v>2023</v>
      </c>
      <c r="R728" t="str">
        <f>IFERROR(VLOOKUP(G728,'Importer Name'!A:B, 2, FALSE), "")</f>
        <v>DKSH INDIA</v>
      </c>
      <c r="S728" t="str">
        <f>IFERROR(VLOOKUP(H728,'Supplier name '!A:B, 2, FALSE), "")</f>
        <v>ASHLAND INDUSTRIES</v>
      </c>
    </row>
    <row r="729" spans="1:19">
      <c r="A729" s="77" t="s">
        <v>457</v>
      </c>
      <c r="B729" s="85">
        <v>100</v>
      </c>
      <c r="C729" s="87" t="s">
        <v>7</v>
      </c>
      <c r="D729" s="103" t="s">
        <v>460</v>
      </c>
      <c r="E729" s="27">
        <v>16.100000000000001</v>
      </c>
      <c r="F729" s="83" t="s">
        <v>9</v>
      </c>
      <c r="G729" s="77" t="s">
        <v>81</v>
      </c>
      <c r="H729" s="78" t="s">
        <v>458</v>
      </c>
      <c r="I729" s="79" t="str">
        <f t="shared" si="79"/>
        <v>Apr</v>
      </c>
      <c r="J729" s="74">
        <f>IF(F729="USD", E729, E729 * IFERROR(VLOOKUP(F729, EXCHANGE_RATE!A:B, 2, FALSE), "Currency not found"))</f>
        <v>16.100000000000001</v>
      </c>
      <c r="K729" s="74">
        <f t="shared" si="74"/>
        <v>16.100000000000001</v>
      </c>
      <c r="L729" s="14">
        <f>IF(C729="MTS", B729, B729 * IFERROR(VLOOKUP(C729, 'QTY_CONVERSIONS '!A:B, 2, FALSE), "Units not found"))</f>
        <v>0.1</v>
      </c>
      <c r="M729" s="75">
        <f t="shared" si="73"/>
        <v>1610.0000000000002</v>
      </c>
      <c r="N729" t="str">
        <f>IFERROR(VLOOKUP(D729, Product_Category!A:B, 2, FALSE), "Uncategorized")</f>
        <v>CMC</v>
      </c>
      <c r="O729" s="76">
        <f t="shared" si="75"/>
        <v>16.100000000000001</v>
      </c>
      <c r="P729" s="76">
        <f t="shared" si="76"/>
        <v>1.6100000000000003</v>
      </c>
      <c r="Q729">
        <f t="shared" si="77"/>
        <v>2023</v>
      </c>
      <c r="R729" t="str">
        <f>IFERROR(VLOOKUP(G729,'Importer Name'!A:B, 2, FALSE), "")</f>
        <v>DKSH INDIA</v>
      </c>
      <c r="S729" t="str">
        <f>IFERROR(VLOOKUP(H729,'Supplier name '!A:B, 2, FALSE), "")</f>
        <v>ASHLAND INDUSTRIES</v>
      </c>
    </row>
    <row r="730" spans="1:19">
      <c r="A730" s="72" t="s">
        <v>457</v>
      </c>
      <c r="B730" s="86">
        <v>2175</v>
      </c>
      <c r="C730" s="87" t="s">
        <v>7</v>
      </c>
      <c r="D730" s="107" t="s">
        <v>460</v>
      </c>
      <c r="E730" s="28">
        <v>8.1999999999999993</v>
      </c>
      <c r="F730" s="83" t="s">
        <v>9</v>
      </c>
      <c r="G730" s="72" t="s">
        <v>228</v>
      </c>
      <c r="H730" s="80" t="s">
        <v>458</v>
      </c>
      <c r="I730" s="79" t="str">
        <f t="shared" si="79"/>
        <v>Apr</v>
      </c>
      <c r="J730" s="74">
        <f>IF(F730="USD", E730, E730 * IFERROR(VLOOKUP(F730, EXCHANGE_RATE!A:B, 2, FALSE), "Currency not found"))</f>
        <v>8.1999999999999993</v>
      </c>
      <c r="K730" s="74">
        <f t="shared" si="74"/>
        <v>8.1999999999999993</v>
      </c>
      <c r="L730" s="14">
        <f>IF(C730="MTS", B730, B730 * IFERROR(VLOOKUP(C730, 'QTY_CONVERSIONS '!A:B, 2, FALSE), "Units not found"))</f>
        <v>2.1750000000000003</v>
      </c>
      <c r="M730" s="75">
        <f t="shared" si="73"/>
        <v>17835</v>
      </c>
      <c r="N730" t="str">
        <f>IFERROR(VLOOKUP(D730, Product_Category!A:B, 2, FALSE), "Uncategorized")</f>
        <v>CMC</v>
      </c>
      <c r="O730" s="76">
        <f t="shared" si="75"/>
        <v>8.1999999999999993</v>
      </c>
      <c r="P730" s="76">
        <f t="shared" si="76"/>
        <v>17.835000000000001</v>
      </c>
      <c r="Q730">
        <f t="shared" si="77"/>
        <v>2023</v>
      </c>
      <c r="R730" t="str">
        <f>IFERROR(VLOOKUP(G730,'Importer Name'!A:B, 2, FALSE), "")</f>
        <v>TECHNOVA IMAGING</v>
      </c>
      <c r="S730" t="str">
        <f>IFERROR(VLOOKUP(H730,'Supplier name '!A:B, 2, FALSE), "")</f>
        <v>ASHLAND INDUSTRIES</v>
      </c>
    </row>
    <row r="731" spans="1:19">
      <c r="A731" s="77" t="s">
        <v>461</v>
      </c>
      <c r="B731" s="85">
        <v>20000</v>
      </c>
      <c r="C731" s="87" t="s">
        <v>7</v>
      </c>
      <c r="D731" s="103" t="s">
        <v>462</v>
      </c>
      <c r="E731" s="27">
        <v>8.3000000000000007</v>
      </c>
      <c r="F731" s="83" t="s">
        <v>9</v>
      </c>
      <c r="G731" s="77" t="s">
        <v>196</v>
      </c>
      <c r="H731" s="78" t="s">
        <v>85</v>
      </c>
      <c r="I731" s="79" t="str">
        <f t="shared" si="79"/>
        <v>Apr</v>
      </c>
      <c r="J731" s="74">
        <f>IF(F731="USD", E731, E731 * IFERROR(VLOOKUP(F731, EXCHANGE_RATE!A:B, 2, FALSE), "Currency not found"))</f>
        <v>8.3000000000000007</v>
      </c>
      <c r="K731" s="74">
        <f t="shared" si="74"/>
        <v>8.3000000000000007</v>
      </c>
      <c r="L731" s="14">
        <f>IF(C731="MTS", B731, B731 * IFERROR(VLOOKUP(C731, 'QTY_CONVERSIONS '!A:B, 2, FALSE), "Units not found"))</f>
        <v>20</v>
      </c>
      <c r="M731" s="75">
        <f t="shared" si="73"/>
        <v>166000</v>
      </c>
      <c r="N731" t="str">
        <f>IFERROR(VLOOKUP(D731, Product_Category!A:B, 2, FALSE), "Uncategorized")</f>
        <v>CMC</v>
      </c>
      <c r="O731" s="76">
        <f t="shared" si="75"/>
        <v>8.3000000000000007</v>
      </c>
      <c r="P731" s="76">
        <f t="shared" si="76"/>
        <v>166</v>
      </c>
      <c r="Q731">
        <f t="shared" si="77"/>
        <v>2023</v>
      </c>
      <c r="R731" t="str">
        <f>IFERROR(VLOOKUP(G731,'Importer Name'!A:B, 2, FALSE), "")</f>
        <v>DANISCO INDIA</v>
      </c>
      <c r="S731" t="str">
        <f>IFERROR(VLOOKUP(H731,'Supplier name '!A:B, 2, FALSE), "")</f>
        <v>DANISCO SINGAPORE</v>
      </c>
    </row>
    <row r="732" spans="1:19">
      <c r="A732" s="77" t="s">
        <v>461</v>
      </c>
      <c r="B732" s="85">
        <v>20000</v>
      </c>
      <c r="C732" s="87" t="s">
        <v>7</v>
      </c>
      <c r="D732" s="103" t="s">
        <v>462</v>
      </c>
      <c r="E732" s="27">
        <v>8.3000000000000007</v>
      </c>
      <c r="F732" s="83" t="s">
        <v>9</v>
      </c>
      <c r="G732" s="77" t="s">
        <v>196</v>
      </c>
      <c r="H732" s="78" t="s">
        <v>85</v>
      </c>
      <c r="I732" s="79" t="str">
        <f t="shared" si="79"/>
        <v>Apr</v>
      </c>
      <c r="J732" s="74">
        <f>IF(F732="USD", E732, E732 * IFERROR(VLOOKUP(F732, EXCHANGE_RATE!A:B, 2, FALSE), "Currency not found"))</f>
        <v>8.3000000000000007</v>
      </c>
      <c r="K732" s="74">
        <f t="shared" si="74"/>
        <v>8.3000000000000007</v>
      </c>
      <c r="L732" s="14">
        <f>IF(C732="MTS", B732, B732 * IFERROR(VLOOKUP(C732, 'QTY_CONVERSIONS '!A:B, 2, FALSE), "Units not found"))</f>
        <v>20</v>
      </c>
      <c r="M732" s="75">
        <f t="shared" si="73"/>
        <v>166000</v>
      </c>
      <c r="N732" t="str">
        <f>IFERROR(VLOOKUP(D732, Product_Category!A:B, 2, FALSE), "Uncategorized")</f>
        <v>CMC</v>
      </c>
      <c r="O732" s="76">
        <f t="shared" si="75"/>
        <v>8.3000000000000007</v>
      </c>
      <c r="P732" s="76">
        <f t="shared" si="76"/>
        <v>166</v>
      </c>
      <c r="Q732">
        <f t="shared" si="77"/>
        <v>2023</v>
      </c>
      <c r="R732" t="str">
        <f>IFERROR(VLOOKUP(G732,'Importer Name'!A:B, 2, FALSE), "")</f>
        <v>DANISCO INDIA</v>
      </c>
      <c r="S732" t="str">
        <f>IFERROR(VLOOKUP(H732,'Supplier name '!A:B, 2, FALSE), "")</f>
        <v>DANISCO SINGAPORE</v>
      </c>
    </row>
    <row r="733" spans="1:19">
      <c r="A733" s="77" t="s">
        <v>461</v>
      </c>
      <c r="B733" s="85">
        <v>20000</v>
      </c>
      <c r="C733" s="87" t="s">
        <v>7</v>
      </c>
      <c r="D733" s="103" t="s">
        <v>462</v>
      </c>
      <c r="E733" s="27">
        <v>8.3000000000000007</v>
      </c>
      <c r="F733" s="83" t="s">
        <v>9</v>
      </c>
      <c r="G733" s="77" t="s">
        <v>196</v>
      </c>
      <c r="H733" s="78" t="s">
        <v>85</v>
      </c>
      <c r="I733" s="79" t="str">
        <f t="shared" si="79"/>
        <v>Apr</v>
      </c>
      <c r="J733" s="74">
        <f>IF(F733="USD", E733, E733 * IFERROR(VLOOKUP(F733, EXCHANGE_RATE!A:B, 2, FALSE), "Currency not found"))</f>
        <v>8.3000000000000007</v>
      </c>
      <c r="K733" s="74">
        <f t="shared" si="74"/>
        <v>8.3000000000000007</v>
      </c>
      <c r="L733" s="14">
        <f>IF(C733="MTS", B733, B733 * IFERROR(VLOOKUP(C733, 'QTY_CONVERSIONS '!A:B, 2, FALSE), "Units not found"))</f>
        <v>20</v>
      </c>
      <c r="M733" s="75">
        <f t="shared" si="73"/>
        <v>166000</v>
      </c>
      <c r="N733" t="str">
        <f>IFERROR(VLOOKUP(D733, Product_Category!A:B, 2, FALSE), "Uncategorized")</f>
        <v>CMC</v>
      </c>
      <c r="O733" s="76">
        <f t="shared" si="75"/>
        <v>8.3000000000000007</v>
      </c>
      <c r="P733" s="76">
        <f t="shared" si="76"/>
        <v>166</v>
      </c>
      <c r="Q733">
        <f t="shared" si="77"/>
        <v>2023</v>
      </c>
      <c r="R733" t="str">
        <f>IFERROR(VLOOKUP(G733,'Importer Name'!A:B, 2, FALSE), "")</f>
        <v>DANISCO INDIA</v>
      </c>
      <c r="S733" t="str">
        <f>IFERROR(VLOOKUP(H733,'Supplier name '!A:B, 2, FALSE), "")</f>
        <v>DANISCO SINGAPORE</v>
      </c>
    </row>
    <row r="734" spans="1:19">
      <c r="A734" s="77" t="s">
        <v>461</v>
      </c>
      <c r="B734" s="85">
        <v>20000</v>
      </c>
      <c r="C734" s="87" t="s">
        <v>7</v>
      </c>
      <c r="D734" s="103" t="s">
        <v>462</v>
      </c>
      <c r="E734" s="27">
        <v>8.3000000000000007</v>
      </c>
      <c r="F734" s="83" t="s">
        <v>9</v>
      </c>
      <c r="G734" s="77" t="s">
        <v>196</v>
      </c>
      <c r="H734" s="78" t="s">
        <v>85</v>
      </c>
      <c r="I734" s="79" t="str">
        <f t="shared" si="79"/>
        <v>Apr</v>
      </c>
      <c r="J734" s="74">
        <f>IF(F734="USD", E734, E734 * IFERROR(VLOOKUP(F734, EXCHANGE_RATE!A:B, 2, FALSE), "Currency not found"))</f>
        <v>8.3000000000000007</v>
      </c>
      <c r="K734" s="74">
        <f t="shared" si="74"/>
        <v>8.3000000000000007</v>
      </c>
      <c r="L734" s="14">
        <f>IF(C734="MTS", B734, B734 * IFERROR(VLOOKUP(C734, 'QTY_CONVERSIONS '!A:B, 2, FALSE), "Units not found"))</f>
        <v>20</v>
      </c>
      <c r="M734" s="75">
        <f t="shared" si="73"/>
        <v>166000</v>
      </c>
      <c r="N734" t="str">
        <f>IFERROR(VLOOKUP(D734, Product_Category!A:B, 2, FALSE), "Uncategorized")</f>
        <v>CMC</v>
      </c>
      <c r="O734" s="76">
        <f t="shared" si="75"/>
        <v>8.3000000000000007</v>
      </c>
      <c r="P734" s="76">
        <f t="shared" si="76"/>
        <v>166</v>
      </c>
      <c r="Q734">
        <f t="shared" si="77"/>
        <v>2023</v>
      </c>
      <c r="R734" t="str">
        <f>IFERROR(VLOOKUP(G734,'Importer Name'!A:B, 2, FALSE), "")</f>
        <v>DANISCO INDIA</v>
      </c>
      <c r="S734" t="str">
        <f>IFERROR(VLOOKUP(H734,'Supplier name '!A:B, 2, FALSE), "")</f>
        <v>DANISCO SINGAPORE</v>
      </c>
    </row>
    <row r="735" spans="1:19">
      <c r="A735" s="77" t="s">
        <v>461</v>
      </c>
      <c r="B735" s="85">
        <v>600</v>
      </c>
      <c r="C735" s="87" t="s">
        <v>7</v>
      </c>
      <c r="D735" s="103" t="s">
        <v>463</v>
      </c>
      <c r="E735" s="27">
        <v>6.4</v>
      </c>
      <c r="F735" s="83" t="s">
        <v>1718</v>
      </c>
      <c r="G735" s="77" t="s">
        <v>208</v>
      </c>
      <c r="H735" s="78" t="s">
        <v>354</v>
      </c>
      <c r="I735" s="79" t="str">
        <f t="shared" si="79"/>
        <v>Apr</v>
      </c>
      <c r="J735" s="74">
        <f>IF(F735="USD", E735, E735 * IFERROR(VLOOKUP(F735, EXCHANGE_RATE!A:B, 2, FALSE), "Currency not found"))</f>
        <v>6.8480000000000008</v>
      </c>
      <c r="K735" s="74">
        <f t="shared" si="74"/>
        <v>6.85</v>
      </c>
      <c r="L735" s="14">
        <f>IF(C735="MTS", B735, B735 * IFERROR(VLOOKUP(C735, 'QTY_CONVERSIONS '!A:B, 2, FALSE), "Units not found"))</f>
        <v>0.6</v>
      </c>
      <c r="M735" s="75">
        <f t="shared" si="73"/>
        <v>4110</v>
      </c>
      <c r="N735" t="str">
        <f>IFERROR(VLOOKUP(D735, Product_Category!A:B, 2, FALSE), "Uncategorized")</f>
        <v>MCC</v>
      </c>
      <c r="O735" s="76">
        <f t="shared" si="75"/>
        <v>6.85</v>
      </c>
      <c r="P735" s="76">
        <f t="shared" si="76"/>
        <v>4.1099999999999994</v>
      </c>
      <c r="Q735">
        <f t="shared" si="77"/>
        <v>2023</v>
      </c>
      <c r="R735" t="str">
        <f>IFERROR(VLOOKUP(G735,'Importer Name'!A:B, 2, FALSE), "")</f>
        <v>RETTENMAIER</v>
      </c>
      <c r="S735" t="str">
        <f>IFERROR(VLOOKUP(H735,'Supplier name '!A:B, 2, FALSE), "")</f>
        <v>J. RETTENMAIER</v>
      </c>
    </row>
    <row r="736" spans="1:19">
      <c r="A736" s="77" t="s">
        <v>461</v>
      </c>
      <c r="B736" s="85">
        <v>16000</v>
      </c>
      <c r="C736" s="87" t="s">
        <v>7</v>
      </c>
      <c r="D736" s="103" t="s">
        <v>464</v>
      </c>
      <c r="E736" s="27">
        <v>4</v>
      </c>
      <c r="F736" s="83" t="s">
        <v>1718</v>
      </c>
      <c r="G736" s="77" t="s">
        <v>208</v>
      </c>
      <c r="H736" s="78" t="s">
        <v>59</v>
      </c>
      <c r="I736" s="79" t="str">
        <f t="shared" si="79"/>
        <v>Apr</v>
      </c>
      <c r="J736" s="74">
        <f>IF(F736="USD", E736, E736 * IFERROR(VLOOKUP(F736, EXCHANGE_RATE!A:B, 2, FALSE), "Currency not found"))</f>
        <v>4.28</v>
      </c>
      <c r="K736" s="74">
        <f t="shared" si="74"/>
        <v>4.28</v>
      </c>
      <c r="L736" s="14">
        <f>IF(C736="MTS", B736, B736 * IFERROR(VLOOKUP(C736, 'QTY_CONVERSIONS '!A:B, 2, FALSE), "Units not found"))</f>
        <v>16</v>
      </c>
      <c r="M736" s="75">
        <f t="shared" si="73"/>
        <v>68480</v>
      </c>
      <c r="N736" t="str">
        <f>IFERROR(VLOOKUP(D736, Product_Category!A:B, 2, FALSE), "Uncategorized")</f>
        <v>MCC</v>
      </c>
      <c r="O736" s="76">
        <f t="shared" si="75"/>
        <v>4.28</v>
      </c>
      <c r="P736" s="76">
        <f t="shared" si="76"/>
        <v>68.48</v>
      </c>
      <c r="Q736">
        <f t="shared" si="77"/>
        <v>2023</v>
      </c>
      <c r="R736" t="str">
        <f>IFERROR(VLOOKUP(G736,'Importer Name'!A:B, 2, FALSE), "")</f>
        <v>RETTENMAIER</v>
      </c>
      <c r="S736" t="str">
        <f>IFERROR(VLOOKUP(H736,'Supplier name '!A:B, 2, FALSE), "")</f>
        <v>JRS PHARMA</v>
      </c>
    </row>
    <row r="737" spans="1:19">
      <c r="A737" s="77" t="s">
        <v>461</v>
      </c>
      <c r="B737" s="85">
        <v>16000</v>
      </c>
      <c r="C737" s="87" t="s">
        <v>7</v>
      </c>
      <c r="D737" s="103" t="s">
        <v>464</v>
      </c>
      <c r="E737" s="27">
        <v>4</v>
      </c>
      <c r="F737" s="83" t="s">
        <v>1718</v>
      </c>
      <c r="G737" s="77" t="s">
        <v>208</v>
      </c>
      <c r="H737" s="78" t="s">
        <v>59</v>
      </c>
      <c r="I737" s="79" t="str">
        <f t="shared" si="79"/>
        <v>Apr</v>
      </c>
      <c r="J737" s="74">
        <f>IF(F737="USD", E737, E737 * IFERROR(VLOOKUP(F737, EXCHANGE_RATE!A:B, 2, FALSE), "Currency not found"))</f>
        <v>4.28</v>
      </c>
      <c r="K737" s="74">
        <f t="shared" si="74"/>
        <v>4.28</v>
      </c>
      <c r="L737" s="14">
        <f>IF(C737="MTS", B737, B737 * IFERROR(VLOOKUP(C737, 'QTY_CONVERSIONS '!A:B, 2, FALSE), "Units not found"))</f>
        <v>16</v>
      </c>
      <c r="M737" s="75">
        <f t="shared" si="73"/>
        <v>68480</v>
      </c>
      <c r="N737" t="str">
        <f>IFERROR(VLOOKUP(D737, Product_Category!A:B, 2, FALSE), "Uncategorized")</f>
        <v>MCC</v>
      </c>
      <c r="O737" s="76">
        <f t="shared" si="75"/>
        <v>4.28</v>
      </c>
      <c r="P737" s="76">
        <f t="shared" si="76"/>
        <v>68.48</v>
      </c>
      <c r="Q737">
        <f t="shared" si="77"/>
        <v>2023</v>
      </c>
      <c r="R737" t="str">
        <f>IFERROR(VLOOKUP(G737,'Importer Name'!A:B, 2, FALSE), "")</f>
        <v>RETTENMAIER</v>
      </c>
      <c r="S737" t="str">
        <f>IFERROR(VLOOKUP(H737,'Supplier name '!A:B, 2, FALSE), "")</f>
        <v>JRS PHARMA</v>
      </c>
    </row>
    <row r="738" spans="1:19">
      <c r="A738" s="77" t="s">
        <v>461</v>
      </c>
      <c r="B738" s="85">
        <v>16000</v>
      </c>
      <c r="C738" s="87" t="s">
        <v>7</v>
      </c>
      <c r="D738" s="103" t="s">
        <v>465</v>
      </c>
      <c r="E738" s="27">
        <v>4</v>
      </c>
      <c r="F738" s="83" t="s">
        <v>1718</v>
      </c>
      <c r="G738" s="77" t="s">
        <v>208</v>
      </c>
      <c r="H738" s="78" t="s">
        <v>59</v>
      </c>
      <c r="I738" s="79" t="str">
        <f t="shared" si="79"/>
        <v>Apr</v>
      </c>
      <c r="J738" s="74">
        <f>IF(F738="USD", E738, E738 * IFERROR(VLOOKUP(F738, EXCHANGE_RATE!A:B, 2, FALSE), "Currency not found"))</f>
        <v>4.28</v>
      </c>
      <c r="K738" s="74">
        <f t="shared" si="74"/>
        <v>4.28</v>
      </c>
      <c r="L738" s="14">
        <f>IF(C738="MTS", B738, B738 * IFERROR(VLOOKUP(C738, 'QTY_CONVERSIONS '!A:B, 2, FALSE), "Units not found"))</f>
        <v>16</v>
      </c>
      <c r="M738" s="75">
        <f t="shared" si="73"/>
        <v>68480</v>
      </c>
      <c r="N738" t="str">
        <f>IFERROR(VLOOKUP(D738, Product_Category!A:B, 2, FALSE), "Uncategorized")</f>
        <v>MCC</v>
      </c>
      <c r="O738" s="76">
        <f t="shared" si="75"/>
        <v>4.28</v>
      </c>
      <c r="P738" s="76">
        <f t="shared" si="76"/>
        <v>68.48</v>
      </c>
      <c r="Q738">
        <f t="shared" si="77"/>
        <v>2023</v>
      </c>
      <c r="R738" t="str">
        <f>IFERROR(VLOOKUP(G738,'Importer Name'!A:B, 2, FALSE), "")</f>
        <v>RETTENMAIER</v>
      </c>
      <c r="S738" t="str">
        <f>IFERROR(VLOOKUP(H738,'Supplier name '!A:B, 2, FALSE), "")</f>
        <v>JRS PHARMA</v>
      </c>
    </row>
    <row r="739" spans="1:19">
      <c r="A739" s="77" t="s">
        <v>461</v>
      </c>
      <c r="B739" s="85">
        <v>12000</v>
      </c>
      <c r="C739" s="87" t="s">
        <v>7</v>
      </c>
      <c r="D739" s="103" t="s">
        <v>465</v>
      </c>
      <c r="E739" s="27">
        <v>4</v>
      </c>
      <c r="F739" s="83" t="s">
        <v>1718</v>
      </c>
      <c r="G739" s="77" t="s">
        <v>208</v>
      </c>
      <c r="H739" s="78" t="s">
        <v>59</v>
      </c>
      <c r="I739" s="79" t="str">
        <f t="shared" si="79"/>
        <v>Apr</v>
      </c>
      <c r="J739" s="74">
        <f>IF(F739="USD", E739, E739 * IFERROR(VLOOKUP(F739, EXCHANGE_RATE!A:B, 2, FALSE), "Currency not found"))</f>
        <v>4.28</v>
      </c>
      <c r="K739" s="74">
        <f t="shared" si="74"/>
        <v>4.28</v>
      </c>
      <c r="L739" s="14">
        <f>IF(C739="MTS", B739, B739 * IFERROR(VLOOKUP(C739, 'QTY_CONVERSIONS '!A:B, 2, FALSE), "Units not found"))</f>
        <v>12</v>
      </c>
      <c r="M739" s="75">
        <f t="shared" si="73"/>
        <v>51360</v>
      </c>
      <c r="N739" t="str">
        <f>IFERROR(VLOOKUP(D739, Product_Category!A:B, 2, FALSE), "Uncategorized")</f>
        <v>MCC</v>
      </c>
      <c r="O739" s="76">
        <f t="shared" si="75"/>
        <v>4.28</v>
      </c>
      <c r="P739" s="76">
        <f t="shared" si="76"/>
        <v>51.36</v>
      </c>
      <c r="Q739">
        <f t="shared" si="77"/>
        <v>2023</v>
      </c>
      <c r="R739" t="str">
        <f>IFERROR(VLOOKUP(G739,'Importer Name'!A:B, 2, FALSE), "")</f>
        <v>RETTENMAIER</v>
      </c>
      <c r="S739" t="str">
        <f>IFERROR(VLOOKUP(H739,'Supplier name '!A:B, 2, FALSE), "")</f>
        <v>JRS PHARMA</v>
      </c>
    </row>
    <row r="740" spans="1:19">
      <c r="A740" s="77" t="s">
        <v>461</v>
      </c>
      <c r="B740" s="85">
        <v>16000</v>
      </c>
      <c r="C740" s="87" t="s">
        <v>7</v>
      </c>
      <c r="D740" s="103" t="s">
        <v>466</v>
      </c>
      <c r="E740" s="27">
        <v>3.6</v>
      </c>
      <c r="F740" s="83" t="s">
        <v>1718</v>
      </c>
      <c r="G740" s="77" t="s">
        <v>208</v>
      </c>
      <c r="H740" s="78" t="s">
        <v>59</v>
      </c>
      <c r="I740" s="79" t="str">
        <f t="shared" si="79"/>
        <v>Apr</v>
      </c>
      <c r="J740" s="74">
        <f>IF(F740="USD", E740, E740 * IFERROR(VLOOKUP(F740, EXCHANGE_RATE!A:B, 2, FALSE), "Currency not found"))</f>
        <v>3.8520000000000003</v>
      </c>
      <c r="K740" s="74">
        <f t="shared" si="74"/>
        <v>3.86</v>
      </c>
      <c r="L740" s="14">
        <f>IF(C740="MTS", B740, B740 * IFERROR(VLOOKUP(C740, 'QTY_CONVERSIONS '!A:B, 2, FALSE), "Units not found"))</f>
        <v>16</v>
      </c>
      <c r="M740" s="75">
        <f t="shared" si="73"/>
        <v>61760</v>
      </c>
      <c r="N740" t="str">
        <f>IFERROR(VLOOKUP(D740, Product_Category!A:B, 2, FALSE), "Uncategorized")</f>
        <v>MCC</v>
      </c>
      <c r="O740" s="76">
        <f t="shared" si="75"/>
        <v>3.86</v>
      </c>
      <c r="P740" s="76">
        <f t="shared" si="76"/>
        <v>61.76</v>
      </c>
      <c r="Q740">
        <f t="shared" si="77"/>
        <v>2023</v>
      </c>
      <c r="R740" t="str">
        <f>IFERROR(VLOOKUP(G740,'Importer Name'!A:B, 2, FALSE), "")</f>
        <v>RETTENMAIER</v>
      </c>
      <c r="S740" t="str">
        <f>IFERROR(VLOOKUP(H740,'Supplier name '!A:B, 2, FALSE), "")</f>
        <v>JRS PHARMA</v>
      </c>
    </row>
    <row r="741" spans="1:19">
      <c r="A741" s="77" t="s">
        <v>461</v>
      </c>
      <c r="B741" s="85">
        <v>16000</v>
      </c>
      <c r="C741" s="87" t="s">
        <v>7</v>
      </c>
      <c r="D741" s="103" t="s">
        <v>466</v>
      </c>
      <c r="E741" s="27">
        <v>3.6</v>
      </c>
      <c r="F741" s="83" t="s">
        <v>1718</v>
      </c>
      <c r="G741" s="77" t="s">
        <v>208</v>
      </c>
      <c r="H741" s="78" t="s">
        <v>59</v>
      </c>
      <c r="I741" s="79" t="str">
        <f t="shared" si="79"/>
        <v>Apr</v>
      </c>
      <c r="J741" s="74">
        <f>IF(F741="USD", E741, E741 * IFERROR(VLOOKUP(F741, EXCHANGE_RATE!A:B, 2, FALSE), "Currency not found"))</f>
        <v>3.8520000000000003</v>
      </c>
      <c r="K741" s="74">
        <f t="shared" si="74"/>
        <v>3.86</v>
      </c>
      <c r="L741" s="14">
        <f>IF(C741="MTS", B741, B741 * IFERROR(VLOOKUP(C741, 'QTY_CONVERSIONS '!A:B, 2, FALSE), "Units not found"))</f>
        <v>16</v>
      </c>
      <c r="M741" s="75">
        <f t="shared" si="73"/>
        <v>61760</v>
      </c>
      <c r="N741" t="str">
        <f>IFERROR(VLOOKUP(D741, Product_Category!A:B, 2, FALSE), "Uncategorized")</f>
        <v>MCC</v>
      </c>
      <c r="O741" s="76">
        <f t="shared" si="75"/>
        <v>3.86</v>
      </c>
      <c r="P741" s="76">
        <f t="shared" si="76"/>
        <v>61.76</v>
      </c>
      <c r="Q741">
        <f t="shared" si="77"/>
        <v>2023</v>
      </c>
      <c r="R741" t="str">
        <f>IFERROR(VLOOKUP(G741,'Importer Name'!A:B, 2, FALSE), "")</f>
        <v>RETTENMAIER</v>
      </c>
      <c r="S741" t="str">
        <f>IFERROR(VLOOKUP(H741,'Supplier name '!A:B, 2, FALSE), "")</f>
        <v>JRS PHARMA</v>
      </c>
    </row>
    <row r="742" spans="1:19">
      <c r="A742" s="77" t="s">
        <v>461</v>
      </c>
      <c r="B742" s="85">
        <v>16000</v>
      </c>
      <c r="C742" s="87" t="s">
        <v>7</v>
      </c>
      <c r="D742" s="103" t="s">
        <v>467</v>
      </c>
      <c r="E742" s="27">
        <v>3.6</v>
      </c>
      <c r="F742" s="83" t="s">
        <v>1718</v>
      </c>
      <c r="G742" s="77" t="s">
        <v>208</v>
      </c>
      <c r="H742" s="78" t="s">
        <v>59</v>
      </c>
      <c r="I742" s="79" t="str">
        <f t="shared" si="79"/>
        <v>Apr</v>
      </c>
      <c r="J742" s="74">
        <f>IF(F742="USD", E742, E742 * IFERROR(VLOOKUP(F742, EXCHANGE_RATE!A:B, 2, FALSE), "Currency not found"))</f>
        <v>3.8520000000000003</v>
      </c>
      <c r="K742" s="74">
        <f t="shared" si="74"/>
        <v>3.86</v>
      </c>
      <c r="L742" s="14">
        <f>IF(C742="MTS", B742, B742 * IFERROR(VLOOKUP(C742, 'QTY_CONVERSIONS '!A:B, 2, FALSE), "Units not found"))</f>
        <v>16</v>
      </c>
      <c r="M742" s="75">
        <f t="shared" si="73"/>
        <v>61760</v>
      </c>
      <c r="N742" t="str">
        <f>IFERROR(VLOOKUP(D742, Product_Category!A:B, 2, FALSE), "Uncategorized")</f>
        <v>MCC</v>
      </c>
      <c r="O742" s="76">
        <f t="shared" si="75"/>
        <v>3.86</v>
      </c>
      <c r="P742" s="76">
        <f t="shared" si="76"/>
        <v>61.76</v>
      </c>
      <c r="Q742">
        <f t="shared" si="77"/>
        <v>2023</v>
      </c>
      <c r="R742" t="str">
        <f>IFERROR(VLOOKUP(G742,'Importer Name'!A:B, 2, FALSE), "")</f>
        <v>RETTENMAIER</v>
      </c>
      <c r="S742" t="str">
        <f>IFERROR(VLOOKUP(H742,'Supplier name '!A:B, 2, FALSE), "")</f>
        <v>JRS PHARMA</v>
      </c>
    </row>
    <row r="743" spans="1:19">
      <c r="A743" s="77" t="s">
        <v>461</v>
      </c>
      <c r="B743" s="85">
        <v>600</v>
      </c>
      <c r="C743" s="87" t="s">
        <v>7</v>
      </c>
      <c r="D743" s="103" t="s">
        <v>468</v>
      </c>
      <c r="E743" s="27">
        <v>7.2</v>
      </c>
      <c r="F743" s="83" t="s">
        <v>1718</v>
      </c>
      <c r="G743" s="77" t="s">
        <v>208</v>
      </c>
      <c r="H743" s="78" t="s">
        <v>59</v>
      </c>
      <c r="I743" s="79" t="str">
        <f t="shared" si="79"/>
        <v>Apr</v>
      </c>
      <c r="J743" s="74">
        <f>IF(F743="USD", E743, E743 * IFERROR(VLOOKUP(F743, EXCHANGE_RATE!A:B, 2, FALSE), "Currency not found"))</f>
        <v>7.7040000000000006</v>
      </c>
      <c r="K743" s="74">
        <f t="shared" si="74"/>
        <v>7.71</v>
      </c>
      <c r="L743" s="14">
        <f>IF(C743="MTS", B743, B743 * IFERROR(VLOOKUP(C743, 'QTY_CONVERSIONS '!A:B, 2, FALSE), "Units not found"))</f>
        <v>0.6</v>
      </c>
      <c r="M743" s="75">
        <f t="shared" si="73"/>
        <v>4626</v>
      </c>
      <c r="N743" t="str">
        <f>IFERROR(VLOOKUP(D743, Product_Category!A:B, 2, FALSE), "Uncategorized")</f>
        <v>MCC</v>
      </c>
      <c r="O743" s="76">
        <f t="shared" si="75"/>
        <v>7.71</v>
      </c>
      <c r="P743" s="76">
        <f t="shared" si="76"/>
        <v>4.6259999999999994</v>
      </c>
      <c r="Q743">
        <f t="shared" si="77"/>
        <v>2023</v>
      </c>
      <c r="R743" t="str">
        <f>IFERROR(VLOOKUP(G743,'Importer Name'!A:B, 2, FALSE), "")</f>
        <v>RETTENMAIER</v>
      </c>
      <c r="S743" t="str">
        <f>IFERROR(VLOOKUP(H743,'Supplier name '!A:B, 2, FALSE), "")</f>
        <v>JRS PHARMA</v>
      </c>
    </row>
    <row r="744" spans="1:19">
      <c r="A744" s="77" t="s">
        <v>461</v>
      </c>
      <c r="B744" s="85">
        <v>125</v>
      </c>
      <c r="C744" s="87" t="s">
        <v>7</v>
      </c>
      <c r="D744" s="103" t="s">
        <v>468</v>
      </c>
      <c r="E744" s="27">
        <v>7.2</v>
      </c>
      <c r="F744" s="83" t="s">
        <v>1718</v>
      </c>
      <c r="G744" s="77" t="s">
        <v>208</v>
      </c>
      <c r="H744" s="78" t="s">
        <v>59</v>
      </c>
      <c r="I744" s="79" t="str">
        <f t="shared" si="79"/>
        <v>Apr</v>
      </c>
      <c r="J744" s="74">
        <f>IF(F744="USD", E744, E744 * IFERROR(VLOOKUP(F744, EXCHANGE_RATE!A:B, 2, FALSE), "Currency not found"))</f>
        <v>7.7040000000000006</v>
      </c>
      <c r="K744" s="74">
        <f t="shared" si="74"/>
        <v>7.71</v>
      </c>
      <c r="L744" s="14">
        <f>IF(C744="MTS", B744, B744 * IFERROR(VLOOKUP(C744, 'QTY_CONVERSIONS '!A:B, 2, FALSE), "Units not found"))</f>
        <v>0.125</v>
      </c>
      <c r="M744" s="75">
        <f t="shared" si="73"/>
        <v>963.75</v>
      </c>
      <c r="N744" t="str">
        <f>IFERROR(VLOOKUP(D744, Product_Category!A:B, 2, FALSE), "Uncategorized")</f>
        <v>MCC</v>
      </c>
      <c r="O744" s="76">
        <f t="shared" si="75"/>
        <v>7.71</v>
      </c>
      <c r="P744" s="76">
        <f t="shared" si="76"/>
        <v>0.96375</v>
      </c>
      <c r="Q744">
        <f t="shared" si="77"/>
        <v>2023</v>
      </c>
      <c r="R744" t="str">
        <f>IFERROR(VLOOKUP(G744,'Importer Name'!A:B, 2, FALSE), "")</f>
        <v>RETTENMAIER</v>
      </c>
      <c r="S744" t="str">
        <f>IFERROR(VLOOKUP(H744,'Supplier name '!A:B, 2, FALSE), "")</f>
        <v>JRS PHARMA</v>
      </c>
    </row>
    <row r="745" spans="1:19">
      <c r="A745" s="72" t="s">
        <v>461</v>
      </c>
      <c r="B745" s="86">
        <v>1000</v>
      </c>
      <c r="C745" s="87" t="s">
        <v>7</v>
      </c>
      <c r="D745" s="107" t="s">
        <v>3659</v>
      </c>
      <c r="E745" s="28">
        <v>10.5</v>
      </c>
      <c r="F745" s="83" t="s">
        <v>1718</v>
      </c>
      <c r="G745" s="72" t="s">
        <v>98</v>
      </c>
      <c r="H745" s="80" t="s">
        <v>59</v>
      </c>
      <c r="I745" s="79" t="str">
        <f t="shared" si="79"/>
        <v>Apr</v>
      </c>
      <c r="J745" s="74">
        <f>IF(F745="USD", E745, E745 * IFERROR(VLOOKUP(F745, EXCHANGE_RATE!A:B, 2, FALSE), "Currency not found"))</f>
        <v>11.235000000000001</v>
      </c>
      <c r="K745" s="74">
        <f t="shared" si="74"/>
        <v>11.24</v>
      </c>
      <c r="L745" s="14">
        <f>IF(C745="MTS", B745, B745 * IFERROR(VLOOKUP(C745, 'QTY_CONVERSIONS '!A:B, 2, FALSE), "Units not found"))</f>
        <v>1</v>
      </c>
      <c r="M745" s="75">
        <f t="shared" si="73"/>
        <v>11240</v>
      </c>
      <c r="N745" t="str">
        <f>IFERROR(VLOOKUP(D745, Product_Category!A:B, 2, FALSE), "Uncategorized")</f>
        <v>Uncategorized</v>
      </c>
      <c r="O745" s="76">
        <f t="shared" si="75"/>
        <v>11.24</v>
      </c>
      <c r="P745" s="76">
        <f t="shared" si="76"/>
        <v>11.24</v>
      </c>
      <c r="Q745">
        <f t="shared" si="77"/>
        <v>2023</v>
      </c>
      <c r="R745" t="str">
        <f>IFERROR(VLOOKUP(G745,'Importer Name'!A:B, 2, FALSE), "")</f>
        <v>ZYDUS LIFESCIENCES</v>
      </c>
      <c r="S745" t="str">
        <f>IFERROR(VLOOKUP(H745,'Supplier name '!A:B, 2, FALSE), "")</f>
        <v>JRS PHARMA</v>
      </c>
    </row>
    <row r="746" spans="1:19">
      <c r="A746" s="77" t="s">
        <v>470</v>
      </c>
      <c r="B746" s="85">
        <v>10500</v>
      </c>
      <c r="C746" s="87" t="s">
        <v>7</v>
      </c>
      <c r="D746" s="103" t="s">
        <v>471</v>
      </c>
      <c r="E746" s="27">
        <v>5.7</v>
      </c>
      <c r="F746" s="83" t="s">
        <v>9</v>
      </c>
      <c r="G746" s="77" t="s">
        <v>118</v>
      </c>
      <c r="H746" s="78" t="s">
        <v>110</v>
      </c>
      <c r="I746" s="79" t="str">
        <f t="shared" si="79"/>
        <v>Apr</v>
      </c>
      <c r="J746" s="74">
        <f>IF(F746="USD", E746, E746 * IFERROR(VLOOKUP(F746, EXCHANGE_RATE!A:B, 2, FALSE), "Currency not found"))</f>
        <v>5.7</v>
      </c>
      <c r="K746" s="74">
        <f t="shared" si="74"/>
        <v>5.7</v>
      </c>
      <c r="L746" s="14">
        <f>IF(C746="MTS", B746, B746 * IFERROR(VLOOKUP(C746, 'QTY_CONVERSIONS '!A:B, 2, FALSE), "Units not found"))</f>
        <v>10.5</v>
      </c>
      <c r="M746" s="75">
        <f t="shared" si="73"/>
        <v>59850</v>
      </c>
      <c r="N746" t="str">
        <f>IFERROR(VLOOKUP(D746, Product_Category!A:B, 2, FALSE), "Uncategorized")</f>
        <v>MCC</v>
      </c>
      <c r="O746" s="76">
        <f t="shared" si="75"/>
        <v>5.7</v>
      </c>
      <c r="P746" s="76">
        <f t="shared" si="76"/>
        <v>59.85</v>
      </c>
      <c r="Q746">
        <f t="shared" si="77"/>
        <v>2023</v>
      </c>
      <c r="R746" t="str">
        <f>IFERROR(VLOOKUP(G746,'Importer Name'!A:B, 2, FALSE), "")</f>
        <v>MYLAN LAB</v>
      </c>
      <c r="S746" t="str">
        <f>IFERROR(VLOOKUP(H746,'Supplier name '!A:B, 2, FALSE), "")</f>
        <v>DUPONT NUTRITION</v>
      </c>
    </row>
    <row r="747" spans="1:19">
      <c r="A747" s="72" t="s">
        <v>470</v>
      </c>
      <c r="B747" s="86">
        <v>4</v>
      </c>
      <c r="C747" s="87" t="s">
        <v>7</v>
      </c>
      <c r="D747" s="107" t="s">
        <v>159</v>
      </c>
      <c r="E747" s="28">
        <v>13.2</v>
      </c>
      <c r="F747" s="83" t="s">
        <v>9</v>
      </c>
      <c r="G747" s="72" t="s">
        <v>69</v>
      </c>
      <c r="H747" s="80" t="s">
        <v>110</v>
      </c>
      <c r="I747" s="79" t="str">
        <f t="shared" si="79"/>
        <v>Apr</v>
      </c>
      <c r="J747" s="74">
        <f>IF(F747="USD", E747, E747 * IFERROR(VLOOKUP(F747, EXCHANGE_RATE!A:B, 2, FALSE), "Currency not found"))</f>
        <v>13.2</v>
      </c>
      <c r="K747" s="74">
        <f t="shared" si="74"/>
        <v>13.2</v>
      </c>
      <c r="L747" s="14">
        <f>IF(C747="MTS", B747, B747 * IFERROR(VLOOKUP(C747, 'QTY_CONVERSIONS '!A:B, 2, FALSE), "Units not found"))</f>
        <v>4.0000000000000001E-3</v>
      </c>
      <c r="M747" s="75">
        <f t="shared" si="73"/>
        <v>52.8</v>
      </c>
      <c r="N747" t="str">
        <f>IFERROR(VLOOKUP(D747, Product_Category!A:B, 2, FALSE), "Uncategorized")</f>
        <v>CROSCARMELLOSE SODIUM</v>
      </c>
      <c r="O747" s="76">
        <f t="shared" si="75"/>
        <v>13.2</v>
      </c>
      <c r="P747" s="76">
        <f t="shared" si="76"/>
        <v>5.28E-2</v>
      </c>
      <c r="Q747">
        <f t="shared" si="77"/>
        <v>2023</v>
      </c>
      <c r="R747" t="str">
        <f>IFERROR(VLOOKUP(G747,'Importer Name'!A:B, 2, FALSE), "")</f>
        <v>SIGNET EXCIPIENTS</v>
      </c>
      <c r="S747" t="str">
        <f>IFERROR(VLOOKUP(H747,'Supplier name '!A:B, 2, FALSE), "")</f>
        <v>DUPONT NUTRITION</v>
      </c>
    </row>
    <row r="748" spans="1:19">
      <c r="A748" s="77" t="s">
        <v>472</v>
      </c>
      <c r="B748" s="85">
        <v>600</v>
      </c>
      <c r="C748" s="87" t="s">
        <v>7</v>
      </c>
      <c r="D748" s="103" t="s">
        <v>473</v>
      </c>
      <c r="E748" s="24">
        <v>4.9000000000000004</v>
      </c>
      <c r="F748" s="83" t="s">
        <v>1718</v>
      </c>
      <c r="G748" s="77" t="s">
        <v>474</v>
      </c>
      <c r="H748" s="78" t="s">
        <v>475</v>
      </c>
      <c r="I748" s="79" t="str">
        <f t="shared" si="79"/>
        <v>Apr</v>
      </c>
      <c r="J748" s="74">
        <f>IF(F748="USD", E748, E748 * IFERROR(VLOOKUP(F748, EXCHANGE_RATE!A:B, 2, FALSE), "Currency not found"))</f>
        <v>5.2430000000000003</v>
      </c>
      <c r="K748" s="74">
        <f t="shared" si="74"/>
        <v>5.25</v>
      </c>
      <c r="L748" s="14">
        <f>IF(C748="MTS", B748, B748 * IFERROR(VLOOKUP(C748, 'QTY_CONVERSIONS '!A:B, 2, FALSE), "Units not found"))</f>
        <v>0.6</v>
      </c>
      <c r="M748" s="75">
        <f t="shared" si="73"/>
        <v>3150</v>
      </c>
      <c r="N748" t="str">
        <f>IFERROR(VLOOKUP(D748, Product_Category!A:B, 2, FALSE), "Uncategorized")</f>
        <v>MAGNESIUM STEARATE</v>
      </c>
      <c r="O748" s="76">
        <f t="shared" si="75"/>
        <v>5.25</v>
      </c>
      <c r="P748" s="76">
        <f t="shared" si="76"/>
        <v>3.15</v>
      </c>
      <c r="Q748">
        <f t="shared" si="77"/>
        <v>2023</v>
      </c>
      <c r="R748" t="str">
        <f>IFERROR(VLOOKUP(G748,'Importer Name'!A:B, 2, FALSE), "")</f>
        <v>K SEVANTILAL</v>
      </c>
      <c r="S748" t="str">
        <f>IFERROR(VLOOKUP(H748,'Supplier name '!A:B, 2, FALSE), "")</f>
        <v>FACI S.P.A.</v>
      </c>
    </row>
    <row r="749" spans="1:19">
      <c r="A749" s="77" t="s">
        <v>472</v>
      </c>
      <c r="B749" s="85">
        <v>2000</v>
      </c>
      <c r="C749" s="87" t="s">
        <v>7</v>
      </c>
      <c r="D749" s="103" t="s">
        <v>263</v>
      </c>
      <c r="E749" s="27">
        <v>3.4</v>
      </c>
      <c r="F749" s="83" t="s">
        <v>9</v>
      </c>
      <c r="G749" s="77" t="s">
        <v>377</v>
      </c>
      <c r="H749" s="78" t="s">
        <v>476</v>
      </c>
      <c r="I749" s="79" t="str">
        <f t="shared" si="79"/>
        <v>Apr</v>
      </c>
      <c r="J749" s="74">
        <f>IF(F749="USD", E749, E749 * IFERROR(VLOOKUP(F749, EXCHANGE_RATE!A:B, 2, FALSE), "Currency not found"))</f>
        <v>3.4</v>
      </c>
      <c r="K749" s="74">
        <f t="shared" si="74"/>
        <v>3.4</v>
      </c>
      <c r="L749" s="14">
        <f>IF(C749="MTS", B749, B749 * IFERROR(VLOOKUP(C749, 'QTY_CONVERSIONS '!A:B, 2, FALSE), "Units not found"))</f>
        <v>2</v>
      </c>
      <c r="M749" s="75">
        <f t="shared" si="73"/>
        <v>6800</v>
      </c>
      <c r="N749" t="str">
        <f>IFERROR(VLOOKUP(D749, Product_Category!A:B, 2, FALSE), "Uncategorized")</f>
        <v>CMC</v>
      </c>
      <c r="O749" s="76">
        <f t="shared" si="75"/>
        <v>3.4</v>
      </c>
      <c r="P749" s="76">
        <f t="shared" si="76"/>
        <v>6.8</v>
      </c>
      <c r="Q749">
        <f t="shared" si="77"/>
        <v>2023</v>
      </c>
      <c r="R749" t="str">
        <f>IFERROR(VLOOKUP(G749,'Importer Name'!A:B, 2, FALSE), "")</f>
        <v>LAMBERTI INDIA</v>
      </c>
      <c r="S749" t="str">
        <f>IFERROR(VLOOKUP(H749,'Supplier name '!A:B, 2, FALSE), "")</f>
        <v xml:space="preserve">LAMBERTI S P A </v>
      </c>
    </row>
    <row r="750" spans="1:19">
      <c r="A750" s="77" t="s">
        <v>472</v>
      </c>
      <c r="B750" s="85">
        <v>5000</v>
      </c>
      <c r="C750" s="87" t="s">
        <v>7</v>
      </c>
      <c r="D750" s="103" t="s">
        <v>263</v>
      </c>
      <c r="E750" s="27">
        <v>3.3</v>
      </c>
      <c r="F750" s="83" t="s">
        <v>9</v>
      </c>
      <c r="G750" s="77" t="s">
        <v>377</v>
      </c>
      <c r="H750" s="78" t="s">
        <v>476</v>
      </c>
      <c r="I750" s="79" t="str">
        <f t="shared" si="79"/>
        <v>Apr</v>
      </c>
      <c r="J750" s="74">
        <f>IF(F750="USD", E750, E750 * IFERROR(VLOOKUP(F750, EXCHANGE_RATE!A:B, 2, FALSE), "Currency not found"))</f>
        <v>3.3</v>
      </c>
      <c r="K750" s="74">
        <f t="shared" si="74"/>
        <v>3.3</v>
      </c>
      <c r="L750" s="14">
        <f>IF(C750="MTS", B750, B750 * IFERROR(VLOOKUP(C750, 'QTY_CONVERSIONS '!A:B, 2, FALSE), "Units not found"))</f>
        <v>5</v>
      </c>
      <c r="M750" s="75">
        <f t="shared" si="73"/>
        <v>16500</v>
      </c>
      <c r="N750" t="str">
        <f>IFERROR(VLOOKUP(D750, Product_Category!A:B, 2, FALSE), "Uncategorized")</f>
        <v>CMC</v>
      </c>
      <c r="O750" s="76">
        <f t="shared" si="75"/>
        <v>3.3</v>
      </c>
      <c r="P750" s="76">
        <f t="shared" si="76"/>
        <v>16.5</v>
      </c>
      <c r="Q750">
        <f t="shared" si="77"/>
        <v>2023</v>
      </c>
      <c r="R750" t="str">
        <f>IFERROR(VLOOKUP(G750,'Importer Name'!A:B, 2, FALSE), "")</f>
        <v>LAMBERTI INDIA</v>
      </c>
      <c r="S750" t="str">
        <f>IFERROR(VLOOKUP(H750,'Supplier name '!A:B, 2, FALSE), "")</f>
        <v xml:space="preserve">LAMBERTI S P A </v>
      </c>
    </row>
    <row r="751" spans="1:19">
      <c r="A751" s="77" t="s">
        <v>472</v>
      </c>
      <c r="B751" s="85">
        <v>3000</v>
      </c>
      <c r="C751" s="87" t="s">
        <v>7</v>
      </c>
      <c r="D751" s="103" t="s">
        <v>263</v>
      </c>
      <c r="E751" s="27">
        <v>3.4</v>
      </c>
      <c r="F751" s="83" t="s">
        <v>9</v>
      </c>
      <c r="G751" s="77" t="s">
        <v>377</v>
      </c>
      <c r="H751" s="78" t="s">
        <v>476</v>
      </c>
      <c r="I751" s="79" t="str">
        <f t="shared" si="79"/>
        <v>Apr</v>
      </c>
      <c r="J751" s="74">
        <f>IF(F751="USD", E751, E751 * IFERROR(VLOOKUP(F751, EXCHANGE_RATE!A:B, 2, FALSE), "Currency not found"))</f>
        <v>3.4</v>
      </c>
      <c r="K751" s="74">
        <f t="shared" si="74"/>
        <v>3.4</v>
      </c>
      <c r="L751" s="14">
        <f>IF(C751="MTS", B751, B751 * IFERROR(VLOOKUP(C751, 'QTY_CONVERSIONS '!A:B, 2, FALSE), "Units not found"))</f>
        <v>3</v>
      </c>
      <c r="M751" s="75">
        <f t="shared" si="73"/>
        <v>10200</v>
      </c>
      <c r="N751" t="str">
        <f>IFERROR(VLOOKUP(D751, Product_Category!A:B, 2, FALSE), "Uncategorized")</f>
        <v>CMC</v>
      </c>
      <c r="O751" s="76">
        <f t="shared" si="75"/>
        <v>3.4</v>
      </c>
      <c r="P751" s="76">
        <f t="shared" si="76"/>
        <v>10.199999999999999</v>
      </c>
      <c r="Q751">
        <f t="shared" si="77"/>
        <v>2023</v>
      </c>
      <c r="R751" t="str">
        <f>IFERROR(VLOOKUP(G751,'Importer Name'!A:B, 2, FALSE), "")</f>
        <v>LAMBERTI INDIA</v>
      </c>
      <c r="S751" t="str">
        <f>IFERROR(VLOOKUP(H751,'Supplier name '!A:B, 2, FALSE), "")</f>
        <v xml:space="preserve">LAMBERTI S P A </v>
      </c>
    </row>
    <row r="752" spans="1:19">
      <c r="A752" s="72" t="s">
        <v>472</v>
      </c>
      <c r="B752" s="86">
        <v>20000</v>
      </c>
      <c r="C752" s="87" t="s">
        <v>7</v>
      </c>
      <c r="D752" s="107" t="s">
        <v>263</v>
      </c>
      <c r="E752" s="28">
        <v>3.4</v>
      </c>
      <c r="F752" s="83" t="s">
        <v>9</v>
      </c>
      <c r="G752" s="72" t="s">
        <v>377</v>
      </c>
      <c r="H752" s="80" t="s">
        <v>476</v>
      </c>
      <c r="I752" s="79" t="str">
        <f t="shared" si="79"/>
        <v>Apr</v>
      </c>
      <c r="J752" s="74">
        <f>IF(F752="USD", E752, E752 * IFERROR(VLOOKUP(F752, EXCHANGE_RATE!A:B, 2, FALSE), "Currency not found"))</f>
        <v>3.4</v>
      </c>
      <c r="K752" s="74">
        <f t="shared" si="74"/>
        <v>3.4</v>
      </c>
      <c r="L752" s="14">
        <f>IF(C752="MTS", B752, B752 * IFERROR(VLOOKUP(C752, 'QTY_CONVERSIONS '!A:B, 2, FALSE), "Units not found"))</f>
        <v>20</v>
      </c>
      <c r="M752" s="75">
        <f t="shared" si="73"/>
        <v>68000</v>
      </c>
      <c r="N752" t="str">
        <f>IFERROR(VLOOKUP(D752, Product_Category!A:B, 2, FALSE), "Uncategorized")</f>
        <v>CMC</v>
      </c>
      <c r="O752" s="76">
        <f t="shared" si="75"/>
        <v>3.4</v>
      </c>
      <c r="P752" s="76">
        <f t="shared" si="76"/>
        <v>68</v>
      </c>
      <c r="Q752">
        <f t="shared" si="77"/>
        <v>2023</v>
      </c>
      <c r="R752" t="str">
        <f>IFERROR(VLOOKUP(G752,'Importer Name'!A:B, 2, FALSE), "")</f>
        <v>LAMBERTI INDIA</v>
      </c>
      <c r="S752" t="str">
        <f>IFERROR(VLOOKUP(H752,'Supplier name '!A:B, 2, FALSE), "")</f>
        <v xml:space="preserve">LAMBERTI S P A </v>
      </c>
    </row>
    <row r="753" spans="1:19">
      <c r="A753" s="81" t="s">
        <v>477</v>
      </c>
      <c r="B753" s="82">
        <v>20</v>
      </c>
      <c r="C753" s="87" t="s">
        <v>7</v>
      </c>
      <c r="D753" s="114" t="s">
        <v>19</v>
      </c>
      <c r="E753" s="26">
        <v>82</v>
      </c>
      <c r="F753" s="83" t="s">
        <v>9</v>
      </c>
      <c r="G753" s="81" t="s">
        <v>478</v>
      </c>
      <c r="H753" s="84" t="s">
        <v>478</v>
      </c>
      <c r="I753" s="79" t="str">
        <f t="shared" si="79"/>
        <v>Apr</v>
      </c>
      <c r="J753" s="74">
        <f>IF(F753="USD", E753, E753 * IFERROR(VLOOKUP(F753, EXCHANGE_RATE!A:B, 2, FALSE), "Currency not found"))</f>
        <v>82</v>
      </c>
      <c r="K753" s="74">
        <f t="shared" si="74"/>
        <v>82</v>
      </c>
      <c r="L753" s="14">
        <f>IF(C753="MTS", B753, B753 * IFERROR(VLOOKUP(C753, 'QTY_CONVERSIONS '!A:B, 2, FALSE), "Units not found"))</f>
        <v>0.02</v>
      </c>
      <c r="M753" s="75">
        <f t="shared" si="73"/>
        <v>1640</v>
      </c>
      <c r="N753" t="str">
        <f>IFERROR(VLOOKUP(D753, Product_Category!A:B, 2, FALSE), "Uncategorized")</f>
        <v>CMC</v>
      </c>
      <c r="O753" s="76">
        <f>K753*1000</f>
        <v>82000</v>
      </c>
      <c r="P753" s="76">
        <f t="shared" si="76"/>
        <v>1640</v>
      </c>
      <c r="Q753">
        <f t="shared" si="77"/>
        <v>2023</v>
      </c>
      <c r="R753" t="str">
        <f>IFERROR(VLOOKUP(G753,'Importer Name'!A:B, 2, FALSE), "")</f>
        <v>TOYOTA TSUSHO</v>
      </c>
      <c r="S753" t="str">
        <f>IFERROR(VLOOKUP(H753,'Supplier name '!A:B, 2, FALSE), "")</f>
        <v>TOYOTA TSUSHO</v>
      </c>
    </row>
    <row r="754" spans="1:19">
      <c r="A754" s="77" t="s">
        <v>275</v>
      </c>
      <c r="B754" s="85">
        <v>2520</v>
      </c>
      <c r="C754" s="87" t="s">
        <v>7</v>
      </c>
      <c r="D754" s="103" t="s">
        <v>479</v>
      </c>
      <c r="E754" s="24">
        <v>5.05</v>
      </c>
      <c r="F754" s="83" t="s">
        <v>1718</v>
      </c>
      <c r="G754" s="77" t="s">
        <v>185</v>
      </c>
      <c r="H754" s="78" t="s">
        <v>156</v>
      </c>
      <c r="I754" s="79" t="str">
        <f t="shared" si="79"/>
        <v>Apr</v>
      </c>
      <c r="J754" s="74">
        <f>IF(F754="USD", E754, E754 * IFERROR(VLOOKUP(F754, EXCHANGE_RATE!A:B, 2, FALSE), "Currency not found"))</f>
        <v>5.4035000000000002</v>
      </c>
      <c r="K754" s="74">
        <f t="shared" si="74"/>
        <v>5.41</v>
      </c>
      <c r="L754" s="14">
        <f>IF(C754="MTS", B754, B754 * IFERROR(VLOOKUP(C754, 'QTY_CONVERSIONS '!A:B, 2, FALSE), "Units not found"))</f>
        <v>2.52</v>
      </c>
      <c r="M754" s="75">
        <f t="shared" si="73"/>
        <v>13633.2</v>
      </c>
      <c r="N754" t="str">
        <f>IFERROR(VLOOKUP(D754, Product_Category!A:B, 2, FALSE), "Uncategorized")</f>
        <v>MAGNESIUM STEARATE</v>
      </c>
      <c r="O754" s="76">
        <f t="shared" si="75"/>
        <v>5.41</v>
      </c>
      <c r="P754" s="76">
        <f t="shared" si="76"/>
        <v>13.6332</v>
      </c>
      <c r="Q754">
        <f t="shared" si="77"/>
        <v>2023</v>
      </c>
      <c r="R754" t="str">
        <f>IFERROR(VLOOKUP(G754,'Importer Name'!A:B, 2, FALSE), "")</f>
        <v>AZELIS INDIA</v>
      </c>
      <c r="S754" t="str">
        <f>IFERROR(VLOOKUP(H754,'Supplier name '!A:B, 2, FALSE), "")</f>
        <v>PETER GREVEN</v>
      </c>
    </row>
    <row r="755" spans="1:19">
      <c r="A755" s="77" t="s">
        <v>275</v>
      </c>
      <c r="B755" s="85">
        <v>2520</v>
      </c>
      <c r="C755" s="87" t="s">
        <v>7</v>
      </c>
      <c r="D755" s="103" t="s">
        <v>479</v>
      </c>
      <c r="E755" s="24">
        <v>5.05</v>
      </c>
      <c r="F755" s="83" t="s">
        <v>1718</v>
      </c>
      <c r="G755" s="77" t="s">
        <v>185</v>
      </c>
      <c r="H755" s="78" t="s">
        <v>156</v>
      </c>
      <c r="I755" s="79" t="str">
        <f t="shared" si="79"/>
        <v>Apr</v>
      </c>
      <c r="J755" s="74">
        <f>IF(F755="USD", E755, E755 * IFERROR(VLOOKUP(F755, EXCHANGE_RATE!A:B, 2, FALSE), "Currency not found"))</f>
        <v>5.4035000000000002</v>
      </c>
      <c r="K755" s="74">
        <f t="shared" si="74"/>
        <v>5.41</v>
      </c>
      <c r="L755" s="14">
        <f>IF(C755="MTS", B755, B755 * IFERROR(VLOOKUP(C755, 'QTY_CONVERSIONS '!A:B, 2, FALSE), "Units not found"))</f>
        <v>2.52</v>
      </c>
      <c r="M755" s="75">
        <f t="shared" si="73"/>
        <v>13633.2</v>
      </c>
      <c r="N755" t="str">
        <f>IFERROR(VLOOKUP(D755, Product_Category!A:B, 2, FALSE), "Uncategorized")</f>
        <v>MAGNESIUM STEARATE</v>
      </c>
      <c r="O755" s="76">
        <f t="shared" si="75"/>
        <v>5.41</v>
      </c>
      <c r="P755" s="76">
        <f t="shared" si="76"/>
        <v>13.6332</v>
      </c>
      <c r="Q755">
        <f t="shared" si="77"/>
        <v>2023</v>
      </c>
      <c r="R755" t="str">
        <f>IFERROR(VLOOKUP(G755,'Importer Name'!A:B, 2, FALSE), "")</f>
        <v>AZELIS INDIA</v>
      </c>
      <c r="S755" t="str">
        <f>IFERROR(VLOOKUP(H755,'Supplier name '!A:B, 2, FALSE), "")</f>
        <v>PETER GREVEN</v>
      </c>
    </row>
    <row r="756" spans="1:19">
      <c r="A756" s="77" t="s">
        <v>275</v>
      </c>
      <c r="B756" s="85">
        <v>5040</v>
      </c>
      <c r="C756" s="87" t="s">
        <v>7</v>
      </c>
      <c r="D756" s="103" t="s">
        <v>479</v>
      </c>
      <c r="E756" s="24">
        <v>3.93</v>
      </c>
      <c r="F756" s="83" t="s">
        <v>1718</v>
      </c>
      <c r="G756" s="77" t="s">
        <v>185</v>
      </c>
      <c r="H756" s="78" t="s">
        <v>156</v>
      </c>
      <c r="I756" s="79" t="str">
        <f t="shared" si="79"/>
        <v>Apr</v>
      </c>
      <c r="J756" s="74">
        <f>IF(F756="USD", E756, E756 * IFERROR(VLOOKUP(F756, EXCHANGE_RATE!A:B, 2, FALSE), "Currency not found"))</f>
        <v>4.2051000000000007</v>
      </c>
      <c r="K756" s="74">
        <f t="shared" si="74"/>
        <v>4.21</v>
      </c>
      <c r="L756" s="14">
        <f>IF(C756="MTS", B756, B756 * IFERROR(VLOOKUP(C756, 'QTY_CONVERSIONS '!A:B, 2, FALSE), "Units not found"))</f>
        <v>5.04</v>
      </c>
      <c r="M756" s="75">
        <f t="shared" si="73"/>
        <v>21218.400000000001</v>
      </c>
      <c r="N756" t="str">
        <f>IFERROR(VLOOKUP(D756, Product_Category!A:B, 2, FALSE), "Uncategorized")</f>
        <v>MAGNESIUM STEARATE</v>
      </c>
      <c r="O756" s="76">
        <f t="shared" si="75"/>
        <v>4.21</v>
      </c>
      <c r="P756" s="76">
        <f t="shared" si="76"/>
        <v>21.218399999999999</v>
      </c>
      <c r="Q756">
        <f t="shared" si="77"/>
        <v>2023</v>
      </c>
      <c r="R756" t="str">
        <f>IFERROR(VLOOKUP(G756,'Importer Name'!A:B, 2, FALSE), "")</f>
        <v>AZELIS INDIA</v>
      </c>
      <c r="S756" t="str">
        <f>IFERROR(VLOOKUP(H756,'Supplier name '!A:B, 2, FALSE), "")</f>
        <v>PETER GREVEN</v>
      </c>
    </row>
    <row r="757" spans="1:19">
      <c r="A757" s="77" t="s">
        <v>275</v>
      </c>
      <c r="B757" s="85">
        <v>2520</v>
      </c>
      <c r="C757" s="87" t="s">
        <v>7</v>
      </c>
      <c r="D757" s="103" t="s">
        <v>479</v>
      </c>
      <c r="E757" s="24">
        <v>3.93</v>
      </c>
      <c r="F757" s="83" t="s">
        <v>1718</v>
      </c>
      <c r="G757" s="77" t="s">
        <v>185</v>
      </c>
      <c r="H757" s="78" t="s">
        <v>156</v>
      </c>
      <c r="I757" s="79" t="str">
        <f t="shared" si="79"/>
        <v>Apr</v>
      </c>
      <c r="J757" s="74">
        <f>IF(F757="USD", E757, E757 * IFERROR(VLOOKUP(F757, EXCHANGE_RATE!A:B, 2, FALSE), "Currency not found"))</f>
        <v>4.2051000000000007</v>
      </c>
      <c r="K757" s="74">
        <f t="shared" si="74"/>
        <v>4.21</v>
      </c>
      <c r="L757" s="14">
        <f>IF(C757="MTS", B757, B757 * IFERROR(VLOOKUP(C757, 'QTY_CONVERSIONS '!A:B, 2, FALSE), "Units not found"))</f>
        <v>2.52</v>
      </c>
      <c r="M757" s="75">
        <f t="shared" si="73"/>
        <v>10609.2</v>
      </c>
      <c r="N757" t="str">
        <f>IFERROR(VLOOKUP(D757, Product_Category!A:B, 2, FALSE), "Uncategorized")</f>
        <v>MAGNESIUM STEARATE</v>
      </c>
      <c r="O757" s="76">
        <f t="shared" si="75"/>
        <v>4.21</v>
      </c>
      <c r="P757" s="76">
        <f t="shared" si="76"/>
        <v>10.6092</v>
      </c>
      <c r="Q757">
        <f t="shared" si="77"/>
        <v>2023</v>
      </c>
      <c r="R757" t="str">
        <f>IFERROR(VLOOKUP(G757,'Importer Name'!A:B, 2, FALSE), "")</f>
        <v>AZELIS INDIA</v>
      </c>
      <c r="S757" t="str">
        <f>IFERROR(VLOOKUP(H757,'Supplier name '!A:B, 2, FALSE), "")</f>
        <v>PETER GREVEN</v>
      </c>
    </row>
    <row r="758" spans="1:19">
      <c r="A758" s="77" t="s">
        <v>275</v>
      </c>
      <c r="B758" s="85">
        <v>4620</v>
      </c>
      <c r="C758" s="87" t="s">
        <v>7</v>
      </c>
      <c r="D758" s="103" t="s">
        <v>479</v>
      </c>
      <c r="E758" s="24">
        <v>3.93</v>
      </c>
      <c r="F758" s="83" t="s">
        <v>1718</v>
      </c>
      <c r="G758" s="77" t="s">
        <v>185</v>
      </c>
      <c r="H758" s="78" t="s">
        <v>156</v>
      </c>
      <c r="I758" s="79" t="str">
        <f t="shared" si="79"/>
        <v>Apr</v>
      </c>
      <c r="J758" s="74">
        <f>IF(F758="USD", E758, E758 * IFERROR(VLOOKUP(F758, EXCHANGE_RATE!A:B, 2, FALSE), "Currency not found"))</f>
        <v>4.2051000000000007</v>
      </c>
      <c r="K758" s="74">
        <f t="shared" si="74"/>
        <v>4.21</v>
      </c>
      <c r="L758" s="14">
        <f>IF(C758="MTS", B758, B758 * IFERROR(VLOOKUP(C758, 'QTY_CONVERSIONS '!A:B, 2, FALSE), "Units not found"))</f>
        <v>4.62</v>
      </c>
      <c r="M758" s="75">
        <f t="shared" si="73"/>
        <v>19450.2</v>
      </c>
      <c r="N758" t="str">
        <f>IFERROR(VLOOKUP(D758, Product_Category!A:B, 2, FALSE), "Uncategorized")</f>
        <v>MAGNESIUM STEARATE</v>
      </c>
      <c r="O758" s="76">
        <f t="shared" si="75"/>
        <v>4.21</v>
      </c>
      <c r="P758" s="76">
        <f t="shared" si="76"/>
        <v>19.450199999999999</v>
      </c>
      <c r="Q758">
        <f t="shared" si="77"/>
        <v>2023</v>
      </c>
      <c r="R758" t="str">
        <f>IFERROR(VLOOKUP(G758,'Importer Name'!A:B, 2, FALSE), "")</f>
        <v>AZELIS INDIA</v>
      </c>
      <c r="S758" t="str">
        <f>IFERROR(VLOOKUP(H758,'Supplier name '!A:B, 2, FALSE), "")</f>
        <v>PETER GREVEN</v>
      </c>
    </row>
    <row r="759" spans="1:19">
      <c r="A759" s="77" t="s">
        <v>275</v>
      </c>
      <c r="B759" s="85">
        <v>2100</v>
      </c>
      <c r="C759" s="87" t="s">
        <v>7</v>
      </c>
      <c r="D759" s="103" t="s">
        <v>479</v>
      </c>
      <c r="E759" s="24">
        <v>3.9</v>
      </c>
      <c r="F759" s="83" t="s">
        <v>1718</v>
      </c>
      <c r="G759" s="77" t="s">
        <v>256</v>
      </c>
      <c r="H759" s="78" t="s">
        <v>156</v>
      </c>
      <c r="I759" s="79" t="str">
        <f t="shared" si="79"/>
        <v>Apr</v>
      </c>
      <c r="J759" s="74">
        <f>IF(F759="USD", E759, E759 * IFERROR(VLOOKUP(F759, EXCHANGE_RATE!A:B, 2, FALSE), "Currency not found"))</f>
        <v>4.173</v>
      </c>
      <c r="K759" s="74">
        <f t="shared" si="74"/>
        <v>4.18</v>
      </c>
      <c r="L759" s="14">
        <f>IF(C759="MTS", B759, B759 * IFERROR(VLOOKUP(C759, 'QTY_CONVERSIONS '!A:B, 2, FALSE), "Units not found"))</f>
        <v>2.1</v>
      </c>
      <c r="M759" s="75">
        <f t="shared" si="73"/>
        <v>8778</v>
      </c>
      <c r="N759" t="str">
        <f>IFERROR(VLOOKUP(D759, Product_Category!A:B, 2, FALSE), "Uncategorized")</f>
        <v>MAGNESIUM STEARATE</v>
      </c>
      <c r="O759" s="76">
        <f t="shared" si="75"/>
        <v>4.18</v>
      </c>
      <c r="P759" s="76">
        <f t="shared" si="76"/>
        <v>8.7780000000000005</v>
      </c>
      <c r="Q759">
        <f t="shared" si="77"/>
        <v>2023</v>
      </c>
      <c r="R759" t="str">
        <f>IFERROR(VLOOKUP(G759,'Importer Name'!A:B, 2, FALSE), "")</f>
        <v>PIRAMAL PHARMA</v>
      </c>
      <c r="S759" t="str">
        <f>IFERROR(VLOOKUP(H759,'Supplier name '!A:B, 2, FALSE), "")</f>
        <v>PETER GREVEN</v>
      </c>
    </row>
    <row r="760" spans="1:19">
      <c r="A760" s="77" t="s">
        <v>275</v>
      </c>
      <c r="B760" s="85">
        <v>16800</v>
      </c>
      <c r="C760" s="87" t="s">
        <v>7</v>
      </c>
      <c r="D760" s="103" t="s">
        <v>479</v>
      </c>
      <c r="E760" s="24">
        <v>3.93</v>
      </c>
      <c r="F760" s="83" t="s">
        <v>1718</v>
      </c>
      <c r="G760" s="77" t="s">
        <v>185</v>
      </c>
      <c r="H760" s="78" t="s">
        <v>156</v>
      </c>
      <c r="I760" s="79" t="str">
        <f t="shared" si="79"/>
        <v>Apr</v>
      </c>
      <c r="J760" s="74">
        <f>IF(F760="USD", E760, E760 * IFERROR(VLOOKUP(F760, EXCHANGE_RATE!A:B, 2, FALSE), "Currency not found"))</f>
        <v>4.2051000000000007</v>
      </c>
      <c r="K760" s="74">
        <f t="shared" si="74"/>
        <v>4.21</v>
      </c>
      <c r="L760" s="14">
        <f>IF(C760="MTS", B760, B760 * IFERROR(VLOOKUP(C760, 'QTY_CONVERSIONS '!A:B, 2, FALSE), "Units not found"))</f>
        <v>16.8</v>
      </c>
      <c r="M760" s="75">
        <f t="shared" si="73"/>
        <v>70728</v>
      </c>
      <c r="N760" t="str">
        <f>IFERROR(VLOOKUP(D760, Product_Category!A:B, 2, FALSE), "Uncategorized")</f>
        <v>MAGNESIUM STEARATE</v>
      </c>
      <c r="O760" s="76">
        <f t="shared" si="75"/>
        <v>4.21</v>
      </c>
      <c r="P760" s="76">
        <f t="shared" si="76"/>
        <v>70.728000000000009</v>
      </c>
      <c r="Q760">
        <f t="shared" si="77"/>
        <v>2023</v>
      </c>
      <c r="R760" t="str">
        <f>IFERROR(VLOOKUP(G760,'Importer Name'!A:B, 2, FALSE), "")</f>
        <v>AZELIS INDIA</v>
      </c>
      <c r="S760" t="str">
        <f>IFERROR(VLOOKUP(H760,'Supplier name '!A:B, 2, FALSE), "")</f>
        <v>PETER GREVEN</v>
      </c>
    </row>
    <row r="761" spans="1:19">
      <c r="A761" s="77" t="s">
        <v>275</v>
      </c>
      <c r="B761" s="85">
        <v>13440</v>
      </c>
      <c r="C761" s="87" t="s">
        <v>7</v>
      </c>
      <c r="D761" s="103" t="s">
        <v>479</v>
      </c>
      <c r="E761" s="24">
        <v>4.7</v>
      </c>
      <c r="F761" s="83" t="s">
        <v>1718</v>
      </c>
      <c r="G761" s="77" t="s">
        <v>185</v>
      </c>
      <c r="H761" s="78" t="s">
        <v>156</v>
      </c>
      <c r="I761" s="79" t="str">
        <f t="shared" si="79"/>
        <v>Apr</v>
      </c>
      <c r="J761" s="74">
        <f>IF(F761="USD", E761, E761 * IFERROR(VLOOKUP(F761, EXCHANGE_RATE!A:B, 2, FALSE), "Currency not found"))</f>
        <v>5.0290000000000008</v>
      </c>
      <c r="K761" s="74">
        <f t="shared" si="74"/>
        <v>5.0299999999999994</v>
      </c>
      <c r="L761" s="14">
        <f>IF(C761="MTS", B761, B761 * IFERROR(VLOOKUP(C761, 'QTY_CONVERSIONS '!A:B, 2, FALSE), "Units not found"))</f>
        <v>13.44</v>
      </c>
      <c r="M761" s="75">
        <f t="shared" si="73"/>
        <v>67603.199999999997</v>
      </c>
      <c r="N761" t="str">
        <f>IFERROR(VLOOKUP(D761, Product_Category!A:B, 2, FALSE), "Uncategorized")</f>
        <v>MAGNESIUM STEARATE</v>
      </c>
      <c r="O761" s="76">
        <f t="shared" si="75"/>
        <v>5.0299999999999994</v>
      </c>
      <c r="P761" s="76">
        <f t="shared" si="76"/>
        <v>67.603199999999987</v>
      </c>
      <c r="Q761">
        <f t="shared" si="77"/>
        <v>2023</v>
      </c>
      <c r="R761" t="str">
        <f>IFERROR(VLOOKUP(G761,'Importer Name'!A:B, 2, FALSE), "")</f>
        <v>AZELIS INDIA</v>
      </c>
      <c r="S761" t="str">
        <f>IFERROR(VLOOKUP(H761,'Supplier name '!A:B, 2, FALSE), "")</f>
        <v>PETER GREVEN</v>
      </c>
    </row>
    <row r="762" spans="1:19">
      <c r="A762" s="77" t="s">
        <v>275</v>
      </c>
      <c r="B762" s="85">
        <v>8820</v>
      </c>
      <c r="C762" s="87" t="s">
        <v>7</v>
      </c>
      <c r="D762" s="103" t="s">
        <v>480</v>
      </c>
      <c r="E762" s="27">
        <v>14.9</v>
      </c>
      <c r="F762" s="83" t="s">
        <v>1718</v>
      </c>
      <c r="G762" s="77" t="s">
        <v>157</v>
      </c>
      <c r="H762" s="78" t="s">
        <v>88</v>
      </c>
      <c r="I762" s="79" t="str">
        <f t="shared" si="79"/>
        <v>Apr</v>
      </c>
      <c r="J762" s="74">
        <f>IF(F762="USD", E762, E762 * IFERROR(VLOOKUP(F762, EXCHANGE_RATE!A:B, 2, FALSE), "Currency not found"))</f>
        <v>15.943000000000001</v>
      </c>
      <c r="K762" s="74">
        <f t="shared" si="74"/>
        <v>15.95</v>
      </c>
      <c r="L762" s="14">
        <f>IF(C762="MTS", B762, B762 * IFERROR(VLOOKUP(C762, 'QTY_CONVERSIONS '!A:B, 2, FALSE), "Units not found"))</f>
        <v>8.82</v>
      </c>
      <c r="M762" s="75">
        <f t="shared" si="73"/>
        <v>140679</v>
      </c>
      <c r="N762" t="str">
        <f>IFERROR(VLOOKUP(D762, Product_Category!A:B, 2, FALSE), "Uncategorized")</f>
        <v>CROSCARMELLOSE SODIUM</v>
      </c>
      <c r="O762" s="76">
        <f t="shared" si="75"/>
        <v>15.95</v>
      </c>
      <c r="P762" s="76">
        <f t="shared" si="76"/>
        <v>140.679</v>
      </c>
      <c r="Q762">
        <f t="shared" si="77"/>
        <v>2023</v>
      </c>
      <c r="R762" t="str">
        <f>IFERROR(VLOOKUP(G762,'Importer Name'!A:B, 2, FALSE), "")</f>
        <v>IMCD INDIA</v>
      </c>
      <c r="S762" t="str">
        <f>IFERROR(VLOOKUP(H762,'Supplier name '!A:B, 2, FALSE), "")</f>
        <v>DFE PHARMA</v>
      </c>
    </row>
    <row r="763" spans="1:19">
      <c r="A763" s="77" t="s">
        <v>275</v>
      </c>
      <c r="B763" s="85">
        <v>1000</v>
      </c>
      <c r="C763" s="87" t="s">
        <v>7</v>
      </c>
      <c r="D763" s="103" t="s">
        <v>394</v>
      </c>
      <c r="E763" s="27">
        <v>14.9</v>
      </c>
      <c r="F763" s="83" t="s">
        <v>9</v>
      </c>
      <c r="G763" s="77" t="s">
        <v>109</v>
      </c>
      <c r="H763" s="78" t="s">
        <v>110</v>
      </c>
      <c r="I763" s="79" t="str">
        <f t="shared" si="79"/>
        <v>Apr</v>
      </c>
      <c r="J763" s="74">
        <f>IF(F763="USD", E763, E763 * IFERROR(VLOOKUP(F763, EXCHANGE_RATE!A:B, 2, FALSE), "Currency not found"))</f>
        <v>14.9</v>
      </c>
      <c r="K763" s="74">
        <f t="shared" si="74"/>
        <v>14.9</v>
      </c>
      <c r="L763" s="14">
        <f>IF(C763="MTS", B763, B763 * IFERROR(VLOOKUP(C763, 'QTY_CONVERSIONS '!A:B, 2, FALSE), "Units not found"))</f>
        <v>1</v>
      </c>
      <c r="M763" s="75">
        <f t="shared" si="73"/>
        <v>14900</v>
      </c>
      <c r="N763" t="str">
        <f>IFERROR(VLOOKUP(D763, Product_Category!A:B, 2, FALSE), "Uncategorized")</f>
        <v>CROSCARMELLOSE SODIUM</v>
      </c>
      <c r="O763" s="76">
        <f t="shared" si="75"/>
        <v>14.9</v>
      </c>
      <c r="P763" s="76">
        <f t="shared" si="76"/>
        <v>14.9</v>
      </c>
      <c r="Q763">
        <f t="shared" si="77"/>
        <v>2023</v>
      </c>
      <c r="R763" t="str">
        <f>IFERROR(VLOOKUP(G763,'Importer Name'!A:B, 2, FALSE), "")</f>
        <v>AUROBINDO PHARMA</v>
      </c>
      <c r="S763" t="str">
        <f>IFERROR(VLOOKUP(H763,'Supplier name '!A:B, 2, FALSE), "")</f>
        <v>DUPONT NUTRITION</v>
      </c>
    </row>
    <row r="764" spans="1:19">
      <c r="A764" s="77" t="s">
        <v>275</v>
      </c>
      <c r="B764" s="85">
        <v>1050</v>
      </c>
      <c r="C764" s="87" t="s">
        <v>7</v>
      </c>
      <c r="D764" s="103" t="s">
        <v>394</v>
      </c>
      <c r="E764" s="27">
        <v>14.9</v>
      </c>
      <c r="F764" s="83" t="s">
        <v>9</v>
      </c>
      <c r="G764" s="77" t="s">
        <v>481</v>
      </c>
      <c r="H764" s="78" t="s">
        <v>110</v>
      </c>
      <c r="I764" s="79" t="str">
        <f t="shared" si="79"/>
        <v>Apr</v>
      </c>
      <c r="J764" s="74">
        <f>IF(F764="USD", E764, E764 * IFERROR(VLOOKUP(F764, EXCHANGE_RATE!A:B, 2, FALSE), "Currency not found"))</f>
        <v>14.9</v>
      </c>
      <c r="K764" s="74">
        <f t="shared" si="74"/>
        <v>14.9</v>
      </c>
      <c r="L764" s="14">
        <f>IF(C764="MTS", B764, B764 * IFERROR(VLOOKUP(C764, 'QTY_CONVERSIONS '!A:B, 2, FALSE), "Units not found"))</f>
        <v>1.05</v>
      </c>
      <c r="M764" s="75">
        <f t="shared" si="73"/>
        <v>15645</v>
      </c>
      <c r="N764" t="str">
        <f>IFERROR(VLOOKUP(D764, Product_Category!A:B, 2, FALSE), "Uncategorized")</f>
        <v>CROSCARMELLOSE SODIUM</v>
      </c>
      <c r="O764" s="76">
        <f t="shared" si="75"/>
        <v>14.9</v>
      </c>
      <c r="P764" s="76">
        <f t="shared" si="76"/>
        <v>15.645000000000001</v>
      </c>
      <c r="Q764">
        <f t="shared" si="77"/>
        <v>2023</v>
      </c>
      <c r="R764" t="str">
        <f>IFERROR(VLOOKUP(G764,'Importer Name'!A:B, 2, FALSE), "")</f>
        <v xml:space="preserve">CIPLA LIMITED </v>
      </c>
      <c r="S764" t="str">
        <f>IFERROR(VLOOKUP(H764,'Supplier name '!A:B, 2, FALSE), "")</f>
        <v>DUPONT NUTRITION</v>
      </c>
    </row>
    <row r="765" spans="1:19">
      <c r="A765" s="77" t="s">
        <v>275</v>
      </c>
      <c r="B765" s="85">
        <v>1000</v>
      </c>
      <c r="C765" s="87" t="s">
        <v>7</v>
      </c>
      <c r="D765" s="103" t="s">
        <v>394</v>
      </c>
      <c r="E765" s="27">
        <v>14.9</v>
      </c>
      <c r="F765" s="83" t="s">
        <v>9</v>
      </c>
      <c r="G765" s="77" t="s">
        <v>481</v>
      </c>
      <c r="H765" s="78" t="s">
        <v>110</v>
      </c>
      <c r="I765" s="79" t="str">
        <f t="shared" si="79"/>
        <v>Apr</v>
      </c>
      <c r="J765" s="74">
        <f>IF(F765="USD", E765, E765 * IFERROR(VLOOKUP(F765, EXCHANGE_RATE!A:B, 2, FALSE), "Currency not found"))</f>
        <v>14.9</v>
      </c>
      <c r="K765" s="74">
        <f t="shared" si="74"/>
        <v>14.9</v>
      </c>
      <c r="L765" s="14">
        <f>IF(C765="MTS", B765, B765 * IFERROR(VLOOKUP(C765, 'QTY_CONVERSIONS '!A:B, 2, FALSE), "Units not found"))</f>
        <v>1</v>
      </c>
      <c r="M765" s="75">
        <f t="shared" si="73"/>
        <v>14900</v>
      </c>
      <c r="N765" t="str">
        <f>IFERROR(VLOOKUP(D765, Product_Category!A:B, 2, FALSE), "Uncategorized")</f>
        <v>CROSCARMELLOSE SODIUM</v>
      </c>
      <c r="O765" s="76">
        <f t="shared" si="75"/>
        <v>14.9</v>
      </c>
      <c r="P765" s="76">
        <f t="shared" si="76"/>
        <v>14.9</v>
      </c>
      <c r="Q765">
        <f t="shared" si="77"/>
        <v>2023</v>
      </c>
      <c r="R765" t="str">
        <f>IFERROR(VLOOKUP(G765,'Importer Name'!A:B, 2, FALSE), "")</f>
        <v xml:space="preserve">CIPLA LIMITED </v>
      </c>
      <c r="S765" t="str">
        <f>IFERROR(VLOOKUP(H765,'Supplier name '!A:B, 2, FALSE), "")</f>
        <v>DUPONT NUTRITION</v>
      </c>
    </row>
    <row r="766" spans="1:19">
      <c r="A766" s="77" t="s">
        <v>275</v>
      </c>
      <c r="B766" s="85">
        <v>1000</v>
      </c>
      <c r="C766" s="87" t="s">
        <v>7</v>
      </c>
      <c r="D766" s="103" t="s">
        <v>394</v>
      </c>
      <c r="E766" s="27">
        <v>13.4</v>
      </c>
      <c r="F766" s="83" t="s">
        <v>9</v>
      </c>
      <c r="G766" s="77" t="s">
        <v>481</v>
      </c>
      <c r="H766" s="78" t="s">
        <v>110</v>
      </c>
      <c r="I766" s="79" t="str">
        <f t="shared" si="79"/>
        <v>Apr</v>
      </c>
      <c r="J766" s="74">
        <f>IF(F766="USD", E766, E766 * IFERROR(VLOOKUP(F766, EXCHANGE_RATE!A:B, 2, FALSE), "Currency not found"))</f>
        <v>13.4</v>
      </c>
      <c r="K766" s="74">
        <f t="shared" si="74"/>
        <v>13.4</v>
      </c>
      <c r="L766" s="14">
        <f>IF(C766="MTS", B766, B766 * IFERROR(VLOOKUP(C766, 'QTY_CONVERSIONS '!A:B, 2, FALSE), "Units not found"))</f>
        <v>1</v>
      </c>
      <c r="M766" s="75">
        <f t="shared" si="73"/>
        <v>13400</v>
      </c>
      <c r="N766" t="str">
        <f>IFERROR(VLOOKUP(D766, Product_Category!A:B, 2, FALSE), "Uncategorized")</f>
        <v>CROSCARMELLOSE SODIUM</v>
      </c>
      <c r="O766" s="76">
        <f t="shared" si="75"/>
        <v>13.4</v>
      </c>
      <c r="P766" s="76">
        <f t="shared" si="76"/>
        <v>13.4</v>
      </c>
      <c r="Q766">
        <f t="shared" si="77"/>
        <v>2023</v>
      </c>
      <c r="R766" t="str">
        <f>IFERROR(VLOOKUP(G766,'Importer Name'!A:B, 2, FALSE), "")</f>
        <v xml:space="preserve">CIPLA LIMITED </v>
      </c>
      <c r="S766" t="str">
        <f>IFERROR(VLOOKUP(H766,'Supplier name '!A:B, 2, FALSE), "")</f>
        <v>DUPONT NUTRITION</v>
      </c>
    </row>
    <row r="767" spans="1:19">
      <c r="A767" s="77" t="s">
        <v>275</v>
      </c>
      <c r="B767" s="85">
        <v>500</v>
      </c>
      <c r="C767" s="87" t="s">
        <v>7</v>
      </c>
      <c r="D767" s="103" t="s">
        <v>394</v>
      </c>
      <c r="E767" s="27">
        <v>13.4</v>
      </c>
      <c r="F767" s="83" t="s">
        <v>9</v>
      </c>
      <c r="G767" s="77" t="s">
        <v>481</v>
      </c>
      <c r="H767" s="78" t="s">
        <v>110</v>
      </c>
      <c r="I767" s="79" t="str">
        <f t="shared" si="79"/>
        <v>Apr</v>
      </c>
      <c r="J767" s="74">
        <f>IF(F767="USD", E767, E767 * IFERROR(VLOOKUP(F767, EXCHANGE_RATE!A:B, 2, FALSE), "Currency not found"))</f>
        <v>13.4</v>
      </c>
      <c r="K767" s="74">
        <f t="shared" si="74"/>
        <v>13.4</v>
      </c>
      <c r="L767" s="14">
        <f>IF(C767="MTS", B767, B767 * IFERROR(VLOOKUP(C767, 'QTY_CONVERSIONS '!A:B, 2, FALSE), "Units not found"))</f>
        <v>0.5</v>
      </c>
      <c r="M767" s="75">
        <f t="shared" si="73"/>
        <v>6700</v>
      </c>
      <c r="N767" t="str">
        <f>IFERROR(VLOOKUP(D767, Product_Category!A:B, 2, FALSE), "Uncategorized")</f>
        <v>CROSCARMELLOSE SODIUM</v>
      </c>
      <c r="O767" s="76">
        <f t="shared" si="75"/>
        <v>13.4</v>
      </c>
      <c r="P767" s="76">
        <f t="shared" si="76"/>
        <v>6.7</v>
      </c>
      <c r="Q767">
        <f t="shared" si="77"/>
        <v>2023</v>
      </c>
      <c r="R767" t="str">
        <f>IFERROR(VLOOKUP(G767,'Importer Name'!A:B, 2, FALSE), "")</f>
        <v xml:space="preserve">CIPLA LIMITED </v>
      </c>
      <c r="S767" t="str">
        <f>IFERROR(VLOOKUP(H767,'Supplier name '!A:B, 2, FALSE), "")</f>
        <v>DUPONT NUTRITION</v>
      </c>
    </row>
    <row r="768" spans="1:19">
      <c r="A768" s="77" t="s">
        <v>275</v>
      </c>
      <c r="B768" s="85">
        <v>150</v>
      </c>
      <c r="C768" s="87" t="s">
        <v>7</v>
      </c>
      <c r="D768" s="103" t="s">
        <v>394</v>
      </c>
      <c r="E768" s="27">
        <v>13.4</v>
      </c>
      <c r="F768" s="83" t="s">
        <v>9</v>
      </c>
      <c r="G768" s="77" t="s">
        <v>481</v>
      </c>
      <c r="H768" s="78" t="s">
        <v>110</v>
      </c>
      <c r="I768" s="79" t="str">
        <f t="shared" si="79"/>
        <v>Apr</v>
      </c>
      <c r="J768" s="74">
        <f>IF(F768="USD", E768, E768 * IFERROR(VLOOKUP(F768, EXCHANGE_RATE!A:B, 2, FALSE), "Currency not found"))</f>
        <v>13.4</v>
      </c>
      <c r="K768" s="74">
        <f t="shared" si="74"/>
        <v>13.4</v>
      </c>
      <c r="L768" s="14">
        <f>IF(C768="MTS", B768, B768 * IFERROR(VLOOKUP(C768, 'QTY_CONVERSIONS '!A:B, 2, FALSE), "Units not found"))</f>
        <v>0.15</v>
      </c>
      <c r="M768" s="75">
        <f t="shared" si="73"/>
        <v>2010</v>
      </c>
      <c r="N768" t="str">
        <f>IFERROR(VLOOKUP(D768, Product_Category!A:B, 2, FALSE), "Uncategorized")</f>
        <v>CROSCARMELLOSE SODIUM</v>
      </c>
      <c r="O768" s="76">
        <f t="shared" si="75"/>
        <v>13.4</v>
      </c>
      <c r="P768" s="76">
        <f t="shared" si="76"/>
        <v>2.0099999999999998</v>
      </c>
      <c r="Q768">
        <f t="shared" si="77"/>
        <v>2023</v>
      </c>
      <c r="R768" t="str">
        <f>IFERROR(VLOOKUP(G768,'Importer Name'!A:B, 2, FALSE), "")</f>
        <v xml:space="preserve">CIPLA LIMITED </v>
      </c>
      <c r="S768" t="str">
        <f>IFERROR(VLOOKUP(H768,'Supplier name '!A:B, 2, FALSE), "")</f>
        <v>DUPONT NUTRITION</v>
      </c>
    </row>
    <row r="769" spans="1:19">
      <c r="A769" s="77" t="s">
        <v>275</v>
      </c>
      <c r="B769" s="85">
        <v>50</v>
      </c>
      <c r="C769" s="87" t="s">
        <v>7</v>
      </c>
      <c r="D769" s="103" t="s">
        <v>394</v>
      </c>
      <c r="E769" s="27">
        <v>13.4</v>
      </c>
      <c r="F769" s="83" t="s">
        <v>9</v>
      </c>
      <c r="G769" s="77" t="s">
        <v>481</v>
      </c>
      <c r="H769" s="78" t="s">
        <v>110</v>
      </c>
      <c r="I769" s="79" t="str">
        <f t="shared" si="79"/>
        <v>Apr</v>
      </c>
      <c r="J769" s="74">
        <f>IF(F769="USD", E769, E769 * IFERROR(VLOOKUP(F769, EXCHANGE_RATE!A:B, 2, FALSE), "Currency not found"))</f>
        <v>13.4</v>
      </c>
      <c r="K769" s="74">
        <f t="shared" si="74"/>
        <v>13.4</v>
      </c>
      <c r="L769" s="14">
        <f>IF(C769="MTS", B769, B769 * IFERROR(VLOOKUP(C769, 'QTY_CONVERSIONS '!A:B, 2, FALSE), "Units not found"))</f>
        <v>0.05</v>
      </c>
      <c r="M769" s="75">
        <f t="shared" si="73"/>
        <v>670</v>
      </c>
      <c r="N769" t="str">
        <f>IFERROR(VLOOKUP(D769, Product_Category!A:B, 2, FALSE), "Uncategorized")</f>
        <v>CROSCARMELLOSE SODIUM</v>
      </c>
      <c r="O769" s="76">
        <f t="shared" si="75"/>
        <v>13.4</v>
      </c>
      <c r="P769" s="76">
        <f t="shared" si="76"/>
        <v>0.67</v>
      </c>
      <c r="Q769">
        <f t="shared" si="77"/>
        <v>2023</v>
      </c>
      <c r="R769" t="str">
        <f>IFERROR(VLOOKUP(G769,'Importer Name'!A:B, 2, FALSE), "")</f>
        <v xml:space="preserve">CIPLA LIMITED </v>
      </c>
      <c r="S769" t="str">
        <f>IFERROR(VLOOKUP(H769,'Supplier name '!A:B, 2, FALSE), "")</f>
        <v>DUPONT NUTRITION</v>
      </c>
    </row>
    <row r="770" spans="1:19">
      <c r="A770" s="77" t="s">
        <v>275</v>
      </c>
      <c r="B770" s="85">
        <v>1750</v>
      </c>
      <c r="C770" s="87" t="s">
        <v>7</v>
      </c>
      <c r="D770" s="103" t="s">
        <v>394</v>
      </c>
      <c r="E770" s="27">
        <v>13.4</v>
      </c>
      <c r="F770" s="83" t="s">
        <v>9</v>
      </c>
      <c r="G770" s="77" t="s">
        <v>481</v>
      </c>
      <c r="H770" s="78" t="s">
        <v>110</v>
      </c>
      <c r="I770" s="79" t="str">
        <f t="shared" si="79"/>
        <v>Apr</v>
      </c>
      <c r="J770" s="74">
        <f>IF(F770="USD", E770, E770 * IFERROR(VLOOKUP(F770, EXCHANGE_RATE!A:B, 2, FALSE), "Currency not found"))</f>
        <v>13.4</v>
      </c>
      <c r="K770" s="74">
        <f t="shared" si="74"/>
        <v>13.4</v>
      </c>
      <c r="L770" s="14">
        <f>IF(C770="MTS", B770, B770 * IFERROR(VLOOKUP(C770, 'QTY_CONVERSIONS '!A:B, 2, FALSE), "Units not found"))</f>
        <v>1.75</v>
      </c>
      <c r="M770" s="75">
        <f t="shared" ref="M770:M833" si="80">B770*K770</f>
        <v>23450</v>
      </c>
      <c r="N770" t="str">
        <f>IFERROR(VLOOKUP(D770, Product_Category!A:B, 2, FALSE), "Uncategorized")</f>
        <v>CROSCARMELLOSE SODIUM</v>
      </c>
      <c r="O770" s="76">
        <f t="shared" si="75"/>
        <v>13.4</v>
      </c>
      <c r="P770" s="76">
        <f t="shared" si="76"/>
        <v>23.45</v>
      </c>
      <c r="Q770">
        <f t="shared" si="77"/>
        <v>2023</v>
      </c>
      <c r="R770" t="str">
        <f>IFERROR(VLOOKUP(G770,'Importer Name'!A:B, 2, FALSE), "")</f>
        <v xml:space="preserve">CIPLA LIMITED </v>
      </c>
      <c r="S770" t="str">
        <f>IFERROR(VLOOKUP(H770,'Supplier name '!A:B, 2, FALSE), "")</f>
        <v>DUPONT NUTRITION</v>
      </c>
    </row>
    <row r="771" spans="1:19">
      <c r="A771" s="77" t="s">
        <v>275</v>
      </c>
      <c r="B771" s="85">
        <v>1500</v>
      </c>
      <c r="C771" s="87" t="s">
        <v>7</v>
      </c>
      <c r="D771" s="103" t="s">
        <v>394</v>
      </c>
      <c r="E771" s="27">
        <v>14.9</v>
      </c>
      <c r="F771" s="83" t="s">
        <v>9</v>
      </c>
      <c r="G771" s="77" t="s">
        <v>481</v>
      </c>
      <c r="H771" s="78" t="s">
        <v>110</v>
      </c>
      <c r="I771" s="79" t="str">
        <f t="shared" si="79"/>
        <v>Apr</v>
      </c>
      <c r="J771" s="74">
        <f>IF(F771="USD", E771, E771 * IFERROR(VLOOKUP(F771, EXCHANGE_RATE!A:B, 2, FALSE), "Currency not found"))</f>
        <v>14.9</v>
      </c>
      <c r="K771" s="74">
        <f t="shared" ref="K771:K834" si="81">ROUNDUP(J771,2)</f>
        <v>14.9</v>
      </c>
      <c r="L771" s="14">
        <f>IF(C771="MTS", B771, B771 * IFERROR(VLOOKUP(C771, 'QTY_CONVERSIONS '!A:B, 2, FALSE), "Units not found"))</f>
        <v>1.5</v>
      </c>
      <c r="M771" s="75">
        <f t="shared" si="80"/>
        <v>22350</v>
      </c>
      <c r="N771" t="str">
        <f>IFERROR(VLOOKUP(D771, Product_Category!A:B, 2, FALSE), "Uncategorized")</f>
        <v>CROSCARMELLOSE SODIUM</v>
      </c>
      <c r="O771" s="76">
        <f t="shared" ref="O771:O834" si="82">K771</f>
        <v>14.9</v>
      </c>
      <c r="P771" s="76">
        <f t="shared" ref="P771:P834" si="83">L771*O771</f>
        <v>22.35</v>
      </c>
      <c r="Q771">
        <f t="shared" si="77"/>
        <v>2023</v>
      </c>
      <c r="R771" t="str">
        <f>IFERROR(VLOOKUP(G771,'Importer Name'!A:B, 2, FALSE), "")</f>
        <v xml:space="preserve">CIPLA LIMITED </v>
      </c>
      <c r="S771" t="str">
        <f>IFERROR(VLOOKUP(H771,'Supplier name '!A:B, 2, FALSE), "")</f>
        <v>DUPONT NUTRITION</v>
      </c>
    </row>
    <row r="772" spans="1:19">
      <c r="A772" s="77" t="s">
        <v>275</v>
      </c>
      <c r="B772" s="85">
        <v>1000</v>
      </c>
      <c r="C772" s="87" t="s">
        <v>7</v>
      </c>
      <c r="D772" s="103" t="s">
        <v>394</v>
      </c>
      <c r="E772" s="27">
        <v>14.9</v>
      </c>
      <c r="F772" s="83" t="s">
        <v>9</v>
      </c>
      <c r="G772" s="77" t="s">
        <v>481</v>
      </c>
      <c r="H772" s="78" t="s">
        <v>110</v>
      </c>
      <c r="I772" s="79" t="str">
        <f t="shared" si="79"/>
        <v>Apr</v>
      </c>
      <c r="J772" s="74">
        <f>IF(F772="USD", E772, E772 * IFERROR(VLOOKUP(F772, EXCHANGE_RATE!A:B, 2, FALSE), "Currency not found"))</f>
        <v>14.9</v>
      </c>
      <c r="K772" s="74">
        <f t="shared" si="81"/>
        <v>14.9</v>
      </c>
      <c r="L772" s="14">
        <f>IF(C772="MTS", B772, B772 * IFERROR(VLOOKUP(C772, 'QTY_CONVERSIONS '!A:B, 2, FALSE), "Units not found"))</f>
        <v>1</v>
      </c>
      <c r="M772" s="75">
        <f t="shared" si="80"/>
        <v>14900</v>
      </c>
      <c r="N772" t="str">
        <f>IFERROR(VLOOKUP(D772, Product_Category!A:B, 2, FALSE), "Uncategorized")</f>
        <v>CROSCARMELLOSE SODIUM</v>
      </c>
      <c r="O772" s="76">
        <f t="shared" si="82"/>
        <v>14.9</v>
      </c>
      <c r="P772" s="76">
        <f t="shared" si="83"/>
        <v>14.9</v>
      </c>
      <c r="Q772">
        <f t="shared" ref="Q772:Q835" si="84">Q771</f>
        <v>2023</v>
      </c>
      <c r="R772" t="str">
        <f>IFERROR(VLOOKUP(G772,'Importer Name'!A:B, 2, FALSE), "")</f>
        <v xml:space="preserve">CIPLA LIMITED </v>
      </c>
      <c r="S772" t="str">
        <f>IFERROR(VLOOKUP(H772,'Supplier name '!A:B, 2, FALSE), "")</f>
        <v>DUPONT NUTRITION</v>
      </c>
    </row>
    <row r="773" spans="1:19">
      <c r="A773" s="77" t="s">
        <v>275</v>
      </c>
      <c r="B773" s="85">
        <v>1000</v>
      </c>
      <c r="C773" s="87" t="s">
        <v>7</v>
      </c>
      <c r="D773" s="103" t="s">
        <v>394</v>
      </c>
      <c r="E773" s="27">
        <v>14.9</v>
      </c>
      <c r="F773" s="83" t="s">
        <v>9</v>
      </c>
      <c r="G773" s="77" t="s">
        <v>481</v>
      </c>
      <c r="H773" s="78" t="s">
        <v>110</v>
      </c>
      <c r="I773" s="79" t="str">
        <f t="shared" si="79"/>
        <v>Apr</v>
      </c>
      <c r="J773" s="74">
        <f>IF(F773="USD", E773, E773 * IFERROR(VLOOKUP(F773, EXCHANGE_RATE!A:B, 2, FALSE), "Currency not found"))</f>
        <v>14.9</v>
      </c>
      <c r="K773" s="74">
        <f t="shared" si="81"/>
        <v>14.9</v>
      </c>
      <c r="L773" s="14">
        <f>IF(C773="MTS", B773, B773 * IFERROR(VLOOKUP(C773, 'QTY_CONVERSIONS '!A:B, 2, FALSE), "Units not found"))</f>
        <v>1</v>
      </c>
      <c r="M773" s="75">
        <f t="shared" si="80"/>
        <v>14900</v>
      </c>
      <c r="N773" t="str">
        <f>IFERROR(VLOOKUP(D773, Product_Category!A:B, 2, FALSE), "Uncategorized")</f>
        <v>CROSCARMELLOSE SODIUM</v>
      </c>
      <c r="O773" s="76">
        <f t="shared" si="82"/>
        <v>14.9</v>
      </c>
      <c r="P773" s="76">
        <f t="shared" si="83"/>
        <v>14.9</v>
      </c>
      <c r="Q773">
        <f t="shared" si="84"/>
        <v>2023</v>
      </c>
      <c r="R773" t="str">
        <f>IFERROR(VLOOKUP(G773,'Importer Name'!A:B, 2, FALSE), "")</f>
        <v xml:space="preserve">CIPLA LIMITED </v>
      </c>
      <c r="S773" t="str">
        <f>IFERROR(VLOOKUP(H773,'Supplier name '!A:B, 2, FALSE), "")</f>
        <v>DUPONT NUTRITION</v>
      </c>
    </row>
    <row r="774" spans="1:19">
      <c r="A774" s="77" t="s">
        <v>275</v>
      </c>
      <c r="B774" s="85">
        <v>700</v>
      </c>
      <c r="C774" s="87" t="s">
        <v>7</v>
      </c>
      <c r="D774" s="103" t="s">
        <v>394</v>
      </c>
      <c r="E774" s="27">
        <v>13.4</v>
      </c>
      <c r="F774" s="83" t="s">
        <v>9</v>
      </c>
      <c r="G774" s="77" t="s">
        <v>481</v>
      </c>
      <c r="H774" s="78" t="s">
        <v>110</v>
      </c>
      <c r="I774" s="79" t="str">
        <f t="shared" si="79"/>
        <v>Apr</v>
      </c>
      <c r="J774" s="74">
        <f>IF(F774="USD", E774, E774 * IFERROR(VLOOKUP(F774, EXCHANGE_RATE!A:B, 2, FALSE), "Currency not found"))</f>
        <v>13.4</v>
      </c>
      <c r="K774" s="74">
        <f t="shared" si="81"/>
        <v>13.4</v>
      </c>
      <c r="L774" s="14">
        <f>IF(C774="MTS", B774, B774 * IFERROR(VLOOKUP(C774, 'QTY_CONVERSIONS '!A:B, 2, FALSE), "Units not found"))</f>
        <v>0.70000000000000007</v>
      </c>
      <c r="M774" s="75">
        <f t="shared" si="80"/>
        <v>9380</v>
      </c>
      <c r="N774" t="str">
        <f>IFERROR(VLOOKUP(D774, Product_Category!A:B, 2, FALSE), "Uncategorized")</f>
        <v>CROSCARMELLOSE SODIUM</v>
      </c>
      <c r="O774" s="76">
        <f t="shared" si="82"/>
        <v>13.4</v>
      </c>
      <c r="P774" s="76">
        <f t="shared" si="83"/>
        <v>9.3800000000000008</v>
      </c>
      <c r="Q774">
        <f t="shared" si="84"/>
        <v>2023</v>
      </c>
      <c r="R774" t="str">
        <f>IFERROR(VLOOKUP(G774,'Importer Name'!A:B, 2, FALSE), "")</f>
        <v xml:space="preserve">CIPLA LIMITED </v>
      </c>
      <c r="S774" t="str">
        <f>IFERROR(VLOOKUP(H774,'Supplier name '!A:B, 2, FALSE), "")</f>
        <v>DUPONT NUTRITION</v>
      </c>
    </row>
    <row r="775" spans="1:19">
      <c r="A775" s="77" t="s">
        <v>275</v>
      </c>
      <c r="B775" s="85">
        <v>5250</v>
      </c>
      <c r="C775" s="87" t="s">
        <v>7</v>
      </c>
      <c r="D775" s="103" t="s">
        <v>394</v>
      </c>
      <c r="E775" s="27">
        <v>14.9</v>
      </c>
      <c r="F775" s="83" t="s">
        <v>9</v>
      </c>
      <c r="G775" s="77" t="s">
        <v>252</v>
      </c>
      <c r="H775" s="78" t="s">
        <v>110</v>
      </c>
      <c r="I775" s="79" t="str">
        <f t="shared" si="79"/>
        <v>Apr</v>
      </c>
      <c r="J775" s="74">
        <f>IF(F775="USD", E775, E775 * IFERROR(VLOOKUP(F775, EXCHANGE_RATE!A:B, 2, FALSE), "Currency not found"))</f>
        <v>14.9</v>
      </c>
      <c r="K775" s="74">
        <f t="shared" si="81"/>
        <v>14.9</v>
      </c>
      <c r="L775" s="14">
        <f>IF(C775="MTS", B775, B775 * IFERROR(VLOOKUP(C775, 'QTY_CONVERSIONS '!A:B, 2, FALSE), "Units not found"))</f>
        <v>5.25</v>
      </c>
      <c r="M775" s="75">
        <f t="shared" si="80"/>
        <v>78225</v>
      </c>
      <c r="N775" t="str">
        <f>IFERROR(VLOOKUP(D775, Product_Category!A:B, 2, FALSE), "Uncategorized")</f>
        <v>CROSCARMELLOSE SODIUM</v>
      </c>
      <c r="O775" s="76">
        <f t="shared" si="82"/>
        <v>14.9</v>
      </c>
      <c r="P775" s="76">
        <f t="shared" si="83"/>
        <v>78.225000000000009</v>
      </c>
      <c r="Q775">
        <f t="shared" si="84"/>
        <v>2023</v>
      </c>
      <c r="R775" t="str">
        <f>IFERROR(VLOOKUP(G775,'Importer Name'!A:B, 2, FALSE), "")</f>
        <v>EMCURE PHARMA</v>
      </c>
      <c r="S775" t="str">
        <f>IFERROR(VLOOKUP(H775,'Supplier name '!A:B, 2, FALSE), "")</f>
        <v>DUPONT NUTRITION</v>
      </c>
    </row>
    <row r="776" spans="1:19">
      <c r="A776" s="77" t="s">
        <v>275</v>
      </c>
      <c r="B776" s="85">
        <v>1050</v>
      </c>
      <c r="C776" s="87" t="s">
        <v>7</v>
      </c>
      <c r="D776" s="103" t="s">
        <v>394</v>
      </c>
      <c r="E776" s="27">
        <v>14.9</v>
      </c>
      <c r="F776" s="83" t="s">
        <v>9</v>
      </c>
      <c r="G776" s="77" t="s">
        <v>252</v>
      </c>
      <c r="H776" s="78" t="s">
        <v>110</v>
      </c>
      <c r="I776" s="79" t="str">
        <f t="shared" si="79"/>
        <v>Apr</v>
      </c>
      <c r="J776" s="74">
        <f>IF(F776="USD", E776, E776 * IFERROR(VLOOKUP(F776, EXCHANGE_RATE!A:B, 2, FALSE), "Currency not found"))</f>
        <v>14.9</v>
      </c>
      <c r="K776" s="74">
        <f t="shared" si="81"/>
        <v>14.9</v>
      </c>
      <c r="L776" s="14">
        <f>IF(C776="MTS", B776, B776 * IFERROR(VLOOKUP(C776, 'QTY_CONVERSIONS '!A:B, 2, FALSE), "Units not found"))</f>
        <v>1.05</v>
      </c>
      <c r="M776" s="75">
        <f t="shared" si="80"/>
        <v>15645</v>
      </c>
      <c r="N776" t="str">
        <f>IFERROR(VLOOKUP(D776, Product_Category!A:B, 2, FALSE), "Uncategorized")</f>
        <v>CROSCARMELLOSE SODIUM</v>
      </c>
      <c r="O776" s="76">
        <f t="shared" si="82"/>
        <v>14.9</v>
      </c>
      <c r="P776" s="76">
        <f t="shared" si="83"/>
        <v>15.645000000000001</v>
      </c>
      <c r="Q776">
        <f t="shared" si="84"/>
        <v>2023</v>
      </c>
      <c r="R776" t="str">
        <f>IFERROR(VLOOKUP(G776,'Importer Name'!A:B, 2, FALSE), "")</f>
        <v>EMCURE PHARMA</v>
      </c>
      <c r="S776" t="str">
        <f>IFERROR(VLOOKUP(H776,'Supplier name '!A:B, 2, FALSE), "")</f>
        <v>DUPONT NUTRITION</v>
      </c>
    </row>
    <row r="777" spans="1:19">
      <c r="A777" s="77" t="s">
        <v>275</v>
      </c>
      <c r="B777" s="85">
        <v>4000</v>
      </c>
      <c r="C777" s="87" t="s">
        <v>7</v>
      </c>
      <c r="D777" s="103" t="s">
        <v>394</v>
      </c>
      <c r="E777" s="27">
        <v>14.9</v>
      </c>
      <c r="F777" s="83" t="s">
        <v>9</v>
      </c>
      <c r="G777" s="77" t="s">
        <v>158</v>
      </c>
      <c r="H777" s="78" t="s">
        <v>110</v>
      </c>
      <c r="I777" s="79" t="str">
        <f t="shared" si="79"/>
        <v>Apr</v>
      </c>
      <c r="J777" s="74">
        <f>IF(F777="USD", E777, E777 * IFERROR(VLOOKUP(F777, EXCHANGE_RATE!A:B, 2, FALSE), "Currency not found"))</f>
        <v>14.9</v>
      </c>
      <c r="K777" s="74">
        <f t="shared" si="81"/>
        <v>14.9</v>
      </c>
      <c r="L777" s="14">
        <f>IF(C777="MTS", B777, B777 * IFERROR(VLOOKUP(C777, 'QTY_CONVERSIONS '!A:B, 2, FALSE), "Units not found"))</f>
        <v>4</v>
      </c>
      <c r="M777" s="75">
        <f t="shared" si="80"/>
        <v>59600</v>
      </c>
      <c r="N777" t="str">
        <f>IFERROR(VLOOKUP(D777, Product_Category!A:B, 2, FALSE), "Uncategorized")</f>
        <v>CROSCARMELLOSE SODIUM</v>
      </c>
      <c r="O777" s="76">
        <f t="shared" si="82"/>
        <v>14.9</v>
      </c>
      <c r="P777" s="76">
        <f t="shared" si="83"/>
        <v>59.6</v>
      </c>
      <c r="Q777">
        <f t="shared" si="84"/>
        <v>2023</v>
      </c>
      <c r="R777" t="str">
        <f>IFERROR(VLOOKUP(G777,'Importer Name'!A:B, 2, FALSE), "")</f>
        <v>GRAVITI PHARMA</v>
      </c>
      <c r="S777" t="str">
        <f>IFERROR(VLOOKUP(H777,'Supplier name '!A:B, 2, FALSE), "")</f>
        <v>DUPONT NUTRITION</v>
      </c>
    </row>
    <row r="778" spans="1:19">
      <c r="A778" s="77" t="s">
        <v>275</v>
      </c>
      <c r="B778" s="85">
        <v>1000</v>
      </c>
      <c r="C778" s="87" t="s">
        <v>7</v>
      </c>
      <c r="D778" s="103" t="s">
        <v>394</v>
      </c>
      <c r="E778" s="27">
        <v>16.8</v>
      </c>
      <c r="F778" s="83" t="s">
        <v>9</v>
      </c>
      <c r="G778" s="77" t="s">
        <v>118</v>
      </c>
      <c r="H778" s="78" t="s">
        <v>110</v>
      </c>
      <c r="I778" s="79" t="str">
        <f t="shared" si="79"/>
        <v>Apr</v>
      </c>
      <c r="J778" s="74">
        <f>IF(F778="USD", E778, E778 * IFERROR(VLOOKUP(F778, EXCHANGE_RATE!A:B, 2, FALSE), "Currency not found"))</f>
        <v>16.8</v>
      </c>
      <c r="K778" s="74">
        <f t="shared" si="81"/>
        <v>16.8</v>
      </c>
      <c r="L778" s="14">
        <f>IF(C778="MTS", B778, B778 * IFERROR(VLOOKUP(C778, 'QTY_CONVERSIONS '!A:B, 2, FALSE), "Units not found"))</f>
        <v>1</v>
      </c>
      <c r="M778" s="75">
        <f t="shared" si="80"/>
        <v>16800</v>
      </c>
      <c r="N778" t="str">
        <f>IFERROR(VLOOKUP(D778, Product_Category!A:B, 2, FALSE), "Uncategorized")</f>
        <v>CROSCARMELLOSE SODIUM</v>
      </c>
      <c r="O778" s="76">
        <f t="shared" si="82"/>
        <v>16.8</v>
      </c>
      <c r="P778" s="76">
        <f t="shared" si="83"/>
        <v>16.8</v>
      </c>
      <c r="Q778">
        <f t="shared" si="84"/>
        <v>2023</v>
      </c>
      <c r="R778" t="str">
        <f>IFERROR(VLOOKUP(G778,'Importer Name'!A:B, 2, FALSE), "")</f>
        <v>MYLAN LAB</v>
      </c>
      <c r="S778" t="str">
        <f>IFERROR(VLOOKUP(H778,'Supplier name '!A:B, 2, FALSE), "")</f>
        <v>DUPONT NUTRITION</v>
      </c>
    </row>
    <row r="779" spans="1:19">
      <c r="A779" s="77" t="s">
        <v>275</v>
      </c>
      <c r="B779" s="85">
        <v>17350</v>
      </c>
      <c r="C779" s="87" t="s">
        <v>7</v>
      </c>
      <c r="D779" s="103" t="s">
        <v>394</v>
      </c>
      <c r="E779" s="27">
        <v>15.9</v>
      </c>
      <c r="F779" s="83" t="s">
        <v>9</v>
      </c>
      <c r="G779" s="77" t="s">
        <v>69</v>
      </c>
      <c r="H779" s="78" t="s">
        <v>110</v>
      </c>
      <c r="I779" s="79" t="str">
        <f t="shared" si="79"/>
        <v>Apr</v>
      </c>
      <c r="J779" s="74">
        <f>IF(F779="USD", E779, E779 * IFERROR(VLOOKUP(F779, EXCHANGE_RATE!A:B, 2, FALSE), "Currency not found"))</f>
        <v>15.9</v>
      </c>
      <c r="K779" s="74">
        <f t="shared" si="81"/>
        <v>15.9</v>
      </c>
      <c r="L779" s="14">
        <f>IF(C779="MTS", B779, B779 * IFERROR(VLOOKUP(C779, 'QTY_CONVERSIONS '!A:B, 2, FALSE), "Units not found"))</f>
        <v>17.350000000000001</v>
      </c>
      <c r="M779" s="75">
        <f t="shared" si="80"/>
        <v>275865</v>
      </c>
      <c r="N779" t="str">
        <f>IFERROR(VLOOKUP(D779, Product_Category!A:B, 2, FALSE), "Uncategorized")</f>
        <v>CROSCARMELLOSE SODIUM</v>
      </c>
      <c r="O779" s="76">
        <f t="shared" si="82"/>
        <v>15.9</v>
      </c>
      <c r="P779" s="76">
        <f t="shared" si="83"/>
        <v>275.86500000000001</v>
      </c>
      <c r="Q779">
        <f t="shared" si="84"/>
        <v>2023</v>
      </c>
      <c r="R779" t="str">
        <f>IFERROR(VLOOKUP(G779,'Importer Name'!A:B, 2, FALSE), "")</f>
        <v>SIGNET EXCIPIENTS</v>
      </c>
      <c r="S779" t="str">
        <f>IFERROR(VLOOKUP(H779,'Supplier name '!A:B, 2, FALSE), "")</f>
        <v>DUPONT NUTRITION</v>
      </c>
    </row>
    <row r="780" spans="1:19">
      <c r="A780" s="77" t="s">
        <v>275</v>
      </c>
      <c r="B780" s="85">
        <v>17500</v>
      </c>
      <c r="C780" s="87" t="s">
        <v>7</v>
      </c>
      <c r="D780" s="103" t="s">
        <v>394</v>
      </c>
      <c r="E780" s="27">
        <v>15.9</v>
      </c>
      <c r="F780" s="83" t="s">
        <v>9</v>
      </c>
      <c r="G780" s="77" t="s">
        <v>69</v>
      </c>
      <c r="H780" s="78" t="s">
        <v>110</v>
      </c>
      <c r="I780" s="79" t="str">
        <f t="shared" si="79"/>
        <v>Apr</v>
      </c>
      <c r="J780" s="74">
        <f>IF(F780="USD", E780, E780 * IFERROR(VLOOKUP(F780, EXCHANGE_RATE!A:B, 2, FALSE), "Currency not found"))</f>
        <v>15.9</v>
      </c>
      <c r="K780" s="74">
        <f t="shared" si="81"/>
        <v>15.9</v>
      </c>
      <c r="L780" s="14">
        <f>IF(C780="MTS", B780, B780 * IFERROR(VLOOKUP(C780, 'QTY_CONVERSIONS '!A:B, 2, FALSE), "Units not found"))</f>
        <v>17.5</v>
      </c>
      <c r="M780" s="75">
        <f t="shared" si="80"/>
        <v>278250</v>
      </c>
      <c r="N780" t="str">
        <f>IFERROR(VLOOKUP(D780, Product_Category!A:B, 2, FALSE), "Uncategorized")</f>
        <v>CROSCARMELLOSE SODIUM</v>
      </c>
      <c r="O780" s="76">
        <f t="shared" si="82"/>
        <v>15.9</v>
      </c>
      <c r="P780" s="76">
        <f t="shared" si="83"/>
        <v>278.25</v>
      </c>
      <c r="Q780">
        <f t="shared" si="84"/>
        <v>2023</v>
      </c>
      <c r="R780" t="str">
        <f>IFERROR(VLOOKUP(G780,'Importer Name'!A:B, 2, FALSE), "")</f>
        <v>SIGNET EXCIPIENTS</v>
      </c>
      <c r="S780" t="str">
        <f>IFERROR(VLOOKUP(H780,'Supplier name '!A:B, 2, FALSE), "")</f>
        <v>DUPONT NUTRITION</v>
      </c>
    </row>
    <row r="781" spans="1:19">
      <c r="A781" s="77" t="s">
        <v>275</v>
      </c>
      <c r="B781" s="85">
        <v>17500</v>
      </c>
      <c r="C781" s="87" t="s">
        <v>7</v>
      </c>
      <c r="D781" s="103" t="s">
        <v>394</v>
      </c>
      <c r="E781" s="27">
        <v>15.9</v>
      </c>
      <c r="F781" s="83" t="s">
        <v>9</v>
      </c>
      <c r="G781" s="77" t="s">
        <v>69</v>
      </c>
      <c r="H781" s="78" t="s">
        <v>110</v>
      </c>
      <c r="I781" s="79" t="str">
        <f t="shared" si="79"/>
        <v>Apr</v>
      </c>
      <c r="J781" s="74">
        <f>IF(F781="USD", E781, E781 * IFERROR(VLOOKUP(F781, EXCHANGE_RATE!A:B, 2, FALSE), "Currency not found"))</f>
        <v>15.9</v>
      </c>
      <c r="K781" s="74">
        <f t="shared" si="81"/>
        <v>15.9</v>
      </c>
      <c r="L781" s="14">
        <f>IF(C781="MTS", B781, B781 * IFERROR(VLOOKUP(C781, 'QTY_CONVERSIONS '!A:B, 2, FALSE), "Units not found"))</f>
        <v>17.5</v>
      </c>
      <c r="M781" s="75">
        <f t="shared" si="80"/>
        <v>278250</v>
      </c>
      <c r="N781" t="str">
        <f>IFERROR(VLOOKUP(D781, Product_Category!A:B, 2, FALSE), "Uncategorized")</f>
        <v>CROSCARMELLOSE SODIUM</v>
      </c>
      <c r="O781" s="76">
        <f t="shared" si="82"/>
        <v>15.9</v>
      </c>
      <c r="P781" s="76">
        <f t="shared" si="83"/>
        <v>278.25</v>
      </c>
      <c r="Q781">
        <f t="shared" si="84"/>
        <v>2023</v>
      </c>
      <c r="R781" t="str">
        <f>IFERROR(VLOOKUP(G781,'Importer Name'!A:B, 2, FALSE), "")</f>
        <v>SIGNET EXCIPIENTS</v>
      </c>
      <c r="S781" t="str">
        <f>IFERROR(VLOOKUP(H781,'Supplier name '!A:B, 2, FALSE), "")</f>
        <v>DUPONT NUTRITION</v>
      </c>
    </row>
    <row r="782" spans="1:19">
      <c r="A782" s="77" t="s">
        <v>275</v>
      </c>
      <c r="B782" s="85">
        <v>17500</v>
      </c>
      <c r="C782" s="87" t="s">
        <v>7</v>
      </c>
      <c r="D782" s="103" t="s">
        <v>394</v>
      </c>
      <c r="E782" s="27">
        <v>15.9</v>
      </c>
      <c r="F782" s="83" t="s">
        <v>9</v>
      </c>
      <c r="G782" s="77" t="s">
        <v>69</v>
      </c>
      <c r="H782" s="78" t="s">
        <v>110</v>
      </c>
      <c r="I782" s="79" t="str">
        <f t="shared" si="79"/>
        <v>Apr</v>
      </c>
      <c r="J782" s="74">
        <f>IF(F782="USD", E782, E782 * IFERROR(VLOOKUP(F782, EXCHANGE_RATE!A:B, 2, FALSE), "Currency not found"))</f>
        <v>15.9</v>
      </c>
      <c r="K782" s="74">
        <f t="shared" si="81"/>
        <v>15.9</v>
      </c>
      <c r="L782" s="14">
        <f>IF(C782="MTS", B782, B782 * IFERROR(VLOOKUP(C782, 'QTY_CONVERSIONS '!A:B, 2, FALSE), "Units not found"))</f>
        <v>17.5</v>
      </c>
      <c r="M782" s="75">
        <f t="shared" si="80"/>
        <v>278250</v>
      </c>
      <c r="N782" t="str">
        <f>IFERROR(VLOOKUP(D782, Product_Category!A:B, 2, FALSE), "Uncategorized")</f>
        <v>CROSCARMELLOSE SODIUM</v>
      </c>
      <c r="O782" s="76">
        <f t="shared" si="82"/>
        <v>15.9</v>
      </c>
      <c r="P782" s="76">
        <f t="shared" si="83"/>
        <v>278.25</v>
      </c>
      <c r="Q782">
        <f t="shared" si="84"/>
        <v>2023</v>
      </c>
      <c r="R782" t="str">
        <f>IFERROR(VLOOKUP(G782,'Importer Name'!A:B, 2, FALSE), "")</f>
        <v>SIGNET EXCIPIENTS</v>
      </c>
      <c r="S782" t="str">
        <f>IFERROR(VLOOKUP(H782,'Supplier name '!A:B, 2, FALSE), "")</f>
        <v>DUPONT NUTRITION</v>
      </c>
    </row>
    <row r="783" spans="1:19">
      <c r="A783" s="77" t="s">
        <v>275</v>
      </c>
      <c r="B783" s="85">
        <v>17500</v>
      </c>
      <c r="C783" s="87" t="s">
        <v>7</v>
      </c>
      <c r="D783" s="103" t="s">
        <v>394</v>
      </c>
      <c r="E783" s="27">
        <v>15.9</v>
      </c>
      <c r="F783" s="83" t="s">
        <v>9</v>
      </c>
      <c r="G783" s="77" t="s">
        <v>69</v>
      </c>
      <c r="H783" s="78" t="s">
        <v>110</v>
      </c>
      <c r="I783" s="79" t="str">
        <f t="shared" si="79"/>
        <v>Apr</v>
      </c>
      <c r="J783" s="74">
        <f>IF(F783="USD", E783, E783 * IFERROR(VLOOKUP(F783, EXCHANGE_RATE!A:B, 2, FALSE), "Currency not found"))</f>
        <v>15.9</v>
      </c>
      <c r="K783" s="74">
        <f t="shared" si="81"/>
        <v>15.9</v>
      </c>
      <c r="L783" s="14">
        <f>IF(C783="MTS", B783, B783 * IFERROR(VLOOKUP(C783, 'QTY_CONVERSIONS '!A:B, 2, FALSE), "Units not found"))</f>
        <v>17.5</v>
      </c>
      <c r="M783" s="75">
        <f t="shared" si="80"/>
        <v>278250</v>
      </c>
      <c r="N783" t="str">
        <f>IFERROR(VLOOKUP(D783, Product_Category!A:B, 2, FALSE), "Uncategorized")</f>
        <v>CROSCARMELLOSE SODIUM</v>
      </c>
      <c r="O783" s="76">
        <f t="shared" si="82"/>
        <v>15.9</v>
      </c>
      <c r="P783" s="76">
        <f t="shared" si="83"/>
        <v>278.25</v>
      </c>
      <c r="Q783">
        <f t="shared" si="84"/>
        <v>2023</v>
      </c>
      <c r="R783" t="str">
        <f>IFERROR(VLOOKUP(G783,'Importer Name'!A:B, 2, FALSE), "")</f>
        <v>SIGNET EXCIPIENTS</v>
      </c>
      <c r="S783" t="str">
        <f>IFERROR(VLOOKUP(H783,'Supplier name '!A:B, 2, FALSE), "")</f>
        <v>DUPONT NUTRITION</v>
      </c>
    </row>
    <row r="784" spans="1:19">
      <c r="A784" s="77" t="s">
        <v>275</v>
      </c>
      <c r="B784" s="85">
        <v>17500</v>
      </c>
      <c r="C784" s="87" t="s">
        <v>7</v>
      </c>
      <c r="D784" s="103" t="s">
        <v>394</v>
      </c>
      <c r="E784" s="27">
        <v>15.9</v>
      </c>
      <c r="F784" s="83" t="s">
        <v>9</v>
      </c>
      <c r="G784" s="77" t="s">
        <v>69</v>
      </c>
      <c r="H784" s="78" t="s">
        <v>110</v>
      </c>
      <c r="I784" s="79" t="str">
        <f t="shared" si="79"/>
        <v>Apr</v>
      </c>
      <c r="J784" s="74">
        <f>IF(F784="USD", E784, E784 * IFERROR(VLOOKUP(F784, EXCHANGE_RATE!A:B, 2, FALSE), "Currency not found"))</f>
        <v>15.9</v>
      </c>
      <c r="K784" s="74">
        <f t="shared" si="81"/>
        <v>15.9</v>
      </c>
      <c r="L784" s="14">
        <f>IF(C784="MTS", B784, B784 * IFERROR(VLOOKUP(C784, 'QTY_CONVERSIONS '!A:B, 2, FALSE), "Units not found"))</f>
        <v>17.5</v>
      </c>
      <c r="M784" s="75">
        <f t="shared" si="80"/>
        <v>278250</v>
      </c>
      <c r="N784" t="str">
        <f>IFERROR(VLOOKUP(D784, Product_Category!A:B, 2, FALSE), "Uncategorized")</f>
        <v>CROSCARMELLOSE SODIUM</v>
      </c>
      <c r="O784" s="76">
        <f t="shared" si="82"/>
        <v>15.9</v>
      </c>
      <c r="P784" s="76">
        <f t="shared" si="83"/>
        <v>278.25</v>
      </c>
      <c r="Q784">
        <f t="shared" si="84"/>
        <v>2023</v>
      </c>
      <c r="R784" t="str">
        <f>IFERROR(VLOOKUP(G784,'Importer Name'!A:B, 2, FALSE), "")</f>
        <v>SIGNET EXCIPIENTS</v>
      </c>
      <c r="S784" t="str">
        <f>IFERROR(VLOOKUP(H784,'Supplier name '!A:B, 2, FALSE), "")</f>
        <v>DUPONT NUTRITION</v>
      </c>
    </row>
    <row r="785" spans="1:19">
      <c r="A785" s="77" t="s">
        <v>275</v>
      </c>
      <c r="B785" s="85">
        <v>17500</v>
      </c>
      <c r="C785" s="87" t="s">
        <v>7</v>
      </c>
      <c r="D785" s="103" t="s">
        <v>394</v>
      </c>
      <c r="E785" s="27">
        <v>14.9</v>
      </c>
      <c r="F785" s="83" t="s">
        <v>9</v>
      </c>
      <c r="G785" s="77" t="s">
        <v>69</v>
      </c>
      <c r="H785" s="78" t="s">
        <v>110</v>
      </c>
      <c r="I785" s="79" t="str">
        <f t="shared" ref="I785:I814" si="85">I784</f>
        <v>Apr</v>
      </c>
      <c r="J785" s="74">
        <f>IF(F785="USD", E785, E785 * IFERROR(VLOOKUP(F785, EXCHANGE_RATE!A:B, 2, FALSE), "Currency not found"))</f>
        <v>14.9</v>
      </c>
      <c r="K785" s="74">
        <f t="shared" si="81"/>
        <v>14.9</v>
      </c>
      <c r="L785" s="14">
        <f>IF(C785="MTS", B785, B785 * IFERROR(VLOOKUP(C785, 'QTY_CONVERSIONS '!A:B, 2, FALSE), "Units not found"))</f>
        <v>17.5</v>
      </c>
      <c r="M785" s="75">
        <f t="shared" si="80"/>
        <v>260750</v>
      </c>
      <c r="N785" t="str">
        <f>IFERROR(VLOOKUP(D785, Product_Category!A:B, 2, FALSE), "Uncategorized")</f>
        <v>CROSCARMELLOSE SODIUM</v>
      </c>
      <c r="O785" s="76">
        <f t="shared" si="82"/>
        <v>14.9</v>
      </c>
      <c r="P785" s="76">
        <f t="shared" si="83"/>
        <v>260.75</v>
      </c>
      <c r="Q785">
        <f t="shared" si="84"/>
        <v>2023</v>
      </c>
      <c r="R785" t="str">
        <f>IFERROR(VLOOKUP(G785,'Importer Name'!A:B, 2, FALSE), "")</f>
        <v>SIGNET EXCIPIENTS</v>
      </c>
      <c r="S785" t="str">
        <f>IFERROR(VLOOKUP(H785,'Supplier name '!A:B, 2, FALSE), "")</f>
        <v>DUPONT NUTRITION</v>
      </c>
    </row>
    <row r="786" spans="1:19">
      <c r="A786" s="77" t="s">
        <v>275</v>
      </c>
      <c r="B786" s="85">
        <v>17500</v>
      </c>
      <c r="C786" s="87" t="s">
        <v>7</v>
      </c>
      <c r="D786" s="103" t="s">
        <v>394</v>
      </c>
      <c r="E786" s="27">
        <v>14.9</v>
      </c>
      <c r="F786" s="83" t="s">
        <v>9</v>
      </c>
      <c r="G786" s="77" t="s">
        <v>69</v>
      </c>
      <c r="H786" s="78" t="s">
        <v>110</v>
      </c>
      <c r="I786" s="79" t="str">
        <f t="shared" si="85"/>
        <v>Apr</v>
      </c>
      <c r="J786" s="74">
        <f>IF(F786="USD", E786, E786 * IFERROR(VLOOKUP(F786, EXCHANGE_RATE!A:B, 2, FALSE), "Currency not found"))</f>
        <v>14.9</v>
      </c>
      <c r="K786" s="74">
        <f t="shared" si="81"/>
        <v>14.9</v>
      </c>
      <c r="L786" s="14">
        <f>IF(C786="MTS", B786, B786 * IFERROR(VLOOKUP(C786, 'QTY_CONVERSIONS '!A:B, 2, FALSE), "Units not found"))</f>
        <v>17.5</v>
      </c>
      <c r="M786" s="75">
        <f t="shared" si="80"/>
        <v>260750</v>
      </c>
      <c r="N786" t="str">
        <f>IFERROR(VLOOKUP(D786, Product_Category!A:B, 2, FALSE), "Uncategorized")</f>
        <v>CROSCARMELLOSE SODIUM</v>
      </c>
      <c r="O786" s="76">
        <f t="shared" si="82"/>
        <v>14.9</v>
      </c>
      <c r="P786" s="76">
        <f t="shared" si="83"/>
        <v>260.75</v>
      </c>
      <c r="Q786">
        <f t="shared" si="84"/>
        <v>2023</v>
      </c>
      <c r="R786" t="str">
        <f>IFERROR(VLOOKUP(G786,'Importer Name'!A:B, 2, FALSE), "")</f>
        <v>SIGNET EXCIPIENTS</v>
      </c>
      <c r="S786" t="str">
        <f>IFERROR(VLOOKUP(H786,'Supplier name '!A:B, 2, FALSE), "")</f>
        <v>DUPONT NUTRITION</v>
      </c>
    </row>
    <row r="787" spans="1:19">
      <c r="A787" s="72" t="s">
        <v>275</v>
      </c>
      <c r="B787" s="86">
        <v>12250</v>
      </c>
      <c r="C787" s="87" t="s">
        <v>7</v>
      </c>
      <c r="D787" s="107" t="s">
        <v>19</v>
      </c>
      <c r="E787" s="28">
        <v>1.5</v>
      </c>
      <c r="F787" s="83" t="s">
        <v>9</v>
      </c>
      <c r="G787" s="72" t="s">
        <v>482</v>
      </c>
      <c r="H787" s="80" t="s">
        <v>483</v>
      </c>
      <c r="I787" s="79" t="str">
        <f t="shared" si="85"/>
        <v>Apr</v>
      </c>
      <c r="J787" s="74">
        <f>IF(F787="USD", E787, E787 * IFERROR(VLOOKUP(F787, EXCHANGE_RATE!A:B, 2, FALSE), "Currency not found"))</f>
        <v>1.5</v>
      </c>
      <c r="K787" s="74">
        <f t="shared" si="81"/>
        <v>1.5</v>
      </c>
      <c r="L787" s="14">
        <f>IF(C787="MTS", B787, B787 * IFERROR(VLOOKUP(C787, 'QTY_CONVERSIONS '!A:B, 2, FALSE), "Units not found"))</f>
        <v>12.25</v>
      </c>
      <c r="M787" s="75">
        <f t="shared" si="80"/>
        <v>18375</v>
      </c>
      <c r="N787" t="str">
        <f>IFERROR(VLOOKUP(D787, Product_Category!A:B, 2, FALSE), "Uncategorized")</f>
        <v>CMC</v>
      </c>
      <c r="O787" s="76">
        <f t="shared" si="82"/>
        <v>1.5</v>
      </c>
      <c r="P787" s="76">
        <f t="shared" si="83"/>
        <v>18.375</v>
      </c>
      <c r="Q787">
        <f t="shared" si="84"/>
        <v>2023</v>
      </c>
      <c r="R787" t="str">
        <f>IFERROR(VLOOKUP(G787,'Importer Name'!A:B, 2, FALSE), "")</f>
        <v xml:space="preserve">YASH ENTERPRISE </v>
      </c>
      <c r="S787" t="str">
        <f>IFERROR(VLOOKUP(H787,'Supplier name '!A:B, 2, FALSE), "")</f>
        <v xml:space="preserve">SANDRINE CORPORATION </v>
      </c>
    </row>
    <row r="788" spans="1:19">
      <c r="A788" s="77" t="s">
        <v>484</v>
      </c>
      <c r="B788" s="85">
        <v>200</v>
      </c>
      <c r="C788" s="87" t="s">
        <v>7</v>
      </c>
      <c r="D788" s="103" t="s">
        <v>485</v>
      </c>
      <c r="E788" s="24">
        <v>0.9</v>
      </c>
      <c r="F788" s="83" t="s">
        <v>9</v>
      </c>
      <c r="G788" s="77" t="s">
        <v>132</v>
      </c>
      <c r="H788" s="78" t="s">
        <v>132</v>
      </c>
      <c r="I788" s="79" t="str">
        <f t="shared" si="85"/>
        <v>Apr</v>
      </c>
      <c r="J788" s="74">
        <f>IF(F788="USD", E788, E788 * IFERROR(VLOOKUP(F788, EXCHANGE_RATE!A:B, 2, FALSE), "Currency not found"))</f>
        <v>0.9</v>
      </c>
      <c r="K788" s="74">
        <f t="shared" si="81"/>
        <v>0.9</v>
      </c>
      <c r="L788" s="14">
        <f>IF(C788="MTS", B788, B788 * IFERROR(VLOOKUP(C788, 'QTY_CONVERSIONS '!A:B, 2, FALSE), "Units not found"))</f>
        <v>0.2</v>
      </c>
      <c r="M788" s="75">
        <f t="shared" si="80"/>
        <v>180</v>
      </c>
      <c r="N788" t="str">
        <f>IFERROR(VLOOKUP(D788, Product_Category!A:B, 2, FALSE), "Uncategorized")</f>
        <v>MAGNESIUM STEARATE</v>
      </c>
      <c r="O788" s="76">
        <f t="shared" si="82"/>
        <v>0.9</v>
      </c>
      <c r="P788" s="76">
        <f t="shared" si="83"/>
        <v>0.18000000000000002</v>
      </c>
      <c r="Q788">
        <f t="shared" si="84"/>
        <v>2023</v>
      </c>
      <c r="R788" t="str">
        <f>IFERROR(VLOOKUP(G788,'Importer Name'!A:B, 2, FALSE), "")</f>
        <v>STRIDES PHARMA</v>
      </c>
      <c r="S788" t="str">
        <f>IFERROR(VLOOKUP(H788,'Supplier name '!A:B, 2, FALSE), "")</f>
        <v>STRIDES PHARMA</v>
      </c>
    </row>
    <row r="789" spans="1:19">
      <c r="A789" s="72" t="s">
        <v>484</v>
      </c>
      <c r="B789" s="86">
        <v>150</v>
      </c>
      <c r="C789" s="87" t="s">
        <v>7</v>
      </c>
      <c r="D789" s="107" t="s">
        <v>486</v>
      </c>
      <c r="E789" s="25">
        <v>167.6</v>
      </c>
      <c r="F789" s="83" t="s">
        <v>9</v>
      </c>
      <c r="G789" s="72" t="s">
        <v>132</v>
      </c>
      <c r="H789" s="80" t="s">
        <v>132</v>
      </c>
      <c r="I789" s="79" t="str">
        <f t="shared" si="85"/>
        <v>Apr</v>
      </c>
      <c r="J789" s="74">
        <f>IF(F789="USD", E789, E789 * IFERROR(VLOOKUP(F789, EXCHANGE_RATE!A:B, 2, FALSE), "Currency not found"))</f>
        <v>167.6</v>
      </c>
      <c r="K789" s="74">
        <f t="shared" si="81"/>
        <v>167.6</v>
      </c>
      <c r="L789" s="14">
        <f>IF(C789="MTS", B789, B789 * IFERROR(VLOOKUP(C789, 'QTY_CONVERSIONS '!A:B, 2, FALSE), "Units not found"))</f>
        <v>0.15</v>
      </c>
      <c r="M789" s="75">
        <f t="shared" si="80"/>
        <v>25140</v>
      </c>
      <c r="N789" t="str">
        <f>IFERROR(VLOOKUP(D789, Product_Category!A:B, 2, FALSE), "Uncategorized")</f>
        <v>MAGNESIUM STEARATE</v>
      </c>
      <c r="O789" s="76">
        <f>K789*1000</f>
        <v>167600</v>
      </c>
      <c r="P789" s="76">
        <f t="shared" si="83"/>
        <v>25140</v>
      </c>
      <c r="Q789">
        <f t="shared" si="84"/>
        <v>2023</v>
      </c>
      <c r="R789" t="str">
        <f>IFERROR(VLOOKUP(G789,'Importer Name'!A:B, 2, FALSE), "")</f>
        <v>STRIDES PHARMA</v>
      </c>
      <c r="S789" t="str">
        <f>IFERROR(VLOOKUP(H789,'Supplier name '!A:B, 2, FALSE), "")</f>
        <v>STRIDES PHARMA</v>
      </c>
    </row>
    <row r="790" spans="1:19">
      <c r="A790" s="77" t="s">
        <v>487</v>
      </c>
      <c r="B790" s="85">
        <v>15750</v>
      </c>
      <c r="C790" s="87" t="s">
        <v>7</v>
      </c>
      <c r="D790" s="103" t="s">
        <v>401</v>
      </c>
      <c r="E790" s="27">
        <v>10.3</v>
      </c>
      <c r="F790" s="83" t="s">
        <v>9</v>
      </c>
      <c r="G790" s="77" t="s">
        <v>488</v>
      </c>
      <c r="H790" s="78" t="s">
        <v>165</v>
      </c>
      <c r="I790" s="79" t="str">
        <f t="shared" si="85"/>
        <v>Apr</v>
      </c>
      <c r="J790" s="74">
        <f>IF(F790="USD", E790, E790 * IFERROR(VLOOKUP(F790, EXCHANGE_RATE!A:B, 2, FALSE), "Currency not found"))</f>
        <v>10.3</v>
      </c>
      <c r="K790" s="74">
        <f t="shared" si="81"/>
        <v>10.3</v>
      </c>
      <c r="L790" s="14">
        <f>IF(C790="MTS", B790, B790 * IFERROR(VLOOKUP(C790, 'QTY_CONVERSIONS '!A:B, 2, FALSE), "Units not found"))</f>
        <v>15.75</v>
      </c>
      <c r="M790" s="75">
        <f t="shared" si="80"/>
        <v>162225</v>
      </c>
      <c r="N790" t="str">
        <f>IFERROR(VLOOKUP(D790, Product_Category!A:B, 2, FALSE), "Uncategorized")</f>
        <v>CROSCARMELLOSE SODIUM</v>
      </c>
      <c r="O790" s="76">
        <f t="shared" si="82"/>
        <v>10.3</v>
      </c>
      <c r="P790" s="76">
        <f t="shared" si="83"/>
        <v>162.22500000000002</v>
      </c>
      <c r="Q790">
        <f t="shared" si="84"/>
        <v>2023</v>
      </c>
      <c r="R790" t="str">
        <f>IFERROR(VLOOKUP(G790,'Importer Name'!A:B, 2, FALSE), "")</f>
        <v>ANSHUL LIFE SCI</v>
      </c>
      <c r="S790" t="str">
        <f>IFERROR(VLOOKUP(H790,'Supplier name '!A:B, 2, FALSE), "")</f>
        <v>MINGTAI CHEM</v>
      </c>
    </row>
    <row r="791" spans="1:19">
      <c r="A791" s="77" t="s">
        <v>487</v>
      </c>
      <c r="B791" s="85">
        <v>11250</v>
      </c>
      <c r="C791" s="87" t="s">
        <v>7</v>
      </c>
      <c r="D791" s="103" t="s">
        <v>401</v>
      </c>
      <c r="E791" s="27">
        <v>10.3</v>
      </c>
      <c r="F791" s="83" t="s">
        <v>9</v>
      </c>
      <c r="G791" s="77" t="s">
        <v>488</v>
      </c>
      <c r="H791" s="78" t="s">
        <v>165</v>
      </c>
      <c r="I791" s="79" t="str">
        <f t="shared" si="85"/>
        <v>Apr</v>
      </c>
      <c r="J791" s="74">
        <f>IF(F791="USD", E791, E791 * IFERROR(VLOOKUP(F791, EXCHANGE_RATE!A:B, 2, FALSE), "Currency not found"))</f>
        <v>10.3</v>
      </c>
      <c r="K791" s="74">
        <f t="shared" si="81"/>
        <v>10.3</v>
      </c>
      <c r="L791" s="14">
        <f>IF(C791="MTS", B791, B791 * IFERROR(VLOOKUP(C791, 'QTY_CONVERSIONS '!A:B, 2, FALSE), "Units not found"))</f>
        <v>11.25</v>
      </c>
      <c r="M791" s="75">
        <f t="shared" si="80"/>
        <v>115875.00000000001</v>
      </c>
      <c r="N791" t="str">
        <f>IFERROR(VLOOKUP(D791, Product_Category!A:B, 2, FALSE), "Uncategorized")</f>
        <v>CROSCARMELLOSE SODIUM</v>
      </c>
      <c r="O791" s="76">
        <f t="shared" si="82"/>
        <v>10.3</v>
      </c>
      <c r="P791" s="76">
        <f t="shared" si="83"/>
        <v>115.87500000000001</v>
      </c>
      <c r="Q791">
        <f t="shared" si="84"/>
        <v>2023</v>
      </c>
      <c r="R791" t="str">
        <f>IFERROR(VLOOKUP(G791,'Importer Name'!A:B, 2, FALSE), "")</f>
        <v>ANSHUL LIFE SCI</v>
      </c>
      <c r="S791" t="str">
        <f>IFERROR(VLOOKUP(H791,'Supplier name '!A:B, 2, FALSE), "")</f>
        <v>MINGTAI CHEM</v>
      </c>
    </row>
    <row r="792" spans="1:19">
      <c r="A792" s="77" t="s">
        <v>487</v>
      </c>
      <c r="B792" s="85">
        <v>11250</v>
      </c>
      <c r="C792" s="87" t="s">
        <v>7</v>
      </c>
      <c r="D792" s="103" t="s">
        <v>401</v>
      </c>
      <c r="E792" s="27">
        <v>9.6999999999999993</v>
      </c>
      <c r="F792" s="83" t="s">
        <v>9</v>
      </c>
      <c r="G792" s="77" t="s">
        <v>488</v>
      </c>
      <c r="H792" s="78" t="s">
        <v>165</v>
      </c>
      <c r="I792" s="79" t="str">
        <f t="shared" si="85"/>
        <v>Apr</v>
      </c>
      <c r="J792" s="74">
        <f>IF(F792="USD", E792, E792 * IFERROR(VLOOKUP(F792, EXCHANGE_RATE!A:B, 2, FALSE), "Currency not found"))</f>
        <v>9.6999999999999993</v>
      </c>
      <c r="K792" s="74">
        <f t="shared" si="81"/>
        <v>9.6999999999999993</v>
      </c>
      <c r="L792" s="14">
        <f>IF(C792="MTS", B792, B792 * IFERROR(VLOOKUP(C792, 'QTY_CONVERSIONS '!A:B, 2, FALSE), "Units not found"))</f>
        <v>11.25</v>
      </c>
      <c r="M792" s="75">
        <f t="shared" si="80"/>
        <v>109124.99999999999</v>
      </c>
      <c r="N792" t="str">
        <f>IFERROR(VLOOKUP(D792, Product_Category!A:B, 2, FALSE), "Uncategorized")</f>
        <v>CROSCARMELLOSE SODIUM</v>
      </c>
      <c r="O792" s="76">
        <f t="shared" si="82"/>
        <v>9.6999999999999993</v>
      </c>
      <c r="P792" s="76">
        <f t="shared" si="83"/>
        <v>109.12499999999999</v>
      </c>
      <c r="Q792">
        <f t="shared" si="84"/>
        <v>2023</v>
      </c>
      <c r="R792" t="str">
        <f>IFERROR(VLOOKUP(G792,'Importer Name'!A:B, 2, FALSE), "")</f>
        <v>ANSHUL LIFE SCI</v>
      </c>
      <c r="S792" t="str">
        <f>IFERROR(VLOOKUP(H792,'Supplier name '!A:B, 2, FALSE), "")</f>
        <v>MINGTAI CHEM</v>
      </c>
    </row>
    <row r="793" spans="1:19">
      <c r="A793" s="77" t="s">
        <v>487</v>
      </c>
      <c r="B793" s="85">
        <v>9650</v>
      </c>
      <c r="C793" s="87" t="s">
        <v>7</v>
      </c>
      <c r="D793" s="103" t="s">
        <v>401</v>
      </c>
      <c r="E793" s="27">
        <v>10.3</v>
      </c>
      <c r="F793" s="83" t="s">
        <v>9</v>
      </c>
      <c r="G793" s="77" t="s">
        <v>488</v>
      </c>
      <c r="H793" s="78" t="s">
        <v>165</v>
      </c>
      <c r="I793" s="79" t="str">
        <f t="shared" si="85"/>
        <v>Apr</v>
      </c>
      <c r="J793" s="74">
        <f>IF(F793="USD", E793, E793 * IFERROR(VLOOKUP(F793, EXCHANGE_RATE!A:B, 2, FALSE), "Currency not found"))</f>
        <v>10.3</v>
      </c>
      <c r="K793" s="74">
        <f t="shared" si="81"/>
        <v>10.3</v>
      </c>
      <c r="L793" s="14">
        <f>IF(C793="MTS", B793, B793 * IFERROR(VLOOKUP(C793, 'QTY_CONVERSIONS '!A:B, 2, FALSE), "Units not found"))</f>
        <v>9.65</v>
      </c>
      <c r="M793" s="75">
        <f t="shared" si="80"/>
        <v>99395</v>
      </c>
      <c r="N793" t="str">
        <f>IFERROR(VLOOKUP(D793, Product_Category!A:B, 2, FALSE), "Uncategorized")</f>
        <v>CROSCARMELLOSE SODIUM</v>
      </c>
      <c r="O793" s="76">
        <f t="shared" si="82"/>
        <v>10.3</v>
      </c>
      <c r="P793" s="76">
        <f t="shared" si="83"/>
        <v>99.39500000000001</v>
      </c>
      <c r="Q793">
        <f t="shared" si="84"/>
        <v>2023</v>
      </c>
      <c r="R793" t="str">
        <f>IFERROR(VLOOKUP(G793,'Importer Name'!A:B, 2, FALSE), "")</f>
        <v>ANSHUL LIFE SCI</v>
      </c>
      <c r="S793" t="str">
        <f>IFERROR(VLOOKUP(H793,'Supplier name '!A:B, 2, FALSE), "")</f>
        <v>MINGTAI CHEM</v>
      </c>
    </row>
    <row r="794" spans="1:19">
      <c r="A794" s="72" t="s">
        <v>487</v>
      </c>
      <c r="B794" s="86">
        <v>2000</v>
      </c>
      <c r="C794" s="87" t="s">
        <v>7</v>
      </c>
      <c r="D794" s="107" t="s">
        <v>401</v>
      </c>
      <c r="E794" s="28">
        <v>12</v>
      </c>
      <c r="F794" s="83" t="s">
        <v>9</v>
      </c>
      <c r="G794" s="72" t="s">
        <v>488</v>
      </c>
      <c r="H794" s="80" t="s">
        <v>165</v>
      </c>
      <c r="I794" s="79" t="str">
        <f t="shared" si="85"/>
        <v>Apr</v>
      </c>
      <c r="J794" s="74">
        <f>IF(F794="USD", E794, E794 * IFERROR(VLOOKUP(F794, EXCHANGE_RATE!A:B, 2, FALSE), "Currency not found"))</f>
        <v>12</v>
      </c>
      <c r="K794" s="74">
        <f t="shared" si="81"/>
        <v>12</v>
      </c>
      <c r="L794" s="14">
        <f>IF(C794="MTS", B794, B794 * IFERROR(VLOOKUP(C794, 'QTY_CONVERSIONS '!A:B, 2, FALSE), "Units not found"))</f>
        <v>2</v>
      </c>
      <c r="M794" s="75">
        <f t="shared" si="80"/>
        <v>24000</v>
      </c>
      <c r="N794" t="str">
        <f>IFERROR(VLOOKUP(D794, Product_Category!A:B, 2, FALSE), "Uncategorized")</f>
        <v>CROSCARMELLOSE SODIUM</v>
      </c>
      <c r="O794" s="76">
        <f t="shared" si="82"/>
        <v>12</v>
      </c>
      <c r="P794" s="76">
        <f t="shared" si="83"/>
        <v>24</v>
      </c>
      <c r="Q794">
        <f t="shared" si="84"/>
        <v>2023</v>
      </c>
      <c r="R794" t="str">
        <f>IFERROR(VLOOKUP(G794,'Importer Name'!A:B, 2, FALSE), "")</f>
        <v>ANSHUL LIFE SCI</v>
      </c>
      <c r="S794" t="str">
        <f>IFERROR(VLOOKUP(H794,'Supplier name '!A:B, 2, FALSE), "")</f>
        <v>MINGTAI CHEM</v>
      </c>
    </row>
    <row r="795" spans="1:19">
      <c r="A795" s="81" t="s">
        <v>489</v>
      </c>
      <c r="B795" s="82">
        <v>3</v>
      </c>
      <c r="C795" s="87" t="s">
        <v>7</v>
      </c>
      <c r="D795" s="114" t="s">
        <v>19</v>
      </c>
      <c r="E795" s="26">
        <v>3.7</v>
      </c>
      <c r="F795" s="83" t="s">
        <v>9</v>
      </c>
      <c r="G795" s="81" t="s">
        <v>490</v>
      </c>
      <c r="H795" s="84" t="s">
        <v>491</v>
      </c>
      <c r="I795" s="79" t="str">
        <f t="shared" si="85"/>
        <v>Apr</v>
      </c>
      <c r="J795" s="74">
        <f>IF(F795="USD", E795, E795 * IFERROR(VLOOKUP(F795, EXCHANGE_RATE!A:B, 2, FALSE), "Currency not found"))</f>
        <v>3.7</v>
      </c>
      <c r="K795" s="74">
        <f t="shared" si="81"/>
        <v>3.7</v>
      </c>
      <c r="L795" s="14">
        <f>IF(C795="MTS", B795, B795 * IFERROR(VLOOKUP(C795, 'QTY_CONVERSIONS '!A:B, 2, FALSE), "Units not found"))</f>
        <v>3.0000000000000001E-3</v>
      </c>
      <c r="M795" s="75">
        <f t="shared" si="80"/>
        <v>11.100000000000001</v>
      </c>
      <c r="N795" t="str">
        <f>IFERROR(VLOOKUP(D795, Product_Category!A:B, 2, FALSE), "Uncategorized")</f>
        <v>CMC</v>
      </c>
      <c r="O795" s="76">
        <f t="shared" si="82"/>
        <v>3.7</v>
      </c>
      <c r="P795" s="76">
        <f t="shared" si="83"/>
        <v>1.11E-2</v>
      </c>
      <c r="Q795">
        <f t="shared" si="84"/>
        <v>2023</v>
      </c>
      <c r="R795" t="str">
        <f>IFERROR(VLOOKUP(G795,'Importer Name'!A:B, 2, FALSE), "")</f>
        <v>MONDELEZ INDIA</v>
      </c>
      <c r="S795" t="str">
        <f>IFERROR(VLOOKUP(H795,'Supplier name '!A:B, 2, FALSE), "")</f>
        <v>MONDELEZ(THAILAND)</v>
      </c>
    </row>
    <row r="796" spans="1:19">
      <c r="A796" s="77" t="s">
        <v>492</v>
      </c>
      <c r="B796" s="85">
        <v>8000</v>
      </c>
      <c r="C796" s="87" t="s">
        <v>7</v>
      </c>
      <c r="D796" s="103" t="s">
        <v>493</v>
      </c>
      <c r="E796" s="24">
        <v>4</v>
      </c>
      <c r="F796" s="83" t="s">
        <v>2258</v>
      </c>
      <c r="G796" s="77" t="s">
        <v>494</v>
      </c>
      <c r="H796" s="78" t="s">
        <v>495</v>
      </c>
      <c r="I796" s="79" t="str">
        <f t="shared" si="85"/>
        <v>Apr</v>
      </c>
      <c r="J796" s="74">
        <f>IF(F796="USD", E796, E796 * IFERROR(VLOOKUP(F796, EXCHANGE_RATE!A:B, 2, FALSE), "Currency not found"))</f>
        <v>5.08</v>
      </c>
      <c r="K796" s="74">
        <f t="shared" si="81"/>
        <v>5.08</v>
      </c>
      <c r="L796" s="14">
        <f>IF(C796="MTS", B796, B796 * IFERROR(VLOOKUP(C796, 'QTY_CONVERSIONS '!A:B, 2, FALSE), "Units not found"))</f>
        <v>8</v>
      </c>
      <c r="M796" s="75">
        <f t="shared" si="80"/>
        <v>40640</v>
      </c>
      <c r="N796" t="str">
        <f>IFERROR(VLOOKUP(D796, Product_Category!A:B, 2, FALSE), "Uncategorized")</f>
        <v>MAGNESIUM STEARATE</v>
      </c>
      <c r="O796" s="76">
        <f t="shared" si="82"/>
        <v>5.08</v>
      </c>
      <c r="P796" s="76">
        <f t="shared" si="83"/>
        <v>40.64</v>
      </c>
      <c r="Q796">
        <f t="shared" si="84"/>
        <v>2023</v>
      </c>
      <c r="R796" t="str">
        <f>IFERROR(VLOOKUP(G796,'Importer Name'!A:B, 2, FALSE), "")</f>
        <v>JOHNSON MATTHEY CHEM</v>
      </c>
      <c r="S796" t="str">
        <f>IFERROR(VLOOKUP(H796,'Supplier name '!A:B, 2, FALSE), "")</f>
        <v>JAMES M. BROWN</v>
      </c>
    </row>
    <row r="797" spans="1:19">
      <c r="A797" s="77" t="s">
        <v>172</v>
      </c>
      <c r="B797" s="85">
        <v>2010</v>
      </c>
      <c r="C797" s="87" t="s">
        <v>7</v>
      </c>
      <c r="D797" s="103" t="s">
        <v>493</v>
      </c>
      <c r="E797" s="27">
        <v>280.7</v>
      </c>
      <c r="F797" s="83" t="s">
        <v>1730</v>
      </c>
      <c r="G797" s="77" t="s">
        <v>496</v>
      </c>
      <c r="H797" s="78" t="s">
        <v>497</v>
      </c>
      <c r="I797" s="79" t="str">
        <f t="shared" si="85"/>
        <v>Apr</v>
      </c>
      <c r="J797" s="74">
        <f>IF(F797="USD", E797, E797 * IFERROR(VLOOKUP(F797, EXCHANGE_RATE!A:B, 2, FALSE), "Currency not found"))</f>
        <v>3.3683999999999998</v>
      </c>
      <c r="K797" s="74">
        <f t="shared" si="81"/>
        <v>3.3699999999999997</v>
      </c>
      <c r="L797" s="14">
        <f>IF(C797="MTS", B797, B797 * IFERROR(VLOOKUP(C797, 'QTY_CONVERSIONS '!A:B, 2, FALSE), "Units not found"))</f>
        <v>2.0100000000000002</v>
      </c>
      <c r="M797" s="75">
        <f t="shared" si="80"/>
        <v>6773.6999999999989</v>
      </c>
      <c r="N797" t="str">
        <f>IFERROR(VLOOKUP(D797, Product_Category!A:B, 2, FALSE), "Uncategorized")</f>
        <v>MAGNESIUM STEARATE</v>
      </c>
      <c r="O797" s="76">
        <f>K797*1000</f>
        <v>3369.9999999999995</v>
      </c>
      <c r="P797" s="76">
        <f t="shared" si="83"/>
        <v>6773.7</v>
      </c>
      <c r="Q797">
        <f t="shared" si="84"/>
        <v>2023</v>
      </c>
      <c r="R797" t="str">
        <f>IFERROR(VLOOKUP(G797,'Importer Name'!A:B, 2, FALSE), "")</f>
        <v>AMWAY INDIA</v>
      </c>
      <c r="S797" t="str">
        <f>IFERROR(VLOOKUP(H797,'Supplier name '!A:B, 2, FALSE), "")</f>
        <v>ACCESS BUSINESS</v>
      </c>
    </row>
    <row r="798" spans="1:19">
      <c r="A798" s="77" t="s">
        <v>172</v>
      </c>
      <c r="B798" s="85">
        <v>120</v>
      </c>
      <c r="C798" s="87" t="s">
        <v>7</v>
      </c>
      <c r="D798" s="103" t="s">
        <v>493</v>
      </c>
      <c r="E798" s="27">
        <v>22.4</v>
      </c>
      <c r="F798" s="83" t="s">
        <v>9</v>
      </c>
      <c r="G798" s="77" t="s">
        <v>498</v>
      </c>
      <c r="H798" s="78" t="s">
        <v>499</v>
      </c>
      <c r="I798" s="79" t="str">
        <f t="shared" si="85"/>
        <v>Apr</v>
      </c>
      <c r="J798" s="74">
        <f>IF(F798="USD", E798, E798 * IFERROR(VLOOKUP(F798, EXCHANGE_RATE!A:B, 2, FALSE), "Currency not found"))</f>
        <v>22.4</v>
      </c>
      <c r="K798" s="74">
        <f t="shared" si="81"/>
        <v>22.4</v>
      </c>
      <c r="L798" s="14">
        <f>IF(C798="MTS", B798, B798 * IFERROR(VLOOKUP(C798, 'QTY_CONVERSIONS '!A:B, 2, FALSE), "Units not found"))</f>
        <v>0.12</v>
      </c>
      <c r="M798" s="75">
        <f t="shared" si="80"/>
        <v>2688</v>
      </c>
      <c r="N798" t="str">
        <f>IFERROR(VLOOKUP(D798, Product_Category!A:B, 2, FALSE), "Uncategorized")</f>
        <v>MAGNESIUM STEARATE</v>
      </c>
      <c r="O798" s="76">
        <f t="shared" si="82"/>
        <v>22.4</v>
      </c>
      <c r="P798" s="76">
        <f t="shared" si="83"/>
        <v>2.6879999999999997</v>
      </c>
      <c r="Q798">
        <f t="shared" si="84"/>
        <v>2023</v>
      </c>
      <c r="R798" t="str">
        <f>IFERROR(VLOOKUP(G798,'Importer Name'!A:B, 2, FALSE), "")</f>
        <v>AVANTOR PERFORMANCE</v>
      </c>
      <c r="S798" t="str">
        <f>IFERROR(VLOOKUP(H798,'Supplier name '!A:B, 2, FALSE), "")</f>
        <v>AVANTOR PERFOR</v>
      </c>
    </row>
    <row r="799" spans="1:19">
      <c r="A799" s="77" t="s">
        <v>172</v>
      </c>
      <c r="B799" s="85">
        <v>480</v>
      </c>
      <c r="C799" s="87" t="s">
        <v>7</v>
      </c>
      <c r="D799" s="103" t="s">
        <v>493</v>
      </c>
      <c r="E799" s="27">
        <v>22.4</v>
      </c>
      <c r="F799" s="83" t="s">
        <v>9</v>
      </c>
      <c r="G799" s="77" t="s">
        <v>498</v>
      </c>
      <c r="H799" s="78" t="s">
        <v>500</v>
      </c>
      <c r="I799" s="79" t="str">
        <f t="shared" si="85"/>
        <v>Apr</v>
      </c>
      <c r="J799" s="74">
        <f>IF(F799="USD", E799, E799 * IFERROR(VLOOKUP(F799, EXCHANGE_RATE!A:B, 2, FALSE), "Currency not found"))</f>
        <v>22.4</v>
      </c>
      <c r="K799" s="74">
        <f t="shared" si="81"/>
        <v>22.4</v>
      </c>
      <c r="L799" s="14">
        <f>IF(C799="MTS", B799, B799 * IFERROR(VLOOKUP(C799, 'QTY_CONVERSIONS '!A:B, 2, FALSE), "Units not found"))</f>
        <v>0.48</v>
      </c>
      <c r="M799" s="75">
        <f t="shared" si="80"/>
        <v>10752</v>
      </c>
      <c r="N799" t="str">
        <f>IFERROR(VLOOKUP(D799, Product_Category!A:B, 2, FALSE), "Uncategorized")</f>
        <v>MAGNESIUM STEARATE</v>
      </c>
      <c r="O799" s="76">
        <f t="shared" si="82"/>
        <v>22.4</v>
      </c>
      <c r="P799" s="76">
        <f t="shared" si="83"/>
        <v>10.751999999999999</v>
      </c>
      <c r="Q799">
        <f t="shared" si="84"/>
        <v>2023</v>
      </c>
      <c r="R799" t="str">
        <f>IFERROR(VLOOKUP(G799,'Importer Name'!A:B, 2, FALSE), "")</f>
        <v>AVANTOR PERFORMANCE</v>
      </c>
      <c r="S799" t="str">
        <f>IFERROR(VLOOKUP(H799,'Supplier name '!A:B, 2, FALSE), "")</f>
        <v>VWR INT LLC</v>
      </c>
    </row>
    <row r="800" spans="1:19">
      <c r="A800" s="77" t="s">
        <v>172</v>
      </c>
      <c r="B800" s="85">
        <v>200</v>
      </c>
      <c r="C800" s="87" t="s">
        <v>7</v>
      </c>
      <c r="D800" s="103" t="s">
        <v>493</v>
      </c>
      <c r="E800" s="27">
        <v>22.4</v>
      </c>
      <c r="F800" s="83" t="s">
        <v>9</v>
      </c>
      <c r="G800" s="77" t="s">
        <v>498</v>
      </c>
      <c r="H800" s="78" t="s">
        <v>500</v>
      </c>
      <c r="I800" s="79" t="str">
        <f t="shared" si="85"/>
        <v>Apr</v>
      </c>
      <c r="J800" s="74">
        <f>IF(F800="USD", E800, E800 * IFERROR(VLOOKUP(F800, EXCHANGE_RATE!A:B, 2, FALSE), "Currency not found"))</f>
        <v>22.4</v>
      </c>
      <c r="K800" s="74">
        <f t="shared" si="81"/>
        <v>22.4</v>
      </c>
      <c r="L800" s="14">
        <f>IF(C800="MTS", B800, B800 * IFERROR(VLOOKUP(C800, 'QTY_CONVERSIONS '!A:B, 2, FALSE), "Units not found"))</f>
        <v>0.2</v>
      </c>
      <c r="M800" s="75">
        <f t="shared" si="80"/>
        <v>4480</v>
      </c>
      <c r="N800" t="str">
        <f>IFERROR(VLOOKUP(D800, Product_Category!A:B, 2, FALSE), "Uncategorized")</f>
        <v>MAGNESIUM STEARATE</v>
      </c>
      <c r="O800" s="76">
        <f t="shared" si="82"/>
        <v>22.4</v>
      </c>
      <c r="P800" s="76">
        <f t="shared" si="83"/>
        <v>4.4799999999999995</v>
      </c>
      <c r="Q800">
        <f t="shared" si="84"/>
        <v>2023</v>
      </c>
      <c r="R800" t="str">
        <f>IFERROR(VLOOKUP(G800,'Importer Name'!A:B, 2, FALSE), "")</f>
        <v>AVANTOR PERFORMANCE</v>
      </c>
      <c r="S800" t="str">
        <f>IFERROR(VLOOKUP(H800,'Supplier name '!A:B, 2, FALSE), "")</f>
        <v>VWR INT LLC</v>
      </c>
    </row>
    <row r="801" spans="1:19">
      <c r="A801" s="77" t="s">
        <v>172</v>
      </c>
      <c r="B801" s="85">
        <v>160</v>
      </c>
      <c r="C801" s="87" t="s">
        <v>7</v>
      </c>
      <c r="D801" s="103" t="s">
        <v>493</v>
      </c>
      <c r="E801" s="27">
        <v>22.4</v>
      </c>
      <c r="F801" s="83" t="s">
        <v>9</v>
      </c>
      <c r="G801" s="77" t="s">
        <v>498</v>
      </c>
      <c r="H801" s="78" t="s">
        <v>500</v>
      </c>
      <c r="I801" s="79" t="str">
        <f t="shared" si="85"/>
        <v>Apr</v>
      </c>
      <c r="J801" s="74">
        <f>IF(F801="USD", E801, E801 * IFERROR(VLOOKUP(F801, EXCHANGE_RATE!A:B, 2, FALSE), "Currency not found"))</f>
        <v>22.4</v>
      </c>
      <c r="K801" s="74">
        <f t="shared" si="81"/>
        <v>22.4</v>
      </c>
      <c r="L801" s="14">
        <f>IF(C801="MTS", B801, B801 * IFERROR(VLOOKUP(C801, 'QTY_CONVERSIONS '!A:B, 2, FALSE), "Units not found"))</f>
        <v>0.16</v>
      </c>
      <c r="M801" s="75">
        <f t="shared" si="80"/>
        <v>3584</v>
      </c>
      <c r="N801" t="str">
        <f>IFERROR(VLOOKUP(D801, Product_Category!A:B, 2, FALSE), "Uncategorized")</f>
        <v>MAGNESIUM STEARATE</v>
      </c>
      <c r="O801" s="76">
        <f t="shared" si="82"/>
        <v>22.4</v>
      </c>
      <c r="P801" s="76">
        <f t="shared" si="83"/>
        <v>3.5839999999999996</v>
      </c>
      <c r="Q801">
        <f t="shared" si="84"/>
        <v>2023</v>
      </c>
      <c r="R801" t="str">
        <f>IFERROR(VLOOKUP(G801,'Importer Name'!A:B, 2, FALSE), "")</f>
        <v>AVANTOR PERFORMANCE</v>
      </c>
      <c r="S801" t="str">
        <f>IFERROR(VLOOKUP(H801,'Supplier name '!A:B, 2, FALSE), "")</f>
        <v>VWR INT LLC</v>
      </c>
    </row>
    <row r="802" spans="1:19">
      <c r="A802" s="77" t="s">
        <v>172</v>
      </c>
      <c r="B802" s="85">
        <v>440</v>
      </c>
      <c r="C802" s="87" t="s">
        <v>7</v>
      </c>
      <c r="D802" s="103" t="s">
        <v>493</v>
      </c>
      <c r="E802" s="27">
        <v>22.4</v>
      </c>
      <c r="F802" s="83" t="s">
        <v>9</v>
      </c>
      <c r="G802" s="77" t="s">
        <v>498</v>
      </c>
      <c r="H802" s="78" t="s">
        <v>500</v>
      </c>
      <c r="I802" s="79" t="str">
        <f t="shared" si="85"/>
        <v>Apr</v>
      </c>
      <c r="J802" s="74">
        <f>IF(F802="USD", E802, E802 * IFERROR(VLOOKUP(F802, EXCHANGE_RATE!A:B, 2, FALSE), "Currency not found"))</f>
        <v>22.4</v>
      </c>
      <c r="K802" s="74">
        <f t="shared" si="81"/>
        <v>22.4</v>
      </c>
      <c r="L802" s="14">
        <f>IF(C802="MTS", B802, B802 * IFERROR(VLOOKUP(C802, 'QTY_CONVERSIONS '!A:B, 2, FALSE), "Units not found"))</f>
        <v>0.44</v>
      </c>
      <c r="M802" s="75">
        <f t="shared" si="80"/>
        <v>9856</v>
      </c>
      <c r="N802" t="str">
        <f>IFERROR(VLOOKUP(D802, Product_Category!A:B, 2, FALSE), "Uncategorized")</f>
        <v>MAGNESIUM STEARATE</v>
      </c>
      <c r="O802" s="76">
        <f t="shared" si="82"/>
        <v>22.4</v>
      </c>
      <c r="P802" s="76">
        <f t="shared" si="83"/>
        <v>9.8559999999999999</v>
      </c>
      <c r="Q802">
        <f t="shared" si="84"/>
        <v>2023</v>
      </c>
      <c r="R802" t="str">
        <f>IFERROR(VLOOKUP(G802,'Importer Name'!A:B, 2, FALSE), "")</f>
        <v>AVANTOR PERFORMANCE</v>
      </c>
      <c r="S802" t="str">
        <f>IFERROR(VLOOKUP(H802,'Supplier name '!A:B, 2, FALSE), "")</f>
        <v>VWR INT LLC</v>
      </c>
    </row>
    <row r="803" spans="1:19">
      <c r="A803" s="77" t="s">
        <v>172</v>
      </c>
      <c r="B803" s="85">
        <v>22.68</v>
      </c>
      <c r="C803" s="87" t="s">
        <v>7</v>
      </c>
      <c r="D803" s="103" t="s">
        <v>501</v>
      </c>
      <c r="E803" s="27">
        <v>17</v>
      </c>
      <c r="F803" s="83" t="s">
        <v>9</v>
      </c>
      <c r="G803" s="77" t="s">
        <v>81</v>
      </c>
      <c r="H803" s="78" t="s">
        <v>502</v>
      </c>
      <c r="I803" s="79" t="str">
        <f t="shared" si="85"/>
        <v>Apr</v>
      </c>
      <c r="J803" s="74">
        <f>IF(F803="USD", E803, E803 * IFERROR(VLOOKUP(F803, EXCHANGE_RATE!A:B, 2, FALSE), "Currency not found"))</f>
        <v>17</v>
      </c>
      <c r="K803" s="74">
        <f t="shared" si="81"/>
        <v>17</v>
      </c>
      <c r="L803" s="14">
        <f>IF(C803="MTS", B803, B803 * IFERROR(VLOOKUP(C803, 'QTY_CONVERSIONS '!A:B, 2, FALSE), "Units not found"))</f>
        <v>2.2679999999999999E-2</v>
      </c>
      <c r="M803" s="75">
        <f t="shared" si="80"/>
        <v>385.56</v>
      </c>
      <c r="N803" t="str">
        <f>IFERROR(VLOOKUP(D803, Product_Category!A:B, 2, FALSE), "Uncategorized")</f>
        <v>CMC</v>
      </c>
      <c r="O803" s="76">
        <f t="shared" si="82"/>
        <v>17</v>
      </c>
      <c r="P803" s="76">
        <f t="shared" si="83"/>
        <v>0.38555999999999996</v>
      </c>
      <c r="Q803">
        <f t="shared" si="84"/>
        <v>2023</v>
      </c>
      <c r="R803" t="str">
        <f>IFERROR(VLOOKUP(G803,'Importer Name'!A:B, 2, FALSE), "")</f>
        <v>DKSH INDIA</v>
      </c>
      <c r="S803" t="str">
        <f>IFERROR(VLOOKUP(H803,'Supplier name '!A:B, 2, FALSE), "")</f>
        <v>ASHLAND SPECIALTY</v>
      </c>
    </row>
    <row r="804" spans="1:19">
      <c r="A804" s="77" t="s">
        <v>172</v>
      </c>
      <c r="B804" s="85">
        <v>2.1</v>
      </c>
      <c r="C804" s="87" t="s">
        <v>7</v>
      </c>
      <c r="D804" s="103" t="s">
        <v>501</v>
      </c>
      <c r="E804" s="27">
        <v>9.1</v>
      </c>
      <c r="F804" s="83" t="s">
        <v>1718</v>
      </c>
      <c r="G804" s="77" t="s">
        <v>82</v>
      </c>
      <c r="H804" s="78" t="s">
        <v>348</v>
      </c>
      <c r="I804" s="79" t="str">
        <f t="shared" si="85"/>
        <v>Apr</v>
      </c>
      <c r="J804" s="74">
        <f>IF(F804="USD", E804, E804 * IFERROR(VLOOKUP(F804, EXCHANGE_RATE!A:B, 2, FALSE), "Currency not found"))</f>
        <v>9.7370000000000001</v>
      </c>
      <c r="K804" s="74">
        <f t="shared" si="81"/>
        <v>9.74</v>
      </c>
      <c r="L804" s="14">
        <f>IF(C804="MTS", B804, B804 * IFERROR(VLOOKUP(C804, 'QTY_CONVERSIONS '!A:B, 2, FALSE), "Units not found"))</f>
        <v>2.1000000000000003E-3</v>
      </c>
      <c r="M804" s="75">
        <f t="shared" si="80"/>
        <v>20.454000000000001</v>
      </c>
      <c r="N804" t="str">
        <f>IFERROR(VLOOKUP(D804, Product_Category!A:B, 2, FALSE), "Uncategorized")</f>
        <v>CMC</v>
      </c>
      <c r="O804" s="76">
        <f t="shared" si="82"/>
        <v>9.74</v>
      </c>
      <c r="P804" s="76">
        <f t="shared" si="83"/>
        <v>2.0454000000000003E-2</v>
      </c>
      <c r="Q804">
        <f t="shared" si="84"/>
        <v>2023</v>
      </c>
      <c r="R804" t="str">
        <f>IFERROR(VLOOKUP(G804,'Importer Name'!A:B, 2, FALSE), "")</f>
        <v>INT SPECIALTY</v>
      </c>
      <c r="S804" t="str">
        <f>IFERROR(VLOOKUP(H804,'Supplier name '!A:B, 2, FALSE), "")</f>
        <v>CHEMICAL MARKET</v>
      </c>
    </row>
    <row r="805" spans="1:19">
      <c r="A805" s="77" t="s">
        <v>172</v>
      </c>
      <c r="B805" s="85">
        <v>3</v>
      </c>
      <c r="C805" s="87" t="s">
        <v>7</v>
      </c>
      <c r="D805" s="103" t="s">
        <v>503</v>
      </c>
      <c r="E805" s="27">
        <v>9.1</v>
      </c>
      <c r="F805" s="83" t="s">
        <v>1718</v>
      </c>
      <c r="G805" s="77" t="s">
        <v>82</v>
      </c>
      <c r="H805" s="78" t="s">
        <v>348</v>
      </c>
      <c r="I805" s="79" t="str">
        <f t="shared" si="85"/>
        <v>Apr</v>
      </c>
      <c r="J805" s="74">
        <f>IF(F805="USD", E805, E805 * IFERROR(VLOOKUP(F805, EXCHANGE_RATE!A:B, 2, FALSE), "Currency not found"))</f>
        <v>9.7370000000000001</v>
      </c>
      <c r="K805" s="74">
        <f t="shared" si="81"/>
        <v>9.74</v>
      </c>
      <c r="L805" s="14">
        <f>IF(C805="MTS", B805, B805 * IFERROR(VLOOKUP(C805, 'QTY_CONVERSIONS '!A:B, 2, FALSE), "Units not found"))</f>
        <v>3.0000000000000001E-3</v>
      </c>
      <c r="M805" s="75">
        <f t="shared" si="80"/>
        <v>29.22</v>
      </c>
      <c r="N805" t="str">
        <f>IFERROR(VLOOKUP(D805, Product_Category!A:B, 2, FALSE), "Uncategorized")</f>
        <v>CMC</v>
      </c>
      <c r="O805" s="76">
        <f t="shared" si="82"/>
        <v>9.74</v>
      </c>
      <c r="P805" s="76">
        <f t="shared" si="83"/>
        <v>2.9220000000000003E-2</v>
      </c>
      <c r="Q805">
        <f t="shared" si="84"/>
        <v>2023</v>
      </c>
      <c r="R805" t="str">
        <f>IFERROR(VLOOKUP(G805,'Importer Name'!A:B, 2, FALSE), "")</f>
        <v>INT SPECIALTY</v>
      </c>
      <c r="S805" t="str">
        <f>IFERROR(VLOOKUP(H805,'Supplier name '!A:B, 2, FALSE), "")</f>
        <v>CHEMICAL MARKET</v>
      </c>
    </row>
    <row r="806" spans="1:19">
      <c r="A806" s="77" t="s">
        <v>172</v>
      </c>
      <c r="B806" s="85">
        <v>0.6</v>
      </c>
      <c r="C806" s="87" t="s">
        <v>7</v>
      </c>
      <c r="D806" s="103" t="s">
        <v>504</v>
      </c>
      <c r="E806" s="27">
        <v>9.1</v>
      </c>
      <c r="F806" s="83" t="s">
        <v>1718</v>
      </c>
      <c r="G806" s="77" t="s">
        <v>82</v>
      </c>
      <c r="H806" s="78" t="s">
        <v>348</v>
      </c>
      <c r="I806" s="79" t="str">
        <f t="shared" si="85"/>
        <v>Apr</v>
      </c>
      <c r="J806" s="74">
        <f>IF(F806="USD", E806, E806 * IFERROR(VLOOKUP(F806, EXCHANGE_RATE!A:B, 2, FALSE), "Currency not found"))</f>
        <v>9.7370000000000001</v>
      </c>
      <c r="K806" s="74">
        <f t="shared" si="81"/>
        <v>9.74</v>
      </c>
      <c r="L806" s="14">
        <f>IF(C806="MTS", B806, B806 * IFERROR(VLOOKUP(C806, 'QTY_CONVERSIONS '!A:B, 2, FALSE), "Units not found"))</f>
        <v>5.9999999999999995E-4</v>
      </c>
      <c r="M806" s="75">
        <f t="shared" si="80"/>
        <v>5.8440000000000003</v>
      </c>
      <c r="N806" t="str">
        <f>IFERROR(VLOOKUP(D806, Product_Category!A:B, 2, FALSE), "Uncategorized")</f>
        <v>CMC</v>
      </c>
      <c r="O806" s="76">
        <f t="shared" si="82"/>
        <v>9.74</v>
      </c>
      <c r="P806" s="76">
        <f t="shared" si="83"/>
        <v>5.8439999999999994E-3</v>
      </c>
      <c r="Q806">
        <f t="shared" si="84"/>
        <v>2023</v>
      </c>
      <c r="R806" t="str">
        <f>IFERROR(VLOOKUP(G806,'Importer Name'!A:B, 2, FALSE), "")</f>
        <v>INT SPECIALTY</v>
      </c>
      <c r="S806" t="str">
        <f>IFERROR(VLOOKUP(H806,'Supplier name '!A:B, 2, FALSE), "")</f>
        <v>CHEMICAL MARKET</v>
      </c>
    </row>
    <row r="807" spans="1:19">
      <c r="A807" s="77" t="s">
        <v>172</v>
      </c>
      <c r="B807" s="85">
        <v>2.4</v>
      </c>
      <c r="C807" s="87" t="s">
        <v>7</v>
      </c>
      <c r="D807" s="103" t="s">
        <v>505</v>
      </c>
      <c r="E807" s="27">
        <v>9.1</v>
      </c>
      <c r="F807" s="83" t="s">
        <v>1718</v>
      </c>
      <c r="G807" s="77" t="s">
        <v>82</v>
      </c>
      <c r="H807" s="78" t="s">
        <v>348</v>
      </c>
      <c r="I807" s="79" t="str">
        <f t="shared" si="85"/>
        <v>Apr</v>
      </c>
      <c r="J807" s="74">
        <f>IF(F807="USD", E807, E807 * IFERROR(VLOOKUP(F807, EXCHANGE_RATE!A:B, 2, FALSE), "Currency not found"))</f>
        <v>9.7370000000000001</v>
      </c>
      <c r="K807" s="74">
        <f t="shared" si="81"/>
        <v>9.74</v>
      </c>
      <c r="L807" s="14">
        <f>IF(C807="MTS", B807, B807 * IFERROR(VLOOKUP(C807, 'QTY_CONVERSIONS '!A:B, 2, FALSE), "Units not found"))</f>
        <v>2.3999999999999998E-3</v>
      </c>
      <c r="M807" s="75">
        <f t="shared" si="80"/>
        <v>23.376000000000001</v>
      </c>
      <c r="N807" t="str">
        <f>IFERROR(VLOOKUP(D807, Product_Category!A:B, 2, FALSE), "Uncategorized")</f>
        <v>CMC</v>
      </c>
      <c r="O807" s="76">
        <f t="shared" si="82"/>
        <v>9.74</v>
      </c>
      <c r="P807" s="76">
        <f t="shared" si="83"/>
        <v>2.3375999999999997E-2</v>
      </c>
      <c r="Q807">
        <f t="shared" si="84"/>
        <v>2023</v>
      </c>
      <c r="R807" t="str">
        <f>IFERROR(VLOOKUP(G807,'Importer Name'!A:B, 2, FALSE), "")</f>
        <v>INT SPECIALTY</v>
      </c>
      <c r="S807" t="str">
        <f>IFERROR(VLOOKUP(H807,'Supplier name '!A:B, 2, FALSE), "")</f>
        <v>CHEMICAL MARKET</v>
      </c>
    </row>
    <row r="808" spans="1:19">
      <c r="A808" s="77" t="s">
        <v>172</v>
      </c>
      <c r="B808" s="85">
        <v>1</v>
      </c>
      <c r="C808" s="87" t="s">
        <v>7</v>
      </c>
      <c r="D808" s="103" t="s">
        <v>501</v>
      </c>
      <c r="E808" s="27">
        <v>5</v>
      </c>
      <c r="F808" s="83" t="s">
        <v>9</v>
      </c>
      <c r="G808" s="77" t="s">
        <v>82</v>
      </c>
      <c r="H808" s="78" t="s">
        <v>348</v>
      </c>
      <c r="I808" s="79" t="str">
        <f t="shared" si="85"/>
        <v>Apr</v>
      </c>
      <c r="J808" s="74">
        <f>IF(F808="USD", E808, E808 * IFERROR(VLOOKUP(F808, EXCHANGE_RATE!A:B, 2, FALSE), "Currency not found"))</f>
        <v>5</v>
      </c>
      <c r="K808" s="74">
        <f t="shared" si="81"/>
        <v>5</v>
      </c>
      <c r="L808" s="14">
        <f>IF(C808="MTS", B808, B808 * IFERROR(VLOOKUP(C808, 'QTY_CONVERSIONS '!A:B, 2, FALSE), "Units not found"))</f>
        <v>1E-3</v>
      </c>
      <c r="M808" s="75">
        <f t="shared" si="80"/>
        <v>5</v>
      </c>
      <c r="N808" t="str">
        <f>IFERROR(VLOOKUP(D808, Product_Category!A:B, 2, FALSE), "Uncategorized")</f>
        <v>CMC</v>
      </c>
      <c r="O808" s="76">
        <f t="shared" si="82"/>
        <v>5</v>
      </c>
      <c r="P808" s="76">
        <f t="shared" si="83"/>
        <v>5.0000000000000001E-3</v>
      </c>
      <c r="Q808">
        <f t="shared" si="84"/>
        <v>2023</v>
      </c>
      <c r="R808" t="str">
        <f>IFERROR(VLOOKUP(G808,'Importer Name'!A:B, 2, FALSE), "")</f>
        <v>INT SPECIALTY</v>
      </c>
      <c r="S808" t="str">
        <f>IFERROR(VLOOKUP(H808,'Supplier name '!A:B, 2, FALSE), "")</f>
        <v>CHEMICAL MARKET</v>
      </c>
    </row>
    <row r="809" spans="1:19">
      <c r="A809" s="77" t="s">
        <v>172</v>
      </c>
      <c r="B809" s="85">
        <v>1</v>
      </c>
      <c r="C809" s="87" t="s">
        <v>7</v>
      </c>
      <c r="D809" s="103" t="s">
        <v>501</v>
      </c>
      <c r="E809" s="27">
        <v>5</v>
      </c>
      <c r="F809" s="83" t="s">
        <v>9</v>
      </c>
      <c r="G809" s="77" t="s">
        <v>82</v>
      </c>
      <c r="H809" s="78" t="s">
        <v>348</v>
      </c>
      <c r="I809" s="79" t="str">
        <f t="shared" si="85"/>
        <v>Apr</v>
      </c>
      <c r="J809" s="74">
        <f>IF(F809="USD", E809, E809 * IFERROR(VLOOKUP(F809, EXCHANGE_RATE!A:B, 2, FALSE), "Currency not found"))</f>
        <v>5</v>
      </c>
      <c r="K809" s="74">
        <f t="shared" si="81"/>
        <v>5</v>
      </c>
      <c r="L809" s="14">
        <f>IF(C809="MTS", B809, B809 * IFERROR(VLOOKUP(C809, 'QTY_CONVERSIONS '!A:B, 2, FALSE), "Units not found"))</f>
        <v>1E-3</v>
      </c>
      <c r="M809" s="75">
        <f t="shared" si="80"/>
        <v>5</v>
      </c>
      <c r="N809" t="str">
        <f>IFERROR(VLOOKUP(D809, Product_Category!A:B, 2, FALSE), "Uncategorized")</f>
        <v>CMC</v>
      </c>
      <c r="O809" s="76">
        <f t="shared" si="82"/>
        <v>5</v>
      </c>
      <c r="P809" s="76">
        <f t="shared" si="83"/>
        <v>5.0000000000000001E-3</v>
      </c>
      <c r="Q809">
        <f t="shared" si="84"/>
        <v>2023</v>
      </c>
      <c r="R809" t="str">
        <f>IFERROR(VLOOKUP(G809,'Importer Name'!A:B, 2, FALSE), "")</f>
        <v>INT SPECIALTY</v>
      </c>
      <c r="S809" t="str">
        <f>IFERROR(VLOOKUP(H809,'Supplier name '!A:B, 2, FALSE), "")</f>
        <v>CHEMICAL MARKET</v>
      </c>
    </row>
    <row r="810" spans="1:19">
      <c r="A810" s="77" t="s">
        <v>172</v>
      </c>
      <c r="B810" s="85">
        <v>1.5</v>
      </c>
      <c r="C810" s="87" t="s">
        <v>7</v>
      </c>
      <c r="D810" s="103" t="s">
        <v>501</v>
      </c>
      <c r="E810" s="27">
        <v>5</v>
      </c>
      <c r="F810" s="83" t="s">
        <v>9</v>
      </c>
      <c r="G810" s="77" t="s">
        <v>82</v>
      </c>
      <c r="H810" s="78" t="s">
        <v>348</v>
      </c>
      <c r="I810" s="79" t="str">
        <f t="shared" si="85"/>
        <v>Apr</v>
      </c>
      <c r="J810" s="74">
        <f>IF(F810="USD", E810, E810 * IFERROR(VLOOKUP(F810, EXCHANGE_RATE!A:B, 2, FALSE), "Currency not found"))</f>
        <v>5</v>
      </c>
      <c r="K810" s="74">
        <f t="shared" si="81"/>
        <v>5</v>
      </c>
      <c r="L810" s="14">
        <f>IF(C810="MTS", B810, B810 * IFERROR(VLOOKUP(C810, 'QTY_CONVERSIONS '!A:B, 2, FALSE), "Units not found"))</f>
        <v>1.5E-3</v>
      </c>
      <c r="M810" s="75">
        <f t="shared" si="80"/>
        <v>7.5</v>
      </c>
      <c r="N810" t="str">
        <f>IFERROR(VLOOKUP(D810, Product_Category!A:B, 2, FALSE), "Uncategorized")</f>
        <v>CMC</v>
      </c>
      <c r="O810" s="76">
        <f t="shared" si="82"/>
        <v>5</v>
      </c>
      <c r="P810" s="76">
        <f t="shared" si="83"/>
        <v>7.4999999999999997E-3</v>
      </c>
      <c r="Q810">
        <f t="shared" si="84"/>
        <v>2023</v>
      </c>
      <c r="R810" t="str">
        <f>IFERROR(VLOOKUP(G810,'Importer Name'!A:B, 2, FALSE), "")</f>
        <v>INT SPECIALTY</v>
      </c>
      <c r="S810" t="str">
        <f>IFERROR(VLOOKUP(H810,'Supplier name '!A:B, 2, FALSE), "")</f>
        <v>CHEMICAL MARKET</v>
      </c>
    </row>
    <row r="811" spans="1:19">
      <c r="A811" s="77" t="s">
        <v>172</v>
      </c>
      <c r="B811" s="85">
        <v>1200</v>
      </c>
      <c r="C811" s="87" t="s">
        <v>7</v>
      </c>
      <c r="D811" s="103" t="s">
        <v>466</v>
      </c>
      <c r="E811" s="27">
        <v>3.4</v>
      </c>
      <c r="F811" s="83" t="s">
        <v>9</v>
      </c>
      <c r="G811" s="77" t="s">
        <v>181</v>
      </c>
      <c r="H811" s="78" t="s">
        <v>59</v>
      </c>
      <c r="I811" s="79" t="str">
        <f t="shared" si="85"/>
        <v>Apr</v>
      </c>
      <c r="J811" s="74">
        <f>IF(F811="USD", E811, E811 * IFERROR(VLOOKUP(F811, EXCHANGE_RATE!A:B, 2, FALSE), "Currency not found"))</f>
        <v>3.4</v>
      </c>
      <c r="K811" s="74">
        <f t="shared" si="81"/>
        <v>3.4</v>
      </c>
      <c r="L811" s="14">
        <f>IF(C811="MTS", B811, B811 * IFERROR(VLOOKUP(C811, 'QTY_CONVERSIONS '!A:B, 2, FALSE), "Units not found"))</f>
        <v>1.2</v>
      </c>
      <c r="M811" s="75">
        <f t="shared" si="80"/>
        <v>4080</v>
      </c>
      <c r="N811" t="str">
        <f>IFERROR(VLOOKUP(D811, Product_Category!A:B, 2, FALSE), "Uncategorized")</f>
        <v>MCC</v>
      </c>
      <c r="O811" s="76">
        <f t="shared" si="82"/>
        <v>3.4</v>
      </c>
      <c r="P811" s="76">
        <f t="shared" si="83"/>
        <v>4.08</v>
      </c>
      <c r="Q811">
        <f t="shared" si="84"/>
        <v>2023</v>
      </c>
      <c r="R811" t="str">
        <f>IFERROR(VLOOKUP(G811,'Importer Name'!A:B, 2, FALSE), "")</f>
        <v>PAR FORMULATIONS</v>
      </c>
      <c r="S811" t="str">
        <f>IFERROR(VLOOKUP(H811,'Supplier name '!A:B, 2, FALSE), "")</f>
        <v>JRS PHARMA</v>
      </c>
    </row>
    <row r="812" spans="1:19">
      <c r="A812" s="77" t="s">
        <v>172</v>
      </c>
      <c r="B812" s="85">
        <v>2400</v>
      </c>
      <c r="C812" s="87" t="s">
        <v>7</v>
      </c>
      <c r="D812" s="103" t="s">
        <v>467</v>
      </c>
      <c r="E812" s="27">
        <v>3.3</v>
      </c>
      <c r="F812" s="83" t="s">
        <v>9</v>
      </c>
      <c r="G812" s="77" t="s">
        <v>181</v>
      </c>
      <c r="H812" s="78" t="s">
        <v>59</v>
      </c>
      <c r="I812" s="79" t="str">
        <f t="shared" si="85"/>
        <v>Apr</v>
      </c>
      <c r="J812" s="74">
        <f>IF(F812="USD", E812, E812 * IFERROR(VLOOKUP(F812, EXCHANGE_RATE!A:B, 2, FALSE), "Currency not found"))</f>
        <v>3.3</v>
      </c>
      <c r="K812" s="74">
        <f t="shared" si="81"/>
        <v>3.3</v>
      </c>
      <c r="L812" s="14">
        <f>IF(C812="MTS", B812, B812 * IFERROR(VLOOKUP(C812, 'QTY_CONVERSIONS '!A:B, 2, FALSE), "Units not found"))</f>
        <v>2.4</v>
      </c>
      <c r="M812" s="75">
        <f t="shared" si="80"/>
        <v>7920</v>
      </c>
      <c r="N812" t="str">
        <f>IFERROR(VLOOKUP(D812, Product_Category!A:B, 2, FALSE), "Uncategorized")</f>
        <v>MCC</v>
      </c>
      <c r="O812" s="76">
        <f t="shared" si="82"/>
        <v>3.3</v>
      </c>
      <c r="P812" s="76">
        <f t="shared" si="83"/>
        <v>7.919999999999999</v>
      </c>
      <c r="Q812">
        <f t="shared" si="84"/>
        <v>2023</v>
      </c>
      <c r="R812" t="str">
        <f>IFERROR(VLOOKUP(G812,'Importer Name'!A:B, 2, FALSE), "")</f>
        <v>PAR FORMULATIONS</v>
      </c>
      <c r="S812" t="str">
        <f>IFERROR(VLOOKUP(H812,'Supplier name '!A:B, 2, FALSE), "")</f>
        <v>JRS PHARMA</v>
      </c>
    </row>
    <row r="813" spans="1:19">
      <c r="A813" s="77" t="s">
        <v>172</v>
      </c>
      <c r="B813" s="85">
        <v>12800</v>
      </c>
      <c r="C813" s="87" t="s">
        <v>7</v>
      </c>
      <c r="D813" s="103" t="s">
        <v>466</v>
      </c>
      <c r="E813" s="27">
        <v>3.3</v>
      </c>
      <c r="F813" s="83" t="s">
        <v>9</v>
      </c>
      <c r="G813" s="77" t="s">
        <v>208</v>
      </c>
      <c r="H813" s="78" t="s">
        <v>59</v>
      </c>
      <c r="I813" s="79" t="str">
        <f t="shared" si="85"/>
        <v>Apr</v>
      </c>
      <c r="J813" s="74">
        <f>IF(F813="USD", E813, E813 * IFERROR(VLOOKUP(F813, EXCHANGE_RATE!A:B, 2, FALSE), "Currency not found"))</f>
        <v>3.3</v>
      </c>
      <c r="K813" s="74">
        <f t="shared" si="81"/>
        <v>3.3</v>
      </c>
      <c r="L813" s="14">
        <f>IF(C813="MTS", B813, B813 * IFERROR(VLOOKUP(C813, 'QTY_CONVERSIONS '!A:B, 2, FALSE), "Units not found"))</f>
        <v>12.8</v>
      </c>
      <c r="M813" s="75">
        <f t="shared" si="80"/>
        <v>42240</v>
      </c>
      <c r="N813" t="str">
        <f>IFERROR(VLOOKUP(D813, Product_Category!A:B, 2, FALSE), "Uncategorized")</f>
        <v>MCC</v>
      </c>
      <c r="O813" s="76">
        <f t="shared" si="82"/>
        <v>3.3</v>
      </c>
      <c r="P813" s="76">
        <f t="shared" si="83"/>
        <v>42.24</v>
      </c>
      <c r="Q813">
        <f t="shared" si="84"/>
        <v>2023</v>
      </c>
      <c r="R813" t="str">
        <f>IFERROR(VLOOKUP(G813,'Importer Name'!A:B, 2, FALSE), "")</f>
        <v>RETTENMAIER</v>
      </c>
      <c r="S813" t="str">
        <f>IFERROR(VLOOKUP(H813,'Supplier name '!A:B, 2, FALSE), "")</f>
        <v>JRS PHARMA</v>
      </c>
    </row>
    <row r="814" spans="1:19">
      <c r="A814" s="72" t="s">
        <v>172</v>
      </c>
      <c r="B814" s="86">
        <v>11600</v>
      </c>
      <c r="C814" s="87" t="s">
        <v>7</v>
      </c>
      <c r="D814" s="107" t="s">
        <v>467</v>
      </c>
      <c r="E814" s="28">
        <v>3.3</v>
      </c>
      <c r="F814" s="83" t="s">
        <v>9</v>
      </c>
      <c r="G814" s="72" t="s">
        <v>208</v>
      </c>
      <c r="H814" s="80" t="s">
        <v>59</v>
      </c>
      <c r="I814" s="79" t="str">
        <f t="shared" si="85"/>
        <v>Apr</v>
      </c>
      <c r="J814" s="74">
        <f>IF(F814="USD", E814, E814 * IFERROR(VLOOKUP(F814, EXCHANGE_RATE!A:B, 2, FALSE), "Currency not found"))</f>
        <v>3.3</v>
      </c>
      <c r="K814" s="74">
        <f t="shared" si="81"/>
        <v>3.3</v>
      </c>
      <c r="L814" s="14">
        <f>IF(C814="MTS", B814, B814 * IFERROR(VLOOKUP(C814, 'QTY_CONVERSIONS '!A:B, 2, FALSE), "Units not found"))</f>
        <v>11.6</v>
      </c>
      <c r="M814" s="75">
        <f t="shared" si="80"/>
        <v>38280</v>
      </c>
      <c r="N814" t="str">
        <f>IFERROR(VLOOKUP(D814, Product_Category!A:B, 2, FALSE), "Uncategorized")</f>
        <v>MCC</v>
      </c>
      <c r="O814" s="76">
        <f t="shared" si="82"/>
        <v>3.3</v>
      </c>
      <c r="P814" s="76">
        <f t="shared" si="83"/>
        <v>38.279999999999994</v>
      </c>
      <c r="Q814">
        <f t="shared" si="84"/>
        <v>2023</v>
      </c>
      <c r="R814" t="str">
        <f>IFERROR(VLOOKUP(G814,'Importer Name'!A:B, 2, FALSE), "")</f>
        <v>RETTENMAIER</v>
      </c>
      <c r="S814" t="str">
        <f>IFERROR(VLOOKUP(H814,'Supplier name '!A:B, 2, FALSE), "")</f>
        <v>JRS PHARMA</v>
      </c>
    </row>
    <row r="815" spans="1:19">
      <c r="A815" s="77" t="s">
        <v>183</v>
      </c>
      <c r="B815" s="87">
        <v>20000</v>
      </c>
      <c r="C815" s="87" t="s">
        <v>7</v>
      </c>
      <c r="D815" s="103" t="s">
        <v>1641</v>
      </c>
      <c r="E815" s="157">
        <v>3.4</v>
      </c>
      <c r="F815" s="87" t="s">
        <v>1718</v>
      </c>
      <c r="G815" s="77" t="s">
        <v>185</v>
      </c>
      <c r="H815" s="78" t="s">
        <v>15</v>
      </c>
      <c r="I815" s="79" t="s">
        <v>2564</v>
      </c>
      <c r="J815" s="74">
        <f>IF(F815="USD", E815, E815 * IFERROR(VLOOKUP(F815, EXCHANGE_RATE!A:B, 2, FALSE), "Currency not found"))</f>
        <v>3.6379999999999999</v>
      </c>
      <c r="K815" s="74">
        <f t="shared" si="81"/>
        <v>3.6399999999999997</v>
      </c>
      <c r="L815" s="14">
        <f>IF(C815="MTS", B815, B815 * IFERROR(VLOOKUP(C815, 'QTY_CONVERSIONS '!A:B, 2, FALSE), "Units not found"))</f>
        <v>20</v>
      </c>
      <c r="M815" s="75">
        <f t="shared" si="80"/>
        <v>72800</v>
      </c>
      <c r="N815" t="str">
        <f>IFERROR(VLOOKUP(D815, Product_Category!A:B, 2, FALSE), "Uncategorized")</f>
        <v>MCC</v>
      </c>
      <c r="O815" s="76">
        <f t="shared" si="82"/>
        <v>3.6399999999999997</v>
      </c>
      <c r="P815" s="76">
        <f t="shared" si="83"/>
        <v>72.8</v>
      </c>
      <c r="Q815">
        <f t="shared" si="84"/>
        <v>2023</v>
      </c>
      <c r="R815" t="str">
        <f>IFERROR(VLOOKUP(G815,'Importer Name'!A:B, 2, FALSE), "")</f>
        <v>AZELIS INDIA</v>
      </c>
      <c r="S815" t="str">
        <f>IFERROR(VLOOKUP(H815,'Supplier name '!A:B, 2, FALSE), "")</f>
        <v>ITACEL FARMO</v>
      </c>
    </row>
    <row r="816" spans="1:19">
      <c r="A816" s="77" t="s">
        <v>183</v>
      </c>
      <c r="B816" s="87">
        <v>15000</v>
      </c>
      <c r="C816" s="87" t="s">
        <v>7</v>
      </c>
      <c r="D816" s="103" t="s">
        <v>1641</v>
      </c>
      <c r="E816" s="157">
        <v>2.6</v>
      </c>
      <c r="F816" s="87" t="s">
        <v>1718</v>
      </c>
      <c r="G816" s="77" t="s">
        <v>185</v>
      </c>
      <c r="H816" s="78" t="s">
        <v>15</v>
      </c>
      <c r="I816" s="89" t="str">
        <f>I815</f>
        <v>May</v>
      </c>
      <c r="J816" s="74">
        <f>IF(F816="USD", E816, E816 * IFERROR(VLOOKUP(F816, EXCHANGE_RATE!A:B, 2, FALSE), "Currency not found"))</f>
        <v>2.7820000000000005</v>
      </c>
      <c r="K816" s="74">
        <f t="shared" si="81"/>
        <v>2.7899999999999996</v>
      </c>
      <c r="L816" s="14">
        <f>IF(C816="MTS", B816, B816 * IFERROR(VLOOKUP(C816, 'QTY_CONVERSIONS '!A:B, 2, FALSE), "Units not found"))</f>
        <v>15</v>
      </c>
      <c r="M816" s="75">
        <f t="shared" si="80"/>
        <v>41849.999999999993</v>
      </c>
      <c r="N816" t="str">
        <f>IFERROR(VLOOKUP(D816, Product_Category!A:B, 2, FALSE), "Uncategorized")</f>
        <v>MCC</v>
      </c>
      <c r="O816" s="76">
        <f t="shared" si="82"/>
        <v>2.7899999999999996</v>
      </c>
      <c r="P816" s="76">
        <f t="shared" si="83"/>
        <v>41.849999999999994</v>
      </c>
      <c r="Q816">
        <f t="shared" si="84"/>
        <v>2023</v>
      </c>
      <c r="R816" t="str">
        <f>IFERROR(VLOOKUP(G816,'Importer Name'!A:B, 2, FALSE), "")</f>
        <v>AZELIS INDIA</v>
      </c>
      <c r="S816" t="str">
        <f>IFERROR(VLOOKUP(H816,'Supplier name '!A:B, 2, FALSE), "")</f>
        <v>ITACEL FARMO</v>
      </c>
    </row>
    <row r="817" spans="1:19">
      <c r="A817" s="77" t="s">
        <v>183</v>
      </c>
      <c r="B817" s="87">
        <v>20000</v>
      </c>
      <c r="C817" s="87" t="s">
        <v>7</v>
      </c>
      <c r="D817" s="103" t="s">
        <v>1641</v>
      </c>
      <c r="E817" s="157">
        <v>3.4</v>
      </c>
      <c r="F817" s="87" t="s">
        <v>1718</v>
      </c>
      <c r="G817" s="77" t="s">
        <v>185</v>
      </c>
      <c r="H817" s="78" t="s">
        <v>15</v>
      </c>
      <c r="I817" s="89" t="str">
        <f t="shared" ref="I817:I880" si="86">I816</f>
        <v>May</v>
      </c>
      <c r="J817" s="74">
        <f>IF(F817="USD", E817, E817 * IFERROR(VLOOKUP(F817, EXCHANGE_RATE!A:B, 2, FALSE), "Currency not found"))</f>
        <v>3.6379999999999999</v>
      </c>
      <c r="K817" s="74">
        <f t="shared" si="81"/>
        <v>3.6399999999999997</v>
      </c>
      <c r="L817" s="14">
        <f>IF(C817="MTS", B817, B817 * IFERROR(VLOOKUP(C817, 'QTY_CONVERSIONS '!A:B, 2, FALSE), "Units not found"))</f>
        <v>20</v>
      </c>
      <c r="M817" s="75">
        <f t="shared" si="80"/>
        <v>72800</v>
      </c>
      <c r="N817" t="str">
        <f>IFERROR(VLOOKUP(D817, Product_Category!A:B, 2, FALSE), "Uncategorized")</f>
        <v>MCC</v>
      </c>
      <c r="O817" s="76">
        <f t="shared" si="82"/>
        <v>3.6399999999999997</v>
      </c>
      <c r="P817" s="76">
        <f t="shared" si="83"/>
        <v>72.8</v>
      </c>
      <c r="Q817">
        <f t="shared" si="84"/>
        <v>2023</v>
      </c>
      <c r="R817" t="str">
        <f>IFERROR(VLOOKUP(G817,'Importer Name'!A:B, 2, FALSE), "")</f>
        <v>AZELIS INDIA</v>
      </c>
      <c r="S817" t="str">
        <f>IFERROR(VLOOKUP(H817,'Supplier name '!A:B, 2, FALSE), "")</f>
        <v>ITACEL FARMO</v>
      </c>
    </row>
    <row r="818" spans="1:19">
      <c r="A818" s="77" t="s">
        <v>183</v>
      </c>
      <c r="B818" s="87">
        <v>15000</v>
      </c>
      <c r="C818" s="87" t="s">
        <v>7</v>
      </c>
      <c r="D818" s="103" t="s">
        <v>1641</v>
      </c>
      <c r="E818" s="157">
        <v>3.4</v>
      </c>
      <c r="F818" s="87" t="s">
        <v>1718</v>
      </c>
      <c r="G818" s="77" t="s">
        <v>185</v>
      </c>
      <c r="H818" s="78" t="s">
        <v>15</v>
      </c>
      <c r="I818" s="89" t="str">
        <f t="shared" si="86"/>
        <v>May</v>
      </c>
      <c r="J818" s="74">
        <f>IF(F818="USD", E818, E818 * IFERROR(VLOOKUP(F818, EXCHANGE_RATE!A:B, 2, FALSE), "Currency not found"))</f>
        <v>3.6379999999999999</v>
      </c>
      <c r="K818" s="74">
        <f t="shared" si="81"/>
        <v>3.6399999999999997</v>
      </c>
      <c r="L818" s="14">
        <f>IF(C818="MTS", B818, B818 * IFERROR(VLOOKUP(C818, 'QTY_CONVERSIONS '!A:B, 2, FALSE), "Units not found"))</f>
        <v>15</v>
      </c>
      <c r="M818" s="75">
        <f t="shared" si="80"/>
        <v>54599.999999999993</v>
      </c>
      <c r="N818" t="str">
        <f>IFERROR(VLOOKUP(D818, Product_Category!A:B, 2, FALSE), "Uncategorized")</f>
        <v>MCC</v>
      </c>
      <c r="O818" s="76">
        <f t="shared" si="82"/>
        <v>3.6399999999999997</v>
      </c>
      <c r="P818" s="76">
        <f t="shared" si="83"/>
        <v>54.599999999999994</v>
      </c>
      <c r="Q818">
        <f t="shared" si="84"/>
        <v>2023</v>
      </c>
      <c r="R818" t="str">
        <f>IFERROR(VLOOKUP(G818,'Importer Name'!A:B, 2, FALSE), "")</f>
        <v>AZELIS INDIA</v>
      </c>
      <c r="S818" t="str">
        <f>IFERROR(VLOOKUP(H818,'Supplier name '!A:B, 2, FALSE), "")</f>
        <v>ITACEL FARMO</v>
      </c>
    </row>
    <row r="819" spans="1:19">
      <c r="A819" s="77" t="s">
        <v>183</v>
      </c>
      <c r="B819" s="87">
        <v>20000</v>
      </c>
      <c r="C819" s="87" t="s">
        <v>7</v>
      </c>
      <c r="D819" s="103" t="s">
        <v>1641</v>
      </c>
      <c r="E819" s="157">
        <v>3.4</v>
      </c>
      <c r="F819" s="87" t="s">
        <v>1718</v>
      </c>
      <c r="G819" s="77" t="s">
        <v>185</v>
      </c>
      <c r="H819" s="78" t="s">
        <v>15</v>
      </c>
      <c r="I819" s="89" t="str">
        <f t="shared" si="86"/>
        <v>May</v>
      </c>
      <c r="J819" s="74">
        <f>IF(F819="USD", E819, E819 * IFERROR(VLOOKUP(F819, EXCHANGE_RATE!A:B, 2, FALSE), "Currency not found"))</f>
        <v>3.6379999999999999</v>
      </c>
      <c r="K819" s="74">
        <f t="shared" si="81"/>
        <v>3.6399999999999997</v>
      </c>
      <c r="L819" s="14">
        <f>IF(C819="MTS", B819, B819 * IFERROR(VLOOKUP(C819, 'QTY_CONVERSIONS '!A:B, 2, FALSE), "Units not found"))</f>
        <v>20</v>
      </c>
      <c r="M819" s="75">
        <f t="shared" si="80"/>
        <v>72800</v>
      </c>
      <c r="N819" t="str">
        <f>IFERROR(VLOOKUP(D819, Product_Category!A:B, 2, FALSE), "Uncategorized")</f>
        <v>MCC</v>
      </c>
      <c r="O819" s="76">
        <f t="shared" si="82"/>
        <v>3.6399999999999997</v>
      </c>
      <c r="P819" s="76">
        <f t="shared" si="83"/>
        <v>72.8</v>
      </c>
      <c r="Q819">
        <f t="shared" si="84"/>
        <v>2023</v>
      </c>
      <c r="R819" t="str">
        <f>IFERROR(VLOOKUP(G819,'Importer Name'!A:B, 2, FALSE), "")</f>
        <v>AZELIS INDIA</v>
      </c>
      <c r="S819" t="str">
        <f>IFERROR(VLOOKUP(H819,'Supplier name '!A:B, 2, FALSE), "")</f>
        <v>ITACEL FARMO</v>
      </c>
    </row>
    <row r="820" spans="1:19">
      <c r="A820" s="77" t="s">
        <v>183</v>
      </c>
      <c r="B820" s="87">
        <v>17500</v>
      </c>
      <c r="C820" s="87" t="s">
        <v>7</v>
      </c>
      <c r="D820" s="103" t="s">
        <v>1641</v>
      </c>
      <c r="E820" s="157">
        <v>3.4</v>
      </c>
      <c r="F820" s="87" t="s">
        <v>1718</v>
      </c>
      <c r="G820" s="77" t="s">
        <v>185</v>
      </c>
      <c r="H820" s="78" t="s">
        <v>15</v>
      </c>
      <c r="I820" s="89" t="str">
        <f t="shared" si="86"/>
        <v>May</v>
      </c>
      <c r="J820" s="74">
        <f>IF(F820="USD", E820, E820 * IFERROR(VLOOKUP(F820, EXCHANGE_RATE!A:B, 2, FALSE), "Currency not found"))</f>
        <v>3.6379999999999999</v>
      </c>
      <c r="K820" s="74">
        <f t="shared" si="81"/>
        <v>3.6399999999999997</v>
      </c>
      <c r="L820" s="14">
        <f>IF(C820="MTS", B820, B820 * IFERROR(VLOOKUP(C820, 'QTY_CONVERSIONS '!A:B, 2, FALSE), "Units not found"))</f>
        <v>17.5</v>
      </c>
      <c r="M820" s="75">
        <f t="shared" si="80"/>
        <v>63699.999999999993</v>
      </c>
      <c r="N820" t="str">
        <f>IFERROR(VLOOKUP(D820, Product_Category!A:B, 2, FALSE), "Uncategorized")</f>
        <v>MCC</v>
      </c>
      <c r="O820" s="76">
        <f t="shared" si="82"/>
        <v>3.6399999999999997</v>
      </c>
      <c r="P820" s="76">
        <f t="shared" si="83"/>
        <v>63.699999999999996</v>
      </c>
      <c r="Q820">
        <f t="shared" si="84"/>
        <v>2023</v>
      </c>
      <c r="R820" t="str">
        <f>IFERROR(VLOOKUP(G820,'Importer Name'!A:B, 2, FALSE), "")</f>
        <v>AZELIS INDIA</v>
      </c>
      <c r="S820" t="str">
        <f>IFERROR(VLOOKUP(H820,'Supplier name '!A:B, 2, FALSE), "")</f>
        <v>ITACEL FARMO</v>
      </c>
    </row>
    <row r="821" spans="1:19">
      <c r="A821" s="77" t="s">
        <v>183</v>
      </c>
      <c r="B821" s="87">
        <v>10000</v>
      </c>
      <c r="C821" s="87" t="s">
        <v>7</v>
      </c>
      <c r="D821" s="103" t="s">
        <v>1642</v>
      </c>
      <c r="E821" s="157">
        <v>2.6</v>
      </c>
      <c r="F821" s="87" t="s">
        <v>1718</v>
      </c>
      <c r="G821" s="77" t="s">
        <v>185</v>
      </c>
      <c r="H821" s="78" t="s">
        <v>15</v>
      </c>
      <c r="I821" s="89" t="str">
        <f t="shared" si="86"/>
        <v>May</v>
      </c>
      <c r="J821" s="74">
        <f>IF(F821="USD", E821, E821 * IFERROR(VLOOKUP(F821, EXCHANGE_RATE!A:B, 2, FALSE), "Currency not found"))</f>
        <v>2.7820000000000005</v>
      </c>
      <c r="K821" s="74">
        <f t="shared" si="81"/>
        <v>2.7899999999999996</v>
      </c>
      <c r="L821" s="14">
        <f>IF(C821="MTS", B821, B821 * IFERROR(VLOOKUP(C821, 'QTY_CONVERSIONS '!A:B, 2, FALSE), "Units not found"))</f>
        <v>10</v>
      </c>
      <c r="M821" s="75">
        <f t="shared" si="80"/>
        <v>27899.999999999996</v>
      </c>
      <c r="N821" t="str">
        <f>IFERROR(VLOOKUP(D821, Product_Category!A:B, 2, FALSE), "Uncategorized")</f>
        <v>MCC</v>
      </c>
      <c r="O821" s="76">
        <f t="shared" si="82"/>
        <v>2.7899999999999996</v>
      </c>
      <c r="P821" s="76">
        <f t="shared" si="83"/>
        <v>27.899999999999995</v>
      </c>
      <c r="Q821">
        <f t="shared" si="84"/>
        <v>2023</v>
      </c>
      <c r="R821" t="str">
        <f>IFERROR(VLOOKUP(G821,'Importer Name'!A:B, 2, FALSE), "")</f>
        <v>AZELIS INDIA</v>
      </c>
      <c r="S821" t="str">
        <f>IFERROR(VLOOKUP(H821,'Supplier name '!A:B, 2, FALSE), "")</f>
        <v>ITACEL FARMO</v>
      </c>
    </row>
    <row r="822" spans="1:19">
      <c r="A822" s="77" t="s">
        <v>183</v>
      </c>
      <c r="B822" s="87">
        <v>2000</v>
      </c>
      <c r="C822" s="87" t="s">
        <v>7</v>
      </c>
      <c r="D822" s="103" t="s">
        <v>1643</v>
      </c>
      <c r="E822" s="157">
        <v>6.6</v>
      </c>
      <c r="F822" s="87" t="s">
        <v>1718</v>
      </c>
      <c r="G822" s="77" t="s">
        <v>185</v>
      </c>
      <c r="H822" s="78" t="s">
        <v>15</v>
      </c>
      <c r="I822" s="89" t="str">
        <f t="shared" si="86"/>
        <v>May</v>
      </c>
      <c r="J822" s="74">
        <f>IF(F822="USD", E822, E822 * IFERROR(VLOOKUP(F822, EXCHANGE_RATE!A:B, 2, FALSE), "Currency not found"))</f>
        <v>7.0620000000000003</v>
      </c>
      <c r="K822" s="74">
        <f t="shared" si="81"/>
        <v>7.0699999999999994</v>
      </c>
      <c r="L822" s="14">
        <f>IF(C822="MTS", B822, B822 * IFERROR(VLOOKUP(C822, 'QTY_CONVERSIONS '!A:B, 2, FALSE), "Units not found"))</f>
        <v>2</v>
      </c>
      <c r="M822" s="75">
        <f t="shared" si="80"/>
        <v>14139.999999999998</v>
      </c>
      <c r="N822" t="str">
        <f>IFERROR(VLOOKUP(D822, Product_Category!A:B, 2, FALSE), "Uncategorized")</f>
        <v>MCC</v>
      </c>
      <c r="O822" s="76">
        <f t="shared" si="82"/>
        <v>7.0699999999999994</v>
      </c>
      <c r="P822" s="76">
        <f t="shared" si="83"/>
        <v>14.139999999999999</v>
      </c>
      <c r="Q822">
        <f t="shared" si="84"/>
        <v>2023</v>
      </c>
      <c r="R822" t="str">
        <f>IFERROR(VLOOKUP(G822,'Importer Name'!A:B, 2, FALSE), "")</f>
        <v>AZELIS INDIA</v>
      </c>
      <c r="S822" t="str">
        <f>IFERROR(VLOOKUP(H822,'Supplier name '!A:B, 2, FALSE), "")</f>
        <v>ITACEL FARMO</v>
      </c>
    </row>
    <row r="823" spans="1:19">
      <c r="A823" s="77" t="s">
        <v>183</v>
      </c>
      <c r="B823" s="87">
        <v>3000</v>
      </c>
      <c r="C823" s="87" t="s">
        <v>7</v>
      </c>
      <c r="D823" s="103" t="s">
        <v>1644</v>
      </c>
      <c r="E823" s="157">
        <v>9</v>
      </c>
      <c r="F823" s="87" t="s">
        <v>1718</v>
      </c>
      <c r="G823" s="77" t="s">
        <v>185</v>
      </c>
      <c r="H823" s="78" t="s">
        <v>15</v>
      </c>
      <c r="I823" s="89" t="str">
        <f t="shared" si="86"/>
        <v>May</v>
      </c>
      <c r="J823" s="74">
        <f>IF(F823="USD", E823, E823 * IFERROR(VLOOKUP(F823, EXCHANGE_RATE!A:B, 2, FALSE), "Currency not found"))</f>
        <v>9.6300000000000008</v>
      </c>
      <c r="K823" s="74">
        <f t="shared" si="81"/>
        <v>9.6300000000000008</v>
      </c>
      <c r="L823" s="14">
        <f>IF(C823="MTS", B823, B823 * IFERROR(VLOOKUP(C823, 'QTY_CONVERSIONS '!A:B, 2, FALSE), "Units not found"))</f>
        <v>3</v>
      </c>
      <c r="M823" s="75">
        <f t="shared" si="80"/>
        <v>28890.000000000004</v>
      </c>
      <c r="N823" t="str">
        <f>IFERROR(VLOOKUP(D823, Product_Category!A:B, 2, FALSE), "Uncategorized")</f>
        <v>CROSCARMELLOSE SODIUM</v>
      </c>
      <c r="O823" s="76">
        <f t="shared" si="82"/>
        <v>9.6300000000000008</v>
      </c>
      <c r="P823" s="76">
        <f t="shared" si="83"/>
        <v>28.89</v>
      </c>
      <c r="Q823">
        <f t="shared" si="84"/>
        <v>2023</v>
      </c>
      <c r="R823" t="str">
        <f>IFERROR(VLOOKUP(G823,'Importer Name'!A:B, 2, FALSE), "")</f>
        <v>AZELIS INDIA</v>
      </c>
      <c r="S823" t="str">
        <f>IFERROR(VLOOKUP(H823,'Supplier name '!A:B, 2, FALSE), "")</f>
        <v>ITACEL FARMO</v>
      </c>
    </row>
    <row r="824" spans="1:19">
      <c r="A824" s="77" t="s">
        <v>183</v>
      </c>
      <c r="B824" s="87">
        <v>75</v>
      </c>
      <c r="C824" s="87" t="s">
        <v>7</v>
      </c>
      <c r="D824" s="103" t="s">
        <v>1645</v>
      </c>
      <c r="E824" s="157">
        <v>6.83</v>
      </c>
      <c r="F824" s="87" t="s">
        <v>1718</v>
      </c>
      <c r="G824" s="77" t="s">
        <v>185</v>
      </c>
      <c r="H824" s="78" t="s">
        <v>15</v>
      </c>
      <c r="I824" s="89" t="str">
        <f t="shared" si="86"/>
        <v>May</v>
      </c>
      <c r="J824" s="74">
        <f>IF(F824="USD", E824, E824 * IFERROR(VLOOKUP(F824, EXCHANGE_RATE!A:B, 2, FALSE), "Currency not found"))</f>
        <v>7.3081000000000005</v>
      </c>
      <c r="K824" s="74">
        <f t="shared" si="81"/>
        <v>7.31</v>
      </c>
      <c r="L824" s="14">
        <f>IF(C824="MTS", B824, B824 * IFERROR(VLOOKUP(C824, 'QTY_CONVERSIONS '!A:B, 2, FALSE), "Units not found"))</f>
        <v>7.4999999999999997E-2</v>
      </c>
      <c r="M824" s="75">
        <f t="shared" si="80"/>
        <v>548.25</v>
      </c>
      <c r="N824" t="str">
        <f>IFERROR(VLOOKUP(D824, Product_Category!A:B, 2, FALSE), "Uncategorized")</f>
        <v>CROSCARMELLOSE SODIUM</v>
      </c>
      <c r="O824" s="76">
        <f t="shared" si="82"/>
        <v>7.31</v>
      </c>
      <c r="P824" s="76">
        <f t="shared" si="83"/>
        <v>0.5482499999999999</v>
      </c>
      <c r="Q824">
        <f t="shared" si="84"/>
        <v>2023</v>
      </c>
      <c r="R824" t="str">
        <f>IFERROR(VLOOKUP(G824,'Importer Name'!A:B, 2, FALSE), "")</f>
        <v>AZELIS INDIA</v>
      </c>
      <c r="S824" t="str">
        <f>IFERROR(VLOOKUP(H824,'Supplier name '!A:B, 2, FALSE), "")</f>
        <v>ITACEL FARMO</v>
      </c>
    </row>
    <row r="825" spans="1:19">
      <c r="A825" s="72" t="s">
        <v>183</v>
      </c>
      <c r="B825" s="88">
        <v>75</v>
      </c>
      <c r="C825" s="88" t="s">
        <v>7</v>
      </c>
      <c r="D825" s="107" t="s">
        <v>1645</v>
      </c>
      <c r="E825" s="158">
        <v>7.17</v>
      </c>
      <c r="F825" s="88" t="s">
        <v>1718</v>
      </c>
      <c r="G825" s="72" t="s">
        <v>185</v>
      </c>
      <c r="H825" s="80" t="s">
        <v>15</v>
      </c>
      <c r="I825" s="89" t="str">
        <f t="shared" si="86"/>
        <v>May</v>
      </c>
      <c r="J825" s="74">
        <f>IF(F825="USD", E825, E825 * IFERROR(VLOOKUP(F825, EXCHANGE_RATE!A:B, 2, FALSE), "Currency not found"))</f>
        <v>7.6718999999999999</v>
      </c>
      <c r="K825" s="74">
        <f t="shared" si="81"/>
        <v>7.68</v>
      </c>
      <c r="L825" s="14">
        <f>IF(C825="MTS", B825, B825 * IFERROR(VLOOKUP(C825, 'QTY_CONVERSIONS '!A:B, 2, FALSE), "Units not found"))</f>
        <v>7.4999999999999997E-2</v>
      </c>
      <c r="M825" s="75">
        <f t="shared" si="80"/>
        <v>576</v>
      </c>
      <c r="N825" t="str">
        <f>IFERROR(VLOOKUP(D825, Product_Category!A:B, 2, FALSE), "Uncategorized")</f>
        <v>CROSCARMELLOSE SODIUM</v>
      </c>
      <c r="O825" s="76">
        <f t="shared" si="82"/>
        <v>7.68</v>
      </c>
      <c r="P825" s="76">
        <f t="shared" si="83"/>
        <v>0.57599999999999996</v>
      </c>
      <c r="Q825">
        <f t="shared" si="84"/>
        <v>2023</v>
      </c>
      <c r="R825" t="str">
        <f>IFERROR(VLOOKUP(G825,'Importer Name'!A:B, 2, FALSE), "")</f>
        <v>AZELIS INDIA</v>
      </c>
      <c r="S825" t="str">
        <f>IFERROR(VLOOKUP(H825,'Supplier name '!A:B, 2, FALSE), "")</f>
        <v>ITACEL FARMO</v>
      </c>
    </row>
    <row r="826" spans="1:19">
      <c r="A826" s="77" t="s">
        <v>193</v>
      </c>
      <c r="B826" s="87">
        <v>15000</v>
      </c>
      <c r="C826" s="87" t="s">
        <v>7</v>
      </c>
      <c r="D826" s="103" t="s">
        <v>19</v>
      </c>
      <c r="E826" s="157">
        <v>3.34</v>
      </c>
      <c r="F826" s="87" t="s">
        <v>9</v>
      </c>
      <c r="G826" s="77" t="s">
        <v>1719</v>
      </c>
      <c r="H826" s="78" t="s">
        <v>21</v>
      </c>
      <c r="I826" s="89" t="str">
        <f t="shared" si="86"/>
        <v>May</v>
      </c>
      <c r="J826" s="74">
        <f>IF(F826="USD", E826, E826 * IFERROR(VLOOKUP(F826, EXCHANGE_RATE!A:B, 2, FALSE), "Currency not found"))</f>
        <v>3.34</v>
      </c>
      <c r="K826" s="74">
        <f t="shared" si="81"/>
        <v>3.34</v>
      </c>
      <c r="L826" s="14">
        <f>IF(C826="MTS", B826, B826 * IFERROR(VLOOKUP(C826, 'QTY_CONVERSIONS '!A:B, 2, FALSE), "Units not found"))</f>
        <v>15</v>
      </c>
      <c r="M826" s="75">
        <f t="shared" si="80"/>
        <v>50100</v>
      </c>
      <c r="N826" t="str">
        <f>IFERROR(VLOOKUP(D826, Product_Category!A:B, 2, FALSE), "Uncategorized")</f>
        <v>CMC</v>
      </c>
      <c r="O826" s="76">
        <f t="shared" si="82"/>
        <v>3.34</v>
      </c>
      <c r="P826" s="76">
        <f t="shared" si="83"/>
        <v>50.099999999999994</v>
      </c>
      <c r="Q826">
        <f t="shared" si="84"/>
        <v>2023</v>
      </c>
      <c r="R826" t="str">
        <f>IFERROR(VLOOKUP(G826,'Importer Name'!A:B, 2, FALSE), "")</f>
        <v>ALGOL CHEMI</v>
      </c>
      <c r="S826" t="str">
        <f>IFERROR(VLOOKUP(H826,'Supplier name '!A:B, 2, FALSE), "")</f>
        <v>ANQIU EAGLE</v>
      </c>
    </row>
    <row r="827" spans="1:19">
      <c r="A827" s="77" t="s">
        <v>193</v>
      </c>
      <c r="B827" s="87">
        <v>18000</v>
      </c>
      <c r="C827" s="87" t="s">
        <v>7</v>
      </c>
      <c r="D827" s="103" t="s">
        <v>19</v>
      </c>
      <c r="E827" s="157">
        <v>3.5</v>
      </c>
      <c r="F827" s="87" t="s">
        <v>9</v>
      </c>
      <c r="G827" s="77" t="s">
        <v>22</v>
      </c>
      <c r="H827" s="78" t="s">
        <v>21</v>
      </c>
      <c r="I827" s="89" t="str">
        <f t="shared" si="86"/>
        <v>May</v>
      </c>
      <c r="J827" s="74">
        <f>IF(F827="USD", E827, E827 * IFERROR(VLOOKUP(F827, EXCHANGE_RATE!A:B, 2, FALSE), "Currency not found"))</f>
        <v>3.5</v>
      </c>
      <c r="K827" s="74">
        <f t="shared" si="81"/>
        <v>3.5</v>
      </c>
      <c r="L827" s="14">
        <f>IF(C827="MTS", B827, B827 * IFERROR(VLOOKUP(C827, 'QTY_CONVERSIONS '!A:B, 2, FALSE), "Units not found"))</f>
        <v>18</v>
      </c>
      <c r="M827" s="75">
        <f t="shared" si="80"/>
        <v>63000</v>
      </c>
      <c r="N827" t="str">
        <f>IFERROR(VLOOKUP(D827, Product_Category!A:B, 2, FALSE), "Uncategorized")</f>
        <v>CMC</v>
      </c>
      <c r="O827" s="76">
        <f t="shared" si="82"/>
        <v>3.5</v>
      </c>
      <c r="P827" s="76">
        <f t="shared" si="83"/>
        <v>63</v>
      </c>
      <c r="Q827">
        <f t="shared" si="84"/>
        <v>2023</v>
      </c>
      <c r="R827" t="str">
        <f>IFERROR(VLOOKUP(G827,'Importer Name'!A:B, 2, FALSE), "")</f>
        <v>BENTEC ORGANO</v>
      </c>
      <c r="S827" t="str">
        <f>IFERROR(VLOOKUP(H827,'Supplier name '!A:B, 2, FALSE), "")</f>
        <v>ANQIU EAGLE</v>
      </c>
    </row>
    <row r="828" spans="1:19">
      <c r="A828" s="77" t="s">
        <v>193</v>
      </c>
      <c r="B828" s="87">
        <v>18000</v>
      </c>
      <c r="C828" s="87" t="s">
        <v>7</v>
      </c>
      <c r="D828" s="103" t="s">
        <v>19</v>
      </c>
      <c r="E828" s="157">
        <v>3.19</v>
      </c>
      <c r="F828" s="87" t="s">
        <v>9</v>
      </c>
      <c r="G828" s="77" t="s">
        <v>314</v>
      </c>
      <c r="H828" s="78" t="s">
        <v>21</v>
      </c>
      <c r="I828" s="89" t="str">
        <f t="shared" si="86"/>
        <v>May</v>
      </c>
      <c r="J828" s="74">
        <f>IF(F828="USD", E828, E828 * IFERROR(VLOOKUP(F828, EXCHANGE_RATE!A:B, 2, FALSE), "Currency not found"))</f>
        <v>3.19</v>
      </c>
      <c r="K828" s="74">
        <f t="shared" si="81"/>
        <v>3.19</v>
      </c>
      <c r="L828" s="14">
        <f>IF(C828="MTS", B828, B828 * IFERROR(VLOOKUP(C828, 'QTY_CONVERSIONS '!A:B, 2, FALSE), "Units not found"))</f>
        <v>18</v>
      </c>
      <c r="M828" s="75">
        <f t="shared" si="80"/>
        <v>57420</v>
      </c>
      <c r="N828" t="str">
        <f>IFERROR(VLOOKUP(D828, Product_Category!A:B, 2, FALSE), "Uncategorized")</f>
        <v>CMC</v>
      </c>
      <c r="O828" s="76">
        <f t="shared" si="82"/>
        <v>3.19</v>
      </c>
      <c r="P828" s="76">
        <f t="shared" si="83"/>
        <v>57.42</v>
      </c>
      <c r="Q828">
        <f t="shared" si="84"/>
        <v>2023</v>
      </c>
      <c r="R828" t="str">
        <f>IFERROR(VLOOKUP(G828,'Importer Name'!A:B, 2, FALSE), "")</f>
        <v>KPL INT</v>
      </c>
      <c r="S828" t="str">
        <f>IFERROR(VLOOKUP(H828,'Supplier name '!A:B, 2, FALSE), "")</f>
        <v>ANQIU EAGLE</v>
      </c>
    </row>
    <row r="829" spans="1:19">
      <c r="A829" s="77" t="s">
        <v>193</v>
      </c>
      <c r="B829" s="87">
        <v>18000</v>
      </c>
      <c r="C829" s="87" t="s">
        <v>7</v>
      </c>
      <c r="D829" s="103" t="s">
        <v>19</v>
      </c>
      <c r="E829" s="157">
        <v>3.19</v>
      </c>
      <c r="F829" s="87" t="s">
        <v>9</v>
      </c>
      <c r="G829" s="77" t="s">
        <v>314</v>
      </c>
      <c r="H829" s="78" t="s">
        <v>21</v>
      </c>
      <c r="I829" s="89" t="str">
        <f t="shared" si="86"/>
        <v>May</v>
      </c>
      <c r="J829" s="74">
        <f>IF(F829="USD", E829, E829 * IFERROR(VLOOKUP(F829, EXCHANGE_RATE!A:B, 2, FALSE), "Currency not found"))</f>
        <v>3.19</v>
      </c>
      <c r="K829" s="74">
        <f t="shared" si="81"/>
        <v>3.19</v>
      </c>
      <c r="L829" s="14">
        <f>IF(C829="MTS", B829, B829 * IFERROR(VLOOKUP(C829, 'QTY_CONVERSIONS '!A:B, 2, FALSE), "Units not found"))</f>
        <v>18</v>
      </c>
      <c r="M829" s="75">
        <f t="shared" si="80"/>
        <v>57420</v>
      </c>
      <c r="N829" t="str">
        <f>IFERROR(VLOOKUP(D829, Product_Category!A:B, 2, FALSE), "Uncategorized")</f>
        <v>CMC</v>
      </c>
      <c r="O829" s="76">
        <f t="shared" si="82"/>
        <v>3.19</v>
      </c>
      <c r="P829" s="76">
        <f t="shared" si="83"/>
        <v>57.42</v>
      </c>
      <c r="Q829">
        <f t="shared" si="84"/>
        <v>2023</v>
      </c>
      <c r="R829" t="str">
        <f>IFERROR(VLOOKUP(G829,'Importer Name'!A:B, 2, FALSE), "")</f>
        <v>KPL INT</v>
      </c>
      <c r="S829" t="str">
        <f>IFERROR(VLOOKUP(H829,'Supplier name '!A:B, 2, FALSE), "")</f>
        <v>ANQIU EAGLE</v>
      </c>
    </row>
    <row r="830" spans="1:19">
      <c r="A830" s="77" t="s">
        <v>193</v>
      </c>
      <c r="B830" s="87">
        <v>18000</v>
      </c>
      <c r="C830" s="87" t="s">
        <v>7</v>
      </c>
      <c r="D830" s="103" t="s">
        <v>1646</v>
      </c>
      <c r="E830" s="157">
        <v>2.96</v>
      </c>
      <c r="F830" s="87" t="s">
        <v>9</v>
      </c>
      <c r="G830" s="77" t="s">
        <v>51</v>
      </c>
      <c r="H830" s="78" t="s">
        <v>21</v>
      </c>
      <c r="I830" s="89" t="str">
        <f t="shared" si="86"/>
        <v>May</v>
      </c>
      <c r="J830" s="74">
        <f>IF(F830="USD", E830, E830 * IFERROR(VLOOKUP(F830, EXCHANGE_RATE!A:B, 2, FALSE), "Currency not found"))</f>
        <v>2.96</v>
      </c>
      <c r="K830" s="74">
        <f t="shared" si="81"/>
        <v>2.96</v>
      </c>
      <c r="L830" s="14">
        <f>IF(C830="MTS", B830, B830 * IFERROR(VLOOKUP(C830, 'QTY_CONVERSIONS '!A:B, 2, FALSE), "Units not found"))</f>
        <v>18</v>
      </c>
      <c r="M830" s="75">
        <f t="shared" si="80"/>
        <v>53280</v>
      </c>
      <c r="N830" t="str">
        <f>IFERROR(VLOOKUP(D830, Product_Category!A:B, 2, FALSE), "Uncategorized")</f>
        <v>CMC</v>
      </c>
      <c r="O830" s="76">
        <f t="shared" si="82"/>
        <v>2.96</v>
      </c>
      <c r="P830" s="76">
        <f t="shared" si="83"/>
        <v>53.28</v>
      </c>
      <c r="Q830">
        <f t="shared" si="84"/>
        <v>2023</v>
      </c>
      <c r="R830" t="str">
        <f>IFERROR(VLOOKUP(G830,'Importer Name'!A:B, 2, FALSE), "")</f>
        <v>PERRY IMPEX</v>
      </c>
      <c r="S830" t="str">
        <f>IFERROR(VLOOKUP(H830,'Supplier name '!A:B, 2, FALSE), "")</f>
        <v>ANQIU EAGLE</v>
      </c>
    </row>
    <row r="831" spans="1:19">
      <c r="A831" s="77" t="s">
        <v>193</v>
      </c>
      <c r="B831" s="87">
        <v>18000</v>
      </c>
      <c r="C831" s="87" t="s">
        <v>7</v>
      </c>
      <c r="D831" s="103" t="s">
        <v>1646</v>
      </c>
      <c r="E831" s="157">
        <v>2.96</v>
      </c>
      <c r="F831" s="87" t="s">
        <v>9</v>
      </c>
      <c r="G831" s="77" t="s">
        <v>51</v>
      </c>
      <c r="H831" s="78" t="s">
        <v>21</v>
      </c>
      <c r="I831" s="89" t="str">
        <f t="shared" si="86"/>
        <v>May</v>
      </c>
      <c r="J831" s="74">
        <f>IF(F831="USD", E831, E831 * IFERROR(VLOOKUP(F831, EXCHANGE_RATE!A:B, 2, FALSE), "Currency not found"))</f>
        <v>2.96</v>
      </c>
      <c r="K831" s="74">
        <f t="shared" si="81"/>
        <v>2.96</v>
      </c>
      <c r="L831" s="14">
        <f>IF(C831="MTS", B831, B831 * IFERROR(VLOOKUP(C831, 'QTY_CONVERSIONS '!A:B, 2, FALSE), "Units not found"))</f>
        <v>18</v>
      </c>
      <c r="M831" s="75">
        <f t="shared" si="80"/>
        <v>53280</v>
      </c>
      <c r="N831" t="str">
        <f>IFERROR(VLOOKUP(D831, Product_Category!A:B, 2, FALSE), "Uncategorized")</f>
        <v>CMC</v>
      </c>
      <c r="O831" s="76">
        <f t="shared" si="82"/>
        <v>2.96</v>
      </c>
      <c r="P831" s="76">
        <f t="shared" si="83"/>
        <v>53.28</v>
      </c>
      <c r="Q831">
        <f t="shared" si="84"/>
        <v>2023</v>
      </c>
      <c r="R831" t="str">
        <f>IFERROR(VLOOKUP(G831,'Importer Name'!A:B, 2, FALSE), "")</f>
        <v>PERRY IMPEX</v>
      </c>
      <c r="S831" t="str">
        <f>IFERROR(VLOOKUP(H831,'Supplier name '!A:B, 2, FALSE), "")</f>
        <v>ANQIU EAGLE</v>
      </c>
    </row>
    <row r="832" spans="1:19">
      <c r="A832" s="77" t="s">
        <v>193</v>
      </c>
      <c r="B832" s="87">
        <v>18000</v>
      </c>
      <c r="C832" s="87" t="s">
        <v>7</v>
      </c>
      <c r="D832" s="103" t="s">
        <v>1646</v>
      </c>
      <c r="E832" s="157">
        <v>3.12</v>
      </c>
      <c r="F832" s="87" t="s">
        <v>9</v>
      </c>
      <c r="G832" s="77" t="s">
        <v>1720</v>
      </c>
      <c r="H832" s="78" t="s">
        <v>21</v>
      </c>
      <c r="I832" s="89" t="str">
        <f t="shared" si="86"/>
        <v>May</v>
      </c>
      <c r="J832" s="74">
        <f>IF(F832="USD", E832, E832 * IFERROR(VLOOKUP(F832, EXCHANGE_RATE!A:B, 2, FALSE), "Currency not found"))</f>
        <v>3.12</v>
      </c>
      <c r="K832" s="74">
        <f t="shared" si="81"/>
        <v>3.12</v>
      </c>
      <c r="L832" s="14">
        <f>IF(C832="MTS", B832, B832 * IFERROR(VLOOKUP(C832, 'QTY_CONVERSIONS '!A:B, 2, FALSE), "Units not found"))</f>
        <v>18</v>
      </c>
      <c r="M832" s="75">
        <f t="shared" si="80"/>
        <v>56160</v>
      </c>
      <c r="N832" t="str">
        <f>IFERROR(VLOOKUP(D832, Product_Category!A:B, 2, FALSE), "Uncategorized")</f>
        <v>CMC</v>
      </c>
      <c r="O832" s="76">
        <f t="shared" si="82"/>
        <v>3.12</v>
      </c>
      <c r="P832" s="76">
        <f t="shared" si="83"/>
        <v>56.160000000000004</v>
      </c>
      <c r="Q832">
        <f t="shared" si="84"/>
        <v>2023</v>
      </c>
      <c r="R832" t="str">
        <f>IFERROR(VLOOKUP(G832,'Importer Name'!A:B, 2, FALSE), "")</f>
        <v>PERRY TRAD</v>
      </c>
      <c r="S832" t="str">
        <f>IFERROR(VLOOKUP(H832,'Supplier name '!A:B, 2, FALSE), "")</f>
        <v>ANQIU EAGLE</v>
      </c>
    </row>
    <row r="833" spans="1:19">
      <c r="A833" s="77" t="s">
        <v>193</v>
      </c>
      <c r="B833" s="87">
        <v>18000</v>
      </c>
      <c r="C833" s="87" t="s">
        <v>7</v>
      </c>
      <c r="D833" s="103" t="s">
        <v>1646</v>
      </c>
      <c r="E833" s="157">
        <v>3.12</v>
      </c>
      <c r="F833" s="87" t="s">
        <v>9</v>
      </c>
      <c r="G833" s="77" t="s">
        <v>1720</v>
      </c>
      <c r="H833" s="78" t="s">
        <v>21</v>
      </c>
      <c r="I833" s="89" t="str">
        <f t="shared" si="86"/>
        <v>May</v>
      </c>
      <c r="J833" s="74">
        <f>IF(F833="USD", E833, E833 * IFERROR(VLOOKUP(F833, EXCHANGE_RATE!A:B, 2, FALSE), "Currency not found"))</f>
        <v>3.12</v>
      </c>
      <c r="K833" s="74">
        <f t="shared" si="81"/>
        <v>3.12</v>
      </c>
      <c r="L833" s="14">
        <f>IF(C833="MTS", B833, B833 * IFERROR(VLOOKUP(C833, 'QTY_CONVERSIONS '!A:B, 2, FALSE), "Units not found"))</f>
        <v>18</v>
      </c>
      <c r="M833" s="75">
        <f t="shared" si="80"/>
        <v>56160</v>
      </c>
      <c r="N833" t="str">
        <f>IFERROR(VLOOKUP(D833, Product_Category!A:B, 2, FALSE), "Uncategorized")</f>
        <v>CMC</v>
      </c>
      <c r="O833" s="76">
        <f t="shared" si="82"/>
        <v>3.12</v>
      </c>
      <c r="P833" s="76">
        <f t="shared" si="83"/>
        <v>56.160000000000004</v>
      </c>
      <c r="Q833">
        <f t="shared" si="84"/>
        <v>2023</v>
      </c>
      <c r="R833" t="str">
        <f>IFERROR(VLOOKUP(G833,'Importer Name'!A:B, 2, FALSE), "")</f>
        <v>PERRY TRAD</v>
      </c>
      <c r="S833" t="str">
        <f>IFERROR(VLOOKUP(H833,'Supplier name '!A:B, 2, FALSE), "")</f>
        <v>ANQIU EAGLE</v>
      </c>
    </row>
    <row r="834" spans="1:19">
      <c r="A834" s="77" t="s">
        <v>193</v>
      </c>
      <c r="B834" s="87">
        <v>18000</v>
      </c>
      <c r="C834" s="87" t="s">
        <v>7</v>
      </c>
      <c r="D834" s="103" t="s">
        <v>19</v>
      </c>
      <c r="E834" s="157">
        <v>2.7</v>
      </c>
      <c r="F834" s="87" t="s">
        <v>9</v>
      </c>
      <c r="G834" s="77" t="s">
        <v>25</v>
      </c>
      <c r="H834" s="78" t="s">
        <v>21</v>
      </c>
      <c r="I834" s="89" t="str">
        <f t="shared" si="86"/>
        <v>May</v>
      </c>
      <c r="J834" s="74">
        <f>IF(F834="USD", E834, E834 * IFERROR(VLOOKUP(F834, EXCHANGE_RATE!A:B, 2, FALSE), "Currency not found"))</f>
        <v>2.7</v>
      </c>
      <c r="K834" s="74">
        <f t="shared" si="81"/>
        <v>2.7</v>
      </c>
      <c r="L834" s="14">
        <f>IF(C834="MTS", B834, B834 * IFERROR(VLOOKUP(C834, 'QTY_CONVERSIONS '!A:B, 2, FALSE), "Units not found"))</f>
        <v>18</v>
      </c>
      <c r="M834" s="75">
        <f t="shared" ref="M834:M897" si="87">B834*K834</f>
        <v>48600</v>
      </c>
      <c r="N834" t="str">
        <f>IFERROR(VLOOKUP(D834, Product_Category!A:B, 2, FALSE), "Uncategorized")</f>
        <v>CMC</v>
      </c>
      <c r="O834" s="76">
        <f t="shared" si="82"/>
        <v>2.7</v>
      </c>
      <c r="P834" s="76">
        <f t="shared" si="83"/>
        <v>48.6</v>
      </c>
      <c r="Q834">
        <f t="shared" si="84"/>
        <v>2023</v>
      </c>
      <c r="R834" t="str">
        <f>IFERROR(VLOOKUP(G834,'Importer Name'!A:B, 2, FALSE), "")</f>
        <v>PRACHIN CHEMICAL</v>
      </c>
      <c r="S834" t="str">
        <f>IFERROR(VLOOKUP(H834,'Supplier name '!A:B, 2, FALSE), "")</f>
        <v>ANQIU EAGLE</v>
      </c>
    </row>
    <row r="835" spans="1:19">
      <c r="A835" s="77" t="s">
        <v>193</v>
      </c>
      <c r="B835" s="87">
        <v>18000</v>
      </c>
      <c r="C835" s="87" t="s">
        <v>7</v>
      </c>
      <c r="D835" s="103" t="s">
        <v>19</v>
      </c>
      <c r="E835" s="157">
        <v>3</v>
      </c>
      <c r="F835" s="87" t="s">
        <v>9</v>
      </c>
      <c r="G835" s="77" t="s">
        <v>1721</v>
      </c>
      <c r="H835" s="78" t="s">
        <v>21</v>
      </c>
      <c r="I835" s="89" t="str">
        <f t="shared" si="86"/>
        <v>May</v>
      </c>
      <c r="J835" s="74">
        <f>IF(F835="USD", E835, E835 * IFERROR(VLOOKUP(F835, EXCHANGE_RATE!A:B, 2, FALSE), "Currency not found"))</f>
        <v>3</v>
      </c>
      <c r="K835" s="74">
        <f t="shared" ref="K835:K898" si="88">ROUNDUP(J835,2)</f>
        <v>3</v>
      </c>
      <c r="L835" s="14">
        <f>IF(C835="MTS", B835, B835 * IFERROR(VLOOKUP(C835, 'QTY_CONVERSIONS '!A:B, 2, FALSE), "Units not found"))</f>
        <v>18</v>
      </c>
      <c r="M835" s="75">
        <f t="shared" si="87"/>
        <v>54000</v>
      </c>
      <c r="N835" t="str">
        <f>IFERROR(VLOOKUP(D835, Product_Category!A:B, 2, FALSE), "Uncategorized")</f>
        <v>CMC</v>
      </c>
      <c r="O835" s="76">
        <f t="shared" ref="O835:O898" si="89">K835</f>
        <v>3</v>
      </c>
      <c r="P835" s="76">
        <f t="shared" ref="P835:P898" si="90">L835*O835</f>
        <v>54</v>
      </c>
      <c r="Q835">
        <f t="shared" si="84"/>
        <v>2023</v>
      </c>
      <c r="R835" t="str">
        <f>IFERROR(VLOOKUP(G835,'Importer Name'!A:B, 2, FALSE), "")</f>
        <v>SHAH ENTERPRISE</v>
      </c>
      <c r="S835" t="str">
        <f>IFERROR(VLOOKUP(H835,'Supplier name '!A:B, 2, FALSE), "")</f>
        <v>ANQIU EAGLE</v>
      </c>
    </row>
    <row r="836" spans="1:19">
      <c r="A836" s="77" t="s">
        <v>193</v>
      </c>
      <c r="B836" s="87">
        <v>18000</v>
      </c>
      <c r="C836" s="87" t="s">
        <v>7</v>
      </c>
      <c r="D836" s="103" t="s">
        <v>19</v>
      </c>
      <c r="E836" s="157">
        <v>3</v>
      </c>
      <c r="F836" s="87" t="s">
        <v>9</v>
      </c>
      <c r="G836" s="77" t="s">
        <v>1721</v>
      </c>
      <c r="H836" s="78" t="s">
        <v>21</v>
      </c>
      <c r="I836" s="89" t="str">
        <f t="shared" si="86"/>
        <v>May</v>
      </c>
      <c r="J836" s="74">
        <f>IF(F836="USD", E836, E836 * IFERROR(VLOOKUP(F836, EXCHANGE_RATE!A:B, 2, FALSE), "Currency not found"))</f>
        <v>3</v>
      </c>
      <c r="K836" s="74">
        <f t="shared" si="88"/>
        <v>3</v>
      </c>
      <c r="L836" s="14">
        <f>IF(C836="MTS", B836, B836 * IFERROR(VLOOKUP(C836, 'QTY_CONVERSIONS '!A:B, 2, FALSE), "Units not found"))</f>
        <v>18</v>
      </c>
      <c r="M836" s="75">
        <f t="shared" si="87"/>
        <v>54000</v>
      </c>
      <c r="N836" t="str">
        <f>IFERROR(VLOOKUP(D836, Product_Category!A:B, 2, FALSE), "Uncategorized")</f>
        <v>CMC</v>
      </c>
      <c r="O836" s="76">
        <f t="shared" si="89"/>
        <v>3</v>
      </c>
      <c r="P836" s="76">
        <f t="shared" si="90"/>
        <v>54</v>
      </c>
      <c r="Q836">
        <f t="shared" ref="Q836:Q899" si="91">Q835</f>
        <v>2023</v>
      </c>
      <c r="R836" t="str">
        <f>IFERROR(VLOOKUP(G836,'Importer Name'!A:B, 2, FALSE), "")</f>
        <v>SHAH ENTERPRISE</v>
      </c>
      <c r="S836" t="str">
        <f>IFERROR(VLOOKUP(H836,'Supplier name '!A:B, 2, FALSE), "")</f>
        <v>ANQIU EAGLE</v>
      </c>
    </row>
    <row r="837" spans="1:19">
      <c r="A837" s="77" t="s">
        <v>193</v>
      </c>
      <c r="B837" s="87">
        <v>1000</v>
      </c>
      <c r="C837" s="87" t="s">
        <v>7</v>
      </c>
      <c r="D837" s="103" t="s">
        <v>19</v>
      </c>
      <c r="E837" s="157">
        <v>3.45</v>
      </c>
      <c r="F837" s="87" t="s">
        <v>9</v>
      </c>
      <c r="G837" s="77" t="s">
        <v>215</v>
      </c>
      <c r="H837" s="78" t="s">
        <v>27</v>
      </c>
      <c r="I837" s="89" t="str">
        <f t="shared" si="86"/>
        <v>May</v>
      </c>
      <c r="J837" s="74">
        <f>IF(F837="USD", E837, E837 * IFERROR(VLOOKUP(F837, EXCHANGE_RATE!A:B, 2, FALSE), "Currency not found"))</f>
        <v>3.45</v>
      </c>
      <c r="K837" s="74">
        <f t="shared" si="88"/>
        <v>3.45</v>
      </c>
      <c r="L837" s="14">
        <f>IF(C837="MTS", B837, B837 * IFERROR(VLOOKUP(C837, 'QTY_CONVERSIONS '!A:B, 2, FALSE), "Units not found"))</f>
        <v>1</v>
      </c>
      <c r="M837" s="75">
        <f t="shared" si="87"/>
        <v>3450</v>
      </c>
      <c r="N837" t="str">
        <f>IFERROR(VLOOKUP(D837, Product_Category!A:B, 2, FALSE), "Uncategorized")</f>
        <v>CMC</v>
      </c>
      <c r="O837" s="76">
        <f t="shared" si="89"/>
        <v>3.45</v>
      </c>
      <c r="P837" s="76">
        <f t="shared" si="90"/>
        <v>3.45</v>
      </c>
      <c r="Q837">
        <f t="shared" si="91"/>
        <v>2023</v>
      </c>
      <c r="R837" t="str">
        <f>IFERROR(VLOOKUP(G837,'Importer Name'!A:B, 2, FALSE), "")</f>
        <v>BRENNTAG</v>
      </c>
      <c r="S837" t="str">
        <f>IFERROR(VLOOKUP(H837,'Supplier name '!A:B, 2, FALSE), "")</f>
        <v>CHANGSHU WEALTHY</v>
      </c>
    </row>
    <row r="838" spans="1:19">
      <c r="A838" s="77" t="s">
        <v>193</v>
      </c>
      <c r="B838" s="87">
        <v>10500</v>
      </c>
      <c r="C838" s="87" t="s">
        <v>7</v>
      </c>
      <c r="D838" s="103" t="s">
        <v>430</v>
      </c>
      <c r="E838" s="157">
        <v>3.98</v>
      </c>
      <c r="F838" s="87" t="s">
        <v>9</v>
      </c>
      <c r="G838" s="77" t="s">
        <v>196</v>
      </c>
      <c r="H838" s="78" t="s">
        <v>27</v>
      </c>
      <c r="I838" s="89" t="str">
        <f t="shared" si="86"/>
        <v>May</v>
      </c>
      <c r="J838" s="74">
        <f>IF(F838="USD", E838, E838 * IFERROR(VLOOKUP(F838, EXCHANGE_RATE!A:B, 2, FALSE), "Currency not found"))</f>
        <v>3.98</v>
      </c>
      <c r="K838" s="74">
        <f t="shared" si="88"/>
        <v>3.98</v>
      </c>
      <c r="L838" s="14">
        <f>IF(C838="MTS", B838, B838 * IFERROR(VLOOKUP(C838, 'QTY_CONVERSIONS '!A:B, 2, FALSE), "Units not found"))</f>
        <v>10.5</v>
      </c>
      <c r="M838" s="75">
        <f t="shared" si="87"/>
        <v>41790</v>
      </c>
      <c r="N838" t="str">
        <f>IFERROR(VLOOKUP(D838, Product_Category!A:B, 2, FALSE), "Uncategorized")</f>
        <v>CMC</v>
      </c>
      <c r="O838" s="76">
        <f t="shared" si="89"/>
        <v>3.98</v>
      </c>
      <c r="P838" s="76">
        <f t="shared" si="90"/>
        <v>41.79</v>
      </c>
      <c r="Q838">
        <f t="shared" si="91"/>
        <v>2023</v>
      </c>
      <c r="R838" t="str">
        <f>IFERROR(VLOOKUP(G838,'Importer Name'!A:B, 2, FALSE), "")</f>
        <v>DANISCO INDIA</v>
      </c>
      <c r="S838" t="str">
        <f>IFERROR(VLOOKUP(H838,'Supplier name '!A:B, 2, FALSE), "")</f>
        <v>CHANGSHU WEALTHY</v>
      </c>
    </row>
    <row r="839" spans="1:19">
      <c r="A839" s="77" t="s">
        <v>193</v>
      </c>
      <c r="B839" s="87">
        <v>4500</v>
      </c>
      <c r="C839" s="87" t="s">
        <v>7</v>
      </c>
      <c r="D839" s="103" t="s">
        <v>430</v>
      </c>
      <c r="E839" s="157">
        <v>4.18</v>
      </c>
      <c r="F839" s="87" t="s">
        <v>9</v>
      </c>
      <c r="G839" s="77" t="s">
        <v>196</v>
      </c>
      <c r="H839" s="78" t="s">
        <v>27</v>
      </c>
      <c r="I839" s="89" t="str">
        <f t="shared" si="86"/>
        <v>May</v>
      </c>
      <c r="J839" s="74">
        <f>IF(F839="USD", E839, E839 * IFERROR(VLOOKUP(F839, EXCHANGE_RATE!A:B, 2, FALSE), "Currency not found"))</f>
        <v>4.18</v>
      </c>
      <c r="K839" s="74">
        <f t="shared" si="88"/>
        <v>4.18</v>
      </c>
      <c r="L839" s="14">
        <f>IF(C839="MTS", B839, B839 * IFERROR(VLOOKUP(C839, 'QTY_CONVERSIONS '!A:B, 2, FALSE), "Units not found"))</f>
        <v>4.5</v>
      </c>
      <c r="M839" s="75">
        <f t="shared" si="87"/>
        <v>18810</v>
      </c>
      <c r="N839" t="str">
        <f>IFERROR(VLOOKUP(D839, Product_Category!A:B, 2, FALSE), "Uncategorized")</f>
        <v>CMC</v>
      </c>
      <c r="O839" s="76">
        <f t="shared" si="89"/>
        <v>4.18</v>
      </c>
      <c r="P839" s="76">
        <f t="shared" si="90"/>
        <v>18.809999999999999</v>
      </c>
      <c r="Q839">
        <f t="shared" si="91"/>
        <v>2023</v>
      </c>
      <c r="R839" t="str">
        <f>IFERROR(VLOOKUP(G839,'Importer Name'!A:B, 2, FALSE), "")</f>
        <v>DANISCO INDIA</v>
      </c>
      <c r="S839" t="str">
        <f>IFERROR(VLOOKUP(H839,'Supplier name '!A:B, 2, FALSE), "")</f>
        <v>CHANGSHU WEALTHY</v>
      </c>
    </row>
    <row r="840" spans="1:19">
      <c r="A840" s="77" t="s">
        <v>193</v>
      </c>
      <c r="B840" s="87">
        <v>17000</v>
      </c>
      <c r="C840" s="87" t="s">
        <v>7</v>
      </c>
      <c r="D840" s="103" t="s">
        <v>19</v>
      </c>
      <c r="E840" s="157">
        <v>2.98</v>
      </c>
      <c r="F840" s="87" t="s">
        <v>9</v>
      </c>
      <c r="G840" s="77" t="s">
        <v>25</v>
      </c>
      <c r="H840" s="78" t="s">
        <v>27</v>
      </c>
      <c r="I840" s="89" t="str">
        <f t="shared" si="86"/>
        <v>May</v>
      </c>
      <c r="J840" s="74">
        <f>IF(F840="USD", E840, E840 * IFERROR(VLOOKUP(F840, EXCHANGE_RATE!A:B, 2, FALSE), "Currency not found"))</f>
        <v>2.98</v>
      </c>
      <c r="K840" s="74">
        <f t="shared" si="88"/>
        <v>2.98</v>
      </c>
      <c r="L840" s="14">
        <f>IF(C840="MTS", B840, B840 * IFERROR(VLOOKUP(C840, 'QTY_CONVERSIONS '!A:B, 2, FALSE), "Units not found"))</f>
        <v>17</v>
      </c>
      <c r="M840" s="75">
        <f t="shared" si="87"/>
        <v>50660</v>
      </c>
      <c r="N840" t="str">
        <f>IFERROR(VLOOKUP(D840, Product_Category!A:B, 2, FALSE), "Uncategorized")</f>
        <v>CMC</v>
      </c>
      <c r="O840" s="76">
        <f t="shared" si="89"/>
        <v>2.98</v>
      </c>
      <c r="P840" s="76">
        <f t="shared" si="90"/>
        <v>50.66</v>
      </c>
      <c r="Q840">
        <f t="shared" si="91"/>
        <v>2023</v>
      </c>
      <c r="R840" t="str">
        <f>IFERROR(VLOOKUP(G840,'Importer Name'!A:B, 2, FALSE), "")</f>
        <v>PRACHIN CHEMICAL</v>
      </c>
      <c r="S840" t="str">
        <f>IFERROR(VLOOKUP(H840,'Supplier name '!A:B, 2, FALSE), "")</f>
        <v>CHANGSHU WEALTHY</v>
      </c>
    </row>
    <row r="841" spans="1:19">
      <c r="A841" s="77" t="s">
        <v>193</v>
      </c>
      <c r="B841" s="87">
        <v>100</v>
      </c>
      <c r="C841" s="87" t="s">
        <v>1647</v>
      </c>
      <c r="D841" s="103" t="s">
        <v>19</v>
      </c>
      <c r="E841" s="157">
        <v>1400</v>
      </c>
      <c r="F841" s="87" t="s">
        <v>9</v>
      </c>
      <c r="G841" s="77" t="s">
        <v>31</v>
      </c>
      <c r="H841" s="78" t="s">
        <v>32</v>
      </c>
      <c r="I841" s="89" t="str">
        <f t="shared" si="86"/>
        <v>May</v>
      </c>
      <c r="J841" s="74">
        <f>IF(F841="USD", E841, E841 * IFERROR(VLOOKUP(F841, EXCHANGE_RATE!A:B, 2, FALSE), "Currency not found"))</f>
        <v>1400</v>
      </c>
      <c r="K841" s="74">
        <f t="shared" si="88"/>
        <v>1400</v>
      </c>
      <c r="L841" s="14">
        <f>IF(C841="MTS", B841, B841 * IFERROR(VLOOKUP(C841, 'QTY_CONVERSIONS '!A:B, 2, FALSE), "Units not found"))</f>
        <v>100</v>
      </c>
      <c r="M841" s="75">
        <f t="shared" si="87"/>
        <v>140000</v>
      </c>
      <c r="N841" t="str">
        <f>IFERROR(VLOOKUP(D841, Product_Category!A:B, 2, FALSE), "Uncategorized")</f>
        <v>CMC</v>
      </c>
      <c r="O841" s="76">
        <f t="shared" ref="O841:O860" si="92">K841*1000</f>
        <v>1400000</v>
      </c>
      <c r="P841" s="76">
        <f t="shared" si="90"/>
        <v>140000000</v>
      </c>
      <c r="Q841">
        <f t="shared" si="91"/>
        <v>2023</v>
      </c>
      <c r="R841" t="str">
        <f>IFERROR(VLOOKUP(G841,'Importer Name'!A:B, 2, FALSE), "")</f>
        <v>MERIDIAN POLYMERS</v>
      </c>
      <c r="S841" t="str">
        <f>IFERROR(VLOOKUP(H841,'Supplier name '!A:B, 2, FALSE), "")</f>
        <v>CHONGQING LIHONG</v>
      </c>
    </row>
    <row r="842" spans="1:19">
      <c r="A842" s="77" t="s">
        <v>193</v>
      </c>
      <c r="B842" s="87">
        <v>36</v>
      </c>
      <c r="C842" s="87" t="s">
        <v>1647</v>
      </c>
      <c r="D842" s="103" t="s">
        <v>19</v>
      </c>
      <c r="E842" s="157">
        <v>3120</v>
      </c>
      <c r="F842" s="87" t="s">
        <v>9</v>
      </c>
      <c r="G842" s="77" t="s">
        <v>31</v>
      </c>
      <c r="H842" s="78" t="s">
        <v>32</v>
      </c>
      <c r="I842" s="89" t="str">
        <f t="shared" si="86"/>
        <v>May</v>
      </c>
      <c r="J842" s="74">
        <f>IF(F842="USD", E842, E842 * IFERROR(VLOOKUP(F842, EXCHANGE_RATE!A:B, 2, FALSE), "Currency not found"))</f>
        <v>3120</v>
      </c>
      <c r="K842" s="74">
        <f t="shared" si="88"/>
        <v>3120</v>
      </c>
      <c r="L842" s="14">
        <f>IF(C842="MTS", B842, B842 * IFERROR(VLOOKUP(C842, 'QTY_CONVERSIONS '!A:B, 2, FALSE), "Units not found"))</f>
        <v>36</v>
      </c>
      <c r="M842" s="75">
        <f t="shared" si="87"/>
        <v>112320</v>
      </c>
      <c r="N842" t="str">
        <f>IFERROR(VLOOKUP(D842, Product_Category!A:B, 2, FALSE), "Uncategorized")</f>
        <v>CMC</v>
      </c>
      <c r="O842" s="76">
        <f t="shared" si="92"/>
        <v>3120000</v>
      </c>
      <c r="P842" s="76">
        <f t="shared" si="90"/>
        <v>112320000</v>
      </c>
      <c r="Q842">
        <f t="shared" si="91"/>
        <v>2023</v>
      </c>
      <c r="R842" t="str">
        <f>IFERROR(VLOOKUP(G842,'Importer Name'!A:B, 2, FALSE), "")</f>
        <v>MERIDIAN POLYMERS</v>
      </c>
      <c r="S842" t="str">
        <f>IFERROR(VLOOKUP(H842,'Supplier name '!A:B, 2, FALSE), "")</f>
        <v>CHONGQING LIHONG</v>
      </c>
    </row>
    <row r="843" spans="1:19">
      <c r="A843" s="77" t="s">
        <v>193</v>
      </c>
      <c r="B843" s="87">
        <v>36</v>
      </c>
      <c r="C843" s="87" t="s">
        <v>1647</v>
      </c>
      <c r="D843" s="103" t="s">
        <v>19</v>
      </c>
      <c r="E843" s="157">
        <v>3120</v>
      </c>
      <c r="F843" s="87" t="s">
        <v>9</v>
      </c>
      <c r="G843" s="77" t="s">
        <v>31</v>
      </c>
      <c r="H843" s="78" t="s">
        <v>32</v>
      </c>
      <c r="I843" s="89" t="str">
        <f t="shared" si="86"/>
        <v>May</v>
      </c>
      <c r="J843" s="74">
        <f>IF(F843="USD", E843, E843 * IFERROR(VLOOKUP(F843, EXCHANGE_RATE!A:B, 2, FALSE), "Currency not found"))</f>
        <v>3120</v>
      </c>
      <c r="K843" s="74">
        <f t="shared" si="88"/>
        <v>3120</v>
      </c>
      <c r="L843" s="14">
        <f>IF(C843="MTS", B843, B843 * IFERROR(VLOOKUP(C843, 'QTY_CONVERSIONS '!A:B, 2, FALSE), "Units not found"))</f>
        <v>36</v>
      </c>
      <c r="M843" s="75">
        <f t="shared" si="87"/>
        <v>112320</v>
      </c>
      <c r="N843" t="str">
        <f>IFERROR(VLOOKUP(D843, Product_Category!A:B, 2, FALSE), "Uncategorized")</f>
        <v>CMC</v>
      </c>
      <c r="O843" s="76">
        <f t="shared" si="92"/>
        <v>3120000</v>
      </c>
      <c r="P843" s="76">
        <f t="shared" si="90"/>
        <v>112320000</v>
      </c>
      <c r="Q843">
        <f t="shared" si="91"/>
        <v>2023</v>
      </c>
      <c r="R843" t="str">
        <f>IFERROR(VLOOKUP(G843,'Importer Name'!A:B, 2, FALSE), "")</f>
        <v>MERIDIAN POLYMERS</v>
      </c>
      <c r="S843" t="str">
        <f>IFERROR(VLOOKUP(H843,'Supplier name '!A:B, 2, FALSE), "")</f>
        <v>CHONGQING LIHONG</v>
      </c>
    </row>
    <row r="844" spans="1:19" ht="15" customHeight="1">
      <c r="A844" s="77" t="s">
        <v>193</v>
      </c>
      <c r="B844" s="87">
        <v>36</v>
      </c>
      <c r="C844" s="87" t="s">
        <v>1647</v>
      </c>
      <c r="D844" s="103" t="s">
        <v>19</v>
      </c>
      <c r="E844" s="157">
        <v>3120</v>
      </c>
      <c r="F844" s="87" t="s">
        <v>9</v>
      </c>
      <c r="G844" s="77" t="s">
        <v>31</v>
      </c>
      <c r="H844" s="78" t="s">
        <v>32</v>
      </c>
      <c r="I844" s="89" t="str">
        <f t="shared" si="86"/>
        <v>May</v>
      </c>
      <c r="J844" s="74">
        <f>IF(F844="USD", E844, E844 * IFERROR(VLOOKUP(F844, EXCHANGE_RATE!A:B, 2, FALSE), "Currency not found"))</f>
        <v>3120</v>
      </c>
      <c r="K844" s="74">
        <f t="shared" si="88"/>
        <v>3120</v>
      </c>
      <c r="L844" s="14">
        <f>IF(C844="MTS", B844, B844 * IFERROR(VLOOKUP(C844, 'QTY_CONVERSIONS '!A:B, 2, FALSE), "Units not found"))</f>
        <v>36</v>
      </c>
      <c r="M844" s="75">
        <f t="shared" si="87"/>
        <v>112320</v>
      </c>
      <c r="N844" t="str">
        <f>IFERROR(VLOOKUP(D844, Product_Category!A:B, 2, FALSE), "Uncategorized")</f>
        <v>CMC</v>
      </c>
      <c r="O844" s="76">
        <f t="shared" si="92"/>
        <v>3120000</v>
      </c>
      <c r="P844" s="76">
        <f t="shared" si="90"/>
        <v>112320000</v>
      </c>
      <c r="Q844">
        <f t="shared" si="91"/>
        <v>2023</v>
      </c>
      <c r="R844" t="str">
        <f>IFERROR(VLOOKUP(G844,'Importer Name'!A:B, 2, FALSE), "")</f>
        <v>MERIDIAN POLYMERS</v>
      </c>
      <c r="S844" t="str">
        <f>IFERROR(VLOOKUP(H844,'Supplier name '!A:B, 2, FALSE), "")</f>
        <v>CHONGQING LIHONG</v>
      </c>
    </row>
    <row r="845" spans="1:19" ht="13.8" customHeight="1">
      <c r="A845" s="77" t="s">
        <v>193</v>
      </c>
      <c r="B845" s="87">
        <v>36</v>
      </c>
      <c r="C845" s="87" t="s">
        <v>1647</v>
      </c>
      <c r="D845" s="103" t="s">
        <v>19</v>
      </c>
      <c r="E845" s="157">
        <v>3120</v>
      </c>
      <c r="F845" s="87" t="s">
        <v>9</v>
      </c>
      <c r="G845" s="77" t="s">
        <v>31</v>
      </c>
      <c r="H845" s="78" t="s">
        <v>32</v>
      </c>
      <c r="I845" s="89" t="str">
        <f t="shared" si="86"/>
        <v>May</v>
      </c>
      <c r="J845" s="74">
        <f>IF(F845="USD", E845, E845 * IFERROR(VLOOKUP(F845, EXCHANGE_RATE!A:B, 2, FALSE), "Currency not found"))</f>
        <v>3120</v>
      </c>
      <c r="K845" s="74">
        <f t="shared" si="88"/>
        <v>3120</v>
      </c>
      <c r="L845" s="14">
        <f>IF(C845="MTS", B845, B845 * IFERROR(VLOOKUP(C845, 'QTY_CONVERSIONS '!A:B, 2, FALSE), "Units not found"))</f>
        <v>36</v>
      </c>
      <c r="M845" s="75">
        <f t="shared" si="87"/>
        <v>112320</v>
      </c>
      <c r="N845" t="str">
        <f>IFERROR(VLOOKUP(D845, Product_Category!A:B, 2, FALSE), "Uncategorized")</f>
        <v>CMC</v>
      </c>
      <c r="O845" s="76">
        <f t="shared" si="92"/>
        <v>3120000</v>
      </c>
      <c r="P845" s="76">
        <f t="shared" si="90"/>
        <v>112320000</v>
      </c>
      <c r="Q845">
        <f t="shared" si="91"/>
        <v>2023</v>
      </c>
      <c r="R845" t="str">
        <f>IFERROR(VLOOKUP(G845,'Importer Name'!A:B, 2, FALSE), "")</f>
        <v>MERIDIAN POLYMERS</v>
      </c>
      <c r="S845" t="str">
        <f>IFERROR(VLOOKUP(H845,'Supplier name '!A:B, 2, FALSE), "")</f>
        <v>CHONGQING LIHONG</v>
      </c>
    </row>
    <row r="846" spans="1:19">
      <c r="A846" s="77" t="s">
        <v>193</v>
      </c>
      <c r="B846" s="87">
        <v>36</v>
      </c>
      <c r="C846" s="87" t="s">
        <v>1647</v>
      </c>
      <c r="D846" s="103" t="s">
        <v>19</v>
      </c>
      <c r="E846" s="157">
        <v>3190</v>
      </c>
      <c r="F846" s="87" t="s">
        <v>9</v>
      </c>
      <c r="G846" s="77" t="s">
        <v>31</v>
      </c>
      <c r="H846" s="78" t="s">
        <v>32</v>
      </c>
      <c r="I846" s="89" t="str">
        <f t="shared" si="86"/>
        <v>May</v>
      </c>
      <c r="J846" s="74">
        <f>IF(F846="USD", E846, E846 * IFERROR(VLOOKUP(F846, EXCHANGE_RATE!A:B, 2, FALSE), "Currency not found"))</f>
        <v>3190</v>
      </c>
      <c r="K846" s="74">
        <f t="shared" si="88"/>
        <v>3190</v>
      </c>
      <c r="L846" s="14">
        <f>IF(C846="MTS", B846, B846 * IFERROR(VLOOKUP(C846, 'QTY_CONVERSIONS '!A:B, 2, FALSE), "Units not found"))</f>
        <v>36</v>
      </c>
      <c r="M846" s="75">
        <f t="shared" si="87"/>
        <v>114840</v>
      </c>
      <c r="N846" t="str">
        <f>IFERROR(VLOOKUP(D846, Product_Category!A:B, 2, FALSE), "Uncategorized")</f>
        <v>CMC</v>
      </c>
      <c r="O846" s="76">
        <f t="shared" si="92"/>
        <v>3190000</v>
      </c>
      <c r="P846" s="76">
        <f t="shared" si="90"/>
        <v>114840000</v>
      </c>
      <c r="Q846">
        <f t="shared" si="91"/>
        <v>2023</v>
      </c>
      <c r="R846" t="str">
        <f>IFERROR(VLOOKUP(G846,'Importer Name'!A:B, 2, FALSE), "")</f>
        <v>MERIDIAN POLYMERS</v>
      </c>
      <c r="S846" t="str">
        <f>IFERROR(VLOOKUP(H846,'Supplier name '!A:B, 2, FALSE), "")</f>
        <v>CHONGQING LIHONG</v>
      </c>
    </row>
    <row r="847" spans="1:19">
      <c r="A847" s="77" t="s">
        <v>193</v>
      </c>
      <c r="B847" s="87">
        <v>36</v>
      </c>
      <c r="C847" s="87" t="s">
        <v>1647</v>
      </c>
      <c r="D847" s="103" t="s">
        <v>19</v>
      </c>
      <c r="E847" s="157">
        <v>3190</v>
      </c>
      <c r="F847" s="87" t="s">
        <v>9</v>
      </c>
      <c r="G847" s="77" t="s">
        <v>31</v>
      </c>
      <c r="H847" s="78" t="s">
        <v>32</v>
      </c>
      <c r="I847" s="89" t="str">
        <f t="shared" si="86"/>
        <v>May</v>
      </c>
      <c r="J847" s="74">
        <f>IF(F847="USD", E847, E847 * IFERROR(VLOOKUP(F847, EXCHANGE_RATE!A:B, 2, FALSE), "Currency not found"))</f>
        <v>3190</v>
      </c>
      <c r="K847" s="74">
        <f t="shared" si="88"/>
        <v>3190</v>
      </c>
      <c r="L847" s="14">
        <f>IF(C847="MTS", B847, B847 * IFERROR(VLOOKUP(C847, 'QTY_CONVERSIONS '!A:B, 2, FALSE), "Units not found"))</f>
        <v>36</v>
      </c>
      <c r="M847" s="75">
        <f t="shared" si="87"/>
        <v>114840</v>
      </c>
      <c r="N847" t="str">
        <f>IFERROR(VLOOKUP(D847, Product_Category!A:B, 2, FALSE), "Uncategorized")</f>
        <v>CMC</v>
      </c>
      <c r="O847" s="76">
        <f t="shared" si="92"/>
        <v>3190000</v>
      </c>
      <c r="P847" s="76">
        <f t="shared" si="90"/>
        <v>114840000</v>
      </c>
      <c r="Q847">
        <f t="shared" si="91"/>
        <v>2023</v>
      </c>
      <c r="R847" t="str">
        <f>IFERROR(VLOOKUP(G847,'Importer Name'!A:B, 2, FALSE), "")</f>
        <v>MERIDIAN POLYMERS</v>
      </c>
      <c r="S847" t="str">
        <f>IFERROR(VLOOKUP(H847,'Supplier name '!A:B, 2, FALSE), "")</f>
        <v>CHONGQING LIHONG</v>
      </c>
    </row>
    <row r="848" spans="1:19">
      <c r="A848" s="77" t="s">
        <v>193</v>
      </c>
      <c r="B848" s="87">
        <v>36</v>
      </c>
      <c r="C848" s="87" t="s">
        <v>1647</v>
      </c>
      <c r="D848" s="103" t="s">
        <v>19</v>
      </c>
      <c r="E848" s="157">
        <v>3120</v>
      </c>
      <c r="F848" s="87" t="s">
        <v>9</v>
      </c>
      <c r="G848" s="77" t="s">
        <v>31</v>
      </c>
      <c r="H848" s="78" t="s">
        <v>32</v>
      </c>
      <c r="I848" s="89" t="str">
        <f t="shared" si="86"/>
        <v>May</v>
      </c>
      <c r="J848" s="74">
        <f>IF(F848="USD", E848, E848 * IFERROR(VLOOKUP(F848, EXCHANGE_RATE!A:B, 2, FALSE), "Currency not found"))</f>
        <v>3120</v>
      </c>
      <c r="K848" s="74">
        <f t="shared" si="88"/>
        <v>3120</v>
      </c>
      <c r="L848" s="14">
        <f>IF(C848="MTS", B848, B848 * IFERROR(VLOOKUP(C848, 'QTY_CONVERSIONS '!A:B, 2, FALSE), "Units not found"))</f>
        <v>36</v>
      </c>
      <c r="M848" s="75">
        <f t="shared" si="87"/>
        <v>112320</v>
      </c>
      <c r="N848" t="str">
        <f>IFERROR(VLOOKUP(D848, Product_Category!A:B, 2, FALSE), "Uncategorized")</f>
        <v>CMC</v>
      </c>
      <c r="O848" s="76">
        <f t="shared" si="92"/>
        <v>3120000</v>
      </c>
      <c r="P848" s="76">
        <f t="shared" si="90"/>
        <v>112320000</v>
      </c>
      <c r="Q848">
        <f t="shared" si="91"/>
        <v>2023</v>
      </c>
      <c r="R848" t="str">
        <f>IFERROR(VLOOKUP(G848,'Importer Name'!A:B, 2, FALSE), "")</f>
        <v>MERIDIAN POLYMERS</v>
      </c>
      <c r="S848" t="str">
        <f>IFERROR(VLOOKUP(H848,'Supplier name '!A:B, 2, FALSE), "")</f>
        <v>CHONGQING LIHONG</v>
      </c>
    </row>
    <row r="849" spans="1:19">
      <c r="A849" s="77" t="s">
        <v>193</v>
      </c>
      <c r="B849" s="87">
        <v>36</v>
      </c>
      <c r="C849" s="87" t="s">
        <v>1647</v>
      </c>
      <c r="D849" s="103" t="s">
        <v>19</v>
      </c>
      <c r="E849" s="157">
        <v>3120</v>
      </c>
      <c r="F849" s="87" t="s">
        <v>9</v>
      </c>
      <c r="G849" s="77" t="s">
        <v>31</v>
      </c>
      <c r="H849" s="78" t="s">
        <v>32</v>
      </c>
      <c r="I849" s="89" t="str">
        <f t="shared" si="86"/>
        <v>May</v>
      </c>
      <c r="J849" s="74">
        <f>IF(F849="USD", E849, E849 * IFERROR(VLOOKUP(F849, EXCHANGE_RATE!A:B, 2, FALSE), "Currency not found"))</f>
        <v>3120</v>
      </c>
      <c r="K849" s="74">
        <f t="shared" si="88"/>
        <v>3120</v>
      </c>
      <c r="L849" s="14">
        <f>IF(C849="MTS", B849, B849 * IFERROR(VLOOKUP(C849, 'QTY_CONVERSIONS '!A:B, 2, FALSE), "Units not found"))</f>
        <v>36</v>
      </c>
      <c r="M849" s="75">
        <f t="shared" si="87"/>
        <v>112320</v>
      </c>
      <c r="N849" t="str">
        <f>IFERROR(VLOOKUP(D849, Product_Category!A:B, 2, FALSE), "Uncategorized")</f>
        <v>CMC</v>
      </c>
      <c r="O849" s="76">
        <f t="shared" si="92"/>
        <v>3120000</v>
      </c>
      <c r="P849" s="76">
        <f t="shared" si="90"/>
        <v>112320000</v>
      </c>
      <c r="Q849">
        <f t="shared" si="91"/>
        <v>2023</v>
      </c>
      <c r="R849" t="str">
        <f>IFERROR(VLOOKUP(G849,'Importer Name'!A:B, 2, FALSE), "")</f>
        <v>MERIDIAN POLYMERS</v>
      </c>
      <c r="S849" t="str">
        <f>IFERROR(VLOOKUP(H849,'Supplier name '!A:B, 2, FALSE), "")</f>
        <v>CHONGQING LIHONG</v>
      </c>
    </row>
    <row r="850" spans="1:19">
      <c r="A850" s="77" t="s">
        <v>193</v>
      </c>
      <c r="B850" s="87">
        <v>36</v>
      </c>
      <c r="C850" s="87" t="s">
        <v>1647</v>
      </c>
      <c r="D850" s="103" t="s">
        <v>19</v>
      </c>
      <c r="E850" s="157">
        <v>3120</v>
      </c>
      <c r="F850" s="87" t="s">
        <v>9</v>
      </c>
      <c r="G850" s="77" t="s">
        <v>31</v>
      </c>
      <c r="H850" s="78" t="s">
        <v>32</v>
      </c>
      <c r="I850" s="89" t="str">
        <f t="shared" si="86"/>
        <v>May</v>
      </c>
      <c r="J850" s="74">
        <f>IF(F850="USD", E850, E850 * IFERROR(VLOOKUP(F850, EXCHANGE_RATE!A:B, 2, FALSE), "Currency not found"))</f>
        <v>3120</v>
      </c>
      <c r="K850" s="74">
        <f t="shared" si="88"/>
        <v>3120</v>
      </c>
      <c r="L850" s="14">
        <f>IF(C850="MTS", B850, B850 * IFERROR(VLOOKUP(C850, 'QTY_CONVERSIONS '!A:B, 2, FALSE), "Units not found"))</f>
        <v>36</v>
      </c>
      <c r="M850" s="75">
        <f t="shared" si="87"/>
        <v>112320</v>
      </c>
      <c r="N850" t="str">
        <f>IFERROR(VLOOKUP(D850, Product_Category!A:B, 2, FALSE), "Uncategorized")</f>
        <v>CMC</v>
      </c>
      <c r="O850" s="76">
        <f t="shared" si="92"/>
        <v>3120000</v>
      </c>
      <c r="P850" s="76">
        <f t="shared" si="90"/>
        <v>112320000</v>
      </c>
      <c r="Q850">
        <f t="shared" si="91"/>
        <v>2023</v>
      </c>
      <c r="R850" t="str">
        <f>IFERROR(VLOOKUP(G850,'Importer Name'!A:B, 2, FALSE), "")</f>
        <v>MERIDIAN POLYMERS</v>
      </c>
      <c r="S850" t="str">
        <f>IFERROR(VLOOKUP(H850,'Supplier name '!A:B, 2, FALSE), "")</f>
        <v>CHONGQING LIHONG</v>
      </c>
    </row>
    <row r="851" spans="1:19">
      <c r="A851" s="77" t="s">
        <v>193</v>
      </c>
      <c r="B851" s="87">
        <v>36</v>
      </c>
      <c r="C851" s="87" t="s">
        <v>1647</v>
      </c>
      <c r="D851" s="103" t="s">
        <v>19</v>
      </c>
      <c r="E851" s="157">
        <v>3120</v>
      </c>
      <c r="F851" s="87" t="s">
        <v>9</v>
      </c>
      <c r="G851" s="77" t="s">
        <v>31</v>
      </c>
      <c r="H851" s="78" t="s">
        <v>32</v>
      </c>
      <c r="I851" s="89" t="str">
        <f t="shared" si="86"/>
        <v>May</v>
      </c>
      <c r="J851" s="74">
        <f>IF(F851="USD", E851, E851 * IFERROR(VLOOKUP(F851, EXCHANGE_RATE!A:B, 2, FALSE), "Currency not found"))</f>
        <v>3120</v>
      </c>
      <c r="K851" s="74">
        <f t="shared" si="88"/>
        <v>3120</v>
      </c>
      <c r="L851" s="14">
        <f>IF(C851="MTS", B851, B851 * IFERROR(VLOOKUP(C851, 'QTY_CONVERSIONS '!A:B, 2, FALSE), "Units not found"))</f>
        <v>36</v>
      </c>
      <c r="M851" s="75">
        <f t="shared" si="87"/>
        <v>112320</v>
      </c>
      <c r="N851" t="str">
        <f>IFERROR(VLOOKUP(D851, Product_Category!A:B, 2, FALSE), "Uncategorized")</f>
        <v>CMC</v>
      </c>
      <c r="O851" s="76">
        <f t="shared" si="92"/>
        <v>3120000</v>
      </c>
      <c r="P851" s="76">
        <f t="shared" si="90"/>
        <v>112320000</v>
      </c>
      <c r="Q851">
        <f t="shared" si="91"/>
        <v>2023</v>
      </c>
      <c r="R851" t="str">
        <f>IFERROR(VLOOKUP(G851,'Importer Name'!A:B, 2, FALSE), "")</f>
        <v>MERIDIAN POLYMERS</v>
      </c>
      <c r="S851" t="str">
        <f>IFERROR(VLOOKUP(H851,'Supplier name '!A:B, 2, FALSE), "")</f>
        <v>CHONGQING LIHONG</v>
      </c>
    </row>
    <row r="852" spans="1:19">
      <c r="A852" s="77" t="s">
        <v>193</v>
      </c>
      <c r="B852" s="87">
        <v>36</v>
      </c>
      <c r="C852" s="87" t="s">
        <v>1647</v>
      </c>
      <c r="D852" s="103" t="s">
        <v>19</v>
      </c>
      <c r="E852" s="157">
        <v>3030</v>
      </c>
      <c r="F852" s="87" t="s">
        <v>9</v>
      </c>
      <c r="G852" s="77" t="s">
        <v>31</v>
      </c>
      <c r="H852" s="78" t="s">
        <v>32</v>
      </c>
      <c r="I852" s="89" t="str">
        <f t="shared" si="86"/>
        <v>May</v>
      </c>
      <c r="J852" s="74">
        <f>IF(F852="USD", E852, E852 * IFERROR(VLOOKUP(F852, EXCHANGE_RATE!A:B, 2, FALSE), "Currency not found"))</f>
        <v>3030</v>
      </c>
      <c r="K852" s="74">
        <f t="shared" si="88"/>
        <v>3030</v>
      </c>
      <c r="L852" s="14">
        <f>IF(C852="MTS", B852, B852 * IFERROR(VLOOKUP(C852, 'QTY_CONVERSIONS '!A:B, 2, FALSE), "Units not found"))</f>
        <v>36</v>
      </c>
      <c r="M852" s="75">
        <f t="shared" si="87"/>
        <v>109080</v>
      </c>
      <c r="N852" t="str">
        <f>IFERROR(VLOOKUP(D852, Product_Category!A:B, 2, FALSE), "Uncategorized")</f>
        <v>CMC</v>
      </c>
      <c r="O852" s="76">
        <f t="shared" si="92"/>
        <v>3030000</v>
      </c>
      <c r="P852" s="76">
        <f t="shared" si="90"/>
        <v>109080000</v>
      </c>
      <c r="Q852">
        <f t="shared" si="91"/>
        <v>2023</v>
      </c>
      <c r="R852" t="str">
        <f>IFERROR(VLOOKUP(G852,'Importer Name'!A:B, 2, FALSE), "")</f>
        <v>MERIDIAN POLYMERS</v>
      </c>
      <c r="S852" t="str">
        <f>IFERROR(VLOOKUP(H852,'Supplier name '!A:B, 2, FALSE), "")</f>
        <v>CHONGQING LIHONG</v>
      </c>
    </row>
    <row r="853" spans="1:19">
      <c r="A853" s="77" t="s">
        <v>193</v>
      </c>
      <c r="B853" s="87">
        <v>20</v>
      </c>
      <c r="C853" s="87" t="s">
        <v>1647</v>
      </c>
      <c r="D853" s="103" t="s">
        <v>19</v>
      </c>
      <c r="E853" s="157">
        <v>2520</v>
      </c>
      <c r="F853" s="87" t="s">
        <v>9</v>
      </c>
      <c r="G853" s="77" t="s">
        <v>31</v>
      </c>
      <c r="H853" s="78" t="s">
        <v>32</v>
      </c>
      <c r="I853" s="89" t="str">
        <f t="shared" si="86"/>
        <v>May</v>
      </c>
      <c r="J853" s="74">
        <f>IF(F853="USD", E853, E853 * IFERROR(VLOOKUP(F853, EXCHANGE_RATE!A:B, 2, FALSE), "Currency not found"))</f>
        <v>2520</v>
      </c>
      <c r="K853" s="74">
        <f t="shared" si="88"/>
        <v>2520</v>
      </c>
      <c r="L853" s="14">
        <f>IF(C853="MTS", B853, B853 * IFERROR(VLOOKUP(C853, 'QTY_CONVERSIONS '!A:B, 2, FALSE), "Units not found"))</f>
        <v>20</v>
      </c>
      <c r="M853" s="75">
        <f t="shared" si="87"/>
        <v>50400</v>
      </c>
      <c r="N853" t="str">
        <f>IFERROR(VLOOKUP(D853, Product_Category!A:B, 2, FALSE), "Uncategorized")</f>
        <v>CMC</v>
      </c>
      <c r="O853" s="76">
        <f t="shared" si="92"/>
        <v>2520000</v>
      </c>
      <c r="P853" s="76">
        <f t="shared" si="90"/>
        <v>50400000</v>
      </c>
      <c r="Q853">
        <f t="shared" si="91"/>
        <v>2023</v>
      </c>
      <c r="R853" t="str">
        <f>IFERROR(VLOOKUP(G853,'Importer Name'!A:B, 2, FALSE), "")</f>
        <v>MERIDIAN POLYMERS</v>
      </c>
      <c r="S853" t="str">
        <f>IFERROR(VLOOKUP(H853,'Supplier name '!A:B, 2, FALSE), "")</f>
        <v>CHONGQING LIHONG</v>
      </c>
    </row>
    <row r="854" spans="1:19">
      <c r="A854" s="77" t="s">
        <v>193</v>
      </c>
      <c r="B854" s="87">
        <v>20</v>
      </c>
      <c r="C854" s="87" t="s">
        <v>1647</v>
      </c>
      <c r="D854" s="103" t="s">
        <v>19</v>
      </c>
      <c r="E854" s="157">
        <v>2520</v>
      </c>
      <c r="F854" s="87" t="s">
        <v>9</v>
      </c>
      <c r="G854" s="77" t="s">
        <v>31</v>
      </c>
      <c r="H854" s="78" t="s">
        <v>32</v>
      </c>
      <c r="I854" s="89" t="str">
        <f t="shared" si="86"/>
        <v>May</v>
      </c>
      <c r="J854" s="74">
        <f>IF(F854="USD", E854, E854 * IFERROR(VLOOKUP(F854, EXCHANGE_RATE!A:B, 2, FALSE), "Currency not found"))</f>
        <v>2520</v>
      </c>
      <c r="K854" s="74">
        <f t="shared" si="88"/>
        <v>2520</v>
      </c>
      <c r="L854" s="14">
        <f>IF(C854="MTS", B854, B854 * IFERROR(VLOOKUP(C854, 'QTY_CONVERSIONS '!A:B, 2, FALSE), "Units not found"))</f>
        <v>20</v>
      </c>
      <c r="M854" s="75">
        <f t="shared" si="87"/>
        <v>50400</v>
      </c>
      <c r="N854" t="str">
        <f>IFERROR(VLOOKUP(D854, Product_Category!A:B, 2, FALSE), "Uncategorized")</f>
        <v>CMC</v>
      </c>
      <c r="O854" s="76">
        <f t="shared" si="92"/>
        <v>2520000</v>
      </c>
      <c r="P854" s="76">
        <f t="shared" si="90"/>
        <v>50400000</v>
      </c>
      <c r="Q854">
        <f t="shared" si="91"/>
        <v>2023</v>
      </c>
      <c r="R854" t="str">
        <f>IFERROR(VLOOKUP(G854,'Importer Name'!A:B, 2, FALSE), "")</f>
        <v>MERIDIAN POLYMERS</v>
      </c>
      <c r="S854" t="str">
        <f>IFERROR(VLOOKUP(H854,'Supplier name '!A:B, 2, FALSE), "")</f>
        <v>CHONGQING LIHONG</v>
      </c>
    </row>
    <row r="855" spans="1:19">
      <c r="A855" s="77" t="s">
        <v>193</v>
      </c>
      <c r="B855" s="87">
        <v>20</v>
      </c>
      <c r="C855" s="87" t="s">
        <v>1647</v>
      </c>
      <c r="D855" s="103" t="s">
        <v>19</v>
      </c>
      <c r="E855" s="157">
        <v>2520</v>
      </c>
      <c r="F855" s="87" t="s">
        <v>9</v>
      </c>
      <c r="G855" s="77" t="s">
        <v>31</v>
      </c>
      <c r="H855" s="78" t="s">
        <v>32</v>
      </c>
      <c r="I855" s="89" t="str">
        <f t="shared" si="86"/>
        <v>May</v>
      </c>
      <c r="J855" s="74">
        <f>IF(F855="USD", E855, E855 * IFERROR(VLOOKUP(F855, EXCHANGE_RATE!A:B, 2, FALSE), "Currency not found"))</f>
        <v>2520</v>
      </c>
      <c r="K855" s="74">
        <f t="shared" si="88"/>
        <v>2520</v>
      </c>
      <c r="L855" s="14">
        <f>IF(C855="MTS", B855, B855 * IFERROR(VLOOKUP(C855, 'QTY_CONVERSIONS '!A:B, 2, FALSE), "Units not found"))</f>
        <v>20</v>
      </c>
      <c r="M855" s="75">
        <f t="shared" si="87"/>
        <v>50400</v>
      </c>
      <c r="N855" t="str">
        <f>IFERROR(VLOOKUP(D855, Product_Category!A:B, 2, FALSE), "Uncategorized")</f>
        <v>CMC</v>
      </c>
      <c r="O855" s="76">
        <f t="shared" si="92"/>
        <v>2520000</v>
      </c>
      <c r="P855" s="76">
        <f t="shared" si="90"/>
        <v>50400000</v>
      </c>
      <c r="Q855">
        <f t="shared" si="91"/>
        <v>2023</v>
      </c>
      <c r="R855" t="str">
        <f>IFERROR(VLOOKUP(G855,'Importer Name'!A:B, 2, FALSE), "")</f>
        <v>MERIDIAN POLYMERS</v>
      </c>
      <c r="S855" t="str">
        <f>IFERROR(VLOOKUP(H855,'Supplier name '!A:B, 2, FALSE), "")</f>
        <v>CHONGQING LIHONG</v>
      </c>
    </row>
    <row r="856" spans="1:19">
      <c r="A856" s="77" t="s">
        <v>193</v>
      </c>
      <c r="B856" s="87">
        <v>20</v>
      </c>
      <c r="C856" s="87" t="s">
        <v>1647</v>
      </c>
      <c r="D856" s="103" t="s">
        <v>19</v>
      </c>
      <c r="E856" s="157">
        <v>2520</v>
      </c>
      <c r="F856" s="87" t="s">
        <v>9</v>
      </c>
      <c r="G856" s="77" t="s">
        <v>31</v>
      </c>
      <c r="H856" s="78" t="s">
        <v>32</v>
      </c>
      <c r="I856" s="89" t="str">
        <f t="shared" si="86"/>
        <v>May</v>
      </c>
      <c r="J856" s="74">
        <f>IF(F856="USD", E856, E856 * IFERROR(VLOOKUP(F856, EXCHANGE_RATE!A:B, 2, FALSE), "Currency not found"))</f>
        <v>2520</v>
      </c>
      <c r="K856" s="74">
        <f t="shared" si="88"/>
        <v>2520</v>
      </c>
      <c r="L856" s="14">
        <f>IF(C856="MTS", B856, B856 * IFERROR(VLOOKUP(C856, 'QTY_CONVERSIONS '!A:B, 2, FALSE), "Units not found"))</f>
        <v>20</v>
      </c>
      <c r="M856" s="75">
        <f t="shared" si="87"/>
        <v>50400</v>
      </c>
      <c r="N856" t="str">
        <f>IFERROR(VLOOKUP(D856, Product_Category!A:B, 2, FALSE), "Uncategorized")</f>
        <v>CMC</v>
      </c>
      <c r="O856" s="76">
        <f t="shared" si="92"/>
        <v>2520000</v>
      </c>
      <c r="P856" s="76">
        <f t="shared" si="90"/>
        <v>50400000</v>
      </c>
      <c r="Q856">
        <f t="shared" si="91"/>
        <v>2023</v>
      </c>
      <c r="R856" t="str">
        <f>IFERROR(VLOOKUP(G856,'Importer Name'!A:B, 2, FALSE), "")</f>
        <v>MERIDIAN POLYMERS</v>
      </c>
      <c r="S856" t="str">
        <f>IFERROR(VLOOKUP(H856,'Supplier name '!A:B, 2, FALSE), "")</f>
        <v>CHONGQING LIHONG</v>
      </c>
    </row>
    <row r="857" spans="1:19">
      <c r="A857" s="77" t="s">
        <v>193</v>
      </c>
      <c r="B857" s="87">
        <v>20</v>
      </c>
      <c r="C857" s="87" t="s">
        <v>1647</v>
      </c>
      <c r="D857" s="103" t="s">
        <v>19</v>
      </c>
      <c r="E857" s="157">
        <v>2480</v>
      </c>
      <c r="F857" s="87" t="s">
        <v>9</v>
      </c>
      <c r="G857" s="77" t="s">
        <v>31</v>
      </c>
      <c r="H857" s="78" t="s">
        <v>32</v>
      </c>
      <c r="I857" s="89" t="str">
        <f t="shared" si="86"/>
        <v>May</v>
      </c>
      <c r="J857" s="74">
        <f>IF(F857="USD", E857, E857 * IFERROR(VLOOKUP(F857, EXCHANGE_RATE!A:B, 2, FALSE), "Currency not found"))</f>
        <v>2480</v>
      </c>
      <c r="K857" s="74">
        <f t="shared" si="88"/>
        <v>2480</v>
      </c>
      <c r="L857" s="14">
        <f>IF(C857="MTS", B857, B857 * IFERROR(VLOOKUP(C857, 'QTY_CONVERSIONS '!A:B, 2, FALSE), "Units not found"))</f>
        <v>20</v>
      </c>
      <c r="M857" s="75">
        <f t="shared" si="87"/>
        <v>49600</v>
      </c>
      <c r="N857" t="str">
        <f>IFERROR(VLOOKUP(D857, Product_Category!A:B, 2, FALSE), "Uncategorized")</f>
        <v>CMC</v>
      </c>
      <c r="O857" s="76">
        <f t="shared" si="92"/>
        <v>2480000</v>
      </c>
      <c r="P857" s="76">
        <f t="shared" si="90"/>
        <v>49600000</v>
      </c>
      <c r="Q857">
        <f t="shared" si="91"/>
        <v>2023</v>
      </c>
      <c r="R857" t="str">
        <f>IFERROR(VLOOKUP(G857,'Importer Name'!A:B, 2, FALSE), "")</f>
        <v>MERIDIAN POLYMERS</v>
      </c>
      <c r="S857" t="str">
        <f>IFERROR(VLOOKUP(H857,'Supplier name '!A:B, 2, FALSE), "")</f>
        <v>CHONGQING LIHONG</v>
      </c>
    </row>
    <row r="858" spans="1:19">
      <c r="A858" s="77" t="s">
        <v>193</v>
      </c>
      <c r="B858" s="87">
        <v>20</v>
      </c>
      <c r="C858" s="87" t="s">
        <v>1647</v>
      </c>
      <c r="D858" s="103" t="s">
        <v>19</v>
      </c>
      <c r="E858" s="157">
        <v>2480</v>
      </c>
      <c r="F858" s="87" t="s">
        <v>9</v>
      </c>
      <c r="G858" s="77" t="s">
        <v>31</v>
      </c>
      <c r="H858" s="78" t="s">
        <v>32</v>
      </c>
      <c r="I858" s="89" t="str">
        <f t="shared" si="86"/>
        <v>May</v>
      </c>
      <c r="J858" s="74">
        <f>IF(F858="USD", E858, E858 * IFERROR(VLOOKUP(F858, EXCHANGE_RATE!A:B, 2, FALSE), "Currency not found"))</f>
        <v>2480</v>
      </c>
      <c r="K858" s="74">
        <f t="shared" si="88"/>
        <v>2480</v>
      </c>
      <c r="L858" s="14">
        <f>IF(C858="MTS", B858, B858 * IFERROR(VLOOKUP(C858, 'QTY_CONVERSIONS '!A:B, 2, FALSE), "Units not found"))</f>
        <v>20</v>
      </c>
      <c r="M858" s="75">
        <f t="shared" si="87"/>
        <v>49600</v>
      </c>
      <c r="N858" t="str">
        <f>IFERROR(VLOOKUP(D858, Product_Category!A:B, 2, FALSE), "Uncategorized")</f>
        <v>CMC</v>
      </c>
      <c r="O858" s="76">
        <f t="shared" si="92"/>
        <v>2480000</v>
      </c>
      <c r="P858" s="76">
        <f t="shared" si="90"/>
        <v>49600000</v>
      </c>
      <c r="Q858">
        <f t="shared" si="91"/>
        <v>2023</v>
      </c>
      <c r="R858" t="str">
        <f>IFERROR(VLOOKUP(G858,'Importer Name'!A:B, 2, FALSE), "")</f>
        <v>MERIDIAN POLYMERS</v>
      </c>
      <c r="S858" t="str">
        <f>IFERROR(VLOOKUP(H858,'Supplier name '!A:B, 2, FALSE), "")</f>
        <v>CHONGQING LIHONG</v>
      </c>
    </row>
    <row r="859" spans="1:19">
      <c r="A859" s="77" t="s">
        <v>193</v>
      </c>
      <c r="B859" s="87">
        <v>20</v>
      </c>
      <c r="C859" s="87" t="s">
        <v>1647</v>
      </c>
      <c r="D859" s="103" t="s">
        <v>19</v>
      </c>
      <c r="E859" s="157">
        <v>2520</v>
      </c>
      <c r="F859" s="87" t="s">
        <v>9</v>
      </c>
      <c r="G859" s="77" t="s">
        <v>31</v>
      </c>
      <c r="H859" s="78" t="s">
        <v>32</v>
      </c>
      <c r="I859" s="89" t="str">
        <f t="shared" si="86"/>
        <v>May</v>
      </c>
      <c r="J859" s="74">
        <f>IF(F859="USD", E859, E859 * IFERROR(VLOOKUP(F859, EXCHANGE_RATE!A:B, 2, FALSE), "Currency not found"))</f>
        <v>2520</v>
      </c>
      <c r="K859" s="74">
        <f t="shared" si="88"/>
        <v>2520</v>
      </c>
      <c r="L859" s="14">
        <f>IF(C859="MTS", B859, B859 * IFERROR(VLOOKUP(C859, 'QTY_CONVERSIONS '!A:B, 2, FALSE), "Units not found"))</f>
        <v>20</v>
      </c>
      <c r="M859" s="75">
        <f t="shared" si="87"/>
        <v>50400</v>
      </c>
      <c r="N859" t="str">
        <f>IFERROR(VLOOKUP(D859, Product_Category!A:B, 2, FALSE), "Uncategorized")</f>
        <v>CMC</v>
      </c>
      <c r="O859" s="76">
        <f t="shared" si="92"/>
        <v>2520000</v>
      </c>
      <c r="P859" s="76">
        <f t="shared" si="90"/>
        <v>50400000</v>
      </c>
      <c r="Q859">
        <f t="shared" si="91"/>
        <v>2023</v>
      </c>
      <c r="R859" t="str">
        <f>IFERROR(VLOOKUP(G859,'Importer Name'!A:B, 2, FALSE), "")</f>
        <v>MERIDIAN POLYMERS</v>
      </c>
      <c r="S859" t="str">
        <f>IFERROR(VLOOKUP(H859,'Supplier name '!A:B, 2, FALSE), "")</f>
        <v>CHONGQING LIHONG</v>
      </c>
    </row>
    <row r="860" spans="1:19">
      <c r="A860" s="77" t="s">
        <v>193</v>
      </c>
      <c r="B860" s="87">
        <v>20</v>
      </c>
      <c r="C860" s="87" t="s">
        <v>1647</v>
      </c>
      <c r="D860" s="103" t="s">
        <v>19</v>
      </c>
      <c r="E860" s="157">
        <v>2520</v>
      </c>
      <c r="F860" s="87" t="s">
        <v>9</v>
      </c>
      <c r="G860" s="77" t="s">
        <v>31</v>
      </c>
      <c r="H860" s="78" t="s">
        <v>32</v>
      </c>
      <c r="I860" s="89" t="str">
        <f t="shared" si="86"/>
        <v>May</v>
      </c>
      <c r="J860" s="74">
        <f>IF(F860="USD", E860, E860 * IFERROR(VLOOKUP(F860, EXCHANGE_RATE!A:B, 2, FALSE), "Currency not found"))</f>
        <v>2520</v>
      </c>
      <c r="K860" s="74">
        <f t="shared" si="88"/>
        <v>2520</v>
      </c>
      <c r="L860" s="14">
        <f>IF(C860="MTS", B860, B860 * IFERROR(VLOOKUP(C860, 'QTY_CONVERSIONS '!A:B, 2, FALSE), "Units not found"))</f>
        <v>20</v>
      </c>
      <c r="M860" s="75">
        <f t="shared" si="87"/>
        <v>50400</v>
      </c>
      <c r="N860" t="str">
        <f>IFERROR(VLOOKUP(D860, Product_Category!A:B, 2, FALSE), "Uncategorized")</f>
        <v>CMC</v>
      </c>
      <c r="O860" s="76">
        <f t="shared" si="92"/>
        <v>2520000</v>
      </c>
      <c r="P860" s="76">
        <f t="shared" si="90"/>
        <v>50400000</v>
      </c>
      <c r="Q860">
        <f t="shared" si="91"/>
        <v>2023</v>
      </c>
      <c r="R860" t="str">
        <f>IFERROR(VLOOKUP(G860,'Importer Name'!A:B, 2, FALSE), "")</f>
        <v>MERIDIAN POLYMERS</v>
      </c>
      <c r="S860" t="str">
        <f>IFERROR(VLOOKUP(H860,'Supplier name '!A:B, 2, FALSE), "")</f>
        <v>CHONGQING LIHONG</v>
      </c>
    </row>
    <row r="861" spans="1:19">
      <c r="A861" s="77" t="s">
        <v>193</v>
      </c>
      <c r="B861" s="87">
        <v>18000</v>
      </c>
      <c r="C861" s="87" t="s">
        <v>7</v>
      </c>
      <c r="D861" s="103" t="s">
        <v>19</v>
      </c>
      <c r="E861" s="157">
        <v>3.04</v>
      </c>
      <c r="F861" s="87" t="s">
        <v>9</v>
      </c>
      <c r="G861" s="77" t="s">
        <v>36</v>
      </c>
      <c r="H861" s="78" t="s">
        <v>37</v>
      </c>
      <c r="I861" s="89" t="str">
        <f t="shared" si="86"/>
        <v>May</v>
      </c>
      <c r="J861" s="74">
        <f>IF(F861="USD", E861, E861 * IFERROR(VLOOKUP(F861, EXCHANGE_RATE!A:B, 2, FALSE), "Currency not found"))</f>
        <v>3.04</v>
      </c>
      <c r="K861" s="74">
        <f t="shared" si="88"/>
        <v>3.04</v>
      </c>
      <c r="L861" s="14">
        <f>IF(C861="MTS", B861, B861 * IFERROR(VLOOKUP(C861, 'QTY_CONVERSIONS '!A:B, 2, FALSE), "Units not found"))</f>
        <v>18</v>
      </c>
      <c r="M861" s="75">
        <f t="shared" si="87"/>
        <v>54720</v>
      </c>
      <c r="N861" t="str">
        <f>IFERROR(VLOOKUP(D861, Product_Category!A:B, 2, FALSE), "Uncategorized")</f>
        <v>CMC</v>
      </c>
      <c r="O861" s="76">
        <f t="shared" si="89"/>
        <v>3.04</v>
      </c>
      <c r="P861" s="76">
        <f t="shared" si="90"/>
        <v>54.72</v>
      </c>
      <c r="Q861">
        <f t="shared" si="91"/>
        <v>2023</v>
      </c>
      <c r="R861" t="str">
        <f>IFERROR(VLOOKUP(G861,'Importer Name'!A:B, 2, FALSE), "")</f>
        <v>KAKKAT DRUGS</v>
      </c>
      <c r="S861" t="str">
        <f>IFERROR(VLOOKUP(H861,'Supplier name '!A:B, 2, FALSE), "")</f>
        <v>JIANGSU GUOTAI</v>
      </c>
    </row>
    <row r="862" spans="1:19">
      <c r="A862" s="77" t="s">
        <v>193</v>
      </c>
      <c r="B862" s="87">
        <v>17500</v>
      </c>
      <c r="C862" s="87" t="s">
        <v>7</v>
      </c>
      <c r="D862" s="103" t="s">
        <v>19</v>
      </c>
      <c r="E862" s="157">
        <v>3.1</v>
      </c>
      <c r="F862" s="87" t="s">
        <v>9</v>
      </c>
      <c r="G862" s="77" t="s">
        <v>321</v>
      </c>
      <c r="H862" s="78" t="s">
        <v>41</v>
      </c>
      <c r="I862" s="89" t="str">
        <f t="shared" si="86"/>
        <v>May</v>
      </c>
      <c r="J862" s="74">
        <f>IF(F862="USD", E862, E862 * IFERROR(VLOOKUP(F862, EXCHANGE_RATE!A:B, 2, FALSE), "Currency not found"))</f>
        <v>3.1</v>
      </c>
      <c r="K862" s="74">
        <f t="shared" si="88"/>
        <v>3.1</v>
      </c>
      <c r="L862" s="14">
        <f>IF(C862="MTS", B862, B862 * IFERROR(VLOOKUP(C862, 'QTY_CONVERSIONS '!A:B, 2, FALSE), "Units not found"))</f>
        <v>17.5</v>
      </c>
      <c r="M862" s="75">
        <f t="shared" si="87"/>
        <v>54250</v>
      </c>
      <c r="N862" t="str">
        <f>IFERROR(VLOOKUP(D862, Product_Category!A:B, 2, FALSE), "Uncategorized")</f>
        <v>CMC</v>
      </c>
      <c r="O862" s="76">
        <f t="shared" si="89"/>
        <v>3.1</v>
      </c>
      <c r="P862" s="76">
        <f t="shared" si="90"/>
        <v>54.25</v>
      </c>
      <c r="Q862">
        <f t="shared" si="91"/>
        <v>2023</v>
      </c>
      <c r="R862" t="str">
        <f>IFERROR(VLOOKUP(G862,'Importer Name'!A:B, 2, FALSE), "")</f>
        <v>AAKAR ENTERPRISES</v>
      </c>
      <c r="S862" t="str">
        <f>IFERROR(VLOOKUP(H862,'Supplier name '!A:B, 2, FALSE), "")</f>
        <v>JINING FORTUNE</v>
      </c>
    </row>
    <row r="863" spans="1:19">
      <c r="A863" s="77" t="s">
        <v>193</v>
      </c>
      <c r="B863" s="87">
        <v>17000</v>
      </c>
      <c r="C863" s="87" t="s">
        <v>7</v>
      </c>
      <c r="D863" s="103" t="s">
        <v>318</v>
      </c>
      <c r="E863" s="157">
        <v>3.13</v>
      </c>
      <c r="F863" s="87" t="s">
        <v>9</v>
      </c>
      <c r="G863" s="77" t="s">
        <v>81</v>
      </c>
      <c r="H863" s="78" t="s">
        <v>41</v>
      </c>
      <c r="I863" s="89" t="str">
        <f t="shared" si="86"/>
        <v>May</v>
      </c>
      <c r="J863" s="74">
        <f>IF(F863="USD", E863, E863 * IFERROR(VLOOKUP(F863, EXCHANGE_RATE!A:B, 2, FALSE), "Currency not found"))</f>
        <v>3.13</v>
      </c>
      <c r="K863" s="74">
        <f t="shared" si="88"/>
        <v>3.13</v>
      </c>
      <c r="L863" s="14">
        <f>IF(C863="MTS", B863, B863 * IFERROR(VLOOKUP(C863, 'QTY_CONVERSIONS '!A:B, 2, FALSE), "Units not found"))</f>
        <v>17</v>
      </c>
      <c r="M863" s="75">
        <f t="shared" si="87"/>
        <v>53210</v>
      </c>
      <c r="N863" t="str">
        <f>IFERROR(VLOOKUP(D863, Product_Category!A:B, 2, FALSE), "Uncategorized")</f>
        <v>CMC</v>
      </c>
      <c r="O863" s="76">
        <f t="shared" si="89"/>
        <v>3.13</v>
      </c>
      <c r="P863" s="76">
        <f t="shared" si="90"/>
        <v>53.21</v>
      </c>
      <c r="Q863">
        <f t="shared" si="91"/>
        <v>2023</v>
      </c>
      <c r="R863" t="str">
        <f>IFERROR(VLOOKUP(G863,'Importer Name'!A:B, 2, FALSE), "")</f>
        <v>DKSH INDIA</v>
      </c>
      <c r="S863" t="str">
        <f>IFERROR(VLOOKUP(H863,'Supplier name '!A:B, 2, FALSE), "")</f>
        <v>JINING FORTUNE</v>
      </c>
    </row>
    <row r="864" spans="1:19">
      <c r="A864" s="77" t="s">
        <v>193</v>
      </c>
      <c r="B864" s="87">
        <v>15000</v>
      </c>
      <c r="C864" s="87" t="s">
        <v>7</v>
      </c>
      <c r="D864" s="103" t="s">
        <v>19</v>
      </c>
      <c r="E864" s="157">
        <v>2.54</v>
      </c>
      <c r="F864" s="87" t="s">
        <v>9</v>
      </c>
      <c r="G864" s="77" t="s">
        <v>1722</v>
      </c>
      <c r="H864" s="78" t="s">
        <v>41</v>
      </c>
      <c r="I864" s="89" t="str">
        <f t="shared" si="86"/>
        <v>May</v>
      </c>
      <c r="J864" s="74">
        <f>IF(F864="USD", E864, E864 * IFERROR(VLOOKUP(F864, EXCHANGE_RATE!A:B, 2, FALSE), "Currency not found"))</f>
        <v>2.54</v>
      </c>
      <c r="K864" s="74">
        <f t="shared" si="88"/>
        <v>2.54</v>
      </c>
      <c r="L864" s="14">
        <f>IF(C864="MTS", B864, B864 * IFERROR(VLOOKUP(C864, 'QTY_CONVERSIONS '!A:B, 2, FALSE), "Units not found"))</f>
        <v>15</v>
      </c>
      <c r="M864" s="75">
        <f t="shared" si="87"/>
        <v>38100</v>
      </c>
      <c r="N864" t="str">
        <f>IFERROR(VLOOKUP(D864, Product_Category!A:B, 2, FALSE), "Uncategorized")</f>
        <v>CMC</v>
      </c>
      <c r="O864" s="76">
        <f t="shared" si="89"/>
        <v>2.54</v>
      </c>
      <c r="P864" s="76">
        <f t="shared" si="90"/>
        <v>38.1</v>
      </c>
      <c r="Q864">
        <f t="shared" si="91"/>
        <v>2023</v>
      </c>
      <c r="R864" t="str">
        <f>IFERROR(VLOOKUP(G864,'Importer Name'!A:B, 2, FALSE), "")</f>
        <v>PHARCOS SPECI</v>
      </c>
      <c r="S864" t="str">
        <f>IFERROR(VLOOKUP(H864,'Supplier name '!A:B, 2, FALSE), "")</f>
        <v>JINING FORTUNE</v>
      </c>
    </row>
    <row r="865" spans="1:19">
      <c r="A865" s="77" t="s">
        <v>193</v>
      </c>
      <c r="B865" s="87">
        <v>16000</v>
      </c>
      <c r="C865" s="87" t="s">
        <v>7</v>
      </c>
      <c r="D865" s="103" t="s">
        <v>19</v>
      </c>
      <c r="E865" s="157">
        <v>2.544</v>
      </c>
      <c r="F865" s="87" t="s">
        <v>9</v>
      </c>
      <c r="G865" s="77" t="s">
        <v>1722</v>
      </c>
      <c r="H865" s="78" t="s">
        <v>41</v>
      </c>
      <c r="I865" s="89" t="str">
        <f t="shared" si="86"/>
        <v>May</v>
      </c>
      <c r="J865" s="74">
        <f>IF(F865="USD", E865, E865 * IFERROR(VLOOKUP(F865, EXCHANGE_RATE!A:B, 2, FALSE), "Currency not found"))</f>
        <v>2.544</v>
      </c>
      <c r="K865" s="74">
        <f t="shared" si="88"/>
        <v>2.5499999999999998</v>
      </c>
      <c r="L865" s="14">
        <f>IF(C865="MTS", B865, B865 * IFERROR(VLOOKUP(C865, 'QTY_CONVERSIONS '!A:B, 2, FALSE), "Units not found"))</f>
        <v>16</v>
      </c>
      <c r="M865" s="75">
        <f t="shared" si="87"/>
        <v>40800</v>
      </c>
      <c r="N865" t="str">
        <f>IFERROR(VLOOKUP(D865, Product_Category!A:B, 2, FALSE), "Uncategorized")</f>
        <v>CMC</v>
      </c>
      <c r="O865" s="76">
        <f t="shared" si="89"/>
        <v>2.5499999999999998</v>
      </c>
      <c r="P865" s="76">
        <f t="shared" si="90"/>
        <v>40.799999999999997</v>
      </c>
      <c r="Q865">
        <f t="shared" si="91"/>
        <v>2023</v>
      </c>
      <c r="R865" t="str">
        <f>IFERROR(VLOOKUP(G865,'Importer Name'!A:B, 2, FALSE), "")</f>
        <v>PHARCOS SPECI</v>
      </c>
      <c r="S865" t="str">
        <f>IFERROR(VLOOKUP(H865,'Supplier name '!A:B, 2, FALSE), "")</f>
        <v>JINING FORTUNE</v>
      </c>
    </row>
    <row r="866" spans="1:19">
      <c r="A866" s="77" t="s">
        <v>193</v>
      </c>
      <c r="B866" s="87">
        <v>15000</v>
      </c>
      <c r="C866" s="87" t="s">
        <v>7</v>
      </c>
      <c r="D866" s="103" t="s">
        <v>19</v>
      </c>
      <c r="E866" s="157">
        <v>3.42</v>
      </c>
      <c r="F866" s="87" t="s">
        <v>9</v>
      </c>
      <c r="G866" s="77" t="s">
        <v>313</v>
      </c>
      <c r="H866" s="78" t="s">
        <v>1723</v>
      </c>
      <c r="I866" s="89" t="str">
        <f t="shared" si="86"/>
        <v>May</v>
      </c>
      <c r="J866" s="74">
        <f>IF(F866="USD", E866, E866 * IFERROR(VLOOKUP(F866, EXCHANGE_RATE!A:B, 2, FALSE), "Currency not found"))</f>
        <v>3.42</v>
      </c>
      <c r="K866" s="74">
        <f t="shared" si="88"/>
        <v>3.42</v>
      </c>
      <c r="L866" s="14">
        <f>IF(C866="MTS", B866, B866 * IFERROR(VLOOKUP(C866, 'QTY_CONVERSIONS '!A:B, 2, FALSE), "Units not found"))</f>
        <v>15</v>
      </c>
      <c r="M866" s="75">
        <f t="shared" si="87"/>
        <v>51300</v>
      </c>
      <c r="N866" t="str">
        <f>IFERROR(VLOOKUP(D866, Product_Category!A:B, 2, FALSE), "Uncategorized")</f>
        <v>CMC</v>
      </c>
      <c r="O866" s="76">
        <f t="shared" si="89"/>
        <v>3.42</v>
      </c>
      <c r="P866" s="76">
        <f t="shared" si="90"/>
        <v>51.3</v>
      </c>
      <c r="Q866">
        <f t="shared" si="91"/>
        <v>2023</v>
      </c>
      <c r="R866" t="str">
        <f>IFERROR(VLOOKUP(G866,'Importer Name'!A:B, 2, FALSE), "")</f>
        <v>ALGOL CHEM</v>
      </c>
      <c r="S866" t="str">
        <f>IFERROR(VLOOKUP(H866,'Supplier name '!A:B, 2, FALSE), "")</f>
        <v>M S SHANDONG</v>
      </c>
    </row>
    <row r="867" spans="1:19">
      <c r="A867" s="77" t="s">
        <v>193</v>
      </c>
      <c r="B867" s="87">
        <v>18000</v>
      </c>
      <c r="C867" s="87" t="s">
        <v>7</v>
      </c>
      <c r="D867" s="103" t="s">
        <v>1646</v>
      </c>
      <c r="E867" s="157">
        <v>3.06</v>
      </c>
      <c r="F867" s="87" t="s">
        <v>9</v>
      </c>
      <c r="G867" s="77" t="s">
        <v>51</v>
      </c>
      <c r="H867" s="78" t="s">
        <v>1724</v>
      </c>
      <c r="I867" s="89" t="str">
        <f t="shared" si="86"/>
        <v>May</v>
      </c>
      <c r="J867" s="74">
        <f>IF(F867="USD", E867, E867 * IFERROR(VLOOKUP(F867, EXCHANGE_RATE!A:B, 2, FALSE), "Currency not found"))</f>
        <v>3.06</v>
      </c>
      <c r="K867" s="74">
        <f t="shared" si="88"/>
        <v>3.06</v>
      </c>
      <c r="L867" s="14">
        <f>IF(C867="MTS", B867, B867 * IFERROR(VLOOKUP(C867, 'QTY_CONVERSIONS '!A:B, 2, FALSE), "Units not found"))</f>
        <v>18</v>
      </c>
      <c r="M867" s="75">
        <f t="shared" si="87"/>
        <v>55080</v>
      </c>
      <c r="N867" t="str">
        <f>IFERROR(VLOOKUP(D867, Product_Category!A:B, 2, FALSE), "Uncategorized")</f>
        <v>CMC</v>
      </c>
      <c r="O867" s="76">
        <f t="shared" si="89"/>
        <v>3.06</v>
      </c>
      <c r="P867" s="76">
        <f t="shared" si="90"/>
        <v>55.08</v>
      </c>
      <c r="Q867">
        <f t="shared" si="91"/>
        <v>2023</v>
      </c>
      <c r="R867" t="str">
        <f>IFERROR(VLOOKUP(G867,'Importer Name'!A:B, 2, FALSE), "")</f>
        <v>PERRY IMPEX</v>
      </c>
      <c r="S867" t="str">
        <f>IFERROR(VLOOKUP(H867,'Supplier name '!A:B, 2, FALSE), "")</f>
        <v>PHOENIX CHEM</v>
      </c>
    </row>
    <row r="868" spans="1:19">
      <c r="A868" s="77" t="s">
        <v>193</v>
      </c>
      <c r="B868" s="87">
        <v>200</v>
      </c>
      <c r="C868" s="87" t="s">
        <v>7</v>
      </c>
      <c r="D868" s="103" t="s">
        <v>19</v>
      </c>
      <c r="E868" s="157">
        <v>1.62</v>
      </c>
      <c r="F868" s="87" t="s">
        <v>9</v>
      </c>
      <c r="G868" s="77" t="s">
        <v>1725</v>
      </c>
      <c r="H868" s="78" t="s">
        <v>1726</v>
      </c>
      <c r="I868" s="89" t="str">
        <f t="shared" si="86"/>
        <v>May</v>
      </c>
      <c r="J868" s="74">
        <f>IF(F868="USD", E868, E868 * IFERROR(VLOOKUP(F868, EXCHANGE_RATE!A:B, 2, FALSE), "Currency not found"))</f>
        <v>1.62</v>
      </c>
      <c r="K868" s="74">
        <f t="shared" si="88"/>
        <v>1.62</v>
      </c>
      <c r="L868" s="14">
        <f>IF(C868="MTS", B868, B868 * IFERROR(VLOOKUP(C868, 'QTY_CONVERSIONS '!A:B, 2, FALSE), "Units not found"))</f>
        <v>0.2</v>
      </c>
      <c r="M868" s="75">
        <f t="shared" si="87"/>
        <v>324</v>
      </c>
      <c r="N868" t="str">
        <f>IFERROR(VLOOKUP(D868, Product_Category!A:B, 2, FALSE), "Uncategorized")</f>
        <v>CMC</v>
      </c>
      <c r="O868" s="76">
        <f t="shared" si="89"/>
        <v>1.62</v>
      </c>
      <c r="P868" s="76">
        <f t="shared" si="90"/>
        <v>0.32400000000000007</v>
      </c>
      <c r="Q868">
        <f t="shared" si="91"/>
        <v>2023</v>
      </c>
      <c r="R868" t="str">
        <f>IFERROR(VLOOKUP(G868,'Importer Name'!A:B, 2, FALSE), "")</f>
        <v>TRUE COLORS PRIVATE LIMITED</v>
      </c>
      <c r="S868" t="str">
        <f>IFERROR(VLOOKUP(H868,'Supplier name '!A:B, 2, FALSE), "")</f>
        <v>SHANDONG GUANWE</v>
      </c>
    </row>
    <row r="869" spans="1:19">
      <c r="A869" s="77" t="s">
        <v>193</v>
      </c>
      <c r="B869" s="87">
        <v>21000</v>
      </c>
      <c r="C869" s="87" t="s">
        <v>7</v>
      </c>
      <c r="D869" s="103" t="s">
        <v>19</v>
      </c>
      <c r="E869" s="157">
        <v>2.38</v>
      </c>
      <c r="F869" s="87" t="s">
        <v>9</v>
      </c>
      <c r="G869" s="77" t="s">
        <v>1727</v>
      </c>
      <c r="H869" s="78" t="s">
        <v>324</v>
      </c>
      <c r="I869" s="89" t="str">
        <f t="shared" si="86"/>
        <v>May</v>
      </c>
      <c r="J869" s="74">
        <f>IF(F869="USD", E869, E869 * IFERROR(VLOOKUP(F869, EXCHANGE_RATE!A:B, 2, FALSE), "Currency not found"))</f>
        <v>2.38</v>
      </c>
      <c r="K869" s="74">
        <f t="shared" si="88"/>
        <v>2.38</v>
      </c>
      <c r="L869" s="14">
        <f>IF(C869="MTS", B869, B869 * IFERROR(VLOOKUP(C869, 'QTY_CONVERSIONS '!A:B, 2, FALSE), "Units not found"))</f>
        <v>21</v>
      </c>
      <c r="M869" s="75">
        <f t="shared" si="87"/>
        <v>49980</v>
      </c>
      <c r="N869" t="str">
        <f>IFERROR(VLOOKUP(D869, Product_Category!A:B, 2, FALSE), "Uncategorized")</f>
        <v>CMC</v>
      </c>
      <c r="O869" s="76">
        <f t="shared" si="89"/>
        <v>2.38</v>
      </c>
      <c r="P869" s="76">
        <f t="shared" si="90"/>
        <v>49.98</v>
      </c>
      <c r="Q869">
        <f t="shared" si="91"/>
        <v>2023</v>
      </c>
      <c r="R869" t="str">
        <f>IFERROR(VLOOKUP(G869,'Importer Name'!A:B, 2, FALSE), "")</f>
        <v>THE URBAN</v>
      </c>
      <c r="S869" t="str">
        <f>IFERROR(VLOOKUP(H869,'Supplier name '!A:B, 2, FALSE), "")</f>
        <v>SIDLEY CHEM</v>
      </c>
    </row>
    <row r="870" spans="1:19">
      <c r="A870" s="77" t="s">
        <v>193</v>
      </c>
      <c r="B870" s="87">
        <v>18000</v>
      </c>
      <c r="C870" s="87" t="s">
        <v>7</v>
      </c>
      <c r="D870" s="103" t="s">
        <v>19</v>
      </c>
      <c r="E870" s="157">
        <v>3.3</v>
      </c>
      <c r="F870" s="87" t="s">
        <v>9</v>
      </c>
      <c r="G870" s="77" t="s">
        <v>25</v>
      </c>
      <c r="H870" s="78" t="s">
        <v>325</v>
      </c>
      <c r="I870" s="89" t="str">
        <f t="shared" si="86"/>
        <v>May</v>
      </c>
      <c r="J870" s="74">
        <f>IF(F870="USD", E870, E870 * IFERROR(VLOOKUP(F870, EXCHANGE_RATE!A:B, 2, FALSE), "Currency not found"))</f>
        <v>3.3</v>
      </c>
      <c r="K870" s="74">
        <f t="shared" si="88"/>
        <v>3.3</v>
      </c>
      <c r="L870" s="14">
        <f>IF(C870="MTS", B870, B870 * IFERROR(VLOOKUP(C870, 'QTY_CONVERSIONS '!A:B, 2, FALSE), "Units not found"))</f>
        <v>18</v>
      </c>
      <c r="M870" s="75">
        <f t="shared" si="87"/>
        <v>59400</v>
      </c>
      <c r="N870" t="str">
        <f>IFERROR(VLOOKUP(D870, Product_Category!A:B, 2, FALSE), "Uncategorized")</f>
        <v>CMC</v>
      </c>
      <c r="O870" s="76">
        <f t="shared" si="89"/>
        <v>3.3</v>
      </c>
      <c r="P870" s="76">
        <f t="shared" si="90"/>
        <v>59.4</v>
      </c>
      <c r="Q870">
        <f t="shared" si="91"/>
        <v>2023</v>
      </c>
      <c r="R870" t="str">
        <f>IFERROR(VLOOKUP(G870,'Importer Name'!A:B, 2, FALSE), "")</f>
        <v>PRACHIN CHEMICAL</v>
      </c>
      <c r="S870" t="str">
        <f>IFERROR(VLOOKUP(H870,'Supplier name '!A:B, 2, FALSE), "")</f>
        <v>SUZHOU DECAN</v>
      </c>
    </row>
    <row r="871" spans="1:19">
      <c r="A871" s="77" t="s">
        <v>193</v>
      </c>
      <c r="B871" s="87">
        <v>18000</v>
      </c>
      <c r="C871" s="87" t="s">
        <v>7</v>
      </c>
      <c r="D871" s="103" t="s">
        <v>19</v>
      </c>
      <c r="E871" s="157">
        <v>3.25</v>
      </c>
      <c r="F871" s="87" t="s">
        <v>9</v>
      </c>
      <c r="G871" s="77" t="s">
        <v>25</v>
      </c>
      <c r="H871" s="78" t="s">
        <v>325</v>
      </c>
      <c r="I871" s="89" t="str">
        <f t="shared" si="86"/>
        <v>May</v>
      </c>
      <c r="J871" s="74">
        <f>IF(F871="USD", E871, E871 * IFERROR(VLOOKUP(F871, EXCHANGE_RATE!A:B, 2, FALSE), "Currency not found"))</f>
        <v>3.25</v>
      </c>
      <c r="K871" s="74">
        <f t="shared" si="88"/>
        <v>3.25</v>
      </c>
      <c r="L871" s="14">
        <f>IF(C871="MTS", B871, B871 * IFERROR(VLOOKUP(C871, 'QTY_CONVERSIONS '!A:B, 2, FALSE), "Units not found"))</f>
        <v>18</v>
      </c>
      <c r="M871" s="75">
        <f t="shared" si="87"/>
        <v>58500</v>
      </c>
      <c r="N871" t="str">
        <f>IFERROR(VLOOKUP(D871, Product_Category!A:B, 2, FALSE), "Uncategorized")</f>
        <v>CMC</v>
      </c>
      <c r="O871" s="76">
        <f t="shared" si="89"/>
        <v>3.25</v>
      </c>
      <c r="P871" s="76">
        <f t="shared" si="90"/>
        <v>58.5</v>
      </c>
      <c r="Q871">
        <f t="shared" si="91"/>
        <v>2023</v>
      </c>
      <c r="R871" t="str">
        <f>IFERROR(VLOOKUP(G871,'Importer Name'!A:B, 2, FALSE), "")</f>
        <v>PRACHIN CHEMICAL</v>
      </c>
      <c r="S871" t="str">
        <f>IFERROR(VLOOKUP(H871,'Supplier name '!A:B, 2, FALSE), "")</f>
        <v>SUZHOU DECAN</v>
      </c>
    </row>
    <row r="872" spans="1:19">
      <c r="A872" s="77" t="s">
        <v>193</v>
      </c>
      <c r="B872" s="87">
        <v>18000</v>
      </c>
      <c r="C872" s="87" t="s">
        <v>7</v>
      </c>
      <c r="D872" s="103" t="s">
        <v>19</v>
      </c>
      <c r="E872" s="157">
        <v>3.25</v>
      </c>
      <c r="F872" s="87" t="s">
        <v>9</v>
      </c>
      <c r="G872" s="77" t="s">
        <v>25</v>
      </c>
      <c r="H872" s="78" t="s">
        <v>325</v>
      </c>
      <c r="I872" s="89" t="str">
        <f t="shared" si="86"/>
        <v>May</v>
      </c>
      <c r="J872" s="74">
        <f>IF(F872="USD", E872, E872 * IFERROR(VLOOKUP(F872, EXCHANGE_RATE!A:B, 2, FALSE), "Currency not found"))</f>
        <v>3.25</v>
      </c>
      <c r="K872" s="74">
        <f t="shared" si="88"/>
        <v>3.25</v>
      </c>
      <c r="L872" s="14">
        <f>IF(C872="MTS", B872, B872 * IFERROR(VLOOKUP(C872, 'QTY_CONVERSIONS '!A:B, 2, FALSE), "Units not found"))</f>
        <v>18</v>
      </c>
      <c r="M872" s="75">
        <f t="shared" si="87"/>
        <v>58500</v>
      </c>
      <c r="N872" t="str">
        <f>IFERROR(VLOOKUP(D872, Product_Category!A:B, 2, FALSE), "Uncategorized")</f>
        <v>CMC</v>
      </c>
      <c r="O872" s="76">
        <f t="shared" si="89"/>
        <v>3.25</v>
      </c>
      <c r="P872" s="76">
        <f t="shared" si="90"/>
        <v>58.5</v>
      </c>
      <c r="Q872">
        <f t="shared" si="91"/>
        <v>2023</v>
      </c>
      <c r="R872" t="str">
        <f>IFERROR(VLOOKUP(G872,'Importer Name'!A:B, 2, FALSE), "")</f>
        <v>PRACHIN CHEMICAL</v>
      </c>
      <c r="S872" t="str">
        <f>IFERROR(VLOOKUP(H872,'Supplier name '!A:B, 2, FALSE), "")</f>
        <v>SUZHOU DECAN</v>
      </c>
    </row>
    <row r="873" spans="1:19">
      <c r="A873" s="77" t="s">
        <v>193</v>
      </c>
      <c r="B873" s="87">
        <v>23000</v>
      </c>
      <c r="C873" s="87" t="s">
        <v>7</v>
      </c>
      <c r="D873" s="103" t="s">
        <v>19</v>
      </c>
      <c r="E873" s="157">
        <v>1.93</v>
      </c>
      <c r="F873" s="87" t="s">
        <v>9</v>
      </c>
      <c r="G873" s="77" t="s">
        <v>48</v>
      </c>
      <c r="H873" s="78" t="s">
        <v>49</v>
      </c>
      <c r="I873" s="89" t="str">
        <f t="shared" si="86"/>
        <v>May</v>
      </c>
      <c r="J873" s="74">
        <f>IF(F873="USD", E873, E873 * IFERROR(VLOOKUP(F873, EXCHANGE_RATE!A:B, 2, FALSE), "Currency not found"))</f>
        <v>1.93</v>
      </c>
      <c r="K873" s="74">
        <f t="shared" si="88"/>
        <v>1.93</v>
      </c>
      <c r="L873" s="14">
        <f>IF(C873="MTS", B873, B873 * IFERROR(VLOOKUP(C873, 'QTY_CONVERSIONS '!A:B, 2, FALSE), "Units not found"))</f>
        <v>23</v>
      </c>
      <c r="M873" s="75">
        <f t="shared" si="87"/>
        <v>44390</v>
      </c>
      <c r="N873" t="str">
        <f>IFERROR(VLOOKUP(D873, Product_Category!A:B, 2, FALSE), "Uncategorized")</f>
        <v>CMC</v>
      </c>
      <c r="O873" s="76">
        <f t="shared" si="89"/>
        <v>1.93</v>
      </c>
      <c r="P873" s="76">
        <f t="shared" si="90"/>
        <v>44.39</v>
      </c>
      <c r="Q873">
        <f t="shared" si="91"/>
        <v>2023</v>
      </c>
      <c r="R873" t="str">
        <f>IFERROR(VLOOKUP(G873,'Importer Name'!A:B, 2, FALSE), "")</f>
        <v>HI TECH PAPERS</v>
      </c>
      <c r="S873" t="str">
        <f>IFERROR(VLOOKUP(H873,'Supplier name '!A:B, 2, FALSE), "")</f>
        <v>WUXI LEO</v>
      </c>
    </row>
    <row r="874" spans="1:19">
      <c r="A874" s="77" t="s">
        <v>193</v>
      </c>
      <c r="B874" s="87">
        <v>23000</v>
      </c>
      <c r="C874" s="87" t="s">
        <v>7</v>
      </c>
      <c r="D874" s="103" t="s">
        <v>19</v>
      </c>
      <c r="E874" s="157">
        <v>1.915</v>
      </c>
      <c r="F874" s="87" t="s">
        <v>9</v>
      </c>
      <c r="G874" s="77" t="s">
        <v>48</v>
      </c>
      <c r="H874" s="78" t="s">
        <v>49</v>
      </c>
      <c r="I874" s="89" t="str">
        <f t="shared" si="86"/>
        <v>May</v>
      </c>
      <c r="J874" s="74">
        <f>IF(F874="USD", E874, E874 * IFERROR(VLOOKUP(F874, EXCHANGE_RATE!A:B, 2, FALSE), "Currency not found"))</f>
        <v>1.915</v>
      </c>
      <c r="K874" s="74">
        <f t="shared" si="88"/>
        <v>1.92</v>
      </c>
      <c r="L874" s="14">
        <f>IF(C874="MTS", B874, B874 * IFERROR(VLOOKUP(C874, 'QTY_CONVERSIONS '!A:B, 2, FALSE), "Units not found"))</f>
        <v>23</v>
      </c>
      <c r="M874" s="75">
        <f t="shared" si="87"/>
        <v>44160</v>
      </c>
      <c r="N874" t="str">
        <f>IFERROR(VLOOKUP(D874, Product_Category!A:B, 2, FALSE), "Uncategorized")</f>
        <v>CMC</v>
      </c>
      <c r="O874" s="76">
        <f t="shared" si="89"/>
        <v>1.92</v>
      </c>
      <c r="P874" s="76">
        <f t="shared" si="90"/>
        <v>44.16</v>
      </c>
      <c r="Q874">
        <f t="shared" si="91"/>
        <v>2023</v>
      </c>
      <c r="R874" t="str">
        <f>IFERROR(VLOOKUP(G874,'Importer Name'!A:B, 2, FALSE), "")</f>
        <v>HI TECH PAPERS</v>
      </c>
      <c r="S874" t="str">
        <f>IFERROR(VLOOKUP(H874,'Supplier name '!A:B, 2, FALSE), "")</f>
        <v>WUXI LEO</v>
      </c>
    </row>
    <row r="875" spans="1:19">
      <c r="A875" s="77" t="s">
        <v>193</v>
      </c>
      <c r="B875" s="87">
        <v>23000</v>
      </c>
      <c r="C875" s="87" t="s">
        <v>7</v>
      </c>
      <c r="D875" s="103" t="s">
        <v>19</v>
      </c>
      <c r="E875" s="157">
        <v>1.915</v>
      </c>
      <c r="F875" s="87" t="s">
        <v>9</v>
      </c>
      <c r="G875" s="77" t="s">
        <v>48</v>
      </c>
      <c r="H875" s="78" t="s">
        <v>49</v>
      </c>
      <c r="I875" s="89" t="str">
        <f t="shared" si="86"/>
        <v>May</v>
      </c>
      <c r="J875" s="74">
        <f>IF(F875="USD", E875, E875 * IFERROR(VLOOKUP(F875, EXCHANGE_RATE!A:B, 2, FALSE), "Currency not found"))</f>
        <v>1.915</v>
      </c>
      <c r="K875" s="74">
        <f t="shared" si="88"/>
        <v>1.92</v>
      </c>
      <c r="L875" s="14">
        <f>IF(C875="MTS", B875, B875 * IFERROR(VLOOKUP(C875, 'QTY_CONVERSIONS '!A:B, 2, FALSE), "Units not found"))</f>
        <v>23</v>
      </c>
      <c r="M875" s="75">
        <f t="shared" si="87"/>
        <v>44160</v>
      </c>
      <c r="N875" t="str">
        <f>IFERROR(VLOOKUP(D875, Product_Category!A:B, 2, FALSE), "Uncategorized")</f>
        <v>CMC</v>
      </c>
      <c r="O875" s="76">
        <f t="shared" si="89"/>
        <v>1.92</v>
      </c>
      <c r="P875" s="76">
        <f t="shared" si="90"/>
        <v>44.16</v>
      </c>
      <c r="Q875">
        <f t="shared" si="91"/>
        <v>2023</v>
      </c>
      <c r="R875" t="str">
        <f>IFERROR(VLOOKUP(G875,'Importer Name'!A:B, 2, FALSE), "")</f>
        <v>HI TECH PAPERS</v>
      </c>
      <c r="S875" t="str">
        <f>IFERROR(VLOOKUP(H875,'Supplier name '!A:B, 2, FALSE), "")</f>
        <v>WUXI LEO</v>
      </c>
    </row>
    <row r="876" spans="1:19">
      <c r="A876" s="77" t="s">
        <v>193</v>
      </c>
      <c r="B876" s="87">
        <v>18</v>
      </c>
      <c r="C876" s="87" t="s">
        <v>1647</v>
      </c>
      <c r="D876" s="103" t="s">
        <v>19</v>
      </c>
      <c r="E876" s="157">
        <v>2970</v>
      </c>
      <c r="F876" s="87" t="s">
        <v>9</v>
      </c>
      <c r="G876" s="77" t="s">
        <v>51</v>
      </c>
      <c r="H876" s="78" t="s">
        <v>52</v>
      </c>
      <c r="I876" s="89" t="str">
        <f t="shared" si="86"/>
        <v>May</v>
      </c>
      <c r="J876" s="74">
        <f>IF(F876="USD", E876, E876 * IFERROR(VLOOKUP(F876, EXCHANGE_RATE!A:B, 2, FALSE), "Currency not found"))</f>
        <v>2970</v>
      </c>
      <c r="K876" s="74">
        <f t="shared" si="88"/>
        <v>2970</v>
      </c>
      <c r="L876" s="14">
        <f>IF(C876="MTS", B876, B876 * IFERROR(VLOOKUP(C876, 'QTY_CONVERSIONS '!A:B, 2, FALSE), "Units not found"))</f>
        <v>18</v>
      </c>
      <c r="M876" s="75">
        <f t="shared" si="87"/>
        <v>53460</v>
      </c>
      <c r="N876" t="str">
        <f>IFERROR(VLOOKUP(D876, Product_Category!A:B, 2, FALSE), "Uncategorized")</f>
        <v>CMC</v>
      </c>
      <c r="O876" s="76">
        <f t="shared" ref="O876:O878" si="93">K876*1000</f>
        <v>2970000</v>
      </c>
      <c r="P876" s="76">
        <f t="shared" si="90"/>
        <v>53460000</v>
      </c>
      <c r="Q876">
        <f t="shared" si="91"/>
        <v>2023</v>
      </c>
      <c r="R876" t="str">
        <f>IFERROR(VLOOKUP(G876,'Importer Name'!A:B, 2, FALSE), "")</f>
        <v>PERRY IMPEX</v>
      </c>
      <c r="S876" t="str">
        <f>IFERROR(VLOOKUP(H876,'Supplier name '!A:B, 2, FALSE), "")</f>
        <v>XUZHOU LIYUAN</v>
      </c>
    </row>
    <row r="877" spans="1:19">
      <c r="A877" s="77" t="s">
        <v>193</v>
      </c>
      <c r="B877" s="87">
        <v>18</v>
      </c>
      <c r="C877" s="87" t="s">
        <v>1647</v>
      </c>
      <c r="D877" s="103" t="s">
        <v>19</v>
      </c>
      <c r="E877" s="157">
        <v>3280</v>
      </c>
      <c r="F877" s="87" t="s">
        <v>9</v>
      </c>
      <c r="G877" s="77" t="s">
        <v>51</v>
      </c>
      <c r="H877" s="78" t="s">
        <v>52</v>
      </c>
      <c r="I877" s="89" t="str">
        <f t="shared" si="86"/>
        <v>May</v>
      </c>
      <c r="J877" s="74">
        <f>IF(F877="USD", E877, E877 * IFERROR(VLOOKUP(F877, EXCHANGE_RATE!A:B, 2, FALSE), "Currency not found"))</f>
        <v>3280</v>
      </c>
      <c r="K877" s="74">
        <f t="shared" si="88"/>
        <v>3280</v>
      </c>
      <c r="L877" s="14">
        <f>IF(C877="MTS", B877, B877 * IFERROR(VLOOKUP(C877, 'QTY_CONVERSIONS '!A:B, 2, FALSE), "Units not found"))</f>
        <v>18</v>
      </c>
      <c r="M877" s="75">
        <f t="shared" si="87"/>
        <v>59040</v>
      </c>
      <c r="N877" t="str">
        <f>IFERROR(VLOOKUP(D877, Product_Category!A:B, 2, FALSE), "Uncategorized")</f>
        <v>CMC</v>
      </c>
      <c r="O877" s="76">
        <f t="shared" si="93"/>
        <v>3280000</v>
      </c>
      <c r="P877" s="76">
        <f t="shared" si="90"/>
        <v>59040000</v>
      </c>
      <c r="Q877">
        <f t="shared" si="91"/>
        <v>2023</v>
      </c>
      <c r="R877" t="str">
        <f>IFERROR(VLOOKUP(G877,'Importer Name'!A:B, 2, FALSE), "")</f>
        <v>PERRY IMPEX</v>
      </c>
      <c r="S877" t="str">
        <f>IFERROR(VLOOKUP(H877,'Supplier name '!A:B, 2, FALSE), "")</f>
        <v>XUZHOU LIYUAN</v>
      </c>
    </row>
    <row r="878" spans="1:19">
      <c r="A878" s="77" t="s">
        <v>193</v>
      </c>
      <c r="B878" s="87">
        <v>18</v>
      </c>
      <c r="C878" s="87" t="s">
        <v>1647</v>
      </c>
      <c r="D878" s="103" t="s">
        <v>19</v>
      </c>
      <c r="E878" s="157">
        <v>3125</v>
      </c>
      <c r="F878" s="87" t="s">
        <v>9</v>
      </c>
      <c r="G878" s="77" t="s">
        <v>51</v>
      </c>
      <c r="H878" s="78" t="s">
        <v>52</v>
      </c>
      <c r="I878" s="89" t="str">
        <f t="shared" si="86"/>
        <v>May</v>
      </c>
      <c r="J878" s="74">
        <f>IF(F878="USD", E878, E878 * IFERROR(VLOOKUP(F878, EXCHANGE_RATE!A:B, 2, FALSE), "Currency not found"))</f>
        <v>3125</v>
      </c>
      <c r="K878" s="74">
        <f t="shared" si="88"/>
        <v>3125</v>
      </c>
      <c r="L878" s="14">
        <f>IF(C878="MTS", B878, B878 * IFERROR(VLOOKUP(C878, 'QTY_CONVERSIONS '!A:B, 2, FALSE), "Units not found"))</f>
        <v>18</v>
      </c>
      <c r="M878" s="75">
        <f t="shared" si="87"/>
        <v>56250</v>
      </c>
      <c r="N878" t="str">
        <f>IFERROR(VLOOKUP(D878, Product_Category!A:B, 2, FALSE), "Uncategorized")</f>
        <v>CMC</v>
      </c>
      <c r="O878" s="76">
        <f t="shared" si="93"/>
        <v>3125000</v>
      </c>
      <c r="P878" s="76">
        <f t="shared" si="90"/>
        <v>56250000</v>
      </c>
      <c r="Q878">
        <f t="shared" si="91"/>
        <v>2023</v>
      </c>
      <c r="R878" t="str">
        <f>IFERROR(VLOOKUP(G878,'Importer Name'!A:B, 2, FALSE), "")</f>
        <v>PERRY IMPEX</v>
      </c>
      <c r="S878" t="str">
        <f>IFERROR(VLOOKUP(H878,'Supplier name '!A:B, 2, FALSE), "")</f>
        <v>XUZHOU LIYUAN</v>
      </c>
    </row>
    <row r="879" spans="1:19">
      <c r="A879" s="77" t="s">
        <v>193</v>
      </c>
      <c r="B879" s="87">
        <v>5000</v>
      </c>
      <c r="C879" s="87" t="s">
        <v>7</v>
      </c>
      <c r="D879" s="103" t="s">
        <v>19</v>
      </c>
      <c r="E879" s="157">
        <v>3.3279999999999998</v>
      </c>
      <c r="F879" s="87" t="s">
        <v>9</v>
      </c>
      <c r="G879" s="77" t="s">
        <v>1728</v>
      </c>
      <c r="H879" s="78" t="s">
        <v>52</v>
      </c>
      <c r="I879" s="89" t="str">
        <f t="shared" si="86"/>
        <v>May</v>
      </c>
      <c r="J879" s="74">
        <f>IF(F879="USD", E879, E879 * IFERROR(VLOOKUP(F879, EXCHANGE_RATE!A:B, 2, FALSE), "Currency not found"))</f>
        <v>3.3279999999999998</v>
      </c>
      <c r="K879" s="74">
        <f t="shared" si="88"/>
        <v>3.3299999999999996</v>
      </c>
      <c r="L879" s="14">
        <f>IF(C879="MTS", B879, B879 * IFERROR(VLOOKUP(C879, 'QTY_CONVERSIONS '!A:B, 2, FALSE), "Units not found"))</f>
        <v>5</v>
      </c>
      <c r="M879" s="75">
        <f t="shared" si="87"/>
        <v>16649.999999999996</v>
      </c>
      <c r="N879" t="str">
        <f>IFERROR(VLOOKUP(D879, Product_Category!A:B, 2, FALSE), "Uncategorized")</f>
        <v>CMC</v>
      </c>
      <c r="O879" s="76">
        <f t="shared" si="89"/>
        <v>3.3299999999999996</v>
      </c>
      <c r="P879" s="76">
        <f t="shared" si="90"/>
        <v>16.649999999999999</v>
      </c>
      <c r="Q879">
        <f t="shared" si="91"/>
        <v>2023</v>
      </c>
      <c r="R879" t="str">
        <f>IFERROR(VLOOKUP(G879,'Importer Name'!A:B, 2, FALSE), "")</f>
        <v>POOJA ENTERP</v>
      </c>
      <c r="S879" t="str">
        <f>IFERROR(VLOOKUP(H879,'Supplier name '!A:B, 2, FALSE), "")</f>
        <v>XUZHOU LIYUAN</v>
      </c>
    </row>
    <row r="880" spans="1:19">
      <c r="A880" s="77" t="s">
        <v>193</v>
      </c>
      <c r="B880" s="87">
        <v>100</v>
      </c>
      <c r="C880" s="87" t="s">
        <v>1647</v>
      </c>
      <c r="D880" s="103" t="s">
        <v>19</v>
      </c>
      <c r="E880" s="157">
        <v>2650</v>
      </c>
      <c r="F880" s="87" t="s">
        <v>9</v>
      </c>
      <c r="G880" s="77" t="s">
        <v>31</v>
      </c>
      <c r="H880" s="78" t="s">
        <v>55</v>
      </c>
      <c r="I880" s="89" t="str">
        <f t="shared" si="86"/>
        <v>May</v>
      </c>
      <c r="J880" s="74">
        <f>IF(F880="USD", E880, E880 * IFERROR(VLOOKUP(F880, EXCHANGE_RATE!A:B, 2, FALSE), "Currency not found"))</f>
        <v>2650</v>
      </c>
      <c r="K880" s="74">
        <f t="shared" si="88"/>
        <v>2650</v>
      </c>
      <c r="L880" s="14">
        <f>IF(C880="MTS", B880, B880 * IFERROR(VLOOKUP(C880, 'QTY_CONVERSIONS '!A:B, 2, FALSE), "Units not found"))</f>
        <v>100</v>
      </c>
      <c r="M880" s="75">
        <f t="shared" si="87"/>
        <v>265000</v>
      </c>
      <c r="N880" t="str">
        <f>IFERROR(VLOOKUP(D880, Product_Category!A:B, 2, FALSE), "Uncategorized")</f>
        <v>CMC</v>
      </c>
      <c r="O880" s="76">
        <f t="shared" ref="O880:O882" si="94">K880*1000</f>
        <v>2650000</v>
      </c>
      <c r="P880" s="76">
        <f t="shared" si="90"/>
        <v>265000000</v>
      </c>
      <c r="Q880">
        <f t="shared" si="91"/>
        <v>2023</v>
      </c>
      <c r="R880" t="str">
        <f>IFERROR(VLOOKUP(G880,'Importer Name'!A:B, 2, FALSE), "")</f>
        <v>MERIDIAN POLYMERS</v>
      </c>
      <c r="S880" t="str">
        <f>IFERROR(VLOOKUP(H880,'Supplier name '!A:B, 2, FALSE), "")</f>
        <v>ZIBO JINSHENG</v>
      </c>
    </row>
    <row r="881" spans="1:19">
      <c r="A881" s="77" t="s">
        <v>193</v>
      </c>
      <c r="B881" s="87">
        <v>100</v>
      </c>
      <c r="C881" s="87" t="s">
        <v>1647</v>
      </c>
      <c r="D881" s="103" t="s">
        <v>19</v>
      </c>
      <c r="E881" s="157">
        <v>2650</v>
      </c>
      <c r="F881" s="87" t="s">
        <v>9</v>
      </c>
      <c r="G881" s="77" t="s">
        <v>31</v>
      </c>
      <c r="H881" s="78" t="s">
        <v>55</v>
      </c>
      <c r="I881" s="89" t="str">
        <f t="shared" ref="I881:I944" si="95">I880</f>
        <v>May</v>
      </c>
      <c r="J881" s="74">
        <f>IF(F881="USD", E881, E881 * IFERROR(VLOOKUP(F881, EXCHANGE_RATE!A:B, 2, FALSE), "Currency not found"))</f>
        <v>2650</v>
      </c>
      <c r="K881" s="74">
        <f t="shared" si="88"/>
        <v>2650</v>
      </c>
      <c r="L881" s="14">
        <f>IF(C881="MTS", B881, B881 * IFERROR(VLOOKUP(C881, 'QTY_CONVERSIONS '!A:B, 2, FALSE), "Units not found"))</f>
        <v>100</v>
      </c>
      <c r="M881" s="75">
        <f t="shared" si="87"/>
        <v>265000</v>
      </c>
      <c r="N881" t="str">
        <f>IFERROR(VLOOKUP(D881, Product_Category!A:B, 2, FALSE), "Uncategorized")</f>
        <v>CMC</v>
      </c>
      <c r="O881" s="76">
        <f t="shared" si="94"/>
        <v>2650000</v>
      </c>
      <c r="P881" s="76">
        <f t="shared" si="90"/>
        <v>265000000</v>
      </c>
      <c r="Q881">
        <f t="shared" si="91"/>
        <v>2023</v>
      </c>
      <c r="R881" t="str">
        <f>IFERROR(VLOOKUP(G881,'Importer Name'!A:B, 2, FALSE), "")</f>
        <v>MERIDIAN POLYMERS</v>
      </c>
      <c r="S881" t="str">
        <f>IFERROR(VLOOKUP(H881,'Supplier name '!A:B, 2, FALSE), "")</f>
        <v>ZIBO JINSHENG</v>
      </c>
    </row>
    <row r="882" spans="1:19">
      <c r="A882" s="72" t="s">
        <v>193</v>
      </c>
      <c r="B882" s="88">
        <v>140</v>
      </c>
      <c r="C882" s="88" t="s">
        <v>1647</v>
      </c>
      <c r="D882" s="107" t="s">
        <v>19</v>
      </c>
      <c r="E882" s="158">
        <v>2900</v>
      </c>
      <c r="F882" s="88" t="s">
        <v>9</v>
      </c>
      <c r="G882" s="72" t="s">
        <v>31</v>
      </c>
      <c r="H882" s="80" t="s">
        <v>55</v>
      </c>
      <c r="I882" s="89" t="str">
        <f t="shared" si="95"/>
        <v>May</v>
      </c>
      <c r="J882" s="74">
        <f>IF(F882="USD", E882, E882 * IFERROR(VLOOKUP(F882, EXCHANGE_RATE!A:B, 2, FALSE), "Currency not found"))</f>
        <v>2900</v>
      </c>
      <c r="K882" s="74">
        <f t="shared" si="88"/>
        <v>2900</v>
      </c>
      <c r="L882" s="14">
        <f>IF(C882="MTS", B882, B882 * IFERROR(VLOOKUP(C882, 'QTY_CONVERSIONS '!A:B, 2, FALSE), "Units not found"))</f>
        <v>140</v>
      </c>
      <c r="M882" s="75">
        <f t="shared" si="87"/>
        <v>406000</v>
      </c>
      <c r="N882" t="str">
        <f>IFERROR(VLOOKUP(D882, Product_Category!A:B, 2, FALSE), "Uncategorized")</f>
        <v>CMC</v>
      </c>
      <c r="O882" s="76">
        <f t="shared" si="94"/>
        <v>2900000</v>
      </c>
      <c r="P882" s="76">
        <f t="shared" si="90"/>
        <v>406000000</v>
      </c>
      <c r="Q882">
        <f t="shared" si="91"/>
        <v>2023</v>
      </c>
      <c r="R882" t="str">
        <f>IFERROR(VLOOKUP(G882,'Importer Name'!A:B, 2, FALSE), "")</f>
        <v>MERIDIAN POLYMERS</v>
      </c>
      <c r="S882" t="str">
        <f>IFERROR(VLOOKUP(H882,'Supplier name '!A:B, 2, FALSE), "")</f>
        <v>ZIBO JINSHENG</v>
      </c>
    </row>
    <row r="883" spans="1:19">
      <c r="A883" s="77" t="s">
        <v>207</v>
      </c>
      <c r="B883" s="87">
        <v>16000</v>
      </c>
      <c r="C883" s="87" t="s">
        <v>7</v>
      </c>
      <c r="D883" s="103" t="s">
        <v>57</v>
      </c>
      <c r="E883" s="157">
        <v>8.6120000000000001</v>
      </c>
      <c r="F883" s="87" t="s">
        <v>1718</v>
      </c>
      <c r="G883" s="77" t="s">
        <v>208</v>
      </c>
      <c r="H883" s="78" t="s">
        <v>59</v>
      </c>
      <c r="I883" s="89" t="str">
        <f t="shared" si="95"/>
        <v>May</v>
      </c>
      <c r="J883" s="74">
        <f>IF(F883="USD", E883, E883 * IFERROR(VLOOKUP(F883, EXCHANGE_RATE!A:B, 2, FALSE), "Currency not found"))</f>
        <v>9.2148400000000006</v>
      </c>
      <c r="K883" s="74">
        <f t="shared" si="88"/>
        <v>9.2200000000000006</v>
      </c>
      <c r="L883" s="14">
        <f>IF(C883="MTS", B883, B883 * IFERROR(VLOOKUP(C883, 'QTY_CONVERSIONS '!A:B, 2, FALSE), "Units not found"))</f>
        <v>16</v>
      </c>
      <c r="M883" s="75">
        <f t="shared" si="87"/>
        <v>147520</v>
      </c>
      <c r="N883" t="str">
        <f>IFERROR(VLOOKUP(D883, Product_Category!A:B, 2, FALSE), "Uncategorized")</f>
        <v>MCC</v>
      </c>
      <c r="O883" s="76">
        <f t="shared" si="89"/>
        <v>9.2200000000000006</v>
      </c>
      <c r="P883" s="76">
        <f t="shared" si="90"/>
        <v>147.52000000000001</v>
      </c>
      <c r="Q883">
        <f t="shared" si="91"/>
        <v>2023</v>
      </c>
      <c r="R883" t="str">
        <f>IFERROR(VLOOKUP(G883,'Importer Name'!A:B, 2, FALSE), "")</f>
        <v>RETTENMAIER</v>
      </c>
      <c r="S883" t="str">
        <f>IFERROR(VLOOKUP(H883,'Supplier name '!A:B, 2, FALSE), "")</f>
        <v>JRS PHARMA</v>
      </c>
    </row>
    <row r="884" spans="1:19">
      <c r="A884" s="77" t="s">
        <v>207</v>
      </c>
      <c r="B884" s="87">
        <v>16000</v>
      </c>
      <c r="C884" s="87" t="s">
        <v>7</v>
      </c>
      <c r="D884" s="103" t="s">
        <v>57</v>
      </c>
      <c r="E884" s="157">
        <v>8.6120000000000001</v>
      </c>
      <c r="F884" s="87" t="s">
        <v>1718</v>
      </c>
      <c r="G884" s="77" t="s">
        <v>208</v>
      </c>
      <c r="H884" s="78" t="s">
        <v>59</v>
      </c>
      <c r="I884" s="89" t="str">
        <f t="shared" si="95"/>
        <v>May</v>
      </c>
      <c r="J884" s="74">
        <f>IF(F884="USD", E884, E884 * IFERROR(VLOOKUP(F884, EXCHANGE_RATE!A:B, 2, FALSE), "Currency not found"))</f>
        <v>9.2148400000000006</v>
      </c>
      <c r="K884" s="74">
        <f t="shared" si="88"/>
        <v>9.2200000000000006</v>
      </c>
      <c r="L884" s="14">
        <f>IF(C884="MTS", B884, B884 * IFERROR(VLOOKUP(C884, 'QTY_CONVERSIONS '!A:B, 2, FALSE), "Units not found"))</f>
        <v>16</v>
      </c>
      <c r="M884" s="75">
        <f t="shared" si="87"/>
        <v>147520</v>
      </c>
      <c r="N884" t="str">
        <f>IFERROR(VLOOKUP(D884, Product_Category!A:B, 2, FALSE), "Uncategorized")</f>
        <v>MCC</v>
      </c>
      <c r="O884" s="76">
        <f t="shared" si="89"/>
        <v>9.2200000000000006</v>
      </c>
      <c r="P884" s="76">
        <f t="shared" si="90"/>
        <v>147.52000000000001</v>
      </c>
      <c r="Q884">
        <f t="shared" si="91"/>
        <v>2023</v>
      </c>
      <c r="R884" t="str">
        <f>IFERROR(VLOOKUP(G884,'Importer Name'!A:B, 2, FALSE), "")</f>
        <v>RETTENMAIER</v>
      </c>
      <c r="S884" t="str">
        <f>IFERROR(VLOOKUP(H884,'Supplier name '!A:B, 2, FALSE), "")</f>
        <v>JRS PHARMA</v>
      </c>
    </row>
    <row r="885" spans="1:19">
      <c r="A885" s="77" t="s">
        <v>207</v>
      </c>
      <c r="B885" s="87">
        <v>16000</v>
      </c>
      <c r="C885" s="87" t="s">
        <v>7</v>
      </c>
      <c r="D885" s="103" t="s">
        <v>210</v>
      </c>
      <c r="E885" s="157">
        <v>8.6120000000000001</v>
      </c>
      <c r="F885" s="87" t="s">
        <v>1718</v>
      </c>
      <c r="G885" s="77" t="s">
        <v>208</v>
      </c>
      <c r="H885" s="78" t="s">
        <v>59</v>
      </c>
      <c r="I885" s="89" t="str">
        <f t="shared" si="95"/>
        <v>May</v>
      </c>
      <c r="J885" s="74">
        <f>IF(F885="USD", E885, E885 * IFERROR(VLOOKUP(F885, EXCHANGE_RATE!A:B, 2, FALSE), "Currency not found"))</f>
        <v>9.2148400000000006</v>
      </c>
      <c r="K885" s="74">
        <f t="shared" si="88"/>
        <v>9.2200000000000006</v>
      </c>
      <c r="L885" s="14">
        <f>IF(C885="MTS", B885, B885 * IFERROR(VLOOKUP(C885, 'QTY_CONVERSIONS '!A:B, 2, FALSE), "Units not found"))</f>
        <v>16</v>
      </c>
      <c r="M885" s="75">
        <f t="shared" si="87"/>
        <v>147520</v>
      </c>
      <c r="N885" t="str">
        <f>IFERROR(VLOOKUP(D885, Product_Category!A:B, 2, FALSE), "Uncategorized")</f>
        <v>MCC</v>
      </c>
      <c r="O885" s="76">
        <f t="shared" si="89"/>
        <v>9.2200000000000006</v>
      </c>
      <c r="P885" s="76">
        <f t="shared" si="90"/>
        <v>147.52000000000001</v>
      </c>
      <c r="Q885">
        <f t="shared" si="91"/>
        <v>2023</v>
      </c>
      <c r="R885" t="str">
        <f>IFERROR(VLOOKUP(G885,'Importer Name'!A:B, 2, FALSE), "")</f>
        <v>RETTENMAIER</v>
      </c>
      <c r="S885" t="str">
        <f>IFERROR(VLOOKUP(H885,'Supplier name '!A:B, 2, FALSE), "")</f>
        <v>JRS PHARMA</v>
      </c>
    </row>
    <row r="886" spans="1:19">
      <c r="A886" s="77" t="s">
        <v>207</v>
      </c>
      <c r="B886" s="87">
        <v>16000</v>
      </c>
      <c r="C886" s="87" t="s">
        <v>7</v>
      </c>
      <c r="D886" s="103" t="s">
        <v>210</v>
      </c>
      <c r="E886" s="157">
        <v>8.6120000000000001</v>
      </c>
      <c r="F886" s="87" t="s">
        <v>1718</v>
      </c>
      <c r="G886" s="77" t="s">
        <v>208</v>
      </c>
      <c r="H886" s="78" t="s">
        <v>59</v>
      </c>
      <c r="I886" s="89" t="str">
        <f t="shared" si="95"/>
        <v>May</v>
      </c>
      <c r="J886" s="74">
        <f>IF(F886="USD", E886, E886 * IFERROR(VLOOKUP(F886, EXCHANGE_RATE!A:B, 2, FALSE), "Currency not found"))</f>
        <v>9.2148400000000006</v>
      </c>
      <c r="K886" s="74">
        <f t="shared" si="88"/>
        <v>9.2200000000000006</v>
      </c>
      <c r="L886" s="14">
        <f>IF(C886="MTS", B886, B886 * IFERROR(VLOOKUP(C886, 'QTY_CONVERSIONS '!A:B, 2, FALSE), "Units not found"))</f>
        <v>16</v>
      </c>
      <c r="M886" s="75">
        <f t="shared" si="87"/>
        <v>147520</v>
      </c>
      <c r="N886" t="str">
        <f>IFERROR(VLOOKUP(D886, Product_Category!A:B, 2, FALSE), "Uncategorized")</f>
        <v>MCC</v>
      </c>
      <c r="O886" s="76">
        <f t="shared" si="89"/>
        <v>9.2200000000000006</v>
      </c>
      <c r="P886" s="76">
        <f t="shared" si="90"/>
        <v>147.52000000000001</v>
      </c>
      <c r="Q886">
        <f t="shared" si="91"/>
        <v>2023</v>
      </c>
      <c r="R886" t="str">
        <f>IFERROR(VLOOKUP(G886,'Importer Name'!A:B, 2, FALSE), "")</f>
        <v>RETTENMAIER</v>
      </c>
      <c r="S886" t="str">
        <f>IFERROR(VLOOKUP(H886,'Supplier name '!A:B, 2, FALSE), "")</f>
        <v>JRS PHARMA</v>
      </c>
    </row>
    <row r="887" spans="1:19">
      <c r="A887" s="77" t="s">
        <v>207</v>
      </c>
      <c r="B887" s="87">
        <v>20000</v>
      </c>
      <c r="C887" s="87" t="s">
        <v>7</v>
      </c>
      <c r="D887" s="103" t="s">
        <v>328</v>
      </c>
      <c r="E887" s="157">
        <v>10.374000000000001</v>
      </c>
      <c r="F887" s="87" t="s">
        <v>1718</v>
      </c>
      <c r="G887" s="77" t="s">
        <v>208</v>
      </c>
      <c r="H887" s="78" t="s">
        <v>59</v>
      </c>
      <c r="I887" s="89" t="str">
        <f t="shared" si="95"/>
        <v>May</v>
      </c>
      <c r="J887" s="74">
        <f>IF(F887="USD", E887, E887 * IFERROR(VLOOKUP(F887, EXCHANGE_RATE!A:B, 2, FALSE), "Currency not found"))</f>
        <v>11.100180000000002</v>
      </c>
      <c r="K887" s="74">
        <f t="shared" si="88"/>
        <v>11.11</v>
      </c>
      <c r="L887" s="14">
        <f>IF(C887="MTS", B887, B887 * IFERROR(VLOOKUP(C887, 'QTY_CONVERSIONS '!A:B, 2, FALSE), "Units not found"))</f>
        <v>20</v>
      </c>
      <c r="M887" s="75">
        <f t="shared" si="87"/>
        <v>222200</v>
      </c>
      <c r="N887" t="str">
        <f>IFERROR(VLOOKUP(D887, Product_Category!A:B, 2, FALSE), "Uncategorized")</f>
        <v>MCC</v>
      </c>
      <c r="O887" s="76">
        <f t="shared" si="89"/>
        <v>11.11</v>
      </c>
      <c r="P887" s="76">
        <f t="shared" si="90"/>
        <v>222.2</v>
      </c>
      <c r="Q887">
        <f t="shared" si="91"/>
        <v>2023</v>
      </c>
      <c r="R887" t="str">
        <f>IFERROR(VLOOKUP(G887,'Importer Name'!A:B, 2, FALSE), "")</f>
        <v>RETTENMAIER</v>
      </c>
      <c r="S887" t="str">
        <f>IFERROR(VLOOKUP(H887,'Supplier name '!A:B, 2, FALSE), "")</f>
        <v>JRS PHARMA</v>
      </c>
    </row>
    <row r="888" spans="1:19">
      <c r="A888" s="77" t="s">
        <v>207</v>
      </c>
      <c r="B888" s="87">
        <v>20000</v>
      </c>
      <c r="C888" s="87" t="s">
        <v>7</v>
      </c>
      <c r="D888" s="103" t="s">
        <v>328</v>
      </c>
      <c r="E888" s="157">
        <v>10.374000000000001</v>
      </c>
      <c r="F888" s="87" t="s">
        <v>1718</v>
      </c>
      <c r="G888" s="77" t="s">
        <v>208</v>
      </c>
      <c r="H888" s="78" t="s">
        <v>59</v>
      </c>
      <c r="I888" s="89" t="str">
        <f t="shared" si="95"/>
        <v>May</v>
      </c>
      <c r="J888" s="74">
        <f>IF(F888="USD", E888, E888 * IFERROR(VLOOKUP(F888, EXCHANGE_RATE!A:B, 2, FALSE), "Currency not found"))</f>
        <v>11.100180000000002</v>
      </c>
      <c r="K888" s="74">
        <f t="shared" si="88"/>
        <v>11.11</v>
      </c>
      <c r="L888" s="14">
        <f>IF(C888="MTS", B888, B888 * IFERROR(VLOOKUP(C888, 'QTY_CONVERSIONS '!A:B, 2, FALSE), "Units not found"))</f>
        <v>20</v>
      </c>
      <c r="M888" s="75">
        <f t="shared" si="87"/>
        <v>222200</v>
      </c>
      <c r="N888" t="str">
        <f>IFERROR(VLOOKUP(D888, Product_Category!A:B, 2, FALSE), "Uncategorized")</f>
        <v>MCC</v>
      </c>
      <c r="O888" s="76">
        <f t="shared" si="89"/>
        <v>11.11</v>
      </c>
      <c r="P888" s="76">
        <f t="shared" si="90"/>
        <v>222.2</v>
      </c>
      <c r="Q888">
        <f t="shared" si="91"/>
        <v>2023</v>
      </c>
      <c r="R888" t="str">
        <f>IFERROR(VLOOKUP(G888,'Importer Name'!A:B, 2, FALSE), "")</f>
        <v>RETTENMAIER</v>
      </c>
      <c r="S888" t="str">
        <f>IFERROR(VLOOKUP(H888,'Supplier name '!A:B, 2, FALSE), "")</f>
        <v>JRS PHARMA</v>
      </c>
    </row>
    <row r="889" spans="1:19">
      <c r="A889" s="77" t="s">
        <v>207</v>
      </c>
      <c r="B889" s="87">
        <v>20000</v>
      </c>
      <c r="C889" s="87" t="s">
        <v>7</v>
      </c>
      <c r="D889" s="103" t="s">
        <v>328</v>
      </c>
      <c r="E889" s="157">
        <v>10.374000000000001</v>
      </c>
      <c r="F889" s="87" t="s">
        <v>1718</v>
      </c>
      <c r="G889" s="77" t="s">
        <v>208</v>
      </c>
      <c r="H889" s="78" t="s">
        <v>59</v>
      </c>
      <c r="I889" s="89" t="str">
        <f t="shared" si="95"/>
        <v>May</v>
      </c>
      <c r="J889" s="74">
        <f>IF(F889="USD", E889, E889 * IFERROR(VLOOKUP(F889, EXCHANGE_RATE!A:B, 2, FALSE), "Currency not found"))</f>
        <v>11.100180000000002</v>
      </c>
      <c r="K889" s="74">
        <f t="shared" si="88"/>
        <v>11.11</v>
      </c>
      <c r="L889" s="14">
        <f>IF(C889="MTS", B889, B889 * IFERROR(VLOOKUP(C889, 'QTY_CONVERSIONS '!A:B, 2, FALSE), "Units not found"))</f>
        <v>20</v>
      </c>
      <c r="M889" s="75">
        <f t="shared" si="87"/>
        <v>222200</v>
      </c>
      <c r="N889" t="str">
        <f>IFERROR(VLOOKUP(D889, Product_Category!A:B, 2, FALSE), "Uncategorized")</f>
        <v>MCC</v>
      </c>
      <c r="O889" s="76">
        <f t="shared" si="89"/>
        <v>11.11</v>
      </c>
      <c r="P889" s="76">
        <f t="shared" si="90"/>
        <v>222.2</v>
      </c>
      <c r="Q889">
        <f t="shared" si="91"/>
        <v>2023</v>
      </c>
      <c r="R889" t="str">
        <f>IFERROR(VLOOKUP(G889,'Importer Name'!A:B, 2, FALSE), "")</f>
        <v>RETTENMAIER</v>
      </c>
      <c r="S889" t="str">
        <f>IFERROR(VLOOKUP(H889,'Supplier name '!A:B, 2, FALSE), "")</f>
        <v>JRS PHARMA</v>
      </c>
    </row>
    <row r="890" spans="1:19">
      <c r="A890" s="77" t="s">
        <v>207</v>
      </c>
      <c r="B890" s="87">
        <v>20000</v>
      </c>
      <c r="C890" s="87" t="s">
        <v>7</v>
      </c>
      <c r="D890" s="103" t="s">
        <v>328</v>
      </c>
      <c r="E890" s="157">
        <v>10.374000000000001</v>
      </c>
      <c r="F890" s="87" t="s">
        <v>1718</v>
      </c>
      <c r="G890" s="77" t="s">
        <v>208</v>
      </c>
      <c r="H890" s="78" t="s">
        <v>59</v>
      </c>
      <c r="I890" s="89" t="str">
        <f t="shared" si="95"/>
        <v>May</v>
      </c>
      <c r="J890" s="74">
        <f>IF(F890="USD", E890, E890 * IFERROR(VLOOKUP(F890, EXCHANGE_RATE!A:B, 2, FALSE), "Currency not found"))</f>
        <v>11.100180000000002</v>
      </c>
      <c r="K890" s="74">
        <f t="shared" si="88"/>
        <v>11.11</v>
      </c>
      <c r="L890" s="14">
        <f>IF(C890="MTS", B890, B890 * IFERROR(VLOOKUP(C890, 'QTY_CONVERSIONS '!A:B, 2, FALSE), "Units not found"))</f>
        <v>20</v>
      </c>
      <c r="M890" s="75">
        <f t="shared" si="87"/>
        <v>222200</v>
      </c>
      <c r="N890" t="str">
        <f>IFERROR(VLOOKUP(D890, Product_Category!A:B, 2, FALSE), "Uncategorized")</f>
        <v>MCC</v>
      </c>
      <c r="O890" s="76">
        <f t="shared" si="89"/>
        <v>11.11</v>
      </c>
      <c r="P890" s="76">
        <f t="shared" si="90"/>
        <v>222.2</v>
      </c>
      <c r="Q890">
        <f t="shared" si="91"/>
        <v>2023</v>
      </c>
      <c r="R890" t="str">
        <f>IFERROR(VLOOKUP(G890,'Importer Name'!A:B, 2, FALSE), "")</f>
        <v>RETTENMAIER</v>
      </c>
      <c r="S890" t="str">
        <f>IFERROR(VLOOKUP(H890,'Supplier name '!A:B, 2, FALSE), "")</f>
        <v>JRS PHARMA</v>
      </c>
    </row>
    <row r="891" spans="1:19">
      <c r="A891" s="77" t="s">
        <v>207</v>
      </c>
      <c r="B891" s="87">
        <v>20000</v>
      </c>
      <c r="C891" s="87" t="s">
        <v>7</v>
      </c>
      <c r="D891" s="103" t="s">
        <v>328</v>
      </c>
      <c r="E891" s="157">
        <v>10.374000000000001</v>
      </c>
      <c r="F891" s="87" t="s">
        <v>1718</v>
      </c>
      <c r="G891" s="77" t="s">
        <v>208</v>
      </c>
      <c r="H891" s="78" t="s">
        <v>59</v>
      </c>
      <c r="I891" s="89" t="str">
        <f t="shared" si="95"/>
        <v>May</v>
      </c>
      <c r="J891" s="74">
        <f>IF(F891="USD", E891, E891 * IFERROR(VLOOKUP(F891, EXCHANGE_RATE!A:B, 2, FALSE), "Currency not found"))</f>
        <v>11.100180000000002</v>
      </c>
      <c r="K891" s="74">
        <f t="shared" si="88"/>
        <v>11.11</v>
      </c>
      <c r="L891" s="14">
        <f>IF(C891="MTS", B891, B891 * IFERROR(VLOOKUP(C891, 'QTY_CONVERSIONS '!A:B, 2, FALSE), "Units not found"))</f>
        <v>20</v>
      </c>
      <c r="M891" s="75">
        <f t="shared" si="87"/>
        <v>222200</v>
      </c>
      <c r="N891" t="str">
        <f>IFERROR(VLOOKUP(D891, Product_Category!A:B, 2, FALSE), "Uncategorized")</f>
        <v>MCC</v>
      </c>
      <c r="O891" s="76">
        <f t="shared" si="89"/>
        <v>11.11</v>
      </c>
      <c r="P891" s="76">
        <f t="shared" si="90"/>
        <v>222.2</v>
      </c>
      <c r="Q891">
        <f t="shared" si="91"/>
        <v>2023</v>
      </c>
      <c r="R891" t="str">
        <f>IFERROR(VLOOKUP(G891,'Importer Name'!A:B, 2, FALSE), "")</f>
        <v>RETTENMAIER</v>
      </c>
      <c r="S891" t="str">
        <f>IFERROR(VLOOKUP(H891,'Supplier name '!A:B, 2, FALSE), "")</f>
        <v>JRS PHARMA</v>
      </c>
    </row>
    <row r="892" spans="1:19">
      <c r="A892" s="77" t="s">
        <v>207</v>
      </c>
      <c r="B892" s="87">
        <v>20000</v>
      </c>
      <c r="C892" s="87" t="s">
        <v>7</v>
      </c>
      <c r="D892" s="103" t="s">
        <v>328</v>
      </c>
      <c r="E892" s="157">
        <v>10.374000000000001</v>
      </c>
      <c r="F892" s="87" t="s">
        <v>1718</v>
      </c>
      <c r="G892" s="77" t="s">
        <v>208</v>
      </c>
      <c r="H892" s="78" t="s">
        <v>59</v>
      </c>
      <c r="I892" s="89" t="str">
        <f t="shared" si="95"/>
        <v>May</v>
      </c>
      <c r="J892" s="74">
        <f>IF(F892="USD", E892, E892 * IFERROR(VLOOKUP(F892, EXCHANGE_RATE!A:B, 2, FALSE), "Currency not found"))</f>
        <v>11.100180000000002</v>
      </c>
      <c r="K892" s="74">
        <f t="shared" si="88"/>
        <v>11.11</v>
      </c>
      <c r="L892" s="14">
        <f>IF(C892="MTS", B892, B892 * IFERROR(VLOOKUP(C892, 'QTY_CONVERSIONS '!A:B, 2, FALSE), "Units not found"))</f>
        <v>20</v>
      </c>
      <c r="M892" s="75">
        <f t="shared" si="87"/>
        <v>222200</v>
      </c>
      <c r="N892" t="str">
        <f>IFERROR(VLOOKUP(D892, Product_Category!A:B, 2, FALSE), "Uncategorized")</f>
        <v>MCC</v>
      </c>
      <c r="O892" s="76">
        <f t="shared" si="89"/>
        <v>11.11</v>
      </c>
      <c r="P892" s="76">
        <f t="shared" si="90"/>
        <v>222.2</v>
      </c>
      <c r="Q892">
        <f t="shared" si="91"/>
        <v>2023</v>
      </c>
      <c r="R892" t="str">
        <f>IFERROR(VLOOKUP(G892,'Importer Name'!A:B, 2, FALSE), "")</f>
        <v>RETTENMAIER</v>
      </c>
      <c r="S892" t="str">
        <f>IFERROR(VLOOKUP(H892,'Supplier name '!A:B, 2, FALSE), "")</f>
        <v>JRS PHARMA</v>
      </c>
    </row>
    <row r="893" spans="1:19">
      <c r="A893" s="77" t="s">
        <v>207</v>
      </c>
      <c r="B893" s="87">
        <v>14000</v>
      </c>
      <c r="C893" s="87" t="s">
        <v>7</v>
      </c>
      <c r="D893" s="103" t="s">
        <v>1648</v>
      </c>
      <c r="E893" s="157">
        <v>3.1</v>
      </c>
      <c r="F893" s="87" t="s">
        <v>9</v>
      </c>
      <c r="G893" s="77" t="s">
        <v>1729</v>
      </c>
      <c r="H893" s="78" t="s">
        <v>213</v>
      </c>
      <c r="I893" s="89" t="str">
        <f t="shared" si="95"/>
        <v>May</v>
      </c>
      <c r="J893" s="74">
        <f>IF(F893="USD", E893, E893 * IFERROR(VLOOKUP(F893, EXCHANGE_RATE!A:B, 2, FALSE), "Currency not found"))</f>
        <v>3.1</v>
      </c>
      <c r="K893" s="74">
        <f t="shared" si="88"/>
        <v>3.1</v>
      </c>
      <c r="L893" s="14">
        <f>IF(C893="MTS", B893, B893 * IFERROR(VLOOKUP(C893, 'QTY_CONVERSIONS '!A:B, 2, FALSE), "Units not found"))</f>
        <v>14</v>
      </c>
      <c r="M893" s="75">
        <f t="shared" si="87"/>
        <v>43400</v>
      </c>
      <c r="N893" t="str">
        <f>IFERROR(VLOOKUP(D893, Product_Category!A:B, 2, FALSE), "Uncategorized")</f>
        <v>CMC</v>
      </c>
      <c r="O893" s="76">
        <f t="shared" si="89"/>
        <v>3.1</v>
      </c>
      <c r="P893" s="76">
        <f t="shared" si="90"/>
        <v>43.4</v>
      </c>
      <c r="Q893">
        <f t="shared" si="91"/>
        <v>2023</v>
      </c>
      <c r="R893" t="str">
        <f>IFERROR(VLOOKUP(G893,'Importer Name'!A:B, 2, FALSE), "")</f>
        <v>BALAJI ENZYME</v>
      </c>
      <c r="S893" t="str">
        <f>IFERROR(VLOOKUP(H893,'Supplier name '!A:B, 2, FALSE), "")</f>
        <v>NOURYON CHEMI</v>
      </c>
    </row>
    <row r="894" spans="1:19">
      <c r="A894" s="77" t="s">
        <v>207</v>
      </c>
      <c r="B894" s="87">
        <v>14000</v>
      </c>
      <c r="C894" s="87" t="s">
        <v>7</v>
      </c>
      <c r="D894" s="103" t="s">
        <v>1648</v>
      </c>
      <c r="E894" s="157">
        <v>3.1</v>
      </c>
      <c r="F894" s="87" t="s">
        <v>9</v>
      </c>
      <c r="G894" s="77" t="s">
        <v>1729</v>
      </c>
      <c r="H894" s="78" t="s">
        <v>213</v>
      </c>
      <c r="I894" s="89" t="str">
        <f t="shared" si="95"/>
        <v>May</v>
      </c>
      <c r="J894" s="74">
        <f>IF(F894="USD", E894, E894 * IFERROR(VLOOKUP(F894, EXCHANGE_RATE!A:B, 2, FALSE), "Currency not found"))</f>
        <v>3.1</v>
      </c>
      <c r="K894" s="74">
        <f t="shared" si="88"/>
        <v>3.1</v>
      </c>
      <c r="L894" s="14">
        <f>IF(C894="MTS", B894, B894 * IFERROR(VLOOKUP(C894, 'QTY_CONVERSIONS '!A:B, 2, FALSE), "Units not found"))</f>
        <v>14</v>
      </c>
      <c r="M894" s="75">
        <f t="shared" si="87"/>
        <v>43400</v>
      </c>
      <c r="N894" t="str">
        <f>IFERROR(VLOOKUP(D894, Product_Category!A:B, 2, FALSE), "Uncategorized")</f>
        <v>CMC</v>
      </c>
      <c r="O894" s="76">
        <f t="shared" si="89"/>
        <v>3.1</v>
      </c>
      <c r="P894" s="76">
        <f t="shared" si="90"/>
        <v>43.4</v>
      </c>
      <c r="Q894">
        <f t="shared" si="91"/>
        <v>2023</v>
      </c>
      <c r="R894" t="str">
        <f>IFERROR(VLOOKUP(G894,'Importer Name'!A:B, 2, FALSE), "")</f>
        <v>BALAJI ENZYME</v>
      </c>
      <c r="S894" t="str">
        <f>IFERROR(VLOOKUP(H894,'Supplier name '!A:B, 2, FALSE), "")</f>
        <v>NOURYON CHEMI</v>
      </c>
    </row>
    <row r="895" spans="1:19">
      <c r="A895" s="77" t="s">
        <v>207</v>
      </c>
      <c r="B895" s="87">
        <v>9660</v>
      </c>
      <c r="C895" s="87" t="s">
        <v>7</v>
      </c>
      <c r="D895" s="103" t="s">
        <v>333</v>
      </c>
      <c r="E895" s="157">
        <v>14.5</v>
      </c>
      <c r="F895" s="87" t="s">
        <v>9</v>
      </c>
      <c r="G895" s="77" t="s">
        <v>331</v>
      </c>
      <c r="H895" s="78" t="s">
        <v>213</v>
      </c>
      <c r="I895" s="89" t="str">
        <f t="shared" si="95"/>
        <v>May</v>
      </c>
      <c r="J895" s="74">
        <f>IF(F895="USD", E895, E895 * IFERROR(VLOOKUP(F895, EXCHANGE_RATE!A:B, 2, FALSE), "Currency not found"))</f>
        <v>14.5</v>
      </c>
      <c r="K895" s="74">
        <f t="shared" si="88"/>
        <v>14.5</v>
      </c>
      <c r="L895" s="14">
        <f>IF(C895="MTS", B895, B895 * IFERROR(VLOOKUP(C895, 'QTY_CONVERSIONS '!A:B, 2, FALSE), "Units not found"))</f>
        <v>9.66</v>
      </c>
      <c r="M895" s="75">
        <f t="shared" si="87"/>
        <v>140070</v>
      </c>
      <c r="N895" t="str">
        <f>IFERROR(VLOOKUP(D895, Product_Category!A:B, 2, FALSE), "Uncategorized")</f>
        <v>CMC</v>
      </c>
      <c r="O895" s="76">
        <f t="shared" si="89"/>
        <v>14.5</v>
      </c>
      <c r="P895" s="76">
        <f t="shared" si="90"/>
        <v>140.07</v>
      </c>
      <c r="Q895">
        <f t="shared" si="91"/>
        <v>2023</v>
      </c>
      <c r="R895" t="str">
        <f>IFERROR(VLOOKUP(G895,'Importer Name'!A:B, 2, FALSE), "")</f>
        <v>COCA COLA</v>
      </c>
      <c r="S895" t="str">
        <f>IFERROR(VLOOKUP(H895,'Supplier name '!A:B, 2, FALSE), "")</f>
        <v>NOURYON CHEMI</v>
      </c>
    </row>
    <row r="896" spans="1:19">
      <c r="A896" s="77" t="s">
        <v>207</v>
      </c>
      <c r="B896" s="87">
        <v>14000</v>
      </c>
      <c r="C896" s="87" t="s">
        <v>7</v>
      </c>
      <c r="D896" s="103" t="s">
        <v>1649</v>
      </c>
      <c r="E896" s="157">
        <v>2.95</v>
      </c>
      <c r="F896" s="87" t="s">
        <v>9</v>
      </c>
      <c r="G896" s="77" t="s">
        <v>61</v>
      </c>
      <c r="H896" s="78" t="s">
        <v>213</v>
      </c>
      <c r="I896" s="89" t="str">
        <f t="shared" si="95"/>
        <v>May</v>
      </c>
      <c r="J896" s="74">
        <f>IF(F896="USD", E896, E896 * IFERROR(VLOOKUP(F896, EXCHANGE_RATE!A:B, 2, FALSE), "Currency not found"))</f>
        <v>2.95</v>
      </c>
      <c r="K896" s="74">
        <f t="shared" si="88"/>
        <v>2.95</v>
      </c>
      <c r="L896" s="14">
        <f>IF(C896="MTS", B896, B896 * IFERROR(VLOOKUP(C896, 'QTY_CONVERSIONS '!A:B, 2, FALSE), "Units not found"))</f>
        <v>14</v>
      </c>
      <c r="M896" s="75">
        <f t="shared" si="87"/>
        <v>41300</v>
      </c>
      <c r="N896" t="str">
        <f>IFERROR(VLOOKUP(D896, Product_Category!A:B, 2, FALSE), "Uncategorized")</f>
        <v>CMC</v>
      </c>
      <c r="O896" s="76">
        <f t="shared" si="89"/>
        <v>2.95</v>
      </c>
      <c r="P896" s="76">
        <f t="shared" si="90"/>
        <v>41.300000000000004</v>
      </c>
      <c r="Q896">
        <f t="shared" si="91"/>
        <v>2023</v>
      </c>
      <c r="R896" t="str">
        <f>IFERROR(VLOOKUP(G896,'Importer Name'!A:B, 2, FALSE), "")</f>
        <v>JAI ARAVALI</v>
      </c>
      <c r="S896" t="str">
        <f>IFERROR(VLOOKUP(H896,'Supplier name '!A:B, 2, FALSE), "")</f>
        <v>NOURYON CHEMI</v>
      </c>
    </row>
    <row r="897" spans="1:19">
      <c r="A897" s="77" t="s">
        <v>207</v>
      </c>
      <c r="B897" s="87">
        <v>14000</v>
      </c>
      <c r="C897" s="87" t="s">
        <v>7</v>
      </c>
      <c r="D897" s="103" t="s">
        <v>1649</v>
      </c>
      <c r="E897" s="157">
        <v>2.8</v>
      </c>
      <c r="F897" s="87" t="s">
        <v>9</v>
      </c>
      <c r="G897" s="77" t="s">
        <v>61</v>
      </c>
      <c r="H897" s="78" t="s">
        <v>213</v>
      </c>
      <c r="I897" s="89" t="str">
        <f t="shared" si="95"/>
        <v>May</v>
      </c>
      <c r="J897" s="74">
        <f>IF(F897="USD", E897, E897 * IFERROR(VLOOKUP(F897, EXCHANGE_RATE!A:B, 2, FALSE), "Currency not found"))</f>
        <v>2.8</v>
      </c>
      <c r="K897" s="74">
        <f t="shared" si="88"/>
        <v>2.8</v>
      </c>
      <c r="L897" s="14">
        <f>IF(C897="MTS", B897, B897 * IFERROR(VLOOKUP(C897, 'QTY_CONVERSIONS '!A:B, 2, FALSE), "Units not found"))</f>
        <v>14</v>
      </c>
      <c r="M897" s="75">
        <f t="shared" si="87"/>
        <v>39200</v>
      </c>
      <c r="N897" t="str">
        <f>IFERROR(VLOOKUP(D897, Product_Category!A:B, 2, FALSE), "Uncategorized")</f>
        <v>CMC</v>
      </c>
      <c r="O897" s="76">
        <f t="shared" si="89"/>
        <v>2.8</v>
      </c>
      <c r="P897" s="76">
        <f t="shared" si="90"/>
        <v>39.199999999999996</v>
      </c>
      <c r="Q897">
        <f t="shared" si="91"/>
        <v>2023</v>
      </c>
      <c r="R897" t="str">
        <f>IFERROR(VLOOKUP(G897,'Importer Name'!A:B, 2, FALSE), "")</f>
        <v>JAI ARAVALI</v>
      </c>
      <c r="S897" t="str">
        <f>IFERROR(VLOOKUP(H897,'Supplier name '!A:B, 2, FALSE), "")</f>
        <v>NOURYON CHEMI</v>
      </c>
    </row>
    <row r="898" spans="1:19">
      <c r="A898" s="77" t="s">
        <v>207</v>
      </c>
      <c r="B898" s="87">
        <v>14000</v>
      </c>
      <c r="C898" s="87" t="s">
        <v>7</v>
      </c>
      <c r="D898" s="103" t="s">
        <v>1649</v>
      </c>
      <c r="E898" s="157">
        <v>2.8</v>
      </c>
      <c r="F898" s="87" t="s">
        <v>9</v>
      </c>
      <c r="G898" s="77" t="s">
        <v>61</v>
      </c>
      <c r="H898" s="78" t="s">
        <v>213</v>
      </c>
      <c r="I898" s="89" t="str">
        <f t="shared" si="95"/>
        <v>May</v>
      </c>
      <c r="J898" s="74">
        <f>IF(F898="USD", E898, E898 * IFERROR(VLOOKUP(F898, EXCHANGE_RATE!A:B, 2, FALSE), "Currency not found"))</f>
        <v>2.8</v>
      </c>
      <c r="K898" s="74">
        <f t="shared" si="88"/>
        <v>2.8</v>
      </c>
      <c r="L898" s="14">
        <f>IF(C898="MTS", B898, B898 * IFERROR(VLOOKUP(C898, 'QTY_CONVERSIONS '!A:B, 2, FALSE), "Units not found"))</f>
        <v>14</v>
      </c>
      <c r="M898" s="75">
        <f t="shared" ref="M898:M961" si="96">B898*K898</f>
        <v>39200</v>
      </c>
      <c r="N898" t="str">
        <f>IFERROR(VLOOKUP(D898, Product_Category!A:B, 2, FALSE), "Uncategorized")</f>
        <v>CMC</v>
      </c>
      <c r="O898" s="76">
        <f t="shared" si="89"/>
        <v>2.8</v>
      </c>
      <c r="P898" s="76">
        <f t="shared" si="90"/>
        <v>39.199999999999996</v>
      </c>
      <c r="Q898">
        <f t="shared" si="91"/>
        <v>2023</v>
      </c>
      <c r="R898" t="str">
        <f>IFERROR(VLOOKUP(G898,'Importer Name'!A:B, 2, FALSE), "")</f>
        <v>JAI ARAVALI</v>
      </c>
      <c r="S898" t="str">
        <f>IFERROR(VLOOKUP(H898,'Supplier name '!A:B, 2, FALSE), "")</f>
        <v>NOURYON CHEMI</v>
      </c>
    </row>
    <row r="899" spans="1:19">
      <c r="A899" s="77" t="s">
        <v>207</v>
      </c>
      <c r="B899" s="87">
        <v>56000</v>
      </c>
      <c r="C899" s="87" t="s">
        <v>7</v>
      </c>
      <c r="D899" s="103" t="s">
        <v>334</v>
      </c>
      <c r="E899" s="157">
        <v>2.95</v>
      </c>
      <c r="F899" s="87" t="s">
        <v>9</v>
      </c>
      <c r="G899" s="77" t="s">
        <v>61</v>
      </c>
      <c r="H899" s="78" t="s">
        <v>213</v>
      </c>
      <c r="I899" s="89" t="str">
        <f t="shared" si="95"/>
        <v>May</v>
      </c>
      <c r="J899" s="74">
        <f>IF(F899="USD", E899, E899 * IFERROR(VLOOKUP(F899, EXCHANGE_RATE!A:B, 2, FALSE), "Currency not found"))</f>
        <v>2.95</v>
      </c>
      <c r="K899" s="74">
        <f t="shared" ref="K899:K962" si="97">ROUNDUP(J899,2)</f>
        <v>2.95</v>
      </c>
      <c r="L899" s="14">
        <f>IF(C899="MTS", B899, B899 * IFERROR(VLOOKUP(C899, 'QTY_CONVERSIONS '!A:B, 2, FALSE), "Units not found"))</f>
        <v>56</v>
      </c>
      <c r="M899" s="75">
        <f t="shared" si="96"/>
        <v>165200</v>
      </c>
      <c r="N899" t="str">
        <f>IFERROR(VLOOKUP(D899, Product_Category!A:B, 2, FALSE), "Uncategorized")</f>
        <v>CMC</v>
      </c>
      <c r="O899" s="76">
        <f t="shared" ref="O899:O962" si="98">K899</f>
        <v>2.95</v>
      </c>
      <c r="P899" s="76">
        <f t="shared" ref="P899:P962" si="99">L899*O899</f>
        <v>165.20000000000002</v>
      </c>
      <c r="Q899">
        <f t="shared" si="91"/>
        <v>2023</v>
      </c>
      <c r="R899" t="str">
        <f>IFERROR(VLOOKUP(G899,'Importer Name'!A:B, 2, FALSE), "")</f>
        <v>JAI ARAVALI</v>
      </c>
      <c r="S899" t="str">
        <f>IFERROR(VLOOKUP(H899,'Supplier name '!A:B, 2, FALSE), "")</f>
        <v>NOURYON CHEMI</v>
      </c>
    </row>
    <row r="900" spans="1:19">
      <c r="A900" s="77" t="s">
        <v>207</v>
      </c>
      <c r="B900" s="87">
        <v>14000</v>
      </c>
      <c r="C900" s="87" t="s">
        <v>7</v>
      </c>
      <c r="D900" s="103" t="s">
        <v>334</v>
      </c>
      <c r="E900" s="157">
        <v>2.8</v>
      </c>
      <c r="F900" s="87" t="s">
        <v>9</v>
      </c>
      <c r="G900" s="77" t="s">
        <v>61</v>
      </c>
      <c r="H900" s="78" t="s">
        <v>213</v>
      </c>
      <c r="I900" s="89" t="str">
        <f t="shared" si="95"/>
        <v>May</v>
      </c>
      <c r="J900" s="74">
        <f>IF(F900="USD", E900, E900 * IFERROR(VLOOKUP(F900, EXCHANGE_RATE!A:B, 2, FALSE), "Currency not found"))</f>
        <v>2.8</v>
      </c>
      <c r="K900" s="74">
        <f t="shared" si="97"/>
        <v>2.8</v>
      </c>
      <c r="L900" s="14">
        <f>IF(C900="MTS", B900, B900 * IFERROR(VLOOKUP(C900, 'QTY_CONVERSIONS '!A:B, 2, FALSE), "Units not found"))</f>
        <v>14</v>
      </c>
      <c r="M900" s="75">
        <f t="shared" si="96"/>
        <v>39200</v>
      </c>
      <c r="N900" t="str">
        <f>IFERROR(VLOOKUP(D900, Product_Category!A:B, 2, FALSE), "Uncategorized")</f>
        <v>CMC</v>
      </c>
      <c r="O900" s="76">
        <f t="shared" si="98"/>
        <v>2.8</v>
      </c>
      <c r="P900" s="76">
        <f t="shared" si="99"/>
        <v>39.199999999999996</v>
      </c>
      <c r="Q900">
        <f t="shared" ref="Q900:Q963" si="100">Q899</f>
        <v>2023</v>
      </c>
      <c r="R900" t="str">
        <f>IFERROR(VLOOKUP(G900,'Importer Name'!A:B, 2, FALSE), "")</f>
        <v>JAI ARAVALI</v>
      </c>
      <c r="S900" t="str">
        <f>IFERROR(VLOOKUP(H900,'Supplier name '!A:B, 2, FALSE), "")</f>
        <v>NOURYON CHEMI</v>
      </c>
    </row>
    <row r="901" spans="1:19">
      <c r="A901" s="77" t="s">
        <v>207</v>
      </c>
      <c r="B901" s="87">
        <v>14000</v>
      </c>
      <c r="C901" s="87" t="s">
        <v>7</v>
      </c>
      <c r="D901" s="103" t="s">
        <v>334</v>
      </c>
      <c r="E901" s="157">
        <v>2.8</v>
      </c>
      <c r="F901" s="87" t="s">
        <v>9</v>
      </c>
      <c r="G901" s="77" t="s">
        <v>61</v>
      </c>
      <c r="H901" s="78" t="s">
        <v>213</v>
      </c>
      <c r="I901" s="89" t="str">
        <f t="shared" si="95"/>
        <v>May</v>
      </c>
      <c r="J901" s="74">
        <f>IF(F901="USD", E901, E901 * IFERROR(VLOOKUP(F901, EXCHANGE_RATE!A:B, 2, FALSE), "Currency not found"))</f>
        <v>2.8</v>
      </c>
      <c r="K901" s="74">
        <f t="shared" si="97"/>
        <v>2.8</v>
      </c>
      <c r="L901" s="14">
        <f>IF(C901="MTS", B901, B901 * IFERROR(VLOOKUP(C901, 'QTY_CONVERSIONS '!A:B, 2, FALSE), "Units not found"))</f>
        <v>14</v>
      </c>
      <c r="M901" s="75">
        <f t="shared" si="96"/>
        <v>39200</v>
      </c>
      <c r="N901" t="str">
        <f>IFERROR(VLOOKUP(D901, Product_Category!A:B, 2, FALSE), "Uncategorized")</f>
        <v>CMC</v>
      </c>
      <c r="O901" s="76">
        <f t="shared" si="98"/>
        <v>2.8</v>
      </c>
      <c r="P901" s="76">
        <f t="shared" si="99"/>
        <v>39.199999999999996</v>
      </c>
      <c r="Q901">
        <f t="shared" si="100"/>
        <v>2023</v>
      </c>
      <c r="R901" t="str">
        <f>IFERROR(VLOOKUP(G901,'Importer Name'!A:B, 2, FALSE), "")</f>
        <v>JAI ARAVALI</v>
      </c>
      <c r="S901" t="str">
        <f>IFERROR(VLOOKUP(H901,'Supplier name '!A:B, 2, FALSE), "")</f>
        <v>NOURYON CHEMI</v>
      </c>
    </row>
    <row r="902" spans="1:19">
      <c r="A902" s="77" t="s">
        <v>207</v>
      </c>
      <c r="B902" s="87">
        <v>14000</v>
      </c>
      <c r="C902" s="87" t="s">
        <v>7</v>
      </c>
      <c r="D902" s="103" t="s">
        <v>334</v>
      </c>
      <c r="E902" s="157">
        <v>2.8</v>
      </c>
      <c r="F902" s="87" t="s">
        <v>9</v>
      </c>
      <c r="G902" s="77" t="s">
        <v>61</v>
      </c>
      <c r="H902" s="78" t="s">
        <v>213</v>
      </c>
      <c r="I902" s="89" t="str">
        <f t="shared" si="95"/>
        <v>May</v>
      </c>
      <c r="J902" s="74">
        <f>IF(F902="USD", E902, E902 * IFERROR(VLOOKUP(F902, EXCHANGE_RATE!A:B, 2, FALSE), "Currency not found"))</f>
        <v>2.8</v>
      </c>
      <c r="K902" s="74">
        <f t="shared" si="97"/>
        <v>2.8</v>
      </c>
      <c r="L902" s="14">
        <f>IF(C902="MTS", B902, B902 * IFERROR(VLOOKUP(C902, 'QTY_CONVERSIONS '!A:B, 2, FALSE), "Units not found"))</f>
        <v>14</v>
      </c>
      <c r="M902" s="75">
        <f t="shared" si="96"/>
        <v>39200</v>
      </c>
      <c r="N902" t="str">
        <f>IFERROR(VLOOKUP(D902, Product_Category!A:B, 2, FALSE), "Uncategorized")</f>
        <v>CMC</v>
      </c>
      <c r="O902" s="76">
        <f t="shared" si="98"/>
        <v>2.8</v>
      </c>
      <c r="P902" s="76">
        <f t="shared" si="99"/>
        <v>39.199999999999996</v>
      </c>
      <c r="Q902">
        <f t="shared" si="100"/>
        <v>2023</v>
      </c>
      <c r="R902" t="str">
        <f>IFERROR(VLOOKUP(G902,'Importer Name'!A:B, 2, FALSE), "")</f>
        <v>JAI ARAVALI</v>
      </c>
      <c r="S902" t="str">
        <f>IFERROR(VLOOKUP(H902,'Supplier name '!A:B, 2, FALSE), "")</f>
        <v>NOURYON CHEMI</v>
      </c>
    </row>
    <row r="903" spans="1:19">
      <c r="A903" s="77" t="s">
        <v>207</v>
      </c>
      <c r="B903" s="87">
        <v>14000</v>
      </c>
      <c r="C903" s="87" t="s">
        <v>7</v>
      </c>
      <c r="D903" s="103" t="s">
        <v>1650</v>
      </c>
      <c r="E903" s="157">
        <v>2.95</v>
      </c>
      <c r="F903" s="87" t="s">
        <v>9</v>
      </c>
      <c r="G903" s="77" t="s">
        <v>61</v>
      </c>
      <c r="H903" s="78" t="s">
        <v>213</v>
      </c>
      <c r="I903" s="89" t="str">
        <f t="shared" si="95"/>
        <v>May</v>
      </c>
      <c r="J903" s="74">
        <f>IF(F903="USD", E903, E903 * IFERROR(VLOOKUP(F903, EXCHANGE_RATE!A:B, 2, FALSE), "Currency not found"))</f>
        <v>2.95</v>
      </c>
      <c r="K903" s="74">
        <f t="shared" si="97"/>
        <v>2.95</v>
      </c>
      <c r="L903" s="14">
        <f>IF(C903="MTS", B903, B903 * IFERROR(VLOOKUP(C903, 'QTY_CONVERSIONS '!A:B, 2, FALSE), "Units not found"))</f>
        <v>14</v>
      </c>
      <c r="M903" s="75">
        <f t="shared" si="96"/>
        <v>41300</v>
      </c>
      <c r="N903" t="str">
        <f>IFERROR(VLOOKUP(D903, Product_Category!A:B, 2, FALSE), "Uncategorized")</f>
        <v>CMC</v>
      </c>
      <c r="O903" s="76">
        <f t="shared" si="98"/>
        <v>2.95</v>
      </c>
      <c r="P903" s="76">
        <f t="shared" si="99"/>
        <v>41.300000000000004</v>
      </c>
      <c r="Q903">
        <f t="shared" si="100"/>
        <v>2023</v>
      </c>
      <c r="R903" t="str">
        <f>IFERROR(VLOOKUP(G903,'Importer Name'!A:B, 2, FALSE), "")</f>
        <v>JAI ARAVALI</v>
      </c>
      <c r="S903" t="str">
        <f>IFERROR(VLOOKUP(H903,'Supplier name '!A:B, 2, FALSE), "")</f>
        <v>NOURYON CHEMI</v>
      </c>
    </row>
    <row r="904" spans="1:19">
      <c r="A904" s="77" t="s">
        <v>207</v>
      </c>
      <c r="B904" s="87">
        <v>14000</v>
      </c>
      <c r="C904" s="87" t="s">
        <v>7</v>
      </c>
      <c r="D904" s="103" t="s">
        <v>1650</v>
      </c>
      <c r="E904" s="157">
        <v>2.8</v>
      </c>
      <c r="F904" s="87" t="s">
        <v>9</v>
      </c>
      <c r="G904" s="77" t="s">
        <v>61</v>
      </c>
      <c r="H904" s="78" t="s">
        <v>213</v>
      </c>
      <c r="I904" s="89" t="str">
        <f t="shared" si="95"/>
        <v>May</v>
      </c>
      <c r="J904" s="74">
        <f>IF(F904="USD", E904, E904 * IFERROR(VLOOKUP(F904, EXCHANGE_RATE!A:B, 2, FALSE), "Currency not found"))</f>
        <v>2.8</v>
      </c>
      <c r="K904" s="74">
        <f t="shared" si="97"/>
        <v>2.8</v>
      </c>
      <c r="L904" s="14">
        <f>IF(C904="MTS", B904, B904 * IFERROR(VLOOKUP(C904, 'QTY_CONVERSIONS '!A:B, 2, FALSE), "Units not found"))</f>
        <v>14</v>
      </c>
      <c r="M904" s="75">
        <f t="shared" si="96"/>
        <v>39200</v>
      </c>
      <c r="N904" t="str">
        <f>IFERROR(VLOOKUP(D904, Product_Category!A:B, 2, FALSE), "Uncategorized")</f>
        <v>CMC</v>
      </c>
      <c r="O904" s="76">
        <f t="shared" si="98"/>
        <v>2.8</v>
      </c>
      <c r="P904" s="76">
        <f t="shared" si="99"/>
        <v>39.199999999999996</v>
      </c>
      <c r="Q904">
        <f t="shared" si="100"/>
        <v>2023</v>
      </c>
      <c r="R904" t="str">
        <f>IFERROR(VLOOKUP(G904,'Importer Name'!A:B, 2, FALSE), "")</f>
        <v>JAI ARAVALI</v>
      </c>
      <c r="S904" t="str">
        <f>IFERROR(VLOOKUP(H904,'Supplier name '!A:B, 2, FALSE), "")</f>
        <v>NOURYON CHEMI</v>
      </c>
    </row>
    <row r="905" spans="1:19">
      <c r="A905" s="77" t="s">
        <v>207</v>
      </c>
      <c r="B905" s="87">
        <v>14000</v>
      </c>
      <c r="C905" s="87" t="s">
        <v>7</v>
      </c>
      <c r="D905" s="103" t="s">
        <v>1650</v>
      </c>
      <c r="E905" s="157">
        <v>2.8</v>
      </c>
      <c r="F905" s="87" t="s">
        <v>9</v>
      </c>
      <c r="G905" s="77" t="s">
        <v>61</v>
      </c>
      <c r="H905" s="78" t="s">
        <v>213</v>
      </c>
      <c r="I905" s="89" t="str">
        <f t="shared" si="95"/>
        <v>May</v>
      </c>
      <c r="J905" s="74">
        <f>IF(F905="USD", E905, E905 * IFERROR(VLOOKUP(F905, EXCHANGE_RATE!A:B, 2, FALSE), "Currency not found"))</f>
        <v>2.8</v>
      </c>
      <c r="K905" s="74">
        <f t="shared" si="97"/>
        <v>2.8</v>
      </c>
      <c r="L905" s="14">
        <f>IF(C905="MTS", B905, B905 * IFERROR(VLOOKUP(C905, 'QTY_CONVERSIONS '!A:B, 2, FALSE), "Units not found"))</f>
        <v>14</v>
      </c>
      <c r="M905" s="75">
        <f t="shared" si="96"/>
        <v>39200</v>
      </c>
      <c r="N905" t="str">
        <f>IFERROR(VLOOKUP(D905, Product_Category!A:B, 2, FALSE), "Uncategorized")</f>
        <v>CMC</v>
      </c>
      <c r="O905" s="76">
        <f t="shared" si="98"/>
        <v>2.8</v>
      </c>
      <c r="P905" s="76">
        <f t="shared" si="99"/>
        <v>39.199999999999996</v>
      </c>
      <c r="Q905">
        <f t="shared" si="100"/>
        <v>2023</v>
      </c>
      <c r="R905" t="str">
        <f>IFERROR(VLOOKUP(G905,'Importer Name'!A:B, 2, FALSE), "")</f>
        <v>JAI ARAVALI</v>
      </c>
      <c r="S905" t="str">
        <f>IFERROR(VLOOKUP(H905,'Supplier name '!A:B, 2, FALSE), "")</f>
        <v>NOURYON CHEMI</v>
      </c>
    </row>
    <row r="906" spans="1:19">
      <c r="A906" s="77" t="s">
        <v>207</v>
      </c>
      <c r="B906" s="87">
        <v>20000</v>
      </c>
      <c r="C906" s="87" t="s">
        <v>7</v>
      </c>
      <c r="D906" s="103" t="s">
        <v>336</v>
      </c>
      <c r="E906" s="157">
        <v>149.11521999999999</v>
      </c>
      <c r="F906" s="87" t="s">
        <v>1730</v>
      </c>
      <c r="G906" s="77" t="s">
        <v>62</v>
      </c>
      <c r="H906" s="78" t="s">
        <v>213</v>
      </c>
      <c r="I906" s="89" t="str">
        <f t="shared" si="95"/>
        <v>May</v>
      </c>
      <c r="J906" s="74">
        <f>IF(F906="USD", E906, E906 * IFERROR(VLOOKUP(F906, EXCHANGE_RATE!A:B, 2, FALSE), "Currency not found"))</f>
        <v>1.7893826399999999</v>
      </c>
      <c r="K906" s="74">
        <f t="shared" si="97"/>
        <v>1.79</v>
      </c>
      <c r="L906" s="14">
        <f>IF(C906="MTS", B906, B906 * IFERROR(VLOOKUP(C906, 'QTY_CONVERSIONS '!A:B, 2, FALSE), "Units not found"))</f>
        <v>20</v>
      </c>
      <c r="M906" s="75">
        <f t="shared" si="96"/>
        <v>35800</v>
      </c>
      <c r="N906" t="str">
        <f>IFERROR(VLOOKUP(D906, Product_Category!A:B, 2, FALSE), "Uncategorized")</f>
        <v>CMC</v>
      </c>
      <c r="O906" s="76">
        <f t="shared" ref="O906:O913" si="101">K906*1000</f>
        <v>1790</v>
      </c>
      <c r="P906" s="76">
        <f t="shared" si="99"/>
        <v>35800</v>
      </c>
      <c r="Q906">
        <f t="shared" si="100"/>
        <v>2023</v>
      </c>
      <c r="R906" t="str">
        <f>IFERROR(VLOOKUP(G906,'Importer Name'!A:B, 2, FALSE), "")</f>
        <v>NOURYON CHEM</v>
      </c>
      <c r="S906" t="str">
        <f>IFERROR(VLOOKUP(H906,'Supplier name '!A:B, 2, FALSE), "")</f>
        <v>NOURYON CHEMI</v>
      </c>
    </row>
    <row r="907" spans="1:19">
      <c r="A907" s="77" t="s">
        <v>207</v>
      </c>
      <c r="B907" s="87">
        <v>20000</v>
      </c>
      <c r="C907" s="87" t="s">
        <v>7</v>
      </c>
      <c r="D907" s="103" t="s">
        <v>336</v>
      </c>
      <c r="E907" s="157">
        <v>149.11521999999999</v>
      </c>
      <c r="F907" s="87" t="s">
        <v>1730</v>
      </c>
      <c r="G907" s="77" t="s">
        <v>62</v>
      </c>
      <c r="H907" s="78" t="s">
        <v>213</v>
      </c>
      <c r="I907" s="89" t="str">
        <f t="shared" si="95"/>
        <v>May</v>
      </c>
      <c r="J907" s="74">
        <f>IF(F907="USD", E907, E907 * IFERROR(VLOOKUP(F907, EXCHANGE_RATE!A:B, 2, FALSE), "Currency not found"))</f>
        <v>1.7893826399999999</v>
      </c>
      <c r="K907" s="74">
        <f t="shared" si="97"/>
        <v>1.79</v>
      </c>
      <c r="L907" s="14">
        <f>IF(C907="MTS", B907, B907 * IFERROR(VLOOKUP(C907, 'QTY_CONVERSIONS '!A:B, 2, FALSE), "Units not found"))</f>
        <v>20</v>
      </c>
      <c r="M907" s="75">
        <f t="shared" si="96"/>
        <v>35800</v>
      </c>
      <c r="N907" t="str">
        <f>IFERROR(VLOOKUP(D907, Product_Category!A:B, 2, FALSE), "Uncategorized")</f>
        <v>CMC</v>
      </c>
      <c r="O907" s="76">
        <f t="shared" si="101"/>
        <v>1790</v>
      </c>
      <c r="P907" s="76">
        <f t="shared" si="99"/>
        <v>35800</v>
      </c>
      <c r="Q907">
        <f t="shared" si="100"/>
        <v>2023</v>
      </c>
      <c r="R907" t="str">
        <f>IFERROR(VLOOKUP(G907,'Importer Name'!A:B, 2, FALSE), "")</f>
        <v>NOURYON CHEM</v>
      </c>
      <c r="S907" t="str">
        <f>IFERROR(VLOOKUP(H907,'Supplier name '!A:B, 2, FALSE), "")</f>
        <v>NOURYON CHEMI</v>
      </c>
    </row>
    <row r="908" spans="1:19">
      <c r="A908" s="77" t="s">
        <v>207</v>
      </c>
      <c r="B908" s="87">
        <v>20000</v>
      </c>
      <c r="C908" s="87" t="s">
        <v>7</v>
      </c>
      <c r="D908" s="103" t="s">
        <v>336</v>
      </c>
      <c r="E908" s="157">
        <v>149.11521999999999</v>
      </c>
      <c r="F908" s="87" t="s">
        <v>1730</v>
      </c>
      <c r="G908" s="77" t="s">
        <v>62</v>
      </c>
      <c r="H908" s="78" t="s">
        <v>213</v>
      </c>
      <c r="I908" s="89" t="str">
        <f t="shared" si="95"/>
        <v>May</v>
      </c>
      <c r="J908" s="74">
        <f>IF(F908="USD", E908, E908 * IFERROR(VLOOKUP(F908, EXCHANGE_RATE!A:B, 2, FALSE), "Currency not found"))</f>
        <v>1.7893826399999999</v>
      </c>
      <c r="K908" s="74">
        <f t="shared" si="97"/>
        <v>1.79</v>
      </c>
      <c r="L908" s="14">
        <f>IF(C908="MTS", B908, B908 * IFERROR(VLOOKUP(C908, 'QTY_CONVERSIONS '!A:B, 2, FALSE), "Units not found"))</f>
        <v>20</v>
      </c>
      <c r="M908" s="75">
        <f t="shared" si="96"/>
        <v>35800</v>
      </c>
      <c r="N908" t="str">
        <f>IFERROR(VLOOKUP(D908, Product_Category!A:B, 2, FALSE), "Uncategorized")</f>
        <v>CMC</v>
      </c>
      <c r="O908" s="76">
        <f t="shared" si="101"/>
        <v>1790</v>
      </c>
      <c r="P908" s="76">
        <f t="shared" si="99"/>
        <v>35800</v>
      </c>
      <c r="Q908">
        <f t="shared" si="100"/>
        <v>2023</v>
      </c>
      <c r="R908" t="str">
        <f>IFERROR(VLOOKUP(G908,'Importer Name'!A:B, 2, FALSE), "")</f>
        <v>NOURYON CHEM</v>
      </c>
      <c r="S908" t="str">
        <f>IFERROR(VLOOKUP(H908,'Supplier name '!A:B, 2, FALSE), "")</f>
        <v>NOURYON CHEMI</v>
      </c>
    </row>
    <row r="909" spans="1:19">
      <c r="A909" s="77" t="s">
        <v>207</v>
      </c>
      <c r="B909" s="87">
        <v>20000</v>
      </c>
      <c r="C909" s="87" t="s">
        <v>7</v>
      </c>
      <c r="D909" s="103" t="s">
        <v>336</v>
      </c>
      <c r="E909" s="157">
        <v>149.11521999999999</v>
      </c>
      <c r="F909" s="87" t="s">
        <v>1730</v>
      </c>
      <c r="G909" s="77" t="s">
        <v>62</v>
      </c>
      <c r="H909" s="78" t="s">
        <v>213</v>
      </c>
      <c r="I909" s="89" t="str">
        <f t="shared" si="95"/>
        <v>May</v>
      </c>
      <c r="J909" s="74">
        <f>IF(F909="USD", E909, E909 * IFERROR(VLOOKUP(F909, EXCHANGE_RATE!A:B, 2, FALSE), "Currency not found"))</f>
        <v>1.7893826399999999</v>
      </c>
      <c r="K909" s="74">
        <f t="shared" si="97"/>
        <v>1.79</v>
      </c>
      <c r="L909" s="14">
        <f>IF(C909="MTS", B909, B909 * IFERROR(VLOOKUP(C909, 'QTY_CONVERSIONS '!A:B, 2, FALSE), "Units not found"))</f>
        <v>20</v>
      </c>
      <c r="M909" s="75">
        <f t="shared" si="96"/>
        <v>35800</v>
      </c>
      <c r="N909" t="str">
        <f>IFERROR(VLOOKUP(D909, Product_Category!A:B, 2, FALSE), "Uncategorized")</f>
        <v>CMC</v>
      </c>
      <c r="O909" s="76">
        <f t="shared" si="101"/>
        <v>1790</v>
      </c>
      <c r="P909" s="76">
        <f t="shared" si="99"/>
        <v>35800</v>
      </c>
      <c r="Q909">
        <f t="shared" si="100"/>
        <v>2023</v>
      </c>
      <c r="R909" t="str">
        <f>IFERROR(VLOOKUP(G909,'Importer Name'!A:B, 2, FALSE), "")</f>
        <v>NOURYON CHEM</v>
      </c>
      <c r="S909" t="str">
        <f>IFERROR(VLOOKUP(H909,'Supplier name '!A:B, 2, FALSE), "")</f>
        <v>NOURYON CHEMI</v>
      </c>
    </row>
    <row r="910" spans="1:19">
      <c r="A910" s="77" t="s">
        <v>207</v>
      </c>
      <c r="B910" s="87">
        <v>20000</v>
      </c>
      <c r="C910" s="87" t="s">
        <v>7</v>
      </c>
      <c r="D910" s="103" t="s">
        <v>336</v>
      </c>
      <c r="E910" s="157">
        <v>149.11521999999999</v>
      </c>
      <c r="F910" s="87" t="s">
        <v>1730</v>
      </c>
      <c r="G910" s="77" t="s">
        <v>62</v>
      </c>
      <c r="H910" s="78" t="s">
        <v>213</v>
      </c>
      <c r="I910" s="89" t="str">
        <f t="shared" si="95"/>
        <v>May</v>
      </c>
      <c r="J910" s="74">
        <f>IF(F910="USD", E910, E910 * IFERROR(VLOOKUP(F910, EXCHANGE_RATE!A:B, 2, FALSE), "Currency not found"))</f>
        <v>1.7893826399999999</v>
      </c>
      <c r="K910" s="74">
        <f t="shared" si="97"/>
        <v>1.79</v>
      </c>
      <c r="L910" s="14">
        <f>IF(C910="MTS", B910, B910 * IFERROR(VLOOKUP(C910, 'QTY_CONVERSIONS '!A:B, 2, FALSE), "Units not found"))</f>
        <v>20</v>
      </c>
      <c r="M910" s="75">
        <f t="shared" si="96"/>
        <v>35800</v>
      </c>
      <c r="N910" t="str">
        <f>IFERROR(VLOOKUP(D910, Product_Category!A:B, 2, FALSE), "Uncategorized")</f>
        <v>CMC</v>
      </c>
      <c r="O910" s="76">
        <f t="shared" si="101"/>
        <v>1790</v>
      </c>
      <c r="P910" s="76">
        <f t="shared" si="99"/>
        <v>35800</v>
      </c>
      <c r="Q910">
        <f t="shared" si="100"/>
        <v>2023</v>
      </c>
      <c r="R910" t="str">
        <f>IFERROR(VLOOKUP(G910,'Importer Name'!A:B, 2, FALSE), "")</f>
        <v>NOURYON CHEM</v>
      </c>
      <c r="S910" t="str">
        <f>IFERROR(VLOOKUP(H910,'Supplier name '!A:B, 2, FALSE), "")</f>
        <v>NOURYON CHEMI</v>
      </c>
    </row>
    <row r="911" spans="1:19">
      <c r="A911" s="77" t="s">
        <v>207</v>
      </c>
      <c r="B911" s="87">
        <v>20000</v>
      </c>
      <c r="C911" s="87" t="s">
        <v>7</v>
      </c>
      <c r="D911" s="103" t="s">
        <v>336</v>
      </c>
      <c r="E911" s="157">
        <v>149.11521999999999</v>
      </c>
      <c r="F911" s="87" t="s">
        <v>1730</v>
      </c>
      <c r="G911" s="77" t="s">
        <v>62</v>
      </c>
      <c r="H911" s="78" t="s">
        <v>213</v>
      </c>
      <c r="I911" s="89" t="str">
        <f t="shared" si="95"/>
        <v>May</v>
      </c>
      <c r="J911" s="74">
        <f>IF(F911="USD", E911, E911 * IFERROR(VLOOKUP(F911, EXCHANGE_RATE!A:B, 2, FALSE), "Currency not found"))</f>
        <v>1.7893826399999999</v>
      </c>
      <c r="K911" s="74">
        <f t="shared" si="97"/>
        <v>1.79</v>
      </c>
      <c r="L911" s="14">
        <f>IF(C911="MTS", B911, B911 * IFERROR(VLOOKUP(C911, 'QTY_CONVERSIONS '!A:B, 2, FALSE), "Units not found"))</f>
        <v>20</v>
      </c>
      <c r="M911" s="75">
        <f t="shared" si="96"/>
        <v>35800</v>
      </c>
      <c r="N911" t="str">
        <f>IFERROR(VLOOKUP(D911, Product_Category!A:B, 2, FALSE), "Uncategorized")</f>
        <v>CMC</v>
      </c>
      <c r="O911" s="76">
        <f t="shared" si="101"/>
        <v>1790</v>
      </c>
      <c r="P911" s="76">
        <f t="shared" si="99"/>
        <v>35800</v>
      </c>
      <c r="Q911">
        <f t="shared" si="100"/>
        <v>2023</v>
      </c>
      <c r="R911" t="str">
        <f>IFERROR(VLOOKUP(G911,'Importer Name'!A:B, 2, FALSE), "")</f>
        <v>NOURYON CHEM</v>
      </c>
      <c r="S911" t="str">
        <f>IFERROR(VLOOKUP(H911,'Supplier name '!A:B, 2, FALSE), "")</f>
        <v>NOURYON CHEMI</v>
      </c>
    </row>
    <row r="912" spans="1:19">
      <c r="A912" s="77" t="s">
        <v>207</v>
      </c>
      <c r="B912" s="87">
        <v>20000</v>
      </c>
      <c r="C912" s="87" t="s">
        <v>7</v>
      </c>
      <c r="D912" s="103" t="s">
        <v>336</v>
      </c>
      <c r="E912" s="157">
        <v>149.11521999999999</v>
      </c>
      <c r="F912" s="87" t="s">
        <v>1730</v>
      </c>
      <c r="G912" s="77" t="s">
        <v>62</v>
      </c>
      <c r="H912" s="78" t="s">
        <v>213</v>
      </c>
      <c r="I912" s="89" t="str">
        <f t="shared" si="95"/>
        <v>May</v>
      </c>
      <c r="J912" s="74">
        <f>IF(F912="USD", E912, E912 * IFERROR(VLOOKUP(F912, EXCHANGE_RATE!A:B, 2, FALSE), "Currency not found"))</f>
        <v>1.7893826399999999</v>
      </c>
      <c r="K912" s="74">
        <f t="shared" si="97"/>
        <v>1.79</v>
      </c>
      <c r="L912" s="14">
        <f>IF(C912="MTS", B912, B912 * IFERROR(VLOOKUP(C912, 'QTY_CONVERSIONS '!A:B, 2, FALSE), "Units not found"))</f>
        <v>20</v>
      </c>
      <c r="M912" s="75">
        <f t="shared" si="96"/>
        <v>35800</v>
      </c>
      <c r="N912" t="str">
        <f>IFERROR(VLOOKUP(D912, Product_Category!A:B, 2, FALSE), "Uncategorized")</f>
        <v>CMC</v>
      </c>
      <c r="O912" s="76">
        <f t="shared" si="101"/>
        <v>1790</v>
      </c>
      <c r="P912" s="76">
        <f t="shared" si="99"/>
        <v>35800</v>
      </c>
      <c r="Q912">
        <f t="shared" si="100"/>
        <v>2023</v>
      </c>
      <c r="R912" t="str">
        <f>IFERROR(VLOOKUP(G912,'Importer Name'!A:B, 2, FALSE), "")</f>
        <v>NOURYON CHEM</v>
      </c>
      <c r="S912" t="str">
        <f>IFERROR(VLOOKUP(H912,'Supplier name '!A:B, 2, FALSE), "")</f>
        <v>NOURYON CHEMI</v>
      </c>
    </row>
    <row r="913" spans="1:19">
      <c r="A913" s="77" t="s">
        <v>207</v>
      </c>
      <c r="B913" s="87">
        <v>20000</v>
      </c>
      <c r="C913" s="87" t="s">
        <v>7</v>
      </c>
      <c r="D913" s="103" t="s">
        <v>336</v>
      </c>
      <c r="E913" s="157">
        <v>149.11521999999999</v>
      </c>
      <c r="F913" s="87" t="s">
        <v>1730</v>
      </c>
      <c r="G913" s="77" t="s">
        <v>62</v>
      </c>
      <c r="H913" s="78" t="s">
        <v>213</v>
      </c>
      <c r="I913" s="89" t="str">
        <f t="shared" si="95"/>
        <v>May</v>
      </c>
      <c r="J913" s="74">
        <f>IF(F913="USD", E913, E913 * IFERROR(VLOOKUP(F913, EXCHANGE_RATE!A:B, 2, FALSE), "Currency not found"))</f>
        <v>1.7893826399999999</v>
      </c>
      <c r="K913" s="74">
        <f t="shared" si="97"/>
        <v>1.79</v>
      </c>
      <c r="L913" s="14">
        <f>IF(C913="MTS", B913, B913 * IFERROR(VLOOKUP(C913, 'QTY_CONVERSIONS '!A:B, 2, FALSE), "Units not found"))</f>
        <v>20</v>
      </c>
      <c r="M913" s="75">
        <f t="shared" si="96"/>
        <v>35800</v>
      </c>
      <c r="N913" t="str">
        <f>IFERROR(VLOOKUP(D913, Product_Category!A:B, 2, FALSE), "Uncategorized")</f>
        <v>CMC</v>
      </c>
      <c r="O913" s="76">
        <f t="shared" si="101"/>
        <v>1790</v>
      </c>
      <c r="P913" s="76">
        <f t="shared" si="99"/>
        <v>35800</v>
      </c>
      <c r="Q913">
        <f t="shared" si="100"/>
        <v>2023</v>
      </c>
      <c r="R913" t="str">
        <f>IFERROR(VLOOKUP(G913,'Importer Name'!A:B, 2, FALSE), "")</f>
        <v>NOURYON CHEM</v>
      </c>
      <c r="S913" t="str">
        <f>IFERROR(VLOOKUP(H913,'Supplier name '!A:B, 2, FALSE), "")</f>
        <v>NOURYON CHEMI</v>
      </c>
    </row>
    <row r="914" spans="1:19">
      <c r="A914" s="77" t="s">
        <v>207</v>
      </c>
      <c r="B914" s="87">
        <v>12000</v>
      </c>
      <c r="C914" s="87" t="s">
        <v>7</v>
      </c>
      <c r="D914" s="103" t="s">
        <v>334</v>
      </c>
      <c r="E914" s="157">
        <v>2.85</v>
      </c>
      <c r="F914" s="87" t="s">
        <v>9</v>
      </c>
      <c r="G914" s="77" t="s">
        <v>1731</v>
      </c>
      <c r="H914" s="78" t="s">
        <v>213</v>
      </c>
      <c r="I914" s="89" t="str">
        <f t="shared" si="95"/>
        <v>May</v>
      </c>
      <c r="J914" s="74">
        <f>IF(F914="USD", E914, E914 * IFERROR(VLOOKUP(F914, EXCHANGE_RATE!A:B, 2, FALSE), "Currency not found"))</f>
        <v>2.85</v>
      </c>
      <c r="K914" s="74">
        <f t="shared" si="97"/>
        <v>2.85</v>
      </c>
      <c r="L914" s="14">
        <f>IF(C914="MTS", B914, B914 * IFERROR(VLOOKUP(C914, 'QTY_CONVERSIONS '!A:B, 2, FALSE), "Units not found"))</f>
        <v>12</v>
      </c>
      <c r="M914" s="75">
        <f t="shared" si="96"/>
        <v>34200</v>
      </c>
      <c r="N914" t="str">
        <f>IFERROR(VLOOKUP(D914, Product_Category!A:B, 2, FALSE), "Uncategorized")</f>
        <v>CMC</v>
      </c>
      <c r="O914" s="76">
        <f t="shared" si="98"/>
        <v>2.85</v>
      </c>
      <c r="P914" s="76">
        <f t="shared" si="99"/>
        <v>34.200000000000003</v>
      </c>
      <c r="Q914">
        <f t="shared" si="100"/>
        <v>2023</v>
      </c>
      <c r="R914" t="str">
        <f>IFERROR(VLOOKUP(G914,'Importer Name'!A:B, 2, FALSE), "")</f>
        <v>S A PHARMACHEM</v>
      </c>
      <c r="S914" t="str">
        <f>IFERROR(VLOOKUP(H914,'Supplier name '!A:B, 2, FALSE), "")</f>
        <v>NOURYON CHEMI</v>
      </c>
    </row>
    <row r="915" spans="1:19">
      <c r="A915" s="77" t="s">
        <v>207</v>
      </c>
      <c r="B915" s="87">
        <v>20000</v>
      </c>
      <c r="C915" s="87" t="s">
        <v>7</v>
      </c>
      <c r="D915" s="103" t="s">
        <v>334</v>
      </c>
      <c r="E915" s="157">
        <v>2.8</v>
      </c>
      <c r="F915" s="87" t="s">
        <v>9</v>
      </c>
      <c r="G915" s="77" t="s">
        <v>1731</v>
      </c>
      <c r="H915" s="78" t="s">
        <v>213</v>
      </c>
      <c r="I915" s="89" t="str">
        <f t="shared" si="95"/>
        <v>May</v>
      </c>
      <c r="J915" s="74">
        <f>IF(F915="USD", E915, E915 * IFERROR(VLOOKUP(F915, EXCHANGE_RATE!A:B, 2, FALSE), "Currency not found"))</f>
        <v>2.8</v>
      </c>
      <c r="K915" s="74">
        <f t="shared" si="97"/>
        <v>2.8</v>
      </c>
      <c r="L915" s="14">
        <f>IF(C915="MTS", B915, B915 * IFERROR(VLOOKUP(C915, 'QTY_CONVERSIONS '!A:B, 2, FALSE), "Units not found"))</f>
        <v>20</v>
      </c>
      <c r="M915" s="75">
        <f t="shared" si="96"/>
        <v>56000</v>
      </c>
      <c r="N915" t="str">
        <f>IFERROR(VLOOKUP(D915, Product_Category!A:B, 2, FALSE), "Uncategorized")</f>
        <v>CMC</v>
      </c>
      <c r="O915" s="76">
        <f t="shared" si="98"/>
        <v>2.8</v>
      </c>
      <c r="P915" s="76">
        <f t="shared" si="99"/>
        <v>56</v>
      </c>
      <c r="Q915">
        <f t="shared" si="100"/>
        <v>2023</v>
      </c>
      <c r="R915" t="str">
        <f>IFERROR(VLOOKUP(G915,'Importer Name'!A:B, 2, FALSE), "")</f>
        <v>S A PHARMACHEM</v>
      </c>
      <c r="S915" t="str">
        <f>IFERROR(VLOOKUP(H915,'Supplier name '!A:B, 2, FALSE), "")</f>
        <v>NOURYON CHEMI</v>
      </c>
    </row>
    <row r="916" spans="1:19">
      <c r="A916" s="77" t="s">
        <v>207</v>
      </c>
      <c r="B916" s="87">
        <v>15000</v>
      </c>
      <c r="C916" s="87" t="s">
        <v>7</v>
      </c>
      <c r="D916" s="103" t="s">
        <v>334</v>
      </c>
      <c r="E916" s="157">
        <v>2.8</v>
      </c>
      <c r="F916" s="87" t="s">
        <v>9</v>
      </c>
      <c r="G916" s="77" t="s">
        <v>1731</v>
      </c>
      <c r="H916" s="78" t="s">
        <v>213</v>
      </c>
      <c r="I916" s="89" t="str">
        <f t="shared" si="95"/>
        <v>May</v>
      </c>
      <c r="J916" s="74">
        <f>IF(F916="USD", E916, E916 * IFERROR(VLOOKUP(F916, EXCHANGE_RATE!A:B, 2, FALSE), "Currency not found"))</f>
        <v>2.8</v>
      </c>
      <c r="K916" s="74">
        <f t="shared" si="97"/>
        <v>2.8</v>
      </c>
      <c r="L916" s="14">
        <f>IF(C916="MTS", B916, B916 * IFERROR(VLOOKUP(C916, 'QTY_CONVERSIONS '!A:B, 2, FALSE), "Units not found"))</f>
        <v>15</v>
      </c>
      <c r="M916" s="75">
        <f t="shared" si="96"/>
        <v>42000</v>
      </c>
      <c r="N916" t="str">
        <f>IFERROR(VLOOKUP(D916, Product_Category!A:B, 2, FALSE), "Uncategorized")</f>
        <v>CMC</v>
      </c>
      <c r="O916" s="76">
        <f t="shared" si="98"/>
        <v>2.8</v>
      </c>
      <c r="P916" s="76">
        <f t="shared" si="99"/>
        <v>42</v>
      </c>
      <c r="Q916">
        <f t="shared" si="100"/>
        <v>2023</v>
      </c>
      <c r="R916" t="str">
        <f>IFERROR(VLOOKUP(G916,'Importer Name'!A:B, 2, FALSE), "")</f>
        <v>S A PHARMACHEM</v>
      </c>
      <c r="S916" t="str">
        <f>IFERROR(VLOOKUP(H916,'Supplier name '!A:B, 2, FALSE), "")</f>
        <v>NOURYON CHEMI</v>
      </c>
    </row>
    <row r="917" spans="1:19">
      <c r="A917" s="77" t="s">
        <v>207</v>
      </c>
      <c r="B917" s="87">
        <v>3000</v>
      </c>
      <c r="C917" s="87" t="s">
        <v>7</v>
      </c>
      <c r="D917" s="103" t="s">
        <v>453</v>
      </c>
      <c r="E917" s="157">
        <v>3.15</v>
      </c>
      <c r="F917" s="87" t="s">
        <v>9</v>
      </c>
      <c r="G917" s="77" t="s">
        <v>1731</v>
      </c>
      <c r="H917" s="78" t="s">
        <v>213</v>
      </c>
      <c r="I917" s="89" t="str">
        <f t="shared" si="95"/>
        <v>May</v>
      </c>
      <c r="J917" s="74">
        <f>IF(F917="USD", E917, E917 * IFERROR(VLOOKUP(F917, EXCHANGE_RATE!A:B, 2, FALSE), "Currency not found"))</f>
        <v>3.15</v>
      </c>
      <c r="K917" s="74">
        <f t="shared" si="97"/>
        <v>3.15</v>
      </c>
      <c r="L917" s="14">
        <f>IF(C917="MTS", B917, B917 * IFERROR(VLOOKUP(C917, 'QTY_CONVERSIONS '!A:B, 2, FALSE), "Units not found"))</f>
        <v>3</v>
      </c>
      <c r="M917" s="75">
        <f t="shared" si="96"/>
        <v>9450</v>
      </c>
      <c r="N917" t="str">
        <f>IFERROR(VLOOKUP(D917, Product_Category!A:B, 2, FALSE), "Uncategorized")</f>
        <v>CMC</v>
      </c>
      <c r="O917" s="76">
        <f t="shared" si="98"/>
        <v>3.15</v>
      </c>
      <c r="P917" s="76">
        <f t="shared" si="99"/>
        <v>9.4499999999999993</v>
      </c>
      <c r="Q917">
        <f t="shared" si="100"/>
        <v>2023</v>
      </c>
      <c r="R917" t="str">
        <f>IFERROR(VLOOKUP(G917,'Importer Name'!A:B, 2, FALSE), "")</f>
        <v>S A PHARMACHEM</v>
      </c>
      <c r="S917" t="str">
        <f>IFERROR(VLOOKUP(H917,'Supplier name '!A:B, 2, FALSE), "")</f>
        <v>NOURYON CHEMI</v>
      </c>
    </row>
    <row r="918" spans="1:19">
      <c r="A918" s="77" t="s">
        <v>207</v>
      </c>
      <c r="B918" s="87">
        <v>5000</v>
      </c>
      <c r="C918" s="87" t="s">
        <v>7</v>
      </c>
      <c r="D918" s="103" t="s">
        <v>1651</v>
      </c>
      <c r="E918" s="157">
        <v>2.85</v>
      </c>
      <c r="F918" s="87" t="s">
        <v>9</v>
      </c>
      <c r="G918" s="77" t="s">
        <v>1731</v>
      </c>
      <c r="H918" s="78" t="s">
        <v>213</v>
      </c>
      <c r="I918" s="89" t="str">
        <f t="shared" si="95"/>
        <v>May</v>
      </c>
      <c r="J918" s="74">
        <f>IF(F918="USD", E918, E918 * IFERROR(VLOOKUP(F918, EXCHANGE_RATE!A:B, 2, FALSE), "Currency not found"))</f>
        <v>2.85</v>
      </c>
      <c r="K918" s="74">
        <f t="shared" si="97"/>
        <v>2.85</v>
      </c>
      <c r="L918" s="14">
        <f>IF(C918="MTS", B918, B918 * IFERROR(VLOOKUP(C918, 'QTY_CONVERSIONS '!A:B, 2, FALSE), "Units not found"))</f>
        <v>5</v>
      </c>
      <c r="M918" s="75">
        <f t="shared" si="96"/>
        <v>14250</v>
      </c>
      <c r="N918" t="str">
        <f>IFERROR(VLOOKUP(D918, Product_Category!A:B, 2, FALSE), "Uncategorized")</f>
        <v>CMC</v>
      </c>
      <c r="O918" s="76">
        <f t="shared" si="98"/>
        <v>2.85</v>
      </c>
      <c r="P918" s="76">
        <f t="shared" si="99"/>
        <v>14.25</v>
      </c>
      <c r="Q918">
        <f t="shared" si="100"/>
        <v>2023</v>
      </c>
      <c r="R918" t="str">
        <f>IFERROR(VLOOKUP(G918,'Importer Name'!A:B, 2, FALSE), "")</f>
        <v>S A PHARMACHEM</v>
      </c>
      <c r="S918" t="str">
        <f>IFERROR(VLOOKUP(H918,'Supplier name '!A:B, 2, FALSE), "")</f>
        <v>NOURYON CHEMI</v>
      </c>
    </row>
    <row r="919" spans="1:19">
      <c r="A919" s="72" t="s">
        <v>207</v>
      </c>
      <c r="B919" s="88">
        <v>5000</v>
      </c>
      <c r="C919" s="88" t="s">
        <v>7</v>
      </c>
      <c r="D919" s="107" t="s">
        <v>1651</v>
      </c>
      <c r="E919" s="158">
        <v>2.8</v>
      </c>
      <c r="F919" s="88" t="s">
        <v>9</v>
      </c>
      <c r="G919" s="72" t="s">
        <v>1731</v>
      </c>
      <c r="H919" s="80" t="s">
        <v>213</v>
      </c>
      <c r="I919" s="89" t="str">
        <f t="shared" si="95"/>
        <v>May</v>
      </c>
      <c r="J919" s="74">
        <f>IF(F919="USD", E919, E919 * IFERROR(VLOOKUP(F919, EXCHANGE_RATE!A:B, 2, FALSE), "Currency not found"))</f>
        <v>2.8</v>
      </c>
      <c r="K919" s="74">
        <f t="shared" si="97"/>
        <v>2.8</v>
      </c>
      <c r="L919" s="14">
        <f>IF(C919="MTS", B919, B919 * IFERROR(VLOOKUP(C919, 'QTY_CONVERSIONS '!A:B, 2, FALSE), "Units not found"))</f>
        <v>5</v>
      </c>
      <c r="M919" s="75">
        <f t="shared" si="96"/>
        <v>14000</v>
      </c>
      <c r="N919" t="str">
        <f>IFERROR(VLOOKUP(D919, Product_Category!A:B, 2, FALSE), "Uncategorized")</f>
        <v>CMC</v>
      </c>
      <c r="O919" s="76">
        <f t="shared" si="98"/>
        <v>2.8</v>
      </c>
      <c r="P919" s="76">
        <f t="shared" si="99"/>
        <v>14</v>
      </c>
      <c r="Q919">
        <f t="shared" si="100"/>
        <v>2023</v>
      </c>
      <c r="R919" t="str">
        <f>IFERROR(VLOOKUP(G919,'Importer Name'!A:B, 2, FALSE), "")</f>
        <v>S A PHARMACHEM</v>
      </c>
      <c r="S919" t="str">
        <f>IFERROR(VLOOKUP(H919,'Supplier name '!A:B, 2, FALSE), "")</f>
        <v>NOURYON CHEMI</v>
      </c>
    </row>
    <row r="920" spans="1:19">
      <c r="A920" s="77" t="s">
        <v>225</v>
      </c>
      <c r="B920" s="87">
        <v>10000</v>
      </c>
      <c r="C920" s="87" t="s">
        <v>7</v>
      </c>
      <c r="D920" s="103" t="s">
        <v>1652</v>
      </c>
      <c r="E920" s="157">
        <v>4.3099999999999996</v>
      </c>
      <c r="F920" s="87" t="s">
        <v>9</v>
      </c>
      <c r="G920" s="77" t="s">
        <v>79</v>
      </c>
      <c r="H920" s="78" t="s">
        <v>80</v>
      </c>
      <c r="I920" s="89" t="str">
        <f t="shared" si="95"/>
        <v>May</v>
      </c>
      <c r="J920" s="74">
        <f>IF(F920="USD", E920, E920 * IFERROR(VLOOKUP(F920, EXCHANGE_RATE!A:B, 2, FALSE), "Currency not found"))</f>
        <v>4.3099999999999996</v>
      </c>
      <c r="K920" s="74">
        <f t="shared" si="97"/>
        <v>4.3099999999999996</v>
      </c>
      <c r="L920" s="14">
        <f>IF(C920="MTS", B920, B920 * IFERROR(VLOOKUP(C920, 'QTY_CONVERSIONS '!A:B, 2, FALSE), "Units not found"))</f>
        <v>10</v>
      </c>
      <c r="M920" s="75">
        <f t="shared" si="96"/>
        <v>43099.999999999993</v>
      </c>
      <c r="N920" t="str">
        <f>IFERROR(VLOOKUP(D920, Product_Category!A:B, 2, FALSE), "Uncategorized")</f>
        <v>CMC</v>
      </c>
      <c r="O920" s="76">
        <f t="shared" si="98"/>
        <v>4.3099999999999996</v>
      </c>
      <c r="P920" s="76">
        <f t="shared" si="99"/>
        <v>43.099999999999994</v>
      </c>
      <c r="Q920">
        <f t="shared" si="100"/>
        <v>2023</v>
      </c>
      <c r="R920" t="str">
        <f>IFERROR(VLOOKUP(G920,'Importer Name'!A:B, 2, FALSE), "")</f>
        <v>DABUR INDIA</v>
      </c>
      <c r="S920" t="str">
        <f>IFERROR(VLOOKUP(H920,'Supplier name '!A:B, 2, FALSE), "")</f>
        <v>ASHLAND IND</v>
      </c>
    </row>
    <row r="921" spans="1:19">
      <c r="A921" s="77" t="s">
        <v>225</v>
      </c>
      <c r="B921" s="87">
        <v>100</v>
      </c>
      <c r="C921" s="87" t="s">
        <v>7</v>
      </c>
      <c r="D921" s="103" t="s">
        <v>1135</v>
      </c>
      <c r="E921" s="157">
        <v>16.3</v>
      </c>
      <c r="F921" s="87" t="s">
        <v>9</v>
      </c>
      <c r="G921" s="77" t="s">
        <v>81</v>
      </c>
      <c r="H921" s="78" t="s">
        <v>80</v>
      </c>
      <c r="I921" s="89" t="str">
        <f t="shared" si="95"/>
        <v>May</v>
      </c>
      <c r="J921" s="74">
        <f>IF(F921="USD", E921, E921 * IFERROR(VLOOKUP(F921, EXCHANGE_RATE!A:B, 2, FALSE), "Currency not found"))</f>
        <v>16.3</v>
      </c>
      <c r="K921" s="74">
        <f t="shared" si="97"/>
        <v>16.3</v>
      </c>
      <c r="L921" s="14">
        <f>IF(C921="MTS", B921, B921 * IFERROR(VLOOKUP(C921, 'QTY_CONVERSIONS '!A:B, 2, FALSE), "Units not found"))</f>
        <v>0.1</v>
      </c>
      <c r="M921" s="75">
        <f t="shared" si="96"/>
        <v>1630</v>
      </c>
      <c r="N921" t="str">
        <f>IFERROR(VLOOKUP(D921, Product_Category!A:B, 2, FALSE), "Uncategorized")</f>
        <v>CMC</v>
      </c>
      <c r="O921" s="76">
        <f t="shared" si="98"/>
        <v>16.3</v>
      </c>
      <c r="P921" s="76">
        <f t="shared" si="99"/>
        <v>1.6300000000000001</v>
      </c>
      <c r="Q921">
        <f t="shared" si="100"/>
        <v>2023</v>
      </c>
      <c r="R921" t="str">
        <f>IFERROR(VLOOKUP(G921,'Importer Name'!A:B, 2, FALSE), "")</f>
        <v>DKSH INDIA</v>
      </c>
      <c r="S921" t="str">
        <f>IFERROR(VLOOKUP(H921,'Supplier name '!A:B, 2, FALSE), "")</f>
        <v>ASHLAND IND</v>
      </c>
    </row>
    <row r="922" spans="1:19">
      <c r="A922" s="77" t="s">
        <v>225</v>
      </c>
      <c r="B922" s="87">
        <v>25</v>
      </c>
      <c r="C922" s="87" t="s">
        <v>7</v>
      </c>
      <c r="D922" s="103" t="s">
        <v>1652</v>
      </c>
      <c r="E922" s="157">
        <v>15.66</v>
      </c>
      <c r="F922" s="87" t="s">
        <v>9</v>
      </c>
      <c r="G922" s="77" t="s">
        <v>81</v>
      </c>
      <c r="H922" s="78" t="s">
        <v>80</v>
      </c>
      <c r="I922" s="89" t="str">
        <f t="shared" si="95"/>
        <v>May</v>
      </c>
      <c r="J922" s="74">
        <f>IF(F922="USD", E922, E922 * IFERROR(VLOOKUP(F922, EXCHANGE_RATE!A:B, 2, FALSE), "Currency not found"))</f>
        <v>15.66</v>
      </c>
      <c r="K922" s="74">
        <f t="shared" si="97"/>
        <v>15.66</v>
      </c>
      <c r="L922" s="14">
        <f>IF(C922="MTS", B922, B922 * IFERROR(VLOOKUP(C922, 'QTY_CONVERSIONS '!A:B, 2, FALSE), "Units not found"))</f>
        <v>2.5000000000000001E-2</v>
      </c>
      <c r="M922" s="75">
        <f t="shared" si="96"/>
        <v>391.5</v>
      </c>
      <c r="N922" t="str">
        <f>IFERROR(VLOOKUP(D922, Product_Category!A:B, 2, FALSE), "Uncategorized")</f>
        <v>CMC</v>
      </c>
      <c r="O922" s="76">
        <f t="shared" si="98"/>
        <v>15.66</v>
      </c>
      <c r="P922" s="76">
        <f t="shared" si="99"/>
        <v>0.39150000000000001</v>
      </c>
      <c r="Q922">
        <f t="shared" si="100"/>
        <v>2023</v>
      </c>
      <c r="R922" t="str">
        <f>IFERROR(VLOOKUP(G922,'Importer Name'!A:B, 2, FALSE), "")</f>
        <v>DKSH INDIA</v>
      </c>
      <c r="S922" t="str">
        <f>IFERROR(VLOOKUP(H922,'Supplier name '!A:B, 2, FALSE), "")</f>
        <v>ASHLAND IND</v>
      </c>
    </row>
    <row r="923" spans="1:19">
      <c r="A923" s="77" t="s">
        <v>225</v>
      </c>
      <c r="B923" s="87">
        <v>25</v>
      </c>
      <c r="C923" s="87" t="s">
        <v>7</v>
      </c>
      <c r="D923" s="103" t="s">
        <v>1652</v>
      </c>
      <c r="E923" s="157">
        <v>16.12</v>
      </c>
      <c r="F923" s="87" t="s">
        <v>9</v>
      </c>
      <c r="G923" s="77" t="s">
        <v>81</v>
      </c>
      <c r="H923" s="78" t="s">
        <v>80</v>
      </c>
      <c r="I923" s="89" t="str">
        <f t="shared" si="95"/>
        <v>May</v>
      </c>
      <c r="J923" s="74">
        <f>IF(F923="USD", E923, E923 * IFERROR(VLOOKUP(F923, EXCHANGE_RATE!A:B, 2, FALSE), "Currency not found"))</f>
        <v>16.12</v>
      </c>
      <c r="K923" s="74">
        <f t="shared" si="97"/>
        <v>16.12</v>
      </c>
      <c r="L923" s="14">
        <f>IF(C923="MTS", B923, B923 * IFERROR(VLOOKUP(C923, 'QTY_CONVERSIONS '!A:B, 2, FALSE), "Units not found"))</f>
        <v>2.5000000000000001E-2</v>
      </c>
      <c r="M923" s="75">
        <f t="shared" si="96"/>
        <v>403</v>
      </c>
      <c r="N923" t="str">
        <f>IFERROR(VLOOKUP(D923, Product_Category!A:B, 2, FALSE), "Uncategorized")</f>
        <v>CMC</v>
      </c>
      <c r="O923" s="76">
        <f t="shared" si="98"/>
        <v>16.12</v>
      </c>
      <c r="P923" s="76">
        <f t="shared" si="99"/>
        <v>0.40300000000000002</v>
      </c>
      <c r="Q923">
        <f t="shared" si="100"/>
        <v>2023</v>
      </c>
      <c r="R923" t="str">
        <f>IFERROR(VLOOKUP(G923,'Importer Name'!A:B, 2, FALSE), "")</f>
        <v>DKSH INDIA</v>
      </c>
      <c r="S923" t="str">
        <f>IFERROR(VLOOKUP(H923,'Supplier name '!A:B, 2, FALSE), "")</f>
        <v>ASHLAND IND</v>
      </c>
    </row>
    <row r="924" spans="1:19">
      <c r="A924" s="77" t="s">
        <v>225</v>
      </c>
      <c r="B924" s="87">
        <v>500</v>
      </c>
      <c r="C924" s="87" t="s">
        <v>7</v>
      </c>
      <c r="D924" s="103" t="s">
        <v>1652</v>
      </c>
      <c r="E924" s="157">
        <v>20.94</v>
      </c>
      <c r="F924" s="87" t="s">
        <v>9</v>
      </c>
      <c r="G924" s="77" t="s">
        <v>1732</v>
      </c>
      <c r="H924" s="78" t="s">
        <v>80</v>
      </c>
      <c r="I924" s="89" t="str">
        <f t="shared" si="95"/>
        <v>May</v>
      </c>
      <c r="J924" s="74">
        <f>IF(F924="USD", E924, E924 * IFERROR(VLOOKUP(F924, EXCHANGE_RATE!A:B, 2, FALSE), "Currency not found"))</f>
        <v>20.94</v>
      </c>
      <c r="K924" s="74">
        <f t="shared" si="97"/>
        <v>20.94</v>
      </c>
      <c r="L924" s="14">
        <f>IF(C924="MTS", B924, B924 * IFERROR(VLOOKUP(C924, 'QTY_CONVERSIONS '!A:B, 2, FALSE), "Units not found"))</f>
        <v>0.5</v>
      </c>
      <c r="M924" s="75">
        <f t="shared" si="96"/>
        <v>10470</v>
      </c>
      <c r="N924" t="str">
        <f>IFERROR(VLOOKUP(D924, Product_Category!A:B, 2, FALSE), "Uncategorized")</f>
        <v>CMC</v>
      </c>
      <c r="O924" s="76">
        <f t="shared" si="98"/>
        <v>20.94</v>
      </c>
      <c r="P924" s="76">
        <f t="shared" si="99"/>
        <v>10.47</v>
      </c>
      <c r="Q924">
        <f t="shared" si="100"/>
        <v>2023</v>
      </c>
      <c r="R924" t="str">
        <f>IFERROR(VLOOKUP(G924,'Importer Name'!A:B, 2, FALSE), "")</f>
        <v>DR REDDY S</v>
      </c>
      <c r="S924" t="str">
        <f>IFERROR(VLOOKUP(H924,'Supplier name '!A:B, 2, FALSE), "")</f>
        <v>ASHLAND IND</v>
      </c>
    </row>
    <row r="925" spans="1:19">
      <c r="A925" s="77" t="s">
        <v>225</v>
      </c>
      <c r="B925" s="87">
        <v>3000</v>
      </c>
      <c r="C925" s="87" t="s">
        <v>7</v>
      </c>
      <c r="D925" s="103" t="s">
        <v>1652</v>
      </c>
      <c r="E925" s="157">
        <v>13</v>
      </c>
      <c r="F925" s="87" t="s">
        <v>9</v>
      </c>
      <c r="G925" s="77" t="s">
        <v>82</v>
      </c>
      <c r="H925" s="78" t="s">
        <v>80</v>
      </c>
      <c r="I925" s="89" t="str">
        <f t="shared" si="95"/>
        <v>May</v>
      </c>
      <c r="J925" s="74">
        <f>IF(F925="USD", E925, E925 * IFERROR(VLOOKUP(F925, EXCHANGE_RATE!A:B, 2, FALSE), "Currency not found"))</f>
        <v>13</v>
      </c>
      <c r="K925" s="74">
        <f t="shared" si="97"/>
        <v>13</v>
      </c>
      <c r="L925" s="14">
        <f>IF(C925="MTS", B925, B925 * IFERROR(VLOOKUP(C925, 'QTY_CONVERSIONS '!A:B, 2, FALSE), "Units not found"))</f>
        <v>3</v>
      </c>
      <c r="M925" s="75">
        <f t="shared" si="96"/>
        <v>39000</v>
      </c>
      <c r="N925" t="str">
        <f>IFERROR(VLOOKUP(D925, Product_Category!A:B, 2, FALSE), "Uncategorized")</f>
        <v>CMC</v>
      </c>
      <c r="O925" s="76">
        <f t="shared" si="98"/>
        <v>13</v>
      </c>
      <c r="P925" s="76">
        <f t="shared" si="99"/>
        <v>39</v>
      </c>
      <c r="Q925">
        <f t="shared" si="100"/>
        <v>2023</v>
      </c>
      <c r="R925" t="str">
        <f>IFERROR(VLOOKUP(G925,'Importer Name'!A:B, 2, FALSE), "")</f>
        <v>INT SPECIALTY</v>
      </c>
      <c r="S925" t="str">
        <f>IFERROR(VLOOKUP(H925,'Supplier name '!A:B, 2, FALSE), "")</f>
        <v>ASHLAND IND</v>
      </c>
    </row>
    <row r="926" spans="1:19">
      <c r="A926" s="77" t="s">
        <v>225</v>
      </c>
      <c r="B926" s="87">
        <v>100</v>
      </c>
      <c r="C926" s="87" t="s">
        <v>7</v>
      </c>
      <c r="D926" s="103" t="s">
        <v>1652</v>
      </c>
      <c r="E926" s="157">
        <v>33.526000000000003</v>
      </c>
      <c r="F926" s="87" t="s">
        <v>9</v>
      </c>
      <c r="G926" s="77" t="s">
        <v>82</v>
      </c>
      <c r="H926" s="78" t="s">
        <v>80</v>
      </c>
      <c r="I926" s="89" t="str">
        <f t="shared" si="95"/>
        <v>May</v>
      </c>
      <c r="J926" s="74">
        <f>IF(F926="USD", E926, E926 * IFERROR(VLOOKUP(F926, EXCHANGE_RATE!A:B, 2, FALSE), "Currency not found"))</f>
        <v>33.526000000000003</v>
      </c>
      <c r="K926" s="74">
        <f t="shared" si="97"/>
        <v>33.53</v>
      </c>
      <c r="L926" s="14">
        <f>IF(C926="MTS", B926, B926 * IFERROR(VLOOKUP(C926, 'QTY_CONVERSIONS '!A:B, 2, FALSE), "Units not found"))</f>
        <v>0.1</v>
      </c>
      <c r="M926" s="75">
        <f t="shared" si="96"/>
        <v>3353</v>
      </c>
      <c r="N926" t="str">
        <f>IFERROR(VLOOKUP(D926, Product_Category!A:B, 2, FALSE), "Uncategorized")</f>
        <v>CMC</v>
      </c>
      <c r="O926" s="76">
        <f t="shared" si="98"/>
        <v>33.53</v>
      </c>
      <c r="P926" s="76">
        <f t="shared" si="99"/>
        <v>3.3530000000000002</v>
      </c>
      <c r="Q926">
        <f t="shared" si="100"/>
        <v>2023</v>
      </c>
      <c r="R926" t="str">
        <f>IFERROR(VLOOKUP(G926,'Importer Name'!A:B, 2, FALSE), "")</f>
        <v>INT SPECIALTY</v>
      </c>
      <c r="S926" t="str">
        <f>IFERROR(VLOOKUP(H926,'Supplier name '!A:B, 2, FALSE), "")</f>
        <v>ASHLAND IND</v>
      </c>
    </row>
    <row r="927" spans="1:19">
      <c r="A927" s="77" t="s">
        <v>225</v>
      </c>
      <c r="B927" s="87">
        <v>300</v>
      </c>
      <c r="C927" s="87" t="s">
        <v>7</v>
      </c>
      <c r="D927" s="103" t="s">
        <v>1652</v>
      </c>
      <c r="E927" s="157">
        <v>29.158000000000001</v>
      </c>
      <c r="F927" s="87" t="s">
        <v>9</v>
      </c>
      <c r="G927" s="77" t="s">
        <v>82</v>
      </c>
      <c r="H927" s="78" t="s">
        <v>80</v>
      </c>
      <c r="I927" s="89" t="str">
        <f t="shared" si="95"/>
        <v>May</v>
      </c>
      <c r="J927" s="74">
        <f>IF(F927="USD", E927, E927 * IFERROR(VLOOKUP(F927, EXCHANGE_RATE!A:B, 2, FALSE), "Currency not found"))</f>
        <v>29.158000000000001</v>
      </c>
      <c r="K927" s="74">
        <f t="shared" si="97"/>
        <v>29.16</v>
      </c>
      <c r="L927" s="14">
        <f>IF(C927="MTS", B927, B927 * IFERROR(VLOOKUP(C927, 'QTY_CONVERSIONS '!A:B, 2, FALSE), "Units not found"))</f>
        <v>0.3</v>
      </c>
      <c r="M927" s="75">
        <f t="shared" si="96"/>
        <v>8748</v>
      </c>
      <c r="N927" t="str">
        <f>IFERROR(VLOOKUP(D927, Product_Category!A:B, 2, FALSE), "Uncategorized")</f>
        <v>CMC</v>
      </c>
      <c r="O927" s="76">
        <f t="shared" si="98"/>
        <v>29.16</v>
      </c>
      <c r="P927" s="76">
        <f t="shared" si="99"/>
        <v>8.7479999999999993</v>
      </c>
      <c r="Q927">
        <f t="shared" si="100"/>
        <v>2023</v>
      </c>
      <c r="R927" t="str">
        <f>IFERROR(VLOOKUP(G927,'Importer Name'!A:B, 2, FALSE), "")</f>
        <v>INT SPECIALTY</v>
      </c>
      <c r="S927" t="str">
        <f>IFERROR(VLOOKUP(H927,'Supplier name '!A:B, 2, FALSE), "")</f>
        <v>ASHLAND IND</v>
      </c>
    </row>
    <row r="928" spans="1:19">
      <c r="A928" s="77" t="s">
        <v>225</v>
      </c>
      <c r="B928" s="87">
        <v>50</v>
      </c>
      <c r="C928" s="87" t="s">
        <v>7</v>
      </c>
      <c r="D928" s="103" t="s">
        <v>1652</v>
      </c>
      <c r="E928" s="157">
        <v>11.045</v>
      </c>
      <c r="F928" s="87" t="s">
        <v>9</v>
      </c>
      <c r="G928" s="77" t="s">
        <v>82</v>
      </c>
      <c r="H928" s="78" t="s">
        <v>80</v>
      </c>
      <c r="I928" s="89" t="str">
        <f t="shared" si="95"/>
        <v>May</v>
      </c>
      <c r="J928" s="74">
        <f>IF(F928="USD", E928, E928 * IFERROR(VLOOKUP(F928, EXCHANGE_RATE!A:B, 2, FALSE), "Currency not found"))</f>
        <v>11.045</v>
      </c>
      <c r="K928" s="74">
        <f t="shared" si="97"/>
        <v>11.049999999999999</v>
      </c>
      <c r="L928" s="14">
        <f>IF(C928="MTS", B928, B928 * IFERROR(VLOOKUP(C928, 'QTY_CONVERSIONS '!A:B, 2, FALSE), "Units not found"))</f>
        <v>0.05</v>
      </c>
      <c r="M928" s="75">
        <f t="shared" si="96"/>
        <v>552.5</v>
      </c>
      <c r="N928" t="str">
        <f>IFERROR(VLOOKUP(D928, Product_Category!A:B, 2, FALSE), "Uncategorized")</f>
        <v>CMC</v>
      </c>
      <c r="O928" s="76">
        <f t="shared" si="98"/>
        <v>11.049999999999999</v>
      </c>
      <c r="P928" s="76">
        <f t="shared" si="99"/>
        <v>0.55249999999999999</v>
      </c>
      <c r="Q928">
        <f t="shared" si="100"/>
        <v>2023</v>
      </c>
      <c r="R928" t="str">
        <f>IFERROR(VLOOKUP(G928,'Importer Name'!A:B, 2, FALSE), "")</f>
        <v>INT SPECIALTY</v>
      </c>
      <c r="S928" t="str">
        <f>IFERROR(VLOOKUP(H928,'Supplier name '!A:B, 2, FALSE), "")</f>
        <v>ASHLAND IND</v>
      </c>
    </row>
    <row r="929" spans="1:19">
      <c r="A929" s="72" t="s">
        <v>225</v>
      </c>
      <c r="B929" s="88">
        <v>6.25</v>
      </c>
      <c r="C929" s="88" t="s">
        <v>7</v>
      </c>
      <c r="D929" s="107" t="s">
        <v>1653</v>
      </c>
      <c r="E929" s="158">
        <v>10</v>
      </c>
      <c r="F929" s="88" t="s">
        <v>1718</v>
      </c>
      <c r="G929" s="72" t="s">
        <v>82</v>
      </c>
      <c r="H929" s="80" t="s">
        <v>348</v>
      </c>
      <c r="I929" s="89" t="str">
        <f t="shared" si="95"/>
        <v>May</v>
      </c>
      <c r="J929" s="74">
        <f>IF(F929="USD", E929, E929 * IFERROR(VLOOKUP(F929, EXCHANGE_RATE!A:B, 2, FALSE), "Currency not found"))</f>
        <v>10.700000000000001</v>
      </c>
      <c r="K929" s="74">
        <f t="shared" si="97"/>
        <v>10.7</v>
      </c>
      <c r="L929" s="14">
        <f>IF(C929="MTS", B929, B929 * IFERROR(VLOOKUP(C929, 'QTY_CONVERSIONS '!A:B, 2, FALSE), "Units not found"))</f>
        <v>6.2500000000000003E-3</v>
      </c>
      <c r="M929" s="75">
        <f t="shared" si="96"/>
        <v>66.875</v>
      </c>
      <c r="N929" t="str">
        <f>IFERROR(VLOOKUP(D929, Product_Category!A:B, 2, FALSE), "Uncategorized")</f>
        <v>CMC</v>
      </c>
      <c r="O929" s="76">
        <f t="shared" si="98"/>
        <v>10.7</v>
      </c>
      <c r="P929" s="76">
        <f t="shared" si="99"/>
        <v>6.6875000000000004E-2</v>
      </c>
      <c r="Q929">
        <f t="shared" si="100"/>
        <v>2023</v>
      </c>
      <c r="R929" t="str">
        <f>IFERROR(VLOOKUP(G929,'Importer Name'!A:B, 2, FALSE), "")</f>
        <v>INT SPECIALTY</v>
      </c>
      <c r="S929" t="str">
        <f>IFERROR(VLOOKUP(H929,'Supplier name '!A:B, 2, FALSE), "")</f>
        <v>CHEMICAL MARKET</v>
      </c>
    </row>
    <row r="930" spans="1:19">
      <c r="A930" s="77" t="s">
        <v>230</v>
      </c>
      <c r="B930" s="87">
        <v>245</v>
      </c>
      <c r="C930" s="87" t="s">
        <v>7</v>
      </c>
      <c r="D930" s="103" t="s">
        <v>3660</v>
      </c>
      <c r="E930" s="157">
        <v>12.35</v>
      </c>
      <c r="F930" s="87" t="s">
        <v>1718</v>
      </c>
      <c r="G930" s="77" t="s">
        <v>1733</v>
      </c>
      <c r="H930" s="78" t="s">
        <v>88</v>
      </c>
      <c r="I930" s="89" t="str">
        <f t="shared" si="95"/>
        <v>May</v>
      </c>
      <c r="J930" s="74">
        <f>IF(F930="USD", E930, E930 * IFERROR(VLOOKUP(F930, EXCHANGE_RATE!A:B, 2, FALSE), "Currency not found"))</f>
        <v>13.214500000000001</v>
      </c>
      <c r="K930" s="74">
        <f t="shared" si="97"/>
        <v>13.22</v>
      </c>
      <c r="L930" s="14">
        <f>IF(C930="MTS", B930, B930 * IFERROR(VLOOKUP(C930, 'QTY_CONVERSIONS '!A:B, 2, FALSE), "Units not found"))</f>
        <v>0.245</v>
      </c>
      <c r="M930" s="75">
        <f t="shared" si="96"/>
        <v>3238.9</v>
      </c>
      <c r="N930" t="str">
        <f>IFERROR(VLOOKUP(D930, Product_Category!A:B, 2, FALSE), "Uncategorized")</f>
        <v>Uncategorized</v>
      </c>
      <c r="O930" s="76">
        <f t="shared" si="98"/>
        <v>13.22</v>
      </c>
      <c r="P930" s="76">
        <f t="shared" si="99"/>
        <v>3.2389000000000001</v>
      </c>
      <c r="Q930">
        <f t="shared" si="100"/>
        <v>2023</v>
      </c>
      <c r="R930" t="str">
        <f>IFERROR(VLOOKUP(G930,'Importer Name'!A:B, 2, FALSE), "")</f>
        <v>MICRO LABS</v>
      </c>
      <c r="S930" t="str">
        <f>IFERROR(VLOOKUP(H930,'Supplier name '!A:B, 2, FALSE), "")</f>
        <v>DFE PHARMA</v>
      </c>
    </row>
    <row r="931" spans="1:19">
      <c r="A931" s="77" t="s">
        <v>230</v>
      </c>
      <c r="B931" s="87">
        <v>245</v>
      </c>
      <c r="C931" s="87" t="s">
        <v>7</v>
      </c>
      <c r="D931" s="103" t="s">
        <v>3660</v>
      </c>
      <c r="E931" s="157">
        <v>12.35</v>
      </c>
      <c r="F931" s="87" t="s">
        <v>1718</v>
      </c>
      <c r="G931" s="77" t="s">
        <v>1733</v>
      </c>
      <c r="H931" s="78" t="s">
        <v>88</v>
      </c>
      <c r="I931" s="89" t="str">
        <f t="shared" si="95"/>
        <v>May</v>
      </c>
      <c r="J931" s="74">
        <f>IF(F931="USD", E931, E931 * IFERROR(VLOOKUP(F931, EXCHANGE_RATE!A:B, 2, FALSE), "Currency not found"))</f>
        <v>13.214500000000001</v>
      </c>
      <c r="K931" s="74">
        <f t="shared" si="97"/>
        <v>13.22</v>
      </c>
      <c r="L931" s="14">
        <f>IF(C931="MTS", B931, B931 * IFERROR(VLOOKUP(C931, 'QTY_CONVERSIONS '!A:B, 2, FALSE), "Units not found"))</f>
        <v>0.245</v>
      </c>
      <c r="M931" s="75">
        <f t="shared" si="96"/>
        <v>3238.9</v>
      </c>
      <c r="N931" t="str">
        <f>IFERROR(VLOOKUP(D931, Product_Category!A:B, 2, FALSE), "Uncategorized")</f>
        <v>Uncategorized</v>
      </c>
      <c r="O931" s="76">
        <f t="shared" si="98"/>
        <v>13.22</v>
      </c>
      <c r="P931" s="76">
        <f t="shared" si="99"/>
        <v>3.2389000000000001</v>
      </c>
      <c r="Q931">
        <f t="shared" si="100"/>
        <v>2023</v>
      </c>
      <c r="R931" t="str">
        <f>IFERROR(VLOOKUP(G931,'Importer Name'!A:B, 2, FALSE), "")</f>
        <v>MICRO LABS</v>
      </c>
      <c r="S931" t="str">
        <f>IFERROR(VLOOKUP(H931,'Supplier name '!A:B, 2, FALSE), "")</f>
        <v>DFE PHARMA</v>
      </c>
    </row>
    <row r="932" spans="1:19">
      <c r="A932" s="77" t="s">
        <v>230</v>
      </c>
      <c r="B932" s="87">
        <v>1200</v>
      </c>
      <c r="C932" s="87" t="s">
        <v>7</v>
      </c>
      <c r="D932" s="103" t="s">
        <v>1655</v>
      </c>
      <c r="E932" s="157">
        <v>6.3559999999999999</v>
      </c>
      <c r="F932" s="87" t="s">
        <v>1718</v>
      </c>
      <c r="G932" s="77" t="s">
        <v>208</v>
      </c>
      <c r="H932" s="78" t="s">
        <v>1734</v>
      </c>
      <c r="I932" s="89" t="str">
        <f t="shared" si="95"/>
        <v>May</v>
      </c>
      <c r="J932" s="74">
        <f>IF(F932="USD", E932, E932 * IFERROR(VLOOKUP(F932, EXCHANGE_RATE!A:B, 2, FALSE), "Currency not found"))</f>
        <v>6.8009200000000005</v>
      </c>
      <c r="K932" s="74">
        <f t="shared" si="97"/>
        <v>6.81</v>
      </c>
      <c r="L932" s="14">
        <f>IF(C932="MTS", B932, B932 * IFERROR(VLOOKUP(C932, 'QTY_CONVERSIONS '!A:B, 2, FALSE), "Units not found"))</f>
        <v>1.2</v>
      </c>
      <c r="M932" s="75">
        <f t="shared" si="96"/>
        <v>8171.9999999999991</v>
      </c>
      <c r="N932" t="str">
        <f>IFERROR(VLOOKUP(D932, Product_Category!A:B, 2, FALSE), "Uncategorized")</f>
        <v>MCG</v>
      </c>
      <c r="O932" s="76">
        <f t="shared" si="98"/>
        <v>6.81</v>
      </c>
      <c r="P932" s="76">
        <f t="shared" si="99"/>
        <v>8.1719999999999988</v>
      </c>
      <c r="Q932">
        <f t="shared" si="100"/>
        <v>2023</v>
      </c>
      <c r="R932" t="str">
        <f>IFERROR(VLOOKUP(G932,'Importer Name'!A:B, 2, FALSE), "")</f>
        <v>RETTENMAIER</v>
      </c>
      <c r="S932" t="str">
        <f>IFERROR(VLOOKUP(H932,'Supplier name '!A:B, 2, FALSE), "")</f>
        <v xml:space="preserve">J RETTENMAIER </v>
      </c>
    </row>
    <row r="933" spans="1:19">
      <c r="A933" s="77" t="s">
        <v>230</v>
      </c>
      <c r="B933" s="87">
        <v>20400</v>
      </c>
      <c r="C933" s="87" t="s">
        <v>7</v>
      </c>
      <c r="D933" s="103" t="s">
        <v>1656</v>
      </c>
      <c r="E933" s="157">
        <v>6.3559999999999999</v>
      </c>
      <c r="F933" s="87" t="s">
        <v>1718</v>
      </c>
      <c r="G933" s="77" t="s">
        <v>208</v>
      </c>
      <c r="H933" s="78" t="s">
        <v>1734</v>
      </c>
      <c r="I933" s="89" t="str">
        <f t="shared" si="95"/>
        <v>May</v>
      </c>
      <c r="J933" s="74">
        <f>IF(F933="USD", E933, E933 * IFERROR(VLOOKUP(F933, EXCHANGE_RATE!A:B, 2, FALSE), "Currency not found"))</f>
        <v>6.8009200000000005</v>
      </c>
      <c r="K933" s="74">
        <f t="shared" si="97"/>
        <v>6.81</v>
      </c>
      <c r="L933" s="14">
        <f>IF(C933="MTS", B933, B933 * IFERROR(VLOOKUP(C933, 'QTY_CONVERSIONS '!A:B, 2, FALSE), "Units not found"))</f>
        <v>20.400000000000002</v>
      </c>
      <c r="M933" s="75">
        <f t="shared" si="96"/>
        <v>138924</v>
      </c>
      <c r="N933" t="str">
        <f>IFERROR(VLOOKUP(D933, Product_Category!A:B, 2, FALSE), "Uncategorized")</f>
        <v>MCC</v>
      </c>
      <c r="O933" s="76">
        <f t="shared" si="98"/>
        <v>6.81</v>
      </c>
      <c r="P933" s="76">
        <f t="shared" si="99"/>
        <v>138.92400000000001</v>
      </c>
      <c r="Q933">
        <f t="shared" si="100"/>
        <v>2023</v>
      </c>
      <c r="R933" t="str">
        <f>IFERROR(VLOOKUP(G933,'Importer Name'!A:B, 2, FALSE), "")</f>
        <v>RETTENMAIER</v>
      </c>
      <c r="S933" t="str">
        <f>IFERROR(VLOOKUP(H933,'Supplier name '!A:B, 2, FALSE), "")</f>
        <v xml:space="preserve">J RETTENMAIER </v>
      </c>
    </row>
    <row r="934" spans="1:19">
      <c r="A934" s="77" t="s">
        <v>230</v>
      </c>
      <c r="B934" s="87">
        <v>16000</v>
      </c>
      <c r="C934" s="87" t="s">
        <v>7</v>
      </c>
      <c r="D934" s="103" t="s">
        <v>464</v>
      </c>
      <c r="E934" s="157">
        <v>3.9780000000000002</v>
      </c>
      <c r="F934" s="87" t="s">
        <v>1718</v>
      </c>
      <c r="G934" s="77" t="s">
        <v>208</v>
      </c>
      <c r="H934" s="78" t="s">
        <v>59</v>
      </c>
      <c r="I934" s="89" t="str">
        <f t="shared" si="95"/>
        <v>May</v>
      </c>
      <c r="J934" s="74">
        <f>IF(F934="USD", E934, E934 * IFERROR(VLOOKUP(F934, EXCHANGE_RATE!A:B, 2, FALSE), "Currency not found"))</f>
        <v>4.2564600000000006</v>
      </c>
      <c r="K934" s="74">
        <f t="shared" si="97"/>
        <v>4.26</v>
      </c>
      <c r="L934" s="14">
        <f>IF(C934="MTS", B934, B934 * IFERROR(VLOOKUP(C934, 'QTY_CONVERSIONS '!A:B, 2, FALSE), "Units not found"))</f>
        <v>16</v>
      </c>
      <c r="M934" s="75">
        <f t="shared" si="96"/>
        <v>68160</v>
      </c>
      <c r="N934" t="str">
        <f>IFERROR(VLOOKUP(D934, Product_Category!A:B, 2, FALSE), "Uncategorized")</f>
        <v>MCC</v>
      </c>
      <c r="O934" s="76">
        <f t="shared" si="98"/>
        <v>4.26</v>
      </c>
      <c r="P934" s="76">
        <f t="shared" si="99"/>
        <v>68.16</v>
      </c>
      <c r="Q934">
        <f t="shared" si="100"/>
        <v>2023</v>
      </c>
      <c r="R934" t="str">
        <f>IFERROR(VLOOKUP(G934,'Importer Name'!A:B, 2, FALSE), "")</f>
        <v>RETTENMAIER</v>
      </c>
      <c r="S934" t="str">
        <f>IFERROR(VLOOKUP(H934,'Supplier name '!A:B, 2, FALSE), "")</f>
        <v>JRS PHARMA</v>
      </c>
    </row>
    <row r="935" spans="1:19">
      <c r="A935" s="77" t="s">
        <v>230</v>
      </c>
      <c r="B935" s="87">
        <v>16000</v>
      </c>
      <c r="C935" s="87" t="s">
        <v>7</v>
      </c>
      <c r="D935" s="103" t="s">
        <v>464</v>
      </c>
      <c r="E935" s="157">
        <v>3.9780000000000002</v>
      </c>
      <c r="F935" s="87" t="s">
        <v>1718</v>
      </c>
      <c r="G935" s="77" t="s">
        <v>208</v>
      </c>
      <c r="H935" s="78" t="s">
        <v>59</v>
      </c>
      <c r="I935" s="89" t="str">
        <f t="shared" si="95"/>
        <v>May</v>
      </c>
      <c r="J935" s="74">
        <f>IF(F935="USD", E935, E935 * IFERROR(VLOOKUP(F935, EXCHANGE_RATE!A:B, 2, FALSE), "Currency not found"))</f>
        <v>4.2564600000000006</v>
      </c>
      <c r="K935" s="74">
        <f t="shared" si="97"/>
        <v>4.26</v>
      </c>
      <c r="L935" s="14">
        <f>IF(C935="MTS", B935, B935 * IFERROR(VLOOKUP(C935, 'QTY_CONVERSIONS '!A:B, 2, FALSE), "Units not found"))</f>
        <v>16</v>
      </c>
      <c r="M935" s="75">
        <f t="shared" si="96"/>
        <v>68160</v>
      </c>
      <c r="N935" t="str">
        <f>IFERROR(VLOOKUP(D935, Product_Category!A:B, 2, FALSE), "Uncategorized")</f>
        <v>MCC</v>
      </c>
      <c r="O935" s="76">
        <f t="shared" si="98"/>
        <v>4.26</v>
      </c>
      <c r="P935" s="76">
        <f t="shared" si="99"/>
        <v>68.16</v>
      </c>
      <c r="Q935">
        <f t="shared" si="100"/>
        <v>2023</v>
      </c>
      <c r="R935" t="str">
        <f>IFERROR(VLOOKUP(G935,'Importer Name'!A:B, 2, FALSE), "")</f>
        <v>RETTENMAIER</v>
      </c>
      <c r="S935" t="str">
        <f>IFERROR(VLOOKUP(H935,'Supplier name '!A:B, 2, FALSE), "")</f>
        <v>JRS PHARMA</v>
      </c>
    </row>
    <row r="936" spans="1:19">
      <c r="A936" s="77" t="s">
        <v>230</v>
      </c>
      <c r="B936" s="87">
        <v>16000</v>
      </c>
      <c r="C936" s="87" t="s">
        <v>7</v>
      </c>
      <c r="D936" s="103" t="s">
        <v>464</v>
      </c>
      <c r="E936" s="157">
        <v>3.9780000000000002</v>
      </c>
      <c r="F936" s="87" t="s">
        <v>1718</v>
      </c>
      <c r="G936" s="77" t="s">
        <v>208</v>
      </c>
      <c r="H936" s="78" t="s">
        <v>59</v>
      </c>
      <c r="I936" s="89" t="str">
        <f t="shared" si="95"/>
        <v>May</v>
      </c>
      <c r="J936" s="74">
        <f>IF(F936="USD", E936, E936 * IFERROR(VLOOKUP(F936, EXCHANGE_RATE!A:B, 2, FALSE), "Currency not found"))</f>
        <v>4.2564600000000006</v>
      </c>
      <c r="K936" s="74">
        <f t="shared" si="97"/>
        <v>4.26</v>
      </c>
      <c r="L936" s="14">
        <f>IF(C936="MTS", B936, B936 * IFERROR(VLOOKUP(C936, 'QTY_CONVERSIONS '!A:B, 2, FALSE), "Units not found"))</f>
        <v>16</v>
      </c>
      <c r="M936" s="75">
        <f t="shared" si="96"/>
        <v>68160</v>
      </c>
      <c r="N936" t="str">
        <f>IFERROR(VLOOKUP(D936, Product_Category!A:B, 2, FALSE), "Uncategorized")</f>
        <v>MCC</v>
      </c>
      <c r="O936" s="76">
        <f t="shared" si="98"/>
        <v>4.26</v>
      </c>
      <c r="P936" s="76">
        <f t="shared" si="99"/>
        <v>68.16</v>
      </c>
      <c r="Q936">
        <f t="shared" si="100"/>
        <v>2023</v>
      </c>
      <c r="R936" t="str">
        <f>IFERROR(VLOOKUP(G936,'Importer Name'!A:B, 2, FALSE), "")</f>
        <v>RETTENMAIER</v>
      </c>
      <c r="S936" t="str">
        <f>IFERROR(VLOOKUP(H936,'Supplier name '!A:B, 2, FALSE), "")</f>
        <v>JRS PHARMA</v>
      </c>
    </row>
    <row r="937" spans="1:19">
      <c r="A937" s="77" t="s">
        <v>230</v>
      </c>
      <c r="B937" s="87">
        <v>16000</v>
      </c>
      <c r="C937" s="87" t="s">
        <v>7</v>
      </c>
      <c r="D937" s="103" t="s">
        <v>1657</v>
      </c>
      <c r="E937" s="157">
        <v>3.5539999999999998</v>
      </c>
      <c r="F937" s="87" t="s">
        <v>1718</v>
      </c>
      <c r="G937" s="77" t="s">
        <v>208</v>
      </c>
      <c r="H937" s="78" t="s">
        <v>59</v>
      </c>
      <c r="I937" s="89" t="str">
        <f t="shared" si="95"/>
        <v>May</v>
      </c>
      <c r="J937" s="74">
        <f>IF(F937="USD", E937, E937 * IFERROR(VLOOKUP(F937, EXCHANGE_RATE!A:B, 2, FALSE), "Currency not found"))</f>
        <v>3.8027799999999998</v>
      </c>
      <c r="K937" s="74">
        <f t="shared" si="97"/>
        <v>3.8099999999999996</v>
      </c>
      <c r="L937" s="14">
        <f>IF(C937="MTS", B937, B937 * IFERROR(VLOOKUP(C937, 'QTY_CONVERSIONS '!A:B, 2, FALSE), "Units not found"))</f>
        <v>16</v>
      </c>
      <c r="M937" s="75">
        <f t="shared" si="96"/>
        <v>60959.999999999993</v>
      </c>
      <c r="N937" t="str">
        <f>IFERROR(VLOOKUP(D937, Product_Category!A:B, 2, FALSE), "Uncategorized")</f>
        <v>MCC</v>
      </c>
      <c r="O937" s="76">
        <f t="shared" si="98"/>
        <v>3.8099999999999996</v>
      </c>
      <c r="P937" s="76">
        <f t="shared" si="99"/>
        <v>60.959999999999994</v>
      </c>
      <c r="Q937">
        <f t="shared" si="100"/>
        <v>2023</v>
      </c>
      <c r="R937" t="str">
        <f>IFERROR(VLOOKUP(G937,'Importer Name'!A:B, 2, FALSE), "")</f>
        <v>RETTENMAIER</v>
      </c>
      <c r="S937" t="str">
        <f>IFERROR(VLOOKUP(H937,'Supplier name '!A:B, 2, FALSE), "")</f>
        <v>JRS PHARMA</v>
      </c>
    </row>
    <row r="938" spans="1:19">
      <c r="A938" s="77" t="s">
        <v>230</v>
      </c>
      <c r="B938" s="87">
        <v>2000</v>
      </c>
      <c r="C938" s="87" t="s">
        <v>7</v>
      </c>
      <c r="D938" s="103" t="s">
        <v>1658</v>
      </c>
      <c r="E938" s="157">
        <v>9.5210000000000008</v>
      </c>
      <c r="F938" s="87" t="s">
        <v>1718</v>
      </c>
      <c r="G938" s="77" t="s">
        <v>208</v>
      </c>
      <c r="H938" s="78" t="s">
        <v>59</v>
      </c>
      <c r="I938" s="89" t="str">
        <f t="shared" si="95"/>
        <v>May</v>
      </c>
      <c r="J938" s="74">
        <f>IF(F938="USD", E938, E938 * IFERROR(VLOOKUP(F938, EXCHANGE_RATE!A:B, 2, FALSE), "Currency not found"))</f>
        <v>10.187470000000001</v>
      </c>
      <c r="K938" s="74">
        <f t="shared" si="97"/>
        <v>10.19</v>
      </c>
      <c r="L938" s="14">
        <f>IF(C938="MTS", B938, B938 * IFERROR(VLOOKUP(C938, 'QTY_CONVERSIONS '!A:B, 2, FALSE), "Units not found"))</f>
        <v>2</v>
      </c>
      <c r="M938" s="75">
        <f t="shared" si="96"/>
        <v>20380</v>
      </c>
      <c r="N938" t="str">
        <f>IFERROR(VLOOKUP(D938, Product_Category!A:B, 2, FALSE), "Uncategorized")</f>
        <v>MCC</v>
      </c>
      <c r="O938" s="76">
        <f t="shared" si="98"/>
        <v>10.19</v>
      </c>
      <c r="P938" s="76">
        <f t="shared" si="99"/>
        <v>20.38</v>
      </c>
      <c r="Q938">
        <f t="shared" si="100"/>
        <v>2023</v>
      </c>
      <c r="R938" t="str">
        <f>IFERROR(VLOOKUP(G938,'Importer Name'!A:B, 2, FALSE), "")</f>
        <v>RETTENMAIER</v>
      </c>
      <c r="S938" t="str">
        <f>IFERROR(VLOOKUP(H938,'Supplier name '!A:B, 2, FALSE), "")</f>
        <v>JRS PHARMA</v>
      </c>
    </row>
    <row r="939" spans="1:19">
      <c r="A939" s="77" t="s">
        <v>230</v>
      </c>
      <c r="B939" s="87">
        <v>25</v>
      </c>
      <c r="C939" s="87" t="s">
        <v>7</v>
      </c>
      <c r="D939" s="103" t="s">
        <v>1659</v>
      </c>
      <c r="E939" s="157">
        <v>7.3849999999999998</v>
      </c>
      <c r="F939" s="87" t="s">
        <v>1718</v>
      </c>
      <c r="G939" s="77" t="s">
        <v>208</v>
      </c>
      <c r="H939" s="78" t="s">
        <v>59</v>
      </c>
      <c r="I939" s="89" t="str">
        <f t="shared" si="95"/>
        <v>May</v>
      </c>
      <c r="J939" s="74">
        <f>IF(F939="USD", E939, E939 * IFERROR(VLOOKUP(F939, EXCHANGE_RATE!A:B, 2, FALSE), "Currency not found"))</f>
        <v>7.9019500000000003</v>
      </c>
      <c r="K939" s="74">
        <f t="shared" si="97"/>
        <v>7.91</v>
      </c>
      <c r="L939" s="14">
        <f>IF(C939="MTS", B939, B939 * IFERROR(VLOOKUP(C939, 'QTY_CONVERSIONS '!A:B, 2, FALSE), "Units not found"))</f>
        <v>2.5000000000000001E-2</v>
      </c>
      <c r="M939" s="75">
        <f t="shared" si="96"/>
        <v>197.75</v>
      </c>
      <c r="N939" t="str">
        <f>IFERROR(VLOOKUP(D939, Product_Category!A:B, 2, FALSE), "Uncategorized")</f>
        <v>MCC</v>
      </c>
      <c r="O939" s="76">
        <f t="shared" si="98"/>
        <v>7.91</v>
      </c>
      <c r="P939" s="76">
        <f t="shared" si="99"/>
        <v>0.19775000000000001</v>
      </c>
      <c r="Q939">
        <f t="shared" si="100"/>
        <v>2023</v>
      </c>
      <c r="R939" t="str">
        <f>IFERROR(VLOOKUP(G939,'Importer Name'!A:B, 2, FALSE), "")</f>
        <v>RETTENMAIER</v>
      </c>
      <c r="S939" t="str">
        <f>IFERROR(VLOOKUP(H939,'Supplier name '!A:B, 2, FALSE), "")</f>
        <v>JRS PHARMA</v>
      </c>
    </row>
    <row r="940" spans="1:19">
      <c r="A940" s="77" t="s">
        <v>230</v>
      </c>
      <c r="B940" s="87">
        <v>25</v>
      </c>
      <c r="C940" s="87" t="s">
        <v>7</v>
      </c>
      <c r="D940" s="103" t="s">
        <v>1659</v>
      </c>
      <c r="E940" s="157">
        <v>7.3849999999999998</v>
      </c>
      <c r="F940" s="87" t="s">
        <v>1718</v>
      </c>
      <c r="G940" s="77" t="s">
        <v>208</v>
      </c>
      <c r="H940" s="78" t="s">
        <v>59</v>
      </c>
      <c r="I940" s="89" t="str">
        <f t="shared" si="95"/>
        <v>May</v>
      </c>
      <c r="J940" s="74">
        <f>IF(F940="USD", E940, E940 * IFERROR(VLOOKUP(F940, EXCHANGE_RATE!A:B, 2, FALSE), "Currency not found"))</f>
        <v>7.9019500000000003</v>
      </c>
      <c r="K940" s="74">
        <f t="shared" si="97"/>
        <v>7.91</v>
      </c>
      <c r="L940" s="14">
        <f>IF(C940="MTS", B940, B940 * IFERROR(VLOOKUP(C940, 'QTY_CONVERSIONS '!A:B, 2, FALSE), "Units not found"))</f>
        <v>2.5000000000000001E-2</v>
      </c>
      <c r="M940" s="75">
        <f t="shared" si="96"/>
        <v>197.75</v>
      </c>
      <c r="N940" t="str">
        <f>IFERROR(VLOOKUP(D940, Product_Category!A:B, 2, FALSE), "Uncategorized")</f>
        <v>MCC</v>
      </c>
      <c r="O940" s="76">
        <f t="shared" si="98"/>
        <v>7.91</v>
      </c>
      <c r="P940" s="76">
        <f t="shared" si="99"/>
        <v>0.19775000000000001</v>
      </c>
      <c r="Q940">
        <f t="shared" si="100"/>
        <v>2023</v>
      </c>
      <c r="R940" t="str">
        <f>IFERROR(VLOOKUP(G940,'Importer Name'!A:B, 2, FALSE), "")</f>
        <v>RETTENMAIER</v>
      </c>
      <c r="S940" t="str">
        <f>IFERROR(VLOOKUP(H940,'Supplier name '!A:B, 2, FALSE), "")</f>
        <v>JRS PHARMA</v>
      </c>
    </row>
    <row r="941" spans="1:19">
      <c r="A941" s="77" t="s">
        <v>230</v>
      </c>
      <c r="B941" s="87">
        <v>600</v>
      </c>
      <c r="C941" s="87" t="s">
        <v>7</v>
      </c>
      <c r="D941" s="103" t="s">
        <v>1660</v>
      </c>
      <c r="E941" s="157">
        <v>7.1509999999999998</v>
      </c>
      <c r="F941" s="87" t="s">
        <v>1718</v>
      </c>
      <c r="G941" s="77" t="s">
        <v>208</v>
      </c>
      <c r="H941" s="78" t="s">
        <v>59</v>
      </c>
      <c r="I941" s="89" t="str">
        <f t="shared" si="95"/>
        <v>May</v>
      </c>
      <c r="J941" s="74">
        <f>IF(F941="USD", E941, E941 * IFERROR(VLOOKUP(F941, EXCHANGE_RATE!A:B, 2, FALSE), "Currency not found"))</f>
        <v>7.6515700000000004</v>
      </c>
      <c r="K941" s="74">
        <f t="shared" si="97"/>
        <v>7.66</v>
      </c>
      <c r="L941" s="14">
        <f>IF(C941="MTS", B941, B941 * IFERROR(VLOOKUP(C941, 'QTY_CONVERSIONS '!A:B, 2, FALSE), "Units not found"))</f>
        <v>0.6</v>
      </c>
      <c r="M941" s="75">
        <f t="shared" si="96"/>
        <v>4596</v>
      </c>
      <c r="N941" t="str">
        <f>IFERROR(VLOOKUP(D941, Product_Category!A:B, 2, FALSE), "Uncategorized")</f>
        <v>MCC</v>
      </c>
      <c r="O941" s="76">
        <f t="shared" si="98"/>
        <v>7.66</v>
      </c>
      <c r="P941" s="76">
        <f t="shared" si="99"/>
        <v>4.5960000000000001</v>
      </c>
      <c r="Q941">
        <f t="shared" si="100"/>
        <v>2023</v>
      </c>
      <c r="R941" t="str">
        <f>IFERROR(VLOOKUP(G941,'Importer Name'!A:B, 2, FALSE), "")</f>
        <v>RETTENMAIER</v>
      </c>
      <c r="S941" t="str">
        <f>IFERROR(VLOOKUP(H941,'Supplier name '!A:B, 2, FALSE), "")</f>
        <v>JRS PHARMA</v>
      </c>
    </row>
    <row r="942" spans="1:19">
      <c r="A942" s="77" t="s">
        <v>230</v>
      </c>
      <c r="B942" s="87">
        <v>1800</v>
      </c>
      <c r="C942" s="87" t="s">
        <v>7</v>
      </c>
      <c r="D942" s="103" t="s">
        <v>1661</v>
      </c>
      <c r="E942" s="157">
        <v>7.1509999999999998</v>
      </c>
      <c r="F942" s="87" t="s">
        <v>1718</v>
      </c>
      <c r="G942" s="77" t="s">
        <v>208</v>
      </c>
      <c r="H942" s="78" t="s">
        <v>59</v>
      </c>
      <c r="I942" s="89" t="str">
        <f t="shared" si="95"/>
        <v>May</v>
      </c>
      <c r="J942" s="74">
        <f>IF(F942="USD", E942, E942 * IFERROR(VLOOKUP(F942, EXCHANGE_RATE!A:B, 2, FALSE), "Currency not found"))</f>
        <v>7.6515700000000004</v>
      </c>
      <c r="K942" s="74">
        <f t="shared" si="97"/>
        <v>7.66</v>
      </c>
      <c r="L942" s="14">
        <f>IF(C942="MTS", B942, B942 * IFERROR(VLOOKUP(C942, 'QTY_CONVERSIONS '!A:B, 2, FALSE), "Units not found"))</f>
        <v>1.8</v>
      </c>
      <c r="M942" s="75">
        <f t="shared" si="96"/>
        <v>13788</v>
      </c>
      <c r="N942" t="str">
        <f>IFERROR(VLOOKUP(D942, Product_Category!A:B, 2, FALSE), "Uncategorized")</f>
        <v>MCC</v>
      </c>
      <c r="O942" s="76">
        <f t="shared" si="98"/>
        <v>7.66</v>
      </c>
      <c r="P942" s="76">
        <f t="shared" si="99"/>
        <v>13.788</v>
      </c>
      <c r="Q942">
        <f t="shared" si="100"/>
        <v>2023</v>
      </c>
      <c r="R942" t="str">
        <f>IFERROR(VLOOKUP(G942,'Importer Name'!A:B, 2, FALSE), "")</f>
        <v>RETTENMAIER</v>
      </c>
      <c r="S942" t="str">
        <f>IFERROR(VLOOKUP(H942,'Supplier name '!A:B, 2, FALSE), "")</f>
        <v>JRS PHARMA</v>
      </c>
    </row>
    <row r="943" spans="1:19">
      <c r="A943" s="72" t="s">
        <v>230</v>
      </c>
      <c r="B943" s="88">
        <v>0.5</v>
      </c>
      <c r="C943" s="88" t="s">
        <v>7</v>
      </c>
      <c r="D943" s="107" t="s">
        <v>553</v>
      </c>
      <c r="E943" s="158">
        <v>3203.88</v>
      </c>
      <c r="F943" s="88" t="s">
        <v>1730</v>
      </c>
      <c r="G943" s="72" t="s">
        <v>1735</v>
      </c>
      <c r="H943" s="80" t="s">
        <v>1736</v>
      </c>
      <c r="I943" s="89" t="str">
        <f t="shared" si="95"/>
        <v>May</v>
      </c>
      <c r="J943" s="74">
        <f>IF(F943="USD", E943, E943 * IFERROR(VLOOKUP(F943, EXCHANGE_RATE!A:B, 2, FALSE), "Currency not found"))</f>
        <v>38.446560000000005</v>
      </c>
      <c r="K943" s="74">
        <f t="shared" si="97"/>
        <v>38.449999999999996</v>
      </c>
      <c r="L943" s="14">
        <f>IF(C943="MTS", B943, B943 * IFERROR(VLOOKUP(C943, 'QTY_CONVERSIONS '!A:B, 2, FALSE), "Units not found"))</f>
        <v>5.0000000000000001E-4</v>
      </c>
      <c r="M943" s="75">
        <f t="shared" si="96"/>
        <v>19.224999999999998</v>
      </c>
      <c r="N943" t="str">
        <f>IFERROR(VLOOKUP(D943, Product_Category!A:B, 2, FALSE), "Uncategorized")</f>
        <v>CROSCARMELLOSE SODIUM</v>
      </c>
      <c r="O943" s="76">
        <f>K943*1000</f>
        <v>38449.999999999993</v>
      </c>
      <c r="P943" s="76">
        <f t="shared" si="99"/>
        <v>19.224999999999998</v>
      </c>
      <c r="Q943">
        <f t="shared" si="100"/>
        <v>2023</v>
      </c>
      <c r="R943" t="str">
        <f>IFERROR(VLOOKUP(G943,'Importer Name'!A:B, 2, FALSE), "")</f>
        <v>MERCK LIFE</v>
      </c>
      <c r="S943" t="str">
        <f>IFERROR(VLOOKUP(H943,'Supplier name '!A:B, 2, FALSE), "")</f>
        <v>Merck Life</v>
      </c>
    </row>
    <row r="944" spans="1:19">
      <c r="A944" s="77" t="s">
        <v>247</v>
      </c>
      <c r="B944" s="87">
        <v>4420</v>
      </c>
      <c r="C944" s="87" t="s">
        <v>7</v>
      </c>
      <c r="D944" s="103" t="s">
        <v>3661</v>
      </c>
      <c r="E944" s="157">
        <v>5.19</v>
      </c>
      <c r="F944" s="87" t="s">
        <v>9</v>
      </c>
      <c r="G944" s="77" t="s">
        <v>250</v>
      </c>
      <c r="H944" s="78" t="s">
        <v>110</v>
      </c>
      <c r="I944" s="89" t="str">
        <f t="shared" si="95"/>
        <v>May</v>
      </c>
      <c r="J944" s="74">
        <f>IF(F944="USD", E944, E944 * IFERROR(VLOOKUP(F944, EXCHANGE_RATE!A:B, 2, FALSE), "Currency not found"))</f>
        <v>5.19</v>
      </c>
      <c r="K944" s="74">
        <f t="shared" si="97"/>
        <v>5.19</v>
      </c>
      <c r="L944" s="14">
        <f>IF(C944="MTS", B944, B944 * IFERROR(VLOOKUP(C944, 'QTY_CONVERSIONS '!A:B, 2, FALSE), "Units not found"))</f>
        <v>4.42</v>
      </c>
      <c r="M944" s="75">
        <f t="shared" si="96"/>
        <v>22939.800000000003</v>
      </c>
      <c r="N944" t="str">
        <f>IFERROR(VLOOKUP(D944, Product_Category!A:B, 2, FALSE), "Uncategorized")</f>
        <v>Uncategorized</v>
      </c>
      <c r="O944" s="76">
        <f t="shared" si="98"/>
        <v>5.19</v>
      </c>
      <c r="P944" s="76">
        <f t="shared" si="99"/>
        <v>22.939800000000002</v>
      </c>
      <c r="Q944">
        <f t="shared" si="100"/>
        <v>2023</v>
      </c>
      <c r="R944" t="str">
        <f>IFERROR(VLOOKUP(G944,'Importer Name'!A:B, 2, FALSE), "")</f>
        <v>AUROBINDO</v>
      </c>
      <c r="S944" t="str">
        <f>IFERROR(VLOOKUP(H944,'Supplier name '!A:B, 2, FALSE), "")</f>
        <v>DUPONT NUTRITION</v>
      </c>
    </row>
    <row r="945" spans="1:19">
      <c r="A945" s="77" t="s">
        <v>247</v>
      </c>
      <c r="B945" s="87">
        <v>1800</v>
      </c>
      <c r="C945" s="87" t="s">
        <v>7</v>
      </c>
      <c r="D945" s="103" t="s">
        <v>3661</v>
      </c>
      <c r="E945" s="157">
        <v>5.3</v>
      </c>
      <c r="F945" s="87" t="s">
        <v>9</v>
      </c>
      <c r="G945" s="77" t="s">
        <v>250</v>
      </c>
      <c r="H945" s="78" t="s">
        <v>110</v>
      </c>
      <c r="I945" s="89" t="str">
        <f t="shared" ref="I945:I1008" si="102">I944</f>
        <v>May</v>
      </c>
      <c r="J945" s="74">
        <f>IF(F945="USD", E945, E945 * IFERROR(VLOOKUP(F945, EXCHANGE_RATE!A:B, 2, FALSE), "Currency not found"))</f>
        <v>5.3</v>
      </c>
      <c r="K945" s="74">
        <f t="shared" si="97"/>
        <v>5.3</v>
      </c>
      <c r="L945" s="14">
        <f>IF(C945="MTS", B945, B945 * IFERROR(VLOOKUP(C945, 'QTY_CONVERSIONS '!A:B, 2, FALSE), "Units not found"))</f>
        <v>1.8</v>
      </c>
      <c r="M945" s="75">
        <f t="shared" si="96"/>
        <v>9540</v>
      </c>
      <c r="N945" t="str">
        <f>IFERROR(VLOOKUP(D945, Product_Category!A:B, 2, FALSE), "Uncategorized")</f>
        <v>Uncategorized</v>
      </c>
      <c r="O945" s="76">
        <f t="shared" si="98"/>
        <v>5.3</v>
      </c>
      <c r="P945" s="76">
        <f t="shared" si="99"/>
        <v>9.5399999999999991</v>
      </c>
      <c r="Q945">
        <f t="shared" si="100"/>
        <v>2023</v>
      </c>
      <c r="R945" t="str">
        <f>IFERROR(VLOOKUP(G945,'Importer Name'!A:B, 2, FALSE), "")</f>
        <v>AUROBINDO</v>
      </c>
      <c r="S945" t="str">
        <f>IFERROR(VLOOKUP(H945,'Supplier name '!A:B, 2, FALSE), "")</f>
        <v>DUPONT NUTRITION</v>
      </c>
    </row>
    <row r="946" spans="1:19">
      <c r="A946" s="77" t="s">
        <v>247</v>
      </c>
      <c r="B946" s="87">
        <v>1080</v>
      </c>
      <c r="C946" s="87" t="s">
        <v>7</v>
      </c>
      <c r="D946" s="103" t="s">
        <v>3661</v>
      </c>
      <c r="E946" s="157">
        <v>5.19</v>
      </c>
      <c r="F946" s="87" t="s">
        <v>9</v>
      </c>
      <c r="G946" s="77" t="s">
        <v>250</v>
      </c>
      <c r="H946" s="78" t="s">
        <v>110</v>
      </c>
      <c r="I946" s="89" t="str">
        <f t="shared" si="102"/>
        <v>May</v>
      </c>
      <c r="J946" s="74">
        <f>IF(F946="USD", E946, E946 * IFERROR(VLOOKUP(F946, EXCHANGE_RATE!A:B, 2, FALSE), "Currency not found"))</f>
        <v>5.19</v>
      </c>
      <c r="K946" s="74">
        <f t="shared" si="97"/>
        <v>5.19</v>
      </c>
      <c r="L946" s="14">
        <f>IF(C946="MTS", B946, B946 * IFERROR(VLOOKUP(C946, 'QTY_CONVERSIONS '!A:B, 2, FALSE), "Units not found"))</f>
        <v>1.08</v>
      </c>
      <c r="M946" s="75">
        <f t="shared" si="96"/>
        <v>5605.2000000000007</v>
      </c>
      <c r="N946" t="str">
        <f>IFERROR(VLOOKUP(D946, Product_Category!A:B, 2, FALSE), "Uncategorized")</f>
        <v>Uncategorized</v>
      </c>
      <c r="O946" s="76">
        <f t="shared" si="98"/>
        <v>5.19</v>
      </c>
      <c r="P946" s="76">
        <f t="shared" si="99"/>
        <v>5.6052000000000008</v>
      </c>
      <c r="Q946">
        <f t="shared" si="100"/>
        <v>2023</v>
      </c>
      <c r="R946" t="str">
        <f>IFERROR(VLOOKUP(G946,'Importer Name'!A:B, 2, FALSE), "")</f>
        <v>AUROBINDO</v>
      </c>
      <c r="S946" t="str">
        <f>IFERROR(VLOOKUP(H946,'Supplier name '!A:B, 2, FALSE), "")</f>
        <v>DUPONT NUTRITION</v>
      </c>
    </row>
    <row r="947" spans="1:19">
      <c r="A947" s="77" t="s">
        <v>247</v>
      </c>
      <c r="B947" s="87">
        <v>2000</v>
      </c>
      <c r="C947" s="87" t="s">
        <v>7</v>
      </c>
      <c r="D947" s="103" t="s">
        <v>3662</v>
      </c>
      <c r="E947" s="157">
        <v>6.25</v>
      </c>
      <c r="F947" s="87" t="s">
        <v>9</v>
      </c>
      <c r="G947" s="77" t="s">
        <v>250</v>
      </c>
      <c r="H947" s="78" t="s">
        <v>110</v>
      </c>
      <c r="I947" s="89" t="str">
        <f t="shared" si="102"/>
        <v>May</v>
      </c>
      <c r="J947" s="74">
        <f>IF(F947="USD", E947, E947 * IFERROR(VLOOKUP(F947, EXCHANGE_RATE!A:B, 2, FALSE), "Currency not found"))</f>
        <v>6.25</v>
      </c>
      <c r="K947" s="74">
        <f t="shared" si="97"/>
        <v>6.25</v>
      </c>
      <c r="L947" s="14">
        <f>IF(C947="MTS", B947, B947 * IFERROR(VLOOKUP(C947, 'QTY_CONVERSIONS '!A:B, 2, FALSE), "Units not found"))</f>
        <v>2</v>
      </c>
      <c r="M947" s="75">
        <f t="shared" si="96"/>
        <v>12500</v>
      </c>
      <c r="N947" t="str">
        <f>IFERROR(VLOOKUP(D947, Product_Category!A:B, 2, FALSE), "Uncategorized")</f>
        <v>Uncategorized</v>
      </c>
      <c r="O947" s="76">
        <f t="shared" si="98"/>
        <v>6.25</v>
      </c>
      <c r="P947" s="76">
        <f t="shared" si="99"/>
        <v>12.5</v>
      </c>
      <c r="Q947">
        <f t="shared" si="100"/>
        <v>2023</v>
      </c>
      <c r="R947" t="str">
        <f>IFERROR(VLOOKUP(G947,'Importer Name'!A:B, 2, FALSE), "")</f>
        <v>AUROBINDO</v>
      </c>
      <c r="S947" t="str">
        <f>IFERROR(VLOOKUP(H947,'Supplier name '!A:B, 2, FALSE), "")</f>
        <v>DUPONT NUTRITION</v>
      </c>
    </row>
    <row r="948" spans="1:19">
      <c r="A948" s="77" t="s">
        <v>247</v>
      </c>
      <c r="B948" s="87">
        <v>1200</v>
      </c>
      <c r="C948" s="87" t="s">
        <v>7</v>
      </c>
      <c r="D948" s="103" t="s">
        <v>3663</v>
      </c>
      <c r="E948" s="157">
        <v>5.14</v>
      </c>
      <c r="F948" s="87" t="s">
        <v>9</v>
      </c>
      <c r="G948" s="77" t="s">
        <v>112</v>
      </c>
      <c r="H948" s="78" t="s">
        <v>110</v>
      </c>
      <c r="I948" s="89" t="str">
        <f t="shared" si="102"/>
        <v>May</v>
      </c>
      <c r="J948" s="74">
        <f>IF(F948="USD", E948, E948 * IFERROR(VLOOKUP(F948, EXCHANGE_RATE!A:B, 2, FALSE), "Currency not found"))</f>
        <v>5.14</v>
      </c>
      <c r="K948" s="74">
        <f t="shared" si="97"/>
        <v>5.14</v>
      </c>
      <c r="L948" s="14">
        <f>IF(C948="MTS", B948, B948 * IFERROR(VLOOKUP(C948, 'QTY_CONVERSIONS '!A:B, 2, FALSE), "Units not found"))</f>
        <v>1.2</v>
      </c>
      <c r="M948" s="75">
        <f t="shared" si="96"/>
        <v>6168</v>
      </c>
      <c r="N948" t="str">
        <f>IFERROR(VLOOKUP(D948, Product_Category!A:B, 2, FALSE), "Uncategorized")</f>
        <v>Uncategorized</v>
      </c>
      <c r="O948" s="76">
        <f t="shared" si="98"/>
        <v>5.14</v>
      </c>
      <c r="P948" s="76">
        <f t="shared" si="99"/>
        <v>6.1679999999999993</v>
      </c>
      <c r="Q948">
        <f t="shared" si="100"/>
        <v>2023</v>
      </c>
      <c r="R948" t="str">
        <f>IFERROR(VLOOKUP(G948,'Importer Name'!A:B, 2, FALSE), "")</f>
        <v>BLISS GVS</v>
      </c>
      <c r="S948" t="str">
        <f>IFERROR(VLOOKUP(H948,'Supplier name '!A:B, 2, FALSE), "")</f>
        <v>DUPONT NUTRITION</v>
      </c>
    </row>
    <row r="949" spans="1:19">
      <c r="A949" s="77" t="s">
        <v>247</v>
      </c>
      <c r="B949" s="87">
        <v>1300</v>
      </c>
      <c r="C949" s="87" t="s">
        <v>7</v>
      </c>
      <c r="D949" s="103" t="s">
        <v>3663</v>
      </c>
      <c r="E949" s="157">
        <v>5.14</v>
      </c>
      <c r="F949" s="87" t="s">
        <v>9</v>
      </c>
      <c r="G949" s="77" t="s">
        <v>112</v>
      </c>
      <c r="H949" s="78" t="s">
        <v>110</v>
      </c>
      <c r="I949" s="89" t="str">
        <f t="shared" si="102"/>
        <v>May</v>
      </c>
      <c r="J949" s="74">
        <f>IF(F949="USD", E949, E949 * IFERROR(VLOOKUP(F949, EXCHANGE_RATE!A:B, 2, FALSE), "Currency not found"))</f>
        <v>5.14</v>
      </c>
      <c r="K949" s="74">
        <f t="shared" si="97"/>
        <v>5.14</v>
      </c>
      <c r="L949" s="14">
        <f>IF(C949="MTS", B949, B949 * IFERROR(VLOOKUP(C949, 'QTY_CONVERSIONS '!A:B, 2, FALSE), "Units not found"))</f>
        <v>1.3</v>
      </c>
      <c r="M949" s="75">
        <f t="shared" si="96"/>
        <v>6682</v>
      </c>
      <c r="N949" t="str">
        <f>IFERROR(VLOOKUP(D949, Product_Category!A:B, 2, FALSE), "Uncategorized")</f>
        <v>Uncategorized</v>
      </c>
      <c r="O949" s="76">
        <f t="shared" si="98"/>
        <v>5.14</v>
      </c>
      <c r="P949" s="76">
        <f t="shared" si="99"/>
        <v>6.6819999999999995</v>
      </c>
      <c r="Q949">
        <f t="shared" si="100"/>
        <v>2023</v>
      </c>
      <c r="R949" t="str">
        <f>IFERROR(VLOOKUP(G949,'Importer Name'!A:B, 2, FALSE), "")</f>
        <v>BLISS GVS</v>
      </c>
      <c r="S949" t="str">
        <f>IFERROR(VLOOKUP(H949,'Supplier name '!A:B, 2, FALSE), "")</f>
        <v>DUPONT NUTRITION</v>
      </c>
    </row>
    <row r="950" spans="1:19">
      <c r="A950" s="77" t="s">
        <v>247</v>
      </c>
      <c r="B950" s="87">
        <v>500</v>
      </c>
      <c r="C950" s="87" t="s">
        <v>7</v>
      </c>
      <c r="D950" s="103" t="s">
        <v>3663</v>
      </c>
      <c r="E950" s="157">
        <v>5.14</v>
      </c>
      <c r="F950" s="87" t="s">
        <v>9</v>
      </c>
      <c r="G950" s="77" t="s">
        <v>112</v>
      </c>
      <c r="H950" s="78" t="s">
        <v>110</v>
      </c>
      <c r="I950" s="89" t="str">
        <f t="shared" si="102"/>
        <v>May</v>
      </c>
      <c r="J950" s="74">
        <f>IF(F950="USD", E950, E950 * IFERROR(VLOOKUP(F950, EXCHANGE_RATE!A:B, 2, FALSE), "Currency not found"))</f>
        <v>5.14</v>
      </c>
      <c r="K950" s="74">
        <f t="shared" si="97"/>
        <v>5.14</v>
      </c>
      <c r="L950" s="14">
        <f>IF(C950="MTS", B950, B950 * IFERROR(VLOOKUP(C950, 'QTY_CONVERSIONS '!A:B, 2, FALSE), "Units not found"))</f>
        <v>0.5</v>
      </c>
      <c r="M950" s="75">
        <f t="shared" si="96"/>
        <v>2570</v>
      </c>
      <c r="N950" t="str">
        <f>IFERROR(VLOOKUP(D950, Product_Category!A:B, 2, FALSE), "Uncategorized")</f>
        <v>Uncategorized</v>
      </c>
      <c r="O950" s="76">
        <f t="shared" si="98"/>
        <v>5.14</v>
      </c>
      <c r="P950" s="76">
        <f t="shared" si="99"/>
        <v>2.57</v>
      </c>
      <c r="Q950">
        <f t="shared" si="100"/>
        <v>2023</v>
      </c>
      <c r="R950" t="str">
        <f>IFERROR(VLOOKUP(G950,'Importer Name'!A:B, 2, FALSE), "")</f>
        <v>BLISS GVS</v>
      </c>
      <c r="S950" t="str">
        <f>IFERROR(VLOOKUP(H950,'Supplier name '!A:B, 2, FALSE), "")</f>
        <v>DUPONT NUTRITION</v>
      </c>
    </row>
    <row r="951" spans="1:19">
      <c r="A951" s="77" t="s">
        <v>247</v>
      </c>
      <c r="B951" s="87">
        <v>5040</v>
      </c>
      <c r="C951" s="87" t="s">
        <v>7</v>
      </c>
      <c r="D951" s="103" t="s">
        <v>3663</v>
      </c>
      <c r="E951" s="157">
        <v>5.03</v>
      </c>
      <c r="F951" s="87" t="s">
        <v>9</v>
      </c>
      <c r="G951" s="77" t="s">
        <v>113</v>
      </c>
      <c r="H951" s="78" t="s">
        <v>110</v>
      </c>
      <c r="I951" s="89" t="str">
        <f t="shared" si="102"/>
        <v>May</v>
      </c>
      <c r="J951" s="74">
        <f>IF(F951="USD", E951, E951 * IFERROR(VLOOKUP(F951, EXCHANGE_RATE!A:B, 2, FALSE), "Currency not found"))</f>
        <v>5.03</v>
      </c>
      <c r="K951" s="74">
        <f t="shared" si="97"/>
        <v>5.03</v>
      </c>
      <c r="L951" s="14">
        <f>IF(C951="MTS", B951, B951 * IFERROR(VLOOKUP(C951, 'QTY_CONVERSIONS '!A:B, 2, FALSE), "Units not found"))</f>
        <v>5.04</v>
      </c>
      <c r="M951" s="75">
        <f t="shared" si="96"/>
        <v>25351.200000000001</v>
      </c>
      <c r="N951" t="str">
        <f>IFERROR(VLOOKUP(D951, Product_Category!A:B, 2, FALSE), "Uncategorized")</f>
        <v>Uncategorized</v>
      </c>
      <c r="O951" s="76">
        <f t="shared" si="98"/>
        <v>5.03</v>
      </c>
      <c r="P951" s="76">
        <f t="shared" si="99"/>
        <v>25.351200000000002</v>
      </c>
      <c r="Q951">
        <f t="shared" si="100"/>
        <v>2023</v>
      </c>
      <c r="R951" t="str">
        <f>IFERROR(VLOOKUP(G951,'Importer Name'!A:B, 2, FALSE), "")</f>
        <v>CIPLA LIMITED</v>
      </c>
      <c r="S951" t="str">
        <f>IFERROR(VLOOKUP(H951,'Supplier name '!A:B, 2, FALSE), "")</f>
        <v>DUPONT NUTRITION</v>
      </c>
    </row>
    <row r="952" spans="1:19">
      <c r="A952" s="77" t="s">
        <v>247</v>
      </c>
      <c r="B952" s="87">
        <v>4680</v>
      </c>
      <c r="C952" s="87" t="s">
        <v>7</v>
      </c>
      <c r="D952" s="103" t="s">
        <v>3663</v>
      </c>
      <c r="E952" s="157">
        <v>5.03</v>
      </c>
      <c r="F952" s="87" t="s">
        <v>9</v>
      </c>
      <c r="G952" s="77" t="s">
        <v>113</v>
      </c>
      <c r="H952" s="78" t="s">
        <v>110</v>
      </c>
      <c r="I952" s="89" t="str">
        <f t="shared" si="102"/>
        <v>May</v>
      </c>
      <c r="J952" s="74">
        <f>IF(F952="USD", E952, E952 * IFERROR(VLOOKUP(F952, EXCHANGE_RATE!A:B, 2, FALSE), "Currency not found"))</f>
        <v>5.03</v>
      </c>
      <c r="K952" s="74">
        <f t="shared" si="97"/>
        <v>5.03</v>
      </c>
      <c r="L952" s="14">
        <f>IF(C952="MTS", B952, B952 * IFERROR(VLOOKUP(C952, 'QTY_CONVERSIONS '!A:B, 2, FALSE), "Units not found"))</f>
        <v>4.68</v>
      </c>
      <c r="M952" s="75">
        <f t="shared" si="96"/>
        <v>23540.400000000001</v>
      </c>
      <c r="N952" t="str">
        <f>IFERROR(VLOOKUP(D952, Product_Category!A:B, 2, FALSE), "Uncategorized")</f>
        <v>Uncategorized</v>
      </c>
      <c r="O952" s="76">
        <f t="shared" si="98"/>
        <v>5.03</v>
      </c>
      <c r="P952" s="76">
        <f t="shared" si="99"/>
        <v>23.540399999999998</v>
      </c>
      <c r="Q952">
        <f t="shared" si="100"/>
        <v>2023</v>
      </c>
      <c r="R952" t="str">
        <f>IFERROR(VLOOKUP(G952,'Importer Name'!A:B, 2, FALSE), "")</f>
        <v>CIPLA LIMITED</v>
      </c>
      <c r="S952" t="str">
        <f>IFERROR(VLOOKUP(H952,'Supplier name '!A:B, 2, FALSE), "")</f>
        <v>DUPONT NUTRITION</v>
      </c>
    </row>
    <row r="953" spans="1:19">
      <c r="A953" s="77" t="s">
        <v>247</v>
      </c>
      <c r="B953" s="87">
        <v>2000</v>
      </c>
      <c r="C953" s="87" t="s">
        <v>7</v>
      </c>
      <c r="D953" s="103" t="s">
        <v>3663</v>
      </c>
      <c r="E953" s="157">
        <v>4.3099999999999996</v>
      </c>
      <c r="F953" s="87" t="s">
        <v>9</v>
      </c>
      <c r="G953" s="77" t="s">
        <v>113</v>
      </c>
      <c r="H953" s="78" t="s">
        <v>110</v>
      </c>
      <c r="I953" s="89" t="str">
        <f t="shared" si="102"/>
        <v>May</v>
      </c>
      <c r="J953" s="74">
        <f>IF(F953="USD", E953, E953 * IFERROR(VLOOKUP(F953, EXCHANGE_RATE!A:B, 2, FALSE), "Currency not found"))</f>
        <v>4.3099999999999996</v>
      </c>
      <c r="K953" s="74">
        <f t="shared" si="97"/>
        <v>4.3099999999999996</v>
      </c>
      <c r="L953" s="14">
        <f>IF(C953="MTS", B953, B953 * IFERROR(VLOOKUP(C953, 'QTY_CONVERSIONS '!A:B, 2, FALSE), "Units not found"))</f>
        <v>2</v>
      </c>
      <c r="M953" s="75">
        <f t="shared" si="96"/>
        <v>8620</v>
      </c>
      <c r="N953" t="str">
        <f>IFERROR(VLOOKUP(D953, Product_Category!A:B, 2, FALSE), "Uncategorized")</f>
        <v>Uncategorized</v>
      </c>
      <c r="O953" s="76">
        <f t="shared" si="98"/>
        <v>4.3099999999999996</v>
      </c>
      <c r="P953" s="76">
        <f t="shared" si="99"/>
        <v>8.6199999999999992</v>
      </c>
      <c r="Q953">
        <f t="shared" si="100"/>
        <v>2023</v>
      </c>
      <c r="R953" t="str">
        <f>IFERROR(VLOOKUP(G953,'Importer Name'!A:B, 2, FALSE), "")</f>
        <v>CIPLA LIMITED</v>
      </c>
      <c r="S953" t="str">
        <f>IFERROR(VLOOKUP(H953,'Supplier name '!A:B, 2, FALSE), "")</f>
        <v>DUPONT NUTRITION</v>
      </c>
    </row>
    <row r="954" spans="1:19">
      <c r="A954" s="77" t="s">
        <v>247</v>
      </c>
      <c r="B954" s="87">
        <v>1440</v>
      </c>
      <c r="C954" s="87" t="s">
        <v>7</v>
      </c>
      <c r="D954" s="103" t="s">
        <v>3663</v>
      </c>
      <c r="E954" s="157">
        <v>4.3099999999999996</v>
      </c>
      <c r="F954" s="87" t="s">
        <v>9</v>
      </c>
      <c r="G954" s="77" t="s">
        <v>113</v>
      </c>
      <c r="H954" s="78" t="s">
        <v>110</v>
      </c>
      <c r="I954" s="89" t="str">
        <f t="shared" si="102"/>
        <v>May</v>
      </c>
      <c r="J954" s="74">
        <f>IF(F954="USD", E954, E954 * IFERROR(VLOOKUP(F954, EXCHANGE_RATE!A:B, 2, FALSE), "Currency not found"))</f>
        <v>4.3099999999999996</v>
      </c>
      <c r="K954" s="74">
        <f t="shared" si="97"/>
        <v>4.3099999999999996</v>
      </c>
      <c r="L954" s="14">
        <f>IF(C954="MTS", B954, B954 * IFERROR(VLOOKUP(C954, 'QTY_CONVERSIONS '!A:B, 2, FALSE), "Units not found"))</f>
        <v>1.44</v>
      </c>
      <c r="M954" s="75">
        <f t="shared" si="96"/>
        <v>6206.4</v>
      </c>
      <c r="N954" t="str">
        <f>IFERROR(VLOOKUP(D954, Product_Category!A:B, 2, FALSE), "Uncategorized")</f>
        <v>Uncategorized</v>
      </c>
      <c r="O954" s="76">
        <f t="shared" si="98"/>
        <v>4.3099999999999996</v>
      </c>
      <c r="P954" s="76">
        <f t="shared" si="99"/>
        <v>6.2063999999999995</v>
      </c>
      <c r="Q954">
        <f t="shared" si="100"/>
        <v>2023</v>
      </c>
      <c r="R954" t="str">
        <f>IFERROR(VLOOKUP(G954,'Importer Name'!A:B, 2, FALSE), "")</f>
        <v>CIPLA LIMITED</v>
      </c>
      <c r="S954" t="str">
        <f>IFERROR(VLOOKUP(H954,'Supplier name '!A:B, 2, FALSE), "")</f>
        <v>DUPONT NUTRITION</v>
      </c>
    </row>
    <row r="955" spans="1:19">
      <c r="A955" s="77" t="s">
        <v>247</v>
      </c>
      <c r="B955" s="87">
        <v>15120</v>
      </c>
      <c r="C955" s="87" t="s">
        <v>7</v>
      </c>
      <c r="D955" s="103" t="s">
        <v>3661</v>
      </c>
      <c r="E955" s="157">
        <v>5.64</v>
      </c>
      <c r="F955" s="87" t="s">
        <v>9</v>
      </c>
      <c r="G955" s="77" t="s">
        <v>113</v>
      </c>
      <c r="H955" s="78" t="s">
        <v>110</v>
      </c>
      <c r="I955" s="89" t="str">
        <f t="shared" si="102"/>
        <v>May</v>
      </c>
      <c r="J955" s="74">
        <f>IF(F955="USD", E955, E955 * IFERROR(VLOOKUP(F955, EXCHANGE_RATE!A:B, 2, FALSE), "Currency not found"))</f>
        <v>5.64</v>
      </c>
      <c r="K955" s="74">
        <f t="shared" si="97"/>
        <v>5.64</v>
      </c>
      <c r="L955" s="14">
        <f>IF(C955="MTS", B955, B955 * IFERROR(VLOOKUP(C955, 'QTY_CONVERSIONS '!A:B, 2, FALSE), "Units not found"))</f>
        <v>15.120000000000001</v>
      </c>
      <c r="M955" s="75">
        <f t="shared" si="96"/>
        <v>85276.799999999988</v>
      </c>
      <c r="N955" t="str">
        <f>IFERROR(VLOOKUP(D955, Product_Category!A:B, 2, FALSE), "Uncategorized")</f>
        <v>Uncategorized</v>
      </c>
      <c r="O955" s="76">
        <f t="shared" si="98"/>
        <v>5.64</v>
      </c>
      <c r="P955" s="76">
        <f t="shared" si="99"/>
        <v>85.276799999999994</v>
      </c>
      <c r="Q955">
        <f t="shared" si="100"/>
        <v>2023</v>
      </c>
      <c r="R955" t="str">
        <f>IFERROR(VLOOKUP(G955,'Importer Name'!A:B, 2, FALSE), "")</f>
        <v>CIPLA LIMITED</v>
      </c>
      <c r="S955" t="str">
        <f>IFERROR(VLOOKUP(H955,'Supplier name '!A:B, 2, FALSE), "")</f>
        <v>DUPONT NUTRITION</v>
      </c>
    </row>
    <row r="956" spans="1:19">
      <c r="A956" s="77" t="s">
        <v>247</v>
      </c>
      <c r="B956" s="87">
        <v>15120</v>
      </c>
      <c r="C956" s="87" t="s">
        <v>7</v>
      </c>
      <c r="D956" s="103" t="s">
        <v>3661</v>
      </c>
      <c r="E956" s="157">
        <v>5.64</v>
      </c>
      <c r="F956" s="87" t="s">
        <v>9</v>
      </c>
      <c r="G956" s="77" t="s">
        <v>113</v>
      </c>
      <c r="H956" s="78" t="s">
        <v>110</v>
      </c>
      <c r="I956" s="89" t="str">
        <f t="shared" si="102"/>
        <v>May</v>
      </c>
      <c r="J956" s="74">
        <f>IF(F956="USD", E956, E956 * IFERROR(VLOOKUP(F956, EXCHANGE_RATE!A:B, 2, FALSE), "Currency not found"))</f>
        <v>5.64</v>
      </c>
      <c r="K956" s="74">
        <f t="shared" si="97"/>
        <v>5.64</v>
      </c>
      <c r="L956" s="14">
        <f>IF(C956="MTS", B956, B956 * IFERROR(VLOOKUP(C956, 'QTY_CONVERSIONS '!A:B, 2, FALSE), "Units not found"))</f>
        <v>15.120000000000001</v>
      </c>
      <c r="M956" s="75">
        <f t="shared" si="96"/>
        <v>85276.799999999988</v>
      </c>
      <c r="N956" t="str">
        <f>IFERROR(VLOOKUP(D956, Product_Category!A:B, 2, FALSE), "Uncategorized")</f>
        <v>Uncategorized</v>
      </c>
      <c r="O956" s="76">
        <f t="shared" si="98"/>
        <v>5.64</v>
      </c>
      <c r="P956" s="76">
        <f t="shared" si="99"/>
        <v>85.276799999999994</v>
      </c>
      <c r="Q956">
        <f t="shared" si="100"/>
        <v>2023</v>
      </c>
      <c r="R956" t="str">
        <f>IFERROR(VLOOKUP(G956,'Importer Name'!A:B, 2, FALSE), "")</f>
        <v>CIPLA LIMITED</v>
      </c>
      <c r="S956" t="str">
        <f>IFERROR(VLOOKUP(H956,'Supplier name '!A:B, 2, FALSE), "")</f>
        <v>DUPONT NUTRITION</v>
      </c>
    </row>
    <row r="957" spans="1:19">
      <c r="A957" s="77" t="s">
        <v>247</v>
      </c>
      <c r="B957" s="87">
        <v>15120</v>
      </c>
      <c r="C957" s="87" t="s">
        <v>7</v>
      </c>
      <c r="D957" s="103" t="s">
        <v>3661</v>
      </c>
      <c r="E957" s="157">
        <v>5.64</v>
      </c>
      <c r="F957" s="87" t="s">
        <v>9</v>
      </c>
      <c r="G957" s="77" t="s">
        <v>113</v>
      </c>
      <c r="H957" s="78" t="s">
        <v>110</v>
      </c>
      <c r="I957" s="89" t="str">
        <f t="shared" si="102"/>
        <v>May</v>
      </c>
      <c r="J957" s="74">
        <f>IF(F957="USD", E957, E957 * IFERROR(VLOOKUP(F957, EXCHANGE_RATE!A:B, 2, FALSE), "Currency not found"))</f>
        <v>5.64</v>
      </c>
      <c r="K957" s="74">
        <f t="shared" si="97"/>
        <v>5.64</v>
      </c>
      <c r="L957" s="14">
        <f>IF(C957="MTS", B957, B957 * IFERROR(VLOOKUP(C957, 'QTY_CONVERSIONS '!A:B, 2, FALSE), "Units not found"))</f>
        <v>15.120000000000001</v>
      </c>
      <c r="M957" s="75">
        <f t="shared" si="96"/>
        <v>85276.799999999988</v>
      </c>
      <c r="N957" t="str">
        <f>IFERROR(VLOOKUP(D957, Product_Category!A:B, 2, FALSE), "Uncategorized")</f>
        <v>Uncategorized</v>
      </c>
      <c r="O957" s="76">
        <f t="shared" si="98"/>
        <v>5.64</v>
      </c>
      <c r="P957" s="76">
        <f t="shared" si="99"/>
        <v>85.276799999999994</v>
      </c>
      <c r="Q957">
        <f t="shared" si="100"/>
        <v>2023</v>
      </c>
      <c r="R957" t="str">
        <f>IFERROR(VLOOKUP(G957,'Importer Name'!A:B, 2, FALSE), "")</f>
        <v>CIPLA LIMITED</v>
      </c>
      <c r="S957" t="str">
        <f>IFERROR(VLOOKUP(H957,'Supplier name '!A:B, 2, FALSE), "")</f>
        <v>DUPONT NUTRITION</v>
      </c>
    </row>
    <row r="958" spans="1:19">
      <c r="A958" s="77" t="s">
        <v>247</v>
      </c>
      <c r="B958" s="87">
        <v>1440</v>
      </c>
      <c r="C958" s="87" t="s">
        <v>7</v>
      </c>
      <c r="D958" s="103" t="s">
        <v>3661</v>
      </c>
      <c r="E958" s="157">
        <v>5.19</v>
      </c>
      <c r="F958" s="87" t="s">
        <v>9</v>
      </c>
      <c r="G958" s="77" t="s">
        <v>113</v>
      </c>
      <c r="H958" s="78" t="s">
        <v>110</v>
      </c>
      <c r="I958" s="89" t="str">
        <f t="shared" si="102"/>
        <v>May</v>
      </c>
      <c r="J958" s="74">
        <f>IF(F958="USD", E958, E958 * IFERROR(VLOOKUP(F958, EXCHANGE_RATE!A:B, 2, FALSE), "Currency not found"))</f>
        <v>5.19</v>
      </c>
      <c r="K958" s="74">
        <f t="shared" si="97"/>
        <v>5.19</v>
      </c>
      <c r="L958" s="14">
        <f>IF(C958="MTS", B958, B958 * IFERROR(VLOOKUP(C958, 'QTY_CONVERSIONS '!A:B, 2, FALSE), "Units not found"))</f>
        <v>1.44</v>
      </c>
      <c r="M958" s="75">
        <f t="shared" si="96"/>
        <v>7473.6</v>
      </c>
      <c r="N958" t="str">
        <f>IFERROR(VLOOKUP(D958, Product_Category!A:B, 2, FALSE), "Uncategorized")</f>
        <v>Uncategorized</v>
      </c>
      <c r="O958" s="76">
        <f t="shared" si="98"/>
        <v>5.19</v>
      </c>
      <c r="P958" s="76">
        <f t="shared" si="99"/>
        <v>7.4736000000000002</v>
      </c>
      <c r="Q958">
        <f t="shared" si="100"/>
        <v>2023</v>
      </c>
      <c r="R958" t="str">
        <f>IFERROR(VLOOKUP(G958,'Importer Name'!A:B, 2, FALSE), "")</f>
        <v>CIPLA LIMITED</v>
      </c>
      <c r="S958" t="str">
        <f>IFERROR(VLOOKUP(H958,'Supplier name '!A:B, 2, FALSE), "")</f>
        <v>DUPONT NUTRITION</v>
      </c>
    </row>
    <row r="959" spans="1:19">
      <c r="A959" s="77" t="s">
        <v>247</v>
      </c>
      <c r="B959" s="87">
        <v>2520</v>
      </c>
      <c r="C959" s="87" t="s">
        <v>7</v>
      </c>
      <c r="D959" s="103" t="s">
        <v>3661</v>
      </c>
      <c r="E959" s="157">
        <v>4.6900000000000004</v>
      </c>
      <c r="F959" s="87" t="s">
        <v>9</v>
      </c>
      <c r="G959" s="77" t="s">
        <v>113</v>
      </c>
      <c r="H959" s="78" t="s">
        <v>110</v>
      </c>
      <c r="I959" s="89" t="str">
        <f t="shared" si="102"/>
        <v>May</v>
      </c>
      <c r="J959" s="74">
        <f>IF(F959="USD", E959, E959 * IFERROR(VLOOKUP(F959, EXCHANGE_RATE!A:B, 2, FALSE), "Currency not found"))</f>
        <v>4.6900000000000004</v>
      </c>
      <c r="K959" s="74">
        <f t="shared" si="97"/>
        <v>4.6900000000000004</v>
      </c>
      <c r="L959" s="14">
        <f>IF(C959="MTS", B959, B959 * IFERROR(VLOOKUP(C959, 'QTY_CONVERSIONS '!A:B, 2, FALSE), "Units not found"))</f>
        <v>2.52</v>
      </c>
      <c r="M959" s="75">
        <f t="shared" si="96"/>
        <v>11818.800000000001</v>
      </c>
      <c r="N959" t="str">
        <f>IFERROR(VLOOKUP(D959, Product_Category!A:B, 2, FALSE), "Uncategorized")</f>
        <v>Uncategorized</v>
      </c>
      <c r="O959" s="76">
        <f t="shared" si="98"/>
        <v>4.6900000000000004</v>
      </c>
      <c r="P959" s="76">
        <f t="shared" si="99"/>
        <v>11.818800000000001</v>
      </c>
      <c r="Q959">
        <f t="shared" si="100"/>
        <v>2023</v>
      </c>
      <c r="R959" t="str">
        <f>IFERROR(VLOOKUP(G959,'Importer Name'!A:B, 2, FALSE), "")</f>
        <v>CIPLA LIMITED</v>
      </c>
      <c r="S959" t="str">
        <f>IFERROR(VLOOKUP(H959,'Supplier name '!A:B, 2, FALSE), "")</f>
        <v>DUPONT NUTRITION</v>
      </c>
    </row>
    <row r="960" spans="1:19">
      <c r="A960" s="77" t="s">
        <v>247</v>
      </c>
      <c r="B960" s="87">
        <v>10000</v>
      </c>
      <c r="C960" s="87" t="s">
        <v>7</v>
      </c>
      <c r="D960" s="103" t="s">
        <v>3661</v>
      </c>
      <c r="E960" s="157">
        <v>5.64</v>
      </c>
      <c r="F960" s="87" t="s">
        <v>9</v>
      </c>
      <c r="G960" s="77" t="s">
        <v>113</v>
      </c>
      <c r="H960" s="78" t="s">
        <v>110</v>
      </c>
      <c r="I960" s="89" t="str">
        <f t="shared" si="102"/>
        <v>May</v>
      </c>
      <c r="J960" s="74">
        <f>IF(F960="USD", E960, E960 * IFERROR(VLOOKUP(F960, EXCHANGE_RATE!A:B, 2, FALSE), "Currency not found"))</f>
        <v>5.64</v>
      </c>
      <c r="K960" s="74">
        <f t="shared" si="97"/>
        <v>5.64</v>
      </c>
      <c r="L960" s="14">
        <f>IF(C960="MTS", B960, B960 * IFERROR(VLOOKUP(C960, 'QTY_CONVERSIONS '!A:B, 2, FALSE), "Units not found"))</f>
        <v>10</v>
      </c>
      <c r="M960" s="75">
        <f t="shared" si="96"/>
        <v>56400</v>
      </c>
      <c r="N960" t="str">
        <f>IFERROR(VLOOKUP(D960, Product_Category!A:B, 2, FALSE), "Uncategorized")</f>
        <v>Uncategorized</v>
      </c>
      <c r="O960" s="76">
        <f t="shared" si="98"/>
        <v>5.64</v>
      </c>
      <c r="P960" s="76">
        <f t="shared" si="99"/>
        <v>56.4</v>
      </c>
      <c r="Q960">
        <f t="shared" si="100"/>
        <v>2023</v>
      </c>
      <c r="R960" t="str">
        <f>IFERROR(VLOOKUP(G960,'Importer Name'!A:B, 2, FALSE), "")</f>
        <v>CIPLA LIMITED</v>
      </c>
      <c r="S960" t="str">
        <f>IFERROR(VLOOKUP(H960,'Supplier name '!A:B, 2, FALSE), "")</f>
        <v>DUPONT NUTRITION</v>
      </c>
    </row>
    <row r="961" spans="1:19">
      <c r="A961" s="77" t="s">
        <v>247</v>
      </c>
      <c r="B961" s="87">
        <v>5000</v>
      </c>
      <c r="C961" s="87" t="s">
        <v>7</v>
      </c>
      <c r="D961" s="103" t="s">
        <v>3661</v>
      </c>
      <c r="E961" s="157">
        <v>5.64</v>
      </c>
      <c r="F961" s="87" t="s">
        <v>9</v>
      </c>
      <c r="G961" s="77" t="s">
        <v>113</v>
      </c>
      <c r="H961" s="78" t="s">
        <v>110</v>
      </c>
      <c r="I961" s="89" t="str">
        <f t="shared" si="102"/>
        <v>May</v>
      </c>
      <c r="J961" s="74">
        <f>IF(F961="USD", E961, E961 * IFERROR(VLOOKUP(F961, EXCHANGE_RATE!A:B, 2, FALSE), "Currency not found"))</f>
        <v>5.64</v>
      </c>
      <c r="K961" s="74">
        <f t="shared" si="97"/>
        <v>5.64</v>
      </c>
      <c r="L961" s="14">
        <f>IF(C961="MTS", B961, B961 * IFERROR(VLOOKUP(C961, 'QTY_CONVERSIONS '!A:B, 2, FALSE), "Units not found"))</f>
        <v>5</v>
      </c>
      <c r="M961" s="75">
        <f t="shared" si="96"/>
        <v>28200</v>
      </c>
      <c r="N961" t="str">
        <f>IFERROR(VLOOKUP(D961, Product_Category!A:B, 2, FALSE), "Uncategorized")</f>
        <v>Uncategorized</v>
      </c>
      <c r="O961" s="76">
        <f t="shared" si="98"/>
        <v>5.64</v>
      </c>
      <c r="P961" s="76">
        <f t="shared" si="99"/>
        <v>28.2</v>
      </c>
      <c r="Q961">
        <f t="shared" si="100"/>
        <v>2023</v>
      </c>
      <c r="R961" t="str">
        <f>IFERROR(VLOOKUP(G961,'Importer Name'!A:B, 2, FALSE), "")</f>
        <v>CIPLA LIMITED</v>
      </c>
      <c r="S961" t="str">
        <f>IFERROR(VLOOKUP(H961,'Supplier name '!A:B, 2, FALSE), "")</f>
        <v>DUPONT NUTRITION</v>
      </c>
    </row>
    <row r="962" spans="1:19">
      <c r="A962" s="77" t="s">
        <v>247</v>
      </c>
      <c r="B962" s="87">
        <v>5000</v>
      </c>
      <c r="C962" s="87" t="s">
        <v>7</v>
      </c>
      <c r="D962" s="103" t="s">
        <v>3661</v>
      </c>
      <c r="E962" s="157">
        <v>5.64</v>
      </c>
      <c r="F962" s="87" t="s">
        <v>9</v>
      </c>
      <c r="G962" s="77" t="s">
        <v>113</v>
      </c>
      <c r="H962" s="78" t="s">
        <v>110</v>
      </c>
      <c r="I962" s="89" t="str">
        <f t="shared" si="102"/>
        <v>May</v>
      </c>
      <c r="J962" s="74">
        <f>IF(F962="USD", E962, E962 * IFERROR(VLOOKUP(F962, EXCHANGE_RATE!A:B, 2, FALSE), "Currency not found"))</f>
        <v>5.64</v>
      </c>
      <c r="K962" s="74">
        <f t="shared" si="97"/>
        <v>5.64</v>
      </c>
      <c r="L962" s="14">
        <f>IF(C962="MTS", B962, B962 * IFERROR(VLOOKUP(C962, 'QTY_CONVERSIONS '!A:B, 2, FALSE), "Units not found"))</f>
        <v>5</v>
      </c>
      <c r="M962" s="75">
        <f t="shared" ref="M962:M1025" si="103">B962*K962</f>
        <v>28200</v>
      </c>
      <c r="N962" t="str">
        <f>IFERROR(VLOOKUP(D962, Product_Category!A:B, 2, FALSE), "Uncategorized")</f>
        <v>Uncategorized</v>
      </c>
      <c r="O962" s="76">
        <f t="shared" si="98"/>
        <v>5.64</v>
      </c>
      <c r="P962" s="76">
        <f t="shared" si="99"/>
        <v>28.2</v>
      </c>
      <c r="Q962">
        <f t="shared" si="100"/>
        <v>2023</v>
      </c>
      <c r="R962" t="str">
        <f>IFERROR(VLOOKUP(G962,'Importer Name'!A:B, 2, FALSE), "")</f>
        <v>CIPLA LIMITED</v>
      </c>
      <c r="S962" t="str">
        <f>IFERROR(VLOOKUP(H962,'Supplier name '!A:B, 2, FALSE), "")</f>
        <v>DUPONT NUTRITION</v>
      </c>
    </row>
    <row r="963" spans="1:19">
      <c r="A963" s="77" t="s">
        <v>247</v>
      </c>
      <c r="B963" s="87">
        <v>2160</v>
      </c>
      <c r="C963" s="87" t="s">
        <v>7</v>
      </c>
      <c r="D963" s="103" t="s">
        <v>3661</v>
      </c>
      <c r="E963" s="157">
        <v>5.64</v>
      </c>
      <c r="F963" s="87" t="s">
        <v>9</v>
      </c>
      <c r="G963" s="77" t="s">
        <v>113</v>
      </c>
      <c r="H963" s="78" t="s">
        <v>110</v>
      </c>
      <c r="I963" s="89" t="str">
        <f t="shared" si="102"/>
        <v>May</v>
      </c>
      <c r="J963" s="74">
        <f>IF(F963="USD", E963, E963 * IFERROR(VLOOKUP(F963, EXCHANGE_RATE!A:B, 2, FALSE), "Currency not found"))</f>
        <v>5.64</v>
      </c>
      <c r="K963" s="74">
        <f t="shared" ref="K963:K1026" si="104">ROUNDUP(J963,2)</f>
        <v>5.64</v>
      </c>
      <c r="L963" s="14">
        <f>IF(C963="MTS", B963, B963 * IFERROR(VLOOKUP(C963, 'QTY_CONVERSIONS '!A:B, 2, FALSE), "Units not found"))</f>
        <v>2.16</v>
      </c>
      <c r="M963" s="75">
        <f t="shared" si="103"/>
        <v>12182.4</v>
      </c>
      <c r="N963" t="str">
        <f>IFERROR(VLOOKUP(D963, Product_Category!A:B, 2, FALSE), "Uncategorized")</f>
        <v>Uncategorized</v>
      </c>
      <c r="O963" s="76">
        <f t="shared" ref="O963:O1026" si="105">K963</f>
        <v>5.64</v>
      </c>
      <c r="P963" s="76">
        <f t="shared" ref="P963:P1026" si="106">L963*O963</f>
        <v>12.182399999999999</v>
      </c>
      <c r="Q963">
        <f t="shared" si="100"/>
        <v>2023</v>
      </c>
      <c r="R963" t="str">
        <f>IFERROR(VLOOKUP(G963,'Importer Name'!A:B, 2, FALSE), "")</f>
        <v>CIPLA LIMITED</v>
      </c>
      <c r="S963" t="str">
        <f>IFERROR(VLOOKUP(H963,'Supplier name '!A:B, 2, FALSE), "")</f>
        <v>DUPONT NUTRITION</v>
      </c>
    </row>
    <row r="964" spans="1:19">
      <c r="A964" s="77" t="s">
        <v>247</v>
      </c>
      <c r="B964" s="87">
        <v>1050</v>
      </c>
      <c r="C964" s="87" t="s">
        <v>7</v>
      </c>
      <c r="D964" s="103" t="s">
        <v>3663</v>
      </c>
      <c r="E964" s="157">
        <v>5.14</v>
      </c>
      <c r="F964" s="87" t="s">
        <v>9</v>
      </c>
      <c r="G964" s="77" t="s">
        <v>252</v>
      </c>
      <c r="H964" s="78" t="s">
        <v>110</v>
      </c>
      <c r="I964" s="89" t="str">
        <f t="shared" si="102"/>
        <v>May</v>
      </c>
      <c r="J964" s="74">
        <f>IF(F964="USD", E964, E964 * IFERROR(VLOOKUP(F964, EXCHANGE_RATE!A:B, 2, FALSE), "Currency not found"))</f>
        <v>5.14</v>
      </c>
      <c r="K964" s="74">
        <f t="shared" si="104"/>
        <v>5.14</v>
      </c>
      <c r="L964" s="14">
        <f>IF(C964="MTS", B964, B964 * IFERROR(VLOOKUP(C964, 'QTY_CONVERSIONS '!A:B, 2, FALSE), "Units not found"))</f>
        <v>1.05</v>
      </c>
      <c r="M964" s="75">
        <f t="shared" si="103"/>
        <v>5397</v>
      </c>
      <c r="N964" t="str">
        <f>IFERROR(VLOOKUP(D964, Product_Category!A:B, 2, FALSE), "Uncategorized")</f>
        <v>Uncategorized</v>
      </c>
      <c r="O964" s="76">
        <f t="shared" si="105"/>
        <v>5.14</v>
      </c>
      <c r="P964" s="76">
        <f t="shared" si="106"/>
        <v>5.3970000000000002</v>
      </c>
      <c r="Q964">
        <f t="shared" ref="Q964:Q1027" si="107">Q963</f>
        <v>2023</v>
      </c>
      <c r="R964" t="str">
        <f>IFERROR(VLOOKUP(G964,'Importer Name'!A:B, 2, FALSE), "")</f>
        <v>EMCURE PHARMA</v>
      </c>
      <c r="S964" t="str">
        <f>IFERROR(VLOOKUP(H964,'Supplier name '!A:B, 2, FALSE), "")</f>
        <v>DUPONT NUTRITION</v>
      </c>
    </row>
    <row r="965" spans="1:19">
      <c r="A965" s="77" t="s">
        <v>247</v>
      </c>
      <c r="B965" s="87">
        <v>1000</v>
      </c>
      <c r="C965" s="87" t="s">
        <v>7</v>
      </c>
      <c r="D965" s="103" t="s">
        <v>3663</v>
      </c>
      <c r="E965" s="157">
        <v>5.14</v>
      </c>
      <c r="F965" s="87" t="s">
        <v>9</v>
      </c>
      <c r="G965" s="77" t="s">
        <v>252</v>
      </c>
      <c r="H965" s="78" t="s">
        <v>110</v>
      </c>
      <c r="I965" s="89" t="str">
        <f t="shared" si="102"/>
        <v>May</v>
      </c>
      <c r="J965" s="74">
        <f>IF(F965="USD", E965, E965 * IFERROR(VLOOKUP(F965, EXCHANGE_RATE!A:B, 2, FALSE), "Currency not found"))</f>
        <v>5.14</v>
      </c>
      <c r="K965" s="74">
        <f t="shared" si="104"/>
        <v>5.14</v>
      </c>
      <c r="L965" s="14">
        <f>IF(C965="MTS", B965, B965 * IFERROR(VLOOKUP(C965, 'QTY_CONVERSIONS '!A:B, 2, FALSE), "Units not found"))</f>
        <v>1</v>
      </c>
      <c r="M965" s="75">
        <f t="shared" si="103"/>
        <v>5140</v>
      </c>
      <c r="N965" t="str">
        <f>IFERROR(VLOOKUP(D965, Product_Category!A:B, 2, FALSE), "Uncategorized")</f>
        <v>Uncategorized</v>
      </c>
      <c r="O965" s="76">
        <f t="shared" si="105"/>
        <v>5.14</v>
      </c>
      <c r="P965" s="76">
        <f t="shared" si="106"/>
        <v>5.14</v>
      </c>
      <c r="Q965">
        <f t="shared" si="107"/>
        <v>2023</v>
      </c>
      <c r="R965" t="str">
        <f>IFERROR(VLOOKUP(G965,'Importer Name'!A:B, 2, FALSE), "")</f>
        <v>EMCURE PHARMA</v>
      </c>
      <c r="S965" t="str">
        <f>IFERROR(VLOOKUP(H965,'Supplier name '!A:B, 2, FALSE), "")</f>
        <v>DUPONT NUTRITION</v>
      </c>
    </row>
    <row r="966" spans="1:19">
      <c r="A966" s="77" t="s">
        <v>247</v>
      </c>
      <c r="B966" s="87">
        <v>1000</v>
      </c>
      <c r="C966" s="87" t="s">
        <v>7</v>
      </c>
      <c r="D966" s="103" t="s">
        <v>3661</v>
      </c>
      <c r="E966" s="157">
        <v>5.19</v>
      </c>
      <c r="F966" s="87" t="s">
        <v>9</v>
      </c>
      <c r="G966" s="77" t="s">
        <v>252</v>
      </c>
      <c r="H966" s="78" t="s">
        <v>110</v>
      </c>
      <c r="I966" s="89" t="str">
        <f t="shared" si="102"/>
        <v>May</v>
      </c>
      <c r="J966" s="74">
        <f>IF(F966="USD", E966, E966 * IFERROR(VLOOKUP(F966, EXCHANGE_RATE!A:B, 2, FALSE), "Currency not found"))</f>
        <v>5.19</v>
      </c>
      <c r="K966" s="74">
        <f t="shared" si="104"/>
        <v>5.19</v>
      </c>
      <c r="L966" s="14">
        <f>IF(C966="MTS", B966, B966 * IFERROR(VLOOKUP(C966, 'QTY_CONVERSIONS '!A:B, 2, FALSE), "Units not found"))</f>
        <v>1</v>
      </c>
      <c r="M966" s="75">
        <f t="shared" si="103"/>
        <v>5190</v>
      </c>
      <c r="N966" t="str">
        <f>IFERROR(VLOOKUP(D966, Product_Category!A:B, 2, FALSE), "Uncategorized")</f>
        <v>Uncategorized</v>
      </c>
      <c r="O966" s="76">
        <f t="shared" si="105"/>
        <v>5.19</v>
      </c>
      <c r="P966" s="76">
        <f t="shared" si="106"/>
        <v>5.19</v>
      </c>
      <c r="Q966">
        <f t="shared" si="107"/>
        <v>2023</v>
      </c>
      <c r="R966" t="str">
        <f>IFERROR(VLOOKUP(G966,'Importer Name'!A:B, 2, FALSE), "")</f>
        <v>EMCURE PHARMA</v>
      </c>
      <c r="S966" t="str">
        <f>IFERROR(VLOOKUP(H966,'Supplier name '!A:B, 2, FALSE), "")</f>
        <v>DUPONT NUTRITION</v>
      </c>
    </row>
    <row r="967" spans="1:19">
      <c r="A967" s="77" t="s">
        <v>247</v>
      </c>
      <c r="B967" s="87">
        <v>3040</v>
      </c>
      <c r="C967" s="87" t="s">
        <v>7</v>
      </c>
      <c r="D967" s="103" t="s">
        <v>3661</v>
      </c>
      <c r="E967" s="157">
        <v>5.19</v>
      </c>
      <c r="F967" s="87" t="s">
        <v>9</v>
      </c>
      <c r="G967" s="77" t="s">
        <v>252</v>
      </c>
      <c r="H967" s="78" t="s">
        <v>110</v>
      </c>
      <c r="I967" s="89" t="str">
        <f t="shared" si="102"/>
        <v>May</v>
      </c>
      <c r="J967" s="74">
        <f>IF(F967="USD", E967, E967 * IFERROR(VLOOKUP(F967, EXCHANGE_RATE!A:B, 2, FALSE), "Currency not found"))</f>
        <v>5.19</v>
      </c>
      <c r="K967" s="74">
        <f t="shared" si="104"/>
        <v>5.19</v>
      </c>
      <c r="L967" s="14">
        <f>IF(C967="MTS", B967, B967 * IFERROR(VLOOKUP(C967, 'QTY_CONVERSIONS '!A:B, 2, FALSE), "Units not found"))</f>
        <v>3.04</v>
      </c>
      <c r="M967" s="75">
        <f t="shared" si="103"/>
        <v>15777.6</v>
      </c>
      <c r="N967" t="str">
        <f>IFERROR(VLOOKUP(D967, Product_Category!A:B, 2, FALSE), "Uncategorized")</f>
        <v>Uncategorized</v>
      </c>
      <c r="O967" s="76">
        <f t="shared" si="105"/>
        <v>5.19</v>
      </c>
      <c r="P967" s="76">
        <f t="shared" si="106"/>
        <v>15.777600000000001</v>
      </c>
      <c r="Q967">
        <f t="shared" si="107"/>
        <v>2023</v>
      </c>
      <c r="R967" t="str">
        <f>IFERROR(VLOOKUP(G967,'Importer Name'!A:B, 2, FALSE), "")</f>
        <v>EMCURE PHARMA</v>
      </c>
      <c r="S967" t="str">
        <f>IFERROR(VLOOKUP(H967,'Supplier name '!A:B, 2, FALSE), "")</f>
        <v>DUPONT NUTRITION</v>
      </c>
    </row>
    <row r="968" spans="1:19">
      <c r="A968" s="77" t="s">
        <v>247</v>
      </c>
      <c r="B968" s="87">
        <v>1100</v>
      </c>
      <c r="C968" s="87" t="s">
        <v>7</v>
      </c>
      <c r="D968" s="103" t="s">
        <v>3661</v>
      </c>
      <c r="E968" s="157">
        <v>5.3</v>
      </c>
      <c r="F968" s="87" t="s">
        <v>9</v>
      </c>
      <c r="G968" s="77" t="s">
        <v>252</v>
      </c>
      <c r="H968" s="78" t="s">
        <v>110</v>
      </c>
      <c r="I968" s="89" t="str">
        <f t="shared" si="102"/>
        <v>May</v>
      </c>
      <c r="J968" s="74">
        <f>IF(F968="USD", E968, E968 * IFERROR(VLOOKUP(F968, EXCHANGE_RATE!A:B, 2, FALSE), "Currency not found"))</f>
        <v>5.3</v>
      </c>
      <c r="K968" s="74">
        <f t="shared" si="104"/>
        <v>5.3</v>
      </c>
      <c r="L968" s="14">
        <f>IF(C968="MTS", B968, B968 * IFERROR(VLOOKUP(C968, 'QTY_CONVERSIONS '!A:B, 2, FALSE), "Units not found"))</f>
        <v>1.1000000000000001</v>
      </c>
      <c r="M968" s="75">
        <f t="shared" si="103"/>
        <v>5830</v>
      </c>
      <c r="N968" t="str">
        <f>IFERROR(VLOOKUP(D968, Product_Category!A:B, 2, FALSE), "Uncategorized")</f>
        <v>Uncategorized</v>
      </c>
      <c r="O968" s="76">
        <f t="shared" si="105"/>
        <v>5.3</v>
      </c>
      <c r="P968" s="76">
        <f t="shared" si="106"/>
        <v>5.83</v>
      </c>
      <c r="Q968">
        <f t="shared" si="107"/>
        <v>2023</v>
      </c>
      <c r="R968" t="str">
        <f>IFERROR(VLOOKUP(G968,'Importer Name'!A:B, 2, FALSE), "")</f>
        <v>EMCURE PHARMA</v>
      </c>
      <c r="S968" t="str">
        <f>IFERROR(VLOOKUP(H968,'Supplier name '!A:B, 2, FALSE), "")</f>
        <v>DUPONT NUTRITION</v>
      </c>
    </row>
    <row r="969" spans="1:19">
      <c r="A969" s="77" t="s">
        <v>247</v>
      </c>
      <c r="B969" s="87">
        <v>4000</v>
      </c>
      <c r="C969" s="87" t="s">
        <v>7</v>
      </c>
      <c r="D969" s="103" t="s">
        <v>3663</v>
      </c>
      <c r="E969" s="157">
        <v>5.14</v>
      </c>
      <c r="F969" s="87" t="s">
        <v>9</v>
      </c>
      <c r="G969" s="77" t="s">
        <v>116</v>
      </c>
      <c r="H969" s="78" t="s">
        <v>110</v>
      </c>
      <c r="I969" s="89" t="str">
        <f t="shared" si="102"/>
        <v>May</v>
      </c>
      <c r="J969" s="74">
        <f>IF(F969="USD", E969, E969 * IFERROR(VLOOKUP(F969, EXCHANGE_RATE!A:B, 2, FALSE), "Currency not found"))</f>
        <v>5.14</v>
      </c>
      <c r="K969" s="74">
        <f t="shared" si="104"/>
        <v>5.14</v>
      </c>
      <c r="L969" s="14">
        <f>IF(C969="MTS", B969, B969 * IFERROR(VLOOKUP(C969, 'QTY_CONVERSIONS '!A:B, 2, FALSE), "Units not found"))</f>
        <v>4</v>
      </c>
      <c r="M969" s="75">
        <f t="shared" si="103"/>
        <v>20560</v>
      </c>
      <c r="N969" t="str">
        <f>IFERROR(VLOOKUP(D969, Product_Category!A:B, 2, FALSE), "Uncategorized")</f>
        <v>Uncategorized</v>
      </c>
      <c r="O969" s="76">
        <f t="shared" si="105"/>
        <v>5.14</v>
      </c>
      <c r="P969" s="76">
        <f t="shared" si="106"/>
        <v>20.56</v>
      </c>
      <c r="Q969">
        <f t="shared" si="107"/>
        <v>2023</v>
      </c>
      <c r="R969" t="str">
        <f>IFERROR(VLOOKUP(G969,'Importer Name'!A:B, 2, FALSE), "")</f>
        <v>HETERO LABS</v>
      </c>
      <c r="S969" t="str">
        <f>IFERROR(VLOOKUP(H969,'Supplier name '!A:B, 2, FALSE), "")</f>
        <v>DUPONT NUTRITION</v>
      </c>
    </row>
    <row r="970" spans="1:19">
      <c r="A970" s="77" t="s">
        <v>247</v>
      </c>
      <c r="B970" s="87">
        <v>5000</v>
      </c>
      <c r="C970" s="87" t="s">
        <v>7</v>
      </c>
      <c r="D970" s="103" t="s">
        <v>3663</v>
      </c>
      <c r="E970" s="157">
        <v>5.03</v>
      </c>
      <c r="F970" s="87" t="s">
        <v>9</v>
      </c>
      <c r="G970" s="77" t="s">
        <v>116</v>
      </c>
      <c r="H970" s="78" t="s">
        <v>110</v>
      </c>
      <c r="I970" s="89" t="str">
        <f t="shared" si="102"/>
        <v>May</v>
      </c>
      <c r="J970" s="74">
        <f>IF(F970="USD", E970, E970 * IFERROR(VLOOKUP(F970, EXCHANGE_RATE!A:B, 2, FALSE), "Currency not found"))</f>
        <v>5.03</v>
      </c>
      <c r="K970" s="74">
        <f t="shared" si="104"/>
        <v>5.03</v>
      </c>
      <c r="L970" s="14">
        <f>IF(C970="MTS", B970, B970 * IFERROR(VLOOKUP(C970, 'QTY_CONVERSIONS '!A:B, 2, FALSE), "Units not found"))</f>
        <v>5</v>
      </c>
      <c r="M970" s="75">
        <f t="shared" si="103"/>
        <v>25150</v>
      </c>
      <c r="N970" t="str">
        <f>IFERROR(VLOOKUP(D970, Product_Category!A:B, 2, FALSE), "Uncategorized")</f>
        <v>Uncategorized</v>
      </c>
      <c r="O970" s="76">
        <f t="shared" si="105"/>
        <v>5.03</v>
      </c>
      <c r="P970" s="76">
        <f t="shared" si="106"/>
        <v>25.150000000000002</v>
      </c>
      <c r="Q970">
        <f t="shared" si="107"/>
        <v>2023</v>
      </c>
      <c r="R970" t="str">
        <f>IFERROR(VLOOKUP(G970,'Importer Name'!A:B, 2, FALSE), "")</f>
        <v>HETERO LABS</v>
      </c>
      <c r="S970" t="str">
        <f>IFERROR(VLOOKUP(H970,'Supplier name '!A:B, 2, FALSE), "")</f>
        <v>DUPONT NUTRITION</v>
      </c>
    </row>
    <row r="971" spans="1:19">
      <c r="A971" s="77" t="s">
        <v>247</v>
      </c>
      <c r="B971" s="87">
        <v>3400</v>
      </c>
      <c r="C971" s="87" t="s">
        <v>7</v>
      </c>
      <c r="D971" s="103" t="s">
        <v>3661</v>
      </c>
      <c r="E971" s="157">
        <v>5.3</v>
      </c>
      <c r="F971" s="87" t="s">
        <v>9</v>
      </c>
      <c r="G971" s="77" t="s">
        <v>393</v>
      </c>
      <c r="H971" s="78" t="s">
        <v>110</v>
      </c>
      <c r="I971" s="89" t="str">
        <f t="shared" si="102"/>
        <v>May</v>
      </c>
      <c r="J971" s="74">
        <f>IF(F971="USD", E971, E971 * IFERROR(VLOOKUP(F971, EXCHANGE_RATE!A:B, 2, FALSE), "Currency not found"))</f>
        <v>5.3</v>
      </c>
      <c r="K971" s="74">
        <f t="shared" si="104"/>
        <v>5.3</v>
      </c>
      <c r="L971" s="14">
        <f>IF(C971="MTS", B971, B971 * IFERROR(VLOOKUP(C971, 'QTY_CONVERSIONS '!A:B, 2, FALSE), "Units not found"))</f>
        <v>3.4</v>
      </c>
      <c r="M971" s="75">
        <f t="shared" si="103"/>
        <v>18020</v>
      </c>
      <c r="N971" t="str">
        <f>IFERROR(VLOOKUP(D971, Product_Category!A:B, 2, FALSE), "Uncategorized")</f>
        <v>Uncategorized</v>
      </c>
      <c r="O971" s="76">
        <f t="shared" si="105"/>
        <v>5.3</v>
      </c>
      <c r="P971" s="76">
        <f t="shared" si="106"/>
        <v>18.02</v>
      </c>
      <c r="Q971">
        <f t="shared" si="107"/>
        <v>2023</v>
      </c>
      <c r="R971" t="str">
        <f>IFERROR(VLOOKUP(G971,'Importer Name'!A:B, 2, FALSE), "")</f>
        <v>KUSUM HEALTH</v>
      </c>
      <c r="S971" t="str">
        <f>IFERROR(VLOOKUP(H971,'Supplier name '!A:B, 2, FALSE), "")</f>
        <v>DUPONT NUTRITION</v>
      </c>
    </row>
    <row r="972" spans="1:19">
      <c r="A972" s="77" t="s">
        <v>247</v>
      </c>
      <c r="B972" s="87">
        <v>1000</v>
      </c>
      <c r="C972" s="87" t="s">
        <v>7</v>
      </c>
      <c r="D972" s="103" t="s">
        <v>3664</v>
      </c>
      <c r="E972" s="157">
        <v>16.79</v>
      </c>
      <c r="F972" s="87" t="s">
        <v>9</v>
      </c>
      <c r="G972" s="77" t="s">
        <v>118</v>
      </c>
      <c r="H972" s="78" t="s">
        <v>110</v>
      </c>
      <c r="I972" s="89" t="str">
        <f t="shared" si="102"/>
        <v>May</v>
      </c>
      <c r="J972" s="74">
        <f>IF(F972="USD", E972, E972 * IFERROR(VLOOKUP(F972, EXCHANGE_RATE!A:B, 2, FALSE), "Currency not found"))</f>
        <v>16.79</v>
      </c>
      <c r="K972" s="74">
        <f t="shared" si="104"/>
        <v>16.79</v>
      </c>
      <c r="L972" s="14">
        <f>IF(C972="MTS", B972, B972 * IFERROR(VLOOKUP(C972, 'QTY_CONVERSIONS '!A:B, 2, FALSE), "Units not found"))</f>
        <v>1</v>
      </c>
      <c r="M972" s="75">
        <f t="shared" si="103"/>
        <v>16790</v>
      </c>
      <c r="N972" t="str">
        <f>IFERROR(VLOOKUP(D972, Product_Category!A:B, 2, FALSE), "Uncategorized")</f>
        <v>Uncategorized</v>
      </c>
      <c r="O972" s="76">
        <f t="shared" si="105"/>
        <v>16.79</v>
      </c>
      <c r="P972" s="76">
        <f t="shared" si="106"/>
        <v>16.79</v>
      </c>
      <c r="Q972">
        <f t="shared" si="107"/>
        <v>2023</v>
      </c>
      <c r="R972" t="str">
        <f>IFERROR(VLOOKUP(G972,'Importer Name'!A:B, 2, FALSE), "")</f>
        <v>MYLAN LAB</v>
      </c>
      <c r="S972" t="str">
        <f>IFERROR(VLOOKUP(H972,'Supplier name '!A:B, 2, FALSE), "")</f>
        <v>DUPONT NUTRITION</v>
      </c>
    </row>
    <row r="973" spans="1:19">
      <c r="A973" s="77" t="s">
        <v>247</v>
      </c>
      <c r="B973" s="87">
        <v>2000</v>
      </c>
      <c r="C973" s="87" t="s">
        <v>7</v>
      </c>
      <c r="D973" s="103" t="s">
        <v>3664</v>
      </c>
      <c r="E973" s="157">
        <v>16.79</v>
      </c>
      <c r="F973" s="87" t="s">
        <v>9</v>
      </c>
      <c r="G973" s="77" t="s">
        <v>118</v>
      </c>
      <c r="H973" s="78" t="s">
        <v>110</v>
      </c>
      <c r="I973" s="89" t="str">
        <f t="shared" si="102"/>
        <v>May</v>
      </c>
      <c r="J973" s="74">
        <f>IF(F973="USD", E973, E973 * IFERROR(VLOOKUP(F973, EXCHANGE_RATE!A:B, 2, FALSE), "Currency not found"))</f>
        <v>16.79</v>
      </c>
      <c r="K973" s="74">
        <f t="shared" si="104"/>
        <v>16.79</v>
      </c>
      <c r="L973" s="14">
        <f>IF(C973="MTS", B973, B973 * IFERROR(VLOOKUP(C973, 'QTY_CONVERSIONS '!A:B, 2, FALSE), "Units not found"))</f>
        <v>2</v>
      </c>
      <c r="M973" s="75">
        <f t="shared" si="103"/>
        <v>33580</v>
      </c>
      <c r="N973" t="str">
        <f>IFERROR(VLOOKUP(D973, Product_Category!A:B, 2, FALSE), "Uncategorized")</f>
        <v>Uncategorized</v>
      </c>
      <c r="O973" s="76">
        <f t="shared" si="105"/>
        <v>16.79</v>
      </c>
      <c r="P973" s="76">
        <f t="shared" si="106"/>
        <v>33.58</v>
      </c>
      <c r="Q973">
        <f t="shared" si="107"/>
        <v>2023</v>
      </c>
      <c r="R973" t="str">
        <f>IFERROR(VLOOKUP(G973,'Importer Name'!A:B, 2, FALSE), "")</f>
        <v>MYLAN LAB</v>
      </c>
      <c r="S973" t="str">
        <f>IFERROR(VLOOKUP(H973,'Supplier name '!A:B, 2, FALSE), "")</f>
        <v>DUPONT NUTRITION</v>
      </c>
    </row>
    <row r="974" spans="1:19">
      <c r="A974" s="77" t="s">
        <v>247</v>
      </c>
      <c r="B974" s="87">
        <v>250</v>
      </c>
      <c r="C974" s="87" t="s">
        <v>7</v>
      </c>
      <c r="D974" s="103" t="s">
        <v>3664</v>
      </c>
      <c r="E974" s="157">
        <v>16.79</v>
      </c>
      <c r="F974" s="87" t="s">
        <v>9</v>
      </c>
      <c r="G974" s="77" t="s">
        <v>118</v>
      </c>
      <c r="H974" s="78" t="s">
        <v>110</v>
      </c>
      <c r="I974" s="89" t="str">
        <f t="shared" si="102"/>
        <v>May</v>
      </c>
      <c r="J974" s="74">
        <f>IF(F974="USD", E974, E974 * IFERROR(VLOOKUP(F974, EXCHANGE_RATE!A:B, 2, FALSE), "Currency not found"))</f>
        <v>16.79</v>
      </c>
      <c r="K974" s="74">
        <f t="shared" si="104"/>
        <v>16.79</v>
      </c>
      <c r="L974" s="14">
        <f>IF(C974="MTS", B974, B974 * IFERROR(VLOOKUP(C974, 'QTY_CONVERSIONS '!A:B, 2, FALSE), "Units not found"))</f>
        <v>0.25</v>
      </c>
      <c r="M974" s="75">
        <f t="shared" si="103"/>
        <v>4197.5</v>
      </c>
      <c r="N974" t="str">
        <f>IFERROR(VLOOKUP(D974, Product_Category!A:B, 2, FALSE), "Uncategorized")</f>
        <v>Uncategorized</v>
      </c>
      <c r="O974" s="76">
        <f t="shared" si="105"/>
        <v>16.79</v>
      </c>
      <c r="P974" s="76">
        <f t="shared" si="106"/>
        <v>4.1974999999999998</v>
      </c>
      <c r="Q974">
        <f t="shared" si="107"/>
        <v>2023</v>
      </c>
      <c r="R974" t="str">
        <f>IFERROR(VLOOKUP(G974,'Importer Name'!A:B, 2, FALSE), "")</f>
        <v>MYLAN LAB</v>
      </c>
      <c r="S974" t="str">
        <f>IFERROR(VLOOKUP(H974,'Supplier name '!A:B, 2, FALSE), "")</f>
        <v>DUPONT NUTRITION</v>
      </c>
    </row>
    <row r="975" spans="1:19">
      <c r="A975" s="77" t="s">
        <v>247</v>
      </c>
      <c r="B975" s="87">
        <v>750</v>
      </c>
      <c r="C975" s="87" t="s">
        <v>7</v>
      </c>
      <c r="D975" s="103" t="s">
        <v>3665</v>
      </c>
      <c r="E975" s="157">
        <v>5.67</v>
      </c>
      <c r="F975" s="87" t="s">
        <v>9</v>
      </c>
      <c r="G975" s="77" t="s">
        <v>118</v>
      </c>
      <c r="H975" s="78" t="s">
        <v>110</v>
      </c>
      <c r="I975" s="89" t="str">
        <f t="shared" si="102"/>
        <v>May</v>
      </c>
      <c r="J975" s="74">
        <f>IF(F975="USD", E975, E975 * IFERROR(VLOOKUP(F975, EXCHANGE_RATE!A:B, 2, FALSE), "Currency not found"))</f>
        <v>5.67</v>
      </c>
      <c r="K975" s="74">
        <f t="shared" si="104"/>
        <v>5.67</v>
      </c>
      <c r="L975" s="14">
        <f>IF(C975="MTS", B975, B975 * IFERROR(VLOOKUP(C975, 'QTY_CONVERSIONS '!A:B, 2, FALSE), "Units not found"))</f>
        <v>0.75</v>
      </c>
      <c r="M975" s="75">
        <f t="shared" si="103"/>
        <v>4252.5</v>
      </c>
      <c r="N975" t="str">
        <f>IFERROR(VLOOKUP(D975, Product_Category!A:B, 2, FALSE), "Uncategorized")</f>
        <v>Uncategorized</v>
      </c>
      <c r="O975" s="76">
        <f t="shared" si="105"/>
        <v>5.67</v>
      </c>
      <c r="P975" s="76">
        <f t="shared" si="106"/>
        <v>4.2524999999999995</v>
      </c>
      <c r="Q975">
        <f t="shared" si="107"/>
        <v>2023</v>
      </c>
      <c r="R975" t="str">
        <f>IFERROR(VLOOKUP(G975,'Importer Name'!A:B, 2, FALSE), "")</f>
        <v>MYLAN LAB</v>
      </c>
      <c r="S975" t="str">
        <f>IFERROR(VLOOKUP(H975,'Supplier name '!A:B, 2, FALSE), "")</f>
        <v>DUPONT NUTRITION</v>
      </c>
    </row>
    <row r="976" spans="1:19">
      <c r="A976" s="77" t="s">
        <v>247</v>
      </c>
      <c r="B976" s="87">
        <v>4000</v>
      </c>
      <c r="C976" s="87" t="s">
        <v>7</v>
      </c>
      <c r="D976" s="103" t="s">
        <v>3666</v>
      </c>
      <c r="E976" s="157">
        <v>5.67</v>
      </c>
      <c r="F976" s="87" t="s">
        <v>9</v>
      </c>
      <c r="G976" s="77" t="s">
        <v>118</v>
      </c>
      <c r="H976" s="78" t="s">
        <v>110</v>
      </c>
      <c r="I976" s="89" t="str">
        <f t="shared" si="102"/>
        <v>May</v>
      </c>
      <c r="J976" s="74">
        <f>IF(F976="USD", E976, E976 * IFERROR(VLOOKUP(F976, EXCHANGE_RATE!A:B, 2, FALSE), "Currency not found"))</f>
        <v>5.67</v>
      </c>
      <c r="K976" s="74">
        <f t="shared" si="104"/>
        <v>5.67</v>
      </c>
      <c r="L976" s="14">
        <f>IF(C976="MTS", B976, B976 * IFERROR(VLOOKUP(C976, 'QTY_CONVERSIONS '!A:B, 2, FALSE), "Units not found"))</f>
        <v>4</v>
      </c>
      <c r="M976" s="75">
        <f t="shared" si="103"/>
        <v>22680</v>
      </c>
      <c r="N976" t="str">
        <f>IFERROR(VLOOKUP(D976, Product_Category!A:B, 2, FALSE), "Uncategorized")</f>
        <v>Uncategorized</v>
      </c>
      <c r="O976" s="76">
        <f t="shared" si="105"/>
        <v>5.67</v>
      </c>
      <c r="P976" s="76">
        <f t="shared" si="106"/>
        <v>22.68</v>
      </c>
      <c r="Q976">
        <f t="shared" si="107"/>
        <v>2023</v>
      </c>
      <c r="R976" t="str">
        <f>IFERROR(VLOOKUP(G976,'Importer Name'!A:B, 2, FALSE), "")</f>
        <v>MYLAN LAB</v>
      </c>
      <c r="S976" t="str">
        <f>IFERROR(VLOOKUP(H976,'Supplier name '!A:B, 2, FALSE), "")</f>
        <v>DUPONT NUTRITION</v>
      </c>
    </row>
    <row r="977" spans="1:19">
      <c r="A977" s="77" t="s">
        <v>247</v>
      </c>
      <c r="B977" s="87">
        <v>10500</v>
      </c>
      <c r="C977" s="87" t="s">
        <v>7</v>
      </c>
      <c r="D977" s="103" t="s">
        <v>3666</v>
      </c>
      <c r="E977" s="157">
        <v>5.67</v>
      </c>
      <c r="F977" s="87" t="s">
        <v>9</v>
      </c>
      <c r="G977" s="77" t="s">
        <v>118</v>
      </c>
      <c r="H977" s="78" t="s">
        <v>110</v>
      </c>
      <c r="I977" s="89" t="str">
        <f t="shared" si="102"/>
        <v>May</v>
      </c>
      <c r="J977" s="74">
        <f>IF(F977="USD", E977, E977 * IFERROR(VLOOKUP(F977, EXCHANGE_RATE!A:B, 2, FALSE), "Currency not found"))</f>
        <v>5.67</v>
      </c>
      <c r="K977" s="74">
        <f t="shared" si="104"/>
        <v>5.67</v>
      </c>
      <c r="L977" s="14">
        <f>IF(C977="MTS", B977, B977 * IFERROR(VLOOKUP(C977, 'QTY_CONVERSIONS '!A:B, 2, FALSE), "Units not found"))</f>
        <v>10.5</v>
      </c>
      <c r="M977" s="75">
        <f t="shared" si="103"/>
        <v>59535</v>
      </c>
      <c r="N977" t="str">
        <f>IFERROR(VLOOKUP(D977, Product_Category!A:B, 2, FALSE), "Uncategorized")</f>
        <v>Uncategorized</v>
      </c>
      <c r="O977" s="76">
        <f t="shared" si="105"/>
        <v>5.67</v>
      </c>
      <c r="P977" s="76">
        <f t="shared" si="106"/>
        <v>59.534999999999997</v>
      </c>
      <c r="Q977">
        <f t="shared" si="107"/>
        <v>2023</v>
      </c>
      <c r="R977" t="str">
        <f>IFERROR(VLOOKUP(G977,'Importer Name'!A:B, 2, FALSE), "")</f>
        <v>MYLAN LAB</v>
      </c>
      <c r="S977" t="str">
        <f>IFERROR(VLOOKUP(H977,'Supplier name '!A:B, 2, FALSE), "")</f>
        <v>DUPONT NUTRITION</v>
      </c>
    </row>
    <row r="978" spans="1:19">
      <c r="A978" s="77" t="s">
        <v>247</v>
      </c>
      <c r="B978" s="87">
        <v>10500</v>
      </c>
      <c r="C978" s="87" t="s">
        <v>7</v>
      </c>
      <c r="D978" s="103" t="s">
        <v>3666</v>
      </c>
      <c r="E978" s="157">
        <v>5.67</v>
      </c>
      <c r="F978" s="87" t="s">
        <v>9</v>
      </c>
      <c r="G978" s="77" t="s">
        <v>118</v>
      </c>
      <c r="H978" s="78" t="s">
        <v>110</v>
      </c>
      <c r="I978" s="89" t="str">
        <f t="shared" si="102"/>
        <v>May</v>
      </c>
      <c r="J978" s="74">
        <f>IF(F978="USD", E978, E978 * IFERROR(VLOOKUP(F978, EXCHANGE_RATE!A:B, 2, FALSE), "Currency not found"))</f>
        <v>5.67</v>
      </c>
      <c r="K978" s="74">
        <f t="shared" si="104"/>
        <v>5.67</v>
      </c>
      <c r="L978" s="14">
        <f>IF(C978="MTS", B978, B978 * IFERROR(VLOOKUP(C978, 'QTY_CONVERSIONS '!A:B, 2, FALSE), "Units not found"))</f>
        <v>10.5</v>
      </c>
      <c r="M978" s="75">
        <f t="shared" si="103"/>
        <v>59535</v>
      </c>
      <c r="N978" t="str">
        <f>IFERROR(VLOOKUP(D978, Product_Category!A:B, 2, FALSE), "Uncategorized")</f>
        <v>Uncategorized</v>
      </c>
      <c r="O978" s="76">
        <f t="shared" si="105"/>
        <v>5.67</v>
      </c>
      <c r="P978" s="76">
        <f t="shared" si="106"/>
        <v>59.534999999999997</v>
      </c>
      <c r="Q978">
        <f t="shared" si="107"/>
        <v>2023</v>
      </c>
      <c r="R978" t="str">
        <f>IFERROR(VLOOKUP(G978,'Importer Name'!A:B, 2, FALSE), "")</f>
        <v>MYLAN LAB</v>
      </c>
      <c r="S978" t="str">
        <f>IFERROR(VLOOKUP(H978,'Supplier name '!A:B, 2, FALSE), "")</f>
        <v>DUPONT NUTRITION</v>
      </c>
    </row>
    <row r="979" spans="1:19">
      <c r="A979" s="77" t="s">
        <v>247</v>
      </c>
      <c r="B979" s="87">
        <v>5000</v>
      </c>
      <c r="C979" s="87" t="s">
        <v>7</v>
      </c>
      <c r="D979" s="103" t="s">
        <v>3666</v>
      </c>
      <c r="E979" s="157">
        <v>5.67</v>
      </c>
      <c r="F979" s="87" t="s">
        <v>9</v>
      </c>
      <c r="G979" s="77" t="s">
        <v>118</v>
      </c>
      <c r="H979" s="78" t="s">
        <v>110</v>
      </c>
      <c r="I979" s="89" t="str">
        <f t="shared" si="102"/>
        <v>May</v>
      </c>
      <c r="J979" s="74">
        <f>IF(F979="USD", E979, E979 * IFERROR(VLOOKUP(F979, EXCHANGE_RATE!A:B, 2, FALSE), "Currency not found"))</f>
        <v>5.67</v>
      </c>
      <c r="K979" s="74">
        <f t="shared" si="104"/>
        <v>5.67</v>
      </c>
      <c r="L979" s="14">
        <f>IF(C979="MTS", B979, B979 * IFERROR(VLOOKUP(C979, 'QTY_CONVERSIONS '!A:B, 2, FALSE), "Units not found"))</f>
        <v>5</v>
      </c>
      <c r="M979" s="75">
        <f t="shared" si="103"/>
        <v>28350</v>
      </c>
      <c r="N979" t="str">
        <f>IFERROR(VLOOKUP(D979, Product_Category!A:B, 2, FALSE), "Uncategorized")</f>
        <v>Uncategorized</v>
      </c>
      <c r="O979" s="76">
        <f t="shared" si="105"/>
        <v>5.67</v>
      </c>
      <c r="P979" s="76">
        <f t="shared" si="106"/>
        <v>28.35</v>
      </c>
      <c r="Q979">
        <f t="shared" si="107"/>
        <v>2023</v>
      </c>
      <c r="R979" t="str">
        <f>IFERROR(VLOOKUP(G979,'Importer Name'!A:B, 2, FALSE), "")</f>
        <v>MYLAN LAB</v>
      </c>
      <c r="S979" t="str">
        <f>IFERROR(VLOOKUP(H979,'Supplier name '!A:B, 2, FALSE), "")</f>
        <v>DUPONT NUTRITION</v>
      </c>
    </row>
    <row r="980" spans="1:19">
      <c r="A980" s="77" t="s">
        <v>247</v>
      </c>
      <c r="B980" s="87">
        <v>3500</v>
      </c>
      <c r="C980" s="87" t="s">
        <v>7</v>
      </c>
      <c r="D980" s="103" t="s">
        <v>3666</v>
      </c>
      <c r="E980" s="157">
        <v>5.67</v>
      </c>
      <c r="F980" s="87" t="s">
        <v>9</v>
      </c>
      <c r="G980" s="77" t="s">
        <v>118</v>
      </c>
      <c r="H980" s="78" t="s">
        <v>110</v>
      </c>
      <c r="I980" s="89" t="str">
        <f t="shared" si="102"/>
        <v>May</v>
      </c>
      <c r="J980" s="74">
        <f>IF(F980="USD", E980, E980 * IFERROR(VLOOKUP(F980, EXCHANGE_RATE!A:B, 2, FALSE), "Currency not found"))</f>
        <v>5.67</v>
      </c>
      <c r="K980" s="74">
        <f t="shared" si="104"/>
        <v>5.67</v>
      </c>
      <c r="L980" s="14">
        <f>IF(C980="MTS", B980, B980 * IFERROR(VLOOKUP(C980, 'QTY_CONVERSIONS '!A:B, 2, FALSE), "Units not found"))</f>
        <v>3.5</v>
      </c>
      <c r="M980" s="75">
        <f t="shared" si="103"/>
        <v>19845</v>
      </c>
      <c r="N980" t="str">
        <f>IFERROR(VLOOKUP(D980, Product_Category!A:B, 2, FALSE), "Uncategorized")</f>
        <v>Uncategorized</v>
      </c>
      <c r="O980" s="76">
        <f t="shared" si="105"/>
        <v>5.67</v>
      </c>
      <c r="P980" s="76">
        <f t="shared" si="106"/>
        <v>19.844999999999999</v>
      </c>
      <c r="Q980">
        <f t="shared" si="107"/>
        <v>2023</v>
      </c>
      <c r="R980" t="str">
        <f>IFERROR(VLOOKUP(G980,'Importer Name'!A:B, 2, FALSE), "")</f>
        <v>MYLAN LAB</v>
      </c>
      <c r="S980" t="str">
        <f>IFERROR(VLOOKUP(H980,'Supplier name '!A:B, 2, FALSE), "")</f>
        <v>DUPONT NUTRITION</v>
      </c>
    </row>
    <row r="981" spans="1:19">
      <c r="A981" s="77" t="s">
        <v>247</v>
      </c>
      <c r="B981" s="87">
        <v>750</v>
      </c>
      <c r="C981" s="87" t="s">
        <v>7</v>
      </c>
      <c r="D981" s="103" t="s">
        <v>3666</v>
      </c>
      <c r="E981" s="157">
        <v>5.67</v>
      </c>
      <c r="F981" s="87" t="s">
        <v>9</v>
      </c>
      <c r="G981" s="77" t="s">
        <v>118</v>
      </c>
      <c r="H981" s="78" t="s">
        <v>110</v>
      </c>
      <c r="I981" s="89" t="str">
        <f t="shared" si="102"/>
        <v>May</v>
      </c>
      <c r="J981" s="74">
        <f>IF(F981="USD", E981, E981 * IFERROR(VLOOKUP(F981, EXCHANGE_RATE!A:B, 2, FALSE), "Currency not found"))</f>
        <v>5.67</v>
      </c>
      <c r="K981" s="74">
        <f t="shared" si="104"/>
        <v>5.67</v>
      </c>
      <c r="L981" s="14">
        <f>IF(C981="MTS", B981, B981 * IFERROR(VLOOKUP(C981, 'QTY_CONVERSIONS '!A:B, 2, FALSE), "Units not found"))</f>
        <v>0.75</v>
      </c>
      <c r="M981" s="75">
        <f t="shared" si="103"/>
        <v>4252.5</v>
      </c>
      <c r="N981" t="str">
        <f>IFERROR(VLOOKUP(D981, Product_Category!A:B, 2, FALSE), "Uncategorized")</f>
        <v>Uncategorized</v>
      </c>
      <c r="O981" s="76">
        <f t="shared" si="105"/>
        <v>5.67</v>
      </c>
      <c r="P981" s="76">
        <f t="shared" si="106"/>
        <v>4.2524999999999995</v>
      </c>
      <c r="Q981">
        <f t="shared" si="107"/>
        <v>2023</v>
      </c>
      <c r="R981" t="str">
        <f>IFERROR(VLOOKUP(G981,'Importer Name'!A:B, 2, FALSE), "")</f>
        <v>MYLAN LAB</v>
      </c>
      <c r="S981" t="str">
        <f>IFERROR(VLOOKUP(H981,'Supplier name '!A:B, 2, FALSE), "")</f>
        <v>DUPONT NUTRITION</v>
      </c>
    </row>
    <row r="982" spans="1:19">
      <c r="A982" s="77" t="s">
        <v>247</v>
      </c>
      <c r="B982" s="87">
        <v>3000</v>
      </c>
      <c r="C982" s="87" t="s">
        <v>7</v>
      </c>
      <c r="D982" s="103" t="s">
        <v>3667</v>
      </c>
      <c r="E982" s="157">
        <v>6.9</v>
      </c>
      <c r="F982" s="87" t="s">
        <v>9</v>
      </c>
      <c r="G982" s="77" t="s">
        <v>118</v>
      </c>
      <c r="H982" s="78" t="s">
        <v>110</v>
      </c>
      <c r="I982" s="89" t="str">
        <f t="shared" si="102"/>
        <v>May</v>
      </c>
      <c r="J982" s="74">
        <f>IF(F982="USD", E982, E982 * IFERROR(VLOOKUP(F982, EXCHANGE_RATE!A:B, 2, FALSE), "Currency not found"))</f>
        <v>6.9</v>
      </c>
      <c r="K982" s="74">
        <f t="shared" si="104"/>
        <v>6.9</v>
      </c>
      <c r="L982" s="14">
        <f>IF(C982="MTS", B982, B982 * IFERROR(VLOOKUP(C982, 'QTY_CONVERSIONS '!A:B, 2, FALSE), "Units not found"))</f>
        <v>3</v>
      </c>
      <c r="M982" s="75">
        <f t="shared" si="103"/>
        <v>20700</v>
      </c>
      <c r="N982" t="str">
        <f>IFERROR(VLOOKUP(D982, Product_Category!A:B, 2, FALSE), "Uncategorized")</f>
        <v>Uncategorized</v>
      </c>
      <c r="O982" s="76">
        <f t="shared" si="105"/>
        <v>6.9</v>
      </c>
      <c r="P982" s="76">
        <f t="shared" si="106"/>
        <v>20.700000000000003</v>
      </c>
      <c r="Q982">
        <f t="shared" si="107"/>
        <v>2023</v>
      </c>
      <c r="R982" t="str">
        <f>IFERROR(VLOOKUP(G982,'Importer Name'!A:B, 2, FALSE), "")</f>
        <v>MYLAN LAB</v>
      </c>
      <c r="S982" t="str">
        <f>IFERROR(VLOOKUP(H982,'Supplier name '!A:B, 2, FALSE), "")</f>
        <v>DUPONT NUTRITION</v>
      </c>
    </row>
    <row r="983" spans="1:19">
      <c r="A983" s="77" t="s">
        <v>247</v>
      </c>
      <c r="B983" s="87">
        <v>1000</v>
      </c>
      <c r="C983" s="87" t="s">
        <v>7</v>
      </c>
      <c r="D983" s="103" t="s">
        <v>3667</v>
      </c>
      <c r="E983" s="157">
        <v>6.9</v>
      </c>
      <c r="F983" s="87" t="s">
        <v>9</v>
      </c>
      <c r="G983" s="77" t="s">
        <v>118</v>
      </c>
      <c r="H983" s="78" t="s">
        <v>110</v>
      </c>
      <c r="I983" s="89" t="str">
        <f t="shared" si="102"/>
        <v>May</v>
      </c>
      <c r="J983" s="74">
        <f>IF(F983="USD", E983, E983 * IFERROR(VLOOKUP(F983, EXCHANGE_RATE!A:B, 2, FALSE), "Currency not found"))</f>
        <v>6.9</v>
      </c>
      <c r="K983" s="74">
        <f t="shared" si="104"/>
        <v>6.9</v>
      </c>
      <c r="L983" s="14">
        <f>IF(C983="MTS", B983, B983 * IFERROR(VLOOKUP(C983, 'QTY_CONVERSIONS '!A:B, 2, FALSE), "Units not found"))</f>
        <v>1</v>
      </c>
      <c r="M983" s="75">
        <f t="shared" si="103"/>
        <v>6900</v>
      </c>
      <c r="N983" t="str">
        <f>IFERROR(VLOOKUP(D983, Product_Category!A:B, 2, FALSE), "Uncategorized")</f>
        <v>Uncategorized</v>
      </c>
      <c r="O983" s="76">
        <f t="shared" si="105"/>
        <v>6.9</v>
      </c>
      <c r="P983" s="76">
        <f t="shared" si="106"/>
        <v>6.9</v>
      </c>
      <c r="Q983">
        <f t="shared" si="107"/>
        <v>2023</v>
      </c>
      <c r="R983" t="str">
        <f>IFERROR(VLOOKUP(G983,'Importer Name'!A:B, 2, FALSE), "")</f>
        <v>MYLAN LAB</v>
      </c>
      <c r="S983" t="str">
        <f>IFERROR(VLOOKUP(H983,'Supplier name '!A:B, 2, FALSE), "")</f>
        <v>DUPONT NUTRITION</v>
      </c>
    </row>
    <row r="984" spans="1:19">
      <c r="A984" s="77" t="s">
        <v>247</v>
      </c>
      <c r="B984" s="87">
        <v>250</v>
      </c>
      <c r="C984" s="87" t="s">
        <v>7</v>
      </c>
      <c r="D984" s="103" t="s">
        <v>3668</v>
      </c>
      <c r="E984" s="157">
        <v>7.66</v>
      </c>
      <c r="F984" s="87" t="s">
        <v>9</v>
      </c>
      <c r="G984" s="77" t="s">
        <v>118</v>
      </c>
      <c r="H984" s="78" t="s">
        <v>110</v>
      </c>
      <c r="I984" s="89" t="str">
        <f t="shared" si="102"/>
        <v>May</v>
      </c>
      <c r="J984" s="74">
        <f>IF(F984="USD", E984, E984 * IFERROR(VLOOKUP(F984, EXCHANGE_RATE!A:B, 2, FALSE), "Currency not found"))</f>
        <v>7.66</v>
      </c>
      <c r="K984" s="74">
        <f t="shared" si="104"/>
        <v>7.66</v>
      </c>
      <c r="L984" s="14">
        <f>IF(C984="MTS", B984, B984 * IFERROR(VLOOKUP(C984, 'QTY_CONVERSIONS '!A:B, 2, FALSE), "Units not found"))</f>
        <v>0.25</v>
      </c>
      <c r="M984" s="75">
        <f t="shared" si="103"/>
        <v>1915</v>
      </c>
      <c r="N984" t="str">
        <f>IFERROR(VLOOKUP(D984, Product_Category!A:B, 2, FALSE), "Uncategorized")</f>
        <v>Uncategorized</v>
      </c>
      <c r="O984" s="76">
        <f t="shared" si="105"/>
        <v>7.66</v>
      </c>
      <c r="P984" s="76">
        <f t="shared" si="106"/>
        <v>1.915</v>
      </c>
      <c r="Q984">
        <f t="shared" si="107"/>
        <v>2023</v>
      </c>
      <c r="R984" t="str">
        <f>IFERROR(VLOOKUP(G984,'Importer Name'!A:B, 2, FALSE), "")</f>
        <v>MYLAN LAB</v>
      </c>
      <c r="S984" t="str">
        <f>IFERROR(VLOOKUP(H984,'Supplier name '!A:B, 2, FALSE), "")</f>
        <v>DUPONT NUTRITION</v>
      </c>
    </row>
    <row r="985" spans="1:19">
      <c r="A985" s="77" t="s">
        <v>247</v>
      </c>
      <c r="B985" s="87">
        <v>2500</v>
      </c>
      <c r="C985" s="87" t="s">
        <v>7</v>
      </c>
      <c r="D985" s="103" t="s">
        <v>3669</v>
      </c>
      <c r="E985" s="157">
        <v>10.25</v>
      </c>
      <c r="F985" s="87" t="s">
        <v>9</v>
      </c>
      <c r="G985" s="77" t="s">
        <v>118</v>
      </c>
      <c r="H985" s="78" t="s">
        <v>110</v>
      </c>
      <c r="I985" s="89" t="str">
        <f t="shared" si="102"/>
        <v>May</v>
      </c>
      <c r="J985" s="74">
        <f>IF(F985="USD", E985, E985 * IFERROR(VLOOKUP(F985, EXCHANGE_RATE!A:B, 2, FALSE), "Currency not found"))</f>
        <v>10.25</v>
      </c>
      <c r="K985" s="74">
        <f t="shared" si="104"/>
        <v>10.25</v>
      </c>
      <c r="L985" s="14">
        <f>IF(C985="MTS", B985, B985 * IFERROR(VLOOKUP(C985, 'QTY_CONVERSIONS '!A:B, 2, FALSE), "Units not found"))</f>
        <v>2.5</v>
      </c>
      <c r="M985" s="75">
        <f t="shared" si="103"/>
        <v>25625</v>
      </c>
      <c r="N985" t="str">
        <f>IFERROR(VLOOKUP(D985, Product_Category!A:B, 2, FALSE), "Uncategorized")</f>
        <v>Uncategorized</v>
      </c>
      <c r="O985" s="76">
        <f t="shared" si="105"/>
        <v>10.25</v>
      </c>
      <c r="P985" s="76">
        <f t="shared" si="106"/>
        <v>25.625</v>
      </c>
      <c r="Q985">
        <f t="shared" si="107"/>
        <v>2023</v>
      </c>
      <c r="R985" t="str">
        <f>IFERROR(VLOOKUP(G985,'Importer Name'!A:B, 2, FALSE), "")</f>
        <v>MYLAN LAB</v>
      </c>
      <c r="S985" t="str">
        <f>IFERROR(VLOOKUP(H985,'Supplier name '!A:B, 2, FALSE), "")</f>
        <v>DUPONT NUTRITION</v>
      </c>
    </row>
    <row r="986" spans="1:19">
      <c r="A986" s="77" t="s">
        <v>247</v>
      </c>
      <c r="B986" s="87">
        <v>7000</v>
      </c>
      <c r="C986" s="87" t="s">
        <v>7</v>
      </c>
      <c r="D986" s="103" t="s">
        <v>3669</v>
      </c>
      <c r="E986" s="157">
        <v>6.75</v>
      </c>
      <c r="F986" s="87" t="s">
        <v>9</v>
      </c>
      <c r="G986" s="77" t="s">
        <v>118</v>
      </c>
      <c r="H986" s="78" t="s">
        <v>110</v>
      </c>
      <c r="I986" s="89" t="str">
        <f t="shared" si="102"/>
        <v>May</v>
      </c>
      <c r="J986" s="74">
        <f>IF(F986="USD", E986, E986 * IFERROR(VLOOKUP(F986, EXCHANGE_RATE!A:B, 2, FALSE), "Currency not found"))</f>
        <v>6.75</v>
      </c>
      <c r="K986" s="74">
        <f t="shared" si="104"/>
        <v>6.75</v>
      </c>
      <c r="L986" s="14">
        <f>IF(C986="MTS", B986, B986 * IFERROR(VLOOKUP(C986, 'QTY_CONVERSIONS '!A:B, 2, FALSE), "Units not found"))</f>
        <v>7</v>
      </c>
      <c r="M986" s="75">
        <f t="shared" si="103"/>
        <v>47250</v>
      </c>
      <c r="N986" t="str">
        <f>IFERROR(VLOOKUP(D986, Product_Category!A:B, 2, FALSE), "Uncategorized")</f>
        <v>Uncategorized</v>
      </c>
      <c r="O986" s="76">
        <f t="shared" si="105"/>
        <v>6.75</v>
      </c>
      <c r="P986" s="76">
        <f t="shared" si="106"/>
        <v>47.25</v>
      </c>
      <c r="Q986">
        <f t="shared" si="107"/>
        <v>2023</v>
      </c>
      <c r="R986" t="str">
        <f>IFERROR(VLOOKUP(G986,'Importer Name'!A:B, 2, FALSE), "")</f>
        <v>MYLAN LAB</v>
      </c>
      <c r="S986" t="str">
        <f>IFERROR(VLOOKUP(H986,'Supplier name '!A:B, 2, FALSE), "")</f>
        <v>DUPONT NUTRITION</v>
      </c>
    </row>
    <row r="987" spans="1:19">
      <c r="A987" s="77" t="s">
        <v>247</v>
      </c>
      <c r="B987" s="87">
        <v>500</v>
      </c>
      <c r="C987" s="87" t="s">
        <v>7</v>
      </c>
      <c r="D987" s="103" t="s">
        <v>3669</v>
      </c>
      <c r="E987" s="157">
        <v>6.75</v>
      </c>
      <c r="F987" s="87" t="s">
        <v>9</v>
      </c>
      <c r="G987" s="77" t="s">
        <v>118</v>
      </c>
      <c r="H987" s="78" t="s">
        <v>110</v>
      </c>
      <c r="I987" s="89" t="str">
        <f t="shared" si="102"/>
        <v>May</v>
      </c>
      <c r="J987" s="74">
        <f>IF(F987="USD", E987, E987 * IFERROR(VLOOKUP(F987, EXCHANGE_RATE!A:B, 2, FALSE), "Currency not found"))</f>
        <v>6.75</v>
      </c>
      <c r="K987" s="74">
        <f t="shared" si="104"/>
        <v>6.75</v>
      </c>
      <c r="L987" s="14">
        <f>IF(C987="MTS", B987, B987 * IFERROR(VLOOKUP(C987, 'QTY_CONVERSIONS '!A:B, 2, FALSE), "Units not found"))</f>
        <v>0.5</v>
      </c>
      <c r="M987" s="75">
        <f t="shared" si="103"/>
        <v>3375</v>
      </c>
      <c r="N987" t="str">
        <f>IFERROR(VLOOKUP(D987, Product_Category!A:B, 2, FALSE), "Uncategorized")</f>
        <v>Uncategorized</v>
      </c>
      <c r="O987" s="76">
        <f t="shared" si="105"/>
        <v>6.75</v>
      </c>
      <c r="P987" s="76">
        <f t="shared" si="106"/>
        <v>3.375</v>
      </c>
      <c r="Q987">
        <f t="shared" si="107"/>
        <v>2023</v>
      </c>
      <c r="R987" t="str">
        <f>IFERROR(VLOOKUP(G987,'Importer Name'!A:B, 2, FALSE), "")</f>
        <v>MYLAN LAB</v>
      </c>
      <c r="S987" t="str">
        <f>IFERROR(VLOOKUP(H987,'Supplier name '!A:B, 2, FALSE), "")</f>
        <v>DUPONT NUTRITION</v>
      </c>
    </row>
    <row r="988" spans="1:19">
      <c r="A988" s="77" t="s">
        <v>247</v>
      </c>
      <c r="B988" s="87">
        <v>10500</v>
      </c>
      <c r="C988" s="87" t="s">
        <v>7</v>
      </c>
      <c r="D988" s="103" t="s">
        <v>3669</v>
      </c>
      <c r="E988" s="157">
        <v>6.75</v>
      </c>
      <c r="F988" s="87" t="s">
        <v>9</v>
      </c>
      <c r="G988" s="77" t="s">
        <v>118</v>
      </c>
      <c r="H988" s="78" t="s">
        <v>110</v>
      </c>
      <c r="I988" s="89" t="str">
        <f t="shared" si="102"/>
        <v>May</v>
      </c>
      <c r="J988" s="74">
        <f>IF(F988="USD", E988, E988 * IFERROR(VLOOKUP(F988, EXCHANGE_RATE!A:B, 2, FALSE), "Currency not found"))</f>
        <v>6.75</v>
      </c>
      <c r="K988" s="74">
        <f t="shared" si="104"/>
        <v>6.75</v>
      </c>
      <c r="L988" s="14">
        <f>IF(C988="MTS", B988, B988 * IFERROR(VLOOKUP(C988, 'QTY_CONVERSIONS '!A:B, 2, FALSE), "Units not found"))</f>
        <v>10.5</v>
      </c>
      <c r="M988" s="75">
        <f t="shared" si="103"/>
        <v>70875</v>
      </c>
      <c r="N988" t="str">
        <f>IFERROR(VLOOKUP(D988, Product_Category!A:B, 2, FALSE), "Uncategorized")</f>
        <v>Uncategorized</v>
      </c>
      <c r="O988" s="76">
        <f t="shared" si="105"/>
        <v>6.75</v>
      </c>
      <c r="P988" s="76">
        <f t="shared" si="106"/>
        <v>70.875</v>
      </c>
      <c r="Q988">
        <f t="shared" si="107"/>
        <v>2023</v>
      </c>
      <c r="R988" t="str">
        <f>IFERROR(VLOOKUP(G988,'Importer Name'!A:B, 2, FALSE), "")</f>
        <v>MYLAN LAB</v>
      </c>
      <c r="S988" t="str">
        <f>IFERROR(VLOOKUP(H988,'Supplier name '!A:B, 2, FALSE), "")</f>
        <v>DUPONT NUTRITION</v>
      </c>
    </row>
    <row r="989" spans="1:19">
      <c r="A989" s="77" t="s">
        <v>247</v>
      </c>
      <c r="B989" s="87">
        <v>5000</v>
      </c>
      <c r="C989" s="87" t="s">
        <v>7</v>
      </c>
      <c r="D989" s="103" t="s">
        <v>3663</v>
      </c>
      <c r="E989" s="157">
        <v>5.14</v>
      </c>
      <c r="F989" s="87" t="s">
        <v>9</v>
      </c>
      <c r="G989" s="77" t="s">
        <v>122</v>
      </c>
      <c r="H989" s="78" t="s">
        <v>110</v>
      </c>
      <c r="I989" s="89" t="str">
        <f t="shared" si="102"/>
        <v>May</v>
      </c>
      <c r="J989" s="74">
        <f>IF(F989="USD", E989, E989 * IFERROR(VLOOKUP(F989, EXCHANGE_RATE!A:B, 2, FALSE), "Currency not found"))</f>
        <v>5.14</v>
      </c>
      <c r="K989" s="74">
        <f t="shared" si="104"/>
        <v>5.14</v>
      </c>
      <c r="L989" s="14">
        <f>IF(C989="MTS", B989, B989 * IFERROR(VLOOKUP(C989, 'QTY_CONVERSIONS '!A:B, 2, FALSE), "Units not found"))</f>
        <v>5</v>
      </c>
      <c r="M989" s="75">
        <f t="shared" si="103"/>
        <v>25700</v>
      </c>
      <c r="N989" t="str">
        <f>IFERROR(VLOOKUP(D989, Product_Category!A:B, 2, FALSE), "Uncategorized")</f>
        <v>Uncategorized</v>
      </c>
      <c r="O989" s="76">
        <f t="shared" si="105"/>
        <v>5.14</v>
      </c>
      <c r="P989" s="76">
        <f t="shared" si="106"/>
        <v>25.7</v>
      </c>
      <c r="Q989">
        <f t="shared" si="107"/>
        <v>2023</v>
      </c>
      <c r="R989" t="str">
        <f>IFERROR(VLOOKUP(G989,'Importer Name'!A:B, 2, FALSE), "")</f>
        <v>SANDOZ PRIVATE</v>
      </c>
      <c r="S989" t="str">
        <f>IFERROR(VLOOKUP(H989,'Supplier name '!A:B, 2, FALSE), "")</f>
        <v>DUPONT NUTRITION</v>
      </c>
    </row>
    <row r="990" spans="1:19">
      <c r="A990" s="77" t="s">
        <v>247</v>
      </c>
      <c r="B990" s="87">
        <v>8000</v>
      </c>
      <c r="C990" s="87" t="s">
        <v>7</v>
      </c>
      <c r="D990" s="103" t="s">
        <v>3661</v>
      </c>
      <c r="E990" s="157">
        <v>5.3</v>
      </c>
      <c r="F990" s="87" t="s">
        <v>9</v>
      </c>
      <c r="G990" s="77" t="s">
        <v>122</v>
      </c>
      <c r="H990" s="78" t="s">
        <v>110</v>
      </c>
      <c r="I990" s="89" t="str">
        <f t="shared" si="102"/>
        <v>May</v>
      </c>
      <c r="J990" s="74">
        <f>IF(F990="USD", E990, E990 * IFERROR(VLOOKUP(F990, EXCHANGE_RATE!A:B, 2, FALSE), "Currency not found"))</f>
        <v>5.3</v>
      </c>
      <c r="K990" s="74">
        <f t="shared" si="104"/>
        <v>5.3</v>
      </c>
      <c r="L990" s="14">
        <f>IF(C990="MTS", B990, B990 * IFERROR(VLOOKUP(C990, 'QTY_CONVERSIONS '!A:B, 2, FALSE), "Units not found"))</f>
        <v>8</v>
      </c>
      <c r="M990" s="75">
        <f t="shared" si="103"/>
        <v>42400</v>
      </c>
      <c r="N990" t="str">
        <f>IFERROR(VLOOKUP(D990, Product_Category!A:B, 2, FALSE), "Uncategorized")</f>
        <v>Uncategorized</v>
      </c>
      <c r="O990" s="76">
        <f t="shared" si="105"/>
        <v>5.3</v>
      </c>
      <c r="P990" s="76">
        <f t="shared" si="106"/>
        <v>42.4</v>
      </c>
      <c r="Q990">
        <f t="shared" si="107"/>
        <v>2023</v>
      </c>
      <c r="R990" t="str">
        <f>IFERROR(VLOOKUP(G990,'Importer Name'!A:B, 2, FALSE), "")</f>
        <v>SANDOZ PRIVATE</v>
      </c>
      <c r="S990" t="str">
        <f>IFERROR(VLOOKUP(H990,'Supplier name '!A:B, 2, FALSE), "")</f>
        <v>DUPONT NUTRITION</v>
      </c>
    </row>
    <row r="991" spans="1:19">
      <c r="A991" s="77" t="s">
        <v>247</v>
      </c>
      <c r="B991" s="87">
        <v>2000</v>
      </c>
      <c r="C991" s="87" t="s">
        <v>7</v>
      </c>
      <c r="D991" s="103" t="s">
        <v>3670</v>
      </c>
      <c r="E991" s="157">
        <v>5.63</v>
      </c>
      <c r="F991" s="87" t="s">
        <v>9</v>
      </c>
      <c r="G991" s="77" t="s">
        <v>122</v>
      </c>
      <c r="H991" s="78" t="s">
        <v>110</v>
      </c>
      <c r="I991" s="89" t="str">
        <f t="shared" si="102"/>
        <v>May</v>
      </c>
      <c r="J991" s="74">
        <f>IF(F991="USD", E991, E991 * IFERROR(VLOOKUP(F991, EXCHANGE_RATE!A:B, 2, FALSE), "Currency not found"))</f>
        <v>5.63</v>
      </c>
      <c r="K991" s="74">
        <f t="shared" si="104"/>
        <v>5.63</v>
      </c>
      <c r="L991" s="14">
        <f>IF(C991="MTS", B991, B991 * IFERROR(VLOOKUP(C991, 'QTY_CONVERSIONS '!A:B, 2, FALSE), "Units not found"))</f>
        <v>2</v>
      </c>
      <c r="M991" s="75">
        <f t="shared" si="103"/>
        <v>11260</v>
      </c>
      <c r="N991" t="str">
        <f>IFERROR(VLOOKUP(D991, Product_Category!A:B, 2, FALSE), "Uncategorized")</f>
        <v>Uncategorized</v>
      </c>
      <c r="O991" s="76">
        <f t="shared" si="105"/>
        <v>5.63</v>
      </c>
      <c r="P991" s="76">
        <f t="shared" si="106"/>
        <v>11.26</v>
      </c>
      <c r="Q991">
        <f t="shared" si="107"/>
        <v>2023</v>
      </c>
      <c r="R991" t="str">
        <f>IFERROR(VLOOKUP(G991,'Importer Name'!A:B, 2, FALSE), "")</f>
        <v>SANDOZ PRIVATE</v>
      </c>
      <c r="S991" t="str">
        <f>IFERROR(VLOOKUP(H991,'Supplier name '!A:B, 2, FALSE), "")</f>
        <v>DUPONT NUTRITION</v>
      </c>
    </row>
    <row r="992" spans="1:19">
      <c r="A992" s="77" t="s">
        <v>247</v>
      </c>
      <c r="B992" s="87">
        <v>15120</v>
      </c>
      <c r="C992" s="87" t="s">
        <v>7</v>
      </c>
      <c r="D992" s="103" t="s">
        <v>3663</v>
      </c>
      <c r="E992" s="157">
        <v>5.48</v>
      </c>
      <c r="F992" s="87" t="s">
        <v>9</v>
      </c>
      <c r="G992" s="77" t="s">
        <v>69</v>
      </c>
      <c r="H992" s="78" t="s">
        <v>110</v>
      </c>
      <c r="I992" s="89" t="str">
        <f t="shared" si="102"/>
        <v>May</v>
      </c>
      <c r="J992" s="74">
        <f>IF(F992="USD", E992, E992 * IFERROR(VLOOKUP(F992, EXCHANGE_RATE!A:B, 2, FALSE), "Currency not found"))</f>
        <v>5.48</v>
      </c>
      <c r="K992" s="74">
        <f t="shared" si="104"/>
        <v>5.48</v>
      </c>
      <c r="L992" s="14">
        <f>IF(C992="MTS", B992, B992 * IFERROR(VLOOKUP(C992, 'QTY_CONVERSIONS '!A:B, 2, FALSE), "Units not found"))</f>
        <v>15.120000000000001</v>
      </c>
      <c r="M992" s="75">
        <f t="shared" si="103"/>
        <v>82857.600000000006</v>
      </c>
      <c r="N992" t="str">
        <f>IFERROR(VLOOKUP(D992, Product_Category!A:B, 2, FALSE), "Uncategorized")</f>
        <v>Uncategorized</v>
      </c>
      <c r="O992" s="76">
        <f t="shared" si="105"/>
        <v>5.48</v>
      </c>
      <c r="P992" s="76">
        <f t="shared" si="106"/>
        <v>82.857600000000005</v>
      </c>
      <c r="Q992">
        <f t="shared" si="107"/>
        <v>2023</v>
      </c>
      <c r="R992" t="str">
        <f>IFERROR(VLOOKUP(G992,'Importer Name'!A:B, 2, FALSE), "")</f>
        <v>SIGNET EXCIPIENTS</v>
      </c>
      <c r="S992" t="str">
        <f>IFERROR(VLOOKUP(H992,'Supplier name '!A:B, 2, FALSE), "")</f>
        <v>DUPONT NUTRITION</v>
      </c>
    </row>
    <row r="993" spans="1:19">
      <c r="A993" s="77" t="s">
        <v>247</v>
      </c>
      <c r="B993" s="87">
        <v>17500</v>
      </c>
      <c r="C993" s="87" t="s">
        <v>7</v>
      </c>
      <c r="D993" s="103" t="s">
        <v>3663</v>
      </c>
      <c r="E993" s="157">
        <v>5.59</v>
      </c>
      <c r="F993" s="87" t="s">
        <v>9</v>
      </c>
      <c r="G993" s="77" t="s">
        <v>69</v>
      </c>
      <c r="H993" s="78" t="s">
        <v>110</v>
      </c>
      <c r="I993" s="89" t="str">
        <f t="shared" si="102"/>
        <v>May</v>
      </c>
      <c r="J993" s="74">
        <f>IF(F993="USD", E993, E993 * IFERROR(VLOOKUP(F993, EXCHANGE_RATE!A:B, 2, FALSE), "Currency not found"))</f>
        <v>5.59</v>
      </c>
      <c r="K993" s="74">
        <f t="shared" si="104"/>
        <v>5.59</v>
      </c>
      <c r="L993" s="14">
        <f>IF(C993="MTS", B993, B993 * IFERROR(VLOOKUP(C993, 'QTY_CONVERSIONS '!A:B, 2, FALSE), "Units not found"))</f>
        <v>17.5</v>
      </c>
      <c r="M993" s="75">
        <f t="shared" si="103"/>
        <v>97825</v>
      </c>
      <c r="N993" t="str">
        <f>IFERROR(VLOOKUP(D993, Product_Category!A:B, 2, FALSE), "Uncategorized")</f>
        <v>Uncategorized</v>
      </c>
      <c r="O993" s="76">
        <f t="shared" si="105"/>
        <v>5.59</v>
      </c>
      <c r="P993" s="76">
        <f t="shared" si="106"/>
        <v>97.825000000000003</v>
      </c>
      <c r="Q993">
        <f t="shared" si="107"/>
        <v>2023</v>
      </c>
      <c r="R993" t="str">
        <f>IFERROR(VLOOKUP(G993,'Importer Name'!A:B, 2, FALSE), "")</f>
        <v>SIGNET EXCIPIENTS</v>
      </c>
      <c r="S993" t="str">
        <f>IFERROR(VLOOKUP(H993,'Supplier name '!A:B, 2, FALSE), "")</f>
        <v>DUPONT NUTRITION</v>
      </c>
    </row>
    <row r="994" spans="1:19">
      <c r="A994" s="77" t="s">
        <v>247</v>
      </c>
      <c r="B994" s="87">
        <v>17500</v>
      </c>
      <c r="C994" s="87" t="s">
        <v>7</v>
      </c>
      <c r="D994" s="103" t="s">
        <v>3663</v>
      </c>
      <c r="E994" s="157">
        <v>5.59</v>
      </c>
      <c r="F994" s="87" t="s">
        <v>9</v>
      </c>
      <c r="G994" s="77" t="s">
        <v>69</v>
      </c>
      <c r="H994" s="78" t="s">
        <v>110</v>
      </c>
      <c r="I994" s="89" t="str">
        <f t="shared" si="102"/>
        <v>May</v>
      </c>
      <c r="J994" s="74">
        <f>IF(F994="USD", E994, E994 * IFERROR(VLOOKUP(F994, EXCHANGE_RATE!A:B, 2, FALSE), "Currency not found"))</f>
        <v>5.59</v>
      </c>
      <c r="K994" s="74">
        <f t="shared" si="104"/>
        <v>5.59</v>
      </c>
      <c r="L994" s="14">
        <f>IF(C994="MTS", B994, B994 * IFERROR(VLOOKUP(C994, 'QTY_CONVERSIONS '!A:B, 2, FALSE), "Units not found"))</f>
        <v>17.5</v>
      </c>
      <c r="M994" s="75">
        <f t="shared" si="103"/>
        <v>97825</v>
      </c>
      <c r="N994" t="str">
        <f>IFERROR(VLOOKUP(D994, Product_Category!A:B, 2, FALSE), "Uncategorized")</f>
        <v>Uncategorized</v>
      </c>
      <c r="O994" s="76">
        <f t="shared" si="105"/>
        <v>5.59</v>
      </c>
      <c r="P994" s="76">
        <f t="shared" si="106"/>
        <v>97.825000000000003</v>
      </c>
      <c r="Q994">
        <f t="shared" si="107"/>
        <v>2023</v>
      </c>
      <c r="R994" t="str">
        <f>IFERROR(VLOOKUP(G994,'Importer Name'!A:B, 2, FALSE), "")</f>
        <v>SIGNET EXCIPIENTS</v>
      </c>
      <c r="S994" t="str">
        <f>IFERROR(VLOOKUP(H994,'Supplier name '!A:B, 2, FALSE), "")</f>
        <v>DUPONT NUTRITION</v>
      </c>
    </row>
    <row r="995" spans="1:19">
      <c r="A995" s="77" t="s">
        <v>247</v>
      </c>
      <c r="B995" s="87">
        <v>17500</v>
      </c>
      <c r="C995" s="87" t="s">
        <v>7</v>
      </c>
      <c r="D995" s="103" t="s">
        <v>3663</v>
      </c>
      <c r="E995" s="157">
        <v>5.59</v>
      </c>
      <c r="F995" s="87" t="s">
        <v>9</v>
      </c>
      <c r="G995" s="77" t="s">
        <v>69</v>
      </c>
      <c r="H995" s="78" t="s">
        <v>110</v>
      </c>
      <c r="I995" s="89" t="str">
        <f t="shared" si="102"/>
        <v>May</v>
      </c>
      <c r="J995" s="74">
        <f>IF(F995="USD", E995, E995 * IFERROR(VLOOKUP(F995, EXCHANGE_RATE!A:B, 2, FALSE), "Currency not found"))</f>
        <v>5.59</v>
      </c>
      <c r="K995" s="74">
        <f t="shared" si="104"/>
        <v>5.59</v>
      </c>
      <c r="L995" s="14">
        <f>IF(C995="MTS", B995, B995 * IFERROR(VLOOKUP(C995, 'QTY_CONVERSIONS '!A:B, 2, FALSE), "Units not found"))</f>
        <v>17.5</v>
      </c>
      <c r="M995" s="75">
        <f t="shared" si="103"/>
        <v>97825</v>
      </c>
      <c r="N995" t="str">
        <f>IFERROR(VLOOKUP(D995, Product_Category!A:B, 2, FALSE), "Uncategorized")</f>
        <v>Uncategorized</v>
      </c>
      <c r="O995" s="76">
        <f t="shared" si="105"/>
        <v>5.59</v>
      </c>
      <c r="P995" s="76">
        <f t="shared" si="106"/>
        <v>97.825000000000003</v>
      </c>
      <c r="Q995">
        <f t="shared" si="107"/>
        <v>2023</v>
      </c>
      <c r="R995" t="str">
        <f>IFERROR(VLOOKUP(G995,'Importer Name'!A:B, 2, FALSE), "")</f>
        <v>SIGNET EXCIPIENTS</v>
      </c>
      <c r="S995" t="str">
        <f>IFERROR(VLOOKUP(H995,'Supplier name '!A:B, 2, FALSE), "")</f>
        <v>DUPONT NUTRITION</v>
      </c>
    </row>
    <row r="996" spans="1:19">
      <c r="A996" s="77" t="s">
        <v>247</v>
      </c>
      <c r="B996" s="87">
        <v>17400</v>
      </c>
      <c r="C996" s="87" t="s">
        <v>7</v>
      </c>
      <c r="D996" s="103" t="s">
        <v>3663</v>
      </c>
      <c r="E996" s="157">
        <v>5.59</v>
      </c>
      <c r="F996" s="87" t="s">
        <v>9</v>
      </c>
      <c r="G996" s="77" t="s">
        <v>69</v>
      </c>
      <c r="H996" s="78" t="s">
        <v>110</v>
      </c>
      <c r="I996" s="89" t="str">
        <f t="shared" si="102"/>
        <v>May</v>
      </c>
      <c r="J996" s="74">
        <f>IF(F996="USD", E996, E996 * IFERROR(VLOOKUP(F996, EXCHANGE_RATE!A:B, 2, FALSE), "Currency not found"))</f>
        <v>5.59</v>
      </c>
      <c r="K996" s="74">
        <f t="shared" si="104"/>
        <v>5.59</v>
      </c>
      <c r="L996" s="14">
        <f>IF(C996="MTS", B996, B996 * IFERROR(VLOOKUP(C996, 'QTY_CONVERSIONS '!A:B, 2, FALSE), "Units not found"))</f>
        <v>17.400000000000002</v>
      </c>
      <c r="M996" s="75">
        <f t="shared" si="103"/>
        <v>97266</v>
      </c>
      <c r="N996" t="str">
        <f>IFERROR(VLOOKUP(D996, Product_Category!A:B, 2, FALSE), "Uncategorized")</f>
        <v>Uncategorized</v>
      </c>
      <c r="O996" s="76">
        <f t="shared" si="105"/>
        <v>5.59</v>
      </c>
      <c r="P996" s="76">
        <f t="shared" si="106"/>
        <v>97.266000000000005</v>
      </c>
      <c r="Q996">
        <f t="shared" si="107"/>
        <v>2023</v>
      </c>
      <c r="R996" t="str">
        <f>IFERROR(VLOOKUP(G996,'Importer Name'!A:B, 2, FALSE), "")</f>
        <v>SIGNET EXCIPIENTS</v>
      </c>
      <c r="S996" t="str">
        <f>IFERROR(VLOOKUP(H996,'Supplier name '!A:B, 2, FALSE), "")</f>
        <v>DUPONT NUTRITION</v>
      </c>
    </row>
    <row r="997" spans="1:19">
      <c r="A997" s="77" t="s">
        <v>247</v>
      </c>
      <c r="B997" s="87">
        <v>15120</v>
      </c>
      <c r="C997" s="87" t="s">
        <v>7</v>
      </c>
      <c r="D997" s="103" t="s">
        <v>3663</v>
      </c>
      <c r="E997" s="157">
        <v>5.48</v>
      </c>
      <c r="F997" s="87" t="s">
        <v>9</v>
      </c>
      <c r="G997" s="77" t="s">
        <v>69</v>
      </c>
      <c r="H997" s="78" t="s">
        <v>110</v>
      </c>
      <c r="I997" s="89" t="str">
        <f t="shared" si="102"/>
        <v>May</v>
      </c>
      <c r="J997" s="74">
        <f>IF(F997="USD", E997, E997 * IFERROR(VLOOKUP(F997, EXCHANGE_RATE!A:B, 2, FALSE), "Currency not found"))</f>
        <v>5.48</v>
      </c>
      <c r="K997" s="74">
        <f t="shared" si="104"/>
        <v>5.48</v>
      </c>
      <c r="L997" s="14">
        <f>IF(C997="MTS", B997, B997 * IFERROR(VLOOKUP(C997, 'QTY_CONVERSIONS '!A:B, 2, FALSE), "Units not found"))</f>
        <v>15.120000000000001</v>
      </c>
      <c r="M997" s="75">
        <f t="shared" si="103"/>
        <v>82857.600000000006</v>
      </c>
      <c r="N997" t="str">
        <f>IFERROR(VLOOKUP(D997, Product_Category!A:B, 2, FALSE), "Uncategorized")</f>
        <v>Uncategorized</v>
      </c>
      <c r="O997" s="76">
        <f t="shared" si="105"/>
        <v>5.48</v>
      </c>
      <c r="P997" s="76">
        <f t="shared" si="106"/>
        <v>82.857600000000005</v>
      </c>
      <c r="Q997">
        <f t="shared" si="107"/>
        <v>2023</v>
      </c>
      <c r="R997" t="str">
        <f>IFERROR(VLOOKUP(G997,'Importer Name'!A:B, 2, FALSE), "")</f>
        <v>SIGNET EXCIPIENTS</v>
      </c>
      <c r="S997" t="str">
        <f>IFERROR(VLOOKUP(H997,'Supplier name '!A:B, 2, FALSE), "")</f>
        <v>DUPONT NUTRITION</v>
      </c>
    </row>
    <row r="998" spans="1:19">
      <c r="A998" s="77" t="s">
        <v>247</v>
      </c>
      <c r="B998" s="87">
        <v>17500</v>
      </c>
      <c r="C998" s="87" t="s">
        <v>7</v>
      </c>
      <c r="D998" s="103" t="s">
        <v>3663</v>
      </c>
      <c r="E998" s="157">
        <v>5.59</v>
      </c>
      <c r="F998" s="87" t="s">
        <v>9</v>
      </c>
      <c r="G998" s="77" t="s">
        <v>69</v>
      </c>
      <c r="H998" s="78" t="s">
        <v>110</v>
      </c>
      <c r="I998" s="89" t="str">
        <f t="shared" si="102"/>
        <v>May</v>
      </c>
      <c r="J998" s="74">
        <f>IF(F998="USD", E998, E998 * IFERROR(VLOOKUP(F998, EXCHANGE_RATE!A:B, 2, FALSE), "Currency not found"))</f>
        <v>5.59</v>
      </c>
      <c r="K998" s="74">
        <f t="shared" si="104"/>
        <v>5.59</v>
      </c>
      <c r="L998" s="14">
        <f>IF(C998="MTS", B998, B998 * IFERROR(VLOOKUP(C998, 'QTY_CONVERSIONS '!A:B, 2, FALSE), "Units not found"))</f>
        <v>17.5</v>
      </c>
      <c r="M998" s="75">
        <f t="shared" si="103"/>
        <v>97825</v>
      </c>
      <c r="N998" t="str">
        <f>IFERROR(VLOOKUP(D998, Product_Category!A:B, 2, FALSE), "Uncategorized")</f>
        <v>Uncategorized</v>
      </c>
      <c r="O998" s="76">
        <f t="shared" si="105"/>
        <v>5.59</v>
      </c>
      <c r="P998" s="76">
        <f t="shared" si="106"/>
        <v>97.825000000000003</v>
      </c>
      <c r="Q998">
        <f t="shared" si="107"/>
        <v>2023</v>
      </c>
      <c r="R998" t="str">
        <f>IFERROR(VLOOKUP(G998,'Importer Name'!A:B, 2, FALSE), "")</f>
        <v>SIGNET EXCIPIENTS</v>
      </c>
      <c r="S998" t="str">
        <f>IFERROR(VLOOKUP(H998,'Supplier name '!A:B, 2, FALSE), "")</f>
        <v>DUPONT NUTRITION</v>
      </c>
    </row>
    <row r="999" spans="1:19">
      <c r="A999" s="77" t="s">
        <v>247</v>
      </c>
      <c r="B999" s="87">
        <v>15120</v>
      </c>
      <c r="C999" s="87" t="s">
        <v>7</v>
      </c>
      <c r="D999" s="103" t="s">
        <v>3663</v>
      </c>
      <c r="E999" s="157">
        <v>5.48</v>
      </c>
      <c r="F999" s="87" t="s">
        <v>9</v>
      </c>
      <c r="G999" s="77" t="s">
        <v>69</v>
      </c>
      <c r="H999" s="78" t="s">
        <v>110</v>
      </c>
      <c r="I999" s="89" t="str">
        <f t="shared" si="102"/>
        <v>May</v>
      </c>
      <c r="J999" s="74">
        <f>IF(F999="USD", E999, E999 * IFERROR(VLOOKUP(F999, EXCHANGE_RATE!A:B, 2, FALSE), "Currency not found"))</f>
        <v>5.48</v>
      </c>
      <c r="K999" s="74">
        <f t="shared" si="104"/>
        <v>5.48</v>
      </c>
      <c r="L999" s="14">
        <f>IF(C999="MTS", B999, B999 * IFERROR(VLOOKUP(C999, 'QTY_CONVERSIONS '!A:B, 2, FALSE), "Units not found"))</f>
        <v>15.120000000000001</v>
      </c>
      <c r="M999" s="75">
        <f t="shared" si="103"/>
        <v>82857.600000000006</v>
      </c>
      <c r="N999" t="str">
        <f>IFERROR(VLOOKUP(D999, Product_Category!A:B, 2, FALSE), "Uncategorized")</f>
        <v>Uncategorized</v>
      </c>
      <c r="O999" s="76">
        <f t="shared" si="105"/>
        <v>5.48</v>
      </c>
      <c r="P999" s="76">
        <f t="shared" si="106"/>
        <v>82.857600000000005</v>
      </c>
      <c r="Q999">
        <f t="shared" si="107"/>
        <v>2023</v>
      </c>
      <c r="R999" t="str">
        <f>IFERROR(VLOOKUP(G999,'Importer Name'!A:B, 2, FALSE), "")</f>
        <v>SIGNET EXCIPIENTS</v>
      </c>
      <c r="S999" t="str">
        <f>IFERROR(VLOOKUP(H999,'Supplier name '!A:B, 2, FALSE), "")</f>
        <v>DUPONT NUTRITION</v>
      </c>
    </row>
    <row r="1000" spans="1:19">
      <c r="A1000" s="77" t="s">
        <v>247</v>
      </c>
      <c r="B1000" s="87">
        <v>15120</v>
      </c>
      <c r="C1000" s="87" t="s">
        <v>7</v>
      </c>
      <c r="D1000" s="103" t="s">
        <v>3663</v>
      </c>
      <c r="E1000" s="157">
        <v>5.48</v>
      </c>
      <c r="F1000" s="87" t="s">
        <v>9</v>
      </c>
      <c r="G1000" s="77" t="s">
        <v>69</v>
      </c>
      <c r="H1000" s="78" t="s">
        <v>110</v>
      </c>
      <c r="I1000" s="89" t="str">
        <f t="shared" si="102"/>
        <v>May</v>
      </c>
      <c r="J1000" s="74">
        <f>IF(F1000="USD", E1000, E1000 * IFERROR(VLOOKUP(F1000, EXCHANGE_RATE!A:B, 2, FALSE), "Currency not found"))</f>
        <v>5.48</v>
      </c>
      <c r="K1000" s="74">
        <f t="shared" si="104"/>
        <v>5.48</v>
      </c>
      <c r="L1000" s="14">
        <f>IF(C1000="MTS", B1000, B1000 * IFERROR(VLOOKUP(C1000, 'QTY_CONVERSIONS '!A:B, 2, FALSE), "Units not found"))</f>
        <v>15.120000000000001</v>
      </c>
      <c r="M1000" s="75">
        <f t="shared" si="103"/>
        <v>82857.600000000006</v>
      </c>
      <c r="N1000" t="str">
        <f>IFERROR(VLOOKUP(D1000, Product_Category!A:B, 2, FALSE), "Uncategorized")</f>
        <v>Uncategorized</v>
      </c>
      <c r="O1000" s="76">
        <f t="shared" si="105"/>
        <v>5.48</v>
      </c>
      <c r="P1000" s="76">
        <f t="shared" si="106"/>
        <v>82.857600000000005</v>
      </c>
      <c r="Q1000">
        <f t="shared" si="107"/>
        <v>2023</v>
      </c>
      <c r="R1000" t="str">
        <f>IFERROR(VLOOKUP(G1000,'Importer Name'!A:B, 2, FALSE), "")</f>
        <v>SIGNET EXCIPIENTS</v>
      </c>
      <c r="S1000" t="str">
        <f>IFERROR(VLOOKUP(H1000,'Supplier name '!A:B, 2, FALSE), "")</f>
        <v>DUPONT NUTRITION</v>
      </c>
    </row>
    <row r="1001" spans="1:19">
      <c r="A1001" s="77" t="s">
        <v>247</v>
      </c>
      <c r="B1001" s="87">
        <v>17500</v>
      </c>
      <c r="C1001" s="87" t="s">
        <v>7</v>
      </c>
      <c r="D1001" s="103" t="s">
        <v>3661</v>
      </c>
      <c r="E1001" s="157">
        <v>5.75</v>
      </c>
      <c r="F1001" s="87" t="s">
        <v>9</v>
      </c>
      <c r="G1001" s="77" t="s">
        <v>69</v>
      </c>
      <c r="H1001" s="78" t="s">
        <v>110</v>
      </c>
      <c r="I1001" s="89" t="str">
        <f t="shared" si="102"/>
        <v>May</v>
      </c>
      <c r="J1001" s="74">
        <f>IF(F1001="USD", E1001, E1001 * IFERROR(VLOOKUP(F1001, EXCHANGE_RATE!A:B, 2, FALSE), "Currency not found"))</f>
        <v>5.75</v>
      </c>
      <c r="K1001" s="74">
        <f t="shared" si="104"/>
        <v>5.75</v>
      </c>
      <c r="L1001" s="14">
        <f>IF(C1001="MTS", B1001, B1001 * IFERROR(VLOOKUP(C1001, 'QTY_CONVERSIONS '!A:B, 2, FALSE), "Units not found"))</f>
        <v>17.5</v>
      </c>
      <c r="M1001" s="75">
        <f t="shared" si="103"/>
        <v>100625</v>
      </c>
      <c r="N1001" t="str">
        <f>IFERROR(VLOOKUP(D1001, Product_Category!A:B, 2, FALSE), "Uncategorized")</f>
        <v>Uncategorized</v>
      </c>
      <c r="O1001" s="76">
        <f t="shared" si="105"/>
        <v>5.75</v>
      </c>
      <c r="P1001" s="76">
        <f t="shared" si="106"/>
        <v>100.625</v>
      </c>
      <c r="Q1001">
        <f t="shared" si="107"/>
        <v>2023</v>
      </c>
      <c r="R1001" t="str">
        <f>IFERROR(VLOOKUP(G1001,'Importer Name'!A:B, 2, FALSE), "")</f>
        <v>SIGNET EXCIPIENTS</v>
      </c>
      <c r="S1001" t="str">
        <f>IFERROR(VLOOKUP(H1001,'Supplier name '!A:B, 2, FALSE), "")</f>
        <v>DUPONT NUTRITION</v>
      </c>
    </row>
    <row r="1002" spans="1:19">
      <c r="A1002" s="77" t="s">
        <v>247</v>
      </c>
      <c r="B1002" s="87">
        <v>17500</v>
      </c>
      <c r="C1002" s="87" t="s">
        <v>7</v>
      </c>
      <c r="D1002" s="103" t="s">
        <v>3661</v>
      </c>
      <c r="E1002" s="157">
        <v>5.75</v>
      </c>
      <c r="F1002" s="87" t="s">
        <v>9</v>
      </c>
      <c r="G1002" s="77" t="s">
        <v>69</v>
      </c>
      <c r="H1002" s="78" t="s">
        <v>110</v>
      </c>
      <c r="I1002" s="89" t="str">
        <f t="shared" si="102"/>
        <v>May</v>
      </c>
      <c r="J1002" s="74">
        <f>IF(F1002="USD", E1002, E1002 * IFERROR(VLOOKUP(F1002, EXCHANGE_RATE!A:B, 2, FALSE), "Currency not found"))</f>
        <v>5.75</v>
      </c>
      <c r="K1002" s="74">
        <f t="shared" si="104"/>
        <v>5.75</v>
      </c>
      <c r="L1002" s="14">
        <f>IF(C1002="MTS", B1002, B1002 * IFERROR(VLOOKUP(C1002, 'QTY_CONVERSIONS '!A:B, 2, FALSE), "Units not found"))</f>
        <v>17.5</v>
      </c>
      <c r="M1002" s="75">
        <f t="shared" si="103"/>
        <v>100625</v>
      </c>
      <c r="N1002" t="str">
        <f>IFERROR(VLOOKUP(D1002, Product_Category!A:B, 2, FALSE), "Uncategorized")</f>
        <v>Uncategorized</v>
      </c>
      <c r="O1002" s="76">
        <f t="shared" si="105"/>
        <v>5.75</v>
      </c>
      <c r="P1002" s="76">
        <f t="shared" si="106"/>
        <v>100.625</v>
      </c>
      <c r="Q1002">
        <f t="shared" si="107"/>
        <v>2023</v>
      </c>
      <c r="R1002" t="str">
        <f>IFERROR(VLOOKUP(G1002,'Importer Name'!A:B, 2, FALSE), "")</f>
        <v>SIGNET EXCIPIENTS</v>
      </c>
      <c r="S1002" t="str">
        <f>IFERROR(VLOOKUP(H1002,'Supplier name '!A:B, 2, FALSE), "")</f>
        <v>DUPONT NUTRITION</v>
      </c>
    </row>
    <row r="1003" spans="1:19">
      <c r="A1003" s="77" t="s">
        <v>247</v>
      </c>
      <c r="B1003" s="87">
        <v>17500</v>
      </c>
      <c r="C1003" s="87" t="s">
        <v>7</v>
      </c>
      <c r="D1003" s="103" t="s">
        <v>3661</v>
      </c>
      <c r="E1003" s="157">
        <v>5.75</v>
      </c>
      <c r="F1003" s="87" t="s">
        <v>9</v>
      </c>
      <c r="G1003" s="77" t="s">
        <v>69</v>
      </c>
      <c r="H1003" s="78" t="s">
        <v>110</v>
      </c>
      <c r="I1003" s="89" t="str">
        <f t="shared" si="102"/>
        <v>May</v>
      </c>
      <c r="J1003" s="74">
        <f>IF(F1003="USD", E1003, E1003 * IFERROR(VLOOKUP(F1003, EXCHANGE_RATE!A:B, 2, FALSE), "Currency not found"))</f>
        <v>5.75</v>
      </c>
      <c r="K1003" s="74">
        <f t="shared" si="104"/>
        <v>5.75</v>
      </c>
      <c r="L1003" s="14">
        <f>IF(C1003="MTS", B1003, B1003 * IFERROR(VLOOKUP(C1003, 'QTY_CONVERSIONS '!A:B, 2, FALSE), "Units not found"))</f>
        <v>17.5</v>
      </c>
      <c r="M1003" s="75">
        <f t="shared" si="103"/>
        <v>100625</v>
      </c>
      <c r="N1003" t="str">
        <f>IFERROR(VLOOKUP(D1003, Product_Category!A:B, 2, FALSE), "Uncategorized")</f>
        <v>Uncategorized</v>
      </c>
      <c r="O1003" s="76">
        <f t="shared" si="105"/>
        <v>5.75</v>
      </c>
      <c r="P1003" s="76">
        <f t="shared" si="106"/>
        <v>100.625</v>
      </c>
      <c r="Q1003">
        <f t="shared" si="107"/>
        <v>2023</v>
      </c>
      <c r="R1003" t="str">
        <f>IFERROR(VLOOKUP(G1003,'Importer Name'!A:B, 2, FALSE), "")</f>
        <v>SIGNET EXCIPIENTS</v>
      </c>
      <c r="S1003" t="str">
        <f>IFERROR(VLOOKUP(H1003,'Supplier name '!A:B, 2, FALSE), "")</f>
        <v>DUPONT NUTRITION</v>
      </c>
    </row>
    <row r="1004" spans="1:19">
      <c r="A1004" s="77" t="s">
        <v>247</v>
      </c>
      <c r="B1004" s="87">
        <v>15120</v>
      </c>
      <c r="C1004" s="87" t="s">
        <v>7</v>
      </c>
      <c r="D1004" s="103" t="s">
        <v>3661</v>
      </c>
      <c r="E1004" s="157">
        <v>5.64</v>
      </c>
      <c r="F1004" s="87" t="s">
        <v>9</v>
      </c>
      <c r="G1004" s="77" t="s">
        <v>69</v>
      </c>
      <c r="H1004" s="78" t="s">
        <v>110</v>
      </c>
      <c r="I1004" s="89" t="str">
        <f t="shared" si="102"/>
        <v>May</v>
      </c>
      <c r="J1004" s="74">
        <f>IF(F1004="USD", E1004, E1004 * IFERROR(VLOOKUP(F1004, EXCHANGE_RATE!A:B, 2, FALSE), "Currency not found"))</f>
        <v>5.64</v>
      </c>
      <c r="K1004" s="74">
        <f t="shared" si="104"/>
        <v>5.64</v>
      </c>
      <c r="L1004" s="14">
        <f>IF(C1004="MTS", B1004, B1004 * IFERROR(VLOOKUP(C1004, 'QTY_CONVERSIONS '!A:B, 2, FALSE), "Units not found"))</f>
        <v>15.120000000000001</v>
      </c>
      <c r="M1004" s="75">
        <f t="shared" si="103"/>
        <v>85276.799999999988</v>
      </c>
      <c r="N1004" t="str">
        <f>IFERROR(VLOOKUP(D1004, Product_Category!A:B, 2, FALSE), "Uncategorized")</f>
        <v>Uncategorized</v>
      </c>
      <c r="O1004" s="76">
        <f t="shared" si="105"/>
        <v>5.64</v>
      </c>
      <c r="P1004" s="76">
        <f t="shared" si="106"/>
        <v>85.276799999999994</v>
      </c>
      <c r="Q1004">
        <f t="shared" si="107"/>
        <v>2023</v>
      </c>
      <c r="R1004" t="str">
        <f>IFERROR(VLOOKUP(G1004,'Importer Name'!A:B, 2, FALSE), "")</f>
        <v>SIGNET EXCIPIENTS</v>
      </c>
      <c r="S1004" t="str">
        <f>IFERROR(VLOOKUP(H1004,'Supplier name '!A:B, 2, FALSE), "")</f>
        <v>DUPONT NUTRITION</v>
      </c>
    </row>
    <row r="1005" spans="1:19">
      <c r="A1005" s="77" t="s">
        <v>247</v>
      </c>
      <c r="B1005" s="87">
        <v>17500</v>
      </c>
      <c r="C1005" s="87" t="s">
        <v>7</v>
      </c>
      <c r="D1005" s="103" t="s">
        <v>3661</v>
      </c>
      <c r="E1005" s="157">
        <v>5.75</v>
      </c>
      <c r="F1005" s="87" t="s">
        <v>9</v>
      </c>
      <c r="G1005" s="77" t="s">
        <v>69</v>
      </c>
      <c r="H1005" s="78" t="s">
        <v>110</v>
      </c>
      <c r="I1005" s="89" t="str">
        <f t="shared" si="102"/>
        <v>May</v>
      </c>
      <c r="J1005" s="74">
        <f>IF(F1005="USD", E1005, E1005 * IFERROR(VLOOKUP(F1005, EXCHANGE_RATE!A:B, 2, FALSE), "Currency not found"))</f>
        <v>5.75</v>
      </c>
      <c r="K1005" s="74">
        <f t="shared" si="104"/>
        <v>5.75</v>
      </c>
      <c r="L1005" s="14">
        <f>IF(C1005="MTS", B1005, B1005 * IFERROR(VLOOKUP(C1005, 'QTY_CONVERSIONS '!A:B, 2, FALSE), "Units not found"))</f>
        <v>17.5</v>
      </c>
      <c r="M1005" s="75">
        <f t="shared" si="103"/>
        <v>100625</v>
      </c>
      <c r="N1005" t="str">
        <f>IFERROR(VLOOKUP(D1005, Product_Category!A:B, 2, FALSE), "Uncategorized")</f>
        <v>Uncategorized</v>
      </c>
      <c r="O1005" s="76">
        <f t="shared" si="105"/>
        <v>5.75</v>
      </c>
      <c r="P1005" s="76">
        <f t="shared" si="106"/>
        <v>100.625</v>
      </c>
      <c r="Q1005">
        <f t="shared" si="107"/>
        <v>2023</v>
      </c>
      <c r="R1005" t="str">
        <f>IFERROR(VLOOKUP(G1005,'Importer Name'!A:B, 2, FALSE), "")</f>
        <v>SIGNET EXCIPIENTS</v>
      </c>
      <c r="S1005" t="str">
        <f>IFERROR(VLOOKUP(H1005,'Supplier name '!A:B, 2, FALSE), "")</f>
        <v>DUPONT NUTRITION</v>
      </c>
    </row>
    <row r="1006" spans="1:19">
      <c r="A1006" s="77" t="s">
        <v>247</v>
      </c>
      <c r="B1006" s="87">
        <v>17500</v>
      </c>
      <c r="C1006" s="87" t="s">
        <v>7</v>
      </c>
      <c r="D1006" s="103" t="s">
        <v>3661</v>
      </c>
      <c r="E1006" s="157">
        <v>5.75</v>
      </c>
      <c r="F1006" s="87" t="s">
        <v>9</v>
      </c>
      <c r="G1006" s="77" t="s">
        <v>69</v>
      </c>
      <c r="H1006" s="78" t="s">
        <v>110</v>
      </c>
      <c r="I1006" s="89" t="str">
        <f t="shared" si="102"/>
        <v>May</v>
      </c>
      <c r="J1006" s="74">
        <f>IF(F1006="USD", E1006, E1006 * IFERROR(VLOOKUP(F1006, EXCHANGE_RATE!A:B, 2, FALSE), "Currency not found"))</f>
        <v>5.75</v>
      </c>
      <c r="K1006" s="74">
        <f t="shared" si="104"/>
        <v>5.75</v>
      </c>
      <c r="L1006" s="14">
        <f>IF(C1006="MTS", B1006, B1006 * IFERROR(VLOOKUP(C1006, 'QTY_CONVERSIONS '!A:B, 2, FALSE), "Units not found"))</f>
        <v>17.5</v>
      </c>
      <c r="M1006" s="75">
        <f t="shared" si="103"/>
        <v>100625</v>
      </c>
      <c r="N1006" t="str">
        <f>IFERROR(VLOOKUP(D1006, Product_Category!A:B, 2, FALSE), "Uncategorized")</f>
        <v>Uncategorized</v>
      </c>
      <c r="O1006" s="76">
        <f t="shared" si="105"/>
        <v>5.75</v>
      </c>
      <c r="P1006" s="76">
        <f t="shared" si="106"/>
        <v>100.625</v>
      </c>
      <c r="Q1006">
        <f t="shared" si="107"/>
        <v>2023</v>
      </c>
      <c r="R1006" t="str">
        <f>IFERROR(VLOOKUP(G1006,'Importer Name'!A:B, 2, FALSE), "")</f>
        <v>SIGNET EXCIPIENTS</v>
      </c>
      <c r="S1006" t="str">
        <f>IFERROR(VLOOKUP(H1006,'Supplier name '!A:B, 2, FALSE), "")</f>
        <v>DUPONT NUTRITION</v>
      </c>
    </row>
    <row r="1007" spans="1:19">
      <c r="A1007" s="77" t="s">
        <v>247</v>
      </c>
      <c r="B1007" s="87">
        <v>7500</v>
      </c>
      <c r="C1007" s="87" t="s">
        <v>7</v>
      </c>
      <c r="D1007" s="103" t="s">
        <v>3671</v>
      </c>
      <c r="E1007" s="157">
        <v>7.56</v>
      </c>
      <c r="F1007" s="87" t="s">
        <v>9</v>
      </c>
      <c r="G1007" s="77" t="s">
        <v>69</v>
      </c>
      <c r="H1007" s="78" t="s">
        <v>110</v>
      </c>
      <c r="I1007" s="89" t="str">
        <f t="shared" si="102"/>
        <v>May</v>
      </c>
      <c r="J1007" s="74">
        <f>IF(F1007="USD", E1007, E1007 * IFERROR(VLOOKUP(F1007, EXCHANGE_RATE!A:B, 2, FALSE), "Currency not found"))</f>
        <v>7.56</v>
      </c>
      <c r="K1007" s="74">
        <f t="shared" si="104"/>
        <v>7.56</v>
      </c>
      <c r="L1007" s="14">
        <f>IF(C1007="MTS", B1007, B1007 * IFERROR(VLOOKUP(C1007, 'QTY_CONVERSIONS '!A:B, 2, FALSE), "Units not found"))</f>
        <v>7.5</v>
      </c>
      <c r="M1007" s="75">
        <f t="shared" si="103"/>
        <v>56700</v>
      </c>
      <c r="N1007" t="str">
        <f>IFERROR(VLOOKUP(D1007, Product_Category!A:B, 2, FALSE), "Uncategorized")</f>
        <v>Uncategorized</v>
      </c>
      <c r="O1007" s="76">
        <f t="shared" si="105"/>
        <v>7.56</v>
      </c>
      <c r="P1007" s="76">
        <f t="shared" si="106"/>
        <v>56.699999999999996</v>
      </c>
      <c r="Q1007">
        <f t="shared" si="107"/>
        <v>2023</v>
      </c>
      <c r="R1007" t="str">
        <f>IFERROR(VLOOKUP(G1007,'Importer Name'!A:B, 2, FALSE), "")</f>
        <v>SIGNET EXCIPIENTS</v>
      </c>
      <c r="S1007" t="str">
        <f>IFERROR(VLOOKUP(H1007,'Supplier name '!A:B, 2, FALSE), "")</f>
        <v>DUPONT NUTRITION</v>
      </c>
    </row>
    <row r="1008" spans="1:19">
      <c r="A1008" s="77" t="s">
        <v>247</v>
      </c>
      <c r="B1008" s="87">
        <v>17500</v>
      </c>
      <c r="C1008" s="87" t="s">
        <v>7</v>
      </c>
      <c r="D1008" s="103" t="s">
        <v>3662</v>
      </c>
      <c r="E1008" s="157">
        <v>6.86</v>
      </c>
      <c r="F1008" s="87" t="s">
        <v>9</v>
      </c>
      <c r="G1008" s="77" t="s">
        <v>69</v>
      </c>
      <c r="H1008" s="78" t="s">
        <v>110</v>
      </c>
      <c r="I1008" s="89" t="str">
        <f t="shared" si="102"/>
        <v>May</v>
      </c>
      <c r="J1008" s="74">
        <f>IF(F1008="USD", E1008, E1008 * IFERROR(VLOOKUP(F1008, EXCHANGE_RATE!A:B, 2, FALSE), "Currency not found"))</f>
        <v>6.86</v>
      </c>
      <c r="K1008" s="74">
        <f t="shared" si="104"/>
        <v>6.86</v>
      </c>
      <c r="L1008" s="14">
        <f>IF(C1008="MTS", B1008, B1008 * IFERROR(VLOOKUP(C1008, 'QTY_CONVERSIONS '!A:B, 2, FALSE), "Units not found"))</f>
        <v>17.5</v>
      </c>
      <c r="M1008" s="75">
        <f t="shared" si="103"/>
        <v>120050</v>
      </c>
      <c r="N1008" t="str">
        <f>IFERROR(VLOOKUP(D1008, Product_Category!A:B, 2, FALSE), "Uncategorized")</f>
        <v>Uncategorized</v>
      </c>
      <c r="O1008" s="76">
        <f t="shared" si="105"/>
        <v>6.86</v>
      </c>
      <c r="P1008" s="76">
        <f t="shared" si="106"/>
        <v>120.05000000000001</v>
      </c>
      <c r="Q1008">
        <f t="shared" si="107"/>
        <v>2023</v>
      </c>
      <c r="R1008" t="str">
        <f>IFERROR(VLOOKUP(G1008,'Importer Name'!A:B, 2, FALSE), "")</f>
        <v>SIGNET EXCIPIENTS</v>
      </c>
      <c r="S1008" t="str">
        <f>IFERROR(VLOOKUP(H1008,'Supplier name '!A:B, 2, FALSE), "")</f>
        <v>DUPONT NUTRITION</v>
      </c>
    </row>
    <row r="1009" spans="1:19">
      <c r="A1009" s="77" t="s">
        <v>247</v>
      </c>
      <c r="B1009" s="87">
        <v>17500</v>
      </c>
      <c r="C1009" s="87" t="s">
        <v>7</v>
      </c>
      <c r="D1009" s="103" t="s">
        <v>3662</v>
      </c>
      <c r="E1009" s="157">
        <v>6.86</v>
      </c>
      <c r="F1009" s="87" t="s">
        <v>9</v>
      </c>
      <c r="G1009" s="77" t="s">
        <v>69</v>
      </c>
      <c r="H1009" s="78" t="s">
        <v>110</v>
      </c>
      <c r="I1009" s="89" t="str">
        <f t="shared" ref="I1009:I1072" si="108">I1008</f>
        <v>May</v>
      </c>
      <c r="J1009" s="74">
        <f>IF(F1009="USD", E1009, E1009 * IFERROR(VLOOKUP(F1009, EXCHANGE_RATE!A:B, 2, FALSE), "Currency not found"))</f>
        <v>6.86</v>
      </c>
      <c r="K1009" s="74">
        <f t="shared" si="104"/>
        <v>6.86</v>
      </c>
      <c r="L1009" s="14">
        <f>IF(C1009="MTS", B1009, B1009 * IFERROR(VLOOKUP(C1009, 'QTY_CONVERSIONS '!A:B, 2, FALSE), "Units not found"))</f>
        <v>17.5</v>
      </c>
      <c r="M1009" s="75">
        <f t="shared" si="103"/>
        <v>120050</v>
      </c>
      <c r="N1009" t="str">
        <f>IFERROR(VLOOKUP(D1009, Product_Category!A:B, 2, FALSE), "Uncategorized")</f>
        <v>Uncategorized</v>
      </c>
      <c r="O1009" s="76">
        <f t="shared" si="105"/>
        <v>6.86</v>
      </c>
      <c r="P1009" s="76">
        <f t="shared" si="106"/>
        <v>120.05000000000001</v>
      </c>
      <c r="Q1009">
        <f t="shared" si="107"/>
        <v>2023</v>
      </c>
      <c r="R1009" t="str">
        <f>IFERROR(VLOOKUP(G1009,'Importer Name'!A:B, 2, FALSE), "")</f>
        <v>SIGNET EXCIPIENTS</v>
      </c>
      <c r="S1009" t="str">
        <f>IFERROR(VLOOKUP(H1009,'Supplier name '!A:B, 2, FALSE), "")</f>
        <v>DUPONT NUTRITION</v>
      </c>
    </row>
    <row r="1010" spans="1:19">
      <c r="A1010" s="77" t="s">
        <v>247</v>
      </c>
      <c r="B1010" s="87">
        <v>17500</v>
      </c>
      <c r="C1010" s="87" t="s">
        <v>7</v>
      </c>
      <c r="D1010" s="103" t="s">
        <v>3662</v>
      </c>
      <c r="E1010" s="157">
        <v>6.86</v>
      </c>
      <c r="F1010" s="87" t="s">
        <v>9</v>
      </c>
      <c r="G1010" s="77" t="s">
        <v>69</v>
      </c>
      <c r="H1010" s="78" t="s">
        <v>110</v>
      </c>
      <c r="I1010" s="89" t="str">
        <f t="shared" si="108"/>
        <v>May</v>
      </c>
      <c r="J1010" s="74">
        <f>IF(F1010="USD", E1010, E1010 * IFERROR(VLOOKUP(F1010, EXCHANGE_RATE!A:B, 2, FALSE), "Currency not found"))</f>
        <v>6.86</v>
      </c>
      <c r="K1010" s="74">
        <f t="shared" si="104"/>
        <v>6.86</v>
      </c>
      <c r="L1010" s="14">
        <f>IF(C1010="MTS", B1010, B1010 * IFERROR(VLOOKUP(C1010, 'QTY_CONVERSIONS '!A:B, 2, FALSE), "Units not found"))</f>
        <v>17.5</v>
      </c>
      <c r="M1010" s="75">
        <f t="shared" si="103"/>
        <v>120050</v>
      </c>
      <c r="N1010" t="str">
        <f>IFERROR(VLOOKUP(D1010, Product_Category!A:B, 2, FALSE), "Uncategorized")</f>
        <v>Uncategorized</v>
      </c>
      <c r="O1010" s="76">
        <f t="shared" si="105"/>
        <v>6.86</v>
      </c>
      <c r="P1010" s="76">
        <f t="shared" si="106"/>
        <v>120.05000000000001</v>
      </c>
      <c r="Q1010">
        <f t="shared" si="107"/>
        <v>2023</v>
      </c>
      <c r="R1010" t="str">
        <f>IFERROR(VLOOKUP(G1010,'Importer Name'!A:B, 2, FALSE), "")</f>
        <v>SIGNET EXCIPIENTS</v>
      </c>
      <c r="S1010" t="str">
        <f>IFERROR(VLOOKUP(H1010,'Supplier name '!A:B, 2, FALSE), "")</f>
        <v>DUPONT NUTRITION</v>
      </c>
    </row>
    <row r="1011" spans="1:19">
      <c r="A1011" s="77" t="s">
        <v>247</v>
      </c>
      <c r="B1011" s="87">
        <v>17500</v>
      </c>
      <c r="C1011" s="87" t="s">
        <v>7</v>
      </c>
      <c r="D1011" s="103" t="s">
        <v>3662</v>
      </c>
      <c r="E1011" s="157">
        <v>6.86</v>
      </c>
      <c r="F1011" s="87" t="s">
        <v>9</v>
      </c>
      <c r="G1011" s="77" t="s">
        <v>69</v>
      </c>
      <c r="H1011" s="78" t="s">
        <v>110</v>
      </c>
      <c r="I1011" s="89" t="str">
        <f t="shared" si="108"/>
        <v>May</v>
      </c>
      <c r="J1011" s="74">
        <f>IF(F1011="USD", E1011, E1011 * IFERROR(VLOOKUP(F1011, EXCHANGE_RATE!A:B, 2, FALSE), "Currency not found"))</f>
        <v>6.86</v>
      </c>
      <c r="K1011" s="74">
        <f t="shared" si="104"/>
        <v>6.86</v>
      </c>
      <c r="L1011" s="14">
        <f>IF(C1011="MTS", B1011, B1011 * IFERROR(VLOOKUP(C1011, 'QTY_CONVERSIONS '!A:B, 2, FALSE), "Units not found"))</f>
        <v>17.5</v>
      </c>
      <c r="M1011" s="75">
        <f t="shared" si="103"/>
        <v>120050</v>
      </c>
      <c r="N1011" t="str">
        <f>IFERROR(VLOOKUP(D1011, Product_Category!A:B, 2, FALSE), "Uncategorized")</f>
        <v>Uncategorized</v>
      </c>
      <c r="O1011" s="76">
        <f t="shared" si="105"/>
        <v>6.86</v>
      </c>
      <c r="P1011" s="76">
        <f t="shared" si="106"/>
        <v>120.05000000000001</v>
      </c>
      <c r="Q1011">
        <f t="shared" si="107"/>
        <v>2023</v>
      </c>
      <c r="R1011" t="str">
        <f>IFERROR(VLOOKUP(G1011,'Importer Name'!A:B, 2, FALSE), "")</f>
        <v>SIGNET EXCIPIENTS</v>
      </c>
      <c r="S1011" t="str">
        <f>IFERROR(VLOOKUP(H1011,'Supplier name '!A:B, 2, FALSE), "")</f>
        <v>DUPONT NUTRITION</v>
      </c>
    </row>
    <row r="1012" spans="1:19">
      <c r="A1012" s="77" t="s">
        <v>247</v>
      </c>
      <c r="B1012" s="87">
        <v>17500</v>
      </c>
      <c r="C1012" s="87" t="s">
        <v>7</v>
      </c>
      <c r="D1012" s="103" t="s">
        <v>3662</v>
      </c>
      <c r="E1012" s="157">
        <v>6.86</v>
      </c>
      <c r="F1012" s="87" t="s">
        <v>9</v>
      </c>
      <c r="G1012" s="77" t="s">
        <v>69</v>
      </c>
      <c r="H1012" s="78" t="s">
        <v>110</v>
      </c>
      <c r="I1012" s="89" t="str">
        <f t="shared" si="108"/>
        <v>May</v>
      </c>
      <c r="J1012" s="74">
        <f>IF(F1012="USD", E1012, E1012 * IFERROR(VLOOKUP(F1012, EXCHANGE_RATE!A:B, 2, FALSE), "Currency not found"))</f>
        <v>6.86</v>
      </c>
      <c r="K1012" s="74">
        <f t="shared" si="104"/>
        <v>6.86</v>
      </c>
      <c r="L1012" s="14">
        <f>IF(C1012="MTS", B1012, B1012 * IFERROR(VLOOKUP(C1012, 'QTY_CONVERSIONS '!A:B, 2, FALSE), "Units not found"))</f>
        <v>17.5</v>
      </c>
      <c r="M1012" s="75">
        <f t="shared" si="103"/>
        <v>120050</v>
      </c>
      <c r="N1012" t="str">
        <f>IFERROR(VLOOKUP(D1012, Product_Category!A:B, 2, FALSE), "Uncategorized")</f>
        <v>Uncategorized</v>
      </c>
      <c r="O1012" s="76">
        <f t="shared" si="105"/>
        <v>6.86</v>
      </c>
      <c r="P1012" s="76">
        <f t="shared" si="106"/>
        <v>120.05000000000001</v>
      </c>
      <c r="Q1012">
        <f t="shared" si="107"/>
        <v>2023</v>
      </c>
      <c r="R1012" t="str">
        <f>IFERROR(VLOOKUP(G1012,'Importer Name'!A:B, 2, FALSE), "")</f>
        <v>SIGNET EXCIPIENTS</v>
      </c>
      <c r="S1012" t="str">
        <f>IFERROR(VLOOKUP(H1012,'Supplier name '!A:B, 2, FALSE), "")</f>
        <v>DUPONT NUTRITION</v>
      </c>
    </row>
    <row r="1013" spans="1:19">
      <c r="A1013" s="77" t="s">
        <v>247</v>
      </c>
      <c r="B1013" s="87">
        <v>17500</v>
      </c>
      <c r="C1013" s="87" t="s">
        <v>7</v>
      </c>
      <c r="D1013" s="103" t="s">
        <v>3662</v>
      </c>
      <c r="E1013" s="157">
        <v>6.25</v>
      </c>
      <c r="F1013" s="87" t="s">
        <v>9</v>
      </c>
      <c r="G1013" s="77" t="s">
        <v>69</v>
      </c>
      <c r="H1013" s="78" t="s">
        <v>110</v>
      </c>
      <c r="I1013" s="89" t="str">
        <f t="shared" si="108"/>
        <v>May</v>
      </c>
      <c r="J1013" s="74">
        <f>IF(F1013="USD", E1013, E1013 * IFERROR(VLOOKUP(F1013, EXCHANGE_RATE!A:B, 2, FALSE), "Currency not found"))</f>
        <v>6.25</v>
      </c>
      <c r="K1013" s="74">
        <f t="shared" si="104"/>
        <v>6.25</v>
      </c>
      <c r="L1013" s="14">
        <f>IF(C1013="MTS", B1013, B1013 * IFERROR(VLOOKUP(C1013, 'QTY_CONVERSIONS '!A:B, 2, FALSE), "Units not found"))</f>
        <v>17.5</v>
      </c>
      <c r="M1013" s="75">
        <f t="shared" si="103"/>
        <v>109375</v>
      </c>
      <c r="N1013" t="str">
        <f>IFERROR(VLOOKUP(D1013, Product_Category!A:B, 2, FALSE), "Uncategorized")</f>
        <v>Uncategorized</v>
      </c>
      <c r="O1013" s="76">
        <f t="shared" si="105"/>
        <v>6.25</v>
      </c>
      <c r="P1013" s="76">
        <f t="shared" si="106"/>
        <v>109.375</v>
      </c>
      <c r="Q1013">
        <f t="shared" si="107"/>
        <v>2023</v>
      </c>
      <c r="R1013" t="str">
        <f>IFERROR(VLOOKUP(G1013,'Importer Name'!A:B, 2, FALSE), "")</f>
        <v>SIGNET EXCIPIENTS</v>
      </c>
      <c r="S1013" t="str">
        <f>IFERROR(VLOOKUP(H1013,'Supplier name '!A:B, 2, FALSE), "")</f>
        <v>DUPONT NUTRITION</v>
      </c>
    </row>
    <row r="1014" spans="1:19">
      <c r="A1014" s="77" t="s">
        <v>247</v>
      </c>
      <c r="B1014" s="87">
        <v>17500</v>
      </c>
      <c r="C1014" s="87" t="s">
        <v>7</v>
      </c>
      <c r="D1014" s="103" t="s">
        <v>3662</v>
      </c>
      <c r="E1014" s="157">
        <v>6.86</v>
      </c>
      <c r="F1014" s="87" t="s">
        <v>9</v>
      </c>
      <c r="G1014" s="77" t="s">
        <v>69</v>
      </c>
      <c r="H1014" s="78" t="s">
        <v>110</v>
      </c>
      <c r="I1014" s="89" t="str">
        <f t="shared" si="108"/>
        <v>May</v>
      </c>
      <c r="J1014" s="74">
        <f>IF(F1014="USD", E1014, E1014 * IFERROR(VLOOKUP(F1014, EXCHANGE_RATE!A:B, 2, FALSE), "Currency not found"))</f>
        <v>6.86</v>
      </c>
      <c r="K1014" s="74">
        <f t="shared" si="104"/>
        <v>6.86</v>
      </c>
      <c r="L1014" s="14">
        <f>IF(C1014="MTS", B1014, B1014 * IFERROR(VLOOKUP(C1014, 'QTY_CONVERSIONS '!A:B, 2, FALSE), "Units not found"))</f>
        <v>17.5</v>
      </c>
      <c r="M1014" s="75">
        <f t="shared" si="103"/>
        <v>120050</v>
      </c>
      <c r="N1014" t="str">
        <f>IFERROR(VLOOKUP(D1014, Product_Category!A:B, 2, FALSE), "Uncategorized")</f>
        <v>Uncategorized</v>
      </c>
      <c r="O1014" s="76">
        <f t="shared" si="105"/>
        <v>6.86</v>
      </c>
      <c r="P1014" s="76">
        <f t="shared" si="106"/>
        <v>120.05000000000001</v>
      </c>
      <c r="Q1014">
        <f t="shared" si="107"/>
        <v>2023</v>
      </c>
      <c r="R1014" t="str">
        <f>IFERROR(VLOOKUP(G1014,'Importer Name'!A:B, 2, FALSE), "")</f>
        <v>SIGNET EXCIPIENTS</v>
      </c>
      <c r="S1014" t="str">
        <f>IFERROR(VLOOKUP(H1014,'Supplier name '!A:B, 2, FALSE), "")</f>
        <v>DUPONT NUTRITION</v>
      </c>
    </row>
    <row r="1015" spans="1:19">
      <c r="A1015" s="77" t="s">
        <v>247</v>
      </c>
      <c r="B1015" s="87">
        <v>10000</v>
      </c>
      <c r="C1015" s="87" t="s">
        <v>7</v>
      </c>
      <c r="D1015" s="103" t="s">
        <v>3670</v>
      </c>
      <c r="E1015" s="157">
        <v>6.35</v>
      </c>
      <c r="F1015" s="87" t="s">
        <v>9</v>
      </c>
      <c r="G1015" s="77" t="s">
        <v>69</v>
      </c>
      <c r="H1015" s="78" t="s">
        <v>110</v>
      </c>
      <c r="I1015" s="89" t="str">
        <f t="shared" si="108"/>
        <v>May</v>
      </c>
      <c r="J1015" s="74">
        <f>IF(F1015="USD", E1015, E1015 * IFERROR(VLOOKUP(F1015, EXCHANGE_RATE!A:B, 2, FALSE), "Currency not found"))</f>
        <v>6.35</v>
      </c>
      <c r="K1015" s="74">
        <f t="shared" si="104"/>
        <v>6.35</v>
      </c>
      <c r="L1015" s="14">
        <f>IF(C1015="MTS", B1015, B1015 * IFERROR(VLOOKUP(C1015, 'QTY_CONVERSIONS '!A:B, 2, FALSE), "Units not found"))</f>
        <v>10</v>
      </c>
      <c r="M1015" s="75">
        <f t="shared" si="103"/>
        <v>63500</v>
      </c>
      <c r="N1015" t="str">
        <f>IFERROR(VLOOKUP(D1015, Product_Category!A:B, 2, FALSE), "Uncategorized")</f>
        <v>Uncategorized</v>
      </c>
      <c r="O1015" s="76">
        <f t="shared" si="105"/>
        <v>6.35</v>
      </c>
      <c r="P1015" s="76">
        <f t="shared" si="106"/>
        <v>63.5</v>
      </c>
      <c r="Q1015">
        <f t="shared" si="107"/>
        <v>2023</v>
      </c>
      <c r="R1015" t="str">
        <f>IFERROR(VLOOKUP(G1015,'Importer Name'!A:B, 2, FALSE), "")</f>
        <v>SIGNET EXCIPIENTS</v>
      </c>
      <c r="S1015" t="str">
        <f>IFERROR(VLOOKUP(H1015,'Supplier name '!A:B, 2, FALSE), "")</f>
        <v>DUPONT NUTRITION</v>
      </c>
    </row>
    <row r="1016" spans="1:19">
      <c r="A1016" s="77" t="s">
        <v>247</v>
      </c>
      <c r="B1016" s="87">
        <v>7500</v>
      </c>
      <c r="C1016" s="87" t="s">
        <v>7</v>
      </c>
      <c r="D1016" s="103" t="s">
        <v>3670</v>
      </c>
      <c r="E1016" s="157">
        <v>6.35</v>
      </c>
      <c r="F1016" s="87" t="s">
        <v>9</v>
      </c>
      <c r="G1016" s="77" t="s">
        <v>69</v>
      </c>
      <c r="H1016" s="78" t="s">
        <v>110</v>
      </c>
      <c r="I1016" s="89" t="str">
        <f t="shared" si="108"/>
        <v>May</v>
      </c>
      <c r="J1016" s="74">
        <f>IF(F1016="USD", E1016, E1016 * IFERROR(VLOOKUP(F1016, EXCHANGE_RATE!A:B, 2, FALSE), "Currency not found"))</f>
        <v>6.35</v>
      </c>
      <c r="K1016" s="74">
        <f t="shared" si="104"/>
        <v>6.35</v>
      </c>
      <c r="L1016" s="14">
        <f>IF(C1016="MTS", B1016, B1016 * IFERROR(VLOOKUP(C1016, 'QTY_CONVERSIONS '!A:B, 2, FALSE), "Units not found"))</f>
        <v>7.5</v>
      </c>
      <c r="M1016" s="75">
        <f t="shared" si="103"/>
        <v>47625</v>
      </c>
      <c r="N1016" t="str">
        <f>IFERROR(VLOOKUP(D1016, Product_Category!A:B, 2, FALSE), "Uncategorized")</f>
        <v>Uncategorized</v>
      </c>
      <c r="O1016" s="76">
        <f t="shared" si="105"/>
        <v>6.35</v>
      </c>
      <c r="P1016" s="76">
        <f t="shared" si="106"/>
        <v>47.625</v>
      </c>
      <c r="Q1016">
        <f t="shared" si="107"/>
        <v>2023</v>
      </c>
      <c r="R1016" t="str">
        <f>IFERROR(VLOOKUP(G1016,'Importer Name'!A:B, 2, FALSE), "")</f>
        <v>SIGNET EXCIPIENTS</v>
      </c>
      <c r="S1016" t="str">
        <f>IFERROR(VLOOKUP(H1016,'Supplier name '!A:B, 2, FALSE), "")</f>
        <v>DUPONT NUTRITION</v>
      </c>
    </row>
    <row r="1017" spans="1:19">
      <c r="A1017" s="77" t="s">
        <v>247</v>
      </c>
      <c r="B1017" s="87">
        <v>10000</v>
      </c>
      <c r="C1017" s="87" t="s">
        <v>7</v>
      </c>
      <c r="D1017" s="103" t="s">
        <v>3672</v>
      </c>
      <c r="E1017" s="157">
        <v>6.85</v>
      </c>
      <c r="F1017" s="87" t="s">
        <v>9</v>
      </c>
      <c r="G1017" s="77" t="s">
        <v>69</v>
      </c>
      <c r="H1017" s="78" t="s">
        <v>110</v>
      </c>
      <c r="I1017" s="89" t="str">
        <f t="shared" si="108"/>
        <v>May</v>
      </c>
      <c r="J1017" s="74">
        <f>IF(F1017="USD", E1017, E1017 * IFERROR(VLOOKUP(F1017, EXCHANGE_RATE!A:B, 2, FALSE), "Currency not found"))</f>
        <v>6.85</v>
      </c>
      <c r="K1017" s="74">
        <f t="shared" si="104"/>
        <v>6.85</v>
      </c>
      <c r="L1017" s="14">
        <f>IF(C1017="MTS", B1017, B1017 * IFERROR(VLOOKUP(C1017, 'QTY_CONVERSIONS '!A:B, 2, FALSE), "Units not found"))</f>
        <v>10</v>
      </c>
      <c r="M1017" s="75">
        <f t="shared" si="103"/>
        <v>68500</v>
      </c>
      <c r="N1017" t="str">
        <f>IFERROR(VLOOKUP(D1017, Product_Category!A:B, 2, FALSE), "Uncategorized")</f>
        <v>Uncategorized</v>
      </c>
      <c r="O1017" s="76">
        <f t="shared" si="105"/>
        <v>6.85</v>
      </c>
      <c r="P1017" s="76">
        <f t="shared" si="106"/>
        <v>68.5</v>
      </c>
      <c r="Q1017">
        <f t="shared" si="107"/>
        <v>2023</v>
      </c>
      <c r="R1017" t="str">
        <f>IFERROR(VLOOKUP(G1017,'Importer Name'!A:B, 2, FALSE), "")</f>
        <v>SIGNET EXCIPIENTS</v>
      </c>
      <c r="S1017" t="str">
        <f>IFERROR(VLOOKUP(H1017,'Supplier name '!A:B, 2, FALSE), "")</f>
        <v>DUPONT NUTRITION</v>
      </c>
    </row>
    <row r="1018" spans="1:19">
      <c r="A1018" s="77" t="s">
        <v>247</v>
      </c>
      <c r="B1018" s="87">
        <v>10000</v>
      </c>
      <c r="C1018" s="87" t="s">
        <v>7</v>
      </c>
      <c r="D1018" s="103" t="s">
        <v>3665</v>
      </c>
      <c r="E1018" s="157">
        <v>5.59</v>
      </c>
      <c r="F1018" s="87" t="s">
        <v>9</v>
      </c>
      <c r="G1018" s="77" t="s">
        <v>69</v>
      </c>
      <c r="H1018" s="78" t="s">
        <v>110</v>
      </c>
      <c r="I1018" s="89" t="str">
        <f t="shared" si="108"/>
        <v>May</v>
      </c>
      <c r="J1018" s="74">
        <f>IF(F1018="USD", E1018, E1018 * IFERROR(VLOOKUP(F1018, EXCHANGE_RATE!A:B, 2, FALSE), "Currency not found"))</f>
        <v>5.59</v>
      </c>
      <c r="K1018" s="74">
        <f t="shared" si="104"/>
        <v>5.59</v>
      </c>
      <c r="L1018" s="14">
        <f>IF(C1018="MTS", B1018, B1018 * IFERROR(VLOOKUP(C1018, 'QTY_CONVERSIONS '!A:B, 2, FALSE), "Units not found"))</f>
        <v>10</v>
      </c>
      <c r="M1018" s="75">
        <f t="shared" si="103"/>
        <v>55900</v>
      </c>
      <c r="N1018" t="str">
        <f>IFERROR(VLOOKUP(D1018, Product_Category!A:B, 2, FALSE), "Uncategorized")</f>
        <v>Uncategorized</v>
      </c>
      <c r="O1018" s="76">
        <f t="shared" si="105"/>
        <v>5.59</v>
      </c>
      <c r="P1018" s="76">
        <f t="shared" si="106"/>
        <v>55.9</v>
      </c>
      <c r="Q1018">
        <f t="shared" si="107"/>
        <v>2023</v>
      </c>
      <c r="R1018" t="str">
        <f>IFERROR(VLOOKUP(G1018,'Importer Name'!A:B, 2, FALSE), "")</f>
        <v>SIGNET EXCIPIENTS</v>
      </c>
      <c r="S1018" t="str">
        <f>IFERROR(VLOOKUP(H1018,'Supplier name '!A:B, 2, FALSE), "")</f>
        <v>DUPONT NUTRITION</v>
      </c>
    </row>
    <row r="1019" spans="1:19">
      <c r="A1019" s="77" t="s">
        <v>247</v>
      </c>
      <c r="B1019" s="87">
        <v>14500</v>
      </c>
      <c r="C1019" s="87" t="s">
        <v>7</v>
      </c>
      <c r="D1019" s="103" t="s">
        <v>3666</v>
      </c>
      <c r="E1019" s="157">
        <v>5.75</v>
      </c>
      <c r="F1019" s="87" t="s">
        <v>9</v>
      </c>
      <c r="G1019" s="77" t="s">
        <v>69</v>
      </c>
      <c r="H1019" s="78" t="s">
        <v>110</v>
      </c>
      <c r="I1019" s="89" t="str">
        <f t="shared" si="108"/>
        <v>May</v>
      </c>
      <c r="J1019" s="74">
        <f>IF(F1019="USD", E1019, E1019 * IFERROR(VLOOKUP(F1019, EXCHANGE_RATE!A:B, 2, FALSE), "Currency not found"))</f>
        <v>5.75</v>
      </c>
      <c r="K1019" s="74">
        <f t="shared" si="104"/>
        <v>5.75</v>
      </c>
      <c r="L1019" s="14">
        <f>IF(C1019="MTS", B1019, B1019 * IFERROR(VLOOKUP(C1019, 'QTY_CONVERSIONS '!A:B, 2, FALSE), "Units not found"))</f>
        <v>14.5</v>
      </c>
      <c r="M1019" s="75">
        <f t="shared" si="103"/>
        <v>83375</v>
      </c>
      <c r="N1019" t="str">
        <f>IFERROR(VLOOKUP(D1019, Product_Category!A:B, 2, FALSE), "Uncategorized")</f>
        <v>Uncategorized</v>
      </c>
      <c r="O1019" s="76">
        <f t="shared" si="105"/>
        <v>5.75</v>
      </c>
      <c r="P1019" s="76">
        <f t="shared" si="106"/>
        <v>83.375</v>
      </c>
      <c r="Q1019">
        <f t="shared" si="107"/>
        <v>2023</v>
      </c>
      <c r="R1019" t="str">
        <f>IFERROR(VLOOKUP(G1019,'Importer Name'!A:B, 2, FALSE), "")</f>
        <v>SIGNET EXCIPIENTS</v>
      </c>
      <c r="S1019" t="str">
        <f>IFERROR(VLOOKUP(H1019,'Supplier name '!A:B, 2, FALSE), "")</f>
        <v>DUPONT NUTRITION</v>
      </c>
    </row>
    <row r="1020" spans="1:19">
      <c r="A1020" s="77" t="s">
        <v>247</v>
      </c>
      <c r="B1020" s="87">
        <v>3000</v>
      </c>
      <c r="C1020" s="87" t="s">
        <v>7</v>
      </c>
      <c r="D1020" s="103" t="s">
        <v>3673</v>
      </c>
      <c r="E1020" s="157">
        <v>7.56</v>
      </c>
      <c r="F1020" s="87" t="s">
        <v>9</v>
      </c>
      <c r="G1020" s="77" t="s">
        <v>69</v>
      </c>
      <c r="H1020" s="78" t="s">
        <v>110</v>
      </c>
      <c r="I1020" s="89" t="str">
        <f t="shared" si="108"/>
        <v>May</v>
      </c>
      <c r="J1020" s="74">
        <f>IF(F1020="USD", E1020, E1020 * IFERROR(VLOOKUP(F1020, EXCHANGE_RATE!A:B, 2, FALSE), "Currency not found"))</f>
        <v>7.56</v>
      </c>
      <c r="K1020" s="74">
        <f t="shared" si="104"/>
        <v>7.56</v>
      </c>
      <c r="L1020" s="14">
        <f>IF(C1020="MTS", B1020, B1020 * IFERROR(VLOOKUP(C1020, 'QTY_CONVERSIONS '!A:B, 2, FALSE), "Units not found"))</f>
        <v>3</v>
      </c>
      <c r="M1020" s="75">
        <f t="shared" si="103"/>
        <v>22680</v>
      </c>
      <c r="N1020" t="str">
        <f>IFERROR(VLOOKUP(D1020, Product_Category!A:B, 2, FALSE), "Uncategorized")</f>
        <v>Uncategorized</v>
      </c>
      <c r="O1020" s="76">
        <f t="shared" si="105"/>
        <v>7.56</v>
      </c>
      <c r="P1020" s="76">
        <f t="shared" si="106"/>
        <v>22.68</v>
      </c>
      <c r="Q1020">
        <f t="shared" si="107"/>
        <v>2023</v>
      </c>
      <c r="R1020" t="str">
        <f>IFERROR(VLOOKUP(G1020,'Importer Name'!A:B, 2, FALSE), "")</f>
        <v>SIGNET EXCIPIENTS</v>
      </c>
      <c r="S1020" t="str">
        <f>IFERROR(VLOOKUP(H1020,'Supplier name '!A:B, 2, FALSE), "")</f>
        <v>DUPONT NUTRITION</v>
      </c>
    </row>
    <row r="1021" spans="1:19">
      <c r="A1021" s="77" t="s">
        <v>247</v>
      </c>
      <c r="B1021" s="87">
        <v>17500</v>
      </c>
      <c r="C1021" s="87" t="s">
        <v>7</v>
      </c>
      <c r="D1021" s="103" t="s">
        <v>3669</v>
      </c>
      <c r="E1021" s="157">
        <v>6.15</v>
      </c>
      <c r="F1021" s="87" t="s">
        <v>9</v>
      </c>
      <c r="G1021" s="77" t="s">
        <v>69</v>
      </c>
      <c r="H1021" s="78" t="s">
        <v>110</v>
      </c>
      <c r="I1021" s="89" t="str">
        <f t="shared" si="108"/>
        <v>May</v>
      </c>
      <c r="J1021" s="74">
        <f>IF(F1021="USD", E1021, E1021 * IFERROR(VLOOKUP(F1021, EXCHANGE_RATE!A:B, 2, FALSE), "Currency not found"))</f>
        <v>6.15</v>
      </c>
      <c r="K1021" s="74">
        <f t="shared" si="104"/>
        <v>6.15</v>
      </c>
      <c r="L1021" s="14">
        <f>IF(C1021="MTS", B1021, B1021 * IFERROR(VLOOKUP(C1021, 'QTY_CONVERSIONS '!A:B, 2, FALSE), "Units not found"))</f>
        <v>17.5</v>
      </c>
      <c r="M1021" s="75">
        <f t="shared" si="103"/>
        <v>107625</v>
      </c>
      <c r="N1021" t="str">
        <f>IFERROR(VLOOKUP(D1021, Product_Category!A:B, 2, FALSE), "Uncategorized")</f>
        <v>Uncategorized</v>
      </c>
      <c r="O1021" s="76">
        <f t="shared" si="105"/>
        <v>6.15</v>
      </c>
      <c r="P1021" s="76">
        <f t="shared" si="106"/>
        <v>107.625</v>
      </c>
      <c r="Q1021">
        <f t="shared" si="107"/>
        <v>2023</v>
      </c>
      <c r="R1021" t="str">
        <f>IFERROR(VLOOKUP(G1021,'Importer Name'!A:B, 2, FALSE), "")</f>
        <v>SIGNET EXCIPIENTS</v>
      </c>
      <c r="S1021" t="str">
        <f>IFERROR(VLOOKUP(H1021,'Supplier name '!A:B, 2, FALSE), "")</f>
        <v>DUPONT NUTRITION</v>
      </c>
    </row>
    <row r="1022" spans="1:19">
      <c r="A1022" s="77" t="s">
        <v>247</v>
      </c>
      <c r="B1022" s="87">
        <v>17500</v>
      </c>
      <c r="C1022" s="87" t="s">
        <v>7</v>
      </c>
      <c r="D1022" s="103" t="s">
        <v>3674</v>
      </c>
      <c r="E1022" s="157">
        <v>6.85</v>
      </c>
      <c r="F1022" s="87" t="s">
        <v>9</v>
      </c>
      <c r="G1022" s="77" t="s">
        <v>69</v>
      </c>
      <c r="H1022" s="78" t="s">
        <v>110</v>
      </c>
      <c r="I1022" s="89" t="str">
        <f t="shared" si="108"/>
        <v>May</v>
      </c>
      <c r="J1022" s="74">
        <f>IF(F1022="USD", E1022, E1022 * IFERROR(VLOOKUP(F1022, EXCHANGE_RATE!A:B, 2, FALSE), "Currency not found"))</f>
        <v>6.85</v>
      </c>
      <c r="K1022" s="74">
        <f t="shared" si="104"/>
        <v>6.85</v>
      </c>
      <c r="L1022" s="14">
        <f>IF(C1022="MTS", B1022, B1022 * IFERROR(VLOOKUP(C1022, 'QTY_CONVERSIONS '!A:B, 2, FALSE), "Units not found"))</f>
        <v>17.5</v>
      </c>
      <c r="M1022" s="75">
        <f t="shared" si="103"/>
        <v>119875</v>
      </c>
      <c r="N1022" t="str">
        <f>IFERROR(VLOOKUP(D1022, Product_Category!A:B, 2, FALSE), "Uncategorized")</f>
        <v>Uncategorized</v>
      </c>
      <c r="O1022" s="76">
        <f t="shared" si="105"/>
        <v>6.85</v>
      </c>
      <c r="P1022" s="76">
        <f t="shared" si="106"/>
        <v>119.875</v>
      </c>
      <c r="Q1022">
        <f t="shared" si="107"/>
        <v>2023</v>
      </c>
      <c r="R1022" t="str">
        <f>IFERROR(VLOOKUP(G1022,'Importer Name'!A:B, 2, FALSE), "")</f>
        <v>SIGNET EXCIPIENTS</v>
      </c>
      <c r="S1022" t="str">
        <f>IFERROR(VLOOKUP(H1022,'Supplier name '!A:B, 2, FALSE), "")</f>
        <v>DUPONT NUTRITION</v>
      </c>
    </row>
    <row r="1023" spans="1:19">
      <c r="A1023" s="77" t="s">
        <v>247</v>
      </c>
      <c r="B1023" s="87">
        <v>7500</v>
      </c>
      <c r="C1023" s="87" t="s">
        <v>7</v>
      </c>
      <c r="D1023" s="103" t="s">
        <v>3674</v>
      </c>
      <c r="E1023" s="157">
        <v>6.85</v>
      </c>
      <c r="F1023" s="87" t="s">
        <v>9</v>
      </c>
      <c r="G1023" s="77" t="s">
        <v>69</v>
      </c>
      <c r="H1023" s="78" t="s">
        <v>110</v>
      </c>
      <c r="I1023" s="89" t="str">
        <f t="shared" si="108"/>
        <v>May</v>
      </c>
      <c r="J1023" s="74">
        <f>IF(F1023="USD", E1023, E1023 * IFERROR(VLOOKUP(F1023, EXCHANGE_RATE!A:B, 2, FALSE), "Currency not found"))</f>
        <v>6.85</v>
      </c>
      <c r="K1023" s="74">
        <f t="shared" si="104"/>
        <v>6.85</v>
      </c>
      <c r="L1023" s="14">
        <f>IF(C1023="MTS", B1023, B1023 * IFERROR(VLOOKUP(C1023, 'QTY_CONVERSIONS '!A:B, 2, FALSE), "Units not found"))</f>
        <v>7.5</v>
      </c>
      <c r="M1023" s="75">
        <f t="shared" si="103"/>
        <v>51375</v>
      </c>
      <c r="N1023" t="str">
        <f>IFERROR(VLOOKUP(D1023, Product_Category!A:B, 2, FALSE), "Uncategorized")</f>
        <v>Uncategorized</v>
      </c>
      <c r="O1023" s="76">
        <f t="shared" si="105"/>
        <v>6.85</v>
      </c>
      <c r="P1023" s="76">
        <f t="shared" si="106"/>
        <v>51.375</v>
      </c>
      <c r="Q1023">
        <f t="shared" si="107"/>
        <v>2023</v>
      </c>
      <c r="R1023" t="str">
        <f>IFERROR(VLOOKUP(G1023,'Importer Name'!A:B, 2, FALSE), "")</f>
        <v>SIGNET EXCIPIENTS</v>
      </c>
      <c r="S1023" t="str">
        <f>IFERROR(VLOOKUP(H1023,'Supplier name '!A:B, 2, FALSE), "")</f>
        <v>DUPONT NUTRITION</v>
      </c>
    </row>
    <row r="1024" spans="1:19">
      <c r="A1024" s="77" t="s">
        <v>247</v>
      </c>
      <c r="B1024" s="87">
        <v>17500</v>
      </c>
      <c r="C1024" s="87" t="s">
        <v>7</v>
      </c>
      <c r="D1024" s="103" t="s">
        <v>3674</v>
      </c>
      <c r="E1024" s="157">
        <v>6.85</v>
      </c>
      <c r="F1024" s="87" t="s">
        <v>9</v>
      </c>
      <c r="G1024" s="77" t="s">
        <v>69</v>
      </c>
      <c r="H1024" s="78" t="s">
        <v>110</v>
      </c>
      <c r="I1024" s="89" t="str">
        <f t="shared" si="108"/>
        <v>May</v>
      </c>
      <c r="J1024" s="74">
        <f>IF(F1024="USD", E1024, E1024 * IFERROR(VLOOKUP(F1024, EXCHANGE_RATE!A:B, 2, FALSE), "Currency not found"))</f>
        <v>6.85</v>
      </c>
      <c r="K1024" s="74">
        <f t="shared" si="104"/>
        <v>6.85</v>
      </c>
      <c r="L1024" s="14">
        <f>IF(C1024="MTS", B1024, B1024 * IFERROR(VLOOKUP(C1024, 'QTY_CONVERSIONS '!A:B, 2, FALSE), "Units not found"))</f>
        <v>17.5</v>
      </c>
      <c r="M1024" s="75">
        <f t="shared" si="103"/>
        <v>119875</v>
      </c>
      <c r="N1024" t="str">
        <f>IFERROR(VLOOKUP(D1024, Product_Category!A:B, 2, FALSE), "Uncategorized")</f>
        <v>Uncategorized</v>
      </c>
      <c r="O1024" s="76">
        <f t="shared" si="105"/>
        <v>6.85</v>
      </c>
      <c r="P1024" s="76">
        <f t="shared" si="106"/>
        <v>119.875</v>
      </c>
      <c r="Q1024">
        <f t="shared" si="107"/>
        <v>2023</v>
      </c>
      <c r="R1024" t="str">
        <f>IFERROR(VLOOKUP(G1024,'Importer Name'!A:B, 2, FALSE), "")</f>
        <v>SIGNET EXCIPIENTS</v>
      </c>
      <c r="S1024" t="str">
        <f>IFERROR(VLOOKUP(H1024,'Supplier name '!A:B, 2, FALSE), "")</f>
        <v>DUPONT NUTRITION</v>
      </c>
    </row>
    <row r="1025" spans="1:19">
      <c r="A1025" s="77" t="s">
        <v>247</v>
      </c>
      <c r="B1025" s="87">
        <v>9800</v>
      </c>
      <c r="C1025" s="87" t="s">
        <v>7</v>
      </c>
      <c r="D1025" s="103" t="s">
        <v>3674</v>
      </c>
      <c r="E1025" s="157">
        <v>6.85</v>
      </c>
      <c r="F1025" s="87" t="s">
        <v>9</v>
      </c>
      <c r="G1025" s="77" t="s">
        <v>69</v>
      </c>
      <c r="H1025" s="78" t="s">
        <v>110</v>
      </c>
      <c r="I1025" s="89" t="str">
        <f t="shared" si="108"/>
        <v>May</v>
      </c>
      <c r="J1025" s="74">
        <f>IF(F1025="USD", E1025, E1025 * IFERROR(VLOOKUP(F1025, EXCHANGE_RATE!A:B, 2, FALSE), "Currency not found"))</f>
        <v>6.85</v>
      </c>
      <c r="K1025" s="74">
        <f t="shared" si="104"/>
        <v>6.85</v>
      </c>
      <c r="L1025" s="14">
        <f>IF(C1025="MTS", B1025, B1025 * IFERROR(VLOOKUP(C1025, 'QTY_CONVERSIONS '!A:B, 2, FALSE), "Units not found"))</f>
        <v>9.8000000000000007</v>
      </c>
      <c r="M1025" s="75">
        <f t="shared" si="103"/>
        <v>67130</v>
      </c>
      <c r="N1025" t="str">
        <f>IFERROR(VLOOKUP(D1025, Product_Category!A:B, 2, FALSE), "Uncategorized")</f>
        <v>Uncategorized</v>
      </c>
      <c r="O1025" s="76">
        <f t="shared" si="105"/>
        <v>6.85</v>
      </c>
      <c r="P1025" s="76">
        <f t="shared" si="106"/>
        <v>67.13</v>
      </c>
      <c r="Q1025">
        <f t="shared" si="107"/>
        <v>2023</v>
      </c>
      <c r="R1025" t="str">
        <f>IFERROR(VLOOKUP(G1025,'Importer Name'!A:B, 2, FALSE), "")</f>
        <v>SIGNET EXCIPIENTS</v>
      </c>
      <c r="S1025" t="str">
        <f>IFERROR(VLOOKUP(H1025,'Supplier name '!A:B, 2, FALSE), "")</f>
        <v>DUPONT NUTRITION</v>
      </c>
    </row>
    <row r="1026" spans="1:19">
      <c r="A1026" s="77" t="s">
        <v>247</v>
      </c>
      <c r="B1026" s="87">
        <v>10000</v>
      </c>
      <c r="C1026" s="87" t="s">
        <v>7</v>
      </c>
      <c r="D1026" s="103" t="s">
        <v>3675</v>
      </c>
      <c r="E1026" s="157">
        <v>14.75</v>
      </c>
      <c r="F1026" s="87" t="s">
        <v>9</v>
      </c>
      <c r="G1026" s="77" t="s">
        <v>69</v>
      </c>
      <c r="H1026" s="78" t="s">
        <v>110</v>
      </c>
      <c r="I1026" s="89" t="str">
        <f t="shared" si="108"/>
        <v>May</v>
      </c>
      <c r="J1026" s="74">
        <f>IF(F1026="USD", E1026, E1026 * IFERROR(VLOOKUP(F1026, EXCHANGE_RATE!A:B, 2, FALSE), "Currency not found"))</f>
        <v>14.75</v>
      </c>
      <c r="K1026" s="74">
        <f t="shared" si="104"/>
        <v>14.75</v>
      </c>
      <c r="L1026" s="14">
        <f>IF(C1026="MTS", B1026, B1026 * IFERROR(VLOOKUP(C1026, 'QTY_CONVERSIONS '!A:B, 2, FALSE), "Units not found"))</f>
        <v>10</v>
      </c>
      <c r="M1026" s="75">
        <f t="shared" ref="M1026:M1089" si="109">B1026*K1026</f>
        <v>147500</v>
      </c>
      <c r="N1026" t="str">
        <f>IFERROR(VLOOKUP(D1026, Product_Category!A:B, 2, FALSE), "Uncategorized")</f>
        <v>Uncategorized</v>
      </c>
      <c r="O1026" s="76">
        <f t="shared" si="105"/>
        <v>14.75</v>
      </c>
      <c r="P1026" s="76">
        <f t="shared" si="106"/>
        <v>147.5</v>
      </c>
      <c r="Q1026">
        <f t="shared" si="107"/>
        <v>2023</v>
      </c>
      <c r="R1026" t="str">
        <f>IFERROR(VLOOKUP(G1026,'Importer Name'!A:B, 2, FALSE), "")</f>
        <v>SIGNET EXCIPIENTS</v>
      </c>
      <c r="S1026" t="str">
        <f>IFERROR(VLOOKUP(H1026,'Supplier name '!A:B, 2, FALSE), "")</f>
        <v>DUPONT NUTRITION</v>
      </c>
    </row>
    <row r="1027" spans="1:19">
      <c r="A1027" s="77" t="s">
        <v>247</v>
      </c>
      <c r="B1027" s="87">
        <v>7520</v>
      </c>
      <c r="C1027" s="87" t="s">
        <v>7</v>
      </c>
      <c r="D1027" s="103" t="s">
        <v>3676</v>
      </c>
      <c r="E1027" s="157">
        <v>19.43</v>
      </c>
      <c r="F1027" s="87" t="s">
        <v>9</v>
      </c>
      <c r="G1027" s="77" t="s">
        <v>69</v>
      </c>
      <c r="H1027" s="78" t="s">
        <v>110</v>
      </c>
      <c r="I1027" s="89" t="str">
        <f t="shared" si="108"/>
        <v>May</v>
      </c>
      <c r="J1027" s="74">
        <f>IF(F1027="USD", E1027, E1027 * IFERROR(VLOOKUP(F1027, EXCHANGE_RATE!A:B, 2, FALSE), "Currency not found"))</f>
        <v>19.43</v>
      </c>
      <c r="K1027" s="74">
        <f t="shared" ref="K1027:K1090" si="110">ROUNDUP(J1027,2)</f>
        <v>19.43</v>
      </c>
      <c r="L1027" s="14">
        <f>IF(C1027="MTS", B1027, B1027 * IFERROR(VLOOKUP(C1027, 'QTY_CONVERSIONS '!A:B, 2, FALSE), "Units not found"))</f>
        <v>7.5200000000000005</v>
      </c>
      <c r="M1027" s="75">
        <f t="shared" si="109"/>
        <v>146113.60000000001</v>
      </c>
      <c r="N1027" t="str">
        <f>IFERROR(VLOOKUP(D1027, Product_Category!A:B, 2, FALSE), "Uncategorized")</f>
        <v>Uncategorized</v>
      </c>
      <c r="O1027" s="76">
        <f t="shared" ref="O1027:O1090" si="111">K1027</f>
        <v>19.43</v>
      </c>
      <c r="P1027" s="76">
        <f t="shared" ref="P1027:P1090" si="112">L1027*O1027</f>
        <v>146.11360000000002</v>
      </c>
      <c r="Q1027">
        <f t="shared" si="107"/>
        <v>2023</v>
      </c>
      <c r="R1027" t="str">
        <f>IFERROR(VLOOKUP(G1027,'Importer Name'!A:B, 2, FALSE), "")</f>
        <v>SIGNET EXCIPIENTS</v>
      </c>
      <c r="S1027" t="str">
        <f>IFERROR(VLOOKUP(H1027,'Supplier name '!A:B, 2, FALSE), "")</f>
        <v>DUPONT NUTRITION</v>
      </c>
    </row>
    <row r="1028" spans="1:19">
      <c r="A1028" s="77" t="s">
        <v>247</v>
      </c>
      <c r="B1028" s="87">
        <v>10080</v>
      </c>
      <c r="C1028" s="87" t="s">
        <v>7</v>
      </c>
      <c r="D1028" s="103" t="s">
        <v>1678</v>
      </c>
      <c r="E1028" s="157">
        <v>8.92</v>
      </c>
      <c r="F1028" s="87" t="s">
        <v>9</v>
      </c>
      <c r="G1028" s="77" t="s">
        <v>69</v>
      </c>
      <c r="H1028" s="78" t="s">
        <v>110</v>
      </c>
      <c r="I1028" s="89" t="str">
        <f t="shared" si="108"/>
        <v>May</v>
      </c>
      <c r="J1028" s="74">
        <f>IF(F1028="USD", E1028, E1028 * IFERROR(VLOOKUP(F1028, EXCHANGE_RATE!A:B, 2, FALSE), "Currency not found"))</f>
        <v>8.92</v>
      </c>
      <c r="K1028" s="74">
        <f t="shared" si="110"/>
        <v>8.92</v>
      </c>
      <c r="L1028" s="14">
        <f>IF(C1028="MTS", B1028, B1028 * IFERROR(VLOOKUP(C1028, 'QTY_CONVERSIONS '!A:B, 2, FALSE), "Units not found"))</f>
        <v>10.08</v>
      </c>
      <c r="M1028" s="75">
        <f t="shared" si="109"/>
        <v>89913.600000000006</v>
      </c>
      <c r="N1028" t="str">
        <f>IFERROR(VLOOKUP(D1028, Product_Category!A:B, 2, FALSE), "Uncategorized")</f>
        <v>MCC</v>
      </c>
      <c r="O1028" s="76">
        <f t="shared" si="111"/>
        <v>8.92</v>
      </c>
      <c r="P1028" s="76">
        <f t="shared" si="112"/>
        <v>89.913600000000002</v>
      </c>
      <c r="Q1028">
        <f t="shared" ref="Q1028:Q1091" si="113">Q1027</f>
        <v>2023</v>
      </c>
      <c r="R1028" t="str">
        <f>IFERROR(VLOOKUP(G1028,'Importer Name'!A:B, 2, FALSE), "")</f>
        <v>SIGNET EXCIPIENTS</v>
      </c>
      <c r="S1028" t="str">
        <f>IFERROR(VLOOKUP(H1028,'Supplier name '!A:B, 2, FALSE), "")</f>
        <v>DUPONT NUTRITION</v>
      </c>
    </row>
    <row r="1029" spans="1:19">
      <c r="A1029" s="77" t="s">
        <v>247</v>
      </c>
      <c r="B1029" s="87">
        <v>20</v>
      </c>
      <c r="C1029" s="87" t="s">
        <v>7</v>
      </c>
      <c r="D1029" s="103" t="s">
        <v>1679</v>
      </c>
      <c r="E1029" s="157">
        <v>9.11</v>
      </c>
      <c r="F1029" s="87" t="s">
        <v>9</v>
      </c>
      <c r="G1029" s="77" t="s">
        <v>69</v>
      </c>
      <c r="H1029" s="78" t="s">
        <v>110</v>
      </c>
      <c r="I1029" s="89" t="str">
        <f t="shared" si="108"/>
        <v>May</v>
      </c>
      <c r="J1029" s="74">
        <f>IF(F1029="USD", E1029, E1029 * IFERROR(VLOOKUP(F1029, EXCHANGE_RATE!A:B, 2, FALSE), "Currency not found"))</f>
        <v>9.11</v>
      </c>
      <c r="K1029" s="74">
        <f t="shared" si="110"/>
        <v>9.11</v>
      </c>
      <c r="L1029" s="14">
        <f>IF(C1029="MTS", B1029, B1029 * IFERROR(VLOOKUP(C1029, 'QTY_CONVERSIONS '!A:B, 2, FALSE), "Units not found"))</f>
        <v>0.02</v>
      </c>
      <c r="M1029" s="75">
        <f t="shared" si="109"/>
        <v>182.2</v>
      </c>
      <c r="N1029" t="str">
        <f>IFERROR(VLOOKUP(D1029, Product_Category!A:B, 2, FALSE), "Uncategorized")</f>
        <v>MCC</v>
      </c>
      <c r="O1029" s="76">
        <f t="shared" si="111"/>
        <v>9.11</v>
      </c>
      <c r="P1029" s="76">
        <f t="shared" si="112"/>
        <v>0.1822</v>
      </c>
      <c r="Q1029">
        <f t="shared" si="113"/>
        <v>2023</v>
      </c>
      <c r="R1029" t="str">
        <f>IFERROR(VLOOKUP(G1029,'Importer Name'!A:B, 2, FALSE), "")</f>
        <v>SIGNET EXCIPIENTS</v>
      </c>
      <c r="S1029" t="str">
        <f>IFERROR(VLOOKUP(H1029,'Supplier name '!A:B, 2, FALSE), "")</f>
        <v>DUPONT NUTRITION</v>
      </c>
    </row>
    <row r="1030" spans="1:19">
      <c r="A1030" s="77" t="s">
        <v>247</v>
      </c>
      <c r="B1030" s="87">
        <v>1000</v>
      </c>
      <c r="C1030" s="87" t="s">
        <v>7</v>
      </c>
      <c r="D1030" s="103" t="s">
        <v>3663</v>
      </c>
      <c r="E1030" s="157">
        <v>5.14</v>
      </c>
      <c r="F1030" s="87" t="s">
        <v>9</v>
      </c>
      <c r="G1030" s="77" t="s">
        <v>132</v>
      </c>
      <c r="H1030" s="78" t="s">
        <v>110</v>
      </c>
      <c r="I1030" s="89" t="str">
        <f t="shared" si="108"/>
        <v>May</v>
      </c>
      <c r="J1030" s="74">
        <f>IF(F1030="USD", E1030, E1030 * IFERROR(VLOOKUP(F1030, EXCHANGE_RATE!A:B, 2, FALSE), "Currency not found"))</f>
        <v>5.14</v>
      </c>
      <c r="K1030" s="74">
        <f t="shared" si="110"/>
        <v>5.14</v>
      </c>
      <c r="L1030" s="14">
        <f>IF(C1030="MTS", B1030, B1030 * IFERROR(VLOOKUP(C1030, 'QTY_CONVERSIONS '!A:B, 2, FALSE), "Units not found"))</f>
        <v>1</v>
      </c>
      <c r="M1030" s="75">
        <f t="shared" si="109"/>
        <v>5140</v>
      </c>
      <c r="N1030" t="str">
        <f>IFERROR(VLOOKUP(D1030, Product_Category!A:B, 2, FALSE), "Uncategorized")</f>
        <v>Uncategorized</v>
      </c>
      <c r="O1030" s="76">
        <f t="shared" si="111"/>
        <v>5.14</v>
      </c>
      <c r="P1030" s="76">
        <f t="shared" si="112"/>
        <v>5.14</v>
      </c>
      <c r="Q1030">
        <f t="shared" si="113"/>
        <v>2023</v>
      </c>
      <c r="R1030" t="str">
        <f>IFERROR(VLOOKUP(G1030,'Importer Name'!A:B, 2, FALSE), "")</f>
        <v>STRIDES PHARMA</v>
      </c>
      <c r="S1030" t="str">
        <f>IFERROR(VLOOKUP(H1030,'Supplier name '!A:B, 2, FALSE), "")</f>
        <v>DUPONT NUTRITION</v>
      </c>
    </row>
    <row r="1031" spans="1:19">
      <c r="A1031" s="77" t="s">
        <v>247</v>
      </c>
      <c r="B1031" s="87">
        <v>1440</v>
      </c>
      <c r="C1031" s="87" t="s">
        <v>7</v>
      </c>
      <c r="D1031" s="103" t="s">
        <v>3661</v>
      </c>
      <c r="E1031" s="157">
        <v>5.19</v>
      </c>
      <c r="F1031" s="87" t="s">
        <v>9</v>
      </c>
      <c r="G1031" s="77" t="s">
        <v>132</v>
      </c>
      <c r="H1031" s="78" t="s">
        <v>110</v>
      </c>
      <c r="I1031" s="89" t="str">
        <f t="shared" si="108"/>
        <v>May</v>
      </c>
      <c r="J1031" s="74">
        <f>IF(F1031="USD", E1031, E1031 * IFERROR(VLOOKUP(F1031, EXCHANGE_RATE!A:B, 2, FALSE), "Currency not found"))</f>
        <v>5.19</v>
      </c>
      <c r="K1031" s="74">
        <f t="shared" si="110"/>
        <v>5.19</v>
      </c>
      <c r="L1031" s="14">
        <f>IF(C1031="MTS", B1031, B1031 * IFERROR(VLOOKUP(C1031, 'QTY_CONVERSIONS '!A:B, 2, FALSE), "Units not found"))</f>
        <v>1.44</v>
      </c>
      <c r="M1031" s="75">
        <f t="shared" si="109"/>
        <v>7473.6</v>
      </c>
      <c r="N1031" t="str">
        <f>IFERROR(VLOOKUP(D1031, Product_Category!A:B, 2, FALSE), "Uncategorized")</f>
        <v>Uncategorized</v>
      </c>
      <c r="O1031" s="76">
        <f t="shared" si="111"/>
        <v>5.19</v>
      </c>
      <c r="P1031" s="76">
        <f t="shared" si="112"/>
        <v>7.4736000000000002</v>
      </c>
      <c r="Q1031">
        <f t="shared" si="113"/>
        <v>2023</v>
      </c>
      <c r="R1031" t="str">
        <f>IFERROR(VLOOKUP(G1031,'Importer Name'!A:B, 2, FALSE), "")</f>
        <v>STRIDES PHARMA</v>
      </c>
      <c r="S1031" t="str">
        <f>IFERROR(VLOOKUP(H1031,'Supplier name '!A:B, 2, FALSE), "")</f>
        <v>DUPONT NUTRITION</v>
      </c>
    </row>
    <row r="1032" spans="1:19">
      <c r="A1032" s="77" t="s">
        <v>247</v>
      </c>
      <c r="B1032" s="87">
        <v>6000</v>
      </c>
      <c r="C1032" s="87" t="s">
        <v>7</v>
      </c>
      <c r="D1032" s="103" t="s">
        <v>3661</v>
      </c>
      <c r="E1032" s="157">
        <v>5.3</v>
      </c>
      <c r="F1032" s="87" t="s">
        <v>9</v>
      </c>
      <c r="G1032" s="77" t="s">
        <v>132</v>
      </c>
      <c r="H1032" s="78" t="s">
        <v>110</v>
      </c>
      <c r="I1032" s="89" t="str">
        <f t="shared" si="108"/>
        <v>May</v>
      </c>
      <c r="J1032" s="74">
        <f>IF(F1032="USD", E1032, E1032 * IFERROR(VLOOKUP(F1032, EXCHANGE_RATE!A:B, 2, FALSE), "Currency not found"))</f>
        <v>5.3</v>
      </c>
      <c r="K1032" s="74">
        <f t="shared" si="110"/>
        <v>5.3</v>
      </c>
      <c r="L1032" s="14">
        <f>IF(C1032="MTS", B1032, B1032 * IFERROR(VLOOKUP(C1032, 'QTY_CONVERSIONS '!A:B, 2, FALSE), "Units not found"))</f>
        <v>6</v>
      </c>
      <c r="M1032" s="75">
        <f t="shared" si="109"/>
        <v>31800</v>
      </c>
      <c r="N1032" t="str">
        <f>IFERROR(VLOOKUP(D1032, Product_Category!A:B, 2, FALSE), "Uncategorized")</f>
        <v>Uncategorized</v>
      </c>
      <c r="O1032" s="76">
        <f t="shared" si="111"/>
        <v>5.3</v>
      </c>
      <c r="P1032" s="76">
        <f t="shared" si="112"/>
        <v>31.799999999999997</v>
      </c>
      <c r="Q1032">
        <f t="shared" si="113"/>
        <v>2023</v>
      </c>
      <c r="R1032" t="str">
        <f>IFERROR(VLOOKUP(G1032,'Importer Name'!A:B, 2, FALSE), "")</f>
        <v>STRIDES PHARMA</v>
      </c>
      <c r="S1032" t="str">
        <f>IFERROR(VLOOKUP(H1032,'Supplier name '!A:B, 2, FALSE), "")</f>
        <v>DUPONT NUTRITION</v>
      </c>
    </row>
    <row r="1033" spans="1:19">
      <c r="A1033" s="77" t="s">
        <v>247</v>
      </c>
      <c r="B1033" s="87">
        <v>2880</v>
      </c>
      <c r="C1033" s="87" t="s">
        <v>7</v>
      </c>
      <c r="D1033" s="103" t="s">
        <v>3661</v>
      </c>
      <c r="E1033" s="157">
        <v>5.19</v>
      </c>
      <c r="F1033" s="87" t="s">
        <v>9</v>
      </c>
      <c r="G1033" s="77" t="s">
        <v>132</v>
      </c>
      <c r="H1033" s="78" t="s">
        <v>110</v>
      </c>
      <c r="I1033" s="89" t="str">
        <f t="shared" si="108"/>
        <v>May</v>
      </c>
      <c r="J1033" s="74">
        <f>IF(F1033="USD", E1033, E1033 * IFERROR(VLOOKUP(F1033, EXCHANGE_RATE!A:B, 2, FALSE), "Currency not found"))</f>
        <v>5.19</v>
      </c>
      <c r="K1033" s="74">
        <f t="shared" si="110"/>
        <v>5.19</v>
      </c>
      <c r="L1033" s="14">
        <f>IF(C1033="MTS", B1033, B1033 * IFERROR(VLOOKUP(C1033, 'QTY_CONVERSIONS '!A:B, 2, FALSE), "Units not found"))</f>
        <v>2.88</v>
      </c>
      <c r="M1033" s="75">
        <f t="shared" si="109"/>
        <v>14947.2</v>
      </c>
      <c r="N1033" t="str">
        <f>IFERROR(VLOOKUP(D1033, Product_Category!A:B, 2, FALSE), "Uncategorized")</f>
        <v>Uncategorized</v>
      </c>
      <c r="O1033" s="76">
        <f t="shared" si="111"/>
        <v>5.19</v>
      </c>
      <c r="P1033" s="76">
        <f t="shared" si="112"/>
        <v>14.9472</v>
      </c>
      <c r="Q1033">
        <f t="shared" si="113"/>
        <v>2023</v>
      </c>
      <c r="R1033" t="str">
        <f>IFERROR(VLOOKUP(G1033,'Importer Name'!A:B, 2, FALSE), "")</f>
        <v>STRIDES PHARMA</v>
      </c>
      <c r="S1033" t="str">
        <f>IFERROR(VLOOKUP(H1033,'Supplier name '!A:B, 2, FALSE), "")</f>
        <v>DUPONT NUTRITION</v>
      </c>
    </row>
    <row r="1034" spans="1:19">
      <c r="A1034" s="77" t="s">
        <v>247</v>
      </c>
      <c r="B1034" s="87">
        <v>1440</v>
      </c>
      <c r="C1034" s="87" t="s">
        <v>7</v>
      </c>
      <c r="D1034" s="103" t="s">
        <v>3661</v>
      </c>
      <c r="E1034" s="157">
        <v>5.19</v>
      </c>
      <c r="F1034" s="87" t="s">
        <v>9</v>
      </c>
      <c r="G1034" s="77" t="s">
        <v>132</v>
      </c>
      <c r="H1034" s="78" t="s">
        <v>110</v>
      </c>
      <c r="I1034" s="89" t="str">
        <f t="shared" si="108"/>
        <v>May</v>
      </c>
      <c r="J1034" s="74">
        <f>IF(F1034="USD", E1034, E1034 * IFERROR(VLOOKUP(F1034, EXCHANGE_RATE!A:B, 2, FALSE), "Currency not found"))</f>
        <v>5.19</v>
      </c>
      <c r="K1034" s="74">
        <f t="shared" si="110"/>
        <v>5.19</v>
      </c>
      <c r="L1034" s="14">
        <f>IF(C1034="MTS", B1034, B1034 * IFERROR(VLOOKUP(C1034, 'QTY_CONVERSIONS '!A:B, 2, FALSE), "Units not found"))</f>
        <v>1.44</v>
      </c>
      <c r="M1034" s="75">
        <f t="shared" si="109"/>
        <v>7473.6</v>
      </c>
      <c r="N1034" t="str">
        <f>IFERROR(VLOOKUP(D1034, Product_Category!A:B, 2, FALSE), "Uncategorized")</f>
        <v>Uncategorized</v>
      </c>
      <c r="O1034" s="76">
        <f t="shared" si="111"/>
        <v>5.19</v>
      </c>
      <c r="P1034" s="76">
        <f t="shared" si="112"/>
        <v>7.4736000000000002</v>
      </c>
      <c r="Q1034">
        <f t="shared" si="113"/>
        <v>2023</v>
      </c>
      <c r="R1034" t="str">
        <f>IFERROR(VLOOKUP(G1034,'Importer Name'!A:B, 2, FALSE), "")</f>
        <v>STRIDES PHARMA</v>
      </c>
      <c r="S1034" t="str">
        <f>IFERROR(VLOOKUP(H1034,'Supplier name '!A:B, 2, FALSE), "")</f>
        <v>DUPONT NUTRITION</v>
      </c>
    </row>
    <row r="1035" spans="1:19">
      <c r="A1035" s="77" t="s">
        <v>247</v>
      </c>
      <c r="B1035" s="87">
        <v>4000</v>
      </c>
      <c r="C1035" s="87" t="s">
        <v>7</v>
      </c>
      <c r="D1035" s="103" t="s">
        <v>3662</v>
      </c>
      <c r="E1035" s="157">
        <v>6.25</v>
      </c>
      <c r="F1035" s="87" t="s">
        <v>9</v>
      </c>
      <c r="G1035" s="77" t="s">
        <v>132</v>
      </c>
      <c r="H1035" s="78" t="s">
        <v>110</v>
      </c>
      <c r="I1035" s="89" t="str">
        <f t="shared" si="108"/>
        <v>May</v>
      </c>
      <c r="J1035" s="74">
        <f>IF(F1035="USD", E1035, E1035 * IFERROR(VLOOKUP(F1035, EXCHANGE_RATE!A:B, 2, FALSE), "Currency not found"))</f>
        <v>6.25</v>
      </c>
      <c r="K1035" s="74">
        <f t="shared" si="110"/>
        <v>6.25</v>
      </c>
      <c r="L1035" s="14">
        <f>IF(C1035="MTS", B1035, B1035 * IFERROR(VLOOKUP(C1035, 'QTY_CONVERSIONS '!A:B, 2, FALSE), "Units not found"))</f>
        <v>4</v>
      </c>
      <c r="M1035" s="75">
        <f t="shared" si="109"/>
        <v>25000</v>
      </c>
      <c r="N1035" t="str">
        <f>IFERROR(VLOOKUP(D1035, Product_Category!A:B, 2, FALSE), "Uncategorized")</f>
        <v>Uncategorized</v>
      </c>
      <c r="O1035" s="76">
        <f t="shared" si="111"/>
        <v>6.25</v>
      </c>
      <c r="P1035" s="76">
        <f t="shared" si="112"/>
        <v>25</v>
      </c>
      <c r="Q1035">
        <f t="shared" si="113"/>
        <v>2023</v>
      </c>
      <c r="R1035" t="str">
        <f>IFERROR(VLOOKUP(G1035,'Importer Name'!A:B, 2, FALSE), "")</f>
        <v>STRIDES PHARMA</v>
      </c>
      <c r="S1035" t="str">
        <f>IFERROR(VLOOKUP(H1035,'Supplier name '!A:B, 2, FALSE), "")</f>
        <v>DUPONT NUTRITION</v>
      </c>
    </row>
    <row r="1036" spans="1:19">
      <c r="A1036" s="77" t="s">
        <v>247</v>
      </c>
      <c r="B1036" s="87">
        <v>1150</v>
      </c>
      <c r="C1036" s="87" t="s">
        <v>7</v>
      </c>
      <c r="D1036" s="103" t="s">
        <v>3662</v>
      </c>
      <c r="E1036" s="157">
        <v>6.25</v>
      </c>
      <c r="F1036" s="87" t="s">
        <v>9</v>
      </c>
      <c r="G1036" s="77" t="s">
        <v>132</v>
      </c>
      <c r="H1036" s="78" t="s">
        <v>110</v>
      </c>
      <c r="I1036" s="89" t="str">
        <f t="shared" si="108"/>
        <v>May</v>
      </c>
      <c r="J1036" s="74">
        <f>IF(F1036="USD", E1036, E1036 * IFERROR(VLOOKUP(F1036, EXCHANGE_RATE!A:B, 2, FALSE), "Currency not found"))</f>
        <v>6.25</v>
      </c>
      <c r="K1036" s="74">
        <f t="shared" si="110"/>
        <v>6.25</v>
      </c>
      <c r="L1036" s="14">
        <f>IF(C1036="MTS", B1036, B1036 * IFERROR(VLOOKUP(C1036, 'QTY_CONVERSIONS '!A:B, 2, FALSE), "Units not found"))</f>
        <v>1.1500000000000001</v>
      </c>
      <c r="M1036" s="75">
        <f t="shared" si="109"/>
        <v>7187.5</v>
      </c>
      <c r="N1036" t="str">
        <f>IFERROR(VLOOKUP(D1036, Product_Category!A:B, 2, FALSE), "Uncategorized")</f>
        <v>Uncategorized</v>
      </c>
      <c r="O1036" s="76">
        <f t="shared" si="111"/>
        <v>6.25</v>
      </c>
      <c r="P1036" s="76">
        <f t="shared" si="112"/>
        <v>7.1875000000000009</v>
      </c>
      <c r="Q1036">
        <f t="shared" si="113"/>
        <v>2023</v>
      </c>
      <c r="R1036" t="str">
        <f>IFERROR(VLOOKUP(G1036,'Importer Name'!A:B, 2, FALSE), "")</f>
        <v>STRIDES PHARMA</v>
      </c>
      <c r="S1036" t="str">
        <f>IFERROR(VLOOKUP(H1036,'Supplier name '!A:B, 2, FALSE), "")</f>
        <v>DUPONT NUTRITION</v>
      </c>
    </row>
    <row r="1037" spans="1:19">
      <c r="A1037" s="72" t="s">
        <v>247</v>
      </c>
      <c r="B1037" s="88">
        <v>7920</v>
      </c>
      <c r="C1037" s="88" t="s">
        <v>7</v>
      </c>
      <c r="D1037" s="107" t="s">
        <v>3661</v>
      </c>
      <c r="E1037" s="158">
        <v>5.19</v>
      </c>
      <c r="F1037" s="88" t="s">
        <v>9</v>
      </c>
      <c r="G1037" s="72" t="s">
        <v>400</v>
      </c>
      <c r="H1037" s="80" t="s">
        <v>110</v>
      </c>
      <c r="I1037" s="89" t="str">
        <f t="shared" si="108"/>
        <v>May</v>
      </c>
      <c r="J1037" s="74">
        <f>IF(F1037="USD", E1037, E1037 * IFERROR(VLOOKUP(F1037, EXCHANGE_RATE!A:B, 2, FALSE), "Currency not found"))</f>
        <v>5.19</v>
      </c>
      <c r="K1037" s="74">
        <f t="shared" si="110"/>
        <v>5.19</v>
      </c>
      <c r="L1037" s="14">
        <f>IF(C1037="MTS", B1037, B1037 * IFERROR(VLOOKUP(C1037, 'QTY_CONVERSIONS '!A:B, 2, FALSE), "Units not found"))</f>
        <v>7.92</v>
      </c>
      <c r="M1037" s="75">
        <f t="shared" si="109"/>
        <v>41104.800000000003</v>
      </c>
      <c r="N1037" t="str">
        <f>IFERROR(VLOOKUP(D1037, Product_Category!A:B, 2, FALSE), "Uncategorized")</f>
        <v>Uncategorized</v>
      </c>
      <c r="O1037" s="76">
        <f t="shared" si="111"/>
        <v>5.19</v>
      </c>
      <c r="P1037" s="76">
        <f t="shared" si="112"/>
        <v>41.104800000000004</v>
      </c>
      <c r="Q1037">
        <f t="shared" si="113"/>
        <v>2023</v>
      </c>
      <c r="R1037" t="str">
        <f>IFERROR(VLOOKUP(G1037,'Importer Name'!A:B, 2, FALSE), "")</f>
        <v>WATSON PHARMA</v>
      </c>
      <c r="S1037" t="str">
        <f>IFERROR(VLOOKUP(H1037,'Supplier name '!A:B, 2, FALSE), "")</f>
        <v>DUPONT NUTRITION</v>
      </c>
    </row>
    <row r="1038" spans="1:19">
      <c r="A1038" s="81" t="s">
        <v>262</v>
      </c>
      <c r="B1038" s="83">
        <v>2010</v>
      </c>
      <c r="C1038" s="83" t="s">
        <v>7</v>
      </c>
      <c r="D1038" s="114" t="s">
        <v>104</v>
      </c>
      <c r="E1038" s="159">
        <v>4.45</v>
      </c>
      <c r="F1038" s="83" t="s">
        <v>9</v>
      </c>
      <c r="G1038" s="81" t="s">
        <v>138</v>
      </c>
      <c r="H1038" s="84" t="s">
        <v>139</v>
      </c>
      <c r="I1038" s="89" t="str">
        <f t="shared" si="108"/>
        <v>May</v>
      </c>
      <c r="J1038" s="74">
        <f>IF(F1038="USD", E1038, E1038 * IFERROR(VLOOKUP(F1038, EXCHANGE_RATE!A:B, 2, FALSE), "Currency not found"))</f>
        <v>4.45</v>
      </c>
      <c r="K1038" s="74">
        <f t="shared" si="110"/>
        <v>4.45</v>
      </c>
      <c r="L1038" s="14">
        <f>IF(C1038="MTS", B1038, B1038 * IFERROR(VLOOKUP(C1038, 'QTY_CONVERSIONS '!A:B, 2, FALSE), "Units not found"))</f>
        <v>2.0100000000000002</v>
      </c>
      <c r="M1038" s="75">
        <f t="shared" si="109"/>
        <v>8944.5</v>
      </c>
      <c r="N1038" t="str">
        <f>IFERROR(VLOOKUP(D1038, Product_Category!A:B, 2, FALSE), "Uncategorized")</f>
        <v>MAGNESIUM STEARATE</v>
      </c>
      <c r="O1038" s="76">
        <f t="shared" si="111"/>
        <v>4.45</v>
      </c>
      <c r="P1038" s="76">
        <f t="shared" si="112"/>
        <v>8.9445000000000014</v>
      </c>
      <c r="Q1038">
        <f t="shared" si="113"/>
        <v>2023</v>
      </c>
      <c r="R1038" t="str">
        <f>IFERROR(VLOOKUP(G1038,'Importer Name'!A:B, 2, FALSE), "")</f>
        <v>FERRERO INDIA</v>
      </c>
      <c r="S1038" t="str">
        <f>IFERROR(VLOOKUP(H1038,'Supplier name '!A:B, 2, FALSE), "")</f>
        <v>FERRERO TRADING</v>
      </c>
    </row>
    <row r="1039" spans="1:19">
      <c r="A1039" s="77" t="s">
        <v>269</v>
      </c>
      <c r="B1039" s="87">
        <v>7700</v>
      </c>
      <c r="C1039" s="87" t="s">
        <v>7</v>
      </c>
      <c r="D1039" s="103" t="s">
        <v>1680</v>
      </c>
      <c r="E1039" s="157">
        <v>17.48</v>
      </c>
      <c r="F1039" s="87" t="s">
        <v>9</v>
      </c>
      <c r="G1039" s="77" t="s">
        <v>1737</v>
      </c>
      <c r="H1039" s="78" t="s">
        <v>143</v>
      </c>
      <c r="I1039" s="89" t="str">
        <f t="shared" si="108"/>
        <v>May</v>
      </c>
      <c r="J1039" s="74">
        <f>IF(F1039="USD", E1039, E1039 * IFERROR(VLOOKUP(F1039, EXCHANGE_RATE!A:B, 2, FALSE), "Currency not found"))</f>
        <v>17.48</v>
      </c>
      <c r="K1039" s="74">
        <f t="shared" si="110"/>
        <v>17.48</v>
      </c>
      <c r="L1039" s="14">
        <f>IF(C1039="MTS", B1039, B1039 * IFERROR(VLOOKUP(C1039, 'QTY_CONVERSIONS '!A:B, 2, FALSE), "Units not found"))</f>
        <v>7.7</v>
      </c>
      <c r="M1039" s="75">
        <f t="shared" si="109"/>
        <v>134596</v>
      </c>
      <c r="N1039" t="str">
        <f>IFERROR(VLOOKUP(D1039, Product_Category!A:B, 2, FALSE), "Uncategorized")</f>
        <v>MCC</v>
      </c>
      <c r="O1039" s="76">
        <f t="shared" si="111"/>
        <v>17.48</v>
      </c>
      <c r="P1039" s="76">
        <f t="shared" si="112"/>
        <v>134.596</v>
      </c>
      <c r="Q1039">
        <f t="shared" si="113"/>
        <v>2023</v>
      </c>
      <c r="R1039" t="str">
        <f>IFERROR(VLOOKUP(G1039,'Importer Name'!A:B, 2, FALSE), "")</f>
        <v>ARIHANT INNO</v>
      </c>
      <c r="S1039" t="str">
        <f>IFERROR(VLOOKUP(H1039,'Supplier name '!A:B, 2, FALSE), "")</f>
        <v>ASAHI KASEI</v>
      </c>
    </row>
    <row r="1040" spans="1:19">
      <c r="A1040" s="77" t="s">
        <v>269</v>
      </c>
      <c r="B1040" s="87">
        <v>12000</v>
      </c>
      <c r="C1040" s="87" t="s">
        <v>7</v>
      </c>
      <c r="D1040" s="103" t="s">
        <v>1681</v>
      </c>
      <c r="E1040" s="157">
        <v>11.54</v>
      </c>
      <c r="F1040" s="87" t="s">
        <v>9</v>
      </c>
      <c r="G1040" s="77" t="s">
        <v>1737</v>
      </c>
      <c r="H1040" s="78" t="s">
        <v>143</v>
      </c>
      <c r="I1040" s="89" t="str">
        <f t="shared" si="108"/>
        <v>May</v>
      </c>
      <c r="J1040" s="74">
        <f>IF(F1040="USD", E1040, E1040 * IFERROR(VLOOKUP(F1040, EXCHANGE_RATE!A:B, 2, FALSE), "Currency not found"))</f>
        <v>11.54</v>
      </c>
      <c r="K1040" s="74">
        <f t="shared" si="110"/>
        <v>11.54</v>
      </c>
      <c r="L1040" s="14">
        <f>IF(C1040="MTS", B1040, B1040 * IFERROR(VLOOKUP(C1040, 'QTY_CONVERSIONS '!A:B, 2, FALSE), "Units not found"))</f>
        <v>12</v>
      </c>
      <c r="M1040" s="75">
        <f t="shared" si="109"/>
        <v>138480</v>
      </c>
      <c r="N1040" t="str">
        <f>IFERROR(VLOOKUP(D1040, Product_Category!A:B, 2, FALSE), "Uncategorized")</f>
        <v>MCC</v>
      </c>
      <c r="O1040" s="76">
        <f t="shared" si="111"/>
        <v>11.54</v>
      </c>
      <c r="P1040" s="76">
        <f t="shared" si="112"/>
        <v>138.47999999999999</v>
      </c>
      <c r="Q1040">
        <f t="shared" si="113"/>
        <v>2023</v>
      </c>
      <c r="R1040" t="str">
        <f>IFERROR(VLOOKUP(G1040,'Importer Name'!A:B, 2, FALSE), "")</f>
        <v>ARIHANT INNO</v>
      </c>
      <c r="S1040" t="str">
        <f>IFERROR(VLOOKUP(H1040,'Supplier name '!A:B, 2, FALSE), "")</f>
        <v>ASAHI KASEI</v>
      </c>
    </row>
    <row r="1041" spans="1:19">
      <c r="A1041" s="77" t="s">
        <v>269</v>
      </c>
      <c r="B1041" s="87">
        <v>8000</v>
      </c>
      <c r="C1041" s="87" t="s">
        <v>7</v>
      </c>
      <c r="D1041" s="103" t="s">
        <v>1682</v>
      </c>
      <c r="E1041" s="157">
        <v>6.2</v>
      </c>
      <c r="F1041" s="87" t="s">
        <v>9</v>
      </c>
      <c r="G1041" s="77" t="s">
        <v>1737</v>
      </c>
      <c r="H1041" s="78" t="s">
        <v>143</v>
      </c>
      <c r="I1041" s="89" t="str">
        <f t="shared" si="108"/>
        <v>May</v>
      </c>
      <c r="J1041" s="74">
        <f>IF(F1041="USD", E1041, E1041 * IFERROR(VLOOKUP(F1041, EXCHANGE_RATE!A:B, 2, FALSE), "Currency not found"))</f>
        <v>6.2</v>
      </c>
      <c r="K1041" s="74">
        <f t="shared" si="110"/>
        <v>6.2</v>
      </c>
      <c r="L1041" s="14">
        <f>IF(C1041="MTS", B1041, B1041 * IFERROR(VLOOKUP(C1041, 'QTY_CONVERSIONS '!A:B, 2, FALSE), "Units not found"))</f>
        <v>8</v>
      </c>
      <c r="M1041" s="75">
        <f t="shared" si="109"/>
        <v>49600</v>
      </c>
      <c r="N1041" t="str">
        <f>IFERROR(VLOOKUP(D1041, Product_Category!A:B, 2, FALSE), "Uncategorized")</f>
        <v>MCC</v>
      </c>
      <c r="O1041" s="76">
        <f t="shared" si="111"/>
        <v>6.2</v>
      </c>
      <c r="P1041" s="76">
        <f t="shared" si="112"/>
        <v>49.6</v>
      </c>
      <c r="Q1041">
        <f t="shared" si="113"/>
        <v>2023</v>
      </c>
      <c r="R1041" t="str">
        <f>IFERROR(VLOOKUP(G1041,'Importer Name'!A:B, 2, FALSE), "")</f>
        <v>ARIHANT INNO</v>
      </c>
      <c r="S1041" t="str">
        <f>IFERROR(VLOOKUP(H1041,'Supplier name '!A:B, 2, FALSE), "")</f>
        <v>ASAHI KASEI</v>
      </c>
    </row>
    <row r="1042" spans="1:19">
      <c r="A1042" s="77" t="s">
        <v>269</v>
      </c>
      <c r="B1042" s="87">
        <v>300</v>
      </c>
      <c r="C1042" s="87" t="s">
        <v>7</v>
      </c>
      <c r="D1042" s="103" t="s">
        <v>1683</v>
      </c>
      <c r="E1042" s="157">
        <v>11.78</v>
      </c>
      <c r="F1042" s="87" t="s">
        <v>9</v>
      </c>
      <c r="G1042" s="77" t="s">
        <v>1737</v>
      </c>
      <c r="H1042" s="78" t="s">
        <v>143</v>
      </c>
      <c r="I1042" s="89" t="str">
        <f t="shared" si="108"/>
        <v>May</v>
      </c>
      <c r="J1042" s="74">
        <f>IF(F1042="USD", E1042, E1042 * IFERROR(VLOOKUP(F1042, EXCHANGE_RATE!A:B, 2, FALSE), "Currency not found"))</f>
        <v>11.78</v>
      </c>
      <c r="K1042" s="74">
        <f t="shared" si="110"/>
        <v>11.78</v>
      </c>
      <c r="L1042" s="14">
        <f>IF(C1042="MTS", B1042, B1042 * IFERROR(VLOOKUP(C1042, 'QTY_CONVERSIONS '!A:B, 2, FALSE), "Units not found"))</f>
        <v>0.3</v>
      </c>
      <c r="M1042" s="75">
        <f t="shared" si="109"/>
        <v>3534</v>
      </c>
      <c r="N1042" t="str">
        <f>IFERROR(VLOOKUP(D1042, Product_Category!A:B, 2, FALSE), "Uncategorized")</f>
        <v>MCC</v>
      </c>
      <c r="O1042" s="76">
        <f t="shared" si="111"/>
        <v>11.78</v>
      </c>
      <c r="P1042" s="76">
        <f t="shared" si="112"/>
        <v>3.5339999999999998</v>
      </c>
      <c r="Q1042">
        <f t="shared" si="113"/>
        <v>2023</v>
      </c>
      <c r="R1042" t="str">
        <f>IFERROR(VLOOKUP(G1042,'Importer Name'!A:B, 2, FALSE), "")</f>
        <v>ARIHANT INNO</v>
      </c>
      <c r="S1042" t="str">
        <f>IFERROR(VLOOKUP(H1042,'Supplier name '!A:B, 2, FALSE), "")</f>
        <v>ASAHI KASEI</v>
      </c>
    </row>
    <row r="1043" spans="1:19">
      <c r="A1043" s="77" t="s">
        <v>269</v>
      </c>
      <c r="B1043" s="87">
        <v>4</v>
      </c>
      <c r="C1043" s="87" t="s">
        <v>7</v>
      </c>
      <c r="D1043" s="103" t="s">
        <v>1684</v>
      </c>
      <c r="E1043" s="304">
        <v>100</v>
      </c>
      <c r="F1043" s="87" t="s">
        <v>1738</v>
      </c>
      <c r="G1043" s="77" t="s">
        <v>1737</v>
      </c>
      <c r="H1043" s="78" t="s">
        <v>143</v>
      </c>
      <c r="I1043" s="89" t="str">
        <f t="shared" si="108"/>
        <v>May</v>
      </c>
      <c r="J1043" s="74">
        <f>IF(F1043="USD", E1043, E1043 * IFERROR(VLOOKUP(F1043, EXCHANGE_RATE!A:B, 2, FALSE), "Currency not found"))</f>
        <v>0.67</v>
      </c>
      <c r="K1043" s="74">
        <f t="shared" si="110"/>
        <v>0.67</v>
      </c>
      <c r="L1043" s="14">
        <f>IF(C1043="MTS", B1043, B1043 * IFERROR(VLOOKUP(C1043, 'QTY_CONVERSIONS '!A:B, 2, FALSE), "Units not found"))</f>
        <v>4.0000000000000001E-3</v>
      </c>
      <c r="M1043" s="75">
        <f t="shared" si="109"/>
        <v>2.68</v>
      </c>
      <c r="N1043" t="str">
        <f>IFERROR(VLOOKUP(D1043, Product_Category!A:B, 2, FALSE), "Uncategorized")</f>
        <v>MCC</v>
      </c>
      <c r="O1043" s="76">
        <f t="shared" ref="O1043:O1051" si="114">K1043*1000</f>
        <v>670</v>
      </c>
      <c r="P1043" s="76">
        <f t="shared" si="112"/>
        <v>2.68</v>
      </c>
      <c r="Q1043">
        <f t="shared" si="113"/>
        <v>2023</v>
      </c>
      <c r="R1043" t="str">
        <f>IFERROR(VLOOKUP(G1043,'Importer Name'!A:B, 2, FALSE), "")</f>
        <v>ARIHANT INNO</v>
      </c>
      <c r="S1043" t="str">
        <f>IFERROR(VLOOKUP(H1043,'Supplier name '!A:B, 2, FALSE), "")</f>
        <v>ASAHI KASEI</v>
      </c>
    </row>
    <row r="1044" spans="1:19">
      <c r="A1044" s="77" t="s">
        <v>269</v>
      </c>
      <c r="B1044" s="87">
        <v>5</v>
      </c>
      <c r="C1044" s="87" t="s">
        <v>7</v>
      </c>
      <c r="D1044" s="103" t="s">
        <v>1685</v>
      </c>
      <c r="E1044" s="304">
        <v>100</v>
      </c>
      <c r="F1044" s="87" t="s">
        <v>1738</v>
      </c>
      <c r="G1044" s="77" t="s">
        <v>1737</v>
      </c>
      <c r="H1044" s="78" t="s">
        <v>143</v>
      </c>
      <c r="I1044" s="89" t="str">
        <f t="shared" si="108"/>
        <v>May</v>
      </c>
      <c r="J1044" s="74">
        <f>IF(F1044="USD", E1044, E1044 * IFERROR(VLOOKUP(F1044, EXCHANGE_RATE!A:B, 2, FALSE), "Currency not found"))</f>
        <v>0.67</v>
      </c>
      <c r="K1044" s="74">
        <f t="shared" si="110"/>
        <v>0.67</v>
      </c>
      <c r="L1044" s="14">
        <f>IF(C1044="MTS", B1044, B1044 * IFERROR(VLOOKUP(C1044, 'QTY_CONVERSIONS '!A:B, 2, FALSE), "Units not found"))</f>
        <v>5.0000000000000001E-3</v>
      </c>
      <c r="M1044" s="75">
        <f t="shared" si="109"/>
        <v>3.35</v>
      </c>
      <c r="N1044" t="str">
        <f>IFERROR(VLOOKUP(D1044, Product_Category!A:B, 2, FALSE), "Uncategorized")</f>
        <v>MCC</v>
      </c>
      <c r="O1044" s="76">
        <f t="shared" si="114"/>
        <v>670</v>
      </c>
      <c r="P1044" s="76">
        <f t="shared" si="112"/>
        <v>3.35</v>
      </c>
      <c r="Q1044">
        <f t="shared" si="113"/>
        <v>2023</v>
      </c>
      <c r="R1044" t="str">
        <f>IFERROR(VLOOKUP(G1044,'Importer Name'!A:B, 2, FALSE), "")</f>
        <v>ARIHANT INNO</v>
      </c>
      <c r="S1044" t="str">
        <f>IFERROR(VLOOKUP(H1044,'Supplier name '!A:B, 2, FALSE), "")</f>
        <v>ASAHI KASEI</v>
      </c>
    </row>
    <row r="1045" spans="1:19">
      <c r="A1045" s="77" t="s">
        <v>269</v>
      </c>
      <c r="B1045" s="87">
        <v>7</v>
      </c>
      <c r="C1045" s="87" t="s">
        <v>7</v>
      </c>
      <c r="D1045" s="103" t="s">
        <v>1686</v>
      </c>
      <c r="E1045" s="304">
        <v>100</v>
      </c>
      <c r="F1045" s="87" t="s">
        <v>1738</v>
      </c>
      <c r="G1045" s="77" t="s">
        <v>1737</v>
      </c>
      <c r="H1045" s="78" t="s">
        <v>143</v>
      </c>
      <c r="I1045" s="89" t="str">
        <f t="shared" si="108"/>
        <v>May</v>
      </c>
      <c r="J1045" s="74">
        <f>IF(F1045="USD", E1045, E1045 * IFERROR(VLOOKUP(F1045, EXCHANGE_RATE!A:B, 2, FALSE), "Currency not found"))</f>
        <v>0.67</v>
      </c>
      <c r="K1045" s="74">
        <f t="shared" si="110"/>
        <v>0.67</v>
      </c>
      <c r="L1045" s="14">
        <f>IF(C1045="MTS", B1045, B1045 * IFERROR(VLOOKUP(C1045, 'QTY_CONVERSIONS '!A:B, 2, FALSE), "Units not found"))</f>
        <v>7.0000000000000001E-3</v>
      </c>
      <c r="M1045" s="75">
        <f t="shared" si="109"/>
        <v>4.6900000000000004</v>
      </c>
      <c r="N1045" t="str">
        <f>IFERROR(VLOOKUP(D1045, Product_Category!A:B, 2, FALSE), "Uncategorized")</f>
        <v>MCC</v>
      </c>
      <c r="O1045" s="76">
        <f t="shared" si="114"/>
        <v>670</v>
      </c>
      <c r="P1045" s="76">
        <f t="shared" si="112"/>
        <v>4.6900000000000004</v>
      </c>
      <c r="Q1045">
        <f t="shared" si="113"/>
        <v>2023</v>
      </c>
      <c r="R1045" t="str">
        <f>IFERROR(VLOOKUP(G1045,'Importer Name'!A:B, 2, FALSE), "")</f>
        <v>ARIHANT INNO</v>
      </c>
      <c r="S1045" t="str">
        <f>IFERROR(VLOOKUP(H1045,'Supplier name '!A:B, 2, FALSE), "")</f>
        <v>ASAHI KASEI</v>
      </c>
    </row>
    <row r="1046" spans="1:19">
      <c r="A1046" s="77" t="s">
        <v>269</v>
      </c>
      <c r="B1046" s="87">
        <v>10</v>
      </c>
      <c r="C1046" s="87" t="s">
        <v>7</v>
      </c>
      <c r="D1046" s="103" t="s">
        <v>1687</v>
      </c>
      <c r="E1046" s="304">
        <v>100</v>
      </c>
      <c r="F1046" s="87" t="s">
        <v>1738</v>
      </c>
      <c r="G1046" s="77" t="s">
        <v>1737</v>
      </c>
      <c r="H1046" s="78" t="s">
        <v>143</v>
      </c>
      <c r="I1046" s="89" t="str">
        <f t="shared" si="108"/>
        <v>May</v>
      </c>
      <c r="J1046" s="74">
        <f>IF(F1046="USD", E1046, E1046 * IFERROR(VLOOKUP(F1046, EXCHANGE_RATE!A:B, 2, FALSE), "Currency not found"))</f>
        <v>0.67</v>
      </c>
      <c r="K1046" s="74">
        <f t="shared" si="110"/>
        <v>0.67</v>
      </c>
      <c r="L1046" s="14">
        <f>IF(C1046="MTS", B1046, B1046 * IFERROR(VLOOKUP(C1046, 'QTY_CONVERSIONS '!A:B, 2, FALSE), "Units not found"))</f>
        <v>0.01</v>
      </c>
      <c r="M1046" s="75">
        <f t="shared" si="109"/>
        <v>6.7</v>
      </c>
      <c r="N1046" t="str">
        <f>IFERROR(VLOOKUP(D1046, Product_Category!A:B, 2, FALSE), "Uncategorized")</f>
        <v>MCC</v>
      </c>
      <c r="O1046" s="76">
        <f t="shared" si="114"/>
        <v>670</v>
      </c>
      <c r="P1046" s="76">
        <f t="shared" si="112"/>
        <v>6.7</v>
      </c>
      <c r="Q1046">
        <f t="shared" si="113"/>
        <v>2023</v>
      </c>
      <c r="R1046" t="str">
        <f>IFERROR(VLOOKUP(G1046,'Importer Name'!A:B, 2, FALSE), "")</f>
        <v>ARIHANT INNO</v>
      </c>
      <c r="S1046" t="str">
        <f>IFERROR(VLOOKUP(H1046,'Supplier name '!A:B, 2, FALSE), "")</f>
        <v>ASAHI KASEI</v>
      </c>
    </row>
    <row r="1047" spans="1:19">
      <c r="A1047" s="77" t="s">
        <v>269</v>
      </c>
      <c r="B1047" s="87">
        <v>10</v>
      </c>
      <c r="C1047" s="87" t="s">
        <v>7</v>
      </c>
      <c r="D1047" s="103" t="s">
        <v>1687</v>
      </c>
      <c r="E1047" s="304">
        <v>100</v>
      </c>
      <c r="F1047" s="87" t="s">
        <v>1738</v>
      </c>
      <c r="G1047" s="77" t="s">
        <v>1737</v>
      </c>
      <c r="H1047" s="78" t="s">
        <v>143</v>
      </c>
      <c r="I1047" s="89" t="str">
        <f t="shared" si="108"/>
        <v>May</v>
      </c>
      <c r="J1047" s="74">
        <f>IF(F1047="USD", E1047, E1047 * IFERROR(VLOOKUP(F1047, EXCHANGE_RATE!A:B, 2, FALSE), "Currency not found"))</f>
        <v>0.67</v>
      </c>
      <c r="K1047" s="74">
        <f t="shared" si="110"/>
        <v>0.67</v>
      </c>
      <c r="L1047" s="14">
        <f>IF(C1047="MTS", B1047, B1047 * IFERROR(VLOOKUP(C1047, 'QTY_CONVERSIONS '!A:B, 2, FALSE), "Units not found"))</f>
        <v>0.01</v>
      </c>
      <c r="M1047" s="75">
        <f t="shared" si="109"/>
        <v>6.7</v>
      </c>
      <c r="N1047" t="str">
        <f>IFERROR(VLOOKUP(D1047, Product_Category!A:B, 2, FALSE), "Uncategorized")</f>
        <v>MCC</v>
      </c>
      <c r="O1047" s="76">
        <f t="shared" si="114"/>
        <v>670</v>
      </c>
      <c r="P1047" s="76">
        <f t="shared" si="112"/>
        <v>6.7</v>
      </c>
      <c r="Q1047">
        <f t="shared" si="113"/>
        <v>2023</v>
      </c>
      <c r="R1047" t="str">
        <f>IFERROR(VLOOKUP(G1047,'Importer Name'!A:B, 2, FALSE), "")</f>
        <v>ARIHANT INNO</v>
      </c>
      <c r="S1047" t="str">
        <f>IFERROR(VLOOKUP(H1047,'Supplier name '!A:B, 2, FALSE), "")</f>
        <v>ASAHI KASEI</v>
      </c>
    </row>
    <row r="1048" spans="1:19">
      <c r="A1048" s="77" t="s">
        <v>269</v>
      </c>
      <c r="B1048" s="87">
        <v>1</v>
      </c>
      <c r="C1048" s="87" t="s">
        <v>7</v>
      </c>
      <c r="D1048" s="103" t="s">
        <v>1687</v>
      </c>
      <c r="E1048" s="304">
        <v>100</v>
      </c>
      <c r="F1048" s="87" t="s">
        <v>1738</v>
      </c>
      <c r="G1048" s="77" t="s">
        <v>1737</v>
      </c>
      <c r="H1048" s="78" t="s">
        <v>143</v>
      </c>
      <c r="I1048" s="89" t="str">
        <f t="shared" si="108"/>
        <v>May</v>
      </c>
      <c r="J1048" s="74">
        <f>IF(F1048="USD", E1048, E1048 * IFERROR(VLOOKUP(F1048, EXCHANGE_RATE!A:B, 2, FALSE), "Currency not found"))</f>
        <v>0.67</v>
      </c>
      <c r="K1048" s="74">
        <f t="shared" si="110"/>
        <v>0.67</v>
      </c>
      <c r="L1048" s="14">
        <f>IF(C1048="MTS", B1048, B1048 * IFERROR(VLOOKUP(C1048, 'QTY_CONVERSIONS '!A:B, 2, FALSE), "Units not found"))</f>
        <v>1E-3</v>
      </c>
      <c r="M1048" s="75">
        <f t="shared" si="109"/>
        <v>0.67</v>
      </c>
      <c r="N1048" t="str">
        <f>IFERROR(VLOOKUP(D1048, Product_Category!A:B, 2, FALSE), "Uncategorized")</f>
        <v>MCC</v>
      </c>
      <c r="O1048" s="76">
        <f t="shared" si="114"/>
        <v>670</v>
      </c>
      <c r="P1048" s="76">
        <f t="shared" si="112"/>
        <v>0.67</v>
      </c>
      <c r="Q1048">
        <f t="shared" si="113"/>
        <v>2023</v>
      </c>
      <c r="R1048" t="str">
        <f>IFERROR(VLOOKUP(G1048,'Importer Name'!A:B, 2, FALSE), "")</f>
        <v>ARIHANT INNO</v>
      </c>
      <c r="S1048" t="str">
        <f>IFERROR(VLOOKUP(H1048,'Supplier name '!A:B, 2, FALSE), "")</f>
        <v>ASAHI KASEI</v>
      </c>
    </row>
    <row r="1049" spans="1:19">
      <c r="A1049" s="77" t="s">
        <v>269</v>
      </c>
      <c r="B1049" s="87">
        <v>1</v>
      </c>
      <c r="C1049" s="87" t="s">
        <v>7</v>
      </c>
      <c r="D1049" s="103" t="s">
        <v>1687</v>
      </c>
      <c r="E1049" s="304">
        <v>100</v>
      </c>
      <c r="F1049" s="87" t="s">
        <v>1738</v>
      </c>
      <c r="G1049" s="77" t="s">
        <v>1737</v>
      </c>
      <c r="H1049" s="78" t="s">
        <v>143</v>
      </c>
      <c r="I1049" s="89" t="str">
        <f t="shared" si="108"/>
        <v>May</v>
      </c>
      <c r="J1049" s="74">
        <f>IF(F1049="USD", E1049, E1049 * IFERROR(VLOOKUP(F1049, EXCHANGE_RATE!A:B, 2, FALSE), "Currency not found"))</f>
        <v>0.67</v>
      </c>
      <c r="K1049" s="74">
        <f t="shared" si="110"/>
        <v>0.67</v>
      </c>
      <c r="L1049" s="14">
        <f>IF(C1049="MTS", B1049, B1049 * IFERROR(VLOOKUP(C1049, 'QTY_CONVERSIONS '!A:B, 2, FALSE), "Units not found"))</f>
        <v>1E-3</v>
      </c>
      <c r="M1049" s="75">
        <f t="shared" si="109"/>
        <v>0.67</v>
      </c>
      <c r="N1049" t="str">
        <f>IFERROR(VLOOKUP(D1049, Product_Category!A:B, 2, FALSE), "Uncategorized")</f>
        <v>MCC</v>
      </c>
      <c r="O1049" s="76">
        <f t="shared" si="114"/>
        <v>670</v>
      </c>
      <c r="P1049" s="76">
        <f t="shared" si="112"/>
        <v>0.67</v>
      </c>
      <c r="Q1049">
        <f t="shared" si="113"/>
        <v>2023</v>
      </c>
      <c r="R1049" t="str">
        <f>IFERROR(VLOOKUP(G1049,'Importer Name'!A:B, 2, FALSE), "")</f>
        <v>ARIHANT INNO</v>
      </c>
      <c r="S1049" t="str">
        <f>IFERROR(VLOOKUP(H1049,'Supplier name '!A:B, 2, FALSE), "")</f>
        <v>ASAHI KASEI</v>
      </c>
    </row>
    <row r="1050" spans="1:19">
      <c r="A1050" s="77" t="s">
        <v>269</v>
      </c>
      <c r="B1050" s="87">
        <v>1</v>
      </c>
      <c r="C1050" s="87" t="s">
        <v>7</v>
      </c>
      <c r="D1050" s="103" t="s">
        <v>1687</v>
      </c>
      <c r="E1050" s="304">
        <v>100</v>
      </c>
      <c r="F1050" s="87" t="s">
        <v>1738</v>
      </c>
      <c r="G1050" s="77" t="s">
        <v>1737</v>
      </c>
      <c r="H1050" s="78" t="s">
        <v>143</v>
      </c>
      <c r="I1050" s="89" t="str">
        <f t="shared" si="108"/>
        <v>May</v>
      </c>
      <c r="J1050" s="74">
        <f>IF(F1050="USD", E1050, E1050 * IFERROR(VLOOKUP(F1050, EXCHANGE_RATE!A:B, 2, FALSE), "Currency not found"))</f>
        <v>0.67</v>
      </c>
      <c r="K1050" s="74">
        <f t="shared" si="110"/>
        <v>0.67</v>
      </c>
      <c r="L1050" s="14">
        <f>IF(C1050="MTS", B1050, B1050 * IFERROR(VLOOKUP(C1050, 'QTY_CONVERSIONS '!A:B, 2, FALSE), "Units not found"))</f>
        <v>1E-3</v>
      </c>
      <c r="M1050" s="75">
        <f t="shared" si="109"/>
        <v>0.67</v>
      </c>
      <c r="N1050" t="str">
        <f>IFERROR(VLOOKUP(D1050, Product_Category!A:B, 2, FALSE), "Uncategorized")</f>
        <v>MCC</v>
      </c>
      <c r="O1050" s="76">
        <f t="shared" si="114"/>
        <v>670</v>
      </c>
      <c r="P1050" s="76">
        <f t="shared" si="112"/>
        <v>0.67</v>
      </c>
      <c r="Q1050">
        <f t="shared" si="113"/>
        <v>2023</v>
      </c>
      <c r="R1050" t="str">
        <f>IFERROR(VLOOKUP(G1050,'Importer Name'!A:B, 2, FALSE), "")</f>
        <v>ARIHANT INNO</v>
      </c>
      <c r="S1050" t="str">
        <f>IFERROR(VLOOKUP(H1050,'Supplier name '!A:B, 2, FALSE), "")</f>
        <v>ASAHI KASEI</v>
      </c>
    </row>
    <row r="1051" spans="1:19">
      <c r="A1051" s="77" t="s">
        <v>269</v>
      </c>
      <c r="B1051" s="87">
        <v>10</v>
      </c>
      <c r="C1051" s="87" t="s">
        <v>7</v>
      </c>
      <c r="D1051" s="103" t="s">
        <v>1688</v>
      </c>
      <c r="E1051" s="304">
        <v>100</v>
      </c>
      <c r="F1051" s="87" t="s">
        <v>1738</v>
      </c>
      <c r="G1051" s="77" t="s">
        <v>1737</v>
      </c>
      <c r="H1051" s="78" t="s">
        <v>143</v>
      </c>
      <c r="I1051" s="89" t="str">
        <f t="shared" si="108"/>
        <v>May</v>
      </c>
      <c r="J1051" s="74">
        <f>IF(F1051="USD", E1051, E1051 * IFERROR(VLOOKUP(F1051, EXCHANGE_RATE!A:B, 2, FALSE), "Currency not found"))</f>
        <v>0.67</v>
      </c>
      <c r="K1051" s="74">
        <f t="shared" si="110"/>
        <v>0.67</v>
      </c>
      <c r="L1051" s="14">
        <f>IF(C1051="MTS", B1051, B1051 * IFERROR(VLOOKUP(C1051, 'QTY_CONVERSIONS '!A:B, 2, FALSE), "Units not found"))</f>
        <v>0.01</v>
      </c>
      <c r="M1051" s="75">
        <f t="shared" si="109"/>
        <v>6.7</v>
      </c>
      <c r="N1051" t="str">
        <f>IFERROR(VLOOKUP(D1051, Product_Category!A:B, 2, FALSE), "Uncategorized")</f>
        <v>MCC</v>
      </c>
      <c r="O1051" s="76">
        <f t="shared" si="114"/>
        <v>670</v>
      </c>
      <c r="P1051" s="76">
        <f t="shared" si="112"/>
        <v>6.7</v>
      </c>
      <c r="Q1051">
        <f t="shared" si="113"/>
        <v>2023</v>
      </c>
      <c r="R1051" t="str">
        <f>IFERROR(VLOOKUP(G1051,'Importer Name'!A:B, 2, FALSE), "")</f>
        <v>ARIHANT INNO</v>
      </c>
      <c r="S1051" t="str">
        <f>IFERROR(VLOOKUP(H1051,'Supplier name '!A:B, 2, FALSE), "")</f>
        <v>ASAHI KASEI</v>
      </c>
    </row>
    <row r="1052" spans="1:19">
      <c r="A1052" s="77" t="s">
        <v>269</v>
      </c>
      <c r="B1052" s="87">
        <v>500</v>
      </c>
      <c r="C1052" s="87" t="s">
        <v>7</v>
      </c>
      <c r="D1052" s="103" t="s">
        <v>1689</v>
      </c>
      <c r="E1052" s="157">
        <v>35.090000000000003</v>
      </c>
      <c r="F1052" s="87" t="s">
        <v>9</v>
      </c>
      <c r="G1052" s="77" t="s">
        <v>69</v>
      </c>
      <c r="H1052" s="78" t="s">
        <v>143</v>
      </c>
      <c r="I1052" s="89" t="str">
        <f t="shared" si="108"/>
        <v>May</v>
      </c>
      <c r="J1052" s="74">
        <f>IF(F1052="USD", E1052, E1052 * IFERROR(VLOOKUP(F1052, EXCHANGE_RATE!A:B, 2, FALSE), "Currency not found"))</f>
        <v>35.090000000000003</v>
      </c>
      <c r="K1052" s="74">
        <f t="shared" si="110"/>
        <v>35.090000000000003</v>
      </c>
      <c r="L1052" s="14">
        <f>IF(C1052="MTS", B1052, B1052 * IFERROR(VLOOKUP(C1052, 'QTY_CONVERSIONS '!A:B, 2, FALSE), "Units not found"))</f>
        <v>0.5</v>
      </c>
      <c r="M1052" s="75">
        <f t="shared" si="109"/>
        <v>17545</v>
      </c>
      <c r="N1052" t="str">
        <f>IFERROR(VLOOKUP(D1052, Product_Category!A:B, 2, FALSE), "Uncategorized")</f>
        <v>MCC</v>
      </c>
      <c r="O1052" s="76">
        <f t="shared" si="111"/>
        <v>35.090000000000003</v>
      </c>
      <c r="P1052" s="76">
        <f t="shared" si="112"/>
        <v>17.545000000000002</v>
      </c>
      <c r="Q1052">
        <f t="shared" si="113"/>
        <v>2023</v>
      </c>
      <c r="R1052" t="str">
        <f>IFERROR(VLOOKUP(G1052,'Importer Name'!A:B, 2, FALSE), "")</f>
        <v>SIGNET EXCIPIENTS</v>
      </c>
      <c r="S1052" t="str">
        <f>IFERROR(VLOOKUP(H1052,'Supplier name '!A:B, 2, FALSE), "")</f>
        <v>ASAHI KASEI</v>
      </c>
    </row>
    <row r="1053" spans="1:19">
      <c r="A1053" s="77" t="s">
        <v>269</v>
      </c>
      <c r="B1053" s="87">
        <v>500</v>
      </c>
      <c r="C1053" s="87" t="s">
        <v>7</v>
      </c>
      <c r="D1053" s="103" t="s">
        <v>1690</v>
      </c>
      <c r="E1053" s="304">
        <v>62.58</v>
      </c>
      <c r="F1053" s="87" t="s">
        <v>9</v>
      </c>
      <c r="G1053" s="77" t="s">
        <v>69</v>
      </c>
      <c r="H1053" s="78" t="s">
        <v>143</v>
      </c>
      <c r="I1053" s="89" t="str">
        <f t="shared" si="108"/>
        <v>May</v>
      </c>
      <c r="J1053" s="74">
        <f>IF(F1053="USD", E1053, E1053 * IFERROR(VLOOKUP(F1053, EXCHANGE_RATE!A:B, 2, FALSE), "Currency not found"))</f>
        <v>62.58</v>
      </c>
      <c r="K1053" s="74">
        <f t="shared" si="110"/>
        <v>62.58</v>
      </c>
      <c r="L1053" s="14">
        <f>IF(C1053="MTS", B1053, B1053 * IFERROR(VLOOKUP(C1053, 'QTY_CONVERSIONS '!A:B, 2, FALSE), "Units not found"))</f>
        <v>0.5</v>
      </c>
      <c r="M1053" s="75">
        <f t="shared" si="109"/>
        <v>31290</v>
      </c>
      <c r="N1053" t="str">
        <f>IFERROR(VLOOKUP(D1053, Product_Category!A:B, 2, FALSE), "Uncategorized")</f>
        <v>MCC</v>
      </c>
      <c r="O1053" s="76">
        <f t="shared" ref="O1053:O1056" si="115">K1053*1000</f>
        <v>62580</v>
      </c>
      <c r="P1053" s="76">
        <f t="shared" si="112"/>
        <v>31290</v>
      </c>
      <c r="Q1053">
        <f t="shared" si="113"/>
        <v>2023</v>
      </c>
      <c r="R1053" t="str">
        <f>IFERROR(VLOOKUP(G1053,'Importer Name'!A:B, 2, FALSE), "")</f>
        <v>SIGNET EXCIPIENTS</v>
      </c>
      <c r="S1053" t="str">
        <f>IFERROR(VLOOKUP(H1053,'Supplier name '!A:B, 2, FALSE), "")</f>
        <v>ASAHI KASEI</v>
      </c>
    </row>
    <row r="1054" spans="1:19">
      <c r="A1054" s="77" t="s">
        <v>269</v>
      </c>
      <c r="B1054" s="87">
        <v>5</v>
      </c>
      <c r="C1054" s="87" t="s">
        <v>7</v>
      </c>
      <c r="D1054" s="103" t="s">
        <v>1691</v>
      </c>
      <c r="E1054" s="304">
        <v>100</v>
      </c>
      <c r="F1054" s="87" t="s">
        <v>1738</v>
      </c>
      <c r="G1054" s="77" t="s">
        <v>69</v>
      </c>
      <c r="H1054" s="78" t="s">
        <v>143</v>
      </c>
      <c r="I1054" s="89" t="str">
        <f t="shared" si="108"/>
        <v>May</v>
      </c>
      <c r="J1054" s="74">
        <f>IF(F1054="USD", E1054, E1054 * IFERROR(VLOOKUP(F1054, EXCHANGE_RATE!A:B, 2, FALSE), "Currency not found"))</f>
        <v>0.67</v>
      </c>
      <c r="K1054" s="74">
        <f t="shared" si="110"/>
        <v>0.67</v>
      </c>
      <c r="L1054" s="14">
        <f>IF(C1054="MTS", B1054, B1054 * IFERROR(VLOOKUP(C1054, 'QTY_CONVERSIONS '!A:B, 2, FALSE), "Units not found"))</f>
        <v>5.0000000000000001E-3</v>
      </c>
      <c r="M1054" s="75">
        <f t="shared" si="109"/>
        <v>3.35</v>
      </c>
      <c r="N1054" t="str">
        <f>IFERROR(VLOOKUP(D1054, Product_Category!A:B, 2, FALSE), "Uncategorized")</f>
        <v>MCC</v>
      </c>
      <c r="O1054" s="76">
        <f t="shared" si="115"/>
        <v>670</v>
      </c>
      <c r="P1054" s="76">
        <f t="shared" si="112"/>
        <v>3.35</v>
      </c>
      <c r="Q1054">
        <f t="shared" si="113"/>
        <v>2023</v>
      </c>
      <c r="R1054" t="str">
        <f>IFERROR(VLOOKUP(G1054,'Importer Name'!A:B, 2, FALSE), "")</f>
        <v>SIGNET EXCIPIENTS</v>
      </c>
      <c r="S1054" t="str">
        <f>IFERROR(VLOOKUP(H1054,'Supplier name '!A:B, 2, FALSE), "")</f>
        <v>ASAHI KASEI</v>
      </c>
    </row>
    <row r="1055" spans="1:19">
      <c r="A1055" s="77" t="s">
        <v>269</v>
      </c>
      <c r="B1055" s="87">
        <v>7.5</v>
      </c>
      <c r="C1055" s="87" t="s">
        <v>7</v>
      </c>
      <c r="D1055" s="103" t="s">
        <v>1692</v>
      </c>
      <c r="E1055" s="304">
        <v>100</v>
      </c>
      <c r="F1055" s="87" t="s">
        <v>1738</v>
      </c>
      <c r="G1055" s="77" t="s">
        <v>69</v>
      </c>
      <c r="H1055" s="78" t="s">
        <v>143</v>
      </c>
      <c r="I1055" s="89" t="str">
        <f t="shared" si="108"/>
        <v>May</v>
      </c>
      <c r="J1055" s="74">
        <f>IF(F1055="USD", E1055, E1055 * IFERROR(VLOOKUP(F1055, EXCHANGE_RATE!A:B, 2, FALSE), "Currency not found"))</f>
        <v>0.67</v>
      </c>
      <c r="K1055" s="74">
        <f t="shared" si="110"/>
        <v>0.67</v>
      </c>
      <c r="L1055" s="14">
        <f>IF(C1055="MTS", B1055, B1055 * IFERROR(VLOOKUP(C1055, 'QTY_CONVERSIONS '!A:B, 2, FALSE), "Units not found"))</f>
        <v>7.4999999999999997E-3</v>
      </c>
      <c r="M1055" s="75">
        <f t="shared" si="109"/>
        <v>5.0250000000000004</v>
      </c>
      <c r="N1055" t="str">
        <f>IFERROR(VLOOKUP(D1055, Product_Category!A:B, 2, FALSE), "Uncategorized")</f>
        <v>MCC</v>
      </c>
      <c r="O1055" s="76">
        <f t="shared" si="115"/>
        <v>670</v>
      </c>
      <c r="P1055" s="76">
        <f t="shared" si="112"/>
        <v>5.0249999999999995</v>
      </c>
      <c r="Q1055">
        <f t="shared" si="113"/>
        <v>2023</v>
      </c>
      <c r="R1055" t="str">
        <f>IFERROR(VLOOKUP(G1055,'Importer Name'!A:B, 2, FALSE), "")</f>
        <v>SIGNET EXCIPIENTS</v>
      </c>
      <c r="S1055" t="str">
        <f>IFERROR(VLOOKUP(H1055,'Supplier name '!A:B, 2, FALSE), "")</f>
        <v>ASAHI KASEI</v>
      </c>
    </row>
    <row r="1056" spans="1:19">
      <c r="A1056" s="77" t="s">
        <v>269</v>
      </c>
      <c r="B1056" s="87">
        <v>5</v>
      </c>
      <c r="C1056" s="87" t="s">
        <v>7</v>
      </c>
      <c r="D1056" s="103" t="s">
        <v>1693</v>
      </c>
      <c r="E1056" s="304">
        <v>100</v>
      </c>
      <c r="F1056" s="87" t="s">
        <v>1738</v>
      </c>
      <c r="G1056" s="77" t="s">
        <v>69</v>
      </c>
      <c r="H1056" s="78" t="s">
        <v>143</v>
      </c>
      <c r="I1056" s="89" t="str">
        <f t="shared" si="108"/>
        <v>May</v>
      </c>
      <c r="J1056" s="74">
        <f>IF(F1056="USD", E1056, E1056 * IFERROR(VLOOKUP(F1056, EXCHANGE_RATE!A:B, 2, FALSE), "Currency not found"))</f>
        <v>0.67</v>
      </c>
      <c r="K1056" s="74">
        <f t="shared" si="110"/>
        <v>0.67</v>
      </c>
      <c r="L1056" s="14">
        <f>IF(C1056="MTS", B1056, B1056 * IFERROR(VLOOKUP(C1056, 'QTY_CONVERSIONS '!A:B, 2, FALSE), "Units not found"))</f>
        <v>5.0000000000000001E-3</v>
      </c>
      <c r="M1056" s="75">
        <f t="shared" si="109"/>
        <v>3.35</v>
      </c>
      <c r="N1056" t="str">
        <f>IFERROR(VLOOKUP(D1056, Product_Category!A:B, 2, FALSE), "Uncategorized")</f>
        <v>MCC</v>
      </c>
      <c r="O1056" s="76">
        <f t="shared" si="115"/>
        <v>670</v>
      </c>
      <c r="P1056" s="76">
        <f t="shared" si="112"/>
        <v>3.35</v>
      </c>
      <c r="Q1056">
        <f t="shared" si="113"/>
        <v>2023</v>
      </c>
      <c r="R1056" t="str">
        <f>IFERROR(VLOOKUP(G1056,'Importer Name'!A:B, 2, FALSE), "")</f>
        <v>SIGNET EXCIPIENTS</v>
      </c>
      <c r="S1056" t="str">
        <f>IFERROR(VLOOKUP(H1056,'Supplier name '!A:B, 2, FALSE), "")</f>
        <v>ASAHI KASEI</v>
      </c>
    </row>
    <row r="1057" spans="1:19">
      <c r="A1057" s="77" t="s">
        <v>269</v>
      </c>
      <c r="B1057" s="87">
        <v>8800</v>
      </c>
      <c r="C1057" s="87" t="s">
        <v>7</v>
      </c>
      <c r="D1057" s="103" t="s">
        <v>1694</v>
      </c>
      <c r="E1057" s="157">
        <v>33.96</v>
      </c>
      <c r="F1057" s="87" t="s">
        <v>9</v>
      </c>
      <c r="G1057" s="77" t="s">
        <v>1732</v>
      </c>
      <c r="H1057" s="78" t="s">
        <v>1739</v>
      </c>
      <c r="I1057" s="89" t="str">
        <f t="shared" si="108"/>
        <v>May</v>
      </c>
      <c r="J1057" s="74">
        <f>IF(F1057="USD", E1057, E1057 * IFERROR(VLOOKUP(F1057, EXCHANGE_RATE!A:B, 2, FALSE), "Currency not found"))</f>
        <v>33.96</v>
      </c>
      <c r="K1057" s="74">
        <f t="shared" si="110"/>
        <v>33.96</v>
      </c>
      <c r="L1057" s="14">
        <f>IF(C1057="MTS", B1057, B1057 * IFERROR(VLOOKUP(C1057, 'QTY_CONVERSIONS '!A:B, 2, FALSE), "Units not found"))</f>
        <v>8.8000000000000007</v>
      </c>
      <c r="M1057" s="75">
        <f t="shared" si="109"/>
        <v>298848</v>
      </c>
      <c r="N1057" t="str">
        <f>IFERROR(VLOOKUP(D1057, Product_Category!A:B, 2, FALSE), "Uncategorized")</f>
        <v>MCC</v>
      </c>
      <c r="O1057" s="76">
        <f t="shared" si="111"/>
        <v>33.96</v>
      </c>
      <c r="P1057" s="76">
        <f t="shared" si="112"/>
        <v>298.84800000000001</v>
      </c>
      <c r="Q1057">
        <f t="shared" si="113"/>
        <v>2023</v>
      </c>
      <c r="R1057" t="str">
        <f>IFERROR(VLOOKUP(G1057,'Importer Name'!A:B, 2, FALSE), "")</f>
        <v>DR REDDY S</v>
      </c>
      <c r="S1057" t="str">
        <f>IFERROR(VLOOKUP(H1057,'Supplier name '!A:B, 2, FALSE), "")</f>
        <v>NAGASE CO</v>
      </c>
    </row>
    <row r="1058" spans="1:19">
      <c r="A1058" s="77" t="s">
        <v>269</v>
      </c>
      <c r="B1058" s="87">
        <v>8800</v>
      </c>
      <c r="C1058" s="87" t="s">
        <v>7</v>
      </c>
      <c r="D1058" s="103" t="s">
        <v>1694</v>
      </c>
      <c r="E1058" s="157">
        <v>33.96</v>
      </c>
      <c r="F1058" s="87" t="s">
        <v>9</v>
      </c>
      <c r="G1058" s="77" t="s">
        <v>1732</v>
      </c>
      <c r="H1058" s="78" t="s">
        <v>1739</v>
      </c>
      <c r="I1058" s="89" t="str">
        <f t="shared" si="108"/>
        <v>May</v>
      </c>
      <c r="J1058" s="74">
        <f>IF(F1058="USD", E1058, E1058 * IFERROR(VLOOKUP(F1058, EXCHANGE_RATE!A:B, 2, FALSE), "Currency not found"))</f>
        <v>33.96</v>
      </c>
      <c r="K1058" s="74">
        <f t="shared" si="110"/>
        <v>33.96</v>
      </c>
      <c r="L1058" s="14">
        <f>IF(C1058="MTS", B1058, B1058 * IFERROR(VLOOKUP(C1058, 'QTY_CONVERSIONS '!A:B, 2, FALSE), "Units not found"))</f>
        <v>8.8000000000000007</v>
      </c>
      <c r="M1058" s="75">
        <f t="shared" si="109"/>
        <v>298848</v>
      </c>
      <c r="N1058" t="str">
        <f>IFERROR(VLOOKUP(D1058, Product_Category!A:B, 2, FALSE), "Uncategorized")</f>
        <v>MCC</v>
      </c>
      <c r="O1058" s="76">
        <f t="shared" si="111"/>
        <v>33.96</v>
      </c>
      <c r="P1058" s="76">
        <f t="shared" si="112"/>
        <v>298.84800000000001</v>
      </c>
      <c r="Q1058">
        <f t="shared" si="113"/>
        <v>2023</v>
      </c>
      <c r="R1058" t="str">
        <f>IFERROR(VLOOKUP(G1058,'Importer Name'!A:B, 2, FALSE), "")</f>
        <v>DR REDDY S</v>
      </c>
      <c r="S1058" t="str">
        <f>IFERROR(VLOOKUP(H1058,'Supplier name '!A:B, 2, FALSE), "")</f>
        <v>NAGASE CO</v>
      </c>
    </row>
    <row r="1059" spans="1:19">
      <c r="A1059" s="77" t="s">
        <v>269</v>
      </c>
      <c r="B1059" s="87">
        <v>575</v>
      </c>
      <c r="C1059" s="87" t="s">
        <v>7</v>
      </c>
      <c r="D1059" s="103" t="s">
        <v>553</v>
      </c>
      <c r="E1059" s="157">
        <v>51.85</v>
      </c>
      <c r="F1059" s="87" t="s">
        <v>9</v>
      </c>
      <c r="G1059" s="77" t="s">
        <v>1740</v>
      </c>
      <c r="H1059" s="78" t="s">
        <v>274</v>
      </c>
      <c r="I1059" s="89" t="str">
        <f t="shared" si="108"/>
        <v>May</v>
      </c>
      <c r="J1059" s="74">
        <f>IF(F1059="USD", E1059, E1059 * IFERROR(VLOOKUP(F1059, EXCHANGE_RATE!A:B, 2, FALSE), "Currency not found"))</f>
        <v>51.85</v>
      </c>
      <c r="K1059" s="74">
        <f t="shared" si="110"/>
        <v>51.85</v>
      </c>
      <c r="L1059" s="14">
        <f>IF(C1059="MTS", B1059, B1059 * IFERROR(VLOOKUP(C1059, 'QTY_CONVERSIONS '!A:B, 2, FALSE), "Units not found"))</f>
        <v>0.57500000000000007</v>
      </c>
      <c r="M1059" s="75">
        <f t="shared" si="109"/>
        <v>29813.75</v>
      </c>
      <c r="N1059" t="str">
        <f>IFERROR(VLOOKUP(D1059, Product_Category!A:B, 2, FALSE), "Uncategorized")</f>
        <v>CROSCARMELLOSE SODIUM</v>
      </c>
      <c r="O1059" s="76">
        <f>K1059*1000</f>
        <v>51850</v>
      </c>
      <c r="P1059" s="76">
        <f t="shared" si="112"/>
        <v>29813.750000000004</v>
      </c>
      <c r="Q1059">
        <f t="shared" si="113"/>
        <v>2023</v>
      </c>
      <c r="R1059" t="str">
        <f>IFERROR(VLOOKUP(G1059,'Importer Name'!A:B, 2, FALSE), "")</f>
        <v>JUBILANT GENERICS</v>
      </c>
      <c r="S1059" t="str">
        <f>IFERROR(VLOOKUP(H1059,'Supplier name '!A:B, 2, FALSE), "")</f>
        <v>SUMMIT PHARMA</v>
      </c>
    </row>
    <row r="1060" spans="1:19">
      <c r="A1060" s="72" t="s">
        <v>269</v>
      </c>
      <c r="B1060" s="88">
        <v>3820</v>
      </c>
      <c r="C1060" s="88" t="s">
        <v>7</v>
      </c>
      <c r="D1060" s="107" t="s">
        <v>1606</v>
      </c>
      <c r="E1060" s="158">
        <v>23.9</v>
      </c>
      <c r="F1060" s="88" t="s">
        <v>9</v>
      </c>
      <c r="G1060" s="72" t="s">
        <v>1740</v>
      </c>
      <c r="H1060" s="80" t="s">
        <v>274</v>
      </c>
      <c r="I1060" s="89" t="str">
        <f t="shared" si="108"/>
        <v>May</v>
      </c>
      <c r="J1060" s="74">
        <f>IF(F1060="USD", E1060, E1060 * IFERROR(VLOOKUP(F1060, EXCHANGE_RATE!A:B, 2, FALSE), "Currency not found"))</f>
        <v>23.9</v>
      </c>
      <c r="K1060" s="74">
        <f t="shared" si="110"/>
        <v>23.9</v>
      </c>
      <c r="L1060" s="14">
        <f>IF(C1060="MTS", B1060, B1060 * IFERROR(VLOOKUP(C1060, 'QTY_CONVERSIONS '!A:B, 2, FALSE), "Units not found"))</f>
        <v>3.8200000000000003</v>
      </c>
      <c r="M1060" s="75">
        <f t="shared" si="109"/>
        <v>91298</v>
      </c>
      <c r="N1060" t="str">
        <f>IFERROR(VLOOKUP(D1060, Product_Category!A:B, 2, FALSE), "Uncategorized")</f>
        <v>MCC</v>
      </c>
      <c r="O1060" s="76">
        <f t="shared" si="111"/>
        <v>23.9</v>
      </c>
      <c r="P1060" s="76">
        <f t="shared" si="112"/>
        <v>91.298000000000002</v>
      </c>
      <c r="Q1060">
        <f t="shared" si="113"/>
        <v>2023</v>
      </c>
      <c r="R1060" t="str">
        <f>IFERROR(VLOOKUP(G1060,'Importer Name'!A:B, 2, FALSE), "")</f>
        <v>JUBILANT GENERICS</v>
      </c>
      <c r="S1060" t="str">
        <f>IFERROR(VLOOKUP(H1060,'Supplier name '!A:B, 2, FALSE), "")</f>
        <v>SUMMIT PHARMA</v>
      </c>
    </row>
    <row r="1061" spans="1:19">
      <c r="A1061" s="77" t="s">
        <v>275</v>
      </c>
      <c r="B1061" s="87">
        <v>4060</v>
      </c>
      <c r="C1061" s="87" t="s">
        <v>7</v>
      </c>
      <c r="D1061" s="103" t="s">
        <v>3660</v>
      </c>
      <c r="E1061" s="157">
        <v>14.2</v>
      </c>
      <c r="F1061" s="87" t="s">
        <v>1718</v>
      </c>
      <c r="G1061" s="77" t="s">
        <v>157</v>
      </c>
      <c r="H1061" s="78" t="s">
        <v>88</v>
      </c>
      <c r="I1061" s="89" t="str">
        <f t="shared" si="108"/>
        <v>May</v>
      </c>
      <c r="J1061" s="74">
        <f>IF(F1061="USD", E1061, E1061 * IFERROR(VLOOKUP(F1061, EXCHANGE_RATE!A:B, 2, FALSE), "Currency not found"))</f>
        <v>15.194000000000001</v>
      </c>
      <c r="K1061" s="74">
        <f t="shared" si="110"/>
        <v>15.2</v>
      </c>
      <c r="L1061" s="14">
        <f>IF(C1061="MTS", B1061, B1061 * IFERROR(VLOOKUP(C1061, 'QTY_CONVERSIONS '!A:B, 2, FALSE), "Units not found"))</f>
        <v>4.0600000000000005</v>
      </c>
      <c r="M1061" s="75">
        <f t="shared" si="109"/>
        <v>61712</v>
      </c>
      <c r="N1061" t="str">
        <f>IFERROR(VLOOKUP(D1061, Product_Category!A:B, 2, FALSE), "Uncategorized")</f>
        <v>Uncategorized</v>
      </c>
      <c r="O1061" s="76">
        <f t="shared" si="111"/>
        <v>15.2</v>
      </c>
      <c r="P1061" s="76">
        <f t="shared" si="112"/>
        <v>61.712000000000003</v>
      </c>
      <c r="Q1061">
        <f t="shared" si="113"/>
        <v>2023</v>
      </c>
      <c r="R1061" t="str">
        <f>IFERROR(VLOOKUP(G1061,'Importer Name'!A:B, 2, FALSE), "")</f>
        <v>IMCD INDIA</v>
      </c>
      <c r="S1061" t="str">
        <f>IFERROR(VLOOKUP(H1061,'Supplier name '!A:B, 2, FALSE), "")</f>
        <v>DFE PHARMA</v>
      </c>
    </row>
    <row r="1062" spans="1:19">
      <c r="A1062" s="77" t="s">
        <v>275</v>
      </c>
      <c r="B1062" s="87">
        <v>8820</v>
      </c>
      <c r="C1062" s="87" t="s">
        <v>7</v>
      </c>
      <c r="D1062" s="103" t="s">
        <v>3660</v>
      </c>
      <c r="E1062" s="157">
        <v>14.91</v>
      </c>
      <c r="F1062" s="87" t="s">
        <v>1718</v>
      </c>
      <c r="G1062" s="77" t="s">
        <v>157</v>
      </c>
      <c r="H1062" s="78" t="s">
        <v>88</v>
      </c>
      <c r="I1062" s="89" t="str">
        <f t="shared" si="108"/>
        <v>May</v>
      </c>
      <c r="J1062" s="74">
        <f>IF(F1062="USD", E1062, E1062 * IFERROR(VLOOKUP(F1062, EXCHANGE_RATE!A:B, 2, FALSE), "Currency not found"))</f>
        <v>15.953700000000001</v>
      </c>
      <c r="K1062" s="74">
        <f t="shared" si="110"/>
        <v>15.959999999999999</v>
      </c>
      <c r="L1062" s="14">
        <f>IF(C1062="MTS", B1062, B1062 * IFERROR(VLOOKUP(C1062, 'QTY_CONVERSIONS '!A:B, 2, FALSE), "Units not found"))</f>
        <v>8.82</v>
      </c>
      <c r="M1062" s="75">
        <f t="shared" si="109"/>
        <v>140767.19999999998</v>
      </c>
      <c r="N1062" t="str">
        <f>IFERROR(VLOOKUP(D1062, Product_Category!A:B, 2, FALSE), "Uncategorized")</f>
        <v>Uncategorized</v>
      </c>
      <c r="O1062" s="76">
        <f t="shared" si="111"/>
        <v>15.959999999999999</v>
      </c>
      <c r="P1062" s="76">
        <f t="shared" si="112"/>
        <v>140.7672</v>
      </c>
      <c r="Q1062">
        <f t="shared" si="113"/>
        <v>2023</v>
      </c>
      <c r="R1062" t="str">
        <f>IFERROR(VLOOKUP(G1062,'Importer Name'!A:B, 2, FALSE), "")</f>
        <v>IMCD INDIA</v>
      </c>
      <c r="S1062" t="str">
        <f>IFERROR(VLOOKUP(H1062,'Supplier name '!A:B, 2, FALSE), "")</f>
        <v>DFE PHARMA</v>
      </c>
    </row>
    <row r="1063" spans="1:19">
      <c r="A1063" s="77" t="s">
        <v>275</v>
      </c>
      <c r="B1063" s="87">
        <v>1200</v>
      </c>
      <c r="C1063" s="87" t="s">
        <v>7</v>
      </c>
      <c r="D1063" s="103" t="s">
        <v>3664</v>
      </c>
      <c r="E1063" s="157">
        <v>14.93</v>
      </c>
      <c r="F1063" s="87" t="s">
        <v>9</v>
      </c>
      <c r="G1063" s="77" t="s">
        <v>250</v>
      </c>
      <c r="H1063" s="78" t="s">
        <v>110</v>
      </c>
      <c r="I1063" s="89" t="str">
        <f t="shared" si="108"/>
        <v>May</v>
      </c>
      <c r="J1063" s="74">
        <f>IF(F1063="USD", E1063, E1063 * IFERROR(VLOOKUP(F1063, EXCHANGE_RATE!A:B, 2, FALSE), "Currency not found"))</f>
        <v>14.93</v>
      </c>
      <c r="K1063" s="74">
        <f t="shared" si="110"/>
        <v>14.93</v>
      </c>
      <c r="L1063" s="14">
        <f>IF(C1063="MTS", B1063, B1063 * IFERROR(VLOOKUP(C1063, 'QTY_CONVERSIONS '!A:B, 2, FALSE), "Units not found"))</f>
        <v>1.2</v>
      </c>
      <c r="M1063" s="75">
        <f t="shared" si="109"/>
        <v>17916</v>
      </c>
      <c r="N1063" t="str">
        <f>IFERROR(VLOOKUP(D1063, Product_Category!A:B, 2, FALSE), "Uncategorized")</f>
        <v>Uncategorized</v>
      </c>
      <c r="O1063" s="76">
        <f t="shared" si="111"/>
        <v>14.93</v>
      </c>
      <c r="P1063" s="76">
        <f t="shared" si="112"/>
        <v>17.916</v>
      </c>
      <c r="Q1063">
        <f t="shared" si="113"/>
        <v>2023</v>
      </c>
      <c r="R1063" t="str">
        <f>IFERROR(VLOOKUP(G1063,'Importer Name'!A:B, 2, FALSE), "")</f>
        <v>AUROBINDO</v>
      </c>
      <c r="S1063" t="str">
        <f>IFERROR(VLOOKUP(H1063,'Supplier name '!A:B, 2, FALSE), "")</f>
        <v>DUPONT NUTRITION</v>
      </c>
    </row>
    <row r="1064" spans="1:19">
      <c r="A1064" s="77" t="s">
        <v>275</v>
      </c>
      <c r="B1064" s="87">
        <v>500</v>
      </c>
      <c r="C1064" s="87" t="s">
        <v>7</v>
      </c>
      <c r="D1064" s="103" t="s">
        <v>3664</v>
      </c>
      <c r="E1064" s="157">
        <v>14.93</v>
      </c>
      <c r="F1064" s="87" t="s">
        <v>9</v>
      </c>
      <c r="G1064" s="77" t="s">
        <v>113</v>
      </c>
      <c r="H1064" s="78" t="s">
        <v>110</v>
      </c>
      <c r="I1064" s="89" t="str">
        <f t="shared" si="108"/>
        <v>May</v>
      </c>
      <c r="J1064" s="74">
        <f>IF(F1064="USD", E1064, E1064 * IFERROR(VLOOKUP(F1064, EXCHANGE_RATE!A:B, 2, FALSE), "Currency not found"))</f>
        <v>14.93</v>
      </c>
      <c r="K1064" s="74">
        <f t="shared" si="110"/>
        <v>14.93</v>
      </c>
      <c r="L1064" s="14">
        <f>IF(C1064="MTS", B1064, B1064 * IFERROR(VLOOKUP(C1064, 'QTY_CONVERSIONS '!A:B, 2, FALSE), "Units not found"))</f>
        <v>0.5</v>
      </c>
      <c r="M1064" s="75">
        <f t="shared" si="109"/>
        <v>7465</v>
      </c>
      <c r="N1064" t="str">
        <f>IFERROR(VLOOKUP(D1064, Product_Category!A:B, 2, FALSE), "Uncategorized")</f>
        <v>Uncategorized</v>
      </c>
      <c r="O1064" s="76">
        <f t="shared" si="111"/>
        <v>14.93</v>
      </c>
      <c r="P1064" s="76">
        <f t="shared" si="112"/>
        <v>7.4649999999999999</v>
      </c>
      <c r="Q1064">
        <f t="shared" si="113"/>
        <v>2023</v>
      </c>
      <c r="R1064" t="str">
        <f>IFERROR(VLOOKUP(G1064,'Importer Name'!A:B, 2, FALSE), "")</f>
        <v>CIPLA LIMITED</v>
      </c>
      <c r="S1064" t="str">
        <f>IFERROR(VLOOKUP(H1064,'Supplier name '!A:B, 2, FALSE), "")</f>
        <v>DUPONT NUTRITION</v>
      </c>
    </row>
    <row r="1065" spans="1:19">
      <c r="A1065" s="77" t="s">
        <v>275</v>
      </c>
      <c r="B1065" s="87">
        <v>200</v>
      </c>
      <c r="C1065" s="87" t="s">
        <v>7</v>
      </c>
      <c r="D1065" s="103" t="s">
        <v>3664</v>
      </c>
      <c r="E1065" s="157">
        <v>13.43</v>
      </c>
      <c r="F1065" s="87" t="s">
        <v>9</v>
      </c>
      <c r="G1065" s="77" t="s">
        <v>113</v>
      </c>
      <c r="H1065" s="78" t="s">
        <v>110</v>
      </c>
      <c r="I1065" s="89" t="str">
        <f t="shared" si="108"/>
        <v>May</v>
      </c>
      <c r="J1065" s="74">
        <f>IF(F1065="USD", E1065, E1065 * IFERROR(VLOOKUP(F1065, EXCHANGE_RATE!A:B, 2, FALSE), "Currency not found"))</f>
        <v>13.43</v>
      </c>
      <c r="K1065" s="74">
        <f t="shared" si="110"/>
        <v>13.43</v>
      </c>
      <c r="L1065" s="14">
        <f>IF(C1065="MTS", B1065, B1065 * IFERROR(VLOOKUP(C1065, 'QTY_CONVERSIONS '!A:B, 2, FALSE), "Units not found"))</f>
        <v>0.2</v>
      </c>
      <c r="M1065" s="75">
        <f t="shared" si="109"/>
        <v>2686</v>
      </c>
      <c r="N1065" t="str">
        <f>IFERROR(VLOOKUP(D1065, Product_Category!A:B, 2, FALSE), "Uncategorized")</f>
        <v>Uncategorized</v>
      </c>
      <c r="O1065" s="76">
        <f t="shared" si="111"/>
        <v>13.43</v>
      </c>
      <c r="P1065" s="76">
        <f t="shared" si="112"/>
        <v>2.6859999999999999</v>
      </c>
      <c r="Q1065">
        <f t="shared" si="113"/>
        <v>2023</v>
      </c>
      <c r="R1065" t="str">
        <f>IFERROR(VLOOKUP(G1065,'Importer Name'!A:B, 2, FALSE), "")</f>
        <v>CIPLA LIMITED</v>
      </c>
      <c r="S1065" t="str">
        <f>IFERROR(VLOOKUP(H1065,'Supplier name '!A:B, 2, FALSE), "")</f>
        <v>DUPONT NUTRITION</v>
      </c>
    </row>
    <row r="1066" spans="1:19">
      <c r="A1066" s="77" t="s">
        <v>275</v>
      </c>
      <c r="B1066" s="87">
        <v>500</v>
      </c>
      <c r="C1066" s="87" t="s">
        <v>7</v>
      </c>
      <c r="D1066" s="103" t="s">
        <v>3664</v>
      </c>
      <c r="E1066" s="157">
        <v>14.93</v>
      </c>
      <c r="F1066" s="87" t="s">
        <v>9</v>
      </c>
      <c r="G1066" s="77" t="s">
        <v>113</v>
      </c>
      <c r="H1066" s="78" t="s">
        <v>110</v>
      </c>
      <c r="I1066" s="89" t="str">
        <f t="shared" si="108"/>
        <v>May</v>
      </c>
      <c r="J1066" s="74">
        <f>IF(F1066="USD", E1066, E1066 * IFERROR(VLOOKUP(F1066, EXCHANGE_RATE!A:B, 2, FALSE), "Currency not found"))</f>
        <v>14.93</v>
      </c>
      <c r="K1066" s="74">
        <f t="shared" si="110"/>
        <v>14.93</v>
      </c>
      <c r="L1066" s="14">
        <f>IF(C1066="MTS", B1066, B1066 * IFERROR(VLOOKUP(C1066, 'QTY_CONVERSIONS '!A:B, 2, FALSE), "Units not found"))</f>
        <v>0.5</v>
      </c>
      <c r="M1066" s="75">
        <f t="shared" si="109"/>
        <v>7465</v>
      </c>
      <c r="N1066" t="str">
        <f>IFERROR(VLOOKUP(D1066, Product_Category!A:B, 2, FALSE), "Uncategorized")</f>
        <v>Uncategorized</v>
      </c>
      <c r="O1066" s="76">
        <f t="shared" si="111"/>
        <v>14.93</v>
      </c>
      <c r="P1066" s="76">
        <f t="shared" si="112"/>
        <v>7.4649999999999999</v>
      </c>
      <c r="Q1066">
        <f t="shared" si="113"/>
        <v>2023</v>
      </c>
      <c r="R1066" t="str">
        <f>IFERROR(VLOOKUP(G1066,'Importer Name'!A:B, 2, FALSE), "")</f>
        <v>CIPLA LIMITED</v>
      </c>
      <c r="S1066" t="str">
        <f>IFERROR(VLOOKUP(H1066,'Supplier name '!A:B, 2, FALSE), "")</f>
        <v>DUPONT NUTRITION</v>
      </c>
    </row>
    <row r="1067" spans="1:19">
      <c r="A1067" s="77" t="s">
        <v>275</v>
      </c>
      <c r="B1067" s="87">
        <v>400</v>
      </c>
      <c r="C1067" s="87" t="s">
        <v>7</v>
      </c>
      <c r="D1067" s="103" t="s">
        <v>3664</v>
      </c>
      <c r="E1067" s="157">
        <v>14.93</v>
      </c>
      <c r="F1067" s="87" t="s">
        <v>9</v>
      </c>
      <c r="G1067" s="77" t="s">
        <v>113</v>
      </c>
      <c r="H1067" s="78" t="s">
        <v>110</v>
      </c>
      <c r="I1067" s="89" t="str">
        <f t="shared" si="108"/>
        <v>May</v>
      </c>
      <c r="J1067" s="74">
        <f>IF(F1067="USD", E1067, E1067 * IFERROR(VLOOKUP(F1067, EXCHANGE_RATE!A:B, 2, FALSE), "Currency not found"))</f>
        <v>14.93</v>
      </c>
      <c r="K1067" s="74">
        <f t="shared" si="110"/>
        <v>14.93</v>
      </c>
      <c r="L1067" s="14">
        <f>IF(C1067="MTS", B1067, B1067 * IFERROR(VLOOKUP(C1067, 'QTY_CONVERSIONS '!A:B, 2, FALSE), "Units not found"))</f>
        <v>0.4</v>
      </c>
      <c r="M1067" s="75">
        <f t="shared" si="109"/>
        <v>5972</v>
      </c>
      <c r="N1067" t="str">
        <f>IFERROR(VLOOKUP(D1067, Product_Category!A:B, 2, FALSE), "Uncategorized")</f>
        <v>Uncategorized</v>
      </c>
      <c r="O1067" s="76">
        <f t="shared" si="111"/>
        <v>14.93</v>
      </c>
      <c r="P1067" s="76">
        <f t="shared" si="112"/>
        <v>5.9720000000000004</v>
      </c>
      <c r="Q1067">
        <f t="shared" si="113"/>
        <v>2023</v>
      </c>
      <c r="R1067" t="str">
        <f>IFERROR(VLOOKUP(G1067,'Importer Name'!A:B, 2, FALSE), "")</f>
        <v>CIPLA LIMITED</v>
      </c>
      <c r="S1067" t="str">
        <f>IFERROR(VLOOKUP(H1067,'Supplier name '!A:B, 2, FALSE), "")</f>
        <v>DUPONT NUTRITION</v>
      </c>
    </row>
    <row r="1068" spans="1:19">
      <c r="A1068" s="77" t="s">
        <v>275</v>
      </c>
      <c r="B1068" s="87">
        <v>1600</v>
      </c>
      <c r="C1068" s="87" t="s">
        <v>7</v>
      </c>
      <c r="D1068" s="103" t="s">
        <v>3664</v>
      </c>
      <c r="E1068" s="157">
        <v>14.93</v>
      </c>
      <c r="F1068" s="87" t="s">
        <v>9</v>
      </c>
      <c r="G1068" s="77" t="s">
        <v>113</v>
      </c>
      <c r="H1068" s="78" t="s">
        <v>110</v>
      </c>
      <c r="I1068" s="89" t="str">
        <f t="shared" si="108"/>
        <v>May</v>
      </c>
      <c r="J1068" s="74">
        <f>IF(F1068="USD", E1068, E1068 * IFERROR(VLOOKUP(F1068, EXCHANGE_RATE!A:B, 2, FALSE), "Currency not found"))</f>
        <v>14.93</v>
      </c>
      <c r="K1068" s="74">
        <f t="shared" si="110"/>
        <v>14.93</v>
      </c>
      <c r="L1068" s="14">
        <f>IF(C1068="MTS", B1068, B1068 * IFERROR(VLOOKUP(C1068, 'QTY_CONVERSIONS '!A:B, 2, FALSE), "Units not found"))</f>
        <v>1.6</v>
      </c>
      <c r="M1068" s="75">
        <f t="shared" si="109"/>
        <v>23888</v>
      </c>
      <c r="N1068" t="str">
        <f>IFERROR(VLOOKUP(D1068, Product_Category!A:B, 2, FALSE), "Uncategorized")</f>
        <v>Uncategorized</v>
      </c>
      <c r="O1068" s="76">
        <f t="shared" si="111"/>
        <v>14.93</v>
      </c>
      <c r="P1068" s="76">
        <f t="shared" si="112"/>
        <v>23.888000000000002</v>
      </c>
      <c r="Q1068">
        <f t="shared" si="113"/>
        <v>2023</v>
      </c>
      <c r="R1068" t="str">
        <f>IFERROR(VLOOKUP(G1068,'Importer Name'!A:B, 2, FALSE), "")</f>
        <v>CIPLA LIMITED</v>
      </c>
      <c r="S1068" t="str">
        <f>IFERROR(VLOOKUP(H1068,'Supplier name '!A:B, 2, FALSE), "")</f>
        <v>DUPONT NUTRITION</v>
      </c>
    </row>
    <row r="1069" spans="1:19">
      <c r="A1069" s="77" t="s">
        <v>275</v>
      </c>
      <c r="B1069" s="87">
        <v>1000</v>
      </c>
      <c r="C1069" s="87" t="s">
        <v>7</v>
      </c>
      <c r="D1069" s="103" t="s">
        <v>3664</v>
      </c>
      <c r="E1069" s="157">
        <v>13.43</v>
      </c>
      <c r="F1069" s="87" t="s">
        <v>9</v>
      </c>
      <c r="G1069" s="77" t="s">
        <v>113</v>
      </c>
      <c r="H1069" s="78" t="s">
        <v>110</v>
      </c>
      <c r="I1069" s="89" t="str">
        <f t="shared" si="108"/>
        <v>May</v>
      </c>
      <c r="J1069" s="74">
        <f>IF(F1069="USD", E1069, E1069 * IFERROR(VLOOKUP(F1069, EXCHANGE_RATE!A:B, 2, FALSE), "Currency not found"))</f>
        <v>13.43</v>
      </c>
      <c r="K1069" s="74">
        <f t="shared" si="110"/>
        <v>13.43</v>
      </c>
      <c r="L1069" s="14">
        <f>IF(C1069="MTS", B1069, B1069 * IFERROR(VLOOKUP(C1069, 'QTY_CONVERSIONS '!A:B, 2, FALSE), "Units not found"))</f>
        <v>1</v>
      </c>
      <c r="M1069" s="75">
        <f t="shared" si="109"/>
        <v>13430</v>
      </c>
      <c r="N1069" t="str">
        <f>IFERROR(VLOOKUP(D1069, Product_Category!A:B, 2, FALSE), "Uncategorized")</f>
        <v>Uncategorized</v>
      </c>
      <c r="O1069" s="76">
        <f t="shared" si="111"/>
        <v>13.43</v>
      </c>
      <c r="P1069" s="76">
        <f t="shared" si="112"/>
        <v>13.43</v>
      </c>
      <c r="Q1069">
        <f t="shared" si="113"/>
        <v>2023</v>
      </c>
      <c r="R1069" t="str">
        <f>IFERROR(VLOOKUP(G1069,'Importer Name'!A:B, 2, FALSE), "")</f>
        <v>CIPLA LIMITED</v>
      </c>
      <c r="S1069" t="str">
        <f>IFERROR(VLOOKUP(H1069,'Supplier name '!A:B, 2, FALSE), "")</f>
        <v>DUPONT NUTRITION</v>
      </c>
    </row>
    <row r="1070" spans="1:19">
      <c r="A1070" s="77" t="s">
        <v>275</v>
      </c>
      <c r="B1070" s="87">
        <v>200</v>
      </c>
      <c r="C1070" s="87" t="s">
        <v>7</v>
      </c>
      <c r="D1070" s="103" t="s">
        <v>3664</v>
      </c>
      <c r="E1070" s="157">
        <v>14.93</v>
      </c>
      <c r="F1070" s="87" t="s">
        <v>9</v>
      </c>
      <c r="G1070" s="77" t="s">
        <v>113</v>
      </c>
      <c r="H1070" s="78" t="s">
        <v>110</v>
      </c>
      <c r="I1070" s="89" t="str">
        <f t="shared" si="108"/>
        <v>May</v>
      </c>
      <c r="J1070" s="74">
        <f>IF(F1070="USD", E1070, E1070 * IFERROR(VLOOKUP(F1070, EXCHANGE_RATE!A:B, 2, FALSE), "Currency not found"))</f>
        <v>14.93</v>
      </c>
      <c r="K1070" s="74">
        <f t="shared" si="110"/>
        <v>14.93</v>
      </c>
      <c r="L1070" s="14">
        <f>IF(C1070="MTS", B1070, B1070 * IFERROR(VLOOKUP(C1070, 'QTY_CONVERSIONS '!A:B, 2, FALSE), "Units not found"))</f>
        <v>0.2</v>
      </c>
      <c r="M1070" s="75">
        <f t="shared" si="109"/>
        <v>2986</v>
      </c>
      <c r="N1070" t="str">
        <f>IFERROR(VLOOKUP(D1070, Product_Category!A:B, 2, FALSE), "Uncategorized")</f>
        <v>Uncategorized</v>
      </c>
      <c r="O1070" s="76">
        <f t="shared" si="111"/>
        <v>14.93</v>
      </c>
      <c r="P1070" s="76">
        <f t="shared" si="112"/>
        <v>2.9860000000000002</v>
      </c>
      <c r="Q1070">
        <f t="shared" si="113"/>
        <v>2023</v>
      </c>
      <c r="R1070" t="str">
        <f>IFERROR(VLOOKUP(G1070,'Importer Name'!A:B, 2, FALSE), "")</f>
        <v>CIPLA LIMITED</v>
      </c>
      <c r="S1070" t="str">
        <f>IFERROR(VLOOKUP(H1070,'Supplier name '!A:B, 2, FALSE), "")</f>
        <v>DUPONT NUTRITION</v>
      </c>
    </row>
    <row r="1071" spans="1:19">
      <c r="A1071" s="77" t="s">
        <v>275</v>
      </c>
      <c r="B1071" s="87">
        <v>1000</v>
      </c>
      <c r="C1071" s="87" t="s">
        <v>7</v>
      </c>
      <c r="D1071" s="103" t="s">
        <v>3664</v>
      </c>
      <c r="E1071" s="157">
        <v>13.43</v>
      </c>
      <c r="F1071" s="87" t="s">
        <v>9</v>
      </c>
      <c r="G1071" s="77" t="s">
        <v>113</v>
      </c>
      <c r="H1071" s="78" t="s">
        <v>110</v>
      </c>
      <c r="I1071" s="89" t="str">
        <f t="shared" si="108"/>
        <v>May</v>
      </c>
      <c r="J1071" s="74">
        <f>IF(F1071="USD", E1071, E1071 * IFERROR(VLOOKUP(F1071, EXCHANGE_RATE!A:B, 2, FALSE), "Currency not found"))</f>
        <v>13.43</v>
      </c>
      <c r="K1071" s="74">
        <f t="shared" si="110"/>
        <v>13.43</v>
      </c>
      <c r="L1071" s="14">
        <f>IF(C1071="MTS", B1071, B1071 * IFERROR(VLOOKUP(C1071, 'QTY_CONVERSIONS '!A:B, 2, FALSE), "Units not found"))</f>
        <v>1</v>
      </c>
      <c r="M1071" s="75">
        <f t="shared" si="109"/>
        <v>13430</v>
      </c>
      <c r="N1071" t="str">
        <f>IFERROR(VLOOKUP(D1071, Product_Category!A:B, 2, FALSE), "Uncategorized")</f>
        <v>Uncategorized</v>
      </c>
      <c r="O1071" s="76">
        <f t="shared" si="111"/>
        <v>13.43</v>
      </c>
      <c r="P1071" s="76">
        <f t="shared" si="112"/>
        <v>13.43</v>
      </c>
      <c r="Q1071">
        <f t="shared" si="113"/>
        <v>2023</v>
      </c>
      <c r="R1071" t="str">
        <f>IFERROR(VLOOKUP(G1071,'Importer Name'!A:B, 2, FALSE), "")</f>
        <v>CIPLA LIMITED</v>
      </c>
      <c r="S1071" t="str">
        <f>IFERROR(VLOOKUP(H1071,'Supplier name '!A:B, 2, FALSE), "")</f>
        <v>DUPONT NUTRITION</v>
      </c>
    </row>
    <row r="1072" spans="1:19">
      <c r="A1072" s="77" t="s">
        <v>275</v>
      </c>
      <c r="B1072" s="87">
        <v>1000</v>
      </c>
      <c r="C1072" s="87" t="s">
        <v>7</v>
      </c>
      <c r="D1072" s="103" t="s">
        <v>3664</v>
      </c>
      <c r="E1072" s="157">
        <v>14.93</v>
      </c>
      <c r="F1072" s="87" t="s">
        <v>9</v>
      </c>
      <c r="G1072" s="77" t="s">
        <v>113</v>
      </c>
      <c r="H1072" s="78" t="s">
        <v>110</v>
      </c>
      <c r="I1072" s="89" t="str">
        <f t="shared" si="108"/>
        <v>May</v>
      </c>
      <c r="J1072" s="74">
        <f>IF(F1072="USD", E1072, E1072 * IFERROR(VLOOKUP(F1072, EXCHANGE_RATE!A:B, 2, FALSE), "Currency not found"))</f>
        <v>14.93</v>
      </c>
      <c r="K1072" s="74">
        <f t="shared" si="110"/>
        <v>14.93</v>
      </c>
      <c r="L1072" s="14">
        <f>IF(C1072="MTS", B1072, B1072 * IFERROR(VLOOKUP(C1072, 'QTY_CONVERSIONS '!A:B, 2, FALSE), "Units not found"))</f>
        <v>1</v>
      </c>
      <c r="M1072" s="75">
        <f t="shared" si="109"/>
        <v>14930</v>
      </c>
      <c r="N1072" t="str">
        <f>IFERROR(VLOOKUP(D1072, Product_Category!A:B, 2, FALSE), "Uncategorized")</f>
        <v>Uncategorized</v>
      </c>
      <c r="O1072" s="76">
        <f t="shared" si="111"/>
        <v>14.93</v>
      </c>
      <c r="P1072" s="76">
        <f t="shared" si="112"/>
        <v>14.93</v>
      </c>
      <c r="Q1072">
        <f t="shared" si="113"/>
        <v>2023</v>
      </c>
      <c r="R1072" t="str">
        <f>IFERROR(VLOOKUP(G1072,'Importer Name'!A:B, 2, FALSE), "")</f>
        <v>CIPLA LIMITED</v>
      </c>
      <c r="S1072" t="str">
        <f>IFERROR(VLOOKUP(H1072,'Supplier name '!A:B, 2, FALSE), "")</f>
        <v>DUPONT NUTRITION</v>
      </c>
    </row>
    <row r="1073" spans="1:19">
      <c r="A1073" s="77" t="s">
        <v>275</v>
      </c>
      <c r="B1073" s="87">
        <v>200</v>
      </c>
      <c r="C1073" s="87" t="s">
        <v>7</v>
      </c>
      <c r="D1073" s="103" t="s">
        <v>3664</v>
      </c>
      <c r="E1073" s="157">
        <v>13.43</v>
      </c>
      <c r="F1073" s="87" t="s">
        <v>9</v>
      </c>
      <c r="G1073" s="77" t="s">
        <v>113</v>
      </c>
      <c r="H1073" s="78" t="s">
        <v>110</v>
      </c>
      <c r="I1073" s="89" t="str">
        <f t="shared" ref="I1073:I1136" si="116">I1072</f>
        <v>May</v>
      </c>
      <c r="J1073" s="74">
        <f>IF(F1073="USD", E1073, E1073 * IFERROR(VLOOKUP(F1073, EXCHANGE_RATE!A:B, 2, FALSE), "Currency not found"))</f>
        <v>13.43</v>
      </c>
      <c r="K1073" s="74">
        <f t="shared" si="110"/>
        <v>13.43</v>
      </c>
      <c r="L1073" s="14">
        <f>IF(C1073="MTS", B1073, B1073 * IFERROR(VLOOKUP(C1073, 'QTY_CONVERSIONS '!A:B, 2, FALSE), "Units not found"))</f>
        <v>0.2</v>
      </c>
      <c r="M1073" s="75">
        <f t="shared" si="109"/>
        <v>2686</v>
      </c>
      <c r="N1073" t="str">
        <f>IFERROR(VLOOKUP(D1073, Product_Category!A:B, 2, FALSE), "Uncategorized")</f>
        <v>Uncategorized</v>
      </c>
      <c r="O1073" s="76">
        <f t="shared" si="111"/>
        <v>13.43</v>
      </c>
      <c r="P1073" s="76">
        <f t="shared" si="112"/>
        <v>2.6859999999999999</v>
      </c>
      <c r="Q1073">
        <f t="shared" si="113"/>
        <v>2023</v>
      </c>
      <c r="R1073" t="str">
        <f>IFERROR(VLOOKUP(G1073,'Importer Name'!A:B, 2, FALSE), "")</f>
        <v>CIPLA LIMITED</v>
      </c>
      <c r="S1073" t="str">
        <f>IFERROR(VLOOKUP(H1073,'Supplier name '!A:B, 2, FALSE), "")</f>
        <v>DUPONT NUTRITION</v>
      </c>
    </row>
    <row r="1074" spans="1:19">
      <c r="A1074" s="77" t="s">
        <v>275</v>
      </c>
      <c r="B1074" s="87">
        <v>4350</v>
      </c>
      <c r="C1074" s="87" t="s">
        <v>7</v>
      </c>
      <c r="D1074" s="103" t="s">
        <v>3664</v>
      </c>
      <c r="E1074" s="157">
        <v>14.93</v>
      </c>
      <c r="F1074" s="87" t="s">
        <v>9</v>
      </c>
      <c r="G1074" s="77" t="s">
        <v>252</v>
      </c>
      <c r="H1074" s="78" t="s">
        <v>110</v>
      </c>
      <c r="I1074" s="89" t="str">
        <f t="shared" si="116"/>
        <v>May</v>
      </c>
      <c r="J1074" s="74">
        <f>IF(F1074="USD", E1074, E1074 * IFERROR(VLOOKUP(F1074, EXCHANGE_RATE!A:B, 2, FALSE), "Currency not found"))</f>
        <v>14.93</v>
      </c>
      <c r="K1074" s="74">
        <f t="shared" si="110"/>
        <v>14.93</v>
      </c>
      <c r="L1074" s="14">
        <f>IF(C1074="MTS", B1074, B1074 * IFERROR(VLOOKUP(C1074, 'QTY_CONVERSIONS '!A:B, 2, FALSE), "Units not found"))</f>
        <v>4.3500000000000005</v>
      </c>
      <c r="M1074" s="75">
        <f t="shared" si="109"/>
        <v>64945.5</v>
      </c>
      <c r="N1074" t="str">
        <f>IFERROR(VLOOKUP(D1074, Product_Category!A:B, 2, FALSE), "Uncategorized")</f>
        <v>Uncategorized</v>
      </c>
      <c r="O1074" s="76">
        <f t="shared" si="111"/>
        <v>14.93</v>
      </c>
      <c r="P1074" s="76">
        <f t="shared" si="112"/>
        <v>64.94550000000001</v>
      </c>
      <c r="Q1074">
        <f t="shared" si="113"/>
        <v>2023</v>
      </c>
      <c r="R1074" t="str">
        <f>IFERROR(VLOOKUP(G1074,'Importer Name'!A:B, 2, FALSE), "")</f>
        <v>EMCURE PHARMA</v>
      </c>
      <c r="S1074" t="str">
        <f>IFERROR(VLOOKUP(H1074,'Supplier name '!A:B, 2, FALSE), "")</f>
        <v>DUPONT NUTRITION</v>
      </c>
    </row>
    <row r="1075" spans="1:19">
      <c r="A1075" s="77" t="s">
        <v>275</v>
      </c>
      <c r="B1075" s="87">
        <v>1000</v>
      </c>
      <c r="C1075" s="87" t="s">
        <v>7</v>
      </c>
      <c r="D1075" s="103" t="s">
        <v>3664</v>
      </c>
      <c r="E1075" s="157">
        <v>14.93</v>
      </c>
      <c r="F1075" s="87" t="s">
        <v>9</v>
      </c>
      <c r="G1075" s="77" t="s">
        <v>252</v>
      </c>
      <c r="H1075" s="78" t="s">
        <v>110</v>
      </c>
      <c r="I1075" s="89" t="str">
        <f t="shared" si="116"/>
        <v>May</v>
      </c>
      <c r="J1075" s="74">
        <f>IF(F1075="USD", E1075, E1075 * IFERROR(VLOOKUP(F1075, EXCHANGE_RATE!A:B, 2, FALSE), "Currency not found"))</f>
        <v>14.93</v>
      </c>
      <c r="K1075" s="74">
        <f t="shared" si="110"/>
        <v>14.93</v>
      </c>
      <c r="L1075" s="14">
        <f>IF(C1075="MTS", B1075, B1075 * IFERROR(VLOOKUP(C1075, 'QTY_CONVERSIONS '!A:B, 2, FALSE), "Units not found"))</f>
        <v>1</v>
      </c>
      <c r="M1075" s="75">
        <f t="shared" si="109"/>
        <v>14930</v>
      </c>
      <c r="N1075" t="str">
        <f>IFERROR(VLOOKUP(D1075, Product_Category!A:B, 2, FALSE), "Uncategorized")</f>
        <v>Uncategorized</v>
      </c>
      <c r="O1075" s="76">
        <f t="shared" si="111"/>
        <v>14.93</v>
      </c>
      <c r="P1075" s="76">
        <f t="shared" si="112"/>
        <v>14.93</v>
      </c>
      <c r="Q1075">
        <f t="shared" si="113"/>
        <v>2023</v>
      </c>
      <c r="R1075" t="str">
        <f>IFERROR(VLOOKUP(G1075,'Importer Name'!A:B, 2, FALSE), "")</f>
        <v>EMCURE PHARMA</v>
      </c>
      <c r="S1075" t="str">
        <f>IFERROR(VLOOKUP(H1075,'Supplier name '!A:B, 2, FALSE), "")</f>
        <v>DUPONT NUTRITION</v>
      </c>
    </row>
    <row r="1076" spans="1:19">
      <c r="A1076" s="77" t="s">
        <v>275</v>
      </c>
      <c r="B1076" s="87">
        <v>1950</v>
      </c>
      <c r="C1076" s="87" t="s">
        <v>7</v>
      </c>
      <c r="D1076" s="103" t="s">
        <v>3664</v>
      </c>
      <c r="E1076" s="157">
        <v>14.93</v>
      </c>
      <c r="F1076" s="87" t="s">
        <v>9</v>
      </c>
      <c r="G1076" s="77" t="s">
        <v>252</v>
      </c>
      <c r="H1076" s="78" t="s">
        <v>110</v>
      </c>
      <c r="I1076" s="89" t="str">
        <f t="shared" si="116"/>
        <v>May</v>
      </c>
      <c r="J1076" s="74">
        <f>IF(F1076="USD", E1076, E1076 * IFERROR(VLOOKUP(F1076, EXCHANGE_RATE!A:B, 2, FALSE), "Currency not found"))</f>
        <v>14.93</v>
      </c>
      <c r="K1076" s="74">
        <f t="shared" si="110"/>
        <v>14.93</v>
      </c>
      <c r="L1076" s="14">
        <f>IF(C1076="MTS", B1076, B1076 * IFERROR(VLOOKUP(C1076, 'QTY_CONVERSIONS '!A:B, 2, FALSE), "Units not found"))</f>
        <v>1.95</v>
      </c>
      <c r="M1076" s="75">
        <f t="shared" si="109"/>
        <v>29113.5</v>
      </c>
      <c r="N1076" t="str">
        <f>IFERROR(VLOOKUP(D1076, Product_Category!A:B, 2, FALSE), "Uncategorized")</f>
        <v>Uncategorized</v>
      </c>
      <c r="O1076" s="76">
        <f t="shared" si="111"/>
        <v>14.93</v>
      </c>
      <c r="P1076" s="76">
        <f t="shared" si="112"/>
        <v>29.113499999999998</v>
      </c>
      <c r="Q1076">
        <f t="shared" si="113"/>
        <v>2023</v>
      </c>
      <c r="R1076" t="str">
        <f>IFERROR(VLOOKUP(G1076,'Importer Name'!A:B, 2, FALSE), "")</f>
        <v>EMCURE PHARMA</v>
      </c>
      <c r="S1076" t="str">
        <f>IFERROR(VLOOKUP(H1076,'Supplier name '!A:B, 2, FALSE), "")</f>
        <v>DUPONT NUTRITION</v>
      </c>
    </row>
    <row r="1077" spans="1:19">
      <c r="A1077" s="77" t="s">
        <v>275</v>
      </c>
      <c r="B1077" s="87">
        <v>10500</v>
      </c>
      <c r="C1077" s="87" t="s">
        <v>7</v>
      </c>
      <c r="D1077" s="103" t="s">
        <v>3664</v>
      </c>
      <c r="E1077" s="157">
        <v>16.79</v>
      </c>
      <c r="F1077" s="87" t="s">
        <v>9</v>
      </c>
      <c r="G1077" s="77" t="s">
        <v>118</v>
      </c>
      <c r="H1077" s="78" t="s">
        <v>110</v>
      </c>
      <c r="I1077" s="89" t="str">
        <f t="shared" si="116"/>
        <v>May</v>
      </c>
      <c r="J1077" s="74">
        <f>IF(F1077="USD", E1077, E1077 * IFERROR(VLOOKUP(F1077, EXCHANGE_RATE!A:B, 2, FALSE), "Currency not found"))</f>
        <v>16.79</v>
      </c>
      <c r="K1077" s="74">
        <f t="shared" si="110"/>
        <v>16.79</v>
      </c>
      <c r="L1077" s="14">
        <f>IF(C1077="MTS", B1077, B1077 * IFERROR(VLOOKUP(C1077, 'QTY_CONVERSIONS '!A:B, 2, FALSE), "Units not found"))</f>
        <v>10.5</v>
      </c>
      <c r="M1077" s="75">
        <f t="shared" si="109"/>
        <v>176295</v>
      </c>
      <c r="N1077" t="str">
        <f>IFERROR(VLOOKUP(D1077, Product_Category!A:B, 2, FALSE), "Uncategorized")</f>
        <v>Uncategorized</v>
      </c>
      <c r="O1077" s="76">
        <f t="shared" si="111"/>
        <v>16.79</v>
      </c>
      <c r="P1077" s="76">
        <f t="shared" si="112"/>
        <v>176.29499999999999</v>
      </c>
      <c r="Q1077">
        <f t="shared" si="113"/>
        <v>2023</v>
      </c>
      <c r="R1077" t="str">
        <f>IFERROR(VLOOKUP(G1077,'Importer Name'!A:B, 2, FALSE), "")</f>
        <v>MYLAN LAB</v>
      </c>
      <c r="S1077" t="str">
        <f>IFERROR(VLOOKUP(H1077,'Supplier name '!A:B, 2, FALSE), "")</f>
        <v>DUPONT NUTRITION</v>
      </c>
    </row>
    <row r="1078" spans="1:19">
      <c r="A1078" s="77" t="s">
        <v>275</v>
      </c>
      <c r="B1078" s="87">
        <v>1000</v>
      </c>
      <c r="C1078" s="87" t="s">
        <v>7</v>
      </c>
      <c r="D1078" s="103" t="s">
        <v>3664</v>
      </c>
      <c r="E1078" s="157">
        <v>14.93</v>
      </c>
      <c r="F1078" s="87" t="s">
        <v>9</v>
      </c>
      <c r="G1078" s="77" t="s">
        <v>1741</v>
      </c>
      <c r="H1078" s="78" t="s">
        <v>110</v>
      </c>
      <c r="I1078" s="89" t="str">
        <f t="shared" si="116"/>
        <v>May</v>
      </c>
      <c r="J1078" s="74">
        <f>IF(F1078="USD", E1078, E1078 * IFERROR(VLOOKUP(F1078, EXCHANGE_RATE!A:B, 2, FALSE), "Currency not found"))</f>
        <v>14.93</v>
      </c>
      <c r="K1078" s="74">
        <f t="shared" si="110"/>
        <v>14.93</v>
      </c>
      <c r="L1078" s="14">
        <f>IF(C1078="MTS", B1078, B1078 * IFERROR(VLOOKUP(C1078, 'QTY_CONVERSIONS '!A:B, 2, FALSE), "Units not found"))</f>
        <v>1</v>
      </c>
      <c r="M1078" s="75">
        <f t="shared" si="109"/>
        <v>14930</v>
      </c>
      <c r="N1078" t="str">
        <f>IFERROR(VLOOKUP(D1078, Product_Category!A:B, 2, FALSE), "Uncategorized")</f>
        <v>Uncategorized</v>
      </c>
      <c r="O1078" s="76">
        <f t="shared" si="111"/>
        <v>14.93</v>
      </c>
      <c r="P1078" s="76">
        <f t="shared" si="112"/>
        <v>14.93</v>
      </c>
      <c r="Q1078">
        <f t="shared" si="113"/>
        <v>2023</v>
      </c>
      <c r="R1078" t="str">
        <f>IFERROR(VLOOKUP(G1078,'Importer Name'!A:B, 2, FALSE), "")</f>
        <v>ORCHID PHARMA</v>
      </c>
      <c r="S1078" t="str">
        <f>IFERROR(VLOOKUP(H1078,'Supplier name '!A:B, 2, FALSE), "")</f>
        <v>DUPONT NUTRITION</v>
      </c>
    </row>
    <row r="1079" spans="1:19">
      <c r="A1079" s="77" t="s">
        <v>275</v>
      </c>
      <c r="B1079" s="87">
        <v>17500</v>
      </c>
      <c r="C1079" s="87" t="s">
        <v>7</v>
      </c>
      <c r="D1079" s="103" t="s">
        <v>3664</v>
      </c>
      <c r="E1079" s="157">
        <v>15.94</v>
      </c>
      <c r="F1079" s="87" t="s">
        <v>9</v>
      </c>
      <c r="G1079" s="77" t="s">
        <v>69</v>
      </c>
      <c r="H1079" s="78" t="s">
        <v>110</v>
      </c>
      <c r="I1079" s="89" t="str">
        <f t="shared" si="116"/>
        <v>May</v>
      </c>
      <c r="J1079" s="74">
        <f>IF(F1079="USD", E1079, E1079 * IFERROR(VLOOKUP(F1079, EXCHANGE_RATE!A:B, 2, FALSE), "Currency not found"))</f>
        <v>15.94</v>
      </c>
      <c r="K1079" s="74">
        <f t="shared" si="110"/>
        <v>15.94</v>
      </c>
      <c r="L1079" s="14">
        <f>IF(C1079="MTS", B1079, B1079 * IFERROR(VLOOKUP(C1079, 'QTY_CONVERSIONS '!A:B, 2, FALSE), "Units not found"))</f>
        <v>17.5</v>
      </c>
      <c r="M1079" s="75">
        <f t="shared" si="109"/>
        <v>278950</v>
      </c>
      <c r="N1079" t="str">
        <f>IFERROR(VLOOKUP(D1079, Product_Category!A:B, 2, FALSE), "Uncategorized")</f>
        <v>Uncategorized</v>
      </c>
      <c r="O1079" s="76">
        <f t="shared" si="111"/>
        <v>15.94</v>
      </c>
      <c r="P1079" s="76">
        <f t="shared" si="112"/>
        <v>278.95</v>
      </c>
      <c r="Q1079">
        <f t="shared" si="113"/>
        <v>2023</v>
      </c>
      <c r="R1079" t="str">
        <f>IFERROR(VLOOKUP(G1079,'Importer Name'!A:B, 2, FALSE), "")</f>
        <v>SIGNET EXCIPIENTS</v>
      </c>
      <c r="S1079" t="str">
        <f>IFERROR(VLOOKUP(H1079,'Supplier name '!A:B, 2, FALSE), "")</f>
        <v>DUPONT NUTRITION</v>
      </c>
    </row>
    <row r="1080" spans="1:19">
      <c r="A1080" s="77" t="s">
        <v>275</v>
      </c>
      <c r="B1080" s="87">
        <v>8000</v>
      </c>
      <c r="C1080" s="87" t="s">
        <v>7</v>
      </c>
      <c r="D1080" s="103" t="s">
        <v>3677</v>
      </c>
      <c r="E1080" s="157">
        <v>19.53</v>
      </c>
      <c r="F1080" s="87" t="s">
        <v>9</v>
      </c>
      <c r="G1080" s="77" t="s">
        <v>69</v>
      </c>
      <c r="H1080" s="78" t="s">
        <v>110</v>
      </c>
      <c r="I1080" s="89" t="str">
        <f t="shared" si="116"/>
        <v>May</v>
      </c>
      <c r="J1080" s="74">
        <f>IF(F1080="USD", E1080, E1080 * IFERROR(VLOOKUP(F1080, EXCHANGE_RATE!A:B, 2, FALSE), "Currency not found"))</f>
        <v>19.53</v>
      </c>
      <c r="K1080" s="74">
        <f t="shared" si="110"/>
        <v>19.53</v>
      </c>
      <c r="L1080" s="14">
        <f>IF(C1080="MTS", B1080, B1080 * IFERROR(VLOOKUP(C1080, 'QTY_CONVERSIONS '!A:B, 2, FALSE), "Units not found"))</f>
        <v>8</v>
      </c>
      <c r="M1080" s="75">
        <f t="shared" si="109"/>
        <v>156240</v>
      </c>
      <c r="N1080" t="str">
        <f>IFERROR(VLOOKUP(D1080, Product_Category!A:B, 2, FALSE), "Uncategorized")</f>
        <v>Uncategorized</v>
      </c>
      <c r="O1080" s="76">
        <f t="shared" si="111"/>
        <v>19.53</v>
      </c>
      <c r="P1080" s="76">
        <f t="shared" si="112"/>
        <v>156.24</v>
      </c>
      <c r="Q1080">
        <f t="shared" si="113"/>
        <v>2023</v>
      </c>
      <c r="R1080" t="str">
        <f>IFERROR(VLOOKUP(G1080,'Importer Name'!A:B, 2, FALSE), "")</f>
        <v>SIGNET EXCIPIENTS</v>
      </c>
      <c r="S1080" t="str">
        <f>IFERROR(VLOOKUP(H1080,'Supplier name '!A:B, 2, FALSE), "")</f>
        <v>DUPONT NUTRITION</v>
      </c>
    </row>
    <row r="1081" spans="1:19">
      <c r="A1081" s="77" t="s">
        <v>275</v>
      </c>
      <c r="B1081" s="87">
        <v>5200</v>
      </c>
      <c r="C1081" s="87" t="s">
        <v>7</v>
      </c>
      <c r="D1081" s="103" t="s">
        <v>3664</v>
      </c>
      <c r="E1081" s="157">
        <v>14.93</v>
      </c>
      <c r="F1081" s="87" t="s">
        <v>9</v>
      </c>
      <c r="G1081" s="77" t="s">
        <v>69</v>
      </c>
      <c r="H1081" s="78" t="s">
        <v>110</v>
      </c>
      <c r="I1081" s="89" t="str">
        <f t="shared" si="116"/>
        <v>May</v>
      </c>
      <c r="J1081" s="74">
        <f>IF(F1081="USD", E1081, E1081 * IFERROR(VLOOKUP(F1081, EXCHANGE_RATE!A:B, 2, FALSE), "Currency not found"))</f>
        <v>14.93</v>
      </c>
      <c r="K1081" s="74">
        <f t="shared" si="110"/>
        <v>14.93</v>
      </c>
      <c r="L1081" s="14">
        <f>IF(C1081="MTS", B1081, B1081 * IFERROR(VLOOKUP(C1081, 'QTY_CONVERSIONS '!A:B, 2, FALSE), "Units not found"))</f>
        <v>5.2</v>
      </c>
      <c r="M1081" s="75">
        <f t="shared" si="109"/>
        <v>77636</v>
      </c>
      <c r="N1081" t="str">
        <f>IFERROR(VLOOKUP(D1081, Product_Category!A:B, 2, FALSE), "Uncategorized")</f>
        <v>Uncategorized</v>
      </c>
      <c r="O1081" s="76">
        <f t="shared" si="111"/>
        <v>14.93</v>
      </c>
      <c r="P1081" s="76">
        <f t="shared" si="112"/>
        <v>77.635999999999996</v>
      </c>
      <c r="Q1081">
        <f t="shared" si="113"/>
        <v>2023</v>
      </c>
      <c r="R1081" t="str">
        <f>IFERROR(VLOOKUP(G1081,'Importer Name'!A:B, 2, FALSE), "")</f>
        <v>SIGNET EXCIPIENTS</v>
      </c>
      <c r="S1081" t="str">
        <f>IFERROR(VLOOKUP(H1081,'Supplier name '!A:B, 2, FALSE), "")</f>
        <v>DUPONT NUTRITION</v>
      </c>
    </row>
    <row r="1082" spans="1:19">
      <c r="A1082" s="77" t="s">
        <v>275</v>
      </c>
      <c r="B1082" s="87">
        <v>17500</v>
      </c>
      <c r="C1082" s="87" t="s">
        <v>7</v>
      </c>
      <c r="D1082" s="103" t="s">
        <v>3664</v>
      </c>
      <c r="E1082" s="157">
        <v>15.94</v>
      </c>
      <c r="F1082" s="87" t="s">
        <v>9</v>
      </c>
      <c r="G1082" s="77" t="s">
        <v>69</v>
      </c>
      <c r="H1082" s="78" t="s">
        <v>110</v>
      </c>
      <c r="I1082" s="89" t="str">
        <f t="shared" si="116"/>
        <v>May</v>
      </c>
      <c r="J1082" s="74">
        <f>IF(F1082="USD", E1082, E1082 * IFERROR(VLOOKUP(F1082, EXCHANGE_RATE!A:B, 2, FALSE), "Currency not found"))</f>
        <v>15.94</v>
      </c>
      <c r="K1082" s="74">
        <f t="shared" si="110"/>
        <v>15.94</v>
      </c>
      <c r="L1082" s="14">
        <f>IF(C1082="MTS", B1082, B1082 * IFERROR(VLOOKUP(C1082, 'QTY_CONVERSIONS '!A:B, 2, FALSE), "Units not found"))</f>
        <v>17.5</v>
      </c>
      <c r="M1082" s="75">
        <f t="shared" si="109"/>
        <v>278950</v>
      </c>
      <c r="N1082" t="str">
        <f>IFERROR(VLOOKUP(D1082, Product_Category!A:B, 2, FALSE), "Uncategorized")</f>
        <v>Uncategorized</v>
      </c>
      <c r="O1082" s="76">
        <f t="shared" si="111"/>
        <v>15.94</v>
      </c>
      <c r="P1082" s="76">
        <f t="shared" si="112"/>
        <v>278.95</v>
      </c>
      <c r="Q1082">
        <f t="shared" si="113"/>
        <v>2023</v>
      </c>
      <c r="R1082" t="str">
        <f>IFERROR(VLOOKUP(G1082,'Importer Name'!A:B, 2, FALSE), "")</f>
        <v>SIGNET EXCIPIENTS</v>
      </c>
      <c r="S1082" t="str">
        <f>IFERROR(VLOOKUP(H1082,'Supplier name '!A:B, 2, FALSE), "")</f>
        <v>DUPONT NUTRITION</v>
      </c>
    </row>
    <row r="1083" spans="1:19">
      <c r="A1083" s="77" t="s">
        <v>275</v>
      </c>
      <c r="B1083" s="87">
        <v>9500</v>
      </c>
      <c r="C1083" s="87" t="s">
        <v>7</v>
      </c>
      <c r="D1083" s="103" t="s">
        <v>3669</v>
      </c>
      <c r="E1083" s="157">
        <v>6.35</v>
      </c>
      <c r="F1083" s="87" t="s">
        <v>9</v>
      </c>
      <c r="G1083" s="77" t="s">
        <v>69</v>
      </c>
      <c r="H1083" s="78" t="s">
        <v>110</v>
      </c>
      <c r="I1083" s="89" t="str">
        <f t="shared" si="116"/>
        <v>May</v>
      </c>
      <c r="J1083" s="74">
        <f>IF(F1083="USD", E1083, E1083 * IFERROR(VLOOKUP(F1083, EXCHANGE_RATE!A:B, 2, FALSE), "Currency not found"))</f>
        <v>6.35</v>
      </c>
      <c r="K1083" s="74">
        <f t="shared" si="110"/>
        <v>6.35</v>
      </c>
      <c r="L1083" s="14">
        <f>IF(C1083="MTS", B1083, B1083 * IFERROR(VLOOKUP(C1083, 'QTY_CONVERSIONS '!A:B, 2, FALSE), "Units not found"))</f>
        <v>9.5</v>
      </c>
      <c r="M1083" s="75">
        <f t="shared" si="109"/>
        <v>60325</v>
      </c>
      <c r="N1083" t="str">
        <f>IFERROR(VLOOKUP(D1083, Product_Category!A:B, 2, FALSE), "Uncategorized")</f>
        <v>Uncategorized</v>
      </c>
      <c r="O1083" s="76">
        <f t="shared" si="111"/>
        <v>6.35</v>
      </c>
      <c r="P1083" s="76">
        <f t="shared" si="112"/>
        <v>60.324999999999996</v>
      </c>
      <c r="Q1083">
        <f t="shared" si="113"/>
        <v>2023</v>
      </c>
      <c r="R1083" t="str">
        <f>IFERROR(VLOOKUP(G1083,'Importer Name'!A:B, 2, FALSE), "")</f>
        <v>SIGNET EXCIPIENTS</v>
      </c>
      <c r="S1083" t="str">
        <f>IFERROR(VLOOKUP(H1083,'Supplier name '!A:B, 2, FALSE), "")</f>
        <v>DUPONT NUTRITION</v>
      </c>
    </row>
    <row r="1084" spans="1:19">
      <c r="A1084" s="77" t="s">
        <v>275</v>
      </c>
      <c r="B1084" s="87">
        <v>7500</v>
      </c>
      <c r="C1084" s="87" t="s">
        <v>7</v>
      </c>
      <c r="D1084" s="103" t="s">
        <v>3678</v>
      </c>
      <c r="E1084" s="157">
        <v>8.19</v>
      </c>
      <c r="F1084" s="87" t="s">
        <v>9</v>
      </c>
      <c r="G1084" s="77" t="s">
        <v>69</v>
      </c>
      <c r="H1084" s="78" t="s">
        <v>110</v>
      </c>
      <c r="I1084" s="89" t="str">
        <f t="shared" si="116"/>
        <v>May</v>
      </c>
      <c r="J1084" s="74">
        <f>IF(F1084="USD", E1084, E1084 * IFERROR(VLOOKUP(F1084, EXCHANGE_RATE!A:B, 2, FALSE), "Currency not found"))</f>
        <v>8.19</v>
      </c>
      <c r="K1084" s="74">
        <f t="shared" si="110"/>
        <v>8.19</v>
      </c>
      <c r="L1084" s="14">
        <f>IF(C1084="MTS", B1084, B1084 * IFERROR(VLOOKUP(C1084, 'QTY_CONVERSIONS '!A:B, 2, FALSE), "Units not found"))</f>
        <v>7.5</v>
      </c>
      <c r="M1084" s="75">
        <f t="shared" si="109"/>
        <v>61424.999999999993</v>
      </c>
      <c r="N1084" t="str">
        <f>IFERROR(VLOOKUP(D1084, Product_Category!A:B, 2, FALSE), "Uncategorized")</f>
        <v>Uncategorized</v>
      </c>
      <c r="O1084" s="76">
        <f t="shared" si="111"/>
        <v>8.19</v>
      </c>
      <c r="P1084" s="76">
        <f t="shared" si="112"/>
        <v>61.424999999999997</v>
      </c>
      <c r="Q1084">
        <f t="shared" si="113"/>
        <v>2023</v>
      </c>
      <c r="R1084" t="str">
        <f>IFERROR(VLOOKUP(G1084,'Importer Name'!A:B, 2, FALSE), "")</f>
        <v>SIGNET EXCIPIENTS</v>
      </c>
      <c r="S1084" t="str">
        <f>IFERROR(VLOOKUP(H1084,'Supplier name '!A:B, 2, FALSE), "")</f>
        <v>DUPONT NUTRITION</v>
      </c>
    </row>
    <row r="1085" spans="1:19">
      <c r="A1085" s="77" t="s">
        <v>275</v>
      </c>
      <c r="B1085" s="87">
        <v>3000</v>
      </c>
      <c r="C1085" s="87" t="s">
        <v>7</v>
      </c>
      <c r="D1085" s="103" t="s">
        <v>3678</v>
      </c>
      <c r="E1085" s="157">
        <v>8.19</v>
      </c>
      <c r="F1085" s="87" t="s">
        <v>9</v>
      </c>
      <c r="G1085" s="77" t="s">
        <v>69</v>
      </c>
      <c r="H1085" s="78" t="s">
        <v>110</v>
      </c>
      <c r="I1085" s="89" t="str">
        <f t="shared" si="116"/>
        <v>May</v>
      </c>
      <c r="J1085" s="74">
        <f>IF(F1085="USD", E1085, E1085 * IFERROR(VLOOKUP(F1085, EXCHANGE_RATE!A:B, 2, FALSE), "Currency not found"))</f>
        <v>8.19</v>
      </c>
      <c r="K1085" s="74">
        <f t="shared" si="110"/>
        <v>8.19</v>
      </c>
      <c r="L1085" s="14">
        <f>IF(C1085="MTS", B1085, B1085 * IFERROR(VLOOKUP(C1085, 'QTY_CONVERSIONS '!A:B, 2, FALSE), "Units not found"))</f>
        <v>3</v>
      </c>
      <c r="M1085" s="75">
        <f t="shared" si="109"/>
        <v>24570</v>
      </c>
      <c r="N1085" t="str">
        <f>IFERROR(VLOOKUP(D1085, Product_Category!A:B, 2, FALSE), "Uncategorized")</f>
        <v>Uncategorized</v>
      </c>
      <c r="O1085" s="76">
        <f t="shared" si="111"/>
        <v>8.19</v>
      </c>
      <c r="P1085" s="76">
        <f t="shared" si="112"/>
        <v>24.57</v>
      </c>
      <c r="Q1085">
        <f t="shared" si="113"/>
        <v>2023</v>
      </c>
      <c r="R1085" t="str">
        <f>IFERROR(VLOOKUP(G1085,'Importer Name'!A:B, 2, FALSE), "")</f>
        <v>SIGNET EXCIPIENTS</v>
      </c>
      <c r="S1085" t="str">
        <f>IFERROR(VLOOKUP(H1085,'Supplier name '!A:B, 2, FALSE), "")</f>
        <v>DUPONT NUTRITION</v>
      </c>
    </row>
    <row r="1086" spans="1:19">
      <c r="A1086" s="77" t="s">
        <v>275</v>
      </c>
      <c r="B1086" s="87">
        <v>4200</v>
      </c>
      <c r="C1086" s="87" t="s">
        <v>7</v>
      </c>
      <c r="D1086" s="103" t="s">
        <v>1697</v>
      </c>
      <c r="E1086" s="157">
        <v>6.05</v>
      </c>
      <c r="F1086" s="87" t="s">
        <v>1718</v>
      </c>
      <c r="G1086" s="77" t="s">
        <v>888</v>
      </c>
      <c r="H1086" s="78" t="s">
        <v>1742</v>
      </c>
      <c r="I1086" s="89" t="str">
        <f t="shared" si="116"/>
        <v>May</v>
      </c>
      <c r="J1086" s="74">
        <f>IF(F1086="USD", E1086, E1086 * IFERROR(VLOOKUP(F1086, EXCHANGE_RATE!A:B, 2, FALSE), "Currency not found"))</f>
        <v>6.4735000000000005</v>
      </c>
      <c r="K1086" s="74">
        <f t="shared" si="110"/>
        <v>6.4799999999999995</v>
      </c>
      <c r="L1086" s="14">
        <f>IF(C1086="MTS", B1086, B1086 * IFERROR(VLOOKUP(C1086, 'QTY_CONVERSIONS '!A:B, 2, FALSE), "Units not found"))</f>
        <v>4.2</v>
      </c>
      <c r="M1086" s="75">
        <f t="shared" si="109"/>
        <v>27215.999999999996</v>
      </c>
      <c r="N1086" t="str">
        <f>IFERROR(VLOOKUP(D1086, Product_Category!A:B, 2, FALSE), "Uncategorized")</f>
        <v>MAGNESIUM STEARATE</v>
      </c>
      <c r="O1086" s="76">
        <f t="shared" si="111"/>
        <v>6.4799999999999995</v>
      </c>
      <c r="P1086" s="76">
        <f t="shared" si="112"/>
        <v>27.215999999999998</v>
      </c>
      <c r="Q1086">
        <f t="shared" si="113"/>
        <v>2023</v>
      </c>
      <c r="R1086" t="str">
        <f>IFERROR(VLOOKUP(G1086,'Importer Name'!A:B, 2, FALSE), "")</f>
        <v>SUN PHARMA</v>
      </c>
      <c r="S1086" t="str">
        <f>IFERROR(VLOOKUP(H1086,'Supplier name '!A:B, 2, FALSE), "")</f>
        <v>M S PETER</v>
      </c>
    </row>
    <row r="1087" spans="1:19">
      <c r="A1087" s="77" t="s">
        <v>275</v>
      </c>
      <c r="B1087" s="87">
        <v>8400</v>
      </c>
      <c r="C1087" s="87" t="s">
        <v>7</v>
      </c>
      <c r="D1087" s="103" t="s">
        <v>1698</v>
      </c>
      <c r="E1087" s="157">
        <v>5.05</v>
      </c>
      <c r="F1087" s="87" t="s">
        <v>1718</v>
      </c>
      <c r="G1087" s="77" t="s">
        <v>185</v>
      </c>
      <c r="H1087" s="78" t="s">
        <v>156</v>
      </c>
      <c r="I1087" s="89" t="str">
        <f t="shared" si="116"/>
        <v>May</v>
      </c>
      <c r="J1087" s="74">
        <f>IF(F1087="USD", E1087, E1087 * IFERROR(VLOOKUP(F1087, EXCHANGE_RATE!A:B, 2, FALSE), "Currency not found"))</f>
        <v>5.4035000000000002</v>
      </c>
      <c r="K1087" s="74">
        <f t="shared" si="110"/>
        <v>5.41</v>
      </c>
      <c r="L1087" s="14">
        <f>IF(C1087="MTS", B1087, B1087 * IFERROR(VLOOKUP(C1087, 'QTY_CONVERSIONS '!A:B, 2, FALSE), "Units not found"))</f>
        <v>8.4</v>
      </c>
      <c r="M1087" s="75">
        <f t="shared" si="109"/>
        <v>45444</v>
      </c>
      <c r="N1087" t="str">
        <f>IFERROR(VLOOKUP(D1087, Product_Category!A:B, 2, FALSE), "Uncategorized")</f>
        <v>MAGNESIUM STEARATE</v>
      </c>
      <c r="O1087" s="76">
        <f t="shared" si="111"/>
        <v>5.41</v>
      </c>
      <c r="P1087" s="76">
        <f t="shared" si="112"/>
        <v>45.444000000000003</v>
      </c>
      <c r="Q1087">
        <f t="shared" si="113"/>
        <v>2023</v>
      </c>
      <c r="R1087" t="str">
        <f>IFERROR(VLOOKUP(G1087,'Importer Name'!A:B, 2, FALSE), "")</f>
        <v>AZELIS INDIA</v>
      </c>
      <c r="S1087" t="str">
        <f>IFERROR(VLOOKUP(H1087,'Supplier name '!A:B, 2, FALSE), "")</f>
        <v>PETER GREVEN</v>
      </c>
    </row>
    <row r="1088" spans="1:19">
      <c r="A1088" s="77" t="s">
        <v>275</v>
      </c>
      <c r="B1088" s="87">
        <v>14280</v>
      </c>
      <c r="C1088" s="87" t="s">
        <v>7</v>
      </c>
      <c r="D1088" s="103" t="s">
        <v>1698</v>
      </c>
      <c r="E1088" s="157">
        <v>5.05</v>
      </c>
      <c r="F1088" s="87" t="s">
        <v>1718</v>
      </c>
      <c r="G1088" s="77" t="s">
        <v>185</v>
      </c>
      <c r="H1088" s="78" t="s">
        <v>156</v>
      </c>
      <c r="I1088" s="89" t="str">
        <f t="shared" si="116"/>
        <v>May</v>
      </c>
      <c r="J1088" s="74">
        <f>IF(F1088="USD", E1088, E1088 * IFERROR(VLOOKUP(F1088, EXCHANGE_RATE!A:B, 2, FALSE), "Currency not found"))</f>
        <v>5.4035000000000002</v>
      </c>
      <c r="K1088" s="74">
        <f t="shared" si="110"/>
        <v>5.41</v>
      </c>
      <c r="L1088" s="14">
        <f>IF(C1088="MTS", B1088, B1088 * IFERROR(VLOOKUP(C1088, 'QTY_CONVERSIONS '!A:B, 2, FALSE), "Units not found"))</f>
        <v>14.280000000000001</v>
      </c>
      <c r="M1088" s="75">
        <f t="shared" si="109"/>
        <v>77254.8</v>
      </c>
      <c r="N1088" t="str">
        <f>IFERROR(VLOOKUP(D1088, Product_Category!A:B, 2, FALSE), "Uncategorized")</f>
        <v>MAGNESIUM STEARATE</v>
      </c>
      <c r="O1088" s="76">
        <f t="shared" si="111"/>
        <v>5.41</v>
      </c>
      <c r="P1088" s="76">
        <f t="shared" si="112"/>
        <v>77.254800000000003</v>
      </c>
      <c r="Q1088">
        <f t="shared" si="113"/>
        <v>2023</v>
      </c>
      <c r="R1088" t="str">
        <f>IFERROR(VLOOKUP(G1088,'Importer Name'!A:B, 2, FALSE), "")</f>
        <v>AZELIS INDIA</v>
      </c>
      <c r="S1088" t="str">
        <f>IFERROR(VLOOKUP(H1088,'Supplier name '!A:B, 2, FALSE), "")</f>
        <v>PETER GREVEN</v>
      </c>
    </row>
    <row r="1089" spans="1:19">
      <c r="A1089" s="77" t="s">
        <v>275</v>
      </c>
      <c r="B1089" s="87">
        <v>16800</v>
      </c>
      <c r="C1089" s="87" t="s">
        <v>7</v>
      </c>
      <c r="D1089" s="103" t="s">
        <v>1698</v>
      </c>
      <c r="E1089" s="157">
        <v>5.05</v>
      </c>
      <c r="F1089" s="87" t="s">
        <v>1718</v>
      </c>
      <c r="G1089" s="77" t="s">
        <v>185</v>
      </c>
      <c r="H1089" s="78" t="s">
        <v>156</v>
      </c>
      <c r="I1089" s="89" t="str">
        <f t="shared" si="116"/>
        <v>May</v>
      </c>
      <c r="J1089" s="74">
        <f>IF(F1089="USD", E1089, E1089 * IFERROR(VLOOKUP(F1089, EXCHANGE_RATE!A:B, 2, FALSE), "Currency not found"))</f>
        <v>5.4035000000000002</v>
      </c>
      <c r="K1089" s="74">
        <f t="shared" si="110"/>
        <v>5.41</v>
      </c>
      <c r="L1089" s="14">
        <f>IF(C1089="MTS", B1089, B1089 * IFERROR(VLOOKUP(C1089, 'QTY_CONVERSIONS '!A:B, 2, FALSE), "Units not found"))</f>
        <v>16.8</v>
      </c>
      <c r="M1089" s="75">
        <f t="shared" si="109"/>
        <v>90888</v>
      </c>
      <c r="N1089" t="str">
        <f>IFERROR(VLOOKUP(D1089, Product_Category!A:B, 2, FALSE), "Uncategorized")</f>
        <v>MAGNESIUM STEARATE</v>
      </c>
      <c r="O1089" s="76">
        <f t="shared" si="111"/>
        <v>5.41</v>
      </c>
      <c r="P1089" s="76">
        <f t="shared" si="112"/>
        <v>90.888000000000005</v>
      </c>
      <c r="Q1089">
        <f t="shared" si="113"/>
        <v>2023</v>
      </c>
      <c r="R1089" t="str">
        <f>IFERROR(VLOOKUP(G1089,'Importer Name'!A:B, 2, FALSE), "")</f>
        <v>AZELIS INDIA</v>
      </c>
      <c r="S1089" t="str">
        <f>IFERROR(VLOOKUP(H1089,'Supplier name '!A:B, 2, FALSE), "")</f>
        <v>PETER GREVEN</v>
      </c>
    </row>
    <row r="1090" spans="1:19">
      <c r="A1090" s="77" t="s">
        <v>275</v>
      </c>
      <c r="B1090" s="87">
        <v>5460</v>
      </c>
      <c r="C1090" s="87" t="s">
        <v>7</v>
      </c>
      <c r="D1090" s="103" t="s">
        <v>1698</v>
      </c>
      <c r="E1090" s="157">
        <v>5.05</v>
      </c>
      <c r="F1090" s="87" t="s">
        <v>1718</v>
      </c>
      <c r="G1090" s="77" t="s">
        <v>185</v>
      </c>
      <c r="H1090" s="78" t="s">
        <v>156</v>
      </c>
      <c r="I1090" s="89" t="str">
        <f t="shared" si="116"/>
        <v>May</v>
      </c>
      <c r="J1090" s="74">
        <f>IF(F1090="USD", E1090, E1090 * IFERROR(VLOOKUP(F1090, EXCHANGE_RATE!A:B, 2, FALSE), "Currency not found"))</f>
        <v>5.4035000000000002</v>
      </c>
      <c r="K1090" s="74">
        <f t="shared" si="110"/>
        <v>5.41</v>
      </c>
      <c r="L1090" s="14">
        <f>IF(C1090="MTS", B1090, B1090 * IFERROR(VLOOKUP(C1090, 'QTY_CONVERSIONS '!A:B, 2, FALSE), "Units not found"))</f>
        <v>5.46</v>
      </c>
      <c r="M1090" s="75">
        <f t="shared" ref="M1090:M1153" si="117">B1090*K1090</f>
        <v>29538.600000000002</v>
      </c>
      <c r="N1090" t="str">
        <f>IFERROR(VLOOKUP(D1090, Product_Category!A:B, 2, FALSE), "Uncategorized")</f>
        <v>MAGNESIUM STEARATE</v>
      </c>
      <c r="O1090" s="76">
        <f t="shared" si="111"/>
        <v>5.41</v>
      </c>
      <c r="P1090" s="76">
        <f t="shared" si="112"/>
        <v>29.538599999999999</v>
      </c>
      <c r="Q1090">
        <f t="shared" si="113"/>
        <v>2023</v>
      </c>
      <c r="R1090" t="str">
        <f>IFERROR(VLOOKUP(G1090,'Importer Name'!A:B, 2, FALSE), "")</f>
        <v>AZELIS INDIA</v>
      </c>
      <c r="S1090" t="str">
        <f>IFERROR(VLOOKUP(H1090,'Supplier name '!A:B, 2, FALSE), "")</f>
        <v>PETER GREVEN</v>
      </c>
    </row>
    <row r="1091" spans="1:19">
      <c r="A1091" s="77" t="s">
        <v>275</v>
      </c>
      <c r="B1091" s="87">
        <v>12600</v>
      </c>
      <c r="C1091" s="87" t="s">
        <v>7</v>
      </c>
      <c r="D1091" s="103" t="s">
        <v>1698</v>
      </c>
      <c r="E1091" s="157">
        <v>5.05</v>
      </c>
      <c r="F1091" s="87" t="s">
        <v>1718</v>
      </c>
      <c r="G1091" s="77" t="s">
        <v>185</v>
      </c>
      <c r="H1091" s="78" t="s">
        <v>156</v>
      </c>
      <c r="I1091" s="89" t="str">
        <f t="shared" si="116"/>
        <v>May</v>
      </c>
      <c r="J1091" s="74">
        <f>IF(F1091="USD", E1091, E1091 * IFERROR(VLOOKUP(F1091, EXCHANGE_RATE!A:B, 2, FALSE), "Currency not found"))</f>
        <v>5.4035000000000002</v>
      </c>
      <c r="K1091" s="74">
        <f t="shared" ref="K1091:K1154" si="118">ROUNDUP(J1091,2)</f>
        <v>5.41</v>
      </c>
      <c r="L1091" s="14">
        <f>IF(C1091="MTS", B1091, B1091 * IFERROR(VLOOKUP(C1091, 'QTY_CONVERSIONS '!A:B, 2, FALSE), "Units not found"))</f>
        <v>12.6</v>
      </c>
      <c r="M1091" s="75">
        <f t="shared" si="117"/>
        <v>68166</v>
      </c>
      <c r="N1091" t="str">
        <f>IFERROR(VLOOKUP(D1091, Product_Category!A:B, 2, FALSE), "Uncategorized")</f>
        <v>MAGNESIUM STEARATE</v>
      </c>
      <c r="O1091" s="76">
        <f t="shared" ref="O1091:O1154" si="119">K1091</f>
        <v>5.41</v>
      </c>
      <c r="P1091" s="76">
        <f t="shared" ref="P1091:P1154" si="120">L1091*O1091</f>
        <v>68.165999999999997</v>
      </c>
      <c r="Q1091">
        <f t="shared" si="113"/>
        <v>2023</v>
      </c>
      <c r="R1091" t="str">
        <f>IFERROR(VLOOKUP(G1091,'Importer Name'!A:B, 2, FALSE), "")</f>
        <v>AZELIS INDIA</v>
      </c>
      <c r="S1091" t="str">
        <f>IFERROR(VLOOKUP(H1091,'Supplier name '!A:B, 2, FALSE), "")</f>
        <v>PETER GREVEN</v>
      </c>
    </row>
    <row r="1092" spans="1:19">
      <c r="A1092" s="77" t="s">
        <v>275</v>
      </c>
      <c r="B1092" s="87">
        <v>15540</v>
      </c>
      <c r="C1092" s="87" t="s">
        <v>7</v>
      </c>
      <c r="D1092" s="103" t="s">
        <v>1698</v>
      </c>
      <c r="E1092" s="157">
        <v>5.05</v>
      </c>
      <c r="F1092" s="87" t="s">
        <v>1718</v>
      </c>
      <c r="G1092" s="77" t="s">
        <v>185</v>
      </c>
      <c r="H1092" s="78" t="s">
        <v>156</v>
      </c>
      <c r="I1092" s="89" t="str">
        <f t="shared" si="116"/>
        <v>May</v>
      </c>
      <c r="J1092" s="74">
        <f>IF(F1092="USD", E1092, E1092 * IFERROR(VLOOKUP(F1092, EXCHANGE_RATE!A:B, 2, FALSE), "Currency not found"))</f>
        <v>5.4035000000000002</v>
      </c>
      <c r="K1092" s="74">
        <f t="shared" si="118"/>
        <v>5.41</v>
      </c>
      <c r="L1092" s="14">
        <f>IF(C1092="MTS", B1092, B1092 * IFERROR(VLOOKUP(C1092, 'QTY_CONVERSIONS '!A:B, 2, FALSE), "Units not found"))</f>
        <v>15.540000000000001</v>
      </c>
      <c r="M1092" s="75">
        <f t="shared" si="117"/>
        <v>84071.400000000009</v>
      </c>
      <c r="N1092" t="str">
        <f>IFERROR(VLOOKUP(D1092, Product_Category!A:B, 2, FALSE), "Uncategorized")</f>
        <v>MAGNESIUM STEARATE</v>
      </c>
      <c r="O1092" s="76">
        <f t="shared" si="119"/>
        <v>5.41</v>
      </c>
      <c r="P1092" s="76">
        <f t="shared" si="120"/>
        <v>84.071400000000011</v>
      </c>
      <c r="Q1092">
        <f t="shared" ref="Q1092:Q1155" si="121">Q1091</f>
        <v>2023</v>
      </c>
      <c r="R1092" t="str">
        <f>IFERROR(VLOOKUP(G1092,'Importer Name'!A:B, 2, FALSE), "")</f>
        <v>AZELIS INDIA</v>
      </c>
      <c r="S1092" t="str">
        <f>IFERROR(VLOOKUP(H1092,'Supplier name '!A:B, 2, FALSE), "")</f>
        <v>PETER GREVEN</v>
      </c>
    </row>
    <row r="1093" spans="1:19">
      <c r="A1093" s="77" t="s">
        <v>275</v>
      </c>
      <c r="B1093" s="87">
        <v>16800</v>
      </c>
      <c r="C1093" s="87" t="s">
        <v>7</v>
      </c>
      <c r="D1093" s="103" t="s">
        <v>1698</v>
      </c>
      <c r="E1093" s="157">
        <v>5.05</v>
      </c>
      <c r="F1093" s="87" t="s">
        <v>1718</v>
      </c>
      <c r="G1093" s="77" t="s">
        <v>185</v>
      </c>
      <c r="H1093" s="78" t="s">
        <v>156</v>
      </c>
      <c r="I1093" s="89" t="str">
        <f t="shared" si="116"/>
        <v>May</v>
      </c>
      <c r="J1093" s="74">
        <f>IF(F1093="USD", E1093, E1093 * IFERROR(VLOOKUP(F1093, EXCHANGE_RATE!A:B, 2, FALSE), "Currency not found"))</f>
        <v>5.4035000000000002</v>
      </c>
      <c r="K1093" s="74">
        <f t="shared" si="118"/>
        <v>5.41</v>
      </c>
      <c r="L1093" s="14">
        <f>IF(C1093="MTS", B1093, B1093 * IFERROR(VLOOKUP(C1093, 'QTY_CONVERSIONS '!A:B, 2, FALSE), "Units not found"))</f>
        <v>16.8</v>
      </c>
      <c r="M1093" s="75">
        <f t="shared" si="117"/>
        <v>90888</v>
      </c>
      <c r="N1093" t="str">
        <f>IFERROR(VLOOKUP(D1093, Product_Category!A:B, 2, FALSE), "Uncategorized")</f>
        <v>MAGNESIUM STEARATE</v>
      </c>
      <c r="O1093" s="76">
        <f t="shared" si="119"/>
        <v>5.41</v>
      </c>
      <c r="P1093" s="76">
        <f t="shared" si="120"/>
        <v>90.888000000000005</v>
      </c>
      <c r="Q1093">
        <f t="shared" si="121"/>
        <v>2023</v>
      </c>
      <c r="R1093" t="str">
        <f>IFERROR(VLOOKUP(G1093,'Importer Name'!A:B, 2, FALSE), "")</f>
        <v>AZELIS INDIA</v>
      </c>
      <c r="S1093" t="str">
        <f>IFERROR(VLOOKUP(H1093,'Supplier name '!A:B, 2, FALSE), "")</f>
        <v>PETER GREVEN</v>
      </c>
    </row>
    <row r="1094" spans="1:19">
      <c r="A1094" s="77" t="s">
        <v>275</v>
      </c>
      <c r="B1094" s="87">
        <v>2835</v>
      </c>
      <c r="C1094" s="87" t="s">
        <v>7</v>
      </c>
      <c r="D1094" s="103" t="s">
        <v>1699</v>
      </c>
      <c r="E1094" s="157">
        <v>5.85</v>
      </c>
      <c r="F1094" s="87" t="s">
        <v>1718</v>
      </c>
      <c r="G1094" s="77" t="s">
        <v>185</v>
      </c>
      <c r="H1094" s="78" t="s">
        <v>156</v>
      </c>
      <c r="I1094" s="89" t="str">
        <f t="shared" si="116"/>
        <v>May</v>
      </c>
      <c r="J1094" s="74">
        <f>IF(F1094="USD", E1094, E1094 * IFERROR(VLOOKUP(F1094, EXCHANGE_RATE!A:B, 2, FALSE), "Currency not found"))</f>
        <v>6.2595000000000001</v>
      </c>
      <c r="K1094" s="74">
        <f t="shared" si="118"/>
        <v>6.26</v>
      </c>
      <c r="L1094" s="14">
        <f>IF(C1094="MTS", B1094, B1094 * IFERROR(VLOOKUP(C1094, 'QTY_CONVERSIONS '!A:B, 2, FALSE), "Units not found"))</f>
        <v>2.835</v>
      </c>
      <c r="M1094" s="75">
        <f t="shared" si="117"/>
        <v>17747.099999999999</v>
      </c>
      <c r="N1094" t="str">
        <f>IFERROR(VLOOKUP(D1094, Product_Category!A:B, 2, FALSE), "Uncategorized")</f>
        <v>MAGNESIUM STEARATE</v>
      </c>
      <c r="O1094" s="76">
        <f t="shared" si="119"/>
        <v>6.26</v>
      </c>
      <c r="P1094" s="76">
        <f t="shared" si="120"/>
        <v>17.7471</v>
      </c>
      <c r="Q1094">
        <f t="shared" si="121"/>
        <v>2023</v>
      </c>
      <c r="R1094" t="str">
        <f>IFERROR(VLOOKUP(G1094,'Importer Name'!A:B, 2, FALSE), "")</f>
        <v>AZELIS INDIA</v>
      </c>
      <c r="S1094" t="str">
        <f>IFERROR(VLOOKUP(H1094,'Supplier name '!A:B, 2, FALSE), "")</f>
        <v>PETER GREVEN</v>
      </c>
    </row>
    <row r="1095" spans="1:19">
      <c r="A1095" s="77" t="s">
        <v>275</v>
      </c>
      <c r="B1095" s="87">
        <v>2100</v>
      </c>
      <c r="C1095" s="87" t="s">
        <v>7</v>
      </c>
      <c r="D1095" s="103" t="s">
        <v>1698</v>
      </c>
      <c r="E1095" s="157">
        <v>5.05</v>
      </c>
      <c r="F1095" s="87" t="s">
        <v>1718</v>
      </c>
      <c r="G1095" s="77" t="s">
        <v>116</v>
      </c>
      <c r="H1095" s="78" t="s">
        <v>156</v>
      </c>
      <c r="I1095" s="89" t="str">
        <f t="shared" si="116"/>
        <v>May</v>
      </c>
      <c r="J1095" s="74">
        <f>IF(F1095="USD", E1095, E1095 * IFERROR(VLOOKUP(F1095, EXCHANGE_RATE!A:B, 2, FALSE), "Currency not found"))</f>
        <v>5.4035000000000002</v>
      </c>
      <c r="K1095" s="74">
        <f t="shared" si="118"/>
        <v>5.41</v>
      </c>
      <c r="L1095" s="14">
        <f>IF(C1095="MTS", B1095, B1095 * IFERROR(VLOOKUP(C1095, 'QTY_CONVERSIONS '!A:B, 2, FALSE), "Units not found"))</f>
        <v>2.1</v>
      </c>
      <c r="M1095" s="75">
        <f t="shared" si="117"/>
        <v>11361</v>
      </c>
      <c r="N1095" t="str">
        <f>IFERROR(VLOOKUP(D1095, Product_Category!A:B, 2, FALSE), "Uncategorized")</f>
        <v>MAGNESIUM STEARATE</v>
      </c>
      <c r="O1095" s="76">
        <f t="shared" si="119"/>
        <v>5.41</v>
      </c>
      <c r="P1095" s="76">
        <f t="shared" si="120"/>
        <v>11.361000000000001</v>
      </c>
      <c r="Q1095">
        <f t="shared" si="121"/>
        <v>2023</v>
      </c>
      <c r="R1095" t="str">
        <f>IFERROR(VLOOKUP(G1095,'Importer Name'!A:B, 2, FALSE), "")</f>
        <v>HETERO LABS</v>
      </c>
      <c r="S1095" t="str">
        <f>IFERROR(VLOOKUP(H1095,'Supplier name '!A:B, 2, FALSE), "")</f>
        <v>PETER GREVEN</v>
      </c>
    </row>
    <row r="1096" spans="1:19">
      <c r="A1096" s="77" t="s">
        <v>275</v>
      </c>
      <c r="B1096" s="87">
        <v>2100</v>
      </c>
      <c r="C1096" s="87" t="s">
        <v>7</v>
      </c>
      <c r="D1096" s="103" t="s">
        <v>1698</v>
      </c>
      <c r="E1096" s="157">
        <v>5.05</v>
      </c>
      <c r="F1096" s="87" t="s">
        <v>1718</v>
      </c>
      <c r="G1096" s="77" t="s">
        <v>116</v>
      </c>
      <c r="H1096" s="78" t="s">
        <v>156</v>
      </c>
      <c r="I1096" s="89" t="str">
        <f t="shared" si="116"/>
        <v>May</v>
      </c>
      <c r="J1096" s="74">
        <f>IF(F1096="USD", E1096, E1096 * IFERROR(VLOOKUP(F1096, EXCHANGE_RATE!A:B, 2, FALSE), "Currency not found"))</f>
        <v>5.4035000000000002</v>
      </c>
      <c r="K1096" s="74">
        <f t="shared" si="118"/>
        <v>5.41</v>
      </c>
      <c r="L1096" s="14">
        <f>IF(C1096="MTS", B1096, B1096 * IFERROR(VLOOKUP(C1096, 'QTY_CONVERSIONS '!A:B, 2, FALSE), "Units not found"))</f>
        <v>2.1</v>
      </c>
      <c r="M1096" s="75">
        <f t="shared" si="117"/>
        <v>11361</v>
      </c>
      <c r="N1096" t="str">
        <f>IFERROR(VLOOKUP(D1096, Product_Category!A:B, 2, FALSE), "Uncategorized")</f>
        <v>MAGNESIUM STEARATE</v>
      </c>
      <c r="O1096" s="76">
        <f t="shared" si="119"/>
        <v>5.41</v>
      </c>
      <c r="P1096" s="76">
        <f t="shared" si="120"/>
        <v>11.361000000000001</v>
      </c>
      <c r="Q1096">
        <f t="shared" si="121"/>
        <v>2023</v>
      </c>
      <c r="R1096" t="str">
        <f>IFERROR(VLOOKUP(G1096,'Importer Name'!A:B, 2, FALSE), "")</f>
        <v>HETERO LABS</v>
      </c>
      <c r="S1096" t="str">
        <f>IFERROR(VLOOKUP(H1096,'Supplier name '!A:B, 2, FALSE), "")</f>
        <v>PETER GREVEN</v>
      </c>
    </row>
    <row r="1097" spans="1:19">
      <c r="A1097" s="77" t="s">
        <v>275</v>
      </c>
      <c r="B1097" s="87">
        <v>2100</v>
      </c>
      <c r="C1097" s="87" t="s">
        <v>7</v>
      </c>
      <c r="D1097" s="103" t="s">
        <v>1698</v>
      </c>
      <c r="E1097" s="157">
        <v>5.05</v>
      </c>
      <c r="F1097" s="87" t="s">
        <v>1718</v>
      </c>
      <c r="G1097" s="77" t="s">
        <v>116</v>
      </c>
      <c r="H1097" s="78" t="s">
        <v>156</v>
      </c>
      <c r="I1097" s="89" t="str">
        <f t="shared" si="116"/>
        <v>May</v>
      </c>
      <c r="J1097" s="74">
        <f>IF(F1097="USD", E1097, E1097 * IFERROR(VLOOKUP(F1097, EXCHANGE_RATE!A:B, 2, FALSE), "Currency not found"))</f>
        <v>5.4035000000000002</v>
      </c>
      <c r="K1097" s="74">
        <f t="shared" si="118"/>
        <v>5.41</v>
      </c>
      <c r="L1097" s="14">
        <f>IF(C1097="MTS", B1097, B1097 * IFERROR(VLOOKUP(C1097, 'QTY_CONVERSIONS '!A:B, 2, FALSE), "Units not found"))</f>
        <v>2.1</v>
      </c>
      <c r="M1097" s="75">
        <f t="shared" si="117"/>
        <v>11361</v>
      </c>
      <c r="N1097" t="str">
        <f>IFERROR(VLOOKUP(D1097, Product_Category!A:B, 2, FALSE), "Uncategorized")</f>
        <v>MAGNESIUM STEARATE</v>
      </c>
      <c r="O1097" s="76">
        <f t="shared" si="119"/>
        <v>5.41</v>
      </c>
      <c r="P1097" s="76">
        <f t="shared" si="120"/>
        <v>11.361000000000001</v>
      </c>
      <c r="Q1097">
        <f t="shared" si="121"/>
        <v>2023</v>
      </c>
      <c r="R1097" t="str">
        <f>IFERROR(VLOOKUP(G1097,'Importer Name'!A:B, 2, FALSE), "")</f>
        <v>HETERO LABS</v>
      </c>
      <c r="S1097" t="str">
        <f>IFERROR(VLOOKUP(H1097,'Supplier name '!A:B, 2, FALSE), "")</f>
        <v>PETER GREVEN</v>
      </c>
    </row>
    <row r="1098" spans="1:19">
      <c r="A1098" s="77" t="s">
        <v>275</v>
      </c>
      <c r="B1098" s="87">
        <v>420</v>
      </c>
      <c r="C1098" s="87" t="s">
        <v>7</v>
      </c>
      <c r="D1098" s="103" t="s">
        <v>1698</v>
      </c>
      <c r="E1098" s="157">
        <v>6.79</v>
      </c>
      <c r="F1098" s="87" t="s">
        <v>1718</v>
      </c>
      <c r="G1098" s="77" t="s">
        <v>118</v>
      </c>
      <c r="H1098" s="78" t="s">
        <v>156</v>
      </c>
      <c r="I1098" s="89" t="str">
        <f t="shared" si="116"/>
        <v>May</v>
      </c>
      <c r="J1098" s="74">
        <f>IF(F1098="USD", E1098, E1098 * IFERROR(VLOOKUP(F1098, EXCHANGE_RATE!A:B, 2, FALSE), "Currency not found"))</f>
        <v>7.2653000000000008</v>
      </c>
      <c r="K1098" s="74">
        <f t="shared" si="118"/>
        <v>7.27</v>
      </c>
      <c r="L1098" s="14">
        <f>IF(C1098="MTS", B1098, B1098 * IFERROR(VLOOKUP(C1098, 'QTY_CONVERSIONS '!A:B, 2, FALSE), "Units not found"))</f>
        <v>0.42</v>
      </c>
      <c r="M1098" s="75">
        <f t="shared" si="117"/>
        <v>3053.3999999999996</v>
      </c>
      <c r="N1098" t="str">
        <f>IFERROR(VLOOKUP(D1098, Product_Category!A:B, 2, FALSE), "Uncategorized")</f>
        <v>MAGNESIUM STEARATE</v>
      </c>
      <c r="O1098" s="76">
        <f t="shared" si="119"/>
        <v>7.27</v>
      </c>
      <c r="P1098" s="76">
        <f t="shared" si="120"/>
        <v>3.0533999999999999</v>
      </c>
      <c r="Q1098">
        <f t="shared" si="121"/>
        <v>2023</v>
      </c>
      <c r="R1098" t="str">
        <f>IFERROR(VLOOKUP(G1098,'Importer Name'!A:B, 2, FALSE), "")</f>
        <v>MYLAN LAB</v>
      </c>
      <c r="S1098" t="str">
        <f>IFERROR(VLOOKUP(H1098,'Supplier name '!A:B, 2, FALSE), "")</f>
        <v>PETER GREVEN</v>
      </c>
    </row>
    <row r="1099" spans="1:19">
      <c r="A1099" s="77" t="s">
        <v>275</v>
      </c>
      <c r="B1099" s="87">
        <v>13860</v>
      </c>
      <c r="C1099" s="87" t="s">
        <v>7</v>
      </c>
      <c r="D1099" s="103" t="s">
        <v>1700</v>
      </c>
      <c r="E1099" s="157">
        <v>7.2</v>
      </c>
      <c r="F1099" s="87" t="s">
        <v>1718</v>
      </c>
      <c r="G1099" s="77" t="s">
        <v>118</v>
      </c>
      <c r="H1099" s="78" t="s">
        <v>156</v>
      </c>
      <c r="I1099" s="89" t="str">
        <f t="shared" si="116"/>
        <v>May</v>
      </c>
      <c r="J1099" s="74">
        <f>IF(F1099="USD", E1099, E1099 * IFERROR(VLOOKUP(F1099, EXCHANGE_RATE!A:B, 2, FALSE), "Currency not found"))</f>
        <v>7.7040000000000006</v>
      </c>
      <c r="K1099" s="74">
        <f t="shared" si="118"/>
        <v>7.71</v>
      </c>
      <c r="L1099" s="14">
        <f>IF(C1099="MTS", B1099, B1099 * IFERROR(VLOOKUP(C1099, 'QTY_CONVERSIONS '!A:B, 2, FALSE), "Units not found"))</f>
        <v>13.86</v>
      </c>
      <c r="M1099" s="75">
        <f t="shared" si="117"/>
        <v>106860.6</v>
      </c>
      <c r="N1099" t="str">
        <f>IFERROR(VLOOKUP(D1099, Product_Category!A:B, 2, FALSE), "Uncategorized")</f>
        <v>MAGNESIUM STEARATE</v>
      </c>
      <c r="O1099" s="76">
        <f t="shared" si="119"/>
        <v>7.71</v>
      </c>
      <c r="P1099" s="76">
        <f t="shared" si="120"/>
        <v>106.86059999999999</v>
      </c>
      <c r="Q1099">
        <f t="shared" si="121"/>
        <v>2023</v>
      </c>
      <c r="R1099" t="str">
        <f>IFERROR(VLOOKUP(G1099,'Importer Name'!A:B, 2, FALSE), "")</f>
        <v>MYLAN LAB</v>
      </c>
      <c r="S1099" t="str">
        <f>IFERROR(VLOOKUP(H1099,'Supplier name '!A:B, 2, FALSE), "")</f>
        <v>PETER GREVEN</v>
      </c>
    </row>
    <row r="1100" spans="1:19">
      <c r="A1100" s="77" t="s">
        <v>275</v>
      </c>
      <c r="B1100" s="87">
        <v>840</v>
      </c>
      <c r="C1100" s="87" t="s">
        <v>7</v>
      </c>
      <c r="D1100" s="103" t="s">
        <v>1700</v>
      </c>
      <c r="E1100" s="157">
        <v>7.2</v>
      </c>
      <c r="F1100" s="87" t="s">
        <v>1718</v>
      </c>
      <c r="G1100" s="77" t="s">
        <v>118</v>
      </c>
      <c r="H1100" s="78" t="s">
        <v>156</v>
      </c>
      <c r="I1100" s="89" t="str">
        <f t="shared" si="116"/>
        <v>May</v>
      </c>
      <c r="J1100" s="74">
        <f>IF(F1100="USD", E1100, E1100 * IFERROR(VLOOKUP(F1100, EXCHANGE_RATE!A:B, 2, FALSE), "Currency not found"))</f>
        <v>7.7040000000000006</v>
      </c>
      <c r="K1100" s="74">
        <f t="shared" si="118"/>
        <v>7.71</v>
      </c>
      <c r="L1100" s="14">
        <f>IF(C1100="MTS", B1100, B1100 * IFERROR(VLOOKUP(C1100, 'QTY_CONVERSIONS '!A:B, 2, FALSE), "Units not found"))</f>
        <v>0.84</v>
      </c>
      <c r="M1100" s="75">
        <f t="shared" si="117"/>
        <v>6476.4</v>
      </c>
      <c r="N1100" t="str">
        <f>IFERROR(VLOOKUP(D1100, Product_Category!A:B, 2, FALSE), "Uncategorized")</f>
        <v>MAGNESIUM STEARATE</v>
      </c>
      <c r="O1100" s="76">
        <f t="shared" si="119"/>
        <v>7.71</v>
      </c>
      <c r="P1100" s="76">
        <f t="shared" si="120"/>
        <v>6.4763999999999999</v>
      </c>
      <c r="Q1100">
        <f t="shared" si="121"/>
        <v>2023</v>
      </c>
      <c r="R1100" t="str">
        <f>IFERROR(VLOOKUP(G1100,'Importer Name'!A:B, 2, FALSE), "")</f>
        <v>MYLAN LAB</v>
      </c>
      <c r="S1100" t="str">
        <f>IFERROR(VLOOKUP(H1100,'Supplier name '!A:B, 2, FALSE), "")</f>
        <v>PETER GREVEN</v>
      </c>
    </row>
    <row r="1101" spans="1:19">
      <c r="A1101" s="77" t="s">
        <v>275</v>
      </c>
      <c r="B1101" s="87">
        <v>840</v>
      </c>
      <c r="C1101" s="87" t="s">
        <v>7</v>
      </c>
      <c r="D1101" s="103" t="s">
        <v>1700</v>
      </c>
      <c r="E1101" s="157">
        <v>7.2</v>
      </c>
      <c r="F1101" s="87" t="s">
        <v>1718</v>
      </c>
      <c r="G1101" s="77" t="s">
        <v>118</v>
      </c>
      <c r="H1101" s="78" t="s">
        <v>156</v>
      </c>
      <c r="I1101" s="89" t="str">
        <f t="shared" si="116"/>
        <v>May</v>
      </c>
      <c r="J1101" s="74">
        <f>IF(F1101="USD", E1101, E1101 * IFERROR(VLOOKUP(F1101, EXCHANGE_RATE!A:B, 2, FALSE), "Currency not found"))</f>
        <v>7.7040000000000006</v>
      </c>
      <c r="K1101" s="74">
        <f t="shared" si="118"/>
        <v>7.71</v>
      </c>
      <c r="L1101" s="14">
        <f>IF(C1101="MTS", B1101, B1101 * IFERROR(VLOOKUP(C1101, 'QTY_CONVERSIONS '!A:B, 2, FALSE), "Units not found"))</f>
        <v>0.84</v>
      </c>
      <c r="M1101" s="75">
        <f t="shared" si="117"/>
        <v>6476.4</v>
      </c>
      <c r="N1101" t="str">
        <f>IFERROR(VLOOKUP(D1101, Product_Category!A:B, 2, FALSE), "Uncategorized")</f>
        <v>MAGNESIUM STEARATE</v>
      </c>
      <c r="O1101" s="76">
        <f t="shared" si="119"/>
        <v>7.71</v>
      </c>
      <c r="P1101" s="76">
        <f t="shared" si="120"/>
        <v>6.4763999999999999</v>
      </c>
      <c r="Q1101">
        <f t="shared" si="121"/>
        <v>2023</v>
      </c>
      <c r="R1101" t="str">
        <f>IFERROR(VLOOKUP(G1101,'Importer Name'!A:B, 2, FALSE), "")</f>
        <v>MYLAN LAB</v>
      </c>
      <c r="S1101" t="str">
        <f>IFERROR(VLOOKUP(H1101,'Supplier name '!A:B, 2, FALSE), "")</f>
        <v>PETER GREVEN</v>
      </c>
    </row>
    <row r="1102" spans="1:19">
      <c r="A1102" s="77" t="s">
        <v>275</v>
      </c>
      <c r="B1102" s="87">
        <v>1260</v>
      </c>
      <c r="C1102" s="87" t="s">
        <v>7</v>
      </c>
      <c r="D1102" s="103" t="s">
        <v>1698</v>
      </c>
      <c r="E1102" s="157">
        <v>6.7759999999999998</v>
      </c>
      <c r="F1102" s="87" t="s">
        <v>1718</v>
      </c>
      <c r="G1102" s="77" t="s">
        <v>132</v>
      </c>
      <c r="H1102" s="78" t="s">
        <v>156</v>
      </c>
      <c r="I1102" s="89" t="str">
        <f t="shared" si="116"/>
        <v>May</v>
      </c>
      <c r="J1102" s="74">
        <f>IF(F1102="USD", E1102, E1102 * IFERROR(VLOOKUP(F1102, EXCHANGE_RATE!A:B, 2, FALSE), "Currency not found"))</f>
        <v>7.2503200000000003</v>
      </c>
      <c r="K1102" s="74">
        <f t="shared" si="118"/>
        <v>7.26</v>
      </c>
      <c r="L1102" s="14">
        <f>IF(C1102="MTS", B1102, B1102 * IFERROR(VLOOKUP(C1102, 'QTY_CONVERSIONS '!A:B, 2, FALSE), "Units not found"))</f>
        <v>1.26</v>
      </c>
      <c r="M1102" s="75">
        <f t="shared" si="117"/>
        <v>9147.6</v>
      </c>
      <c r="N1102" t="str">
        <f>IFERROR(VLOOKUP(D1102, Product_Category!A:B, 2, FALSE), "Uncategorized")</f>
        <v>MAGNESIUM STEARATE</v>
      </c>
      <c r="O1102" s="76">
        <f t="shared" si="119"/>
        <v>7.26</v>
      </c>
      <c r="P1102" s="76">
        <f t="shared" si="120"/>
        <v>9.1476000000000006</v>
      </c>
      <c r="Q1102">
        <f t="shared" si="121"/>
        <v>2023</v>
      </c>
      <c r="R1102" t="str">
        <f>IFERROR(VLOOKUP(G1102,'Importer Name'!A:B, 2, FALSE), "")</f>
        <v>STRIDES PHARMA</v>
      </c>
      <c r="S1102" t="str">
        <f>IFERROR(VLOOKUP(H1102,'Supplier name '!A:B, 2, FALSE), "")</f>
        <v>PETER GREVEN</v>
      </c>
    </row>
    <row r="1103" spans="1:19">
      <c r="A1103" s="77" t="s">
        <v>275</v>
      </c>
      <c r="B1103" s="87">
        <v>1260</v>
      </c>
      <c r="C1103" s="87" t="s">
        <v>7</v>
      </c>
      <c r="D1103" s="103" t="s">
        <v>1698</v>
      </c>
      <c r="E1103" s="157">
        <v>6.7759999999999998</v>
      </c>
      <c r="F1103" s="87" t="s">
        <v>1718</v>
      </c>
      <c r="G1103" s="77" t="s">
        <v>132</v>
      </c>
      <c r="H1103" s="78" t="s">
        <v>156</v>
      </c>
      <c r="I1103" s="89" t="str">
        <f t="shared" si="116"/>
        <v>May</v>
      </c>
      <c r="J1103" s="74">
        <f>IF(F1103="USD", E1103, E1103 * IFERROR(VLOOKUP(F1103, EXCHANGE_RATE!A:B, 2, FALSE), "Currency not found"))</f>
        <v>7.2503200000000003</v>
      </c>
      <c r="K1103" s="74">
        <f t="shared" si="118"/>
        <v>7.26</v>
      </c>
      <c r="L1103" s="14">
        <f>IF(C1103="MTS", B1103, B1103 * IFERROR(VLOOKUP(C1103, 'QTY_CONVERSIONS '!A:B, 2, FALSE), "Units not found"))</f>
        <v>1.26</v>
      </c>
      <c r="M1103" s="75">
        <f t="shared" si="117"/>
        <v>9147.6</v>
      </c>
      <c r="N1103" t="str">
        <f>IFERROR(VLOOKUP(D1103, Product_Category!A:B, 2, FALSE), "Uncategorized")</f>
        <v>MAGNESIUM STEARATE</v>
      </c>
      <c r="O1103" s="76">
        <f t="shared" si="119"/>
        <v>7.26</v>
      </c>
      <c r="P1103" s="76">
        <f t="shared" si="120"/>
        <v>9.1476000000000006</v>
      </c>
      <c r="Q1103">
        <f t="shared" si="121"/>
        <v>2023</v>
      </c>
      <c r="R1103" t="str">
        <f>IFERROR(VLOOKUP(G1103,'Importer Name'!A:B, 2, FALSE), "")</f>
        <v>STRIDES PHARMA</v>
      </c>
      <c r="S1103" t="str">
        <f>IFERROR(VLOOKUP(H1103,'Supplier name '!A:B, 2, FALSE), "")</f>
        <v>PETER GREVEN</v>
      </c>
    </row>
    <row r="1104" spans="1:19">
      <c r="A1104" s="77" t="s">
        <v>275</v>
      </c>
      <c r="B1104" s="87">
        <v>2025</v>
      </c>
      <c r="C1104" s="87" t="s">
        <v>7</v>
      </c>
      <c r="D1104" s="103" t="s">
        <v>1699</v>
      </c>
      <c r="E1104" s="157">
        <v>7.6509999999999998</v>
      </c>
      <c r="F1104" s="87" t="s">
        <v>1718</v>
      </c>
      <c r="G1104" s="77" t="s">
        <v>132</v>
      </c>
      <c r="H1104" s="78" t="s">
        <v>156</v>
      </c>
      <c r="I1104" s="89" t="str">
        <f t="shared" si="116"/>
        <v>May</v>
      </c>
      <c r="J1104" s="74">
        <f>IF(F1104="USD", E1104, E1104 * IFERROR(VLOOKUP(F1104, EXCHANGE_RATE!A:B, 2, FALSE), "Currency not found"))</f>
        <v>8.1865699999999997</v>
      </c>
      <c r="K1104" s="74">
        <f t="shared" si="118"/>
        <v>8.19</v>
      </c>
      <c r="L1104" s="14">
        <f>IF(C1104="MTS", B1104, B1104 * IFERROR(VLOOKUP(C1104, 'QTY_CONVERSIONS '!A:B, 2, FALSE), "Units not found"))</f>
        <v>2.0249999999999999</v>
      </c>
      <c r="M1104" s="75">
        <f t="shared" si="117"/>
        <v>16584.75</v>
      </c>
      <c r="N1104" t="str">
        <f>IFERROR(VLOOKUP(D1104, Product_Category!A:B, 2, FALSE), "Uncategorized")</f>
        <v>MAGNESIUM STEARATE</v>
      </c>
      <c r="O1104" s="76">
        <f t="shared" si="119"/>
        <v>8.19</v>
      </c>
      <c r="P1104" s="76">
        <f t="shared" si="120"/>
        <v>16.58475</v>
      </c>
      <c r="Q1104">
        <f t="shared" si="121"/>
        <v>2023</v>
      </c>
      <c r="R1104" t="str">
        <f>IFERROR(VLOOKUP(G1104,'Importer Name'!A:B, 2, FALSE), "")</f>
        <v>STRIDES PHARMA</v>
      </c>
      <c r="S1104" t="str">
        <f>IFERROR(VLOOKUP(H1104,'Supplier name '!A:B, 2, FALSE), "")</f>
        <v>PETER GREVEN</v>
      </c>
    </row>
    <row r="1105" spans="1:19">
      <c r="A1105" s="72" t="s">
        <v>275</v>
      </c>
      <c r="B1105" s="88">
        <v>2025</v>
      </c>
      <c r="C1105" s="88" t="s">
        <v>7</v>
      </c>
      <c r="D1105" s="107" t="s">
        <v>1699</v>
      </c>
      <c r="E1105" s="158">
        <v>7.6509999999999998</v>
      </c>
      <c r="F1105" s="88" t="s">
        <v>1718</v>
      </c>
      <c r="G1105" s="72" t="s">
        <v>132</v>
      </c>
      <c r="H1105" s="80" t="s">
        <v>156</v>
      </c>
      <c r="I1105" s="89" t="str">
        <f t="shared" si="116"/>
        <v>May</v>
      </c>
      <c r="J1105" s="74">
        <f>IF(F1105="USD", E1105, E1105 * IFERROR(VLOOKUP(F1105, EXCHANGE_RATE!A:B, 2, FALSE), "Currency not found"))</f>
        <v>8.1865699999999997</v>
      </c>
      <c r="K1105" s="74">
        <f t="shared" si="118"/>
        <v>8.19</v>
      </c>
      <c r="L1105" s="14">
        <f>IF(C1105="MTS", B1105, B1105 * IFERROR(VLOOKUP(C1105, 'QTY_CONVERSIONS '!A:B, 2, FALSE), "Units not found"))</f>
        <v>2.0249999999999999</v>
      </c>
      <c r="M1105" s="75">
        <f t="shared" si="117"/>
        <v>16584.75</v>
      </c>
      <c r="N1105" t="str">
        <f>IFERROR(VLOOKUP(D1105, Product_Category!A:B, 2, FALSE), "Uncategorized")</f>
        <v>MAGNESIUM STEARATE</v>
      </c>
      <c r="O1105" s="76">
        <f t="shared" si="119"/>
        <v>8.19</v>
      </c>
      <c r="P1105" s="76">
        <f t="shared" si="120"/>
        <v>16.58475</v>
      </c>
      <c r="Q1105">
        <f t="shared" si="121"/>
        <v>2023</v>
      </c>
      <c r="R1105" t="str">
        <f>IFERROR(VLOOKUP(G1105,'Importer Name'!A:B, 2, FALSE), "")</f>
        <v>STRIDES PHARMA</v>
      </c>
      <c r="S1105" t="str">
        <f>IFERROR(VLOOKUP(H1105,'Supplier name '!A:B, 2, FALSE), "")</f>
        <v>PETER GREVEN</v>
      </c>
    </row>
    <row r="1106" spans="1:19">
      <c r="A1106" s="81" t="s">
        <v>1329</v>
      </c>
      <c r="B1106" s="83">
        <v>9600</v>
      </c>
      <c r="C1106" s="83" t="s">
        <v>7</v>
      </c>
      <c r="D1106" s="114" t="s">
        <v>104</v>
      </c>
      <c r="E1106" s="159">
        <v>1.71</v>
      </c>
      <c r="F1106" s="83" t="s">
        <v>9</v>
      </c>
      <c r="G1106" s="81" t="s">
        <v>1743</v>
      </c>
      <c r="H1106" s="84" t="s">
        <v>1744</v>
      </c>
      <c r="I1106" s="89" t="str">
        <f t="shared" si="116"/>
        <v>May</v>
      </c>
      <c r="J1106" s="74">
        <f>IF(F1106="USD", E1106, E1106 * IFERROR(VLOOKUP(F1106, EXCHANGE_RATE!A:B, 2, FALSE), "Currency not found"))</f>
        <v>1.71</v>
      </c>
      <c r="K1106" s="74">
        <f t="shared" si="118"/>
        <v>1.71</v>
      </c>
      <c r="L1106" s="14">
        <f>IF(C1106="MTS", B1106, B1106 * IFERROR(VLOOKUP(C1106, 'QTY_CONVERSIONS '!A:B, 2, FALSE), "Units not found"))</f>
        <v>9.6</v>
      </c>
      <c r="M1106" s="75">
        <f t="shared" si="117"/>
        <v>16416</v>
      </c>
      <c r="N1106" t="str">
        <f>IFERROR(VLOOKUP(D1106, Product_Category!A:B, 2, FALSE), "Uncategorized")</f>
        <v>MAGNESIUM STEARATE</v>
      </c>
      <c r="O1106" s="76">
        <f t="shared" si="119"/>
        <v>1.71</v>
      </c>
      <c r="P1106" s="76">
        <f t="shared" si="120"/>
        <v>16.416</v>
      </c>
      <c r="Q1106">
        <f t="shared" si="121"/>
        <v>2023</v>
      </c>
      <c r="R1106" t="str">
        <f>IFERROR(VLOOKUP(G1106,'Importer Name'!A:B, 2, FALSE), "")</f>
        <v>HYOSUNG INDIA</v>
      </c>
      <c r="S1106" t="str">
        <f>IFERROR(VLOOKUP(H1106,'Supplier name '!A:B, 2, FALSE), "")</f>
        <v>SINWON CHEM</v>
      </c>
    </row>
    <row r="1107" spans="1:19">
      <c r="A1107" s="81" t="s">
        <v>281</v>
      </c>
      <c r="B1107" s="83">
        <v>10400</v>
      </c>
      <c r="C1107" s="83" t="s">
        <v>7</v>
      </c>
      <c r="D1107" s="114" t="s">
        <v>104</v>
      </c>
      <c r="E1107" s="159">
        <v>4.0999999999999996</v>
      </c>
      <c r="F1107" s="83" t="s">
        <v>9</v>
      </c>
      <c r="G1107" s="81" t="s">
        <v>1745</v>
      </c>
      <c r="H1107" s="84" t="s">
        <v>162</v>
      </c>
      <c r="I1107" s="89" t="str">
        <f t="shared" si="116"/>
        <v>May</v>
      </c>
      <c r="J1107" s="74">
        <f>IF(F1107="USD", E1107, E1107 * IFERROR(VLOOKUP(F1107, EXCHANGE_RATE!A:B, 2, FALSE), "Currency not found"))</f>
        <v>4.0999999999999996</v>
      </c>
      <c r="K1107" s="74">
        <f t="shared" si="118"/>
        <v>4.0999999999999996</v>
      </c>
      <c r="L1107" s="14">
        <f>IF(C1107="MTS", B1107, B1107 * IFERROR(VLOOKUP(C1107, 'QTY_CONVERSIONS '!A:B, 2, FALSE), "Units not found"))</f>
        <v>10.4</v>
      </c>
      <c r="M1107" s="75">
        <f t="shared" si="117"/>
        <v>42639.999999999993</v>
      </c>
      <c r="N1107" t="str">
        <f>IFERROR(VLOOKUP(D1107, Product_Category!A:B, 2, FALSE), "Uncategorized")</f>
        <v>MAGNESIUM STEARATE</v>
      </c>
      <c r="O1107" s="76">
        <f t="shared" si="119"/>
        <v>4.0999999999999996</v>
      </c>
      <c r="P1107" s="76">
        <f t="shared" si="120"/>
        <v>42.64</v>
      </c>
      <c r="Q1107">
        <f t="shared" si="121"/>
        <v>2023</v>
      </c>
      <c r="R1107" t="str">
        <f>IFERROR(VLOOKUP(G1107,'Importer Name'!A:B, 2, FALSE), "")</f>
        <v>K SEVANTILAL CO</v>
      </c>
      <c r="S1107" t="str">
        <f>IFERROR(VLOOKUP(H1107,'Supplier name '!A:B, 2, FALSE), "")</f>
        <v>FACI METALEST</v>
      </c>
    </row>
    <row r="1108" spans="1:19">
      <c r="A1108" s="77" t="s">
        <v>287</v>
      </c>
      <c r="B1108" s="87">
        <v>11500</v>
      </c>
      <c r="C1108" s="87" t="s">
        <v>7</v>
      </c>
      <c r="D1108" s="103" t="s">
        <v>1701</v>
      </c>
      <c r="E1108" s="157">
        <v>3.25</v>
      </c>
      <c r="F1108" s="87" t="s">
        <v>9</v>
      </c>
      <c r="G1108" s="77" t="s">
        <v>292</v>
      </c>
      <c r="H1108" s="78" t="s">
        <v>165</v>
      </c>
      <c r="I1108" s="89" t="str">
        <f t="shared" si="116"/>
        <v>May</v>
      </c>
      <c r="J1108" s="74">
        <f>IF(F1108="USD", E1108, E1108 * IFERROR(VLOOKUP(F1108, EXCHANGE_RATE!A:B, 2, FALSE), "Currency not found"))</f>
        <v>3.25</v>
      </c>
      <c r="K1108" s="74">
        <f t="shared" si="118"/>
        <v>3.25</v>
      </c>
      <c r="L1108" s="14">
        <f>IF(C1108="MTS", B1108, B1108 * IFERROR(VLOOKUP(C1108, 'QTY_CONVERSIONS '!A:B, 2, FALSE), "Units not found"))</f>
        <v>11.5</v>
      </c>
      <c r="M1108" s="75">
        <f t="shared" si="117"/>
        <v>37375</v>
      </c>
      <c r="N1108" t="str">
        <f>IFERROR(VLOOKUP(D1108, Product_Category!A:B, 2, FALSE), "Uncategorized")</f>
        <v>MCC</v>
      </c>
      <c r="O1108" s="76">
        <f t="shared" si="119"/>
        <v>3.25</v>
      </c>
      <c r="P1108" s="76">
        <f t="shared" si="120"/>
        <v>37.375</v>
      </c>
      <c r="Q1108">
        <f t="shared" si="121"/>
        <v>2023</v>
      </c>
      <c r="R1108" t="str">
        <f>IFERROR(VLOOKUP(G1108,'Importer Name'!A:B, 2, FALSE), "")</f>
        <v>ANSHUL LIFE</v>
      </c>
      <c r="S1108" t="str">
        <f>IFERROR(VLOOKUP(H1108,'Supplier name '!A:B, 2, FALSE), "")</f>
        <v>MINGTAI CHEM</v>
      </c>
    </row>
    <row r="1109" spans="1:19">
      <c r="A1109" s="77" t="s">
        <v>287</v>
      </c>
      <c r="B1109" s="87">
        <v>4500</v>
      </c>
      <c r="C1109" s="87" t="s">
        <v>7</v>
      </c>
      <c r="D1109" s="103" t="s">
        <v>1701</v>
      </c>
      <c r="E1109" s="157">
        <v>3.42</v>
      </c>
      <c r="F1109" s="87" t="s">
        <v>9</v>
      </c>
      <c r="G1109" s="77" t="s">
        <v>292</v>
      </c>
      <c r="H1109" s="78" t="s">
        <v>165</v>
      </c>
      <c r="I1109" s="89" t="str">
        <f t="shared" si="116"/>
        <v>May</v>
      </c>
      <c r="J1109" s="74">
        <f>IF(F1109="USD", E1109, E1109 * IFERROR(VLOOKUP(F1109, EXCHANGE_RATE!A:B, 2, FALSE), "Currency not found"))</f>
        <v>3.42</v>
      </c>
      <c r="K1109" s="74">
        <f t="shared" si="118"/>
        <v>3.42</v>
      </c>
      <c r="L1109" s="14">
        <f>IF(C1109="MTS", B1109, B1109 * IFERROR(VLOOKUP(C1109, 'QTY_CONVERSIONS '!A:B, 2, FALSE), "Units not found"))</f>
        <v>4.5</v>
      </c>
      <c r="M1109" s="75">
        <f t="shared" si="117"/>
        <v>15390</v>
      </c>
      <c r="N1109" t="str">
        <f>IFERROR(VLOOKUP(D1109, Product_Category!A:B, 2, FALSE), "Uncategorized")</f>
        <v>MCC</v>
      </c>
      <c r="O1109" s="76">
        <f t="shared" si="119"/>
        <v>3.42</v>
      </c>
      <c r="P1109" s="76">
        <f t="shared" si="120"/>
        <v>15.39</v>
      </c>
      <c r="Q1109">
        <f t="shared" si="121"/>
        <v>2023</v>
      </c>
      <c r="R1109" t="str">
        <f>IFERROR(VLOOKUP(G1109,'Importer Name'!A:B, 2, FALSE), "")</f>
        <v>ANSHUL LIFE</v>
      </c>
      <c r="S1109" t="str">
        <f>IFERROR(VLOOKUP(H1109,'Supplier name '!A:B, 2, FALSE), "")</f>
        <v>MINGTAI CHEM</v>
      </c>
    </row>
    <row r="1110" spans="1:19">
      <c r="A1110" s="77" t="s">
        <v>287</v>
      </c>
      <c r="B1110" s="87">
        <v>11500</v>
      </c>
      <c r="C1110" s="87" t="s">
        <v>7</v>
      </c>
      <c r="D1110" s="103" t="s">
        <v>1701</v>
      </c>
      <c r="E1110" s="157">
        <v>3.25</v>
      </c>
      <c r="F1110" s="87" t="s">
        <v>9</v>
      </c>
      <c r="G1110" s="77" t="s">
        <v>292</v>
      </c>
      <c r="H1110" s="78" t="s">
        <v>165</v>
      </c>
      <c r="I1110" s="89" t="str">
        <f t="shared" si="116"/>
        <v>May</v>
      </c>
      <c r="J1110" s="74">
        <f>IF(F1110="USD", E1110, E1110 * IFERROR(VLOOKUP(F1110, EXCHANGE_RATE!A:B, 2, FALSE), "Currency not found"))</f>
        <v>3.25</v>
      </c>
      <c r="K1110" s="74">
        <f t="shared" si="118"/>
        <v>3.25</v>
      </c>
      <c r="L1110" s="14">
        <f>IF(C1110="MTS", B1110, B1110 * IFERROR(VLOOKUP(C1110, 'QTY_CONVERSIONS '!A:B, 2, FALSE), "Units not found"))</f>
        <v>11.5</v>
      </c>
      <c r="M1110" s="75">
        <f t="shared" si="117"/>
        <v>37375</v>
      </c>
      <c r="N1110" t="str">
        <f>IFERROR(VLOOKUP(D1110, Product_Category!A:B, 2, FALSE), "Uncategorized")</f>
        <v>MCC</v>
      </c>
      <c r="O1110" s="76">
        <f t="shared" si="119"/>
        <v>3.25</v>
      </c>
      <c r="P1110" s="76">
        <f t="shared" si="120"/>
        <v>37.375</v>
      </c>
      <c r="Q1110">
        <f t="shared" si="121"/>
        <v>2023</v>
      </c>
      <c r="R1110" t="str">
        <f>IFERROR(VLOOKUP(G1110,'Importer Name'!A:B, 2, FALSE), "")</f>
        <v>ANSHUL LIFE</v>
      </c>
      <c r="S1110" t="str">
        <f>IFERROR(VLOOKUP(H1110,'Supplier name '!A:B, 2, FALSE), "")</f>
        <v>MINGTAI CHEM</v>
      </c>
    </row>
    <row r="1111" spans="1:19">
      <c r="A1111" s="77" t="s">
        <v>287</v>
      </c>
      <c r="B1111" s="87">
        <v>4000</v>
      </c>
      <c r="C1111" s="87" t="s">
        <v>7</v>
      </c>
      <c r="D1111" s="103" t="s">
        <v>1701</v>
      </c>
      <c r="E1111" s="157">
        <v>3.42</v>
      </c>
      <c r="F1111" s="87" t="s">
        <v>9</v>
      </c>
      <c r="G1111" s="77" t="s">
        <v>292</v>
      </c>
      <c r="H1111" s="78" t="s">
        <v>165</v>
      </c>
      <c r="I1111" s="89" t="str">
        <f t="shared" si="116"/>
        <v>May</v>
      </c>
      <c r="J1111" s="74">
        <f>IF(F1111="USD", E1111, E1111 * IFERROR(VLOOKUP(F1111, EXCHANGE_RATE!A:B, 2, FALSE), "Currency not found"))</f>
        <v>3.42</v>
      </c>
      <c r="K1111" s="74">
        <f t="shared" si="118"/>
        <v>3.42</v>
      </c>
      <c r="L1111" s="14">
        <f>IF(C1111="MTS", B1111, B1111 * IFERROR(VLOOKUP(C1111, 'QTY_CONVERSIONS '!A:B, 2, FALSE), "Units not found"))</f>
        <v>4</v>
      </c>
      <c r="M1111" s="75">
        <f t="shared" si="117"/>
        <v>13680</v>
      </c>
      <c r="N1111" t="str">
        <f>IFERROR(VLOOKUP(D1111, Product_Category!A:B, 2, FALSE), "Uncategorized")</f>
        <v>MCC</v>
      </c>
      <c r="O1111" s="76">
        <f t="shared" si="119"/>
        <v>3.42</v>
      </c>
      <c r="P1111" s="76">
        <f t="shared" si="120"/>
        <v>13.68</v>
      </c>
      <c r="Q1111">
        <f t="shared" si="121"/>
        <v>2023</v>
      </c>
      <c r="R1111" t="str">
        <f>IFERROR(VLOOKUP(G1111,'Importer Name'!A:B, 2, FALSE), "")</f>
        <v>ANSHUL LIFE</v>
      </c>
      <c r="S1111" t="str">
        <f>IFERROR(VLOOKUP(H1111,'Supplier name '!A:B, 2, FALSE), "")</f>
        <v>MINGTAI CHEM</v>
      </c>
    </row>
    <row r="1112" spans="1:19">
      <c r="A1112" s="77" t="s">
        <v>287</v>
      </c>
      <c r="B1112" s="87">
        <v>11500</v>
      </c>
      <c r="C1112" s="87" t="s">
        <v>7</v>
      </c>
      <c r="D1112" s="103" t="s">
        <v>1702</v>
      </c>
      <c r="E1112" s="157">
        <v>3.25</v>
      </c>
      <c r="F1112" s="87" t="s">
        <v>9</v>
      </c>
      <c r="G1112" s="77" t="s">
        <v>292</v>
      </c>
      <c r="H1112" s="78" t="s">
        <v>165</v>
      </c>
      <c r="I1112" s="89" t="str">
        <f t="shared" si="116"/>
        <v>May</v>
      </c>
      <c r="J1112" s="74">
        <f>IF(F1112="USD", E1112, E1112 * IFERROR(VLOOKUP(F1112, EXCHANGE_RATE!A:B, 2, FALSE), "Currency not found"))</f>
        <v>3.25</v>
      </c>
      <c r="K1112" s="74">
        <f t="shared" si="118"/>
        <v>3.25</v>
      </c>
      <c r="L1112" s="14">
        <f>IF(C1112="MTS", B1112, B1112 * IFERROR(VLOOKUP(C1112, 'QTY_CONVERSIONS '!A:B, 2, FALSE), "Units not found"))</f>
        <v>11.5</v>
      </c>
      <c r="M1112" s="75">
        <f t="shared" si="117"/>
        <v>37375</v>
      </c>
      <c r="N1112" t="str">
        <f>IFERROR(VLOOKUP(D1112, Product_Category!A:B, 2, FALSE), "Uncategorized")</f>
        <v>MCC</v>
      </c>
      <c r="O1112" s="76">
        <f t="shared" si="119"/>
        <v>3.25</v>
      </c>
      <c r="P1112" s="76">
        <f t="shared" si="120"/>
        <v>37.375</v>
      </c>
      <c r="Q1112">
        <f t="shared" si="121"/>
        <v>2023</v>
      </c>
      <c r="R1112" t="str">
        <f>IFERROR(VLOOKUP(G1112,'Importer Name'!A:B, 2, FALSE), "")</f>
        <v>ANSHUL LIFE</v>
      </c>
      <c r="S1112" t="str">
        <f>IFERROR(VLOOKUP(H1112,'Supplier name '!A:B, 2, FALSE), "")</f>
        <v>MINGTAI CHEM</v>
      </c>
    </row>
    <row r="1113" spans="1:19">
      <c r="A1113" s="77" t="s">
        <v>287</v>
      </c>
      <c r="B1113" s="87">
        <v>4500</v>
      </c>
      <c r="C1113" s="87" t="s">
        <v>7</v>
      </c>
      <c r="D1113" s="103" t="s">
        <v>1702</v>
      </c>
      <c r="E1113" s="157">
        <v>3.42</v>
      </c>
      <c r="F1113" s="87" t="s">
        <v>9</v>
      </c>
      <c r="G1113" s="77" t="s">
        <v>292</v>
      </c>
      <c r="H1113" s="78" t="s">
        <v>165</v>
      </c>
      <c r="I1113" s="89" t="str">
        <f t="shared" si="116"/>
        <v>May</v>
      </c>
      <c r="J1113" s="74">
        <f>IF(F1113="USD", E1113, E1113 * IFERROR(VLOOKUP(F1113, EXCHANGE_RATE!A:B, 2, FALSE), "Currency not found"))</f>
        <v>3.42</v>
      </c>
      <c r="K1113" s="74">
        <f t="shared" si="118"/>
        <v>3.42</v>
      </c>
      <c r="L1113" s="14">
        <f>IF(C1113="MTS", B1113, B1113 * IFERROR(VLOOKUP(C1113, 'QTY_CONVERSIONS '!A:B, 2, FALSE), "Units not found"))</f>
        <v>4.5</v>
      </c>
      <c r="M1113" s="75">
        <f t="shared" si="117"/>
        <v>15390</v>
      </c>
      <c r="N1113" t="str">
        <f>IFERROR(VLOOKUP(D1113, Product_Category!A:B, 2, FALSE), "Uncategorized")</f>
        <v>MCC</v>
      </c>
      <c r="O1113" s="76">
        <f t="shared" si="119"/>
        <v>3.42</v>
      </c>
      <c r="P1113" s="76">
        <f t="shared" si="120"/>
        <v>15.39</v>
      </c>
      <c r="Q1113">
        <f t="shared" si="121"/>
        <v>2023</v>
      </c>
      <c r="R1113" t="str">
        <f>IFERROR(VLOOKUP(G1113,'Importer Name'!A:B, 2, FALSE), "")</f>
        <v>ANSHUL LIFE</v>
      </c>
      <c r="S1113" t="str">
        <f>IFERROR(VLOOKUP(H1113,'Supplier name '!A:B, 2, FALSE), "")</f>
        <v>MINGTAI CHEM</v>
      </c>
    </row>
    <row r="1114" spans="1:19">
      <c r="A1114" s="77" t="s">
        <v>287</v>
      </c>
      <c r="B1114" s="87">
        <v>11500</v>
      </c>
      <c r="C1114" s="87" t="s">
        <v>7</v>
      </c>
      <c r="D1114" s="103" t="s">
        <v>1702</v>
      </c>
      <c r="E1114" s="157">
        <v>3.25</v>
      </c>
      <c r="F1114" s="87" t="s">
        <v>9</v>
      </c>
      <c r="G1114" s="77" t="s">
        <v>292</v>
      </c>
      <c r="H1114" s="78" t="s">
        <v>165</v>
      </c>
      <c r="I1114" s="89" t="str">
        <f t="shared" si="116"/>
        <v>May</v>
      </c>
      <c r="J1114" s="74">
        <f>IF(F1114="USD", E1114, E1114 * IFERROR(VLOOKUP(F1114, EXCHANGE_RATE!A:B, 2, FALSE), "Currency not found"))</f>
        <v>3.25</v>
      </c>
      <c r="K1114" s="74">
        <f t="shared" si="118"/>
        <v>3.25</v>
      </c>
      <c r="L1114" s="14">
        <f>IF(C1114="MTS", B1114, B1114 * IFERROR(VLOOKUP(C1114, 'QTY_CONVERSIONS '!A:B, 2, FALSE), "Units not found"))</f>
        <v>11.5</v>
      </c>
      <c r="M1114" s="75">
        <f t="shared" si="117"/>
        <v>37375</v>
      </c>
      <c r="N1114" t="str">
        <f>IFERROR(VLOOKUP(D1114, Product_Category!A:B, 2, FALSE), "Uncategorized")</f>
        <v>MCC</v>
      </c>
      <c r="O1114" s="76">
        <f t="shared" si="119"/>
        <v>3.25</v>
      </c>
      <c r="P1114" s="76">
        <f t="shared" si="120"/>
        <v>37.375</v>
      </c>
      <c r="Q1114">
        <f t="shared" si="121"/>
        <v>2023</v>
      </c>
      <c r="R1114" t="str">
        <f>IFERROR(VLOOKUP(G1114,'Importer Name'!A:B, 2, FALSE), "")</f>
        <v>ANSHUL LIFE</v>
      </c>
      <c r="S1114" t="str">
        <f>IFERROR(VLOOKUP(H1114,'Supplier name '!A:B, 2, FALSE), "")</f>
        <v>MINGTAI CHEM</v>
      </c>
    </row>
    <row r="1115" spans="1:19">
      <c r="A1115" s="77" t="s">
        <v>287</v>
      </c>
      <c r="B1115" s="87">
        <v>4500</v>
      </c>
      <c r="C1115" s="87" t="s">
        <v>7</v>
      </c>
      <c r="D1115" s="103" t="s">
        <v>1702</v>
      </c>
      <c r="E1115" s="157">
        <v>3.42</v>
      </c>
      <c r="F1115" s="87" t="s">
        <v>9</v>
      </c>
      <c r="G1115" s="77" t="s">
        <v>292</v>
      </c>
      <c r="H1115" s="78" t="s">
        <v>165</v>
      </c>
      <c r="I1115" s="89" t="str">
        <f t="shared" si="116"/>
        <v>May</v>
      </c>
      <c r="J1115" s="74">
        <f>IF(F1115="USD", E1115, E1115 * IFERROR(VLOOKUP(F1115, EXCHANGE_RATE!A:B, 2, FALSE), "Currency not found"))</f>
        <v>3.42</v>
      </c>
      <c r="K1115" s="74">
        <f t="shared" si="118"/>
        <v>3.42</v>
      </c>
      <c r="L1115" s="14">
        <f>IF(C1115="MTS", B1115, B1115 * IFERROR(VLOOKUP(C1115, 'QTY_CONVERSIONS '!A:B, 2, FALSE), "Units not found"))</f>
        <v>4.5</v>
      </c>
      <c r="M1115" s="75">
        <f t="shared" si="117"/>
        <v>15390</v>
      </c>
      <c r="N1115" t="str">
        <f>IFERROR(VLOOKUP(D1115, Product_Category!A:B, 2, FALSE), "Uncategorized")</f>
        <v>MCC</v>
      </c>
      <c r="O1115" s="76">
        <f t="shared" si="119"/>
        <v>3.42</v>
      </c>
      <c r="P1115" s="76">
        <f t="shared" si="120"/>
        <v>15.39</v>
      </c>
      <c r="Q1115">
        <f t="shared" si="121"/>
        <v>2023</v>
      </c>
      <c r="R1115" t="str">
        <f>IFERROR(VLOOKUP(G1115,'Importer Name'!A:B, 2, FALSE), "")</f>
        <v>ANSHUL LIFE</v>
      </c>
      <c r="S1115" t="str">
        <f>IFERROR(VLOOKUP(H1115,'Supplier name '!A:B, 2, FALSE), "")</f>
        <v>MINGTAI CHEM</v>
      </c>
    </row>
    <row r="1116" spans="1:19">
      <c r="A1116" s="77" t="s">
        <v>287</v>
      </c>
      <c r="B1116" s="87">
        <v>11500</v>
      </c>
      <c r="C1116" s="87" t="s">
        <v>7</v>
      </c>
      <c r="D1116" s="103" t="s">
        <v>1702</v>
      </c>
      <c r="E1116" s="157">
        <v>3.8</v>
      </c>
      <c r="F1116" s="87" t="s">
        <v>9</v>
      </c>
      <c r="G1116" s="77" t="s">
        <v>292</v>
      </c>
      <c r="H1116" s="78" t="s">
        <v>165</v>
      </c>
      <c r="I1116" s="89" t="str">
        <f t="shared" si="116"/>
        <v>May</v>
      </c>
      <c r="J1116" s="74">
        <f>IF(F1116="USD", E1116, E1116 * IFERROR(VLOOKUP(F1116, EXCHANGE_RATE!A:B, 2, FALSE), "Currency not found"))</f>
        <v>3.8</v>
      </c>
      <c r="K1116" s="74">
        <f t="shared" si="118"/>
        <v>3.8</v>
      </c>
      <c r="L1116" s="14">
        <f>IF(C1116="MTS", B1116, B1116 * IFERROR(VLOOKUP(C1116, 'QTY_CONVERSIONS '!A:B, 2, FALSE), "Units not found"))</f>
        <v>11.5</v>
      </c>
      <c r="M1116" s="75">
        <f t="shared" si="117"/>
        <v>43700</v>
      </c>
      <c r="N1116" t="str">
        <f>IFERROR(VLOOKUP(D1116, Product_Category!A:B, 2, FALSE), "Uncategorized")</f>
        <v>MCC</v>
      </c>
      <c r="O1116" s="76">
        <f t="shared" si="119"/>
        <v>3.8</v>
      </c>
      <c r="P1116" s="76">
        <f t="shared" si="120"/>
        <v>43.699999999999996</v>
      </c>
      <c r="Q1116">
        <f t="shared" si="121"/>
        <v>2023</v>
      </c>
      <c r="R1116" t="str">
        <f>IFERROR(VLOOKUP(G1116,'Importer Name'!A:B, 2, FALSE), "")</f>
        <v>ANSHUL LIFE</v>
      </c>
      <c r="S1116" t="str">
        <f>IFERROR(VLOOKUP(H1116,'Supplier name '!A:B, 2, FALSE), "")</f>
        <v>MINGTAI CHEM</v>
      </c>
    </row>
    <row r="1117" spans="1:19">
      <c r="A1117" s="77" t="s">
        <v>287</v>
      </c>
      <c r="B1117" s="87">
        <v>11500</v>
      </c>
      <c r="C1117" s="87" t="s">
        <v>7</v>
      </c>
      <c r="D1117" s="103" t="s">
        <v>1702</v>
      </c>
      <c r="E1117" s="157">
        <v>3.8</v>
      </c>
      <c r="F1117" s="87" t="s">
        <v>9</v>
      </c>
      <c r="G1117" s="77" t="s">
        <v>292</v>
      </c>
      <c r="H1117" s="78" t="s">
        <v>165</v>
      </c>
      <c r="I1117" s="89" t="str">
        <f t="shared" si="116"/>
        <v>May</v>
      </c>
      <c r="J1117" s="74">
        <f>IF(F1117="USD", E1117, E1117 * IFERROR(VLOOKUP(F1117, EXCHANGE_RATE!A:B, 2, FALSE), "Currency not found"))</f>
        <v>3.8</v>
      </c>
      <c r="K1117" s="74">
        <f t="shared" si="118"/>
        <v>3.8</v>
      </c>
      <c r="L1117" s="14">
        <f>IF(C1117="MTS", B1117, B1117 * IFERROR(VLOOKUP(C1117, 'QTY_CONVERSIONS '!A:B, 2, FALSE), "Units not found"))</f>
        <v>11.5</v>
      </c>
      <c r="M1117" s="75">
        <f t="shared" si="117"/>
        <v>43700</v>
      </c>
      <c r="N1117" t="str">
        <f>IFERROR(VLOOKUP(D1117, Product_Category!A:B, 2, FALSE), "Uncategorized")</f>
        <v>MCC</v>
      </c>
      <c r="O1117" s="76">
        <f t="shared" si="119"/>
        <v>3.8</v>
      </c>
      <c r="P1117" s="76">
        <f t="shared" si="120"/>
        <v>43.699999999999996</v>
      </c>
      <c r="Q1117">
        <f t="shared" si="121"/>
        <v>2023</v>
      </c>
      <c r="R1117" t="str">
        <f>IFERROR(VLOOKUP(G1117,'Importer Name'!A:B, 2, FALSE), "")</f>
        <v>ANSHUL LIFE</v>
      </c>
      <c r="S1117" t="str">
        <f>IFERROR(VLOOKUP(H1117,'Supplier name '!A:B, 2, FALSE), "")</f>
        <v>MINGTAI CHEM</v>
      </c>
    </row>
    <row r="1118" spans="1:19">
      <c r="A1118" s="77" t="s">
        <v>287</v>
      </c>
      <c r="B1118" s="87">
        <v>9600</v>
      </c>
      <c r="C1118" s="87" t="s">
        <v>7</v>
      </c>
      <c r="D1118" s="103" t="s">
        <v>1702</v>
      </c>
      <c r="E1118" s="157">
        <v>3.25</v>
      </c>
      <c r="F1118" s="87" t="s">
        <v>9</v>
      </c>
      <c r="G1118" s="77" t="s">
        <v>292</v>
      </c>
      <c r="H1118" s="78" t="s">
        <v>165</v>
      </c>
      <c r="I1118" s="89" t="str">
        <f t="shared" si="116"/>
        <v>May</v>
      </c>
      <c r="J1118" s="74">
        <f>IF(F1118="USD", E1118, E1118 * IFERROR(VLOOKUP(F1118, EXCHANGE_RATE!A:B, 2, FALSE), "Currency not found"))</f>
        <v>3.25</v>
      </c>
      <c r="K1118" s="74">
        <f t="shared" si="118"/>
        <v>3.25</v>
      </c>
      <c r="L1118" s="14">
        <f>IF(C1118="MTS", B1118, B1118 * IFERROR(VLOOKUP(C1118, 'QTY_CONVERSIONS '!A:B, 2, FALSE), "Units not found"))</f>
        <v>9.6</v>
      </c>
      <c r="M1118" s="75">
        <f t="shared" si="117"/>
        <v>31200</v>
      </c>
      <c r="N1118" t="str">
        <f>IFERROR(VLOOKUP(D1118, Product_Category!A:B, 2, FALSE), "Uncategorized")</f>
        <v>MCC</v>
      </c>
      <c r="O1118" s="76">
        <f t="shared" si="119"/>
        <v>3.25</v>
      </c>
      <c r="P1118" s="76">
        <f t="shared" si="120"/>
        <v>31.2</v>
      </c>
      <c r="Q1118">
        <f t="shared" si="121"/>
        <v>2023</v>
      </c>
      <c r="R1118" t="str">
        <f>IFERROR(VLOOKUP(G1118,'Importer Name'!A:B, 2, FALSE), "")</f>
        <v>ANSHUL LIFE</v>
      </c>
      <c r="S1118" t="str">
        <f>IFERROR(VLOOKUP(H1118,'Supplier name '!A:B, 2, FALSE), "")</f>
        <v>MINGTAI CHEM</v>
      </c>
    </row>
    <row r="1119" spans="1:19">
      <c r="A1119" s="77" t="s">
        <v>287</v>
      </c>
      <c r="B1119" s="87">
        <v>5000</v>
      </c>
      <c r="C1119" s="87" t="s">
        <v>7</v>
      </c>
      <c r="D1119" s="103" t="s">
        <v>1703</v>
      </c>
      <c r="E1119" s="157">
        <v>4.4000000000000004</v>
      </c>
      <c r="F1119" s="87" t="s">
        <v>9</v>
      </c>
      <c r="G1119" s="77" t="s">
        <v>292</v>
      </c>
      <c r="H1119" s="78" t="s">
        <v>165</v>
      </c>
      <c r="I1119" s="89" t="str">
        <f t="shared" si="116"/>
        <v>May</v>
      </c>
      <c r="J1119" s="74">
        <f>IF(F1119="USD", E1119, E1119 * IFERROR(VLOOKUP(F1119, EXCHANGE_RATE!A:B, 2, FALSE), "Currency not found"))</f>
        <v>4.4000000000000004</v>
      </c>
      <c r="K1119" s="74">
        <f t="shared" si="118"/>
        <v>4.4000000000000004</v>
      </c>
      <c r="L1119" s="14">
        <f>IF(C1119="MTS", B1119, B1119 * IFERROR(VLOOKUP(C1119, 'QTY_CONVERSIONS '!A:B, 2, FALSE), "Units not found"))</f>
        <v>5</v>
      </c>
      <c r="M1119" s="75">
        <f t="shared" si="117"/>
        <v>22000</v>
      </c>
      <c r="N1119" t="str">
        <f>IFERROR(VLOOKUP(D1119, Product_Category!A:B, 2, FALSE), "Uncategorized")</f>
        <v>MCC</v>
      </c>
      <c r="O1119" s="76">
        <f t="shared" si="119"/>
        <v>4.4000000000000004</v>
      </c>
      <c r="P1119" s="76">
        <f t="shared" si="120"/>
        <v>22</v>
      </c>
      <c r="Q1119">
        <f t="shared" si="121"/>
        <v>2023</v>
      </c>
      <c r="R1119" t="str">
        <f>IFERROR(VLOOKUP(G1119,'Importer Name'!A:B, 2, FALSE), "")</f>
        <v>ANSHUL LIFE</v>
      </c>
      <c r="S1119" t="str">
        <f>IFERROR(VLOOKUP(H1119,'Supplier name '!A:B, 2, FALSE), "")</f>
        <v>MINGTAI CHEM</v>
      </c>
    </row>
    <row r="1120" spans="1:19">
      <c r="A1120" s="77" t="s">
        <v>287</v>
      </c>
      <c r="B1120" s="87">
        <v>5000</v>
      </c>
      <c r="C1120" s="87" t="s">
        <v>7</v>
      </c>
      <c r="D1120" s="103" t="s">
        <v>1703</v>
      </c>
      <c r="E1120" s="157">
        <v>4.5999999999999996</v>
      </c>
      <c r="F1120" s="87" t="s">
        <v>9</v>
      </c>
      <c r="G1120" s="77" t="s">
        <v>292</v>
      </c>
      <c r="H1120" s="78" t="s">
        <v>165</v>
      </c>
      <c r="I1120" s="89" t="str">
        <f t="shared" si="116"/>
        <v>May</v>
      </c>
      <c r="J1120" s="74">
        <f>IF(F1120="USD", E1120, E1120 * IFERROR(VLOOKUP(F1120, EXCHANGE_RATE!A:B, 2, FALSE), "Currency not found"))</f>
        <v>4.5999999999999996</v>
      </c>
      <c r="K1120" s="74">
        <f t="shared" si="118"/>
        <v>4.5999999999999996</v>
      </c>
      <c r="L1120" s="14">
        <f>IF(C1120="MTS", B1120, B1120 * IFERROR(VLOOKUP(C1120, 'QTY_CONVERSIONS '!A:B, 2, FALSE), "Units not found"))</f>
        <v>5</v>
      </c>
      <c r="M1120" s="75">
        <f t="shared" si="117"/>
        <v>23000</v>
      </c>
      <c r="N1120" t="str">
        <f>IFERROR(VLOOKUP(D1120, Product_Category!A:B, 2, FALSE), "Uncategorized")</f>
        <v>MCC</v>
      </c>
      <c r="O1120" s="76">
        <f t="shared" si="119"/>
        <v>4.5999999999999996</v>
      </c>
      <c r="P1120" s="76">
        <f t="shared" si="120"/>
        <v>23</v>
      </c>
      <c r="Q1120">
        <f t="shared" si="121"/>
        <v>2023</v>
      </c>
      <c r="R1120" t="str">
        <f>IFERROR(VLOOKUP(G1120,'Importer Name'!A:B, 2, FALSE), "")</f>
        <v>ANSHUL LIFE</v>
      </c>
      <c r="S1120" t="str">
        <f>IFERROR(VLOOKUP(H1120,'Supplier name '!A:B, 2, FALSE), "")</f>
        <v>MINGTAI CHEM</v>
      </c>
    </row>
    <row r="1121" spans="1:19">
      <c r="A1121" s="77" t="s">
        <v>287</v>
      </c>
      <c r="B1121" s="87">
        <v>5000</v>
      </c>
      <c r="C1121" s="87" t="s">
        <v>7</v>
      </c>
      <c r="D1121" s="103" t="s">
        <v>1704</v>
      </c>
      <c r="E1121" s="157">
        <v>4.5999999999999996</v>
      </c>
      <c r="F1121" s="87" t="s">
        <v>9</v>
      </c>
      <c r="G1121" s="77" t="s">
        <v>292</v>
      </c>
      <c r="H1121" s="78" t="s">
        <v>165</v>
      </c>
      <c r="I1121" s="89" t="str">
        <f t="shared" si="116"/>
        <v>May</v>
      </c>
      <c r="J1121" s="74">
        <f>IF(F1121="USD", E1121, E1121 * IFERROR(VLOOKUP(F1121, EXCHANGE_RATE!A:B, 2, FALSE), "Currency not found"))</f>
        <v>4.5999999999999996</v>
      </c>
      <c r="K1121" s="74">
        <f t="shared" si="118"/>
        <v>4.5999999999999996</v>
      </c>
      <c r="L1121" s="14">
        <f>IF(C1121="MTS", B1121, B1121 * IFERROR(VLOOKUP(C1121, 'QTY_CONVERSIONS '!A:B, 2, FALSE), "Units not found"))</f>
        <v>5</v>
      </c>
      <c r="M1121" s="75">
        <f t="shared" si="117"/>
        <v>23000</v>
      </c>
      <c r="N1121" t="str">
        <f>IFERROR(VLOOKUP(D1121, Product_Category!A:B, 2, FALSE), "Uncategorized")</f>
        <v>MCC</v>
      </c>
      <c r="O1121" s="76">
        <f t="shared" si="119"/>
        <v>4.5999999999999996</v>
      </c>
      <c r="P1121" s="76">
        <f t="shared" si="120"/>
        <v>23</v>
      </c>
      <c r="Q1121">
        <f t="shared" si="121"/>
        <v>2023</v>
      </c>
      <c r="R1121" t="str">
        <f>IFERROR(VLOOKUP(G1121,'Importer Name'!A:B, 2, FALSE), "")</f>
        <v>ANSHUL LIFE</v>
      </c>
      <c r="S1121" t="str">
        <f>IFERROR(VLOOKUP(H1121,'Supplier name '!A:B, 2, FALSE), "")</f>
        <v>MINGTAI CHEM</v>
      </c>
    </row>
    <row r="1122" spans="1:19">
      <c r="A1122" s="77" t="s">
        <v>287</v>
      </c>
      <c r="B1122" s="87">
        <v>9000</v>
      </c>
      <c r="C1122" s="87" t="s">
        <v>7</v>
      </c>
      <c r="D1122" s="103" t="s">
        <v>1704</v>
      </c>
      <c r="E1122" s="157">
        <v>4.0999999999999996</v>
      </c>
      <c r="F1122" s="87" t="s">
        <v>9</v>
      </c>
      <c r="G1122" s="77" t="s">
        <v>292</v>
      </c>
      <c r="H1122" s="78" t="s">
        <v>165</v>
      </c>
      <c r="I1122" s="89" t="str">
        <f t="shared" si="116"/>
        <v>May</v>
      </c>
      <c r="J1122" s="74">
        <f>IF(F1122="USD", E1122, E1122 * IFERROR(VLOOKUP(F1122, EXCHANGE_RATE!A:B, 2, FALSE), "Currency not found"))</f>
        <v>4.0999999999999996</v>
      </c>
      <c r="K1122" s="74">
        <f t="shared" si="118"/>
        <v>4.0999999999999996</v>
      </c>
      <c r="L1122" s="14">
        <f>IF(C1122="MTS", B1122, B1122 * IFERROR(VLOOKUP(C1122, 'QTY_CONVERSIONS '!A:B, 2, FALSE), "Units not found"))</f>
        <v>9</v>
      </c>
      <c r="M1122" s="75">
        <f t="shared" si="117"/>
        <v>36900</v>
      </c>
      <c r="N1122" t="str">
        <f>IFERROR(VLOOKUP(D1122, Product_Category!A:B, 2, FALSE), "Uncategorized")</f>
        <v>MCC</v>
      </c>
      <c r="O1122" s="76">
        <f t="shared" si="119"/>
        <v>4.0999999999999996</v>
      </c>
      <c r="P1122" s="76">
        <f t="shared" si="120"/>
        <v>36.9</v>
      </c>
      <c r="Q1122">
        <f t="shared" si="121"/>
        <v>2023</v>
      </c>
      <c r="R1122" t="str">
        <f>IFERROR(VLOOKUP(G1122,'Importer Name'!A:B, 2, FALSE), "")</f>
        <v>ANSHUL LIFE</v>
      </c>
      <c r="S1122" t="str">
        <f>IFERROR(VLOOKUP(H1122,'Supplier name '!A:B, 2, FALSE), "")</f>
        <v>MINGTAI CHEM</v>
      </c>
    </row>
    <row r="1123" spans="1:19">
      <c r="A1123" s="77" t="s">
        <v>287</v>
      </c>
      <c r="B1123" s="87">
        <v>11250</v>
      </c>
      <c r="C1123" s="87" t="s">
        <v>7</v>
      </c>
      <c r="D1123" s="103" t="s">
        <v>1705</v>
      </c>
      <c r="E1123" s="157">
        <v>10.25</v>
      </c>
      <c r="F1123" s="87" t="s">
        <v>9</v>
      </c>
      <c r="G1123" s="77" t="s">
        <v>292</v>
      </c>
      <c r="H1123" s="78" t="s">
        <v>165</v>
      </c>
      <c r="I1123" s="89" t="str">
        <f t="shared" si="116"/>
        <v>May</v>
      </c>
      <c r="J1123" s="74">
        <f>IF(F1123="USD", E1123, E1123 * IFERROR(VLOOKUP(F1123, EXCHANGE_RATE!A:B, 2, FALSE), "Currency not found"))</f>
        <v>10.25</v>
      </c>
      <c r="K1123" s="74">
        <f t="shared" si="118"/>
        <v>10.25</v>
      </c>
      <c r="L1123" s="14">
        <f>IF(C1123="MTS", B1123, B1123 * IFERROR(VLOOKUP(C1123, 'QTY_CONVERSIONS '!A:B, 2, FALSE), "Units not found"))</f>
        <v>11.25</v>
      </c>
      <c r="M1123" s="75">
        <f t="shared" si="117"/>
        <v>115312.5</v>
      </c>
      <c r="N1123" t="str">
        <f>IFERROR(VLOOKUP(D1123, Product_Category!A:B, 2, FALSE), "Uncategorized")</f>
        <v>CROSCARMELLOSE SODIUM</v>
      </c>
      <c r="O1123" s="76">
        <f t="shared" si="119"/>
        <v>10.25</v>
      </c>
      <c r="P1123" s="76">
        <f t="shared" si="120"/>
        <v>115.3125</v>
      </c>
      <c r="Q1123">
        <f t="shared" si="121"/>
        <v>2023</v>
      </c>
      <c r="R1123" t="str">
        <f>IFERROR(VLOOKUP(G1123,'Importer Name'!A:B, 2, FALSE), "")</f>
        <v>ANSHUL LIFE</v>
      </c>
      <c r="S1123" t="str">
        <f>IFERROR(VLOOKUP(H1123,'Supplier name '!A:B, 2, FALSE), "")</f>
        <v>MINGTAI CHEM</v>
      </c>
    </row>
    <row r="1124" spans="1:19">
      <c r="A1124" s="77" t="s">
        <v>287</v>
      </c>
      <c r="B1124" s="87">
        <v>8000</v>
      </c>
      <c r="C1124" s="87" t="s">
        <v>7</v>
      </c>
      <c r="D1124" s="103" t="s">
        <v>1706</v>
      </c>
      <c r="E1124" s="157">
        <v>10.25</v>
      </c>
      <c r="F1124" s="87" t="s">
        <v>9</v>
      </c>
      <c r="G1124" s="77" t="s">
        <v>292</v>
      </c>
      <c r="H1124" s="78" t="s">
        <v>165</v>
      </c>
      <c r="I1124" s="89" t="str">
        <f t="shared" si="116"/>
        <v>May</v>
      </c>
      <c r="J1124" s="74">
        <f>IF(F1124="USD", E1124, E1124 * IFERROR(VLOOKUP(F1124, EXCHANGE_RATE!A:B, 2, FALSE), "Currency not found"))</f>
        <v>10.25</v>
      </c>
      <c r="K1124" s="74">
        <f t="shared" si="118"/>
        <v>10.25</v>
      </c>
      <c r="L1124" s="14">
        <f>IF(C1124="MTS", B1124, B1124 * IFERROR(VLOOKUP(C1124, 'QTY_CONVERSIONS '!A:B, 2, FALSE), "Units not found"))</f>
        <v>8</v>
      </c>
      <c r="M1124" s="75">
        <f t="shared" si="117"/>
        <v>82000</v>
      </c>
      <c r="N1124" t="str">
        <f>IFERROR(VLOOKUP(D1124, Product_Category!A:B, 2, FALSE), "Uncategorized")</f>
        <v>CROSCARMELLOSE SODIUM</v>
      </c>
      <c r="O1124" s="76">
        <f t="shared" si="119"/>
        <v>10.25</v>
      </c>
      <c r="P1124" s="76">
        <f t="shared" si="120"/>
        <v>82</v>
      </c>
      <c r="Q1124">
        <f t="shared" si="121"/>
        <v>2023</v>
      </c>
      <c r="R1124" t="str">
        <f>IFERROR(VLOOKUP(G1124,'Importer Name'!A:B, 2, FALSE), "")</f>
        <v>ANSHUL LIFE</v>
      </c>
      <c r="S1124" t="str">
        <f>IFERROR(VLOOKUP(H1124,'Supplier name '!A:B, 2, FALSE), "")</f>
        <v>MINGTAI CHEM</v>
      </c>
    </row>
    <row r="1125" spans="1:19">
      <c r="A1125" s="77" t="s">
        <v>287</v>
      </c>
      <c r="B1125" s="87">
        <v>11500</v>
      </c>
      <c r="C1125" s="87" t="s">
        <v>7</v>
      </c>
      <c r="D1125" s="103" t="s">
        <v>1707</v>
      </c>
      <c r="E1125" s="157">
        <v>9.02</v>
      </c>
      <c r="F1125" s="87" t="s">
        <v>9</v>
      </c>
      <c r="G1125" s="77" t="s">
        <v>114</v>
      </c>
      <c r="H1125" s="78" t="s">
        <v>165</v>
      </c>
      <c r="I1125" s="89" t="str">
        <f t="shared" si="116"/>
        <v>May</v>
      </c>
      <c r="J1125" s="74">
        <f>IF(F1125="USD", E1125, E1125 * IFERROR(VLOOKUP(F1125, EXCHANGE_RATE!A:B, 2, FALSE), "Currency not found"))</f>
        <v>9.02</v>
      </c>
      <c r="K1125" s="74">
        <f t="shared" si="118"/>
        <v>9.02</v>
      </c>
      <c r="L1125" s="14">
        <f>IF(C1125="MTS", B1125, B1125 * IFERROR(VLOOKUP(C1125, 'QTY_CONVERSIONS '!A:B, 2, FALSE), "Units not found"))</f>
        <v>11.5</v>
      </c>
      <c r="M1125" s="75">
        <f t="shared" si="117"/>
        <v>103730</v>
      </c>
      <c r="N1125" t="str">
        <f>IFERROR(VLOOKUP(D1125, Product_Category!A:B, 2, FALSE), "Uncategorized")</f>
        <v>CROSCARMELLOSE SODIUM</v>
      </c>
      <c r="O1125" s="76">
        <f t="shared" si="119"/>
        <v>9.02</v>
      </c>
      <c r="P1125" s="76">
        <f t="shared" si="120"/>
        <v>103.72999999999999</v>
      </c>
      <c r="Q1125">
        <f t="shared" si="121"/>
        <v>2023</v>
      </c>
      <c r="R1125" t="str">
        <f>IFERROR(VLOOKUP(G1125,'Importer Name'!A:B, 2, FALSE), "")</f>
        <v>GRANULES INDIA</v>
      </c>
      <c r="S1125" t="str">
        <f>IFERROR(VLOOKUP(H1125,'Supplier name '!A:B, 2, FALSE), "")</f>
        <v>MINGTAI CHEM</v>
      </c>
    </row>
    <row r="1126" spans="1:19">
      <c r="A1126" s="77" t="s">
        <v>287</v>
      </c>
      <c r="B1126" s="87">
        <v>11500</v>
      </c>
      <c r="C1126" s="87" t="s">
        <v>7</v>
      </c>
      <c r="D1126" s="103" t="s">
        <v>1707</v>
      </c>
      <c r="E1126" s="157">
        <v>9.02</v>
      </c>
      <c r="F1126" s="87" t="s">
        <v>9</v>
      </c>
      <c r="G1126" s="77" t="s">
        <v>114</v>
      </c>
      <c r="H1126" s="78" t="s">
        <v>165</v>
      </c>
      <c r="I1126" s="89" t="str">
        <f t="shared" si="116"/>
        <v>May</v>
      </c>
      <c r="J1126" s="74">
        <f>IF(F1126="USD", E1126, E1126 * IFERROR(VLOOKUP(F1126, EXCHANGE_RATE!A:B, 2, FALSE), "Currency not found"))</f>
        <v>9.02</v>
      </c>
      <c r="K1126" s="74">
        <f t="shared" si="118"/>
        <v>9.02</v>
      </c>
      <c r="L1126" s="14">
        <f>IF(C1126="MTS", B1126, B1126 * IFERROR(VLOOKUP(C1126, 'QTY_CONVERSIONS '!A:B, 2, FALSE), "Units not found"))</f>
        <v>11.5</v>
      </c>
      <c r="M1126" s="75">
        <f t="shared" si="117"/>
        <v>103730</v>
      </c>
      <c r="N1126" t="str">
        <f>IFERROR(VLOOKUP(D1126, Product_Category!A:B, 2, FALSE), "Uncategorized")</f>
        <v>CROSCARMELLOSE SODIUM</v>
      </c>
      <c r="O1126" s="76">
        <f t="shared" si="119"/>
        <v>9.02</v>
      </c>
      <c r="P1126" s="76">
        <f t="shared" si="120"/>
        <v>103.72999999999999</v>
      </c>
      <c r="Q1126">
        <f t="shared" si="121"/>
        <v>2023</v>
      </c>
      <c r="R1126" t="str">
        <f>IFERROR(VLOOKUP(G1126,'Importer Name'!A:B, 2, FALSE), "")</f>
        <v>GRANULES INDIA</v>
      </c>
      <c r="S1126" t="str">
        <f>IFERROR(VLOOKUP(H1126,'Supplier name '!A:B, 2, FALSE), "")</f>
        <v>MINGTAI CHEM</v>
      </c>
    </row>
    <row r="1127" spans="1:19">
      <c r="A1127" s="77" t="s">
        <v>287</v>
      </c>
      <c r="B1127" s="87">
        <v>11500</v>
      </c>
      <c r="C1127" s="87" t="s">
        <v>7</v>
      </c>
      <c r="D1127" s="103" t="s">
        <v>1708</v>
      </c>
      <c r="E1127" s="157">
        <v>2.86</v>
      </c>
      <c r="F1127" s="87" t="s">
        <v>9</v>
      </c>
      <c r="G1127" s="77" t="s">
        <v>114</v>
      </c>
      <c r="H1127" s="78" t="s">
        <v>165</v>
      </c>
      <c r="I1127" s="89" t="str">
        <f t="shared" si="116"/>
        <v>May</v>
      </c>
      <c r="J1127" s="74">
        <f>IF(F1127="USD", E1127, E1127 * IFERROR(VLOOKUP(F1127, EXCHANGE_RATE!A:B, 2, FALSE), "Currency not found"))</f>
        <v>2.86</v>
      </c>
      <c r="K1127" s="74">
        <f t="shared" si="118"/>
        <v>2.86</v>
      </c>
      <c r="L1127" s="14">
        <f>IF(C1127="MTS", B1127, B1127 * IFERROR(VLOOKUP(C1127, 'QTY_CONVERSIONS '!A:B, 2, FALSE), "Units not found"))</f>
        <v>11.5</v>
      </c>
      <c r="M1127" s="75">
        <f t="shared" si="117"/>
        <v>32890</v>
      </c>
      <c r="N1127" t="str">
        <f>IFERROR(VLOOKUP(D1127, Product_Category!A:B, 2, FALSE), "Uncategorized")</f>
        <v>MCC</v>
      </c>
      <c r="O1127" s="76">
        <f t="shared" si="119"/>
        <v>2.86</v>
      </c>
      <c r="P1127" s="76">
        <f t="shared" si="120"/>
        <v>32.89</v>
      </c>
      <c r="Q1127">
        <f t="shared" si="121"/>
        <v>2023</v>
      </c>
      <c r="R1127" t="str">
        <f>IFERROR(VLOOKUP(G1127,'Importer Name'!A:B, 2, FALSE), "")</f>
        <v>GRANULES INDIA</v>
      </c>
      <c r="S1127" t="str">
        <f>IFERROR(VLOOKUP(H1127,'Supplier name '!A:B, 2, FALSE), "")</f>
        <v>MINGTAI CHEM</v>
      </c>
    </row>
    <row r="1128" spans="1:19">
      <c r="A1128" s="77" t="s">
        <v>287</v>
      </c>
      <c r="B1128" s="87">
        <v>500</v>
      </c>
      <c r="C1128" s="87" t="s">
        <v>7</v>
      </c>
      <c r="D1128" s="103" t="s">
        <v>1709</v>
      </c>
      <c r="E1128" s="157">
        <v>4.2</v>
      </c>
      <c r="F1128" s="87" t="s">
        <v>9</v>
      </c>
      <c r="G1128" s="77" t="s">
        <v>114</v>
      </c>
      <c r="H1128" s="78" t="s">
        <v>165</v>
      </c>
      <c r="I1128" s="89" t="str">
        <f t="shared" si="116"/>
        <v>May</v>
      </c>
      <c r="J1128" s="74">
        <f>IF(F1128="USD", E1128, E1128 * IFERROR(VLOOKUP(F1128, EXCHANGE_RATE!A:B, 2, FALSE), "Currency not found"))</f>
        <v>4.2</v>
      </c>
      <c r="K1128" s="74">
        <f t="shared" si="118"/>
        <v>4.2</v>
      </c>
      <c r="L1128" s="14">
        <f>IF(C1128="MTS", B1128, B1128 * IFERROR(VLOOKUP(C1128, 'QTY_CONVERSIONS '!A:B, 2, FALSE), "Units not found"))</f>
        <v>0.5</v>
      </c>
      <c r="M1128" s="75">
        <f t="shared" si="117"/>
        <v>2100</v>
      </c>
      <c r="N1128" t="str">
        <f>IFERROR(VLOOKUP(D1128, Product_Category!A:B, 2, FALSE), "Uncategorized")</f>
        <v>MCC</v>
      </c>
      <c r="O1128" s="76">
        <f t="shared" si="119"/>
        <v>4.2</v>
      </c>
      <c r="P1128" s="76">
        <f t="shared" si="120"/>
        <v>2.1</v>
      </c>
      <c r="Q1128">
        <f t="shared" si="121"/>
        <v>2023</v>
      </c>
      <c r="R1128" t="str">
        <f>IFERROR(VLOOKUP(G1128,'Importer Name'!A:B, 2, FALSE), "")</f>
        <v>GRANULES INDIA</v>
      </c>
      <c r="S1128" t="str">
        <f>IFERROR(VLOOKUP(H1128,'Supplier name '!A:B, 2, FALSE), "")</f>
        <v>MINGTAI CHEM</v>
      </c>
    </row>
    <row r="1129" spans="1:19">
      <c r="A1129" s="77" t="s">
        <v>287</v>
      </c>
      <c r="B1129" s="87">
        <v>11500</v>
      </c>
      <c r="C1129" s="87" t="s">
        <v>7</v>
      </c>
      <c r="D1129" s="103" t="s">
        <v>3679</v>
      </c>
      <c r="E1129" s="157">
        <v>2.86</v>
      </c>
      <c r="F1129" s="87" t="s">
        <v>9</v>
      </c>
      <c r="G1129" s="77" t="s">
        <v>114</v>
      </c>
      <c r="H1129" s="78" t="s">
        <v>165</v>
      </c>
      <c r="I1129" s="89" t="str">
        <f t="shared" si="116"/>
        <v>May</v>
      </c>
      <c r="J1129" s="74">
        <f>IF(F1129="USD", E1129, E1129 * IFERROR(VLOOKUP(F1129, EXCHANGE_RATE!A:B, 2, FALSE), "Currency not found"))</f>
        <v>2.86</v>
      </c>
      <c r="K1129" s="74">
        <f t="shared" si="118"/>
        <v>2.86</v>
      </c>
      <c r="L1129" s="14">
        <f>IF(C1129="MTS", B1129, B1129 * IFERROR(VLOOKUP(C1129, 'QTY_CONVERSIONS '!A:B, 2, FALSE), "Units not found"))</f>
        <v>11.5</v>
      </c>
      <c r="M1129" s="75">
        <f t="shared" si="117"/>
        <v>32890</v>
      </c>
      <c r="N1129" t="str">
        <f>IFERROR(VLOOKUP(D1129, Product_Category!A:B, 2, FALSE), "Uncategorized")</f>
        <v>Uncategorized</v>
      </c>
      <c r="O1129" s="76">
        <f t="shared" si="119"/>
        <v>2.86</v>
      </c>
      <c r="P1129" s="76">
        <f t="shared" si="120"/>
        <v>32.89</v>
      </c>
      <c r="Q1129">
        <f t="shared" si="121"/>
        <v>2023</v>
      </c>
      <c r="R1129" t="str">
        <f>IFERROR(VLOOKUP(G1129,'Importer Name'!A:B, 2, FALSE), "")</f>
        <v>GRANULES INDIA</v>
      </c>
      <c r="S1129" t="str">
        <f>IFERROR(VLOOKUP(H1129,'Supplier name '!A:B, 2, FALSE), "")</f>
        <v>MINGTAI CHEM</v>
      </c>
    </row>
    <row r="1130" spans="1:19">
      <c r="A1130" s="77" t="s">
        <v>287</v>
      </c>
      <c r="B1130" s="87">
        <v>11500</v>
      </c>
      <c r="C1130" s="87" t="s">
        <v>7</v>
      </c>
      <c r="D1130" s="103" t="s">
        <v>3679</v>
      </c>
      <c r="E1130" s="157">
        <v>2.86</v>
      </c>
      <c r="F1130" s="87" t="s">
        <v>9</v>
      </c>
      <c r="G1130" s="77" t="s">
        <v>114</v>
      </c>
      <c r="H1130" s="78" t="s">
        <v>165</v>
      </c>
      <c r="I1130" s="89" t="str">
        <f t="shared" si="116"/>
        <v>May</v>
      </c>
      <c r="J1130" s="74">
        <f>IF(F1130="USD", E1130, E1130 * IFERROR(VLOOKUP(F1130, EXCHANGE_RATE!A:B, 2, FALSE), "Currency not found"))</f>
        <v>2.86</v>
      </c>
      <c r="K1130" s="74">
        <f t="shared" si="118"/>
        <v>2.86</v>
      </c>
      <c r="L1130" s="14">
        <f>IF(C1130="MTS", B1130, B1130 * IFERROR(VLOOKUP(C1130, 'QTY_CONVERSIONS '!A:B, 2, FALSE), "Units not found"))</f>
        <v>11.5</v>
      </c>
      <c r="M1130" s="75">
        <f t="shared" si="117"/>
        <v>32890</v>
      </c>
      <c r="N1130" t="str">
        <f>IFERROR(VLOOKUP(D1130, Product_Category!A:B, 2, FALSE), "Uncategorized")</f>
        <v>Uncategorized</v>
      </c>
      <c r="O1130" s="76">
        <f t="shared" si="119"/>
        <v>2.86</v>
      </c>
      <c r="P1130" s="76">
        <f t="shared" si="120"/>
        <v>32.89</v>
      </c>
      <c r="Q1130">
        <f t="shared" si="121"/>
        <v>2023</v>
      </c>
      <c r="R1130" t="str">
        <f>IFERROR(VLOOKUP(G1130,'Importer Name'!A:B, 2, FALSE), "")</f>
        <v>GRANULES INDIA</v>
      </c>
      <c r="S1130" t="str">
        <f>IFERROR(VLOOKUP(H1130,'Supplier name '!A:B, 2, FALSE), "")</f>
        <v>MINGTAI CHEM</v>
      </c>
    </row>
    <row r="1131" spans="1:19">
      <c r="A1131" s="77" t="s">
        <v>287</v>
      </c>
      <c r="B1131" s="87">
        <v>1125</v>
      </c>
      <c r="C1131" s="87" t="s">
        <v>7</v>
      </c>
      <c r="D1131" s="103" t="s">
        <v>1706</v>
      </c>
      <c r="E1131" s="157">
        <v>9.6999999999999993</v>
      </c>
      <c r="F1131" s="87" t="s">
        <v>9</v>
      </c>
      <c r="G1131" s="77" t="s">
        <v>118</v>
      </c>
      <c r="H1131" s="78" t="s">
        <v>165</v>
      </c>
      <c r="I1131" s="89" t="str">
        <f t="shared" si="116"/>
        <v>May</v>
      </c>
      <c r="J1131" s="74">
        <f>IF(F1131="USD", E1131, E1131 * IFERROR(VLOOKUP(F1131, EXCHANGE_RATE!A:B, 2, FALSE), "Currency not found"))</f>
        <v>9.6999999999999993</v>
      </c>
      <c r="K1131" s="74">
        <f t="shared" si="118"/>
        <v>9.6999999999999993</v>
      </c>
      <c r="L1131" s="14">
        <f>IF(C1131="MTS", B1131, B1131 * IFERROR(VLOOKUP(C1131, 'QTY_CONVERSIONS '!A:B, 2, FALSE), "Units not found"))</f>
        <v>1.125</v>
      </c>
      <c r="M1131" s="75">
        <f t="shared" si="117"/>
        <v>10912.5</v>
      </c>
      <c r="N1131" t="str">
        <f>IFERROR(VLOOKUP(D1131, Product_Category!A:B, 2, FALSE), "Uncategorized")</f>
        <v>CROSCARMELLOSE SODIUM</v>
      </c>
      <c r="O1131" s="76">
        <f t="shared" si="119"/>
        <v>9.6999999999999993</v>
      </c>
      <c r="P1131" s="76">
        <f t="shared" si="120"/>
        <v>10.9125</v>
      </c>
      <c r="Q1131">
        <f t="shared" si="121"/>
        <v>2023</v>
      </c>
      <c r="R1131" t="str">
        <f>IFERROR(VLOOKUP(G1131,'Importer Name'!A:B, 2, FALSE), "")</f>
        <v>MYLAN LAB</v>
      </c>
      <c r="S1131" t="str">
        <f>IFERROR(VLOOKUP(H1131,'Supplier name '!A:B, 2, FALSE), "")</f>
        <v>MINGTAI CHEM</v>
      </c>
    </row>
    <row r="1132" spans="1:19">
      <c r="A1132" s="77" t="s">
        <v>287</v>
      </c>
      <c r="B1132" s="87">
        <v>9600</v>
      </c>
      <c r="C1132" s="87" t="s">
        <v>7</v>
      </c>
      <c r="D1132" s="103" t="s">
        <v>1711</v>
      </c>
      <c r="E1132" s="157">
        <v>3.55</v>
      </c>
      <c r="F1132" s="87" t="s">
        <v>9</v>
      </c>
      <c r="G1132" s="77" t="s">
        <v>118</v>
      </c>
      <c r="H1132" s="78" t="s">
        <v>165</v>
      </c>
      <c r="I1132" s="89" t="str">
        <f t="shared" si="116"/>
        <v>May</v>
      </c>
      <c r="J1132" s="74">
        <f>IF(F1132="USD", E1132, E1132 * IFERROR(VLOOKUP(F1132, EXCHANGE_RATE!A:B, 2, FALSE), "Currency not found"))</f>
        <v>3.55</v>
      </c>
      <c r="K1132" s="74">
        <f t="shared" si="118"/>
        <v>3.55</v>
      </c>
      <c r="L1132" s="14">
        <f>IF(C1132="MTS", B1132, B1132 * IFERROR(VLOOKUP(C1132, 'QTY_CONVERSIONS '!A:B, 2, FALSE), "Units not found"))</f>
        <v>9.6</v>
      </c>
      <c r="M1132" s="75">
        <f t="shared" si="117"/>
        <v>34080</v>
      </c>
      <c r="N1132" t="str">
        <f>IFERROR(VLOOKUP(D1132, Product_Category!A:B, 2, FALSE), "Uncategorized")</f>
        <v>MCC</v>
      </c>
      <c r="O1132" s="76">
        <f t="shared" si="119"/>
        <v>3.55</v>
      </c>
      <c r="P1132" s="76">
        <f t="shared" si="120"/>
        <v>34.08</v>
      </c>
      <c r="Q1132">
        <f t="shared" si="121"/>
        <v>2023</v>
      </c>
      <c r="R1132" t="str">
        <f>IFERROR(VLOOKUP(G1132,'Importer Name'!A:B, 2, FALSE), "")</f>
        <v>MYLAN LAB</v>
      </c>
      <c r="S1132" t="str">
        <f>IFERROR(VLOOKUP(H1132,'Supplier name '!A:B, 2, FALSE), "")</f>
        <v>MINGTAI CHEM</v>
      </c>
    </row>
    <row r="1133" spans="1:19">
      <c r="A1133" s="77" t="s">
        <v>287</v>
      </c>
      <c r="B1133" s="87">
        <v>9600</v>
      </c>
      <c r="C1133" s="87" t="s">
        <v>7</v>
      </c>
      <c r="D1133" s="103" t="s">
        <v>1711</v>
      </c>
      <c r="E1133" s="157">
        <v>3.55</v>
      </c>
      <c r="F1133" s="87" t="s">
        <v>9</v>
      </c>
      <c r="G1133" s="77" t="s">
        <v>118</v>
      </c>
      <c r="H1133" s="78" t="s">
        <v>165</v>
      </c>
      <c r="I1133" s="89" t="str">
        <f t="shared" si="116"/>
        <v>May</v>
      </c>
      <c r="J1133" s="74">
        <f>IF(F1133="USD", E1133, E1133 * IFERROR(VLOOKUP(F1133, EXCHANGE_RATE!A:B, 2, FALSE), "Currency not found"))</f>
        <v>3.55</v>
      </c>
      <c r="K1133" s="74">
        <f t="shared" si="118"/>
        <v>3.55</v>
      </c>
      <c r="L1133" s="14">
        <f>IF(C1133="MTS", B1133, B1133 * IFERROR(VLOOKUP(C1133, 'QTY_CONVERSIONS '!A:B, 2, FALSE), "Units not found"))</f>
        <v>9.6</v>
      </c>
      <c r="M1133" s="75">
        <f t="shared" si="117"/>
        <v>34080</v>
      </c>
      <c r="N1133" t="str">
        <f>IFERROR(VLOOKUP(D1133, Product_Category!A:B, 2, FALSE), "Uncategorized")</f>
        <v>MCC</v>
      </c>
      <c r="O1133" s="76">
        <f t="shared" si="119"/>
        <v>3.55</v>
      </c>
      <c r="P1133" s="76">
        <f t="shared" si="120"/>
        <v>34.08</v>
      </c>
      <c r="Q1133">
        <f t="shared" si="121"/>
        <v>2023</v>
      </c>
      <c r="R1133" t="str">
        <f>IFERROR(VLOOKUP(G1133,'Importer Name'!A:B, 2, FALSE), "")</f>
        <v>MYLAN LAB</v>
      </c>
      <c r="S1133" t="str">
        <f>IFERROR(VLOOKUP(H1133,'Supplier name '!A:B, 2, FALSE), "")</f>
        <v>MINGTAI CHEM</v>
      </c>
    </row>
    <row r="1134" spans="1:19">
      <c r="A1134" s="72" t="s">
        <v>287</v>
      </c>
      <c r="B1134" s="88">
        <v>9600</v>
      </c>
      <c r="C1134" s="88" t="s">
        <v>7</v>
      </c>
      <c r="D1134" s="107" t="s">
        <v>1711</v>
      </c>
      <c r="E1134" s="158">
        <v>3.55</v>
      </c>
      <c r="F1134" s="88" t="s">
        <v>9</v>
      </c>
      <c r="G1134" s="72" t="s">
        <v>118</v>
      </c>
      <c r="H1134" s="80" t="s">
        <v>165</v>
      </c>
      <c r="I1134" s="89" t="str">
        <f t="shared" si="116"/>
        <v>May</v>
      </c>
      <c r="J1134" s="74">
        <f>IF(F1134="USD", E1134, E1134 * IFERROR(VLOOKUP(F1134, EXCHANGE_RATE!A:B, 2, FALSE), "Currency not found"))</f>
        <v>3.55</v>
      </c>
      <c r="K1134" s="74">
        <f t="shared" si="118"/>
        <v>3.55</v>
      </c>
      <c r="L1134" s="14">
        <f>IF(C1134="MTS", B1134, B1134 * IFERROR(VLOOKUP(C1134, 'QTY_CONVERSIONS '!A:B, 2, FALSE), "Units not found"))</f>
        <v>9.6</v>
      </c>
      <c r="M1134" s="75">
        <f t="shared" si="117"/>
        <v>34080</v>
      </c>
      <c r="N1134" t="str">
        <f>IFERROR(VLOOKUP(D1134, Product_Category!A:B, 2, FALSE), "Uncategorized")</f>
        <v>MCC</v>
      </c>
      <c r="O1134" s="76">
        <f t="shared" si="119"/>
        <v>3.55</v>
      </c>
      <c r="P1134" s="76">
        <f t="shared" si="120"/>
        <v>34.08</v>
      </c>
      <c r="Q1134">
        <f t="shared" si="121"/>
        <v>2023</v>
      </c>
      <c r="R1134" t="str">
        <f>IFERROR(VLOOKUP(G1134,'Importer Name'!A:B, 2, FALSE), "")</f>
        <v>MYLAN LAB</v>
      </c>
      <c r="S1134" t="str">
        <f>IFERROR(VLOOKUP(H1134,'Supplier name '!A:B, 2, FALSE), "")</f>
        <v>MINGTAI CHEM</v>
      </c>
    </row>
    <row r="1135" spans="1:19">
      <c r="A1135" s="81" t="s">
        <v>492</v>
      </c>
      <c r="B1135" s="83">
        <v>100</v>
      </c>
      <c r="C1135" s="83" t="s">
        <v>1712</v>
      </c>
      <c r="D1135" s="114" t="s">
        <v>173</v>
      </c>
      <c r="E1135" s="159">
        <v>5.0000000000000001E-3</v>
      </c>
      <c r="F1135" s="83" t="s">
        <v>9</v>
      </c>
      <c r="G1135" s="81" t="s">
        <v>1746</v>
      </c>
      <c r="H1135" s="84" t="s">
        <v>1747</v>
      </c>
      <c r="I1135" s="89" t="str">
        <f t="shared" si="116"/>
        <v>May</v>
      </c>
      <c r="J1135" s="74">
        <f>IF(F1135="USD", E1135, E1135 * IFERROR(VLOOKUP(F1135, EXCHANGE_RATE!A:B, 2, FALSE), "Currency not found"))</f>
        <v>5.0000000000000001E-3</v>
      </c>
      <c r="K1135" s="74">
        <f t="shared" si="118"/>
        <v>0.01</v>
      </c>
      <c r="L1135" s="14">
        <f>IF(C1135="MTS", B1135, B1135 * IFERROR(VLOOKUP(C1135, 'QTY_CONVERSIONS '!A:B, 2, FALSE), "Units not found"))</f>
        <v>9.9999999999999991E-5</v>
      </c>
      <c r="M1135" s="75">
        <f t="shared" si="117"/>
        <v>1</v>
      </c>
      <c r="N1135" t="str">
        <f>IFERROR(VLOOKUP(D1135, Product_Category!A:B, 2, FALSE), "Uncategorized")</f>
        <v>SSG</v>
      </c>
      <c r="O1135" s="76">
        <f t="shared" si="119"/>
        <v>0.01</v>
      </c>
      <c r="P1135" s="76">
        <f t="shared" si="120"/>
        <v>9.9999999999999995E-7</v>
      </c>
      <c r="Q1135">
        <f t="shared" si="121"/>
        <v>2023</v>
      </c>
      <c r="R1135" t="str">
        <f>IFERROR(VLOOKUP(G1135,'Importer Name'!A:B, 2, FALSE), "")</f>
        <v>PFIZER HEALTH</v>
      </c>
      <c r="S1135" t="str">
        <f>IFERROR(VLOOKUP(H1135,'Supplier name '!A:B, 2, FALSE), "")</f>
        <v>PFIZER LIMITED</v>
      </c>
    </row>
    <row r="1136" spans="1:19">
      <c r="A1136" s="77" t="s">
        <v>172</v>
      </c>
      <c r="B1136" s="87">
        <v>997.92</v>
      </c>
      <c r="C1136" s="87" t="s">
        <v>7</v>
      </c>
      <c r="D1136" s="103" t="s">
        <v>1713</v>
      </c>
      <c r="E1136" s="157">
        <v>33</v>
      </c>
      <c r="F1136" s="87" t="s">
        <v>9</v>
      </c>
      <c r="G1136" s="77" t="s">
        <v>301</v>
      </c>
      <c r="H1136" s="78" t="s">
        <v>1748</v>
      </c>
      <c r="I1136" s="89" t="str">
        <f t="shared" si="116"/>
        <v>May</v>
      </c>
      <c r="J1136" s="74">
        <f>IF(F1136="USD", E1136, E1136 * IFERROR(VLOOKUP(F1136, EXCHANGE_RATE!A:B, 2, FALSE), "Currency not found"))</f>
        <v>33</v>
      </c>
      <c r="K1136" s="74">
        <f t="shared" si="118"/>
        <v>33</v>
      </c>
      <c r="L1136" s="14">
        <f>IF(C1136="MTS", B1136, B1136 * IFERROR(VLOOKUP(C1136, 'QTY_CONVERSIONS '!A:B, 2, FALSE), "Units not found"))</f>
        <v>0.99792000000000003</v>
      </c>
      <c r="M1136" s="75">
        <f t="shared" si="117"/>
        <v>32931.360000000001</v>
      </c>
      <c r="N1136" t="str">
        <f>IFERROR(VLOOKUP(D1136, Product_Category!A:B, 2, FALSE), "Uncategorized")</f>
        <v>CMC</v>
      </c>
      <c r="O1136" s="76">
        <f t="shared" si="119"/>
        <v>33</v>
      </c>
      <c r="P1136" s="76">
        <f t="shared" si="120"/>
        <v>32.931359999999998</v>
      </c>
      <c r="Q1136">
        <f t="shared" si="121"/>
        <v>2023</v>
      </c>
      <c r="R1136" t="str">
        <f>IFERROR(VLOOKUP(G1136,'Importer Name'!A:B, 2, FALSE), "")</f>
        <v>COLORCON</v>
      </c>
      <c r="S1136" t="str">
        <f>IFERROR(VLOOKUP(H1136,'Supplier name '!A:B, 2, FALSE), "")</f>
        <v>ASHLAND SPECI</v>
      </c>
    </row>
    <row r="1137" spans="1:19">
      <c r="A1137" s="77" t="s">
        <v>172</v>
      </c>
      <c r="B1137" s="87">
        <v>10</v>
      </c>
      <c r="C1137" s="87" t="s">
        <v>7</v>
      </c>
      <c r="D1137" s="103" t="s">
        <v>1714</v>
      </c>
      <c r="E1137" s="157">
        <v>120.63</v>
      </c>
      <c r="F1137" s="87" t="s">
        <v>9</v>
      </c>
      <c r="G1137" s="77" t="s">
        <v>82</v>
      </c>
      <c r="H1137" s="78" t="s">
        <v>1748</v>
      </c>
      <c r="I1137" s="89" t="str">
        <f t="shared" ref="I1137:I1149" si="122">I1136</f>
        <v>May</v>
      </c>
      <c r="J1137" s="74">
        <f>IF(F1137="USD", E1137, E1137 * IFERROR(VLOOKUP(F1137, EXCHANGE_RATE!A:B, 2, FALSE), "Currency not found"))</f>
        <v>120.63</v>
      </c>
      <c r="K1137" s="74">
        <f t="shared" si="118"/>
        <v>120.63</v>
      </c>
      <c r="L1137" s="14">
        <f>IF(C1137="MTS", B1137, B1137 * IFERROR(VLOOKUP(C1137, 'QTY_CONVERSIONS '!A:B, 2, FALSE), "Units not found"))</f>
        <v>0.01</v>
      </c>
      <c r="M1137" s="75">
        <f t="shared" si="117"/>
        <v>1206.3</v>
      </c>
      <c r="N1137" t="str">
        <f>IFERROR(VLOOKUP(D1137, Product_Category!A:B, 2, FALSE), "Uncategorized")</f>
        <v>CMC</v>
      </c>
      <c r="O1137" s="76">
        <f>K1137*1000</f>
        <v>120630</v>
      </c>
      <c r="P1137" s="76">
        <f t="shared" si="120"/>
        <v>1206.3</v>
      </c>
      <c r="Q1137">
        <f t="shared" si="121"/>
        <v>2023</v>
      </c>
      <c r="R1137" t="str">
        <f>IFERROR(VLOOKUP(G1137,'Importer Name'!A:B, 2, FALSE), "")</f>
        <v>INT SPECIALTY</v>
      </c>
      <c r="S1137" t="str">
        <f>IFERROR(VLOOKUP(H1137,'Supplier name '!A:B, 2, FALSE), "")</f>
        <v>ASHLAND SPECI</v>
      </c>
    </row>
    <row r="1138" spans="1:19">
      <c r="A1138" s="77" t="s">
        <v>172</v>
      </c>
      <c r="B1138" s="87">
        <v>1.2</v>
      </c>
      <c r="C1138" s="87" t="s">
        <v>7</v>
      </c>
      <c r="D1138" s="103" t="s">
        <v>1653</v>
      </c>
      <c r="E1138" s="157">
        <v>5.3</v>
      </c>
      <c r="F1138" s="87" t="s">
        <v>1718</v>
      </c>
      <c r="G1138" s="77" t="s">
        <v>82</v>
      </c>
      <c r="H1138" s="78" t="s">
        <v>348</v>
      </c>
      <c r="I1138" s="89" t="str">
        <f t="shared" si="122"/>
        <v>May</v>
      </c>
      <c r="J1138" s="74">
        <f>IF(F1138="USD", E1138, E1138 * IFERROR(VLOOKUP(F1138, EXCHANGE_RATE!A:B, 2, FALSE), "Currency not found"))</f>
        <v>5.6710000000000003</v>
      </c>
      <c r="K1138" s="74">
        <f t="shared" si="118"/>
        <v>5.68</v>
      </c>
      <c r="L1138" s="14">
        <f>IF(C1138="MTS", B1138, B1138 * IFERROR(VLOOKUP(C1138, 'QTY_CONVERSIONS '!A:B, 2, FALSE), "Units not found"))</f>
        <v>1.1999999999999999E-3</v>
      </c>
      <c r="M1138" s="75">
        <f t="shared" si="117"/>
        <v>6.8159999999999998</v>
      </c>
      <c r="N1138" t="str">
        <f>IFERROR(VLOOKUP(D1138, Product_Category!A:B, 2, FALSE), "Uncategorized")</f>
        <v>CMC</v>
      </c>
      <c r="O1138" s="76">
        <f t="shared" si="119"/>
        <v>5.68</v>
      </c>
      <c r="P1138" s="76">
        <f t="shared" si="120"/>
        <v>6.8159999999999991E-3</v>
      </c>
      <c r="Q1138">
        <f t="shared" si="121"/>
        <v>2023</v>
      </c>
      <c r="R1138" t="str">
        <f>IFERROR(VLOOKUP(G1138,'Importer Name'!A:B, 2, FALSE), "")</f>
        <v>INT SPECIALTY</v>
      </c>
      <c r="S1138" t="str">
        <f>IFERROR(VLOOKUP(H1138,'Supplier name '!A:B, 2, FALSE), "")</f>
        <v>CHEMICAL MARKET</v>
      </c>
    </row>
    <row r="1139" spans="1:19">
      <c r="A1139" s="77" t="s">
        <v>172</v>
      </c>
      <c r="B1139" s="87">
        <v>1.4</v>
      </c>
      <c r="C1139" s="87" t="s">
        <v>7</v>
      </c>
      <c r="D1139" s="103" t="s">
        <v>1653</v>
      </c>
      <c r="E1139" s="157">
        <v>5.3</v>
      </c>
      <c r="F1139" s="87" t="s">
        <v>1718</v>
      </c>
      <c r="G1139" s="77" t="s">
        <v>82</v>
      </c>
      <c r="H1139" s="78" t="s">
        <v>348</v>
      </c>
      <c r="I1139" s="89" t="str">
        <f t="shared" si="122"/>
        <v>May</v>
      </c>
      <c r="J1139" s="74">
        <f>IF(F1139="USD", E1139, E1139 * IFERROR(VLOOKUP(F1139, EXCHANGE_RATE!A:B, 2, FALSE), "Currency not found"))</f>
        <v>5.6710000000000003</v>
      </c>
      <c r="K1139" s="74">
        <f t="shared" si="118"/>
        <v>5.68</v>
      </c>
      <c r="L1139" s="14">
        <f>IF(C1139="MTS", B1139, B1139 * IFERROR(VLOOKUP(C1139, 'QTY_CONVERSIONS '!A:B, 2, FALSE), "Units not found"))</f>
        <v>1.4E-3</v>
      </c>
      <c r="M1139" s="75">
        <f t="shared" si="117"/>
        <v>7.9519999999999991</v>
      </c>
      <c r="N1139" t="str">
        <f>IFERROR(VLOOKUP(D1139, Product_Category!A:B, 2, FALSE), "Uncategorized")</f>
        <v>CMC</v>
      </c>
      <c r="O1139" s="76">
        <f t="shared" si="119"/>
        <v>5.68</v>
      </c>
      <c r="P1139" s="76">
        <f t="shared" si="120"/>
        <v>7.951999999999999E-3</v>
      </c>
      <c r="Q1139">
        <f t="shared" si="121"/>
        <v>2023</v>
      </c>
      <c r="R1139" t="str">
        <f>IFERROR(VLOOKUP(G1139,'Importer Name'!A:B, 2, FALSE), "")</f>
        <v>INT SPECIALTY</v>
      </c>
      <c r="S1139" t="str">
        <f>IFERROR(VLOOKUP(H1139,'Supplier name '!A:B, 2, FALSE), "")</f>
        <v>CHEMICAL MARKET</v>
      </c>
    </row>
    <row r="1140" spans="1:19">
      <c r="A1140" s="77" t="s">
        <v>172</v>
      </c>
      <c r="B1140" s="87">
        <v>1.2</v>
      </c>
      <c r="C1140" s="87" t="s">
        <v>7</v>
      </c>
      <c r="D1140" s="103" t="s">
        <v>1653</v>
      </c>
      <c r="E1140" s="157">
        <v>5.3</v>
      </c>
      <c r="F1140" s="87" t="s">
        <v>1718</v>
      </c>
      <c r="G1140" s="77" t="s">
        <v>82</v>
      </c>
      <c r="H1140" s="78" t="s">
        <v>348</v>
      </c>
      <c r="I1140" s="89" t="str">
        <f t="shared" si="122"/>
        <v>May</v>
      </c>
      <c r="J1140" s="74">
        <f>IF(F1140="USD", E1140, E1140 * IFERROR(VLOOKUP(F1140, EXCHANGE_RATE!A:B, 2, FALSE), "Currency not found"))</f>
        <v>5.6710000000000003</v>
      </c>
      <c r="K1140" s="74">
        <f t="shared" si="118"/>
        <v>5.68</v>
      </c>
      <c r="L1140" s="14">
        <f>IF(C1140="MTS", B1140, B1140 * IFERROR(VLOOKUP(C1140, 'QTY_CONVERSIONS '!A:B, 2, FALSE), "Units not found"))</f>
        <v>1.1999999999999999E-3</v>
      </c>
      <c r="M1140" s="75">
        <f t="shared" si="117"/>
        <v>6.8159999999999998</v>
      </c>
      <c r="N1140" t="str">
        <f>IFERROR(VLOOKUP(D1140, Product_Category!A:B, 2, FALSE), "Uncategorized")</f>
        <v>CMC</v>
      </c>
      <c r="O1140" s="76">
        <f t="shared" si="119"/>
        <v>5.68</v>
      </c>
      <c r="P1140" s="76">
        <f t="shared" si="120"/>
        <v>6.8159999999999991E-3</v>
      </c>
      <c r="Q1140">
        <f t="shared" si="121"/>
        <v>2023</v>
      </c>
      <c r="R1140" t="str">
        <f>IFERROR(VLOOKUP(G1140,'Importer Name'!A:B, 2, FALSE), "")</f>
        <v>INT SPECIALTY</v>
      </c>
      <c r="S1140" t="str">
        <f>IFERROR(VLOOKUP(H1140,'Supplier name '!A:B, 2, FALSE), "")</f>
        <v>CHEMICAL MARKET</v>
      </c>
    </row>
    <row r="1141" spans="1:19">
      <c r="A1141" s="77" t="s">
        <v>172</v>
      </c>
      <c r="B1141" s="87">
        <v>1.5</v>
      </c>
      <c r="C1141" s="87" t="s">
        <v>7</v>
      </c>
      <c r="D1141" s="103" t="s">
        <v>1715</v>
      </c>
      <c r="E1141" s="157">
        <v>4.96</v>
      </c>
      <c r="F1141" s="87" t="s">
        <v>9</v>
      </c>
      <c r="G1141" s="77" t="s">
        <v>82</v>
      </c>
      <c r="H1141" s="78" t="s">
        <v>348</v>
      </c>
      <c r="I1141" s="89" t="str">
        <f t="shared" si="122"/>
        <v>May</v>
      </c>
      <c r="J1141" s="74">
        <f>IF(F1141="USD", E1141, E1141 * IFERROR(VLOOKUP(F1141, EXCHANGE_RATE!A:B, 2, FALSE), "Currency not found"))</f>
        <v>4.96</v>
      </c>
      <c r="K1141" s="74">
        <f t="shared" si="118"/>
        <v>4.96</v>
      </c>
      <c r="L1141" s="14">
        <f>IF(C1141="MTS", B1141, B1141 * IFERROR(VLOOKUP(C1141, 'QTY_CONVERSIONS '!A:B, 2, FALSE), "Units not found"))</f>
        <v>1.5E-3</v>
      </c>
      <c r="M1141" s="75">
        <f t="shared" si="117"/>
        <v>7.4399999999999995</v>
      </c>
      <c r="N1141" t="str">
        <f>IFERROR(VLOOKUP(D1141, Product_Category!A:B, 2, FALSE), "Uncategorized")</f>
        <v>CMC</v>
      </c>
      <c r="O1141" s="76">
        <f t="shared" si="119"/>
        <v>4.96</v>
      </c>
      <c r="P1141" s="76">
        <f t="shared" si="120"/>
        <v>7.4400000000000004E-3</v>
      </c>
      <c r="Q1141">
        <f t="shared" si="121"/>
        <v>2023</v>
      </c>
      <c r="R1141" t="str">
        <f>IFERROR(VLOOKUP(G1141,'Importer Name'!A:B, 2, FALSE), "")</f>
        <v>INT SPECIALTY</v>
      </c>
      <c r="S1141" t="str">
        <f>IFERROR(VLOOKUP(H1141,'Supplier name '!A:B, 2, FALSE), "")</f>
        <v>CHEMICAL MARKET</v>
      </c>
    </row>
    <row r="1142" spans="1:19">
      <c r="A1142" s="77" t="s">
        <v>172</v>
      </c>
      <c r="B1142" s="87">
        <v>1.5</v>
      </c>
      <c r="C1142" s="87" t="s">
        <v>7</v>
      </c>
      <c r="D1142" s="103" t="s">
        <v>1715</v>
      </c>
      <c r="E1142" s="157">
        <v>4.96</v>
      </c>
      <c r="F1142" s="87" t="s">
        <v>9</v>
      </c>
      <c r="G1142" s="77" t="s">
        <v>82</v>
      </c>
      <c r="H1142" s="78" t="s">
        <v>348</v>
      </c>
      <c r="I1142" s="89" t="str">
        <f t="shared" si="122"/>
        <v>May</v>
      </c>
      <c r="J1142" s="74">
        <f>IF(F1142="USD", E1142, E1142 * IFERROR(VLOOKUP(F1142, EXCHANGE_RATE!A:B, 2, FALSE), "Currency not found"))</f>
        <v>4.96</v>
      </c>
      <c r="K1142" s="74">
        <f t="shared" si="118"/>
        <v>4.96</v>
      </c>
      <c r="L1142" s="14">
        <f>IF(C1142="MTS", B1142, B1142 * IFERROR(VLOOKUP(C1142, 'QTY_CONVERSIONS '!A:B, 2, FALSE), "Units not found"))</f>
        <v>1.5E-3</v>
      </c>
      <c r="M1142" s="75">
        <f t="shared" si="117"/>
        <v>7.4399999999999995</v>
      </c>
      <c r="N1142" t="str">
        <f>IFERROR(VLOOKUP(D1142, Product_Category!A:B, 2, FALSE), "Uncategorized")</f>
        <v>CMC</v>
      </c>
      <c r="O1142" s="76">
        <f t="shared" si="119"/>
        <v>4.96</v>
      </c>
      <c r="P1142" s="76">
        <f t="shared" si="120"/>
        <v>7.4400000000000004E-3</v>
      </c>
      <c r="Q1142">
        <f t="shared" si="121"/>
        <v>2023</v>
      </c>
      <c r="R1142" t="str">
        <f>IFERROR(VLOOKUP(G1142,'Importer Name'!A:B, 2, FALSE), "")</f>
        <v>INT SPECIALTY</v>
      </c>
      <c r="S1142" t="str">
        <f>IFERROR(VLOOKUP(H1142,'Supplier name '!A:B, 2, FALSE), "")</f>
        <v>CHEMICAL MARKET</v>
      </c>
    </row>
    <row r="1143" spans="1:19">
      <c r="A1143" s="77" t="s">
        <v>172</v>
      </c>
      <c r="B1143" s="87">
        <v>4.5</v>
      </c>
      <c r="C1143" s="87" t="s">
        <v>7</v>
      </c>
      <c r="D1143" s="103" t="s">
        <v>1716</v>
      </c>
      <c r="E1143" s="157">
        <v>13.05</v>
      </c>
      <c r="F1143" s="87" t="s">
        <v>9</v>
      </c>
      <c r="G1143" s="77" t="s">
        <v>69</v>
      </c>
      <c r="H1143" s="78" t="s">
        <v>110</v>
      </c>
      <c r="I1143" s="89" t="str">
        <f t="shared" si="122"/>
        <v>May</v>
      </c>
      <c r="J1143" s="74">
        <f>IF(F1143="USD", E1143, E1143 * IFERROR(VLOOKUP(F1143, EXCHANGE_RATE!A:B, 2, FALSE), "Currency not found"))</f>
        <v>13.05</v>
      </c>
      <c r="K1143" s="74">
        <f t="shared" si="118"/>
        <v>13.05</v>
      </c>
      <c r="L1143" s="14">
        <f>IF(C1143="MTS", B1143, B1143 * IFERROR(VLOOKUP(C1143, 'QTY_CONVERSIONS '!A:B, 2, FALSE), "Units not found"))</f>
        <v>4.5000000000000005E-3</v>
      </c>
      <c r="M1143" s="75">
        <f t="shared" si="117"/>
        <v>58.725000000000001</v>
      </c>
      <c r="N1143" t="str">
        <f>IFERROR(VLOOKUP(D1143, Product_Category!A:B, 2, FALSE), "Uncategorized")</f>
        <v>MCC</v>
      </c>
      <c r="O1143" s="76">
        <f t="shared" si="119"/>
        <v>13.05</v>
      </c>
      <c r="P1143" s="76">
        <f t="shared" si="120"/>
        <v>5.8725000000000013E-2</v>
      </c>
      <c r="Q1143">
        <f t="shared" si="121"/>
        <v>2023</v>
      </c>
      <c r="R1143" t="str">
        <f>IFERROR(VLOOKUP(G1143,'Importer Name'!A:B, 2, FALSE), "")</f>
        <v>SIGNET EXCIPIENTS</v>
      </c>
      <c r="S1143" t="str">
        <f>IFERROR(VLOOKUP(H1143,'Supplier name '!A:B, 2, FALSE), "")</f>
        <v>DUPONT NUTRITION</v>
      </c>
    </row>
    <row r="1144" spans="1:19">
      <c r="A1144" s="77" t="s">
        <v>172</v>
      </c>
      <c r="B1144" s="87">
        <v>1600</v>
      </c>
      <c r="C1144" s="87" t="s">
        <v>7</v>
      </c>
      <c r="D1144" s="103" t="s">
        <v>466</v>
      </c>
      <c r="E1144" s="157">
        <v>3.2810000000000001</v>
      </c>
      <c r="F1144" s="87" t="s">
        <v>9</v>
      </c>
      <c r="G1144" s="77" t="s">
        <v>1749</v>
      </c>
      <c r="H1144" s="78" t="s">
        <v>59</v>
      </c>
      <c r="I1144" s="89" t="str">
        <f t="shared" si="122"/>
        <v>May</v>
      </c>
      <c r="J1144" s="74">
        <f>IF(F1144="USD", E1144, E1144 * IFERROR(VLOOKUP(F1144, EXCHANGE_RATE!A:B, 2, FALSE), "Currency not found"))</f>
        <v>3.2810000000000001</v>
      </c>
      <c r="K1144" s="74">
        <f t="shared" si="118"/>
        <v>3.2899999999999996</v>
      </c>
      <c r="L1144" s="14">
        <f>IF(C1144="MTS", B1144, B1144 * IFERROR(VLOOKUP(C1144, 'QTY_CONVERSIONS '!A:B, 2, FALSE), "Units not found"))</f>
        <v>1.6</v>
      </c>
      <c r="M1144" s="75">
        <f t="shared" si="117"/>
        <v>5263.9999999999991</v>
      </c>
      <c r="N1144" t="str">
        <f>IFERROR(VLOOKUP(D1144, Product_Category!A:B, 2, FALSE), "Uncategorized")</f>
        <v>MCC</v>
      </c>
      <c r="O1144" s="76">
        <f t="shared" si="119"/>
        <v>3.2899999999999996</v>
      </c>
      <c r="P1144" s="76">
        <f t="shared" si="120"/>
        <v>5.2639999999999993</v>
      </c>
      <c r="Q1144">
        <f t="shared" si="121"/>
        <v>2023</v>
      </c>
      <c r="R1144" t="str">
        <f>IFERROR(VLOOKUP(G1144,'Importer Name'!A:B, 2, FALSE), "")</f>
        <v>PAR FORM</v>
      </c>
      <c r="S1144" t="str">
        <f>IFERROR(VLOOKUP(H1144,'Supplier name '!A:B, 2, FALSE), "")</f>
        <v>JRS PHARMA</v>
      </c>
    </row>
    <row r="1145" spans="1:19">
      <c r="A1145" s="77" t="s">
        <v>172</v>
      </c>
      <c r="B1145" s="87">
        <v>1600</v>
      </c>
      <c r="C1145" s="87" t="s">
        <v>7</v>
      </c>
      <c r="D1145" s="103" t="s">
        <v>466</v>
      </c>
      <c r="E1145" s="157">
        <v>3.2810000000000001</v>
      </c>
      <c r="F1145" s="87" t="s">
        <v>9</v>
      </c>
      <c r="G1145" s="77" t="s">
        <v>1749</v>
      </c>
      <c r="H1145" s="78" t="s">
        <v>59</v>
      </c>
      <c r="I1145" s="89" t="str">
        <f t="shared" si="122"/>
        <v>May</v>
      </c>
      <c r="J1145" s="74">
        <f>IF(F1145="USD", E1145, E1145 * IFERROR(VLOOKUP(F1145, EXCHANGE_RATE!A:B, 2, FALSE), "Currency not found"))</f>
        <v>3.2810000000000001</v>
      </c>
      <c r="K1145" s="74">
        <f t="shared" si="118"/>
        <v>3.2899999999999996</v>
      </c>
      <c r="L1145" s="14">
        <f>IF(C1145="MTS", B1145, B1145 * IFERROR(VLOOKUP(C1145, 'QTY_CONVERSIONS '!A:B, 2, FALSE), "Units not found"))</f>
        <v>1.6</v>
      </c>
      <c r="M1145" s="75">
        <f t="shared" si="117"/>
        <v>5263.9999999999991</v>
      </c>
      <c r="N1145" t="str">
        <f>IFERROR(VLOOKUP(D1145, Product_Category!A:B, 2, FALSE), "Uncategorized")</f>
        <v>MCC</v>
      </c>
      <c r="O1145" s="76">
        <f t="shared" si="119"/>
        <v>3.2899999999999996</v>
      </c>
      <c r="P1145" s="76">
        <f t="shared" si="120"/>
        <v>5.2639999999999993</v>
      </c>
      <c r="Q1145">
        <f t="shared" si="121"/>
        <v>2023</v>
      </c>
      <c r="R1145" t="str">
        <f>IFERROR(VLOOKUP(G1145,'Importer Name'!A:B, 2, FALSE), "")</f>
        <v>PAR FORM</v>
      </c>
      <c r="S1145" t="str">
        <f>IFERROR(VLOOKUP(H1145,'Supplier name '!A:B, 2, FALSE), "")</f>
        <v>JRS PHARMA</v>
      </c>
    </row>
    <row r="1146" spans="1:19">
      <c r="A1146" s="77" t="s">
        <v>172</v>
      </c>
      <c r="B1146" s="87">
        <v>2400</v>
      </c>
      <c r="C1146" s="87" t="s">
        <v>7</v>
      </c>
      <c r="D1146" s="103" t="s">
        <v>467</v>
      </c>
      <c r="E1146" s="157">
        <v>3.2810000000000001</v>
      </c>
      <c r="F1146" s="87" t="s">
        <v>9</v>
      </c>
      <c r="G1146" s="77" t="s">
        <v>1749</v>
      </c>
      <c r="H1146" s="78" t="s">
        <v>59</v>
      </c>
      <c r="I1146" s="89" t="str">
        <f t="shared" si="122"/>
        <v>May</v>
      </c>
      <c r="J1146" s="74">
        <f>IF(F1146="USD", E1146, E1146 * IFERROR(VLOOKUP(F1146, EXCHANGE_RATE!A:B, 2, FALSE), "Currency not found"))</f>
        <v>3.2810000000000001</v>
      </c>
      <c r="K1146" s="74">
        <f t="shared" si="118"/>
        <v>3.2899999999999996</v>
      </c>
      <c r="L1146" s="14">
        <f>IF(C1146="MTS", B1146, B1146 * IFERROR(VLOOKUP(C1146, 'QTY_CONVERSIONS '!A:B, 2, FALSE), "Units not found"))</f>
        <v>2.4</v>
      </c>
      <c r="M1146" s="75">
        <f t="shared" si="117"/>
        <v>7895.9999999999991</v>
      </c>
      <c r="N1146" t="str">
        <f>IFERROR(VLOOKUP(D1146, Product_Category!A:B, 2, FALSE), "Uncategorized")</f>
        <v>MCC</v>
      </c>
      <c r="O1146" s="76">
        <f t="shared" si="119"/>
        <v>3.2899999999999996</v>
      </c>
      <c r="P1146" s="76">
        <f t="shared" si="120"/>
        <v>7.895999999999999</v>
      </c>
      <c r="Q1146">
        <f t="shared" si="121"/>
        <v>2023</v>
      </c>
      <c r="R1146" t="str">
        <f>IFERROR(VLOOKUP(G1146,'Importer Name'!A:B, 2, FALSE), "")</f>
        <v>PAR FORM</v>
      </c>
      <c r="S1146" t="str">
        <f>IFERROR(VLOOKUP(H1146,'Supplier name '!A:B, 2, FALSE), "")</f>
        <v>JRS PHARMA</v>
      </c>
    </row>
    <row r="1147" spans="1:19">
      <c r="A1147" s="77" t="s">
        <v>172</v>
      </c>
      <c r="B1147" s="87">
        <v>2000</v>
      </c>
      <c r="C1147" s="87" t="s">
        <v>7</v>
      </c>
      <c r="D1147" s="103" t="s">
        <v>467</v>
      </c>
      <c r="E1147" s="157">
        <v>3.2810000000000001</v>
      </c>
      <c r="F1147" s="87" t="s">
        <v>9</v>
      </c>
      <c r="G1147" s="77" t="s">
        <v>1749</v>
      </c>
      <c r="H1147" s="78" t="s">
        <v>59</v>
      </c>
      <c r="I1147" s="89" t="str">
        <f t="shared" si="122"/>
        <v>May</v>
      </c>
      <c r="J1147" s="74">
        <f>IF(F1147="USD", E1147, E1147 * IFERROR(VLOOKUP(F1147, EXCHANGE_RATE!A:B, 2, FALSE), "Currency not found"))</f>
        <v>3.2810000000000001</v>
      </c>
      <c r="K1147" s="74">
        <f t="shared" si="118"/>
        <v>3.2899999999999996</v>
      </c>
      <c r="L1147" s="14">
        <f>IF(C1147="MTS", B1147, B1147 * IFERROR(VLOOKUP(C1147, 'QTY_CONVERSIONS '!A:B, 2, FALSE), "Units not found"))</f>
        <v>2</v>
      </c>
      <c r="M1147" s="75">
        <f t="shared" si="117"/>
        <v>6579.9999999999991</v>
      </c>
      <c r="N1147" t="str">
        <f>IFERROR(VLOOKUP(D1147, Product_Category!A:B, 2, FALSE), "Uncategorized")</f>
        <v>MCC</v>
      </c>
      <c r="O1147" s="76">
        <f t="shared" si="119"/>
        <v>3.2899999999999996</v>
      </c>
      <c r="P1147" s="76">
        <f t="shared" si="120"/>
        <v>6.5799999999999992</v>
      </c>
      <c r="Q1147">
        <f t="shared" si="121"/>
        <v>2023</v>
      </c>
      <c r="R1147" t="str">
        <f>IFERROR(VLOOKUP(G1147,'Importer Name'!A:B, 2, FALSE), "")</f>
        <v>PAR FORM</v>
      </c>
      <c r="S1147" t="str">
        <f>IFERROR(VLOOKUP(H1147,'Supplier name '!A:B, 2, FALSE), "")</f>
        <v>JRS PHARMA</v>
      </c>
    </row>
    <row r="1148" spans="1:19">
      <c r="A1148" s="77" t="s">
        <v>172</v>
      </c>
      <c r="B1148" s="87">
        <v>320</v>
      </c>
      <c r="C1148" s="87" t="s">
        <v>7</v>
      </c>
      <c r="D1148" s="103" t="s">
        <v>104</v>
      </c>
      <c r="E1148" s="157">
        <v>18</v>
      </c>
      <c r="F1148" s="87" t="s">
        <v>9</v>
      </c>
      <c r="G1148" s="77" t="s">
        <v>118</v>
      </c>
      <c r="H1148" s="78" t="s">
        <v>1750</v>
      </c>
      <c r="I1148" s="89" t="str">
        <f t="shared" si="122"/>
        <v>May</v>
      </c>
      <c r="J1148" s="74">
        <f>IF(F1148="USD", E1148, E1148 * IFERROR(VLOOKUP(F1148, EXCHANGE_RATE!A:B, 2, FALSE), "Currency not found"))</f>
        <v>18</v>
      </c>
      <c r="K1148" s="74">
        <f t="shared" si="118"/>
        <v>18</v>
      </c>
      <c r="L1148" s="14">
        <f>IF(C1148="MTS", B1148, B1148 * IFERROR(VLOOKUP(C1148, 'QTY_CONVERSIONS '!A:B, 2, FALSE), "Units not found"))</f>
        <v>0.32</v>
      </c>
      <c r="M1148" s="75">
        <f t="shared" si="117"/>
        <v>5760</v>
      </c>
      <c r="N1148" t="str">
        <f>IFERROR(VLOOKUP(D1148, Product_Category!A:B, 2, FALSE), "Uncategorized")</f>
        <v>MAGNESIUM STEARATE</v>
      </c>
      <c r="O1148" s="76">
        <f t="shared" si="119"/>
        <v>18</v>
      </c>
      <c r="P1148" s="76">
        <f t="shared" si="120"/>
        <v>5.76</v>
      </c>
      <c r="Q1148">
        <f t="shared" si="121"/>
        <v>2023</v>
      </c>
      <c r="R1148" t="str">
        <f>IFERROR(VLOOKUP(G1148,'Importer Name'!A:B, 2, FALSE), "")</f>
        <v>MYLAN LAB</v>
      </c>
      <c r="S1148" t="str">
        <f>IFERROR(VLOOKUP(H1148,'Supplier name '!A:B, 2, FALSE), "")</f>
        <v>MALLINCKRODT CH</v>
      </c>
    </row>
    <row r="1149" spans="1:19">
      <c r="A1149" s="72" t="s">
        <v>172</v>
      </c>
      <c r="B1149" s="88">
        <v>960</v>
      </c>
      <c r="C1149" s="88" t="s">
        <v>7</v>
      </c>
      <c r="D1149" s="107" t="s">
        <v>1717</v>
      </c>
      <c r="E1149" s="158">
        <v>18</v>
      </c>
      <c r="F1149" s="88" t="s">
        <v>9</v>
      </c>
      <c r="G1149" s="72" t="s">
        <v>118</v>
      </c>
      <c r="H1149" s="80" t="s">
        <v>1750</v>
      </c>
      <c r="I1149" s="89" t="str">
        <f t="shared" si="122"/>
        <v>May</v>
      </c>
      <c r="J1149" s="74">
        <f>IF(F1149="USD", E1149, E1149 * IFERROR(VLOOKUP(F1149, EXCHANGE_RATE!A:B, 2, FALSE), "Currency not found"))</f>
        <v>18</v>
      </c>
      <c r="K1149" s="74">
        <f t="shared" si="118"/>
        <v>18</v>
      </c>
      <c r="L1149" s="14">
        <f>IF(C1149="MTS", B1149, B1149 * IFERROR(VLOOKUP(C1149, 'QTY_CONVERSIONS '!A:B, 2, FALSE), "Units not found"))</f>
        <v>0.96</v>
      </c>
      <c r="M1149" s="75">
        <f t="shared" si="117"/>
        <v>17280</v>
      </c>
      <c r="N1149" t="str">
        <f>IFERROR(VLOOKUP(D1149, Product_Category!A:B, 2, FALSE), "Uncategorized")</f>
        <v>MAGNESIUM STEARATE</v>
      </c>
      <c r="O1149" s="76">
        <f t="shared" si="119"/>
        <v>18</v>
      </c>
      <c r="P1149" s="76">
        <f t="shared" si="120"/>
        <v>17.28</v>
      </c>
      <c r="Q1149">
        <f t="shared" si="121"/>
        <v>2023</v>
      </c>
      <c r="R1149" t="str">
        <f>IFERROR(VLOOKUP(G1149,'Importer Name'!A:B, 2, FALSE), "")</f>
        <v>MYLAN LAB</v>
      </c>
      <c r="S1149" t="str">
        <f>IFERROR(VLOOKUP(H1149,'Supplier name '!A:B, 2, FALSE), "")</f>
        <v>MALLINCKRODT CH</v>
      </c>
    </row>
    <row r="1150" spans="1:19">
      <c r="A1150" s="90" t="s">
        <v>1751</v>
      </c>
      <c r="B1150" s="160">
        <v>100</v>
      </c>
      <c r="C1150" s="160" t="s">
        <v>7</v>
      </c>
      <c r="D1150" s="162" t="s">
        <v>1752</v>
      </c>
      <c r="E1150" s="161">
        <v>5.37</v>
      </c>
      <c r="F1150" s="162" t="s">
        <v>1718</v>
      </c>
      <c r="G1150" s="91" t="s">
        <v>1834</v>
      </c>
      <c r="H1150" s="92" t="s">
        <v>1835</v>
      </c>
      <c r="I1150" s="93" t="s">
        <v>2566</v>
      </c>
      <c r="J1150" s="74">
        <f>IF(F1150="USD", E1150, E1150 * IFERROR(VLOOKUP(F1150, EXCHANGE_RATE!A:B, 2, FALSE), "Currency not found"))</f>
        <v>5.7459000000000007</v>
      </c>
      <c r="K1150" s="74">
        <f t="shared" si="118"/>
        <v>5.75</v>
      </c>
      <c r="L1150" s="14">
        <f>IF(C1150="MTS", B1150, B1150 * IFERROR(VLOOKUP(C1150, 'QTY_CONVERSIONS '!A:B, 2, FALSE), "Units not found"))</f>
        <v>0.1</v>
      </c>
      <c r="M1150" s="75">
        <f t="shared" si="117"/>
        <v>575</v>
      </c>
      <c r="N1150" t="str">
        <f>IFERROR(VLOOKUP(D1150, Product_Category!A:B, 2, FALSE), "Uncategorized")</f>
        <v>CMC</v>
      </c>
      <c r="O1150" s="76">
        <f t="shared" si="119"/>
        <v>5.75</v>
      </c>
      <c r="P1150" s="76">
        <f t="shared" si="120"/>
        <v>0.57500000000000007</v>
      </c>
      <c r="Q1150">
        <f t="shared" si="121"/>
        <v>2023</v>
      </c>
      <c r="R1150" t="str">
        <f>IFERROR(VLOOKUP(G1150,'Importer Name'!A:B, 2, FALSE), "")</f>
        <v>PURATOS FOOD ING</v>
      </c>
      <c r="S1150" t="str">
        <f>IFERROR(VLOOKUP(H1150,'Supplier name '!A:B, 2, FALSE), "")</f>
        <v>PURATOS N V</v>
      </c>
    </row>
    <row r="1151" spans="1:19">
      <c r="A1151" s="94" t="s">
        <v>1751</v>
      </c>
      <c r="B1151" s="163">
        <v>100</v>
      </c>
      <c r="C1151" s="163" t="s">
        <v>7</v>
      </c>
      <c r="D1151" s="165" t="s">
        <v>1752</v>
      </c>
      <c r="E1151" s="164">
        <v>5.37</v>
      </c>
      <c r="F1151" s="165" t="s">
        <v>1718</v>
      </c>
      <c r="G1151" s="95" t="s">
        <v>1834</v>
      </c>
      <c r="H1151" s="96" t="s">
        <v>1835</v>
      </c>
      <c r="I1151" s="89" t="str">
        <f>I1150</f>
        <v>June</v>
      </c>
      <c r="J1151" s="74">
        <f>IF(F1151="USD", E1151, E1151 * IFERROR(VLOOKUP(F1151, EXCHANGE_RATE!A:B, 2, FALSE), "Currency not found"))</f>
        <v>5.7459000000000007</v>
      </c>
      <c r="K1151" s="74">
        <f t="shared" si="118"/>
        <v>5.75</v>
      </c>
      <c r="L1151" s="14">
        <f>IF(C1151="MTS", B1151, B1151 * IFERROR(VLOOKUP(C1151, 'QTY_CONVERSIONS '!A:B, 2, FALSE), "Units not found"))</f>
        <v>0.1</v>
      </c>
      <c r="M1151" s="75">
        <f t="shared" si="117"/>
        <v>575</v>
      </c>
      <c r="N1151" t="str">
        <f>IFERROR(VLOOKUP(D1151, Product_Category!A:B, 2, FALSE), "Uncategorized")</f>
        <v>CMC</v>
      </c>
      <c r="O1151" s="76">
        <f t="shared" si="119"/>
        <v>5.75</v>
      </c>
      <c r="P1151" s="76">
        <f t="shared" si="120"/>
        <v>0.57500000000000007</v>
      </c>
      <c r="Q1151">
        <f t="shared" si="121"/>
        <v>2023</v>
      </c>
      <c r="R1151" t="str">
        <f>IFERROR(VLOOKUP(G1151,'Importer Name'!A:B, 2, FALSE), "")</f>
        <v>PURATOS FOOD ING</v>
      </c>
      <c r="S1151" t="str">
        <f>IFERROR(VLOOKUP(H1151,'Supplier name '!A:B, 2, FALSE), "")</f>
        <v>PURATOS N V</v>
      </c>
    </row>
    <row r="1152" spans="1:19">
      <c r="A1152" s="90" t="s">
        <v>183</v>
      </c>
      <c r="B1152" s="160">
        <v>20000</v>
      </c>
      <c r="C1152" s="160" t="s">
        <v>7</v>
      </c>
      <c r="D1152" s="162" t="s">
        <v>1753</v>
      </c>
      <c r="E1152" s="161">
        <v>3.4</v>
      </c>
      <c r="F1152" s="162" t="s">
        <v>1718</v>
      </c>
      <c r="G1152" s="91" t="s">
        <v>185</v>
      </c>
      <c r="H1152" s="92" t="s">
        <v>15</v>
      </c>
      <c r="I1152" s="89" t="str">
        <f t="shared" ref="I1152:I1215" si="123">I1151</f>
        <v>June</v>
      </c>
      <c r="J1152" s="74">
        <f>IF(F1152="USD", E1152, E1152 * IFERROR(VLOOKUP(F1152, EXCHANGE_RATE!A:B, 2, FALSE), "Currency not found"))</f>
        <v>3.6379999999999999</v>
      </c>
      <c r="K1152" s="74">
        <f t="shared" si="118"/>
        <v>3.6399999999999997</v>
      </c>
      <c r="L1152" s="14">
        <f>IF(C1152="MTS", B1152, B1152 * IFERROR(VLOOKUP(C1152, 'QTY_CONVERSIONS '!A:B, 2, FALSE), "Units not found"))</f>
        <v>20</v>
      </c>
      <c r="M1152" s="75">
        <f t="shared" si="117"/>
        <v>72800</v>
      </c>
      <c r="N1152" t="str">
        <f>IFERROR(VLOOKUP(D1152, Product_Category!A:B, 2, FALSE), "Uncategorized")</f>
        <v>MCC</v>
      </c>
      <c r="O1152" s="76">
        <f t="shared" si="119"/>
        <v>3.6399999999999997</v>
      </c>
      <c r="P1152" s="76">
        <f t="shared" si="120"/>
        <v>72.8</v>
      </c>
      <c r="Q1152">
        <f t="shared" si="121"/>
        <v>2023</v>
      </c>
      <c r="R1152" t="str">
        <f>IFERROR(VLOOKUP(G1152,'Importer Name'!A:B, 2, FALSE), "")</f>
        <v>AZELIS INDIA</v>
      </c>
      <c r="S1152" t="str">
        <f>IFERROR(VLOOKUP(H1152,'Supplier name '!A:B, 2, FALSE), "")</f>
        <v>ITACEL FARMO</v>
      </c>
    </row>
    <row r="1153" spans="1:19">
      <c r="A1153" s="90" t="s">
        <v>183</v>
      </c>
      <c r="B1153" s="160">
        <v>20000</v>
      </c>
      <c r="C1153" s="160" t="s">
        <v>7</v>
      </c>
      <c r="D1153" s="162" t="s">
        <v>1753</v>
      </c>
      <c r="E1153" s="161">
        <v>3.4</v>
      </c>
      <c r="F1153" s="162" t="s">
        <v>1718</v>
      </c>
      <c r="G1153" s="91" t="s">
        <v>185</v>
      </c>
      <c r="H1153" s="92" t="s">
        <v>15</v>
      </c>
      <c r="I1153" s="89" t="str">
        <f t="shared" si="123"/>
        <v>June</v>
      </c>
      <c r="J1153" s="74">
        <f>IF(F1153="USD", E1153, E1153 * IFERROR(VLOOKUP(F1153, EXCHANGE_RATE!A:B, 2, FALSE), "Currency not found"))</f>
        <v>3.6379999999999999</v>
      </c>
      <c r="K1153" s="74">
        <f t="shared" si="118"/>
        <v>3.6399999999999997</v>
      </c>
      <c r="L1153" s="14">
        <f>IF(C1153="MTS", B1153, B1153 * IFERROR(VLOOKUP(C1153, 'QTY_CONVERSIONS '!A:B, 2, FALSE), "Units not found"))</f>
        <v>20</v>
      </c>
      <c r="M1153" s="75">
        <f t="shared" si="117"/>
        <v>72800</v>
      </c>
      <c r="N1153" t="str">
        <f>IFERROR(VLOOKUP(D1153, Product_Category!A:B, 2, FALSE), "Uncategorized")</f>
        <v>MCC</v>
      </c>
      <c r="O1153" s="76">
        <f t="shared" si="119"/>
        <v>3.6399999999999997</v>
      </c>
      <c r="P1153" s="76">
        <f t="shared" si="120"/>
        <v>72.8</v>
      </c>
      <c r="Q1153">
        <f t="shared" si="121"/>
        <v>2023</v>
      </c>
      <c r="R1153" t="str">
        <f>IFERROR(VLOOKUP(G1153,'Importer Name'!A:B, 2, FALSE), "")</f>
        <v>AZELIS INDIA</v>
      </c>
      <c r="S1153" t="str">
        <f>IFERROR(VLOOKUP(H1153,'Supplier name '!A:B, 2, FALSE), "")</f>
        <v>ITACEL FARMO</v>
      </c>
    </row>
    <row r="1154" spans="1:19">
      <c r="A1154" s="90" t="s">
        <v>183</v>
      </c>
      <c r="B1154" s="160">
        <v>2500</v>
      </c>
      <c r="C1154" s="160" t="s">
        <v>7</v>
      </c>
      <c r="D1154" s="162" t="s">
        <v>1754</v>
      </c>
      <c r="E1154" s="161">
        <v>3.4</v>
      </c>
      <c r="F1154" s="162" t="s">
        <v>1718</v>
      </c>
      <c r="G1154" s="91" t="s">
        <v>185</v>
      </c>
      <c r="H1154" s="92" t="s">
        <v>15</v>
      </c>
      <c r="I1154" s="89" t="str">
        <f t="shared" si="123"/>
        <v>June</v>
      </c>
      <c r="J1154" s="74">
        <f>IF(F1154="USD", E1154, E1154 * IFERROR(VLOOKUP(F1154, EXCHANGE_RATE!A:B, 2, FALSE), "Currency not found"))</f>
        <v>3.6379999999999999</v>
      </c>
      <c r="K1154" s="74">
        <f t="shared" si="118"/>
        <v>3.6399999999999997</v>
      </c>
      <c r="L1154" s="14">
        <f>IF(C1154="MTS", B1154, B1154 * IFERROR(VLOOKUP(C1154, 'QTY_CONVERSIONS '!A:B, 2, FALSE), "Units not found"))</f>
        <v>2.5</v>
      </c>
      <c r="M1154" s="75">
        <f t="shared" ref="M1154:M1217" si="124">B1154*K1154</f>
        <v>9100</v>
      </c>
      <c r="N1154" t="str">
        <f>IFERROR(VLOOKUP(D1154, Product_Category!A:B, 2, FALSE), "Uncategorized")</f>
        <v>MCC</v>
      </c>
      <c r="O1154" s="76">
        <f t="shared" si="119"/>
        <v>3.6399999999999997</v>
      </c>
      <c r="P1154" s="76">
        <f t="shared" si="120"/>
        <v>9.1</v>
      </c>
      <c r="Q1154">
        <f t="shared" si="121"/>
        <v>2023</v>
      </c>
      <c r="R1154" t="str">
        <f>IFERROR(VLOOKUP(G1154,'Importer Name'!A:B, 2, FALSE), "")</f>
        <v>AZELIS INDIA</v>
      </c>
      <c r="S1154" t="str">
        <f>IFERROR(VLOOKUP(H1154,'Supplier name '!A:B, 2, FALSE), "")</f>
        <v>ITACEL FARMO</v>
      </c>
    </row>
    <row r="1155" spans="1:19">
      <c r="A1155" s="90" t="s">
        <v>183</v>
      </c>
      <c r="B1155" s="160">
        <v>20000</v>
      </c>
      <c r="C1155" s="160" t="s">
        <v>7</v>
      </c>
      <c r="D1155" s="162" t="s">
        <v>1754</v>
      </c>
      <c r="E1155" s="161">
        <v>2.6</v>
      </c>
      <c r="F1155" s="162" t="s">
        <v>1718</v>
      </c>
      <c r="G1155" s="91" t="s">
        <v>185</v>
      </c>
      <c r="H1155" s="92" t="s">
        <v>15</v>
      </c>
      <c r="I1155" s="89" t="str">
        <f t="shared" si="123"/>
        <v>June</v>
      </c>
      <c r="J1155" s="74">
        <f>IF(F1155="USD", E1155, E1155 * IFERROR(VLOOKUP(F1155, EXCHANGE_RATE!A:B, 2, FALSE), "Currency not found"))</f>
        <v>2.7820000000000005</v>
      </c>
      <c r="K1155" s="74">
        <f t="shared" ref="K1155:K1218" si="125">ROUNDUP(J1155,2)</f>
        <v>2.7899999999999996</v>
      </c>
      <c r="L1155" s="14">
        <f>IF(C1155="MTS", B1155, B1155 * IFERROR(VLOOKUP(C1155, 'QTY_CONVERSIONS '!A:B, 2, FALSE), "Units not found"))</f>
        <v>20</v>
      </c>
      <c r="M1155" s="75">
        <f t="shared" si="124"/>
        <v>55799.999999999993</v>
      </c>
      <c r="N1155" t="str">
        <f>IFERROR(VLOOKUP(D1155, Product_Category!A:B, 2, FALSE), "Uncategorized")</f>
        <v>MCC</v>
      </c>
      <c r="O1155" s="76">
        <f t="shared" ref="O1155:O1218" si="126">K1155</f>
        <v>2.7899999999999996</v>
      </c>
      <c r="P1155" s="76">
        <f t="shared" ref="P1155:P1218" si="127">L1155*O1155</f>
        <v>55.79999999999999</v>
      </c>
      <c r="Q1155">
        <f t="shared" si="121"/>
        <v>2023</v>
      </c>
      <c r="R1155" t="str">
        <f>IFERROR(VLOOKUP(G1155,'Importer Name'!A:B, 2, FALSE), "")</f>
        <v>AZELIS INDIA</v>
      </c>
      <c r="S1155" t="str">
        <f>IFERROR(VLOOKUP(H1155,'Supplier name '!A:B, 2, FALSE), "")</f>
        <v>ITACEL FARMO</v>
      </c>
    </row>
    <row r="1156" spans="1:19">
      <c r="A1156" s="90" t="s">
        <v>183</v>
      </c>
      <c r="B1156" s="160">
        <v>17500</v>
      </c>
      <c r="C1156" s="160" t="s">
        <v>7</v>
      </c>
      <c r="D1156" s="162" t="s">
        <v>1754</v>
      </c>
      <c r="E1156" s="161">
        <v>3.4</v>
      </c>
      <c r="F1156" s="162" t="s">
        <v>1718</v>
      </c>
      <c r="G1156" s="91" t="s">
        <v>185</v>
      </c>
      <c r="H1156" s="92" t="s">
        <v>15</v>
      </c>
      <c r="I1156" s="89" t="str">
        <f t="shared" si="123"/>
        <v>June</v>
      </c>
      <c r="J1156" s="74">
        <f>IF(F1156="USD", E1156, E1156 * IFERROR(VLOOKUP(F1156, EXCHANGE_RATE!A:B, 2, FALSE), "Currency not found"))</f>
        <v>3.6379999999999999</v>
      </c>
      <c r="K1156" s="74">
        <f t="shared" si="125"/>
        <v>3.6399999999999997</v>
      </c>
      <c r="L1156" s="14">
        <f>IF(C1156="MTS", B1156, B1156 * IFERROR(VLOOKUP(C1156, 'QTY_CONVERSIONS '!A:B, 2, FALSE), "Units not found"))</f>
        <v>17.5</v>
      </c>
      <c r="M1156" s="75">
        <f t="shared" si="124"/>
        <v>63699.999999999993</v>
      </c>
      <c r="N1156" t="str">
        <f>IFERROR(VLOOKUP(D1156, Product_Category!A:B, 2, FALSE), "Uncategorized")</f>
        <v>MCC</v>
      </c>
      <c r="O1156" s="76">
        <f t="shared" si="126"/>
        <v>3.6399999999999997</v>
      </c>
      <c r="P1156" s="76">
        <f t="shared" si="127"/>
        <v>63.699999999999996</v>
      </c>
      <c r="Q1156">
        <f t="shared" ref="Q1156:Q1219" si="128">Q1155</f>
        <v>2023</v>
      </c>
      <c r="R1156" t="str">
        <f>IFERROR(VLOOKUP(G1156,'Importer Name'!A:B, 2, FALSE), "")</f>
        <v>AZELIS INDIA</v>
      </c>
      <c r="S1156" t="str">
        <f>IFERROR(VLOOKUP(H1156,'Supplier name '!A:B, 2, FALSE), "")</f>
        <v>ITACEL FARMO</v>
      </c>
    </row>
    <row r="1157" spans="1:19">
      <c r="A1157" s="90" t="s">
        <v>183</v>
      </c>
      <c r="B1157" s="160">
        <v>2880</v>
      </c>
      <c r="C1157" s="160" t="s">
        <v>7</v>
      </c>
      <c r="D1157" s="162" t="s">
        <v>1755</v>
      </c>
      <c r="E1157" s="161">
        <v>4.4000000000000004</v>
      </c>
      <c r="F1157" s="162" t="s">
        <v>1718</v>
      </c>
      <c r="G1157" s="91" t="s">
        <v>185</v>
      </c>
      <c r="H1157" s="92" t="s">
        <v>15</v>
      </c>
      <c r="I1157" s="89" t="str">
        <f t="shared" si="123"/>
        <v>June</v>
      </c>
      <c r="J1157" s="74">
        <f>IF(F1157="USD", E1157, E1157 * IFERROR(VLOOKUP(F1157, EXCHANGE_RATE!A:B, 2, FALSE), "Currency not found"))</f>
        <v>4.7080000000000011</v>
      </c>
      <c r="K1157" s="74">
        <f t="shared" si="125"/>
        <v>4.71</v>
      </c>
      <c r="L1157" s="14">
        <f>IF(C1157="MTS", B1157, B1157 * IFERROR(VLOOKUP(C1157, 'QTY_CONVERSIONS '!A:B, 2, FALSE), "Units not found"))</f>
        <v>2.88</v>
      </c>
      <c r="M1157" s="75">
        <f t="shared" si="124"/>
        <v>13564.8</v>
      </c>
      <c r="N1157" t="str">
        <f>IFERROR(VLOOKUP(D1157, Product_Category!A:B, 2, FALSE), "Uncategorized")</f>
        <v>MCC</v>
      </c>
      <c r="O1157" s="76">
        <f t="shared" si="126"/>
        <v>4.71</v>
      </c>
      <c r="P1157" s="76">
        <f t="shared" si="127"/>
        <v>13.5648</v>
      </c>
      <c r="Q1157">
        <f t="shared" si="128"/>
        <v>2023</v>
      </c>
      <c r="R1157" t="str">
        <f>IFERROR(VLOOKUP(G1157,'Importer Name'!A:B, 2, FALSE), "")</f>
        <v>AZELIS INDIA</v>
      </c>
      <c r="S1157" t="str">
        <f>IFERROR(VLOOKUP(H1157,'Supplier name '!A:B, 2, FALSE), "")</f>
        <v>ITACEL FARMO</v>
      </c>
    </row>
    <row r="1158" spans="1:19">
      <c r="A1158" s="90" t="s">
        <v>183</v>
      </c>
      <c r="B1158" s="160">
        <v>12000</v>
      </c>
      <c r="C1158" s="160" t="s">
        <v>7</v>
      </c>
      <c r="D1158" s="162" t="s">
        <v>190</v>
      </c>
      <c r="E1158" s="161">
        <v>9</v>
      </c>
      <c r="F1158" s="162" t="s">
        <v>1718</v>
      </c>
      <c r="G1158" s="91" t="s">
        <v>185</v>
      </c>
      <c r="H1158" s="92" t="s">
        <v>15</v>
      </c>
      <c r="I1158" s="89" t="str">
        <f t="shared" si="123"/>
        <v>June</v>
      </c>
      <c r="J1158" s="74">
        <f>IF(F1158="USD", E1158, E1158 * IFERROR(VLOOKUP(F1158, EXCHANGE_RATE!A:B, 2, FALSE), "Currency not found"))</f>
        <v>9.6300000000000008</v>
      </c>
      <c r="K1158" s="74">
        <f t="shared" si="125"/>
        <v>9.6300000000000008</v>
      </c>
      <c r="L1158" s="14">
        <f>IF(C1158="MTS", B1158, B1158 * IFERROR(VLOOKUP(C1158, 'QTY_CONVERSIONS '!A:B, 2, FALSE), "Units not found"))</f>
        <v>12</v>
      </c>
      <c r="M1158" s="75">
        <f t="shared" si="124"/>
        <v>115560.00000000001</v>
      </c>
      <c r="N1158" t="str">
        <f>IFERROR(VLOOKUP(D1158, Product_Category!A:B, 2, FALSE), "Uncategorized")</f>
        <v>CROSCARMELLOSE SODIUM</v>
      </c>
      <c r="O1158" s="76">
        <f t="shared" si="126"/>
        <v>9.6300000000000008</v>
      </c>
      <c r="P1158" s="76">
        <f t="shared" si="127"/>
        <v>115.56</v>
      </c>
      <c r="Q1158">
        <f t="shared" si="128"/>
        <v>2023</v>
      </c>
      <c r="R1158" t="str">
        <f>IFERROR(VLOOKUP(G1158,'Importer Name'!A:B, 2, FALSE), "")</f>
        <v>AZELIS INDIA</v>
      </c>
      <c r="S1158" t="str">
        <f>IFERROR(VLOOKUP(H1158,'Supplier name '!A:B, 2, FALSE), "")</f>
        <v>ITACEL FARMO</v>
      </c>
    </row>
    <row r="1159" spans="1:19">
      <c r="A1159" s="94" t="s">
        <v>183</v>
      </c>
      <c r="B1159" s="163">
        <v>3600</v>
      </c>
      <c r="C1159" s="163" t="s">
        <v>7</v>
      </c>
      <c r="D1159" s="165" t="s">
        <v>1756</v>
      </c>
      <c r="E1159" s="164">
        <v>9.5</v>
      </c>
      <c r="F1159" s="165" t="s">
        <v>1718</v>
      </c>
      <c r="G1159" s="95" t="s">
        <v>185</v>
      </c>
      <c r="H1159" s="96" t="s">
        <v>15</v>
      </c>
      <c r="I1159" s="89" t="str">
        <f t="shared" si="123"/>
        <v>June</v>
      </c>
      <c r="J1159" s="74">
        <f>IF(F1159="USD", E1159, E1159 * IFERROR(VLOOKUP(F1159, EXCHANGE_RATE!A:B, 2, FALSE), "Currency not found"))</f>
        <v>10.165000000000001</v>
      </c>
      <c r="K1159" s="74">
        <f t="shared" si="125"/>
        <v>10.17</v>
      </c>
      <c r="L1159" s="14">
        <f>IF(C1159="MTS", B1159, B1159 * IFERROR(VLOOKUP(C1159, 'QTY_CONVERSIONS '!A:B, 2, FALSE), "Units not found"))</f>
        <v>3.6</v>
      </c>
      <c r="M1159" s="75">
        <f t="shared" si="124"/>
        <v>36612</v>
      </c>
      <c r="N1159" t="str">
        <f>IFERROR(VLOOKUP(D1159, Product_Category!A:B, 2, FALSE), "Uncategorized")</f>
        <v>CROSCARMELLOSE SODIUM</v>
      </c>
      <c r="O1159" s="76">
        <f t="shared" si="126"/>
        <v>10.17</v>
      </c>
      <c r="P1159" s="76">
        <f t="shared" si="127"/>
        <v>36.612000000000002</v>
      </c>
      <c r="Q1159">
        <f t="shared" si="128"/>
        <v>2023</v>
      </c>
      <c r="R1159" t="str">
        <f>IFERROR(VLOOKUP(G1159,'Importer Name'!A:B, 2, FALSE), "")</f>
        <v>AZELIS INDIA</v>
      </c>
      <c r="S1159" t="str">
        <f>IFERROR(VLOOKUP(H1159,'Supplier name '!A:B, 2, FALSE), "")</f>
        <v>ITACEL FARMO</v>
      </c>
    </row>
    <row r="1160" spans="1:19">
      <c r="A1160" s="90" t="s">
        <v>193</v>
      </c>
      <c r="B1160" s="160">
        <v>1225</v>
      </c>
      <c r="C1160" s="160" t="s">
        <v>7</v>
      </c>
      <c r="D1160" s="162" t="s">
        <v>3680</v>
      </c>
      <c r="E1160" s="161">
        <v>6.54</v>
      </c>
      <c r="F1160" s="162" t="s">
        <v>9</v>
      </c>
      <c r="G1160" s="91" t="s">
        <v>109</v>
      </c>
      <c r="H1160" s="92" t="s">
        <v>1836</v>
      </c>
      <c r="I1160" s="89" t="str">
        <f t="shared" si="123"/>
        <v>June</v>
      </c>
      <c r="J1160" s="74">
        <f>IF(F1160="USD", E1160, E1160 * IFERROR(VLOOKUP(F1160, EXCHANGE_RATE!A:B, 2, FALSE), "Currency not found"))</f>
        <v>6.54</v>
      </c>
      <c r="K1160" s="74">
        <f t="shared" si="125"/>
        <v>6.54</v>
      </c>
      <c r="L1160" s="14">
        <f>IF(C1160="MTS", B1160, B1160 * IFERROR(VLOOKUP(C1160, 'QTY_CONVERSIONS '!A:B, 2, FALSE), "Units not found"))</f>
        <v>1.2250000000000001</v>
      </c>
      <c r="M1160" s="75">
        <f t="shared" si="124"/>
        <v>8011.5</v>
      </c>
      <c r="N1160" t="str">
        <f>IFERROR(VLOOKUP(D1160, Product_Category!A:B, 2, FALSE), "Uncategorized")</f>
        <v>Uncategorized</v>
      </c>
      <c r="O1160" s="76">
        <f t="shared" si="126"/>
        <v>6.54</v>
      </c>
      <c r="P1160" s="76">
        <f t="shared" si="127"/>
        <v>8.0114999999999998</v>
      </c>
      <c r="Q1160">
        <f t="shared" si="128"/>
        <v>2023</v>
      </c>
      <c r="R1160" t="str">
        <f>IFERROR(VLOOKUP(G1160,'Importer Name'!A:B, 2, FALSE), "")</f>
        <v>AUROBINDO PHARMA</v>
      </c>
      <c r="S1160" t="str">
        <f>IFERROR(VLOOKUP(H1160,'Supplier name '!A:B, 2, FALSE), "")</f>
        <v>ALL PHARMA</v>
      </c>
    </row>
    <row r="1161" spans="1:19">
      <c r="A1161" s="90" t="s">
        <v>193</v>
      </c>
      <c r="B1161" s="160">
        <v>1225</v>
      </c>
      <c r="C1161" s="160" t="s">
        <v>7</v>
      </c>
      <c r="D1161" s="162" t="s">
        <v>3680</v>
      </c>
      <c r="E1161" s="161">
        <v>6.54</v>
      </c>
      <c r="F1161" s="162" t="s">
        <v>9</v>
      </c>
      <c r="G1161" s="91" t="s">
        <v>109</v>
      </c>
      <c r="H1161" s="92" t="s">
        <v>1836</v>
      </c>
      <c r="I1161" s="89" t="str">
        <f t="shared" si="123"/>
        <v>June</v>
      </c>
      <c r="J1161" s="74">
        <f>IF(F1161="USD", E1161, E1161 * IFERROR(VLOOKUP(F1161, EXCHANGE_RATE!A:B, 2, FALSE), "Currency not found"))</f>
        <v>6.54</v>
      </c>
      <c r="K1161" s="74">
        <f t="shared" si="125"/>
        <v>6.54</v>
      </c>
      <c r="L1161" s="14">
        <f>IF(C1161="MTS", B1161, B1161 * IFERROR(VLOOKUP(C1161, 'QTY_CONVERSIONS '!A:B, 2, FALSE), "Units not found"))</f>
        <v>1.2250000000000001</v>
      </c>
      <c r="M1161" s="75">
        <f t="shared" si="124"/>
        <v>8011.5</v>
      </c>
      <c r="N1161" t="str">
        <f>IFERROR(VLOOKUP(D1161, Product_Category!A:B, 2, FALSE), "Uncategorized")</f>
        <v>Uncategorized</v>
      </c>
      <c r="O1161" s="76">
        <f t="shared" si="126"/>
        <v>6.54</v>
      </c>
      <c r="P1161" s="76">
        <f t="shared" si="127"/>
        <v>8.0114999999999998</v>
      </c>
      <c r="Q1161">
        <f t="shared" si="128"/>
        <v>2023</v>
      </c>
      <c r="R1161" t="str">
        <f>IFERROR(VLOOKUP(G1161,'Importer Name'!A:B, 2, FALSE), "")</f>
        <v>AUROBINDO PHARMA</v>
      </c>
      <c r="S1161" t="str">
        <f>IFERROR(VLOOKUP(H1161,'Supplier name '!A:B, 2, FALSE), "")</f>
        <v>ALL PHARMA</v>
      </c>
    </row>
    <row r="1162" spans="1:19">
      <c r="A1162" s="90" t="s">
        <v>193</v>
      </c>
      <c r="B1162" s="160">
        <v>18000</v>
      </c>
      <c r="C1162" s="160" t="s">
        <v>7</v>
      </c>
      <c r="D1162" s="162" t="s">
        <v>1427</v>
      </c>
      <c r="E1162" s="161">
        <v>3.18</v>
      </c>
      <c r="F1162" s="162" t="s">
        <v>9</v>
      </c>
      <c r="G1162" s="91" t="s">
        <v>314</v>
      </c>
      <c r="H1162" s="92" t="s">
        <v>426</v>
      </c>
      <c r="I1162" s="89" t="str">
        <f t="shared" si="123"/>
        <v>June</v>
      </c>
      <c r="J1162" s="74">
        <f>IF(F1162="USD", E1162, E1162 * IFERROR(VLOOKUP(F1162, EXCHANGE_RATE!A:B, 2, FALSE), "Currency not found"))</f>
        <v>3.18</v>
      </c>
      <c r="K1162" s="74">
        <f t="shared" si="125"/>
        <v>3.18</v>
      </c>
      <c r="L1162" s="14">
        <f>IF(C1162="MTS", B1162, B1162 * IFERROR(VLOOKUP(C1162, 'QTY_CONVERSIONS '!A:B, 2, FALSE), "Units not found"))</f>
        <v>18</v>
      </c>
      <c r="M1162" s="75">
        <f t="shared" si="124"/>
        <v>57240</v>
      </c>
      <c r="N1162" t="str">
        <f>IFERROR(VLOOKUP(D1162, Product_Category!A:B, 2, FALSE), "Uncategorized")</f>
        <v>CMC</v>
      </c>
      <c r="O1162" s="76">
        <f t="shared" si="126"/>
        <v>3.18</v>
      </c>
      <c r="P1162" s="76">
        <f t="shared" si="127"/>
        <v>57.24</v>
      </c>
      <c r="Q1162">
        <f t="shared" si="128"/>
        <v>2023</v>
      </c>
      <c r="R1162" t="str">
        <f>IFERROR(VLOOKUP(G1162,'Importer Name'!A:B, 2, FALSE), "")</f>
        <v>KPL INT</v>
      </c>
      <c r="S1162" t="str">
        <f>IFERROR(VLOOKUP(H1162,'Supplier name '!A:B, 2, FALSE), "")</f>
        <v xml:space="preserve">ANQIU EAGLE </v>
      </c>
    </row>
    <row r="1163" spans="1:19">
      <c r="A1163" s="90" t="s">
        <v>193</v>
      </c>
      <c r="B1163" s="160">
        <v>15000</v>
      </c>
      <c r="C1163" s="160" t="s">
        <v>7</v>
      </c>
      <c r="D1163" s="162" t="s">
        <v>1427</v>
      </c>
      <c r="E1163" s="161">
        <v>3.1</v>
      </c>
      <c r="F1163" s="162" t="s">
        <v>9</v>
      </c>
      <c r="G1163" s="91" t="s">
        <v>35</v>
      </c>
      <c r="H1163" s="92" t="s">
        <v>1837</v>
      </c>
      <c r="I1163" s="89" t="str">
        <f t="shared" si="123"/>
        <v>June</v>
      </c>
      <c r="J1163" s="74">
        <f>IF(F1163="USD", E1163, E1163 * IFERROR(VLOOKUP(F1163, EXCHANGE_RATE!A:B, 2, FALSE), "Currency not found"))</f>
        <v>3.1</v>
      </c>
      <c r="K1163" s="74">
        <f t="shared" si="125"/>
        <v>3.1</v>
      </c>
      <c r="L1163" s="14">
        <f>IF(C1163="MTS", B1163, B1163 * IFERROR(VLOOKUP(C1163, 'QTY_CONVERSIONS '!A:B, 2, FALSE), "Units not found"))</f>
        <v>15</v>
      </c>
      <c r="M1163" s="75">
        <f t="shared" si="124"/>
        <v>46500</v>
      </c>
      <c r="N1163" t="str">
        <f>IFERROR(VLOOKUP(D1163, Product_Category!A:B, 2, FALSE), "Uncategorized")</f>
        <v>CMC</v>
      </c>
      <c r="O1163" s="76">
        <f t="shared" si="126"/>
        <v>3.1</v>
      </c>
      <c r="P1163" s="76">
        <f t="shared" si="127"/>
        <v>46.5</v>
      </c>
      <c r="Q1163">
        <f t="shared" si="128"/>
        <v>2023</v>
      </c>
      <c r="R1163" t="str">
        <f>IFERROR(VLOOKUP(G1163,'Importer Name'!A:B, 2, FALSE), "")</f>
        <v>DHARIYAL POLYMERS</v>
      </c>
      <c r="S1163" t="str">
        <f>IFERROR(VLOOKUP(H1163,'Supplier name '!A:B, 2, FALSE), "")</f>
        <v>CHANGSHU WELTHY</v>
      </c>
    </row>
    <row r="1164" spans="1:19">
      <c r="A1164" s="90" t="s">
        <v>193</v>
      </c>
      <c r="B1164" s="160">
        <v>1000</v>
      </c>
      <c r="C1164" s="160" t="s">
        <v>7</v>
      </c>
      <c r="D1164" s="162" t="s">
        <v>1620</v>
      </c>
      <c r="E1164" s="161">
        <v>35.200000000000003</v>
      </c>
      <c r="F1164" s="162" t="s">
        <v>1838</v>
      </c>
      <c r="G1164" s="91" t="s">
        <v>197</v>
      </c>
      <c r="H1164" s="92" t="s">
        <v>32</v>
      </c>
      <c r="I1164" s="89" t="str">
        <f t="shared" si="123"/>
        <v>June</v>
      </c>
      <c r="J1164" s="74">
        <f>IF(F1164="USD", E1164, E1164 * IFERROR(VLOOKUP(F1164, EXCHANGE_RATE!A:B, 2, FALSE), "Currency not found"))</f>
        <v>4.9280000000000008</v>
      </c>
      <c r="K1164" s="74">
        <f t="shared" si="125"/>
        <v>4.93</v>
      </c>
      <c r="L1164" s="14">
        <f>IF(C1164="MTS", B1164, B1164 * IFERROR(VLOOKUP(C1164, 'QTY_CONVERSIONS '!A:B, 2, FALSE), "Units not found"))</f>
        <v>1</v>
      </c>
      <c r="M1164" s="75">
        <f t="shared" si="124"/>
        <v>4930</v>
      </c>
      <c r="N1164" t="str">
        <f>IFERROR(VLOOKUP(D1164, Product_Category!A:B, 2, FALSE), "Uncategorized")</f>
        <v>CMC</v>
      </c>
      <c r="O1164" s="76">
        <f t="shared" si="126"/>
        <v>4.93</v>
      </c>
      <c r="P1164" s="76">
        <f t="shared" si="127"/>
        <v>4.93</v>
      </c>
      <c r="Q1164">
        <f t="shared" si="128"/>
        <v>2023</v>
      </c>
      <c r="R1164" t="str">
        <f>IFERROR(VLOOKUP(G1164,'Importer Name'!A:B, 2, FALSE), "")</f>
        <v>COLGATE PALMOLIVE</v>
      </c>
      <c r="S1164" t="str">
        <f>IFERROR(VLOOKUP(H1164,'Supplier name '!A:B, 2, FALSE), "")</f>
        <v>CHONGQING LIHONG</v>
      </c>
    </row>
    <row r="1165" spans="1:19">
      <c r="A1165" s="90" t="s">
        <v>193</v>
      </c>
      <c r="B1165" s="160">
        <v>1000</v>
      </c>
      <c r="C1165" s="160" t="s">
        <v>7</v>
      </c>
      <c r="D1165" s="162" t="s">
        <v>19</v>
      </c>
      <c r="E1165" s="161">
        <v>35.200000000000003</v>
      </c>
      <c r="F1165" s="162" t="s">
        <v>1838</v>
      </c>
      <c r="G1165" s="91" t="s">
        <v>197</v>
      </c>
      <c r="H1165" s="92" t="s">
        <v>32</v>
      </c>
      <c r="I1165" s="89" t="str">
        <f t="shared" si="123"/>
        <v>June</v>
      </c>
      <c r="J1165" s="74">
        <f>IF(F1165="USD", E1165, E1165 * IFERROR(VLOOKUP(F1165, EXCHANGE_RATE!A:B, 2, FALSE), "Currency not found"))</f>
        <v>4.9280000000000008</v>
      </c>
      <c r="K1165" s="74">
        <f t="shared" si="125"/>
        <v>4.93</v>
      </c>
      <c r="L1165" s="14">
        <f>IF(C1165="MTS", B1165, B1165 * IFERROR(VLOOKUP(C1165, 'QTY_CONVERSIONS '!A:B, 2, FALSE), "Units not found"))</f>
        <v>1</v>
      </c>
      <c r="M1165" s="75">
        <f t="shared" si="124"/>
        <v>4930</v>
      </c>
      <c r="N1165" t="str">
        <f>IFERROR(VLOOKUP(D1165, Product_Category!A:B, 2, FALSE), "Uncategorized")</f>
        <v>CMC</v>
      </c>
      <c r="O1165" s="76">
        <f t="shared" si="126"/>
        <v>4.93</v>
      </c>
      <c r="P1165" s="76">
        <f t="shared" si="127"/>
        <v>4.93</v>
      </c>
      <c r="Q1165">
        <f t="shared" si="128"/>
        <v>2023</v>
      </c>
      <c r="R1165" t="str">
        <f>IFERROR(VLOOKUP(G1165,'Importer Name'!A:B, 2, FALSE), "")</f>
        <v>COLGATE PALMOLIVE</v>
      </c>
      <c r="S1165" t="str">
        <f>IFERROR(VLOOKUP(H1165,'Supplier name '!A:B, 2, FALSE), "")</f>
        <v>CHONGQING LIHONG</v>
      </c>
    </row>
    <row r="1166" spans="1:19">
      <c r="A1166" s="90" t="s">
        <v>193</v>
      </c>
      <c r="B1166" s="160">
        <v>18000</v>
      </c>
      <c r="C1166" s="160" t="s">
        <v>7</v>
      </c>
      <c r="D1166" s="162" t="s">
        <v>1758</v>
      </c>
      <c r="E1166" s="161">
        <v>22.7</v>
      </c>
      <c r="F1166" s="162" t="s">
        <v>1838</v>
      </c>
      <c r="G1166" s="91" t="s">
        <v>197</v>
      </c>
      <c r="H1166" s="92" t="s">
        <v>32</v>
      </c>
      <c r="I1166" s="89" t="str">
        <f t="shared" si="123"/>
        <v>June</v>
      </c>
      <c r="J1166" s="74">
        <f>IF(F1166="USD", E1166, E1166 * IFERROR(VLOOKUP(F1166, EXCHANGE_RATE!A:B, 2, FALSE), "Currency not found"))</f>
        <v>3.1780000000000004</v>
      </c>
      <c r="K1166" s="74">
        <f t="shared" si="125"/>
        <v>3.1799999999999997</v>
      </c>
      <c r="L1166" s="14">
        <f>IF(C1166="MTS", B1166, B1166 * IFERROR(VLOOKUP(C1166, 'QTY_CONVERSIONS '!A:B, 2, FALSE), "Units not found"))</f>
        <v>18</v>
      </c>
      <c r="M1166" s="75">
        <f t="shared" si="124"/>
        <v>57239.999999999993</v>
      </c>
      <c r="N1166" t="str">
        <f>IFERROR(VLOOKUP(D1166, Product_Category!A:B, 2, FALSE), "Uncategorized")</f>
        <v>CMC</v>
      </c>
      <c r="O1166" s="76">
        <f t="shared" si="126"/>
        <v>3.1799999999999997</v>
      </c>
      <c r="P1166" s="76">
        <f t="shared" si="127"/>
        <v>57.239999999999995</v>
      </c>
      <c r="Q1166">
        <f t="shared" si="128"/>
        <v>2023</v>
      </c>
      <c r="R1166" t="str">
        <f>IFERROR(VLOOKUP(G1166,'Importer Name'!A:B, 2, FALSE), "")</f>
        <v>COLGATE PALMOLIVE</v>
      </c>
      <c r="S1166" t="str">
        <f>IFERROR(VLOOKUP(H1166,'Supplier name '!A:B, 2, FALSE), "")</f>
        <v>CHONGQING LIHONG</v>
      </c>
    </row>
    <row r="1167" spans="1:19">
      <c r="A1167" s="90" t="s">
        <v>193</v>
      </c>
      <c r="B1167" s="160">
        <v>18000</v>
      </c>
      <c r="C1167" s="160" t="s">
        <v>7</v>
      </c>
      <c r="D1167" s="162" t="s">
        <v>19</v>
      </c>
      <c r="E1167" s="161">
        <v>23.6</v>
      </c>
      <c r="F1167" s="162" t="s">
        <v>1838</v>
      </c>
      <c r="G1167" s="91" t="s">
        <v>197</v>
      </c>
      <c r="H1167" s="92" t="s">
        <v>32</v>
      </c>
      <c r="I1167" s="89" t="str">
        <f t="shared" si="123"/>
        <v>June</v>
      </c>
      <c r="J1167" s="74">
        <f>IF(F1167="USD", E1167, E1167 * IFERROR(VLOOKUP(F1167, EXCHANGE_RATE!A:B, 2, FALSE), "Currency not found"))</f>
        <v>3.3040000000000007</v>
      </c>
      <c r="K1167" s="74">
        <f t="shared" si="125"/>
        <v>3.3099999999999996</v>
      </c>
      <c r="L1167" s="14">
        <f>IF(C1167="MTS", B1167, B1167 * IFERROR(VLOOKUP(C1167, 'QTY_CONVERSIONS '!A:B, 2, FALSE), "Units not found"))</f>
        <v>18</v>
      </c>
      <c r="M1167" s="75">
        <f t="shared" si="124"/>
        <v>59579.999999999993</v>
      </c>
      <c r="N1167" t="str">
        <f>IFERROR(VLOOKUP(D1167, Product_Category!A:B, 2, FALSE), "Uncategorized")</f>
        <v>CMC</v>
      </c>
      <c r="O1167" s="76">
        <f t="shared" si="126"/>
        <v>3.3099999999999996</v>
      </c>
      <c r="P1167" s="76">
        <f t="shared" si="127"/>
        <v>59.579999999999991</v>
      </c>
      <c r="Q1167">
        <f t="shared" si="128"/>
        <v>2023</v>
      </c>
      <c r="R1167" t="str">
        <f>IFERROR(VLOOKUP(G1167,'Importer Name'!A:B, 2, FALSE), "")</f>
        <v>COLGATE PALMOLIVE</v>
      </c>
      <c r="S1167" t="str">
        <f>IFERROR(VLOOKUP(H1167,'Supplier name '!A:B, 2, FALSE), "")</f>
        <v>CHONGQING LIHONG</v>
      </c>
    </row>
    <row r="1168" spans="1:19">
      <c r="A1168" s="90" t="s">
        <v>193</v>
      </c>
      <c r="B1168" s="160">
        <v>18000</v>
      </c>
      <c r="C1168" s="160" t="s">
        <v>7</v>
      </c>
      <c r="D1168" s="162" t="s">
        <v>1427</v>
      </c>
      <c r="E1168" s="161">
        <v>3.08</v>
      </c>
      <c r="F1168" s="162" t="s">
        <v>9</v>
      </c>
      <c r="G1168" s="91" t="s">
        <v>35</v>
      </c>
      <c r="H1168" s="92" t="s">
        <v>32</v>
      </c>
      <c r="I1168" s="89" t="str">
        <f t="shared" si="123"/>
        <v>June</v>
      </c>
      <c r="J1168" s="74">
        <f>IF(F1168="USD", E1168, E1168 * IFERROR(VLOOKUP(F1168, EXCHANGE_RATE!A:B, 2, FALSE), "Currency not found"))</f>
        <v>3.08</v>
      </c>
      <c r="K1168" s="74">
        <f t="shared" si="125"/>
        <v>3.08</v>
      </c>
      <c r="L1168" s="14">
        <f>IF(C1168="MTS", B1168, B1168 * IFERROR(VLOOKUP(C1168, 'QTY_CONVERSIONS '!A:B, 2, FALSE), "Units not found"))</f>
        <v>18</v>
      </c>
      <c r="M1168" s="75">
        <f t="shared" si="124"/>
        <v>55440</v>
      </c>
      <c r="N1168" t="str">
        <f>IFERROR(VLOOKUP(D1168, Product_Category!A:B, 2, FALSE), "Uncategorized")</f>
        <v>CMC</v>
      </c>
      <c r="O1168" s="76">
        <f t="shared" si="126"/>
        <v>3.08</v>
      </c>
      <c r="P1168" s="76">
        <f t="shared" si="127"/>
        <v>55.44</v>
      </c>
      <c r="Q1168">
        <f t="shared" si="128"/>
        <v>2023</v>
      </c>
      <c r="R1168" t="str">
        <f>IFERROR(VLOOKUP(G1168,'Importer Name'!A:B, 2, FALSE), "")</f>
        <v>DHARIYAL POLYMERS</v>
      </c>
      <c r="S1168" t="str">
        <f>IFERROR(VLOOKUP(H1168,'Supplier name '!A:B, 2, FALSE), "")</f>
        <v>CHONGQING LIHONG</v>
      </c>
    </row>
    <row r="1169" spans="1:19">
      <c r="A1169" s="90" t="s">
        <v>193</v>
      </c>
      <c r="B1169" s="160">
        <v>20000</v>
      </c>
      <c r="C1169" s="160" t="s">
        <v>7</v>
      </c>
      <c r="D1169" s="162" t="s">
        <v>1427</v>
      </c>
      <c r="E1169" s="161">
        <v>2.59</v>
      </c>
      <c r="F1169" s="162" t="s">
        <v>9</v>
      </c>
      <c r="G1169" s="91" t="s">
        <v>35</v>
      </c>
      <c r="H1169" s="92" t="s">
        <v>32</v>
      </c>
      <c r="I1169" s="89" t="str">
        <f t="shared" si="123"/>
        <v>June</v>
      </c>
      <c r="J1169" s="74">
        <f>IF(F1169="USD", E1169, E1169 * IFERROR(VLOOKUP(F1169, EXCHANGE_RATE!A:B, 2, FALSE), "Currency not found"))</f>
        <v>2.59</v>
      </c>
      <c r="K1169" s="74">
        <f t="shared" si="125"/>
        <v>2.59</v>
      </c>
      <c r="L1169" s="14">
        <f>IF(C1169="MTS", B1169, B1169 * IFERROR(VLOOKUP(C1169, 'QTY_CONVERSIONS '!A:B, 2, FALSE), "Units not found"))</f>
        <v>20</v>
      </c>
      <c r="M1169" s="75">
        <f t="shared" si="124"/>
        <v>51800</v>
      </c>
      <c r="N1169" t="str">
        <f>IFERROR(VLOOKUP(D1169, Product_Category!A:B, 2, FALSE), "Uncategorized")</f>
        <v>CMC</v>
      </c>
      <c r="O1169" s="76">
        <f t="shared" si="126"/>
        <v>2.59</v>
      </c>
      <c r="P1169" s="76">
        <f t="shared" si="127"/>
        <v>51.8</v>
      </c>
      <c r="Q1169">
        <f t="shared" si="128"/>
        <v>2023</v>
      </c>
      <c r="R1169" t="str">
        <f>IFERROR(VLOOKUP(G1169,'Importer Name'!A:B, 2, FALSE), "")</f>
        <v>DHARIYAL POLYMERS</v>
      </c>
      <c r="S1169" t="str">
        <f>IFERROR(VLOOKUP(H1169,'Supplier name '!A:B, 2, FALSE), "")</f>
        <v>CHONGQING LIHONG</v>
      </c>
    </row>
    <row r="1170" spans="1:19">
      <c r="A1170" s="90" t="s">
        <v>193</v>
      </c>
      <c r="B1170" s="160">
        <v>100000</v>
      </c>
      <c r="C1170" s="160" t="s">
        <v>7</v>
      </c>
      <c r="D1170" s="162" t="s">
        <v>1427</v>
      </c>
      <c r="E1170" s="161">
        <v>1.4</v>
      </c>
      <c r="F1170" s="162" t="s">
        <v>9</v>
      </c>
      <c r="G1170" s="91" t="s">
        <v>31</v>
      </c>
      <c r="H1170" s="92" t="s">
        <v>32</v>
      </c>
      <c r="I1170" s="89" t="str">
        <f t="shared" si="123"/>
        <v>June</v>
      </c>
      <c r="J1170" s="74">
        <f>IF(F1170="USD", E1170, E1170 * IFERROR(VLOOKUP(F1170, EXCHANGE_RATE!A:B, 2, FALSE), "Currency not found"))</f>
        <v>1.4</v>
      </c>
      <c r="K1170" s="74">
        <f t="shared" si="125"/>
        <v>1.4</v>
      </c>
      <c r="L1170" s="14">
        <f>IF(C1170="MTS", B1170, B1170 * IFERROR(VLOOKUP(C1170, 'QTY_CONVERSIONS '!A:B, 2, FALSE), "Units not found"))</f>
        <v>100</v>
      </c>
      <c r="M1170" s="75">
        <f t="shared" si="124"/>
        <v>140000</v>
      </c>
      <c r="N1170" t="str">
        <f>IFERROR(VLOOKUP(D1170, Product_Category!A:B, 2, FALSE), "Uncategorized")</f>
        <v>CMC</v>
      </c>
      <c r="O1170" s="76">
        <f t="shared" si="126"/>
        <v>1.4</v>
      </c>
      <c r="P1170" s="76">
        <f t="shared" si="127"/>
        <v>140</v>
      </c>
      <c r="Q1170">
        <f t="shared" si="128"/>
        <v>2023</v>
      </c>
      <c r="R1170" t="str">
        <f>IFERROR(VLOOKUP(G1170,'Importer Name'!A:B, 2, FALSE), "")</f>
        <v>MERIDIAN POLYMERS</v>
      </c>
      <c r="S1170" t="str">
        <f>IFERROR(VLOOKUP(H1170,'Supplier name '!A:B, 2, FALSE), "")</f>
        <v>CHONGQING LIHONG</v>
      </c>
    </row>
    <row r="1171" spans="1:19">
      <c r="A1171" s="90" t="s">
        <v>193</v>
      </c>
      <c r="B1171" s="160">
        <v>36000</v>
      </c>
      <c r="C1171" s="160" t="s">
        <v>7</v>
      </c>
      <c r="D1171" s="162" t="s">
        <v>1427</v>
      </c>
      <c r="E1171" s="161">
        <v>3.03</v>
      </c>
      <c r="F1171" s="162" t="s">
        <v>9</v>
      </c>
      <c r="G1171" s="91" t="s">
        <v>31</v>
      </c>
      <c r="H1171" s="92" t="s">
        <v>32</v>
      </c>
      <c r="I1171" s="89" t="str">
        <f t="shared" si="123"/>
        <v>June</v>
      </c>
      <c r="J1171" s="74">
        <f>IF(F1171="USD", E1171, E1171 * IFERROR(VLOOKUP(F1171, EXCHANGE_RATE!A:B, 2, FALSE), "Currency not found"))</f>
        <v>3.03</v>
      </c>
      <c r="K1171" s="74">
        <f t="shared" si="125"/>
        <v>3.03</v>
      </c>
      <c r="L1171" s="14">
        <f>IF(C1171="MTS", B1171, B1171 * IFERROR(VLOOKUP(C1171, 'QTY_CONVERSIONS '!A:B, 2, FALSE), "Units not found"))</f>
        <v>36</v>
      </c>
      <c r="M1171" s="75">
        <f t="shared" si="124"/>
        <v>109080</v>
      </c>
      <c r="N1171" t="str">
        <f>IFERROR(VLOOKUP(D1171, Product_Category!A:B, 2, FALSE), "Uncategorized")</f>
        <v>CMC</v>
      </c>
      <c r="O1171" s="76">
        <f t="shared" si="126"/>
        <v>3.03</v>
      </c>
      <c r="P1171" s="76">
        <f t="shared" si="127"/>
        <v>109.08</v>
      </c>
      <c r="Q1171">
        <f t="shared" si="128"/>
        <v>2023</v>
      </c>
      <c r="R1171" t="str">
        <f>IFERROR(VLOOKUP(G1171,'Importer Name'!A:B, 2, FALSE), "")</f>
        <v>MERIDIAN POLYMERS</v>
      </c>
      <c r="S1171" t="str">
        <f>IFERROR(VLOOKUP(H1171,'Supplier name '!A:B, 2, FALSE), "")</f>
        <v>CHONGQING LIHONG</v>
      </c>
    </row>
    <row r="1172" spans="1:19">
      <c r="A1172" s="90" t="s">
        <v>193</v>
      </c>
      <c r="B1172" s="160">
        <v>36000</v>
      </c>
      <c r="C1172" s="160" t="s">
        <v>7</v>
      </c>
      <c r="D1172" s="162" t="s">
        <v>1427</v>
      </c>
      <c r="E1172" s="161">
        <v>3</v>
      </c>
      <c r="F1172" s="162" t="s">
        <v>9</v>
      </c>
      <c r="G1172" s="91" t="s">
        <v>31</v>
      </c>
      <c r="H1172" s="92" t="s">
        <v>32</v>
      </c>
      <c r="I1172" s="89" t="str">
        <f t="shared" si="123"/>
        <v>June</v>
      </c>
      <c r="J1172" s="74">
        <f>IF(F1172="USD", E1172, E1172 * IFERROR(VLOOKUP(F1172, EXCHANGE_RATE!A:B, 2, FALSE), "Currency not found"))</f>
        <v>3</v>
      </c>
      <c r="K1172" s="74">
        <f t="shared" si="125"/>
        <v>3</v>
      </c>
      <c r="L1172" s="14">
        <f>IF(C1172="MTS", B1172, B1172 * IFERROR(VLOOKUP(C1172, 'QTY_CONVERSIONS '!A:B, 2, FALSE), "Units not found"))</f>
        <v>36</v>
      </c>
      <c r="M1172" s="75">
        <f t="shared" si="124"/>
        <v>108000</v>
      </c>
      <c r="N1172" t="str">
        <f>IFERROR(VLOOKUP(D1172, Product_Category!A:B, 2, FALSE), "Uncategorized")</f>
        <v>CMC</v>
      </c>
      <c r="O1172" s="76">
        <f t="shared" si="126"/>
        <v>3</v>
      </c>
      <c r="P1172" s="76">
        <f t="shared" si="127"/>
        <v>108</v>
      </c>
      <c r="Q1172">
        <f t="shared" si="128"/>
        <v>2023</v>
      </c>
      <c r="R1172" t="str">
        <f>IFERROR(VLOOKUP(G1172,'Importer Name'!A:B, 2, FALSE), "")</f>
        <v>MERIDIAN POLYMERS</v>
      </c>
      <c r="S1172" t="str">
        <f>IFERROR(VLOOKUP(H1172,'Supplier name '!A:B, 2, FALSE), "")</f>
        <v>CHONGQING LIHONG</v>
      </c>
    </row>
    <row r="1173" spans="1:19">
      <c r="A1173" s="90" t="s">
        <v>193</v>
      </c>
      <c r="B1173" s="160">
        <v>18000</v>
      </c>
      <c r="C1173" s="160" t="s">
        <v>7</v>
      </c>
      <c r="D1173" s="162" t="s">
        <v>1427</v>
      </c>
      <c r="E1173" s="161">
        <v>3.05</v>
      </c>
      <c r="F1173" s="162" t="s">
        <v>9</v>
      </c>
      <c r="G1173" s="91" t="s">
        <v>31</v>
      </c>
      <c r="H1173" s="92" t="s">
        <v>32</v>
      </c>
      <c r="I1173" s="89" t="str">
        <f t="shared" si="123"/>
        <v>June</v>
      </c>
      <c r="J1173" s="74">
        <f>IF(F1173="USD", E1173, E1173 * IFERROR(VLOOKUP(F1173, EXCHANGE_RATE!A:B, 2, FALSE), "Currency not found"))</f>
        <v>3.05</v>
      </c>
      <c r="K1173" s="74">
        <f t="shared" si="125"/>
        <v>3.05</v>
      </c>
      <c r="L1173" s="14">
        <f>IF(C1173="MTS", B1173, B1173 * IFERROR(VLOOKUP(C1173, 'QTY_CONVERSIONS '!A:B, 2, FALSE), "Units not found"))</f>
        <v>18</v>
      </c>
      <c r="M1173" s="75">
        <f t="shared" si="124"/>
        <v>54900</v>
      </c>
      <c r="N1173" t="str">
        <f>IFERROR(VLOOKUP(D1173, Product_Category!A:B, 2, FALSE), "Uncategorized")</f>
        <v>CMC</v>
      </c>
      <c r="O1173" s="76">
        <f t="shared" si="126"/>
        <v>3.05</v>
      </c>
      <c r="P1173" s="76">
        <f t="shared" si="127"/>
        <v>54.9</v>
      </c>
      <c r="Q1173">
        <f t="shared" si="128"/>
        <v>2023</v>
      </c>
      <c r="R1173" t="str">
        <f>IFERROR(VLOOKUP(G1173,'Importer Name'!A:B, 2, FALSE), "")</f>
        <v>MERIDIAN POLYMERS</v>
      </c>
      <c r="S1173" t="str">
        <f>IFERROR(VLOOKUP(H1173,'Supplier name '!A:B, 2, FALSE), "")</f>
        <v>CHONGQING LIHONG</v>
      </c>
    </row>
    <row r="1174" spans="1:19">
      <c r="A1174" s="90" t="s">
        <v>193</v>
      </c>
      <c r="B1174" s="160">
        <v>18000</v>
      </c>
      <c r="C1174" s="160" t="s">
        <v>7</v>
      </c>
      <c r="D1174" s="162" t="s">
        <v>1427</v>
      </c>
      <c r="E1174" s="161">
        <v>3.03</v>
      </c>
      <c r="F1174" s="162" t="s">
        <v>9</v>
      </c>
      <c r="G1174" s="91" t="s">
        <v>31</v>
      </c>
      <c r="H1174" s="92" t="s">
        <v>32</v>
      </c>
      <c r="I1174" s="89" t="str">
        <f t="shared" si="123"/>
        <v>June</v>
      </c>
      <c r="J1174" s="74">
        <f>IF(F1174="USD", E1174, E1174 * IFERROR(VLOOKUP(F1174, EXCHANGE_RATE!A:B, 2, FALSE), "Currency not found"))</f>
        <v>3.03</v>
      </c>
      <c r="K1174" s="74">
        <f t="shared" si="125"/>
        <v>3.03</v>
      </c>
      <c r="L1174" s="14">
        <f>IF(C1174="MTS", B1174, B1174 * IFERROR(VLOOKUP(C1174, 'QTY_CONVERSIONS '!A:B, 2, FALSE), "Units not found"))</f>
        <v>18</v>
      </c>
      <c r="M1174" s="75">
        <f t="shared" si="124"/>
        <v>54540</v>
      </c>
      <c r="N1174" t="str">
        <f>IFERROR(VLOOKUP(D1174, Product_Category!A:B, 2, FALSE), "Uncategorized")</f>
        <v>CMC</v>
      </c>
      <c r="O1174" s="76">
        <f t="shared" si="126"/>
        <v>3.03</v>
      </c>
      <c r="P1174" s="76">
        <f t="shared" si="127"/>
        <v>54.54</v>
      </c>
      <c r="Q1174">
        <f t="shared" si="128"/>
        <v>2023</v>
      </c>
      <c r="R1174" t="str">
        <f>IFERROR(VLOOKUP(G1174,'Importer Name'!A:B, 2, FALSE), "")</f>
        <v>MERIDIAN POLYMERS</v>
      </c>
      <c r="S1174" t="str">
        <f>IFERROR(VLOOKUP(H1174,'Supplier name '!A:B, 2, FALSE), "")</f>
        <v>CHONGQING LIHONG</v>
      </c>
    </row>
    <row r="1175" spans="1:19">
      <c r="A1175" s="90" t="s">
        <v>193</v>
      </c>
      <c r="B1175" s="160">
        <v>18000</v>
      </c>
      <c r="C1175" s="160" t="s">
        <v>7</v>
      </c>
      <c r="D1175" s="162" t="s">
        <v>1427</v>
      </c>
      <c r="E1175" s="161">
        <v>3.03</v>
      </c>
      <c r="F1175" s="162" t="s">
        <v>9</v>
      </c>
      <c r="G1175" s="91" t="s">
        <v>31</v>
      </c>
      <c r="H1175" s="92" t="s">
        <v>32</v>
      </c>
      <c r="I1175" s="89" t="str">
        <f t="shared" si="123"/>
        <v>June</v>
      </c>
      <c r="J1175" s="74">
        <f>IF(F1175="USD", E1175, E1175 * IFERROR(VLOOKUP(F1175, EXCHANGE_RATE!A:B, 2, FALSE), "Currency not found"))</f>
        <v>3.03</v>
      </c>
      <c r="K1175" s="74">
        <f t="shared" si="125"/>
        <v>3.03</v>
      </c>
      <c r="L1175" s="14">
        <f>IF(C1175="MTS", B1175, B1175 * IFERROR(VLOOKUP(C1175, 'QTY_CONVERSIONS '!A:B, 2, FALSE), "Units not found"))</f>
        <v>18</v>
      </c>
      <c r="M1175" s="75">
        <f t="shared" si="124"/>
        <v>54540</v>
      </c>
      <c r="N1175" t="str">
        <f>IFERROR(VLOOKUP(D1175, Product_Category!A:B, 2, FALSE), "Uncategorized")</f>
        <v>CMC</v>
      </c>
      <c r="O1175" s="76">
        <f t="shared" si="126"/>
        <v>3.03</v>
      </c>
      <c r="P1175" s="76">
        <f t="shared" si="127"/>
        <v>54.54</v>
      </c>
      <c r="Q1175">
        <f t="shared" si="128"/>
        <v>2023</v>
      </c>
      <c r="R1175" t="str">
        <f>IFERROR(VLOOKUP(G1175,'Importer Name'!A:B, 2, FALSE), "")</f>
        <v>MERIDIAN POLYMERS</v>
      </c>
      <c r="S1175" t="str">
        <f>IFERROR(VLOOKUP(H1175,'Supplier name '!A:B, 2, FALSE), "")</f>
        <v>CHONGQING LIHONG</v>
      </c>
    </row>
    <row r="1176" spans="1:19">
      <c r="A1176" s="90" t="s">
        <v>193</v>
      </c>
      <c r="B1176" s="160">
        <v>20000</v>
      </c>
      <c r="C1176" s="160" t="s">
        <v>7</v>
      </c>
      <c r="D1176" s="162" t="s">
        <v>1427</v>
      </c>
      <c r="E1176" s="161">
        <v>2.48</v>
      </c>
      <c r="F1176" s="162" t="s">
        <v>9</v>
      </c>
      <c r="G1176" s="91" t="s">
        <v>31</v>
      </c>
      <c r="H1176" s="92" t="s">
        <v>32</v>
      </c>
      <c r="I1176" s="89" t="str">
        <f t="shared" si="123"/>
        <v>June</v>
      </c>
      <c r="J1176" s="74">
        <f>IF(F1176="USD", E1176, E1176 * IFERROR(VLOOKUP(F1176, EXCHANGE_RATE!A:B, 2, FALSE), "Currency not found"))</f>
        <v>2.48</v>
      </c>
      <c r="K1176" s="74">
        <f t="shared" si="125"/>
        <v>2.48</v>
      </c>
      <c r="L1176" s="14">
        <f>IF(C1176="MTS", B1176, B1176 * IFERROR(VLOOKUP(C1176, 'QTY_CONVERSIONS '!A:B, 2, FALSE), "Units not found"))</f>
        <v>20</v>
      </c>
      <c r="M1176" s="75">
        <f t="shared" si="124"/>
        <v>49600</v>
      </c>
      <c r="N1176" t="str">
        <f>IFERROR(VLOOKUP(D1176, Product_Category!A:B, 2, FALSE), "Uncategorized")</f>
        <v>CMC</v>
      </c>
      <c r="O1176" s="76">
        <f t="shared" si="126"/>
        <v>2.48</v>
      </c>
      <c r="P1176" s="76">
        <f t="shared" si="127"/>
        <v>49.6</v>
      </c>
      <c r="Q1176">
        <f t="shared" si="128"/>
        <v>2023</v>
      </c>
      <c r="R1176" t="str">
        <f>IFERROR(VLOOKUP(G1176,'Importer Name'!A:B, 2, FALSE), "")</f>
        <v>MERIDIAN POLYMERS</v>
      </c>
      <c r="S1176" t="str">
        <f>IFERROR(VLOOKUP(H1176,'Supplier name '!A:B, 2, FALSE), "")</f>
        <v>CHONGQING LIHONG</v>
      </c>
    </row>
    <row r="1177" spans="1:19">
      <c r="A1177" s="90" t="s">
        <v>193</v>
      </c>
      <c r="B1177" s="160">
        <v>20000</v>
      </c>
      <c r="C1177" s="160" t="s">
        <v>7</v>
      </c>
      <c r="D1177" s="162" t="s">
        <v>1427</v>
      </c>
      <c r="E1177" s="161">
        <v>2.48</v>
      </c>
      <c r="F1177" s="162" t="s">
        <v>9</v>
      </c>
      <c r="G1177" s="91" t="s">
        <v>31</v>
      </c>
      <c r="H1177" s="92" t="s">
        <v>32</v>
      </c>
      <c r="I1177" s="89" t="str">
        <f t="shared" si="123"/>
        <v>June</v>
      </c>
      <c r="J1177" s="74">
        <f>IF(F1177="USD", E1177, E1177 * IFERROR(VLOOKUP(F1177, EXCHANGE_RATE!A:B, 2, FALSE), "Currency not found"))</f>
        <v>2.48</v>
      </c>
      <c r="K1177" s="74">
        <f t="shared" si="125"/>
        <v>2.48</v>
      </c>
      <c r="L1177" s="14">
        <f>IF(C1177="MTS", B1177, B1177 * IFERROR(VLOOKUP(C1177, 'QTY_CONVERSIONS '!A:B, 2, FALSE), "Units not found"))</f>
        <v>20</v>
      </c>
      <c r="M1177" s="75">
        <f t="shared" si="124"/>
        <v>49600</v>
      </c>
      <c r="N1177" t="str">
        <f>IFERROR(VLOOKUP(D1177, Product_Category!A:B, 2, FALSE), "Uncategorized")</f>
        <v>CMC</v>
      </c>
      <c r="O1177" s="76">
        <f t="shared" si="126"/>
        <v>2.48</v>
      </c>
      <c r="P1177" s="76">
        <f t="shared" si="127"/>
        <v>49.6</v>
      </c>
      <c r="Q1177">
        <f t="shared" si="128"/>
        <v>2023</v>
      </c>
      <c r="R1177" t="str">
        <f>IFERROR(VLOOKUP(G1177,'Importer Name'!A:B, 2, FALSE), "")</f>
        <v>MERIDIAN POLYMERS</v>
      </c>
      <c r="S1177" t="str">
        <f>IFERROR(VLOOKUP(H1177,'Supplier name '!A:B, 2, FALSE), "")</f>
        <v>CHONGQING LIHONG</v>
      </c>
    </row>
    <row r="1178" spans="1:19">
      <c r="A1178" s="90" t="s">
        <v>193</v>
      </c>
      <c r="B1178" s="160">
        <v>20000</v>
      </c>
      <c r="C1178" s="160" t="s">
        <v>7</v>
      </c>
      <c r="D1178" s="162" t="s">
        <v>1427</v>
      </c>
      <c r="E1178" s="161">
        <v>2.48</v>
      </c>
      <c r="F1178" s="162" t="s">
        <v>9</v>
      </c>
      <c r="G1178" s="91" t="s">
        <v>31</v>
      </c>
      <c r="H1178" s="92" t="s">
        <v>32</v>
      </c>
      <c r="I1178" s="89" t="str">
        <f t="shared" si="123"/>
        <v>June</v>
      </c>
      <c r="J1178" s="74">
        <f>IF(F1178="USD", E1178, E1178 * IFERROR(VLOOKUP(F1178, EXCHANGE_RATE!A:B, 2, FALSE), "Currency not found"))</f>
        <v>2.48</v>
      </c>
      <c r="K1178" s="74">
        <f t="shared" si="125"/>
        <v>2.48</v>
      </c>
      <c r="L1178" s="14">
        <f>IF(C1178="MTS", B1178, B1178 * IFERROR(VLOOKUP(C1178, 'QTY_CONVERSIONS '!A:B, 2, FALSE), "Units not found"))</f>
        <v>20</v>
      </c>
      <c r="M1178" s="75">
        <f t="shared" si="124"/>
        <v>49600</v>
      </c>
      <c r="N1178" t="str">
        <f>IFERROR(VLOOKUP(D1178, Product_Category!A:B, 2, FALSE), "Uncategorized")</f>
        <v>CMC</v>
      </c>
      <c r="O1178" s="76">
        <f t="shared" si="126"/>
        <v>2.48</v>
      </c>
      <c r="P1178" s="76">
        <f t="shared" si="127"/>
        <v>49.6</v>
      </c>
      <c r="Q1178">
        <f t="shared" si="128"/>
        <v>2023</v>
      </c>
      <c r="R1178" t="str">
        <f>IFERROR(VLOOKUP(G1178,'Importer Name'!A:B, 2, FALSE), "")</f>
        <v>MERIDIAN POLYMERS</v>
      </c>
      <c r="S1178" t="str">
        <f>IFERROR(VLOOKUP(H1178,'Supplier name '!A:B, 2, FALSE), "")</f>
        <v>CHONGQING LIHONG</v>
      </c>
    </row>
    <row r="1179" spans="1:19">
      <c r="A1179" s="90" t="s">
        <v>193</v>
      </c>
      <c r="B1179" s="160">
        <v>1000</v>
      </c>
      <c r="C1179" s="160" t="s">
        <v>7</v>
      </c>
      <c r="D1179" s="162" t="s">
        <v>1427</v>
      </c>
      <c r="E1179" s="161">
        <v>2.7</v>
      </c>
      <c r="F1179" s="162" t="s">
        <v>9</v>
      </c>
      <c r="G1179" s="91" t="s">
        <v>431</v>
      </c>
      <c r="H1179" s="92" t="s">
        <v>432</v>
      </c>
      <c r="I1179" s="89" t="str">
        <f t="shared" si="123"/>
        <v>June</v>
      </c>
      <c r="J1179" s="74">
        <f>IF(F1179="USD", E1179, E1179 * IFERROR(VLOOKUP(F1179, EXCHANGE_RATE!A:B, 2, FALSE), "Currency not found"))</f>
        <v>2.7</v>
      </c>
      <c r="K1179" s="74">
        <f t="shared" si="125"/>
        <v>2.7</v>
      </c>
      <c r="L1179" s="14">
        <f>IF(C1179="MTS", B1179, B1179 * IFERROR(VLOOKUP(C1179, 'QTY_CONVERSIONS '!A:B, 2, FALSE), "Units not found"))</f>
        <v>1</v>
      </c>
      <c r="M1179" s="75">
        <f t="shared" si="124"/>
        <v>2700</v>
      </c>
      <c r="N1179" t="str">
        <f>IFERROR(VLOOKUP(D1179, Product_Category!A:B, 2, FALSE), "Uncategorized")</f>
        <v>CMC</v>
      </c>
      <c r="O1179" s="76">
        <f t="shared" si="126"/>
        <v>2.7</v>
      </c>
      <c r="P1179" s="76">
        <f t="shared" si="127"/>
        <v>2.7</v>
      </c>
      <c r="Q1179">
        <f t="shared" si="128"/>
        <v>2023</v>
      </c>
      <c r="R1179" t="str">
        <f>IFERROR(VLOOKUP(G1179,'Importer Name'!A:B, 2, FALSE), "")</f>
        <v>PRATIK CHEM</v>
      </c>
      <c r="S1179" t="str">
        <f>IFERROR(VLOOKUP(H1179,'Supplier name '!A:B, 2, FALSE), "")</f>
        <v>FOSHAN EVER</v>
      </c>
    </row>
    <row r="1180" spans="1:19">
      <c r="A1180" s="90" t="s">
        <v>193</v>
      </c>
      <c r="B1180" s="160">
        <v>2500</v>
      </c>
      <c r="C1180" s="160" t="s">
        <v>7</v>
      </c>
      <c r="D1180" s="162" t="s">
        <v>1427</v>
      </c>
      <c r="E1180" s="161">
        <v>3.5</v>
      </c>
      <c r="F1180" s="162" t="s">
        <v>9</v>
      </c>
      <c r="G1180" s="91" t="s">
        <v>1839</v>
      </c>
      <c r="H1180" s="92" t="s">
        <v>1840</v>
      </c>
      <c r="I1180" s="89" t="str">
        <f t="shared" si="123"/>
        <v>June</v>
      </c>
      <c r="J1180" s="74">
        <f>IF(F1180="USD", E1180, E1180 * IFERROR(VLOOKUP(F1180, EXCHANGE_RATE!A:B, 2, FALSE), "Currency not found"))</f>
        <v>3.5</v>
      </c>
      <c r="K1180" s="74">
        <f t="shared" si="125"/>
        <v>3.5</v>
      </c>
      <c r="L1180" s="14">
        <f>IF(C1180="MTS", B1180, B1180 * IFERROR(VLOOKUP(C1180, 'QTY_CONVERSIONS '!A:B, 2, FALSE), "Units not found"))</f>
        <v>2.5</v>
      </c>
      <c r="M1180" s="75">
        <f t="shared" si="124"/>
        <v>8750</v>
      </c>
      <c r="N1180" t="str">
        <f>IFERROR(VLOOKUP(D1180, Product_Category!A:B, 2, FALSE), "Uncategorized")</f>
        <v>CMC</v>
      </c>
      <c r="O1180" s="76">
        <f t="shared" si="126"/>
        <v>3.5</v>
      </c>
      <c r="P1180" s="76">
        <f t="shared" si="127"/>
        <v>8.75</v>
      </c>
      <c r="Q1180">
        <f t="shared" si="128"/>
        <v>2023</v>
      </c>
      <c r="R1180" t="str">
        <f>IFERROR(VLOOKUP(G1180,'Importer Name'!A:B, 2, FALSE), "")</f>
        <v>IVAX PAPER</v>
      </c>
      <c r="S1180" t="str">
        <f>IFERROR(VLOOKUP(H1180,'Supplier name '!A:B, 2, FALSE), "")</f>
        <v>HANA BIOMAT</v>
      </c>
    </row>
    <row r="1181" spans="1:19">
      <c r="A1181" s="90" t="s">
        <v>193</v>
      </c>
      <c r="B1181" s="160">
        <v>11000</v>
      </c>
      <c r="C1181" s="160" t="s">
        <v>7</v>
      </c>
      <c r="D1181" s="162" t="s">
        <v>1427</v>
      </c>
      <c r="E1181" s="161">
        <v>2.98</v>
      </c>
      <c r="F1181" s="162" t="s">
        <v>9</v>
      </c>
      <c r="G1181" s="91" t="s">
        <v>1841</v>
      </c>
      <c r="H1181" s="92" t="s">
        <v>1842</v>
      </c>
      <c r="I1181" s="89" t="str">
        <f t="shared" si="123"/>
        <v>June</v>
      </c>
      <c r="J1181" s="74">
        <f>IF(F1181="USD", E1181, E1181 * IFERROR(VLOOKUP(F1181, EXCHANGE_RATE!A:B, 2, FALSE), "Currency not found"))</f>
        <v>2.98</v>
      </c>
      <c r="K1181" s="74">
        <f t="shared" si="125"/>
        <v>2.98</v>
      </c>
      <c r="L1181" s="14">
        <f>IF(C1181="MTS", B1181, B1181 * IFERROR(VLOOKUP(C1181, 'QTY_CONVERSIONS '!A:B, 2, FALSE), "Units not found"))</f>
        <v>11</v>
      </c>
      <c r="M1181" s="75">
        <f t="shared" si="124"/>
        <v>32780</v>
      </c>
      <c r="N1181" t="str">
        <f>IFERROR(VLOOKUP(D1181, Product_Category!A:B, 2, FALSE), "Uncategorized")</f>
        <v>CMC</v>
      </c>
      <c r="O1181" s="76">
        <f t="shared" si="126"/>
        <v>2.98</v>
      </c>
      <c r="P1181" s="76">
        <f t="shared" si="127"/>
        <v>32.78</v>
      </c>
      <c r="Q1181">
        <f t="shared" si="128"/>
        <v>2023</v>
      </c>
      <c r="R1181" t="str">
        <f>IFERROR(VLOOKUP(G1181,'Importer Name'!A:B, 2, FALSE), "")</f>
        <v>ECOKEM TECHNO</v>
      </c>
      <c r="S1181" t="str">
        <f>IFERROR(VLOOKUP(H1181,'Supplier name '!A:B, 2, FALSE), "")</f>
        <v>HANGZHOU ZHENRUI</v>
      </c>
    </row>
    <row r="1182" spans="1:19">
      <c r="A1182" s="90" t="s">
        <v>193</v>
      </c>
      <c r="B1182" s="160">
        <v>2000</v>
      </c>
      <c r="C1182" s="160" t="s">
        <v>7</v>
      </c>
      <c r="D1182" s="162" t="s">
        <v>1427</v>
      </c>
      <c r="E1182" s="161">
        <v>3.04</v>
      </c>
      <c r="F1182" s="162" t="s">
        <v>9</v>
      </c>
      <c r="G1182" s="91" t="s">
        <v>1843</v>
      </c>
      <c r="H1182" s="92" t="s">
        <v>37</v>
      </c>
      <c r="I1182" s="89" t="str">
        <f t="shared" si="123"/>
        <v>June</v>
      </c>
      <c r="J1182" s="74">
        <f>IF(F1182="USD", E1182, E1182 * IFERROR(VLOOKUP(F1182, EXCHANGE_RATE!A:B, 2, FALSE), "Currency not found"))</f>
        <v>3.04</v>
      </c>
      <c r="K1182" s="74">
        <f t="shared" si="125"/>
        <v>3.04</v>
      </c>
      <c r="L1182" s="14">
        <f>IF(C1182="MTS", B1182, B1182 * IFERROR(VLOOKUP(C1182, 'QTY_CONVERSIONS '!A:B, 2, FALSE), "Units not found"))</f>
        <v>2</v>
      </c>
      <c r="M1182" s="75">
        <f t="shared" si="124"/>
        <v>6080</v>
      </c>
      <c r="N1182" t="str">
        <f>IFERROR(VLOOKUP(D1182, Product_Category!A:B, 2, FALSE), "Uncategorized")</f>
        <v>CMC</v>
      </c>
      <c r="O1182" s="76">
        <f t="shared" si="126"/>
        <v>3.04</v>
      </c>
      <c r="P1182" s="76">
        <f t="shared" si="127"/>
        <v>6.08</v>
      </c>
      <c r="Q1182">
        <f t="shared" si="128"/>
        <v>2023</v>
      </c>
      <c r="R1182" t="str">
        <f>IFERROR(VLOOKUP(G1182,'Importer Name'!A:B, 2, FALSE), "")</f>
        <v xml:space="preserve">KAKKAT DRUGS </v>
      </c>
      <c r="S1182" t="str">
        <f>IFERROR(VLOOKUP(H1182,'Supplier name '!A:B, 2, FALSE), "")</f>
        <v>JIANGSU GUOTAI</v>
      </c>
    </row>
    <row r="1183" spans="1:19">
      <c r="A1183" s="90" t="s">
        <v>193</v>
      </c>
      <c r="B1183" s="160">
        <v>2000</v>
      </c>
      <c r="C1183" s="160" t="s">
        <v>7</v>
      </c>
      <c r="D1183" s="162" t="s">
        <v>1427</v>
      </c>
      <c r="E1183" s="161">
        <v>3.04</v>
      </c>
      <c r="F1183" s="162" t="s">
        <v>9</v>
      </c>
      <c r="G1183" s="91" t="s">
        <v>1843</v>
      </c>
      <c r="H1183" s="92" t="s">
        <v>37</v>
      </c>
      <c r="I1183" s="89" t="str">
        <f t="shared" si="123"/>
        <v>June</v>
      </c>
      <c r="J1183" s="74">
        <f>IF(F1183="USD", E1183, E1183 * IFERROR(VLOOKUP(F1183, EXCHANGE_RATE!A:B, 2, FALSE), "Currency not found"))</f>
        <v>3.04</v>
      </c>
      <c r="K1183" s="74">
        <f t="shared" si="125"/>
        <v>3.04</v>
      </c>
      <c r="L1183" s="14">
        <f>IF(C1183="MTS", B1183, B1183 * IFERROR(VLOOKUP(C1183, 'QTY_CONVERSIONS '!A:B, 2, FALSE), "Units not found"))</f>
        <v>2</v>
      </c>
      <c r="M1183" s="75">
        <f t="shared" si="124"/>
        <v>6080</v>
      </c>
      <c r="N1183" t="str">
        <f>IFERROR(VLOOKUP(D1183, Product_Category!A:B, 2, FALSE), "Uncategorized")</f>
        <v>CMC</v>
      </c>
      <c r="O1183" s="76">
        <f t="shared" si="126"/>
        <v>3.04</v>
      </c>
      <c r="P1183" s="76">
        <f t="shared" si="127"/>
        <v>6.08</v>
      </c>
      <c r="Q1183">
        <f t="shared" si="128"/>
        <v>2023</v>
      </c>
      <c r="R1183" t="str">
        <f>IFERROR(VLOOKUP(G1183,'Importer Name'!A:B, 2, FALSE), "")</f>
        <v xml:space="preserve">KAKKAT DRUGS </v>
      </c>
      <c r="S1183" t="str">
        <f>IFERROR(VLOOKUP(H1183,'Supplier name '!A:B, 2, FALSE), "")</f>
        <v>JIANGSU GUOTAI</v>
      </c>
    </row>
    <row r="1184" spans="1:19">
      <c r="A1184" s="90" t="s">
        <v>193</v>
      </c>
      <c r="B1184" s="160">
        <v>1000</v>
      </c>
      <c r="C1184" s="160" t="s">
        <v>7</v>
      </c>
      <c r="D1184" s="162" t="s">
        <v>1427</v>
      </c>
      <c r="E1184" s="161">
        <v>3.8</v>
      </c>
      <c r="F1184" s="162" t="s">
        <v>9</v>
      </c>
      <c r="G1184" s="91" t="s">
        <v>1844</v>
      </c>
      <c r="H1184" s="92" t="s">
        <v>39</v>
      </c>
      <c r="I1184" s="89" t="str">
        <f t="shared" si="123"/>
        <v>June</v>
      </c>
      <c r="J1184" s="74">
        <f>IF(F1184="USD", E1184, E1184 * IFERROR(VLOOKUP(F1184, EXCHANGE_RATE!A:B, 2, FALSE), "Currency not found"))</f>
        <v>3.8</v>
      </c>
      <c r="K1184" s="74">
        <f t="shared" si="125"/>
        <v>3.8</v>
      </c>
      <c r="L1184" s="14">
        <f>IF(C1184="MTS", B1184, B1184 * IFERROR(VLOOKUP(C1184, 'QTY_CONVERSIONS '!A:B, 2, FALSE), "Units not found"))</f>
        <v>1</v>
      </c>
      <c r="M1184" s="75">
        <f t="shared" si="124"/>
        <v>3800</v>
      </c>
      <c r="N1184" t="str">
        <f>IFERROR(VLOOKUP(D1184, Product_Category!A:B, 2, FALSE), "Uncategorized")</f>
        <v>CMC</v>
      </c>
      <c r="O1184" s="76">
        <f t="shared" si="126"/>
        <v>3.8</v>
      </c>
      <c r="P1184" s="76">
        <f t="shared" si="127"/>
        <v>3.8</v>
      </c>
      <c r="Q1184">
        <f t="shared" si="128"/>
        <v>2023</v>
      </c>
      <c r="R1184" t="str">
        <f>IFERROR(VLOOKUP(G1184,'Importer Name'!A:B, 2, FALSE), "")</f>
        <v>BABA ENTER</v>
      </c>
      <c r="S1184" t="str">
        <f>IFERROR(VLOOKUP(H1184,'Supplier name '!A:B, 2, FALSE), "")</f>
        <v>JIANGSU WEIKEM</v>
      </c>
    </row>
    <row r="1185" spans="1:19">
      <c r="A1185" s="90" t="s">
        <v>193</v>
      </c>
      <c r="B1185" s="160">
        <v>10000</v>
      </c>
      <c r="C1185" s="160" t="s">
        <v>7</v>
      </c>
      <c r="D1185" s="162" t="s">
        <v>1427</v>
      </c>
      <c r="E1185" s="161">
        <v>3.08</v>
      </c>
      <c r="F1185" s="162" t="s">
        <v>9</v>
      </c>
      <c r="G1185" s="91" t="s">
        <v>1845</v>
      </c>
      <c r="H1185" s="92" t="s">
        <v>41</v>
      </c>
      <c r="I1185" s="89" t="str">
        <f t="shared" si="123"/>
        <v>June</v>
      </c>
      <c r="J1185" s="74">
        <f>IF(F1185="USD", E1185, E1185 * IFERROR(VLOOKUP(F1185, EXCHANGE_RATE!A:B, 2, FALSE), "Currency not found"))</f>
        <v>3.08</v>
      </c>
      <c r="K1185" s="74">
        <f t="shared" si="125"/>
        <v>3.08</v>
      </c>
      <c r="L1185" s="14">
        <f>IF(C1185="MTS", B1185, B1185 * IFERROR(VLOOKUP(C1185, 'QTY_CONVERSIONS '!A:B, 2, FALSE), "Units not found"))</f>
        <v>10</v>
      </c>
      <c r="M1185" s="75">
        <f t="shared" si="124"/>
        <v>30800</v>
      </c>
      <c r="N1185" t="str">
        <f>IFERROR(VLOOKUP(D1185, Product_Category!A:B, 2, FALSE), "Uncategorized")</f>
        <v>CMC</v>
      </c>
      <c r="O1185" s="76">
        <f t="shared" si="126"/>
        <v>3.08</v>
      </c>
      <c r="P1185" s="76">
        <f t="shared" si="127"/>
        <v>30.8</v>
      </c>
      <c r="Q1185">
        <f t="shared" si="128"/>
        <v>2023</v>
      </c>
      <c r="R1185" t="str">
        <f>IFERROR(VLOOKUP(G1185,'Importer Name'!A:B, 2, FALSE), "")</f>
        <v>KRISHNA ADD</v>
      </c>
      <c r="S1185" t="str">
        <f>IFERROR(VLOOKUP(H1185,'Supplier name '!A:B, 2, FALSE), "")</f>
        <v>JINING FORTUNE</v>
      </c>
    </row>
    <row r="1186" spans="1:19">
      <c r="A1186" s="90" t="s">
        <v>193</v>
      </c>
      <c r="B1186" s="160">
        <v>10000</v>
      </c>
      <c r="C1186" s="160" t="s">
        <v>7</v>
      </c>
      <c r="D1186" s="162" t="s">
        <v>1427</v>
      </c>
      <c r="E1186" s="161">
        <v>3.08</v>
      </c>
      <c r="F1186" s="162" t="s">
        <v>9</v>
      </c>
      <c r="G1186" s="91" t="s">
        <v>1845</v>
      </c>
      <c r="H1186" s="92" t="s">
        <v>41</v>
      </c>
      <c r="I1186" s="89" t="str">
        <f t="shared" si="123"/>
        <v>June</v>
      </c>
      <c r="J1186" s="74">
        <f>IF(F1186="USD", E1186, E1186 * IFERROR(VLOOKUP(F1186, EXCHANGE_RATE!A:B, 2, FALSE), "Currency not found"))</f>
        <v>3.08</v>
      </c>
      <c r="K1186" s="74">
        <f t="shared" si="125"/>
        <v>3.08</v>
      </c>
      <c r="L1186" s="14">
        <f>IF(C1186="MTS", B1186, B1186 * IFERROR(VLOOKUP(C1186, 'QTY_CONVERSIONS '!A:B, 2, FALSE), "Units not found"))</f>
        <v>10</v>
      </c>
      <c r="M1186" s="75">
        <f t="shared" si="124"/>
        <v>30800</v>
      </c>
      <c r="N1186" t="str">
        <f>IFERROR(VLOOKUP(D1186, Product_Category!A:B, 2, FALSE), "Uncategorized")</f>
        <v>CMC</v>
      </c>
      <c r="O1186" s="76">
        <f t="shared" si="126"/>
        <v>3.08</v>
      </c>
      <c r="P1186" s="76">
        <f t="shared" si="127"/>
        <v>30.8</v>
      </c>
      <c r="Q1186">
        <f t="shared" si="128"/>
        <v>2023</v>
      </c>
      <c r="R1186" t="str">
        <f>IFERROR(VLOOKUP(G1186,'Importer Name'!A:B, 2, FALSE), "")</f>
        <v>KRISHNA ADD</v>
      </c>
      <c r="S1186" t="str">
        <f>IFERROR(VLOOKUP(H1186,'Supplier name '!A:B, 2, FALSE), "")</f>
        <v>JINING FORTUNE</v>
      </c>
    </row>
    <row r="1187" spans="1:19">
      <c r="A1187" s="90" t="s">
        <v>193</v>
      </c>
      <c r="B1187" s="160">
        <v>4000</v>
      </c>
      <c r="C1187" s="160" t="s">
        <v>7</v>
      </c>
      <c r="D1187" s="162" t="s">
        <v>1427</v>
      </c>
      <c r="E1187" s="161">
        <v>3.65</v>
      </c>
      <c r="F1187" s="162" t="s">
        <v>9</v>
      </c>
      <c r="G1187" s="91" t="s">
        <v>1846</v>
      </c>
      <c r="H1187" s="92" t="s">
        <v>1847</v>
      </c>
      <c r="I1187" s="89" t="str">
        <f t="shared" si="123"/>
        <v>June</v>
      </c>
      <c r="J1187" s="74">
        <f>IF(F1187="USD", E1187, E1187 * IFERROR(VLOOKUP(F1187, EXCHANGE_RATE!A:B, 2, FALSE), "Currency not found"))</f>
        <v>3.65</v>
      </c>
      <c r="K1187" s="74">
        <f t="shared" si="125"/>
        <v>3.65</v>
      </c>
      <c r="L1187" s="14">
        <f>IF(C1187="MTS", B1187, B1187 * IFERROR(VLOOKUP(C1187, 'QTY_CONVERSIONS '!A:B, 2, FALSE), "Units not found"))</f>
        <v>4</v>
      </c>
      <c r="M1187" s="75">
        <f t="shared" si="124"/>
        <v>14600</v>
      </c>
      <c r="N1187" t="str">
        <f>IFERROR(VLOOKUP(D1187, Product_Category!A:B, 2, FALSE), "Uncategorized")</f>
        <v>CMC</v>
      </c>
      <c r="O1187" s="76">
        <f t="shared" si="126"/>
        <v>3.65</v>
      </c>
      <c r="P1187" s="76">
        <f t="shared" si="127"/>
        <v>14.6</v>
      </c>
      <c r="Q1187">
        <f t="shared" si="128"/>
        <v>2023</v>
      </c>
      <c r="R1187" t="str">
        <f>IFERROR(VLOOKUP(G1187,'Importer Name'!A:B, 2, FALSE), "")</f>
        <v>SWELL WELL MINE</v>
      </c>
      <c r="S1187" t="str">
        <f>IFERROR(VLOOKUP(H1187,'Supplier name '!A:B, 2, FALSE), "")</f>
        <v>MUDCHEM INT</v>
      </c>
    </row>
    <row r="1188" spans="1:19">
      <c r="A1188" s="90" t="s">
        <v>193</v>
      </c>
      <c r="B1188" s="160">
        <v>6000</v>
      </c>
      <c r="C1188" s="160" t="s">
        <v>7</v>
      </c>
      <c r="D1188" s="162" t="s">
        <v>1427</v>
      </c>
      <c r="E1188" s="161">
        <v>3.3</v>
      </c>
      <c r="F1188" s="162" t="s">
        <v>9</v>
      </c>
      <c r="G1188" s="91" t="s">
        <v>1848</v>
      </c>
      <c r="H1188" s="92" t="s">
        <v>1849</v>
      </c>
      <c r="I1188" s="89" t="str">
        <f t="shared" si="123"/>
        <v>June</v>
      </c>
      <c r="J1188" s="74">
        <f>IF(F1188="USD", E1188, E1188 * IFERROR(VLOOKUP(F1188, EXCHANGE_RATE!A:B, 2, FALSE), "Currency not found"))</f>
        <v>3.3</v>
      </c>
      <c r="K1188" s="74">
        <f t="shared" si="125"/>
        <v>3.3</v>
      </c>
      <c r="L1188" s="14">
        <f>IF(C1188="MTS", B1188, B1188 * IFERROR(VLOOKUP(C1188, 'QTY_CONVERSIONS '!A:B, 2, FALSE), "Units not found"))</f>
        <v>6</v>
      </c>
      <c r="M1188" s="75">
        <f t="shared" si="124"/>
        <v>19800</v>
      </c>
      <c r="N1188" t="str">
        <f>IFERROR(VLOOKUP(D1188, Product_Category!A:B, 2, FALSE), "Uncategorized")</f>
        <v>CMC</v>
      </c>
      <c r="O1188" s="76">
        <f t="shared" si="126"/>
        <v>3.3</v>
      </c>
      <c r="P1188" s="76">
        <f t="shared" si="127"/>
        <v>19.799999999999997</v>
      </c>
      <c r="Q1188">
        <f t="shared" si="128"/>
        <v>2023</v>
      </c>
      <c r="R1188" t="str">
        <f>IFERROR(VLOOKUP(G1188,'Importer Name'!A:B, 2, FALSE), "")</f>
        <v>PIOMA CHEM</v>
      </c>
      <c r="S1188" t="str">
        <f>IFERROR(VLOOKUP(H1188,'Supplier name '!A:B, 2, FALSE), "")</f>
        <v>SHANGHAI SHENGUANG</v>
      </c>
    </row>
    <row r="1189" spans="1:19">
      <c r="A1189" s="90" t="s">
        <v>193</v>
      </c>
      <c r="B1189" s="160">
        <v>6000</v>
      </c>
      <c r="C1189" s="160" t="s">
        <v>7</v>
      </c>
      <c r="D1189" s="162" t="s">
        <v>1427</v>
      </c>
      <c r="E1189" s="161">
        <v>3.3</v>
      </c>
      <c r="F1189" s="162" t="s">
        <v>9</v>
      </c>
      <c r="G1189" s="91" t="s">
        <v>1848</v>
      </c>
      <c r="H1189" s="92" t="s">
        <v>1849</v>
      </c>
      <c r="I1189" s="89" t="str">
        <f t="shared" si="123"/>
        <v>June</v>
      </c>
      <c r="J1189" s="74">
        <f>IF(F1189="USD", E1189, E1189 * IFERROR(VLOOKUP(F1189, EXCHANGE_RATE!A:B, 2, FALSE), "Currency not found"))</f>
        <v>3.3</v>
      </c>
      <c r="K1189" s="74">
        <f t="shared" si="125"/>
        <v>3.3</v>
      </c>
      <c r="L1189" s="14">
        <f>IF(C1189="MTS", B1189, B1189 * IFERROR(VLOOKUP(C1189, 'QTY_CONVERSIONS '!A:B, 2, FALSE), "Units not found"))</f>
        <v>6</v>
      </c>
      <c r="M1189" s="75">
        <f t="shared" si="124"/>
        <v>19800</v>
      </c>
      <c r="N1189" t="str">
        <f>IFERROR(VLOOKUP(D1189, Product_Category!A:B, 2, FALSE), "Uncategorized")</f>
        <v>CMC</v>
      </c>
      <c r="O1189" s="76">
        <f t="shared" si="126"/>
        <v>3.3</v>
      </c>
      <c r="P1189" s="76">
        <f t="shared" si="127"/>
        <v>19.799999999999997</v>
      </c>
      <c r="Q1189">
        <f t="shared" si="128"/>
        <v>2023</v>
      </c>
      <c r="R1189" t="str">
        <f>IFERROR(VLOOKUP(G1189,'Importer Name'!A:B, 2, FALSE), "")</f>
        <v>PIOMA CHEM</v>
      </c>
      <c r="S1189" t="str">
        <f>IFERROR(VLOOKUP(H1189,'Supplier name '!A:B, 2, FALSE), "")</f>
        <v>SHANGHAI SHENGUANG</v>
      </c>
    </row>
    <row r="1190" spans="1:19">
      <c r="A1190" s="90" t="s">
        <v>193</v>
      </c>
      <c r="B1190" s="160">
        <v>6000</v>
      </c>
      <c r="C1190" s="160" t="s">
        <v>7</v>
      </c>
      <c r="D1190" s="162" t="s">
        <v>1427</v>
      </c>
      <c r="E1190" s="161">
        <v>3.4</v>
      </c>
      <c r="F1190" s="162" t="s">
        <v>9</v>
      </c>
      <c r="G1190" s="91" t="s">
        <v>1848</v>
      </c>
      <c r="H1190" s="92" t="s">
        <v>1849</v>
      </c>
      <c r="I1190" s="89" t="str">
        <f t="shared" si="123"/>
        <v>June</v>
      </c>
      <c r="J1190" s="74">
        <f>IF(F1190="USD", E1190, E1190 * IFERROR(VLOOKUP(F1190, EXCHANGE_RATE!A:B, 2, FALSE), "Currency not found"))</f>
        <v>3.4</v>
      </c>
      <c r="K1190" s="74">
        <f t="shared" si="125"/>
        <v>3.4</v>
      </c>
      <c r="L1190" s="14">
        <f>IF(C1190="MTS", B1190, B1190 * IFERROR(VLOOKUP(C1190, 'QTY_CONVERSIONS '!A:B, 2, FALSE), "Units not found"))</f>
        <v>6</v>
      </c>
      <c r="M1190" s="75">
        <f t="shared" si="124"/>
        <v>20400</v>
      </c>
      <c r="N1190" t="str">
        <f>IFERROR(VLOOKUP(D1190, Product_Category!A:B, 2, FALSE), "Uncategorized")</f>
        <v>CMC</v>
      </c>
      <c r="O1190" s="76">
        <f t="shared" si="126"/>
        <v>3.4</v>
      </c>
      <c r="P1190" s="76">
        <f t="shared" si="127"/>
        <v>20.399999999999999</v>
      </c>
      <c r="Q1190">
        <f t="shared" si="128"/>
        <v>2023</v>
      </c>
      <c r="R1190" t="str">
        <f>IFERROR(VLOOKUP(G1190,'Importer Name'!A:B, 2, FALSE), "")</f>
        <v>PIOMA CHEM</v>
      </c>
      <c r="S1190" t="str">
        <f>IFERROR(VLOOKUP(H1190,'Supplier name '!A:B, 2, FALSE), "")</f>
        <v>SHANGHAI SHENGUANG</v>
      </c>
    </row>
    <row r="1191" spans="1:19">
      <c r="A1191" s="90" t="s">
        <v>193</v>
      </c>
      <c r="B1191" s="160">
        <v>6000</v>
      </c>
      <c r="C1191" s="160" t="s">
        <v>7</v>
      </c>
      <c r="D1191" s="162" t="s">
        <v>1427</v>
      </c>
      <c r="E1191" s="161">
        <v>3.4</v>
      </c>
      <c r="F1191" s="162" t="s">
        <v>9</v>
      </c>
      <c r="G1191" s="91" t="s">
        <v>1848</v>
      </c>
      <c r="H1191" s="92" t="s">
        <v>1849</v>
      </c>
      <c r="I1191" s="89" t="str">
        <f t="shared" si="123"/>
        <v>June</v>
      </c>
      <c r="J1191" s="74">
        <f>IF(F1191="USD", E1191, E1191 * IFERROR(VLOOKUP(F1191, EXCHANGE_RATE!A:B, 2, FALSE), "Currency not found"))</f>
        <v>3.4</v>
      </c>
      <c r="K1191" s="74">
        <f t="shared" si="125"/>
        <v>3.4</v>
      </c>
      <c r="L1191" s="14">
        <f>IF(C1191="MTS", B1191, B1191 * IFERROR(VLOOKUP(C1191, 'QTY_CONVERSIONS '!A:B, 2, FALSE), "Units not found"))</f>
        <v>6</v>
      </c>
      <c r="M1191" s="75">
        <f t="shared" si="124"/>
        <v>20400</v>
      </c>
      <c r="N1191" t="str">
        <f>IFERROR(VLOOKUP(D1191, Product_Category!A:B, 2, FALSE), "Uncategorized")</f>
        <v>CMC</v>
      </c>
      <c r="O1191" s="76">
        <f t="shared" si="126"/>
        <v>3.4</v>
      </c>
      <c r="P1191" s="76">
        <f t="shared" si="127"/>
        <v>20.399999999999999</v>
      </c>
      <c r="Q1191">
        <f t="shared" si="128"/>
        <v>2023</v>
      </c>
      <c r="R1191" t="str">
        <f>IFERROR(VLOOKUP(G1191,'Importer Name'!A:B, 2, FALSE), "")</f>
        <v>PIOMA CHEM</v>
      </c>
      <c r="S1191" t="str">
        <f>IFERROR(VLOOKUP(H1191,'Supplier name '!A:B, 2, FALSE), "")</f>
        <v>SHANGHAI SHENGUANG</v>
      </c>
    </row>
    <row r="1192" spans="1:19">
      <c r="A1192" s="90" t="s">
        <v>193</v>
      </c>
      <c r="B1192" s="160">
        <v>18000</v>
      </c>
      <c r="C1192" s="160" t="s">
        <v>7</v>
      </c>
      <c r="D1192" s="162" t="s">
        <v>1427</v>
      </c>
      <c r="E1192" s="161">
        <v>3.25</v>
      </c>
      <c r="F1192" s="162" t="s">
        <v>9</v>
      </c>
      <c r="G1192" s="91" t="s">
        <v>1850</v>
      </c>
      <c r="H1192" s="92" t="s">
        <v>325</v>
      </c>
      <c r="I1192" s="89" t="str">
        <f t="shared" si="123"/>
        <v>June</v>
      </c>
      <c r="J1192" s="74">
        <f>IF(F1192="USD", E1192, E1192 * IFERROR(VLOOKUP(F1192, EXCHANGE_RATE!A:B, 2, FALSE), "Currency not found"))</f>
        <v>3.25</v>
      </c>
      <c r="K1192" s="74">
        <f t="shared" si="125"/>
        <v>3.25</v>
      </c>
      <c r="L1192" s="14">
        <f>IF(C1192="MTS", B1192, B1192 * IFERROR(VLOOKUP(C1192, 'QTY_CONVERSIONS '!A:B, 2, FALSE), "Units not found"))</f>
        <v>18</v>
      </c>
      <c r="M1192" s="75">
        <f t="shared" si="124"/>
        <v>58500</v>
      </c>
      <c r="N1192" t="str">
        <f>IFERROR(VLOOKUP(D1192, Product_Category!A:B, 2, FALSE), "Uncategorized")</f>
        <v>CMC</v>
      </c>
      <c r="O1192" s="76">
        <f t="shared" si="126"/>
        <v>3.25</v>
      </c>
      <c r="P1192" s="76">
        <f t="shared" si="127"/>
        <v>58.5</v>
      </c>
      <c r="Q1192">
        <f t="shared" si="128"/>
        <v>2023</v>
      </c>
      <c r="R1192" t="str">
        <f>IFERROR(VLOOKUP(G1192,'Importer Name'!A:B, 2, FALSE), "")</f>
        <v>PRACHIN CHEM</v>
      </c>
      <c r="S1192" t="str">
        <f>IFERROR(VLOOKUP(H1192,'Supplier name '!A:B, 2, FALSE), "")</f>
        <v>SUZHOU DECAN</v>
      </c>
    </row>
    <row r="1193" spans="1:19">
      <c r="A1193" s="90" t="s">
        <v>193</v>
      </c>
      <c r="B1193" s="160">
        <v>18000</v>
      </c>
      <c r="C1193" s="160" t="s">
        <v>7</v>
      </c>
      <c r="D1193" s="162" t="s">
        <v>1427</v>
      </c>
      <c r="E1193" s="161">
        <v>3.05</v>
      </c>
      <c r="F1193" s="162" t="s">
        <v>9</v>
      </c>
      <c r="G1193" s="91" t="s">
        <v>1850</v>
      </c>
      <c r="H1193" s="92" t="s">
        <v>325</v>
      </c>
      <c r="I1193" s="89" t="str">
        <f t="shared" si="123"/>
        <v>June</v>
      </c>
      <c r="J1193" s="74">
        <f>IF(F1193="USD", E1193, E1193 * IFERROR(VLOOKUP(F1193, EXCHANGE_RATE!A:B, 2, FALSE), "Currency not found"))</f>
        <v>3.05</v>
      </c>
      <c r="K1193" s="74">
        <f t="shared" si="125"/>
        <v>3.05</v>
      </c>
      <c r="L1193" s="14">
        <f>IF(C1193="MTS", B1193, B1193 * IFERROR(VLOOKUP(C1193, 'QTY_CONVERSIONS '!A:B, 2, FALSE), "Units not found"))</f>
        <v>18</v>
      </c>
      <c r="M1193" s="75">
        <f t="shared" si="124"/>
        <v>54900</v>
      </c>
      <c r="N1193" t="str">
        <f>IFERROR(VLOOKUP(D1193, Product_Category!A:B, 2, FALSE), "Uncategorized")</f>
        <v>CMC</v>
      </c>
      <c r="O1193" s="76">
        <f t="shared" si="126"/>
        <v>3.05</v>
      </c>
      <c r="P1193" s="76">
        <f t="shared" si="127"/>
        <v>54.9</v>
      </c>
      <c r="Q1193">
        <f t="shared" si="128"/>
        <v>2023</v>
      </c>
      <c r="R1193" t="str">
        <f>IFERROR(VLOOKUP(G1193,'Importer Name'!A:B, 2, FALSE), "")</f>
        <v>PRACHIN CHEM</v>
      </c>
      <c r="S1193" t="str">
        <f>IFERROR(VLOOKUP(H1193,'Supplier name '!A:B, 2, FALSE), "")</f>
        <v>SUZHOU DECAN</v>
      </c>
    </row>
    <row r="1194" spans="1:19">
      <c r="A1194" s="90" t="s">
        <v>193</v>
      </c>
      <c r="B1194" s="160">
        <v>18000</v>
      </c>
      <c r="C1194" s="160" t="s">
        <v>7</v>
      </c>
      <c r="D1194" s="162" t="s">
        <v>1427</v>
      </c>
      <c r="E1194" s="161">
        <v>3.05</v>
      </c>
      <c r="F1194" s="162" t="s">
        <v>9</v>
      </c>
      <c r="G1194" s="91" t="s">
        <v>1850</v>
      </c>
      <c r="H1194" s="92" t="s">
        <v>325</v>
      </c>
      <c r="I1194" s="89" t="str">
        <f t="shared" si="123"/>
        <v>June</v>
      </c>
      <c r="J1194" s="74">
        <f>IF(F1194="USD", E1194, E1194 * IFERROR(VLOOKUP(F1194, EXCHANGE_RATE!A:B, 2, FALSE), "Currency not found"))</f>
        <v>3.05</v>
      </c>
      <c r="K1194" s="74">
        <f t="shared" si="125"/>
        <v>3.05</v>
      </c>
      <c r="L1194" s="14">
        <f>IF(C1194="MTS", B1194, B1194 * IFERROR(VLOOKUP(C1194, 'QTY_CONVERSIONS '!A:B, 2, FALSE), "Units not found"))</f>
        <v>18</v>
      </c>
      <c r="M1194" s="75">
        <f t="shared" si="124"/>
        <v>54900</v>
      </c>
      <c r="N1194" t="str">
        <f>IFERROR(VLOOKUP(D1194, Product_Category!A:B, 2, FALSE), "Uncategorized")</f>
        <v>CMC</v>
      </c>
      <c r="O1194" s="76">
        <f t="shared" si="126"/>
        <v>3.05</v>
      </c>
      <c r="P1194" s="76">
        <f t="shared" si="127"/>
        <v>54.9</v>
      </c>
      <c r="Q1194">
        <f t="shared" si="128"/>
        <v>2023</v>
      </c>
      <c r="R1194" t="str">
        <f>IFERROR(VLOOKUP(G1194,'Importer Name'!A:B, 2, FALSE), "")</f>
        <v>PRACHIN CHEM</v>
      </c>
      <c r="S1194" t="str">
        <f>IFERROR(VLOOKUP(H1194,'Supplier name '!A:B, 2, FALSE), "")</f>
        <v>SUZHOU DECAN</v>
      </c>
    </row>
    <row r="1195" spans="1:19">
      <c r="A1195" s="90" t="s">
        <v>193</v>
      </c>
      <c r="B1195" s="160">
        <v>10000</v>
      </c>
      <c r="C1195" s="160" t="s">
        <v>7</v>
      </c>
      <c r="D1195" s="162" t="s">
        <v>1427</v>
      </c>
      <c r="E1195" s="161">
        <v>2.25</v>
      </c>
      <c r="F1195" s="162" t="s">
        <v>9</v>
      </c>
      <c r="G1195" s="91" t="s">
        <v>1851</v>
      </c>
      <c r="H1195" s="92" t="s">
        <v>49</v>
      </c>
      <c r="I1195" s="89" t="str">
        <f t="shared" si="123"/>
        <v>June</v>
      </c>
      <c r="J1195" s="74">
        <f>IF(F1195="USD", E1195, E1195 * IFERROR(VLOOKUP(F1195, EXCHANGE_RATE!A:B, 2, FALSE), "Currency not found"))</f>
        <v>2.25</v>
      </c>
      <c r="K1195" s="74">
        <f t="shared" si="125"/>
        <v>2.25</v>
      </c>
      <c r="L1195" s="14">
        <f>IF(C1195="MTS", B1195, B1195 * IFERROR(VLOOKUP(C1195, 'QTY_CONVERSIONS '!A:B, 2, FALSE), "Units not found"))</f>
        <v>10</v>
      </c>
      <c r="M1195" s="75">
        <f t="shared" si="124"/>
        <v>22500</v>
      </c>
      <c r="N1195" t="str">
        <f>IFERROR(VLOOKUP(D1195, Product_Category!A:B, 2, FALSE), "Uncategorized")</f>
        <v>CMC</v>
      </c>
      <c r="O1195" s="76">
        <f t="shared" si="126"/>
        <v>2.25</v>
      </c>
      <c r="P1195" s="76">
        <f t="shared" si="127"/>
        <v>22.5</v>
      </c>
      <c r="Q1195">
        <f t="shared" si="128"/>
        <v>2023</v>
      </c>
      <c r="R1195" t="str">
        <f>IFERROR(VLOOKUP(G1195,'Importer Name'!A:B, 2, FALSE), "")</f>
        <v>Silver Industries</v>
      </c>
      <c r="S1195" t="str">
        <f>IFERROR(VLOOKUP(H1195,'Supplier name '!A:B, 2, FALSE), "")</f>
        <v>WUXI LEO</v>
      </c>
    </row>
    <row r="1196" spans="1:19">
      <c r="A1196" s="90" t="s">
        <v>193</v>
      </c>
      <c r="B1196" s="160">
        <v>10000</v>
      </c>
      <c r="C1196" s="160" t="s">
        <v>7</v>
      </c>
      <c r="D1196" s="162" t="s">
        <v>1427</v>
      </c>
      <c r="E1196" s="161">
        <v>2.25</v>
      </c>
      <c r="F1196" s="162" t="s">
        <v>9</v>
      </c>
      <c r="G1196" s="91" t="s">
        <v>1851</v>
      </c>
      <c r="H1196" s="92" t="s">
        <v>49</v>
      </c>
      <c r="I1196" s="89" t="str">
        <f t="shared" si="123"/>
        <v>June</v>
      </c>
      <c r="J1196" s="74">
        <f>IF(F1196="USD", E1196, E1196 * IFERROR(VLOOKUP(F1196, EXCHANGE_RATE!A:B, 2, FALSE), "Currency not found"))</f>
        <v>2.25</v>
      </c>
      <c r="K1196" s="74">
        <f t="shared" si="125"/>
        <v>2.25</v>
      </c>
      <c r="L1196" s="14">
        <f>IF(C1196="MTS", B1196, B1196 * IFERROR(VLOOKUP(C1196, 'QTY_CONVERSIONS '!A:B, 2, FALSE), "Units not found"))</f>
        <v>10</v>
      </c>
      <c r="M1196" s="75">
        <f t="shared" si="124"/>
        <v>22500</v>
      </c>
      <c r="N1196" t="str">
        <f>IFERROR(VLOOKUP(D1196, Product_Category!A:B, 2, FALSE), "Uncategorized")</f>
        <v>CMC</v>
      </c>
      <c r="O1196" s="76">
        <f t="shared" si="126"/>
        <v>2.25</v>
      </c>
      <c r="P1196" s="76">
        <f t="shared" si="127"/>
        <v>22.5</v>
      </c>
      <c r="Q1196">
        <f t="shared" si="128"/>
        <v>2023</v>
      </c>
      <c r="R1196" t="str">
        <f>IFERROR(VLOOKUP(G1196,'Importer Name'!A:B, 2, FALSE), "")</f>
        <v>Silver Industries</v>
      </c>
      <c r="S1196" t="str">
        <f>IFERROR(VLOOKUP(H1196,'Supplier name '!A:B, 2, FALSE), "")</f>
        <v>WUXI LEO</v>
      </c>
    </row>
    <row r="1197" spans="1:19">
      <c r="A1197" s="90" t="s">
        <v>193</v>
      </c>
      <c r="B1197" s="160">
        <v>10000</v>
      </c>
      <c r="C1197" s="160" t="s">
        <v>7</v>
      </c>
      <c r="D1197" s="162" t="s">
        <v>1427</v>
      </c>
      <c r="E1197" s="161">
        <v>2.25</v>
      </c>
      <c r="F1197" s="162" t="s">
        <v>9</v>
      </c>
      <c r="G1197" s="91" t="s">
        <v>1851</v>
      </c>
      <c r="H1197" s="92" t="s">
        <v>49</v>
      </c>
      <c r="I1197" s="89" t="str">
        <f t="shared" si="123"/>
        <v>June</v>
      </c>
      <c r="J1197" s="74">
        <f>IF(F1197="USD", E1197, E1197 * IFERROR(VLOOKUP(F1197, EXCHANGE_RATE!A:B, 2, FALSE), "Currency not found"))</f>
        <v>2.25</v>
      </c>
      <c r="K1197" s="74">
        <f t="shared" si="125"/>
        <v>2.25</v>
      </c>
      <c r="L1197" s="14">
        <f>IF(C1197="MTS", B1197, B1197 * IFERROR(VLOOKUP(C1197, 'QTY_CONVERSIONS '!A:B, 2, FALSE), "Units not found"))</f>
        <v>10</v>
      </c>
      <c r="M1197" s="75">
        <f t="shared" si="124"/>
        <v>22500</v>
      </c>
      <c r="N1197" t="str">
        <f>IFERROR(VLOOKUP(D1197, Product_Category!A:B, 2, FALSE), "Uncategorized")</f>
        <v>CMC</v>
      </c>
      <c r="O1197" s="76">
        <f t="shared" si="126"/>
        <v>2.25</v>
      </c>
      <c r="P1197" s="76">
        <f t="shared" si="127"/>
        <v>22.5</v>
      </c>
      <c r="Q1197">
        <f t="shared" si="128"/>
        <v>2023</v>
      </c>
      <c r="R1197" t="str">
        <f>IFERROR(VLOOKUP(G1197,'Importer Name'!A:B, 2, FALSE), "")</f>
        <v>Silver Industries</v>
      </c>
      <c r="S1197" t="str">
        <f>IFERROR(VLOOKUP(H1197,'Supplier name '!A:B, 2, FALSE), "")</f>
        <v>WUXI LEO</v>
      </c>
    </row>
    <row r="1198" spans="1:19">
      <c r="A1198" s="90" t="s">
        <v>193</v>
      </c>
      <c r="B1198" s="160">
        <v>7000</v>
      </c>
      <c r="C1198" s="160" t="s">
        <v>7</v>
      </c>
      <c r="D1198" s="162" t="s">
        <v>1427</v>
      </c>
      <c r="E1198" s="161">
        <v>2.6</v>
      </c>
      <c r="F1198" s="162" t="s">
        <v>9</v>
      </c>
      <c r="G1198" s="91" t="s">
        <v>1852</v>
      </c>
      <c r="H1198" s="92" t="s">
        <v>1853</v>
      </c>
      <c r="I1198" s="89" t="str">
        <f t="shared" si="123"/>
        <v>June</v>
      </c>
      <c r="J1198" s="74">
        <f>IF(F1198="USD", E1198, E1198 * IFERROR(VLOOKUP(F1198, EXCHANGE_RATE!A:B, 2, FALSE), "Currency not found"))</f>
        <v>2.6</v>
      </c>
      <c r="K1198" s="74">
        <f t="shared" si="125"/>
        <v>2.6</v>
      </c>
      <c r="L1198" s="14">
        <f>IF(C1198="MTS", B1198, B1198 * IFERROR(VLOOKUP(C1198, 'QTY_CONVERSIONS '!A:B, 2, FALSE), "Units not found"))</f>
        <v>7</v>
      </c>
      <c r="M1198" s="75">
        <f t="shared" si="124"/>
        <v>18200</v>
      </c>
      <c r="N1198" t="str">
        <f>IFERROR(VLOOKUP(D1198, Product_Category!A:B, 2, FALSE), "Uncategorized")</f>
        <v>CMC</v>
      </c>
      <c r="O1198" s="76">
        <f t="shared" si="126"/>
        <v>2.6</v>
      </c>
      <c r="P1198" s="76">
        <f t="shared" si="127"/>
        <v>18.2</v>
      </c>
      <c r="Q1198">
        <f t="shared" si="128"/>
        <v>2023</v>
      </c>
      <c r="R1198" t="str">
        <f>IFERROR(VLOOKUP(G1198,'Importer Name'!A:B, 2, FALSE), "")</f>
        <v>ARCHI EXIM</v>
      </c>
      <c r="S1198" t="str">
        <f>IFERROR(VLOOKUP(H1198,'Supplier name '!A:B, 2, FALSE), "")</f>
        <v>Z F SUNGOLD</v>
      </c>
    </row>
    <row r="1199" spans="1:19">
      <c r="A1199" s="94" t="s">
        <v>193</v>
      </c>
      <c r="B1199" s="163">
        <v>7000</v>
      </c>
      <c r="C1199" s="163" t="s">
        <v>7</v>
      </c>
      <c r="D1199" s="165" t="s">
        <v>1427</v>
      </c>
      <c r="E1199" s="164">
        <v>2.6</v>
      </c>
      <c r="F1199" s="165" t="s">
        <v>9</v>
      </c>
      <c r="G1199" s="95" t="s">
        <v>1852</v>
      </c>
      <c r="H1199" s="96" t="s">
        <v>1853</v>
      </c>
      <c r="I1199" s="89" t="str">
        <f t="shared" si="123"/>
        <v>June</v>
      </c>
      <c r="J1199" s="74">
        <f>IF(F1199="USD", E1199, E1199 * IFERROR(VLOOKUP(F1199, EXCHANGE_RATE!A:B, 2, FALSE), "Currency not found"))</f>
        <v>2.6</v>
      </c>
      <c r="K1199" s="74">
        <f t="shared" si="125"/>
        <v>2.6</v>
      </c>
      <c r="L1199" s="14">
        <f>IF(C1199="MTS", B1199, B1199 * IFERROR(VLOOKUP(C1199, 'QTY_CONVERSIONS '!A:B, 2, FALSE), "Units not found"))</f>
        <v>7</v>
      </c>
      <c r="M1199" s="75">
        <f t="shared" si="124"/>
        <v>18200</v>
      </c>
      <c r="N1199" t="str">
        <f>IFERROR(VLOOKUP(D1199, Product_Category!A:B, 2, FALSE), "Uncategorized")</f>
        <v>CMC</v>
      </c>
      <c r="O1199" s="76">
        <f t="shared" si="126"/>
        <v>2.6</v>
      </c>
      <c r="P1199" s="76">
        <f t="shared" si="127"/>
        <v>18.2</v>
      </c>
      <c r="Q1199">
        <f t="shared" si="128"/>
        <v>2023</v>
      </c>
      <c r="R1199" t="str">
        <f>IFERROR(VLOOKUP(G1199,'Importer Name'!A:B, 2, FALSE), "")</f>
        <v>ARCHI EXIM</v>
      </c>
      <c r="S1199" t="str">
        <f>IFERROR(VLOOKUP(H1199,'Supplier name '!A:B, 2, FALSE), "")</f>
        <v>Z F SUNGOLD</v>
      </c>
    </row>
    <row r="1200" spans="1:19">
      <c r="A1200" s="97" t="s">
        <v>1759</v>
      </c>
      <c r="B1200" s="166">
        <v>0.08</v>
      </c>
      <c r="C1200" s="166" t="s">
        <v>7</v>
      </c>
      <c r="D1200" s="168" t="s">
        <v>1760</v>
      </c>
      <c r="E1200" s="167">
        <v>42.625</v>
      </c>
      <c r="F1200" s="168" t="s">
        <v>9</v>
      </c>
      <c r="G1200" s="98" t="s">
        <v>400</v>
      </c>
      <c r="H1200" s="99" t="s">
        <v>1854</v>
      </c>
      <c r="I1200" s="89" t="str">
        <f t="shared" si="123"/>
        <v>June</v>
      </c>
      <c r="J1200" s="74">
        <f>IF(F1200="USD", E1200, E1200 * IFERROR(VLOOKUP(F1200, EXCHANGE_RATE!A:B, 2, FALSE), "Currency not found"))</f>
        <v>42.625</v>
      </c>
      <c r="K1200" s="74">
        <f t="shared" si="125"/>
        <v>42.629999999999995</v>
      </c>
      <c r="L1200" s="14">
        <f>IF(C1200="MTS", B1200, B1200 * IFERROR(VLOOKUP(C1200, 'QTY_CONVERSIONS '!A:B, 2, FALSE), "Units not found"))</f>
        <v>8.0000000000000007E-5</v>
      </c>
      <c r="M1200" s="75">
        <f t="shared" si="124"/>
        <v>3.4103999999999997</v>
      </c>
      <c r="N1200" t="str">
        <f>IFERROR(VLOOKUP(D1200, Product_Category!A:B, 2, FALSE), "Uncategorized")</f>
        <v>MAGNESIUM STEARATE</v>
      </c>
      <c r="O1200" s="76">
        <f>K1200*1000</f>
        <v>42629.999999999993</v>
      </c>
      <c r="P1200" s="76">
        <f t="shared" si="127"/>
        <v>3.4103999999999997</v>
      </c>
      <c r="Q1200">
        <f t="shared" si="128"/>
        <v>2023</v>
      </c>
      <c r="R1200" t="str">
        <f>IFERROR(VLOOKUP(G1200,'Importer Name'!A:B, 2, FALSE), "")</f>
        <v>WATSON PHARMA</v>
      </c>
      <c r="S1200" t="str">
        <f>IFERROR(VLOOKUP(H1200,'Supplier name '!A:B, 2, FALSE), "")</f>
        <v>PLIVA HRVATSKA</v>
      </c>
    </row>
    <row r="1201" spans="1:19">
      <c r="A1201" s="90" t="s">
        <v>207</v>
      </c>
      <c r="B1201" s="160">
        <v>16000</v>
      </c>
      <c r="C1201" s="160" t="s">
        <v>7</v>
      </c>
      <c r="D1201" s="162" t="s">
        <v>1761</v>
      </c>
      <c r="E1201" s="161">
        <v>8.6120000000000001</v>
      </c>
      <c r="F1201" s="162" t="s">
        <v>1718</v>
      </c>
      <c r="G1201" s="91" t="s">
        <v>1855</v>
      </c>
      <c r="H1201" s="92" t="s">
        <v>1856</v>
      </c>
      <c r="I1201" s="89" t="str">
        <f t="shared" si="123"/>
        <v>June</v>
      </c>
      <c r="J1201" s="74">
        <f>IF(F1201="USD", E1201, E1201 * IFERROR(VLOOKUP(F1201, EXCHANGE_RATE!A:B, 2, FALSE), "Currency not found"))</f>
        <v>9.2148400000000006</v>
      </c>
      <c r="K1201" s="74">
        <f t="shared" si="125"/>
        <v>9.2200000000000006</v>
      </c>
      <c r="L1201" s="14">
        <f>IF(C1201="MTS", B1201, B1201 * IFERROR(VLOOKUP(C1201, 'QTY_CONVERSIONS '!A:B, 2, FALSE), "Units not found"))</f>
        <v>16</v>
      </c>
      <c r="M1201" s="75">
        <f t="shared" si="124"/>
        <v>147520</v>
      </c>
      <c r="N1201" t="str">
        <f>IFERROR(VLOOKUP(D1201, Product_Category!A:B, 2, FALSE), "Uncategorized")</f>
        <v>MCC</v>
      </c>
      <c r="O1201" s="76">
        <f t="shared" si="126"/>
        <v>9.2200000000000006</v>
      </c>
      <c r="P1201" s="76">
        <f t="shared" si="127"/>
        <v>147.52000000000001</v>
      </c>
      <c r="Q1201">
        <f t="shared" si="128"/>
        <v>2023</v>
      </c>
      <c r="R1201" t="str">
        <f>IFERROR(VLOOKUP(G1201,'Importer Name'!A:B, 2, FALSE), "")</f>
        <v xml:space="preserve">RETTENMAIER </v>
      </c>
      <c r="S1201" t="str">
        <f>IFERROR(VLOOKUP(H1201,'Supplier name '!A:B, 2, FALSE), "")</f>
        <v xml:space="preserve">JRS PHARMA </v>
      </c>
    </row>
    <row r="1202" spans="1:19">
      <c r="A1202" s="90" t="s">
        <v>207</v>
      </c>
      <c r="B1202" s="160">
        <v>16000</v>
      </c>
      <c r="C1202" s="160" t="s">
        <v>7</v>
      </c>
      <c r="D1202" s="162" t="s">
        <v>1761</v>
      </c>
      <c r="E1202" s="161">
        <v>8.6120000000000001</v>
      </c>
      <c r="F1202" s="162" t="s">
        <v>1718</v>
      </c>
      <c r="G1202" s="91" t="s">
        <v>1855</v>
      </c>
      <c r="H1202" s="92" t="s">
        <v>1856</v>
      </c>
      <c r="I1202" s="89" t="str">
        <f t="shared" si="123"/>
        <v>June</v>
      </c>
      <c r="J1202" s="74">
        <f>IF(F1202="USD", E1202, E1202 * IFERROR(VLOOKUP(F1202, EXCHANGE_RATE!A:B, 2, FALSE), "Currency not found"))</f>
        <v>9.2148400000000006</v>
      </c>
      <c r="K1202" s="74">
        <f t="shared" si="125"/>
        <v>9.2200000000000006</v>
      </c>
      <c r="L1202" s="14">
        <f>IF(C1202="MTS", B1202, B1202 * IFERROR(VLOOKUP(C1202, 'QTY_CONVERSIONS '!A:B, 2, FALSE), "Units not found"))</f>
        <v>16</v>
      </c>
      <c r="M1202" s="75">
        <f t="shared" si="124"/>
        <v>147520</v>
      </c>
      <c r="N1202" t="str">
        <f>IFERROR(VLOOKUP(D1202, Product_Category!A:B, 2, FALSE), "Uncategorized")</f>
        <v>MCC</v>
      </c>
      <c r="O1202" s="76">
        <f t="shared" si="126"/>
        <v>9.2200000000000006</v>
      </c>
      <c r="P1202" s="76">
        <f t="shared" si="127"/>
        <v>147.52000000000001</v>
      </c>
      <c r="Q1202">
        <f t="shared" si="128"/>
        <v>2023</v>
      </c>
      <c r="R1202" t="str">
        <f>IFERROR(VLOOKUP(G1202,'Importer Name'!A:B, 2, FALSE), "")</f>
        <v xml:space="preserve">RETTENMAIER </v>
      </c>
      <c r="S1202" t="str">
        <f>IFERROR(VLOOKUP(H1202,'Supplier name '!A:B, 2, FALSE), "")</f>
        <v xml:space="preserve">JRS PHARMA </v>
      </c>
    </row>
    <row r="1203" spans="1:19">
      <c r="A1203" s="90" t="s">
        <v>207</v>
      </c>
      <c r="B1203" s="160">
        <v>3000</v>
      </c>
      <c r="C1203" s="160" t="s">
        <v>7</v>
      </c>
      <c r="D1203" s="162" t="s">
        <v>1762</v>
      </c>
      <c r="E1203" s="161">
        <v>9.9510000000000005</v>
      </c>
      <c r="F1203" s="162" t="s">
        <v>1718</v>
      </c>
      <c r="G1203" s="91" t="s">
        <v>1855</v>
      </c>
      <c r="H1203" s="92" t="s">
        <v>1856</v>
      </c>
      <c r="I1203" s="89" t="str">
        <f t="shared" si="123"/>
        <v>June</v>
      </c>
      <c r="J1203" s="74">
        <f>IF(F1203="USD", E1203, E1203 * IFERROR(VLOOKUP(F1203, EXCHANGE_RATE!A:B, 2, FALSE), "Currency not found"))</f>
        <v>10.647570000000002</v>
      </c>
      <c r="K1203" s="74">
        <f t="shared" si="125"/>
        <v>10.65</v>
      </c>
      <c r="L1203" s="14">
        <f>IF(C1203="MTS", B1203, B1203 * IFERROR(VLOOKUP(C1203, 'QTY_CONVERSIONS '!A:B, 2, FALSE), "Units not found"))</f>
        <v>3</v>
      </c>
      <c r="M1203" s="75">
        <f t="shared" si="124"/>
        <v>31950</v>
      </c>
      <c r="N1203" t="str">
        <f>IFERROR(VLOOKUP(D1203, Product_Category!A:B, 2, FALSE), "Uncategorized")</f>
        <v>MCC</v>
      </c>
      <c r="O1203" s="76">
        <f t="shared" si="126"/>
        <v>10.65</v>
      </c>
      <c r="P1203" s="76">
        <f t="shared" si="127"/>
        <v>31.950000000000003</v>
      </c>
      <c r="Q1203">
        <f t="shared" si="128"/>
        <v>2023</v>
      </c>
      <c r="R1203" t="str">
        <f>IFERROR(VLOOKUP(G1203,'Importer Name'!A:B, 2, FALSE), "")</f>
        <v xml:space="preserve">RETTENMAIER </v>
      </c>
      <c r="S1203" t="str">
        <f>IFERROR(VLOOKUP(H1203,'Supplier name '!A:B, 2, FALSE), "")</f>
        <v xml:space="preserve">JRS PHARMA </v>
      </c>
    </row>
    <row r="1204" spans="1:19">
      <c r="A1204" s="90" t="s">
        <v>207</v>
      </c>
      <c r="B1204" s="160">
        <v>20000</v>
      </c>
      <c r="C1204" s="160" t="s">
        <v>7</v>
      </c>
      <c r="D1204" s="162" t="s">
        <v>1763</v>
      </c>
      <c r="E1204" s="161">
        <v>9.5549999999999997</v>
      </c>
      <c r="F1204" s="162" t="s">
        <v>1718</v>
      </c>
      <c r="G1204" s="91" t="s">
        <v>1855</v>
      </c>
      <c r="H1204" s="92" t="s">
        <v>1856</v>
      </c>
      <c r="I1204" s="89" t="str">
        <f t="shared" si="123"/>
        <v>June</v>
      </c>
      <c r="J1204" s="74">
        <f>IF(F1204="USD", E1204, E1204 * IFERROR(VLOOKUP(F1204, EXCHANGE_RATE!A:B, 2, FALSE), "Currency not found"))</f>
        <v>10.223850000000001</v>
      </c>
      <c r="K1204" s="74">
        <f t="shared" si="125"/>
        <v>10.23</v>
      </c>
      <c r="L1204" s="14">
        <f>IF(C1204="MTS", B1204, B1204 * IFERROR(VLOOKUP(C1204, 'QTY_CONVERSIONS '!A:B, 2, FALSE), "Units not found"))</f>
        <v>20</v>
      </c>
      <c r="M1204" s="75">
        <f t="shared" si="124"/>
        <v>204600</v>
      </c>
      <c r="N1204" t="str">
        <f>IFERROR(VLOOKUP(D1204, Product_Category!A:B, 2, FALSE), "Uncategorized")</f>
        <v>MCC</v>
      </c>
      <c r="O1204" s="76">
        <f t="shared" si="126"/>
        <v>10.23</v>
      </c>
      <c r="P1204" s="76">
        <f t="shared" si="127"/>
        <v>204.60000000000002</v>
      </c>
      <c r="Q1204">
        <f t="shared" si="128"/>
        <v>2023</v>
      </c>
      <c r="R1204" t="str">
        <f>IFERROR(VLOOKUP(G1204,'Importer Name'!A:B, 2, FALSE), "")</f>
        <v xml:space="preserve">RETTENMAIER </v>
      </c>
      <c r="S1204" t="str">
        <f>IFERROR(VLOOKUP(H1204,'Supplier name '!A:B, 2, FALSE), "")</f>
        <v xml:space="preserve">JRS PHARMA </v>
      </c>
    </row>
    <row r="1205" spans="1:19">
      <c r="A1205" s="90" t="s">
        <v>207</v>
      </c>
      <c r="B1205" s="160">
        <v>6800</v>
      </c>
      <c r="C1205" s="160" t="s">
        <v>7</v>
      </c>
      <c r="D1205" s="162" t="s">
        <v>1764</v>
      </c>
      <c r="E1205" s="161">
        <v>16.5</v>
      </c>
      <c r="F1205" s="162" t="s">
        <v>9</v>
      </c>
      <c r="G1205" s="91" t="s">
        <v>1857</v>
      </c>
      <c r="H1205" s="92" t="s">
        <v>62</v>
      </c>
      <c r="I1205" s="89" t="str">
        <f t="shared" si="123"/>
        <v>June</v>
      </c>
      <c r="J1205" s="74">
        <f>IF(F1205="USD", E1205, E1205 * IFERROR(VLOOKUP(F1205, EXCHANGE_RATE!A:B, 2, FALSE), "Currency not found"))</f>
        <v>16.5</v>
      </c>
      <c r="K1205" s="74">
        <f t="shared" si="125"/>
        <v>16.5</v>
      </c>
      <c r="L1205" s="14">
        <f>IF(C1205="MTS", B1205, B1205 * IFERROR(VLOOKUP(C1205, 'QTY_CONVERSIONS '!A:B, 2, FALSE), "Units not found"))</f>
        <v>6.8</v>
      </c>
      <c r="M1205" s="75">
        <f t="shared" si="124"/>
        <v>112200</v>
      </c>
      <c r="N1205" t="str">
        <f>IFERROR(VLOOKUP(D1205, Product_Category!A:B, 2, FALSE), "Uncategorized")</f>
        <v>CMC</v>
      </c>
      <c r="O1205" s="76">
        <f t="shared" si="126"/>
        <v>16.5</v>
      </c>
      <c r="P1205" s="76">
        <f t="shared" si="127"/>
        <v>112.2</v>
      </c>
      <c r="Q1205">
        <f t="shared" si="128"/>
        <v>2023</v>
      </c>
      <c r="R1205" t="str">
        <f>IFERROR(VLOOKUP(G1205,'Importer Name'!A:B, 2, FALSE), "")</f>
        <v>COCA-COLA</v>
      </c>
      <c r="S1205" t="str">
        <f>IFERROR(VLOOKUP(H1205,'Supplier name '!A:B, 2, FALSE), "")</f>
        <v>NOURYON CHEM</v>
      </c>
    </row>
    <row r="1206" spans="1:19">
      <c r="A1206" s="90" t="s">
        <v>207</v>
      </c>
      <c r="B1206" s="160">
        <v>10340</v>
      </c>
      <c r="C1206" s="160" t="s">
        <v>7</v>
      </c>
      <c r="D1206" s="162" t="s">
        <v>1765</v>
      </c>
      <c r="E1206" s="161">
        <v>14.5</v>
      </c>
      <c r="F1206" s="162" t="s">
        <v>9</v>
      </c>
      <c r="G1206" s="91" t="s">
        <v>1857</v>
      </c>
      <c r="H1206" s="92" t="s">
        <v>62</v>
      </c>
      <c r="I1206" s="89" t="str">
        <f t="shared" si="123"/>
        <v>June</v>
      </c>
      <c r="J1206" s="74">
        <f>IF(F1206="USD", E1206, E1206 * IFERROR(VLOOKUP(F1206, EXCHANGE_RATE!A:B, 2, FALSE), "Currency not found"))</f>
        <v>14.5</v>
      </c>
      <c r="K1206" s="74">
        <f t="shared" si="125"/>
        <v>14.5</v>
      </c>
      <c r="L1206" s="14">
        <f>IF(C1206="MTS", B1206, B1206 * IFERROR(VLOOKUP(C1206, 'QTY_CONVERSIONS '!A:B, 2, FALSE), "Units not found"))</f>
        <v>10.34</v>
      </c>
      <c r="M1206" s="75">
        <f t="shared" si="124"/>
        <v>149930</v>
      </c>
      <c r="N1206" t="str">
        <f>IFERROR(VLOOKUP(D1206, Product_Category!A:B, 2, FALSE), "Uncategorized")</f>
        <v>CMC</v>
      </c>
      <c r="O1206" s="76">
        <f t="shared" si="126"/>
        <v>14.5</v>
      </c>
      <c r="P1206" s="76">
        <f t="shared" si="127"/>
        <v>149.93</v>
      </c>
      <c r="Q1206">
        <f t="shared" si="128"/>
        <v>2023</v>
      </c>
      <c r="R1206" t="str">
        <f>IFERROR(VLOOKUP(G1206,'Importer Name'!A:B, 2, FALSE), "")</f>
        <v>COCA-COLA</v>
      </c>
      <c r="S1206" t="str">
        <f>IFERROR(VLOOKUP(H1206,'Supplier name '!A:B, 2, FALSE), "")</f>
        <v>NOURYON CHEM</v>
      </c>
    </row>
    <row r="1207" spans="1:19">
      <c r="A1207" s="90" t="s">
        <v>207</v>
      </c>
      <c r="B1207" s="160">
        <v>460</v>
      </c>
      <c r="C1207" s="160" t="s">
        <v>7</v>
      </c>
      <c r="D1207" s="162" t="s">
        <v>1765</v>
      </c>
      <c r="E1207" s="161">
        <v>14.5</v>
      </c>
      <c r="F1207" s="162" t="s">
        <v>9</v>
      </c>
      <c r="G1207" s="91" t="s">
        <v>1857</v>
      </c>
      <c r="H1207" s="92" t="s">
        <v>62</v>
      </c>
      <c r="I1207" s="89" t="str">
        <f t="shared" si="123"/>
        <v>June</v>
      </c>
      <c r="J1207" s="74">
        <f>IF(F1207="USD", E1207, E1207 * IFERROR(VLOOKUP(F1207, EXCHANGE_RATE!A:B, 2, FALSE), "Currency not found"))</f>
        <v>14.5</v>
      </c>
      <c r="K1207" s="74">
        <f t="shared" si="125"/>
        <v>14.5</v>
      </c>
      <c r="L1207" s="14">
        <f>IF(C1207="MTS", B1207, B1207 * IFERROR(VLOOKUP(C1207, 'QTY_CONVERSIONS '!A:B, 2, FALSE), "Units not found"))</f>
        <v>0.46</v>
      </c>
      <c r="M1207" s="75">
        <f t="shared" si="124"/>
        <v>6670</v>
      </c>
      <c r="N1207" t="str">
        <f>IFERROR(VLOOKUP(D1207, Product_Category!A:B, 2, FALSE), "Uncategorized")</f>
        <v>CMC</v>
      </c>
      <c r="O1207" s="76">
        <f t="shared" si="126"/>
        <v>14.5</v>
      </c>
      <c r="P1207" s="76">
        <f t="shared" si="127"/>
        <v>6.67</v>
      </c>
      <c r="Q1207">
        <f t="shared" si="128"/>
        <v>2023</v>
      </c>
      <c r="R1207" t="str">
        <f>IFERROR(VLOOKUP(G1207,'Importer Name'!A:B, 2, FALSE), "")</f>
        <v>COCA-COLA</v>
      </c>
      <c r="S1207" t="str">
        <f>IFERROR(VLOOKUP(H1207,'Supplier name '!A:B, 2, FALSE), "")</f>
        <v>NOURYON CHEM</v>
      </c>
    </row>
    <row r="1208" spans="1:19">
      <c r="A1208" s="90" t="s">
        <v>207</v>
      </c>
      <c r="B1208" s="160">
        <v>10000</v>
      </c>
      <c r="C1208" s="160" t="s">
        <v>7</v>
      </c>
      <c r="D1208" s="162" t="s">
        <v>1766</v>
      </c>
      <c r="E1208" s="161">
        <v>14.5</v>
      </c>
      <c r="F1208" s="162" t="s">
        <v>9</v>
      </c>
      <c r="G1208" s="91" t="s">
        <v>1857</v>
      </c>
      <c r="H1208" s="92" t="s">
        <v>62</v>
      </c>
      <c r="I1208" s="89" t="str">
        <f t="shared" si="123"/>
        <v>June</v>
      </c>
      <c r="J1208" s="74">
        <f>IF(F1208="USD", E1208, E1208 * IFERROR(VLOOKUP(F1208, EXCHANGE_RATE!A:B, 2, FALSE), "Currency not found"))</f>
        <v>14.5</v>
      </c>
      <c r="K1208" s="74">
        <f t="shared" si="125"/>
        <v>14.5</v>
      </c>
      <c r="L1208" s="14">
        <f>IF(C1208="MTS", B1208, B1208 * IFERROR(VLOOKUP(C1208, 'QTY_CONVERSIONS '!A:B, 2, FALSE), "Units not found"))</f>
        <v>10</v>
      </c>
      <c r="M1208" s="75">
        <f t="shared" si="124"/>
        <v>145000</v>
      </c>
      <c r="N1208" t="str">
        <f>IFERROR(VLOOKUP(D1208, Product_Category!A:B, 2, FALSE), "Uncategorized")</f>
        <v>CMC</v>
      </c>
      <c r="O1208" s="76">
        <f t="shared" si="126"/>
        <v>14.5</v>
      </c>
      <c r="P1208" s="76">
        <f t="shared" si="127"/>
        <v>145</v>
      </c>
      <c r="Q1208">
        <f t="shared" si="128"/>
        <v>2023</v>
      </c>
      <c r="R1208" t="str">
        <f>IFERROR(VLOOKUP(G1208,'Importer Name'!A:B, 2, FALSE), "")</f>
        <v>COCA-COLA</v>
      </c>
      <c r="S1208" t="str">
        <f>IFERROR(VLOOKUP(H1208,'Supplier name '!A:B, 2, FALSE), "")</f>
        <v>NOURYON CHEM</v>
      </c>
    </row>
    <row r="1209" spans="1:19">
      <c r="A1209" s="90" t="s">
        <v>207</v>
      </c>
      <c r="B1209" s="160">
        <v>10340</v>
      </c>
      <c r="C1209" s="160" t="s">
        <v>7</v>
      </c>
      <c r="D1209" s="162" t="s">
        <v>1766</v>
      </c>
      <c r="E1209" s="161">
        <v>14.5</v>
      </c>
      <c r="F1209" s="162" t="s">
        <v>9</v>
      </c>
      <c r="G1209" s="91" t="s">
        <v>1857</v>
      </c>
      <c r="H1209" s="92" t="s">
        <v>62</v>
      </c>
      <c r="I1209" s="89" t="str">
        <f t="shared" si="123"/>
        <v>June</v>
      </c>
      <c r="J1209" s="74">
        <f>IF(F1209="USD", E1209, E1209 * IFERROR(VLOOKUP(F1209, EXCHANGE_RATE!A:B, 2, FALSE), "Currency not found"))</f>
        <v>14.5</v>
      </c>
      <c r="K1209" s="74">
        <f t="shared" si="125"/>
        <v>14.5</v>
      </c>
      <c r="L1209" s="14">
        <f>IF(C1209="MTS", B1209, B1209 * IFERROR(VLOOKUP(C1209, 'QTY_CONVERSIONS '!A:B, 2, FALSE), "Units not found"))</f>
        <v>10.34</v>
      </c>
      <c r="M1209" s="75">
        <f t="shared" si="124"/>
        <v>149930</v>
      </c>
      <c r="N1209" t="str">
        <f>IFERROR(VLOOKUP(D1209, Product_Category!A:B, 2, FALSE), "Uncategorized")</f>
        <v>CMC</v>
      </c>
      <c r="O1209" s="76">
        <f t="shared" si="126"/>
        <v>14.5</v>
      </c>
      <c r="P1209" s="76">
        <f t="shared" si="127"/>
        <v>149.93</v>
      </c>
      <c r="Q1209">
        <f t="shared" si="128"/>
        <v>2023</v>
      </c>
      <c r="R1209" t="str">
        <f>IFERROR(VLOOKUP(G1209,'Importer Name'!A:B, 2, FALSE), "")</f>
        <v>COCA-COLA</v>
      </c>
      <c r="S1209" t="str">
        <f>IFERROR(VLOOKUP(H1209,'Supplier name '!A:B, 2, FALSE), "")</f>
        <v>NOURYON CHEM</v>
      </c>
    </row>
    <row r="1210" spans="1:19">
      <c r="A1210" s="90" t="s">
        <v>207</v>
      </c>
      <c r="B1210" s="160">
        <v>460</v>
      </c>
      <c r="C1210" s="160" t="s">
        <v>7</v>
      </c>
      <c r="D1210" s="162" t="s">
        <v>1766</v>
      </c>
      <c r="E1210" s="161">
        <v>14.5</v>
      </c>
      <c r="F1210" s="162" t="s">
        <v>9</v>
      </c>
      <c r="G1210" s="91" t="s">
        <v>1857</v>
      </c>
      <c r="H1210" s="92" t="s">
        <v>62</v>
      </c>
      <c r="I1210" s="89" t="str">
        <f t="shared" si="123"/>
        <v>June</v>
      </c>
      <c r="J1210" s="74">
        <f>IF(F1210="USD", E1210, E1210 * IFERROR(VLOOKUP(F1210, EXCHANGE_RATE!A:B, 2, FALSE), "Currency not found"))</f>
        <v>14.5</v>
      </c>
      <c r="K1210" s="74">
        <f t="shared" si="125"/>
        <v>14.5</v>
      </c>
      <c r="L1210" s="14">
        <f>IF(C1210="MTS", B1210, B1210 * IFERROR(VLOOKUP(C1210, 'QTY_CONVERSIONS '!A:B, 2, FALSE), "Units not found"))</f>
        <v>0.46</v>
      </c>
      <c r="M1210" s="75">
        <f t="shared" si="124"/>
        <v>6670</v>
      </c>
      <c r="N1210" t="str">
        <f>IFERROR(VLOOKUP(D1210, Product_Category!A:B, 2, FALSE), "Uncategorized")</f>
        <v>CMC</v>
      </c>
      <c r="O1210" s="76">
        <f t="shared" si="126"/>
        <v>14.5</v>
      </c>
      <c r="P1210" s="76">
        <f t="shared" si="127"/>
        <v>6.67</v>
      </c>
      <c r="Q1210">
        <f t="shared" si="128"/>
        <v>2023</v>
      </c>
      <c r="R1210" t="str">
        <f>IFERROR(VLOOKUP(G1210,'Importer Name'!A:B, 2, FALSE), "")</f>
        <v>COCA-COLA</v>
      </c>
      <c r="S1210" t="str">
        <f>IFERROR(VLOOKUP(H1210,'Supplier name '!A:B, 2, FALSE), "")</f>
        <v>NOURYON CHEM</v>
      </c>
    </row>
    <row r="1211" spans="1:19">
      <c r="A1211" s="90" t="s">
        <v>207</v>
      </c>
      <c r="B1211" s="160">
        <v>6000</v>
      </c>
      <c r="C1211" s="160" t="s">
        <v>7</v>
      </c>
      <c r="D1211" s="162" t="s">
        <v>1765</v>
      </c>
      <c r="E1211" s="161">
        <v>14.5</v>
      </c>
      <c r="F1211" s="162" t="s">
        <v>9</v>
      </c>
      <c r="G1211" s="91" t="s">
        <v>1857</v>
      </c>
      <c r="H1211" s="92" t="s">
        <v>62</v>
      </c>
      <c r="I1211" s="89" t="str">
        <f t="shared" si="123"/>
        <v>June</v>
      </c>
      <c r="J1211" s="74">
        <f>IF(F1211="USD", E1211, E1211 * IFERROR(VLOOKUP(F1211, EXCHANGE_RATE!A:B, 2, FALSE), "Currency not found"))</f>
        <v>14.5</v>
      </c>
      <c r="K1211" s="74">
        <f t="shared" si="125"/>
        <v>14.5</v>
      </c>
      <c r="L1211" s="14">
        <f>IF(C1211="MTS", B1211, B1211 * IFERROR(VLOOKUP(C1211, 'QTY_CONVERSIONS '!A:B, 2, FALSE), "Units not found"))</f>
        <v>6</v>
      </c>
      <c r="M1211" s="75">
        <f t="shared" si="124"/>
        <v>87000</v>
      </c>
      <c r="N1211" t="str">
        <f>IFERROR(VLOOKUP(D1211, Product_Category!A:B, 2, FALSE), "Uncategorized")</f>
        <v>CMC</v>
      </c>
      <c r="O1211" s="76">
        <f t="shared" si="126"/>
        <v>14.5</v>
      </c>
      <c r="P1211" s="76">
        <f t="shared" si="127"/>
        <v>87</v>
      </c>
      <c r="Q1211">
        <f t="shared" si="128"/>
        <v>2023</v>
      </c>
      <c r="R1211" t="str">
        <f>IFERROR(VLOOKUP(G1211,'Importer Name'!A:B, 2, FALSE), "")</f>
        <v>COCA-COLA</v>
      </c>
      <c r="S1211" t="str">
        <f>IFERROR(VLOOKUP(H1211,'Supplier name '!A:B, 2, FALSE), "")</f>
        <v>NOURYON CHEM</v>
      </c>
    </row>
    <row r="1212" spans="1:19">
      <c r="A1212" s="90" t="s">
        <v>207</v>
      </c>
      <c r="B1212" s="160">
        <v>14000</v>
      </c>
      <c r="C1212" s="160" t="s">
        <v>7</v>
      </c>
      <c r="D1212" s="162" t="s">
        <v>60</v>
      </c>
      <c r="E1212" s="161">
        <v>2.8</v>
      </c>
      <c r="F1212" s="162" t="s">
        <v>9</v>
      </c>
      <c r="G1212" s="91" t="s">
        <v>61</v>
      </c>
      <c r="H1212" s="92" t="s">
        <v>62</v>
      </c>
      <c r="I1212" s="89" t="str">
        <f t="shared" si="123"/>
        <v>June</v>
      </c>
      <c r="J1212" s="74">
        <f>IF(F1212="USD", E1212, E1212 * IFERROR(VLOOKUP(F1212, EXCHANGE_RATE!A:B, 2, FALSE), "Currency not found"))</f>
        <v>2.8</v>
      </c>
      <c r="K1212" s="74">
        <f t="shared" si="125"/>
        <v>2.8</v>
      </c>
      <c r="L1212" s="14">
        <f>IF(C1212="MTS", B1212, B1212 * IFERROR(VLOOKUP(C1212, 'QTY_CONVERSIONS '!A:B, 2, FALSE), "Units not found"))</f>
        <v>14</v>
      </c>
      <c r="M1212" s="75">
        <f t="shared" si="124"/>
        <v>39200</v>
      </c>
      <c r="N1212" t="str">
        <f>IFERROR(VLOOKUP(D1212, Product_Category!A:B, 2, FALSE), "Uncategorized")</f>
        <v>CMC</v>
      </c>
      <c r="O1212" s="76">
        <f t="shared" si="126"/>
        <v>2.8</v>
      </c>
      <c r="P1212" s="76">
        <f t="shared" si="127"/>
        <v>39.199999999999996</v>
      </c>
      <c r="Q1212">
        <f t="shared" si="128"/>
        <v>2023</v>
      </c>
      <c r="R1212" t="str">
        <f>IFERROR(VLOOKUP(G1212,'Importer Name'!A:B, 2, FALSE), "")</f>
        <v>JAI ARAVALI</v>
      </c>
      <c r="S1212" t="str">
        <f>IFERROR(VLOOKUP(H1212,'Supplier name '!A:B, 2, FALSE), "")</f>
        <v>NOURYON CHEM</v>
      </c>
    </row>
    <row r="1213" spans="1:19">
      <c r="A1213" s="90" t="s">
        <v>207</v>
      </c>
      <c r="B1213" s="160">
        <v>14000</v>
      </c>
      <c r="C1213" s="160" t="s">
        <v>7</v>
      </c>
      <c r="D1213" s="162" t="s">
        <v>60</v>
      </c>
      <c r="E1213" s="161">
        <v>2.8</v>
      </c>
      <c r="F1213" s="162" t="s">
        <v>9</v>
      </c>
      <c r="G1213" s="91" t="s">
        <v>61</v>
      </c>
      <c r="H1213" s="92" t="s">
        <v>62</v>
      </c>
      <c r="I1213" s="89" t="str">
        <f t="shared" si="123"/>
        <v>June</v>
      </c>
      <c r="J1213" s="74">
        <f>IF(F1213="USD", E1213, E1213 * IFERROR(VLOOKUP(F1213, EXCHANGE_RATE!A:B, 2, FALSE), "Currency not found"))</f>
        <v>2.8</v>
      </c>
      <c r="K1213" s="74">
        <f t="shared" si="125"/>
        <v>2.8</v>
      </c>
      <c r="L1213" s="14">
        <f>IF(C1213="MTS", B1213, B1213 * IFERROR(VLOOKUP(C1213, 'QTY_CONVERSIONS '!A:B, 2, FALSE), "Units not found"))</f>
        <v>14</v>
      </c>
      <c r="M1213" s="75">
        <f t="shared" si="124"/>
        <v>39200</v>
      </c>
      <c r="N1213" t="str">
        <f>IFERROR(VLOOKUP(D1213, Product_Category!A:B, 2, FALSE), "Uncategorized")</f>
        <v>CMC</v>
      </c>
      <c r="O1213" s="76">
        <f t="shared" si="126"/>
        <v>2.8</v>
      </c>
      <c r="P1213" s="76">
        <f t="shared" si="127"/>
        <v>39.199999999999996</v>
      </c>
      <c r="Q1213">
        <f t="shared" si="128"/>
        <v>2023</v>
      </c>
      <c r="R1213" t="str">
        <f>IFERROR(VLOOKUP(G1213,'Importer Name'!A:B, 2, FALSE), "")</f>
        <v>JAI ARAVALI</v>
      </c>
      <c r="S1213" t="str">
        <f>IFERROR(VLOOKUP(H1213,'Supplier name '!A:B, 2, FALSE), "")</f>
        <v>NOURYON CHEM</v>
      </c>
    </row>
    <row r="1214" spans="1:19">
      <c r="A1214" s="90" t="s">
        <v>207</v>
      </c>
      <c r="B1214" s="160">
        <v>14000</v>
      </c>
      <c r="C1214" s="160" t="s">
        <v>7</v>
      </c>
      <c r="D1214" s="162" t="s">
        <v>60</v>
      </c>
      <c r="E1214" s="161">
        <v>2.8</v>
      </c>
      <c r="F1214" s="162" t="s">
        <v>9</v>
      </c>
      <c r="G1214" s="91" t="s">
        <v>61</v>
      </c>
      <c r="H1214" s="92" t="s">
        <v>62</v>
      </c>
      <c r="I1214" s="89" t="str">
        <f t="shared" si="123"/>
        <v>June</v>
      </c>
      <c r="J1214" s="74">
        <f>IF(F1214="USD", E1214, E1214 * IFERROR(VLOOKUP(F1214, EXCHANGE_RATE!A:B, 2, FALSE), "Currency not found"))</f>
        <v>2.8</v>
      </c>
      <c r="K1214" s="74">
        <f t="shared" si="125"/>
        <v>2.8</v>
      </c>
      <c r="L1214" s="14">
        <f>IF(C1214="MTS", B1214, B1214 * IFERROR(VLOOKUP(C1214, 'QTY_CONVERSIONS '!A:B, 2, FALSE), "Units not found"))</f>
        <v>14</v>
      </c>
      <c r="M1214" s="75">
        <f t="shared" si="124"/>
        <v>39200</v>
      </c>
      <c r="N1214" t="str">
        <f>IFERROR(VLOOKUP(D1214, Product_Category!A:B, 2, FALSE), "Uncategorized")</f>
        <v>CMC</v>
      </c>
      <c r="O1214" s="76">
        <f t="shared" si="126"/>
        <v>2.8</v>
      </c>
      <c r="P1214" s="76">
        <f t="shared" si="127"/>
        <v>39.199999999999996</v>
      </c>
      <c r="Q1214">
        <f t="shared" si="128"/>
        <v>2023</v>
      </c>
      <c r="R1214" t="str">
        <f>IFERROR(VLOOKUP(G1214,'Importer Name'!A:B, 2, FALSE), "")</f>
        <v>JAI ARAVALI</v>
      </c>
      <c r="S1214" t="str">
        <f>IFERROR(VLOOKUP(H1214,'Supplier name '!A:B, 2, FALSE), "")</f>
        <v>NOURYON CHEM</v>
      </c>
    </row>
    <row r="1215" spans="1:19">
      <c r="A1215" s="90" t="s">
        <v>207</v>
      </c>
      <c r="B1215" s="160">
        <v>14000</v>
      </c>
      <c r="C1215" s="160" t="s">
        <v>7</v>
      </c>
      <c r="D1215" s="162" t="s">
        <v>335</v>
      </c>
      <c r="E1215" s="161">
        <v>2.8</v>
      </c>
      <c r="F1215" s="162" t="s">
        <v>9</v>
      </c>
      <c r="G1215" s="91" t="s">
        <v>61</v>
      </c>
      <c r="H1215" s="92" t="s">
        <v>62</v>
      </c>
      <c r="I1215" s="89" t="str">
        <f t="shared" si="123"/>
        <v>June</v>
      </c>
      <c r="J1215" s="74">
        <f>IF(F1215="USD", E1215, E1215 * IFERROR(VLOOKUP(F1215, EXCHANGE_RATE!A:B, 2, FALSE), "Currency not found"))</f>
        <v>2.8</v>
      </c>
      <c r="K1215" s="74">
        <f t="shared" si="125"/>
        <v>2.8</v>
      </c>
      <c r="L1215" s="14">
        <f>IF(C1215="MTS", B1215, B1215 * IFERROR(VLOOKUP(C1215, 'QTY_CONVERSIONS '!A:B, 2, FALSE), "Units not found"))</f>
        <v>14</v>
      </c>
      <c r="M1215" s="75">
        <f t="shared" si="124"/>
        <v>39200</v>
      </c>
      <c r="N1215" t="str">
        <f>IFERROR(VLOOKUP(D1215, Product_Category!A:B, 2, FALSE), "Uncategorized")</f>
        <v>CMC</v>
      </c>
      <c r="O1215" s="76">
        <f t="shared" si="126"/>
        <v>2.8</v>
      </c>
      <c r="P1215" s="76">
        <f t="shared" si="127"/>
        <v>39.199999999999996</v>
      </c>
      <c r="Q1215">
        <f t="shared" si="128"/>
        <v>2023</v>
      </c>
      <c r="R1215" t="str">
        <f>IFERROR(VLOOKUP(G1215,'Importer Name'!A:B, 2, FALSE), "")</f>
        <v>JAI ARAVALI</v>
      </c>
      <c r="S1215" t="str">
        <f>IFERROR(VLOOKUP(H1215,'Supplier name '!A:B, 2, FALSE), "")</f>
        <v>NOURYON CHEM</v>
      </c>
    </row>
    <row r="1216" spans="1:19">
      <c r="A1216" s="90" t="s">
        <v>207</v>
      </c>
      <c r="B1216" s="160">
        <v>12000</v>
      </c>
      <c r="C1216" s="160" t="s">
        <v>7</v>
      </c>
      <c r="D1216" s="162" t="s">
        <v>335</v>
      </c>
      <c r="E1216" s="161">
        <v>2.8</v>
      </c>
      <c r="F1216" s="162" t="s">
        <v>9</v>
      </c>
      <c r="G1216" s="91" t="s">
        <v>61</v>
      </c>
      <c r="H1216" s="92" t="s">
        <v>62</v>
      </c>
      <c r="I1216" s="89" t="str">
        <f t="shared" ref="I1216:I1279" si="129">I1215</f>
        <v>June</v>
      </c>
      <c r="J1216" s="74">
        <f>IF(F1216="USD", E1216, E1216 * IFERROR(VLOOKUP(F1216, EXCHANGE_RATE!A:B, 2, FALSE), "Currency not found"))</f>
        <v>2.8</v>
      </c>
      <c r="K1216" s="74">
        <f t="shared" si="125"/>
        <v>2.8</v>
      </c>
      <c r="L1216" s="14">
        <f>IF(C1216="MTS", B1216, B1216 * IFERROR(VLOOKUP(C1216, 'QTY_CONVERSIONS '!A:B, 2, FALSE), "Units not found"))</f>
        <v>12</v>
      </c>
      <c r="M1216" s="75">
        <f t="shared" si="124"/>
        <v>33600</v>
      </c>
      <c r="N1216" t="str">
        <f>IFERROR(VLOOKUP(D1216, Product_Category!A:B, 2, FALSE), "Uncategorized")</f>
        <v>CMC</v>
      </c>
      <c r="O1216" s="76">
        <f t="shared" si="126"/>
        <v>2.8</v>
      </c>
      <c r="P1216" s="76">
        <f t="shared" si="127"/>
        <v>33.599999999999994</v>
      </c>
      <c r="Q1216">
        <f t="shared" si="128"/>
        <v>2023</v>
      </c>
      <c r="R1216" t="str">
        <f>IFERROR(VLOOKUP(G1216,'Importer Name'!A:B, 2, FALSE), "")</f>
        <v>JAI ARAVALI</v>
      </c>
      <c r="S1216" t="str">
        <f>IFERROR(VLOOKUP(H1216,'Supplier name '!A:B, 2, FALSE), "")</f>
        <v>NOURYON CHEM</v>
      </c>
    </row>
    <row r="1217" spans="1:19">
      <c r="A1217" s="90" t="s">
        <v>207</v>
      </c>
      <c r="B1217" s="160">
        <v>14000</v>
      </c>
      <c r="C1217" s="160" t="s">
        <v>7</v>
      </c>
      <c r="D1217" s="162" t="s">
        <v>68</v>
      </c>
      <c r="E1217" s="161">
        <v>2.8</v>
      </c>
      <c r="F1217" s="162" t="s">
        <v>9</v>
      </c>
      <c r="G1217" s="91" t="s">
        <v>61</v>
      </c>
      <c r="H1217" s="92" t="s">
        <v>62</v>
      </c>
      <c r="I1217" s="89" t="str">
        <f t="shared" si="129"/>
        <v>June</v>
      </c>
      <c r="J1217" s="74">
        <f>IF(F1217="USD", E1217, E1217 * IFERROR(VLOOKUP(F1217, EXCHANGE_RATE!A:B, 2, FALSE), "Currency not found"))</f>
        <v>2.8</v>
      </c>
      <c r="K1217" s="74">
        <f t="shared" si="125"/>
        <v>2.8</v>
      </c>
      <c r="L1217" s="14">
        <f>IF(C1217="MTS", B1217, B1217 * IFERROR(VLOOKUP(C1217, 'QTY_CONVERSIONS '!A:B, 2, FALSE), "Units not found"))</f>
        <v>14</v>
      </c>
      <c r="M1217" s="75">
        <f t="shared" si="124"/>
        <v>39200</v>
      </c>
      <c r="N1217" t="str">
        <f>IFERROR(VLOOKUP(D1217, Product_Category!A:B, 2, FALSE), "Uncategorized")</f>
        <v>CMC</v>
      </c>
      <c r="O1217" s="76">
        <f t="shared" si="126"/>
        <v>2.8</v>
      </c>
      <c r="P1217" s="76">
        <f t="shared" si="127"/>
        <v>39.199999999999996</v>
      </c>
      <c r="Q1217">
        <f t="shared" si="128"/>
        <v>2023</v>
      </c>
      <c r="R1217" t="str">
        <f>IFERROR(VLOOKUP(G1217,'Importer Name'!A:B, 2, FALSE), "")</f>
        <v>JAI ARAVALI</v>
      </c>
      <c r="S1217" t="str">
        <f>IFERROR(VLOOKUP(H1217,'Supplier name '!A:B, 2, FALSE), "")</f>
        <v>NOURYON CHEM</v>
      </c>
    </row>
    <row r="1218" spans="1:19">
      <c r="A1218" s="90" t="s">
        <v>207</v>
      </c>
      <c r="B1218" s="160">
        <v>28000</v>
      </c>
      <c r="C1218" s="160" t="s">
        <v>7</v>
      </c>
      <c r="D1218" s="162" t="s">
        <v>65</v>
      </c>
      <c r="E1218" s="161">
        <v>3.95</v>
      </c>
      <c r="F1218" s="162" t="s">
        <v>9</v>
      </c>
      <c r="G1218" s="91" t="s">
        <v>66</v>
      </c>
      <c r="H1218" s="92" t="s">
        <v>62</v>
      </c>
      <c r="I1218" s="89" t="str">
        <f t="shared" si="129"/>
        <v>June</v>
      </c>
      <c r="J1218" s="74">
        <f>IF(F1218="USD", E1218, E1218 * IFERROR(VLOOKUP(F1218, EXCHANGE_RATE!A:B, 2, FALSE), "Currency not found"))</f>
        <v>3.95</v>
      </c>
      <c r="K1218" s="74">
        <f t="shared" si="125"/>
        <v>3.95</v>
      </c>
      <c r="L1218" s="14">
        <f>IF(C1218="MTS", B1218, B1218 * IFERROR(VLOOKUP(C1218, 'QTY_CONVERSIONS '!A:B, 2, FALSE), "Units not found"))</f>
        <v>28</v>
      </c>
      <c r="M1218" s="75">
        <f t="shared" ref="M1218:M1281" si="130">B1218*K1218</f>
        <v>110600</v>
      </c>
      <c r="N1218" t="str">
        <f>IFERROR(VLOOKUP(D1218, Product_Category!A:B, 2, FALSE), "Uncategorized")</f>
        <v>CMC</v>
      </c>
      <c r="O1218" s="76">
        <f t="shared" si="126"/>
        <v>3.95</v>
      </c>
      <c r="P1218" s="76">
        <f t="shared" si="127"/>
        <v>110.60000000000001</v>
      </c>
      <c r="Q1218">
        <f t="shared" si="128"/>
        <v>2023</v>
      </c>
      <c r="R1218" t="str">
        <f>IFERROR(VLOOKUP(G1218,'Importer Name'!A:B, 2, FALSE), "")</f>
        <v>RAJIV CERA</v>
      </c>
      <c r="S1218" t="str">
        <f>IFERROR(VLOOKUP(H1218,'Supplier name '!A:B, 2, FALSE), "")</f>
        <v>NOURYON CHEM</v>
      </c>
    </row>
    <row r="1219" spans="1:19">
      <c r="A1219" s="90" t="s">
        <v>207</v>
      </c>
      <c r="B1219" s="160">
        <v>3000</v>
      </c>
      <c r="C1219" s="160" t="s">
        <v>7</v>
      </c>
      <c r="D1219" s="162" t="s">
        <v>1767</v>
      </c>
      <c r="E1219" s="161">
        <v>10.86</v>
      </c>
      <c r="F1219" s="162" t="s">
        <v>9</v>
      </c>
      <c r="G1219" s="91" t="s">
        <v>69</v>
      </c>
      <c r="H1219" s="92" t="s">
        <v>62</v>
      </c>
      <c r="I1219" s="89" t="str">
        <f t="shared" si="129"/>
        <v>June</v>
      </c>
      <c r="J1219" s="74">
        <f>IF(F1219="USD", E1219, E1219 * IFERROR(VLOOKUP(F1219, EXCHANGE_RATE!A:B, 2, FALSE), "Currency not found"))</f>
        <v>10.86</v>
      </c>
      <c r="K1219" s="74">
        <f t="shared" ref="K1219:K1282" si="131">ROUNDUP(J1219,2)</f>
        <v>10.86</v>
      </c>
      <c r="L1219" s="14">
        <f>IF(C1219="MTS", B1219, B1219 * IFERROR(VLOOKUP(C1219, 'QTY_CONVERSIONS '!A:B, 2, FALSE), "Units not found"))</f>
        <v>3</v>
      </c>
      <c r="M1219" s="75">
        <f t="shared" si="130"/>
        <v>32580</v>
      </c>
      <c r="N1219" t="str">
        <f>IFERROR(VLOOKUP(D1219, Product_Category!A:B, 2, FALSE), "Uncategorized")</f>
        <v>CMC</v>
      </c>
      <c r="O1219" s="76">
        <f t="shared" ref="O1219:O1282" si="132">K1219</f>
        <v>10.86</v>
      </c>
      <c r="P1219" s="76">
        <f t="shared" ref="P1219:P1282" si="133">L1219*O1219</f>
        <v>32.58</v>
      </c>
      <c r="Q1219">
        <f t="shared" si="128"/>
        <v>2023</v>
      </c>
      <c r="R1219" t="str">
        <f>IFERROR(VLOOKUP(G1219,'Importer Name'!A:B, 2, FALSE), "")</f>
        <v>SIGNET EXCIPIENTS</v>
      </c>
      <c r="S1219" t="str">
        <f>IFERROR(VLOOKUP(H1219,'Supplier name '!A:B, 2, FALSE), "")</f>
        <v>NOURYON CHEM</v>
      </c>
    </row>
    <row r="1220" spans="1:19">
      <c r="A1220" s="90" t="s">
        <v>207</v>
      </c>
      <c r="B1220" s="160">
        <v>3000</v>
      </c>
      <c r="C1220" s="160" t="s">
        <v>7</v>
      </c>
      <c r="D1220" s="162" t="s">
        <v>65</v>
      </c>
      <c r="E1220" s="161">
        <v>10.86</v>
      </c>
      <c r="F1220" s="162" t="s">
        <v>9</v>
      </c>
      <c r="G1220" s="91" t="s">
        <v>69</v>
      </c>
      <c r="H1220" s="92" t="s">
        <v>62</v>
      </c>
      <c r="I1220" s="89" t="str">
        <f t="shared" si="129"/>
        <v>June</v>
      </c>
      <c r="J1220" s="74">
        <f>IF(F1220="USD", E1220, E1220 * IFERROR(VLOOKUP(F1220, EXCHANGE_RATE!A:B, 2, FALSE), "Currency not found"))</f>
        <v>10.86</v>
      </c>
      <c r="K1220" s="74">
        <f t="shared" si="131"/>
        <v>10.86</v>
      </c>
      <c r="L1220" s="14">
        <f>IF(C1220="MTS", B1220, B1220 * IFERROR(VLOOKUP(C1220, 'QTY_CONVERSIONS '!A:B, 2, FALSE), "Units not found"))</f>
        <v>3</v>
      </c>
      <c r="M1220" s="75">
        <f t="shared" si="130"/>
        <v>32580</v>
      </c>
      <c r="N1220" t="str">
        <f>IFERROR(VLOOKUP(D1220, Product_Category!A:B, 2, FALSE), "Uncategorized")</f>
        <v>CMC</v>
      </c>
      <c r="O1220" s="76">
        <f t="shared" si="132"/>
        <v>10.86</v>
      </c>
      <c r="P1220" s="76">
        <f t="shared" si="133"/>
        <v>32.58</v>
      </c>
      <c r="Q1220">
        <f t="shared" ref="Q1220:Q1283" si="134">Q1219</f>
        <v>2023</v>
      </c>
      <c r="R1220" t="str">
        <f>IFERROR(VLOOKUP(G1220,'Importer Name'!A:B, 2, FALSE), "")</f>
        <v>SIGNET EXCIPIENTS</v>
      </c>
      <c r="S1220" t="str">
        <f>IFERROR(VLOOKUP(H1220,'Supplier name '!A:B, 2, FALSE), "")</f>
        <v>NOURYON CHEM</v>
      </c>
    </row>
    <row r="1221" spans="1:19">
      <c r="A1221" s="90" t="s">
        <v>207</v>
      </c>
      <c r="B1221" s="160">
        <v>14000</v>
      </c>
      <c r="C1221" s="160" t="s">
        <v>7</v>
      </c>
      <c r="D1221" s="162" t="s">
        <v>1768</v>
      </c>
      <c r="E1221" s="161">
        <v>8.4499999999999993</v>
      </c>
      <c r="F1221" s="162" t="s">
        <v>9</v>
      </c>
      <c r="G1221" s="91" t="s">
        <v>69</v>
      </c>
      <c r="H1221" s="92" t="s">
        <v>62</v>
      </c>
      <c r="I1221" s="89" t="str">
        <f t="shared" si="129"/>
        <v>June</v>
      </c>
      <c r="J1221" s="74">
        <f>IF(F1221="USD", E1221, E1221 * IFERROR(VLOOKUP(F1221, EXCHANGE_RATE!A:B, 2, FALSE), "Currency not found"))</f>
        <v>8.4499999999999993</v>
      </c>
      <c r="K1221" s="74">
        <f t="shared" si="131"/>
        <v>8.4499999999999993</v>
      </c>
      <c r="L1221" s="14">
        <f>IF(C1221="MTS", B1221, B1221 * IFERROR(VLOOKUP(C1221, 'QTY_CONVERSIONS '!A:B, 2, FALSE), "Units not found"))</f>
        <v>14</v>
      </c>
      <c r="M1221" s="75">
        <f t="shared" si="130"/>
        <v>118299.99999999999</v>
      </c>
      <c r="N1221" t="str">
        <f>IFERROR(VLOOKUP(D1221, Product_Category!A:B, 2, FALSE), "Uncategorized")</f>
        <v>CMC</v>
      </c>
      <c r="O1221" s="76">
        <f t="shared" si="132"/>
        <v>8.4499999999999993</v>
      </c>
      <c r="P1221" s="76">
        <f t="shared" si="133"/>
        <v>118.29999999999998</v>
      </c>
      <c r="Q1221">
        <f t="shared" si="134"/>
        <v>2023</v>
      </c>
      <c r="R1221" t="str">
        <f>IFERROR(VLOOKUP(G1221,'Importer Name'!A:B, 2, FALSE), "")</f>
        <v>SIGNET EXCIPIENTS</v>
      </c>
      <c r="S1221" t="str">
        <f>IFERROR(VLOOKUP(H1221,'Supplier name '!A:B, 2, FALSE), "")</f>
        <v>NOURYON CHEM</v>
      </c>
    </row>
    <row r="1222" spans="1:19">
      <c r="A1222" s="90" t="s">
        <v>207</v>
      </c>
      <c r="B1222" s="160">
        <v>14000</v>
      </c>
      <c r="C1222" s="160" t="s">
        <v>7</v>
      </c>
      <c r="D1222" s="162" t="s">
        <v>1768</v>
      </c>
      <c r="E1222" s="161">
        <v>8.4499999999999993</v>
      </c>
      <c r="F1222" s="162" t="s">
        <v>9</v>
      </c>
      <c r="G1222" s="91" t="s">
        <v>69</v>
      </c>
      <c r="H1222" s="92" t="s">
        <v>62</v>
      </c>
      <c r="I1222" s="89" t="str">
        <f t="shared" si="129"/>
        <v>June</v>
      </c>
      <c r="J1222" s="74">
        <f>IF(F1222="USD", E1222, E1222 * IFERROR(VLOOKUP(F1222, EXCHANGE_RATE!A:B, 2, FALSE), "Currency not found"))</f>
        <v>8.4499999999999993</v>
      </c>
      <c r="K1222" s="74">
        <f t="shared" si="131"/>
        <v>8.4499999999999993</v>
      </c>
      <c r="L1222" s="14">
        <f>IF(C1222="MTS", B1222, B1222 * IFERROR(VLOOKUP(C1222, 'QTY_CONVERSIONS '!A:B, 2, FALSE), "Units not found"))</f>
        <v>14</v>
      </c>
      <c r="M1222" s="75">
        <f t="shared" si="130"/>
        <v>118299.99999999999</v>
      </c>
      <c r="N1222" t="str">
        <f>IFERROR(VLOOKUP(D1222, Product_Category!A:B, 2, FALSE), "Uncategorized")</f>
        <v>CMC</v>
      </c>
      <c r="O1222" s="76">
        <f t="shared" si="132"/>
        <v>8.4499999999999993</v>
      </c>
      <c r="P1222" s="76">
        <f t="shared" si="133"/>
        <v>118.29999999999998</v>
      </c>
      <c r="Q1222">
        <f t="shared" si="134"/>
        <v>2023</v>
      </c>
      <c r="R1222" t="str">
        <f>IFERROR(VLOOKUP(G1222,'Importer Name'!A:B, 2, FALSE), "")</f>
        <v>SIGNET EXCIPIENTS</v>
      </c>
      <c r="S1222" t="str">
        <f>IFERROR(VLOOKUP(H1222,'Supplier name '!A:B, 2, FALSE), "")</f>
        <v>NOURYON CHEM</v>
      </c>
    </row>
    <row r="1223" spans="1:19">
      <c r="A1223" s="90" t="s">
        <v>207</v>
      </c>
      <c r="B1223" s="160">
        <v>2000</v>
      </c>
      <c r="C1223" s="160" t="s">
        <v>7</v>
      </c>
      <c r="D1223" s="162" t="s">
        <v>1769</v>
      </c>
      <c r="E1223" s="161">
        <v>12.67</v>
      </c>
      <c r="F1223" s="162" t="s">
        <v>9</v>
      </c>
      <c r="G1223" s="91" t="s">
        <v>69</v>
      </c>
      <c r="H1223" s="92" t="s">
        <v>62</v>
      </c>
      <c r="I1223" s="89" t="str">
        <f t="shared" si="129"/>
        <v>June</v>
      </c>
      <c r="J1223" s="74">
        <f>IF(F1223="USD", E1223, E1223 * IFERROR(VLOOKUP(F1223, EXCHANGE_RATE!A:B, 2, FALSE), "Currency not found"))</f>
        <v>12.67</v>
      </c>
      <c r="K1223" s="74">
        <f t="shared" si="131"/>
        <v>12.67</v>
      </c>
      <c r="L1223" s="14">
        <f>IF(C1223="MTS", B1223, B1223 * IFERROR(VLOOKUP(C1223, 'QTY_CONVERSIONS '!A:B, 2, FALSE), "Units not found"))</f>
        <v>2</v>
      </c>
      <c r="M1223" s="75">
        <f t="shared" si="130"/>
        <v>25340</v>
      </c>
      <c r="N1223" t="str">
        <f>IFERROR(VLOOKUP(D1223, Product_Category!A:B, 2, FALSE), "Uncategorized")</f>
        <v>CMC</v>
      </c>
      <c r="O1223" s="76">
        <f t="shared" si="132"/>
        <v>12.67</v>
      </c>
      <c r="P1223" s="76">
        <f t="shared" si="133"/>
        <v>25.34</v>
      </c>
      <c r="Q1223">
        <f t="shared" si="134"/>
        <v>2023</v>
      </c>
      <c r="R1223" t="str">
        <f>IFERROR(VLOOKUP(G1223,'Importer Name'!A:B, 2, FALSE), "")</f>
        <v>SIGNET EXCIPIENTS</v>
      </c>
      <c r="S1223" t="str">
        <f>IFERROR(VLOOKUP(H1223,'Supplier name '!A:B, 2, FALSE), "")</f>
        <v>NOURYON CHEM</v>
      </c>
    </row>
    <row r="1224" spans="1:19">
      <c r="A1224" s="90" t="s">
        <v>207</v>
      </c>
      <c r="B1224" s="160">
        <v>20000</v>
      </c>
      <c r="C1224" s="160" t="s">
        <v>7</v>
      </c>
      <c r="D1224" s="162" t="s">
        <v>1770</v>
      </c>
      <c r="E1224" s="161">
        <v>3.3</v>
      </c>
      <c r="F1224" s="162" t="s">
        <v>9</v>
      </c>
      <c r="G1224" s="91" t="s">
        <v>69</v>
      </c>
      <c r="H1224" s="92" t="s">
        <v>62</v>
      </c>
      <c r="I1224" s="89" t="str">
        <f t="shared" si="129"/>
        <v>June</v>
      </c>
      <c r="J1224" s="74">
        <f>IF(F1224="USD", E1224, E1224 * IFERROR(VLOOKUP(F1224, EXCHANGE_RATE!A:B, 2, FALSE), "Currency not found"))</f>
        <v>3.3</v>
      </c>
      <c r="K1224" s="74">
        <f t="shared" si="131"/>
        <v>3.3</v>
      </c>
      <c r="L1224" s="14">
        <f>IF(C1224="MTS", B1224, B1224 * IFERROR(VLOOKUP(C1224, 'QTY_CONVERSIONS '!A:B, 2, FALSE), "Units not found"))</f>
        <v>20</v>
      </c>
      <c r="M1224" s="75">
        <f t="shared" si="130"/>
        <v>66000</v>
      </c>
      <c r="N1224" t="str">
        <f>IFERROR(VLOOKUP(D1224, Product_Category!A:B, 2, FALSE), "Uncategorized")</f>
        <v>CMC</v>
      </c>
      <c r="O1224" s="76">
        <f t="shared" si="132"/>
        <v>3.3</v>
      </c>
      <c r="P1224" s="76">
        <f t="shared" si="133"/>
        <v>66</v>
      </c>
      <c r="Q1224">
        <f t="shared" si="134"/>
        <v>2023</v>
      </c>
      <c r="R1224" t="str">
        <f>IFERROR(VLOOKUP(G1224,'Importer Name'!A:B, 2, FALSE), "")</f>
        <v>SIGNET EXCIPIENTS</v>
      </c>
      <c r="S1224" t="str">
        <f>IFERROR(VLOOKUP(H1224,'Supplier name '!A:B, 2, FALSE), "")</f>
        <v>NOURYON CHEM</v>
      </c>
    </row>
    <row r="1225" spans="1:19">
      <c r="A1225" s="94" t="s">
        <v>207</v>
      </c>
      <c r="B1225" s="163">
        <v>20000</v>
      </c>
      <c r="C1225" s="163" t="s">
        <v>7</v>
      </c>
      <c r="D1225" s="165" t="s">
        <v>1770</v>
      </c>
      <c r="E1225" s="164">
        <v>3.3</v>
      </c>
      <c r="F1225" s="165" t="s">
        <v>9</v>
      </c>
      <c r="G1225" s="95" t="s">
        <v>69</v>
      </c>
      <c r="H1225" s="96" t="s">
        <v>62</v>
      </c>
      <c r="I1225" s="89" t="str">
        <f t="shared" si="129"/>
        <v>June</v>
      </c>
      <c r="J1225" s="74">
        <f>IF(F1225="USD", E1225, E1225 * IFERROR(VLOOKUP(F1225, EXCHANGE_RATE!A:B, 2, FALSE), "Currency not found"))</f>
        <v>3.3</v>
      </c>
      <c r="K1225" s="74">
        <f t="shared" si="131"/>
        <v>3.3</v>
      </c>
      <c r="L1225" s="14">
        <f>IF(C1225="MTS", B1225, B1225 * IFERROR(VLOOKUP(C1225, 'QTY_CONVERSIONS '!A:B, 2, FALSE), "Units not found"))</f>
        <v>20</v>
      </c>
      <c r="M1225" s="75">
        <f t="shared" si="130"/>
        <v>66000</v>
      </c>
      <c r="N1225" t="str">
        <f>IFERROR(VLOOKUP(D1225, Product_Category!A:B, 2, FALSE), "Uncategorized")</f>
        <v>CMC</v>
      </c>
      <c r="O1225" s="76">
        <f t="shared" si="132"/>
        <v>3.3</v>
      </c>
      <c r="P1225" s="76">
        <f t="shared" si="133"/>
        <v>66</v>
      </c>
      <c r="Q1225">
        <f t="shared" si="134"/>
        <v>2023</v>
      </c>
      <c r="R1225" t="str">
        <f>IFERROR(VLOOKUP(G1225,'Importer Name'!A:B, 2, FALSE), "")</f>
        <v>SIGNET EXCIPIENTS</v>
      </c>
      <c r="S1225" t="str">
        <f>IFERROR(VLOOKUP(H1225,'Supplier name '!A:B, 2, FALSE), "")</f>
        <v>NOURYON CHEM</v>
      </c>
    </row>
    <row r="1226" spans="1:19">
      <c r="A1226" s="90" t="s">
        <v>225</v>
      </c>
      <c r="B1226" s="160">
        <v>7000</v>
      </c>
      <c r="C1226" s="160" t="s">
        <v>7</v>
      </c>
      <c r="D1226" s="162" t="s">
        <v>78</v>
      </c>
      <c r="E1226" s="161">
        <v>8.31</v>
      </c>
      <c r="F1226" s="162" t="s">
        <v>9</v>
      </c>
      <c r="G1226" s="91" t="s">
        <v>81</v>
      </c>
      <c r="H1226" s="92" t="s">
        <v>80</v>
      </c>
      <c r="I1226" s="89" t="str">
        <f t="shared" si="129"/>
        <v>June</v>
      </c>
      <c r="J1226" s="74">
        <f>IF(F1226="USD", E1226, E1226 * IFERROR(VLOOKUP(F1226, EXCHANGE_RATE!A:B, 2, FALSE), "Currency not found"))</f>
        <v>8.31</v>
      </c>
      <c r="K1226" s="74">
        <f t="shared" si="131"/>
        <v>8.31</v>
      </c>
      <c r="L1226" s="14">
        <f>IF(C1226="MTS", B1226, B1226 * IFERROR(VLOOKUP(C1226, 'QTY_CONVERSIONS '!A:B, 2, FALSE), "Units not found"))</f>
        <v>7</v>
      </c>
      <c r="M1226" s="75">
        <f t="shared" si="130"/>
        <v>58170</v>
      </c>
      <c r="N1226" t="str">
        <f>IFERROR(VLOOKUP(D1226, Product_Category!A:B, 2, FALSE), "Uncategorized")</f>
        <v>CMC</v>
      </c>
      <c r="O1226" s="76">
        <f t="shared" si="132"/>
        <v>8.31</v>
      </c>
      <c r="P1226" s="76">
        <f t="shared" si="133"/>
        <v>58.17</v>
      </c>
      <c r="Q1226">
        <f t="shared" si="134"/>
        <v>2023</v>
      </c>
      <c r="R1226" t="str">
        <f>IFERROR(VLOOKUP(G1226,'Importer Name'!A:B, 2, FALSE), "")</f>
        <v>DKSH INDIA</v>
      </c>
      <c r="S1226" t="str">
        <f>IFERROR(VLOOKUP(H1226,'Supplier name '!A:B, 2, FALSE), "")</f>
        <v>ASHLAND IND</v>
      </c>
    </row>
    <row r="1227" spans="1:19">
      <c r="A1227" s="90" t="s">
        <v>225</v>
      </c>
      <c r="B1227" s="160">
        <v>7000</v>
      </c>
      <c r="C1227" s="160" t="s">
        <v>7</v>
      </c>
      <c r="D1227" s="162" t="s">
        <v>78</v>
      </c>
      <c r="E1227" s="161">
        <v>8.31</v>
      </c>
      <c r="F1227" s="162" t="s">
        <v>9</v>
      </c>
      <c r="G1227" s="91" t="s">
        <v>81</v>
      </c>
      <c r="H1227" s="92" t="s">
        <v>80</v>
      </c>
      <c r="I1227" s="89" t="str">
        <f t="shared" si="129"/>
        <v>June</v>
      </c>
      <c r="J1227" s="74">
        <f>IF(F1227="USD", E1227, E1227 * IFERROR(VLOOKUP(F1227, EXCHANGE_RATE!A:B, 2, FALSE), "Currency not found"))</f>
        <v>8.31</v>
      </c>
      <c r="K1227" s="74">
        <f t="shared" si="131"/>
        <v>8.31</v>
      </c>
      <c r="L1227" s="14">
        <f>IF(C1227="MTS", B1227, B1227 * IFERROR(VLOOKUP(C1227, 'QTY_CONVERSIONS '!A:B, 2, FALSE), "Units not found"))</f>
        <v>7</v>
      </c>
      <c r="M1227" s="75">
        <f t="shared" si="130"/>
        <v>58170</v>
      </c>
      <c r="N1227" t="str">
        <f>IFERROR(VLOOKUP(D1227, Product_Category!A:B, 2, FALSE), "Uncategorized")</f>
        <v>CMC</v>
      </c>
      <c r="O1227" s="76">
        <f t="shared" si="132"/>
        <v>8.31</v>
      </c>
      <c r="P1227" s="76">
        <f t="shared" si="133"/>
        <v>58.17</v>
      </c>
      <c r="Q1227">
        <f t="shared" si="134"/>
        <v>2023</v>
      </c>
      <c r="R1227" t="str">
        <f>IFERROR(VLOOKUP(G1227,'Importer Name'!A:B, 2, FALSE), "")</f>
        <v>DKSH INDIA</v>
      </c>
      <c r="S1227" t="str">
        <f>IFERROR(VLOOKUP(H1227,'Supplier name '!A:B, 2, FALSE), "")</f>
        <v>ASHLAND IND</v>
      </c>
    </row>
    <row r="1228" spans="1:19">
      <c r="A1228" s="90" t="s">
        <v>225</v>
      </c>
      <c r="B1228" s="160">
        <v>50</v>
      </c>
      <c r="C1228" s="160" t="s">
        <v>7</v>
      </c>
      <c r="D1228" s="162" t="s">
        <v>1771</v>
      </c>
      <c r="E1228" s="161">
        <v>16.12</v>
      </c>
      <c r="F1228" s="162" t="s">
        <v>9</v>
      </c>
      <c r="G1228" s="91" t="s">
        <v>81</v>
      </c>
      <c r="H1228" s="92" t="s">
        <v>80</v>
      </c>
      <c r="I1228" s="89" t="str">
        <f t="shared" si="129"/>
        <v>June</v>
      </c>
      <c r="J1228" s="74">
        <f>IF(F1228="USD", E1228, E1228 * IFERROR(VLOOKUP(F1228, EXCHANGE_RATE!A:B, 2, FALSE), "Currency not found"))</f>
        <v>16.12</v>
      </c>
      <c r="K1228" s="74">
        <f t="shared" si="131"/>
        <v>16.12</v>
      </c>
      <c r="L1228" s="14">
        <f>IF(C1228="MTS", B1228, B1228 * IFERROR(VLOOKUP(C1228, 'QTY_CONVERSIONS '!A:B, 2, FALSE), "Units not found"))</f>
        <v>0.05</v>
      </c>
      <c r="M1228" s="75">
        <f t="shared" si="130"/>
        <v>806</v>
      </c>
      <c r="N1228" t="str">
        <f>IFERROR(VLOOKUP(D1228, Product_Category!A:B, 2, FALSE), "Uncategorized")</f>
        <v>CMC</v>
      </c>
      <c r="O1228" s="76">
        <f t="shared" si="132"/>
        <v>16.12</v>
      </c>
      <c r="P1228" s="76">
        <f t="shared" si="133"/>
        <v>0.80600000000000005</v>
      </c>
      <c r="Q1228">
        <f t="shared" si="134"/>
        <v>2023</v>
      </c>
      <c r="R1228" t="str">
        <f>IFERROR(VLOOKUP(G1228,'Importer Name'!A:B, 2, FALSE), "")</f>
        <v>DKSH INDIA</v>
      </c>
      <c r="S1228" t="str">
        <f>IFERROR(VLOOKUP(H1228,'Supplier name '!A:B, 2, FALSE), "")</f>
        <v>ASHLAND IND</v>
      </c>
    </row>
    <row r="1229" spans="1:19">
      <c r="A1229" s="90" t="s">
        <v>225</v>
      </c>
      <c r="B1229" s="160">
        <v>50</v>
      </c>
      <c r="C1229" s="160" t="s">
        <v>7</v>
      </c>
      <c r="D1229" s="162" t="s">
        <v>1772</v>
      </c>
      <c r="E1229" s="161">
        <v>16.12</v>
      </c>
      <c r="F1229" s="162" t="s">
        <v>9</v>
      </c>
      <c r="G1229" s="91" t="s">
        <v>81</v>
      </c>
      <c r="H1229" s="92" t="s">
        <v>80</v>
      </c>
      <c r="I1229" s="89" t="str">
        <f t="shared" si="129"/>
        <v>June</v>
      </c>
      <c r="J1229" s="74">
        <f>IF(F1229="USD", E1229, E1229 * IFERROR(VLOOKUP(F1229, EXCHANGE_RATE!A:B, 2, FALSE), "Currency not found"))</f>
        <v>16.12</v>
      </c>
      <c r="K1229" s="74">
        <f t="shared" si="131"/>
        <v>16.12</v>
      </c>
      <c r="L1229" s="14">
        <f>IF(C1229="MTS", B1229, B1229 * IFERROR(VLOOKUP(C1229, 'QTY_CONVERSIONS '!A:B, 2, FALSE), "Units not found"))</f>
        <v>0.05</v>
      </c>
      <c r="M1229" s="75">
        <f t="shared" si="130"/>
        <v>806</v>
      </c>
      <c r="N1229" t="str">
        <f>IFERROR(VLOOKUP(D1229, Product_Category!A:B, 2, FALSE), "Uncategorized")</f>
        <v>CMC</v>
      </c>
      <c r="O1229" s="76">
        <f t="shared" si="132"/>
        <v>16.12</v>
      </c>
      <c r="P1229" s="76">
        <f t="shared" si="133"/>
        <v>0.80600000000000005</v>
      </c>
      <c r="Q1229">
        <f t="shared" si="134"/>
        <v>2023</v>
      </c>
      <c r="R1229" t="str">
        <f>IFERROR(VLOOKUP(G1229,'Importer Name'!A:B, 2, FALSE), "")</f>
        <v>DKSH INDIA</v>
      </c>
      <c r="S1229" t="str">
        <f>IFERROR(VLOOKUP(H1229,'Supplier name '!A:B, 2, FALSE), "")</f>
        <v>ASHLAND IND</v>
      </c>
    </row>
    <row r="1230" spans="1:19">
      <c r="A1230" s="90" t="s">
        <v>225</v>
      </c>
      <c r="B1230" s="160">
        <v>10000</v>
      </c>
      <c r="C1230" s="160" t="s">
        <v>7</v>
      </c>
      <c r="D1230" s="162" t="s">
        <v>1773</v>
      </c>
      <c r="E1230" s="161">
        <v>6.52</v>
      </c>
      <c r="F1230" s="162" t="s">
        <v>9</v>
      </c>
      <c r="G1230" s="91" t="s">
        <v>81</v>
      </c>
      <c r="H1230" s="92" t="s">
        <v>80</v>
      </c>
      <c r="I1230" s="89" t="str">
        <f t="shared" si="129"/>
        <v>June</v>
      </c>
      <c r="J1230" s="74">
        <f>IF(F1230="USD", E1230, E1230 * IFERROR(VLOOKUP(F1230, EXCHANGE_RATE!A:B, 2, FALSE), "Currency not found"))</f>
        <v>6.52</v>
      </c>
      <c r="K1230" s="74">
        <f t="shared" si="131"/>
        <v>6.52</v>
      </c>
      <c r="L1230" s="14">
        <f>IF(C1230="MTS", B1230, B1230 * IFERROR(VLOOKUP(C1230, 'QTY_CONVERSIONS '!A:B, 2, FALSE), "Units not found"))</f>
        <v>10</v>
      </c>
      <c r="M1230" s="75">
        <f t="shared" si="130"/>
        <v>65199.999999999993</v>
      </c>
      <c r="N1230" t="str">
        <f>IFERROR(VLOOKUP(D1230, Product_Category!A:B, 2, FALSE), "Uncategorized")</f>
        <v>CMC</v>
      </c>
      <c r="O1230" s="76">
        <f t="shared" si="132"/>
        <v>6.52</v>
      </c>
      <c r="P1230" s="76">
        <f t="shared" si="133"/>
        <v>65.199999999999989</v>
      </c>
      <c r="Q1230">
        <f t="shared" si="134"/>
        <v>2023</v>
      </c>
      <c r="R1230" t="str">
        <f>IFERROR(VLOOKUP(G1230,'Importer Name'!A:B, 2, FALSE), "")</f>
        <v>DKSH INDIA</v>
      </c>
      <c r="S1230" t="str">
        <f>IFERROR(VLOOKUP(H1230,'Supplier name '!A:B, 2, FALSE), "")</f>
        <v>ASHLAND IND</v>
      </c>
    </row>
    <row r="1231" spans="1:19">
      <c r="A1231" s="90" t="s">
        <v>225</v>
      </c>
      <c r="B1231" s="160">
        <v>25</v>
      </c>
      <c r="C1231" s="160" t="s">
        <v>7</v>
      </c>
      <c r="D1231" s="162" t="s">
        <v>1774</v>
      </c>
      <c r="E1231" s="161">
        <v>33.4</v>
      </c>
      <c r="F1231" s="162" t="s">
        <v>9</v>
      </c>
      <c r="G1231" s="91" t="s">
        <v>888</v>
      </c>
      <c r="H1231" s="92" t="s">
        <v>1858</v>
      </c>
      <c r="I1231" s="89" t="str">
        <f t="shared" si="129"/>
        <v>June</v>
      </c>
      <c r="J1231" s="74">
        <f>IF(F1231="USD", E1231, E1231 * IFERROR(VLOOKUP(F1231, EXCHANGE_RATE!A:B, 2, FALSE), "Currency not found"))</f>
        <v>33.4</v>
      </c>
      <c r="K1231" s="74">
        <f t="shared" si="131"/>
        <v>33.4</v>
      </c>
      <c r="L1231" s="14">
        <f>IF(C1231="MTS", B1231, B1231 * IFERROR(VLOOKUP(C1231, 'QTY_CONVERSIONS '!A:B, 2, FALSE), "Units not found"))</f>
        <v>2.5000000000000001E-2</v>
      </c>
      <c r="M1231" s="75">
        <f t="shared" si="130"/>
        <v>835</v>
      </c>
      <c r="N1231" t="str">
        <f>IFERROR(VLOOKUP(D1231, Product_Category!A:B, 2, FALSE), "Uncategorized")</f>
        <v>CMC</v>
      </c>
      <c r="O1231" s="76">
        <f t="shared" si="132"/>
        <v>33.4</v>
      </c>
      <c r="P1231" s="76">
        <f t="shared" si="133"/>
        <v>0.83499999999999996</v>
      </c>
      <c r="Q1231">
        <f t="shared" si="134"/>
        <v>2023</v>
      </c>
      <c r="R1231" t="str">
        <f>IFERROR(VLOOKUP(G1231,'Importer Name'!A:B, 2, FALSE), "")</f>
        <v>SUN PHARMA</v>
      </c>
      <c r="S1231" t="str">
        <f>IFERROR(VLOOKUP(H1231,'Supplier name '!A:B, 2, FALSE), "")</f>
        <v>M S ASHLAND IND</v>
      </c>
    </row>
    <row r="1232" spans="1:19">
      <c r="A1232" s="94" t="s">
        <v>225</v>
      </c>
      <c r="B1232" s="163">
        <v>25</v>
      </c>
      <c r="C1232" s="163" t="s">
        <v>7</v>
      </c>
      <c r="D1232" s="165" t="s">
        <v>1774</v>
      </c>
      <c r="E1232" s="164">
        <v>33.4</v>
      </c>
      <c r="F1232" s="165" t="s">
        <v>9</v>
      </c>
      <c r="G1232" s="95" t="s">
        <v>888</v>
      </c>
      <c r="H1232" s="96" t="s">
        <v>1858</v>
      </c>
      <c r="I1232" s="89" t="str">
        <f t="shared" si="129"/>
        <v>June</v>
      </c>
      <c r="J1232" s="74">
        <f>IF(F1232="USD", E1232, E1232 * IFERROR(VLOOKUP(F1232, EXCHANGE_RATE!A:B, 2, FALSE), "Currency not found"))</f>
        <v>33.4</v>
      </c>
      <c r="K1232" s="74">
        <f t="shared" si="131"/>
        <v>33.4</v>
      </c>
      <c r="L1232" s="14">
        <f>IF(C1232="MTS", B1232, B1232 * IFERROR(VLOOKUP(C1232, 'QTY_CONVERSIONS '!A:B, 2, FALSE), "Units not found"))</f>
        <v>2.5000000000000001E-2</v>
      </c>
      <c r="M1232" s="75">
        <f t="shared" si="130"/>
        <v>835</v>
      </c>
      <c r="N1232" t="str">
        <f>IFERROR(VLOOKUP(D1232, Product_Category!A:B, 2, FALSE), "Uncategorized")</f>
        <v>CMC</v>
      </c>
      <c r="O1232" s="76">
        <f t="shared" si="132"/>
        <v>33.4</v>
      </c>
      <c r="P1232" s="76">
        <f t="shared" si="133"/>
        <v>0.83499999999999996</v>
      </c>
      <c r="Q1232">
        <f t="shared" si="134"/>
        <v>2023</v>
      </c>
      <c r="R1232" t="str">
        <f>IFERROR(VLOOKUP(G1232,'Importer Name'!A:B, 2, FALSE), "")</f>
        <v>SUN PHARMA</v>
      </c>
      <c r="S1232" t="str">
        <f>IFERROR(VLOOKUP(H1232,'Supplier name '!A:B, 2, FALSE), "")</f>
        <v>M S ASHLAND IND</v>
      </c>
    </row>
    <row r="1233" spans="1:19">
      <c r="A1233" s="90" t="s">
        <v>230</v>
      </c>
      <c r="B1233" s="160">
        <v>1015</v>
      </c>
      <c r="C1233" s="160" t="s">
        <v>7</v>
      </c>
      <c r="D1233" s="162" t="s">
        <v>1775</v>
      </c>
      <c r="E1233" s="161">
        <v>12.35</v>
      </c>
      <c r="F1233" s="162" t="s">
        <v>1718</v>
      </c>
      <c r="G1233" s="91" t="s">
        <v>1733</v>
      </c>
      <c r="H1233" s="92" t="s">
        <v>88</v>
      </c>
      <c r="I1233" s="89" t="str">
        <f t="shared" si="129"/>
        <v>June</v>
      </c>
      <c r="J1233" s="74">
        <f>IF(F1233="USD", E1233, E1233 * IFERROR(VLOOKUP(F1233, EXCHANGE_RATE!A:B, 2, FALSE), "Currency not found"))</f>
        <v>13.214500000000001</v>
      </c>
      <c r="K1233" s="74">
        <f t="shared" si="131"/>
        <v>13.22</v>
      </c>
      <c r="L1233" s="14">
        <f>IF(C1233="MTS", B1233, B1233 * IFERROR(VLOOKUP(C1233, 'QTY_CONVERSIONS '!A:B, 2, FALSE), "Units not found"))</f>
        <v>1.0150000000000001</v>
      </c>
      <c r="M1233" s="75">
        <f t="shared" si="130"/>
        <v>13418.300000000001</v>
      </c>
      <c r="N1233" t="str">
        <f>IFERROR(VLOOKUP(D1233, Product_Category!A:B, 2, FALSE), "Uncategorized")</f>
        <v>CROSCARMELLOSE SODIUM</v>
      </c>
      <c r="O1233" s="76">
        <f t="shared" si="132"/>
        <v>13.22</v>
      </c>
      <c r="P1233" s="76">
        <f t="shared" si="133"/>
        <v>13.418300000000002</v>
      </c>
      <c r="Q1233">
        <f t="shared" si="134"/>
        <v>2023</v>
      </c>
      <c r="R1233" t="str">
        <f>IFERROR(VLOOKUP(G1233,'Importer Name'!A:B, 2, FALSE), "")</f>
        <v>MICRO LABS</v>
      </c>
      <c r="S1233" t="str">
        <f>IFERROR(VLOOKUP(H1233,'Supplier name '!A:B, 2, FALSE), "")</f>
        <v>DFE PHARMA</v>
      </c>
    </row>
    <row r="1234" spans="1:19">
      <c r="A1234" s="90" t="s">
        <v>230</v>
      </c>
      <c r="B1234" s="160">
        <v>350</v>
      </c>
      <c r="C1234" s="160" t="s">
        <v>7</v>
      </c>
      <c r="D1234" s="162" t="s">
        <v>1775</v>
      </c>
      <c r="E1234" s="161">
        <v>12.35</v>
      </c>
      <c r="F1234" s="162" t="s">
        <v>1718</v>
      </c>
      <c r="G1234" s="91" t="s">
        <v>1733</v>
      </c>
      <c r="H1234" s="92" t="s">
        <v>88</v>
      </c>
      <c r="I1234" s="89" t="str">
        <f t="shared" si="129"/>
        <v>June</v>
      </c>
      <c r="J1234" s="74">
        <f>IF(F1234="USD", E1234, E1234 * IFERROR(VLOOKUP(F1234, EXCHANGE_RATE!A:B, 2, FALSE), "Currency not found"))</f>
        <v>13.214500000000001</v>
      </c>
      <c r="K1234" s="74">
        <f t="shared" si="131"/>
        <v>13.22</v>
      </c>
      <c r="L1234" s="14">
        <f>IF(C1234="MTS", B1234, B1234 * IFERROR(VLOOKUP(C1234, 'QTY_CONVERSIONS '!A:B, 2, FALSE), "Units not found"))</f>
        <v>0.35000000000000003</v>
      </c>
      <c r="M1234" s="75">
        <f t="shared" si="130"/>
        <v>4627</v>
      </c>
      <c r="N1234" t="str">
        <f>IFERROR(VLOOKUP(D1234, Product_Category!A:B, 2, FALSE), "Uncategorized")</f>
        <v>CROSCARMELLOSE SODIUM</v>
      </c>
      <c r="O1234" s="76">
        <f t="shared" si="132"/>
        <v>13.22</v>
      </c>
      <c r="P1234" s="76">
        <f t="shared" si="133"/>
        <v>4.6270000000000007</v>
      </c>
      <c r="Q1234">
        <f t="shared" si="134"/>
        <v>2023</v>
      </c>
      <c r="R1234" t="str">
        <f>IFERROR(VLOOKUP(G1234,'Importer Name'!A:B, 2, FALSE), "")</f>
        <v>MICRO LABS</v>
      </c>
      <c r="S1234" t="str">
        <f>IFERROR(VLOOKUP(H1234,'Supplier name '!A:B, 2, FALSE), "")</f>
        <v>DFE PHARMA</v>
      </c>
    </row>
    <row r="1235" spans="1:19">
      <c r="A1235" s="90" t="s">
        <v>230</v>
      </c>
      <c r="B1235" s="160">
        <v>350</v>
      </c>
      <c r="C1235" s="160" t="s">
        <v>7</v>
      </c>
      <c r="D1235" s="162" t="s">
        <v>1775</v>
      </c>
      <c r="E1235" s="161">
        <v>12.35</v>
      </c>
      <c r="F1235" s="162" t="s">
        <v>1718</v>
      </c>
      <c r="G1235" s="91" t="s">
        <v>1733</v>
      </c>
      <c r="H1235" s="92" t="s">
        <v>88</v>
      </c>
      <c r="I1235" s="89" t="str">
        <f t="shared" si="129"/>
        <v>June</v>
      </c>
      <c r="J1235" s="74">
        <f>IF(F1235="USD", E1235, E1235 * IFERROR(VLOOKUP(F1235, EXCHANGE_RATE!A:B, 2, FALSE), "Currency not found"))</f>
        <v>13.214500000000001</v>
      </c>
      <c r="K1235" s="74">
        <f t="shared" si="131"/>
        <v>13.22</v>
      </c>
      <c r="L1235" s="14">
        <f>IF(C1235="MTS", B1235, B1235 * IFERROR(VLOOKUP(C1235, 'QTY_CONVERSIONS '!A:B, 2, FALSE), "Units not found"))</f>
        <v>0.35000000000000003</v>
      </c>
      <c r="M1235" s="75">
        <f t="shared" si="130"/>
        <v>4627</v>
      </c>
      <c r="N1235" t="str">
        <f>IFERROR(VLOOKUP(D1235, Product_Category!A:B, 2, FALSE), "Uncategorized")</f>
        <v>CROSCARMELLOSE SODIUM</v>
      </c>
      <c r="O1235" s="76">
        <f t="shared" si="132"/>
        <v>13.22</v>
      </c>
      <c r="P1235" s="76">
        <f t="shared" si="133"/>
        <v>4.6270000000000007</v>
      </c>
      <c r="Q1235">
        <f t="shared" si="134"/>
        <v>2023</v>
      </c>
      <c r="R1235" t="str">
        <f>IFERROR(VLOOKUP(G1235,'Importer Name'!A:B, 2, FALSE), "")</f>
        <v>MICRO LABS</v>
      </c>
      <c r="S1235" t="str">
        <f>IFERROR(VLOOKUP(H1235,'Supplier name '!A:B, 2, FALSE), "")</f>
        <v>DFE PHARMA</v>
      </c>
    </row>
    <row r="1236" spans="1:19">
      <c r="A1236" s="90" t="s">
        <v>230</v>
      </c>
      <c r="B1236" s="160">
        <v>1645</v>
      </c>
      <c r="C1236" s="160" t="s">
        <v>7</v>
      </c>
      <c r="D1236" s="162" t="s">
        <v>1775</v>
      </c>
      <c r="E1236" s="161">
        <v>12.35</v>
      </c>
      <c r="F1236" s="162" t="s">
        <v>1718</v>
      </c>
      <c r="G1236" s="91" t="s">
        <v>1733</v>
      </c>
      <c r="H1236" s="92" t="s">
        <v>88</v>
      </c>
      <c r="I1236" s="89" t="str">
        <f t="shared" si="129"/>
        <v>June</v>
      </c>
      <c r="J1236" s="74">
        <f>IF(F1236="USD", E1236, E1236 * IFERROR(VLOOKUP(F1236, EXCHANGE_RATE!A:B, 2, FALSE), "Currency not found"))</f>
        <v>13.214500000000001</v>
      </c>
      <c r="K1236" s="74">
        <f t="shared" si="131"/>
        <v>13.22</v>
      </c>
      <c r="L1236" s="14">
        <f>IF(C1236="MTS", B1236, B1236 * IFERROR(VLOOKUP(C1236, 'QTY_CONVERSIONS '!A:B, 2, FALSE), "Units not found"))</f>
        <v>1.645</v>
      </c>
      <c r="M1236" s="75">
        <f t="shared" si="130"/>
        <v>21746.9</v>
      </c>
      <c r="N1236" t="str">
        <f>IFERROR(VLOOKUP(D1236, Product_Category!A:B, 2, FALSE), "Uncategorized")</f>
        <v>CROSCARMELLOSE SODIUM</v>
      </c>
      <c r="O1236" s="76">
        <f t="shared" si="132"/>
        <v>13.22</v>
      </c>
      <c r="P1236" s="76">
        <f t="shared" si="133"/>
        <v>21.7469</v>
      </c>
      <c r="Q1236">
        <f t="shared" si="134"/>
        <v>2023</v>
      </c>
      <c r="R1236" t="str">
        <f>IFERROR(VLOOKUP(G1236,'Importer Name'!A:B, 2, FALSE), "")</f>
        <v>MICRO LABS</v>
      </c>
      <c r="S1236" t="str">
        <f>IFERROR(VLOOKUP(H1236,'Supplier name '!A:B, 2, FALSE), "")</f>
        <v>DFE PHARMA</v>
      </c>
    </row>
    <row r="1237" spans="1:19">
      <c r="A1237" s="90" t="s">
        <v>230</v>
      </c>
      <c r="B1237" s="160">
        <v>525</v>
      </c>
      <c r="C1237" s="160" t="s">
        <v>7</v>
      </c>
      <c r="D1237" s="162" t="s">
        <v>1775</v>
      </c>
      <c r="E1237" s="161">
        <v>12.35</v>
      </c>
      <c r="F1237" s="162" t="s">
        <v>1718</v>
      </c>
      <c r="G1237" s="91" t="s">
        <v>1733</v>
      </c>
      <c r="H1237" s="92" t="s">
        <v>88</v>
      </c>
      <c r="I1237" s="89" t="str">
        <f t="shared" si="129"/>
        <v>June</v>
      </c>
      <c r="J1237" s="74">
        <f>IF(F1237="USD", E1237, E1237 * IFERROR(VLOOKUP(F1237, EXCHANGE_RATE!A:B, 2, FALSE), "Currency not found"))</f>
        <v>13.214500000000001</v>
      </c>
      <c r="K1237" s="74">
        <f t="shared" si="131"/>
        <v>13.22</v>
      </c>
      <c r="L1237" s="14">
        <f>IF(C1237="MTS", B1237, B1237 * IFERROR(VLOOKUP(C1237, 'QTY_CONVERSIONS '!A:B, 2, FALSE), "Units not found"))</f>
        <v>0.52500000000000002</v>
      </c>
      <c r="M1237" s="75">
        <f t="shared" si="130"/>
        <v>6940.5</v>
      </c>
      <c r="N1237" t="str">
        <f>IFERROR(VLOOKUP(D1237, Product_Category!A:B, 2, FALSE), "Uncategorized")</f>
        <v>CROSCARMELLOSE SODIUM</v>
      </c>
      <c r="O1237" s="76">
        <f t="shared" si="132"/>
        <v>13.22</v>
      </c>
      <c r="P1237" s="76">
        <f t="shared" si="133"/>
        <v>6.940500000000001</v>
      </c>
      <c r="Q1237">
        <f t="shared" si="134"/>
        <v>2023</v>
      </c>
      <c r="R1237" t="str">
        <f>IFERROR(VLOOKUP(G1237,'Importer Name'!A:B, 2, FALSE), "")</f>
        <v>MICRO LABS</v>
      </c>
      <c r="S1237" t="str">
        <f>IFERROR(VLOOKUP(H1237,'Supplier name '!A:B, 2, FALSE), "")</f>
        <v>DFE PHARMA</v>
      </c>
    </row>
    <row r="1238" spans="1:19">
      <c r="A1238" s="90" t="s">
        <v>230</v>
      </c>
      <c r="B1238" s="160">
        <v>200</v>
      </c>
      <c r="C1238" s="160" t="s">
        <v>7</v>
      </c>
      <c r="D1238" s="162" t="s">
        <v>1776</v>
      </c>
      <c r="E1238" s="161">
        <v>12</v>
      </c>
      <c r="F1238" s="162" t="s">
        <v>1718</v>
      </c>
      <c r="G1238" s="91" t="s">
        <v>1855</v>
      </c>
      <c r="H1238" s="92" t="s">
        <v>1153</v>
      </c>
      <c r="I1238" s="89" t="str">
        <f t="shared" si="129"/>
        <v>June</v>
      </c>
      <c r="J1238" s="74">
        <f>IF(F1238="USD", E1238, E1238 * IFERROR(VLOOKUP(F1238, EXCHANGE_RATE!A:B, 2, FALSE), "Currency not found"))</f>
        <v>12.84</v>
      </c>
      <c r="K1238" s="74">
        <f t="shared" si="131"/>
        <v>12.84</v>
      </c>
      <c r="L1238" s="14">
        <f>IF(C1238="MTS", B1238, B1238 * IFERROR(VLOOKUP(C1238, 'QTY_CONVERSIONS '!A:B, 2, FALSE), "Units not found"))</f>
        <v>0.2</v>
      </c>
      <c r="M1238" s="75">
        <f t="shared" si="130"/>
        <v>2568</v>
      </c>
      <c r="N1238" t="str">
        <f>IFERROR(VLOOKUP(D1238, Product_Category!A:B, 2, FALSE), "Uncategorized")</f>
        <v>MCC</v>
      </c>
      <c r="O1238" s="76">
        <f t="shared" si="132"/>
        <v>12.84</v>
      </c>
      <c r="P1238" s="76">
        <f t="shared" si="133"/>
        <v>2.5680000000000001</v>
      </c>
      <c r="Q1238">
        <f t="shared" si="134"/>
        <v>2023</v>
      </c>
      <c r="R1238" t="str">
        <f>IFERROR(VLOOKUP(G1238,'Importer Name'!A:B, 2, FALSE), "")</f>
        <v xml:space="preserve">RETTENMAIER </v>
      </c>
      <c r="S1238" t="str">
        <f>IFERROR(VLOOKUP(H1238,'Supplier name '!A:B, 2, FALSE), "")</f>
        <v>J RETTENMAIER</v>
      </c>
    </row>
    <row r="1239" spans="1:19">
      <c r="A1239" s="90" t="s">
        <v>230</v>
      </c>
      <c r="B1239" s="160">
        <v>16000</v>
      </c>
      <c r="C1239" s="160" t="s">
        <v>7</v>
      </c>
      <c r="D1239" s="162" t="s">
        <v>1777</v>
      </c>
      <c r="E1239" s="161">
        <v>3.9780000000000002</v>
      </c>
      <c r="F1239" s="162" t="s">
        <v>1718</v>
      </c>
      <c r="G1239" s="91" t="s">
        <v>1855</v>
      </c>
      <c r="H1239" s="92" t="s">
        <v>1856</v>
      </c>
      <c r="I1239" s="89" t="str">
        <f t="shared" si="129"/>
        <v>June</v>
      </c>
      <c r="J1239" s="74">
        <f>IF(F1239="USD", E1239, E1239 * IFERROR(VLOOKUP(F1239, EXCHANGE_RATE!A:B, 2, FALSE), "Currency not found"))</f>
        <v>4.2564600000000006</v>
      </c>
      <c r="K1239" s="74">
        <f t="shared" si="131"/>
        <v>4.26</v>
      </c>
      <c r="L1239" s="14">
        <f>IF(C1239="MTS", B1239, B1239 * IFERROR(VLOOKUP(C1239, 'QTY_CONVERSIONS '!A:B, 2, FALSE), "Units not found"))</f>
        <v>16</v>
      </c>
      <c r="M1239" s="75">
        <f t="shared" si="130"/>
        <v>68160</v>
      </c>
      <c r="N1239" t="str">
        <f>IFERROR(VLOOKUP(D1239, Product_Category!A:B, 2, FALSE), "Uncategorized")</f>
        <v>MCC</v>
      </c>
      <c r="O1239" s="76">
        <f t="shared" si="132"/>
        <v>4.26</v>
      </c>
      <c r="P1239" s="76">
        <f t="shared" si="133"/>
        <v>68.16</v>
      </c>
      <c r="Q1239">
        <f t="shared" si="134"/>
        <v>2023</v>
      </c>
      <c r="R1239" t="str">
        <f>IFERROR(VLOOKUP(G1239,'Importer Name'!A:B, 2, FALSE), "")</f>
        <v xml:space="preserve">RETTENMAIER </v>
      </c>
      <c r="S1239" t="str">
        <f>IFERROR(VLOOKUP(H1239,'Supplier name '!A:B, 2, FALSE), "")</f>
        <v xml:space="preserve">JRS PHARMA </v>
      </c>
    </row>
    <row r="1240" spans="1:19">
      <c r="A1240" s="90" t="s">
        <v>230</v>
      </c>
      <c r="B1240" s="160">
        <v>16000</v>
      </c>
      <c r="C1240" s="160" t="s">
        <v>7</v>
      </c>
      <c r="D1240" s="162" t="s">
        <v>1777</v>
      </c>
      <c r="E1240" s="161">
        <v>3.9780000000000002</v>
      </c>
      <c r="F1240" s="162" t="s">
        <v>1718</v>
      </c>
      <c r="G1240" s="91" t="s">
        <v>1855</v>
      </c>
      <c r="H1240" s="92" t="s">
        <v>1856</v>
      </c>
      <c r="I1240" s="89" t="str">
        <f t="shared" si="129"/>
        <v>June</v>
      </c>
      <c r="J1240" s="74">
        <f>IF(F1240="USD", E1240, E1240 * IFERROR(VLOOKUP(F1240, EXCHANGE_RATE!A:B, 2, FALSE), "Currency not found"))</f>
        <v>4.2564600000000006</v>
      </c>
      <c r="K1240" s="74">
        <f t="shared" si="131"/>
        <v>4.26</v>
      </c>
      <c r="L1240" s="14">
        <f>IF(C1240="MTS", B1240, B1240 * IFERROR(VLOOKUP(C1240, 'QTY_CONVERSIONS '!A:B, 2, FALSE), "Units not found"))</f>
        <v>16</v>
      </c>
      <c r="M1240" s="75">
        <f t="shared" si="130"/>
        <v>68160</v>
      </c>
      <c r="N1240" t="str">
        <f>IFERROR(VLOOKUP(D1240, Product_Category!A:B, 2, FALSE), "Uncategorized")</f>
        <v>MCC</v>
      </c>
      <c r="O1240" s="76">
        <f t="shared" si="132"/>
        <v>4.26</v>
      </c>
      <c r="P1240" s="76">
        <f t="shared" si="133"/>
        <v>68.16</v>
      </c>
      <c r="Q1240">
        <f t="shared" si="134"/>
        <v>2023</v>
      </c>
      <c r="R1240" t="str">
        <f>IFERROR(VLOOKUP(G1240,'Importer Name'!A:B, 2, FALSE), "")</f>
        <v xml:space="preserve">RETTENMAIER </v>
      </c>
      <c r="S1240" t="str">
        <f>IFERROR(VLOOKUP(H1240,'Supplier name '!A:B, 2, FALSE), "")</f>
        <v xml:space="preserve">JRS PHARMA </v>
      </c>
    </row>
    <row r="1241" spans="1:19">
      <c r="A1241" s="90" t="s">
        <v>230</v>
      </c>
      <c r="B1241" s="160">
        <v>16000</v>
      </c>
      <c r="C1241" s="160" t="s">
        <v>7</v>
      </c>
      <c r="D1241" s="162" t="s">
        <v>1777</v>
      </c>
      <c r="E1241" s="161">
        <v>3.9780000000000002</v>
      </c>
      <c r="F1241" s="162" t="s">
        <v>1718</v>
      </c>
      <c r="G1241" s="91" t="s">
        <v>1855</v>
      </c>
      <c r="H1241" s="92" t="s">
        <v>1856</v>
      </c>
      <c r="I1241" s="89" t="str">
        <f t="shared" si="129"/>
        <v>June</v>
      </c>
      <c r="J1241" s="74">
        <f>IF(F1241="USD", E1241, E1241 * IFERROR(VLOOKUP(F1241, EXCHANGE_RATE!A:B, 2, FALSE), "Currency not found"))</f>
        <v>4.2564600000000006</v>
      </c>
      <c r="K1241" s="74">
        <f t="shared" si="131"/>
        <v>4.26</v>
      </c>
      <c r="L1241" s="14">
        <f>IF(C1241="MTS", B1241, B1241 * IFERROR(VLOOKUP(C1241, 'QTY_CONVERSIONS '!A:B, 2, FALSE), "Units not found"))</f>
        <v>16</v>
      </c>
      <c r="M1241" s="75">
        <f t="shared" si="130"/>
        <v>68160</v>
      </c>
      <c r="N1241" t="str">
        <f>IFERROR(VLOOKUP(D1241, Product_Category!A:B, 2, FALSE), "Uncategorized")</f>
        <v>MCC</v>
      </c>
      <c r="O1241" s="76">
        <f t="shared" si="132"/>
        <v>4.26</v>
      </c>
      <c r="P1241" s="76">
        <f t="shared" si="133"/>
        <v>68.16</v>
      </c>
      <c r="Q1241">
        <f t="shared" si="134"/>
        <v>2023</v>
      </c>
      <c r="R1241" t="str">
        <f>IFERROR(VLOOKUP(G1241,'Importer Name'!A:B, 2, FALSE), "")</f>
        <v xml:space="preserve">RETTENMAIER </v>
      </c>
      <c r="S1241" t="str">
        <f>IFERROR(VLOOKUP(H1241,'Supplier name '!A:B, 2, FALSE), "")</f>
        <v xml:space="preserve">JRS PHARMA </v>
      </c>
    </row>
    <row r="1242" spans="1:19">
      <c r="A1242" s="90" t="s">
        <v>230</v>
      </c>
      <c r="B1242" s="160">
        <v>16000</v>
      </c>
      <c r="C1242" s="160" t="s">
        <v>7</v>
      </c>
      <c r="D1242" s="162" t="s">
        <v>1777</v>
      </c>
      <c r="E1242" s="161">
        <v>3.9780000000000002</v>
      </c>
      <c r="F1242" s="162" t="s">
        <v>1718</v>
      </c>
      <c r="G1242" s="91" t="s">
        <v>1855</v>
      </c>
      <c r="H1242" s="92" t="s">
        <v>1856</v>
      </c>
      <c r="I1242" s="89" t="str">
        <f t="shared" si="129"/>
        <v>June</v>
      </c>
      <c r="J1242" s="74">
        <f>IF(F1242="USD", E1242, E1242 * IFERROR(VLOOKUP(F1242, EXCHANGE_RATE!A:B, 2, FALSE), "Currency not found"))</f>
        <v>4.2564600000000006</v>
      </c>
      <c r="K1242" s="74">
        <f t="shared" si="131"/>
        <v>4.26</v>
      </c>
      <c r="L1242" s="14">
        <f>IF(C1242="MTS", B1242, B1242 * IFERROR(VLOOKUP(C1242, 'QTY_CONVERSIONS '!A:B, 2, FALSE), "Units not found"))</f>
        <v>16</v>
      </c>
      <c r="M1242" s="75">
        <f t="shared" si="130"/>
        <v>68160</v>
      </c>
      <c r="N1242" t="str">
        <f>IFERROR(VLOOKUP(D1242, Product_Category!A:B, 2, FALSE), "Uncategorized")</f>
        <v>MCC</v>
      </c>
      <c r="O1242" s="76">
        <f t="shared" si="132"/>
        <v>4.26</v>
      </c>
      <c r="P1242" s="76">
        <f t="shared" si="133"/>
        <v>68.16</v>
      </c>
      <c r="Q1242">
        <f t="shared" si="134"/>
        <v>2023</v>
      </c>
      <c r="R1242" t="str">
        <f>IFERROR(VLOOKUP(G1242,'Importer Name'!A:B, 2, FALSE), "")</f>
        <v xml:space="preserve">RETTENMAIER </v>
      </c>
      <c r="S1242" t="str">
        <f>IFERROR(VLOOKUP(H1242,'Supplier name '!A:B, 2, FALSE), "")</f>
        <v xml:space="preserve">JRS PHARMA </v>
      </c>
    </row>
    <row r="1243" spans="1:19">
      <c r="A1243" s="90" t="s">
        <v>230</v>
      </c>
      <c r="B1243" s="160">
        <v>16000</v>
      </c>
      <c r="C1243" s="160" t="s">
        <v>7</v>
      </c>
      <c r="D1243" s="162" t="s">
        <v>1778</v>
      </c>
      <c r="E1243" s="161">
        <v>4.3010000000000002</v>
      </c>
      <c r="F1243" s="162" t="s">
        <v>1718</v>
      </c>
      <c r="G1243" s="91" t="s">
        <v>1855</v>
      </c>
      <c r="H1243" s="92" t="s">
        <v>1856</v>
      </c>
      <c r="I1243" s="89" t="str">
        <f t="shared" si="129"/>
        <v>June</v>
      </c>
      <c r="J1243" s="74">
        <f>IF(F1243="USD", E1243, E1243 * IFERROR(VLOOKUP(F1243, EXCHANGE_RATE!A:B, 2, FALSE), "Currency not found"))</f>
        <v>4.6020700000000003</v>
      </c>
      <c r="K1243" s="74">
        <f t="shared" si="131"/>
        <v>4.6099999999999994</v>
      </c>
      <c r="L1243" s="14">
        <f>IF(C1243="MTS", B1243, B1243 * IFERROR(VLOOKUP(C1243, 'QTY_CONVERSIONS '!A:B, 2, FALSE), "Units not found"))</f>
        <v>16</v>
      </c>
      <c r="M1243" s="75">
        <f t="shared" si="130"/>
        <v>73759.999999999985</v>
      </c>
      <c r="N1243" t="str">
        <f>IFERROR(VLOOKUP(D1243, Product_Category!A:B, 2, FALSE), "Uncategorized")</f>
        <v>MCC</v>
      </c>
      <c r="O1243" s="76">
        <f t="shared" si="132"/>
        <v>4.6099999999999994</v>
      </c>
      <c r="P1243" s="76">
        <f t="shared" si="133"/>
        <v>73.759999999999991</v>
      </c>
      <c r="Q1243">
        <f t="shared" si="134"/>
        <v>2023</v>
      </c>
      <c r="R1243" t="str">
        <f>IFERROR(VLOOKUP(G1243,'Importer Name'!A:B, 2, FALSE), "")</f>
        <v xml:space="preserve">RETTENMAIER </v>
      </c>
      <c r="S1243" t="str">
        <f>IFERROR(VLOOKUP(H1243,'Supplier name '!A:B, 2, FALSE), "")</f>
        <v xml:space="preserve">JRS PHARMA </v>
      </c>
    </row>
    <row r="1244" spans="1:19">
      <c r="A1244" s="90" t="s">
        <v>230</v>
      </c>
      <c r="B1244" s="160">
        <v>16000</v>
      </c>
      <c r="C1244" s="160" t="s">
        <v>7</v>
      </c>
      <c r="D1244" s="162" t="s">
        <v>1779</v>
      </c>
      <c r="E1244" s="161">
        <v>3.5550000000000002</v>
      </c>
      <c r="F1244" s="162" t="s">
        <v>1718</v>
      </c>
      <c r="G1244" s="91" t="s">
        <v>1855</v>
      </c>
      <c r="H1244" s="92" t="s">
        <v>1856</v>
      </c>
      <c r="I1244" s="89" t="str">
        <f t="shared" si="129"/>
        <v>June</v>
      </c>
      <c r="J1244" s="74">
        <f>IF(F1244="USD", E1244, E1244 * IFERROR(VLOOKUP(F1244, EXCHANGE_RATE!A:B, 2, FALSE), "Currency not found"))</f>
        <v>3.8038500000000002</v>
      </c>
      <c r="K1244" s="74">
        <f t="shared" si="131"/>
        <v>3.8099999999999996</v>
      </c>
      <c r="L1244" s="14">
        <f>IF(C1244="MTS", B1244, B1244 * IFERROR(VLOOKUP(C1244, 'QTY_CONVERSIONS '!A:B, 2, FALSE), "Units not found"))</f>
        <v>16</v>
      </c>
      <c r="M1244" s="75">
        <f t="shared" si="130"/>
        <v>60959.999999999993</v>
      </c>
      <c r="N1244" t="str">
        <f>IFERROR(VLOOKUP(D1244, Product_Category!A:B, 2, FALSE), "Uncategorized")</f>
        <v>MCC</v>
      </c>
      <c r="O1244" s="76">
        <f t="shared" si="132"/>
        <v>3.8099999999999996</v>
      </c>
      <c r="P1244" s="76">
        <f t="shared" si="133"/>
        <v>60.959999999999994</v>
      </c>
      <c r="Q1244">
        <f t="shared" si="134"/>
        <v>2023</v>
      </c>
      <c r="R1244" t="str">
        <f>IFERROR(VLOOKUP(G1244,'Importer Name'!A:B, 2, FALSE), "")</f>
        <v xml:space="preserve">RETTENMAIER </v>
      </c>
      <c r="S1244" t="str">
        <f>IFERROR(VLOOKUP(H1244,'Supplier name '!A:B, 2, FALSE), "")</f>
        <v xml:space="preserve">JRS PHARMA </v>
      </c>
    </row>
    <row r="1245" spans="1:19">
      <c r="A1245" s="90" t="s">
        <v>230</v>
      </c>
      <c r="B1245" s="160">
        <v>14000</v>
      </c>
      <c r="C1245" s="160" t="s">
        <v>7</v>
      </c>
      <c r="D1245" s="162" t="s">
        <v>1780</v>
      </c>
      <c r="E1245" s="161">
        <v>2.9340000000000002</v>
      </c>
      <c r="F1245" s="162" t="s">
        <v>1718</v>
      </c>
      <c r="G1245" s="91" t="s">
        <v>1855</v>
      </c>
      <c r="H1245" s="92" t="s">
        <v>1856</v>
      </c>
      <c r="I1245" s="89" t="str">
        <f t="shared" si="129"/>
        <v>June</v>
      </c>
      <c r="J1245" s="74">
        <f>IF(F1245="USD", E1245, E1245 * IFERROR(VLOOKUP(F1245, EXCHANGE_RATE!A:B, 2, FALSE), "Currency not found"))</f>
        <v>3.1393800000000005</v>
      </c>
      <c r="K1245" s="74">
        <f t="shared" si="131"/>
        <v>3.1399999999999997</v>
      </c>
      <c r="L1245" s="14">
        <f>IF(C1245="MTS", B1245, B1245 * IFERROR(VLOOKUP(C1245, 'QTY_CONVERSIONS '!A:B, 2, FALSE), "Units not found"))</f>
        <v>14</v>
      </c>
      <c r="M1245" s="75">
        <f t="shared" si="130"/>
        <v>43959.999999999993</v>
      </c>
      <c r="N1245" t="str">
        <f>IFERROR(VLOOKUP(D1245, Product_Category!A:B, 2, FALSE), "Uncategorized")</f>
        <v>MCC</v>
      </c>
      <c r="O1245" s="76">
        <f t="shared" si="132"/>
        <v>3.1399999999999997</v>
      </c>
      <c r="P1245" s="76">
        <f t="shared" si="133"/>
        <v>43.959999999999994</v>
      </c>
      <c r="Q1245">
        <f t="shared" si="134"/>
        <v>2023</v>
      </c>
      <c r="R1245" t="str">
        <f>IFERROR(VLOOKUP(G1245,'Importer Name'!A:B, 2, FALSE), "")</f>
        <v xml:space="preserve">RETTENMAIER </v>
      </c>
      <c r="S1245" t="str">
        <f>IFERROR(VLOOKUP(H1245,'Supplier name '!A:B, 2, FALSE), "")</f>
        <v xml:space="preserve">JRS PHARMA </v>
      </c>
    </row>
    <row r="1246" spans="1:19">
      <c r="A1246" s="90" t="s">
        <v>230</v>
      </c>
      <c r="B1246" s="160">
        <v>1</v>
      </c>
      <c r="C1246" s="160" t="s">
        <v>7</v>
      </c>
      <c r="D1246" s="162" t="s">
        <v>1781</v>
      </c>
      <c r="E1246" s="161">
        <v>3453.5940000000001</v>
      </c>
      <c r="F1246" s="162" t="s">
        <v>1730</v>
      </c>
      <c r="G1246" s="91" t="s">
        <v>1735</v>
      </c>
      <c r="H1246" s="92" t="s">
        <v>1859</v>
      </c>
      <c r="I1246" s="89" t="str">
        <f t="shared" si="129"/>
        <v>June</v>
      </c>
      <c r="J1246" s="74">
        <f>IF(F1246="USD", E1246, E1246 * IFERROR(VLOOKUP(F1246, EXCHANGE_RATE!A:B, 2, FALSE), "Currency not found"))</f>
        <v>41.443128000000002</v>
      </c>
      <c r="K1246" s="74">
        <f t="shared" si="131"/>
        <v>41.449999999999996</v>
      </c>
      <c r="L1246" s="14">
        <f>IF(C1246="MTS", B1246, B1246 * IFERROR(VLOOKUP(C1246, 'QTY_CONVERSIONS '!A:B, 2, FALSE), "Units not found"))</f>
        <v>1E-3</v>
      </c>
      <c r="M1246" s="75">
        <f t="shared" si="130"/>
        <v>41.449999999999996</v>
      </c>
      <c r="N1246" t="str">
        <f>IFERROR(VLOOKUP(D1246, Product_Category!A:B, 2, FALSE), "Uncategorized")</f>
        <v>CROSCARMELLOSE SODIUM</v>
      </c>
      <c r="O1246" s="76">
        <f>K1246*1000</f>
        <v>41449.999999999993</v>
      </c>
      <c r="P1246" s="76">
        <f t="shared" si="133"/>
        <v>41.449999999999996</v>
      </c>
      <c r="Q1246">
        <f t="shared" si="134"/>
        <v>2023</v>
      </c>
      <c r="R1246" t="str">
        <f>IFERROR(VLOOKUP(G1246,'Importer Name'!A:B, 2, FALSE), "")</f>
        <v>MERCK LIFE</v>
      </c>
      <c r="S1246" t="str">
        <f>IFERROR(VLOOKUP(H1246,'Supplier name '!A:B, 2, FALSE), "")</f>
        <v xml:space="preserve">Merck Life Science </v>
      </c>
    </row>
    <row r="1247" spans="1:19">
      <c r="A1247" s="90" t="s">
        <v>230</v>
      </c>
      <c r="B1247" s="160">
        <v>22125</v>
      </c>
      <c r="C1247" s="160" t="s">
        <v>7</v>
      </c>
      <c r="D1247" s="162" t="s">
        <v>1427</v>
      </c>
      <c r="E1247" s="161">
        <v>1.8</v>
      </c>
      <c r="F1247" s="162" t="s">
        <v>1718</v>
      </c>
      <c r="G1247" s="91" t="s">
        <v>1860</v>
      </c>
      <c r="H1247" s="92" t="s">
        <v>1861</v>
      </c>
      <c r="I1247" s="89" t="str">
        <f t="shared" si="129"/>
        <v>June</v>
      </c>
      <c r="J1247" s="74">
        <f>IF(F1247="USD", E1247, E1247 * IFERROR(VLOOKUP(F1247, EXCHANGE_RATE!A:B, 2, FALSE), "Currency not found"))</f>
        <v>1.9260000000000002</v>
      </c>
      <c r="K1247" s="74">
        <f t="shared" si="131"/>
        <v>1.93</v>
      </c>
      <c r="L1247" s="14">
        <f>IF(C1247="MTS", B1247, B1247 * IFERROR(VLOOKUP(C1247, 'QTY_CONVERSIONS '!A:B, 2, FALSE), "Units not found"))</f>
        <v>22.125</v>
      </c>
      <c r="M1247" s="75">
        <f t="shared" si="130"/>
        <v>42701.25</v>
      </c>
      <c r="N1247" t="str">
        <f>IFERROR(VLOOKUP(D1247, Product_Category!A:B, 2, FALSE), "Uncategorized")</f>
        <v>CMC</v>
      </c>
      <c r="O1247" s="76">
        <f t="shared" si="132"/>
        <v>1.93</v>
      </c>
      <c r="P1247" s="76">
        <f t="shared" si="133"/>
        <v>42.701250000000002</v>
      </c>
      <c r="Q1247">
        <f t="shared" si="134"/>
        <v>2023</v>
      </c>
      <c r="R1247" t="str">
        <f>IFERROR(VLOOKUP(G1247,'Importer Name'!A:B, 2, FALSE), "")</f>
        <v>YASH ENTERPRISES</v>
      </c>
      <c r="S1247" t="str">
        <f>IFERROR(VLOOKUP(H1247,'Supplier name '!A:B, 2, FALSE), "")</f>
        <v>UPM HANDEL</v>
      </c>
    </row>
    <row r="1248" spans="1:19">
      <c r="A1248" s="90" t="s">
        <v>230</v>
      </c>
      <c r="B1248" s="160">
        <v>30000</v>
      </c>
      <c r="C1248" s="160" t="s">
        <v>7</v>
      </c>
      <c r="D1248" s="162" t="s">
        <v>1427</v>
      </c>
      <c r="E1248" s="161">
        <v>1.5</v>
      </c>
      <c r="F1248" s="162" t="s">
        <v>9</v>
      </c>
      <c r="G1248" s="91" t="s">
        <v>1090</v>
      </c>
      <c r="H1248" s="92" t="s">
        <v>1861</v>
      </c>
      <c r="I1248" s="89" t="str">
        <f t="shared" si="129"/>
        <v>June</v>
      </c>
      <c r="J1248" s="74">
        <f>IF(F1248="USD", E1248, E1248 * IFERROR(VLOOKUP(F1248, EXCHANGE_RATE!A:B, 2, FALSE), "Currency not found"))</f>
        <v>1.5</v>
      </c>
      <c r="K1248" s="74">
        <f t="shared" si="131"/>
        <v>1.5</v>
      </c>
      <c r="L1248" s="14">
        <f>IF(C1248="MTS", B1248, B1248 * IFERROR(VLOOKUP(C1248, 'QTY_CONVERSIONS '!A:B, 2, FALSE), "Units not found"))</f>
        <v>30</v>
      </c>
      <c r="M1248" s="75">
        <f t="shared" si="130"/>
        <v>45000</v>
      </c>
      <c r="N1248" t="str">
        <f>IFERROR(VLOOKUP(D1248, Product_Category!A:B, 2, FALSE), "Uncategorized")</f>
        <v>CMC</v>
      </c>
      <c r="O1248" s="76">
        <f t="shared" si="132"/>
        <v>1.5</v>
      </c>
      <c r="P1248" s="76">
        <f t="shared" si="133"/>
        <v>45</v>
      </c>
      <c r="Q1248">
        <f t="shared" si="134"/>
        <v>2023</v>
      </c>
      <c r="R1248" t="str">
        <f>IFERROR(VLOOKUP(G1248,'Importer Name'!A:B, 2, FALSE), "")</f>
        <v>PATEL INDUSTRIES</v>
      </c>
      <c r="S1248" t="str">
        <f>IFERROR(VLOOKUP(H1248,'Supplier name '!A:B, 2, FALSE), "")</f>
        <v>UPM HANDEL</v>
      </c>
    </row>
    <row r="1249" spans="1:19">
      <c r="A1249" s="94" t="s">
        <v>230</v>
      </c>
      <c r="B1249" s="163">
        <v>23975</v>
      </c>
      <c r="C1249" s="163" t="s">
        <v>7</v>
      </c>
      <c r="D1249" s="165" t="s">
        <v>1427</v>
      </c>
      <c r="E1249" s="164">
        <v>1.35</v>
      </c>
      <c r="F1249" s="165" t="s">
        <v>1718</v>
      </c>
      <c r="G1249" s="95" t="s">
        <v>1862</v>
      </c>
      <c r="H1249" s="96" t="s">
        <v>1861</v>
      </c>
      <c r="I1249" s="89" t="str">
        <f t="shared" si="129"/>
        <v>June</v>
      </c>
      <c r="J1249" s="74">
        <f>IF(F1249="USD", E1249, E1249 * IFERROR(VLOOKUP(F1249, EXCHANGE_RATE!A:B, 2, FALSE), "Currency not found"))</f>
        <v>1.4445000000000001</v>
      </c>
      <c r="K1249" s="74">
        <f t="shared" si="131"/>
        <v>1.45</v>
      </c>
      <c r="L1249" s="14">
        <f>IF(C1249="MTS", B1249, B1249 * IFERROR(VLOOKUP(C1249, 'QTY_CONVERSIONS '!A:B, 2, FALSE), "Units not found"))</f>
        <v>23.975000000000001</v>
      </c>
      <c r="M1249" s="75">
        <f t="shared" si="130"/>
        <v>34763.75</v>
      </c>
      <c r="N1249" t="str">
        <f>IFERROR(VLOOKUP(D1249, Product_Category!A:B, 2, FALSE), "Uncategorized")</f>
        <v>CMC</v>
      </c>
      <c r="O1249" s="76">
        <f t="shared" si="132"/>
        <v>1.45</v>
      </c>
      <c r="P1249" s="76">
        <f t="shared" si="133"/>
        <v>34.763750000000002</v>
      </c>
      <c r="Q1249">
        <f t="shared" si="134"/>
        <v>2023</v>
      </c>
      <c r="R1249" t="str">
        <f>IFERROR(VLOOKUP(G1249,'Importer Name'!A:B, 2, FALSE), "")</f>
        <v>AMRIT POLYCHEM</v>
      </c>
      <c r="S1249" t="str">
        <f>IFERROR(VLOOKUP(H1249,'Supplier name '!A:B, 2, FALSE), "")</f>
        <v>UPM HANDEL</v>
      </c>
    </row>
    <row r="1250" spans="1:19">
      <c r="A1250" s="90" t="s">
        <v>244</v>
      </c>
      <c r="B1250" s="160">
        <v>4800</v>
      </c>
      <c r="C1250" s="160" t="s">
        <v>7</v>
      </c>
      <c r="D1250" s="162" t="s">
        <v>1782</v>
      </c>
      <c r="E1250" s="161">
        <v>2.08</v>
      </c>
      <c r="F1250" s="162" t="s">
        <v>9</v>
      </c>
      <c r="G1250" s="91" t="s">
        <v>1850</v>
      </c>
      <c r="H1250" s="92" t="s">
        <v>1863</v>
      </c>
      <c r="I1250" s="89" t="str">
        <f t="shared" si="129"/>
        <v>June</v>
      </c>
      <c r="J1250" s="74">
        <f>IF(F1250="USD", E1250, E1250 * IFERROR(VLOOKUP(F1250, EXCHANGE_RATE!A:B, 2, FALSE), "Currency not found"))</f>
        <v>2.08</v>
      </c>
      <c r="K1250" s="74">
        <f t="shared" si="131"/>
        <v>2.08</v>
      </c>
      <c r="L1250" s="14">
        <f>IF(C1250="MTS", B1250, B1250 * IFERROR(VLOOKUP(C1250, 'QTY_CONVERSIONS '!A:B, 2, FALSE), "Units not found"))</f>
        <v>4.8</v>
      </c>
      <c r="M1250" s="75">
        <f t="shared" si="130"/>
        <v>9984</v>
      </c>
      <c r="N1250" t="str">
        <f>IFERROR(VLOOKUP(D1250, Product_Category!A:B, 2, FALSE), "Uncategorized")</f>
        <v>MCC</v>
      </c>
      <c r="O1250" s="76">
        <f t="shared" si="132"/>
        <v>2.08</v>
      </c>
      <c r="P1250" s="76">
        <f t="shared" si="133"/>
        <v>9.984</v>
      </c>
      <c r="Q1250">
        <f t="shared" si="134"/>
        <v>2023</v>
      </c>
      <c r="R1250" t="str">
        <f>IFERROR(VLOOKUP(G1250,'Importer Name'!A:B, 2, FALSE), "")</f>
        <v>PRACHIN CHEM</v>
      </c>
      <c r="S1250" t="str">
        <f>IFERROR(VLOOKUP(H1250,'Supplier name '!A:B, 2, FALSE), "")</f>
        <v>BART spolka z</v>
      </c>
    </row>
    <row r="1251" spans="1:19">
      <c r="A1251" s="90" t="s">
        <v>244</v>
      </c>
      <c r="B1251" s="160">
        <v>4800</v>
      </c>
      <c r="C1251" s="160" t="s">
        <v>7</v>
      </c>
      <c r="D1251" s="162" t="s">
        <v>1782</v>
      </c>
      <c r="E1251" s="161">
        <v>2.08</v>
      </c>
      <c r="F1251" s="162" t="s">
        <v>9</v>
      </c>
      <c r="G1251" s="91" t="s">
        <v>1850</v>
      </c>
      <c r="H1251" s="92" t="s">
        <v>1863</v>
      </c>
      <c r="I1251" s="89" t="str">
        <f t="shared" si="129"/>
        <v>June</v>
      </c>
      <c r="J1251" s="74">
        <f>IF(F1251="USD", E1251, E1251 * IFERROR(VLOOKUP(F1251, EXCHANGE_RATE!A:B, 2, FALSE), "Currency not found"))</f>
        <v>2.08</v>
      </c>
      <c r="K1251" s="74">
        <f t="shared" si="131"/>
        <v>2.08</v>
      </c>
      <c r="L1251" s="14">
        <f>IF(C1251="MTS", B1251, B1251 * IFERROR(VLOOKUP(C1251, 'QTY_CONVERSIONS '!A:B, 2, FALSE), "Units not found"))</f>
        <v>4.8</v>
      </c>
      <c r="M1251" s="75">
        <f t="shared" si="130"/>
        <v>9984</v>
      </c>
      <c r="N1251" t="str">
        <f>IFERROR(VLOOKUP(D1251, Product_Category!A:B, 2, FALSE), "Uncategorized")</f>
        <v>MCC</v>
      </c>
      <c r="O1251" s="76">
        <f t="shared" si="132"/>
        <v>2.08</v>
      </c>
      <c r="P1251" s="76">
        <f t="shared" si="133"/>
        <v>9.984</v>
      </c>
      <c r="Q1251">
        <f t="shared" si="134"/>
        <v>2023</v>
      </c>
      <c r="R1251" t="str">
        <f>IFERROR(VLOOKUP(G1251,'Importer Name'!A:B, 2, FALSE), "")</f>
        <v>PRACHIN CHEM</v>
      </c>
      <c r="S1251" t="str">
        <f>IFERROR(VLOOKUP(H1251,'Supplier name '!A:B, 2, FALSE), "")</f>
        <v>BART spolka z</v>
      </c>
    </row>
    <row r="1252" spans="1:19">
      <c r="A1252" s="90" t="s">
        <v>244</v>
      </c>
      <c r="B1252" s="160">
        <v>2740</v>
      </c>
      <c r="C1252" s="160" t="s">
        <v>7</v>
      </c>
      <c r="D1252" s="162" t="s">
        <v>1782</v>
      </c>
      <c r="E1252" s="161">
        <v>2.15</v>
      </c>
      <c r="F1252" s="162" t="s">
        <v>9</v>
      </c>
      <c r="G1252" s="91" t="s">
        <v>1850</v>
      </c>
      <c r="H1252" s="92" t="s">
        <v>1863</v>
      </c>
      <c r="I1252" s="89" t="str">
        <f t="shared" si="129"/>
        <v>June</v>
      </c>
      <c r="J1252" s="74">
        <f>IF(F1252="USD", E1252, E1252 * IFERROR(VLOOKUP(F1252, EXCHANGE_RATE!A:B, 2, FALSE), "Currency not found"))</f>
        <v>2.15</v>
      </c>
      <c r="K1252" s="74">
        <f t="shared" si="131"/>
        <v>2.15</v>
      </c>
      <c r="L1252" s="14">
        <f>IF(C1252="MTS", B1252, B1252 * IFERROR(VLOOKUP(C1252, 'QTY_CONVERSIONS '!A:B, 2, FALSE), "Units not found"))</f>
        <v>2.74</v>
      </c>
      <c r="M1252" s="75">
        <f t="shared" si="130"/>
        <v>5891</v>
      </c>
      <c r="N1252" t="str">
        <f>IFERROR(VLOOKUP(D1252, Product_Category!A:B, 2, FALSE), "Uncategorized")</f>
        <v>MCC</v>
      </c>
      <c r="O1252" s="76">
        <f t="shared" si="132"/>
        <v>2.15</v>
      </c>
      <c r="P1252" s="76">
        <f t="shared" si="133"/>
        <v>5.891</v>
      </c>
      <c r="Q1252">
        <f t="shared" si="134"/>
        <v>2023</v>
      </c>
      <c r="R1252" t="str">
        <f>IFERROR(VLOOKUP(G1252,'Importer Name'!A:B, 2, FALSE), "")</f>
        <v>PRACHIN CHEM</v>
      </c>
      <c r="S1252" t="str">
        <f>IFERROR(VLOOKUP(H1252,'Supplier name '!A:B, 2, FALSE), "")</f>
        <v>BART spolka z</v>
      </c>
    </row>
    <row r="1253" spans="1:19">
      <c r="A1253" s="94" t="s">
        <v>244</v>
      </c>
      <c r="B1253" s="163">
        <v>15400</v>
      </c>
      <c r="C1253" s="163" t="s">
        <v>7</v>
      </c>
      <c r="D1253" s="165" t="s">
        <v>1782</v>
      </c>
      <c r="E1253" s="164">
        <v>2.15</v>
      </c>
      <c r="F1253" s="165" t="s">
        <v>9</v>
      </c>
      <c r="G1253" s="95" t="s">
        <v>1850</v>
      </c>
      <c r="H1253" s="96" t="s">
        <v>1863</v>
      </c>
      <c r="I1253" s="89" t="str">
        <f t="shared" si="129"/>
        <v>June</v>
      </c>
      <c r="J1253" s="74">
        <f>IF(F1253="USD", E1253, E1253 * IFERROR(VLOOKUP(F1253, EXCHANGE_RATE!A:B, 2, FALSE), "Currency not found"))</f>
        <v>2.15</v>
      </c>
      <c r="K1253" s="74">
        <f t="shared" si="131"/>
        <v>2.15</v>
      </c>
      <c r="L1253" s="14">
        <f>IF(C1253="MTS", B1253, B1253 * IFERROR(VLOOKUP(C1253, 'QTY_CONVERSIONS '!A:B, 2, FALSE), "Units not found"))</f>
        <v>15.4</v>
      </c>
      <c r="M1253" s="75">
        <f t="shared" si="130"/>
        <v>33110</v>
      </c>
      <c r="N1253" t="str">
        <f>IFERROR(VLOOKUP(D1253, Product_Category!A:B, 2, FALSE), "Uncategorized")</f>
        <v>MCC</v>
      </c>
      <c r="O1253" s="76">
        <f t="shared" si="132"/>
        <v>2.15</v>
      </c>
      <c r="P1253" s="76">
        <f t="shared" si="133"/>
        <v>33.11</v>
      </c>
      <c r="Q1253">
        <f t="shared" si="134"/>
        <v>2023</v>
      </c>
      <c r="R1253" t="str">
        <f>IFERROR(VLOOKUP(G1253,'Importer Name'!A:B, 2, FALSE), "")</f>
        <v>PRACHIN CHEM</v>
      </c>
      <c r="S1253" t="str">
        <f>IFERROR(VLOOKUP(H1253,'Supplier name '!A:B, 2, FALSE), "")</f>
        <v>BART spolka z</v>
      </c>
    </row>
    <row r="1254" spans="1:19">
      <c r="A1254" s="90" t="s">
        <v>247</v>
      </c>
      <c r="B1254" s="160">
        <v>16500</v>
      </c>
      <c r="C1254" s="160" t="s">
        <v>7</v>
      </c>
      <c r="D1254" s="162" t="s">
        <v>1783</v>
      </c>
      <c r="E1254" s="161">
        <v>5.3</v>
      </c>
      <c r="F1254" s="162" t="s">
        <v>9</v>
      </c>
      <c r="G1254" s="91" t="s">
        <v>142</v>
      </c>
      <c r="H1254" s="92" t="s">
        <v>110</v>
      </c>
      <c r="I1254" s="89" t="str">
        <f t="shared" si="129"/>
        <v>June</v>
      </c>
      <c r="J1254" s="74">
        <f>IF(F1254="USD", E1254, E1254 * IFERROR(VLOOKUP(F1254, EXCHANGE_RATE!A:B, 2, FALSE), "Currency not found"))</f>
        <v>5.3</v>
      </c>
      <c r="K1254" s="74">
        <f t="shared" si="131"/>
        <v>5.3</v>
      </c>
      <c r="L1254" s="14">
        <f>IF(C1254="MTS", B1254, B1254 * IFERROR(VLOOKUP(C1254, 'QTY_CONVERSIONS '!A:B, 2, FALSE), "Units not found"))</f>
        <v>16.5</v>
      </c>
      <c r="M1254" s="75">
        <f t="shared" si="130"/>
        <v>87450</v>
      </c>
      <c r="N1254" t="str">
        <f>IFERROR(VLOOKUP(D1254, Product_Category!A:B, 2, FALSE), "Uncategorized")</f>
        <v>MCC</v>
      </c>
      <c r="O1254" s="76">
        <f t="shared" si="132"/>
        <v>5.3</v>
      </c>
      <c r="P1254" s="76">
        <f t="shared" si="133"/>
        <v>87.45</v>
      </c>
      <c r="Q1254">
        <f t="shared" si="134"/>
        <v>2023</v>
      </c>
      <c r="R1254" t="str">
        <f>IFERROR(VLOOKUP(G1254,'Importer Name'!A:B, 2, FALSE), "")</f>
        <v>APOTEX RESEARCH</v>
      </c>
      <c r="S1254" t="str">
        <f>IFERROR(VLOOKUP(H1254,'Supplier name '!A:B, 2, FALSE), "")</f>
        <v>DUPONT NUTRITION</v>
      </c>
    </row>
    <row r="1255" spans="1:19">
      <c r="A1255" s="90" t="s">
        <v>247</v>
      </c>
      <c r="B1255" s="160">
        <v>2250</v>
      </c>
      <c r="C1255" s="160" t="s">
        <v>7</v>
      </c>
      <c r="D1255" s="162" t="s">
        <v>1783</v>
      </c>
      <c r="E1255" s="161">
        <v>5.3</v>
      </c>
      <c r="F1255" s="162" t="s">
        <v>9</v>
      </c>
      <c r="G1255" s="91" t="s">
        <v>142</v>
      </c>
      <c r="H1255" s="92" t="s">
        <v>110</v>
      </c>
      <c r="I1255" s="89" t="str">
        <f t="shared" si="129"/>
        <v>June</v>
      </c>
      <c r="J1255" s="74">
        <f>IF(F1255="USD", E1255, E1255 * IFERROR(VLOOKUP(F1255, EXCHANGE_RATE!A:B, 2, FALSE), "Currency not found"))</f>
        <v>5.3</v>
      </c>
      <c r="K1255" s="74">
        <f t="shared" si="131"/>
        <v>5.3</v>
      </c>
      <c r="L1255" s="14">
        <f>IF(C1255="MTS", B1255, B1255 * IFERROR(VLOOKUP(C1255, 'QTY_CONVERSIONS '!A:B, 2, FALSE), "Units not found"))</f>
        <v>2.25</v>
      </c>
      <c r="M1255" s="75">
        <f t="shared" si="130"/>
        <v>11925</v>
      </c>
      <c r="N1255" t="str">
        <f>IFERROR(VLOOKUP(D1255, Product_Category!A:B, 2, FALSE), "Uncategorized")</f>
        <v>MCC</v>
      </c>
      <c r="O1255" s="76">
        <f t="shared" si="132"/>
        <v>5.3</v>
      </c>
      <c r="P1255" s="76">
        <f t="shared" si="133"/>
        <v>11.924999999999999</v>
      </c>
      <c r="Q1255">
        <f t="shared" si="134"/>
        <v>2023</v>
      </c>
      <c r="R1255" t="str">
        <f>IFERROR(VLOOKUP(G1255,'Importer Name'!A:B, 2, FALSE), "")</f>
        <v>APOTEX RESEARCH</v>
      </c>
      <c r="S1255" t="str">
        <f>IFERROR(VLOOKUP(H1255,'Supplier name '!A:B, 2, FALSE), "")</f>
        <v>DUPONT NUTRITION</v>
      </c>
    </row>
    <row r="1256" spans="1:19">
      <c r="A1256" s="90" t="s">
        <v>247</v>
      </c>
      <c r="B1256" s="160">
        <v>17500</v>
      </c>
      <c r="C1256" s="160" t="s">
        <v>7</v>
      </c>
      <c r="D1256" s="162" t="s">
        <v>1784</v>
      </c>
      <c r="E1256" s="161">
        <v>5.3</v>
      </c>
      <c r="F1256" s="162" t="s">
        <v>9</v>
      </c>
      <c r="G1256" s="91" t="s">
        <v>142</v>
      </c>
      <c r="H1256" s="92" t="s">
        <v>110</v>
      </c>
      <c r="I1256" s="89" t="str">
        <f t="shared" si="129"/>
        <v>June</v>
      </c>
      <c r="J1256" s="74">
        <f>IF(F1256="USD", E1256, E1256 * IFERROR(VLOOKUP(F1256, EXCHANGE_RATE!A:B, 2, FALSE), "Currency not found"))</f>
        <v>5.3</v>
      </c>
      <c r="K1256" s="74">
        <f t="shared" si="131"/>
        <v>5.3</v>
      </c>
      <c r="L1256" s="14">
        <f>IF(C1256="MTS", B1256, B1256 * IFERROR(VLOOKUP(C1256, 'QTY_CONVERSIONS '!A:B, 2, FALSE), "Units not found"))</f>
        <v>17.5</v>
      </c>
      <c r="M1256" s="75">
        <f t="shared" si="130"/>
        <v>92750</v>
      </c>
      <c r="N1256" t="str">
        <f>IFERROR(VLOOKUP(D1256, Product_Category!A:B, 2, FALSE), "Uncategorized")</f>
        <v>MCC</v>
      </c>
      <c r="O1256" s="76">
        <f t="shared" si="132"/>
        <v>5.3</v>
      </c>
      <c r="P1256" s="76">
        <f t="shared" si="133"/>
        <v>92.75</v>
      </c>
      <c r="Q1256">
        <f t="shared" si="134"/>
        <v>2023</v>
      </c>
      <c r="R1256" t="str">
        <f>IFERROR(VLOOKUP(G1256,'Importer Name'!A:B, 2, FALSE), "")</f>
        <v>APOTEX RESEARCH</v>
      </c>
      <c r="S1256" t="str">
        <f>IFERROR(VLOOKUP(H1256,'Supplier name '!A:B, 2, FALSE), "")</f>
        <v>DUPONT NUTRITION</v>
      </c>
    </row>
    <row r="1257" spans="1:19">
      <c r="A1257" s="90" t="s">
        <v>247</v>
      </c>
      <c r="B1257" s="160">
        <v>1950</v>
      </c>
      <c r="C1257" s="160" t="s">
        <v>7</v>
      </c>
      <c r="D1257" s="162" t="s">
        <v>1785</v>
      </c>
      <c r="E1257" s="161">
        <v>14.93</v>
      </c>
      <c r="F1257" s="162" t="s">
        <v>9</v>
      </c>
      <c r="G1257" s="91" t="s">
        <v>109</v>
      </c>
      <c r="H1257" s="92" t="s">
        <v>110</v>
      </c>
      <c r="I1257" s="89" t="str">
        <f t="shared" si="129"/>
        <v>June</v>
      </c>
      <c r="J1257" s="74">
        <f>IF(F1257="USD", E1257, E1257 * IFERROR(VLOOKUP(F1257, EXCHANGE_RATE!A:B, 2, FALSE), "Currency not found"))</f>
        <v>14.93</v>
      </c>
      <c r="K1257" s="74">
        <f t="shared" si="131"/>
        <v>14.93</v>
      </c>
      <c r="L1257" s="14">
        <f>IF(C1257="MTS", B1257, B1257 * IFERROR(VLOOKUP(C1257, 'QTY_CONVERSIONS '!A:B, 2, FALSE), "Units not found"))</f>
        <v>1.95</v>
      </c>
      <c r="M1257" s="75">
        <f t="shared" si="130"/>
        <v>29113.5</v>
      </c>
      <c r="N1257" t="str">
        <f>IFERROR(VLOOKUP(D1257, Product_Category!A:B, 2, FALSE), "Uncategorized")</f>
        <v>CROSCARMELLOSE SODIUM</v>
      </c>
      <c r="O1257" s="76">
        <f t="shared" si="132"/>
        <v>14.93</v>
      </c>
      <c r="P1257" s="76">
        <f t="shared" si="133"/>
        <v>29.113499999999998</v>
      </c>
      <c r="Q1257">
        <f t="shared" si="134"/>
        <v>2023</v>
      </c>
      <c r="R1257" t="str">
        <f>IFERROR(VLOOKUP(G1257,'Importer Name'!A:B, 2, FALSE), "")</f>
        <v>AUROBINDO PHARMA</v>
      </c>
      <c r="S1257" t="str">
        <f>IFERROR(VLOOKUP(H1257,'Supplier name '!A:B, 2, FALSE), "")</f>
        <v>DUPONT NUTRITION</v>
      </c>
    </row>
    <row r="1258" spans="1:19">
      <c r="A1258" s="90" t="s">
        <v>247</v>
      </c>
      <c r="B1258" s="160">
        <v>2160</v>
      </c>
      <c r="C1258" s="160" t="s">
        <v>7</v>
      </c>
      <c r="D1258" s="162" t="s">
        <v>1786</v>
      </c>
      <c r="E1258" s="161">
        <v>5.03</v>
      </c>
      <c r="F1258" s="162" t="s">
        <v>9</v>
      </c>
      <c r="G1258" s="91" t="s">
        <v>109</v>
      </c>
      <c r="H1258" s="92" t="s">
        <v>110</v>
      </c>
      <c r="I1258" s="89" t="str">
        <f t="shared" si="129"/>
        <v>June</v>
      </c>
      <c r="J1258" s="74">
        <f>IF(F1258="USD", E1258, E1258 * IFERROR(VLOOKUP(F1258, EXCHANGE_RATE!A:B, 2, FALSE), "Currency not found"))</f>
        <v>5.03</v>
      </c>
      <c r="K1258" s="74">
        <f t="shared" si="131"/>
        <v>5.03</v>
      </c>
      <c r="L1258" s="14">
        <f>IF(C1258="MTS", B1258, B1258 * IFERROR(VLOOKUP(C1258, 'QTY_CONVERSIONS '!A:B, 2, FALSE), "Units not found"))</f>
        <v>2.16</v>
      </c>
      <c r="M1258" s="75">
        <f t="shared" si="130"/>
        <v>10864.800000000001</v>
      </c>
      <c r="N1258" t="str">
        <f>IFERROR(VLOOKUP(D1258, Product_Category!A:B, 2, FALSE), "Uncategorized")</f>
        <v>MCC</v>
      </c>
      <c r="O1258" s="76">
        <f t="shared" si="132"/>
        <v>5.03</v>
      </c>
      <c r="P1258" s="76">
        <f t="shared" si="133"/>
        <v>10.864800000000001</v>
      </c>
      <c r="Q1258">
        <f t="shared" si="134"/>
        <v>2023</v>
      </c>
      <c r="R1258" t="str">
        <f>IFERROR(VLOOKUP(G1258,'Importer Name'!A:B, 2, FALSE), "")</f>
        <v>AUROBINDO PHARMA</v>
      </c>
      <c r="S1258" t="str">
        <f>IFERROR(VLOOKUP(H1258,'Supplier name '!A:B, 2, FALSE), "")</f>
        <v>DUPONT NUTRITION</v>
      </c>
    </row>
    <row r="1259" spans="1:19">
      <c r="A1259" s="90" t="s">
        <v>247</v>
      </c>
      <c r="B1259" s="160">
        <v>5760</v>
      </c>
      <c r="C1259" s="160" t="s">
        <v>7</v>
      </c>
      <c r="D1259" s="162" t="s">
        <v>1783</v>
      </c>
      <c r="E1259" s="161">
        <v>5.64</v>
      </c>
      <c r="F1259" s="162" t="s">
        <v>9</v>
      </c>
      <c r="G1259" s="91" t="s">
        <v>109</v>
      </c>
      <c r="H1259" s="92" t="s">
        <v>110</v>
      </c>
      <c r="I1259" s="89" t="str">
        <f t="shared" si="129"/>
        <v>June</v>
      </c>
      <c r="J1259" s="74">
        <f>IF(F1259="USD", E1259, E1259 * IFERROR(VLOOKUP(F1259, EXCHANGE_RATE!A:B, 2, FALSE), "Currency not found"))</f>
        <v>5.64</v>
      </c>
      <c r="K1259" s="74">
        <f t="shared" si="131"/>
        <v>5.64</v>
      </c>
      <c r="L1259" s="14">
        <f>IF(C1259="MTS", B1259, B1259 * IFERROR(VLOOKUP(C1259, 'QTY_CONVERSIONS '!A:B, 2, FALSE), "Units not found"))</f>
        <v>5.76</v>
      </c>
      <c r="M1259" s="75">
        <f t="shared" si="130"/>
        <v>32486.399999999998</v>
      </c>
      <c r="N1259" t="str">
        <f>IFERROR(VLOOKUP(D1259, Product_Category!A:B, 2, FALSE), "Uncategorized")</f>
        <v>MCC</v>
      </c>
      <c r="O1259" s="76">
        <f t="shared" si="132"/>
        <v>5.64</v>
      </c>
      <c r="P1259" s="76">
        <f t="shared" si="133"/>
        <v>32.486399999999996</v>
      </c>
      <c r="Q1259">
        <f t="shared" si="134"/>
        <v>2023</v>
      </c>
      <c r="R1259" t="str">
        <f>IFERROR(VLOOKUP(G1259,'Importer Name'!A:B, 2, FALSE), "")</f>
        <v>AUROBINDO PHARMA</v>
      </c>
      <c r="S1259" t="str">
        <f>IFERROR(VLOOKUP(H1259,'Supplier name '!A:B, 2, FALSE), "")</f>
        <v>DUPONT NUTRITION</v>
      </c>
    </row>
    <row r="1260" spans="1:19">
      <c r="A1260" s="90" t="s">
        <v>247</v>
      </c>
      <c r="B1260" s="160">
        <v>5760</v>
      </c>
      <c r="C1260" s="160" t="s">
        <v>7</v>
      </c>
      <c r="D1260" s="162" t="s">
        <v>1783</v>
      </c>
      <c r="E1260" s="161">
        <v>5.64</v>
      </c>
      <c r="F1260" s="162" t="s">
        <v>9</v>
      </c>
      <c r="G1260" s="91" t="s">
        <v>109</v>
      </c>
      <c r="H1260" s="92" t="s">
        <v>110</v>
      </c>
      <c r="I1260" s="89" t="str">
        <f t="shared" si="129"/>
        <v>June</v>
      </c>
      <c r="J1260" s="74">
        <f>IF(F1260="USD", E1260, E1260 * IFERROR(VLOOKUP(F1260, EXCHANGE_RATE!A:B, 2, FALSE), "Currency not found"))</f>
        <v>5.64</v>
      </c>
      <c r="K1260" s="74">
        <f t="shared" si="131"/>
        <v>5.64</v>
      </c>
      <c r="L1260" s="14">
        <f>IF(C1260="MTS", B1260, B1260 * IFERROR(VLOOKUP(C1260, 'QTY_CONVERSIONS '!A:B, 2, FALSE), "Units not found"))</f>
        <v>5.76</v>
      </c>
      <c r="M1260" s="75">
        <f t="shared" si="130"/>
        <v>32486.399999999998</v>
      </c>
      <c r="N1260" t="str">
        <f>IFERROR(VLOOKUP(D1260, Product_Category!A:B, 2, FALSE), "Uncategorized")</f>
        <v>MCC</v>
      </c>
      <c r="O1260" s="76">
        <f t="shared" si="132"/>
        <v>5.64</v>
      </c>
      <c r="P1260" s="76">
        <f t="shared" si="133"/>
        <v>32.486399999999996</v>
      </c>
      <c r="Q1260">
        <f t="shared" si="134"/>
        <v>2023</v>
      </c>
      <c r="R1260" t="str">
        <f>IFERROR(VLOOKUP(G1260,'Importer Name'!A:B, 2, FALSE), "")</f>
        <v>AUROBINDO PHARMA</v>
      </c>
      <c r="S1260" t="str">
        <f>IFERROR(VLOOKUP(H1260,'Supplier name '!A:B, 2, FALSE), "")</f>
        <v>DUPONT NUTRITION</v>
      </c>
    </row>
    <row r="1261" spans="1:19">
      <c r="A1261" s="90" t="s">
        <v>247</v>
      </c>
      <c r="B1261" s="160">
        <v>5760</v>
      </c>
      <c r="C1261" s="160" t="s">
        <v>7</v>
      </c>
      <c r="D1261" s="162" t="s">
        <v>1783</v>
      </c>
      <c r="E1261" s="161">
        <v>5.64</v>
      </c>
      <c r="F1261" s="162" t="s">
        <v>9</v>
      </c>
      <c r="G1261" s="91" t="s">
        <v>109</v>
      </c>
      <c r="H1261" s="92" t="s">
        <v>110</v>
      </c>
      <c r="I1261" s="89" t="str">
        <f t="shared" si="129"/>
        <v>June</v>
      </c>
      <c r="J1261" s="74">
        <f>IF(F1261="USD", E1261, E1261 * IFERROR(VLOOKUP(F1261, EXCHANGE_RATE!A:B, 2, FALSE), "Currency not found"))</f>
        <v>5.64</v>
      </c>
      <c r="K1261" s="74">
        <f t="shared" si="131"/>
        <v>5.64</v>
      </c>
      <c r="L1261" s="14">
        <f>IF(C1261="MTS", B1261, B1261 * IFERROR(VLOOKUP(C1261, 'QTY_CONVERSIONS '!A:B, 2, FALSE), "Units not found"))</f>
        <v>5.76</v>
      </c>
      <c r="M1261" s="75">
        <f t="shared" si="130"/>
        <v>32486.399999999998</v>
      </c>
      <c r="N1261" t="str">
        <f>IFERROR(VLOOKUP(D1261, Product_Category!A:B, 2, FALSE), "Uncategorized")</f>
        <v>MCC</v>
      </c>
      <c r="O1261" s="76">
        <f t="shared" si="132"/>
        <v>5.64</v>
      </c>
      <c r="P1261" s="76">
        <f t="shared" si="133"/>
        <v>32.486399999999996</v>
      </c>
      <c r="Q1261">
        <f t="shared" si="134"/>
        <v>2023</v>
      </c>
      <c r="R1261" t="str">
        <f>IFERROR(VLOOKUP(G1261,'Importer Name'!A:B, 2, FALSE), "")</f>
        <v>AUROBINDO PHARMA</v>
      </c>
      <c r="S1261" t="str">
        <f>IFERROR(VLOOKUP(H1261,'Supplier name '!A:B, 2, FALSE), "")</f>
        <v>DUPONT NUTRITION</v>
      </c>
    </row>
    <row r="1262" spans="1:19">
      <c r="A1262" s="90" t="s">
        <v>247</v>
      </c>
      <c r="B1262" s="160">
        <v>3600</v>
      </c>
      <c r="C1262" s="160" t="s">
        <v>7</v>
      </c>
      <c r="D1262" s="162" t="s">
        <v>1783</v>
      </c>
      <c r="E1262" s="161">
        <v>5.19</v>
      </c>
      <c r="F1262" s="162" t="s">
        <v>9</v>
      </c>
      <c r="G1262" s="91" t="s">
        <v>109</v>
      </c>
      <c r="H1262" s="92" t="s">
        <v>110</v>
      </c>
      <c r="I1262" s="89" t="str">
        <f t="shared" si="129"/>
        <v>June</v>
      </c>
      <c r="J1262" s="74">
        <f>IF(F1262="USD", E1262, E1262 * IFERROR(VLOOKUP(F1262, EXCHANGE_RATE!A:B, 2, FALSE), "Currency not found"))</f>
        <v>5.19</v>
      </c>
      <c r="K1262" s="74">
        <f t="shared" si="131"/>
        <v>5.19</v>
      </c>
      <c r="L1262" s="14">
        <f>IF(C1262="MTS", B1262, B1262 * IFERROR(VLOOKUP(C1262, 'QTY_CONVERSIONS '!A:B, 2, FALSE), "Units not found"))</f>
        <v>3.6</v>
      </c>
      <c r="M1262" s="75">
        <f t="shared" si="130"/>
        <v>18684</v>
      </c>
      <c r="N1262" t="str">
        <f>IFERROR(VLOOKUP(D1262, Product_Category!A:B, 2, FALSE), "Uncategorized")</f>
        <v>MCC</v>
      </c>
      <c r="O1262" s="76">
        <f t="shared" si="132"/>
        <v>5.19</v>
      </c>
      <c r="P1262" s="76">
        <f t="shared" si="133"/>
        <v>18.684000000000001</v>
      </c>
      <c r="Q1262">
        <f t="shared" si="134"/>
        <v>2023</v>
      </c>
      <c r="R1262" t="str">
        <f>IFERROR(VLOOKUP(G1262,'Importer Name'!A:B, 2, FALSE), "")</f>
        <v>AUROBINDO PHARMA</v>
      </c>
      <c r="S1262" t="str">
        <f>IFERROR(VLOOKUP(H1262,'Supplier name '!A:B, 2, FALSE), "")</f>
        <v>DUPONT NUTRITION</v>
      </c>
    </row>
    <row r="1263" spans="1:19">
      <c r="A1263" s="90" t="s">
        <v>247</v>
      </c>
      <c r="B1263" s="160">
        <v>2050</v>
      </c>
      <c r="C1263" s="160" t="s">
        <v>7</v>
      </c>
      <c r="D1263" s="162" t="s">
        <v>1787</v>
      </c>
      <c r="E1263" s="161">
        <v>6.25</v>
      </c>
      <c r="F1263" s="162" t="s">
        <v>9</v>
      </c>
      <c r="G1263" s="91" t="s">
        <v>109</v>
      </c>
      <c r="H1263" s="92" t="s">
        <v>110</v>
      </c>
      <c r="I1263" s="89" t="str">
        <f t="shared" si="129"/>
        <v>June</v>
      </c>
      <c r="J1263" s="74">
        <f>IF(F1263="USD", E1263, E1263 * IFERROR(VLOOKUP(F1263, EXCHANGE_RATE!A:B, 2, FALSE), "Currency not found"))</f>
        <v>6.25</v>
      </c>
      <c r="K1263" s="74">
        <f t="shared" si="131"/>
        <v>6.25</v>
      </c>
      <c r="L1263" s="14">
        <f>IF(C1263="MTS", B1263, B1263 * IFERROR(VLOOKUP(C1263, 'QTY_CONVERSIONS '!A:B, 2, FALSE), "Units not found"))</f>
        <v>2.0499999999999998</v>
      </c>
      <c r="M1263" s="75">
        <f t="shared" si="130"/>
        <v>12812.5</v>
      </c>
      <c r="N1263" t="str">
        <f>IFERROR(VLOOKUP(D1263, Product_Category!A:B, 2, FALSE), "Uncategorized")</f>
        <v>MCC</v>
      </c>
      <c r="O1263" s="76">
        <f t="shared" si="132"/>
        <v>6.25</v>
      </c>
      <c r="P1263" s="76">
        <f t="shared" si="133"/>
        <v>12.812499999999998</v>
      </c>
      <c r="Q1263">
        <f t="shared" si="134"/>
        <v>2023</v>
      </c>
      <c r="R1263" t="str">
        <f>IFERROR(VLOOKUP(G1263,'Importer Name'!A:B, 2, FALSE), "")</f>
        <v>AUROBINDO PHARMA</v>
      </c>
      <c r="S1263" t="str">
        <f>IFERROR(VLOOKUP(H1263,'Supplier name '!A:B, 2, FALSE), "")</f>
        <v>DUPONT NUTRITION</v>
      </c>
    </row>
    <row r="1264" spans="1:19">
      <c r="A1264" s="90" t="s">
        <v>247</v>
      </c>
      <c r="B1264" s="160">
        <v>2050</v>
      </c>
      <c r="C1264" s="160" t="s">
        <v>7</v>
      </c>
      <c r="D1264" s="162" t="s">
        <v>1787</v>
      </c>
      <c r="E1264" s="161">
        <v>6.25</v>
      </c>
      <c r="F1264" s="162" t="s">
        <v>9</v>
      </c>
      <c r="G1264" s="91" t="s">
        <v>109</v>
      </c>
      <c r="H1264" s="92" t="s">
        <v>110</v>
      </c>
      <c r="I1264" s="89" t="str">
        <f t="shared" si="129"/>
        <v>June</v>
      </c>
      <c r="J1264" s="74">
        <f>IF(F1264="USD", E1264, E1264 * IFERROR(VLOOKUP(F1264, EXCHANGE_RATE!A:B, 2, FALSE), "Currency not found"))</f>
        <v>6.25</v>
      </c>
      <c r="K1264" s="74">
        <f t="shared" si="131"/>
        <v>6.25</v>
      </c>
      <c r="L1264" s="14">
        <f>IF(C1264="MTS", B1264, B1264 * IFERROR(VLOOKUP(C1264, 'QTY_CONVERSIONS '!A:B, 2, FALSE), "Units not found"))</f>
        <v>2.0499999999999998</v>
      </c>
      <c r="M1264" s="75">
        <f t="shared" si="130"/>
        <v>12812.5</v>
      </c>
      <c r="N1264" t="str">
        <f>IFERROR(VLOOKUP(D1264, Product_Category!A:B, 2, FALSE), "Uncategorized")</f>
        <v>MCC</v>
      </c>
      <c r="O1264" s="76">
        <f t="shared" si="132"/>
        <v>6.25</v>
      </c>
      <c r="P1264" s="76">
        <f t="shared" si="133"/>
        <v>12.812499999999998</v>
      </c>
      <c r="Q1264">
        <f t="shared" si="134"/>
        <v>2023</v>
      </c>
      <c r="R1264" t="str">
        <f>IFERROR(VLOOKUP(G1264,'Importer Name'!A:B, 2, FALSE), "")</f>
        <v>AUROBINDO PHARMA</v>
      </c>
      <c r="S1264" t="str">
        <f>IFERROR(VLOOKUP(H1264,'Supplier name '!A:B, 2, FALSE), "")</f>
        <v>DUPONT NUTRITION</v>
      </c>
    </row>
    <row r="1265" spans="1:19">
      <c r="A1265" s="90" t="s">
        <v>247</v>
      </c>
      <c r="B1265" s="160">
        <v>5000</v>
      </c>
      <c r="C1265" s="160" t="s">
        <v>7</v>
      </c>
      <c r="D1265" s="162" t="s">
        <v>1787</v>
      </c>
      <c r="E1265" s="161">
        <v>6.25</v>
      </c>
      <c r="F1265" s="162" t="s">
        <v>9</v>
      </c>
      <c r="G1265" s="91" t="s">
        <v>109</v>
      </c>
      <c r="H1265" s="92" t="s">
        <v>110</v>
      </c>
      <c r="I1265" s="89" t="str">
        <f t="shared" si="129"/>
        <v>June</v>
      </c>
      <c r="J1265" s="74">
        <f>IF(F1265="USD", E1265, E1265 * IFERROR(VLOOKUP(F1265, EXCHANGE_RATE!A:B, 2, FALSE), "Currency not found"))</f>
        <v>6.25</v>
      </c>
      <c r="K1265" s="74">
        <f t="shared" si="131"/>
        <v>6.25</v>
      </c>
      <c r="L1265" s="14">
        <f>IF(C1265="MTS", B1265, B1265 * IFERROR(VLOOKUP(C1265, 'QTY_CONVERSIONS '!A:B, 2, FALSE), "Units not found"))</f>
        <v>5</v>
      </c>
      <c r="M1265" s="75">
        <f t="shared" si="130"/>
        <v>31250</v>
      </c>
      <c r="N1265" t="str">
        <f>IFERROR(VLOOKUP(D1265, Product_Category!A:B, 2, FALSE), "Uncategorized")</f>
        <v>MCC</v>
      </c>
      <c r="O1265" s="76">
        <f t="shared" si="132"/>
        <v>6.25</v>
      </c>
      <c r="P1265" s="76">
        <f t="shared" si="133"/>
        <v>31.25</v>
      </c>
      <c r="Q1265">
        <f t="shared" si="134"/>
        <v>2023</v>
      </c>
      <c r="R1265" t="str">
        <f>IFERROR(VLOOKUP(G1265,'Importer Name'!A:B, 2, FALSE), "")</f>
        <v>AUROBINDO PHARMA</v>
      </c>
      <c r="S1265" t="str">
        <f>IFERROR(VLOOKUP(H1265,'Supplier name '!A:B, 2, FALSE), "")</f>
        <v>DUPONT NUTRITION</v>
      </c>
    </row>
    <row r="1266" spans="1:19">
      <c r="A1266" s="90" t="s">
        <v>247</v>
      </c>
      <c r="B1266" s="160">
        <v>5000</v>
      </c>
      <c r="C1266" s="160" t="s">
        <v>7</v>
      </c>
      <c r="D1266" s="162" t="s">
        <v>1788</v>
      </c>
      <c r="E1266" s="161">
        <v>5.63</v>
      </c>
      <c r="F1266" s="162" t="s">
        <v>9</v>
      </c>
      <c r="G1266" s="91" t="s">
        <v>109</v>
      </c>
      <c r="H1266" s="92" t="s">
        <v>110</v>
      </c>
      <c r="I1266" s="89" t="str">
        <f t="shared" si="129"/>
        <v>June</v>
      </c>
      <c r="J1266" s="74">
        <f>IF(F1266="USD", E1266, E1266 * IFERROR(VLOOKUP(F1266, EXCHANGE_RATE!A:B, 2, FALSE), "Currency not found"))</f>
        <v>5.63</v>
      </c>
      <c r="K1266" s="74">
        <f t="shared" si="131"/>
        <v>5.63</v>
      </c>
      <c r="L1266" s="14">
        <f>IF(C1266="MTS", B1266, B1266 * IFERROR(VLOOKUP(C1266, 'QTY_CONVERSIONS '!A:B, 2, FALSE), "Units not found"))</f>
        <v>5</v>
      </c>
      <c r="M1266" s="75">
        <f t="shared" si="130"/>
        <v>28150</v>
      </c>
      <c r="N1266" t="str">
        <f>IFERROR(VLOOKUP(D1266, Product_Category!A:B, 2, FALSE), "Uncategorized")</f>
        <v>MCC</v>
      </c>
      <c r="O1266" s="76">
        <f t="shared" si="132"/>
        <v>5.63</v>
      </c>
      <c r="P1266" s="76">
        <f t="shared" si="133"/>
        <v>28.15</v>
      </c>
      <c r="Q1266">
        <f t="shared" si="134"/>
        <v>2023</v>
      </c>
      <c r="R1266" t="str">
        <f>IFERROR(VLOOKUP(G1266,'Importer Name'!A:B, 2, FALSE), "")</f>
        <v>AUROBINDO PHARMA</v>
      </c>
      <c r="S1266" t="str">
        <f>IFERROR(VLOOKUP(H1266,'Supplier name '!A:B, 2, FALSE), "")</f>
        <v>DUPONT NUTRITION</v>
      </c>
    </row>
    <row r="1267" spans="1:19">
      <c r="A1267" s="90" t="s">
        <v>247</v>
      </c>
      <c r="B1267" s="160">
        <v>1700</v>
      </c>
      <c r="C1267" s="160" t="s">
        <v>7</v>
      </c>
      <c r="D1267" s="162" t="s">
        <v>1786</v>
      </c>
      <c r="E1267" s="161">
        <v>5.14</v>
      </c>
      <c r="F1267" s="162" t="s">
        <v>9</v>
      </c>
      <c r="G1267" s="91" t="s">
        <v>112</v>
      </c>
      <c r="H1267" s="92" t="s">
        <v>110</v>
      </c>
      <c r="I1267" s="89" t="str">
        <f t="shared" si="129"/>
        <v>June</v>
      </c>
      <c r="J1267" s="74">
        <f>IF(F1267="USD", E1267, E1267 * IFERROR(VLOOKUP(F1267, EXCHANGE_RATE!A:B, 2, FALSE), "Currency not found"))</f>
        <v>5.14</v>
      </c>
      <c r="K1267" s="74">
        <f t="shared" si="131"/>
        <v>5.14</v>
      </c>
      <c r="L1267" s="14">
        <f>IF(C1267="MTS", B1267, B1267 * IFERROR(VLOOKUP(C1267, 'QTY_CONVERSIONS '!A:B, 2, FALSE), "Units not found"))</f>
        <v>1.7</v>
      </c>
      <c r="M1267" s="75">
        <f t="shared" si="130"/>
        <v>8738</v>
      </c>
      <c r="N1267" t="str">
        <f>IFERROR(VLOOKUP(D1267, Product_Category!A:B, 2, FALSE), "Uncategorized")</f>
        <v>MCC</v>
      </c>
      <c r="O1267" s="76">
        <f t="shared" si="132"/>
        <v>5.14</v>
      </c>
      <c r="P1267" s="76">
        <f t="shared" si="133"/>
        <v>8.7379999999999995</v>
      </c>
      <c r="Q1267">
        <f t="shared" si="134"/>
        <v>2023</v>
      </c>
      <c r="R1267" t="str">
        <f>IFERROR(VLOOKUP(G1267,'Importer Name'!A:B, 2, FALSE), "")</f>
        <v>BLISS GVS</v>
      </c>
      <c r="S1267" t="str">
        <f>IFERROR(VLOOKUP(H1267,'Supplier name '!A:B, 2, FALSE), "")</f>
        <v>DUPONT NUTRITION</v>
      </c>
    </row>
    <row r="1268" spans="1:19">
      <c r="A1268" s="90" t="s">
        <v>247</v>
      </c>
      <c r="B1268" s="160">
        <v>2500</v>
      </c>
      <c r="C1268" s="160" t="s">
        <v>7</v>
      </c>
      <c r="D1268" s="162" t="s">
        <v>1786</v>
      </c>
      <c r="E1268" s="161">
        <v>5.14</v>
      </c>
      <c r="F1268" s="162" t="s">
        <v>9</v>
      </c>
      <c r="G1268" s="91" t="s">
        <v>112</v>
      </c>
      <c r="H1268" s="92" t="s">
        <v>110</v>
      </c>
      <c r="I1268" s="89" t="str">
        <f t="shared" si="129"/>
        <v>June</v>
      </c>
      <c r="J1268" s="74">
        <f>IF(F1268="USD", E1268, E1268 * IFERROR(VLOOKUP(F1268, EXCHANGE_RATE!A:B, 2, FALSE), "Currency not found"))</f>
        <v>5.14</v>
      </c>
      <c r="K1268" s="74">
        <f t="shared" si="131"/>
        <v>5.14</v>
      </c>
      <c r="L1268" s="14">
        <f>IF(C1268="MTS", B1268, B1268 * IFERROR(VLOOKUP(C1268, 'QTY_CONVERSIONS '!A:B, 2, FALSE), "Units not found"))</f>
        <v>2.5</v>
      </c>
      <c r="M1268" s="75">
        <f t="shared" si="130"/>
        <v>12850</v>
      </c>
      <c r="N1268" t="str">
        <f>IFERROR(VLOOKUP(D1268, Product_Category!A:B, 2, FALSE), "Uncategorized")</f>
        <v>MCC</v>
      </c>
      <c r="O1268" s="76">
        <f t="shared" si="132"/>
        <v>5.14</v>
      </c>
      <c r="P1268" s="76">
        <f t="shared" si="133"/>
        <v>12.85</v>
      </c>
      <c r="Q1268">
        <f t="shared" si="134"/>
        <v>2023</v>
      </c>
      <c r="R1268" t="str">
        <f>IFERROR(VLOOKUP(G1268,'Importer Name'!A:B, 2, FALSE), "")</f>
        <v>BLISS GVS</v>
      </c>
      <c r="S1268" t="str">
        <f>IFERROR(VLOOKUP(H1268,'Supplier name '!A:B, 2, FALSE), "")</f>
        <v>DUPONT NUTRITION</v>
      </c>
    </row>
    <row r="1269" spans="1:19">
      <c r="A1269" s="90" t="s">
        <v>247</v>
      </c>
      <c r="B1269" s="160">
        <v>720</v>
      </c>
      <c r="C1269" s="160" t="s">
        <v>7</v>
      </c>
      <c r="D1269" s="162" t="s">
        <v>1786</v>
      </c>
      <c r="E1269" s="161">
        <v>4.3099999999999996</v>
      </c>
      <c r="F1269" s="162" t="s">
        <v>9</v>
      </c>
      <c r="G1269" s="91" t="s">
        <v>113</v>
      </c>
      <c r="H1269" s="92" t="s">
        <v>110</v>
      </c>
      <c r="I1269" s="89" t="str">
        <f t="shared" si="129"/>
        <v>June</v>
      </c>
      <c r="J1269" s="74">
        <f>IF(F1269="USD", E1269, E1269 * IFERROR(VLOOKUP(F1269, EXCHANGE_RATE!A:B, 2, FALSE), "Currency not found"))</f>
        <v>4.3099999999999996</v>
      </c>
      <c r="K1269" s="74">
        <f t="shared" si="131"/>
        <v>4.3099999999999996</v>
      </c>
      <c r="L1269" s="14">
        <f>IF(C1269="MTS", B1269, B1269 * IFERROR(VLOOKUP(C1269, 'QTY_CONVERSIONS '!A:B, 2, FALSE), "Units not found"))</f>
        <v>0.72</v>
      </c>
      <c r="M1269" s="75">
        <f t="shared" si="130"/>
        <v>3103.2</v>
      </c>
      <c r="N1269" t="str">
        <f>IFERROR(VLOOKUP(D1269, Product_Category!A:B, 2, FALSE), "Uncategorized")</f>
        <v>MCC</v>
      </c>
      <c r="O1269" s="76">
        <f t="shared" si="132"/>
        <v>4.3099999999999996</v>
      </c>
      <c r="P1269" s="76">
        <f t="shared" si="133"/>
        <v>3.1031999999999997</v>
      </c>
      <c r="Q1269">
        <f t="shared" si="134"/>
        <v>2023</v>
      </c>
      <c r="R1269" t="str">
        <f>IFERROR(VLOOKUP(G1269,'Importer Name'!A:B, 2, FALSE), "")</f>
        <v>CIPLA LIMITED</v>
      </c>
      <c r="S1269" t="str">
        <f>IFERROR(VLOOKUP(H1269,'Supplier name '!A:B, 2, FALSE), "")</f>
        <v>DUPONT NUTRITION</v>
      </c>
    </row>
    <row r="1270" spans="1:19">
      <c r="A1270" s="90" t="s">
        <v>247</v>
      </c>
      <c r="B1270" s="160">
        <v>15120</v>
      </c>
      <c r="C1270" s="160" t="s">
        <v>7</v>
      </c>
      <c r="D1270" s="162" t="s">
        <v>1786</v>
      </c>
      <c r="E1270" s="161">
        <v>5.48</v>
      </c>
      <c r="F1270" s="162" t="s">
        <v>9</v>
      </c>
      <c r="G1270" s="91" t="s">
        <v>113</v>
      </c>
      <c r="H1270" s="92" t="s">
        <v>110</v>
      </c>
      <c r="I1270" s="89" t="str">
        <f t="shared" si="129"/>
        <v>June</v>
      </c>
      <c r="J1270" s="74">
        <f>IF(F1270="USD", E1270, E1270 * IFERROR(VLOOKUP(F1270, EXCHANGE_RATE!A:B, 2, FALSE), "Currency not found"))</f>
        <v>5.48</v>
      </c>
      <c r="K1270" s="74">
        <f t="shared" si="131"/>
        <v>5.48</v>
      </c>
      <c r="L1270" s="14">
        <f>IF(C1270="MTS", B1270, B1270 * IFERROR(VLOOKUP(C1270, 'QTY_CONVERSIONS '!A:B, 2, FALSE), "Units not found"))</f>
        <v>15.120000000000001</v>
      </c>
      <c r="M1270" s="75">
        <f t="shared" si="130"/>
        <v>82857.600000000006</v>
      </c>
      <c r="N1270" t="str">
        <f>IFERROR(VLOOKUP(D1270, Product_Category!A:B, 2, FALSE), "Uncategorized")</f>
        <v>MCC</v>
      </c>
      <c r="O1270" s="76">
        <f t="shared" si="132"/>
        <v>5.48</v>
      </c>
      <c r="P1270" s="76">
        <f t="shared" si="133"/>
        <v>82.857600000000005</v>
      </c>
      <c r="Q1270">
        <f t="shared" si="134"/>
        <v>2023</v>
      </c>
      <c r="R1270" t="str">
        <f>IFERROR(VLOOKUP(G1270,'Importer Name'!A:B, 2, FALSE), "")</f>
        <v>CIPLA LIMITED</v>
      </c>
      <c r="S1270" t="str">
        <f>IFERROR(VLOOKUP(H1270,'Supplier name '!A:B, 2, FALSE), "")</f>
        <v>DUPONT NUTRITION</v>
      </c>
    </row>
    <row r="1271" spans="1:19">
      <c r="A1271" s="90" t="s">
        <v>247</v>
      </c>
      <c r="B1271" s="160">
        <v>720</v>
      </c>
      <c r="C1271" s="160" t="s">
        <v>7</v>
      </c>
      <c r="D1271" s="162" t="s">
        <v>1786</v>
      </c>
      <c r="E1271" s="161">
        <v>5.03</v>
      </c>
      <c r="F1271" s="162" t="s">
        <v>9</v>
      </c>
      <c r="G1271" s="91" t="s">
        <v>113</v>
      </c>
      <c r="H1271" s="92" t="s">
        <v>110</v>
      </c>
      <c r="I1271" s="89" t="str">
        <f t="shared" si="129"/>
        <v>June</v>
      </c>
      <c r="J1271" s="74">
        <f>IF(F1271="USD", E1271, E1271 * IFERROR(VLOOKUP(F1271, EXCHANGE_RATE!A:B, 2, FALSE), "Currency not found"))</f>
        <v>5.03</v>
      </c>
      <c r="K1271" s="74">
        <f t="shared" si="131"/>
        <v>5.03</v>
      </c>
      <c r="L1271" s="14">
        <f>IF(C1271="MTS", B1271, B1271 * IFERROR(VLOOKUP(C1271, 'QTY_CONVERSIONS '!A:B, 2, FALSE), "Units not found"))</f>
        <v>0.72</v>
      </c>
      <c r="M1271" s="75">
        <f t="shared" si="130"/>
        <v>3621.6000000000004</v>
      </c>
      <c r="N1271" t="str">
        <f>IFERROR(VLOOKUP(D1271, Product_Category!A:B, 2, FALSE), "Uncategorized")</f>
        <v>MCC</v>
      </c>
      <c r="O1271" s="76">
        <f t="shared" si="132"/>
        <v>5.03</v>
      </c>
      <c r="P1271" s="76">
        <f t="shared" si="133"/>
        <v>3.6215999999999999</v>
      </c>
      <c r="Q1271">
        <f t="shared" si="134"/>
        <v>2023</v>
      </c>
      <c r="R1271" t="str">
        <f>IFERROR(VLOOKUP(G1271,'Importer Name'!A:B, 2, FALSE), "")</f>
        <v>CIPLA LIMITED</v>
      </c>
      <c r="S1271" t="str">
        <f>IFERROR(VLOOKUP(H1271,'Supplier name '!A:B, 2, FALSE), "")</f>
        <v>DUPONT NUTRITION</v>
      </c>
    </row>
    <row r="1272" spans="1:19">
      <c r="A1272" s="90" t="s">
        <v>247</v>
      </c>
      <c r="B1272" s="160">
        <v>5040</v>
      </c>
      <c r="C1272" s="160" t="s">
        <v>7</v>
      </c>
      <c r="D1272" s="162" t="s">
        <v>1786</v>
      </c>
      <c r="E1272" s="161">
        <v>5.03</v>
      </c>
      <c r="F1272" s="162" t="s">
        <v>9</v>
      </c>
      <c r="G1272" s="91" t="s">
        <v>113</v>
      </c>
      <c r="H1272" s="92" t="s">
        <v>110</v>
      </c>
      <c r="I1272" s="89" t="str">
        <f t="shared" si="129"/>
        <v>June</v>
      </c>
      <c r="J1272" s="74">
        <f>IF(F1272="USD", E1272, E1272 * IFERROR(VLOOKUP(F1272, EXCHANGE_RATE!A:B, 2, FALSE), "Currency not found"))</f>
        <v>5.03</v>
      </c>
      <c r="K1272" s="74">
        <f t="shared" si="131"/>
        <v>5.03</v>
      </c>
      <c r="L1272" s="14">
        <f>IF(C1272="MTS", B1272, B1272 * IFERROR(VLOOKUP(C1272, 'QTY_CONVERSIONS '!A:B, 2, FALSE), "Units not found"))</f>
        <v>5.04</v>
      </c>
      <c r="M1272" s="75">
        <f t="shared" si="130"/>
        <v>25351.200000000001</v>
      </c>
      <c r="N1272" t="str">
        <f>IFERROR(VLOOKUP(D1272, Product_Category!A:B, 2, FALSE), "Uncategorized")</f>
        <v>MCC</v>
      </c>
      <c r="O1272" s="76">
        <f t="shared" si="132"/>
        <v>5.03</v>
      </c>
      <c r="P1272" s="76">
        <f t="shared" si="133"/>
        <v>25.351200000000002</v>
      </c>
      <c r="Q1272">
        <f t="shared" si="134"/>
        <v>2023</v>
      </c>
      <c r="R1272" t="str">
        <f>IFERROR(VLOOKUP(G1272,'Importer Name'!A:B, 2, FALSE), "")</f>
        <v>CIPLA LIMITED</v>
      </c>
      <c r="S1272" t="str">
        <f>IFERROR(VLOOKUP(H1272,'Supplier name '!A:B, 2, FALSE), "")</f>
        <v>DUPONT NUTRITION</v>
      </c>
    </row>
    <row r="1273" spans="1:19">
      <c r="A1273" s="90" t="s">
        <v>247</v>
      </c>
      <c r="B1273" s="160">
        <v>1000</v>
      </c>
      <c r="C1273" s="160" t="s">
        <v>7</v>
      </c>
      <c r="D1273" s="162" t="s">
        <v>1786</v>
      </c>
      <c r="E1273" s="161">
        <v>5.03</v>
      </c>
      <c r="F1273" s="162" t="s">
        <v>9</v>
      </c>
      <c r="G1273" s="91" t="s">
        <v>113</v>
      </c>
      <c r="H1273" s="92" t="s">
        <v>110</v>
      </c>
      <c r="I1273" s="89" t="str">
        <f t="shared" si="129"/>
        <v>June</v>
      </c>
      <c r="J1273" s="74">
        <f>IF(F1273="USD", E1273, E1273 * IFERROR(VLOOKUP(F1273, EXCHANGE_RATE!A:B, 2, FALSE), "Currency not found"))</f>
        <v>5.03</v>
      </c>
      <c r="K1273" s="74">
        <f t="shared" si="131"/>
        <v>5.03</v>
      </c>
      <c r="L1273" s="14">
        <f>IF(C1273="MTS", B1273, B1273 * IFERROR(VLOOKUP(C1273, 'QTY_CONVERSIONS '!A:B, 2, FALSE), "Units not found"))</f>
        <v>1</v>
      </c>
      <c r="M1273" s="75">
        <f t="shared" si="130"/>
        <v>5030</v>
      </c>
      <c r="N1273" t="str">
        <f>IFERROR(VLOOKUP(D1273, Product_Category!A:B, 2, FALSE), "Uncategorized")</f>
        <v>MCC</v>
      </c>
      <c r="O1273" s="76">
        <f t="shared" si="132"/>
        <v>5.03</v>
      </c>
      <c r="P1273" s="76">
        <f t="shared" si="133"/>
        <v>5.03</v>
      </c>
      <c r="Q1273">
        <f t="shared" si="134"/>
        <v>2023</v>
      </c>
      <c r="R1273" t="str">
        <f>IFERROR(VLOOKUP(G1273,'Importer Name'!A:B, 2, FALSE), "")</f>
        <v>CIPLA LIMITED</v>
      </c>
      <c r="S1273" t="str">
        <f>IFERROR(VLOOKUP(H1273,'Supplier name '!A:B, 2, FALSE), "")</f>
        <v>DUPONT NUTRITION</v>
      </c>
    </row>
    <row r="1274" spans="1:19">
      <c r="A1274" s="90" t="s">
        <v>247</v>
      </c>
      <c r="B1274" s="160">
        <v>4000</v>
      </c>
      <c r="C1274" s="160" t="s">
        <v>7</v>
      </c>
      <c r="D1274" s="162" t="s">
        <v>1783</v>
      </c>
      <c r="E1274" s="161">
        <v>5.64</v>
      </c>
      <c r="F1274" s="162" t="s">
        <v>9</v>
      </c>
      <c r="G1274" s="91" t="s">
        <v>113</v>
      </c>
      <c r="H1274" s="92" t="s">
        <v>110</v>
      </c>
      <c r="I1274" s="89" t="str">
        <f t="shared" si="129"/>
        <v>June</v>
      </c>
      <c r="J1274" s="74">
        <f>IF(F1274="USD", E1274, E1274 * IFERROR(VLOOKUP(F1274, EXCHANGE_RATE!A:B, 2, FALSE), "Currency not found"))</f>
        <v>5.64</v>
      </c>
      <c r="K1274" s="74">
        <f t="shared" si="131"/>
        <v>5.64</v>
      </c>
      <c r="L1274" s="14">
        <f>IF(C1274="MTS", B1274, B1274 * IFERROR(VLOOKUP(C1274, 'QTY_CONVERSIONS '!A:B, 2, FALSE), "Units not found"))</f>
        <v>4</v>
      </c>
      <c r="M1274" s="75">
        <f t="shared" si="130"/>
        <v>22560</v>
      </c>
      <c r="N1274" t="str">
        <f>IFERROR(VLOOKUP(D1274, Product_Category!A:B, 2, FALSE), "Uncategorized")</f>
        <v>MCC</v>
      </c>
      <c r="O1274" s="76">
        <f t="shared" si="132"/>
        <v>5.64</v>
      </c>
      <c r="P1274" s="76">
        <f t="shared" si="133"/>
        <v>22.56</v>
      </c>
      <c r="Q1274">
        <f t="shared" si="134"/>
        <v>2023</v>
      </c>
      <c r="R1274" t="str">
        <f>IFERROR(VLOOKUP(G1274,'Importer Name'!A:B, 2, FALSE), "")</f>
        <v>CIPLA LIMITED</v>
      </c>
      <c r="S1274" t="str">
        <f>IFERROR(VLOOKUP(H1274,'Supplier name '!A:B, 2, FALSE), "")</f>
        <v>DUPONT NUTRITION</v>
      </c>
    </row>
    <row r="1275" spans="1:19">
      <c r="A1275" s="90" t="s">
        <v>247</v>
      </c>
      <c r="B1275" s="160">
        <v>5120</v>
      </c>
      <c r="C1275" s="160" t="s">
        <v>7</v>
      </c>
      <c r="D1275" s="162" t="s">
        <v>1783</v>
      </c>
      <c r="E1275" s="161">
        <v>5.64</v>
      </c>
      <c r="F1275" s="162" t="s">
        <v>9</v>
      </c>
      <c r="G1275" s="91" t="s">
        <v>113</v>
      </c>
      <c r="H1275" s="92" t="s">
        <v>110</v>
      </c>
      <c r="I1275" s="89" t="str">
        <f t="shared" si="129"/>
        <v>June</v>
      </c>
      <c r="J1275" s="74">
        <f>IF(F1275="USD", E1275, E1275 * IFERROR(VLOOKUP(F1275, EXCHANGE_RATE!A:B, 2, FALSE), "Currency not found"))</f>
        <v>5.64</v>
      </c>
      <c r="K1275" s="74">
        <f t="shared" si="131"/>
        <v>5.64</v>
      </c>
      <c r="L1275" s="14">
        <f>IF(C1275="MTS", B1275, B1275 * IFERROR(VLOOKUP(C1275, 'QTY_CONVERSIONS '!A:B, 2, FALSE), "Units not found"))</f>
        <v>5.12</v>
      </c>
      <c r="M1275" s="75">
        <f t="shared" si="130"/>
        <v>28876.799999999999</v>
      </c>
      <c r="N1275" t="str">
        <f>IFERROR(VLOOKUP(D1275, Product_Category!A:B, 2, FALSE), "Uncategorized")</f>
        <v>MCC</v>
      </c>
      <c r="O1275" s="76">
        <f t="shared" si="132"/>
        <v>5.64</v>
      </c>
      <c r="P1275" s="76">
        <f t="shared" si="133"/>
        <v>28.876799999999999</v>
      </c>
      <c r="Q1275">
        <f t="shared" si="134"/>
        <v>2023</v>
      </c>
      <c r="R1275" t="str">
        <f>IFERROR(VLOOKUP(G1275,'Importer Name'!A:B, 2, FALSE), "")</f>
        <v>CIPLA LIMITED</v>
      </c>
      <c r="S1275" t="str">
        <f>IFERROR(VLOOKUP(H1275,'Supplier name '!A:B, 2, FALSE), "")</f>
        <v>DUPONT NUTRITION</v>
      </c>
    </row>
    <row r="1276" spans="1:19">
      <c r="A1276" s="90" t="s">
        <v>247</v>
      </c>
      <c r="B1276" s="160">
        <v>5120</v>
      </c>
      <c r="C1276" s="160" t="s">
        <v>7</v>
      </c>
      <c r="D1276" s="162" t="s">
        <v>1783</v>
      </c>
      <c r="E1276" s="161">
        <v>5.64</v>
      </c>
      <c r="F1276" s="162" t="s">
        <v>9</v>
      </c>
      <c r="G1276" s="91" t="s">
        <v>113</v>
      </c>
      <c r="H1276" s="92" t="s">
        <v>110</v>
      </c>
      <c r="I1276" s="89" t="str">
        <f t="shared" si="129"/>
        <v>June</v>
      </c>
      <c r="J1276" s="74">
        <f>IF(F1276="USD", E1276, E1276 * IFERROR(VLOOKUP(F1276, EXCHANGE_RATE!A:B, 2, FALSE), "Currency not found"))</f>
        <v>5.64</v>
      </c>
      <c r="K1276" s="74">
        <f t="shared" si="131"/>
        <v>5.64</v>
      </c>
      <c r="L1276" s="14">
        <f>IF(C1276="MTS", B1276, B1276 * IFERROR(VLOOKUP(C1276, 'QTY_CONVERSIONS '!A:B, 2, FALSE), "Units not found"))</f>
        <v>5.12</v>
      </c>
      <c r="M1276" s="75">
        <f t="shared" si="130"/>
        <v>28876.799999999999</v>
      </c>
      <c r="N1276" t="str">
        <f>IFERROR(VLOOKUP(D1276, Product_Category!A:B, 2, FALSE), "Uncategorized")</f>
        <v>MCC</v>
      </c>
      <c r="O1276" s="76">
        <f t="shared" si="132"/>
        <v>5.64</v>
      </c>
      <c r="P1276" s="76">
        <f t="shared" si="133"/>
        <v>28.876799999999999</v>
      </c>
      <c r="Q1276">
        <f t="shared" si="134"/>
        <v>2023</v>
      </c>
      <c r="R1276" t="str">
        <f>IFERROR(VLOOKUP(G1276,'Importer Name'!A:B, 2, FALSE), "")</f>
        <v>CIPLA LIMITED</v>
      </c>
      <c r="S1276" t="str">
        <f>IFERROR(VLOOKUP(H1276,'Supplier name '!A:B, 2, FALSE), "")</f>
        <v>DUPONT NUTRITION</v>
      </c>
    </row>
    <row r="1277" spans="1:19">
      <c r="A1277" s="90" t="s">
        <v>247</v>
      </c>
      <c r="B1277" s="160">
        <v>17500</v>
      </c>
      <c r="C1277" s="160" t="s">
        <v>7</v>
      </c>
      <c r="D1277" s="162" t="s">
        <v>1783</v>
      </c>
      <c r="E1277" s="161">
        <v>5.75</v>
      </c>
      <c r="F1277" s="162" t="s">
        <v>9</v>
      </c>
      <c r="G1277" s="91" t="s">
        <v>113</v>
      </c>
      <c r="H1277" s="92" t="s">
        <v>110</v>
      </c>
      <c r="I1277" s="89" t="str">
        <f t="shared" si="129"/>
        <v>June</v>
      </c>
      <c r="J1277" s="74">
        <f>IF(F1277="USD", E1277, E1277 * IFERROR(VLOOKUP(F1277, EXCHANGE_RATE!A:B, 2, FALSE), "Currency not found"))</f>
        <v>5.75</v>
      </c>
      <c r="K1277" s="74">
        <f t="shared" si="131"/>
        <v>5.75</v>
      </c>
      <c r="L1277" s="14">
        <f>IF(C1277="MTS", B1277, B1277 * IFERROR(VLOOKUP(C1277, 'QTY_CONVERSIONS '!A:B, 2, FALSE), "Units not found"))</f>
        <v>17.5</v>
      </c>
      <c r="M1277" s="75">
        <f t="shared" si="130"/>
        <v>100625</v>
      </c>
      <c r="N1277" t="str">
        <f>IFERROR(VLOOKUP(D1277, Product_Category!A:B, 2, FALSE), "Uncategorized")</f>
        <v>MCC</v>
      </c>
      <c r="O1277" s="76">
        <f t="shared" si="132"/>
        <v>5.75</v>
      </c>
      <c r="P1277" s="76">
        <f t="shared" si="133"/>
        <v>100.625</v>
      </c>
      <c r="Q1277">
        <f t="shared" si="134"/>
        <v>2023</v>
      </c>
      <c r="R1277" t="str">
        <f>IFERROR(VLOOKUP(G1277,'Importer Name'!A:B, 2, FALSE), "")</f>
        <v>CIPLA LIMITED</v>
      </c>
      <c r="S1277" t="str">
        <f>IFERROR(VLOOKUP(H1277,'Supplier name '!A:B, 2, FALSE), "")</f>
        <v>DUPONT NUTRITION</v>
      </c>
    </row>
    <row r="1278" spans="1:19">
      <c r="A1278" s="90" t="s">
        <v>247</v>
      </c>
      <c r="B1278" s="160">
        <v>17500</v>
      </c>
      <c r="C1278" s="160" t="s">
        <v>7</v>
      </c>
      <c r="D1278" s="162" t="s">
        <v>1783</v>
      </c>
      <c r="E1278" s="161">
        <v>5.75</v>
      </c>
      <c r="F1278" s="162" t="s">
        <v>9</v>
      </c>
      <c r="G1278" s="91" t="s">
        <v>113</v>
      </c>
      <c r="H1278" s="92" t="s">
        <v>110</v>
      </c>
      <c r="I1278" s="89" t="str">
        <f t="shared" si="129"/>
        <v>June</v>
      </c>
      <c r="J1278" s="74">
        <f>IF(F1278="USD", E1278, E1278 * IFERROR(VLOOKUP(F1278, EXCHANGE_RATE!A:B, 2, FALSE), "Currency not found"))</f>
        <v>5.75</v>
      </c>
      <c r="K1278" s="74">
        <f t="shared" si="131"/>
        <v>5.75</v>
      </c>
      <c r="L1278" s="14">
        <f>IF(C1278="MTS", B1278, B1278 * IFERROR(VLOOKUP(C1278, 'QTY_CONVERSIONS '!A:B, 2, FALSE), "Units not found"))</f>
        <v>17.5</v>
      </c>
      <c r="M1278" s="75">
        <f t="shared" si="130"/>
        <v>100625</v>
      </c>
      <c r="N1278" t="str">
        <f>IFERROR(VLOOKUP(D1278, Product_Category!A:B, 2, FALSE), "Uncategorized")</f>
        <v>MCC</v>
      </c>
      <c r="O1278" s="76">
        <f t="shared" si="132"/>
        <v>5.75</v>
      </c>
      <c r="P1278" s="76">
        <f t="shared" si="133"/>
        <v>100.625</v>
      </c>
      <c r="Q1278">
        <f t="shared" si="134"/>
        <v>2023</v>
      </c>
      <c r="R1278" t="str">
        <f>IFERROR(VLOOKUP(G1278,'Importer Name'!A:B, 2, FALSE), "")</f>
        <v>CIPLA LIMITED</v>
      </c>
      <c r="S1278" t="str">
        <f>IFERROR(VLOOKUP(H1278,'Supplier name '!A:B, 2, FALSE), "")</f>
        <v>DUPONT NUTRITION</v>
      </c>
    </row>
    <row r="1279" spans="1:19">
      <c r="A1279" s="90" t="s">
        <v>247</v>
      </c>
      <c r="B1279" s="160">
        <v>17500</v>
      </c>
      <c r="C1279" s="160" t="s">
        <v>7</v>
      </c>
      <c r="D1279" s="162" t="s">
        <v>1783</v>
      </c>
      <c r="E1279" s="161">
        <v>5.75</v>
      </c>
      <c r="F1279" s="162" t="s">
        <v>9</v>
      </c>
      <c r="G1279" s="91" t="s">
        <v>113</v>
      </c>
      <c r="H1279" s="92" t="s">
        <v>110</v>
      </c>
      <c r="I1279" s="89" t="str">
        <f t="shared" si="129"/>
        <v>June</v>
      </c>
      <c r="J1279" s="74">
        <f>IF(F1279="USD", E1279, E1279 * IFERROR(VLOOKUP(F1279, EXCHANGE_RATE!A:B, 2, FALSE), "Currency not found"))</f>
        <v>5.75</v>
      </c>
      <c r="K1279" s="74">
        <f t="shared" si="131"/>
        <v>5.75</v>
      </c>
      <c r="L1279" s="14">
        <f>IF(C1279="MTS", B1279, B1279 * IFERROR(VLOOKUP(C1279, 'QTY_CONVERSIONS '!A:B, 2, FALSE), "Units not found"))</f>
        <v>17.5</v>
      </c>
      <c r="M1279" s="75">
        <f t="shared" si="130"/>
        <v>100625</v>
      </c>
      <c r="N1279" t="str">
        <f>IFERROR(VLOOKUP(D1279, Product_Category!A:B, 2, FALSE), "Uncategorized")</f>
        <v>MCC</v>
      </c>
      <c r="O1279" s="76">
        <f t="shared" si="132"/>
        <v>5.75</v>
      </c>
      <c r="P1279" s="76">
        <f t="shared" si="133"/>
        <v>100.625</v>
      </c>
      <c r="Q1279">
        <f t="shared" si="134"/>
        <v>2023</v>
      </c>
      <c r="R1279" t="str">
        <f>IFERROR(VLOOKUP(G1279,'Importer Name'!A:B, 2, FALSE), "")</f>
        <v>CIPLA LIMITED</v>
      </c>
      <c r="S1279" t="str">
        <f>IFERROR(VLOOKUP(H1279,'Supplier name '!A:B, 2, FALSE), "")</f>
        <v>DUPONT NUTRITION</v>
      </c>
    </row>
    <row r="1280" spans="1:19">
      <c r="A1280" s="90" t="s">
        <v>247</v>
      </c>
      <c r="B1280" s="160">
        <v>17500</v>
      </c>
      <c r="C1280" s="160" t="s">
        <v>7</v>
      </c>
      <c r="D1280" s="162" t="s">
        <v>1783</v>
      </c>
      <c r="E1280" s="161">
        <v>5.75</v>
      </c>
      <c r="F1280" s="162" t="s">
        <v>9</v>
      </c>
      <c r="G1280" s="91" t="s">
        <v>113</v>
      </c>
      <c r="H1280" s="92" t="s">
        <v>110</v>
      </c>
      <c r="I1280" s="89" t="str">
        <f t="shared" ref="I1280:I1343" si="135">I1279</f>
        <v>June</v>
      </c>
      <c r="J1280" s="74">
        <f>IF(F1280="USD", E1280, E1280 * IFERROR(VLOOKUP(F1280, EXCHANGE_RATE!A:B, 2, FALSE), "Currency not found"))</f>
        <v>5.75</v>
      </c>
      <c r="K1280" s="74">
        <f t="shared" si="131"/>
        <v>5.75</v>
      </c>
      <c r="L1280" s="14">
        <f>IF(C1280="MTS", B1280, B1280 * IFERROR(VLOOKUP(C1280, 'QTY_CONVERSIONS '!A:B, 2, FALSE), "Units not found"))</f>
        <v>17.5</v>
      </c>
      <c r="M1280" s="75">
        <f t="shared" si="130"/>
        <v>100625</v>
      </c>
      <c r="N1280" t="str">
        <f>IFERROR(VLOOKUP(D1280, Product_Category!A:B, 2, FALSE), "Uncategorized")</f>
        <v>MCC</v>
      </c>
      <c r="O1280" s="76">
        <f t="shared" si="132"/>
        <v>5.75</v>
      </c>
      <c r="P1280" s="76">
        <f t="shared" si="133"/>
        <v>100.625</v>
      </c>
      <c r="Q1280">
        <f t="shared" si="134"/>
        <v>2023</v>
      </c>
      <c r="R1280" t="str">
        <f>IFERROR(VLOOKUP(G1280,'Importer Name'!A:B, 2, FALSE), "")</f>
        <v>CIPLA LIMITED</v>
      </c>
      <c r="S1280" t="str">
        <f>IFERROR(VLOOKUP(H1280,'Supplier name '!A:B, 2, FALSE), "")</f>
        <v>DUPONT NUTRITION</v>
      </c>
    </row>
    <row r="1281" spans="1:19">
      <c r="A1281" s="90" t="s">
        <v>247</v>
      </c>
      <c r="B1281" s="160">
        <v>17500</v>
      </c>
      <c r="C1281" s="160" t="s">
        <v>7</v>
      </c>
      <c r="D1281" s="162" t="s">
        <v>1783</v>
      </c>
      <c r="E1281" s="161">
        <v>5.75</v>
      </c>
      <c r="F1281" s="162" t="s">
        <v>9</v>
      </c>
      <c r="G1281" s="91" t="s">
        <v>113</v>
      </c>
      <c r="H1281" s="92" t="s">
        <v>110</v>
      </c>
      <c r="I1281" s="89" t="str">
        <f t="shared" si="135"/>
        <v>June</v>
      </c>
      <c r="J1281" s="74">
        <f>IF(F1281="USD", E1281, E1281 * IFERROR(VLOOKUP(F1281, EXCHANGE_RATE!A:B, 2, FALSE), "Currency not found"))</f>
        <v>5.75</v>
      </c>
      <c r="K1281" s="74">
        <f t="shared" si="131"/>
        <v>5.75</v>
      </c>
      <c r="L1281" s="14">
        <f>IF(C1281="MTS", B1281, B1281 * IFERROR(VLOOKUP(C1281, 'QTY_CONVERSIONS '!A:B, 2, FALSE), "Units not found"))</f>
        <v>17.5</v>
      </c>
      <c r="M1281" s="75">
        <f t="shared" si="130"/>
        <v>100625</v>
      </c>
      <c r="N1281" t="str">
        <f>IFERROR(VLOOKUP(D1281, Product_Category!A:B, 2, FALSE), "Uncategorized")</f>
        <v>MCC</v>
      </c>
      <c r="O1281" s="76">
        <f t="shared" si="132"/>
        <v>5.75</v>
      </c>
      <c r="P1281" s="76">
        <f t="shared" si="133"/>
        <v>100.625</v>
      </c>
      <c r="Q1281">
        <f t="shared" si="134"/>
        <v>2023</v>
      </c>
      <c r="R1281" t="str">
        <f>IFERROR(VLOOKUP(G1281,'Importer Name'!A:B, 2, FALSE), "")</f>
        <v>CIPLA LIMITED</v>
      </c>
      <c r="S1281" t="str">
        <f>IFERROR(VLOOKUP(H1281,'Supplier name '!A:B, 2, FALSE), "")</f>
        <v>DUPONT NUTRITION</v>
      </c>
    </row>
    <row r="1282" spans="1:19">
      <c r="A1282" s="90" t="s">
        <v>247</v>
      </c>
      <c r="B1282" s="160">
        <v>1080</v>
      </c>
      <c r="C1282" s="160" t="s">
        <v>7</v>
      </c>
      <c r="D1282" s="162" t="s">
        <v>1783</v>
      </c>
      <c r="E1282" s="161">
        <v>4.6900000000000004</v>
      </c>
      <c r="F1282" s="162" t="s">
        <v>9</v>
      </c>
      <c r="G1282" s="91" t="s">
        <v>113</v>
      </c>
      <c r="H1282" s="92" t="s">
        <v>110</v>
      </c>
      <c r="I1282" s="89" t="str">
        <f t="shared" si="135"/>
        <v>June</v>
      </c>
      <c r="J1282" s="74">
        <f>IF(F1282="USD", E1282, E1282 * IFERROR(VLOOKUP(F1282, EXCHANGE_RATE!A:B, 2, FALSE), "Currency not found"))</f>
        <v>4.6900000000000004</v>
      </c>
      <c r="K1282" s="74">
        <f t="shared" si="131"/>
        <v>4.6900000000000004</v>
      </c>
      <c r="L1282" s="14">
        <f>IF(C1282="MTS", B1282, B1282 * IFERROR(VLOOKUP(C1282, 'QTY_CONVERSIONS '!A:B, 2, FALSE), "Units not found"))</f>
        <v>1.08</v>
      </c>
      <c r="M1282" s="75">
        <f t="shared" ref="M1282:M1345" si="136">B1282*K1282</f>
        <v>5065.2000000000007</v>
      </c>
      <c r="N1282" t="str">
        <f>IFERROR(VLOOKUP(D1282, Product_Category!A:B, 2, FALSE), "Uncategorized")</f>
        <v>MCC</v>
      </c>
      <c r="O1282" s="76">
        <f t="shared" si="132"/>
        <v>4.6900000000000004</v>
      </c>
      <c r="P1282" s="76">
        <f t="shared" si="133"/>
        <v>5.0652000000000008</v>
      </c>
      <c r="Q1282">
        <f t="shared" si="134"/>
        <v>2023</v>
      </c>
      <c r="R1282" t="str">
        <f>IFERROR(VLOOKUP(G1282,'Importer Name'!A:B, 2, FALSE), "")</f>
        <v>CIPLA LIMITED</v>
      </c>
      <c r="S1282" t="str">
        <f>IFERROR(VLOOKUP(H1282,'Supplier name '!A:B, 2, FALSE), "")</f>
        <v>DUPONT NUTRITION</v>
      </c>
    </row>
    <row r="1283" spans="1:19">
      <c r="A1283" s="90" t="s">
        <v>247</v>
      </c>
      <c r="B1283" s="160">
        <v>6480</v>
      </c>
      <c r="C1283" s="160" t="s">
        <v>7</v>
      </c>
      <c r="D1283" s="162" t="s">
        <v>1783</v>
      </c>
      <c r="E1283" s="161">
        <v>5.64</v>
      </c>
      <c r="F1283" s="162" t="s">
        <v>9</v>
      </c>
      <c r="G1283" s="91" t="s">
        <v>113</v>
      </c>
      <c r="H1283" s="92" t="s">
        <v>110</v>
      </c>
      <c r="I1283" s="89" t="str">
        <f t="shared" si="135"/>
        <v>June</v>
      </c>
      <c r="J1283" s="74">
        <f>IF(F1283="USD", E1283, E1283 * IFERROR(VLOOKUP(F1283, EXCHANGE_RATE!A:B, 2, FALSE), "Currency not found"))</f>
        <v>5.64</v>
      </c>
      <c r="K1283" s="74">
        <f t="shared" ref="K1283:K1346" si="137">ROUNDUP(J1283,2)</f>
        <v>5.64</v>
      </c>
      <c r="L1283" s="14">
        <f>IF(C1283="MTS", B1283, B1283 * IFERROR(VLOOKUP(C1283, 'QTY_CONVERSIONS '!A:B, 2, FALSE), "Units not found"))</f>
        <v>6.48</v>
      </c>
      <c r="M1283" s="75">
        <f t="shared" si="136"/>
        <v>36547.199999999997</v>
      </c>
      <c r="N1283" t="str">
        <f>IFERROR(VLOOKUP(D1283, Product_Category!A:B, 2, FALSE), "Uncategorized")</f>
        <v>MCC</v>
      </c>
      <c r="O1283" s="76">
        <f t="shared" ref="O1283:O1346" si="138">K1283</f>
        <v>5.64</v>
      </c>
      <c r="P1283" s="76">
        <f t="shared" ref="P1283:P1346" si="139">L1283*O1283</f>
        <v>36.547200000000004</v>
      </c>
      <c r="Q1283">
        <f t="shared" si="134"/>
        <v>2023</v>
      </c>
      <c r="R1283" t="str">
        <f>IFERROR(VLOOKUP(G1283,'Importer Name'!A:B, 2, FALSE), "")</f>
        <v>CIPLA LIMITED</v>
      </c>
      <c r="S1283" t="str">
        <f>IFERROR(VLOOKUP(H1283,'Supplier name '!A:B, 2, FALSE), "")</f>
        <v>DUPONT NUTRITION</v>
      </c>
    </row>
    <row r="1284" spans="1:19">
      <c r="A1284" s="90" t="s">
        <v>247</v>
      </c>
      <c r="B1284" s="160">
        <v>6480</v>
      </c>
      <c r="C1284" s="160" t="s">
        <v>7</v>
      </c>
      <c r="D1284" s="162" t="s">
        <v>1783</v>
      </c>
      <c r="E1284" s="161">
        <v>5.64</v>
      </c>
      <c r="F1284" s="162" t="s">
        <v>9</v>
      </c>
      <c r="G1284" s="91" t="s">
        <v>113</v>
      </c>
      <c r="H1284" s="92" t="s">
        <v>110</v>
      </c>
      <c r="I1284" s="89" t="str">
        <f t="shared" si="135"/>
        <v>June</v>
      </c>
      <c r="J1284" s="74">
        <f>IF(F1284="USD", E1284, E1284 * IFERROR(VLOOKUP(F1284, EXCHANGE_RATE!A:B, 2, FALSE), "Currency not found"))</f>
        <v>5.64</v>
      </c>
      <c r="K1284" s="74">
        <f t="shared" si="137"/>
        <v>5.64</v>
      </c>
      <c r="L1284" s="14">
        <f>IF(C1284="MTS", B1284, B1284 * IFERROR(VLOOKUP(C1284, 'QTY_CONVERSIONS '!A:B, 2, FALSE), "Units not found"))</f>
        <v>6.48</v>
      </c>
      <c r="M1284" s="75">
        <f t="shared" si="136"/>
        <v>36547.199999999997</v>
      </c>
      <c r="N1284" t="str">
        <f>IFERROR(VLOOKUP(D1284, Product_Category!A:B, 2, FALSE), "Uncategorized")</f>
        <v>MCC</v>
      </c>
      <c r="O1284" s="76">
        <f t="shared" si="138"/>
        <v>5.64</v>
      </c>
      <c r="P1284" s="76">
        <f t="shared" si="139"/>
        <v>36.547200000000004</v>
      </c>
      <c r="Q1284">
        <f t="shared" ref="Q1284:Q1347" si="140">Q1283</f>
        <v>2023</v>
      </c>
      <c r="R1284" t="str">
        <f>IFERROR(VLOOKUP(G1284,'Importer Name'!A:B, 2, FALSE), "")</f>
        <v>CIPLA LIMITED</v>
      </c>
      <c r="S1284" t="str">
        <f>IFERROR(VLOOKUP(H1284,'Supplier name '!A:B, 2, FALSE), "")</f>
        <v>DUPONT NUTRITION</v>
      </c>
    </row>
    <row r="1285" spans="1:19">
      <c r="A1285" s="90" t="s">
        <v>247</v>
      </c>
      <c r="B1285" s="160">
        <v>1440</v>
      </c>
      <c r="C1285" s="160" t="s">
        <v>7</v>
      </c>
      <c r="D1285" s="162" t="s">
        <v>1783</v>
      </c>
      <c r="E1285" s="161">
        <v>5.64</v>
      </c>
      <c r="F1285" s="162" t="s">
        <v>9</v>
      </c>
      <c r="G1285" s="91" t="s">
        <v>113</v>
      </c>
      <c r="H1285" s="92" t="s">
        <v>110</v>
      </c>
      <c r="I1285" s="89" t="str">
        <f t="shared" si="135"/>
        <v>June</v>
      </c>
      <c r="J1285" s="74">
        <f>IF(F1285="USD", E1285, E1285 * IFERROR(VLOOKUP(F1285, EXCHANGE_RATE!A:B, 2, FALSE), "Currency not found"))</f>
        <v>5.64</v>
      </c>
      <c r="K1285" s="74">
        <f t="shared" si="137"/>
        <v>5.64</v>
      </c>
      <c r="L1285" s="14">
        <f>IF(C1285="MTS", B1285, B1285 * IFERROR(VLOOKUP(C1285, 'QTY_CONVERSIONS '!A:B, 2, FALSE), "Units not found"))</f>
        <v>1.44</v>
      </c>
      <c r="M1285" s="75">
        <f t="shared" si="136"/>
        <v>8121.5999999999995</v>
      </c>
      <c r="N1285" t="str">
        <f>IFERROR(VLOOKUP(D1285, Product_Category!A:B, 2, FALSE), "Uncategorized")</f>
        <v>MCC</v>
      </c>
      <c r="O1285" s="76">
        <f t="shared" si="138"/>
        <v>5.64</v>
      </c>
      <c r="P1285" s="76">
        <f t="shared" si="139"/>
        <v>8.121599999999999</v>
      </c>
      <c r="Q1285">
        <f t="shared" si="140"/>
        <v>2023</v>
      </c>
      <c r="R1285" t="str">
        <f>IFERROR(VLOOKUP(G1285,'Importer Name'!A:B, 2, FALSE), "")</f>
        <v>CIPLA LIMITED</v>
      </c>
      <c r="S1285" t="str">
        <f>IFERROR(VLOOKUP(H1285,'Supplier name '!A:B, 2, FALSE), "")</f>
        <v>DUPONT NUTRITION</v>
      </c>
    </row>
    <row r="1286" spans="1:19">
      <c r="A1286" s="90" t="s">
        <v>247</v>
      </c>
      <c r="B1286" s="160">
        <v>1440</v>
      </c>
      <c r="C1286" s="160" t="s">
        <v>7</v>
      </c>
      <c r="D1286" s="162" t="s">
        <v>1783</v>
      </c>
      <c r="E1286" s="161">
        <v>5.64</v>
      </c>
      <c r="F1286" s="162" t="s">
        <v>9</v>
      </c>
      <c r="G1286" s="91" t="s">
        <v>113</v>
      </c>
      <c r="H1286" s="92" t="s">
        <v>110</v>
      </c>
      <c r="I1286" s="89" t="str">
        <f t="shared" si="135"/>
        <v>June</v>
      </c>
      <c r="J1286" s="74">
        <f>IF(F1286="USD", E1286, E1286 * IFERROR(VLOOKUP(F1286, EXCHANGE_RATE!A:B, 2, FALSE), "Currency not found"))</f>
        <v>5.64</v>
      </c>
      <c r="K1286" s="74">
        <f t="shared" si="137"/>
        <v>5.64</v>
      </c>
      <c r="L1286" s="14">
        <f>IF(C1286="MTS", B1286, B1286 * IFERROR(VLOOKUP(C1286, 'QTY_CONVERSIONS '!A:B, 2, FALSE), "Units not found"))</f>
        <v>1.44</v>
      </c>
      <c r="M1286" s="75">
        <f t="shared" si="136"/>
        <v>8121.5999999999995</v>
      </c>
      <c r="N1286" t="str">
        <f>IFERROR(VLOOKUP(D1286, Product_Category!A:B, 2, FALSE), "Uncategorized")</f>
        <v>MCC</v>
      </c>
      <c r="O1286" s="76">
        <f t="shared" si="138"/>
        <v>5.64</v>
      </c>
      <c r="P1286" s="76">
        <f t="shared" si="139"/>
        <v>8.121599999999999</v>
      </c>
      <c r="Q1286">
        <f t="shared" si="140"/>
        <v>2023</v>
      </c>
      <c r="R1286" t="str">
        <f>IFERROR(VLOOKUP(G1286,'Importer Name'!A:B, 2, FALSE), "")</f>
        <v>CIPLA LIMITED</v>
      </c>
      <c r="S1286" t="str">
        <f>IFERROR(VLOOKUP(H1286,'Supplier name '!A:B, 2, FALSE), "")</f>
        <v>DUPONT NUTRITION</v>
      </c>
    </row>
    <row r="1287" spans="1:19">
      <c r="A1287" s="90" t="s">
        <v>247</v>
      </c>
      <c r="B1287" s="160">
        <v>1200</v>
      </c>
      <c r="C1287" s="160" t="s">
        <v>7</v>
      </c>
      <c r="D1287" s="162" t="s">
        <v>1786</v>
      </c>
      <c r="E1287" s="161">
        <v>5.14</v>
      </c>
      <c r="F1287" s="162" t="s">
        <v>9</v>
      </c>
      <c r="G1287" s="91" t="s">
        <v>252</v>
      </c>
      <c r="H1287" s="92" t="s">
        <v>110</v>
      </c>
      <c r="I1287" s="89" t="str">
        <f t="shared" si="135"/>
        <v>June</v>
      </c>
      <c r="J1287" s="74">
        <f>IF(F1287="USD", E1287, E1287 * IFERROR(VLOOKUP(F1287, EXCHANGE_RATE!A:B, 2, FALSE), "Currency not found"))</f>
        <v>5.14</v>
      </c>
      <c r="K1287" s="74">
        <f t="shared" si="137"/>
        <v>5.14</v>
      </c>
      <c r="L1287" s="14">
        <f>IF(C1287="MTS", B1287, B1287 * IFERROR(VLOOKUP(C1287, 'QTY_CONVERSIONS '!A:B, 2, FALSE), "Units not found"))</f>
        <v>1.2</v>
      </c>
      <c r="M1287" s="75">
        <f t="shared" si="136"/>
        <v>6168</v>
      </c>
      <c r="N1287" t="str">
        <f>IFERROR(VLOOKUP(D1287, Product_Category!A:B, 2, FALSE), "Uncategorized")</f>
        <v>MCC</v>
      </c>
      <c r="O1287" s="76">
        <f t="shared" si="138"/>
        <v>5.14</v>
      </c>
      <c r="P1287" s="76">
        <f t="shared" si="139"/>
        <v>6.1679999999999993</v>
      </c>
      <c r="Q1287">
        <f t="shared" si="140"/>
        <v>2023</v>
      </c>
      <c r="R1287" t="str">
        <f>IFERROR(VLOOKUP(G1287,'Importer Name'!A:B, 2, FALSE), "")</f>
        <v>EMCURE PHARMA</v>
      </c>
      <c r="S1287" t="str">
        <f>IFERROR(VLOOKUP(H1287,'Supplier name '!A:B, 2, FALSE), "")</f>
        <v>DUPONT NUTRITION</v>
      </c>
    </row>
    <row r="1288" spans="1:19">
      <c r="A1288" s="90" t="s">
        <v>247</v>
      </c>
      <c r="B1288" s="160">
        <v>1200</v>
      </c>
      <c r="C1288" s="160" t="s">
        <v>7</v>
      </c>
      <c r="D1288" s="162" t="s">
        <v>1786</v>
      </c>
      <c r="E1288" s="161">
        <v>5.14</v>
      </c>
      <c r="F1288" s="162" t="s">
        <v>9</v>
      </c>
      <c r="G1288" s="91" t="s">
        <v>252</v>
      </c>
      <c r="H1288" s="92" t="s">
        <v>110</v>
      </c>
      <c r="I1288" s="89" t="str">
        <f t="shared" si="135"/>
        <v>June</v>
      </c>
      <c r="J1288" s="74">
        <f>IF(F1288="USD", E1288, E1288 * IFERROR(VLOOKUP(F1288, EXCHANGE_RATE!A:B, 2, FALSE), "Currency not found"))</f>
        <v>5.14</v>
      </c>
      <c r="K1288" s="74">
        <f t="shared" si="137"/>
        <v>5.14</v>
      </c>
      <c r="L1288" s="14">
        <f>IF(C1288="MTS", B1288, B1288 * IFERROR(VLOOKUP(C1288, 'QTY_CONVERSIONS '!A:B, 2, FALSE), "Units not found"))</f>
        <v>1.2</v>
      </c>
      <c r="M1288" s="75">
        <f t="shared" si="136"/>
        <v>6168</v>
      </c>
      <c r="N1288" t="str">
        <f>IFERROR(VLOOKUP(D1288, Product_Category!A:B, 2, FALSE), "Uncategorized")</f>
        <v>MCC</v>
      </c>
      <c r="O1288" s="76">
        <f t="shared" si="138"/>
        <v>5.14</v>
      </c>
      <c r="P1288" s="76">
        <f t="shared" si="139"/>
        <v>6.1679999999999993</v>
      </c>
      <c r="Q1288">
        <f t="shared" si="140"/>
        <v>2023</v>
      </c>
      <c r="R1288" t="str">
        <f>IFERROR(VLOOKUP(G1288,'Importer Name'!A:B, 2, FALSE), "")</f>
        <v>EMCURE PHARMA</v>
      </c>
      <c r="S1288" t="str">
        <f>IFERROR(VLOOKUP(H1288,'Supplier name '!A:B, 2, FALSE), "")</f>
        <v>DUPONT NUTRITION</v>
      </c>
    </row>
    <row r="1289" spans="1:19">
      <c r="A1289" s="90" t="s">
        <v>247</v>
      </c>
      <c r="B1289" s="160">
        <v>5600</v>
      </c>
      <c r="C1289" s="160" t="s">
        <v>7</v>
      </c>
      <c r="D1289" s="162" t="s">
        <v>1786</v>
      </c>
      <c r="E1289" s="161">
        <v>5.14</v>
      </c>
      <c r="F1289" s="162" t="s">
        <v>9</v>
      </c>
      <c r="G1289" s="91" t="s">
        <v>252</v>
      </c>
      <c r="H1289" s="92" t="s">
        <v>110</v>
      </c>
      <c r="I1289" s="89" t="str">
        <f t="shared" si="135"/>
        <v>June</v>
      </c>
      <c r="J1289" s="74">
        <f>IF(F1289="USD", E1289, E1289 * IFERROR(VLOOKUP(F1289, EXCHANGE_RATE!A:B, 2, FALSE), "Currency not found"))</f>
        <v>5.14</v>
      </c>
      <c r="K1289" s="74">
        <f t="shared" si="137"/>
        <v>5.14</v>
      </c>
      <c r="L1289" s="14">
        <f>IF(C1289="MTS", B1289, B1289 * IFERROR(VLOOKUP(C1289, 'QTY_CONVERSIONS '!A:B, 2, FALSE), "Units not found"))</f>
        <v>5.6000000000000005</v>
      </c>
      <c r="M1289" s="75">
        <f t="shared" si="136"/>
        <v>28784</v>
      </c>
      <c r="N1289" t="str">
        <f>IFERROR(VLOOKUP(D1289, Product_Category!A:B, 2, FALSE), "Uncategorized")</f>
        <v>MCC</v>
      </c>
      <c r="O1289" s="76">
        <f t="shared" si="138"/>
        <v>5.14</v>
      </c>
      <c r="P1289" s="76">
        <f t="shared" si="139"/>
        <v>28.784000000000002</v>
      </c>
      <c r="Q1289">
        <f t="shared" si="140"/>
        <v>2023</v>
      </c>
      <c r="R1289" t="str">
        <f>IFERROR(VLOOKUP(G1289,'Importer Name'!A:B, 2, FALSE), "")</f>
        <v>EMCURE PHARMA</v>
      </c>
      <c r="S1289" t="str">
        <f>IFERROR(VLOOKUP(H1289,'Supplier name '!A:B, 2, FALSE), "")</f>
        <v>DUPONT NUTRITION</v>
      </c>
    </row>
    <row r="1290" spans="1:19">
      <c r="A1290" s="90" t="s">
        <v>247</v>
      </c>
      <c r="B1290" s="160">
        <v>5600</v>
      </c>
      <c r="C1290" s="160" t="s">
        <v>7</v>
      </c>
      <c r="D1290" s="162" t="s">
        <v>1786</v>
      </c>
      <c r="E1290" s="161">
        <v>5.14</v>
      </c>
      <c r="F1290" s="162" t="s">
        <v>9</v>
      </c>
      <c r="G1290" s="91" t="s">
        <v>252</v>
      </c>
      <c r="H1290" s="92" t="s">
        <v>110</v>
      </c>
      <c r="I1290" s="89" t="str">
        <f t="shared" si="135"/>
        <v>June</v>
      </c>
      <c r="J1290" s="74">
        <f>IF(F1290="USD", E1290, E1290 * IFERROR(VLOOKUP(F1290, EXCHANGE_RATE!A:B, 2, FALSE), "Currency not found"))</f>
        <v>5.14</v>
      </c>
      <c r="K1290" s="74">
        <f t="shared" si="137"/>
        <v>5.14</v>
      </c>
      <c r="L1290" s="14">
        <f>IF(C1290="MTS", B1290, B1290 * IFERROR(VLOOKUP(C1290, 'QTY_CONVERSIONS '!A:B, 2, FALSE), "Units not found"))</f>
        <v>5.6000000000000005</v>
      </c>
      <c r="M1290" s="75">
        <f t="shared" si="136"/>
        <v>28784</v>
      </c>
      <c r="N1290" t="str">
        <f>IFERROR(VLOOKUP(D1290, Product_Category!A:B, 2, FALSE), "Uncategorized")</f>
        <v>MCC</v>
      </c>
      <c r="O1290" s="76">
        <f t="shared" si="138"/>
        <v>5.14</v>
      </c>
      <c r="P1290" s="76">
        <f t="shared" si="139"/>
        <v>28.784000000000002</v>
      </c>
      <c r="Q1290">
        <f t="shared" si="140"/>
        <v>2023</v>
      </c>
      <c r="R1290" t="str">
        <f>IFERROR(VLOOKUP(G1290,'Importer Name'!A:B, 2, FALSE), "")</f>
        <v>EMCURE PHARMA</v>
      </c>
      <c r="S1290" t="str">
        <f>IFERROR(VLOOKUP(H1290,'Supplier name '!A:B, 2, FALSE), "")</f>
        <v>DUPONT NUTRITION</v>
      </c>
    </row>
    <row r="1291" spans="1:19">
      <c r="A1291" s="90" t="s">
        <v>247</v>
      </c>
      <c r="B1291" s="160">
        <v>1500</v>
      </c>
      <c r="C1291" s="160" t="s">
        <v>7</v>
      </c>
      <c r="D1291" s="162" t="s">
        <v>1786</v>
      </c>
      <c r="E1291" s="161">
        <v>5.03</v>
      </c>
      <c r="F1291" s="162" t="s">
        <v>9</v>
      </c>
      <c r="G1291" s="91" t="s">
        <v>252</v>
      </c>
      <c r="H1291" s="92" t="s">
        <v>110</v>
      </c>
      <c r="I1291" s="89" t="str">
        <f t="shared" si="135"/>
        <v>June</v>
      </c>
      <c r="J1291" s="74">
        <f>IF(F1291="USD", E1291, E1291 * IFERROR(VLOOKUP(F1291, EXCHANGE_RATE!A:B, 2, FALSE), "Currency not found"))</f>
        <v>5.03</v>
      </c>
      <c r="K1291" s="74">
        <f t="shared" si="137"/>
        <v>5.03</v>
      </c>
      <c r="L1291" s="14">
        <f>IF(C1291="MTS", B1291, B1291 * IFERROR(VLOOKUP(C1291, 'QTY_CONVERSIONS '!A:B, 2, FALSE), "Units not found"))</f>
        <v>1.5</v>
      </c>
      <c r="M1291" s="75">
        <f t="shared" si="136"/>
        <v>7545</v>
      </c>
      <c r="N1291" t="str">
        <f>IFERROR(VLOOKUP(D1291, Product_Category!A:B, 2, FALSE), "Uncategorized")</f>
        <v>MCC</v>
      </c>
      <c r="O1291" s="76">
        <f t="shared" si="138"/>
        <v>5.03</v>
      </c>
      <c r="P1291" s="76">
        <f t="shared" si="139"/>
        <v>7.5449999999999999</v>
      </c>
      <c r="Q1291">
        <f t="shared" si="140"/>
        <v>2023</v>
      </c>
      <c r="R1291" t="str">
        <f>IFERROR(VLOOKUP(G1291,'Importer Name'!A:B, 2, FALSE), "")</f>
        <v>EMCURE PHARMA</v>
      </c>
      <c r="S1291" t="str">
        <f>IFERROR(VLOOKUP(H1291,'Supplier name '!A:B, 2, FALSE), "")</f>
        <v>DUPONT NUTRITION</v>
      </c>
    </row>
    <row r="1292" spans="1:19">
      <c r="A1292" s="90" t="s">
        <v>247</v>
      </c>
      <c r="B1292" s="160">
        <v>1000</v>
      </c>
      <c r="C1292" s="160" t="s">
        <v>7</v>
      </c>
      <c r="D1292" s="162" t="s">
        <v>1787</v>
      </c>
      <c r="E1292" s="161">
        <v>5.94</v>
      </c>
      <c r="F1292" s="162" t="s">
        <v>9</v>
      </c>
      <c r="G1292" s="91" t="s">
        <v>114</v>
      </c>
      <c r="H1292" s="92" t="s">
        <v>110</v>
      </c>
      <c r="I1292" s="89" t="str">
        <f t="shared" si="135"/>
        <v>June</v>
      </c>
      <c r="J1292" s="74">
        <f>IF(F1292="USD", E1292, E1292 * IFERROR(VLOOKUP(F1292, EXCHANGE_RATE!A:B, 2, FALSE), "Currency not found"))</f>
        <v>5.94</v>
      </c>
      <c r="K1292" s="74">
        <f t="shared" si="137"/>
        <v>5.94</v>
      </c>
      <c r="L1292" s="14">
        <f>IF(C1292="MTS", B1292, B1292 * IFERROR(VLOOKUP(C1292, 'QTY_CONVERSIONS '!A:B, 2, FALSE), "Units not found"))</f>
        <v>1</v>
      </c>
      <c r="M1292" s="75">
        <f t="shared" si="136"/>
        <v>5940</v>
      </c>
      <c r="N1292" t="str">
        <f>IFERROR(VLOOKUP(D1292, Product_Category!A:B, 2, FALSE), "Uncategorized")</f>
        <v>MCC</v>
      </c>
      <c r="O1292" s="76">
        <f t="shared" si="138"/>
        <v>5.94</v>
      </c>
      <c r="P1292" s="76">
        <f t="shared" si="139"/>
        <v>5.94</v>
      </c>
      <c r="Q1292">
        <f t="shared" si="140"/>
        <v>2023</v>
      </c>
      <c r="R1292" t="str">
        <f>IFERROR(VLOOKUP(G1292,'Importer Name'!A:B, 2, FALSE), "")</f>
        <v>GRANULES INDIA</v>
      </c>
      <c r="S1292" t="str">
        <f>IFERROR(VLOOKUP(H1292,'Supplier name '!A:B, 2, FALSE), "")</f>
        <v>DUPONT NUTRITION</v>
      </c>
    </row>
    <row r="1293" spans="1:19">
      <c r="A1293" s="90" t="s">
        <v>247</v>
      </c>
      <c r="B1293" s="160">
        <v>4500</v>
      </c>
      <c r="C1293" s="160" t="s">
        <v>7</v>
      </c>
      <c r="D1293" s="162" t="s">
        <v>1785</v>
      </c>
      <c r="E1293" s="161">
        <v>14.93</v>
      </c>
      <c r="F1293" s="162" t="s">
        <v>9</v>
      </c>
      <c r="G1293" s="91" t="s">
        <v>158</v>
      </c>
      <c r="H1293" s="92" t="s">
        <v>110</v>
      </c>
      <c r="I1293" s="89" t="str">
        <f t="shared" si="135"/>
        <v>June</v>
      </c>
      <c r="J1293" s="74">
        <f>IF(F1293="USD", E1293, E1293 * IFERROR(VLOOKUP(F1293, EXCHANGE_RATE!A:B, 2, FALSE), "Currency not found"))</f>
        <v>14.93</v>
      </c>
      <c r="K1293" s="74">
        <f t="shared" si="137"/>
        <v>14.93</v>
      </c>
      <c r="L1293" s="14">
        <f>IF(C1293="MTS", B1293, B1293 * IFERROR(VLOOKUP(C1293, 'QTY_CONVERSIONS '!A:B, 2, FALSE), "Units not found"))</f>
        <v>4.5</v>
      </c>
      <c r="M1293" s="75">
        <f t="shared" si="136"/>
        <v>67185</v>
      </c>
      <c r="N1293" t="str">
        <f>IFERROR(VLOOKUP(D1293, Product_Category!A:B, 2, FALSE), "Uncategorized")</f>
        <v>CROSCARMELLOSE SODIUM</v>
      </c>
      <c r="O1293" s="76">
        <f t="shared" si="138"/>
        <v>14.93</v>
      </c>
      <c r="P1293" s="76">
        <f t="shared" si="139"/>
        <v>67.185000000000002</v>
      </c>
      <c r="Q1293">
        <f t="shared" si="140"/>
        <v>2023</v>
      </c>
      <c r="R1293" t="str">
        <f>IFERROR(VLOOKUP(G1293,'Importer Name'!A:B, 2, FALSE), "")</f>
        <v>GRAVITI PHARMA</v>
      </c>
      <c r="S1293" t="str">
        <f>IFERROR(VLOOKUP(H1293,'Supplier name '!A:B, 2, FALSE), "")</f>
        <v>DUPONT NUTRITION</v>
      </c>
    </row>
    <row r="1294" spans="1:19">
      <c r="A1294" s="90" t="s">
        <v>247</v>
      </c>
      <c r="B1294" s="160">
        <v>4050</v>
      </c>
      <c r="C1294" s="160" t="s">
        <v>7</v>
      </c>
      <c r="D1294" s="162" t="s">
        <v>1786</v>
      </c>
      <c r="E1294" s="161">
        <v>5.14</v>
      </c>
      <c r="F1294" s="162" t="s">
        <v>9</v>
      </c>
      <c r="G1294" s="91" t="s">
        <v>158</v>
      </c>
      <c r="H1294" s="92" t="s">
        <v>110</v>
      </c>
      <c r="I1294" s="89" t="str">
        <f t="shared" si="135"/>
        <v>June</v>
      </c>
      <c r="J1294" s="74">
        <f>IF(F1294="USD", E1294, E1294 * IFERROR(VLOOKUP(F1294, EXCHANGE_RATE!A:B, 2, FALSE), "Currency not found"))</f>
        <v>5.14</v>
      </c>
      <c r="K1294" s="74">
        <f t="shared" si="137"/>
        <v>5.14</v>
      </c>
      <c r="L1294" s="14">
        <f>IF(C1294="MTS", B1294, B1294 * IFERROR(VLOOKUP(C1294, 'QTY_CONVERSIONS '!A:B, 2, FALSE), "Units not found"))</f>
        <v>4.05</v>
      </c>
      <c r="M1294" s="75">
        <f t="shared" si="136"/>
        <v>20817</v>
      </c>
      <c r="N1294" t="str">
        <f>IFERROR(VLOOKUP(D1294, Product_Category!A:B, 2, FALSE), "Uncategorized")</f>
        <v>MCC</v>
      </c>
      <c r="O1294" s="76">
        <f t="shared" si="138"/>
        <v>5.14</v>
      </c>
      <c r="P1294" s="76">
        <f t="shared" si="139"/>
        <v>20.816999999999997</v>
      </c>
      <c r="Q1294">
        <f t="shared" si="140"/>
        <v>2023</v>
      </c>
      <c r="R1294" t="str">
        <f>IFERROR(VLOOKUP(G1294,'Importer Name'!A:B, 2, FALSE), "")</f>
        <v>GRAVITI PHARMA</v>
      </c>
      <c r="S1294" t="str">
        <f>IFERROR(VLOOKUP(H1294,'Supplier name '!A:B, 2, FALSE), "")</f>
        <v>DUPONT NUTRITION</v>
      </c>
    </row>
    <row r="1295" spans="1:19">
      <c r="A1295" s="90" t="s">
        <v>247</v>
      </c>
      <c r="B1295" s="160">
        <v>950</v>
      </c>
      <c r="C1295" s="160" t="s">
        <v>7</v>
      </c>
      <c r="D1295" s="162" t="s">
        <v>1786</v>
      </c>
      <c r="E1295" s="161">
        <v>5.14</v>
      </c>
      <c r="F1295" s="162" t="s">
        <v>9</v>
      </c>
      <c r="G1295" s="91" t="s">
        <v>158</v>
      </c>
      <c r="H1295" s="92" t="s">
        <v>110</v>
      </c>
      <c r="I1295" s="89" t="str">
        <f t="shared" si="135"/>
        <v>June</v>
      </c>
      <c r="J1295" s="74">
        <f>IF(F1295="USD", E1295, E1295 * IFERROR(VLOOKUP(F1295, EXCHANGE_RATE!A:B, 2, FALSE), "Currency not found"))</f>
        <v>5.14</v>
      </c>
      <c r="K1295" s="74">
        <f t="shared" si="137"/>
        <v>5.14</v>
      </c>
      <c r="L1295" s="14">
        <f>IF(C1295="MTS", B1295, B1295 * IFERROR(VLOOKUP(C1295, 'QTY_CONVERSIONS '!A:B, 2, FALSE), "Units not found"))</f>
        <v>0.95000000000000007</v>
      </c>
      <c r="M1295" s="75">
        <f t="shared" si="136"/>
        <v>4883</v>
      </c>
      <c r="N1295" t="str">
        <f>IFERROR(VLOOKUP(D1295, Product_Category!A:B, 2, FALSE), "Uncategorized")</f>
        <v>MCC</v>
      </c>
      <c r="O1295" s="76">
        <f t="shared" si="138"/>
        <v>5.14</v>
      </c>
      <c r="P1295" s="76">
        <f t="shared" si="139"/>
        <v>4.883</v>
      </c>
      <c r="Q1295">
        <f t="shared" si="140"/>
        <v>2023</v>
      </c>
      <c r="R1295" t="str">
        <f>IFERROR(VLOOKUP(G1295,'Importer Name'!A:B, 2, FALSE), "")</f>
        <v>GRAVITI PHARMA</v>
      </c>
      <c r="S1295" t="str">
        <f>IFERROR(VLOOKUP(H1295,'Supplier name '!A:B, 2, FALSE), "")</f>
        <v>DUPONT NUTRITION</v>
      </c>
    </row>
    <row r="1296" spans="1:19">
      <c r="A1296" s="90" t="s">
        <v>247</v>
      </c>
      <c r="B1296" s="160">
        <v>2000</v>
      </c>
      <c r="C1296" s="160" t="s">
        <v>7</v>
      </c>
      <c r="D1296" s="162" t="s">
        <v>1783</v>
      </c>
      <c r="E1296" s="161">
        <v>5.19</v>
      </c>
      <c r="F1296" s="162" t="s">
        <v>9</v>
      </c>
      <c r="G1296" s="91" t="s">
        <v>158</v>
      </c>
      <c r="H1296" s="92" t="s">
        <v>110</v>
      </c>
      <c r="I1296" s="89" t="str">
        <f t="shared" si="135"/>
        <v>June</v>
      </c>
      <c r="J1296" s="74">
        <f>IF(F1296="USD", E1296, E1296 * IFERROR(VLOOKUP(F1296, EXCHANGE_RATE!A:B, 2, FALSE), "Currency not found"))</f>
        <v>5.19</v>
      </c>
      <c r="K1296" s="74">
        <f t="shared" si="137"/>
        <v>5.19</v>
      </c>
      <c r="L1296" s="14">
        <f>IF(C1296="MTS", B1296, B1296 * IFERROR(VLOOKUP(C1296, 'QTY_CONVERSIONS '!A:B, 2, FALSE), "Units not found"))</f>
        <v>2</v>
      </c>
      <c r="M1296" s="75">
        <f t="shared" si="136"/>
        <v>10380</v>
      </c>
      <c r="N1296" t="str">
        <f>IFERROR(VLOOKUP(D1296, Product_Category!A:B, 2, FALSE), "Uncategorized")</f>
        <v>MCC</v>
      </c>
      <c r="O1296" s="76">
        <f t="shared" si="138"/>
        <v>5.19</v>
      </c>
      <c r="P1296" s="76">
        <f t="shared" si="139"/>
        <v>10.38</v>
      </c>
      <c r="Q1296">
        <f t="shared" si="140"/>
        <v>2023</v>
      </c>
      <c r="R1296" t="str">
        <f>IFERROR(VLOOKUP(G1296,'Importer Name'!A:B, 2, FALSE), "")</f>
        <v>GRAVITI PHARMA</v>
      </c>
      <c r="S1296" t="str">
        <f>IFERROR(VLOOKUP(H1296,'Supplier name '!A:B, 2, FALSE), "")</f>
        <v>DUPONT NUTRITION</v>
      </c>
    </row>
    <row r="1297" spans="1:19">
      <c r="A1297" s="90" t="s">
        <v>247</v>
      </c>
      <c r="B1297" s="160">
        <v>5000</v>
      </c>
      <c r="C1297" s="160" t="s">
        <v>7</v>
      </c>
      <c r="D1297" s="162" t="s">
        <v>1786</v>
      </c>
      <c r="E1297" s="161">
        <v>5.03</v>
      </c>
      <c r="F1297" s="162" t="s">
        <v>9</v>
      </c>
      <c r="G1297" s="91" t="s">
        <v>116</v>
      </c>
      <c r="H1297" s="92" t="s">
        <v>110</v>
      </c>
      <c r="I1297" s="89" t="str">
        <f t="shared" si="135"/>
        <v>June</v>
      </c>
      <c r="J1297" s="74">
        <f>IF(F1297="USD", E1297, E1297 * IFERROR(VLOOKUP(F1297, EXCHANGE_RATE!A:B, 2, FALSE), "Currency not found"))</f>
        <v>5.03</v>
      </c>
      <c r="K1297" s="74">
        <f t="shared" si="137"/>
        <v>5.03</v>
      </c>
      <c r="L1297" s="14">
        <f>IF(C1297="MTS", B1297, B1297 * IFERROR(VLOOKUP(C1297, 'QTY_CONVERSIONS '!A:B, 2, FALSE), "Units not found"))</f>
        <v>5</v>
      </c>
      <c r="M1297" s="75">
        <f t="shared" si="136"/>
        <v>25150</v>
      </c>
      <c r="N1297" t="str">
        <f>IFERROR(VLOOKUP(D1297, Product_Category!A:B, 2, FALSE), "Uncategorized")</f>
        <v>MCC</v>
      </c>
      <c r="O1297" s="76">
        <f t="shared" si="138"/>
        <v>5.03</v>
      </c>
      <c r="P1297" s="76">
        <f t="shared" si="139"/>
        <v>25.150000000000002</v>
      </c>
      <c r="Q1297">
        <f t="shared" si="140"/>
        <v>2023</v>
      </c>
      <c r="R1297" t="str">
        <f>IFERROR(VLOOKUP(G1297,'Importer Name'!A:B, 2, FALSE), "")</f>
        <v>HETERO LABS</v>
      </c>
      <c r="S1297" t="str">
        <f>IFERROR(VLOOKUP(H1297,'Supplier name '!A:B, 2, FALSE), "")</f>
        <v>DUPONT NUTRITION</v>
      </c>
    </row>
    <row r="1298" spans="1:19">
      <c r="A1298" s="90" t="s">
        <v>247</v>
      </c>
      <c r="B1298" s="160">
        <v>5000</v>
      </c>
      <c r="C1298" s="160" t="s">
        <v>7</v>
      </c>
      <c r="D1298" s="162" t="s">
        <v>1783</v>
      </c>
      <c r="E1298" s="161">
        <v>5.64</v>
      </c>
      <c r="F1298" s="162" t="s">
        <v>9</v>
      </c>
      <c r="G1298" s="91" t="s">
        <v>116</v>
      </c>
      <c r="H1298" s="92" t="s">
        <v>110</v>
      </c>
      <c r="I1298" s="89" t="str">
        <f t="shared" si="135"/>
        <v>June</v>
      </c>
      <c r="J1298" s="74">
        <f>IF(F1298="USD", E1298, E1298 * IFERROR(VLOOKUP(F1298, EXCHANGE_RATE!A:B, 2, FALSE), "Currency not found"))</f>
        <v>5.64</v>
      </c>
      <c r="K1298" s="74">
        <f t="shared" si="137"/>
        <v>5.64</v>
      </c>
      <c r="L1298" s="14">
        <f>IF(C1298="MTS", B1298, B1298 * IFERROR(VLOOKUP(C1298, 'QTY_CONVERSIONS '!A:B, 2, FALSE), "Units not found"))</f>
        <v>5</v>
      </c>
      <c r="M1298" s="75">
        <f t="shared" si="136"/>
        <v>28200</v>
      </c>
      <c r="N1298" t="str">
        <f>IFERROR(VLOOKUP(D1298, Product_Category!A:B, 2, FALSE), "Uncategorized")</f>
        <v>MCC</v>
      </c>
      <c r="O1298" s="76">
        <f t="shared" si="138"/>
        <v>5.64</v>
      </c>
      <c r="P1298" s="76">
        <f t="shared" si="139"/>
        <v>28.2</v>
      </c>
      <c r="Q1298">
        <f t="shared" si="140"/>
        <v>2023</v>
      </c>
      <c r="R1298" t="str">
        <f>IFERROR(VLOOKUP(G1298,'Importer Name'!A:B, 2, FALSE), "")</f>
        <v>HETERO LABS</v>
      </c>
      <c r="S1298" t="str">
        <f>IFERROR(VLOOKUP(H1298,'Supplier name '!A:B, 2, FALSE), "")</f>
        <v>DUPONT NUTRITION</v>
      </c>
    </row>
    <row r="1299" spans="1:19">
      <c r="A1299" s="90" t="s">
        <v>247</v>
      </c>
      <c r="B1299" s="160">
        <v>4320</v>
      </c>
      <c r="C1299" s="160" t="s">
        <v>7</v>
      </c>
      <c r="D1299" s="162" t="s">
        <v>1783</v>
      </c>
      <c r="E1299" s="161">
        <v>5.19</v>
      </c>
      <c r="F1299" s="162" t="s">
        <v>9</v>
      </c>
      <c r="G1299" s="91" t="s">
        <v>116</v>
      </c>
      <c r="H1299" s="92" t="s">
        <v>110</v>
      </c>
      <c r="I1299" s="89" t="str">
        <f t="shared" si="135"/>
        <v>June</v>
      </c>
      <c r="J1299" s="74">
        <f>IF(F1299="USD", E1299, E1299 * IFERROR(VLOOKUP(F1299, EXCHANGE_RATE!A:B, 2, FALSE), "Currency not found"))</f>
        <v>5.19</v>
      </c>
      <c r="K1299" s="74">
        <f t="shared" si="137"/>
        <v>5.19</v>
      </c>
      <c r="L1299" s="14">
        <f>IF(C1299="MTS", B1299, B1299 * IFERROR(VLOOKUP(C1299, 'QTY_CONVERSIONS '!A:B, 2, FALSE), "Units not found"))</f>
        <v>4.32</v>
      </c>
      <c r="M1299" s="75">
        <f t="shared" si="136"/>
        <v>22420.800000000003</v>
      </c>
      <c r="N1299" t="str">
        <f>IFERROR(VLOOKUP(D1299, Product_Category!A:B, 2, FALSE), "Uncategorized")</f>
        <v>MCC</v>
      </c>
      <c r="O1299" s="76">
        <f t="shared" si="138"/>
        <v>5.19</v>
      </c>
      <c r="P1299" s="76">
        <f t="shared" si="139"/>
        <v>22.420800000000003</v>
      </c>
      <c r="Q1299">
        <f t="shared" si="140"/>
        <v>2023</v>
      </c>
      <c r="R1299" t="str">
        <f>IFERROR(VLOOKUP(G1299,'Importer Name'!A:B, 2, FALSE), "")</f>
        <v>HETERO LABS</v>
      </c>
      <c r="S1299" t="str">
        <f>IFERROR(VLOOKUP(H1299,'Supplier name '!A:B, 2, FALSE), "")</f>
        <v>DUPONT NUTRITION</v>
      </c>
    </row>
    <row r="1300" spans="1:19">
      <c r="A1300" s="90" t="s">
        <v>247</v>
      </c>
      <c r="B1300" s="160">
        <v>4320</v>
      </c>
      <c r="C1300" s="160" t="s">
        <v>7</v>
      </c>
      <c r="D1300" s="162" t="s">
        <v>1783</v>
      </c>
      <c r="E1300" s="161">
        <v>5.19</v>
      </c>
      <c r="F1300" s="162" t="s">
        <v>9</v>
      </c>
      <c r="G1300" s="91" t="s">
        <v>116</v>
      </c>
      <c r="H1300" s="92" t="s">
        <v>110</v>
      </c>
      <c r="I1300" s="89" t="str">
        <f t="shared" si="135"/>
        <v>June</v>
      </c>
      <c r="J1300" s="74">
        <f>IF(F1300="USD", E1300, E1300 * IFERROR(VLOOKUP(F1300, EXCHANGE_RATE!A:B, 2, FALSE), "Currency not found"))</f>
        <v>5.19</v>
      </c>
      <c r="K1300" s="74">
        <f t="shared" si="137"/>
        <v>5.19</v>
      </c>
      <c r="L1300" s="14">
        <f>IF(C1300="MTS", B1300, B1300 * IFERROR(VLOOKUP(C1300, 'QTY_CONVERSIONS '!A:B, 2, FALSE), "Units not found"))</f>
        <v>4.32</v>
      </c>
      <c r="M1300" s="75">
        <f t="shared" si="136"/>
        <v>22420.800000000003</v>
      </c>
      <c r="N1300" t="str">
        <f>IFERROR(VLOOKUP(D1300, Product_Category!A:B, 2, FALSE), "Uncategorized")</f>
        <v>MCC</v>
      </c>
      <c r="O1300" s="76">
        <f t="shared" si="138"/>
        <v>5.19</v>
      </c>
      <c r="P1300" s="76">
        <f t="shared" si="139"/>
        <v>22.420800000000003</v>
      </c>
      <c r="Q1300">
        <f t="shared" si="140"/>
        <v>2023</v>
      </c>
      <c r="R1300" t="str">
        <f>IFERROR(VLOOKUP(G1300,'Importer Name'!A:B, 2, FALSE), "")</f>
        <v>HETERO LABS</v>
      </c>
      <c r="S1300" t="str">
        <f>IFERROR(VLOOKUP(H1300,'Supplier name '!A:B, 2, FALSE), "")</f>
        <v>DUPONT NUTRITION</v>
      </c>
    </row>
    <row r="1301" spans="1:19">
      <c r="A1301" s="90" t="s">
        <v>247</v>
      </c>
      <c r="B1301" s="160">
        <v>1000</v>
      </c>
      <c r="C1301" s="160" t="s">
        <v>7</v>
      </c>
      <c r="D1301" s="162" t="s">
        <v>1786</v>
      </c>
      <c r="E1301" s="161">
        <v>5.03</v>
      </c>
      <c r="F1301" s="162" t="s">
        <v>9</v>
      </c>
      <c r="G1301" s="91" t="s">
        <v>1864</v>
      </c>
      <c r="H1301" s="92" t="s">
        <v>110</v>
      </c>
      <c r="I1301" s="89" t="str">
        <f t="shared" si="135"/>
        <v>June</v>
      </c>
      <c r="J1301" s="74">
        <f>IF(F1301="USD", E1301, E1301 * IFERROR(VLOOKUP(F1301, EXCHANGE_RATE!A:B, 2, FALSE), "Currency not found"))</f>
        <v>5.03</v>
      </c>
      <c r="K1301" s="74">
        <f t="shared" si="137"/>
        <v>5.03</v>
      </c>
      <c r="L1301" s="14">
        <f>IF(C1301="MTS", B1301, B1301 * IFERROR(VLOOKUP(C1301, 'QTY_CONVERSIONS '!A:B, 2, FALSE), "Units not found"))</f>
        <v>1</v>
      </c>
      <c r="M1301" s="75">
        <f t="shared" si="136"/>
        <v>5030</v>
      </c>
      <c r="N1301" t="str">
        <f>IFERROR(VLOOKUP(D1301, Product_Category!A:B, 2, FALSE), "Uncategorized")</f>
        <v>MCC</v>
      </c>
      <c r="O1301" s="76">
        <f t="shared" si="138"/>
        <v>5.03</v>
      </c>
      <c r="P1301" s="76">
        <f t="shared" si="139"/>
        <v>5.03</v>
      </c>
      <c r="Q1301">
        <f t="shared" si="140"/>
        <v>2023</v>
      </c>
      <c r="R1301" t="str">
        <f>IFERROR(VLOOKUP(G1301,'Importer Name'!A:B, 2, FALSE), "")</f>
        <v>IND-SWIFT</v>
      </c>
      <c r="S1301" t="str">
        <f>IFERROR(VLOOKUP(H1301,'Supplier name '!A:B, 2, FALSE), "")</f>
        <v>DUPONT NUTRITION</v>
      </c>
    </row>
    <row r="1302" spans="1:19">
      <c r="A1302" s="90" t="s">
        <v>247</v>
      </c>
      <c r="B1302" s="160">
        <v>1000</v>
      </c>
      <c r="C1302" s="160" t="s">
        <v>7</v>
      </c>
      <c r="D1302" s="162" t="s">
        <v>1786</v>
      </c>
      <c r="E1302" s="161">
        <v>5.03</v>
      </c>
      <c r="F1302" s="162" t="s">
        <v>9</v>
      </c>
      <c r="G1302" s="91" t="s">
        <v>1864</v>
      </c>
      <c r="H1302" s="92" t="s">
        <v>110</v>
      </c>
      <c r="I1302" s="89" t="str">
        <f t="shared" si="135"/>
        <v>June</v>
      </c>
      <c r="J1302" s="74">
        <f>IF(F1302="USD", E1302, E1302 * IFERROR(VLOOKUP(F1302, EXCHANGE_RATE!A:B, 2, FALSE), "Currency not found"))</f>
        <v>5.03</v>
      </c>
      <c r="K1302" s="74">
        <f t="shared" si="137"/>
        <v>5.03</v>
      </c>
      <c r="L1302" s="14">
        <f>IF(C1302="MTS", B1302, B1302 * IFERROR(VLOOKUP(C1302, 'QTY_CONVERSIONS '!A:B, 2, FALSE), "Units not found"))</f>
        <v>1</v>
      </c>
      <c r="M1302" s="75">
        <f t="shared" si="136"/>
        <v>5030</v>
      </c>
      <c r="N1302" t="str">
        <f>IFERROR(VLOOKUP(D1302, Product_Category!A:B, 2, FALSE), "Uncategorized")</f>
        <v>MCC</v>
      </c>
      <c r="O1302" s="76">
        <f t="shared" si="138"/>
        <v>5.03</v>
      </c>
      <c r="P1302" s="76">
        <f t="shared" si="139"/>
        <v>5.03</v>
      </c>
      <c r="Q1302">
        <f t="shared" si="140"/>
        <v>2023</v>
      </c>
      <c r="R1302" t="str">
        <f>IFERROR(VLOOKUP(G1302,'Importer Name'!A:B, 2, FALSE), "")</f>
        <v>IND-SWIFT</v>
      </c>
      <c r="S1302" t="str">
        <f>IFERROR(VLOOKUP(H1302,'Supplier name '!A:B, 2, FALSE), "")</f>
        <v>DUPONT NUTRITION</v>
      </c>
    </row>
    <row r="1303" spans="1:19">
      <c r="A1303" s="90" t="s">
        <v>247</v>
      </c>
      <c r="B1303" s="160">
        <v>1000</v>
      </c>
      <c r="C1303" s="160" t="s">
        <v>7</v>
      </c>
      <c r="D1303" s="162" t="s">
        <v>1783</v>
      </c>
      <c r="E1303" s="161">
        <v>5.19</v>
      </c>
      <c r="F1303" s="162" t="s">
        <v>9</v>
      </c>
      <c r="G1303" s="91" t="s">
        <v>1864</v>
      </c>
      <c r="H1303" s="92" t="s">
        <v>110</v>
      </c>
      <c r="I1303" s="89" t="str">
        <f t="shared" si="135"/>
        <v>June</v>
      </c>
      <c r="J1303" s="74">
        <f>IF(F1303="USD", E1303, E1303 * IFERROR(VLOOKUP(F1303, EXCHANGE_RATE!A:B, 2, FALSE), "Currency not found"))</f>
        <v>5.19</v>
      </c>
      <c r="K1303" s="74">
        <f t="shared" si="137"/>
        <v>5.19</v>
      </c>
      <c r="L1303" s="14">
        <f>IF(C1303="MTS", B1303, B1303 * IFERROR(VLOOKUP(C1303, 'QTY_CONVERSIONS '!A:B, 2, FALSE), "Units not found"))</f>
        <v>1</v>
      </c>
      <c r="M1303" s="75">
        <f t="shared" si="136"/>
        <v>5190</v>
      </c>
      <c r="N1303" t="str">
        <f>IFERROR(VLOOKUP(D1303, Product_Category!A:B, 2, FALSE), "Uncategorized")</f>
        <v>MCC</v>
      </c>
      <c r="O1303" s="76">
        <f t="shared" si="138"/>
        <v>5.19</v>
      </c>
      <c r="P1303" s="76">
        <f t="shared" si="139"/>
        <v>5.19</v>
      </c>
      <c r="Q1303">
        <f t="shared" si="140"/>
        <v>2023</v>
      </c>
      <c r="R1303" t="str">
        <f>IFERROR(VLOOKUP(G1303,'Importer Name'!A:B, 2, FALSE), "")</f>
        <v>IND-SWIFT</v>
      </c>
      <c r="S1303" t="str">
        <f>IFERROR(VLOOKUP(H1303,'Supplier name '!A:B, 2, FALSE), "")</f>
        <v>DUPONT NUTRITION</v>
      </c>
    </row>
    <row r="1304" spans="1:19">
      <c r="A1304" s="90" t="s">
        <v>247</v>
      </c>
      <c r="B1304" s="160">
        <v>2000</v>
      </c>
      <c r="C1304" s="160" t="s">
        <v>7</v>
      </c>
      <c r="D1304" s="162" t="s">
        <v>1786</v>
      </c>
      <c r="E1304" s="161">
        <v>5.14</v>
      </c>
      <c r="F1304" s="162" t="s">
        <v>9</v>
      </c>
      <c r="G1304" s="91" t="s">
        <v>117</v>
      </c>
      <c r="H1304" s="92" t="s">
        <v>110</v>
      </c>
      <c r="I1304" s="89" t="str">
        <f t="shared" si="135"/>
        <v>June</v>
      </c>
      <c r="J1304" s="74">
        <f>IF(F1304="USD", E1304, E1304 * IFERROR(VLOOKUP(F1304, EXCHANGE_RATE!A:B, 2, FALSE), "Currency not found"))</f>
        <v>5.14</v>
      </c>
      <c r="K1304" s="74">
        <f t="shared" si="137"/>
        <v>5.14</v>
      </c>
      <c r="L1304" s="14">
        <f>IF(C1304="MTS", B1304, B1304 * IFERROR(VLOOKUP(C1304, 'QTY_CONVERSIONS '!A:B, 2, FALSE), "Units not found"))</f>
        <v>2</v>
      </c>
      <c r="M1304" s="75">
        <f t="shared" si="136"/>
        <v>10280</v>
      </c>
      <c r="N1304" t="str">
        <f>IFERROR(VLOOKUP(D1304, Product_Category!A:B, 2, FALSE), "Uncategorized")</f>
        <v>MCC</v>
      </c>
      <c r="O1304" s="76">
        <f t="shared" si="138"/>
        <v>5.14</v>
      </c>
      <c r="P1304" s="76">
        <f t="shared" si="139"/>
        <v>10.28</v>
      </c>
      <c r="Q1304">
        <f t="shared" si="140"/>
        <v>2023</v>
      </c>
      <c r="R1304" t="str">
        <f>IFERROR(VLOOKUP(G1304,'Importer Name'!A:B, 2, FALSE), "")</f>
        <v>MARKSANS PHARMA</v>
      </c>
      <c r="S1304" t="str">
        <f>IFERROR(VLOOKUP(H1304,'Supplier name '!A:B, 2, FALSE), "")</f>
        <v>DUPONT NUTRITION</v>
      </c>
    </row>
    <row r="1305" spans="1:19">
      <c r="A1305" s="90" t="s">
        <v>247</v>
      </c>
      <c r="B1305" s="160">
        <v>250</v>
      </c>
      <c r="C1305" s="160" t="s">
        <v>7</v>
      </c>
      <c r="D1305" s="162" t="s">
        <v>1785</v>
      </c>
      <c r="E1305" s="161">
        <v>16.79</v>
      </c>
      <c r="F1305" s="162" t="s">
        <v>9</v>
      </c>
      <c r="G1305" s="91" t="s">
        <v>118</v>
      </c>
      <c r="H1305" s="92" t="s">
        <v>110</v>
      </c>
      <c r="I1305" s="89" t="str">
        <f t="shared" si="135"/>
        <v>June</v>
      </c>
      <c r="J1305" s="74">
        <f>IF(F1305="USD", E1305, E1305 * IFERROR(VLOOKUP(F1305, EXCHANGE_RATE!A:B, 2, FALSE), "Currency not found"))</f>
        <v>16.79</v>
      </c>
      <c r="K1305" s="74">
        <f t="shared" si="137"/>
        <v>16.79</v>
      </c>
      <c r="L1305" s="14">
        <f>IF(C1305="MTS", B1305, B1305 * IFERROR(VLOOKUP(C1305, 'QTY_CONVERSIONS '!A:B, 2, FALSE), "Units not found"))</f>
        <v>0.25</v>
      </c>
      <c r="M1305" s="75">
        <f t="shared" si="136"/>
        <v>4197.5</v>
      </c>
      <c r="N1305" t="str">
        <f>IFERROR(VLOOKUP(D1305, Product_Category!A:B, 2, FALSE), "Uncategorized")</f>
        <v>CROSCARMELLOSE SODIUM</v>
      </c>
      <c r="O1305" s="76">
        <f t="shared" si="138"/>
        <v>16.79</v>
      </c>
      <c r="P1305" s="76">
        <f t="shared" si="139"/>
        <v>4.1974999999999998</v>
      </c>
      <c r="Q1305">
        <f t="shared" si="140"/>
        <v>2023</v>
      </c>
      <c r="R1305" t="str">
        <f>IFERROR(VLOOKUP(G1305,'Importer Name'!A:B, 2, FALSE), "")</f>
        <v>MYLAN LAB</v>
      </c>
      <c r="S1305" t="str">
        <f>IFERROR(VLOOKUP(H1305,'Supplier name '!A:B, 2, FALSE), "")</f>
        <v>DUPONT NUTRITION</v>
      </c>
    </row>
    <row r="1306" spans="1:19">
      <c r="A1306" s="90" t="s">
        <v>247</v>
      </c>
      <c r="B1306" s="160">
        <v>10500</v>
      </c>
      <c r="C1306" s="160" t="s">
        <v>7</v>
      </c>
      <c r="D1306" s="162" t="s">
        <v>1789</v>
      </c>
      <c r="E1306" s="161">
        <v>5.67</v>
      </c>
      <c r="F1306" s="162" t="s">
        <v>9</v>
      </c>
      <c r="G1306" s="91" t="s">
        <v>118</v>
      </c>
      <c r="H1306" s="92" t="s">
        <v>110</v>
      </c>
      <c r="I1306" s="89" t="str">
        <f t="shared" si="135"/>
        <v>June</v>
      </c>
      <c r="J1306" s="74">
        <f>IF(F1306="USD", E1306, E1306 * IFERROR(VLOOKUP(F1306, EXCHANGE_RATE!A:B, 2, FALSE), "Currency not found"))</f>
        <v>5.67</v>
      </c>
      <c r="K1306" s="74">
        <f t="shared" si="137"/>
        <v>5.67</v>
      </c>
      <c r="L1306" s="14">
        <f>IF(C1306="MTS", B1306, B1306 * IFERROR(VLOOKUP(C1306, 'QTY_CONVERSIONS '!A:B, 2, FALSE), "Units not found"))</f>
        <v>10.5</v>
      </c>
      <c r="M1306" s="75">
        <f t="shared" si="136"/>
        <v>59535</v>
      </c>
      <c r="N1306" t="str">
        <f>IFERROR(VLOOKUP(D1306, Product_Category!A:B, 2, FALSE), "Uncategorized")</f>
        <v>MCC</v>
      </c>
      <c r="O1306" s="76">
        <f t="shared" si="138"/>
        <v>5.67</v>
      </c>
      <c r="P1306" s="76">
        <f t="shared" si="139"/>
        <v>59.534999999999997</v>
      </c>
      <c r="Q1306">
        <f t="shared" si="140"/>
        <v>2023</v>
      </c>
      <c r="R1306" t="str">
        <f>IFERROR(VLOOKUP(G1306,'Importer Name'!A:B, 2, FALSE), "")</f>
        <v>MYLAN LAB</v>
      </c>
      <c r="S1306" t="str">
        <f>IFERROR(VLOOKUP(H1306,'Supplier name '!A:B, 2, FALSE), "")</f>
        <v>DUPONT NUTRITION</v>
      </c>
    </row>
    <row r="1307" spans="1:19">
      <c r="A1307" s="90" t="s">
        <v>247</v>
      </c>
      <c r="B1307" s="160">
        <v>10500</v>
      </c>
      <c r="C1307" s="160" t="s">
        <v>7</v>
      </c>
      <c r="D1307" s="162" t="s">
        <v>1789</v>
      </c>
      <c r="E1307" s="161">
        <v>5.67</v>
      </c>
      <c r="F1307" s="162" t="s">
        <v>9</v>
      </c>
      <c r="G1307" s="91" t="s">
        <v>118</v>
      </c>
      <c r="H1307" s="92" t="s">
        <v>110</v>
      </c>
      <c r="I1307" s="89" t="str">
        <f t="shared" si="135"/>
        <v>June</v>
      </c>
      <c r="J1307" s="74">
        <f>IF(F1307="USD", E1307, E1307 * IFERROR(VLOOKUP(F1307, EXCHANGE_RATE!A:B, 2, FALSE), "Currency not found"))</f>
        <v>5.67</v>
      </c>
      <c r="K1307" s="74">
        <f t="shared" si="137"/>
        <v>5.67</v>
      </c>
      <c r="L1307" s="14">
        <f>IF(C1307="MTS", B1307, B1307 * IFERROR(VLOOKUP(C1307, 'QTY_CONVERSIONS '!A:B, 2, FALSE), "Units not found"))</f>
        <v>10.5</v>
      </c>
      <c r="M1307" s="75">
        <f t="shared" si="136"/>
        <v>59535</v>
      </c>
      <c r="N1307" t="str">
        <f>IFERROR(VLOOKUP(D1307, Product_Category!A:B, 2, FALSE), "Uncategorized")</f>
        <v>MCC</v>
      </c>
      <c r="O1307" s="76">
        <f t="shared" si="138"/>
        <v>5.67</v>
      </c>
      <c r="P1307" s="76">
        <f t="shared" si="139"/>
        <v>59.534999999999997</v>
      </c>
      <c r="Q1307">
        <f t="shared" si="140"/>
        <v>2023</v>
      </c>
      <c r="R1307" t="str">
        <f>IFERROR(VLOOKUP(G1307,'Importer Name'!A:B, 2, FALSE), "")</f>
        <v>MYLAN LAB</v>
      </c>
      <c r="S1307" t="str">
        <f>IFERROR(VLOOKUP(H1307,'Supplier name '!A:B, 2, FALSE), "")</f>
        <v>DUPONT NUTRITION</v>
      </c>
    </row>
    <row r="1308" spans="1:19">
      <c r="A1308" s="90" t="s">
        <v>247</v>
      </c>
      <c r="B1308" s="160">
        <v>4000</v>
      </c>
      <c r="C1308" s="160" t="s">
        <v>7</v>
      </c>
      <c r="D1308" s="162" t="s">
        <v>1790</v>
      </c>
      <c r="E1308" s="161">
        <v>5.67</v>
      </c>
      <c r="F1308" s="162" t="s">
        <v>9</v>
      </c>
      <c r="G1308" s="91" t="s">
        <v>118</v>
      </c>
      <c r="H1308" s="92" t="s">
        <v>110</v>
      </c>
      <c r="I1308" s="89" t="str">
        <f t="shared" si="135"/>
        <v>June</v>
      </c>
      <c r="J1308" s="74">
        <f>IF(F1308="USD", E1308, E1308 * IFERROR(VLOOKUP(F1308, EXCHANGE_RATE!A:B, 2, FALSE), "Currency not found"))</f>
        <v>5.67</v>
      </c>
      <c r="K1308" s="74">
        <f t="shared" si="137"/>
        <v>5.67</v>
      </c>
      <c r="L1308" s="14">
        <f>IF(C1308="MTS", B1308, B1308 * IFERROR(VLOOKUP(C1308, 'QTY_CONVERSIONS '!A:B, 2, FALSE), "Units not found"))</f>
        <v>4</v>
      </c>
      <c r="M1308" s="75">
        <f t="shared" si="136"/>
        <v>22680</v>
      </c>
      <c r="N1308" t="str">
        <f>IFERROR(VLOOKUP(D1308, Product_Category!A:B, 2, FALSE), "Uncategorized")</f>
        <v>MCC</v>
      </c>
      <c r="O1308" s="76">
        <f t="shared" si="138"/>
        <v>5.67</v>
      </c>
      <c r="P1308" s="76">
        <f t="shared" si="139"/>
        <v>22.68</v>
      </c>
      <c r="Q1308">
        <f t="shared" si="140"/>
        <v>2023</v>
      </c>
      <c r="R1308" t="str">
        <f>IFERROR(VLOOKUP(G1308,'Importer Name'!A:B, 2, FALSE), "")</f>
        <v>MYLAN LAB</v>
      </c>
      <c r="S1308" t="str">
        <f>IFERROR(VLOOKUP(H1308,'Supplier name '!A:B, 2, FALSE), "")</f>
        <v>DUPONT NUTRITION</v>
      </c>
    </row>
    <row r="1309" spans="1:19">
      <c r="A1309" s="90" t="s">
        <v>247</v>
      </c>
      <c r="B1309" s="160">
        <v>4000</v>
      </c>
      <c r="C1309" s="160" t="s">
        <v>7</v>
      </c>
      <c r="D1309" s="162" t="s">
        <v>1790</v>
      </c>
      <c r="E1309" s="161">
        <v>5.67</v>
      </c>
      <c r="F1309" s="162" t="s">
        <v>9</v>
      </c>
      <c r="G1309" s="91" t="s">
        <v>118</v>
      </c>
      <c r="H1309" s="92" t="s">
        <v>110</v>
      </c>
      <c r="I1309" s="89" t="str">
        <f t="shared" si="135"/>
        <v>June</v>
      </c>
      <c r="J1309" s="74">
        <f>IF(F1309="USD", E1309, E1309 * IFERROR(VLOOKUP(F1309, EXCHANGE_RATE!A:B, 2, FALSE), "Currency not found"))</f>
        <v>5.67</v>
      </c>
      <c r="K1309" s="74">
        <f t="shared" si="137"/>
        <v>5.67</v>
      </c>
      <c r="L1309" s="14">
        <f>IF(C1309="MTS", B1309, B1309 * IFERROR(VLOOKUP(C1309, 'QTY_CONVERSIONS '!A:B, 2, FALSE), "Units not found"))</f>
        <v>4</v>
      </c>
      <c r="M1309" s="75">
        <f t="shared" si="136"/>
        <v>22680</v>
      </c>
      <c r="N1309" t="str">
        <f>IFERROR(VLOOKUP(D1309, Product_Category!A:B, 2, FALSE), "Uncategorized")</f>
        <v>MCC</v>
      </c>
      <c r="O1309" s="76">
        <f t="shared" si="138"/>
        <v>5.67</v>
      </c>
      <c r="P1309" s="76">
        <f t="shared" si="139"/>
        <v>22.68</v>
      </c>
      <c r="Q1309">
        <f t="shared" si="140"/>
        <v>2023</v>
      </c>
      <c r="R1309" t="str">
        <f>IFERROR(VLOOKUP(G1309,'Importer Name'!A:B, 2, FALSE), "")</f>
        <v>MYLAN LAB</v>
      </c>
      <c r="S1309" t="str">
        <f>IFERROR(VLOOKUP(H1309,'Supplier name '!A:B, 2, FALSE), "")</f>
        <v>DUPONT NUTRITION</v>
      </c>
    </row>
    <row r="1310" spans="1:19">
      <c r="A1310" s="90" t="s">
        <v>247</v>
      </c>
      <c r="B1310" s="160">
        <v>4000</v>
      </c>
      <c r="C1310" s="160" t="s">
        <v>7</v>
      </c>
      <c r="D1310" s="162" t="s">
        <v>1790</v>
      </c>
      <c r="E1310" s="161">
        <v>5.67</v>
      </c>
      <c r="F1310" s="162" t="s">
        <v>9</v>
      </c>
      <c r="G1310" s="91" t="s">
        <v>118</v>
      </c>
      <c r="H1310" s="92" t="s">
        <v>110</v>
      </c>
      <c r="I1310" s="89" t="str">
        <f t="shared" si="135"/>
        <v>June</v>
      </c>
      <c r="J1310" s="74">
        <f>IF(F1310="USD", E1310, E1310 * IFERROR(VLOOKUP(F1310, EXCHANGE_RATE!A:B, 2, FALSE), "Currency not found"))</f>
        <v>5.67</v>
      </c>
      <c r="K1310" s="74">
        <f t="shared" si="137"/>
        <v>5.67</v>
      </c>
      <c r="L1310" s="14">
        <f>IF(C1310="MTS", B1310, B1310 * IFERROR(VLOOKUP(C1310, 'QTY_CONVERSIONS '!A:B, 2, FALSE), "Units not found"))</f>
        <v>4</v>
      </c>
      <c r="M1310" s="75">
        <f t="shared" si="136"/>
        <v>22680</v>
      </c>
      <c r="N1310" t="str">
        <f>IFERROR(VLOOKUP(D1310, Product_Category!A:B, 2, FALSE), "Uncategorized")</f>
        <v>MCC</v>
      </c>
      <c r="O1310" s="76">
        <f t="shared" si="138"/>
        <v>5.67</v>
      </c>
      <c r="P1310" s="76">
        <f t="shared" si="139"/>
        <v>22.68</v>
      </c>
      <c r="Q1310">
        <f t="shared" si="140"/>
        <v>2023</v>
      </c>
      <c r="R1310" t="str">
        <f>IFERROR(VLOOKUP(G1310,'Importer Name'!A:B, 2, FALSE), "")</f>
        <v>MYLAN LAB</v>
      </c>
      <c r="S1310" t="str">
        <f>IFERROR(VLOOKUP(H1310,'Supplier name '!A:B, 2, FALSE), "")</f>
        <v>DUPONT NUTRITION</v>
      </c>
    </row>
    <row r="1311" spans="1:19">
      <c r="A1311" s="90" t="s">
        <v>247</v>
      </c>
      <c r="B1311" s="160">
        <v>4000</v>
      </c>
      <c r="C1311" s="160" t="s">
        <v>7</v>
      </c>
      <c r="D1311" s="162" t="s">
        <v>1790</v>
      </c>
      <c r="E1311" s="161">
        <v>5.67</v>
      </c>
      <c r="F1311" s="162" t="s">
        <v>9</v>
      </c>
      <c r="G1311" s="91" t="s">
        <v>118</v>
      </c>
      <c r="H1311" s="92" t="s">
        <v>110</v>
      </c>
      <c r="I1311" s="89" t="str">
        <f t="shared" si="135"/>
        <v>June</v>
      </c>
      <c r="J1311" s="74">
        <f>IF(F1311="USD", E1311, E1311 * IFERROR(VLOOKUP(F1311, EXCHANGE_RATE!A:B, 2, FALSE), "Currency not found"))</f>
        <v>5.67</v>
      </c>
      <c r="K1311" s="74">
        <f t="shared" si="137"/>
        <v>5.67</v>
      </c>
      <c r="L1311" s="14">
        <f>IF(C1311="MTS", B1311, B1311 * IFERROR(VLOOKUP(C1311, 'QTY_CONVERSIONS '!A:B, 2, FALSE), "Units not found"))</f>
        <v>4</v>
      </c>
      <c r="M1311" s="75">
        <f t="shared" si="136"/>
        <v>22680</v>
      </c>
      <c r="N1311" t="str">
        <f>IFERROR(VLOOKUP(D1311, Product_Category!A:B, 2, FALSE), "Uncategorized")</f>
        <v>MCC</v>
      </c>
      <c r="O1311" s="76">
        <f t="shared" si="138"/>
        <v>5.67</v>
      </c>
      <c r="P1311" s="76">
        <f t="shared" si="139"/>
        <v>22.68</v>
      </c>
      <c r="Q1311">
        <f t="shared" si="140"/>
        <v>2023</v>
      </c>
      <c r="R1311" t="str">
        <f>IFERROR(VLOOKUP(G1311,'Importer Name'!A:B, 2, FALSE), "")</f>
        <v>MYLAN LAB</v>
      </c>
      <c r="S1311" t="str">
        <f>IFERROR(VLOOKUP(H1311,'Supplier name '!A:B, 2, FALSE), "")</f>
        <v>DUPONT NUTRITION</v>
      </c>
    </row>
    <row r="1312" spans="1:19">
      <c r="A1312" s="90" t="s">
        <v>247</v>
      </c>
      <c r="B1312" s="160">
        <v>750</v>
      </c>
      <c r="C1312" s="160" t="s">
        <v>7</v>
      </c>
      <c r="D1312" s="162" t="s">
        <v>1791</v>
      </c>
      <c r="E1312" s="161">
        <v>5.67</v>
      </c>
      <c r="F1312" s="162" t="s">
        <v>9</v>
      </c>
      <c r="G1312" s="91" t="s">
        <v>118</v>
      </c>
      <c r="H1312" s="92" t="s">
        <v>110</v>
      </c>
      <c r="I1312" s="89" t="str">
        <f t="shared" si="135"/>
        <v>June</v>
      </c>
      <c r="J1312" s="74">
        <f>IF(F1312="USD", E1312, E1312 * IFERROR(VLOOKUP(F1312, EXCHANGE_RATE!A:B, 2, FALSE), "Currency not found"))</f>
        <v>5.67</v>
      </c>
      <c r="K1312" s="74">
        <f t="shared" si="137"/>
        <v>5.67</v>
      </c>
      <c r="L1312" s="14">
        <f>IF(C1312="MTS", B1312, B1312 * IFERROR(VLOOKUP(C1312, 'QTY_CONVERSIONS '!A:B, 2, FALSE), "Units not found"))</f>
        <v>0.75</v>
      </c>
      <c r="M1312" s="75">
        <f t="shared" si="136"/>
        <v>4252.5</v>
      </c>
      <c r="N1312" t="str">
        <f>IFERROR(VLOOKUP(D1312, Product_Category!A:B, 2, FALSE), "Uncategorized")</f>
        <v>MCC</v>
      </c>
      <c r="O1312" s="76">
        <f t="shared" si="138"/>
        <v>5.67</v>
      </c>
      <c r="P1312" s="76">
        <f t="shared" si="139"/>
        <v>4.2524999999999995</v>
      </c>
      <c r="Q1312">
        <f t="shared" si="140"/>
        <v>2023</v>
      </c>
      <c r="R1312" t="str">
        <f>IFERROR(VLOOKUP(G1312,'Importer Name'!A:B, 2, FALSE), "")</f>
        <v>MYLAN LAB</v>
      </c>
      <c r="S1312" t="str">
        <f>IFERROR(VLOOKUP(H1312,'Supplier name '!A:B, 2, FALSE), "")</f>
        <v>DUPONT NUTRITION</v>
      </c>
    </row>
    <row r="1313" spans="1:19">
      <c r="A1313" s="90" t="s">
        <v>247</v>
      </c>
      <c r="B1313" s="160">
        <v>2500</v>
      </c>
      <c r="C1313" s="160" t="s">
        <v>7</v>
      </c>
      <c r="D1313" s="162" t="s">
        <v>1791</v>
      </c>
      <c r="E1313" s="161">
        <v>5.67</v>
      </c>
      <c r="F1313" s="162" t="s">
        <v>9</v>
      </c>
      <c r="G1313" s="91" t="s">
        <v>118</v>
      </c>
      <c r="H1313" s="92" t="s">
        <v>110</v>
      </c>
      <c r="I1313" s="89" t="str">
        <f t="shared" si="135"/>
        <v>June</v>
      </c>
      <c r="J1313" s="74">
        <f>IF(F1313="USD", E1313, E1313 * IFERROR(VLOOKUP(F1313, EXCHANGE_RATE!A:B, 2, FALSE), "Currency not found"))</f>
        <v>5.67</v>
      </c>
      <c r="K1313" s="74">
        <f t="shared" si="137"/>
        <v>5.67</v>
      </c>
      <c r="L1313" s="14">
        <f>IF(C1313="MTS", B1313, B1313 * IFERROR(VLOOKUP(C1313, 'QTY_CONVERSIONS '!A:B, 2, FALSE), "Units not found"))</f>
        <v>2.5</v>
      </c>
      <c r="M1313" s="75">
        <f t="shared" si="136"/>
        <v>14175</v>
      </c>
      <c r="N1313" t="str">
        <f>IFERROR(VLOOKUP(D1313, Product_Category!A:B, 2, FALSE), "Uncategorized")</f>
        <v>MCC</v>
      </c>
      <c r="O1313" s="76">
        <f t="shared" si="138"/>
        <v>5.67</v>
      </c>
      <c r="P1313" s="76">
        <f t="shared" si="139"/>
        <v>14.175000000000001</v>
      </c>
      <c r="Q1313">
        <f t="shared" si="140"/>
        <v>2023</v>
      </c>
      <c r="R1313" t="str">
        <f>IFERROR(VLOOKUP(G1313,'Importer Name'!A:B, 2, FALSE), "")</f>
        <v>MYLAN LAB</v>
      </c>
      <c r="S1313" t="str">
        <f>IFERROR(VLOOKUP(H1313,'Supplier name '!A:B, 2, FALSE), "")</f>
        <v>DUPONT NUTRITION</v>
      </c>
    </row>
    <row r="1314" spans="1:19">
      <c r="A1314" s="90" t="s">
        <v>247</v>
      </c>
      <c r="B1314" s="160">
        <v>2500</v>
      </c>
      <c r="C1314" s="160" t="s">
        <v>7</v>
      </c>
      <c r="D1314" s="162" t="s">
        <v>1791</v>
      </c>
      <c r="E1314" s="161">
        <v>5.67</v>
      </c>
      <c r="F1314" s="162" t="s">
        <v>9</v>
      </c>
      <c r="G1314" s="91" t="s">
        <v>118</v>
      </c>
      <c r="H1314" s="92" t="s">
        <v>110</v>
      </c>
      <c r="I1314" s="89" t="str">
        <f t="shared" si="135"/>
        <v>June</v>
      </c>
      <c r="J1314" s="74">
        <f>IF(F1314="USD", E1314, E1314 * IFERROR(VLOOKUP(F1314, EXCHANGE_RATE!A:B, 2, FALSE), "Currency not found"))</f>
        <v>5.67</v>
      </c>
      <c r="K1314" s="74">
        <f t="shared" si="137"/>
        <v>5.67</v>
      </c>
      <c r="L1314" s="14">
        <f>IF(C1314="MTS", B1314, B1314 * IFERROR(VLOOKUP(C1314, 'QTY_CONVERSIONS '!A:B, 2, FALSE), "Units not found"))</f>
        <v>2.5</v>
      </c>
      <c r="M1314" s="75">
        <f t="shared" si="136"/>
        <v>14175</v>
      </c>
      <c r="N1314" t="str">
        <f>IFERROR(VLOOKUP(D1314, Product_Category!A:B, 2, FALSE), "Uncategorized")</f>
        <v>MCC</v>
      </c>
      <c r="O1314" s="76">
        <f t="shared" si="138"/>
        <v>5.67</v>
      </c>
      <c r="P1314" s="76">
        <f t="shared" si="139"/>
        <v>14.175000000000001</v>
      </c>
      <c r="Q1314">
        <f t="shared" si="140"/>
        <v>2023</v>
      </c>
      <c r="R1314" t="str">
        <f>IFERROR(VLOOKUP(G1314,'Importer Name'!A:B, 2, FALSE), "")</f>
        <v>MYLAN LAB</v>
      </c>
      <c r="S1314" t="str">
        <f>IFERROR(VLOOKUP(H1314,'Supplier name '!A:B, 2, FALSE), "")</f>
        <v>DUPONT NUTRITION</v>
      </c>
    </row>
    <row r="1315" spans="1:19">
      <c r="A1315" s="90" t="s">
        <v>247</v>
      </c>
      <c r="B1315" s="160">
        <v>2500</v>
      </c>
      <c r="C1315" s="160" t="s">
        <v>7</v>
      </c>
      <c r="D1315" s="162" t="s">
        <v>1791</v>
      </c>
      <c r="E1315" s="161">
        <v>5.67</v>
      </c>
      <c r="F1315" s="162" t="s">
        <v>9</v>
      </c>
      <c r="G1315" s="91" t="s">
        <v>118</v>
      </c>
      <c r="H1315" s="92" t="s">
        <v>110</v>
      </c>
      <c r="I1315" s="89" t="str">
        <f t="shared" si="135"/>
        <v>June</v>
      </c>
      <c r="J1315" s="74">
        <f>IF(F1315="USD", E1315, E1315 * IFERROR(VLOOKUP(F1315, EXCHANGE_RATE!A:B, 2, FALSE), "Currency not found"))</f>
        <v>5.67</v>
      </c>
      <c r="K1315" s="74">
        <f t="shared" si="137"/>
        <v>5.67</v>
      </c>
      <c r="L1315" s="14">
        <f>IF(C1315="MTS", B1315, B1315 * IFERROR(VLOOKUP(C1315, 'QTY_CONVERSIONS '!A:B, 2, FALSE), "Units not found"))</f>
        <v>2.5</v>
      </c>
      <c r="M1315" s="75">
        <f t="shared" si="136"/>
        <v>14175</v>
      </c>
      <c r="N1315" t="str">
        <f>IFERROR(VLOOKUP(D1315, Product_Category!A:B, 2, FALSE), "Uncategorized")</f>
        <v>MCC</v>
      </c>
      <c r="O1315" s="76">
        <f t="shared" si="138"/>
        <v>5.67</v>
      </c>
      <c r="P1315" s="76">
        <f t="shared" si="139"/>
        <v>14.175000000000001</v>
      </c>
      <c r="Q1315">
        <f t="shared" si="140"/>
        <v>2023</v>
      </c>
      <c r="R1315" t="str">
        <f>IFERROR(VLOOKUP(G1315,'Importer Name'!A:B, 2, FALSE), "")</f>
        <v>MYLAN LAB</v>
      </c>
      <c r="S1315" t="str">
        <f>IFERROR(VLOOKUP(H1315,'Supplier name '!A:B, 2, FALSE), "")</f>
        <v>DUPONT NUTRITION</v>
      </c>
    </row>
    <row r="1316" spans="1:19">
      <c r="A1316" s="90" t="s">
        <v>247</v>
      </c>
      <c r="B1316" s="160">
        <v>10500</v>
      </c>
      <c r="C1316" s="160" t="s">
        <v>7</v>
      </c>
      <c r="D1316" s="162" t="s">
        <v>1792</v>
      </c>
      <c r="E1316" s="161">
        <v>6.89</v>
      </c>
      <c r="F1316" s="162" t="s">
        <v>9</v>
      </c>
      <c r="G1316" s="91" t="s">
        <v>118</v>
      </c>
      <c r="H1316" s="92" t="s">
        <v>110</v>
      </c>
      <c r="I1316" s="89" t="str">
        <f t="shared" si="135"/>
        <v>June</v>
      </c>
      <c r="J1316" s="74">
        <f>IF(F1316="USD", E1316, E1316 * IFERROR(VLOOKUP(F1316, EXCHANGE_RATE!A:B, 2, FALSE), "Currency not found"))</f>
        <v>6.89</v>
      </c>
      <c r="K1316" s="74">
        <f t="shared" si="137"/>
        <v>6.89</v>
      </c>
      <c r="L1316" s="14">
        <f>IF(C1316="MTS", B1316, B1316 * IFERROR(VLOOKUP(C1316, 'QTY_CONVERSIONS '!A:B, 2, FALSE), "Units not found"))</f>
        <v>10.5</v>
      </c>
      <c r="M1316" s="75">
        <f t="shared" si="136"/>
        <v>72345</v>
      </c>
      <c r="N1316" t="str">
        <f>IFERROR(VLOOKUP(D1316, Product_Category!A:B, 2, FALSE), "Uncategorized")</f>
        <v>MCC</v>
      </c>
      <c r="O1316" s="76">
        <f t="shared" si="138"/>
        <v>6.89</v>
      </c>
      <c r="P1316" s="76">
        <f t="shared" si="139"/>
        <v>72.344999999999999</v>
      </c>
      <c r="Q1316">
        <f t="shared" si="140"/>
        <v>2023</v>
      </c>
      <c r="R1316" t="str">
        <f>IFERROR(VLOOKUP(G1316,'Importer Name'!A:B, 2, FALSE), "")</f>
        <v>MYLAN LAB</v>
      </c>
      <c r="S1316" t="str">
        <f>IFERROR(VLOOKUP(H1316,'Supplier name '!A:B, 2, FALSE), "")</f>
        <v>DUPONT NUTRITION</v>
      </c>
    </row>
    <row r="1317" spans="1:19">
      <c r="A1317" s="90" t="s">
        <v>247</v>
      </c>
      <c r="B1317" s="160">
        <v>3500</v>
      </c>
      <c r="C1317" s="160" t="s">
        <v>7</v>
      </c>
      <c r="D1317" s="162" t="s">
        <v>1793</v>
      </c>
      <c r="E1317" s="161">
        <v>6.89</v>
      </c>
      <c r="F1317" s="162" t="s">
        <v>9</v>
      </c>
      <c r="G1317" s="91" t="s">
        <v>118</v>
      </c>
      <c r="H1317" s="92" t="s">
        <v>110</v>
      </c>
      <c r="I1317" s="89" t="str">
        <f t="shared" si="135"/>
        <v>June</v>
      </c>
      <c r="J1317" s="74">
        <f>IF(F1317="USD", E1317, E1317 * IFERROR(VLOOKUP(F1317, EXCHANGE_RATE!A:B, 2, FALSE), "Currency not found"))</f>
        <v>6.89</v>
      </c>
      <c r="K1317" s="74">
        <f t="shared" si="137"/>
        <v>6.89</v>
      </c>
      <c r="L1317" s="14">
        <f>IF(C1317="MTS", B1317, B1317 * IFERROR(VLOOKUP(C1317, 'QTY_CONVERSIONS '!A:B, 2, FALSE), "Units not found"))</f>
        <v>3.5</v>
      </c>
      <c r="M1317" s="75">
        <f t="shared" si="136"/>
        <v>24115</v>
      </c>
      <c r="N1317" t="str">
        <f>IFERROR(VLOOKUP(D1317, Product_Category!A:B, 2, FALSE), "Uncategorized")</f>
        <v>MCC</v>
      </c>
      <c r="O1317" s="76">
        <f t="shared" si="138"/>
        <v>6.89</v>
      </c>
      <c r="P1317" s="76">
        <f t="shared" si="139"/>
        <v>24.114999999999998</v>
      </c>
      <c r="Q1317">
        <f t="shared" si="140"/>
        <v>2023</v>
      </c>
      <c r="R1317" t="str">
        <f>IFERROR(VLOOKUP(G1317,'Importer Name'!A:B, 2, FALSE), "")</f>
        <v>MYLAN LAB</v>
      </c>
      <c r="S1317" t="str">
        <f>IFERROR(VLOOKUP(H1317,'Supplier name '!A:B, 2, FALSE), "")</f>
        <v>DUPONT NUTRITION</v>
      </c>
    </row>
    <row r="1318" spans="1:19">
      <c r="A1318" s="90" t="s">
        <v>247</v>
      </c>
      <c r="B1318" s="160">
        <v>2500</v>
      </c>
      <c r="C1318" s="160" t="s">
        <v>7</v>
      </c>
      <c r="D1318" s="162" t="s">
        <v>1794</v>
      </c>
      <c r="E1318" s="161">
        <v>10.25</v>
      </c>
      <c r="F1318" s="162" t="s">
        <v>9</v>
      </c>
      <c r="G1318" s="91" t="s">
        <v>118</v>
      </c>
      <c r="H1318" s="92" t="s">
        <v>110</v>
      </c>
      <c r="I1318" s="89" t="str">
        <f t="shared" si="135"/>
        <v>June</v>
      </c>
      <c r="J1318" s="74">
        <f>IF(F1318="USD", E1318, E1318 * IFERROR(VLOOKUP(F1318, EXCHANGE_RATE!A:B, 2, FALSE), "Currency not found"))</f>
        <v>10.25</v>
      </c>
      <c r="K1318" s="74">
        <f t="shared" si="137"/>
        <v>10.25</v>
      </c>
      <c r="L1318" s="14">
        <f>IF(C1318="MTS", B1318, B1318 * IFERROR(VLOOKUP(C1318, 'QTY_CONVERSIONS '!A:B, 2, FALSE), "Units not found"))</f>
        <v>2.5</v>
      </c>
      <c r="M1318" s="75">
        <f t="shared" si="136"/>
        <v>25625</v>
      </c>
      <c r="N1318" t="str">
        <f>IFERROR(VLOOKUP(D1318, Product_Category!A:B, 2, FALSE), "Uncategorized")</f>
        <v>MCC</v>
      </c>
      <c r="O1318" s="76">
        <f t="shared" si="138"/>
        <v>10.25</v>
      </c>
      <c r="P1318" s="76">
        <f t="shared" si="139"/>
        <v>25.625</v>
      </c>
      <c r="Q1318">
        <f t="shared" si="140"/>
        <v>2023</v>
      </c>
      <c r="R1318" t="str">
        <f>IFERROR(VLOOKUP(G1318,'Importer Name'!A:B, 2, FALSE), "")</f>
        <v>MYLAN LAB</v>
      </c>
      <c r="S1318" t="str">
        <f>IFERROR(VLOOKUP(H1318,'Supplier name '!A:B, 2, FALSE), "")</f>
        <v>DUPONT NUTRITION</v>
      </c>
    </row>
    <row r="1319" spans="1:19">
      <c r="A1319" s="90" t="s">
        <v>247</v>
      </c>
      <c r="B1319" s="160">
        <v>10000</v>
      </c>
      <c r="C1319" s="160" t="s">
        <v>7</v>
      </c>
      <c r="D1319" s="162" t="s">
        <v>1783</v>
      </c>
      <c r="E1319" s="161">
        <v>5.3</v>
      </c>
      <c r="F1319" s="162" t="s">
        <v>9</v>
      </c>
      <c r="G1319" s="91" t="s">
        <v>122</v>
      </c>
      <c r="H1319" s="92" t="s">
        <v>110</v>
      </c>
      <c r="I1319" s="89" t="str">
        <f t="shared" si="135"/>
        <v>June</v>
      </c>
      <c r="J1319" s="74">
        <f>IF(F1319="USD", E1319, E1319 * IFERROR(VLOOKUP(F1319, EXCHANGE_RATE!A:B, 2, FALSE), "Currency not found"))</f>
        <v>5.3</v>
      </c>
      <c r="K1319" s="74">
        <f t="shared" si="137"/>
        <v>5.3</v>
      </c>
      <c r="L1319" s="14">
        <f>IF(C1319="MTS", B1319, B1319 * IFERROR(VLOOKUP(C1319, 'QTY_CONVERSIONS '!A:B, 2, FALSE), "Units not found"))</f>
        <v>10</v>
      </c>
      <c r="M1319" s="75">
        <f t="shared" si="136"/>
        <v>53000</v>
      </c>
      <c r="N1319" t="str">
        <f>IFERROR(VLOOKUP(D1319, Product_Category!A:B, 2, FALSE), "Uncategorized")</f>
        <v>MCC</v>
      </c>
      <c r="O1319" s="76">
        <f t="shared" si="138"/>
        <v>5.3</v>
      </c>
      <c r="P1319" s="76">
        <f t="shared" si="139"/>
        <v>53</v>
      </c>
      <c r="Q1319">
        <f t="shared" si="140"/>
        <v>2023</v>
      </c>
      <c r="R1319" t="str">
        <f>IFERROR(VLOOKUP(G1319,'Importer Name'!A:B, 2, FALSE), "")</f>
        <v>SANDOZ PRIVATE</v>
      </c>
      <c r="S1319" t="str">
        <f>IFERROR(VLOOKUP(H1319,'Supplier name '!A:B, 2, FALSE), "")</f>
        <v>DUPONT NUTRITION</v>
      </c>
    </row>
    <row r="1320" spans="1:19">
      <c r="A1320" s="90" t="s">
        <v>247</v>
      </c>
      <c r="B1320" s="160">
        <v>17500</v>
      </c>
      <c r="C1320" s="160" t="s">
        <v>7</v>
      </c>
      <c r="D1320" s="162" t="s">
        <v>1786</v>
      </c>
      <c r="E1320" s="161">
        <v>5.59</v>
      </c>
      <c r="F1320" s="162" t="s">
        <v>9</v>
      </c>
      <c r="G1320" s="91" t="s">
        <v>69</v>
      </c>
      <c r="H1320" s="92" t="s">
        <v>110</v>
      </c>
      <c r="I1320" s="89" t="str">
        <f t="shared" si="135"/>
        <v>June</v>
      </c>
      <c r="J1320" s="74">
        <f>IF(F1320="USD", E1320, E1320 * IFERROR(VLOOKUP(F1320, EXCHANGE_RATE!A:B, 2, FALSE), "Currency not found"))</f>
        <v>5.59</v>
      </c>
      <c r="K1320" s="74">
        <f t="shared" si="137"/>
        <v>5.59</v>
      </c>
      <c r="L1320" s="14">
        <f>IF(C1320="MTS", B1320, B1320 * IFERROR(VLOOKUP(C1320, 'QTY_CONVERSIONS '!A:B, 2, FALSE), "Units not found"))</f>
        <v>17.5</v>
      </c>
      <c r="M1320" s="75">
        <f t="shared" si="136"/>
        <v>97825</v>
      </c>
      <c r="N1320" t="str">
        <f>IFERROR(VLOOKUP(D1320, Product_Category!A:B, 2, FALSE), "Uncategorized")</f>
        <v>MCC</v>
      </c>
      <c r="O1320" s="76">
        <f t="shared" si="138"/>
        <v>5.59</v>
      </c>
      <c r="P1320" s="76">
        <f t="shared" si="139"/>
        <v>97.825000000000003</v>
      </c>
      <c r="Q1320">
        <f t="shared" si="140"/>
        <v>2023</v>
      </c>
      <c r="R1320" t="str">
        <f>IFERROR(VLOOKUP(G1320,'Importer Name'!A:B, 2, FALSE), "")</f>
        <v>SIGNET EXCIPIENTS</v>
      </c>
      <c r="S1320" t="str">
        <f>IFERROR(VLOOKUP(H1320,'Supplier name '!A:B, 2, FALSE), "")</f>
        <v>DUPONT NUTRITION</v>
      </c>
    </row>
    <row r="1321" spans="1:19">
      <c r="A1321" s="90" t="s">
        <v>247</v>
      </c>
      <c r="B1321" s="160">
        <v>17500</v>
      </c>
      <c r="C1321" s="160" t="s">
        <v>7</v>
      </c>
      <c r="D1321" s="162" t="s">
        <v>1786</v>
      </c>
      <c r="E1321" s="161">
        <v>5.59</v>
      </c>
      <c r="F1321" s="162" t="s">
        <v>9</v>
      </c>
      <c r="G1321" s="91" t="s">
        <v>69</v>
      </c>
      <c r="H1321" s="92" t="s">
        <v>110</v>
      </c>
      <c r="I1321" s="89" t="str">
        <f t="shared" si="135"/>
        <v>June</v>
      </c>
      <c r="J1321" s="74">
        <f>IF(F1321="USD", E1321, E1321 * IFERROR(VLOOKUP(F1321, EXCHANGE_RATE!A:B, 2, FALSE), "Currency not found"))</f>
        <v>5.59</v>
      </c>
      <c r="K1321" s="74">
        <f t="shared" si="137"/>
        <v>5.59</v>
      </c>
      <c r="L1321" s="14">
        <f>IF(C1321="MTS", B1321, B1321 * IFERROR(VLOOKUP(C1321, 'QTY_CONVERSIONS '!A:B, 2, FALSE), "Units not found"))</f>
        <v>17.5</v>
      </c>
      <c r="M1321" s="75">
        <f t="shared" si="136"/>
        <v>97825</v>
      </c>
      <c r="N1321" t="str">
        <f>IFERROR(VLOOKUP(D1321, Product_Category!A:B, 2, FALSE), "Uncategorized")</f>
        <v>MCC</v>
      </c>
      <c r="O1321" s="76">
        <f t="shared" si="138"/>
        <v>5.59</v>
      </c>
      <c r="P1321" s="76">
        <f t="shared" si="139"/>
        <v>97.825000000000003</v>
      </c>
      <c r="Q1321">
        <f t="shared" si="140"/>
        <v>2023</v>
      </c>
      <c r="R1321" t="str">
        <f>IFERROR(VLOOKUP(G1321,'Importer Name'!A:B, 2, FALSE), "")</f>
        <v>SIGNET EXCIPIENTS</v>
      </c>
      <c r="S1321" t="str">
        <f>IFERROR(VLOOKUP(H1321,'Supplier name '!A:B, 2, FALSE), "")</f>
        <v>DUPONT NUTRITION</v>
      </c>
    </row>
    <row r="1322" spans="1:19">
      <c r="A1322" s="90" t="s">
        <v>247</v>
      </c>
      <c r="B1322" s="160">
        <v>17500</v>
      </c>
      <c r="C1322" s="160" t="s">
        <v>7</v>
      </c>
      <c r="D1322" s="162" t="s">
        <v>1786</v>
      </c>
      <c r="E1322" s="161">
        <v>5.59</v>
      </c>
      <c r="F1322" s="162" t="s">
        <v>9</v>
      </c>
      <c r="G1322" s="91" t="s">
        <v>69</v>
      </c>
      <c r="H1322" s="92" t="s">
        <v>110</v>
      </c>
      <c r="I1322" s="89" t="str">
        <f t="shared" si="135"/>
        <v>June</v>
      </c>
      <c r="J1322" s="74">
        <f>IF(F1322="USD", E1322, E1322 * IFERROR(VLOOKUP(F1322, EXCHANGE_RATE!A:B, 2, FALSE), "Currency not found"))</f>
        <v>5.59</v>
      </c>
      <c r="K1322" s="74">
        <f t="shared" si="137"/>
        <v>5.59</v>
      </c>
      <c r="L1322" s="14">
        <f>IF(C1322="MTS", B1322, B1322 * IFERROR(VLOOKUP(C1322, 'QTY_CONVERSIONS '!A:B, 2, FALSE), "Units not found"))</f>
        <v>17.5</v>
      </c>
      <c r="M1322" s="75">
        <f t="shared" si="136"/>
        <v>97825</v>
      </c>
      <c r="N1322" t="str">
        <f>IFERROR(VLOOKUP(D1322, Product_Category!A:B, 2, FALSE), "Uncategorized")</f>
        <v>MCC</v>
      </c>
      <c r="O1322" s="76">
        <f t="shared" si="138"/>
        <v>5.59</v>
      </c>
      <c r="P1322" s="76">
        <f t="shared" si="139"/>
        <v>97.825000000000003</v>
      </c>
      <c r="Q1322">
        <f t="shared" si="140"/>
        <v>2023</v>
      </c>
      <c r="R1322" t="str">
        <f>IFERROR(VLOOKUP(G1322,'Importer Name'!A:B, 2, FALSE), "")</f>
        <v>SIGNET EXCIPIENTS</v>
      </c>
      <c r="S1322" t="str">
        <f>IFERROR(VLOOKUP(H1322,'Supplier name '!A:B, 2, FALSE), "")</f>
        <v>DUPONT NUTRITION</v>
      </c>
    </row>
    <row r="1323" spans="1:19">
      <c r="A1323" s="90" t="s">
        <v>247</v>
      </c>
      <c r="B1323" s="160">
        <v>17500</v>
      </c>
      <c r="C1323" s="160" t="s">
        <v>7</v>
      </c>
      <c r="D1323" s="162" t="s">
        <v>1786</v>
      </c>
      <c r="E1323" s="161">
        <v>5.59</v>
      </c>
      <c r="F1323" s="162" t="s">
        <v>9</v>
      </c>
      <c r="G1323" s="91" t="s">
        <v>69</v>
      </c>
      <c r="H1323" s="92" t="s">
        <v>110</v>
      </c>
      <c r="I1323" s="89" t="str">
        <f t="shared" si="135"/>
        <v>June</v>
      </c>
      <c r="J1323" s="74">
        <f>IF(F1323="USD", E1323, E1323 * IFERROR(VLOOKUP(F1323, EXCHANGE_RATE!A:B, 2, FALSE), "Currency not found"))</f>
        <v>5.59</v>
      </c>
      <c r="K1323" s="74">
        <f t="shared" si="137"/>
        <v>5.59</v>
      </c>
      <c r="L1323" s="14">
        <f>IF(C1323="MTS", B1323, B1323 * IFERROR(VLOOKUP(C1323, 'QTY_CONVERSIONS '!A:B, 2, FALSE), "Units not found"))</f>
        <v>17.5</v>
      </c>
      <c r="M1323" s="75">
        <f t="shared" si="136"/>
        <v>97825</v>
      </c>
      <c r="N1323" t="str">
        <f>IFERROR(VLOOKUP(D1323, Product_Category!A:B, 2, FALSE), "Uncategorized")</f>
        <v>MCC</v>
      </c>
      <c r="O1323" s="76">
        <f t="shared" si="138"/>
        <v>5.59</v>
      </c>
      <c r="P1323" s="76">
        <f t="shared" si="139"/>
        <v>97.825000000000003</v>
      </c>
      <c r="Q1323">
        <f t="shared" si="140"/>
        <v>2023</v>
      </c>
      <c r="R1323" t="str">
        <f>IFERROR(VLOOKUP(G1323,'Importer Name'!A:B, 2, FALSE), "")</f>
        <v>SIGNET EXCIPIENTS</v>
      </c>
      <c r="S1323" t="str">
        <f>IFERROR(VLOOKUP(H1323,'Supplier name '!A:B, 2, FALSE), "")</f>
        <v>DUPONT NUTRITION</v>
      </c>
    </row>
    <row r="1324" spans="1:19">
      <c r="A1324" s="90" t="s">
        <v>247</v>
      </c>
      <c r="B1324" s="160">
        <v>17500</v>
      </c>
      <c r="C1324" s="160" t="s">
        <v>7</v>
      </c>
      <c r="D1324" s="162" t="s">
        <v>1787</v>
      </c>
      <c r="E1324" s="161">
        <v>6.86</v>
      </c>
      <c r="F1324" s="162" t="s">
        <v>9</v>
      </c>
      <c r="G1324" s="91" t="s">
        <v>69</v>
      </c>
      <c r="H1324" s="92" t="s">
        <v>110</v>
      </c>
      <c r="I1324" s="89" t="str">
        <f t="shared" si="135"/>
        <v>June</v>
      </c>
      <c r="J1324" s="74">
        <f>IF(F1324="USD", E1324, E1324 * IFERROR(VLOOKUP(F1324, EXCHANGE_RATE!A:B, 2, FALSE), "Currency not found"))</f>
        <v>6.86</v>
      </c>
      <c r="K1324" s="74">
        <f t="shared" si="137"/>
        <v>6.86</v>
      </c>
      <c r="L1324" s="14">
        <f>IF(C1324="MTS", B1324, B1324 * IFERROR(VLOOKUP(C1324, 'QTY_CONVERSIONS '!A:B, 2, FALSE), "Units not found"))</f>
        <v>17.5</v>
      </c>
      <c r="M1324" s="75">
        <f t="shared" si="136"/>
        <v>120050</v>
      </c>
      <c r="N1324" t="str">
        <f>IFERROR(VLOOKUP(D1324, Product_Category!A:B, 2, FALSE), "Uncategorized")</f>
        <v>MCC</v>
      </c>
      <c r="O1324" s="76">
        <f t="shared" si="138"/>
        <v>6.86</v>
      </c>
      <c r="P1324" s="76">
        <f t="shared" si="139"/>
        <v>120.05000000000001</v>
      </c>
      <c r="Q1324">
        <f t="shared" si="140"/>
        <v>2023</v>
      </c>
      <c r="R1324" t="str">
        <f>IFERROR(VLOOKUP(G1324,'Importer Name'!A:B, 2, FALSE), "")</f>
        <v>SIGNET EXCIPIENTS</v>
      </c>
      <c r="S1324" t="str">
        <f>IFERROR(VLOOKUP(H1324,'Supplier name '!A:B, 2, FALSE), "")</f>
        <v>DUPONT NUTRITION</v>
      </c>
    </row>
    <row r="1325" spans="1:19">
      <c r="A1325" s="90" t="s">
        <v>247</v>
      </c>
      <c r="B1325" s="160">
        <v>17500</v>
      </c>
      <c r="C1325" s="160" t="s">
        <v>7</v>
      </c>
      <c r="D1325" s="162" t="s">
        <v>1787</v>
      </c>
      <c r="E1325" s="161">
        <v>6.86</v>
      </c>
      <c r="F1325" s="162" t="s">
        <v>9</v>
      </c>
      <c r="G1325" s="91" t="s">
        <v>69</v>
      </c>
      <c r="H1325" s="92" t="s">
        <v>110</v>
      </c>
      <c r="I1325" s="89" t="str">
        <f t="shared" si="135"/>
        <v>June</v>
      </c>
      <c r="J1325" s="74">
        <f>IF(F1325="USD", E1325, E1325 * IFERROR(VLOOKUP(F1325, EXCHANGE_RATE!A:B, 2, FALSE), "Currency not found"))</f>
        <v>6.86</v>
      </c>
      <c r="K1325" s="74">
        <f t="shared" si="137"/>
        <v>6.86</v>
      </c>
      <c r="L1325" s="14">
        <f>IF(C1325="MTS", B1325, B1325 * IFERROR(VLOOKUP(C1325, 'QTY_CONVERSIONS '!A:B, 2, FALSE), "Units not found"))</f>
        <v>17.5</v>
      </c>
      <c r="M1325" s="75">
        <f t="shared" si="136"/>
        <v>120050</v>
      </c>
      <c r="N1325" t="str">
        <f>IFERROR(VLOOKUP(D1325, Product_Category!A:B, 2, FALSE), "Uncategorized")</f>
        <v>MCC</v>
      </c>
      <c r="O1325" s="76">
        <f t="shared" si="138"/>
        <v>6.86</v>
      </c>
      <c r="P1325" s="76">
        <f t="shared" si="139"/>
        <v>120.05000000000001</v>
      </c>
      <c r="Q1325">
        <f t="shared" si="140"/>
        <v>2023</v>
      </c>
      <c r="R1325" t="str">
        <f>IFERROR(VLOOKUP(G1325,'Importer Name'!A:B, 2, FALSE), "")</f>
        <v>SIGNET EXCIPIENTS</v>
      </c>
      <c r="S1325" t="str">
        <f>IFERROR(VLOOKUP(H1325,'Supplier name '!A:B, 2, FALSE), "")</f>
        <v>DUPONT NUTRITION</v>
      </c>
    </row>
    <row r="1326" spans="1:19">
      <c r="A1326" s="90" t="s">
        <v>247</v>
      </c>
      <c r="B1326" s="160">
        <v>17500</v>
      </c>
      <c r="C1326" s="160" t="s">
        <v>7</v>
      </c>
      <c r="D1326" s="162" t="s">
        <v>1787</v>
      </c>
      <c r="E1326" s="161">
        <v>6.86</v>
      </c>
      <c r="F1326" s="162" t="s">
        <v>9</v>
      </c>
      <c r="G1326" s="91" t="s">
        <v>69</v>
      </c>
      <c r="H1326" s="92" t="s">
        <v>110</v>
      </c>
      <c r="I1326" s="89" t="str">
        <f t="shared" si="135"/>
        <v>June</v>
      </c>
      <c r="J1326" s="74">
        <f>IF(F1326="USD", E1326, E1326 * IFERROR(VLOOKUP(F1326, EXCHANGE_RATE!A:B, 2, FALSE), "Currency not found"))</f>
        <v>6.86</v>
      </c>
      <c r="K1326" s="74">
        <f t="shared" si="137"/>
        <v>6.86</v>
      </c>
      <c r="L1326" s="14">
        <f>IF(C1326="MTS", B1326, B1326 * IFERROR(VLOOKUP(C1326, 'QTY_CONVERSIONS '!A:B, 2, FALSE), "Units not found"))</f>
        <v>17.5</v>
      </c>
      <c r="M1326" s="75">
        <f t="shared" si="136"/>
        <v>120050</v>
      </c>
      <c r="N1326" t="str">
        <f>IFERROR(VLOOKUP(D1326, Product_Category!A:B, 2, FALSE), "Uncategorized")</f>
        <v>MCC</v>
      </c>
      <c r="O1326" s="76">
        <f t="shared" si="138"/>
        <v>6.86</v>
      </c>
      <c r="P1326" s="76">
        <f t="shared" si="139"/>
        <v>120.05000000000001</v>
      </c>
      <c r="Q1326">
        <f t="shared" si="140"/>
        <v>2023</v>
      </c>
      <c r="R1326" t="str">
        <f>IFERROR(VLOOKUP(G1326,'Importer Name'!A:B, 2, FALSE), "")</f>
        <v>SIGNET EXCIPIENTS</v>
      </c>
      <c r="S1326" t="str">
        <f>IFERROR(VLOOKUP(H1326,'Supplier name '!A:B, 2, FALSE), "")</f>
        <v>DUPONT NUTRITION</v>
      </c>
    </row>
    <row r="1327" spans="1:19">
      <c r="A1327" s="90" t="s">
        <v>247</v>
      </c>
      <c r="B1327" s="160">
        <v>10080</v>
      </c>
      <c r="C1327" s="160" t="s">
        <v>7</v>
      </c>
      <c r="D1327" s="162" t="s">
        <v>1795</v>
      </c>
      <c r="E1327" s="161">
        <v>8.92</v>
      </c>
      <c r="F1327" s="162" t="s">
        <v>9</v>
      </c>
      <c r="G1327" s="91" t="s">
        <v>69</v>
      </c>
      <c r="H1327" s="92" t="s">
        <v>110</v>
      </c>
      <c r="I1327" s="89" t="str">
        <f t="shared" si="135"/>
        <v>June</v>
      </c>
      <c r="J1327" s="74">
        <f>IF(F1327="USD", E1327, E1327 * IFERROR(VLOOKUP(F1327, EXCHANGE_RATE!A:B, 2, FALSE), "Currency not found"))</f>
        <v>8.92</v>
      </c>
      <c r="K1327" s="74">
        <f t="shared" si="137"/>
        <v>8.92</v>
      </c>
      <c r="L1327" s="14">
        <f>IF(C1327="MTS", B1327, B1327 * IFERROR(VLOOKUP(C1327, 'QTY_CONVERSIONS '!A:B, 2, FALSE), "Units not found"))</f>
        <v>10.08</v>
      </c>
      <c r="M1327" s="75">
        <f t="shared" si="136"/>
        <v>89913.600000000006</v>
      </c>
      <c r="N1327" t="str">
        <f>IFERROR(VLOOKUP(D1327, Product_Category!A:B, 2, FALSE), "Uncategorized")</f>
        <v>MCC</v>
      </c>
      <c r="O1327" s="76">
        <f t="shared" si="138"/>
        <v>8.92</v>
      </c>
      <c r="P1327" s="76">
        <f t="shared" si="139"/>
        <v>89.913600000000002</v>
      </c>
      <c r="Q1327">
        <f t="shared" si="140"/>
        <v>2023</v>
      </c>
      <c r="R1327" t="str">
        <f>IFERROR(VLOOKUP(G1327,'Importer Name'!A:B, 2, FALSE), "")</f>
        <v>SIGNET EXCIPIENTS</v>
      </c>
      <c r="S1327" t="str">
        <f>IFERROR(VLOOKUP(H1327,'Supplier name '!A:B, 2, FALSE), "")</f>
        <v>DUPONT NUTRITION</v>
      </c>
    </row>
    <row r="1328" spans="1:19">
      <c r="A1328" s="90" t="s">
        <v>247</v>
      </c>
      <c r="B1328" s="160">
        <v>15120</v>
      </c>
      <c r="C1328" s="160" t="s">
        <v>7</v>
      </c>
      <c r="D1328" s="162" t="s">
        <v>1796</v>
      </c>
      <c r="E1328" s="161">
        <v>5.48</v>
      </c>
      <c r="F1328" s="162" t="s">
        <v>9</v>
      </c>
      <c r="G1328" s="91" t="s">
        <v>69</v>
      </c>
      <c r="H1328" s="92" t="s">
        <v>110</v>
      </c>
      <c r="I1328" s="89" t="str">
        <f t="shared" si="135"/>
        <v>June</v>
      </c>
      <c r="J1328" s="74">
        <f>IF(F1328="USD", E1328, E1328 * IFERROR(VLOOKUP(F1328, EXCHANGE_RATE!A:B, 2, FALSE), "Currency not found"))</f>
        <v>5.48</v>
      </c>
      <c r="K1328" s="74">
        <f t="shared" si="137"/>
        <v>5.48</v>
      </c>
      <c r="L1328" s="14">
        <f>IF(C1328="MTS", B1328, B1328 * IFERROR(VLOOKUP(C1328, 'QTY_CONVERSIONS '!A:B, 2, FALSE), "Units not found"))</f>
        <v>15.120000000000001</v>
      </c>
      <c r="M1328" s="75">
        <f t="shared" si="136"/>
        <v>82857.600000000006</v>
      </c>
      <c r="N1328" t="str">
        <f>IFERROR(VLOOKUP(D1328, Product_Category!A:B, 2, FALSE), "Uncategorized")</f>
        <v>MCC</v>
      </c>
      <c r="O1328" s="76">
        <f t="shared" si="138"/>
        <v>5.48</v>
      </c>
      <c r="P1328" s="76">
        <f t="shared" si="139"/>
        <v>82.857600000000005</v>
      </c>
      <c r="Q1328">
        <f t="shared" si="140"/>
        <v>2023</v>
      </c>
      <c r="R1328" t="str">
        <f>IFERROR(VLOOKUP(G1328,'Importer Name'!A:B, 2, FALSE), "")</f>
        <v>SIGNET EXCIPIENTS</v>
      </c>
      <c r="S1328" t="str">
        <f>IFERROR(VLOOKUP(H1328,'Supplier name '!A:B, 2, FALSE), "")</f>
        <v>DUPONT NUTRITION</v>
      </c>
    </row>
    <row r="1329" spans="1:19">
      <c r="A1329" s="90" t="s">
        <v>247</v>
      </c>
      <c r="B1329" s="160">
        <v>15120</v>
      </c>
      <c r="C1329" s="160" t="s">
        <v>7</v>
      </c>
      <c r="D1329" s="162" t="s">
        <v>1797</v>
      </c>
      <c r="E1329" s="161">
        <v>5.48</v>
      </c>
      <c r="F1329" s="162" t="s">
        <v>9</v>
      </c>
      <c r="G1329" s="91" t="s">
        <v>69</v>
      </c>
      <c r="H1329" s="92" t="s">
        <v>110</v>
      </c>
      <c r="I1329" s="89" t="str">
        <f t="shared" si="135"/>
        <v>June</v>
      </c>
      <c r="J1329" s="74">
        <f>IF(F1329="USD", E1329, E1329 * IFERROR(VLOOKUP(F1329, EXCHANGE_RATE!A:B, 2, FALSE), "Currency not found"))</f>
        <v>5.48</v>
      </c>
      <c r="K1329" s="74">
        <f t="shared" si="137"/>
        <v>5.48</v>
      </c>
      <c r="L1329" s="14">
        <f>IF(C1329="MTS", B1329, B1329 * IFERROR(VLOOKUP(C1329, 'QTY_CONVERSIONS '!A:B, 2, FALSE), "Units not found"))</f>
        <v>15.120000000000001</v>
      </c>
      <c r="M1329" s="75">
        <f t="shared" si="136"/>
        <v>82857.600000000006</v>
      </c>
      <c r="N1329" t="str">
        <f>IFERROR(VLOOKUP(D1329, Product_Category!A:B, 2, FALSE), "Uncategorized")</f>
        <v>MCC</v>
      </c>
      <c r="O1329" s="76">
        <f t="shared" si="138"/>
        <v>5.48</v>
      </c>
      <c r="P1329" s="76">
        <f t="shared" si="139"/>
        <v>82.857600000000005</v>
      </c>
      <c r="Q1329">
        <f t="shared" si="140"/>
        <v>2023</v>
      </c>
      <c r="R1329" t="str">
        <f>IFERROR(VLOOKUP(G1329,'Importer Name'!A:B, 2, FALSE), "")</f>
        <v>SIGNET EXCIPIENTS</v>
      </c>
      <c r="S1329" t="str">
        <f>IFERROR(VLOOKUP(H1329,'Supplier name '!A:B, 2, FALSE), "")</f>
        <v>DUPONT NUTRITION</v>
      </c>
    </row>
    <row r="1330" spans="1:19">
      <c r="A1330" s="90" t="s">
        <v>247</v>
      </c>
      <c r="B1330" s="160">
        <v>17500</v>
      </c>
      <c r="C1330" s="160" t="s">
        <v>7</v>
      </c>
      <c r="D1330" s="162" t="s">
        <v>1796</v>
      </c>
      <c r="E1330" s="161">
        <v>5.59</v>
      </c>
      <c r="F1330" s="162" t="s">
        <v>9</v>
      </c>
      <c r="G1330" s="91" t="s">
        <v>69</v>
      </c>
      <c r="H1330" s="92" t="s">
        <v>110</v>
      </c>
      <c r="I1330" s="89" t="str">
        <f t="shared" si="135"/>
        <v>June</v>
      </c>
      <c r="J1330" s="74">
        <f>IF(F1330="USD", E1330, E1330 * IFERROR(VLOOKUP(F1330, EXCHANGE_RATE!A:B, 2, FALSE), "Currency not found"))</f>
        <v>5.59</v>
      </c>
      <c r="K1330" s="74">
        <f t="shared" si="137"/>
        <v>5.59</v>
      </c>
      <c r="L1330" s="14">
        <f>IF(C1330="MTS", B1330, B1330 * IFERROR(VLOOKUP(C1330, 'QTY_CONVERSIONS '!A:B, 2, FALSE), "Units not found"))</f>
        <v>17.5</v>
      </c>
      <c r="M1330" s="75">
        <f t="shared" si="136"/>
        <v>97825</v>
      </c>
      <c r="N1330" t="str">
        <f>IFERROR(VLOOKUP(D1330, Product_Category!A:B, 2, FALSE), "Uncategorized")</f>
        <v>MCC</v>
      </c>
      <c r="O1330" s="76">
        <f t="shared" si="138"/>
        <v>5.59</v>
      </c>
      <c r="P1330" s="76">
        <f t="shared" si="139"/>
        <v>97.825000000000003</v>
      </c>
      <c r="Q1330">
        <f t="shared" si="140"/>
        <v>2023</v>
      </c>
      <c r="R1330" t="str">
        <f>IFERROR(VLOOKUP(G1330,'Importer Name'!A:B, 2, FALSE), "")</f>
        <v>SIGNET EXCIPIENTS</v>
      </c>
      <c r="S1330" t="str">
        <f>IFERROR(VLOOKUP(H1330,'Supplier name '!A:B, 2, FALSE), "")</f>
        <v>DUPONT NUTRITION</v>
      </c>
    </row>
    <row r="1331" spans="1:19">
      <c r="A1331" s="90" t="s">
        <v>247</v>
      </c>
      <c r="B1331" s="160">
        <v>17500</v>
      </c>
      <c r="C1331" s="160" t="s">
        <v>7</v>
      </c>
      <c r="D1331" s="162" t="s">
        <v>1797</v>
      </c>
      <c r="E1331" s="161">
        <v>5.59</v>
      </c>
      <c r="F1331" s="162" t="s">
        <v>9</v>
      </c>
      <c r="G1331" s="91" t="s">
        <v>69</v>
      </c>
      <c r="H1331" s="92" t="s">
        <v>110</v>
      </c>
      <c r="I1331" s="89" t="str">
        <f t="shared" si="135"/>
        <v>June</v>
      </c>
      <c r="J1331" s="74">
        <f>IF(F1331="USD", E1331, E1331 * IFERROR(VLOOKUP(F1331, EXCHANGE_RATE!A:B, 2, FALSE), "Currency not found"))</f>
        <v>5.59</v>
      </c>
      <c r="K1331" s="74">
        <f t="shared" si="137"/>
        <v>5.59</v>
      </c>
      <c r="L1331" s="14">
        <f>IF(C1331="MTS", B1331, B1331 * IFERROR(VLOOKUP(C1331, 'QTY_CONVERSIONS '!A:B, 2, FALSE), "Units not found"))</f>
        <v>17.5</v>
      </c>
      <c r="M1331" s="75">
        <f t="shared" si="136"/>
        <v>97825</v>
      </c>
      <c r="N1331" t="str">
        <f>IFERROR(VLOOKUP(D1331, Product_Category!A:B, 2, FALSE), "Uncategorized")</f>
        <v>MCC</v>
      </c>
      <c r="O1331" s="76">
        <f t="shared" si="138"/>
        <v>5.59</v>
      </c>
      <c r="P1331" s="76">
        <f t="shared" si="139"/>
        <v>97.825000000000003</v>
      </c>
      <c r="Q1331">
        <f t="shared" si="140"/>
        <v>2023</v>
      </c>
      <c r="R1331" t="str">
        <f>IFERROR(VLOOKUP(G1331,'Importer Name'!A:B, 2, FALSE), "")</f>
        <v>SIGNET EXCIPIENTS</v>
      </c>
      <c r="S1331" t="str">
        <f>IFERROR(VLOOKUP(H1331,'Supplier name '!A:B, 2, FALSE), "")</f>
        <v>DUPONT NUTRITION</v>
      </c>
    </row>
    <row r="1332" spans="1:19">
      <c r="A1332" s="90" t="s">
        <v>247</v>
      </c>
      <c r="B1332" s="160">
        <v>5000</v>
      </c>
      <c r="C1332" s="160" t="s">
        <v>7</v>
      </c>
      <c r="D1332" s="162" t="s">
        <v>1798</v>
      </c>
      <c r="E1332" s="161">
        <v>7.56</v>
      </c>
      <c r="F1332" s="162" t="s">
        <v>9</v>
      </c>
      <c r="G1332" s="91" t="s">
        <v>69</v>
      </c>
      <c r="H1332" s="92" t="s">
        <v>110</v>
      </c>
      <c r="I1332" s="89" t="str">
        <f t="shared" si="135"/>
        <v>June</v>
      </c>
      <c r="J1332" s="74">
        <f>IF(F1332="USD", E1332, E1332 * IFERROR(VLOOKUP(F1332, EXCHANGE_RATE!A:B, 2, FALSE), "Currency not found"))</f>
        <v>7.56</v>
      </c>
      <c r="K1332" s="74">
        <f t="shared" si="137"/>
        <v>7.56</v>
      </c>
      <c r="L1332" s="14">
        <f>IF(C1332="MTS", B1332, B1332 * IFERROR(VLOOKUP(C1332, 'QTY_CONVERSIONS '!A:B, 2, FALSE), "Units not found"))</f>
        <v>5</v>
      </c>
      <c r="M1332" s="75">
        <f t="shared" si="136"/>
        <v>37800</v>
      </c>
      <c r="N1332" t="str">
        <f>IFERROR(VLOOKUP(D1332, Product_Category!A:B, 2, FALSE), "Uncategorized")</f>
        <v>MCC</v>
      </c>
      <c r="O1332" s="76">
        <f t="shared" si="138"/>
        <v>7.56</v>
      </c>
      <c r="P1332" s="76">
        <f t="shared" si="139"/>
        <v>37.799999999999997</v>
      </c>
      <c r="Q1332">
        <f t="shared" si="140"/>
        <v>2023</v>
      </c>
      <c r="R1332" t="str">
        <f>IFERROR(VLOOKUP(G1332,'Importer Name'!A:B, 2, FALSE), "")</f>
        <v>SIGNET EXCIPIENTS</v>
      </c>
      <c r="S1332" t="str">
        <f>IFERROR(VLOOKUP(H1332,'Supplier name '!A:B, 2, FALSE), "")</f>
        <v>DUPONT NUTRITION</v>
      </c>
    </row>
    <row r="1333" spans="1:19">
      <c r="A1333" s="90" t="s">
        <v>247</v>
      </c>
      <c r="B1333" s="160">
        <v>5000</v>
      </c>
      <c r="C1333" s="160" t="s">
        <v>7</v>
      </c>
      <c r="D1333" s="162" t="s">
        <v>1798</v>
      </c>
      <c r="E1333" s="161">
        <v>7.56</v>
      </c>
      <c r="F1333" s="162" t="s">
        <v>9</v>
      </c>
      <c r="G1333" s="91" t="s">
        <v>69</v>
      </c>
      <c r="H1333" s="92" t="s">
        <v>110</v>
      </c>
      <c r="I1333" s="89" t="str">
        <f t="shared" si="135"/>
        <v>June</v>
      </c>
      <c r="J1333" s="74">
        <f>IF(F1333="USD", E1333, E1333 * IFERROR(VLOOKUP(F1333, EXCHANGE_RATE!A:B, 2, FALSE), "Currency not found"))</f>
        <v>7.56</v>
      </c>
      <c r="K1333" s="74">
        <f t="shared" si="137"/>
        <v>7.56</v>
      </c>
      <c r="L1333" s="14">
        <f>IF(C1333="MTS", B1333, B1333 * IFERROR(VLOOKUP(C1333, 'QTY_CONVERSIONS '!A:B, 2, FALSE), "Units not found"))</f>
        <v>5</v>
      </c>
      <c r="M1333" s="75">
        <f t="shared" si="136"/>
        <v>37800</v>
      </c>
      <c r="N1333" t="str">
        <f>IFERROR(VLOOKUP(D1333, Product_Category!A:B, 2, FALSE), "Uncategorized")</f>
        <v>MCC</v>
      </c>
      <c r="O1333" s="76">
        <f t="shared" si="138"/>
        <v>7.56</v>
      </c>
      <c r="P1333" s="76">
        <f t="shared" si="139"/>
        <v>37.799999999999997</v>
      </c>
      <c r="Q1333">
        <f t="shared" si="140"/>
        <v>2023</v>
      </c>
      <c r="R1333" t="str">
        <f>IFERROR(VLOOKUP(G1333,'Importer Name'!A:B, 2, FALSE), "")</f>
        <v>SIGNET EXCIPIENTS</v>
      </c>
      <c r="S1333" t="str">
        <f>IFERROR(VLOOKUP(H1333,'Supplier name '!A:B, 2, FALSE), "")</f>
        <v>DUPONT NUTRITION</v>
      </c>
    </row>
    <row r="1334" spans="1:19">
      <c r="A1334" s="90" t="s">
        <v>247</v>
      </c>
      <c r="B1334" s="160">
        <v>1300</v>
      </c>
      <c r="C1334" s="160" t="s">
        <v>7</v>
      </c>
      <c r="D1334" s="162" t="s">
        <v>1798</v>
      </c>
      <c r="E1334" s="161">
        <v>7.56</v>
      </c>
      <c r="F1334" s="162" t="s">
        <v>9</v>
      </c>
      <c r="G1334" s="91" t="s">
        <v>69</v>
      </c>
      <c r="H1334" s="92" t="s">
        <v>110</v>
      </c>
      <c r="I1334" s="89" t="str">
        <f t="shared" si="135"/>
        <v>June</v>
      </c>
      <c r="J1334" s="74">
        <f>IF(F1334="USD", E1334, E1334 * IFERROR(VLOOKUP(F1334, EXCHANGE_RATE!A:B, 2, FALSE), "Currency not found"))</f>
        <v>7.56</v>
      </c>
      <c r="K1334" s="74">
        <f t="shared" si="137"/>
        <v>7.56</v>
      </c>
      <c r="L1334" s="14">
        <f>IF(C1334="MTS", B1334, B1334 * IFERROR(VLOOKUP(C1334, 'QTY_CONVERSIONS '!A:B, 2, FALSE), "Units not found"))</f>
        <v>1.3</v>
      </c>
      <c r="M1334" s="75">
        <f t="shared" si="136"/>
        <v>9828</v>
      </c>
      <c r="N1334" t="str">
        <f>IFERROR(VLOOKUP(D1334, Product_Category!A:B, 2, FALSE), "Uncategorized")</f>
        <v>MCC</v>
      </c>
      <c r="O1334" s="76">
        <f t="shared" si="138"/>
        <v>7.56</v>
      </c>
      <c r="P1334" s="76">
        <f t="shared" si="139"/>
        <v>9.8279999999999994</v>
      </c>
      <c r="Q1334">
        <f t="shared" si="140"/>
        <v>2023</v>
      </c>
      <c r="R1334" t="str">
        <f>IFERROR(VLOOKUP(G1334,'Importer Name'!A:B, 2, FALSE), "")</f>
        <v>SIGNET EXCIPIENTS</v>
      </c>
      <c r="S1334" t="str">
        <f>IFERROR(VLOOKUP(H1334,'Supplier name '!A:B, 2, FALSE), "")</f>
        <v>DUPONT NUTRITION</v>
      </c>
    </row>
    <row r="1335" spans="1:19">
      <c r="A1335" s="90" t="s">
        <v>247</v>
      </c>
      <c r="B1335" s="160">
        <v>5000</v>
      </c>
      <c r="C1335" s="160" t="s">
        <v>7</v>
      </c>
      <c r="D1335" s="162" t="s">
        <v>1798</v>
      </c>
      <c r="E1335" s="161">
        <v>7.56</v>
      </c>
      <c r="F1335" s="162" t="s">
        <v>9</v>
      </c>
      <c r="G1335" s="91" t="s">
        <v>69</v>
      </c>
      <c r="H1335" s="92" t="s">
        <v>110</v>
      </c>
      <c r="I1335" s="89" t="str">
        <f t="shared" si="135"/>
        <v>June</v>
      </c>
      <c r="J1335" s="74">
        <f>IF(F1335="USD", E1335, E1335 * IFERROR(VLOOKUP(F1335, EXCHANGE_RATE!A:B, 2, FALSE), "Currency not found"))</f>
        <v>7.56</v>
      </c>
      <c r="K1335" s="74">
        <f t="shared" si="137"/>
        <v>7.56</v>
      </c>
      <c r="L1335" s="14">
        <f>IF(C1335="MTS", B1335, B1335 * IFERROR(VLOOKUP(C1335, 'QTY_CONVERSIONS '!A:B, 2, FALSE), "Units not found"))</f>
        <v>5</v>
      </c>
      <c r="M1335" s="75">
        <f t="shared" si="136"/>
        <v>37800</v>
      </c>
      <c r="N1335" t="str">
        <f>IFERROR(VLOOKUP(D1335, Product_Category!A:B, 2, FALSE), "Uncategorized")</f>
        <v>MCC</v>
      </c>
      <c r="O1335" s="76">
        <f t="shared" si="138"/>
        <v>7.56</v>
      </c>
      <c r="P1335" s="76">
        <f t="shared" si="139"/>
        <v>37.799999999999997</v>
      </c>
      <c r="Q1335">
        <f t="shared" si="140"/>
        <v>2023</v>
      </c>
      <c r="R1335" t="str">
        <f>IFERROR(VLOOKUP(G1335,'Importer Name'!A:B, 2, FALSE), "")</f>
        <v>SIGNET EXCIPIENTS</v>
      </c>
      <c r="S1335" t="str">
        <f>IFERROR(VLOOKUP(H1335,'Supplier name '!A:B, 2, FALSE), "")</f>
        <v>DUPONT NUTRITION</v>
      </c>
    </row>
    <row r="1336" spans="1:19">
      <c r="A1336" s="90" t="s">
        <v>247</v>
      </c>
      <c r="B1336" s="160">
        <v>3500</v>
      </c>
      <c r="C1336" s="160" t="s">
        <v>7</v>
      </c>
      <c r="D1336" s="162" t="s">
        <v>1798</v>
      </c>
      <c r="E1336" s="161">
        <v>7.56</v>
      </c>
      <c r="F1336" s="162" t="s">
        <v>9</v>
      </c>
      <c r="G1336" s="91" t="s">
        <v>69</v>
      </c>
      <c r="H1336" s="92" t="s">
        <v>110</v>
      </c>
      <c r="I1336" s="89" t="str">
        <f t="shared" si="135"/>
        <v>June</v>
      </c>
      <c r="J1336" s="74">
        <f>IF(F1336="USD", E1336, E1336 * IFERROR(VLOOKUP(F1336, EXCHANGE_RATE!A:B, 2, FALSE), "Currency not found"))</f>
        <v>7.56</v>
      </c>
      <c r="K1336" s="74">
        <f t="shared" si="137"/>
        <v>7.56</v>
      </c>
      <c r="L1336" s="14">
        <f>IF(C1336="MTS", B1336, B1336 * IFERROR(VLOOKUP(C1336, 'QTY_CONVERSIONS '!A:B, 2, FALSE), "Units not found"))</f>
        <v>3.5</v>
      </c>
      <c r="M1336" s="75">
        <f t="shared" si="136"/>
        <v>26460</v>
      </c>
      <c r="N1336" t="str">
        <f>IFERROR(VLOOKUP(D1336, Product_Category!A:B, 2, FALSE), "Uncategorized")</f>
        <v>MCC</v>
      </c>
      <c r="O1336" s="76">
        <f t="shared" si="138"/>
        <v>7.56</v>
      </c>
      <c r="P1336" s="76">
        <f t="shared" si="139"/>
        <v>26.459999999999997</v>
      </c>
      <c r="Q1336">
        <f t="shared" si="140"/>
        <v>2023</v>
      </c>
      <c r="R1336" t="str">
        <f>IFERROR(VLOOKUP(G1336,'Importer Name'!A:B, 2, FALSE), "")</f>
        <v>SIGNET EXCIPIENTS</v>
      </c>
      <c r="S1336" t="str">
        <f>IFERROR(VLOOKUP(H1336,'Supplier name '!A:B, 2, FALSE), "")</f>
        <v>DUPONT NUTRITION</v>
      </c>
    </row>
    <row r="1337" spans="1:19">
      <c r="A1337" s="90" t="s">
        <v>247</v>
      </c>
      <c r="B1337" s="160">
        <v>12500</v>
      </c>
      <c r="C1337" s="160" t="s">
        <v>7</v>
      </c>
      <c r="D1337" s="162" t="s">
        <v>1799</v>
      </c>
      <c r="E1337" s="161">
        <v>6.85</v>
      </c>
      <c r="F1337" s="162" t="s">
        <v>9</v>
      </c>
      <c r="G1337" s="91" t="s">
        <v>69</v>
      </c>
      <c r="H1337" s="92" t="s">
        <v>110</v>
      </c>
      <c r="I1337" s="89" t="str">
        <f t="shared" si="135"/>
        <v>June</v>
      </c>
      <c r="J1337" s="74">
        <f>IF(F1337="USD", E1337, E1337 * IFERROR(VLOOKUP(F1337, EXCHANGE_RATE!A:B, 2, FALSE), "Currency not found"))</f>
        <v>6.85</v>
      </c>
      <c r="K1337" s="74">
        <f t="shared" si="137"/>
        <v>6.85</v>
      </c>
      <c r="L1337" s="14">
        <f>IF(C1337="MTS", B1337, B1337 * IFERROR(VLOOKUP(C1337, 'QTY_CONVERSIONS '!A:B, 2, FALSE), "Units not found"))</f>
        <v>12.5</v>
      </c>
      <c r="M1337" s="75">
        <f t="shared" si="136"/>
        <v>85625</v>
      </c>
      <c r="N1337" t="str">
        <f>IFERROR(VLOOKUP(D1337, Product_Category!A:B, 2, FALSE), "Uncategorized")</f>
        <v>MCC</v>
      </c>
      <c r="O1337" s="76">
        <f t="shared" si="138"/>
        <v>6.85</v>
      </c>
      <c r="P1337" s="76">
        <f t="shared" si="139"/>
        <v>85.625</v>
      </c>
      <c r="Q1337">
        <f t="shared" si="140"/>
        <v>2023</v>
      </c>
      <c r="R1337" t="str">
        <f>IFERROR(VLOOKUP(G1337,'Importer Name'!A:B, 2, FALSE), "")</f>
        <v>SIGNET EXCIPIENTS</v>
      </c>
      <c r="S1337" t="str">
        <f>IFERROR(VLOOKUP(H1337,'Supplier name '!A:B, 2, FALSE), "")</f>
        <v>DUPONT NUTRITION</v>
      </c>
    </row>
    <row r="1338" spans="1:19">
      <c r="A1338" s="90" t="s">
        <v>247</v>
      </c>
      <c r="B1338" s="160">
        <v>12500</v>
      </c>
      <c r="C1338" s="160" t="s">
        <v>7</v>
      </c>
      <c r="D1338" s="162" t="s">
        <v>1799</v>
      </c>
      <c r="E1338" s="161">
        <v>6.85</v>
      </c>
      <c r="F1338" s="162" t="s">
        <v>9</v>
      </c>
      <c r="G1338" s="91" t="s">
        <v>69</v>
      </c>
      <c r="H1338" s="92" t="s">
        <v>110</v>
      </c>
      <c r="I1338" s="89" t="str">
        <f t="shared" si="135"/>
        <v>June</v>
      </c>
      <c r="J1338" s="74">
        <f>IF(F1338="USD", E1338, E1338 * IFERROR(VLOOKUP(F1338, EXCHANGE_RATE!A:B, 2, FALSE), "Currency not found"))</f>
        <v>6.85</v>
      </c>
      <c r="K1338" s="74">
        <f t="shared" si="137"/>
        <v>6.85</v>
      </c>
      <c r="L1338" s="14">
        <f>IF(C1338="MTS", B1338, B1338 * IFERROR(VLOOKUP(C1338, 'QTY_CONVERSIONS '!A:B, 2, FALSE), "Units not found"))</f>
        <v>12.5</v>
      </c>
      <c r="M1338" s="75">
        <f t="shared" si="136"/>
        <v>85625</v>
      </c>
      <c r="N1338" t="str">
        <f>IFERROR(VLOOKUP(D1338, Product_Category!A:B, 2, FALSE), "Uncategorized")</f>
        <v>MCC</v>
      </c>
      <c r="O1338" s="76">
        <f t="shared" si="138"/>
        <v>6.85</v>
      </c>
      <c r="P1338" s="76">
        <f t="shared" si="139"/>
        <v>85.625</v>
      </c>
      <c r="Q1338">
        <f t="shared" si="140"/>
        <v>2023</v>
      </c>
      <c r="R1338" t="str">
        <f>IFERROR(VLOOKUP(G1338,'Importer Name'!A:B, 2, FALSE), "")</f>
        <v>SIGNET EXCIPIENTS</v>
      </c>
      <c r="S1338" t="str">
        <f>IFERROR(VLOOKUP(H1338,'Supplier name '!A:B, 2, FALSE), "")</f>
        <v>DUPONT NUTRITION</v>
      </c>
    </row>
    <row r="1339" spans="1:19">
      <c r="A1339" s="90" t="s">
        <v>247</v>
      </c>
      <c r="B1339" s="160">
        <v>17250</v>
      </c>
      <c r="C1339" s="160" t="s">
        <v>7</v>
      </c>
      <c r="D1339" s="162" t="s">
        <v>1800</v>
      </c>
      <c r="E1339" s="161">
        <v>6.85</v>
      </c>
      <c r="F1339" s="162" t="s">
        <v>9</v>
      </c>
      <c r="G1339" s="91" t="s">
        <v>69</v>
      </c>
      <c r="H1339" s="92" t="s">
        <v>110</v>
      </c>
      <c r="I1339" s="89" t="str">
        <f t="shared" si="135"/>
        <v>June</v>
      </c>
      <c r="J1339" s="74">
        <f>IF(F1339="USD", E1339, E1339 * IFERROR(VLOOKUP(F1339, EXCHANGE_RATE!A:B, 2, FALSE), "Currency not found"))</f>
        <v>6.85</v>
      </c>
      <c r="K1339" s="74">
        <f t="shared" si="137"/>
        <v>6.85</v>
      </c>
      <c r="L1339" s="14">
        <f>IF(C1339="MTS", B1339, B1339 * IFERROR(VLOOKUP(C1339, 'QTY_CONVERSIONS '!A:B, 2, FALSE), "Units not found"))</f>
        <v>17.25</v>
      </c>
      <c r="M1339" s="75">
        <f t="shared" si="136"/>
        <v>118162.5</v>
      </c>
      <c r="N1339" t="str">
        <f>IFERROR(VLOOKUP(D1339, Product_Category!A:B, 2, FALSE), "Uncategorized")</f>
        <v>MCC</v>
      </c>
      <c r="O1339" s="76">
        <f t="shared" si="138"/>
        <v>6.85</v>
      </c>
      <c r="P1339" s="76">
        <f t="shared" si="139"/>
        <v>118.16249999999999</v>
      </c>
      <c r="Q1339">
        <f t="shared" si="140"/>
        <v>2023</v>
      </c>
      <c r="R1339" t="str">
        <f>IFERROR(VLOOKUP(G1339,'Importer Name'!A:B, 2, FALSE), "")</f>
        <v>SIGNET EXCIPIENTS</v>
      </c>
      <c r="S1339" t="str">
        <f>IFERROR(VLOOKUP(H1339,'Supplier name '!A:B, 2, FALSE), "")</f>
        <v>DUPONT NUTRITION</v>
      </c>
    </row>
    <row r="1340" spans="1:19">
      <c r="A1340" s="94" t="s">
        <v>247</v>
      </c>
      <c r="B1340" s="163">
        <v>17250</v>
      </c>
      <c r="C1340" s="163" t="s">
        <v>7</v>
      </c>
      <c r="D1340" s="165" t="s">
        <v>1800</v>
      </c>
      <c r="E1340" s="164">
        <v>6.85</v>
      </c>
      <c r="F1340" s="165" t="s">
        <v>9</v>
      </c>
      <c r="G1340" s="95" t="s">
        <v>69</v>
      </c>
      <c r="H1340" s="96" t="s">
        <v>110</v>
      </c>
      <c r="I1340" s="89" t="str">
        <f t="shared" si="135"/>
        <v>June</v>
      </c>
      <c r="J1340" s="74">
        <f>IF(F1340="USD", E1340, E1340 * IFERROR(VLOOKUP(F1340, EXCHANGE_RATE!A:B, 2, FALSE), "Currency not found"))</f>
        <v>6.85</v>
      </c>
      <c r="K1340" s="74">
        <f t="shared" si="137"/>
        <v>6.85</v>
      </c>
      <c r="L1340" s="14">
        <f>IF(C1340="MTS", B1340, B1340 * IFERROR(VLOOKUP(C1340, 'QTY_CONVERSIONS '!A:B, 2, FALSE), "Units not found"))</f>
        <v>17.25</v>
      </c>
      <c r="M1340" s="75">
        <f t="shared" si="136"/>
        <v>118162.5</v>
      </c>
      <c r="N1340" t="str">
        <f>IFERROR(VLOOKUP(D1340, Product_Category!A:B, 2, FALSE), "Uncategorized")</f>
        <v>MCC</v>
      </c>
      <c r="O1340" s="76">
        <f t="shared" si="138"/>
        <v>6.85</v>
      </c>
      <c r="P1340" s="76">
        <f t="shared" si="139"/>
        <v>118.16249999999999</v>
      </c>
      <c r="Q1340">
        <f t="shared" si="140"/>
        <v>2023</v>
      </c>
      <c r="R1340" t="str">
        <f>IFERROR(VLOOKUP(G1340,'Importer Name'!A:B, 2, FALSE), "")</f>
        <v>SIGNET EXCIPIENTS</v>
      </c>
      <c r="S1340" t="str">
        <f>IFERROR(VLOOKUP(H1340,'Supplier name '!A:B, 2, FALSE), "")</f>
        <v>DUPONT NUTRITION</v>
      </c>
    </row>
    <row r="1341" spans="1:19">
      <c r="A1341" s="90" t="s">
        <v>262</v>
      </c>
      <c r="B1341" s="160">
        <v>450</v>
      </c>
      <c r="C1341" s="160" t="s">
        <v>7</v>
      </c>
      <c r="D1341" s="162" t="s">
        <v>1801</v>
      </c>
      <c r="E1341" s="161">
        <v>4.83</v>
      </c>
      <c r="F1341" s="162" t="s">
        <v>1718</v>
      </c>
      <c r="G1341" s="91" t="s">
        <v>474</v>
      </c>
      <c r="H1341" s="92" t="s">
        <v>1865</v>
      </c>
      <c r="I1341" s="89" t="str">
        <f t="shared" si="135"/>
        <v>June</v>
      </c>
      <c r="J1341" s="74">
        <f>IF(F1341="USD", E1341, E1341 * IFERROR(VLOOKUP(F1341, EXCHANGE_RATE!A:B, 2, FALSE), "Currency not found"))</f>
        <v>5.1681000000000008</v>
      </c>
      <c r="K1341" s="74">
        <f t="shared" si="137"/>
        <v>5.17</v>
      </c>
      <c r="L1341" s="14">
        <f>IF(C1341="MTS", B1341, B1341 * IFERROR(VLOOKUP(C1341, 'QTY_CONVERSIONS '!A:B, 2, FALSE), "Units not found"))</f>
        <v>0.45</v>
      </c>
      <c r="M1341" s="75">
        <f t="shared" si="136"/>
        <v>2326.5</v>
      </c>
      <c r="N1341" t="str">
        <f>IFERROR(VLOOKUP(D1341, Product_Category!A:B, 2, FALSE), "Uncategorized")</f>
        <v>MAGNESIUM STEARATE</v>
      </c>
      <c r="O1341" s="76">
        <f t="shared" si="138"/>
        <v>5.17</v>
      </c>
      <c r="P1341" s="76">
        <f t="shared" si="139"/>
        <v>2.3265000000000002</v>
      </c>
      <c r="Q1341">
        <f t="shared" si="140"/>
        <v>2023</v>
      </c>
      <c r="R1341" t="str">
        <f>IFERROR(VLOOKUP(G1341,'Importer Name'!A:B, 2, FALSE), "")</f>
        <v>K SEVANTILAL</v>
      </c>
      <c r="S1341" t="str">
        <f>IFERROR(VLOOKUP(H1341,'Supplier name '!A:B, 2, FALSE), "")</f>
        <v>FACI S P A</v>
      </c>
    </row>
    <row r="1342" spans="1:19">
      <c r="A1342" s="90" t="s">
        <v>262</v>
      </c>
      <c r="B1342" s="160">
        <v>2010</v>
      </c>
      <c r="C1342" s="160" t="s">
        <v>7</v>
      </c>
      <c r="D1342" s="162" t="s">
        <v>1447</v>
      </c>
      <c r="E1342" s="161">
        <v>4.45</v>
      </c>
      <c r="F1342" s="162" t="s">
        <v>9</v>
      </c>
      <c r="G1342" s="91" t="s">
        <v>138</v>
      </c>
      <c r="H1342" s="92" t="s">
        <v>1866</v>
      </c>
      <c r="I1342" s="89" t="str">
        <f t="shared" si="135"/>
        <v>June</v>
      </c>
      <c r="J1342" s="74">
        <f>IF(F1342="USD", E1342, E1342 * IFERROR(VLOOKUP(F1342, EXCHANGE_RATE!A:B, 2, FALSE), "Currency not found"))</f>
        <v>4.45</v>
      </c>
      <c r="K1342" s="74">
        <f t="shared" si="137"/>
        <v>4.45</v>
      </c>
      <c r="L1342" s="14">
        <f>IF(C1342="MTS", B1342, B1342 * IFERROR(VLOOKUP(C1342, 'QTY_CONVERSIONS '!A:B, 2, FALSE), "Units not found"))</f>
        <v>2.0100000000000002</v>
      </c>
      <c r="M1342" s="75">
        <f t="shared" si="136"/>
        <v>8944.5</v>
      </c>
      <c r="N1342" t="str">
        <f>IFERROR(VLOOKUP(D1342, Product_Category!A:B, 2, FALSE), "Uncategorized")</f>
        <v>MAGNESIUM STEARATE</v>
      </c>
      <c r="O1342" s="76">
        <f t="shared" si="138"/>
        <v>4.45</v>
      </c>
      <c r="P1342" s="76">
        <f t="shared" si="139"/>
        <v>8.9445000000000014</v>
      </c>
      <c r="Q1342">
        <f t="shared" si="140"/>
        <v>2023</v>
      </c>
      <c r="R1342" t="str">
        <f>IFERROR(VLOOKUP(G1342,'Importer Name'!A:B, 2, FALSE), "")</f>
        <v>FERRERO INDIA</v>
      </c>
      <c r="S1342" t="str">
        <f>IFERROR(VLOOKUP(H1342,'Supplier name '!A:B, 2, FALSE), "")</f>
        <v>FERRERO TRAD</v>
      </c>
    </row>
    <row r="1343" spans="1:19">
      <c r="A1343" s="94" t="s">
        <v>262</v>
      </c>
      <c r="B1343" s="163">
        <v>2010</v>
      </c>
      <c r="C1343" s="163" t="s">
        <v>7</v>
      </c>
      <c r="D1343" s="165" t="s">
        <v>1447</v>
      </c>
      <c r="E1343" s="164">
        <v>4.45</v>
      </c>
      <c r="F1343" s="165" t="s">
        <v>9</v>
      </c>
      <c r="G1343" s="95" t="s">
        <v>138</v>
      </c>
      <c r="H1343" s="96" t="s">
        <v>1866</v>
      </c>
      <c r="I1343" s="89" t="str">
        <f t="shared" si="135"/>
        <v>June</v>
      </c>
      <c r="J1343" s="74">
        <f>IF(F1343="USD", E1343, E1343 * IFERROR(VLOOKUP(F1343, EXCHANGE_RATE!A:B, 2, FALSE), "Currency not found"))</f>
        <v>4.45</v>
      </c>
      <c r="K1343" s="74">
        <f t="shared" si="137"/>
        <v>4.45</v>
      </c>
      <c r="L1343" s="14">
        <f>IF(C1343="MTS", B1343, B1343 * IFERROR(VLOOKUP(C1343, 'QTY_CONVERSIONS '!A:B, 2, FALSE), "Units not found"))</f>
        <v>2.0100000000000002</v>
      </c>
      <c r="M1343" s="75">
        <f t="shared" si="136"/>
        <v>8944.5</v>
      </c>
      <c r="N1343" t="str">
        <f>IFERROR(VLOOKUP(D1343, Product_Category!A:B, 2, FALSE), "Uncategorized")</f>
        <v>MAGNESIUM STEARATE</v>
      </c>
      <c r="O1343" s="76">
        <f t="shared" si="138"/>
        <v>4.45</v>
      </c>
      <c r="P1343" s="76">
        <f t="shared" si="139"/>
        <v>8.9445000000000014</v>
      </c>
      <c r="Q1343">
        <f t="shared" si="140"/>
        <v>2023</v>
      </c>
      <c r="R1343" t="str">
        <f>IFERROR(VLOOKUP(G1343,'Importer Name'!A:B, 2, FALSE), "")</f>
        <v>FERRERO INDIA</v>
      </c>
      <c r="S1343" t="str">
        <f>IFERROR(VLOOKUP(H1343,'Supplier name '!A:B, 2, FALSE), "")</f>
        <v>FERRERO TRAD</v>
      </c>
    </row>
    <row r="1344" spans="1:19">
      <c r="A1344" s="90" t="s">
        <v>269</v>
      </c>
      <c r="B1344" s="160">
        <v>8000</v>
      </c>
      <c r="C1344" s="160" t="s">
        <v>7</v>
      </c>
      <c r="D1344" s="162" t="s">
        <v>1802</v>
      </c>
      <c r="E1344" s="161">
        <v>17.48</v>
      </c>
      <c r="F1344" s="162" t="s">
        <v>9</v>
      </c>
      <c r="G1344" s="91" t="s">
        <v>239</v>
      </c>
      <c r="H1344" s="92" t="s">
        <v>143</v>
      </c>
      <c r="I1344" s="89" t="str">
        <f t="shared" ref="I1344:I1407" si="141">I1343</f>
        <v>June</v>
      </c>
      <c r="J1344" s="74">
        <f>IF(F1344="USD", E1344, E1344 * IFERROR(VLOOKUP(F1344, EXCHANGE_RATE!A:B, 2, FALSE), "Currency not found"))</f>
        <v>17.48</v>
      </c>
      <c r="K1344" s="74">
        <f t="shared" si="137"/>
        <v>17.48</v>
      </c>
      <c r="L1344" s="14">
        <f>IF(C1344="MTS", B1344, B1344 * IFERROR(VLOOKUP(C1344, 'QTY_CONVERSIONS '!A:B, 2, FALSE), "Units not found"))</f>
        <v>8</v>
      </c>
      <c r="M1344" s="75">
        <f t="shared" si="136"/>
        <v>139840</v>
      </c>
      <c r="N1344" t="str">
        <f>IFERROR(VLOOKUP(D1344, Product_Category!A:B, 2, FALSE), "Uncategorized")</f>
        <v>MCC</v>
      </c>
      <c r="O1344" s="76">
        <f t="shared" si="138"/>
        <v>17.48</v>
      </c>
      <c r="P1344" s="76">
        <f t="shared" si="139"/>
        <v>139.84</v>
      </c>
      <c r="Q1344">
        <f t="shared" si="140"/>
        <v>2023</v>
      </c>
      <c r="R1344" t="str">
        <f>IFERROR(VLOOKUP(G1344,'Importer Name'!A:B, 2, FALSE), "")</f>
        <v>ARIHANT INNOCHEM</v>
      </c>
      <c r="S1344" t="str">
        <f>IFERROR(VLOOKUP(H1344,'Supplier name '!A:B, 2, FALSE), "")</f>
        <v>ASAHI KASEI</v>
      </c>
    </row>
    <row r="1345" spans="1:19">
      <c r="A1345" s="90" t="s">
        <v>269</v>
      </c>
      <c r="B1345" s="160">
        <v>12000</v>
      </c>
      <c r="C1345" s="160" t="s">
        <v>7</v>
      </c>
      <c r="D1345" s="162" t="s">
        <v>1803</v>
      </c>
      <c r="E1345" s="161">
        <v>11.54</v>
      </c>
      <c r="F1345" s="162" t="s">
        <v>9</v>
      </c>
      <c r="G1345" s="91" t="s">
        <v>239</v>
      </c>
      <c r="H1345" s="92" t="s">
        <v>143</v>
      </c>
      <c r="I1345" s="89" t="str">
        <f t="shared" si="141"/>
        <v>June</v>
      </c>
      <c r="J1345" s="74">
        <f>IF(F1345="USD", E1345, E1345 * IFERROR(VLOOKUP(F1345, EXCHANGE_RATE!A:B, 2, FALSE), "Currency not found"))</f>
        <v>11.54</v>
      </c>
      <c r="K1345" s="74">
        <f t="shared" si="137"/>
        <v>11.54</v>
      </c>
      <c r="L1345" s="14">
        <f>IF(C1345="MTS", B1345, B1345 * IFERROR(VLOOKUP(C1345, 'QTY_CONVERSIONS '!A:B, 2, FALSE), "Units not found"))</f>
        <v>12</v>
      </c>
      <c r="M1345" s="75">
        <f t="shared" si="136"/>
        <v>138480</v>
      </c>
      <c r="N1345" t="str">
        <f>IFERROR(VLOOKUP(D1345, Product_Category!A:B, 2, FALSE), "Uncategorized")</f>
        <v>MCC</v>
      </c>
      <c r="O1345" s="76">
        <f t="shared" si="138"/>
        <v>11.54</v>
      </c>
      <c r="P1345" s="76">
        <f t="shared" si="139"/>
        <v>138.47999999999999</v>
      </c>
      <c r="Q1345">
        <f t="shared" si="140"/>
        <v>2023</v>
      </c>
      <c r="R1345" t="str">
        <f>IFERROR(VLOOKUP(G1345,'Importer Name'!A:B, 2, FALSE), "")</f>
        <v>ARIHANT INNOCHEM</v>
      </c>
      <c r="S1345" t="str">
        <f>IFERROR(VLOOKUP(H1345,'Supplier name '!A:B, 2, FALSE), "")</f>
        <v>ASAHI KASEI</v>
      </c>
    </row>
    <row r="1346" spans="1:19">
      <c r="A1346" s="90" t="s">
        <v>269</v>
      </c>
      <c r="B1346" s="160">
        <v>6000</v>
      </c>
      <c r="C1346" s="160" t="s">
        <v>7</v>
      </c>
      <c r="D1346" s="162" t="s">
        <v>1803</v>
      </c>
      <c r="E1346" s="161">
        <v>11.54</v>
      </c>
      <c r="F1346" s="162" t="s">
        <v>9</v>
      </c>
      <c r="G1346" s="91" t="s">
        <v>239</v>
      </c>
      <c r="H1346" s="92" t="s">
        <v>143</v>
      </c>
      <c r="I1346" s="89" t="str">
        <f t="shared" si="141"/>
        <v>June</v>
      </c>
      <c r="J1346" s="74">
        <f>IF(F1346="USD", E1346, E1346 * IFERROR(VLOOKUP(F1346, EXCHANGE_RATE!A:B, 2, FALSE), "Currency not found"))</f>
        <v>11.54</v>
      </c>
      <c r="K1346" s="74">
        <f t="shared" si="137"/>
        <v>11.54</v>
      </c>
      <c r="L1346" s="14">
        <f>IF(C1346="MTS", B1346, B1346 * IFERROR(VLOOKUP(C1346, 'QTY_CONVERSIONS '!A:B, 2, FALSE), "Units not found"))</f>
        <v>6</v>
      </c>
      <c r="M1346" s="75">
        <f t="shared" ref="M1346:M1409" si="142">B1346*K1346</f>
        <v>69240</v>
      </c>
      <c r="N1346" t="str">
        <f>IFERROR(VLOOKUP(D1346, Product_Category!A:B, 2, FALSE), "Uncategorized")</f>
        <v>MCC</v>
      </c>
      <c r="O1346" s="76">
        <f t="shared" si="138"/>
        <v>11.54</v>
      </c>
      <c r="P1346" s="76">
        <f t="shared" si="139"/>
        <v>69.239999999999995</v>
      </c>
      <c r="Q1346">
        <f t="shared" si="140"/>
        <v>2023</v>
      </c>
      <c r="R1346" t="str">
        <f>IFERROR(VLOOKUP(G1346,'Importer Name'!A:B, 2, FALSE), "")</f>
        <v>ARIHANT INNOCHEM</v>
      </c>
      <c r="S1346" t="str">
        <f>IFERROR(VLOOKUP(H1346,'Supplier name '!A:B, 2, FALSE), "")</f>
        <v>ASAHI KASEI</v>
      </c>
    </row>
    <row r="1347" spans="1:19">
      <c r="A1347" s="90" t="s">
        <v>269</v>
      </c>
      <c r="B1347" s="160">
        <v>12000</v>
      </c>
      <c r="C1347" s="160" t="s">
        <v>7</v>
      </c>
      <c r="D1347" s="162" t="s">
        <v>1803</v>
      </c>
      <c r="E1347" s="161">
        <v>11.54</v>
      </c>
      <c r="F1347" s="162" t="s">
        <v>9</v>
      </c>
      <c r="G1347" s="91" t="s">
        <v>239</v>
      </c>
      <c r="H1347" s="92" t="s">
        <v>143</v>
      </c>
      <c r="I1347" s="89" t="str">
        <f t="shared" si="141"/>
        <v>June</v>
      </c>
      <c r="J1347" s="74">
        <f>IF(F1347="USD", E1347, E1347 * IFERROR(VLOOKUP(F1347, EXCHANGE_RATE!A:B, 2, FALSE), "Currency not found"))</f>
        <v>11.54</v>
      </c>
      <c r="K1347" s="74">
        <f t="shared" ref="K1347:K1410" si="143">ROUNDUP(J1347,2)</f>
        <v>11.54</v>
      </c>
      <c r="L1347" s="14">
        <f>IF(C1347="MTS", B1347, B1347 * IFERROR(VLOOKUP(C1347, 'QTY_CONVERSIONS '!A:B, 2, FALSE), "Units not found"))</f>
        <v>12</v>
      </c>
      <c r="M1347" s="75">
        <f t="shared" si="142"/>
        <v>138480</v>
      </c>
      <c r="N1347" t="str">
        <f>IFERROR(VLOOKUP(D1347, Product_Category!A:B, 2, FALSE), "Uncategorized")</f>
        <v>MCC</v>
      </c>
      <c r="O1347" s="76">
        <f t="shared" ref="O1347:O1410" si="144">K1347</f>
        <v>11.54</v>
      </c>
      <c r="P1347" s="76">
        <f t="shared" ref="P1347:P1410" si="145">L1347*O1347</f>
        <v>138.47999999999999</v>
      </c>
      <c r="Q1347">
        <f t="shared" si="140"/>
        <v>2023</v>
      </c>
      <c r="R1347" t="str">
        <f>IFERROR(VLOOKUP(G1347,'Importer Name'!A:B, 2, FALSE), "")</f>
        <v>ARIHANT INNOCHEM</v>
      </c>
      <c r="S1347" t="str">
        <f>IFERROR(VLOOKUP(H1347,'Supplier name '!A:B, 2, FALSE), "")</f>
        <v>ASAHI KASEI</v>
      </c>
    </row>
    <row r="1348" spans="1:19">
      <c r="A1348" s="90" t="s">
        <v>269</v>
      </c>
      <c r="B1348" s="160">
        <v>6000</v>
      </c>
      <c r="C1348" s="160" t="s">
        <v>7</v>
      </c>
      <c r="D1348" s="162" t="s">
        <v>1804</v>
      </c>
      <c r="E1348" s="161">
        <v>11.54</v>
      </c>
      <c r="F1348" s="162" t="s">
        <v>9</v>
      </c>
      <c r="G1348" s="91" t="s">
        <v>239</v>
      </c>
      <c r="H1348" s="92" t="s">
        <v>143</v>
      </c>
      <c r="I1348" s="89" t="str">
        <f t="shared" si="141"/>
        <v>June</v>
      </c>
      <c r="J1348" s="74">
        <f>IF(F1348="USD", E1348, E1348 * IFERROR(VLOOKUP(F1348, EXCHANGE_RATE!A:B, 2, FALSE), "Currency not found"))</f>
        <v>11.54</v>
      </c>
      <c r="K1348" s="74">
        <f t="shared" si="143"/>
        <v>11.54</v>
      </c>
      <c r="L1348" s="14">
        <f>IF(C1348="MTS", B1348, B1348 * IFERROR(VLOOKUP(C1348, 'QTY_CONVERSIONS '!A:B, 2, FALSE), "Units not found"))</f>
        <v>6</v>
      </c>
      <c r="M1348" s="75">
        <f t="shared" si="142"/>
        <v>69240</v>
      </c>
      <c r="N1348" t="str">
        <f>IFERROR(VLOOKUP(D1348, Product_Category!A:B, 2, FALSE), "Uncategorized")</f>
        <v>MCC</v>
      </c>
      <c r="O1348" s="76">
        <f t="shared" si="144"/>
        <v>11.54</v>
      </c>
      <c r="P1348" s="76">
        <f t="shared" si="145"/>
        <v>69.239999999999995</v>
      </c>
      <c r="Q1348">
        <f t="shared" ref="Q1348:Q1411" si="146">Q1347</f>
        <v>2023</v>
      </c>
      <c r="R1348" t="str">
        <f>IFERROR(VLOOKUP(G1348,'Importer Name'!A:B, 2, FALSE), "")</f>
        <v>ARIHANT INNOCHEM</v>
      </c>
      <c r="S1348" t="str">
        <f>IFERROR(VLOOKUP(H1348,'Supplier name '!A:B, 2, FALSE), "")</f>
        <v>ASAHI KASEI</v>
      </c>
    </row>
    <row r="1349" spans="1:19">
      <c r="A1349" s="90" t="s">
        <v>269</v>
      </c>
      <c r="B1349" s="160">
        <v>11625</v>
      </c>
      <c r="C1349" s="160" t="s">
        <v>7</v>
      </c>
      <c r="D1349" s="162" t="s">
        <v>1804</v>
      </c>
      <c r="E1349" s="161">
        <v>11.54</v>
      </c>
      <c r="F1349" s="162" t="s">
        <v>9</v>
      </c>
      <c r="G1349" s="91" t="s">
        <v>239</v>
      </c>
      <c r="H1349" s="92" t="s">
        <v>143</v>
      </c>
      <c r="I1349" s="89" t="str">
        <f t="shared" si="141"/>
        <v>June</v>
      </c>
      <c r="J1349" s="74">
        <f>IF(F1349="USD", E1349, E1349 * IFERROR(VLOOKUP(F1349, EXCHANGE_RATE!A:B, 2, FALSE), "Currency not found"))</f>
        <v>11.54</v>
      </c>
      <c r="K1349" s="74">
        <f t="shared" si="143"/>
        <v>11.54</v>
      </c>
      <c r="L1349" s="14">
        <f>IF(C1349="MTS", B1349, B1349 * IFERROR(VLOOKUP(C1349, 'QTY_CONVERSIONS '!A:B, 2, FALSE), "Units not found"))</f>
        <v>11.625</v>
      </c>
      <c r="M1349" s="75">
        <f t="shared" si="142"/>
        <v>134152.5</v>
      </c>
      <c r="N1349" t="str">
        <f>IFERROR(VLOOKUP(D1349, Product_Category!A:B, 2, FALSE), "Uncategorized")</f>
        <v>MCC</v>
      </c>
      <c r="O1349" s="76">
        <f t="shared" si="144"/>
        <v>11.54</v>
      </c>
      <c r="P1349" s="76">
        <f t="shared" si="145"/>
        <v>134.1525</v>
      </c>
      <c r="Q1349">
        <f t="shared" si="146"/>
        <v>2023</v>
      </c>
      <c r="R1349" t="str">
        <f>IFERROR(VLOOKUP(G1349,'Importer Name'!A:B, 2, FALSE), "")</f>
        <v>ARIHANT INNOCHEM</v>
      </c>
      <c r="S1349" t="str">
        <f>IFERROR(VLOOKUP(H1349,'Supplier name '!A:B, 2, FALSE), "")</f>
        <v>ASAHI KASEI</v>
      </c>
    </row>
    <row r="1350" spans="1:19">
      <c r="A1350" s="90" t="s">
        <v>269</v>
      </c>
      <c r="B1350" s="160">
        <v>6000</v>
      </c>
      <c r="C1350" s="160" t="s">
        <v>7</v>
      </c>
      <c r="D1350" s="162" t="s">
        <v>1804</v>
      </c>
      <c r="E1350" s="161">
        <v>11.54</v>
      </c>
      <c r="F1350" s="162" t="s">
        <v>9</v>
      </c>
      <c r="G1350" s="91" t="s">
        <v>239</v>
      </c>
      <c r="H1350" s="92" t="s">
        <v>143</v>
      </c>
      <c r="I1350" s="89" t="str">
        <f t="shared" si="141"/>
        <v>June</v>
      </c>
      <c r="J1350" s="74">
        <f>IF(F1350="USD", E1350, E1350 * IFERROR(VLOOKUP(F1350, EXCHANGE_RATE!A:B, 2, FALSE), "Currency not found"))</f>
        <v>11.54</v>
      </c>
      <c r="K1350" s="74">
        <f t="shared" si="143"/>
        <v>11.54</v>
      </c>
      <c r="L1350" s="14">
        <f>IF(C1350="MTS", B1350, B1350 * IFERROR(VLOOKUP(C1350, 'QTY_CONVERSIONS '!A:B, 2, FALSE), "Units not found"))</f>
        <v>6</v>
      </c>
      <c r="M1350" s="75">
        <f t="shared" si="142"/>
        <v>69240</v>
      </c>
      <c r="N1350" t="str">
        <f>IFERROR(VLOOKUP(D1350, Product_Category!A:B, 2, FALSE), "Uncategorized")</f>
        <v>MCC</v>
      </c>
      <c r="O1350" s="76">
        <f t="shared" si="144"/>
        <v>11.54</v>
      </c>
      <c r="P1350" s="76">
        <f t="shared" si="145"/>
        <v>69.239999999999995</v>
      </c>
      <c r="Q1350">
        <f t="shared" si="146"/>
        <v>2023</v>
      </c>
      <c r="R1350" t="str">
        <f>IFERROR(VLOOKUP(G1350,'Importer Name'!A:B, 2, FALSE), "")</f>
        <v>ARIHANT INNOCHEM</v>
      </c>
      <c r="S1350" t="str">
        <f>IFERROR(VLOOKUP(H1350,'Supplier name '!A:B, 2, FALSE), "")</f>
        <v>ASAHI KASEI</v>
      </c>
    </row>
    <row r="1351" spans="1:19">
      <c r="A1351" s="90" t="s">
        <v>269</v>
      </c>
      <c r="B1351" s="160">
        <v>10</v>
      </c>
      <c r="C1351" s="160" t="s">
        <v>7</v>
      </c>
      <c r="D1351" s="162" t="s">
        <v>1805</v>
      </c>
      <c r="E1351" s="305">
        <v>100</v>
      </c>
      <c r="F1351" s="162" t="s">
        <v>1738</v>
      </c>
      <c r="G1351" s="91" t="s">
        <v>239</v>
      </c>
      <c r="H1351" s="92" t="s">
        <v>143</v>
      </c>
      <c r="I1351" s="89" t="str">
        <f t="shared" si="141"/>
        <v>June</v>
      </c>
      <c r="J1351" s="74">
        <f>IF(F1351="USD", E1351, E1351 * IFERROR(VLOOKUP(F1351, EXCHANGE_RATE!A:B, 2, FALSE), "Currency not found"))</f>
        <v>0.67</v>
      </c>
      <c r="K1351" s="74">
        <f t="shared" si="143"/>
        <v>0.67</v>
      </c>
      <c r="L1351" s="14">
        <f>IF(C1351="MTS", B1351, B1351 * IFERROR(VLOOKUP(C1351, 'QTY_CONVERSIONS '!A:B, 2, FALSE), "Units not found"))</f>
        <v>0.01</v>
      </c>
      <c r="M1351" s="75">
        <f t="shared" si="142"/>
        <v>6.7</v>
      </c>
      <c r="N1351" t="str">
        <f>IFERROR(VLOOKUP(D1351, Product_Category!A:B, 2, FALSE), "Uncategorized")</f>
        <v>MCC</v>
      </c>
      <c r="O1351" s="76">
        <f t="shared" ref="O1351:O1366" si="147">K1351*1000</f>
        <v>670</v>
      </c>
      <c r="P1351" s="76">
        <f t="shared" si="145"/>
        <v>6.7</v>
      </c>
      <c r="Q1351">
        <f t="shared" si="146"/>
        <v>2023</v>
      </c>
      <c r="R1351" t="str">
        <f>IFERROR(VLOOKUP(G1351,'Importer Name'!A:B, 2, FALSE), "")</f>
        <v>ARIHANT INNOCHEM</v>
      </c>
      <c r="S1351" t="str">
        <f>IFERROR(VLOOKUP(H1351,'Supplier name '!A:B, 2, FALSE), "")</f>
        <v>ASAHI KASEI</v>
      </c>
    </row>
    <row r="1352" spans="1:19">
      <c r="A1352" s="90" t="s">
        <v>269</v>
      </c>
      <c r="B1352" s="160">
        <v>10</v>
      </c>
      <c r="C1352" s="160" t="s">
        <v>7</v>
      </c>
      <c r="D1352" s="162" t="s">
        <v>1805</v>
      </c>
      <c r="E1352" s="305">
        <v>100</v>
      </c>
      <c r="F1352" s="162" t="s">
        <v>1738</v>
      </c>
      <c r="G1352" s="91" t="s">
        <v>239</v>
      </c>
      <c r="H1352" s="92" t="s">
        <v>143</v>
      </c>
      <c r="I1352" s="89" t="str">
        <f t="shared" si="141"/>
        <v>June</v>
      </c>
      <c r="J1352" s="74">
        <f>IF(F1352="USD", E1352, E1352 * IFERROR(VLOOKUP(F1352, EXCHANGE_RATE!A:B, 2, FALSE), "Currency not found"))</f>
        <v>0.67</v>
      </c>
      <c r="K1352" s="74">
        <f t="shared" si="143"/>
        <v>0.67</v>
      </c>
      <c r="L1352" s="14">
        <f>IF(C1352="MTS", B1352, B1352 * IFERROR(VLOOKUP(C1352, 'QTY_CONVERSIONS '!A:B, 2, FALSE), "Units not found"))</f>
        <v>0.01</v>
      </c>
      <c r="M1352" s="75">
        <f t="shared" si="142"/>
        <v>6.7</v>
      </c>
      <c r="N1352" t="str">
        <f>IFERROR(VLOOKUP(D1352, Product_Category!A:B, 2, FALSE), "Uncategorized")</f>
        <v>MCC</v>
      </c>
      <c r="O1352" s="76">
        <f t="shared" si="147"/>
        <v>670</v>
      </c>
      <c r="P1352" s="76">
        <f t="shared" si="145"/>
        <v>6.7</v>
      </c>
      <c r="Q1352">
        <f t="shared" si="146"/>
        <v>2023</v>
      </c>
      <c r="R1352" t="str">
        <f>IFERROR(VLOOKUP(G1352,'Importer Name'!A:B, 2, FALSE), "")</f>
        <v>ARIHANT INNOCHEM</v>
      </c>
      <c r="S1352" t="str">
        <f>IFERROR(VLOOKUP(H1352,'Supplier name '!A:B, 2, FALSE), "")</f>
        <v>ASAHI KASEI</v>
      </c>
    </row>
    <row r="1353" spans="1:19">
      <c r="A1353" s="90" t="s">
        <v>269</v>
      </c>
      <c r="B1353" s="160">
        <v>0.5</v>
      </c>
      <c r="C1353" s="160" t="s">
        <v>7</v>
      </c>
      <c r="D1353" s="162" t="s">
        <v>1806</v>
      </c>
      <c r="E1353" s="305">
        <v>100</v>
      </c>
      <c r="F1353" s="162" t="s">
        <v>1738</v>
      </c>
      <c r="G1353" s="91" t="s">
        <v>239</v>
      </c>
      <c r="H1353" s="92" t="s">
        <v>143</v>
      </c>
      <c r="I1353" s="89" t="str">
        <f t="shared" si="141"/>
        <v>June</v>
      </c>
      <c r="J1353" s="74">
        <f>IF(F1353="USD", E1353, E1353 * IFERROR(VLOOKUP(F1353, EXCHANGE_RATE!A:B, 2, FALSE), "Currency not found"))</f>
        <v>0.67</v>
      </c>
      <c r="K1353" s="74">
        <f t="shared" si="143"/>
        <v>0.67</v>
      </c>
      <c r="L1353" s="14">
        <f>IF(C1353="MTS", B1353, B1353 * IFERROR(VLOOKUP(C1353, 'QTY_CONVERSIONS '!A:B, 2, FALSE), "Units not found"))</f>
        <v>5.0000000000000001E-4</v>
      </c>
      <c r="M1353" s="75">
        <f t="shared" si="142"/>
        <v>0.33500000000000002</v>
      </c>
      <c r="N1353" t="str">
        <f>IFERROR(VLOOKUP(D1353, Product_Category!A:B, 2, FALSE), "Uncategorized")</f>
        <v>MCC</v>
      </c>
      <c r="O1353" s="76">
        <f t="shared" si="147"/>
        <v>670</v>
      </c>
      <c r="P1353" s="76">
        <f t="shared" si="145"/>
        <v>0.33500000000000002</v>
      </c>
      <c r="Q1353">
        <f t="shared" si="146"/>
        <v>2023</v>
      </c>
      <c r="R1353" t="str">
        <f>IFERROR(VLOOKUP(G1353,'Importer Name'!A:B, 2, FALSE), "")</f>
        <v>ARIHANT INNOCHEM</v>
      </c>
      <c r="S1353" t="str">
        <f>IFERROR(VLOOKUP(H1353,'Supplier name '!A:B, 2, FALSE), "")</f>
        <v>ASAHI KASEI</v>
      </c>
    </row>
    <row r="1354" spans="1:19">
      <c r="A1354" s="90" t="s">
        <v>269</v>
      </c>
      <c r="B1354" s="160">
        <v>1</v>
      </c>
      <c r="C1354" s="160" t="s">
        <v>7</v>
      </c>
      <c r="D1354" s="162" t="s">
        <v>1806</v>
      </c>
      <c r="E1354" s="305">
        <v>100</v>
      </c>
      <c r="F1354" s="162" t="s">
        <v>1738</v>
      </c>
      <c r="G1354" s="91" t="s">
        <v>239</v>
      </c>
      <c r="H1354" s="92" t="s">
        <v>143</v>
      </c>
      <c r="I1354" s="89" t="str">
        <f t="shared" si="141"/>
        <v>June</v>
      </c>
      <c r="J1354" s="74">
        <f>IF(F1354="USD", E1354, E1354 * IFERROR(VLOOKUP(F1354, EXCHANGE_RATE!A:B, 2, FALSE), "Currency not found"))</f>
        <v>0.67</v>
      </c>
      <c r="K1354" s="74">
        <f t="shared" si="143"/>
        <v>0.67</v>
      </c>
      <c r="L1354" s="14">
        <f>IF(C1354="MTS", B1354, B1354 * IFERROR(VLOOKUP(C1354, 'QTY_CONVERSIONS '!A:B, 2, FALSE), "Units not found"))</f>
        <v>1E-3</v>
      </c>
      <c r="M1354" s="75">
        <f t="shared" si="142"/>
        <v>0.67</v>
      </c>
      <c r="N1354" t="str">
        <f>IFERROR(VLOOKUP(D1354, Product_Category!A:B, 2, FALSE), "Uncategorized")</f>
        <v>MCC</v>
      </c>
      <c r="O1354" s="76">
        <f t="shared" si="147"/>
        <v>670</v>
      </c>
      <c r="P1354" s="76">
        <f t="shared" si="145"/>
        <v>0.67</v>
      </c>
      <c r="Q1354">
        <f t="shared" si="146"/>
        <v>2023</v>
      </c>
      <c r="R1354" t="str">
        <f>IFERROR(VLOOKUP(G1354,'Importer Name'!A:B, 2, FALSE), "")</f>
        <v>ARIHANT INNOCHEM</v>
      </c>
      <c r="S1354" t="str">
        <f>IFERROR(VLOOKUP(H1354,'Supplier name '!A:B, 2, FALSE), "")</f>
        <v>ASAHI KASEI</v>
      </c>
    </row>
    <row r="1355" spans="1:19">
      <c r="A1355" s="90" t="s">
        <v>269</v>
      </c>
      <c r="B1355" s="160">
        <v>0.5</v>
      </c>
      <c r="C1355" s="160" t="s">
        <v>7</v>
      </c>
      <c r="D1355" s="162" t="s">
        <v>1806</v>
      </c>
      <c r="E1355" s="305">
        <v>100</v>
      </c>
      <c r="F1355" s="162" t="s">
        <v>1738</v>
      </c>
      <c r="G1355" s="91" t="s">
        <v>239</v>
      </c>
      <c r="H1355" s="92" t="s">
        <v>143</v>
      </c>
      <c r="I1355" s="89" t="str">
        <f t="shared" si="141"/>
        <v>June</v>
      </c>
      <c r="J1355" s="74">
        <f>IF(F1355="USD", E1355, E1355 * IFERROR(VLOOKUP(F1355, EXCHANGE_RATE!A:B, 2, FALSE), "Currency not found"))</f>
        <v>0.67</v>
      </c>
      <c r="K1355" s="74">
        <f t="shared" si="143"/>
        <v>0.67</v>
      </c>
      <c r="L1355" s="14">
        <f>IF(C1355="MTS", B1355, B1355 * IFERROR(VLOOKUP(C1355, 'QTY_CONVERSIONS '!A:B, 2, FALSE), "Units not found"))</f>
        <v>5.0000000000000001E-4</v>
      </c>
      <c r="M1355" s="75">
        <f t="shared" si="142"/>
        <v>0.33500000000000002</v>
      </c>
      <c r="N1355" t="str">
        <f>IFERROR(VLOOKUP(D1355, Product_Category!A:B, 2, FALSE), "Uncategorized")</f>
        <v>MCC</v>
      </c>
      <c r="O1355" s="76">
        <f t="shared" si="147"/>
        <v>670</v>
      </c>
      <c r="P1355" s="76">
        <f t="shared" si="145"/>
        <v>0.33500000000000002</v>
      </c>
      <c r="Q1355">
        <f t="shared" si="146"/>
        <v>2023</v>
      </c>
      <c r="R1355" t="str">
        <f>IFERROR(VLOOKUP(G1355,'Importer Name'!A:B, 2, FALSE), "")</f>
        <v>ARIHANT INNOCHEM</v>
      </c>
      <c r="S1355" t="str">
        <f>IFERROR(VLOOKUP(H1355,'Supplier name '!A:B, 2, FALSE), "")</f>
        <v>ASAHI KASEI</v>
      </c>
    </row>
    <row r="1356" spans="1:19">
      <c r="A1356" s="90" t="s">
        <v>269</v>
      </c>
      <c r="B1356" s="160">
        <v>1</v>
      </c>
      <c r="C1356" s="160" t="s">
        <v>7</v>
      </c>
      <c r="D1356" s="162" t="s">
        <v>1806</v>
      </c>
      <c r="E1356" s="305">
        <v>100</v>
      </c>
      <c r="F1356" s="162" t="s">
        <v>1738</v>
      </c>
      <c r="G1356" s="91" t="s">
        <v>239</v>
      </c>
      <c r="H1356" s="92" t="s">
        <v>143</v>
      </c>
      <c r="I1356" s="89" t="str">
        <f t="shared" si="141"/>
        <v>June</v>
      </c>
      <c r="J1356" s="74">
        <f>IF(F1356="USD", E1356, E1356 * IFERROR(VLOOKUP(F1356, EXCHANGE_RATE!A:B, 2, FALSE), "Currency not found"))</f>
        <v>0.67</v>
      </c>
      <c r="K1356" s="74">
        <f t="shared" si="143"/>
        <v>0.67</v>
      </c>
      <c r="L1356" s="14">
        <f>IF(C1356="MTS", B1356, B1356 * IFERROR(VLOOKUP(C1356, 'QTY_CONVERSIONS '!A:B, 2, FALSE), "Units not found"))</f>
        <v>1E-3</v>
      </c>
      <c r="M1356" s="75">
        <f t="shared" si="142"/>
        <v>0.67</v>
      </c>
      <c r="N1356" t="str">
        <f>IFERROR(VLOOKUP(D1356, Product_Category!A:B, 2, FALSE), "Uncategorized")</f>
        <v>MCC</v>
      </c>
      <c r="O1356" s="76">
        <f t="shared" si="147"/>
        <v>670</v>
      </c>
      <c r="P1356" s="76">
        <f t="shared" si="145"/>
        <v>0.67</v>
      </c>
      <c r="Q1356">
        <f t="shared" si="146"/>
        <v>2023</v>
      </c>
      <c r="R1356" t="str">
        <f>IFERROR(VLOOKUP(G1356,'Importer Name'!A:B, 2, FALSE), "")</f>
        <v>ARIHANT INNOCHEM</v>
      </c>
      <c r="S1356" t="str">
        <f>IFERROR(VLOOKUP(H1356,'Supplier name '!A:B, 2, FALSE), "")</f>
        <v>ASAHI KASEI</v>
      </c>
    </row>
    <row r="1357" spans="1:19">
      <c r="A1357" s="90" t="s">
        <v>269</v>
      </c>
      <c r="B1357" s="160">
        <v>20</v>
      </c>
      <c r="C1357" s="160" t="s">
        <v>7</v>
      </c>
      <c r="D1357" s="162" t="s">
        <v>1806</v>
      </c>
      <c r="E1357" s="305">
        <v>100</v>
      </c>
      <c r="F1357" s="162" t="s">
        <v>1738</v>
      </c>
      <c r="G1357" s="91" t="s">
        <v>239</v>
      </c>
      <c r="H1357" s="92" t="s">
        <v>143</v>
      </c>
      <c r="I1357" s="89" t="str">
        <f t="shared" si="141"/>
        <v>June</v>
      </c>
      <c r="J1357" s="74">
        <f>IF(F1357="USD", E1357, E1357 * IFERROR(VLOOKUP(F1357, EXCHANGE_RATE!A:B, 2, FALSE), "Currency not found"))</f>
        <v>0.67</v>
      </c>
      <c r="K1357" s="74">
        <f t="shared" si="143"/>
        <v>0.67</v>
      </c>
      <c r="L1357" s="14">
        <f>IF(C1357="MTS", B1357, B1357 * IFERROR(VLOOKUP(C1357, 'QTY_CONVERSIONS '!A:B, 2, FALSE), "Units not found"))</f>
        <v>0.02</v>
      </c>
      <c r="M1357" s="75">
        <f t="shared" si="142"/>
        <v>13.4</v>
      </c>
      <c r="N1357" t="str">
        <f>IFERROR(VLOOKUP(D1357, Product_Category!A:B, 2, FALSE), "Uncategorized")</f>
        <v>MCC</v>
      </c>
      <c r="O1357" s="76">
        <f t="shared" si="147"/>
        <v>670</v>
      </c>
      <c r="P1357" s="76">
        <f t="shared" si="145"/>
        <v>13.4</v>
      </c>
      <c r="Q1357">
        <f t="shared" si="146"/>
        <v>2023</v>
      </c>
      <c r="R1357" t="str">
        <f>IFERROR(VLOOKUP(G1357,'Importer Name'!A:B, 2, FALSE), "")</f>
        <v>ARIHANT INNOCHEM</v>
      </c>
      <c r="S1357" t="str">
        <f>IFERROR(VLOOKUP(H1357,'Supplier name '!A:B, 2, FALSE), "")</f>
        <v>ASAHI KASEI</v>
      </c>
    </row>
    <row r="1358" spans="1:19">
      <c r="A1358" s="90" t="s">
        <v>269</v>
      </c>
      <c r="B1358" s="160">
        <v>10.5</v>
      </c>
      <c r="C1358" s="160" t="s">
        <v>7</v>
      </c>
      <c r="D1358" s="162" t="s">
        <v>1807</v>
      </c>
      <c r="E1358" s="305">
        <v>100</v>
      </c>
      <c r="F1358" s="162" t="s">
        <v>1738</v>
      </c>
      <c r="G1358" s="91" t="s">
        <v>239</v>
      </c>
      <c r="H1358" s="92" t="s">
        <v>143</v>
      </c>
      <c r="I1358" s="89" t="str">
        <f t="shared" si="141"/>
        <v>June</v>
      </c>
      <c r="J1358" s="74">
        <f>IF(F1358="USD", E1358, E1358 * IFERROR(VLOOKUP(F1358, EXCHANGE_RATE!A:B, 2, FALSE), "Currency not found"))</f>
        <v>0.67</v>
      </c>
      <c r="K1358" s="74">
        <f t="shared" si="143"/>
        <v>0.67</v>
      </c>
      <c r="L1358" s="14">
        <f>IF(C1358="MTS", B1358, B1358 * IFERROR(VLOOKUP(C1358, 'QTY_CONVERSIONS '!A:B, 2, FALSE), "Units not found"))</f>
        <v>1.0500000000000001E-2</v>
      </c>
      <c r="M1358" s="75">
        <f t="shared" si="142"/>
        <v>7.0350000000000001</v>
      </c>
      <c r="N1358" t="str">
        <f>IFERROR(VLOOKUP(D1358, Product_Category!A:B, 2, FALSE), "Uncategorized")</f>
        <v>MCC</v>
      </c>
      <c r="O1358" s="76">
        <f t="shared" si="147"/>
        <v>670</v>
      </c>
      <c r="P1358" s="76">
        <f t="shared" si="145"/>
        <v>7.0350000000000001</v>
      </c>
      <c r="Q1358">
        <f t="shared" si="146"/>
        <v>2023</v>
      </c>
      <c r="R1358" t="str">
        <f>IFERROR(VLOOKUP(G1358,'Importer Name'!A:B, 2, FALSE), "")</f>
        <v>ARIHANT INNOCHEM</v>
      </c>
      <c r="S1358" t="str">
        <f>IFERROR(VLOOKUP(H1358,'Supplier name '!A:B, 2, FALSE), "")</f>
        <v>ASAHI KASEI</v>
      </c>
    </row>
    <row r="1359" spans="1:19">
      <c r="A1359" s="90" t="s">
        <v>269</v>
      </c>
      <c r="B1359" s="160">
        <v>10.5</v>
      </c>
      <c r="C1359" s="160" t="s">
        <v>7</v>
      </c>
      <c r="D1359" s="162" t="s">
        <v>1807</v>
      </c>
      <c r="E1359" s="305">
        <v>100</v>
      </c>
      <c r="F1359" s="162" t="s">
        <v>1738</v>
      </c>
      <c r="G1359" s="91" t="s">
        <v>239</v>
      </c>
      <c r="H1359" s="92" t="s">
        <v>143</v>
      </c>
      <c r="I1359" s="89" t="str">
        <f t="shared" si="141"/>
        <v>June</v>
      </c>
      <c r="J1359" s="74">
        <f>IF(F1359="USD", E1359, E1359 * IFERROR(VLOOKUP(F1359, EXCHANGE_RATE!A:B, 2, FALSE), "Currency not found"))</f>
        <v>0.67</v>
      </c>
      <c r="K1359" s="74">
        <f t="shared" si="143"/>
        <v>0.67</v>
      </c>
      <c r="L1359" s="14">
        <f>IF(C1359="MTS", B1359, B1359 * IFERROR(VLOOKUP(C1359, 'QTY_CONVERSIONS '!A:B, 2, FALSE), "Units not found"))</f>
        <v>1.0500000000000001E-2</v>
      </c>
      <c r="M1359" s="75">
        <f t="shared" si="142"/>
        <v>7.0350000000000001</v>
      </c>
      <c r="N1359" t="str">
        <f>IFERROR(VLOOKUP(D1359, Product_Category!A:B, 2, FALSE), "Uncategorized")</f>
        <v>MCC</v>
      </c>
      <c r="O1359" s="76">
        <f t="shared" si="147"/>
        <v>670</v>
      </c>
      <c r="P1359" s="76">
        <f t="shared" si="145"/>
        <v>7.0350000000000001</v>
      </c>
      <c r="Q1359">
        <f t="shared" si="146"/>
        <v>2023</v>
      </c>
      <c r="R1359" t="str">
        <f>IFERROR(VLOOKUP(G1359,'Importer Name'!A:B, 2, FALSE), "")</f>
        <v>ARIHANT INNOCHEM</v>
      </c>
      <c r="S1359" t="str">
        <f>IFERROR(VLOOKUP(H1359,'Supplier name '!A:B, 2, FALSE), "")</f>
        <v>ASAHI KASEI</v>
      </c>
    </row>
    <row r="1360" spans="1:19">
      <c r="A1360" s="90" t="s">
        <v>269</v>
      </c>
      <c r="B1360" s="160">
        <v>10.5</v>
      </c>
      <c r="C1360" s="160" t="s">
        <v>7</v>
      </c>
      <c r="D1360" s="162" t="s">
        <v>1807</v>
      </c>
      <c r="E1360" s="305">
        <v>100</v>
      </c>
      <c r="F1360" s="162" t="s">
        <v>1738</v>
      </c>
      <c r="G1360" s="91" t="s">
        <v>239</v>
      </c>
      <c r="H1360" s="92" t="s">
        <v>143</v>
      </c>
      <c r="I1360" s="89" t="str">
        <f t="shared" si="141"/>
        <v>June</v>
      </c>
      <c r="J1360" s="74">
        <f>IF(F1360="USD", E1360, E1360 * IFERROR(VLOOKUP(F1360, EXCHANGE_RATE!A:B, 2, FALSE), "Currency not found"))</f>
        <v>0.67</v>
      </c>
      <c r="K1360" s="74">
        <f t="shared" si="143"/>
        <v>0.67</v>
      </c>
      <c r="L1360" s="14">
        <f>IF(C1360="MTS", B1360, B1360 * IFERROR(VLOOKUP(C1360, 'QTY_CONVERSIONS '!A:B, 2, FALSE), "Units not found"))</f>
        <v>1.0500000000000001E-2</v>
      </c>
      <c r="M1360" s="75">
        <f t="shared" si="142"/>
        <v>7.0350000000000001</v>
      </c>
      <c r="N1360" t="str">
        <f>IFERROR(VLOOKUP(D1360, Product_Category!A:B, 2, FALSE), "Uncategorized")</f>
        <v>MCC</v>
      </c>
      <c r="O1360" s="76">
        <f t="shared" si="147"/>
        <v>670</v>
      </c>
      <c r="P1360" s="76">
        <f t="shared" si="145"/>
        <v>7.0350000000000001</v>
      </c>
      <c r="Q1360">
        <f t="shared" si="146"/>
        <v>2023</v>
      </c>
      <c r="R1360" t="str">
        <f>IFERROR(VLOOKUP(G1360,'Importer Name'!A:B, 2, FALSE), "")</f>
        <v>ARIHANT INNOCHEM</v>
      </c>
      <c r="S1360" t="str">
        <f>IFERROR(VLOOKUP(H1360,'Supplier name '!A:B, 2, FALSE), "")</f>
        <v>ASAHI KASEI</v>
      </c>
    </row>
    <row r="1361" spans="1:19">
      <c r="A1361" s="90" t="s">
        <v>269</v>
      </c>
      <c r="B1361" s="160">
        <v>1</v>
      </c>
      <c r="C1361" s="160" t="s">
        <v>7</v>
      </c>
      <c r="D1361" s="162" t="s">
        <v>1807</v>
      </c>
      <c r="E1361" s="305">
        <v>100</v>
      </c>
      <c r="F1361" s="162" t="s">
        <v>1738</v>
      </c>
      <c r="G1361" s="91" t="s">
        <v>239</v>
      </c>
      <c r="H1361" s="92" t="s">
        <v>143</v>
      </c>
      <c r="I1361" s="89" t="str">
        <f t="shared" si="141"/>
        <v>June</v>
      </c>
      <c r="J1361" s="74">
        <f>IF(F1361="USD", E1361, E1361 * IFERROR(VLOOKUP(F1361, EXCHANGE_RATE!A:B, 2, FALSE), "Currency not found"))</f>
        <v>0.67</v>
      </c>
      <c r="K1361" s="74">
        <f t="shared" si="143"/>
        <v>0.67</v>
      </c>
      <c r="L1361" s="14">
        <f>IF(C1361="MTS", B1361, B1361 * IFERROR(VLOOKUP(C1361, 'QTY_CONVERSIONS '!A:B, 2, FALSE), "Units not found"))</f>
        <v>1E-3</v>
      </c>
      <c r="M1361" s="75">
        <f t="shared" si="142"/>
        <v>0.67</v>
      </c>
      <c r="N1361" t="str">
        <f>IFERROR(VLOOKUP(D1361, Product_Category!A:B, 2, FALSE), "Uncategorized")</f>
        <v>MCC</v>
      </c>
      <c r="O1361" s="76">
        <f t="shared" si="147"/>
        <v>670</v>
      </c>
      <c r="P1361" s="76">
        <f t="shared" si="145"/>
        <v>0.67</v>
      </c>
      <c r="Q1361">
        <f t="shared" si="146"/>
        <v>2023</v>
      </c>
      <c r="R1361" t="str">
        <f>IFERROR(VLOOKUP(G1361,'Importer Name'!A:B, 2, FALSE), "")</f>
        <v>ARIHANT INNOCHEM</v>
      </c>
      <c r="S1361" t="str">
        <f>IFERROR(VLOOKUP(H1361,'Supplier name '!A:B, 2, FALSE), "")</f>
        <v>ASAHI KASEI</v>
      </c>
    </row>
    <row r="1362" spans="1:19">
      <c r="A1362" s="90" t="s">
        <v>269</v>
      </c>
      <c r="B1362" s="160">
        <v>1</v>
      </c>
      <c r="C1362" s="160" t="s">
        <v>7</v>
      </c>
      <c r="D1362" s="162" t="s">
        <v>1807</v>
      </c>
      <c r="E1362" s="305">
        <v>100</v>
      </c>
      <c r="F1362" s="162" t="s">
        <v>1738</v>
      </c>
      <c r="G1362" s="91" t="s">
        <v>239</v>
      </c>
      <c r="H1362" s="92" t="s">
        <v>143</v>
      </c>
      <c r="I1362" s="89" t="str">
        <f t="shared" si="141"/>
        <v>June</v>
      </c>
      <c r="J1362" s="74">
        <f>IF(F1362="USD", E1362, E1362 * IFERROR(VLOOKUP(F1362, EXCHANGE_RATE!A:B, 2, FALSE), "Currency not found"))</f>
        <v>0.67</v>
      </c>
      <c r="K1362" s="74">
        <f t="shared" si="143"/>
        <v>0.67</v>
      </c>
      <c r="L1362" s="14">
        <f>IF(C1362="MTS", B1362, B1362 * IFERROR(VLOOKUP(C1362, 'QTY_CONVERSIONS '!A:B, 2, FALSE), "Units not found"))</f>
        <v>1E-3</v>
      </c>
      <c r="M1362" s="75">
        <f t="shared" si="142"/>
        <v>0.67</v>
      </c>
      <c r="N1362" t="str">
        <f>IFERROR(VLOOKUP(D1362, Product_Category!A:B, 2, FALSE), "Uncategorized")</f>
        <v>MCC</v>
      </c>
      <c r="O1362" s="76">
        <f t="shared" si="147"/>
        <v>670</v>
      </c>
      <c r="P1362" s="76">
        <f t="shared" si="145"/>
        <v>0.67</v>
      </c>
      <c r="Q1362">
        <f t="shared" si="146"/>
        <v>2023</v>
      </c>
      <c r="R1362" t="str">
        <f>IFERROR(VLOOKUP(G1362,'Importer Name'!A:B, 2, FALSE), "")</f>
        <v>ARIHANT INNOCHEM</v>
      </c>
      <c r="S1362" t="str">
        <f>IFERROR(VLOOKUP(H1362,'Supplier name '!A:B, 2, FALSE), "")</f>
        <v>ASAHI KASEI</v>
      </c>
    </row>
    <row r="1363" spans="1:19">
      <c r="A1363" s="90" t="s">
        <v>269</v>
      </c>
      <c r="B1363" s="160">
        <v>1</v>
      </c>
      <c r="C1363" s="160" t="s">
        <v>7</v>
      </c>
      <c r="D1363" s="162" t="s">
        <v>1807</v>
      </c>
      <c r="E1363" s="305">
        <v>100</v>
      </c>
      <c r="F1363" s="162" t="s">
        <v>1738</v>
      </c>
      <c r="G1363" s="91" t="s">
        <v>239</v>
      </c>
      <c r="H1363" s="92" t="s">
        <v>143</v>
      </c>
      <c r="I1363" s="89" t="str">
        <f t="shared" si="141"/>
        <v>June</v>
      </c>
      <c r="J1363" s="74">
        <f>IF(F1363="USD", E1363, E1363 * IFERROR(VLOOKUP(F1363, EXCHANGE_RATE!A:B, 2, FALSE), "Currency not found"))</f>
        <v>0.67</v>
      </c>
      <c r="K1363" s="74">
        <f t="shared" si="143"/>
        <v>0.67</v>
      </c>
      <c r="L1363" s="14">
        <f>IF(C1363="MTS", B1363, B1363 * IFERROR(VLOOKUP(C1363, 'QTY_CONVERSIONS '!A:B, 2, FALSE), "Units not found"))</f>
        <v>1E-3</v>
      </c>
      <c r="M1363" s="75">
        <f t="shared" si="142"/>
        <v>0.67</v>
      </c>
      <c r="N1363" t="str">
        <f>IFERROR(VLOOKUP(D1363, Product_Category!A:B, 2, FALSE), "Uncategorized")</f>
        <v>MCC</v>
      </c>
      <c r="O1363" s="76">
        <f t="shared" si="147"/>
        <v>670</v>
      </c>
      <c r="P1363" s="76">
        <f t="shared" si="145"/>
        <v>0.67</v>
      </c>
      <c r="Q1363">
        <f t="shared" si="146"/>
        <v>2023</v>
      </c>
      <c r="R1363" t="str">
        <f>IFERROR(VLOOKUP(G1363,'Importer Name'!A:B, 2, FALSE), "")</f>
        <v>ARIHANT INNOCHEM</v>
      </c>
      <c r="S1363" t="str">
        <f>IFERROR(VLOOKUP(H1363,'Supplier name '!A:B, 2, FALSE), "")</f>
        <v>ASAHI KASEI</v>
      </c>
    </row>
    <row r="1364" spans="1:19">
      <c r="A1364" s="90" t="s">
        <v>269</v>
      </c>
      <c r="B1364" s="160">
        <v>1</v>
      </c>
      <c r="C1364" s="160" t="s">
        <v>7</v>
      </c>
      <c r="D1364" s="162" t="s">
        <v>1807</v>
      </c>
      <c r="E1364" s="305">
        <v>100</v>
      </c>
      <c r="F1364" s="162" t="s">
        <v>1738</v>
      </c>
      <c r="G1364" s="91" t="s">
        <v>239</v>
      </c>
      <c r="H1364" s="92" t="s">
        <v>143</v>
      </c>
      <c r="I1364" s="89" t="str">
        <f t="shared" si="141"/>
        <v>June</v>
      </c>
      <c r="J1364" s="74">
        <f>IF(F1364="USD", E1364, E1364 * IFERROR(VLOOKUP(F1364, EXCHANGE_RATE!A:B, 2, FALSE), "Currency not found"))</f>
        <v>0.67</v>
      </c>
      <c r="K1364" s="74">
        <f t="shared" si="143"/>
        <v>0.67</v>
      </c>
      <c r="L1364" s="14">
        <f>IF(C1364="MTS", B1364, B1364 * IFERROR(VLOOKUP(C1364, 'QTY_CONVERSIONS '!A:B, 2, FALSE), "Units not found"))</f>
        <v>1E-3</v>
      </c>
      <c r="M1364" s="75">
        <f t="shared" si="142"/>
        <v>0.67</v>
      </c>
      <c r="N1364" t="str">
        <f>IFERROR(VLOOKUP(D1364, Product_Category!A:B, 2, FALSE), "Uncategorized")</f>
        <v>MCC</v>
      </c>
      <c r="O1364" s="76">
        <f t="shared" si="147"/>
        <v>670</v>
      </c>
      <c r="P1364" s="76">
        <f t="shared" si="145"/>
        <v>0.67</v>
      </c>
      <c r="Q1364">
        <f t="shared" si="146"/>
        <v>2023</v>
      </c>
      <c r="R1364" t="str">
        <f>IFERROR(VLOOKUP(G1364,'Importer Name'!A:B, 2, FALSE), "")</f>
        <v>ARIHANT INNOCHEM</v>
      </c>
      <c r="S1364" t="str">
        <f>IFERROR(VLOOKUP(H1364,'Supplier name '!A:B, 2, FALSE), "")</f>
        <v>ASAHI KASEI</v>
      </c>
    </row>
    <row r="1365" spans="1:19">
      <c r="A1365" s="90" t="s">
        <v>269</v>
      </c>
      <c r="B1365" s="160">
        <v>1</v>
      </c>
      <c r="C1365" s="160" t="s">
        <v>7</v>
      </c>
      <c r="D1365" s="162" t="s">
        <v>1807</v>
      </c>
      <c r="E1365" s="305">
        <v>100</v>
      </c>
      <c r="F1365" s="162" t="s">
        <v>1738</v>
      </c>
      <c r="G1365" s="91" t="s">
        <v>239</v>
      </c>
      <c r="H1365" s="92" t="s">
        <v>143</v>
      </c>
      <c r="I1365" s="89" t="str">
        <f t="shared" si="141"/>
        <v>June</v>
      </c>
      <c r="J1365" s="74">
        <f>IF(F1365="USD", E1365, E1365 * IFERROR(VLOOKUP(F1365, EXCHANGE_RATE!A:B, 2, FALSE), "Currency not found"))</f>
        <v>0.67</v>
      </c>
      <c r="K1365" s="74">
        <f t="shared" si="143"/>
        <v>0.67</v>
      </c>
      <c r="L1365" s="14">
        <f>IF(C1365="MTS", B1365, B1365 * IFERROR(VLOOKUP(C1365, 'QTY_CONVERSIONS '!A:B, 2, FALSE), "Units not found"))</f>
        <v>1E-3</v>
      </c>
      <c r="M1365" s="75">
        <f t="shared" si="142"/>
        <v>0.67</v>
      </c>
      <c r="N1365" t="str">
        <f>IFERROR(VLOOKUP(D1365, Product_Category!A:B, 2, FALSE), "Uncategorized")</f>
        <v>MCC</v>
      </c>
      <c r="O1365" s="76">
        <f t="shared" si="147"/>
        <v>670</v>
      </c>
      <c r="P1365" s="76">
        <f t="shared" si="145"/>
        <v>0.67</v>
      </c>
      <c r="Q1365">
        <f t="shared" si="146"/>
        <v>2023</v>
      </c>
      <c r="R1365" t="str">
        <f>IFERROR(VLOOKUP(G1365,'Importer Name'!A:B, 2, FALSE), "")</f>
        <v>ARIHANT INNOCHEM</v>
      </c>
      <c r="S1365" t="str">
        <f>IFERROR(VLOOKUP(H1365,'Supplier name '!A:B, 2, FALSE), "")</f>
        <v>ASAHI KASEI</v>
      </c>
    </row>
    <row r="1366" spans="1:19">
      <c r="A1366" s="90" t="s">
        <v>269</v>
      </c>
      <c r="B1366" s="160">
        <v>5</v>
      </c>
      <c r="C1366" s="160" t="s">
        <v>7</v>
      </c>
      <c r="D1366" s="162" t="s">
        <v>1808</v>
      </c>
      <c r="E1366" s="305">
        <v>100</v>
      </c>
      <c r="F1366" s="162" t="s">
        <v>1738</v>
      </c>
      <c r="G1366" s="91" t="s">
        <v>239</v>
      </c>
      <c r="H1366" s="92" t="s">
        <v>143</v>
      </c>
      <c r="I1366" s="89" t="str">
        <f t="shared" si="141"/>
        <v>June</v>
      </c>
      <c r="J1366" s="74">
        <f>IF(F1366="USD", E1366, E1366 * IFERROR(VLOOKUP(F1366, EXCHANGE_RATE!A:B, 2, FALSE), "Currency not found"))</f>
        <v>0.67</v>
      </c>
      <c r="K1366" s="74">
        <f t="shared" si="143"/>
        <v>0.67</v>
      </c>
      <c r="L1366" s="14">
        <f>IF(C1366="MTS", B1366, B1366 * IFERROR(VLOOKUP(C1366, 'QTY_CONVERSIONS '!A:B, 2, FALSE), "Units not found"))</f>
        <v>5.0000000000000001E-3</v>
      </c>
      <c r="M1366" s="75">
        <f t="shared" si="142"/>
        <v>3.35</v>
      </c>
      <c r="N1366" t="str">
        <f>IFERROR(VLOOKUP(D1366, Product_Category!A:B, 2, FALSE), "Uncategorized")</f>
        <v>MCC</v>
      </c>
      <c r="O1366" s="76">
        <f t="shared" si="147"/>
        <v>670</v>
      </c>
      <c r="P1366" s="76">
        <f t="shared" si="145"/>
        <v>3.35</v>
      </c>
      <c r="Q1366">
        <f t="shared" si="146"/>
        <v>2023</v>
      </c>
      <c r="R1366" t="str">
        <f>IFERROR(VLOOKUP(G1366,'Importer Name'!A:B, 2, FALSE), "")</f>
        <v>ARIHANT INNOCHEM</v>
      </c>
      <c r="S1366" t="str">
        <f>IFERROR(VLOOKUP(H1366,'Supplier name '!A:B, 2, FALSE), "")</f>
        <v>ASAHI KASEI</v>
      </c>
    </row>
    <row r="1367" spans="1:19">
      <c r="A1367" s="90" t="s">
        <v>269</v>
      </c>
      <c r="B1367" s="160">
        <v>1000</v>
      </c>
      <c r="C1367" s="160" t="s">
        <v>7</v>
      </c>
      <c r="D1367" s="162" t="s">
        <v>1809</v>
      </c>
      <c r="E1367" s="161">
        <v>35.92</v>
      </c>
      <c r="F1367" s="162" t="s">
        <v>9</v>
      </c>
      <c r="G1367" s="91" t="s">
        <v>69</v>
      </c>
      <c r="H1367" s="92" t="s">
        <v>143</v>
      </c>
      <c r="I1367" s="89" t="str">
        <f t="shared" si="141"/>
        <v>June</v>
      </c>
      <c r="J1367" s="74">
        <f>IF(F1367="USD", E1367, E1367 * IFERROR(VLOOKUP(F1367, EXCHANGE_RATE!A:B, 2, FALSE), "Currency not found"))</f>
        <v>35.92</v>
      </c>
      <c r="K1367" s="74">
        <f t="shared" si="143"/>
        <v>35.92</v>
      </c>
      <c r="L1367" s="14">
        <f>IF(C1367="MTS", B1367, B1367 * IFERROR(VLOOKUP(C1367, 'QTY_CONVERSIONS '!A:B, 2, FALSE), "Units not found"))</f>
        <v>1</v>
      </c>
      <c r="M1367" s="75">
        <f t="shared" si="142"/>
        <v>35920</v>
      </c>
      <c r="N1367" t="str">
        <f>IFERROR(VLOOKUP(D1367, Product_Category!A:B, 2, FALSE), "Uncategorized")</f>
        <v>MCC</v>
      </c>
      <c r="O1367" s="76">
        <f t="shared" si="144"/>
        <v>35.92</v>
      </c>
      <c r="P1367" s="76">
        <f t="shared" si="145"/>
        <v>35.92</v>
      </c>
      <c r="Q1367">
        <f t="shared" si="146"/>
        <v>2023</v>
      </c>
      <c r="R1367" t="str">
        <f>IFERROR(VLOOKUP(G1367,'Importer Name'!A:B, 2, FALSE), "")</f>
        <v>SIGNET EXCIPIENTS</v>
      </c>
      <c r="S1367" t="str">
        <f>IFERROR(VLOOKUP(H1367,'Supplier name '!A:B, 2, FALSE), "")</f>
        <v>ASAHI KASEI</v>
      </c>
    </row>
    <row r="1368" spans="1:19">
      <c r="A1368" s="90" t="s">
        <v>269</v>
      </c>
      <c r="B1368" s="160">
        <v>1000</v>
      </c>
      <c r="C1368" s="160" t="s">
        <v>7</v>
      </c>
      <c r="D1368" s="162" t="s">
        <v>1809</v>
      </c>
      <c r="E1368" s="161">
        <v>35.92</v>
      </c>
      <c r="F1368" s="162" t="s">
        <v>9</v>
      </c>
      <c r="G1368" s="91" t="s">
        <v>69</v>
      </c>
      <c r="H1368" s="92" t="s">
        <v>143</v>
      </c>
      <c r="I1368" s="89" t="str">
        <f t="shared" si="141"/>
        <v>June</v>
      </c>
      <c r="J1368" s="74">
        <f>IF(F1368="USD", E1368, E1368 * IFERROR(VLOOKUP(F1368, EXCHANGE_RATE!A:B, 2, FALSE), "Currency not found"))</f>
        <v>35.92</v>
      </c>
      <c r="K1368" s="74">
        <f t="shared" si="143"/>
        <v>35.92</v>
      </c>
      <c r="L1368" s="14">
        <f>IF(C1368="MTS", B1368, B1368 * IFERROR(VLOOKUP(C1368, 'QTY_CONVERSIONS '!A:B, 2, FALSE), "Units not found"))</f>
        <v>1</v>
      </c>
      <c r="M1368" s="75">
        <f t="shared" si="142"/>
        <v>35920</v>
      </c>
      <c r="N1368" t="str">
        <f>IFERROR(VLOOKUP(D1368, Product_Category!A:B, 2, FALSE), "Uncategorized")</f>
        <v>MCC</v>
      </c>
      <c r="O1368" s="76">
        <f t="shared" si="144"/>
        <v>35.92</v>
      </c>
      <c r="P1368" s="76">
        <f t="shared" si="145"/>
        <v>35.92</v>
      </c>
      <c r="Q1368">
        <f t="shared" si="146"/>
        <v>2023</v>
      </c>
      <c r="R1368" t="str">
        <f>IFERROR(VLOOKUP(G1368,'Importer Name'!A:B, 2, FALSE), "")</f>
        <v>SIGNET EXCIPIENTS</v>
      </c>
      <c r="S1368" t="str">
        <f>IFERROR(VLOOKUP(H1368,'Supplier name '!A:B, 2, FALSE), "")</f>
        <v>ASAHI KASEI</v>
      </c>
    </row>
    <row r="1369" spans="1:19">
      <c r="A1369" s="90" t="s">
        <v>269</v>
      </c>
      <c r="B1369" s="160">
        <v>1600</v>
      </c>
      <c r="C1369" s="160" t="s">
        <v>7</v>
      </c>
      <c r="D1369" s="162" t="s">
        <v>1802</v>
      </c>
      <c r="E1369" s="161">
        <v>16.68</v>
      </c>
      <c r="F1369" s="162" t="s">
        <v>9</v>
      </c>
      <c r="G1369" s="91" t="s">
        <v>118</v>
      </c>
      <c r="H1369" s="92" t="s">
        <v>271</v>
      </c>
      <c r="I1369" s="89" t="str">
        <f t="shared" si="141"/>
        <v>June</v>
      </c>
      <c r="J1369" s="74">
        <f>IF(F1369="USD", E1369, E1369 * IFERROR(VLOOKUP(F1369, EXCHANGE_RATE!A:B, 2, FALSE), "Currency not found"))</f>
        <v>16.68</v>
      </c>
      <c r="K1369" s="74">
        <f t="shared" si="143"/>
        <v>16.68</v>
      </c>
      <c r="L1369" s="14">
        <f>IF(C1369="MTS", B1369, B1369 * IFERROR(VLOOKUP(C1369, 'QTY_CONVERSIONS '!A:B, 2, FALSE), "Units not found"))</f>
        <v>1.6</v>
      </c>
      <c r="M1369" s="75">
        <f t="shared" si="142"/>
        <v>26688</v>
      </c>
      <c r="N1369" t="str">
        <f>IFERROR(VLOOKUP(D1369, Product_Category!A:B, 2, FALSE), "Uncategorized")</f>
        <v>MCC</v>
      </c>
      <c r="O1369" s="76">
        <f t="shared" si="144"/>
        <v>16.68</v>
      </c>
      <c r="P1369" s="76">
        <f t="shared" si="145"/>
        <v>26.688000000000002</v>
      </c>
      <c r="Q1369">
        <f t="shared" si="146"/>
        <v>2023</v>
      </c>
      <c r="R1369" t="str">
        <f>IFERROR(VLOOKUP(G1369,'Importer Name'!A:B, 2, FALSE), "")</f>
        <v>MYLAN LAB</v>
      </c>
      <c r="S1369" t="str">
        <f>IFERROR(VLOOKUP(H1369,'Supplier name '!A:B, 2, FALSE), "")</f>
        <v>M S ASAHI KASEI</v>
      </c>
    </row>
    <row r="1370" spans="1:19">
      <c r="A1370" s="90" t="s">
        <v>269</v>
      </c>
      <c r="B1370" s="160">
        <v>1600</v>
      </c>
      <c r="C1370" s="160" t="s">
        <v>7</v>
      </c>
      <c r="D1370" s="162" t="s">
        <v>1802</v>
      </c>
      <c r="E1370" s="161">
        <v>16.68</v>
      </c>
      <c r="F1370" s="162" t="s">
        <v>9</v>
      </c>
      <c r="G1370" s="91" t="s">
        <v>118</v>
      </c>
      <c r="H1370" s="92" t="s">
        <v>271</v>
      </c>
      <c r="I1370" s="89" t="str">
        <f t="shared" si="141"/>
        <v>June</v>
      </c>
      <c r="J1370" s="74">
        <f>IF(F1370="USD", E1370, E1370 * IFERROR(VLOOKUP(F1370, EXCHANGE_RATE!A:B, 2, FALSE), "Currency not found"))</f>
        <v>16.68</v>
      </c>
      <c r="K1370" s="74">
        <f t="shared" si="143"/>
        <v>16.68</v>
      </c>
      <c r="L1370" s="14">
        <f>IF(C1370="MTS", B1370, B1370 * IFERROR(VLOOKUP(C1370, 'QTY_CONVERSIONS '!A:B, 2, FALSE), "Units not found"))</f>
        <v>1.6</v>
      </c>
      <c r="M1370" s="75">
        <f t="shared" si="142"/>
        <v>26688</v>
      </c>
      <c r="N1370" t="str">
        <f>IFERROR(VLOOKUP(D1370, Product_Category!A:B, 2, FALSE), "Uncategorized")</f>
        <v>MCC</v>
      </c>
      <c r="O1370" s="76">
        <f t="shared" si="144"/>
        <v>16.68</v>
      </c>
      <c r="P1370" s="76">
        <f t="shared" si="145"/>
        <v>26.688000000000002</v>
      </c>
      <c r="Q1370">
        <f t="shared" si="146"/>
        <v>2023</v>
      </c>
      <c r="R1370" t="str">
        <f>IFERROR(VLOOKUP(G1370,'Importer Name'!A:B, 2, FALSE), "")</f>
        <v>MYLAN LAB</v>
      </c>
      <c r="S1370" t="str">
        <f>IFERROR(VLOOKUP(H1370,'Supplier name '!A:B, 2, FALSE), "")</f>
        <v>M S ASAHI KASEI</v>
      </c>
    </row>
    <row r="1371" spans="1:19">
      <c r="A1371" s="90" t="s">
        <v>269</v>
      </c>
      <c r="B1371" s="160">
        <v>600</v>
      </c>
      <c r="C1371" s="160" t="s">
        <v>7</v>
      </c>
      <c r="D1371" s="162" t="s">
        <v>1802</v>
      </c>
      <c r="E1371" s="161">
        <v>16.68</v>
      </c>
      <c r="F1371" s="162" t="s">
        <v>9</v>
      </c>
      <c r="G1371" s="91" t="s">
        <v>118</v>
      </c>
      <c r="H1371" s="92" t="s">
        <v>271</v>
      </c>
      <c r="I1371" s="89" t="str">
        <f t="shared" si="141"/>
        <v>June</v>
      </c>
      <c r="J1371" s="74">
        <f>IF(F1371="USD", E1371, E1371 * IFERROR(VLOOKUP(F1371, EXCHANGE_RATE!A:B, 2, FALSE), "Currency not found"))</f>
        <v>16.68</v>
      </c>
      <c r="K1371" s="74">
        <f t="shared" si="143"/>
        <v>16.68</v>
      </c>
      <c r="L1371" s="14">
        <f>IF(C1371="MTS", B1371, B1371 * IFERROR(VLOOKUP(C1371, 'QTY_CONVERSIONS '!A:B, 2, FALSE), "Units not found"))</f>
        <v>0.6</v>
      </c>
      <c r="M1371" s="75">
        <f t="shared" si="142"/>
        <v>10008</v>
      </c>
      <c r="N1371" t="str">
        <f>IFERROR(VLOOKUP(D1371, Product_Category!A:B, 2, FALSE), "Uncategorized")</f>
        <v>MCC</v>
      </c>
      <c r="O1371" s="76">
        <f t="shared" si="144"/>
        <v>16.68</v>
      </c>
      <c r="P1371" s="76">
        <f t="shared" si="145"/>
        <v>10.007999999999999</v>
      </c>
      <c r="Q1371">
        <f t="shared" si="146"/>
        <v>2023</v>
      </c>
      <c r="R1371" t="str">
        <f>IFERROR(VLOOKUP(G1371,'Importer Name'!A:B, 2, FALSE), "")</f>
        <v>MYLAN LAB</v>
      </c>
      <c r="S1371" t="str">
        <f>IFERROR(VLOOKUP(H1371,'Supplier name '!A:B, 2, FALSE), "")</f>
        <v>M S ASAHI KASEI</v>
      </c>
    </row>
    <row r="1372" spans="1:19">
      <c r="A1372" s="94" t="s">
        <v>269</v>
      </c>
      <c r="B1372" s="163">
        <v>60</v>
      </c>
      <c r="C1372" s="163" t="s">
        <v>7</v>
      </c>
      <c r="D1372" s="165" t="s">
        <v>1427</v>
      </c>
      <c r="E1372" s="164">
        <v>2600</v>
      </c>
      <c r="F1372" s="165" t="s">
        <v>1738</v>
      </c>
      <c r="G1372" s="95" t="s">
        <v>1867</v>
      </c>
      <c r="H1372" s="96" t="s">
        <v>1868</v>
      </c>
      <c r="I1372" s="89" t="str">
        <f t="shared" si="141"/>
        <v>June</v>
      </c>
      <c r="J1372" s="74">
        <f>IF(F1372="USD", E1372, E1372 * IFERROR(VLOOKUP(F1372, EXCHANGE_RATE!A:B, 2, FALSE), "Currency not found"))</f>
        <v>17.420000000000002</v>
      </c>
      <c r="K1372" s="74">
        <f t="shared" si="143"/>
        <v>17.420000000000002</v>
      </c>
      <c r="L1372" s="14">
        <f>IF(C1372="MTS", B1372, B1372 * IFERROR(VLOOKUP(C1372, 'QTY_CONVERSIONS '!A:B, 2, FALSE), "Units not found"))</f>
        <v>0.06</v>
      </c>
      <c r="M1372" s="75">
        <f t="shared" si="142"/>
        <v>1045.2</v>
      </c>
      <c r="N1372" t="str">
        <f>IFERROR(VLOOKUP(D1372, Product_Category!A:B, 2, FALSE), "Uncategorized")</f>
        <v>CMC</v>
      </c>
      <c r="O1372" s="76">
        <f>K1372*1000</f>
        <v>17420</v>
      </c>
      <c r="P1372" s="76">
        <f t="shared" si="145"/>
        <v>1045.2</v>
      </c>
      <c r="Q1372">
        <f t="shared" si="146"/>
        <v>2023</v>
      </c>
      <c r="R1372" t="str">
        <f>IFERROR(VLOOKUP(G1372,'Importer Name'!A:B, 2, FALSE), "")</f>
        <v>AUTOMOTIVE ELECTRO</v>
      </c>
      <c r="S1372" t="str">
        <f>IFERROR(VLOOKUP(H1372,'Supplier name '!A:B, 2, FALSE), "")</f>
        <v>TOSHIBA COR</v>
      </c>
    </row>
    <row r="1373" spans="1:19">
      <c r="A1373" s="90" t="s">
        <v>275</v>
      </c>
      <c r="B1373" s="160">
        <v>8820</v>
      </c>
      <c r="C1373" s="160" t="s">
        <v>7</v>
      </c>
      <c r="D1373" s="162" t="s">
        <v>1810</v>
      </c>
      <c r="E1373" s="161">
        <v>14.91</v>
      </c>
      <c r="F1373" s="162" t="s">
        <v>1718</v>
      </c>
      <c r="G1373" s="91" t="s">
        <v>157</v>
      </c>
      <c r="H1373" s="92" t="s">
        <v>88</v>
      </c>
      <c r="I1373" s="89" t="str">
        <f t="shared" si="141"/>
        <v>June</v>
      </c>
      <c r="J1373" s="74">
        <f>IF(F1373="USD", E1373, E1373 * IFERROR(VLOOKUP(F1373, EXCHANGE_RATE!A:B, 2, FALSE), "Currency not found"))</f>
        <v>15.953700000000001</v>
      </c>
      <c r="K1373" s="74">
        <f t="shared" si="143"/>
        <v>15.959999999999999</v>
      </c>
      <c r="L1373" s="14">
        <f>IF(C1373="MTS", B1373, B1373 * IFERROR(VLOOKUP(C1373, 'QTY_CONVERSIONS '!A:B, 2, FALSE), "Units not found"))</f>
        <v>8.82</v>
      </c>
      <c r="M1373" s="75">
        <f t="shared" si="142"/>
        <v>140767.19999999998</v>
      </c>
      <c r="N1373" t="str">
        <f>IFERROR(VLOOKUP(D1373, Product_Category!A:B, 2, FALSE), "Uncategorized")</f>
        <v>CROSCARMELLOSE SODIUM</v>
      </c>
      <c r="O1373" s="76">
        <f t="shared" si="144"/>
        <v>15.959999999999999</v>
      </c>
      <c r="P1373" s="76">
        <f t="shared" si="145"/>
        <v>140.7672</v>
      </c>
      <c r="Q1373">
        <f t="shared" si="146"/>
        <v>2023</v>
      </c>
      <c r="R1373" t="str">
        <f>IFERROR(VLOOKUP(G1373,'Importer Name'!A:B, 2, FALSE), "")</f>
        <v>IMCD INDIA</v>
      </c>
      <c r="S1373" t="str">
        <f>IFERROR(VLOOKUP(H1373,'Supplier name '!A:B, 2, FALSE), "")</f>
        <v>DFE PHARMA</v>
      </c>
    </row>
    <row r="1374" spans="1:19">
      <c r="A1374" s="90" t="s">
        <v>275</v>
      </c>
      <c r="B1374" s="160">
        <v>4725</v>
      </c>
      <c r="C1374" s="160" t="s">
        <v>7</v>
      </c>
      <c r="D1374" s="162" t="s">
        <v>1811</v>
      </c>
      <c r="E1374" s="161">
        <v>15.44</v>
      </c>
      <c r="F1374" s="162" t="s">
        <v>1718</v>
      </c>
      <c r="G1374" s="91" t="s">
        <v>87</v>
      </c>
      <c r="H1374" s="92" t="s">
        <v>88</v>
      </c>
      <c r="I1374" s="89" t="str">
        <f t="shared" si="141"/>
        <v>June</v>
      </c>
      <c r="J1374" s="74">
        <f>IF(F1374="USD", E1374, E1374 * IFERROR(VLOOKUP(F1374, EXCHANGE_RATE!A:B, 2, FALSE), "Currency not found"))</f>
        <v>16.520800000000001</v>
      </c>
      <c r="K1374" s="74">
        <f t="shared" si="143"/>
        <v>16.53</v>
      </c>
      <c r="L1374" s="14">
        <f>IF(C1374="MTS", B1374, B1374 * IFERROR(VLOOKUP(C1374, 'QTY_CONVERSIONS '!A:B, 2, FALSE), "Units not found"))</f>
        <v>4.7250000000000005</v>
      </c>
      <c r="M1374" s="75">
        <f t="shared" si="142"/>
        <v>78104.25</v>
      </c>
      <c r="N1374" t="str">
        <f>IFERROR(VLOOKUP(D1374, Product_Category!A:B, 2, FALSE), "Uncategorized")</f>
        <v>CROSCARMELLOSE SODIUM</v>
      </c>
      <c r="O1374" s="76">
        <f t="shared" si="144"/>
        <v>16.53</v>
      </c>
      <c r="P1374" s="76">
        <f t="shared" si="145"/>
        <v>78.104250000000008</v>
      </c>
      <c r="Q1374">
        <f t="shared" si="146"/>
        <v>2023</v>
      </c>
      <c r="R1374" t="str">
        <f>IFERROR(VLOOKUP(G1374,'Importer Name'!A:B, 2, FALSE), "")</f>
        <v>IPCA LAB</v>
      </c>
      <c r="S1374" t="str">
        <f>IFERROR(VLOOKUP(H1374,'Supplier name '!A:B, 2, FALSE), "")</f>
        <v>DFE PHARMA</v>
      </c>
    </row>
    <row r="1375" spans="1:19">
      <c r="A1375" s="90" t="s">
        <v>275</v>
      </c>
      <c r="B1375" s="160">
        <v>4725</v>
      </c>
      <c r="C1375" s="160" t="s">
        <v>7</v>
      </c>
      <c r="D1375" s="162" t="s">
        <v>1811</v>
      </c>
      <c r="E1375" s="161">
        <v>15.44</v>
      </c>
      <c r="F1375" s="162" t="s">
        <v>1718</v>
      </c>
      <c r="G1375" s="91" t="s">
        <v>87</v>
      </c>
      <c r="H1375" s="92" t="s">
        <v>88</v>
      </c>
      <c r="I1375" s="89" t="str">
        <f t="shared" si="141"/>
        <v>June</v>
      </c>
      <c r="J1375" s="74">
        <f>IF(F1375="USD", E1375, E1375 * IFERROR(VLOOKUP(F1375, EXCHANGE_RATE!A:B, 2, FALSE), "Currency not found"))</f>
        <v>16.520800000000001</v>
      </c>
      <c r="K1375" s="74">
        <f t="shared" si="143"/>
        <v>16.53</v>
      </c>
      <c r="L1375" s="14">
        <f>IF(C1375="MTS", B1375, B1375 * IFERROR(VLOOKUP(C1375, 'QTY_CONVERSIONS '!A:B, 2, FALSE), "Units not found"))</f>
        <v>4.7250000000000005</v>
      </c>
      <c r="M1375" s="75">
        <f t="shared" si="142"/>
        <v>78104.25</v>
      </c>
      <c r="N1375" t="str">
        <f>IFERROR(VLOOKUP(D1375, Product_Category!A:B, 2, FALSE), "Uncategorized")</f>
        <v>CROSCARMELLOSE SODIUM</v>
      </c>
      <c r="O1375" s="76">
        <f t="shared" si="144"/>
        <v>16.53</v>
      </c>
      <c r="P1375" s="76">
        <f t="shared" si="145"/>
        <v>78.104250000000008</v>
      </c>
      <c r="Q1375">
        <f t="shared" si="146"/>
        <v>2023</v>
      </c>
      <c r="R1375" t="str">
        <f>IFERROR(VLOOKUP(G1375,'Importer Name'!A:B, 2, FALSE), "")</f>
        <v>IPCA LAB</v>
      </c>
      <c r="S1375" t="str">
        <f>IFERROR(VLOOKUP(H1375,'Supplier name '!A:B, 2, FALSE), "")</f>
        <v>DFE PHARMA</v>
      </c>
    </row>
    <row r="1376" spans="1:19">
      <c r="A1376" s="90" t="s">
        <v>275</v>
      </c>
      <c r="B1376" s="160">
        <v>350</v>
      </c>
      <c r="C1376" s="160" t="s">
        <v>7</v>
      </c>
      <c r="D1376" s="162" t="s">
        <v>1785</v>
      </c>
      <c r="E1376" s="161">
        <v>13.43</v>
      </c>
      <c r="F1376" s="162" t="s">
        <v>9</v>
      </c>
      <c r="G1376" s="91" t="s">
        <v>113</v>
      </c>
      <c r="H1376" s="92" t="s">
        <v>110</v>
      </c>
      <c r="I1376" s="89" t="str">
        <f t="shared" si="141"/>
        <v>June</v>
      </c>
      <c r="J1376" s="74">
        <f>IF(F1376="USD", E1376, E1376 * IFERROR(VLOOKUP(F1376, EXCHANGE_RATE!A:B, 2, FALSE), "Currency not found"))</f>
        <v>13.43</v>
      </c>
      <c r="K1376" s="74">
        <f t="shared" si="143"/>
        <v>13.43</v>
      </c>
      <c r="L1376" s="14">
        <f>IF(C1376="MTS", B1376, B1376 * IFERROR(VLOOKUP(C1376, 'QTY_CONVERSIONS '!A:B, 2, FALSE), "Units not found"))</f>
        <v>0.35000000000000003</v>
      </c>
      <c r="M1376" s="75">
        <f t="shared" si="142"/>
        <v>4700.5</v>
      </c>
      <c r="N1376" t="str">
        <f>IFERROR(VLOOKUP(D1376, Product_Category!A:B, 2, FALSE), "Uncategorized")</f>
        <v>CROSCARMELLOSE SODIUM</v>
      </c>
      <c r="O1376" s="76">
        <f t="shared" si="144"/>
        <v>13.43</v>
      </c>
      <c r="P1376" s="76">
        <f t="shared" si="145"/>
        <v>4.7005000000000008</v>
      </c>
      <c r="Q1376">
        <f t="shared" si="146"/>
        <v>2023</v>
      </c>
      <c r="R1376" t="str">
        <f>IFERROR(VLOOKUP(G1376,'Importer Name'!A:B, 2, FALSE), "")</f>
        <v>CIPLA LIMITED</v>
      </c>
      <c r="S1376" t="str">
        <f>IFERROR(VLOOKUP(H1376,'Supplier name '!A:B, 2, FALSE), "")</f>
        <v>DUPONT NUTRITION</v>
      </c>
    </row>
    <row r="1377" spans="1:19">
      <c r="A1377" s="90" t="s">
        <v>275</v>
      </c>
      <c r="B1377" s="160">
        <v>350</v>
      </c>
      <c r="C1377" s="160" t="s">
        <v>7</v>
      </c>
      <c r="D1377" s="162" t="s">
        <v>1785</v>
      </c>
      <c r="E1377" s="161">
        <v>13.43</v>
      </c>
      <c r="F1377" s="162" t="s">
        <v>9</v>
      </c>
      <c r="G1377" s="91" t="s">
        <v>113</v>
      </c>
      <c r="H1377" s="92" t="s">
        <v>110</v>
      </c>
      <c r="I1377" s="89" t="str">
        <f t="shared" si="141"/>
        <v>June</v>
      </c>
      <c r="J1377" s="74">
        <f>IF(F1377="USD", E1377, E1377 * IFERROR(VLOOKUP(F1377, EXCHANGE_RATE!A:B, 2, FALSE), "Currency not found"))</f>
        <v>13.43</v>
      </c>
      <c r="K1377" s="74">
        <f t="shared" si="143"/>
        <v>13.43</v>
      </c>
      <c r="L1377" s="14">
        <f>IF(C1377="MTS", B1377, B1377 * IFERROR(VLOOKUP(C1377, 'QTY_CONVERSIONS '!A:B, 2, FALSE), "Units not found"))</f>
        <v>0.35000000000000003</v>
      </c>
      <c r="M1377" s="75">
        <f t="shared" si="142"/>
        <v>4700.5</v>
      </c>
      <c r="N1377" t="str">
        <f>IFERROR(VLOOKUP(D1377, Product_Category!A:B, 2, FALSE), "Uncategorized")</f>
        <v>CROSCARMELLOSE SODIUM</v>
      </c>
      <c r="O1377" s="76">
        <f t="shared" si="144"/>
        <v>13.43</v>
      </c>
      <c r="P1377" s="76">
        <f t="shared" si="145"/>
        <v>4.7005000000000008</v>
      </c>
      <c r="Q1377">
        <f t="shared" si="146"/>
        <v>2023</v>
      </c>
      <c r="R1377" t="str">
        <f>IFERROR(VLOOKUP(G1377,'Importer Name'!A:B, 2, FALSE), "")</f>
        <v>CIPLA LIMITED</v>
      </c>
      <c r="S1377" t="str">
        <f>IFERROR(VLOOKUP(H1377,'Supplier name '!A:B, 2, FALSE), "")</f>
        <v>DUPONT NUTRITION</v>
      </c>
    </row>
    <row r="1378" spans="1:19">
      <c r="A1378" s="90" t="s">
        <v>275</v>
      </c>
      <c r="B1378" s="160">
        <v>3000</v>
      </c>
      <c r="C1378" s="160" t="s">
        <v>7</v>
      </c>
      <c r="D1378" s="162" t="s">
        <v>1785</v>
      </c>
      <c r="E1378" s="161">
        <v>13.43</v>
      </c>
      <c r="F1378" s="162" t="s">
        <v>9</v>
      </c>
      <c r="G1378" s="91" t="s">
        <v>113</v>
      </c>
      <c r="H1378" s="92" t="s">
        <v>110</v>
      </c>
      <c r="I1378" s="89" t="str">
        <f t="shared" si="141"/>
        <v>June</v>
      </c>
      <c r="J1378" s="74">
        <f>IF(F1378="USD", E1378, E1378 * IFERROR(VLOOKUP(F1378, EXCHANGE_RATE!A:B, 2, FALSE), "Currency not found"))</f>
        <v>13.43</v>
      </c>
      <c r="K1378" s="74">
        <f t="shared" si="143"/>
        <v>13.43</v>
      </c>
      <c r="L1378" s="14">
        <f>IF(C1378="MTS", B1378, B1378 * IFERROR(VLOOKUP(C1378, 'QTY_CONVERSIONS '!A:B, 2, FALSE), "Units not found"))</f>
        <v>3</v>
      </c>
      <c r="M1378" s="75">
        <f t="shared" si="142"/>
        <v>40290</v>
      </c>
      <c r="N1378" t="str">
        <f>IFERROR(VLOOKUP(D1378, Product_Category!A:B, 2, FALSE), "Uncategorized")</f>
        <v>CROSCARMELLOSE SODIUM</v>
      </c>
      <c r="O1378" s="76">
        <f t="shared" si="144"/>
        <v>13.43</v>
      </c>
      <c r="P1378" s="76">
        <f t="shared" si="145"/>
        <v>40.29</v>
      </c>
      <c r="Q1378">
        <f t="shared" si="146"/>
        <v>2023</v>
      </c>
      <c r="R1378" t="str">
        <f>IFERROR(VLOOKUP(G1378,'Importer Name'!A:B, 2, FALSE), "")</f>
        <v>CIPLA LIMITED</v>
      </c>
      <c r="S1378" t="str">
        <f>IFERROR(VLOOKUP(H1378,'Supplier name '!A:B, 2, FALSE), "")</f>
        <v>DUPONT NUTRITION</v>
      </c>
    </row>
    <row r="1379" spans="1:19">
      <c r="A1379" s="90" t="s">
        <v>275</v>
      </c>
      <c r="B1379" s="160">
        <v>200</v>
      </c>
      <c r="C1379" s="160" t="s">
        <v>7</v>
      </c>
      <c r="D1379" s="162" t="s">
        <v>1785</v>
      </c>
      <c r="E1379" s="161">
        <v>14.93</v>
      </c>
      <c r="F1379" s="162" t="s">
        <v>9</v>
      </c>
      <c r="G1379" s="91" t="s">
        <v>113</v>
      </c>
      <c r="H1379" s="92" t="s">
        <v>110</v>
      </c>
      <c r="I1379" s="89" t="str">
        <f t="shared" si="141"/>
        <v>June</v>
      </c>
      <c r="J1379" s="74">
        <f>IF(F1379="USD", E1379, E1379 * IFERROR(VLOOKUP(F1379, EXCHANGE_RATE!A:B, 2, FALSE), "Currency not found"))</f>
        <v>14.93</v>
      </c>
      <c r="K1379" s="74">
        <f t="shared" si="143"/>
        <v>14.93</v>
      </c>
      <c r="L1379" s="14">
        <f>IF(C1379="MTS", B1379, B1379 * IFERROR(VLOOKUP(C1379, 'QTY_CONVERSIONS '!A:B, 2, FALSE), "Units not found"))</f>
        <v>0.2</v>
      </c>
      <c r="M1379" s="75">
        <f t="shared" si="142"/>
        <v>2986</v>
      </c>
      <c r="N1379" t="str">
        <f>IFERROR(VLOOKUP(D1379, Product_Category!A:B, 2, FALSE), "Uncategorized")</f>
        <v>CROSCARMELLOSE SODIUM</v>
      </c>
      <c r="O1379" s="76">
        <f t="shared" si="144"/>
        <v>14.93</v>
      </c>
      <c r="P1379" s="76">
        <f t="shared" si="145"/>
        <v>2.9860000000000002</v>
      </c>
      <c r="Q1379">
        <f t="shared" si="146"/>
        <v>2023</v>
      </c>
      <c r="R1379" t="str">
        <f>IFERROR(VLOOKUP(G1379,'Importer Name'!A:B, 2, FALSE), "")</f>
        <v>CIPLA LIMITED</v>
      </c>
      <c r="S1379" t="str">
        <f>IFERROR(VLOOKUP(H1379,'Supplier name '!A:B, 2, FALSE), "")</f>
        <v>DUPONT NUTRITION</v>
      </c>
    </row>
    <row r="1380" spans="1:19">
      <c r="A1380" s="90" t="s">
        <v>275</v>
      </c>
      <c r="B1380" s="160">
        <v>500</v>
      </c>
      <c r="C1380" s="160" t="s">
        <v>7</v>
      </c>
      <c r="D1380" s="162" t="s">
        <v>1785</v>
      </c>
      <c r="E1380" s="161">
        <v>12.79</v>
      </c>
      <c r="F1380" s="162" t="s">
        <v>9</v>
      </c>
      <c r="G1380" s="91" t="s">
        <v>113</v>
      </c>
      <c r="H1380" s="92" t="s">
        <v>110</v>
      </c>
      <c r="I1380" s="89" t="str">
        <f t="shared" si="141"/>
        <v>June</v>
      </c>
      <c r="J1380" s="74">
        <f>IF(F1380="USD", E1380, E1380 * IFERROR(VLOOKUP(F1380, EXCHANGE_RATE!A:B, 2, FALSE), "Currency not found"))</f>
        <v>12.79</v>
      </c>
      <c r="K1380" s="74">
        <f t="shared" si="143"/>
        <v>12.79</v>
      </c>
      <c r="L1380" s="14">
        <f>IF(C1380="MTS", B1380, B1380 * IFERROR(VLOOKUP(C1380, 'QTY_CONVERSIONS '!A:B, 2, FALSE), "Units not found"))</f>
        <v>0.5</v>
      </c>
      <c r="M1380" s="75">
        <f t="shared" si="142"/>
        <v>6395</v>
      </c>
      <c r="N1380" t="str">
        <f>IFERROR(VLOOKUP(D1380, Product_Category!A:B, 2, FALSE), "Uncategorized")</f>
        <v>CROSCARMELLOSE SODIUM</v>
      </c>
      <c r="O1380" s="76">
        <f t="shared" si="144"/>
        <v>12.79</v>
      </c>
      <c r="P1380" s="76">
        <f t="shared" si="145"/>
        <v>6.3949999999999996</v>
      </c>
      <c r="Q1380">
        <f t="shared" si="146"/>
        <v>2023</v>
      </c>
      <c r="R1380" t="str">
        <f>IFERROR(VLOOKUP(G1380,'Importer Name'!A:B, 2, FALSE), "")</f>
        <v>CIPLA LIMITED</v>
      </c>
      <c r="S1380" t="str">
        <f>IFERROR(VLOOKUP(H1380,'Supplier name '!A:B, 2, FALSE), "")</f>
        <v>DUPONT NUTRITION</v>
      </c>
    </row>
    <row r="1381" spans="1:19">
      <c r="A1381" s="90" t="s">
        <v>275</v>
      </c>
      <c r="B1381" s="160">
        <v>2000</v>
      </c>
      <c r="C1381" s="160" t="s">
        <v>7</v>
      </c>
      <c r="D1381" s="162" t="s">
        <v>1785</v>
      </c>
      <c r="E1381" s="161">
        <v>14.93</v>
      </c>
      <c r="F1381" s="162" t="s">
        <v>9</v>
      </c>
      <c r="G1381" s="91" t="s">
        <v>113</v>
      </c>
      <c r="H1381" s="92" t="s">
        <v>110</v>
      </c>
      <c r="I1381" s="89" t="str">
        <f t="shared" si="141"/>
        <v>June</v>
      </c>
      <c r="J1381" s="74">
        <f>IF(F1381="USD", E1381, E1381 * IFERROR(VLOOKUP(F1381, EXCHANGE_RATE!A:B, 2, FALSE), "Currency not found"))</f>
        <v>14.93</v>
      </c>
      <c r="K1381" s="74">
        <f t="shared" si="143"/>
        <v>14.93</v>
      </c>
      <c r="L1381" s="14">
        <f>IF(C1381="MTS", B1381, B1381 * IFERROR(VLOOKUP(C1381, 'QTY_CONVERSIONS '!A:B, 2, FALSE), "Units not found"))</f>
        <v>2</v>
      </c>
      <c r="M1381" s="75">
        <f t="shared" si="142"/>
        <v>29860</v>
      </c>
      <c r="N1381" t="str">
        <f>IFERROR(VLOOKUP(D1381, Product_Category!A:B, 2, FALSE), "Uncategorized")</f>
        <v>CROSCARMELLOSE SODIUM</v>
      </c>
      <c r="O1381" s="76">
        <f t="shared" si="144"/>
        <v>14.93</v>
      </c>
      <c r="P1381" s="76">
        <f t="shared" si="145"/>
        <v>29.86</v>
      </c>
      <c r="Q1381">
        <f t="shared" si="146"/>
        <v>2023</v>
      </c>
      <c r="R1381" t="str">
        <f>IFERROR(VLOOKUP(G1381,'Importer Name'!A:B, 2, FALSE), "")</f>
        <v>CIPLA LIMITED</v>
      </c>
      <c r="S1381" t="str">
        <f>IFERROR(VLOOKUP(H1381,'Supplier name '!A:B, 2, FALSE), "")</f>
        <v>DUPONT NUTRITION</v>
      </c>
    </row>
    <row r="1382" spans="1:19">
      <c r="A1382" s="90" t="s">
        <v>275</v>
      </c>
      <c r="B1382" s="160">
        <v>600</v>
      </c>
      <c r="C1382" s="160" t="s">
        <v>7</v>
      </c>
      <c r="D1382" s="162" t="s">
        <v>1785</v>
      </c>
      <c r="E1382" s="161">
        <v>14.93</v>
      </c>
      <c r="F1382" s="162" t="s">
        <v>9</v>
      </c>
      <c r="G1382" s="91" t="s">
        <v>113</v>
      </c>
      <c r="H1382" s="92" t="s">
        <v>110</v>
      </c>
      <c r="I1382" s="89" t="str">
        <f t="shared" si="141"/>
        <v>June</v>
      </c>
      <c r="J1382" s="74">
        <f>IF(F1382="USD", E1382, E1382 * IFERROR(VLOOKUP(F1382, EXCHANGE_RATE!A:B, 2, FALSE), "Currency not found"))</f>
        <v>14.93</v>
      </c>
      <c r="K1382" s="74">
        <f t="shared" si="143"/>
        <v>14.93</v>
      </c>
      <c r="L1382" s="14">
        <f>IF(C1382="MTS", B1382, B1382 * IFERROR(VLOOKUP(C1382, 'QTY_CONVERSIONS '!A:B, 2, FALSE), "Units not found"))</f>
        <v>0.6</v>
      </c>
      <c r="M1382" s="75">
        <f t="shared" si="142"/>
        <v>8958</v>
      </c>
      <c r="N1382" t="str">
        <f>IFERROR(VLOOKUP(D1382, Product_Category!A:B, 2, FALSE), "Uncategorized")</f>
        <v>CROSCARMELLOSE SODIUM</v>
      </c>
      <c r="O1382" s="76">
        <f t="shared" si="144"/>
        <v>14.93</v>
      </c>
      <c r="P1382" s="76">
        <f t="shared" si="145"/>
        <v>8.9580000000000002</v>
      </c>
      <c r="Q1382">
        <f t="shared" si="146"/>
        <v>2023</v>
      </c>
      <c r="R1382" t="str">
        <f>IFERROR(VLOOKUP(G1382,'Importer Name'!A:B, 2, FALSE), "")</f>
        <v>CIPLA LIMITED</v>
      </c>
      <c r="S1382" t="str">
        <f>IFERROR(VLOOKUP(H1382,'Supplier name '!A:B, 2, FALSE), "")</f>
        <v>DUPONT NUTRITION</v>
      </c>
    </row>
    <row r="1383" spans="1:19">
      <c r="A1383" s="90" t="s">
        <v>275</v>
      </c>
      <c r="B1383" s="160">
        <v>400</v>
      </c>
      <c r="C1383" s="160" t="s">
        <v>7</v>
      </c>
      <c r="D1383" s="162" t="s">
        <v>1785</v>
      </c>
      <c r="E1383" s="161">
        <v>13.43</v>
      </c>
      <c r="F1383" s="162" t="s">
        <v>9</v>
      </c>
      <c r="G1383" s="91" t="s">
        <v>113</v>
      </c>
      <c r="H1383" s="92" t="s">
        <v>110</v>
      </c>
      <c r="I1383" s="89" t="str">
        <f t="shared" si="141"/>
        <v>June</v>
      </c>
      <c r="J1383" s="74">
        <f>IF(F1383="USD", E1383, E1383 * IFERROR(VLOOKUP(F1383, EXCHANGE_RATE!A:B, 2, FALSE), "Currency not found"))</f>
        <v>13.43</v>
      </c>
      <c r="K1383" s="74">
        <f t="shared" si="143"/>
        <v>13.43</v>
      </c>
      <c r="L1383" s="14">
        <f>IF(C1383="MTS", B1383, B1383 * IFERROR(VLOOKUP(C1383, 'QTY_CONVERSIONS '!A:B, 2, FALSE), "Units not found"))</f>
        <v>0.4</v>
      </c>
      <c r="M1383" s="75">
        <f t="shared" si="142"/>
        <v>5372</v>
      </c>
      <c r="N1383" t="str">
        <f>IFERROR(VLOOKUP(D1383, Product_Category!A:B, 2, FALSE), "Uncategorized")</f>
        <v>CROSCARMELLOSE SODIUM</v>
      </c>
      <c r="O1383" s="76">
        <f t="shared" si="144"/>
        <v>13.43</v>
      </c>
      <c r="P1383" s="76">
        <f t="shared" si="145"/>
        <v>5.3719999999999999</v>
      </c>
      <c r="Q1383">
        <f t="shared" si="146"/>
        <v>2023</v>
      </c>
      <c r="R1383" t="str">
        <f>IFERROR(VLOOKUP(G1383,'Importer Name'!A:B, 2, FALSE), "")</f>
        <v>CIPLA LIMITED</v>
      </c>
      <c r="S1383" t="str">
        <f>IFERROR(VLOOKUP(H1383,'Supplier name '!A:B, 2, FALSE), "")</f>
        <v>DUPONT NUTRITION</v>
      </c>
    </row>
    <row r="1384" spans="1:19">
      <c r="A1384" s="90" t="s">
        <v>275</v>
      </c>
      <c r="B1384" s="160">
        <v>400</v>
      </c>
      <c r="C1384" s="160" t="s">
        <v>7</v>
      </c>
      <c r="D1384" s="162" t="s">
        <v>1785</v>
      </c>
      <c r="E1384" s="161">
        <v>13.43</v>
      </c>
      <c r="F1384" s="162" t="s">
        <v>9</v>
      </c>
      <c r="G1384" s="91" t="s">
        <v>113</v>
      </c>
      <c r="H1384" s="92" t="s">
        <v>110</v>
      </c>
      <c r="I1384" s="89" t="str">
        <f t="shared" si="141"/>
        <v>June</v>
      </c>
      <c r="J1384" s="74">
        <f>IF(F1384="USD", E1384, E1384 * IFERROR(VLOOKUP(F1384, EXCHANGE_RATE!A:B, 2, FALSE), "Currency not found"))</f>
        <v>13.43</v>
      </c>
      <c r="K1384" s="74">
        <f t="shared" si="143"/>
        <v>13.43</v>
      </c>
      <c r="L1384" s="14">
        <f>IF(C1384="MTS", B1384, B1384 * IFERROR(VLOOKUP(C1384, 'QTY_CONVERSIONS '!A:B, 2, FALSE), "Units not found"))</f>
        <v>0.4</v>
      </c>
      <c r="M1384" s="75">
        <f t="shared" si="142"/>
        <v>5372</v>
      </c>
      <c r="N1384" t="str">
        <f>IFERROR(VLOOKUP(D1384, Product_Category!A:B, 2, FALSE), "Uncategorized")</f>
        <v>CROSCARMELLOSE SODIUM</v>
      </c>
      <c r="O1384" s="76">
        <f t="shared" si="144"/>
        <v>13.43</v>
      </c>
      <c r="P1384" s="76">
        <f t="shared" si="145"/>
        <v>5.3719999999999999</v>
      </c>
      <c r="Q1384">
        <f t="shared" si="146"/>
        <v>2023</v>
      </c>
      <c r="R1384" t="str">
        <f>IFERROR(VLOOKUP(G1384,'Importer Name'!A:B, 2, FALSE), "")</f>
        <v>CIPLA LIMITED</v>
      </c>
      <c r="S1384" t="str">
        <f>IFERROR(VLOOKUP(H1384,'Supplier name '!A:B, 2, FALSE), "")</f>
        <v>DUPONT NUTRITION</v>
      </c>
    </row>
    <row r="1385" spans="1:19">
      <c r="A1385" s="90" t="s">
        <v>275</v>
      </c>
      <c r="B1385" s="160">
        <v>5900</v>
      </c>
      <c r="C1385" s="160" t="s">
        <v>7</v>
      </c>
      <c r="D1385" s="162" t="s">
        <v>1785</v>
      </c>
      <c r="E1385" s="161">
        <v>14.93</v>
      </c>
      <c r="F1385" s="162" t="s">
        <v>9</v>
      </c>
      <c r="G1385" s="91" t="s">
        <v>252</v>
      </c>
      <c r="H1385" s="92" t="s">
        <v>110</v>
      </c>
      <c r="I1385" s="89" t="str">
        <f t="shared" si="141"/>
        <v>June</v>
      </c>
      <c r="J1385" s="74">
        <f>IF(F1385="USD", E1385, E1385 * IFERROR(VLOOKUP(F1385, EXCHANGE_RATE!A:B, 2, FALSE), "Currency not found"))</f>
        <v>14.93</v>
      </c>
      <c r="K1385" s="74">
        <f t="shared" si="143"/>
        <v>14.93</v>
      </c>
      <c r="L1385" s="14">
        <f>IF(C1385="MTS", B1385, B1385 * IFERROR(VLOOKUP(C1385, 'QTY_CONVERSIONS '!A:B, 2, FALSE), "Units not found"))</f>
        <v>5.9</v>
      </c>
      <c r="M1385" s="75">
        <f t="shared" si="142"/>
        <v>88087</v>
      </c>
      <c r="N1385" t="str">
        <f>IFERROR(VLOOKUP(D1385, Product_Category!A:B, 2, FALSE), "Uncategorized")</f>
        <v>CROSCARMELLOSE SODIUM</v>
      </c>
      <c r="O1385" s="76">
        <f t="shared" si="144"/>
        <v>14.93</v>
      </c>
      <c r="P1385" s="76">
        <f t="shared" si="145"/>
        <v>88.087000000000003</v>
      </c>
      <c r="Q1385">
        <f t="shared" si="146"/>
        <v>2023</v>
      </c>
      <c r="R1385" t="str">
        <f>IFERROR(VLOOKUP(G1385,'Importer Name'!A:B, 2, FALSE), "")</f>
        <v>EMCURE PHARMA</v>
      </c>
      <c r="S1385" t="str">
        <f>IFERROR(VLOOKUP(H1385,'Supplier name '!A:B, 2, FALSE), "")</f>
        <v>DUPONT NUTRITION</v>
      </c>
    </row>
    <row r="1386" spans="1:19">
      <c r="A1386" s="90" t="s">
        <v>275</v>
      </c>
      <c r="B1386" s="160">
        <v>3450</v>
      </c>
      <c r="C1386" s="160" t="s">
        <v>7</v>
      </c>
      <c r="D1386" s="162" t="s">
        <v>1785</v>
      </c>
      <c r="E1386" s="161">
        <v>14.93</v>
      </c>
      <c r="F1386" s="162" t="s">
        <v>9</v>
      </c>
      <c r="G1386" s="91" t="s">
        <v>158</v>
      </c>
      <c r="H1386" s="92" t="s">
        <v>110</v>
      </c>
      <c r="I1386" s="89" t="str">
        <f t="shared" si="141"/>
        <v>June</v>
      </c>
      <c r="J1386" s="74">
        <f>IF(F1386="USD", E1386, E1386 * IFERROR(VLOOKUP(F1386, EXCHANGE_RATE!A:B, 2, FALSE), "Currency not found"))</f>
        <v>14.93</v>
      </c>
      <c r="K1386" s="74">
        <f t="shared" si="143"/>
        <v>14.93</v>
      </c>
      <c r="L1386" s="14">
        <f>IF(C1386="MTS", B1386, B1386 * IFERROR(VLOOKUP(C1386, 'QTY_CONVERSIONS '!A:B, 2, FALSE), "Units not found"))</f>
        <v>3.45</v>
      </c>
      <c r="M1386" s="75">
        <f t="shared" si="142"/>
        <v>51508.5</v>
      </c>
      <c r="N1386" t="str">
        <f>IFERROR(VLOOKUP(D1386, Product_Category!A:B, 2, FALSE), "Uncategorized")</f>
        <v>CROSCARMELLOSE SODIUM</v>
      </c>
      <c r="O1386" s="76">
        <f t="shared" si="144"/>
        <v>14.93</v>
      </c>
      <c r="P1386" s="76">
        <f t="shared" si="145"/>
        <v>51.508500000000005</v>
      </c>
      <c r="Q1386">
        <f t="shared" si="146"/>
        <v>2023</v>
      </c>
      <c r="R1386" t="str">
        <f>IFERROR(VLOOKUP(G1386,'Importer Name'!A:B, 2, FALSE), "")</f>
        <v>GRAVITI PHARMA</v>
      </c>
      <c r="S1386" t="str">
        <f>IFERROR(VLOOKUP(H1386,'Supplier name '!A:B, 2, FALSE), "")</f>
        <v>DUPONT NUTRITION</v>
      </c>
    </row>
    <row r="1387" spans="1:19">
      <c r="A1387" s="90" t="s">
        <v>275</v>
      </c>
      <c r="B1387" s="160">
        <v>3050</v>
      </c>
      <c r="C1387" s="160" t="s">
        <v>7</v>
      </c>
      <c r="D1387" s="162" t="s">
        <v>1785</v>
      </c>
      <c r="E1387" s="161">
        <v>14.93</v>
      </c>
      <c r="F1387" s="162" t="s">
        <v>9</v>
      </c>
      <c r="G1387" s="91" t="s">
        <v>158</v>
      </c>
      <c r="H1387" s="92" t="s">
        <v>110</v>
      </c>
      <c r="I1387" s="89" t="str">
        <f t="shared" si="141"/>
        <v>June</v>
      </c>
      <c r="J1387" s="74">
        <f>IF(F1387="USD", E1387, E1387 * IFERROR(VLOOKUP(F1387, EXCHANGE_RATE!A:B, 2, FALSE), "Currency not found"))</f>
        <v>14.93</v>
      </c>
      <c r="K1387" s="74">
        <f t="shared" si="143"/>
        <v>14.93</v>
      </c>
      <c r="L1387" s="14">
        <f>IF(C1387="MTS", B1387, B1387 * IFERROR(VLOOKUP(C1387, 'QTY_CONVERSIONS '!A:B, 2, FALSE), "Units not found"))</f>
        <v>3.0500000000000003</v>
      </c>
      <c r="M1387" s="75">
        <f t="shared" si="142"/>
        <v>45536.5</v>
      </c>
      <c r="N1387" t="str">
        <f>IFERROR(VLOOKUP(D1387, Product_Category!A:B, 2, FALSE), "Uncategorized")</f>
        <v>CROSCARMELLOSE SODIUM</v>
      </c>
      <c r="O1387" s="76">
        <f t="shared" si="144"/>
        <v>14.93</v>
      </c>
      <c r="P1387" s="76">
        <f t="shared" si="145"/>
        <v>45.536500000000004</v>
      </c>
      <c r="Q1387">
        <f t="shared" si="146"/>
        <v>2023</v>
      </c>
      <c r="R1387" t="str">
        <f>IFERROR(VLOOKUP(G1387,'Importer Name'!A:B, 2, FALSE), "")</f>
        <v>GRAVITI PHARMA</v>
      </c>
      <c r="S1387" t="str">
        <f>IFERROR(VLOOKUP(H1387,'Supplier name '!A:B, 2, FALSE), "")</f>
        <v>DUPONT NUTRITION</v>
      </c>
    </row>
    <row r="1388" spans="1:19">
      <c r="A1388" s="90" t="s">
        <v>275</v>
      </c>
      <c r="B1388" s="160">
        <v>3050</v>
      </c>
      <c r="C1388" s="160" t="s">
        <v>7</v>
      </c>
      <c r="D1388" s="162" t="s">
        <v>1785</v>
      </c>
      <c r="E1388" s="161">
        <v>14.93</v>
      </c>
      <c r="F1388" s="162" t="s">
        <v>9</v>
      </c>
      <c r="G1388" s="91" t="s">
        <v>158</v>
      </c>
      <c r="H1388" s="92" t="s">
        <v>110</v>
      </c>
      <c r="I1388" s="89" t="str">
        <f t="shared" si="141"/>
        <v>June</v>
      </c>
      <c r="J1388" s="74">
        <f>IF(F1388="USD", E1388, E1388 * IFERROR(VLOOKUP(F1388, EXCHANGE_RATE!A:B, 2, FALSE), "Currency not found"))</f>
        <v>14.93</v>
      </c>
      <c r="K1388" s="74">
        <f t="shared" si="143"/>
        <v>14.93</v>
      </c>
      <c r="L1388" s="14">
        <f>IF(C1388="MTS", B1388, B1388 * IFERROR(VLOOKUP(C1388, 'QTY_CONVERSIONS '!A:B, 2, FALSE), "Units not found"))</f>
        <v>3.0500000000000003</v>
      </c>
      <c r="M1388" s="75">
        <f t="shared" si="142"/>
        <v>45536.5</v>
      </c>
      <c r="N1388" t="str">
        <f>IFERROR(VLOOKUP(D1388, Product_Category!A:B, 2, FALSE), "Uncategorized")</f>
        <v>CROSCARMELLOSE SODIUM</v>
      </c>
      <c r="O1388" s="76">
        <f t="shared" si="144"/>
        <v>14.93</v>
      </c>
      <c r="P1388" s="76">
        <f t="shared" si="145"/>
        <v>45.536500000000004</v>
      </c>
      <c r="Q1388">
        <f t="shared" si="146"/>
        <v>2023</v>
      </c>
      <c r="R1388" t="str">
        <f>IFERROR(VLOOKUP(G1388,'Importer Name'!A:B, 2, FALSE), "")</f>
        <v>GRAVITI PHARMA</v>
      </c>
      <c r="S1388" t="str">
        <f>IFERROR(VLOOKUP(H1388,'Supplier name '!A:B, 2, FALSE), "")</f>
        <v>DUPONT NUTRITION</v>
      </c>
    </row>
    <row r="1389" spans="1:19">
      <c r="A1389" s="90" t="s">
        <v>275</v>
      </c>
      <c r="B1389" s="160">
        <v>3500</v>
      </c>
      <c r="C1389" s="160" t="s">
        <v>7</v>
      </c>
      <c r="D1389" s="162" t="s">
        <v>1785</v>
      </c>
      <c r="E1389" s="161">
        <v>14.93</v>
      </c>
      <c r="F1389" s="162" t="s">
        <v>9</v>
      </c>
      <c r="G1389" s="91" t="s">
        <v>158</v>
      </c>
      <c r="H1389" s="92" t="s">
        <v>110</v>
      </c>
      <c r="I1389" s="89" t="str">
        <f t="shared" si="141"/>
        <v>June</v>
      </c>
      <c r="J1389" s="74">
        <f>IF(F1389="USD", E1389, E1389 * IFERROR(VLOOKUP(F1389, EXCHANGE_RATE!A:B, 2, FALSE), "Currency not found"))</f>
        <v>14.93</v>
      </c>
      <c r="K1389" s="74">
        <f t="shared" si="143"/>
        <v>14.93</v>
      </c>
      <c r="L1389" s="14">
        <f>IF(C1389="MTS", B1389, B1389 * IFERROR(VLOOKUP(C1389, 'QTY_CONVERSIONS '!A:B, 2, FALSE), "Units not found"))</f>
        <v>3.5</v>
      </c>
      <c r="M1389" s="75">
        <f t="shared" si="142"/>
        <v>52255</v>
      </c>
      <c r="N1389" t="str">
        <f>IFERROR(VLOOKUP(D1389, Product_Category!A:B, 2, FALSE), "Uncategorized")</f>
        <v>CROSCARMELLOSE SODIUM</v>
      </c>
      <c r="O1389" s="76">
        <f t="shared" si="144"/>
        <v>14.93</v>
      </c>
      <c r="P1389" s="76">
        <f t="shared" si="145"/>
        <v>52.254999999999995</v>
      </c>
      <c r="Q1389">
        <f t="shared" si="146"/>
        <v>2023</v>
      </c>
      <c r="R1389" t="str">
        <f>IFERROR(VLOOKUP(G1389,'Importer Name'!A:B, 2, FALSE), "")</f>
        <v>GRAVITI PHARMA</v>
      </c>
      <c r="S1389" t="str">
        <f>IFERROR(VLOOKUP(H1389,'Supplier name '!A:B, 2, FALSE), "")</f>
        <v>DUPONT NUTRITION</v>
      </c>
    </row>
    <row r="1390" spans="1:19">
      <c r="A1390" s="90" t="s">
        <v>275</v>
      </c>
      <c r="B1390" s="160">
        <v>1000</v>
      </c>
      <c r="C1390" s="160" t="s">
        <v>7</v>
      </c>
      <c r="D1390" s="162" t="s">
        <v>1785</v>
      </c>
      <c r="E1390" s="161">
        <v>14.93</v>
      </c>
      <c r="F1390" s="162" t="s">
        <v>9</v>
      </c>
      <c r="G1390" s="91" t="s">
        <v>1864</v>
      </c>
      <c r="H1390" s="92" t="s">
        <v>110</v>
      </c>
      <c r="I1390" s="89" t="str">
        <f t="shared" si="141"/>
        <v>June</v>
      </c>
      <c r="J1390" s="74">
        <f>IF(F1390="USD", E1390, E1390 * IFERROR(VLOOKUP(F1390, EXCHANGE_RATE!A:B, 2, FALSE), "Currency not found"))</f>
        <v>14.93</v>
      </c>
      <c r="K1390" s="74">
        <f t="shared" si="143"/>
        <v>14.93</v>
      </c>
      <c r="L1390" s="14">
        <f>IF(C1390="MTS", B1390, B1390 * IFERROR(VLOOKUP(C1390, 'QTY_CONVERSIONS '!A:B, 2, FALSE), "Units not found"))</f>
        <v>1</v>
      </c>
      <c r="M1390" s="75">
        <f t="shared" si="142"/>
        <v>14930</v>
      </c>
      <c r="N1390" t="str">
        <f>IFERROR(VLOOKUP(D1390, Product_Category!A:B, 2, FALSE), "Uncategorized")</f>
        <v>CROSCARMELLOSE SODIUM</v>
      </c>
      <c r="O1390" s="76">
        <f t="shared" si="144"/>
        <v>14.93</v>
      </c>
      <c r="P1390" s="76">
        <f t="shared" si="145"/>
        <v>14.93</v>
      </c>
      <c r="Q1390">
        <f t="shared" si="146"/>
        <v>2023</v>
      </c>
      <c r="R1390" t="str">
        <f>IFERROR(VLOOKUP(G1390,'Importer Name'!A:B, 2, FALSE), "")</f>
        <v>IND-SWIFT</v>
      </c>
      <c r="S1390" t="str">
        <f>IFERROR(VLOOKUP(H1390,'Supplier name '!A:B, 2, FALSE), "")</f>
        <v>DUPONT NUTRITION</v>
      </c>
    </row>
    <row r="1391" spans="1:19">
      <c r="A1391" s="90" t="s">
        <v>275</v>
      </c>
      <c r="B1391" s="160">
        <v>1000</v>
      </c>
      <c r="C1391" s="160" t="s">
        <v>7</v>
      </c>
      <c r="D1391" s="162" t="s">
        <v>1785</v>
      </c>
      <c r="E1391" s="161">
        <v>14.93</v>
      </c>
      <c r="F1391" s="162" t="s">
        <v>9</v>
      </c>
      <c r="G1391" s="91" t="s">
        <v>1864</v>
      </c>
      <c r="H1391" s="92" t="s">
        <v>110</v>
      </c>
      <c r="I1391" s="89" t="str">
        <f t="shared" si="141"/>
        <v>June</v>
      </c>
      <c r="J1391" s="74">
        <f>IF(F1391="USD", E1391, E1391 * IFERROR(VLOOKUP(F1391, EXCHANGE_RATE!A:B, 2, FALSE), "Currency not found"))</f>
        <v>14.93</v>
      </c>
      <c r="K1391" s="74">
        <f t="shared" si="143"/>
        <v>14.93</v>
      </c>
      <c r="L1391" s="14">
        <f>IF(C1391="MTS", B1391, B1391 * IFERROR(VLOOKUP(C1391, 'QTY_CONVERSIONS '!A:B, 2, FALSE), "Units not found"))</f>
        <v>1</v>
      </c>
      <c r="M1391" s="75">
        <f t="shared" si="142"/>
        <v>14930</v>
      </c>
      <c r="N1391" t="str">
        <f>IFERROR(VLOOKUP(D1391, Product_Category!A:B, 2, FALSE), "Uncategorized")</f>
        <v>CROSCARMELLOSE SODIUM</v>
      </c>
      <c r="O1391" s="76">
        <f t="shared" si="144"/>
        <v>14.93</v>
      </c>
      <c r="P1391" s="76">
        <f t="shared" si="145"/>
        <v>14.93</v>
      </c>
      <c r="Q1391">
        <f t="shared" si="146"/>
        <v>2023</v>
      </c>
      <c r="R1391" t="str">
        <f>IFERROR(VLOOKUP(G1391,'Importer Name'!A:B, 2, FALSE), "")</f>
        <v>IND-SWIFT</v>
      </c>
      <c r="S1391" t="str">
        <f>IFERROR(VLOOKUP(H1391,'Supplier name '!A:B, 2, FALSE), "")</f>
        <v>DUPONT NUTRITION</v>
      </c>
    </row>
    <row r="1392" spans="1:19">
      <c r="A1392" s="90" t="s">
        <v>275</v>
      </c>
      <c r="B1392" s="160">
        <v>2500</v>
      </c>
      <c r="C1392" s="160" t="s">
        <v>7</v>
      </c>
      <c r="D1392" s="162" t="s">
        <v>1785</v>
      </c>
      <c r="E1392" s="161">
        <v>16.79</v>
      </c>
      <c r="F1392" s="162" t="s">
        <v>9</v>
      </c>
      <c r="G1392" s="91" t="s">
        <v>118</v>
      </c>
      <c r="H1392" s="92" t="s">
        <v>110</v>
      </c>
      <c r="I1392" s="89" t="str">
        <f t="shared" si="141"/>
        <v>June</v>
      </c>
      <c r="J1392" s="74">
        <f>IF(F1392="USD", E1392, E1392 * IFERROR(VLOOKUP(F1392, EXCHANGE_RATE!A:B, 2, FALSE), "Currency not found"))</f>
        <v>16.79</v>
      </c>
      <c r="K1392" s="74">
        <f t="shared" si="143"/>
        <v>16.79</v>
      </c>
      <c r="L1392" s="14">
        <f>IF(C1392="MTS", B1392, B1392 * IFERROR(VLOOKUP(C1392, 'QTY_CONVERSIONS '!A:B, 2, FALSE), "Units not found"))</f>
        <v>2.5</v>
      </c>
      <c r="M1392" s="75">
        <f t="shared" si="142"/>
        <v>41975</v>
      </c>
      <c r="N1392" t="str">
        <f>IFERROR(VLOOKUP(D1392, Product_Category!A:B, 2, FALSE), "Uncategorized")</f>
        <v>CROSCARMELLOSE SODIUM</v>
      </c>
      <c r="O1392" s="76">
        <f t="shared" si="144"/>
        <v>16.79</v>
      </c>
      <c r="P1392" s="76">
        <f t="shared" si="145"/>
        <v>41.974999999999994</v>
      </c>
      <c r="Q1392">
        <f t="shared" si="146"/>
        <v>2023</v>
      </c>
      <c r="R1392" t="str">
        <f>IFERROR(VLOOKUP(G1392,'Importer Name'!A:B, 2, FALSE), "")</f>
        <v>MYLAN LAB</v>
      </c>
      <c r="S1392" t="str">
        <f>IFERROR(VLOOKUP(H1392,'Supplier name '!A:B, 2, FALSE), "")</f>
        <v>DUPONT NUTRITION</v>
      </c>
    </row>
    <row r="1393" spans="1:19">
      <c r="A1393" s="90" t="s">
        <v>275</v>
      </c>
      <c r="B1393" s="160">
        <v>1500</v>
      </c>
      <c r="C1393" s="160" t="s">
        <v>7</v>
      </c>
      <c r="D1393" s="162" t="s">
        <v>1785</v>
      </c>
      <c r="E1393" s="161">
        <v>16.79</v>
      </c>
      <c r="F1393" s="162" t="s">
        <v>9</v>
      </c>
      <c r="G1393" s="91" t="s">
        <v>118</v>
      </c>
      <c r="H1393" s="92" t="s">
        <v>110</v>
      </c>
      <c r="I1393" s="89" t="str">
        <f t="shared" si="141"/>
        <v>June</v>
      </c>
      <c r="J1393" s="74">
        <f>IF(F1393="USD", E1393, E1393 * IFERROR(VLOOKUP(F1393, EXCHANGE_RATE!A:B, 2, FALSE), "Currency not found"))</f>
        <v>16.79</v>
      </c>
      <c r="K1393" s="74">
        <f t="shared" si="143"/>
        <v>16.79</v>
      </c>
      <c r="L1393" s="14">
        <f>IF(C1393="MTS", B1393, B1393 * IFERROR(VLOOKUP(C1393, 'QTY_CONVERSIONS '!A:B, 2, FALSE), "Units not found"))</f>
        <v>1.5</v>
      </c>
      <c r="M1393" s="75">
        <f t="shared" si="142"/>
        <v>25185</v>
      </c>
      <c r="N1393" t="str">
        <f>IFERROR(VLOOKUP(D1393, Product_Category!A:B, 2, FALSE), "Uncategorized")</f>
        <v>CROSCARMELLOSE SODIUM</v>
      </c>
      <c r="O1393" s="76">
        <f t="shared" si="144"/>
        <v>16.79</v>
      </c>
      <c r="P1393" s="76">
        <f t="shared" si="145"/>
        <v>25.184999999999999</v>
      </c>
      <c r="Q1393">
        <f t="shared" si="146"/>
        <v>2023</v>
      </c>
      <c r="R1393" t="str">
        <f>IFERROR(VLOOKUP(G1393,'Importer Name'!A:B, 2, FALSE), "")</f>
        <v>MYLAN LAB</v>
      </c>
      <c r="S1393" t="str">
        <f>IFERROR(VLOOKUP(H1393,'Supplier name '!A:B, 2, FALSE), "")</f>
        <v>DUPONT NUTRITION</v>
      </c>
    </row>
    <row r="1394" spans="1:19">
      <c r="A1394" s="90" t="s">
        <v>275</v>
      </c>
      <c r="B1394" s="160">
        <v>1000</v>
      </c>
      <c r="C1394" s="160" t="s">
        <v>7</v>
      </c>
      <c r="D1394" s="162" t="s">
        <v>1785</v>
      </c>
      <c r="E1394" s="161">
        <v>16.79</v>
      </c>
      <c r="F1394" s="162" t="s">
        <v>9</v>
      </c>
      <c r="G1394" s="91" t="s">
        <v>118</v>
      </c>
      <c r="H1394" s="92" t="s">
        <v>110</v>
      </c>
      <c r="I1394" s="89" t="str">
        <f t="shared" si="141"/>
        <v>June</v>
      </c>
      <c r="J1394" s="74">
        <f>IF(F1394="USD", E1394, E1394 * IFERROR(VLOOKUP(F1394, EXCHANGE_RATE!A:B, 2, FALSE), "Currency not found"))</f>
        <v>16.79</v>
      </c>
      <c r="K1394" s="74">
        <f t="shared" si="143"/>
        <v>16.79</v>
      </c>
      <c r="L1394" s="14">
        <f>IF(C1394="MTS", B1394, B1394 * IFERROR(VLOOKUP(C1394, 'QTY_CONVERSIONS '!A:B, 2, FALSE), "Units not found"))</f>
        <v>1</v>
      </c>
      <c r="M1394" s="75">
        <f t="shared" si="142"/>
        <v>16790</v>
      </c>
      <c r="N1394" t="str">
        <f>IFERROR(VLOOKUP(D1394, Product_Category!A:B, 2, FALSE), "Uncategorized")</f>
        <v>CROSCARMELLOSE SODIUM</v>
      </c>
      <c r="O1394" s="76">
        <f t="shared" si="144"/>
        <v>16.79</v>
      </c>
      <c r="P1394" s="76">
        <f t="shared" si="145"/>
        <v>16.79</v>
      </c>
      <c r="Q1394">
        <f t="shared" si="146"/>
        <v>2023</v>
      </c>
      <c r="R1394" t="str">
        <f>IFERROR(VLOOKUP(G1394,'Importer Name'!A:B, 2, FALSE), "")</f>
        <v>MYLAN LAB</v>
      </c>
      <c r="S1394" t="str">
        <f>IFERROR(VLOOKUP(H1394,'Supplier name '!A:B, 2, FALSE), "")</f>
        <v>DUPONT NUTRITION</v>
      </c>
    </row>
    <row r="1395" spans="1:19">
      <c r="A1395" s="90" t="s">
        <v>275</v>
      </c>
      <c r="B1395" s="160">
        <v>17500</v>
      </c>
      <c r="C1395" s="160" t="s">
        <v>7</v>
      </c>
      <c r="D1395" s="162" t="s">
        <v>1785</v>
      </c>
      <c r="E1395" s="161">
        <v>15.94</v>
      </c>
      <c r="F1395" s="162" t="s">
        <v>9</v>
      </c>
      <c r="G1395" s="91" t="s">
        <v>69</v>
      </c>
      <c r="H1395" s="92" t="s">
        <v>110</v>
      </c>
      <c r="I1395" s="89" t="str">
        <f t="shared" si="141"/>
        <v>June</v>
      </c>
      <c r="J1395" s="74">
        <f>IF(F1395="USD", E1395, E1395 * IFERROR(VLOOKUP(F1395, EXCHANGE_RATE!A:B, 2, FALSE), "Currency not found"))</f>
        <v>15.94</v>
      </c>
      <c r="K1395" s="74">
        <f t="shared" si="143"/>
        <v>15.94</v>
      </c>
      <c r="L1395" s="14">
        <f>IF(C1395="MTS", B1395, B1395 * IFERROR(VLOOKUP(C1395, 'QTY_CONVERSIONS '!A:B, 2, FALSE), "Units not found"))</f>
        <v>17.5</v>
      </c>
      <c r="M1395" s="75">
        <f t="shared" si="142"/>
        <v>278950</v>
      </c>
      <c r="N1395" t="str">
        <f>IFERROR(VLOOKUP(D1395, Product_Category!A:B, 2, FALSE), "Uncategorized")</f>
        <v>CROSCARMELLOSE SODIUM</v>
      </c>
      <c r="O1395" s="76">
        <f t="shared" si="144"/>
        <v>15.94</v>
      </c>
      <c r="P1395" s="76">
        <f t="shared" si="145"/>
        <v>278.95</v>
      </c>
      <c r="Q1395">
        <f t="shared" si="146"/>
        <v>2023</v>
      </c>
      <c r="R1395" t="str">
        <f>IFERROR(VLOOKUP(G1395,'Importer Name'!A:B, 2, FALSE), "")</f>
        <v>SIGNET EXCIPIENTS</v>
      </c>
      <c r="S1395" t="str">
        <f>IFERROR(VLOOKUP(H1395,'Supplier name '!A:B, 2, FALSE), "")</f>
        <v>DUPONT NUTRITION</v>
      </c>
    </row>
    <row r="1396" spans="1:19">
      <c r="A1396" s="90" t="s">
        <v>275</v>
      </c>
      <c r="B1396" s="160">
        <v>17500</v>
      </c>
      <c r="C1396" s="160" t="s">
        <v>7</v>
      </c>
      <c r="D1396" s="162" t="s">
        <v>1785</v>
      </c>
      <c r="E1396" s="161">
        <v>15.94</v>
      </c>
      <c r="F1396" s="162" t="s">
        <v>9</v>
      </c>
      <c r="G1396" s="91" t="s">
        <v>69</v>
      </c>
      <c r="H1396" s="92" t="s">
        <v>110</v>
      </c>
      <c r="I1396" s="89" t="str">
        <f t="shared" si="141"/>
        <v>June</v>
      </c>
      <c r="J1396" s="74">
        <f>IF(F1396="USD", E1396, E1396 * IFERROR(VLOOKUP(F1396, EXCHANGE_RATE!A:B, 2, FALSE), "Currency not found"))</f>
        <v>15.94</v>
      </c>
      <c r="K1396" s="74">
        <f t="shared" si="143"/>
        <v>15.94</v>
      </c>
      <c r="L1396" s="14">
        <f>IF(C1396="MTS", B1396, B1396 * IFERROR(VLOOKUP(C1396, 'QTY_CONVERSIONS '!A:B, 2, FALSE), "Units not found"))</f>
        <v>17.5</v>
      </c>
      <c r="M1396" s="75">
        <f t="shared" si="142"/>
        <v>278950</v>
      </c>
      <c r="N1396" t="str">
        <f>IFERROR(VLOOKUP(D1396, Product_Category!A:B, 2, FALSE), "Uncategorized")</f>
        <v>CROSCARMELLOSE SODIUM</v>
      </c>
      <c r="O1396" s="76">
        <f t="shared" si="144"/>
        <v>15.94</v>
      </c>
      <c r="P1396" s="76">
        <f t="shared" si="145"/>
        <v>278.95</v>
      </c>
      <c r="Q1396">
        <f t="shared" si="146"/>
        <v>2023</v>
      </c>
      <c r="R1396" t="str">
        <f>IFERROR(VLOOKUP(G1396,'Importer Name'!A:B, 2, FALSE), "")</f>
        <v>SIGNET EXCIPIENTS</v>
      </c>
      <c r="S1396" t="str">
        <f>IFERROR(VLOOKUP(H1396,'Supplier name '!A:B, 2, FALSE), "")</f>
        <v>DUPONT NUTRITION</v>
      </c>
    </row>
    <row r="1397" spans="1:19">
      <c r="A1397" s="90" t="s">
        <v>275</v>
      </c>
      <c r="B1397" s="160">
        <v>17500</v>
      </c>
      <c r="C1397" s="160" t="s">
        <v>7</v>
      </c>
      <c r="D1397" s="162" t="s">
        <v>1785</v>
      </c>
      <c r="E1397" s="161">
        <v>15.94</v>
      </c>
      <c r="F1397" s="162" t="s">
        <v>9</v>
      </c>
      <c r="G1397" s="91" t="s">
        <v>69</v>
      </c>
      <c r="H1397" s="92" t="s">
        <v>110</v>
      </c>
      <c r="I1397" s="89" t="str">
        <f t="shared" si="141"/>
        <v>June</v>
      </c>
      <c r="J1397" s="74">
        <f>IF(F1397="USD", E1397, E1397 * IFERROR(VLOOKUP(F1397, EXCHANGE_RATE!A:B, 2, FALSE), "Currency not found"))</f>
        <v>15.94</v>
      </c>
      <c r="K1397" s="74">
        <f t="shared" si="143"/>
        <v>15.94</v>
      </c>
      <c r="L1397" s="14">
        <f>IF(C1397="MTS", B1397, B1397 * IFERROR(VLOOKUP(C1397, 'QTY_CONVERSIONS '!A:B, 2, FALSE), "Units not found"))</f>
        <v>17.5</v>
      </c>
      <c r="M1397" s="75">
        <f t="shared" si="142"/>
        <v>278950</v>
      </c>
      <c r="N1397" t="str">
        <f>IFERROR(VLOOKUP(D1397, Product_Category!A:B, 2, FALSE), "Uncategorized")</f>
        <v>CROSCARMELLOSE SODIUM</v>
      </c>
      <c r="O1397" s="76">
        <f t="shared" si="144"/>
        <v>15.94</v>
      </c>
      <c r="P1397" s="76">
        <f t="shared" si="145"/>
        <v>278.95</v>
      </c>
      <c r="Q1397">
        <f t="shared" si="146"/>
        <v>2023</v>
      </c>
      <c r="R1397" t="str">
        <f>IFERROR(VLOOKUP(G1397,'Importer Name'!A:B, 2, FALSE), "")</f>
        <v>SIGNET EXCIPIENTS</v>
      </c>
      <c r="S1397" t="str">
        <f>IFERROR(VLOOKUP(H1397,'Supplier name '!A:B, 2, FALSE), "")</f>
        <v>DUPONT NUTRITION</v>
      </c>
    </row>
    <row r="1398" spans="1:19">
      <c r="A1398" s="90" t="s">
        <v>275</v>
      </c>
      <c r="B1398" s="160">
        <v>17500</v>
      </c>
      <c r="C1398" s="160" t="s">
        <v>7</v>
      </c>
      <c r="D1398" s="162" t="s">
        <v>1785</v>
      </c>
      <c r="E1398" s="161">
        <v>15.94</v>
      </c>
      <c r="F1398" s="162" t="s">
        <v>9</v>
      </c>
      <c r="G1398" s="91" t="s">
        <v>69</v>
      </c>
      <c r="H1398" s="92" t="s">
        <v>110</v>
      </c>
      <c r="I1398" s="89" t="str">
        <f t="shared" si="141"/>
        <v>June</v>
      </c>
      <c r="J1398" s="74">
        <f>IF(F1398="USD", E1398, E1398 * IFERROR(VLOOKUP(F1398, EXCHANGE_RATE!A:B, 2, FALSE), "Currency not found"))</f>
        <v>15.94</v>
      </c>
      <c r="K1398" s="74">
        <f t="shared" si="143"/>
        <v>15.94</v>
      </c>
      <c r="L1398" s="14">
        <f>IF(C1398="MTS", B1398, B1398 * IFERROR(VLOOKUP(C1398, 'QTY_CONVERSIONS '!A:B, 2, FALSE), "Units not found"))</f>
        <v>17.5</v>
      </c>
      <c r="M1398" s="75">
        <f t="shared" si="142"/>
        <v>278950</v>
      </c>
      <c r="N1398" t="str">
        <f>IFERROR(VLOOKUP(D1398, Product_Category!A:B, 2, FALSE), "Uncategorized")</f>
        <v>CROSCARMELLOSE SODIUM</v>
      </c>
      <c r="O1398" s="76">
        <f t="shared" si="144"/>
        <v>15.94</v>
      </c>
      <c r="P1398" s="76">
        <f t="shared" si="145"/>
        <v>278.95</v>
      </c>
      <c r="Q1398">
        <f t="shared" si="146"/>
        <v>2023</v>
      </c>
      <c r="R1398" t="str">
        <f>IFERROR(VLOOKUP(G1398,'Importer Name'!A:B, 2, FALSE), "")</f>
        <v>SIGNET EXCIPIENTS</v>
      </c>
      <c r="S1398" t="str">
        <f>IFERROR(VLOOKUP(H1398,'Supplier name '!A:B, 2, FALSE), "")</f>
        <v>DUPONT NUTRITION</v>
      </c>
    </row>
    <row r="1399" spans="1:19">
      <c r="A1399" s="90" t="s">
        <v>275</v>
      </c>
      <c r="B1399" s="160">
        <v>17500</v>
      </c>
      <c r="C1399" s="160" t="s">
        <v>7</v>
      </c>
      <c r="D1399" s="162" t="s">
        <v>1785</v>
      </c>
      <c r="E1399" s="161">
        <v>15.94</v>
      </c>
      <c r="F1399" s="162" t="s">
        <v>9</v>
      </c>
      <c r="G1399" s="91" t="s">
        <v>69</v>
      </c>
      <c r="H1399" s="92" t="s">
        <v>110</v>
      </c>
      <c r="I1399" s="89" t="str">
        <f t="shared" si="141"/>
        <v>June</v>
      </c>
      <c r="J1399" s="74">
        <f>IF(F1399="USD", E1399, E1399 * IFERROR(VLOOKUP(F1399, EXCHANGE_RATE!A:B, 2, FALSE), "Currency not found"))</f>
        <v>15.94</v>
      </c>
      <c r="K1399" s="74">
        <f t="shared" si="143"/>
        <v>15.94</v>
      </c>
      <c r="L1399" s="14">
        <f>IF(C1399="MTS", B1399, B1399 * IFERROR(VLOOKUP(C1399, 'QTY_CONVERSIONS '!A:B, 2, FALSE), "Units not found"))</f>
        <v>17.5</v>
      </c>
      <c r="M1399" s="75">
        <f t="shared" si="142"/>
        <v>278950</v>
      </c>
      <c r="N1399" t="str">
        <f>IFERROR(VLOOKUP(D1399, Product_Category!A:B, 2, FALSE), "Uncategorized")</f>
        <v>CROSCARMELLOSE SODIUM</v>
      </c>
      <c r="O1399" s="76">
        <f t="shared" si="144"/>
        <v>15.94</v>
      </c>
      <c r="P1399" s="76">
        <f t="shared" si="145"/>
        <v>278.95</v>
      </c>
      <c r="Q1399">
        <f t="shared" si="146"/>
        <v>2023</v>
      </c>
      <c r="R1399" t="str">
        <f>IFERROR(VLOOKUP(G1399,'Importer Name'!A:B, 2, FALSE), "")</f>
        <v>SIGNET EXCIPIENTS</v>
      </c>
      <c r="S1399" t="str">
        <f>IFERROR(VLOOKUP(H1399,'Supplier name '!A:B, 2, FALSE), "")</f>
        <v>DUPONT NUTRITION</v>
      </c>
    </row>
    <row r="1400" spans="1:19">
      <c r="A1400" s="90" t="s">
        <v>275</v>
      </c>
      <c r="B1400" s="160">
        <v>17500</v>
      </c>
      <c r="C1400" s="160" t="s">
        <v>7</v>
      </c>
      <c r="D1400" s="162" t="s">
        <v>1785</v>
      </c>
      <c r="E1400" s="161">
        <v>15.94</v>
      </c>
      <c r="F1400" s="162" t="s">
        <v>9</v>
      </c>
      <c r="G1400" s="91" t="s">
        <v>69</v>
      </c>
      <c r="H1400" s="92" t="s">
        <v>110</v>
      </c>
      <c r="I1400" s="89" t="str">
        <f t="shared" si="141"/>
        <v>June</v>
      </c>
      <c r="J1400" s="74">
        <f>IF(F1400="USD", E1400, E1400 * IFERROR(VLOOKUP(F1400, EXCHANGE_RATE!A:B, 2, FALSE), "Currency not found"))</f>
        <v>15.94</v>
      </c>
      <c r="K1400" s="74">
        <f t="shared" si="143"/>
        <v>15.94</v>
      </c>
      <c r="L1400" s="14">
        <f>IF(C1400="MTS", B1400, B1400 * IFERROR(VLOOKUP(C1400, 'QTY_CONVERSIONS '!A:B, 2, FALSE), "Units not found"))</f>
        <v>17.5</v>
      </c>
      <c r="M1400" s="75">
        <f t="shared" si="142"/>
        <v>278950</v>
      </c>
      <c r="N1400" t="str">
        <f>IFERROR(VLOOKUP(D1400, Product_Category!A:B, 2, FALSE), "Uncategorized")</f>
        <v>CROSCARMELLOSE SODIUM</v>
      </c>
      <c r="O1400" s="76">
        <f t="shared" si="144"/>
        <v>15.94</v>
      </c>
      <c r="P1400" s="76">
        <f t="shared" si="145"/>
        <v>278.95</v>
      </c>
      <c r="Q1400">
        <f t="shared" si="146"/>
        <v>2023</v>
      </c>
      <c r="R1400" t="str">
        <f>IFERROR(VLOOKUP(G1400,'Importer Name'!A:B, 2, FALSE), "")</f>
        <v>SIGNET EXCIPIENTS</v>
      </c>
      <c r="S1400" t="str">
        <f>IFERROR(VLOOKUP(H1400,'Supplier name '!A:B, 2, FALSE), "")</f>
        <v>DUPONT NUTRITION</v>
      </c>
    </row>
    <row r="1401" spans="1:19">
      <c r="A1401" s="90" t="s">
        <v>275</v>
      </c>
      <c r="B1401" s="160">
        <v>17500</v>
      </c>
      <c r="C1401" s="160" t="s">
        <v>7</v>
      </c>
      <c r="D1401" s="162" t="s">
        <v>1785</v>
      </c>
      <c r="E1401" s="161">
        <v>15.94</v>
      </c>
      <c r="F1401" s="162" t="s">
        <v>9</v>
      </c>
      <c r="G1401" s="91" t="s">
        <v>69</v>
      </c>
      <c r="H1401" s="92" t="s">
        <v>110</v>
      </c>
      <c r="I1401" s="89" t="str">
        <f t="shared" si="141"/>
        <v>June</v>
      </c>
      <c r="J1401" s="74">
        <f>IF(F1401="USD", E1401, E1401 * IFERROR(VLOOKUP(F1401, EXCHANGE_RATE!A:B, 2, FALSE), "Currency not found"))</f>
        <v>15.94</v>
      </c>
      <c r="K1401" s="74">
        <f t="shared" si="143"/>
        <v>15.94</v>
      </c>
      <c r="L1401" s="14">
        <f>IF(C1401="MTS", B1401, B1401 * IFERROR(VLOOKUP(C1401, 'QTY_CONVERSIONS '!A:B, 2, FALSE), "Units not found"))</f>
        <v>17.5</v>
      </c>
      <c r="M1401" s="75">
        <f t="shared" si="142"/>
        <v>278950</v>
      </c>
      <c r="N1401" t="str">
        <f>IFERROR(VLOOKUP(D1401, Product_Category!A:B, 2, FALSE), "Uncategorized")</f>
        <v>CROSCARMELLOSE SODIUM</v>
      </c>
      <c r="O1401" s="76">
        <f t="shared" si="144"/>
        <v>15.94</v>
      </c>
      <c r="P1401" s="76">
        <f t="shared" si="145"/>
        <v>278.95</v>
      </c>
      <c r="Q1401">
        <f t="shared" si="146"/>
        <v>2023</v>
      </c>
      <c r="R1401" t="str">
        <f>IFERROR(VLOOKUP(G1401,'Importer Name'!A:B, 2, FALSE), "")</f>
        <v>SIGNET EXCIPIENTS</v>
      </c>
      <c r="S1401" t="str">
        <f>IFERROR(VLOOKUP(H1401,'Supplier name '!A:B, 2, FALSE), "")</f>
        <v>DUPONT NUTRITION</v>
      </c>
    </row>
    <row r="1402" spans="1:19">
      <c r="A1402" s="90" t="s">
        <v>275</v>
      </c>
      <c r="B1402" s="160">
        <v>1000</v>
      </c>
      <c r="C1402" s="160" t="s">
        <v>7</v>
      </c>
      <c r="D1402" s="162" t="s">
        <v>1812</v>
      </c>
      <c r="E1402" s="161">
        <v>6.85</v>
      </c>
      <c r="F1402" s="162" t="s">
        <v>9</v>
      </c>
      <c r="G1402" s="91" t="s">
        <v>69</v>
      </c>
      <c r="H1402" s="92" t="s">
        <v>110</v>
      </c>
      <c r="I1402" s="89" t="str">
        <f t="shared" si="141"/>
        <v>June</v>
      </c>
      <c r="J1402" s="74">
        <f>IF(F1402="USD", E1402, E1402 * IFERROR(VLOOKUP(F1402, EXCHANGE_RATE!A:B, 2, FALSE), "Currency not found"))</f>
        <v>6.85</v>
      </c>
      <c r="K1402" s="74">
        <f t="shared" si="143"/>
        <v>6.85</v>
      </c>
      <c r="L1402" s="14">
        <f>IF(C1402="MTS", B1402, B1402 * IFERROR(VLOOKUP(C1402, 'QTY_CONVERSIONS '!A:B, 2, FALSE), "Units not found"))</f>
        <v>1</v>
      </c>
      <c r="M1402" s="75">
        <f t="shared" si="142"/>
        <v>6850</v>
      </c>
      <c r="N1402" t="str">
        <f>IFERROR(VLOOKUP(D1402, Product_Category!A:B, 2, FALSE), "Uncategorized")</f>
        <v>MCC</v>
      </c>
      <c r="O1402" s="76">
        <f t="shared" si="144"/>
        <v>6.85</v>
      </c>
      <c r="P1402" s="76">
        <f t="shared" si="145"/>
        <v>6.85</v>
      </c>
      <c r="Q1402">
        <f t="shared" si="146"/>
        <v>2023</v>
      </c>
      <c r="R1402" t="str">
        <f>IFERROR(VLOOKUP(G1402,'Importer Name'!A:B, 2, FALSE), "")</f>
        <v>SIGNET EXCIPIENTS</v>
      </c>
      <c r="S1402" t="str">
        <f>IFERROR(VLOOKUP(H1402,'Supplier name '!A:B, 2, FALSE), "")</f>
        <v>DUPONT NUTRITION</v>
      </c>
    </row>
    <row r="1403" spans="1:19">
      <c r="A1403" s="90" t="s">
        <v>275</v>
      </c>
      <c r="B1403" s="160">
        <v>16800</v>
      </c>
      <c r="C1403" s="160" t="s">
        <v>7</v>
      </c>
      <c r="D1403" s="162" t="s">
        <v>1813</v>
      </c>
      <c r="E1403" s="161">
        <v>5.05</v>
      </c>
      <c r="F1403" s="162" t="s">
        <v>1718</v>
      </c>
      <c r="G1403" s="91" t="s">
        <v>185</v>
      </c>
      <c r="H1403" s="92" t="s">
        <v>156</v>
      </c>
      <c r="I1403" s="89" t="str">
        <f t="shared" si="141"/>
        <v>June</v>
      </c>
      <c r="J1403" s="74">
        <f>IF(F1403="USD", E1403, E1403 * IFERROR(VLOOKUP(F1403, EXCHANGE_RATE!A:B, 2, FALSE), "Currency not found"))</f>
        <v>5.4035000000000002</v>
      </c>
      <c r="K1403" s="74">
        <f t="shared" si="143"/>
        <v>5.41</v>
      </c>
      <c r="L1403" s="14">
        <f>IF(C1403="MTS", B1403, B1403 * IFERROR(VLOOKUP(C1403, 'QTY_CONVERSIONS '!A:B, 2, FALSE), "Units not found"))</f>
        <v>16.8</v>
      </c>
      <c r="M1403" s="75">
        <f t="shared" si="142"/>
        <v>90888</v>
      </c>
      <c r="N1403" t="str">
        <f>IFERROR(VLOOKUP(D1403, Product_Category!A:B, 2, FALSE), "Uncategorized")</f>
        <v>MAGNESIUM STEARATE</v>
      </c>
      <c r="O1403" s="76">
        <f t="shared" si="144"/>
        <v>5.41</v>
      </c>
      <c r="P1403" s="76">
        <f t="shared" si="145"/>
        <v>90.888000000000005</v>
      </c>
      <c r="Q1403">
        <f t="shared" si="146"/>
        <v>2023</v>
      </c>
      <c r="R1403" t="str">
        <f>IFERROR(VLOOKUP(G1403,'Importer Name'!A:B, 2, FALSE), "")</f>
        <v>AZELIS INDIA</v>
      </c>
      <c r="S1403" t="str">
        <f>IFERROR(VLOOKUP(H1403,'Supplier name '!A:B, 2, FALSE), "")</f>
        <v>PETER GREVEN</v>
      </c>
    </row>
    <row r="1404" spans="1:19">
      <c r="A1404" s="90" t="s">
        <v>275</v>
      </c>
      <c r="B1404" s="160">
        <v>1000</v>
      </c>
      <c r="C1404" s="160" t="s">
        <v>7</v>
      </c>
      <c r="D1404" s="162" t="s">
        <v>1813</v>
      </c>
      <c r="E1404" s="161">
        <v>5.05</v>
      </c>
      <c r="F1404" s="162" t="s">
        <v>1718</v>
      </c>
      <c r="G1404" s="91" t="s">
        <v>185</v>
      </c>
      <c r="H1404" s="92" t="s">
        <v>156</v>
      </c>
      <c r="I1404" s="89" t="str">
        <f t="shared" si="141"/>
        <v>June</v>
      </c>
      <c r="J1404" s="74">
        <f>IF(F1404="USD", E1404, E1404 * IFERROR(VLOOKUP(F1404, EXCHANGE_RATE!A:B, 2, FALSE), "Currency not found"))</f>
        <v>5.4035000000000002</v>
      </c>
      <c r="K1404" s="74">
        <f t="shared" si="143"/>
        <v>5.41</v>
      </c>
      <c r="L1404" s="14">
        <f>IF(C1404="MTS", B1404, B1404 * IFERROR(VLOOKUP(C1404, 'QTY_CONVERSIONS '!A:B, 2, FALSE), "Units not found"))</f>
        <v>1</v>
      </c>
      <c r="M1404" s="75">
        <f t="shared" si="142"/>
        <v>5410</v>
      </c>
      <c r="N1404" t="str">
        <f>IFERROR(VLOOKUP(D1404, Product_Category!A:B, 2, FALSE), "Uncategorized")</f>
        <v>MAGNESIUM STEARATE</v>
      </c>
      <c r="O1404" s="76">
        <f t="shared" si="144"/>
        <v>5.41</v>
      </c>
      <c r="P1404" s="76">
        <f t="shared" si="145"/>
        <v>5.41</v>
      </c>
      <c r="Q1404">
        <f t="shared" si="146"/>
        <v>2023</v>
      </c>
      <c r="R1404" t="str">
        <f>IFERROR(VLOOKUP(G1404,'Importer Name'!A:B, 2, FALSE), "")</f>
        <v>AZELIS INDIA</v>
      </c>
      <c r="S1404" t="str">
        <f>IFERROR(VLOOKUP(H1404,'Supplier name '!A:B, 2, FALSE), "")</f>
        <v>PETER GREVEN</v>
      </c>
    </row>
    <row r="1405" spans="1:19">
      <c r="A1405" s="90" t="s">
        <v>275</v>
      </c>
      <c r="B1405" s="160">
        <v>16800</v>
      </c>
      <c r="C1405" s="160" t="s">
        <v>7</v>
      </c>
      <c r="D1405" s="162" t="s">
        <v>1813</v>
      </c>
      <c r="E1405" s="161">
        <v>5.05</v>
      </c>
      <c r="F1405" s="162" t="s">
        <v>1718</v>
      </c>
      <c r="G1405" s="91" t="s">
        <v>185</v>
      </c>
      <c r="H1405" s="92" t="s">
        <v>156</v>
      </c>
      <c r="I1405" s="89" t="str">
        <f t="shared" si="141"/>
        <v>June</v>
      </c>
      <c r="J1405" s="74">
        <f>IF(F1405="USD", E1405, E1405 * IFERROR(VLOOKUP(F1405, EXCHANGE_RATE!A:B, 2, FALSE), "Currency not found"))</f>
        <v>5.4035000000000002</v>
      </c>
      <c r="K1405" s="74">
        <f t="shared" si="143"/>
        <v>5.41</v>
      </c>
      <c r="L1405" s="14">
        <f>IF(C1405="MTS", B1405, B1405 * IFERROR(VLOOKUP(C1405, 'QTY_CONVERSIONS '!A:B, 2, FALSE), "Units not found"))</f>
        <v>16.8</v>
      </c>
      <c r="M1405" s="75">
        <f t="shared" si="142"/>
        <v>90888</v>
      </c>
      <c r="N1405" t="str">
        <f>IFERROR(VLOOKUP(D1405, Product_Category!A:B, 2, FALSE), "Uncategorized")</f>
        <v>MAGNESIUM STEARATE</v>
      </c>
      <c r="O1405" s="76">
        <f t="shared" si="144"/>
        <v>5.41</v>
      </c>
      <c r="P1405" s="76">
        <f t="shared" si="145"/>
        <v>90.888000000000005</v>
      </c>
      <c r="Q1405">
        <f t="shared" si="146"/>
        <v>2023</v>
      </c>
      <c r="R1405" t="str">
        <f>IFERROR(VLOOKUP(G1405,'Importer Name'!A:B, 2, FALSE), "")</f>
        <v>AZELIS INDIA</v>
      </c>
      <c r="S1405" t="str">
        <f>IFERROR(VLOOKUP(H1405,'Supplier name '!A:B, 2, FALSE), "")</f>
        <v>PETER GREVEN</v>
      </c>
    </row>
    <row r="1406" spans="1:19">
      <c r="A1406" s="90" t="s">
        <v>275</v>
      </c>
      <c r="B1406" s="160">
        <v>16800</v>
      </c>
      <c r="C1406" s="160" t="s">
        <v>7</v>
      </c>
      <c r="D1406" s="162" t="s">
        <v>1813</v>
      </c>
      <c r="E1406" s="161">
        <v>5.05</v>
      </c>
      <c r="F1406" s="162" t="s">
        <v>1718</v>
      </c>
      <c r="G1406" s="91" t="s">
        <v>185</v>
      </c>
      <c r="H1406" s="92" t="s">
        <v>156</v>
      </c>
      <c r="I1406" s="89" t="str">
        <f t="shared" si="141"/>
        <v>June</v>
      </c>
      <c r="J1406" s="74">
        <f>IF(F1406="USD", E1406, E1406 * IFERROR(VLOOKUP(F1406, EXCHANGE_RATE!A:B, 2, FALSE), "Currency not found"))</f>
        <v>5.4035000000000002</v>
      </c>
      <c r="K1406" s="74">
        <f t="shared" si="143"/>
        <v>5.41</v>
      </c>
      <c r="L1406" s="14">
        <f>IF(C1406="MTS", B1406, B1406 * IFERROR(VLOOKUP(C1406, 'QTY_CONVERSIONS '!A:B, 2, FALSE), "Units not found"))</f>
        <v>16.8</v>
      </c>
      <c r="M1406" s="75">
        <f t="shared" si="142"/>
        <v>90888</v>
      </c>
      <c r="N1406" t="str">
        <f>IFERROR(VLOOKUP(D1406, Product_Category!A:B, 2, FALSE), "Uncategorized")</f>
        <v>MAGNESIUM STEARATE</v>
      </c>
      <c r="O1406" s="76">
        <f t="shared" si="144"/>
        <v>5.41</v>
      </c>
      <c r="P1406" s="76">
        <f t="shared" si="145"/>
        <v>90.888000000000005</v>
      </c>
      <c r="Q1406">
        <f t="shared" si="146"/>
        <v>2023</v>
      </c>
      <c r="R1406" t="str">
        <f>IFERROR(VLOOKUP(G1406,'Importer Name'!A:B, 2, FALSE), "")</f>
        <v>AZELIS INDIA</v>
      </c>
      <c r="S1406" t="str">
        <f>IFERROR(VLOOKUP(H1406,'Supplier name '!A:B, 2, FALSE), "")</f>
        <v>PETER GREVEN</v>
      </c>
    </row>
    <row r="1407" spans="1:19">
      <c r="A1407" s="90" t="s">
        <v>275</v>
      </c>
      <c r="B1407" s="160">
        <v>16800</v>
      </c>
      <c r="C1407" s="160" t="s">
        <v>7</v>
      </c>
      <c r="D1407" s="162" t="s">
        <v>1813</v>
      </c>
      <c r="E1407" s="161">
        <v>5.05</v>
      </c>
      <c r="F1407" s="162" t="s">
        <v>1718</v>
      </c>
      <c r="G1407" s="91" t="s">
        <v>185</v>
      </c>
      <c r="H1407" s="92" t="s">
        <v>156</v>
      </c>
      <c r="I1407" s="89" t="str">
        <f t="shared" si="141"/>
        <v>June</v>
      </c>
      <c r="J1407" s="74">
        <f>IF(F1407="USD", E1407, E1407 * IFERROR(VLOOKUP(F1407, EXCHANGE_RATE!A:B, 2, FALSE), "Currency not found"))</f>
        <v>5.4035000000000002</v>
      </c>
      <c r="K1407" s="74">
        <f t="shared" si="143"/>
        <v>5.41</v>
      </c>
      <c r="L1407" s="14">
        <f>IF(C1407="MTS", B1407, B1407 * IFERROR(VLOOKUP(C1407, 'QTY_CONVERSIONS '!A:B, 2, FALSE), "Units not found"))</f>
        <v>16.8</v>
      </c>
      <c r="M1407" s="75">
        <f t="shared" si="142"/>
        <v>90888</v>
      </c>
      <c r="N1407" t="str">
        <f>IFERROR(VLOOKUP(D1407, Product_Category!A:B, 2, FALSE), "Uncategorized")</f>
        <v>MAGNESIUM STEARATE</v>
      </c>
      <c r="O1407" s="76">
        <f t="shared" si="144"/>
        <v>5.41</v>
      </c>
      <c r="P1407" s="76">
        <f t="shared" si="145"/>
        <v>90.888000000000005</v>
      </c>
      <c r="Q1407">
        <f t="shared" si="146"/>
        <v>2023</v>
      </c>
      <c r="R1407" t="str">
        <f>IFERROR(VLOOKUP(G1407,'Importer Name'!A:B, 2, FALSE), "")</f>
        <v>AZELIS INDIA</v>
      </c>
      <c r="S1407" t="str">
        <f>IFERROR(VLOOKUP(H1407,'Supplier name '!A:B, 2, FALSE), "")</f>
        <v>PETER GREVEN</v>
      </c>
    </row>
    <row r="1408" spans="1:19">
      <c r="A1408" s="90" t="s">
        <v>275</v>
      </c>
      <c r="B1408" s="160">
        <v>16800</v>
      </c>
      <c r="C1408" s="160" t="s">
        <v>7</v>
      </c>
      <c r="D1408" s="162" t="s">
        <v>1813</v>
      </c>
      <c r="E1408" s="161">
        <v>5.05</v>
      </c>
      <c r="F1408" s="162" t="s">
        <v>1718</v>
      </c>
      <c r="G1408" s="91" t="s">
        <v>185</v>
      </c>
      <c r="H1408" s="92" t="s">
        <v>156</v>
      </c>
      <c r="I1408" s="89" t="str">
        <f t="shared" ref="I1408:I1455" si="148">I1407</f>
        <v>June</v>
      </c>
      <c r="J1408" s="74">
        <f>IF(F1408="USD", E1408, E1408 * IFERROR(VLOOKUP(F1408, EXCHANGE_RATE!A:B, 2, FALSE), "Currency not found"))</f>
        <v>5.4035000000000002</v>
      </c>
      <c r="K1408" s="74">
        <f t="shared" si="143"/>
        <v>5.41</v>
      </c>
      <c r="L1408" s="14">
        <f>IF(C1408="MTS", B1408, B1408 * IFERROR(VLOOKUP(C1408, 'QTY_CONVERSIONS '!A:B, 2, FALSE), "Units not found"))</f>
        <v>16.8</v>
      </c>
      <c r="M1408" s="75">
        <f t="shared" si="142"/>
        <v>90888</v>
      </c>
      <c r="N1408" t="str">
        <f>IFERROR(VLOOKUP(D1408, Product_Category!A:B, 2, FALSE), "Uncategorized")</f>
        <v>MAGNESIUM STEARATE</v>
      </c>
      <c r="O1408" s="76">
        <f t="shared" si="144"/>
        <v>5.41</v>
      </c>
      <c r="P1408" s="76">
        <f t="shared" si="145"/>
        <v>90.888000000000005</v>
      </c>
      <c r="Q1408">
        <f t="shared" si="146"/>
        <v>2023</v>
      </c>
      <c r="R1408" t="str">
        <f>IFERROR(VLOOKUP(G1408,'Importer Name'!A:B, 2, FALSE), "")</f>
        <v>AZELIS INDIA</v>
      </c>
      <c r="S1408" t="str">
        <f>IFERROR(VLOOKUP(H1408,'Supplier name '!A:B, 2, FALSE), "")</f>
        <v>PETER GREVEN</v>
      </c>
    </row>
    <row r="1409" spans="1:19">
      <c r="A1409" s="90" t="s">
        <v>275</v>
      </c>
      <c r="B1409" s="160">
        <v>16800</v>
      </c>
      <c r="C1409" s="160" t="s">
        <v>7</v>
      </c>
      <c r="D1409" s="162" t="s">
        <v>1813</v>
      </c>
      <c r="E1409" s="161">
        <v>5.05</v>
      </c>
      <c r="F1409" s="162" t="s">
        <v>1718</v>
      </c>
      <c r="G1409" s="91" t="s">
        <v>185</v>
      </c>
      <c r="H1409" s="92" t="s">
        <v>156</v>
      </c>
      <c r="I1409" s="89" t="str">
        <f t="shared" si="148"/>
        <v>June</v>
      </c>
      <c r="J1409" s="74">
        <f>IF(F1409="USD", E1409, E1409 * IFERROR(VLOOKUP(F1409, EXCHANGE_RATE!A:B, 2, FALSE), "Currency not found"))</f>
        <v>5.4035000000000002</v>
      </c>
      <c r="K1409" s="74">
        <f t="shared" si="143"/>
        <v>5.41</v>
      </c>
      <c r="L1409" s="14">
        <f>IF(C1409="MTS", B1409, B1409 * IFERROR(VLOOKUP(C1409, 'QTY_CONVERSIONS '!A:B, 2, FALSE), "Units not found"))</f>
        <v>16.8</v>
      </c>
      <c r="M1409" s="75">
        <f t="shared" si="142"/>
        <v>90888</v>
      </c>
      <c r="N1409" t="str">
        <f>IFERROR(VLOOKUP(D1409, Product_Category!A:B, 2, FALSE), "Uncategorized")</f>
        <v>MAGNESIUM STEARATE</v>
      </c>
      <c r="O1409" s="76">
        <f t="shared" si="144"/>
        <v>5.41</v>
      </c>
      <c r="P1409" s="76">
        <f t="shared" si="145"/>
        <v>90.888000000000005</v>
      </c>
      <c r="Q1409">
        <f t="shared" si="146"/>
        <v>2023</v>
      </c>
      <c r="R1409" t="str">
        <f>IFERROR(VLOOKUP(G1409,'Importer Name'!A:B, 2, FALSE), "")</f>
        <v>AZELIS INDIA</v>
      </c>
      <c r="S1409" t="str">
        <f>IFERROR(VLOOKUP(H1409,'Supplier name '!A:B, 2, FALSE), "")</f>
        <v>PETER GREVEN</v>
      </c>
    </row>
    <row r="1410" spans="1:19">
      <c r="A1410" s="90" t="s">
        <v>275</v>
      </c>
      <c r="B1410" s="160">
        <v>2835</v>
      </c>
      <c r="C1410" s="160" t="s">
        <v>7</v>
      </c>
      <c r="D1410" s="162" t="s">
        <v>1814</v>
      </c>
      <c r="E1410" s="161">
        <v>5.85</v>
      </c>
      <c r="F1410" s="162" t="s">
        <v>1718</v>
      </c>
      <c r="G1410" s="91" t="s">
        <v>185</v>
      </c>
      <c r="H1410" s="92" t="s">
        <v>156</v>
      </c>
      <c r="I1410" s="89" t="str">
        <f t="shared" si="148"/>
        <v>June</v>
      </c>
      <c r="J1410" s="74">
        <f>IF(F1410="USD", E1410, E1410 * IFERROR(VLOOKUP(F1410, EXCHANGE_RATE!A:B, 2, FALSE), "Currency not found"))</f>
        <v>6.2595000000000001</v>
      </c>
      <c r="K1410" s="74">
        <f t="shared" si="143"/>
        <v>6.26</v>
      </c>
      <c r="L1410" s="14">
        <f>IF(C1410="MTS", B1410, B1410 * IFERROR(VLOOKUP(C1410, 'QTY_CONVERSIONS '!A:B, 2, FALSE), "Units not found"))</f>
        <v>2.835</v>
      </c>
      <c r="M1410" s="75">
        <f t="shared" ref="M1410:M1473" si="149">B1410*K1410</f>
        <v>17747.099999999999</v>
      </c>
      <c r="N1410" t="str">
        <f>IFERROR(VLOOKUP(D1410, Product_Category!A:B, 2, FALSE), "Uncategorized")</f>
        <v>MAGNESIUM STEARATE</v>
      </c>
      <c r="O1410" s="76">
        <f t="shared" si="144"/>
        <v>6.26</v>
      </c>
      <c r="P1410" s="76">
        <f t="shared" si="145"/>
        <v>17.7471</v>
      </c>
      <c r="Q1410">
        <f t="shared" si="146"/>
        <v>2023</v>
      </c>
      <c r="R1410" t="str">
        <f>IFERROR(VLOOKUP(G1410,'Importer Name'!A:B, 2, FALSE), "")</f>
        <v>AZELIS INDIA</v>
      </c>
      <c r="S1410" t="str">
        <f>IFERROR(VLOOKUP(H1410,'Supplier name '!A:B, 2, FALSE), "")</f>
        <v>PETER GREVEN</v>
      </c>
    </row>
    <row r="1411" spans="1:19">
      <c r="A1411" s="90" t="s">
        <v>275</v>
      </c>
      <c r="B1411" s="160">
        <v>420</v>
      </c>
      <c r="C1411" s="160" t="s">
        <v>7</v>
      </c>
      <c r="D1411" s="162" t="s">
        <v>1813</v>
      </c>
      <c r="E1411" s="161">
        <v>6.79</v>
      </c>
      <c r="F1411" s="162" t="s">
        <v>1718</v>
      </c>
      <c r="G1411" s="91" t="s">
        <v>118</v>
      </c>
      <c r="H1411" s="92" t="s">
        <v>156</v>
      </c>
      <c r="I1411" s="89" t="str">
        <f t="shared" si="148"/>
        <v>June</v>
      </c>
      <c r="J1411" s="74">
        <f>IF(F1411="USD", E1411, E1411 * IFERROR(VLOOKUP(F1411, EXCHANGE_RATE!A:B, 2, FALSE), "Currency not found"))</f>
        <v>7.2653000000000008</v>
      </c>
      <c r="K1411" s="74">
        <f t="shared" ref="K1411:K1474" si="150">ROUNDUP(J1411,2)</f>
        <v>7.27</v>
      </c>
      <c r="L1411" s="14">
        <f>IF(C1411="MTS", B1411, B1411 * IFERROR(VLOOKUP(C1411, 'QTY_CONVERSIONS '!A:B, 2, FALSE), "Units not found"))</f>
        <v>0.42</v>
      </c>
      <c r="M1411" s="75">
        <f t="shared" si="149"/>
        <v>3053.3999999999996</v>
      </c>
      <c r="N1411" t="str">
        <f>IFERROR(VLOOKUP(D1411, Product_Category!A:B, 2, FALSE), "Uncategorized")</f>
        <v>MAGNESIUM STEARATE</v>
      </c>
      <c r="O1411" s="76">
        <f t="shared" ref="O1411:O1474" si="151">K1411</f>
        <v>7.27</v>
      </c>
      <c r="P1411" s="76">
        <f t="shared" ref="P1411:P1474" si="152">L1411*O1411</f>
        <v>3.0533999999999999</v>
      </c>
      <c r="Q1411">
        <f t="shared" si="146"/>
        <v>2023</v>
      </c>
      <c r="R1411" t="str">
        <f>IFERROR(VLOOKUP(G1411,'Importer Name'!A:B, 2, FALSE), "")</f>
        <v>MYLAN LAB</v>
      </c>
      <c r="S1411" t="str">
        <f>IFERROR(VLOOKUP(H1411,'Supplier name '!A:B, 2, FALSE), "")</f>
        <v>PETER GREVEN</v>
      </c>
    </row>
    <row r="1412" spans="1:19">
      <c r="A1412" s="90" t="s">
        <v>275</v>
      </c>
      <c r="B1412" s="160">
        <v>1260</v>
      </c>
      <c r="C1412" s="160" t="s">
        <v>7</v>
      </c>
      <c r="D1412" s="162" t="s">
        <v>1813</v>
      </c>
      <c r="E1412" s="161">
        <v>6.05</v>
      </c>
      <c r="F1412" s="162" t="s">
        <v>1718</v>
      </c>
      <c r="G1412" s="91" t="s">
        <v>1869</v>
      </c>
      <c r="H1412" s="92" t="s">
        <v>156</v>
      </c>
      <c r="I1412" s="89" t="str">
        <f t="shared" si="148"/>
        <v>June</v>
      </c>
      <c r="J1412" s="74">
        <f>IF(F1412="USD", E1412, E1412 * IFERROR(VLOOKUP(F1412, EXCHANGE_RATE!A:B, 2, FALSE), "Currency not found"))</f>
        <v>6.4735000000000005</v>
      </c>
      <c r="K1412" s="74">
        <f t="shared" si="150"/>
        <v>6.4799999999999995</v>
      </c>
      <c r="L1412" s="14">
        <f>IF(C1412="MTS", B1412, B1412 * IFERROR(VLOOKUP(C1412, 'QTY_CONVERSIONS '!A:B, 2, FALSE), "Units not found"))</f>
        <v>1.26</v>
      </c>
      <c r="M1412" s="75">
        <f t="shared" si="149"/>
        <v>8164.7999999999993</v>
      </c>
      <c r="N1412" t="str">
        <f>IFERROR(VLOOKUP(D1412, Product_Category!A:B, 2, FALSE), "Uncategorized")</f>
        <v>MAGNESIUM STEARATE</v>
      </c>
      <c r="O1412" s="76">
        <f t="shared" si="151"/>
        <v>6.4799999999999995</v>
      </c>
      <c r="P1412" s="76">
        <f t="shared" si="152"/>
        <v>8.1647999999999996</v>
      </c>
      <c r="Q1412">
        <f t="shared" ref="Q1412:Q1475" si="153">Q1411</f>
        <v>2023</v>
      </c>
      <c r="R1412" t="str">
        <f>IFERROR(VLOOKUP(G1412,'Importer Name'!A:B, 2, FALSE), "")</f>
        <v xml:space="preserve">STRIDES PHARMA </v>
      </c>
      <c r="S1412" t="str">
        <f>IFERROR(VLOOKUP(H1412,'Supplier name '!A:B, 2, FALSE), "")</f>
        <v>PETER GREVEN</v>
      </c>
    </row>
    <row r="1413" spans="1:19">
      <c r="A1413" s="90" t="s">
        <v>275</v>
      </c>
      <c r="B1413" s="160">
        <v>4200</v>
      </c>
      <c r="C1413" s="160" t="s">
        <v>7</v>
      </c>
      <c r="D1413" s="162" t="s">
        <v>1815</v>
      </c>
      <c r="E1413" s="161">
        <v>6.05</v>
      </c>
      <c r="F1413" s="162" t="s">
        <v>1718</v>
      </c>
      <c r="G1413" s="91" t="s">
        <v>888</v>
      </c>
      <c r="H1413" s="92" t="s">
        <v>156</v>
      </c>
      <c r="I1413" s="89" t="str">
        <f t="shared" si="148"/>
        <v>June</v>
      </c>
      <c r="J1413" s="74">
        <f>IF(F1413="USD", E1413, E1413 * IFERROR(VLOOKUP(F1413, EXCHANGE_RATE!A:B, 2, FALSE), "Currency not found"))</f>
        <v>6.4735000000000005</v>
      </c>
      <c r="K1413" s="74">
        <f t="shared" si="150"/>
        <v>6.4799999999999995</v>
      </c>
      <c r="L1413" s="14">
        <f>IF(C1413="MTS", B1413, B1413 * IFERROR(VLOOKUP(C1413, 'QTY_CONVERSIONS '!A:B, 2, FALSE), "Units not found"))</f>
        <v>4.2</v>
      </c>
      <c r="M1413" s="75">
        <f t="shared" si="149"/>
        <v>27215.999999999996</v>
      </c>
      <c r="N1413" t="str">
        <f>IFERROR(VLOOKUP(D1413, Product_Category!A:B, 2, FALSE), "Uncategorized")</f>
        <v>MAGNESIUM STEARATE</v>
      </c>
      <c r="O1413" s="76">
        <f t="shared" si="151"/>
        <v>6.4799999999999995</v>
      </c>
      <c r="P1413" s="76">
        <f t="shared" si="152"/>
        <v>27.215999999999998</v>
      </c>
      <c r="Q1413">
        <f t="shared" si="153"/>
        <v>2023</v>
      </c>
      <c r="R1413" t="str">
        <f>IFERROR(VLOOKUP(G1413,'Importer Name'!A:B, 2, FALSE), "")</f>
        <v>SUN PHARMA</v>
      </c>
      <c r="S1413" t="str">
        <f>IFERROR(VLOOKUP(H1413,'Supplier name '!A:B, 2, FALSE), "")</f>
        <v>PETER GREVEN</v>
      </c>
    </row>
    <row r="1414" spans="1:19">
      <c r="A1414" s="90" t="s">
        <v>275</v>
      </c>
      <c r="B1414" s="160">
        <v>4200</v>
      </c>
      <c r="C1414" s="160" t="s">
        <v>7</v>
      </c>
      <c r="D1414" s="162" t="s">
        <v>1815</v>
      </c>
      <c r="E1414" s="161">
        <v>6.05</v>
      </c>
      <c r="F1414" s="162" t="s">
        <v>1718</v>
      </c>
      <c r="G1414" s="91" t="s">
        <v>888</v>
      </c>
      <c r="H1414" s="92" t="s">
        <v>156</v>
      </c>
      <c r="I1414" s="89" t="str">
        <f t="shared" si="148"/>
        <v>June</v>
      </c>
      <c r="J1414" s="74">
        <f>IF(F1414="USD", E1414, E1414 * IFERROR(VLOOKUP(F1414, EXCHANGE_RATE!A:B, 2, FALSE), "Currency not found"))</f>
        <v>6.4735000000000005</v>
      </c>
      <c r="K1414" s="74">
        <f t="shared" si="150"/>
        <v>6.4799999999999995</v>
      </c>
      <c r="L1414" s="14">
        <f>IF(C1414="MTS", B1414, B1414 * IFERROR(VLOOKUP(C1414, 'QTY_CONVERSIONS '!A:B, 2, FALSE), "Units not found"))</f>
        <v>4.2</v>
      </c>
      <c r="M1414" s="75">
        <f t="shared" si="149"/>
        <v>27215.999999999996</v>
      </c>
      <c r="N1414" t="str">
        <f>IFERROR(VLOOKUP(D1414, Product_Category!A:B, 2, FALSE), "Uncategorized")</f>
        <v>MAGNESIUM STEARATE</v>
      </c>
      <c r="O1414" s="76">
        <f t="shared" si="151"/>
        <v>6.4799999999999995</v>
      </c>
      <c r="P1414" s="76">
        <f t="shared" si="152"/>
        <v>27.215999999999998</v>
      </c>
      <c r="Q1414">
        <f t="shared" si="153"/>
        <v>2023</v>
      </c>
      <c r="R1414" t="str">
        <f>IFERROR(VLOOKUP(G1414,'Importer Name'!A:B, 2, FALSE), "")</f>
        <v>SUN PHARMA</v>
      </c>
      <c r="S1414" t="str">
        <f>IFERROR(VLOOKUP(H1414,'Supplier name '!A:B, 2, FALSE), "")</f>
        <v>PETER GREVEN</v>
      </c>
    </row>
    <row r="1415" spans="1:19">
      <c r="A1415" s="90" t="s">
        <v>275</v>
      </c>
      <c r="B1415" s="160">
        <v>2100</v>
      </c>
      <c r="C1415" s="160" t="s">
        <v>7</v>
      </c>
      <c r="D1415" s="162" t="s">
        <v>1813</v>
      </c>
      <c r="E1415" s="161">
        <v>5.05</v>
      </c>
      <c r="F1415" s="162" t="s">
        <v>1718</v>
      </c>
      <c r="G1415" s="91" t="s">
        <v>158</v>
      </c>
      <c r="H1415" s="92" t="s">
        <v>156</v>
      </c>
      <c r="I1415" s="89" t="str">
        <f t="shared" si="148"/>
        <v>June</v>
      </c>
      <c r="J1415" s="74">
        <f>IF(F1415="USD", E1415, E1415 * IFERROR(VLOOKUP(F1415, EXCHANGE_RATE!A:B, 2, FALSE), "Currency not found"))</f>
        <v>5.4035000000000002</v>
      </c>
      <c r="K1415" s="74">
        <f t="shared" si="150"/>
        <v>5.41</v>
      </c>
      <c r="L1415" s="14">
        <f>IF(C1415="MTS", B1415, B1415 * IFERROR(VLOOKUP(C1415, 'QTY_CONVERSIONS '!A:B, 2, FALSE), "Units not found"))</f>
        <v>2.1</v>
      </c>
      <c r="M1415" s="75">
        <f t="shared" si="149"/>
        <v>11361</v>
      </c>
      <c r="N1415" t="str">
        <f>IFERROR(VLOOKUP(D1415, Product_Category!A:B, 2, FALSE), "Uncategorized")</f>
        <v>MAGNESIUM STEARATE</v>
      </c>
      <c r="O1415" s="76">
        <f t="shared" si="151"/>
        <v>5.41</v>
      </c>
      <c r="P1415" s="76">
        <f t="shared" si="152"/>
        <v>11.361000000000001</v>
      </c>
      <c r="Q1415">
        <f t="shared" si="153"/>
        <v>2023</v>
      </c>
      <c r="R1415" t="str">
        <f>IFERROR(VLOOKUP(G1415,'Importer Name'!A:B, 2, FALSE), "")</f>
        <v>GRAVITI PHARMA</v>
      </c>
      <c r="S1415" t="str">
        <f>IFERROR(VLOOKUP(H1415,'Supplier name '!A:B, 2, FALSE), "")</f>
        <v>PETER GREVEN</v>
      </c>
    </row>
    <row r="1416" spans="1:19">
      <c r="A1416" s="90" t="s">
        <v>275</v>
      </c>
      <c r="B1416" s="160">
        <v>420</v>
      </c>
      <c r="C1416" s="160" t="s">
        <v>7</v>
      </c>
      <c r="D1416" s="162" t="s">
        <v>1813</v>
      </c>
      <c r="E1416" s="161">
        <v>6.79</v>
      </c>
      <c r="F1416" s="162" t="s">
        <v>1718</v>
      </c>
      <c r="G1416" s="91" t="s">
        <v>118</v>
      </c>
      <c r="H1416" s="92" t="s">
        <v>156</v>
      </c>
      <c r="I1416" s="89" t="str">
        <f t="shared" si="148"/>
        <v>June</v>
      </c>
      <c r="J1416" s="74">
        <f>IF(F1416="USD", E1416, E1416 * IFERROR(VLOOKUP(F1416, EXCHANGE_RATE!A:B, 2, FALSE), "Currency not found"))</f>
        <v>7.2653000000000008</v>
      </c>
      <c r="K1416" s="74">
        <f t="shared" si="150"/>
        <v>7.27</v>
      </c>
      <c r="L1416" s="14">
        <f>IF(C1416="MTS", B1416, B1416 * IFERROR(VLOOKUP(C1416, 'QTY_CONVERSIONS '!A:B, 2, FALSE), "Units not found"))</f>
        <v>0.42</v>
      </c>
      <c r="M1416" s="75">
        <f t="shared" si="149"/>
        <v>3053.3999999999996</v>
      </c>
      <c r="N1416" t="str">
        <f>IFERROR(VLOOKUP(D1416, Product_Category!A:B, 2, FALSE), "Uncategorized")</f>
        <v>MAGNESIUM STEARATE</v>
      </c>
      <c r="O1416" s="76">
        <f t="shared" si="151"/>
        <v>7.27</v>
      </c>
      <c r="P1416" s="76">
        <f t="shared" si="152"/>
        <v>3.0533999999999999</v>
      </c>
      <c r="Q1416">
        <f t="shared" si="153"/>
        <v>2023</v>
      </c>
      <c r="R1416" t="str">
        <f>IFERROR(VLOOKUP(G1416,'Importer Name'!A:B, 2, FALSE), "")</f>
        <v>MYLAN LAB</v>
      </c>
      <c r="S1416" t="str">
        <f>IFERROR(VLOOKUP(H1416,'Supplier name '!A:B, 2, FALSE), "")</f>
        <v>PETER GREVEN</v>
      </c>
    </row>
    <row r="1417" spans="1:19">
      <c r="A1417" s="90" t="s">
        <v>275</v>
      </c>
      <c r="B1417" s="160">
        <v>420</v>
      </c>
      <c r="C1417" s="160" t="s">
        <v>7</v>
      </c>
      <c r="D1417" s="162" t="s">
        <v>1813</v>
      </c>
      <c r="E1417" s="161">
        <v>6.79</v>
      </c>
      <c r="F1417" s="162" t="s">
        <v>1718</v>
      </c>
      <c r="G1417" s="91" t="s">
        <v>118</v>
      </c>
      <c r="H1417" s="92" t="s">
        <v>156</v>
      </c>
      <c r="I1417" s="89" t="str">
        <f t="shared" si="148"/>
        <v>June</v>
      </c>
      <c r="J1417" s="74">
        <f>IF(F1417="USD", E1417, E1417 * IFERROR(VLOOKUP(F1417, EXCHANGE_RATE!A:B, 2, FALSE), "Currency not found"))</f>
        <v>7.2653000000000008</v>
      </c>
      <c r="K1417" s="74">
        <f t="shared" si="150"/>
        <v>7.27</v>
      </c>
      <c r="L1417" s="14">
        <f>IF(C1417="MTS", B1417, B1417 * IFERROR(VLOOKUP(C1417, 'QTY_CONVERSIONS '!A:B, 2, FALSE), "Units not found"))</f>
        <v>0.42</v>
      </c>
      <c r="M1417" s="75">
        <f t="shared" si="149"/>
        <v>3053.3999999999996</v>
      </c>
      <c r="N1417" t="str">
        <f>IFERROR(VLOOKUP(D1417, Product_Category!A:B, 2, FALSE), "Uncategorized")</f>
        <v>MAGNESIUM STEARATE</v>
      </c>
      <c r="O1417" s="76">
        <f t="shared" si="151"/>
        <v>7.27</v>
      </c>
      <c r="P1417" s="76">
        <f t="shared" si="152"/>
        <v>3.0533999999999999</v>
      </c>
      <c r="Q1417">
        <f t="shared" si="153"/>
        <v>2023</v>
      </c>
      <c r="R1417" t="str">
        <f>IFERROR(VLOOKUP(G1417,'Importer Name'!A:B, 2, FALSE), "")</f>
        <v>MYLAN LAB</v>
      </c>
      <c r="S1417" t="str">
        <f>IFERROR(VLOOKUP(H1417,'Supplier name '!A:B, 2, FALSE), "")</f>
        <v>PETER GREVEN</v>
      </c>
    </row>
    <row r="1418" spans="1:19">
      <c r="A1418" s="90" t="s">
        <v>275</v>
      </c>
      <c r="B1418" s="160">
        <v>1680</v>
      </c>
      <c r="C1418" s="160" t="s">
        <v>7</v>
      </c>
      <c r="D1418" s="162" t="s">
        <v>1813</v>
      </c>
      <c r="E1418" s="161">
        <v>7.2</v>
      </c>
      <c r="F1418" s="162" t="s">
        <v>1718</v>
      </c>
      <c r="G1418" s="91" t="s">
        <v>118</v>
      </c>
      <c r="H1418" s="92" t="s">
        <v>156</v>
      </c>
      <c r="I1418" s="89" t="str">
        <f t="shared" si="148"/>
        <v>June</v>
      </c>
      <c r="J1418" s="74">
        <f>IF(F1418="USD", E1418, E1418 * IFERROR(VLOOKUP(F1418, EXCHANGE_RATE!A:B, 2, FALSE), "Currency not found"))</f>
        <v>7.7040000000000006</v>
      </c>
      <c r="K1418" s="74">
        <f t="shared" si="150"/>
        <v>7.71</v>
      </c>
      <c r="L1418" s="14">
        <f>IF(C1418="MTS", B1418, B1418 * IFERROR(VLOOKUP(C1418, 'QTY_CONVERSIONS '!A:B, 2, FALSE), "Units not found"))</f>
        <v>1.68</v>
      </c>
      <c r="M1418" s="75">
        <f t="shared" si="149"/>
        <v>12952.8</v>
      </c>
      <c r="N1418" t="str">
        <f>IFERROR(VLOOKUP(D1418, Product_Category!A:B, 2, FALSE), "Uncategorized")</f>
        <v>MAGNESIUM STEARATE</v>
      </c>
      <c r="O1418" s="76">
        <f t="shared" si="151"/>
        <v>7.71</v>
      </c>
      <c r="P1418" s="76">
        <f t="shared" si="152"/>
        <v>12.9528</v>
      </c>
      <c r="Q1418">
        <f t="shared" si="153"/>
        <v>2023</v>
      </c>
      <c r="R1418" t="str">
        <f>IFERROR(VLOOKUP(G1418,'Importer Name'!A:B, 2, FALSE), "")</f>
        <v>MYLAN LAB</v>
      </c>
      <c r="S1418" t="str">
        <f>IFERROR(VLOOKUP(H1418,'Supplier name '!A:B, 2, FALSE), "")</f>
        <v>PETER GREVEN</v>
      </c>
    </row>
    <row r="1419" spans="1:19">
      <c r="A1419" s="94" t="s">
        <v>275</v>
      </c>
      <c r="B1419" s="163">
        <v>1680</v>
      </c>
      <c r="C1419" s="163" t="s">
        <v>7</v>
      </c>
      <c r="D1419" s="165" t="s">
        <v>1813</v>
      </c>
      <c r="E1419" s="164">
        <v>7.2</v>
      </c>
      <c r="F1419" s="165" t="s">
        <v>1718</v>
      </c>
      <c r="G1419" s="95" t="s">
        <v>118</v>
      </c>
      <c r="H1419" s="96" t="s">
        <v>156</v>
      </c>
      <c r="I1419" s="89" t="str">
        <f t="shared" si="148"/>
        <v>June</v>
      </c>
      <c r="J1419" s="74">
        <f>IF(F1419="USD", E1419, E1419 * IFERROR(VLOOKUP(F1419, EXCHANGE_RATE!A:B, 2, FALSE), "Currency not found"))</f>
        <v>7.7040000000000006</v>
      </c>
      <c r="K1419" s="74">
        <f t="shared" si="150"/>
        <v>7.71</v>
      </c>
      <c r="L1419" s="14">
        <f>IF(C1419="MTS", B1419, B1419 * IFERROR(VLOOKUP(C1419, 'QTY_CONVERSIONS '!A:B, 2, FALSE), "Units not found"))</f>
        <v>1.68</v>
      </c>
      <c r="M1419" s="75">
        <f t="shared" si="149"/>
        <v>12952.8</v>
      </c>
      <c r="N1419" t="str">
        <f>IFERROR(VLOOKUP(D1419, Product_Category!A:B, 2, FALSE), "Uncategorized")</f>
        <v>MAGNESIUM STEARATE</v>
      </c>
      <c r="O1419" s="76">
        <f t="shared" si="151"/>
        <v>7.71</v>
      </c>
      <c r="P1419" s="76">
        <f t="shared" si="152"/>
        <v>12.9528</v>
      </c>
      <c r="Q1419">
        <f t="shared" si="153"/>
        <v>2023</v>
      </c>
      <c r="R1419" t="str">
        <f>IFERROR(VLOOKUP(G1419,'Importer Name'!A:B, 2, FALSE), "")</f>
        <v>MYLAN LAB</v>
      </c>
      <c r="S1419" t="str">
        <f>IFERROR(VLOOKUP(H1419,'Supplier name '!A:B, 2, FALSE), "")</f>
        <v>PETER GREVEN</v>
      </c>
    </row>
    <row r="1420" spans="1:19">
      <c r="A1420" s="90" t="s">
        <v>1329</v>
      </c>
      <c r="B1420" s="160">
        <v>30</v>
      </c>
      <c r="C1420" s="160" t="s">
        <v>7</v>
      </c>
      <c r="D1420" s="162" t="s">
        <v>266</v>
      </c>
      <c r="E1420" s="161">
        <v>37.799999999999997</v>
      </c>
      <c r="F1420" s="162" t="s">
        <v>9</v>
      </c>
      <c r="G1420" s="91" t="s">
        <v>1870</v>
      </c>
      <c r="H1420" s="92" t="s">
        <v>1871</v>
      </c>
      <c r="I1420" s="89" t="str">
        <f t="shared" si="148"/>
        <v>June</v>
      </c>
      <c r="J1420" s="74">
        <f>IF(F1420="USD", E1420, E1420 * IFERROR(VLOOKUP(F1420, EXCHANGE_RATE!A:B, 2, FALSE), "Currency not found"))</f>
        <v>37.799999999999997</v>
      </c>
      <c r="K1420" s="74">
        <f t="shared" si="150"/>
        <v>37.799999999999997</v>
      </c>
      <c r="L1420" s="14">
        <f>IF(C1420="MTS", B1420, B1420 * IFERROR(VLOOKUP(C1420, 'QTY_CONVERSIONS '!A:B, 2, FALSE), "Units not found"))</f>
        <v>0.03</v>
      </c>
      <c r="M1420" s="75">
        <f t="shared" si="149"/>
        <v>1134</v>
      </c>
      <c r="N1420" t="str">
        <f>IFERROR(VLOOKUP(D1420, Product_Category!A:B, 2, FALSE), "Uncategorized")</f>
        <v>MCC</v>
      </c>
      <c r="O1420" s="76">
        <f t="shared" si="151"/>
        <v>37.799999999999997</v>
      </c>
      <c r="P1420" s="76">
        <f t="shared" si="152"/>
        <v>1.1339999999999999</v>
      </c>
      <c r="Q1420">
        <f t="shared" si="153"/>
        <v>2023</v>
      </c>
      <c r="R1420" t="str">
        <f>IFERROR(VLOOKUP(G1420,'Importer Name'!A:B, 2, FALSE), "")</f>
        <v>CHEMI ENTERP</v>
      </c>
      <c r="S1420" t="str">
        <f>IFERROR(VLOOKUP(H1420,'Supplier name '!A:B, 2, FALSE), "")</f>
        <v>KS CNT CO</v>
      </c>
    </row>
    <row r="1421" spans="1:19">
      <c r="A1421" s="94" t="s">
        <v>1329</v>
      </c>
      <c r="B1421" s="163">
        <v>120</v>
      </c>
      <c r="C1421" s="163" t="s">
        <v>7</v>
      </c>
      <c r="D1421" s="165" t="s">
        <v>266</v>
      </c>
      <c r="E1421" s="164">
        <v>38.9</v>
      </c>
      <c r="F1421" s="165" t="s">
        <v>9</v>
      </c>
      <c r="G1421" s="95" t="s">
        <v>1872</v>
      </c>
      <c r="H1421" s="96" t="s">
        <v>1871</v>
      </c>
      <c r="I1421" s="89" t="str">
        <f t="shared" si="148"/>
        <v>June</v>
      </c>
      <c r="J1421" s="74">
        <f>IF(F1421="USD", E1421, E1421 * IFERROR(VLOOKUP(F1421, EXCHANGE_RATE!A:B, 2, FALSE), "Currency not found"))</f>
        <v>38.9</v>
      </c>
      <c r="K1421" s="74">
        <f t="shared" si="150"/>
        <v>38.9</v>
      </c>
      <c r="L1421" s="14">
        <f>IF(C1421="MTS", B1421, B1421 * IFERROR(VLOOKUP(C1421, 'QTY_CONVERSIONS '!A:B, 2, FALSE), "Units not found"))</f>
        <v>0.12</v>
      </c>
      <c r="M1421" s="75">
        <f t="shared" si="149"/>
        <v>4668</v>
      </c>
      <c r="N1421" t="str">
        <f>IFERROR(VLOOKUP(D1421, Product_Category!A:B, 2, FALSE), "Uncategorized")</f>
        <v>MCC</v>
      </c>
      <c r="O1421" s="76">
        <f t="shared" si="151"/>
        <v>38.9</v>
      </c>
      <c r="P1421" s="76">
        <f t="shared" si="152"/>
        <v>4.6679999999999993</v>
      </c>
      <c r="Q1421">
        <f t="shared" si="153"/>
        <v>2023</v>
      </c>
      <c r="R1421" t="str">
        <f>IFERROR(VLOOKUP(G1421,'Importer Name'!A:B, 2, FALSE), "")</f>
        <v>IDCC GLOBAL</v>
      </c>
      <c r="S1421" t="str">
        <f>IFERROR(VLOOKUP(H1421,'Supplier name '!A:B, 2, FALSE), "")</f>
        <v>KS CNT CO</v>
      </c>
    </row>
    <row r="1422" spans="1:19">
      <c r="A1422" s="90" t="s">
        <v>287</v>
      </c>
      <c r="B1422" s="160">
        <v>11500</v>
      </c>
      <c r="C1422" s="160" t="s">
        <v>7</v>
      </c>
      <c r="D1422" s="162" t="s">
        <v>1816</v>
      </c>
      <c r="E1422" s="161">
        <v>3.25</v>
      </c>
      <c r="F1422" s="162" t="s">
        <v>9</v>
      </c>
      <c r="G1422" s="91" t="s">
        <v>292</v>
      </c>
      <c r="H1422" s="92" t="s">
        <v>165</v>
      </c>
      <c r="I1422" s="89" t="str">
        <f t="shared" si="148"/>
        <v>June</v>
      </c>
      <c r="J1422" s="74">
        <f>IF(F1422="USD", E1422, E1422 * IFERROR(VLOOKUP(F1422, EXCHANGE_RATE!A:B, 2, FALSE), "Currency not found"))</f>
        <v>3.25</v>
      </c>
      <c r="K1422" s="74">
        <f t="shared" si="150"/>
        <v>3.25</v>
      </c>
      <c r="L1422" s="14">
        <f>IF(C1422="MTS", B1422, B1422 * IFERROR(VLOOKUP(C1422, 'QTY_CONVERSIONS '!A:B, 2, FALSE), "Units not found"))</f>
        <v>11.5</v>
      </c>
      <c r="M1422" s="75">
        <f t="shared" si="149"/>
        <v>37375</v>
      </c>
      <c r="N1422" t="str">
        <f>IFERROR(VLOOKUP(D1422, Product_Category!A:B, 2, FALSE), "Uncategorized")</f>
        <v>MCC</v>
      </c>
      <c r="O1422" s="76">
        <f t="shared" si="151"/>
        <v>3.25</v>
      </c>
      <c r="P1422" s="76">
        <f t="shared" si="152"/>
        <v>37.375</v>
      </c>
      <c r="Q1422">
        <f t="shared" si="153"/>
        <v>2023</v>
      </c>
      <c r="R1422" t="str">
        <f>IFERROR(VLOOKUP(G1422,'Importer Name'!A:B, 2, FALSE), "")</f>
        <v>ANSHUL LIFE</v>
      </c>
      <c r="S1422" t="str">
        <f>IFERROR(VLOOKUP(H1422,'Supplier name '!A:B, 2, FALSE), "")</f>
        <v>MINGTAI CHEM</v>
      </c>
    </row>
    <row r="1423" spans="1:19">
      <c r="A1423" s="90" t="s">
        <v>287</v>
      </c>
      <c r="B1423" s="160">
        <v>11500</v>
      </c>
      <c r="C1423" s="160" t="s">
        <v>7</v>
      </c>
      <c r="D1423" s="162" t="s">
        <v>1816</v>
      </c>
      <c r="E1423" s="161">
        <v>3.25</v>
      </c>
      <c r="F1423" s="162" t="s">
        <v>9</v>
      </c>
      <c r="G1423" s="91" t="s">
        <v>292</v>
      </c>
      <c r="H1423" s="92" t="s">
        <v>165</v>
      </c>
      <c r="I1423" s="89" t="str">
        <f t="shared" si="148"/>
        <v>June</v>
      </c>
      <c r="J1423" s="74">
        <f>IF(F1423="USD", E1423, E1423 * IFERROR(VLOOKUP(F1423, EXCHANGE_RATE!A:B, 2, FALSE), "Currency not found"))</f>
        <v>3.25</v>
      </c>
      <c r="K1423" s="74">
        <f t="shared" si="150"/>
        <v>3.25</v>
      </c>
      <c r="L1423" s="14">
        <f>IF(C1423="MTS", B1423, B1423 * IFERROR(VLOOKUP(C1423, 'QTY_CONVERSIONS '!A:B, 2, FALSE), "Units not found"))</f>
        <v>11.5</v>
      </c>
      <c r="M1423" s="75">
        <f t="shared" si="149"/>
        <v>37375</v>
      </c>
      <c r="N1423" t="str">
        <f>IFERROR(VLOOKUP(D1423, Product_Category!A:B, 2, FALSE), "Uncategorized")</f>
        <v>MCC</v>
      </c>
      <c r="O1423" s="76">
        <f t="shared" si="151"/>
        <v>3.25</v>
      </c>
      <c r="P1423" s="76">
        <f t="shared" si="152"/>
        <v>37.375</v>
      </c>
      <c r="Q1423">
        <f t="shared" si="153"/>
        <v>2023</v>
      </c>
      <c r="R1423" t="str">
        <f>IFERROR(VLOOKUP(G1423,'Importer Name'!A:B, 2, FALSE), "")</f>
        <v>ANSHUL LIFE</v>
      </c>
      <c r="S1423" t="str">
        <f>IFERROR(VLOOKUP(H1423,'Supplier name '!A:B, 2, FALSE), "")</f>
        <v>MINGTAI CHEM</v>
      </c>
    </row>
    <row r="1424" spans="1:19">
      <c r="A1424" s="90" t="s">
        <v>287</v>
      </c>
      <c r="B1424" s="160">
        <v>11500</v>
      </c>
      <c r="C1424" s="160" t="s">
        <v>7</v>
      </c>
      <c r="D1424" s="162" t="s">
        <v>1816</v>
      </c>
      <c r="E1424" s="161">
        <v>3.25</v>
      </c>
      <c r="F1424" s="162" t="s">
        <v>9</v>
      </c>
      <c r="G1424" s="91" t="s">
        <v>292</v>
      </c>
      <c r="H1424" s="92" t="s">
        <v>165</v>
      </c>
      <c r="I1424" s="89" t="str">
        <f t="shared" si="148"/>
        <v>June</v>
      </c>
      <c r="J1424" s="74">
        <f>IF(F1424="USD", E1424, E1424 * IFERROR(VLOOKUP(F1424, EXCHANGE_RATE!A:B, 2, FALSE), "Currency not found"))</f>
        <v>3.25</v>
      </c>
      <c r="K1424" s="74">
        <f t="shared" si="150"/>
        <v>3.25</v>
      </c>
      <c r="L1424" s="14">
        <f>IF(C1424="MTS", B1424, B1424 * IFERROR(VLOOKUP(C1424, 'QTY_CONVERSIONS '!A:B, 2, FALSE), "Units not found"))</f>
        <v>11.5</v>
      </c>
      <c r="M1424" s="75">
        <f t="shared" si="149"/>
        <v>37375</v>
      </c>
      <c r="N1424" t="str">
        <f>IFERROR(VLOOKUP(D1424, Product_Category!A:B, 2, FALSE), "Uncategorized")</f>
        <v>MCC</v>
      </c>
      <c r="O1424" s="76">
        <f t="shared" si="151"/>
        <v>3.25</v>
      </c>
      <c r="P1424" s="76">
        <f t="shared" si="152"/>
        <v>37.375</v>
      </c>
      <c r="Q1424">
        <f t="shared" si="153"/>
        <v>2023</v>
      </c>
      <c r="R1424" t="str">
        <f>IFERROR(VLOOKUP(G1424,'Importer Name'!A:B, 2, FALSE), "")</f>
        <v>ANSHUL LIFE</v>
      </c>
      <c r="S1424" t="str">
        <f>IFERROR(VLOOKUP(H1424,'Supplier name '!A:B, 2, FALSE), "")</f>
        <v>MINGTAI CHEM</v>
      </c>
    </row>
    <row r="1425" spans="1:19">
      <c r="A1425" s="90" t="s">
        <v>287</v>
      </c>
      <c r="B1425" s="160">
        <v>7750</v>
      </c>
      <c r="C1425" s="160" t="s">
        <v>7</v>
      </c>
      <c r="D1425" s="162" t="s">
        <v>1817</v>
      </c>
      <c r="E1425" s="161">
        <v>3.25</v>
      </c>
      <c r="F1425" s="162" t="s">
        <v>9</v>
      </c>
      <c r="G1425" s="91" t="s">
        <v>292</v>
      </c>
      <c r="H1425" s="92" t="s">
        <v>165</v>
      </c>
      <c r="I1425" s="89" t="str">
        <f t="shared" si="148"/>
        <v>June</v>
      </c>
      <c r="J1425" s="74">
        <f>IF(F1425="USD", E1425, E1425 * IFERROR(VLOOKUP(F1425, EXCHANGE_RATE!A:B, 2, FALSE), "Currency not found"))</f>
        <v>3.25</v>
      </c>
      <c r="K1425" s="74">
        <f t="shared" si="150"/>
        <v>3.25</v>
      </c>
      <c r="L1425" s="14">
        <f>IF(C1425="MTS", B1425, B1425 * IFERROR(VLOOKUP(C1425, 'QTY_CONVERSIONS '!A:B, 2, FALSE), "Units not found"))</f>
        <v>7.75</v>
      </c>
      <c r="M1425" s="75">
        <f t="shared" si="149"/>
        <v>25187.5</v>
      </c>
      <c r="N1425" t="str">
        <f>IFERROR(VLOOKUP(D1425, Product_Category!A:B, 2, FALSE), "Uncategorized")</f>
        <v>MCC</v>
      </c>
      <c r="O1425" s="76">
        <f t="shared" si="151"/>
        <v>3.25</v>
      </c>
      <c r="P1425" s="76">
        <f t="shared" si="152"/>
        <v>25.1875</v>
      </c>
      <c r="Q1425">
        <f t="shared" si="153"/>
        <v>2023</v>
      </c>
      <c r="R1425" t="str">
        <f>IFERROR(VLOOKUP(G1425,'Importer Name'!A:B, 2, FALSE), "")</f>
        <v>ANSHUL LIFE</v>
      </c>
      <c r="S1425" t="str">
        <f>IFERROR(VLOOKUP(H1425,'Supplier name '!A:B, 2, FALSE), "")</f>
        <v>MINGTAI CHEM</v>
      </c>
    </row>
    <row r="1426" spans="1:19">
      <c r="A1426" s="90" t="s">
        <v>287</v>
      </c>
      <c r="B1426" s="160">
        <v>7750</v>
      </c>
      <c r="C1426" s="160" t="s">
        <v>7</v>
      </c>
      <c r="D1426" s="162" t="s">
        <v>1817</v>
      </c>
      <c r="E1426" s="161">
        <v>3.25</v>
      </c>
      <c r="F1426" s="162" t="s">
        <v>9</v>
      </c>
      <c r="G1426" s="91" t="s">
        <v>292</v>
      </c>
      <c r="H1426" s="92" t="s">
        <v>165</v>
      </c>
      <c r="I1426" s="89" t="str">
        <f t="shared" si="148"/>
        <v>June</v>
      </c>
      <c r="J1426" s="74">
        <f>IF(F1426="USD", E1426, E1426 * IFERROR(VLOOKUP(F1426, EXCHANGE_RATE!A:B, 2, FALSE), "Currency not found"))</f>
        <v>3.25</v>
      </c>
      <c r="K1426" s="74">
        <f t="shared" si="150"/>
        <v>3.25</v>
      </c>
      <c r="L1426" s="14">
        <f>IF(C1426="MTS", B1426, B1426 * IFERROR(VLOOKUP(C1426, 'QTY_CONVERSIONS '!A:B, 2, FALSE), "Units not found"))</f>
        <v>7.75</v>
      </c>
      <c r="M1426" s="75">
        <f t="shared" si="149"/>
        <v>25187.5</v>
      </c>
      <c r="N1426" t="str">
        <f>IFERROR(VLOOKUP(D1426, Product_Category!A:B, 2, FALSE), "Uncategorized")</f>
        <v>MCC</v>
      </c>
      <c r="O1426" s="76">
        <f t="shared" si="151"/>
        <v>3.25</v>
      </c>
      <c r="P1426" s="76">
        <f t="shared" si="152"/>
        <v>25.1875</v>
      </c>
      <c r="Q1426">
        <f t="shared" si="153"/>
        <v>2023</v>
      </c>
      <c r="R1426" t="str">
        <f>IFERROR(VLOOKUP(G1426,'Importer Name'!A:B, 2, FALSE), "")</f>
        <v>ANSHUL LIFE</v>
      </c>
      <c r="S1426" t="str">
        <f>IFERROR(VLOOKUP(H1426,'Supplier name '!A:B, 2, FALSE), "")</f>
        <v>MINGTAI CHEM</v>
      </c>
    </row>
    <row r="1427" spans="1:19">
      <c r="A1427" s="90" t="s">
        <v>287</v>
      </c>
      <c r="B1427" s="160">
        <v>11500</v>
      </c>
      <c r="C1427" s="160" t="s">
        <v>7</v>
      </c>
      <c r="D1427" s="162" t="s">
        <v>1818</v>
      </c>
      <c r="E1427" s="161">
        <v>3.25</v>
      </c>
      <c r="F1427" s="162" t="s">
        <v>9</v>
      </c>
      <c r="G1427" s="91" t="s">
        <v>292</v>
      </c>
      <c r="H1427" s="92" t="s">
        <v>165</v>
      </c>
      <c r="I1427" s="89" t="str">
        <f t="shared" si="148"/>
        <v>June</v>
      </c>
      <c r="J1427" s="74">
        <f>IF(F1427="USD", E1427, E1427 * IFERROR(VLOOKUP(F1427, EXCHANGE_RATE!A:B, 2, FALSE), "Currency not found"))</f>
        <v>3.25</v>
      </c>
      <c r="K1427" s="74">
        <f t="shared" si="150"/>
        <v>3.25</v>
      </c>
      <c r="L1427" s="14">
        <f>IF(C1427="MTS", B1427, B1427 * IFERROR(VLOOKUP(C1427, 'QTY_CONVERSIONS '!A:B, 2, FALSE), "Units not found"))</f>
        <v>11.5</v>
      </c>
      <c r="M1427" s="75">
        <f t="shared" si="149"/>
        <v>37375</v>
      </c>
      <c r="N1427" t="str">
        <f>IFERROR(VLOOKUP(D1427, Product_Category!A:B, 2, FALSE), "Uncategorized")</f>
        <v>MCC</v>
      </c>
      <c r="O1427" s="76">
        <f t="shared" si="151"/>
        <v>3.25</v>
      </c>
      <c r="P1427" s="76">
        <f t="shared" si="152"/>
        <v>37.375</v>
      </c>
      <c r="Q1427">
        <f t="shared" si="153"/>
        <v>2023</v>
      </c>
      <c r="R1427" t="str">
        <f>IFERROR(VLOOKUP(G1427,'Importer Name'!A:B, 2, FALSE), "")</f>
        <v>ANSHUL LIFE</v>
      </c>
      <c r="S1427" t="str">
        <f>IFERROR(VLOOKUP(H1427,'Supplier name '!A:B, 2, FALSE), "")</f>
        <v>MINGTAI CHEM</v>
      </c>
    </row>
    <row r="1428" spans="1:19">
      <c r="A1428" s="90" t="s">
        <v>287</v>
      </c>
      <c r="B1428" s="160">
        <v>11500</v>
      </c>
      <c r="C1428" s="160" t="s">
        <v>7</v>
      </c>
      <c r="D1428" s="162" t="s">
        <v>1819</v>
      </c>
      <c r="E1428" s="161">
        <v>3.8</v>
      </c>
      <c r="F1428" s="162" t="s">
        <v>9</v>
      </c>
      <c r="G1428" s="91" t="s">
        <v>292</v>
      </c>
      <c r="H1428" s="92" t="s">
        <v>165</v>
      </c>
      <c r="I1428" s="89" t="str">
        <f t="shared" si="148"/>
        <v>June</v>
      </c>
      <c r="J1428" s="74">
        <f>IF(F1428="USD", E1428, E1428 * IFERROR(VLOOKUP(F1428, EXCHANGE_RATE!A:B, 2, FALSE), "Currency not found"))</f>
        <v>3.8</v>
      </c>
      <c r="K1428" s="74">
        <f t="shared" si="150"/>
        <v>3.8</v>
      </c>
      <c r="L1428" s="14">
        <f>IF(C1428="MTS", B1428, B1428 * IFERROR(VLOOKUP(C1428, 'QTY_CONVERSIONS '!A:B, 2, FALSE), "Units not found"))</f>
        <v>11.5</v>
      </c>
      <c r="M1428" s="75">
        <f t="shared" si="149"/>
        <v>43700</v>
      </c>
      <c r="N1428" t="str">
        <f>IFERROR(VLOOKUP(D1428, Product_Category!A:B, 2, FALSE), "Uncategorized")</f>
        <v>MCC</v>
      </c>
      <c r="O1428" s="76">
        <f t="shared" si="151"/>
        <v>3.8</v>
      </c>
      <c r="P1428" s="76">
        <f t="shared" si="152"/>
        <v>43.699999999999996</v>
      </c>
      <c r="Q1428">
        <f t="shared" si="153"/>
        <v>2023</v>
      </c>
      <c r="R1428" t="str">
        <f>IFERROR(VLOOKUP(G1428,'Importer Name'!A:B, 2, FALSE), "")</f>
        <v>ANSHUL LIFE</v>
      </c>
      <c r="S1428" t="str">
        <f>IFERROR(VLOOKUP(H1428,'Supplier name '!A:B, 2, FALSE), "")</f>
        <v>MINGTAI CHEM</v>
      </c>
    </row>
    <row r="1429" spans="1:19">
      <c r="A1429" s="90" t="s">
        <v>287</v>
      </c>
      <c r="B1429" s="160">
        <v>11500</v>
      </c>
      <c r="C1429" s="160" t="s">
        <v>7</v>
      </c>
      <c r="D1429" s="162" t="s">
        <v>1819</v>
      </c>
      <c r="E1429" s="161">
        <v>3.8</v>
      </c>
      <c r="F1429" s="162" t="s">
        <v>9</v>
      </c>
      <c r="G1429" s="91" t="s">
        <v>292</v>
      </c>
      <c r="H1429" s="92" t="s">
        <v>165</v>
      </c>
      <c r="I1429" s="89" t="str">
        <f t="shared" si="148"/>
        <v>June</v>
      </c>
      <c r="J1429" s="74">
        <f>IF(F1429="USD", E1429, E1429 * IFERROR(VLOOKUP(F1429, EXCHANGE_RATE!A:B, 2, FALSE), "Currency not found"))</f>
        <v>3.8</v>
      </c>
      <c r="K1429" s="74">
        <f t="shared" si="150"/>
        <v>3.8</v>
      </c>
      <c r="L1429" s="14">
        <f>IF(C1429="MTS", B1429, B1429 * IFERROR(VLOOKUP(C1429, 'QTY_CONVERSIONS '!A:B, 2, FALSE), "Units not found"))</f>
        <v>11.5</v>
      </c>
      <c r="M1429" s="75">
        <f t="shared" si="149"/>
        <v>43700</v>
      </c>
      <c r="N1429" t="str">
        <f>IFERROR(VLOOKUP(D1429, Product_Category!A:B, 2, FALSE), "Uncategorized")</f>
        <v>MCC</v>
      </c>
      <c r="O1429" s="76">
        <f t="shared" si="151"/>
        <v>3.8</v>
      </c>
      <c r="P1429" s="76">
        <f t="shared" si="152"/>
        <v>43.699999999999996</v>
      </c>
      <c r="Q1429">
        <f t="shared" si="153"/>
        <v>2023</v>
      </c>
      <c r="R1429" t="str">
        <f>IFERROR(VLOOKUP(G1429,'Importer Name'!A:B, 2, FALSE), "")</f>
        <v>ANSHUL LIFE</v>
      </c>
      <c r="S1429" t="str">
        <f>IFERROR(VLOOKUP(H1429,'Supplier name '!A:B, 2, FALSE), "")</f>
        <v>MINGTAI CHEM</v>
      </c>
    </row>
    <row r="1430" spans="1:19">
      <c r="A1430" s="90" t="s">
        <v>287</v>
      </c>
      <c r="B1430" s="160">
        <v>9000</v>
      </c>
      <c r="C1430" s="160" t="s">
        <v>7</v>
      </c>
      <c r="D1430" s="162" t="s">
        <v>1820</v>
      </c>
      <c r="E1430" s="161">
        <v>4.4000000000000004</v>
      </c>
      <c r="F1430" s="162" t="s">
        <v>9</v>
      </c>
      <c r="G1430" s="91" t="s">
        <v>292</v>
      </c>
      <c r="H1430" s="92" t="s">
        <v>165</v>
      </c>
      <c r="I1430" s="89" t="str">
        <f t="shared" si="148"/>
        <v>June</v>
      </c>
      <c r="J1430" s="74">
        <f>IF(F1430="USD", E1430, E1430 * IFERROR(VLOOKUP(F1430, EXCHANGE_RATE!A:B, 2, FALSE), "Currency not found"))</f>
        <v>4.4000000000000004</v>
      </c>
      <c r="K1430" s="74">
        <f t="shared" si="150"/>
        <v>4.4000000000000004</v>
      </c>
      <c r="L1430" s="14">
        <f>IF(C1430="MTS", B1430, B1430 * IFERROR(VLOOKUP(C1430, 'QTY_CONVERSIONS '!A:B, 2, FALSE), "Units not found"))</f>
        <v>9</v>
      </c>
      <c r="M1430" s="75">
        <f t="shared" si="149"/>
        <v>39600</v>
      </c>
      <c r="N1430" t="str">
        <f>IFERROR(VLOOKUP(D1430, Product_Category!A:B, 2, FALSE), "Uncategorized")</f>
        <v>MCC</v>
      </c>
      <c r="O1430" s="76">
        <f t="shared" si="151"/>
        <v>4.4000000000000004</v>
      </c>
      <c r="P1430" s="76">
        <f t="shared" si="152"/>
        <v>39.6</v>
      </c>
      <c r="Q1430">
        <f t="shared" si="153"/>
        <v>2023</v>
      </c>
      <c r="R1430" t="str">
        <f>IFERROR(VLOOKUP(G1430,'Importer Name'!A:B, 2, FALSE), "")</f>
        <v>ANSHUL LIFE</v>
      </c>
      <c r="S1430" t="str">
        <f>IFERROR(VLOOKUP(H1430,'Supplier name '!A:B, 2, FALSE), "")</f>
        <v>MINGTAI CHEM</v>
      </c>
    </row>
    <row r="1431" spans="1:19">
      <c r="A1431" s="90" t="s">
        <v>287</v>
      </c>
      <c r="B1431" s="160">
        <v>5000</v>
      </c>
      <c r="C1431" s="160" t="s">
        <v>7</v>
      </c>
      <c r="D1431" s="162" t="s">
        <v>1821</v>
      </c>
      <c r="E1431" s="161">
        <v>9.5</v>
      </c>
      <c r="F1431" s="162" t="s">
        <v>9</v>
      </c>
      <c r="G1431" s="91" t="s">
        <v>292</v>
      </c>
      <c r="H1431" s="92" t="s">
        <v>165</v>
      </c>
      <c r="I1431" s="89" t="str">
        <f t="shared" si="148"/>
        <v>June</v>
      </c>
      <c r="J1431" s="74">
        <f>IF(F1431="USD", E1431, E1431 * IFERROR(VLOOKUP(F1431, EXCHANGE_RATE!A:B, 2, FALSE), "Currency not found"))</f>
        <v>9.5</v>
      </c>
      <c r="K1431" s="74">
        <f t="shared" si="150"/>
        <v>9.5</v>
      </c>
      <c r="L1431" s="14">
        <f>IF(C1431="MTS", B1431, B1431 * IFERROR(VLOOKUP(C1431, 'QTY_CONVERSIONS '!A:B, 2, FALSE), "Units not found"))</f>
        <v>5</v>
      </c>
      <c r="M1431" s="75">
        <f t="shared" si="149"/>
        <v>47500</v>
      </c>
      <c r="N1431" t="str">
        <f>IFERROR(VLOOKUP(D1431, Product_Category!A:B, 2, FALSE), "Uncategorized")</f>
        <v>MCC</v>
      </c>
      <c r="O1431" s="76">
        <f t="shared" si="151"/>
        <v>9.5</v>
      </c>
      <c r="P1431" s="76">
        <f t="shared" si="152"/>
        <v>47.5</v>
      </c>
      <c r="Q1431">
        <f t="shared" si="153"/>
        <v>2023</v>
      </c>
      <c r="R1431" t="str">
        <f>IFERROR(VLOOKUP(G1431,'Importer Name'!A:B, 2, FALSE), "")</f>
        <v>ANSHUL LIFE</v>
      </c>
      <c r="S1431" t="str">
        <f>IFERROR(VLOOKUP(H1431,'Supplier name '!A:B, 2, FALSE), "")</f>
        <v>MINGTAI CHEM</v>
      </c>
    </row>
    <row r="1432" spans="1:19">
      <c r="A1432" s="90" t="s">
        <v>287</v>
      </c>
      <c r="B1432" s="160">
        <v>5000</v>
      </c>
      <c r="C1432" s="160" t="s">
        <v>7</v>
      </c>
      <c r="D1432" s="162" t="s">
        <v>1821</v>
      </c>
      <c r="E1432" s="161">
        <v>9.5</v>
      </c>
      <c r="F1432" s="162" t="s">
        <v>9</v>
      </c>
      <c r="G1432" s="91" t="s">
        <v>292</v>
      </c>
      <c r="H1432" s="92" t="s">
        <v>165</v>
      </c>
      <c r="I1432" s="89" t="str">
        <f t="shared" si="148"/>
        <v>June</v>
      </c>
      <c r="J1432" s="74">
        <f>IF(F1432="USD", E1432, E1432 * IFERROR(VLOOKUP(F1432, EXCHANGE_RATE!A:B, 2, FALSE), "Currency not found"))</f>
        <v>9.5</v>
      </c>
      <c r="K1432" s="74">
        <f t="shared" si="150"/>
        <v>9.5</v>
      </c>
      <c r="L1432" s="14">
        <f>IF(C1432="MTS", B1432, B1432 * IFERROR(VLOOKUP(C1432, 'QTY_CONVERSIONS '!A:B, 2, FALSE), "Units not found"))</f>
        <v>5</v>
      </c>
      <c r="M1432" s="75">
        <f t="shared" si="149"/>
        <v>47500</v>
      </c>
      <c r="N1432" t="str">
        <f>IFERROR(VLOOKUP(D1432, Product_Category!A:B, 2, FALSE), "Uncategorized")</f>
        <v>MCC</v>
      </c>
      <c r="O1432" s="76">
        <f t="shared" si="151"/>
        <v>9.5</v>
      </c>
      <c r="P1432" s="76">
        <f t="shared" si="152"/>
        <v>47.5</v>
      </c>
      <c r="Q1432">
        <f t="shared" si="153"/>
        <v>2023</v>
      </c>
      <c r="R1432" t="str">
        <f>IFERROR(VLOOKUP(G1432,'Importer Name'!A:B, 2, FALSE), "")</f>
        <v>ANSHUL LIFE</v>
      </c>
      <c r="S1432" t="str">
        <f>IFERROR(VLOOKUP(H1432,'Supplier name '!A:B, 2, FALSE), "")</f>
        <v>MINGTAI CHEM</v>
      </c>
    </row>
    <row r="1433" spans="1:19">
      <c r="A1433" s="90" t="s">
        <v>287</v>
      </c>
      <c r="B1433" s="160">
        <v>5000</v>
      </c>
      <c r="C1433" s="160" t="s">
        <v>7</v>
      </c>
      <c r="D1433" s="162" t="s">
        <v>1821</v>
      </c>
      <c r="E1433" s="161">
        <v>9.5</v>
      </c>
      <c r="F1433" s="162" t="s">
        <v>9</v>
      </c>
      <c r="G1433" s="91" t="s">
        <v>292</v>
      </c>
      <c r="H1433" s="92" t="s">
        <v>165</v>
      </c>
      <c r="I1433" s="89" t="str">
        <f t="shared" si="148"/>
        <v>June</v>
      </c>
      <c r="J1433" s="74">
        <f>IF(F1433="USD", E1433, E1433 * IFERROR(VLOOKUP(F1433, EXCHANGE_RATE!A:B, 2, FALSE), "Currency not found"))</f>
        <v>9.5</v>
      </c>
      <c r="K1433" s="74">
        <f t="shared" si="150"/>
        <v>9.5</v>
      </c>
      <c r="L1433" s="14">
        <f>IF(C1433="MTS", B1433, B1433 * IFERROR(VLOOKUP(C1433, 'QTY_CONVERSIONS '!A:B, 2, FALSE), "Units not found"))</f>
        <v>5</v>
      </c>
      <c r="M1433" s="75">
        <f t="shared" si="149"/>
        <v>47500</v>
      </c>
      <c r="N1433" t="str">
        <f>IFERROR(VLOOKUP(D1433, Product_Category!A:B, 2, FALSE), "Uncategorized")</f>
        <v>MCC</v>
      </c>
      <c r="O1433" s="76">
        <f t="shared" si="151"/>
        <v>9.5</v>
      </c>
      <c r="P1433" s="76">
        <f t="shared" si="152"/>
        <v>47.5</v>
      </c>
      <c r="Q1433">
        <f t="shared" si="153"/>
        <v>2023</v>
      </c>
      <c r="R1433" t="str">
        <f>IFERROR(VLOOKUP(G1433,'Importer Name'!A:B, 2, FALSE), "")</f>
        <v>ANSHUL LIFE</v>
      </c>
      <c r="S1433" t="str">
        <f>IFERROR(VLOOKUP(H1433,'Supplier name '!A:B, 2, FALSE), "")</f>
        <v>MINGTAI CHEM</v>
      </c>
    </row>
    <row r="1434" spans="1:19">
      <c r="A1434" s="90" t="s">
        <v>287</v>
      </c>
      <c r="B1434" s="160">
        <v>5000</v>
      </c>
      <c r="C1434" s="160" t="s">
        <v>7</v>
      </c>
      <c r="D1434" s="162" t="s">
        <v>1821</v>
      </c>
      <c r="E1434" s="161">
        <v>9.5</v>
      </c>
      <c r="F1434" s="162" t="s">
        <v>9</v>
      </c>
      <c r="G1434" s="91" t="s">
        <v>292</v>
      </c>
      <c r="H1434" s="92" t="s">
        <v>165</v>
      </c>
      <c r="I1434" s="89" t="str">
        <f t="shared" si="148"/>
        <v>June</v>
      </c>
      <c r="J1434" s="74">
        <f>IF(F1434="USD", E1434, E1434 * IFERROR(VLOOKUP(F1434, EXCHANGE_RATE!A:B, 2, FALSE), "Currency not found"))</f>
        <v>9.5</v>
      </c>
      <c r="K1434" s="74">
        <f t="shared" si="150"/>
        <v>9.5</v>
      </c>
      <c r="L1434" s="14">
        <f>IF(C1434="MTS", B1434, B1434 * IFERROR(VLOOKUP(C1434, 'QTY_CONVERSIONS '!A:B, 2, FALSE), "Units not found"))</f>
        <v>5</v>
      </c>
      <c r="M1434" s="75">
        <f t="shared" si="149"/>
        <v>47500</v>
      </c>
      <c r="N1434" t="str">
        <f>IFERROR(VLOOKUP(D1434, Product_Category!A:B, 2, FALSE), "Uncategorized")</f>
        <v>MCC</v>
      </c>
      <c r="O1434" s="76">
        <f t="shared" si="151"/>
        <v>9.5</v>
      </c>
      <c r="P1434" s="76">
        <f t="shared" si="152"/>
        <v>47.5</v>
      </c>
      <c r="Q1434">
        <f t="shared" si="153"/>
        <v>2023</v>
      </c>
      <c r="R1434" t="str">
        <f>IFERROR(VLOOKUP(G1434,'Importer Name'!A:B, 2, FALSE), "")</f>
        <v>ANSHUL LIFE</v>
      </c>
      <c r="S1434" t="str">
        <f>IFERROR(VLOOKUP(H1434,'Supplier name '!A:B, 2, FALSE), "")</f>
        <v>MINGTAI CHEM</v>
      </c>
    </row>
    <row r="1435" spans="1:19">
      <c r="A1435" s="90" t="s">
        <v>287</v>
      </c>
      <c r="B1435" s="160">
        <v>11500</v>
      </c>
      <c r="C1435" s="160" t="s">
        <v>7</v>
      </c>
      <c r="D1435" s="162" t="s">
        <v>1822</v>
      </c>
      <c r="E1435" s="161">
        <v>9.02</v>
      </c>
      <c r="F1435" s="162" t="s">
        <v>9</v>
      </c>
      <c r="G1435" s="91" t="s">
        <v>114</v>
      </c>
      <c r="H1435" s="92" t="s">
        <v>165</v>
      </c>
      <c r="I1435" s="89" t="str">
        <f t="shared" si="148"/>
        <v>June</v>
      </c>
      <c r="J1435" s="74">
        <f>IF(F1435="USD", E1435, E1435 * IFERROR(VLOOKUP(F1435, EXCHANGE_RATE!A:B, 2, FALSE), "Currency not found"))</f>
        <v>9.02</v>
      </c>
      <c r="K1435" s="74">
        <f t="shared" si="150"/>
        <v>9.02</v>
      </c>
      <c r="L1435" s="14">
        <f>IF(C1435="MTS", B1435, B1435 * IFERROR(VLOOKUP(C1435, 'QTY_CONVERSIONS '!A:B, 2, FALSE), "Units not found"))</f>
        <v>11.5</v>
      </c>
      <c r="M1435" s="75">
        <f t="shared" si="149"/>
        <v>103730</v>
      </c>
      <c r="N1435" t="str">
        <f>IFERROR(VLOOKUP(D1435, Product_Category!A:B, 2, FALSE), "Uncategorized")</f>
        <v>CROSCARMELLOSE SODIUM</v>
      </c>
      <c r="O1435" s="76">
        <f t="shared" si="151"/>
        <v>9.02</v>
      </c>
      <c r="P1435" s="76">
        <f t="shared" si="152"/>
        <v>103.72999999999999</v>
      </c>
      <c r="Q1435">
        <f t="shared" si="153"/>
        <v>2023</v>
      </c>
      <c r="R1435" t="str">
        <f>IFERROR(VLOOKUP(G1435,'Importer Name'!A:B, 2, FALSE), "")</f>
        <v>GRANULES INDIA</v>
      </c>
      <c r="S1435" t="str">
        <f>IFERROR(VLOOKUP(H1435,'Supplier name '!A:B, 2, FALSE), "")</f>
        <v>MINGTAI CHEM</v>
      </c>
    </row>
    <row r="1436" spans="1:19">
      <c r="A1436" s="94" t="s">
        <v>287</v>
      </c>
      <c r="B1436" s="163">
        <v>11500</v>
      </c>
      <c r="C1436" s="163" t="s">
        <v>7</v>
      </c>
      <c r="D1436" s="165" t="s">
        <v>1823</v>
      </c>
      <c r="E1436" s="164">
        <v>2.86</v>
      </c>
      <c r="F1436" s="165" t="s">
        <v>9</v>
      </c>
      <c r="G1436" s="95" t="s">
        <v>114</v>
      </c>
      <c r="H1436" s="96" t="s">
        <v>165</v>
      </c>
      <c r="I1436" s="89" t="str">
        <f t="shared" si="148"/>
        <v>June</v>
      </c>
      <c r="J1436" s="74">
        <f>IF(F1436="USD", E1436, E1436 * IFERROR(VLOOKUP(F1436, EXCHANGE_RATE!A:B, 2, FALSE), "Currency not found"))</f>
        <v>2.86</v>
      </c>
      <c r="K1436" s="74">
        <f t="shared" si="150"/>
        <v>2.86</v>
      </c>
      <c r="L1436" s="14">
        <f>IF(C1436="MTS", B1436, B1436 * IFERROR(VLOOKUP(C1436, 'QTY_CONVERSIONS '!A:B, 2, FALSE), "Units not found"))</f>
        <v>11.5</v>
      </c>
      <c r="M1436" s="75">
        <f t="shared" si="149"/>
        <v>32890</v>
      </c>
      <c r="N1436" t="str">
        <f>IFERROR(VLOOKUP(D1436, Product_Category!A:B, 2, FALSE), "Uncategorized")</f>
        <v>MCC</v>
      </c>
      <c r="O1436" s="76">
        <f t="shared" si="151"/>
        <v>2.86</v>
      </c>
      <c r="P1436" s="76">
        <f t="shared" si="152"/>
        <v>32.89</v>
      </c>
      <c r="Q1436">
        <f t="shared" si="153"/>
        <v>2023</v>
      </c>
      <c r="R1436" t="str">
        <f>IFERROR(VLOOKUP(G1436,'Importer Name'!A:B, 2, FALSE), "")</f>
        <v>GRANULES INDIA</v>
      </c>
      <c r="S1436" t="str">
        <f>IFERROR(VLOOKUP(H1436,'Supplier name '!A:B, 2, FALSE), "")</f>
        <v>MINGTAI CHEM</v>
      </c>
    </row>
    <row r="1437" spans="1:19">
      <c r="A1437" s="90" t="s">
        <v>172</v>
      </c>
      <c r="B1437" s="160">
        <v>3.25</v>
      </c>
      <c r="C1437" s="160" t="s">
        <v>7</v>
      </c>
      <c r="D1437" s="162" t="s">
        <v>1824</v>
      </c>
      <c r="E1437" s="161">
        <v>10</v>
      </c>
      <c r="F1437" s="162" t="s">
        <v>1718</v>
      </c>
      <c r="G1437" s="91" t="s">
        <v>82</v>
      </c>
      <c r="H1437" s="92" t="s">
        <v>180</v>
      </c>
      <c r="I1437" s="89" t="str">
        <f t="shared" si="148"/>
        <v>June</v>
      </c>
      <c r="J1437" s="74">
        <f>IF(F1437="USD", E1437, E1437 * IFERROR(VLOOKUP(F1437, EXCHANGE_RATE!A:B, 2, FALSE), "Currency not found"))</f>
        <v>10.700000000000001</v>
      </c>
      <c r="K1437" s="74">
        <f t="shared" si="150"/>
        <v>10.7</v>
      </c>
      <c r="L1437" s="14">
        <f>IF(C1437="MTS", B1437, B1437 * IFERROR(VLOOKUP(C1437, 'QTY_CONVERSIONS '!A:B, 2, FALSE), "Units not found"))</f>
        <v>3.2500000000000003E-3</v>
      </c>
      <c r="M1437" s="75">
        <f t="shared" si="149"/>
        <v>34.774999999999999</v>
      </c>
      <c r="N1437" t="str">
        <f>IFERROR(VLOOKUP(D1437, Product_Category!A:B, 2, FALSE), "Uncategorized")</f>
        <v>CMC</v>
      </c>
      <c r="O1437" s="76">
        <f t="shared" si="151"/>
        <v>10.7</v>
      </c>
      <c r="P1437" s="76">
        <f t="shared" si="152"/>
        <v>3.4775E-2</v>
      </c>
      <c r="Q1437">
        <f t="shared" si="153"/>
        <v>2023</v>
      </c>
      <c r="R1437" t="str">
        <f>IFERROR(VLOOKUP(G1437,'Importer Name'!A:B, 2, FALSE), "")</f>
        <v>INT SPECIALTY</v>
      </c>
      <c r="S1437" t="str">
        <f>IFERROR(VLOOKUP(H1437,'Supplier name '!A:B, 2, FALSE), "")</f>
        <v>CHEMICAL MARKETING</v>
      </c>
    </row>
    <row r="1438" spans="1:19">
      <c r="A1438" s="90" t="s">
        <v>172</v>
      </c>
      <c r="B1438" s="160">
        <v>3.25</v>
      </c>
      <c r="C1438" s="160" t="s">
        <v>7</v>
      </c>
      <c r="D1438" s="162" t="s">
        <v>1825</v>
      </c>
      <c r="E1438" s="161">
        <v>10</v>
      </c>
      <c r="F1438" s="162" t="s">
        <v>1718</v>
      </c>
      <c r="G1438" s="91" t="s">
        <v>82</v>
      </c>
      <c r="H1438" s="92" t="s">
        <v>180</v>
      </c>
      <c r="I1438" s="89" t="str">
        <f t="shared" si="148"/>
        <v>June</v>
      </c>
      <c r="J1438" s="74">
        <f>IF(F1438="USD", E1438, E1438 * IFERROR(VLOOKUP(F1438, EXCHANGE_RATE!A:B, 2, FALSE), "Currency not found"))</f>
        <v>10.700000000000001</v>
      </c>
      <c r="K1438" s="74">
        <f t="shared" si="150"/>
        <v>10.7</v>
      </c>
      <c r="L1438" s="14">
        <f>IF(C1438="MTS", B1438, B1438 * IFERROR(VLOOKUP(C1438, 'QTY_CONVERSIONS '!A:B, 2, FALSE), "Units not found"))</f>
        <v>3.2500000000000003E-3</v>
      </c>
      <c r="M1438" s="75">
        <f t="shared" si="149"/>
        <v>34.774999999999999</v>
      </c>
      <c r="N1438" t="str">
        <f>IFERROR(VLOOKUP(D1438, Product_Category!A:B, 2, FALSE), "Uncategorized")</f>
        <v>CMC</v>
      </c>
      <c r="O1438" s="76">
        <f t="shared" si="151"/>
        <v>10.7</v>
      </c>
      <c r="P1438" s="76">
        <f t="shared" si="152"/>
        <v>3.4775E-2</v>
      </c>
      <c r="Q1438">
        <f t="shared" si="153"/>
        <v>2023</v>
      </c>
      <c r="R1438" t="str">
        <f>IFERROR(VLOOKUP(G1438,'Importer Name'!A:B, 2, FALSE), "")</f>
        <v>INT SPECIALTY</v>
      </c>
      <c r="S1438" t="str">
        <f>IFERROR(VLOOKUP(H1438,'Supplier name '!A:B, 2, FALSE), "")</f>
        <v>CHEMICAL MARKETING</v>
      </c>
    </row>
    <row r="1439" spans="1:19">
      <c r="A1439" s="90" t="s">
        <v>172</v>
      </c>
      <c r="B1439" s="160">
        <v>1.5</v>
      </c>
      <c r="C1439" s="160" t="s">
        <v>7</v>
      </c>
      <c r="D1439" s="162" t="s">
        <v>1826</v>
      </c>
      <c r="E1439" s="161">
        <v>4.96</v>
      </c>
      <c r="F1439" s="162" t="s">
        <v>9</v>
      </c>
      <c r="G1439" s="91" t="s">
        <v>82</v>
      </c>
      <c r="H1439" s="92" t="s">
        <v>180</v>
      </c>
      <c r="I1439" s="89" t="str">
        <f t="shared" si="148"/>
        <v>June</v>
      </c>
      <c r="J1439" s="74">
        <f>IF(F1439="USD", E1439, E1439 * IFERROR(VLOOKUP(F1439, EXCHANGE_RATE!A:B, 2, FALSE), "Currency not found"))</f>
        <v>4.96</v>
      </c>
      <c r="K1439" s="74">
        <f t="shared" si="150"/>
        <v>4.96</v>
      </c>
      <c r="L1439" s="14">
        <f>IF(C1439="MTS", B1439, B1439 * IFERROR(VLOOKUP(C1439, 'QTY_CONVERSIONS '!A:B, 2, FALSE), "Units not found"))</f>
        <v>1.5E-3</v>
      </c>
      <c r="M1439" s="75">
        <f t="shared" si="149"/>
        <v>7.4399999999999995</v>
      </c>
      <c r="N1439" t="str">
        <f>IFERROR(VLOOKUP(D1439, Product_Category!A:B, 2, FALSE), "Uncategorized")</f>
        <v>CMC</v>
      </c>
      <c r="O1439" s="76">
        <f t="shared" si="151"/>
        <v>4.96</v>
      </c>
      <c r="P1439" s="76">
        <f t="shared" si="152"/>
        <v>7.4400000000000004E-3</v>
      </c>
      <c r="Q1439">
        <f t="shared" si="153"/>
        <v>2023</v>
      </c>
      <c r="R1439" t="str">
        <f>IFERROR(VLOOKUP(G1439,'Importer Name'!A:B, 2, FALSE), "")</f>
        <v>INT SPECIALTY</v>
      </c>
      <c r="S1439" t="str">
        <f>IFERROR(VLOOKUP(H1439,'Supplier name '!A:B, 2, FALSE), "")</f>
        <v>CHEMICAL MARKETING</v>
      </c>
    </row>
    <row r="1440" spans="1:19">
      <c r="A1440" s="90" t="s">
        <v>172</v>
      </c>
      <c r="B1440" s="160">
        <v>1</v>
      </c>
      <c r="C1440" s="160" t="s">
        <v>7</v>
      </c>
      <c r="D1440" s="162" t="s">
        <v>1826</v>
      </c>
      <c r="E1440" s="161">
        <v>4.96</v>
      </c>
      <c r="F1440" s="162" t="s">
        <v>9</v>
      </c>
      <c r="G1440" s="91" t="s">
        <v>82</v>
      </c>
      <c r="H1440" s="92" t="s">
        <v>180</v>
      </c>
      <c r="I1440" s="89" t="str">
        <f t="shared" si="148"/>
        <v>June</v>
      </c>
      <c r="J1440" s="74">
        <f>IF(F1440="USD", E1440, E1440 * IFERROR(VLOOKUP(F1440, EXCHANGE_RATE!A:B, 2, FALSE), "Currency not found"))</f>
        <v>4.96</v>
      </c>
      <c r="K1440" s="74">
        <f t="shared" si="150"/>
        <v>4.96</v>
      </c>
      <c r="L1440" s="14">
        <f>IF(C1440="MTS", B1440, B1440 * IFERROR(VLOOKUP(C1440, 'QTY_CONVERSIONS '!A:B, 2, FALSE), "Units not found"))</f>
        <v>1E-3</v>
      </c>
      <c r="M1440" s="75">
        <f t="shared" si="149"/>
        <v>4.96</v>
      </c>
      <c r="N1440" t="str">
        <f>IFERROR(VLOOKUP(D1440, Product_Category!A:B, 2, FALSE), "Uncategorized")</f>
        <v>CMC</v>
      </c>
      <c r="O1440" s="76">
        <f t="shared" si="151"/>
        <v>4.96</v>
      </c>
      <c r="P1440" s="76">
        <f t="shared" si="152"/>
        <v>4.96E-3</v>
      </c>
      <c r="Q1440">
        <f t="shared" si="153"/>
        <v>2023</v>
      </c>
      <c r="R1440" t="str">
        <f>IFERROR(VLOOKUP(G1440,'Importer Name'!A:B, 2, FALSE), "")</f>
        <v>INT SPECIALTY</v>
      </c>
      <c r="S1440" t="str">
        <f>IFERROR(VLOOKUP(H1440,'Supplier name '!A:B, 2, FALSE), "")</f>
        <v>CHEMICAL MARKETING</v>
      </c>
    </row>
    <row r="1441" spans="1:19">
      <c r="A1441" s="90" t="s">
        <v>172</v>
      </c>
      <c r="B1441" s="160">
        <v>750</v>
      </c>
      <c r="C1441" s="160" t="s">
        <v>7</v>
      </c>
      <c r="D1441" s="162" t="s">
        <v>1827</v>
      </c>
      <c r="E1441" s="161">
        <v>26.13</v>
      </c>
      <c r="F1441" s="162" t="s">
        <v>9</v>
      </c>
      <c r="G1441" s="91" t="s">
        <v>118</v>
      </c>
      <c r="H1441" s="92" t="s">
        <v>110</v>
      </c>
      <c r="I1441" s="89" t="str">
        <f t="shared" si="148"/>
        <v>June</v>
      </c>
      <c r="J1441" s="74">
        <f>IF(F1441="USD", E1441, E1441 * IFERROR(VLOOKUP(F1441, EXCHANGE_RATE!A:B, 2, FALSE), "Currency not found"))</f>
        <v>26.13</v>
      </c>
      <c r="K1441" s="74">
        <f t="shared" si="150"/>
        <v>26.13</v>
      </c>
      <c r="L1441" s="14">
        <f>IF(C1441="MTS", B1441, B1441 * IFERROR(VLOOKUP(C1441, 'QTY_CONVERSIONS '!A:B, 2, FALSE), "Units not found"))</f>
        <v>0.75</v>
      </c>
      <c r="M1441" s="75">
        <f t="shared" si="149"/>
        <v>19597.5</v>
      </c>
      <c r="N1441" t="str">
        <f>IFERROR(VLOOKUP(D1441, Product_Category!A:B, 2, FALSE), "Uncategorized")</f>
        <v>MCC</v>
      </c>
      <c r="O1441" s="76">
        <f t="shared" si="151"/>
        <v>26.13</v>
      </c>
      <c r="P1441" s="76">
        <f t="shared" si="152"/>
        <v>19.5975</v>
      </c>
      <c r="Q1441">
        <f t="shared" si="153"/>
        <v>2023</v>
      </c>
      <c r="R1441" t="str">
        <f>IFERROR(VLOOKUP(G1441,'Importer Name'!A:B, 2, FALSE), "")</f>
        <v>MYLAN LAB</v>
      </c>
      <c r="S1441" t="str">
        <f>IFERROR(VLOOKUP(H1441,'Supplier name '!A:B, 2, FALSE), "")</f>
        <v>DUPONT NUTRITION</v>
      </c>
    </row>
    <row r="1442" spans="1:19">
      <c r="A1442" s="90" t="s">
        <v>172</v>
      </c>
      <c r="B1442" s="160">
        <v>2</v>
      </c>
      <c r="C1442" s="160" t="s">
        <v>7</v>
      </c>
      <c r="D1442" s="162" t="s">
        <v>1828</v>
      </c>
      <c r="E1442" s="161">
        <v>14.08</v>
      </c>
      <c r="F1442" s="162" t="s">
        <v>9</v>
      </c>
      <c r="G1442" s="91" t="s">
        <v>256</v>
      </c>
      <c r="H1442" s="92" t="s">
        <v>1873</v>
      </c>
      <c r="I1442" s="89" t="str">
        <f t="shared" si="148"/>
        <v>June</v>
      </c>
      <c r="J1442" s="74">
        <f>IF(F1442="USD", E1442, E1442 * IFERROR(VLOOKUP(F1442, EXCHANGE_RATE!A:B, 2, FALSE), "Currency not found"))</f>
        <v>14.08</v>
      </c>
      <c r="K1442" s="74">
        <f t="shared" si="150"/>
        <v>14.08</v>
      </c>
      <c r="L1442" s="14">
        <f>IF(C1442="MTS", B1442, B1442 * IFERROR(VLOOKUP(C1442, 'QTY_CONVERSIONS '!A:B, 2, FALSE), "Units not found"))</f>
        <v>2E-3</v>
      </c>
      <c r="M1442" s="75">
        <f t="shared" si="149"/>
        <v>28.16</v>
      </c>
      <c r="N1442" t="str">
        <f>IFERROR(VLOOKUP(D1442, Product_Category!A:B, 2, FALSE), "Uncategorized")</f>
        <v>MAGNESIUM STEARATE</v>
      </c>
      <c r="O1442" s="76">
        <f t="shared" si="151"/>
        <v>14.08</v>
      </c>
      <c r="P1442" s="76">
        <f t="shared" si="152"/>
        <v>2.8160000000000001E-2</v>
      </c>
      <c r="Q1442">
        <f t="shared" si="153"/>
        <v>2023</v>
      </c>
      <c r="R1442" t="str">
        <f>IFERROR(VLOOKUP(G1442,'Importer Name'!A:B, 2, FALSE), "")</f>
        <v>PIRAMAL PHARMA</v>
      </c>
      <c r="S1442" t="str">
        <f>IFERROR(VLOOKUP(H1442,'Supplier name '!A:B, 2, FALSE), "")</f>
        <v>E R SQUIBB</v>
      </c>
    </row>
    <row r="1443" spans="1:19">
      <c r="A1443" s="90" t="s">
        <v>172</v>
      </c>
      <c r="B1443" s="160">
        <v>2000</v>
      </c>
      <c r="C1443" s="160" t="s">
        <v>7</v>
      </c>
      <c r="D1443" s="162" t="s">
        <v>1829</v>
      </c>
      <c r="E1443" s="161">
        <v>3.798</v>
      </c>
      <c r="F1443" s="162" t="s">
        <v>9</v>
      </c>
      <c r="G1443" s="91" t="s">
        <v>1874</v>
      </c>
      <c r="H1443" s="92" t="s">
        <v>1856</v>
      </c>
      <c r="I1443" s="89" t="str">
        <f t="shared" si="148"/>
        <v>June</v>
      </c>
      <c r="J1443" s="74">
        <f>IF(F1443="USD", E1443, E1443 * IFERROR(VLOOKUP(F1443, EXCHANGE_RATE!A:B, 2, FALSE), "Currency not found"))</f>
        <v>3.798</v>
      </c>
      <c r="K1443" s="74">
        <f t="shared" si="150"/>
        <v>3.8</v>
      </c>
      <c r="L1443" s="14">
        <f>IF(C1443="MTS", B1443, B1443 * IFERROR(VLOOKUP(C1443, 'QTY_CONVERSIONS '!A:B, 2, FALSE), "Units not found"))</f>
        <v>2</v>
      </c>
      <c r="M1443" s="75">
        <f t="shared" si="149"/>
        <v>7600</v>
      </c>
      <c r="N1443" t="str">
        <f>IFERROR(VLOOKUP(D1443, Product_Category!A:B, 2, FALSE), "Uncategorized")</f>
        <v>MCC</v>
      </c>
      <c r="O1443" s="76">
        <f t="shared" si="151"/>
        <v>3.8</v>
      </c>
      <c r="P1443" s="76">
        <f t="shared" si="152"/>
        <v>7.6</v>
      </c>
      <c r="Q1443">
        <f t="shared" si="153"/>
        <v>2023</v>
      </c>
      <c r="R1443" t="str">
        <f>IFERROR(VLOOKUP(G1443,'Importer Name'!A:B, 2, FALSE), "")</f>
        <v>PAR FORMU</v>
      </c>
      <c r="S1443" t="str">
        <f>IFERROR(VLOOKUP(H1443,'Supplier name '!A:B, 2, FALSE), "")</f>
        <v xml:space="preserve">JRS PHARMA </v>
      </c>
    </row>
    <row r="1444" spans="1:19">
      <c r="A1444" s="90" t="s">
        <v>172</v>
      </c>
      <c r="B1444" s="160">
        <v>2000</v>
      </c>
      <c r="C1444" s="160" t="s">
        <v>7</v>
      </c>
      <c r="D1444" s="162" t="s">
        <v>1829</v>
      </c>
      <c r="E1444" s="161">
        <v>3.798</v>
      </c>
      <c r="F1444" s="162" t="s">
        <v>9</v>
      </c>
      <c r="G1444" s="91" t="s">
        <v>1874</v>
      </c>
      <c r="H1444" s="92" t="s">
        <v>1856</v>
      </c>
      <c r="I1444" s="89" t="str">
        <f t="shared" si="148"/>
        <v>June</v>
      </c>
      <c r="J1444" s="74">
        <f>IF(F1444="USD", E1444, E1444 * IFERROR(VLOOKUP(F1444, EXCHANGE_RATE!A:B, 2, FALSE), "Currency not found"))</f>
        <v>3.798</v>
      </c>
      <c r="K1444" s="74">
        <f t="shared" si="150"/>
        <v>3.8</v>
      </c>
      <c r="L1444" s="14">
        <f>IF(C1444="MTS", B1444, B1444 * IFERROR(VLOOKUP(C1444, 'QTY_CONVERSIONS '!A:B, 2, FALSE), "Units not found"))</f>
        <v>2</v>
      </c>
      <c r="M1444" s="75">
        <f t="shared" si="149"/>
        <v>7600</v>
      </c>
      <c r="N1444" t="str">
        <f>IFERROR(VLOOKUP(D1444, Product_Category!A:B, 2, FALSE), "Uncategorized")</f>
        <v>MCC</v>
      </c>
      <c r="O1444" s="76">
        <f t="shared" si="151"/>
        <v>3.8</v>
      </c>
      <c r="P1444" s="76">
        <f t="shared" si="152"/>
        <v>7.6</v>
      </c>
      <c r="Q1444">
        <f t="shared" si="153"/>
        <v>2023</v>
      </c>
      <c r="R1444" t="str">
        <f>IFERROR(VLOOKUP(G1444,'Importer Name'!A:B, 2, FALSE), "")</f>
        <v>PAR FORMU</v>
      </c>
      <c r="S1444" t="str">
        <f>IFERROR(VLOOKUP(H1444,'Supplier name '!A:B, 2, FALSE), "")</f>
        <v xml:space="preserve">JRS PHARMA </v>
      </c>
    </row>
    <row r="1445" spans="1:19">
      <c r="A1445" s="90" t="s">
        <v>172</v>
      </c>
      <c r="B1445" s="160">
        <v>2000</v>
      </c>
      <c r="C1445" s="160" t="s">
        <v>7</v>
      </c>
      <c r="D1445" s="162" t="s">
        <v>1830</v>
      </c>
      <c r="E1445" s="161">
        <v>3.798</v>
      </c>
      <c r="F1445" s="162" t="s">
        <v>9</v>
      </c>
      <c r="G1445" s="91" t="s">
        <v>1874</v>
      </c>
      <c r="H1445" s="92" t="s">
        <v>1856</v>
      </c>
      <c r="I1445" s="89" t="str">
        <f t="shared" si="148"/>
        <v>June</v>
      </c>
      <c r="J1445" s="74">
        <f>IF(F1445="USD", E1445, E1445 * IFERROR(VLOOKUP(F1445, EXCHANGE_RATE!A:B, 2, FALSE), "Currency not found"))</f>
        <v>3.798</v>
      </c>
      <c r="K1445" s="74">
        <f t="shared" si="150"/>
        <v>3.8</v>
      </c>
      <c r="L1445" s="14">
        <f>IF(C1445="MTS", B1445, B1445 * IFERROR(VLOOKUP(C1445, 'QTY_CONVERSIONS '!A:B, 2, FALSE), "Units not found"))</f>
        <v>2</v>
      </c>
      <c r="M1445" s="75">
        <f t="shared" si="149"/>
        <v>7600</v>
      </c>
      <c r="N1445" t="str">
        <f>IFERROR(VLOOKUP(D1445, Product_Category!A:B, 2, FALSE), "Uncategorized")</f>
        <v>MCC</v>
      </c>
      <c r="O1445" s="76">
        <f t="shared" si="151"/>
        <v>3.8</v>
      </c>
      <c r="P1445" s="76">
        <f t="shared" si="152"/>
        <v>7.6</v>
      </c>
      <c r="Q1445">
        <f t="shared" si="153"/>
        <v>2023</v>
      </c>
      <c r="R1445" t="str">
        <f>IFERROR(VLOOKUP(G1445,'Importer Name'!A:B, 2, FALSE), "")</f>
        <v>PAR FORMU</v>
      </c>
      <c r="S1445" t="str">
        <f>IFERROR(VLOOKUP(H1445,'Supplier name '!A:B, 2, FALSE), "")</f>
        <v xml:space="preserve">JRS PHARMA </v>
      </c>
    </row>
    <row r="1446" spans="1:19">
      <c r="A1446" s="90" t="s">
        <v>172</v>
      </c>
      <c r="B1446" s="160">
        <v>16000</v>
      </c>
      <c r="C1446" s="160" t="s">
        <v>7</v>
      </c>
      <c r="D1446" s="162" t="s">
        <v>1829</v>
      </c>
      <c r="E1446" s="161">
        <v>3.798</v>
      </c>
      <c r="F1446" s="162" t="s">
        <v>9</v>
      </c>
      <c r="G1446" s="91" t="s">
        <v>1855</v>
      </c>
      <c r="H1446" s="92" t="s">
        <v>1856</v>
      </c>
      <c r="I1446" s="89" t="str">
        <f t="shared" si="148"/>
        <v>June</v>
      </c>
      <c r="J1446" s="74">
        <f>IF(F1446="USD", E1446, E1446 * IFERROR(VLOOKUP(F1446, EXCHANGE_RATE!A:B, 2, FALSE), "Currency not found"))</f>
        <v>3.798</v>
      </c>
      <c r="K1446" s="74">
        <f t="shared" si="150"/>
        <v>3.8</v>
      </c>
      <c r="L1446" s="14">
        <f>IF(C1446="MTS", B1446, B1446 * IFERROR(VLOOKUP(C1446, 'QTY_CONVERSIONS '!A:B, 2, FALSE), "Units not found"))</f>
        <v>16</v>
      </c>
      <c r="M1446" s="75">
        <f t="shared" si="149"/>
        <v>60800</v>
      </c>
      <c r="N1446" t="str">
        <f>IFERROR(VLOOKUP(D1446, Product_Category!A:B, 2, FALSE), "Uncategorized")</f>
        <v>MCC</v>
      </c>
      <c r="O1446" s="76">
        <f t="shared" si="151"/>
        <v>3.8</v>
      </c>
      <c r="P1446" s="76">
        <f t="shared" si="152"/>
        <v>60.8</v>
      </c>
      <c r="Q1446">
        <f t="shared" si="153"/>
        <v>2023</v>
      </c>
      <c r="R1446" t="str">
        <f>IFERROR(VLOOKUP(G1446,'Importer Name'!A:B, 2, FALSE), "")</f>
        <v xml:space="preserve">RETTENMAIER </v>
      </c>
      <c r="S1446" t="str">
        <f>IFERROR(VLOOKUP(H1446,'Supplier name '!A:B, 2, FALSE), "")</f>
        <v xml:space="preserve">JRS PHARMA </v>
      </c>
    </row>
    <row r="1447" spans="1:19">
      <c r="A1447" s="90" t="s">
        <v>172</v>
      </c>
      <c r="B1447" s="160">
        <v>16000</v>
      </c>
      <c r="C1447" s="160" t="s">
        <v>7</v>
      </c>
      <c r="D1447" s="162" t="s">
        <v>1829</v>
      </c>
      <c r="E1447" s="161">
        <v>3.798</v>
      </c>
      <c r="F1447" s="162" t="s">
        <v>9</v>
      </c>
      <c r="G1447" s="91" t="s">
        <v>1855</v>
      </c>
      <c r="H1447" s="92" t="s">
        <v>1856</v>
      </c>
      <c r="I1447" s="89" t="str">
        <f t="shared" si="148"/>
        <v>June</v>
      </c>
      <c r="J1447" s="74">
        <f>IF(F1447="USD", E1447, E1447 * IFERROR(VLOOKUP(F1447, EXCHANGE_RATE!A:B, 2, FALSE), "Currency not found"))</f>
        <v>3.798</v>
      </c>
      <c r="K1447" s="74">
        <f t="shared" si="150"/>
        <v>3.8</v>
      </c>
      <c r="L1447" s="14">
        <f>IF(C1447="MTS", B1447, B1447 * IFERROR(VLOOKUP(C1447, 'QTY_CONVERSIONS '!A:B, 2, FALSE), "Units not found"))</f>
        <v>16</v>
      </c>
      <c r="M1447" s="75">
        <f t="shared" si="149"/>
        <v>60800</v>
      </c>
      <c r="N1447" t="str">
        <f>IFERROR(VLOOKUP(D1447, Product_Category!A:B, 2, FALSE), "Uncategorized")</f>
        <v>MCC</v>
      </c>
      <c r="O1447" s="76">
        <f t="shared" si="151"/>
        <v>3.8</v>
      </c>
      <c r="P1447" s="76">
        <f t="shared" si="152"/>
        <v>60.8</v>
      </c>
      <c r="Q1447">
        <f t="shared" si="153"/>
        <v>2023</v>
      </c>
      <c r="R1447" t="str">
        <f>IFERROR(VLOOKUP(G1447,'Importer Name'!A:B, 2, FALSE), "")</f>
        <v xml:space="preserve">RETTENMAIER </v>
      </c>
      <c r="S1447" t="str">
        <f>IFERROR(VLOOKUP(H1447,'Supplier name '!A:B, 2, FALSE), "")</f>
        <v xml:space="preserve">JRS PHARMA </v>
      </c>
    </row>
    <row r="1448" spans="1:19">
      <c r="A1448" s="90" t="s">
        <v>172</v>
      </c>
      <c r="B1448" s="160">
        <v>4400</v>
      </c>
      <c r="C1448" s="160" t="s">
        <v>7</v>
      </c>
      <c r="D1448" s="162" t="s">
        <v>467</v>
      </c>
      <c r="E1448" s="161">
        <v>3.2810000000000001</v>
      </c>
      <c r="F1448" s="162" t="s">
        <v>9</v>
      </c>
      <c r="G1448" s="91" t="s">
        <v>1855</v>
      </c>
      <c r="H1448" s="92" t="s">
        <v>1856</v>
      </c>
      <c r="I1448" s="89" t="str">
        <f t="shared" si="148"/>
        <v>June</v>
      </c>
      <c r="J1448" s="74">
        <f>IF(F1448="USD", E1448, E1448 * IFERROR(VLOOKUP(F1448, EXCHANGE_RATE!A:B, 2, FALSE), "Currency not found"))</f>
        <v>3.2810000000000001</v>
      </c>
      <c r="K1448" s="74">
        <f t="shared" si="150"/>
        <v>3.2899999999999996</v>
      </c>
      <c r="L1448" s="14">
        <f>IF(C1448="MTS", B1448, B1448 * IFERROR(VLOOKUP(C1448, 'QTY_CONVERSIONS '!A:B, 2, FALSE), "Units not found"))</f>
        <v>4.4000000000000004</v>
      </c>
      <c r="M1448" s="75">
        <f t="shared" si="149"/>
        <v>14475.999999999998</v>
      </c>
      <c r="N1448" t="str">
        <f>IFERROR(VLOOKUP(D1448, Product_Category!A:B, 2, FALSE), "Uncategorized")</f>
        <v>MCC</v>
      </c>
      <c r="O1448" s="76">
        <f t="shared" si="151"/>
        <v>3.2899999999999996</v>
      </c>
      <c r="P1448" s="76">
        <f t="shared" si="152"/>
        <v>14.475999999999999</v>
      </c>
      <c r="Q1448">
        <f t="shared" si="153"/>
        <v>2023</v>
      </c>
      <c r="R1448" t="str">
        <f>IFERROR(VLOOKUP(G1448,'Importer Name'!A:B, 2, FALSE), "")</f>
        <v xml:space="preserve">RETTENMAIER </v>
      </c>
      <c r="S1448" t="str">
        <f>IFERROR(VLOOKUP(H1448,'Supplier name '!A:B, 2, FALSE), "")</f>
        <v xml:space="preserve">JRS PHARMA </v>
      </c>
    </row>
    <row r="1449" spans="1:19">
      <c r="A1449" s="90" t="s">
        <v>172</v>
      </c>
      <c r="B1449" s="160">
        <v>4400</v>
      </c>
      <c r="C1449" s="160" t="s">
        <v>7</v>
      </c>
      <c r="D1449" s="162" t="s">
        <v>1831</v>
      </c>
      <c r="E1449" s="161">
        <v>3.2810000000000001</v>
      </c>
      <c r="F1449" s="162" t="s">
        <v>9</v>
      </c>
      <c r="G1449" s="91" t="s">
        <v>1855</v>
      </c>
      <c r="H1449" s="92" t="s">
        <v>1856</v>
      </c>
      <c r="I1449" s="89" t="str">
        <f t="shared" si="148"/>
        <v>June</v>
      </c>
      <c r="J1449" s="74">
        <f>IF(F1449="USD", E1449, E1449 * IFERROR(VLOOKUP(F1449, EXCHANGE_RATE!A:B, 2, FALSE), "Currency not found"))</f>
        <v>3.2810000000000001</v>
      </c>
      <c r="K1449" s="74">
        <f t="shared" si="150"/>
        <v>3.2899999999999996</v>
      </c>
      <c r="L1449" s="14">
        <f>IF(C1449="MTS", B1449, B1449 * IFERROR(VLOOKUP(C1449, 'QTY_CONVERSIONS '!A:B, 2, FALSE), "Units not found"))</f>
        <v>4.4000000000000004</v>
      </c>
      <c r="M1449" s="75">
        <f t="shared" si="149"/>
        <v>14475.999999999998</v>
      </c>
      <c r="N1449" t="str">
        <f>IFERROR(VLOOKUP(D1449, Product_Category!A:B, 2, FALSE), "Uncategorized")</f>
        <v>MCC</v>
      </c>
      <c r="O1449" s="76">
        <f t="shared" si="151"/>
        <v>3.2899999999999996</v>
      </c>
      <c r="P1449" s="76">
        <f t="shared" si="152"/>
        <v>14.475999999999999</v>
      </c>
      <c r="Q1449">
        <f t="shared" si="153"/>
        <v>2023</v>
      </c>
      <c r="R1449" t="str">
        <f>IFERROR(VLOOKUP(G1449,'Importer Name'!A:B, 2, FALSE), "")</f>
        <v xml:space="preserve">RETTENMAIER </v>
      </c>
      <c r="S1449" t="str">
        <f>IFERROR(VLOOKUP(H1449,'Supplier name '!A:B, 2, FALSE), "")</f>
        <v xml:space="preserve">JRS PHARMA </v>
      </c>
    </row>
    <row r="1450" spans="1:19">
      <c r="A1450" s="90" t="s">
        <v>172</v>
      </c>
      <c r="B1450" s="160">
        <v>320</v>
      </c>
      <c r="C1450" s="160" t="s">
        <v>7</v>
      </c>
      <c r="D1450" s="310" t="s">
        <v>1832</v>
      </c>
      <c r="E1450" s="161">
        <v>18</v>
      </c>
      <c r="F1450" s="162" t="s">
        <v>9</v>
      </c>
      <c r="G1450" s="91" t="s">
        <v>118</v>
      </c>
      <c r="H1450" s="92" t="s">
        <v>1875</v>
      </c>
      <c r="I1450" s="89" t="str">
        <f t="shared" si="148"/>
        <v>June</v>
      </c>
      <c r="J1450" s="74">
        <f>IF(F1450="USD", E1450, E1450 * IFERROR(VLOOKUP(F1450, EXCHANGE_RATE!A:B, 2, FALSE), "Currency not found"))</f>
        <v>18</v>
      </c>
      <c r="K1450" s="74">
        <f t="shared" si="150"/>
        <v>18</v>
      </c>
      <c r="L1450" s="14">
        <f>IF(C1450="MTS", B1450, B1450 * IFERROR(VLOOKUP(C1450, 'QTY_CONVERSIONS '!A:B, 2, FALSE), "Units not found"))</f>
        <v>0.32</v>
      </c>
      <c r="M1450" s="75">
        <f t="shared" si="149"/>
        <v>5760</v>
      </c>
      <c r="N1450" t="str">
        <f>IFERROR(VLOOKUP(D1450, Product_Category!A:B, 2, FALSE), "Uncategorized")</f>
        <v>MAGNESIUM STEARATE</v>
      </c>
      <c r="O1450" s="76">
        <f t="shared" si="151"/>
        <v>18</v>
      </c>
      <c r="P1450" s="76">
        <f t="shared" si="152"/>
        <v>5.76</v>
      </c>
      <c r="Q1450">
        <f t="shared" si="153"/>
        <v>2023</v>
      </c>
      <c r="R1450" t="str">
        <f>IFERROR(VLOOKUP(G1450,'Importer Name'!A:B, 2, FALSE), "")</f>
        <v>MYLAN LAB</v>
      </c>
      <c r="S1450" t="str">
        <f>IFERROR(VLOOKUP(H1450,'Supplier name '!A:B, 2, FALSE), "")</f>
        <v>MALLINCKRODT CHEM</v>
      </c>
    </row>
    <row r="1451" spans="1:19">
      <c r="A1451" s="90" t="s">
        <v>172</v>
      </c>
      <c r="B1451" s="160">
        <v>160</v>
      </c>
      <c r="C1451" s="160" t="s">
        <v>7</v>
      </c>
      <c r="D1451" s="162" t="s">
        <v>1833</v>
      </c>
      <c r="E1451" s="161">
        <v>18</v>
      </c>
      <c r="F1451" s="162" t="s">
        <v>9</v>
      </c>
      <c r="G1451" s="91" t="s">
        <v>118</v>
      </c>
      <c r="H1451" s="92" t="s">
        <v>1875</v>
      </c>
      <c r="I1451" s="89" t="str">
        <f t="shared" si="148"/>
        <v>June</v>
      </c>
      <c r="J1451" s="74">
        <f>IF(F1451="USD", E1451, E1451 * IFERROR(VLOOKUP(F1451, EXCHANGE_RATE!A:B, 2, FALSE), "Currency not found"))</f>
        <v>18</v>
      </c>
      <c r="K1451" s="74">
        <f t="shared" si="150"/>
        <v>18</v>
      </c>
      <c r="L1451" s="14">
        <f>IF(C1451="MTS", B1451, B1451 * IFERROR(VLOOKUP(C1451, 'QTY_CONVERSIONS '!A:B, 2, FALSE), "Units not found"))</f>
        <v>0.16</v>
      </c>
      <c r="M1451" s="75">
        <f t="shared" si="149"/>
        <v>2880</v>
      </c>
      <c r="N1451" t="str">
        <f>IFERROR(VLOOKUP(D1451, Product_Category!A:B, 2, FALSE), "Uncategorized")</f>
        <v>MAGNESIUM STEARATE</v>
      </c>
      <c r="O1451" s="76">
        <f t="shared" si="151"/>
        <v>18</v>
      </c>
      <c r="P1451" s="76">
        <f t="shared" si="152"/>
        <v>2.88</v>
      </c>
      <c r="Q1451">
        <f t="shared" si="153"/>
        <v>2023</v>
      </c>
      <c r="R1451" t="str">
        <f>IFERROR(VLOOKUP(G1451,'Importer Name'!A:B, 2, FALSE), "")</f>
        <v>MYLAN LAB</v>
      </c>
      <c r="S1451" t="str">
        <f>IFERROR(VLOOKUP(H1451,'Supplier name '!A:B, 2, FALSE), "")</f>
        <v>MALLINCKRODT CHEM</v>
      </c>
    </row>
    <row r="1452" spans="1:19">
      <c r="A1452" s="90" t="s">
        <v>172</v>
      </c>
      <c r="B1452" s="160">
        <v>160</v>
      </c>
      <c r="C1452" s="160" t="s">
        <v>7</v>
      </c>
      <c r="D1452" s="310" t="s">
        <v>1832</v>
      </c>
      <c r="E1452" s="161">
        <v>18</v>
      </c>
      <c r="F1452" s="162" t="s">
        <v>9</v>
      </c>
      <c r="G1452" s="91" t="s">
        <v>118</v>
      </c>
      <c r="H1452" s="92" t="s">
        <v>1875</v>
      </c>
      <c r="I1452" s="89" t="str">
        <f t="shared" si="148"/>
        <v>June</v>
      </c>
      <c r="J1452" s="74">
        <f>IF(F1452="USD", E1452, E1452 * IFERROR(VLOOKUP(F1452, EXCHANGE_RATE!A:B, 2, FALSE), "Currency not found"))</f>
        <v>18</v>
      </c>
      <c r="K1452" s="74">
        <f t="shared" si="150"/>
        <v>18</v>
      </c>
      <c r="L1452" s="14">
        <f>IF(C1452="MTS", B1452, B1452 * IFERROR(VLOOKUP(C1452, 'QTY_CONVERSIONS '!A:B, 2, FALSE), "Units not found"))</f>
        <v>0.16</v>
      </c>
      <c r="M1452" s="75">
        <f t="shared" si="149"/>
        <v>2880</v>
      </c>
      <c r="N1452" t="str">
        <f>IFERROR(VLOOKUP(D1452, Product_Category!A:B, 2, FALSE), "Uncategorized")</f>
        <v>MAGNESIUM STEARATE</v>
      </c>
      <c r="O1452" s="76">
        <f t="shared" si="151"/>
        <v>18</v>
      </c>
      <c r="P1452" s="76">
        <f t="shared" si="152"/>
        <v>2.88</v>
      </c>
      <c r="Q1452">
        <f t="shared" si="153"/>
        <v>2023</v>
      </c>
      <c r="R1452" t="str">
        <f>IFERROR(VLOOKUP(G1452,'Importer Name'!A:B, 2, FALSE), "")</f>
        <v>MYLAN LAB</v>
      </c>
      <c r="S1452" t="str">
        <f>IFERROR(VLOOKUP(H1452,'Supplier name '!A:B, 2, FALSE), "")</f>
        <v>MALLINCKRODT CHEM</v>
      </c>
    </row>
    <row r="1453" spans="1:19">
      <c r="A1453" s="90" t="s">
        <v>172</v>
      </c>
      <c r="B1453" s="160">
        <v>160</v>
      </c>
      <c r="C1453" s="160" t="s">
        <v>7</v>
      </c>
      <c r="D1453" s="310" t="s">
        <v>1832</v>
      </c>
      <c r="E1453" s="161">
        <v>18</v>
      </c>
      <c r="F1453" s="162" t="s">
        <v>9</v>
      </c>
      <c r="G1453" s="91" t="s">
        <v>118</v>
      </c>
      <c r="H1453" s="92" t="s">
        <v>1875</v>
      </c>
      <c r="I1453" s="89" t="str">
        <f t="shared" si="148"/>
        <v>June</v>
      </c>
      <c r="J1453" s="74">
        <f>IF(F1453="USD", E1453, E1453 * IFERROR(VLOOKUP(F1453, EXCHANGE_RATE!A:B, 2, FALSE), "Currency not found"))</f>
        <v>18</v>
      </c>
      <c r="K1453" s="74">
        <f t="shared" si="150"/>
        <v>18</v>
      </c>
      <c r="L1453" s="14">
        <f>IF(C1453="MTS", B1453, B1453 * IFERROR(VLOOKUP(C1453, 'QTY_CONVERSIONS '!A:B, 2, FALSE), "Units not found"))</f>
        <v>0.16</v>
      </c>
      <c r="M1453" s="75">
        <f t="shared" si="149"/>
        <v>2880</v>
      </c>
      <c r="N1453" t="str">
        <f>IFERROR(VLOOKUP(D1453, Product_Category!A:B, 2, FALSE), "Uncategorized")</f>
        <v>MAGNESIUM STEARATE</v>
      </c>
      <c r="O1453" s="76">
        <f t="shared" si="151"/>
        <v>18</v>
      </c>
      <c r="P1453" s="76">
        <f t="shared" si="152"/>
        <v>2.88</v>
      </c>
      <c r="Q1453">
        <f t="shared" si="153"/>
        <v>2023</v>
      </c>
      <c r="R1453" t="str">
        <f>IFERROR(VLOOKUP(G1453,'Importer Name'!A:B, 2, FALSE), "")</f>
        <v>MYLAN LAB</v>
      </c>
      <c r="S1453" t="str">
        <f>IFERROR(VLOOKUP(H1453,'Supplier name '!A:B, 2, FALSE), "")</f>
        <v>MALLINCKRODT CHEM</v>
      </c>
    </row>
    <row r="1454" spans="1:19">
      <c r="A1454" s="90" t="s">
        <v>172</v>
      </c>
      <c r="B1454" s="160">
        <v>160</v>
      </c>
      <c r="C1454" s="160" t="s">
        <v>7</v>
      </c>
      <c r="D1454" s="310" t="s">
        <v>1832</v>
      </c>
      <c r="E1454" s="161">
        <v>18</v>
      </c>
      <c r="F1454" s="162" t="s">
        <v>9</v>
      </c>
      <c r="G1454" s="91" t="s">
        <v>118</v>
      </c>
      <c r="H1454" s="92" t="s">
        <v>1875</v>
      </c>
      <c r="I1454" s="89" t="str">
        <f t="shared" si="148"/>
        <v>June</v>
      </c>
      <c r="J1454" s="74">
        <f>IF(F1454="USD", E1454, E1454 * IFERROR(VLOOKUP(F1454, EXCHANGE_RATE!A:B, 2, FALSE), "Currency not found"))</f>
        <v>18</v>
      </c>
      <c r="K1454" s="74">
        <f t="shared" si="150"/>
        <v>18</v>
      </c>
      <c r="L1454" s="14">
        <f>IF(C1454="MTS", B1454, B1454 * IFERROR(VLOOKUP(C1454, 'QTY_CONVERSIONS '!A:B, 2, FALSE), "Units not found"))</f>
        <v>0.16</v>
      </c>
      <c r="M1454" s="75">
        <f t="shared" si="149"/>
        <v>2880</v>
      </c>
      <c r="N1454" t="str">
        <f>IFERROR(VLOOKUP(D1454, Product_Category!A:B, 2, FALSE), "Uncategorized")</f>
        <v>MAGNESIUM STEARATE</v>
      </c>
      <c r="O1454" s="76">
        <f t="shared" si="151"/>
        <v>18</v>
      </c>
      <c r="P1454" s="76">
        <f t="shared" si="152"/>
        <v>2.88</v>
      </c>
      <c r="Q1454">
        <f t="shared" si="153"/>
        <v>2023</v>
      </c>
      <c r="R1454" t="str">
        <f>IFERROR(VLOOKUP(G1454,'Importer Name'!A:B, 2, FALSE), "")</f>
        <v>MYLAN LAB</v>
      </c>
      <c r="S1454" t="str">
        <f>IFERROR(VLOOKUP(H1454,'Supplier name '!A:B, 2, FALSE), "")</f>
        <v>MALLINCKRODT CHEM</v>
      </c>
    </row>
    <row r="1455" spans="1:19">
      <c r="A1455" s="100" t="s">
        <v>172</v>
      </c>
      <c r="B1455" s="169">
        <v>275</v>
      </c>
      <c r="C1455" s="169" t="s">
        <v>7</v>
      </c>
      <c r="D1455" s="171" t="s">
        <v>1447</v>
      </c>
      <c r="E1455" s="170">
        <v>0.8</v>
      </c>
      <c r="F1455" s="171" t="s">
        <v>9</v>
      </c>
      <c r="G1455" s="101" t="s">
        <v>1876</v>
      </c>
      <c r="H1455" s="102" t="s">
        <v>1877</v>
      </c>
      <c r="I1455" s="89" t="str">
        <f t="shared" si="148"/>
        <v>June</v>
      </c>
      <c r="J1455" s="74">
        <f>IF(F1455="USD", E1455, E1455 * IFERROR(VLOOKUP(F1455, EXCHANGE_RATE!A:B, 2, FALSE), "Currency not found"))</f>
        <v>0.8</v>
      </c>
      <c r="K1455" s="74">
        <f t="shared" si="150"/>
        <v>0.8</v>
      </c>
      <c r="L1455" s="14">
        <f>IF(C1455="MTS", B1455, B1455 * IFERROR(VLOOKUP(C1455, 'QTY_CONVERSIONS '!A:B, 2, FALSE), "Units not found"))</f>
        <v>0.27500000000000002</v>
      </c>
      <c r="M1455" s="75">
        <f t="shared" si="149"/>
        <v>220</v>
      </c>
      <c r="N1455" t="str">
        <f>IFERROR(VLOOKUP(D1455, Product_Category!A:B, 2, FALSE), "Uncategorized")</f>
        <v>MAGNESIUM STEARATE</v>
      </c>
      <c r="O1455" s="76">
        <f t="shared" si="151"/>
        <v>0.8</v>
      </c>
      <c r="P1455" s="76">
        <f t="shared" si="152"/>
        <v>0.22000000000000003</v>
      </c>
      <c r="Q1455">
        <f t="shared" si="153"/>
        <v>2023</v>
      </c>
      <c r="R1455" t="str">
        <f>IFERROR(VLOOKUP(G1455,'Importer Name'!A:B, 2, FALSE), "")</f>
        <v>NANZ MED</v>
      </c>
      <c r="S1455" t="str">
        <f>IFERROR(VLOOKUP(H1455,'Supplier name '!A:B, 2, FALSE), "")</f>
        <v>MED SCIENCE</v>
      </c>
    </row>
    <row r="1456" spans="1:19">
      <c r="A1456" s="103" t="s">
        <v>183</v>
      </c>
      <c r="B1456" s="87">
        <v>20000</v>
      </c>
      <c r="C1456" s="87" t="s">
        <v>7</v>
      </c>
      <c r="D1456" s="103" t="s">
        <v>2264</v>
      </c>
      <c r="E1456" s="104">
        <v>3.4</v>
      </c>
      <c r="F1456" s="87" t="s">
        <v>1718</v>
      </c>
      <c r="G1456" s="103" t="s">
        <v>185</v>
      </c>
      <c r="H1456" s="105" t="s">
        <v>15</v>
      </c>
      <c r="I1456" s="106" t="s">
        <v>2565</v>
      </c>
      <c r="J1456" s="74">
        <f>IF(F1456="USD", E1456, E1456 * IFERROR(VLOOKUP(F1456, EXCHANGE_RATE!A:B, 2, FALSE), "Currency not found"))</f>
        <v>3.6379999999999999</v>
      </c>
      <c r="K1456" s="74">
        <f t="shared" si="150"/>
        <v>3.6399999999999997</v>
      </c>
      <c r="L1456" s="14">
        <f>IF(C1456="MTS", B1456, B1456 * IFERROR(VLOOKUP(C1456, 'QTY_CONVERSIONS '!A:B, 2, FALSE), "Units not found"))</f>
        <v>20</v>
      </c>
      <c r="M1456" s="75">
        <f t="shared" si="149"/>
        <v>72800</v>
      </c>
      <c r="N1456" t="str">
        <f>IFERROR(VLOOKUP(D1456, Product_Category!A:B, 2, FALSE), "Uncategorized")</f>
        <v>MCC</v>
      </c>
      <c r="O1456" s="76">
        <f t="shared" si="151"/>
        <v>3.6399999999999997</v>
      </c>
      <c r="P1456" s="76">
        <f t="shared" si="152"/>
        <v>72.8</v>
      </c>
      <c r="Q1456">
        <f t="shared" si="153"/>
        <v>2023</v>
      </c>
      <c r="R1456" t="str">
        <f>IFERROR(VLOOKUP(G1456,'Importer Name'!A:B, 2, FALSE), "")</f>
        <v>AZELIS INDIA</v>
      </c>
      <c r="S1456" t="str">
        <f>IFERROR(VLOOKUP(H1456,'Supplier name '!A:B, 2, FALSE), "")</f>
        <v>ITACEL FARMO</v>
      </c>
    </row>
    <row r="1457" spans="1:19">
      <c r="A1457" s="103" t="s">
        <v>183</v>
      </c>
      <c r="B1457" s="87">
        <v>20000</v>
      </c>
      <c r="C1457" s="87" t="s">
        <v>7</v>
      </c>
      <c r="D1457" s="103" t="s">
        <v>2264</v>
      </c>
      <c r="E1457" s="104">
        <v>3.4</v>
      </c>
      <c r="F1457" s="87" t="s">
        <v>1718</v>
      </c>
      <c r="G1457" s="103" t="s">
        <v>185</v>
      </c>
      <c r="H1457" s="105" t="s">
        <v>15</v>
      </c>
      <c r="I1457" s="106" t="str">
        <f>I1456</f>
        <v>July</v>
      </c>
      <c r="J1457" s="74">
        <f>IF(F1457="USD", E1457, E1457 * IFERROR(VLOOKUP(F1457, EXCHANGE_RATE!A:B, 2, FALSE), "Currency not found"))</f>
        <v>3.6379999999999999</v>
      </c>
      <c r="K1457" s="74">
        <f t="shared" si="150"/>
        <v>3.6399999999999997</v>
      </c>
      <c r="L1457" s="14">
        <f>IF(C1457="MTS", B1457, B1457 * IFERROR(VLOOKUP(C1457, 'QTY_CONVERSIONS '!A:B, 2, FALSE), "Units not found"))</f>
        <v>20</v>
      </c>
      <c r="M1457" s="75">
        <f t="shared" si="149"/>
        <v>72800</v>
      </c>
      <c r="N1457" t="str">
        <f>IFERROR(VLOOKUP(D1457, Product_Category!A:B, 2, FALSE), "Uncategorized")</f>
        <v>MCC</v>
      </c>
      <c r="O1457" s="76">
        <f t="shared" si="151"/>
        <v>3.6399999999999997</v>
      </c>
      <c r="P1457" s="76">
        <f t="shared" si="152"/>
        <v>72.8</v>
      </c>
      <c r="Q1457">
        <f t="shared" si="153"/>
        <v>2023</v>
      </c>
      <c r="R1457" t="str">
        <f>IFERROR(VLOOKUP(G1457,'Importer Name'!A:B, 2, FALSE), "")</f>
        <v>AZELIS INDIA</v>
      </c>
      <c r="S1457" t="str">
        <f>IFERROR(VLOOKUP(H1457,'Supplier name '!A:B, 2, FALSE), "")</f>
        <v>ITACEL FARMO</v>
      </c>
    </row>
    <row r="1458" spans="1:19">
      <c r="A1458" s="103" t="s">
        <v>183</v>
      </c>
      <c r="B1458" s="87">
        <v>20000</v>
      </c>
      <c r="C1458" s="87" t="s">
        <v>7</v>
      </c>
      <c r="D1458" s="103" t="s">
        <v>2265</v>
      </c>
      <c r="E1458" s="104">
        <v>3.4</v>
      </c>
      <c r="F1458" s="87" t="s">
        <v>1718</v>
      </c>
      <c r="G1458" s="103" t="s">
        <v>185</v>
      </c>
      <c r="H1458" s="105" t="s">
        <v>15</v>
      </c>
      <c r="I1458" s="106" t="str">
        <f t="shared" ref="I1458:I1521" si="154">I1457</f>
        <v>July</v>
      </c>
      <c r="J1458" s="74">
        <f>IF(F1458="USD", E1458, E1458 * IFERROR(VLOOKUP(F1458, EXCHANGE_RATE!A:B, 2, FALSE), "Currency not found"))</f>
        <v>3.6379999999999999</v>
      </c>
      <c r="K1458" s="74">
        <f t="shared" si="150"/>
        <v>3.6399999999999997</v>
      </c>
      <c r="L1458" s="14">
        <f>IF(C1458="MTS", B1458, B1458 * IFERROR(VLOOKUP(C1458, 'QTY_CONVERSIONS '!A:B, 2, FALSE), "Units not found"))</f>
        <v>20</v>
      </c>
      <c r="M1458" s="75">
        <f t="shared" si="149"/>
        <v>72800</v>
      </c>
      <c r="N1458" t="str">
        <f>IFERROR(VLOOKUP(D1458, Product_Category!A:B, 2, FALSE), "Uncategorized")</f>
        <v>MCC</v>
      </c>
      <c r="O1458" s="76">
        <f t="shared" si="151"/>
        <v>3.6399999999999997</v>
      </c>
      <c r="P1458" s="76">
        <f t="shared" si="152"/>
        <v>72.8</v>
      </c>
      <c r="Q1458">
        <f t="shared" si="153"/>
        <v>2023</v>
      </c>
      <c r="R1458" t="str">
        <f>IFERROR(VLOOKUP(G1458,'Importer Name'!A:B, 2, FALSE), "")</f>
        <v>AZELIS INDIA</v>
      </c>
      <c r="S1458" t="str">
        <f>IFERROR(VLOOKUP(H1458,'Supplier name '!A:B, 2, FALSE), "")</f>
        <v>ITACEL FARMO</v>
      </c>
    </row>
    <row r="1459" spans="1:19">
      <c r="A1459" s="103" t="s">
        <v>183</v>
      </c>
      <c r="B1459" s="87">
        <v>20000</v>
      </c>
      <c r="C1459" s="87" t="s">
        <v>7</v>
      </c>
      <c r="D1459" s="103" t="s">
        <v>2265</v>
      </c>
      <c r="E1459" s="104">
        <v>3.4</v>
      </c>
      <c r="F1459" s="87" t="s">
        <v>1718</v>
      </c>
      <c r="G1459" s="103" t="s">
        <v>185</v>
      </c>
      <c r="H1459" s="105" t="s">
        <v>15</v>
      </c>
      <c r="I1459" s="106" t="str">
        <f t="shared" si="154"/>
        <v>July</v>
      </c>
      <c r="J1459" s="74">
        <f>IF(F1459="USD", E1459, E1459 * IFERROR(VLOOKUP(F1459, EXCHANGE_RATE!A:B, 2, FALSE), "Currency not found"))</f>
        <v>3.6379999999999999</v>
      </c>
      <c r="K1459" s="74">
        <f t="shared" si="150"/>
        <v>3.6399999999999997</v>
      </c>
      <c r="L1459" s="14">
        <f>IF(C1459="MTS", B1459, B1459 * IFERROR(VLOOKUP(C1459, 'QTY_CONVERSIONS '!A:B, 2, FALSE), "Units not found"))</f>
        <v>20</v>
      </c>
      <c r="M1459" s="75">
        <f t="shared" si="149"/>
        <v>72800</v>
      </c>
      <c r="N1459" t="str">
        <f>IFERROR(VLOOKUP(D1459, Product_Category!A:B, 2, FALSE), "Uncategorized")</f>
        <v>MCC</v>
      </c>
      <c r="O1459" s="76">
        <f t="shared" si="151"/>
        <v>3.6399999999999997</v>
      </c>
      <c r="P1459" s="76">
        <f t="shared" si="152"/>
        <v>72.8</v>
      </c>
      <c r="Q1459">
        <f t="shared" si="153"/>
        <v>2023</v>
      </c>
      <c r="R1459" t="str">
        <f>IFERROR(VLOOKUP(G1459,'Importer Name'!A:B, 2, FALSE), "")</f>
        <v>AZELIS INDIA</v>
      </c>
      <c r="S1459" t="str">
        <f>IFERROR(VLOOKUP(H1459,'Supplier name '!A:B, 2, FALSE), "")</f>
        <v>ITACEL FARMO</v>
      </c>
    </row>
    <row r="1460" spans="1:19">
      <c r="A1460" s="103" t="s">
        <v>183</v>
      </c>
      <c r="B1460" s="87">
        <v>20000</v>
      </c>
      <c r="C1460" s="87" t="s">
        <v>7</v>
      </c>
      <c r="D1460" s="103" t="s">
        <v>2266</v>
      </c>
      <c r="E1460" s="104">
        <v>2.6</v>
      </c>
      <c r="F1460" s="87" t="s">
        <v>1718</v>
      </c>
      <c r="G1460" s="103" t="s">
        <v>185</v>
      </c>
      <c r="H1460" s="105" t="s">
        <v>15</v>
      </c>
      <c r="I1460" s="106" t="str">
        <f t="shared" si="154"/>
        <v>July</v>
      </c>
      <c r="J1460" s="74">
        <f>IF(F1460="USD", E1460, E1460 * IFERROR(VLOOKUP(F1460, EXCHANGE_RATE!A:B, 2, FALSE), "Currency not found"))</f>
        <v>2.7820000000000005</v>
      </c>
      <c r="K1460" s="74">
        <f t="shared" si="150"/>
        <v>2.7899999999999996</v>
      </c>
      <c r="L1460" s="14">
        <f>IF(C1460="MTS", B1460, B1460 * IFERROR(VLOOKUP(C1460, 'QTY_CONVERSIONS '!A:B, 2, FALSE), "Units not found"))</f>
        <v>20</v>
      </c>
      <c r="M1460" s="75">
        <f t="shared" si="149"/>
        <v>55799.999999999993</v>
      </c>
      <c r="N1460" t="str">
        <f>IFERROR(VLOOKUP(D1460, Product_Category!A:B, 2, FALSE), "Uncategorized")</f>
        <v>MCC</v>
      </c>
      <c r="O1460" s="76">
        <f t="shared" si="151"/>
        <v>2.7899999999999996</v>
      </c>
      <c r="P1460" s="76">
        <f t="shared" si="152"/>
        <v>55.79999999999999</v>
      </c>
      <c r="Q1460">
        <f t="shared" si="153"/>
        <v>2023</v>
      </c>
      <c r="R1460" t="str">
        <f>IFERROR(VLOOKUP(G1460,'Importer Name'!A:B, 2, FALSE), "")</f>
        <v>AZELIS INDIA</v>
      </c>
      <c r="S1460" t="str">
        <f>IFERROR(VLOOKUP(H1460,'Supplier name '!A:B, 2, FALSE), "")</f>
        <v>ITACEL FARMO</v>
      </c>
    </row>
    <row r="1461" spans="1:19">
      <c r="A1461" s="103" t="s">
        <v>183</v>
      </c>
      <c r="B1461" s="87">
        <v>20000</v>
      </c>
      <c r="C1461" s="87" t="s">
        <v>7</v>
      </c>
      <c r="D1461" s="103" t="s">
        <v>2266</v>
      </c>
      <c r="E1461" s="104">
        <v>2.6</v>
      </c>
      <c r="F1461" s="87" t="s">
        <v>1718</v>
      </c>
      <c r="G1461" s="103" t="s">
        <v>185</v>
      </c>
      <c r="H1461" s="105" t="s">
        <v>15</v>
      </c>
      <c r="I1461" s="106" t="str">
        <f t="shared" si="154"/>
        <v>July</v>
      </c>
      <c r="J1461" s="74">
        <f>IF(F1461="USD", E1461, E1461 * IFERROR(VLOOKUP(F1461, EXCHANGE_RATE!A:B, 2, FALSE), "Currency not found"))</f>
        <v>2.7820000000000005</v>
      </c>
      <c r="K1461" s="74">
        <f t="shared" si="150"/>
        <v>2.7899999999999996</v>
      </c>
      <c r="L1461" s="14">
        <f>IF(C1461="MTS", B1461, B1461 * IFERROR(VLOOKUP(C1461, 'QTY_CONVERSIONS '!A:B, 2, FALSE), "Units not found"))</f>
        <v>20</v>
      </c>
      <c r="M1461" s="75">
        <f t="shared" si="149"/>
        <v>55799.999999999993</v>
      </c>
      <c r="N1461" t="str">
        <f>IFERROR(VLOOKUP(D1461, Product_Category!A:B, 2, FALSE), "Uncategorized")</f>
        <v>MCC</v>
      </c>
      <c r="O1461" s="76">
        <f t="shared" si="151"/>
        <v>2.7899999999999996</v>
      </c>
      <c r="P1461" s="76">
        <f t="shared" si="152"/>
        <v>55.79999999999999</v>
      </c>
      <c r="Q1461">
        <f t="shared" si="153"/>
        <v>2023</v>
      </c>
      <c r="R1461" t="str">
        <f>IFERROR(VLOOKUP(G1461,'Importer Name'!A:B, 2, FALSE), "")</f>
        <v>AZELIS INDIA</v>
      </c>
      <c r="S1461" t="str">
        <f>IFERROR(VLOOKUP(H1461,'Supplier name '!A:B, 2, FALSE), "")</f>
        <v>ITACEL FARMO</v>
      </c>
    </row>
    <row r="1462" spans="1:19">
      <c r="A1462" s="103" t="s">
        <v>183</v>
      </c>
      <c r="B1462" s="87">
        <v>20000</v>
      </c>
      <c r="C1462" s="87" t="s">
        <v>7</v>
      </c>
      <c r="D1462" s="103" t="s">
        <v>2266</v>
      </c>
      <c r="E1462" s="104">
        <v>2.6</v>
      </c>
      <c r="F1462" s="87" t="s">
        <v>1718</v>
      </c>
      <c r="G1462" s="103" t="s">
        <v>185</v>
      </c>
      <c r="H1462" s="105" t="s">
        <v>15</v>
      </c>
      <c r="I1462" s="106" t="str">
        <f t="shared" si="154"/>
        <v>July</v>
      </c>
      <c r="J1462" s="74">
        <f>IF(F1462="USD", E1462, E1462 * IFERROR(VLOOKUP(F1462, EXCHANGE_RATE!A:B, 2, FALSE), "Currency not found"))</f>
        <v>2.7820000000000005</v>
      </c>
      <c r="K1462" s="74">
        <f t="shared" si="150"/>
        <v>2.7899999999999996</v>
      </c>
      <c r="L1462" s="14">
        <f>IF(C1462="MTS", B1462, B1462 * IFERROR(VLOOKUP(C1462, 'QTY_CONVERSIONS '!A:B, 2, FALSE), "Units not found"))</f>
        <v>20</v>
      </c>
      <c r="M1462" s="75">
        <f t="shared" si="149"/>
        <v>55799.999999999993</v>
      </c>
      <c r="N1462" t="str">
        <f>IFERROR(VLOOKUP(D1462, Product_Category!A:B, 2, FALSE), "Uncategorized")</f>
        <v>MCC</v>
      </c>
      <c r="O1462" s="76">
        <f t="shared" si="151"/>
        <v>2.7899999999999996</v>
      </c>
      <c r="P1462" s="76">
        <f t="shared" si="152"/>
        <v>55.79999999999999</v>
      </c>
      <c r="Q1462">
        <f t="shared" si="153"/>
        <v>2023</v>
      </c>
      <c r="R1462" t="str">
        <f>IFERROR(VLOOKUP(G1462,'Importer Name'!A:B, 2, FALSE), "")</f>
        <v>AZELIS INDIA</v>
      </c>
      <c r="S1462" t="str">
        <f>IFERROR(VLOOKUP(H1462,'Supplier name '!A:B, 2, FALSE), "")</f>
        <v>ITACEL FARMO</v>
      </c>
    </row>
    <row r="1463" spans="1:19">
      <c r="A1463" s="103" t="s">
        <v>183</v>
      </c>
      <c r="B1463" s="87">
        <v>20000</v>
      </c>
      <c r="C1463" s="87" t="s">
        <v>7</v>
      </c>
      <c r="D1463" s="103" t="s">
        <v>2266</v>
      </c>
      <c r="E1463" s="104">
        <v>3.4</v>
      </c>
      <c r="F1463" s="87" t="s">
        <v>1718</v>
      </c>
      <c r="G1463" s="103" t="s">
        <v>185</v>
      </c>
      <c r="H1463" s="105" t="s">
        <v>15</v>
      </c>
      <c r="I1463" s="106" t="str">
        <f t="shared" si="154"/>
        <v>July</v>
      </c>
      <c r="J1463" s="74">
        <f>IF(F1463="USD", E1463, E1463 * IFERROR(VLOOKUP(F1463, EXCHANGE_RATE!A:B, 2, FALSE), "Currency not found"))</f>
        <v>3.6379999999999999</v>
      </c>
      <c r="K1463" s="74">
        <f t="shared" si="150"/>
        <v>3.6399999999999997</v>
      </c>
      <c r="L1463" s="14">
        <f>IF(C1463="MTS", B1463, B1463 * IFERROR(VLOOKUP(C1463, 'QTY_CONVERSIONS '!A:B, 2, FALSE), "Units not found"))</f>
        <v>20</v>
      </c>
      <c r="M1463" s="75">
        <f t="shared" si="149"/>
        <v>72800</v>
      </c>
      <c r="N1463" t="str">
        <f>IFERROR(VLOOKUP(D1463, Product_Category!A:B, 2, FALSE), "Uncategorized")</f>
        <v>MCC</v>
      </c>
      <c r="O1463" s="76">
        <f t="shared" si="151"/>
        <v>3.6399999999999997</v>
      </c>
      <c r="P1463" s="76">
        <f t="shared" si="152"/>
        <v>72.8</v>
      </c>
      <c r="Q1463">
        <f t="shared" si="153"/>
        <v>2023</v>
      </c>
      <c r="R1463" t="str">
        <f>IFERROR(VLOOKUP(G1463,'Importer Name'!A:B, 2, FALSE), "")</f>
        <v>AZELIS INDIA</v>
      </c>
      <c r="S1463" t="str">
        <f>IFERROR(VLOOKUP(H1463,'Supplier name '!A:B, 2, FALSE), "")</f>
        <v>ITACEL FARMO</v>
      </c>
    </row>
    <row r="1464" spans="1:19">
      <c r="A1464" s="103" t="s">
        <v>183</v>
      </c>
      <c r="B1464" s="87">
        <v>20000</v>
      </c>
      <c r="C1464" s="87" t="s">
        <v>7</v>
      </c>
      <c r="D1464" s="103" t="s">
        <v>2266</v>
      </c>
      <c r="E1464" s="104">
        <v>3.4</v>
      </c>
      <c r="F1464" s="87" t="s">
        <v>1718</v>
      </c>
      <c r="G1464" s="103" t="s">
        <v>185</v>
      </c>
      <c r="H1464" s="105" t="s">
        <v>15</v>
      </c>
      <c r="I1464" s="106" t="str">
        <f t="shared" si="154"/>
        <v>July</v>
      </c>
      <c r="J1464" s="74">
        <f>IF(F1464="USD", E1464, E1464 * IFERROR(VLOOKUP(F1464, EXCHANGE_RATE!A:B, 2, FALSE), "Currency not found"))</f>
        <v>3.6379999999999999</v>
      </c>
      <c r="K1464" s="74">
        <f t="shared" si="150"/>
        <v>3.6399999999999997</v>
      </c>
      <c r="L1464" s="14">
        <f>IF(C1464="MTS", B1464, B1464 * IFERROR(VLOOKUP(C1464, 'QTY_CONVERSIONS '!A:B, 2, FALSE), "Units not found"))</f>
        <v>20</v>
      </c>
      <c r="M1464" s="75">
        <f t="shared" si="149"/>
        <v>72800</v>
      </c>
      <c r="N1464" t="str">
        <f>IFERROR(VLOOKUP(D1464, Product_Category!A:B, 2, FALSE), "Uncategorized")</f>
        <v>MCC</v>
      </c>
      <c r="O1464" s="76">
        <f t="shared" si="151"/>
        <v>3.6399999999999997</v>
      </c>
      <c r="P1464" s="76">
        <f t="shared" si="152"/>
        <v>72.8</v>
      </c>
      <c r="Q1464">
        <f t="shared" si="153"/>
        <v>2023</v>
      </c>
      <c r="R1464" t="str">
        <f>IFERROR(VLOOKUP(G1464,'Importer Name'!A:B, 2, FALSE), "")</f>
        <v>AZELIS INDIA</v>
      </c>
      <c r="S1464" t="str">
        <f>IFERROR(VLOOKUP(H1464,'Supplier name '!A:B, 2, FALSE), "")</f>
        <v>ITACEL FARMO</v>
      </c>
    </row>
    <row r="1465" spans="1:19">
      <c r="A1465" s="103" t="s">
        <v>183</v>
      </c>
      <c r="B1465" s="87">
        <v>20000</v>
      </c>
      <c r="C1465" s="87" t="s">
        <v>7</v>
      </c>
      <c r="D1465" s="103" t="s">
        <v>2266</v>
      </c>
      <c r="E1465" s="104">
        <v>3.4</v>
      </c>
      <c r="F1465" s="87" t="s">
        <v>1718</v>
      </c>
      <c r="G1465" s="103" t="s">
        <v>185</v>
      </c>
      <c r="H1465" s="105" t="s">
        <v>15</v>
      </c>
      <c r="I1465" s="106" t="str">
        <f t="shared" si="154"/>
        <v>July</v>
      </c>
      <c r="J1465" s="74">
        <f>IF(F1465="USD", E1465, E1465 * IFERROR(VLOOKUP(F1465, EXCHANGE_RATE!A:B, 2, FALSE), "Currency not found"))</f>
        <v>3.6379999999999999</v>
      </c>
      <c r="K1465" s="74">
        <f t="shared" si="150"/>
        <v>3.6399999999999997</v>
      </c>
      <c r="L1465" s="14">
        <f>IF(C1465="MTS", B1465, B1465 * IFERROR(VLOOKUP(C1465, 'QTY_CONVERSIONS '!A:B, 2, FALSE), "Units not found"))</f>
        <v>20</v>
      </c>
      <c r="M1465" s="75">
        <f t="shared" si="149"/>
        <v>72800</v>
      </c>
      <c r="N1465" t="str">
        <f>IFERROR(VLOOKUP(D1465, Product_Category!A:B, 2, FALSE), "Uncategorized")</f>
        <v>MCC</v>
      </c>
      <c r="O1465" s="76">
        <f t="shared" si="151"/>
        <v>3.6399999999999997</v>
      </c>
      <c r="P1465" s="76">
        <f t="shared" si="152"/>
        <v>72.8</v>
      </c>
      <c r="Q1465">
        <f t="shared" si="153"/>
        <v>2023</v>
      </c>
      <c r="R1465" t="str">
        <f>IFERROR(VLOOKUP(G1465,'Importer Name'!A:B, 2, FALSE), "")</f>
        <v>AZELIS INDIA</v>
      </c>
      <c r="S1465" t="str">
        <f>IFERROR(VLOOKUP(H1465,'Supplier name '!A:B, 2, FALSE), "")</f>
        <v>ITACEL FARMO</v>
      </c>
    </row>
    <row r="1466" spans="1:19">
      <c r="A1466" s="103" t="s">
        <v>183</v>
      </c>
      <c r="B1466" s="87">
        <v>7500</v>
      </c>
      <c r="C1466" s="87" t="s">
        <v>7</v>
      </c>
      <c r="D1466" s="103" t="s">
        <v>2266</v>
      </c>
      <c r="E1466" s="104">
        <v>2.6</v>
      </c>
      <c r="F1466" s="87" t="s">
        <v>1718</v>
      </c>
      <c r="G1466" s="103" t="s">
        <v>185</v>
      </c>
      <c r="H1466" s="105" t="s">
        <v>15</v>
      </c>
      <c r="I1466" s="106" t="str">
        <f t="shared" si="154"/>
        <v>July</v>
      </c>
      <c r="J1466" s="74">
        <f>IF(F1466="USD", E1466, E1466 * IFERROR(VLOOKUP(F1466, EXCHANGE_RATE!A:B, 2, FALSE), "Currency not found"))</f>
        <v>2.7820000000000005</v>
      </c>
      <c r="K1466" s="74">
        <f t="shared" si="150"/>
        <v>2.7899999999999996</v>
      </c>
      <c r="L1466" s="14">
        <f>IF(C1466="MTS", B1466, B1466 * IFERROR(VLOOKUP(C1466, 'QTY_CONVERSIONS '!A:B, 2, FALSE), "Units not found"))</f>
        <v>7.5</v>
      </c>
      <c r="M1466" s="75">
        <f t="shared" si="149"/>
        <v>20924.999999999996</v>
      </c>
      <c r="N1466" t="str">
        <f>IFERROR(VLOOKUP(D1466, Product_Category!A:B, 2, FALSE), "Uncategorized")</f>
        <v>MCC</v>
      </c>
      <c r="O1466" s="76">
        <f t="shared" si="151"/>
        <v>2.7899999999999996</v>
      </c>
      <c r="P1466" s="76">
        <f t="shared" si="152"/>
        <v>20.924999999999997</v>
      </c>
      <c r="Q1466">
        <f t="shared" si="153"/>
        <v>2023</v>
      </c>
      <c r="R1466" t="str">
        <f>IFERROR(VLOOKUP(G1466,'Importer Name'!A:B, 2, FALSE), "")</f>
        <v>AZELIS INDIA</v>
      </c>
      <c r="S1466" t="str">
        <f>IFERROR(VLOOKUP(H1466,'Supplier name '!A:B, 2, FALSE), "")</f>
        <v>ITACEL FARMO</v>
      </c>
    </row>
    <row r="1467" spans="1:19">
      <c r="A1467" s="103" t="s">
        <v>183</v>
      </c>
      <c r="B1467" s="87">
        <v>2880</v>
      </c>
      <c r="C1467" s="87" t="s">
        <v>7</v>
      </c>
      <c r="D1467" s="103" t="s">
        <v>2267</v>
      </c>
      <c r="E1467" s="104">
        <v>4.4000000000000004</v>
      </c>
      <c r="F1467" s="87" t="s">
        <v>1718</v>
      </c>
      <c r="G1467" s="103" t="s">
        <v>185</v>
      </c>
      <c r="H1467" s="105" t="s">
        <v>15</v>
      </c>
      <c r="I1467" s="106" t="str">
        <f t="shared" si="154"/>
        <v>July</v>
      </c>
      <c r="J1467" s="74">
        <f>IF(F1467="USD", E1467, E1467 * IFERROR(VLOOKUP(F1467, EXCHANGE_RATE!A:B, 2, FALSE), "Currency not found"))</f>
        <v>4.7080000000000011</v>
      </c>
      <c r="K1467" s="74">
        <f t="shared" si="150"/>
        <v>4.71</v>
      </c>
      <c r="L1467" s="14">
        <f>IF(C1467="MTS", B1467, B1467 * IFERROR(VLOOKUP(C1467, 'QTY_CONVERSIONS '!A:B, 2, FALSE), "Units not found"))</f>
        <v>2.88</v>
      </c>
      <c r="M1467" s="75">
        <f t="shared" si="149"/>
        <v>13564.8</v>
      </c>
      <c r="N1467" t="str">
        <f>IFERROR(VLOOKUP(D1467, Product_Category!A:B, 2, FALSE), "Uncategorized")</f>
        <v>MCC</v>
      </c>
      <c r="O1467" s="76">
        <f t="shared" si="151"/>
        <v>4.71</v>
      </c>
      <c r="P1467" s="76">
        <f t="shared" si="152"/>
        <v>13.5648</v>
      </c>
      <c r="Q1467">
        <f t="shared" si="153"/>
        <v>2023</v>
      </c>
      <c r="R1467" t="str">
        <f>IFERROR(VLOOKUP(G1467,'Importer Name'!A:B, 2, FALSE), "")</f>
        <v>AZELIS INDIA</v>
      </c>
      <c r="S1467" t="str">
        <f>IFERROR(VLOOKUP(H1467,'Supplier name '!A:B, 2, FALSE), "")</f>
        <v>ITACEL FARMO</v>
      </c>
    </row>
    <row r="1468" spans="1:19">
      <c r="A1468" s="107" t="s">
        <v>183</v>
      </c>
      <c r="B1468" s="88">
        <v>9000</v>
      </c>
      <c r="C1468" s="88" t="s">
        <v>7</v>
      </c>
      <c r="D1468" s="107" t="s">
        <v>190</v>
      </c>
      <c r="E1468" s="108">
        <v>9</v>
      </c>
      <c r="F1468" s="88" t="s">
        <v>1718</v>
      </c>
      <c r="G1468" s="107" t="s">
        <v>185</v>
      </c>
      <c r="H1468" s="109" t="s">
        <v>15</v>
      </c>
      <c r="I1468" s="106" t="str">
        <f t="shared" si="154"/>
        <v>July</v>
      </c>
      <c r="J1468" s="74">
        <f>IF(F1468="USD", E1468, E1468 * IFERROR(VLOOKUP(F1468, EXCHANGE_RATE!A:B, 2, FALSE), "Currency not found"))</f>
        <v>9.6300000000000008</v>
      </c>
      <c r="K1468" s="74">
        <f t="shared" si="150"/>
        <v>9.6300000000000008</v>
      </c>
      <c r="L1468" s="14">
        <f>IF(C1468="MTS", B1468, B1468 * IFERROR(VLOOKUP(C1468, 'QTY_CONVERSIONS '!A:B, 2, FALSE), "Units not found"))</f>
        <v>9</v>
      </c>
      <c r="M1468" s="75">
        <f t="shared" si="149"/>
        <v>86670</v>
      </c>
      <c r="N1468" t="str">
        <f>IFERROR(VLOOKUP(D1468, Product_Category!A:B, 2, FALSE), "Uncategorized")</f>
        <v>CROSCARMELLOSE SODIUM</v>
      </c>
      <c r="O1468" s="76">
        <f t="shared" si="151"/>
        <v>9.6300000000000008</v>
      </c>
      <c r="P1468" s="76">
        <f t="shared" si="152"/>
        <v>86.67</v>
      </c>
      <c r="Q1468">
        <f t="shared" si="153"/>
        <v>2023</v>
      </c>
      <c r="R1468" t="str">
        <f>IFERROR(VLOOKUP(G1468,'Importer Name'!A:B, 2, FALSE), "")</f>
        <v>AZELIS INDIA</v>
      </c>
      <c r="S1468" t="str">
        <f>IFERROR(VLOOKUP(H1468,'Supplier name '!A:B, 2, FALSE), "")</f>
        <v>ITACEL FARMO</v>
      </c>
    </row>
    <row r="1469" spans="1:19">
      <c r="A1469" s="103" t="s">
        <v>193</v>
      </c>
      <c r="B1469" s="87">
        <v>15000</v>
      </c>
      <c r="C1469" s="87" t="s">
        <v>7</v>
      </c>
      <c r="D1469" s="103" t="s">
        <v>19</v>
      </c>
      <c r="E1469" s="110">
        <v>3.0550000000000002</v>
      </c>
      <c r="F1469" s="87" t="s">
        <v>9</v>
      </c>
      <c r="G1469" s="103" t="s">
        <v>313</v>
      </c>
      <c r="H1469" s="105" t="s">
        <v>2319</v>
      </c>
      <c r="I1469" s="106" t="str">
        <f t="shared" si="154"/>
        <v>July</v>
      </c>
      <c r="J1469" s="74">
        <f>IF(F1469="USD", E1469, E1469 * IFERROR(VLOOKUP(F1469, EXCHANGE_RATE!A:B, 2, FALSE), "Currency not found"))</f>
        <v>3.0550000000000002</v>
      </c>
      <c r="K1469" s="74">
        <f t="shared" si="150"/>
        <v>3.0599999999999996</v>
      </c>
      <c r="L1469" s="14">
        <f>IF(C1469="MTS", B1469, B1469 * IFERROR(VLOOKUP(C1469, 'QTY_CONVERSIONS '!A:B, 2, FALSE), "Units not found"))</f>
        <v>15</v>
      </c>
      <c r="M1469" s="75">
        <f t="shared" si="149"/>
        <v>45899.999999999993</v>
      </c>
      <c r="N1469" t="str">
        <f>IFERROR(VLOOKUP(D1469, Product_Category!A:B, 2, FALSE), "Uncategorized")</f>
        <v>CMC</v>
      </c>
      <c r="O1469" s="76">
        <f t="shared" si="151"/>
        <v>3.0599999999999996</v>
      </c>
      <c r="P1469" s="76">
        <f t="shared" si="152"/>
        <v>45.899999999999991</v>
      </c>
      <c r="Q1469">
        <f t="shared" si="153"/>
        <v>2023</v>
      </c>
      <c r="R1469" t="str">
        <f>IFERROR(VLOOKUP(G1469,'Importer Name'!A:B, 2, FALSE), "")</f>
        <v>ALGOL CHEM</v>
      </c>
      <c r="S1469" t="str">
        <f>IFERROR(VLOOKUP(H1469,'Supplier name '!A:B, 2, FALSE), "")</f>
        <v>ANQIU EAGLE CELL</v>
      </c>
    </row>
    <row r="1470" spans="1:19">
      <c r="A1470" s="103" t="s">
        <v>193</v>
      </c>
      <c r="B1470" s="87">
        <v>18000</v>
      </c>
      <c r="C1470" s="87" t="s">
        <v>7</v>
      </c>
      <c r="D1470" s="103" t="s">
        <v>19</v>
      </c>
      <c r="E1470" s="110">
        <v>3.3149999999999999</v>
      </c>
      <c r="F1470" s="87" t="s">
        <v>9</v>
      </c>
      <c r="G1470" s="103" t="s">
        <v>22</v>
      </c>
      <c r="H1470" s="105" t="s">
        <v>2319</v>
      </c>
      <c r="I1470" s="106" t="str">
        <f t="shared" si="154"/>
        <v>July</v>
      </c>
      <c r="J1470" s="74">
        <f>IF(F1470="USD", E1470, E1470 * IFERROR(VLOOKUP(F1470, EXCHANGE_RATE!A:B, 2, FALSE), "Currency not found"))</f>
        <v>3.3149999999999999</v>
      </c>
      <c r="K1470" s="74">
        <f t="shared" si="150"/>
        <v>3.32</v>
      </c>
      <c r="L1470" s="14">
        <f>IF(C1470="MTS", B1470, B1470 * IFERROR(VLOOKUP(C1470, 'QTY_CONVERSIONS '!A:B, 2, FALSE), "Units not found"))</f>
        <v>18</v>
      </c>
      <c r="M1470" s="75">
        <f t="shared" si="149"/>
        <v>59760</v>
      </c>
      <c r="N1470" t="str">
        <f>IFERROR(VLOOKUP(D1470, Product_Category!A:B, 2, FALSE), "Uncategorized")</f>
        <v>CMC</v>
      </c>
      <c r="O1470" s="76">
        <f t="shared" si="151"/>
        <v>3.32</v>
      </c>
      <c r="P1470" s="76">
        <f t="shared" si="152"/>
        <v>59.76</v>
      </c>
      <c r="Q1470">
        <f t="shared" si="153"/>
        <v>2023</v>
      </c>
      <c r="R1470" t="str">
        <f>IFERROR(VLOOKUP(G1470,'Importer Name'!A:B, 2, FALSE), "")</f>
        <v>BENTEC ORGANO</v>
      </c>
      <c r="S1470" t="str">
        <f>IFERROR(VLOOKUP(H1470,'Supplier name '!A:B, 2, FALSE), "")</f>
        <v>ANQIU EAGLE CELL</v>
      </c>
    </row>
    <row r="1471" spans="1:19">
      <c r="A1471" s="103" t="s">
        <v>193</v>
      </c>
      <c r="B1471" s="87">
        <v>18000</v>
      </c>
      <c r="C1471" s="87" t="s">
        <v>7</v>
      </c>
      <c r="D1471" s="103" t="s">
        <v>19</v>
      </c>
      <c r="E1471" s="110">
        <v>3.3149999999999999</v>
      </c>
      <c r="F1471" s="87" t="s">
        <v>9</v>
      </c>
      <c r="G1471" s="103" t="s">
        <v>22</v>
      </c>
      <c r="H1471" s="105" t="s">
        <v>2319</v>
      </c>
      <c r="I1471" s="106" t="str">
        <f t="shared" si="154"/>
        <v>July</v>
      </c>
      <c r="J1471" s="74">
        <f>IF(F1471="USD", E1471, E1471 * IFERROR(VLOOKUP(F1471, EXCHANGE_RATE!A:B, 2, FALSE), "Currency not found"))</f>
        <v>3.3149999999999999</v>
      </c>
      <c r="K1471" s="74">
        <f t="shared" si="150"/>
        <v>3.32</v>
      </c>
      <c r="L1471" s="14">
        <f>IF(C1471="MTS", B1471, B1471 * IFERROR(VLOOKUP(C1471, 'QTY_CONVERSIONS '!A:B, 2, FALSE), "Units not found"))</f>
        <v>18</v>
      </c>
      <c r="M1471" s="75">
        <f t="shared" si="149"/>
        <v>59760</v>
      </c>
      <c r="N1471" t="str">
        <f>IFERROR(VLOOKUP(D1471, Product_Category!A:B, 2, FALSE), "Uncategorized")</f>
        <v>CMC</v>
      </c>
      <c r="O1471" s="76">
        <f t="shared" si="151"/>
        <v>3.32</v>
      </c>
      <c r="P1471" s="76">
        <f t="shared" si="152"/>
        <v>59.76</v>
      </c>
      <c r="Q1471">
        <f t="shared" si="153"/>
        <v>2023</v>
      </c>
      <c r="R1471" t="str">
        <f>IFERROR(VLOOKUP(G1471,'Importer Name'!A:B, 2, FALSE), "")</f>
        <v>BENTEC ORGANO</v>
      </c>
      <c r="S1471" t="str">
        <f>IFERROR(VLOOKUP(H1471,'Supplier name '!A:B, 2, FALSE), "")</f>
        <v>ANQIU EAGLE CELL</v>
      </c>
    </row>
    <row r="1472" spans="1:19">
      <c r="A1472" s="103" t="s">
        <v>193</v>
      </c>
      <c r="B1472" s="87">
        <v>18000</v>
      </c>
      <c r="C1472" s="87" t="s">
        <v>7</v>
      </c>
      <c r="D1472" s="103" t="s">
        <v>1646</v>
      </c>
      <c r="E1472" s="111">
        <v>2.75</v>
      </c>
      <c r="F1472" s="87" t="s">
        <v>9</v>
      </c>
      <c r="G1472" s="103" t="s">
        <v>51</v>
      </c>
      <c r="H1472" s="105" t="s">
        <v>2319</v>
      </c>
      <c r="I1472" s="106" t="str">
        <f t="shared" si="154"/>
        <v>July</v>
      </c>
      <c r="J1472" s="74">
        <f>IF(F1472="USD", E1472, E1472 * IFERROR(VLOOKUP(F1472, EXCHANGE_RATE!A:B, 2, FALSE), "Currency not found"))</f>
        <v>2.75</v>
      </c>
      <c r="K1472" s="74">
        <f t="shared" si="150"/>
        <v>2.75</v>
      </c>
      <c r="L1472" s="14">
        <f>IF(C1472="MTS", B1472, B1472 * IFERROR(VLOOKUP(C1472, 'QTY_CONVERSIONS '!A:B, 2, FALSE), "Units not found"))</f>
        <v>18</v>
      </c>
      <c r="M1472" s="75">
        <f t="shared" si="149"/>
        <v>49500</v>
      </c>
      <c r="N1472" t="str">
        <f>IFERROR(VLOOKUP(D1472, Product_Category!A:B, 2, FALSE), "Uncategorized")</f>
        <v>CMC</v>
      </c>
      <c r="O1472" s="76">
        <f t="shared" si="151"/>
        <v>2.75</v>
      </c>
      <c r="P1472" s="76">
        <f t="shared" si="152"/>
        <v>49.5</v>
      </c>
      <c r="Q1472">
        <f t="shared" si="153"/>
        <v>2023</v>
      </c>
      <c r="R1472" t="str">
        <f>IFERROR(VLOOKUP(G1472,'Importer Name'!A:B, 2, FALSE), "")</f>
        <v>PERRY IMPEX</v>
      </c>
      <c r="S1472" t="str">
        <f>IFERROR(VLOOKUP(H1472,'Supplier name '!A:B, 2, FALSE), "")</f>
        <v>ANQIU EAGLE CELL</v>
      </c>
    </row>
    <row r="1473" spans="1:19">
      <c r="A1473" s="103" t="s">
        <v>193</v>
      </c>
      <c r="B1473" s="87">
        <v>18000</v>
      </c>
      <c r="C1473" s="87" t="s">
        <v>7</v>
      </c>
      <c r="D1473" s="103" t="s">
        <v>1646</v>
      </c>
      <c r="E1473" s="111">
        <v>2.91</v>
      </c>
      <c r="F1473" s="87" t="s">
        <v>9</v>
      </c>
      <c r="G1473" s="103" t="s">
        <v>51</v>
      </c>
      <c r="H1473" s="105" t="s">
        <v>2319</v>
      </c>
      <c r="I1473" s="106" t="str">
        <f t="shared" si="154"/>
        <v>July</v>
      </c>
      <c r="J1473" s="74">
        <f>IF(F1473="USD", E1473, E1473 * IFERROR(VLOOKUP(F1473, EXCHANGE_RATE!A:B, 2, FALSE), "Currency not found"))</f>
        <v>2.91</v>
      </c>
      <c r="K1473" s="74">
        <f t="shared" si="150"/>
        <v>2.91</v>
      </c>
      <c r="L1473" s="14">
        <f>IF(C1473="MTS", B1473, B1473 * IFERROR(VLOOKUP(C1473, 'QTY_CONVERSIONS '!A:B, 2, FALSE), "Units not found"))</f>
        <v>18</v>
      </c>
      <c r="M1473" s="75">
        <f t="shared" si="149"/>
        <v>52380</v>
      </c>
      <c r="N1473" t="str">
        <f>IFERROR(VLOOKUP(D1473, Product_Category!A:B, 2, FALSE), "Uncategorized")</f>
        <v>CMC</v>
      </c>
      <c r="O1473" s="76">
        <f t="shared" si="151"/>
        <v>2.91</v>
      </c>
      <c r="P1473" s="76">
        <f t="shared" si="152"/>
        <v>52.38</v>
      </c>
      <c r="Q1473">
        <f t="shared" si="153"/>
        <v>2023</v>
      </c>
      <c r="R1473" t="str">
        <f>IFERROR(VLOOKUP(G1473,'Importer Name'!A:B, 2, FALSE), "")</f>
        <v>PERRY IMPEX</v>
      </c>
      <c r="S1473" t="str">
        <f>IFERROR(VLOOKUP(H1473,'Supplier name '!A:B, 2, FALSE), "")</f>
        <v>ANQIU EAGLE CELL</v>
      </c>
    </row>
    <row r="1474" spans="1:19">
      <c r="A1474" s="103" t="s">
        <v>193</v>
      </c>
      <c r="B1474" s="87">
        <v>18000</v>
      </c>
      <c r="C1474" s="87" t="s">
        <v>7</v>
      </c>
      <c r="D1474" s="103" t="s">
        <v>19</v>
      </c>
      <c r="E1474" s="110">
        <v>2.63</v>
      </c>
      <c r="F1474" s="87" t="s">
        <v>9</v>
      </c>
      <c r="G1474" s="103" t="s">
        <v>1850</v>
      </c>
      <c r="H1474" s="105" t="s">
        <v>2319</v>
      </c>
      <c r="I1474" s="106" t="str">
        <f t="shared" si="154"/>
        <v>July</v>
      </c>
      <c r="J1474" s="74">
        <f>IF(F1474="USD", E1474, E1474 * IFERROR(VLOOKUP(F1474, EXCHANGE_RATE!A:B, 2, FALSE), "Currency not found"))</f>
        <v>2.63</v>
      </c>
      <c r="K1474" s="74">
        <f t="shared" si="150"/>
        <v>2.63</v>
      </c>
      <c r="L1474" s="14">
        <f>IF(C1474="MTS", B1474, B1474 * IFERROR(VLOOKUP(C1474, 'QTY_CONVERSIONS '!A:B, 2, FALSE), "Units not found"))</f>
        <v>18</v>
      </c>
      <c r="M1474" s="75">
        <f t="shared" ref="M1474:M1537" si="155">B1474*K1474</f>
        <v>47340</v>
      </c>
      <c r="N1474" t="str">
        <f>IFERROR(VLOOKUP(D1474, Product_Category!A:B, 2, FALSE), "Uncategorized")</f>
        <v>CMC</v>
      </c>
      <c r="O1474" s="76">
        <f t="shared" si="151"/>
        <v>2.63</v>
      </c>
      <c r="P1474" s="76">
        <f t="shared" si="152"/>
        <v>47.339999999999996</v>
      </c>
      <c r="Q1474">
        <f t="shared" si="153"/>
        <v>2023</v>
      </c>
      <c r="R1474" t="str">
        <f>IFERROR(VLOOKUP(G1474,'Importer Name'!A:B, 2, FALSE), "")</f>
        <v>PRACHIN CHEM</v>
      </c>
      <c r="S1474" t="str">
        <f>IFERROR(VLOOKUP(H1474,'Supplier name '!A:B, 2, FALSE), "")</f>
        <v>ANQIU EAGLE CELL</v>
      </c>
    </row>
    <row r="1475" spans="1:19">
      <c r="A1475" s="103" t="s">
        <v>193</v>
      </c>
      <c r="B1475" s="87">
        <v>18000</v>
      </c>
      <c r="C1475" s="87" t="s">
        <v>7</v>
      </c>
      <c r="D1475" s="103" t="s">
        <v>19</v>
      </c>
      <c r="E1475" s="110">
        <v>2.63</v>
      </c>
      <c r="F1475" s="87" t="s">
        <v>9</v>
      </c>
      <c r="G1475" s="103" t="s">
        <v>1850</v>
      </c>
      <c r="H1475" s="105" t="s">
        <v>2319</v>
      </c>
      <c r="I1475" s="106" t="str">
        <f t="shared" si="154"/>
        <v>July</v>
      </c>
      <c r="J1475" s="74">
        <f>IF(F1475="USD", E1475, E1475 * IFERROR(VLOOKUP(F1475, EXCHANGE_RATE!A:B, 2, FALSE), "Currency not found"))</f>
        <v>2.63</v>
      </c>
      <c r="K1475" s="74">
        <f t="shared" ref="K1475:K1538" si="156">ROUNDUP(J1475,2)</f>
        <v>2.63</v>
      </c>
      <c r="L1475" s="14">
        <f>IF(C1475="MTS", B1475, B1475 * IFERROR(VLOOKUP(C1475, 'QTY_CONVERSIONS '!A:B, 2, FALSE), "Units not found"))</f>
        <v>18</v>
      </c>
      <c r="M1475" s="75">
        <f t="shared" si="155"/>
        <v>47340</v>
      </c>
      <c r="N1475" t="str">
        <f>IFERROR(VLOOKUP(D1475, Product_Category!A:B, 2, FALSE), "Uncategorized")</f>
        <v>CMC</v>
      </c>
      <c r="O1475" s="76">
        <f t="shared" ref="O1475:O1538" si="157">K1475</f>
        <v>2.63</v>
      </c>
      <c r="P1475" s="76">
        <f t="shared" ref="P1475:P1538" si="158">L1475*O1475</f>
        <v>47.339999999999996</v>
      </c>
      <c r="Q1475">
        <f t="shared" si="153"/>
        <v>2023</v>
      </c>
      <c r="R1475" t="str">
        <f>IFERROR(VLOOKUP(G1475,'Importer Name'!A:B, 2, FALSE), "")</f>
        <v>PRACHIN CHEM</v>
      </c>
      <c r="S1475" t="str">
        <f>IFERROR(VLOOKUP(H1475,'Supplier name '!A:B, 2, FALSE), "")</f>
        <v>ANQIU EAGLE CELL</v>
      </c>
    </row>
    <row r="1476" spans="1:19">
      <c r="A1476" s="103" t="s">
        <v>193</v>
      </c>
      <c r="B1476" s="87">
        <v>17000</v>
      </c>
      <c r="C1476" s="87" t="s">
        <v>7</v>
      </c>
      <c r="D1476" s="103" t="s">
        <v>19</v>
      </c>
      <c r="E1476" s="110">
        <v>3.05</v>
      </c>
      <c r="F1476" s="87" t="s">
        <v>9</v>
      </c>
      <c r="G1476" s="103" t="s">
        <v>1850</v>
      </c>
      <c r="H1476" s="105" t="s">
        <v>27</v>
      </c>
      <c r="I1476" s="106" t="str">
        <f t="shared" si="154"/>
        <v>July</v>
      </c>
      <c r="J1476" s="74">
        <f>IF(F1476="USD", E1476, E1476 * IFERROR(VLOOKUP(F1476, EXCHANGE_RATE!A:B, 2, FALSE), "Currency not found"))</f>
        <v>3.05</v>
      </c>
      <c r="K1476" s="74">
        <f t="shared" si="156"/>
        <v>3.05</v>
      </c>
      <c r="L1476" s="14">
        <f>IF(C1476="MTS", B1476, B1476 * IFERROR(VLOOKUP(C1476, 'QTY_CONVERSIONS '!A:B, 2, FALSE), "Units not found"))</f>
        <v>17</v>
      </c>
      <c r="M1476" s="75">
        <f t="shared" si="155"/>
        <v>51850</v>
      </c>
      <c r="N1476" t="str">
        <f>IFERROR(VLOOKUP(D1476, Product_Category!A:B, 2, FALSE), "Uncategorized")</f>
        <v>CMC</v>
      </c>
      <c r="O1476" s="76">
        <f t="shared" si="157"/>
        <v>3.05</v>
      </c>
      <c r="P1476" s="76">
        <f t="shared" si="158"/>
        <v>51.849999999999994</v>
      </c>
      <c r="Q1476">
        <f t="shared" ref="Q1476:Q1539" si="159">Q1475</f>
        <v>2023</v>
      </c>
      <c r="R1476" t="str">
        <f>IFERROR(VLOOKUP(G1476,'Importer Name'!A:B, 2, FALSE), "")</f>
        <v>PRACHIN CHEM</v>
      </c>
      <c r="S1476" t="str">
        <f>IFERROR(VLOOKUP(H1476,'Supplier name '!A:B, 2, FALSE), "")</f>
        <v>CHANGSHU WEALTHY</v>
      </c>
    </row>
    <row r="1477" spans="1:19">
      <c r="A1477" s="103" t="s">
        <v>193</v>
      </c>
      <c r="B1477" s="87">
        <v>2000</v>
      </c>
      <c r="C1477" s="87" t="s">
        <v>7</v>
      </c>
      <c r="D1477" s="103" t="s">
        <v>19</v>
      </c>
      <c r="E1477" s="110">
        <v>3.45</v>
      </c>
      <c r="F1477" s="87" t="s">
        <v>9</v>
      </c>
      <c r="G1477" s="103" t="s">
        <v>2320</v>
      </c>
      <c r="H1477" s="105" t="s">
        <v>27</v>
      </c>
      <c r="I1477" s="106" t="str">
        <f t="shared" si="154"/>
        <v>July</v>
      </c>
      <c r="J1477" s="74">
        <f>IF(F1477="USD", E1477, E1477 * IFERROR(VLOOKUP(F1477, EXCHANGE_RATE!A:B, 2, FALSE), "Currency not found"))</f>
        <v>3.45</v>
      </c>
      <c r="K1477" s="74">
        <f t="shared" si="156"/>
        <v>3.45</v>
      </c>
      <c r="L1477" s="14">
        <f>IF(C1477="MTS", B1477, B1477 * IFERROR(VLOOKUP(C1477, 'QTY_CONVERSIONS '!A:B, 2, FALSE), "Units not found"))</f>
        <v>2</v>
      </c>
      <c r="M1477" s="75">
        <f t="shared" si="155"/>
        <v>6900</v>
      </c>
      <c r="N1477" t="str">
        <f>IFERROR(VLOOKUP(D1477, Product_Category!A:B, 2, FALSE), "Uncategorized")</f>
        <v>CMC</v>
      </c>
      <c r="O1477" s="76">
        <f t="shared" si="157"/>
        <v>3.45</v>
      </c>
      <c r="P1477" s="76">
        <f t="shared" si="158"/>
        <v>6.9</v>
      </c>
      <c r="Q1477">
        <f t="shared" si="159"/>
        <v>2023</v>
      </c>
      <c r="R1477" t="str">
        <f>IFERROR(VLOOKUP(G1477,'Importer Name'!A:B, 2, FALSE), "")</f>
        <v>BRENNTAG ING</v>
      </c>
      <c r="S1477" t="str">
        <f>IFERROR(VLOOKUP(H1477,'Supplier name '!A:B, 2, FALSE), "")</f>
        <v>CHANGSHU WEALTHY</v>
      </c>
    </row>
    <row r="1478" spans="1:19">
      <c r="A1478" s="103" t="s">
        <v>193</v>
      </c>
      <c r="B1478" s="87">
        <v>6000</v>
      </c>
      <c r="C1478" s="87" t="s">
        <v>7</v>
      </c>
      <c r="D1478" s="103" t="s">
        <v>19</v>
      </c>
      <c r="E1478" s="110">
        <v>2.68</v>
      </c>
      <c r="F1478" s="87" t="s">
        <v>9</v>
      </c>
      <c r="G1478" s="103" t="s">
        <v>2321</v>
      </c>
      <c r="H1478" s="105" t="s">
        <v>32</v>
      </c>
      <c r="I1478" s="106" t="str">
        <f t="shared" si="154"/>
        <v>July</v>
      </c>
      <c r="J1478" s="74">
        <f>IF(F1478="USD", E1478, E1478 * IFERROR(VLOOKUP(F1478, EXCHANGE_RATE!A:B, 2, FALSE), "Currency not found"))</f>
        <v>2.68</v>
      </c>
      <c r="K1478" s="74">
        <f t="shared" si="156"/>
        <v>2.68</v>
      </c>
      <c r="L1478" s="14">
        <f>IF(C1478="MTS", B1478, B1478 * IFERROR(VLOOKUP(C1478, 'QTY_CONVERSIONS '!A:B, 2, FALSE), "Units not found"))</f>
        <v>6</v>
      </c>
      <c r="M1478" s="75">
        <f t="shared" si="155"/>
        <v>16080.000000000002</v>
      </c>
      <c r="N1478" t="str">
        <f>IFERROR(VLOOKUP(D1478, Product_Category!A:B, 2, FALSE), "Uncategorized")</f>
        <v>CMC</v>
      </c>
      <c r="O1478" s="76">
        <f t="shared" si="157"/>
        <v>2.68</v>
      </c>
      <c r="P1478" s="76">
        <f t="shared" si="158"/>
        <v>16.080000000000002</v>
      </c>
      <c r="Q1478">
        <f t="shared" si="159"/>
        <v>2023</v>
      </c>
      <c r="R1478" t="str">
        <f>IFERROR(VLOOKUP(G1478,'Importer Name'!A:B, 2, FALSE), "")</f>
        <v>KKALP CHEM</v>
      </c>
      <c r="S1478" t="str">
        <f>IFERROR(VLOOKUP(H1478,'Supplier name '!A:B, 2, FALSE), "")</f>
        <v>CHONGQING LIHONG</v>
      </c>
    </row>
    <row r="1479" spans="1:19">
      <c r="A1479" s="103" t="s">
        <v>193</v>
      </c>
      <c r="B1479" s="87">
        <v>4000</v>
      </c>
      <c r="C1479" s="87" t="s">
        <v>7</v>
      </c>
      <c r="D1479" s="103" t="s">
        <v>19</v>
      </c>
      <c r="E1479" s="110">
        <v>2.77</v>
      </c>
      <c r="F1479" s="87" t="s">
        <v>9</v>
      </c>
      <c r="G1479" s="103" t="s">
        <v>2321</v>
      </c>
      <c r="H1479" s="105" t="s">
        <v>32</v>
      </c>
      <c r="I1479" s="106" t="str">
        <f t="shared" si="154"/>
        <v>July</v>
      </c>
      <c r="J1479" s="74">
        <f>IF(F1479="USD", E1479, E1479 * IFERROR(VLOOKUP(F1479, EXCHANGE_RATE!A:B, 2, FALSE), "Currency not found"))</f>
        <v>2.77</v>
      </c>
      <c r="K1479" s="74">
        <f t="shared" si="156"/>
        <v>2.77</v>
      </c>
      <c r="L1479" s="14">
        <f>IF(C1479="MTS", B1479, B1479 * IFERROR(VLOOKUP(C1479, 'QTY_CONVERSIONS '!A:B, 2, FALSE), "Units not found"))</f>
        <v>4</v>
      </c>
      <c r="M1479" s="75">
        <f t="shared" si="155"/>
        <v>11080</v>
      </c>
      <c r="N1479" t="str">
        <f>IFERROR(VLOOKUP(D1479, Product_Category!A:B, 2, FALSE), "Uncategorized")</f>
        <v>CMC</v>
      </c>
      <c r="O1479" s="76">
        <f t="shared" si="157"/>
        <v>2.77</v>
      </c>
      <c r="P1479" s="76">
        <f t="shared" si="158"/>
        <v>11.08</v>
      </c>
      <c r="Q1479">
        <f t="shared" si="159"/>
        <v>2023</v>
      </c>
      <c r="R1479" t="str">
        <f>IFERROR(VLOOKUP(G1479,'Importer Name'!A:B, 2, FALSE), "")</f>
        <v>KKALP CHEM</v>
      </c>
      <c r="S1479" t="str">
        <f>IFERROR(VLOOKUP(H1479,'Supplier name '!A:B, 2, FALSE), "")</f>
        <v>CHONGQING LIHONG</v>
      </c>
    </row>
    <row r="1480" spans="1:19">
      <c r="A1480" s="103" t="s">
        <v>193</v>
      </c>
      <c r="B1480" s="87">
        <v>2000</v>
      </c>
      <c r="C1480" s="87" t="s">
        <v>7</v>
      </c>
      <c r="D1480" s="103" t="s">
        <v>19</v>
      </c>
      <c r="E1480" s="110">
        <v>2.82</v>
      </c>
      <c r="F1480" s="87" t="s">
        <v>9</v>
      </c>
      <c r="G1480" s="103" t="s">
        <v>2321</v>
      </c>
      <c r="H1480" s="105" t="s">
        <v>32</v>
      </c>
      <c r="I1480" s="106" t="str">
        <f t="shared" si="154"/>
        <v>July</v>
      </c>
      <c r="J1480" s="74">
        <f>IF(F1480="USD", E1480, E1480 * IFERROR(VLOOKUP(F1480, EXCHANGE_RATE!A:B, 2, FALSE), "Currency not found"))</f>
        <v>2.82</v>
      </c>
      <c r="K1480" s="74">
        <f t="shared" si="156"/>
        <v>2.82</v>
      </c>
      <c r="L1480" s="14">
        <f>IF(C1480="MTS", B1480, B1480 * IFERROR(VLOOKUP(C1480, 'QTY_CONVERSIONS '!A:B, 2, FALSE), "Units not found"))</f>
        <v>2</v>
      </c>
      <c r="M1480" s="75">
        <f t="shared" si="155"/>
        <v>5640</v>
      </c>
      <c r="N1480" t="str">
        <f>IFERROR(VLOOKUP(D1480, Product_Category!A:B, 2, FALSE), "Uncategorized")</f>
        <v>CMC</v>
      </c>
      <c r="O1480" s="76">
        <f t="shared" si="157"/>
        <v>2.82</v>
      </c>
      <c r="P1480" s="76">
        <f t="shared" si="158"/>
        <v>5.64</v>
      </c>
      <c r="Q1480">
        <f t="shared" si="159"/>
        <v>2023</v>
      </c>
      <c r="R1480" t="str">
        <f>IFERROR(VLOOKUP(G1480,'Importer Name'!A:B, 2, FALSE), "")</f>
        <v>KKALP CHEM</v>
      </c>
      <c r="S1480" t="str">
        <f>IFERROR(VLOOKUP(H1480,'Supplier name '!A:B, 2, FALSE), "")</f>
        <v>CHONGQING LIHONG</v>
      </c>
    </row>
    <row r="1481" spans="1:19">
      <c r="A1481" s="103" t="s">
        <v>193</v>
      </c>
      <c r="B1481" s="87">
        <v>100000</v>
      </c>
      <c r="C1481" s="87" t="s">
        <v>7</v>
      </c>
      <c r="D1481" s="103" t="s">
        <v>19</v>
      </c>
      <c r="E1481" s="111">
        <v>1.4</v>
      </c>
      <c r="F1481" s="87" t="s">
        <v>9</v>
      </c>
      <c r="G1481" s="103" t="s">
        <v>31</v>
      </c>
      <c r="H1481" s="105" t="s">
        <v>32</v>
      </c>
      <c r="I1481" s="106" t="str">
        <f t="shared" si="154"/>
        <v>July</v>
      </c>
      <c r="J1481" s="74">
        <f>IF(F1481="USD", E1481, E1481 * IFERROR(VLOOKUP(F1481, EXCHANGE_RATE!A:B, 2, FALSE), "Currency not found"))</f>
        <v>1.4</v>
      </c>
      <c r="K1481" s="74">
        <f t="shared" si="156"/>
        <v>1.4</v>
      </c>
      <c r="L1481" s="14">
        <f>IF(C1481="MTS", B1481, B1481 * IFERROR(VLOOKUP(C1481, 'QTY_CONVERSIONS '!A:B, 2, FALSE), "Units not found"))</f>
        <v>100</v>
      </c>
      <c r="M1481" s="75">
        <f t="shared" si="155"/>
        <v>140000</v>
      </c>
      <c r="N1481" t="str">
        <f>IFERROR(VLOOKUP(D1481, Product_Category!A:B, 2, FALSE), "Uncategorized")</f>
        <v>CMC</v>
      </c>
      <c r="O1481" s="76">
        <f t="shared" si="157"/>
        <v>1.4</v>
      </c>
      <c r="P1481" s="76">
        <f t="shared" si="158"/>
        <v>140</v>
      </c>
      <c r="Q1481">
        <f t="shared" si="159"/>
        <v>2023</v>
      </c>
      <c r="R1481" t="str">
        <f>IFERROR(VLOOKUP(G1481,'Importer Name'!A:B, 2, FALSE), "")</f>
        <v>MERIDIAN POLYMERS</v>
      </c>
      <c r="S1481" t="str">
        <f>IFERROR(VLOOKUP(H1481,'Supplier name '!A:B, 2, FALSE), "")</f>
        <v>CHONGQING LIHONG</v>
      </c>
    </row>
    <row r="1482" spans="1:19">
      <c r="A1482" s="103" t="s">
        <v>193</v>
      </c>
      <c r="B1482" s="87">
        <v>100000</v>
      </c>
      <c r="C1482" s="87" t="s">
        <v>7</v>
      </c>
      <c r="D1482" s="103" t="s">
        <v>19</v>
      </c>
      <c r="E1482" s="111">
        <v>1.4</v>
      </c>
      <c r="F1482" s="87" t="s">
        <v>9</v>
      </c>
      <c r="G1482" s="103" t="s">
        <v>31</v>
      </c>
      <c r="H1482" s="105" t="s">
        <v>32</v>
      </c>
      <c r="I1482" s="106" t="str">
        <f t="shared" si="154"/>
        <v>July</v>
      </c>
      <c r="J1482" s="74">
        <f>IF(F1482="USD", E1482, E1482 * IFERROR(VLOOKUP(F1482, EXCHANGE_RATE!A:B, 2, FALSE), "Currency not found"))</f>
        <v>1.4</v>
      </c>
      <c r="K1482" s="74">
        <f t="shared" si="156"/>
        <v>1.4</v>
      </c>
      <c r="L1482" s="14">
        <f>IF(C1482="MTS", B1482, B1482 * IFERROR(VLOOKUP(C1482, 'QTY_CONVERSIONS '!A:B, 2, FALSE), "Units not found"))</f>
        <v>100</v>
      </c>
      <c r="M1482" s="75">
        <f t="shared" si="155"/>
        <v>140000</v>
      </c>
      <c r="N1482" t="str">
        <f>IFERROR(VLOOKUP(D1482, Product_Category!A:B, 2, FALSE), "Uncategorized")</f>
        <v>CMC</v>
      </c>
      <c r="O1482" s="76">
        <f t="shared" si="157"/>
        <v>1.4</v>
      </c>
      <c r="P1482" s="76">
        <f t="shared" si="158"/>
        <v>140</v>
      </c>
      <c r="Q1482">
        <f t="shared" si="159"/>
        <v>2023</v>
      </c>
      <c r="R1482" t="str">
        <f>IFERROR(VLOOKUP(G1482,'Importer Name'!A:B, 2, FALSE), "")</f>
        <v>MERIDIAN POLYMERS</v>
      </c>
      <c r="S1482" t="str">
        <f>IFERROR(VLOOKUP(H1482,'Supplier name '!A:B, 2, FALSE), "")</f>
        <v>CHONGQING LIHONG</v>
      </c>
    </row>
    <row r="1483" spans="1:19">
      <c r="A1483" s="103" t="s">
        <v>193</v>
      </c>
      <c r="B1483" s="87">
        <v>17000</v>
      </c>
      <c r="C1483" s="87" t="s">
        <v>7</v>
      </c>
      <c r="D1483" s="103" t="s">
        <v>19</v>
      </c>
      <c r="E1483" s="110">
        <v>2.7349999999999999</v>
      </c>
      <c r="F1483" s="87" t="s">
        <v>9</v>
      </c>
      <c r="G1483" s="103" t="s">
        <v>2322</v>
      </c>
      <c r="H1483" s="105" t="s">
        <v>2323</v>
      </c>
      <c r="I1483" s="106" t="str">
        <f t="shared" si="154"/>
        <v>July</v>
      </c>
      <c r="J1483" s="74">
        <f>IF(F1483="USD", E1483, E1483 * IFERROR(VLOOKUP(F1483, EXCHANGE_RATE!A:B, 2, FALSE), "Currency not found"))</f>
        <v>2.7349999999999999</v>
      </c>
      <c r="K1483" s="74">
        <f t="shared" si="156"/>
        <v>2.7399999999999998</v>
      </c>
      <c r="L1483" s="14">
        <f>IF(C1483="MTS", B1483, B1483 * IFERROR(VLOOKUP(C1483, 'QTY_CONVERSIONS '!A:B, 2, FALSE), "Units not found"))</f>
        <v>17</v>
      </c>
      <c r="M1483" s="75">
        <f t="shared" si="155"/>
        <v>46579.999999999993</v>
      </c>
      <c r="N1483" t="str">
        <f>IFERROR(VLOOKUP(D1483, Product_Category!A:B, 2, FALSE), "Uncategorized")</f>
        <v>CMC</v>
      </c>
      <c r="O1483" s="76">
        <f t="shared" si="157"/>
        <v>2.7399999999999998</v>
      </c>
      <c r="P1483" s="76">
        <f t="shared" si="158"/>
        <v>46.58</v>
      </c>
      <c r="Q1483">
        <f t="shared" si="159"/>
        <v>2023</v>
      </c>
      <c r="R1483" t="str">
        <f>IFERROR(VLOOKUP(G1483,'Importer Name'!A:B, 2, FALSE), "")</f>
        <v>S A FINE CHEM</v>
      </c>
      <c r="S1483" t="str">
        <f>IFERROR(VLOOKUP(H1483,'Supplier name '!A:B, 2, FALSE), "")</f>
        <v>GUOYU LIMITED</v>
      </c>
    </row>
    <row r="1484" spans="1:19">
      <c r="A1484" s="103" t="s">
        <v>193</v>
      </c>
      <c r="B1484" s="87">
        <v>500</v>
      </c>
      <c r="C1484" s="87" t="s">
        <v>7</v>
      </c>
      <c r="D1484" s="103" t="s">
        <v>19</v>
      </c>
      <c r="E1484" s="104">
        <v>3.4</v>
      </c>
      <c r="F1484" s="87" t="s">
        <v>9</v>
      </c>
      <c r="G1484" s="103" t="s">
        <v>2324</v>
      </c>
      <c r="H1484" s="105" t="s">
        <v>2325</v>
      </c>
      <c r="I1484" s="106" t="str">
        <f t="shared" si="154"/>
        <v>July</v>
      </c>
      <c r="J1484" s="74">
        <f>IF(F1484="USD", E1484, E1484 * IFERROR(VLOOKUP(F1484, EXCHANGE_RATE!A:B, 2, FALSE), "Currency not found"))</f>
        <v>3.4</v>
      </c>
      <c r="K1484" s="74">
        <f t="shared" si="156"/>
        <v>3.4</v>
      </c>
      <c r="L1484" s="14">
        <f>IF(C1484="MTS", B1484, B1484 * IFERROR(VLOOKUP(C1484, 'QTY_CONVERSIONS '!A:B, 2, FALSE), "Units not found"))</f>
        <v>0.5</v>
      </c>
      <c r="M1484" s="75">
        <f t="shared" si="155"/>
        <v>1700</v>
      </c>
      <c r="N1484" t="str">
        <f>IFERROR(VLOOKUP(D1484, Product_Category!A:B, 2, FALSE), "Uncategorized")</f>
        <v>CMC</v>
      </c>
      <c r="O1484" s="76">
        <f t="shared" si="157"/>
        <v>3.4</v>
      </c>
      <c r="P1484" s="76">
        <f t="shared" si="158"/>
        <v>1.7</v>
      </c>
      <c r="Q1484">
        <f t="shared" si="159"/>
        <v>2023</v>
      </c>
      <c r="R1484" t="str">
        <f>IFERROR(VLOOKUP(G1484,'Importer Name'!A:B, 2, FALSE), "")</f>
        <v>PARKASH DYECHEM</v>
      </c>
      <c r="S1484" t="str">
        <f>IFERROR(VLOOKUP(H1484,'Supplier name '!A:B, 2, FALSE), "")</f>
        <v>HUZHOU MIZUDA</v>
      </c>
    </row>
    <row r="1485" spans="1:19">
      <c r="A1485" s="103" t="s">
        <v>193</v>
      </c>
      <c r="B1485" s="87">
        <v>3000</v>
      </c>
      <c r="C1485" s="87" t="s">
        <v>7</v>
      </c>
      <c r="D1485" s="103" t="s">
        <v>19</v>
      </c>
      <c r="E1485" s="110">
        <v>3.04</v>
      </c>
      <c r="F1485" s="87" t="s">
        <v>9</v>
      </c>
      <c r="G1485" s="103" t="s">
        <v>36</v>
      </c>
      <c r="H1485" s="105" t="s">
        <v>37</v>
      </c>
      <c r="I1485" s="106" t="str">
        <f t="shared" si="154"/>
        <v>July</v>
      </c>
      <c r="J1485" s="74">
        <f>IF(F1485="USD", E1485, E1485 * IFERROR(VLOOKUP(F1485, EXCHANGE_RATE!A:B, 2, FALSE), "Currency not found"))</f>
        <v>3.04</v>
      </c>
      <c r="K1485" s="74">
        <f t="shared" si="156"/>
        <v>3.04</v>
      </c>
      <c r="L1485" s="14">
        <f>IF(C1485="MTS", B1485, B1485 * IFERROR(VLOOKUP(C1485, 'QTY_CONVERSIONS '!A:B, 2, FALSE), "Units not found"))</f>
        <v>3</v>
      </c>
      <c r="M1485" s="75">
        <f t="shared" si="155"/>
        <v>9120</v>
      </c>
      <c r="N1485" t="str">
        <f>IFERROR(VLOOKUP(D1485, Product_Category!A:B, 2, FALSE), "Uncategorized")</f>
        <v>CMC</v>
      </c>
      <c r="O1485" s="76">
        <f t="shared" si="157"/>
        <v>3.04</v>
      </c>
      <c r="P1485" s="76">
        <f t="shared" si="158"/>
        <v>9.120000000000001</v>
      </c>
      <c r="Q1485">
        <f t="shared" si="159"/>
        <v>2023</v>
      </c>
      <c r="R1485" t="str">
        <f>IFERROR(VLOOKUP(G1485,'Importer Name'!A:B, 2, FALSE), "")</f>
        <v>KAKKAT DRUGS</v>
      </c>
      <c r="S1485" t="str">
        <f>IFERROR(VLOOKUP(H1485,'Supplier name '!A:B, 2, FALSE), "")</f>
        <v>JIANGSU GUOTAI</v>
      </c>
    </row>
    <row r="1486" spans="1:19">
      <c r="A1486" s="103" t="s">
        <v>193</v>
      </c>
      <c r="B1486" s="87">
        <v>1000</v>
      </c>
      <c r="C1486" s="87" t="s">
        <v>7</v>
      </c>
      <c r="D1486" s="103" t="s">
        <v>19</v>
      </c>
      <c r="E1486" s="110">
        <v>3.04</v>
      </c>
      <c r="F1486" s="87" t="s">
        <v>9</v>
      </c>
      <c r="G1486" s="103" t="s">
        <v>36</v>
      </c>
      <c r="H1486" s="105" t="s">
        <v>37</v>
      </c>
      <c r="I1486" s="106" t="str">
        <f t="shared" si="154"/>
        <v>July</v>
      </c>
      <c r="J1486" s="74">
        <f>IF(F1486="USD", E1486, E1486 * IFERROR(VLOOKUP(F1486, EXCHANGE_RATE!A:B, 2, FALSE), "Currency not found"))</f>
        <v>3.04</v>
      </c>
      <c r="K1486" s="74">
        <f t="shared" si="156"/>
        <v>3.04</v>
      </c>
      <c r="L1486" s="14">
        <f>IF(C1486="MTS", B1486, B1486 * IFERROR(VLOOKUP(C1486, 'QTY_CONVERSIONS '!A:B, 2, FALSE), "Units not found"))</f>
        <v>1</v>
      </c>
      <c r="M1486" s="75">
        <f t="shared" si="155"/>
        <v>3040</v>
      </c>
      <c r="N1486" t="str">
        <f>IFERROR(VLOOKUP(D1486, Product_Category!A:B, 2, FALSE), "Uncategorized")</f>
        <v>CMC</v>
      </c>
      <c r="O1486" s="76">
        <f t="shared" si="157"/>
        <v>3.04</v>
      </c>
      <c r="P1486" s="76">
        <f t="shared" si="158"/>
        <v>3.04</v>
      </c>
      <c r="Q1486">
        <f t="shared" si="159"/>
        <v>2023</v>
      </c>
      <c r="R1486" t="str">
        <f>IFERROR(VLOOKUP(G1486,'Importer Name'!A:B, 2, FALSE), "")</f>
        <v>KAKKAT DRUGS</v>
      </c>
      <c r="S1486" t="str">
        <f>IFERROR(VLOOKUP(H1486,'Supplier name '!A:B, 2, FALSE), "")</f>
        <v>JIANGSU GUOTAI</v>
      </c>
    </row>
    <row r="1487" spans="1:19">
      <c r="A1487" s="103" t="s">
        <v>193</v>
      </c>
      <c r="B1487" s="87">
        <v>1000</v>
      </c>
      <c r="C1487" s="87" t="s">
        <v>7</v>
      </c>
      <c r="D1487" s="103" t="s">
        <v>19</v>
      </c>
      <c r="E1487" s="110">
        <v>3.04</v>
      </c>
      <c r="F1487" s="87" t="s">
        <v>9</v>
      </c>
      <c r="G1487" s="103" t="s">
        <v>36</v>
      </c>
      <c r="H1487" s="105" t="s">
        <v>37</v>
      </c>
      <c r="I1487" s="106" t="str">
        <f t="shared" si="154"/>
        <v>July</v>
      </c>
      <c r="J1487" s="74">
        <f>IF(F1487="USD", E1487, E1487 * IFERROR(VLOOKUP(F1487, EXCHANGE_RATE!A:B, 2, FALSE), "Currency not found"))</f>
        <v>3.04</v>
      </c>
      <c r="K1487" s="74">
        <f t="shared" si="156"/>
        <v>3.04</v>
      </c>
      <c r="L1487" s="14">
        <f>IF(C1487="MTS", B1487, B1487 * IFERROR(VLOOKUP(C1487, 'QTY_CONVERSIONS '!A:B, 2, FALSE), "Units not found"))</f>
        <v>1</v>
      </c>
      <c r="M1487" s="75">
        <f t="shared" si="155"/>
        <v>3040</v>
      </c>
      <c r="N1487" t="str">
        <f>IFERROR(VLOOKUP(D1487, Product_Category!A:B, 2, FALSE), "Uncategorized")</f>
        <v>CMC</v>
      </c>
      <c r="O1487" s="76">
        <f t="shared" si="157"/>
        <v>3.04</v>
      </c>
      <c r="P1487" s="76">
        <f t="shared" si="158"/>
        <v>3.04</v>
      </c>
      <c r="Q1487">
        <f t="shared" si="159"/>
        <v>2023</v>
      </c>
      <c r="R1487" t="str">
        <f>IFERROR(VLOOKUP(G1487,'Importer Name'!A:B, 2, FALSE), "")</f>
        <v>KAKKAT DRUGS</v>
      </c>
      <c r="S1487" t="str">
        <f>IFERROR(VLOOKUP(H1487,'Supplier name '!A:B, 2, FALSE), "")</f>
        <v>JIANGSU GUOTAI</v>
      </c>
    </row>
    <row r="1488" spans="1:19">
      <c r="A1488" s="103" t="s">
        <v>193</v>
      </c>
      <c r="B1488" s="87">
        <v>11475</v>
      </c>
      <c r="C1488" s="87" t="s">
        <v>7</v>
      </c>
      <c r="D1488" s="103" t="s">
        <v>19</v>
      </c>
      <c r="E1488" s="110">
        <v>3.08</v>
      </c>
      <c r="F1488" s="87" t="s">
        <v>9</v>
      </c>
      <c r="G1488" s="103" t="s">
        <v>321</v>
      </c>
      <c r="H1488" s="105" t="s">
        <v>41</v>
      </c>
      <c r="I1488" s="106" t="str">
        <f t="shared" si="154"/>
        <v>July</v>
      </c>
      <c r="J1488" s="74">
        <f>IF(F1488="USD", E1488, E1488 * IFERROR(VLOOKUP(F1488, EXCHANGE_RATE!A:B, 2, FALSE), "Currency not found"))</f>
        <v>3.08</v>
      </c>
      <c r="K1488" s="74">
        <f t="shared" si="156"/>
        <v>3.08</v>
      </c>
      <c r="L1488" s="14">
        <f>IF(C1488="MTS", B1488, B1488 * IFERROR(VLOOKUP(C1488, 'QTY_CONVERSIONS '!A:B, 2, FALSE), "Units not found"))</f>
        <v>11.475</v>
      </c>
      <c r="M1488" s="75">
        <f t="shared" si="155"/>
        <v>35343</v>
      </c>
      <c r="N1488" t="str">
        <f>IFERROR(VLOOKUP(D1488, Product_Category!A:B, 2, FALSE), "Uncategorized")</f>
        <v>CMC</v>
      </c>
      <c r="O1488" s="76">
        <f t="shared" si="157"/>
        <v>3.08</v>
      </c>
      <c r="P1488" s="76">
        <f t="shared" si="158"/>
        <v>35.342999999999996</v>
      </c>
      <c r="Q1488">
        <f t="shared" si="159"/>
        <v>2023</v>
      </c>
      <c r="R1488" t="str">
        <f>IFERROR(VLOOKUP(G1488,'Importer Name'!A:B, 2, FALSE), "")</f>
        <v>AAKAR ENTERPRISES</v>
      </c>
      <c r="S1488" t="str">
        <f>IFERROR(VLOOKUP(H1488,'Supplier name '!A:B, 2, FALSE), "")</f>
        <v>JINING FORTUNE</v>
      </c>
    </row>
    <row r="1489" spans="1:19">
      <c r="A1489" s="103" t="s">
        <v>193</v>
      </c>
      <c r="B1489" s="87">
        <v>15000</v>
      </c>
      <c r="C1489" s="87" t="s">
        <v>7</v>
      </c>
      <c r="D1489" s="103" t="s">
        <v>19</v>
      </c>
      <c r="E1489" s="110">
        <v>2.5299999999999998</v>
      </c>
      <c r="F1489" s="87" t="s">
        <v>9</v>
      </c>
      <c r="G1489" s="103" t="s">
        <v>2326</v>
      </c>
      <c r="H1489" s="105" t="s">
        <v>41</v>
      </c>
      <c r="I1489" s="106" t="str">
        <f t="shared" si="154"/>
        <v>July</v>
      </c>
      <c r="J1489" s="74">
        <f>IF(F1489="USD", E1489, E1489 * IFERROR(VLOOKUP(F1489, EXCHANGE_RATE!A:B, 2, FALSE), "Currency not found"))</f>
        <v>2.5299999999999998</v>
      </c>
      <c r="K1489" s="74">
        <f t="shared" si="156"/>
        <v>2.5299999999999998</v>
      </c>
      <c r="L1489" s="14">
        <f>IF(C1489="MTS", B1489, B1489 * IFERROR(VLOOKUP(C1489, 'QTY_CONVERSIONS '!A:B, 2, FALSE), "Units not found"))</f>
        <v>15</v>
      </c>
      <c r="M1489" s="75">
        <f t="shared" si="155"/>
        <v>37950</v>
      </c>
      <c r="N1489" t="str">
        <f>IFERROR(VLOOKUP(D1489, Product_Category!A:B, 2, FALSE), "Uncategorized")</f>
        <v>CMC</v>
      </c>
      <c r="O1489" s="76">
        <f t="shared" si="157"/>
        <v>2.5299999999999998</v>
      </c>
      <c r="P1489" s="76">
        <f t="shared" si="158"/>
        <v>37.949999999999996</v>
      </c>
      <c r="Q1489">
        <f t="shared" si="159"/>
        <v>2023</v>
      </c>
      <c r="R1489" t="str">
        <f>IFERROR(VLOOKUP(G1489,'Importer Name'!A:B, 2, FALSE), "")</f>
        <v>PNR IMPEX</v>
      </c>
      <c r="S1489" t="str">
        <f>IFERROR(VLOOKUP(H1489,'Supplier name '!A:B, 2, FALSE), "")</f>
        <v>JINING FORTUNE</v>
      </c>
    </row>
    <row r="1490" spans="1:19">
      <c r="A1490" s="103" t="s">
        <v>193</v>
      </c>
      <c r="B1490" s="87">
        <v>15000</v>
      </c>
      <c r="C1490" s="87" t="s">
        <v>7</v>
      </c>
      <c r="D1490" s="103" t="s">
        <v>19</v>
      </c>
      <c r="E1490" s="110">
        <v>2.5299999999999998</v>
      </c>
      <c r="F1490" s="87" t="s">
        <v>9</v>
      </c>
      <c r="G1490" s="103" t="s">
        <v>2326</v>
      </c>
      <c r="H1490" s="105" t="s">
        <v>41</v>
      </c>
      <c r="I1490" s="106" t="str">
        <f t="shared" si="154"/>
        <v>July</v>
      </c>
      <c r="J1490" s="74">
        <f>IF(F1490="USD", E1490, E1490 * IFERROR(VLOOKUP(F1490, EXCHANGE_RATE!A:B, 2, FALSE), "Currency not found"))</f>
        <v>2.5299999999999998</v>
      </c>
      <c r="K1490" s="74">
        <f t="shared" si="156"/>
        <v>2.5299999999999998</v>
      </c>
      <c r="L1490" s="14">
        <f>IF(C1490="MTS", B1490, B1490 * IFERROR(VLOOKUP(C1490, 'QTY_CONVERSIONS '!A:B, 2, FALSE), "Units not found"))</f>
        <v>15</v>
      </c>
      <c r="M1490" s="75">
        <f t="shared" si="155"/>
        <v>37950</v>
      </c>
      <c r="N1490" t="str">
        <f>IFERROR(VLOOKUP(D1490, Product_Category!A:B, 2, FALSE), "Uncategorized")</f>
        <v>CMC</v>
      </c>
      <c r="O1490" s="76">
        <f t="shared" si="157"/>
        <v>2.5299999999999998</v>
      </c>
      <c r="P1490" s="76">
        <f t="shared" si="158"/>
        <v>37.949999999999996</v>
      </c>
      <c r="Q1490">
        <f t="shared" si="159"/>
        <v>2023</v>
      </c>
      <c r="R1490" t="str">
        <f>IFERROR(VLOOKUP(G1490,'Importer Name'!A:B, 2, FALSE), "")</f>
        <v>PNR IMPEX</v>
      </c>
      <c r="S1490" t="str">
        <f>IFERROR(VLOOKUP(H1490,'Supplier name '!A:B, 2, FALSE), "")</f>
        <v>JINING FORTUNE</v>
      </c>
    </row>
    <row r="1491" spans="1:19">
      <c r="A1491" s="103" t="s">
        <v>193</v>
      </c>
      <c r="B1491" s="87">
        <v>15000</v>
      </c>
      <c r="C1491" s="87" t="s">
        <v>7</v>
      </c>
      <c r="D1491" s="103" t="s">
        <v>19</v>
      </c>
      <c r="E1491" s="110">
        <v>3.15</v>
      </c>
      <c r="F1491" s="87" t="s">
        <v>9</v>
      </c>
      <c r="G1491" s="103" t="s">
        <v>313</v>
      </c>
      <c r="H1491" s="105" t="s">
        <v>2327</v>
      </c>
      <c r="I1491" s="106" t="str">
        <f t="shared" si="154"/>
        <v>July</v>
      </c>
      <c r="J1491" s="74">
        <f>IF(F1491="USD", E1491, E1491 * IFERROR(VLOOKUP(F1491, EXCHANGE_RATE!A:B, 2, FALSE), "Currency not found"))</f>
        <v>3.15</v>
      </c>
      <c r="K1491" s="74">
        <f t="shared" si="156"/>
        <v>3.15</v>
      </c>
      <c r="L1491" s="14">
        <f>IF(C1491="MTS", B1491, B1491 * IFERROR(VLOOKUP(C1491, 'QTY_CONVERSIONS '!A:B, 2, FALSE), "Units not found"))</f>
        <v>15</v>
      </c>
      <c r="M1491" s="75">
        <f t="shared" si="155"/>
        <v>47250</v>
      </c>
      <c r="N1491" t="str">
        <f>IFERROR(VLOOKUP(D1491, Product_Category!A:B, 2, FALSE), "Uncategorized")</f>
        <v>CMC</v>
      </c>
      <c r="O1491" s="76">
        <f t="shared" si="157"/>
        <v>3.15</v>
      </c>
      <c r="P1491" s="76">
        <f t="shared" si="158"/>
        <v>47.25</v>
      </c>
      <c r="Q1491">
        <f t="shared" si="159"/>
        <v>2023</v>
      </c>
      <c r="R1491" t="str">
        <f>IFERROR(VLOOKUP(G1491,'Importer Name'!A:B, 2, FALSE), "")</f>
        <v>ALGOL CHEM</v>
      </c>
      <c r="S1491" t="str">
        <f>IFERROR(VLOOKUP(H1491,'Supplier name '!A:B, 2, FALSE), "")</f>
        <v>SHANDONG HEAD</v>
      </c>
    </row>
    <row r="1492" spans="1:19">
      <c r="A1492" s="103" t="s">
        <v>193</v>
      </c>
      <c r="B1492" s="87">
        <v>3000</v>
      </c>
      <c r="C1492" s="87" t="s">
        <v>7</v>
      </c>
      <c r="D1492" s="103" t="s">
        <v>19</v>
      </c>
      <c r="E1492" s="110">
        <v>3.2</v>
      </c>
      <c r="F1492" s="87" t="s">
        <v>9</v>
      </c>
      <c r="G1492" s="103" t="s">
        <v>2328</v>
      </c>
      <c r="H1492" s="105" t="s">
        <v>2327</v>
      </c>
      <c r="I1492" s="106" t="str">
        <f t="shared" si="154"/>
        <v>July</v>
      </c>
      <c r="J1492" s="74">
        <f>IF(F1492="USD", E1492, E1492 * IFERROR(VLOOKUP(F1492, EXCHANGE_RATE!A:B, 2, FALSE), "Currency not found"))</f>
        <v>3.2</v>
      </c>
      <c r="K1492" s="74">
        <f t="shared" si="156"/>
        <v>3.2</v>
      </c>
      <c r="L1492" s="14">
        <f>IF(C1492="MTS", B1492, B1492 * IFERROR(VLOOKUP(C1492, 'QTY_CONVERSIONS '!A:B, 2, FALSE), "Units not found"))</f>
        <v>3</v>
      </c>
      <c r="M1492" s="75">
        <f t="shared" si="155"/>
        <v>9600</v>
      </c>
      <c r="N1492" t="str">
        <f>IFERROR(VLOOKUP(D1492, Product_Category!A:B, 2, FALSE), "Uncategorized")</f>
        <v>CMC</v>
      </c>
      <c r="O1492" s="76">
        <f t="shared" si="157"/>
        <v>3.2</v>
      </c>
      <c r="P1492" s="76">
        <f t="shared" si="158"/>
        <v>9.6000000000000014</v>
      </c>
      <c r="Q1492">
        <f t="shared" si="159"/>
        <v>2023</v>
      </c>
      <c r="R1492" t="str">
        <f>IFERROR(VLOOKUP(G1492,'Importer Name'!A:B, 2, FALSE), "")</f>
        <v>IRIS INGREDIENTS</v>
      </c>
      <c r="S1492" t="str">
        <f>IFERROR(VLOOKUP(H1492,'Supplier name '!A:B, 2, FALSE), "")</f>
        <v>SHANDONG HEAD</v>
      </c>
    </row>
    <row r="1493" spans="1:19">
      <c r="A1493" s="103" t="s">
        <v>193</v>
      </c>
      <c r="B1493" s="87">
        <v>300</v>
      </c>
      <c r="C1493" s="87" t="s">
        <v>7</v>
      </c>
      <c r="D1493" s="103" t="s">
        <v>19</v>
      </c>
      <c r="E1493" s="110">
        <v>2.9</v>
      </c>
      <c r="F1493" s="87" t="s">
        <v>9</v>
      </c>
      <c r="G1493" s="103" t="s">
        <v>2328</v>
      </c>
      <c r="H1493" s="105" t="s">
        <v>2327</v>
      </c>
      <c r="I1493" s="106" t="str">
        <f t="shared" si="154"/>
        <v>July</v>
      </c>
      <c r="J1493" s="74">
        <f>IF(F1493="USD", E1493, E1493 * IFERROR(VLOOKUP(F1493, EXCHANGE_RATE!A:B, 2, FALSE), "Currency not found"))</f>
        <v>2.9</v>
      </c>
      <c r="K1493" s="74">
        <f t="shared" si="156"/>
        <v>2.9</v>
      </c>
      <c r="L1493" s="14">
        <f>IF(C1493="MTS", B1493, B1493 * IFERROR(VLOOKUP(C1493, 'QTY_CONVERSIONS '!A:B, 2, FALSE), "Units not found"))</f>
        <v>0.3</v>
      </c>
      <c r="M1493" s="75">
        <f t="shared" si="155"/>
        <v>870</v>
      </c>
      <c r="N1493" t="str">
        <f>IFERROR(VLOOKUP(D1493, Product_Category!A:B, 2, FALSE), "Uncategorized")</f>
        <v>CMC</v>
      </c>
      <c r="O1493" s="76">
        <f t="shared" si="157"/>
        <v>2.9</v>
      </c>
      <c r="P1493" s="76">
        <f t="shared" si="158"/>
        <v>0.87</v>
      </c>
      <c r="Q1493">
        <f t="shared" si="159"/>
        <v>2023</v>
      </c>
      <c r="R1493" t="str">
        <f>IFERROR(VLOOKUP(G1493,'Importer Name'!A:B, 2, FALSE), "")</f>
        <v>IRIS INGREDIENTS</v>
      </c>
      <c r="S1493" t="str">
        <f>IFERROR(VLOOKUP(H1493,'Supplier name '!A:B, 2, FALSE), "")</f>
        <v>SHANDONG HEAD</v>
      </c>
    </row>
    <row r="1494" spans="1:19">
      <c r="A1494" s="103" t="s">
        <v>193</v>
      </c>
      <c r="B1494" s="87">
        <v>6000</v>
      </c>
      <c r="C1494" s="87" t="s">
        <v>7</v>
      </c>
      <c r="D1494" s="103" t="s">
        <v>19</v>
      </c>
      <c r="E1494" s="110">
        <v>3.4</v>
      </c>
      <c r="F1494" s="87" t="s">
        <v>9</v>
      </c>
      <c r="G1494" s="103" t="s">
        <v>1848</v>
      </c>
      <c r="H1494" s="105" t="s">
        <v>1849</v>
      </c>
      <c r="I1494" s="106" t="str">
        <f t="shared" si="154"/>
        <v>July</v>
      </c>
      <c r="J1494" s="74">
        <f>IF(F1494="USD", E1494, E1494 * IFERROR(VLOOKUP(F1494, EXCHANGE_RATE!A:B, 2, FALSE), "Currency not found"))</f>
        <v>3.4</v>
      </c>
      <c r="K1494" s="74">
        <f t="shared" si="156"/>
        <v>3.4</v>
      </c>
      <c r="L1494" s="14">
        <f>IF(C1494="MTS", B1494, B1494 * IFERROR(VLOOKUP(C1494, 'QTY_CONVERSIONS '!A:B, 2, FALSE), "Units not found"))</f>
        <v>6</v>
      </c>
      <c r="M1494" s="75">
        <f t="shared" si="155"/>
        <v>20400</v>
      </c>
      <c r="N1494" t="str">
        <f>IFERROR(VLOOKUP(D1494, Product_Category!A:B, 2, FALSE), "Uncategorized")</f>
        <v>CMC</v>
      </c>
      <c r="O1494" s="76">
        <f t="shared" si="157"/>
        <v>3.4</v>
      </c>
      <c r="P1494" s="76">
        <f t="shared" si="158"/>
        <v>20.399999999999999</v>
      </c>
      <c r="Q1494">
        <f t="shared" si="159"/>
        <v>2023</v>
      </c>
      <c r="R1494" t="str">
        <f>IFERROR(VLOOKUP(G1494,'Importer Name'!A:B, 2, FALSE), "")</f>
        <v>PIOMA CHEM</v>
      </c>
      <c r="S1494" t="str">
        <f>IFERROR(VLOOKUP(H1494,'Supplier name '!A:B, 2, FALSE), "")</f>
        <v>SHANGHAI SHENGUANG</v>
      </c>
    </row>
    <row r="1495" spans="1:19">
      <c r="A1495" s="103" t="s">
        <v>193</v>
      </c>
      <c r="B1495" s="87">
        <v>1000</v>
      </c>
      <c r="C1495" s="87" t="s">
        <v>7</v>
      </c>
      <c r="D1495" s="103" t="s">
        <v>19</v>
      </c>
      <c r="E1495" s="110">
        <v>2.85</v>
      </c>
      <c r="F1495" s="87" t="s">
        <v>9</v>
      </c>
      <c r="G1495" s="103" t="s">
        <v>2329</v>
      </c>
      <c r="H1495" s="105" t="s">
        <v>2330</v>
      </c>
      <c r="I1495" s="106" t="str">
        <f t="shared" si="154"/>
        <v>July</v>
      </c>
      <c r="J1495" s="74">
        <f>IF(F1495="USD", E1495, E1495 * IFERROR(VLOOKUP(F1495, EXCHANGE_RATE!A:B, 2, FALSE), "Currency not found"))</f>
        <v>2.85</v>
      </c>
      <c r="K1495" s="74">
        <f t="shared" si="156"/>
        <v>2.85</v>
      </c>
      <c r="L1495" s="14">
        <f>IF(C1495="MTS", B1495, B1495 * IFERROR(VLOOKUP(C1495, 'QTY_CONVERSIONS '!A:B, 2, FALSE), "Units not found"))</f>
        <v>1</v>
      </c>
      <c r="M1495" s="75">
        <f t="shared" si="155"/>
        <v>2850</v>
      </c>
      <c r="N1495" t="str">
        <f>IFERROR(VLOOKUP(D1495, Product_Category!A:B, 2, FALSE), "Uncategorized")</f>
        <v>CMC</v>
      </c>
      <c r="O1495" s="76">
        <f t="shared" si="157"/>
        <v>2.85</v>
      </c>
      <c r="P1495" s="76">
        <f t="shared" si="158"/>
        <v>2.85</v>
      </c>
      <c r="Q1495">
        <f t="shared" si="159"/>
        <v>2023</v>
      </c>
      <c r="R1495" t="str">
        <f>IFERROR(VLOOKUP(G1495,'Importer Name'!A:B, 2, FALSE), "")</f>
        <v>GLOBAL PETROCHEM</v>
      </c>
      <c r="S1495" t="str">
        <f>IFERROR(VLOOKUP(H1495,'Supplier name '!A:B, 2, FALSE), "")</f>
        <v>SINOCMC HOLD</v>
      </c>
    </row>
    <row r="1496" spans="1:19">
      <c r="A1496" s="103" t="s">
        <v>193</v>
      </c>
      <c r="B1496" s="87">
        <v>1000</v>
      </c>
      <c r="C1496" s="87" t="s">
        <v>7</v>
      </c>
      <c r="D1496" s="103" t="s">
        <v>19</v>
      </c>
      <c r="E1496" s="110">
        <v>2.85</v>
      </c>
      <c r="F1496" s="87" t="s">
        <v>9</v>
      </c>
      <c r="G1496" s="103" t="s">
        <v>2329</v>
      </c>
      <c r="H1496" s="105" t="s">
        <v>2330</v>
      </c>
      <c r="I1496" s="106" t="str">
        <f t="shared" si="154"/>
        <v>July</v>
      </c>
      <c r="J1496" s="74">
        <f>IF(F1496="USD", E1496, E1496 * IFERROR(VLOOKUP(F1496, EXCHANGE_RATE!A:B, 2, FALSE), "Currency not found"))</f>
        <v>2.85</v>
      </c>
      <c r="K1496" s="74">
        <f t="shared" si="156"/>
        <v>2.85</v>
      </c>
      <c r="L1496" s="14">
        <f>IF(C1496="MTS", B1496, B1496 * IFERROR(VLOOKUP(C1496, 'QTY_CONVERSIONS '!A:B, 2, FALSE), "Units not found"))</f>
        <v>1</v>
      </c>
      <c r="M1496" s="75">
        <f t="shared" si="155"/>
        <v>2850</v>
      </c>
      <c r="N1496" t="str">
        <f>IFERROR(VLOOKUP(D1496, Product_Category!A:B, 2, FALSE), "Uncategorized")</f>
        <v>CMC</v>
      </c>
      <c r="O1496" s="76">
        <f t="shared" si="157"/>
        <v>2.85</v>
      </c>
      <c r="P1496" s="76">
        <f t="shared" si="158"/>
        <v>2.85</v>
      </c>
      <c r="Q1496">
        <f t="shared" si="159"/>
        <v>2023</v>
      </c>
      <c r="R1496" t="str">
        <f>IFERROR(VLOOKUP(G1496,'Importer Name'!A:B, 2, FALSE), "")</f>
        <v>GLOBAL PETROCHEM</v>
      </c>
      <c r="S1496" t="str">
        <f>IFERROR(VLOOKUP(H1496,'Supplier name '!A:B, 2, FALSE), "")</f>
        <v>SINOCMC HOLD</v>
      </c>
    </row>
    <row r="1497" spans="1:19">
      <c r="A1497" s="103" t="s">
        <v>193</v>
      </c>
      <c r="B1497" s="87">
        <v>18000</v>
      </c>
      <c r="C1497" s="87" t="s">
        <v>7</v>
      </c>
      <c r="D1497" s="103" t="s">
        <v>19</v>
      </c>
      <c r="E1497" s="110">
        <v>3.05</v>
      </c>
      <c r="F1497" s="87" t="s">
        <v>9</v>
      </c>
      <c r="G1497" s="103" t="s">
        <v>1850</v>
      </c>
      <c r="H1497" s="105" t="s">
        <v>325</v>
      </c>
      <c r="I1497" s="106" t="str">
        <f t="shared" si="154"/>
        <v>July</v>
      </c>
      <c r="J1497" s="74">
        <f>IF(F1497="USD", E1497, E1497 * IFERROR(VLOOKUP(F1497, EXCHANGE_RATE!A:B, 2, FALSE), "Currency not found"))</f>
        <v>3.05</v>
      </c>
      <c r="K1497" s="74">
        <f t="shared" si="156"/>
        <v>3.05</v>
      </c>
      <c r="L1497" s="14">
        <f>IF(C1497="MTS", B1497, B1497 * IFERROR(VLOOKUP(C1497, 'QTY_CONVERSIONS '!A:B, 2, FALSE), "Units not found"))</f>
        <v>18</v>
      </c>
      <c r="M1497" s="75">
        <f t="shared" si="155"/>
        <v>54900</v>
      </c>
      <c r="N1497" t="str">
        <f>IFERROR(VLOOKUP(D1497, Product_Category!A:B, 2, FALSE), "Uncategorized")</f>
        <v>CMC</v>
      </c>
      <c r="O1497" s="76">
        <f t="shared" si="157"/>
        <v>3.05</v>
      </c>
      <c r="P1497" s="76">
        <f t="shared" si="158"/>
        <v>54.9</v>
      </c>
      <c r="Q1497">
        <f t="shared" si="159"/>
        <v>2023</v>
      </c>
      <c r="R1497" t="str">
        <f>IFERROR(VLOOKUP(G1497,'Importer Name'!A:B, 2, FALSE), "")</f>
        <v>PRACHIN CHEM</v>
      </c>
      <c r="S1497" t="str">
        <f>IFERROR(VLOOKUP(H1497,'Supplier name '!A:B, 2, FALSE), "")</f>
        <v>SUZHOU DECAN</v>
      </c>
    </row>
    <row r="1498" spans="1:19">
      <c r="A1498" s="103" t="s">
        <v>193</v>
      </c>
      <c r="B1498" s="87">
        <v>18000</v>
      </c>
      <c r="C1498" s="87" t="s">
        <v>7</v>
      </c>
      <c r="D1498" s="103" t="s">
        <v>19</v>
      </c>
      <c r="E1498" s="110">
        <v>2.4</v>
      </c>
      <c r="F1498" s="87" t="s">
        <v>9</v>
      </c>
      <c r="G1498" s="103" t="s">
        <v>1850</v>
      </c>
      <c r="H1498" s="105" t="s">
        <v>325</v>
      </c>
      <c r="I1498" s="106" t="str">
        <f t="shared" si="154"/>
        <v>July</v>
      </c>
      <c r="J1498" s="74">
        <f>IF(F1498="USD", E1498, E1498 * IFERROR(VLOOKUP(F1498, EXCHANGE_RATE!A:B, 2, FALSE), "Currency not found"))</f>
        <v>2.4</v>
      </c>
      <c r="K1498" s="74">
        <f t="shared" si="156"/>
        <v>2.4</v>
      </c>
      <c r="L1498" s="14">
        <f>IF(C1498="MTS", B1498, B1498 * IFERROR(VLOOKUP(C1498, 'QTY_CONVERSIONS '!A:B, 2, FALSE), "Units not found"))</f>
        <v>18</v>
      </c>
      <c r="M1498" s="75">
        <f t="shared" si="155"/>
        <v>43200</v>
      </c>
      <c r="N1498" t="str">
        <f>IFERROR(VLOOKUP(D1498, Product_Category!A:B, 2, FALSE), "Uncategorized")</f>
        <v>CMC</v>
      </c>
      <c r="O1498" s="76">
        <f t="shared" si="157"/>
        <v>2.4</v>
      </c>
      <c r="P1498" s="76">
        <f t="shared" si="158"/>
        <v>43.199999999999996</v>
      </c>
      <c r="Q1498">
        <f t="shared" si="159"/>
        <v>2023</v>
      </c>
      <c r="R1498" t="str">
        <f>IFERROR(VLOOKUP(G1498,'Importer Name'!A:B, 2, FALSE), "")</f>
        <v>PRACHIN CHEM</v>
      </c>
      <c r="S1498" t="str">
        <f>IFERROR(VLOOKUP(H1498,'Supplier name '!A:B, 2, FALSE), "")</f>
        <v>SUZHOU DECAN</v>
      </c>
    </row>
    <row r="1499" spans="1:19">
      <c r="A1499" s="103" t="s">
        <v>193</v>
      </c>
      <c r="B1499" s="87">
        <v>18000</v>
      </c>
      <c r="C1499" s="87" t="s">
        <v>7</v>
      </c>
      <c r="D1499" s="103" t="s">
        <v>19</v>
      </c>
      <c r="E1499" s="110">
        <v>2.6</v>
      </c>
      <c r="F1499" s="87" t="s">
        <v>9</v>
      </c>
      <c r="G1499" s="103" t="s">
        <v>1850</v>
      </c>
      <c r="H1499" s="105" t="s">
        <v>325</v>
      </c>
      <c r="I1499" s="106" t="str">
        <f t="shared" si="154"/>
        <v>July</v>
      </c>
      <c r="J1499" s="74">
        <f>IF(F1499="USD", E1499, E1499 * IFERROR(VLOOKUP(F1499, EXCHANGE_RATE!A:B, 2, FALSE), "Currency not found"))</f>
        <v>2.6</v>
      </c>
      <c r="K1499" s="74">
        <f t="shared" si="156"/>
        <v>2.6</v>
      </c>
      <c r="L1499" s="14">
        <f>IF(C1499="MTS", B1499, B1499 * IFERROR(VLOOKUP(C1499, 'QTY_CONVERSIONS '!A:B, 2, FALSE), "Units not found"))</f>
        <v>18</v>
      </c>
      <c r="M1499" s="75">
        <f t="shared" si="155"/>
        <v>46800</v>
      </c>
      <c r="N1499" t="str">
        <f>IFERROR(VLOOKUP(D1499, Product_Category!A:B, 2, FALSE), "Uncategorized")</f>
        <v>CMC</v>
      </c>
      <c r="O1499" s="76">
        <f t="shared" si="157"/>
        <v>2.6</v>
      </c>
      <c r="P1499" s="76">
        <f t="shared" si="158"/>
        <v>46.800000000000004</v>
      </c>
      <c r="Q1499">
        <f t="shared" si="159"/>
        <v>2023</v>
      </c>
      <c r="R1499" t="str">
        <f>IFERROR(VLOOKUP(G1499,'Importer Name'!A:B, 2, FALSE), "")</f>
        <v>PRACHIN CHEM</v>
      </c>
      <c r="S1499" t="str">
        <f>IFERROR(VLOOKUP(H1499,'Supplier name '!A:B, 2, FALSE), "")</f>
        <v>SUZHOU DECAN</v>
      </c>
    </row>
    <row r="1500" spans="1:19">
      <c r="A1500" s="103" t="s">
        <v>193</v>
      </c>
      <c r="B1500" s="87">
        <v>23000</v>
      </c>
      <c r="C1500" s="87" t="s">
        <v>7</v>
      </c>
      <c r="D1500" s="103" t="s">
        <v>19</v>
      </c>
      <c r="E1500" s="110">
        <v>1.915</v>
      </c>
      <c r="F1500" s="87" t="s">
        <v>9</v>
      </c>
      <c r="G1500" s="103" t="s">
        <v>48</v>
      </c>
      <c r="H1500" s="105" t="s">
        <v>326</v>
      </c>
      <c r="I1500" s="106" t="str">
        <f t="shared" si="154"/>
        <v>July</v>
      </c>
      <c r="J1500" s="74">
        <f>IF(F1500="USD", E1500, E1500 * IFERROR(VLOOKUP(F1500, EXCHANGE_RATE!A:B, 2, FALSE), "Currency not found"))</f>
        <v>1.915</v>
      </c>
      <c r="K1500" s="74">
        <f t="shared" si="156"/>
        <v>1.92</v>
      </c>
      <c r="L1500" s="14">
        <f>IF(C1500="MTS", B1500, B1500 * IFERROR(VLOOKUP(C1500, 'QTY_CONVERSIONS '!A:B, 2, FALSE), "Units not found"))</f>
        <v>23</v>
      </c>
      <c r="M1500" s="75">
        <f t="shared" si="155"/>
        <v>44160</v>
      </c>
      <c r="N1500" t="str">
        <f>IFERROR(VLOOKUP(D1500, Product_Category!A:B, 2, FALSE), "Uncategorized")</f>
        <v>CMC</v>
      </c>
      <c r="O1500" s="76">
        <f t="shared" si="157"/>
        <v>1.92</v>
      </c>
      <c r="P1500" s="76">
        <f t="shared" si="158"/>
        <v>44.16</v>
      </c>
      <c r="Q1500">
        <f t="shared" si="159"/>
        <v>2023</v>
      </c>
      <c r="R1500" t="str">
        <f>IFERROR(VLOOKUP(G1500,'Importer Name'!A:B, 2, FALSE), "")</f>
        <v>HI TECH PAPERS</v>
      </c>
      <c r="S1500" t="str">
        <f>IFERROR(VLOOKUP(H1500,'Supplier name '!A:B, 2, FALSE), "")</f>
        <v>WUXI LEO NEW</v>
      </c>
    </row>
    <row r="1501" spans="1:19">
      <c r="A1501" s="103" t="s">
        <v>193</v>
      </c>
      <c r="B1501" s="87">
        <v>23000</v>
      </c>
      <c r="C1501" s="87" t="s">
        <v>7</v>
      </c>
      <c r="D1501" s="103" t="s">
        <v>19</v>
      </c>
      <c r="E1501" s="110">
        <v>1.915</v>
      </c>
      <c r="F1501" s="87" t="s">
        <v>9</v>
      </c>
      <c r="G1501" s="103" t="s">
        <v>48</v>
      </c>
      <c r="H1501" s="105" t="s">
        <v>326</v>
      </c>
      <c r="I1501" s="106" t="str">
        <f t="shared" si="154"/>
        <v>July</v>
      </c>
      <c r="J1501" s="74">
        <f>IF(F1501="USD", E1501, E1501 * IFERROR(VLOOKUP(F1501, EXCHANGE_RATE!A:B, 2, FALSE), "Currency not found"))</f>
        <v>1.915</v>
      </c>
      <c r="K1501" s="74">
        <f t="shared" si="156"/>
        <v>1.92</v>
      </c>
      <c r="L1501" s="14">
        <f>IF(C1501="MTS", B1501, B1501 * IFERROR(VLOOKUP(C1501, 'QTY_CONVERSIONS '!A:B, 2, FALSE), "Units not found"))</f>
        <v>23</v>
      </c>
      <c r="M1501" s="75">
        <f t="shared" si="155"/>
        <v>44160</v>
      </c>
      <c r="N1501" t="str">
        <f>IFERROR(VLOOKUP(D1501, Product_Category!A:B, 2, FALSE), "Uncategorized")</f>
        <v>CMC</v>
      </c>
      <c r="O1501" s="76">
        <f t="shared" si="157"/>
        <v>1.92</v>
      </c>
      <c r="P1501" s="76">
        <f t="shared" si="158"/>
        <v>44.16</v>
      </c>
      <c r="Q1501">
        <f t="shared" si="159"/>
        <v>2023</v>
      </c>
      <c r="R1501" t="str">
        <f>IFERROR(VLOOKUP(G1501,'Importer Name'!A:B, 2, FALSE), "")</f>
        <v>HI TECH PAPERS</v>
      </c>
      <c r="S1501" t="str">
        <f>IFERROR(VLOOKUP(H1501,'Supplier name '!A:B, 2, FALSE), "")</f>
        <v>WUXI LEO NEW</v>
      </c>
    </row>
    <row r="1502" spans="1:19">
      <c r="A1502" s="103" t="s">
        <v>193</v>
      </c>
      <c r="B1502" s="87">
        <v>23000</v>
      </c>
      <c r="C1502" s="87" t="s">
        <v>7</v>
      </c>
      <c r="D1502" s="103" t="s">
        <v>19</v>
      </c>
      <c r="E1502" s="110">
        <v>1.915</v>
      </c>
      <c r="F1502" s="87" t="s">
        <v>9</v>
      </c>
      <c r="G1502" s="103" t="s">
        <v>48</v>
      </c>
      <c r="H1502" s="105" t="s">
        <v>326</v>
      </c>
      <c r="I1502" s="106" t="str">
        <f t="shared" si="154"/>
        <v>July</v>
      </c>
      <c r="J1502" s="74">
        <f>IF(F1502="USD", E1502, E1502 * IFERROR(VLOOKUP(F1502, EXCHANGE_RATE!A:B, 2, FALSE), "Currency not found"))</f>
        <v>1.915</v>
      </c>
      <c r="K1502" s="74">
        <f t="shared" si="156"/>
        <v>1.92</v>
      </c>
      <c r="L1502" s="14">
        <f>IF(C1502="MTS", B1502, B1502 * IFERROR(VLOOKUP(C1502, 'QTY_CONVERSIONS '!A:B, 2, FALSE), "Units not found"))</f>
        <v>23</v>
      </c>
      <c r="M1502" s="75">
        <f t="shared" si="155"/>
        <v>44160</v>
      </c>
      <c r="N1502" t="str">
        <f>IFERROR(VLOOKUP(D1502, Product_Category!A:B, 2, FALSE), "Uncategorized")</f>
        <v>CMC</v>
      </c>
      <c r="O1502" s="76">
        <f t="shared" si="157"/>
        <v>1.92</v>
      </c>
      <c r="P1502" s="76">
        <f t="shared" si="158"/>
        <v>44.16</v>
      </c>
      <c r="Q1502">
        <f t="shared" si="159"/>
        <v>2023</v>
      </c>
      <c r="R1502" t="str">
        <f>IFERROR(VLOOKUP(G1502,'Importer Name'!A:B, 2, FALSE), "")</f>
        <v>HI TECH PAPERS</v>
      </c>
      <c r="S1502" t="str">
        <f>IFERROR(VLOOKUP(H1502,'Supplier name '!A:B, 2, FALSE), "")</f>
        <v>WUXI LEO NEW</v>
      </c>
    </row>
    <row r="1503" spans="1:19">
      <c r="A1503" s="103" t="s">
        <v>193</v>
      </c>
      <c r="B1503" s="87">
        <v>25000</v>
      </c>
      <c r="C1503" s="87" t="s">
        <v>7</v>
      </c>
      <c r="D1503" s="103" t="s">
        <v>19</v>
      </c>
      <c r="E1503" s="110">
        <v>1.825</v>
      </c>
      <c r="F1503" s="87" t="s">
        <v>9</v>
      </c>
      <c r="G1503" s="103" t="s">
        <v>48</v>
      </c>
      <c r="H1503" s="105" t="s">
        <v>326</v>
      </c>
      <c r="I1503" s="106" t="str">
        <f t="shared" si="154"/>
        <v>July</v>
      </c>
      <c r="J1503" s="74">
        <f>IF(F1503="USD", E1503, E1503 * IFERROR(VLOOKUP(F1503, EXCHANGE_RATE!A:B, 2, FALSE), "Currency not found"))</f>
        <v>1.825</v>
      </c>
      <c r="K1503" s="74">
        <f t="shared" si="156"/>
        <v>1.83</v>
      </c>
      <c r="L1503" s="14">
        <f>IF(C1503="MTS", B1503, B1503 * IFERROR(VLOOKUP(C1503, 'QTY_CONVERSIONS '!A:B, 2, FALSE), "Units not found"))</f>
        <v>25</v>
      </c>
      <c r="M1503" s="75">
        <f t="shared" si="155"/>
        <v>45750</v>
      </c>
      <c r="N1503" t="str">
        <f>IFERROR(VLOOKUP(D1503, Product_Category!A:B, 2, FALSE), "Uncategorized")</f>
        <v>CMC</v>
      </c>
      <c r="O1503" s="76">
        <f t="shared" si="157"/>
        <v>1.83</v>
      </c>
      <c r="P1503" s="76">
        <f t="shared" si="158"/>
        <v>45.75</v>
      </c>
      <c r="Q1503">
        <f t="shared" si="159"/>
        <v>2023</v>
      </c>
      <c r="R1503" t="str">
        <f>IFERROR(VLOOKUP(G1503,'Importer Name'!A:B, 2, FALSE), "")</f>
        <v>HI TECH PAPERS</v>
      </c>
      <c r="S1503" t="str">
        <f>IFERROR(VLOOKUP(H1503,'Supplier name '!A:B, 2, FALSE), "")</f>
        <v>WUXI LEO NEW</v>
      </c>
    </row>
    <row r="1504" spans="1:19">
      <c r="A1504" s="103" t="s">
        <v>193</v>
      </c>
      <c r="B1504" s="87">
        <v>18000</v>
      </c>
      <c r="C1504" s="87" t="s">
        <v>7</v>
      </c>
      <c r="D1504" s="103" t="s">
        <v>19</v>
      </c>
      <c r="E1504" s="111">
        <v>2.7250000000000001</v>
      </c>
      <c r="F1504" s="87" t="s">
        <v>9</v>
      </c>
      <c r="G1504" s="103" t="s">
        <v>51</v>
      </c>
      <c r="H1504" s="105" t="s">
        <v>52</v>
      </c>
      <c r="I1504" s="106" t="str">
        <f t="shared" si="154"/>
        <v>July</v>
      </c>
      <c r="J1504" s="74">
        <f>IF(F1504="USD", E1504, E1504 * IFERROR(VLOOKUP(F1504, EXCHANGE_RATE!A:B, 2, FALSE), "Currency not found"))</f>
        <v>2.7250000000000001</v>
      </c>
      <c r="K1504" s="74">
        <f t="shared" si="156"/>
        <v>2.73</v>
      </c>
      <c r="L1504" s="14">
        <f>IF(C1504="MTS", B1504, B1504 * IFERROR(VLOOKUP(C1504, 'QTY_CONVERSIONS '!A:B, 2, FALSE), "Units not found"))</f>
        <v>18</v>
      </c>
      <c r="M1504" s="75">
        <f t="shared" si="155"/>
        <v>49140</v>
      </c>
      <c r="N1504" t="str">
        <f>IFERROR(VLOOKUP(D1504, Product_Category!A:B, 2, FALSE), "Uncategorized")</f>
        <v>CMC</v>
      </c>
      <c r="O1504" s="76">
        <f t="shared" si="157"/>
        <v>2.73</v>
      </c>
      <c r="P1504" s="76">
        <f t="shared" si="158"/>
        <v>49.14</v>
      </c>
      <c r="Q1504">
        <f t="shared" si="159"/>
        <v>2023</v>
      </c>
      <c r="R1504" t="str">
        <f>IFERROR(VLOOKUP(G1504,'Importer Name'!A:B, 2, FALSE), "")</f>
        <v>PERRY IMPEX</v>
      </c>
      <c r="S1504" t="str">
        <f>IFERROR(VLOOKUP(H1504,'Supplier name '!A:B, 2, FALSE), "")</f>
        <v>XUZHOU LIYUAN</v>
      </c>
    </row>
    <row r="1505" spans="1:19">
      <c r="A1505" s="103" t="s">
        <v>193</v>
      </c>
      <c r="B1505" s="87">
        <v>18000</v>
      </c>
      <c r="C1505" s="87" t="s">
        <v>7</v>
      </c>
      <c r="D1505" s="103" t="s">
        <v>19</v>
      </c>
      <c r="E1505" s="111">
        <v>2.7250000000000001</v>
      </c>
      <c r="F1505" s="87" t="s">
        <v>9</v>
      </c>
      <c r="G1505" s="103" t="s">
        <v>51</v>
      </c>
      <c r="H1505" s="105" t="s">
        <v>52</v>
      </c>
      <c r="I1505" s="106" t="str">
        <f t="shared" si="154"/>
        <v>July</v>
      </c>
      <c r="J1505" s="74">
        <f>IF(F1505="USD", E1505, E1505 * IFERROR(VLOOKUP(F1505, EXCHANGE_RATE!A:B, 2, FALSE), "Currency not found"))</f>
        <v>2.7250000000000001</v>
      </c>
      <c r="K1505" s="74">
        <f t="shared" si="156"/>
        <v>2.73</v>
      </c>
      <c r="L1505" s="14">
        <f>IF(C1505="MTS", B1505, B1505 * IFERROR(VLOOKUP(C1505, 'QTY_CONVERSIONS '!A:B, 2, FALSE), "Units not found"))</f>
        <v>18</v>
      </c>
      <c r="M1505" s="75">
        <f t="shared" si="155"/>
        <v>49140</v>
      </c>
      <c r="N1505" t="str">
        <f>IFERROR(VLOOKUP(D1505, Product_Category!A:B, 2, FALSE), "Uncategorized")</f>
        <v>CMC</v>
      </c>
      <c r="O1505" s="76">
        <f t="shared" si="157"/>
        <v>2.73</v>
      </c>
      <c r="P1505" s="76">
        <f t="shared" si="158"/>
        <v>49.14</v>
      </c>
      <c r="Q1505">
        <f t="shared" si="159"/>
        <v>2023</v>
      </c>
      <c r="R1505" t="str">
        <f>IFERROR(VLOOKUP(G1505,'Importer Name'!A:B, 2, FALSE), "")</f>
        <v>PERRY IMPEX</v>
      </c>
      <c r="S1505" t="str">
        <f>IFERROR(VLOOKUP(H1505,'Supplier name '!A:B, 2, FALSE), "")</f>
        <v>XUZHOU LIYUAN</v>
      </c>
    </row>
    <row r="1506" spans="1:19">
      <c r="A1506" s="103" t="s">
        <v>193</v>
      </c>
      <c r="B1506" s="87">
        <v>18000</v>
      </c>
      <c r="C1506" s="87" t="s">
        <v>7</v>
      </c>
      <c r="D1506" s="103" t="s">
        <v>19</v>
      </c>
      <c r="E1506" s="111">
        <v>2.89</v>
      </c>
      <c r="F1506" s="87" t="s">
        <v>9</v>
      </c>
      <c r="G1506" s="103" t="s">
        <v>51</v>
      </c>
      <c r="H1506" s="105" t="s">
        <v>52</v>
      </c>
      <c r="I1506" s="106" t="str">
        <f t="shared" si="154"/>
        <v>July</v>
      </c>
      <c r="J1506" s="74">
        <f>IF(F1506="USD", E1506, E1506 * IFERROR(VLOOKUP(F1506, EXCHANGE_RATE!A:B, 2, FALSE), "Currency not found"))</f>
        <v>2.89</v>
      </c>
      <c r="K1506" s="74">
        <f t="shared" si="156"/>
        <v>2.89</v>
      </c>
      <c r="L1506" s="14">
        <f>IF(C1506="MTS", B1506, B1506 * IFERROR(VLOOKUP(C1506, 'QTY_CONVERSIONS '!A:B, 2, FALSE), "Units not found"))</f>
        <v>18</v>
      </c>
      <c r="M1506" s="75">
        <f t="shared" si="155"/>
        <v>52020</v>
      </c>
      <c r="N1506" t="str">
        <f>IFERROR(VLOOKUP(D1506, Product_Category!A:B, 2, FALSE), "Uncategorized")</f>
        <v>CMC</v>
      </c>
      <c r="O1506" s="76">
        <f t="shared" si="157"/>
        <v>2.89</v>
      </c>
      <c r="P1506" s="76">
        <f t="shared" si="158"/>
        <v>52.02</v>
      </c>
      <c r="Q1506">
        <f t="shared" si="159"/>
        <v>2023</v>
      </c>
      <c r="R1506" t="str">
        <f>IFERROR(VLOOKUP(G1506,'Importer Name'!A:B, 2, FALSE), "")</f>
        <v>PERRY IMPEX</v>
      </c>
      <c r="S1506" t="str">
        <f>IFERROR(VLOOKUP(H1506,'Supplier name '!A:B, 2, FALSE), "")</f>
        <v>XUZHOU LIYUAN</v>
      </c>
    </row>
    <row r="1507" spans="1:19">
      <c r="A1507" s="103" t="s">
        <v>193</v>
      </c>
      <c r="B1507" s="87">
        <v>18000</v>
      </c>
      <c r="C1507" s="87" t="s">
        <v>7</v>
      </c>
      <c r="D1507" s="103" t="s">
        <v>19</v>
      </c>
      <c r="E1507" s="111">
        <v>2.89</v>
      </c>
      <c r="F1507" s="87" t="s">
        <v>9</v>
      </c>
      <c r="G1507" s="103" t="s">
        <v>51</v>
      </c>
      <c r="H1507" s="105" t="s">
        <v>52</v>
      </c>
      <c r="I1507" s="106" t="str">
        <f t="shared" si="154"/>
        <v>July</v>
      </c>
      <c r="J1507" s="74">
        <f>IF(F1507="USD", E1507, E1507 * IFERROR(VLOOKUP(F1507, EXCHANGE_RATE!A:B, 2, FALSE), "Currency not found"))</f>
        <v>2.89</v>
      </c>
      <c r="K1507" s="74">
        <f t="shared" si="156"/>
        <v>2.89</v>
      </c>
      <c r="L1507" s="14">
        <f>IF(C1507="MTS", B1507, B1507 * IFERROR(VLOOKUP(C1507, 'QTY_CONVERSIONS '!A:B, 2, FALSE), "Units not found"))</f>
        <v>18</v>
      </c>
      <c r="M1507" s="75">
        <f t="shared" si="155"/>
        <v>52020</v>
      </c>
      <c r="N1507" t="str">
        <f>IFERROR(VLOOKUP(D1507, Product_Category!A:B, 2, FALSE), "Uncategorized")</f>
        <v>CMC</v>
      </c>
      <c r="O1507" s="76">
        <f t="shared" si="157"/>
        <v>2.89</v>
      </c>
      <c r="P1507" s="76">
        <f t="shared" si="158"/>
        <v>52.02</v>
      </c>
      <c r="Q1507">
        <f t="shared" si="159"/>
        <v>2023</v>
      </c>
      <c r="R1507" t="str">
        <f>IFERROR(VLOOKUP(G1507,'Importer Name'!A:B, 2, FALSE), "")</f>
        <v>PERRY IMPEX</v>
      </c>
      <c r="S1507" t="str">
        <f>IFERROR(VLOOKUP(H1507,'Supplier name '!A:B, 2, FALSE), "")</f>
        <v>XUZHOU LIYUAN</v>
      </c>
    </row>
    <row r="1508" spans="1:19">
      <c r="A1508" s="103" t="s">
        <v>193</v>
      </c>
      <c r="B1508" s="87">
        <v>18000</v>
      </c>
      <c r="C1508" s="87" t="s">
        <v>7</v>
      </c>
      <c r="D1508" s="103" t="s">
        <v>19</v>
      </c>
      <c r="E1508" s="111">
        <v>2.89</v>
      </c>
      <c r="F1508" s="87" t="s">
        <v>9</v>
      </c>
      <c r="G1508" s="103" t="s">
        <v>51</v>
      </c>
      <c r="H1508" s="105" t="s">
        <v>52</v>
      </c>
      <c r="I1508" s="106" t="str">
        <f t="shared" si="154"/>
        <v>July</v>
      </c>
      <c r="J1508" s="74">
        <f>IF(F1508="USD", E1508, E1508 * IFERROR(VLOOKUP(F1508, EXCHANGE_RATE!A:B, 2, FALSE), "Currency not found"))</f>
        <v>2.89</v>
      </c>
      <c r="K1508" s="74">
        <f t="shared" si="156"/>
        <v>2.89</v>
      </c>
      <c r="L1508" s="14">
        <f>IF(C1508="MTS", B1508, B1508 * IFERROR(VLOOKUP(C1508, 'QTY_CONVERSIONS '!A:B, 2, FALSE), "Units not found"))</f>
        <v>18</v>
      </c>
      <c r="M1508" s="75">
        <f t="shared" si="155"/>
        <v>52020</v>
      </c>
      <c r="N1508" t="str">
        <f>IFERROR(VLOOKUP(D1508, Product_Category!A:B, 2, FALSE), "Uncategorized")</f>
        <v>CMC</v>
      </c>
      <c r="O1508" s="76">
        <f t="shared" si="157"/>
        <v>2.89</v>
      </c>
      <c r="P1508" s="76">
        <f t="shared" si="158"/>
        <v>52.02</v>
      </c>
      <c r="Q1508">
        <f t="shared" si="159"/>
        <v>2023</v>
      </c>
      <c r="R1508" t="str">
        <f>IFERROR(VLOOKUP(G1508,'Importer Name'!A:B, 2, FALSE), "")</f>
        <v>PERRY IMPEX</v>
      </c>
      <c r="S1508" t="str">
        <f>IFERROR(VLOOKUP(H1508,'Supplier name '!A:B, 2, FALSE), "")</f>
        <v>XUZHOU LIYUAN</v>
      </c>
    </row>
    <row r="1509" spans="1:19">
      <c r="A1509" s="103" t="s">
        <v>193</v>
      </c>
      <c r="B1509" s="87">
        <v>18000</v>
      </c>
      <c r="C1509" s="87" t="s">
        <v>7</v>
      </c>
      <c r="D1509" s="103" t="s">
        <v>19</v>
      </c>
      <c r="E1509" s="111">
        <v>2.89</v>
      </c>
      <c r="F1509" s="87" t="s">
        <v>9</v>
      </c>
      <c r="G1509" s="103" t="s">
        <v>51</v>
      </c>
      <c r="H1509" s="105" t="s">
        <v>52</v>
      </c>
      <c r="I1509" s="106" t="str">
        <f t="shared" si="154"/>
        <v>July</v>
      </c>
      <c r="J1509" s="74">
        <f>IF(F1509="USD", E1509, E1509 * IFERROR(VLOOKUP(F1509, EXCHANGE_RATE!A:B, 2, FALSE), "Currency not found"))</f>
        <v>2.89</v>
      </c>
      <c r="K1509" s="74">
        <f t="shared" si="156"/>
        <v>2.89</v>
      </c>
      <c r="L1509" s="14">
        <f>IF(C1509="MTS", B1509, B1509 * IFERROR(VLOOKUP(C1509, 'QTY_CONVERSIONS '!A:B, 2, FALSE), "Units not found"))</f>
        <v>18</v>
      </c>
      <c r="M1509" s="75">
        <f t="shared" si="155"/>
        <v>52020</v>
      </c>
      <c r="N1509" t="str">
        <f>IFERROR(VLOOKUP(D1509, Product_Category!A:B, 2, FALSE), "Uncategorized")</f>
        <v>CMC</v>
      </c>
      <c r="O1509" s="76">
        <f t="shared" si="157"/>
        <v>2.89</v>
      </c>
      <c r="P1509" s="76">
        <f t="shared" si="158"/>
        <v>52.02</v>
      </c>
      <c r="Q1509">
        <f t="shared" si="159"/>
        <v>2023</v>
      </c>
      <c r="R1509" t="str">
        <f>IFERROR(VLOOKUP(G1509,'Importer Name'!A:B, 2, FALSE), "")</f>
        <v>PERRY IMPEX</v>
      </c>
      <c r="S1509" t="str">
        <f>IFERROR(VLOOKUP(H1509,'Supplier name '!A:B, 2, FALSE), "")</f>
        <v>XUZHOU LIYUAN</v>
      </c>
    </row>
    <row r="1510" spans="1:19">
      <c r="A1510" s="103" t="s">
        <v>193</v>
      </c>
      <c r="B1510" s="87">
        <v>18000</v>
      </c>
      <c r="C1510" s="87" t="s">
        <v>7</v>
      </c>
      <c r="D1510" s="103" t="s">
        <v>19</v>
      </c>
      <c r="E1510" s="111">
        <v>2.75</v>
      </c>
      <c r="F1510" s="87" t="s">
        <v>9</v>
      </c>
      <c r="G1510" s="103" t="s">
        <v>51</v>
      </c>
      <c r="H1510" s="105" t="s">
        <v>52</v>
      </c>
      <c r="I1510" s="106" t="str">
        <f t="shared" si="154"/>
        <v>July</v>
      </c>
      <c r="J1510" s="74">
        <f>IF(F1510="USD", E1510, E1510 * IFERROR(VLOOKUP(F1510, EXCHANGE_RATE!A:B, 2, FALSE), "Currency not found"))</f>
        <v>2.75</v>
      </c>
      <c r="K1510" s="74">
        <f t="shared" si="156"/>
        <v>2.75</v>
      </c>
      <c r="L1510" s="14">
        <f>IF(C1510="MTS", B1510, B1510 * IFERROR(VLOOKUP(C1510, 'QTY_CONVERSIONS '!A:B, 2, FALSE), "Units not found"))</f>
        <v>18</v>
      </c>
      <c r="M1510" s="75">
        <f t="shared" si="155"/>
        <v>49500</v>
      </c>
      <c r="N1510" t="str">
        <f>IFERROR(VLOOKUP(D1510, Product_Category!A:B, 2, FALSE), "Uncategorized")</f>
        <v>CMC</v>
      </c>
      <c r="O1510" s="76">
        <f t="shared" si="157"/>
        <v>2.75</v>
      </c>
      <c r="P1510" s="76">
        <f t="shared" si="158"/>
        <v>49.5</v>
      </c>
      <c r="Q1510">
        <f t="shared" si="159"/>
        <v>2023</v>
      </c>
      <c r="R1510" t="str">
        <f>IFERROR(VLOOKUP(G1510,'Importer Name'!A:B, 2, FALSE), "")</f>
        <v>PERRY IMPEX</v>
      </c>
      <c r="S1510" t="str">
        <f>IFERROR(VLOOKUP(H1510,'Supplier name '!A:B, 2, FALSE), "")</f>
        <v>XUZHOU LIYUAN</v>
      </c>
    </row>
    <row r="1511" spans="1:19">
      <c r="A1511" s="103" t="s">
        <v>193</v>
      </c>
      <c r="B1511" s="87">
        <v>18000</v>
      </c>
      <c r="C1511" s="87" t="s">
        <v>7</v>
      </c>
      <c r="D1511" s="103" t="s">
        <v>19</v>
      </c>
      <c r="E1511" s="111">
        <v>2.75</v>
      </c>
      <c r="F1511" s="87" t="s">
        <v>9</v>
      </c>
      <c r="G1511" s="103" t="s">
        <v>51</v>
      </c>
      <c r="H1511" s="105" t="s">
        <v>52</v>
      </c>
      <c r="I1511" s="106" t="str">
        <f t="shared" si="154"/>
        <v>July</v>
      </c>
      <c r="J1511" s="74">
        <f>IF(F1511="USD", E1511, E1511 * IFERROR(VLOOKUP(F1511, EXCHANGE_RATE!A:B, 2, FALSE), "Currency not found"))</f>
        <v>2.75</v>
      </c>
      <c r="K1511" s="74">
        <f t="shared" si="156"/>
        <v>2.75</v>
      </c>
      <c r="L1511" s="14">
        <f>IF(C1511="MTS", B1511, B1511 * IFERROR(VLOOKUP(C1511, 'QTY_CONVERSIONS '!A:B, 2, FALSE), "Units not found"))</f>
        <v>18</v>
      </c>
      <c r="M1511" s="75">
        <f t="shared" si="155"/>
        <v>49500</v>
      </c>
      <c r="N1511" t="str">
        <f>IFERROR(VLOOKUP(D1511, Product_Category!A:B, 2, FALSE), "Uncategorized")</f>
        <v>CMC</v>
      </c>
      <c r="O1511" s="76">
        <f t="shared" si="157"/>
        <v>2.75</v>
      </c>
      <c r="P1511" s="76">
        <f t="shared" si="158"/>
        <v>49.5</v>
      </c>
      <c r="Q1511">
        <f t="shared" si="159"/>
        <v>2023</v>
      </c>
      <c r="R1511" t="str">
        <f>IFERROR(VLOOKUP(G1511,'Importer Name'!A:B, 2, FALSE), "")</f>
        <v>PERRY IMPEX</v>
      </c>
      <c r="S1511" t="str">
        <f>IFERROR(VLOOKUP(H1511,'Supplier name '!A:B, 2, FALSE), "")</f>
        <v>XUZHOU LIYUAN</v>
      </c>
    </row>
    <row r="1512" spans="1:19">
      <c r="A1512" s="107" t="s">
        <v>193</v>
      </c>
      <c r="B1512" s="88">
        <v>18000</v>
      </c>
      <c r="C1512" s="88" t="s">
        <v>7</v>
      </c>
      <c r="D1512" s="107" t="s">
        <v>19</v>
      </c>
      <c r="E1512" s="112">
        <v>2.92</v>
      </c>
      <c r="F1512" s="88" t="s">
        <v>9</v>
      </c>
      <c r="G1512" s="107" t="s">
        <v>51</v>
      </c>
      <c r="H1512" s="109" t="s">
        <v>52</v>
      </c>
      <c r="I1512" s="106" t="str">
        <f t="shared" si="154"/>
        <v>July</v>
      </c>
      <c r="J1512" s="74">
        <f>IF(F1512="USD", E1512, E1512 * IFERROR(VLOOKUP(F1512, EXCHANGE_RATE!A:B, 2, FALSE), "Currency not found"))</f>
        <v>2.92</v>
      </c>
      <c r="K1512" s="74">
        <f t="shared" si="156"/>
        <v>2.92</v>
      </c>
      <c r="L1512" s="14">
        <f>IF(C1512="MTS", B1512, B1512 * IFERROR(VLOOKUP(C1512, 'QTY_CONVERSIONS '!A:B, 2, FALSE), "Units not found"))</f>
        <v>18</v>
      </c>
      <c r="M1512" s="75">
        <f t="shared" si="155"/>
        <v>52560</v>
      </c>
      <c r="N1512" t="str">
        <f>IFERROR(VLOOKUP(D1512, Product_Category!A:B, 2, FALSE), "Uncategorized")</f>
        <v>CMC</v>
      </c>
      <c r="O1512" s="76">
        <f t="shared" si="157"/>
        <v>2.92</v>
      </c>
      <c r="P1512" s="76">
        <f t="shared" si="158"/>
        <v>52.56</v>
      </c>
      <c r="Q1512">
        <f t="shared" si="159"/>
        <v>2023</v>
      </c>
      <c r="R1512" t="str">
        <f>IFERROR(VLOOKUP(G1512,'Importer Name'!A:B, 2, FALSE), "")</f>
        <v>PERRY IMPEX</v>
      </c>
      <c r="S1512" t="str">
        <f>IFERROR(VLOOKUP(H1512,'Supplier name '!A:B, 2, FALSE), "")</f>
        <v>XUZHOU LIYUAN</v>
      </c>
    </row>
    <row r="1513" spans="1:19">
      <c r="A1513" s="103" t="s">
        <v>207</v>
      </c>
      <c r="B1513" s="87">
        <v>16000</v>
      </c>
      <c r="C1513" s="87" t="s">
        <v>7</v>
      </c>
      <c r="D1513" s="103" t="s">
        <v>57</v>
      </c>
      <c r="E1513" s="110">
        <v>8.6120000000000001</v>
      </c>
      <c r="F1513" s="87" t="s">
        <v>1718</v>
      </c>
      <c r="G1513" s="103" t="s">
        <v>58</v>
      </c>
      <c r="H1513" s="105" t="s">
        <v>59</v>
      </c>
      <c r="I1513" s="106" t="str">
        <f t="shared" si="154"/>
        <v>July</v>
      </c>
      <c r="J1513" s="74">
        <f>IF(F1513="USD", E1513, E1513 * IFERROR(VLOOKUP(F1513, EXCHANGE_RATE!A:B, 2, FALSE), "Currency not found"))</f>
        <v>9.2148400000000006</v>
      </c>
      <c r="K1513" s="74">
        <f t="shared" si="156"/>
        <v>9.2200000000000006</v>
      </c>
      <c r="L1513" s="14">
        <f>IF(C1513="MTS", B1513, B1513 * IFERROR(VLOOKUP(C1513, 'QTY_CONVERSIONS '!A:B, 2, FALSE), "Units not found"))</f>
        <v>16</v>
      </c>
      <c r="M1513" s="75">
        <f t="shared" si="155"/>
        <v>147520</v>
      </c>
      <c r="N1513" t="str">
        <f>IFERROR(VLOOKUP(D1513, Product_Category!A:B, 2, FALSE), "Uncategorized")</f>
        <v>MCC</v>
      </c>
      <c r="O1513" s="76">
        <f t="shared" si="157"/>
        <v>9.2200000000000006</v>
      </c>
      <c r="P1513" s="76">
        <f t="shared" si="158"/>
        <v>147.52000000000001</v>
      </c>
      <c r="Q1513">
        <f t="shared" si="159"/>
        <v>2023</v>
      </c>
      <c r="R1513" t="str">
        <f>IFERROR(VLOOKUP(G1513,'Importer Name'!A:B, 2, FALSE), "")</f>
        <v>RETTENMAIER INDIA</v>
      </c>
      <c r="S1513" t="str">
        <f>IFERROR(VLOOKUP(H1513,'Supplier name '!A:B, 2, FALSE), "")</f>
        <v>JRS PHARMA</v>
      </c>
    </row>
    <row r="1514" spans="1:19">
      <c r="A1514" s="103" t="s">
        <v>207</v>
      </c>
      <c r="B1514" s="87">
        <v>16000</v>
      </c>
      <c r="C1514" s="87" t="s">
        <v>7</v>
      </c>
      <c r="D1514" s="103" t="s">
        <v>2268</v>
      </c>
      <c r="E1514" s="110">
        <v>8.6120000000000001</v>
      </c>
      <c r="F1514" s="87" t="s">
        <v>1718</v>
      </c>
      <c r="G1514" s="103" t="s">
        <v>58</v>
      </c>
      <c r="H1514" s="105" t="s">
        <v>59</v>
      </c>
      <c r="I1514" s="106" t="str">
        <f t="shared" si="154"/>
        <v>July</v>
      </c>
      <c r="J1514" s="74">
        <f>IF(F1514="USD", E1514, E1514 * IFERROR(VLOOKUP(F1514, EXCHANGE_RATE!A:B, 2, FALSE), "Currency not found"))</f>
        <v>9.2148400000000006</v>
      </c>
      <c r="K1514" s="74">
        <f t="shared" si="156"/>
        <v>9.2200000000000006</v>
      </c>
      <c r="L1514" s="14">
        <f>IF(C1514="MTS", B1514, B1514 * IFERROR(VLOOKUP(C1514, 'QTY_CONVERSIONS '!A:B, 2, FALSE), "Units not found"))</f>
        <v>16</v>
      </c>
      <c r="M1514" s="75">
        <f t="shared" si="155"/>
        <v>147520</v>
      </c>
      <c r="N1514" t="str">
        <f>IFERROR(VLOOKUP(D1514, Product_Category!A:B, 2, FALSE), "Uncategorized")</f>
        <v>MCC</v>
      </c>
      <c r="O1514" s="76">
        <f t="shared" si="157"/>
        <v>9.2200000000000006</v>
      </c>
      <c r="P1514" s="76">
        <f t="shared" si="158"/>
        <v>147.52000000000001</v>
      </c>
      <c r="Q1514">
        <f t="shared" si="159"/>
        <v>2023</v>
      </c>
      <c r="R1514" t="str">
        <f>IFERROR(VLOOKUP(G1514,'Importer Name'!A:B, 2, FALSE), "")</f>
        <v>RETTENMAIER INDIA</v>
      </c>
      <c r="S1514" t="str">
        <f>IFERROR(VLOOKUP(H1514,'Supplier name '!A:B, 2, FALSE), "")</f>
        <v>JRS PHARMA</v>
      </c>
    </row>
    <row r="1515" spans="1:19">
      <c r="A1515" s="103" t="s">
        <v>207</v>
      </c>
      <c r="B1515" s="87">
        <v>16000</v>
      </c>
      <c r="C1515" s="87" t="s">
        <v>7</v>
      </c>
      <c r="D1515" s="103" t="s">
        <v>2269</v>
      </c>
      <c r="E1515" s="110">
        <v>8.6120000000000001</v>
      </c>
      <c r="F1515" s="87" t="s">
        <v>1718</v>
      </c>
      <c r="G1515" s="103" t="s">
        <v>58</v>
      </c>
      <c r="H1515" s="105" t="s">
        <v>59</v>
      </c>
      <c r="I1515" s="106" t="str">
        <f t="shared" si="154"/>
        <v>July</v>
      </c>
      <c r="J1515" s="74">
        <f>IF(F1515="USD", E1515, E1515 * IFERROR(VLOOKUP(F1515, EXCHANGE_RATE!A:B, 2, FALSE), "Currency not found"))</f>
        <v>9.2148400000000006</v>
      </c>
      <c r="K1515" s="74">
        <f t="shared" si="156"/>
        <v>9.2200000000000006</v>
      </c>
      <c r="L1515" s="14">
        <f>IF(C1515="MTS", B1515, B1515 * IFERROR(VLOOKUP(C1515, 'QTY_CONVERSIONS '!A:B, 2, FALSE), "Units not found"))</f>
        <v>16</v>
      </c>
      <c r="M1515" s="75">
        <f t="shared" si="155"/>
        <v>147520</v>
      </c>
      <c r="N1515" t="str">
        <f>IFERROR(VLOOKUP(D1515, Product_Category!A:B, 2, FALSE), "Uncategorized")</f>
        <v>MCC</v>
      </c>
      <c r="O1515" s="76">
        <f t="shared" si="157"/>
        <v>9.2200000000000006</v>
      </c>
      <c r="P1515" s="76">
        <f t="shared" si="158"/>
        <v>147.52000000000001</v>
      </c>
      <c r="Q1515">
        <f t="shared" si="159"/>
        <v>2023</v>
      </c>
      <c r="R1515" t="str">
        <f>IFERROR(VLOOKUP(G1515,'Importer Name'!A:B, 2, FALSE), "")</f>
        <v>RETTENMAIER INDIA</v>
      </c>
      <c r="S1515" t="str">
        <f>IFERROR(VLOOKUP(H1515,'Supplier name '!A:B, 2, FALSE), "")</f>
        <v>JRS PHARMA</v>
      </c>
    </row>
    <row r="1516" spans="1:19">
      <c r="A1516" s="103" t="s">
        <v>207</v>
      </c>
      <c r="B1516" s="87">
        <v>16000</v>
      </c>
      <c r="C1516" s="87" t="s">
        <v>7</v>
      </c>
      <c r="D1516" s="103" t="s">
        <v>2270</v>
      </c>
      <c r="E1516" s="110">
        <v>8.6120000000000001</v>
      </c>
      <c r="F1516" s="87" t="s">
        <v>1718</v>
      </c>
      <c r="G1516" s="103" t="s">
        <v>58</v>
      </c>
      <c r="H1516" s="105" t="s">
        <v>59</v>
      </c>
      <c r="I1516" s="106" t="str">
        <f t="shared" si="154"/>
        <v>July</v>
      </c>
      <c r="J1516" s="74">
        <f>IF(F1516="USD", E1516, E1516 * IFERROR(VLOOKUP(F1516, EXCHANGE_RATE!A:B, 2, FALSE), "Currency not found"))</f>
        <v>9.2148400000000006</v>
      </c>
      <c r="K1516" s="74">
        <f t="shared" si="156"/>
        <v>9.2200000000000006</v>
      </c>
      <c r="L1516" s="14">
        <f>IF(C1516="MTS", B1516, B1516 * IFERROR(VLOOKUP(C1516, 'QTY_CONVERSIONS '!A:B, 2, FALSE), "Units not found"))</f>
        <v>16</v>
      </c>
      <c r="M1516" s="75">
        <f t="shared" si="155"/>
        <v>147520</v>
      </c>
      <c r="N1516" t="str">
        <f>IFERROR(VLOOKUP(D1516, Product_Category!A:B, 2, FALSE), "Uncategorized")</f>
        <v>MCC</v>
      </c>
      <c r="O1516" s="76">
        <f t="shared" si="157"/>
        <v>9.2200000000000006</v>
      </c>
      <c r="P1516" s="76">
        <f t="shared" si="158"/>
        <v>147.52000000000001</v>
      </c>
      <c r="Q1516">
        <f t="shared" si="159"/>
        <v>2023</v>
      </c>
      <c r="R1516" t="str">
        <f>IFERROR(VLOOKUP(G1516,'Importer Name'!A:B, 2, FALSE), "")</f>
        <v>RETTENMAIER INDIA</v>
      </c>
      <c r="S1516" t="str">
        <f>IFERROR(VLOOKUP(H1516,'Supplier name '!A:B, 2, FALSE), "")</f>
        <v>JRS PHARMA</v>
      </c>
    </row>
    <row r="1517" spans="1:19">
      <c r="A1517" s="103" t="s">
        <v>207</v>
      </c>
      <c r="B1517" s="87">
        <v>16000</v>
      </c>
      <c r="C1517" s="87" t="s">
        <v>7</v>
      </c>
      <c r="D1517" s="103" t="s">
        <v>210</v>
      </c>
      <c r="E1517" s="110">
        <v>8.6120000000000001</v>
      </c>
      <c r="F1517" s="87" t="s">
        <v>1718</v>
      </c>
      <c r="G1517" s="103" t="s">
        <v>58</v>
      </c>
      <c r="H1517" s="105" t="s">
        <v>59</v>
      </c>
      <c r="I1517" s="106" t="str">
        <f t="shared" si="154"/>
        <v>July</v>
      </c>
      <c r="J1517" s="74">
        <f>IF(F1517="USD", E1517, E1517 * IFERROR(VLOOKUP(F1517, EXCHANGE_RATE!A:B, 2, FALSE), "Currency not found"))</f>
        <v>9.2148400000000006</v>
      </c>
      <c r="K1517" s="74">
        <f t="shared" si="156"/>
        <v>9.2200000000000006</v>
      </c>
      <c r="L1517" s="14">
        <f>IF(C1517="MTS", B1517, B1517 * IFERROR(VLOOKUP(C1517, 'QTY_CONVERSIONS '!A:B, 2, FALSE), "Units not found"))</f>
        <v>16</v>
      </c>
      <c r="M1517" s="75">
        <f t="shared" si="155"/>
        <v>147520</v>
      </c>
      <c r="N1517" t="str">
        <f>IFERROR(VLOOKUP(D1517, Product_Category!A:B, 2, FALSE), "Uncategorized")</f>
        <v>MCC</v>
      </c>
      <c r="O1517" s="76">
        <f t="shared" si="157"/>
        <v>9.2200000000000006</v>
      </c>
      <c r="P1517" s="76">
        <f t="shared" si="158"/>
        <v>147.52000000000001</v>
      </c>
      <c r="Q1517">
        <f t="shared" si="159"/>
        <v>2023</v>
      </c>
      <c r="R1517" t="str">
        <f>IFERROR(VLOOKUP(G1517,'Importer Name'!A:B, 2, FALSE), "")</f>
        <v>RETTENMAIER INDIA</v>
      </c>
      <c r="S1517" t="str">
        <f>IFERROR(VLOOKUP(H1517,'Supplier name '!A:B, 2, FALSE), "")</f>
        <v>JRS PHARMA</v>
      </c>
    </row>
    <row r="1518" spans="1:19">
      <c r="A1518" s="103" t="s">
        <v>207</v>
      </c>
      <c r="B1518" s="87">
        <v>20000</v>
      </c>
      <c r="C1518" s="87" t="s">
        <v>7</v>
      </c>
      <c r="D1518" s="103" t="s">
        <v>2271</v>
      </c>
      <c r="E1518" s="110">
        <v>9.5549999999999997</v>
      </c>
      <c r="F1518" s="87" t="s">
        <v>1718</v>
      </c>
      <c r="G1518" s="103" t="s">
        <v>58</v>
      </c>
      <c r="H1518" s="105" t="s">
        <v>59</v>
      </c>
      <c r="I1518" s="106" t="str">
        <f t="shared" si="154"/>
        <v>July</v>
      </c>
      <c r="J1518" s="74">
        <f>IF(F1518="USD", E1518, E1518 * IFERROR(VLOOKUP(F1518, EXCHANGE_RATE!A:B, 2, FALSE), "Currency not found"))</f>
        <v>10.223850000000001</v>
      </c>
      <c r="K1518" s="74">
        <f t="shared" si="156"/>
        <v>10.23</v>
      </c>
      <c r="L1518" s="14">
        <f>IF(C1518="MTS", B1518, B1518 * IFERROR(VLOOKUP(C1518, 'QTY_CONVERSIONS '!A:B, 2, FALSE), "Units not found"))</f>
        <v>20</v>
      </c>
      <c r="M1518" s="75">
        <f t="shared" si="155"/>
        <v>204600</v>
      </c>
      <c r="N1518" t="str">
        <f>IFERROR(VLOOKUP(D1518, Product_Category!A:B, 2, FALSE), "Uncategorized")</f>
        <v>MCC</v>
      </c>
      <c r="O1518" s="76">
        <f t="shared" si="157"/>
        <v>10.23</v>
      </c>
      <c r="P1518" s="76">
        <f t="shared" si="158"/>
        <v>204.60000000000002</v>
      </c>
      <c r="Q1518">
        <f t="shared" si="159"/>
        <v>2023</v>
      </c>
      <c r="R1518" t="str">
        <f>IFERROR(VLOOKUP(G1518,'Importer Name'!A:B, 2, FALSE), "")</f>
        <v>RETTENMAIER INDIA</v>
      </c>
      <c r="S1518" t="str">
        <f>IFERROR(VLOOKUP(H1518,'Supplier name '!A:B, 2, FALSE), "")</f>
        <v>JRS PHARMA</v>
      </c>
    </row>
    <row r="1519" spans="1:19">
      <c r="A1519" s="103" t="s">
        <v>207</v>
      </c>
      <c r="B1519" s="87">
        <v>20000</v>
      </c>
      <c r="C1519" s="87" t="s">
        <v>7</v>
      </c>
      <c r="D1519" s="103" t="s">
        <v>2271</v>
      </c>
      <c r="E1519" s="110">
        <v>9.5549999999999997</v>
      </c>
      <c r="F1519" s="87" t="s">
        <v>1718</v>
      </c>
      <c r="G1519" s="103" t="s">
        <v>58</v>
      </c>
      <c r="H1519" s="105" t="s">
        <v>59</v>
      </c>
      <c r="I1519" s="106" t="str">
        <f t="shared" si="154"/>
        <v>July</v>
      </c>
      <c r="J1519" s="74">
        <f>IF(F1519="USD", E1519, E1519 * IFERROR(VLOOKUP(F1519, EXCHANGE_RATE!A:B, 2, FALSE), "Currency not found"))</f>
        <v>10.223850000000001</v>
      </c>
      <c r="K1519" s="74">
        <f t="shared" si="156"/>
        <v>10.23</v>
      </c>
      <c r="L1519" s="14">
        <f>IF(C1519="MTS", B1519, B1519 * IFERROR(VLOOKUP(C1519, 'QTY_CONVERSIONS '!A:B, 2, FALSE), "Units not found"))</f>
        <v>20</v>
      </c>
      <c r="M1519" s="75">
        <f t="shared" si="155"/>
        <v>204600</v>
      </c>
      <c r="N1519" t="str">
        <f>IFERROR(VLOOKUP(D1519, Product_Category!A:B, 2, FALSE), "Uncategorized")</f>
        <v>MCC</v>
      </c>
      <c r="O1519" s="76">
        <f t="shared" si="157"/>
        <v>10.23</v>
      </c>
      <c r="P1519" s="76">
        <f t="shared" si="158"/>
        <v>204.60000000000002</v>
      </c>
      <c r="Q1519">
        <f t="shared" si="159"/>
        <v>2023</v>
      </c>
      <c r="R1519" t="str">
        <f>IFERROR(VLOOKUP(G1519,'Importer Name'!A:B, 2, FALSE), "")</f>
        <v>RETTENMAIER INDIA</v>
      </c>
      <c r="S1519" t="str">
        <f>IFERROR(VLOOKUP(H1519,'Supplier name '!A:B, 2, FALSE), "")</f>
        <v>JRS PHARMA</v>
      </c>
    </row>
    <row r="1520" spans="1:19">
      <c r="A1520" s="103" t="s">
        <v>207</v>
      </c>
      <c r="B1520" s="87">
        <v>20000</v>
      </c>
      <c r="C1520" s="87" t="s">
        <v>7</v>
      </c>
      <c r="D1520" s="103" t="s">
        <v>2271</v>
      </c>
      <c r="E1520" s="110">
        <v>9.5549999999999997</v>
      </c>
      <c r="F1520" s="87" t="s">
        <v>1718</v>
      </c>
      <c r="G1520" s="103" t="s">
        <v>58</v>
      </c>
      <c r="H1520" s="105" t="s">
        <v>59</v>
      </c>
      <c r="I1520" s="106" t="str">
        <f t="shared" si="154"/>
        <v>July</v>
      </c>
      <c r="J1520" s="74">
        <f>IF(F1520="USD", E1520, E1520 * IFERROR(VLOOKUP(F1520, EXCHANGE_RATE!A:B, 2, FALSE), "Currency not found"))</f>
        <v>10.223850000000001</v>
      </c>
      <c r="K1520" s="74">
        <f t="shared" si="156"/>
        <v>10.23</v>
      </c>
      <c r="L1520" s="14">
        <f>IF(C1520="MTS", B1520, B1520 * IFERROR(VLOOKUP(C1520, 'QTY_CONVERSIONS '!A:B, 2, FALSE), "Units not found"))</f>
        <v>20</v>
      </c>
      <c r="M1520" s="75">
        <f t="shared" si="155"/>
        <v>204600</v>
      </c>
      <c r="N1520" t="str">
        <f>IFERROR(VLOOKUP(D1520, Product_Category!A:B, 2, FALSE), "Uncategorized")</f>
        <v>MCC</v>
      </c>
      <c r="O1520" s="76">
        <f t="shared" si="157"/>
        <v>10.23</v>
      </c>
      <c r="P1520" s="76">
        <f t="shared" si="158"/>
        <v>204.60000000000002</v>
      </c>
      <c r="Q1520">
        <f t="shared" si="159"/>
        <v>2023</v>
      </c>
      <c r="R1520" t="str">
        <f>IFERROR(VLOOKUP(G1520,'Importer Name'!A:B, 2, FALSE), "")</f>
        <v>RETTENMAIER INDIA</v>
      </c>
      <c r="S1520" t="str">
        <f>IFERROR(VLOOKUP(H1520,'Supplier name '!A:B, 2, FALSE), "")</f>
        <v>JRS PHARMA</v>
      </c>
    </row>
    <row r="1521" spans="1:19">
      <c r="A1521" s="103" t="s">
        <v>207</v>
      </c>
      <c r="B1521" s="87">
        <v>20000</v>
      </c>
      <c r="C1521" s="87" t="s">
        <v>7</v>
      </c>
      <c r="D1521" s="103" t="s">
        <v>2271</v>
      </c>
      <c r="E1521" s="110">
        <v>9.5549999999999997</v>
      </c>
      <c r="F1521" s="87" t="s">
        <v>1718</v>
      </c>
      <c r="G1521" s="103" t="s">
        <v>58</v>
      </c>
      <c r="H1521" s="105" t="s">
        <v>59</v>
      </c>
      <c r="I1521" s="106" t="str">
        <f t="shared" si="154"/>
        <v>July</v>
      </c>
      <c r="J1521" s="74">
        <f>IF(F1521="USD", E1521, E1521 * IFERROR(VLOOKUP(F1521, EXCHANGE_RATE!A:B, 2, FALSE), "Currency not found"))</f>
        <v>10.223850000000001</v>
      </c>
      <c r="K1521" s="74">
        <f t="shared" si="156"/>
        <v>10.23</v>
      </c>
      <c r="L1521" s="14">
        <f>IF(C1521="MTS", B1521, B1521 * IFERROR(VLOOKUP(C1521, 'QTY_CONVERSIONS '!A:B, 2, FALSE), "Units not found"))</f>
        <v>20</v>
      </c>
      <c r="M1521" s="75">
        <f t="shared" si="155"/>
        <v>204600</v>
      </c>
      <c r="N1521" t="str">
        <f>IFERROR(VLOOKUP(D1521, Product_Category!A:B, 2, FALSE), "Uncategorized")</f>
        <v>MCC</v>
      </c>
      <c r="O1521" s="76">
        <f t="shared" si="157"/>
        <v>10.23</v>
      </c>
      <c r="P1521" s="76">
        <f t="shared" si="158"/>
        <v>204.60000000000002</v>
      </c>
      <c r="Q1521">
        <f t="shared" si="159"/>
        <v>2023</v>
      </c>
      <c r="R1521" t="str">
        <f>IFERROR(VLOOKUP(G1521,'Importer Name'!A:B, 2, FALSE), "")</f>
        <v>RETTENMAIER INDIA</v>
      </c>
      <c r="S1521" t="str">
        <f>IFERROR(VLOOKUP(H1521,'Supplier name '!A:B, 2, FALSE), "")</f>
        <v>JRS PHARMA</v>
      </c>
    </row>
    <row r="1522" spans="1:19">
      <c r="A1522" s="103" t="s">
        <v>207</v>
      </c>
      <c r="B1522" s="87">
        <v>2000</v>
      </c>
      <c r="C1522" s="87" t="s">
        <v>7</v>
      </c>
      <c r="D1522" s="103" t="s">
        <v>19</v>
      </c>
      <c r="E1522" s="110">
        <v>2.8</v>
      </c>
      <c r="F1522" s="87" t="s">
        <v>9</v>
      </c>
      <c r="G1522" s="103" t="s">
        <v>1862</v>
      </c>
      <c r="H1522" s="105" t="s">
        <v>62</v>
      </c>
      <c r="I1522" s="106" t="str">
        <f t="shared" ref="I1522:I1585" si="160">I1521</f>
        <v>July</v>
      </c>
      <c r="J1522" s="74">
        <f>IF(F1522="USD", E1522, E1522 * IFERROR(VLOOKUP(F1522, EXCHANGE_RATE!A:B, 2, FALSE), "Currency not found"))</f>
        <v>2.8</v>
      </c>
      <c r="K1522" s="74">
        <f t="shared" si="156"/>
        <v>2.8</v>
      </c>
      <c r="L1522" s="14">
        <f>IF(C1522="MTS", B1522, B1522 * IFERROR(VLOOKUP(C1522, 'QTY_CONVERSIONS '!A:B, 2, FALSE), "Units not found"))</f>
        <v>2</v>
      </c>
      <c r="M1522" s="75">
        <f t="shared" si="155"/>
        <v>5600</v>
      </c>
      <c r="N1522" t="str">
        <f>IFERROR(VLOOKUP(D1522, Product_Category!A:B, 2, FALSE), "Uncategorized")</f>
        <v>CMC</v>
      </c>
      <c r="O1522" s="76">
        <f t="shared" si="157"/>
        <v>2.8</v>
      </c>
      <c r="P1522" s="76">
        <f t="shared" si="158"/>
        <v>5.6</v>
      </c>
      <c r="Q1522">
        <f t="shared" si="159"/>
        <v>2023</v>
      </c>
      <c r="R1522" t="str">
        <f>IFERROR(VLOOKUP(G1522,'Importer Name'!A:B, 2, FALSE), "")</f>
        <v>AMRIT POLYCHEM</v>
      </c>
      <c r="S1522" t="str">
        <f>IFERROR(VLOOKUP(H1522,'Supplier name '!A:B, 2, FALSE), "")</f>
        <v>NOURYON CHEM</v>
      </c>
    </row>
    <row r="1523" spans="1:19">
      <c r="A1523" s="103" t="s">
        <v>207</v>
      </c>
      <c r="B1523" s="87">
        <v>4000</v>
      </c>
      <c r="C1523" s="87" t="s">
        <v>7</v>
      </c>
      <c r="D1523" s="103" t="s">
        <v>19</v>
      </c>
      <c r="E1523" s="110">
        <v>2.8</v>
      </c>
      <c r="F1523" s="87" t="s">
        <v>9</v>
      </c>
      <c r="G1523" s="103" t="s">
        <v>1862</v>
      </c>
      <c r="H1523" s="105" t="s">
        <v>62</v>
      </c>
      <c r="I1523" s="106" t="str">
        <f t="shared" si="160"/>
        <v>July</v>
      </c>
      <c r="J1523" s="74">
        <f>IF(F1523="USD", E1523, E1523 * IFERROR(VLOOKUP(F1523, EXCHANGE_RATE!A:B, 2, FALSE), "Currency not found"))</f>
        <v>2.8</v>
      </c>
      <c r="K1523" s="74">
        <f t="shared" si="156"/>
        <v>2.8</v>
      </c>
      <c r="L1523" s="14">
        <f>IF(C1523="MTS", B1523, B1523 * IFERROR(VLOOKUP(C1523, 'QTY_CONVERSIONS '!A:B, 2, FALSE), "Units not found"))</f>
        <v>4</v>
      </c>
      <c r="M1523" s="75">
        <f t="shared" si="155"/>
        <v>11200</v>
      </c>
      <c r="N1523" t="str">
        <f>IFERROR(VLOOKUP(D1523, Product_Category!A:B, 2, FALSE), "Uncategorized")</f>
        <v>CMC</v>
      </c>
      <c r="O1523" s="76">
        <f t="shared" si="157"/>
        <v>2.8</v>
      </c>
      <c r="P1523" s="76">
        <f t="shared" si="158"/>
        <v>11.2</v>
      </c>
      <c r="Q1523">
        <f t="shared" si="159"/>
        <v>2023</v>
      </c>
      <c r="R1523" t="str">
        <f>IFERROR(VLOOKUP(G1523,'Importer Name'!A:B, 2, FALSE), "")</f>
        <v>AMRIT POLYCHEM</v>
      </c>
      <c r="S1523" t="str">
        <f>IFERROR(VLOOKUP(H1523,'Supplier name '!A:B, 2, FALSE), "")</f>
        <v>NOURYON CHEM</v>
      </c>
    </row>
    <row r="1524" spans="1:19">
      <c r="A1524" s="103" t="s">
        <v>207</v>
      </c>
      <c r="B1524" s="87">
        <v>2000</v>
      </c>
      <c r="C1524" s="87" t="s">
        <v>7</v>
      </c>
      <c r="D1524" s="103" t="s">
        <v>19</v>
      </c>
      <c r="E1524" s="110">
        <v>2.8</v>
      </c>
      <c r="F1524" s="87" t="s">
        <v>9</v>
      </c>
      <c r="G1524" s="103" t="s">
        <v>1862</v>
      </c>
      <c r="H1524" s="105" t="s">
        <v>62</v>
      </c>
      <c r="I1524" s="106" t="str">
        <f t="shared" si="160"/>
        <v>July</v>
      </c>
      <c r="J1524" s="74">
        <f>IF(F1524="USD", E1524, E1524 * IFERROR(VLOOKUP(F1524, EXCHANGE_RATE!A:B, 2, FALSE), "Currency not found"))</f>
        <v>2.8</v>
      </c>
      <c r="K1524" s="74">
        <f t="shared" si="156"/>
        <v>2.8</v>
      </c>
      <c r="L1524" s="14">
        <f>IF(C1524="MTS", B1524, B1524 * IFERROR(VLOOKUP(C1524, 'QTY_CONVERSIONS '!A:B, 2, FALSE), "Units not found"))</f>
        <v>2</v>
      </c>
      <c r="M1524" s="75">
        <f t="shared" si="155"/>
        <v>5600</v>
      </c>
      <c r="N1524" t="str">
        <f>IFERROR(VLOOKUP(D1524, Product_Category!A:B, 2, FALSE), "Uncategorized")</f>
        <v>CMC</v>
      </c>
      <c r="O1524" s="76">
        <f t="shared" si="157"/>
        <v>2.8</v>
      </c>
      <c r="P1524" s="76">
        <f t="shared" si="158"/>
        <v>5.6</v>
      </c>
      <c r="Q1524">
        <f t="shared" si="159"/>
        <v>2023</v>
      </c>
      <c r="R1524" t="str">
        <f>IFERROR(VLOOKUP(G1524,'Importer Name'!A:B, 2, FALSE), "")</f>
        <v>AMRIT POLYCHEM</v>
      </c>
      <c r="S1524" t="str">
        <f>IFERROR(VLOOKUP(H1524,'Supplier name '!A:B, 2, FALSE), "")</f>
        <v>NOURYON CHEM</v>
      </c>
    </row>
    <row r="1525" spans="1:19">
      <c r="A1525" s="103" t="s">
        <v>207</v>
      </c>
      <c r="B1525" s="87">
        <v>3000</v>
      </c>
      <c r="C1525" s="87" t="s">
        <v>7</v>
      </c>
      <c r="D1525" s="103" t="s">
        <v>2272</v>
      </c>
      <c r="E1525" s="110">
        <v>2.92</v>
      </c>
      <c r="F1525" s="87" t="s">
        <v>9</v>
      </c>
      <c r="G1525" s="103" t="s">
        <v>2331</v>
      </c>
      <c r="H1525" s="105" t="s">
        <v>62</v>
      </c>
      <c r="I1525" s="106" t="str">
        <f t="shared" si="160"/>
        <v>July</v>
      </c>
      <c r="J1525" s="74">
        <f>IF(F1525="USD", E1525, E1525 * IFERROR(VLOOKUP(F1525, EXCHANGE_RATE!A:B, 2, FALSE), "Currency not found"))</f>
        <v>2.92</v>
      </c>
      <c r="K1525" s="74">
        <f t="shared" si="156"/>
        <v>2.92</v>
      </c>
      <c r="L1525" s="14">
        <f>IF(C1525="MTS", B1525, B1525 * IFERROR(VLOOKUP(C1525, 'QTY_CONVERSIONS '!A:B, 2, FALSE), "Units not found"))</f>
        <v>3</v>
      </c>
      <c r="M1525" s="75">
        <f t="shared" si="155"/>
        <v>8760</v>
      </c>
      <c r="N1525" t="str">
        <f>IFERROR(VLOOKUP(D1525, Product_Category!A:B, 2, FALSE), "Uncategorized")</f>
        <v>CMC</v>
      </c>
      <c r="O1525" s="76">
        <f t="shared" si="157"/>
        <v>2.92</v>
      </c>
      <c r="P1525" s="76">
        <f t="shared" si="158"/>
        <v>8.76</v>
      </c>
      <c r="Q1525">
        <f t="shared" si="159"/>
        <v>2023</v>
      </c>
      <c r="R1525" t="str">
        <f>IFERROR(VLOOKUP(G1525,'Importer Name'!A:B, 2, FALSE), "")</f>
        <v>ARK CHEM</v>
      </c>
      <c r="S1525" t="str">
        <f>IFERROR(VLOOKUP(H1525,'Supplier name '!A:B, 2, FALSE), "")</f>
        <v>NOURYON CHEM</v>
      </c>
    </row>
    <row r="1526" spans="1:19">
      <c r="A1526" s="103" t="s">
        <v>207</v>
      </c>
      <c r="B1526" s="87">
        <v>28000</v>
      </c>
      <c r="C1526" s="87" t="s">
        <v>7</v>
      </c>
      <c r="D1526" s="103" t="s">
        <v>334</v>
      </c>
      <c r="E1526" s="110">
        <v>2.8</v>
      </c>
      <c r="F1526" s="87" t="s">
        <v>9</v>
      </c>
      <c r="G1526" s="103" t="s">
        <v>61</v>
      </c>
      <c r="H1526" s="105" t="s">
        <v>62</v>
      </c>
      <c r="I1526" s="106" t="str">
        <f t="shared" si="160"/>
        <v>July</v>
      </c>
      <c r="J1526" s="74">
        <f>IF(F1526="USD", E1526, E1526 * IFERROR(VLOOKUP(F1526, EXCHANGE_RATE!A:B, 2, FALSE), "Currency not found"))</f>
        <v>2.8</v>
      </c>
      <c r="K1526" s="74">
        <f t="shared" si="156"/>
        <v>2.8</v>
      </c>
      <c r="L1526" s="14">
        <f>IF(C1526="MTS", B1526, B1526 * IFERROR(VLOOKUP(C1526, 'QTY_CONVERSIONS '!A:B, 2, FALSE), "Units not found"))</f>
        <v>28</v>
      </c>
      <c r="M1526" s="75">
        <f t="shared" si="155"/>
        <v>78400</v>
      </c>
      <c r="N1526" t="str">
        <f>IFERROR(VLOOKUP(D1526, Product_Category!A:B, 2, FALSE), "Uncategorized")</f>
        <v>CMC</v>
      </c>
      <c r="O1526" s="76">
        <f t="shared" si="157"/>
        <v>2.8</v>
      </c>
      <c r="P1526" s="76">
        <f t="shared" si="158"/>
        <v>78.399999999999991</v>
      </c>
      <c r="Q1526">
        <f t="shared" si="159"/>
        <v>2023</v>
      </c>
      <c r="R1526" t="str">
        <f>IFERROR(VLOOKUP(G1526,'Importer Name'!A:B, 2, FALSE), "")</f>
        <v>JAI ARAVALI</v>
      </c>
      <c r="S1526" t="str">
        <f>IFERROR(VLOOKUP(H1526,'Supplier name '!A:B, 2, FALSE), "")</f>
        <v>NOURYON CHEM</v>
      </c>
    </row>
    <row r="1527" spans="1:19">
      <c r="A1527" s="103" t="s">
        <v>207</v>
      </c>
      <c r="B1527" s="87">
        <v>14000</v>
      </c>
      <c r="C1527" s="87" t="s">
        <v>7</v>
      </c>
      <c r="D1527" s="103" t="s">
        <v>68</v>
      </c>
      <c r="E1527" s="110">
        <v>2.8</v>
      </c>
      <c r="F1527" s="87" t="s">
        <v>9</v>
      </c>
      <c r="G1527" s="103" t="s">
        <v>61</v>
      </c>
      <c r="H1527" s="105" t="s">
        <v>62</v>
      </c>
      <c r="I1527" s="106" t="str">
        <f t="shared" si="160"/>
        <v>July</v>
      </c>
      <c r="J1527" s="74">
        <f>IF(F1527="USD", E1527, E1527 * IFERROR(VLOOKUP(F1527, EXCHANGE_RATE!A:B, 2, FALSE), "Currency not found"))</f>
        <v>2.8</v>
      </c>
      <c r="K1527" s="74">
        <f t="shared" si="156"/>
        <v>2.8</v>
      </c>
      <c r="L1527" s="14">
        <f>IF(C1527="MTS", B1527, B1527 * IFERROR(VLOOKUP(C1527, 'QTY_CONVERSIONS '!A:B, 2, FALSE), "Units not found"))</f>
        <v>14</v>
      </c>
      <c r="M1527" s="75">
        <f t="shared" si="155"/>
        <v>39200</v>
      </c>
      <c r="N1527" t="str">
        <f>IFERROR(VLOOKUP(D1527, Product_Category!A:B, 2, FALSE), "Uncategorized")</f>
        <v>CMC</v>
      </c>
      <c r="O1527" s="76">
        <f t="shared" si="157"/>
        <v>2.8</v>
      </c>
      <c r="P1527" s="76">
        <f t="shared" si="158"/>
        <v>39.199999999999996</v>
      </c>
      <c r="Q1527">
        <f t="shared" si="159"/>
        <v>2023</v>
      </c>
      <c r="R1527" t="str">
        <f>IFERROR(VLOOKUP(G1527,'Importer Name'!A:B, 2, FALSE), "")</f>
        <v>JAI ARAVALI</v>
      </c>
      <c r="S1527" t="str">
        <f>IFERROR(VLOOKUP(H1527,'Supplier name '!A:B, 2, FALSE), "")</f>
        <v>NOURYON CHEM</v>
      </c>
    </row>
    <row r="1528" spans="1:19">
      <c r="A1528" s="103" t="s">
        <v>207</v>
      </c>
      <c r="B1528" s="87">
        <v>14000</v>
      </c>
      <c r="C1528" s="87" t="s">
        <v>7</v>
      </c>
      <c r="D1528" s="103" t="s">
        <v>1650</v>
      </c>
      <c r="E1528" s="110">
        <v>2.8</v>
      </c>
      <c r="F1528" s="87" t="s">
        <v>9</v>
      </c>
      <c r="G1528" s="103" t="s">
        <v>61</v>
      </c>
      <c r="H1528" s="105" t="s">
        <v>62</v>
      </c>
      <c r="I1528" s="106" t="str">
        <f t="shared" si="160"/>
        <v>July</v>
      </c>
      <c r="J1528" s="74">
        <f>IF(F1528="USD", E1528, E1528 * IFERROR(VLOOKUP(F1528, EXCHANGE_RATE!A:B, 2, FALSE), "Currency not found"))</f>
        <v>2.8</v>
      </c>
      <c r="K1528" s="74">
        <f t="shared" si="156"/>
        <v>2.8</v>
      </c>
      <c r="L1528" s="14">
        <f>IF(C1528="MTS", B1528, B1528 * IFERROR(VLOOKUP(C1528, 'QTY_CONVERSIONS '!A:B, 2, FALSE), "Units not found"))</f>
        <v>14</v>
      </c>
      <c r="M1528" s="75">
        <f t="shared" si="155"/>
        <v>39200</v>
      </c>
      <c r="N1528" t="str">
        <f>IFERROR(VLOOKUP(D1528, Product_Category!A:B, 2, FALSE), "Uncategorized")</f>
        <v>CMC</v>
      </c>
      <c r="O1528" s="76">
        <f t="shared" si="157"/>
        <v>2.8</v>
      </c>
      <c r="P1528" s="76">
        <f t="shared" si="158"/>
        <v>39.199999999999996</v>
      </c>
      <c r="Q1528">
        <f t="shared" si="159"/>
        <v>2023</v>
      </c>
      <c r="R1528" t="str">
        <f>IFERROR(VLOOKUP(G1528,'Importer Name'!A:B, 2, FALSE), "")</f>
        <v>JAI ARAVALI</v>
      </c>
      <c r="S1528" t="str">
        <f>IFERROR(VLOOKUP(H1528,'Supplier name '!A:B, 2, FALSE), "")</f>
        <v>NOURYON CHEM</v>
      </c>
    </row>
    <row r="1529" spans="1:19">
      <c r="A1529" s="103" t="s">
        <v>207</v>
      </c>
      <c r="B1529" s="87">
        <v>14000</v>
      </c>
      <c r="C1529" s="87" t="s">
        <v>7</v>
      </c>
      <c r="D1529" s="103" t="s">
        <v>1650</v>
      </c>
      <c r="E1529" s="110">
        <v>2.8</v>
      </c>
      <c r="F1529" s="87" t="s">
        <v>9</v>
      </c>
      <c r="G1529" s="103" t="s">
        <v>61</v>
      </c>
      <c r="H1529" s="105" t="s">
        <v>62</v>
      </c>
      <c r="I1529" s="106" t="str">
        <f t="shared" si="160"/>
        <v>July</v>
      </c>
      <c r="J1529" s="74">
        <f>IF(F1529="USD", E1529, E1529 * IFERROR(VLOOKUP(F1529, EXCHANGE_RATE!A:B, 2, FALSE), "Currency not found"))</f>
        <v>2.8</v>
      </c>
      <c r="K1529" s="74">
        <f t="shared" si="156"/>
        <v>2.8</v>
      </c>
      <c r="L1529" s="14">
        <f>IF(C1529="MTS", B1529, B1529 * IFERROR(VLOOKUP(C1529, 'QTY_CONVERSIONS '!A:B, 2, FALSE), "Units not found"))</f>
        <v>14</v>
      </c>
      <c r="M1529" s="75">
        <f t="shared" si="155"/>
        <v>39200</v>
      </c>
      <c r="N1529" t="str">
        <f>IFERROR(VLOOKUP(D1529, Product_Category!A:B, 2, FALSE), "Uncategorized")</f>
        <v>CMC</v>
      </c>
      <c r="O1529" s="76">
        <f t="shared" si="157"/>
        <v>2.8</v>
      </c>
      <c r="P1529" s="76">
        <f t="shared" si="158"/>
        <v>39.199999999999996</v>
      </c>
      <c r="Q1529">
        <f t="shared" si="159"/>
        <v>2023</v>
      </c>
      <c r="R1529" t="str">
        <f>IFERROR(VLOOKUP(G1529,'Importer Name'!A:B, 2, FALSE), "")</f>
        <v>JAI ARAVALI</v>
      </c>
      <c r="S1529" t="str">
        <f>IFERROR(VLOOKUP(H1529,'Supplier name '!A:B, 2, FALSE), "")</f>
        <v>NOURYON CHEM</v>
      </c>
    </row>
    <row r="1530" spans="1:19">
      <c r="A1530" s="103" t="s">
        <v>207</v>
      </c>
      <c r="B1530" s="87">
        <v>14000</v>
      </c>
      <c r="C1530" s="87" t="s">
        <v>7</v>
      </c>
      <c r="D1530" s="103" t="s">
        <v>1650</v>
      </c>
      <c r="E1530" s="110">
        <v>2.8</v>
      </c>
      <c r="F1530" s="87" t="s">
        <v>9</v>
      </c>
      <c r="G1530" s="103" t="s">
        <v>61</v>
      </c>
      <c r="H1530" s="105" t="s">
        <v>62</v>
      </c>
      <c r="I1530" s="106" t="str">
        <f t="shared" si="160"/>
        <v>July</v>
      </c>
      <c r="J1530" s="74">
        <f>IF(F1530="USD", E1530, E1530 * IFERROR(VLOOKUP(F1530, EXCHANGE_RATE!A:B, 2, FALSE), "Currency not found"))</f>
        <v>2.8</v>
      </c>
      <c r="K1530" s="74">
        <f t="shared" si="156"/>
        <v>2.8</v>
      </c>
      <c r="L1530" s="14">
        <f>IF(C1530="MTS", B1530, B1530 * IFERROR(VLOOKUP(C1530, 'QTY_CONVERSIONS '!A:B, 2, FALSE), "Units not found"))</f>
        <v>14</v>
      </c>
      <c r="M1530" s="75">
        <f t="shared" si="155"/>
        <v>39200</v>
      </c>
      <c r="N1530" t="str">
        <f>IFERROR(VLOOKUP(D1530, Product_Category!A:B, 2, FALSE), "Uncategorized")</f>
        <v>CMC</v>
      </c>
      <c r="O1530" s="76">
        <f t="shared" si="157"/>
        <v>2.8</v>
      </c>
      <c r="P1530" s="76">
        <f t="shared" si="158"/>
        <v>39.199999999999996</v>
      </c>
      <c r="Q1530">
        <f t="shared" si="159"/>
        <v>2023</v>
      </c>
      <c r="R1530" t="str">
        <f>IFERROR(VLOOKUP(G1530,'Importer Name'!A:B, 2, FALSE), "")</f>
        <v>JAI ARAVALI</v>
      </c>
      <c r="S1530" t="str">
        <f>IFERROR(VLOOKUP(H1530,'Supplier name '!A:B, 2, FALSE), "")</f>
        <v>NOURYON CHEM</v>
      </c>
    </row>
    <row r="1531" spans="1:19">
      <c r="A1531" s="103" t="s">
        <v>207</v>
      </c>
      <c r="B1531" s="87">
        <v>1000</v>
      </c>
      <c r="C1531" s="87" t="s">
        <v>7</v>
      </c>
      <c r="D1531" s="103" t="s">
        <v>2273</v>
      </c>
      <c r="E1531" s="111">
        <v>1199.4960000000001</v>
      </c>
      <c r="F1531" s="87" t="s">
        <v>1730</v>
      </c>
      <c r="G1531" s="103" t="s">
        <v>62</v>
      </c>
      <c r="H1531" s="105" t="s">
        <v>62</v>
      </c>
      <c r="I1531" s="106" t="str">
        <f t="shared" si="160"/>
        <v>July</v>
      </c>
      <c r="J1531" s="74">
        <f>IF(F1531="USD", E1531, E1531 * IFERROR(VLOOKUP(F1531, EXCHANGE_RATE!A:B, 2, FALSE), "Currency not found"))</f>
        <v>14.393952000000002</v>
      </c>
      <c r="K1531" s="74">
        <f t="shared" si="156"/>
        <v>14.4</v>
      </c>
      <c r="L1531" s="14">
        <f>IF(C1531="MTS", B1531, B1531 * IFERROR(VLOOKUP(C1531, 'QTY_CONVERSIONS '!A:B, 2, FALSE), "Units not found"))</f>
        <v>1</v>
      </c>
      <c r="M1531" s="75">
        <f t="shared" si="155"/>
        <v>14400</v>
      </c>
      <c r="N1531" t="str">
        <f>IFERROR(VLOOKUP(D1531, Product_Category!A:B, 2, FALSE), "Uncategorized")</f>
        <v>CMC</v>
      </c>
      <c r="O1531" s="76">
        <f t="shared" ref="O1531:O1532" si="161">K1531*1000</f>
        <v>14400</v>
      </c>
      <c r="P1531" s="76">
        <f t="shared" si="158"/>
        <v>14400</v>
      </c>
      <c r="Q1531">
        <f t="shared" si="159"/>
        <v>2023</v>
      </c>
      <c r="R1531" t="str">
        <f>IFERROR(VLOOKUP(G1531,'Importer Name'!A:B, 2, FALSE), "")</f>
        <v>NOURYON CHEM</v>
      </c>
      <c r="S1531" t="str">
        <f>IFERROR(VLOOKUP(H1531,'Supplier name '!A:B, 2, FALSE), "")</f>
        <v>NOURYON CHEM</v>
      </c>
    </row>
    <row r="1532" spans="1:19">
      <c r="A1532" s="103" t="s">
        <v>207</v>
      </c>
      <c r="B1532" s="87">
        <v>1000</v>
      </c>
      <c r="C1532" s="87" t="s">
        <v>7</v>
      </c>
      <c r="D1532" s="103" t="s">
        <v>2273</v>
      </c>
      <c r="E1532" s="111">
        <v>1199.4960000000001</v>
      </c>
      <c r="F1532" s="87" t="s">
        <v>1730</v>
      </c>
      <c r="G1532" s="103" t="s">
        <v>62</v>
      </c>
      <c r="H1532" s="105" t="s">
        <v>62</v>
      </c>
      <c r="I1532" s="106" t="str">
        <f t="shared" si="160"/>
        <v>July</v>
      </c>
      <c r="J1532" s="74">
        <f>IF(F1532="USD", E1532, E1532 * IFERROR(VLOOKUP(F1532, EXCHANGE_RATE!A:B, 2, FALSE), "Currency not found"))</f>
        <v>14.393952000000002</v>
      </c>
      <c r="K1532" s="74">
        <f t="shared" si="156"/>
        <v>14.4</v>
      </c>
      <c r="L1532" s="14">
        <f>IF(C1532="MTS", B1532, B1532 * IFERROR(VLOOKUP(C1532, 'QTY_CONVERSIONS '!A:B, 2, FALSE), "Units not found"))</f>
        <v>1</v>
      </c>
      <c r="M1532" s="75">
        <f t="shared" si="155"/>
        <v>14400</v>
      </c>
      <c r="N1532" t="str">
        <f>IFERROR(VLOOKUP(D1532, Product_Category!A:B, 2, FALSE), "Uncategorized")</f>
        <v>CMC</v>
      </c>
      <c r="O1532" s="76">
        <f t="shared" si="161"/>
        <v>14400</v>
      </c>
      <c r="P1532" s="76">
        <f t="shared" si="158"/>
        <v>14400</v>
      </c>
      <c r="Q1532">
        <f t="shared" si="159"/>
        <v>2023</v>
      </c>
      <c r="R1532" t="str">
        <f>IFERROR(VLOOKUP(G1532,'Importer Name'!A:B, 2, FALSE), "")</f>
        <v>NOURYON CHEM</v>
      </c>
      <c r="S1532" t="str">
        <f>IFERROR(VLOOKUP(H1532,'Supplier name '!A:B, 2, FALSE), "")</f>
        <v>NOURYON CHEM</v>
      </c>
    </row>
    <row r="1533" spans="1:19">
      <c r="A1533" s="107" t="s">
        <v>207</v>
      </c>
      <c r="B1533" s="88">
        <v>14000</v>
      </c>
      <c r="C1533" s="88" t="s">
        <v>7</v>
      </c>
      <c r="D1533" s="107" t="s">
        <v>450</v>
      </c>
      <c r="E1533" s="113">
        <v>3.95</v>
      </c>
      <c r="F1533" s="88" t="s">
        <v>9</v>
      </c>
      <c r="G1533" s="107" t="s">
        <v>220</v>
      </c>
      <c r="H1533" s="109" t="s">
        <v>62</v>
      </c>
      <c r="I1533" s="106" t="str">
        <f t="shared" si="160"/>
        <v>July</v>
      </c>
      <c r="J1533" s="74">
        <f>IF(F1533="USD", E1533, E1533 * IFERROR(VLOOKUP(F1533, EXCHANGE_RATE!A:B, 2, FALSE), "Currency not found"))</f>
        <v>3.95</v>
      </c>
      <c r="K1533" s="74">
        <f t="shared" si="156"/>
        <v>3.95</v>
      </c>
      <c r="L1533" s="14">
        <f>IF(C1533="MTS", B1533, B1533 * IFERROR(VLOOKUP(C1533, 'QTY_CONVERSIONS '!A:B, 2, FALSE), "Units not found"))</f>
        <v>14</v>
      </c>
      <c r="M1533" s="75">
        <f t="shared" si="155"/>
        <v>55300</v>
      </c>
      <c r="N1533" t="str">
        <f>IFERROR(VLOOKUP(D1533, Product_Category!A:B, 2, FALSE), "Uncategorized")</f>
        <v>CMC</v>
      </c>
      <c r="O1533" s="76">
        <f t="shared" si="157"/>
        <v>3.95</v>
      </c>
      <c r="P1533" s="76">
        <f t="shared" si="158"/>
        <v>55.300000000000004</v>
      </c>
      <c r="Q1533">
        <f t="shared" si="159"/>
        <v>2023</v>
      </c>
      <c r="R1533" t="str">
        <f>IFERROR(VLOOKUP(G1533,'Importer Name'!A:B, 2, FALSE), "")</f>
        <v>RAJIV CERA IMPEX</v>
      </c>
      <c r="S1533" t="str">
        <f>IFERROR(VLOOKUP(H1533,'Supplier name '!A:B, 2, FALSE), "")</f>
        <v>NOURYON CHEM</v>
      </c>
    </row>
    <row r="1534" spans="1:19">
      <c r="A1534" s="103" t="s">
        <v>225</v>
      </c>
      <c r="B1534" s="87">
        <v>2000</v>
      </c>
      <c r="C1534" s="87" t="s">
        <v>7</v>
      </c>
      <c r="D1534" s="103" t="s">
        <v>2274</v>
      </c>
      <c r="E1534" s="110">
        <v>13.141999999999999</v>
      </c>
      <c r="F1534" s="87" t="s">
        <v>9</v>
      </c>
      <c r="G1534" s="103" t="s">
        <v>82</v>
      </c>
      <c r="H1534" s="105" t="s">
        <v>80</v>
      </c>
      <c r="I1534" s="106" t="str">
        <f t="shared" si="160"/>
        <v>July</v>
      </c>
      <c r="J1534" s="74">
        <f>IF(F1534="USD", E1534, E1534 * IFERROR(VLOOKUP(F1534, EXCHANGE_RATE!A:B, 2, FALSE), "Currency not found"))</f>
        <v>13.141999999999999</v>
      </c>
      <c r="K1534" s="74">
        <f t="shared" si="156"/>
        <v>13.15</v>
      </c>
      <c r="L1534" s="14">
        <f>IF(C1534="MTS", B1534, B1534 * IFERROR(VLOOKUP(C1534, 'QTY_CONVERSIONS '!A:B, 2, FALSE), "Units not found"))</f>
        <v>2</v>
      </c>
      <c r="M1534" s="75">
        <f t="shared" si="155"/>
        <v>26300</v>
      </c>
      <c r="N1534" t="str">
        <f>IFERROR(VLOOKUP(D1534, Product_Category!A:B, 2, FALSE), "Uncategorized")</f>
        <v>CMC</v>
      </c>
      <c r="O1534" s="76">
        <f t="shared" si="157"/>
        <v>13.15</v>
      </c>
      <c r="P1534" s="76">
        <f t="shared" si="158"/>
        <v>26.3</v>
      </c>
      <c r="Q1534">
        <f t="shared" si="159"/>
        <v>2023</v>
      </c>
      <c r="R1534" t="str">
        <f>IFERROR(VLOOKUP(G1534,'Importer Name'!A:B, 2, FALSE), "")</f>
        <v>INT SPECIALTY</v>
      </c>
      <c r="S1534" t="str">
        <f>IFERROR(VLOOKUP(H1534,'Supplier name '!A:B, 2, FALSE), "")</f>
        <v>ASHLAND IND</v>
      </c>
    </row>
    <row r="1535" spans="1:19">
      <c r="A1535" s="103" t="s">
        <v>225</v>
      </c>
      <c r="B1535" s="87">
        <v>2000</v>
      </c>
      <c r="C1535" s="87" t="s">
        <v>7</v>
      </c>
      <c r="D1535" s="103" t="s">
        <v>2274</v>
      </c>
      <c r="E1535" s="110">
        <v>13.141999999999999</v>
      </c>
      <c r="F1535" s="87" t="s">
        <v>9</v>
      </c>
      <c r="G1535" s="103" t="s">
        <v>82</v>
      </c>
      <c r="H1535" s="105" t="s">
        <v>80</v>
      </c>
      <c r="I1535" s="106" t="str">
        <f t="shared" si="160"/>
        <v>July</v>
      </c>
      <c r="J1535" s="74">
        <f>IF(F1535="USD", E1535, E1535 * IFERROR(VLOOKUP(F1535, EXCHANGE_RATE!A:B, 2, FALSE), "Currency not found"))</f>
        <v>13.141999999999999</v>
      </c>
      <c r="K1535" s="74">
        <f t="shared" si="156"/>
        <v>13.15</v>
      </c>
      <c r="L1535" s="14">
        <f>IF(C1535="MTS", B1535, B1535 * IFERROR(VLOOKUP(C1535, 'QTY_CONVERSIONS '!A:B, 2, FALSE), "Units not found"))</f>
        <v>2</v>
      </c>
      <c r="M1535" s="75">
        <f t="shared" si="155"/>
        <v>26300</v>
      </c>
      <c r="N1535" t="str">
        <f>IFERROR(VLOOKUP(D1535, Product_Category!A:B, 2, FALSE), "Uncategorized")</f>
        <v>CMC</v>
      </c>
      <c r="O1535" s="76">
        <f t="shared" si="157"/>
        <v>13.15</v>
      </c>
      <c r="P1535" s="76">
        <f t="shared" si="158"/>
        <v>26.3</v>
      </c>
      <c r="Q1535">
        <f t="shared" si="159"/>
        <v>2023</v>
      </c>
      <c r="R1535" t="str">
        <f>IFERROR(VLOOKUP(G1535,'Importer Name'!A:B, 2, FALSE), "")</f>
        <v>INT SPECIALTY</v>
      </c>
      <c r="S1535" t="str">
        <f>IFERROR(VLOOKUP(H1535,'Supplier name '!A:B, 2, FALSE), "")</f>
        <v>ASHLAND IND</v>
      </c>
    </row>
    <row r="1536" spans="1:19">
      <c r="A1536" s="103" t="s">
        <v>225</v>
      </c>
      <c r="B1536" s="87">
        <v>2000</v>
      </c>
      <c r="C1536" s="87" t="s">
        <v>7</v>
      </c>
      <c r="D1536" s="103" t="s">
        <v>2275</v>
      </c>
      <c r="E1536" s="110">
        <v>13.132</v>
      </c>
      <c r="F1536" s="87" t="s">
        <v>9</v>
      </c>
      <c r="G1536" s="103" t="s">
        <v>82</v>
      </c>
      <c r="H1536" s="105" t="s">
        <v>80</v>
      </c>
      <c r="I1536" s="106" t="str">
        <f t="shared" si="160"/>
        <v>July</v>
      </c>
      <c r="J1536" s="74">
        <f>IF(F1536="USD", E1536, E1536 * IFERROR(VLOOKUP(F1536, EXCHANGE_RATE!A:B, 2, FALSE), "Currency not found"))</f>
        <v>13.132</v>
      </c>
      <c r="K1536" s="74">
        <f t="shared" si="156"/>
        <v>13.14</v>
      </c>
      <c r="L1536" s="14">
        <f>IF(C1536="MTS", B1536, B1536 * IFERROR(VLOOKUP(C1536, 'QTY_CONVERSIONS '!A:B, 2, FALSE), "Units not found"))</f>
        <v>2</v>
      </c>
      <c r="M1536" s="75">
        <f t="shared" si="155"/>
        <v>26280</v>
      </c>
      <c r="N1536" t="str">
        <f>IFERROR(VLOOKUP(D1536, Product_Category!A:B, 2, FALSE), "Uncategorized")</f>
        <v>CMC</v>
      </c>
      <c r="O1536" s="76">
        <f t="shared" si="157"/>
        <v>13.14</v>
      </c>
      <c r="P1536" s="76">
        <f t="shared" si="158"/>
        <v>26.28</v>
      </c>
      <c r="Q1536">
        <f t="shared" si="159"/>
        <v>2023</v>
      </c>
      <c r="R1536" t="str">
        <f>IFERROR(VLOOKUP(G1536,'Importer Name'!A:B, 2, FALSE), "")</f>
        <v>INT SPECIALTY</v>
      </c>
      <c r="S1536" t="str">
        <f>IFERROR(VLOOKUP(H1536,'Supplier name '!A:B, 2, FALSE), "")</f>
        <v>ASHLAND IND</v>
      </c>
    </row>
    <row r="1537" spans="1:19">
      <c r="A1537" s="103" t="s">
        <v>225</v>
      </c>
      <c r="B1537" s="87">
        <v>2000</v>
      </c>
      <c r="C1537" s="87" t="s">
        <v>7</v>
      </c>
      <c r="D1537" s="103" t="s">
        <v>2275</v>
      </c>
      <c r="E1537" s="110">
        <v>13.132</v>
      </c>
      <c r="F1537" s="87" t="s">
        <v>9</v>
      </c>
      <c r="G1537" s="103" t="s">
        <v>82</v>
      </c>
      <c r="H1537" s="105" t="s">
        <v>80</v>
      </c>
      <c r="I1537" s="106" t="str">
        <f t="shared" si="160"/>
        <v>July</v>
      </c>
      <c r="J1537" s="74">
        <f>IF(F1537="USD", E1537, E1537 * IFERROR(VLOOKUP(F1537, EXCHANGE_RATE!A:B, 2, FALSE), "Currency not found"))</f>
        <v>13.132</v>
      </c>
      <c r="K1537" s="74">
        <f t="shared" si="156"/>
        <v>13.14</v>
      </c>
      <c r="L1537" s="14">
        <f>IF(C1537="MTS", B1537, B1537 * IFERROR(VLOOKUP(C1537, 'QTY_CONVERSIONS '!A:B, 2, FALSE), "Units not found"))</f>
        <v>2</v>
      </c>
      <c r="M1537" s="75">
        <f t="shared" si="155"/>
        <v>26280</v>
      </c>
      <c r="N1537" t="str">
        <f>IFERROR(VLOOKUP(D1537, Product_Category!A:B, 2, FALSE), "Uncategorized")</f>
        <v>CMC</v>
      </c>
      <c r="O1537" s="76">
        <f t="shared" si="157"/>
        <v>13.14</v>
      </c>
      <c r="P1537" s="76">
        <f t="shared" si="158"/>
        <v>26.28</v>
      </c>
      <c r="Q1537">
        <f t="shared" si="159"/>
        <v>2023</v>
      </c>
      <c r="R1537" t="str">
        <f>IFERROR(VLOOKUP(G1537,'Importer Name'!A:B, 2, FALSE), "")</f>
        <v>INT SPECIALTY</v>
      </c>
      <c r="S1537" t="str">
        <f>IFERROR(VLOOKUP(H1537,'Supplier name '!A:B, 2, FALSE), "")</f>
        <v>ASHLAND IND</v>
      </c>
    </row>
    <row r="1538" spans="1:19">
      <c r="A1538" s="103" t="s">
        <v>225</v>
      </c>
      <c r="B1538" s="87">
        <v>3000</v>
      </c>
      <c r="C1538" s="87" t="s">
        <v>7</v>
      </c>
      <c r="D1538" s="103" t="s">
        <v>2275</v>
      </c>
      <c r="E1538" s="110">
        <v>13.087</v>
      </c>
      <c r="F1538" s="87" t="s">
        <v>9</v>
      </c>
      <c r="G1538" s="103" t="s">
        <v>82</v>
      </c>
      <c r="H1538" s="105" t="s">
        <v>80</v>
      </c>
      <c r="I1538" s="106" t="str">
        <f t="shared" si="160"/>
        <v>July</v>
      </c>
      <c r="J1538" s="74">
        <f>IF(F1538="USD", E1538, E1538 * IFERROR(VLOOKUP(F1538, EXCHANGE_RATE!A:B, 2, FALSE), "Currency not found"))</f>
        <v>13.087</v>
      </c>
      <c r="K1538" s="74">
        <f t="shared" si="156"/>
        <v>13.09</v>
      </c>
      <c r="L1538" s="14">
        <f>IF(C1538="MTS", B1538, B1538 * IFERROR(VLOOKUP(C1538, 'QTY_CONVERSIONS '!A:B, 2, FALSE), "Units not found"))</f>
        <v>3</v>
      </c>
      <c r="M1538" s="75">
        <f t="shared" ref="M1538:M1601" si="162">B1538*K1538</f>
        <v>39270</v>
      </c>
      <c r="N1538" t="str">
        <f>IFERROR(VLOOKUP(D1538, Product_Category!A:B, 2, FALSE), "Uncategorized")</f>
        <v>CMC</v>
      </c>
      <c r="O1538" s="76">
        <f t="shared" si="157"/>
        <v>13.09</v>
      </c>
      <c r="P1538" s="76">
        <f t="shared" si="158"/>
        <v>39.269999999999996</v>
      </c>
      <c r="Q1538">
        <f t="shared" si="159"/>
        <v>2023</v>
      </c>
      <c r="R1538" t="str">
        <f>IFERROR(VLOOKUP(G1538,'Importer Name'!A:B, 2, FALSE), "")</f>
        <v>INT SPECIALTY</v>
      </c>
      <c r="S1538" t="str">
        <f>IFERROR(VLOOKUP(H1538,'Supplier name '!A:B, 2, FALSE), "")</f>
        <v>ASHLAND IND</v>
      </c>
    </row>
    <row r="1539" spans="1:19">
      <c r="A1539" s="103" t="s">
        <v>225</v>
      </c>
      <c r="B1539" s="87">
        <v>1000</v>
      </c>
      <c r="C1539" s="87" t="s">
        <v>7</v>
      </c>
      <c r="D1539" s="103" t="s">
        <v>78</v>
      </c>
      <c r="E1539" s="110">
        <v>5.944</v>
      </c>
      <c r="F1539" s="87" t="s">
        <v>9</v>
      </c>
      <c r="G1539" s="103" t="s">
        <v>82</v>
      </c>
      <c r="H1539" s="105" t="s">
        <v>80</v>
      </c>
      <c r="I1539" s="106" t="str">
        <f t="shared" si="160"/>
        <v>July</v>
      </c>
      <c r="J1539" s="74">
        <f>IF(F1539="USD", E1539, E1539 * IFERROR(VLOOKUP(F1539, EXCHANGE_RATE!A:B, 2, FALSE), "Currency not found"))</f>
        <v>5.944</v>
      </c>
      <c r="K1539" s="74">
        <f t="shared" ref="K1539:K1602" si="163">ROUNDUP(J1539,2)</f>
        <v>5.95</v>
      </c>
      <c r="L1539" s="14">
        <f>IF(C1539="MTS", B1539, B1539 * IFERROR(VLOOKUP(C1539, 'QTY_CONVERSIONS '!A:B, 2, FALSE), "Units not found"))</f>
        <v>1</v>
      </c>
      <c r="M1539" s="75">
        <f t="shared" si="162"/>
        <v>5950</v>
      </c>
      <c r="N1539" t="str">
        <f>IFERROR(VLOOKUP(D1539, Product_Category!A:B, 2, FALSE), "Uncategorized")</f>
        <v>CMC</v>
      </c>
      <c r="O1539" s="76">
        <f t="shared" ref="O1539:O1602" si="164">K1539</f>
        <v>5.95</v>
      </c>
      <c r="P1539" s="76">
        <f t="shared" ref="P1539:P1602" si="165">L1539*O1539</f>
        <v>5.95</v>
      </c>
      <c r="Q1539">
        <f t="shared" si="159"/>
        <v>2023</v>
      </c>
      <c r="R1539" t="str">
        <f>IFERROR(VLOOKUP(G1539,'Importer Name'!A:B, 2, FALSE), "")</f>
        <v>INT SPECIALTY</v>
      </c>
      <c r="S1539" t="str">
        <f>IFERROR(VLOOKUP(H1539,'Supplier name '!A:B, 2, FALSE), "")</f>
        <v>ASHLAND IND</v>
      </c>
    </row>
    <row r="1540" spans="1:19">
      <c r="A1540" s="103" t="s">
        <v>225</v>
      </c>
      <c r="B1540" s="87">
        <v>1000</v>
      </c>
      <c r="C1540" s="87" t="s">
        <v>7</v>
      </c>
      <c r="D1540" s="103" t="s">
        <v>78</v>
      </c>
      <c r="E1540" s="110">
        <v>6.0739999999999998</v>
      </c>
      <c r="F1540" s="87" t="s">
        <v>9</v>
      </c>
      <c r="G1540" s="103" t="s">
        <v>82</v>
      </c>
      <c r="H1540" s="105" t="s">
        <v>80</v>
      </c>
      <c r="I1540" s="106" t="str">
        <f t="shared" si="160"/>
        <v>July</v>
      </c>
      <c r="J1540" s="74">
        <f>IF(F1540="USD", E1540, E1540 * IFERROR(VLOOKUP(F1540, EXCHANGE_RATE!A:B, 2, FALSE), "Currency not found"))</f>
        <v>6.0739999999999998</v>
      </c>
      <c r="K1540" s="74">
        <f t="shared" si="163"/>
        <v>6.08</v>
      </c>
      <c r="L1540" s="14">
        <f>IF(C1540="MTS", B1540, B1540 * IFERROR(VLOOKUP(C1540, 'QTY_CONVERSIONS '!A:B, 2, FALSE), "Units not found"))</f>
        <v>1</v>
      </c>
      <c r="M1540" s="75">
        <f t="shared" si="162"/>
        <v>6080</v>
      </c>
      <c r="N1540" t="str">
        <f>IFERROR(VLOOKUP(D1540, Product_Category!A:B, 2, FALSE), "Uncategorized")</f>
        <v>CMC</v>
      </c>
      <c r="O1540" s="76">
        <f t="shared" si="164"/>
        <v>6.08</v>
      </c>
      <c r="P1540" s="76">
        <f t="shared" si="165"/>
        <v>6.08</v>
      </c>
      <c r="Q1540">
        <f t="shared" ref="Q1540:Q1603" si="166">Q1539</f>
        <v>2023</v>
      </c>
      <c r="R1540" t="str">
        <f>IFERROR(VLOOKUP(G1540,'Importer Name'!A:B, 2, FALSE), "")</f>
        <v>INT SPECIALTY</v>
      </c>
      <c r="S1540" t="str">
        <f>IFERROR(VLOOKUP(H1540,'Supplier name '!A:B, 2, FALSE), "")</f>
        <v>ASHLAND IND</v>
      </c>
    </row>
    <row r="1541" spans="1:19">
      <c r="A1541" s="103" t="s">
        <v>225</v>
      </c>
      <c r="B1541" s="87">
        <v>1000</v>
      </c>
      <c r="C1541" s="87" t="s">
        <v>7</v>
      </c>
      <c r="D1541" s="103" t="s">
        <v>78</v>
      </c>
      <c r="E1541" s="110">
        <v>6.0739999999999998</v>
      </c>
      <c r="F1541" s="87" t="s">
        <v>9</v>
      </c>
      <c r="G1541" s="103" t="s">
        <v>82</v>
      </c>
      <c r="H1541" s="105" t="s">
        <v>80</v>
      </c>
      <c r="I1541" s="106" t="str">
        <f t="shared" si="160"/>
        <v>July</v>
      </c>
      <c r="J1541" s="74">
        <f>IF(F1541="USD", E1541, E1541 * IFERROR(VLOOKUP(F1541, EXCHANGE_RATE!A:B, 2, FALSE), "Currency not found"))</f>
        <v>6.0739999999999998</v>
      </c>
      <c r="K1541" s="74">
        <f t="shared" si="163"/>
        <v>6.08</v>
      </c>
      <c r="L1541" s="14">
        <f>IF(C1541="MTS", B1541, B1541 * IFERROR(VLOOKUP(C1541, 'QTY_CONVERSIONS '!A:B, 2, FALSE), "Units not found"))</f>
        <v>1</v>
      </c>
      <c r="M1541" s="75">
        <f t="shared" si="162"/>
        <v>6080</v>
      </c>
      <c r="N1541" t="str">
        <f>IFERROR(VLOOKUP(D1541, Product_Category!A:B, 2, FALSE), "Uncategorized")</f>
        <v>CMC</v>
      </c>
      <c r="O1541" s="76">
        <f t="shared" si="164"/>
        <v>6.08</v>
      </c>
      <c r="P1541" s="76">
        <f t="shared" si="165"/>
        <v>6.08</v>
      </c>
      <c r="Q1541">
        <f t="shared" si="166"/>
        <v>2023</v>
      </c>
      <c r="R1541" t="str">
        <f>IFERROR(VLOOKUP(G1541,'Importer Name'!A:B, 2, FALSE), "")</f>
        <v>INT SPECIALTY</v>
      </c>
      <c r="S1541" t="str">
        <f>IFERROR(VLOOKUP(H1541,'Supplier name '!A:B, 2, FALSE), "")</f>
        <v>ASHLAND IND</v>
      </c>
    </row>
    <row r="1542" spans="1:19">
      <c r="A1542" s="103" t="s">
        <v>225</v>
      </c>
      <c r="B1542" s="87">
        <v>9</v>
      </c>
      <c r="C1542" s="87" t="s">
        <v>7</v>
      </c>
      <c r="D1542" s="103" t="s">
        <v>2276</v>
      </c>
      <c r="E1542" s="111">
        <v>10</v>
      </c>
      <c r="F1542" s="87" t="s">
        <v>1718</v>
      </c>
      <c r="G1542" s="103" t="s">
        <v>82</v>
      </c>
      <c r="H1542" s="105" t="s">
        <v>348</v>
      </c>
      <c r="I1542" s="106" t="str">
        <f t="shared" si="160"/>
        <v>July</v>
      </c>
      <c r="J1542" s="74">
        <f>IF(F1542="USD", E1542, E1542 * IFERROR(VLOOKUP(F1542, EXCHANGE_RATE!A:B, 2, FALSE), "Currency not found"))</f>
        <v>10.700000000000001</v>
      </c>
      <c r="K1542" s="74">
        <f t="shared" si="163"/>
        <v>10.7</v>
      </c>
      <c r="L1542" s="14">
        <f>IF(C1542="MTS", B1542, B1542 * IFERROR(VLOOKUP(C1542, 'QTY_CONVERSIONS '!A:B, 2, FALSE), "Units not found"))</f>
        <v>9.0000000000000011E-3</v>
      </c>
      <c r="M1542" s="75">
        <f t="shared" si="162"/>
        <v>96.3</v>
      </c>
      <c r="N1542" t="str">
        <f>IFERROR(VLOOKUP(D1542, Product_Category!A:B, 2, FALSE), "Uncategorized")</f>
        <v>CMC</v>
      </c>
      <c r="O1542" s="76">
        <f t="shared" si="164"/>
        <v>10.7</v>
      </c>
      <c r="P1542" s="76">
        <f t="shared" si="165"/>
        <v>9.6300000000000011E-2</v>
      </c>
      <c r="Q1542">
        <f t="shared" si="166"/>
        <v>2023</v>
      </c>
      <c r="R1542" t="str">
        <f>IFERROR(VLOOKUP(G1542,'Importer Name'!A:B, 2, FALSE), "")</f>
        <v>INT SPECIALTY</v>
      </c>
      <c r="S1542" t="str">
        <f>IFERROR(VLOOKUP(H1542,'Supplier name '!A:B, 2, FALSE), "")</f>
        <v>CHEMICAL MARKET</v>
      </c>
    </row>
    <row r="1543" spans="1:19">
      <c r="A1543" s="103" t="s">
        <v>225</v>
      </c>
      <c r="B1543" s="87">
        <v>9</v>
      </c>
      <c r="C1543" s="87" t="s">
        <v>7</v>
      </c>
      <c r="D1543" s="103" t="s">
        <v>2276</v>
      </c>
      <c r="E1543" s="111">
        <v>10</v>
      </c>
      <c r="F1543" s="87" t="s">
        <v>1718</v>
      </c>
      <c r="G1543" s="103" t="s">
        <v>82</v>
      </c>
      <c r="H1543" s="105" t="s">
        <v>348</v>
      </c>
      <c r="I1543" s="106" t="str">
        <f t="shared" si="160"/>
        <v>July</v>
      </c>
      <c r="J1543" s="74">
        <f>IF(F1543="USD", E1543, E1543 * IFERROR(VLOOKUP(F1543, EXCHANGE_RATE!A:B, 2, FALSE), "Currency not found"))</f>
        <v>10.700000000000001</v>
      </c>
      <c r="K1543" s="74">
        <f t="shared" si="163"/>
        <v>10.7</v>
      </c>
      <c r="L1543" s="14">
        <f>IF(C1543="MTS", B1543, B1543 * IFERROR(VLOOKUP(C1543, 'QTY_CONVERSIONS '!A:B, 2, FALSE), "Units not found"))</f>
        <v>9.0000000000000011E-3</v>
      </c>
      <c r="M1543" s="75">
        <f t="shared" si="162"/>
        <v>96.3</v>
      </c>
      <c r="N1543" t="str">
        <f>IFERROR(VLOOKUP(D1543, Product_Category!A:B, 2, FALSE), "Uncategorized")</f>
        <v>CMC</v>
      </c>
      <c r="O1543" s="76">
        <f t="shared" si="164"/>
        <v>10.7</v>
      </c>
      <c r="P1543" s="76">
        <f t="shared" si="165"/>
        <v>9.6300000000000011E-2</v>
      </c>
      <c r="Q1543">
        <f t="shared" si="166"/>
        <v>2023</v>
      </c>
      <c r="R1543" t="str">
        <f>IFERROR(VLOOKUP(G1543,'Importer Name'!A:B, 2, FALSE), "")</f>
        <v>INT SPECIALTY</v>
      </c>
      <c r="S1543" t="str">
        <f>IFERROR(VLOOKUP(H1543,'Supplier name '!A:B, 2, FALSE), "")</f>
        <v>CHEMICAL MARKET</v>
      </c>
    </row>
    <row r="1544" spans="1:19">
      <c r="A1544" s="103" t="s">
        <v>225</v>
      </c>
      <c r="B1544" s="87">
        <v>9</v>
      </c>
      <c r="C1544" s="87" t="s">
        <v>7</v>
      </c>
      <c r="D1544" s="103" t="s">
        <v>2276</v>
      </c>
      <c r="E1544" s="111">
        <v>10</v>
      </c>
      <c r="F1544" s="87" t="s">
        <v>1718</v>
      </c>
      <c r="G1544" s="103" t="s">
        <v>82</v>
      </c>
      <c r="H1544" s="105" t="s">
        <v>348</v>
      </c>
      <c r="I1544" s="106" t="str">
        <f t="shared" si="160"/>
        <v>July</v>
      </c>
      <c r="J1544" s="74">
        <f>IF(F1544="USD", E1544, E1544 * IFERROR(VLOOKUP(F1544, EXCHANGE_RATE!A:B, 2, FALSE), "Currency not found"))</f>
        <v>10.700000000000001</v>
      </c>
      <c r="K1544" s="74">
        <f t="shared" si="163"/>
        <v>10.7</v>
      </c>
      <c r="L1544" s="14">
        <f>IF(C1544="MTS", B1544, B1544 * IFERROR(VLOOKUP(C1544, 'QTY_CONVERSIONS '!A:B, 2, FALSE), "Units not found"))</f>
        <v>9.0000000000000011E-3</v>
      </c>
      <c r="M1544" s="75">
        <f t="shared" si="162"/>
        <v>96.3</v>
      </c>
      <c r="N1544" t="str">
        <f>IFERROR(VLOOKUP(D1544, Product_Category!A:B, 2, FALSE), "Uncategorized")</f>
        <v>CMC</v>
      </c>
      <c r="O1544" s="76">
        <f t="shared" si="164"/>
        <v>10.7</v>
      </c>
      <c r="P1544" s="76">
        <f t="shared" si="165"/>
        <v>9.6300000000000011E-2</v>
      </c>
      <c r="Q1544">
        <f t="shared" si="166"/>
        <v>2023</v>
      </c>
      <c r="R1544" t="str">
        <f>IFERROR(VLOOKUP(G1544,'Importer Name'!A:B, 2, FALSE), "")</f>
        <v>INT SPECIALTY</v>
      </c>
      <c r="S1544" t="str">
        <f>IFERROR(VLOOKUP(H1544,'Supplier name '!A:B, 2, FALSE), "")</f>
        <v>CHEMICAL MARKET</v>
      </c>
    </row>
    <row r="1545" spans="1:19">
      <c r="A1545" s="107" t="s">
        <v>225</v>
      </c>
      <c r="B1545" s="88">
        <v>9</v>
      </c>
      <c r="C1545" s="88" t="s">
        <v>7</v>
      </c>
      <c r="D1545" s="107" t="s">
        <v>2276</v>
      </c>
      <c r="E1545" s="112">
        <v>10</v>
      </c>
      <c r="F1545" s="88" t="s">
        <v>1718</v>
      </c>
      <c r="G1545" s="107" t="s">
        <v>82</v>
      </c>
      <c r="H1545" s="109" t="s">
        <v>348</v>
      </c>
      <c r="I1545" s="106" t="str">
        <f t="shared" si="160"/>
        <v>July</v>
      </c>
      <c r="J1545" s="74">
        <f>IF(F1545="USD", E1545, E1545 * IFERROR(VLOOKUP(F1545, EXCHANGE_RATE!A:B, 2, FALSE), "Currency not found"))</f>
        <v>10.700000000000001</v>
      </c>
      <c r="K1545" s="74">
        <f t="shared" si="163"/>
        <v>10.7</v>
      </c>
      <c r="L1545" s="14">
        <f>IF(C1545="MTS", B1545, B1545 * IFERROR(VLOOKUP(C1545, 'QTY_CONVERSIONS '!A:B, 2, FALSE), "Units not found"))</f>
        <v>9.0000000000000011E-3</v>
      </c>
      <c r="M1545" s="75">
        <f t="shared" si="162"/>
        <v>96.3</v>
      </c>
      <c r="N1545" t="str">
        <f>IFERROR(VLOOKUP(D1545, Product_Category!A:B, 2, FALSE), "Uncategorized")</f>
        <v>CMC</v>
      </c>
      <c r="O1545" s="76">
        <f t="shared" si="164"/>
        <v>10.7</v>
      </c>
      <c r="P1545" s="76">
        <f t="shared" si="165"/>
        <v>9.6300000000000011E-2</v>
      </c>
      <c r="Q1545">
        <f t="shared" si="166"/>
        <v>2023</v>
      </c>
      <c r="R1545" t="str">
        <f>IFERROR(VLOOKUP(G1545,'Importer Name'!A:B, 2, FALSE), "")</f>
        <v>INT SPECIALTY</v>
      </c>
      <c r="S1545" t="str">
        <f>IFERROR(VLOOKUP(H1545,'Supplier name '!A:B, 2, FALSE), "")</f>
        <v>CHEMICAL MARKET</v>
      </c>
    </row>
    <row r="1546" spans="1:19">
      <c r="A1546" s="103" t="s">
        <v>230</v>
      </c>
      <c r="B1546" s="87">
        <v>100</v>
      </c>
      <c r="C1546" s="87" t="s">
        <v>7</v>
      </c>
      <c r="D1546" s="103" t="s">
        <v>2277</v>
      </c>
      <c r="E1546" s="21">
        <v>66.22</v>
      </c>
      <c r="F1546" s="87" t="s">
        <v>1718</v>
      </c>
      <c r="G1546" s="103" t="s">
        <v>2332</v>
      </c>
      <c r="H1546" s="105" t="s">
        <v>1153</v>
      </c>
      <c r="I1546" s="106" t="str">
        <f t="shared" si="160"/>
        <v>July</v>
      </c>
      <c r="J1546" s="74">
        <f>IF(F1546="USD", E1546, E1546 * IFERROR(VLOOKUP(F1546, EXCHANGE_RATE!A:B, 2, FALSE), "Currency not found"))</f>
        <v>70.855400000000003</v>
      </c>
      <c r="K1546" s="74">
        <f t="shared" si="163"/>
        <v>70.86</v>
      </c>
      <c r="L1546" s="14">
        <f>IF(C1546="MTS", B1546, B1546 * IFERROR(VLOOKUP(C1546, 'QTY_CONVERSIONS '!A:B, 2, FALSE), "Units not found"))</f>
        <v>0.1</v>
      </c>
      <c r="M1546" s="75">
        <f t="shared" si="162"/>
        <v>7086</v>
      </c>
      <c r="N1546" t="str">
        <f>IFERROR(VLOOKUP(D1546, Product_Category!A:B, 2, FALSE), "Uncategorized")</f>
        <v>MCC</v>
      </c>
      <c r="O1546" s="76">
        <f>K1546*1000</f>
        <v>70860</v>
      </c>
      <c r="P1546" s="76">
        <f t="shared" si="165"/>
        <v>7086</v>
      </c>
      <c r="Q1546">
        <f t="shared" si="166"/>
        <v>2023</v>
      </c>
      <c r="R1546" t="str">
        <f>IFERROR(VLOOKUP(G1546,'Importer Name'!A:B, 2, FALSE), "")</f>
        <v>NIVEA INDIA</v>
      </c>
      <c r="S1546" t="str">
        <f>IFERROR(VLOOKUP(H1546,'Supplier name '!A:B, 2, FALSE), "")</f>
        <v>J RETTENMAIER</v>
      </c>
    </row>
    <row r="1547" spans="1:19">
      <c r="A1547" s="103" t="s">
        <v>230</v>
      </c>
      <c r="B1547" s="87">
        <v>500</v>
      </c>
      <c r="C1547" s="87" t="s">
        <v>7</v>
      </c>
      <c r="D1547" s="103" t="s">
        <v>2278</v>
      </c>
      <c r="E1547" s="104">
        <v>10.5</v>
      </c>
      <c r="F1547" s="87" t="s">
        <v>1718</v>
      </c>
      <c r="G1547" s="103" t="s">
        <v>2333</v>
      </c>
      <c r="H1547" s="105" t="s">
        <v>59</v>
      </c>
      <c r="I1547" s="106" t="str">
        <f t="shared" si="160"/>
        <v>July</v>
      </c>
      <c r="J1547" s="74">
        <f>IF(F1547="USD", E1547, E1547 * IFERROR(VLOOKUP(F1547, EXCHANGE_RATE!A:B, 2, FALSE), "Currency not found"))</f>
        <v>11.235000000000001</v>
      </c>
      <c r="K1547" s="74">
        <f t="shared" si="163"/>
        <v>11.24</v>
      </c>
      <c r="L1547" s="14">
        <f>IF(C1547="MTS", B1547, B1547 * IFERROR(VLOOKUP(C1547, 'QTY_CONVERSIONS '!A:B, 2, FALSE), "Units not found"))</f>
        <v>0.5</v>
      </c>
      <c r="M1547" s="75">
        <f t="shared" si="162"/>
        <v>5620</v>
      </c>
      <c r="N1547" t="str">
        <f>IFERROR(VLOOKUP(D1547, Product_Category!A:B, 2, FALSE), "Uncategorized")</f>
        <v>MCC SPHERES</v>
      </c>
      <c r="O1547" s="76">
        <f t="shared" si="164"/>
        <v>11.24</v>
      </c>
      <c r="P1547" s="76">
        <f t="shared" si="165"/>
        <v>5.62</v>
      </c>
      <c r="Q1547">
        <f t="shared" si="166"/>
        <v>2023</v>
      </c>
      <c r="R1547" t="str">
        <f>IFERROR(VLOOKUP(G1547,'Importer Name'!A:B, 2, FALSE), "")</f>
        <v>CADILA HEALTH</v>
      </c>
      <c r="S1547" t="str">
        <f>IFERROR(VLOOKUP(H1547,'Supplier name '!A:B, 2, FALSE), "")</f>
        <v>JRS PHARMA</v>
      </c>
    </row>
    <row r="1548" spans="1:19">
      <c r="A1548" s="103" t="s">
        <v>230</v>
      </c>
      <c r="B1548" s="87">
        <v>3200</v>
      </c>
      <c r="C1548" s="87" t="s">
        <v>7</v>
      </c>
      <c r="D1548" s="103" t="s">
        <v>2279</v>
      </c>
      <c r="E1548" s="110">
        <v>2.9340000000000002</v>
      </c>
      <c r="F1548" s="87" t="s">
        <v>1718</v>
      </c>
      <c r="G1548" s="103" t="s">
        <v>1864</v>
      </c>
      <c r="H1548" s="105" t="s">
        <v>59</v>
      </c>
      <c r="I1548" s="106" t="str">
        <f t="shared" si="160"/>
        <v>July</v>
      </c>
      <c r="J1548" s="74">
        <f>IF(F1548="USD", E1548, E1548 * IFERROR(VLOOKUP(F1548, EXCHANGE_RATE!A:B, 2, FALSE), "Currency not found"))</f>
        <v>3.1393800000000005</v>
      </c>
      <c r="K1548" s="74">
        <f t="shared" si="163"/>
        <v>3.1399999999999997</v>
      </c>
      <c r="L1548" s="14">
        <f>IF(C1548="MTS", B1548, B1548 * IFERROR(VLOOKUP(C1548, 'QTY_CONVERSIONS '!A:B, 2, FALSE), "Units not found"))</f>
        <v>3.2</v>
      </c>
      <c r="M1548" s="75">
        <f t="shared" si="162"/>
        <v>10047.999999999998</v>
      </c>
      <c r="N1548" t="str">
        <f>IFERROR(VLOOKUP(D1548, Product_Category!A:B, 2, FALSE), "Uncategorized")</f>
        <v>MCC</v>
      </c>
      <c r="O1548" s="76">
        <f t="shared" si="164"/>
        <v>3.1399999999999997</v>
      </c>
      <c r="P1548" s="76">
        <f t="shared" si="165"/>
        <v>10.048</v>
      </c>
      <c r="Q1548">
        <f t="shared" si="166"/>
        <v>2023</v>
      </c>
      <c r="R1548" t="str">
        <f>IFERROR(VLOOKUP(G1548,'Importer Name'!A:B, 2, FALSE), "")</f>
        <v>IND-SWIFT</v>
      </c>
      <c r="S1548" t="str">
        <f>IFERROR(VLOOKUP(H1548,'Supplier name '!A:B, 2, FALSE), "")</f>
        <v>JRS PHARMA</v>
      </c>
    </row>
    <row r="1549" spans="1:19">
      <c r="A1549" s="103" t="s">
        <v>230</v>
      </c>
      <c r="B1549" s="87">
        <v>3200</v>
      </c>
      <c r="C1549" s="87" t="s">
        <v>7</v>
      </c>
      <c r="D1549" s="103" t="s">
        <v>2279</v>
      </c>
      <c r="E1549" s="110">
        <v>2.9340000000000002</v>
      </c>
      <c r="F1549" s="87" t="s">
        <v>1718</v>
      </c>
      <c r="G1549" s="103" t="s">
        <v>1864</v>
      </c>
      <c r="H1549" s="105" t="s">
        <v>59</v>
      </c>
      <c r="I1549" s="106" t="str">
        <f t="shared" si="160"/>
        <v>July</v>
      </c>
      <c r="J1549" s="74">
        <f>IF(F1549="USD", E1549, E1549 * IFERROR(VLOOKUP(F1549, EXCHANGE_RATE!A:B, 2, FALSE), "Currency not found"))</f>
        <v>3.1393800000000005</v>
      </c>
      <c r="K1549" s="74">
        <f t="shared" si="163"/>
        <v>3.1399999999999997</v>
      </c>
      <c r="L1549" s="14">
        <f>IF(C1549="MTS", B1549, B1549 * IFERROR(VLOOKUP(C1549, 'QTY_CONVERSIONS '!A:B, 2, FALSE), "Units not found"))</f>
        <v>3.2</v>
      </c>
      <c r="M1549" s="75">
        <f t="shared" si="162"/>
        <v>10047.999999999998</v>
      </c>
      <c r="N1549" t="str">
        <f>IFERROR(VLOOKUP(D1549, Product_Category!A:B, 2, FALSE), "Uncategorized")</f>
        <v>MCC</v>
      </c>
      <c r="O1549" s="76">
        <f t="shared" si="164"/>
        <v>3.1399999999999997</v>
      </c>
      <c r="P1549" s="76">
        <f t="shared" si="165"/>
        <v>10.048</v>
      </c>
      <c r="Q1549">
        <f t="shared" si="166"/>
        <v>2023</v>
      </c>
      <c r="R1549" t="str">
        <f>IFERROR(VLOOKUP(G1549,'Importer Name'!A:B, 2, FALSE), "")</f>
        <v>IND-SWIFT</v>
      </c>
      <c r="S1549" t="str">
        <f>IFERROR(VLOOKUP(H1549,'Supplier name '!A:B, 2, FALSE), "")</f>
        <v>JRS PHARMA</v>
      </c>
    </row>
    <row r="1550" spans="1:19">
      <c r="A1550" s="103" t="s">
        <v>230</v>
      </c>
      <c r="B1550" s="87">
        <v>16000</v>
      </c>
      <c r="C1550" s="87" t="s">
        <v>7</v>
      </c>
      <c r="D1550" s="103" t="s">
        <v>464</v>
      </c>
      <c r="E1550" s="110">
        <v>3.5640000000000001</v>
      </c>
      <c r="F1550" s="87" t="s">
        <v>1718</v>
      </c>
      <c r="G1550" s="103" t="s">
        <v>58</v>
      </c>
      <c r="H1550" s="105" t="s">
        <v>59</v>
      </c>
      <c r="I1550" s="106" t="str">
        <f t="shared" si="160"/>
        <v>July</v>
      </c>
      <c r="J1550" s="74">
        <f>IF(F1550="USD", E1550, E1550 * IFERROR(VLOOKUP(F1550, EXCHANGE_RATE!A:B, 2, FALSE), "Currency not found"))</f>
        <v>3.8134800000000002</v>
      </c>
      <c r="K1550" s="74">
        <f t="shared" si="163"/>
        <v>3.82</v>
      </c>
      <c r="L1550" s="14">
        <f>IF(C1550="MTS", B1550, B1550 * IFERROR(VLOOKUP(C1550, 'QTY_CONVERSIONS '!A:B, 2, FALSE), "Units not found"))</f>
        <v>16</v>
      </c>
      <c r="M1550" s="75">
        <f t="shared" si="162"/>
        <v>61120</v>
      </c>
      <c r="N1550" t="str">
        <f>IFERROR(VLOOKUP(D1550, Product_Category!A:B, 2, FALSE), "Uncategorized")</f>
        <v>MCC</v>
      </c>
      <c r="O1550" s="76">
        <f t="shared" si="164"/>
        <v>3.82</v>
      </c>
      <c r="P1550" s="76">
        <f t="shared" si="165"/>
        <v>61.12</v>
      </c>
      <c r="Q1550">
        <f t="shared" si="166"/>
        <v>2023</v>
      </c>
      <c r="R1550" t="str">
        <f>IFERROR(VLOOKUP(G1550,'Importer Name'!A:B, 2, FALSE), "")</f>
        <v>RETTENMAIER INDIA</v>
      </c>
      <c r="S1550" t="str">
        <f>IFERROR(VLOOKUP(H1550,'Supplier name '!A:B, 2, FALSE), "")</f>
        <v>JRS PHARMA</v>
      </c>
    </row>
    <row r="1551" spans="1:19">
      <c r="A1551" s="103" t="s">
        <v>230</v>
      </c>
      <c r="B1551" s="87">
        <v>16000</v>
      </c>
      <c r="C1551" s="87" t="s">
        <v>7</v>
      </c>
      <c r="D1551" s="103" t="s">
        <v>464</v>
      </c>
      <c r="E1551" s="110">
        <v>3.5640000000000001</v>
      </c>
      <c r="F1551" s="87" t="s">
        <v>1718</v>
      </c>
      <c r="G1551" s="103" t="s">
        <v>58</v>
      </c>
      <c r="H1551" s="105" t="s">
        <v>59</v>
      </c>
      <c r="I1551" s="106" t="str">
        <f t="shared" si="160"/>
        <v>July</v>
      </c>
      <c r="J1551" s="74">
        <f>IF(F1551="USD", E1551, E1551 * IFERROR(VLOOKUP(F1551, EXCHANGE_RATE!A:B, 2, FALSE), "Currency not found"))</f>
        <v>3.8134800000000002</v>
      </c>
      <c r="K1551" s="74">
        <f t="shared" si="163"/>
        <v>3.82</v>
      </c>
      <c r="L1551" s="14">
        <f>IF(C1551="MTS", B1551, B1551 * IFERROR(VLOOKUP(C1551, 'QTY_CONVERSIONS '!A:B, 2, FALSE), "Units not found"))</f>
        <v>16</v>
      </c>
      <c r="M1551" s="75">
        <f t="shared" si="162"/>
        <v>61120</v>
      </c>
      <c r="N1551" t="str">
        <f>IFERROR(VLOOKUP(D1551, Product_Category!A:B, 2, FALSE), "Uncategorized")</f>
        <v>MCC</v>
      </c>
      <c r="O1551" s="76">
        <f t="shared" si="164"/>
        <v>3.82</v>
      </c>
      <c r="P1551" s="76">
        <f t="shared" si="165"/>
        <v>61.12</v>
      </c>
      <c r="Q1551">
        <f t="shared" si="166"/>
        <v>2023</v>
      </c>
      <c r="R1551" t="str">
        <f>IFERROR(VLOOKUP(G1551,'Importer Name'!A:B, 2, FALSE), "")</f>
        <v>RETTENMAIER INDIA</v>
      </c>
      <c r="S1551" t="str">
        <f>IFERROR(VLOOKUP(H1551,'Supplier name '!A:B, 2, FALSE), "")</f>
        <v>JRS PHARMA</v>
      </c>
    </row>
    <row r="1552" spans="1:19">
      <c r="A1552" s="103" t="s">
        <v>230</v>
      </c>
      <c r="B1552" s="87">
        <v>16000</v>
      </c>
      <c r="C1552" s="87" t="s">
        <v>7</v>
      </c>
      <c r="D1552" s="103" t="s">
        <v>2280</v>
      </c>
      <c r="E1552" s="110">
        <v>3.5550000000000002</v>
      </c>
      <c r="F1552" s="87" t="s">
        <v>1718</v>
      </c>
      <c r="G1552" s="103" t="s">
        <v>58</v>
      </c>
      <c r="H1552" s="105" t="s">
        <v>59</v>
      </c>
      <c r="I1552" s="106" t="str">
        <f t="shared" si="160"/>
        <v>July</v>
      </c>
      <c r="J1552" s="74">
        <f>IF(F1552="USD", E1552, E1552 * IFERROR(VLOOKUP(F1552, EXCHANGE_RATE!A:B, 2, FALSE), "Currency not found"))</f>
        <v>3.8038500000000002</v>
      </c>
      <c r="K1552" s="74">
        <f t="shared" si="163"/>
        <v>3.8099999999999996</v>
      </c>
      <c r="L1552" s="14">
        <f>IF(C1552="MTS", B1552, B1552 * IFERROR(VLOOKUP(C1552, 'QTY_CONVERSIONS '!A:B, 2, FALSE), "Units not found"))</f>
        <v>16</v>
      </c>
      <c r="M1552" s="75">
        <f t="shared" si="162"/>
        <v>60959.999999999993</v>
      </c>
      <c r="N1552" t="str">
        <f>IFERROR(VLOOKUP(D1552, Product_Category!A:B, 2, FALSE), "Uncategorized")</f>
        <v>MCC</v>
      </c>
      <c r="O1552" s="76">
        <f t="shared" si="164"/>
        <v>3.8099999999999996</v>
      </c>
      <c r="P1552" s="76">
        <f t="shared" si="165"/>
        <v>60.959999999999994</v>
      </c>
      <c r="Q1552">
        <f t="shared" si="166"/>
        <v>2023</v>
      </c>
      <c r="R1552" t="str">
        <f>IFERROR(VLOOKUP(G1552,'Importer Name'!A:B, 2, FALSE), "")</f>
        <v>RETTENMAIER INDIA</v>
      </c>
      <c r="S1552" t="str">
        <f>IFERROR(VLOOKUP(H1552,'Supplier name '!A:B, 2, FALSE), "")</f>
        <v>JRS PHARMA</v>
      </c>
    </row>
    <row r="1553" spans="1:19">
      <c r="A1553" s="103" t="s">
        <v>230</v>
      </c>
      <c r="B1553" s="87">
        <v>2000</v>
      </c>
      <c r="C1553" s="87" t="s">
        <v>7</v>
      </c>
      <c r="D1553" s="103" t="s">
        <v>3681</v>
      </c>
      <c r="E1553" s="110">
        <v>4.29</v>
      </c>
      <c r="F1553" s="87" t="s">
        <v>1718</v>
      </c>
      <c r="G1553" s="103" t="s">
        <v>122</v>
      </c>
      <c r="H1553" s="105" t="s">
        <v>59</v>
      </c>
      <c r="I1553" s="106" t="str">
        <f t="shared" si="160"/>
        <v>July</v>
      </c>
      <c r="J1553" s="74">
        <f>IF(F1553="USD", E1553, E1553 * IFERROR(VLOOKUP(F1553, EXCHANGE_RATE!A:B, 2, FALSE), "Currency not found"))</f>
        <v>4.5903</v>
      </c>
      <c r="K1553" s="74">
        <f t="shared" si="163"/>
        <v>4.5999999999999996</v>
      </c>
      <c r="L1553" s="14">
        <f>IF(C1553="MTS", B1553, B1553 * IFERROR(VLOOKUP(C1553, 'QTY_CONVERSIONS '!A:B, 2, FALSE), "Units not found"))</f>
        <v>2</v>
      </c>
      <c r="M1553" s="75">
        <f t="shared" si="162"/>
        <v>9200</v>
      </c>
      <c r="N1553" t="str">
        <f>IFERROR(VLOOKUP(D1553, Product_Category!A:B, 2, FALSE), "Uncategorized")</f>
        <v>Uncategorized</v>
      </c>
      <c r="O1553" s="76">
        <f t="shared" si="164"/>
        <v>4.5999999999999996</v>
      </c>
      <c r="P1553" s="76">
        <f t="shared" si="165"/>
        <v>9.1999999999999993</v>
      </c>
      <c r="Q1553">
        <f t="shared" si="166"/>
        <v>2023</v>
      </c>
      <c r="R1553" t="str">
        <f>IFERROR(VLOOKUP(G1553,'Importer Name'!A:B, 2, FALSE), "")</f>
        <v>SANDOZ PRIVATE</v>
      </c>
      <c r="S1553" t="str">
        <f>IFERROR(VLOOKUP(H1553,'Supplier name '!A:B, 2, FALSE), "")</f>
        <v>JRS PHARMA</v>
      </c>
    </row>
    <row r="1554" spans="1:19">
      <c r="A1554" s="107" t="s">
        <v>230</v>
      </c>
      <c r="B1554" s="88">
        <v>2.5</v>
      </c>
      <c r="C1554" s="88" t="s">
        <v>7</v>
      </c>
      <c r="D1554" s="107" t="s">
        <v>2282</v>
      </c>
      <c r="E1554" s="112">
        <v>3454.038</v>
      </c>
      <c r="F1554" s="88" t="s">
        <v>1730</v>
      </c>
      <c r="G1554" s="107" t="s">
        <v>2334</v>
      </c>
      <c r="H1554" s="109" t="s">
        <v>2335</v>
      </c>
      <c r="I1554" s="106" t="str">
        <f t="shared" si="160"/>
        <v>July</v>
      </c>
      <c r="J1554" s="74">
        <f>IF(F1554="USD", E1554, E1554 * IFERROR(VLOOKUP(F1554, EXCHANGE_RATE!A:B, 2, FALSE), "Currency not found"))</f>
        <v>41.448456</v>
      </c>
      <c r="K1554" s="74">
        <f t="shared" si="163"/>
        <v>41.449999999999996</v>
      </c>
      <c r="L1554" s="14">
        <f>IF(C1554="MTS", B1554, B1554 * IFERROR(VLOOKUP(C1554, 'QTY_CONVERSIONS '!A:B, 2, FALSE), "Units not found"))</f>
        <v>2.5000000000000001E-3</v>
      </c>
      <c r="M1554" s="75">
        <f t="shared" si="162"/>
        <v>103.62499999999999</v>
      </c>
      <c r="N1554" t="str">
        <f>IFERROR(VLOOKUP(D1554, Product_Category!A:B, 2, FALSE), "Uncategorized")</f>
        <v>CROSCARMELLOSE SODIUM</v>
      </c>
      <c r="O1554" s="76">
        <f>K1554*1000</f>
        <v>41449.999999999993</v>
      </c>
      <c r="P1554" s="76">
        <f t="shared" si="165"/>
        <v>103.62499999999999</v>
      </c>
      <c r="Q1554">
        <f t="shared" si="166"/>
        <v>2023</v>
      </c>
      <c r="R1554" t="str">
        <f>IFERROR(VLOOKUP(G1554,'Importer Name'!A:B, 2, FALSE), "")</f>
        <v>MERCK LIFE SCIENCE</v>
      </c>
      <c r="S1554" t="str">
        <f>IFERROR(VLOOKUP(H1554,'Supplier name '!A:B, 2, FALSE), "")</f>
        <v>Merck Life Sci</v>
      </c>
    </row>
    <row r="1555" spans="1:19">
      <c r="A1555" s="103" t="s">
        <v>247</v>
      </c>
      <c r="B1555" s="87">
        <v>5720</v>
      </c>
      <c r="C1555" s="87" t="s">
        <v>7</v>
      </c>
      <c r="D1555" s="103" t="s">
        <v>3682</v>
      </c>
      <c r="E1555" s="110">
        <v>5.03</v>
      </c>
      <c r="F1555" s="87" t="s">
        <v>9</v>
      </c>
      <c r="G1555" s="103" t="s">
        <v>109</v>
      </c>
      <c r="H1555" s="105" t="s">
        <v>110</v>
      </c>
      <c r="I1555" s="106" t="str">
        <f t="shared" si="160"/>
        <v>July</v>
      </c>
      <c r="J1555" s="74">
        <f>IF(F1555="USD", E1555, E1555 * IFERROR(VLOOKUP(F1555, EXCHANGE_RATE!A:B, 2, FALSE), "Currency not found"))</f>
        <v>5.03</v>
      </c>
      <c r="K1555" s="74">
        <f t="shared" si="163"/>
        <v>5.03</v>
      </c>
      <c r="L1555" s="14">
        <f>IF(C1555="MTS", B1555, B1555 * IFERROR(VLOOKUP(C1555, 'QTY_CONVERSIONS '!A:B, 2, FALSE), "Units not found"))</f>
        <v>5.72</v>
      </c>
      <c r="M1555" s="75">
        <f t="shared" si="162"/>
        <v>28771.600000000002</v>
      </c>
      <c r="N1555" t="str">
        <f>IFERROR(VLOOKUP(D1555, Product_Category!A:B, 2, FALSE), "Uncategorized")</f>
        <v>Uncategorized</v>
      </c>
      <c r="O1555" s="76">
        <f t="shared" si="164"/>
        <v>5.03</v>
      </c>
      <c r="P1555" s="76">
        <f t="shared" si="165"/>
        <v>28.771599999999999</v>
      </c>
      <c r="Q1555">
        <f t="shared" si="166"/>
        <v>2023</v>
      </c>
      <c r="R1555" t="str">
        <f>IFERROR(VLOOKUP(G1555,'Importer Name'!A:B, 2, FALSE), "")</f>
        <v>AUROBINDO PHARMA</v>
      </c>
      <c r="S1555" t="str">
        <f>IFERROR(VLOOKUP(H1555,'Supplier name '!A:B, 2, FALSE), "")</f>
        <v>DUPONT NUTRITION</v>
      </c>
    </row>
    <row r="1556" spans="1:19">
      <c r="A1556" s="103" t="s">
        <v>247</v>
      </c>
      <c r="B1556" s="87">
        <v>2420</v>
      </c>
      <c r="C1556" s="87" t="s">
        <v>7</v>
      </c>
      <c r="D1556" s="103" t="s">
        <v>3683</v>
      </c>
      <c r="E1556" s="110">
        <v>5.19</v>
      </c>
      <c r="F1556" s="87" t="s">
        <v>9</v>
      </c>
      <c r="G1556" s="103" t="s">
        <v>109</v>
      </c>
      <c r="H1556" s="105" t="s">
        <v>110</v>
      </c>
      <c r="I1556" s="106" t="str">
        <f t="shared" si="160"/>
        <v>July</v>
      </c>
      <c r="J1556" s="74">
        <f>IF(F1556="USD", E1556, E1556 * IFERROR(VLOOKUP(F1556, EXCHANGE_RATE!A:B, 2, FALSE), "Currency not found"))</f>
        <v>5.19</v>
      </c>
      <c r="K1556" s="74">
        <f t="shared" si="163"/>
        <v>5.19</v>
      </c>
      <c r="L1556" s="14">
        <f>IF(C1556="MTS", B1556, B1556 * IFERROR(VLOOKUP(C1556, 'QTY_CONVERSIONS '!A:B, 2, FALSE), "Units not found"))</f>
        <v>2.42</v>
      </c>
      <c r="M1556" s="75">
        <f t="shared" si="162"/>
        <v>12559.800000000001</v>
      </c>
      <c r="N1556" t="str">
        <f>IFERROR(VLOOKUP(D1556, Product_Category!A:B, 2, FALSE), "Uncategorized")</f>
        <v>Uncategorized</v>
      </c>
      <c r="O1556" s="76">
        <f t="shared" si="164"/>
        <v>5.19</v>
      </c>
      <c r="P1556" s="76">
        <f t="shared" si="165"/>
        <v>12.559800000000001</v>
      </c>
      <c r="Q1556">
        <f t="shared" si="166"/>
        <v>2023</v>
      </c>
      <c r="R1556" t="str">
        <f>IFERROR(VLOOKUP(G1556,'Importer Name'!A:B, 2, FALSE), "")</f>
        <v>AUROBINDO PHARMA</v>
      </c>
      <c r="S1556" t="str">
        <f>IFERROR(VLOOKUP(H1556,'Supplier name '!A:B, 2, FALSE), "")</f>
        <v>DUPONT NUTRITION</v>
      </c>
    </row>
    <row r="1557" spans="1:19">
      <c r="A1557" s="103" t="s">
        <v>247</v>
      </c>
      <c r="B1557" s="87">
        <v>4620</v>
      </c>
      <c r="C1557" s="87" t="s">
        <v>7</v>
      </c>
      <c r="D1557" s="103" t="s">
        <v>3683</v>
      </c>
      <c r="E1557" s="110">
        <v>5.19</v>
      </c>
      <c r="F1557" s="87" t="s">
        <v>9</v>
      </c>
      <c r="G1557" s="103" t="s">
        <v>109</v>
      </c>
      <c r="H1557" s="105" t="s">
        <v>110</v>
      </c>
      <c r="I1557" s="106" t="str">
        <f t="shared" si="160"/>
        <v>July</v>
      </c>
      <c r="J1557" s="74">
        <f>IF(F1557="USD", E1557, E1557 * IFERROR(VLOOKUP(F1557, EXCHANGE_RATE!A:B, 2, FALSE), "Currency not found"))</f>
        <v>5.19</v>
      </c>
      <c r="K1557" s="74">
        <f t="shared" si="163"/>
        <v>5.19</v>
      </c>
      <c r="L1557" s="14">
        <f>IF(C1557="MTS", B1557, B1557 * IFERROR(VLOOKUP(C1557, 'QTY_CONVERSIONS '!A:B, 2, FALSE), "Units not found"))</f>
        <v>4.62</v>
      </c>
      <c r="M1557" s="75">
        <f t="shared" si="162"/>
        <v>23977.800000000003</v>
      </c>
      <c r="N1557" t="str">
        <f>IFERROR(VLOOKUP(D1557, Product_Category!A:B, 2, FALSE), "Uncategorized")</f>
        <v>Uncategorized</v>
      </c>
      <c r="O1557" s="76">
        <f t="shared" si="164"/>
        <v>5.19</v>
      </c>
      <c r="P1557" s="76">
        <f t="shared" si="165"/>
        <v>23.977800000000002</v>
      </c>
      <c r="Q1557">
        <f t="shared" si="166"/>
        <v>2023</v>
      </c>
      <c r="R1557" t="str">
        <f>IFERROR(VLOOKUP(G1557,'Importer Name'!A:B, 2, FALSE), "")</f>
        <v>AUROBINDO PHARMA</v>
      </c>
      <c r="S1557" t="str">
        <f>IFERROR(VLOOKUP(H1557,'Supplier name '!A:B, 2, FALSE), "")</f>
        <v>DUPONT NUTRITION</v>
      </c>
    </row>
    <row r="1558" spans="1:19">
      <c r="A1558" s="103" t="s">
        <v>247</v>
      </c>
      <c r="B1558" s="87">
        <v>4000</v>
      </c>
      <c r="C1558" s="87" t="s">
        <v>7</v>
      </c>
      <c r="D1558" s="103" t="s">
        <v>3684</v>
      </c>
      <c r="E1558" s="110">
        <v>6.25</v>
      </c>
      <c r="F1558" s="87" t="s">
        <v>9</v>
      </c>
      <c r="G1558" s="103" t="s">
        <v>109</v>
      </c>
      <c r="H1558" s="105" t="s">
        <v>110</v>
      </c>
      <c r="I1558" s="106" t="str">
        <f t="shared" si="160"/>
        <v>July</v>
      </c>
      <c r="J1558" s="74">
        <f>IF(F1558="USD", E1558, E1558 * IFERROR(VLOOKUP(F1558, EXCHANGE_RATE!A:B, 2, FALSE), "Currency not found"))</f>
        <v>6.25</v>
      </c>
      <c r="K1558" s="74">
        <f t="shared" si="163"/>
        <v>6.25</v>
      </c>
      <c r="L1558" s="14">
        <f>IF(C1558="MTS", B1558, B1558 * IFERROR(VLOOKUP(C1558, 'QTY_CONVERSIONS '!A:B, 2, FALSE), "Units not found"))</f>
        <v>4</v>
      </c>
      <c r="M1558" s="75">
        <f t="shared" si="162"/>
        <v>25000</v>
      </c>
      <c r="N1558" t="str">
        <f>IFERROR(VLOOKUP(D1558, Product_Category!A:B, 2, FALSE), "Uncategorized")</f>
        <v>Uncategorized</v>
      </c>
      <c r="O1558" s="76">
        <f t="shared" si="164"/>
        <v>6.25</v>
      </c>
      <c r="P1558" s="76">
        <f t="shared" si="165"/>
        <v>25</v>
      </c>
      <c r="Q1558">
        <f t="shared" si="166"/>
        <v>2023</v>
      </c>
      <c r="R1558" t="str">
        <f>IFERROR(VLOOKUP(G1558,'Importer Name'!A:B, 2, FALSE), "")</f>
        <v>AUROBINDO PHARMA</v>
      </c>
      <c r="S1558" t="str">
        <f>IFERROR(VLOOKUP(H1558,'Supplier name '!A:B, 2, FALSE), "")</f>
        <v>DUPONT NUTRITION</v>
      </c>
    </row>
    <row r="1559" spans="1:19">
      <c r="A1559" s="103" t="s">
        <v>247</v>
      </c>
      <c r="B1559" s="87">
        <v>4000</v>
      </c>
      <c r="C1559" s="87" t="s">
        <v>7</v>
      </c>
      <c r="D1559" s="103" t="s">
        <v>3684</v>
      </c>
      <c r="E1559" s="110">
        <v>6.25</v>
      </c>
      <c r="F1559" s="87" t="s">
        <v>9</v>
      </c>
      <c r="G1559" s="103" t="s">
        <v>109</v>
      </c>
      <c r="H1559" s="105" t="s">
        <v>110</v>
      </c>
      <c r="I1559" s="106" t="str">
        <f t="shared" si="160"/>
        <v>July</v>
      </c>
      <c r="J1559" s="74">
        <f>IF(F1559="USD", E1559, E1559 * IFERROR(VLOOKUP(F1559, EXCHANGE_RATE!A:B, 2, FALSE), "Currency not found"))</f>
        <v>6.25</v>
      </c>
      <c r="K1559" s="74">
        <f t="shared" si="163"/>
        <v>6.25</v>
      </c>
      <c r="L1559" s="14">
        <f>IF(C1559="MTS", B1559, B1559 * IFERROR(VLOOKUP(C1559, 'QTY_CONVERSIONS '!A:B, 2, FALSE), "Units not found"))</f>
        <v>4</v>
      </c>
      <c r="M1559" s="75">
        <f t="shared" si="162"/>
        <v>25000</v>
      </c>
      <c r="N1559" t="str">
        <f>IFERROR(VLOOKUP(D1559, Product_Category!A:B, 2, FALSE), "Uncategorized")</f>
        <v>Uncategorized</v>
      </c>
      <c r="O1559" s="76">
        <f t="shared" si="164"/>
        <v>6.25</v>
      </c>
      <c r="P1559" s="76">
        <f t="shared" si="165"/>
        <v>25</v>
      </c>
      <c r="Q1559">
        <f t="shared" si="166"/>
        <v>2023</v>
      </c>
      <c r="R1559" t="str">
        <f>IFERROR(VLOOKUP(G1559,'Importer Name'!A:B, 2, FALSE), "")</f>
        <v>AUROBINDO PHARMA</v>
      </c>
      <c r="S1559" t="str">
        <f>IFERROR(VLOOKUP(H1559,'Supplier name '!A:B, 2, FALSE), "")</f>
        <v>DUPONT NUTRITION</v>
      </c>
    </row>
    <row r="1560" spans="1:19">
      <c r="A1560" s="103" t="s">
        <v>247</v>
      </c>
      <c r="B1560" s="87">
        <v>5000</v>
      </c>
      <c r="C1560" s="87" t="s">
        <v>7</v>
      </c>
      <c r="D1560" s="103" t="s">
        <v>3684</v>
      </c>
      <c r="E1560" s="110">
        <v>6.25</v>
      </c>
      <c r="F1560" s="87" t="s">
        <v>9</v>
      </c>
      <c r="G1560" s="103" t="s">
        <v>109</v>
      </c>
      <c r="H1560" s="105" t="s">
        <v>110</v>
      </c>
      <c r="I1560" s="106" t="str">
        <f t="shared" si="160"/>
        <v>July</v>
      </c>
      <c r="J1560" s="74">
        <f>IF(F1560="USD", E1560, E1560 * IFERROR(VLOOKUP(F1560, EXCHANGE_RATE!A:B, 2, FALSE), "Currency not found"))</f>
        <v>6.25</v>
      </c>
      <c r="K1560" s="74">
        <f t="shared" si="163"/>
        <v>6.25</v>
      </c>
      <c r="L1560" s="14">
        <f>IF(C1560="MTS", B1560, B1560 * IFERROR(VLOOKUP(C1560, 'QTY_CONVERSIONS '!A:B, 2, FALSE), "Units not found"))</f>
        <v>5</v>
      </c>
      <c r="M1560" s="75">
        <f t="shared" si="162"/>
        <v>31250</v>
      </c>
      <c r="N1560" t="str">
        <f>IFERROR(VLOOKUP(D1560, Product_Category!A:B, 2, FALSE), "Uncategorized")</f>
        <v>Uncategorized</v>
      </c>
      <c r="O1560" s="76">
        <f t="shared" si="164"/>
        <v>6.25</v>
      </c>
      <c r="P1560" s="76">
        <f t="shared" si="165"/>
        <v>31.25</v>
      </c>
      <c r="Q1560">
        <f t="shared" si="166"/>
        <v>2023</v>
      </c>
      <c r="R1560" t="str">
        <f>IFERROR(VLOOKUP(G1560,'Importer Name'!A:B, 2, FALSE), "")</f>
        <v>AUROBINDO PHARMA</v>
      </c>
      <c r="S1560" t="str">
        <f>IFERROR(VLOOKUP(H1560,'Supplier name '!A:B, 2, FALSE), "")</f>
        <v>DUPONT NUTRITION</v>
      </c>
    </row>
    <row r="1561" spans="1:19">
      <c r="A1561" s="103" t="s">
        <v>247</v>
      </c>
      <c r="B1561" s="87">
        <v>5000</v>
      </c>
      <c r="C1561" s="87" t="s">
        <v>7</v>
      </c>
      <c r="D1561" s="103" t="s">
        <v>3684</v>
      </c>
      <c r="E1561" s="110">
        <v>6.25</v>
      </c>
      <c r="F1561" s="87" t="s">
        <v>9</v>
      </c>
      <c r="G1561" s="103" t="s">
        <v>109</v>
      </c>
      <c r="H1561" s="105" t="s">
        <v>110</v>
      </c>
      <c r="I1561" s="106" t="str">
        <f t="shared" si="160"/>
        <v>July</v>
      </c>
      <c r="J1561" s="74">
        <f>IF(F1561="USD", E1561, E1561 * IFERROR(VLOOKUP(F1561, EXCHANGE_RATE!A:B, 2, FALSE), "Currency not found"))</f>
        <v>6.25</v>
      </c>
      <c r="K1561" s="74">
        <f t="shared" si="163"/>
        <v>6.25</v>
      </c>
      <c r="L1561" s="14">
        <f>IF(C1561="MTS", B1561, B1561 * IFERROR(VLOOKUP(C1561, 'QTY_CONVERSIONS '!A:B, 2, FALSE), "Units not found"))</f>
        <v>5</v>
      </c>
      <c r="M1561" s="75">
        <f t="shared" si="162"/>
        <v>31250</v>
      </c>
      <c r="N1561" t="str">
        <f>IFERROR(VLOOKUP(D1561, Product_Category!A:B, 2, FALSE), "Uncategorized")</f>
        <v>Uncategorized</v>
      </c>
      <c r="O1561" s="76">
        <f t="shared" si="164"/>
        <v>6.25</v>
      </c>
      <c r="P1561" s="76">
        <f t="shared" si="165"/>
        <v>31.25</v>
      </c>
      <c r="Q1561">
        <f t="shared" si="166"/>
        <v>2023</v>
      </c>
      <c r="R1561" t="str">
        <f>IFERROR(VLOOKUP(G1561,'Importer Name'!A:B, 2, FALSE), "")</f>
        <v>AUROBINDO PHARMA</v>
      </c>
      <c r="S1561" t="str">
        <f>IFERROR(VLOOKUP(H1561,'Supplier name '!A:B, 2, FALSE), "")</f>
        <v>DUPONT NUTRITION</v>
      </c>
    </row>
    <row r="1562" spans="1:19">
      <c r="A1562" s="103" t="s">
        <v>247</v>
      </c>
      <c r="B1562" s="87">
        <v>15120</v>
      </c>
      <c r="C1562" s="87" t="s">
        <v>7</v>
      </c>
      <c r="D1562" s="103" t="s">
        <v>3683</v>
      </c>
      <c r="E1562" s="110">
        <v>5.64</v>
      </c>
      <c r="F1562" s="87" t="s">
        <v>9</v>
      </c>
      <c r="G1562" s="103" t="s">
        <v>113</v>
      </c>
      <c r="H1562" s="105" t="s">
        <v>110</v>
      </c>
      <c r="I1562" s="106" t="str">
        <f t="shared" si="160"/>
        <v>July</v>
      </c>
      <c r="J1562" s="74">
        <f>IF(F1562="USD", E1562, E1562 * IFERROR(VLOOKUP(F1562, EXCHANGE_RATE!A:B, 2, FALSE), "Currency not found"))</f>
        <v>5.64</v>
      </c>
      <c r="K1562" s="74">
        <f t="shared" si="163"/>
        <v>5.64</v>
      </c>
      <c r="L1562" s="14">
        <f>IF(C1562="MTS", B1562, B1562 * IFERROR(VLOOKUP(C1562, 'QTY_CONVERSIONS '!A:B, 2, FALSE), "Units not found"))</f>
        <v>15.120000000000001</v>
      </c>
      <c r="M1562" s="75">
        <f t="shared" si="162"/>
        <v>85276.799999999988</v>
      </c>
      <c r="N1562" t="str">
        <f>IFERROR(VLOOKUP(D1562, Product_Category!A:B, 2, FALSE), "Uncategorized")</f>
        <v>Uncategorized</v>
      </c>
      <c r="O1562" s="76">
        <f t="shared" si="164"/>
        <v>5.64</v>
      </c>
      <c r="P1562" s="76">
        <f t="shared" si="165"/>
        <v>85.276799999999994</v>
      </c>
      <c r="Q1562">
        <f t="shared" si="166"/>
        <v>2023</v>
      </c>
      <c r="R1562" t="str">
        <f>IFERROR(VLOOKUP(G1562,'Importer Name'!A:B, 2, FALSE), "")</f>
        <v>CIPLA LIMITED</v>
      </c>
      <c r="S1562" t="str">
        <f>IFERROR(VLOOKUP(H1562,'Supplier name '!A:B, 2, FALSE), "")</f>
        <v>DUPONT NUTRITION</v>
      </c>
    </row>
    <row r="1563" spans="1:19">
      <c r="A1563" s="103" t="s">
        <v>247</v>
      </c>
      <c r="B1563" s="87">
        <v>15120</v>
      </c>
      <c r="C1563" s="87" t="s">
        <v>7</v>
      </c>
      <c r="D1563" s="103" t="s">
        <v>3683</v>
      </c>
      <c r="E1563" s="110">
        <v>5.64</v>
      </c>
      <c r="F1563" s="87" t="s">
        <v>9</v>
      </c>
      <c r="G1563" s="103" t="s">
        <v>113</v>
      </c>
      <c r="H1563" s="105" t="s">
        <v>110</v>
      </c>
      <c r="I1563" s="106" t="str">
        <f t="shared" si="160"/>
        <v>July</v>
      </c>
      <c r="J1563" s="74">
        <f>IF(F1563="USD", E1563, E1563 * IFERROR(VLOOKUP(F1563, EXCHANGE_RATE!A:B, 2, FALSE), "Currency not found"))</f>
        <v>5.64</v>
      </c>
      <c r="K1563" s="74">
        <f t="shared" si="163"/>
        <v>5.64</v>
      </c>
      <c r="L1563" s="14">
        <f>IF(C1563="MTS", B1563, B1563 * IFERROR(VLOOKUP(C1563, 'QTY_CONVERSIONS '!A:B, 2, FALSE), "Units not found"))</f>
        <v>15.120000000000001</v>
      </c>
      <c r="M1563" s="75">
        <f t="shared" si="162"/>
        <v>85276.799999999988</v>
      </c>
      <c r="N1563" t="str">
        <f>IFERROR(VLOOKUP(D1563, Product_Category!A:B, 2, FALSE), "Uncategorized")</f>
        <v>Uncategorized</v>
      </c>
      <c r="O1563" s="76">
        <f t="shared" si="164"/>
        <v>5.64</v>
      </c>
      <c r="P1563" s="76">
        <f t="shared" si="165"/>
        <v>85.276799999999994</v>
      </c>
      <c r="Q1563">
        <f t="shared" si="166"/>
        <v>2023</v>
      </c>
      <c r="R1563" t="str">
        <f>IFERROR(VLOOKUP(G1563,'Importer Name'!A:B, 2, FALSE), "")</f>
        <v>CIPLA LIMITED</v>
      </c>
      <c r="S1563" t="str">
        <f>IFERROR(VLOOKUP(H1563,'Supplier name '!A:B, 2, FALSE), "")</f>
        <v>DUPONT NUTRITION</v>
      </c>
    </row>
    <row r="1564" spans="1:19">
      <c r="A1564" s="103" t="s">
        <v>247</v>
      </c>
      <c r="B1564" s="87">
        <v>5000</v>
      </c>
      <c r="C1564" s="87" t="s">
        <v>7</v>
      </c>
      <c r="D1564" s="103" t="s">
        <v>3683</v>
      </c>
      <c r="E1564" s="110">
        <v>5.75</v>
      </c>
      <c r="F1564" s="87" t="s">
        <v>9</v>
      </c>
      <c r="G1564" s="103" t="s">
        <v>113</v>
      </c>
      <c r="H1564" s="105" t="s">
        <v>110</v>
      </c>
      <c r="I1564" s="106" t="str">
        <f t="shared" si="160"/>
        <v>July</v>
      </c>
      <c r="J1564" s="74">
        <f>IF(F1564="USD", E1564, E1564 * IFERROR(VLOOKUP(F1564, EXCHANGE_RATE!A:B, 2, FALSE), "Currency not found"))</f>
        <v>5.75</v>
      </c>
      <c r="K1564" s="74">
        <f t="shared" si="163"/>
        <v>5.75</v>
      </c>
      <c r="L1564" s="14">
        <f>IF(C1564="MTS", B1564, B1564 * IFERROR(VLOOKUP(C1564, 'QTY_CONVERSIONS '!A:B, 2, FALSE), "Units not found"))</f>
        <v>5</v>
      </c>
      <c r="M1564" s="75">
        <f t="shared" si="162"/>
        <v>28750</v>
      </c>
      <c r="N1564" t="str">
        <f>IFERROR(VLOOKUP(D1564, Product_Category!A:B, 2, FALSE), "Uncategorized")</f>
        <v>Uncategorized</v>
      </c>
      <c r="O1564" s="76">
        <f t="shared" si="164"/>
        <v>5.75</v>
      </c>
      <c r="P1564" s="76">
        <f t="shared" si="165"/>
        <v>28.75</v>
      </c>
      <c r="Q1564">
        <f t="shared" si="166"/>
        <v>2023</v>
      </c>
      <c r="R1564" t="str">
        <f>IFERROR(VLOOKUP(G1564,'Importer Name'!A:B, 2, FALSE), "")</f>
        <v>CIPLA LIMITED</v>
      </c>
      <c r="S1564" t="str">
        <f>IFERROR(VLOOKUP(H1564,'Supplier name '!A:B, 2, FALSE), "")</f>
        <v>DUPONT NUTRITION</v>
      </c>
    </row>
    <row r="1565" spans="1:19">
      <c r="A1565" s="103" t="s">
        <v>247</v>
      </c>
      <c r="B1565" s="87">
        <v>5000</v>
      </c>
      <c r="C1565" s="87" t="s">
        <v>7</v>
      </c>
      <c r="D1565" s="103" t="s">
        <v>3683</v>
      </c>
      <c r="E1565" s="110">
        <v>5.75</v>
      </c>
      <c r="F1565" s="87" t="s">
        <v>9</v>
      </c>
      <c r="G1565" s="103" t="s">
        <v>113</v>
      </c>
      <c r="H1565" s="105" t="s">
        <v>110</v>
      </c>
      <c r="I1565" s="106" t="str">
        <f t="shared" si="160"/>
        <v>July</v>
      </c>
      <c r="J1565" s="74">
        <f>IF(F1565="USD", E1565, E1565 * IFERROR(VLOOKUP(F1565, EXCHANGE_RATE!A:B, 2, FALSE), "Currency not found"))</f>
        <v>5.75</v>
      </c>
      <c r="K1565" s="74">
        <f t="shared" si="163"/>
        <v>5.75</v>
      </c>
      <c r="L1565" s="14">
        <f>IF(C1565="MTS", B1565, B1565 * IFERROR(VLOOKUP(C1565, 'QTY_CONVERSIONS '!A:B, 2, FALSE), "Units not found"))</f>
        <v>5</v>
      </c>
      <c r="M1565" s="75">
        <f t="shared" si="162"/>
        <v>28750</v>
      </c>
      <c r="N1565" t="str">
        <f>IFERROR(VLOOKUP(D1565, Product_Category!A:B, 2, FALSE), "Uncategorized")</f>
        <v>Uncategorized</v>
      </c>
      <c r="O1565" s="76">
        <f t="shared" si="164"/>
        <v>5.75</v>
      </c>
      <c r="P1565" s="76">
        <f t="shared" si="165"/>
        <v>28.75</v>
      </c>
      <c r="Q1565">
        <f t="shared" si="166"/>
        <v>2023</v>
      </c>
      <c r="R1565" t="str">
        <f>IFERROR(VLOOKUP(G1565,'Importer Name'!A:B, 2, FALSE), "")</f>
        <v>CIPLA LIMITED</v>
      </c>
      <c r="S1565" t="str">
        <f>IFERROR(VLOOKUP(H1565,'Supplier name '!A:B, 2, FALSE), "")</f>
        <v>DUPONT NUTRITION</v>
      </c>
    </row>
    <row r="1566" spans="1:19">
      <c r="A1566" s="103" t="s">
        <v>247</v>
      </c>
      <c r="B1566" s="87">
        <v>17500</v>
      </c>
      <c r="C1566" s="87" t="s">
        <v>7</v>
      </c>
      <c r="D1566" s="103" t="s">
        <v>3683</v>
      </c>
      <c r="E1566" s="110">
        <v>5.75</v>
      </c>
      <c r="F1566" s="87" t="s">
        <v>9</v>
      </c>
      <c r="G1566" s="103" t="s">
        <v>113</v>
      </c>
      <c r="H1566" s="105" t="s">
        <v>110</v>
      </c>
      <c r="I1566" s="106" t="str">
        <f t="shared" si="160"/>
        <v>July</v>
      </c>
      <c r="J1566" s="74">
        <f>IF(F1566="USD", E1566, E1566 * IFERROR(VLOOKUP(F1566, EXCHANGE_RATE!A:B, 2, FALSE), "Currency not found"))</f>
        <v>5.75</v>
      </c>
      <c r="K1566" s="74">
        <f t="shared" si="163"/>
        <v>5.75</v>
      </c>
      <c r="L1566" s="14">
        <f>IF(C1566="MTS", B1566, B1566 * IFERROR(VLOOKUP(C1566, 'QTY_CONVERSIONS '!A:B, 2, FALSE), "Units not found"))</f>
        <v>17.5</v>
      </c>
      <c r="M1566" s="75">
        <f t="shared" si="162"/>
        <v>100625</v>
      </c>
      <c r="N1566" t="str">
        <f>IFERROR(VLOOKUP(D1566, Product_Category!A:B, 2, FALSE), "Uncategorized")</f>
        <v>Uncategorized</v>
      </c>
      <c r="O1566" s="76">
        <f t="shared" si="164"/>
        <v>5.75</v>
      </c>
      <c r="P1566" s="76">
        <f t="shared" si="165"/>
        <v>100.625</v>
      </c>
      <c r="Q1566">
        <f t="shared" si="166"/>
        <v>2023</v>
      </c>
      <c r="R1566" t="str">
        <f>IFERROR(VLOOKUP(G1566,'Importer Name'!A:B, 2, FALSE), "")</f>
        <v>CIPLA LIMITED</v>
      </c>
      <c r="S1566" t="str">
        <f>IFERROR(VLOOKUP(H1566,'Supplier name '!A:B, 2, FALSE), "")</f>
        <v>DUPONT NUTRITION</v>
      </c>
    </row>
    <row r="1567" spans="1:19">
      <c r="A1567" s="103" t="s">
        <v>247</v>
      </c>
      <c r="B1567" s="87">
        <v>17500</v>
      </c>
      <c r="C1567" s="87" t="s">
        <v>7</v>
      </c>
      <c r="D1567" s="103" t="s">
        <v>3683</v>
      </c>
      <c r="E1567" s="110">
        <v>5.75</v>
      </c>
      <c r="F1567" s="87" t="s">
        <v>9</v>
      </c>
      <c r="G1567" s="103" t="s">
        <v>113</v>
      </c>
      <c r="H1567" s="105" t="s">
        <v>110</v>
      </c>
      <c r="I1567" s="106" t="str">
        <f t="shared" si="160"/>
        <v>July</v>
      </c>
      <c r="J1567" s="74">
        <f>IF(F1567="USD", E1567, E1567 * IFERROR(VLOOKUP(F1567, EXCHANGE_RATE!A:B, 2, FALSE), "Currency not found"))</f>
        <v>5.75</v>
      </c>
      <c r="K1567" s="74">
        <f t="shared" si="163"/>
        <v>5.75</v>
      </c>
      <c r="L1567" s="14">
        <f>IF(C1567="MTS", B1567, B1567 * IFERROR(VLOOKUP(C1567, 'QTY_CONVERSIONS '!A:B, 2, FALSE), "Units not found"))</f>
        <v>17.5</v>
      </c>
      <c r="M1567" s="75">
        <f t="shared" si="162"/>
        <v>100625</v>
      </c>
      <c r="N1567" t="str">
        <f>IFERROR(VLOOKUP(D1567, Product_Category!A:B, 2, FALSE), "Uncategorized")</f>
        <v>Uncategorized</v>
      </c>
      <c r="O1567" s="76">
        <f t="shared" si="164"/>
        <v>5.75</v>
      </c>
      <c r="P1567" s="76">
        <f t="shared" si="165"/>
        <v>100.625</v>
      </c>
      <c r="Q1567">
        <f t="shared" si="166"/>
        <v>2023</v>
      </c>
      <c r="R1567" t="str">
        <f>IFERROR(VLOOKUP(G1567,'Importer Name'!A:B, 2, FALSE), "")</f>
        <v>CIPLA LIMITED</v>
      </c>
      <c r="S1567" t="str">
        <f>IFERROR(VLOOKUP(H1567,'Supplier name '!A:B, 2, FALSE), "")</f>
        <v>DUPONT NUTRITION</v>
      </c>
    </row>
    <row r="1568" spans="1:19">
      <c r="A1568" s="103" t="s">
        <v>247</v>
      </c>
      <c r="B1568" s="87">
        <v>1100</v>
      </c>
      <c r="C1568" s="87" t="s">
        <v>7</v>
      </c>
      <c r="D1568" s="103" t="s">
        <v>3683</v>
      </c>
      <c r="E1568" s="110">
        <v>5.75</v>
      </c>
      <c r="F1568" s="87" t="s">
        <v>9</v>
      </c>
      <c r="G1568" s="103" t="s">
        <v>113</v>
      </c>
      <c r="H1568" s="105" t="s">
        <v>110</v>
      </c>
      <c r="I1568" s="106" t="str">
        <f t="shared" si="160"/>
        <v>July</v>
      </c>
      <c r="J1568" s="74">
        <f>IF(F1568="USD", E1568, E1568 * IFERROR(VLOOKUP(F1568, EXCHANGE_RATE!A:B, 2, FALSE), "Currency not found"))</f>
        <v>5.75</v>
      </c>
      <c r="K1568" s="74">
        <f t="shared" si="163"/>
        <v>5.75</v>
      </c>
      <c r="L1568" s="14">
        <f>IF(C1568="MTS", B1568, B1568 * IFERROR(VLOOKUP(C1568, 'QTY_CONVERSIONS '!A:B, 2, FALSE), "Units not found"))</f>
        <v>1.1000000000000001</v>
      </c>
      <c r="M1568" s="75">
        <f t="shared" si="162"/>
        <v>6325</v>
      </c>
      <c r="N1568" t="str">
        <f>IFERROR(VLOOKUP(D1568, Product_Category!A:B, 2, FALSE), "Uncategorized")</f>
        <v>Uncategorized</v>
      </c>
      <c r="O1568" s="76">
        <f t="shared" si="164"/>
        <v>5.75</v>
      </c>
      <c r="P1568" s="76">
        <f t="shared" si="165"/>
        <v>6.3250000000000002</v>
      </c>
      <c r="Q1568">
        <f t="shared" si="166"/>
        <v>2023</v>
      </c>
      <c r="R1568" t="str">
        <f>IFERROR(VLOOKUP(G1568,'Importer Name'!A:B, 2, FALSE), "")</f>
        <v>CIPLA LIMITED</v>
      </c>
      <c r="S1568" t="str">
        <f>IFERROR(VLOOKUP(H1568,'Supplier name '!A:B, 2, FALSE), "")</f>
        <v>DUPONT NUTRITION</v>
      </c>
    </row>
    <row r="1569" spans="1:19">
      <c r="A1569" s="103" t="s">
        <v>247</v>
      </c>
      <c r="B1569" s="87">
        <v>6550</v>
      </c>
      <c r="C1569" s="87" t="s">
        <v>7</v>
      </c>
      <c r="D1569" s="103" t="s">
        <v>3683</v>
      </c>
      <c r="E1569" s="110">
        <v>5.75</v>
      </c>
      <c r="F1569" s="87" t="s">
        <v>9</v>
      </c>
      <c r="G1569" s="103" t="s">
        <v>113</v>
      </c>
      <c r="H1569" s="105" t="s">
        <v>110</v>
      </c>
      <c r="I1569" s="106" t="str">
        <f t="shared" si="160"/>
        <v>July</v>
      </c>
      <c r="J1569" s="74">
        <f>IF(F1569="USD", E1569, E1569 * IFERROR(VLOOKUP(F1569, EXCHANGE_RATE!A:B, 2, FALSE), "Currency not found"))</f>
        <v>5.75</v>
      </c>
      <c r="K1569" s="74">
        <f t="shared" si="163"/>
        <v>5.75</v>
      </c>
      <c r="L1569" s="14">
        <f>IF(C1569="MTS", B1569, B1569 * IFERROR(VLOOKUP(C1569, 'QTY_CONVERSIONS '!A:B, 2, FALSE), "Units not found"))</f>
        <v>6.55</v>
      </c>
      <c r="M1569" s="75">
        <f t="shared" si="162"/>
        <v>37662.5</v>
      </c>
      <c r="N1569" t="str">
        <f>IFERROR(VLOOKUP(D1569, Product_Category!A:B, 2, FALSE), "Uncategorized")</f>
        <v>Uncategorized</v>
      </c>
      <c r="O1569" s="76">
        <f t="shared" si="164"/>
        <v>5.75</v>
      </c>
      <c r="P1569" s="76">
        <f t="shared" si="165"/>
        <v>37.662500000000001</v>
      </c>
      <c r="Q1569">
        <f t="shared" si="166"/>
        <v>2023</v>
      </c>
      <c r="R1569" t="str">
        <f>IFERROR(VLOOKUP(G1569,'Importer Name'!A:B, 2, FALSE), "")</f>
        <v>CIPLA LIMITED</v>
      </c>
      <c r="S1569" t="str">
        <f>IFERROR(VLOOKUP(H1569,'Supplier name '!A:B, 2, FALSE), "")</f>
        <v>DUPONT NUTRITION</v>
      </c>
    </row>
    <row r="1570" spans="1:19">
      <c r="A1570" s="103" t="s">
        <v>247</v>
      </c>
      <c r="B1570" s="87">
        <v>6550</v>
      </c>
      <c r="C1570" s="87" t="s">
        <v>7</v>
      </c>
      <c r="D1570" s="103" t="s">
        <v>3683</v>
      </c>
      <c r="E1570" s="110">
        <v>5.75</v>
      </c>
      <c r="F1570" s="87" t="s">
        <v>9</v>
      </c>
      <c r="G1570" s="103" t="s">
        <v>113</v>
      </c>
      <c r="H1570" s="105" t="s">
        <v>110</v>
      </c>
      <c r="I1570" s="106" t="str">
        <f t="shared" si="160"/>
        <v>July</v>
      </c>
      <c r="J1570" s="74">
        <f>IF(F1570="USD", E1570, E1570 * IFERROR(VLOOKUP(F1570, EXCHANGE_RATE!A:B, 2, FALSE), "Currency not found"))</f>
        <v>5.75</v>
      </c>
      <c r="K1570" s="74">
        <f t="shared" si="163"/>
        <v>5.75</v>
      </c>
      <c r="L1570" s="14">
        <f>IF(C1570="MTS", B1570, B1570 * IFERROR(VLOOKUP(C1570, 'QTY_CONVERSIONS '!A:B, 2, FALSE), "Units not found"))</f>
        <v>6.55</v>
      </c>
      <c r="M1570" s="75">
        <f t="shared" si="162"/>
        <v>37662.5</v>
      </c>
      <c r="N1570" t="str">
        <f>IFERROR(VLOOKUP(D1570, Product_Category!A:B, 2, FALSE), "Uncategorized")</f>
        <v>Uncategorized</v>
      </c>
      <c r="O1570" s="76">
        <f t="shared" si="164"/>
        <v>5.75</v>
      </c>
      <c r="P1570" s="76">
        <f t="shared" si="165"/>
        <v>37.662500000000001</v>
      </c>
      <c r="Q1570">
        <f t="shared" si="166"/>
        <v>2023</v>
      </c>
      <c r="R1570" t="str">
        <f>IFERROR(VLOOKUP(G1570,'Importer Name'!A:B, 2, FALSE), "")</f>
        <v>CIPLA LIMITED</v>
      </c>
      <c r="S1570" t="str">
        <f>IFERROR(VLOOKUP(H1570,'Supplier name '!A:B, 2, FALSE), "")</f>
        <v>DUPONT NUTRITION</v>
      </c>
    </row>
    <row r="1571" spans="1:19">
      <c r="A1571" s="103" t="s">
        <v>247</v>
      </c>
      <c r="B1571" s="87">
        <v>6550</v>
      </c>
      <c r="C1571" s="87" t="s">
        <v>7</v>
      </c>
      <c r="D1571" s="103" t="s">
        <v>3683</v>
      </c>
      <c r="E1571" s="110">
        <v>5.75</v>
      </c>
      <c r="F1571" s="87" t="s">
        <v>9</v>
      </c>
      <c r="G1571" s="103" t="s">
        <v>113</v>
      </c>
      <c r="H1571" s="105" t="s">
        <v>110</v>
      </c>
      <c r="I1571" s="106" t="str">
        <f t="shared" si="160"/>
        <v>July</v>
      </c>
      <c r="J1571" s="74">
        <f>IF(F1571="USD", E1571, E1571 * IFERROR(VLOOKUP(F1571, EXCHANGE_RATE!A:B, 2, FALSE), "Currency not found"))</f>
        <v>5.75</v>
      </c>
      <c r="K1571" s="74">
        <f t="shared" si="163"/>
        <v>5.75</v>
      </c>
      <c r="L1571" s="14">
        <f>IF(C1571="MTS", B1571, B1571 * IFERROR(VLOOKUP(C1571, 'QTY_CONVERSIONS '!A:B, 2, FALSE), "Units not found"))</f>
        <v>6.55</v>
      </c>
      <c r="M1571" s="75">
        <f t="shared" si="162"/>
        <v>37662.5</v>
      </c>
      <c r="N1571" t="str">
        <f>IFERROR(VLOOKUP(D1571, Product_Category!A:B, 2, FALSE), "Uncategorized")</f>
        <v>Uncategorized</v>
      </c>
      <c r="O1571" s="76">
        <f t="shared" si="164"/>
        <v>5.75</v>
      </c>
      <c r="P1571" s="76">
        <f t="shared" si="165"/>
        <v>37.662500000000001</v>
      </c>
      <c r="Q1571">
        <f t="shared" si="166"/>
        <v>2023</v>
      </c>
      <c r="R1571" t="str">
        <f>IFERROR(VLOOKUP(G1571,'Importer Name'!A:B, 2, FALSE), "")</f>
        <v>CIPLA LIMITED</v>
      </c>
      <c r="S1571" t="str">
        <f>IFERROR(VLOOKUP(H1571,'Supplier name '!A:B, 2, FALSE), "")</f>
        <v>DUPONT NUTRITION</v>
      </c>
    </row>
    <row r="1572" spans="1:19">
      <c r="A1572" s="103" t="s">
        <v>247</v>
      </c>
      <c r="B1572" s="87">
        <v>4950</v>
      </c>
      <c r="C1572" s="87" t="s">
        <v>7</v>
      </c>
      <c r="D1572" s="103" t="s">
        <v>3683</v>
      </c>
      <c r="E1572" s="110">
        <v>5.75</v>
      </c>
      <c r="F1572" s="87" t="s">
        <v>9</v>
      </c>
      <c r="G1572" s="103" t="s">
        <v>113</v>
      </c>
      <c r="H1572" s="105" t="s">
        <v>110</v>
      </c>
      <c r="I1572" s="106" t="str">
        <f t="shared" si="160"/>
        <v>July</v>
      </c>
      <c r="J1572" s="74">
        <f>IF(F1572="USD", E1572, E1572 * IFERROR(VLOOKUP(F1572, EXCHANGE_RATE!A:B, 2, FALSE), "Currency not found"))</f>
        <v>5.75</v>
      </c>
      <c r="K1572" s="74">
        <f t="shared" si="163"/>
        <v>5.75</v>
      </c>
      <c r="L1572" s="14">
        <f>IF(C1572="MTS", B1572, B1572 * IFERROR(VLOOKUP(C1572, 'QTY_CONVERSIONS '!A:B, 2, FALSE), "Units not found"))</f>
        <v>4.95</v>
      </c>
      <c r="M1572" s="75">
        <f t="shared" si="162"/>
        <v>28462.5</v>
      </c>
      <c r="N1572" t="str">
        <f>IFERROR(VLOOKUP(D1572, Product_Category!A:B, 2, FALSE), "Uncategorized")</f>
        <v>Uncategorized</v>
      </c>
      <c r="O1572" s="76">
        <f t="shared" si="164"/>
        <v>5.75</v>
      </c>
      <c r="P1572" s="76">
        <f t="shared" si="165"/>
        <v>28.462500000000002</v>
      </c>
      <c r="Q1572">
        <f t="shared" si="166"/>
        <v>2023</v>
      </c>
      <c r="R1572" t="str">
        <f>IFERROR(VLOOKUP(G1572,'Importer Name'!A:B, 2, FALSE), "")</f>
        <v>CIPLA LIMITED</v>
      </c>
      <c r="S1572" t="str">
        <f>IFERROR(VLOOKUP(H1572,'Supplier name '!A:B, 2, FALSE), "")</f>
        <v>DUPONT NUTRITION</v>
      </c>
    </row>
    <row r="1573" spans="1:19">
      <c r="A1573" s="103" t="s">
        <v>247</v>
      </c>
      <c r="B1573" s="87">
        <v>3750</v>
      </c>
      <c r="C1573" s="87" t="s">
        <v>7</v>
      </c>
      <c r="D1573" s="103" t="s">
        <v>3683</v>
      </c>
      <c r="E1573" s="110">
        <v>5.75</v>
      </c>
      <c r="F1573" s="87" t="s">
        <v>9</v>
      </c>
      <c r="G1573" s="103" t="s">
        <v>113</v>
      </c>
      <c r="H1573" s="105" t="s">
        <v>110</v>
      </c>
      <c r="I1573" s="106" t="str">
        <f t="shared" si="160"/>
        <v>July</v>
      </c>
      <c r="J1573" s="74">
        <f>IF(F1573="USD", E1573, E1573 * IFERROR(VLOOKUP(F1573, EXCHANGE_RATE!A:B, 2, FALSE), "Currency not found"))</f>
        <v>5.75</v>
      </c>
      <c r="K1573" s="74">
        <f t="shared" si="163"/>
        <v>5.75</v>
      </c>
      <c r="L1573" s="14">
        <f>IF(C1573="MTS", B1573, B1573 * IFERROR(VLOOKUP(C1573, 'QTY_CONVERSIONS '!A:B, 2, FALSE), "Units not found"))</f>
        <v>3.75</v>
      </c>
      <c r="M1573" s="75">
        <f t="shared" si="162"/>
        <v>21562.5</v>
      </c>
      <c r="N1573" t="str">
        <f>IFERROR(VLOOKUP(D1573, Product_Category!A:B, 2, FALSE), "Uncategorized")</f>
        <v>Uncategorized</v>
      </c>
      <c r="O1573" s="76">
        <f t="shared" si="164"/>
        <v>5.75</v>
      </c>
      <c r="P1573" s="76">
        <f t="shared" si="165"/>
        <v>21.5625</v>
      </c>
      <c r="Q1573">
        <f t="shared" si="166"/>
        <v>2023</v>
      </c>
      <c r="R1573" t="str">
        <f>IFERROR(VLOOKUP(G1573,'Importer Name'!A:B, 2, FALSE), "")</f>
        <v>CIPLA LIMITED</v>
      </c>
      <c r="S1573" t="str">
        <f>IFERROR(VLOOKUP(H1573,'Supplier name '!A:B, 2, FALSE), "")</f>
        <v>DUPONT NUTRITION</v>
      </c>
    </row>
    <row r="1574" spans="1:19">
      <c r="A1574" s="103" t="s">
        <v>247</v>
      </c>
      <c r="B1574" s="87">
        <v>5000</v>
      </c>
      <c r="C1574" s="87" t="s">
        <v>7</v>
      </c>
      <c r="D1574" s="103" t="s">
        <v>3683</v>
      </c>
      <c r="E1574" s="110">
        <v>5.75</v>
      </c>
      <c r="F1574" s="87" t="s">
        <v>9</v>
      </c>
      <c r="G1574" s="103" t="s">
        <v>113</v>
      </c>
      <c r="H1574" s="105" t="s">
        <v>110</v>
      </c>
      <c r="I1574" s="106" t="str">
        <f t="shared" si="160"/>
        <v>July</v>
      </c>
      <c r="J1574" s="74">
        <f>IF(F1574="USD", E1574, E1574 * IFERROR(VLOOKUP(F1574, EXCHANGE_RATE!A:B, 2, FALSE), "Currency not found"))</f>
        <v>5.75</v>
      </c>
      <c r="K1574" s="74">
        <f t="shared" si="163"/>
        <v>5.75</v>
      </c>
      <c r="L1574" s="14">
        <f>IF(C1574="MTS", B1574, B1574 * IFERROR(VLOOKUP(C1574, 'QTY_CONVERSIONS '!A:B, 2, FALSE), "Units not found"))</f>
        <v>5</v>
      </c>
      <c r="M1574" s="75">
        <f t="shared" si="162"/>
        <v>28750</v>
      </c>
      <c r="N1574" t="str">
        <f>IFERROR(VLOOKUP(D1574, Product_Category!A:B, 2, FALSE), "Uncategorized")</f>
        <v>Uncategorized</v>
      </c>
      <c r="O1574" s="76">
        <f t="shared" si="164"/>
        <v>5.75</v>
      </c>
      <c r="P1574" s="76">
        <f t="shared" si="165"/>
        <v>28.75</v>
      </c>
      <c r="Q1574">
        <f t="shared" si="166"/>
        <v>2023</v>
      </c>
      <c r="R1574" t="str">
        <f>IFERROR(VLOOKUP(G1574,'Importer Name'!A:B, 2, FALSE), "")</f>
        <v>CIPLA LIMITED</v>
      </c>
      <c r="S1574" t="str">
        <f>IFERROR(VLOOKUP(H1574,'Supplier name '!A:B, 2, FALSE), "")</f>
        <v>DUPONT NUTRITION</v>
      </c>
    </row>
    <row r="1575" spans="1:19">
      <c r="A1575" s="103" t="s">
        <v>247</v>
      </c>
      <c r="B1575" s="87">
        <v>2360</v>
      </c>
      <c r="C1575" s="87" t="s">
        <v>7</v>
      </c>
      <c r="D1575" s="103" t="s">
        <v>3683</v>
      </c>
      <c r="E1575" s="110">
        <v>5.64</v>
      </c>
      <c r="F1575" s="87" t="s">
        <v>9</v>
      </c>
      <c r="G1575" s="103" t="s">
        <v>252</v>
      </c>
      <c r="H1575" s="105" t="s">
        <v>110</v>
      </c>
      <c r="I1575" s="106" t="str">
        <f t="shared" si="160"/>
        <v>July</v>
      </c>
      <c r="J1575" s="74">
        <f>IF(F1575="USD", E1575, E1575 * IFERROR(VLOOKUP(F1575, EXCHANGE_RATE!A:B, 2, FALSE), "Currency not found"))</f>
        <v>5.64</v>
      </c>
      <c r="K1575" s="74">
        <f t="shared" si="163"/>
        <v>5.64</v>
      </c>
      <c r="L1575" s="14">
        <f>IF(C1575="MTS", B1575, B1575 * IFERROR(VLOOKUP(C1575, 'QTY_CONVERSIONS '!A:B, 2, FALSE), "Units not found"))</f>
        <v>2.36</v>
      </c>
      <c r="M1575" s="75">
        <f t="shared" si="162"/>
        <v>13310.4</v>
      </c>
      <c r="N1575" t="str">
        <f>IFERROR(VLOOKUP(D1575, Product_Category!A:B, 2, FALSE), "Uncategorized")</f>
        <v>Uncategorized</v>
      </c>
      <c r="O1575" s="76">
        <f t="shared" si="164"/>
        <v>5.64</v>
      </c>
      <c r="P1575" s="76">
        <f t="shared" si="165"/>
        <v>13.310399999999998</v>
      </c>
      <c r="Q1575">
        <f t="shared" si="166"/>
        <v>2023</v>
      </c>
      <c r="R1575" t="str">
        <f>IFERROR(VLOOKUP(G1575,'Importer Name'!A:B, 2, FALSE), "")</f>
        <v>EMCURE PHARMA</v>
      </c>
      <c r="S1575" t="str">
        <f>IFERROR(VLOOKUP(H1575,'Supplier name '!A:B, 2, FALSE), "")</f>
        <v>DUPONT NUTRITION</v>
      </c>
    </row>
    <row r="1576" spans="1:19">
      <c r="A1576" s="103" t="s">
        <v>247</v>
      </c>
      <c r="B1576" s="87">
        <v>2360</v>
      </c>
      <c r="C1576" s="87" t="s">
        <v>7</v>
      </c>
      <c r="D1576" s="103" t="s">
        <v>3683</v>
      </c>
      <c r="E1576" s="110">
        <v>5.64</v>
      </c>
      <c r="F1576" s="87" t="s">
        <v>9</v>
      </c>
      <c r="G1576" s="103" t="s">
        <v>252</v>
      </c>
      <c r="H1576" s="105" t="s">
        <v>110</v>
      </c>
      <c r="I1576" s="106" t="str">
        <f t="shared" si="160"/>
        <v>July</v>
      </c>
      <c r="J1576" s="74">
        <f>IF(F1576="USD", E1576, E1576 * IFERROR(VLOOKUP(F1576, EXCHANGE_RATE!A:B, 2, FALSE), "Currency not found"))</f>
        <v>5.64</v>
      </c>
      <c r="K1576" s="74">
        <f t="shared" si="163"/>
        <v>5.64</v>
      </c>
      <c r="L1576" s="14">
        <f>IF(C1576="MTS", B1576, B1576 * IFERROR(VLOOKUP(C1576, 'QTY_CONVERSIONS '!A:B, 2, FALSE), "Units not found"))</f>
        <v>2.36</v>
      </c>
      <c r="M1576" s="75">
        <f t="shared" si="162"/>
        <v>13310.4</v>
      </c>
      <c r="N1576" t="str">
        <f>IFERROR(VLOOKUP(D1576, Product_Category!A:B, 2, FALSE), "Uncategorized")</f>
        <v>Uncategorized</v>
      </c>
      <c r="O1576" s="76">
        <f t="shared" si="164"/>
        <v>5.64</v>
      </c>
      <c r="P1576" s="76">
        <f t="shared" si="165"/>
        <v>13.310399999999998</v>
      </c>
      <c r="Q1576">
        <f t="shared" si="166"/>
        <v>2023</v>
      </c>
      <c r="R1576" t="str">
        <f>IFERROR(VLOOKUP(G1576,'Importer Name'!A:B, 2, FALSE), "")</f>
        <v>EMCURE PHARMA</v>
      </c>
      <c r="S1576" t="str">
        <f>IFERROR(VLOOKUP(H1576,'Supplier name '!A:B, 2, FALSE), "")</f>
        <v>DUPONT NUTRITION</v>
      </c>
    </row>
    <row r="1577" spans="1:19">
      <c r="A1577" s="103" t="s">
        <v>247</v>
      </c>
      <c r="B1577" s="87">
        <v>3200</v>
      </c>
      <c r="C1577" s="87" t="s">
        <v>7</v>
      </c>
      <c r="D1577" s="103" t="s">
        <v>3683</v>
      </c>
      <c r="E1577" s="110">
        <v>5.19</v>
      </c>
      <c r="F1577" s="87" t="s">
        <v>9</v>
      </c>
      <c r="G1577" s="103" t="s">
        <v>252</v>
      </c>
      <c r="H1577" s="105" t="s">
        <v>110</v>
      </c>
      <c r="I1577" s="106" t="str">
        <f t="shared" si="160"/>
        <v>July</v>
      </c>
      <c r="J1577" s="74">
        <f>IF(F1577="USD", E1577, E1577 * IFERROR(VLOOKUP(F1577, EXCHANGE_RATE!A:B, 2, FALSE), "Currency not found"))</f>
        <v>5.19</v>
      </c>
      <c r="K1577" s="74">
        <f t="shared" si="163"/>
        <v>5.19</v>
      </c>
      <c r="L1577" s="14">
        <f>IF(C1577="MTS", B1577, B1577 * IFERROR(VLOOKUP(C1577, 'QTY_CONVERSIONS '!A:B, 2, FALSE), "Units not found"))</f>
        <v>3.2</v>
      </c>
      <c r="M1577" s="75">
        <f t="shared" si="162"/>
        <v>16608</v>
      </c>
      <c r="N1577" t="str">
        <f>IFERROR(VLOOKUP(D1577, Product_Category!A:B, 2, FALSE), "Uncategorized")</f>
        <v>Uncategorized</v>
      </c>
      <c r="O1577" s="76">
        <f t="shared" si="164"/>
        <v>5.19</v>
      </c>
      <c r="P1577" s="76">
        <f t="shared" si="165"/>
        <v>16.608000000000001</v>
      </c>
      <c r="Q1577">
        <f t="shared" si="166"/>
        <v>2023</v>
      </c>
      <c r="R1577" t="str">
        <f>IFERROR(VLOOKUP(G1577,'Importer Name'!A:B, 2, FALSE), "")</f>
        <v>EMCURE PHARMA</v>
      </c>
      <c r="S1577" t="str">
        <f>IFERROR(VLOOKUP(H1577,'Supplier name '!A:B, 2, FALSE), "")</f>
        <v>DUPONT NUTRITION</v>
      </c>
    </row>
    <row r="1578" spans="1:19">
      <c r="A1578" s="103" t="s">
        <v>247</v>
      </c>
      <c r="B1578" s="87">
        <v>3200</v>
      </c>
      <c r="C1578" s="87" t="s">
        <v>7</v>
      </c>
      <c r="D1578" s="103" t="s">
        <v>3683</v>
      </c>
      <c r="E1578" s="110">
        <v>5.19</v>
      </c>
      <c r="F1578" s="87" t="s">
        <v>9</v>
      </c>
      <c r="G1578" s="103" t="s">
        <v>252</v>
      </c>
      <c r="H1578" s="105" t="s">
        <v>110</v>
      </c>
      <c r="I1578" s="106" t="str">
        <f t="shared" si="160"/>
        <v>July</v>
      </c>
      <c r="J1578" s="74">
        <f>IF(F1578="USD", E1578, E1578 * IFERROR(VLOOKUP(F1578, EXCHANGE_RATE!A:B, 2, FALSE), "Currency not found"))</f>
        <v>5.19</v>
      </c>
      <c r="K1578" s="74">
        <f t="shared" si="163"/>
        <v>5.19</v>
      </c>
      <c r="L1578" s="14">
        <f>IF(C1578="MTS", B1578, B1578 * IFERROR(VLOOKUP(C1578, 'QTY_CONVERSIONS '!A:B, 2, FALSE), "Units not found"))</f>
        <v>3.2</v>
      </c>
      <c r="M1578" s="75">
        <f t="shared" si="162"/>
        <v>16608</v>
      </c>
      <c r="N1578" t="str">
        <f>IFERROR(VLOOKUP(D1578, Product_Category!A:B, 2, FALSE), "Uncategorized")</f>
        <v>Uncategorized</v>
      </c>
      <c r="O1578" s="76">
        <f t="shared" si="164"/>
        <v>5.19</v>
      </c>
      <c r="P1578" s="76">
        <f t="shared" si="165"/>
        <v>16.608000000000001</v>
      </c>
      <c r="Q1578">
        <f t="shared" si="166"/>
        <v>2023</v>
      </c>
      <c r="R1578" t="str">
        <f>IFERROR(VLOOKUP(G1578,'Importer Name'!A:B, 2, FALSE), "")</f>
        <v>EMCURE PHARMA</v>
      </c>
      <c r="S1578" t="str">
        <f>IFERROR(VLOOKUP(H1578,'Supplier name '!A:B, 2, FALSE), "")</f>
        <v>DUPONT NUTRITION</v>
      </c>
    </row>
    <row r="1579" spans="1:19">
      <c r="A1579" s="103" t="s">
        <v>247</v>
      </c>
      <c r="B1579" s="87">
        <v>4850</v>
      </c>
      <c r="C1579" s="87" t="s">
        <v>7</v>
      </c>
      <c r="D1579" s="103" t="s">
        <v>3683</v>
      </c>
      <c r="E1579" s="110">
        <v>5.3</v>
      </c>
      <c r="F1579" s="87" t="s">
        <v>9</v>
      </c>
      <c r="G1579" s="103" t="s">
        <v>252</v>
      </c>
      <c r="H1579" s="105" t="s">
        <v>110</v>
      </c>
      <c r="I1579" s="106" t="str">
        <f t="shared" si="160"/>
        <v>July</v>
      </c>
      <c r="J1579" s="74">
        <f>IF(F1579="USD", E1579, E1579 * IFERROR(VLOOKUP(F1579, EXCHANGE_RATE!A:B, 2, FALSE), "Currency not found"))</f>
        <v>5.3</v>
      </c>
      <c r="K1579" s="74">
        <f t="shared" si="163"/>
        <v>5.3</v>
      </c>
      <c r="L1579" s="14">
        <f>IF(C1579="MTS", B1579, B1579 * IFERROR(VLOOKUP(C1579, 'QTY_CONVERSIONS '!A:B, 2, FALSE), "Units not found"))</f>
        <v>4.8500000000000005</v>
      </c>
      <c r="M1579" s="75">
        <f t="shared" si="162"/>
        <v>25705</v>
      </c>
      <c r="N1579" t="str">
        <f>IFERROR(VLOOKUP(D1579, Product_Category!A:B, 2, FALSE), "Uncategorized")</f>
        <v>Uncategorized</v>
      </c>
      <c r="O1579" s="76">
        <f t="shared" si="164"/>
        <v>5.3</v>
      </c>
      <c r="P1579" s="76">
        <f t="shared" si="165"/>
        <v>25.705000000000002</v>
      </c>
      <c r="Q1579">
        <f t="shared" si="166"/>
        <v>2023</v>
      </c>
      <c r="R1579" t="str">
        <f>IFERROR(VLOOKUP(G1579,'Importer Name'!A:B, 2, FALSE), "")</f>
        <v>EMCURE PHARMA</v>
      </c>
      <c r="S1579" t="str">
        <f>IFERROR(VLOOKUP(H1579,'Supplier name '!A:B, 2, FALSE), "")</f>
        <v>DUPONT NUTRITION</v>
      </c>
    </row>
    <row r="1580" spans="1:19">
      <c r="A1580" s="103" t="s">
        <v>247</v>
      </c>
      <c r="B1580" s="87">
        <v>2500</v>
      </c>
      <c r="C1580" s="87" t="s">
        <v>7</v>
      </c>
      <c r="D1580" s="103" t="s">
        <v>2286</v>
      </c>
      <c r="E1580" s="110">
        <v>5.67</v>
      </c>
      <c r="F1580" s="87" t="s">
        <v>9</v>
      </c>
      <c r="G1580" s="103" t="s">
        <v>118</v>
      </c>
      <c r="H1580" s="105" t="s">
        <v>110</v>
      </c>
      <c r="I1580" s="106" t="str">
        <f t="shared" si="160"/>
        <v>July</v>
      </c>
      <c r="J1580" s="74">
        <f>IF(F1580="USD", E1580, E1580 * IFERROR(VLOOKUP(F1580, EXCHANGE_RATE!A:B, 2, FALSE), "Currency not found"))</f>
        <v>5.67</v>
      </c>
      <c r="K1580" s="74">
        <f t="shared" si="163"/>
        <v>5.67</v>
      </c>
      <c r="L1580" s="14">
        <f>IF(C1580="MTS", B1580, B1580 * IFERROR(VLOOKUP(C1580, 'QTY_CONVERSIONS '!A:B, 2, FALSE), "Units not found"))</f>
        <v>2.5</v>
      </c>
      <c r="M1580" s="75">
        <f t="shared" si="162"/>
        <v>14175</v>
      </c>
      <c r="N1580" t="str">
        <f>IFERROR(VLOOKUP(D1580, Product_Category!A:B, 2, FALSE), "Uncategorized")</f>
        <v>MCC</v>
      </c>
      <c r="O1580" s="76">
        <f t="shared" si="164"/>
        <v>5.67</v>
      </c>
      <c r="P1580" s="76">
        <f t="shared" si="165"/>
        <v>14.175000000000001</v>
      </c>
      <c r="Q1580">
        <f t="shared" si="166"/>
        <v>2023</v>
      </c>
      <c r="R1580" t="str">
        <f>IFERROR(VLOOKUP(G1580,'Importer Name'!A:B, 2, FALSE), "")</f>
        <v>MYLAN LAB</v>
      </c>
      <c r="S1580" t="str">
        <f>IFERROR(VLOOKUP(H1580,'Supplier name '!A:B, 2, FALSE), "")</f>
        <v>DUPONT NUTRITION</v>
      </c>
    </row>
    <row r="1581" spans="1:19">
      <c r="A1581" s="103" t="s">
        <v>247</v>
      </c>
      <c r="B1581" s="87">
        <v>4000</v>
      </c>
      <c r="C1581" s="87" t="s">
        <v>7</v>
      </c>
      <c r="D1581" s="103" t="s">
        <v>2286</v>
      </c>
      <c r="E1581" s="110">
        <v>5.67</v>
      </c>
      <c r="F1581" s="87" t="s">
        <v>9</v>
      </c>
      <c r="G1581" s="103" t="s">
        <v>118</v>
      </c>
      <c r="H1581" s="105" t="s">
        <v>110</v>
      </c>
      <c r="I1581" s="106" t="str">
        <f t="shared" si="160"/>
        <v>July</v>
      </c>
      <c r="J1581" s="74">
        <f>IF(F1581="USD", E1581, E1581 * IFERROR(VLOOKUP(F1581, EXCHANGE_RATE!A:B, 2, FALSE), "Currency not found"))</f>
        <v>5.67</v>
      </c>
      <c r="K1581" s="74">
        <f t="shared" si="163"/>
        <v>5.67</v>
      </c>
      <c r="L1581" s="14">
        <f>IF(C1581="MTS", B1581, B1581 * IFERROR(VLOOKUP(C1581, 'QTY_CONVERSIONS '!A:B, 2, FALSE), "Units not found"))</f>
        <v>4</v>
      </c>
      <c r="M1581" s="75">
        <f t="shared" si="162"/>
        <v>22680</v>
      </c>
      <c r="N1581" t="str">
        <f>IFERROR(VLOOKUP(D1581, Product_Category!A:B, 2, FALSE), "Uncategorized")</f>
        <v>MCC</v>
      </c>
      <c r="O1581" s="76">
        <f t="shared" si="164"/>
        <v>5.67</v>
      </c>
      <c r="P1581" s="76">
        <f t="shared" si="165"/>
        <v>22.68</v>
      </c>
      <c r="Q1581">
        <f t="shared" si="166"/>
        <v>2023</v>
      </c>
      <c r="R1581" t="str">
        <f>IFERROR(VLOOKUP(G1581,'Importer Name'!A:B, 2, FALSE), "")</f>
        <v>MYLAN LAB</v>
      </c>
      <c r="S1581" t="str">
        <f>IFERROR(VLOOKUP(H1581,'Supplier name '!A:B, 2, FALSE), "")</f>
        <v>DUPONT NUTRITION</v>
      </c>
    </row>
    <row r="1582" spans="1:19">
      <c r="A1582" s="103" t="s">
        <v>247</v>
      </c>
      <c r="B1582" s="87">
        <v>1000</v>
      </c>
      <c r="C1582" s="87" t="s">
        <v>7</v>
      </c>
      <c r="D1582" s="103" t="s">
        <v>2286</v>
      </c>
      <c r="E1582" s="110">
        <v>5.67</v>
      </c>
      <c r="F1582" s="87" t="s">
        <v>9</v>
      </c>
      <c r="G1582" s="103" t="s">
        <v>118</v>
      </c>
      <c r="H1582" s="105" t="s">
        <v>110</v>
      </c>
      <c r="I1582" s="106" t="str">
        <f t="shared" si="160"/>
        <v>July</v>
      </c>
      <c r="J1582" s="74">
        <f>IF(F1582="USD", E1582, E1582 * IFERROR(VLOOKUP(F1582, EXCHANGE_RATE!A:B, 2, FALSE), "Currency not found"))</f>
        <v>5.67</v>
      </c>
      <c r="K1582" s="74">
        <f t="shared" si="163"/>
        <v>5.67</v>
      </c>
      <c r="L1582" s="14">
        <f>IF(C1582="MTS", B1582, B1582 * IFERROR(VLOOKUP(C1582, 'QTY_CONVERSIONS '!A:B, 2, FALSE), "Units not found"))</f>
        <v>1</v>
      </c>
      <c r="M1582" s="75">
        <f t="shared" si="162"/>
        <v>5670</v>
      </c>
      <c r="N1582" t="str">
        <f>IFERROR(VLOOKUP(D1582, Product_Category!A:B, 2, FALSE), "Uncategorized")</f>
        <v>MCC</v>
      </c>
      <c r="O1582" s="76">
        <f t="shared" si="164"/>
        <v>5.67</v>
      </c>
      <c r="P1582" s="76">
        <f t="shared" si="165"/>
        <v>5.67</v>
      </c>
      <c r="Q1582">
        <f t="shared" si="166"/>
        <v>2023</v>
      </c>
      <c r="R1582" t="str">
        <f>IFERROR(VLOOKUP(G1582,'Importer Name'!A:B, 2, FALSE), "")</f>
        <v>MYLAN LAB</v>
      </c>
      <c r="S1582" t="str">
        <f>IFERROR(VLOOKUP(H1582,'Supplier name '!A:B, 2, FALSE), "")</f>
        <v>DUPONT NUTRITION</v>
      </c>
    </row>
    <row r="1583" spans="1:19">
      <c r="A1583" s="103" t="s">
        <v>247</v>
      </c>
      <c r="B1583" s="87">
        <v>4250</v>
      </c>
      <c r="C1583" s="87" t="s">
        <v>7</v>
      </c>
      <c r="D1583" s="103" t="s">
        <v>2287</v>
      </c>
      <c r="E1583" s="110">
        <v>5.67</v>
      </c>
      <c r="F1583" s="87" t="s">
        <v>9</v>
      </c>
      <c r="G1583" s="103" t="s">
        <v>118</v>
      </c>
      <c r="H1583" s="105" t="s">
        <v>110</v>
      </c>
      <c r="I1583" s="106" t="str">
        <f t="shared" si="160"/>
        <v>July</v>
      </c>
      <c r="J1583" s="74">
        <f>IF(F1583="USD", E1583, E1583 * IFERROR(VLOOKUP(F1583, EXCHANGE_RATE!A:B, 2, FALSE), "Currency not found"))</f>
        <v>5.67</v>
      </c>
      <c r="K1583" s="74">
        <f t="shared" si="163"/>
        <v>5.67</v>
      </c>
      <c r="L1583" s="14">
        <f>IF(C1583="MTS", B1583, B1583 * IFERROR(VLOOKUP(C1583, 'QTY_CONVERSIONS '!A:B, 2, FALSE), "Units not found"))</f>
        <v>4.25</v>
      </c>
      <c r="M1583" s="75">
        <f t="shared" si="162"/>
        <v>24097.5</v>
      </c>
      <c r="N1583" t="str">
        <f>IFERROR(VLOOKUP(D1583, Product_Category!A:B, 2, FALSE), "Uncategorized")</f>
        <v>MCC</v>
      </c>
      <c r="O1583" s="76">
        <f t="shared" si="164"/>
        <v>5.67</v>
      </c>
      <c r="P1583" s="76">
        <f t="shared" si="165"/>
        <v>24.0975</v>
      </c>
      <c r="Q1583">
        <f t="shared" si="166"/>
        <v>2023</v>
      </c>
      <c r="R1583" t="str">
        <f>IFERROR(VLOOKUP(G1583,'Importer Name'!A:B, 2, FALSE), "")</f>
        <v>MYLAN LAB</v>
      </c>
      <c r="S1583" t="str">
        <f>IFERROR(VLOOKUP(H1583,'Supplier name '!A:B, 2, FALSE), "")</f>
        <v>DUPONT NUTRITION</v>
      </c>
    </row>
    <row r="1584" spans="1:19">
      <c r="A1584" s="103" t="s">
        <v>247</v>
      </c>
      <c r="B1584" s="87">
        <v>4250</v>
      </c>
      <c r="C1584" s="87" t="s">
        <v>7</v>
      </c>
      <c r="D1584" s="103" t="s">
        <v>2287</v>
      </c>
      <c r="E1584" s="110">
        <v>5.67</v>
      </c>
      <c r="F1584" s="87" t="s">
        <v>9</v>
      </c>
      <c r="G1584" s="103" t="s">
        <v>118</v>
      </c>
      <c r="H1584" s="105" t="s">
        <v>110</v>
      </c>
      <c r="I1584" s="106" t="str">
        <f t="shared" si="160"/>
        <v>July</v>
      </c>
      <c r="J1584" s="74">
        <f>IF(F1584="USD", E1584, E1584 * IFERROR(VLOOKUP(F1584, EXCHANGE_RATE!A:B, 2, FALSE), "Currency not found"))</f>
        <v>5.67</v>
      </c>
      <c r="K1584" s="74">
        <f t="shared" si="163"/>
        <v>5.67</v>
      </c>
      <c r="L1584" s="14">
        <f>IF(C1584="MTS", B1584, B1584 * IFERROR(VLOOKUP(C1584, 'QTY_CONVERSIONS '!A:B, 2, FALSE), "Units not found"))</f>
        <v>4.25</v>
      </c>
      <c r="M1584" s="75">
        <f t="shared" si="162"/>
        <v>24097.5</v>
      </c>
      <c r="N1584" t="str">
        <f>IFERROR(VLOOKUP(D1584, Product_Category!A:B, 2, FALSE), "Uncategorized")</f>
        <v>MCC</v>
      </c>
      <c r="O1584" s="76">
        <f t="shared" si="164"/>
        <v>5.67</v>
      </c>
      <c r="P1584" s="76">
        <f t="shared" si="165"/>
        <v>24.0975</v>
      </c>
      <c r="Q1584">
        <f t="shared" si="166"/>
        <v>2023</v>
      </c>
      <c r="R1584" t="str">
        <f>IFERROR(VLOOKUP(G1584,'Importer Name'!A:B, 2, FALSE), "")</f>
        <v>MYLAN LAB</v>
      </c>
      <c r="S1584" t="str">
        <f>IFERROR(VLOOKUP(H1584,'Supplier name '!A:B, 2, FALSE), "")</f>
        <v>DUPONT NUTRITION</v>
      </c>
    </row>
    <row r="1585" spans="1:19">
      <c r="A1585" s="103" t="s">
        <v>247</v>
      </c>
      <c r="B1585" s="87">
        <v>750</v>
      </c>
      <c r="C1585" s="87" t="s">
        <v>7</v>
      </c>
      <c r="D1585" s="103" t="s">
        <v>2287</v>
      </c>
      <c r="E1585" s="110">
        <v>5.67</v>
      </c>
      <c r="F1585" s="87" t="s">
        <v>9</v>
      </c>
      <c r="G1585" s="103" t="s">
        <v>118</v>
      </c>
      <c r="H1585" s="105" t="s">
        <v>110</v>
      </c>
      <c r="I1585" s="106" t="str">
        <f t="shared" si="160"/>
        <v>July</v>
      </c>
      <c r="J1585" s="74">
        <f>IF(F1585="USD", E1585, E1585 * IFERROR(VLOOKUP(F1585, EXCHANGE_RATE!A:B, 2, FALSE), "Currency not found"))</f>
        <v>5.67</v>
      </c>
      <c r="K1585" s="74">
        <f t="shared" si="163"/>
        <v>5.67</v>
      </c>
      <c r="L1585" s="14">
        <f>IF(C1585="MTS", B1585, B1585 * IFERROR(VLOOKUP(C1585, 'QTY_CONVERSIONS '!A:B, 2, FALSE), "Units not found"))</f>
        <v>0.75</v>
      </c>
      <c r="M1585" s="75">
        <f t="shared" si="162"/>
        <v>4252.5</v>
      </c>
      <c r="N1585" t="str">
        <f>IFERROR(VLOOKUP(D1585, Product_Category!A:B, 2, FALSE), "Uncategorized")</f>
        <v>MCC</v>
      </c>
      <c r="O1585" s="76">
        <f t="shared" si="164"/>
        <v>5.67</v>
      </c>
      <c r="P1585" s="76">
        <f t="shared" si="165"/>
        <v>4.2524999999999995</v>
      </c>
      <c r="Q1585">
        <f t="shared" si="166"/>
        <v>2023</v>
      </c>
      <c r="R1585" t="str">
        <f>IFERROR(VLOOKUP(G1585,'Importer Name'!A:B, 2, FALSE), "")</f>
        <v>MYLAN LAB</v>
      </c>
      <c r="S1585" t="str">
        <f>IFERROR(VLOOKUP(H1585,'Supplier name '!A:B, 2, FALSE), "")</f>
        <v>DUPONT NUTRITION</v>
      </c>
    </row>
    <row r="1586" spans="1:19">
      <c r="A1586" s="103" t="s">
        <v>247</v>
      </c>
      <c r="B1586" s="87">
        <v>5000</v>
      </c>
      <c r="C1586" s="87" t="s">
        <v>7</v>
      </c>
      <c r="D1586" s="103" t="s">
        <v>3683</v>
      </c>
      <c r="E1586" s="110">
        <v>5.3</v>
      </c>
      <c r="F1586" s="87" t="s">
        <v>9</v>
      </c>
      <c r="G1586" s="103" t="s">
        <v>122</v>
      </c>
      <c r="H1586" s="105" t="s">
        <v>110</v>
      </c>
      <c r="I1586" s="106" t="str">
        <f t="shared" ref="I1586:I1649" si="167">I1585</f>
        <v>July</v>
      </c>
      <c r="J1586" s="74">
        <f>IF(F1586="USD", E1586, E1586 * IFERROR(VLOOKUP(F1586, EXCHANGE_RATE!A:B, 2, FALSE), "Currency not found"))</f>
        <v>5.3</v>
      </c>
      <c r="K1586" s="74">
        <f t="shared" si="163"/>
        <v>5.3</v>
      </c>
      <c r="L1586" s="14">
        <f>IF(C1586="MTS", B1586, B1586 * IFERROR(VLOOKUP(C1586, 'QTY_CONVERSIONS '!A:B, 2, FALSE), "Units not found"))</f>
        <v>5</v>
      </c>
      <c r="M1586" s="75">
        <f t="shared" si="162"/>
        <v>26500</v>
      </c>
      <c r="N1586" t="str">
        <f>IFERROR(VLOOKUP(D1586, Product_Category!A:B, 2, FALSE), "Uncategorized")</f>
        <v>Uncategorized</v>
      </c>
      <c r="O1586" s="76">
        <f t="shared" si="164"/>
        <v>5.3</v>
      </c>
      <c r="P1586" s="76">
        <f t="shared" si="165"/>
        <v>26.5</v>
      </c>
      <c r="Q1586">
        <f t="shared" si="166"/>
        <v>2023</v>
      </c>
      <c r="R1586" t="str">
        <f>IFERROR(VLOOKUP(G1586,'Importer Name'!A:B, 2, FALSE), "")</f>
        <v>SANDOZ PRIVATE</v>
      </c>
      <c r="S1586" t="str">
        <f>IFERROR(VLOOKUP(H1586,'Supplier name '!A:B, 2, FALSE), "")</f>
        <v>DUPONT NUTRITION</v>
      </c>
    </row>
    <row r="1587" spans="1:19">
      <c r="A1587" s="103" t="s">
        <v>247</v>
      </c>
      <c r="B1587" s="87">
        <v>17500</v>
      </c>
      <c r="C1587" s="87" t="s">
        <v>7</v>
      </c>
      <c r="D1587" s="103" t="s">
        <v>3682</v>
      </c>
      <c r="E1587" s="110">
        <v>5.59</v>
      </c>
      <c r="F1587" s="87" t="s">
        <v>9</v>
      </c>
      <c r="G1587" s="103" t="s">
        <v>69</v>
      </c>
      <c r="H1587" s="105" t="s">
        <v>110</v>
      </c>
      <c r="I1587" s="106" t="str">
        <f t="shared" si="167"/>
        <v>July</v>
      </c>
      <c r="J1587" s="74">
        <f>IF(F1587="USD", E1587, E1587 * IFERROR(VLOOKUP(F1587, EXCHANGE_RATE!A:B, 2, FALSE), "Currency not found"))</f>
        <v>5.59</v>
      </c>
      <c r="K1587" s="74">
        <f t="shared" si="163"/>
        <v>5.59</v>
      </c>
      <c r="L1587" s="14">
        <f>IF(C1587="MTS", B1587, B1587 * IFERROR(VLOOKUP(C1587, 'QTY_CONVERSIONS '!A:B, 2, FALSE), "Units not found"))</f>
        <v>17.5</v>
      </c>
      <c r="M1587" s="75">
        <f t="shared" si="162"/>
        <v>97825</v>
      </c>
      <c r="N1587" t="str">
        <f>IFERROR(VLOOKUP(D1587, Product_Category!A:B, 2, FALSE), "Uncategorized")</f>
        <v>Uncategorized</v>
      </c>
      <c r="O1587" s="76">
        <f t="shared" si="164"/>
        <v>5.59</v>
      </c>
      <c r="P1587" s="76">
        <f t="shared" si="165"/>
        <v>97.825000000000003</v>
      </c>
      <c r="Q1587">
        <f t="shared" si="166"/>
        <v>2023</v>
      </c>
      <c r="R1587" t="str">
        <f>IFERROR(VLOOKUP(G1587,'Importer Name'!A:B, 2, FALSE), "")</f>
        <v>SIGNET EXCIPIENTS</v>
      </c>
      <c r="S1587" t="str">
        <f>IFERROR(VLOOKUP(H1587,'Supplier name '!A:B, 2, FALSE), "")</f>
        <v>DUPONT NUTRITION</v>
      </c>
    </row>
    <row r="1588" spans="1:19">
      <c r="A1588" s="103" t="s">
        <v>247</v>
      </c>
      <c r="B1588" s="87">
        <v>17500</v>
      </c>
      <c r="C1588" s="87" t="s">
        <v>7</v>
      </c>
      <c r="D1588" s="103" t="s">
        <v>3682</v>
      </c>
      <c r="E1588" s="110">
        <v>5.59</v>
      </c>
      <c r="F1588" s="87" t="s">
        <v>9</v>
      </c>
      <c r="G1588" s="103" t="s">
        <v>69</v>
      </c>
      <c r="H1588" s="105" t="s">
        <v>110</v>
      </c>
      <c r="I1588" s="106" t="str">
        <f t="shared" si="167"/>
        <v>July</v>
      </c>
      <c r="J1588" s="74">
        <f>IF(F1588="USD", E1588, E1588 * IFERROR(VLOOKUP(F1588, EXCHANGE_RATE!A:B, 2, FALSE), "Currency not found"))</f>
        <v>5.59</v>
      </c>
      <c r="K1588" s="74">
        <f t="shared" si="163"/>
        <v>5.59</v>
      </c>
      <c r="L1588" s="14">
        <f>IF(C1588="MTS", B1588, B1588 * IFERROR(VLOOKUP(C1588, 'QTY_CONVERSIONS '!A:B, 2, FALSE), "Units not found"))</f>
        <v>17.5</v>
      </c>
      <c r="M1588" s="75">
        <f t="shared" si="162"/>
        <v>97825</v>
      </c>
      <c r="N1588" t="str">
        <f>IFERROR(VLOOKUP(D1588, Product_Category!A:B, 2, FALSE), "Uncategorized")</f>
        <v>Uncategorized</v>
      </c>
      <c r="O1588" s="76">
        <f t="shared" si="164"/>
        <v>5.59</v>
      </c>
      <c r="P1588" s="76">
        <f t="shared" si="165"/>
        <v>97.825000000000003</v>
      </c>
      <c r="Q1588">
        <f t="shared" si="166"/>
        <v>2023</v>
      </c>
      <c r="R1588" t="str">
        <f>IFERROR(VLOOKUP(G1588,'Importer Name'!A:B, 2, FALSE), "")</f>
        <v>SIGNET EXCIPIENTS</v>
      </c>
      <c r="S1588" t="str">
        <f>IFERROR(VLOOKUP(H1588,'Supplier name '!A:B, 2, FALSE), "")</f>
        <v>DUPONT NUTRITION</v>
      </c>
    </row>
    <row r="1589" spans="1:19">
      <c r="A1589" s="103" t="s">
        <v>247</v>
      </c>
      <c r="B1589" s="87">
        <v>17500</v>
      </c>
      <c r="C1589" s="87" t="s">
        <v>7</v>
      </c>
      <c r="D1589" s="103" t="s">
        <v>3682</v>
      </c>
      <c r="E1589" s="110">
        <v>5.59</v>
      </c>
      <c r="F1589" s="87" t="s">
        <v>9</v>
      </c>
      <c r="G1589" s="103" t="s">
        <v>69</v>
      </c>
      <c r="H1589" s="105" t="s">
        <v>110</v>
      </c>
      <c r="I1589" s="106" t="str">
        <f t="shared" si="167"/>
        <v>July</v>
      </c>
      <c r="J1589" s="74">
        <f>IF(F1589="USD", E1589, E1589 * IFERROR(VLOOKUP(F1589, EXCHANGE_RATE!A:B, 2, FALSE), "Currency not found"))</f>
        <v>5.59</v>
      </c>
      <c r="K1589" s="74">
        <f t="shared" si="163"/>
        <v>5.59</v>
      </c>
      <c r="L1589" s="14">
        <f>IF(C1589="MTS", B1589, B1589 * IFERROR(VLOOKUP(C1589, 'QTY_CONVERSIONS '!A:B, 2, FALSE), "Units not found"))</f>
        <v>17.5</v>
      </c>
      <c r="M1589" s="75">
        <f t="shared" si="162"/>
        <v>97825</v>
      </c>
      <c r="N1589" t="str">
        <f>IFERROR(VLOOKUP(D1589, Product_Category!A:B, 2, FALSE), "Uncategorized")</f>
        <v>Uncategorized</v>
      </c>
      <c r="O1589" s="76">
        <f t="shared" si="164"/>
        <v>5.59</v>
      </c>
      <c r="P1589" s="76">
        <f t="shared" si="165"/>
        <v>97.825000000000003</v>
      </c>
      <c r="Q1589">
        <f t="shared" si="166"/>
        <v>2023</v>
      </c>
      <c r="R1589" t="str">
        <f>IFERROR(VLOOKUP(G1589,'Importer Name'!A:B, 2, FALSE), "")</f>
        <v>SIGNET EXCIPIENTS</v>
      </c>
      <c r="S1589" t="str">
        <f>IFERROR(VLOOKUP(H1589,'Supplier name '!A:B, 2, FALSE), "")</f>
        <v>DUPONT NUTRITION</v>
      </c>
    </row>
    <row r="1590" spans="1:19">
      <c r="A1590" s="103" t="s">
        <v>247</v>
      </c>
      <c r="B1590" s="87">
        <v>17500</v>
      </c>
      <c r="C1590" s="87" t="s">
        <v>7</v>
      </c>
      <c r="D1590" s="103" t="s">
        <v>3682</v>
      </c>
      <c r="E1590" s="110">
        <v>5.59</v>
      </c>
      <c r="F1590" s="87" t="s">
        <v>9</v>
      </c>
      <c r="G1590" s="103" t="s">
        <v>69</v>
      </c>
      <c r="H1590" s="105" t="s">
        <v>110</v>
      </c>
      <c r="I1590" s="106" t="str">
        <f t="shared" si="167"/>
        <v>July</v>
      </c>
      <c r="J1590" s="74">
        <f>IF(F1590="USD", E1590, E1590 * IFERROR(VLOOKUP(F1590, EXCHANGE_RATE!A:B, 2, FALSE), "Currency not found"))</f>
        <v>5.59</v>
      </c>
      <c r="K1590" s="74">
        <f t="shared" si="163"/>
        <v>5.59</v>
      </c>
      <c r="L1590" s="14">
        <f>IF(C1590="MTS", B1590, B1590 * IFERROR(VLOOKUP(C1590, 'QTY_CONVERSIONS '!A:B, 2, FALSE), "Units not found"))</f>
        <v>17.5</v>
      </c>
      <c r="M1590" s="75">
        <f t="shared" si="162"/>
        <v>97825</v>
      </c>
      <c r="N1590" t="str">
        <f>IFERROR(VLOOKUP(D1590, Product_Category!A:B, 2, FALSE), "Uncategorized")</f>
        <v>Uncategorized</v>
      </c>
      <c r="O1590" s="76">
        <f t="shared" si="164"/>
        <v>5.59</v>
      </c>
      <c r="P1590" s="76">
        <f t="shared" si="165"/>
        <v>97.825000000000003</v>
      </c>
      <c r="Q1590">
        <f t="shared" si="166"/>
        <v>2023</v>
      </c>
      <c r="R1590" t="str">
        <f>IFERROR(VLOOKUP(G1590,'Importer Name'!A:B, 2, FALSE), "")</f>
        <v>SIGNET EXCIPIENTS</v>
      </c>
      <c r="S1590" t="str">
        <f>IFERROR(VLOOKUP(H1590,'Supplier name '!A:B, 2, FALSE), "")</f>
        <v>DUPONT NUTRITION</v>
      </c>
    </row>
    <row r="1591" spans="1:19">
      <c r="A1591" s="103" t="s">
        <v>247</v>
      </c>
      <c r="B1591" s="87">
        <v>17500</v>
      </c>
      <c r="C1591" s="87" t="s">
        <v>7</v>
      </c>
      <c r="D1591" s="103" t="s">
        <v>3682</v>
      </c>
      <c r="E1591" s="110">
        <v>5.59</v>
      </c>
      <c r="F1591" s="87" t="s">
        <v>9</v>
      </c>
      <c r="G1591" s="103" t="s">
        <v>69</v>
      </c>
      <c r="H1591" s="105" t="s">
        <v>110</v>
      </c>
      <c r="I1591" s="106" t="str">
        <f t="shared" si="167"/>
        <v>July</v>
      </c>
      <c r="J1591" s="74">
        <f>IF(F1591="USD", E1591, E1591 * IFERROR(VLOOKUP(F1591, EXCHANGE_RATE!A:B, 2, FALSE), "Currency not found"))</f>
        <v>5.59</v>
      </c>
      <c r="K1591" s="74">
        <f t="shared" si="163"/>
        <v>5.59</v>
      </c>
      <c r="L1591" s="14">
        <f>IF(C1591="MTS", B1591, B1591 * IFERROR(VLOOKUP(C1591, 'QTY_CONVERSIONS '!A:B, 2, FALSE), "Units not found"))</f>
        <v>17.5</v>
      </c>
      <c r="M1591" s="75">
        <f t="shared" si="162"/>
        <v>97825</v>
      </c>
      <c r="N1591" t="str">
        <f>IFERROR(VLOOKUP(D1591, Product_Category!A:B, 2, FALSE), "Uncategorized")</f>
        <v>Uncategorized</v>
      </c>
      <c r="O1591" s="76">
        <f t="shared" si="164"/>
        <v>5.59</v>
      </c>
      <c r="P1591" s="76">
        <f t="shared" si="165"/>
        <v>97.825000000000003</v>
      </c>
      <c r="Q1591">
        <f t="shared" si="166"/>
        <v>2023</v>
      </c>
      <c r="R1591" t="str">
        <f>IFERROR(VLOOKUP(G1591,'Importer Name'!A:B, 2, FALSE), "")</f>
        <v>SIGNET EXCIPIENTS</v>
      </c>
      <c r="S1591" t="str">
        <f>IFERROR(VLOOKUP(H1591,'Supplier name '!A:B, 2, FALSE), "")</f>
        <v>DUPONT NUTRITION</v>
      </c>
    </row>
    <row r="1592" spans="1:19">
      <c r="A1592" s="103" t="s">
        <v>247</v>
      </c>
      <c r="B1592" s="87">
        <v>15120</v>
      </c>
      <c r="C1592" s="87" t="s">
        <v>7</v>
      </c>
      <c r="D1592" s="103" t="s">
        <v>3682</v>
      </c>
      <c r="E1592" s="110">
        <v>5.48</v>
      </c>
      <c r="F1592" s="87" t="s">
        <v>9</v>
      </c>
      <c r="G1592" s="103" t="s">
        <v>69</v>
      </c>
      <c r="H1592" s="105" t="s">
        <v>110</v>
      </c>
      <c r="I1592" s="106" t="str">
        <f t="shared" si="167"/>
        <v>July</v>
      </c>
      <c r="J1592" s="74">
        <f>IF(F1592="USD", E1592, E1592 * IFERROR(VLOOKUP(F1592, EXCHANGE_RATE!A:B, 2, FALSE), "Currency not found"))</f>
        <v>5.48</v>
      </c>
      <c r="K1592" s="74">
        <f t="shared" si="163"/>
        <v>5.48</v>
      </c>
      <c r="L1592" s="14">
        <f>IF(C1592="MTS", B1592, B1592 * IFERROR(VLOOKUP(C1592, 'QTY_CONVERSIONS '!A:B, 2, FALSE), "Units not found"))</f>
        <v>15.120000000000001</v>
      </c>
      <c r="M1592" s="75">
        <f t="shared" si="162"/>
        <v>82857.600000000006</v>
      </c>
      <c r="N1592" t="str">
        <f>IFERROR(VLOOKUP(D1592, Product_Category!A:B, 2, FALSE), "Uncategorized")</f>
        <v>Uncategorized</v>
      </c>
      <c r="O1592" s="76">
        <f t="shared" si="164"/>
        <v>5.48</v>
      </c>
      <c r="P1592" s="76">
        <f t="shared" si="165"/>
        <v>82.857600000000005</v>
      </c>
      <c r="Q1592">
        <f t="shared" si="166"/>
        <v>2023</v>
      </c>
      <c r="R1592" t="str">
        <f>IFERROR(VLOOKUP(G1592,'Importer Name'!A:B, 2, FALSE), "")</f>
        <v>SIGNET EXCIPIENTS</v>
      </c>
      <c r="S1592" t="str">
        <f>IFERROR(VLOOKUP(H1592,'Supplier name '!A:B, 2, FALSE), "")</f>
        <v>DUPONT NUTRITION</v>
      </c>
    </row>
    <row r="1593" spans="1:19">
      <c r="A1593" s="103" t="s">
        <v>247</v>
      </c>
      <c r="B1593" s="87">
        <v>17500</v>
      </c>
      <c r="C1593" s="87" t="s">
        <v>7</v>
      </c>
      <c r="D1593" s="103" t="s">
        <v>3682</v>
      </c>
      <c r="E1593" s="110">
        <v>5.59</v>
      </c>
      <c r="F1593" s="87" t="s">
        <v>9</v>
      </c>
      <c r="G1593" s="103" t="s">
        <v>69</v>
      </c>
      <c r="H1593" s="105" t="s">
        <v>110</v>
      </c>
      <c r="I1593" s="106" t="str">
        <f t="shared" si="167"/>
        <v>July</v>
      </c>
      <c r="J1593" s="74">
        <f>IF(F1593="USD", E1593, E1593 * IFERROR(VLOOKUP(F1593, EXCHANGE_RATE!A:B, 2, FALSE), "Currency not found"))</f>
        <v>5.59</v>
      </c>
      <c r="K1593" s="74">
        <f t="shared" si="163"/>
        <v>5.59</v>
      </c>
      <c r="L1593" s="14">
        <f>IF(C1593="MTS", B1593, B1593 * IFERROR(VLOOKUP(C1593, 'QTY_CONVERSIONS '!A:B, 2, FALSE), "Units not found"))</f>
        <v>17.5</v>
      </c>
      <c r="M1593" s="75">
        <f t="shared" si="162"/>
        <v>97825</v>
      </c>
      <c r="N1593" t="str">
        <f>IFERROR(VLOOKUP(D1593, Product_Category!A:B, 2, FALSE), "Uncategorized")</f>
        <v>Uncategorized</v>
      </c>
      <c r="O1593" s="76">
        <f t="shared" si="164"/>
        <v>5.59</v>
      </c>
      <c r="P1593" s="76">
        <f t="shared" si="165"/>
        <v>97.825000000000003</v>
      </c>
      <c r="Q1593">
        <f t="shared" si="166"/>
        <v>2023</v>
      </c>
      <c r="R1593" t="str">
        <f>IFERROR(VLOOKUP(G1593,'Importer Name'!A:B, 2, FALSE), "")</f>
        <v>SIGNET EXCIPIENTS</v>
      </c>
      <c r="S1593" t="str">
        <f>IFERROR(VLOOKUP(H1593,'Supplier name '!A:B, 2, FALSE), "")</f>
        <v>DUPONT NUTRITION</v>
      </c>
    </row>
    <row r="1594" spans="1:19">
      <c r="A1594" s="103" t="s">
        <v>247</v>
      </c>
      <c r="B1594" s="87">
        <v>17500</v>
      </c>
      <c r="C1594" s="87" t="s">
        <v>7</v>
      </c>
      <c r="D1594" s="103" t="s">
        <v>3682</v>
      </c>
      <c r="E1594" s="110">
        <v>5.59</v>
      </c>
      <c r="F1594" s="87" t="s">
        <v>9</v>
      </c>
      <c r="G1594" s="103" t="s">
        <v>69</v>
      </c>
      <c r="H1594" s="105" t="s">
        <v>110</v>
      </c>
      <c r="I1594" s="106" t="str">
        <f t="shared" si="167"/>
        <v>July</v>
      </c>
      <c r="J1594" s="74">
        <f>IF(F1594="USD", E1594, E1594 * IFERROR(VLOOKUP(F1594, EXCHANGE_RATE!A:B, 2, FALSE), "Currency not found"))</f>
        <v>5.59</v>
      </c>
      <c r="K1594" s="74">
        <f t="shared" si="163"/>
        <v>5.59</v>
      </c>
      <c r="L1594" s="14">
        <f>IF(C1594="MTS", B1594, B1594 * IFERROR(VLOOKUP(C1594, 'QTY_CONVERSIONS '!A:B, 2, FALSE), "Units not found"))</f>
        <v>17.5</v>
      </c>
      <c r="M1594" s="75">
        <f t="shared" si="162"/>
        <v>97825</v>
      </c>
      <c r="N1594" t="str">
        <f>IFERROR(VLOOKUP(D1594, Product_Category!A:B, 2, FALSE), "Uncategorized")</f>
        <v>Uncategorized</v>
      </c>
      <c r="O1594" s="76">
        <f t="shared" si="164"/>
        <v>5.59</v>
      </c>
      <c r="P1594" s="76">
        <f t="shared" si="165"/>
        <v>97.825000000000003</v>
      </c>
      <c r="Q1594">
        <f t="shared" si="166"/>
        <v>2023</v>
      </c>
      <c r="R1594" t="str">
        <f>IFERROR(VLOOKUP(G1594,'Importer Name'!A:B, 2, FALSE), "")</f>
        <v>SIGNET EXCIPIENTS</v>
      </c>
      <c r="S1594" t="str">
        <f>IFERROR(VLOOKUP(H1594,'Supplier name '!A:B, 2, FALSE), "")</f>
        <v>DUPONT NUTRITION</v>
      </c>
    </row>
    <row r="1595" spans="1:19">
      <c r="A1595" s="103" t="s">
        <v>247</v>
      </c>
      <c r="B1595" s="87">
        <v>15120</v>
      </c>
      <c r="C1595" s="87" t="s">
        <v>7</v>
      </c>
      <c r="D1595" s="103" t="s">
        <v>3682</v>
      </c>
      <c r="E1595" s="110">
        <v>5.48</v>
      </c>
      <c r="F1595" s="87" t="s">
        <v>9</v>
      </c>
      <c r="G1595" s="103" t="s">
        <v>69</v>
      </c>
      <c r="H1595" s="105" t="s">
        <v>110</v>
      </c>
      <c r="I1595" s="106" t="str">
        <f t="shared" si="167"/>
        <v>July</v>
      </c>
      <c r="J1595" s="74">
        <f>IF(F1595="USD", E1595, E1595 * IFERROR(VLOOKUP(F1595, EXCHANGE_RATE!A:B, 2, FALSE), "Currency not found"))</f>
        <v>5.48</v>
      </c>
      <c r="K1595" s="74">
        <f t="shared" si="163"/>
        <v>5.48</v>
      </c>
      <c r="L1595" s="14">
        <f>IF(C1595="MTS", B1595, B1595 * IFERROR(VLOOKUP(C1595, 'QTY_CONVERSIONS '!A:B, 2, FALSE), "Units not found"))</f>
        <v>15.120000000000001</v>
      </c>
      <c r="M1595" s="75">
        <f t="shared" si="162"/>
        <v>82857.600000000006</v>
      </c>
      <c r="N1595" t="str">
        <f>IFERROR(VLOOKUP(D1595, Product_Category!A:B, 2, FALSE), "Uncategorized")</f>
        <v>Uncategorized</v>
      </c>
      <c r="O1595" s="76">
        <f t="shared" si="164"/>
        <v>5.48</v>
      </c>
      <c r="P1595" s="76">
        <f t="shared" si="165"/>
        <v>82.857600000000005</v>
      </c>
      <c r="Q1595">
        <f t="shared" si="166"/>
        <v>2023</v>
      </c>
      <c r="R1595" t="str">
        <f>IFERROR(VLOOKUP(G1595,'Importer Name'!A:B, 2, FALSE), "")</f>
        <v>SIGNET EXCIPIENTS</v>
      </c>
      <c r="S1595" t="str">
        <f>IFERROR(VLOOKUP(H1595,'Supplier name '!A:B, 2, FALSE), "")</f>
        <v>DUPONT NUTRITION</v>
      </c>
    </row>
    <row r="1596" spans="1:19">
      <c r="A1596" s="103" t="s">
        <v>247</v>
      </c>
      <c r="B1596" s="87">
        <v>11500</v>
      </c>
      <c r="C1596" s="87" t="s">
        <v>7</v>
      </c>
      <c r="D1596" s="103" t="s">
        <v>3682</v>
      </c>
      <c r="E1596" s="110">
        <v>5.59</v>
      </c>
      <c r="F1596" s="87" t="s">
        <v>9</v>
      </c>
      <c r="G1596" s="103" t="s">
        <v>69</v>
      </c>
      <c r="H1596" s="105" t="s">
        <v>110</v>
      </c>
      <c r="I1596" s="106" t="str">
        <f t="shared" si="167"/>
        <v>July</v>
      </c>
      <c r="J1596" s="74">
        <f>IF(F1596="USD", E1596, E1596 * IFERROR(VLOOKUP(F1596, EXCHANGE_RATE!A:B, 2, FALSE), "Currency not found"))</f>
        <v>5.59</v>
      </c>
      <c r="K1596" s="74">
        <f t="shared" si="163"/>
        <v>5.59</v>
      </c>
      <c r="L1596" s="14">
        <f>IF(C1596="MTS", B1596, B1596 * IFERROR(VLOOKUP(C1596, 'QTY_CONVERSIONS '!A:B, 2, FALSE), "Units not found"))</f>
        <v>11.5</v>
      </c>
      <c r="M1596" s="75">
        <f t="shared" si="162"/>
        <v>64285</v>
      </c>
      <c r="N1596" t="str">
        <f>IFERROR(VLOOKUP(D1596, Product_Category!A:B, 2, FALSE), "Uncategorized")</f>
        <v>Uncategorized</v>
      </c>
      <c r="O1596" s="76">
        <f t="shared" si="164"/>
        <v>5.59</v>
      </c>
      <c r="P1596" s="76">
        <f t="shared" si="165"/>
        <v>64.284999999999997</v>
      </c>
      <c r="Q1596">
        <f t="shared" si="166"/>
        <v>2023</v>
      </c>
      <c r="R1596" t="str">
        <f>IFERROR(VLOOKUP(G1596,'Importer Name'!A:B, 2, FALSE), "")</f>
        <v>SIGNET EXCIPIENTS</v>
      </c>
      <c r="S1596" t="str">
        <f>IFERROR(VLOOKUP(H1596,'Supplier name '!A:B, 2, FALSE), "")</f>
        <v>DUPONT NUTRITION</v>
      </c>
    </row>
    <row r="1597" spans="1:19">
      <c r="A1597" s="103" t="s">
        <v>247</v>
      </c>
      <c r="B1597" s="87">
        <v>12960</v>
      </c>
      <c r="C1597" s="87" t="s">
        <v>7</v>
      </c>
      <c r="D1597" s="103" t="s">
        <v>3683</v>
      </c>
      <c r="E1597" s="110">
        <v>5.64</v>
      </c>
      <c r="F1597" s="87" t="s">
        <v>9</v>
      </c>
      <c r="G1597" s="103" t="s">
        <v>69</v>
      </c>
      <c r="H1597" s="105" t="s">
        <v>110</v>
      </c>
      <c r="I1597" s="106" t="str">
        <f t="shared" si="167"/>
        <v>July</v>
      </c>
      <c r="J1597" s="74">
        <f>IF(F1597="USD", E1597, E1597 * IFERROR(VLOOKUP(F1597, EXCHANGE_RATE!A:B, 2, FALSE), "Currency not found"))</f>
        <v>5.64</v>
      </c>
      <c r="K1597" s="74">
        <f t="shared" si="163"/>
        <v>5.64</v>
      </c>
      <c r="L1597" s="14">
        <f>IF(C1597="MTS", B1597, B1597 * IFERROR(VLOOKUP(C1597, 'QTY_CONVERSIONS '!A:B, 2, FALSE), "Units not found"))</f>
        <v>12.96</v>
      </c>
      <c r="M1597" s="75">
        <f t="shared" si="162"/>
        <v>73094.399999999994</v>
      </c>
      <c r="N1597" t="str">
        <f>IFERROR(VLOOKUP(D1597, Product_Category!A:B, 2, FALSE), "Uncategorized")</f>
        <v>Uncategorized</v>
      </c>
      <c r="O1597" s="76">
        <f t="shared" si="164"/>
        <v>5.64</v>
      </c>
      <c r="P1597" s="76">
        <f t="shared" si="165"/>
        <v>73.094400000000007</v>
      </c>
      <c r="Q1597">
        <f t="shared" si="166"/>
        <v>2023</v>
      </c>
      <c r="R1597" t="str">
        <f>IFERROR(VLOOKUP(G1597,'Importer Name'!A:B, 2, FALSE), "")</f>
        <v>SIGNET EXCIPIENTS</v>
      </c>
      <c r="S1597" t="str">
        <f>IFERROR(VLOOKUP(H1597,'Supplier name '!A:B, 2, FALSE), "")</f>
        <v>DUPONT NUTRITION</v>
      </c>
    </row>
    <row r="1598" spans="1:19">
      <c r="A1598" s="103" t="s">
        <v>247</v>
      </c>
      <c r="B1598" s="87">
        <v>17500</v>
      </c>
      <c r="C1598" s="87" t="s">
        <v>7</v>
      </c>
      <c r="D1598" s="103" t="s">
        <v>3683</v>
      </c>
      <c r="E1598" s="110">
        <v>5.75</v>
      </c>
      <c r="F1598" s="87" t="s">
        <v>9</v>
      </c>
      <c r="G1598" s="103" t="s">
        <v>69</v>
      </c>
      <c r="H1598" s="105" t="s">
        <v>110</v>
      </c>
      <c r="I1598" s="106" t="str">
        <f t="shared" si="167"/>
        <v>July</v>
      </c>
      <c r="J1598" s="74">
        <f>IF(F1598="USD", E1598, E1598 * IFERROR(VLOOKUP(F1598, EXCHANGE_RATE!A:B, 2, FALSE), "Currency not found"))</f>
        <v>5.75</v>
      </c>
      <c r="K1598" s="74">
        <f t="shared" si="163"/>
        <v>5.75</v>
      </c>
      <c r="L1598" s="14">
        <f>IF(C1598="MTS", B1598, B1598 * IFERROR(VLOOKUP(C1598, 'QTY_CONVERSIONS '!A:B, 2, FALSE), "Units not found"))</f>
        <v>17.5</v>
      </c>
      <c r="M1598" s="75">
        <f t="shared" si="162"/>
        <v>100625</v>
      </c>
      <c r="N1598" t="str">
        <f>IFERROR(VLOOKUP(D1598, Product_Category!A:B, 2, FALSE), "Uncategorized")</f>
        <v>Uncategorized</v>
      </c>
      <c r="O1598" s="76">
        <f t="shared" si="164"/>
        <v>5.75</v>
      </c>
      <c r="P1598" s="76">
        <f t="shared" si="165"/>
        <v>100.625</v>
      </c>
      <c r="Q1598">
        <f t="shared" si="166"/>
        <v>2023</v>
      </c>
      <c r="R1598" t="str">
        <f>IFERROR(VLOOKUP(G1598,'Importer Name'!A:B, 2, FALSE), "")</f>
        <v>SIGNET EXCIPIENTS</v>
      </c>
      <c r="S1598" t="str">
        <f>IFERROR(VLOOKUP(H1598,'Supplier name '!A:B, 2, FALSE), "")</f>
        <v>DUPONT NUTRITION</v>
      </c>
    </row>
    <row r="1599" spans="1:19">
      <c r="A1599" s="103" t="s">
        <v>247</v>
      </c>
      <c r="B1599" s="87">
        <v>17500</v>
      </c>
      <c r="C1599" s="87" t="s">
        <v>7</v>
      </c>
      <c r="D1599" s="103" t="s">
        <v>3683</v>
      </c>
      <c r="E1599" s="110">
        <v>5.75</v>
      </c>
      <c r="F1599" s="87" t="s">
        <v>9</v>
      </c>
      <c r="G1599" s="103" t="s">
        <v>69</v>
      </c>
      <c r="H1599" s="105" t="s">
        <v>110</v>
      </c>
      <c r="I1599" s="106" t="str">
        <f t="shared" si="167"/>
        <v>July</v>
      </c>
      <c r="J1599" s="74">
        <f>IF(F1599="USD", E1599, E1599 * IFERROR(VLOOKUP(F1599, EXCHANGE_RATE!A:B, 2, FALSE), "Currency not found"))</f>
        <v>5.75</v>
      </c>
      <c r="K1599" s="74">
        <f t="shared" si="163"/>
        <v>5.75</v>
      </c>
      <c r="L1599" s="14">
        <f>IF(C1599="MTS", B1599, B1599 * IFERROR(VLOOKUP(C1599, 'QTY_CONVERSIONS '!A:B, 2, FALSE), "Units not found"))</f>
        <v>17.5</v>
      </c>
      <c r="M1599" s="75">
        <f t="shared" si="162"/>
        <v>100625</v>
      </c>
      <c r="N1599" t="str">
        <f>IFERROR(VLOOKUP(D1599, Product_Category!A:B, 2, FALSE), "Uncategorized")</f>
        <v>Uncategorized</v>
      </c>
      <c r="O1599" s="76">
        <f t="shared" si="164"/>
        <v>5.75</v>
      </c>
      <c r="P1599" s="76">
        <f t="shared" si="165"/>
        <v>100.625</v>
      </c>
      <c r="Q1599">
        <f t="shared" si="166"/>
        <v>2023</v>
      </c>
      <c r="R1599" t="str">
        <f>IFERROR(VLOOKUP(G1599,'Importer Name'!A:B, 2, FALSE), "")</f>
        <v>SIGNET EXCIPIENTS</v>
      </c>
      <c r="S1599" t="str">
        <f>IFERROR(VLOOKUP(H1599,'Supplier name '!A:B, 2, FALSE), "")</f>
        <v>DUPONT NUTRITION</v>
      </c>
    </row>
    <row r="1600" spans="1:19">
      <c r="A1600" s="103" t="s">
        <v>247</v>
      </c>
      <c r="B1600" s="87">
        <v>15120</v>
      </c>
      <c r="C1600" s="87" t="s">
        <v>7</v>
      </c>
      <c r="D1600" s="103" t="s">
        <v>3683</v>
      </c>
      <c r="E1600" s="110">
        <v>5.64</v>
      </c>
      <c r="F1600" s="87" t="s">
        <v>9</v>
      </c>
      <c r="G1600" s="103" t="s">
        <v>69</v>
      </c>
      <c r="H1600" s="105" t="s">
        <v>110</v>
      </c>
      <c r="I1600" s="106" t="str">
        <f t="shared" si="167"/>
        <v>July</v>
      </c>
      <c r="J1600" s="74">
        <f>IF(F1600="USD", E1600, E1600 * IFERROR(VLOOKUP(F1600, EXCHANGE_RATE!A:B, 2, FALSE), "Currency not found"))</f>
        <v>5.64</v>
      </c>
      <c r="K1600" s="74">
        <f t="shared" si="163"/>
        <v>5.64</v>
      </c>
      <c r="L1600" s="14">
        <f>IF(C1600="MTS", B1600, B1600 * IFERROR(VLOOKUP(C1600, 'QTY_CONVERSIONS '!A:B, 2, FALSE), "Units not found"))</f>
        <v>15.120000000000001</v>
      </c>
      <c r="M1600" s="75">
        <f t="shared" si="162"/>
        <v>85276.799999999988</v>
      </c>
      <c r="N1600" t="str">
        <f>IFERROR(VLOOKUP(D1600, Product_Category!A:B, 2, FALSE), "Uncategorized")</f>
        <v>Uncategorized</v>
      </c>
      <c r="O1600" s="76">
        <f t="shared" si="164"/>
        <v>5.64</v>
      </c>
      <c r="P1600" s="76">
        <f t="shared" si="165"/>
        <v>85.276799999999994</v>
      </c>
      <c r="Q1600">
        <f t="shared" si="166"/>
        <v>2023</v>
      </c>
      <c r="R1600" t="str">
        <f>IFERROR(VLOOKUP(G1600,'Importer Name'!A:B, 2, FALSE), "")</f>
        <v>SIGNET EXCIPIENTS</v>
      </c>
      <c r="S1600" t="str">
        <f>IFERROR(VLOOKUP(H1600,'Supplier name '!A:B, 2, FALSE), "")</f>
        <v>DUPONT NUTRITION</v>
      </c>
    </row>
    <row r="1601" spans="1:19">
      <c r="A1601" s="103" t="s">
        <v>247</v>
      </c>
      <c r="B1601" s="87">
        <v>7500</v>
      </c>
      <c r="C1601" s="87" t="s">
        <v>7</v>
      </c>
      <c r="D1601" s="103" t="s">
        <v>3683</v>
      </c>
      <c r="E1601" s="110">
        <v>5.75</v>
      </c>
      <c r="F1601" s="87" t="s">
        <v>9</v>
      </c>
      <c r="G1601" s="103" t="s">
        <v>69</v>
      </c>
      <c r="H1601" s="105" t="s">
        <v>110</v>
      </c>
      <c r="I1601" s="106" t="str">
        <f t="shared" si="167"/>
        <v>July</v>
      </c>
      <c r="J1601" s="74">
        <f>IF(F1601="USD", E1601, E1601 * IFERROR(VLOOKUP(F1601, EXCHANGE_RATE!A:B, 2, FALSE), "Currency not found"))</f>
        <v>5.75</v>
      </c>
      <c r="K1601" s="74">
        <f t="shared" si="163"/>
        <v>5.75</v>
      </c>
      <c r="L1601" s="14">
        <f>IF(C1601="MTS", B1601, B1601 * IFERROR(VLOOKUP(C1601, 'QTY_CONVERSIONS '!A:B, 2, FALSE), "Units not found"))</f>
        <v>7.5</v>
      </c>
      <c r="M1601" s="75">
        <f t="shared" si="162"/>
        <v>43125</v>
      </c>
      <c r="N1601" t="str">
        <f>IFERROR(VLOOKUP(D1601, Product_Category!A:B, 2, FALSE), "Uncategorized")</f>
        <v>Uncategorized</v>
      </c>
      <c r="O1601" s="76">
        <f t="shared" si="164"/>
        <v>5.75</v>
      </c>
      <c r="P1601" s="76">
        <f t="shared" si="165"/>
        <v>43.125</v>
      </c>
      <c r="Q1601">
        <f t="shared" si="166"/>
        <v>2023</v>
      </c>
      <c r="R1601" t="str">
        <f>IFERROR(VLOOKUP(G1601,'Importer Name'!A:B, 2, FALSE), "")</f>
        <v>SIGNET EXCIPIENTS</v>
      </c>
      <c r="S1601" t="str">
        <f>IFERROR(VLOOKUP(H1601,'Supplier name '!A:B, 2, FALSE), "")</f>
        <v>DUPONT NUTRITION</v>
      </c>
    </row>
    <row r="1602" spans="1:19">
      <c r="A1602" s="103" t="s">
        <v>247</v>
      </c>
      <c r="B1602" s="87">
        <v>7500</v>
      </c>
      <c r="C1602" s="87" t="s">
        <v>7</v>
      </c>
      <c r="D1602" s="103" t="s">
        <v>3683</v>
      </c>
      <c r="E1602" s="110">
        <v>5.75</v>
      </c>
      <c r="F1602" s="87" t="s">
        <v>9</v>
      </c>
      <c r="G1602" s="103" t="s">
        <v>69</v>
      </c>
      <c r="H1602" s="105" t="s">
        <v>110</v>
      </c>
      <c r="I1602" s="106" t="str">
        <f t="shared" si="167"/>
        <v>July</v>
      </c>
      <c r="J1602" s="74">
        <f>IF(F1602="USD", E1602, E1602 * IFERROR(VLOOKUP(F1602, EXCHANGE_RATE!A:B, 2, FALSE), "Currency not found"))</f>
        <v>5.75</v>
      </c>
      <c r="K1602" s="74">
        <f t="shared" si="163"/>
        <v>5.75</v>
      </c>
      <c r="L1602" s="14">
        <f>IF(C1602="MTS", B1602, B1602 * IFERROR(VLOOKUP(C1602, 'QTY_CONVERSIONS '!A:B, 2, FALSE), "Units not found"))</f>
        <v>7.5</v>
      </c>
      <c r="M1602" s="75">
        <f t="shared" ref="M1602:M1665" si="168">B1602*K1602</f>
        <v>43125</v>
      </c>
      <c r="N1602" t="str">
        <f>IFERROR(VLOOKUP(D1602, Product_Category!A:B, 2, FALSE), "Uncategorized")</f>
        <v>Uncategorized</v>
      </c>
      <c r="O1602" s="76">
        <f t="shared" si="164"/>
        <v>5.75</v>
      </c>
      <c r="P1602" s="76">
        <f t="shared" si="165"/>
        <v>43.125</v>
      </c>
      <c r="Q1602">
        <f t="shared" si="166"/>
        <v>2023</v>
      </c>
      <c r="R1602" t="str">
        <f>IFERROR(VLOOKUP(G1602,'Importer Name'!A:B, 2, FALSE), "")</f>
        <v>SIGNET EXCIPIENTS</v>
      </c>
      <c r="S1602" t="str">
        <f>IFERROR(VLOOKUP(H1602,'Supplier name '!A:B, 2, FALSE), "")</f>
        <v>DUPONT NUTRITION</v>
      </c>
    </row>
    <row r="1603" spans="1:19">
      <c r="A1603" s="103" t="s">
        <v>247</v>
      </c>
      <c r="B1603" s="87">
        <v>17500</v>
      </c>
      <c r="C1603" s="87" t="s">
        <v>7</v>
      </c>
      <c r="D1603" s="103" t="s">
        <v>3683</v>
      </c>
      <c r="E1603" s="110">
        <v>5.75</v>
      </c>
      <c r="F1603" s="87" t="s">
        <v>9</v>
      </c>
      <c r="G1603" s="103" t="s">
        <v>69</v>
      </c>
      <c r="H1603" s="105" t="s">
        <v>110</v>
      </c>
      <c r="I1603" s="106" t="str">
        <f t="shared" si="167"/>
        <v>July</v>
      </c>
      <c r="J1603" s="74">
        <f>IF(F1603="USD", E1603, E1603 * IFERROR(VLOOKUP(F1603, EXCHANGE_RATE!A:B, 2, FALSE), "Currency not found"))</f>
        <v>5.75</v>
      </c>
      <c r="K1603" s="74">
        <f t="shared" ref="K1603:K1666" si="169">ROUNDUP(J1603,2)</f>
        <v>5.75</v>
      </c>
      <c r="L1603" s="14">
        <f>IF(C1603="MTS", B1603, B1603 * IFERROR(VLOOKUP(C1603, 'QTY_CONVERSIONS '!A:B, 2, FALSE), "Units not found"))</f>
        <v>17.5</v>
      </c>
      <c r="M1603" s="75">
        <f t="shared" si="168"/>
        <v>100625</v>
      </c>
      <c r="N1603" t="str">
        <f>IFERROR(VLOOKUP(D1603, Product_Category!A:B, 2, FALSE), "Uncategorized")</f>
        <v>Uncategorized</v>
      </c>
      <c r="O1603" s="76">
        <f t="shared" ref="O1603:O1666" si="170">K1603</f>
        <v>5.75</v>
      </c>
      <c r="P1603" s="76">
        <f t="shared" ref="P1603:P1666" si="171">L1603*O1603</f>
        <v>100.625</v>
      </c>
      <c r="Q1603">
        <f t="shared" si="166"/>
        <v>2023</v>
      </c>
      <c r="R1603" t="str">
        <f>IFERROR(VLOOKUP(G1603,'Importer Name'!A:B, 2, FALSE), "")</f>
        <v>SIGNET EXCIPIENTS</v>
      </c>
      <c r="S1603" t="str">
        <f>IFERROR(VLOOKUP(H1603,'Supplier name '!A:B, 2, FALSE), "")</f>
        <v>DUPONT NUTRITION</v>
      </c>
    </row>
    <row r="1604" spans="1:19">
      <c r="A1604" s="103" t="s">
        <v>247</v>
      </c>
      <c r="B1604" s="87">
        <v>14400</v>
      </c>
      <c r="C1604" s="87" t="s">
        <v>7</v>
      </c>
      <c r="D1604" s="103" t="s">
        <v>3683</v>
      </c>
      <c r="E1604" s="110">
        <v>5.64</v>
      </c>
      <c r="F1604" s="87" t="s">
        <v>9</v>
      </c>
      <c r="G1604" s="103" t="s">
        <v>69</v>
      </c>
      <c r="H1604" s="105" t="s">
        <v>110</v>
      </c>
      <c r="I1604" s="106" t="str">
        <f t="shared" si="167"/>
        <v>July</v>
      </c>
      <c r="J1604" s="74">
        <f>IF(F1604="USD", E1604, E1604 * IFERROR(VLOOKUP(F1604, EXCHANGE_RATE!A:B, 2, FALSE), "Currency not found"))</f>
        <v>5.64</v>
      </c>
      <c r="K1604" s="74">
        <f t="shared" si="169"/>
        <v>5.64</v>
      </c>
      <c r="L1604" s="14">
        <f>IF(C1604="MTS", B1604, B1604 * IFERROR(VLOOKUP(C1604, 'QTY_CONVERSIONS '!A:B, 2, FALSE), "Units not found"))</f>
        <v>14.4</v>
      </c>
      <c r="M1604" s="75">
        <f t="shared" si="168"/>
        <v>81216</v>
      </c>
      <c r="N1604" t="str">
        <f>IFERROR(VLOOKUP(D1604, Product_Category!A:B, 2, FALSE), "Uncategorized")</f>
        <v>Uncategorized</v>
      </c>
      <c r="O1604" s="76">
        <f t="shared" si="170"/>
        <v>5.64</v>
      </c>
      <c r="P1604" s="76">
        <f t="shared" si="171"/>
        <v>81.215999999999994</v>
      </c>
      <c r="Q1604">
        <f t="shared" ref="Q1604:Q1667" si="172">Q1603</f>
        <v>2023</v>
      </c>
      <c r="R1604" t="str">
        <f>IFERROR(VLOOKUP(G1604,'Importer Name'!A:B, 2, FALSE), "")</f>
        <v>SIGNET EXCIPIENTS</v>
      </c>
      <c r="S1604" t="str">
        <f>IFERROR(VLOOKUP(H1604,'Supplier name '!A:B, 2, FALSE), "")</f>
        <v>DUPONT NUTRITION</v>
      </c>
    </row>
    <row r="1605" spans="1:19">
      <c r="A1605" s="103" t="s">
        <v>247</v>
      </c>
      <c r="B1605" s="87">
        <v>14400</v>
      </c>
      <c r="C1605" s="87" t="s">
        <v>7</v>
      </c>
      <c r="D1605" s="103" t="s">
        <v>3683</v>
      </c>
      <c r="E1605" s="110">
        <v>5.64</v>
      </c>
      <c r="F1605" s="87" t="s">
        <v>9</v>
      </c>
      <c r="G1605" s="103" t="s">
        <v>69</v>
      </c>
      <c r="H1605" s="105" t="s">
        <v>110</v>
      </c>
      <c r="I1605" s="106" t="str">
        <f t="shared" si="167"/>
        <v>July</v>
      </c>
      <c r="J1605" s="74">
        <f>IF(F1605="USD", E1605, E1605 * IFERROR(VLOOKUP(F1605, EXCHANGE_RATE!A:B, 2, FALSE), "Currency not found"))</f>
        <v>5.64</v>
      </c>
      <c r="K1605" s="74">
        <f t="shared" si="169"/>
        <v>5.64</v>
      </c>
      <c r="L1605" s="14">
        <f>IF(C1605="MTS", B1605, B1605 * IFERROR(VLOOKUP(C1605, 'QTY_CONVERSIONS '!A:B, 2, FALSE), "Units not found"))</f>
        <v>14.4</v>
      </c>
      <c r="M1605" s="75">
        <f t="shared" si="168"/>
        <v>81216</v>
      </c>
      <c r="N1605" t="str">
        <f>IFERROR(VLOOKUP(D1605, Product_Category!A:B, 2, FALSE), "Uncategorized")</f>
        <v>Uncategorized</v>
      </c>
      <c r="O1605" s="76">
        <f t="shared" si="170"/>
        <v>5.64</v>
      </c>
      <c r="P1605" s="76">
        <f t="shared" si="171"/>
        <v>81.215999999999994</v>
      </c>
      <c r="Q1605">
        <f t="shared" si="172"/>
        <v>2023</v>
      </c>
      <c r="R1605" t="str">
        <f>IFERROR(VLOOKUP(G1605,'Importer Name'!A:B, 2, FALSE), "")</f>
        <v>SIGNET EXCIPIENTS</v>
      </c>
      <c r="S1605" t="str">
        <f>IFERROR(VLOOKUP(H1605,'Supplier name '!A:B, 2, FALSE), "")</f>
        <v>DUPONT NUTRITION</v>
      </c>
    </row>
    <row r="1606" spans="1:19">
      <c r="A1606" s="103" t="s">
        <v>247</v>
      </c>
      <c r="B1606" s="87">
        <v>15120</v>
      </c>
      <c r="C1606" s="87" t="s">
        <v>7</v>
      </c>
      <c r="D1606" s="103" t="s">
        <v>3683</v>
      </c>
      <c r="E1606" s="110">
        <v>5.64</v>
      </c>
      <c r="F1606" s="87" t="s">
        <v>9</v>
      </c>
      <c r="G1606" s="103" t="s">
        <v>69</v>
      </c>
      <c r="H1606" s="105" t="s">
        <v>110</v>
      </c>
      <c r="I1606" s="106" t="str">
        <f t="shared" si="167"/>
        <v>July</v>
      </c>
      <c r="J1606" s="74">
        <f>IF(F1606="USD", E1606, E1606 * IFERROR(VLOOKUP(F1606, EXCHANGE_RATE!A:B, 2, FALSE), "Currency not found"))</f>
        <v>5.64</v>
      </c>
      <c r="K1606" s="74">
        <f t="shared" si="169"/>
        <v>5.64</v>
      </c>
      <c r="L1606" s="14">
        <f>IF(C1606="MTS", B1606, B1606 * IFERROR(VLOOKUP(C1606, 'QTY_CONVERSIONS '!A:B, 2, FALSE), "Units not found"))</f>
        <v>15.120000000000001</v>
      </c>
      <c r="M1606" s="75">
        <f t="shared" si="168"/>
        <v>85276.799999999988</v>
      </c>
      <c r="N1606" t="str">
        <f>IFERROR(VLOOKUP(D1606, Product_Category!A:B, 2, FALSE), "Uncategorized")</f>
        <v>Uncategorized</v>
      </c>
      <c r="O1606" s="76">
        <f t="shared" si="170"/>
        <v>5.64</v>
      </c>
      <c r="P1606" s="76">
        <f t="shared" si="171"/>
        <v>85.276799999999994</v>
      </c>
      <c r="Q1606">
        <f t="shared" si="172"/>
        <v>2023</v>
      </c>
      <c r="R1606" t="str">
        <f>IFERROR(VLOOKUP(G1606,'Importer Name'!A:B, 2, FALSE), "")</f>
        <v>SIGNET EXCIPIENTS</v>
      </c>
      <c r="S1606" t="str">
        <f>IFERROR(VLOOKUP(H1606,'Supplier name '!A:B, 2, FALSE), "")</f>
        <v>DUPONT NUTRITION</v>
      </c>
    </row>
    <row r="1607" spans="1:19">
      <c r="A1607" s="103" t="s">
        <v>247</v>
      </c>
      <c r="B1607" s="87">
        <v>15120</v>
      </c>
      <c r="C1607" s="87" t="s">
        <v>7</v>
      </c>
      <c r="D1607" s="103" t="s">
        <v>3683</v>
      </c>
      <c r="E1607" s="110">
        <v>5.64</v>
      </c>
      <c r="F1607" s="87" t="s">
        <v>9</v>
      </c>
      <c r="G1607" s="103" t="s">
        <v>69</v>
      </c>
      <c r="H1607" s="105" t="s">
        <v>110</v>
      </c>
      <c r="I1607" s="106" t="str">
        <f t="shared" si="167"/>
        <v>July</v>
      </c>
      <c r="J1607" s="74">
        <f>IF(F1607="USD", E1607, E1607 * IFERROR(VLOOKUP(F1607, EXCHANGE_RATE!A:B, 2, FALSE), "Currency not found"))</f>
        <v>5.64</v>
      </c>
      <c r="K1607" s="74">
        <f t="shared" si="169"/>
        <v>5.64</v>
      </c>
      <c r="L1607" s="14">
        <f>IF(C1607="MTS", B1607, B1607 * IFERROR(VLOOKUP(C1607, 'QTY_CONVERSIONS '!A:B, 2, FALSE), "Units not found"))</f>
        <v>15.120000000000001</v>
      </c>
      <c r="M1607" s="75">
        <f t="shared" si="168"/>
        <v>85276.799999999988</v>
      </c>
      <c r="N1607" t="str">
        <f>IFERROR(VLOOKUP(D1607, Product_Category!A:B, 2, FALSE), "Uncategorized")</f>
        <v>Uncategorized</v>
      </c>
      <c r="O1607" s="76">
        <f t="shared" si="170"/>
        <v>5.64</v>
      </c>
      <c r="P1607" s="76">
        <f t="shared" si="171"/>
        <v>85.276799999999994</v>
      </c>
      <c r="Q1607">
        <f t="shared" si="172"/>
        <v>2023</v>
      </c>
      <c r="R1607" t="str">
        <f>IFERROR(VLOOKUP(G1607,'Importer Name'!A:B, 2, FALSE), "")</f>
        <v>SIGNET EXCIPIENTS</v>
      </c>
      <c r="S1607" t="str">
        <f>IFERROR(VLOOKUP(H1607,'Supplier name '!A:B, 2, FALSE), "")</f>
        <v>DUPONT NUTRITION</v>
      </c>
    </row>
    <row r="1608" spans="1:19">
      <c r="A1608" s="103" t="s">
        <v>247</v>
      </c>
      <c r="B1608" s="87">
        <v>17500</v>
      </c>
      <c r="C1608" s="87" t="s">
        <v>7</v>
      </c>
      <c r="D1608" s="103" t="s">
        <v>3683</v>
      </c>
      <c r="E1608" s="110">
        <v>5.75</v>
      </c>
      <c r="F1608" s="87" t="s">
        <v>9</v>
      </c>
      <c r="G1608" s="103" t="s">
        <v>69</v>
      </c>
      <c r="H1608" s="105" t="s">
        <v>110</v>
      </c>
      <c r="I1608" s="106" t="str">
        <f t="shared" si="167"/>
        <v>July</v>
      </c>
      <c r="J1608" s="74">
        <f>IF(F1608="USD", E1608, E1608 * IFERROR(VLOOKUP(F1608, EXCHANGE_RATE!A:B, 2, FALSE), "Currency not found"))</f>
        <v>5.75</v>
      </c>
      <c r="K1608" s="74">
        <f t="shared" si="169"/>
        <v>5.75</v>
      </c>
      <c r="L1608" s="14">
        <f>IF(C1608="MTS", B1608, B1608 * IFERROR(VLOOKUP(C1608, 'QTY_CONVERSIONS '!A:B, 2, FALSE), "Units not found"))</f>
        <v>17.5</v>
      </c>
      <c r="M1608" s="75">
        <f t="shared" si="168"/>
        <v>100625</v>
      </c>
      <c r="N1608" t="str">
        <f>IFERROR(VLOOKUP(D1608, Product_Category!A:B, 2, FALSE), "Uncategorized")</f>
        <v>Uncategorized</v>
      </c>
      <c r="O1608" s="76">
        <f t="shared" si="170"/>
        <v>5.75</v>
      </c>
      <c r="P1608" s="76">
        <f t="shared" si="171"/>
        <v>100.625</v>
      </c>
      <c r="Q1608">
        <f t="shared" si="172"/>
        <v>2023</v>
      </c>
      <c r="R1608" t="str">
        <f>IFERROR(VLOOKUP(G1608,'Importer Name'!A:B, 2, FALSE), "")</f>
        <v>SIGNET EXCIPIENTS</v>
      </c>
      <c r="S1608" t="str">
        <f>IFERROR(VLOOKUP(H1608,'Supplier name '!A:B, 2, FALSE), "")</f>
        <v>DUPONT NUTRITION</v>
      </c>
    </row>
    <row r="1609" spans="1:19">
      <c r="A1609" s="103" t="s">
        <v>247</v>
      </c>
      <c r="B1609" s="87">
        <v>15120</v>
      </c>
      <c r="C1609" s="87" t="s">
        <v>7</v>
      </c>
      <c r="D1609" s="103" t="s">
        <v>3683</v>
      </c>
      <c r="E1609" s="110">
        <v>5.64</v>
      </c>
      <c r="F1609" s="87" t="s">
        <v>9</v>
      </c>
      <c r="G1609" s="103" t="s">
        <v>69</v>
      </c>
      <c r="H1609" s="105" t="s">
        <v>110</v>
      </c>
      <c r="I1609" s="106" t="str">
        <f t="shared" si="167"/>
        <v>July</v>
      </c>
      <c r="J1609" s="74">
        <f>IF(F1609="USD", E1609, E1609 * IFERROR(VLOOKUP(F1609, EXCHANGE_RATE!A:B, 2, FALSE), "Currency not found"))</f>
        <v>5.64</v>
      </c>
      <c r="K1609" s="74">
        <f t="shared" si="169"/>
        <v>5.64</v>
      </c>
      <c r="L1609" s="14">
        <f>IF(C1609="MTS", B1609, B1609 * IFERROR(VLOOKUP(C1609, 'QTY_CONVERSIONS '!A:B, 2, FALSE), "Units not found"))</f>
        <v>15.120000000000001</v>
      </c>
      <c r="M1609" s="75">
        <f t="shared" si="168"/>
        <v>85276.799999999988</v>
      </c>
      <c r="N1609" t="str">
        <f>IFERROR(VLOOKUP(D1609, Product_Category!A:B, 2, FALSE), "Uncategorized")</f>
        <v>Uncategorized</v>
      </c>
      <c r="O1609" s="76">
        <f t="shared" si="170"/>
        <v>5.64</v>
      </c>
      <c r="P1609" s="76">
        <f t="shared" si="171"/>
        <v>85.276799999999994</v>
      </c>
      <c r="Q1609">
        <f t="shared" si="172"/>
        <v>2023</v>
      </c>
      <c r="R1609" t="str">
        <f>IFERROR(VLOOKUP(G1609,'Importer Name'!A:B, 2, FALSE), "")</f>
        <v>SIGNET EXCIPIENTS</v>
      </c>
      <c r="S1609" t="str">
        <f>IFERROR(VLOOKUP(H1609,'Supplier name '!A:B, 2, FALSE), "")</f>
        <v>DUPONT NUTRITION</v>
      </c>
    </row>
    <row r="1610" spans="1:19">
      <c r="A1610" s="103" t="s">
        <v>247</v>
      </c>
      <c r="B1610" s="87">
        <v>17500</v>
      </c>
      <c r="C1610" s="87" t="s">
        <v>7</v>
      </c>
      <c r="D1610" s="103" t="s">
        <v>3683</v>
      </c>
      <c r="E1610" s="110">
        <v>5.75</v>
      </c>
      <c r="F1610" s="87" t="s">
        <v>9</v>
      </c>
      <c r="G1610" s="103" t="s">
        <v>69</v>
      </c>
      <c r="H1610" s="105" t="s">
        <v>110</v>
      </c>
      <c r="I1610" s="106" t="str">
        <f t="shared" si="167"/>
        <v>July</v>
      </c>
      <c r="J1610" s="74">
        <f>IF(F1610="USD", E1610, E1610 * IFERROR(VLOOKUP(F1610, EXCHANGE_RATE!A:B, 2, FALSE), "Currency not found"))</f>
        <v>5.75</v>
      </c>
      <c r="K1610" s="74">
        <f t="shared" si="169"/>
        <v>5.75</v>
      </c>
      <c r="L1610" s="14">
        <f>IF(C1610="MTS", B1610, B1610 * IFERROR(VLOOKUP(C1610, 'QTY_CONVERSIONS '!A:B, 2, FALSE), "Units not found"))</f>
        <v>17.5</v>
      </c>
      <c r="M1610" s="75">
        <f t="shared" si="168"/>
        <v>100625</v>
      </c>
      <c r="N1610" t="str">
        <f>IFERROR(VLOOKUP(D1610, Product_Category!A:B, 2, FALSE), "Uncategorized")</f>
        <v>Uncategorized</v>
      </c>
      <c r="O1610" s="76">
        <f t="shared" si="170"/>
        <v>5.75</v>
      </c>
      <c r="P1610" s="76">
        <f t="shared" si="171"/>
        <v>100.625</v>
      </c>
      <c r="Q1610">
        <f t="shared" si="172"/>
        <v>2023</v>
      </c>
      <c r="R1610" t="str">
        <f>IFERROR(VLOOKUP(G1610,'Importer Name'!A:B, 2, FALSE), "")</f>
        <v>SIGNET EXCIPIENTS</v>
      </c>
      <c r="S1610" t="str">
        <f>IFERROR(VLOOKUP(H1610,'Supplier name '!A:B, 2, FALSE), "")</f>
        <v>DUPONT NUTRITION</v>
      </c>
    </row>
    <row r="1611" spans="1:19">
      <c r="A1611" s="103" t="s">
        <v>247</v>
      </c>
      <c r="B1611" s="87">
        <v>17500</v>
      </c>
      <c r="C1611" s="87" t="s">
        <v>7</v>
      </c>
      <c r="D1611" s="103" t="s">
        <v>3683</v>
      </c>
      <c r="E1611" s="110">
        <v>5.75</v>
      </c>
      <c r="F1611" s="87" t="s">
        <v>9</v>
      </c>
      <c r="G1611" s="103" t="s">
        <v>69</v>
      </c>
      <c r="H1611" s="105" t="s">
        <v>110</v>
      </c>
      <c r="I1611" s="106" t="str">
        <f t="shared" si="167"/>
        <v>July</v>
      </c>
      <c r="J1611" s="74">
        <f>IF(F1611="USD", E1611, E1611 * IFERROR(VLOOKUP(F1611, EXCHANGE_RATE!A:B, 2, FALSE), "Currency not found"))</f>
        <v>5.75</v>
      </c>
      <c r="K1611" s="74">
        <f t="shared" si="169"/>
        <v>5.75</v>
      </c>
      <c r="L1611" s="14">
        <f>IF(C1611="MTS", B1611, B1611 * IFERROR(VLOOKUP(C1611, 'QTY_CONVERSIONS '!A:B, 2, FALSE), "Units not found"))</f>
        <v>17.5</v>
      </c>
      <c r="M1611" s="75">
        <f t="shared" si="168"/>
        <v>100625</v>
      </c>
      <c r="N1611" t="str">
        <f>IFERROR(VLOOKUP(D1611, Product_Category!A:B, 2, FALSE), "Uncategorized")</f>
        <v>Uncategorized</v>
      </c>
      <c r="O1611" s="76">
        <f t="shared" si="170"/>
        <v>5.75</v>
      </c>
      <c r="P1611" s="76">
        <f t="shared" si="171"/>
        <v>100.625</v>
      </c>
      <c r="Q1611">
        <f t="shared" si="172"/>
        <v>2023</v>
      </c>
      <c r="R1611" t="str">
        <f>IFERROR(VLOOKUP(G1611,'Importer Name'!A:B, 2, FALSE), "")</f>
        <v>SIGNET EXCIPIENTS</v>
      </c>
      <c r="S1611" t="str">
        <f>IFERROR(VLOOKUP(H1611,'Supplier name '!A:B, 2, FALSE), "")</f>
        <v>DUPONT NUTRITION</v>
      </c>
    </row>
    <row r="1612" spans="1:19">
      <c r="A1612" s="103" t="s">
        <v>247</v>
      </c>
      <c r="B1612" s="87">
        <v>10000</v>
      </c>
      <c r="C1612" s="87" t="s">
        <v>7</v>
      </c>
      <c r="D1612" s="103" t="s">
        <v>3685</v>
      </c>
      <c r="E1612" s="110">
        <v>7.56</v>
      </c>
      <c r="F1612" s="87" t="s">
        <v>9</v>
      </c>
      <c r="G1612" s="103" t="s">
        <v>69</v>
      </c>
      <c r="H1612" s="105" t="s">
        <v>110</v>
      </c>
      <c r="I1612" s="106" t="str">
        <f t="shared" si="167"/>
        <v>July</v>
      </c>
      <c r="J1612" s="74">
        <f>IF(F1612="USD", E1612, E1612 * IFERROR(VLOOKUP(F1612, EXCHANGE_RATE!A:B, 2, FALSE), "Currency not found"))</f>
        <v>7.56</v>
      </c>
      <c r="K1612" s="74">
        <f t="shared" si="169"/>
        <v>7.56</v>
      </c>
      <c r="L1612" s="14">
        <f>IF(C1612="MTS", B1612, B1612 * IFERROR(VLOOKUP(C1612, 'QTY_CONVERSIONS '!A:B, 2, FALSE), "Units not found"))</f>
        <v>10</v>
      </c>
      <c r="M1612" s="75">
        <f t="shared" si="168"/>
        <v>75600</v>
      </c>
      <c r="N1612" t="str">
        <f>IFERROR(VLOOKUP(D1612, Product_Category!A:B, 2, FALSE), "Uncategorized")</f>
        <v>Uncategorized</v>
      </c>
      <c r="O1612" s="76">
        <f t="shared" si="170"/>
        <v>7.56</v>
      </c>
      <c r="P1612" s="76">
        <f t="shared" si="171"/>
        <v>75.599999999999994</v>
      </c>
      <c r="Q1612">
        <f t="shared" si="172"/>
        <v>2023</v>
      </c>
      <c r="R1612" t="str">
        <f>IFERROR(VLOOKUP(G1612,'Importer Name'!A:B, 2, FALSE), "")</f>
        <v>SIGNET EXCIPIENTS</v>
      </c>
      <c r="S1612" t="str">
        <f>IFERROR(VLOOKUP(H1612,'Supplier name '!A:B, 2, FALSE), "")</f>
        <v>DUPONT NUTRITION</v>
      </c>
    </row>
    <row r="1613" spans="1:19">
      <c r="A1613" s="103" t="s">
        <v>247</v>
      </c>
      <c r="B1613" s="87">
        <v>10000</v>
      </c>
      <c r="C1613" s="87" t="s">
        <v>7</v>
      </c>
      <c r="D1613" s="103" t="s">
        <v>3685</v>
      </c>
      <c r="E1613" s="110">
        <v>7.56</v>
      </c>
      <c r="F1613" s="87" t="s">
        <v>9</v>
      </c>
      <c r="G1613" s="103" t="s">
        <v>69</v>
      </c>
      <c r="H1613" s="105" t="s">
        <v>110</v>
      </c>
      <c r="I1613" s="106" t="str">
        <f t="shared" si="167"/>
        <v>July</v>
      </c>
      <c r="J1613" s="74">
        <f>IF(F1613="USD", E1613, E1613 * IFERROR(VLOOKUP(F1613, EXCHANGE_RATE!A:B, 2, FALSE), "Currency not found"))</f>
        <v>7.56</v>
      </c>
      <c r="K1613" s="74">
        <f t="shared" si="169"/>
        <v>7.56</v>
      </c>
      <c r="L1613" s="14">
        <f>IF(C1613="MTS", B1613, B1613 * IFERROR(VLOOKUP(C1613, 'QTY_CONVERSIONS '!A:B, 2, FALSE), "Units not found"))</f>
        <v>10</v>
      </c>
      <c r="M1613" s="75">
        <f t="shared" si="168"/>
        <v>75600</v>
      </c>
      <c r="N1613" t="str">
        <f>IFERROR(VLOOKUP(D1613, Product_Category!A:B, 2, FALSE), "Uncategorized")</f>
        <v>Uncategorized</v>
      </c>
      <c r="O1613" s="76">
        <f t="shared" si="170"/>
        <v>7.56</v>
      </c>
      <c r="P1613" s="76">
        <f t="shared" si="171"/>
        <v>75.599999999999994</v>
      </c>
      <c r="Q1613">
        <f t="shared" si="172"/>
        <v>2023</v>
      </c>
      <c r="R1613" t="str">
        <f>IFERROR(VLOOKUP(G1613,'Importer Name'!A:B, 2, FALSE), "")</f>
        <v>SIGNET EXCIPIENTS</v>
      </c>
      <c r="S1613" t="str">
        <f>IFERROR(VLOOKUP(H1613,'Supplier name '!A:B, 2, FALSE), "")</f>
        <v>DUPONT NUTRITION</v>
      </c>
    </row>
    <row r="1614" spans="1:19">
      <c r="A1614" s="103" t="s">
        <v>247</v>
      </c>
      <c r="B1614" s="87">
        <v>10000</v>
      </c>
      <c r="C1614" s="87" t="s">
        <v>7</v>
      </c>
      <c r="D1614" s="103" t="s">
        <v>3685</v>
      </c>
      <c r="E1614" s="110">
        <v>7.56</v>
      </c>
      <c r="F1614" s="87" t="s">
        <v>9</v>
      </c>
      <c r="G1614" s="103" t="s">
        <v>69</v>
      </c>
      <c r="H1614" s="105" t="s">
        <v>110</v>
      </c>
      <c r="I1614" s="106" t="str">
        <f t="shared" si="167"/>
        <v>July</v>
      </c>
      <c r="J1614" s="74">
        <f>IF(F1614="USD", E1614, E1614 * IFERROR(VLOOKUP(F1614, EXCHANGE_RATE!A:B, 2, FALSE), "Currency not found"))</f>
        <v>7.56</v>
      </c>
      <c r="K1614" s="74">
        <f t="shared" si="169"/>
        <v>7.56</v>
      </c>
      <c r="L1614" s="14">
        <f>IF(C1614="MTS", B1614, B1614 * IFERROR(VLOOKUP(C1614, 'QTY_CONVERSIONS '!A:B, 2, FALSE), "Units not found"))</f>
        <v>10</v>
      </c>
      <c r="M1614" s="75">
        <f t="shared" si="168"/>
        <v>75600</v>
      </c>
      <c r="N1614" t="str">
        <f>IFERROR(VLOOKUP(D1614, Product_Category!A:B, 2, FALSE), "Uncategorized")</f>
        <v>Uncategorized</v>
      </c>
      <c r="O1614" s="76">
        <f t="shared" si="170"/>
        <v>7.56</v>
      </c>
      <c r="P1614" s="76">
        <f t="shared" si="171"/>
        <v>75.599999999999994</v>
      </c>
      <c r="Q1614">
        <f t="shared" si="172"/>
        <v>2023</v>
      </c>
      <c r="R1614" t="str">
        <f>IFERROR(VLOOKUP(G1614,'Importer Name'!A:B, 2, FALSE), "")</f>
        <v>SIGNET EXCIPIENTS</v>
      </c>
      <c r="S1614" t="str">
        <f>IFERROR(VLOOKUP(H1614,'Supplier name '!A:B, 2, FALSE), "")</f>
        <v>DUPONT NUTRITION</v>
      </c>
    </row>
    <row r="1615" spans="1:19">
      <c r="A1615" s="103" t="s">
        <v>247</v>
      </c>
      <c r="B1615" s="87">
        <v>17500</v>
      </c>
      <c r="C1615" s="87" t="s">
        <v>7</v>
      </c>
      <c r="D1615" s="103" t="s">
        <v>3684</v>
      </c>
      <c r="E1615" s="110">
        <v>6.86</v>
      </c>
      <c r="F1615" s="87" t="s">
        <v>9</v>
      </c>
      <c r="G1615" s="103" t="s">
        <v>69</v>
      </c>
      <c r="H1615" s="105" t="s">
        <v>110</v>
      </c>
      <c r="I1615" s="106" t="str">
        <f t="shared" si="167"/>
        <v>July</v>
      </c>
      <c r="J1615" s="74">
        <f>IF(F1615="USD", E1615, E1615 * IFERROR(VLOOKUP(F1615, EXCHANGE_RATE!A:B, 2, FALSE), "Currency not found"))</f>
        <v>6.86</v>
      </c>
      <c r="K1615" s="74">
        <f t="shared" si="169"/>
        <v>6.86</v>
      </c>
      <c r="L1615" s="14">
        <f>IF(C1615="MTS", B1615, B1615 * IFERROR(VLOOKUP(C1615, 'QTY_CONVERSIONS '!A:B, 2, FALSE), "Units not found"))</f>
        <v>17.5</v>
      </c>
      <c r="M1615" s="75">
        <f t="shared" si="168"/>
        <v>120050</v>
      </c>
      <c r="N1615" t="str">
        <f>IFERROR(VLOOKUP(D1615, Product_Category!A:B, 2, FALSE), "Uncategorized")</f>
        <v>Uncategorized</v>
      </c>
      <c r="O1615" s="76">
        <f t="shared" si="170"/>
        <v>6.86</v>
      </c>
      <c r="P1615" s="76">
        <f t="shared" si="171"/>
        <v>120.05000000000001</v>
      </c>
      <c r="Q1615">
        <f t="shared" si="172"/>
        <v>2023</v>
      </c>
      <c r="R1615" t="str">
        <f>IFERROR(VLOOKUP(G1615,'Importer Name'!A:B, 2, FALSE), "")</f>
        <v>SIGNET EXCIPIENTS</v>
      </c>
      <c r="S1615" t="str">
        <f>IFERROR(VLOOKUP(H1615,'Supplier name '!A:B, 2, FALSE), "")</f>
        <v>DUPONT NUTRITION</v>
      </c>
    </row>
    <row r="1616" spans="1:19">
      <c r="A1616" s="103" t="s">
        <v>247</v>
      </c>
      <c r="B1616" s="87">
        <v>17500</v>
      </c>
      <c r="C1616" s="87" t="s">
        <v>7</v>
      </c>
      <c r="D1616" s="103" t="s">
        <v>3684</v>
      </c>
      <c r="E1616" s="110">
        <v>6.86</v>
      </c>
      <c r="F1616" s="87" t="s">
        <v>9</v>
      </c>
      <c r="G1616" s="103" t="s">
        <v>69</v>
      </c>
      <c r="H1616" s="105" t="s">
        <v>110</v>
      </c>
      <c r="I1616" s="106" t="str">
        <f t="shared" si="167"/>
        <v>July</v>
      </c>
      <c r="J1616" s="74">
        <f>IF(F1616="USD", E1616, E1616 * IFERROR(VLOOKUP(F1616, EXCHANGE_RATE!A:B, 2, FALSE), "Currency not found"))</f>
        <v>6.86</v>
      </c>
      <c r="K1616" s="74">
        <f t="shared" si="169"/>
        <v>6.86</v>
      </c>
      <c r="L1616" s="14">
        <f>IF(C1616="MTS", B1616, B1616 * IFERROR(VLOOKUP(C1616, 'QTY_CONVERSIONS '!A:B, 2, FALSE), "Units not found"))</f>
        <v>17.5</v>
      </c>
      <c r="M1616" s="75">
        <f t="shared" si="168"/>
        <v>120050</v>
      </c>
      <c r="N1616" t="str">
        <f>IFERROR(VLOOKUP(D1616, Product_Category!A:B, 2, FALSE), "Uncategorized")</f>
        <v>Uncategorized</v>
      </c>
      <c r="O1616" s="76">
        <f t="shared" si="170"/>
        <v>6.86</v>
      </c>
      <c r="P1616" s="76">
        <f t="shared" si="171"/>
        <v>120.05000000000001</v>
      </c>
      <c r="Q1616">
        <f t="shared" si="172"/>
        <v>2023</v>
      </c>
      <c r="R1616" t="str">
        <f>IFERROR(VLOOKUP(G1616,'Importer Name'!A:B, 2, FALSE), "")</f>
        <v>SIGNET EXCIPIENTS</v>
      </c>
      <c r="S1616" t="str">
        <f>IFERROR(VLOOKUP(H1616,'Supplier name '!A:B, 2, FALSE), "")</f>
        <v>DUPONT NUTRITION</v>
      </c>
    </row>
    <row r="1617" spans="1:19">
      <c r="A1617" s="103" t="s">
        <v>247</v>
      </c>
      <c r="B1617" s="87">
        <v>17500</v>
      </c>
      <c r="C1617" s="87" t="s">
        <v>7</v>
      </c>
      <c r="D1617" s="103" t="s">
        <v>3684</v>
      </c>
      <c r="E1617" s="110">
        <v>6.86</v>
      </c>
      <c r="F1617" s="87" t="s">
        <v>9</v>
      </c>
      <c r="G1617" s="103" t="s">
        <v>69</v>
      </c>
      <c r="H1617" s="105" t="s">
        <v>110</v>
      </c>
      <c r="I1617" s="106" t="str">
        <f t="shared" si="167"/>
        <v>July</v>
      </c>
      <c r="J1617" s="74">
        <f>IF(F1617="USD", E1617, E1617 * IFERROR(VLOOKUP(F1617, EXCHANGE_RATE!A:B, 2, FALSE), "Currency not found"))</f>
        <v>6.86</v>
      </c>
      <c r="K1617" s="74">
        <f t="shared" si="169"/>
        <v>6.86</v>
      </c>
      <c r="L1617" s="14">
        <f>IF(C1617="MTS", B1617, B1617 * IFERROR(VLOOKUP(C1617, 'QTY_CONVERSIONS '!A:B, 2, FALSE), "Units not found"))</f>
        <v>17.5</v>
      </c>
      <c r="M1617" s="75">
        <f t="shared" si="168"/>
        <v>120050</v>
      </c>
      <c r="N1617" t="str">
        <f>IFERROR(VLOOKUP(D1617, Product_Category!A:B, 2, FALSE), "Uncategorized")</f>
        <v>Uncategorized</v>
      </c>
      <c r="O1617" s="76">
        <f t="shared" si="170"/>
        <v>6.86</v>
      </c>
      <c r="P1617" s="76">
        <f t="shared" si="171"/>
        <v>120.05000000000001</v>
      </c>
      <c r="Q1617">
        <f t="shared" si="172"/>
        <v>2023</v>
      </c>
      <c r="R1617" t="str">
        <f>IFERROR(VLOOKUP(G1617,'Importer Name'!A:B, 2, FALSE), "")</f>
        <v>SIGNET EXCIPIENTS</v>
      </c>
      <c r="S1617" t="str">
        <f>IFERROR(VLOOKUP(H1617,'Supplier name '!A:B, 2, FALSE), "")</f>
        <v>DUPONT NUTRITION</v>
      </c>
    </row>
    <row r="1618" spans="1:19">
      <c r="A1618" s="103" t="s">
        <v>247</v>
      </c>
      <c r="B1618" s="87">
        <v>17500</v>
      </c>
      <c r="C1618" s="87" t="s">
        <v>7</v>
      </c>
      <c r="D1618" s="103" t="s">
        <v>3684</v>
      </c>
      <c r="E1618" s="110">
        <v>6.86</v>
      </c>
      <c r="F1618" s="87" t="s">
        <v>9</v>
      </c>
      <c r="G1618" s="103" t="s">
        <v>69</v>
      </c>
      <c r="H1618" s="105" t="s">
        <v>110</v>
      </c>
      <c r="I1618" s="106" t="str">
        <f t="shared" si="167"/>
        <v>July</v>
      </c>
      <c r="J1618" s="74">
        <f>IF(F1618="USD", E1618, E1618 * IFERROR(VLOOKUP(F1618, EXCHANGE_RATE!A:B, 2, FALSE), "Currency not found"))</f>
        <v>6.86</v>
      </c>
      <c r="K1618" s="74">
        <f t="shared" si="169"/>
        <v>6.86</v>
      </c>
      <c r="L1618" s="14">
        <f>IF(C1618="MTS", B1618, B1618 * IFERROR(VLOOKUP(C1618, 'QTY_CONVERSIONS '!A:B, 2, FALSE), "Units not found"))</f>
        <v>17.5</v>
      </c>
      <c r="M1618" s="75">
        <f t="shared" si="168"/>
        <v>120050</v>
      </c>
      <c r="N1618" t="str">
        <f>IFERROR(VLOOKUP(D1618, Product_Category!A:B, 2, FALSE), "Uncategorized")</f>
        <v>Uncategorized</v>
      </c>
      <c r="O1618" s="76">
        <f t="shared" si="170"/>
        <v>6.86</v>
      </c>
      <c r="P1618" s="76">
        <f t="shared" si="171"/>
        <v>120.05000000000001</v>
      </c>
      <c r="Q1618">
        <f t="shared" si="172"/>
        <v>2023</v>
      </c>
      <c r="R1618" t="str">
        <f>IFERROR(VLOOKUP(G1618,'Importer Name'!A:B, 2, FALSE), "")</f>
        <v>SIGNET EXCIPIENTS</v>
      </c>
      <c r="S1618" t="str">
        <f>IFERROR(VLOOKUP(H1618,'Supplier name '!A:B, 2, FALSE), "")</f>
        <v>DUPONT NUTRITION</v>
      </c>
    </row>
    <row r="1619" spans="1:19">
      <c r="A1619" s="103" t="s">
        <v>247</v>
      </c>
      <c r="B1619" s="87">
        <v>17500</v>
      </c>
      <c r="C1619" s="87" t="s">
        <v>7</v>
      </c>
      <c r="D1619" s="103" t="s">
        <v>3684</v>
      </c>
      <c r="E1619" s="110">
        <v>6.86</v>
      </c>
      <c r="F1619" s="87" t="s">
        <v>9</v>
      </c>
      <c r="G1619" s="103" t="s">
        <v>69</v>
      </c>
      <c r="H1619" s="105" t="s">
        <v>110</v>
      </c>
      <c r="I1619" s="106" t="str">
        <f t="shared" si="167"/>
        <v>July</v>
      </c>
      <c r="J1619" s="74">
        <f>IF(F1619="USD", E1619, E1619 * IFERROR(VLOOKUP(F1619, EXCHANGE_RATE!A:B, 2, FALSE), "Currency not found"))</f>
        <v>6.86</v>
      </c>
      <c r="K1619" s="74">
        <f t="shared" si="169"/>
        <v>6.86</v>
      </c>
      <c r="L1619" s="14">
        <f>IF(C1619="MTS", B1619, B1619 * IFERROR(VLOOKUP(C1619, 'QTY_CONVERSIONS '!A:B, 2, FALSE), "Units not found"))</f>
        <v>17.5</v>
      </c>
      <c r="M1619" s="75">
        <f t="shared" si="168"/>
        <v>120050</v>
      </c>
      <c r="N1619" t="str">
        <f>IFERROR(VLOOKUP(D1619, Product_Category!A:B, 2, FALSE), "Uncategorized")</f>
        <v>Uncategorized</v>
      </c>
      <c r="O1619" s="76">
        <f t="shared" si="170"/>
        <v>6.86</v>
      </c>
      <c r="P1619" s="76">
        <f t="shared" si="171"/>
        <v>120.05000000000001</v>
      </c>
      <c r="Q1619">
        <f t="shared" si="172"/>
        <v>2023</v>
      </c>
      <c r="R1619" t="str">
        <f>IFERROR(VLOOKUP(G1619,'Importer Name'!A:B, 2, FALSE), "")</f>
        <v>SIGNET EXCIPIENTS</v>
      </c>
      <c r="S1619" t="str">
        <f>IFERROR(VLOOKUP(H1619,'Supplier name '!A:B, 2, FALSE), "")</f>
        <v>DUPONT NUTRITION</v>
      </c>
    </row>
    <row r="1620" spans="1:19">
      <c r="A1620" s="103" t="s">
        <v>247</v>
      </c>
      <c r="B1620" s="87">
        <v>17500</v>
      </c>
      <c r="C1620" s="87" t="s">
        <v>7</v>
      </c>
      <c r="D1620" s="103" t="s">
        <v>3684</v>
      </c>
      <c r="E1620" s="110">
        <v>6.86</v>
      </c>
      <c r="F1620" s="87" t="s">
        <v>9</v>
      </c>
      <c r="G1620" s="103" t="s">
        <v>69</v>
      </c>
      <c r="H1620" s="105" t="s">
        <v>110</v>
      </c>
      <c r="I1620" s="106" t="str">
        <f t="shared" si="167"/>
        <v>July</v>
      </c>
      <c r="J1620" s="74">
        <f>IF(F1620="USD", E1620, E1620 * IFERROR(VLOOKUP(F1620, EXCHANGE_RATE!A:B, 2, FALSE), "Currency not found"))</f>
        <v>6.86</v>
      </c>
      <c r="K1620" s="74">
        <f t="shared" si="169"/>
        <v>6.86</v>
      </c>
      <c r="L1620" s="14">
        <f>IF(C1620="MTS", B1620, B1620 * IFERROR(VLOOKUP(C1620, 'QTY_CONVERSIONS '!A:B, 2, FALSE), "Units not found"))</f>
        <v>17.5</v>
      </c>
      <c r="M1620" s="75">
        <f t="shared" si="168"/>
        <v>120050</v>
      </c>
      <c r="N1620" t="str">
        <f>IFERROR(VLOOKUP(D1620, Product_Category!A:B, 2, FALSE), "Uncategorized")</f>
        <v>Uncategorized</v>
      </c>
      <c r="O1620" s="76">
        <f t="shared" si="170"/>
        <v>6.86</v>
      </c>
      <c r="P1620" s="76">
        <f t="shared" si="171"/>
        <v>120.05000000000001</v>
      </c>
      <c r="Q1620">
        <f t="shared" si="172"/>
        <v>2023</v>
      </c>
      <c r="R1620" t="str">
        <f>IFERROR(VLOOKUP(G1620,'Importer Name'!A:B, 2, FALSE), "")</f>
        <v>SIGNET EXCIPIENTS</v>
      </c>
      <c r="S1620" t="str">
        <f>IFERROR(VLOOKUP(H1620,'Supplier name '!A:B, 2, FALSE), "")</f>
        <v>DUPONT NUTRITION</v>
      </c>
    </row>
    <row r="1621" spans="1:19">
      <c r="A1621" s="103" t="s">
        <v>247</v>
      </c>
      <c r="B1621" s="87">
        <v>17500</v>
      </c>
      <c r="C1621" s="87" t="s">
        <v>7</v>
      </c>
      <c r="D1621" s="103" t="s">
        <v>2289</v>
      </c>
      <c r="E1621" s="110">
        <v>6.15</v>
      </c>
      <c r="F1621" s="87" t="s">
        <v>9</v>
      </c>
      <c r="G1621" s="103" t="s">
        <v>69</v>
      </c>
      <c r="H1621" s="105" t="s">
        <v>110</v>
      </c>
      <c r="I1621" s="106" t="str">
        <f t="shared" si="167"/>
        <v>July</v>
      </c>
      <c r="J1621" s="74">
        <f>IF(F1621="USD", E1621, E1621 * IFERROR(VLOOKUP(F1621, EXCHANGE_RATE!A:B, 2, FALSE), "Currency not found"))</f>
        <v>6.15</v>
      </c>
      <c r="K1621" s="74">
        <f t="shared" si="169"/>
        <v>6.15</v>
      </c>
      <c r="L1621" s="14">
        <f>IF(C1621="MTS", B1621, B1621 * IFERROR(VLOOKUP(C1621, 'QTY_CONVERSIONS '!A:B, 2, FALSE), "Units not found"))</f>
        <v>17.5</v>
      </c>
      <c r="M1621" s="75">
        <f t="shared" si="168"/>
        <v>107625</v>
      </c>
      <c r="N1621" t="str">
        <f>IFERROR(VLOOKUP(D1621, Product_Category!A:B, 2, FALSE), "Uncategorized")</f>
        <v>MCC</v>
      </c>
      <c r="O1621" s="76">
        <f t="shared" si="170"/>
        <v>6.15</v>
      </c>
      <c r="P1621" s="76">
        <f t="shared" si="171"/>
        <v>107.625</v>
      </c>
      <c r="Q1621">
        <f t="shared" si="172"/>
        <v>2023</v>
      </c>
      <c r="R1621" t="str">
        <f>IFERROR(VLOOKUP(G1621,'Importer Name'!A:B, 2, FALSE), "")</f>
        <v>SIGNET EXCIPIENTS</v>
      </c>
      <c r="S1621" t="str">
        <f>IFERROR(VLOOKUP(H1621,'Supplier name '!A:B, 2, FALSE), "")</f>
        <v>DUPONT NUTRITION</v>
      </c>
    </row>
    <row r="1622" spans="1:19">
      <c r="A1622" s="103" t="s">
        <v>247</v>
      </c>
      <c r="B1622" s="87">
        <v>3000</v>
      </c>
      <c r="C1622" s="87" t="s">
        <v>7</v>
      </c>
      <c r="D1622" s="103" t="s">
        <v>2290</v>
      </c>
      <c r="E1622" s="110">
        <v>5.94</v>
      </c>
      <c r="F1622" s="87" t="s">
        <v>9</v>
      </c>
      <c r="G1622" s="103" t="s">
        <v>69</v>
      </c>
      <c r="H1622" s="105" t="s">
        <v>110</v>
      </c>
      <c r="I1622" s="106" t="str">
        <f t="shared" si="167"/>
        <v>July</v>
      </c>
      <c r="J1622" s="74">
        <f>IF(F1622="USD", E1622, E1622 * IFERROR(VLOOKUP(F1622, EXCHANGE_RATE!A:B, 2, FALSE), "Currency not found"))</f>
        <v>5.94</v>
      </c>
      <c r="K1622" s="74">
        <f t="shared" si="169"/>
        <v>5.94</v>
      </c>
      <c r="L1622" s="14">
        <f>IF(C1622="MTS", B1622, B1622 * IFERROR(VLOOKUP(C1622, 'QTY_CONVERSIONS '!A:B, 2, FALSE), "Units not found"))</f>
        <v>3</v>
      </c>
      <c r="M1622" s="75">
        <f t="shared" si="168"/>
        <v>17820</v>
      </c>
      <c r="N1622" t="str">
        <f>IFERROR(VLOOKUP(D1622, Product_Category!A:B, 2, FALSE), "Uncategorized")</f>
        <v>MCC</v>
      </c>
      <c r="O1622" s="76">
        <f t="shared" si="170"/>
        <v>5.94</v>
      </c>
      <c r="P1622" s="76">
        <f t="shared" si="171"/>
        <v>17.82</v>
      </c>
      <c r="Q1622">
        <f t="shared" si="172"/>
        <v>2023</v>
      </c>
      <c r="R1622" t="str">
        <f>IFERROR(VLOOKUP(G1622,'Importer Name'!A:B, 2, FALSE), "")</f>
        <v>SIGNET EXCIPIENTS</v>
      </c>
      <c r="S1622" t="str">
        <f>IFERROR(VLOOKUP(H1622,'Supplier name '!A:B, 2, FALSE), "")</f>
        <v>DUPONT NUTRITION</v>
      </c>
    </row>
    <row r="1623" spans="1:19">
      <c r="A1623" s="103" t="s">
        <v>247</v>
      </c>
      <c r="B1623" s="87">
        <v>3000</v>
      </c>
      <c r="C1623" s="87" t="s">
        <v>7</v>
      </c>
      <c r="D1623" s="103" t="s">
        <v>2290</v>
      </c>
      <c r="E1623" s="110">
        <v>5.94</v>
      </c>
      <c r="F1623" s="87" t="s">
        <v>9</v>
      </c>
      <c r="G1623" s="103" t="s">
        <v>69</v>
      </c>
      <c r="H1623" s="105" t="s">
        <v>110</v>
      </c>
      <c r="I1623" s="106" t="str">
        <f t="shared" si="167"/>
        <v>July</v>
      </c>
      <c r="J1623" s="74">
        <f>IF(F1623="USD", E1623, E1623 * IFERROR(VLOOKUP(F1623, EXCHANGE_RATE!A:B, 2, FALSE), "Currency not found"))</f>
        <v>5.94</v>
      </c>
      <c r="K1623" s="74">
        <f t="shared" si="169"/>
        <v>5.94</v>
      </c>
      <c r="L1623" s="14">
        <f>IF(C1623="MTS", B1623, B1623 * IFERROR(VLOOKUP(C1623, 'QTY_CONVERSIONS '!A:B, 2, FALSE), "Units not found"))</f>
        <v>3</v>
      </c>
      <c r="M1623" s="75">
        <f t="shared" si="168"/>
        <v>17820</v>
      </c>
      <c r="N1623" t="str">
        <f>IFERROR(VLOOKUP(D1623, Product_Category!A:B, 2, FALSE), "Uncategorized")</f>
        <v>MCC</v>
      </c>
      <c r="O1623" s="76">
        <f t="shared" si="170"/>
        <v>5.94</v>
      </c>
      <c r="P1623" s="76">
        <f t="shared" si="171"/>
        <v>17.82</v>
      </c>
      <c r="Q1623">
        <f t="shared" si="172"/>
        <v>2023</v>
      </c>
      <c r="R1623" t="str">
        <f>IFERROR(VLOOKUP(G1623,'Importer Name'!A:B, 2, FALSE), "")</f>
        <v>SIGNET EXCIPIENTS</v>
      </c>
      <c r="S1623" t="str">
        <f>IFERROR(VLOOKUP(H1623,'Supplier name '!A:B, 2, FALSE), "")</f>
        <v>DUPONT NUTRITION</v>
      </c>
    </row>
    <row r="1624" spans="1:19">
      <c r="A1624" s="103" t="s">
        <v>247</v>
      </c>
      <c r="B1624" s="87">
        <v>6000</v>
      </c>
      <c r="C1624" s="87" t="s">
        <v>7</v>
      </c>
      <c r="D1624" s="103" t="s">
        <v>2291</v>
      </c>
      <c r="E1624" s="110">
        <v>19.43</v>
      </c>
      <c r="F1624" s="87" t="s">
        <v>9</v>
      </c>
      <c r="G1624" s="103" t="s">
        <v>69</v>
      </c>
      <c r="H1624" s="105" t="s">
        <v>110</v>
      </c>
      <c r="I1624" s="106" t="str">
        <f t="shared" si="167"/>
        <v>July</v>
      </c>
      <c r="J1624" s="74">
        <f>IF(F1624="USD", E1624, E1624 * IFERROR(VLOOKUP(F1624, EXCHANGE_RATE!A:B, 2, FALSE), "Currency not found"))</f>
        <v>19.43</v>
      </c>
      <c r="K1624" s="74">
        <f t="shared" si="169"/>
        <v>19.43</v>
      </c>
      <c r="L1624" s="14">
        <f>IF(C1624="MTS", B1624, B1624 * IFERROR(VLOOKUP(C1624, 'QTY_CONVERSIONS '!A:B, 2, FALSE), "Units not found"))</f>
        <v>6</v>
      </c>
      <c r="M1624" s="75">
        <f t="shared" si="168"/>
        <v>116580</v>
      </c>
      <c r="N1624" t="str">
        <f>IFERROR(VLOOKUP(D1624, Product_Category!A:B, 2, FALSE), "Uncategorized")</f>
        <v>MCC</v>
      </c>
      <c r="O1624" s="76">
        <f t="shared" si="170"/>
        <v>19.43</v>
      </c>
      <c r="P1624" s="76">
        <f t="shared" si="171"/>
        <v>116.58</v>
      </c>
      <c r="Q1624">
        <f t="shared" si="172"/>
        <v>2023</v>
      </c>
      <c r="R1624" t="str">
        <f>IFERROR(VLOOKUP(G1624,'Importer Name'!A:B, 2, FALSE), "")</f>
        <v>SIGNET EXCIPIENTS</v>
      </c>
      <c r="S1624" t="str">
        <f>IFERROR(VLOOKUP(H1624,'Supplier name '!A:B, 2, FALSE), "")</f>
        <v>DUPONT NUTRITION</v>
      </c>
    </row>
    <row r="1625" spans="1:19">
      <c r="A1625" s="103" t="s">
        <v>247</v>
      </c>
      <c r="B1625" s="87">
        <v>1800</v>
      </c>
      <c r="C1625" s="87" t="s">
        <v>7</v>
      </c>
      <c r="D1625" s="103" t="s">
        <v>3686</v>
      </c>
      <c r="E1625" s="110">
        <v>10.34</v>
      </c>
      <c r="F1625" s="87" t="s">
        <v>9</v>
      </c>
      <c r="G1625" s="103" t="s">
        <v>69</v>
      </c>
      <c r="H1625" s="105" t="s">
        <v>110</v>
      </c>
      <c r="I1625" s="106" t="str">
        <f t="shared" si="167"/>
        <v>July</v>
      </c>
      <c r="J1625" s="74">
        <f>IF(F1625="USD", E1625, E1625 * IFERROR(VLOOKUP(F1625, EXCHANGE_RATE!A:B, 2, FALSE), "Currency not found"))</f>
        <v>10.34</v>
      </c>
      <c r="K1625" s="74">
        <f t="shared" si="169"/>
        <v>10.34</v>
      </c>
      <c r="L1625" s="14">
        <f>IF(C1625="MTS", B1625, B1625 * IFERROR(VLOOKUP(C1625, 'QTY_CONVERSIONS '!A:B, 2, FALSE), "Units not found"))</f>
        <v>1.8</v>
      </c>
      <c r="M1625" s="75">
        <f t="shared" si="168"/>
        <v>18612</v>
      </c>
      <c r="N1625" t="str">
        <f>IFERROR(VLOOKUP(D1625, Product_Category!A:B, 2, FALSE), "Uncategorized")</f>
        <v>Uncategorized</v>
      </c>
      <c r="O1625" s="76">
        <f t="shared" si="170"/>
        <v>10.34</v>
      </c>
      <c r="P1625" s="76">
        <f t="shared" si="171"/>
        <v>18.612000000000002</v>
      </c>
      <c r="Q1625">
        <f t="shared" si="172"/>
        <v>2023</v>
      </c>
      <c r="R1625" t="str">
        <f>IFERROR(VLOOKUP(G1625,'Importer Name'!A:B, 2, FALSE), "")</f>
        <v>SIGNET EXCIPIENTS</v>
      </c>
      <c r="S1625" t="str">
        <f>IFERROR(VLOOKUP(H1625,'Supplier name '!A:B, 2, FALSE), "")</f>
        <v>DUPONT NUTRITION</v>
      </c>
    </row>
    <row r="1626" spans="1:19">
      <c r="A1626" s="103" t="s">
        <v>247</v>
      </c>
      <c r="B1626" s="87">
        <v>1800</v>
      </c>
      <c r="C1626" s="87" t="s">
        <v>7</v>
      </c>
      <c r="D1626" s="103" t="s">
        <v>3686</v>
      </c>
      <c r="E1626" s="110">
        <v>10.34</v>
      </c>
      <c r="F1626" s="87" t="s">
        <v>9</v>
      </c>
      <c r="G1626" s="103" t="s">
        <v>69</v>
      </c>
      <c r="H1626" s="105" t="s">
        <v>110</v>
      </c>
      <c r="I1626" s="106" t="str">
        <f t="shared" si="167"/>
        <v>July</v>
      </c>
      <c r="J1626" s="74">
        <f>IF(F1626="USD", E1626, E1626 * IFERROR(VLOOKUP(F1626, EXCHANGE_RATE!A:B, 2, FALSE), "Currency not found"))</f>
        <v>10.34</v>
      </c>
      <c r="K1626" s="74">
        <f t="shared" si="169"/>
        <v>10.34</v>
      </c>
      <c r="L1626" s="14">
        <f>IF(C1626="MTS", B1626, B1626 * IFERROR(VLOOKUP(C1626, 'QTY_CONVERSIONS '!A:B, 2, FALSE), "Units not found"))</f>
        <v>1.8</v>
      </c>
      <c r="M1626" s="75">
        <f t="shared" si="168"/>
        <v>18612</v>
      </c>
      <c r="N1626" t="str">
        <f>IFERROR(VLOOKUP(D1626, Product_Category!A:B, 2, FALSE), "Uncategorized")</f>
        <v>Uncategorized</v>
      </c>
      <c r="O1626" s="76">
        <f t="shared" si="170"/>
        <v>10.34</v>
      </c>
      <c r="P1626" s="76">
        <f t="shared" si="171"/>
        <v>18.612000000000002</v>
      </c>
      <c r="Q1626">
        <f t="shared" si="172"/>
        <v>2023</v>
      </c>
      <c r="R1626" t="str">
        <f>IFERROR(VLOOKUP(G1626,'Importer Name'!A:B, 2, FALSE), "")</f>
        <v>SIGNET EXCIPIENTS</v>
      </c>
      <c r="S1626" t="str">
        <f>IFERROR(VLOOKUP(H1626,'Supplier name '!A:B, 2, FALSE), "")</f>
        <v>DUPONT NUTRITION</v>
      </c>
    </row>
    <row r="1627" spans="1:19">
      <c r="A1627" s="103" t="s">
        <v>247</v>
      </c>
      <c r="B1627" s="87">
        <v>200</v>
      </c>
      <c r="C1627" s="87" t="s">
        <v>7</v>
      </c>
      <c r="D1627" s="103" t="s">
        <v>2293</v>
      </c>
      <c r="E1627" s="110">
        <v>5.59</v>
      </c>
      <c r="F1627" s="87" t="s">
        <v>9</v>
      </c>
      <c r="G1627" s="103" t="s">
        <v>69</v>
      </c>
      <c r="H1627" s="105" t="s">
        <v>110</v>
      </c>
      <c r="I1627" s="106" t="str">
        <f t="shared" si="167"/>
        <v>July</v>
      </c>
      <c r="J1627" s="74">
        <f>IF(F1627="USD", E1627, E1627 * IFERROR(VLOOKUP(F1627, EXCHANGE_RATE!A:B, 2, FALSE), "Currency not found"))</f>
        <v>5.59</v>
      </c>
      <c r="K1627" s="74">
        <f t="shared" si="169"/>
        <v>5.59</v>
      </c>
      <c r="L1627" s="14">
        <f>IF(C1627="MTS", B1627, B1627 * IFERROR(VLOOKUP(C1627, 'QTY_CONVERSIONS '!A:B, 2, FALSE), "Units not found"))</f>
        <v>0.2</v>
      </c>
      <c r="M1627" s="75">
        <f t="shared" si="168"/>
        <v>1118</v>
      </c>
      <c r="N1627" t="str">
        <f>IFERROR(VLOOKUP(D1627, Product_Category!A:B, 2, FALSE), "Uncategorized")</f>
        <v>MCC</v>
      </c>
      <c r="O1627" s="76">
        <f t="shared" si="170"/>
        <v>5.59</v>
      </c>
      <c r="P1627" s="76">
        <f t="shared" si="171"/>
        <v>1.1180000000000001</v>
      </c>
      <c r="Q1627">
        <f t="shared" si="172"/>
        <v>2023</v>
      </c>
      <c r="R1627" t="str">
        <f>IFERROR(VLOOKUP(G1627,'Importer Name'!A:B, 2, FALSE), "")</f>
        <v>SIGNET EXCIPIENTS</v>
      </c>
      <c r="S1627" t="str">
        <f>IFERROR(VLOOKUP(H1627,'Supplier name '!A:B, 2, FALSE), "")</f>
        <v>DUPONT NUTRITION</v>
      </c>
    </row>
    <row r="1628" spans="1:19">
      <c r="A1628" s="103" t="s">
        <v>247</v>
      </c>
      <c r="B1628" s="87">
        <v>200</v>
      </c>
      <c r="C1628" s="87" t="s">
        <v>7</v>
      </c>
      <c r="D1628" s="103" t="s">
        <v>2293</v>
      </c>
      <c r="E1628" s="110">
        <v>5.59</v>
      </c>
      <c r="F1628" s="87" t="s">
        <v>9</v>
      </c>
      <c r="G1628" s="103" t="s">
        <v>69</v>
      </c>
      <c r="H1628" s="105" t="s">
        <v>110</v>
      </c>
      <c r="I1628" s="106" t="str">
        <f t="shared" si="167"/>
        <v>July</v>
      </c>
      <c r="J1628" s="74">
        <f>IF(F1628="USD", E1628, E1628 * IFERROR(VLOOKUP(F1628, EXCHANGE_RATE!A:B, 2, FALSE), "Currency not found"))</f>
        <v>5.59</v>
      </c>
      <c r="K1628" s="74">
        <f t="shared" si="169"/>
        <v>5.59</v>
      </c>
      <c r="L1628" s="14">
        <f>IF(C1628="MTS", B1628, B1628 * IFERROR(VLOOKUP(C1628, 'QTY_CONVERSIONS '!A:B, 2, FALSE), "Units not found"))</f>
        <v>0.2</v>
      </c>
      <c r="M1628" s="75">
        <f t="shared" si="168"/>
        <v>1118</v>
      </c>
      <c r="N1628" t="str">
        <f>IFERROR(VLOOKUP(D1628, Product_Category!A:B, 2, FALSE), "Uncategorized")</f>
        <v>MCC</v>
      </c>
      <c r="O1628" s="76">
        <f t="shared" si="170"/>
        <v>5.59</v>
      </c>
      <c r="P1628" s="76">
        <f t="shared" si="171"/>
        <v>1.1180000000000001</v>
      </c>
      <c r="Q1628">
        <f t="shared" si="172"/>
        <v>2023</v>
      </c>
      <c r="R1628" t="str">
        <f>IFERROR(VLOOKUP(G1628,'Importer Name'!A:B, 2, FALSE), "")</f>
        <v>SIGNET EXCIPIENTS</v>
      </c>
      <c r="S1628" t="str">
        <f>IFERROR(VLOOKUP(H1628,'Supplier name '!A:B, 2, FALSE), "")</f>
        <v>DUPONT NUTRITION</v>
      </c>
    </row>
    <row r="1629" spans="1:19">
      <c r="A1629" s="103" t="s">
        <v>247</v>
      </c>
      <c r="B1629" s="87">
        <v>17500</v>
      </c>
      <c r="C1629" s="87" t="s">
        <v>7</v>
      </c>
      <c r="D1629" s="103" t="s">
        <v>2293</v>
      </c>
      <c r="E1629" s="110">
        <v>5.59</v>
      </c>
      <c r="F1629" s="87" t="s">
        <v>9</v>
      </c>
      <c r="G1629" s="103" t="s">
        <v>69</v>
      </c>
      <c r="H1629" s="105" t="s">
        <v>110</v>
      </c>
      <c r="I1629" s="106" t="str">
        <f t="shared" si="167"/>
        <v>July</v>
      </c>
      <c r="J1629" s="74">
        <f>IF(F1629="USD", E1629, E1629 * IFERROR(VLOOKUP(F1629, EXCHANGE_RATE!A:B, 2, FALSE), "Currency not found"))</f>
        <v>5.59</v>
      </c>
      <c r="K1629" s="74">
        <f t="shared" si="169"/>
        <v>5.59</v>
      </c>
      <c r="L1629" s="14">
        <f>IF(C1629="MTS", B1629, B1629 * IFERROR(VLOOKUP(C1629, 'QTY_CONVERSIONS '!A:B, 2, FALSE), "Units not found"))</f>
        <v>17.5</v>
      </c>
      <c r="M1629" s="75">
        <f t="shared" si="168"/>
        <v>97825</v>
      </c>
      <c r="N1629" t="str">
        <f>IFERROR(VLOOKUP(D1629, Product_Category!A:B, 2, FALSE), "Uncategorized")</f>
        <v>MCC</v>
      </c>
      <c r="O1629" s="76">
        <f t="shared" si="170"/>
        <v>5.59</v>
      </c>
      <c r="P1629" s="76">
        <f t="shared" si="171"/>
        <v>97.825000000000003</v>
      </c>
      <c r="Q1629">
        <f t="shared" si="172"/>
        <v>2023</v>
      </c>
      <c r="R1629" t="str">
        <f>IFERROR(VLOOKUP(G1629,'Importer Name'!A:B, 2, FALSE), "")</f>
        <v>SIGNET EXCIPIENTS</v>
      </c>
      <c r="S1629" t="str">
        <f>IFERROR(VLOOKUP(H1629,'Supplier name '!A:B, 2, FALSE), "")</f>
        <v>DUPONT NUTRITION</v>
      </c>
    </row>
    <row r="1630" spans="1:19">
      <c r="A1630" s="103" t="s">
        <v>247</v>
      </c>
      <c r="B1630" s="87">
        <v>15120</v>
      </c>
      <c r="C1630" s="87" t="s">
        <v>7</v>
      </c>
      <c r="D1630" s="103" t="s">
        <v>2293</v>
      </c>
      <c r="E1630" s="110">
        <v>5.48</v>
      </c>
      <c r="F1630" s="87" t="s">
        <v>9</v>
      </c>
      <c r="G1630" s="103" t="s">
        <v>69</v>
      </c>
      <c r="H1630" s="105" t="s">
        <v>110</v>
      </c>
      <c r="I1630" s="106" t="str">
        <f t="shared" si="167"/>
        <v>July</v>
      </c>
      <c r="J1630" s="74">
        <f>IF(F1630="USD", E1630, E1630 * IFERROR(VLOOKUP(F1630, EXCHANGE_RATE!A:B, 2, FALSE), "Currency not found"))</f>
        <v>5.48</v>
      </c>
      <c r="K1630" s="74">
        <f t="shared" si="169"/>
        <v>5.48</v>
      </c>
      <c r="L1630" s="14">
        <f>IF(C1630="MTS", B1630, B1630 * IFERROR(VLOOKUP(C1630, 'QTY_CONVERSIONS '!A:B, 2, FALSE), "Units not found"))</f>
        <v>15.120000000000001</v>
      </c>
      <c r="M1630" s="75">
        <f t="shared" si="168"/>
        <v>82857.600000000006</v>
      </c>
      <c r="N1630" t="str">
        <f>IFERROR(VLOOKUP(D1630, Product_Category!A:B, 2, FALSE), "Uncategorized")</f>
        <v>MCC</v>
      </c>
      <c r="O1630" s="76">
        <f t="shared" si="170"/>
        <v>5.48</v>
      </c>
      <c r="P1630" s="76">
        <f t="shared" si="171"/>
        <v>82.857600000000005</v>
      </c>
      <c r="Q1630">
        <f t="shared" si="172"/>
        <v>2023</v>
      </c>
      <c r="R1630" t="str">
        <f>IFERROR(VLOOKUP(G1630,'Importer Name'!A:B, 2, FALSE), "")</f>
        <v>SIGNET EXCIPIENTS</v>
      </c>
      <c r="S1630" t="str">
        <f>IFERROR(VLOOKUP(H1630,'Supplier name '!A:B, 2, FALSE), "")</f>
        <v>DUPONT NUTRITION</v>
      </c>
    </row>
    <row r="1631" spans="1:19">
      <c r="A1631" s="103" t="s">
        <v>247</v>
      </c>
      <c r="B1631" s="87">
        <v>17500</v>
      </c>
      <c r="C1631" s="87" t="s">
        <v>7</v>
      </c>
      <c r="D1631" s="103" t="s">
        <v>2294</v>
      </c>
      <c r="E1631" s="110">
        <v>5.75</v>
      </c>
      <c r="F1631" s="87" t="s">
        <v>9</v>
      </c>
      <c r="G1631" s="103" t="s">
        <v>69</v>
      </c>
      <c r="H1631" s="105" t="s">
        <v>110</v>
      </c>
      <c r="I1631" s="106" t="str">
        <f t="shared" si="167"/>
        <v>July</v>
      </c>
      <c r="J1631" s="74">
        <f>IF(F1631="USD", E1631, E1631 * IFERROR(VLOOKUP(F1631, EXCHANGE_RATE!A:B, 2, FALSE), "Currency not found"))</f>
        <v>5.75</v>
      </c>
      <c r="K1631" s="74">
        <f t="shared" si="169"/>
        <v>5.75</v>
      </c>
      <c r="L1631" s="14">
        <f>IF(C1631="MTS", B1631, B1631 * IFERROR(VLOOKUP(C1631, 'QTY_CONVERSIONS '!A:B, 2, FALSE), "Units not found"))</f>
        <v>17.5</v>
      </c>
      <c r="M1631" s="75">
        <f t="shared" si="168"/>
        <v>100625</v>
      </c>
      <c r="N1631" t="str">
        <f>IFERROR(VLOOKUP(D1631, Product_Category!A:B, 2, FALSE), "Uncategorized")</f>
        <v>MCC</v>
      </c>
      <c r="O1631" s="76">
        <f t="shared" si="170"/>
        <v>5.75</v>
      </c>
      <c r="P1631" s="76">
        <f t="shared" si="171"/>
        <v>100.625</v>
      </c>
      <c r="Q1631">
        <f t="shared" si="172"/>
        <v>2023</v>
      </c>
      <c r="R1631" t="str">
        <f>IFERROR(VLOOKUP(G1631,'Importer Name'!A:B, 2, FALSE), "")</f>
        <v>SIGNET EXCIPIENTS</v>
      </c>
      <c r="S1631" t="str">
        <f>IFERROR(VLOOKUP(H1631,'Supplier name '!A:B, 2, FALSE), "")</f>
        <v>DUPONT NUTRITION</v>
      </c>
    </row>
    <row r="1632" spans="1:19">
      <c r="A1632" s="103" t="s">
        <v>247</v>
      </c>
      <c r="B1632" s="87">
        <v>14760</v>
      </c>
      <c r="C1632" s="87" t="s">
        <v>7</v>
      </c>
      <c r="D1632" s="103" t="s">
        <v>2294</v>
      </c>
      <c r="E1632" s="110">
        <v>5.64</v>
      </c>
      <c r="F1632" s="87" t="s">
        <v>9</v>
      </c>
      <c r="G1632" s="103" t="s">
        <v>69</v>
      </c>
      <c r="H1632" s="105" t="s">
        <v>110</v>
      </c>
      <c r="I1632" s="106" t="str">
        <f t="shared" si="167"/>
        <v>July</v>
      </c>
      <c r="J1632" s="74">
        <f>IF(F1632="USD", E1632, E1632 * IFERROR(VLOOKUP(F1632, EXCHANGE_RATE!A:B, 2, FALSE), "Currency not found"))</f>
        <v>5.64</v>
      </c>
      <c r="K1632" s="74">
        <f t="shared" si="169"/>
        <v>5.64</v>
      </c>
      <c r="L1632" s="14">
        <f>IF(C1632="MTS", B1632, B1632 * IFERROR(VLOOKUP(C1632, 'QTY_CONVERSIONS '!A:B, 2, FALSE), "Units not found"))</f>
        <v>14.76</v>
      </c>
      <c r="M1632" s="75">
        <f t="shared" si="168"/>
        <v>83246.399999999994</v>
      </c>
      <c r="N1632" t="str">
        <f>IFERROR(VLOOKUP(D1632, Product_Category!A:B, 2, FALSE), "Uncategorized")</f>
        <v>MCC</v>
      </c>
      <c r="O1632" s="76">
        <f t="shared" si="170"/>
        <v>5.64</v>
      </c>
      <c r="P1632" s="76">
        <f t="shared" si="171"/>
        <v>83.246399999999994</v>
      </c>
      <c r="Q1632">
        <f t="shared" si="172"/>
        <v>2023</v>
      </c>
      <c r="R1632" t="str">
        <f>IFERROR(VLOOKUP(G1632,'Importer Name'!A:B, 2, FALSE), "")</f>
        <v>SIGNET EXCIPIENTS</v>
      </c>
      <c r="S1632" t="str">
        <f>IFERROR(VLOOKUP(H1632,'Supplier name '!A:B, 2, FALSE), "")</f>
        <v>DUPONT NUTRITION</v>
      </c>
    </row>
    <row r="1633" spans="1:19">
      <c r="A1633" s="103" t="s">
        <v>247</v>
      </c>
      <c r="B1633" s="87">
        <v>11500</v>
      </c>
      <c r="C1633" s="87" t="s">
        <v>7</v>
      </c>
      <c r="D1633" s="103" t="s">
        <v>2294</v>
      </c>
      <c r="E1633" s="110">
        <v>5.75</v>
      </c>
      <c r="F1633" s="87" t="s">
        <v>9</v>
      </c>
      <c r="G1633" s="103" t="s">
        <v>69</v>
      </c>
      <c r="H1633" s="105" t="s">
        <v>110</v>
      </c>
      <c r="I1633" s="106" t="str">
        <f t="shared" si="167"/>
        <v>July</v>
      </c>
      <c r="J1633" s="74">
        <f>IF(F1633="USD", E1633, E1633 * IFERROR(VLOOKUP(F1633, EXCHANGE_RATE!A:B, 2, FALSE), "Currency not found"))</f>
        <v>5.75</v>
      </c>
      <c r="K1633" s="74">
        <f t="shared" si="169"/>
        <v>5.75</v>
      </c>
      <c r="L1633" s="14">
        <f>IF(C1633="MTS", B1633, B1633 * IFERROR(VLOOKUP(C1633, 'QTY_CONVERSIONS '!A:B, 2, FALSE), "Units not found"))</f>
        <v>11.5</v>
      </c>
      <c r="M1633" s="75">
        <f t="shared" si="168"/>
        <v>66125</v>
      </c>
      <c r="N1633" t="str">
        <f>IFERROR(VLOOKUP(D1633, Product_Category!A:B, 2, FALSE), "Uncategorized")</f>
        <v>MCC</v>
      </c>
      <c r="O1633" s="76">
        <f t="shared" si="170"/>
        <v>5.75</v>
      </c>
      <c r="P1633" s="76">
        <f t="shared" si="171"/>
        <v>66.125</v>
      </c>
      <c r="Q1633">
        <f t="shared" si="172"/>
        <v>2023</v>
      </c>
      <c r="R1633" t="str">
        <f>IFERROR(VLOOKUP(G1633,'Importer Name'!A:B, 2, FALSE), "")</f>
        <v>SIGNET EXCIPIENTS</v>
      </c>
      <c r="S1633" t="str">
        <f>IFERROR(VLOOKUP(H1633,'Supplier name '!A:B, 2, FALSE), "")</f>
        <v>DUPONT NUTRITION</v>
      </c>
    </row>
    <row r="1634" spans="1:19">
      <c r="A1634" s="103" t="s">
        <v>247</v>
      </c>
      <c r="B1634" s="87">
        <v>17500</v>
      </c>
      <c r="C1634" s="87" t="s">
        <v>7</v>
      </c>
      <c r="D1634" s="103" t="s">
        <v>2294</v>
      </c>
      <c r="E1634" s="110">
        <v>5.75</v>
      </c>
      <c r="F1634" s="87" t="s">
        <v>9</v>
      </c>
      <c r="G1634" s="103" t="s">
        <v>69</v>
      </c>
      <c r="H1634" s="105" t="s">
        <v>110</v>
      </c>
      <c r="I1634" s="106" t="str">
        <f t="shared" si="167"/>
        <v>July</v>
      </c>
      <c r="J1634" s="74">
        <f>IF(F1634="USD", E1634, E1634 * IFERROR(VLOOKUP(F1634, EXCHANGE_RATE!A:B, 2, FALSE), "Currency not found"))</f>
        <v>5.75</v>
      </c>
      <c r="K1634" s="74">
        <f t="shared" si="169"/>
        <v>5.75</v>
      </c>
      <c r="L1634" s="14">
        <f>IF(C1634="MTS", B1634, B1634 * IFERROR(VLOOKUP(C1634, 'QTY_CONVERSIONS '!A:B, 2, FALSE), "Units not found"))</f>
        <v>17.5</v>
      </c>
      <c r="M1634" s="75">
        <f t="shared" si="168"/>
        <v>100625</v>
      </c>
      <c r="N1634" t="str">
        <f>IFERROR(VLOOKUP(D1634, Product_Category!A:B, 2, FALSE), "Uncategorized")</f>
        <v>MCC</v>
      </c>
      <c r="O1634" s="76">
        <f t="shared" si="170"/>
        <v>5.75</v>
      </c>
      <c r="P1634" s="76">
        <f t="shared" si="171"/>
        <v>100.625</v>
      </c>
      <c r="Q1634">
        <f t="shared" si="172"/>
        <v>2023</v>
      </c>
      <c r="R1634" t="str">
        <f>IFERROR(VLOOKUP(G1634,'Importer Name'!A:B, 2, FALSE), "")</f>
        <v>SIGNET EXCIPIENTS</v>
      </c>
      <c r="S1634" t="str">
        <f>IFERROR(VLOOKUP(H1634,'Supplier name '!A:B, 2, FALSE), "")</f>
        <v>DUPONT NUTRITION</v>
      </c>
    </row>
    <row r="1635" spans="1:19">
      <c r="A1635" s="103" t="s">
        <v>247</v>
      </c>
      <c r="B1635" s="87">
        <v>15120</v>
      </c>
      <c r="C1635" s="87" t="s">
        <v>7</v>
      </c>
      <c r="D1635" s="103" t="s">
        <v>2294</v>
      </c>
      <c r="E1635" s="110">
        <v>5.64</v>
      </c>
      <c r="F1635" s="87" t="s">
        <v>9</v>
      </c>
      <c r="G1635" s="103" t="s">
        <v>69</v>
      </c>
      <c r="H1635" s="105" t="s">
        <v>110</v>
      </c>
      <c r="I1635" s="106" t="str">
        <f t="shared" si="167"/>
        <v>July</v>
      </c>
      <c r="J1635" s="74">
        <f>IF(F1635="USD", E1635, E1635 * IFERROR(VLOOKUP(F1635, EXCHANGE_RATE!A:B, 2, FALSE), "Currency not found"))</f>
        <v>5.64</v>
      </c>
      <c r="K1635" s="74">
        <f t="shared" si="169"/>
        <v>5.64</v>
      </c>
      <c r="L1635" s="14">
        <f>IF(C1635="MTS", B1635, B1635 * IFERROR(VLOOKUP(C1635, 'QTY_CONVERSIONS '!A:B, 2, FALSE), "Units not found"))</f>
        <v>15.120000000000001</v>
      </c>
      <c r="M1635" s="75">
        <f t="shared" si="168"/>
        <v>85276.799999999988</v>
      </c>
      <c r="N1635" t="str">
        <f>IFERROR(VLOOKUP(D1635, Product_Category!A:B, 2, FALSE), "Uncategorized")</f>
        <v>MCC</v>
      </c>
      <c r="O1635" s="76">
        <f t="shared" si="170"/>
        <v>5.64</v>
      </c>
      <c r="P1635" s="76">
        <f t="shared" si="171"/>
        <v>85.276799999999994</v>
      </c>
      <c r="Q1635">
        <f t="shared" si="172"/>
        <v>2023</v>
      </c>
      <c r="R1635" t="str">
        <f>IFERROR(VLOOKUP(G1635,'Importer Name'!A:B, 2, FALSE), "")</f>
        <v>SIGNET EXCIPIENTS</v>
      </c>
      <c r="S1635" t="str">
        <f>IFERROR(VLOOKUP(H1635,'Supplier name '!A:B, 2, FALSE), "")</f>
        <v>DUPONT NUTRITION</v>
      </c>
    </row>
    <row r="1636" spans="1:19">
      <c r="A1636" s="103" t="s">
        <v>247</v>
      </c>
      <c r="B1636" s="87">
        <v>17500</v>
      </c>
      <c r="C1636" s="87" t="s">
        <v>7</v>
      </c>
      <c r="D1636" s="103" t="s">
        <v>2294</v>
      </c>
      <c r="E1636" s="110">
        <v>5.75</v>
      </c>
      <c r="F1636" s="87" t="s">
        <v>9</v>
      </c>
      <c r="G1636" s="103" t="s">
        <v>69</v>
      </c>
      <c r="H1636" s="105" t="s">
        <v>110</v>
      </c>
      <c r="I1636" s="106" t="str">
        <f t="shared" si="167"/>
        <v>July</v>
      </c>
      <c r="J1636" s="74">
        <f>IF(F1636="USD", E1636, E1636 * IFERROR(VLOOKUP(F1636, EXCHANGE_RATE!A:B, 2, FALSE), "Currency not found"))</f>
        <v>5.75</v>
      </c>
      <c r="K1636" s="74">
        <f t="shared" si="169"/>
        <v>5.75</v>
      </c>
      <c r="L1636" s="14">
        <f>IF(C1636="MTS", B1636, B1636 * IFERROR(VLOOKUP(C1636, 'QTY_CONVERSIONS '!A:B, 2, FALSE), "Units not found"))</f>
        <v>17.5</v>
      </c>
      <c r="M1636" s="75">
        <f t="shared" si="168"/>
        <v>100625</v>
      </c>
      <c r="N1636" t="str">
        <f>IFERROR(VLOOKUP(D1636, Product_Category!A:B, 2, FALSE), "Uncategorized")</f>
        <v>MCC</v>
      </c>
      <c r="O1636" s="76">
        <f t="shared" si="170"/>
        <v>5.75</v>
      </c>
      <c r="P1636" s="76">
        <f t="shared" si="171"/>
        <v>100.625</v>
      </c>
      <c r="Q1636">
        <f t="shared" si="172"/>
        <v>2023</v>
      </c>
      <c r="R1636" t="str">
        <f>IFERROR(VLOOKUP(G1636,'Importer Name'!A:B, 2, FALSE), "")</f>
        <v>SIGNET EXCIPIENTS</v>
      </c>
      <c r="S1636" t="str">
        <f>IFERROR(VLOOKUP(H1636,'Supplier name '!A:B, 2, FALSE), "")</f>
        <v>DUPONT NUTRITION</v>
      </c>
    </row>
    <row r="1637" spans="1:19">
      <c r="A1637" s="103" t="s">
        <v>247</v>
      </c>
      <c r="B1637" s="87">
        <v>240</v>
      </c>
      <c r="C1637" s="87" t="s">
        <v>7</v>
      </c>
      <c r="D1637" s="103" t="s">
        <v>2295</v>
      </c>
      <c r="E1637" s="110">
        <v>6.86</v>
      </c>
      <c r="F1637" s="87" t="s">
        <v>9</v>
      </c>
      <c r="G1637" s="103" t="s">
        <v>69</v>
      </c>
      <c r="H1637" s="105" t="s">
        <v>110</v>
      </c>
      <c r="I1637" s="106" t="str">
        <f t="shared" si="167"/>
        <v>July</v>
      </c>
      <c r="J1637" s="74">
        <f>IF(F1637="USD", E1637, E1637 * IFERROR(VLOOKUP(F1637, EXCHANGE_RATE!A:B, 2, FALSE), "Currency not found"))</f>
        <v>6.86</v>
      </c>
      <c r="K1637" s="74">
        <f t="shared" si="169"/>
        <v>6.86</v>
      </c>
      <c r="L1637" s="14">
        <f>IF(C1637="MTS", B1637, B1637 * IFERROR(VLOOKUP(C1637, 'QTY_CONVERSIONS '!A:B, 2, FALSE), "Units not found"))</f>
        <v>0.24</v>
      </c>
      <c r="M1637" s="75">
        <f t="shared" si="168"/>
        <v>1646.4</v>
      </c>
      <c r="N1637" t="str">
        <f>IFERROR(VLOOKUP(D1637, Product_Category!A:B, 2, FALSE), "Uncategorized")</f>
        <v>MCC</v>
      </c>
      <c r="O1637" s="76">
        <f t="shared" si="170"/>
        <v>6.86</v>
      </c>
      <c r="P1637" s="76">
        <f t="shared" si="171"/>
        <v>1.6464000000000001</v>
      </c>
      <c r="Q1637">
        <f t="shared" si="172"/>
        <v>2023</v>
      </c>
      <c r="R1637" t="str">
        <f>IFERROR(VLOOKUP(G1637,'Importer Name'!A:B, 2, FALSE), "")</f>
        <v>SIGNET EXCIPIENTS</v>
      </c>
      <c r="S1637" t="str">
        <f>IFERROR(VLOOKUP(H1637,'Supplier name '!A:B, 2, FALSE), "")</f>
        <v>DUPONT NUTRITION</v>
      </c>
    </row>
    <row r="1638" spans="1:19">
      <c r="A1638" s="103" t="s">
        <v>247</v>
      </c>
      <c r="B1638" s="87">
        <v>17500</v>
      </c>
      <c r="C1638" s="87" t="s">
        <v>7</v>
      </c>
      <c r="D1638" s="103" t="s">
        <v>2295</v>
      </c>
      <c r="E1638" s="110">
        <v>6.86</v>
      </c>
      <c r="F1638" s="87" t="s">
        <v>9</v>
      </c>
      <c r="G1638" s="103" t="s">
        <v>69</v>
      </c>
      <c r="H1638" s="105" t="s">
        <v>110</v>
      </c>
      <c r="I1638" s="106" t="str">
        <f t="shared" si="167"/>
        <v>July</v>
      </c>
      <c r="J1638" s="74">
        <f>IF(F1638="USD", E1638, E1638 * IFERROR(VLOOKUP(F1638, EXCHANGE_RATE!A:B, 2, FALSE), "Currency not found"))</f>
        <v>6.86</v>
      </c>
      <c r="K1638" s="74">
        <f t="shared" si="169"/>
        <v>6.86</v>
      </c>
      <c r="L1638" s="14">
        <f>IF(C1638="MTS", B1638, B1638 * IFERROR(VLOOKUP(C1638, 'QTY_CONVERSIONS '!A:B, 2, FALSE), "Units not found"))</f>
        <v>17.5</v>
      </c>
      <c r="M1638" s="75">
        <f t="shared" si="168"/>
        <v>120050</v>
      </c>
      <c r="N1638" t="str">
        <f>IFERROR(VLOOKUP(D1638, Product_Category!A:B, 2, FALSE), "Uncategorized")</f>
        <v>MCC</v>
      </c>
      <c r="O1638" s="76">
        <f t="shared" si="170"/>
        <v>6.86</v>
      </c>
      <c r="P1638" s="76">
        <f t="shared" si="171"/>
        <v>120.05000000000001</v>
      </c>
      <c r="Q1638">
        <f t="shared" si="172"/>
        <v>2023</v>
      </c>
      <c r="R1638" t="str">
        <f>IFERROR(VLOOKUP(G1638,'Importer Name'!A:B, 2, FALSE), "")</f>
        <v>SIGNET EXCIPIENTS</v>
      </c>
      <c r="S1638" t="str">
        <f>IFERROR(VLOOKUP(H1638,'Supplier name '!A:B, 2, FALSE), "")</f>
        <v>DUPONT NUTRITION</v>
      </c>
    </row>
    <row r="1639" spans="1:19">
      <c r="A1639" s="103" t="s">
        <v>247</v>
      </c>
      <c r="B1639" s="87">
        <v>17500</v>
      </c>
      <c r="C1639" s="87" t="s">
        <v>7</v>
      </c>
      <c r="D1639" s="103" t="s">
        <v>2295</v>
      </c>
      <c r="E1639" s="110">
        <v>6.86</v>
      </c>
      <c r="F1639" s="87" t="s">
        <v>9</v>
      </c>
      <c r="G1639" s="103" t="s">
        <v>69</v>
      </c>
      <c r="H1639" s="105" t="s">
        <v>110</v>
      </c>
      <c r="I1639" s="106" t="str">
        <f t="shared" si="167"/>
        <v>July</v>
      </c>
      <c r="J1639" s="74">
        <f>IF(F1639="USD", E1639, E1639 * IFERROR(VLOOKUP(F1639, EXCHANGE_RATE!A:B, 2, FALSE), "Currency not found"))</f>
        <v>6.86</v>
      </c>
      <c r="K1639" s="74">
        <f t="shared" si="169"/>
        <v>6.86</v>
      </c>
      <c r="L1639" s="14">
        <f>IF(C1639="MTS", B1639, B1639 * IFERROR(VLOOKUP(C1639, 'QTY_CONVERSIONS '!A:B, 2, FALSE), "Units not found"))</f>
        <v>17.5</v>
      </c>
      <c r="M1639" s="75">
        <f t="shared" si="168"/>
        <v>120050</v>
      </c>
      <c r="N1639" t="str">
        <f>IFERROR(VLOOKUP(D1639, Product_Category!A:B, 2, FALSE), "Uncategorized")</f>
        <v>MCC</v>
      </c>
      <c r="O1639" s="76">
        <f t="shared" si="170"/>
        <v>6.86</v>
      </c>
      <c r="P1639" s="76">
        <f t="shared" si="171"/>
        <v>120.05000000000001</v>
      </c>
      <c r="Q1639">
        <f t="shared" si="172"/>
        <v>2023</v>
      </c>
      <c r="R1639" t="str">
        <f>IFERROR(VLOOKUP(G1639,'Importer Name'!A:B, 2, FALSE), "")</f>
        <v>SIGNET EXCIPIENTS</v>
      </c>
      <c r="S1639" t="str">
        <f>IFERROR(VLOOKUP(H1639,'Supplier name '!A:B, 2, FALSE), "")</f>
        <v>DUPONT NUTRITION</v>
      </c>
    </row>
    <row r="1640" spans="1:19">
      <c r="A1640" s="103" t="s">
        <v>247</v>
      </c>
      <c r="B1640" s="87">
        <v>17500</v>
      </c>
      <c r="C1640" s="87" t="s">
        <v>7</v>
      </c>
      <c r="D1640" s="103" t="s">
        <v>2295</v>
      </c>
      <c r="E1640" s="110">
        <v>6.86</v>
      </c>
      <c r="F1640" s="87" t="s">
        <v>9</v>
      </c>
      <c r="G1640" s="103" t="s">
        <v>69</v>
      </c>
      <c r="H1640" s="105" t="s">
        <v>110</v>
      </c>
      <c r="I1640" s="106" t="str">
        <f t="shared" si="167"/>
        <v>July</v>
      </c>
      <c r="J1640" s="74">
        <f>IF(F1640="USD", E1640, E1640 * IFERROR(VLOOKUP(F1640, EXCHANGE_RATE!A:B, 2, FALSE), "Currency not found"))</f>
        <v>6.86</v>
      </c>
      <c r="K1640" s="74">
        <f t="shared" si="169"/>
        <v>6.86</v>
      </c>
      <c r="L1640" s="14">
        <f>IF(C1640="MTS", B1640, B1640 * IFERROR(VLOOKUP(C1640, 'QTY_CONVERSIONS '!A:B, 2, FALSE), "Units not found"))</f>
        <v>17.5</v>
      </c>
      <c r="M1640" s="75">
        <f t="shared" si="168"/>
        <v>120050</v>
      </c>
      <c r="N1640" t="str">
        <f>IFERROR(VLOOKUP(D1640, Product_Category!A:B, 2, FALSE), "Uncategorized")</f>
        <v>MCC</v>
      </c>
      <c r="O1640" s="76">
        <f t="shared" si="170"/>
        <v>6.86</v>
      </c>
      <c r="P1640" s="76">
        <f t="shared" si="171"/>
        <v>120.05000000000001</v>
      </c>
      <c r="Q1640">
        <f t="shared" si="172"/>
        <v>2023</v>
      </c>
      <c r="R1640" t="str">
        <f>IFERROR(VLOOKUP(G1640,'Importer Name'!A:B, 2, FALSE), "")</f>
        <v>SIGNET EXCIPIENTS</v>
      </c>
      <c r="S1640" t="str">
        <f>IFERROR(VLOOKUP(H1640,'Supplier name '!A:B, 2, FALSE), "")</f>
        <v>DUPONT NUTRITION</v>
      </c>
    </row>
    <row r="1641" spans="1:19">
      <c r="A1641" s="103" t="s">
        <v>247</v>
      </c>
      <c r="B1641" s="87">
        <v>400</v>
      </c>
      <c r="C1641" s="87" t="s">
        <v>7</v>
      </c>
      <c r="D1641" s="103" t="s">
        <v>2296</v>
      </c>
      <c r="E1641" s="110">
        <v>6.15</v>
      </c>
      <c r="F1641" s="87" t="s">
        <v>9</v>
      </c>
      <c r="G1641" s="103" t="s">
        <v>69</v>
      </c>
      <c r="H1641" s="105" t="s">
        <v>110</v>
      </c>
      <c r="I1641" s="106" t="str">
        <f t="shared" si="167"/>
        <v>July</v>
      </c>
      <c r="J1641" s="74">
        <f>IF(F1641="USD", E1641, E1641 * IFERROR(VLOOKUP(F1641, EXCHANGE_RATE!A:B, 2, FALSE), "Currency not found"))</f>
        <v>6.15</v>
      </c>
      <c r="K1641" s="74">
        <f t="shared" si="169"/>
        <v>6.15</v>
      </c>
      <c r="L1641" s="14">
        <f>IF(C1641="MTS", B1641, B1641 * IFERROR(VLOOKUP(C1641, 'QTY_CONVERSIONS '!A:B, 2, FALSE), "Units not found"))</f>
        <v>0.4</v>
      </c>
      <c r="M1641" s="75">
        <f t="shared" si="168"/>
        <v>2460</v>
      </c>
      <c r="N1641" t="str">
        <f>IFERROR(VLOOKUP(D1641, Product_Category!A:B, 2, FALSE), "Uncategorized")</f>
        <v>MCC</v>
      </c>
      <c r="O1641" s="76">
        <f t="shared" si="170"/>
        <v>6.15</v>
      </c>
      <c r="P1641" s="76">
        <f t="shared" si="171"/>
        <v>2.4600000000000004</v>
      </c>
      <c r="Q1641">
        <f t="shared" si="172"/>
        <v>2023</v>
      </c>
      <c r="R1641" t="str">
        <f>IFERROR(VLOOKUP(G1641,'Importer Name'!A:B, 2, FALSE), "")</f>
        <v>SIGNET EXCIPIENTS</v>
      </c>
      <c r="S1641" t="str">
        <f>IFERROR(VLOOKUP(H1641,'Supplier name '!A:B, 2, FALSE), "")</f>
        <v>DUPONT NUTRITION</v>
      </c>
    </row>
    <row r="1642" spans="1:19">
      <c r="A1642" s="103" t="s">
        <v>247</v>
      </c>
      <c r="B1642" s="87">
        <v>100</v>
      </c>
      <c r="C1642" s="87" t="s">
        <v>7</v>
      </c>
      <c r="D1642" s="103" t="s">
        <v>2296</v>
      </c>
      <c r="E1642" s="110">
        <v>6.15</v>
      </c>
      <c r="F1642" s="87" t="s">
        <v>9</v>
      </c>
      <c r="G1642" s="103" t="s">
        <v>69</v>
      </c>
      <c r="H1642" s="105" t="s">
        <v>110</v>
      </c>
      <c r="I1642" s="106" t="str">
        <f t="shared" si="167"/>
        <v>July</v>
      </c>
      <c r="J1642" s="74">
        <f>IF(F1642="USD", E1642, E1642 * IFERROR(VLOOKUP(F1642, EXCHANGE_RATE!A:B, 2, FALSE), "Currency not found"))</f>
        <v>6.15</v>
      </c>
      <c r="K1642" s="74">
        <f t="shared" si="169"/>
        <v>6.15</v>
      </c>
      <c r="L1642" s="14">
        <f>IF(C1642="MTS", B1642, B1642 * IFERROR(VLOOKUP(C1642, 'QTY_CONVERSIONS '!A:B, 2, FALSE), "Units not found"))</f>
        <v>0.1</v>
      </c>
      <c r="M1642" s="75">
        <f t="shared" si="168"/>
        <v>615</v>
      </c>
      <c r="N1642" t="str">
        <f>IFERROR(VLOOKUP(D1642, Product_Category!A:B, 2, FALSE), "Uncategorized")</f>
        <v>MCC</v>
      </c>
      <c r="O1642" s="76">
        <f t="shared" si="170"/>
        <v>6.15</v>
      </c>
      <c r="P1642" s="76">
        <f t="shared" si="171"/>
        <v>0.6150000000000001</v>
      </c>
      <c r="Q1642">
        <f t="shared" si="172"/>
        <v>2023</v>
      </c>
      <c r="R1642" t="str">
        <f>IFERROR(VLOOKUP(G1642,'Importer Name'!A:B, 2, FALSE), "")</f>
        <v>SIGNET EXCIPIENTS</v>
      </c>
      <c r="S1642" t="str">
        <f>IFERROR(VLOOKUP(H1642,'Supplier name '!A:B, 2, FALSE), "")</f>
        <v>DUPONT NUTRITION</v>
      </c>
    </row>
    <row r="1643" spans="1:19">
      <c r="A1643" s="103" t="s">
        <v>247</v>
      </c>
      <c r="B1643" s="87">
        <v>100</v>
      </c>
      <c r="C1643" s="87" t="s">
        <v>7</v>
      </c>
      <c r="D1643" s="103" t="s">
        <v>2296</v>
      </c>
      <c r="E1643" s="110">
        <v>6.15</v>
      </c>
      <c r="F1643" s="87" t="s">
        <v>9</v>
      </c>
      <c r="G1643" s="103" t="s">
        <v>69</v>
      </c>
      <c r="H1643" s="105" t="s">
        <v>110</v>
      </c>
      <c r="I1643" s="106" t="str">
        <f t="shared" si="167"/>
        <v>July</v>
      </c>
      <c r="J1643" s="74">
        <f>IF(F1643="USD", E1643, E1643 * IFERROR(VLOOKUP(F1643, EXCHANGE_RATE!A:B, 2, FALSE), "Currency not found"))</f>
        <v>6.15</v>
      </c>
      <c r="K1643" s="74">
        <f t="shared" si="169"/>
        <v>6.15</v>
      </c>
      <c r="L1643" s="14">
        <f>IF(C1643="MTS", B1643, B1643 * IFERROR(VLOOKUP(C1643, 'QTY_CONVERSIONS '!A:B, 2, FALSE), "Units not found"))</f>
        <v>0.1</v>
      </c>
      <c r="M1643" s="75">
        <f t="shared" si="168"/>
        <v>615</v>
      </c>
      <c r="N1643" t="str">
        <f>IFERROR(VLOOKUP(D1643, Product_Category!A:B, 2, FALSE), "Uncategorized")</f>
        <v>MCC</v>
      </c>
      <c r="O1643" s="76">
        <f t="shared" si="170"/>
        <v>6.15</v>
      </c>
      <c r="P1643" s="76">
        <f t="shared" si="171"/>
        <v>0.6150000000000001</v>
      </c>
      <c r="Q1643">
        <f t="shared" si="172"/>
        <v>2023</v>
      </c>
      <c r="R1643" t="str">
        <f>IFERROR(VLOOKUP(G1643,'Importer Name'!A:B, 2, FALSE), "")</f>
        <v>SIGNET EXCIPIENTS</v>
      </c>
      <c r="S1643" t="str">
        <f>IFERROR(VLOOKUP(H1643,'Supplier name '!A:B, 2, FALSE), "")</f>
        <v>DUPONT NUTRITION</v>
      </c>
    </row>
    <row r="1644" spans="1:19">
      <c r="A1644" s="107" t="s">
        <v>247</v>
      </c>
      <c r="B1644" s="88">
        <v>6000</v>
      </c>
      <c r="C1644" s="88" t="s">
        <v>7</v>
      </c>
      <c r="D1644" s="107" t="s">
        <v>3687</v>
      </c>
      <c r="E1644" s="113">
        <v>19.43</v>
      </c>
      <c r="F1644" s="88" t="s">
        <v>9</v>
      </c>
      <c r="G1644" s="107" t="s">
        <v>69</v>
      </c>
      <c r="H1644" s="109" t="s">
        <v>110</v>
      </c>
      <c r="I1644" s="106" t="str">
        <f t="shared" si="167"/>
        <v>July</v>
      </c>
      <c r="J1644" s="74">
        <f>IF(F1644="USD", E1644, E1644 * IFERROR(VLOOKUP(F1644, EXCHANGE_RATE!A:B, 2, FALSE), "Currency not found"))</f>
        <v>19.43</v>
      </c>
      <c r="K1644" s="74">
        <f t="shared" si="169"/>
        <v>19.43</v>
      </c>
      <c r="L1644" s="14">
        <f>IF(C1644="MTS", B1644, B1644 * IFERROR(VLOOKUP(C1644, 'QTY_CONVERSIONS '!A:B, 2, FALSE), "Units not found"))</f>
        <v>6</v>
      </c>
      <c r="M1644" s="75">
        <f t="shared" si="168"/>
        <v>116580</v>
      </c>
      <c r="N1644" t="str">
        <f>IFERROR(VLOOKUP(D1644, Product_Category!A:B, 2, FALSE), "Uncategorized")</f>
        <v>Uncategorized</v>
      </c>
      <c r="O1644" s="76">
        <f t="shared" si="170"/>
        <v>19.43</v>
      </c>
      <c r="P1644" s="76">
        <f t="shared" si="171"/>
        <v>116.58</v>
      </c>
      <c r="Q1644">
        <f t="shared" si="172"/>
        <v>2023</v>
      </c>
      <c r="R1644" t="str">
        <f>IFERROR(VLOOKUP(G1644,'Importer Name'!A:B, 2, FALSE), "")</f>
        <v>SIGNET EXCIPIENTS</v>
      </c>
      <c r="S1644" t="str">
        <f>IFERROR(VLOOKUP(H1644,'Supplier name '!A:B, 2, FALSE), "")</f>
        <v>DUPONT NUTRITION</v>
      </c>
    </row>
    <row r="1645" spans="1:19">
      <c r="A1645" s="103" t="s">
        <v>269</v>
      </c>
      <c r="B1645" s="87">
        <v>12000</v>
      </c>
      <c r="C1645" s="87" t="s">
        <v>7</v>
      </c>
      <c r="D1645" s="103" t="s">
        <v>1803</v>
      </c>
      <c r="E1645" s="110">
        <v>11.54</v>
      </c>
      <c r="F1645" s="87" t="s">
        <v>9</v>
      </c>
      <c r="G1645" s="103" t="s">
        <v>239</v>
      </c>
      <c r="H1645" s="105" t="s">
        <v>2336</v>
      </c>
      <c r="I1645" s="106" t="str">
        <f t="shared" si="167"/>
        <v>July</v>
      </c>
      <c r="J1645" s="74">
        <f>IF(F1645="USD", E1645, E1645 * IFERROR(VLOOKUP(F1645, EXCHANGE_RATE!A:B, 2, FALSE), "Currency not found"))</f>
        <v>11.54</v>
      </c>
      <c r="K1645" s="74">
        <f t="shared" si="169"/>
        <v>11.54</v>
      </c>
      <c r="L1645" s="14">
        <f>IF(C1645="MTS", B1645, B1645 * IFERROR(VLOOKUP(C1645, 'QTY_CONVERSIONS '!A:B, 2, FALSE), "Units not found"))</f>
        <v>12</v>
      </c>
      <c r="M1645" s="75">
        <f t="shared" si="168"/>
        <v>138480</v>
      </c>
      <c r="N1645" t="str">
        <f>IFERROR(VLOOKUP(D1645, Product_Category!A:B, 2, FALSE), "Uncategorized")</f>
        <v>MCC</v>
      </c>
      <c r="O1645" s="76">
        <f t="shared" si="170"/>
        <v>11.54</v>
      </c>
      <c r="P1645" s="76">
        <f t="shared" si="171"/>
        <v>138.47999999999999</v>
      </c>
      <c r="Q1645">
        <f t="shared" si="172"/>
        <v>2023</v>
      </c>
      <c r="R1645" t="str">
        <f>IFERROR(VLOOKUP(G1645,'Importer Name'!A:B, 2, FALSE), "")</f>
        <v>ARIHANT INNOCHEM</v>
      </c>
      <c r="S1645" t="str">
        <f>IFERROR(VLOOKUP(H1645,'Supplier name '!A:B, 2, FALSE), "")</f>
        <v>ASAHI KASEI CORP</v>
      </c>
    </row>
    <row r="1646" spans="1:19">
      <c r="A1646" s="103" t="s">
        <v>269</v>
      </c>
      <c r="B1646" s="87">
        <v>12000</v>
      </c>
      <c r="C1646" s="87" t="s">
        <v>7</v>
      </c>
      <c r="D1646" s="103" t="s">
        <v>1803</v>
      </c>
      <c r="E1646" s="110">
        <v>11.54</v>
      </c>
      <c r="F1646" s="87" t="s">
        <v>9</v>
      </c>
      <c r="G1646" s="103" t="s">
        <v>239</v>
      </c>
      <c r="H1646" s="105" t="s">
        <v>2336</v>
      </c>
      <c r="I1646" s="106" t="str">
        <f t="shared" si="167"/>
        <v>July</v>
      </c>
      <c r="J1646" s="74">
        <f>IF(F1646="USD", E1646, E1646 * IFERROR(VLOOKUP(F1646, EXCHANGE_RATE!A:B, 2, FALSE), "Currency not found"))</f>
        <v>11.54</v>
      </c>
      <c r="K1646" s="74">
        <f t="shared" si="169"/>
        <v>11.54</v>
      </c>
      <c r="L1646" s="14">
        <f>IF(C1646="MTS", B1646, B1646 * IFERROR(VLOOKUP(C1646, 'QTY_CONVERSIONS '!A:B, 2, FALSE), "Units not found"))</f>
        <v>12</v>
      </c>
      <c r="M1646" s="75">
        <f t="shared" si="168"/>
        <v>138480</v>
      </c>
      <c r="N1646" t="str">
        <f>IFERROR(VLOOKUP(D1646, Product_Category!A:B, 2, FALSE), "Uncategorized")</f>
        <v>MCC</v>
      </c>
      <c r="O1646" s="76">
        <f t="shared" si="170"/>
        <v>11.54</v>
      </c>
      <c r="P1646" s="76">
        <f t="shared" si="171"/>
        <v>138.47999999999999</v>
      </c>
      <c r="Q1646">
        <f t="shared" si="172"/>
        <v>2023</v>
      </c>
      <c r="R1646" t="str">
        <f>IFERROR(VLOOKUP(G1646,'Importer Name'!A:B, 2, FALSE), "")</f>
        <v>ARIHANT INNOCHEM</v>
      </c>
      <c r="S1646" t="str">
        <f>IFERROR(VLOOKUP(H1646,'Supplier name '!A:B, 2, FALSE), "")</f>
        <v>ASAHI KASEI CORP</v>
      </c>
    </row>
    <row r="1647" spans="1:19">
      <c r="A1647" s="103" t="s">
        <v>269</v>
      </c>
      <c r="B1647" s="87">
        <v>12000</v>
      </c>
      <c r="C1647" s="87" t="s">
        <v>7</v>
      </c>
      <c r="D1647" s="103" t="s">
        <v>1803</v>
      </c>
      <c r="E1647" s="110">
        <v>11.54</v>
      </c>
      <c r="F1647" s="87" t="s">
        <v>9</v>
      </c>
      <c r="G1647" s="103" t="s">
        <v>239</v>
      </c>
      <c r="H1647" s="105" t="s">
        <v>2336</v>
      </c>
      <c r="I1647" s="106" t="str">
        <f t="shared" si="167"/>
        <v>July</v>
      </c>
      <c r="J1647" s="74">
        <f>IF(F1647="USD", E1647, E1647 * IFERROR(VLOOKUP(F1647, EXCHANGE_RATE!A:B, 2, FALSE), "Currency not found"))</f>
        <v>11.54</v>
      </c>
      <c r="K1647" s="74">
        <f t="shared" si="169"/>
        <v>11.54</v>
      </c>
      <c r="L1647" s="14">
        <f>IF(C1647="MTS", B1647, B1647 * IFERROR(VLOOKUP(C1647, 'QTY_CONVERSIONS '!A:B, 2, FALSE), "Units not found"))</f>
        <v>12</v>
      </c>
      <c r="M1647" s="75">
        <f t="shared" si="168"/>
        <v>138480</v>
      </c>
      <c r="N1647" t="str">
        <f>IFERROR(VLOOKUP(D1647, Product_Category!A:B, 2, FALSE), "Uncategorized")</f>
        <v>MCC</v>
      </c>
      <c r="O1647" s="76">
        <f t="shared" si="170"/>
        <v>11.54</v>
      </c>
      <c r="P1647" s="76">
        <f t="shared" si="171"/>
        <v>138.47999999999999</v>
      </c>
      <c r="Q1647">
        <f t="shared" si="172"/>
        <v>2023</v>
      </c>
      <c r="R1647" t="str">
        <f>IFERROR(VLOOKUP(G1647,'Importer Name'!A:B, 2, FALSE), "")</f>
        <v>ARIHANT INNOCHEM</v>
      </c>
      <c r="S1647" t="str">
        <f>IFERROR(VLOOKUP(H1647,'Supplier name '!A:B, 2, FALSE), "")</f>
        <v>ASAHI KASEI CORP</v>
      </c>
    </row>
    <row r="1648" spans="1:19">
      <c r="A1648" s="103" t="s">
        <v>269</v>
      </c>
      <c r="B1648" s="87">
        <v>12000</v>
      </c>
      <c r="C1648" s="87" t="s">
        <v>7</v>
      </c>
      <c r="D1648" s="103" t="s">
        <v>1803</v>
      </c>
      <c r="E1648" s="110">
        <v>11.54</v>
      </c>
      <c r="F1648" s="87" t="s">
        <v>9</v>
      </c>
      <c r="G1648" s="103" t="s">
        <v>239</v>
      </c>
      <c r="H1648" s="105" t="s">
        <v>2336</v>
      </c>
      <c r="I1648" s="106" t="str">
        <f t="shared" si="167"/>
        <v>July</v>
      </c>
      <c r="J1648" s="74">
        <f>IF(F1648="USD", E1648, E1648 * IFERROR(VLOOKUP(F1648, EXCHANGE_RATE!A:B, 2, FALSE), "Currency not found"))</f>
        <v>11.54</v>
      </c>
      <c r="K1648" s="74">
        <f t="shared" si="169"/>
        <v>11.54</v>
      </c>
      <c r="L1648" s="14">
        <f>IF(C1648="MTS", B1648, B1648 * IFERROR(VLOOKUP(C1648, 'QTY_CONVERSIONS '!A:B, 2, FALSE), "Units not found"))</f>
        <v>12</v>
      </c>
      <c r="M1648" s="75">
        <f t="shared" si="168"/>
        <v>138480</v>
      </c>
      <c r="N1648" t="str">
        <f>IFERROR(VLOOKUP(D1648, Product_Category!A:B, 2, FALSE), "Uncategorized")</f>
        <v>MCC</v>
      </c>
      <c r="O1648" s="76">
        <f t="shared" si="170"/>
        <v>11.54</v>
      </c>
      <c r="P1648" s="76">
        <f t="shared" si="171"/>
        <v>138.47999999999999</v>
      </c>
      <c r="Q1648">
        <f t="shared" si="172"/>
        <v>2023</v>
      </c>
      <c r="R1648" t="str">
        <f>IFERROR(VLOOKUP(G1648,'Importer Name'!A:B, 2, FALSE), "")</f>
        <v>ARIHANT INNOCHEM</v>
      </c>
      <c r="S1648" t="str">
        <f>IFERROR(VLOOKUP(H1648,'Supplier name '!A:B, 2, FALSE), "")</f>
        <v>ASAHI KASEI CORP</v>
      </c>
    </row>
    <row r="1649" spans="1:19">
      <c r="A1649" s="103" t="s">
        <v>269</v>
      </c>
      <c r="B1649" s="87">
        <v>16000</v>
      </c>
      <c r="C1649" s="87" t="s">
        <v>7</v>
      </c>
      <c r="D1649" s="103" t="s">
        <v>2298</v>
      </c>
      <c r="E1649" s="110">
        <v>6.6</v>
      </c>
      <c r="F1649" s="87" t="s">
        <v>9</v>
      </c>
      <c r="G1649" s="103" t="s">
        <v>239</v>
      </c>
      <c r="H1649" s="105" t="s">
        <v>2336</v>
      </c>
      <c r="I1649" s="106" t="str">
        <f t="shared" si="167"/>
        <v>July</v>
      </c>
      <c r="J1649" s="74">
        <f>IF(F1649="USD", E1649, E1649 * IFERROR(VLOOKUP(F1649, EXCHANGE_RATE!A:B, 2, FALSE), "Currency not found"))</f>
        <v>6.6</v>
      </c>
      <c r="K1649" s="74">
        <f t="shared" si="169"/>
        <v>6.6</v>
      </c>
      <c r="L1649" s="14">
        <f>IF(C1649="MTS", B1649, B1649 * IFERROR(VLOOKUP(C1649, 'QTY_CONVERSIONS '!A:B, 2, FALSE), "Units not found"))</f>
        <v>16</v>
      </c>
      <c r="M1649" s="75">
        <f t="shared" si="168"/>
        <v>105600</v>
      </c>
      <c r="N1649" t="str">
        <f>IFERROR(VLOOKUP(D1649, Product_Category!A:B, 2, FALSE), "Uncategorized")</f>
        <v>MCC</v>
      </c>
      <c r="O1649" s="76">
        <f t="shared" si="170"/>
        <v>6.6</v>
      </c>
      <c r="P1649" s="76">
        <f t="shared" si="171"/>
        <v>105.6</v>
      </c>
      <c r="Q1649">
        <f t="shared" si="172"/>
        <v>2023</v>
      </c>
      <c r="R1649" t="str">
        <f>IFERROR(VLOOKUP(G1649,'Importer Name'!A:B, 2, FALSE), "")</f>
        <v>ARIHANT INNOCHEM</v>
      </c>
      <c r="S1649" t="str">
        <f>IFERROR(VLOOKUP(H1649,'Supplier name '!A:B, 2, FALSE), "")</f>
        <v>ASAHI KASEI CORP</v>
      </c>
    </row>
    <row r="1650" spans="1:19">
      <c r="A1650" s="103" t="s">
        <v>269</v>
      </c>
      <c r="B1650" s="87">
        <v>16000</v>
      </c>
      <c r="C1650" s="87" t="s">
        <v>7</v>
      </c>
      <c r="D1650" s="103" t="s">
        <v>2298</v>
      </c>
      <c r="E1650" s="110">
        <v>6.6</v>
      </c>
      <c r="F1650" s="87" t="s">
        <v>9</v>
      </c>
      <c r="G1650" s="103" t="s">
        <v>239</v>
      </c>
      <c r="H1650" s="105" t="s">
        <v>2336</v>
      </c>
      <c r="I1650" s="106" t="str">
        <f t="shared" ref="I1650:I1713" si="173">I1649</f>
        <v>July</v>
      </c>
      <c r="J1650" s="74">
        <f>IF(F1650="USD", E1650, E1650 * IFERROR(VLOOKUP(F1650, EXCHANGE_RATE!A:B, 2, FALSE), "Currency not found"))</f>
        <v>6.6</v>
      </c>
      <c r="K1650" s="74">
        <f t="shared" si="169"/>
        <v>6.6</v>
      </c>
      <c r="L1650" s="14">
        <f>IF(C1650="MTS", B1650, B1650 * IFERROR(VLOOKUP(C1650, 'QTY_CONVERSIONS '!A:B, 2, FALSE), "Units not found"))</f>
        <v>16</v>
      </c>
      <c r="M1650" s="75">
        <f t="shared" si="168"/>
        <v>105600</v>
      </c>
      <c r="N1650" t="str">
        <f>IFERROR(VLOOKUP(D1650, Product_Category!A:B, 2, FALSE), "Uncategorized")</f>
        <v>MCC</v>
      </c>
      <c r="O1650" s="76">
        <f t="shared" si="170"/>
        <v>6.6</v>
      </c>
      <c r="P1650" s="76">
        <f t="shared" si="171"/>
        <v>105.6</v>
      </c>
      <c r="Q1650">
        <f t="shared" si="172"/>
        <v>2023</v>
      </c>
      <c r="R1650" t="str">
        <f>IFERROR(VLOOKUP(G1650,'Importer Name'!A:B, 2, FALSE), "")</f>
        <v>ARIHANT INNOCHEM</v>
      </c>
      <c r="S1650" t="str">
        <f>IFERROR(VLOOKUP(H1650,'Supplier name '!A:B, 2, FALSE), "")</f>
        <v>ASAHI KASEI CORP</v>
      </c>
    </row>
    <row r="1651" spans="1:19">
      <c r="A1651" s="103" t="s">
        <v>269</v>
      </c>
      <c r="B1651" s="87">
        <v>6000</v>
      </c>
      <c r="C1651" s="87" t="s">
        <v>7</v>
      </c>
      <c r="D1651" s="103" t="s">
        <v>1804</v>
      </c>
      <c r="E1651" s="110">
        <v>11.54</v>
      </c>
      <c r="F1651" s="87" t="s">
        <v>9</v>
      </c>
      <c r="G1651" s="103" t="s">
        <v>239</v>
      </c>
      <c r="H1651" s="105" t="s">
        <v>2336</v>
      </c>
      <c r="I1651" s="106" t="str">
        <f t="shared" si="173"/>
        <v>July</v>
      </c>
      <c r="J1651" s="74">
        <f>IF(F1651="USD", E1651, E1651 * IFERROR(VLOOKUP(F1651, EXCHANGE_RATE!A:B, 2, FALSE), "Currency not found"))</f>
        <v>11.54</v>
      </c>
      <c r="K1651" s="74">
        <f t="shared" si="169"/>
        <v>11.54</v>
      </c>
      <c r="L1651" s="14">
        <f>IF(C1651="MTS", B1651, B1651 * IFERROR(VLOOKUP(C1651, 'QTY_CONVERSIONS '!A:B, 2, FALSE), "Units not found"))</f>
        <v>6</v>
      </c>
      <c r="M1651" s="75">
        <f t="shared" si="168"/>
        <v>69240</v>
      </c>
      <c r="N1651" t="str">
        <f>IFERROR(VLOOKUP(D1651, Product_Category!A:B, 2, FALSE), "Uncategorized")</f>
        <v>MCC</v>
      </c>
      <c r="O1651" s="76">
        <f t="shared" si="170"/>
        <v>11.54</v>
      </c>
      <c r="P1651" s="76">
        <f t="shared" si="171"/>
        <v>69.239999999999995</v>
      </c>
      <c r="Q1651">
        <f t="shared" si="172"/>
        <v>2023</v>
      </c>
      <c r="R1651" t="str">
        <f>IFERROR(VLOOKUP(G1651,'Importer Name'!A:B, 2, FALSE), "")</f>
        <v>ARIHANT INNOCHEM</v>
      </c>
      <c r="S1651" t="str">
        <f>IFERROR(VLOOKUP(H1651,'Supplier name '!A:B, 2, FALSE), "")</f>
        <v>ASAHI KASEI CORP</v>
      </c>
    </row>
    <row r="1652" spans="1:19">
      <c r="A1652" s="103" t="s">
        <v>269</v>
      </c>
      <c r="B1652" s="87">
        <v>6000</v>
      </c>
      <c r="C1652" s="87" t="s">
        <v>7</v>
      </c>
      <c r="D1652" s="103" t="s">
        <v>1804</v>
      </c>
      <c r="E1652" s="110">
        <v>11.54</v>
      </c>
      <c r="F1652" s="87" t="s">
        <v>9</v>
      </c>
      <c r="G1652" s="103" t="s">
        <v>239</v>
      </c>
      <c r="H1652" s="105" t="s">
        <v>2336</v>
      </c>
      <c r="I1652" s="106" t="str">
        <f t="shared" si="173"/>
        <v>July</v>
      </c>
      <c r="J1652" s="74">
        <f>IF(F1652="USD", E1652, E1652 * IFERROR(VLOOKUP(F1652, EXCHANGE_RATE!A:B, 2, FALSE), "Currency not found"))</f>
        <v>11.54</v>
      </c>
      <c r="K1652" s="74">
        <f t="shared" si="169"/>
        <v>11.54</v>
      </c>
      <c r="L1652" s="14">
        <f>IF(C1652="MTS", B1652, B1652 * IFERROR(VLOOKUP(C1652, 'QTY_CONVERSIONS '!A:B, 2, FALSE), "Units not found"))</f>
        <v>6</v>
      </c>
      <c r="M1652" s="75">
        <f t="shared" si="168"/>
        <v>69240</v>
      </c>
      <c r="N1652" t="str">
        <f>IFERROR(VLOOKUP(D1652, Product_Category!A:B, 2, FALSE), "Uncategorized")</f>
        <v>MCC</v>
      </c>
      <c r="O1652" s="76">
        <f t="shared" si="170"/>
        <v>11.54</v>
      </c>
      <c r="P1652" s="76">
        <f t="shared" si="171"/>
        <v>69.239999999999995</v>
      </c>
      <c r="Q1652">
        <f t="shared" si="172"/>
        <v>2023</v>
      </c>
      <c r="R1652" t="str">
        <f>IFERROR(VLOOKUP(G1652,'Importer Name'!A:B, 2, FALSE), "")</f>
        <v>ARIHANT INNOCHEM</v>
      </c>
      <c r="S1652" t="str">
        <f>IFERROR(VLOOKUP(H1652,'Supplier name '!A:B, 2, FALSE), "")</f>
        <v>ASAHI KASEI CORP</v>
      </c>
    </row>
    <row r="1653" spans="1:19">
      <c r="A1653" s="103" t="s">
        <v>269</v>
      </c>
      <c r="B1653" s="87">
        <v>12000</v>
      </c>
      <c r="C1653" s="87" t="s">
        <v>7</v>
      </c>
      <c r="D1653" s="103" t="s">
        <v>2299</v>
      </c>
      <c r="E1653" s="110">
        <v>11.54</v>
      </c>
      <c r="F1653" s="87" t="s">
        <v>9</v>
      </c>
      <c r="G1653" s="103" t="s">
        <v>239</v>
      </c>
      <c r="H1653" s="105" t="s">
        <v>2336</v>
      </c>
      <c r="I1653" s="106" t="str">
        <f t="shared" si="173"/>
        <v>July</v>
      </c>
      <c r="J1653" s="74">
        <f>IF(F1653="USD", E1653, E1653 * IFERROR(VLOOKUP(F1653, EXCHANGE_RATE!A:B, 2, FALSE), "Currency not found"))</f>
        <v>11.54</v>
      </c>
      <c r="K1653" s="74">
        <f t="shared" si="169"/>
        <v>11.54</v>
      </c>
      <c r="L1653" s="14">
        <f>IF(C1653="MTS", B1653, B1653 * IFERROR(VLOOKUP(C1653, 'QTY_CONVERSIONS '!A:B, 2, FALSE), "Units not found"))</f>
        <v>12</v>
      </c>
      <c r="M1653" s="75">
        <f t="shared" si="168"/>
        <v>138480</v>
      </c>
      <c r="N1653" t="str">
        <f>IFERROR(VLOOKUP(D1653, Product_Category!A:B, 2, FALSE), "Uncategorized")</f>
        <v>MCC</v>
      </c>
      <c r="O1653" s="76">
        <f t="shared" si="170"/>
        <v>11.54</v>
      </c>
      <c r="P1653" s="76">
        <f t="shared" si="171"/>
        <v>138.47999999999999</v>
      </c>
      <c r="Q1653">
        <f t="shared" si="172"/>
        <v>2023</v>
      </c>
      <c r="R1653" t="str">
        <f>IFERROR(VLOOKUP(G1653,'Importer Name'!A:B, 2, FALSE), "")</f>
        <v>ARIHANT INNOCHEM</v>
      </c>
      <c r="S1653" t="str">
        <f>IFERROR(VLOOKUP(H1653,'Supplier name '!A:B, 2, FALSE), "")</f>
        <v>ASAHI KASEI CORP</v>
      </c>
    </row>
    <row r="1654" spans="1:19">
      <c r="A1654" s="103" t="s">
        <v>269</v>
      </c>
      <c r="B1654" s="87">
        <v>1000</v>
      </c>
      <c r="C1654" s="87" t="s">
        <v>7</v>
      </c>
      <c r="D1654" s="103" t="s">
        <v>2300</v>
      </c>
      <c r="E1654" s="110">
        <v>29.55</v>
      </c>
      <c r="F1654" s="87" t="s">
        <v>9</v>
      </c>
      <c r="G1654" s="103" t="s">
        <v>69</v>
      </c>
      <c r="H1654" s="105" t="s">
        <v>2336</v>
      </c>
      <c r="I1654" s="106" t="str">
        <f t="shared" si="173"/>
        <v>July</v>
      </c>
      <c r="J1654" s="74">
        <f>IF(F1654="USD", E1654, E1654 * IFERROR(VLOOKUP(F1654, EXCHANGE_RATE!A:B, 2, FALSE), "Currency not found"))</f>
        <v>29.55</v>
      </c>
      <c r="K1654" s="74">
        <f t="shared" si="169"/>
        <v>29.55</v>
      </c>
      <c r="L1654" s="14">
        <f>IF(C1654="MTS", B1654, B1654 * IFERROR(VLOOKUP(C1654, 'QTY_CONVERSIONS '!A:B, 2, FALSE), "Units not found"))</f>
        <v>1</v>
      </c>
      <c r="M1654" s="75">
        <f t="shared" si="168"/>
        <v>29550</v>
      </c>
      <c r="N1654" t="str">
        <f>IFERROR(VLOOKUP(D1654, Product_Category!A:B, 2, FALSE), "Uncategorized")</f>
        <v>MCC SPHERES</v>
      </c>
      <c r="O1654" s="76">
        <f t="shared" si="170"/>
        <v>29.55</v>
      </c>
      <c r="P1654" s="76">
        <f t="shared" si="171"/>
        <v>29.55</v>
      </c>
      <c r="Q1654">
        <f t="shared" si="172"/>
        <v>2023</v>
      </c>
      <c r="R1654" t="str">
        <f>IFERROR(VLOOKUP(G1654,'Importer Name'!A:B, 2, FALSE), "")</f>
        <v>SIGNET EXCIPIENTS</v>
      </c>
      <c r="S1654" t="str">
        <f>IFERROR(VLOOKUP(H1654,'Supplier name '!A:B, 2, FALSE), "")</f>
        <v>ASAHI KASEI CORP</v>
      </c>
    </row>
    <row r="1655" spans="1:19">
      <c r="A1655" s="103" t="s">
        <v>269</v>
      </c>
      <c r="B1655" s="87">
        <v>8000</v>
      </c>
      <c r="C1655" s="87" t="s">
        <v>7</v>
      </c>
      <c r="D1655" s="103" t="s">
        <v>1802</v>
      </c>
      <c r="E1655" s="110">
        <v>17.48</v>
      </c>
      <c r="F1655" s="87" t="s">
        <v>9</v>
      </c>
      <c r="G1655" s="103" t="s">
        <v>239</v>
      </c>
      <c r="H1655" s="105" t="s">
        <v>271</v>
      </c>
      <c r="I1655" s="106" t="str">
        <f t="shared" si="173"/>
        <v>July</v>
      </c>
      <c r="J1655" s="74">
        <f>IF(F1655="USD", E1655, E1655 * IFERROR(VLOOKUP(F1655, EXCHANGE_RATE!A:B, 2, FALSE), "Currency not found"))</f>
        <v>17.48</v>
      </c>
      <c r="K1655" s="74">
        <f t="shared" si="169"/>
        <v>17.48</v>
      </c>
      <c r="L1655" s="14">
        <f>IF(C1655="MTS", B1655, B1655 * IFERROR(VLOOKUP(C1655, 'QTY_CONVERSIONS '!A:B, 2, FALSE), "Units not found"))</f>
        <v>8</v>
      </c>
      <c r="M1655" s="75">
        <f t="shared" si="168"/>
        <v>139840</v>
      </c>
      <c r="N1655" t="str">
        <f>IFERROR(VLOOKUP(D1655, Product_Category!A:B, 2, FALSE), "Uncategorized")</f>
        <v>MCC</v>
      </c>
      <c r="O1655" s="76">
        <f t="shared" si="170"/>
        <v>17.48</v>
      </c>
      <c r="P1655" s="76">
        <f t="shared" si="171"/>
        <v>139.84</v>
      </c>
      <c r="Q1655">
        <f t="shared" si="172"/>
        <v>2023</v>
      </c>
      <c r="R1655" t="str">
        <f>IFERROR(VLOOKUP(G1655,'Importer Name'!A:B, 2, FALSE), "")</f>
        <v>ARIHANT INNOCHEM</v>
      </c>
      <c r="S1655" t="str">
        <f>IFERROR(VLOOKUP(H1655,'Supplier name '!A:B, 2, FALSE), "")</f>
        <v>M S ASAHI KASEI</v>
      </c>
    </row>
    <row r="1656" spans="1:19">
      <c r="A1656" s="103" t="s">
        <v>269</v>
      </c>
      <c r="B1656" s="87">
        <v>8000</v>
      </c>
      <c r="C1656" s="87" t="s">
        <v>7</v>
      </c>
      <c r="D1656" s="103" t="s">
        <v>1802</v>
      </c>
      <c r="E1656" s="110">
        <v>17.48</v>
      </c>
      <c r="F1656" s="87" t="s">
        <v>9</v>
      </c>
      <c r="G1656" s="103" t="s">
        <v>239</v>
      </c>
      <c r="H1656" s="105" t="s">
        <v>271</v>
      </c>
      <c r="I1656" s="106" t="str">
        <f t="shared" si="173"/>
        <v>July</v>
      </c>
      <c r="J1656" s="74">
        <f>IF(F1656="USD", E1656, E1656 * IFERROR(VLOOKUP(F1656, EXCHANGE_RATE!A:B, 2, FALSE), "Currency not found"))</f>
        <v>17.48</v>
      </c>
      <c r="K1656" s="74">
        <f t="shared" si="169"/>
        <v>17.48</v>
      </c>
      <c r="L1656" s="14">
        <f>IF(C1656="MTS", B1656, B1656 * IFERROR(VLOOKUP(C1656, 'QTY_CONVERSIONS '!A:B, 2, FALSE), "Units not found"))</f>
        <v>8</v>
      </c>
      <c r="M1656" s="75">
        <f t="shared" si="168"/>
        <v>139840</v>
      </c>
      <c r="N1656" t="str">
        <f>IFERROR(VLOOKUP(D1656, Product_Category!A:B, 2, FALSE), "Uncategorized")</f>
        <v>MCC</v>
      </c>
      <c r="O1656" s="76">
        <f t="shared" si="170"/>
        <v>17.48</v>
      </c>
      <c r="P1656" s="76">
        <f t="shared" si="171"/>
        <v>139.84</v>
      </c>
      <c r="Q1656">
        <f t="shared" si="172"/>
        <v>2023</v>
      </c>
      <c r="R1656" t="str">
        <f>IFERROR(VLOOKUP(G1656,'Importer Name'!A:B, 2, FALSE), "")</f>
        <v>ARIHANT INNOCHEM</v>
      </c>
      <c r="S1656" t="str">
        <f>IFERROR(VLOOKUP(H1656,'Supplier name '!A:B, 2, FALSE), "")</f>
        <v>M S ASAHI KASEI</v>
      </c>
    </row>
    <row r="1657" spans="1:19">
      <c r="A1657" s="103" t="s">
        <v>269</v>
      </c>
      <c r="B1657" s="87">
        <v>8000</v>
      </c>
      <c r="C1657" s="87" t="s">
        <v>7</v>
      </c>
      <c r="D1657" s="103" t="s">
        <v>1802</v>
      </c>
      <c r="E1657" s="110">
        <v>17.48</v>
      </c>
      <c r="F1657" s="87" t="s">
        <v>9</v>
      </c>
      <c r="G1657" s="103" t="s">
        <v>239</v>
      </c>
      <c r="H1657" s="105" t="s">
        <v>271</v>
      </c>
      <c r="I1657" s="106" t="str">
        <f t="shared" si="173"/>
        <v>July</v>
      </c>
      <c r="J1657" s="74">
        <f>IF(F1657="USD", E1657, E1657 * IFERROR(VLOOKUP(F1657, EXCHANGE_RATE!A:B, 2, FALSE), "Currency not found"))</f>
        <v>17.48</v>
      </c>
      <c r="K1657" s="74">
        <f t="shared" si="169"/>
        <v>17.48</v>
      </c>
      <c r="L1657" s="14">
        <f>IF(C1657="MTS", B1657, B1657 * IFERROR(VLOOKUP(C1657, 'QTY_CONVERSIONS '!A:B, 2, FALSE), "Units not found"))</f>
        <v>8</v>
      </c>
      <c r="M1657" s="75">
        <f t="shared" si="168"/>
        <v>139840</v>
      </c>
      <c r="N1657" t="str">
        <f>IFERROR(VLOOKUP(D1657, Product_Category!A:B, 2, FALSE), "Uncategorized")</f>
        <v>MCC</v>
      </c>
      <c r="O1657" s="76">
        <f t="shared" si="170"/>
        <v>17.48</v>
      </c>
      <c r="P1657" s="76">
        <f t="shared" si="171"/>
        <v>139.84</v>
      </c>
      <c r="Q1657">
        <f t="shared" si="172"/>
        <v>2023</v>
      </c>
      <c r="R1657" t="str">
        <f>IFERROR(VLOOKUP(G1657,'Importer Name'!A:B, 2, FALSE), "")</f>
        <v>ARIHANT INNOCHEM</v>
      </c>
      <c r="S1657" t="str">
        <f>IFERROR(VLOOKUP(H1657,'Supplier name '!A:B, 2, FALSE), "")</f>
        <v>M S ASAHI KASEI</v>
      </c>
    </row>
    <row r="1658" spans="1:19">
      <c r="A1658" s="103" t="s">
        <v>269</v>
      </c>
      <c r="B1658" s="87">
        <v>300</v>
      </c>
      <c r="C1658" s="87" t="s">
        <v>7</v>
      </c>
      <c r="D1658" s="103" t="s">
        <v>1804</v>
      </c>
      <c r="E1658" s="110">
        <v>10.74</v>
      </c>
      <c r="F1658" s="87" t="s">
        <v>9</v>
      </c>
      <c r="G1658" s="103" t="s">
        <v>118</v>
      </c>
      <c r="H1658" s="105" t="s">
        <v>271</v>
      </c>
      <c r="I1658" s="106" t="str">
        <f t="shared" si="173"/>
        <v>July</v>
      </c>
      <c r="J1658" s="74">
        <f>IF(F1658="USD", E1658, E1658 * IFERROR(VLOOKUP(F1658, EXCHANGE_RATE!A:B, 2, FALSE), "Currency not found"))</f>
        <v>10.74</v>
      </c>
      <c r="K1658" s="74">
        <f t="shared" si="169"/>
        <v>10.74</v>
      </c>
      <c r="L1658" s="14">
        <f>IF(C1658="MTS", B1658, B1658 * IFERROR(VLOOKUP(C1658, 'QTY_CONVERSIONS '!A:B, 2, FALSE), "Units not found"))</f>
        <v>0.3</v>
      </c>
      <c r="M1658" s="75">
        <f t="shared" si="168"/>
        <v>3222</v>
      </c>
      <c r="N1658" t="str">
        <f>IFERROR(VLOOKUP(D1658, Product_Category!A:B, 2, FALSE), "Uncategorized")</f>
        <v>MCC</v>
      </c>
      <c r="O1658" s="76">
        <f t="shared" si="170"/>
        <v>10.74</v>
      </c>
      <c r="P1658" s="76">
        <f t="shared" si="171"/>
        <v>3.222</v>
      </c>
      <c r="Q1658">
        <f t="shared" si="172"/>
        <v>2023</v>
      </c>
      <c r="R1658" t="str">
        <f>IFERROR(VLOOKUP(G1658,'Importer Name'!A:B, 2, FALSE), "")</f>
        <v>MYLAN LAB</v>
      </c>
      <c r="S1658" t="str">
        <f>IFERROR(VLOOKUP(H1658,'Supplier name '!A:B, 2, FALSE), "")</f>
        <v>M S ASAHI KASEI</v>
      </c>
    </row>
    <row r="1659" spans="1:19">
      <c r="A1659" s="103" t="s">
        <v>269</v>
      </c>
      <c r="B1659" s="87">
        <v>2240</v>
      </c>
      <c r="C1659" s="87" t="s">
        <v>7</v>
      </c>
      <c r="D1659" s="103" t="s">
        <v>272</v>
      </c>
      <c r="E1659" s="110">
        <v>24.9</v>
      </c>
      <c r="F1659" s="87" t="s">
        <v>9</v>
      </c>
      <c r="G1659" s="103" t="s">
        <v>1740</v>
      </c>
      <c r="H1659" s="105" t="s">
        <v>274</v>
      </c>
      <c r="I1659" s="106" t="str">
        <f t="shared" si="173"/>
        <v>July</v>
      </c>
      <c r="J1659" s="74">
        <f>IF(F1659="USD", E1659, E1659 * IFERROR(VLOOKUP(F1659, EXCHANGE_RATE!A:B, 2, FALSE), "Currency not found"))</f>
        <v>24.9</v>
      </c>
      <c r="K1659" s="74">
        <f t="shared" si="169"/>
        <v>24.9</v>
      </c>
      <c r="L1659" s="14">
        <f>IF(C1659="MTS", B1659, B1659 * IFERROR(VLOOKUP(C1659, 'QTY_CONVERSIONS '!A:B, 2, FALSE), "Units not found"))</f>
        <v>2.2400000000000002</v>
      </c>
      <c r="M1659" s="75">
        <f t="shared" si="168"/>
        <v>55776</v>
      </c>
      <c r="N1659" t="str">
        <f>IFERROR(VLOOKUP(D1659, Product_Category!A:B, 2, FALSE), "Uncategorized")</f>
        <v>MCC</v>
      </c>
      <c r="O1659" s="76">
        <f t="shared" si="170"/>
        <v>24.9</v>
      </c>
      <c r="P1659" s="76">
        <f t="shared" si="171"/>
        <v>55.776000000000003</v>
      </c>
      <c r="Q1659">
        <f t="shared" si="172"/>
        <v>2023</v>
      </c>
      <c r="R1659" t="str">
        <f>IFERROR(VLOOKUP(G1659,'Importer Name'!A:B, 2, FALSE), "")</f>
        <v>JUBILANT GENERICS</v>
      </c>
      <c r="S1659" t="str">
        <f>IFERROR(VLOOKUP(H1659,'Supplier name '!A:B, 2, FALSE), "")</f>
        <v>SUMMIT PHARMA</v>
      </c>
    </row>
    <row r="1660" spans="1:19">
      <c r="A1660" s="103" t="s">
        <v>269</v>
      </c>
      <c r="B1660" s="87">
        <v>2240</v>
      </c>
      <c r="C1660" s="87" t="s">
        <v>7</v>
      </c>
      <c r="D1660" s="103" t="s">
        <v>2301</v>
      </c>
      <c r="E1660" s="110">
        <v>24.9</v>
      </c>
      <c r="F1660" s="87" t="s">
        <v>9</v>
      </c>
      <c r="G1660" s="103" t="s">
        <v>1740</v>
      </c>
      <c r="H1660" s="105" t="s">
        <v>274</v>
      </c>
      <c r="I1660" s="106" t="str">
        <f t="shared" si="173"/>
        <v>July</v>
      </c>
      <c r="J1660" s="74">
        <f>IF(F1660="USD", E1660, E1660 * IFERROR(VLOOKUP(F1660, EXCHANGE_RATE!A:B, 2, FALSE), "Currency not found"))</f>
        <v>24.9</v>
      </c>
      <c r="K1660" s="74">
        <f t="shared" si="169"/>
        <v>24.9</v>
      </c>
      <c r="L1660" s="14">
        <f>IF(C1660="MTS", B1660, B1660 * IFERROR(VLOOKUP(C1660, 'QTY_CONVERSIONS '!A:B, 2, FALSE), "Units not found"))</f>
        <v>2.2400000000000002</v>
      </c>
      <c r="M1660" s="75">
        <f t="shared" si="168"/>
        <v>55776</v>
      </c>
      <c r="N1660" t="str">
        <f>IFERROR(VLOOKUP(D1660, Product_Category!A:B, 2, FALSE), "Uncategorized")</f>
        <v>MCC</v>
      </c>
      <c r="O1660" s="76">
        <f t="shared" si="170"/>
        <v>24.9</v>
      </c>
      <c r="P1660" s="76">
        <f t="shared" si="171"/>
        <v>55.776000000000003</v>
      </c>
      <c r="Q1660">
        <f t="shared" si="172"/>
        <v>2023</v>
      </c>
      <c r="R1660" t="str">
        <f>IFERROR(VLOOKUP(G1660,'Importer Name'!A:B, 2, FALSE), "")</f>
        <v>JUBILANT GENERICS</v>
      </c>
      <c r="S1660" t="str">
        <f>IFERROR(VLOOKUP(H1660,'Supplier name '!A:B, 2, FALSE), "")</f>
        <v>SUMMIT PHARMA</v>
      </c>
    </row>
    <row r="1661" spans="1:19">
      <c r="A1661" s="107" t="s">
        <v>269</v>
      </c>
      <c r="B1661" s="88">
        <v>20</v>
      </c>
      <c r="C1661" s="88" t="s">
        <v>7</v>
      </c>
      <c r="D1661" s="107" t="s">
        <v>19</v>
      </c>
      <c r="E1661" s="112">
        <v>1900</v>
      </c>
      <c r="F1661" s="88" t="s">
        <v>1738</v>
      </c>
      <c r="G1661" s="107" t="s">
        <v>2337</v>
      </c>
      <c r="H1661" s="109" t="s">
        <v>2338</v>
      </c>
      <c r="I1661" s="106" t="str">
        <f t="shared" si="173"/>
        <v>July</v>
      </c>
      <c r="J1661" s="74">
        <f>IF(F1661="USD", E1661, E1661 * IFERROR(VLOOKUP(F1661, EXCHANGE_RATE!A:B, 2, FALSE), "Currency not found"))</f>
        <v>12.73</v>
      </c>
      <c r="K1661" s="74">
        <f t="shared" si="169"/>
        <v>12.73</v>
      </c>
      <c r="L1661" s="14">
        <f>IF(C1661="MTS", B1661, B1661 * IFERROR(VLOOKUP(C1661, 'QTY_CONVERSIONS '!A:B, 2, FALSE), "Units not found"))</f>
        <v>0.02</v>
      </c>
      <c r="M1661" s="75">
        <f t="shared" si="168"/>
        <v>254.60000000000002</v>
      </c>
      <c r="N1661" t="str">
        <f>IFERROR(VLOOKUP(D1661, Product_Category!A:B, 2, FALSE), "Uncategorized")</f>
        <v>CMC</v>
      </c>
      <c r="O1661" s="76">
        <f>K1661*1000</f>
        <v>12730</v>
      </c>
      <c r="P1661" s="76">
        <f t="shared" si="171"/>
        <v>254.6</v>
      </c>
      <c r="Q1661">
        <f t="shared" si="172"/>
        <v>2023</v>
      </c>
      <c r="R1661" t="str">
        <f>IFERROR(VLOOKUP(G1661,'Importer Name'!A:B, 2, FALSE), "")</f>
        <v>AUTOMOTIVE ELECT</v>
      </c>
      <c r="S1661" t="str">
        <f>IFERROR(VLOOKUP(H1661,'Supplier name '!A:B, 2, FALSE), "")</f>
        <v>TOYOTA TSUSHO</v>
      </c>
    </row>
    <row r="1662" spans="1:19">
      <c r="A1662" s="103" t="s">
        <v>275</v>
      </c>
      <c r="B1662" s="87">
        <v>8820</v>
      </c>
      <c r="C1662" s="87" t="s">
        <v>7</v>
      </c>
      <c r="D1662" s="103" t="s">
        <v>2302</v>
      </c>
      <c r="E1662" s="110">
        <v>14.91</v>
      </c>
      <c r="F1662" s="87" t="s">
        <v>1718</v>
      </c>
      <c r="G1662" s="103" t="s">
        <v>157</v>
      </c>
      <c r="H1662" s="105" t="s">
        <v>88</v>
      </c>
      <c r="I1662" s="106" t="str">
        <f t="shared" si="173"/>
        <v>July</v>
      </c>
      <c r="J1662" s="74">
        <f>IF(F1662="USD", E1662, E1662 * IFERROR(VLOOKUP(F1662, EXCHANGE_RATE!A:B, 2, FALSE), "Currency not found"))</f>
        <v>15.953700000000001</v>
      </c>
      <c r="K1662" s="74">
        <f t="shared" si="169"/>
        <v>15.959999999999999</v>
      </c>
      <c r="L1662" s="14">
        <f>IF(C1662="MTS", B1662, B1662 * IFERROR(VLOOKUP(C1662, 'QTY_CONVERSIONS '!A:B, 2, FALSE), "Units not found"))</f>
        <v>8.82</v>
      </c>
      <c r="M1662" s="75">
        <f t="shared" si="168"/>
        <v>140767.19999999998</v>
      </c>
      <c r="N1662" t="str">
        <f>IFERROR(VLOOKUP(D1662, Product_Category!A:B, 2, FALSE), "Uncategorized")</f>
        <v>CROSCARMELLOSE SODIUM</v>
      </c>
      <c r="O1662" s="76">
        <f t="shared" si="170"/>
        <v>15.959999999999999</v>
      </c>
      <c r="P1662" s="76">
        <f t="shared" si="171"/>
        <v>140.7672</v>
      </c>
      <c r="Q1662">
        <f t="shared" si="172"/>
        <v>2023</v>
      </c>
      <c r="R1662" t="str">
        <f>IFERROR(VLOOKUP(G1662,'Importer Name'!A:B, 2, FALSE), "")</f>
        <v>IMCD INDIA</v>
      </c>
      <c r="S1662" t="str">
        <f>IFERROR(VLOOKUP(H1662,'Supplier name '!A:B, 2, FALSE), "")</f>
        <v>DFE PHARMA</v>
      </c>
    </row>
    <row r="1663" spans="1:19">
      <c r="A1663" s="103" t="s">
        <v>275</v>
      </c>
      <c r="B1663" s="87">
        <v>8820</v>
      </c>
      <c r="C1663" s="87" t="s">
        <v>7</v>
      </c>
      <c r="D1663" s="103" t="s">
        <v>2302</v>
      </c>
      <c r="E1663" s="110">
        <v>14.91</v>
      </c>
      <c r="F1663" s="87" t="s">
        <v>1718</v>
      </c>
      <c r="G1663" s="103" t="s">
        <v>157</v>
      </c>
      <c r="H1663" s="105" t="s">
        <v>88</v>
      </c>
      <c r="I1663" s="106" t="str">
        <f t="shared" si="173"/>
        <v>July</v>
      </c>
      <c r="J1663" s="74">
        <f>IF(F1663="USD", E1663, E1663 * IFERROR(VLOOKUP(F1663, EXCHANGE_RATE!A:B, 2, FALSE), "Currency not found"))</f>
        <v>15.953700000000001</v>
      </c>
      <c r="K1663" s="74">
        <f t="shared" si="169"/>
        <v>15.959999999999999</v>
      </c>
      <c r="L1663" s="14">
        <f>IF(C1663="MTS", B1663, B1663 * IFERROR(VLOOKUP(C1663, 'QTY_CONVERSIONS '!A:B, 2, FALSE), "Units not found"))</f>
        <v>8.82</v>
      </c>
      <c r="M1663" s="75">
        <f t="shared" si="168"/>
        <v>140767.19999999998</v>
      </c>
      <c r="N1663" t="str">
        <f>IFERROR(VLOOKUP(D1663, Product_Category!A:B, 2, FALSE), "Uncategorized")</f>
        <v>CROSCARMELLOSE SODIUM</v>
      </c>
      <c r="O1663" s="76">
        <f t="shared" si="170"/>
        <v>15.959999999999999</v>
      </c>
      <c r="P1663" s="76">
        <f t="shared" si="171"/>
        <v>140.7672</v>
      </c>
      <c r="Q1663">
        <f t="shared" si="172"/>
        <v>2023</v>
      </c>
      <c r="R1663" t="str">
        <f>IFERROR(VLOOKUP(G1663,'Importer Name'!A:B, 2, FALSE), "")</f>
        <v>IMCD INDIA</v>
      </c>
      <c r="S1663" t="str">
        <f>IFERROR(VLOOKUP(H1663,'Supplier name '!A:B, 2, FALSE), "")</f>
        <v>DFE PHARMA</v>
      </c>
    </row>
    <row r="1664" spans="1:19">
      <c r="A1664" s="103" t="s">
        <v>275</v>
      </c>
      <c r="B1664" s="87">
        <v>119</v>
      </c>
      <c r="C1664" s="87" t="s">
        <v>7</v>
      </c>
      <c r="D1664" s="103" t="s">
        <v>352</v>
      </c>
      <c r="E1664" s="110">
        <v>6.73</v>
      </c>
      <c r="F1664" s="87" t="s">
        <v>1718</v>
      </c>
      <c r="G1664" s="103" t="s">
        <v>2333</v>
      </c>
      <c r="H1664" s="105" t="s">
        <v>233</v>
      </c>
      <c r="I1664" s="106" t="str">
        <f t="shared" si="173"/>
        <v>July</v>
      </c>
      <c r="J1664" s="74">
        <f>IF(F1664="USD", E1664, E1664 * IFERROR(VLOOKUP(F1664, EXCHANGE_RATE!A:B, 2, FALSE), "Currency not found"))</f>
        <v>7.2011000000000012</v>
      </c>
      <c r="K1664" s="74">
        <f t="shared" si="169"/>
        <v>7.21</v>
      </c>
      <c r="L1664" s="14">
        <f>IF(C1664="MTS", B1664, B1664 * IFERROR(VLOOKUP(C1664, 'QTY_CONVERSIONS '!A:B, 2, FALSE), "Units not found"))</f>
        <v>0.11900000000000001</v>
      </c>
      <c r="M1664" s="75">
        <f t="shared" si="168"/>
        <v>857.99</v>
      </c>
      <c r="N1664" t="str">
        <f>IFERROR(VLOOKUP(D1664, Product_Category!A:B, 2, FALSE), "Uncategorized")</f>
        <v>MAGNESIUM STEARATE</v>
      </c>
      <c r="O1664" s="76">
        <f t="shared" si="170"/>
        <v>7.21</v>
      </c>
      <c r="P1664" s="76">
        <f t="shared" si="171"/>
        <v>0.85799000000000003</v>
      </c>
      <c r="Q1664">
        <f t="shared" si="172"/>
        <v>2023</v>
      </c>
      <c r="R1664" t="str">
        <f>IFERROR(VLOOKUP(G1664,'Importer Name'!A:B, 2, FALSE), "")</f>
        <v>CADILA HEALTH</v>
      </c>
      <c r="S1664" t="str">
        <f>IFERROR(VLOOKUP(H1664,'Supplier name '!A:B, 2, FALSE), "")</f>
        <v>DR PAUL LOHMANN</v>
      </c>
    </row>
    <row r="1665" spans="1:19">
      <c r="A1665" s="103" t="s">
        <v>275</v>
      </c>
      <c r="B1665" s="87">
        <v>600</v>
      </c>
      <c r="C1665" s="87" t="s">
        <v>7</v>
      </c>
      <c r="D1665" s="103" t="s">
        <v>352</v>
      </c>
      <c r="E1665" s="110">
        <v>6.73</v>
      </c>
      <c r="F1665" s="87" t="s">
        <v>1718</v>
      </c>
      <c r="G1665" s="103" t="s">
        <v>2333</v>
      </c>
      <c r="H1665" s="105" t="s">
        <v>233</v>
      </c>
      <c r="I1665" s="106" t="str">
        <f t="shared" si="173"/>
        <v>July</v>
      </c>
      <c r="J1665" s="74">
        <f>IF(F1665="USD", E1665, E1665 * IFERROR(VLOOKUP(F1665, EXCHANGE_RATE!A:B, 2, FALSE), "Currency not found"))</f>
        <v>7.2011000000000012</v>
      </c>
      <c r="K1665" s="74">
        <f t="shared" si="169"/>
        <v>7.21</v>
      </c>
      <c r="L1665" s="14">
        <f>IF(C1665="MTS", B1665, B1665 * IFERROR(VLOOKUP(C1665, 'QTY_CONVERSIONS '!A:B, 2, FALSE), "Units not found"))</f>
        <v>0.6</v>
      </c>
      <c r="M1665" s="75">
        <f t="shared" si="168"/>
        <v>4326</v>
      </c>
      <c r="N1665" t="str">
        <f>IFERROR(VLOOKUP(D1665, Product_Category!A:B, 2, FALSE), "Uncategorized")</f>
        <v>MAGNESIUM STEARATE</v>
      </c>
      <c r="O1665" s="76">
        <f t="shared" si="170"/>
        <v>7.21</v>
      </c>
      <c r="P1665" s="76">
        <f t="shared" si="171"/>
        <v>4.3259999999999996</v>
      </c>
      <c r="Q1665">
        <f t="shared" si="172"/>
        <v>2023</v>
      </c>
      <c r="R1665" t="str">
        <f>IFERROR(VLOOKUP(G1665,'Importer Name'!A:B, 2, FALSE), "")</f>
        <v>CADILA HEALTH</v>
      </c>
      <c r="S1665" t="str">
        <f>IFERROR(VLOOKUP(H1665,'Supplier name '!A:B, 2, FALSE), "")</f>
        <v>DR PAUL LOHMANN</v>
      </c>
    </row>
    <row r="1666" spans="1:19">
      <c r="A1666" s="103" t="s">
        <v>275</v>
      </c>
      <c r="B1666" s="87">
        <v>524</v>
      </c>
      <c r="C1666" s="87" t="s">
        <v>7</v>
      </c>
      <c r="D1666" s="103" t="s">
        <v>352</v>
      </c>
      <c r="E1666" s="110">
        <v>6.73</v>
      </c>
      <c r="F1666" s="87" t="s">
        <v>1718</v>
      </c>
      <c r="G1666" s="103" t="s">
        <v>2333</v>
      </c>
      <c r="H1666" s="105" t="s">
        <v>233</v>
      </c>
      <c r="I1666" s="106" t="str">
        <f t="shared" si="173"/>
        <v>July</v>
      </c>
      <c r="J1666" s="74">
        <f>IF(F1666="USD", E1666, E1666 * IFERROR(VLOOKUP(F1666, EXCHANGE_RATE!A:B, 2, FALSE), "Currency not found"))</f>
        <v>7.2011000000000012</v>
      </c>
      <c r="K1666" s="74">
        <f t="shared" si="169"/>
        <v>7.21</v>
      </c>
      <c r="L1666" s="14">
        <f>IF(C1666="MTS", B1666, B1666 * IFERROR(VLOOKUP(C1666, 'QTY_CONVERSIONS '!A:B, 2, FALSE), "Units not found"))</f>
        <v>0.52400000000000002</v>
      </c>
      <c r="M1666" s="75">
        <f t="shared" ref="M1666:M1731" si="174">B1666*K1666</f>
        <v>3778.04</v>
      </c>
      <c r="N1666" t="str">
        <f>IFERROR(VLOOKUP(D1666, Product_Category!A:B, 2, FALSE), "Uncategorized")</f>
        <v>MAGNESIUM STEARATE</v>
      </c>
      <c r="O1666" s="76">
        <f t="shared" si="170"/>
        <v>7.21</v>
      </c>
      <c r="P1666" s="76">
        <f t="shared" si="171"/>
        <v>3.7780400000000003</v>
      </c>
      <c r="Q1666">
        <f t="shared" si="172"/>
        <v>2023</v>
      </c>
      <c r="R1666" t="str">
        <f>IFERROR(VLOOKUP(G1666,'Importer Name'!A:B, 2, FALSE), "")</f>
        <v>CADILA HEALTH</v>
      </c>
      <c r="S1666" t="str">
        <f>IFERROR(VLOOKUP(H1666,'Supplier name '!A:B, 2, FALSE), "")</f>
        <v>DR PAUL LOHMANN</v>
      </c>
    </row>
    <row r="1667" spans="1:19">
      <c r="A1667" s="103" t="s">
        <v>275</v>
      </c>
      <c r="B1667" s="87">
        <v>500</v>
      </c>
      <c r="C1667" s="87" t="s">
        <v>7</v>
      </c>
      <c r="D1667" s="103" t="s">
        <v>352</v>
      </c>
      <c r="E1667" s="110">
        <v>6.73</v>
      </c>
      <c r="F1667" s="87" t="s">
        <v>1718</v>
      </c>
      <c r="G1667" s="103" t="s">
        <v>2333</v>
      </c>
      <c r="H1667" s="105" t="s">
        <v>233</v>
      </c>
      <c r="I1667" s="106" t="str">
        <f t="shared" si="173"/>
        <v>July</v>
      </c>
      <c r="J1667" s="74">
        <f>IF(F1667="USD", E1667, E1667 * IFERROR(VLOOKUP(F1667, EXCHANGE_RATE!A:B, 2, FALSE), "Currency not found"))</f>
        <v>7.2011000000000012</v>
      </c>
      <c r="K1667" s="74">
        <f t="shared" ref="K1667:K1731" si="175">ROUNDUP(J1667,2)</f>
        <v>7.21</v>
      </c>
      <c r="L1667" s="14">
        <f>IF(C1667="MTS", B1667, B1667 * IFERROR(VLOOKUP(C1667, 'QTY_CONVERSIONS '!A:B, 2, FALSE), "Units not found"))</f>
        <v>0.5</v>
      </c>
      <c r="M1667" s="75">
        <f t="shared" si="174"/>
        <v>3605</v>
      </c>
      <c r="N1667" t="str">
        <f>IFERROR(VLOOKUP(D1667, Product_Category!A:B, 2, FALSE), "Uncategorized")</f>
        <v>MAGNESIUM STEARATE</v>
      </c>
      <c r="O1667" s="76">
        <f t="shared" ref="O1667:O1731" si="176">K1667</f>
        <v>7.21</v>
      </c>
      <c r="P1667" s="76">
        <f t="shared" ref="P1667:P1731" si="177">L1667*O1667</f>
        <v>3.605</v>
      </c>
      <c r="Q1667">
        <f t="shared" si="172"/>
        <v>2023</v>
      </c>
      <c r="R1667" t="str">
        <f>IFERROR(VLOOKUP(G1667,'Importer Name'!A:B, 2, FALSE), "")</f>
        <v>CADILA HEALTH</v>
      </c>
      <c r="S1667" t="str">
        <f>IFERROR(VLOOKUP(H1667,'Supplier name '!A:B, 2, FALSE), "")</f>
        <v>DR PAUL LOHMANN</v>
      </c>
    </row>
    <row r="1668" spans="1:19">
      <c r="A1668" s="103" t="s">
        <v>275</v>
      </c>
      <c r="B1668" s="87">
        <v>220</v>
      </c>
      <c r="C1668" s="87" t="s">
        <v>7</v>
      </c>
      <c r="D1668" s="103" t="s">
        <v>352</v>
      </c>
      <c r="E1668" s="110">
        <v>6.73</v>
      </c>
      <c r="F1668" s="87" t="s">
        <v>1718</v>
      </c>
      <c r="G1668" s="103" t="s">
        <v>2333</v>
      </c>
      <c r="H1668" s="105" t="s">
        <v>233</v>
      </c>
      <c r="I1668" s="106" t="str">
        <f t="shared" si="173"/>
        <v>July</v>
      </c>
      <c r="J1668" s="74">
        <f>IF(F1668="USD", E1668, E1668 * IFERROR(VLOOKUP(F1668, EXCHANGE_RATE!A:B, 2, FALSE), "Currency not found"))</f>
        <v>7.2011000000000012</v>
      </c>
      <c r="K1668" s="74">
        <f t="shared" si="175"/>
        <v>7.21</v>
      </c>
      <c r="L1668" s="14">
        <f>IF(C1668="MTS", B1668, B1668 * IFERROR(VLOOKUP(C1668, 'QTY_CONVERSIONS '!A:B, 2, FALSE), "Units not found"))</f>
        <v>0.22</v>
      </c>
      <c r="M1668" s="75">
        <f t="shared" si="174"/>
        <v>1586.2</v>
      </c>
      <c r="N1668" t="str">
        <f>IFERROR(VLOOKUP(D1668, Product_Category!A:B, 2, FALSE), "Uncategorized")</f>
        <v>MAGNESIUM STEARATE</v>
      </c>
      <c r="O1668" s="76">
        <f t="shared" si="176"/>
        <v>7.21</v>
      </c>
      <c r="P1668" s="76">
        <f t="shared" si="177"/>
        <v>1.5862000000000001</v>
      </c>
      <c r="Q1668">
        <f t="shared" ref="Q1668:Q1731" si="178">Q1667</f>
        <v>2023</v>
      </c>
      <c r="R1668" t="str">
        <f>IFERROR(VLOOKUP(G1668,'Importer Name'!A:B, 2, FALSE), "")</f>
        <v>CADILA HEALTH</v>
      </c>
      <c r="S1668" t="str">
        <f>IFERROR(VLOOKUP(H1668,'Supplier name '!A:B, 2, FALSE), "")</f>
        <v>DR PAUL LOHMANN</v>
      </c>
    </row>
    <row r="1669" spans="1:19">
      <c r="A1669" s="103" t="s">
        <v>275</v>
      </c>
      <c r="B1669" s="87">
        <v>137</v>
      </c>
      <c r="C1669" s="87" t="s">
        <v>7</v>
      </c>
      <c r="D1669" s="103" t="s">
        <v>352</v>
      </c>
      <c r="E1669" s="110">
        <v>6.73</v>
      </c>
      <c r="F1669" s="87" t="s">
        <v>1718</v>
      </c>
      <c r="G1669" s="103" t="s">
        <v>2333</v>
      </c>
      <c r="H1669" s="105" t="s">
        <v>233</v>
      </c>
      <c r="I1669" s="106" t="str">
        <f t="shared" si="173"/>
        <v>July</v>
      </c>
      <c r="J1669" s="74">
        <f>IF(F1669="USD", E1669, E1669 * IFERROR(VLOOKUP(F1669, EXCHANGE_RATE!A:B, 2, FALSE), "Currency not found"))</f>
        <v>7.2011000000000012</v>
      </c>
      <c r="K1669" s="74">
        <f t="shared" si="175"/>
        <v>7.21</v>
      </c>
      <c r="L1669" s="14">
        <f>IF(C1669="MTS", B1669, B1669 * IFERROR(VLOOKUP(C1669, 'QTY_CONVERSIONS '!A:B, 2, FALSE), "Units not found"))</f>
        <v>0.13700000000000001</v>
      </c>
      <c r="M1669" s="75">
        <f t="shared" si="174"/>
        <v>987.77</v>
      </c>
      <c r="N1669" t="str">
        <f>IFERROR(VLOOKUP(D1669, Product_Category!A:B, 2, FALSE), "Uncategorized")</f>
        <v>MAGNESIUM STEARATE</v>
      </c>
      <c r="O1669" s="76">
        <f t="shared" si="176"/>
        <v>7.21</v>
      </c>
      <c r="P1669" s="76">
        <f t="shared" si="177"/>
        <v>0.98777000000000004</v>
      </c>
      <c r="Q1669">
        <f t="shared" si="178"/>
        <v>2023</v>
      </c>
      <c r="R1669" t="str">
        <f>IFERROR(VLOOKUP(G1669,'Importer Name'!A:B, 2, FALSE), "")</f>
        <v>CADILA HEALTH</v>
      </c>
      <c r="S1669" t="str">
        <f>IFERROR(VLOOKUP(H1669,'Supplier name '!A:B, 2, FALSE), "")</f>
        <v>DR PAUL LOHMANN</v>
      </c>
    </row>
    <row r="1670" spans="1:19">
      <c r="A1670" s="103" t="s">
        <v>275</v>
      </c>
      <c r="B1670" s="87">
        <v>2100</v>
      </c>
      <c r="C1670" s="87" t="s">
        <v>7</v>
      </c>
      <c r="D1670" s="103" t="s">
        <v>2303</v>
      </c>
      <c r="E1670" s="110">
        <v>6.73</v>
      </c>
      <c r="F1670" s="87" t="s">
        <v>1718</v>
      </c>
      <c r="G1670" s="103" t="s">
        <v>2333</v>
      </c>
      <c r="H1670" s="105" t="s">
        <v>233</v>
      </c>
      <c r="I1670" s="106" t="str">
        <f t="shared" si="173"/>
        <v>July</v>
      </c>
      <c r="J1670" s="74">
        <f>IF(F1670="USD", E1670, E1670 * IFERROR(VLOOKUP(F1670, EXCHANGE_RATE!A:B, 2, FALSE), "Currency not found"))</f>
        <v>7.2011000000000012</v>
      </c>
      <c r="K1670" s="74">
        <f t="shared" si="175"/>
        <v>7.21</v>
      </c>
      <c r="L1670" s="14">
        <f>IF(C1670="MTS", B1670, B1670 * IFERROR(VLOOKUP(C1670, 'QTY_CONVERSIONS '!A:B, 2, FALSE), "Units not found"))</f>
        <v>2.1</v>
      </c>
      <c r="M1670" s="75">
        <f t="shared" si="174"/>
        <v>15141</v>
      </c>
      <c r="N1670" t="str">
        <f>IFERROR(VLOOKUP(D1670, Product_Category!A:B, 2, FALSE), "Uncategorized")</f>
        <v>MAGNESIUM STEARATE</v>
      </c>
      <c r="O1670" s="76">
        <f t="shared" si="176"/>
        <v>7.21</v>
      </c>
      <c r="P1670" s="76">
        <f t="shared" si="177"/>
        <v>15.141</v>
      </c>
      <c r="Q1670">
        <f t="shared" si="178"/>
        <v>2023</v>
      </c>
      <c r="R1670" t="str">
        <f>IFERROR(VLOOKUP(G1670,'Importer Name'!A:B, 2, FALSE), "")</f>
        <v>CADILA HEALTH</v>
      </c>
      <c r="S1670" t="str">
        <f>IFERROR(VLOOKUP(H1670,'Supplier name '!A:B, 2, FALSE), "")</f>
        <v>DR PAUL LOHMANN</v>
      </c>
    </row>
    <row r="1671" spans="1:19">
      <c r="A1671" s="103" t="s">
        <v>275</v>
      </c>
      <c r="B1671" s="87">
        <v>1000</v>
      </c>
      <c r="C1671" s="87" t="s">
        <v>7</v>
      </c>
      <c r="D1671" s="103" t="s">
        <v>2304</v>
      </c>
      <c r="E1671" s="110">
        <v>15.94</v>
      </c>
      <c r="F1671" s="87" t="s">
        <v>9</v>
      </c>
      <c r="G1671" s="103" t="s">
        <v>109</v>
      </c>
      <c r="H1671" s="105" t="s">
        <v>110</v>
      </c>
      <c r="I1671" s="106" t="str">
        <f t="shared" si="173"/>
        <v>July</v>
      </c>
      <c r="J1671" s="74">
        <f>IF(F1671="USD", E1671, E1671 * IFERROR(VLOOKUP(F1671, EXCHANGE_RATE!A:B, 2, FALSE), "Currency not found"))</f>
        <v>15.94</v>
      </c>
      <c r="K1671" s="74">
        <f t="shared" si="175"/>
        <v>15.94</v>
      </c>
      <c r="L1671" s="14">
        <f>IF(C1671="MTS", B1671, B1671 * IFERROR(VLOOKUP(C1671, 'QTY_CONVERSIONS '!A:B, 2, FALSE), "Units not found"))</f>
        <v>1</v>
      </c>
      <c r="M1671" s="75">
        <f t="shared" si="174"/>
        <v>15940</v>
      </c>
      <c r="N1671" t="str">
        <f>IFERROR(VLOOKUP(D1671, Product_Category!A:B, 2, FALSE), "Uncategorized")</f>
        <v>CROSCARMELLOSE SODIUM</v>
      </c>
      <c r="O1671" s="76">
        <f t="shared" si="176"/>
        <v>15.94</v>
      </c>
      <c r="P1671" s="76">
        <f t="shared" si="177"/>
        <v>15.94</v>
      </c>
      <c r="Q1671">
        <f t="shared" si="178"/>
        <v>2023</v>
      </c>
      <c r="R1671" t="str">
        <f>IFERROR(VLOOKUP(G1671,'Importer Name'!A:B, 2, FALSE), "")</f>
        <v>AUROBINDO PHARMA</v>
      </c>
      <c r="S1671" t="str">
        <f>IFERROR(VLOOKUP(H1671,'Supplier name '!A:B, 2, FALSE), "")</f>
        <v>DUPONT NUTRITION</v>
      </c>
    </row>
    <row r="1672" spans="1:19">
      <c r="A1672" s="103" t="s">
        <v>275</v>
      </c>
      <c r="B1672" s="87">
        <v>1000</v>
      </c>
      <c r="C1672" s="87" t="s">
        <v>7</v>
      </c>
      <c r="D1672" s="103" t="s">
        <v>2304</v>
      </c>
      <c r="E1672" s="110">
        <v>15.94</v>
      </c>
      <c r="F1672" s="87" t="s">
        <v>9</v>
      </c>
      <c r="G1672" s="103" t="s">
        <v>109</v>
      </c>
      <c r="H1672" s="105" t="s">
        <v>110</v>
      </c>
      <c r="I1672" s="106" t="str">
        <f t="shared" si="173"/>
        <v>July</v>
      </c>
      <c r="J1672" s="74">
        <f>IF(F1672="USD", E1672, E1672 * IFERROR(VLOOKUP(F1672, EXCHANGE_RATE!A:B, 2, FALSE), "Currency not found"))</f>
        <v>15.94</v>
      </c>
      <c r="K1672" s="74">
        <f t="shared" si="175"/>
        <v>15.94</v>
      </c>
      <c r="L1672" s="14">
        <f>IF(C1672="MTS", B1672, B1672 * IFERROR(VLOOKUP(C1672, 'QTY_CONVERSIONS '!A:B, 2, FALSE), "Units not found"))</f>
        <v>1</v>
      </c>
      <c r="M1672" s="75">
        <f t="shared" si="174"/>
        <v>15940</v>
      </c>
      <c r="N1672" t="str">
        <f>IFERROR(VLOOKUP(D1672, Product_Category!A:B, 2, FALSE), "Uncategorized")</f>
        <v>CROSCARMELLOSE SODIUM</v>
      </c>
      <c r="O1672" s="76">
        <f t="shared" si="176"/>
        <v>15.94</v>
      </c>
      <c r="P1672" s="76">
        <f t="shared" si="177"/>
        <v>15.94</v>
      </c>
      <c r="Q1672">
        <f t="shared" si="178"/>
        <v>2023</v>
      </c>
      <c r="R1672" t="str">
        <f>IFERROR(VLOOKUP(G1672,'Importer Name'!A:B, 2, FALSE), "")</f>
        <v>AUROBINDO PHARMA</v>
      </c>
      <c r="S1672" t="str">
        <f>IFERROR(VLOOKUP(H1672,'Supplier name '!A:B, 2, FALSE), "")</f>
        <v>DUPONT NUTRITION</v>
      </c>
    </row>
    <row r="1673" spans="1:19">
      <c r="A1673" s="103" t="s">
        <v>275</v>
      </c>
      <c r="B1673" s="87">
        <v>1300</v>
      </c>
      <c r="C1673" s="87" t="s">
        <v>7</v>
      </c>
      <c r="D1673" s="103" t="s">
        <v>2304</v>
      </c>
      <c r="E1673" s="110">
        <v>14.93</v>
      </c>
      <c r="F1673" s="87" t="s">
        <v>9</v>
      </c>
      <c r="G1673" s="103" t="s">
        <v>109</v>
      </c>
      <c r="H1673" s="105" t="s">
        <v>110</v>
      </c>
      <c r="I1673" s="106" t="str">
        <f t="shared" si="173"/>
        <v>July</v>
      </c>
      <c r="J1673" s="74">
        <f>IF(F1673="USD", E1673, E1673 * IFERROR(VLOOKUP(F1673, EXCHANGE_RATE!A:B, 2, FALSE), "Currency not found"))</f>
        <v>14.93</v>
      </c>
      <c r="K1673" s="74">
        <f t="shared" si="175"/>
        <v>14.93</v>
      </c>
      <c r="L1673" s="14">
        <f>IF(C1673="MTS", B1673, B1673 * IFERROR(VLOOKUP(C1673, 'QTY_CONVERSIONS '!A:B, 2, FALSE), "Units not found"))</f>
        <v>1.3</v>
      </c>
      <c r="M1673" s="75">
        <f t="shared" si="174"/>
        <v>19409</v>
      </c>
      <c r="N1673" t="str">
        <f>IFERROR(VLOOKUP(D1673, Product_Category!A:B, 2, FALSE), "Uncategorized")</f>
        <v>CROSCARMELLOSE SODIUM</v>
      </c>
      <c r="O1673" s="76">
        <f t="shared" si="176"/>
        <v>14.93</v>
      </c>
      <c r="P1673" s="76">
        <f t="shared" si="177"/>
        <v>19.408999999999999</v>
      </c>
      <c r="Q1673">
        <f t="shared" si="178"/>
        <v>2023</v>
      </c>
      <c r="R1673" t="str">
        <f>IFERROR(VLOOKUP(G1673,'Importer Name'!A:B, 2, FALSE), "")</f>
        <v>AUROBINDO PHARMA</v>
      </c>
      <c r="S1673" t="str">
        <f>IFERROR(VLOOKUP(H1673,'Supplier name '!A:B, 2, FALSE), "")</f>
        <v>DUPONT NUTRITION</v>
      </c>
    </row>
    <row r="1674" spans="1:19">
      <c r="A1674" s="103" t="s">
        <v>275</v>
      </c>
      <c r="B1674" s="87">
        <v>4000</v>
      </c>
      <c r="C1674" s="87" t="s">
        <v>7</v>
      </c>
      <c r="D1674" s="103" t="s">
        <v>2304</v>
      </c>
      <c r="E1674" s="110">
        <v>14.93</v>
      </c>
      <c r="F1674" s="87" t="s">
        <v>9</v>
      </c>
      <c r="G1674" s="103" t="s">
        <v>113</v>
      </c>
      <c r="H1674" s="105" t="s">
        <v>110</v>
      </c>
      <c r="I1674" s="106" t="str">
        <f t="shared" si="173"/>
        <v>July</v>
      </c>
      <c r="J1674" s="74">
        <f>IF(F1674="USD", E1674, E1674 * IFERROR(VLOOKUP(F1674, EXCHANGE_RATE!A:B, 2, FALSE), "Currency not found"))</f>
        <v>14.93</v>
      </c>
      <c r="K1674" s="74">
        <f t="shared" si="175"/>
        <v>14.93</v>
      </c>
      <c r="L1674" s="14">
        <f>IF(C1674="MTS", B1674, B1674 * IFERROR(VLOOKUP(C1674, 'QTY_CONVERSIONS '!A:B, 2, FALSE), "Units not found"))</f>
        <v>4</v>
      </c>
      <c r="M1674" s="75">
        <f t="shared" si="174"/>
        <v>59720</v>
      </c>
      <c r="N1674" t="str">
        <f>IFERROR(VLOOKUP(D1674, Product_Category!A:B, 2, FALSE), "Uncategorized")</f>
        <v>CROSCARMELLOSE SODIUM</v>
      </c>
      <c r="O1674" s="76">
        <f t="shared" si="176"/>
        <v>14.93</v>
      </c>
      <c r="P1674" s="76">
        <f t="shared" si="177"/>
        <v>59.72</v>
      </c>
      <c r="Q1674">
        <f t="shared" si="178"/>
        <v>2023</v>
      </c>
      <c r="R1674" t="str">
        <f>IFERROR(VLOOKUP(G1674,'Importer Name'!A:B, 2, FALSE), "")</f>
        <v>CIPLA LIMITED</v>
      </c>
      <c r="S1674" t="str">
        <f>IFERROR(VLOOKUP(H1674,'Supplier name '!A:B, 2, FALSE), "")</f>
        <v>DUPONT NUTRITION</v>
      </c>
    </row>
    <row r="1675" spans="1:19">
      <c r="A1675" s="103" t="s">
        <v>275</v>
      </c>
      <c r="B1675" s="87">
        <v>4000</v>
      </c>
      <c r="C1675" s="87" t="s">
        <v>7</v>
      </c>
      <c r="D1675" s="103" t="s">
        <v>2304</v>
      </c>
      <c r="E1675" s="110">
        <v>14.93</v>
      </c>
      <c r="F1675" s="87" t="s">
        <v>9</v>
      </c>
      <c r="G1675" s="103" t="s">
        <v>113</v>
      </c>
      <c r="H1675" s="105" t="s">
        <v>110</v>
      </c>
      <c r="I1675" s="106" t="str">
        <f t="shared" si="173"/>
        <v>July</v>
      </c>
      <c r="J1675" s="74">
        <f>IF(F1675="USD", E1675, E1675 * IFERROR(VLOOKUP(F1675, EXCHANGE_RATE!A:B, 2, FALSE), "Currency not found"))</f>
        <v>14.93</v>
      </c>
      <c r="K1675" s="74">
        <f t="shared" si="175"/>
        <v>14.93</v>
      </c>
      <c r="L1675" s="14">
        <f>IF(C1675="MTS", B1675, B1675 * IFERROR(VLOOKUP(C1675, 'QTY_CONVERSIONS '!A:B, 2, FALSE), "Units not found"))</f>
        <v>4</v>
      </c>
      <c r="M1675" s="75">
        <f t="shared" si="174"/>
        <v>59720</v>
      </c>
      <c r="N1675" t="str">
        <f>IFERROR(VLOOKUP(D1675, Product_Category!A:B, 2, FALSE), "Uncategorized")</f>
        <v>CROSCARMELLOSE SODIUM</v>
      </c>
      <c r="O1675" s="76">
        <f t="shared" si="176"/>
        <v>14.93</v>
      </c>
      <c r="P1675" s="76">
        <f t="shared" si="177"/>
        <v>59.72</v>
      </c>
      <c r="Q1675">
        <f t="shared" si="178"/>
        <v>2023</v>
      </c>
      <c r="R1675" t="str">
        <f>IFERROR(VLOOKUP(G1675,'Importer Name'!A:B, 2, FALSE), "")</f>
        <v>CIPLA LIMITED</v>
      </c>
      <c r="S1675" t="str">
        <f>IFERROR(VLOOKUP(H1675,'Supplier name '!A:B, 2, FALSE), "")</f>
        <v>DUPONT NUTRITION</v>
      </c>
    </row>
    <row r="1676" spans="1:19">
      <c r="A1676" s="103" t="s">
        <v>275</v>
      </c>
      <c r="B1676" s="87">
        <v>150</v>
      </c>
      <c r="C1676" s="87" t="s">
        <v>7</v>
      </c>
      <c r="D1676" s="103" t="s">
        <v>2304</v>
      </c>
      <c r="E1676" s="110">
        <v>14.93</v>
      </c>
      <c r="F1676" s="87" t="s">
        <v>9</v>
      </c>
      <c r="G1676" s="103" t="s">
        <v>113</v>
      </c>
      <c r="H1676" s="105" t="s">
        <v>110</v>
      </c>
      <c r="I1676" s="106" t="str">
        <f t="shared" si="173"/>
        <v>July</v>
      </c>
      <c r="J1676" s="74">
        <f>IF(F1676="USD", E1676, E1676 * IFERROR(VLOOKUP(F1676, EXCHANGE_RATE!A:B, 2, FALSE), "Currency not found"))</f>
        <v>14.93</v>
      </c>
      <c r="K1676" s="74">
        <f t="shared" si="175"/>
        <v>14.93</v>
      </c>
      <c r="L1676" s="14">
        <f>IF(C1676="MTS", B1676, B1676 * IFERROR(VLOOKUP(C1676, 'QTY_CONVERSIONS '!A:B, 2, FALSE), "Units not found"))</f>
        <v>0.15</v>
      </c>
      <c r="M1676" s="75">
        <f t="shared" si="174"/>
        <v>2239.5</v>
      </c>
      <c r="N1676" t="str">
        <f>IFERROR(VLOOKUP(D1676, Product_Category!A:B, 2, FALSE), "Uncategorized")</f>
        <v>CROSCARMELLOSE SODIUM</v>
      </c>
      <c r="O1676" s="76">
        <f t="shared" si="176"/>
        <v>14.93</v>
      </c>
      <c r="P1676" s="76">
        <f t="shared" si="177"/>
        <v>2.2395</v>
      </c>
      <c r="Q1676">
        <f t="shared" si="178"/>
        <v>2023</v>
      </c>
      <c r="R1676" t="str">
        <f>IFERROR(VLOOKUP(G1676,'Importer Name'!A:B, 2, FALSE), "")</f>
        <v>CIPLA LIMITED</v>
      </c>
      <c r="S1676" t="str">
        <f>IFERROR(VLOOKUP(H1676,'Supplier name '!A:B, 2, FALSE), "")</f>
        <v>DUPONT NUTRITION</v>
      </c>
    </row>
    <row r="1677" spans="1:19">
      <c r="A1677" s="103" t="s">
        <v>275</v>
      </c>
      <c r="B1677" s="87">
        <v>500</v>
      </c>
      <c r="C1677" s="87" t="s">
        <v>7</v>
      </c>
      <c r="D1677" s="103" t="s">
        <v>2304</v>
      </c>
      <c r="E1677" s="110">
        <v>12.79</v>
      </c>
      <c r="F1677" s="87" t="s">
        <v>9</v>
      </c>
      <c r="G1677" s="103" t="s">
        <v>113</v>
      </c>
      <c r="H1677" s="105" t="s">
        <v>110</v>
      </c>
      <c r="I1677" s="106" t="str">
        <f t="shared" si="173"/>
        <v>July</v>
      </c>
      <c r="J1677" s="74">
        <f>IF(F1677="USD", E1677, E1677 * IFERROR(VLOOKUP(F1677, EXCHANGE_RATE!A:B, 2, FALSE), "Currency not found"))</f>
        <v>12.79</v>
      </c>
      <c r="K1677" s="74">
        <f t="shared" si="175"/>
        <v>12.79</v>
      </c>
      <c r="L1677" s="14">
        <f>IF(C1677="MTS", B1677, B1677 * IFERROR(VLOOKUP(C1677, 'QTY_CONVERSIONS '!A:B, 2, FALSE), "Units not found"))</f>
        <v>0.5</v>
      </c>
      <c r="M1677" s="75">
        <f t="shared" si="174"/>
        <v>6395</v>
      </c>
      <c r="N1677" t="str">
        <f>IFERROR(VLOOKUP(D1677, Product_Category!A:B, 2, FALSE), "Uncategorized")</f>
        <v>CROSCARMELLOSE SODIUM</v>
      </c>
      <c r="O1677" s="76">
        <f t="shared" si="176"/>
        <v>12.79</v>
      </c>
      <c r="P1677" s="76">
        <f t="shared" si="177"/>
        <v>6.3949999999999996</v>
      </c>
      <c r="Q1677">
        <f t="shared" si="178"/>
        <v>2023</v>
      </c>
      <c r="R1677" t="str">
        <f>IFERROR(VLOOKUP(G1677,'Importer Name'!A:B, 2, FALSE), "")</f>
        <v>CIPLA LIMITED</v>
      </c>
      <c r="S1677" t="str">
        <f>IFERROR(VLOOKUP(H1677,'Supplier name '!A:B, 2, FALSE), "")</f>
        <v>DUPONT NUTRITION</v>
      </c>
    </row>
    <row r="1678" spans="1:19">
      <c r="A1678" s="103" t="s">
        <v>275</v>
      </c>
      <c r="B1678" s="87">
        <v>500</v>
      </c>
      <c r="C1678" s="87" t="s">
        <v>7</v>
      </c>
      <c r="D1678" s="103" t="s">
        <v>2304</v>
      </c>
      <c r="E1678" s="110">
        <v>12.79</v>
      </c>
      <c r="F1678" s="87" t="s">
        <v>9</v>
      </c>
      <c r="G1678" s="103" t="s">
        <v>113</v>
      </c>
      <c r="H1678" s="105" t="s">
        <v>110</v>
      </c>
      <c r="I1678" s="106" t="str">
        <f t="shared" si="173"/>
        <v>July</v>
      </c>
      <c r="J1678" s="74">
        <f>IF(F1678="USD", E1678, E1678 * IFERROR(VLOOKUP(F1678, EXCHANGE_RATE!A:B, 2, FALSE), "Currency not found"))</f>
        <v>12.79</v>
      </c>
      <c r="K1678" s="74">
        <f t="shared" si="175"/>
        <v>12.79</v>
      </c>
      <c r="L1678" s="14">
        <f>IF(C1678="MTS", B1678, B1678 * IFERROR(VLOOKUP(C1678, 'QTY_CONVERSIONS '!A:B, 2, FALSE), "Units not found"))</f>
        <v>0.5</v>
      </c>
      <c r="M1678" s="75">
        <f t="shared" si="174"/>
        <v>6395</v>
      </c>
      <c r="N1678" t="str">
        <f>IFERROR(VLOOKUP(D1678, Product_Category!A:B, 2, FALSE), "Uncategorized")</f>
        <v>CROSCARMELLOSE SODIUM</v>
      </c>
      <c r="O1678" s="76">
        <f t="shared" si="176"/>
        <v>12.79</v>
      </c>
      <c r="P1678" s="76">
        <f t="shared" si="177"/>
        <v>6.3949999999999996</v>
      </c>
      <c r="Q1678">
        <f t="shared" si="178"/>
        <v>2023</v>
      </c>
      <c r="R1678" t="str">
        <f>IFERROR(VLOOKUP(G1678,'Importer Name'!A:B, 2, FALSE), "")</f>
        <v>CIPLA LIMITED</v>
      </c>
      <c r="S1678" t="str">
        <f>IFERROR(VLOOKUP(H1678,'Supplier name '!A:B, 2, FALSE), "")</f>
        <v>DUPONT NUTRITION</v>
      </c>
    </row>
    <row r="1679" spans="1:19">
      <c r="A1679" s="103" t="s">
        <v>275</v>
      </c>
      <c r="B1679" s="87">
        <v>500</v>
      </c>
      <c r="C1679" s="87" t="s">
        <v>7</v>
      </c>
      <c r="D1679" s="103" t="s">
        <v>2304</v>
      </c>
      <c r="E1679" s="110">
        <v>12.79</v>
      </c>
      <c r="F1679" s="87" t="s">
        <v>9</v>
      </c>
      <c r="G1679" s="103" t="s">
        <v>113</v>
      </c>
      <c r="H1679" s="105" t="s">
        <v>110</v>
      </c>
      <c r="I1679" s="106" t="str">
        <f t="shared" si="173"/>
        <v>July</v>
      </c>
      <c r="J1679" s="74">
        <f>IF(F1679="USD", E1679, E1679 * IFERROR(VLOOKUP(F1679, EXCHANGE_RATE!A:B, 2, FALSE), "Currency not found"))</f>
        <v>12.79</v>
      </c>
      <c r="K1679" s="74">
        <f t="shared" si="175"/>
        <v>12.79</v>
      </c>
      <c r="L1679" s="14">
        <f>IF(C1679="MTS", B1679, B1679 * IFERROR(VLOOKUP(C1679, 'QTY_CONVERSIONS '!A:B, 2, FALSE), "Units not found"))</f>
        <v>0.5</v>
      </c>
      <c r="M1679" s="75">
        <f t="shared" si="174"/>
        <v>6395</v>
      </c>
      <c r="N1679" t="str">
        <f>IFERROR(VLOOKUP(D1679, Product_Category!A:B, 2, FALSE), "Uncategorized")</f>
        <v>CROSCARMELLOSE SODIUM</v>
      </c>
      <c r="O1679" s="76">
        <f t="shared" si="176"/>
        <v>12.79</v>
      </c>
      <c r="P1679" s="76">
        <f t="shared" si="177"/>
        <v>6.3949999999999996</v>
      </c>
      <c r="Q1679">
        <f t="shared" si="178"/>
        <v>2023</v>
      </c>
      <c r="R1679" t="str">
        <f>IFERROR(VLOOKUP(G1679,'Importer Name'!A:B, 2, FALSE), "")</f>
        <v>CIPLA LIMITED</v>
      </c>
      <c r="S1679" t="str">
        <f>IFERROR(VLOOKUP(H1679,'Supplier name '!A:B, 2, FALSE), "")</f>
        <v>DUPONT NUTRITION</v>
      </c>
    </row>
    <row r="1680" spans="1:19">
      <c r="A1680" s="103" t="s">
        <v>275</v>
      </c>
      <c r="B1680" s="87">
        <v>3100</v>
      </c>
      <c r="C1680" s="87" t="s">
        <v>7</v>
      </c>
      <c r="D1680" s="103" t="s">
        <v>2304</v>
      </c>
      <c r="E1680" s="110">
        <v>14.93</v>
      </c>
      <c r="F1680" s="87" t="s">
        <v>9</v>
      </c>
      <c r="G1680" s="103" t="s">
        <v>252</v>
      </c>
      <c r="H1680" s="105" t="s">
        <v>110</v>
      </c>
      <c r="I1680" s="106" t="str">
        <f t="shared" si="173"/>
        <v>July</v>
      </c>
      <c r="J1680" s="74">
        <f>IF(F1680="USD", E1680, E1680 * IFERROR(VLOOKUP(F1680, EXCHANGE_RATE!A:B, 2, FALSE), "Currency not found"))</f>
        <v>14.93</v>
      </c>
      <c r="K1680" s="74">
        <f t="shared" si="175"/>
        <v>14.93</v>
      </c>
      <c r="L1680" s="14">
        <f>IF(C1680="MTS", B1680, B1680 * IFERROR(VLOOKUP(C1680, 'QTY_CONVERSIONS '!A:B, 2, FALSE), "Units not found"))</f>
        <v>3.1</v>
      </c>
      <c r="M1680" s="75">
        <f t="shared" si="174"/>
        <v>46283</v>
      </c>
      <c r="N1680" t="str">
        <f>IFERROR(VLOOKUP(D1680, Product_Category!A:B, 2, FALSE), "Uncategorized")</f>
        <v>CROSCARMELLOSE SODIUM</v>
      </c>
      <c r="O1680" s="76">
        <f t="shared" si="176"/>
        <v>14.93</v>
      </c>
      <c r="P1680" s="76">
        <f t="shared" si="177"/>
        <v>46.283000000000001</v>
      </c>
      <c r="Q1680">
        <f t="shared" si="178"/>
        <v>2023</v>
      </c>
      <c r="R1680" t="str">
        <f>IFERROR(VLOOKUP(G1680,'Importer Name'!A:B, 2, FALSE), "")</f>
        <v>EMCURE PHARMA</v>
      </c>
      <c r="S1680" t="str">
        <f>IFERROR(VLOOKUP(H1680,'Supplier name '!A:B, 2, FALSE), "")</f>
        <v>DUPONT NUTRITION</v>
      </c>
    </row>
    <row r="1681" spans="1:19">
      <c r="A1681" s="103" t="s">
        <v>275</v>
      </c>
      <c r="B1681" s="87">
        <v>3900</v>
      </c>
      <c r="C1681" s="87" t="s">
        <v>7</v>
      </c>
      <c r="D1681" s="103" t="s">
        <v>2304</v>
      </c>
      <c r="E1681" s="110">
        <v>14.93</v>
      </c>
      <c r="F1681" s="87" t="s">
        <v>9</v>
      </c>
      <c r="G1681" s="103" t="s">
        <v>252</v>
      </c>
      <c r="H1681" s="105" t="s">
        <v>110</v>
      </c>
      <c r="I1681" s="106" t="str">
        <f t="shared" si="173"/>
        <v>July</v>
      </c>
      <c r="J1681" s="74">
        <f>IF(F1681="USD", E1681, E1681 * IFERROR(VLOOKUP(F1681, EXCHANGE_RATE!A:B, 2, FALSE), "Currency not found"))</f>
        <v>14.93</v>
      </c>
      <c r="K1681" s="74">
        <f t="shared" si="175"/>
        <v>14.93</v>
      </c>
      <c r="L1681" s="14">
        <f>IF(C1681="MTS", B1681, B1681 * IFERROR(VLOOKUP(C1681, 'QTY_CONVERSIONS '!A:B, 2, FALSE), "Units not found"))</f>
        <v>3.9</v>
      </c>
      <c r="M1681" s="75">
        <f t="shared" si="174"/>
        <v>58227</v>
      </c>
      <c r="N1681" t="str">
        <f>IFERROR(VLOOKUP(D1681, Product_Category!A:B, 2, FALSE), "Uncategorized")</f>
        <v>CROSCARMELLOSE SODIUM</v>
      </c>
      <c r="O1681" s="76">
        <f t="shared" si="176"/>
        <v>14.93</v>
      </c>
      <c r="P1681" s="76">
        <f t="shared" si="177"/>
        <v>58.226999999999997</v>
      </c>
      <c r="Q1681">
        <f t="shared" si="178"/>
        <v>2023</v>
      </c>
      <c r="R1681" t="str">
        <f>IFERROR(VLOOKUP(G1681,'Importer Name'!A:B, 2, FALSE), "")</f>
        <v>EMCURE PHARMA</v>
      </c>
      <c r="S1681" t="str">
        <f>IFERROR(VLOOKUP(H1681,'Supplier name '!A:B, 2, FALSE), "")</f>
        <v>DUPONT NUTRITION</v>
      </c>
    </row>
    <row r="1682" spans="1:19">
      <c r="A1682" s="103" t="s">
        <v>275</v>
      </c>
      <c r="B1682" s="87">
        <v>1000</v>
      </c>
      <c r="C1682" s="87" t="s">
        <v>7</v>
      </c>
      <c r="D1682" s="103" t="s">
        <v>2304</v>
      </c>
      <c r="E1682" s="110">
        <v>16.79</v>
      </c>
      <c r="F1682" s="87" t="s">
        <v>9</v>
      </c>
      <c r="G1682" s="103" t="s">
        <v>118</v>
      </c>
      <c r="H1682" s="105" t="s">
        <v>110</v>
      </c>
      <c r="I1682" s="106" t="str">
        <f t="shared" si="173"/>
        <v>July</v>
      </c>
      <c r="J1682" s="74">
        <f>IF(F1682="USD", E1682, E1682 * IFERROR(VLOOKUP(F1682, EXCHANGE_RATE!A:B, 2, FALSE), "Currency not found"))</f>
        <v>16.79</v>
      </c>
      <c r="K1682" s="74">
        <f t="shared" si="175"/>
        <v>16.79</v>
      </c>
      <c r="L1682" s="14">
        <f>IF(C1682="MTS", B1682, B1682 * IFERROR(VLOOKUP(C1682, 'QTY_CONVERSIONS '!A:B, 2, FALSE), "Units not found"))</f>
        <v>1</v>
      </c>
      <c r="M1682" s="75">
        <f t="shared" si="174"/>
        <v>16790</v>
      </c>
      <c r="N1682" t="str">
        <f>IFERROR(VLOOKUP(D1682, Product_Category!A:B, 2, FALSE), "Uncategorized")</f>
        <v>CROSCARMELLOSE SODIUM</v>
      </c>
      <c r="O1682" s="76">
        <f t="shared" si="176"/>
        <v>16.79</v>
      </c>
      <c r="P1682" s="76">
        <f t="shared" si="177"/>
        <v>16.79</v>
      </c>
      <c r="Q1682">
        <f t="shared" si="178"/>
        <v>2023</v>
      </c>
      <c r="R1682" t="str">
        <f>IFERROR(VLOOKUP(G1682,'Importer Name'!A:B, 2, FALSE), "")</f>
        <v>MYLAN LAB</v>
      </c>
      <c r="S1682" t="str">
        <f>IFERROR(VLOOKUP(H1682,'Supplier name '!A:B, 2, FALSE), "")</f>
        <v>DUPONT NUTRITION</v>
      </c>
    </row>
    <row r="1683" spans="1:19">
      <c r="A1683" s="103" t="s">
        <v>275</v>
      </c>
      <c r="B1683" s="87">
        <v>17500</v>
      </c>
      <c r="C1683" s="87" t="s">
        <v>7</v>
      </c>
      <c r="D1683" s="103" t="s">
        <v>2304</v>
      </c>
      <c r="E1683" s="110">
        <v>15.94</v>
      </c>
      <c r="F1683" s="87" t="s">
        <v>9</v>
      </c>
      <c r="G1683" s="103" t="s">
        <v>69</v>
      </c>
      <c r="H1683" s="105" t="s">
        <v>110</v>
      </c>
      <c r="I1683" s="106" t="str">
        <f t="shared" si="173"/>
        <v>July</v>
      </c>
      <c r="J1683" s="74">
        <f>IF(F1683="USD", E1683, E1683 * IFERROR(VLOOKUP(F1683, EXCHANGE_RATE!A:B, 2, FALSE), "Currency not found"))</f>
        <v>15.94</v>
      </c>
      <c r="K1683" s="74">
        <f t="shared" si="175"/>
        <v>15.94</v>
      </c>
      <c r="L1683" s="14">
        <f>IF(C1683="MTS", B1683, B1683 * IFERROR(VLOOKUP(C1683, 'QTY_CONVERSIONS '!A:B, 2, FALSE), "Units not found"))</f>
        <v>17.5</v>
      </c>
      <c r="M1683" s="75">
        <f t="shared" si="174"/>
        <v>278950</v>
      </c>
      <c r="N1683" t="str">
        <f>IFERROR(VLOOKUP(D1683, Product_Category!A:B, 2, FALSE), "Uncategorized")</f>
        <v>CROSCARMELLOSE SODIUM</v>
      </c>
      <c r="O1683" s="76">
        <f t="shared" si="176"/>
        <v>15.94</v>
      </c>
      <c r="P1683" s="76">
        <f t="shared" si="177"/>
        <v>278.95</v>
      </c>
      <c r="Q1683">
        <f t="shared" si="178"/>
        <v>2023</v>
      </c>
      <c r="R1683" t="str">
        <f>IFERROR(VLOOKUP(G1683,'Importer Name'!A:B, 2, FALSE), "")</f>
        <v>SIGNET EXCIPIENTS</v>
      </c>
      <c r="S1683" t="str">
        <f>IFERROR(VLOOKUP(H1683,'Supplier name '!A:B, 2, FALSE), "")</f>
        <v>DUPONT NUTRITION</v>
      </c>
    </row>
    <row r="1684" spans="1:19">
      <c r="A1684" s="103" t="s">
        <v>275</v>
      </c>
      <c r="B1684" s="87">
        <v>17500</v>
      </c>
      <c r="C1684" s="87" t="s">
        <v>7</v>
      </c>
      <c r="D1684" s="103" t="s">
        <v>2304</v>
      </c>
      <c r="E1684" s="110">
        <v>15.94</v>
      </c>
      <c r="F1684" s="87" t="s">
        <v>9</v>
      </c>
      <c r="G1684" s="103" t="s">
        <v>69</v>
      </c>
      <c r="H1684" s="105" t="s">
        <v>110</v>
      </c>
      <c r="I1684" s="106" t="str">
        <f t="shared" si="173"/>
        <v>July</v>
      </c>
      <c r="J1684" s="74">
        <f>IF(F1684="USD", E1684, E1684 * IFERROR(VLOOKUP(F1684, EXCHANGE_RATE!A:B, 2, FALSE), "Currency not found"))</f>
        <v>15.94</v>
      </c>
      <c r="K1684" s="74">
        <f t="shared" si="175"/>
        <v>15.94</v>
      </c>
      <c r="L1684" s="14">
        <f>IF(C1684="MTS", B1684, B1684 * IFERROR(VLOOKUP(C1684, 'QTY_CONVERSIONS '!A:B, 2, FALSE), "Units not found"))</f>
        <v>17.5</v>
      </c>
      <c r="M1684" s="75">
        <f t="shared" si="174"/>
        <v>278950</v>
      </c>
      <c r="N1684" t="str">
        <f>IFERROR(VLOOKUP(D1684, Product_Category!A:B, 2, FALSE), "Uncategorized")</f>
        <v>CROSCARMELLOSE SODIUM</v>
      </c>
      <c r="O1684" s="76">
        <f t="shared" si="176"/>
        <v>15.94</v>
      </c>
      <c r="P1684" s="76">
        <f t="shared" si="177"/>
        <v>278.95</v>
      </c>
      <c r="Q1684">
        <f t="shared" si="178"/>
        <v>2023</v>
      </c>
      <c r="R1684" t="str">
        <f>IFERROR(VLOOKUP(G1684,'Importer Name'!A:B, 2, FALSE), "")</f>
        <v>SIGNET EXCIPIENTS</v>
      </c>
      <c r="S1684" t="str">
        <f>IFERROR(VLOOKUP(H1684,'Supplier name '!A:B, 2, FALSE), "")</f>
        <v>DUPONT NUTRITION</v>
      </c>
    </row>
    <row r="1685" spans="1:19">
      <c r="A1685" s="103" t="s">
        <v>275</v>
      </c>
      <c r="B1685" s="87">
        <v>1000</v>
      </c>
      <c r="C1685" s="87" t="s">
        <v>7</v>
      </c>
      <c r="D1685" s="103" t="s">
        <v>2304</v>
      </c>
      <c r="E1685" s="110">
        <v>15.94</v>
      </c>
      <c r="F1685" s="87" t="s">
        <v>9</v>
      </c>
      <c r="G1685" s="103" t="s">
        <v>69</v>
      </c>
      <c r="H1685" s="105" t="s">
        <v>110</v>
      </c>
      <c r="I1685" s="106" t="str">
        <f t="shared" si="173"/>
        <v>July</v>
      </c>
      <c r="J1685" s="74">
        <f>IF(F1685="USD", E1685, E1685 * IFERROR(VLOOKUP(F1685, EXCHANGE_RATE!A:B, 2, FALSE), "Currency not found"))</f>
        <v>15.94</v>
      </c>
      <c r="K1685" s="74">
        <f t="shared" si="175"/>
        <v>15.94</v>
      </c>
      <c r="L1685" s="14">
        <f>IF(C1685="MTS", B1685, B1685 * IFERROR(VLOOKUP(C1685, 'QTY_CONVERSIONS '!A:B, 2, FALSE), "Units not found"))</f>
        <v>1</v>
      </c>
      <c r="M1685" s="75">
        <f t="shared" si="174"/>
        <v>15940</v>
      </c>
      <c r="N1685" t="str">
        <f>IFERROR(VLOOKUP(D1685, Product_Category!A:B, 2, FALSE), "Uncategorized")</f>
        <v>CROSCARMELLOSE SODIUM</v>
      </c>
      <c r="O1685" s="76">
        <f t="shared" si="176"/>
        <v>15.94</v>
      </c>
      <c r="P1685" s="76">
        <f t="shared" si="177"/>
        <v>15.94</v>
      </c>
      <c r="Q1685">
        <f t="shared" si="178"/>
        <v>2023</v>
      </c>
      <c r="R1685" t="str">
        <f>IFERROR(VLOOKUP(G1685,'Importer Name'!A:B, 2, FALSE), "")</f>
        <v>SIGNET EXCIPIENTS</v>
      </c>
      <c r="S1685" t="str">
        <f>IFERROR(VLOOKUP(H1685,'Supplier name '!A:B, 2, FALSE), "")</f>
        <v>DUPONT NUTRITION</v>
      </c>
    </row>
    <row r="1686" spans="1:19">
      <c r="A1686" s="103" t="s">
        <v>275</v>
      </c>
      <c r="B1686" s="87">
        <v>17500</v>
      </c>
      <c r="C1686" s="87" t="s">
        <v>7</v>
      </c>
      <c r="D1686" s="103" t="s">
        <v>2304</v>
      </c>
      <c r="E1686" s="110">
        <v>15.94</v>
      </c>
      <c r="F1686" s="87" t="s">
        <v>9</v>
      </c>
      <c r="G1686" s="103" t="s">
        <v>69</v>
      </c>
      <c r="H1686" s="105" t="s">
        <v>110</v>
      </c>
      <c r="I1686" s="106" t="str">
        <f t="shared" si="173"/>
        <v>July</v>
      </c>
      <c r="J1686" s="74">
        <f>IF(F1686="USD", E1686, E1686 * IFERROR(VLOOKUP(F1686, EXCHANGE_RATE!A:B, 2, FALSE), "Currency not found"))</f>
        <v>15.94</v>
      </c>
      <c r="K1686" s="74">
        <f t="shared" si="175"/>
        <v>15.94</v>
      </c>
      <c r="L1686" s="14">
        <f>IF(C1686="MTS", B1686, B1686 * IFERROR(VLOOKUP(C1686, 'QTY_CONVERSIONS '!A:B, 2, FALSE), "Units not found"))</f>
        <v>17.5</v>
      </c>
      <c r="M1686" s="75">
        <f t="shared" si="174"/>
        <v>278950</v>
      </c>
      <c r="N1686" t="str">
        <f>IFERROR(VLOOKUP(D1686, Product_Category!A:B, 2, FALSE), "Uncategorized")</f>
        <v>CROSCARMELLOSE SODIUM</v>
      </c>
      <c r="O1686" s="76">
        <f t="shared" si="176"/>
        <v>15.94</v>
      </c>
      <c r="P1686" s="76">
        <f t="shared" si="177"/>
        <v>278.95</v>
      </c>
      <c r="Q1686">
        <f t="shared" si="178"/>
        <v>2023</v>
      </c>
      <c r="R1686" t="str">
        <f>IFERROR(VLOOKUP(G1686,'Importer Name'!A:B, 2, FALSE), "")</f>
        <v>SIGNET EXCIPIENTS</v>
      </c>
      <c r="S1686" t="str">
        <f>IFERROR(VLOOKUP(H1686,'Supplier name '!A:B, 2, FALSE), "")</f>
        <v>DUPONT NUTRITION</v>
      </c>
    </row>
    <row r="1687" spans="1:19">
      <c r="A1687" s="103" t="s">
        <v>275</v>
      </c>
      <c r="B1687" s="87">
        <v>17500</v>
      </c>
      <c r="C1687" s="87" t="s">
        <v>7</v>
      </c>
      <c r="D1687" s="103" t="s">
        <v>2304</v>
      </c>
      <c r="E1687" s="110">
        <v>15.94</v>
      </c>
      <c r="F1687" s="87" t="s">
        <v>9</v>
      </c>
      <c r="G1687" s="103" t="s">
        <v>69</v>
      </c>
      <c r="H1687" s="105" t="s">
        <v>110</v>
      </c>
      <c r="I1687" s="106" t="str">
        <f t="shared" si="173"/>
        <v>July</v>
      </c>
      <c r="J1687" s="74">
        <f>IF(F1687="USD", E1687, E1687 * IFERROR(VLOOKUP(F1687, EXCHANGE_RATE!A:B, 2, FALSE), "Currency not found"))</f>
        <v>15.94</v>
      </c>
      <c r="K1687" s="74">
        <f t="shared" si="175"/>
        <v>15.94</v>
      </c>
      <c r="L1687" s="14">
        <f>IF(C1687="MTS", B1687, B1687 * IFERROR(VLOOKUP(C1687, 'QTY_CONVERSIONS '!A:B, 2, FALSE), "Units not found"))</f>
        <v>17.5</v>
      </c>
      <c r="M1687" s="75">
        <f t="shared" si="174"/>
        <v>278950</v>
      </c>
      <c r="N1687" t="str">
        <f>IFERROR(VLOOKUP(D1687, Product_Category!A:B, 2, FALSE), "Uncategorized")</f>
        <v>CROSCARMELLOSE SODIUM</v>
      </c>
      <c r="O1687" s="76">
        <f t="shared" si="176"/>
        <v>15.94</v>
      </c>
      <c r="P1687" s="76">
        <f t="shared" si="177"/>
        <v>278.95</v>
      </c>
      <c r="Q1687">
        <f t="shared" si="178"/>
        <v>2023</v>
      </c>
      <c r="R1687" t="str">
        <f>IFERROR(VLOOKUP(G1687,'Importer Name'!A:B, 2, FALSE), "")</f>
        <v>SIGNET EXCIPIENTS</v>
      </c>
      <c r="S1687" t="str">
        <f>IFERROR(VLOOKUP(H1687,'Supplier name '!A:B, 2, FALSE), "")</f>
        <v>DUPONT NUTRITION</v>
      </c>
    </row>
    <row r="1688" spans="1:19">
      <c r="A1688" s="103" t="s">
        <v>275</v>
      </c>
      <c r="B1688" s="87">
        <v>520</v>
      </c>
      <c r="C1688" s="87" t="s">
        <v>7</v>
      </c>
      <c r="D1688" s="103" t="s">
        <v>2305</v>
      </c>
      <c r="E1688" s="110">
        <v>8.19</v>
      </c>
      <c r="F1688" s="87" t="s">
        <v>9</v>
      </c>
      <c r="G1688" s="103" t="s">
        <v>69</v>
      </c>
      <c r="H1688" s="105" t="s">
        <v>110</v>
      </c>
      <c r="I1688" s="106" t="str">
        <f t="shared" si="173"/>
        <v>July</v>
      </c>
      <c r="J1688" s="74">
        <f>IF(F1688="USD", E1688, E1688 * IFERROR(VLOOKUP(F1688, EXCHANGE_RATE!A:B, 2, FALSE), "Currency not found"))</f>
        <v>8.19</v>
      </c>
      <c r="K1688" s="74">
        <f t="shared" si="175"/>
        <v>8.19</v>
      </c>
      <c r="L1688" s="14">
        <f>IF(C1688="MTS", B1688, B1688 * IFERROR(VLOOKUP(C1688, 'QTY_CONVERSIONS '!A:B, 2, FALSE), "Units not found"))</f>
        <v>0.52</v>
      </c>
      <c r="M1688" s="75">
        <f t="shared" si="174"/>
        <v>4258.8</v>
      </c>
      <c r="N1688" t="str">
        <f>IFERROR(VLOOKUP(D1688, Product_Category!A:B, 2, FALSE), "Uncategorized")</f>
        <v>CROSCARMELLOSE SODIUM</v>
      </c>
      <c r="O1688" s="76">
        <f t="shared" si="176"/>
        <v>8.19</v>
      </c>
      <c r="P1688" s="76">
        <f t="shared" si="177"/>
        <v>4.2587999999999999</v>
      </c>
      <c r="Q1688">
        <f t="shared" si="178"/>
        <v>2023</v>
      </c>
      <c r="R1688" t="str">
        <f>IFERROR(VLOOKUP(G1688,'Importer Name'!A:B, 2, FALSE), "")</f>
        <v>SIGNET EXCIPIENTS</v>
      </c>
      <c r="S1688" t="str">
        <f>IFERROR(VLOOKUP(H1688,'Supplier name '!A:B, 2, FALSE), "")</f>
        <v>DUPONT NUTRITION</v>
      </c>
    </row>
    <row r="1689" spans="1:19">
      <c r="A1689" s="103" t="s">
        <v>275</v>
      </c>
      <c r="B1689" s="87">
        <v>520</v>
      </c>
      <c r="C1689" s="87" t="s">
        <v>7</v>
      </c>
      <c r="D1689" s="103" t="s">
        <v>2305</v>
      </c>
      <c r="E1689" s="110">
        <v>8.19</v>
      </c>
      <c r="F1689" s="87" t="s">
        <v>9</v>
      </c>
      <c r="G1689" s="103" t="s">
        <v>69</v>
      </c>
      <c r="H1689" s="105" t="s">
        <v>110</v>
      </c>
      <c r="I1689" s="106" t="str">
        <f t="shared" si="173"/>
        <v>July</v>
      </c>
      <c r="J1689" s="74">
        <f>IF(F1689="USD", E1689, E1689 * IFERROR(VLOOKUP(F1689, EXCHANGE_RATE!A:B, 2, FALSE), "Currency not found"))</f>
        <v>8.19</v>
      </c>
      <c r="K1689" s="74">
        <f t="shared" si="175"/>
        <v>8.19</v>
      </c>
      <c r="L1689" s="14">
        <f>IF(C1689="MTS", B1689, B1689 * IFERROR(VLOOKUP(C1689, 'QTY_CONVERSIONS '!A:B, 2, FALSE), "Units not found"))</f>
        <v>0.52</v>
      </c>
      <c r="M1689" s="75">
        <f t="shared" si="174"/>
        <v>4258.8</v>
      </c>
      <c r="N1689" t="str">
        <f>IFERROR(VLOOKUP(D1689, Product_Category!A:B, 2, FALSE), "Uncategorized")</f>
        <v>CROSCARMELLOSE SODIUM</v>
      </c>
      <c r="O1689" s="76">
        <f t="shared" si="176"/>
        <v>8.19</v>
      </c>
      <c r="P1689" s="76">
        <f t="shared" si="177"/>
        <v>4.2587999999999999</v>
      </c>
      <c r="Q1689">
        <f t="shared" si="178"/>
        <v>2023</v>
      </c>
      <c r="R1689" t="str">
        <f>IFERROR(VLOOKUP(G1689,'Importer Name'!A:B, 2, FALSE), "")</f>
        <v>SIGNET EXCIPIENTS</v>
      </c>
      <c r="S1689" t="str">
        <f>IFERROR(VLOOKUP(H1689,'Supplier name '!A:B, 2, FALSE), "")</f>
        <v>DUPONT NUTRITION</v>
      </c>
    </row>
    <row r="1690" spans="1:19">
      <c r="A1690" s="103" t="s">
        <v>275</v>
      </c>
      <c r="B1690" s="87">
        <v>260</v>
      </c>
      <c r="C1690" s="87" t="s">
        <v>7</v>
      </c>
      <c r="D1690" s="103" t="s">
        <v>155</v>
      </c>
      <c r="E1690" s="110">
        <v>5.05</v>
      </c>
      <c r="F1690" s="87" t="s">
        <v>1718</v>
      </c>
      <c r="G1690" s="103" t="s">
        <v>185</v>
      </c>
      <c r="H1690" s="105" t="s">
        <v>2339</v>
      </c>
      <c r="I1690" s="106" t="str">
        <f t="shared" si="173"/>
        <v>July</v>
      </c>
      <c r="J1690" s="74">
        <f>IF(F1690="USD", E1690, E1690 * IFERROR(VLOOKUP(F1690, EXCHANGE_RATE!A:B, 2, FALSE), "Currency not found"))</f>
        <v>5.4035000000000002</v>
      </c>
      <c r="K1690" s="74">
        <f t="shared" si="175"/>
        <v>5.41</v>
      </c>
      <c r="L1690" s="14">
        <f>IF(C1690="MTS", B1690, B1690 * IFERROR(VLOOKUP(C1690, 'QTY_CONVERSIONS '!A:B, 2, FALSE), "Units not found"))</f>
        <v>0.26</v>
      </c>
      <c r="M1690" s="75">
        <f t="shared" si="174"/>
        <v>1406.6000000000001</v>
      </c>
      <c r="N1690" t="str">
        <f>IFERROR(VLOOKUP(D1690, Product_Category!A:B, 2, FALSE), "Uncategorized")</f>
        <v>MAGNESIUM STEARATE</v>
      </c>
      <c r="O1690" s="76">
        <f t="shared" si="176"/>
        <v>5.41</v>
      </c>
      <c r="P1690" s="76">
        <f t="shared" si="177"/>
        <v>1.4066000000000001</v>
      </c>
      <c r="Q1690">
        <f t="shared" si="178"/>
        <v>2023</v>
      </c>
      <c r="R1690" t="str">
        <f>IFERROR(VLOOKUP(G1690,'Importer Name'!A:B, 2, FALSE), "")</f>
        <v>AZELIS INDIA</v>
      </c>
      <c r="S1690" t="str">
        <f>IFERROR(VLOOKUP(H1690,'Supplier name '!A:B, 2, FALSE), "")</f>
        <v>PETER GREVEN</v>
      </c>
    </row>
    <row r="1691" spans="1:19">
      <c r="A1691" s="103" t="s">
        <v>275</v>
      </c>
      <c r="B1691" s="87">
        <v>7140</v>
      </c>
      <c r="C1691" s="87" t="s">
        <v>7</v>
      </c>
      <c r="D1691" s="103" t="s">
        <v>155</v>
      </c>
      <c r="E1691" s="110">
        <v>5.05</v>
      </c>
      <c r="F1691" s="87" t="s">
        <v>1718</v>
      </c>
      <c r="G1691" s="103" t="s">
        <v>185</v>
      </c>
      <c r="H1691" s="105" t="s">
        <v>2339</v>
      </c>
      <c r="I1691" s="106" t="str">
        <f t="shared" si="173"/>
        <v>July</v>
      </c>
      <c r="J1691" s="74">
        <f>IF(F1691="USD", E1691, E1691 * IFERROR(VLOOKUP(F1691, EXCHANGE_RATE!A:B, 2, FALSE), "Currency not found"))</f>
        <v>5.4035000000000002</v>
      </c>
      <c r="K1691" s="74">
        <f t="shared" si="175"/>
        <v>5.41</v>
      </c>
      <c r="L1691" s="14">
        <f>IF(C1691="MTS", B1691, B1691 * IFERROR(VLOOKUP(C1691, 'QTY_CONVERSIONS '!A:B, 2, FALSE), "Units not found"))</f>
        <v>7.1400000000000006</v>
      </c>
      <c r="M1691" s="75">
        <f t="shared" si="174"/>
        <v>38627.4</v>
      </c>
      <c r="N1691" t="str">
        <f>IFERROR(VLOOKUP(D1691, Product_Category!A:B, 2, FALSE), "Uncategorized")</f>
        <v>MAGNESIUM STEARATE</v>
      </c>
      <c r="O1691" s="76">
        <f t="shared" si="176"/>
        <v>5.41</v>
      </c>
      <c r="P1691" s="76">
        <f t="shared" si="177"/>
        <v>38.627400000000002</v>
      </c>
      <c r="Q1691">
        <f t="shared" si="178"/>
        <v>2023</v>
      </c>
      <c r="R1691" t="str">
        <f>IFERROR(VLOOKUP(G1691,'Importer Name'!A:B, 2, FALSE), "")</f>
        <v>AZELIS INDIA</v>
      </c>
      <c r="S1691" t="str">
        <f>IFERROR(VLOOKUP(H1691,'Supplier name '!A:B, 2, FALSE), "")</f>
        <v>PETER GREVEN</v>
      </c>
    </row>
    <row r="1692" spans="1:19">
      <c r="A1692" s="103" t="s">
        <v>275</v>
      </c>
      <c r="B1692" s="87">
        <v>16800</v>
      </c>
      <c r="C1692" s="87" t="s">
        <v>7</v>
      </c>
      <c r="D1692" s="103" t="s">
        <v>155</v>
      </c>
      <c r="E1692" s="110">
        <v>5.05</v>
      </c>
      <c r="F1692" s="87" t="s">
        <v>1718</v>
      </c>
      <c r="G1692" s="103" t="s">
        <v>185</v>
      </c>
      <c r="H1692" s="105" t="s">
        <v>2339</v>
      </c>
      <c r="I1692" s="106" t="str">
        <f t="shared" si="173"/>
        <v>July</v>
      </c>
      <c r="J1692" s="74">
        <f>IF(F1692="USD", E1692, E1692 * IFERROR(VLOOKUP(F1692, EXCHANGE_RATE!A:B, 2, FALSE), "Currency not found"))</f>
        <v>5.4035000000000002</v>
      </c>
      <c r="K1692" s="74">
        <f t="shared" si="175"/>
        <v>5.41</v>
      </c>
      <c r="L1692" s="14">
        <f>IF(C1692="MTS", B1692, B1692 * IFERROR(VLOOKUP(C1692, 'QTY_CONVERSIONS '!A:B, 2, FALSE), "Units not found"))</f>
        <v>16.8</v>
      </c>
      <c r="M1692" s="75">
        <f t="shared" si="174"/>
        <v>90888</v>
      </c>
      <c r="N1692" t="str">
        <f>IFERROR(VLOOKUP(D1692, Product_Category!A:B, 2, FALSE), "Uncategorized")</f>
        <v>MAGNESIUM STEARATE</v>
      </c>
      <c r="O1692" s="76">
        <f t="shared" si="176"/>
        <v>5.41</v>
      </c>
      <c r="P1692" s="76">
        <f t="shared" si="177"/>
        <v>90.888000000000005</v>
      </c>
      <c r="Q1692">
        <f t="shared" si="178"/>
        <v>2023</v>
      </c>
      <c r="R1692" t="str">
        <f>IFERROR(VLOOKUP(G1692,'Importer Name'!A:B, 2, FALSE), "")</f>
        <v>AZELIS INDIA</v>
      </c>
      <c r="S1692" t="str">
        <f>IFERROR(VLOOKUP(H1692,'Supplier name '!A:B, 2, FALSE), "")</f>
        <v>PETER GREVEN</v>
      </c>
    </row>
    <row r="1693" spans="1:19">
      <c r="A1693" s="103" t="s">
        <v>275</v>
      </c>
      <c r="B1693" s="87">
        <v>16800</v>
      </c>
      <c r="C1693" s="87" t="s">
        <v>7</v>
      </c>
      <c r="D1693" s="103" t="s">
        <v>155</v>
      </c>
      <c r="E1693" s="110">
        <v>5.05</v>
      </c>
      <c r="F1693" s="87" t="s">
        <v>1718</v>
      </c>
      <c r="G1693" s="103" t="s">
        <v>185</v>
      </c>
      <c r="H1693" s="105" t="s">
        <v>2339</v>
      </c>
      <c r="I1693" s="106" t="str">
        <f t="shared" si="173"/>
        <v>July</v>
      </c>
      <c r="J1693" s="74">
        <f>IF(F1693="USD", E1693, E1693 * IFERROR(VLOOKUP(F1693, EXCHANGE_RATE!A:B, 2, FALSE), "Currency not found"))</f>
        <v>5.4035000000000002</v>
      </c>
      <c r="K1693" s="74">
        <f t="shared" si="175"/>
        <v>5.41</v>
      </c>
      <c r="L1693" s="14">
        <f>IF(C1693="MTS", B1693, B1693 * IFERROR(VLOOKUP(C1693, 'QTY_CONVERSIONS '!A:B, 2, FALSE), "Units not found"))</f>
        <v>16.8</v>
      </c>
      <c r="M1693" s="75">
        <f t="shared" si="174"/>
        <v>90888</v>
      </c>
      <c r="N1693" t="str">
        <f>IFERROR(VLOOKUP(D1693, Product_Category!A:B, 2, FALSE), "Uncategorized")</f>
        <v>MAGNESIUM STEARATE</v>
      </c>
      <c r="O1693" s="76">
        <f t="shared" si="176"/>
        <v>5.41</v>
      </c>
      <c r="P1693" s="76">
        <f t="shared" si="177"/>
        <v>90.888000000000005</v>
      </c>
      <c r="Q1693">
        <f t="shared" si="178"/>
        <v>2023</v>
      </c>
      <c r="R1693" t="str">
        <f>IFERROR(VLOOKUP(G1693,'Importer Name'!A:B, 2, FALSE), "")</f>
        <v>AZELIS INDIA</v>
      </c>
      <c r="S1693" t="str">
        <f>IFERROR(VLOOKUP(H1693,'Supplier name '!A:B, 2, FALSE), "")</f>
        <v>PETER GREVEN</v>
      </c>
    </row>
    <row r="1694" spans="1:19">
      <c r="A1694" s="103" t="s">
        <v>275</v>
      </c>
      <c r="B1694" s="87">
        <v>16800</v>
      </c>
      <c r="C1694" s="87" t="s">
        <v>7</v>
      </c>
      <c r="D1694" s="103" t="s">
        <v>155</v>
      </c>
      <c r="E1694" s="110">
        <v>5.05</v>
      </c>
      <c r="F1694" s="87" t="s">
        <v>1718</v>
      </c>
      <c r="G1694" s="103" t="s">
        <v>185</v>
      </c>
      <c r="H1694" s="105" t="s">
        <v>2339</v>
      </c>
      <c r="I1694" s="106" t="str">
        <f t="shared" si="173"/>
        <v>July</v>
      </c>
      <c r="J1694" s="74">
        <f>IF(F1694="USD", E1694, E1694 * IFERROR(VLOOKUP(F1694, EXCHANGE_RATE!A:B, 2, FALSE), "Currency not found"))</f>
        <v>5.4035000000000002</v>
      </c>
      <c r="K1694" s="74">
        <f t="shared" si="175"/>
        <v>5.41</v>
      </c>
      <c r="L1694" s="14">
        <f>IF(C1694="MTS", B1694, B1694 * IFERROR(VLOOKUP(C1694, 'QTY_CONVERSIONS '!A:B, 2, FALSE), "Units not found"))</f>
        <v>16.8</v>
      </c>
      <c r="M1694" s="75">
        <f t="shared" si="174"/>
        <v>90888</v>
      </c>
      <c r="N1694" t="str">
        <f>IFERROR(VLOOKUP(D1694, Product_Category!A:B, 2, FALSE), "Uncategorized")</f>
        <v>MAGNESIUM STEARATE</v>
      </c>
      <c r="O1694" s="76">
        <f t="shared" si="176"/>
        <v>5.41</v>
      </c>
      <c r="P1694" s="76">
        <f t="shared" si="177"/>
        <v>90.888000000000005</v>
      </c>
      <c r="Q1694">
        <f t="shared" si="178"/>
        <v>2023</v>
      </c>
      <c r="R1694" t="str">
        <f>IFERROR(VLOOKUP(G1694,'Importer Name'!A:B, 2, FALSE), "")</f>
        <v>AZELIS INDIA</v>
      </c>
      <c r="S1694" t="str">
        <f>IFERROR(VLOOKUP(H1694,'Supplier name '!A:B, 2, FALSE), "")</f>
        <v>PETER GREVEN</v>
      </c>
    </row>
    <row r="1695" spans="1:19">
      <c r="A1695" s="103" t="s">
        <v>275</v>
      </c>
      <c r="B1695" s="87">
        <v>16800</v>
      </c>
      <c r="C1695" s="87" t="s">
        <v>7</v>
      </c>
      <c r="D1695" s="103" t="s">
        <v>155</v>
      </c>
      <c r="E1695" s="110">
        <v>5.05</v>
      </c>
      <c r="F1695" s="87" t="s">
        <v>1718</v>
      </c>
      <c r="G1695" s="103" t="s">
        <v>185</v>
      </c>
      <c r="H1695" s="105" t="s">
        <v>2339</v>
      </c>
      <c r="I1695" s="106" t="str">
        <f t="shared" si="173"/>
        <v>July</v>
      </c>
      <c r="J1695" s="74">
        <f>IF(F1695="USD", E1695, E1695 * IFERROR(VLOOKUP(F1695, EXCHANGE_RATE!A:B, 2, FALSE), "Currency not found"))</f>
        <v>5.4035000000000002</v>
      </c>
      <c r="K1695" s="74">
        <f t="shared" si="175"/>
        <v>5.41</v>
      </c>
      <c r="L1695" s="14">
        <f>IF(C1695="MTS", B1695, B1695 * IFERROR(VLOOKUP(C1695, 'QTY_CONVERSIONS '!A:B, 2, FALSE), "Units not found"))</f>
        <v>16.8</v>
      </c>
      <c r="M1695" s="75">
        <f t="shared" si="174"/>
        <v>90888</v>
      </c>
      <c r="N1695" t="str">
        <f>IFERROR(VLOOKUP(D1695, Product_Category!A:B, 2, FALSE), "Uncategorized")</f>
        <v>MAGNESIUM STEARATE</v>
      </c>
      <c r="O1695" s="76">
        <f t="shared" si="176"/>
        <v>5.41</v>
      </c>
      <c r="P1695" s="76">
        <f t="shared" si="177"/>
        <v>90.888000000000005</v>
      </c>
      <c r="Q1695">
        <f t="shared" si="178"/>
        <v>2023</v>
      </c>
      <c r="R1695" t="str">
        <f>IFERROR(VLOOKUP(G1695,'Importer Name'!A:B, 2, FALSE), "")</f>
        <v>AZELIS INDIA</v>
      </c>
      <c r="S1695" t="str">
        <f>IFERROR(VLOOKUP(H1695,'Supplier name '!A:B, 2, FALSE), "")</f>
        <v>PETER GREVEN</v>
      </c>
    </row>
    <row r="1696" spans="1:19">
      <c r="A1696" s="103" t="s">
        <v>275</v>
      </c>
      <c r="B1696" s="87">
        <v>16800</v>
      </c>
      <c r="C1696" s="87" t="s">
        <v>7</v>
      </c>
      <c r="D1696" s="103" t="s">
        <v>155</v>
      </c>
      <c r="E1696" s="110">
        <v>5.05</v>
      </c>
      <c r="F1696" s="87" t="s">
        <v>1718</v>
      </c>
      <c r="G1696" s="103" t="s">
        <v>185</v>
      </c>
      <c r="H1696" s="105" t="s">
        <v>2339</v>
      </c>
      <c r="I1696" s="106" t="str">
        <f t="shared" si="173"/>
        <v>July</v>
      </c>
      <c r="J1696" s="74">
        <f>IF(F1696="USD", E1696, E1696 * IFERROR(VLOOKUP(F1696, EXCHANGE_RATE!A:B, 2, FALSE), "Currency not found"))</f>
        <v>5.4035000000000002</v>
      </c>
      <c r="K1696" s="74">
        <f t="shared" si="175"/>
        <v>5.41</v>
      </c>
      <c r="L1696" s="14">
        <f>IF(C1696="MTS", B1696, B1696 * IFERROR(VLOOKUP(C1696, 'QTY_CONVERSIONS '!A:B, 2, FALSE), "Units not found"))</f>
        <v>16.8</v>
      </c>
      <c r="M1696" s="75">
        <f t="shared" si="174"/>
        <v>90888</v>
      </c>
      <c r="N1696" t="str">
        <f>IFERROR(VLOOKUP(D1696, Product_Category!A:B, 2, FALSE), "Uncategorized")</f>
        <v>MAGNESIUM STEARATE</v>
      </c>
      <c r="O1696" s="76">
        <f t="shared" si="176"/>
        <v>5.41</v>
      </c>
      <c r="P1696" s="76">
        <f t="shared" si="177"/>
        <v>90.888000000000005</v>
      </c>
      <c r="Q1696">
        <f t="shared" si="178"/>
        <v>2023</v>
      </c>
      <c r="R1696" t="str">
        <f>IFERROR(VLOOKUP(G1696,'Importer Name'!A:B, 2, FALSE), "")</f>
        <v>AZELIS INDIA</v>
      </c>
      <c r="S1696" t="str">
        <f>IFERROR(VLOOKUP(H1696,'Supplier name '!A:B, 2, FALSE), "")</f>
        <v>PETER GREVEN</v>
      </c>
    </row>
    <row r="1697" spans="1:19">
      <c r="A1697" s="103" t="s">
        <v>275</v>
      </c>
      <c r="B1697" s="87">
        <v>16800</v>
      </c>
      <c r="C1697" s="87" t="s">
        <v>7</v>
      </c>
      <c r="D1697" s="103" t="s">
        <v>155</v>
      </c>
      <c r="E1697" s="110">
        <v>5.05</v>
      </c>
      <c r="F1697" s="87" t="s">
        <v>1718</v>
      </c>
      <c r="G1697" s="103" t="s">
        <v>185</v>
      </c>
      <c r="H1697" s="105" t="s">
        <v>2339</v>
      </c>
      <c r="I1697" s="106" t="str">
        <f t="shared" si="173"/>
        <v>July</v>
      </c>
      <c r="J1697" s="74">
        <f>IF(F1697="USD", E1697, E1697 * IFERROR(VLOOKUP(F1697, EXCHANGE_RATE!A:B, 2, FALSE), "Currency not found"))</f>
        <v>5.4035000000000002</v>
      </c>
      <c r="K1697" s="74">
        <f t="shared" si="175"/>
        <v>5.41</v>
      </c>
      <c r="L1697" s="14">
        <f>IF(C1697="MTS", B1697, B1697 * IFERROR(VLOOKUP(C1697, 'QTY_CONVERSIONS '!A:B, 2, FALSE), "Units not found"))</f>
        <v>16.8</v>
      </c>
      <c r="M1697" s="75">
        <f t="shared" si="174"/>
        <v>90888</v>
      </c>
      <c r="N1697" t="str">
        <f>IFERROR(VLOOKUP(D1697, Product_Category!A:B, 2, FALSE), "Uncategorized")</f>
        <v>MAGNESIUM STEARATE</v>
      </c>
      <c r="O1697" s="76">
        <f t="shared" si="176"/>
        <v>5.41</v>
      </c>
      <c r="P1697" s="76">
        <f t="shared" si="177"/>
        <v>90.888000000000005</v>
      </c>
      <c r="Q1697">
        <f t="shared" si="178"/>
        <v>2023</v>
      </c>
      <c r="R1697" t="str">
        <f>IFERROR(VLOOKUP(G1697,'Importer Name'!A:B, 2, FALSE), "")</f>
        <v>AZELIS INDIA</v>
      </c>
      <c r="S1697" t="str">
        <f>IFERROR(VLOOKUP(H1697,'Supplier name '!A:B, 2, FALSE), "")</f>
        <v>PETER GREVEN</v>
      </c>
    </row>
    <row r="1698" spans="1:19">
      <c r="A1698" s="103" t="s">
        <v>275</v>
      </c>
      <c r="B1698" s="87">
        <v>840</v>
      </c>
      <c r="C1698" s="87" t="s">
        <v>7</v>
      </c>
      <c r="D1698" s="103" t="s">
        <v>2306</v>
      </c>
      <c r="E1698" s="110">
        <v>7.2</v>
      </c>
      <c r="F1698" s="87" t="s">
        <v>1718</v>
      </c>
      <c r="G1698" s="103" t="s">
        <v>118</v>
      </c>
      <c r="H1698" s="105" t="s">
        <v>2339</v>
      </c>
      <c r="I1698" s="106" t="str">
        <f t="shared" si="173"/>
        <v>July</v>
      </c>
      <c r="J1698" s="74">
        <f>IF(F1698="USD", E1698, E1698 * IFERROR(VLOOKUP(F1698, EXCHANGE_RATE!A:B, 2, FALSE), "Currency not found"))</f>
        <v>7.7040000000000006</v>
      </c>
      <c r="K1698" s="74">
        <f t="shared" si="175"/>
        <v>7.71</v>
      </c>
      <c r="L1698" s="14">
        <f>IF(C1698="MTS", B1698, B1698 * IFERROR(VLOOKUP(C1698, 'QTY_CONVERSIONS '!A:B, 2, FALSE), "Units not found"))</f>
        <v>0.84</v>
      </c>
      <c r="M1698" s="75">
        <f t="shared" si="174"/>
        <v>6476.4</v>
      </c>
      <c r="N1698" t="str">
        <f>IFERROR(VLOOKUP(D1698, Product_Category!A:B, 2, FALSE), "Uncategorized")</f>
        <v>MAGNESIUM STEARATE</v>
      </c>
      <c r="O1698" s="76">
        <f t="shared" si="176"/>
        <v>7.71</v>
      </c>
      <c r="P1698" s="76">
        <f t="shared" si="177"/>
        <v>6.4763999999999999</v>
      </c>
      <c r="Q1698">
        <f t="shared" si="178"/>
        <v>2023</v>
      </c>
      <c r="R1698" t="str">
        <f>IFERROR(VLOOKUP(G1698,'Importer Name'!A:B, 2, FALSE), "")</f>
        <v>MYLAN LAB</v>
      </c>
      <c r="S1698" t="str">
        <f>IFERROR(VLOOKUP(H1698,'Supplier name '!A:B, 2, FALSE), "")</f>
        <v>PETER GREVEN</v>
      </c>
    </row>
    <row r="1699" spans="1:19">
      <c r="A1699" s="107" t="s">
        <v>275</v>
      </c>
      <c r="B1699" s="88">
        <v>1680</v>
      </c>
      <c r="C1699" s="88" t="s">
        <v>7</v>
      </c>
      <c r="D1699" s="107" t="s">
        <v>2306</v>
      </c>
      <c r="E1699" s="113">
        <v>7.2</v>
      </c>
      <c r="F1699" s="88" t="s">
        <v>1718</v>
      </c>
      <c r="G1699" s="107" t="s">
        <v>118</v>
      </c>
      <c r="H1699" s="109" t="s">
        <v>2339</v>
      </c>
      <c r="I1699" s="106" t="str">
        <f t="shared" si="173"/>
        <v>July</v>
      </c>
      <c r="J1699" s="74">
        <f>IF(F1699="USD", E1699, E1699 * IFERROR(VLOOKUP(F1699, EXCHANGE_RATE!A:B, 2, FALSE), "Currency not found"))</f>
        <v>7.7040000000000006</v>
      </c>
      <c r="K1699" s="74">
        <f t="shared" si="175"/>
        <v>7.71</v>
      </c>
      <c r="L1699" s="14">
        <f>IF(C1699="MTS", B1699, B1699 * IFERROR(VLOOKUP(C1699, 'QTY_CONVERSIONS '!A:B, 2, FALSE), "Units not found"))</f>
        <v>1.68</v>
      </c>
      <c r="M1699" s="75">
        <f t="shared" si="174"/>
        <v>12952.8</v>
      </c>
      <c r="N1699" t="str">
        <f>IFERROR(VLOOKUP(D1699, Product_Category!A:B, 2, FALSE), "Uncategorized")</f>
        <v>MAGNESIUM STEARATE</v>
      </c>
      <c r="O1699" s="76">
        <f t="shared" si="176"/>
        <v>7.71</v>
      </c>
      <c r="P1699" s="76">
        <f t="shared" si="177"/>
        <v>12.9528</v>
      </c>
      <c r="Q1699">
        <f t="shared" si="178"/>
        <v>2023</v>
      </c>
      <c r="R1699" t="str">
        <f>IFERROR(VLOOKUP(G1699,'Importer Name'!A:B, 2, FALSE), "")</f>
        <v>MYLAN LAB</v>
      </c>
      <c r="S1699" t="str">
        <f>IFERROR(VLOOKUP(H1699,'Supplier name '!A:B, 2, FALSE), "")</f>
        <v>PETER GREVEN</v>
      </c>
    </row>
    <row r="1700" spans="1:19">
      <c r="A1700" s="103" t="s">
        <v>281</v>
      </c>
      <c r="B1700" s="87">
        <v>10400</v>
      </c>
      <c r="C1700" s="87" t="s">
        <v>7</v>
      </c>
      <c r="D1700" s="103" t="s">
        <v>2307</v>
      </c>
      <c r="E1700" s="110">
        <v>4.0999999999999996</v>
      </c>
      <c r="F1700" s="87" t="s">
        <v>9</v>
      </c>
      <c r="G1700" s="103" t="s">
        <v>474</v>
      </c>
      <c r="H1700" s="105" t="s">
        <v>162</v>
      </c>
      <c r="I1700" s="106" t="str">
        <f t="shared" si="173"/>
        <v>July</v>
      </c>
      <c r="J1700" s="74">
        <f>IF(F1700="USD", E1700, E1700 * IFERROR(VLOOKUP(F1700, EXCHANGE_RATE!A:B, 2, FALSE), "Currency not found"))</f>
        <v>4.0999999999999996</v>
      </c>
      <c r="K1700" s="74">
        <f t="shared" si="175"/>
        <v>4.0999999999999996</v>
      </c>
      <c r="L1700" s="14">
        <f>IF(C1700="MTS", B1700, B1700 * IFERROR(VLOOKUP(C1700, 'QTY_CONVERSIONS '!A:B, 2, FALSE), "Units not found"))</f>
        <v>10.4</v>
      </c>
      <c r="M1700" s="75">
        <f t="shared" si="174"/>
        <v>42639.999999999993</v>
      </c>
      <c r="N1700" t="str">
        <f>IFERROR(VLOOKUP(D1700, Product_Category!A:B, 2, FALSE), "Uncategorized")</f>
        <v>MAGNESIUM STEARATE</v>
      </c>
      <c r="O1700" s="76">
        <f t="shared" si="176"/>
        <v>4.0999999999999996</v>
      </c>
      <c r="P1700" s="76">
        <f t="shared" si="177"/>
        <v>42.64</v>
      </c>
      <c r="Q1700">
        <f t="shared" si="178"/>
        <v>2023</v>
      </c>
      <c r="R1700" t="str">
        <f>IFERROR(VLOOKUP(G1700,'Importer Name'!A:B, 2, FALSE), "")</f>
        <v>K SEVANTILAL</v>
      </c>
      <c r="S1700" t="str">
        <f>IFERROR(VLOOKUP(H1700,'Supplier name '!A:B, 2, FALSE), "")</f>
        <v>FACI METALEST</v>
      </c>
    </row>
    <row r="1701" spans="1:19">
      <c r="A1701" s="107" t="s">
        <v>281</v>
      </c>
      <c r="B1701" s="88">
        <v>10400</v>
      </c>
      <c r="C1701" s="88" t="s">
        <v>7</v>
      </c>
      <c r="D1701" s="107" t="s">
        <v>2307</v>
      </c>
      <c r="E1701" s="113">
        <v>4.0999999999999996</v>
      </c>
      <c r="F1701" s="88" t="s">
        <v>9</v>
      </c>
      <c r="G1701" s="107" t="s">
        <v>474</v>
      </c>
      <c r="H1701" s="109" t="s">
        <v>162</v>
      </c>
      <c r="I1701" s="106" t="str">
        <f t="shared" si="173"/>
        <v>July</v>
      </c>
      <c r="J1701" s="74">
        <f>IF(F1701="USD", E1701, E1701 * IFERROR(VLOOKUP(F1701, EXCHANGE_RATE!A:B, 2, FALSE), "Currency not found"))</f>
        <v>4.0999999999999996</v>
      </c>
      <c r="K1701" s="74">
        <f t="shared" si="175"/>
        <v>4.0999999999999996</v>
      </c>
      <c r="L1701" s="14">
        <f>IF(C1701="MTS", B1701, B1701 * IFERROR(VLOOKUP(C1701, 'QTY_CONVERSIONS '!A:B, 2, FALSE), "Units not found"))</f>
        <v>10.4</v>
      </c>
      <c r="M1701" s="75">
        <f t="shared" si="174"/>
        <v>42639.999999999993</v>
      </c>
      <c r="N1701" t="str">
        <f>IFERROR(VLOOKUP(D1701, Product_Category!A:B, 2, FALSE), "Uncategorized")</f>
        <v>MAGNESIUM STEARATE</v>
      </c>
      <c r="O1701" s="76">
        <f t="shared" si="176"/>
        <v>4.0999999999999996</v>
      </c>
      <c r="P1701" s="76">
        <f t="shared" si="177"/>
        <v>42.64</v>
      </c>
      <c r="Q1701">
        <f t="shared" si="178"/>
        <v>2023</v>
      </c>
      <c r="R1701" t="str">
        <f>IFERROR(VLOOKUP(G1701,'Importer Name'!A:B, 2, FALSE), "")</f>
        <v>K SEVANTILAL</v>
      </c>
      <c r="S1701" t="str">
        <f>IFERROR(VLOOKUP(H1701,'Supplier name '!A:B, 2, FALSE), "")</f>
        <v>FACI METALEST</v>
      </c>
    </row>
    <row r="1702" spans="1:19">
      <c r="A1702" s="114" t="s">
        <v>1038</v>
      </c>
      <c r="B1702" s="83">
        <v>500</v>
      </c>
      <c r="C1702" s="83" t="s">
        <v>7</v>
      </c>
      <c r="D1702" s="114" t="s">
        <v>2274</v>
      </c>
      <c r="E1702" s="115">
        <v>20.94</v>
      </c>
      <c r="F1702" s="83" t="s">
        <v>9</v>
      </c>
      <c r="G1702" s="114" t="s">
        <v>2340</v>
      </c>
      <c r="H1702" s="116" t="s">
        <v>80</v>
      </c>
      <c r="I1702" s="106" t="str">
        <f t="shared" si="173"/>
        <v>July</v>
      </c>
      <c r="J1702" s="74">
        <f>IF(F1702="USD", E1702, E1702 * IFERROR(VLOOKUP(F1702, EXCHANGE_RATE!A:B, 2, FALSE), "Currency not found"))</f>
        <v>20.94</v>
      </c>
      <c r="K1702" s="74">
        <f t="shared" si="175"/>
        <v>20.94</v>
      </c>
      <c r="L1702" s="14">
        <f>IF(C1702="MTS", B1702, B1702 * IFERROR(VLOOKUP(C1702, 'QTY_CONVERSIONS '!A:B, 2, FALSE), "Units not found"))</f>
        <v>0.5</v>
      </c>
      <c r="M1702" s="75">
        <f t="shared" si="174"/>
        <v>10470</v>
      </c>
      <c r="N1702" t="str">
        <f>IFERROR(VLOOKUP(D1702, Product_Category!A:B, 2, FALSE), "Uncategorized")</f>
        <v>CMC</v>
      </c>
      <c r="O1702" s="76">
        <f t="shared" si="176"/>
        <v>20.94</v>
      </c>
      <c r="P1702" s="76">
        <f t="shared" si="177"/>
        <v>10.47</v>
      </c>
      <c r="Q1702">
        <f t="shared" si="178"/>
        <v>2023</v>
      </c>
      <c r="R1702" t="str">
        <f>IFERROR(VLOOKUP(G1702,'Importer Name'!A:B, 2, FALSE), "")</f>
        <v>DR REDDYS LAB</v>
      </c>
      <c r="S1702" t="str">
        <f>IFERROR(VLOOKUP(H1702,'Supplier name '!A:B, 2, FALSE), "")</f>
        <v>ASHLAND IND</v>
      </c>
    </row>
    <row r="1703" spans="1:19">
      <c r="A1703" s="103" t="s">
        <v>287</v>
      </c>
      <c r="B1703" s="87">
        <v>11500</v>
      </c>
      <c r="C1703" s="87" t="s">
        <v>7</v>
      </c>
      <c r="D1703" s="103" t="s">
        <v>2308</v>
      </c>
      <c r="E1703" s="110">
        <v>3.25</v>
      </c>
      <c r="F1703" s="87" t="s">
        <v>9</v>
      </c>
      <c r="G1703" s="103" t="s">
        <v>292</v>
      </c>
      <c r="H1703" s="105" t="s">
        <v>165</v>
      </c>
      <c r="I1703" s="106" t="str">
        <f t="shared" si="173"/>
        <v>July</v>
      </c>
      <c r="J1703" s="74">
        <f>IF(F1703="USD", E1703, E1703 * IFERROR(VLOOKUP(F1703, EXCHANGE_RATE!A:B, 2, FALSE), "Currency not found"))</f>
        <v>3.25</v>
      </c>
      <c r="K1703" s="74">
        <f t="shared" si="175"/>
        <v>3.25</v>
      </c>
      <c r="L1703" s="14">
        <f>IF(C1703="MTS", B1703, B1703 * IFERROR(VLOOKUP(C1703, 'QTY_CONVERSIONS '!A:B, 2, FALSE), "Units not found"))</f>
        <v>11.5</v>
      </c>
      <c r="M1703" s="75">
        <f t="shared" si="174"/>
        <v>37375</v>
      </c>
      <c r="N1703" t="str">
        <f>IFERROR(VLOOKUP(D1703, Product_Category!A:B, 2, FALSE), "Uncategorized")</f>
        <v>MCC</v>
      </c>
      <c r="O1703" s="76">
        <f t="shared" si="176"/>
        <v>3.25</v>
      </c>
      <c r="P1703" s="76">
        <f t="shared" si="177"/>
        <v>37.375</v>
      </c>
      <c r="Q1703">
        <f t="shared" si="178"/>
        <v>2023</v>
      </c>
      <c r="R1703" t="str">
        <f>IFERROR(VLOOKUP(G1703,'Importer Name'!A:B, 2, FALSE), "")</f>
        <v>ANSHUL LIFE</v>
      </c>
      <c r="S1703" t="str">
        <f>IFERROR(VLOOKUP(H1703,'Supplier name '!A:B, 2, FALSE), "")</f>
        <v>MINGTAI CHEM</v>
      </c>
    </row>
    <row r="1704" spans="1:19">
      <c r="A1704" s="103" t="s">
        <v>287</v>
      </c>
      <c r="B1704" s="87">
        <v>11500</v>
      </c>
      <c r="C1704" s="87" t="s">
        <v>7</v>
      </c>
      <c r="D1704" s="103" t="s">
        <v>2308</v>
      </c>
      <c r="E1704" s="110">
        <v>3.25</v>
      </c>
      <c r="F1704" s="87" t="s">
        <v>9</v>
      </c>
      <c r="G1704" s="103" t="s">
        <v>292</v>
      </c>
      <c r="H1704" s="105" t="s">
        <v>165</v>
      </c>
      <c r="I1704" s="106" t="str">
        <f t="shared" si="173"/>
        <v>July</v>
      </c>
      <c r="J1704" s="74">
        <f>IF(F1704="USD", E1704, E1704 * IFERROR(VLOOKUP(F1704, EXCHANGE_RATE!A:B, 2, FALSE), "Currency not found"))</f>
        <v>3.25</v>
      </c>
      <c r="K1704" s="74">
        <f t="shared" si="175"/>
        <v>3.25</v>
      </c>
      <c r="L1704" s="14">
        <f>IF(C1704="MTS", B1704, B1704 * IFERROR(VLOOKUP(C1704, 'QTY_CONVERSIONS '!A:B, 2, FALSE), "Units not found"))</f>
        <v>11.5</v>
      </c>
      <c r="M1704" s="75">
        <f t="shared" si="174"/>
        <v>37375</v>
      </c>
      <c r="N1704" t="str">
        <f>IFERROR(VLOOKUP(D1704, Product_Category!A:B, 2, FALSE), "Uncategorized")</f>
        <v>MCC</v>
      </c>
      <c r="O1704" s="76">
        <f t="shared" si="176"/>
        <v>3.25</v>
      </c>
      <c r="P1704" s="76">
        <f t="shared" si="177"/>
        <v>37.375</v>
      </c>
      <c r="Q1704">
        <f t="shared" si="178"/>
        <v>2023</v>
      </c>
      <c r="R1704" t="str">
        <f>IFERROR(VLOOKUP(G1704,'Importer Name'!A:B, 2, FALSE), "")</f>
        <v>ANSHUL LIFE</v>
      </c>
      <c r="S1704" t="str">
        <f>IFERROR(VLOOKUP(H1704,'Supplier name '!A:B, 2, FALSE), "")</f>
        <v>MINGTAI CHEM</v>
      </c>
    </row>
    <row r="1705" spans="1:19">
      <c r="A1705" s="103" t="s">
        <v>287</v>
      </c>
      <c r="B1705" s="87">
        <v>8070</v>
      </c>
      <c r="C1705" s="87" t="s">
        <v>7</v>
      </c>
      <c r="D1705" s="103" t="s">
        <v>2309</v>
      </c>
      <c r="E1705" s="110">
        <v>9</v>
      </c>
      <c r="F1705" s="87" t="s">
        <v>9</v>
      </c>
      <c r="G1705" s="103" t="s">
        <v>292</v>
      </c>
      <c r="H1705" s="105" t="s">
        <v>165</v>
      </c>
      <c r="I1705" s="106" t="str">
        <f t="shared" si="173"/>
        <v>July</v>
      </c>
      <c r="J1705" s="74">
        <f>IF(F1705="USD", E1705, E1705 * IFERROR(VLOOKUP(F1705, EXCHANGE_RATE!A:B, 2, FALSE), "Currency not found"))</f>
        <v>9</v>
      </c>
      <c r="K1705" s="74">
        <f t="shared" si="175"/>
        <v>9</v>
      </c>
      <c r="L1705" s="14">
        <f>IF(C1705="MTS", B1705, B1705 * IFERROR(VLOOKUP(C1705, 'QTY_CONVERSIONS '!A:B, 2, FALSE), "Units not found"))</f>
        <v>8.07</v>
      </c>
      <c r="M1705" s="75">
        <f t="shared" si="174"/>
        <v>72630</v>
      </c>
      <c r="N1705" t="str">
        <f>IFERROR(VLOOKUP(D1705, Product_Category!A:B, 2, FALSE), "Uncategorized")</f>
        <v>MCC</v>
      </c>
      <c r="O1705" s="76">
        <f t="shared" si="176"/>
        <v>9</v>
      </c>
      <c r="P1705" s="76">
        <f t="shared" si="177"/>
        <v>72.63</v>
      </c>
      <c r="Q1705">
        <f t="shared" si="178"/>
        <v>2023</v>
      </c>
      <c r="R1705" t="str">
        <f>IFERROR(VLOOKUP(G1705,'Importer Name'!A:B, 2, FALSE), "")</f>
        <v>ANSHUL LIFE</v>
      </c>
      <c r="S1705" t="str">
        <f>IFERROR(VLOOKUP(H1705,'Supplier name '!A:B, 2, FALSE), "")</f>
        <v>MINGTAI CHEM</v>
      </c>
    </row>
    <row r="1706" spans="1:19">
      <c r="A1706" s="103" t="s">
        <v>287</v>
      </c>
      <c r="B1706" s="87">
        <v>9000</v>
      </c>
      <c r="C1706" s="87" t="s">
        <v>7</v>
      </c>
      <c r="D1706" s="103" t="s">
        <v>2310</v>
      </c>
      <c r="E1706" s="110">
        <v>3.42</v>
      </c>
      <c r="F1706" s="87" t="s">
        <v>9</v>
      </c>
      <c r="G1706" s="103" t="s">
        <v>292</v>
      </c>
      <c r="H1706" s="105" t="s">
        <v>165</v>
      </c>
      <c r="I1706" s="106" t="str">
        <f t="shared" si="173"/>
        <v>July</v>
      </c>
      <c r="J1706" s="74">
        <f>IF(F1706="USD", E1706, E1706 * IFERROR(VLOOKUP(F1706, EXCHANGE_RATE!A:B, 2, FALSE), "Currency not found"))</f>
        <v>3.42</v>
      </c>
      <c r="K1706" s="74">
        <f t="shared" si="175"/>
        <v>3.42</v>
      </c>
      <c r="L1706" s="14">
        <f>IF(C1706="MTS", B1706, B1706 * IFERROR(VLOOKUP(C1706, 'QTY_CONVERSIONS '!A:B, 2, FALSE), "Units not found"))</f>
        <v>9</v>
      </c>
      <c r="M1706" s="75">
        <f t="shared" si="174"/>
        <v>30780</v>
      </c>
      <c r="N1706" t="str">
        <f>IFERROR(VLOOKUP(D1706, Product_Category!A:B, 2, FALSE), "Uncategorized")</f>
        <v>MCC</v>
      </c>
      <c r="O1706" s="76">
        <f t="shared" si="176"/>
        <v>3.42</v>
      </c>
      <c r="P1706" s="76">
        <f t="shared" si="177"/>
        <v>30.78</v>
      </c>
      <c r="Q1706">
        <f t="shared" si="178"/>
        <v>2023</v>
      </c>
      <c r="R1706" t="str">
        <f>IFERROR(VLOOKUP(G1706,'Importer Name'!A:B, 2, FALSE), "")</f>
        <v>ANSHUL LIFE</v>
      </c>
      <c r="S1706" t="str">
        <f>IFERROR(VLOOKUP(H1706,'Supplier name '!A:B, 2, FALSE), "")</f>
        <v>MINGTAI CHEM</v>
      </c>
    </row>
    <row r="1707" spans="1:19">
      <c r="A1707" s="103" t="s">
        <v>287</v>
      </c>
      <c r="B1707" s="87">
        <v>9000</v>
      </c>
      <c r="C1707" s="87" t="s">
        <v>7</v>
      </c>
      <c r="D1707" s="103" t="s">
        <v>2310</v>
      </c>
      <c r="E1707" s="110">
        <v>3.42</v>
      </c>
      <c r="F1707" s="87" t="s">
        <v>9</v>
      </c>
      <c r="G1707" s="103" t="s">
        <v>292</v>
      </c>
      <c r="H1707" s="105" t="s">
        <v>165</v>
      </c>
      <c r="I1707" s="106" t="str">
        <f t="shared" si="173"/>
        <v>July</v>
      </c>
      <c r="J1707" s="74">
        <f>IF(F1707="USD", E1707, E1707 * IFERROR(VLOOKUP(F1707, EXCHANGE_RATE!A:B, 2, FALSE), "Currency not found"))</f>
        <v>3.42</v>
      </c>
      <c r="K1707" s="74">
        <f t="shared" si="175"/>
        <v>3.42</v>
      </c>
      <c r="L1707" s="14">
        <f>IF(C1707="MTS", B1707, B1707 * IFERROR(VLOOKUP(C1707, 'QTY_CONVERSIONS '!A:B, 2, FALSE), "Units not found"))</f>
        <v>9</v>
      </c>
      <c r="M1707" s="75">
        <f t="shared" si="174"/>
        <v>30780</v>
      </c>
      <c r="N1707" t="str">
        <f>IFERROR(VLOOKUP(D1707, Product_Category!A:B, 2, FALSE), "Uncategorized")</f>
        <v>MCC</v>
      </c>
      <c r="O1707" s="76">
        <f t="shared" si="176"/>
        <v>3.42</v>
      </c>
      <c r="P1707" s="76">
        <f t="shared" si="177"/>
        <v>30.78</v>
      </c>
      <c r="Q1707">
        <f t="shared" si="178"/>
        <v>2023</v>
      </c>
      <c r="R1707" t="str">
        <f>IFERROR(VLOOKUP(G1707,'Importer Name'!A:B, 2, FALSE), "")</f>
        <v>ANSHUL LIFE</v>
      </c>
      <c r="S1707" t="str">
        <f>IFERROR(VLOOKUP(H1707,'Supplier name '!A:B, 2, FALSE), "")</f>
        <v>MINGTAI CHEM</v>
      </c>
    </row>
    <row r="1708" spans="1:19">
      <c r="A1708" s="103" t="s">
        <v>287</v>
      </c>
      <c r="B1708" s="87">
        <v>9000</v>
      </c>
      <c r="C1708" s="87" t="s">
        <v>7</v>
      </c>
      <c r="D1708" s="103" t="s">
        <v>2310</v>
      </c>
      <c r="E1708" s="110">
        <v>3.42</v>
      </c>
      <c r="F1708" s="87" t="s">
        <v>9</v>
      </c>
      <c r="G1708" s="103" t="s">
        <v>292</v>
      </c>
      <c r="H1708" s="105" t="s">
        <v>165</v>
      </c>
      <c r="I1708" s="106" t="str">
        <f t="shared" si="173"/>
        <v>July</v>
      </c>
      <c r="J1708" s="74">
        <f>IF(F1708="USD", E1708, E1708 * IFERROR(VLOOKUP(F1708, EXCHANGE_RATE!A:B, 2, FALSE), "Currency not found"))</f>
        <v>3.42</v>
      </c>
      <c r="K1708" s="74">
        <f t="shared" si="175"/>
        <v>3.42</v>
      </c>
      <c r="L1708" s="14">
        <f>IF(C1708="MTS", B1708, B1708 * IFERROR(VLOOKUP(C1708, 'QTY_CONVERSIONS '!A:B, 2, FALSE), "Units not found"))</f>
        <v>9</v>
      </c>
      <c r="M1708" s="75">
        <f t="shared" si="174"/>
        <v>30780</v>
      </c>
      <c r="N1708" t="str">
        <f>IFERROR(VLOOKUP(D1708, Product_Category!A:B, 2, FALSE), "Uncategorized")</f>
        <v>MCC</v>
      </c>
      <c r="O1708" s="76">
        <f t="shared" si="176"/>
        <v>3.42</v>
      </c>
      <c r="P1708" s="76">
        <f t="shared" si="177"/>
        <v>30.78</v>
      </c>
      <c r="Q1708">
        <f t="shared" si="178"/>
        <v>2023</v>
      </c>
      <c r="R1708" t="str">
        <f>IFERROR(VLOOKUP(G1708,'Importer Name'!A:B, 2, FALSE), "")</f>
        <v>ANSHUL LIFE</v>
      </c>
      <c r="S1708" t="str">
        <f>IFERROR(VLOOKUP(H1708,'Supplier name '!A:B, 2, FALSE), "")</f>
        <v>MINGTAI CHEM</v>
      </c>
    </row>
    <row r="1709" spans="1:19">
      <c r="A1709" s="103" t="s">
        <v>287</v>
      </c>
      <c r="B1709" s="87">
        <v>11500</v>
      </c>
      <c r="C1709" s="87" t="s">
        <v>7</v>
      </c>
      <c r="D1709" s="103" t="s">
        <v>2311</v>
      </c>
      <c r="E1709" s="110">
        <v>3.25</v>
      </c>
      <c r="F1709" s="87" t="s">
        <v>9</v>
      </c>
      <c r="G1709" s="103" t="s">
        <v>292</v>
      </c>
      <c r="H1709" s="105" t="s">
        <v>165</v>
      </c>
      <c r="I1709" s="106" t="str">
        <f t="shared" si="173"/>
        <v>July</v>
      </c>
      <c r="J1709" s="74">
        <f>IF(F1709="USD", E1709, E1709 * IFERROR(VLOOKUP(F1709, EXCHANGE_RATE!A:B, 2, FALSE), "Currency not found"))</f>
        <v>3.25</v>
      </c>
      <c r="K1709" s="74">
        <f t="shared" si="175"/>
        <v>3.25</v>
      </c>
      <c r="L1709" s="14">
        <f>IF(C1709="MTS", B1709, B1709 * IFERROR(VLOOKUP(C1709, 'QTY_CONVERSIONS '!A:B, 2, FALSE), "Units not found"))</f>
        <v>11.5</v>
      </c>
      <c r="M1709" s="75">
        <f t="shared" si="174"/>
        <v>37375</v>
      </c>
      <c r="N1709" t="str">
        <f>IFERROR(VLOOKUP(D1709, Product_Category!A:B, 2, FALSE), "Uncategorized")</f>
        <v>MCC</v>
      </c>
      <c r="O1709" s="76">
        <f t="shared" si="176"/>
        <v>3.25</v>
      </c>
      <c r="P1709" s="76">
        <f t="shared" si="177"/>
        <v>37.375</v>
      </c>
      <c r="Q1709">
        <f t="shared" si="178"/>
        <v>2023</v>
      </c>
      <c r="R1709" t="str">
        <f>IFERROR(VLOOKUP(G1709,'Importer Name'!A:B, 2, FALSE), "")</f>
        <v>ANSHUL LIFE</v>
      </c>
      <c r="S1709" t="str">
        <f>IFERROR(VLOOKUP(H1709,'Supplier name '!A:B, 2, FALSE), "")</f>
        <v>MINGTAI CHEM</v>
      </c>
    </row>
    <row r="1710" spans="1:19">
      <c r="A1710" s="103" t="s">
        <v>287</v>
      </c>
      <c r="B1710" s="87">
        <v>11500</v>
      </c>
      <c r="C1710" s="87" t="s">
        <v>7</v>
      </c>
      <c r="D1710" s="103" t="s">
        <v>2312</v>
      </c>
      <c r="E1710" s="110">
        <v>3.8</v>
      </c>
      <c r="F1710" s="87" t="s">
        <v>9</v>
      </c>
      <c r="G1710" s="103" t="s">
        <v>292</v>
      </c>
      <c r="H1710" s="105" t="s">
        <v>165</v>
      </c>
      <c r="I1710" s="106" t="str">
        <f t="shared" si="173"/>
        <v>July</v>
      </c>
      <c r="J1710" s="74">
        <f>IF(F1710="USD", E1710, E1710 * IFERROR(VLOOKUP(F1710, EXCHANGE_RATE!A:B, 2, FALSE), "Currency not found"))</f>
        <v>3.8</v>
      </c>
      <c r="K1710" s="74">
        <f t="shared" si="175"/>
        <v>3.8</v>
      </c>
      <c r="L1710" s="14">
        <f>IF(C1710="MTS", B1710, B1710 * IFERROR(VLOOKUP(C1710, 'QTY_CONVERSIONS '!A:B, 2, FALSE), "Units not found"))</f>
        <v>11.5</v>
      </c>
      <c r="M1710" s="75">
        <f t="shared" si="174"/>
        <v>43700</v>
      </c>
      <c r="N1710" t="str">
        <f>IFERROR(VLOOKUP(D1710, Product_Category!A:B, 2, FALSE), "Uncategorized")</f>
        <v>MCC</v>
      </c>
      <c r="O1710" s="76">
        <f t="shared" si="176"/>
        <v>3.8</v>
      </c>
      <c r="P1710" s="76">
        <f t="shared" si="177"/>
        <v>43.699999999999996</v>
      </c>
      <c r="Q1710">
        <f t="shared" si="178"/>
        <v>2023</v>
      </c>
      <c r="R1710" t="str">
        <f>IFERROR(VLOOKUP(G1710,'Importer Name'!A:B, 2, FALSE), "")</f>
        <v>ANSHUL LIFE</v>
      </c>
      <c r="S1710" t="str">
        <f>IFERROR(VLOOKUP(H1710,'Supplier name '!A:B, 2, FALSE), "")</f>
        <v>MINGTAI CHEM</v>
      </c>
    </row>
    <row r="1711" spans="1:19">
      <c r="A1711" s="103" t="s">
        <v>287</v>
      </c>
      <c r="B1711" s="87">
        <v>9600</v>
      </c>
      <c r="C1711" s="87" t="s">
        <v>7</v>
      </c>
      <c r="D1711" s="103" t="s">
        <v>2313</v>
      </c>
      <c r="E1711" s="110">
        <v>3.25</v>
      </c>
      <c r="F1711" s="87" t="s">
        <v>9</v>
      </c>
      <c r="G1711" s="103" t="s">
        <v>292</v>
      </c>
      <c r="H1711" s="105" t="s">
        <v>165</v>
      </c>
      <c r="I1711" s="106" t="str">
        <f t="shared" si="173"/>
        <v>July</v>
      </c>
      <c r="J1711" s="74">
        <f>IF(F1711="USD", E1711, E1711 * IFERROR(VLOOKUP(F1711, EXCHANGE_RATE!A:B, 2, FALSE), "Currency not found"))</f>
        <v>3.25</v>
      </c>
      <c r="K1711" s="74">
        <f t="shared" si="175"/>
        <v>3.25</v>
      </c>
      <c r="L1711" s="14">
        <f>IF(C1711="MTS", B1711, B1711 * IFERROR(VLOOKUP(C1711, 'QTY_CONVERSIONS '!A:B, 2, FALSE), "Units not found"))</f>
        <v>9.6</v>
      </c>
      <c r="M1711" s="75">
        <f t="shared" si="174"/>
        <v>31200</v>
      </c>
      <c r="N1711" t="str">
        <f>IFERROR(VLOOKUP(D1711, Product_Category!A:B, 2, FALSE), "Uncategorized")</f>
        <v>MCC</v>
      </c>
      <c r="O1711" s="76">
        <f t="shared" si="176"/>
        <v>3.25</v>
      </c>
      <c r="P1711" s="76">
        <f t="shared" si="177"/>
        <v>31.2</v>
      </c>
      <c r="Q1711">
        <f t="shared" si="178"/>
        <v>2023</v>
      </c>
      <c r="R1711" t="str">
        <f>IFERROR(VLOOKUP(G1711,'Importer Name'!A:B, 2, FALSE), "")</f>
        <v>ANSHUL LIFE</v>
      </c>
      <c r="S1711" t="str">
        <f>IFERROR(VLOOKUP(H1711,'Supplier name '!A:B, 2, FALSE), "")</f>
        <v>MINGTAI CHEM</v>
      </c>
    </row>
    <row r="1712" spans="1:19">
      <c r="A1712" s="103" t="s">
        <v>287</v>
      </c>
      <c r="B1712" s="87">
        <v>15750</v>
      </c>
      <c r="C1712" s="87" t="s">
        <v>7</v>
      </c>
      <c r="D1712" s="103" t="s">
        <v>2314</v>
      </c>
      <c r="E1712" s="110">
        <v>10.25</v>
      </c>
      <c r="F1712" s="87" t="s">
        <v>9</v>
      </c>
      <c r="G1712" s="103" t="s">
        <v>292</v>
      </c>
      <c r="H1712" s="105" t="s">
        <v>165</v>
      </c>
      <c r="I1712" s="106" t="str">
        <f t="shared" si="173"/>
        <v>July</v>
      </c>
      <c r="J1712" s="74">
        <f>IF(F1712="USD", E1712, E1712 * IFERROR(VLOOKUP(F1712, EXCHANGE_RATE!A:B, 2, FALSE), "Currency not found"))</f>
        <v>10.25</v>
      </c>
      <c r="K1712" s="74">
        <f t="shared" si="175"/>
        <v>10.25</v>
      </c>
      <c r="L1712" s="14">
        <f>IF(C1712="MTS", B1712, B1712 * IFERROR(VLOOKUP(C1712, 'QTY_CONVERSIONS '!A:B, 2, FALSE), "Units not found"))</f>
        <v>15.75</v>
      </c>
      <c r="M1712" s="75">
        <f t="shared" si="174"/>
        <v>161437.5</v>
      </c>
      <c r="N1712" t="str">
        <f>IFERROR(VLOOKUP(D1712, Product_Category!A:B, 2, FALSE), "Uncategorized")</f>
        <v>CROSCARMELLOSE SODIUM</v>
      </c>
      <c r="O1712" s="76">
        <f t="shared" si="176"/>
        <v>10.25</v>
      </c>
      <c r="P1712" s="76">
        <f t="shared" si="177"/>
        <v>161.4375</v>
      </c>
      <c r="Q1712">
        <f t="shared" si="178"/>
        <v>2023</v>
      </c>
      <c r="R1712" t="str">
        <f>IFERROR(VLOOKUP(G1712,'Importer Name'!A:B, 2, FALSE), "")</f>
        <v>ANSHUL LIFE</v>
      </c>
      <c r="S1712" t="str">
        <f>IFERROR(VLOOKUP(H1712,'Supplier name '!A:B, 2, FALSE), "")</f>
        <v>MINGTAI CHEM</v>
      </c>
    </row>
    <row r="1713" spans="1:19">
      <c r="A1713" s="103" t="s">
        <v>287</v>
      </c>
      <c r="B1713" s="87">
        <v>5400</v>
      </c>
      <c r="C1713" s="87" t="s">
        <v>7</v>
      </c>
      <c r="D1713" s="103" t="s">
        <v>2315</v>
      </c>
      <c r="E1713" s="110">
        <v>4.4000000000000004</v>
      </c>
      <c r="F1713" s="87" t="s">
        <v>9</v>
      </c>
      <c r="G1713" s="103" t="s">
        <v>122</v>
      </c>
      <c r="H1713" s="105" t="s">
        <v>165</v>
      </c>
      <c r="I1713" s="106" t="str">
        <f t="shared" si="173"/>
        <v>July</v>
      </c>
      <c r="J1713" s="74">
        <f>IF(F1713="USD", E1713, E1713 * IFERROR(VLOOKUP(F1713, EXCHANGE_RATE!A:B, 2, FALSE), "Currency not found"))</f>
        <v>4.4000000000000004</v>
      </c>
      <c r="K1713" s="74">
        <f t="shared" si="175"/>
        <v>4.4000000000000004</v>
      </c>
      <c r="L1713" s="14">
        <f>IF(C1713="MTS", B1713, B1713 * IFERROR(VLOOKUP(C1713, 'QTY_CONVERSIONS '!A:B, 2, FALSE), "Units not found"))</f>
        <v>5.4</v>
      </c>
      <c r="M1713" s="75">
        <f t="shared" si="174"/>
        <v>23760.000000000004</v>
      </c>
      <c r="N1713" t="str">
        <f>IFERROR(VLOOKUP(D1713, Product_Category!A:B, 2, FALSE), "Uncategorized")</f>
        <v>MCC</v>
      </c>
      <c r="O1713" s="76">
        <f t="shared" si="176"/>
        <v>4.4000000000000004</v>
      </c>
      <c r="P1713" s="76">
        <f t="shared" si="177"/>
        <v>23.760000000000005</v>
      </c>
      <c r="Q1713">
        <f t="shared" si="178"/>
        <v>2023</v>
      </c>
      <c r="R1713" t="str">
        <f>IFERROR(VLOOKUP(G1713,'Importer Name'!A:B, 2, FALSE), "")</f>
        <v>SANDOZ PRIVATE</v>
      </c>
      <c r="S1713" t="str">
        <f>IFERROR(VLOOKUP(H1713,'Supplier name '!A:B, 2, FALSE), "")</f>
        <v>MINGTAI CHEM</v>
      </c>
    </row>
    <row r="1714" spans="1:19">
      <c r="A1714" s="107" t="s">
        <v>287</v>
      </c>
      <c r="B1714" s="88">
        <v>5400</v>
      </c>
      <c r="C1714" s="88" t="s">
        <v>7</v>
      </c>
      <c r="D1714" s="107" t="s">
        <v>2315</v>
      </c>
      <c r="E1714" s="113">
        <v>4.4000000000000004</v>
      </c>
      <c r="F1714" s="88" t="s">
        <v>9</v>
      </c>
      <c r="G1714" s="107" t="s">
        <v>122</v>
      </c>
      <c r="H1714" s="109" t="s">
        <v>165</v>
      </c>
      <c r="I1714" s="106" t="str">
        <f t="shared" ref="I1714:I1730" si="179">I1713</f>
        <v>July</v>
      </c>
      <c r="J1714" s="74">
        <f>IF(F1714="USD", E1714, E1714 * IFERROR(VLOOKUP(F1714, EXCHANGE_RATE!A:B, 2, FALSE), "Currency not found"))</f>
        <v>4.4000000000000004</v>
      </c>
      <c r="K1714" s="74">
        <f t="shared" si="175"/>
        <v>4.4000000000000004</v>
      </c>
      <c r="L1714" s="14">
        <f>IF(C1714="MTS", B1714, B1714 * IFERROR(VLOOKUP(C1714, 'QTY_CONVERSIONS '!A:B, 2, FALSE), "Units not found"))</f>
        <v>5.4</v>
      </c>
      <c r="M1714" s="75">
        <f t="shared" si="174"/>
        <v>23760.000000000004</v>
      </c>
      <c r="N1714" t="str">
        <f>IFERROR(VLOOKUP(D1714, Product_Category!A:B, 2, FALSE), "Uncategorized")</f>
        <v>MCC</v>
      </c>
      <c r="O1714" s="76">
        <f t="shared" si="176"/>
        <v>4.4000000000000004</v>
      </c>
      <c r="P1714" s="76">
        <f t="shared" si="177"/>
        <v>23.760000000000005</v>
      </c>
      <c r="Q1714">
        <f t="shared" si="178"/>
        <v>2023</v>
      </c>
      <c r="R1714" t="str">
        <f>IFERROR(VLOOKUP(G1714,'Importer Name'!A:B, 2, FALSE), "")</f>
        <v>SANDOZ PRIVATE</v>
      </c>
      <c r="S1714" t="str">
        <f>IFERROR(VLOOKUP(H1714,'Supplier name '!A:B, 2, FALSE), "")</f>
        <v>MINGTAI CHEM</v>
      </c>
    </row>
    <row r="1715" spans="1:19">
      <c r="A1715" s="103" t="s">
        <v>172</v>
      </c>
      <c r="B1715" s="87">
        <v>1005</v>
      </c>
      <c r="C1715" s="87" t="s">
        <v>7</v>
      </c>
      <c r="D1715" s="103" t="s">
        <v>104</v>
      </c>
      <c r="E1715" s="110">
        <v>537.49</v>
      </c>
      <c r="F1715" s="87" t="s">
        <v>1730</v>
      </c>
      <c r="G1715" s="103" t="s">
        <v>496</v>
      </c>
      <c r="H1715" s="105" t="s">
        <v>497</v>
      </c>
      <c r="I1715" s="106" t="str">
        <f t="shared" si="179"/>
        <v>July</v>
      </c>
      <c r="J1715" s="74">
        <f>IF(F1715="USD", E1715, E1715 * IFERROR(VLOOKUP(F1715, EXCHANGE_RATE!A:B, 2, FALSE), "Currency not found"))</f>
        <v>6.4498800000000003</v>
      </c>
      <c r="K1715" s="74">
        <f t="shared" si="175"/>
        <v>6.45</v>
      </c>
      <c r="L1715" s="14">
        <f>IF(C1715="MTS", B1715, B1715 * IFERROR(VLOOKUP(C1715, 'QTY_CONVERSIONS '!A:B, 2, FALSE), "Units not found"))</f>
        <v>1.0050000000000001</v>
      </c>
      <c r="M1715" s="75">
        <f t="shared" si="174"/>
        <v>6482.25</v>
      </c>
      <c r="N1715" t="str">
        <f>IFERROR(VLOOKUP(D1715, Product_Category!A:B, 2, FALSE), "Uncategorized")</f>
        <v>MAGNESIUM STEARATE</v>
      </c>
      <c r="O1715" s="76">
        <f>K1715*1000</f>
        <v>6450</v>
      </c>
      <c r="P1715" s="76">
        <f t="shared" si="177"/>
        <v>6482.2500000000009</v>
      </c>
      <c r="Q1715">
        <f t="shared" si="178"/>
        <v>2023</v>
      </c>
      <c r="R1715" t="str">
        <f>IFERROR(VLOOKUP(G1715,'Importer Name'!A:B, 2, FALSE), "")</f>
        <v>AMWAY INDIA</v>
      </c>
      <c r="S1715" t="str">
        <f>IFERROR(VLOOKUP(H1715,'Supplier name '!A:B, 2, FALSE), "")</f>
        <v>ACCESS BUSINESS</v>
      </c>
    </row>
    <row r="1716" spans="1:19">
      <c r="A1716" s="103" t="s">
        <v>172</v>
      </c>
      <c r="B1716" s="87">
        <v>22.68</v>
      </c>
      <c r="C1716" s="87" t="s">
        <v>7</v>
      </c>
      <c r="D1716" s="103" t="s">
        <v>179</v>
      </c>
      <c r="E1716" s="110">
        <v>33.229999999999997</v>
      </c>
      <c r="F1716" s="87" t="s">
        <v>9</v>
      </c>
      <c r="G1716" s="103" t="s">
        <v>118</v>
      </c>
      <c r="H1716" s="105" t="s">
        <v>2341</v>
      </c>
      <c r="I1716" s="106" t="str">
        <f t="shared" si="179"/>
        <v>July</v>
      </c>
      <c r="J1716" s="74">
        <f>IF(F1716="USD", E1716, E1716 * IFERROR(VLOOKUP(F1716, EXCHANGE_RATE!A:B, 2, FALSE), "Currency not found"))</f>
        <v>33.229999999999997</v>
      </c>
      <c r="K1716" s="74">
        <f t="shared" si="175"/>
        <v>33.229999999999997</v>
      </c>
      <c r="L1716" s="14">
        <f>IF(C1716="MTS", B1716, B1716 * IFERROR(VLOOKUP(C1716, 'QTY_CONVERSIONS '!A:B, 2, FALSE), "Units not found"))</f>
        <v>2.2679999999999999E-2</v>
      </c>
      <c r="M1716" s="75">
        <f t="shared" si="174"/>
        <v>753.65639999999996</v>
      </c>
      <c r="N1716" t="str">
        <f>IFERROR(VLOOKUP(D1716, Product_Category!A:B, 2, FALSE), "Uncategorized")</f>
        <v>CMC</v>
      </c>
      <c r="O1716" s="76">
        <f t="shared" si="176"/>
        <v>33.229999999999997</v>
      </c>
      <c r="P1716" s="76">
        <f t="shared" si="177"/>
        <v>0.75365639999999989</v>
      </c>
      <c r="Q1716">
        <f t="shared" si="178"/>
        <v>2023</v>
      </c>
      <c r="R1716" t="str">
        <f>IFERROR(VLOOKUP(G1716,'Importer Name'!A:B, 2, FALSE), "")</f>
        <v>MYLAN LAB</v>
      </c>
      <c r="S1716" t="str">
        <f>IFERROR(VLOOKUP(H1716,'Supplier name '!A:B, 2, FALSE), "")</f>
        <v>ASHLAND SPECIAL</v>
      </c>
    </row>
    <row r="1717" spans="1:19">
      <c r="A1717" s="103" t="s">
        <v>172</v>
      </c>
      <c r="B1717" s="87">
        <v>45.36</v>
      </c>
      <c r="C1717" s="87" t="s">
        <v>7</v>
      </c>
      <c r="D1717" s="103" t="s">
        <v>177</v>
      </c>
      <c r="E1717" s="110">
        <v>19.7</v>
      </c>
      <c r="F1717" s="87" t="s">
        <v>9</v>
      </c>
      <c r="G1717" s="103" t="s">
        <v>81</v>
      </c>
      <c r="H1717" s="105" t="s">
        <v>502</v>
      </c>
      <c r="I1717" s="106" t="str">
        <f t="shared" si="179"/>
        <v>July</v>
      </c>
      <c r="J1717" s="74">
        <f>IF(F1717="USD", E1717, E1717 * IFERROR(VLOOKUP(F1717, EXCHANGE_RATE!A:B, 2, FALSE), "Currency not found"))</f>
        <v>19.7</v>
      </c>
      <c r="K1717" s="74">
        <f t="shared" si="175"/>
        <v>19.7</v>
      </c>
      <c r="L1717" s="14">
        <f>IF(C1717="MTS", B1717, B1717 * IFERROR(VLOOKUP(C1717, 'QTY_CONVERSIONS '!A:B, 2, FALSE), "Units not found"))</f>
        <v>4.5359999999999998E-2</v>
      </c>
      <c r="M1717" s="75">
        <f t="shared" si="174"/>
        <v>893.59199999999998</v>
      </c>
      <c r="N1717" t="str">
        <f>IFERROR(VLOOKUP(D1717, Product_Category!A:B, 2, FALSE), "Uncategorized")</f>
        <v>CMC</v>
      </c>
      <c r="O1717" s="76">
        <f t="shared" si="176"/>
        <v>19.7</v>
      </c>
      <c r="P1717" s="76">
        <f t="shared" si="177"/>
        <v>0.89359199999999994</v>
      </c>
      <c r="Q1717">
        <f t="shared" si="178"/>
        <v>2023</v>
      </c>
      <c r="R1717" t="str">
        <f>IFERROR(VLOOKUP(G1717,'Importer Name'!A:B, 2, FALSE), "")</f>
        <v>DKSH INDIA</v>
      </c>
      <c r="S1717" t="str">
        <f>IFERROR(VLOOKUP(H1717,'Supplier name '!A:B, 2, FALSE), "")</f>
        <v>ASHLAND SPECIALTY</v>
      </c>
    </row>
    <row r="1718" spans="1:19">
      <c r="A1718" s="103" t="s">
        <v>172</v>
      </c>
      <c r="B1718" s="87">
        <v>158.76</v>
      </c>
      <c r="C1718" s="87" t="s">
        <v>7</v>
      </c>
      <c r="D1718" s="103" t="s">
        <v>179</v>
      </c>
      <c r="E1718" s="110">
        <v>27.19</v>
      </c>
      <c r="F1718" s="87" t="s">
        <v>9</v>
      </c>
      <c r="G1718" s="103" t="s">
        <v>82</v>
      </c>
      <c r="H1718" s="105" t="s">
        <v>502</v>
      </c>
      <c r="I1718" s="106" t="str">
        <f t="shared" si="179"/>
        <v>July</v>
      </c>
      <c r="J1718" s="74">
        <f>IF(F1718="USD", E1718, E1718 * IFERROR(VLOOKUP(F1718, EXCHANGE_RATE!A:B, 2, FALSE), "Currency not found"))</f>
        <v>27.19</v>
      </c>
      <c r="K1718" s="74">
        <f t="shared" si="175"/>
        <v>27.19</v>
      </c>
      <c r="L1718" s="14">
        <f>IF(C1718="MTS", B1718, B1718 * IFERROR(VLOOKUP(C1718, 'QTY_CONVERSIONS '!A:B, 2, FALSE), "Units not found"))</f>
        <v>0.15875999999999998</v>
      </c>
      <c r="M1718" s="75">
        <f t="shared" si="174"/>
        <v>4316.6844000000001</v>
      </c>
      <c r="N1718" t="str">
        <f>IFERROR(VLOOKUP(D1718, Product_Category!A:B, 2, FALSE), "Uncategorized")</f>
        <v>CMC</v>
      </c>
      <c r="O1718" s="76">
        <f t="shared" si="176"/>
        <v>27.19</v>
      </c>
      <c r="P1718" s="76">
        <f t="shared" si="177"/>
        <v>4.3166843999999998</v>
      </c>
      <c r="Q1718">
        <f t="shared" si="178"/>
        <v>2023</v>
      </c>
      <c r="R1718" t="str">
        <f>IFERROR(VLOOKUP(G1718,'Importer Name'!A:B, 2, FALSE), "")</f>
        <v>INT SPECIALTY</v>
      </c>
      <c r="S1718" t="str">
        <f>IFERROR(VLOOKUP(H1718,'Supplier name '!A:B, 2, FALSE), "")</f>
        <v>ASHLAND SPECIALTY</v>
      </c>
    </row>
    <row r="1719" spans="1:19">
      <c r="A1719" s="103" t="s">
        <v>172</v>
      </c>
      <c r="B1719" s="87">
        <v>158.76</v>
      </c>
      <c r="C1719" s="87" t="s">
        <v>7</v>
      </c>
      <c r="D1719" s="103" t="s">
        <v>179</v>
      </c>
      <c r="E1719" s="110">
        <v>27.19</v>
      </c>
      <c r="F1719" s="87" t="s">
        <v>9</v>
      </c>
      <c r="G1719" s="103" t="s">
        <v>82</v>
      </c>
      <c r="H1719" s="105" t="s">
        <v>502</v>
      </c>
      <c r="I1719" s="106" t="str">
        <f t="shared" si="179"/>
        <v>July</v>
      </c>
      <c r="J1719" s="74">
        <f>IF(F1719="USD", E1719, E1719 * IFERROR(VLOOKUP(F1719, EXCHANGE_RATE!A:B, 2, FALSE), "Currency not found"))</f>
        <v>27.19</v>
      </c>
      <c r="K1719" s="74">
        <f t="shared" si="175"/>
        <v>27.19</v>
      </c>
      <c r="L1719" s="14">
        <f>IF(C1719="MTS", B1719, B1719 * IFERROR(VLOOKUP(C1719, 'QTY_CONVERSIONS '!A:B, 2, FALSE), "Units not found"))</f>
        <v>0.15875999999999998</v>
      </c>
      <c r="M1719" s="75">
        <f t="shared" si="174"/>
        <v>4316.6844000000001</v>
      </c>
      <c r="N1719" t="str">
        <f>IFERROR(VLOOKUP(D1719, Product_Category!A:B, 2, FALSE), "Uncategorized")</f>
        <v>CMC</v>
      </c>
      <c r="O1719" s="76">
        <f t="shared" si="176"/>
        <v>27.19</v>
      </c>
      <c r="P1719" s="76">
        <f t="shared" si="177"/>
        <v>4.3166843999999998</v>
      </c>
      <c r="Q1719">
        <f t="shared" si="178"/>
        <v>2023</v>
      </c>
      <c r="R1719" t="str">
        <f>IFERROR(VLOOKUP(G1719,'Importer Name'!A:B, 2, FALSE), "")</f>
        <v>INT SPECIALTY</v>
      </c>
      <c r="S1719" t="str">
        <f>IFERROR(VLOOKUP(H1719,'Supplier name '!A:B, 2, FALSE), "")</f>
        <v>ASHLAND SPECIALTY</v>
      </c>
    </row>
    <row r="1720" spans="1:19">
      <c r="A1720" s="103" t="s">
        <v>172</v>
      </c>
      <c r="B1720" s="87">
        <v>80</v>
      </c>
      <c r="C1720" s="87" t="s">
        <v>7</v>
      </c>
      <c r="D1720" s="103" t="s">
        <v>2316</v>
      </c>
      <c r="E1720" s="110">
        <v>15.54</v>
      </c>
      <c r="F1720" s="87" t="s">
        <v>9</v>
      </c>
      <c r="G1720" s="103" t="s">
        <v>69</v>
      </c>
      <c r="H1720" s="105" t="s">
        <v>110</v>
      </c>
      <c r="I1720" s="106" t="str">
        <f t="shared" si="179"/>
        <v>July</v>
      </c>
      <c r="J1720" s="74">
        <f>IF(F1720="USD", E1720, E1720 * IFERROR(VLOOKUP(F1720, EXCHANGE_RATE!A:B, 2, FALSE), "Currency not found"))</f>
        <v>15.54</v>
      </c>
      <c r="K1720" s="74">
        <f t="shared" si="175"/>
        <v>15.54</v>
      </c>
      <c r="L1720" s="14">
        <f>IF(C1720="MTS", B1720, B1720 * IFERROR(VLOOKUP(C1720, 'QTY_CONVERSIONS '!A:B, 2, FALSE), "Units not found"))</f>
        <v>0.08</v>
      </c>
      <c r="M1720" s="75">
        <f t="shared" si="174"/>
        <v>1243.1999999999998</v>
      </c>
      <c r="N1720" t="str">
        <f>IFERROR(VLOOKUP(D1720, Product_Category!A:B, 2, FALSE), "Uncategorized")</f>
        <v>MCC</v>
      </c>
      <c r="O1720" s="76">
        <f t="shared" si="176"/>
        <v>15.54</v>
      </c>
      <c r="P1720" s="76">
        <f t="shared" si="177"/>
        <v>1.2431999999999999</v>
      </c>
      <c r="Q1720">
        <f t="shared" si="178"/>
        <v>2023</v>
      </c>
      <c r="R1720" t="str">
        <f>IFERROR(VLOOKUP(G1720,'Importer Name'!A:B, 2, FALSE), "")</f>
        <v>SIGNET EXCIPIENTS</v>
      </c>
      <c r="S1720" t="str">
        <f>IFERROR(VLOOKUP(H1720,'Supplier name '!A:B, 2, FALSE), "")</f>
        <v>DUPONT NUTRITION</v>
      </c>
    </row>
    <row r="1721" spans="1:19">
      <c r="A1721" s="103" t="s">
        <v>172</v>
      </c>
      <c r="B1721" s="87">
        <v>2000</v>
      </c>
      <c r="C1721" s="87" t="s">
        <v>7</v>
      </c>
      <c r="D1721" s="103" t="s">
        <v>2280</v>
      </c>
      <c r="E1721" s="110">
        <v>3.798</v>
      </c>
      <c r="F1721" s="87" t="s">
        <v>9</v>
      </c>
      <c r="G1721" s="103" t="s">
        <v>2342</v>
      </c>
      <c r="H1721" s="105" t="s">
        <v>59</v>
      </c>
      <c r="I1721" s="106" t="str">
        <f t="shared" si="179"/>
        <v>July</v>
      </c>
      <c r="J1721" s="74">
        <f>IF(F1721="USD", E1721, E1721 * IFERROR(VLOOKUP(F1721, EXCHANGE_RATE!A:B, 2, FALSE), "Currency not found"))</f>
        <v>3.798</v>
      </c>
      <c r="K1721" s="74">
        <f t="shared" si="175"/>
        <v>3.8</v>
      </c>
      <c r="L1721" s="14">
        <f>IF(C1721="MTS", B1721, B1721 * IFERROR(VLOOKUP(C1721, 'QTY_CONVERSIONS '!A:B, 2, FALSE), "Units not found"))</f>
        <v>2</v>
      </c>
      <c r="M1721" s="75">
        <f t="shared" si="174"/>
        <v>7600</v>
      </c>
      <c r="N1721" t="str">
        <f>IFERROR(VLOOKUP(D1721, Product_Category!A:B, 2, FALSE), "Uncategorized")</f>
        <v>MCC</v>
      </c>
      <c r="O1721" s="76">
        <f t="shared" si="176"/>
        <v>3.8</v>
      </c>
      <c r="P1721" s="76">
        <f t="shared" si="177"/>
        <v>7.6</v>
      </c>
      <c r="Q1721">
        <f t="shared" si="178"/>
        <v>2023</v>
      </c>
      <c r="R1721" t="str">
        <f>IFERROR(VLOOKUP(G1721,'Importer Name'!A:B, 2, FALSE), "")</f>
        <v>PAR FORMULA</v>
      </c>
      <c r="S1721" t="str">
        <f>IFERROR(VLOOKUP(H1721,'Supplier name '!A:B, 2, FALSE), "")</f>
        <v>JRS PHARMA</v>
      </c>
    </row>
    <row r="1722" spans="1:19">
      <c r="A1722" s="103" t="s">
        <v>172</v>
      </c>
      <c r="B1722" s="87">
        <v>2800</v>
      </c>
      <c r="C1722" s="87" t="s">
        <v>7</v>
      </c>
      <c r="D1722" s="103" t="s">
        <v>2102</v>
      </c>
      <c r="E1722" s="110">
        <v>3.798</v>
      </c>
      <c r="F1722" s="87" t="s">
        <v>9</v>
      </c>
      <c r="G1722" s="103" t="s">
        <v>2342</v>
      </c>
      <c r="H1722" s="105" t="s">
        <v>59</v>
      </c>
      <c r="I1722" s="106" t="str">
        <f t="shared" si="179"/>
        <v>July</v>
      </c>
      <c r="J1722" s="74">
        <f>IF(F1722="USD", E1722, E1722 * IFERROR(VLOOKUP(F1722, EXCHANGE_RATE!A:B, 2, FALSE), "Currency not found"))</f>
        <v>3.798</v>
      </c>
      <c r="K1722" s="74">
        <f t="shared" si="175"/>
        <v>3.8</v>
      </c>
      <c r="L1722" s="14">
        <f>IF(C1722="MTS", B1722, B1722 * IFERROR(VLOOKUP(C1722, 'QTY_CONVERSIONS '!A:B, 2, FALSE), "Units not found"))</f>
        <v>2.8000000000000003</v>
      </c>
      <c r="M1722" s="75">
        <f t="shared" si="174"/>
        <v>10640</v>
      </c>
      <c r="N1722" t="str">
        <f>IFERROR(VLOOKUP(D1722, Product_Category!A:B, 2, FALSE), "Uncategorized")</f>
        <v>MCC</v>
      </c>
      <c r="O1722" s="76">
        <f t="shared" si="176"/>
        <v>3.8</v>
      </c>
      <c r="P1722" s="76">
        <f t="shared" si="177"/>
        <v>10.64</v>
      </c>
      <c r="Q1722">
        <f t="shared" si="178"/>
        <v>2023</v>
      </c>
      <c r="R1722" t="str">
        <f>IFERROR(VLOOKUP(G1722,'Importer Name'!A:B, 2, FALSE), "")</f>
        <v>PAR FORMULA</v>
      </c>
      <c r="S1722" t="str">
        <f>IFERROR(VLOOKUP(H1722,'Supplier name '!A:B, 2, FALSE), "")</f>
        <v>JRS PHARMA</v>
      </c>
    </row>
    <row r="1723" spans="1:19">
      <c r="A1723" s="103" t="s">
        <v>172</v>
      </c>
      <c r="B1723" s="87">
        <v>800</v>
      </c>
      <c r="C1723" s="87" t="s">
        <v>7</v>
      </c>
      <c r="D1723" s="103" t="s">
        <v>465</v>
      </c>
      <c r="E1723" s="110">
        <v>4.2880000000000003</v>
      </c>
      <c r="F1723" s="87" t="s">
        <v>9</v>
      </c>
      <c r="G1723" s="103" t="s">
        <v>58</v>
      </c>
      <c r="H1723" s="105" t="s">
        <v>59</v>
      </c>
      <c r="I1723" s="106" t="str">
        <f t="shared" si="179"/>
        <v>July</v>
      </c>
      <c r="J1723" s="74">
        <f>IF(F1723="USD", E1723, E1723 * IFERROR(VLOOKUP(F1723, EXCHANGE_RATE!A:B, 2, FALSE), "Currency not found"))</f>
        <v>4.2880000000000003</v>
      </c>
      <c r="K1723" s="74">
        <f t="shared" si="175"/>
        <v>4.29</v>
      </c>
      <c r="L1723" s="14">
        <f>IF(C1723="MTS", B1723, B1723 * IFERROR(VLOOKUP(C1723, 'QTY_CONVERSIONS '!A:B, 2, FALSE), "Units not found"))</f>
        <v>0.8</v>
      </c>
      <c r="M1723" s="75">
        <f t="shared" si="174"/>
        <v>3432</v>
      </c>
      <c r="N1723" t="str">
        <f>IFERROR(VLOOKUP(D1723, Product_Category!A:B, 2, FALSE), "Uncategorized")</f>
        <v>MCC</v>
      </c>
      <c r="O1723" s="76">
        <f t="shared" si="176"/>
        <v>4.29</v>
      </c>
      <c r="P1723" s="76">
        <f t="shared" si="177"/>
        <v>3.4320000000000004</v>
      </c>
      <c r="Q1723">
        <f t="shared" si="178"/>
        <v>2023</v>
      </c>
      <c r="R1723" t="str">
        <f>IFERROR(VLOOKUP(G1723,'Importer Name'!A:B, 2, FALSE), "")</f>
        <v>RETTENMAIER INDIA</v>
      </c>
      <c r="S1723" t="str">
        <f>IFERROR(VLOOKUP(H1723,'Supplier name '!A:B, 2, FALSE), "")</f>
        <v>JRS PHARMA</v>
      </c>
    </row>
    <row r="1724" spans="1:19">
      <c r="A1724" s="103" t="s">
        <v>172</v>
      </c>
      <c r="B1724" s="87">
        <v>8000</v>
      </c>
      <c r="C1724" s="87" t="s">
        <v>7</v>
      </c>
      <c r="D1724" s="103" t="s">
        <v>2271</v>
      </c>
      <c r="E1724" s="110">
        <v>9.3490000000000002</v>
      </c>
      <c r="F1724" s="87" t="s">
        <v>9</v>
      </c>
      <c r="G1724" s="103" t="s">
        <v>58</v>
      </c>
      <c r="H1724" s="105" t="s">
        <v>59</v>
      </c>
      <c r="I1724" s="106" t="str">
        <f t="shared" si="179"/>
        <v>July</v>
      </c>
      <c r="J1724" s="74">
        <f>IF(F1724="USD", E1724, E1724 * IFERROR(VLOOKUP(F1724, EXCHANGE_RATE!A:B, 2, FALSE), "Currency not found"))</f>
        <v>9.3490000000000002</v>
      </c>
      <c r="K1724" s="74">
        <f t="shared" si="175"/>
        <v>9.35</v>
      </c>
      <c r="L1724" s="14">
        <f>IF(C1724="MTS", B1724, B1724 * IFERROR(VLOOKUP(C1724, 'QTY_CONVERSIONS '!A:B, 2, FALSE), "Units not found"))</f>
        <v>8</v>
      </c>
      <c r="M1724" s="75">
        <f t="shared" si="174"/>
        <v>74800</v>
      </c>
      <c r="N1724" t="str">
        <f>IFERROR(VLOOKUP(D1724, Product_Category!A:B, 2, FALSE), "Uncategorized")</f>
        <v>MCC</v>
      </c>
      <c r="O1724" s="76">
        <f t="shared" si="176"/>
        <v>9.35</v>
      </c>
      <c r="P1724" s="76">
        <f t="shared" si="177"/>
        <v>74.8</v>
      </c>
      <c r="Q1724">
        <f t="shared" si="178"/>
        <v>2023</v>
      </c>
      <c r="R1724" t="str">
        <f>IFERROR(VLOOKUP(G1724,'Importer Name'!A:B, 2, FALSE), "")</f>
        <v>RETTENMAIER INDIA</v>
      </c>
      <c r="S1724" t="str">
        <f>IFERROR(VLOOKUP(H1724,'Supplier name '!A:B, 2, FALSE), "")</f>
        <v>JRS PHARMA</v>
      </c>
    </row>
    <row r="1725" spans="1:19">
      <c r="A1725" s="103" t="s">
        <v>172</v>
      </c>
      <c r="B1725" s="87">
        <v>800</v>
      </c>
      <c r="C1725" s="87" t="s">
        <v>7</v>
      </c>
      <c r="D1725" s="103" t="s">
        <v>2317</v>
      </c>
      <c r="E1725" s="110">
        <v>3.798</v>
      </c>
      <c r="F1725" s="87" t="s">
        <v>9</v>
      </c>
      <c r="G1725" s="103" t="s">
        <v>58</v>
      </c>
      <c r="H1725" s="105" t="s">
        <v>59</v>
      </c>
      <c r="I1725" s="106" t="str">
        <f t="shared" si="179"/>
        <v>July</v>
      </c>
      <c r="J1725" s="74">
        <f>IF(F1725="USD", E1725, E1725 * IFERROR(VLOOKUP(F1725, EXCHANGE_RATE!A:B, 2, FALSE), "Currency not found"))</f>
        <v>3.798</v>
      </c>
      <c r="K1725" s="74">
        <f t="shared" si="175"/>
        <v>3.8</v>
      </c>
      <c r="L1725" s="14">
        <f>IF(C1725="MTS", B1725, B1725 * IFERROR(VLOOKUP(C1725, 'QTY_CONVERSIONS '!A:B, 2, FALSE), "Units not found"))</f>
        <v>0.8</v>
      </c>
      <c r="M1725" s="75">
        <f t="shared" si="174"/>
        <v>3040</v>
      </c>
      <c r="N1725" t="str">
        <f>IFERROR(VLOOKUP(D1725, Product_Category!A:B, 2, FALSE), "Uncategorized")</f>
        <v>MCC</v>
      </c>
      <c r="O1725" s="76">
        <f t="shared" si="176"/>
        <v>3.8</v>
      </c>
      <c r="P1725" s="76">
        <f t="shared" si="177"/>
        <v>3.04</v>
      </c>
      <c r="Q1725">
        <f t="shared" si="178"/>
        <v>2023</v>
      </c>
      <c r="R1725" t="str">
        <f>IFERROR(VLOOKUP(G1725,'Importer Name'!A:B, 2, FALSE), "")</f>
        <v>RETTENMAIER INDIA</v>
      </c>
      <c r="S1725" t="str">
        <f>IFERROR(VLOOKUP(H1725,'Supplier name '!A:B, 2, FALSE), "")</f>
        <v>JRS PHARMA</v>
      </c>
    </row>
    <row r="1726" spans="1:19">
      <c r="A1726" s="103" t="s">
        <v>172</v>
      </c>
      <c r="B1726" s="87">
        <v>800</v>
      </c>
      <c r="C1726" s="87" t="s">
        <v>7</v>
      </c>
      <c r="D1726" s="103" t="s">
        <v>2317</v>
      </c>
      <c r="E1726" s="110">
        <v>3.798</v>
      </c>
      <c r="F1726" s="87" t="s">
        <v>9</v>
      </c>
      <c r="G1726" s="103" t="s">
        <v>58</v>
      </c>
      <c r="H1726" s="105" t="s">
        <v>59</v>
      </c>
      <c r="I1726" s="106" t="str">
        <f t="shared" si="179"/>
        <v>July</v>
      </c>
      <c r="J1726" s="74">
        <f>IF(F1726="USD", E1726, E1726 * IFERROR(VLOOKUP(F1726, EXCHANGE_RATE!A:B, 2, FALSE), "Currency not found"))</f>
        <v>3.798</v>
      </c>
      <c r="K1726" s="74">
        <f t="shared" si="175"/>
        <v>3.8</v>
      </c>
      <c r="L1726" s="14">
        <f>IF(C1726="MTS", B1726, B1726 * IFERROR(VLOOKUP(C1726, 'QTY_CONVERSIONS '!A:B, 2, FALSE), "Units not found"))</f>
        <v>0.8</v>
      </c>
      <c r="M1726" s="75">
        <f t="shared" si="174"/>
        <v>3040</v>
      </c>
      <c r="N1726" t="str">
        <f>IFERROR(VLOOKUP(D1726, Product_Category!A:B, 2, FALSE), "Uncategorized")</f>
        <v>MCC</v>
      </c>
      <c r="O1726" s="76">
        <f t="shared" si="176"/>
        <v>3.8</v>
      </c>
      <c r="P1726" s="76">
        <f t="shared" si="177"/>
        <v>3.04</v>
      </c>
      <c r="Q1726">
        <f t="shared" si="178"/>
        <v>2023</v>
      </c>
      <c r="R1726" t="str">
        <f>IFERROR(VLOOKUP(G1726,'Importer Name'!A:B, 2, FALSE), "")</f>
        <v>RETTENMAIER INDIA</v>
      </c>
      <c r="S1726" t="str">
        <f>IFERROR(VLOOKUP(H1726,'Supplier name '!A:B, 2, FALSE), "")</f>
        <v>JRS PHARMA</v>
      </c>
    </row>
    <row r="1727" spans="1:19">
      <c r="A1727" s="103" t="s">
        <v>172</v>
      </c>
      <c r="B1727" s="87">
        <v>3600</v>
      </c>
      <c r="C1727" s="87" t="s">
        <v>7</v>
      </c>
      <c r="D1727" s="103" t="s">
        <v>2318</v>
      </c>
      <c r="E1727" s="110">
        <v>4.4000000000000004</v>
      </c>
      <c r="F1727" s="87" t="s">
        <v>9</v>
      </c>
      <c r="G1727" s="103" t="s">
        <v>58</v>
      </c>
      <c r="H1727" s="105" t="s">
        <v>59</v>
      </c>
      <c r="I1727" s="106" t="str">
        <f t="shared" si="179"/>
        <v>July</v>
      </c>
      <c r="J1727" s="74">
        <f>IF(F1727="USD", E1727, E1727 * IFERROR(VLOOKUP(F1727, EXCHANGE_RATE!A:B, 2, FALSE), "Currency not found"))</f>
        <v>4.4000000000000004</v>
      </c>
      <c r="K1727" s="74">
        <f t="shared" si="175"/>
        <v>4.4000000000000004</v>
      </c>
      <c r="L1727" s="14">
        <f>IF(C1727="MTS", B1727, B1727 * IFERROR(VLOOKUP(C1727, 'QTY_CONVERSIONS '!A:B, 2, FALSE), "Units not found"))</f>
        <v>3.6</v>
      </c>
      <c r="M1727" s="75">
        <f t="shared" si="174"/>
        <v>15840.000000000002</v>
      </c>
      <c r="N1727" t="str">
        <f>IFERROR(VLOOKUP(D1727, Product_Category!A:B, 2, FALSE), "Uncategorized")</f>
        <v>MCC</v>
      </c>
      <c r="O1727" s="76">
        <f t="shared" si="176"/>
        <v>4.4000000000000004</v>
      </c>
      <c r="P1727" s="76">
        <f t="shared" si="177"/>
        <v>15.840000000000002</v>
      </c>
      <c r="Q1727">
        <f t="shared" si="178"/>
        <v>2023</v>
      </c>
      <c r="R1727" t="str">
        <f>IFERROR(VLOOKUP(G1727,'Importer Name'!A:B, 2, FALSE), "")</f>
        <v>RETTENMAIER INDIA</v>
      </c>
      <c r="S1727" t="str">
        <f>IFERROR(VLOOKUP(H1727,'Supplier name '!A:B, 2, FALSE), "")</f>
        <v>JRS PHARMA</v>
      </c>
    </row>
    <row r="1728" spans="1:19">
      <c r="A1728" s="103" t="s">
        <v>172</v>
      </c>
      <c r="B1728" s="87">
        <v>3600</v>
      </c>
      <c r="C1728" s="87" t="s">
        <v>7</v>
      </c>
      <c r="D1728" s="103" t="s">
        <v>2318</v>
      </c>
      <c r="E1728" s="110">
        <v>4.4000000000000004</v>
      </c>
      <c r="F1728" s="87" t="s">
        <v>9</v>
      </c>
      <c r="G1728" s="103" t="s">
        <v>58</v>
      </c>
      <c r="H1728" s="105" t="s">
        <v>59</v>
      </c>
      <c r="I1728" s="106" t="str">
        <f t="shared" si="179"/>
        <v>July</v>
      </c>
      <c r="J1728" s="74">
        <f>IF(F1728="USD", E1728, E1728 * IFERROR(VLOOKUP(F1728, EXCHANGE_RATE!A:B, 2, FALSE), "Currency not found"))</f>
        <v>4.4000000000000004</v>
      </c>
      <c r="K1728" s="74">
        <f t="shared" si="175"/>
        <v>4.4000000000000004</v>
      </c>
      <c r="L1728" s="14">
        <f>IF(C1728="MTS", B1728, B1728 * IFERROR(VLOOKUP(C1728, 'QTY_CONVERSIONS '!A:B, 2, FALSE), "Units not found"))</f>
        <v>3.6</v>
      </c>
      <c r="M1728" s="75">
        <f t="shared" si="174"/>
        <v>15840.000000000002</v>
      </c>
      <c r="N1728" t="str">
        <f>IFERROR(VLOOKUP(D1728, Product_Category!A:B, 2, FALSE), "Uncategorized")</f>
        <v>MCC</v>
      </c>
      <c r="O1728" s="76">
        <f t="shared" si="176"/>
        <v>4.4000000000000004</v>
      </c>
      <c r="P1728" s="76">
        <f t="shared" si="177"/>
        <v>15.840000000000002</v>
      </c>
      <c r="Q1728">
        <f t="shared" si="178"/>
        <v>2023</v>
      </c>
      <c r="R1728" t="str">
        <f>IFERROR(VLOOKUP(G1728,'Importer Name'!A:B, 2, FALSE), "")</f>
        <v>RETTENMAIER INDIA</v>
      </c>
      <c r="S1728" t="str">
        <f>IFERROR(VLOOKUP(H1728,'Supplier name '!A:B, 2, FALSE), "")</f>
        <v>JRS PHARMA</v>
      </c>
    </row>
    <row r="1729" spans="1:19">
      <c r="A1729" s="103" t="s">
        <v>172</v>
      </c>
      <c r="B1729" s="87">
        <v>320</v>
      </c>
      <c r="C1729" s="87" t="s">
        <v>7</v>
      </c>
      <c r="D1729" s="103" t="s">
        <v>1832</v>
      </c>
      <c r="E1729" s="110">
        <v>18</v>
      </c>
      <c r="F1729" s="87" t="s">
        <v>9</v>
      </c>
      <c r="G1729" s="103" t="s">
        <v>118</v>
      </c>
      <c r="H1729" s="105" t="s">
        <v>1875</v>
      </c>
      <c r="I1729" s="106" t="str">
        <f t="shared" si="179"/>
        <v>July</v>
      </c>
      <c r="J1729" s="74">
        <f>IF(F1729="USD", E1729, E1729 * IFERROR(VLOOKUP(F1729, EXCHANGE_RATE!A:B, 2, FALSE), "Currency not found"))</f>
        <v>18</v>
      </c>
      <c r="K1729" s="74">
        <f t="shared" si="175"/>
        <v>18</v>
      </c>
      <c r="L1729" s="14">
        <f>IF(C1729="MTS", B1729, B1729 * IFERROR(VLOOKUP(C1729, 'QTY_CONVERSIONS '!A:B, 2, FALSE), "Units not found"))</f>
        <v>0.32</v>
      </c>
      <c r="M1729" s="75">
        <f t="shared" si="174"/>
        <v>5760</v>
      </c>
      <c r="N1729" t="str">
        <f>IFERROR(VLOOKUP(D1729, Product_Category!A:B, 2, FALSE), "Uncategorized")</f>
        <v>MAGNESIUM STEARATE</v>
      </c>
      <c r="O1729" s="76">
        <f t="shared" si="176"/>
        <v>18</v>
      </c>
      <c r="P1729" s="76">
        <f t="shared" si="177"/>
        <v>5.76</v>
      </c>
      <c r="Q1729">
        <f t="shared" si="178"/>
        <v>2023</v>
      </c>
      <c r="R1729" t="str">
        <f>IFERROR(VLOOKUP(G1729,'Importer Name'!A:B, 2, FALSE), "")</f>
        <v>MYLAN LAB</v>
      </c>
      <c r="S1729" t="str">
        <f>IFERROR(VLOOKUP(H1729,'Supplier name '!A:B, 2, FALSE), "")</f>
        <v>MALLINCKRODT CHEM</v>
      </c>
    </row>
    <row r="1730" spans="1:19">
      <c r="A1730" s="107" t="s">
        <v>172</v>
      </c>
      <c r="B1730" s="88">
        <v>160</v>
      </c>
      <c r="C1730" s="88" t="s">
        <v>7</v>
      </c>
      <c r="D1730" s="107" t="s">
        <v>1832</v>
      </c>
      <c r="E1730" s="113">
        <v>18</v>
      </c>
      <c r="F1730" s="88" t="s">
        <v>9</v>
      </c>
      <c r="G1730" s="107" t="s">
        <v>118</v>
      </c>
      <c r="H1730" s="109" t="s">
        <v>1875</v>
      </c>
      <c r="I1730" s="106" t="str">
        <f t="shared" si="179"/>
        <v>July</v>
      </c>
      <c r="J1730" s="74">
        <f>IF(F1730="USD", E1730, E1730 * IFERROR(VLOOKUP(F1730, EXCHANGE_RATE!A:B, 2, FALSE), "Currency not found"))</f>
        <v>18</v>
      </c>
      <c r="K1730" s="74">
        <f t="shared" si="175"/>
        <v>18</v>
      </c>
      <c r="L1730" s="14">
        <f>IF(C1730="MTS", B1730, B1730 * IFERROR(VLOOKUP(C1730, 'QTY_CONVERSIONS '!A:B, 2, FALSE), "Units not found"))</f>
        <v>0.16</v>
      </c>
      <c r="M1730" s="75">
        <f t="shared" si="174"/>
        <v>2880</v>
      </c>
      <c r="N1730" t="str">
        <f>IFERROR(VLOOKUP(D1730, Product_Category!A:B, 2, FALSE), "Uncategorized")</f>
        <v>MAGNESIUM STEARATE</v>
      </c>
      <c r="O1730" s="76">
        <f t="shared" si="176"/>
        <v>18</v>
      </c>
      <c r="P1730" s="76">
        <f t="shared" si="177"/>
        <v>2.88</v>
      </c>
      <c r="Q1730">
        <f t="shared" si="178"/>
        <v>2023</v>
      </c>
      <c r="R1730" t="str">
        <f>IFERROR(VLOOKUP(G1730,'Importer Name'!A:B, 2, FALSE), "")</f>
        <v>MYLAN LAB</v>
      </c>
      <c r="S1730" t="str">
        <f>IFERROR(VLOOKUP(H1730,'Supplier name '!A:B, 2, FALSE), "")</f>
        <v>MALLINCKRODT CHEM</v>
      </c>
    </row>
    <row r="1731" spans="1:19">
      <c r="A1731" s="117" t="s">
        <v>1751</v>
      </c>
      <c r="B1731" s="118">
        <v>100</v>
      </c>
      <c r="C1731" s="118" t="s">
        <v>7</v>
      </c>
      <c r="D1731" s="117" t="s">
        <v>44</v>
      </c>
      <c r="E1731" s="118">
        <v>5.37</v>
      </c>
      <c r="F1731" s="118" t="s">
        <v>1718</v>
      </c>
      <c r="G1731" s="117" t="s">
        <v>2568</v>
      </c>
      <c r="H1731" s="117" t="s">
        <v>1835</v>
      </c>
      <c r="I1731" s="117" t="s">
        <v>2670</v>
      </c>
      <c r="J1731" s="74">
        <f>IF(F1731="USD", E1731, E1731 * IFERROR(VLOOKUP(F1731, EXCHANGE_RATE!A:B, 2, FALSE), "Currency not found"))</f>
        <v>5.7459000000000007</v>
      </c>
      <c r="K1731" s="74">
        <f t="shared" si="175"/>
        <v>5.75</v>
      </c>
      <c r="L1731" s="14">
        <f>IF(C1731="MTS", B1731, B1731 * IFERROR(VLOOKUP(C1731, 'QTY_CONVERSIONS '!A:B, 2, FALSE), "Units not found"))</f>
        <v>0.1</v>
      </c>
      <c r="M1731" s="75">
        <f t="shared" si="174"/>
        <v>575</v>
      </c>
      <c r="N1731" t="str">
        <f>IFERROR(VLOOKUP(D1731, Product_Category!A:B, 2, FALSE), "Uncategorized")</f>
        <v>CMC</v>
      </c>
      <c r="O1731" s="76">
        <f t="shared" si="176"/>
        <v>5.75</v>
      </c>
      <c r="P1731" s="76">
        <f t="shared" si="177"/>
        <v>0.57500000000000007</v>
      </c>
      <c r="Q1731">
        <f t="shared" si="178"/>
        <v>2023</v>
      </c>
      <c r="R1731" t="str">
        <f>IFERROR(VLOOKUP(G1731,'Importer Name'!A:B, 2, FALSE), "")</f>
        <v>PURATOS</v>
      </c>
      <c r="S1731" t="str">
        <f>IFERROR(VLOOKUP(H1731,'Supplier name '!A:B, 2, FALSE), "")</f>
        <v>PURATOS N V</v>
      </c>
    </row>
    <row r="1732" spans="1:19">
      <c r="A1732" s="117" t="s">
        <v>1751</v>
      </c>
      <c r="B1732" s="118">
        <v>220</v>
      </c>
      <c r="C1732" s="118" t="s">
        <v>7</v>
      </c>
      <c r="D1732" s="117" t="s">
        <v>44</v>
      </c>
      <c r="E1732" s="118">
        <v>9.77</v>
      </c>
      <c r="F1732" s="118" t="s">
        <v>1718</v>
      </c>
      <c r="G1732" s="117" t="s">
        <v>2568</v>
      </c>
      <c r="H1732" s="117" t="s">
        <v>1835</v>
      </c>
      <c r="I1732" s="117" t="s">
        <v>2670</v>
      </c>
      <c r="J1732" s="74">
        <f>IF(F1732="USD", E1732, E1732 * IFERROR(VLOOKUP(F1732, EXCHANGE_RATE!A:B, 2, FALSE), "Currency not found"))</f>
        <v>10.453900000000001</v>
      </c>
      <c r="K1732" s="74">
        <f t="shared" ref="K1732:K1795" si="180">ROUNDUP(J1732,2)</f>
        <v>10.459999999999999</v>
      </c>
      <c r="L1732" s="14">
        <f>IF(C1732="MTS", B1732, B1732 * IFERROR(VLOOKUP(C1732, 'QTY_CONVERSIONS '!A:B, 2, FALSE), "Units not found"))</f>
        <v>0.22</v>
      </c>
      <c r="M1732" s="75">
        <f t="shared" ref="M1732:M1795" si="181">B1732*K1732</f>
        <v>2301.1999999999998</v>
      </c>
      <c r="N1732" t="str">
        <f>IFERROR(VLOOKUP(D1732, Product_Category!A:B, 2, FALSE), "Uncategorized")</f>
        <v>CMC</v>
      </c>
      <c r="O1732" s="76">
        <f t="shared" ref="O1732:O1795" si="182">K1732</f>
        <v>10.459999999999999</v>
      </c>
      <c r="P1732" s="76">
        <f t="shared" ref="P1732:P1795" si="183">L1732*O1732</f>
        <v>2.3011999999999997</v>
      </c>
      <c r="Q1732">
        <f t="shared" ref="Q1732:Q1795" si="184">Q1731</f>
        <v>2023</v>
      </c>
      <c r="R1732" t="str">
        <f>IFERROR(VLOOKUP(G1732,'Importer Name'!A:B, 2, FALSE), "")</f>
        <v>PURATOS</v>
      </c>
      <c r="S1732" t="str">
        <f>IFERROR(VLOOKUP(H1732,'Supplier name '!A:B, 2, FALSE), "")</f>
        <v>PURATOS N V</v>
      </c>
    </row>
    <row r="1733" spans="1:19">
      <c r="A1733" s="117" t="s">
        <v>1751</v>
      </c>
      <c r="B1733" s="118">
        <v>3.25</v>
      </c>
      <c r="C1733" s="118" t="s">
        <v>7</v>
      </c>
      <c r="D1733" s="117" t="s">
        <v>19</v>
      </c>
      <c r="E1733" s="118">
        <v>10</v>
      </c>
      <c r="F1733" s="118" t="s">
        <v>1718</v>
      </c>
      <c r="G1733" s="117" t="s">
        <v>2569</v>
      </c>
      <c r="H1733" s="117" t="s">
        <v>2570</v>
      </c>
      <c r="I1733" s="117" t="s">
        <v>2670</v>
      </c>
      <c r="J1733" s="74">
        <f>IF(F1733="USD", E1733, E1733 * IFERROR(VLOOKUP(F1733, EXCHANGE_RATE!A:B, 2, FALSE), "Currency not found"))</f>
        <v>10.700000000000001</v>
      </c>
      <c r="K1733" s="74">
        <f t="shared" si="180"/>
        <v>10.7</v>
      </c>
      <c r="L1733" s="14">
        <f>IF(C1733="MTS", B1733, B1733 * IFERROR(VLOOKUP(C1733, 'QTY_CONVERSIONS '!A:B, 2, FALSE), "Units not found"))</f>
        <v>3.2500000000000003E-3</v>
      </c>
      <c r="M1733" s="75">
        <f t="shared" si="181"/>
        <v>34.774999999999999</v>
      </c>
      <c r="N1733" t="str">
        <f>IFERROR(VLOOKUP(D1733, Product_Category!A:B, 2, FALSE), "Uncategorized")</f>
        <v>CMC</v>
      </c>
      <c r="O1733" s="76">
        <f t="shared" si="182"/>
        <v>10.7</v>
      </c>
      <c r="P1733" s="76">
        <f t="shared" si="183"/>
        <v>3.4775E-2</v>
      </c>
      <c r="Q1733">
        <f t="shared" si="184"/>
        <v>2023</v>
      </c>
      <c r="R1733" t="str">
        <f>IFERROR(VLOOKUP(G1733,'Importer Name'!A:B, 2, FALSE), "")</f>
        <v>INTERNATIONAL SPECIALTY</v>
      </c>
      <c r="S1733" t="str">
        <f>IFERROR(VLOOKUP(H1733,'Supplier name '!A:B, 2, FALSE), "")</f>
        <v>CHEMICAL MARKETING EUROPE</v>
      </c>
    </row>
    <row r="1734" spans="1:19">
      <c r="A1734" s="117" t="s">
        <v>1751</v>
      </c>
      <c r="B1734" s="118">
        <v>6</v>
      </c>
      <c r="C1734" s="118" t="s">
        <v>7</v>
      </c>
      <c r="D1734" s="117" t="s">
        <v>19</v>
      </c>
      <c r="E1734" s="118">
        <v>10</v>
      </c>
      <c r="F1734" s="118" t="s">
        <v>1718</v>
      </c>
      <c r="G1734" s="117" t="s">
        <v>2569</v>
      </c>
      <c r="H1734" s="117" t="s">
        <v>2570</v>
      </c>
      <c r="I1734" s="117" t="s">
        <v>2670</v>
      </c>
      <c r="J1734" s="74">
        <f>IF(F1734="USD", E1734, E1734 * IFERROR(VLOOKUP(F1734, EXCHANGE_RATE!A:B, 2, FALSE), "Currency not found"))</f>
        <v>10.700000000000001</v>
      </c>
      <c r="K1734" s="74">
        <f t="shared" si="180"/>
        <v>10.7</v>
      </c>
      <c r="L1734" s="14">
        <f>IF(C1734="MTS", B1734, B1734 * IFERROR(VLOOKUP(C1734, 'QTY_CONVERSIONS '!A:B, 2, FALSE), "Units not found"))</f>
        <v>6.0000000000000001E-3</v>
      </c>
      <c r="M1734" s="75">
        <f t="shared" si="181"/>
        <v>64.199999999999989</v>
      </c>
      <c r="N1734" t="str">
        <f>IFERROR(VLOOKUP(D1734, Product_Category!A:B, 2, FALSE), "Uncategorized")</f>
        <v>CMC</v>
      </c>
      <c r="O1734" s="76">
        <f t="shared" si="182"/>
        <v>10.7</v>
      </c>
      <c r="P1734" s="76">
        <f t="shared" si="183"/>
        <v>6.4199999999999993E-2</v>
      </c>
      <c r="Q1734">
        <f t="shared" si="184"/>
        <v>2023</v>
      </c>
      <c r="R1734" t="str">
        <f>IFERROR(VLOOKUP(G1734,'Importer Name'!A:B, 2, FALSE), "")</f>
        <v>INTERNATIONAL SPECIALTY</v>
      </c>
      <c r="S1734" t="str">
        <f>IFERROR(VLOOKUP(H1734,'Supplier name '!A:B, 2, FALSE), "")</f>
        <v>CHEMICAL MARKETING EUROPE</v>
      </c>
    </row>
    <row r="1735" spans="1:19">
      <c r="A1735" s="117" t="s">
        <v>1751</v>
      </c>
      <c r="B1735" s="118">
        <v>6</v>
      </c>
      <c r="C1735" s="118" t="s">
        <v>7</v>
      </c>
      <c r="D1735" s="117" t="s">
        <v>19</v>
      </c>
      <c r="E1735" s="118">
        <v>10</v>
      </c>
      <c r="F1735" s="118" t="s">
        <v>1718</v>
      </c>
      <c r="G1735" s="117" t="s">
        <v>2569</v>
      </c>
      <c r="H1735" s="117" t="s">
        <v>2570</v>
      </c>
      <c r="I1735" s="117" t="s">
        <v>2670</v>
      </c>
      <c r="J1735" s="74">
        <f>IF(F1735="USD", E1735, E1735 * IFERROR(VLOOKUP(F1735, EXCHANGE_RATE!A:B, 2, FALSE), "Currency not found"))</f>
        <v>10.700000000000001</v>
      </c>
      <c r="K1735" s="74">
        <f t="shared" si="180"/>
        <v>10.7</v>
      </c>
      <c r="L1735" s="14">
        <f>IF(C1735="MTS", B1735, B1735 * IFERROR(VLOOKUP(C1735, 'QTY_CONVERSIONS '!A:B, 2, FALSE), "Units not found"))</f>
        <v>6.0000000000000001E-3</v>
      </c>
      <c r="M1735" s="75">
        <f t="shared" si="181"/>
        <v>64.199999999999989</v>
      </c>
      <c r="N1735" t="str">
        <f>IFERROR(VLOOKUP(D1735, Product_Category!A:B, 2, FALSE), "Uncategorized")</f>
        <v>CMC</v>
      </c>
      <c r="O1735" s="76">
        <f t="shared" si="182"/>
        <v>10.7</v>
      </c>
      <c r="P1735" s="76">
        <f t="shared" si="183"/>
        <v>6.4199999999999993E-2</v>
      </c>
      <c r="Q1735">
        <f t="shared" si="184"/>
        <v>2023</v>
      </c>
      <c r="R1735" t="str">
        <f>IFERROR(VLOOKUP(G1735,'Importer Name'!A:B, 2, FALSE), "")</f>
        <v>INTERNATIONAL SPECIALTY</v>
      </c>
      <c r="S1735" t="str">
        <f>IFERROR(VLOOKUP(H1735,'Supplier name '!A:B, 2, FALSE), "")</f>
        <v>CHEMICAL MARKETING EUROPE</v>
      </c>
    </row>
    <row r="1736" spans="1:19">
      <c r="A1736" s="117" t="s">
        <v>183</v>
      </c>
      <c r="B1736" s="118">
        <v>20000</v>
      </c>
      <c r="C1736" s="118" t="s">
        <v>7</v>
      </c>
      <c r="D1736" s="117" t="s">
        <v>266</v>
      </c>
      <c r="E1736" s="118">
        <v>3.4</v>
      </c>
      <c r="F1736" s="118" t="s">
        <v>1718</v>
      </c>
      <c r="G1736" s="117" t="s">
        <v>185</v>
      </c>
      <c r="H1736" s="117" t="s">
        <v>2571</v>
      </c>
      <c r="I1736" s="117" t="s">
        <v>2670</v>
      </c>
      <c r="J1736" s="74">
        <f>IF(F1736="USD", E1736, E1736 * IFERROR(VLOOKUP(F1736, EXCHANGE_RATE!A:B, 2, FALSE), "Currency not found"))</f>
        <v>3.6379999999999999</v>
      </c>
      <c r="K1736" s="74">
        <f t="shared" si="180"/>
        <v>3.6399999999999997</v>
      </c>
      <c r="L1736" s="14">
        <f>IF(C1736="MTS", B1736, B1736 * IFERROR(VLOOKUP(C1736, 'QTY_CONVERSIONS '!A:B, 2, FALSE), "Units not found"))</f>
        <v>20</v>
      </c>
      <c r="M1736" s="75">
        <f t="shared" si="181"/>
        <v>72800</v>
      </c>
      <c r="N1736" t="str">
        <f>IFERROR(VLOOKUP(D1736, Product_Category!A:B, 2, FALSE), "Uncategorized")</f>
        <v>MCC</v>
      </c>
      <c r="O1736" s="76">
        <f t="shared" si="182"/>
        <v>3.6399999999999997</v>
      </c>
      <c r="P1736" s="76">
        <f t="shared" si="183"/>
        <v>72.8</v>
      </c>
      <c r="Q1736">
        <f t="shared" si="184"/>
        <v>2023</v>
      </c>
      <c r="R1736" t="str">
        <f>IFERROR(VLOOKUP(G1736,'Importer Name'!A:B, 2, FALSE), "")</f>
        <v>AZELIS INDIA</v>
      </c>
      <c r="S1736" t="str">
        <f>IFERROR(VLOOKUP(H1736,'Supplier name '!A:B, 2, FALSE), "")</f>
        <v>ITACEL FARMOQUIMICA</v>
      </c>
    </row>
    <row r="1737" spans="1:19">
      <c r="A1737" s="117" t="s">
        <v>183</v>
      </c>
      <c r="B1737" s="118">
        <v>2500</v>
      </c>
      <c r="C1737" s="118" t="s">
        <v>7</v>
      </c>
      <c r="D1737" s="117" t="s">
        <v>266</v>
      </c>
      <c r="E1737" s="118">
        <v>3.4</v>
      </c>
      <c r="F1737" s="118" t="s">
        <v>1718</v>
      </c>
      <c r="G1737" s="117" t="s">
        <v>185</v>
      </c>
      <c r="H1737" s="117" t="s">
        <v>2571</v>
      </c>
      <c r="I1737" s="117" t="s">
        <v>2670</v>
      </c>
      <c r="J1737" s="74">
        <f>IF(F1737="USD", E1737, E1737 * IFERROR(VLOOKUP(F1737, EXCHANGE_RATE!A:B, 2, FALSE), "Currency not found"))</f>
        <v>3.6379999999999999</v>
      </c>
      <c r="K1737" s="74">
        <f t="shared" si="180"/>
        <v>3.6399999999999997</v>
      </c>
      <c r="L1737" s="14">
        <f>IF(C1737="MTS", B1737, B1737 * IFERROR(VLOOKUP(C1737, 'QTY_CONVERSIONS '!A:B, 2, FALSE), "Units not found"))</f>
        <v>2.5</v>
      </c>
      <c r="M1737" s="75">
        <f t="shared" si="181"/>
        <v>9100</v>
      </c>
      <c r="N1737" t="str">
        <f>IFERROR(VLOOKUP(D1737, Product_Category!A:B, 2, FALSE), "Uncategorized")</f>
        <v>MCC</v>
      </c>
      <c r="O1737" s="76">
        <f t="shared" si="182"/>
        <v>3.6399999999999997</v>
      </c>
      <c r="P1737" s="76">
        <f t="shared" si="183"/>
        <v>9.1</v>
      </c>
      <c r="Q1737">
        <f t="shared" si="184"/>
        <v>2023</v>
      </c>
      <c r="R1737" t="str">
        <f>IFERROR(VLOOKUP(G1737,'Importer Name'!A:B, 2, FALSE), "")</f>
        <v>AZELIS INDIA</v>
      </c>
      <c r="S1737" t="str">
        <f>IFERROR(VLOOKUP(H1737,'Supplier name '!A:B, 2, FALSE), "")</f>
        <v>ITACEL FARMOQUIMICA</v>
      </c>
    </row>
    <row r="1738" spans="1:19">
      <c r="A1738" s="117" t="s">
        <v>183</v>
      </c>
      <c r="B1738" s="118">
        <v>2880</v>
      </c>
      <c r="C1738" s="118" t="s">
        <v>7</v>
      </c>
      <c r="D1738" s="117" t="s">
        <v>266</v>
      </c>
      <c r="E1738" s="118">
        <v>4.4000000000000004</v>
      </c>
      <c r="F1738" s="118" t="s">
        <v>1718</v>
      </c>
      <c r="G1738" s="117" t="s">
        <v>185</v>
      </c>
      <c r="H1738" s="117" t="s">
        <v>2571</v>
      </c>
      <c r="I1738" s="117" t="s">
        <v>2670</v>
      </c>
      <c r="J1738" s="74">
        <f>IF(F1738="USD", E1738, E1738 * IFERROR(VLOOKUP(F1738, EXCHANGE_RATE!A:B, 2, FALSE), "Currency not found"))</f>
        <v>4.7080000000000011</v>
      </c>
      <c r="K1738" s="74">
        <f t="shared" si="180"/>
        <v>4.71</v>
      </c>
      <c r="L1738" s="14">
        <f>IF(C1738="MTS", B1738, B1738 * IFERROR(VLOOKUP(C1738, 'QTY_CONVERSIONS '!A:B, 2, FALSE), "Units not found"))</f>
        <v>2.88</v>
      </c>
      <c r="M1738" s="75">
        <f t="shared" si="181"/>
        <v>13564.8</v>
      </c>
      <c r="N1738" t="str">
        <f>IFERROR(VLOOKUP(D1738, Product_Category!A:B, 2, FALSE), "Uncategorized")</f>
        <v>MCC</v>
      </c>
      <c r="O1738" s="76">
        <f t="shared" si="182"/>
        <v>4.71</v>
      </c>
      <c r="P1738" s="76">
        <f t="shared" si="183"/>
        <v>13.5648</v>
      </c>
      <c r="Q1738">
        <f t="shared" si="184"/>
        <v>2023</v>
      </c>
      <c r="R1738" t="str">
        <f>IFERROR(VLOOKUP(G1738,'Importer Name'!A:B, 2, FALSE), "")</f>
        <v>AZELIS INDIA</v>
      </c>
      <c r="S1738" t="str">
        <f>IFERROR(VLOOKUP(H1738,'Supplier name '!A:B, 2, FALSE), "")</f>
        <v>ITACEL FARMOQUIMICA</v>
      </c>
    </row>
    <row r="1739" spans="1:19">
      <c r="A1739" s="117" t="s">
        <v>183</v>
      </c>
      <c r="B1739" s="118">
        <v>12000</v>
      </c>
      <c r="C1739" s="118" t="s">
        <v>7</v>
      </c>
      <c r="D1739" s="117" t="s">
        <v>19</v>
      </c>
      <c r="E1739" s="118">
        <v>9</v>
      </c>
      <c r="F1739" s="118" t="s">
        <v>1718</v>
      </c>
      <c r="G1739" s="117" t="s">
        <v>185</v>
      </c>
      <c r="H1739" s="117" t="s">
        <v>2571</v>
      </c>
      <c r="I1739" s="117" t="s">
        <v>2670</v>
      </c>
      <c r="J1739" s="74">
        <f>IF(F1739="USD", E1739, E1739 * IFERROR(VLOOKUP(F1739, EXCHANGE_RATE!A:B, 2, FALSE), "Currency not found"))</f>
        <v>9.6300000000000008</v>
      </c>
      <c r="K1739" s="74">
        <f t="shared" si="180"/>
        <v>9.6300000000000008</v>
      </c>
      <c r="L1739" s="14">
        <f>IF(C1739="MTS", B1739, B1739 * IFERROR(VLOOKUP(C1739, 'QTY_CONVERSIONS '!A:B, 2, FALSE), "Units not found"))</f>
        <v>12</v>
      </c>
      <c r="M1739" s="75">
        <f t="shared" si="181"/>
        <v>115560.00000000001</v>
      </c>
      <c r="N1739" t="str">
        <f>IFERROR(VLOOKUP(D1739, Product_Category!A:B, 2, FALSE), "Uncategorized")</f>
        <v>CMC</v>
      </c>
      <c r="O1739" s="76">
        <f t="shared" si="182"/>
        <v>9.6300000000000008</v>
      </c>
      <c r="P1739" s="76">
        <f t="shared" si="183"/>
        <v>115.56</v>
      </c>
      <c r="Q1739">
        <f t="shared" si="184"/>
        <v>2023</v>
      </c>
      <c r="R1739" t="str">
        <f>IFERROR(VLOOKUP(G1739,'Importer Name'!A:B, 2, FALSE), "")</f>
        <v>AZELIS INDIA</v>
      </c>
      <c r="S1739" t="str">
        <f>IFERROR(VLOOKUP(H1739,'Supplier name '!A:B, 2, FALSE), "")</f>
        <v>ITACEL FARMOQUIMICA</v>
      </c>
    </row>
    <row r="1740" spans="1:19">
      <c r="A1740" s="117" t="s">
        <v>183</v>
      </c>
      <c r="B1740" s="118">
        <v>3600</v>
      </c>
      <c r="C1740" s="118" t="s">
        <v>7</v>
      </c>
      <c r="D1740" s="117" t="s">
        <v>19</v>
      </c>
      <c r="E1740" s="118">
        <v>9.5</v>
      </c>
      <c r="F1740" s="118" t="s">
        <v>1718</v>
      </c>
      <c r="G1740" s="117" t="s">
        <v>185</v>
      </c>
      <c r="H1740" s="117" t="s">
        <v>2571</v>
      </c>
      <c r="I1740" s="117" t="s">
        <v>2670</v>
      </c>
      <c r="J1740" s="74">
        <f>IF(F1740="USD", E1740, E1740 * IFERROR(VLOOKUP(F1740, EXCHANGE_RATE!A:B, 2, FALSE), "Currency not found"))</f>
        <v>10.165000000000001</v>
      </c>
      <c r="K1740" s="74">
        <f t="shared" si="180"/>
        <v>10.17</v>
      </c>
      <c r="L1740" s="14">
        <f>IF(C1740="MTS", B1740, B1740 * IFERROR(VLOOKUP(C1740, 'QTY_CONVERSIONS '!A:B, 2, FALSE), "Units not found"))</f>
        <v>3.6</v>
      </c>
      <c r="M1740" s="75">
        <f t="shared" si="181"/>
        <v>36612</v>
      </c>
      <c r="N1740" t="str">
        <f>IFERROR(VLOOKUP(D1740, Product_Category!A:B, 2, FALSE), "Uncategorized")</f>
        <v>CMC</v>
      </c>
      <c r="O1740" s="76">
        <f t="shared" si="182"/>
        <v>10.17</v>
      </c>
      <c r="P1740" s="76">
        <f t="shared" si="183"/>
        <v>36.612000000000002</v>
      </c>
      <c r="Q1740">
        <f t="shared" si="184"/>
        <v>2023</v>
      </c>
      <c r="R1740" t="str">
        <f>IFERROR(VLOOKUP(G1740,'Importer Name'!A:B, 2, FALSE), "")</f>
        <v>AZELIS INDIA</v>
      </c>
      <c r="S1740" t="str">
        <f>IFERROR(VLOOKUP(H1740,'Supplier name '!A:B, 2, FALSE), "")</f>
        <v>ITACEL FARMOQUIMICA</v>
      </c>
    </row>
    <row r="1741" spans="1:19">
      <c r="A1741" s="117" t="s">
        <v>193</v>
      </c>
      <c r="B1741" s="118">
        <v>5000</v>
      </c>
      <c r="C1741" s="118" t="s">
        <v>7</v>
      </c>
      <c r="D1741" s="117" t="s">
        <v>19</v>
      </c>
      <c r="E1741" s="118">
        <v>2.08</v>
      </c>
      <c r="F1741" s="118" t="s">
        <v>9</v>
      </c>
      <c r="G1741" s="117" t="s">
        <v>2572</v>
      </c>
      <c r="H1741" s="117" t="s">
        <v>2573</v>
      </c>
      <c r="I1741" s="117" t="s">
        <v>2670</v>
      </c>
      <c r="J1741" s="74">
        <f>IF(F1741="USD", E1741, E1741 * IFERROR(VLOOKUP(F1741, EXCHANGE_RATE!A:B, 2, FALSE), "Currency not found"))</f>
        <v>2.08</v>
      </c>
      <c r="K1741" s="74">
        <f t="shared" si="180"/>
        <v>2.08</v>
      </c>
      <c r="L1741" s="14">
        <f>IF(C1741="MTS", B1741, B1741 * IFERROR(VLOOKUP(C1741, 'QTY_CONVERSIONS '!A:B, 2, FALSE), "Units not found"))</f>
        <v>5</v>
      </c>
      <c r="M1741" s="75">
        <f t="shared" si="181"/>
        <v>10400</v>
      </c>
      <c r="N1741" t="str">
        <f>IFERROR(VLOOKUP(D1741, Product_Category!A:B, 2, FALSE), "Uncategorized")</f>
        <v>CMC</v>
      </c>
      <c r="O1741" s="76">
        <f t="shared" si="182"/>
        <v>2.08</v>
      </c>
      <c r="P1741" s="76">
        <f t="shared" si="183"/>
        <v>10.4</v>
      </c>
      <c r="Q1741">
        <f t="shared" si="184"/>
        <v>2023</v>
      </c>
      <c r="R1741" t="str">
        <f>IFERROR(VLOOKUP(G1741,'Importer Name'!A:B, 2, FALSE), "")</f>
        <v>DAFFODIL PHARMACHEM</v>
      </c>
      <c r="S1741" t="str">
        <f>IFERROR(VLOOKUP(H1741,'Supplier name '!A:B, 2, FALSE), "")</f>
        <v>CHANGSHU WEALTHY SCIENCE &amp; TECH</v>
      </c>
    </row>
    <row r="1742" spans="1:19">
      <c r="A1742" s="117" t="s">
        <v>193</v>
      </c>
      <c r="B1742" s="118">
        <v>5000</v>
      </c>
      <c r="C1742" s="118" t="s">
        <v>7</v>
      </c>
      <c r="D1742" s="117" t="s">
        <v>19</v>
      </c>
      <c r="E1742" s="118">
        <v>2.08</v>
      </c>
      <c r="F1742" s="118" t="s">
        <v>9</v>
      </c>
      <c r="G1742" s="117" t="s">
        <v>2572</v>
      </c>
      <c r="H1742" s="117" t="s">
        <v>2573</v>
      </c>
      <c r="I1742" s="117" t="s">
        <v>2670</v>
      </c>
      <c r="J1742" s="74">
        <f>IF(F1742="USD", E1742, E1742 * IFERROR(VLOOKUP(F1742, EXCHANGE_RATE!A:B, 2, FALSE), "Currency not found"))</f>
        <v>2.08</v>
      </c>
      <c r="K1742" s="74">
        <f t="shared" si="180"/>
        <v>2.08</v>
      </c>
      <c r="L1742" s="14">
        <f>IF(C1742="MTS", B1742, B1742 * IFERROR(VLOOKUP(C1742, 'QTY_CONVERSIONS '!A:B, 2, FALSE), "Units not found"))</f>
        <v>5</v>
      </c>
      <c r="M1742" s="75">
        <f t="shared" si="181"/>
        <v>10400</v>
      </c>
      <c r="N1742" t="str">
        <f>IFERROR(VLOOKUP(D1742, Product_Category!A:B, 2, FALSE), "Uncategorized")</f>
        <v>CMC</v>
      </c>
      <c r="O1742" s="76">
        <f t="shared" si="182"/>
        <v>2.08</v>
      </c>
      <c r="P1742" s="76">
        <f t="shared" si="183"/>
        <v>10.4</v>
      </c>
      <c r="Q1742">
        <f t="shared" si="184"/>
        <v>2023</v>
      </c>
      <c r="R1742" t="str">
        <f>IFERROR(VLOOKUP(G1742,'Importer Name'!A:B, 2, FALSE), "")</f>
        <v>DAFFODIL PHARMACHEM</v>
      </c>
      <c r="S1742" t="str">
        <f>IFERROR(VLOOKUP(H1742,'Supplier name '!A:B, 2, FALSE), "")</f>
        <v>CHANGSHU WEALTHY SCIENCE &amp; TECH</v>
      </c>
    </row>
    <row r="1743" spans="1:19">
      <c r="A1743" s="117" t="s">
        <v>193</v>
      </c>
      <c r="B1743" s="118">
        <v>3000</v>
      </c>
      <c r="C1743" s="118" t="s">
        <v>7</v>
      </c>
      <c r="D1743" s="117" t="s">
        <v>19</v>
      </c>
      <c r="E1743" s="118">
        <v>3.03</v>
      </c>
      <c r="F1743" s="118" t="s">
        <v>9</v>
      </c>
      <c r="G1743" s="117" t="s">
        <v>2572</v>
      </c>
      <c r="H1743" s="117" t="s">
        <v>2573</v>
      </c>
      <c r="I1743" s="117" t="s">
        <v>2670</v>
      </c>
      <c r="J1743" s="74">
        <f>IF(F1743="USD", E1743, E1743 * IFERROR(VLOOKUP(F1743, EXCHANGE_RATE!A:B, 2, FALSE), "Currency not found"))</f>
        <v>3.03</v>
      </c>
      <c r="K1743" s="74">
        <f t="shared" si="180"/>
        <v>3.03</v>
      </c>
      <c r="L1743" s="14">
        <f>IF(C1743="MTS", B1743, B1743 * IFERROR(VLOOKUP(C1743, 'QTY_CONVERSIONS '!A:B, 2, FALSE), "Units not found"))</f>
        <v>3</v>
      </c>
      <c r="M1743" s="75">
        <f t="shared" si="181"/>
        <v>9090</v>
      </c>
      <c r="N1743" t="str">
        <f>IFERROR(VLOOKUP(D1743, Product_Category!A:B, 2, FALSE), "Uncategorized")</f>
        <v>CMC</v>
      </c>
      <c r="O1743" s="76">
        <f t="shared" si="182"/>
        <v>3.03</v>
      </c>
      <c r="P1743" s="76">
        <f t="shared" si="183"/>
        <v>9.09</v>
      </c>
      <c r="Q1743">
        <f t="shared" si="184"/>
        <v>2023</v>
      </c>
      <c r="R1743" t="str">
        <f>IFERROR(VLOOKUP(G1743,'Importer Name'!A:B, 2, FALSE), "")</f>
        <v>DAFFODIL PHARMACHEM</v>
      </c>
      <c r="S1743" t="str">
        <f>IFERROR(VLOOKUP(H1743,'Supplier name '!A:B, 2, FALSE), "")</f>
        <v>CHANGSHU WEALTHY SCIENCE &amp; TECH</v>
      </c>
    </row>
    <row r="1744" spans="1:19">
      <c r="A1744" s="117" t="s">
        <v>193</v>
      </c>
      <c r="B1744" s="118">
        <v>4000</v>
      </c>
      <c r="C1744" s="118" t="s">
        <v>7</v>
      </c>
      <c r="D1744" s="117" t="s">
        <v>19</v>
      </c>
      <c r="E1744" s="118">
        <v>2.5</v>
      </c>
      <c r="F1744" s="118" t="s">
        <v>9</v>
      </c>
      <c r="G1744" s="117" t="s">
        <v>2572</v>
      </c>
      <c r="H1744" s="117" t="s">
        <v>2573</v>
      </c>
      <c r="I1744" s="117" t="s">
        <v>2670</v>
      </c>
      <c r="J1744" s="74">
        <f>IF(F1744="USD", E1744, E1744 * IFERROR(VLOOKUP(F1744, EXCHANGE_RATE!A:B, 2, FALSE), "Currency not found"))</f>
        <v>2.5</v>
      </c>
      <c r="K1744" s="74">
        <f t="shared" si="180"/>
        <v>2.5</v>
      </c>
      <c r="L1744" s="14">
        <f>IF(C1744="MTS", B1744, B1744 * IFERROR(VLOOKUP(C1744, 'QTY_CONVERSIONS '!A:B, 2, FALSE), "Units not found"))</f>
        <v>4</v>
      </c>
      <c r="M1744" s="75">
        <f t="shared" si="181"/>
        <v>10000</v>
      </c>
      <c r="N1744" t="str">
        <f>IFERROR(VLOOKUP(D1744, Product_Category!A:B, 2, FALSE), "Uncategorized")</f>
        <v>CMC</v>
      </c>
      <c r="O1744" s="76">
        <f t="shared" si="182"/>
        <v>2.5</v>
      </c>
      <c r="P1744" s="76">
        <f t="shared" si="183"/>
        <v>10</v>
      </c>
      <c r="Q1744">
        <f t="shared" si="184"/>
        <v>2023</v>
      </c>
      <c r="R1744" t="str">
        <f>IFERROR(VLOOKUP(G1744,'Importer Name'!A:B, 2, FALSE), "")</f>
        <v>DAFFODIL PHARMACHEM</v>
      </c>
      <c r="S1744" t="str">
        <f>IFERROR(VLOOKUP(H1744,'Supplier name '!A:B, 2, FALSE), "")</f>
        <v>CHANGSHU WEALTHY SCIENCE &amp; TECH</v>
      </c>
    </row>
    <row r="1745" spans="1:19">
      <c r="A1745" s="117" t="s">
        <v>193</v>
      </c>
      <c r="B1745" s="118">
        <v>1000</v>
      </c>
      <c r="C1745" s="118" t="s">
        <v>7</v>
      </c>
      <c r="D1745" s="117" t="s">
        <v>44</v>
      </c>
      <c r="E1745" s="118">
        <v>2.02</v>
      </c>
      <c r="F1745" s="118" t="s">
        <v>9</v>
      </c>
      <c r="G1745" s="117" t="s">
        <v>2574</v>
      </c>
      <c r="H1745" s="117" t="s">
        <v>2575</v>
      </c>
      <c r="I1745" s="117" t="s">
        <v>2670</v>
      </c>
      <c r="J1745" s="74">
        <f>IF(F1745="USD", E1745, E1745 * IFERROR(VLOOKUP(F1745, EXCHANGE_RATE!A:B, 2, FALSE), "Currency not found"))</f>
        <v>2.02</v>
      </c>
      <c r="K1745" s="74">
        <f t="shared" si="180"/>
        <v>2.02</v>
      </c>
      <c r="L1745" s="14">
        <f>IF(C1745="MTS", B1745, B1745 * IFERROR(VLOOKUP(C1745, 'QTY_CONVERSIONS '!A:B, 2, FALSE), "Units not found"))</f>
        <v>1</v>
      </c>
      <c r="M1745" s="75">
        <f t="shared" si="181"/>
        <v>2020</v>
      </c>
      <c r="N1745" t="str">
        <f>IFERROR(VLOOKUP(D1745, Product_Category!A:B, 2, FALSE), "Uncategorized")</f>
        <v>CMC</v>
      </c>
      <c r="O1745" s="76">
        <f t="shared" si="182"/>
        <v>2.02</v>
      </c>
      <c r="P1745" s="76">
        <f t="shared" si="183"/>
        <v>2.02</v>
      </c>
      <c r="Q1745">
        <f t="shared" si="184"/>
        <v>2023</v>
      </c>
      <c r="R1745" t="str">
        <f>IFERROR(VLOOKUP(G1745,'Importer Name'!A:B, 2, FALSE), "")</f>
        <v>ANKUSH ENTERPRISES</v>
      </c>
      <c r="S1745" t="str">
        <f>IFERROR(VLOOKUP(H1745,'Supplier name '!A:B, 2, FALSE), "")</f>
        <v>BANGSHANG</v>
      </c>
    </row>
    <row r="1746" spans="1:19">
      <c r="A1746" s="117" t="s">
        <v>193</v>
      </c>
      <c r="B1746" s="118">
        <v>18000</v>
      </c>
      <c r="C1746" s="118" t="s">
        <v>7</v>
      </c>
      <c r="D1746" s="117" t="s">
        <v>19</v>
      </c>
      <c r="E1746" s="118">
        <v>2.7149999999999999</v>
      </c>
      <c r="F1746" s="118" t="s">
        <v>9</v>
      </c>
      <c r="G1746" s="117" t="s">
        <v>51</v>
      </c>
      <c r="H1746" s="117" t="s">
        <v>2576</v>
      </c>
      <c r="I1746" s="117" t="s">
        <v>2670</v>
      </c>
      <c r="J1746" s="74">
        <f>IF(F1746="USD", E1746, E1746 * IFERROR(VLOOKUP(F1746, EXCHANGE_RATE!A:B, 2, FALSE), "Currency not found"))</f>
        <v>2.7149999999999999</v>
      </c>
      <c r="K1746" s="74">
        <f t="shared" si="180"/>
        <v>2.7199999999999998</v>
      </c>
      <c r="L1746" s="14">
        <f>IF(C1746="MTS", B1746, B1746 * IFERROR(VLOOKUP(C1746, 'QTY_CONVERSIONS '!A:B, 2, FALSE), "Units not found"))</f>
        <v>18</v>
      </c>
      <c r="M1746" s="75">
        <f t="shared" si="181"/>
        <v>48959.999999999993</v>
      </c>
      <c r="N1746" t="str">
        <f>IFERROR(VLOOKUP(D1746, Product_Category!A:B, 2, FALSE), "Uncategorized")</f>
        <v>CMC</v>
      </c>
      <c r="O1746" s="76">
        <f t="shared" si="182"/>
        <v>2.7199999999999998</v>
      </c>
      <c r="P1746" s="76">
        <f t="shared" si="183"/>
        <v>48.959999999999994</v>
      </c>
      <c r="Q1746">
        <f t="shared" si="184"/>
        <v>2023</v>
      </c>
      <c r="R1746" t="str">
        <f>IFERROR(VLOOKUP(G1746,'Importer Name'!A:B, 2, FALSE), "")</f>
        <v>PERRY IMPEX</v>
      </c>
      <c r="S1746" t="str">
        <f>IFERROR(VLOOKUP(H1746,'Supplier name '!A:B, 2, FALSE), "")</f>
        <v>ANQIU EAGLE CELLULOSE</v>
      </c>
    </row>
    <row r="1747" spans="1:19">
      <c r="A1747" s="117" t="s">
        <v>193</v>
      </c>
      <c r="B1747" s="118">
        <v>18000</v>
      </c>
      <c r="C1747" s="118" t="s">
        <v>7</v>
      </c>
      <c r="D1747" s="117" t="s">
        <v>19</v>
      </c>
      <c r="E1747" s="118">
        <v>2.88</v>
      </c>
      <c r="F1747" s="118" t="s">
        <v>9</v>
      </c>
      <c r="G1747" s="117" t="s">
        <v>51</v>
      </c>
      <c r="H1747" s="117" t="s">
        <v>2576</v>
      </c>
      <c r="I1747" s="117" t="s">
        <v>2670</v>
      </c>
      <c r="J1747" s="74">
        <f>IF(F1747="USD", E1747, E1747 * IFERROR(VLOOKUP(F1747, EXCHANGE_RATE!A:B, 2, FALSE), "Currency not found"))</f>
        <v>2.88</v>
      </c>
      <c r="K1747" s="74">
        <f t="shared" si="180"/>
        <v>2.88</v>
      </c>
      <c r="L1747" s="14">
        <f>IF(C1747="MTS", B1747, B1747 * IFERROR(VLOOKUP(C1747, 'QTY_CONVERSIONS '!A:B, 2, FALSE), "Units not found"))</f>
        <v>18</v>
      </c>
      <c r="M1747" s="75">
        <f t="shared" si="181"/>
        <v>51840</v>
      </c>
      <c r="N1747" t="str">
        <f>IFERROR(VLOOKUP(D1747, Product_Category!A:B, 2, FALSE), "Uncategorized")</f>
        <v>CMC</v>
      </c>
      <c r="O1747" s="76">
        <f t="shared" si="182"/>
        <v>2.88</v>
      </c>
      <c r="P1747" s="76">
        <f t="shared" si="183"/>
        <v>51.839999999999996</v>
      </c>
      <c r="Q1747">
        <f t="shared" si="184"/>
        <v>2023</v>
      </c>
      <c r="R1747" t="str">
        <f>IFERROR(VLOOKUP(G1747,'Importer Name'!A:B, 2, FALSE), "")</f>
        <v>PERRY IMPEX</v>
      </c>
      <c r="S1747" t="str">
        <f>IFERROR(VLOOKUP(H1747,'Supplier name '!A:B, 2, FALSE), "")</f>
        <v>ANQIU EAGLE CELLULOSE</v>
      </c>
    </row>
    <row r="1748" spans="1:19">
      <c r="A1748" s="117" t="s">
        <v>193</v>
      </c>
      <c r="B1748" s="118">
        <v>18000</v>
      </c>
      <c r="C1748" s="118" t="s">
        <v>7</v>
      </c>
      <c r="D1748" s="117" t="s">
        <v>19</v>
      </c>
      <c r="E1748" s="118">
        <v>2.88</v>
      </c>
      <c r="F1748" s="118" t="s">
        <v>9</v>
      </c>
      <c r="G1748" s="117" t="s">
        <v>51</v>
      </c>
      <c r="H1748" s="117" t="s">
        <v>2576</v>
      </c>
      <c r="I1748" s="117" t="s">
        <v>2670</v>
      </c>
      <c r="J1748" s="74">
        <f>IF(F1748="USD", E1748, E1748 * IFERROR(VLOOKUP(F1748, EXCHANGE_RATE!A:B, 2, FALSE), "Currency not found"))</f>
        <v>2.88</v>
      </c>
      <c r="K1748" s="74">
        <f t="shared" si="180"/>
        <v>2.88</v>
      </c>
      <c r="L1748" s="14">
        <f>IF(C1748="MTS", B1748, B1748 * IFERROR(VLOOKUP(C1748, 'QTY_CONVERSIONS '!A:B, 2, FALSE), "Units not found"))</f>
        <v>18</v>
      </c>
      <c r="M1748" s="75">
        <f t="shared" si="181"/>
        <v>51840</v>
      </c>
      <c r="N1748" t="str">
        <f>IFERROR(VLOOKUP(D1748, Product_Category!A:B, 2, FALSE), "Uncategorized")</f>
        <v>CMC</v>
      </c>
      <c r="O1748" s="76">
        <f t="shared" si="182"/>
        <v>2.88</v>
      </c>
      <c r="P1748" s="76">
        <f t="shared" si="183"/>
        <v>51.839999999999996</v>
      </c>
      <c r="Q1748">
        <f t="shared" si="184"/>
        <v>2023</v>
      </c>
      <c r="R1748" t="str">
        <f>IFERROR(VLOOKUP(G1748,'Importer Name'!A:B, 2, FALSE), "")</f>
        <v>PERRY IMPEX</v>
      </c>
      <c r="S1748" t="str">
        <f>IFERROR(VLOOKUP(H1748,'Supplier name '!A:B, 2, FALSE), "")</f>
        <v>ANQIU EAGLE CELLULOSE</v>
      </c>
    </row>
    <row r="1749" spans="1:19">
      <c r="A1749" s="117" t="s">
        <v>193</v>
      </c>
      <c r="B1749" s="118">
        <v>2000</v>
      </c>
      <c r="C1749" s="118" t="s">
        <v>7</v>
      </c>
      <c r="D1749" s="117" t="s">
        <v>2577</v>
      </c>
      <c r="E1749" s="118">
        <v>0.625</v>
      </c>
      <c r="F1749" s="118" t="s">
        <v>9</v>
      </c>
      <c r="G1749" s="117" t="s">
        <v>2578</v>
      </c>
      <c r="H1749" s="117" t="s">
        <v>2579</v>
      </c>
      <c r="I1749" s="117" t="s">
        <v>2670</v>
      </c>
      <c r="J1749" s="74">
        <f>IF(F1749="USD", E1749, E1749 * IFERROR(VLOOKUP(F1749, EXCHANGE_RATE!A:B, 2, FALSE), "Currency not found"))</f>
        <v>0.625</v>
      </c>
      <c r="K1749" s="74">
        <f t="shared" si="180"/>
        <v>0.63</v>
      </c>
      <c r="L1749" s="14">
        <f>IF(C1749="MTS", B1749, B1749 * IFERROR(VLOOKUP(C1749, 'QTY_CONVERSIONS '!A:B, 2, FALSE), "Units not found"))</f>
        <v>2</v>
      </c>
      <c r="M1749" s="75">
        <f t="shared" si="181"/>
        <v>1260</v>
      </c>
      <c r="N1749" t="str">
        <f>IFERROR(VLOOKUP(D1749, Product_Category!A:B, 2, FALSE), "Uncategorized")</f>
        <v>MCC</v>
      </c>
      <c r="O1749" s="76">
        <f t="shared" si="182"/>
        <v>0.63</v>
      </c>
      <c r="P1749" s="76">
        <f t="shared" si="183"/>
        <v>1.26</v>
      </c>
      <c r="Q1749">
        <f t="shared" si="184"/>
        <v>2023</v>
      </c>
      <c r="R1749" t="str">
        <f>IFERROR(VLOOKUP(G1749,'Importer Name'!A:B, 2, FALSE), "")</f>
        <v>DEEP POLYCHEM</v>
      </c>
      <c r="S1749" t="str">
        <f>IFERROR(VLOOKUP(H1749,'Supplier name '!A:B, 2, FALSE), "")</f>
        <v>SUZHOU MERRID NEW MATERIALS</v>
      </c>
    </row>
    <row r="1750" spans="1:19">
      <c r="A1750" s="117" t="s">
        <v>193</v>
      </c>
      <c r="B1750" s="118">
        <v>20000</v>
      </c>
      <c r="C1750" s="118" t="s">
        <v>7</v>
      </c>
      <c r="D1750" s="117" t="s">
        <v>2580</v>
      </c>
      <c r="E1750" s="118">
        <v>2.42</v>
      </c>
      <c r="F1750" s="118" t="s">
        <v>9</v>
      </c>
      <c r="G1750" s="117" t="s">
        <v>2581</v>
      </c>
      <c r="H1750" s="117" t="s">
        <v>2582</v>
      </c>
      <c r="I1750" s="117" t="s">
        <v>2670</v>
      </c>
      <c r="J1750" s="74">
        <f>IF(F1750="USD", E1750, E1750 * IFERROR(VLOOKUP(F1750, EXCHANGE_RATE!A:B, 2, FALSE), "Currency not found"))</f>
        <v>2.42</v>
      </c>
      <c r="K1750" s="74">
        <f t="shared" si="180"/>
        <v>2.42</v>
      </c>
      <c r="L1750" s="14">
        <f>IF(C1750="MTS", B1750, B1750 * IFERROR(VLOOKUP(C1750, 'QTY_CONVERSIONS '!A:B, 2, FALSE), "Units not found"))</f>
        <v>20</v>
      </c>
      <c r="M1750" s="75">
        <f t="shared" si="181"/>
        <v>48400</v>
      </c>
      <c r="N1750" t="str">
        <f>IFERROR(VLOOKUP(D1750, Product_Category!A:B, 2, FALSE), "Uncategorized")</f>
        <v>MCC</v>
      </c>
      <c r="O1750" s="76">
        <f t="shared" si="182"/>
        <v>2.42</v>
      </c>
      <c r="P1750" s="76">
        <f t="shared" si="183"/>
        <v>48.4</v>
      </c>
      <c r="Q1750">
        <f t="shared" si="184"/>
        <v>2023</v>
      </c>
      <c r="R1750" t="str">
        <f>IFERROR(VLOOKUP(G1750,'Importer Name'!A:B, 2, FALSE), "")</f>
        <v>SRI CHEMICALS</v>
      </c>
      <c r="S1750" t="str">
        <f>IFERROR(VLOOKUP(H1750,'Supplier name '!A:B, 2, FALSE), "")</f>
        <v>QINGDAO UNIONCHEM</v>
      </c>
    </row>
    <row r="1751" spans="1:19">
      <c r="A1751" s="117" t="s">
        <v>193</v>
      </c>
      <c r="B1751" s="118">
        <v>7000</v>
      </c>
      <c r="C1751" s="118" t="s">
        <v>7</v>
      </c>
      <c r="D1751" s="117" t="s">
        <v>19</v>
      </c>
      <c r="E1751" s="118">
        <v>2.375</v>
      </c>
      <c r="F1751" s="118" t="s">
        <v>9</v>
      </c>
      <c r="G1751" s="117" t="s">
        <v>81</v>
      </c>
      <c r="H1751" s="117" t="s">
        <v>2583</v>
      </c>
      <c r="I1751" s="117" t="s">
        <v>2670</v>
      </c>
      <c r="J1751" s="74">
        <f>IF(F1751="USD", E1751, E1751 * IFERROR(VLOOKUP(F1751, EXCHANGE_RATE!A:B, 2, FALSE), "Currency not found"))</f>
        <v>2.375</v>
      </c>
      <c r="K1751" s="74">
        <f t="shared" si="180"/>
        <v>2.38</v>
      </c>
      <c r="L1751" s="14">
        <f>IF(C1751="MTS", B1751, B1751 * IFERROR(VLOOKUP(C1751, 'QTY_CONVERSIONS '!A:B, 2, FALSE), "Units not found"))</f>
        <v>7</v>
      </c>
      <c r="M1751" s="75">
        <f t="shared" si="181"/>
        <v>16660</v>
      </c>
      <c r="N1751" t="str">
        <f>IFERROR(VLOOKUP(D1751, Product_Category!A:B, 2, FALSE), "Uncategorized")</f>
        <v>CMC</v>
      </c>
      <c r="O1751" s="76">
        <f t="shared" si="182"/>
        <v>2.38</v>
      </c>
      <c r="P1751" s="76">
        <f t="shared" si="183"/>
        <v>16.66</v>
      </c>
      <c r="Q1751">
        <f t="shared" si="184"/>
        <v>2023</v>
      </c>
      <c r="R1751" t="str">
        <f>IFERROR(VLOOKUP(G1751,'Importer Name'!A:B, 2, FALSE), "")</f>
        <v>DKSH INDIA</v>
      </c>
      <c r="S1751" t="str">
        <f>IFERROR(VLOOKUP(H1751,'Supplier name '!A:B, 2, FALSE), "")</f>
        <v>JINING FORTUNE BIOTECH</v>
      </c>
    </row>
    <row r="1752" spans="1:19">
      <c r="A1752" s="117" t="s">
        <v>193</v>
      </c>
      <c r="B1752" s="118">
        <v>10000</v>
      </c>
      <c r="C1752" s="118" t="s">
        <v>7</v>
      </c>
      <c r="D1752" s="117" t="s">
        <v>19</v>
      </c>
      <c r="E1752" s="118">
        <v>3.01</v>
      </c>
      <c r="F1752" s="118" t="s">
        <v>9</v>
      </c>
      <c r="G1752" s="117" t="s">
        <v>81</v>
      </c>
      <c r="H1752" s="117" t="s">
        <v>2583</v>
      </c>
      <c r="I1752" s="117" t="s">
        <v>2670</v>
      </c>
      <c r="J1752" s="74">
        <f>IF(F1752="USD", E1752, E1752 * IFERROR(VLOOKUP(F1752, EXCHANGE_RATE!A:B, 2, FALSE), "Currency not found"))</f>
        <v>3.01</v>
      </c>
      <c r="K1752" s="74">
        <f t="shared" si="180"/>
        <v>3.01</v>
      </c>
      <c r="L1752" s="14">
        <f>IF(C1752="MTS", B1752, B1752 * IFERROR(VLOOKUP(C1752, 'QTY_CONVERSIONS '!A:B, 2, FALSE), "Units not found"))</f>
        <v>10</v>
      </c>
      <c r="M1752" s="75">
        <f t="shared" si="181"/>
        <v>30099.999999999996</v>
      </c>
      <c r="N1752" t="str">
        <f>IFERROR(VLOOKUP(D1752, Product_Category!A:B, 2, FALSE), "Uncategorized")</f>
        <v>CMC</v>
      </c>
      <c r="O1752" s="76">
        <f t="shared" si="182"/>
        <v>3.01</v>
      </c>
      <c r="P1752" s="76">
        <f t="shared" si="183"/>
        <v>30.099999999999998</v>
      </c>
      <c r="Q1752">
        <f t="shared" si="184"/>
        <v>2023</v>
      </c>
      <c r="R1752" t="str">
        <f>IFERROR(VLOOKUP(G1752,'Importer Name'!A:B, 2, FALSE), "")</f>
        <v>DKSH INDIA</v>
      </c>
      <c r="S1752" t="str">
        <f>IFERROR(VLOOKUP(H1752,'Supplier name '!A:B, 2, FALSE), "")</f>
        <v>JINING FORTUNE BIOTECH</v>
      </c>
    </row>
    <row r="1753" spans="1:19">
      <c r="A1753" s="117" t="s">
        <v>193</v>
      </c>
      <c r="B1753" s="118">
        <v>17000</v>
      </c>
      <c r="C1753" s="118" t="s">
        <v>7</v>
      </c>
      <c r="D1753" s="117" t="s">
        <v>19</v>
      </c>
      <c r="E1753" s="118">
        <v>2.96</v>
      </c>
      <c r="F1753" s="118" t="s">
        <v>9</v>
      </c>
      <c r="G1753" s="117" t="s">
        <v>81</v>
      </c>
      <c r="H1753" s="117" t="s">
        <v>2583</v>
      </c>
      <c r="I1753" s="117" t="s">
        <v>2670</v>
      </c>
      <c r="J1753" s="74">
        <f>IF(F1753="USD", E1753, E1753 * IFERROR(VLOOKUP(F1753, EXCHANGE_RATE!A:B, 2, FALSE), "Currency not found"))</f>
        <v>2.96</v>
      </c>
      <c r="K1753" s="74">
        <f t="shared" si="180"/>
        <v>2.96</v>
      </c>
      <c r="L1753" s="14">
        <f>IF(C1753="MTS", B1753, B1753 * IFERROR(VLOOKUP(C1753, 'QTY_CONVERSIONS '!A:B, 2, FALSE), "Units not found"))</f>
        <v>17</v>
      </c>
      <c r="M1753" s="75">
        <f t="shared" si="181"/>
        <v>50320</v>
      </c>
      <c r="N1753" t="str">
        <f>IFERROR(VLOOKUP(D1753, Product_Category!A:B, 2, FALSE), "Uncategorized")</f>
        <v>CMC</v>
      </c>
      <c r="O1753" s="76">
        <f t="shared" si="182"/>
        <v>2.96</v>
      </c>
      <c r="P1753" s="76">
        <f t="shared" si="183"/>
        <v>50.32</v>
      </c>
      <c r="Q1753">
        <f t="shared" si="184"/>
        <v>2023</v>
      </c>
      <c r="R1753" t="str">
        <f>IFERROR(VLOOKUP(G1753,'Importer Name'!A:B, 2, FALSE), "")</f>
        <v>DKSH INDIA</v>
      </c>
      <c r="S1753" t="str">
        <f>IFERROR(VLOOKUP(H1753,'Supplier name '!A:B, 2, FALSE), "")</f>
        <v>JINING FORTUNE BIOTECH</v>
      </c>
    </row>
    <row r="1754" spans="1:19">
      <c r="A1754" s="117" t="s">
        <v>193</v>
      </c>
      <c r="B1754" s="118">
        <v>10000</v>
      </c>
      <c r="C1754" s="118" t="s">
        <v>7</v>
      </c>
      <c r="D1754" s="117" t="s">
        <v>19</v>
      </c>
      <c r="E1754" s="118">
        <v>3.2890000000000001</v>
      </c>
      <c r="F1754" s="118" t="s">
        <v>9</v>
      </c>
      <c r="G1754" s="117" t="s">
        <v>34</v>
      </c>
      <c r="H1754" s="117" t="s">
        <v>2584</v>
      </c>
      <c r="I1754" s="117" t="s">
        <v>2670</v>
      </c>
      <c r="J1754" s="74">
        <f>IF(F1754="USD", E1754, E1754 * IFERROR(VLOOKUP(F1754, EXCHANGE_RATE!A:B, 2, FALSE), "Currency not found"))</f>
        <v>3.2890000000000001</v>
      </c>
      <c r="K1754" s="74">
        <f t="shared" si="180"/>
        <v>3.2899999999999996</v>
      </c>
      <c r="L1754" s="14">
        <f>IF(C1754="MTS", B1754, B1754 * IFERROR(VLOOKUP(C1754, 'QTY_CONVERSIONS '!A:B, 2, FALSE), "Units not found"))</f>
        <v>10</v>
      </c>
      <c r="M1754" s="75">
        <f t="shared" si="181"/>
        <v>32899.999999999993</v>
      </c>
      <c r="N1754" t="str">
        <f>IFERROR(VLOOKUP(D1754, Product_Category!A:B, 2, FALSE), "Uncategorized")</f>
        <v>CMC</v>
      </c>
      <c r="O1754" s="76">
        <f t="shared" si="182"/>
        <v>3.2899999999999996</v>
      </c>
      <c r="P1754" s="76">
        <f t="shared" si="183"/>
        <v>32.9</v>
      </c>
      <c r="Q1754">
        <f t="shared" si="184"/>
        <v>2023</v>
      </c>
      <c r="R1754" t="str">
        <f>IFERROR(VLOOKUP(G1754,'Importer Name'!A:B, 2, FALSE), "")</f>
        <v>COLGATE-PALMOLIVE</v>
      </c>
      <c r="S1754" t="str">
        <f>IFERROR(VLOOKUP(H1754,'Supplier name '!A:B, 2, FALSE), "")</f>
        <v>CHONGQING LIHONG FINE CHEMICALS</v>
      </c>
    </row>
    <row r="1755" spans="1:19">
      <c r="A1755" s="117" t="s">
        <v>193</v>
      </c>
      <c r="B1755" s="118">
        <f>11.4*1000</f>
        <v>11400</v>
      </c>
      <c r="C1755" s="118" t="s">
        <v>7</v>
      </c>
      <c r="D1755" s="117" t="s">
        <v>2585</v>
      </c>
      <c r="E1755" s="297">
        <v>2650</v>
      </c>
      <c r="F1755" s="118" t="s">
        <v>9</v>
      </c>
      <c r="G1755" s="117" t="s">
        <v>2586</v>
      </c>
      <c r="H1755" s="117" t="s">
        <v>2587</v>
      </c>
      <c r="I1755" s="117" t="s">
        <v>2670</v>
      </c>
      <c r="J1755" s="74">
        <f>IF(F1755="USD", E1755, E1755 * IFERROR(VLOOKUP(F1755, EXCHANGE_RATE!A:B, 2, FALSE), "Currency not found"))</f>
        <v>2650</v>
      </c>
      <c r="K1755" s="74">
        <f t="shared" si="180"/>
        <v>2650</v>
      </c>
      <c r="L1755" s="14">
        <f>IF(C1755="MTS", B1755, B1755 * IFERROR(VLOOKUP(C1755, 'QTY_CONVERSIONS '!A:B, 2, FALSE), "Units not found"))</f>
        <v>11.4</v>
      </c>
      <c r="M1755" s="75">
        <f t="shared" si="181"/>
        <v>30210000</v>
      </c>
      <c r="N1755" t="str">
        <f>IFERROR(VLOOKUP(D1755, Product_Category!A:B, 2, FALSE), "Uncategorized")</f>
        <v>MCC</v>
      </c>
      <c r="O1755" s="76">
        <f>K1755*1000</f>
        <v>2650000</v>
      </c>
      <c r="P1755" s="76">
        <f t="shared" si="183"/>
        <v>30210000</v>
      </c>
      <c r="Q1755">
        <f t="shared" si="184"/>
        <v>2023</v>
      </c>
      <c r="R1755" t="str">
        <f>IFERROR(VLOOKUP(G1755,'Importer Name'!A:B, 2, FALSE), "")</f>
        <v>KONKEM</v>
      </c>
      <c r="S1755" t="str">
        <f>IFERROR(VLOOKUP(H1755,'Supplier name '!A:B, 2, FALSE), "")</f>
        <v>NANJING JINSHAN</v>
      </c>
    </row>
    <row r="1756" spans="1:19">
      <c r="A1756" s="117" t="s">
        <v>193</v>
      </c>
      <c r="B1756" s="118">
        <v>4000</v>
      </c>
      <c r="C1756" s="118" t="s">
        <v>7</v>
      </c>
      <c r="D1756" s="117" t="s">
        <v>266</v>
      </c>
      <c r="E1756" s="118">
        <v>2.4</v>
      </c>
      <c r="F1756" s="118" t="s">
        <v>9</v>
      </c>
      <c r="G1756" s="117" t="s">
        <v>2588</v>
      </c>
      <c r="H1756" s="117" t="s">
        <v>2589</v>
      </c>
      <c r="I1756" s="117" t="s">
        <v>2670</v>
      </c>
      <c r="J1756" s="74">
        <f>IF(F1756="USD", E1756, E1756 * IFERROR(VLOOKUP(F1756, EXCHANGE_RATE!A:B, 2, FALSE), "Currency not found"))</f>
        <v>2.4</v>
      </c>
      <c r="K1756" s="74">
        <f t="shared" si="180"/>
        <v>2.4</v>
      </c>
      <c r="L1756" s="14">
        <f>IF(C1756="MTS", B1756, B1756 * IFERROR(VLOOKUP(C1756, 'QTY_CONVERSIONS '!A:B, 2, FALSE), "Units not found"))</f>
        <v>4</v>
      </c>
      <c r="M1756" s="75">
        <f t="shared" si="181"/>
        <v>9600</v>
      </c>
      <c r="N1756" t="str">
        <f>IFERROR(VLOOKUP(D1756, Product_Category!A:B, 2, FALSE), "Uncategorized")</f>
        <v>MCC</v>
      </c>
      <c r="O1756" s="76">
        <f t="shared" si="182"/>
        <v>2.4</v>
      </c>
      <c r="P1756" s="76">
        <f t="shared" si="183"/>
        <v>9.6</v>
      </c>
      <c r="Q1756">
        <f t="shared" si="184"/>
        <v>2023</v>
      </c>
      <c r="R1756" t="str">
        <f>IFERROR(VLOOKUP(G1756,'Importer Name'!A:B, 2, FALSE), "")</f>
        <v>SIMANDHAR EXIM</v>
      </c>
      <c r="S1756" t="str">
        <f>IFERROR(VLOOKUP(H1756,'Supplier name '!A:B, 2, FALSE), "")</f>
        <v>ANHUI SUNHERE</v>
      </c>
    </row>
    <row r="1757" spans="1:19">
      <c r="A1757" s="117" t="s">
        <v>193</v>
      </c>
      <c r="B1757" s="118">
        <v>6000</v>
      </c>
      <c r="C1757" s="118" t="s">
        <v>7</v>
      </c>
      <c r="D1757" s="117" t="s">
        <v>266</v>
      </c>
      <c r="E1757" s="297">
        <v>81.25</v>
      </c>
      <c r="F1757" s="118" t="s">
        <v>9</v>
      </c>
      <c r="G1757" s="117" t="s">
        <v>2590</v>
      </c>
      <c r="H1757" s="117" t="s">
        <v>2591</v>
      </c>
      <c r="I1757" s="117" t="s">
        <v>2670</v>
      </c>
      <c r="J1757" s="74">
        <f>IF(F1757="USD", E1757, E1757 * IFERROR(VLOOKUP(F1757, EXCHANGE_RATE!A:B, 2, FALSE), "Currency not found"))</f>
        <v>81.25</v>
      </c>
      <c r="K1757" s="74">
        <f t="shared" si="180"/>
        <v>81.25</v>
      </c>
      <c r="L1757" s="14">
        <f>IF(C1757="MTS", B1757, B1757 * IFERROR(VLOOKUP(C1757, 'QTY_CONVERSIONS '!A:B, 2, FALSE), "Units not found"))</f>
        <v>6</v>
      </c>
      <c r="M1757" s="75">
        <f t="shared" si="181"/>
        <v>487500</v>
      </c>
      <c r="N1757" t="str">
        <f>IFERROR(VLOOKUP(D1757, Product_Category!A:B, 2, FALSE), "Uncategorized")</f>
        <v>MCC</v>
      </c>
      <c r="O1757" s="76">
        <f>K1757*1000</f>
        <v>81250</v>
      </c>
      <c r="P1757" s="76">
        <f t="shared" si="183"/>
        <v>487500</v>
      </c>
      <c r="Q1757">
        <f t="shared" si="184"/>
        <v>2023</v>
      </c>
      <c r="R1757" t="str">
        <f>IFERROR(VLOOKUP(G1757,'Importer Name'!A:B, 2, FALSE), "")</f>
        <v>ALKEM</v>
      </c>
      <c r="S1757" t="str">
        <f>IFERROR(VLOOKUP(H1757,'Supplier name '!A:B, 2, FALSE), "")</f>
        <v>WEIQIDA INTERNATIONAL LTD.</v>
      </c>
    </row>
    <row r="1758" spans="1:19">
      <c r="A1758" s="117" t="s">
        <v>193</v>
      </c>
      <c r="B1758" s="118">
        <v>1500</v>
      </c>
      <c r="C1758" s="118" t="s">
        <v>7</v>
      </c>
      <c r="D1758" s="117" t="s">
        <v>19</v>
      </c>
      <c r="E1758" s="118">
        <v>3.04</v>
      </c>
      <c r="F1758" s="118" t="s">
        <v>9</v>
      </c>
      <c r="G1758" s="117" t="s">
        <v>2592</v>
      </c>
      <c r="H1758" s="117" t="s">
        <v>2593</v>
      </c>
      <c r="I1758" s="117" t="s">
        <v>2670</v>
      </c>
      <c r="J1758" s="74">
        <f>IF(F1758="USD", E1758, E1758 * IFERROR(VLOOKUP(F1758, EXCHANGE_RATE!A:B, 2, FALSE), "Currency not found"))</f>
        <v>3.04</v>
      </c>
      <c r="K1758" s="74">
        <f t="shared" si="180"/>
        <v>3.04</v>
      </c>
      <c r="L1758" s="14">
        <f>IF(C1758="MTS", B1758, B1758 * IFERROR(VLOOKUP(C1758, 'QTY_CONVERSIONS '!A:B, 2, FALSE), "Units not found"))</f>
        <v>1.5</v>
      </c>
      <c r="M1758" s="75">
        <f t="shared" si="181"/>
        <v>4560</v>
      </c>
      <c r="N1758" t="str">
        <f>IFERROR(VLOOKUP(D1758, Product_Category!A:B, 2, FALSE), "Uncategorized")</f>
        <v>CMC</v>
      </c>
      <c r="O1758" s="76">
        <f t="shared" si="182"/>
        <v>3.04</v>
      </c>
      <c r="P1758" s="76">
        <f t="shared" si="183"/>
        <v>4.5600000000000005</v>
      </c>
      <c r="Q1758">
        <f t="shared" si="184"/>
        <v>2023</v>
      </c>
      <c r="R1758" t="str">
        <f>IFERROR(VLOOKUP(G1758,'Importer Name'!A:B, 2, FALSE), "")</f>
        <v>KAKKAT</v>
      </c>
      <c r="S1758" t="str">
        <f>IFERROR(VLOOKUP(H1758,'Supplier name '!A:B, 2, FALSE), "")</f>
        <v>JIANGSU GUOTAI GUOMIAM</v>
      </c>
    </row>
    <row r="1759" spans="1:19">
      <c r="A1759" s="117" t="s">
        <v>193</v>
      </c>
      <c r="B1759" s="118">
        <v>18000</v>
      </c>
      <c r="C1759" s="118" t="s">
        <v>7</v>
      </c>
      <c r="D1759" s="117" t="s">
        <v>19</v>
      </c>
      <c r="E1759" s="118">
        <v>2.78</v>
      </c>
      <c r="F1759" s="118" t="s">
        <v>9</v>
      </c>
      <c r="G1759" s="117" t="s">
        <v>2592</v>
      </c>
      <c r="H1759" s="117" t="s">
        <v>2593</v>
      </c>
      <c r="I1759" s="117" t="s">
        <v>2670</v>
      </c>
      <c r="J1759" s="74">
        <f>IF(F1759="USD", E1759, E1759 * IFERROR(VLOOKUP(F1759, EXCHANGE_RATE!A:B, 2, FALSE), "Currency not found"))</f>
        <v>2.78</v>
      </c>
      <c r="K1759" s="74">
        <f t="shared" si="180"/>
        <v>2.78</v>
      </c>
      <c r="L1759" s="14">
        <f>IF(C1759="MTS", B1759, B1759 * IFERROR(VLOOKUP(C1759, 'QTY_CONVERSIONS '!A:B, 2, FALSE), "Units not found"))</f>
        <v>18</v>
      </c>
      <c r="M1759" s="75">
        <f t="shared" si="181"/>
        <v>50040</v>
      </c>
      <c r="N1759" t="str">
        <f>IFERROR(VLOOKUP(D1759, Product_Category!A:B, 2, FALSE), "Uncategorized")</f>
        <v>CMC</v>
      </c>
      <c r="O1759" s="76">
        <f t="shared" si="182"/>
        <v>2.78</v>
      </c>
      <c r="P1759" s="76">
        <f t="shared" si="183"/>
        <v>50.04</v>
      </c>
      <c r="Q1759">
        <f t="shared" si="184"/>
        <v>2023</v>
      </c>
      <c r="R1759" t="str">
        <f>IFERROR(VLOOKUP(G1759,'Importer Name'!A:B, 2, FALSE), "")</f>
        <v>KAKKAT</v>
      </c>
      <c r="S1759" t="str">
        <f>IFERROR(VLOOKUP(H1759,'Supplier name '!A:B, 2, FALSE), "")</f>
        <v>JIANGSU GUOTAI GUOMIAM</v>
      </c>
    </row>
    <row r="1760" spans="1:19">
      <c r="A1760" s="117" t="s">
        <v>193</v>
      </c>
      <c r="B1760" s="118">
        <v>3000</v>
      </c>
      <c r="C1760" s="118" t="s">
        <v>7</v>
      </c>
      <c r="D1760" s="117" t="s">
        <v>19</v>
      </c>
      <c r="E1760" s="118">
        <v>3.04</v>
      </c>
      <c r="F1760" s="118" t="s">
        <v>9</v>
      </c>
      <c r="G1760" s="117" t="s">
        <v>2592</v>
      </c>
      <c r="H1760" s="117" t="s">
        <v>2593</v>
      </c>
      <c r="I1760" s="117" t="s">
        <v>2670</v>
      </c>
      <c r="J1760" s="74">
        <f>IF(F1760="USD", E1760, E1760 * IFERROR(VLOOKUP(F1760, EXCHANGE_RATE!A:B, 2, FALSE), "Currency not found"))</f>
        <v>3.04</v>
      </c>
      <c r="K1760" s="74">
        <f t="shared" si="180"/>
        <v>3.04</v>
      </c>
      <c r="L1760" s="14">
        <f>IF(C1760="MTS", B1760, B1760 * IFERROR(VLOOKUP(C1760, 'QTY_CONVERSIONS '!A:B, 2, FALSE), "Units not found"))</f>
        <v>3</v>
      </c>
      <c r="M1760" s="75">
        <f t="shared" si="181"/>
        <v>9120</v>
      </c>
      <c r="N1760" t="str">
        <f>IFERROR(VLOOKUP(D1760, Product_Category!A:B, 2, FALSE), "Uncategorized")</f>
        <v>CMC</v>
      </c>
      <c r="O1760" s="76">
        <f t="shared" si="182"/>
        <v>3.04</v>
      </c>
      <c r="P1760" s="76">
        <f t="shared" si="183"/>
        <v>9.120000000000001</v>
      </c>
      <c r="Q1760">
        <f t="shared" si="184"/>
        <v>2023</v>
      </c>
      <c r="R1760" t="str">
        <f>IFERROR(VLOOKUP(G1760,'Importer Name'!A:B, 2, FALSE), "")</f>
        <v>KAKKAT</v>
      </c>
      <c r="S1760" t="str">
        <f>IFERROR(VLOOKUP(H1760,'Supplier name '!A:B, 2, FALSE), "")</f>
        <v>JIANGSU GUOTAI GUOMIAM</v>
      </c>
    </row>
    <row r="1761" spans="1:19">
      <c r="A1761" s="117" t="s">
        <v>193</v>
      </c>
      <c r="B1761" s="118">
        <v>1550</v>
      </c>
      <c r="C1761" s="118" t="s">
        <v>7</v>
      </c>
      <c r="D1761" s="117" t="s">
        <v>19</v>
      </c>
      <c r="E1761" s="118">
        <v>3.04</v>
      </c>
      <c r="F1761" s="118" t="s">
        <v>9</v>
      </c>
      <c r="G1761" s="117" t="s">
        <v>2592</v>
      </c>
      <c r="H1761" s="117" t="s">
        <v>2593</v>
      </c>
      <c r="I1761" s="117" t="s">
        <v>2670</v>
      </c>
      <c r="J1761" s="74">
        <f>IF(F1761="USD", E1761, E1761 * IFERROR(VLOOKUP(F1761, EXCHANGE_RATE!A:B, 2, FALSE), "Currency not found"))</f>
        <v>3.04</v>
      </c>
      <c r="K1761" s="74">
        <f t="shared" si="180"/>
        <v>3.04</v>
      </c>
      <c r="L1761" s="14">
        <f>IF(C1761="MTS", B1761, B1761 * IFERROR(VLOOKUP(C1761, 'QTY_CONVERSIONS '!A:B, 2, FALSE), "Units not found"))</f>
        <v>1.55</v>
      </c>
      <c r="M1761" s="75">
        <f t="shared" si="181"/>
        <v>4712</v>
      </c>
      <c r="N1761" t="str">
        <f>IFERROR(VLOOKUP(D1761, Product_Category!A:B, 2, FALSE), "Uncategorized")</f>
        <v>CMC</v>
      </c>
      <c r="O1761" s="76">
        <f t="shared" si="182"/>
        <v>3.04</v>
      </c>
      <c r="P1761" s="76">
        <f t="shared" si="183"/>
        <v>4.7120000000000006</v>
      </c>
      <c r="Q1761">
        <f t="shared" si="184"/>
        <v>2023</v>
      </c>
      <c r="R1761" t="str">
        <f>IFERROR(VLOOKUP(G1761,'Importer Name'!A:B, 2, FALSE), "")</f>
        <v>KAKKAT</v>
      </c>
      <c r="S1761" t="str">
        <f>IFERROR(VLOOKUP(H1761,'Supplier name '!A:B, 2, FALSE), "")</f>
        <v>JIANGSU GUOTAI GUOMIAM</v>
      </c>
    </row>
    <row r="1762" spans="1:19">
      <c r="A1762" s="117" t="s">
        <v>193</v>
      </c>
      <c r="B1762" s="118">
        <v>5000</v>
      </c>
      <c r="C1762" s="118" t="s">
        <v>7</v>
      </c>
      <c r="D1762" s="117" t="s">
        <v>19</v>
      </c>
      <c r="E1762" s="118">
        <v>2.78</v>
      </c>
      <c r="F1762" s="118" t="s">
        <v>9</v>
      </c>
      <c r="G1762" s="117" t="s">
        <v>2592</v>
      </c>
      <c r="H1762" s="117" t="s">
        <v>2593</v>
      </c>
      <c r="I1762" s="117" t="s">
        <v>2670</v>
      </c>
      <c r="J1762" s="74">
        <f>IF(F1762="USD", E1762, E1762 * IFERROR(VLOOKUP(F1762, EXCHANGE_RATE!A:B, 2, FALSE), "Currency not found"))</f>
        <v>2.78</v>
      </c>
      <c r="K1762" s="74">
        <f t="shared" si="180"/>
        <v>2.78</v>
      </c>
      <c r="L1762" s="14">
        <f>IF(C1762="MTS", B1762, B1762 * IFERROR(VLOOKUP(C1762, 'QTY_CONVERSIONS '!A:B, 2, FALSE), "Units not found"))</f>
        <v>5</v>
      </c>
      <c r="M1762" s="75">
        <f t="shared" si="181"/>
        <v>13899.999999999998</v>
      </c>
      <c r="N1762" t="str">
        <f>IFERROR(VLOOKUP(D1762, Product_Category!A:B, 2, FALSE), "Uncategorized")</f>
        <v>CMC</v>
      </c>
      <c r="O1762" s="76">
        <f t="shared" si="182"/>
        <v>2.78</v>
      </c>
      <c r="P1762" s="76">
        <f t="shared" si="183"/>
        <v>13.899999999999999</v>
      </c>
      <c r="Q1762">
        <f t="shared" si="184"/>
        <v>2023</v>
      </c>
      <c r="R1762" t="str">
        <f>IFERROR(VLOOKUP(G1762,'Importer Name'!A:B, 2, FALSE), "")</f>
        <v>KAKKAT</v>
      </c>
      <c r="S1762" t="str">
        <f>IFERROR(VLOOKUP(H1762,'Supplier name '!A:B, 2, FALSE), "")</f>
        <v>JIANGSU GUOTAI GUOMIAM</v>
      </c>
    </row>
    <row r="1763" spans="1:19">
      <c r="A1763" s="117" t="s">
        <v>193</v>
      </c>
      <c r="B1763" s="118">
        <v>18000</v>
      </c>
      <c r="C1763" s="118" t="s">
        <v>7</v>
      </c>
      <c r="D1763" s="117" t="s">
        <v>19</v>
      </c>
      <c r="E1763" s="118">
        <v>2.88</v>
      </c>
      <c r="F1763" s="118" t="s">
        <v>9</v>
      </c>
      <c r="G1763" s="117" t="s">
        <v>1721</v>
      </c>
      <c r="H1763" s="117" t="s">
        <v>2576</v>
      </c>
      <c r="I1763" s="117" t="s">
        <v>2670</v>
      </c>
      <c r="J1763" s="74">
        <f>IF(F1763="USD", E1763, E1763 * IFERROR(VLOOKUP(F1763, EXCHANGE_RATE!A:B, 2, FALSE), "Currency not found"))</f>
        <v>2.88</v>
      </c>
      <c r="K1763" s="74">
        <f t="shared" si="180"/>
        <v>2.88</v>
      </c>
      <c r="L1763" s="14">
        <f>IF(C1763="MTS", B1763, B1763 * IFERROR(VLOOKUP(C1763, 'QTY_CONVERSIONS '!A:B, 2, FALSE), "Units not found"))</f>
        <v>18</v>
      </c>
      <c r="M1763" s="75">
        <f t="shared" si="181"/>
        <v>51840</v>
      </c>
      <c r="N1763" t="str">
        <f>IFERROR(VLOOKUP(D1763, Product_Category!A:B, 2, FALSE), "Uncategorized")</f>
        <v>CMC</v>
      </c>
      <c r="O1763" s="76">
        <f t="shared" si="182"/>
        <v>2.88</v>
      </c>
      <c r="P1763" s="76">
        <f t="shared" si="183"/>
        <v>51.839999999999996</v>
      </c>
      <c r="Q1763">
        <f t="shared" si="184"/>
        <v>2023</v>
      </c>
      <c r="R1763" t="str">
        <f>IFERROR(VLOOKUP(G1763,'Importer Name'!A:B, 2, FALSE), "")</f>
        <v>SHAH ENTERPRISE</v>
      </c>
      <c r="S1763" t="str">
        <f>IFERROR(VLOOKUP(H1763,'Supplier name '!A:B, 2, FALSE), "")</f>
        <v>ANQIU EAGLE CELLULOSE</v>
      </c>
    </row>
    <row r="1764" spans="1:19">
      <c r="A1764" s="117" t="s">
        <v>193</v>
      </c>
      <c r="B1764" s="118">
        <v>18000</v>
      </c>
      <c r="C1764" s="118" t="s">
        <v>7</v>
      </c>
      <c r="D1764" s="117" t="s">
        <v>19</v>
      </c>
      <c r="E1764" s="118">
        <v>2.88</v>
      </c>
      <c r="F1764" s="118" t="s">
        <v>9</v>
      </c>
      <c r="G1764" s="117" t="s">
        <v>194</v>
      </c>
      <c r="H1764" s="117" t="s">
        <v>2576</v>
      </c>
      <c r="I1764" s="117" t="s">
        <v>2670</v>
      </c>
      <c r="J1764" s="74">
        <f>IF(F1764="USD", E1764, E1764 * IFERROR(VLOOKUP(F1764, EXCHANGE_RATE!A:B, 2, FALSE), "Currency not found"))</f>
        <v>2.88</v>
      </c>
      <c r="K1764" s="74">
        <f t="shared" si="180"/>
        <v>2.88</v>
      </c>
      <c r="L1764" s="14">
        <f>IF(C1764="MTS", B1764, B1764 * IFERROR(VLOOKUP(C1764, 'QTY_CONVERSIONS '!A:B, 2, FALSE), "Units not found"))</f>
        <v>18</v>
      </c>
      <c r="M1764" s="75">
        <f t="shared" si="181"/>
        <v>51840</v>
      </c>
      <c r="N1764" t="str">
        <f>IFERROR(VLOOKUP(D1764, Product_Category!A:B, 2, FALSE), "Uncategorized")</f>
        <v>CMC</v>
      </c>
      <c r="O1764" s="76">
        <f t="shared" si="182"/>
        <v>2.88</v>
      </c>
      <c r="P1764" s="76">
        <f t="shared" si="183"/>
        <v>51.839999999999996</v>
      </c>
      <c r="Q1764">
        <f t="shared" si="184"/>
        <v>2023</v>
      </c>
      <c r="R1764" t="str">
        <f>IFERROR(VLOOKUP(G1764,'Importer Name'!A:B, 2, FALSE), "")</f>
        <v>GUNJAN SHAH</v>
      </c>
      <c r="S1764" t="str">
        <f>IFERROR(VLOOKUP(H1764,'Supplier name '!A:B, 2, FALSE), "")</f>
        <v>ANQIU EAGLE CELLULOSE</v>
      </c>
    </row>
    <row r="1765" spans="1:19">
      <c r="A1765" s="117" t="s">
        <v>193</v>
      </c>
      <c r="B1765" s="118">
        <v>18000</v>
      </c>
      <c r="C1765" s="118" t="s">
        <v>7</v>
      </c>
      <c r="D1765" s="117" t="s">
        <v>19</v>
      </c>
      <c r="E1765" s="118">
        <v>3.02</v>
      </c>
      <c r="F1765" s="118" t="s">
        <v>9</v>
      </c>
      <c r="G1765" s="117" t="s">
        <v>2594</v>
      </c>
      <c r="H1765" s="117" t="s">
        <v>2576</v>
      </c>
      <c r="I1765" s="117" t="s">
        <v>2670</v>
      </c>
      <c r="J1765" s="74">
        <f>IF(F1765="USD", E1765, E1765 * IFERROR(VLOOKUP(F1765, EXCHANGE_RATE!A:B, 2, FALSE), "Currency not found"))</f>
        <v>3.02</v>
      </c>
      <c r="K1765" s="74">
        <f t="shared" si="180"/>
        <v>3.02</v>
      </c>
      <c r="L1765" s="14">
        <f>IF(C1765="MTS", B1765, B1765 * IFERROR(VLOOKUP(C1765, 'QTY_CONVERSIONS '!A:B, 2, FALSE), "Units not found"))</f>
        <v>18</v>
      </c>
      <c r="M1765" s="75">
        <f t="shared" si="181"/>
        <v>54360</v>
      </c>
      <c r="N1765" t="str">
        <f>IFERROR(VLOOKUP(D1765, Product_Category!A:B, 2, FALSE), "Uncategorized")</f>
        <v>CMC</v>
      </c>
      <c r="O1765" s="76">
        <f t="shared" si="182"/>
        <v>3.02</v>
      </c>
      <c r="P1765" s="76">
        <f t="shared" si="183"/>
        <v>54.36</v>
      </c>
      <c r="Q1765">
        <f t="shared" si="184"/>
        <v>2023</v>
      </c>
      <c r="R1765" t="str">
        <f>IFERROR(VLOOKUP(G1765,'Importer Name'!A:B, 2, FALSE), "")</f>
        <v>NIPRA HYDROCOLLOIDS</v>
      </c>
      <c r="S1765" t="str">
        <f>IFERROR(VLOOKUP(H1765,'Supplier name '!A:B, 2, FALSE), "")</f>
        <v>ANQIU EAGLE CELLULOSE</v>
      </c>
    </row>
    <row r="1766" spans="1:19">
      <c r="A1766" s="117" t="s">
        <v>193</v>
      </c>
      <c r="B1766" s="118">
        <v>5000</v>
      </c>
      <c r="C1766" s="118" t="s">
        <v>7</v>
      </c>
      <c r="D1766" s="117" t="s">
        <v>19</v>
      </c>
      <c r="E1766" s="118">
        <v>3.07</v>
      </c>
      <c r="F1766" s="118" t="s">
        <v>9</v>
      </c>
      <c r="G1766" s="117" t="s">
        <v>2595</v>
      </c>
      <c r="H1766" s="117" t="s">
        <v>2576</v>
      </c>
      <c r="I1766" s="117" t="s">
        <v>2670</v>
      </c>
      <c r="J1766" s="74">
        <f>IF(F1766="USD", E1766, E1766 * IFERROR(VLOOKUP(F1766, EXCHANGE_RATE!A:B, 2, FALSE), "Currency not found"))</f>
        <v>3.07</v>
      </c>
      <c r="K1766" s="74">
        <f t="shared" si="180"/>
        <v>3.07</v>
      </c>
      <c r="L1766" s="14">
        <f>IF(C1766="MTS", B1766, B1766 * IFERROR(VLOOKUP(C1766, 'QTY_CONVERSIONS '!A:B, 2, FALSE), "Units not found"))</f>
        <v>5</v>
      </c>
      <c r="M1766" s="75">
        <f t="shared" si="181"/>
        <v>15350</v>
      </c>
      <c r="N1766" t="str">
        <f>IFERROR(VLOOKUP(D1766, Product_Category!A:B, 2, FALSE), "Uncategorized")</f>
        <v>CMC</v>
      </c>
      <c r="O1766" s="76">
        <f t="shared" si="182"/>
        <v>3.07</v>
      </c>
      <c r="P1766" s="76">
        <f t="shared" si="183"/>
        <v>15.35</v>
      </c>
      <c r="Q1766">
        <f t="shared" si="184"/>
        <v>2023</v>
      </c>
      <c r="R1766" t="str">
        <f>IFERROR(VLOOKUP(G1766,'Importer Name'!A:B, 2, FALSE), "")</f>
        <v>ALL INDIA METAL CORPORATION</v>
      </c>
      <c r="S1766" t="str">
        <f>IFERROR(VLOOKUP(H1766,'Supplier name '!A:B, 2, FALSE), "")</f>
        <v>ANQIU EAGLE CELLULOSE</v>
      </c>
    </row>
    <row r="1767" spans="1:19">
      <c r="A1767" s="117" t="s">
        <v>193</v>
      </c>
      <c r="B1767" s="118">
        <v>2500</v>
      </c>
      <c r="C1767" s="118" t="s">
        <v>7</v>
      </c>
      <c r="D1767" s="117" t="s">
        <v>19</v>
      </c>
      <c r="E1767" s="118">
        <v>3.3</v>
      </c>
      <c r="F1767" s="118" t="s">
        <v>9</v>
      </c>
      <c r="G1767" s="117" t="s">
        <v>2596</v>
      </c>
      <c r="H1767" s="117" t="s">
        <v>2597</v>
      </c>
      <c r="I1767" s="117" t="s">
        <v>2670</v>
      </c>
      <c r="J1767" s="74">
        <f>IF(F1767="USD", E1767, E1767 * IFERROR(VLOOKUP(F1767, EXCHANGE_RATE!A:B, 2, FALSE), "Currency not found"))</f>
        <v>3.3</v>
      </c>
      <c r="K1767" s="74">
        <f t="shared" si="180"/>
        <v>3.3</v>
      </c>
      <c r="L1767" s="14">
        <f>IF(C1767="MTS", B1767, B1767 * IFERROR(VLOOKUP(C1767, 'QTY_CONVERSIONS '!A:B, 2, FALSE), "Units not found"))</f>
        <v>2.5</v>
      </c>
      <c r="M1767" s="75">
        <f t="shared" si="181"/>
        <v>8250</v>
      </c>
      <c r="N1767" t="str">
        <f>IFERROR(VLOOKUP(D1767, Product_Category!A:B, 2, FALSE), "Uncategorized")</f>
        <v>CMC</v>
      </c>
      <c r="O1767" s="76">
        <f t="shared" si="182"/>
        <v>3.3</v>
      </c>
      <c r="P1767" s="76">
        <f t="shared" si="183"/>
        <v>8.25</v>
      </c>
      <c r="Q1767">
        <f t="shared" si="184"/>
        <v>2023</v>
      </c>
      <c r="R1767" t="str">
        <f>IFERROR(VLOOKUP(G1767,'Importer Name'!A:B, 2, FALSE), "")</f>
        <v>IVAX PAPER CHEMICALS</v>
      </c>
      <c r="S1767" t="str">
        <f>IFERROR(VLOOKUP(H1767,'Supplier name '!A:B, 2, FALSE), "")</f>
        <v>HANA BIOMATERIALS</v>
      </c>
    </row>
    <row r="1768" spans="1:19">
      <c r="A1768" s="117" t="s">
        <v>193</v>
      </c>
      <c r="B1768" s="118">
        <v>15000</v>
      </c>
      <c r="C1768" s="118" t="s">
        <v>7</v>
      </c>
      <c r="D1768" s="117" t="s">
        <v>19</v>
      </c>
      <c r="E1768" s="118">
        <v>3.0550000000000002</v>
      </c>
      <c r="F1768" s="118" t="s">
        <v>9</v>
      </c>
      <c r="G1768" s="117" t="s">
        <v>446</v>
      </c>
      <c r="H1768" s="117" t="s">
        <v>2576</v>
      </c>
      <c r="I1768" s="117" t="s">
        <v>2670</v>
      </c>
      <c r="J1768" s="74">
        <f>IF(F1768="USD", E1768, E1768 * IFERROR(VLOOKUP(F1768, EXCHANGE_RATE!A:B, 2, FALSE), "Currency not found"))</f>
        <v>3.0550000000000002</v>
      </c>
      <c r="K1768" s="74">
        <f t="shared" si="180"/>
        <v>3.0599999999999996</v>
      </c>
      <c r="L1768" s="14">
        <f>IF(C1768="MTS", B1768, B1768 * IFERROR(VLOOKUP(C1768, 'QTY_CONVERSIONS '!A:B, 2, FALSE), "Units not found"))</f>
        <v>15</v>
      </c>
      <c r="M1768" s="75">
        <f t="shared" si="181"/>
        <v>45899.999999999993</v>
      </c>
      <c r="N1768" t="str">
        <f>IFERROR(VLOOKUP(D1768, Product_Category!A:B, 2, FALSE), "Uncategorized")</f>
        <v>CMC</v>
      </c>
      <c r="O1768" s="76">
        <f t="shared" si="182"/>
        <v>3.0599999999999996</v>
      </c>
      <c r="P1768" s="76">
        <f t="shared" si="183"/>
        <v>45.899999999999991</v>
      </c>
      <c r="Q1768">
        <f t="shared" si="184"/>
        <v>2023</v>
      </c>
      <c r="R1768" t="str">
        <f>IFERROR(VLOOKUP(G1768,'Importer Name'!A:B, 2, FALSE), "")</f>
        <v>ALGOL CHEMICALS</v>
      </c>
      <c r="S1768" t="str">
        <f>IFERROR(VLOOKUP(H1768,'Supplier name '!A:B, 2, FALSE), "")</f>
        <v>ANQIU EAGLE CELLULOSE</v>
      </c>
    </row>
    <row r="1769" spans="1:19">
      <c r="A1769" s="117" t="s">
        <v>193</v>
      </c>
      <c r="B1769" s="118">
        <v>25000</v>
      </c>
      <c r="C1769" s="118" t="s">
        <v>7</v>
      </c>
      <c r="D1769" s="117" t="s">
        <v>19</v>
      </c>
      <c r="E1769" s="118">
        <v>1.825</v>
      </c>
      <c r="F1769" s="118" t="s">
        <v>9</v>
      </c>
      <c r="G1769" s="117" t="s">
        <v>48</v>
      </c>
      <c r="H1769" s="117" t="s">
        <v>2598</v>
      </c>
      <c r="I1769" s="117" t="s">
        <v>2670</v>
      </c>
      <c r="J1769" s="74">
        <f>IF(F1769="USD", E1769, E1769 * IFERROR(VLOOKUP(F1769, EXCHANGE_RATE!A:B, 2, FALSE), "Currency not found"))</f>
        <v>1.825</v>
      </c>
      <c r="K1769" s="74">
        <f t="shared" si="180"/>
        <v>1.83</v>
      </c>
      <c r="L1769" s="14">
        <f>IF(C1769="MTS", B1769, B1769 * IFERROR(VLOOKUP(C1769, 'QTY_CONVERSIONS '!A:B, 2, FALSE), "Units not found"))</f>
        <v>25</v>
      </c>
      <c r="M1769" s="75">
        <f t="shared" si="181"/>
        <v>45750</v>
      </c>
      <c r="N1769" t="str">
        <f>IFERROR(VLOOKUP(D1769, Product_Category!A:B, 2, FALSE), "Uncategorized")</f>
        <v>CMC</v>
      </c>
      <c r="O1769" s="76">
        <f t="shared" si="182"/>
        <v>1.83</v>
      </c>
      <c r="P1769" s="76">
        <f t="shared" si="183"/>
        <v>45.75</v>
      </c>
      <c r="Q1769">
        <f t="shared" si="184"/>
        <v>2023</v>
      </c>
      <c r="R1769" t="str">
        <f>IFERROR(VLOOKUP(G1769,'Importer Name'!A:B, 2, FALSE), "")</f>
        <v>HI TECH PAPERS</v>
      </c>
      <c r="S1769" t="str">
        <f>IFERROR(VLOOKUP(H1769,'Supplier name '!A:B, 2, FALSE), "")</f>
        <v>WUXI LEO NEW MATERIAL TECH</v>
      </c>
    </row>
    <row r="1770" spans="1:19">
      <c r="A1770" s="117" t="s">
        <v>193</v>
      </c>
      <c r="B1770" s="118">
        <v>10000</v>
      </c>
      <c r="C1770" s="118" t="s">
        <v>7</v>
      </c>
      <c r="D1770" s="117" t="s">
        <v>19</v>
      </c>
      <c r="E1770" s="118">
        <v>2150</v>
      </c>
      <c r="F1770" s="118" t="s">
        <v>9</v>
      </c>
      <c r="G1770" s="117" t="s">
        <v>1851</v>
      </c>
      <c r="H1770" s="117" t="s">
        <v>2598</v>
      </c>
      <c r="I1770" s="117" t="s">
        <v>2670</v>
      </c>
      <c r="J1770" s="74">
        <f>IF(F1770="USD", E1770, E1770 * IFERROR(VLOOKUP(F1770, EXCHANGE_RATE!A:B, 2, FALSE), "Currency not found"))</f>
        <v>2150</v>
      </c>
      <c r="K1770" s="74">
        <f t="shared" si="180"/>
        <v>2150</v>
      </c>
      <c r="L1770" s="14">
        <f>IF(C1770="MTS", B1770, B1770 * IFERROR(VLOOKUP(C1770, 'QTY_CONVERSIONS '!A:B, 2, FALSE), "Units not found"))</f>
        <v>10</v>
      </c>
      <c r="M1770" s="75">
        <f t="shared" si="181"/>
        <v>21500000</v>
      </c>
      <c r="N1770" t="str">
        <f>IFERROR(VLOOKUP(D1770, Product_Category!A:B, 2, FALSE), "Uncategorized")</f>
        <v>CMC</v>
      </c>
      <c r="O1770" s="76">
        <f t="shared" ref="O1770:O1775" si="185">K1770*1000</f>
        <v>2150000</v>
      </c>
      <c r="P1770" s="76">
        <f t="shared" si="183"/>
        <v>21500000</v>
      </c>
      <c r="Q1770">
        <f t="shared" si="184"/>
        <v>2023</v>
      </c>
      <c r="R1770" t="str">
        <f>IFERROR(VLOOKUP(G1770,'Importer Name'!A:B, 2, FALSE), "")</f>
        <v>Silver Industries</v>
      </c>
      <c r="S1770" t="str">
        <f>IFERROR(VLOOKUP(H1770,'Supplier name '!A:B, 2, FALSE), "")</f>
        <v>WUXI LEO NEW MATERIAL TECH</v>
      </c>
    </row>
    <row r="1771" spans="1:19">
      <c r="A1771" s="117" t="s">
        <v>193</v>
      </c>
      <c r="B1771" s="118">
        <v>18000</v>
      </c>
      <c r="C1771" s="118" t="s">
        <v>7</v>
      </c>
      <c r="D1771" s="117" t="s">
        <v>19</v>
      </c>
      <c r="E1771" s="118">
        <v>2910</v>
      </c>
      <c r="F1771" s="118" t="s">
        <v>9</v>
      </c>
      <c r="G1771" s="117" t="s">
        <v>51</v>
      </c>
      <c r="H1771" s="117" t="s">
        <v>2599</v>
      </c>
      <c r="I1771" s="117" t="s">
        <v>2670</v>
      </c>
      <c r="J1771" s="74">
        <f>IF(F1771="USD", E1771, E1771 * IFERROR(VLOOKUP(F1771, EXCHANGE_RATE!A:B, 2, FALSE), "Currency not found"))</f>
        <v>2910</v>
      </c>
      <c r="K1771" s="74">
        <f t="shared" si="180"/>
        <v>2910</v>
      </c>
      <c r="L1771" s="14">
        <f>IF(C1771="MTS", B1771, B1771 * IFERROR(VLOOKUP(C1771, 'QTY_CONVERSIONS '!A:B, 2, FALSE), "Units not found"))</f>
        <v>18</v>
      </c>
      <c r="M1771" s="75">
        <f t="shared" si="181"/>
        <v>52380000</v>
      </c>
      <c r="N1771" t="str">
        <f>IFERROR(VLOOKUP(D1771, Product_Category!A:B, 2, FALSE), "Uncategorized")</f>
        <v>CMC</v>
      </c>
      <c r="O1771" s="76">
        <f t="shared" si="185"/>
        <v>2910000</v>
      </c>
      <c r="P1771" s="76">
        <f t="shared" si="183"/>
        <v>52380000</v>
      </c>
      <c r="Q1771">
        <f t="shared" si="184"/>
        <v>2023</v>
      </c>
      <c r="R1771" t="str">
        <f>IFERROR(VLOOKUP(G1771,'Importer Name'!A:B, 2, FALSE), "")</f>
        <v>PERRY IMPEX</v>
      </c>
      <c r="S1771" t="str">
        <f>IFERROR(VLOOKUP(H1771,'Supplier name '!A:B, 2, FALSE), "")</f>
        <v>PHOENIX CHEMICAL INDUSTRY</v>
      </c>
    </row>
    <row r="1772" spans="1:19">
      <c r="A1772" s="117" t="s">
        <v>193</v>
      </c>
      <c r="B1772" s="118">
        <v>36000</v>
      </c>
      <c r="C1772" s="118" t="s">
        <v>7</v>
      </c>
      <c r="D1772" s="117" t="s">
        <v>19</v>
      </c>
      <c r="E1772" s="118">
        <v>2840</v>
      </c>
      <c r="F1772" s="118" t="s">
        <v>9</v>
      </c>
      <c r="G1772" s="117" t="s">
        <v>51</v>
      </c>
      <c r="H1772" s="117" t="s">
        <v>2600</v>
      </c>
      <c r="I1772" s="117" t="s">
        <v>2670</v>
      </c>
      <c r="J1772" s="74">
        <f>IF(F1772="USD", E1772, E1772 * IFERROR(VLOOKUP(F1772, EXCHANGE_RATE!A:B, 2, FALSE), "Currency not found"))</f>
        <v>2840</v>
      </c>
      <c r="K1772" s="74">
        <f t="shared" si="180"/>
        <v>2840</v>
      </c>
      <c r="L1772" s="14">
        <f>IF(C1772="MTS", B1772, B1772 * IFERROR(VLOOKUP(C1772, 'QTY_CONVERSIONS '!A:B, 2, FALSE), "Units not found"))</f>
        <v>36</v>
      </c>
      <c r="M1772" s="75">
        <f t="shared" si="181"/>
        <v>102240000</v>
      </c>
      <c r="N1772" t="str">
        <f>IFERROR(VLOOKUP(D1772, Product_Category!A:B, 2, FALSE), "Uncategorized")</f>
        <v>CMC</v>
      </c>
      <c r="O1772" s="76">
        <f t="shared" si="185"/>
        <v>2840000</v>
      </c>
      <c r="P1772" s="76">
        <f t="shared" si="183"/>
        <v>102240000</v>
      </c>
      <c r="Q1772">
        <f t="shared" si="184"/>
        <v>2023</v>
      </c>
      <c r="R1772" t="str">
        <f>IFERROR(VLOOKUP(G1772,'Importer Name'!A:B, 2, FALSE), "")</f>
        <v>PERRY IMPEX</v>
      </c>
      <c r="S1772" t="str">
        <f>IFERROR(VLOOKUP(H1772,'Supplier name '!A:B, 2, FALSE), "")</f>
        <v>XUZHOU LIYUAN CELLULOSE TECH</v>
      </c>
    </row>
    <row r="1773" spans="1:19">
      <c r="A1773" s="117" t="s">
        <v>193</v>
      </c>
      <c r="B1773" s="118">
        <v>60000</v>
      </c>
      <c r="C1773" s="118" t="s">
        <v>7</v>
      </c>
      <c r="D1773" s="117" t="s">
        <v>19</v>
      </c>
      <c r="E1773" s="118">
        <v>1400</v>
      </c>
      <c r="F1773" s="118" t="s">
        <v>9</v>
      </c>
      <c r="G1773" s="117" t="s">
        <v>31</v>
      </c>
      <c r="H1773" s="117" t="s">
        <v>32</v>
      </c>
      <c r="I1773" s="117" t="s">
        <v>2670</v>
      </c>
      <c r="J1773" s="74">
        <f>IF(F1773="USD", E1773, E1773 * IFERROR(VLOOKUP(F1773, EXCHANGE_RATE!A:B, 2, FALSE), "Currency not found"))</f>
        <v>1400</v>
      </c>
      <c r="K1773" s="74">
        <f t="shared" si="180"/>
        <v>1400</v>
      </c>
      <c r="L1773" s="14">
        <f>IF(C1773="MTS", B1773, B1773 * IFERROR(VLOOKUP(C1773, 'QTY_CONVERSIONS '!A:B, 2, FALSE), "Units not found"))</f>
        <v>60</v>
      </c>
      <c r="M1773" s="75">
        <f t="shared" si="181"/>
        <v>84000000</v>
      </c>
      <c r="N1773" t="str">
        <f>IFERROR(VLOOKUP(D1773, Product_Category!A:B, 2, FALSE), "Uncategorized")</f>
        <v>CMC</v>
      </c>
      <c r="O1773" s="76">
        <f t="shared" si="185"/>
        <v>1400000</v>
      </c>
      <c r="P1773" s="76">
        <f t="shared" si="183"/>
        <v>84000000</v>
      </c>
      <c r="Q1773">
        <f t="shared" si="184"/>
        <v>2023</v>
      </c>
      <c r="R1773" t="str">
        <f>IFERROR(VLOOKUP(G1773,'Importer Name'!A:B, 2, FALSE), "")</f>
        <v>MERIDIAN POLYMERS</v>
      </c>
      <c r="S1773" t="str">
        <f>IFERROR(VLOOKUP(H1773,'Supplier name '!A:B, 2, FALSE), "")</f>
        <v>CHONGQING LIHONG</v>
      </c>
    </row>
    <row r="1774" spans="1:19">
      <c r="A1774" s="117" t="s">
        <v>193</v>
      </c>
      <c r="B1774" s="118">
        <v>100000</v>
      </c>
      <c r="C1774" s="118" t="s">
        <v>7</v>
      </c>
      <c r="D1774" s="117" t="s">
        <v>19</v>
      </c>
      <c r="E1774" s="118">
        <v>1550</v>
      </c>
      <c r="F1774" s="118" t="s">
        <v>9</v>
      </c>
      <c r="G1774" s="117" t="s">
        <v>31</v>
      </c>
      <c r="H1774" s="117" t="s">
        <v>32</v>
      </c>
      <c r="I1774" s="117" t="s">
        <v>2670</v>
      </c>
      <c r="J1774" s="74">
        <f>IF(F1774="USD", E1774, E1774 * IFERROR(VLOOKUP(F1774, EXCHANGE_RATE!A:B, 2, FALSE), "Currency not found"))</f>
        <v>1550</v>
      </c>
      <c r="K1774" s="74">
        <f t="shared" si="180"/>
        <v>1550</v>
      </c>
      <c r="L1774" s="14">
        <f>IF(C1774="MTS", B1774, B1774 * IFERROR(VLOOKUP(C1774, 'QTY_CONVERSIONS '!A:B, 2, FALSE), "Units not found"))</f>
        <v>100</v>
      </c>
      <c r="M1774" s="75">
        <f t="shared" si="181"/>
        <v>155000000</v>
      </c>
      <c r="N1774" t="str">
        <f>IFERROR(VLOOKUP(D1774, Product_Category!A:B, 2, FALSE), "Uncategorized")</f>
        <v>CMC</v>
      </c>
      <c r="O1774" s="76">
        <f t="shared" si="185"/>
        <v>1550000</v>
      </c>
      <c r="P1774" s="76">
        <f t="shared" si="183"/>
        <v>155000000</v>
      </c>
      <c r="Q1774">
        <f t="shared" si="184"/>
        <v>2023</v>
      </c>
      <c r="R1774" t="str">
        <f>IFERROR(VLOOKUP(G1774,'Importer Name'!A:B, 2, FALSE), "")</f>
        <v>MERIDIAN POLYMERS</v>
      </c>
      <c r="S1774" t="str">
        <f>IFERROR(VLOOKUP(H1774,'Supplier name '!A:B, 2, FALSE), "")</f>
        <v>CHONGQING LIHONG</v>
      </c>
    </row>
    <row r="1775" spans="1:19">
      <c r="A1775" s="117" t="s">
        <v>193</v>
      </c>
      <c r="B1775" s="118">
        <v>60000</v>
      </c>
      <c r="C1775" s="118" t="s">
        <v>7</v>
      </c>
      <c r="D1775" s="117" t="s">
        <v>19</v>
      </c>
      <c r="E1775" s="118">
        <v>2620</v>
      </c>
      <c r="F1775" s="118" t="s">
        <v>9</v>
      </c>
      <c r="G1775" s="117" t="s">
        <v>31</v>
      </c>
      <c r="H1775" s="117" t="s">
        <v>2601</v>
      </c>
      <c r="I1775" s="117" t="s">
        <v>2670</v>
      </c>
      <c r="J1775" s="74">
        <f>IF(F1775="USD", E1775, E1775 * IFERROR(VLOOKUP(F1775, EXCHANGE_RATE!A:B, 2, FALSE), "Currency not found"))</f>
        <v>2620</v>
      </c>
      <c r="K1775" s="74">
        <f t="shared" si="180"/>
        <v>2620</v>
      </c>
      <c r="L1775" s="14">
        <f>IF(C1775="MTS", B1775, B1775 * IFERROR(VLOOKUP(C1775, 'QTY_CONVERSIONS '!A:B, 2, FALSE), "Units not found"))</f>
        <v>60</v>
      </c>
      <c r="M1775" s="75">
        <f t="shared" si="181"/>
        <v>157200000</v>
      </c>
      <c r="N1775" t="str">
        <f>IFERROR(VLOOKUP(D1775, Product_Category!A:B, 2, FALSE), "Uncategorized")</f>
        <v>CMC</v>
      </c>
      <c r="O1775" s="76">
        <f t="shared" si="185"/>
        <v>2620000</v>
      </c>
      <c r="P1775" s="76">
        <f t="shared" si="183"/>
        <v>157200000</v>
      </c>
      <c r="Q1775">
        <f t="shared" si="184"/>
        <v>2023</v>
      </c>
      <c r="R1775" t="str">
        <f>IFERROR(VLOOKUP(G1775,'Importer Name'!A:B, 2, FALSE), "")</f>
        <v>MERIDIAN POLYMERS</v>
      </c>
      <c r="S1775" t="str">
        <f>IFERROR(VLOOKUP(H1775,'Supplier name '!A:B, 2, FALSE), "")</f>
        <v>ZIBO JINSHENG INTERANTIONAL</v>
      </c>
    </row>
    <row r="1776" spans="1:19">
      <c r="A1776" s="117" t="s">
        <v>193</v>
      </c>
      <c r="B1776" s="118">
        <v>18000</v>
      </c>
      <c r="C1776" s="118" t="s">
        <v>7</v>
      </c>
      <c r="D1776" s="117" t="s">
        <v>19</v>
      </c>
      <c r="E1776" s="118">
        <v>2.8149999999999999</v>
      </c>
      <c r="F1776" s="118" t="s">
        <v>9</v>
      </c>
      <c r="G1776" s="117" t="s">
        <v>35</v>
      </c>
      <c r="H1776" s="117" t="s">
        <v>2584</v>
      </c>
      <c r="I1776" s="117" t="s">
        <v>2670</v>
      </c>
      <c r="J1776" s="74">
        <f>IF(F1776="USD", E1776, E1776 * IFERROR(VLOOKUP(F1776, EXCHANGE_RATE!A:B, 2, FALSE), "Currency not found"))</f>
        <v>2.8149999999999999</v>
      </c>
      <c r="K1776" s="74">
        <f t="shared" si="180"/>
        <v>2.82</v>
      </c>
      <c r="L1776" s="14">
        <f>IF(C1776="MTS", B1776, B1776 * IFERROR(VLOOKUP(C1776, 'QTY_CONVERSIONS '!A:B, 2, FALSE), "Units not found"))</f>
        <v>18</v>
      </c>
      <c r="M1776" s="75">
        <f t="shared" si="181"/>
        <v>50760</v>
      </c>
      <c r="N1776" t="str">
        <f>IFERROR(VLOOKUP(D1776, Product_Category!A:B, 2, FALSE), "Uncategorized")</f>
        <v>CMC</v>
      </c>
      <c r="O1776" s="76">
        <f t="shared" si="182"/>
        <v>2.82</v>
      </c>
      <c r="P1776" s="76">
        <f t="shared" si="183"/>
        <v>50.76</v>
      </c>
      <c r="Q1776">
        <f t="shared" si="184"/>
        <v>2023</v>
      </c>
      <c r="R1776" t="str">
        <f>IFERROR(VLOOKUP(G1776,'Importer Name'!A:B, 2, FALSE), "")</f>
        <v>DHARIYAL POLYMERS</v>
      </c>
      <c r="S1776" t="str">
        <f>IFERROR(VLOOKUP(H1776,'Supplier name '!A:B, 2, FALSE), "")</f>
        <v>CHONGQING LIHONG FINE CHEMICALS</v>
      </c>
    </row>
    <row r="1777" spans="1:19">
      <c r="A1777" s="117" t="s">
        <v>193</v>
      </c>
      <c r="B1777" s="118">
        <v>5000</v>
      </c>
      <c r="C1777" s="118" t="s">
        <v>7</v>
      </c>
      <c r="D1777" s="117" t="s">
        <v>19</v>
      </c>
      <c r="E1777" s="118">
        <v>2.5</v>
      </c>
      <c r="F1777" s="118" t="s">
        <v>9</v>
      </c>
      <c r="G1777" s="117" t="s">
        <v>315</v>
      </c>
      <c r="H1777" s="117" t="s">
        <v>2573</v>
      </c>
      <c r="I1777" s="117" t="s">
        <v>2670</v>
      </c>
      <c r="J1777" s="74">
        <f>IF(F1777="USD", E1777, E1777 * IFERROR(VLOOKUP(F1777, EXCHANGE_RATE!A:B, 2, FALSE), "Currency not found"))</f>
        <v>2.5</v>
      </c>
      <c r="K1777" s="74">
        <f t="shared" si="180"/>
        <v>2.5</v>
      </c>
      <c r="L1777" s="14">
        <f>IF(C1777="MTS", B1777, B1777 * IFERROR(VLOOKUP(C1777, 'QTY_CONVERSIONS '!A:B, 2, FALSE), "Units not found"))</f>
        <v>5</v>
      </c>
      <c r="M1777" s="75">
        <f t="shared" si="181"/>
        <v>12500</v>
      </c>
      <c r="N1777" t="str">
        <f>IFERROR(VLOOKUP(D1777, Product_Category!A:B, 2, FALSE), "Uncategorized")</f>
        <v>CMC</v>
      </c>
      <c r="O1777" s="76">
        <f t="shared" si="182"/>
        <v>2.5</v>
      </c>
      <c r="P1777" s="76">
        <f t="shared" si="183"/>
        <v>12.5</v>
      </c>
      <c r="Q1777">
        <f t="shared" si="184"/>
        <v>2023</v>
      </c>
      <c r="R1777" t="str">
        <f>IFERROR(VLOOKUP(G1777,'Importer Name'!A:B, 2, FALSE), "")</f>
        <v>K N IMPEX</v>
      </c>
      <c r="S1777" t="str">
        <f>IFERROR(VLOOKUP(H1777,'Supplier name '!A:B, 2, FALSE), "")</f>
        <v>CHANGSHU WEALTHY SCIENCE &amp; TECH</v>
      </c>
    </row>
    <row r="1778" spans="1:19">
      <c r="A1778" s="117" t="s">
        <v>193</v>
      </c>
      <c r="B1778" s="118">
        <v>18000</v>
      </c>
      <c r="C1778" s="118" t="s">
        <v>7</v>
      </c>
      <c r="D1778" s="117" t="s">
        <v>19</v>
      </c>
      <c r="E1778" s="118">
        <v>2.9</v>
      </c>
      <c r="F1778" s="118" t="s">
        <v>9</v>
      </c>
      <c r="G1778" s="117" t="s">
        <v>25</v>
      </c>
      <c r="H1778" s="117" t="s">
        <v>2602</v>
      </c>
      <c r="I1778" s="117" t="s">
        <v>2670</v>
      </c>
      <c r="J1778" s="74">
        <f>IF(F1778="USD", E1778, E1778 * IFERROR(VLOOKUP(F1778, EXCHANGE_RATE!A:B, 2, FALSE), "Currency not found"))</f>
        <v>2.9</v>
      </c>
      <c r="K1778" s="74">
        <f t="shared" si="180"/>
        <v>2.9</v>
      </c>
      <c r="L1778" s="14">
        <f>IF(C1778="MTS", B1778, B1778 * IFERROR(VLOOKUP(C1778, 'QTY_CONVERSIONS '!A:B, 2, FALSE), "Units not found"))</f>
        <v>18</v>
      </c>
      <c r="M1778" s="75">
        <f t="shared" si="181"/>
        <v>52200</v>
      </c>
      <c r="N1778" t="str">
        <f>IFERROR(VLOOKUP(D1778, Product_Category!A:B, 2, FALSE), "Uncategorized")</f>
        <v>CMC</v>
      </c>
      <c r="O1778" s="76">
        <f t="shared" si="182"/>
        <v>2.9</v>
      </c>
      <c r="P1778" s="76">
        <f t="shared" si="183"/>
        <v>52.199999999999996</v>
      </c>
      <c r="Q1778">
        <f t="shared" si="184"/>
        <v>2023</v>
      </c>
      <c r="R1778" t="str">
        <f>IFERROR(VLOOKUP(G1778,'Importer Name'!A:B, 2, FALSE), "")</f>
        <v>PRACHIN CHEMICAL</v>
      </c>
      <c r="S1778" t="str">
        <f>IFERROR(VLOOKUP(H1778,'Supplier name '!A:B, 2, FALSE), "")</f>
        <v>SUZHOU DECAN INTERNATIONAL</v>
      </c>
    </row>
    <row r="1779" spans="1:19">
      <c r="A1779" s="117" t="s">
        <v>193</v>
      </c>
      <c r="B1779" s="118">
        <v>1000</v>
      </c>
      <c r="C1779" s="118" t="s">
        <v>7</v>
      </c>
      <c r="D1779" s="117" t="s">
        <v>19</v>
      </c>
      <c r="E1779" s="118">
        <v>2.9</v>
      </c>
      <c r="F1779" s="118" t="s">
        <v>9</v>
      </c>
      <c r="G1779" s="117" t="s">
        <v>311</v>
      </c>
      <c r="H1779" s="117" t="s">
        <v>2603</v>
      </c>
      <c r="I1779" s="117" t="s">
        <v>2670</v>
      </c>
      <c r="J1779" s="74">
        <f>IF(F1779="USD", E1779, E1779 * IFERROR(VLOOKUP(F1779, EXCHANGE_RATE!A:B, 2, FALSE), "Currency not found"))</f>
        <v>2.9</v>
      </c>
      <c r="K1779" s="74">
        <f t="shared" si="180"/>
        <v>2.9</v>
      </c>
      <c r="L1779" s="14">
        <f>IF(C1779="MTS", B1779, B1779 * IFERROR(VLOOKUP(C1779, 'QTY_CONVERSIONS '!A:B, 2, FALSE), "Units not found"))</f>
        <v>1</v>
      </c>
      <c r="M1779" s="75">
        <f t="shared" si="181"/>
        <v>2900</v>
      </c>
      <c r="N1779" t="str">
        <f>IFERROR(VLOOKUP(D1779, Product_Category!A:B, 2, FALSE), "Uncategorized")</f>
        <v>CMC</v>
      </c>
      <c r="O1779" s="76">
        <f t="shared" si="182"/>
        <v>2.9</v>
      </c>
      <c r="P1779" s="76">
        <f t="shared" si="183"/>
        <v>2.9</v>
      </c>
      <c r="Q1779">
        <f t="shared" si="184"/>
        <v>2023</v>
      </c>
      <c r="R1779" t="str">
        <f>IFERROR(VLOOKUP(G1779,'Importer Name'!A:B, 2, FALSE), "")</f>
        <v>KAMDHENU IMPEX</v>
      </c>
      <c r="S1779" t="str">
        <f>IFERROR(VLOOKUP(H1779,'Supplier name '!A:B, 2, FALSE), "")</f>
        <v>AGC INDUSTRIES CO LIMITED</v>
      </c>
    </row>
    <row r="1780" spans="1:19">
      <c r="A1780" s="117" t="s">
        <v>193</v>
      </c>
      <c r="B1780" s="118">
        <v>18000</v>
      </c>
      <c r="C1780" s="118" t="s">
        <v>7</v>
      </c>
      <c r="D1780" s="117" t="s">
        <v>19</v>
      </c>
      <c r="E1780" s="118">
        <v>3.2349999999999999</v>
      </c>
      <c r="F1780" s="118" t="s">
        <v>9</v>
      </c>
      <c r="G1780" s="117" t="s">
        <v>2604</v>
      </c>
      <c r="H1780" s="117" t="s">
        <v>2605</v>
      </c>
      <c r="I1780" s="117" t="s">
        <v>2670</v>
      </c>
      <c r="J1780" s="74">
        <f>IF(F1780="USD", E1780, E1780 * IFERROR(VLOOKUP(F1780, EXCHANGE_RATE!A:B, 2, FALSE), "Currency not found"))</f>
        <v>3.2349999999999999</v>
      </c>
      <c r="K1780" s="74">
        <f t="shared" si="180"/>
        <v>3.2399999999999998</v>
      </c>
      <c r="L1780" s="14">
        <f>IF(C1780="MTS", B1780, B1780 * IFERROR(VLOOKUP(C1780, 'QTY_CONVERSIONS '!A:B, 2, FALSE), "Units not found"))</f>
        <v>18</v>
      </c>
      <c r="M1780" s="75">
        <f t="shared" si="181"/>
        <v>58319.999999999993</v>
      </c>
      <c r="N1780" t="str">
        <f>IFERROR(VLOOKUP(D1780, Product_Category!A:B, 2, FALSE), "Uncategorized")</f>
        <v>CMC</v>
      </c>
      <c r="O1780" s="76">
        <f t="shared" si="182"/>
        <v>3.2399999999999998</v>
      </c>
      <c r="P1780" s="76">
        <f t="shared" si="183"/>
        <v>58.319999999999993</v>
      </c>
      <c r="Q1780">
        <f t="shared" si="184"/>
        <v>2023</v>
      </c>
      <c r="R1780" t="str">
        <f>IFERROR(VLOOKUP(G1780,'Importer Name'!A:B, 2, FALSE), "")</f>
        <v>BENTEC ORGANOCLAYS</v>
      </c>
      <c r="S1780" t="str">
        <f>IFERROR(VLOOKUP(H1780,'Supplier name '!A:B, 2, FALSE), "")</f>
        <v>ANQIU EAGLE CELLULOSE CO LIMITED</v>
      </c>
    </row>
    <row r="1781" spans="1:19">
      <c r="A1781" s="117" t="s">
        <v>193</v>
      </c>
      <c r="B1781" s="118">
        <v>3000</v>
      </c>
      <c r="C1781" s="118" t="s">
        <v>7</v>
      </c>
      <c r="D1781" s="117" t="s">
        <v>19</v>
      </c>
      <c r="E1781" s="118">
        <v>3.53</v>
      </c>
      <c r="F1781" s="118" t="s">
        <v>9</v>
      </c>
      <c r="G1781" s="117" t="s">
        <v>2606</v>
      </c>
      <c r="H1781" s="117" t="s">
        <v>2607</v>
      </c>
      <c r="I1781" s="117" t="s">
        <v>2670</v>
      </c>
      <c r="J1781" s="74">
        <f>IF(F1781="USD", E1781, E1781 * IFERROR(VLOOKUP(F1781, EXCHANGE_RATE!A:B, 2, FALSE), "Currency not found"))</f>
        <v>3.53</v>
      </c>
      <c r="K1781" s="74">
        <f t="shared" si="180"/>
        <v>3.53</v>
      </c>
      <c r="L1781" s="14">
        <f>IF(C1781="MTS", B1781, B1781 * IFERROR(VLOOKUP(C1781, 'QTY_CONVERSIONS '!A:B, 2, FALSE), "Units not found"))</f>
        <v>3</v>
      </c>
      <c r="M1781" s="75">
        <f t="shared" si="181"/>
        <v>10590</v>
      </c>
      <c r="N1781" t="str">
        <f>IFERROR(VLOOKUP(D1781, Product_Category!A:B, 2, FALSE), "Uncategorized")</f>
        <v>CMC</v>
      </c>
      <c r="O1781" s="76">
        <f t="shared" si="182"/>
        <v>3.53</v>
      </c>
      <c r="P1781" s="76">
        <f t="shared" si="183"/>
        <v>10.59</v>
      </c>
      <c r="Q1781">
        <f t="shared" si="184"/>
        <v>2023</v>
      </c>
      <c r="R1781" t="str">
        <f>IFERROR(VLOOKUP(G1781,'Importer Name'!A:B, 2, FALSE), "")</f>
        <v>SHRI BALAJI CHEMICALS</v>
      </c>
      <c r="S1781" t="str">
        <f>IFERROR(VLOOKUP(H1781,'Supplier name '!A:B, 2, FALSE), "")</f>
        <v>QINGDAO LINGUANG BIOCHEMICAL</v>
      </c>
    </row>
    <row r="1782" spans="1:19">
      <c r="A1782" s="117" t="s">
        <v>193</v>
      </c>
      <c r="B1782" s="118">
        <v>3000</v>
      </c>
      <c r="C1782" s="118" t="s">
        <v>7</v>
      </c>
      <c r="D1782" s="117" t="s">
        <v>19</v>
      </c>
      <c r="E1782" s="118">
        <v>5.4</v>
      </c>
      <c r="F1782" s="118" t="s">
        <v>9</v>
      </c>
      <c r="G1782" s="117" t="s">
        <v>2606</v>
      </c>
      <c r="H1782" s="117" t="s">
        <v>2607</v>
      </c>
      <c r="I1782" s="117" t="s">
        <v>2670</v>
      </c>
      <c r="J1782" s="74">
        <f>IF(F1782="USD", E1782, E1782 * IFERROR(VLOOKUP(F1782, EXCHANGE_RATE!A:B, 2, FALSE), "Currency not found"))</f>
        <v>5.4</v>
      </c>
      <c r="K1782" s="74">
        <f t="shared" si="180"/>
        <v>5.4</v>
      </c>
      <c r="L1782" s="14">
        <f>IF(C1782="MTS", B1782, B1782 * IFERROR(VLOOKUP(C1782, 'QTY_CONVERSIONS '!A:B, 2, FALSE), "Units not found"))</f>
        <v>3</v>
      </c>
      <c r="M1782" s="75">
        <f t="shared" si="181"/>
        <v>16200.000000000002</v>
      </c>
      <c r="N1782" t="str">
        <f>IFERROR(VLOOKUP(D1782, Product_Category!A:B, 2, FALSE), "Uncategorized")</f>
        <v>CMC</v>
      </c>
      <c r="O1782" s="76">
        <f t="shared" si="182"/>
        <v>5.4</v>
      </c>
      <c r="P1782" s="76">
        <f t="shared" si="183"/>
        <v>16.200000000000003</v>
      </c>
      <c r="Q1782">
        <f t="shared" si="184"/>
        <v>2023</v>
      </c>
      <c r="R1782" t="str">
        <f>IFERROR(VLOOKUP(G1782,'Importer Name'!A:B, 2, FALSE), "")</f>
        <v>SHRI BALAJI CHEMICALS</v>
      </c>
      <c r="S1782" t="str">
        <f>IFERROR(VLOOKUP(H1782,'Supplier name '!A:B, 2, FALSE), "")</f>
        <v>QINGDAO LINGUANG BIOCHEMICAL</v>
      </c>
    </row>
    <row r="1783" spans="1:19">
      <c r="A1783" s="117" t="s">
        <v>193</v>
      </c>
      <c r="B1783" s="118">
        <v>500</v>
      </c>
      <c r="C1783" s="118" t="s">
        <v>7</v>
      </c>
      <c r="D1783" s="117" t="s">
        <v>19</v>
      </c>
      <c r="E1783" s="118">
        <v>4.5</v>
      </c>
      <c r="F1783" s="118" t="s">
        <v>9</v>
      </c>
      <c r="G1783" s="117" t="s">
        <v>2606</v>
      </c>
      <c r="H1783" s="117" t="s">
        <v>2607</v>
      </c>
      <c r="I1783" s="117" t="s">
        <v>2670</v>
      </c>
      <c r="J1783" s="74">
        <f>IF(F1783="USD", E1783, E1783 * IFERROR(VLOOKUP(F1783, EXCHANGE_RATE!A:B, 2, FALSE), "Currency not found"))</f>
        <v>4.5</v>
      </c>
      <c r="K1783" s="74">
        <f t="shared" si="180"/>
        <v>4.5</v>
      </c>
      <c r="L1783" s="14">
        <f>IF(C1783="MTS", B1783, B1783 * IFERROR(VLOOKUP(C1783, 'QTY_CONVERSIONS '!A:B, 2, FALSE), "Units not found"))</f>
        <v>0.5</v>
      </c>
      <c r="M1783" s="75">
        <f t="shared" si="181"/>
        <v>2250</v>
      </c>
      <c r="N1783" t="str">
        <f>IFERROR(VLOOKUP(D1783, Product_Category!A:B, 2, FALSE), "Uncategorized")</f>
        <v>CMC</v>
      </c>
      <c r="O1783" s="76">
        <f t="shared" si="182"/>
        <v>4.5</v>
      </c>
      <c r="P1783" s="76">
        <f t="shared" si="183"/>
        <v>2.25</v>
      </c>
      <c r="Q1783">
        <f t="shared" si="184"/>
        <v>2023</v>
      </c>
      <c r="R1783" t="str">
        <f>IFERROR(VLOOKUP(G1783,'Importer Name'!A:B, 2, FALSE), "")</f>
        <v>SHRI BALAJI CHEMICALS</v>
      </c>
      <c r="S1783" t="str">
        <f>IFERROR(VLOOKUP(H1783,'Supplier name '!A:B, 2, FALSE), "")</f>
        <v>QINGDAO LINGUANG BIOCHEMICAL</v>
      </c>
    </row>
    <row r="1784" spans="1:19">
      <c r="A1784" s="117" t="s">
        <v>193</v>
      </c>
      <c r="B1784" s="118">
        <v>1000</v>
      </c>
      <c r="C1784" s="118" t="s">
        <v>7</v>
      </c>
      <c r="D1784" s="117" t="s">
        <v>19</v>
      </c>
      <c r="E1784" s="118">
        <v>2.7</v>
      </c>
      <c r="F1784" s="118" t="s">
        <v>9</v>
      </c>
      <c r="G1784" s="117" t="s">
        <v>2572</v>
      </c>
      <c r="H1784" s="117" t="s">
        <v>2608</v>
      </c>
      <c r="I1784" s="117" t="s">
        <v>2670</v>
      </c>
      <c r="J1784" s="74">
        <f>IF(F1784="USD", E1784, E1784 * IFERROR(VLOOKUP(F1784, EXCHANGE_RATE!A:B, 2, FALSE), "Currency not found"))</f>
        <v>2.7</v>
      </c>
      <c r="K1784" s="74">
        <f t="shared" si="180"/>
        <v>2.7</v>
      </c>
      <c r="L1784" s="14">
        <f>IF(C1784="MTS", B1784, B1784 * IFERROR(VLOOKUP(C1784, 'QTY_CONVERSIONS '!A:B, 2, FALSE), "Units not found"))</f>
        <v>1</v>
      </c>
      <c r="M1784" s="75">
        <f t="shared" si="181"/>
        <v>2700</v>
      </c>
      <c r="N1784" t="str">
        <f>IFERROR(VLOOKUP(D1784, Product_Category!A:B, 2, FALSE), "Uncategorized")</f>
        <v>CMC</v>
      </c>
      <c r="O1784" s="76">
        <f t="shared" si="182"/>
        <v>2.7</v>
      </c>
      <c r="P1784" s="76">
        <f t="shared" si="183"/>
        <v>2.7</v>
      </c>
      <c r="Q1784">
        <f t="shared" si="184"/>
        <v>2023</v>
      </c>
      <c r="R1784" t="str">
        <f>IFERROR(VLOOKUP(G1784,'Importer Name'!A:B, 2, FALSE), "")</f>
        <v>DAFFODIL PHARMACHEM</v>
      </c>
      <c r="S1784" t="str">
        <f>IFERROR(VLOOKUP(H1784,'Supplier name '!A:B, 2, FALSE), "")</f>
        <v>GUOYU TAILIDA SCM JIANGSU</v>
      </c>
    </row>
    <row r="1785" spans="1:19">
      <c r="A1785" s="117" t="s">
        <v>193</v>
      </c>
      <c r="B1785" s="118">
        <v>1000</v>
      </c>
      <c r="C1785" s="118" t="s">
        <v>7</v>
      </c>
      <c r="D1785" s="117" t="s">
        <v>19</v>
      </c>
      <c r="E1785" s="118">
        <v>3.06</v>
      </c>
      <c r="F1785" s="118" t="s">
        <v>9</v>
      </c>
      <c r="G1785" s="117" t="s">
        <v>2572</v>
      </c>
      <c r="H1785" s="117" t="s">
        <v>2608</v>
      </c>
      <c r="I1785" s="117" t="s">
        <v>2670</v>
      </c>
      <c r="J1785" s="74">
        <f>IF(F1785="USD", E1785, E1785 * IFERROR(VLOOKUP(F1785, EXCHANGE_RATE!A:B, 2, FALSE), "Currency not found"))</f>
        <v>3.06</v>
      </c>
      <c r="K1785" s="74">
        <f t="shared" si="180"/>
        <v>3.06</v>
      </c>
      <c r="L1785" s="14">
        <f>IF(C1785="MTS", B1785, B1785 * IFERROR(VLOOKUP(C1785, 'QTY_CONVERSIONS '!A:B, 2, FALSE), "Units not found"))</f>
        <v>1</v>
      </c>
      <c r="M1785" s="75">
        <f t="shared" si="181"/>
        <v>3060</v>
      </c>
      <c r="N1785" t="str">
        <f>IFERROR(VLOOKUP(D1785, Product_Category!A:B, 2, FALSE), "Uncategorized")</f>
        <v>CMC</v>
      </c>
      <c r="O1785" s="76">
        <f t="shared" si="182"/>
        <v>3.06</v>
      </c>
      <c r="P1785" s="76">
        <f t="shared" si="183"/>
        <v>3.06</v>
      </c>
      <c r="Q1785">
        <f t="shared" si="184"/>
        <v>2023</v>
      </c>
      <c r="R1785" t="str">
        <f>IFERROR(VLOOKUP(G1785,'Importer Name'!A:B, 2, FALSE), "")</f>
        <v>DAFFODIL PHARMACHEM</v>
      </c>
      <c r="S1785" t="str">
        <f>IFERROR(VLOOKUP(H1785,'Supplier name '!A:B, 2, FALSE), "")</f>
        <v>GUOYU TAILIDA SCM JIANGSU</v>
      </c>
    </row>
    <row r="1786" spans="1:19">
      <c r="A1786" s="117" t="s">
        <v>193</v>
      </c>
      <c r="B1786" s="118">
        <v>1000</v>
      </c>
      <c r="C1786" s="118" t="s">
        <v>7</v>
      </c>
      <c r="D1786" s="117" t="s">
        <v>19</v>
      </c>
      <c r="E1786" s="118">
        <v>1.76</v>
      </c>
      <c r="F1786" s="118" t="s">
        <v>9</v>
      </c>
      <c r="G1786" s="117" t="s">
        <v>2572</v>
      </c>
      <c r="H1786" s="117" t="s">
        <v>2608</v>
      </c>
      <c r="I1786" s="117" t="s">
        <v>2670</v>
      </c>
      <c r="J1786" s="74">
        <f>IF(F1786="USD", E1786, E1786 * IFERROR(VLOOKUP(F1786, EXCHANGE_RATE!A:B, 2, FALSE), "Currency not found"))</f>
        <v>1.76</v>
      </c>
      <c r="K1786" s="74">
        <f t="shared" si="180"/>
        <v>1.76</v>
      </c>
      <c r="L1786" s="14">
        <f>IF(C1786="MTS", B1786, B1786 * IFERROR(VLOOKUP(C1786, 'QTY_CONVERSIONS '!A:B, 2, FALSE), "Units not found"))</f>
        <v>1</v>
      </c>
      <c r="M1786" s="75">
        <f t="shared" si="181"/>
        <v>1760</v>
      </c>
      <c r="N1786" t="str">
        <f>IFERROR(VLOOKUP(D1786, Product_Category!A:B, 2, FALSE), "Uncategorized")</f>
        <v>CMC</v>
      </c>
      <c r="O1786" s="76">
        <f t="shared" si="182"/>
        <v>1.76</v>
      </c>
      <c r="P1786" s="76">
        <f t="shared" si="183"/>
        <v>1.76</v>
      </c>
      <c r="Q1786">
        <f t="shared" si="184"/>
        <v>2023</v>
      </c>
      <c r="R1786" t="str">
        <f>IFERROR(VLOOKUP(G1786,'Importer Name'!A:B, 2, FALSE), "")</f>
        <v>DAFFODIL PHARMACHEM</v>
      </c>
      <c r="S1786" t="str">
        <f>IFERROR(VLOOKUP(H1786,'Supplier name '!A:B, 2, FALSE), "")</f>
        <v>GUOYU TAILIDA SCM JIANGSU</v>
      </c>
    </row>
    <row r="1787" spans="1:19">
      <c r="A1787" s="117" t="s">
        <v>193</v>
      </c>
      <c r="B1787" s="118">
        <v>1000</v>
      </c>
      <c r="C1787" s="118" t="s">
        <v>7</v>
      </c>
      <c r="D1787" s="117" t="s">
        <v>19</v>
      </c>
      <c r="E1787" s="118">
        <v>1.9</v>
      </c>
      <c r="F1787" s="118" t="s">
        <v>9</v>
      </c>
      <c r="G1787" s="117" t="s">
        <v>2572</v>
      </c>
      <c r="H1787" s="117" t="s">
        <v>2608</v>
      </c>
      <c r="I1787" s="117" t="s">
        <v>2670</v>
      </c>
      <c r="J1787" s="74">
        <f>IF(F1787="USD", E1787, E1787 * IFERROR(VLOOKUP(F1787, EXCHANGE_RATE!A:B, 2, FALSE), "Currency not found"))</f>
        <v>1.9</v>
      </c>
      <c r="K1787" s="74">
        <f t="shared" si="180"/>
        <v>1.9</v>
      </c>
      <c r="L1787" s="14">
        <f>IF(C1787="MTS", B1787, B1787 * IFERROR(VLOOKUP(C1787, 'QTY_CONVERSIONS '!A:B, 2, FALSE), "Units not found"))</f>
        <v>1</v>
      </c>
      <c r="M1787" s="75">
        <f t="shared" si="181"/>
        <v>1900</v>
      </c>
      <c r="N1787" t="str">
        <f>IFERROR(VLOOKUP(D1787, Product_Category!A:B, 2, FALSE), "Uncategorized")</f>
        <v>CMC</v>
      </c>
      <c r="O1787" s="76">
        <f t="shared" si="182"/>
        <v>1.9</v>
      </c>
      <c r="P1787" s="76">
        <f t="shared" si="183"/>
        <v>1.9</v>
      </c>
      <c r="Q1787">
        <f t="shared" si="184"/>
        <v>2023</v>
      </c>
      <c r="R1787" t="str">
        <f>IFERROR(VLOOKUP(G1787,'Importer Name'!A:B, 2, FALSE), "")</f>
        <v>DAFFODIL PHARMACHEM</v>
      </c>
      <c r="S1787" t="str">
        <f>IFERROR(VLOOKUP(H1787,'Supplier name '!A:B, 2, FALSE), "")</f>
        <v>GUOYU TAILIDA SCM JIANGSU</v>
      </c>
    </row>
    <row r="1788" spans="1:19">
      <c r="A1788" s="117" t="s">
        <v>193</v>
      </c>
      <c r="B1788" s="118">
        <v>1500</v>
      </c>
      <c r="C1788" s="118" t="s">
        <v>7</v>
      </c>
      <c r="D1788" s="117" t="s">
        <v>19</v>
      </c>
      <c r="E1788" s="118">
        <v>2.56</v>
      </c>
      <c r="F1788" s="118" t="s">
        <v>9</v>
      </c>
      <c r="G1788" s="117" t="s">
        <v>42</v>
      </c>
      <c r="H1788" s="117" t="s">
        <v>2609</v>
      </c>
      <c r="I1788" s="117" t="s">
        <v>2670</v>
      </c>
      <c r="J1788" s="74">
        <f>IF(F1788="USD", E1788, E1788 * IFERROR(VLOOKUP(F1788, EXCHANGE_RATE!A:B, 2, FALSE), "Currency not found"))</f>
        <v>2.56</v>
      </c>
      <c r="K1788" s="74">
        <f t="shared" si="180"/>
        <v>2.56</v>
      </c>
      <c r="L1788" s="14">
        <f>IF(C1788="MTS", B1788, B1788 * IFERROR(VLOOKUP(C1788, 'QTY_CONVERSIONS '!A:B, 2, FALSE), "Units not found"))</f>
        <v>1.5</v>
      </c>
      <c r="M1788" s="75">
        <f t="shared" si="181"/>
        <v>3840</v>
      </c>
      <c r="N1788" t="str">
        <f>IFERROR(VLOOKUP(D1788, Product_Category!A:B, 2, FALSE), "Uncategorized")</f>
        <v>CMC</v>
      </c>
      <c r="O1788" s="76">
        <f t="shared" si="182"/>
        <v>2.56</v>
      </c>
      <c r="P1788" s="76">
        <f t="shared" si="183"/>
        <v>3.84</v>
      </c>
      <c r="Q1788">
        <f t="shared" si="184"/>
        <v>2023</v>
      </c>
      <c r="R1788" t="str">
        <f>IFERROR(VLOOKUP(G1788,'Importer Name'!A:B, 2, FALSE), "")</f>
        <v>SANGUINE GENETICS</v>
      </c>
      <c r="S1788" t="str">
        <f>IFERROR(VLOOKUP(H1788,'Supplier name '!A:B, 2, FALSE), "")</f>
        <v>KERAY CHEM-TECH</v>
      </c>
    </row>
    <row r="1789" spans="1:19">
      <c r="A1789" s="117" t="s">
        <v>193</v>
      </c>
      <c r="B1789" s="118">
        <v>180000</v>
      </c>
      <c r="C1789" s="118" t="s">
        <v>7</v>
      </c>
      <c r="D1789" s="117" t="s">
        <v>19</v>
      </c>
      <c r="E1789" s="118">
        <v>2700</v>
      </c>
      <c r="F1789" s="118" t="s">
        <v>9</v>
      </c>
      <c r="G1789" s="117" t="s">
        <v>31</v>
      </c>
      <c r="H1789" s="117" t="s">
        <v>55</v>
      </c>
      <c r="I1789" s="117" t="s">
        <v>2670</v>
      </c>
      <c r="J1789" s="74">
        <f>IF(F1789="USD", E1789, E1789 * IFERROR(VLOOKUP(F1789, EXCHANGE_RATE!A:B, 2, FALSE), "Currency not found"))</f>
        <v>2700</v>
      </c>
      <c r="K1789" s="74">
        <f t="shared" si="180"/>
        <v>2700</v>
      </c>
      <c r="L1789" s="14">
        <f>IF(C1789="MTS", B1789, B1789 * IFERROR(VLOOKUP(C1789, 'QTY_CONVERSIONS '!A:B, 2, FALSE), "Units not found"))</f>
        <v>180</v>
      </c>
      <c r="M1789" s="75">
        <f t="shared" si="181"/>
        <v>486000000</v>
      </c>
      <c r="N1789" t="str">
        <f>IFERROR(VLOOKUP(D1789, Product_Category!A:B, 2, FALSE), "Uncategorized")</f>
        <v>CMC</v>
      </c>
      <c r="O1789" s="76">
        <f>K1789*1000</f>
        <v>2700000</v>
      </c>
      <c r="P1789" s="76">
        <f t="shared" si="183"/>
        <v>486000000</v>
      </c>
      <c r="Q1789">
        <f t="shared" si="184"/>
        <v>2023</v>
      </c>
      <c r="R1789" t="str">
        <f>IFERROR(VLOOKUP(G1789,'Importer Name'!A:B, 2, FALSE), "")</f>
        <v>MERIDIAN POLYMERS</v>
      </c>
      <c r="S1789" t="str">
        <f>IFERROR(VLOOKUP(H1789,'Supplier name '!A:B, 2, FALSE), "")</f>
        <v>ZIBO JINSHENG</v>
      </c>
    </row>
    <row r="1790" spans="1:19">
      <c r="A1790" s="117" t="s">
        <v>193</v>
      </c>
      <c r="B1790" s="118">
        <v>15000</v>
      </c>
      <c r="C1790" s="118" t="s">
        <v>7</v>
      </c>
      <c r="D1790" s="117" t="s">
        <v>19</v>
      </c>
      <c r="E1790" s="118">
        <v>2.48</v>
      </c>
      <c r="F1790" s="118" t="s">
        <v>9</v>
      </c>
      <c r="G1790" s="117" t="s">
        <v>2610</v>
      </c>
      <c r="H1790" s="117" t="s">
        <v>2583</v>
      </c>
      <c r="I1790" s="117" t="s">
        <v>2670</v>
      </c>
      <c r="J1790" s="74">
        <f>IF(F1790="USD", E1790, E1790 * IFERROR(VLOOKUP(F1790, EXCHANGE_RATE!A:B, 2, FALSE), "Currency not found"))</f>
        <v>2.48</v>
      </c>
      <c r="K1790" s="74">
        <f t="shared" si="180"/>
        <v>2.48</v>
      </c>
      <c r="L1790" s="14">
        <f>IF(C1790="MTS", B1790, B1790 * IFERROR(VLOOKUP(C1790, 'QTY_CONVERSIONS '!A:B, 2, FALSE), "Units not found"))</f>
        <v>15</v>
      </c>
      <c r="M1790" s="75">
        <f t="shared" si="181"/>
        <v>37200</v>
      </c>
      <c r="N1790" t="str">
        <f>IFERROR(VLOOKUP(D1790, Product_Category!A:B, 2, FALSE), "Uncategorized")</f>
        <v>CMC</v>
      </c>
      <c r="O1790" s="76">
        <f t="shared" si="182"/>
        <v>2.48</v>
      </c>
      <c r="P1790" s="76">
        <f t="shared" si="183"/>
        <v>37.200000000000003</v>
      </c>
      <c r="Q1790">
        <f t="shared" si="184"/>
        <v>2023</v>
      </c>
      <c r="R1790" t="str">
        <f>IFERROR(VLOOKUP(G1790,'Importer Name'!A:B, 2, FALSE), "")</f>
        <v>GUJCHEM SURFACTANTS</v>
      </c>
      <c r="S1790" t="str">
        <f>IFERROR(VLOOKUP(H1790,'Supplier name '!A:B, 2, FALSE), "")</f>
        <v>JINING FORTUNE BIOTECH</v>
      </c>
    </row>
    <row r="1791" spans="1:19">
      <c r="A1791" s="117" t="s">
        <v>193</v>
      </c>
      <c r="B1791" s="118">
        <v>15000</v>
      </c>
      <c r="C1791" s="118" t="s">
        <v>7</v>
      </c>
      <c r="D1791" s="117" t="s">
        <v>19</v>
      </c>
      <c r="E1791" s="118">
        <v>2.5299999999999998</v>
      </c>
      <c r="F1791" s="118" t="s">
        <v>9</v>
      </c>
      <c r="G1791" s="117" t="s">
        <v>2610</v>
      </c>
      <c r="H1791" s="117" t="s">
        <v>2583</v>
      </c>
      <c r="I1791" s="117" t="s">
        <v>2670</v>
      </c>
      <c r="J1791" s="74">
        <f>IF(F1791="USD", E1791, E1791 * IFERROR(VLOOKUP(F1791, EXCHANGE_RATE!A:B, 2, FALSE), "Currency not found"))</f>
        <v>2.5299999999999998</v>
      </c>
      <c r="K1791" s="74">
        <f t="shared" si="180"/>
        <v>2.5299999999999998</v>
      </c>
      <c r="L1791" s="14">
        <f>IF(C1791="MTS", B1791, B1791 * IFERROR(VLOOKUP(C1791, 'QTY_CONVERSIONS '!A:B, 2, FALSE), "Units not found"))</f>
        <v>15</v>
      </c>
      <c r="M1791" s="75">
        <f t="shared" si="181"/>
        <v>37950</v>
      </c>
      <c r="N1791" t="str">
        <f>IFERROR(VLOOKUP(D1791, Product_Category!A:B, 2, FALSE), "Uncategorized")</f>
        <v>CMC</v>
      </c>
      <c r="O1791" s="76">
        <f t="shared" si="182"/>
        <v>2.5299999999999998</v>
      </c>
      <c r="P1791" s="76">
        <f t="shared" si="183"/>
        <v>37.949999999999996</v>
      </c>
      <c r="Q1791">
        <f t="shared" si="184"/>
        <v>2023</v>
      </c>
      <c r="R1791" t="str">
        <f>IFERROR(VLOOKUP(G1791,'Importer Name'!A:B, 2, FALSE), "")</f>
        <v>GUJCHEM SURFACTANTS</v>
      </c>
      <c r="S1791" t="str">
        <f>IFERROR(VLOOKUP(H1791,'Supplier name '!A:B, 2, FALSE), "")</f>
        <v>JINING FORTUNE BIOTECH</v>
      </c>
    </row>
    <row r="1792" spans="1:19">
      <c r="A1792" s="117" t="s">
        <v>207</v>
      </c>
      <c r="B1792" s="118">
        <v>28000</v>
      </c>
      <c r="C1792" s="118" t="s">
        <v>7</v>
      </c>
      <c r="D1792" s="117" t="s">
        <v>19</v>
      </c>
      <c r="E1792" s="118">
        <v>3.3450000000000002</v>
      </c>
      <c r="F1792" s="118" t="s">
        <v>9</v>
      </c>
      <c r="G1792" s="117" t="s">
        <v>220</v>
      </c>
      <c r="H1792" s="117" t="s">
        <v>2611</v>
      </c>
      <c r="I1792" s="117" t="s">
        <v>2670</v>
      </c>
      <c r="J1792" s="74">
        <f>IF(F1792="USD", E1792, E1792 * IFERROR(VLOOKUP(F1792, EXCHANGE_RATE!A:B, 2, FALSE), "Currency not found"))</f>
        <v>3.3450000000000002</v>
      </c>
      <c r="K1792" s="74">
        <f t="shared" si="180"/>
        <v>3.3499999999999996</v>
      </c>
      <c r="L1792" s="14">
        <f>IF(C1792="MTS", B1792, B1792 * IFERROR(VLOOKUP(C1792, 'QTY_CONVERSIONS '!A:B, 2, FALSE), "Units not found"))</f>
        <v>28</v>
      </c>
      <c r="M1792" s="75">
        <f t="shared" si="181"/>
        <v>93799.999999999985</v>
      </c>
      <c r="N1792" t="str">
        <f>IFERROR(VLOOKUP(D1792, Product_Category!A:B, 2, FALSE), "Uncategorized")</f>
        <v>CMC</v>
      </c>
      <c r="O1792" s="76">
        <f t="shared" si="182"/>
        <v>3.3499999999999996</v>
      </c>
      <c r="P1792" s="76">
        <f t="shared" si="183"/>
        <v>93.799999999999983</v>
      </c>
      <c r="Q1792">
        <f t="shared" si="184"/>
        <v>2023</v>
      </c>
      <c r="R1792" t="str">
        <f>IFERROR(VLOOKUP(G1792,'Importer Name'!A:B, 2, FALSE), "")</f>
        <v>RAJIV CERA IMPEX</v>
      </c>
      <c r="S1792" t="str">
        <f>IFERROR(VLOOKUP(H1792,'Supplier name '!A:B, 2, FALSE), "")</f>
        <v>NOURYON CHEMICALS</v>
      </c>
    </row>
    <row r="1793" spans="1:19">
      <c r="A1793" s="117" t="s">
        <v>207</v>
      </c>
      <c r="B1793" s="118">
        <v>1000</v>
      </c>
      <c r="C1793" s="118" t="s">
        <v>7</v>
      </c>
      <c r="D1793" s="117" t="s">
        <v>2612</v>
      </c>
      <c r="E1793" s="118">
        <v>16.149999999999999</v>
      </c>
      <c r="F1793" s="118" t="s">
        <v>9</v>
      </c>
      <c r="G1793" s="117" t="s">
        <v>69</v>
      </c>
      <c r="H1793" s="117" t="s">
        <v>2611</v>
      </c>
      <c r="I1793" s="117" t="s">
        <v>2670</v>
      </c>
      <c r="J1793" s="74">
        <f>IF(F1793="USD", E1793, E1793 * IFERROR(VLOOKUP(F1793, EXCHANGE_RATE!A:B, 2, FALSE), "Currency not found"))</f>
        <v>16.149999999999999</v>
      </c>
      <c r="K1793" s="74">
        <f t="shared" si="180"/>
        <v>16.149999999999999</v>
      </c>
      <c r="L1793" s="14">
        <f>IF(C1793="MTS", B1793, B1793 * IFERROR(VLOOKUP(C1793, 'QTY_CONVERSIONS '!A:B, 2, FALSE), "Units not found"))</f>
        <v>1</v>
      </c>
      <c r="M1793" s="75">
        <f t="shared" si="181"/>
        <v>16149.999999999998</v>
      </c>
      <c r="N1793" t="str">
        <f>IFERROR(VLOOKUP(D1793, Product_Category!A:B, 2, FALSE), "Uncategorized")</f>
        <v>CMC</v>
      </c>
      <c r="O1793" s="76">
        <f t="shared" si="182"/>
        <v>16.149999999999999</v>
      </c>
      <c r="P1793" s="76">
        <f t="shared" si="183"/>
        <v>16.149999999999999</v>
      </c>
      <c r="Q1793">
        <f t="shared" si="184"/>
        <v>2023</v>
      </c>
      <c r="R1793" t="str">
        <f>IFERROR(VLOOKUP(G1793,'Importer Name'!A:B, 2, FALSE), "")</f>
        <v>SIGNET EXCIPIENTS</v>
      </c>
      <c r="S1793" t="str">
        <f>IFERROR(VLOOKUP(H1793,'Supplier name '!A:B, 2, FALSE), "")</f>
        <v>NOURYON CHEMICALS</v>
      </c>
    </row>
    <row r="1794" spans="1:19">
      <c r="A1794" s="117" t="s">
        <v>207</v>
      </c>
      <c r="B1794" s="118">
        <v>5000</v>
      </c>
      <c r="C1794" s="118" t="s">
        <v>7</v>
      </c>
      <c r="D1794" s="117" t="s">
        <v>2612</v>
      </c>
      <c r="E1794" s="118">
        <v>12.67</v>
      </c>
      <c r="F1794" s="118" t="s">
        <v>9</v>
      </c>
      <c r="G1794" s="117" t="s">
        <v>69</v>
      </c>
      <c r="H1794" s="117" t="s">
        <v>2611</v>
      </c>
      <c r="I1794" s="117" t="s">
        <v>2670</v>
      </c>
      <c r="J1794" s="74">
        <f>IF(F1794="USD", E1794, E1794 * IFERROR(VLOOKUP(F1794, EXCHANGE_RATE!A:B, 2, FALSE), "Currency not found"))</f>
        <v>12.67</v>
      </c>
      <c r="K1794" s="74">
        <f t="shared" si="180"/>
        <v>12.67</v>
      </c>
      <c r="L1794" s="14">
        <f>IF(C1794="MTS", B1794, B1794 * IFERROR(VLOOKUP(C1794, 'QTY_CONVERSIONS '!A:B, 2, FALSE), "Units not found"))</f>
        <v>5</v>
      </c>
      <c r="M1794" s="75">
        <f t="shared" si="181"/>
        <v>63350</v>
      </c>
      <c r="N1794" t="str">
        <f>IFERROR(VLOOKUP(D1794, Product_Category!A:B, 2, FALSE), "Uncategorized")</f>
        <v>CMC</v>
      </c>
      <c r="O1794" s="76">
        <f t="shared" si="182"/>
        <v>12.67</v>
      </c>
      <c r="P1794" s="76">
        <f t="shared" si="183"/>
        <v>63.35</v>
      </c>
      <c r="Q1794">
        <f t="shared" si="184"/>
        <v>2023</v>
      </c>
      <c r="R1794" t="str">
        <f>IFERROR(VLOOKUP(G1794,'Importer Name'!A:B, 2, FALSE), "")</f>
        <v>SIGNET EXCIPIENTS</v>
      </c>
      <c r="S1794" t="str">
        <f>IFERROR(VLOOKUP(H1794,'Supplier name '!A:B, 2, FALSE), "")</f>
        <v>NOURYON CHEMICALS</v>
      </c>
    </row>
    <row r="1795" spans="1:19">
      <c r="A1795" s="117" t="s">
        <v>207</v>
      </c>
      <c r="B1795" s="118">
        <v>28000</v>
      </c>
      <c r="C1795" s="118" t="s">
        <v>7</v>
      </c>
      <c r="D1795" s="117" t="s">
        <v>19</v>
      </c>
      <c r="E1795" s="118">
        <v>2.5</v>
      </c>
      <c r="F1795" s="118" t="s">
        <v>9</v>
      </c>
      <c r="G1795" s="117" t="s">
        <v>2613</v>
      </c>
      <c r="H1795" s="117" t="s">
        <v>2611</v>
      </c>
      <c r="I1795" s="117" t="s">
        <v>2670</v>
      </c>
      <c r="J1795" s="74">
        <f>IF(F1795="USD", E1795, E1795 * IFERROR(VLOOKUP(F1795, EXCHANGE_RATE!A:B, 2, FALSE), "Currency not found"))</f>
        <v>2.5</v>
      </c>
      <c r="K1795" s="74">
        <f t="shared" si="180"/>
        <v>2.5</v>
      </c>
      <c r="L1795" s="14">
        <f>IF(C1795="MTS", B1795, B1795 * IFERROR(VLOOKUP(C1795, 'QTY_CONVERSIONS '!A:B, 2, FALSE), "Units not found"))</f>
        <v>28</v>
      </c>
      <c r="M1795" s="75">
        <f t="shared" si="181"/>
        <v>70000</v>
      </c>
      <c r="N1795" t="str">
        <f>IFERROR(VLOOKUP(D1795, Product_Category!A:B, 2, FALSE), "Uncategorized")</f>
        <v>CMC</v>
      </c>
      <c r="O1795" s="76">
        <f t="shared" si="182"/>
        <v>2.5</v>
      </c>
      <c r="P1795" s="76">
        <f t="shared" si="183"/>
        <v>70</v>
      </c>
      <c r="Q1795">
        <f t="shared" si="184"/>
        <v>2023</v>
      </c>
      <c r="R1795" t="str">
        <f>IFERROR(VLOOKUP(G1795,'Importer Name'!A:B, 2, FALSE), "")</f>
        <v>JAI ARAVALI INDUSTRIES</v>
      </c>
      <c r="S1795" t="str">
        <f>IFERROR(VLOOKUP(H1795,'Supplier name '!A:B, 2, FALSE), "")</f>
        <v>NOURYON CHEMICALS</v>
      </c>
    </row>
    <row r="1796" spans="1:19">
      <c r="A1796" s="117" t="s">
        <v>207</v>
      </c>
      <c r="B1796" s="118">
        <v>14000</v>
      </c>
      <c r="C1796" s="118" t="s">
        <v>7</v>
      </c>
      <c r="D1796" s="117" t="s">
        <v>19</v>
      </c>
      <c r="E1796" s="118">
        <v>2.5</v>
      </c>
      <c r="F1796" s="118" t="s">
        <v>9</v>
      </c>
      <c r="G1796" s="117" t="s">
        <v>2613</v>
      </c>
      <c r="H1796" s="117" t="s">
        <v>2611</v>
      </c>
      <c r="I1796" s="117" t="s">
        <v>2670</v>
      </c>
      <c r="J1796" s="74">
        <f>IF(F1796="USD", E1796, E1796 * IFERROR(VLOOKUP(F1796, EXCHANGE_RATE!A:B, 2, FALSE), "Currency not found"))</f>
        <v>2.5</v>
      </c>
      <c r="K1796" s="74">
        <f t="shared" ref="K1796:K1859" si="186">ROUNDUP(J1796,2)</f>
        <v>2.5</v>
      </c>
      <c r="L1796" s="14">
        <f>IF(C1796="MTS", B1796, B1796 * IFERROR(VLOOKUP(C1796, 'QTY_CONVERSIONS '!A:B, 2, FALSE), "Units not found"))</f>
        <v>14</v>
      </c>
      <c r="M1796" s="75">
        <f t="shared" ref="M1796:M1859" si="187">B1796*K1796</f>
        <v>35000</v>
      </c>
      <c r="N1796" t="str">
        <f>IFERROR(VLOOKUP(D1796, Product_Category!A:B, 2, FALSE), "Uncategorized")</f>
        <v>CMC</v>
      </c>
      <c r="O1796" s="76">
        <f t="shared" ref="O1796:O1859" si="188">K1796</f>
        <v>2.5</v>
      </c>
      <c r="P1796" s="76">
        <f t="shared" ref="P1796:P1859" si="189">L1796*O1796</f>
        <v>35</v>
      </c>
      <c r="Q1796">
        <f t="shared" ref="Q1796:Q1859" si="190">Q1795</f>
        <v>2023</v>
      </c>
      <c r="R1796" t="str">
        <f>IFERROR(VLOOKUP(G1796,'Importer Name'!A:B, 2, FALSE), "")</f>
        <v>JAI ARAVALI INDUSTRIES</v>
      </c>
      <c r="S1796" t="str">
        <f>IFERROR(VLOOKUP(H1796,'Supplier name '!A:B, 2, FALSE), "")</f>
        <v>NOURYON CHEMICALS</v>
      </c>
    </row>
    <row r="1797" spans="1:19">
      <c r="A1797" s="117" t="s">
        <v>207</v>
      </c>
      <c r="B1797" s="118">
        <v>20000</v>
      </c>
      <c r="C1797" s="118" t="s">
        <v>7</v>
      </c>
      <c r="D1797" s="117" t="s">
        <v>19</v>
      </c>
      <c r="E1797" s="118">
        <v>2.8</v>
      </c>
      <c r="F1797" s="118" t="s">
        <v>9</v>
      </c>
      <c r="G1797" s="117" t="s">
        <v>1731</v>
      </c>
      <c r="H1797" s="117" t="s">
        <v>2611</v>
      </c>
      <c r="I1797" s="117" t="s">
        <v>2670</v>
      </c>
      <c r="J1797" s="74">
        <f>IF(F1797="USD", E1797, E1797 * IFERROR(VLOOKUP(F1797, EXCHANGE_RATE!A:B, 2, FALSE), "Currency not found"))</f>
        <v>2.8</v>
      </c>
      <c r="K1797" s="74">
        <f t="shared" si="186"/>
        <v>2.8</v>
      </c>
      <c r="L1797" s="14">
        <f>IF(C1797="MTS", B1797, B1797 * IFERROR(VLOOKUP(C1797, 'QTY_CONVERSIONS '!A:B, 2, FALSE), "Units not found"))</f>
        <v>20</v>
      </c>
      <c r="M1797" s="75">
        <f t="shared" si="187"/>
        <v>56000</v>
      </c>
      <c r="N1797" t="str">
        <f>IFERROR(VLOOKUP(D1797, Product_Category!A:B, 2, FALSE), "Uncategorized")</f>
        <v>CMC</v>
      </c>
      <c r="O1797" s="76">
        <f t="shared" si="188"/>
        <v>2.8</v>
      </c>
      <c r="P1797" s="76">
        <f t="shared" si="189"/>
        <v>56</v>
      </c>
      <c r="Q1797">
        <f t="shared" si="190"/>
        <v>2023</v>
      </c>
      <c r="R1797" t="str">
        <f>IFERROR(VLOOKUP(G1797,'Importer Name'!A:B, 2, FALSE), "")</f>
        <v>S A PHARMACHEM</v>
      </c>
      <c r="S1797" t="str">
        <f>IFERROR(VLOOKUP(H1797,'Supplier name '!A:B, 2, FALSE), "")</f>
        <v>NOURYON CHEMICALS</v>
      </c>
    </row>
    <row r="1798" spans="1:19">
      <c r="A1798" s="117" t="s">
        <v>207</v>
      </c>
      <c r="B1798" s="118">
        <v>14000</v>
      </c>
      <c r="C1798" s="118" t="s">
        <v>7</v>
      </c>
      <c r="D1798" s="117" t="s">
        <v>19</v>
      </c>
      <c r="E1798" s="118">
        <v>2.5</v>
      </c>
      <c r="F1798" s="118" t="s">
        <v>9</v>
      </c>
      <c r="G1798" s="117" t="s">
        <v>61</v>
      </c>
      <c r="H1798" s="117" t="s">
        <v>2611</v>
      </c>
      <c r="I1798" s="117" t="s">
        <v>2670</v>
      </c>
      <c r="J1798" s="74">
        <f>IF(F1798="USD", E1798, E1798 * IFERROR(VLOOKUP(F1798, EXCHANGE_RATE!A:B, 2, FALSE), "Currency not found"))</f>
        <v>2.5</v>
      </c>
      <c r="K1798" s="74">
        <f t="shared" si="186"/>
        <v>2.5</v>
      </c>
      <c r="L1798" s="14">
        <f>IF(C1798="MTS", B1798, B1798 * IFERROR(VLOOKUP(C1798, 'QTY_CONVERSIONS '!A:B, 2, FALSE), "Units not found"))</f>
        <v>14</v>
      </c>
      <c r="M1798" s="75">
        <f t="shared" si="187"/>
        <v>35000</v>
      </c>
      <c r="N1798" t="str">
        <f>IFERROR(VLOOKUP(D1798, Product_Category!A:B, 2, FALSE), "Uncategorized")</f>
        <v>CMC</v>
      </c>
      <c r="O1798" s="76">
        <f t="shared" si="188"/>
        <v>2.5</v>
      </c>
      <c r="P1798" s="76">
        <f t="shared" si="189"/>
        <v>35</v>
      </c>
      <c r="Q1798">
        <f t="shared" si="190"/>
        <v>2023</v>
      </c>
      <c r="R1798" t="str">
        <f>IFERROR(VLOOKUP(G1798,'Importer Name'!A:B, 2, FALSE), "")</f>
        <v>JAI ARAVALI</v>
      </c>
      <c r="S1798" t="str">
        <f>IFERROR(VLOOKUP(H1798,'Supplier name '!A:B, 2, FALSE), "")</f>
        <v>NOURYON CHEMICALS</v>
      </c>
    </row>
    <row r="1799" spans="1:19">
      <c r="A1799" s="117" t="s">
        <v>207</v>
      </c>
      <c r="B1799" s="118">
        <v>14000</v>
      </c>
      <c r="C1799" s="118" t="s">
        <v>7</v>
      </c>
      <c r="D1799" s="117" t="s">
        <v>19</v>
      </c>
      <c r="E1799" s="118">
        <v>2.5</v>
      </c>
      <c r="F1799" s="118" t="s">
        <v>9</v>
      </c>
      <c r="G1799" s="117" t="s">
        <v>61</v>
      </c>
      <c r="H1799" s="117" t="s">
        <v>2611</v>
      </c>
      <c r="I1799" s="117" t="s">
        <v>2670</v>
      </c>
      <c r="J1799" s="74">
        <f>IF(F1799="USD", E1799, E1799 * IFERROR(VLOOKUP(F1799, EXCHANGE_RATE!A:B, 2, FALSE), "Currency not found"))</f>
        <v>2.5</v>
      </c>
      <c r="K1799" s="74">
        <f t="shared" si="186"/>
        <v>2.5</v>
      </c>
      <c r="L1799" s="14">
        <f>IF(C1799="MTS", B1799, B1799 * IFERROR(VLOOKUP(C1799, 'QTY_CONVERSIONS '!A:B, 2, FALSE), "Units not found"))</f>
        <v>14</v>
      </c>
      <c r="M1799" s="75">
        <f t="shared" si="187"/>
        <v>35000</v>
      </c>
      <c r="N1799" t="str">
        <f>IFERROR(VLOOKUP(D1799, Product_Category!A:B, 2, FALSE), "Uncategorized")</f>
        <v>CMC</v>
      </c>
      <c r="O1799" s="76">
        <f t="shared" si="188"/>
        <v>2.5</v>
      </c>
      <c r="P1799" s="76">
        <f t="shared" si="189"/>
        <v>35</v>
      </c>
      <c r="Q1799">
        <f t="shared" si="190"/>
        <v>2023</v>
      </c>
      <c r="R1799" t="str">
        <f>IFERROR(VLOOKUP(G1799,'Importer Name'!A:B, 2, FALSE), "")</f>
        <v>JAI ARAVALI</v>
      </c>
      <c r="S1799" t="str">
        <f>IFERROR(VLOOKUP(H1799,'Supplier name '!A:B, 2, FALSE), "")</f>
        <v>NOURYON CHEMICALS</v>
      </c>
    </row>
    <row r="1800" spans="1:19">
      <c r="A1800" s="117" t="s">
        <v>207</v>
      </c>
      <c r="B1800" s="118">
        <v>20000</v>
      </c>
      <c r="C1800" s="118" t="s">
        <v>7</v>
      </c>
      <c r="D1800" s="117" t="s">
        <v>19</v>
      </c>
      <c r="E1800" s="118">
        <v>3.3</v>
      </c>
      <c r="F1800" s="118" t="s">
        <v>9</v>
      </c>
      <c r="G1800" s="117" t="s">
        <v>69</v>
      </c>
      <c r="H1800" s="117" t="s">
        <v>2611</v>
      </c>
      <c r="I1800" s="117" t="s">
        <v>2670</v>
      </c>
      <c r="J1800" s="74">
        <f>IF(F1800="USD", E1800, E1800 * IFERROR(VLOOKUP(F1800, EXCHANGE_RATE!A:B, 2, FALSE), "Currency not found"))</f>
        <v>3.3</v>
      </c>
      <c r="K1800" s="74">
        <f t="shared" si="186"/>
        <v>3.3</v>
      </c>
      <c r="L1800" s="14">
        <f>IF(C1800="MTS", B1800, B1800 * IFERROR(VLOOKUP(C1800, 'QTY_CONVERSIONS '!A:B, 2, FALSE), "Units not found"))</f>
        <v>20</v>
      </c>
      <c r="M1800" s="75">
        <f t="shared" si="187"/>
        <v>66000</v>
      </c>
      <c r="N1800" t="str">
        <f>IFERROR(VLOOKUP(D1800, Product_Category!A:B, 2, FALSE), "Uncategorized")</f>
        <v>CMC</v>
      </c>
      <c r="O1800" s="76">
        <f t="shared" si="188"/>
        <v>3.3</v>
      </c>
      <c r="P1800" s="76">
        <f t="shared" si="189"/>
        <v>66</v>
      </c>
      <c r="Q1800">
        <f t="shared" si="190"/>
        <v>2023</v>
      </c>
      <c r="R1800" t="str">
        <f>IFERROR(VLOOKUP(G1800,'Importer Name'!A:B, 2, FALSE), "")</f>
        <v>SIGNET EXCIPIENTS</v>
      </c>
      <c r="S1800" t="str">
        <f>IFERROR(VLOOKUP(H1800,'Supplier name '!A:B, 2, FALSE), "")</f>
        <v>NOURYON CHEMICALS</v>
      </c>
    </row>
    <row r="1801" spans="1:19">
      <c r="A1801" s="117" t="s">
        <v>207</v>
      </c>
      <c r="B1801" s="118">
        <v>17600</v>
      </c>
      <c r="C1801" s="118" t="s">
        <v>7</v>
      </c>
      <c r="D1801" s="117" t="s">
        <v>2614</v>
      </c>
      <c r="E1801" s="118">
        <v>9.9740000000000002</v>
      </c>
      <c r="F1801" s="118" t="s">
        <v>1718</v>
      </c>
      <c r="G1801" s="117" t="s">
        <v>58</v>
      </c>
      <c r="H1801" s="117" t="s">
        <v>59</v>
      </c>
      <c r="I1801" s="117" t="s">
        <v>2670</v>
      </c>
      <c r="J1801" s="74">
        <f>IF(F1801="USD", E1801, E1801 * IFERROR(VLOOKUP(F1801, EXCHANGE_RATE!A:B, 2, FALSE), "Currency not found"))</f>
        <v>10.672180000000001</v>
      </c>
      <c r="K1801" s="74">
        <f t="shared" si="186"/>
        <v>10.68</v>
      </c>
      <c r="L1801" s="14">
        <f>IF(C1801="MTS", B1801, B1801 * IFERROR(VLOOKUP(C1801, 'QTY_CONVERSIONS '!A:B, 2, FALSE), "Units not found"))</f>
        <v>17.600000000000001</v>
      </c>
      <c r="M1801" s="75">
        <f t="shared" si="187"/>
        <v>187968</v>
      </c>
      <c r="N1801" t="str">
        <f>IFERROR(VLOOKUP(D1801, Product_Category!A:B, 2, FALSE), "Uncategorized")</f>
        <v>MCC</v>
      </c>
      <c r="O1801" s="76">
        <f t="shared" si="188"/>
        <v>10.68</v>
      </c>
      <c r="P1801" s="76">
        <f t="shared" si="189"/>
        <v>187.96800000000002</v>
      </c>
      <c r="Q1801">
        <f t="shared" si="190"/>
        <v>2023</v>
      </c>
      <c r="R1801" t="str">
        <f>IFERROR(VLOOKUP(G1801,'Importer Name'!A:B, 2, FALSE), "")</f>
        <v>RETTENMAIER INDIA</v>
      </c>
      <c r="S1801" t="str">
        <f>IFERROR(VLOOKUP(H1801,'Supplier name '!A:B, 2, FALSE), "")</f>
        <v>JRS PHARMA</v>
      </c>
    </row>
    <row r="1802" spans="1:19">
      <c r="A1802" s="117" t="s">
        <v>207</v>
      </c>
      <c r="B1802" s="118">
        <v>2000</v>
      </c>
      <c r="C1802" s="118" t="s">
        <v>7</v>
      </c>
      <c r="D1802" s="117" t="s">
        <v>19</v>
      </c>
      <c r="E1802" s="118">
        <v>6.5</v>
      </c>
      <c r="F1802" s="118" t="s">
        <v>9</v>
      </c>
      <c r="G1802" s="117" t="s">
        <v>2615</v>
      </c>
      <c r="H1802" s="117" t="s">
        <v>2611</v>
      </c>
      <c r="I1802" s="117" t="s">
        <v>2670</v>
      </c>
      <c r="J1802" s="74">
        <f>IF(F1802="USD", E1802, E1802 * IFERROR(VLOOKUP(F1802, EXCHANGE_RATE!A:B, 2, FALSE), "Currency not found"))</f>
        <v>6.5</v>
      </c>
      <c r="K1802" s="74">
        <f t="shared" si="186"/>
        <v>6.5</v>
      </c>
      <c r="L1802" s="14">
        <f>IF(C1802="MTS", B1802, B1802 * IFERROR(VLOOKUP(C1802, 'QTY_CONVERSIONS '!A:B, 2, FALSE), "Units not found"))</f>
        <v>2</v>
      </c>
      <c r="M1802" s="75">
        <f t="shared" si="187"/>
        <v>13000</v>
      </c>
      <c r="N1802" t="str">
        <f>IFERROR(VLOOKUP(D1802, Product_Category!A:B, 2, FALSE), "Uncategorized")</f>
        <v>CMC</v>
      </c>
      <c r="O1802" s="76">
        <f t="shared" si="188"/>
        <v>6.5</v>
      </c>
      <c r="P1802" s="76">
        <f t="shared" si="189"/>
        <v>13</v>
      </c>
      <c r="Q1802">
        <f t="shared" si="190"/>
        <v>2023</v>
      </c>
      <c r="R1802" t="str">
        <f>IFERROR(VLOOKUP(G1802,'Importer Name'!A:B, 2, FALSE), "")</f>
        <v>UNIBOURNE FOOD INGREDIENTS</v>
      </c>
      <c r="S1802" t="str">
        <f>IFERROR(VLOOKUP(H1802,'Supplier name '!A:B, 2, FALSE), "")</f>
        <v>NOURYON CHEMICALS</v>
      </c>
    </row>
    <row r="1803" spans="1:19">
      <c r="A1803" s="117" t="s">
        <v>207</v>
      </c>
      <c r="B1803" s="118">
        <v>2000</v>
      </c>
      <c r="C1803" s="118" t="s">
        <v>7</v>
      </c>
      <c r="D1803" s="117" t="s">
        <v>19</v>
      </c>
      <c r="E1803" s="118">
        <v>7</v>
      </c>
      <c r="F1803" s="118" t="s">
        <v>9</v>
      </c>
      <c r="G1803" s="117" t="s">
        <v>2615</v>
      </c>
      <c r="H1803" s="117" t="s">
        <v>2611</v>
      </c>
      <c r="I1803" s="117" t="s">
        <v>2670</v>
      </c>
      <c r="J1803" s="74">
        <f>IF(F1803="USD", E1803, E1803 * IFERROR(VLOOKUP(F1803, EXCHANGE_RATE!A:B, 2, FALSE), "Currency not found"))</f>
        <v>7</v>
      </c>
      <c r="K1803" s="74">
        <f t="shared" si="186"/>
        <v>7</v>
      </c>
      <c r="L1803" s="14">
        <f>IF(C1803="MTS", B1803, B1803 * IFERROR(VLOOKUP(C1803, 'QTY_CONVERSIONS '!A:B, 2, FALSE), "Units not found"))</f>
        <v>2</v>
      </c>
      <c r="M1803" s="75">
        <f t="shared" si="187"/>
        <v>14000</v>
      </c>
      <c r="N1803" t="str">
        <f>IFERROR(VLOOKUP(D1803, Product_Category!A:B, 2, FALSE), "Uncategorized")</f>
        <v>CMC</v>
      </c>
      <c r="O1803" s="76">
        <f t="shared" si="188"/>
        <v>7</v>
      </c>
      <c r="P1803" s="76">
        <f t="shared" si="189"/>
        <v>14</v>
      </c>
      <c r="Q1803">
        <f t="shared" si="190"/>
        <v>2023</v>
      </c>
      <c r="R1803" t="str">
        <f>IFERROR(VLOOKUP(G1803,'Importer Name'!A:B, 2, FALSE), "")</f>
        <v>UNIBOURNE FOOD INGREDIENTS</v>
      </c>
      <c r="S1803" t="str">
        <f>IFERROR(VLOOKUP(H1803,'Supplier name '!A:B, 2, FALSE), "")</f>
        <v>NOURYON CHEMICALS</v>
      </c>
    </row>
    <row r="1804" spans="1:19">
      <c r="A1804" s="117" t="s">
        <v>207</v>
      </c>
      <c r="B1804" s="118">
        <v>10000</v>
      </c>
      <c r="C1804" s="118" t="s">
        <v>7</v>
      </c>
      <c r="D1804" s="117" t="s">
        <v>19</v>
      </c>
      <c r="E1804" s="118">
        <v>7</v>
      </c>
      <c r="F1804" s="118" t="s">
        <v>9</v>
      </c>
      <c r="G1804" s="117" t="s">
        <v>2615</v>
      </c>
      <c r="H1804" s="117" t="s">
        <v>2611</v>
      </c>
      <c r="I1804" s="117" t="s">
        <v>2670</v>
      </c>
      <c r="J1804" s="74">
        <f>IF(F1804="USD", E1804, E1804 * IFERROR(VLOOKUP(F1804, EXCHANGE_RATE!A:B, 2, FALSE), "Currency not found"))</f>
        <v>7</v>
      </c>
      <c r="K1804" s="74">
        <f t="shared" si="186"/>
        <v>7</v>
      </c>
      <c r="L1804" s="14">
        <f>IF(C1804="MTS", B1804, B1804 * IFERROR(VLOOKUP(C1804, 'QTY_CONVERSIONS '!A:B, 2, FALSE), "Units not found"))</f>
        <v>10</v>
      </c>
      <c r="M1804" s="75">
        <f t="shared" si="187"/>
        <v>70000</v>
      </c>
      <c r="N1804" t="str">
        <f>IFERROR(VLOOKUP(D1804, Product_Category!A:B, 2, FALSE), "Uncategorized")</f>
        <v>CMC</v>
      </c>
      <c r="O1804" s="76">
        <f t="shared" si="188"/>
        <v>7</v>
      </c>
      <c r="P1804" s="76">
        <f t="shared" si="189"/>
        <v>70</v>
      </c>
      <c r="Q1804">
        <f t="shared" si="190"/>
        <v>2023</v>
      </c>
      <c r="R1804" t="str">
        <f>IFERROR(VLOOKUP(G1804,'Importer Name'!A:B, 2, FALSE), "")</f>
        <v>UNIBOURNE FOOD INGREDIENTS</v>
      </c>
      <c r="S1804" t="str">
        <f>IFERROR(VLOOKUP(H1804,'Supplier name '!A:B, 2, FALSE), "")</f>
        <v>NOURYON CHEMICALS</v>
      </c>
    </row>
    <row r="1805" spans="1:19">
      <c r="A1805" s="117" t="s">
        <v>225</v>
      </c>
      <c r="B1805" s="118">
        <v>25</v>
      </c>
      <c r="C1805" s="118" t="s">
        <v>7</v>
      </c>
      <c r="D1805" s="117" t="s">
        <v>19</v>
      </c>
      <c r="E1805" s="118">
        <v>15.45</v>
      </c>
      <c r="F1805" s="118" t="s">
        <v>9</v>
      </c>
      <c r="G1805" s="117" t="s">
        <v>81</v>
      </c>
      <c r="H1805" s="117" t="s">
        <v>458</v>
      </c>
      <c r="I1805" s="117" t="s">
        <v>2670</v>
      </c>
      <c r="J1805" s="74">
        <f>IF(F1805="USD", E1805, E1805 * IFERROR(VLOOKUP(F1805, EXCHANGE_RATE!A:B, 2, FALSE), "Currency not found"))</f>
        <v>15.45</v>
      </c>
      <c r="K1805" s="74">
        <f t="shared" si="186"/>
        <v>15.45</v>
      </c>
      <c r="L1805" s="14">
        <f>IF(C1805="MTS", B1805, B1805 * IFERROR(VLOOKUP(C1805, 'QTY_CONVERSIONS '!A:B, 2, FALSE), "Units not found"))</f>
        <v>2.5000000000000001E-2</v>
      </c>
      <c r="M1805" s="75">
        <f t="shared" si="187"/>
        <v>386.25</v>
      </c>
      <c r="N1805" t="str">
        <f>IFERROR(VLOOKUP(D1805, Product_Category!A:B, 2, FALSE), "Uncategorized")</f>
        <v>CMC</v>
      </c>
      <c r="O1805" s="76">
        <f t="shared" si="188"/>
        <v>15.45</v>
      </c>
      <c r="P1805" s="76">
        <f t="shared" si="189"/>
        <v>0.38624999999999998</v>
      </c>
      <c r="Q1805">
        <f t="shared" si="190"/>
        <v>2023</v>
      </c>
      <c r="R1805" t="str">
        <f>IFERROR(VLOOKUP(G1805,'Importer Name'!A:B, 2, FALSE), "")</f>
        <v>DKSH INDIA</v>
      </c>
      <c r="S1805" t="str">
        <f>IFERROR(VLOOKUP(H1805,'Supplier name '!A:B, 2, FALSE), "")</f>
        <v>ASHLAND INDUSTRIES</v>
      </c>
    </row>
    <row r="1806" spans="1:19">
      <c r="A1806" s="117" t="s">
        <v>225</v>
      </c>
      <c r="B1806" s="118">
        <v>2500</v>
      </c>
      <c r="C1806" s="118" t="s">
        <v>7</v>
      </c>
      <c r="D1806" s="117" t="s">
        <v>19</v>
      </c>
      <c r="E1806" s="118">
        <v>28.117000000000001</v>
      </c>
      <c r="F1806" s="118" t="s">
        <v>9</v>
      </c>
      <c r="G1806" s="117" t="s">
        <v>2569</v>
      </c>
      <c r="H1806" s="117" t="s">
        <v>458</v>
      </c>
      <c r="I1806" s="117" t="s">
        <v>2670</v>
      </c>
      <c r="J1806" s="74">
        <f>IF(F1806="USD", E1806, E1806 * IFERROR(VLOOKUP(F1806, EXCHANGE_RATE!A:B, 2, FALSE), "Currency not found"))</f>
        <v>28.117000000000001</v>
      </c>
      <c r="K1806" s="74">
        <f t="shared" si="186"/>
        <v>28.12</v>
      </c>
      <c r="L1806" s="14">
        <f>IF(C1806="MTS", B1806, B1806 * IFERROR(VLOOKUP(C1806, 'QTY_CONVERSIONS '!A:B, 2, FALSE), "Units not found"))</f>
        <v>2.5</v>
      </c>
      <c r="M1806" s="75">
        <f t="shared" si="187"/>
        <v>70300</v>
      </c>
      <c r="N1806" t="str">
        <f>IFERROR(VLOOKUP(D1806, Product_Category!A:B, 2, FALSE), "Uncategorized")</f>
        <v>CMC</v>
      </c>
      <c r="O1806" s="76">
        <f t="shared" si="188"/>
        <v>28.12</v>
      </c>
      <c r="P1806" s="76">
        <f t="shared" si="189"/>
        <v>70.3</v>
      </c>
      <c r="Q1806">
        <f t="shared" si="190"/>
        <v>2023</v>
      </c>
      <c r="R1806" t="str">
        <f>IFERROR(VLOOKUP(G1806,'Importer Name'!A:B, 2, FALSE), "")</f>
        <v>INTERNATIONAL SPECIALTY</v>
      </c>
      <c r="S1806" t="str">
        <f>IFERROR(VLOOKUP(H1806,'Supplier name '!A:B, 2, FALSE), "")</f>
        <v>ASHLAND INDUSTRIES</v>
      </c>
    </row>
    <row r="1807" spans="1:19">
      <c r="A1807" s="117" t="s">
        <v>225</v>
      </c>
      <c r="B1807" s="118">
        <v>100</v>
      </c>
      <c r="C1807" s="118" t="s">
        <v>7</v>
      </c>
      <c r="D1807" s="117" t="s">
        <v>19</v>
      </c>
      <c r="E1807" s="118">
        <v>16.12</v>
      </c>
      <c r="F1807" s="118" t="s">
        <v>9</v>
      </c>
      <c r="G1807" s="117" t="s">
        <v>81</v>
      </c>
      <c r="H1807" s="117" t="s">
        <v>458</v>
      </c>
      <c r="I1807" s="117" t="s">
        <v>2670</v>
      </c>
      <c r="J1807" s="74">
        <f>IF(F1807="USD", E1807, E1807 * IFERROR(VLOOKUP(F1807, EXCHANGE_RATE!A:B, 2, FALSE), "Currency not found"))</f>
        <v>16.12</v>
      </c>
      <c r="K1807" s="74">
        <f t="shared" si="186"/>
        <v>16.12</v>
      </c>
      <c r="L1807" s="14">
        <f>IF(C1807="MTS", B1807, B1807 * IFERROR(VLOOKUP(C1807, 'QTY_CONVERSIONS '!A:B, 2, FALSE), "Units not found"))</f>
        <v>0.1</v>
      </c>
      <c r="M1807" s="75">
        <f t="shared" si="187"/>
        <v>1612</v>
      </c>
      <c r="N1807" t="str">
        <f>IFERROR(VLOOKUP(D1807, Product_Category!A:B, 2, FALSE), "Uncategorized")</f>
        <v>CMC</v>
      </c>
      <c r="O1807" s="76">
        <f t="shared" si="188"/>
        <v>16.12</v>
      </c>
      <c r="P1807" s="76">
        <f t="shared" si="189"/>
        <v>1.6120000000000001</v>
      </c>
      <c r="Q1807">
        <f t="shared" si="190"/>
        <v>2023</v>
      </c>
      <c r="R1807" t="str">
        <f>IFERROR(VLOOKUP(G1807,'Importer Name'!A:B, 2, FALSE), "")</f>
        <v>DKSH INDIA</v>
      </c>
      <c r="S1807" t="str">
        <f>IFERROR(VLOOKUP(H1807,'Supplier name '!A:B, 2, FALSE), "")</f>
        <v>ASHLAND INDUSTRIES</v>
      </c>
    </row>
    <row r="1808" spans="1:19">
      <c r="A1808" s="117" t="s">
        <v>225</v>
      </c>
      <c r="B1808" s="118">
        <v>1000</v>
      </c>
      <c r="C1808" s="118" t="s">
        <v>7</v>
      </c>
      <c r="D1808" s="117" t="s">
        <v>19</v>
      </c>
      <c r="E1808" s="118">
        <v>10.055999999999999</v>
      </c>
      <c r="F1808" s="118" t="s">
        <v>9</v>
      </c>
      <c r="G1808" s="117" t="s">
        <v>2616</v>
      </c>
      <c r="H1808" s="117" t="s">
        <v>458</v>
      </c>
      <c r="I1808" s="117" t="s">
        <v>2670</v>
      </c>
      <c r="J1808" s="74">
        <f>IF(F1808="USD", E1808, E1808 * IFERROR(VLOOKUP(F1808, EXCHANGE_RATE!A:B, 2, FALSE), "Currency not found"))</f>
        <v>10.055999999999999</v>
      </c>
      <c r="K1808" s="74">
        <f t="shared" si="186"/>
        <v>10.06</v>
      </c>
      <c r="L1808" s="14">
        <f>IF(C1808="MTS", B1808, B1808 * IFERROR(VLOOKUP(C1808, 'QTY_CONVERSIONS '!A:B, 2, FALSE), "Units not found"))</f>
        <v>1</v>
      </c>
      <c r="M1808" s="75">
        <f t="shared" si="187"/>
        <v>10060</v>
      </c>
      <c r="N1808" t="str">
        <f>IFERROR(VLOOKUP(D1808, Product_Category!A:B, 2, FALSE), "Uncategorized")</f>
        <v>CMC</v>
      </c>
      <c r="O1808" s="76">
        <f t="shared" si="188"/>
        <v>10.06</v>
      </c>
      <c r="P1808" s="76">
        <f t="shared" si="189"/>
        <v>10.06</v>
      </c>
      <c r="Q1808">
        <f t="shared" si="190"/>
        <v>2023</v>
      </c>
      <c r="R1808" t="str">
        <f>IFERROR(VLOOKUP(G1808,'Importer Name'!A:B, 2, FALSE), "")</f>
        <v xml:space="preserve">INTERNATIONAL SPECIALTY </v>
      </c>
      <c r="S1808" t="str">
        <f>IFERROR(VLOOKUP(H1808,'Supplier name '!A:B, 2, FALSE), "")</f>
        <v>ASHLAND INDUSTRIES</v>
      </c>
    </row>
    <row r="1809" spans="1:19">
      <c r="A1809" s="117" t="s">
        <v>225</v>
      </c>
      <c r="B1809" s="118">
        <v>6.5</v>
      </c>
      <c r="C1809" s="118" t="s">
        <v>7</v>
      </c>
      <c r="D1809" s="117" t="s">
        <v>44</v>
      </c>
      <c r="E1809" s="118">
        <v>10</v>
      </c>
      <c r="F1809" s="118" t="s">
        <v>1718</v>
      </c>
      <c r="G1809" s="117" t="s">
        <v>2616</v>
      </c>
      <c r="H1809" s="117" t="s">
        <v>2617</v>
      </c>
      <c r="I1809" s="117" t="s">
        <v>2670</v>
      </c>
      <c r="J1809" s="74">
        <f>IF(F1809="USD", E1809, E1809 * IFERROR(VLOOKUP(F1809, EXCHANGE_RATE!A:B, 2, FALSE), "Currency not found"))</f>
        <v>10.700000000000001</v>
      </c>
      <c r="K1809" s="74">
        <f t="shared" si="186"/>
        <v>10.7</v>
      </c>
      <c r="L1809" s="14">
        <f>IF(C1809="MTS", B1809, B1809 * IFERROR(VLOOKUP(C1809, 'QTY_CONVERSIONS '!A:B, 2, FALSE), "Units not found"))</f>
        <v>6.5000000000000006E-3</v>
      </c>
      <c r="M1809" s="75">
        <f t="shared" si="187"/>
        <v>69.55</v>
      </c>
      <c r="N1809" t="str">
        <f>IFERROR(VLOOKUP(D1809, Product_Category!A:B, 2, FALSE), "Uncategorized")</f>
        <v>CMC</v>
      </c>
      <c r="O1809" s="76">
        <f t="shared" si="188"/>
        <v>10.7</v>
      </c>
      <c r="P1809" s="76">
        <f t="shared" si="189"/>
        <v>6.9550000000000001E-2</v>
      </c>
      <c r="Q1809">
        <f t="shared" si="190"/>
        <v>2023</v>
      </c>
      <c r="R1809" t="str">
        <f>IFERROR(VLOOKUP(G1809,'Importer Name'!A:B, 2, FALSE), "")</f>
        <v xml:space="preserve">INTERNATIONAL SPECIALTY </v>
      </c>
      <c r="S1809" t="str">
        <f>IFERROR(VLOOKUP(H1809,'Supplier name '!A:B, 2, FALSE), "")</f>
        <v>CHEMICAL MARKETING CONCEPTS</v>
      </c>
    </row>
    <row r="1810" spans="1:19">
      <c r="A1810" s="117" t="s">
        <v>230</v>
      </c>
      <c r="B1810" s="118">
        <v>25</v>
      </c>
      <c r="C1810" s="118" t="s">
        <v>7</v>
      </c>
      <c r="D1810" s="117" t="s">
        <v>19</v>
      </c>
      <c r="E1810" s="118">
        <v>38.6</v>
      </c>
      <c r="F1810" s="118" t="s">
        <v>1718</v>
      </c>
      <c r="G1810" s="117" t="s">
        <v>2618</v>
      </c>
      <c r="H1810" s="117" t="s">
        <v>2619</v>
      </c>
      <c r="I1810" s="117" t="s">
        <v>2670</v>
      </c>
      <c r="J1810" s="74">
        <f>IF(F1810="USD", E1810, E1810 * IFERROR(VLOOKUP(F1810, EXCHANGE_RATE!A:B, 2, FALSE), "Currency not found"))</f>
        <v>41.302000000000007</v>
      </c>
      <c r="K1810" s="74">
        <f t="shared" si="186"/>
        <v>41.309999999999995</v>
      </c>
      <c r="L1810" s="14">
        <f>IF(C1810="MTS", B1810, B1810 * IFERROR(VLOOKUP(C1810, 'QTY_CONVERSIONS '!A:B, 2, FALSE), "Units not found"))</f>
        <v>2.5000000000000001E-2</v>
      </c>
      <c r="M1810" s="75">
        <f t="shared" si="187"/>
        <v>1032.7499999999998</v>
      </c>
      <c r="N1810" t="str">
        <f>IFERROR(VLOOKUP(D1810, Product_Category!A:B, 2, FALSE), "Uncategorized")</f>
        <v>CMC</v>
      </c>
      <c r="O1810" s="76">
        <f t="shared" si="188"/>
        <v>41.309999999999995</v>
      </c>
      <c r="P1810" s="76">
        <f t="shared" si="189"/>
        <v>1.0327499999999998</v>
      </c>
      <c r="Q1810">
        <f t="shared" si="190"/>
        <v>2023</v>
      </c>
      <c r="R1810" t="str">
        <f>IFERROR(VLOOKUP(G1810,'Importer Name'!A:B, 2, FALSE), "")</f>
        <v>GLENMARK</v>
      </c>
      <c r="S1810" t="str">
        <f>IFERROR(VLOOKUP(H1810,'Supplier name '!A:B, 2, FALSE), "")</f>
        <v>BIOGRUND INTERNATIONAL AG</v>
      </c>
    </row>
    <row r="1811" spans="1:19">
      <c r="A1811" s="117" t="s">
        <v>230</v>
      </c>
      <c r="B1811" s="118">
        <v>2</v>
      </c>
      <c r="C1811" s="118" t="s">
        <v>7</v>
      </c>
      <c r="D1811" s="117" t="s">
        <v>19</v>
      </c>
      <c r="E1811" s="118">
        <v>8805.58</v>
      </c>
      <c r="F1811" s="118" t="s">
        <v>1730</v>
      </c>
      <c r="G1811" s="117" t="s">
        <v>2620</v>
      </c>
      <c r="H1811" s="117" t="s">
        <v>306</v>
      </c>
      <c r="I1811" s="117" t="s">
        <v>2670</v>
      </c>
      <c r="J1811" s="74">
        <f>IF(F1811="USD", E1811, E1811 * IFERROR(VLOOKUP(F1811, EXCHANGE_RATE!A:B, 2, FALSE), "Currency not found"))</f>
        <v>105.66696</v>
      </c>
      <c r="K1811" s="74">
        <f t="shared" si="186"/>
        <v>105.67</v>
      </c>
      <c r="L1811" s="14">
        <f>IF(C1811="MTS", B1811, B1811 * IFERROR(VLOOKUP(C1811, 'QTY_CONVERSIONS '!A:B, 2, FALSE), "Units not found"))</f>
        <v>2E-3</v>
      </c>
      <c r="M1811" s="75">
        <f t="shared" si="187"/>
        <v>211.34</v>
      </c>
      <c r="N1811" t="str">
        <f>IFERROR(VLOOKUP(D1811, Product_Category!A:B, 2, FALSE), "Uncategorized")</f>
        <v>CMC</v>
      </c>
      <c r="O1811" s="76">
        <f>K1811*1000</f>
        <v>105670</v>
      </c>
      <c r="P1811" s="76">
        <f t="shared" si="189"/>
        <v>211.34</v>
      </c>
      <c r="Q1811">
        <f t="shared" si="190"/>
        <v>2023</v>
      </c>
      <c r="R1811" t="str">
        <f>IFERROR(VLOOKUP(G1811,'Importer Name'!A:B, 2, FALSE), "")</f>
        <v>SIGMA ALDRICH CHEMICALS</v>
      </c>
      <c r="S1811" t="str">
        <f>IFERROR(VLOOKUP(H1811,'Supplier name '!A:B, 2, FALSE), "")</f>
        <v>SIGMA ALDRICH</v>
      </c>
    </row>
    <row r="1812" spans="1:19">
      <c r="A1812" s="117" t="s">
        <v>230</v>
      </c>
      <c r="B1812" s="118">
        <v>13200</v>
      </c>
      <c r="C1812" s="118" t="s">
        <v>7</v>
      </c>
      <c r="D1812" s="117" t="s">
        <v>266</v>
      </c>
      <c r="E1812" s="118">
        <v>3.9510000000000001</v>
      </c>
      <c r="F1812" s="118" t="s">
        <v>1718</v>
      </c>
      <c r="G1812" s="117" t="s">
        <v>58</v>
      </c>
      <c r="H1812" s="117" t="s">
        <v>2621</v>
      </c>
      <c r="I1812" s="117" t="s">
        <v>2670</v>
      </c>
      <c r="J1812" s="74">
        <f>IF(F1812="USD", E1812, E1812 * IFERROR(VLOOKUP(F1812, EXCHANGE_RATE!A:B, 2, FALSE), "Currency not found"))</f>
        <v>4.2275700000000001</v>
      </c>
      <c r="K1812" s="74">
        <f t="shared" si="186"/>
        <v>4.2299999999999995</v>
      </c>
      <c r="L1812" s="14">
        <f>IF(C1812="MTS", B1812, B1812 * IFERROR(VLOOKUP(C1812, 'QTY_CONVERSIONS '!A:B, 2, FALSE), "Units not found"))</f>
        <v>13.200000000000001</v>
      </c>
      <c r="M1812" s="75">
        <f t="shared" si="187"/>
        <v>55835.999999999993</v>
      </c>
      <c r="N1812" t="str">
        <f>IFERROR(VLOOKUP(D1812, Product_Category!A:B, 2, FALSE), "Uncategorized")</f>
        <v>MCC</v>
      </c>
      <c r="O1812" s="76">
        <f t="shared" si="188"/>
        <v>4.2299999999999995</v>
      </c>
      <c r="P1812" s="76">
        <f t="shared" si="189"/>
        <v>55.835999999999999</v>
      </c>
      <c r="Q1812">
        <f t="shared" si="190"/>
        <v>2023</v>
      </c>
      <c r="R1812" t="str">
        <f>IFERROR(VLOOKUP(G1812,'Importer Name'!A:B, 2, FALSE), "")</f>
        <v>RETTENMAIER INDIA</v>
      </c>
      <c r="S1812" t="str">
        <f>IFERROR(VLOOKUP(H1812,'Supplier name '!A:B, 2, FALSE), "")</f>
        <v>JRS PHARMA GMBH CO KG</v>
      </c>
    </row>
    <row r="1813" spans="1:19">
      <c r="A1813" s="117" t="s">
        <v>230</v>
      </c>
      <c r="B1813" s="118">
        <v>16000</v>
      </c>
      <c r="C1813" s="118" t="s">
        <v>7</v>
      </c>
      <c r="D1813" s="117" t="s">
        <v>266</v>
      </c>
      <c r="E1813" s="118">
        <v>3.5640000000000001</v>
      </c>
      <c r="F1813" s="118" t="s">
        <v>1718</v>
      </c>
      <c r="G1813" s="117" t="s">
        <v>58</v>
      </c>
      <c r="H1813" s="117" t="s">
        <v>2621</v>
      </c>
      <c r="I1813" s="117" t="s">
        <v>2670</v>
      </c>
      <c r="J1813" s="74">
        <f>IF(F1813="USD", E1813, E1813 * IFERROR(VLOOKUP(F1813, EXCHANGE_RATE!A:B, 2, FALSE), "Currency not found"))</f>
        <v>3.8134800000000002</v>
      </c>
      <c r="K1813" s="74">
        <f t="shared" si="186"/>
        <v>3.82</v>
      </c>
      <c r="L1813" s="14">
        <f>IF(C1813="MTS", B1813, B1813 * IFERROR(VLOOKUP(C1813, 'QTY_CONVERSIONS '!A:B, 2, FALSE), "Units not found"))</f>
        <v>16</v>
      </c>
      <c r="M1813" s="75">
        <f t="shared" si="187"/>
        <v>61120</v>
      </c>
      <c r="N1813" t="str">
        <f>IFERROR(VLOOKUP(D1813, Product_Category!A:B, 2, FALSE), "Uncategorized")</f>
        <v>MCC</v>
      </c>
      <c r="O1813" s="76">
        <f t="shared" si="188"/>
        <v>3.82</v>
      </c>
      <c r="P1813" s="76">
        <f t="shared" si="189"/>
        <v>61.12</v>
      </c>
      <c r="Q1813">
        <f t="shared" si="190"/>
        <v>2023</v>
      </c>
      <c r="R1813" t="str">
        <f>IFERROR(VLOOKUP(G1813,'Importer Name'!A:B, 2, FALSE), "")</f>
        <v>RETTENMAIER INDIA</v>
      </c>
      <c r="S1813" t="str">
        <f>IFERROR(VLOOKUP(H1813,'Supplier name '!A:B, 2, FALSE), "")</f>
        <v>JRS PHARMA GMBH CO KG</v>
      </c>
    </row>
    <row r="1814" spans="1:19">
      <c r="A1814" s="117" t="s">
        <v>230</v>
      </c>
      <c r="B1814" s="118">
        <v>2000</v>
      </c>
      <c r="C1814" s="118" t="s">
        <v>7</v>
      </c>
      <c r="D1814" s="117" t="s">
        <v>266</v>
      </c>
      <c r="E1814" s="118">
        <v>3.9780000000000002</v>
      </c>
      <c r="F1814" s="118" t="s">
        <v>1718</v>
      </c>
      <c r="G1814" s="117" t="s">
        <v>58</v>
      </c>
      <c r="H1814" s="117" t="s">
        <v>2621</v>
      </c>
      <c r="I1814" s="117" t="s">
        <v>2670</v>
      </c>
      <c r="J1814" s="74">
        <f>IF(F1814="USD", E1814, E1814 * IFERROR(VLOOKUP(F1814, EXCHANGE_RATE!A:B, 2, FALSE), "Currency not found"))</f>
        <v>4.2564600000000006</v>
      </c>
      <c r="K1814" s="74">
        <f t="shared" si="186"/>
        <v>4.26</v>
      </c>
      <c r="L1814" s="14">
        <f>IF(C1814="MTS", B1814, B1814 * IFERROR(VLOOKUP(C1814, 'QTY_CONVERSIONS '!A:B, 2, FALSE), "Units not found"))</f>
        <v>2</v>
      </c>
      <c r="M1814" s="75">
        <f t="shared" si="187"/>
        <v>8520</v>
      </c>
      <c r="N1814" t="str">
        <f>IFERROR(VLOOKUP(D1814, Product_Category!A:B, 2, FALSE), "Uncategorized")</f>
        <v>MCC</v>
      </c>
      <c r="O1814" s="76">
        <f t="shared" si="188"/>
        <v>4.26</v>
      </c>
      <c r="P1814" s="76">
        <f t="shared" si="189"/>
        <v>8.52</v>
      </c>
      <c r="Q1814">
        <f t="shared" si="190"/>
        <v>2023</v>
      </c>
      <c r="R1814" t="str">
        <f>IFERROR(VLOOKUP(G1814,'Importer Name'!A:B, 2, FALSE), "")</f>
        <v>RETTENMAIER INDIA</v>
      </c>
      <c r="S1814" t="str">
        <f>IFERROR(VLOOKUP(H1814,'Supplier name '!A:B, 2, FALSE), "")</f>
        <v>JRS PHARMA GMBH CO KG</v>
      </c>
    </row>
    <row r="1815" spans="1:19">
      <c r="A1815" s="117" t="s">
        <v>230</v>
      </c>
      <c r="B1815" s="118">
        <v>107.95</v>
      </c>
      <c r="C1815" s="118" t="s">
        <v>7</v>
      </c>
      <c r="D1815" s="117" t="s">
        <v>19</v>
      </c>
      <c r="E1815" s="118">
        <v>15.05</v>
      </c>
      <c r="F1815" s="118" t="s">
        <v>9</v>
      </c>
      <c r="G1815" s="117" t="s">
        <v>2622</v>
      </c>
      <c r="H1815" s="117" t="s">
        <v>2623</v>
      </c>
      <c r="I1815" s="117" t="s">
        <v>2670</v>
      </c>
      <c r="J1815" s="74">
        <f>IF(F1815="USD", E1815, E1815 * IFERROR(VLOOKUP(F1815, EXCHANGE_RATE!A:B, 2, FALSE), "Currency not found"))</f>
        <v>15.05</v>
      </c>
      <c r="K1815" s="74">
        <f t="shared" si="186"/>
        <v>15.05</v>
      </c>
      <c r="L1815" s="14">
        <f>IF(C1815="MTS", B1815, B1815 * IFERROR(VLOOKUP(C1815, 'QTY_CONVERSIONS '!A:B, 2, FALSE), "Units not found"))</f>
        <v>0.10795</v>
      </c>
      <c r="M1815" s="75">
        <f t="shared" si="187"/>
        <v>1624.6475</v>
      </c>
      <c r="N1815" t="str">
        <f>IFERROR(VLOOKUP(D1815, Product_Category!A:B, 2, FALSE), "Uncategorized")</f>
        <v>CMC</v>
      </c>
      <c r="O1815" s="76">
        <f t="shared" si="188"/>
        <v>15.05</v>
      </c>
      <c r="P1815" s="76">
        <f t="shared" si="189"/>
        <v>1.6246475000000002</v>
      </c>
      <c r="Q1815">
        <f t="shared" si="190"/>
        <v>2023</v>
      </c>
      <c r="R1815" t="str">
        <f>IFERROR(VLOOKUP(G1815,'Importer Name'!A:B, 2, FALSE), "")</f>
        <v>S KUSHALCHAND</v>
      </c>
      <c r="S1815" t="str">
        <f>IFERROR(VLOOKUP(H1815,'Supplier name '!A:B, 2, FALSE), "")</f>
        <v>NUTRITION AND BIOSCIENCE</v>
      </c>
    </row>
    <row r="1816" spans="1:19">
      <c r="A1816" s="117" t="s">
        <v>230</v>
      </c>
      <c r="B1816" s="118">
        <v>892.05</v>
      </c>
      <c r="C1816" s="118" t="s">
        <v>7</v>
      </c>
      <c r="D1816" s="117" t="s">
        <v>19</v>
      </c>
      <c r="E1816" s="118">
        <v>15.05</v>
      </c>
      <c r="F1816" s="118" t="s">
        <v>9</v>
      </c>
      <c r="G1816" s="117" t="s">
        <v>2622</v>
      </c>
      <c r="H1816" s="117" t="s">
        <v>2623</v>
      </c>
      <c r="I1816" s="117" t="s">
        <v>2670</v>
      </c>
      <c r="J1816" s="74">
        <f>IF(F1816="USD", E1816, E1816 * IFERROR(VLOOKUP(F1816, EXCHANGE_RATE!A:B, 2, FALSE), "Currency not found"))</f>
        <v>15.05</v>
      </c>
      <c r="K1816" s="74">
        <f t="shared" si="186"/>
        <v>15.05</v>
      </c>
      <c r="L1816" s="14">
        <f>IF(C1816="MTS", B1816, B1816 * IFERROR(VLOOKUP(C1816, 'QTY_CONVERSIONS '!A:B, 2, FALSE), "Units not found"))</f>
        <v>0.89205000000000001</v>
      </c>
      <c r="M1816" s="75">
        <f t="shared" si="187"/>
        <v>13425.352499999999</v>
      </c>
      <c r="N1816" t="str">
        <f>IFERROR(VLOOKUP(D1816, Product_Category!A:B, 2, FALSE), "Uncategorized")</f>
        <v>CMC</v>
      </c>
      <c r="O1816" s="76">
        <f t="shared" si="188"/>
        <v>15.05</v>
      </c>
      <c r="P1816" s="76">
        <f t="shared" si="189"/>
        <v>13.425352500000001</v>
      </c>
      <c r="Q1816">
        <f t="shared" si="190"/>
        <v>2023</v>
      </c>
      <c r="R1816" t="str">
        <f>IFERROR(VLOOKUP(G1816,'Importer Name'!A:B, 2, FALSE), "")</f>
        <v>S KUSHALCHAND</v>
      </c>
      <c r="S1816" t="str">
        <f>IFERROR(VLOOKUP(H1816,'Supplier name '!A:B, 2, FALSE), "")</f>
        <v>NUTRITION AND BIOSCIENCE</v>
      </c>
    </row>
    <row r="1817" spans="1:19">
      <c r="A1817" s="117" t="s">
        <v>230</v>
      </c>
      <c r="B1817" s="118">
        <v>3200</v>
      </c>
      <c r="C1817" s="118" t="s">
        <v>7</v>
      </c>
      <c r="D1817" s="117" t="s">
        <v>266</v>
      </c>
      <c r="E1817" s="118">
        <v>3.5089999999999999</v>
      </c>
      <c r="F1817" s="118" t="s">
        <v>1718</v>
      </c>
      <c r="G1817" s="117" t="s">
        <v>208</v>
      </c>
      <c r="H1817" s="117" t="s">
        <v>2621</v>
      </c>
      <c r="I1817" s="117" t="s">
        <v>2670</v>
      </c>
      <c r="J1817" s="74">
        <f>IF(F1817="USD", E1817, E1817 * IFERROR(VLOOKUP(F1817, EXCHANGE_RATE!A:B, 2, FALSE), "Currency not found"))</f>
        <v>3.7546300000000001</v>
      </c>
      <c r="K1817" s="74">
        <f t="shared" si="186"/>
        <v>3.76</v>
      </c>
      <c r="L1817" s="14">
        <f>IF(C1817="MTS", B1817, B1817 * IFERROR(VLOOKUP(C1817, 'QTY_CONVERSIONS '!A:B, 2, FALSE), "Units not found"))</f>
        <v>3.2</v>
      </c>
      <c r="M1817" s="75">
        <f t="shared" si="187"/>
        <v>12032</v>
      </c>
      <c r="N1817" t="str">
        <f>IFERROR(VLOOKUP(D1817, Product_Category!A:B, 2, FALSE), "Uncategorized")</f>
        <v>MCC</v>
      </c>
      <c r="O1817" s="76">
        <f t="shared" si="188"/>
        <v>3.76</v>
      </c>
      <c r="P1817" s="76">
        <f t="shared" si="189"/>
        <v>12.032</v>
      </c>
      <c r="Q1817">
        <f t="shared" si="190"/>
        <v>2023</v>
      </c>
      <c r="R1817" t="str">
        <f>IFERROR(VLOOKUP(G1817,'Importer Name'!A:B, 2, FALSE), "")</f>
        <v>RETTENMAIER</v>
      </c>
      <c r="S1817" t="str">
        <f>IFERROR(VLOOKUP(H1817,'Supplier name '!A:B, 2, FALSE), "")</f>
        <v>JRS PHARMA GMBH CO KG</v>
      </c>
    </row>
    <row r="1818" spans="1:19">
      <c r="A1818" s="117" t="s">
        <v>230</v>
      </c>
      <c r="B1818" s="118">
        <v>1200</v>
      </c>
      <c r="C1818" s="118" t="s">
        <v>7</v>
      </c>
      <c r="D1818" s="117" t="s">
        <v>266</v>
      </c>
      <c r="E1818" s="118">
        <v>3.5659999999999998</v>
      </c>
      <c r="F1818" s="118" t="s">
        <v>1718</v>
      </c>
      <c r="G1818" s="117" t="s">
        <v>208</v>
      </c>
      <c r="H1818" s="117" t="s">
        <v>2621</v>
      </c>
      <c r="I1818" s="117" t="s">
        <v>2670</v>
      </c>
      <c r="J1818" s="74">
        <f>IF(F1818="USD", E1818, E1818 * IFERROR(VLOOKUP(F1818, EXCHANGE_RATE!A:B, 2, FALSE), "Currency not found"))</f>
        <v>3.81562</v>
      </c>
      <c r="K1818" s="74">
        <f t="shared" si="186"/>
        <v>3.82</v>
      </c>
      <c r="L1818" s="14">
        <f>IF(C1818="MTS", B1818, B1818 * IFERROR(VLOOKUP(C1818, 'QTY_CONVERSIONS '!A:B, 2, FALSE), "Units not found"))</f>
        <v>1.2</v>
      </c>
      <c r="M1818" s="75">
        <f t="shared" si="187"/>
        <v>4584</v>
      </c>
      <c r="N1818" t="str">
        <f>IFERROR(VLOOKUP(D1818, Product_Category!A:B, 2, FALSE), "Uncategorized")</f>
        <v>MCC</v>
      </c>
      <c r="O1818" s="76">
        <f t="shared" si="188"/>
        <v>3.82</v>
      </c>
      <c r="P1818" s="76">
        <f t="shared" si="189"/>
        <v>4.5839999999999996</v>
      </c>
      <c r="Q1818">
        <f t="shared" si="190"/>
        <v>2023</v>
      </c>
      <c r="R1818" t="str">
        <f>IFERROR(VLOOKUP(G1818,'Importer Name'!A:B, 2, FALSE), "")</f>
        <v>RETTENMAIER</v>
      </c>
      <c r="S1818" t="str">
        <f>IFERROR(VLOOKUP(H1818,'Supplier name '!A:B, 2, FALSE), "")</f>
        <v>JRS PHARMA GMBH CO KG</v>
      </c>
    </row>
    <row r="1819" spans="1:19">
      <c r="A1819" s="117" t="s">
        <v>230</v>
      </c>
      <c r="B1819" s="118">
        <v>240</v>
      </c>
      <c r="C1819" s="118" t="s">
        <v>7</v>
      </c>
      <c r="D1819" s="117" t="s">
        <v>266</v>
      </c>
      <c r="E1819" s="118">
        <v>5.085</v>
      </c>
      <c r="F1819" s="118" t="s">
        <v>1718</v>
      </c>
      <c r="G1819" s="117" t="s">
        <v>208</v>
      </c>
      <c r="H1819" s="117" t="s">
        <v>2621</v>
      </c>
      <c r="I1819" s="117" t="s">
        <v>2670</v>
      </c>
      <c r="J1819" s="74">
        <f>IF(F1819="USD", E1819, E1819 * IFERROR(VLOOKUP(F1819, EXCHANGE_RATE!A:B, 2, FALSE), "Currency not found"))</f>
        <v>5.44095</v>
      </c>
      <c r="K1819" s="74">
        <f t="shared" si="186"/>
        <v>5.45</v>
      </c>
      <c r="L1819" s="14">
        <f>IF(C1819="MTS", B1819, B1819 * IFERROR(VLOOKUP(C1819, 'QTY_CONVERSIONS '!A:B, 2, FALSE), "Units not found"))</f>
        <v>0.24</v>
      </c>
      <c r="M1819" s="75">
        <f t="shared" si="187"/>
        <v>1308</v>
      </c>
      <c r="N1819" t="str">
        <f>IFERROR(VLOOKUP(D1819, Product_Category!A:B, 2, FALSE), "Uncategorized")</f>
        <v>MCC</v>
      </c>
      <c r="O1819" s="76">
        <f t="shared" si="188"/>
        <v>5.45</v>
      </c>
      <c r="P1819" s="76">
        <f t="shared" si="189"/>
        <v>1.3080000000000001</v>
      </c>
      <c r="Q1819">
        <f t="shared" si="190"/>
        <v>2023</v>
      </c>
      <c r="R1819" t="str">
        <f>IFERROR(VLOOKUP(G1819,'Importer Name'!A:B, 2, FALSE), "")</f>
        <v>RETTENMAIER</v>
      </c>
      <c r="S1819" t="str">
        <f>IFERROR(VLOOKUP(H1819,'Supplier name '!A:B, 2, FALSE), "")</f>
        <v>JRS PHARMA GMBH CO KG</v>
      </c>
    </row>
    <row r="1820" spans="1:19">
      <c r="A1820" s="117" t="s">
        <v>230</v>
      </c>
      <c r="B1820" s="118">
        <v>1800</v>
      </c>
      <c r="C1820" s="118" t="s">
        <v>7</v>
      </c>
      <c r="D1820" s="117" t="s">
        <v>2624</v>
      </c>
      <c r="E1820" s="118">
        <v>7.0389999999999997</v>
      </c>
      <c r="F1820" s="118" t="s">
        <v>1718</v>
      </c>
      <c r="G1820" s="117" t="s">
        <v>208</v>
      </c>
      <c r="H1820" s="117" t="s">
        <v>2621</v>
      </c>
      <c r="I1820" s="117" t="s">
        <v>2670</v>
      </c>
      <c r="J1820" s="74">
        <f>IF(F1820="USD", E1820, E1820 * IFERROR(VLOOKUP(F1820, EXCHANGE_RATE!A:B, 2, FALSE), "Currency not found"))</f>
        <v>7.5317300000000005</v>
      </c>
      <c r="K1820" s="74">
        <f t="shared" si="186"/>
        <v>7.54</v>
      </c>
      <c r="L1820" s="14">
        <f>IF(C1820="MTS", B1820, B1820 * IFERROR(VLOOKUP(C1820, 'QTY_CONVERSIONS '!A:B, 2, FALSE), "Units not found"))</f>
        <v>1.8</v>
      </c>
      <c r="M1820" s="75">
        <f t="shared" si="187"/>
        <v>13572</v>
      </c>
      <c r="N1820" t="str">
        <f>IFERROR(VLOOKUP(D1820, Product_Category!A:B, 2, FALSE), "Uncategorized")</f>
        <v>CMC</v>
      </c>
      <c r="O1820" s="76">
        <f t="shared" si="188"/>
        <v>7.54</v>
      </c>
      <c r="P1820" s="76">
        <f t="shared" si="189"/>
        <v>13.572000000000001</v>
      </c>
      <c r="Q1820">
        <f t="shared" si="190"/>
        <v>2023</v>
      </c>
      <c r="R1820" t="str">
        <f>IFERROR(VLOOKUP(G1820,'Importer Name'!A:B, 2, FALSE), "")</f>
        <v>RETTENMAIER</v>
      </c>
      <c r="S1820" t="str">
        <f>IFERROR(VLOOKUP(H1820,'Supplier name '!A:B, 2, FALSE), "")</f>
        <v>JRS PHARMA GMBH CO KG</v>
      </c>
    </row>
    <row r="1821" spans="1:19">
      <c r="A1821" s="117" t="s">
        <v>230</v>
      </c>
      <c r="B1821" s="118">
        <v>21600</v>
      </c>
      <c r="C1821" s="118" t="s">
        <v>7</v>
      </c>
      <c r="D1821" s="117" t="s">
        <v>266</v>
      </c>
      <c r="E1821" s="118">
        <v>7.0389999999999997</v>
      </c>
      <c r="F1821" s="118" t="s">
        <v>1718</v>
      </c>
      <c r="G1821" s="117" t="s">
        <v>208</v>
      </c>
      <c r="H1821" s="117" t="s">
        <v>2625</v>
      </c>
      <c r="I1821" s="117" t="s">
        <v>2670</v>
      </c>
      <c r="J1821" s="74">
        <f>IF(F1821="USD", E1821, E1821 * IFERROR(VLOOKUP(F1821, EXCHANGE_RATE!A:B, 2, FALSE), "Currency not found"))</f>
        <v>7.5317300000000005</v>
      </c>
      <c r="K1821" s="74">
        <f t="shared" si="186"/>
        <v>7.54</v>
      </c>
      <c r="L1821" s="14">
        <f>IF(C1821="MTS", B1821, B1821 * IFERROR(VLOOKUP(C1821, 'QTY_CONVERSIONS '!A:B, 2, FALSE), "Units not found"))</f>
        <v>21.6</v>
      </c>
      <c r="M1821" s="75">
        <f t="shared" si="187"/>
        <v>162864</v>
      </c>
      <c r="N1821" t="str">
        <f>IFERROR(VLOOKUP(D1821, Product_Category!A:B, 2, FALSE), "Uncategorized")</f>
        <v>MCC</v>
      </c>
      <c r="O1821" s="76">
        <f t="shared" si="188"/>
        <v>7.54</v>
      </c>
      <c r="P1821" s="76">
        <f t="shared" si="189"/>
        <v>162.864</v>
      </c>
      <c r="Q1821">
        <f t="shared" si="190"/>
        <v>2023</v>
      </c>
      <c r="R1821" t="str">
        <f>IFERROR(VLOOKUP(G1821,'Importer Name'!A:B, 2, FALSE), "")</f>
        <v>RETTENMAIER</v>
      </c>
      <c r="S1821" t="str">
        <f>IFERROR(VLOOKUP(H1821,'Supplier name '!A:B, 2, FALSE), "")</f>
        <v>J RETTENMAIER SOHNE GMBH CO KG</v>
      </c>
    </row>
    <row r="1822" spans="1:19">
      <c r="A1822" s="117" t="s">
        <v>247</v>
      </c>
      <c r="B1822" s="118">
        <v>2000</v>
      </c>
      <c r="C1822" s="118" t="s">
        <v>7</v>
      </c>
      <c r="D1822" s="117" t="s">
        <v>19</v>
      </c>
      <c r="E1822" s="118">
        <v>16.79</v>
      </c>
      <c r="F1822" s="118" t="s">
        <v>9</v>
      </c>
      <c r="G1822" s="117" t="s">
        <v>2626</v>
      </c>
      <c r="H1822" s="117" t="s">
        <v>2627</v>
      </c>
      <c r="I1822" s="117" t="s">
        <v>2670</v>
      </c>
      <c r="J1822" s="74">
        <f>IF(F1822="USD", E1822, E1822 * IFERROR(VLOOKUP(F1822, EXCHANGE_RATE!A:B, 2, FALSE), "Currency not found"))</f>
        <v>16.79</v>
      </c>
      <c r="K1822" s="74">
        <f t="shared" si="186"/>
        <v>16.79</v>
      </c>
      <c r="L1822" s="14">
        <f>IF(C1822="MTS", B1822, B1822 * IFERROR(VLOOKUP(C1822, 'QTY_CONVERSIONS '!A:B, 2, FALSE), "Units not found"))</f>
        <v>2</v>
      </c>
      <c r="M1822" s="75">
        <f t="shared" si="187"/>
        <v>33580</v>
      </c>
      <c r="N1822" t="str">
        <f>IFERROR(VLOOKUP(D1822, Product_Category!A:B, 2, FALSE), "Uncategorized")</f>
        <v>CMC</v>
      </c>
      <c r="O1822" s="76">
        <f t="shared" si="188"/>
        <v>16.79</v>
      </c>
      <c r="P1822" s="76">
        <f t="shared" si="189"/>
        <v>33.58</v>
      </c>
      <c r="Q1822">
        <f t="shared" si="190"/>
        <v>2023</v>
      </c>
      <c r="R1822" t="str">
        <f>IFERROR(VLOOKUP(G1822,'Importer Name'!A:B, 2, FALSE), "")</f>
        <v>MYLAN</v>
      </c>
      <c r="S1822" t="str">
        <f>IFERROR(VLOOKUP(H1822,'Supplier name '!A:B, 2, FALSE), "")</f>
        <v>DUPONT NUTRITION IRELAND</v>
      </c>
    </row>
    <row r="1823" spans="1:19">
      <c r="A1823" s="117" t="s">
        <v>247</v>
      </c>
      <c r="B1823" s="118">
        <v>1000</v>
      </c>
      <c r="C1823" s="118" t="s">
        <v>7</v>
      </c>
      <c r="D1823" s="117" t="s">
        <v>19</v>
      </c>
      <c r="E1823" s="118">
        <v>14.93</v>
      </c>
      <c r="F1823" s="118" t="s">
        <v>9</v>
      </c>
      <c r="G1823" s="117" t="s">
        <v>250</v>
      </c>
      <c r="H1823" s="117" t="s">
        <v>2627</v>
      </c>
      <c r="I1823" s="117" t="s">
        <v>2670</v>
      </c>
      <c r="J1823" s="74">
        <f>IF(F1823="USD", E1823, E1823 * IFERROR(VLOOKUP(F1823, EXCHANGE_RATE!A:B, 2, FALSE), "Currency not found"))</f>
        <v>14.93</v>
      </c>
      <c r="K1823" s="74">
        <f t="shared" si="186"/>
        <v>14.93</v>
      </c>
      <c r="L1823" s="14">
        <f>IF(C1823="MTS", B1823, B1823 * IFERROR(VLOOKUP(C1823, 'QTY_CONVERSIONS '!A:B, 2, FALSE), "Units not found"))</f>
        <v>1</v>
      </c>
      <c r="M1823" s="75">
        <f t="shared" si="187"/>
        <v>14930</v>
      </c>
      <c r="N1823" t="str">
        <f>IFERROR(VLOOKUP(D1823, Product_Category!A:B, 2, FALSE), "Uncategorized")</f>
        <v>CMC</v>
      </c>
      <c r="O1823" s="76">
        <f t="shared" si="188"/>
        <v>14.93</v>
      </c>
      <c r="P1823" s="76">
        <f t="shared" si="189"/>
        <v>14.93</v>
      </c>
      <c r="Q1823">
        <f t="shared" si="190"/>
        <v>2023</v>
      </c>
      <c r="R1823" t="str">
        <f>IFERROR(VLOOKUP(G1823,'Importer Name'!A:B, 2, FALSE), "")</f>
        <v>AUROBINDO</v>
      </c>
      <c r="S1823" t="str">
        <f>IFERROR(VLOOKUP(H1823,'Supplier name '!A:B, 2, FALSE), "")</f>
        <v>DUPONT NUTRITION IRELAND</v>
      </c>
    </row>
    <row r="1824" spans="1:19">
      <c r="A1824" s="117" t="s">
        <v>247</v>
      </c>
      <c r="B1824" s="118">
        <v>17500</v>
      </c>
      <c r="C1824" s="118" t="s">
        <v>7</v>
      </c>
      <c r="D1824" s="117" t="s">
        <v>266</v>
      </c>
      <c r="E1824" s="118">
        <v>5.59</v>
      </c>
      <c r="F1824" s="118" t="s">
        <v>9</v>
      </c>
      <c r="G1824" s="117" t="s">
        <v>69</v>
      </c>
      <c r="H1824" s="117" t="s">
        <v>2627</v>
      </c>
      <c r="I1824" s="117" t="s">
        <v>2670</v>
      </c>
      <c r="J1824" s="74">
        <f>IF(F1824="USD", E1824, E1824 * IFERROR(VLOOKUP(F1824, EXCHANGE_RATE!A:B, 2, FALSE), "Currency not found"))</f>
        <v>5.59</v>
      </c>
      <c r="K1824" s="74">
        <f t="shared" si="186"/>
        <v>5.59</v>
      </c>
      <c r="L1824" s="14">
        <f>IF(C1824="MTS", B1824, B1824 * IFERROR(VLOOKUP(C1824, 'QTY_CONVERSIONS '!A:B, 2, FALSE), "Units not found"))</f>
        <v>17.5</v>
      </c>
      <c r="M1824" s="75">
        <f t="shared" si="187"/>
        <v>97825</v>
      </c>
      <c r="N1824" t="str">
        <f>IFERROR(VLOOKUP(D1824, Product_Category!A:B, 2, FALSE), "Uncategorized")</f>
        <v>MCC</v>
      </c>
      <c r="O1824" s="76">
        <f t="shared" si="188"/>
        <v>5.59</v>
      </c>
      <c r="P1824" s="76">
        <f t="shared" si="189"/>
        <v>97.825000000000003</v>
      </c>
      <c r="Q1824">
        <f t="shared" si="190"/>
        <v>2023</v>
      </c>
      <c r="R1824" t="str">
        <f>IFERROR(VLOOKUP(G1824,'Importer Name'!A:B, 2, FALSE), "")</f>
        <v>SIGNET EXCIPIENTS</v>
      </c>
      <c r="S1824" t="str">
        <f>IFERROR(VLOOKUP(H1824,'Supplier name '!A:B, 2, FALSE), "")</f>
        <v>DUPONT NUTRITION IRELAND</v>
      </c>
    </row>
    <row r="1825" spans="1:19">
      <c r="A1825" s="117" t="s">
        <v>247</v>
      </c>
      <c r="B1825" s="118">
        <v>17500</v>
      </c>
      <c r="C1825" s="118" t="s">
        <v>7</v>
      </c>
      <c r="D1825" s="117" t="s">
        <v>266</v>
      </c>
      <c r="E1825" s="118">
        <v>5.59</v>
      </c>
      <c r="F1825" s="118" t="s">
        <v>9</v>
      </c>
      <c r="G1825" s="117" t="s">
        <v>113</v>
      </c>
      <c r="H1825" s="117" t="s">
        <v>2627</v>
      </c>
      <c r="I1825" s="117" t="s">
        <v>2670</v>
      </c>
      <c r="J1825" s="74">
        <f>IF(F1825="USD", E1825, E1825 * IFERROR(VLOOKUP(F1825, EXCHANGE_RATE!A:B, 2, FALSE), "Currency not found"))</f>
        <v>5.59</v>
      </c>
      <c r="K1825" s="74">
        <f t="shared" si="186"/>
        <v>5.59</v>
      </c>
      <c r="L1825" s="14">
        <f>IF(C1825="MTS", B1825, B1825 * IFERROR(VLOOKUP(C1825, 'QTY_CONVERSIONS '!A:B, 2, FALSE), "Units not found"))</f>
        <v>17.5</v>
      </c>
      <c r="M1825" s="75">
        <f t="shared" si="187"/>
        <v>97825</v>
      </c>
      <c r="N1825" t="str">
        <f>IFERROR(VLOOKUP(D1825, Product_Category!A:B, 2, FALSE), "Uncategorized")</f>
        <v>MCC</v>
      </c>
      <c r="O1825" s="76">
        <f t="shared" si="188"/>
        <v>5.59</v>
      </c>
      <c r="P1825" s="76">
        <f t="shared" si="189"/>
        <v>97.825000000000003</v>
      </c>
      <c r="Q1825">
        <f t="shared" si="190"/>
        <v>2023</v>
      </c>
      <c r="R1825" t="str">
        <f>IFERROR(VLOOKUP(G1825,'Importer Name'!A:B, 2, FALSE), "")</f>
        <v>CIPLA LIMITED</v>
      </c>
      <c r="S1825" t="str">
        <f>IFERROR(VLOOKUP(H1825,'Supplier name '!A:B, 2, FALSE), "")</f>
        <v>DUPONT NUTRITION IRELAND</v>
      </c>
    </row>
    <row r="1826" spans="1:19">
      <c r="A1826" s="117" t="s">
        <v>247</v>
      </c>
      <c r="B1826" s="118">
        <v>5000</v>
      </c>
      <c r="C1826" s="118" t="s">
        <v>7</v>
      </c>
      <c r="D1826" s="117" t="s">
        <v>266</v>
      </c>
      <c r="E1826" s="118">
        <v>5.03</v>
      </c>
      <c r="F1826" s="118" t="s">
        <v>9</v>
      </c>
      <c r="G1826" s="117" t="s">
        <v>113</v>
      </c>
      <c r="H1826" s="117" t="s">
        <v>2627</v>
      </c>
      <c r="I1826" s="117" t="s">
        <v>2670</v>
      </c>
      <c r="J1826" s="74">
        <f>IF(F1826="USD", E1826, E1826 * IFERROR(VLOOKUP(F1826, EXCHANGE_RATE!A:B, 2, FALSE), "Currency not found"))</f>
        <v>5.03</v>
      </c>
      <c r="K1826" s="74">
        <f t="shared" si="186"/>
        <v>5.03</v>
      </c>
      <c r="L1826" s="14">
        <f>IF(C1826="MTS", B1826, B1826 * IFERROR(VLOOKUP(C1826, 'QTY_CONVERSIONS '!A:B, 2, FALSE), "Units not found"))</f>
        <v>5</v>
      </c>
      <c r="M1826" s="75">
        <f t="shared" si="187"/>
        <v>25150</v>
      </c>
      <c r="N1826" t="str">
        <f>IFERROR(VLOOKUP(D1826, Product_Category!A:B, 2, FALSE), "Uncategorized")</f>
        <v>MCC</v>
      </c>
      <c r="O1826" s="76">
        <f t="shared" si="188"/>
        <v>5.03</v>
      </c>
      <c r="P1826" s="76">
        <f t="shared" si="189"/>
        <v>25.150000000000002</v>
      </c>
      <c r="Q1826">
        <f t="shared" si="190"/>
        <v>2023</v>
      </c>
      <c r="R1826" t="str">
        <f>IFERROR(VLOOKUP(G1826,'Importer Name'!A:B, 2, FALSE), "")</f>
        <v>CIPLA LIMITED</v>
      </c>
      <c r="S1826" t="str">
        <f>IFERROR(VLOOKUP(H1826,'Supplier name '!A:B, 2, FALSE), "")</f>
        <v>DUPONT NUTRITION IRELAND</v>
      </c>
    </row>
    <row r="1827" spans="1:19">
      <c r="A1827" s="117" t="s">
        <v>247</v>
      </c>
      <c r="B1827" s="118">
        <v>15120</v>
      </c>
      <c r="C1827" s="118" t="s">
        <v>7</v>
      </c>
      <c r="D1827" s="117" t="s">
        <v>266</v>
      </c>
      <c r="E1827" s="118">
        <v>5.48</v>
      </c>
      <c r="F1827" s="118" t="s">
        <v>9</v>
      </c>
      <c r="G1827" s="117" t="s">
        <v>69</v>
      </c>
      <c r="H1827" s="117" t="s">
        <v>2627</v>
      </c>
      <c r="I1827" s="117" t="s">
        <v>2670</v>
      </c>
      <c r="J1827" s="74">
        <f>IF(F1827="USD", E1827, E1827 * IFERROR(VLOOKUP(F1827, EXCHANGE_RATE!A:B, 2, FALSE), "Currency not found"))</f>
        <v>5.48</v>
      </c>
      <c r="K1827" s="74">
        <f t="shared" si="186"/>
        <v>5.48</v>
      </c>
      <c r="L1827" s="14">
        <f>IF(C1827="MTS", B1827, B1827 * IFERROR(VLOOKUP(C1827, 'QTY_CONVERSIONS '!A:B, 2, FALSE), "Units not found"))</f>
        <v>15.120000000000001</v>
      </c>
      <c r="M1827" s="75">
        <f t="shared" si="187"/>
        <v>82857.600000000006</v>
      </c>
      <c r="N1827" t="str">
        <f>IFERROR(VLOOKUP(D1827, Product_Category!A:B, 2, FALSE), "Uncategorized")</f>
        <v>MCC</v>
      </c>
      <c r="O1827" s="76">
        <f t="shared" si="188"/>
        <v>5.48</v>
      </c>
      <c r="P1827" s="76">
        <f t="shared" si="189"/>
        <v>82.857600000000005</v>
      </c>
      <c r="Q1827">
        <f t="shared" si="190"/>
        <v>2023</v>
      </c>
      <c r="R1827" t="str">
        <f>IFERROR(VLOOKUP(G1827,'Importer Name'!A:B, 2, FALSE), "")</f>
        <v>SIGNET EXCIPIENTS</v>
      </c>
      <c r="S1827" t="str">
        <f>IFERROR(VLOOKUP(H1827,'Supplier name '!A:B, 2, FALSE), "")</f>
        <v>DUPONT NUTRITION IRELAND</v>
      </c>
    </row>
    <row r="1828" spans="1:19">
      <c r="A1828" s="117" t="s">
        <v>247</v>
      </c>
      <c r="B1828" s="118">
        <v>1500</v>
      </c>
      <c r="C1828" s="118" t="s">
        <v>7</v>
      </c>
      <c r="D1828" s="117" t="s">
        <v>266</v>
      </c>
      <c r="E1828" s="118">
        <v>5.14</v>
      </c>
      <c r="F1828" s="118" t="s">
        <v>9</v>
      </c>
      <c r="G1828" s="117" t="s">
        <v>2628</v>
      </c>
      <c r="H1828" s="117" t="s">
        <v>2627</v>
      </c>
      <c r="I1828" s="117" t="s">
        <v>2670</v>
      </c>
      <c r="J1828" s="74">
        <f>IF(F1828="USD", E1828, E1828 * IFERROR(VLOOKUP(F1828, EXCHANGE_RATE!A:B, 2, FALSE), "Currency not found"))</f>
        <v>5.14</v>
      </c>
      <c r="K1828" s="74">
        <f t="shared" si="186"/>
        <v>5.14</v>
      </c>
      <c r="L1828" s="14">
        <f>IF(C1828="MTS", B1828, B1828 * IFERROR(VLOOKUP(C1828, 'QTY_CONVERSIONS '!A:B, 2, FALSE), "Units not found"))</f>
        <v>1.5</v>
      </c>
      <c r="M1828" s="75">
        <f t="shared" si="187"/>
        <v>7709.9999999999991</v>
      </c>
      <c r="N1828" t="str">
        <f>IFERROR(VLOOKUP(D1828, Product_Category!A:B, 2, FALSE), "Uncategorized")</f>
        <v>MCC</v>
      </c>
      <c r="O1828" s="76">
        <f t="shared" si="188"/>
        <v>5.14</v>
      </c>
      <c r="P1828" s="76">
        <f t="shared" si="189"/>
        <v>7.7099999999999991</v>
      </c>
      <c r="Q1828">
        <f t="shared" si="190"/>
        <v>2023</v>
      </c>
      <c r="R1828" t="str">
        <f>IFERROR(VLOOKUP(G1828,'Importer Name'!A:B, 2, FALSE), "")</f>
        <v>BLISS GVS PHARMA</v>
      </c>
      <c r="S1828" t="str">
        <f>IFERROR(VLOOKUP(H1828,'Supplier name '!A:B, 2, FALSE), "")</f>
        <v>DUPONT NUTRITION IRELAND</v>
      </c>
    </row>
    <row r="1829" spans="1:19">
      <c r="A1829" s="117" t="s">
        <v>247</v>
      </c>
      <c r="B1829" s="118">
        <v>8000</v>
      </c>
      <c r="C1829" s="118" t="s">
        <v>7</v>
      </c>
      <c r="D1829" s="117" t="s">
        <v>266</v>
      </c>
      <c r="E1829" s="118">
        <v>5.14</v>
      </c>
      <c r="F1829" s="118" t="s">
        <v>9</v>
      </c>
      <c r="G1829" s="117" t="s">
        <v>400</v>
      </c>
      <c r="H1829" s="117" t="s">
        <v>2627</v>
      </c>
      <c r="I1829" s="117" t="s">
        <v>2670</v>
      </c>
      <c r="J1829" s="74">
        <f>IF(F1829="USD", E1829, E1829 * IFERROR(VLOOKUP(F1829, EXCHANGE_RATE!A:B, 2, FALSE), "Currency not found"))</f>
        <v>5.14</v>
      </c>
      <c r="K1829" s="74">
        <f t="shared" si="186"/>
        <v>5.14</v>
      </c>
      <c r="L1829" s="14">
        <f>IF(C1829="MTS", B1829, B1829 * IFERROR(VLOOKUP(C1829, 'QTY_CONVERSIONS '!A:B, 2, FALSE), "Units not found"))</f>
        <v>8</v>
      </c>
      <c r="M1829" s="75">
        <f t="shared" si="187"/>
        <v>41120</v>
      </c>
      <c r="N1829" t="str">
        <f>IFERROR(VLOOKUP(D1829, Product_Category!A:B, 2, FALSE), "Uncategorized")</f>
        <v>MCC</v>
      </c>
      <c r="O1829" s="76">
        <f t="shared" si="188"/>
        <v>5.14</v>
      </c>
      <c r="P1829" s="76">
        <f t="shared" si="189"/>
        <v>41.12</v>
      </c>
      <c r="Q1829">
        <f t="shared" si="190"/>
        <v>2023</v>
      </c>
      <c r="R1829" t="str">
        <f>IFERROR(VLOOKUP(G1829,'Importer Name'!A:B, 2, FALSE), "")</f>
        <v>WATSON PHARMA</v>
      </c>
      <c r="S1829" t="str">
        <f>IFERROR(VLOOKUP(H1829,'Supplier name '!A:B, 2, FALSE), "")</f>
        <v>DUPONT NUTRITION IRELAND</v>
      </c>
    </row>
    <row r="1830" spans="1:19">
      <c r="A1830" s="117" t="s">
        <v>247</v>
      </c>
      <c r="B1830" s="118">
        <v>15000</v>
      </c>
      <c r="C1830" s="118" t="s">
        <v>7</v>
      </c>
      <c r="D1830" s="117" t="s">
        <v>266</v>
      </c>
      <c r="E1830" s="118">
        <v>5.14</v>
      </c>
      <c r="F1830" s="118" t="s">
        <v>9</v>
      </c>
      <c r="G1830" s="117" t="s">
        <v>114</v>
      </c>
      <c r="H1830" s="117" t="s">
        <v>2627</v>
      </c>
      <c r="I1830" s="117" t="s">
        <v>2670</v>
      </c>
      <c r="J1830" s="74">
        <f>IF(F1830="USD", E1830, E1830 * IFERROR(VLOOKUP(F1830, EXCHANGE_RATE!A:B, 2, FALSE), "Currency not found"))</f>
        <v>5.14</v>
      </c>
      <c r="K1830" s="74">
        <f t="shared" si="186"/>
        <v>5.14</v>
      </c>
      <c r="L1830" s="14">
        <f>IF(C1830="MTS", B1830, B1830 * IFERROR(VLOOKUP(C1830, 'QTY_CONVERSIONS '!A:B, 2, FALSE), "Units not found"))</f>
        <v>15</v>
      </c>
      <c r="M1830" s="75">
        <f t="shared" si="187"/>
        <v>77100</v>
      </c>
      <c r="N1830" t="str">
        <f>IFERROR(VLOOKUP(D1830, Product_Category!A:B, 2, FALSE), "Uncategorized")</f>
        <v>MCC</v>
      </c>
      <c r="O1830" s="76">
        <f t="shared" si="188"/>
        <v>5.14</v>
      </c>
      <c r="P1830" s="76">
        <f t="shared" si="189"/>
        <v>77.099999999999994</v>
      </c>
      <c r="Q1830">
        <f t="shared" si="190"/>
        <v>2023</v>
      </c>
      <c r="R1830" t="str">
        <f>IFERROR(VLOOKUP(G1830,'Importer Name'!A:B, 2, FALSE), "")</f>
        <v>GRANULES INDIA</v>
      </c>
      <c r="S1830" t="str">
        <f>IFERROR(VLOOKUP(H1830,'Supplier name '!A:B, 2, FALSE), "")</f>
        <v>DUPONT NUTRITION IRELAND</v>
      </c>
    </row>
    <row r="1831" spans="1:19">
      <c r="A1831" s="117" t="s">
        <v>247</v>
      </c>
      <c r="B1831" s="118">
        <v>5400</v>
      </c>
      <c r="C1831" s="118" t="s">
        <v>7</v>
      </c>
      <c r="D1831" s="117" t="s">
        <v>266</v>
      </c>
      <c r="E1831" s="118">
        <v>5.14</v>
      </c>
      <c r="F1831" s="118" t="s">
        <v>9</v>
      </c>
      <c r="G1831" s="117" t="s">
        <v>2629</v>
      </c>
      <c r="H1831" s="117" t="s">
        <v>2627</v>
      </c>
      <c r="I1831" s="117" t="s">
        <v>2670</v>
      </c>
      <c r="J1831" s="74">
        <f>IF(F1831="USD", E1831, E1831 * IFERROR(VLOOKUP(F1831, EXCHANGE_RATE!A:B, 2, FALSE), "Currency not found"))</f>
        <v>5.14</v>
      </c>
      <c r="K1831" s="74">
        <f t="shared" si="186"/>
        <v>5.14</v>
      </c>
      <c r="L1831" s="14">
        <f>IF(C1831="MTS", B1831, B1831 * IFERROR(VLOOKUP(C1831, 'QTY_CONVERSIONS '!A:B, 2, FALSE), "Units not found"))</f>
        <v>5.4</v>
      </c>
      <c r="M1831" s="75">
        <f t="shared" si="187"/>
        <v>27756</v>
      </c>
      <c r="N1831" t="str">
        <f>IFERROR(VLOOKUP(D1831, Product_Category!A:B, 2, FALSE), "Uncategorized")</f>
        <v>MCC</v>
      </c>
      <c r="O1831" s="76">
        <f t="shared" si="188"/>
        <v>5.14</v>
      </c>
      <c r="P1831" s="76">
        <f t="shared" si="189"/>
        <v>27.756</v>
      </c>
      <c r="Q1831">
        <f t="shared" si="190"/>
        <v>2023</v>
      </c>
      <c r="R1831" t="str">
        <f>IFERROR(VLOOKUP(G1831,'Importer Name'!A:B, 2, FALSE), "")</f>
        <v>HETERO</v>
      </c>
      <c r="S1831" t="str">
        <f>IFERROR(VLOOKUP(H1831,'Supplier name '!A:B, 2, FALSE), "")</f>
        <v>DUPONT NUTRITION IRELAND</v>
      </c>
    </row>
    <row r="1832" spans="1:19">
      <c r="A1832" s="117" t="s">
        <v>247</v>
      </c>
      <c r="B1832" s="118">
        <v>14500</v>
      </c>
      <c r="C1832" s="118" t="s">
        <v>7</v>
      </c>
      <c r="D1832" s="117" t="s">
        <v>266</v>
      </c>
      <c r="E1832" s="118">
        <v>5.75</v>
      </c>
      <c r="F1832" s="118" t="s">
        <v>9</v>
      </c>
      <c r="G1832" s="117" t="s">
        <v>2630</v>
      </c>
      <c r="H1832" s="117" t="s">
        <v>2627</v>
      </c>
      <c r="I1832" s="117" t="s">
        <v>2670</v>
      </c>
      <c r="J1832" s="74">
        <f>IF(F1832="USD", E1832, E1832 * IFERROR(VLOOKUP(F1832, EXCHANGE_RATE!A:B, 2, FALSE), "Currency not found"))</f>
        <v>5.75</v>
      </c>
      <c r="K1832" s="74">
        <f t="shared" si="186"/>
        <v>5.75</v>
      </c>
      <c r="L1832" s="14">
        <f>IF(C1832="MTS", B1832, B1832 * IFERROR(VLOOKUP(C1832, 'QTY_CONVERSIONS '!A:B, 2, FALSE), "Units not found"))</f>
        <v>14.5</v>
      </c>
      <c r="M1832" s="75">
        <f t="shared" si="187"/>
        <v>83375</v>
      </c>
      <c r="N1832" t="str">
        <f>IFERROR(VLOOKUP(D1832, Product_Category!A:B, 2, FALSE), "Uncategorized")</f>
        <v>MCC</v>
      </c>
      <c r="O1832" s="76">
        <f t="shared" si="188"/>
        <v>5.75</v>
      </c>
      <c r="P1832" s="76">
        <f t="shared" si="189"/>
        <v>83.375</v>
      </c>
      <c r="Q1832">
        <f t="shared" si="190"/>
        <v>2023</v>
      </c>
      <c r="R1832" t="str">
        <f>IFERROR(VLOOKUP(G1832,'Importer Name'!A:B, 2, FALSE), "")</f>
        <v xml:space="preserve">SIGNET EXCIPIENTS </v>
      </c>
      <c r="S1832" t="str">
        <f>IFERROR(VLOOKUP(H1832,'Supplier name '!A:B, 2, FALSE), "")</f>
        <v>DUPONT NUTRITION IRELAND</v>
      </c>
    </row>
    <row r="1833" spans="1:19">
      <c r="A1833" s="117" t="s">
        <v>247</v>
      </c>
      <c r="B1833" s="118">
        <v>5040</v>
      </c>
      <c r="C1833" s="118" t="s">
        <v>7</v>
      </c>
      <c r="D1833" s="117" t="s">
        <v>266</v>
      </c>
      <c r="E1833" s="118">
        <v>5.64</v>
      </c>
      <c r="F1833" s="118" t="s">
        <v>9</v>
      </c>
      <c r="G1833" s="117" t="s">
        <v>113</v>
      </c>
      <c r="H1833" s="117" t="s">
        <v>2627</v>
      </c>
      <c r="I1833" s="117" t="s">
        <v>2670</v>
      </c>
      <c r="J1833" s="74">
        <f>IF(F1833="USD", E1833, E1833 * IFERROR(VLOOKUP(F1833, EXCHANGE_RATE!A:B, 2, FALSE), "Currency not found"))</f>
        <v>5.64</v>
      </c>
      <c r="K1833" s="74">
        <f t="shared" si="186"/>
        <v>5.64</v>
      </c>
      <c r="L1833" s="14">
        <f>IF(C1833="MTS", B1833, B1833 * IFERROR(VLOOKUP(C1833, 'QTY_CONVERSIONS '!A:B, 2, FALSE), "Units not found"))</f>
        <v>5.04</v>
      </c>
      <c r="M1833" s="75">
        <f t="shared" si="187"/>
        <v>28425.599999999999</v>
      </c>
      <c r="N1833" t="str">
        <f>IFERROR(VLOOKUP(D1833, Product_Category!A:B, 2, FALSE), "Uncategorized")</f>
        <v>MCC</v>
      </c>
      <c r="O1833" s="76">
        <f t="shared" si="188"/>
        <v>5.64</v>
      </c>
      <c r="P1833" s="76">
        <f t="shared" si="189"/>
        <v>28.425599999999999</v>
      </c>
      <c r="Q1833">
        <f t="shared" si="190"/>
        <v>2023</v>
      </c>
      <c r="R1833" t="str">
        <f>IFERROR(VLOOKUP(G1833,'Importer Name'!A:B, 2, FALSE), "")</f>
        <v>CIPLA LIMITED</v>
      </c>
      <c r="S1833" t="str">
        <f>IFERROR(VLOOKUP(H1833,'Supplier name '!A:B, 2, FALSE), "")</f>
        <v>DUPONT NUTRITION IRELAND</v>
      </c>
    </row>
    <row r="1834" spans="1:19">
      <c r="A1834" s="117" t="s">
        <v>247</v>
      </c>
      <c r="B1834" s="118">
        <v>4680</v>
      </c>
      <c r="C1834" s="118" t="s">
        <v>7</v>
      </c>
      <c r="D1834" s="117" t="s">
        <v>266</v>
      </c>
      <c r="E1834" s="118">
        <v>5.64</v>
      </c>
      <c r="F1834" s="118" t="s">
        <v>9</v>
      </c>
      <c r="G1834" s="117" t="s">
        <v>113</v>
      </c>
      <c r="H1834" s="117" t="s">
        <v>2627</v>
      </c>
      <c r="I1834" s="117" t="s">
        <v>2670</v>
      </c>
      <c r="J1834" s="74">
        <f>IF(F1834="USD", E1834, E1834 * IFERROR(VLOOKUP(F1834, EXCHANGE_RATE!A:B, 2, FALSE), "Currency not found"))</f>
        <v>5.64</v>
      </c>
      <c r="K1834" s="74">
        <f t="shared" si="186"/>
        <v>5.64</v>
      </c>
      <c r="L1834" s="14">
        <f>IF(C1834="MTS", B1834, B1834 * IFERROR(VLOOKUP(C1834, 'QTY_CONVERSIONS '!A:B, 2, FALSE), "Units not found"))</f>
        <v>4.68</v>
      </c>
      <c r="M1834" s="75">
        <f t="shared" si="187"/>
        <v>26395.199999999997</v>
      </c>
      <c r="N1834" t="str">
        <f>IFERROR(VLOOKUP(D1834, Product_Category!A:B, 2, FALSE), "Uncategorized")</f>
        <v>MCC</v>
      </c>
      <c r="O1834" s="76">
        <f t="shared" si="188"/>
        <v>5.64</v>
      </c>
      <c r="P1834" s="76">
        <f t="shared" si="189"/>
        <v>26.395199999999996</v>
      </c>
      <c r="Q1834">
        <f t="shared" si="190"/>
        <v>2023</v>
      </c>
      <c r="R1834" t="str">
        <f>IFERROR(VLOOKUP(G1834,'Importer Name'!A:B, 2, FALSE), "")</f>
        <v>CIPLA LIMITED</v>
      </c>
      <c r="S1834" t="str">
        <f>IFERROR(VLOOKUP(H1834,'Supplier name '!A:B, 2, FALSE), "")</f>
        <v>DUPONT NUTRITION IRELAND</v>
      </c>
    </row>
    <row r="1835" spans="1:19">
      <c r="A1835" s="117" t="s">
        <v>247</v>
      </c>
      <c r="B1835" s="118">
        <v>2100</v>
      </c>
      <c r="C1835" s="118" t="s">
        <v>7</v>
      </c>
      <c r="D1835" s="117" t="s">
        <v>266</v>
      </c>
      <c r="E1835" s="118">
        <v>5.75</v>
      </c>
      <c r="F1835" s="118" t="s">
        <v>9</v>
      </c>
      <c r="G1835" s="117" t="s">
        <v>113</v>
      </c>
      <c r="H1835" s="117" t="s">
        <v>2627</v>
      </c>
      <c r="I1835" s="117" t="s">
        <v>2670</v>
      </c>
      <c r="J1835" s="74">
        <f>IF(F1835="USD", E1835, E1835 * IFERROR(VLOOKUP(F1835, EXCHANGE_RATE!A:B, 2, FALSE), "Currency not found"))</f>
        <v>5.75</v>
      </c>
      <c r="K1835" s="74">
        <f t="shared" si="186"/>
        <v>5.75</v>
      </c>
      <c r="L1835" s="14">
        <f>IF(C1835="MTS", B1835, B1835 * IFERROR(VLOOKUP(C1835, 'QTY_CONVERSIONS '!A:B, 2, FALSE), "Units not found"))</f>
        <v>2.1</v>
      </c>
      <c r="M1835" s="75">
        <f t="shared" si="187"/>
        <v>12075</v>
      </c>
      <c r="N1835" t="str">
        <f>IFERROR(VLOOKUP(D1835, Product_Category!A:B, 2, FALSE), "Uncategorized")</f>
        <v>MCC</v>
      </c>
      <c r="O1835" s="76">
        <f t="shared" si="188"/>
        <v>5.75</v>
      </c>
      <c r="P1835" s="76">
        <f t="shared" si="189"/>
        <v>12.075000000000001</v>
      </c>
      <c r="Q1835">
        <f t="shared" si="190"/>
        <v>2023</v>
      </c>
      <c r="R1835" t="str">
        <f>IFERROR(VLOOKUP(G1835,'Importer Name'!A:B, 2, FALSE), "")</f>
        <v>CIPLA LIMITED</v>
      </c>
      <c r="S1835" t="str">
        <f>IFERROR(VLOOKUP(H1835,'Supplier name '!A:B, 2, FALSE), "")</f>
        <v>DUPONT NUTRITION IRELAND</v>
      </c>
    </row>
    <row r="1836" spans="1:19">
      <c r="A1836" s="117" t="s">
        <v>247</v>
      </c>
      <c r="B1836" s="118">
        <v>2200</v>
      </c>
      <c r="C1836" s="118" t="s">
        <v>7</v>
      </c>
      <c r="D1836" s="117" t="s">
        <v>266</v>
      </c>
      <c r="E1836" s="118">
        <v>5.75</v>
      </c>
      <c r="F1836" s="118" t="s">
        <v>9</v>
      </c>
      <c r="G1836" s="117" t="s">
        <v>113</v>
      </c>
      <c r="H1836" s="117" t="s">
        <v>2627</v>
      </c>
      <c r="I1836" s="117" t="s">
        <v>2670</v>
      </c>
      <c r="J1836" s="74">
        <f>IF(F1836="USD", E1836, E1836 * IFERROR(VLOOKUP(F1836, EXCHANGE_RATE!A:B, 2, FALSE), "Currency not found"))</f>
        <v>5.75</v>
      </c>
      <c r="K1836" s="74">
        <f t="shared" si="186"/>
        <v>5.75</v>
      </c>
      <c r="L1836" s="14">
        <f>IF(C1836="MTS", B1836, B1836 * IFERROR(VLOOKUP(C1836, 'QTY_CONVERSIONS '!A:B, 2, FALSE), "Units not found"))</f>
        <v>2.2000000000000002</v>
      </c>
      <c r="M1836" s="75">
        <f t="shared" si="187"/>
        <v>12650</v>
      </c>
      <c r="N1836" t="str">
        <f>IFERROR(VLOOKUP(D1836, Product_Category!A:B, 2, FALSE), "Uncategorized")</f>
        <v>MCC</v>
      </c>
      <c r="O1836" s="76">
        <f t="shared" si="188"/>
        <v>5.75</v>
      </c>
      <c r="P1836" s="76">
        <f t="shared" si="189"/>
        <v>12.65</v>
      </c>
      <c r="Q1836">
        <f t="shared" si="190"/>
        <v>2023</v>
      </c>
      <c r="R1836" t="str">
        <f>IFERROR(VLOOKUP(G1836,'Importer Name'!A:B, 2, FALSE), "")</f>
        <v>CIPLA LIMITED</v>
      </c>
      <c r="S1836" t="str">
        <f>IFERROR(VLOOKUP(H1836,'Supplier name '!A:B, 2, FALSE), "")</f>
        <v>DUPONT NUTRITION IRELAND</v>
      </c>
    </row>
    <row r="1837" spans="1:19">
      <c r="A1837" s="117" t="s">
        <v>247</v>
      </c>
      <c r="B1837" s="118">
        <v>2000</v>
      </c>
      <c r="C1837" s="118" t="s">
        <v>7</v>
      </c>
      <c r="D1837" s="117" t="s">
        <v>266</v>
      </c>
      <c r="E1837" s="118">
        <v>5.75</v>
      </c>
      <c r="F1837" s="118" t="s">
        <v>9</v>
      </c>
      <c r="G1837" s="117" t="s">
        <v>113</v>
      </c>
      <c r="H1837" s="117" t="s">
        <v>2627</v>
      </c>
      <c r="I1837" s="117" t="s">
        <v>2670</v>
      </c>
      <c r="J1837" s="74">
        <f>IF(F1837="USD", E1837, E1837 * IFERROR(VLOOKUP(F1837, EXCHANGE_RATE!A:B, 2, FALSE), "Currency not found"))</f>
        <v>5.75</v>
      </c>
      <c r="K1837" s="74">
        <f t="shared" si="186"/>
        <v>5.75</v>
      </c>
      <c r="L1837" s="14">
        <f>IF(C1837="MTS", B1837, B1837 * IFERROR(VLOOKUP(C1837, 'QTY_CONVERSIONS '!A:B, 2, FALSE), "Units not found"))</f>
        <v>2</v>
      </c>
      <c r="M1837" s="75">
        <f t="shared" si="187"/>
        <v>11500</v>
      </c>
      <c r="N1837" t="str">
        <f>IFERROR(VLOOKUP(D1837, Product_Category!A:B, 2, FALSE), "Uncategorized")</f>
        <v>MCC</v>
      </c>
      <c r="O1837" s="76">
        <f t="shared" si="188"/>
        <v>5.75</v>
      </c>
      <c r="P1837" s="76">
        <f t="shared" si="189"/>
        <v>11.5</v>
      </c>
      <c r="Q1837">
        <f t="shared" si="190"/>
        <v>2023</v>
      </c>
      <c r="R1837" t="str">
        <f>IFERROR(VLOOKUP(G1837,'Importer Name'!A:B, 2, FALSE), "")</f>
        <v>CIPLA LIMITED</v>
      </c>
      <c r="S1837" t="str">
        <f>IFERROR(VLOOKUP(H1837,'Supplier name '!A:B, 2, FALSE), "")</f>
        <v>DUPONT NUTRITION IRELAND</v>
      </c>
    </row>
    <row r="1838" spans="1:19">
      <c r="A1838" s="117" t="s">
        <v>247</v>
      </c>
      <c r="B1838" s="118">
        <v>1000</v>
      </c>
      <c r="C1838" s="118" t="s">
        <v>7</v>
      </c>
      <c r="D1838" s="117" t="s">
        <v>266</v>
      </c>
      <c r="E1838" s="118">
        <v>5.75</v>
      </c>
      <c r="F1838" s="118" t="s">
        <v>9</v>
      </c>
      <c r="G1838" s="117" t="s">
        <v>113</v>
      </c>
      <c r="H1838" s="117" t="s">
        <v>2627</v>
      </c>
      <c r="I1838" s="117" t="s">
        <v>2670</v>
      </c>
      <c r="J1838" s="74">
        <f>IF(F1838="USD", E1838, E1838 * IFERROR(VLOOKUP(F1838, EXCHANGE_RATE!A:B, 2, FALSE), "Currency not found"))</f>
        <v>5.75</v>
      </c>
      <c r="K1838" s="74">
        <f t="shared" si="186"/>
        <v>5.75</v>
      </c>
      <c r="L1838" s="14">
        <f>IF(C1838="MTS", B1838, B1838 * IFERROR(VLOOKUP(C1838, 'QTY_CONVERSIONS '!A:B, 2, FALSE), "Units not found"))</f>
        <v>1</v>
      </c>
      <c r="M1838" s="75">
        <f t="shared" si="187"/>
        <v>5750</v>
      </c>
      <c r="N1838" t="str">
        <f>IFERROR(VLOOKUP(D1838, Product_Category!A:B, 2, FALSE), "Uncategorized")</f>
        <v>MCC</v>
      </c>
      <c r="O1838" s="76">
        <f t="shared" si="188"/>
        <v>5.75</v>
      </c>
      <c r="P1838" s="76">
        <f t="shared" si="189"/>
        <v>5.75</v>
      </c>
      <c r="Q1838">
        <f t="shared" si="190"/>
        <v>2023</v>
      </c>
      <c r="R1838" t="str">
        <f>IFERROR(VLOOKUP(G1838,'Importer Name'!A:B, 2, FALSE), "")</f>
        <v>CIPLA LIMITED</v>
      </c>
      <c r="S1838" t="str">
        <f>IFERROR(VLOOKUP(H1838,'Supplier name '!A:B, 2, FALSE), "")</f>
        <v>DUPONT NUTRITION IRELAND</v>
      </c>
    </row>
    <row r="1839" spans="1:19">
      <c r="A1839" s="117" t="s">
        <v>247</v>
      </c>
      <c r="B1839" s="118">
        <v>750</v>
      </c>
      <c r="C1839" s="118" t="s">
        <v>7</v>
      </c>
      <c r="D1839" s="117" t="s">
        <v>266</v>
      </c>
      <c r="E1839" s="118">
        <v>5.75</v>
      </c>
      <c r="F1839" s="118" t="s">
        <v>9</v>
      </c>
      <c r="G1839" s="117" t="s">
        <v>113</v>
      </c>
      <c r="H1839" s="117" t="s">
        <v>2627</v>
      </c>
      <c r="I1839" s="117" t="s">
        <v>2670</v>
      </c>
      <c r="J1839" s="74">
        <f>IF(F1839="USD", E1839, E1839 * IFERROR(VLOOKUP(F1839, EXCHANGE_RATE!A:B, 2, FALSE), "Currency not found"))</f>
        <v>5.75</v>
      </c>
      <c r="K1839" s="74">
        <f t="shared" si="186"/>
        <v>5.75</v>
      </c>
      <c r="L1839" s="14">
        <f>IF(C1839="MTS", B1839, B1839 * IFERROR(VLOOKUP(C1839, 'QTY_CONVERSIONS '!A:B, 2, FALSE), "Units not found"))</f>
        <v>0.75</v>
      </c>
      <c r="M1839" s="75">
        <f t="shared" si="187"/>
        <v>4312.5</v>
      </c>
      <c r="N1839" t="str">
        <f>IFERROR(VLOOKUP(D1839, Product_Category!A:B, 2, FALSE), "Uncategorized")</f>
        <v>MCC</v>
      </c>
      <c r="O1839" s="76">
        <f t="shared" si="188"/>
        <v>5.75</v>
      </c>
      <c r="P1839" s="76">
        <f t="shared" si="189"/>
        <v>4.3125</v>
      </c>
      <c r="Q1839">
        <f t="shared" si="190"/>
        <v>2023</v>
      </c>
      <c r="R1839" t="str">
        <f>IFERROR(VLOOKUP(G1839,'Importer Name'!A:B, 2, FALSE), "")</f>
        <v>CIPLA LIMITED</v>
      </c>
      <c r="S1839" t="str">
        <f>IFERROR(VLOOKUP(H1839,'Supplier name '!A:B, 2, FALSE), "")</f>
        <v>DUPONT NUTRITION IRELAND</v>
      </c>
    </row>
    <row r="1840" spans="1:19">
      <c r="A1840" s="117" t="s">
        <v>247</v>
      </c>
      <c r="B1840" s="118">
        <v>3000</v>
      </c>
      <c r="C1840" s="118" t="s">
        <v>7</v>
      </c>
      <c r="D1840" s="117" t="s">
        <v>266</v>
      </c>
      <c r="E1840" s="118">
        <v>5.75</v>
      </c>
      <c r="F1840" s="118" t="s">
        <v>9</v>
      </c>
      <c r="G1840" s="117" t="s">
        <v>69</v>
      </c>
      <c r="H1840" s="117" t="s">
        <v>2627</v>
      </c>
      <c r="I1840" s="117" t="s">
        <v>2670</v>
      </c>
      <c r="J1840" s="74">
        <f>IF(F1840="USD", E1840, E1840 * IFERROR(VLOOKUP(F1840, EXCHANGE_RATE!A:B, 2, FALSE), "Currency not found"))</f>
        <v>5.75</v>
      </c>
      <c r="K1840" s="74">
        <f t="shared" si="186"/>
        <v>5.75</v>
      </c>
      <c r="L1840" s="14">
        <f>IF(C1840="MTS", B1840, B1840 * IFERROR(VLOOKUP(C1840, 'QTY_CONVERSIONS '!A:B, 2, FALSE), "Units not found"))</f>
        <v>3</v>
      </c>
      <c r="M1840" s="75">
        <f t="shared" si="187"/>
        <v>17250</v>
      </c>
      <c r="N1840" t="str">
        <f>IFERROR(VLOOKUP(D1840, Product_Category!A:B, 2, FALSE), "Uncategorized")</f>
        <v>MCC</v>
      </c>
      <c r="O1840" s="76">
        <f t="shared" si="188"/>
        <v>5.75</v>
      </c>
      <c r="P1840" s="76">
        <f t="shared" si="189"/>
        <v>17.25</v>
      </c>
      <c r="Q1840">
        <f t="shared" si="190"/>
        <v>2023</v>
      </c>
      <c r="R1840" t="str">
        <f>IFERROR(VLOOKUP(G1840,'Importer Name'!A:B, 2, FALSE), "")</f>
        <v>SIGNET EXCIPIENTS</v>
      </c>
      <c r="S1840" t="str">
        <f>IFERROR(VLOOKUP(H1840,'Supplier name '!A:B, 2, FALSE), "")</f>
        <v>DUPONT NUTRITION IRELAND</v>
      </c>
    </row>
    <row r="1841" spans="1:19">
      <c r="A1841" s="117" t="s">
        <v>247</v>
      </c>
      <c r="B1841" s="118">
        <v>1200</v>
      </c>
      <c r="C1841" s="118" t="s">
        <v>7</v>
      </c>
      <c r="D1841" s="117" t="s">
        <v>266</v>
      </c>
      <c r="E1841" s="118">
        <v>5.64</v>
      </c>
      <c r="F1841" s="118" t="s">
        <v>9</v>
      </c>
      <c r="G1841" s="117" t="s">
        <v>2631</v>
      </c>
      <c r="H1841" s="117" t="s">
        <v>2627</v>
      </c>
      <c r="I1841" s="117" t="s">
        <v>2670</v>
      </c>
      <c r="J1841" s="74">
        <f>IF(F1841="USD", E1841, E1841 * IFERROR(VLOOKUP(F1841, EXCHANGE_RATE!A:B, 2, FALSE), "Currency not found"))</f>
        <v>5.64</v>
      </c>
      <c r="K1841" s="74">
        <f t="shared" si="186"/>
        <v>5.64</v>
      </c>
      <c r="L1841" s="14">
        <f>IF(C1841="MTS", B1841, B1841 * IFERROR(VLOOKUP(C1841, 'QTY_CONVERSIONS '!A:B, 2, FALSE), "Units not found"))</f>
        <v>1.2</v>
      </c>
      <c r="M1841" s="75">
        <f t="shared" si="187"/>
        <v>6768</v>
      </c>
      <c r="N1841" t="str">
        <f>IFERROR(VLOOKUP(D1841, Product_Category!A:B, 2, FALSE), "Uncategorized")</f>
        <v>MCC</v>
      </c>
      <c r="O1841" s="76">
        <f t="shared" si="188"/>
        <v>5.64</v>
      </c>
      <c r="P1841" s="76">
        <f t="shared" si="189"/>
        <v>6.7679999999999998</v>
      </c>
      <c r="Q1841">
        <f t="shared" si="190"/>
        <v>2023</v>
      </c>
      <c r="R1841" t="str">
        <f>IFERROR(VLOOKUP(G1841,'Importer Name'!A:B, 2, FALSE), "")</f>
        <v>KUSUM HEALTHCARE</v>
      </c>
      <c r="S1841" t="str">
        <f>IFERROR(VLOOKUP(H1841,'Supplier name '!A:B, 2, FALSE), "")</f>
        <v>DUPONT NUTRITION IRELAND</v>
      </c>
    </row>
    <row r="1842" spans="1:19">
      <c r="A1842" s="117" t="s">
        <v>247</v>
      </c>
      <c r="B1842" s="118">
        <v>15120</v>
      </c>
      <c r="C1842" s="118" t="s">
        <v>7</v>
      </c>
      <c r="D1842" s="117" t="s">
        <v>266</v>
      </c>
      <c r="E1842" s="118">
        <v>5.64</v>
      </c>
      <c r="F1842" s="118" t="s">
        <v>9</v>
      </c>
      <c r="G1842" s="117" t="s">
        <v>69</v>
      </c>
      <c r="H1842" s="117" t="s">
        <v>2627</v>
      </c>
      <c r="I1842" s="117" t="s">
        <v>2670</v>
      </c>
      <c r="J1842" s="74">
        <f>IF(F1842="USD", E1842, E1842 * IFERROR(VLOOKUP(F1842, EXCHANGE_RATE!A:B, 2, FALSE), "Currency not found"))</f>
        <v>5.64</v>
      </c>
      <c r="K1842" s="74">
        <f t="shared" si="186"/>
        <v>5.64</v>
      </c>
      <c r="L1842" s="14">
        <f>IF(C1842="MTS", B1842, B1842 * IFERROR(VLOOKUP(C1842, 'QTY_CONVERSIONS '!A:B, 2, FALSE), "Units not found"))</f>
        <v>15.120000000000001</v>
      </c>
      <c r="M1842" s="75">
        <f t="shared" si="187"/>
        <v>85276.799999999988</v>
      </c>
      <c r="N1842" t="str">
        <f>IFERROR(VLOOKUP(D1842, Product_Category!A:B, 2, FALSE), "Uncategorized")</f>
        <v>MCC</v>
      </c>
      <c r="O1842" s="76">
        <f t="shared" si="188"/>
        <v>5.64</v>
      </c>
      <c r="P1842" s="76">
        <f t="shared" si="189"/>
        <v>85.276799999999994</v>
      </c>
      <c r="Q1842">
        <f t="shared" si="190"/>
        <v>2023</v>
      </c>
      <c r="R1842" t="str">
        <f>IFERROR(VLOOKUP(G1842,'Importer Name'!A:B, 2, FALSE), "")</f>
        <v>SIGNET EXCIPIENTS</v>
      </c>
      <c r="S1842" t="str">
        <f>IFERROR(VLOOKUP(H1842,'Supplier name '!A:B, 2, FALSE), "")</f>
        <v>DUPONT NUTRITION IRELAND</v>
      </c>
    </row>
    <row r="1843" spans="1:19">
      <c r="A1843" s="117" t="s">
        <v>247</v>
      </c>
      <c r="B1843" s="118">
        <v>1000</v>
      </c>
      <c r="C1843" s="118" t="s">
        <v>7</v>
      </c>
      <c r="D1843" s="117" t="s">
        <v>266</v>
      </c>
      <c r="E1843" s="118">
        <v>5.3</v>
      </c>
      <c r="F1843" s="118" t="s">
        <v>9</v>
      </c>
      <c r="G1843" s="117" t="s">
        <v>2628</v>
      </c>
      <c r="H1843" s="117" t="s">
        <v>2627</v>
      </c>
      <c r="I1843" s="117" t="s">
        <v>2670</v>
      </c>
      <c r="J1843" s="74">
        <f>IF(F1843="USD", E1843, E1843 * IFERROR(VLOOKUP(F1843, EXCHANGE_RATE!A:B, 2, FALSE), "Currency not found"))</f>
        <v>5.3</v>
      </c>
      <c r="K1843" s="74">
        <f t="shared" si="186"/>
        <v>5.3</v>
      </c>
      <c r="L1843" s="14">
        <f>IF(C1843="MTS", B1843, B1843 * IFERROR(VLOOKUP(C1843, 'QTY_CONVERSIONS '!A:B, 2, FALSE), "Units not found"))</f>
        <v>1</v>
      </c>
      <c r="M1843" s="75">
        <f t="shared" si="187"/>
        <v>5300</v>
      </c>
      <c r="N1843" t="str">
        <f>IFERROR(VLOOKUP(D1843, Product_Category!A:B, 2, FALSE), "Uncategorized")</f>
        <v>MCC</v>
      </c>
      <c r="O1843" s="76">
        <f t="shared" si="188"/>
        <v>5.3</v>
      </c>
      <c r="P1843" s="76">
        <f t="shared" si="189"/>
        <v>5.3</v>
      </c>
      <c r="Q1843">
        <f t="shared" si="190"/>
        <v>2023</v>
      </c>
      <c r="R1843" t="str">
        <f>IFERROR(VLOOKUP(G1843,'Importer Name'!A:B, 2, FALSE), "")</f>
        <v>BLISS GVS PHARMA</v>
      </c>
      <c r="S1843" t="str">
        <f>IFERROR(VLOOKUP(H1843,'Supplier name '!A:B, 2, FALSE), "")</f>
        <v>DUPONT NUTRITION IRELAND</v>
      </c>
    </row>
    <row r="1844" spans="1:19">
      <c r="A1844" s="117" t="s">
        <v>247</v>
      </c>
      <c r="B1844" s="118">
        <v>5500</v>
      </c>
      <c r="C1844" s="118" t="s">
        <v>7</v>
      </c>
      <c r="D1844" s="117" t="s">
        <v>266</v>
      </c>
      <c r="E1844" s="118">
        <v>5.3</v>
      </c>
      <c r="F1844" s="118" t="s">
        <v>9</v>
      </c>
      <c r="G1844" s="117" t="s">
        <v>2632</v>
      </c>
      <c r="H1844" s="117" t="s">
        <v>2627</v>
      </c>
      <c r="I1844" s="117" t="s">
        <v>2670</v>
      </c>
      <c r="J1844" s="74">
        <f>IF(F1844="USD", E1844, E1844 * IFERROR(VLOOKUP(F1844, EXCHANGE_RATE!A:B, 2, FALSE), "Currency not found"))</f>
        <v>5.3</v>
      </c>
      <c r="K1844" s="74">
        <f t="shared" si="186"/>
        <v>5.3</v>
      </c>
      <c r="L1844" s="14">
        <f>IF(C1844="MTS", B1844, B1844 * IFERROR(VLOOKUP(C1844, 'QTY_CONVERSIONS '!A:B, 2, FALSE), "Units not found"))</f>
        <v>5.5</v>
      </c>
      <c r="M1844" s="75">
        <f t="shared" si="187"/>
        <v>29150</v>
      </c>
      <c r="N1844" t="str">
        <f>IFERROR(VLOOKUP(D1844, Product_Category!A:B, 2, FALSE), "Uncategorized")</f>
        <v>MCC</v>
      </c>
      <c r="O1844" s="76">
        <f t="shared" si="188"/>
        <v>5.3</v>
      </c>
      <c r="P1844" s="76">
        <f t="shared" si="189"/>
        <v>29.15</v>
      </c>
      <c r="Q1844">
        <f t="shared" si="190"/>
        <v>2023</v>
      </c>
      <c r="R1844" t="str">
        <f>IFERROR(VLOOKUP(G1844,'Importer Name'!A:B, 2, FALSE), "")</f>
        <v>SANDOZ</v>
      </c>
      <c r="S1844" t="str">
        <f>IFERROR(VLOOKUP(H1844,'Supplier name '!A:B, 2, FALSE), "")</f>
        <v>DUPONT NUTRITION IRELAND</v>
      </c>
    </row>
    <row r="1845" spans="1:19">
      <c r="A1845" s="117" t="s">
        <v>247</v>
      </c>
      <c r="B1845" s="118">
        <v>1620</v>
      </c>
      <c r="C1845" s="118" t="s">
        <v>7</v>
      </c>
      <c r="D1845" s="117" t="s">
        <v>266</v>
      </c>
      <c r="E1845" s="118">
        <v>5.64</v>
      </c>
      <c r="F1845" s="118" t="s">
        <v>9</v>
      </c>
      <c r="G1845" s="117" t="s">
        <v>2631</v>
      </c>
      <c r="H1845" s="117" t="s">
        <v>2627</v>
      </c>
      <c r="I1845" s="117" t="s">
        <v>2670</v>
      </c>
      <c r="J1845" s="74">
        <f>IF(F1845="USD", E1845, E1845 * IFERROR(VLOOKUP(F1845, EXCHANGE_RATE!A:B, 2, FALSE), "Currency not found"))</f>
        <v>5.64</v>
      </c>
      <c r="K1845" s="74">
        <f t="shared" si="186"/>
        <v>5.64</v>
      </c>
      <c r="L1845" s="14">
        <f>IF(C1845="MTS", B1845, B1845 * IFERROR(VLOOKUP(C1845, 'QTY_CONVERSIONS '!A:B, 2, FALSE), "Units not found"))</f>
        <v>1.62</v>
      </c>
      <c r="M1845" s="75">
        <f t="shared" si="187"/>
        <v>9136.7999999999993</v>
      </c>
      <c r="N1845" t="str">
        <f>IFERROR(VLOOKUP(D1845, Product_Category!A:B, 2, FALSE), "Uncategorized")</f>
        <v>MCC</v>
      </c>
      <c r="O1845" s="76">
        <f t="shared" si="188"/>
        <v>5.64</v>
      </c>
      <c r="P1845" s="76">
        <f t="shared" si="189"/>
        <v>9.1368000000000009</v>
      </c>
      <c r="Q1845">
        <f t="shared" si="190"/>
        <v>2023</v>
      </c>
      <c r="R1845" t="str">
        <f>IFERROR(VLOOKUP(G1845,'Importer Name'!A:B, 2, FALSE), "")</f>
        <v>KUSUM HEALTHCARE</v>
      </c>
      <c r="S1845" t="str">
        <f>IFERROR(VLOOKUP(H1845,'Supplier name '!A:B, 2, FALSE), "")</f>
        <v>DUPONT NUTRITION IRELAND</v>
      </c>
    </row>
    <row r="1846" spans="1:19">
      <c r="A1846" s="117" t="s">
        <v>247</v>
      </c>
      <c r="B1846" s="118">
        <v>1080</v>
      </c>
      <c r="C1846" s="118" t="s">
        <v>7</v>
      </c>
      <c r="D1846" s="117" t="s">
        <v>266</v>
      </c>
      <c r="E1846" s="118">
        <v>5.19</v>
      </c>
      <c r="F1846" s="118" t="s">
        <v>9</v>
      </c>
      <c r="G1846" s="117" t="s">
        <v>2633</v>
      </c>
      <c r="H1846" s="117" t="s">
        <v>2627</v>
      </c>
      <c r="I1846" s="117" t="s">
        <v>2670</v>
      </c>
      <c r="J1846" s="74">
        <f>IF(F1846="USD", E1846, E1846 * IFERROR(VLOOKUP(F1846, EXCHANGE_RATE!A:B, 2, FALSE), "Currency not found"))</f>
        <v>5.19</v>
      </c>
      <c r="K1846" s="74">
        <f t="shared" si="186"/>
        <v>5.19</v>
      </c>
      <c r="L1846" s="14">
        <f>IF(C1846="MTS", B1846, B1846 * IFERROR(VLOOKUP(C1846, 'QTY_CONVERSIONS '!A:B, 2, FALSE), "Units not found"))</f>
        <v>1.08</v>
      </c>
      <c r="M1846" s="75">
        <f t="shared" si="187"/>
        <v>5605.2000000000007</v>
      </c>
      <c r="N1846" t="str">
        <f>IFERROR(VLOOKUP(D1846, Product_Category!A:B, 2, FALSE), "Uncategorized")</f>
        <v>MCC</v>
      </c>
      <c r="O1846" s="76">
        <f t="shared" si="188"/>
        <v>5.19</v>
      </c>
      <c r="P1846" s="76">
        <f t="shared" si="189"/>
        <v>5.6052000000000008</v>
      </c>
      <c r="Q1846">
        <f t="shared" si="190"/>
        <v>2023</v>
      </c>
      <c r="R1846" t="str">
        <f>IFERROR(VLOOKUP(G1846,'Importer Name'!A:B, 2, FALSE), "")</f>
        <v xml:space="preserve">EMCURE </v>
      </c>
      <c r="S1846" t="str">
        <f>IFERROR(VLOOKUP(H1846,'Supplier name '!A:B, 2, FALSE), "")</f>
        <v>DUPONT NUTRITION IRELAND</v>
      </c>
    </row>
    <row r="1847" spans="1:19">
      <c r="A1847" s="117" t="s">
        <v>247</v>
      </c>
      <c r="B1847" s="118">
        <v>5000</v>
      </c>
      <c r="C1847" s="118" t="s">
        <v>7</v>
      </c>
      <c r="D1847" s="117" t="s">
        <v>266</v>
      </c>
      <c r="E1847" s="118">
        <v>5.3</v>
      </c>
      <c r="F1847" s="118" t="s">
        <v>9</v>
      </c>
      <c r="G1847" s="117" t="s">
        <v>2632</v>
      </c>
      <c r="H1847" s="117" t="s">
        <v>2627</v>
      </c>
      <c r="I1847" s="117" t="s">
        <v>2670</v>
      </c>
      <c r="J1847" s="74">
        <f>IF(F1847="USD", E1847, E1847 * IFERROR(VLOOKUP(F1847, EXCHANGE_RATE!A:B, 2, FALSE), "Currency not found"))</f>
        <v>5.3</v>
      </c>
      <c r="K1847" s="74">
        <f t="shared" si="186"/>
        <v>5.3</v>
      </c>
      <c r="L1847" s="14">
        <f>IF(C1847="MTS", B1847, B1847 * IFERROR(VLOOKUP(C1847, 'QTY_CONVERSIONS '!A:B, 2, FALSE), "Units not found"))</f>
        <v>5</v>
      </c>
      <c r="M1847" s="75">
        <f t="shared" si="187"/>
        <v>26500</v>
      </c>
      <c r="N1847" t="str">
        <f>IFERROR(VLOOKUP(D1847, Product_Category!A:B, 2, FALSE), "Uncategorized")</f>
        <v>MCC</v>
      </c>
      <c r="O1847" s="76">
        <f t="shared" si="188"/>
        <v>5.3</v>
      </c>
      <c r="P1847" s="76">
        <f t="shared" si="189"/>
        <v>26.5</v>
      </c>
      <c r="Q1847">
        <f t="shared" si="190"/>
        <v>2023</v>
      </c>
      <c r="R1847" t="str">
        <f>IFERROR(VLOOKUP(G1847,'Importer Name'!A:B, 2, FALSE), "")</f>
        <v>SANDOZ</v>
      </c>
      <c r="S1847" t="str">
        <f>IFERROR(VLOOKUP(H1847,'Supplier name '!A:B, 2, FALSE), "")</f>
        <v>DUPONT NUTRITION IRELAND</v>
      </c>
    </row>
    <row r="1848" spans="1:19">
      <c r="A1848" s="117" t="s">
        <v>247</v>
      </c>
      <c r="B1848" s="118">
        <v>1000</v>
      </c>
      <c r="C1848" s="118" t="s">
        <v>7</v>
      </c>
      <c r="D1848" s="117" t="s">
        <v>266</v>
      </c>
      <c r="E1848" s="118">
        <v>5.75</v>
      </c>
      <c r="F1848" s="118" t="s">
        <v>9</v>
      </c>
      <c r="G1848" s="117" t="s">
        <v>69</v>
      </c>
      <c r="H1848" s="117" t="s">
        <v>2627</v>
      </c>
      <c r="I1848" s="117" t="s">
        <v>2670</v>
      </c>
      <c r="J1848" s="74">
        <f>IF(F1848="USD", E1848, E1848 * IFERROR(VLOOKUP(F1848, EXCHANGE_RATE!A:B, 2, FALSE), "Currency not found"))</f>
        <v>5.75</v>
      </c>
      <c r="K1848" s="74">
        <f t="shared" si="186"/>
        <v>5.75</v>
      </c>
      <c r="L1848" s="14">
        <f>IF(C1848="MTS", B1848, B1848 * IFERROR(VLOOKUP(C1848, 'QTY_CONVERSIONS '!A:B, 2, FALSE), "Units not found"))</f>
        <v>1</v>
      </c>
      <c r="M1848" s="75">
        <f t="shared" si="187"/>
        <v>5750</v>
      </c>
      <c r="N1848" t="str">
        <f>IFERROR(VLOOKUP(D1848, Product_Category!A:B, 2, FALSE), "Uncategorized")</f>
        <v>MCC</v>
      </c>
      <c r="O1848" s="76">
        <f t="shared" si="188"/>
        <v>5.75</v>
      </c>
      <c r="P1848" s="76">
        <f t="shared" si="189"/>
        <v>5.75</v>
      </c>
      <c r="Q1848">
        <f t="shared" si="190"/>
        <v>2023</v>
      </c>
      <c r="R1848" t="str">
        <f>IFERROR(VLOOKUP(G1848,'Importer Name'!A:B, 2, FALSE), "")</f>
        <v>SIGNET EXCIPIENTS</v>
      </c>
      <c r="S1848" t="str">
        <f>IFERROR(VLOOKUP(H1848,'Supplier name '!A:B, 2, FALSE), "")</f>
        <v>DUPONT NUTRITION IRELAND</v>
      </c>
    </row>
    <row r="1849" spans="1:19">
      <c r="A1849" s="117" t="s">
        <v>247</v>
      </c>
      <c r="B1849" s="118">
        <v>7500</v>
      </c>
      <c r="C1849" s="118" t="s">
        <v>7</v>
      </c>
      <c r="D1849" s="117" t="s">
        <v>266</v>
      </c>
      <c r="E1849" s="118">
        <v>7.56</v>
      </c>
      <c r="F1849" s="118" t="s">
        <v>9</v>
      </c>
      <c r="G1849" s="117" t="s">
        <v>69</v>
      </c>
      <c r="H1849" s="117" t="s">
        <v>2627</v>
      </c>
      <c r="I1849" s="117" t="s">
        <v>2670</v>
      </c>
      <c r="J1849" s="74">
        <f>IF(F1849="USD", E1849, E1849 * IFERROR(VLOOKUP(F1849, EXCHANGE_RATE!A:B, 2, FALSE), "Currency not found"))</f>
        <v>7.56</v>
      </c>
      <c r="K1849" s="74">
        <f t="shared" si="186"/>
        <v>7.56</v>
      </c>
      <c r="L1849" s="14">
        <f>IF(C1849="MTS", B1849, B1849 * IFERROR(VLOOKUP(C1849, 'QTY_CONVERSIONS '!A:B, 2, FALSE), "Units not found"))</f>
        <v>7.5</v>
      </c>
      <c r="M1849" s="75">
        <f t="shared" si="187"/>
        <v>56700</v>
      </c>
      <c r="N1849" t="str">
        <f>IFERROR(VLOOKUP(D1849, Product_Category!A:B, 2, FALSE), "Uncategorized")</f>
        <v>MCC</v>
      </c>
      <c r="O1849" s="76">
        <f t="shared" si="188"/>
        <v>7.56</v>
      </c>
      <c r="P1849" s="76">
        <f t="shared" si="189"/>
        <v>56.699999999999996</v>
      </c>
      <c r="Q1849">
        <f t="shared" si="190"/>
        <v>2023</v>
      </c>
      <c r="R1849" t="str">
        <f>IFERROR(VLOOKUP(G1849,'Importer Name'!A:B, 2, FALSE), "")</f>
        <v>SIGNET EXCIPIENTS</v>
      </c>
      <c r="S1849" t="str">
        <f>IFERROR(VLOOKUP(H1849,'Supplier name '!A:B, 2, FALSE), "")</f>
        <v>DUPONT NUTRITION IRELAND</v>
      </c>
    </row>
    <row r="1850" spans="1:19">
      <c r="A1850" s="117" t="s">
        <v>247</v>
      </c>
      <c r="B1850" s="118">
        <v>17500</v>
      </c>
      <c r="C1850" s="118" t="s">
        <v>7</v>
      </c>
      <c r="D1850" s="117" t="s">
        <v>266</v>
      </c>
      <c r="E1850" s="118">
        <v>7.56</v>
      </c>
      <c r="F1850" s="118" t="s">
        <v>9</v>
      </c>
      <c r="G1850" s="117" t="s">
        <v>69</v>
      </c>
      <c r="H1850" s="117" t="s">
        <v>2627</v>
      </c>
      <c r="I1850" s="117" t="s">
        <v>2670</v>
      </c>
      <c r="J1850" s="74">
        <f>IF(F1850="USD", E1850, E1850 * IFERROR(VLOOKUP(F1850, EXCHANGE_RATE!A:B, 2, FALSE), "Currency not found"))</f>
        <v>7.56</v>
      </c>
      <c r="K1850" s="74">
        <f t="shared" si="186"/>
        <v>7.56</v>
      </c>
      <c r="L1850" s="14">
        <f>IF(C1850="MTS", B1850, B1850 * IFERROR(VLOOKUP(C1850, 'QTY_CONVERSIONS '!A:B, 2, FALSE), "Units not found"))</f>
        <v>17.5</v>
      </c>
      <c r="M1850" s="75">
        <f t="shared" si="187"/>
        <v>132300</v>
      </c>
      <c r="N1850" t="str">
        <f>IFERROR(VLOOKUP(D1850, Product_Category!A:B, 2, FALSE), "Uncategorized")</f>
        <v>MCC</v>
      </c>
      <c r="O1850" s="76">
        <f t="shared" si="188"/>
        <v>7.56</v>
      </c>
      <c r="P1850" s="76">
        <f t="shared" si="189"/>
        <v>132.29999999999998</v>
      </c>
      <c r="Q1850">
        <f t="shared" si="190"/>
        <v>2023</v>
      </c>
      <c r="R1850" t="str">
        <f>IFERROR(VLOOKUP(G1850,'Importer Name'!A:B, 2, FALSE), "")</f>
        <v>SIGNET EXCIPIENTS</v>
      </c>
      <c r="S1850" t="str">
        <f>IFERROR(VLOOKUP(H1850,'Supplier name '!A:B, 2, FALSE), "")</f>
        <v>DUPONT NUTRITION IRELAND</v>
      </c>
    </row>
    <row r="1851" spans="1:19">
      <c r="A1851" s="117" t="s">
        <v>247</v>
      </c>
      <c r="B1851" s="118">
        <v>10000</v>
      </c>
      <c r="C1851" s="118" t="s">
        <v>7</v>
      </c>
      <c r="D1851" s="117" t="s">
        <v>266</v>
      </c>
      <c r="E1851" s="118">
        <v>7.56</v>
      </c>
      <c r="F1851" s="118" t="s">
        <v>9</v>
      </c>
      <c r="G1851" s="117" t="s">
        <v>69</v>
      </c>
      <c r="H1851" s="117" t="s">
        <v>2627</v>
      </c>
      <c r="I1851" s="117" t="s">
        <v>2670</v>
      </c>
      <c r="J1851" s="74">
        <f>IF(F1851="USD", E1851, E1851 * IFERROR(VLOOKUP(F1851, EXCHANGE_RATE!A:B, 2, FALSE), "Currency not found"))</f>
        <v>7.56</v>
      </c>
      <c r="K1851" s="74">
        <f t="shared" si="186"/>
        <v>7.56</v>
      </c>
      <c r="L1851" s="14">
        <f>IF(C1851="MTS", B1851, B1851 * IFERROR(VLOOKUP(C1851, 'QTY_CONVERSIONS '!A:B, 2, FALSE), "Units not found"))</f>
        <v>10</v>
      </c>
      <c r="M1851" s="75">
        <f t="shared" si="187"/>
        <v>75600</v>
      </c>
      <c r="N1851" t="str">
        <f>IFERROR(VLOOKUP(D1851, Product_Category!A:B, 2, FALSE), "Uncategorized")</f>
        <v>MCC</v>
      </c>
      <c r="O1851" s="76">
        <f t="shared" si="188"/>
        <v>7.56</v>
      </c>
      <c r="P1851" s="76">
        <f t="shared" si="189"/>
        <v>75.599999999999994</v>
      </c>
      <c r="Q1851">
        <f t="shared" si="190"/>
        <v>2023</v>
      </c>
      <c r="R1851" t="str">
        <f>IFERROR(VLOOKUP(G1851,'Importer Name'!A:B, 2, FALSE), "")</f>
        <v>SIGNET EXCIPIENTS</v>
      </c>
      <c r="S1851" t="str">
        <f>IFERROR(VLOOKUP(H1851,'Supplier name '!A:B, 2, FALSE), "")</f>
        <v>DUPONT NUTRITION IRELAND</v>
      </c>
    </row>
    <row r="1852" spans="1:19">
      <c r="A1852" s="117" t="s">
        <v>247</v>
      </c>
      <c r="B1852" s="118">
        <v>17500</v>
      </c>
      <c r="C1852" s="118" t="s">
        <v>7</v>
      </c>
      <c r="D1852" s="117" t="s">
        <v>266</v>
      </c>
      <c r="E1852" s="118">
        <v>6.15</v>
      </c>
      <c r="F1852" s="118" t="s">
        <v>9</v>
      </c>
      <c r="G1852" s="117" t="s">
        <v>69</v>
      </c>
      <c r="H1852" s="117" t="s">
        <v>2627</v>
      </c>
      <c r="I1852" s="117" t="s">
        <v>2670</v>
      </c>
      <c r="J1852" s="74">
        <f>IF(F1852="USD", E1852, E1852 * IFERROR(VLOOKUP(F1852, EXCHANGE_RATE!A:B, 2, FALSE), "Currency not found"))</f>
        <v>6.15</v>
      </c>
      <c r="K1852" s="74">
        <f t="shared" si="186"/>
        <v>6.15</v>
      </c>
      <c r="L1852" s="14">
        <f>IF(C1852="MTS", B1852, B1852 * IFERROR(VLOOKUP(C1852, 'QTY_CONVERSIONS '!A:B, 2, FALSE), "Units not found"))</f>
        <v>17.5</v>
      </c>
      <c r="M1852" s="75">
        <f t="shared" si="187"/>
        <v>107625</v>
      </c>
      <c r="N1852" t="str">
        <f>IFERROR(VLOOKUP(D1852, Product_Category!A:B, 2, FALSE), "Uncategorized")</f>
        <v>MCC</v>
      </c>
      <c r="O1852" s="76">
        <f t="shared" si="188"/>
        <v>6.15</v>
      </c>
      <c r="P1852" s="76">
        <f t="shared" si="189"/>
        <v>107.625</v>
      </c>
      <c r="Q1852">
        <f t="shared" si="190"/>
        <v>2023</v>
      </c>
      <c r="R1852" t="str">
        <f>IFERROR(VLOOKUP(G1852,'Importer Name'!A:B, 2, FALSE), "")</f>
        <v>SIGNET EXCIPIENTS</v>
      </c>
      <c r="S1852" t="str">
        <f>IFERROR(VLOOKUP(H1852,'Supplier name '!A:B, 2, FALSE), "")</f>
        <v>DUPONT NUTRITION IRELAND</v>
      </c>
    </row>
    <row r="1853" spans="1:19">
      <c r="A1853" s="117" t="s">
        <v>247</v>
      </c>
      <c r="B1853" s="118">
        <v>2300</v>
      </c>
      <c r="C1853" s="118" t="s">
        <v>7</v>
      </c>
      <c r="D1853" s="117" t="s">
        <v>266</v>
      </c>
      <c r="E1853" s="118">
        <v>5.94</v>
      </c>
      <c r="F1853" s="118" t="s">
        <v>9</v>
      </c>
      <c r="G1853" s="117" t="s">
        <v>114</v>
      </c>
      <c r="H1853" s="117" t="s">
        <v>2627</v>
      </c>
      <c r="I1853" s="117" t="s">
        <v>2670</v>
      </c>
      <c r="J1853" s="74">
        <f>IF(F1853="USD", E1853, E1853 * IFERROR(VLOOKUP(F1853, EXCHANGE_RATE!A:B, 2, FALSE), "Currency not found"))</f>
        <v>5.94</v>
      </c>
      <c r="K1853" s="74">
        <f t="shared" si="186"/>
        <v>5.94</v>
      </c>
      <c r="L1853" s="14">
        <f>IF(C1853="MTS", B1853, B1853 * IFERROR(VLOOKUP(C1853, 'QTY_CONVERSIONS '!A:B, 2, FALSE), "Units not found"))</f>
        <v>2.3000000000000003</v>
      </c>
      <c r="M1853" s="75">
        <f t="shared" si="187"/>
        <v>13662</v>
      </c>
      <c r="N1853" t="str">
        <f>IFERROR(VLOOKUP(D1853, Product_Category!A:B, 2, FALSE), "Uncategorized")</f>
        <v>MCC</v>
      </c>
      <c r="O1853" s="76">
        <f t="shared" si="188"/>
        <v>5.94</v>
      </c>
      <c r="P1853" s="76">
        <f t="shared" si="189"/>
        <v>13.662000000000003</v>
      </c>
      <c r="Q1853">
        <f t="shared" si="190"/>
        <v>2023</v>
      </c>
      <c r="R1853" t="str">
        <f>IFERROR(VLOOKUP(G1853,'Importer Name'!A:B, 2, FALSE), "")</f>
        <v>GRANULES INDIA</v>
      </c>
      <c r="S1853" t="str">
        <f>IFERROR(VLOOKUP(H1853,'Supplier name '!A:B, 2, FALSE), "")</f>
        <v>DUPONT NUTRITION IRELAND</v>
      </c>
    </row>
    <row r="1854" spans="1:19">
      <c r="A1854" s="117" t="s">
        <v>247</v>
      </c>
      <c r="B1854" s="118">
        <v>3000</v>
      </c>
      <c r="C1854" s="118" t="s">
        <v>7</v>
      </c>
      <c r="D1854" s="117" t="s">
        <v>266</v>
      </c>
      <c r="E1854" s="118">
        <v>6.35</v>
      </c>
      <c r="F1854" s="118" t="s">
        <v>9</v>
      </c>
      <c r="G1854" s="117" t="s">
        <v>250</v>
      </c>
      <c r="H1854" s="117" t="s">
        <v>2627</v>
      </c>
      <c r="I1854" s="117" t="s">
        <v>2670</v>
      </c>
      <c r="J1854" s="74">
        <f>IF(F1854="USD", E1854, E1854 * IFERROR(VLOOKUP(F1854, EXCHANGE_RATE!A:B, 2, FALSE), "Currency not found"))</f>
        <v>6.35</v>
      </c>
      <c r="K1854" s="74">
        <f t="shared" si="186"/>
        <v>6.35</v>
      </c>
      <c r="L1854" s="14">
        <f>IF(C1854="MTS", B1854, B1854 * IFERROR(VLOOKUP(C1854, 'QTY_CONVERSIONS '!A:B, 2, FALSE), "Units not found"))</f>
        <v>3</v>
      </c>
      <c r="M1854" s="75">
        <f t="shared" si="187"/>
        <v>19050</v>
      </c>
      <c r="N1854" t="str">
        <f>IFERROR(VLOOKUP(D1854, Product_Category!A:B, 2, FALSE), "Uncategorized")</f>
        <v>MCC</v>
      </c>
      <c r="O1854" s="76">
        <f t="shared" si="188"/>
        <v>6.35</v>
      </c>
      <c r="P1854" s="76">
        <f t="shared" si="189"/>
        <v>19.049999999999997</v>
      </c>
      <c r="Q1854">
        <f t="shared" si="190"/>
        <v>2023</v>
      </c>
      <c r="R1854" t="str">
        <f>IFERROR(VLOOKUP(G1854,'Importer Name'!A:B, 2, FALSE), "")</f>
        <v>AUROBINDO</v>
      </c>
      <c r="S1854" t="str">
        <f>IFERROR(VLOOKUP(H1854,'Supplier name '!A:B, 2, FALSE), "")</f>
        <v>DUPONT NUTRITION IRELAND</v>
      </c>
    </row>
    <row r="1855" spans="1:19">
      <c r="A1855" s="117" t="s">
        <v>247</v>
      </c>
      <c r="B1855" s="118">
        <v>1000</v>
      </c>
      <c r="C1855" s="118" t="s">
        <v>7</v>
      </c>
      <c r="D1855" s="117" t="s">
        <v>266</v>
      </c>
      <c r="E1855" s="118">
        <v>5.63</v>
      </c>
      <c r="F1855" s="118" t="s">
        <v>9</v>
      </c>
      <c r="G1855" s="117" t="s">
        <v>250</v>
      </c>
      <c r="H1855" s="117" t="s">
        <v>2627</v>
      </c>
      <c r="I1855" s="117" t="s">
        <v>2670</v>
      </c>
      <c r="J1855" s="74">
        <f>IF(F1855="USD", E1855, E1855 * IFERROR(VLOOKUP(F1855, EXCHANGE_RATE!A:B, 2, FALSE), "Currency not found"))</f>
        <v>5.63</v>
      </c>
      <c r="K1855" s="74">
        <f t="shared" si="186"/>
        <v>5.63</v>
      </c>
      <c r="L1855" s="14">
        <f>IF(C1855="MTS", B1855, B1855 * IFERROR(VLOOKUP(C1855, 'QTY_CONVERSIONS '!A:B, 2, FALSE), "Units not found"))</f>
        <v>1</v>
      </c>
      <c r="M1855" s="75">
        <f t="shared" si="187"/>
        <v>5630</v>
      </c>
      <c r="N1855" t="str">
        <f>IFERROR(VLOOKUP(D1855, Product_Category!A:B, 2, FALSE), "Uncategorized")</f>
        <v>MCC</v>
      </c>
      <c r="O1855" s="76">
        <f t="shared" si="188"/>
        <v>5.63</v>
      </c>
      <c r="P1855" s="76">
        <f t="shared" si="189"/>
        <v>5.63</v>
      </c>
      <c r="Q1855">
        <f t="shared" si="190"/>
        <v>2023</v>
      </c>
      <c r="R1855" t="str">
        <f>IFERROR(VLOOKUP(G1855,'Importer Name'!A:B, 2, FALSE), "")</f>
        <v>AUROBINDO</v>
      </c>
      <c r="S1855" t="str">
        <f>IFERROR(VLOOKUP(H1855,'Supplier name '!A:B, 2, FALSE), "")</f>
        <v>DUPONT NUTRITION IRELAND</v>
      </c>
    </row>
    <row r="1856" spans="1:19">
      <c r="A1856" s="117" t="s">
        <v>247</v>
      </c>
      <c r="B1856" s="118">
        <v>1000</v>
      </c>
      <c r="C1856" s="118" t="s">
        <v>7</v>
      </c>
      <c r="D1856" s="117" t="s">
        <v>266</v>
      </c>
      <c r="E1856" s="118">
        <v>5.67</v>
      </c>
      <c r="F1856" s="118" t="s">
        <v>9</v>
      </c>
      <c r="G1856" s="117" t="s">
        <v>2626</v>
      </c>
      <c r="H1856" s="117" t="s">
        <v>2627</v>
      </c>
      <c r="I1856" s="117" t="s">
        <v>2670</v>
      </c>
      <c r="J1856" s="74">
        <f>IF(F1856="USD", E1856, E1856 * IFERROR(VLOOKUP(F1856, EXCHANGE_RATE!A:B, 2, FALSE), "Currency not found"))</f>
        <v>5.67</v>
      </c>
      <c r="K1856" s="74">
        <f t="shared" si="186"/>
        <v>5.67</v>
      </c>
      <c r="L1856" s="14">
        <f>IF(C1856="MTS", B1856, B1856 * IFERROR(VLOOKUP(C1856, 'QTY_CONVERSIONS '!A:B, 2, FALSE), "Units not found"))</f>
        <v>1</v>
      </c>
      <c r="M1856" s="75">
        <f t="shared" si="187"/>
        <v>5670</v>
      </c>
      <c r="N1856" t="str">
        <f>IFERROR(VLOOKUP(D1856, Product_Category!A:B, 2, FALSE), "Uncategorized")</f>
        <v>MCC</v>
      </c>
      <c r="O1856" s="76">
        <f t="shared" si="188"/>
        <v>5.67</v>
      </c>
      <c r="P1856" s="76">
        <f t="shared" si="189"/>
        <v>5.67</v>
      </c>
      <c r="Q1856">
        <f t="shared" si="190"/>
        <v>2023</v>
      </c>
      <c r="R1856" t="str">
        <f>IFERROR(VLOOKUP(G1856,'Importer Name'!A:B, 2, FALSE), "")</f>
        <v>MYLAN</v>
      </c>
      <c r="S1856" t="str">
        <f>IFERROR(VLOOKUP(H1856,'Supplier name '!A:B, 2, FALSE), "")</f>
        <v>DUPONT NUTRITION IRELAND</v>
      </c>
    </row>
    <row r="1857" spans="1:19">
      <c r="A1857" s="117" t="s">
        <v>247</v>
      </c>
      <c r="B1857" s="118">
        <v>750</v>
      </c>
      <c r="C1857" s="118" t="s">
        <v>7</v>
      </c>
      <c r="D1857" s="117" t="s">
        <v>266</v>
      </c>
      <c r="E1857" s="118">
        <v>5.67</v>
      </c>
      <c r="F1857" s="118" t="s">
        <v>9</v>
      </c>
      <c r="G1857" s="117" t="s">
        <v>2626</v>
      </c>
      <c r="H1857" s="117" t="s">
        <v>2627</v>
      </c>
      <c r="I1857" s="117" t="s">
        <v>2670</v>
      </c>
      <c r="J1857" s="74">
        <f>IF(F1857="USD", E1857, E1857 * IFERROR(VLOOKUP(F1857, EXCHANGE_RATE!A:B, 2, FALSE), "Currency not found"))</f>
        <v>5.67</v>
      </c>
      <c r="K1857" s="74">
        <f t="shared" si="186"/>
        <v>5.67</v>
      </c>
      <c r="L1857" s="14">
        <f>IF(C1857="MTS", B1857, B1857 * IFERROR(VLOOKUP(C1857, 'QTY_CONVERSIONS '!A:B, 2, FALSE), "Units not found"))</f>
        <v>0.75</v>
      </c>
      <c r="M1857" s="75">
        <f t="shared" si="187"/>
        <v>4252.5</v>
      </c>
      <c r="N1857" t="str">
        <f>IFERROR(VLOOKUP(D1857, Product_Category!A:B, 2, FALSE), "Uncategorized")</f>
        <v>MCC</v>
      </c>
      <c r="O1857" s="76">
        <f t="shared" si="188"/>
        <v>5.67</v>
      </c>
      <c r="P1857" s="76">
        <f t="shared" si="189"/>
        <v>4.2524999999999995</v>
      </c>
      <c r="Q1857">
        <f t="shared" si="190"/>
        <v>2023</v>
      </c>
      <c r="R1857" t="str">
        <f>IFERROR(VLOOKUP(G1857,'Importer Name'!A:B, 2, FALSE), "")</f>
        <v>MYLAN</v>
      </c>
      <c r="S1857" t="str">
        <f>IFERROR(VLOOKUP(H1857,'Supplier name '!A:B, 2, FALSE), "")</f>
        <v>DUPONT NUTRITION IRELAND</v>
      </c>
    </row>
    <row r="1858" spans="1:19">
      <c r="A1858" s="117" t="s">
        <v>247</v>
      </c>
      <c r="B1858" s="118">
        <v>500</v>
      </c>
      <c r="C1858" s="118" t="s">
        <v>7</v>
      </c>
      <c r="D1858" s="117" t="s">
        <v>266</v>
      </c>
      <c r="E1858" s="118">
        <v>5.67</v>
      </c>
      <c r="F1858" s="118" t="s">
        <v>9</v>
      </c>
      <c r="G1858" s="117" t="s">
        <v>2626</v>
      </c>
      <c r="H1858" s="117" t="s">
        <v>2627</v>
      </c>
      <c r="I1858" s="117" t="s">
        <v>2670</v>
      </c>
      <c r="J1858" s="74">
        <f>IF(F1858="USD", E1858, E1858 * IFERROR(VLOOKUP(F1858, EXCHANGE_RATE!A:B, 2, FALSE), "Currency not found"))</f>
        <v>5.67</v>
      </c>
      <c r="K1858" s="74">
        <f t="shared" si="186"/>
        <v>5.67</v>
      </c>
      <c r="L1858" s="14">
        <f>IF(C1858="MTS", B1858, B1858 * IFERROR(VLOOKUP(C1858, 'QTY_CONVERSIONS '!A:B, 2, FALSE), "Units not found"))</f>
        <v>0.5</v>
      </c>
      <c r="M1858" s="75">
        <f t="shared" si="187"/>
        <v>2835</v>
      </c>
      <c r="N1858" t="str">
        <f>IFERROR(VLOOKUP(D1858, Product_Category!A:B, 2, FALSE), "Uncategorized")</f>
        <v>MCC</v>
      </c>
      <c r="O1858" s="76">
        <f t="shared" si="188"/>
        <v>5.67</v>
      </c>
      <c r="P1858" s="76">
        <f t="shared" si="189"/>
        <v>2.835</v>
      </c>
      <c r="Q1858">
        <f t="shared" si="190"/>
        <v>2023</v>
      </c>
      <c r="R1858" t="str">
        <f>IFERROR(VLOOKUP(G1858,'Importer Name'!A:B, 2, FALSE), "")</f>
        <v>MYLAN</v>
      </c>
      <c r="S1858" t="str">
        <f>IFERROR(VLOOKUP(H1858,'Supplier name '!A:B, 2, FALSE), "")</f>
        <v>DUPONT NUTRITION IRELAND</v>
      </c>
    </row>
    <row r="1859" spans="1:19">
      <c r="A1859" s="117" t="s">
        <v>247</v>
      </c>
      <c r="B1859" s="118">
        <v>1500</v>
      </c>
      <c r="C1859" s="118" t="s">
        <v>7</v>
      </c>
      <c r="D1859" s="117" t="s">
        <v>266</v>
      </c>
      <c r="E1859" s="118">
        <v>5.67</v>
      </c>
      <c r="F1859" s="118" t="s">
        <v>9</v>
      </c>
      <c r="G1859" s="117" t="s">
        <v>2626</v>
      </c>
      <c r="H1859" s="117" t="s">
        <v>2627</v>
      </c>
      <c r="I1859" s="117" t="s">
        <v>2670</v>
      </c>
      <c r="J1859" s="74">
        <f>IF(F1859="USD", E1859, E1859 * IFERROR(VLOOKUP(F1859, EXCHANGE_RATE!A:B, 2, FALSE), "Currency not found"))</f>
        <v>5.67</v>
      </c>
      <c r="K1859" s="74">
        <f t="shared" si="186"/>
        <v>5.67</v>
      </c>
      <c r="L1859" s="14">
        <f>IF(C1859="MTS", B1859, B1859 * IFERROR(VLOOKUP(C1859, 'QTY_CONVERSIONS '!A:B, 2, FALSE), "Units not found"))</f>
        <v>1.5</v>
      </c>
      <c r="M1859" s="75">
        <f t="shared" si="187"/>
        <v>8505</v>
      </c>
      <c r="N1859" t="str">
        <f>IFERROR(VLOOKUP(D1859, Product_Category!A:B, 2, FALSE), "Uncategorized")</f>
        <v>MCC</v>
      </c>
      <c r="O1859" s="76">
        <f t="shared" si="188"/>
        <v>5.67</v>
      </c>
      <c r="P1859" s="76">
        <f t="shared" si="189"/>
        <v>8.504999999999999</v>
      </c>
      <c r="Q1859">
        <f t="shared" si="190"/>
        <v>2023</v>
      </c>
      <c r="R1859" t="str">
        <f>IFERROR(VLOOKUP(G1859,'Importer Name'!A:B, 2, FALSE), "")</f>
        <v>MYLAN</v>
      </c>
      <c r="S1859" t="str">
        <f>IFERROR(VLOOKUP(H1859,'Supplier name '!A:B, 2, FALSE), "")</f>
        <v>DUPONT NUTRITION IRELAND</v>
      </c>
    </row>
    <row r="1860" spans="1:19">
      <c r="A1860" s="117" t="s">
        <v>247</v>
      </c>
      <c r="B1860" s="118">
        <v>1500</v>
      </c>
      <c r="C1860" s="118" t="s">
        <v>7</v>
      </c>
      <c r="D1860" s="117" t="s">
        <v>266</v>
      </c>
      <c r="E1860" s="118">
        <v>5.67</v>
      </c>
      <c r="F1860" s="118" t="s">
        <v>9</v>
      </c>
      <c r="G1860" s="117" t="s">
        <v>2626</v>
      </c>
      <c r="H1860" s="117" t="s">
        <v>2627</v>
      </c>
      <c r="I1860" s="117" t="s">
        <v>2670</v>
      </c>
      <c r="J1860" s="74">
        <f>IF(F1860="USD", E1860, E1860 * IFERROR(VLOOKUP(F1860, EXCHANGE_RATE!A:B, 2, FALSE), "Currency not found"))</f>
        <v>5.67</v>
      </c>
      <c r="K1860" s="74">
        <f t="shared" ref="K1860:K1923" si="191">ROUNDUP(J1860,2)</f>
        <v>5.67</v>
      </c>
      <c r="L1860" s="14">
        <f>IF(C1860="MTS", B1860, B1860 * IFERROR(VLOOKUP(C1860, 'QTY_CONVERSIONS '!A:B, 2, FALSE), "Units not found"))</f>
        <v>1.5</v>
      </c>
      <c r="M1860" s="75">
        <f t="shared" ref="M1860:M1923" si="192">B1860*K1860</f>
        <v>8505</v>
      </c>
      <c r="N1860" t="str">
        <f>IFERROR(VLOOKUP(D1860, Product_Category!A:B, 2, FALSE), "Uncategorized")</f>
        <v>MCC</v>
      </c>
      <c r="O1860" s="76">
        <f t="shared" ref="O1860:O1922" si="193">K1860</f>
        <v>5.67</v>
      </c>
      <c r="P1860" s="76">
        <f t="shared" ref="P1860:P1923" si="194">L1860*O1860</f>
        <v>8.504999999999999</v>
      </c>
      <c r="Q1860">
        <f t="shared" ref="Q1860:Q1923" si="195">Q1859</f>
        <v>2023</v>
      </c>
      <c r="R1860" t="str">
        <f>IFERROR(VLOOKUP(G1860,'Importer Name'!A:B, 2, FALSE), "")</f>
        <v>MYLAN</v>
      </c>
      <c r="S1860" t="str">
        <f>IFERROR(VLOOKUP(H1860,'Supplier name '!A:B, 2, FALSE), "")</f>
        <v>DUPONT NUTRITION IRELAND</v>
      </c>
    </row>
    <row r="1861" spans="1:19">
      <c r="A1861" s="117" t="s">
        <v>247</v>
      </c>
      <c r="B1861" s="118">
        <v>750</v>
      </c>
      <c r="C1861" s="118" t="s">
        <v>7</v>
      </c>
      <c r="D1861" s="117" t="s">
        <v>266</v>
      </c>
      <c r="E1861" s="118">
        <v>5.67</v>
      </c>
      <c r="F1861" s="118" t="s">
        <v>9</v>
      </c>
      <c r="G1861" s="117" t="s">
        <v>2626</v>
      </c>
      <c r="H1861" s="117" t="s">
        <v>2627</v>
      </c>
      <c r="I1861" s="117" t="s">
        <v>2670</v>
      </c>
      <c r="J1861" s="74">
        <f>IF(F1861="USD", E1861, E1861 * IFERROR(VLOOKUP(F1861, EXCHANGE_RATE!A:B, 2, FALSE), "Currency not found"))</f>
        <v>5.67</v>
      </c>
      <c r="K1861" s="74">
        <f t="shared" si="191"/>
        <v>5.67</v>
      </c>
      <c r="L1861" s="14">
        <f>IF(C1861="MTS", B1861, B1861 * IFERROR(VLOOKUP(C1861, 'QTY_CONVERSIONS '!A:B, 2, FALSE), "Units not found"))</f>
        <v>0.75</v>
      </c>
      <c r="M1861" s="75">
        <f t="shared" si="192"/>
        <v>4252.5</v>
      </c>
      <c r="N1861" t="str">
        <f>IFERROR(VLOOKUP(D1861, Product_Category!A:B, 2, FALSE), "Uncategorized")</f>
        <v>MCC</v>
      </c>
      <c r="O1861" s="76">
        <f t="shared" si="193"/>
        <v>5.67</v>
      </c>
      <c r="P1861" s="76">
        <f t="shared" si="194"/>
        <v>4.2524999999999995</v>
      </c>
      <c r="Q1861">
        <f t="shared" si="195"/>
        <v>2023</v>
      </c>
      <c r="R1861" t="str">
        <f>IFERROR(VLOOKUP(G1861,'Importer Name'!A:B, 2, FALSE), "")</f>
        <v>MYLAN</v>
      </c>
      <c r="S1861" t="str">
        <f>IFERROR(VLOOKUP(H1861,'Supplier name '!A:B, 2, FALSE), "")</f>
        <v>DUPONT NUTRITION IRELAND</v>
      </c>
    </row>
    <row r="1862" spans="1:19">
      <c r="A1862" s="117" t="s">
        <v>247</v>
      </c>
      <c r="B1862" s="118">
        <v>10500</v>
      </c>
      <c r="C1862" s="118" t="s">
        <v>7</v>
      </c>
      <c r="D1862" s="117" t="s">
        <v>266</v>
      </c>
      <c r="E1862" s="118">
        <v>5.67</v>
      </c>
      <c r="F1862" s="118" t="s">
        <v>9</v>
      </c>
      <c r="G1862" s="117" t="s">
        <v>2626</v>
      </c>
      <c r="H1862" s="117" t="s">
        <v>2627</v>
      </c>
      <c r="I1862" s="117" t="s">
        <v>2670</v>
      </c>
      <c r="J1862" s="74">
        <f>IF(F1862="USD", E1862, E1862 * IFERROR(VLOOKUP(F1862, EXCHANGE_RATE!A:B, 2, FALSE), "Currency not found"))</f>
        <v>5.67</v>
      </c>
      <c r="K1862" s="74">
        <f t="shared" si="191"/>
        <v>5.67</v>
      </c>
      <c r="L1862" s="14">
        <f>IF(C1862="MTS", B1862, B1862 * IFERROR(VLOOKUP(C1862, 'QTY_CONVERSIONS '!A:B, 2, FALSE), "Units not found"))</f>
        <v>10.5</v>
      </c>
      <c r="M1862" s="75">
        <f t="shared" si="192"/>
        <v>59535</v>
      </c>
      <c r="N1862" t="str">
        <f>IFERROR(VLOOKUP(D1862, Product_Category!A:B, 2, FALSE), "Uncategorized")</f>
        <v>MCC</v>
      </c>
      <c r="O1862" s="76">
        <f t="shared" si="193"/>
        <v>5.67</v>
      </c>
      <c r="P1862" s="76">
        <f t="shared" si="194"/>
        <v>59.534999999999997</v>
      </c>
      <c r="Q1862">
        <f t="shared" si="195"/>
        <v>2023</v>
      </c>
      <c r="R1862" t="str">
        <f>IFERROR(VLOOKUP(G1862,'Importer Name'!A:B, 2, FALSE), "")</f>
        <v>MYLAN</v>
      </c>
      <c r="S1862" t="str">
        <f>IFERROR(VLOOKUP(H1862,'Supplier name '!A:B, 2, FALSE), "")</f>
        <v>DUPONT NUTRITION IRELAND</v>
      </c>
    </row>
    <row r="1863" spans="1:19">
      <c r="A1863" s="117" t="s">
        <v>247</v>
      </c>
      <c r="B1863" s="118">
        <v>500</v>
      </c>
      <c r="C1863" s="118" t="s">
        <v>7</v>
      </c>
      <c r="D1863" s="117" t="s">
        <v>266</v>
      </c>
      <c r="E1863" s="118">
        <v>5.67</v>
      </c>
      <c r="F1863" s="118" t="s">
        <v>9</v>
      </c>
      <c r="G1863" s="117" t="s">
        <v>2626</v>
      </c>
      <c r="H1863" s="117" t="s">
        <v>2627</v>
      </c>
      <c r="I1863" s="117" t="s">
        <v>2670</v>
      </c>
      <c r="J1863" s="74">
        <f>IF(F1863="USD", E1863, E1863 * IFERROR(VLOOKUP(F1863, EXCHANGE_RATE!A:B, 2, FALSE), "Currency not found"))</f>
        <v>5.67</v>
      </c>
      <c r="K1863" s="74">
        <f t="shared" si="191"/>
        <v>5.67</v>
      </c>
      <c r="L1863" s="14">
        <f>IF(C1863="MTS", B1863, B1863 * IFERROR(VLOOKUP(C1863, 'QTY_CONVERSIONS '!A:B, 2, FALSE), "Units not found"))</f>
        <v>0.5</v>
      </c>
      <c r="M1863" s="75">
        <f t="shared" si="192"/>
        <v>2835</v>
      </c>
      <c r="N1863" t="str">
        <f>IFERROR(VLOOKUP(D1863, Product_Category!A:B, 2, FALSE), "Uncategorized")</f>
        <v>MCC</v>
      </c>
      <c r="O1863" s="76">
        <f t="shared" si="193"/>
        <v>5.67</v>
      </c>
      <c r="P1863" s="76">
        <f t="shared" si="194"/>
        <v>2.835</v>
      </c>
      <c r="Q1863">
        <f t="shared" si="195"/>
        <v>2023</v>
      </c>
      <c r="R1863" t="str">
        <f>IFERROR(VLOOKUP(G1863,'Importer Name'!A:B, 2, FALSE), "")</f>
        <v>MYLAN</v>
      </c>
      <c r="S1863" t="str">
        <f>IFERROR(VLOOKUP(H1863,'Supplier name '!A:B, 2, FALSE), "")</f>
        <v>DUPONT NUTRITION IRELAND</v>
      </c>
    </row>
    <row r="1864" spans="1:19">
      <c r="A1864" s="117" t="s">
        <v>247</v>
      </c>
      <c r="B1864" s="118">
        <v>5000</v>
      </c>
      <c r="C1864" s="118" t="s">
        <v>7</v>
      </c>
      <c r="D1864" s="117" t="s">
        <v>266</v>
      </c>
      <c r="E1864" s="118">
        <v>5.67</v>
      </c>
      <c r="F1864" s="118" t="s">
        <v>9</v>
      </c>
      <c r="G1864" s="117" t="s">
        <v>2626</v>
      </c>
      <c r="H1864" s="117" t="s">
        <v>2627</v>
      </c>
      <c r="I1864" s="117" t="s">
        <v>2670</v>
      </c>
      <c r="J1864" s="74">
        <f>IF(F1864="USD", E1864, E1864 * IFERROR(VLOOKUP(F1864, EXCHANGE_RATE!A:B, 2, FALSE), "Currency not found"))</f>
        <v>5.67</v>
      </c>
      <c r="K1864" s="74">
        <f t="shared" si="191"/>
        <v>5.67</v>
      </c>
      <c r="L1864" s="14">
        <f>IF(C1864="MTS", B1864, B1864 * IFERROR(VLOOKUP(C1864, 'QTY_CONVERSIONS '!A:B, 2, FALSE), "Units not found"))</f>
        <v>5</v>
      </c>
      <c r="M1864" s="75">
        <f t="shared" si="192"/>
        <v>28350</v>
      </c>
      <c r="N1864" t="str">
        <f>IFERROR(VLOOKUP(D1864, Product_Category!A:B, 2, FALSE), "Uncategorized")</f>
        <v>MCC</v>
      </c>
      <c r="O1864" s="76">
        <f t="shared" si="193"/>
        <v>5.67</v>
      </c>
      <c r="P1864" s="76">
        <f t="shared" si="194"/>
        <v>28.35</v>
      </c>
      <c r="Q1864">
        <f t="shared" si="195"/>
        <v>2023</v>
      </c>
      <c r="R1864" t="str">
        <f>IFERROR(VLOOKUP(G1864,'Importer Name'!A:B, 2, FALSE), "")</f>
        <v>MYLAN</v>
      </c>
      <c r="S1864" t="str">
        <f>IFERROR(VLOOKUP(H1864,'Supplier name '!A:B, 2, FALSE), "")</f>
        <v>DUPONT NUTRITION IRELAND</v>
      </c>
    </row>
    <row r="1865" spans="1:19">
      <c r="A1865" s="117" t="s">
        <v>247</v>
      </c>
      <c r="B1865" s="118">
        <v>2000</v>
      </c>
      <c r="C1865" s="118" t="s">
        <v>7</v>
      </c>
      <c r="D1865" s="117" t="s">
        <v>266</v>
      </c>
      <c r="E1865" s="118">
        <v>5.67</v>
      </c>
      <c r="F1865" s="118" t="s">
        <v>9</v>
      </c>
      <c r="G1865" s="117" t="s">
        <v>2626</v>
      </c>
      <c r="H1865" s="117" t="s">
        <v>2627</v>
      </c>
      <c r="I1865" s="117" t="s">
        <v>2670</v>
      </c>
      <c r="J1865" s="74">
        <f>IF(F1865="USD", E1865, E1865 * IFERROR(VLOOKUP(F1865, EXCHANGE_RATE!A:B, 2, FALSE), "Currency not found"))</f>
        <v>5.67</v>
      </c>
      <c r="K1865" s="74">
        <f t="shared" si="191"/>
        <v>5.67</v>
      </c>
      <c r="L1865" s="14">
        <f>IF(C1865="MTS", B1865, B1865 * IFERROR(VLOOKUP(C1865, 'QTY_CONVERSIONS '!A:B, 2, FALSE), "Units not found"))</f>
        <v>2</v>
      </c>
      <c r="M1865" s="75">
        <f t="shared" si="192"/>
        <v>11340</v>
      </c>
      <c r="N1865" t="str">
        <f>IFERROR(VLOOKUP(D1865, Product_Category!A:B, 2, FALSE), "Uncategorized")</f>
        <v>MCC</v>
      </c>
      <c r="O1865" s="76">
        <f t="shared" si="193"/>
        <v>5.67</v>
      </c>
      <c r="P1865" s="76">
        <f t="shared" si="194"/>
        <v>11.34</v>
      </c>
      <c r="Q1865">
        <f t="shared" si="195"/>
        <v>2023</v>
      </c>
      <c r="R1865" t="str">
        <f>IFERROR(VLOOKUP(G1865,'Importer Name'!A:B, 2, FALSE), "")</f>
        <v>MYLAN</v>
      </c>
      <c r="S1865" t="str">
        <f>IFERROR(VLOOKUP(H1865,'Supplier name '!A:B, 2, FALSE), "")</f>
        <v>DUPONT NUTRITION IRELAND</v>
      </c>
    </row>
    <row r="1866" spans="1:19">
      <c r="A1866" s="117" t="s">
        <v>247</v>
      </c>
      <c r="B1866" s="118">
        <v>1000</v>
      </c>
      <c r="C1866" s="118" t="s">
        <v>7</v>
      </c>
      <c r="D1866" s="117" t="s">
        <v>266</v>
      </c>
      <c r="E1866" s="118">
        <v>6.9</v>
      </c>
      <c r="F1866" s="118" t="s">
        <v>9</v>
      </c>
      <c r="G1866" s="117" t="s">
        <v>2626</v>
      </c>
      <c r="H1866" s="117" t="s">
        <v>2627</v>
      </c>
      <c r="I1866" s="117" t="s">
        <v>2670</v>
      </c>
      <c r="J1866" s="74">
        <f>IF(F1866="USD", E1866, E1866 * IFERROR(VLOOKUP(F1866, EXCHANGE_RATE!A:B, 2, FALSE), "Currency not found"))</f>
        <v>6.9</v>
      </c>
      <c r="K1866" s="74">
        <f t="shared" si="191"/>
        <v>6.9</v>
      </c>
      <c r="L1866" s="14">
        <f>IF(C1866="MTS", B1866, B1866 * IFERROR(VLOOKUP(C1866, 'QTY_CONVERSIONS '!A:B, 2, FALSE), "Units not found"))</f>
        <v>1</v>
      </c>
      <c r="M1866" s="75">
        <f t="shared" si="192"/>
        <v>6900</v>
      </c>
      <c r="N1866" t="str">
        <f>IFERROR(VLOOKUP(D1866, Product_Category!A:B, 2, FALSE), "Uncategorized")</f>
        <v>MCC</v>
      </c>
      <c r="O1866" s="76">
        <f t="shared" si="193"/>
        <v>6.9</v>
      </c>
      <c r="P1866" s="76">
        <f t="shared" si="194"/>
        <v>6.9</v>
      </c>
      <c r="Q1866">
        <f t="shared" si="195"/>
        <v>2023</v>
      </c>
      <c r="R1866" t="str">
        <f>IFERROR(VLOOKUP(G1866,'Importer Name'!A:B, 2, FALSE), "")</f>
        <v>MYLAN</v>
      </c>
      <c r="S1866" t="str">
        <f>IFERROR(VLOOKUP(H1866,'Supplier name '!A:B, 2, FALSE), "")</f>
        <v>DUPONT NUTRITION IRELAND</v>
      </c>
    </row>
    <row r="1867" spans="1:19">
      <c r="A1867" s="117" t="s">
        <v>247</v>
      </c>
      <c r="B1867" s="118">
        <v>10500</v>
      </c>
      <c r="C1867" s="118" t="s">
        <v>7</v>
      </c>
      <c r="D1867" s="117" t="s">
        <v>266</v>
      </c>
      <c r="E1867" s="118">
        <v>6.75</v>
      </c>
      <c r="F1867" s="118" t="s">
        <v>9</v>
      </c>
      <c r="G1867" s="117" t="s">
        <v>2626</v>
      </c>
      <c r="H1867" s="117" t="s">
        <v>2627</v>
      </c>
      <c r="I1867" s="117" t="s">
        <v>2670</v>
      </c>
      <c r="J1867" s="74">
        <f>IF(F1867="USD", E1867, E1867 * IFERROR(VLOOKUP(F1867, EXCHANGE_RATE!A:B, 2, FALSE), "Currency not found"))</f>
        <v>6.75</v>
      </c>
      <c r="K1867" s="74">
        <f t="shared" si="191"/>
        <v>6.75</v>
      </c>
      <c r="L1867" s="14">
        <f>IF(C1867="MTS", B1867, B1867 * IFERROR(VLOOKUP(C1867, 'QTY_CONVERSIONS '!A:B, 2, FALSE), "Units not found"))</f>
        <v>10.5</v>
      </c>
      <c r="M1867" s="75">
        <f t="shared" si="192"/>
        <v>70875</v>
      </c>
      <c r="N1867" t="str">
        <f>IFERROR(VLOOKUP(D1867, Product_Category!A:B, 2, FALSE), "Uncategorized")</f>
        <v>MCC</v>
      </c>
      <c r="O1867" s="76">
        <f t="shared" si="193"/>
        <v>6.75</v>
      </c>
      <c r="P1867" s="76">
        <f t="shared" si="194"/>
        <v>70.875</v>
      </c>
      <c r="Q1867">
        <f t="shared" si="195"/>
        <v>2023</v>
      </c>
      <c r="R1867" t="str">
        <f>IFERROR(VLOOKUP(G1867,'Importer Name'!A:B, 2, FALSE), "")</f>
        <v>MYLAN</v>
      </c>
      <c r="S1867" t="str">
        <f>IFERROR(VLOOKUP(H1867,'Supplier name '!A:B, 2, FALSE), "")</f>
        <v>DUPONT NUTRITION IRELAND</v>
      </c>
    </row>
    <row r="1868" spans="1:19">
      <c r="A1868" s="117" t="s">
        <v>247</v>
      </c>
      <c r="B1868" s="118">
        <v>9500</v>
      </c>
      <c r="C1868" s="118" t="s">
        <v>7</v>
      </c>
      <c r="D1868" s="117" t="s">
        <v>266</v>
      </c>
      <c r="E1868" s="118">
        <v>5.59</v>
      </c>
      <c r="F1868" s="118" t="s">
        <v>9</v>
      </c>
      <c r="G1868" s="117" t="s">
        <v>69</v>
      </c>
      <c r="H1868" s="117" t="s">
        <v>2627</v>
      </c>
      <c r="I1868" s="117" t="s">
        <v>2670</v>
      </c>
      <c r="J1868" s="74">
        <f>IF(F1868="USD", E1868, E1868 * IFERROR(VLOOKUP(F1868, EXCHANGE_RATE!A:B, 2, FALSE), "Currency not found"))</f>
        <v>5.59</v>
      </c>
      <c r="K1868" s="74">
        <f t="shared" si="191"/>
        <v>5.59</v>
      </c>
      <c r="L1868" s="14">
        <f>IF(C1868="MTS", B1868, B1868 * IFERROR(VLOOKUP(C1868, 'QTY_CONVERSIONS '!A:B, 2, FALSE), "Units not found"))</f>
        <v>9.5</v>
      </c>
      <c r="M1868" s="75">
        <f t="shared" si="192"/>
        <v>53105</v>
      </c>
      <c r="N1868" t="str">
        <f>IFERROR(VLOOKUP(D1868, Product_Category!A:B, 2, FALSE), "Uncategorized")</f>
        <v>MCC</v>
      </c>
      <c r="O1868" s="76">
        <f t="shared" si="193"/>
        <v>5.59</v>
      </c>
      <c r="P1868" s="76">
        <f t="shared" si="194"/>
        <v>53.104999999999997</v>
      </c>
      <c r="Q1868">
        <f t="shared" si="195"/>
        <v>2023</v>
      </c>
      <c r="R1868" t="str">
        <f>IFERROR(VLOOKUP(G1868,'Importer Name'!A:B, 2, FALSE), "")</f>
        <v>SIGNET EXCIPIENTS</v>
      </c>
      <c r="S1868" t="str">
        <f>IFERROR(VLOOKUP(H1868,'Supplier name '!A:B, 2, FALSE), "")</f>
        <v>DUPONT NUTRITION IRELAND</v>
      </c>
    </row>
    <row r="1869" spans="1:19">
      <c r="A1869" s="117" t="s">
        <v>247</v>
      </c>
      <c r="B1869" s="118">
        <v>7500</v>
      </c>
      <c r="C1869" s="118" t="s">
        <v>7</v>
      </c>
      <c r="D1869" s="117" t="s">
        <v>266</v>
      </c>
      <c r="E1869" s="118">
        <v>5.59</v>
      </c>
      <c r="F1869" s="118" t="s">
        <v>9</v>
      </c>
      <c r="G1869" s="117" t="s">
        <v>69</v>
      </c>
      <c r="H1869" s="117" t="s">
        <v>2627</v>
      </c>
      <c r="I1869" s="117" t="s">
        <v>2670</v>
      </c>
      <c r="J1869" s="74">
        <f>IF(F1869="USD", E1869, E1869 * IFERROR(VLOOKUP(F1869, EXCHANGE_RATE!A:B, 2, FALSE), "Currency not found"))</f>
        <v>5.59</v>
      </c>
      <c r="K1869" s="74">
        <f t="shared" si="191"/>
        <v>5.59</v>
      </c>
      <c r="L1869" s="14">
        <f>IF(C1869="MTS", B1869, B1869 * IFERROR(VLOOKUP(C1869, 'QTY_CONVERSIONS '!A:B, 2, FALSE), "Units not found"))</f>
        <v>7.5</v>
      </c>
      <c r="M1869" s="75">
        <f t="shared" si="192"/>
        <v>41925</v>
      </c>
      <c r="N1869" t="str">
        <f>IFERROR(VLOOKUP(D1869, Product_Category!A:B, 2, FALSE), "Uncategorized")</f>
        <v>MCC</v>
      </c>
      <c r="O1869" s="76">
        <f t="shared" si="193"/>
        <v>5.59</v>
      </c>
      <c r="P1869" s="76">
        <f t="shared" si="194"/>
        <v>41.924999999999997</v>
      </c>
      <c r="Q1869">
        <f t="shared" si="195"/>
        <v>2023</v>
      </c>
      <c r="R1869" t="str">
        <f>IFERROR(VLOOKUP(G1869,'Importer Name'!A:B, 2, FALSE), "")</f>
        <v>SIGNET EXCIPIENTS</v>
      </c>
      <c r="S1869" t="str">
        <f>IFERROR(VLOOKUP(H1869,'Supplier name '!A:B, 2, FALSE), "")</f>
        <v>DUPONT NUTRITION IRELAND</v>
      </c>
    </row>
    <row r="1870" spans="1:19">
      <c r="A1870" s="117" t="s">
        <v>247</v>
      </c>
      <c r="B1870" s="118">
        <v>400</v>
      </c>
      <c r="C1870" s="118" t="s">
        <v>7</v>
      </c>
      <c r="D1870" s="117" t="s">
        <v>266</v>
      </c>
      <c r="E1870" s="118">
        <v>6.35</v>
      </c>
      <c r="F1870" s="118" t="s">
        <v>9</v>
      </c>
      <c r="G1870" s="117" t="s">
        <v>69</v>
      </c>
      <c r="H1870" s="117" t="s">
        <v>2627</v>
      </c>
      <c r="I1870" s="117" t="s">
        <v>2670</v>
      </c>
      <c r="J1870" s="74">
        <f>IF(F1870="USD", E1870, E1870 * IFERROR(VLOOKUP(F1870, EXCHANGE_RATE!A:B, 2, FALSE), "Currency not found"))</f>
        <v>6.35</v>
      </c>
      <c r="K1870" s="74">
        <f t="shared" si="191"/>
        <v>6.35</v>
      </c>
      <c r="L1870" s="14">
        <f>IF(C1870="MTS", B1870, B1870 * IFERROR(VLOOKUP(C1870, 'QTY_CONVERSIONS '!A:B, 2, FALSE), "Units not found"))</f>
        <v>0.4</v>
      </c>
      <c r="M1870" s="75">
        <f t="shared" si="192"/>
        <v>2540</v>
      </c>
      <c r="N1870" t="str">
        <f>IFERROR(VLOOKUP(D1870, Product_Category!A:B, 2, FALSE), "Uncategorized")</f>
        <v>MCC</v>
      </c>
      <c r="O1870" s="76">
        <f t="shared" si="193"/>
        <v>6.35</v>
      </c>
      <c r="P1870" s="76">
        <f t="shared" si="194"/>
        <v>2.54</v>
      </c>
      <c r="Q1870">
        <f t="shared" si="195"/>
        <v>2023</v>
      </c>
      <c r="R1870" t="str">
        <f>IFERROR(VLOOKUP(G1870,'Importer Name'!A:B, 2, FALSE), "")</f>
        <v>SIGNET EXCIPIENTS</v>
      </c>
      <c r="S1870" t="str">
        <f>IFERROR(VLOOKUP(H1870,'Supplier name '!A:B, 2, FALSE), "")</f>
        <v>DUPONT NUTRITION IRELAND</v>
      </c>
    </row>
    <row r="1871" spans="1:19">
      <c r="A1871" s="117" t="s">
        <v>247</v>
      </c>
      <c r="B1871" s="118">
        <v>8000</v>
      </c>
      <c r="C1871" s="118" t="s">
        <v>7</v>
      </c>
      <c r="D1871" s="117" t="s">
        <v>266</v>
      </c>
      <c r="E1871" s="118">
        <v>6.85</v>
      </c>
      <c r="F1871" s="118" t="s">
        <v>9</v>
      </c>
      <c r="G1871" s="117" t="s">
        <v>69</v>
      </c>
      <c r="H1871" s="117" t="s">
        <v>2627</v>
      </c>
      <c r="I1871" s="117" t="s">
        <v>2670</v>
      </c>
      <c r="J1871" s="74">
        <f>IF(F1871="USD", E1871, E1871 * IFERROR(VLOOKUP(F1871, EXCHANGE_RATE!A:B, 2, FALSE), "Currency not found"))</f>
        <v>6.85</v>
      </c>
      <c r="K1871" s="74">
        <f t="shared" si="191"/>
        <v>6.85</v>
      </c>
      <c r="L1871" s="14">
        <f>IF(C1871="MTS", B1871, B1871 * IFERROR(VLOOKUP(C1871, 'QTY_CONVERSIONS '!A:B, 2, FALSE), "Units not found"))</f>
        <v>8</v>
      </c>
      <c r="M1871" s="75">
        <f t="shared" si="192"/>
        <v>54800</v>
      </c>
      <c r="N1871" t="str">
        <f>IFERROR(VLOOKUP(D1871, Product_Category!A:B, 2, FALSE), "Uncategorized")</f>
        <v>MCC</v>
      </c>
      <c r="O1871" s="76">
        <f t="shared" si="193"/>
        <v>6.85</v>
      </c>
      <c r="P1871" s="76">
        <f t="shared" si="194"/>
        <v>54.8</v>
      </c>
      <c r="Q1871">
        <f t="shared" si="195"/>
        <v>2023</v>
      </c>
      <c r="R1871" t="str">
        <f>IFERROR(VLOOKUP(G1871,'Importer Name'!A:B, 2, FALSE), "")</f>
        <v>SIGNET EXCIPIENTS</v>
      </c>
      <c r="S1871" t="str">
        <f>IFERROR(VLOOKUP(H1871,'Supplier name '!A:B, 2, FALSE), "")</f>
        <v>DUPONT NUTRITION IRELAND</v>
      </c>
    </row>
    <row r="1872" spans="1:19">
      <c r="A1872" s="117" t="s">
        <v>247</v>
      </c>
      <c r="B1872" s="118">
        <v>10000</v>
      </c>
      <c r="C1872" s="118" t="s">
        <v>7</v>
      </c>
      <c r="D1872" s="117" t="s">
        <v>2634</v>
      </c>
      <c r="E1872" s="118">
        <v>14.75</v>
      </c>
      <c r="F1872" s="118" t="s">
        <v>9</v>
      </c>
      <c r="G1872" s="117" t="s">
        <v>69</v>
      </c>
      <c r="H1872" s="117" t="s">
        <v>2627</v>
      </c>
      <c r="I1872" s="117" t="s">
        <v>2670</v>
      </c>
      <c r="J1872" s="74">
        <f>IF(F1872="USD", E1872, E1872 * IFERROR(VLOOKUP(F1872, EXCHANGE_RATE!A:B, 2, FALSE), "Currency not found"))</f>
        <v>14.75</v>
      </c>
      <c r="K1872" s="74">
        <f t="shared" si="191"/>
        <v>14.75</v>
      </c>
      <c r="L1872" s="14">
        <f>IF(C1872="MTS", B1872, B1872 * IFERROR(VLOOKUP(C1872, 'QTY_CONVERSIONS '!A:B, 2, FALSE), "Units not found"))</f>
        <v>10</v>
      </c>
      <c r="M1872" s="75">
        <f t="shared" si="192"/>
        <v>147500</v>
      </c>
      <c r="N1872" t="str">
        <f>IFERROR(VLOOKUP(D1872, Product_Category!A:B, 2, FALSE), "Uncategorized")</f>
        <v>MCC</v>
      </c>
      <c r="O1872" s="76">
        <f t="shared" si="193"/>
        <v>14.75</v>
      </c>
      <c r="P1872" s="76">
        <f t="shared" si="194"/>
        <v>147.5</v>
      </c>
      <c r="Q1872">
        <f t="shared" si="195"/>
        <v>2023</v>
      </c>
      <c r="R1872" t="str">
        <f>IFERROR(VLOOKUP(G1872,'Importer Name'!A:B, 2, FALSE), "")</f>
        <v>SIGNET EXCIPIENTS</v>
      </c>
      <c r="S1872" t="str">
        <f>IFERROR(VLOOKUP(H1872,'Supplier name '!A:B, 2, FALSE), "")</f>
        <v>DUPONT NUTRITION IRELAND</v>
      </c>
    </row>
    <row r="1873" spans="1:19">
      <c r="A1873" s="117" t="s">
        <v>262</v>
      </c>
      <c r="B1873" s="118">
        <v>2250</v>
      </c>
      <c r="C1873" s="118" t="s">
        <v>7</v>
      </c>
      <c r="D1873" s="117" t="s">
        <v>44</v>
      </c>
      <c r="E1873" s="118">
        <v>4.4000000000000004</v>
      </c>
      <c r="F1873" s="118" t="s">
        <v>9</v>
      </c>
      <c r="G1873" s="117" t="s">
        <v>2635</v>
      </c>
      <c r="H1873" s="117" t="s">
        <v>265</v>
      </c>
      <c r="I1873" s="117" t="s">
        <v>2670</v>
      </c>
      <c r="J1873" s="74">
        <f>IF(F1873="USD", E1873, E1873 * IFERROR(VLOOKUP(F1873, EXCHANGE_RATE!A:B, 2, FALSE), "Currency not found"))</f>
        <v>4.4000000000000004</v>
      </c>
      <c r="K1873" s="74">
        <f t="shared" si="191"/>
        <v>4.4000000000000004</v>
      </c>
      <c r="L1873" s="14">
        <f>IF(C1873="MTS", B1873, B1873 * IFERROR(VLOOKUP(C1873, 'QTY_CONVERSIONS '!A:B, 2, FALSE), "Units not found"))</f>
        <v>2.25</v>
      </c>
      <c r="M1873" s="75">
        <f t="shared" si="192"/>
        <v>9900</v>
      </c>
      <c r="N1873" t="str">
        <f>IFERROR(VLOOKUP(D1873, Product_Category!A:B, 2, FALSE), "Uncategorized")</f>
        <v>CMC</v>
      </c>
      <c r="O1873" s="76">
        <f t="shared" si="193"/>
        <v>4.4000000000000004</v>
      </c>
      <c r="P1873" s="76">
        <f t="shared" si="194"/>
        <v>9.9</v>
      </c>
      <c r="Q1873">
        <f t="shared" si="195"/>
        <v>2023</v>
      </c>
      <c r="R1873" t="str">
        <f>IFERROR(VLOOKUP(G1873,'Importer Name'!A:B, 2, FALSE), "")</f>
        <v>LAMBERTI HYDROCOLLOIDS</v>
      </c>
      <c r="S1873" t="str">
        <f>IFERROR(VLOOKUP(H1873,'Supplier name '!A:B, 2, FALSE), "")</f>
        <v>LAMBERTI S P A</v>
      </c>
    </row>
    <row r="1874" spans="1:19">
      <c r="A1874" s="117" t="s">
        <v>262</v>
      </c>
      <c r="B1874" s="118">
        <v>9750</v>
      </c>
      <c r="C1874" s="118" t="s">
        <v>7</v>
      </c>
      <c r="D1874" s="117" t="s">
        <v>44</v>
      </c>
      <c r="E1874" s="118">
        <v>4.4000000000000004</v>
      </c>
      <c r="F1874" s="118" t="s">
        <v>9</v>
      </c>
      <c r="G1874" s="117" t="s">
        <v>2635</v>
      </c>
      <c r="H1874" s="117" t="s">
        <v>265</v>
      </c>
      <c r="I1874" s="117" t="s">
        <v>2670</v>
      </c>
      <c r="J1874" s="74">
        <f>IF(F1874="USD", E1874, E1874 * IFERROR(VLOOKUP(F1874, EXCHANGE_RATE!A:B, 2, FALSE), "Currency not found"))</f>
        <v>4.4000000000000004</v>
      </c>
      <c r="K1874" s="74">
        <f t="shared" si="191"/>
        <v>4.4000000000000004</v>
      </c>
      <c r="L1874" s="14">
        <f>IF(C1874="MTS", B1874, B1874 * IFERROR(VLOOKUP(C1874, 'QTY_CONVERSIONS '!A:B, 2, FALSE), "Units not found"))</f>
        <v>9.75</v>
      </c>
      <c r="M1874" s="75">
        <f t="shared" si="192"/>
        <v>42900</v>
      </c>
      <c r="N1874" t="str">
        <f>IFERROR(VLOOKUP(D1874, Product_Category!A:B, 2, FALSE), "Uncategorized")</f>
        <v>CMC</v>
      </c>
      <c r="O1874" s="76">
        <f t="shared" si="193"/>
        <v>4.4000000000000004</v>
      </c>
      <c r="P1874" s="76">
        <f t="shared" si="194"/>
        <v>42.900000000000006</v>
      </c>
      <c r="Q1874">
        <f t="shared" si="195"/>
        <v>2023</v>
      </c>
      <c r="R1874" t="str">
        <f>IFERROR(VLOOKUP(G1874,'Importer Name'!A:B, 2, FALSE), "")</f>
        <v>LAMBERTI HYDROCOLLOIDS</v>
      </c>
      <c r="S1874" t="str">
        <f>IFERROR(VLOOKUP(H1874,'Supplier name '!A:B, 2, FALSE), "")</f>
        <v>LAMBERTI S P A</v>
      </c>
    </row>
    <row r="1875" spans="1:19">
      <c r="A1875" s="117" t="s">
        <v>262</v>
      </c>
      <c r="B1875" s="118">
        <v>12750</v>
      </c>
      <c r="C1875" s="118" t="s">
        <v>7</v>
      </c>
      <c r="D1875" s="117" t="s">
        <v>44</v>
      </c>
      <c r="E1875" s="118">
        <v>4.4000000000000004</v>
      </c>
      <c r="F1875" s="118" t="s">
        <v>9</v>
      </c>
      <c r="G1875" s="117" t="s">
        <v>2635</v>
      </c>
      <c r="H1875" s="117" t="s">
        <v>265</v>
      </c>
      <c r="I1875" s="117" t="s">
        <v>2670</v>
      </c>
      <c r="J1875" s="74">
        <f>IF(F1875="USD", E1875, E1875 * IFERROR(VLOOKUP(F1875, EXCHANGE_RATE!A:B, 2, FALSE), "Currency not found"))</f>
        <v>4.4000000000000004</v>
      </c>
      <c r="K1875" s="74">
        <f t="shared" si="191"/>
        <v>4.4000000000000004</v>
      </c>
      <c r="L1875" s="14">
        <f>IF(C1875="MTS", B1875, B1875 * IFERROR(VLOOKUP(C1875, 'QTY_CONVERSIONS '!A:B, 2, FALSE), "Units not found"))</f>
        <v>12.75</v>
      </c>
      <c r="M1875" s="75">
        <f t="shared" si="192"/>
        <v>56100.000000000007</v>
      </c>
      <c r="N1875" t="str">
        <f>IFERROR(VLOOKUP(D1875, Product_Category!A:B, 2, FALSE), "Uncategorized")</f>
        <v>CMC</v>
      </c>
      <c r="O1875" s="76">
        <f t="shared" si="193"/>
        <v>4.4000000000000004</v>
      </c>
      <c r="P1875" s="76">
        <f t="shared" si="194"/>
        <v>56.1</v>
      </c>
      <c r="Q1875">
        <f t="shared" si="195"/>
        <v>2023</v>
      </c>
      <c r="R1875" t="str">
        <f>IFERROR(VLOOKUP(G1875,'Importer Name'!A:B, 2, FALSE), "")</f>
        <v>LAMBERTI HYDROCOLLOIDS</v>
      </c>
      <c r="S1875" t="str">
        <f>IFERROR(VLOOKUP(H1875,'Supplier name '!A:B, 2, FALSE), "")</f>
        <v>LAMBERTI S P A</v>
      </c>
    </row>
    <row r="1876" spans="1:19">
      <c r="A1876" s="117" t="s">
        <v>262</v>
      </c>
      <c r="B1876" s="118">
        <v>3750</v>
      </c>
      <c r="C1876" s="118" t="s">
        <v>7</v>
      </c>
      <c r="D1876" s="117" t="s">
        <v>44</v>
      </c>
      <c r="E1876" s="118">
        <v>5.4</v>
      </c>
      <c r="F1876" s="118" t="s">
        <v>9</v>
      </c>
      <c r="G1876" s="117" t="s">
        <v>2635</v>
      </c>
      <c r="H1876" s="117" t="s">
        <v>265</v>
      </c>
      <c r="I1876" s="117" t="s">
        <v>2670</v>
      </c>
      <c r="J1876" s="74">
        <f>IF(F1876="USD", E1876, E1876 * IFERROR(VLOOKUP(F1876, EXCHANGE_RATE!A:B, 2, FALSE), "Currency not found"))</f>
        <v>5.4</v>
      </c>
      <c r="K1876" s="74">
        <f t="shared" si="191"/>
        <v>5.4</v>
      </c>
      <c r="L1876" s="14">
        <f>IF(C1876="MTS", B1876, B1876 * IFERROR(VLOOKUP(C1876, 'QTY_CONVERSIONS '!A:B, 2, FALSE), "Units not found"))</f>
        <v>3.75</v>
      </c>
      <c r="M1876" s="75">
        <f t="shared" si="192"/>
        <v>20250</v>
      </c>
      <c r="N1876" t="str">
        <f>IFERROR(VLOOKUP(D1876, Product_Category!A:B, 2, FALSE), "Uncategorized")</f>
        <v>CMC</v>
      </c>
      <c r="O1876" s="76">
        <f t="shared" si="193"/>
        <v>5.4</v>
      </c>
      <c r="P1876" s="76">
        <f t="shared" si="194"/>
        <v>20.25</v>
      </c>
      <c r="Q1876">
        <f t="shared" si="195"/>
        <v>2023</v>
      </c>
      <c r="R1876" t="str">
        <f>IFERROR(VLOOKUP(G1876,'Importer Name'!A:B, 2, FALSE), "")</f>
        <v>LAMBERTI HYDROCOLLOIDS</v>
      </c>
      <c r="S1876" t="str">
        <f>IFERROR(VLOOKUP(H1876,'Supplier name '!A:B, 2, FALSE), "")</f>
        <v>LAMBERTI S P A</v>
      </c>
    </row>
    <row r="1877" spans="1:19">
      <c r="A1877" s="117" t="s">
        <v>262</v>
      </c>
      <c r="B1877" s="118">
        <v>2250</v>
      </c>
      <c r="C1877" s="118" t="s">
        <v>7</v>
      </c>
      <c r="D1877" s="117" t="s">
        <v>44</v>
      </c>
      <c r="E1877" s="118">
        <v>5.4</v>
      </c>
      <c r="F1877" s="118" t="s">
        <v>9</v>
      </c>
      <c r="G1877" s="117" t="s">
        <v>2635</v>
      </c>
      <c r="H1877" s="117" t="s">
        <v>265</v>
      </c>
      <c r="I1877" s="117" t="s">
        <v>2670</v>
      </c>
      <c r="J1877" s="74">
        <f>IF(F1877="USD", E1877, E1877 * IFERROR(VLOOKUP(F1877, EXCHANGE_RATE!A:B, 2, FALSE), "Currency not found"))</f>
        <v>5.4</v>
      </c>
      <c r="K1877" s="74">
        <f t="shared" si="191"/>
        <v>5.4</v>
      </c>
      <c r="L1877" s="14">
        <f>IF(C1877="MTS", B1877, B1877 * IFERROR(VLOOKUP(C1877, 'QTY_CONVERSIONS '!A:B, 2, FALSE), "Units not found"))</f>
        <v>2.25</v>
      </c>
      <c r="M1877" s="75">
        <f t="shared" si="192"/>
        <v>12150</v>
      </c>
      <c r="N1877" t="str">
        <f>IFERROR(VLOOKUP(D1877, Product_Category!A:B, 2, FALSE), "Uncategorized")</f>
        <v>CMC</v>
      </c>
      <c r="O1877" s="76">
        <f t="shared" si="193"/>
        <v>5.4</v>
      </c>
      <c r="P1877" s="76">
        <f t="shared" si="194"/>
        <v>12.15</v>
      </c>
      <c r="Q1877">
        <f t="shared" si="195"/>
        <v>2023</v>
      </c>
      <c r="R1877" t="str">
        <f>IFERROR(VLOOKUP(G1877,'Importer Name'!A:B, 2, FALSE), "")</f>
        <v>LAMBERTI HYDROCOLLOIDS</v>
      </c>
      <c r="S1877" t="str">
        <f>IFERROR(VLOOKUP(H1877,'Supplier name '!A:B, 2, FALSE), "")</f>
        <v>LAMBERTI S P A</v>
      </c>
    </row>
    <row r="1878" spans="1:19">
      <c r="A1878" s="117" t="s">
        <v>262</v>
      </c>
      <c r="B1878" s="118">
        <v>24000</v>
      </c>
      <c r="C1878" s="118" t="s">
        <v>7</v>
      </c>
      <c r="D1878" s="117" t="s">
        <v>44</v>
      </c>
      <c r="E1878" s="118">
        <v>2.0499999999999998</v>
      </c>
      <c r="F1878" s="118" t="s">
        <v>1718</v>
      </c>
      <c r="G1878" s="117" t="s">
        <v>2636</v>
      </c>
      <c r="H1878" s="117" t="s">
        <v>2637</v>
      </c>
      <c r="I1878" s="117" t="s">
        <v>2670</v>
      </c>
      <c r="J1878" s="74">
        <f>IF(F1878="USD", E1878, E1878 * IFERROR(VLOOKUP(F1878, EXCHANGE_RATE!A:B, 2, FALSE), "Currency not found"))</f>
        <v>2.1934999999999998</v>
      </c>
      <c r="K1878" s="74">
        <f t="shared" si="191"/>
        <v>2.1999999999999997</v>
      </c>
      <c r="L1878" s="14">
        <f>IF(C1878="MTS", B1878, B1878 * IFERROR(VLOOKUP(C1878, 'QTY_CONVERSIONS '!A:B, 2, FALSE), "Units not found"))</f>
        <v>24</v>
      </c>
      <c r="M1878" s="75">
        <f t="shared" si="192"/>
        <v>52799.999999999993</v>
      </c>
      <c r="N1878" t="str">
        <f>IFERROR(VLOOKUP(D1878, Product_Category!A:B, 2, FALSE), "Uncategorized")</f>
        <v>CMC</v>
      </c>
      <c r="O1878" s="76">
        <f t="shared" si="193"/>
        <v>2.1999999999999997</v>
      </c>
      <c r="P1878" s="76">
        <f t="shared" si="194"/>
        <v>52.8</v>
      </c>
      <c r="Q1878">
        <f t="shared" si="195"/>
        <v>2023</v>
      </c>
      <c r="R1878" t="str">
        <f>IFERROR(VLOOKUP(G1878,'Importer Name'!A:B, 2, FALSE), "")</f>
        <v>VIDRES INDIA CERAMICS</v>
      </c>
      <c r="S1878" t="str">
        <f>IFERROR(VLOOKUP(H1878,'Supplier name '!A:B, 2, FALSE), "")</f>
        <v>DOMUS CHEMICALS S P A</v>
      </c>
    </row>
    <row r="1879" spans="1:19">
      <c r="A1879" s="117" t="s">
        <v>269</v>
      </c>
      <c r="B1879" s="118">
        <v>40</v>
      </c>
      <c r="C1879" s="118" t="s">
        <v>7</v>
      </c>
      <c r="D1879" s="117" t="s">
        <v>44</v>
      </c>
      <c r="E1879" s="118">
        <v>21.5</v>
      </c>
      <c r="F1879" s="118" t="s">
        <v>9</v>
      </c>
      <c r="G1879" s="117" t="s">
        <v>2638</v>
      </c>
      <c r="H1879" s="117" t="s">
        <v>2639</v>
      </c>
      <c r="I1879" s="117" t="s">
        <v>2670</v>
      </c>
      <c r="J1879" s="74">
        <f>IF(F1879="USD", E1879, E1879 * IFERROR(VLOOKUP(F1879, EXCHANGE_RATE!A:B, 2, FALSE), "Currency not found"))</f>
        <v>21.5</v>
      </c>
      <c r="K1879" s="74">
        <f t="shared" si="191"/>
        <v>21.5</v>
      </c>
      <c r="L1879" s="14">
        <f>IF(C1879="MTS", B1879, B1879 * IFERROR(VLOOKUP(C1879, 'QTY_CONVERSIONS '!A:B, 2, FALSE), "Units not found"))</f>
        <v>0.04</v>
      </c>
      <c r="M1879" s="75">
        <f t="shared" si="192"/>
        <v>860</v>
      </c>
      <c r="N1879" t="str">
        <f>IFERROR(VLOOKUP(D1879, Product_Category!A:B, 2, FALSE), "Uncategorized")</f>
        <v>CMC</v>
      </c>
      <c r="O1879" s="76">
        <f t="shared" si="193"/>
        <v>21.5</v>
      </c>
      <c r="P1879" s="76">
        <f t="shared" si="194"/>
        <v>0.86</v>
      </c>
      <c r="Q1879">
        <f t="shared" si="195"/>
        <v>2023</v>
      </c>
      <c r="R1879" t="str">
        <f>IFERROR(VLOOKUP(G1879,'Importer Name'!A:B, 2, FALSE), "")</f>
        <v>TABLETS INDIA LIMITED</v>
      </c>
      <c r="S1879" t="str">
        <f>IFERROR(VLOOKUP(H1879,'Supplier name '!A:B, 2, FALSE), "")</f>
        <v>YAMAGUCHI YAKUHIN SHOKAI</v>
      </c>
    </row>
    <row r="1880" spans="1:19">
      <c r="A1880" s="117" t="s">
        <v>269</v>
      </c>
      <c r="B1880" s="118">
        <v>4400</v>
      </c>
      <c r="C1880" s="118" t="s">
        <v>7</v>
      </c>
      <c r="D1880" s="117" t="s">
        <v>266</v>
      </c>
      <c r="E1880" s="118">
        <v>33.96</v>
      </c>
      <c r="F1880" s="118" t="s">
        <v>9</v>
      </c>
      <c r="G1880" s="117" t="s">
        <v>2207</v>
      </c>
      <c r="H1880" s="117" t="s">
        <v>2640</v>
      </c>
      <c r="I1880" s="117" t="s">
        <v>2670</v>
      </c>
      <c r="J1880" s="74">
        <f>IF(F1880="USD", E1880, E1880 * IFERROR(VLOOKUP(F1880, EXCHANGE_RATE!A:B, 2, FALSE), "Currency not found"))</f>
        <v>33.96</v>
      </c>
      <c r="K1880" s="74">
        <f t="shared" si="191"/>
        <v>33.96</v>
      </c>
      <c r="L1880" s="14">
        <f>IF(C1880="MTS", B1880, B1880 * IFERROR(VLOOKUP(C1880, 'QTY_CONVERSIONS '!A:B, 2, FALSE), "Units not found"))</f>
        <v>4.4000000000000004</v>
      </c>
      <c r="M1880" s="75">
        <f t="shared" si="192"/>
        <v>149424</v>
      </c>
      <c r="N1880" t="str">
        <f>IFERROR(VLOOKUP(D1880, Product_Category!A:B, 2, FALSE), "Uncategorized")</f>
        <v>MCC</v>
      </c>
      <c r="O1880" s="76">
        <f t="shared" si="193"/>
        <v>33.96</v>
      </c>
      <c r="P1880" s="76">
        <f t="shared" si="194"/>
        <v>149.42400000000001</v>
      </c>
      <c r="Q1880">
        <f t="shared" si="195"/>
        <v>2023</v>
      </c>
      <c r="R1880" t="str">
        <f>IFERROR(VLOOKUP(G1880,'Importer Name'!A:B, 2, FALSE), "")</f>
        <v>DR REDDYS</v>
      </c>
      <c r="S1880" t="str">
        <f>IFERROR(VLOOKUP(H1880,'Supplier name '!A:B, 2, FALSE), "")</f>
        <v>NAGASE CO LIMITED</v>
      </c>
    </row>
    <row r="1881" spans="1:19">
      <c r="A1881" s="117" t="s">
        <v>269</v>
      </c>
      <c r="B1881" s="118">
        <v>600</v>
      </c>
      <c r="C1881" s="118" t="s">
        <v>7</v>
      </c>
      <c r="D1881" s="117" t="s">
        <v>266</v>
      </c>
      <c r="E1881" s="118">
        <v>16.68</v>
      </c>
      <c r="F1881" s="118" t="s">
        <v>9</v>
      </c>
      <c r="G1881" s="117" t="s">
        <v>2626</v>
      </c>
      <c r="H1881" s="117" t="s">
        <v>2641</v>
      </c>
      <c r="I1881" s="117" t="s">
        <v>2670</v>
      </c>
      <c r="J1881" s="74">
        <f>IF(F1881="USD", E1881, E1881 * IFERROR(VLOOKUP(F1881, EXCHANGE_RATE!A:B, 2, FALSE), "Currency not found"))</f>
        <v>16.68</v>
      </c>
      <c r="K1881" s="74">
        <f t="shared" si="191"/>
        <v>16.68</v>
      </c>
      <c r="L1881" s="14">
        <f>IF(C1881="MTS", B1881, B1881 * IFERROR(VLOOKUP(C1881, 'QTY_CONVERSIONS '!A:B, 2, FALSE), "Units not found"))</f>
        <v>0.6</v>
      </c>
      <c r="M1881" s="75">
        <f t="shared" si="192"/>
        <v>10008</v>
      </c>
      <c r="N1881" t="str">
        <f>IFERROR(VLOOKUP(D1881, Product_Category!A:B, 2, FALSE), "Uncategorized")</f>
        <v>MCC</v>
      </c>
      <c r="O1881" s="76">
        <f t="shared" si="193"/>
        <v>16.68</v>
      </c>
      <c r="P1881" s="76">
        <f t="shared" si="194"/>
        <v>10.007999999999999</v>
      </c>
      <c r="Q1881">
        <f t="shared" si="195"/>
        <v>2023</v>
      </c>
      <c r="R1881" t="str">
        <f>IFERROR(VLOOKUP(G1881,'Importer Name'!A:B, 2, FALSE), "")</f>
        <v>MYLAN</v>
      </c>
      <c r="S1881" t="str">
        <f>IFERROR(VLOOKUP(H1881,'Supplier name '!A:B, 2, FALSE), "")</f>
        <v>M S ASAHI KASEI CORPORATION</v>
      </c>
    </row>
    <row r="1882" spans="1:19">
      <c r="A1882" s="117" t="s">
        <v>269</v>
      </c>
      <c r="B1882" s="118">
        <v>8000</v>
      </c>
      <c r="C1882" s="118" t="s">
        <v>7</v>
      </c>
      <c r="D1882" s="117" t="s">
        <v>266</v>
      </c>
      <c r="E1882" s="118">
        <v>17.48</v>
      </c>
      <c r="F1882" s="118" t="s">
        <v>9</v>
      </c>
      <c r="G1882" s="117" t="s">
        <v>239</v>
      </c>
      <c r="H1882" s="117" t="s">
        <v>2641</v>
      </c>
      <c r="I1882" s="117" t="s">
        <v>2670</v>
      </c>
      <c r="J1882" s="74">
        <f>IF(F1882="USD", E1882, E1882 * IFERROR(VLOOKUP(F1882, EXCHANGE_RATE!A:B, 2, FALSE), "Currency not found"))</f>
        <v>17.48</v>
      </c>
      <c r="K1882" s="74">
        <f t="shared" si="191"/>
        <v>17.48</v>
      </c>
      <c r="L1882" s="14">
        <f>IF(C1882="MTS", B1882, B1882 * IFERROR(VLOOKUP(C1882, 'QTY_CONVERSIONS '!A:B, 2, FALSE), "Units not found"))</f>
        <v>8</v>
      </c>
      <c r="M1882" s="75">
        <f t="shared" si="192"/>
        <v>139840</v>
      </c>
      <c r="N1882" t="str">
        <f>IFERROR(VLOOKUP(D1882, Product_Category!A:B, 2, FALSE), "Uncategorized")</f>
        <v>MCC</v>
      </c>
      <c r="O1882" s="76">
        <f t="shared" si="193"/>
        <v>17.48</v>
      </c>
      <c r="P1882" s="76">
        <f t="shared" si="194"/>
        <v>139.84</v>
      </c>
      <c r="Q1882">
        <f t="shared" si="195"/>
        <v>2023</v>
      </c>
      <c r="R1882" t="str">
        <f>IFERROR(VLOOKUP(G1882,'Importer Name'!A:B, 2, FALSE), "")</f>
        <v>ARIHANT INNOCHEM</v>
      </c>
      <c r="S1882" t="str">
        <f>IFERROR(VLOOKUP(H1882,'Supplier name '!A:B, 2, FALSE), "")</f>
        <v>M S ASAHI KASEI CORPORATION</v>
      </c>
    </row>
    <row r="1883" spans="1:19">
      <c r="A1883" s="117" t="s">
        <v>269</v>
      </c>
      <c r="B1883" s="118">
        <v>5400</v>
      </c>
      <c r="C1883" s="118" t="s">
        <v>7</v>
      </c>
      <c r="D1883" s="117" t="s">
        <v>266</v>
      </c>
      <c r="E1883" s="118">
        <v>10.74</v>
      </c>
      <c r="F1883" s="118" t="s">
        <v>9</v>
      </c>
      <c r="G1883" s="117" t="s">
        <v>2626</v>
      </c>
      <c r="H1883" s="117" t="s">
        <v>2641</v>
      </c>
      <c r="I1883" s="117" t="s">
        <v>2670</v>
      </c>
      <c r="J1883" s="74">
        <f>IF(F1883="USD", E1883, E1883 * IFERROR(VLOOKUP(F1883, EXCHANGE_RATE!A:B, 2, FALSE), "Currency not found"))</f>
        <v>10.74</v>
      </c>
      <c r="K1883" s="74">
        <f t="shared" si="191"/>
        <v>10.74</v>
      </c>
      <c r="L1883" s="14">
        <f>IF(C1883="MTS", B1883, B1883 * IFERROR(VLOOKUP(C1883, 'QTY_CONVERSIONS '!A:B, 2, FALSE), "Units not found"))</f>
        <v>5.4</v>
      </c>
      <c r="M1883" s="75">
        <f t="shared" si="192"/>
        <v>57996</v>
      </c>
      <c r="N1883" t="str">
        <f>IFERROR(VLOOKUP(D1883, Product_Category!A:B, 2, FALSE), "Uncategorized")</f>
        <v>MCC</v>
      </c>
      <c r="O1883" s="76">
        <f t="shared" si="193"/>
        <v>10.74</v>
      </c>
      <c r="P1883" s="76">
        <f t="shared" si="194"/>
        <v>57.996000000000002</v>
      </c>
      <c r="Q1883">
        <f t="shared" si="195"/>
        <v>2023</v>
      </c>
      <c r="R1883" t="str">
        <f>IFERROR(VLOOKUP(G1883,'Importer Name'!A:B, 2, FALSE), "")</f>
        <v>MYLAN</v>
      </c>
      <c r="S1883" t="str">
        <f>IFERROR(VLOOKUP(H1883,'Supplier name '!A:B, 2, FALSE), "")</f>
        <v>M S ASAHI KASEI CORPORATION</v>
      </c>
    </row>
    <row r="1884" spans="1:19">
      <c r="A1884" s="117" t="s">
        <v>269</v>
      </c>
      <c r="B1884" s="118">
        <v>12000</v>
      </c>
      <c r="C1884" s="118" t="s">
        <v>7</v>
      </c>
      <c r="D1884" s="117" t="s">
        <v>266</v>
      </c>
      <c r="E1884" s="118">
        <v>11.54</v>
      </c>
      <c r="F1884" s="118" t="s">
        <v>9</v>
      </c>
      <c r="G1884" s="117" t="s">
        <v>239</v>
      </c>
      <c r="H1884" s="117" t="s">
        <v>2642</v>
      </c>
      <c r="I1884" s="117" t="s">
        <v>2670</v>
      </c>
      <c r="J1884" s="74">
        <f>IF(F1884="USD", E1884, E1884 * IFERROR(VLOOKUP(F1884, EXCHANGE_RATE!A:B, 2, FALSE), "Currency not found"))</f>
        <v>11.54</v>
      </c>
      <c r="K1884" s="74">
        <f t="shared" si="191"/>
        <v>11.54</v>
      </c>
      <c r="L1884" s="14">
        <f>IF(C1884="MTS", B1884, B1884 * IFERROR(VLOOKUP(C1884, 'QTY_CONVERSIONS '!A:B, 2, FALSE), "Units not found"))</f>
        <v>12</v>
      </c>
      <c r="M1884" s="75">
        <f t="shared" si="192"/>
        <v>138480</v>
      </c>
      <c r="N1884" t="str">
        <f>IFERROR(VLOOKUP(D1884, Product_Category!A:B, 2, FALSE), "Uncategorized")</f>
        <v>MCC</v>
      </c>
      <c r="O1884" s="76">
        <f t="shared" si="193"/>
        <v>11.54</v>
      </c>
      <c r="P1884" s="76">
        <f t="shared" si="194"/>
        <v>138.47999999999999</v>
      </c>
      <c r="Q1884">
        <f t="shared" si="195"/>
        <v>2023</v>
      </c>
      <c r="R1884" t="str">
        <f>IFERROR(VLOOKUP(G1884,'Importer Name'!A:B, 2, FALSE), "")</f>
        <v>ARIHANT INNOCHEM</v>
      </c>
      <c r="S1884" t="str">
        <f>IFERROR(VLOOKUP(H1884,'Supplier name '!A:B, 2, FALSE), "")</f>
        <v>ASAHI KASEI CORPORATION</v>
      </c>
    </row>
    <row r="1885" spans="1:19">
      <c r="A1885" s="117" t="s">
        <v>269</v>
      </c>
      <c r="B1885" s="118">
        <v>300</v>
      </c>
      <c r="C1885" s="118" t="s">
        <v>7</v>
      </c>
      <c r="D1885" s="117" t="s">
        <v>266</v>
      </c>
      <c r="E1885" s="118">
        <v>11.78</v>
      </c>
      <c r="F1885" s="118" t="s">
        <v>9</v>
      </c>
      <c r="G1885" s="117" t="s">
        <v>239</v>
      </c>
      <c r="H1885" s="117" t="s">
        <v>2642</v>
      </c>
      <c r="I1885" s="117" t="s">
        <v>2670</v>
      </c>
      <c r="J1885" s="74">
        <f>IF(F1885="USD", E1885, E1885 * IFERROR(VLOOKUP(F1885, EXCHANGE_RATE!A:B, 2, FALSE), "Currency not found"))</f>
        <v>11.78</v>
      </c>
      <c r="K1885" s="74">
        <f t="shared" si="191"/>
        <v>11.78</v>
      </c>
      <c r="L1885" s="14">
        <f>IF(C1885="MTS", B1885, B1885 * IFERROR(VLOOKUP(C1885, 'QTY_CONVERSIONS '!A:B, 2, FALSE), "Units not found"))</f>
        <v>0.3</v>
      </c>
      <c r="M1885" s="75">
        <f t="shared" si="192"/>
        <v>3534</v>
      </c>
      <c r="N1885" t="str">
        <f>IFERROR(VLOOKUP(D1885, Product_Category!A:B, 2, FALSE), "Uncategorized")</f>
        <v>MCC</v>
      </c>
      <c r="O1885" s="76">
        <f t="shared" si="193"/>
        <v>11.78</v>
      </c>
      <c r="P1885" s="76">
        <f t="shared" si="194"/>
        <v>3.5339999999999998</v>
      </c>
      <c r="Q1885">
        <f t="shared" si="195"/>
        <v>2023</v>
      </c>
      <c r="R1885" t="str">
        <f>IFERROR(VLOOKUP(G1885,'Importer Name'!A:B, 2, FALSE), "")</f>
        <v>ARIHANT INNOCHEM</v>
      </c>
      <c r="S1885" t="str">
        <f>IFERROR(VLOOKUP(H1885,'Supplier name '!A:B, 2, FALSE), "")</f>
        <v>ASAHI KASEI CORPORATION</v>
      </c>
    </row>
    <row r="1886" spans="1:19">
      <c r="A1886" s="117" t="s">
        <v>269</v>
      </c>
      <c r="B1886" s="118">
        <v>6000</v>
      </c>
      <c r="C1886" s="118" t="s">
        <v>7</v>
      </c>
      <c r="D1886" s="117" t="s">
        <v>266</v>
      </c>
      <c r="E1886" s="118">
        <v>11.54</v>
      </c>
      <c r="F1886" s="118" t="s">
        <v>9</v>
      </c>
      <c r="G1886" s="117" t="s">
        <v>239</v>
      </c>
      <c r="H1886" s="117" t="s">
        <v>2642</v>
      </c>
      <c r="I1886" s="117" t="s">
        <v>2670</v>
      </c>
      <c r="J1886" s="74">
        <f>IF(F1886="USD", E1886, E1886 * IFERROR(VLOOKUP(F1886, EXCHANGE_RATE!A:B, 2, FALSE), "Currency not found"))</f>
        <v>11.54</v>
      </c>
      <c r="K1886" s="74">
        <f t="shared" si="191"/>
        <v>11.54</v>
      </c>
      <c r="L1886" s="14">
        <f>IF(C1886="MTS", B1886, B1886 * IFERROR(VLOOKUP(C1886, 'QTY_CONVERSIONS '!A:B, 2, FALSE), "Units not found"))</f>
        <v>6</v>
      </c>
      <c r="M1886" s="75">
        <f t="shared" si="192"/>
        <v>69240</v>
      </c>
      <c r="N1886" t="str">
        <f>IFERROR(VLOOKUP(D1886, Product_Category!A:B, 2, FALSE), "Uncategorized")</f>
        <v>MCC</v>
      </c>
      <c r="O1886" s="76">
        <f t="shared" si="193"/>
        <v>11.54</v>
      </c>
      <c r="P1886" s="76">
        <f t="shared" si="194"/>
        <v>69.239999999999995</v>
      </c>
      <c r="Q1886">
        <f t="shared" si="195"/>
        <v>2023</v>
      </c>
      <c r="R1886" t="str">
        <f>IFERROR(VLOOKUP(G1886,'Importer Name'!A:B, 2, FALSE), "")</f>
        <v>ARIHANT INNOCHEM</v>
      </c>
      <c r="S1886" t="str">
        <f>IFERROR(VLOOKUP(H1886,'Supplier name '!A:B, 2, FALSE), "")</f>
        <v>ASAHI KASEI CORPORATION</v>
      </c>
    </row>
    <row r="1887" spans="1:19">
      <c r="A1887" s="117" t="s">
        <v>269</v>
      </c>
      <c r="B1887" s="118">
        <v>12000</v>
      </c>
      <c r="C1887" s="118" t="s">
        <v>7</v>
      </c>
      <c r="D1887" s="117" t="s">
        <v>266</v>
      </c>
      <c r="E1887" s="118">
        <v>11.54</v>
      </c>
      <c r="F1887" s="118" t="s">
        <v>9</v>
      </c>
      <c r="G1887" s="117" t="s">
        <v>239</v>
      </c>
      <c r="H1887" s="117" t="s">
        <v>2642</v>
      </c>
      <c r="I1887" s="117" t="s">
        <v>2670</v>
      </c>
      <c r="J1887" s="74">
        <f>IF(F1887="USD", E1887, E1887 * IFERROR(VLOOKUP(F1887, EXCHANGE_RATE!A:B, 2, FALSE), "Currency not found"))</f>
        <v>11.54</v>
      </c>
      <c r="K1887" s="74">
        <f t="shared" si="191"/>
        <v>11.54</v>
      </c>
      <c r="L1887" s="14">
        <f>IF(C1887="MTS", B1887, B1887 * IFERROR(VLOOKUP(C1887, 'QTY_CONVERSIONS '!A:B, 2, FALSE), "Units not found"))</f>
        <v>12</v>
      </c>
      <c r="M1887" s="75">
        <f t="shared" si="192"/>
        <v>138480</v>
      </c>
      <c r="N1887" t="str">
        <f>IFERROR(VLOOKUP(D1887, Product_Category!A:B, 2, FALSE), "Uncategorized")</f>
        <v>MCC</v>
      </c>
      <c r="O1887" s="76">
        <f t="shared" si="193"/>
        <v>11.54</v>
      </c>
      <c r="P1887" s="76">
        <f t="shared" si="194"/>
        <v>138.47999999999999</v>
      </c>
      <c r="Q1887">
        <f t="shared" si="195"/>
        <v>2023</v>
      </c>
      <c r="R1887" t="str">
        <f>IFERROR(VLOOKUP(G1887,'Importer Name'!A:B, 2, FALSE), "")</f>
        <v>ARIHANT INNOCHEM</v>
      </c>
      <c r="S1887" t="str">
        <f>IFERROR(VLOOKUP(H1887,'Supplier name '!A:B, 2, FALSE), "")</f>
        <v>ASAHI KASEI CORPORATION</v>
      </c>
    </row>
    <row r="1888" spans="1:19">
      <c r="A1888" s="117" t="s">
        <v>269</v>
      </c>
      <c r="B1888" s="118">
        <v>6000</v>
      </c>
      <c r="C1888" s="118" t="s">
        <v>7</v>
      </c>
      <c r="D1888" s="117" t="s">
        <v>266</v>
      </c>
      <c r="E1888" s="118">
        <v>11.54</v>
      </c>
      <c r="F1888" s="118" t="s">
        <v>9</v>
      </c>
      <c r="G1888" s="117" t="s">
        <v>239</v>
      </c>
      <c r="H1888" s="117" t="s">
        <v>2642</v>
      </c>
      <c r="I1888" s="117" t="s">
        <v>2670</v>
      </c>
      <c r="J1888" s="74">
        <f>IF(F1888="USD", E1888, E1888 * IFERROR(VLOOKUP(F1888, EXCHANGE_RATE!A:B, 2, FALSE), "Currency not found"))</f>
        <v>11.54</v>
      </c>
      <c r="K1888" s="74">
        <f t="shared" si="191"/>
        <v>11.54</v>
      </c>
      <c r="L1888" s="14">
        <f>IF(C1888="MTS", B1888, B1888 * IFERROR(VLOOKUP(C1888, 'QTY_CONVERSIONS '!A:B, 2, FALSE), "Units not found"))</f>
        <v>6</v>
      </c>
      <c r="M1888" s="75">
        <f t="shared" si="192"/>
        <v>69240</v>
      </c>
      <c r="N1888" t="str">
        <f>IFERROR(VLOOKUP(D1888, Product_Category!A:B, 2, FALSE), "Uncategorized")</f>
        <v>MCC</v>
      </c>
      <c r="O1888" s="76">
        <f t="shared" si="193"/>
        <v>11.54</v>
      </c>
      <c r="P1888" s="76">
        <f t="shared" si="194"/>
        <v>69.239999999999995</v>
      </c>
      <c r="Q1888">
        <f t="shared" si="195"/>
        <v>2023</v>
      </c>
      <c r="R1888" t="str">
        <f>IFERROR(VLOOKUP(G1888,'Importer Name'!A:B, 2, FALSE), "")</f>
        <v>ARIHANT INNOCHEM</v>
      </c>
      <c r="S1888" t="str">
        <f>IFERROR(VLOOKUP(H1888,'Supplier name '!A:B, 2, FALSE), "")</f>
        <v>ASAHI KASEI CORPORATION</v>
      </c>
    </row>
    <row r="1889" spans="1:19">
      <c r="A1889" s="117" t="s">
        <v>269</v>
      </c>
      <c r="B1889" s="118">
        <v>1800</v>
      </c>
      <c r="C1889" s="118" t="s">
        <v>7</v>
      </c>
      <c r="D1889" s="117" t="s">
        <v>2585</v>
      </c>
      <c r="E1889" s="297">
        <v>663</v>
      </c>
      <c r="F1889" s="118" t="s">
        <v>1738</v>
      </c>
      <c r="G1889" s="117" t="s">
        <v>2643</v>
      </c>
      <c r="H1889" s="117" t="s">
        <v>2644</v>
      </c>
      <c r="I1889" s="117" t="s">
        <v>2670</v>
      </c>
      <c r="J1889" s="74">
        <f>IF(F1889="USD", E1889, E1889 * IFERROR(VLOOKUP(F1889, EXCHANGE_RATE!A:B, 2, FALSE), "Currency not found"))</f>
        <v>4.4420999999999999</v>
      </c>
      <c r="K1889" s="74">
        <f t="shared" si="191"/>
        <v>4.45</v>
      </c>
      <c r="L1889" s="14">
        <f>IF(C1889="MTS", B1889, B1889 * IFERROR(VLOOKUP(C1889, 'QTY_CONVERSIONS '!A:B, 2, FALSE), "Units not found"))</f>
        <v>1.8</v>
      </c>
      <c r="M1889" s="75">
        <f t="shared" si="192"/>
        <v>8010</v>
      </c>
      <c r="N1889" t="str">
        <f>IFERROR(VLOOKUP(D1889, Product_Category!A:B, 2, FALSE), "Uncategorized")</f>
        <v>MCC</v>
      </c>
      <c r="O1889" s="76">
        <f t="shared" ref="O1889:O1891" si="196">K1889*1000</f>
        <v>4450</v>
      </c>
      <c r="P1889" s="76">
        <f t="shared" si="194"/>
        <v>8010</v>
      </c>
      <c r="Q1889">
        <f t="shared" si="195"/>
        <v>2023</v>
      </c>
      <c r="R1889" t="str">
        <f>IFERROR(VLOOKUP(G1889,'Importer Name'!A:B, 2, FALSE), "")</f>
        <v>HI TECH ARAI</v>
      </c>
      <c r="S1889" t="str">
        <f>IFERROR(VLOOKUP(H1889,'Supplier name '!A:B, 2, FALSE), "")</f>
        <v>KASAN CORPORATION</v>
      </c>
    </row>
    <row r="1890" spans="1:19">
      <c r="A1890" s="117" t="s">
        <v>269</v>
      </c>
      <c r="B1890" s="118">
        <v>900</v>
      </c>
      <c r="C1890" s="118" t="s">
        <v>7</v>
      </c>
      <c r="D1890" s="117" t="s">
        <v>2585</v>
      </c>
      <c r="E1890" s="297">
        <v>663</v>
      </c>
      <c r="F1890" s="118" t="s">
        <v>1738</v>
      </c>
      <c r="G1890" s="117" t="s">
        <v>2643</v>
      </c>
      <c r="H1890" s="117" t="s">
        <v>2644</v>
      </c>
      <c r="I1890" s="117" t="s">
        <v>2670</v>
      </c>
      <c r="J1890" s="74">
        <f>IF(F1890="USD", E1890, E1890 * IFERROR(VLOOKUP(F1890, EXCHANGE_RATE!A:B, 2, FALSE), "Currency not found"))</f>
        <v>4.4420999999999999</v>
      </c>
      <c r="K1890" s="74">
        <f t="shared" si="191"/>
        <v>4.45</v>
      </c>
      <c r="L1890" s="14">
        <f>IF(C1890="MTS", B1890, B1890 * IFERROR(VLOOKUP(C1890, 'QTY_CONVERSIONS '!A:B, 2, FALSE), "Units not found"))</f>
        <v>0.9</v>
      </c>
      <c r="M1890" s="75">
        <f t="shared" si="192"/>
        <v>4005</v>
      </c>
      <c r="N1890" t="str">
        <f>IFERROR(VLOOKUP(D1890, Product_Category!A:B, 2, FALSE), "Uncategorized")</f>
        <v>MCC</v>
      </c>
      <c r="O1890" s="76">
        <f t="shared" si="196"/>
        <v>4450</v>
      </c>
      <c r="P1890" s="76">
        <f t="shared" si="194"/>
        <v>4005</v>
      </c>
      <c r="Q1890">
        <f t="shared" si="195"/>
        <v>2023</v>
      </c>
      <c r="R1890" t="str">
        <f>IFERROR(VLOOKUP(G1890,'Importer Name'!A:B, 2, FALSE), "")</f>
        <v>HI TECH ARAI</v>
      </c>
      <c r="S1890" t="str">
        <f>IFERROR(VLOOKUP(H1890,'Supplier name '!A:B, 2, FALSE), "")</f>
        <v>KASAN CORPORATION</v>
      </c>
    </row>
    <row r="1891" spans="1:19">
      <c r="A1891" s="117" t="s">
        <v>269</v>
      </c>
      <c r="B1891" s="118">
        <v>10005</v>
      </c>
      <c r="C1891" s="118" t="s">
        <v>7</v>
      </c>
      <c r="D1891" s="117" t="s">
        <v>2585</v>
      </c>
      <c r="E1891" s="297">
        <v>663</v>
      </c>
      <c r="F1891" s="118" t="s">
        <v>1738</v>
      </c>
      <c r="G1891" s="117" t="s">
        <v>2643</v>
      </c>
      <c r="H1891" s="117" t="s">
        <v>2644</v>
      </c>
      <c r="I1891" s="117" t="s">
        <v>2670</v>
      </c>
      <c r="J1891" s="74">
        <f>IF(F1891="USD", E1891, E1891 * IFERROR(VLOOKUP(F1891, EXCHANGE_RATE!A:B, 2, FALSE), "Currency not found"))</f>
        <v>4.4420999999999999</v>
      </c>
      <c r="K1891" s="74">
        <f t="shared" si="191"/>
        <v>4.45</v>
      </c>
      <c r="L1891" s="14">
        <f>IF(C1891="MTS", B1891, B1891 * IFERROR(VLOOKUP(C1891, 'QTY_CONVERSIONS '!A:B, 2, FALSE), "Units not found"))</f>
        <v>10.005000000000001</v>
      </c>
      <c r="M1891" s="75">
        <f t="shared" si="192"/>
        <v>44522.25</v>
      </c>
      <c r="N1891" t="str">
        <f>IFERROR(VLOOKUP(D1891, Product_Category!A:B, 2, FALSE), "Uncategorized")</f>
        <v>MCC</v>
      </c>
      <c r="O1891" s="76">
        <f t="shared" si="196"/>
        <v>4450</v>
      </c>
      <c r="P1891" s="76">
        <f t="shared" si="194"/>
        <v>44522.25</v>
      </c>
      <c r="Q1891">
        <f t="shared" si="195"/>
        <v>2023</v>
      </c>
      <c r="R1891" t="str">
        <f>IFERROR(VLOOKUP(G1891,'Importer Name'!A:B, 2, FALSE), "")</f>
        <v>HI TECH ARAI</v>
      </c>
      <c r="S1891" t="str">
        <f>IFERROR(VLOOKUP(H1891,'Supplier name '!A:B, 2, FALSE), "")</f>
        <v>KASAN CORPORATION</v>
      </c>
    </row>
    <row r="1892" spans="1:19">
      <c r="A1892" s="117" t="s">
        <v>269</v>
      </c>
      <c r="B1892" s="118">
        <v>160</v>
      </c>
      <c r="C1892" s="118" t="s">
        <v>7</v>
      </c>
      <c r="D1892" s="117" t="s">
        <v>2645</v>
      </c>
      <c r="E1892" s="118">
        <v>34</v>
      </c>
      <c r="F1892" s="118" t="s">
        <v>9</v>
      </c>
      <c r="G1892" s="117" t="s">
        <v>2646</v>
      </c>
      <c r="H1892" s="117" t="s">
        <v>2639</v>
      </c>
      <c r="I1892" s="117" t="s">
        <v>2670</v>
      </c>
      <c r="J1892" s="74">
        <f>IF(F1892="USD", E1892, E1892 * IFERROR(VLOOKUP(F1892, EXCHANGE_RATE!A:B, 2, FALSE), "Currency not found"))</f>
        <v>34</v>
      </c>
      <c r="K1892" s="74">
        <f t="shared" si="191"/>
        <v>34</v>
      </c>
      <c r="L1892" s="14">
        <f>IF(C1892="MTS", B1892, B1892 * IFERROR(VLOOKUP(C1892, 'QTY_CONVERSIONS '!A:B, 2, FALSE), "Units not found"))</f>
        <v>0.16</v>
      </c>
      <c r="M1892" s="75">
        <f t="shared" si="192"/>
        <v>5440</v>
      </c>
      <c r="N1892" t="str">
        <f>IFERROR(VLOOKUP(D1892, Product_Category!A:B, 2, FALSE), "Uncategorized")</f>
        <v>METHYL CELLULOSE CHEMICALS</v>
      </c>
      <c r="O1892" s="76">
        <f t="shared" si="193"/>
        <v>34</v>
      </c>
      <c r="P1892" s="76">
        <f t="shared" si="194"/>
        <v>5.44</v>
      </c>
      <c r="Q1892">
        <f t="shared" si="195"/>
        <v>2023</v>
      </c>
      <c r="R1892" t="str">
        <f>IFERROR(VLOOKUP(G1892,'Importer Name'!A:B, 2, FALSE), "")</f>
        <v>TABLETS INDIA</v>
      </c>
      <c r="S1892" t="str">
        <f>IFERROR(VLOOKUP(H1892,'Supplier name '!A:B, 2, FALSE), "")</f>
        <v>YAMAGUCHI YAKUHIN SHOKAI</v>
      </c>
    </row>
    <row r="1893" spans="1:19">
      <c r="A1893" s="117" t="s">
        <v>275</v>
      </c>
      <c r="B1893" s="118">
        <v>500</v>
      </c>
      <c r="C1893" s="118" t="s">
        <v>7</v>
      </c>
      <c r="D1893" s="117" t="s">
        <v>19</v>
      </c>
      <c r="E1893" s="118">
        <v>16.79</v>
      </c>
      <c r="F1893" s="118" t="s">
        <v>9</v>
      </c>
      <c r="G1893" s="117" t="s">
        <v>2626</v>
      </c>
      <c r="H1893" s="117" t="s">
        <v>2627</v>
      </c>
      <c r="I1893" s="117" t="s">
        <v>2670</v>
      </c>
      <c r="J1893" s="74">
        <f>IF(F1893="USD", E1893, E1893 * IFERROR(VLOOKUP(F1893, EXCHANGE_RATE!A:B, 2, FALSE), "Currency not found"))</f>
        <v>16.79</v>
      </c>
      <c r="K1893" s="74">
        <f t="shared" si="191"/>
        <v>16.79</v>
      </c>
      <c r="L1893" s="14">
        <f>IF(C1893="MTS", B1893, B1893 * IFERROR(VLOOKUP(C1893, 'QTY_CONVERSIONS '!A:B, 2, FALSE), "Units not found"))</f>
        <v>0.5</v>
      </c>
      <c r="M1893" s="75">
        <f t="shared" si="192"/>
        <v>8395</v>
      </c>
      <c r="N1893" t="str">
        <f>IFERROR(VLOOKUP(D1893, Product_Category!A:B, 2, FALSE), "Uncategorized")</f>
        <v>CMC</v>
      </c>
      <c r="O1893" s="76">
        <f t="shared" si="193"/>
        <v>16.79</v>
      </c>
      <c r="P1893" s="76">
        <f t="shared" si="194"/>
        <v>8.3949999999999996</v>
      </c>
      <c r="Q1893">
        <f t="shared" si="195"/>
        <v>2023</v>
      </c>
      <c r="R1893" t="str">
        <f>IFERROR(VLOOKUP(G1893,'Importer Name'!A:B, 2, FALSE), "")</f>
        <v>MYLAN</v>
      </c>
      <c r="S1893" t="str">
        <f>IFERROR(VLOOKUP(H1893,'Supplier name '!A:B, 2, FALSE), "")</f>
        <v>DUPONT NUTRITION IRELAND</v>
      </c>
    </row>
    <row r="1894" spans="1:19">
      <c r="A1894" s="117" t="s">
        <v>275</v>
      </c>
      <c r="B1894" s="118">
        <v>500</v>
      </c>
      <c r="C1894" s="118" t="s">
        <v>7</v>
      </c>
      <c r="D1894" s="117" t="s">
        <v>19</v>
      </c>
      <c r="E1894" s="118">
        <v>14.93</v>
      </c>
      <c r="F1894" s="118" t="s">
        <v>9</v>
      </c>
      <c r="G1894" s="117" t="s">
        <v>2647</v>
      </c>
      <c r="H1894" s="117" t="s">
        <v>2627</v>
      </c>
      <c r="I1894" s="117" t="s">
        <v>2670</v>
      </c>
      <c r="J1894" s="74">
        <f>IF(F1894="USD", E1894, E1894 * IFERROR(VLOOKUP(F1894, EXCHANGE_RATE!A:B, 2, FALSE), "Currency not found"))</f>
        <v>14.93</v>
      </c>
      <c r="K1894" s="74">
        <f t="shared" si="191"/>
        <v>14.93</v>
      </c>
      <c r="L1894" s="14">
        <f>IF(C1894="MTS", B1894, B1894 * IFERROR(VLOOKUP(C1894, 'QTY_CONVERSIONS '!A:B, 2, FALSE), "Units not found"))</f>
        <v>0.5</v>
      </c>
      <c r="M1894" s="75">
        <f t="shared" si="192"/>
        <v>7465</v>
      </c>
      <c r="N1894" t="str">
        <f>IFERROR(VLOOKUP(D1894, Product_Category!A:B, 2, FALSE), "Uncategorized")</f>
        <v>CMC</v>
      </c>
      <c r="O1894" s="76">
        <f t="shared" si="193"/>
        <v>14.93</v>
      </c>
      <c r="P1894" s="76">
        <f t="shared" si="194"/>
        <v>7.4649999999999999</v>
      </c>
      <c r="Q1894">
        <f t="shared" si="195"/>
        <v>2023</v>
      </c>
      <c r="R1894" t="str">
        <f>IFERROR(VLOOKUP(G1894,'Importer Name'!A:B, 2, FALSE), "")</f>
        <v>CIPLA</v>
      </c>
      <c r="S1894" t="str">
        <f>IFERROR(VLOOKUP(H1894,'Supplier name '!A:B, 2, FALSE), "")</f>
        <v>DUPONT NUTRITION IRELAND</v>
      </c>
    </row>
    <row r="1895" spans="1:19">
      <c r="A1895" s="117" t="s">
        <v>275</v>
      </c>
      <c r="B1895" s="118">
        <v>2000</v>
      </c>
      <c r="C1895" s="118" t="s">
        <v>7</v>
      </c>
      <c r="D1895" s="117" t="s">
        <v>19</v>
      </c>
      <c r="E1895" s="118">
        <v>14.93</v>
      </c>
      <c r="F1895" s="118" t="s">
        <v>9</v>
      </c>
      <c r="G1895" s="117" t="s">
        <v>2647</v>
      </c>
      <c r="H1895" s="117" t="s">
        <v>2627</v>
      </c>
      <c r="I1895" s="117" t="s">
        <v>2670</v>
      </c>
      <c r="J1895" s="74">
        <f>IF(F1895="USD", E1895, E1895 * IFERROR(VLOOKUP(F1895, EXCHANGE_RATE!A:B, 2, FALSE), "Currency not found"))</f>
        <v>14.93</v>
      </c>
      <c r="K1895" s="74">
        <f t="shared" si="191"/>
        <v>14.93</v>
      </c>
      <c r="L1895" s="14">
        <f>IF(C1895="MTS", B1895, B1895 * IFERROR(VLOOKUP(C1895, 'QTY_CONVERSIONS '!A:B, 2, FALSE), "Units not found"))</f>
        <v>2</v>
      </c>
      <c r="M1895" s="75">
        <f t="shared" si="192"/>
        <v>29860</v>
      </c>
      <c r="N1895" t="str">
        <f>IFERROR(VLOOKUP(D1895, Product_Category!A:B, 2, FALSE), "Uncategorized")</f>
        <v>CMC</v>
      </c>
      <c r="O1895" s="76">
        <f t="shared" si="193"/>
        <v>14.93</v>
      </c>
      <c r="P1895" s="76">
        <f t="shared" si="194"/>
        <v>29.86</v>
      </c>
      <c r="Q1895">
        <f t="shared" si="195"/>
        <v>2023</v>
      </c>
      <c r="R1895" t="str">
        <f>IFERROR(VLOOKUP(G1895,'Importer Name'!A:B, 2, FALSE), "")</f>
        <v>CIPLA</v>
      </c>
      <c r="S1895" t="str">
        <f>IFERROR(VLOOKUP(H1895,'Supplier name '!A:B, 2, FALSE), "")</f>
        <v>DUPONT NUTRITION IRELAND</v>
      </c>
    </row>
    <row r="1896" spans="1:19">
      <c r="A1896" s="117" t="s">
        <v>275</v>
      </c>
      <c r="B1896" s="118">
        <v>1000</v>
      </c>
      <c r="C1896" s="118" t="s">
        <v>7</v>
      </c>
      <c r="D1896" s="117" t="s">
        <v>19</v>
      </c>
      <c r="E1896" s="118">
        <v>14.93</v>
      </c>
      <c r="F1896" s="118" t="s">
        <v>9</v>
      </c>
      <c r="G1896" s="117" t="s">
        <v>2647</v>
      </c>
      <c r="H1896" s="117" t="s">
        <v>2627</v>
      </c>
      <c r="I1896" s="117" t="s">
        <v>2670</v>
      </c>
      <c r="J1896" s="74">
        <f>IF(F1896="USD", E1896, E1896 * IFERROR(VLOOKUP(F1896, EXCHANGE_RATE!A:B, 2, FALSE), "Currency not found"))</f>
        <v>14.93</v>
      </c>
      <c r="K1896" s="74">
        <f t="shared" si="191"/>
        <v>14.93</v>
      </c>
      <c r="L1896" s="14">
        <f>IF(C1896="MTS", B1896, B1896 * IFERROR(VLOOKUP(C1896, 'QTY_CONVERSIONS '!A:B, 2, FALSE), "Units not found"))</f>
        <v>1</v>
      </c>
      <c r="M1896" s="75">
        <f t="shared" si="192"/>
        <v>14930</v>
      </c>
      <c r="N1896" t="str">
        <f>IFERROR(VLOOKUP(D1896, Product_Category!A:B, 2, FALSE), "Uncategorized")</f>
        <v>CMC</v>
      </c>
      <c r="O1896" s="76">
        <f t="shared" si="193"/>
        <v>14.93</v>
      </c>
      <c r="P1896" s="76">
        <f t="shared" si="194"/>
        <v>14.93</v>
      </c>
      <c r="Q1896">
        <f t="shared" si="195"/>
        <v>2023</v>
      </c>
      <c r="R1896" t="str">
        <f>IFERROR(VLOOKUP(G1896,'Importer Name'!A:B, 2, FALSE), "")</f>
        <v>CIPLA</v>
      </c>
      <c r="S1896" t="str">
        <f>IFERROR(VLOOKUP(H1896,'Supplier name '!A:B, 2, FALSE), "")</f>
        <v>DUPONT NUTRITION IRELAND</v>
      </c>
    </row>
    <row r="1897" spans="1:19">
      <c r="A1897" s="117" t="s">
        <v>275</v>
      </c>
      <c r="B1897" s="118">
        <v>100</v>
      </c>
      <c r="C1897" s="118" t="s">
        <v>7</v>
      </c>
      <c r="D1897" s="117" t="s">
        <v>19</v>
      </c>
      <c r="E1897" s="118">
        <v>14.93</v>
      </c>
      <c r="F1897" s="118" t="s">
        <v>9</v>
      </c>
      <c r="G1897" s="117" t="s">
        <v>2647</v>
      </c>
      <c r="H1897" s="117" t="s">
        <v>2627</v>
      </c>
      <c r="I1897" s="117" t="s">
        <v>2670</v>
      </c>
      <c r="J1897" s="74">
        <f>IF(F1897="USD", E1897, E1897 * IFERROR(VLOOKUP(F1897, EXCHANGE_RATE!A:B, 2, FALSE), "Currency not found"))</f>
        <v>14.93</v>
      </c>
      <c r="K1897" s="74">
        <f t="shared" si="191"/>
        <v>14.93</v>
      </c>
      <c r="L1897" s="14">
        <f>IF(C1897="MTS", B1897, B1897 * IFERROR(VLOOKUP(C1897, 'QTY_CONVERSIONS '!A:B, 2, FALSE), "Units not found"))</f>
        <v>0.1</v>
      </c>
      <c r="M1897" s="75">
        <f t="shared" si="192"/>
        <v>1493</v>
      </c>
      <c r="N1897" t="str">
        <f>IFERROR(VLOOKUP(D1897, Product_Category!A:B, 2, FALSE), "Uncategorized")</f>
        <v>CMC</v>
      </c>
      <c r="O1897" s="76">
        <f t="shared" si="193"/>
        <v>14.93</v>
      </c>
      <c r="P1897" s="76">
        <f t="shared" si="194"/>
        <v>1.4930000000000001</v>
      </c>
      <c r="Q1897">
        <f t="shared" si="195"/>
        <v>2023</v>
      </c>
      <c r="R1897" t="str">
        <f>IFERROR(VLOOKUP(G1897,'Importer Name'!A:B, 2, FALSE), "")</f>
        <v>CIPLA</v>
      </c>
      <c r="S1897" t="str">
        <f>IFERROR(VLOOKUP(H1897,'Supplier name '!A:B, 2, FALSE), "")</f>
        <v>DUPONT NUTRITION IRELAND</v>
      </c>
    </row>
    <row r="1898" spans="1:19">
      <c r="A1898" s="117" t="s">
        <v>275</v>
      </c>
      <c r="B1898" s="118">
        <v>500</v>
      </c>
      <c r="C1898" s="118" t="s">
        <v>7</v>
      </c>
      <c r="D1898" s="117" t="s">
        <v>19</v>
      </c>
      <c r="E1898" s="118">
        <v>12.79</v>
      </c>
      <c r="F1898" s="118" t="s">
        <v>9</v>
      </c>
      <c r="G1898" s="117" t="s">
        <v>2647</v>
      </c>
      <c r="H1898" s="117" t="s">
        <v>2627</v>
      </c>
      <c r="I1898" s="117" t="s">
        <v>2670</v>
      </c>
      <c r="J1898" s="74">
        <f>IF(F1898="USD", E1898, E1898 * IFERROR(VLOOKUP(F1898, EXCHANGE_RATE!A:B, 2, FALSE), "Currency not found"))</f>
        <v>12.79</v>
      </c>
      <c r="K1898" s="74">
        <f t="shared" si="191"/>
        <v>12.79</v>
      </c>
      <c r="L1898" s="14">
        <f>IF(C1898="MTS", B1898, B1898 * IFERROR(VLOOKUP(C1898, 'QTY_CONVERSIONS '!A:B, 2, FALSE), "Units not found"))</f>
        <v>0.5</v>
      </c>
      <c r="M1898" s="75">
        <f t="shared" si="192"/>
        <v>6395</v>
      </c>
      <c r="N1898" t="str">
        <f>IFERROR(VLOOKUP(D1898, Product_Category!A:B, 2, FALSE), "Uncategorized")</f>
        <v>CMC</v>
      </c>
      <c r="O1898" s="76">
        <f t="shared" si="193"/>
        <v>12.79</v>
      </c>
      <c r="P1898" s="76">
        <f t="shared" si="194"/>
        <v>6.3949999999999996</v>
      </c>
      <c r="Q1898">
        <f t="shared" si="195"/>
        <v>2023</v>
      </c>
      <c r="R1898" t="str">
        <f>IFERROR(VLOOKUP(G1898,'Importer Name'!A:B, 2, FALSE), "")</f>
        <v>CIPLA</v>
      </c>
      <c r="S1898" t="str">
        <f>IFERROR(VLOOKUP(H1898,'Supplier name '!A:B, 2, FALSE), "")</f>
        <v>DUPONT NUTRITION IRELAND</v>
      </c>
    </row>
    <row r="1899" spans="1:19">
      <c r="A1899" s="117" t="s">
        <v>275</v>
      </c>
      <c r="B1899" s="118">
        <v>200</v>
      </c>
      <c r="C1899" s="118" t="s">
        <v>7</v>
      </c>
      <c r="D1899" s="117" t="s">
        <v>19</v>
      </c>
      <c r="E1899" s="118">
        <v>14.93</v>
      </c>
      <c r="F1899" s="118" t="s">
        <v>9</v>
      </c>
      <c r="G1899" s="117" t="s">
        <v>2647</v>
      </c>
      <c r="H1899" s="117" t="s">
        <v>2627</v>
      </c>
      <c r="I1899" s="117" t="s">
        <v>2670</v>
      </c>
      <c r="J1899" s="74">
        <f>IF(F1899="USD", E1899, E1899 * IFERROR(VLOOKUP(F1899, EXCHANGE_RATE!A:B, 2, FALSE), "Currency not found"))</f>
        <v>14.93</v>
      </c>
      <c r="K1899" s="74">
        <f t="shared" si="191"/>
        <v>14.93</v>
      </c>
      <c r="L1899" s="14">
        <f>IF(C1899="MTS", B1899, B1899 * IFERROR(VLOOKUP(C1899, 'QTY_CONVERSIONS '!A:B, 2, FALSE), "Units not found"))</f>
        <v>0.2</v>
      </c>
      <c r="M1899" s="75">
        <f t="shared" si="192"/>
        <v>2986</v>
      </c>
      <c r="N1899" t="str">
        <f>IFERROR(VLOOKUP(D1899, Product_Category!A:B, 2, FALSE), "Uncategorized")</f>
        <v>CMC</v>
      </c>
      <c r="O1899" s="76">
        <f t="shared" si="193"/>
        <v>14.93</v>
      </c>
      <c r="P1899" s="76">
        <f t="shared" si="194"/>
        <v>2.9860000000000002</v>
      </c>
      <c r="Q1899">
        <f t="shared" si="195"/>
        <v>2023</v>
      </c>
      <c r="R1899" t="str">
        <f>IFERROR(VLOOKUP(G1899,'Importer Name'!A:B, 2, FALSE), "")</f>
        <v>CIPLA</v>
      </c>
      <c r="S1899" t="str">
        <f>IFERROR(VLOOKUP(H1899,'Supplier name '!A:B, 2, FALSE), "")</f>
        <v>DUPONT NUTRITION IRELAND</v>
      </c>
    </row>
    <row r="1900" spans="1:19">
      <c r="A1900" s="117" t="s">
        <v>275</v>
      </c>
      <c r="B1900" s="118">
        <v>1600</v>
      </c>
      <c r="C1900" s="118" t="s">
        <v>7</v>
      </c>
      <c r="D1900" s="117" t="s">
        <v>19</v>
      </c>
      <c r="E1900" s="118">
        <v>14.93</v>
      </c>
      <c r="F1900" s="118" t="s">
        <v>9</v>
      </c>
      <c r="G1900" s="117" t="s">
        <v>2647</v>
      </c>
      <c r="H1900" s="117" t="s">
        <v>2627</v>
      </c>
      <c r="I1900" s="117" t="s">
        <v>2670</v>
      </c>
      <c r="J1900" s="74">
        <f>IF(F1900="USD", E1900, E1900 * IFERROR(VLOOKUP(F1900, EXCHANGE_RATE!A:B, 2, FALSE), "Currency not found"))</f>
        <v>14.93</v>
      </c>
      <c r="K1900" s="74">
        <f t="shared" si="191"/>
        <v>14.93</v>
      </c>
      <c r="L1900" s="14">
        <f>IF(C1900="MTS", B1900, B1900 * IFERROR(VLOOKUP(C1900, 'QTY_CONVERSIONS '!A:B, 2, FALSE), "Units not found"))</f>
        <v>1.6</v>
      </c>
      <c r="M1900" s="75">
        <f t="shared" si="192"/>
        <v>23888</v>
      </c>
      <c r="N1900" t="str">
        <f>IFERROR(VLOOKUP(D1900, Product_Category!A:B, 2, FALSE), "Uncategorized")</f>
        <v>CMC</v>
      </c>
      <c r="O1900" s="76">
        <f t="shared" si="193"/>
        <v>14.93</v>
      </c>
      <c r="P1900" s="76">
        <f t="shared" si="194"/>
        <v>23.888000000000002</v>
      </c>
      <c r="Q1900">
        <f t="shared" si="195"/>
        <v>2023</v>
      </c>
      <c r="R1900" t="str">
        <f>IFERROR(VLOOKUP(G1900,'Importer Name'!A:B, 2, FALSE), "")</f>
        <v>CIPLA</v>
      </c>
      <c r="S1900" t="str">
        <f>IFERROR(VLOOKUP(H1900,'Supplier name '!A:B, 2, FALSE), "")</f>
        <v>DUPONT NUTRITION IRELAND</v>
      </c>
    </row>
    <row r="1901" spans="1:19">
      <c r="A1901" s="117" t="s">
        <v>275</v>
      </c>
      <c r="B1901" s="118">
        <v>400</v>
      </c>
      <c r="C1901" s="118" t="s">
        <v>7</v>
      </c>
      <c r="D1901" s="117" t="s">
        <v>19</v>
      </c>
      <c r="E1901" s="118">
        <v>14.93</v>
      </c>
      <c r="F1901" s="118" t="s">
        <v>9</v>
      </c>
      <c r="G1901" s="117" t="s">
        <v>2647</v>
      </c>
      <c r="H1901" s="117" t="s">
        <v>2627</v>
      </c>
      <c r="I1901" s="117" t="s">
        <v>2670</v>
      </c>
      <c r="J1901" s="74">
        <f>IF(F1901="USD", E1901, E1901 * IFERROR(VLOOKUP(F1901, EXCHANGE_RATE!A:B, 2, FALSE), "Currency not found"))</f>
        <v>14.93</v>
      </c>
      <c r="K1901" s="74">
        <f t="shared" si="191"/>
        <v>14.93</v>
      </c>
      <c r="L1901" s="14">
        <f>IF(C1901="MTS", B1901, B1901 * IFERROR(VLOOKUP(C1901, 'QTY_CONVERSIONS '!A:B, 2, FALSE), "Units not found"))</f>
        <v>0.4</v>
      </c>
      <c r="M1901" s="75">
        <f t="shared" si="192"/>
        <v>5972</v>
      </c>
      <c r="N1901" t="str">
        <f>IFERROR(VLOOKUP(D1901, Product_Category!A:B, 2, FALSE), "Uncategorized")</f>
        <v>CMC</v>
      </c>
      <c r="O1901" s="76">
        <f t="shared" si="193"/>
        <v>14.93</v>
      </c>
      <c r="P1901" s="76">
        <f t="shared" si="194"/>
        <v>5.9720000000000004</v>
      </c>
      <c r="Q1901">
        <f t="shared" si="195"/>
        <v>2023</v>
      </c>
      <c r="R1901" t="str">
        <f>IFERROR(VLOOKUP(G1901,'Importer Name'!A:B, 2, FALSE), "")</f>
        <v>CIPLA</v>
      </c>
      <c r="S1901" t="str">
        <f>IFERROR(VLOOKUP(H1901,'Supplier name '!A:B, 2, FALSE), "")</f>
        <v>DUPONT NUTRITION IRELAND</v>
      </c>
    </row>
    <row r="1902" spans="1:19">
      <c r="A1902" s="117" t="s">
        <v>275</v>
      </c>
      <c r="B1902" s="118">
        <v>4000</v>
      </c>
      <c r="C1902" s="118" t="s">
        <v>7</v>
      </c>
      <c r="D1902" s="117" t="s">
        <v>19</v>
      </c>
      <c r="E1902" s="118">
        <v>14.93</v>
      </c>
      <c r="F1902" s="118" t="s">
        <v>9</v>
      </c>
      <c r="G1902" s="117" t="s">
        <v>2632</v>
      </c>
      <c r="H1902" s="117" t="s">
        <v>2627</v>
      </c>
      <c r="I1902" s="117" t="s">
        <v>2670</v>
      </c>
      <c r="J1902" s="74">
        <f>IF(F1902="USD", E1902, E1902 * IFERROR(VLOOKUP(F1902, EXCHANGE_RATE!A:B, 2, FALSE), "Currency not found"))</f>
        <v>14.93</v>
      </c>
      <c r="K1902" s="74">
        <f t="shared" si="191"/>
        <v>14.93</v>
      </c>
      <c r="L1902" s="14">
        <f>IF(C1902="MTS", B1902, B1902 * IFERROR(VLOOKUP(C1902, 'QTY_CONVERSIONS '!A:B, 2, FALSE), "Units not found"))</f>
        <v>4</v>
      </c>
      <c r="M1902" s="75">
        <f t="shared" si="192"/>
        <v>59720</v>
      </c>
      <c r="N1902" t="str">
        <f>IFERROR(VLOOKUP(D1902, Product_Category!A:B, 2, FALSE), "Uncategorized")</f>
        <v>CMC</v>
      </c>
      <c r="O1902" s="76">
        <f t="shared" si="193"/>
        <v>14.93</v>
      </c>
      <c r="P1902" s="76">
        <f t="shared" si="194"/>
        <v>59.72</v>
      </c>
      <c r="Q1902">
        <f t="shared" si="195"/>
        <v>2023</v>
      </c>
      <c r="R1902" t="str">
        <f>IFERROR(VLOOKUP(G1902,'Importer Name'!A:B, 2, FALSE), "")</f>
        <v>SANDOZ</v>
      </c>
      <c r="S1902" t="str">
        <f>IFERROR(VLOOKUP(H1902,'Supplier name '!A:B, 2, FALSE), "")</f>
        <v>DUPONT NUTRITION IRELAND</v>
      </c>
    </row>
    <row r="1903" spans="1:19">
      <c r="A1903" s="117" t="s">
        <v>275</v>
      </c>
      <c r="B1903" s="118">
        <v>6000</v>
      </c>
      <c r="C1903" s="118" t="s">
        <v>7</v>
      </c>
      <c r="D1903" s="117" t="s">
        <v>19</v>
      </c>
      <c r="E1903" s="118">
        <v>14.93</v>
      </c>
      <c r="F1903" s="118" t="s">
        <v>9</v>
      </c>
      <c r="G1903" s="117" t="s">
        <v>2633</v>
      </c>
      <c r="H1903" s="117" t="s">
        <v>2627</v>
      </c>
      <c r="I1903" s="117" t="s">
        <v>2670</v>
      </c>
      <c r="J1903" s="74">
        <f>IF(F1903="USD", E1903, E1903 * IFERROR(VLOOKUP(F1903, EXCHANGE_RATE!A:B, 2, FALSE), "Currency not found"))</f>
        <v>14.93</v>
      </c>
      <c r="K1903" s="74">
        <f t="shared" si="191"/>
        <v>14.93</v>
      </c>
      <c r="L1903" s="14">
        <f>IF(C1903="MTS", B1903, B1903 * IFERROR(VLOOKUP(C1903, 'QTY_CONVERSIONS '!A:B, 2, FALSE), "Units not found"))</f>
        <v>6</v>
      </c>
      <c r="M1903" s="75">
        <f t="shared" si="192"/>
        <v>89580</v>
      </c>
      <c r="N1903" t="str">
        <f>IFERROR(VLOOKUP(D1903, Product_Category!A:B, 2, FALSE), "Uncategorized")</f>
        <v>CMC</v>
      </c>
      <c r="O1903" s="76">
        <f t="shared" si="193"/>
        <v>14.93</v>
      </c>
      <c r="P1903" s="76">
        <f t="shared" si="194"/>
        <v>89.58</v>
      </c>
      <c r="Q1903">
        <f t="shared" si="195"/>
        <v>2023</v>
      </c>
      <c r="R1903" t="str">
        <f>IFERROR(VLOOKUP(G1903,'Importer Name'!A:B, 2, FALSE), "")</f>
        <v xml:space="preserve">EMCURE </v>
      </c>
      <c r="S1903" t="str">
        <f>IFERROR(VLOOKUP(H1903,'Supplier name '!A:B, 2, FALSE), "")</f>
        <v>DUPONT NUTRITION IRELAND</v>
      </c>
    </row>
    <row r="1904" spans="1:19">
      <c r="A1904" s="117" t="s">
        <v>275</v>
      </c>
      <c r="B1904" s="118">
        <v>17500</v>
      </c>
      <c r="C1904" s="118" t="s">
        <v>7</v>
      </c>
      <c r="D1904" s="117" t="s">
        <v>19</v>
      </c>
      <c r="E1904" s="118">
        <v>15.94</v>
      </c>
      <c r="F1904" s="118" t="s">
        <v>9</v>
      </c>
      <c r="G1904" s="117" t="s">
        <v>69</v>
      </c>
      <c r="H1904" s="117" t="s">
        <v>2627</v>
      </c>
      <c r="I1904" s="117" t="s">
        <v>2670</v>
      </c>
      <c r="J1904" s="74">
        <f>IF(F1904="USD", E1904, E1904 * IFERROR(VLOOKUP(F1904, EXCHANGE_RATE!A:B, 2, FALSE), "Currency not found"))</f>
        <v>15.94</v>
      </c>
      <c r="K1904" s="74">
        <f t="shared" si="191"/>
        <v>15.94</v>
      </c>
      <c r="L1904" s="14">
        <f>IF(C1904="MTS", B1904, B1904 * IFERROR(VLOOKUP(C1904, 'QTY_CONVERSIONS '!A:B, 2, FALSE), "Units not found"))</f>
        <v>17.5</v>
      </c>
      <c r="M1904" s="75">
        <f t="shared" si="192"/>
        <v>278950</v>
      </c>
      <c r="N1904" t="str">
        <f>IFERROR(VLOOKUP(D1904, Product_Category!A:B, 2, FALSE), "Uncategorized")</f>
        <v>CMC</v>
      </c>
      <c r="O1904" s="76">
        <f t="shared" si="193"/>
        <v>15.94</v>
      </c>
      <c r="P1904" s="76">
        <f t="shared" si="194"/>
        <v>278.95</v>
      </c>
      <c r="Q1904">
        <f t="shared" si="195"/>
        <v>2023</v>
      </c>
      <c r="R1904" t="str">
        <f>IFERROR(VLOOKUP(G1904,'Importer Name'!A:B, 2, FALSE), "")</f>
        <v>SIGNET EXCIPIENTS</v>
      </c>
      <c r="S1904" t="str">
        <f>IFERROR(VLOOKUP(H1904,'Supplier name '!A:B, 2, FALSE), "")</f>
        <v>DUPONT NUTRITION IRELAND</v>
      </c>
    </row>
    <row r="1905" spans="1:19">
      <c r="A1905" s="117" t="s">
        <v>275</v>
      </c>
      <c r="B1905" s="118">
        <v>2100</v>
      </c>
      <c r="C1905" s="118" t="s">
        <v>7</v>
      </c>
      <c r="D1905" s="117" t="s">
        <v>104</v>
      </c>
      <c r="E1905" s="118">
        <v>6.73</v>
      </c>
      <c r="F1905" s="118" t="s">
        <v>1718</v>
      </c>
      <c r="G1905" s="117" t="s">
        <v>2648</v>
      </c>
      <c r="H1905" s="117" t="s">
        <v>2649</v>
      </c>
      <c r="I1905" s="117" t="s">
        <v>2670</v>
      </c>
      <c r="J1905" s="74">
        <f>IF(F1905="USD", E1905, E1905 * IFERROR(VLOOKUP(F1905, EXCHANGE_RATE!A:B, 2, FALSE), "Currency not found"))</f>
        <v>7.2011000000000012</v>
      </c>
      <c r="K1905" s="74">
        <f t="shared" si="191"/>
        <v>7.21</v>
      </c>
      <c r="L1905" s="14">
        <f>IF(C1905="MTS", B1905, B1905 * IFERROR(VLOOKUP(C1905, 'QTY_CONVERSIONS '!A:B, 2, FALSE), "Units not found"))</f>
        <v>2.1</v>
      </c>
      <c r="M1905" s="75">
        <f t="shared" si="192"/>
        <v>15141</v>
      </c>
      <c r="N1905" t="str">
        <f>IFERROR(VLOOKUP(D1905, Product_Category!A:B, 2, FALSE), "Uncategorized")</f>
        <v>MAGNESIUM STEARATE</v>
      </c>
      <c r="O1905" s="76">
        <f t="shared" si="193"/>
        <v>7.21</v>
      </c>
      <c r="P1905" s="76">
        <f t="shared" si="194"/>
        <v>15.141</v>
      </c>
      <c r="Q1905">
        <f t="shared" si="195"/>
        <v>2023</v>
      </c>
      <c r="R1905" t="str">
        <f>IFERROR(VLOOKUP(G1905,'Importer Name'!A:B, 2, FALSE), "")</f>
        <v>ZYDUS</v>
      </c>
      <c r="S1905" t="str">
        <f>IFERROR(VLOOKUP(H1905,'Supplier name '!A:B, 2, FALSE), "")</f>
        <v>DR.PAUL LOHMANN GMBH &amp; CO.KGAA</v>
      </c>
    </row>
    <row r="1906" spans="1:19">
      <c r="A1906" s="117" t="s">
        <v>275</v>
      </c>
      <c r="B1906" s="118">
        <v>8820</v>
      </c>
      <c r="C1906" s="118" t="s">
        <v>7</v>
      </c>
      <c r="D1906" s="117" t="s">
        <v>19</v>
      </c>
      <c r="E1906" s="118">
        <v>15.83</v>
      </c>
      <c r="F1906" s="118" t="s">
        <v>9</v>
      </c>
      <c r="G1906" s="117" t="s">
        <v>88</v>
      </c>
      <c r="H1906" s="117" t="s">
        <v>2650</v>
      </c>
      <c r="I1906" s="117" t="s">
        <v>2670</v>
      </c>
      <c r="J1906" s="74">
        <f>IF(F1906="USD", E1906, E1906 * IFERROR(VLOOKUP(F1906, EXCHANGE_RATE!A:B, 2, FALSE), "Currency not found"))</f>
        <v>15.83</v>
      </c>
      <c r="K1906" s="74">
        <f t="shared" si="191"/>
        <v>15.83</v>
      </c>
      <c r="L1906" s="14">
        <f>IF(C1906="MTS", B1906, B1906 * IFERROR(VLOOKUP(C1906, 'QTY_CONVERSIONS '!A:B, 2, FALSE), "Units not found"))</f>
        <v>8.82</v>
      </c>
      <c r="M1906" s="75">
        <f t="shared" si="192"/>
        <v>139620.6</v>
      </c>
      <c r="N1906" t="str">
        <f>IFERROR(VLOOKUP(D1906, Product_Category!A:B, 2, FALSE), "Uncategorized")</f>
        <v>CMC</v>
      </c>
      <c r="O1906" s="76">
        <f t="shared" si="193"/>
        <v>15.83</v>
      </c>
      <c r="P1906" s="76">
        <f t="shared" si="194"/>
        <v>139.6206</v>
      </c>
      <c r="Q1906">
        <f t="shared" si="195"/>
        <v>2023</v>
      </c>
      <c r="R1906" t="str">
        <f>IFERROR(VLOOKUP(G1906,'Importer Name'!A:B, 2, FALSE), "")</f>
        <v>DFE PHARMA</v>
      </c>
      <c r="S1906" t="str">
        <f>IFERROR(VLOOKUP(H1906,'Supplier name '!A:B, 2, FALSE), "")</f>
        <v>DFE PHARMA GMBH AND CO KG</v>
      </c>
    </row>
    <row r="1907" spans="1:19">
      <c r="A1907" s="117" t="s">
        <v>275</v>
      </c>
      <c r="B1907" s="118">
        <v>1200</v>
      </c>
      <c r="C1907" s="118" t="s">
        <v>7</v>
      </c>
      <c r="D1907" s="117" t="s">
        <v>19</v>
      </c>
      <c r="E1907" s="118">
        <v>8.19</v>
      </c>
      <c r="F1907" s="118" t="s">
        <v>9</v>
      </c>
      <c r="G1907" s="117" t="s">
        <v>69</v>
      </c>
      <c r="H1907" s="117" t="s">
        <v>2627</v>
      </c>
      <c r="I1907" s="117" t="s">
        <v>2670</v>
      </c>
      <c r="J1907" s="74">
        <f>IF(F1907="USD", E1907, E1907 * IFERROR(VLOOKUP(F1907, EXCHANGE_RATE!A:B, 2, FALSE), "Currency not found"))</f>
        <v>8.19</v>
      </c>
      <c r="K1907" s="74">
        <f t="shared" si="191"/>
        <v>8.19</v>
      </c>
      <c r="L1907" s="14">
        <f>IF(C1907="MTS", B1907, B1907 * IFERROR(VLOOKUP(C1907, 'QTY_CONVERSIONS '!A:B, 2, FALSE), "Units not found"))</f>
        <v>1.2</v>
      </c>
      <c r="M1907" s="75">
        <f t="shared" si="192"/>
        <v>9828</v>
      </c>
      <c r="N1907" t="str">
        <f>IFERROR(VLOOKUP(D1907, Product_Category!A:B, 2, FALSE), "Uncategorized")</f>
        <v>CMC</v>
      </c>
      <c r="O1907" s="76">
        <f t="shared" si="193"/>
        <v>8.19</v>
      </c>
      <c r="P1907" s="76">
        <f t="shared" si="194"/>
        <v>9.8279999999999994</v>
      </c>
      <c r="Q1907">
        <f t="shared" si="195"/>
        <v>2023</v>
      </c>
      <c r="R1907" t="str">
        <f>IFERROR(VLOOKUP(G1907,'Importer Name'!A:B, 2, FALSE), "")</f>
        <v>SIGNET EXCIPIENTS</v>
      </c>
      <c r="S1907" t="str">
        <f>IFERROR(VLOOKUP(H1907,'Supplier name '!A:B, 2, FALSE), "")</f>
        <v>DUPONT NUTRITION IRELAND</v>
      </c>
    </row>
    <row r="1908" spans="1:19">
      <c r="A1908" s="117" t="s">
        <v>2651</v>
      </c>
      <c r="B1908" s="118">
        <v>1.4</v>
      </c>
      <c r="C1908" s="118" t="s">
        <v>1712</v>
      </c>
      <c r="D1908" s="117" t="s">
        <v>19</v>
      </c>
      <c r="E1908" s="118">
        <v>0.214</v>
      </c>
      <c r="F1908" s="118" t="s">
        <v>9</v>
      </c>
      <c r="G1908" s="117" t="s">
        <v>2652</v>
      </c>
      <c r="H1908" s="117" t="s">
        <v>2653</v>
      </c>
      <c r="I1908" s="117" t="s">
        <v>2670</v>
      </c>
      <c r="J1908" s="74">
        <f>IF(F1908="USD", E1908, E1908 * IFERROR(VLOOKUP(F1908, EXCHANGE_RATE!A:B, 2, FALSE), "Currency not found"))</f>
        <v>0.214</v>
      </c>
      <c r="K1908" s="74">
        <f t="shared" si="191"/>
        <v>0.22</v>
      </c>
      <c r="L1908" s="14">
        <f>IF(C1908="MTS", B1908, B1908 * IFERROR(VLOOKUP(C1908, 'QTY_CONVERSIONS '!A:B, 2, FALSE), "Units not found"))</f>
        <v>1.3999999999999999E-6</v>
      </c>
      <c r="M1908" s="75">
        <f t="shared" si="192"/>
        <v>0.308</v>
      </c>
      <c r="N1908" t="str">
        <f>IFERROR(VLOOKUP(D1908, Product_Category!A:B, 2, FALSE), "Uncategorized")</f>
        <v>CMC</v>
      </c>
      <c r="O1908" s="76">
        <f t="shared" si="193"/>
        <v>0.22</v>
      </c>
      <c r="P1908" s="76">
        <f t="shared" si="194"/>
        <v>3.0800000000000001E-7</v>
      </c>
      <c r="Q1908">
        <f t="shared" si="195"/>
        <v>2023</v>
      </c>
      <c r="R1908" t="str">
        <f>IFERROR(VLOOKUP(G1908,'Importer Name'!A:B, 2, FALSE), "")</f>
        <v>JOHNSON</v>
      </c>
      <c r="S1908" t="str">
        <f>IFERROR(VLOOKUP(H1908,'Supplier name '!A:B, 2, FALSE), "")</f>
        <v>JANSSEN ORTHO LLC</v>
      </c>
    </row>
    <row r="1909" spans="1:19">
      <c r="A1909" s="117" t="s">
        <v>2651</v>
      </c>
      <c r="B1909" s="118">
        <v>2.5</v>
      </c>
      <c r="C1909" s="118" t="s">
        <v>1712</v>
      </c>
      <c r="D1909" s="117" t="s">
        <v>266</v>
      </c>
      <c r="E1909" s="118">
        <v>0.62</v>
      </c>
      <c r="F1909" s="118" t="s">
        <v>9</v>
      </c>
      <c r="G1909" s="117" t="s">
        <v>2652</v>
      </c>
      <c r="H1909" s="117" t="s">
        <v>2653</v>
      </c>
      <c r="I1909" s="117" t="s">
        <v>2670</v>
      </c>
      <c r="J1909" s="74">
        <f>IF(F1909="USD", E1909, E1909 * IFERROR(VLOOKUP(F1909, EXCHANGE_RATE!A:B, 2, FALSE), "Currency not found"))</f>
        <v>0.62</v>
      </c>
      <c r="K1909" s="74">
        <f t="shared" si="191"/>
        <v>0.62</v>
      </c>
      <c r="L1909" s="14">
        <f>IF(C1909="MTS", B1909, B1909 * IFERROR(VLOOKUP(C1909, 'QTY_CONVERSIONS '!A:B, 2, FALSE), "Units not found"))</f>
        <v>2.4999999999999998E-6</v>
      </c>
      <c r="M1909" s="75">
        <f t="shared" si="192"/>
        <v>1.55</v>
      </c>
      <c r="N1909" t="str">
        <f>IFERROR(VLOOKUP(D1909, Product_Category!A:B, 2, FALSE), "Uncategorized")</f>
        <v>MCC</v>
      </c>
      <c r="O1909" s="76">
        <f t="shared" si="193"/>
        <v>0.62</v>
      </c>
      <c r="P1909" s="76">
        <f t="shared" si="194"/>
        <v>1.5499999999999998E-6</v>
      </c>
      <c r="Q1909">
        <f t="shared" si="195"/>
        <v>2023</v>
      </c>
      <c r="R1909" t="str">
        <f>IFERROR(VLOOKUP(G1909,'Importer Name'!A:B, 2, FALSE), "")</f>
        <v>JOHNSON</v>
      </c>
      <c r="S1909" t="str">
        <f>IFERROR(VLOOKUP(H1909,'Supplier name '!A:B, 2, FALSE), "")</f>
        <v>JANSSEN ORTHO LLC</v>
      </c>
    </row>
    <row r="1910" spans="1:19">
      <c r="A1910" s="117" t="s">
        <v>2651</v>
      </c>
      <c r="B1910" s="118">
        <v>2.1</v>
      </c>
      <c r="C1910" s="118" t="s">
        <v>1712</v>
      </c>
      <c r="D1910" s="117" t="s">
        <v>266</v>
      </c>
      <c r="E1910" s="118">
        <v>0.20499999999999999</v>
      </c>
      <c r="F1910" s="118" t="s">
        <v>9</v>
      </c>
      <c r="G1910" s="117" t="s">
        <v>2652</v>
      </c>
      <c r="H1910" s="117" t="s">
        <v>2653</v>
      </c>
      <c r="I1910" s="117" t="s">
        <v>2670</v>
      </c>
      <c r="J1910" s="74">
        <f>IF(F1910="USD", E1910, E1910 * IFERROR(VLOOKUP(F1910, EXCHANGE_RATE!A:B, 2, FALSE), "Currency not found"))</f>
        <v>0.20499999999999999</v>
      </c>
      <c r="K1910" s="74">
        <f t="shared" si="191"/>
        <v>0.21000000000000002</v>
      </c>
      <c r="L1910" s="14">
        <f>IF(C1910="MTS", B1910, B1910 * IFERROR(VLOOKUP(C1910, 'QTY_CONVERSIONS '!A:B, 2, FALSE), "Units not found"))</f>
        <v>2.0999999999999998E-6</v>
      </c>
      <c r="M1910" s="75">
        <f t="shared" si="192"/>
        <v>0.44100000000000006</v>
      </c>
      <c r="N1910" t="str">
        <f>IFERROR(VLOOKUP(D1910, Product_Category!A:B, 2, FALSE), "Uncategorized")</f>
        <v>MCC</v>
      </c>
      <c r="O1910" s="76">
        <f t="shared" si="193"/>
        <v>0.21000000000000002</v>
      </c>
      <c r="P1910" s="76">
        <f t="shared" si="194"/>
        <v>4.4099999999999999E-7</v>
      </c>
      <c r="Q1910">
        <f t="shared" si="195"/>
        <v>2023</v>
      </c>
      <c r="R1910" t="str">
        <f>IFERROR(VLOOKUP(G1910,'Importer Name'!A:B, 2, FALSE), "")</f>
        <v>JOHNSON</v>
      </c>
      <c r="S1910" t="str">
        <f>IFERROR(VLOOKUP(H1910,'Supplier name '!A:B, 2, FALSE), "")</f>
        <v>JANSSEN ORTHO LLC</v>
      </c>
    </row>
    <row r="1911" spans="1:19">
      <c r="A1911" s="117" t="s">
        <v>287</v>
      </c>
      <c r="B1911" s="118">
        <v>11500</v>
      </c>
      <c r="C1911" s="118" t="s">
        <v>7</v>
      </c>
      <c r="D1911" s="117" t="s">
        <v>266</v>
      </c>
      <c r="E1911" s="118">
        <v>3.25</v>
      </c>
      <c r="F1911" s="118" t="s">
        <v>9</v>
      </c>
      <c r="G1911" s="117" t="s">
        <v>167</v>
      </c>
      <c r="H1911" s="117" t="s">
        <v>2654</v>
      </c>
      <c r="I1911" s="117" t="s">
        <v>2670</v>
      </c>
      <c r="J1911" s="74">
        <f>IF(F1911="USD", E1911, E1911 * IFERROR(VLOOKUP(F1911, EXCHANGE_RATE!A:B, 2, FALSE), "Currency not found"))</f>
        <v>3.25</v>
      </c>
      <c r="K1911" s="74">
        <f t="shared" si="191"/>
        <v>3.25</v>
      </c>
      <c r="L1911" s="14">
        <f>IF(C1911="MTS", B1911, B1911 * IFERROR(VLOOKUP(C1911, 'QTY_CONVERSIONS '!A:B, 2, FALSE), "Units not found"))</f>
        <v>11.5</v>
      </c>
      <c r="M1911" s="75">
        <f t="shared" si="192"/>
        <v>37375</v>
      </c>
      <c r="N1911" t="str">
        <f>IFERROR(VLOOKUP(D1911, Product_Category!A:B, 2, FALSE), "Uncategorized")</f>
        <v>MCC</v>
      </c>
      <c r="O1911" s="76">
        <f t="shared" si="193"/>
        <v>3.25</v>
      </c>
      <c r="P1911" s="76">
        <f t="shared" si="194"/>
        <v>37.375</v>
      </c>
      <c r="Q1911">
        <f t="shared" si="195"/>
        <v>2023</v>
      </c>
      <c r="R1911" t="str">
        <f>IFERROR(VLOOKUP(G1911,'Importer Name'!A:B, 2, FALSE), "")</f>
        <v>ANSHUL LIFE SCIENCES</v>
      </c>
      <c r="S1911" t="str">
        <f>IFERROR(VLOOKUP(H1911,'Supplier name '!A:B, 2, FALSE), "")</f>
        <v>MINGTAI CHEMICAL CO LIMITED</v>
      </c>
    </row>
    <row r="1912" spans="1:19">
      <c r="A1912" s="117" t="s">
        <v>287</v>
      </c>
      <c r="B1912" s="118">
        <v>9000</v>
      </c>
      <c r="C1912" s="118" t="s">
        <v>7</v>
      </c>
      <c r="D1912" s="117" t="s">
        <v>266</v>
      </c>
      <c r="E1912" s="118">
        <v>3.42</v>
      </c>
      <c r="F1912" s="118" t="s">
        <v>9</v>
      </c>
      <c r="G1912" s="117" t="s">
        <v>167</v>
      </c>
      <c r="H1912" s="117" t="s">
        <v>2654</v>
      </c>
      <c r="I1912" s="117" t="s">
        <v>2670</v>
      </c>
      <c r="J1912" s="74">
        <f>IF(F1912="USD", E1912, E1912 * IFERROR(VLOOKUP(F1912, EXCHANGE_RATE!A:B, 2, FALSE), "Currency not found"))</f>
        <v>3.42</v>
      </c>
      <c r="K1912" s="74">
        <f t="shared" si="191"/>
        <v>3.42</v>
      </c>
      <c r="L1912" s="14">
        <f>IF(C1912="MTS", B1912, B1912 * IFERROR(VLOOKUP(C1912, 'QTY_CONVERSIONS '!A:B, 2, FALSE), "Units not found"))</f>
        <v>9</v>
      </c>
      <c r="M1912" s="75">
        <f t="shared" si="192"/>
        <v>30780</v>
      </c>
      <c r="N1912" t="str">
        <f>IFERROR(VLOOKUP(D1912, Product_Category!A:B, 2, FALSE), "Uncategorized")</f>
        <v>MCC</v>
      </c>
      <c r="O1912" s="76">
        <f t="shared" si="193"/>
        <v>3.42</v>
      </c>
      <c r="P1912" s="76">
        <f t="shared" si="194"/>
        <v>30.78</v>
      </c>
      <c r="Q1912">
        <f t="shared" si="195"/>
        <v>2023</v>
      </c>
      <c r="R1912" t="str">
        <f>IFERROR(VLOOKUP(G1912,'Importer Name'!A:B, 2, FALSE), "")</f>
        <v>ANSHUL LIFE SCIENCES</v>
      </c>
      <c r="S1912" t="str">
        <f>IFERROR(VLOOKUP(H1912,'Supplier name '!A:B, 2, FALSE), "")</f>
        <v>MINGTAI CHEMICAL CO LIMITED</v>
      </c>
    </row>
    <row r="1913" spans="1:19">
      <c r="A1913" s="117" t="s">
        <v>287</v>
      </c>
      <c r="B1913" s="118">
        <v>11500</v>
      </c>
      <c r="C1913" s="118" t="s">
        <v>7</v>
      </c>
      <c r="D1913" s="117" t="s">
        <v>266</v>
      </c>
      <c r="E1913" s="118">
        <v>3.25</v>
      </c>
      <c r="F1913" s="118" t="s">
        <v>9</v>
      </c>
      <c r="G1913" s="117" t="s">
        <v>167</v>
      </c>
      <c r="H1913" s="117" t="s">
        <v>2654</v>
      </c>
      <c r="I1913" s="117" t="s">
        <v>2670</v>
      </c>
      <c r="J1913" s="74">
        <f>IF(F1913="USD", E1913, E1913 * IFERROR(VLOOKUP(F1913, EXCHANGE_RATE!A:B, 2, FALSE), "Currency not found"))</f>
        <v>3.25</v>
      </c>
      <c r="K1913" s="74">
        <f t="shared" si="191"/>
        <v>3.25</v>
      </c>
      <c r="L1913" s="14">
        <f>IF(C1913="MTS", B1913, B1913 * IFERROR(VLOOKUP(C1913, 'QTY_CONVERSIONS '!A:B, 2, FALSE), "Units not found"))</f>
        <v>11.5</v>
      </c>
      <c r="M1913" s="75">
        <f t="shared" si="192"/>
        <v>37375</v>
      </c>
      <c r="N1913" t="str">
        <f>IFERROR(VLOOKUP(D1913, Product_Category!A:B, 2, FALSE), "Uncategorized")</f>
        <v>MCC</v>
      </c>
      <c r="O1913" s="76">
        <f t="shared" si="193"/>
        <v>3.25</v>
      </c>
      <c r="P1913" s="76">
        <f t="shared" si="194"/>
        <v>37.375</v>
      </c>
      <c r="Q1913">
        <f t="shared" si="195"/>
        <v>2023</v>
      </c>
      <c r="R1913" t="str">
        <f>IFERROR(VLOOKUP(G1913,'Importer Name'!A:B, 2, FALSE), "")</f>
        <v>ANSHUL LIFE SCIENCES</v>
      </c>
      <c r="S1913" t="str">
        <f>IFERROR(VLOOKUP(H1913,'Supplier name '!A:B, 2, FALSE), "")</f>
        <v>MINGTAI CHEMICAL CO LIMITED</v>
      </c>
    </row>
    <row r="1914" spans="1:19">
      <c r="A1914" s="117" t="s">
        <v>287</v>
      </c>
      <c r="B1914" s="118">
        <v>9000</v>
      </c>
      <c r="C1914" s="118" t="s">
        <v>7</v>
      </c>
      <c r="D1914" s="117" t="s">
        <v>266</v>
      </c>
      <c r="E1914" s="118">
        <v>3.42</v>
      </c>
      <c r="F1914" s="118" t="s">
        <v>9</v>
      </c>
      <c r="G1914" s="117" t="s">
        <v>167</v>
      </c>
      <c r="H1914" s="117" t="s">
        <v>2654</v>
      </c>
      <c r="I1914" s="117" t="s">
        <v>2670</v>
      </c>
      <c r="J1914" s="74">
        <f>IF(F1914="USD", E1914, E1914 * IFERROR(VLOOKUP(F1914, EXCHANGE_RATE!A:B, 2, FALSE), "Currency not found"))</f>
        <v>3.42</v>
      </c>
      <c r="K1914" s="74">
        <f t="shared" si="191"/>
        <v>3.42</v>
      </c>
      <c r="L1914" s="14">
        <f>IF(C1914="MTS", B1914, B1914 * IFERROR(VLOOKUP(C1914, 'QTY_CONVERSIONS '!A:B, 2, FALSE), "Units not found"))</f>
        <v>9</v>
      </c>
      <c r="M1914" s="75">
        <f t="shared" si="192"/>
        <v>30780</v>
      </c>
      <c r="N1914" t="str">
        <f>IFERROR(VLOOKUP(D1914, Product_Category!A:B, 2, FALSE), "Uncategorized")</f>
        <v>MCC</v>
      </c>
      <c r="O1914" s="76">
        <f t="shared" si="193"/>
        <v>3.42</v>
      </c>
      <c r="P1914" s="76">
        <f t="shared" si="194"/>
        <v>30.78</v>
      </c>
      <c r="Q1914">
        <f t="shared" si="195"/>
        <v>2023</v>
      </c>
      <c r="R1914" t="str">
        <f>IFERROR(VLOOKUP(G1914,'Importer Name'!A:B, 2, FALSE), "")</f>
        <v>ANSHUL LIFE SCIENCES</v>
      </c>
      <c r="S1914" t="str">
        <f>IFERROR(VLOOKUP(H1914,'Supplier name '!A:B, 2, FALSE), "")</f>
        <v>MINGTAI CHEMICAL CO LIMITED</v>
      </c>
    </row>
    <row r="1915" spans="1:19">
      <c r="A1915" s="117" t="s">
        <v>287</v>
      </c>
      <c r="B1915" s="118">
        <v>7000</v>
      </c>
      <c r="C1915" s="118" t="s">
        <v>7</v>
      </c>
      <c r="D1915" s="117" t="s">
        <v>266</v>
      </c>
      <c r="E1915" s="118">
        <v>3.25</v>
      </c>
      <c r="F1915" s="118" t="s">
        <v>9</v>
      </c>
      <c r="G1915" s="117" t="s">
        <v>167</v>
      </c>
      <c r="H1915" s="117" t="s">
        <v>2654</v>
      </c>
      <c r="I1915" s="117" t="s">
        <v>2670</v>
      </c>
      <c r="J1915" s="74">
        <f>IF(F1915="USD", E1915, E1915 * IFERROR(VLOOKUP(F1915, EXCHANGE_RATE!A:B, 2, FALSE), "Currency not found"))</f>
        <v>3.25</v>
      </c>
      <c r="K1915" s="74">
        <f t="shared" si="191"/>
        <v>3.25</v>
      </c>
      <c r="L1915" s="14">
        <f>IF(C1915="MTS", B1915, B1915 * IFERROR(VLOOKUP(C1915, 'QTY_CONVERSIONS '!A:B, 2, FALSE), "Units not found"))</f>
        <v>7</v>
      </c>
      <c r="M1915" s="75">
        <f t="shared" si="192"/>
        <v>22750</v>
      </c>
      <c r="N1915" t="str">
        <f>IFERROR(VLOOKUP(D1915, Product_Category!A:B, 2, FALSE), "Uncategorized")</f>
        <v>MCC</v>
      </c>
      <c r="O1915" s="76">
        <f t="shared" si="193"/>
        <v>3.25</v>
      </c>
      <c r="P1915" s="76">
        <f t="shared" si="194"/>
        <v>22.75</v>
      </c>
      <c r="Q1915">
        <f t="shared" si="195"/>
        <v>2023</v>
      </c>
      <c r="R1915" t="str">
        <f>IFERROR(VLOOKUP(G1915,'Importer Name'!A:B, 2, FALSE), "")</f>
        <v>ANSHUL LIFE SCIENCES</v>
      </c>
      <c r="S1915" t="str">
        <f>IFERROR(VLOOKUP(H1915,'Supplier name '!A:B, 2, FALSE), "")</f>
        <v>MINGTAI CHEMICAL CO LIMITED</v>
      </c>
    </row>
    <row r="1916" spans="1:19">
      <c r="A1916" s="117" t="s">
        <v>287</v>
      </c>
      <c r="B1916" s="118">
        <v>3600</v>
      </c>
      <c r="C1916" s="118" t="s">
        <v>7</v>
      </c>
      <c r="D1916" s="117" t="s">
        <v>266</v>
      </c>
      <c r="E1916" s="118">
        <v>4.4000000000000004</v>
      </c>
      <c r="F1916" s="118" t="s">
        <v>9</v>
      </c>
      <c r="G1916" s="117" t="s">
        <v>2632</v>
      </c>
      <c r="H1916" s="117" t="s">
        <v>2654</v>
      </c>
      <c r="I1916" s="117" t="s">
        <v>2670</v>
      </c>
      <c r="J1916" s="74">
        <f>IF(F1916="USD", E1916, E1916 * IFERROR(VLOOKUP(F1916, EXCHANGE_RATE!A:B, 2, FALSE), "Currency not found"))</f>
        <v>4.4000000000000004</v>
      </c>
      <c r="K1916" s="74">
        <f t="shared" si="191"/>
        <v>4.4000000000000004</v>
      </c>
      <c r="L1916" s="14">
        <f>IF(C1916="MTS", B1916, B1916 * IFERROR(VLOOKUP(C1916, 'QTY_CONVERSIONS '!A:B, 2, FALSE), "Units not found"))</f>
        <v>3.6</v>
      </c>
      <c r="M1916" s="75">
        <f t="shared" si="192"/>
        <v>15840.000000000002</v>
      </c>
      <c r="N1916" t="str">
        <f>IFERROR(VLOOKUP(D1916, Product_Category!A:B, 2, FALSE), "Uncategorized")</f>
        <v>MCC</v>
      </c>
      <c r="O1916" s="76">
        <f t="shared" si="193"/>
        <v>4.4000000000000004</v>
      </c>
      <c r="P1916" s="76">
        <f t="shared" si="194"/>
        <v>15.840000000000002</v>
      </c>
      <c r="Q1916">
        <f t="shared" si="195"/>
        <v>2023</v>
      </c>
      <c r="R1916" t="str">
        <f>IFERROR(VLOOKUP(G1916,'Importer Name'!A:B, 2, FALSE), "")</f>
        <v>SANDOZ</v>
      </c>
      <c r="S1916" t="str">
        <f>IFERROR(VLOOKUP(H1916,'Supplier name '!A:B, 2, FALSE), "")</f>
        <v>MINGTAI CHEMICAL CO LIMITED</v>
      </c>
    </row>
    <row r="1917" spans="1:19">
      <c r="A1917" s="117" t="s">
        <v>287</v>
      </c>
      <c r="B1917" s="118">
        <v>6500</v>
      </c>
      <c r="C1917" s="118" t="s">
        <v>7</v>
      </c>
      <c r="D1917" s="117" t="s">
        <v>266</v>
      </c>
      <c r="E1917" s="118">
        <v>4.4000000000000004</v>
      </c>
      <c r="F1917" s="118" t="s">
        <v>9</v>
      </c>
      <c r="G1917" s="117" t="s">
        <v>167</v>
      </c>
      <c r="H1917" s="117" t="s">
        <v>2654</v>
      </c>
      <c r="I1917" s="117" t="s">
        <v>2670</v>
      </c>
      <c r="J1917" s="74">
        <f>IF(F1917="USD", E1917, E1917 * IFERROR(VLOOKUP(F1917, EXCHANGE_RATE!A:B, 2, FALSE), "Currency not found"))</f>
        <v>4.4000000000000004</v>
      </c>
      <c r="K1917" s="74">
        <f t="shared" si="191"/>
        <v>4.4000000000000004</v>
      </c>
      <c r="L1917" s="14">
        <f>IF(C1917="MTS", B1917, B1917 * IFERROR(VLOOKUP(C1917, 'QTY_CONVERSIONS '!A:B, 2, FALSE), "Units not found"))</f>
        <v>6.5</v>
      </c>
      <c r="M1917" s="75">
        <f t="shared" si="192"/>
        <v>28600.000000000004</v>
      </c>
      <c r="N1917" t="str">
        <f>IFERROR(VLOOKUP(D1917, Product_Category!A:B, 2, FALSE), "Uncategorized")</f>
        <v>MCC</v>
      </c>
      <c r="O1917" s="76">
        <f t="shared" si="193"/>
        <v>4.4000000000000004</v>
      </c>
      <c r="P1917" s="76">
        <f t="shared" si="194"/>
        <v>28.6</v>
      </c>
      <c r="Q1917">
        <f t="shared" si="195"/>
        <v>2023</v>
      </c>
      <c r="R1917" t="str">
        <f>IFERROR(VLOOKUP(G1917,'Importer Name'!A:B, 2, FALSE), "")</f>
        <v>ANSHUL LIFE SCIENCES</v>
      </c>
      <c r="S1917" t="str">
        <f>IFERROR(VLOOKUP(H1917,'Supplier name '!A:B, 2, FALSE), "")</f>
        <v>MINGTAI CHEMICAL CO LIMITED</v>
      </c>
    </row>
    <row r="1918" spans="1:19">
      <c r="A1918" s="117" t="s">
        <v>287</v>
      </c>
      <c r="B1918" s="118">
        <v>2250</v>
      </c>
      <c r="C1918" s="118" t="s">
        <v>7</v>
      </c>
      <c r="D1918" s="117" t="s">
        <v>19</v>
      </c>
      <c r="E1918" s="118">
        <v>9.6999999999999993</v>
      </c>
      <c r="F1918" s="118" t="s">
        <v>9</v>
      </c>
      <c r="G1918" s="117" t="s">
        <v>167</v>
      </c>
      <c r="H1918" s="117" t="s">
        <v>2654</v>
      </c>
      <c r="I1918" s="117" t="s">
        <v>2670</v>
      </c>
      <c r="J1918" s="74">
        <f>IF(F1918="USD", E1918, E1918 * IFERROR(VLOOKUP(F1918, EXCHANGE_RATE!A:B, 2, FALSE), "Currency not found"))</f>
        <v>9.6999999999999993</v>
      </c>
      <c r="K1918" s="74">
        <f t="shared" si="191"/>
        <v>9.6999999999999993</v>
      </c>
      <c r="L1918" s="14">
        <f>IF(C1918="MTS", B1918, B1918 * IFERROR(VLOOKUP(C1918, 'QTY_CONVERSIONS '!A:B, 2, FALSE), "Units not found"))</f>
        <v>2.25</v>
      </c>
      <c r="M1918" s="75">
        <f t="shared" si="192"/>
        <v>21825</v>
      </c>
      <c r="N1918" t="str">
        <f>IFERROR(VLOOKUP(D1918, Product_Category!A:B, 2, FALSE), "Uncategorized")</f>
        <v>CMC</v>
      </c>
      <c r="O1918" s="76">
        <f t="shared" si="193"/>
        <v>9.6999999999999993</v>
      </c>
      <c r="P1918" s="76">
        <f t="shared" si="194"/>
        <v>21.824999999999999</v>
      </c>
      <c r="Q1918">
        <f t="shared" si="195"/>
        <v>2023</v>
      </c>
      <c r="R1918" t="str">
        <f>IFERROR(VLOOKUP(G1918,'Importer Name'!A:B, 2, FALSE), "")</f>
        <v>ANSHUL LIFE SCIENCES</v>
      </c>
      <c r="S1918" t="str">
        <f>IFERROR(VLOOKUP(H1918,'Supplier name '!A:B, 2, FALSE), "")</f>
        <v>MINGTAI CHEMICAL CO LIMITED</v>
      </c>
    </row>
    <row r="1919" spans="1:19">
      <c r="A1919" s="117" t="s">
        <v>287</v>
      </c>
      <c r="B1919" s="118">
        <v>15750</v>
      </c>
      <c r="C1919" s="118" t="s">
        <v>7</v>
      </c>
      <c r="D1919" s="117" t="s">
        <v>19</v>
      </c>
      <c r="E1919" s="118">
        <v>10.25</v>
      </c>
      <c r="F1919" s="118" t="s">
        <v>9</v>
      </c>
      <c r="G1919" s="117" t="s">
        <v>167</v>
      </c>
      <c r="H1919" s="117" t="s">
        <v>2654</v>
      </c>
      <c r="I1919" s="117" t="s">
        <v>2670</v>
      </c>
      <c r="J1919" s="74">
        <f>IF(F1919="USD", E1919, E1919 * IFERROR(VLOOKUP(F1919, EXCHANGE_RATE!A:B, 2, FALSE), "Currency not found"))</f>
        <v>10.25</v>
      </c>
      <c r="K1919" s="74">
        <f t="shared" si="191"/>
        <v>10.25</v>
      </c>
      <c r="L1919" s="14">
        <f>IF(C1919="MTS", B1919, B1919 * IFERROR(VLOOKUP(C1919, 'QTY_CONVERSIONS '!A:B, 2, FALSE), "Units not found"))</f>
        <v>15.75</v>
      </c>
      <c r="M1919" s="75">
        <f t="shared" si="192"/>
        <v>161437.5</v>
      </c>
      <c r="N1919" t="str">
        <f>IFERROR(VLOOKUP(D1919, Product_Category!A:B, 2, FALSE), "Uncategorized")</f>
        <v>CMC</v>
      </c>
      <c r="O1919" s="76">
        <f t="shared" si="193"/>
        <v>10.25</v>
      </c>
      <c r="P1919" s="76">
        <f t="shared" si="194"/>
        <v>161.4375</v>
      </c>
      <c r="Q1919">
        <f t="shared" si="195"/>
        <v>2023</v>
      </c>
      <c r="R1919" t="str">
        <f>IFERROR(VLOOKUP(G1919,'Importer Name'!A:B, 2, FALSE), "")</f>
        <v>ANSHUL LIFE SCIENCES</v>
      </c>
      <c r="S1919" t="str">
        <f>IFERROR(VLOOKUP(H1919,'Supplier name '!A:B, 2, FALSE), "")</f>
        <v>MINGTAI CHEMICAL CO LIMITED</v>
      </c>
    </row>
    <row r="1920" spans="1:19">
      <c r="A1920" s="117" t="s">
        <v>287</v>
      </c>
      <c r="B1920" s="118">
        <v>11500</v>
      </c>
      <c r="C1920" s="118" t="s">
        <v>7</v>
      </c>
      <c r="D1920" s="117" t="s">
        <v>266</v>
      </c>
      <c r="E1920" s="118">
        <v>3.2</v>
      </c>
      <c r="F1920" s="118" t="s">
        <v>9</v>
      </c>
      <c r="G1920" s="117" t="s">
        <v>2655</v>
      </c>
      <c r="H1920" s="117" t="s">
        <v>2654</v>
      </c>
      <c r="I1920" s="117" t="s">
        <v>2670</v>
      </c>
      <c r="J1920" s="74">
        <f>IF(F1920="USD", E1920, E1920 * IFERROR(VLOOKUP(F1920, EXCHANGE_RATE!A:B, 2, FALSE), "Currency not found"))</f>
        <v>3.2</v>
      </c>
      <c r="K1920" s="74">
        <f t="shared" si="191"/>
        <v>3.2</v>
      </c>
      <c r="L1920" s="14">
        <f>IF(C1920="MTS", B1920, B1920 * IFERROR(VLOOKUP(C1920, 'QTY_CONVERSIONS '!A:B, 2, FALSE), "Units not found"))</f>
        <v>11.5</v>
      </c>
      <c r="M1920" s="75">
        <f t="shared" si="192"/>
        <v>36800</v>
      </c>
      <c r="N1920" t="str">
        <f>IFERROR(VLOOKUP(D1920, Product_Category!A:B, 2, FALSE), "Uncategorized")</f>
        <v>MCC</v>
      </c>
      <c r="O1920" s="76">
        <f t="shared" si="193"/>
        <v>3.2</v>
      </c>
      <c r="P1920" s="76">
        <f t="shared" si="194"/>
        <v>36.800000000000004</v>
      </c>
      <c r="Q1920">
        <f t="shared" si="195"/>
        <v>2023</v>
      </c>
      <c r="R1920" t="str">
        <f>IFERROR(VLOOKUP(G1920,'Importer Name'!A:B, 2, FALSE), "")</f>
        <v>GRANULES</v>
      </c>
      <c r="S1920" t="str">
        <f>IFERROR(VLOOKUP(H1920,'Supplier name '!A:B, 2, FALSE), "")</f>
        <v>MINGTAI CHEMICAL CO LIMITED</v>
      </c>
    </row>
    <row r="1921" spans="1:19">
      <c r="A1921" s="117" t="s">
        <v>287</v>
      </c>
      <c r="B1921" s="118">
        <v>23000</v>
      </c>
      <c r="C1921" s="118" t="s">
        <v>7</v>
      </c>
      <c r="D1921" s="117" t="s">
        <v>266</v>
      </c>
      <c r="E1921" s="118">
        <v>3.2</v>
      </c>
      <c r="F1921" s="118" t="s">
        <v>9</v>
      </c>
      <c r="G1921" s="117" t="s">
        <v>2655</v>
      </c>
      <c r="H1921" s="117" t="s">
        <v>2654</v>
      </c>
      <c r="I1921" s="117" t="s">
        <v>2670</v>
      </c>
      <c r="J1921" s="74">
        <f>IF(F1921="USD", E1921, E1921 * IFERROR(VLOOKUP(F1921, EXCHANGE_RATE!A:B, 2, FALSE), "Currency not found"))</f>
        <v>3.2</v>
      </c>
      <c r="K1921" s="74">
        <f t="shared" si="191"/>
        <v>3.2</v>
      </c>
      <c r="L1921" s="14">
        <f>IF(C1921="MTS", B1921, B1921 * IFERROR(VLOOKUP(C1921, 'QTY_CONVERSIONS '!A:B, 2, FALSE), "Units not found"))</f>
        <v>23</v>
      </c>
      <c r="M1921" s="75">
        <f t="shared" si="192"/>
        <v>73600</v>
      </c>
      <c r="N1921" t="str">
        <f>IFERROR(VLOOKUP(D1921, Product_Category!A:B, 2, FALSE), "Uncategorized")</f>
        <v>MCC</v>
      </c>
      <c r="O1921" s="76">
        <f t="shared" si="193"/>
        <v>3.2</v>
      </c>
      <c r="P1921" s="76">
        <f t="shared" si="194"/>
        <v>73.600000000000009</v>
      </c>
      <c r="Q1921">
        <f t="shared" si="195"/>
        <v>2023</v>
      </c>
      <c r="R1921" t="str">
        <f>IFERROR(VLOOKUP(G1921,'Importer Name'!A:B, 2, FALSE), "")</f>
        <v>GRANULES</v>
      </c>
      <c r="S1921" t="str">
        <f>IFERROR(VLOOKUP(H1921,'Supplier name '!A:B, 2, FALSE), "")</f>
        <v>MINGTAI CHEMICAL CO LIMITED</v>
      </c>
    </row>
    <row r="1922" spans="1:19">
      <c r="A1922" s="117" t="s">
        <v>287</v>
      </c>
      <c r="B1922" s="118">
        <v>3000</v>
      </c>
      <c r="C1922" s="118" t="s">
        <v>7</v>
      </c>
      <c r="D1922" s="117" t="s">
        <v>266</v>
      </c>
      <c r="E1922" s="118">
        <v>9.5</v>
      </c>
      <c r="F1922" s="118" t="s">
        <v>9</v>
      </c>
      <c r="G1922" s="117" t="s">
        <v>167</v>
      </c>
      <c r="H1922" s="117" t="s">
        <v>2654</v>
      </c>
      <c r="I1922" s="117" t="s">
        <v>2670</v>
      </c>
      <c r="J1922" s="74">
        <f>IF(F1922="USD", E1922, E1922 * IFERROR(VLOOKUP(F1922, EXCHANGE_RATE!A:B, 2, FALSE), "Currency not found"))</f>
        <v>9.5</v>
      </c>
      <c r="K1922" s="74">
        <f t="shared" si="191"/>
        <v>9.5</v>
      </c>
      <c r="L1922" s="14">
        <f>IF(C1922="MTS", B1922, B1922 * IFERROR(VLOOKUP(C1922, 'QTY_CONVERSIONS '!A:B, 2, FALSE), "Units not found"))</f>
        <v>3</v>
      </c>
      <c r="M1922" s="75">
        <f t="shared" si="192"/>
        <v>28500</v>
      </c>
      <c r="N1922" t="str">
        <f>IFERROR(VLOOKUP(D1922, Product_Category!A:B, 2, FALSE), "Uncategorized")</f>
        <v>MCC</v>
      </c>
      <c r="O1922" s="76">
        <f t="shared" si="193"/>
        <v>9.5</v>
      </c>
      <c r="P1922" s="76">
        <f t="shared" si="194"/>
        <v>28.5</v>
      </c>
      <c r="Q1922">
        <f t="shared" si="195"/>
        <v>2023</v>
      </c>
      <c r="R1922" t="str">
        <f>IFERROR(VLOOKUP(G1922,'Importer Name'!A:B, 2, FALSE), "")</f>
        <v>ANSHUL LIFE SCIENCES</v>
      </c>
      <c r="S1922" t="str">
        <f>IFERROR(VLOOKUP(H1922,'Supplier name '!A:B, 2, FALSE), "")</f>
        <v>MINGTAI CHEMICAL CO LIMITED</v>
      </c>
    </row>
    <row r="1923" spans="1:19">
      <c r="A1923" s="117" t="s">
        <v>287</v>
      </c>
      <c r="B1923" s="118">
        <v>1000</v>
      </c>
      <c r="C1923" s="118" t="s">
        <v>7</v>
      </c>
      <c r="D1923" s="117" t="s">
        <v>2656</v>
      </c>
      <c r="E1923" s="118">
        <v>117</v>
      </c>
      <c r="F1923" s="118" t="s">
        <v>9</v>
      </c>
      <c r="G1923" s="117" t="s">
        <v>2657</v>
      </c>
      <c r="H1923" s="117" t="s">
        <v>2658</v>
      </c>
      <c r="I1923" s="117" t="s">
        <v>2670</v>
      </c>
      <c r="J1923" s="74">
        <f>IF(F1923="USD", E1923, E1923 * IFERROR(VLOOKUP(F1923, EXCHANGE_RATE!A:B, 2, FALSE), "Currency not found"))</f>
        <v>117</v>
      </c>
      <c r="K1923" s="74">
        <f t="shared" si="191"/>
        <v>117</v>
      </c>
      <c r="L1923" s="14">
        <f>IF(C1923="MTS", B1923, B1923 * IFERROR(VLOOKUP(C1923, 'QTY_CONVERSIONS '!A:B, 2, FALSE), "Units not found"))</f>
        <v>1</v>
      </c>
      <c r="M1923" s="75">
        <f t="shared" si="192"/>
        <v>117000</v>
      </c>
      <c r="N1923" t="str">
        <f>IFERROR(VLOOKUP(D1923, Product_Category!A:B, 2, FALSE), "Uncategorized")</f>
        <v>SODIUM STEARYL</v>
      </c>
      <c r="O1923" s="76">
        <f t="shared" ref="O1923:O1924" si="197">K1923*1000</f>
        <v>117000</v>
      </c>
      <c r="P1923" s="76">
        <f t="shared" si="194"/>
        <v>117000</v>
      </c>
      <c r="Q1923">
        <f t="shared" si="195"/>
        <v>2023</v>
      </c>
      <c r="R1923" t="str">
        <f>IFERROR(VLOOKUP(G1923,'Importer Name'!A:B, 2, FALSE), "")</f>
        <v>SCOPE INGREDIENTS</v>
      </c>
      <c r="S1923" t="str">
        <f>IFERROR(VLOOKUP(H1923,'Supplier name '!A:B, 2, FALSE), "")</f>
        <v>POSHIN ENTERPRISE COMPANY</v>
      </c>
    </row>
    <row r="1924" spans="1:19">
      <c r="A1924" s="117" t="s">
        <v>287</v>
      </c>
      <c r="B1924" s="118">
        <v>200</v>
      </c>
      <c r="C1924" s="118" t="s">
        <v>7</v>
      </c>
      <c r="D1924" s="117" t="s">
        <v>2656</v>
      </c>
      <c r="E1924" s="118">
        <v>117</v>
      </c>
      <c r="F1924" s="118" t="s">
        <v>9</v>
      </c>
      <c r="G1924" s="117" t="s">
        <v>2657</v>
      </c>
      <c r="H1924" s="117" t="s">
        <v>2658</v>
      </c>
      <c r="I1924" s="117" t="s">
        <v>2670</v>
      </c>
      <c r="J1924" s="74">
        <f>IF(F1924="USD", E1924, E1924 * IFERROR(VLOOKUP(F1924, EXCHANGE_RATE!A:B, 2, FALSE), "Currency not found"))</f>
        <v>117</v>
      </c>
      <c r="K1924" s="74">
        <f t="shared" ref="K1924:K1987" si="198">ROUNDUP(J1924,2)</f>
        <v>117</v>
      </c>
      <c r="L1924" s="14">
        <f>IF(C1924="MTS", B1924, B1924 * IFERROR(VLOOKUP(C1924, 'QTY_CONVERSIONS '!A:B, 2, FALSE), "Units not found"))</f>
        <v>0.2</v>
      </c>
      <c r="M1924" s="75">
        <f t="shared" ref="M1924:M1987" si="199">B1924*K1924</f>
        <v>23400</v>
      </c>
      <c r="N1924" t="str">
        <f>IFERROR(VLOOKUP(D1924, Product_Category!A:B, 2, FALSE), "Uncategorized")</f>
        <v>SODIUM STEARYL</v>
      </c>
      <c r="O1924" s="76">
        <f t="shared" si="197"/>
        <v>117000</v>
      </c>
      <c r="P1924" s="76">
        <f t="shared" ref="P1924:P1987" si="200">L1924*O1924</f>
        <v>23400</v>
      </c>
      <c r="Q1924">
        <f t="shared" ref="Q1924:Q1987" si="201">Q1923</f>
        <v>2023</v>
      </c>
      <c r="R1924" t="str">
        <f>IFERROR(VLOOKUP(G1924,'Importer Name'!A:B, 2, FALSE), "")</f>
        <v>SCOPE INGREDIENTS</v>
      </c>
      <c r="S1924" t="str">
        <f>IFERROR(VLOOKUP(H1924,'Supplier name '!A:B, 2, FALSE), "")</f>
        <v>POSHIN ENTERPRISE COMPANY</v>
      </c>
    </row>
    <row r="1925" spans="1:19">
      <c r="A1925" s="117" t="s">
        <v>2659</v>
      </c>
      <c r="B1925" s="118">
        <v>100</v>
      </c>
      <c r="C1925" s="118" t="s">
        <v>7</v>
      </c>
      <c r="D1925" s="117" t="s">
        <v>2660</v>
      </c>
      <c r="E1925" s="118">
        <v>25.42</v>
      </c>
      <c r="F1925" s="118" t="s">
        <v>9</v>
      </c>
      <c r="G1925" s="117" t="s">
        <v>405</v>
      </c>
      <c r="H1925" s="117" t="s">
        <v>2661</v>
      </c>
      <c r="I1925" s="117" t="s">
        <v>2670</v>
      </c>
      <c r="J1925" s="74">
        <f>IF(F1925="USD", E1925, E1925 * IFERROR(VLOOKUP(F1925, EXCHANGE_RATE!A:B, 2, FALSE), "Currency not found"))</f>
        <v>25.42</v>
      </c>
      <c r="K1925" s="74">
        <f t="shared" si="198"/>
        <v>25.42</v>
      </c>
      <c r="L1925" s="14">
        <f>IF(C1925="MTS", B1925, B1925 * IFERROR(VLOOKUP(C1925, 'QTY_CONVERSIONS '!A:B, 2, FALSE), "Units not found"))</f>
        <v>0.1</v>
      </c>
      <c r="M1925" s="75">
        <f t="shared" si="199"/>
        <v>2542</v>
      </c>
      <c r="N1925" t="str">
        <f>IFERROR(VLOOKUP(D1925, Product_Category!A:B, 2, FALSE), "Uncategorized")</f>
        <v>MCC</v>
      </c>
      <c r="O1925" s="76">
        <f t="shared" ref="O1925:O1987" si="202">K1925</f>
        <v>25.42</v>
      </c>
      <c r="P1925" s="76">
        <f t="shared" si="200"/>
        <v>2.5420000000000003</v>
      </c>
      <c r="Q1925">
        <f t="shared" si="201"/>
        <v>2023</v>
      </c>
      <c r="R1925" t="str">
        <f>IFERROR(VLOOKUP(G1925,'Importer Name'!A:B, 2, FALSE), "")</f>
        <v>COLORCON ASIA</v>
      </c>
      <c r="S1925" t="str">
        <f>IFERROR(VLOOKUP(H1925,'Supplier name '!A:B, 2, FALSE), "")</f>
        <v>COLORCON LIMITED</v>
      </c>
    </row>
    <row r="1926" spans="1:19">
      <c r="A1926" s="117" t="s">
        <v>2659</v>
      </c>
      <c r="B1926" s="118">
        <v>100</v>
      </c>
      <c r="C1926" s="118" t="s">
        <v>7</v>
      </c>
      <c r="D1926" s="117" t="s">
        <v>2660</v>
      </c>
      <c r="E1926" s="118">
        <v>25.42</v>
      </c>
      <c r="F1926" s="118" t="s">
        <v>9</v>
      </c>
      <c r="G1926" s="117" t="s">
        <v>405</v>
      </c>
      <c r="H1926" s="117" t="s">
        <v>2661</v>
      </c>
      <c r="I1926" s="117" t="s">
        <v>2670</v>
      </c>
      <c r="J1926" s="74">
        <f>IF(F1926="USD", E1926, E1926 * IFERROR(VLOOKUP(F1926, EXCHANGE_RATE!A:B, 2, FALSE), "Currency not found"))</f>
        <v>25.42</v>
      </c>
      <c r="K1926" s="74">
        <f t="shared" si="198"/>
        <v>25.42</v>
      </c>
      <c r="L1926" s="14">
        <f>IF(C1926="MTS", B1926, B1926 * IFERROR(VLOOKUP(C1926, 'QTY_CONVERSIONS '!A:B, 2, FALSE), "Units not found"))</f>
        <v>0.1</v>
      </c>
      <c r="M1926" s="75">
        <f t="shared" si="199"/>
        <v>2542</v>
      </c>
      <c r="N1926" t="str">
        <f>IFERROR(VLOOKUP(D1926, Product_Category!A:B, 2, FALSE), "Uncategorized")</f>
        <v>MCC</v>
      </c>
      <c r="O1926" s="76">
        <f t="shared" si="202"/>
        <v>25.42</v>
      </c>
      <c r="P1926" s="76">
        <f t="shared" si="200"/>
        <v>2.5420000000000003</v>
      </c>
      <c r="Q1926">
        <f t="shared" si="201"/>
        <v>2023</v>
      </c>
      <c r="R1926" t="str">
        <f>IFERROR(VLOOKUP(G1926,'Importer Name'!A:B, 2, FALSE), "")</f>
        <v>COLORCON ASIA</v>
      </c>
      <c r="S1926" t="str">
        <f>IFERROR(VLOOKUP(H1926,'Supplier name '!A:B, 2, FALSE), "")</f>
        <v>COLORCON LIMITED</v>
      </c>
    </row>
    <row r="1927" spans="1:19">
      <c r="A1927" s="117" t="s">
        <v>2662</v>
      </c>
      <c r="B1927" s="118">
        <v>1</v>
      </c>
      <c r="C1927" s="118" t="s">
        <v>2261</v>
      </c>
      <c r="D1927" s="117" t="s">
        <v>19</v>
      </c>
      <c r="E1927" s="118">
        <v>8877.4500000000007</v>
      </c>
      <c r="F1927" s="118" t="s">
        <v>1730</v>
      </c>
      <c r="G1927" s="117" t="s">
        <v>2334</v>
      </c>
      <c r="H1927" s="117" t="s">
        <v>2663</v>
      </c>
      <c r="I1927" s="117" t="s">
        <v>2670</v>
      </c>
      <c r="J1927" s="74">
        <f>IF(F1927="USD", E1927, E1927 * IFERROR(VLOOKUP(F1927, EXCHANGE_RATE!A:B, 2, FALSE), "Currency not found"))</f>
        <v>106.52940000000001</v>
      </c>
      <c r="K1927" s="74">
        <f t="shared" si="198"/>
        <v>106.53</v>
      </c>
      <c r="L1927" s="14">
        <f>IF(C1927="MTS", B1927, B1927 * IFERROR(VLOOKUP(C1927, 'QTY_CONVERSIONS '!A:B, 2, FALSE), "Units not found"))</f>
        <v>0.2</v>
      </c>
      <c r="M1927" s="75">
        <f t="shared" si="199"/>
        <v>106.53</v>
      </c>
      <c r="N1927" t="str">
        <f>IFERROR(VLOOKUP(D1927, Product_Category!A:B, 2, FALSE), "Uncategorized")</f>
        <v>CMC</v>
      </c>
      <c r="O1927" s="76">
        <f t="shared" ref="O1927:O1929" si="203">K1927*1000</f>
        <v>106530</v>
      </c>
      <c r="P1927" s="76">
        <f t="shared" si="200"/>
        <v>21306</v>
      </c>
      <c r="Q1927">
        <f t="shared" si="201"/>
        <v>2023</v>
      </c>
      <c r="R1927" t="str">
        <f>IFERROR(VLOOKUP(G1927,'Importer Name'!A:B, 2, FALSE), "")</f>
        <v>MERCK LIFE SCIENCE</v>
      </c>
      <c r="S1927" t="str">
        <f>IFERROR(VLOOKUP(H1927,'Supplier name '!A:B, 2, FALSE), "")</f>
        <v>EMD MILLIPORE CORPORATION</v>
      </c>
    </row>
    <row r="1928" spans="1:19">
      <c r="A1928" s="117" t="s">
        <v>2662</v>
      </c>
      <c r="B1928" s="118">
        <v>2</v>
      </c>
      <c r="C1928" s="118" t="s">
        <v>2261</v>
      </c>
      <c r="D1928" s="117" t="s">
        <v>19</v>
      </c>
      <c r="E1928" s="118">
        <v>8877.0300000000007</v>
      </c>
      <c r="F1928" s="118" t="s">
        <v>1730</v>
      </c>
      <c r="G1928" s="117" t="s">
        <v>2334</v>
      </c>
      <c r="H1928" s="117" t="s">
        <v>2663</v>
      </c>
      <c r="I1928" s="117" t="s">
        <v>2670</v>
      </c>
      <c r="J1928" s="74">
        <f>IF(F1928="USD", E1928, E1928 * IFERROR(VLOOKUP(F1928, EXCHANGE_RATE!A:B, 2, FALSE), "Currency not found"))</f>
        <v>106.52436000000002</v>
      </c>
      <c r="K1928" s="74">
        <f t="shared" si="198"/>
        <v>106.53</v>
      </c>
      <c r="L1928" s="14">
        <f>IF(C1928="MTS", B1928, B1928 * IFERROR(VLOOKUP(C1928, 'QTY_CONVERSIONS '!A:B, 2, FALSE), "Units not found"))</f>
        <v>0.4</v>
      </c>
      <c r="M1928" s="75">
        <f t="shared" si="199"/>
        <v>213.06</v>
      </c>
      <c r="N1928" t="str">
        <f>IFERROR(VLOOKUP(D1928, Product_Category!A:B, 2, FALSE), "Uncategorized")</f>
        <v>CMC</v>
      </c>
      <c r="O1928" s="76">
        <f t="shared" si="203"/>
        <v>106530</v>
      </c>
      <c r="P1928" s="76">
        <f t="shared" si="200"/>
        <v>42612</v>
      </c>
      <c r="Q1928">
        <f t="shared" si="201"/>
        <v>2023</v>
      </c>
      <c r="R1928" t="str">
        <f>IFERROR(VLOOKUP(G1928,'Importer Name'!A:B, 2, FALSE), "")</f>
        <v>MERCK LIFE SCIENCE</v>
      </c>
      <c r="S1928" t="str">
        <f>IFERROR(VLOOKUP(H1928,'Supplier name '!A:B, 2, FALSE), "")</f>
        <v>EMD MILLIPORE CORPORATION</v>
      </c>
    </row>
    <row r="1929" spans="1:19">
      <c r="A1929" s="117" t="s">
        <v>2662</v>
      </c>
      <c r="B1929" s="118">
        <v>1</v>
      </c>
      <c r="C1929" s="118" t="s">
        <v>7</v>
      </c>
      <c r="D1929" s="117" t="s">
        <v>19</v>
      </c>
      <c r="E1929" s="118">
        <v>7146.96</v>
      </c>
      <c r="F1929" s="118" t="s">
        <v>1730</v>
      </c>
      <c r="G1929" s="117" t="s">
        <v>306</v>
      </c>
      <c r="H1929" s="117" t="s">
        <v>2664</v>
      </c>
      <c r="I1929" s="117" t="s">
        <v>2670</v>
      </c>
      <c r="J1929" s="74">
        <f>IF(F1929="USD", E1929, E1929 * IFERROR(VLOOKUP(F1929, EXCHANGE_RATE!A:B, 2, FALSE), "Currency not found"))</f>
        <v>85.76352</v>
      </c>
      <c r="K1929" s="74">
        <f t="shared" si="198"/>
        <v>85.77000000000001</v>
      </c>
      <c r="L1929" s="14">
        <f>IF(C1929="MTS", B1929, B1929 * IFERROR(VLOOKUP(C1929, 'QTY_CONVERSIONS '!A:B, 2, FALSE), "Units not found"))</f>
        <v>1E-3</v>
      </c>
      <c r="M1929" s="75">
        <f t="shared" si="199"/>
        <v>85.77000000000001</v>
      </c>
      <c r="N1929" t="str">
        <f>IFERROR(VLOOKUP(D1929, Product_Category!A:B, 2, FALSE), "Uncategorized")</f>
        <v>CMC</v>
      </c>
      <c r="O1929" s="76">
        <f t="shared" si="203"/>
        <v>85770.000000000015</v>
      </c>
      <c r="P1929" s="76">
        <f t="shared" si="200"/>
        <v>85.77000000000001</v>
      </c>
      <c r="Q1929">
        <f t="shared" si="201"/>
        <v>2023</v>
      </c>
      <c r="R1929" t="str">
        <f>IFERROR(VLOOKUP(G1929,'Importer Name'!A:B, 2, FALSE), "")</f>
        <v>SIGMA ALDRICH</v>
      </c>
      <c r="S1929" t="str">
        <f>IFERROR(VLOOKUP(H1929,'Supplier name '!A:B, 2, FALSE), "")</f>
        <v>SIGMA ALDRICH CO LLC</v>
      </c>
    </row>
    <row r="1930" spans="1:19">
      <c r="A1930" s="117" t="s">
        <v>2662</v>
      </c>
      <c r="B1930" s="118">
        <v>5</v>
      </c>
      <c r="C1930" s="118" t="s">
        <v>7</v>
      </c>
      <c r="D1930" s="117" t="s">
        <v>19</v>
      </c>
      <c r="E1930" s="118">
        <v>4.96</v>
      </c>
      <c r="F1930" s="118" t="s">
        <v>9</v>
      </c>
      <c r="G1930" s="117" t="s">
        <v>2569</v>
      </c>
      <c r="H1930" s="117" t="s">
        <v>2665</v>
      </c>
      <c r="I1930" s="117" t="s">
        <v>2670</v>
      </c>
      <c r="J1930" s="74">
        <f>IF(F1930="USD", E1930, E1930 * IFERROR(VLOOKUP(F1930, EXCHANGE_RATE!A:B, 2, FALSE), "Currency not found"))</f>
        <v>4.96</v>
      </c>
      <c r="K1930" s="74">
        <f t="shared" si="198"/>
        <v>4.96</v>
      </c>
      <c r="L1930" s="14">
        <f>IF(C1930="MTS", B1930, B1930 * IFERROR(VLOOKUP(C1930, 'QTY_CONVERSIONS '!A:B, 2, FALSE), "Units not found"))</f>
        <v>5.0000000000000001E-3</v>
      </c>
      <c r="M1930" s="75">
        <f t="shared" si="199"/>
        <v>24.8</v>
      </c>
      <c r="N1930" t="str">
        <f>IFERROR(VLOOKUP(D1930, Product_Category!A:B, 2, FALSE), "Uncategorized")</f>
        <v>CMC</v>
      </c>
      <c r="O1930" s="76">
        <f t="shared" si="202"/>
        <v>4.96</v>
      </c>
      <c r="P1930" s="76">
        <f t="shared" si="200"/>
        <v>2.4799999999999999E-2</v>
      </c>
      <c r="Q1930">
        <f t="shared" si="201"/>
        <v>2023</v>
      </c>
      <c r="R1930" t="str">
        <f>IFERROR(VLOOKUP(G1930,'Importer Name'!A:B, 2, FALSE), "")</f>
        <v>INTERNATIONAL SPECIALTY</v>
      </c>
      <c r="S1930" t="str">
        <f>IFERROR(VLOOKUP(H1930,'Supplier name '!A:B, 2, FALSE), "")</f>
        <v xml:space="preserve">CHEMICAL MARKETING CONCEPTS </v>
      </c>
    </row>
    <row r="1931" spans="1:19">
      <c r="A1931" s="117" t="s">
        <v>2662</v>
      </c>
      <c r="B1931" s="118">
        <v>0.63</v>
      </c>
      <c r="C1931" s="118" t="s">
        <v>7</v>
      </c>
      <c r="D1931" s="117" t="s">
        <v>19</v>
      </c>
      <c r="E1931" s="118">
        <v>9.92</v>
      </c>
      <c r="F1931" s="118" t="s">
        <v>9</v>
      </c>
      <c r="G1931" s="117" t="s">
        <v>2569</v>
      </c>
      <c r="H1931" s="117" t="s">
        <v>2665</v>
      </c>
      <c r="I1931" s="117" t="s">
        <v>2670</v>
      </c>
      <c r="J1931" s="74">
        <f>IF(F1931="USD", E1931, E1931 * IFERROR(VLOOKUP(F1931, EXCHANGE_RATE!A:B, 2, FALSE), "Currency not found"))</f>
        <v>9.92</v>
      </c>
      <c r="K1931" s="74">
        <f t="shared" si="198"/>
        <v>9.92</v>
      </c>
      <c r="L1931" s="14">
        <f>IF(C1931="MTS", B1931, B1931 * IFERROR(VLOOKUP(C1931, 'QTY_CONVERSIONS '!A:B, 2, FALSE), "Units not found"))</f>
        <v>6.3000000000000003E-4</v>
      </c>
      <c r="M1931" s="75">
        <f t="shared" si="199"/>
        <v>6.2496</v>
      </c>
      <c r="N1931" t="str">
        <f>IFERROR(VLOOKUP(D1931, Product_Category!A:B, 2, FALSE), "Uncategorized")</f>
        <v>CMC</v>
      </c>
      <c r="O1931" s="76">
        <f t="shared" si="202"/>
        <v>9.92</v>
      </c>
      <c r="P1931" s="76">
        <f t="shared" si="200"/>
        <v>6.2496000000000001E-3</v>
      </c>
      <c r="Q1931">
        <f t="shared" si="201"/>
        <v>2023</v>
      </c>
      <c r="R1931" t="str">
        <f>IFERROR(VLOOKUP(G1931,'Importer Name'!A:B, 2, FALSE), "")</f>
        <v>INTERNATIONAL SPECIALTY</v>
      </c>
      <c r="S1931" t="str">
        <f>IFERROR(VLOOKUP(H1931,'Supplier name '!A:B, 2, FALSE), "")</f>
        <v xml:space="preserve">CHEMICAL MARKETING CONCEPTS </v>
      </c>
    </row>
    <row r="1932" spans="1:19">
      <c r="A1932" s="117" t="s">
        <v>2662</v>
      </c>
      <c r="B1932" s="118">
        <v>2</v>
      </c>
      <c r="C1932" s="118" t="s">
        <v>7</v>
      </c>
      <c r="D1932" s="117" t="s">
        <v>19</v>
      </c>
      <c r="E1932" s="118">
        <v>10</v>
      </c>
      <c r="F1932" s="118" t="s">
        <v>9</v>
      </c>
      <c r="G1932" s="117" t="s">
        <v>2569</v>
      </c>
      <c r="H1932" s="117" t="s">
        <v>2665</v>
      </c>
      <c r="I1932" s="117" t="s">
        <v>2670</v>
      </c>
      <c r="J1932" s="74">
        <f>IF(F1932="USD", E1932, E1932 * IFERROR(VLOOKUP(F1932, EXCHANGE_RATE!A:B, 2, FALSE), "Currency not found"))</f>
        <v>10</v>
      </c>
      <c r="K1932" s="74">
        <f t="shared" si="198"/>
        <v>10</v>
      </c>
      <c r="L1932" s="14">
        <f>IF(C1932="MTS", B1932, B1932 * IFERROR(VLOOKUP(C1932, 'QTY_CONVERSIONS '!A:B, 2, FALSE), "Units not found"))</f>
        <v>2E-3</v>
      </c>
      <c r="M1932" s="75">
        <f t="shared" si="199"/>
        <v>20</v>
      </c>
      <c r="N1932" t="str">
        <f>IFERROR(VLOOKUP(D1932, Product_Category!A:B, 2, FALSE), "Uncategorized")</f>
        <v>CMC</v>
      </c>
      <c r="O1932" s="76">
        <f t="shared" si="202"/>
        <v>10</v>
      </c>
      <c r="P1932" s="76">
        <f t="shared" si="200"/>
        <v>0.02</v>
      </c>
      <c r="Q1932">
        <f t="shared" si="201"/>
        <v>2023</v>
      </c>
      <c r="R1932" t="str">
        <f>IFERROR(VLOOKUP(G1932,'Importer Name'!A:B, 2, FALSE), "")</f>
        <v>INTERNATIONAL SPECIALTY</v>
      </c>
      <c r="S1932" t="str">
        <f>IFERROR(VLOOKUP(H1932,'Supplier name '!A:B, 2, FALSE), "")</f>
        <v xml:space="preserve">CHEMICAL MARKETING CONCEPTS </v>
      </c>
    </row>
    <row r="1933" spans="1:19">
      <c r="A1933" s="117" t="s">
        <v>2662</v>
      </c>
      <c r="B1933" s="118">
        <v>5</v>
      </c>
      <c r="C1933" s="118" t="s">
        <v>7</v>
      </c>
      <c r="D1933" s="117" t="s">
        <v>19</v>
      </c>
      <c r="E1933" s="118">
        <v>4.96</v>
      </c>
      <c r="F1933" s="118" t="s">
        <v>9</v>
      </c>
      <c r="G1933" s="117" t="s">
        <v>2569</v>
      </c>
      <c r="H1933" s="117" t="s">
        <v>2665</v>
      </c>
      <c r="I1933" s="117" t="s">
        <v>2670</v>
      </c>
      <c r="J1933" s="74">
        <f>IF(F1933="USD", E1933, E1933 * IFERROR(VLOOKUP(F1933, EXCHANGE_RATE!A:B, 2, FALSE), "Currency not found"))</f>
        <v>4.96</v>
      </c>
      <c r="K1933" s="74">
        <f t="shared" si="198"/>
        <v>4.96</v>
      </c>
      <c r="L1933" s="14">
        <f>IF(C1933="MTS", B1933, B1933 * IFERROR(VLOOKUP(C1933, 'QTY_CONVERSIONS '!A:B, 2, FALSE), "Units not found"))</f>
        <v>5.0000000000000001E-3</v>
      </c>
      <c r="M1933" s="75">
        <f t="shared" si="199"/>
        <v>24.8</v>
      </c>
      <c r="N1933" t="str">
        <f>IFERROR(VLOOKUP(D1933, Product_Category!A:B, 2, FALSE), "Uncategorized")</f>
        <v>CMC</v>
      </c>
      <c r="O1933" s="76">
        <f t="shared" si="202"/>
        <v>4.96</v>
      </c>
      <c r="P1933" s="76">
        <f t="shared" si="200"/>
        <v>2.4799999999999999E-2</v>
      </c>
      <c r="Q1933">
        <f t="shared" si="201"/>
        <v>2023</v>
      </c>
      <c r="R1933" t="str">
        <f>IFERROR(VLOOKUP(G1933,'Importer Name'!A:B, 2, FALSE), "")</f>
        <v>INTERNATIONAL SPECIALTY</v>
      </c>
      <c r="S1933" t="str">
        <f>IFERROR(VLOOKUP(H1933,'Supplier name '!A:B, 2, FALSE), "")</f>
        <v xml:space="preserve">CHEMICAL MARKETING CONCEPTS </v>
      </c>
    </row>
    <row r="1934" spans="1:19">
      <c r="A1934" s="117" t="s">
        <v>2662</v>
      </c>
      <c r="B1934" s="118">
        <v>500</v>
      </c>
      <c r="C1934" s="118" t="s">
        <v>7</v>
      </c>
      <c r="D1934" s="117" t="s">
        <v>266</v>
      </c>
      <c r="E1934" s="118">
        <v>18.89</v>
      </c>
      <c r="F1934" s="118" t="s">
        <v>9</v>
      </c>
      <c r="G1934" s="117" t="s">
        <v>69</v>
      </c>
      <c r="H1934" s="117" t="s">
        <v>110</v>
      </c>
      <c r="I1934" s="117" t="s">
        <v>2670</v>
      </c>
      <c r="J1934" s="74">
        <f>IF(F1934="USD", E1934, E1934 * IFERROR(VLOOKUP(F1934, EXCHANGE_RATE!A:B, 2, FALSE), "Currency not found"))</f>
        <v>18.89</v>
      </c>
      <c r="K1934" s="74">
        <f t="shared" si="198"/>
        <v>18.89</v>
      </c>
      <c r="L1934" s="14">
        <f>IF(C1934="MTS", B1934, B1934 * IFERROR(VLOOKUP(C1934, 'QTY_CONVERSIONS '!A:B, 2, FALSE), "Units not found"))</f>
        <v>0.5</v>
      </c>
      <c r="M1934" s="75">
        <f t="shared" si="199"/>
        <v>9445</v>
      </c>
      <c r="N1934" t="str">
        <f>IFERROR(VLOOKUP(D1934, Product_Category!A:B, 2, FALSE), "Uncategorized")</f>
        <v>MCC</v>
      </c>
      <c r="O1934" s="76">
        <f t="shared" si="202"/>
        <v>18.89</v>
      </c>
      <c r="P1934" s="76">
        <f t="shared" si="200"/>
        <v>9.4450000000000003</v>
      </c>
      <c r="Q1934">
        <f t="shared" si="201"/>
        <v>2023</v>
      </c>
      <c r="R1934" t="str">
        <f>IFERROR(VLOOKUP(G1934,'Importer Name'!A:B, 2, FALSE), "")</f>
        <v>SIGNET EXCIPIENTS</v>
      </c>
      <c r="S1934" t="str">
        <f>IFERROR(VLOOKUP(H1934,'Supplier name '!A:B, 2, FALSE), "")</f>
        <v>DUPONT NUTRITION</v>
      </c>
    </row>
    <row r="1935" spans="1:19">
      <c r="A1935" s="117" t="s">
        <v>2662</v>
      </c>
      <c r="B1935" s="118">
        <v>4800</v>
      </c>
      <c r="C1935" s="118" t="s">
        <v>7</v>
      </c>
      <c r="D1935" s="117" t="s">
        <v>19</v>
      </c>
      <c r="E1935" s="118">
        <v>15.35</v>
      </c>
      <c r="F1935" s="118" t="s">
        <v>9</v>
      </c>
      <c r="G1935" s="117" t="s">
        <v>69</v>
      </c>
      <c r="H1935" s="117" t="s">
        <v>110</v>
      </c>
      <c r="I1935" s="117" t="s">
        <v>2670</v>
      </c>
      <c r="J1935" s="74">
        <f>IF(F1935="USD", E1935, E1935 * IFERROR(VLOOKUP(F1935, EXCHANGE_RATE!A:B, 2, FALSE), "Currency not found"))</f>
        <v>15.35</v>
      </c>
      <c r="K1935" s="74">
        <f t="shared" si="198"/>
        <v>15.35</v>
      </c>
      <c r="L1935" s="14">
        <f>IF(C1935="MTS", B1935, B1935 * IFERROR(VLOOKUP(C1935, 'QTY_CONVERSIONS '!A:B, 2, FALSE), "Units not found"))</f>
        <v>4.8</v>
      </c>
      <c r="M1935" s="75">
        <f t="shared" si="199"/>
        <v>73680</v>
      </c>
      <c r="N1935" t="str">
        <f>IFERROR(VLOOKUP(D1935, Product_Category!A:B, 2, FALSE), "Uncategorized")</f>
        <v>CMC</v>
      </c>
      <c r="O1935" s="76">
        <f t="shared" si="202"/>
        <v>15.35</v>
      </c>
      <c r="P1935" s="76">
        <f t="shared" si="200"/>
        <v>73.679999999999993</v>
      </c>
      <c r="Q1935">
        <f t="shared" si="201"/>
        <v>2023</v>
      </c>
      <c r="R1935" t="str">
        <f>IFERROR(VLOOKUP(G1935,'Importer Name'!A:B, 2, FALSE), "")</f>
        <v>SIGNET EXCIPIENTS</v>
      </c>
      <c r="S1935" t="str">
        <f>IFERROR(VLOOKUP(H1935,'Supplier name '!A:B, 2, FALSE), "")</f>
        <v>DUPONT NUTRITION</v>
      </c>
    </row>
    <row r="1936" spans="1:19">
      <c r="A1936" s="117" t="s">
        <v>2662</v>
      </c>
      <c r="B1936" s="118">
        <v>350</v>
      </c>
      <c r="C1936" s="118" t="s">
        <v>7</v>
      </c>
      <c r="D1936" s="117" t="s">
        <v>266</v>
      </c>
      <c r="E1936" s="118">
        <v>6</v>
      </c>
      <c r="F1936" s="118" t="s">
        <v>9</v>
      </c>
      <c r="G1936" s="117" t="s">
        <v>2666</v>
      </c>
      <c r="H1936" s="117" t="s">
        <v>2667</v>
      </c>
      <c r="I1936" s="117" t="s">
        <v>2670</v>
      </c>
      <c r="J1936" s="74">
        <f>IF(F1936="USD", E1936, E1936 * IFERROR(VLOOKUP(F1936, EXCHANGE_RATE!A:B, 2, FALSE), "Currency not found"))</f>
        <v>6</v>
      </c>
      <c r="K1936" s="74">
        <f t="shared" si="198"/>
        <v>6</v>
      </c>
      <c r="L1936" s="14">
        <f>IF(C1936="MTS", B1936, B1936 * IFERROR(VLOOKUP(C1936, 'QTY_CONVERSIONS '!A:B, 2, FALSE), "Units not found"))</f>
        <v>0.35000000000000003</v>
      </c>
      <c r="M1936" s="75">
        <f t="shared" si="199"/>
        <v>2100</v>
      </c>
      <c r="N1936" t="str">
        <f>IFERROR(VLOOKUP(D1936, Product_Category!A:B, 2, FALSE), "Uncategorized")</f>
        <v>MCC</v>
      </c>
      <c r="O1936" s="76">
        <f t="shared" si="202"/>
        <v>6</v>
      </c>
      <c r="P1936" s="76">
        <f t="shared" si="200"/>
        <v>2.1</v>
      </c>
      <c r="Q1936">
        <f t="shared" si="201"/>
        <v>2023</v>
      </c>
      <c r="R1936" t="str">
        <f>IFERROR(VLOOKUP(G1936,'Importer Name'!A:B, 2, FALSE), "")</f>
        <v>UMANG</v>
      </c>
      <c r="S1936" t="str">
        <f>IFERROR(VLOOKUP(H1936,'Supplier name '!A:B, 2, FALSE), "")</f>
        <v>M R Associates</v>
      </c>
    </row>
    <row r="1937" spans="1:19">
      <c r="A1937" s="117" t="s">
        <v>2662</v>
      </c>
      <c r="B1937" s="118">
        <v>16000</v>
      </c>
      <c r="C1937" s="118" t="s">
        <v>7</v>
      </c>
      <c r="D1937" s="117" t="s">
        <v>2614</v>
      </c>
      <c r="E1937" s="118">
        <v>9.3490000000000002</v>
      </c>
      <c r="F1937" s="118" t="s">
        <v>9</v>
      </c>
      <c r="G1937" s="117" t="s">
        <v>208</v>
      </c>
      <c r="H1937" s="117" t="s">
        <v>305</v>
      </c>
      <c r="I1937" s="117" t="s">
        <v>2670</v>
      </c>
      <c r="J1937" s="74">
        <f>IF(F1937="USD", E1937, E1937 * IFERROR(VLOOKUP(F1937, EXCHANGE_RATE!A:B, 2, FALSE), "Currency not found"))</f>
        <v>9.3490000000000002</v>
      </c>
      <c r="K1937" s="74">
        <f t="shared" si="198"/>
        <v>9.35</v>
      </c>
      <c r="L1937" s="14">
        <f>IF(C1937="MTS", B1937, B1937 * IFERROR(VLOOKUP(C1937, 'QTY_CONVERSIONS '!A:B, 2, FALSE), "Units not found"))</f>
        <v>16</v>
      </c>
      <c r="M1937" s="75">
        <f t="shared" si="199"/>
        <v>149600</v>
      </c>
      <c r="N1937" t="str">
        <f>IFERROR(VLOOKUP(D1937, Product_Category!A:B, 2, FALSE), "Uncategorized")</f>
        <v>MCC</v>
      </c>
      <c r="O1937" s="76">
        <f t="shared" si="202"/>
        <v>9.35</v>
      </c>
      <c r="P1937" s="76">
        <f t="shared" si="200"/>
        <v>149.6</v>
      </c>
      <c r="Q1937">
        <f t="shared" si="201"/>
        <v>2023</v>
      </c>
      <c r="R1937" t="str">
        <f>IFERROR(VLOOKUP(G1937,'Importer Name'!A:B, 2, FALSE), "")</f>
        <v>RETTENMAIER</v>
      </c>
      <c r="S1937" t="str">
        <f>IFERROR(VLOOKUP(H1937,'Supplier name '!A:B, 2, FALSE), "")</f>
        <v>JRS PHARMA LP</v>
      </c>
    </row>
    <row r="1938" spans="1:19">
      <c r="A1938" s="117" t="s">
        <v>2662</v>
      </c>
      <c r="B1938" s="118">
        <v>2381.4</v>
      </c>
      <c r="C1938" s="118" t="s">
        <v>7</v>
      </c>
      <c r="D1938" s="117" t="s">
        <v>19</v>
      </c>
      <c r="E1938" s="118">
        <v>1.4</v>
      </c>
      <c r="F1938" s="118" t="s">
        <v>9</v>
      </c>
      <c r="G1938" s="117" t="s">
        <v>2668</v>
      </c>
      <c r="H1938" s="117" t="s">
        <v>2669</v>
      </c>
      <c r="I1938" s="117" t="s">
        <v>2670</v>
      </c>
      <c r="J1938" s="74">
        <f>IF(F1938="USD", E1938, E1938 * IFERROR(VLOOKUP(F1938, EXCHANGE_RATE!A:B, 2, FALSE), "Currency not found"))</f>
        <v>1.4</v>
      </c>
      <c r="K1938" s="74">
        <f t="shared" si="198"/>
        <v>1.4</v>
      </c>
      <c r="L1938" s="14">
        <f>IF(C1938="MTS", B1938, B1938 * IFERROR(VLOOKUP(C1938, 'QTY_CONVERSIONS '!A:B, 2, FALSE), "Units not found"))</f>
        <v>2.3814000000000002</v>
      </c>
      <c r="M1938" s="75">
        <f t="shared" si="199"/>
        <v>3333.96</v>
      </c>
      <c r="N1938" t="str">
        <f>IFERROR(VLOOKUP(D1938, Product_Category!A:B, 2, FALSE), "Uncategorized")</f>
        <v>CMC</v>
      </c>
      <c r="O1938" s="76">
        <f t="shared" si="202"/>
        <v>1.4</v>
      </c>
      <c r="P1938" s="76">
        <f t="shared" si="200"/>
        <v>3.3339600000000003</v>
      </c>
      <c r="Q1938">
        <f t="shared" si="201"/>
        <v>2023</v>
      </c>
      <c r="R1938" t="str">
        <f>IFERROR(VLOOKUP(G1938,'Importer Name'!A:B, 2, FALSE), "")</f>
        <v>NANZ MED SCIENCE</v>
      </c>
      <c r="S1938" t="str">
        <f>IFERROR(VLOOKUP(H1938,'Supplier name '!A:B, 2, FALSE), "")</f>
        <v>MED SCIENCE CANADA INC</v>
      </c>
    </row>
    <row r="1939" spans="1:19">
      <c r="A1939" s="117" t="s">
        <v>2662</v>
      </c>
      <c r="B1939" s="118">
        <v>16896.599999999999</v>
      </c>
      <c r="C1939" s="118" t="s">
        <v>7</v>
      </c>
      <c r="D1939" s="117" t="s">
        <v>19</v>
      </c>
      <c r="E1939" s="118">
        <v>1.4</v>
      </c>
      <c r="F1939" s="118" t="s">
        <v>9</v>
      </c>
      <c r="G1939" s="117" t="s">
        <v>2668</v>
      </c>
      <c r="H1939" s="117" t="s">
        <v>2669</v>
      </c>
      <c r="I1939" s="117" t="s">
        <v>2670</v>
      </c>
      <c r="J1939" s="74">
        <f>IF(F1939="USD", E1939, E1939 * IFERROR(VLOOKUP(F1939, EXCHANGE_RATE!A:B, 2, FALSE), "Currency not found"))</f>
        <v>1.4</v>
      </c>
      <c r="K1939" s="74">
        <f t="shared" si="198"/>
        <v>1.4</v>
      </c>
      <c r="L1939" s="14">
        <f>IF(C1939="MTS", B1939, B1939 * IFERROR(VLOOKUP(C1939, 'QTY_CONVERSIONS '!A:B, 2, FALSE), "Units not found"))</f>
        <v>16.896599999999999</v>
      </c>
      <c r="M1939" s="75">
        <f t="shared" si="199"/>
        <v>23655.239999999998</v>
      </c>
      <c r="N1939" t="str">
        <f>IFERROR(VLOOKUP(D1939, Product_Category!A:B, 2, FALSE), "Uncategorized")</f>
        <v>CMC</v>
      </c>
      <c r="O1939" s="76">
        <f t="shared" si="202"/>
        <v>1.4</v>
      </c>
      <c r="P1939" s="76">
        <f t="shared" si="200"/>
        <v>23.655239999999999</v>
      </c>
      <c r="Q1939">
        <f t="shared" si="201"/>
        <v>2023</v>
      </c>
      <c r="R1939" t="str">
        <f>IFERROR(VLOOKUP(G1939,'Importer Name'!A:B, 2, FALSE), "")</f>
        <v>NANZ MED SCIENCE</v>
      </c>
      <c r="S1939" t="str">
        <f>IFERROR(VLOOKUP(H1939,'Supplier name '!A:B, 2, FALSE), "")</f>
        <v>MED SCIENCE CANADA INC</v>
      </c>
    </row>
    <row r="1940" spans="1:19">
      <c r="A1940" s="117" t="s">
        <v>2662</v>
      </c>
      <c r="B1940" s="118">
        <v>24857.279999999999</v>
      </c>
      <c r="C1940" s="118" t="s">
        <v>7</v>
      </c>
      <c r="D1940" s="117" t="s">
        <v>19</v>
      </c>
      <c r="E1940" s="118">
        <v>1.4</v>
      </c>
      <c r="F1940" s="118" t="s">
        <v>9</v>
      </c>
      <c r="G1940" s="117" t="s">
        <v>2668</v>
      </c>
      <c r="H1940" s="117" t="s">
        <v>2669</v>
      </c>
      <c r="I1940" s="117" t="s">
        <v>2670</v>
      </c>
      <c r="J1940" s="74">
        <f>IF(F1940="USD", E1940, E1940 * IFERROR(VLOOKUP(F1940, EXCHANGE_RATE!A:B, 2, FALSE), "Currency not found"))</f>
        <v>1.4</v>
      </c>
      <c r="K1940" s="74">
        <f t="shared" si="198"/>
        <v>1.4</v>
      </c>
      <c r="L1940" s="14">
        <f>IF(C1940="MTS", B1940, B1940 * IFERROR(VLOOKUP(C1940, 'QTY_CONVERSIONS '!A:B, 2, FALSE), "Units not found"))</f>
        <v>24.857279999999999</v>
      </c>
      <c r="M1940" s="75">
        <f t="shared" si="199"/>
        <v>34800.191999999995</v>
      </c>
      <c r="N1940" t="str">
        <f>IFERROR(VLOOKUP(D1940, Product_Category!A:B, 2, FALSE), "Uncategorized")</f>
        <v>CMC</v>
      </c>
      <c r="O1940" s="76">
        <f t="shared" si="202"/>
        <v>1.4</v>
      </c>
      <c r="P1940" s="76">
        <f t="shared" si="200"/>
        <v>34.800191999999996</v>
      </c>
      <c r="Q1940">
        <f t="shared" si="201"/>
        <v>2023</v>
      </c>
      <c r="R1940" t="str">
        <f>IFERROR(VLOOKUP(G1940,'Importer Name'!A:B, 2, FALSE), "")</f>
        <v>NANZ MED SCIENCE</v>
      </c>
      <c r="S1940" t="str">
        <f>IFERROR(VLOOKUP(H1940,'Supplier name '!A:B, 2, FALSE), "")</f>
        <v>MED SCIENCE CANADA INC</v>
      </c>
    </row>
    <row r="1941" spans="1:19">
      <c r="A1941" s="117" t="s">
        <v>2662</v>
      </c>
      <c r="B1941" s="118">
        <v>24834.6</v>
      </c>
      <c r="C1941" s="118" t="s">
        <v>7</v>
      </c>
      <c r="D1941" s="117" t="s">
        <v>19</v>
      </c>
      <c r="E1941" s="118">
        <v>1.4</v>
      </c>
      <c r="F1941" s="118" t="s">
        <v>9</v>
      </c>
      <c r="G1941" s="117" t="s">
        <v>2668</v>
      </c>
      <c r="H1941" s="117" t="s">
        <v>2669</v>
      </c>
      <c r="I1941" s="117" t="s">
        <v>2670</v>
      </c>
      <c r="J1941" s="74">
        <f>IF(F1941="USD", E1941, E1941 * IFERROR(VLOOKUP(F1941, EXCHANGE_RATE!A:B, 2, FALSE), "Currency not found"))</f>
        <v>1.4</v>
      </c>
      <c r="K1941" s="74">
        <f t="shared" si="198"/>
        <v>1.4</v>
      </c>
      <c r="L1941" s="14">
        <f>IF(C1941="MTS", B1941, B1941 * IFERROR(VLOOKUP(C1941, 'QTY_CONVERSIONS '!A:B, 2, FALSE), "Units not found"))</f>
        <v>24.834599999999998</v>
      </c>
      <c r="M1941" s="75">
        <f t="shared" si="199"/>
        <v>34768.439999999995</v>
      </c>
      <c r="N1941" t="str">
        <f>IFERROR(VLOOKUP(D1941, Product_Category!A:B, 2, FALSE), "Uncategorized")</f>
        <v>CMC</v>
      </c>
      <c r="O1941" s="76">
        <f t="shared" si="202"/>
        <v>1.4</v>
      </c>
      <c r="P1941" s="76">
        <f t="shared" si="200"/>
        <v>34.768439999999998</v>
      </c>
      <c r="Q1941">
        <f t="shared" si="201"/>
        <v>2023</v>
      </c>
      <c r="R1941" t="str">
        <f>IFERROR(VLOOKUP(G1941,'Importer Name'!A:B, 2, FALSE), "")</f>
        <v>NANZ MED SCIENCE</v>
      </c>
      <c r="S1941" t="str">
        <f>IFERROR(VLOOKUP(H1941,'Supplier name '!A:B, 2, FALSE), "")</f>
        <v>MED SCIENCE CANADA INC</v>
      </c>
    </row>
    <row r="1942" spans="1:19">
      <c r="A1942" s="117" t="s">
        <v>2662</v>
      </c>
      <c r="B1942" s="118">
        <v>2494.8000000000002</v>
      </c>
      <c r="C1942" s="118" t="s">
        <v>7</v>
      </c>
      <c r="D1942" s="117" t="s">
        <v>19</v>
      </c>
      <c r="E1942" s="118">
        <v>1.4</v>
      </c>
      <c r="F1942" s="118" t="s">
        <v>9</v>
      </c>
      <c r="G1942" s="117" t="s">
        <v>2668</v>
      </c>
      <c r="H1942" s="117" t="s">
        <v>2669</v>
      </c>
      <c r="I1942" s="117" t="s">
        <v>2670</v>
      </c>
      <c r="J1942" s="74">
        <f>IF(F1942="USD", E1942, E1942 * IFERROR(VLOOKUP(F1942, EXCHANGE_RATE!A:B, 2, FALSE), "Currency not found"))</f>
        <v>1.4</v>
      </c>
      <c r="K1942" s="74">
        <f t="shared" si="198"/>
        <v>1.4</v>
      </c>
      <c r="L1942" s="14">
        <f>IF(C1942="MTS", B1942, B1942 * IFERROR(VLOOKUP(C1942, 'QTY_CONVERSIONS '!A:B, 2, FALSE), "Units not found"))</f>
        <v>2.4948000000000001</v>
      </c>
      <c r="M1942" s="75">
        <f t="shared" si="199"/>
        <v>3492.7200000000003</v>
      </c>
      <c r="N1942" t="str">
        <f>IFERROR(VLOOKUP(D1942, Product_Category!A:B, 2, FALSE), "Uncategorized")</f>
        <v>CMC</v>
      </c>
      <c r="O1942" s="76">
        <f t="shared" si="202"/>
        <v>1.4</v>
      </c>
      <c r="P1942" s="76">
        <f t="shared" si="200"/>
        <v>3.4927199999999998</v>
      </c>
      <c r="Q1942">
        <f t="shared" si="201"/>
        <v>2023</v>
      </c>
      <c r="R1942" t="str">
        <f>IFERROR(VLOOKUP(G1942,'Importer Name'!A:B, 2, FALSE), "")</f>
        <v>NANZ MED SCIENCE</v>
      </c>
      <c r="S1942" t="str">
        <f>IFERROR(VLOOKUP(H1942,'Supplier name '!A:B, 2, FALSE), "")</f>
        <v>MED SCIENCE CANADA INC</v>
      </c>
    </row>
    <row r="1943" spans="1:19">
      <c r="A1943" s="117" t="s">
        <v>2662</v>
      </c>
      <c r="B1943" s="118">
        <v>2800</v>
      </c>
      <c r="C1943" s="118" t="s">
        <v>7</v>
      </c>
      <c r="D1943" s="117" t="s">
        <v>266</v>
      </c>
      <c r="E1943" s="118">
        <v>3.798</v>
      </c>
      <c r="F1943" s="118" t="s">
        <v>9</v>
      </c>
      <c r="G1943" s="117" t="s">
        <v>181</v>
      </c>
      <c r="H1943" s="117" t="s">
        <v>305</v>
      </c>
      <c r="I1943" s="117" t="s">
        <v>2670</v>
      </c>
      <c r="J1943" s="74">
        <f>IF(F1943="USD", E1943, E1943 * IFERROR(VLOOKUP(F1943, EXCHANGE_RATE!A:B, 2, FALSE), "Currency not found"))</f>
        <v>3.798</v>
      </c>
      <c r="K1943" s="74">
        <f t="shared" si="198"/>
        <v>3.8</v>
      </c>
      <c r="L1943" s="14">
        <f>IF(C1943="MTS", B1943, B1943 * IFERROR(VLOOKUP(C1943, 'QTY_CONVERSIONS '!A:B, 2, FALSE), "Units not found"))</f>
        <v>2.8000000000000003</v>
      </c>
      <c r="M1943" s="75">
        <f t="shared" si="199"/>
        <v>10640</v>
      </c>
      <c r="N1943" t="str">
        <f>IFERROR(VLOOKUP(D1943, Product_Category!A:B, 2, FALSE), "Uncategorized")</f>
        <v>MCC</v>
      </c>
      <c r="O1943" s="76">
        <f t="shared" si="202"/>
        <v>3.8</v>
      </c>
      <c r="P1943" s="76">
        <f t="shared" si="200"/>
        <v>10.64</v>
      </c>
      <c r="Q1943">
        <f t="shared" si="201"/>
        <v>2023</v>
      </c>
      <c r="R1943" t="str">
        <f>IFERROR(VLOOKUP(G1943,'Importer Name'!A:B, 2, FALSE), "")</f>
        <v>PAR FORMULATIONS</v>
      </c>
      <c r="S1943" t="str">
        <f>IFERROR(VLOOKUP(H1943,'Supplier name '!A:B, 2, FALSE), "")</f>
        <v>JRS PHARMA LP</v>
      </c>
    </row>
    <row r="1944" spans="1:19">
      <c r="A1944" s="119" t="s">
        <v>183</v>
      </c>
      <c r="B1944" s="120">
        <v>7500</v>
      </c>
      <c r="C1944" s="120" t="s">
        <v>7</v>
      </c>
      <c r="D1944" s="311" t="s">
        <v>932</v>
      </c>
      <c r="E1944" s="120">
        <v>2.6</v>
      </c>
      <c r="F1944" s="120" t="s">
        <v>1718</v>
      </c>
      <c r="G1944" s="120" t="s">
        <v>2949</v>
      </c>
      <c r="H1944" s="121" t="s">
        <v>2950</v>
      </c>
      <c r="I1944" s="117" t="s">
        <v>3034</v>
      </c>
      <c r="J1944" s="74">
        <f>IF(F1944="USD", E1944, E1944 * IFERROR(VLOOKUP(F1944, EXCHANGE_RATE!A:B, 2, FALSE), "Currency not found"))</f>
        <v>2.7820000000000005</v>
      </c>
      <c r="K1944" s="74">
        <f t="shared" si="198"/>
        <v>2.7899999999999996</v>
      </c>
      <c r="L1944" s="14">
        <f>IF(C1944="MTS", B1944, B1944 * IFERROR(VLOOKUP(C1944, 'QTY_CONVERSIONS '!A:B, 2, FALSE), "Units not found"))</f>
        <v>7.5</v>
      </c>
      <c r="M1944" s="75">
        <f t="shared" si="199"/>
        <v>20924.999999999996</v>
      </c>
      <c r="N1944" t="str">
        <f>IFERROR(VLOOKUP(D1944, Product_Category!A:B, 2, FALSE), "Uncategorized")</f>
        <v>MCC</v>
      </c>
      <c r="O1944" s="76">
        <f t="shared" si="202"/>
        <v>2.7899999999999996</v>
      </c>
      <c r="P1944" s="76">
        <f t="shared" si="200"/>
        <v>20.924999999999997</v>
      </c>
      <c r="Q1944">
        <f t="shared" si="201"/>
        <v>2023</v>
      </c>
      <c r="R1944" t="str">
        <f>IFERROR(VLOOKUP(G1944,'Importer Name'!A:B, 2, FALSE), "")</f>
        <v>AZELIS(INDIA)</v>
      </c>
      <c r="S1944" t="str">
        <f>IFERROR(VLOOKUP(H1944,'Supplier name '!A:B, 2, FALSE), "")</f>
        <v>ITACEL</v>
      </c>
    </row>
    <row r="1945" spans="1:19">
      <c r="A1945" s="119" t="s">
        <v>183</v>
      </c>
      <c r="B1945" s="120">
        <v>20000</v>
      </c>
      <c r="C1945" s="120" t="s">
        <v>7</v>
      </c>
      <c r="D1945" s="311" t="s">
        <v>932</v>
      </c>
      <c r="E1945" s="120">
        <v>2.6</v>
      </c>
      <c r="F1945" s="120" t="s">
        <v>1718</v>
      </c>
      <c r="G1945" s="120" t="s">
        <v>2949</v>
      </c>
      <c r="H1945" s="121" t="s">
        <v>2950</v>
      </c>
      <c r="I1945" s="117" t="s">
        <v>3034</v>
      </c>
      <c r="J1945" s="74">
        <f>IF(F1945="USD", E1945, E1945 * IFERROR(VLOOKUP(F1945, EXCHANGE_RATE!A:B, 2, FALSE), "Currency not found"))</f>
        <v>2.7820000000000005</v>
      </c>
      <c r="K1945" s="74">
        <f t="shared" si="198"/>
        <v>2.7899999999999996</v>
      </c>
      <c r="L1945" s="14">
        <f>IF(C1945="MTS", B1945, B1945 * IFERROR(VLOOKUP(C1945, 'QTY_CONVERSIONS '!A:B, 2, FALSE), "Units not found"))</f>
        <v>20</v>
      </c>
      <c r="M1945" s="75">
        <f t="shared" si="199"/>
        <v>55799.999999999993</v>
      </c>
      <c r="N1945" t="str">
        <f>IFERROR(VLOOKUP(D1945, Product_Category!A:B, 2, FALSE), "Uncategorized")</f>
        <v>MCC</v>
      </c>
      <c r="O1945" s="76">
        <f t="shared" si="202"/>
        <v>2.7899999999999996</v>
      </c>
      <c r="P1945" s="76">
        <f t="shared" si="200"/>
        <v>55.79999999999999</v>
      </c>
      <c r="Q1945">
        <f t="shared" si="201"/>
        <v>2023</v>
      </c>
      <c r="R1945" t="str">
        <f>IFERROR(VLOOKUP(G1945,'Importer Name'!A:B, 2, FALSE), "")</f>
        <v>AZELIS(INDIA)</v>
      </c>
      <c r="S1945" t="str">
        <f>IFERROR(VLOOKUP(H1945,'Supplier name '!A:B, 2, FALSE), "")</f>
        <v>ITACEL</v>
      </c>
    </row>
    <row r="1946" spans="1:19">
      <c r="A1946" s="119" t="s">
        <v>183</v>
      </c>
      <c r="B1946" s="120">
        <v>10000</v>
      </c>
      <c r="C1946" s="120" t="s">
        <v>7</v>
      </c>
      <c r="D1946" s="311" t="s">
        <v>2951</v>
      </c>
      <c r="E1946" s="120">
        <v>3.4</v>
      </c>
      <c r="F1946" s="120" t="s">
        <v>1718</v>
      </c>
      <c r="G1946" s="120" t="s">
        <v>2949</v>
      </c>
      <c r="H1946" s="121" t="s">
        <v>2950</v>
      </c>
      <c r="I1946" s="117" t="s">
        <v>3034</v>
      </c>
      <c r="J1946" s="74">
        <f>IF(F1946="USD", E1946, E1946 * IFERROR(VLOOKUP(F1946, EXCHANGE_RATE!A:B, 2, FALSE), "Currency not found"))</f>
        <v>3.6379999999999999</v>
      </c>
      <c r="K1946" s="74">
        <f t="shared" si="198"/>
        <v>3.6399999999999997</v>
      </c>
      <c r="L1946" s="14">
        <f>IF(C1946="MTS", B1946, B1946 * IFERROR(VLOOKUP(C1946, 'QTY_CONVERSIONS '!A:B, 2, FALSE), "Units not found"))</f>
        <v>10</v>
      </c>
      <c r="M1946" s="75">
        <f t="shared" si="199"/>
        <v>36400</v>
      </c>
      <c r="N1946" t="str">
        <f>IFERROR(VLOOKUP(D1946, Product_Category!A:B, 2, FALSE), "Uncategorized")</f>
        <v>MCC</v>
      </c>
      <c r="O1946" s="76">
        <f t="shared" si="202"/>
        <v>3.6399999999999997</v>
      </c>
      <c r="P1946" s="76">
        <f t="shared" si="200"/>
        <v>36.4</v>
      </c>
      <c r="Q1946">
        <f t="shared" si="201"/>
        <v>2023</v>
      </c>
      <c r="R1946" t="str">
        <f>IFERROR(VLOOKUP(G1946,'Importer Name'!A:B, 2, FALSE), "")</f>
        <v>AZELIS(INDIA)</v>
      </c>
      <c r="S1946" t="str">
        <f>IFERROR(VLOOKUP(H1946,'Supplier name '!A:B, 2, FALSE), "")</f>
        <v>ITACEL</v>
      </c>
    </row>
    <row r="1947" spans="1:19">
      <c r="A1947" s="119" t="s">
        <v>183</v>
      </c>
      <c r="B1947" s="120">
        <v>20000</v>
      </c>
      <c r="C1947" s="120" t="s">
        <v>7</v>
      </c>
      <c r="D1947" s="311" t="s">
        <v>932</v>
      </c>
      <c r="E1947" s="120">
        <v>3.4</v>
      </c>
      <c r="F1947" s="120" t="s">
        <v>1718</v>
      </c>
      <c r="G1947" s="120" t="s">
        <v>2949</v>
      </c>
      <c r="H1947" s="121" t="s">
        <v>2950</v>
      </c>
      <c r="I1947" s="117" t="s">
        <v>3034</v>
      </c>
      <c r="J1947" s="74">
        <f>IF(F1947="USD", E1947, E1947 * IFERROR(VLOOKUP(F1947, EXCHANGE_RATE!A:B, 2, FALSE), "Currency not found"))</f>
        <v>3.6379999999999999</v>
      </c>
      <c r="K1947" s="74">
        <f t="shared" si="198"/>
        <v>3.6399999999999997</v>
      </c>
      <c r="L1947" s="14">
        <f>IF(C1947="MTS", B1947, B1947 * IFERROR(VLOOKUP(C1947, 'QTY_CONVERSIONS '!A:B, 2, FALSE), "Units not found"))</f>
        <v>20</v>
      </c>
      <c r="M1947" s="75">
        <f t="shared" si="199"/>
        <v>72800</v>
      </c>
      <c r="N1947" t="str">
        <f>IFERROR(VLOOKUP(D1947, Product_Category!A:B, 2, FALSE), "Uncategorized")</f>
        <v>MCC</v>
      </c>
      <c r="O1947" s="76">
        <f t="shared" si="202"/>
        <v>3.6399999999999997</v>
      </c>
      <c r="P1947" s="76">
        <f t="shared" si="200"/>
        <v>72.8</v>
      </c>
      <c r="Q1947">
        <f t="shared" si="201"/>
        <v>2023</v>
      </c>
      <c r="R1947" t="str">
        <f>IFERROR(VLOOKUP(G1947,'Importer Name'!A:B, 2, FALSE), "")</f>
        <v>AZELIS(INDIA)</v>
      </c>
      <c r="S1947" t="str">
        <f>IFERROR(VLOOKUP(H1947,'Supplier name '!A:B, 2, FALSE), "")</f>
        <v>ITACEL</v>
      </c>
    </row>
    <row r="1948" spans="1:19">
      <c r="A1948" s="119" t="s">
        <v>183</v>
      </c>
      <c r="B1948" s="120">
        <v>20000</v>
      </c>
      <c r="C1948" s="120" t="s">
        <v>7</v>
      </c>
      <c r="D1948" s="311" t="s">
        <v>2951</v>
      </c>
      <c r="E1948" s="120">
        <v>3.4</v>
      </c>
      <c r="F1948" s="120" t="s">
        <v>1718</v>
      </c>
      <c r="G1948" s="120" t="s">
        <v>2949</v>
      </c>
      <c r="H1948" s="121" t="s">
        <v>2950</v>
      </c>
      <c r="I1948" s="117" t="s">
        <v>3034</v>
      </c>
      <c r="J1948" s="74">
        <f>IF(F1948="USD", E1948, E1948 * IFERROR(VLOOKUP(F1948, EXCHANGE_RATE!A:B, 2, FALSE), "Currency not found"))</f>
        <v>3.6379999999999999</v>
      </c>
      <c r="K1948" s="74">
        <f t="shared" si="198"/>
        <v>3.6399999999999997</v>
      </c>
      <c r="L1948" s="14">
        <f>IF(C1948="MTS", B1948, B1948 * IFERROR(VLOOKUP(C1948, 'QTY_CONVERSIONS '!A:B, 2, FALSE), "Units not found"))</f>
        <v>20</v>
      </c>
      <c r="M1948" s="75">
        <f t="shared" si="199"/>
        <v>72800</v>
      </c>
      <c r="N1948" t="str">
        <f>IFERROR(VLOOKUP(D1948, Product_Category!A:B, 2, FALSE), "Uncategorized")</f>
        <v>MCC</v>
      </c>
      <c r="O1948" s="76">
        <f t="shared" si="202"/>
        <v>3.6399999999999997</v>
      </c>
      <c r="P1948" s="76">
        <f t="shared" si="200"/>
        <v>72.8</v>
      </c>
      <c r="Q1948">
        <f t="shared" si="201"/>
        <v>2023</v>
      </c>
      <c r="R1948" t="str">
        <f>IFERROR(VLOOKUP(G1948,'Importer Name'!A:B, 2, FALSE), "")</f>
        <v>AZELIS(INDIA)</v>
      </c>
      <c r="S1948" t="str">
        <f>IFERROR(VLOOKUP(H1948,'Supplier name '!A:B, 2, FALSE), "")</f>
        <v>ITACEL</v>
      </c>
    </row>
    <row r="1949" spans="1:19">
      <c r="A1949" s="119" t="s">
        <v>183</v>
      </c>
      <c r="B1949" s="120">
        <v>20000</v>
      </c>
      <c r="C1949" s="120" t="s">
        <v>7</v>
      </c>
      <c r="D1949" s="311" t="s">
        <v>2951</v>
      </c>
      <c r="E1949" s="120">
        <v>3.4</v>
      </c>
      <c r="F1949" s="120" t="s">
        <v>1718</v>
      </c>
      <c r="G1949" s="120" t="s">
        <v>2949</v>
      </c>
      <c r="H1949" s="121" t="s">
        <v>2950</v>
      </c>
      <c r="I1949" s="117" t="s">
        <v>3034</v>
      </c>
      <c r="J1949" s="74">
        <f>IF(F1949="USD", E1949, E1949 * IFERROR(VLOOKUP(F1949, EXCHANGE_RATE!A:B, 2, FALSE), "Currency not found"))</f>
        <v>3.6379999999999999</v>
      </c>
      <c r="K1949" s="74">
        <f t="shared" si="198"/>
        <v>3.6399999999999997</v>
      </c>
      <c r="L1949" s="14">
        <f>IF(C1949="MTS", B1949, B1949 * IFERROR(VLOOKUP(C1949, 'QTY_CONVERSIONS '!A:B, 2, FALSE), "Units not found"))</f>
        <v>20</v>
      </c>
      <c r="M1949" s="75">
        <f t="shared" si="199"/>
        <v>72800</v>
      </c>
      <c r="N1949" t="str">
        <f>IFERROR(VLOOKUP(D1949, Product_Category!A:B, 2, FALSE), "Uncategorized")</f>
        <v>MCC</v>
      </c>
      <c r="O1949" s="76">
        <f t="shared" si="202"/>
        <v>3.6399999999999997</v>
      </c>
      <c r="P1949" s="76">
        <f t="shared" si="200"/>
        <v>72.8</v>
      </c>
      <c r="Q1949">
        <f t="shared" si="201"/>
        <v>2023</v>
      </c>
      <c r="R1949" t="str">
        <f>IFERROR(VLOOKUP(G1949,'Importer Name'!A:B, 2, FALSE), "")</f>
        <v>AZELIS(INDIA)</v>
      </c>
      <c r="S1949" t="str">
        <f>IFERROR(VLOOKUP(H1949,'Supplier name '!A:B, 2, FALSE), "")</f>
        <v>ITACEL</v>
      </c>
    </row>
    <row r="1950" spans="1:19">
      <c r="A1950" s="119" t="s">
        <v>2952</v>
      </c>
      <c r="B1950" s="120">
        <v>20000</v>
      </c>
      <c r="C1950" s="120" t="s">
        <v>7</v>
      </c>
      <c r="D1950" s="311" t="s">
        <v>932</v>
      </c>
      <c r="E1950" s="120">
        <v>3.4</v>
      </c>
      <c r="F1950" s="120" t="s">
        <v>1718</v>
      </c>
      <c r="G1950" s="120" t="s">
        <v>2949</v>
      </c>
      <c r="H1950" s="121" t="s">
        <v>2950</v>
      </c>
      <c r="I1950" s="117" t="s">
        <v>3034</v>
      </c>
      <c r="J1950" s="74">
        <f>IF(F1950="USD", E1950, E1950 * IFERROR(VLOOKUP(F1950, EXCHANGE_RATE!A:B, 2, FALSE), "Currency not found"))</f>
        <v>3.6379999999999999</v>
      </c>
      <c r="K1950" s="74">
        <f t="shared" si="198"/>
        <v>3.6399999999999997</v>
      </c>
      <c r="L1950" s="14">
        <f>IF(C1950="MTS", B1950, B1950 * IFERROR(VLOOKUP(C1950, 'QTY_CONVERSIONS '!A:B, 2, FALSE), "Units not found"))</f>
        <v>20</v>
      </c>
      <c r="M1950" s="75">
        <f t="shared" si="199"/>
        <v>72800</v>
      </c>
      <c r="N1950" t="str">
        <f>IFERROR(VLOOKUP(D1950, Product_Category!A:B, 2, FALSE), "Uncategorized")</f>
        <v>MCC</v>
      </c>
      <c r="O1950" s="76">
        <f t="shared" si="202"/>
        <v>3.6399999999999997</v>
      </c>
      <c r="P1950" s="76">
        <f t="shared" si="200"/>
        <v>72.8</v>
      </c>
      <c r="Q1950">
        <f t="shared" si="201"/>
        <v>2023</v>
      </c>
      <c r="R1950" t="str">
        <f>IFERROR(VLOOKUP(G1950,'Importer Name'!A:B, 2, FALSE), "")</f>
        <v>AZELIS(INDIA)</v>
      </c>
      <c r="S1950" t="str">
        <f>IFERROR(VLOOKUP(H1950,'Supplier name '!A:B, 2, FALSE), "")</f>
        <v>ITACEL</v>
      </c>
    </row>
    <row r="1951" spans="1:19">
      <c r="A1951" s="119" t="s">
        <v>2952</v>
      </c>
      <c r="B1951" s="120">
        <v>20000</v>
      </c>
      <c r="C1951" s="120" t="s">
        <v>7</v>
      </c>
      <c r="D1951" s="311" t="s">
        <v>2951</v>
      </c>
      <c r="E1951" s="120">
        <v>3.4</v>
      </c>
      <c r="F1951" s="120" t="s">
        <v>1718</v>
      </c>
      <c r="G1951" s="120" t="s">
        <v>2949</v>
      </c>
      <c r="H1951" s="121" t="s">
        <v>2950</v>
      </c>
      <c r="I1951" s="117" t="s">
        <v>3034</v>
      </c>
      <c r="J1951" s="74">
        <f>IF(F1951="USD", E1951, E1951 * IFERROR(VLOOKUP(F1951, EXCHANGE_RATE!A:B, 2, FALSE), "Currency not found"))</f>
        <v>3.6379999999999999</v>
      </c>
      <c r="K1951" s="74">
        <f t="shared" si="198"/>
        <v>3.6399999999999997</v>
      </c>
      <c r="L1951" s="14">
        <f>IF(C1951="MTS", B1951, B1951 * IFERROR(VLOOKUP(C1951, 'QTY_CONVERSIONS '!A:B, 2, FALSE), "Units not found"))</f>
        <v>20</v>
      </c>
      <c r="M1951" s="75">
        <f t="shared" si="199"/>
        <v>72800</v>
      </c>
      <c r="N1951" t="str">
        <f>IFERROR(VLOOKUP(D1951, Product_Category!A:B, 2, FALSE), "Uncategorized")</f>
        <v>MCC</v>
      </c>
      <c r="O1951" s="76">
        <f t="shared" si="202"/>
        <v>3.6399999999999997</v>
      </c>
      <c r="P1951" s="76">
        <f t="shared" si="200"/>
        <v>72.8</v>
      </c>
      <c r="Q1951">
        <f t="shared" si="201"/>
        <v>2023</v>
      </c>
      <c r="R1951" t="str">
        <f>IFERROR(VLOOKUP(G1951,'Importer Name'!A:B, 2, FALSE), "")</f>
        <v>AZELIS(INDIA)</v>
      </c>
      <c r="S1951" t="str">
        <f>IFERROR(VLOOKUP(H1951,'Supplier name '!A:B, 2, FALSE), "")</f>
        <v>ITACEL</v>
      </c>
    </row>
    <row r="1952" spans="1:19">
      <c r="A1952" s="122" t="s">
        <v>2952</v>
      </c>
      <c r="B1952" s="123">
        <v>20000</v>
      </c>
      <c r="C1952" s="120" t="s">
        <v>7</v>
      </c>
      <c r="D1952" s="312" t="s">
        <v>2951</v>
      </c>
      <c r="E1952" s="123">
        <v>3.4</v>
      </c>
      <c r="F1952" s="120" t="s">
        <v>1718</v>
      </c>
      <c r="G1952" s="123" t="s">
        <v>2949</v>
      </c>
      <c r="H1952" s="124" t="s">
        <v>2950</v>
      </c>
      <c r="I1952" s="117" t="s">
        <v>3034</v>
      </c>
      <c r="J1952" s="74">
        <f>IF(F1952="USD", E1952, E1952 * IFERROR(VLOOKUP(F1952, EXCHANGE_RATE!A:B, 2, FALSE), "Currency not found"))</f>
        <v>3.6379999999999999</v>
      </c>
      <c r="K1952" s="74">
        <f t="shared" si="198"/>
        <v>3.6399999999999997</v>
      </c>
      <c r="L1952" s="14">
        <f>IF(C1952="MTS", B1952, B1952 * IFERROR(VLOOKUP(C1952, 'QTY_CONVERSIONS '!A:B, 2, FALSE), "Units not found"))</f>
        <v>20</v>
      </c>
      <c r="M1952" s="75">
        <f t="shared" si="199"/>
        <v>72800</v>
      </c>
      <c r="N1952" t="str">
        <f>IFERROR(VLOOKUP(D1952, Product_Category!A:B, 2, FALSE), "Uncategorized")</f>
        <v>MCC</v>
      </c>
      <c r="O1952" s="76">
        <f t="shared" si="202"/>
        <v>3.6399999999999997</v>
      </c>
      <c r="P1952" s="76">
        <f t="shared" si="200"/>
        <v>72.8</v>
      </c>
      <c r="Q1952">
        <f t="shared" si="201"/>
        <v>2023</v>
      </c>
      <c r="R1952" t="str">
        <f>IFERROR(VLOOKUP(G1952,'Importer Name'!A:B, 2, FALSE), "")</f>
        <v>AZELIS(INDIA)</v>
      </c>
      <c r="S1952" t="str">
        <f>IFERROR(VLOOKUP(H1952,'Supplier name '!A:B, 2, FALSE), "")</f>
        <v>ITACEL</v>
      </c>
    </row>
    <row r="1953" spans="1:19">
      <c r="A1953" s="119" t="s">
        <v>193</v>
      </c>
      <c r="B1953" s="120">
        <v>4000</v>
      </c>
      <c r="C1953" s="120" t="s">
        <v>7</v>
      </c>
      <c r="D1953" s="311" t="s">
        <v>19</v>
      </c>
      <c r="E1953" s="120">
        <v>2.08</v>
      </c>
      <c r="F1953" s="120" t="s">
        <v>9</v>
      </c>
      <c r="G1953" s="120" t="s">
        <v>28</v>
      </c>
      <c r="H1953" s="121" t="s">
        <v>2953</v>
      </c>
      <c r="I1953" s="117" t="s">
        <v>3034</v>
      </c>
      <c r="J1953" s="74">
        <f>IF(F1953="USD", E1953, E1953 * IFERROR(VLOOKUP(F1953, EXCHANGE_RATE!A:B, 2, FALSE), "Currency not found"))</f>
        <v>2.08</v>
      </c>
      <c r="K1953" s="74">
        <f t="shared" si="198"/>
        <v>2.08</v>
      </c>
      <c r="L1953" s="14">
        <f>IF(C1953="MTS", B1953, B1953 * IFERROR(VLOOKUP(C1953, 'QTY_CONVERSIONS '!A:B, 2, FALSE), "Units not found"))</f>
        <v>4</v>
      </c>
      <c r="M1953" s="75">
        <f t="shared" si="199"/>
        <v>8320</v>
      </c>
      <c r="N1953" t="str">
        <f>IFERROR(VLOOKUP(D1953, Product_Category!A:B, 2, FALSE), "Uncategorized")</f>
        <v>CMC</v>
      </c>
      <c r="O1953" s="76">
        <f t="shared" si="202"/>
        <v>2.08</v>
      </c>
      <c r="P1953" s="76">
        <f t="shared" si="200"/>
        <v>8.32</v>
      </c>
      <c r="Q1953">
        <f t="shared" si="201"/>
        <v>2023</v>
      </c>
      <c r="R1953" t="str">
        <f>IFERROR(VLOOKUP(G1953,'Importer Name'!A:B, 2, FALSE), "")</f>
        <v>DAFFODIL PHARMA</v>
      </c>
      <c r="S1953" t="str">
        <f>IFERROR(VLOOKUP(H1953,'Supplier name '!A:B, 2, FALSE), "")</f>
        <v>CHANGSHU SCIENCE &amp; TECH</v>
      </c>
    </row>
    <row r="1954" spans="1:19">
      <c r="A1954" s="119" t="s">
        <v>193</v>
      </c>
      <c r="B1954" s="120">
        <v>8000</v>
      </c>
      <c r="C1954" s="120" t="s">
        <v>7</v>
      </c>
      <c r="D1954" s="311" t="s">
        <v>19</v>
      </c>
      <c r="E1954" s="120">
        <v>2.08</v>
      </c>
      <c r="F1954" s="120" t="s">
        <v>9</v>
      </c>
      <c r="G1954" s="120" t="s">
        <v>28</v>
      </c>
      <c r="H1954" s="121" t="s">
        <v>2953</v>
      </c>
      <c r="I1954" s="117" t="s">
        <v>3034</v>
      </c>
      <c r="J1954" s="74">
        <f>IF(F1954="USD", E1954, E1954 * IFERROR(VLOOKUP(F1954, EXCHANGE_RATE!A:B, 2, FALSE), "Currency not found"))</f>
        <v>2.08</v>
      </c>
      <c r="K1954" s="74">
        <f t="shared" si="198"/>
        <v>2.08</v>
      </c>
      <c r="L1954" s="14">
        <f>IF(C1954="MTS", B1954, B1954 * IFERROR(VLOOKUP(C1954, 'QTY_CONVERSIONS '!A:B, 2, FALSE), "Units not found"))</f>
        <v>8</v>
      </c>
      <c r="M1954" s="75">
        <f t="shared" si="199"/>
        <v>16640</v>
      </c>
      <c r="N1954" t="str">
        <f>IFERROR(VLOOKUP(D1954, Product_Category!A:B, 2, FALSE), "Uncategorized")</f>
        <v>CMC</v>
      </c>
      <c r="O1954" s="76">
        <f t="shared" si="202"/>
        <v>2.08</v>
      </c>
      <c r="P1954" s="76">
        <f t="shared" si="200"/>
        <v>16.64</v>
      </c>
      <c r="Q1954">
        <f t="shared" si="201"/>
        <v>2023</v>
      </c>
      <c r="R1954" t="str">
        <f>IFERROR(VLOOKUP(G1954,'Importer Name'!A:B, 2, FALSE), "")</f>
        <v>DAFFODIL PHARMA</v>
      </c>
      <c r="S1954" t="str">
        <f>IFERROR(VLOOKUP(H1954,'Supplier name '!A:B, 2, FALSE), "")</f>
        <v>CHANGSHU SCIENCE &amp; TECH</v>
      </c>
    </row>
    <row r="1955" spans="1:19">
      <c r="A1955" s="119" t="s">
        <v>193</v>
      </c>
      <c r="B1955" s="120">
        <v>2000</v>
      </c>
      <c r="C1955" s="120" t="s">
        <v>7</v>
      </c>
      <c r="D1955" s="311" t="s">
        <v>19</v>
      </c>
      <c r="E1955" s="120">
        <v>2.5</v>
      </c>
      <c r="F1955" s="120" t="s">
        <v>9</v>
      </c>
      <c r="G1955" s="120" t="s">
        <v>28</v>
      </c>
      <c r="H1955" s="121" t="s">
        <v>2953</v>
      </c>
      <c r="I1955" s="117" t="s">
        <v>3034</v>
      </c>
      <c r="J1955" s="74">
        <f>IF(F1955="USD", E1955, E1955 * IFERROR(VLOOKUP(F1955, EXCHANGE_RATE!A:B, 2, FALSE), "Currency not found"))</f>
        <v>2.5</v>
      </c>
      <c r="K1955" s="74">
        <f t="shared" si="198"/>
        <v>2.5</v>
      </c>
      <c r="L1955" s="14">
        <f>IF(C1955="MTS", B1955, B1955 * IFERROR(VLOOKUP(C1955, 'QTY_CONVERSIONS '!A:B, 2, FALSE), "Units not found"))</f>
        <v>2</v>
      </c>
      <c r="M1955" s="75">
        <f t="shared" si="199"/>
        <v>5000</v>
      </c>
      <c r="N1955" t="str">
        <f>IFERROR(VLOOKUP(D1955, Product_Category!A:B, 2, FALSE), "Uncategorized")</f>
        <v>CMC</v>
      </c>
      <c r="O1955" s="76">
        <f t="shared" si="202"/>
        <v>2.5</v>
      </c>
      <c r="P1955" s="76">
        <f t="shared" si="200"/>
        <v>5</v>
      </c>
      <c r="Q1955">
        <f t="shared" si="201"/>
        <v>2023</v>
      </c>
      <c r="R1955" t="str">
        <f>IFERROR(VLOOKUP(G1955,'Importer Name'!A:B, 2, FALSE), "")</f>
        <v>DAFFODIL PHARMA</v>
      </c>
      <c r="S1955" t="str">
        <f>IFERROR(VLOOKUP(H1955,'Supplier name '!A:B, 2, FALSE), "")</f>
        <v>CHANGSHU SCIENCE &amp; TECH</v>
      </c>
    </row>
    <row r="1956" spans="1:19">
      <c r="A1956" s="119" t="s">
        <v>193</v>
      </c>
      <c r="B1956" s="120">
        <v>3000</v>
      </c>
      <c r="C1956" s="120" t="s">
        <v>7</v>
      </c>
      <c r="D1956" s="311" t="s">
        <v>19</v>
      </c>
      <c r="E1956" s="120">
        <v>3.03</v>
      </c>
      <c r="F1956" s="120" t="s">
        <v>9</v>
      </c>
      <c r="G1956" s="120" t="s">
        <v>28</v>
      </c>
      <c r="H1956" s="121" t="s">
        <v>2953</v>
      </c>
      <c r="I1956" s="117" t="s">
        <v>3034</v>
      </c>
      <c r="J1956" s="74">
        <f>IF(F1956="USD", E1956, E1956 * IFERROR(VLOOKUP(F1956, EXCHANGE_RATE!A:B, 2, FALSE), "Currency not found"))</f>
        <v>3.03</v>
      </c>
      <c r="K1956" s="74">
        <f t="shared" si="198"/>
        <v>3.03</v>
      </c>
      <c r="L1956" s="14">
        <f>IF(C1956="MTS", B1956, B1956 * IFERROR(VLOOKUP(C1956, 'QTY_CONVERSIONS '!A:B, 2, FALSE), "Units not found"))</f>
        <v>3</v>
      </c>
      <c r="M1956" s="75">
        <f t="shared" si="199"/>
        <v>9090</v>
      </c>
      <c r="N1956" t="str">
        <f>IFERROR(VLOOKUP(D1956, Product_Category!A:B, 2, FALSE), "Uncategorized")</f>
        <v>CMC</v>
      </c>
      <c r="O1956" s="76">
        <f t="shared" si="202"/>
        <v>3.03</v>
      </c>
      <c r="P1956" s="76">
        <f t="shared" si="200"/>
        <v>9.09</v>
      </c>
      <c r="Q1956">
        <f t="shared" si="201"/>
        <v>2023</v>
      </c>
      <c r="R1956" t="str">
        <f>IFERROR(VLOOKUP(G1956,'Importer Name'!A:B, 2, FALSE), "")</f>
        <v>DAFFODIL PHARMA</v>
      </c>
      <c r="S1956" t="str">
        <f>IFERROR(VLOOKUP(H1956,'Supplier name '!A:B, 2, FALSE), "")</f>
        <v>CHANGSHU SCIENCE &amp; TECH</v>
      </c>
    </row>
    <row r="1957" spans="1:19">
      <c r="A1957" s="119" t="s">
        <v>193</v>
      </c>
      <c r="B1957" s="120">
        <v>20000</v>
      </c>
      <c r="C1957" s="120" t="s">
        <v>7</v>
      </c>
      <c r="D1957" s="311" t="s">
        <v>19</v>
      </c>
      <c r="E1957" s="120">
        <v>2.42</v>
      </c>
      <c r="F1957" s="120" t="s">
        <v>9</v>
      </c>
      <c r="G1957" s="120" t="s">
        <v>35</v>
      </c>
      <c r="H1957" s="121" t="s">
        <v>32</v>
      </c>
      <c r="I1957" s="117" t="s">
        <v>3034</v>
      </c>
      <c r="J1957" s="74">
        <f>IF(F1957="USD", E1957, E1957 * IFERROR(VLOOKUP(F1957, EXCHANGE_RATE!A:B, 2, FALSE), "Currency not found"))</f>
        <v>2.42</v>
      </c>
      <c r="K1957" s="74">
        <f t="shared" si="198"/>
        <v>2.42</v>
      </c>
      <c r="L1957" s="14">
        <f>IF(C1957="MTS", B1957, B1957 * IFERROR(VLOOKUP(C1957, 'QTY_CONVERSIONS '!A:B, 2, FALSE), "Units not found"))</f>
        <v>20</v>
      </c>
      <c r="M1957" s="75">
        <f t="shared" si="199"/>
        <v>48400</v>
      </c>
      <c r="N1957" t="str">
        <f>IFERROR(VLOOKUP(D1957, Product_Category!A:B, 2, FALSE), "Uncategorized")</f>
        <v>CMC</v>
      </c>
      <c r="O1957" s="76">
        <f t="shared" si="202"/>
        <v>2.42</v>
      </c>
      <c r="P1957" s="76">
        <f t="shared" si="200"/>
        <v>48.4</v>
      </c>
      <c r="Q1957">
        <f t="shared" si="201"/>
        <v>2023</v>
      </c>
      <c r="R1957" t="str">
        <f>IFERROR(VLOOKUP(G1957,'Importer Name'!A:B, 2, FALSE), "")</f>
        <v>DHARIYAL POLYMERS</v>
      </c>
      <c r="S1957" t="str">
        <f>IFERROR(VLOOKUP(H1957,'Supplier name '!A:B, 2, FALSE), "")</f>
        <v>CHONGQING LIHONG</v>
      </c>
    </row>
    <row r="1958" spans="1:19">
      <c r="A1958" s="119" t="s">
        <v>193</v>
      </c>
      <c r="B1958" s="120">
        <v>140000</v>
      </c>
      <c r="C1958" s="120" t="s">
        <v>7</v>
      </c>
      <c r="D1958" s="311" t="s">
        <v>19</v>
      </c>
      <c r="E1958" s="120">
        <v>2.4300000000000002</v>
      </c>
      <c r="F1958" s="120" t="s">
        <v>9</v>
      </c>
      <c r="G1958" s="120" t="s">
        <v>31</v>
      </c>
      <c r="H1958" s="121" t="s">
        <v>32</v>
      </c>
      <c r="I1958" s="117" t="s">
        <v>3034</v>
      </c>
      <c r="J1958" s="74">
        <f>IF(F1958="USD", E1958, E1958 * IFERROR(VLOOKUP(F1958, EXCHANGE_RATE!A:B, 2, FALSE), "Currency not found"))</f>
        <v>2.4300000000000002</v>
      </c>
      <c r="K1958" s="74">
        <f t="shared" si="198"/>
        <v>2.4300000000000002</v>
      </c>
      <c r="L1958" s="14">
        <f>IF(C1958="MTS", B1958, B1958 * IFERROR(VLOOKUP(C1958, 'QTY_CONVERSIONS '!A:B, 2, FALSE), "Units not found"))</f>
        <v>140</v>
      </c>
      <c r="M1958" s="75">
        <f t="shared" si="199"/>
        <v>340200</v>
      </c>
      <c r="N1958" t="str">
        <f>IFERROR(VLOOKUP(D1958, Product_Category!A:B, 2, FALSE), "Uncategorized")</f>
        <v>CMC</v>
      </c>
      <c r="O1958" s="76">
        <f t="shared" si="202"/>
        <v>2.4300000000000002</v>
      </c>
      <c r="P1958" s="76">
        <f t="shared" si="200"/>
        <v>340.20000000000005</v>
      </c>
      <c r="Q1958">
        <f t="shared" si="201"/>
        <v>2023</v>
      </c>
      <c r="R1958" t="str">
        <f>IFERROR(VLOOKUP(G1958,'Importer Name'!A:B, 2, FALSE), "")</f>
        <v>MERIDIAN POLYMERS</v>
      </c>
      <c r="S1958" t="str">
        <f>IFERROR(VLOOKUP(H1958,'Supplier name '!A:B, 2, FALSE), "")</f>
        <v>CHONGQING LIHONG</v>
      </c>
    </row>
    <row r="1959" spans="1:19">
      <c r="A1959" s="119" t="s">
        <v>193</v>
      </c>
      <c r="B1959" s="120">
        <v>180000</v>
      </c>
      <c r="C1959" s="120" t="s">
        <v>7</v>
      </c>
      <c r="D1959" s="311" t="s">
        <v>19</v>
      </c>
      <c r="E1959" s="120">
        <v>2.5</v>
      </c>
      <c r="F1959" s="120" t="s">
        <v>9</v>
      </c>
      <c r="G1959" s="120" t="s">
        <v>31</v>
      </c>
      <c r="H1959" s="121" t="s">
        <v>55</v>
      </c>
      <c r="I1959" s="117" t="s">
        <v>3034</v>
      </c>
      <c r="J1959" s="74">
        <f>IF(F1959="USD", E1959, E1959 * IFERROR(VLOOKUP(F1959, EXCHANGE_RATE!A:B, 2, FALSE), "Currency not found"))</f>
        <v>2.5</v>
      </c>
      <c r="K1959" s="74">
        <f t="shared" si="198"/>
        <v>2.5</v>
      </c>
      <c r="L1959" s="14">
        <f>IF(C1959="MTS", B1959, B1959 * IFERROR(VLOOKUP(C1959, 'QTY_CONVERSIONS '!A:B, 2, FALSE), "Units not found"))</f>
        <v>180</v>
      </c>
      <c r="M1959" s="75">
        <f t="shared" si="199"/>
        <v>450000</v>
      </c>
      <c r="N1959" t="str">
        <f>IFERROR(VLOOKUP(D1959, Product_Category!A:B, 2, FALSE), "Uncategorized")</f>
        <v>CMC</v>
      </c>
      <c r="O1959" s="76">
        <f t="shared" si="202"/>
        <v>2.5</v>
      </c>
      <c r="P1959" s="76">
        <f t="shared" si="200"/>
        <v>450</v>
      </c>
      <c r="Q1959">
        <f t="shared" si="201"/>
        <v>2023</v>
      </c>
      <c r="R1959" t="str">
        <f>IFERROR(VLOOKUP(G1959,'Importer Name'!A:B, 2, FALSE), "")</f>
        <v>MERIDIAN POLYMERS</v>
      </c>
      <c r="S1959" t="str">
        <f>IFERROR(VLOOKUP(H1959,'Supplier name '!A:B, 2, FALSE), "")</f>
        <v>ZIBO JINSHENG</v>
      </c>
    </row>
    <row r="1960" spans="1:19">
      <c r="A1960" s="119" t="s">
        <v>193</v>
      </c>
      <c r="B1960" s="120">
        <v>60000</v>
      </c>
      <c r="C1960" s="120" t="s">
        <v>7</v>
      </c>
      <c r="D1960" s="311" t="s">
        <v>19</v>
      </c>
      <c r="E1960" s="120">
        <v>1.55</v>
      </c>
      <c r="F1960" s="120" t="s">
        <v>9</v>
      </c>
      <c r="G1960" s="120" t="s">
        <v>31</v>
      </c>
      <c r="H1960" s="121" t="s">
        <v>32</v>
      </c>
      <c r="I1960" s="117" t="s">
        <v>3034</v>
      </c>
      <c r="J1960" s="74">
        <f>IF(F1960="USD", E1960, E1960 * IFERROR(VLOOKUP(F1960, EXCHANGE_RATE!A:B, 2, FALSE), "Currency not found"))</f>
        <v>1.55</v>
      </c>
      <c r="K1960" s="74">
        <f t="shared" si="198"/>
        <v>1.55</v>
      </c>
      <c r="L1960" s="14">
        <f>IF(C1960="MTS", B1960, B1960 * IFERROR(VLOOKUP(C1960, 'QTY_CONVERSIONS '!A:B, 2, FALSE), "Units not found"))</f>
        <v>60</v>
      </c>
      <c r="M1960" s="75">
        <f t="shared" si="199"/>
        <v>93000</v>
      </c>
      <c r="N1960" t="str">
        <f>IFERROR(VLOOKUP(D1960, Product_Category!A:B, 2, FALSE), "Uncategorized")</f>
        <v>CMC</v>
      </c>
      <c r="O1960" s="76">
        <f t="shared" si="202"/>
        <v>1.55</v>
      </c>
      <c r="P1960" s="76">
        <f t="shared" si="200"/>
        <v>93</v>
      </c>
      <c r="Q1960">
        <f t="shared" si="201"/>
        <v>2023</v>
      </c>
      <c r="R1960" t="str">
        <f>IFERROR(VLOOKUP(G1960,'Importer Name'!A:B, 2, FALSE), "")</f>
        <v>MERIDIAN POLYMERS</v>
      </c>
      <c r="S1960" t="str">
        <f>IFERROR(VLOOKUP(H1960,'Supplier name '!A:B, 2, FALSE), "")</f>
        <v>CHONGQING LIHONG</v>
      </c>
    </row>
    <row r="1961" spans="1:19">
      <c r="A1961" s="119" t="s">
        <v>193</v>
      </c>
      <c r="B1961" s="120">
        <v>80000</v>
      </c>
      <c r="C1961" s="120" t="s">
        <v>7</v>
      </c>
      <c r="D1961" s="311" t="s">
        <v>19</v>
      </c>
      <c r="E1961" s="120">
        <v>2.23</v>
      </c>
      <c r="F1961" s="120" t="s">
        <v>9</v>
      </c>
      <c r="G1961" s="120" t="s">
        <v>31</v>
      </c>
      <c r="H1961" s="121" t="s">
        <v>32</v>
      </c>
      <c r="I1961" s="117" t="s">
        <v>3034</v>
      </c>
      <c r="J1961" s="74">
        <f>IF(F1961="USD", E1961, E1961 * IFERROR(VLOOKUP(F1961, EXCHANGE_RATE!A:B, 2, FALSE), "Currency not found"))</f>
        <v>2.23</v>
      </c>
      <c r="K1961" s="74">
        <f t="shared" si="198"/>
        <v>2.23</v>
      </c>
      <c r="L1961" s="14">
        <f>IF(C1961="MTS", B1961, B1961 * IFERROR(VLOOKUP(C1961, 'QTY_CONVERSIONS '!A:B, 2, FALSE), "Units not found"))</f>
        <v>80</v>
      </c>
      <c r="M1961" s="75">
        <f t="shared" si="199"/>
        <v>178400</v>
      </c>
      <c r="N1961" t="str">
        <f>IFERROR(VLOOKUP(D1961, Product_Category!A:B, 2, FALSE), "Uncategorized")</f>
        <v>CMC</v>
      </c>
      <c r="O1961" s="76">
        <f t="shared" si="202"/>
        <v>2.23</v>
      </c>
      <c r="P1961" s="76">
        <f t="shared" si="200"/>
        <v>178.4</v>
      </c>
      <c r="Q1961">
        <f t="shared" si="201"/>
        <v>2023</v>
      </c>
      <c r="R1961" t="str">
        <f>IFERROR(VLOOKUP(G1961,'Importer Name'!A:B, 2, FALSE), "")</f>
        <v>MERIDIAN POLYMERS</v>
      </c>
      <c r="S1961" t="str">
        <f>IFERROR(VLOOKUP(H1961,'Supplier name '!A:B, 2, FALSE), "")</f>
        <v>CHONGQING LIHONG</v>
      </c>
    </row>
    <row r="1962" spans="1:19">
      <c r="A1962" s="119" t="s">
        <v>193</v>
      </c>
      <c r="B1962" s="120">
        <v>21500</v>
      </c>
      <c r="C1962" s="120" t="s">
        <v>7</v>
      </c>
      <c r="D1962" s="311" t="s">
        <v>19</v>
      </c>
      <c r="E1962" s="120">
        <v>2.92</v>
      </c>
      <c r="F1962" s="120" t="s">
        <v>9</v>
      </c>
      <c r="G1962" s="120" t="s">
        <v>2954</v>
      </c>
      <c r="H1962" s="121" t="s">
        <v>32</v>
      </c>
      <c r="I1962" s="117" t="s">
        <v>3034</v>
      </c>
      <c r="J1962" s="74">
        <f>IF(F1962="USD", E1962, E1962 * IFERROR(VLOOKUP(F1962, EXCHANGE_RATE!A:B, 2, FALSE), "Currency not found"))</f>
        <v>2.92</v>
      </c>
      <c r="K1962" s="74">
        <f t="shared" si="198"/>
        <v>2.92</v>
      </c>
      <c r="L1962" s="14">
        <f>IF(C1962="MTS", B1962, B1962 * IFERROR(VLOOKUP(C1962, 'QTY_CONVERSIONS '!A:B, 2, FALSE), "Units not found"))</f>
        <v>21.5</v>
      </c>
      <c r="M1962" s="75">
        <f t="shared" si="199"/>
        <v>62780</v>
      </c>
      <c r="N1962" t="str">
        <f>IFERROR(VLOOKUP(D1962, Product_Category!A:B, 2, FALSE), "Uncategorized")</f>
        <v>CMC</v>
      </c>
      <c r="O1962" s="76">
        <f t="shared" si="202"/>
        <v>2.92</v>
      </c>
      <c r="P1962" s="76">
        <f t="shared" si="200"/>
        <v>62.78</v>
      </c>
      <c r="Q1962">
        <f t="shared" si="201"/>
        <v>2023</v>
      </c>
      <c r="R1962" t="str">
        <f>IFERROR(VLOOKUP(G1962,'Importer Name'!A:B, 2, FALSE), "")</f>
        <v>PARSONS NUTRITIONALS</v>
      </c>
      <c r="S1962" t="str">
        <f>IFERROR(VLOOKUP(H1962,'Supplier name '!A:B, 2, FALSE), "")</f>
        <v>CHONGQING LIHONG</v>
      </c>
    </row>
    <row r="1963" spans="1:19">
      <c r="A1963" s="119" t="s">
        <v>193</v>
      </c>
      <c r="B1963" s="120">
        <v>15000</v>
      </c>
      <c r="C1963" s="120" t="s">
        <v>7</v>
      </c>
      <c r="D1963" s="311" t="s">
        <v>19</v>
      </c>
      <c r="E1963" s="120">
        <v>2.42</v>
      </c>
      <c r="F1963" s="120" t="s">
        <v>9</v>
      </c>
      <c r="G1963" s="120" t="s">
        <v>320</v>
      </c>
      <c r="H1963" s="121" t="s">
        <v>41</v>
      </c>
      <c r="I1963" s="117" t="s">
        <v>3034</v>
      </c>
      <c r="J1963" s="74">
        <f>IF(F1963="USD", E1963, E1963 * IFERROR(VLOOKUP(F1963, EXCHANGE_RATE!A:B, 2, FALSE), "Currency not found"))</f>
        <v>2.42</v>
      </c>
      <c r="K1963" s="74">
        <f t="shared" si="198"/>
        <v>2.42</v>
      </c>
      <c r="L1963" s="14">
        <f>IF(C1963="MTS", B1963, B1963 * IFERROR(VLOOKUP(C1963, 'QTY_CONVERSIONS '!A:B, 2, FALSE), "Units not found"))</f>
        <v>15</v>
      </c>
      <c r="M1963" s="75">
        <f t="shared" si="199"/>
        <v>36300</v>
      </c>
      <c r="N1963" t="str">
        <f>IFERROR(VLOOKUP(D1963, Product_Category!A:B, 2, FALSE), "Uncategorized")</f>
        <v>CMC</v>
      </c>
      <c r="O1963" s="76">
        <f t="shared" si="202"/>
        <v>2.42</v>
      </c>
      <c r="P1963" s="76">
        <f t="shared" si="200"/>
        <v>36.299999999999997</v>
      </c>
      <c r="Q1963">
        <f t="shared" si="201"/>
        <v>2023</v>
      </c>
      <c r="R1963" t="str">
        <f>IFERROR(VLOOKUP(G1963,'Importer Name'!A:B, 2, FALSE), "")</f>
        <v>PHARCOS SPECIALITY</v>
      </c>
      <c r="S1963" t="str">
        <f>IFERROR(VLOOKUP(H1963,'Supplier name '!A:B, 2, FALSE), "")</f>
        <v>JINING FORTUNE</v>
      </c>
    </row>
    <row r="1964" spans="1:19">
      <c r="A1964" s="119" t="s">
        <v>193</v>
      </c>
      <c r="B1964" s="120">
        <v>100</v>
      </c>
      <c r="C1964" s="120" t="s">
        <v>7</v>
      </c>
      <c r="D1964" s="311" t="s">
        <v>19</v>
      </c>
      <c r="E1964" s="120">
        <v>2.7</v>
      </c>
      <c r="F1964" s="120" t="s">
        <v>9</v>
      </c>
      <c r="G1964" s="120" t="s">
        <v>2955</v>
      </c>
      <c r="H1964" s="121" t="s">
        <v>2956</v>
      </c>
      <c r="I1964" s="117" t="s">
        <v>3034</v>
      </c>
      <c r="J1964" s="74">
        <f>IF(F1964="USD", E1964, E1964 * IFERROR(VLOOKUP(F1964, EXCHANGE_RATE!A:B, 2, FALSE), "Currency not found"))</f>
        <v>2.7</v>
      </c>
      <c r="K1964" s="74">
        <f t="shared" si="198"/>
        <v>2.7</v>
      </c>
      <c r="L1964" s="14">
        <f>IF(C1964="MTS", B1964, B1964 * IFERROR(VLOOKUP(C1964, 'QTY_CONVERSIONS '!A:B, 2, FALSE), "Units not found"))</f>
        <v>0.1</v>
      </c>
      <c r="M1964" s="75">
        <f t="shared" si="199"/>
        <v>270</v>
      </c>
      <c r="N1964" t="str">
        <f>IFERROR(VLOOKUP(D1964, Product_Category!A:B, 2, FALSE), "Uncategorized")</f>
        <v>CMC</v>
      </c>
      <c r="O1964" s="76">
        <f t="shared" si="202"/>
        <v>2.7</v>
      </c>
      <c r="P1964" s="76">
        <f t="shared" si="200"/>
        <v>0.27</v>
      </c>
      <c r="Q1964">
        <f t="shared" si="201"/>
        <v>2023</v>
      </c>
      <c r="R1964" t="str">
        <f>IFERROR(VLOOKUP(G1964,'Importer Name'!A:B, 2, FALSE), "")</f>
        <v>PRATIK CHEMICALS</v>
      </c>
      <c r="S1964" t="str">
        <f>IFERROR(VLOOKUP(H1964,'Supplier name '!A:B, 2, FALSE), "")</f>
        <v>FOSHAN EVER SHINE</v>
      </c>
    </row>
    <row r="1965" spans="1:19">
      <c r="A1965" s="119" t="s">
        <v>193</v>
      </c>
      <c r="B1965" s="120">
        <v>15000</v>
      </c>
      <c r="C1965" s="120" t="s">
        <v>7</v>
      </c>
      <c r="D1965" s="311" t="s">
        <v>19</v>
      </c>
      <c r="E1965" s="120">
        <v>2.62</v>
      </c>
      <c r="F1965" s="120" t="s">
        <v>9</v>
      </c>
      <c r="G1965" s="120" t="s">
        <v>320</v>
      </c>
      <c r="H1965" s="121" t="s">
        <v>41</v>
      </c>
      <c r="I1965" s="117" t="s">
        <v>3034</v>
      </c>
      <c r="J1965" s="74">
        <f>IF(F1965="USD", E1965, E1965 * IFERROR(VLOOKUP(F1965, EXCHANGE_RATE!A:B, 2, FALSE), "Currency not found"))</f>
        <v>2.62</v>
      </c>
      <c r="K1965" s="74">
        <f t="shared" si="198"/>
        <v>2.62</v>
      </c>
      <c r="L1965" s="14">
        <f>IF(C1965="MTS", B1965, B1965 * IFERROR(VLOOKUP(C1965, 'QTY_CONVERSIONS '!A:B, 2, FALSE), "Units not found"))</f>
        <v>15</v>
      </c>
      <c r="M1965" s="75">
        <f t="shared" si="199"/>
        <v>39300</v>
      </c>
      <c r="N1965" t="str">
        <f>IFERROR(VLOOKUP(D1965, Product_Category!A:B, 2, FALSE), "Uncategorized")</f>
        <v>CMC</v>
      </c>
      <c r="O1965" s="76">
        <f t="shared" si="202"/>
        <v>2.62</v>
      </c>
      <c r="P1965" s="76">
        <f t="shared" si="200"/>
        <v>39.300000000000004</v>
      </c>
      <c r="Q1965">
        <f t="shared" si="201"/>
        <v>2023</v>
      </c>
      <c r="R1965" t="str">
        <f>IFERROR(VLOOKUP(G1965,'Importer Name'!A:B, 2, FALSE), "")</f>
        <v>PHARCOS SPECIALITY</v>
      </c>
      <c r="S1965" t="str">
        <f>IFERROR(VLOOKUP(H1965,'Supplier name '!A:B, 2, FALSE), "")</f>
        <v>JINING FORTUNE</v>
      </c>
    </row>
    <row r="1966" spans="1:19">
      <c r="A1966" s="119" t="s">
        <v>193</v>
      </c>
      <c r="B1966" s="120">
        <v>1950</v>
      </c>
      <c r="C1966" s="120" t="s">
        <v>7</v>
      </c>
      <c r="D1966" s="311" t="s">
        <v>19</v>
      </c>
      <c r="E1966" s="120">
        <v>3.04</v>
      </c>
      <c r="F1966" s="120" t="s">
        <v>9</v>
      </c>
      <c r="G1966" s="120" t="s">
        <v>2957</v>
      </c>
      <c r="H1966" s="121" t="s">
        <v>2593</v>
      </c>
      <c r="I1966" s="117" t="s">
        <v>3034</v>
      </c>
      <c r="J1966" s="74">
        <f>IF(F1966="USD", E1966, E1966 * IFERROR(VLOOKUP(F1966, EXCHANGE_RATE!A:B, 2, FALSE), "Currency not found"))</f>
        <v>3.04</v>
      </c>
      <c r="K1966" s="74">
        <f t="shared" si="198"/>
        <v>3.04</v>
      </c>
      <c r="L1966" s="14">
        <f>IF(C1966="MTS", B1966, B1966 * IFERROR(VLOOKUP(C1966, 'QTY_CONVERSIONS '!A:B, 2, FALSE), "Units not found"))</f>
        <v>1.95</v>
      </c>
      <c r="M1966" s="75">
        <f t="shared" si="199"/>
        <v>5928</v>
      </c>
      <c r="N1966" t="str">
        <f>IFERROR(VLOOKUP(D1966, Product_Category!A:B, 2, FALSE), "Uncategorized")</f>
        <v>CMC</v>
      </c>
      <c r="O1966" s="76">
        <f t="shared" si="202"/>
        <v>3.04</v>
      </c>
      <c r="P1966" s="76">
        <f t="shared" si="200"/>
        <v>5.9279999999999999</v>
      </c>
      <c r="Q1966">
        <f t="shared" si="201"/>
        <v>2023</v>
      </c>
      <c r="R1966" t="str">
        <f>IFERROR(VLOOKUP(G1966,'Importer Name'!A:B, 2, FALSE), "")</f>
        <v>KAKKAT DRUGS &amp; CHEM</v>
      </c>
      <c r="S1966" t="str">
        <f>IFERROR(VLOOKUP(H1966,'Supplier name '!A:B, 2, FALSE), "")</f>
        <v>JIANGSU GUOTAI GUOMIAM</v>
      </c>
    </row>
    <row r="1967" spans="1:19">
      <c r="A1967" s="119" t="s">
        <v>193</v>
      </c>
      <c r="B1967" s="120">
        <v>18000</v>
      </c>
      <c r="C1967" s="120" t="s">
        <v>7</v>
      </c>
      <c r="D1967" s="311" t="s">
        <v>19</v>
      </c>
      <c r="E1967" s="120">
        <v>3.17</v>
      </c>
      <c r="F1967" s="120" t="s">
        <v>9</v>
      </c>
      <c r="G1967" s="120" t="s">
        <v>34</v>
      </c>
      <c r="H1967" s="121" t="s">
        <v>32</v>
      </c>
      <c r="I1967" s="117" t="s">
        <v>3034</v>
      </c>
      <c r="J1967" s="74">
        <f>IF(F1967="USD", E1967, E1967 * IFERROR(VLOOKUP(F1967, EXCHANGE_RATE!A:B, 2, FALSE), "Currency not found"))</f>
        <v>3.17</v>
      </c>
      <c r="K1967" s="74">
        <f t="shared" si="198"/>
        <v>3.17</v>
      </c>
      <c r="L1967" s="14">
        <f>IF(C1967="MTS", B1967, B1967 * IFERROR(VLOOKUP(C1967, 'QTY_CONVERSIONS '!A:B, 2, FALSE), "Units not found"))</f>
        <v>18</v>
      </c>
      <c r="M1967" s="75">
        <f t="shared" si="199"/>
        <v>57060</v>
      </c>
      <c r="N1967" t="str">
        <f>IFERROR(VLOOKUP(D1967, Product_Category!A:B, 2, FALSE), "Uncategorized")</f>
        <v>CMC</v>
      </c>
      <c r="O1967" s="76">
        <f t="shared" si="202"/>
        <v>3.17</v>
      </c>
      <c r="P1967" s="76">
        <f t="shared" si="200"/>
        <v>57.06</v>
      </c>
      <c r="Q1967">
        <f t="shared" si="201"/>
        <v>2023</v>
      </c>
      <c r="R1967" t="str">
        <f>IFERROR(VLOOKUP(G1967,'Importer Name'!A:B, 2, FALSE), "")</f>
        <v>COLGATE-PALMOLIVE</v>
      </c>
      <c r="S1967" t="str">
        <f>IFERROR(VLOOKUP(H1967,'Supplier name '!A:B, 2, FALSE), "")</f>
        <v>CHONGQING LIHONG</v>
      </c>
    </row>
    <row r="1968" spans="1:19">
      <c r="A1968" s="119" t="s">
        <v>193</v>
      </c>
      <c r="B1968" s="120">
        <v>25000</v>
      </c>
      <c r="C1968" s="120" t="s">
        <v>7</v>
      </c>
      <c r="D1968" s="311" t="s">
        <v>19</v>
      </c>
      <c r="E1968" s="120">
        <v>1.82</v>
      </c>
      <c r="F1968" s="120" t="s">
        <v>9</v>
      </c>
      <c r="G1968" s="120" t="s">
        <v>441</v>
      </c>
      <c r="H1968" s="121" t="s">
        <v>442</v>
      </c>
      <c r="I1968" s="117" t="s">
        <v>3034</v>
      </c>
      <c r="J1968" s="74">
        <f>IF(F1968="USD", E1968, E1968 * IFERROR(VLOOKUP(F1968, EXCHANGE_RATE!A:B, 2, FALSE), "Currency not found"))</f>
        <v>1.82</v>
      </c>
      <c r="K1968" s="74">
        <f t="shared" si="198"/>
        <v>1.82</v>
      </c>
      <c r="L1968" s="14">
        <f>IF(C1968="MTS", B1968, B1968 * IFERROR(VLOOKUP(C1968, 'QTY_CONVERSIONS '!A:B, 2, FALSE), "Units not found"))</f>
        <v>25</v>
      </c>
      <c r="M1968" s="75">
        <f t="shared" si="199"/>
        <v>45500</v>
      </c>
      <c r="N1968" t="str">
        <f>IFERROR(VLOOKUP(D1968, Product_Category!A:B, 2, FALSE), "Uncategorized")</f>
        <v>CMC</v>
      </c>
      <c r="O1968" s="76">
        <f t="shared" si="202"/>
        <v>1.82</v>
      </c>
      <c r="P1968" s="76">
        <f t="shared" si="200"/>
        <v>45.5</v>
      </c>
      <c r="Q1968">
        <f t="shared" si="201"/>
        <v>2023</v>
      </c>
      <c r="R1968" t="str">
        <f>IFERROR(VLOOKUP(G1968,'Importer Name'!A:B, 2, FALSE), "")</f>
        <v xml:space="preserve">HI TECH PAPERS </v>
      </c>
      <c r="S1968" t="str">
        <f>IFERROR(VLOOKUP(H1968,'Supplier name '!A:B, 2, FALSE), "")</f>
        <v>WUXI LEO TECH</v>
      </c>
    </row>
    <row r="1969" spans="1:19">
      <c r="A1969" s="119" t="s">
        <v>193</v>
      </c>
      <c r="B1969" s="120">
        <v>12000</v>
      </c>
      <c r="C1969" s="120" t="s">
        <v>7</v>
      </c>
      <c r="D1969" s="311" t="s">
        <v>19</v>
      </c>
      <c r="E1969" s="120">
        <v>2.85</v>
      </c>
      <c r="F1969" s="120" t="s">
        <v>9</v>
      </c>
      <c r="G1969" s="120" t="s">
        <v>435</v>
      </c>
      <c r="H1969" s="121" t="s">
        <v>41</v>
      </c>
      <c r="I1969" s="117" t="s">
        <v>3034</v>
      </c>
      <c r="J1969" s="74">
        <f>IF(F1969="USD", E1969, E1969 * IFERROR(VLOOKUP(F1969, EXCHANGE_RATE!A:B, 2, FALSE), "Currency not found"))</f>
        <v>2.85</v>
      </c>
      <c r="K1969" s="74">
        <f t="shared" si="198"/>
        <v>2.85</v>
      </c>
      <c r="L1969" s="14">
        <f>IF(C1969="MTS", B1969, B1969 * IFERROR(VLOOKUP(C1969, 'QTY_CONVERSIONS '!A:B, 2, FALSE), "Units not found"))</f>
        <v>12</v>
      </c>
      <c r="M1969" s="75">
        <f t="shared" si="199"/>
        <v>34200</v>
      </c>
      <c r="N1969" t="str">
        <f>IFERROR(VLOOKUP(D1969, Product_Category!A:B, 2, FALSE), "Uncategorized")</f>
        <v>CMC</v>
      </c>
      <c r="O1969" s="76">
        <f t="shared" si="202"/>
        <v>2.85</v>
      </c>
      <c r="P1969" s="76">
        <f t="shared" si="200"/>
        <v>34.200000000000003</v>
      </c>
      <c r="Q1969">
        <f t="shared" si="201"/>
        <v>2023</v>
      </c>
      <c r="R1969" t="str">
        <f>IFERROR(VLOOKUP(G1969,'Importer Name'!A:B, 2, FALSE), "")</f>
        <v xml:space="preserve">KRISHNA ADDITIVES </v>
      </c>
      <c r="S1969" t="str">
        <f>IFERROR(VLOOKUP(H1969,'Supplier name '!A:B, 2, FALSE), "")</f>
        <v>JINING FORTUNE</v>
      </c>
    </row>
    <row r="1970" spans="1:19">
      <c r="A1970" s="119" t="s">
        <v>193</v>
      </c>
      <c r="B1970" s="120">
        <v>2000</v>
      </c>
      <c r="C1970" s="120" t="s">
        <v>7</v>
      </c>
      <c r="D1970" s="311" t="s">
        <v>19</v>
      </c>
      <c r="E1970" s="120">
        <v>2.72</v>
      </c>
      <c r="F1970" s="120" t="s">
        <v>9</v>
      </c>
      <c r="G1970" s="120" t="s">
        <v>2958</v>
      </c>
      <c r="H1970" s="121" t="s">
        <v>41</v>
      </c>
      <c r="I1970" s="117" t="s">
        <v>3034</v>
      </c>
      <c r="J1970" s="74">
        <f>IF(F1970="USD", E1970, E1970 * IFERROR(VLOOKUP(F1970, EXCHANGE_RATE!A:B, 2, FALSE), "Currency not found"))</f>
        <v>2.72</v>
      </c>
      <c r="K1970" s="74">
        <f t="shared" si="198"/>
        <v>2.72</v>
      </c>
      <c r="L1970" s="14">
        <f>IF(C1970="MTS", B1970, B1970 * IFERROR(VLOOKUP(C1970, 'QTY_CONVERSIONS '!A:B, 2, FALSE), "Units not found"))</f>
        <v>2</v>
      </c>
      <c r="M1970" s="75">
        <f t="shared" si="199"/>
        <v>5440</v>
      </c>
      <c r="N1970" t="str">
        <f>IFERROR(VLOOKUP(D1970, Product_Category!A:B, 2, FALSE), "Uncategorized")</f>
        <v>CMC</v>
      </c>
      <c r="O1970" s="76">
        <f t="shared" si="202"/>
        <v>2.72</v>
      </c>
      <c r="P1970" s="76">
        <f t="shared" si="200"/>
        <v>5.44</v>
      </c>
      <c r="Q1970">
        <f t="shared" si="201"/>
        <v>2023</v>
      </c>
      <c r="R1970" t="str">
        <f>IFERROR(VLOOKUP(G1970,'Importer Name'!A:B, 2, FALSE), "")</f>
        <v xml:space="preserve">ARYAN ENTERPRISE </v>
      </c>
      <c r="S1970" t="str">
        <f>IFERROR(VLOOKUP(H1970,'Supplier name '!A:B, 2, FALSE), "")</f>
        <v>JINING FORTUNE</v>
      </c>
    </row>
    <row r="1971" spans="1:19">
      <c r="A1971" s="119" t="s">
        <v>193</v>
      </c>
      <c r="B1971" s="120">
        <v>2000</v>
      </c>
      <c r="C1971" s="120" t="s">
        <v>7</v>
      </c>
      <c r="D1971" s="311" t="s">
        <v>19</v>
      </c>
      <c r="E1971" s="120">
        <v>2.78</v>
      </c>
      <c r="F1971" s="120" t="s">
        <v>9</v>
      </c>
      <c r="G1971" s="120" t="s">
        <v>2957</v>
      </c>
      <c r="H1971" s="121" t="s">
        <v>2593</v>
      </c>
      <c r="I1971" s="117" t="s">
        <v>3034</v>
      </c>
      <c r="J1971" s="74">
        <f>IF(F1971="USD", E1971, E1971 * IFERROR(VLOOKUP(F1971, EXCHANGE_RATE!A:B, 2, FALSE), "Currency not found"))</f>
        <v>2.78</v>
      </c>
      <c r="K1971" s="74">
        <f t="shared" si="198"/>
        <v>2.78</v>
      </c>
      <c r="L1971" s="14">
        <f>IF(C1971="MTS", B1971, B1971 * IFERROR(VLOOKUP(C1971, 'QTY_CONVERSIONS '!A:B, 2, FALSE), "Units not found"))</f>
        <v>2</v>
      </c>
      <c r="M1971" s="75">
        <f t="shared" si="199"/>
        <v>5560</v>
      </c>
      <c r="N1971" t="str">
        <f>IFERROR(VLOOKUP(D1971, Product_Category!A:B, 2, FALSE), "Uncategorized")</f>
        <v>CMC</v>
      </c>
      <c r="O1971" s="76">
        <f t="shared" si="202"/>
        <v>2.78</v>
      </c>
      <c r="P1971" s="76">
        <f t="shared" si="200"/>
        <v>5.56</v>
      </c>
      <c r="Q1971">
        <f t="shared" si="201"/>
        <v>2023</v>
      </c>
      <c r="R1971" t="str">
        <f>IFERROR(VLOOKUP(G1971,'Importer Name'!A:B, 2, FALSE), "")</f>
        <v>KAKKAT DRUGS &amp; CHEM</v>
      </c>
      <c r="S1971" t="str">
        <f>IFERROR(VLOOKUP(H1971,'Supplier name '!A:B, 2, FALSE), "")</f>
        <v>JIANGSU GUOTAI GUOMIAM</v>
      </c>
    </row>
    <row r="1972" spans="1:19">
      <c r="A1972" s="119" t="s">
        <v>193</v>
      </c>
      <c r="B1972" s="120">
        <v>17000</v>
      </c>
      <c r="C1972" s="120" t="s">
        <v>7</v>
      </c>
      <c r="D1972" s="311" t="s">
        <v>19</v>
      </c>
      <c r="E1972" s="120">
        <v>2.52</v>
      </c>
      <c r="F1972" s="120" t="s">
        <v>9</v>
      </c>
      <c r="G1972" s="120" t="s">
        <v>1852</v>
      </c>
      <c r="H1972" s="121" t="s">
        <v>2959</v>
      </c>
      <c r="I1972" s="117" t="s">
        <v>3034</v>
      </c>
      <c r="J1972" s="74">
        <f>IF(F1972="USD", E1972, E1972 * IFERROR(VLOOKUP(F1972, EXCHANGE_RATE!A:B, 2, FALSE), "Currency not found"))</f>
        <v>2.52</v>
      </c>
      <c r="K1972" s="74">
        <f t="shared" si="198"/>
        <v>2.52</v>
      </c>
      <c r="L1972" s="14">
        <f>IF(C1972="MTS", B1972, B1972 * IFERROR(VLOOKUP(C1972, 'QTY_CONVERSIONS '!A:B, 2, FALSE), "Units not found"))</f>
        <v>17</v>
      </c>
      <c r="M1972" s="75">
        <f t="shared" si="199"/>
        <v>42840</v>
      </c>
      <c r="N1972" t="str">
        <f>IFERROR(VLOOKUP(D1972, Product_Category!A:B, 2, FALSE), "Uncategorized")</f>
        <v>CMC</v>
      </c>
      <c r="O1972" s="76">
        <f t="shared" si="202"/>
        <v>2.52</v>
      </c>
      <c r="P1972" s="76">
        <f t="shared" si="200"/>
        <v>42.84</v>
      </c>
      <c r="Q1972">
        <f t="shared" si="201"/>
        <v>2023</v>
      </c>
      <c r="R1972" t="str">
        <f>IFERROR(VLOOKUP(G1972,'Importer Name'!A:B, 2, FALSE), "")</f>
        <v>ARCHI EXIM</v>
      </c>
      <c r="S1972" t="str">
        <f>IFERROR(VLOOKUP(H1972,'Supplier name '!A:B, 2, FALSE), "")</f>
        <v>Z &amp; F SUNGOLD</v>
      </c>
    </row>
    <row r="1973" spans="1:19">
      <c r="A1973" s="119" t="s">
        <v>193</v>
      </c>
      <c r="B1973" s="120">
        <v>25000</v>
      </c>
      <c r="C1973" s="120" t="s">
        <v>7</v>
      </c>
      <c r="D1973" s="311" t="s">
        <v>19</v>
      </c>
      <c r="E1973" s="120">
        <v>1.81</v>
      </c>
      <c r="F1973" s="120" t="s">
        <v>9</v>
      </c>
      <c r="G1973" s="120" t="s">
        <v>441</v>
      </c>
      <c r="H1973" s="121" t="s">
        <v>442</v>
      </c>
      <c r="I1973" s="117" t="s">
        <v>3034</v>
      </c>
      <c r="J1973" s="74">
        <f>IF(F1973="USD", E1973, E1973 * IFERROR(VLOOKUP(F1973, EXCHANGE_RATE!A:B, 2, FALSE), "Currency not found"))</f>
        <v>1.81</v>
      </c>
      <c r="K1973" s="74">
        <f t="shared" si="198"/>
        <v>1.81</v>
      </c>
      <c r="L1973" s="14">
        <f>IF(C1973="MTS", B1973, B1973 * IFERROR(VLOOKUP(C1973, 'QTY_CONVERSIONS '!A:B, 2, FALSE), "Units not found"))</f>
        <v>25</v>
      </c>
      <c r="M1973" s="75">
        <f t="shared" si="199"/>
        <v>45250</v>
      </c>
      <c r="N1973" t="str">
        <f>IFERROR(VLOOKUP(D1973, Product_Category!A:B, 2, FALSE), "Uncategorized")</f>
        <v>CMC</v>
      </c>
      <c r="O1973" s="76">
        <f t="shared" si="202"/>
        <v>1.81</v>
      </c>
      <c r="P1973" s="76">
        <f t="shared" si="200"/>
        <v>45.25</v>
      </c>
      <c r="Q1973">
        <f t="shared" si="201"/>
        <v>2023</v>
      </c>
      <c r="R1973" t="str">
        <f>IFERROR(VLOOKUP(G1973,'Importer Name'!A:B, 2, FALSE), "")</f>
        <v xml:space="preserve">HI TECH PAPERS </v>
      </c>
      <c r="S1973" t="str">
        <f>IFERROR(VLOOKUP(H1973,'Supplier name '!A:B, 2, FALSE), "")</f>
        <v>WUXI LEO TECH</v>
      </c>
    </row>
    <row r="1974" spans="1:19">
      <c r="A1974" s="119" t="s">
        <v>193</v>
      </c>
      <c r="B1974" s="120">
        <v>18000</v>
      </c>
      <c r="C1974" s="120" t="s">
        <v>7</v>
      </c>
      <c r="D1974" s="311" t="s">
        <v>19</v>
      </c>
      <c r="E1974" s="120">
        <v>2.9</v>
      </c>
      <c r="F1974" s="120" t="s">
        <v>9</v>
      </c>
      <c r="G1974" s="120" t="s">
        <v>427</v>
      </c>
      <c r="H1974" s="121" t="s">
        <v>325</v>
      </c>
      <c r="I1974" s="117" t="s">
        <v>3034</v>
      </c>
      <c r="J1974" s="74">
        <f>IF(F1974="USD", E1974, E1974 * IFERROR(VLOOKUP(F1974, EXCHANGE_RATE!A:B, 2, FALSE), "Currency not found"))</f>
        <v>2.9</v>
      </c>
      <c r="K1974" s="74">
        <f t="shared" si="198"/>
        <v>2.9</v>
      </c>
      <c r="L1974" s="14">
        <f>IF(C1974="MTS", B1974, B1974 * IFERROR(VLOOKUP(C1974, 'QTY_CONVERSIONS '!A:B, 2, FALSE), "Units not found"))</f>
        <v>18</v>
      </c>
      <c r="M1974" s="75">
        <f t="shared" si="199"/>
        <v>52200</v>
      </c>
      <c r="N1974" t="str">
        <f>IFERROR(VLOOKUP(D1974, Product_Category!A:B, 2, FALSE), "Uncategorized")</f>
        <v>CMC</v>
      </c>
      <c r="O1974" s="76">
        <f t="shared" si="202"/>
        <v>2.9</v>
      </c>
      <c r="P1974" s="76">
        <f t="shared" si="200"/>
        <v>52.199999999999996</v>
      </c>
      <c r="Q1974">
        <f t="shared" si="201"/>
        <v>2023</v>
      </c>
      <c r="R1974" t="str">
        <f>IFERROR(VLOOKUP(G1974,'Importer Name'!A:B, 2, FALSE), "")</f>
        <v xml:space="preserve">PRACHIN CHEMICAL </v>
      </c>
      <c r="S1974" t="str">
        <f>IFERROR(VLOOKUP(H1974,'Supplier name '!A:B, 2, FALSE), "")</f>
        <v>SUZHOU DECAN</v>
      </c>
    </row>
    <row r="1975" spans="1:19">
      <c r="A1975" s="119" t="s">
        <v>193</v>
      </c>
      <c r="B1975" s="120">
        <v>18000</v>
      </c>
      <c r="C1975" s="120" t="s">
        <v>7</v>
      </c>
      <c r="D1975" s="311" t="s">
        <v>19</v>
      </c>
      <c r="E1975" s="120">
        <v>2.86</v>
      </c>
      <c r="F1975" s="120" t="s">
        <v>9</v>
      </c>
      <c r="G1975" s="120" t="s">
        <v>2957</v>
      </c>
      <c r="H1975" s="121" t="s">
        <v>2593</v>
      </c>
      <c r="I1975" s="117" t="s">
        <v>3034</v>
      </c>
      <c r="J1975" s="74">
        <f>IF(F1975="USD", E1975, E1975 * IFERROR(VLOOKUP(F1975, EXCHANGE_RATE!A:B, 2, FALSE), "Currency not found"))</f>
        <v>2.86</v>
      </c>
      <c r="K1975" s="74">
        <f t="shared" si="198"/>
        <v>2.86</v>
      </c>
      <c r="L1975" s="14">
        <f>IF(C1975="MTS", B1975, B1975 * IFERROR(VLOOKUP(C1975, 'QTY_CONVERSIONS '!A:B, 2, FALSE), "Units not found"))</f>
        <v>18</v>
      </c>
      <c r="M1975" s="75">
        <f t="shared" si="199"/>
        <v>51480</v>
      </c>
      <c r="N1975" t="str">
        <f>IFERROR(VLOOKUP(D1975, Product_Category!A:B, 2, FALSE), "Uncategorized")</f>
        <v>CMC</v>
      </c>
      <c r="O1975" s="76">
        <f t="shared" si="202"/>
        <v>2.86</v>
      </c>
      <c r="P1975" s="76">
        <f t="shared" si="200"/>
        <v>51.48</v>
      </c>
      <c r="Q1975">
        <f t="shared" si="201"/>
        <v>2023</v>
      </c>
      <c r="R1975" t="str">
        <f>IFERROR(VLOOKUP(G1975,'Importer Name'!A:B, 2, FALSE), "")</f>
        <v>KAKKAT DRUGS &amp; CHEM</v>
      </c>
      <c r="S1975" t="str">
        <f>IFERROR(VLOOKUP(H1975,'Supplier name '!A:B, 2, FALSE), "")</f>
        <v>JIANGSU GUOTAI GUOMIAM</v>
      </c>
    </row>
    <row r="1976" spans="1:19">
      <c r="A1976" s="119" t="s">
        <v>193</v>
      </c>
      <c r="B1976" s="120">
        <v>3000</v>
      </c>
      <c r="C1976" s="120" t="s">
        <v>7</v>
      </c>
      <c r="D1976" s="311" t="s">
        <v>19</v>
      </c>
      <c r="E1976" s="120">
        <v>3.35</v>
      </c>
      <c r="F1976" s="120" t="s">
        <v>9</v>
      </c>
      <c r="G1976" s="120" t="s">
        <v>215</v>
      </c>
      <c r="H1976" s="121" t="s">
        <v>2953</v>
      </c>
      <c r="I1976" s="117" t="s">
        <v>3034</v>
      </c>
      <c r="J1976" s="74">
        <f>IF(F1976="USD", E1976, E1976 * IFERROR(VLOOKUP(F1976, EXCHANGE_RATE!A:B, 2, FALSE), "Currency not found"))</f>
        <v>3.35</v>
      </c>
      <c r="K1976" s="74">
        <f t="shared" si="198"/>
        <v>3.35</v>
      </c>
      <c r="L1976" s="14">
        <f>IF(C1976="MTS", B1976, B1976 * IFERROR(VLOOKUP(C1976, 'QTY_CONVERSIONS '!A:B, 2, FALSE), "Units not found"))</f>
        <v>3</v>
      </c>
      <c r="M1976" s="75">
        <f t="shared" si="199"/>
        <v>10050</v>
      </c>
      <c r="N1976" t="str">
        <f>IFERROR(VLOOKUP(D1976, Product_Category!A:B, 2, FALSE), "Uncategorized")</f>
        <v>CMC</v>
      </c>
      <c r="O1976" s="76">
        <f t="shared" si="202"/>
        <v>3.35</v>
      </c>
      <c r="P1976" s="76">
        <f t="shared" si="200"/>
        <v>10.050000000000001</v>
      </c>
      <c r="Q1976">
        <f t="shared" si="201"/>
        <v>2023</v>
      </c>
      <c r="R1976" t="str">
        <f>IFERROR(VLOOKUP(G1976,'Importer Name'!A:B, 2, FALSE), "")</f>
        <v>BRENNTAG</v>
      </c>
      <c r="S1976" t="str">
        <f>IFERROR(VLOOKUP(H1976,'Supplier name '!A:B, 2, FALSE), "")</f>
        <v>CHANGSHU SCIENCE &amp; TECH</v>
      </c>
    </row>
    <row r="1977" spans="1:19">
      <c r="A1977" s="119" t="s">
        <v>193</v>
      </c>
      <c r="B1977" s="120">
        <v>2</v>
      </c>
      <c r="C1977" s="120" t="s">
        <v>7</v>
      </c>
      <c r="D1977" s="311" t="s">
        <v>2960</v>
      </c>
      <c r="E1977" s="120">
        <v>20</v>
      </c>
      <c r="F1977" s="120" t="s">
        <v>9</v>
      </c>
      <c r="G1977" s="120" t="s">
        <v>2961</v>
      </c>
      <c r="H1977" s="121" t="s">
        <v>2962</v>
      </c>
      <c r="I1977" s="117" t="s">
        <v>3034</v>
      </c>
      <c r="J1977" s="74">
        <f>IF(F1977="USD", E1977, E1977 * IFERROR(VLOOKUP(F1977, EXCHANGE_RATE!A:B, 2, FALSE), "Currency not found"))</f>
        <v>20</v>
      </c>
      <c r="K1977" s="74">
        <f t="shared" si="198"/>
        <v>20</v>
      </c>
      <c r="L1977" s="14">
        <f>IF(C1977="MTS", B1977, B1977 * IFERROR(VLOOKUP(C1977, 'QTY_CONVERSIONS '!A:B, 2, FALSE), "Units not found"))</f>
        <v>2E-3</v>
      </c>
      <c r="M1977" s="75">
        <f t="shared" si="199"/>
        <v>40</v>
      </c>
      <c r="N1977" t="str">
        <f>IFERROR(VLOOKUP(D1977, Product_Category!A:B, 2, FALSE), "Uncategorized")</f>
        <v>CMC</v>
      </c>
      <c r="O1977" s="76">
        <f t="shared" si="202"/>
        <v>20</v>
      </c>
      <c r="P1977" s="76">
        <f t="shared" si="200"/>
        <v>0.04</v>
      </c>
      <c r="Q1977">
        <f t="shared" si="201"/>
        <v>2023</v>
      </c>
      <c r="R1977" t="str">
        <f>IFERROR(VLOOKUP(G1977,'Importer Name'!A:B, 2, FALSE), "")</f>
        <v>HI TECH EQUIPMENTS</v>
      </c>
      <c r="S1977" t="str">
        <f>IFERROR(VLOOKUP(H1977,'Supplier name '!A:B, 2, FALSE), "")</f>
        <v>AME ENERGY</v>
      </c>
    </row>
    <row r="1978" spans="1:19">
      <c r="A1978" s="119" t="s">
        <v>193</v>
      </c>
      <c r="B1978" s="120">
        <v>4000</v>
      </c>
      <c r="C1978" s="120" t="s">
        <v>7</v>
      </c>
      <c r="D1978" s="311" t="s">
        <v>932</v>
      </c>
      <c r="E1978" s="120">
        <v>2.4</v>
      </c>
      <c r="F1978" s="120" t="s">
        <v>9</v>
      </c>
      <c r="G1978" s="120" t="s">
        <v>2588</v>
      </c>
      <c r="H1978" s="121" t="s">
        <v>2963</v>
      </c>
      <c r="I1978" s="117" t="s">
        <v>3034</v>
      </c>
      <c r="J1978" s="74">
        <f>IF(F1978="USD", E1978, E1978 * IFERROR(VLOOKUP(F1978, EXCHANGE_RATE!A:B, 2, FALSE), "Currency not found"))</f>
        <v>2.4</v>
      </c>
      <c r="K1978" s="74">
        <f t="shared" si="198"/>
        <v>2.4</v>
      </c>
      <c r="L1978" s="14">
        <f>IF(C1978="MTS", B1978, B1978 * IFERROR(VLOOKUP(C1978, 'QTY_CONVERSIONS '!A:B, 2, FALSE), "Units not found"))</f>
        <v>4</v>
      </c>
      <c r="M1978" s="75">
        <f t="shared" si="199"/>
        <v>9600</v>
      </c>
      <c r="N1978" t="str">
        <f>IFERROR(VLOOKUP(D1978, Product_Category!A:B, 2, FALSE), "Uncategorized")</f>
        <v>MCC</v>
      </c>
      <c r="O1978" s="76">
        <f t="shared" si="202"/>
        <v>2.4</v>
      </c>
      <c r="P1978" s="76">
        <f t="shared" si="200"/>
        <v>9.6</v>
      </c>
      <c r="Q1978">
        <f t="shared" si="201"/>
        <v>2023</v>
      </c>
      <c r="R1978" t="str">
        <f>IFERROR(VLOOKUP(G1978,'Importer Name'!A:B, 2, FALSE), "")</f>
        <v>SIMANDHAR EXIM</v>
      </c>
      <c r="S1978" t="str">
        <f>IFERROR(VLOOKUP(H1978,'Supplier name '!A:B, 2, FALSE), "")</f>
        <v>ANHUI SUNHERE PHARMA</v>
      </c>
    </row>
    <row r="1979" spans="1:19">
      <c r="A1979" s="119" t="s">
        <v>193</v>
      </c>
      <c r="B1979" s="120">
        <v>6000</v>
      </c>
      <c r="C1979" s="120" t="s">
        <v>7</v>
      </c>
      <c r="D1979" s="311" t="s">
        <v>19</v>
      </c>
      <c r="E1979" s="120">
        <v>2.6</v>
      </c>
      <c r="F1979" s="120" t="s">
        <v>9</v>
      </c>
      <c r="G1979" s="120" t="s">
        <v>2964</v>
      </c>
      <c r="H1979" s="121" t="s">
        <v>32</v>
      </c>
      <c r="I1979" s="117" t="s">
        <v>3034</v>
      </c>
      <c r="J1979" s="74">
        <f>IF(F1979="USD", E1979, E1979 * IFERROR(VLOOKUP(F1979, EXCHANGE_RATE!A:B, 2, FALSE), "Currency not found"))</f>
        <v>2.6</v>
      </c>
      <c r="K1979" s="74">
        <f t="shared" si="198"/>
        <v>2.6</v>
      </c>
      <c r="L1979" s="14">
        <f>IF(C1979="MTS", B1979, B1979 * IFERROR(VLOOKUP(C1979, 'QTY_CONVERSIONS '!A:B, 2, FALSE), "Units not found"))</f>
        <v>6</v>
      </c>
      <c r="M1979" s="75">
        <f t="shared" si="199"/>
        <v>15600</v>
      </c>
      <c r="N1979" t="str">
        <f>IFERROR(VLOOKUP(D1979, Product_Category!A:B, 2, FALSE), "Uncategorized")</f>
        <v>CMC</v>
      </c>
      <c r="O1979" s="76">
        <f t="shared" si="202"/>
        <v>2.6</v>
      </c>
      <c r="P1979" s="76">
        <f t="shared" si="200"/>
        <v>15.600000000000001</v>
      </c>
      <c r="Q1979">
        <f t="shared" si="201"/>
        <v>2023</v>
      </c>
      <c r="R1979" t="str">
        <f>IFERROR(VLOOKUP(G1979,'Importer Name'!A:B, 2, FALSE), "")</f>
        <v xml:space="preserve">KKALP CHEM </v>
      </c>
      <c r="S1979" t="str">
        <f>IFERROR(VLOOKUP(H1979,'Supplier name '!A:B, 2, FALSE), "")</f>
        <v>CHONGQING LIHONG</v>
      </c>
    </row>
    <row r="1980" spans="1:19">
      <c r="A1980" s="119" t="s">
        <v>193</v>
      </c>
      <c r="B1980" s="120">
        <v>2000</v>
      </c>
      <c r="C1980" s="120" t="s">
        <v>7</v>
      </c>
      <c r="D1980" s="311" t="s">
        <v>19</v>
      </c>
      <c r="E1980" s="120">
        <v>2.75</v>
      </c>
      <c r="F1980" s="120" t="s">
        <v>9</v>
      </c>
      <c r="G1980" s="120" t="s">
        <v>2964</v>
      </c>
      <c r="H1980" s="121" t="s">
        <v>32</v>
      </c>
      <c r="I1980" s="117" t="s">
        <v>3034</v>
      </c>
      <c r="J1980" s="74">
        <f>IF(F1980="USD", E1980, E1980 * IFERROR(VLOOKUP(F1980, EXCHANGE_RATE!A:B, 2, FALSE), "Currency not found"))</f>
        <v>2.75</v>
      </c>
      <c r="K1980" s="74">
        <f t="shared" si="198"/>
        <v>2.75</v>
      </c>
      <c r="L1980" s="14">
        <f>IF(C1980="MTS", B1980, B1980 * IFERROR(VLOOKUP(C1980, 'QTY_CONVERSIONS '!A:B, 2, FALSE), "Units not found"))</f>
        <v>2</v>
      </c>
      <c r="M1980" s="75">
        <f t="shared" si="199"/>
        <v>5500</v>
      </c>
      <c r="N1980" t="str">
        <f>IFERROR(VLOOKUP(D1980, Product_Category!A:B, 2, FALSE), "Uncategorized")</f>
        <v>CMC</v>
      </c>
      <c r="O1980" s="76">
        <f t="shared" si="202"/>
        <v>2.75</v>
      </c>
      <c r="P1980" s="76">
        <f t="shared" si="200"/>
        <v>5.5</v>
      </c>
      <c r="Q1980">
        <f t="shared" si="201"/>
        <v>2023</v>
      </c>
      <c r="R1980" t="str">
        <f>IFERROR(VLOOKUP(G1980,'Importer Name'!A:B, 2, FALSE), "")</f>
        <v xml:space="preserve">KKALP CHEM </v>
      </c>
      <c r="S1980" t="str">
        <f>IFERROR(VLOOKUP(H1980,'Supplier name '!A:B, 2, FALSE), "")</f>
        <v>CHONGQING LIHONG</v>
      </c>
    </row>
    <row r="1981" spans="1:19">
      <c r="A1981" s="119" t="s">
        <v>193</v>
      </c>
      <c r="B1981" s="120">
        <v>1000</v>
      </c>
      <c r="C1981" s="120" t="s">
        <v>7</v>
      </c>
      <c r="D1981" s="311" t="s">
        <v>19</v>
      </c>
      <c r="E1981" s="120">
        <v>2.68</v>
      </c>
      <c r="F1981" s="120" t="s">
        <v>9</v>
      </c>
      <c r="G1981" s="120" t="s">
        <v>2964</v>
      </c>
      <c r="H1981" s="121" t="s">
        <v>32</v>
      </c>
      <c r="I1981" s="117" t="s">
        <v>3034</v>
      </c>
      <c r="J1981" s="74">
        <f>IF(F1981="USD", E1981, E1981 * IFERROR(VLOOKUP(F1981, EXCHANGE_RATE!A:B, 2, FALSE), "Currency not found"))</f>
        <v>2.68</v>
      </c>
      <c r="K1981" s="74">
        <f t="shared" si="198"/>
        <v>2.68</v>
      </c>
      <c r="L1981" s="14">
        <f>IF(C1981="MTS", B1981, B1981 * IFERROR(VLOOKUP(C1981, 'QTY_CONVERSIONS '!A:B, 2, FALSE), "Units not found"))</f>
        <v>1</v>
      </c>
      <c r="M1981" s="75">
        <f t="shared" si="199"/>
        <v>2680</v>
      </c>
      <c r="N1981" t="str">
        <f>IFERROR(VLOOKUP(D1981, Product_Category!A:B, 2, FALSE), "Uncategorized")</f>
        <v>CMC</v>
      </c>
      <c r="O1981" s="76">
        <f t="shared" si="202"/>
        <v>2.68</v>
      </c>
      <c r="P1981" s="76">
        <f t="shared" si="200"/>
        <v>2.68</v>
      </c>
      <c r="Q1981">
        <f t="shared" si="201"/>
        <v>2023</v>
      </c>
      <c r="R1981" t="str">
        <f>IFERROR(VLOOKUP(G1981,'Importer Name'!A:B, 2, FALSE), "")</f>
        <v xml:space="preserve">KKALP CHEM </v>
      </c>
      <c r="S1981" t="str">
        <f>IFERROR(VLOOKUP(H1981,'Supplier name '!A:B, 2, FALSE), "")</f>
        <v>CHONGQING LIHONG</v>
      </c>
    </row>
    <row r="1982" spans="1:19">
      <c r="A1982" s="119" t="s">
        <v>2965</v>
      </c>
      <c r="B1982" s="120">
        <v>18000</v>
      </c>
      <c r="C1982" s="120" t="s">
        <v>7</v>
      </c>
      <c r="D1982" s="311" t="s">
        <v>19</v>
      </c>
      <c r="E1982" s="120">
        <v>2.94</v>
      </c>
      <c r="F1982" s="120" t="s">
        <v>9</v>
      </c>
      <c r="G1982" s="120" t="s">
        <v>2966</v>
      </c>
      <c r="H1982" s="121" t="s">
        <v>2967</v>
      </c>
      <c r="I1982" s="117" t="s">
        <v>3034</v>
      </c>
      <c r="J1982" s="74">
        <f>IF(F1982="USD", E1982, E1982 * IFERROR(VLOOKUP(F1982, EXCHANGE_RATE!A:B, 2, FALSE), "Currency not found"))</f>
        <v>2.94</v>
      </c>
      <c r="K1982" s="74">
        <f t="shared" si="198"/>
        <v>2.94</v>
      </c>
      <c r="L1982" s="14">
        <f>IF(C1982="MTS", B1982, B1982 * IFERROR(VLOOKUP(C1982, 'QTY_CONVERSIONS '!A:B, 2, FALSE), "Units not found"))</f>
        <v>18</v>
      </c>
      <c r="M1982" s="75">
        <f t="shared" si="199"/>
        <v>52920</v>
      </c>
      <c r="N1982" t="str">
        <f>IFERROR(VLOOKUP(D1982, Product_Category!A:B, 2, FALSE), "Uncategorized")</f>
        <v>CMC</v>
      </c>
      <c r="O1982" s="76">
        <f t="shared" si="202"/>
        <v>2.94</v>
      </c>
      <c r="P1982" s="76">
        <f t="shared" si="200"/>
        <v>52.92</v>
      </c>
      <c r="Q1982">
        <f t="shared" si="201"/>
        <v>2023</v>
      </c>
      <c r="R1982" t="str">
        <f>IFERROR(VLOOKUP(G1982,'Importer Name'!A:B, 2, FALSE), "")</f>
        <v xml:space="preserve">SJ PHARMA ENTERPRISES </v>
      </c>
      <c r="S1982" t="str">
        <f>IFERROR(VLOOKUP(H1982,'Supplier name '!A:B, 2, FALSE), "")</f>
        <v>M/S.QINGDAO ICD BIOCHEM</v>
      </c>
    </row>
    <row r="1983" spans="1:19">
      <c r="A1983" s="119" t="s">
        <v>2965</v>
      </c>
      <c r="B1983" s="120">
        <v>18000</v>
      </c>
      <c r="C1983" s="120" t="s">
        <v>7</v>
      </c>
      <c r="D1983" s="311" t="s">
        <v>19</v>
      </c>
      <c r="E1983" s="120">
        <v>2.42</v>
      </c>
      <c r="F1983" s="120" t="s">
        <v>9</v>
      </c>
      <c r="G1983" s="120" t="s">
        <v>319</v>
      </c>
      <c r="H1983" s="121" t="s">
        <v>21</v>
      </c>
      <c r="I1983" s="117" t="s">
        <v>3034</v>
      </c>
      <c r="J1983" s="74">
        <f>IF(F1983="USD", E1983, E1983 * IFERROR(VLOOKUP(F1983, EXCHANGE_RATE!A:B, 2, FALSE), "Currency not found"))</f>
        <v>2.42</v>
      </c>
      <c r="K1983" s="74">
        <f t="shared" si="198"/>
        <v>2.42</v>
      </c>
      <c r="L1983" s="14">
        <f>IF(C1983="MTS", B1983, B1983 * IFERROR(VLOOKUP(C1983, 'QTY_CONVERSIONS '!A:B, 2, FALSE), "Units not found"))</f>
        <v>18</v>
      </c>
      <c r="M1983" s="75">
        <f t="shared" si="199"/>
        <v>43560</v>
      </c>
      <c r="N1983" t="str">
        <f>IFERROR(VLOOKUP(D1983, Product_Category!A:B, 2, FALSE), "Uncategorized")</f>
        <v>CMC</v>
      </c>
      <c r="O1983" s="76">
        <f t="shared" si="202"/>
        <v>2.42</v>
      </c>
      <c r="P1983" s="76">
        <f t="shared" si="200"/>
        <v>43.56</v>
      </c>
      <c r="Q1983">
        <f t="shared" si="201"/>
        <v>2023</v>
      </c>
      <c r="R1983" t="str">
        <f>IFERROR(VLOOKUP(G1983,'Importer Name'!A:B, 2, FALSE), "")</f>
        <v>VASA PHARMA</v>
      </c>
      <c r="S1983" t="str">
        <f>IFERROR(VLOOKUP(H1983,'Supplier name '!A:B, 2, FALSE), "")</f>
        <v>ANQIU EAGLE</v>
      </c>
    </row>
    <row r="1984" spans="1:19">
      <c r="A1984" s="119" t="s">
        <v>2965</v>
      </c>
      <c r="B1984" s="120">
        <v>2000</v>
      </c>
      <c r="C1984" s="120" t="s">
        <v>7</v>
      </c>
      <c r="D1984" s="311" t="s">
        <v>19</v>
      </c>
      <c r="E1984" s="120">
        <v>4.92</v>
      </c>
      <c r="F1984" s="120" t="s">
        <v>9</v>
      </c>
      <c r="G1984" s="120" t="s">
        <v>34</v>
      </c>
      <c r="H1984" s="121" t="s">
        <v>32</v>
      </c>
      <c r="I1984" s="117" t="s">
        <v>3034</v>
      </c>
      <c r="J1984" s="74">
        <f>IF(F1984="USD", E1984, E1984 * IFERROR(VLOOKUP(F1984, EXCHANGE_RATE!A:B, 2, FALSE), "Currency not found"))</f>
        <v>4.92</v>
      </c>
      <c r="K1984" s="74">
        <f t="shared" si="198"/>
        <v>4.92</v>
      </c>
      <c r="L1984" s="14">
        <f>IF(C1984="MTS", B1984, B1984 * IFERROR(VLOOKUP(C1984, 'QTY_CONVERSIONS '!A:B, 2, FALSE), "Units not found"))</f>
        <v>2</v>
      </c>
      <c r="M1984" s="75">
        <f t="shared" si="199"/>
        <v>9840</v>
      </c>
      <c r="N1984" t="str">
        <f>IFERROR(VLOOKUP(D1984, Product_Category!A:B, 2, FALSE), "Uncategorized")</f>
        <v>CMC</v>
      </c>
      <c r="O1984" s="76">
        <f t="shared" si="202"/>
        <v>4.92</v>
      </c>
      <c r="P1984" s="76">
        <f t="shared" si="200"/>
        <v>9.84</v>
      </c>
      <c r="Q1984">
        <f t="shared" si="201"/>
        <v>2023</v>
      </c>
      <c r="R1984" t="str">
        <f>IFERROR(VLOOKUP(G1984,'Importer Name'!A:B, 2, FALSE), "")</f>
        <v>COLGATE-PALMOLIVE</v>
      </c>
      <c r="S1984" t="str">
        <f>IFERROR(VLOOKUP(H1984,'Supplier name '!A:B, 2, FALSE), "")</f>
        <v>CHONGQING LIHONG</v>
      </c>
    </row>
    <row r="1985" spans="1:19">
      <c r="A1985" s="119" t="s">
        <v>2965</v>
      </c>
      <c r="B1985" s="120">
        <v>18000</v>
      </c>
      <c r="C1985" s="120" t="s">
        <v>7</v>
      </c>
      <c r="D1985" s="311" t="s">
        <v>19</v>
      </c>
      <c r="E1985" s="120">
        <v>2.88</v>
      </c>
      <c r="F1985" s="120" t="s">
        <v>9</v>
      </c>
      <c r="G1985" s="120" t="s">
        <v>2968</v>
      </c>
      <c r="H1985" s="121" t="s">
        <v>52</v>
      </c>
      <c r="I1985" s="117" t="s">
        <v>3034</v>
      </c>
      <c r="J1985" s="74">
        <f>IF(F1985="USD", E1985, E1985 * IFERROR(VLOOKUP(F1985, EXCHANGE_RATE!A:B, 2, FALSE), "Currency not found"))</f>
        <v>2.88</v>
      </c>
      <c r="K1985" s="74">
        <f t="shared" si="198"/>
        <v>2.88</v>
      </c>
      <c r="L1985" s="14">
        <f>IF(C1985="MTS", B1985, B1985 * IFERROR(VLOOKUP(C1985, 'QTY_CONVERSIONS '!A:B, 2, FALSE), "Units not found"))</f>
        <v>18</v>
      </c>
      <c r="M1985" s="75">
        <f t="shared" si="199"/>
        <v>51840</v>
      </c>
      <c r="N1985" t="str">
        <f>IFERROR(VLOOKUP(D1985, Product_Category!A:B, 2, FALSE), "Uncategorized")</f>
        <v>CMC</v>
      </c>
      <c r="O1985" s="76">
        <f t="shared" si="202"/>
        <v>2.88</v>
      </c>
      <c r="P1985" s="76">
        <f t="shared" si="200"/>
        <v>51.839999999999996</v>
      </c>
      <c r="Q1985">
        <f t="shared" si="201"/>
        <v>2023</v>
      </c>
      <c r="R1985" t="str">
        <f>IFERROR(VLOOKUP(G1985,'Importer Name'!A:B, 2, FALSE), "")</f>
        <v xml:space="preserve">AAKAR ENTERPRISES </v>
      </c>
      <c r="S1985" t="str">
        <f>IFERROR(VLOOKUP(H1985,'Supplier name '!A:B, 2, FALSE), "")</f>
        <v>XUZHOU LIYUAN</v>
      </c>
    </row>
    <row r="1986" spans="1:19">
      <c r="A1986" s="119" t="s">
        <v>2965</v>
      </c>
      <c r="B1986" s="120">
        <v>17000</v>
      </c>
      <c r="C1986" s="120" t="s">
        <v>7</v>
      </c>
      <c r="D1986" s="311" t="s">
        <v>19</v>
      </c>
      <c r="E1986" s="120">
        <v>2.2000000000000002</v>
      </c>
      <c r="F1986" s="120" t="s">
        <v>9</v>
      </c>
      <c r="G1986" s="120" t="s">
        <v>2958</v>
      </c>
      <c r="H1986" s="121" t="s">
        <v>324</v>
      </c>
      <c r="I1986" s="117" t="s">
        <v>3034</v>
      </c>
      <c r="J1986" s="74">
        <f>IF(F1986="USD", E1986, E1986 * IFERROR(VLOOKUP(F1986, EXCHANGE_RATE!A:B, 2, FALSE), "Currency not found"))</f>
        <v>2.2000000000000002</v>
      </c>
      <c r="K1986" s="74">
        <f t="shared" si="198"/>
        <v>2.2000000000000002</v>
      </c>
      <c r="L1986" s="14">
        <f>IF(C1986="MTS", B1986, B1986 * IFERROR(VLOOKUP(C1986, 'QTY_CONVERSIONS '!A:B, 2, FALSE), "Units not found"))</f>
        <v>17</v>
      </c>
      <c r="M1986" s="75">
        <f t="shared" si="199"/>
        <v>37400</v>
      </c>
      <c r="N1986" t="str">
        <f>IFERROR(VLOOKUP(D1986, Product_Category!A:B, 2, FALSE), "Uncategorized")</f>
        <v>CMC</v>
      </c>
      <c r="O1986" s="76">
        <f t="shared" si="202"/>
        <v>2.2000000000000002</v>
      </c>
      <c r="P1986" s="76">
        <f t="shared" si="200"/>
        <v>37.400000000000006</v>
      </c>
      <c r="Q1986">
        <f t="shared" si="201"/>
        <v>2023</v>
      </c>
      <c r="R1986" t="str">
        <f>IFERROR(VLOOKUP(G1986,'Importer Name'!A:B, 2, FALSE), "")</f>
        <v xml:space="preserve">ARYAN ENTERPRISE </v>
      </c>
      <c r="S1986" t="str">
        <f>IFERROR(VLOOKUP(H1986,'Supplier name '!A:B, 2, FALSE), "")</f>
        <v>SIDLEY CHEM</v>
      </c>
    </row>
    <row r="1987" spans="1:19">
      <c r="A1987" s="119" t="s">
        <v>2965</v>
      </c>
      <c r="B1987" s="120">
        <v>3000</v>
      </c>
      <c r="C1987" s="120" t="s">
        <v>7</v>
      </c>
      <c r="D1987" s="311" t="s">
        <v>19</v>
      </c>
      <c r="E1987" s="120">
        <v>2.88</v>
      </c>
      <c r="F1987" s="120" t="s">
        <v>9</v>
      </c>
      <c r="G1987" s="120" t="s">
        <v>2958</v>
      </c>
      <c r="H1987" s="121" t="s">
        <v>324</v>
      </c>
      <c r="I1987" s="117" t="s">
        <v>3034</v>
      </c>
      <c r="J1987" s="74">
        <f>IF(F1987="USD", E1987, E1987 * IFERROR(VLOOKUP(F1987, EXCHANGE_RATE!A:B, 2, FALSE), "Currency not found"))</f>
        <v>2.88</v>
      </c>
      <c r="K1987" s="74">
        <f t="shared" si="198"/>
        <v>2.88</v>
      </c>
      <c r="L1987" s="14">
        <f>IF(C1987="MTS", B1987, B1987 * IFERROR(VLOOKUP(C1987, 'QTY_CONVERSIONS '!A:B, 2, FALSE), "Units not found"))</f>
        <v>3</v>
      </c>
      <c r="M1987" s="75">
        <f t="shared" si="199"/>
        <v>8640</v>
      </c>
      <c r="N1987" t="str">
        <f>IFERROR(VLOOKUP(D1987, Product_Category!A:B, 2, FALSE), "Uncategorized")</f>
        <v>CMC</v>
      </c>
      <c r="O1987" s="76">
        <f t="shared" si="202"/>
        <v>2.88</v>
      </c>
      <c r="P1987" s="76">
        <f t="shared" si="200"/>
        <v>8.64</v>
      </c>
      <c r="Q1987">
        <f t="shared" si="201"/>
        <v>2023</v>
      </c>
      <c r="R1987" t="str">
        <f>IFERROR(VLOOKUP(G1987,'Importer Name'!A:B, 2, FALSE), "")</f>
        <v xml:space="preserve">ARYAN ENTERPRISE </v>
      </c>
      <c r="S1987" t="str">
        <f>IFERROR(VLOOKUP(H1987,'Supplier name '!A:B, 2, FALSE), "")</f>
        <v>SIDLEY CHEM</v>
      </c>
    </row>
    <row r="1988" spans="1:19">
      <c r="A1988" s="119" t="s">
        <v>2965</v>
      </c>
      <c r="B1988" s="120">
        <v>15000</v>
      </c>
      <c r="C1988" s="120" t="s">
        <v>7</v>
      </c>
      <c r="D1988" s="311" t="s">
        <v>19</v>
      </c>
      <c r="E1988" s="120">
        <v>3.1</v>
      </c>
      <c r="F1988" s="120" t="s">
        <v>9</v>
      </c>
      <c r="G1988" s="120" t="s">
        <v>313</v>
      </c>
      <c r="H1988" s="121" t="s">
        <v>2969</v>
      </c>
      <c r="I1988" s="117" t="s">
        <v>3034</v>
      </c>
      <c r="J1988" s="74">
        <f>IF(F1988="USD", E1988, E1988 * IFERROR(VLOOKUP(F1988, EXCHANGE_RATE!A:B, 2, FALSE), "Currency not found"))</f>
        <v>3.1</v>
      </c>
      <c r="K1988" s="74">
        <f t="shared" ref="K1988:K2051" si="204">ROUNDUP(J1988,2)</f>
        <v>3.1</v>
      </c>
      <c r="L1988" s="14">
        <f>IF(C1988="MTS", B1988, B1988 * IFERROR(VLOOKUP(C1988, 'QTY_CONVERSIONS '!A:B, 2, FALSE), "Units not found"))</f>
        <v>15</v>
      </c>
      <c r="M1988" s="75">
        <f t="shared" ref="M1988:M2051" si="205">B1988*K1988</f>
        <v>46500</v>
      </c>
      <c r="N1988" t="str">
        <f>IFERROR(VLOOKUP(D1988, Product_Category!A:B, 2, FALSE), "Uncategorized")</f>
        <v>CMC</v>
      </c>
      <c r="O1988" s="76">
        <f t="shared" ref="O1988:O2051" si="206">K1988</f>
        <v>3.1</v>
      </c>
      <c r="P1988" s="76">
        <f t="shared" ref="P1988:P2051" si="207">L1988*O1988</f>
        <v>46.5</v>
      </c>
      <c r="Q1988">
        <f t="shared" ref="Q1988:Q2051" si="208">Q1987</f>
        <v>2023</v>
      </c>
      <c r="R1988" t="str">
        <f>IFERROR(VLOOKUP(G1988,'Importer Name'!A:B, 2, FALSE), "")</f>
        <v>ALGOL CHEM</v>
      </c>
      <c r="S1988" t="str">
        <f>IFERROR(VLOOKUP(H1988,'Supplier name '!A:B, 2, FALSE), "")</f>
        <v>SHANDONG</v>
      </c>
    </row>
    <row r="1989" spans="1:19">
      <c r="A1989" s="119" t="s">
        <v>2965</v>
      </c>
      <c r="B1989" s="120">
        <v>18000</v>
      </c>
      <c r="C1989" s="120" t="s">
        <v>7</v>
      </c>
      <c r="D1989" s="311" t="s">
        <v>19</v>
      </c>
      <c r="E1989" s="120">
        <v>2.89</v>
      </c>
      <c r="F1989" s="120" t="s">
        <v>9</v>
      </c>
      <c r="G1989" s="120" t="s">
        <v>2970</v>
      </c>
      <c r="H1989" s="121" t="s">
        <v>2576</v>
      </c>
      <c r="I1989" s="117" t="s">
        <v>3034</v>
      </c>
      <c r="J1989" s="74">
        <f>IF(F1989="USD", E1989, E1989 * IFERROR(VLOOKUP(F1989, EXCHANGE_RATE!A:B, 2, FALSE), "Currency not found"))</f>
        <v>2.89</v>
      </c>
      <c r="K1989" s="74">
        <f t="shared" si="204"/>
        <v>2.89</v>
      </c>
      <c r="L1989" s="14">
        <f>IF(C1989="MTS", B1989, B1989 * IFERROR(VLOOKUP(C1989, 'QTY_CONVERSIONS '!A:B, 2, FALSE), "Units not found"))</f>
        <v>18</v>
      </c>
      <c r="M1989" s="75">
        <f t="shared" si="205"/>
        <v>52020</v>
      </c>
      <c r="N1989" t="str">
        <f>IFERROR(VLOOKUP(D1989, Product_Category!A:B, 2, FALSE), "Uncategorized")</f>
        <v>CMC</v>
      </c>
      <c r="O1989" s="76">
        <f t="shared" si="206"/>
        <v>2.89</v>
      </c>
      <c r="P1989" s="76">
        <f t="shared" si="207"/>
        <v>52.02</v>
      </c>
      <c r="Q1989">
        <f t="shared" si="208"/>
        <v>2023</v>
      </c>
      <c r="R1989" t="str">
        <f>IFERROR(VLOOKUP(G1989,'Importer Name'!A:B, 2, FALSE), "")</f>
        <v>KPL INTERNATIONAL</v>
      </c>
      <c r="S1989" t="str">
        <f>IFERROR(VLOOKUP(H1989,'Supplier name '!A:B, 2, FALSE), "")</f>
        <v>ANQIU EAGLE CELLULOSE</v>
      </c>
    </row>
    <row r="1990" spans="1:19">
      <c r="A1990" s="119" t="s">
        <v>2965</v>
      </c>
      <c r="B1990" s="120">
        <v>4000</v>
      </c>
      <c r="C1990" s="120" t="s">
        <v>7</v>
      </c>
      <c r="D1990" s="311" t="s">
        <v>19</v>
      </c>
      <c r="E1990" s="120">
        <v>2.6</v>
      </c>
      <c r="F1990" s="120" t="s">
        <v>9</v>
      </c>
      <c r="G1990" s="120" t="s">
        <v>315</v>
      </c>
      <c r="H1990" s="121" t="s">
        <v>2953</v>
      </c>
      <c r="I1990" s="117" t="s">
        <v>3034</v>
      </c>
      <c r="J1990" s="74">
        <f>IF(F1990="USD", E1990, E1990 * IFERROR(VLOOKUP(F1990, EXCHANGE_RATE!A:B, 2, FALSE), "Currency not found"))</f>
        <v>2.6</v>
      </c>
      <c r="K1990" s="74">
        <f t="shared" si="204"/>
        <v>2.6</v>
      </c>
      <c r="L1990" s="14">
        <f>IF(C1990="MTS", B1990, B1990 * IFERROR(VLOOKUP(C1990, 'QTY_CONVERSIONS '!A:B, 2, FALSE), "Units not found"))</f>
        <v>4</v>
      </c>
      <c r="M1990" s="75">
        <f t="shared" si="205"/>
        <v>10400</v>
      </c>
      <c r="N1990" t="str">
        <f>IFERROR(VLOOKUP(D1990, Product_Category!A:B, 2, FALSE), "Uncategorized")</f>
        <v>CMC</v>
      </c>
      <c r="O1990" s="76">
        <f t="shared" si="206"/>
        <v>2.6</v>
      </c>
      <c r="P1990" s="76">
        <f t="shared" si="207"/>
        <v>10.4</v>
      </c>
      <c r="Q1990">
        <f t="shared" si="208"/>
        <v>2023</v>
      </c>
      <c r="R1990" t="str">
        <f>IFERROR(VLOOKUP(G1990,'Importer Name'!A:B, 2, FALSE), "")</f>
        <v>K N IMPEX</v>
      </c>
      <c r="S1990" t="str">
        <f>IFERROR(VLOOKUP(H1990,'Supplier name '!A:B, 2, FALSE), "")</f>
        <v>CHANGSHU SCIENCE &amp; TECH</v>
      </c>
    </row>
    <row r="1991" spans="1:19">
      <c r="A1991" s="119" t="s">
        <v>2965</v>
      </c>
      <c r="B1991" s="120">
        <v>2000</v>
      </c>
      <c r="C1991" s="120" t="s">
        <v>7</v>
      </c>
      <c r="D1991" s="311" t="s">
        <v>19</v>
      </c>
      <c r="E1991" s="120">
        <v>2.8</v>
      </c>
      <c r="F1991" s="120" t="s">
        <v>9</v>
      </c>
      <c r="G1991" s="120" t="s">
        <v>315</v>
      </c>
      <c r="H1991" s="121" t="s">
        <v>2953</v>
      </c>
      <c r="I1991" s="117" t="s">
        <v>3034</v>
      </c>
      <c r="J1991" s="74">
        <f>IF(F1991="USD", E1991, E1991 * IFERROR(VLOOKUP(F1991, EXCHANGE_RATE!A:B, 2, FALSE), "Currency not found"))</f>
        <v>2.8</v>
      </c>
      <c r="K1991" s="74">
        <f t="shared" si="204"/>
        <v>2.8</v>
      </c>
      <c r="L1991" s="14">
        <f>IF(C1991="MTS", B1991, B1991 * IFERROR(VLOOKUP(C1991, 'QTY_CONVERSIONS '!A:B, 2, FALSE), "Units not found"))</f>
        <v>2</v>
      </c>
      <c r="M1991" s="75">
        <f t="shared" si="205"/>
        <v>5600</v>
      </c>
      <c r="N1991" t="str">
        <f>IFERROR(VLOOKUP(D1991, Product_Category!A:B, 2, FALSE), "Uncategorized")</f>
        <v>CMC</v>
      </c>
      <c r="O1991" s="76">
        <f t="shared" si="206"/>
        <v>2.8</v>
      </c>
      <c r="P1991" s="76">
        <f t="shared" si="207"/>
        <v>5.6</v>
      </c>
      <c r="Q1991">
        <f t="shared" si="208"/>
        <v>2023</v>
      </c>
      <c r="R1991" t="str">
        <f>IFERROR(VLOOKUP(G1991,'Importer Name'!A:B, 2, FALSE), "")</f>
        <v>K N IMPEX</v>
      </c>
      <c r="S1991" t="str">
        <f>IFERROR(VLOOKUP(H1991,'Supplier name '!A:B, 2, FALSE), "")</f>
        <v>CHANGSHU SCIENCE &amp; TECH</v>
      </c>
    </row>
    <row r="1992" spans="1:19">
      <c r="A1992" s="119" t="s">
        <v>2965</v>
      </c>
      <c r="B1992" s="120">
        <v>1500</v>
      </c>
      <c r="C1992" s="120" t="s">
        <v>7</v>
      </c>
      <c r="D1992" s="311" t="s">
        <v>19</v>
      </c>
      <c r="E1992" s="120">
        <v>2.5499999999999998</v>
      </c>
      <c r="F1992" s="120" t="s">
        <v>9</v>
      </c>
      <c r="G1992" s="120" t="s">
        <v>315</v>
      </c>
      <c r="H1992" s="121" t="s">
        <v>2953</v>
      </c>
      <c r="I1992" s="117" t="s">
        <v>3034</v>
      </c>
      <c r="J1992" s="74">
        <f>IF(F1992="USD", E1992, E1992 * IFERROR(VLOOKUP(F1992, EXCHANGE_RATE!A:B, 2, FALSE), "Currency not found"))</f>
        <v>2.5499999999999998</v>
      </c>
      <c r="K1992" s="74">
        <f t="shared" si="204"/>
        <v>2.5499999999999998</v>
      </c>
      <c r="L1992" s="14">
        <f>IF(C1992="MTS", B1992, B1992 * IFERROR(VLOOKUP(C1992, 'QTY_CONVERSIONS '!A:B, 2, FALSE), "Units not found"))</f>
        <v>1.5</v>
      </c>
      <c r="M1992" s="75">
        <f t="shared" si="205"/>
        <v>3824.9999999999995</v>
      </c>
      <c r="N1992" t="str">
        <f>IFERROR(VLOOKUP(D1992, Product_Category!A:B, 2, FALSE), "Uncategorized")</f>
        <v>CMC</v>
      </c>
      <c r="O1992" s="76">
        <f t="shared" si="206"/>
        <v>2.5499999999999998</v>
      </c>
      <c r="P1992" s="76">
        <f t="shared" si="207"/>
        <v>3.8249999999999997</v>
      </c>
      <c r="Q1992">
        <f t="shared" si="208"/>
        <v>2023</v>
      </c>
      <c r="R1992" t="str">
        <f>IFERROR(VLOOKUP(G1992,'Importer Name'!A:B, 2, FALSE), "")</f>
        <v>K N IMPEX</v>
      </c>
      <c r="S1992" t="str">
        <f>IFERROR(VLOOKUP(H1992,'Supplier name '!A:B, 2, FALSE), "")</f>
        <v>CHANGSHU SCIENCE &amp; TECH</v>
      </c>
    </row>
    <row r="1993" spans="1:19">
      <c r="A1993" s="119" t="s">
        <v>2965</v>
      </c>
      <c r="B1993" s="120">
        <v>18000</v>
      </c>
      <c r="C1993" s="120" t="s">
        <v>7</v>
      </c>
      <c r="D1993" s="311" t="s">
        <v>19</v>
      </c>
      <c r="E1993" s="120">
        <v>2.7</v>
      </c>
      <c r="F1993" s="120" t="s">
        <v>9</v>
      </c>
      <c r="G1993" s="120" t="s">
        <v>2971</v>
      </c>
      <c r="H1993" s="121" t="s">
        <v>2972</v>
      </c>
      <c r="I1993" s="117" t="s">
        <v>3034</v>
      </c>
      <c r="J1993" s="74">
        <f>IF(F1993="USD", E1993, E1993 * IFERROR(VLOOKUP(F1993, EXCHANGE_RATE!A:B, 2, FALSE), "Currency not found"))</f>
        <v>2.7</v>
      </c>
      <c r="K1993" s="74">
        <f t="shared" si="204"/>
        <v>2.7</v>
      </c>
      <c r="L1993" s="14">
        <f>IF(C1993="MTS", B1993, B1993 * IFERROR(VLOOKUP(C1993, 'QTY_CONVERSIONS '!A:B, 2, FALSE), "Units not found"))</f>
        <v>18</v>
      </c>
      <c r="M1993" s="75">
        <f t="shared" si="205"/>
        <v>48600</v>
      </c>
      <c r="N1993" t="str">
        <f>IFERROR(VLOOKUP(D1993, Product_Category!A:B, 2, FALSE), "Uncategorized")</f>
        <v>CMC</v>
      </c>
      <c r="O1993" s="76">
        <f t="shared" si="206"/>
        <v>2.7</v>
      </c>
      <c r="P1993" s="76">
        <f t="shared" si="207"/>
        <v>48.6</v>
      </c>
      <c r="Q1993">
        <f t="shared" si="208"/>
        <v>2023</v>
      </c>
      <c r="R1993" t="str">
        <f>IFERROR(VLOOKUP(G1993,'Importer Name'!A:B, 2, FALSE), "")</f>
        <v>ANUSAN POLYMERS</v>
      </c>
      <c r="S1993" t="str">
        <f>IFERROR(VLOOKUP(H1993,'Supplier name '!A:B, 2, FALSE), "")</f>
        <v>VICTOR NUTRA</v>
      </c>
    </row>
    <row r="1994" spans="1:19">
      <c r="A1994" s="119" t="s">
        <v>2965</v>
      </c>
      <c r="B1994" s="120">
        <v>1000</v>
      </c>
      <c r="C1994" s="120" t="s">
        <v>7</v>
      </c>
      <c r="D1994" s="311" t="s">
        <v>2951</v>
      </c>
      <c r="E1994" s="120">
        <v>2.6</v>
      </c>
      <c r="F1994" s="120" t="s">
        <v>9</v>
      </c>
      <c r="G1994" s="120" t="s">
        <v>2973</v>
      </c>
      <c r="H1994" s="121" t="s">
        <v>2974</v>
      </c>
      <c r="I1994" s="117" t="s">
        <v>3034</v>
      </c>
      <c r="J1994" s="74">
        <f>IF(F1994="USD", E1994, E1994 * IFERROR(VLOOKUP(F1994, EXCHANGE_RATE!A:B, 2, FALSE), "Currency not found"))</f>
        <v>2.6</v>
      </c>
      <c r="K1994" s="74">
        <f t="shared" si="204"/>
        <v>2.6</v>
      </c>
      <c r="L1994" s="14">
        <f>IF(C1994="MTS", B1994, B1994 * IFERROR(VLOOKUP(C1994, 'QTY_CONVERSIONS '!A:B, 2, FALSE), "Units not found"))</f>
        <v>1</v>
      </c>
      <c r="M1994" s="75">
        <f t="shared" si="205"/>
        <v>2600</v>
      </c>
      <c r="N1994" t="str">
        <f>IFERROR(VLOOKUP(D1994, Product_Category!A:B, 2, FALSE), "Uncategorized")</f>
        <v>MCC</v>
      </c>
      <c r="O1994" s="76">
        <f t="shared" si="206"/>
        <v>2.6</v>
      </c>
      <c r="P1994" s="76">
        <f t="shared" si="207"/>
        <v>2.6</v>
      </c>
      <c r="Q1994">
        <f t="shared" si="208"/>
        <v>2023</v>
      </c>
      <c r="R1994" t="str">
        <f>IFERROR(VLOOKUP(G1994,'Importer Name'!A:B, 2, FALSE), "")</f>
        <v>HARMAN FINOCHEM</v>
      </c>
      <c r="S1994" t="str">
        <f>IFERROR(VLOOKUP(H1994,'Supplier name '!A:B, 2, FALSE), "")</f>
        <v>HANGZHOU COPIORE</v>
      </c>
    </row>
    <row r="1995" spans="1:19">
      <c r="A1995" s="119" t="s">
        <v>2965</v>
      </c>
      <c r="B1995" s="120">
        <v>21000</v>
      </c>
      <c r="C1995" s="120" t="s">
        <v>7</v>
      </c>
      <c r="D1995" s="311" t="s">
        <v>19</v>
      </c>
      <c r="E1995" s="120">
        <v>1.95</v>
      </c>
      <c r="F1995" s="120" t="s">
        <v>9</v>
      </c>
      <c r="G1995" s="120" t="s">
        <v>2975</v>
      </c>
      <c r="H1995" s="121" t="s">
        <v>2976</v>
      </c>
      <c r="I1995" s="117" t="s">
        <v>3034</v>
      </c>
      <c r="J1995" s="74">
        <f>IF(F1995="USD", E1995, E1995 * IFERROR(VLOOKUP(F1995, EXCHANGE_RATE!A:B, 2, FALSE), "Currency not found"))</f>
        <v>1.95</v>
      </c>
      <c r="K1995" s="74">
        <f t="shared" si="204"/>
        <v>1.95</v>
      </c>
      <c r="L1995" s="14">
        <f>IF(C1995="MTS", B1995, B1995 * IFERROR(VLOOKUP(C1995, 'QTY_CONVERSIONS '!A:B, 2, FALSE), "Units not found"))</f>
        <v>21</v>
      </c>
      <c r="M1995" s="75">
        <f t="shared" si="205"/>
        <v>40950</v>
      </c>
      <c r="N1995" t="str">
        <f>IFERROR(VLOOKUP(D1995, Product_Category!A:B, 2, FALSE), "Uncategorized")</f>
        <v>CMC</v>
      </c>
      <c r="O1995" s="76">
        <f t="shared" si="206"/>
        <v>1.95</v>
      </c>
      <c r="P1995" s="76">
        <f t="shared" si="207"/>
        <v>40.949999999999996</v>
      </c>
      <c r="Q1995">
        <f t="shared" si="208"/>
        <v>2023</v>
      </c>
      <c r="R1995" t="str">
        <f>IFERROR(VLOOKUP(G1995,'Importer Name'!A:B, 2, FALSE), "")</f>
        <v>TRUE COLORS</v>
      </c>
      <c r="S1995" t="str">
        <f>IFERROR(VLOOKUP(H1995,'Supplier name '!A:B, 2, FALSE), "")</f>
        <v xml:space="preserve">WUXI LEO TECH </v>
      </c>
    </row>
    <row r="1996" spans="1:19">
      <c r="A1996" s="122" t="s">
        <v>2965</v>
      </c>
      <c r="B1996" s="123">
        <v>1000</v>
      </c>
      <c r="C1996" s="120" t="s">
        <v>7</v>
      </c>
      <c r="D1996" s="312" t="s">
        <v>19</v>
      </c>
      <c r="E1996" s="123">
        <v>3.8</v>
      </c>
      <c r="F1996" s="123" t="s">
        <v>9</v>
      </c>
      <c r="G1996" s="123" t="s">
        <v>2977</v>
      </c>
      <c r="H1996" s="124" t="s">
        <v>39</v>
      </c>
      <c r="I1996" s="117" t="s">
        <v>3034</v>
      </c>
      <c r="J1996" s="74">
        <f>IF(F1996="USD", E1996, E1996 * IFERROR(VLOOKUP(F1996, EXCHANGE_RATE!A:B, 2, FALSE), "Currency not found"))</f>
        <v>3.8</v>
      </c>
      <c r="K1996" s="74">
        <f t="shared" si="204"/>
        <v>3.8</v>
      </c>
      <c r="L1996" s="14">
        <f>IF(C1996="MTS", B1996, B1996 * IFERROR(VLOOKUP(C1996, 'QTY_CONVERSIONS '!A:B, 2, FALSE), "Units not found"))</f>
        <v>1</v>
      </c>
      <c r="M1996" s="75">
        <f t="shared" si="205"/>
        <v>3800</v>
      </c>
      <c r="N1996" t="str">
        <f>IFERROR(VLOOKUP(D1996, Product_Category!A:B, 2, FALSE), "Uncategorized")</f>
        <v>CMC</v>
      </c>
      <c r="O1996" s="76">
        <f t="shared" si="206"/>
        <v>3.8</v>
      </c>
      <c r="P1996" s="76">
        <f t="shared" si="207"/>
        <v>3.8</v>
      </c>
      <c r="Q1996">
        <f t="shared" si="208"/>
        <v>2023</v>
      </c>
      <c r="R1996" t="str">
        <f>IFERROR(VLOOKUP(G1996,'Importer Name'!A:B, 2, FALSE), "")</f>
        <v xml:space="preserve">BABA ENTERPRISES </v>
      </c>
      <c r="S1996" t="str">
        <f>IFERROR(VLOOKUP(H1996,'Supplier name '!A:B, 2, FALSE), "")</f>
        <v>JIANGSU WEIKEM</v>
      </c>
    </row>
    <row r="1997" spans="1:19">
      <c r="A1997" s="119" t="s">
        <v>207</v>
      </c>
      <c r="B1997" s="120">
        <v>14000</v>
      </c>
      <c r="C1997" s="120" t="s">
        <v>7</v>
      </c>
      <c r="D1997" s="311" t="s">
        <v>19</v>
      </c>
      <c r="E1997" s="120">
        <v>2.68</v>
      </c>
      <c r="F1997" s="120" t="s">
        <v>9</v>
      </c>
      <c r="G1997" s="120" t="s">
        <v>451</v>
      </c>
      <c r="H1997" s="121" t="s">
        <v>2978</v>
      </c>
      <c r="I1997" s="117" t="s">
        <v>3034</v>
      </c>
      <c r="J1997" s="74">
        <f>IF(F1997="USD", E1997, E1997 * IFERROR(VLOOKUP(F1997, EXCHANGE_RATE!A:B, 2, FALSE), "Currency not found"))</f>
        <v>2.68</v>
      </c>
      <c r="K1997" s="74">
        <f t="shared" si="204"/>
        <v>2.68</v>
      </c>
      <c r="L1997" s="14">
        <f>IF(C1997="MTS", B1997, B1997 * IFERROR(VLOOKUP(C1997, 'QTY_CONVERSIONS '!A:B, 2, FALSE), "Units not found"))</f>
        <v>14</v>
      </c>
      <c r="M1997" s="75">
        <f t="shared" si="205"/>
        <v>37520</v>
      </c>
      <c r="N1997" t="str">
        <f>IFERROR(VLOOKUP(D1997, Product_Category!A:B, 2, FALSE), "Uncategorized")</f>
        <v>CMC</v>
      </c>
      <c r="O1997" s="76">
        <f t="shared" si="206"/>
        <v>2.68</v>
      </c>
      <c r="P1997" s="76">
        <f t="shared" si="207"/>
        <v>37.520000000000003</v>
      </c>
      <c r="Q1997">
        <f t="shared" si="208"/>
        <v>2023</v>
      </c>
      <c r="R1997" t="str">
        <f>IFERROR(VLOOKUP(G1997,'Importer Name'!A:B, 2, FALSE), "")</f>
        <v xml:space="preserve">RAJIV CERA IMPEX </v>
      </c>
      <c r="S1997" t="str">
        <f>IFERROR(VLOOKUP(H1997,'Supplier name '!A:B, 2, FALSE), "")</f>
        <v>NOURYON</v>
      </c>
    </row>
    <row r="1998" spans="1:19">
      <c r="A1998" s="119" t="s">
        <v>207</v>
      </c>
      <c r="B1998" s="120">
        <v>14000</v>
      </c>
      <c r="C1998" s="120" t="s">
        <v>7</v>
      </c>
      <c r="D1998" s="311" t="s">
        <v>19</v>
      </c>
      <c r="E1998" s="120">
        <v>3.65</v>
      </c>
      <c r="F1998" s="120" t="s">
        <v>9</v>
      </c>
      <c r="G1998" s="120" t="s">
        <v>451</v>
      </c>
      <c r="H1998" s="121" t="s">
        <v>2978</v>
      </c>
      <c r="I1998" s="117" t="s">
        <v>3034</v>
      </c>
      <c r="J1998" s="74">
        <f>IF(F1998="USD", E1998, E1998 * IFERROR(VLOOKUP(F1998, EXCHANGE_RATE!A:B, 2, FALSE), "Currency not found"))</f>
        <v>3.65</v>
      </c>
      <c r="K1998" s="74">
        <f t="shared" si="204"/>
        <v>3.65</v>
      </c>
      <c r="L1998" s="14">
        <f>IF(C1998="MTS", B1998, B1998 * IFERROR(VLOOKUP(C1998, 'QTY_CONVERSIONS '!A:B, 2, FALSE), "Units not found"))</f>
        <v>14</v>
      </c>
      <c r="M1998" s="75">
        <f t="shared" si="205"/>
        <v>51100</v>
      </c>
      <c r="N1998" t="str">
        <f>IFERROR(VLOOKUP(D1998, Product_Category!A:B, 2, FALSE), "Uncategorized")</f>
        <v>CMC</v>
      </c>
      <c r="O1998" s="76">
        <f t="shared" si="206"/>
        <v>3.65</v>
      </c>
      <c r="P1998" s="76">
        <f t="shared" si="207"/>
        <v>51.1</v>
      </c>
      <c r="Q1998">
        <f t="shared" si="208"/>
        <v>2023</v>
      </c>
      <c r="R1998" t="str">
        <f>IFERROR(VLOOKUP(G1998,'Importer Name'!A:B, 2, FALSE), "")</f>
        <v xml:space="preserve">RAJIV CERA IMPEX </v>
      </c>
      <c r="S1998" t="str">
        <f>IFERROR(VLOOKUP(H1998,'Supplier name '!A:B, 2, FALSE), "")</f>
        <v>NOURYON</v>
      </c>
    </row>
    <row r="1999" spans="1:19">
      <c r="A1999" s="119" t="s">
        <v>207</v>
      </c>
      <c r="B1999" s="120">
        <v>14000</v>
      </c>
      <c r="C1999" s="120" t="s">
        <v>7</v>
      </c>
      <c r="D1999" s="311" t="s">
        <v>19</v>
      </c>
      <c r="E1999" s="120">
        <v>2.5</v>
      </c>
      <c r="F1999" s="120" t="s">
        <v>9</v>
      </c>
      <c r="G1999" s="120" t="s">
        <v>2979</v>
      </c>
      <c r="H1999" s="121" t="s">
        <v>2978</v>
      </c>
      <c r="I1999" s="117" t="s">
        <v>3034</v>
      </c>
      <c r="J1999" s="74">
        <f>IF(F1999="USD", E1999, E1999 * IFERROR(VLOOKUP(F1999, EXCHANGE_RATE!A:B, 2, FALSE), "Currency not found"))</f>
        <v>2.5</v>
      </c>
      <c r="K1999" s="74">
        <f t="shared" si="204"/>
        <v>2.5</v>
      </c>
      <c r="L1999" s="14">
        <f>IF(C1999="MTS", B1999, B1999 * IFERROR(VLOOKUP(C1999, 'QTY_CONVERSIONS '!A:B, 2, FALSE), "Units not found"))</f>
        <v>14</v>
      </c>
      <c r="M1999" s="75">
        <f t="shared" si="205"/>
        <v>35000</v>
      </c>
      <c r="N1999" t="str">
        <f>IFERROR(VLOOKUP(D1999, Product_Category!A:B, 2, FALSE), "Uncategorized")</f>
        <v>CMC</v>
      </c>
      <c r="O1999" s="76">
        <f t="shared" si="206"/>
        <v>2.5</v>
      </c>
      <c r="P1999" s="76">
        <f t="shared" si="207"/>
        <v>35</v>
      </c>
      <c r="Q1999">
        <f t="shared" si="208"/>
        <v>2023</v>
      </c>
      <c r="R1999" t="str">
        <f>IFERROR(VLOOKUP(G1999,'Importer Name'!A:B, 2, FALSE), "")</f>
        <v>JAI ARAVALI INDUS</v>
      </c>
      <c r="S1999" t="str">
        <f>IFERROR(VLOOKUP(H1999,'Supplier name '!A:B, 2, FALSE), "")</f>
        <v>NOURYON</v>
      </c>
    </row>
    <row r="2000" spans="1:19">
      <c r="A2000" s="119" t="s">
        <v>207</v>
      </c>
      <c r="B2000" s="120">
        <v>14000</v>
      </c>
      <c r="C2000" s="120" t="s">
        <v>7</v>
      </c>
      <c r="D2000" s="311" t="s">
        <v>19</v>
      </c>
      <c r="E2000" s="120">
        <v>2.5</v>
      </c>
      <c r="F2000" s="120" t="s">
        <v>9</v>
      </c>
      <c r="G2000" s="120" t="s">
        <v>2979</v>
      </c>
      <c r="H2000" s="121" t="s">
        <v>2978</v>
      </c>
      <c r="I2000" s="117" t="s">
        <v>3034</v>
      </c>
      <c r="J2000" s="74">
        <f>IF(F2000="USD", E2000, E2000 * IFERROR(VLOOKUP(F2000, EXCHANGE_RATE!A:B, 2, FALSE), "Currency not found"))</f>
        <v>2.5</v>
      </c>
      <c r="K2000" s="74">
        <f t="shared" si="204"/>
        <v>2.5</v>
      </c>
      <c r="L2000" s="14">
        <f>IF(C2000="MTS", B2000, B2000 * IFERROR(VLOOKUP(C2000, 'QTY_CONVERSIONS '!A:B, 2, FALSE), "Units not found"))</f>
        <v>14</v>
      </c>
      <c r="M2000" s="75">
        <f t="shared" si="205"/>
        <v>35000</v>
      </c>
      <c r="N2000" t="str">
        <f>IFERROR(VLOOKUP(D2000, Product_Category!A:B, 2, FALSE), "Uncategorized")</f>
        <v>CMC</v>
      </c>
      <c r="O2000" s="76">
        <f t="shared" si="206"/>
        <v>2.5</v>
      </c>
      <c r="P2000" s="76">
        <f t="shared" si="207"/>
        <v>35</v>
      </c>
      <c r="Q2000">
        <f t="shared" si="208"/>
        <v>2023</v>
      </c>
      <c r="R2000" t="str">
        <f>IFERROR(VLOOKUP(G2000,'Importer Name'!A:B, 2, FALSE), "")</f>
        <v>JAI ARAVALI INDUS</v>
      </c>
      <c r="S2000" t="str">
        <f>IFERROR(VLOOKUP(H2000,'Supplier name '!A:B, 2, FALSE), "")</f>
        <v>NOURYON</v>
      </c>
    </row>
    <row r="2001" spans="1:19">
      <c r="A2001" s="119" t="s">
        <v>207</v>
      </c>
      <c r="B2001" s="120">
        <v>14000</v>
      </c>
      <c r="C2001" s="120" t="s">
        <v>7</v>
      </c>
      <c r="D2001" s="311" t="s">
        <v>19</v>
      </c>
      <c r="E2001" s="120">
        <v>2.5</v>
      </c>
      <c r="F2001" s="120" t="s">
        <v>9</v>
      </c>
      <c r="G2001" s="120" t="s">
        <v>2979</v>
      </c>
      <c r="H2001" s="121" t="s">
        <v>2978</v>
      </c>
      <c r="I2001" s="117" t="s">
        <v>3034</v>
      </c>
      <c r="J2001" s="74">
        <f>IF(F2001="USD", E2001, E2001 * IFERROR(VLOOKUP(F2001, EXCHANGE_RATE!A:B, 2, FALSE), "Currency not found"))</f>
        <v>2.5</v>
      </c>
      <c r="K2001" s="74">
        <f t="shared" si="204"/>
        <v>2.5</v>
      </c>
      <c r="L2001" s="14">
        <f>IF(C2001="MTS", B2001, B2001 * IFERROR(VLOOKUP(C2001, 'QTY_CONVERSIONS '!A:B, 2, FALSE), "Units not found"))</f>
        <v>14</v>
      </c>
      <c r="M2001" s="75">
        <f t="shared" si="205"/>
        <v>35000</v>
      </c>
      <c r="N2001" t="str">
        <f>IFERROR(VLOOKUP(D2001, Product_Category!A:B, 2, FALSE), "Uncategorized")</f>
        <v>CMC</v>
      </c>
      <c r="O2001" s="76">
        <f t="shared" si="206"/>
        <v>2.5</v>
      </c>
      <c r="P2001" s="76">
        <f t="shared" si="207"/>
        <v>35</v>
      </c>
      <c r="Q2001">
        <f t="shared" si="208"/>
        <v>2023</v>
      </c>
      <c r="R2001" t="str">
        <f>IFERROR(VLOOKUP(G2001,'Importer Name'!A:B, 2, FALSE), "")</f>
        <v>JAI ARAVALI INDUS</v>
      </c>
      <c r="S2001" t="str">
        <f>IFERROR(VLOOKUP(H2001,'Supplier name '!A:B, 2, FALSE), "")</f>
        <v>NOURYON</v>
      </c>
    </row>
    <row r="2002" spans="1:19">
      <c r="A2002" s="119" t="s">
        <v>207</v>
      </c>
      <c r="B2002" s="120">
        <v>20000</v>
      </c>
      <c r="C2002" s="120" t="s">
        <v>7</v>
      </c>
      <c r="D2002" s="311" t="s">
        <v>19</v>
      </c>
      <c r="E2002" s="120">
        <v>1.84</v>
      </c>
      <c r="F2002" s="120" t="s">
        <v>9</v>
      </c>
      <c r="G2002" s="120" t="s">
        <v>62</v>
      </c>
      <c r="H2002" s="121" t="s">
        <v>2978</v>
      </c>
      <c r="I2002" s="117" t="s">
        <v>3034</v>
      </c>
      <c r="J2002" s="74">
        <f>IF(F2002="USD", E2002, E2002 * IFERROR(VLOOKUP(F2002, EXCHANGE_RATE!A:B, 2, FALSE), "Currency not found"))</f>
        <v>1.84</v>
      </c>
      <c r="K2002" s="74">
        <f t="shared" si="204"/>
        <v>1.84</v>
      </c>
      <c r="L2002" s="14">
        <f>IF(C2002="MTS", B2002, B2002 * IFERROR(VLOOKUP(C2002, 'QTY_CONVERSIONS '!A:B, 2, FALSE), "Units not found"))</f>
        <v>20</v>
      </c>
      <c r="M2002" s="75">
        <f t="shared" si="205"/>
        <v>36800</v>
      </c>
      <c r="N2002" t="str">
        <f>IFERROR(VLOOKUP(D2002, Product_Category!A:B, 2, FALSE), "Uncategorized")</f>
        <v>CMC</v>
      </c>
      <c r="O2002" s="76">
        <f t="shared" si="206"/>
        <v>1.84</v>
      </c>
      <c r="P2002" s="76">
        <f t="shared" si="207"/>
        <v>36.800000000000004</v>
      </c>
      <c r="Q2002">
        <f t="shared" si="208"/>
        <v>2023</v>
      </c>
      <c r="R2002" t="str">
        <f>IFERROR(VLOOKUP(G2002,'Importer Name'!A:B, 2, FALSE), "")</f>
        <v>NOURYON CHEM</v>
      </c>
      <c r="S2002" t="str">
        <f>IFERROR(VLOOKUP(H2002,'Supplier name '!A:B, 2, FALSE), "")</f>
        <v>NOURYON</v>
      </c>
    </row>
    <row r="2003" spans="1:19">
      <c r="A2003" s="119" t="s">
        <v>207</v>
      </c>
      <c r="B2003" s="120">
        <v>4000</v>
      </c>
      <c r="C2003" s="120" t="s">
        <v>7</v>
      </c>
      <c r="D2003" s="311" t="s">
        <v>19</v>
      </c>
      <c r="E2003" s="120">
        <v>2.5499999999999998</v>
      </c>
      <c r="F2003" s="120" t="s">
        <v>9</v>
      </c>
      <c r="G2003" s="120" t="s">
        <v>74</v>
      </c>
      <c r="H2003" s="121" t="s">
        <v>2978</v>
      </c>
      <c r="I2003" s="117" t="s">
        <v>3034</v>
      </c>
      <c r="J2003" s="74">
        <f>IF(F2003="USD", E2003, E2003 * IFERROR(VLOOKUP(F2003, EXCHANGE_RATE!A:B, 2, FALSE), "Currency not found"))</f>
        <v>2.5499999999999998</v>
      </c>
      <c r="K2003" s="74">
        <f t="shared" si="204"/>
        <v>2.5499999999999998</v>
      </c>
      <c r="L2003" s="14">
        <f>IF(C2003="MTS", B2003, B2003 * IFERROR(VLOOKUP(C2003, 'QTY_CONVERSIONS '!A:B, 2, FALSE), "Units not found"))</f>
        <v>4</v>
      </c>
      <c r="M2003" s="75">
        <f t="shared" si="205"/>
        <v>10200</v>
      </c>
      <c r="N2003" t="str">
        <f>IFERROR(VLOOKUP(D2003, Product_Category!A:B, 2, FALSE), "Uncategorized")</f>
        <v>CMC</v>
      </c>
      <c r="O2003" s="76">
        <f t="shared" si="206"/>
        <v>2.5499999999999998</v>
      </c>
      <c r="P2003" s="76">
        <f t="shared" si="207"/>
        <v>10.199999999999999</v>
      </c>
      <c r="Q2003">
        <f t="shared" si="208"/>
        <v>2023</v>
      </c>
      <c r="R2003" t="str">
        <f>IFERROR(VLOOKUP(G2003,'Importer Name'!A:B, 2, FALSE), "")</f>
        <v>ZENEX IMPEX</v>
      </c>
      <c r="S2003" t="str">
        <f>IFERROR(VLOOKUP(H2003,'Supplier name '!A:B, 2, FALSE), "")</f>
        <v>NOURYON</v>
      </c>
    </row>
    <row r="2004" spans="1:19">
      <c r="A2004" s="119" t="s">
        <v>207</v>
      </c>
      <c r="B2004" s="120">
        <v>4000</v>
      </c>
      <c r="C2004" s="120" t="s">
        <v>7</v>
      </c>
      <c r="D2004" s="311" t="s">
        <v>19</v>
      </c>
      <c r="E2004" s="120">
        <v>2.5499999999999998</v>
      </c>
      <c r="F2004" s="120" t="s">
        <v>9</v>
      </c>
      <c r="G2004" s="120" t="s">
        <v>74</v>
      </c>
      <c r="H2004" s="121" t="s">
        <v>2978</v>
      </c>
      <c r="I2004" s="117" t="s">
        <v>3034</v>
      </c>
      <c r="J2004" s="74">
        <f>IF(F2004="USD", E2004, E2004 * IFERROR(VLOOKUP(F2004, EXCHANGE_RATE!A:B, 2, FALSE), "Currency not found"))</f>
        <v>2.5499999999999998</v>
      </c>
      <c r="K2004" s="74">
        <f t="shared" si="204"/>
        <v>2.5499999999999998</v>
      </c>
      <c r="L2004" s="14">
        <f>IF(C2004="MTS", B2004, B2004 * IFERROR(VLOOKUP(C2004, 'QTY_CONVERSIONS '!A:B, 2, FALSE), "Units not found"))</f>
        <v>4</v>
      </c>
      <c r="M2004" s="75">
        <f t="shared" si="205"/>
        <v>10200</v>
      </c>
      <c r="N2004" t="str">
        <f>IFERROR(VLOOKUP(D2004, Product_Category!A:B, 2, FALSE), "Uncategorized")</f>
        <v>CMC</v>
      </c>
      <c r="O2004" s="76">
        <f t="shared" si="206"/>
        <v>2.5499999999999998</v>
      </c>
      <c r="P2004" s="76">
        <f t="shared" si="207"/>
        <v>10.199999999999999</v>
      </c>
      <c r="Q2004">
        <f t="shared" si="208"/>
        <v>2023</v>
      </c>
      <c r="R2004" t="str">
        <f>IFERROR(VLOOKUP(G2004,'Importer Name'!A:B, 2, FALSE), "")</f>
        <v>ZENEX IMPEX</v>
      </c>
      <c r="S2004" t="str">
        <f>IFERROR(VLOOKUP(H2004,'Supplier name '!A:B, 2, FALSE), "")</f>
        <v>NOURYON</v>
      </c>
    </row>
    <row r="2005" spans="1:19">
      <c r="A2005" s="119" t="s">
        <v>207</v>
      </c>
      <c r="B2005" s="120">
        <v>5000</v>
      </c>
      <c r="C2005" s="120" t="s">
        <v>7</v>
      </c>
      <c r="D2005" s="311" t="s">
        <v>19</v>
      </c>
      <c r="E2005" s="120">
        <v>2.5499999999999998</v>
      </c>
      <c r="F2005" s="120" t="s">
        <v>9</v>
      </c>
      <c r="G2005" s="120" t="s">
        <v>74</v>
      </c>
      <c r="H2005" s="121" t="s">
        <v>2978</v>
      </c>
      <c r="I2005" s="117" t="s">
        <v>3034</v>
      </c>
      <c r="J2005" s="74">
        <f>IF(F2005="USD", E2005, E2005 * IFERROR(VLOOKUP(F2005, EXCHANGE_RATE!A:B, 2, FALSE), "Currency not found"))</f>
        <v>2.5499999999999998</v>
      </c>
      <c r="K2005" s="74">
        <f t="shared" si="204"/>
        <v>2.5499999999999998</v>
      </c>
      <c r="L2005" s="14">
        <f>IF(C2005="MTS", B2005, B2005 * IFERROR(VLOOKUP(C2005, 'QTY_CONVERSIONS '!A:B, 2, FALSE), "Units not found"))</f>
        <v>5</v>
      </c>
      <c r="M2005" s="75">
        <f t="shared" si="205"/>
        <v>12750</v>
      </c>
      <c r="N2005" t="str">
        <f>IFERROR(VLOOKUP(D2005, Product_Category!A:B, 2, FALSE), "Uncategorized")</f>
        <v>CMC</v>
      </c>
      <c r="O2005" s="76">
        <f t="shared" si="206"/>
        <v>2.5499999999999998</v>
      </c>
      <c r="P2005" s="76">
        <f t="shared" si="207"/>
        <v>12.75</v>
      </c>
      <c r="Q2005">
        <f t="shared" si="208"/>
        <v>2023</v>
      </c>
      <c r="R2005" t="str">
        <f>IFERROR(VLOOKUP(G2005,'Importer Name'!A:B, 2, FALSE), "")</f>
        <v>ZENEX IMPEX</v>
      </c>
      <c r="S2005" t="str">
        <f>IFERROR(VLOOKUP(H2005,'Supplier name '!A:B, 2, FALSE), "")</f>
        <v>NOURYON</v>
      </c>
    </row>
    <row r="2006" spans="1:19">
      <c r="A2006" s="119" t="s">
        <v>207</v>
      </c>
      <c r="B2006" s="120">
        <v>1000</v>
      </c>
      <c r="C2006" s="120" t="s">
        <v>7</v>
      </c>
      <c r="D2006" s="311" t="s">
        <v>19</v>
      </c>
      <c r="E2006" s="120">
        <v>2.5499999999999998</v>
      </c>
      <c r="F2006" s="120" t="s">
        <v>9</v>
      </c>
      <c r="G2006" s="120" t="s">
        <v>74</v>
      </c>
      <c r="H2006" s="121" t="s">
        <v>2978</v>
      </c>
      <c r="I2006" s="117" t="s">
        <v>3034</v>
      </c>
      <c r="J2006" s="74">
        <f>IF(F2006="USD", E2006, E2006 * IFERROR(VLOOKUP(F2006, EXCHANGE_RATE!A:B, 2, FALSE), "Currency not found"))</f>
        <v>2.5499999999999998</v>
      </c>
      <c r="K2006" s="74">
        <f t="shared" si="204"/>
        <v>2.5499999999999998</v>
      </c>
      <c r="L2006" s="14">
        <f>IF(C2006="MTS", B2006, B2006 * IFERROR(VLOOKUP(C2006, 'QTY_CONVERSIONS '!A:B, 2, FALSE), "Units not found"))</f>
        <v>1</v>
      </c>
      <c r="M2006" s="75">
        <f t="shared" si="205"/>
        <v>2550</v>
      </c>
      <c r="N2006" t="str">
        <f>IFERROR(VLOOKUP(D2006, Product_Category!A:B, 2, FALSE), "Uncategorized")</f>
        <v>CMC</v>
      </c>
      <c r="O2006" s="76">
        <f t="shared" si="206"/>
        <v>2.5499999999999998</v>
      </c>
      <c r="P2006" s="76">
        <f t="shared" si="207"/>
        <v>2.5499999999999998</v>
      </c>
      <c r="Q2006">
        <f t="shared" si="208"/>
        <v>2023</v>
      </c>
      <c r="R2006" t="str">
        <f>IFERROR(VLOOKUP(G2006,'Importer Name'!A:B, 2, FALSE), "")</f>
        <v>ZENEX IMPEX</v>
      </c>
      <c r="S2006" t="str">
        <f>IFERROR(VLOOKUP(H2006,'Supplier name '!A:B, 2, FALSE), "")</f>
        <v>NOURYON</v>
      </c>
    </row>
    <row r="2007" spans="1:19">
      <c r="A2007" s="119" t="s">
        <v>207</v>
      </c>
      <c r="B2007" s="120">
        <v>42000</v>
      </c>
      <c r="C2007" s="120" t="s">
        <v>7</v>
      </c>
      <c r="D2007" s="311" t="s">
        <v>19</v>
      </c>
      <c r="E2007" s="120">
        <v>2.5</v>
      </c>
      <c r="F2007" s="120" t="s">
        <v>9</v>
      </c>
      <c r="G2007" s="120" t="s">
        <v>2979</v>
      </c>
      <c r="H2007" s="121" t="s">
        <v>2978</v>
      </c>
      <c r="I2007" s="117" t="s">
        <v>3034</v>
      </c>
      <c r="J2007" s="74">
        <f>IF(F2007="USD", E2007, E2007 * IFERROR(VLOOKUP(F2007, EXCHANGE_RATE!A:B, 2, FALSE), "Currency not found"))</f>
        <v>2.5</v>
      </c>
      <c r="K2007" s="74">
        <f t="shared" si="204"/>
        <v>2.5</v>
      </c>
      <c r="L2007" s="14">
        <f>IF(C2007="MTS", B2007, B2007 * IFERROR(VLOOKUP(C2007, 'QTY_CONVERSIONS '!A:B, 2, FALSE), "Units not found"))</f>
        <v>42</v>
      </c>
      <c r="M2007" s="75">
        <f t="shared" si="205"/>
        <v>105000</v>
      </c>
      <c r="N2007" t="str">
        <f>IFERROR(VLOOKUP(D2007, Product_Category!A:B, 2, FALSE), "Uncategorized")</f>
        <v>CMC</v>
      </c>
      <c r="O2007" s="76">
        <f t="shared" si="206"/>
        <v>2.5</v>
      </c>
      <c r="P2007" s="76">
        <f t="shared" si="207"/>
        <v>105</v>
      </c>
      <c r="Q2007">
        <f t="shared" si="208"/>
        <v>2023</v>
      </c>
      <c r="R2007" t="str">
        <f>IFERROR(VLOOKUP(G2007,'Importer Name'!A:B, 2, FALSE), "")</f>
        <v>JAI ARAVALI INDUS</v>
      </c>
      <c r="S2007" t="str">
        <f>IFERROR(VLOOKUP(H2007,'Supplier name '!A:B, 2, FALSE), "")</f>
        <v>NOURYON</v>
      </c>
    </row>
    <row r="2008" spans="1:19">
      <c r="A2008" s="119" t="s">
        <v>207</v>
      </c>
      <c r="B2008" s="120">
        <v>28000</v>
      </c>
      <c r="C2008" s="120" t="s">
        <v>7</v>
      </c>
      <c r="D2008" s="311" t="s">
        <v>19</v>
      </c>
      <c r="E2008" s="120">
        <v>2.5</v>
      </c>
      <c r="F2008" s="120" t="s">
        <v>9</v>
      </c>
      <c r="G2008" s="120" t="s">
        <v>2979</v>
      </c>
      <c r="H2008" s="121" t="s">
        <v>2978</v>
      </c>
      <c r="I2008" s="117" t="s">
        <v>3034</v>
      </c>
      <c r="J2008" s="74">
        <f>IF(F2008="USD", E2008, E2008 * IFERROR(VLOOKUP(F2008, EXCHANGE_RATE!A:B, 2, FALSE), "Currency not found"))</f>
        <v>2.5</v>
      </c>
      <c r="K2008" s="74">
        <f t="shared" si="204"/>
        <v>2.5</v>
      </c>
      <c r="L2008" s="14">
        <f>IF(C2008="MTS", B2008, B2008 * IFERROR(VLOOKUP(C2008, 'QTY_CONVERSIONS '!A:B, 2, FALSE), "Units not found"))</f>
        <v>28</v>
      </c>
      <c r="M2008" s="75">
        <f t="shared" si="205"/>
        <v>70000</v>
      </c>
      <c r="N2008" t="str">
        <f>IFERROR(VLOOKUP(D2008, Product_Category!A:B, 2, FALSE), "Uncategorized")</f>
        <v>CMC</v>
      </c>
      <c r="O2008" s="76">
        <f t="shared" si="206"/>
        <v>2.5</v>
      </c>
      <c r="P2008" s="76">
        <f t="shared" si="207"/>
        <v>70</v>
      </c>
      <c r="Q2008">
        <f t="shared" si="208"/>
        <v>2023</v>
      </c>
      <c r="R2008" t="str">
        <f>IFERROR(VLOOKUP(G2008,'Importer Name'!A:B, 2, FALSE), "")</f>
        <v>JAI ARAVALI INDUS</v>
      </c>
      <c r="S2008" t="str">
        <f>IFERROR(VLOOKUP(H2008,'Supplier name '!A:B, 2, FALSE), "")</f>
        <v>NOURYON</v>
      </c>
    </row>
    <row r="2009" spans="1:19">
      <c r="A2009" s="119" t="s">
        <v>2980</v>
      </c>
      <c r="B2009" s="120">
        <v>1000</v>
      </c>
      <c r="C2009" s="120" t="s">
        <v>7</v>
      </c>
      <c r="D2009" s="311" t="s">
        <v>19</v>
      </c>
      <c r="E2009" s="120">
        <v>2.64</v>
      </c>
      <c r="F2009" s="120" t="s">
        <v>9</v>
      </c>
      <c r="G2009" s="120" t="s">
        <v>2981</v>
      </c>
      <c r="H2009" s="121" t="s">
        <v>2978</v>
      </c>
      <c r="I2009" s="117" t="s">
        <v>3034</v>
      </c>
      <c r="J2009" s="74">
        <f>IF(F2009="USD", E2009, E2009 * IFERROR(VLOOKUP(F2009, EXCHANGE_RATE!A:B, 2, FALSE), "Currency not found"))</f>
        <v>2.64</v>
      </c>
      <c r="K2009" s="74">
        <f t="shared" si="204"/>
        <v>2.64</v>
      </c>
      <c r="L2009" s="14">
        <f>IF(C2009="MTS", B2009, B2009 * IFERROR(VLOOKUP(C2009, 'QTY_CONVERSIONS '!A:B, 2, FALSE), "Units not found"))</f>
        <v>1</v>
      </c>
      <c r="M2009" s="75">
        <f t="shared" si="205"/>
        <v>2640</v>
      </c>
      <c r="N2009" t="str">
        <f>IFERROR(VLOOKUP(D2009, Product_Category!A:B, 2, FALSE), "Uncategorized")</f>
        <v>CMC</v>
      </c>
      <c r="O2009" s="76">
        <f t="shared" si="206"/>
        <v>2.64</v>
      </c>
      <c r="P2009" s="76">
        <f t="shared" si="207"/>
        <v>2.64</v>
      </c>
      <c r="Q2009">
        <f t="shared" si="208"/>
        <v>2023</v>
      </c>
      <c r="R2009" t="str">
        <f>IFERROR(VLOOKUP(G2009,'Importer Name'!A:B, 2, FALSE), "")</f>
        <v xml:space="preserve">VIBRANT SPECIALITIES </v>
      </c>
      <c r="S2009" t="str">
        <f>IFERROR(VLOOKUP(H2009,'Supplier name '!A:B, 2, FALSE), "")</f>
        <v>NOURYON</v>
      </c>
    </row>
    <row r="2010" spans="1:19">
      <c r="A2010" s="119" t="s">
        <v>2980</v>
      </c>
      <c r="B2010" s="120">
        <v>1500</v>
      </c>
      <c r="C2010" s="120" t="s">
        <v>7</v>
      </c>
      <c r="D2010" s="311" t="s">
        <v>19</v>
      </c>
      <c r="E2010" s="120">
        <v>12</v>
      </c>
      <c r="F2010" s="120" t="s">
        <v>9</v>
      </c>
      <c r="G2010" s="120" t="s">
        <v>456</v>
      </c>
      <c r="H2010" s="121" t="s">
        <v>2978</v>
      </c>
      <c r="I2010" s="117" t="s">
        <v>3034</v>
      </c>
      <c r="J2010" s="74">
        <f>IF(F2010="USD", E2010, E2010 * IFERROR(VLOOKUP(F2010, EXCHANGE_RATE!A:B, 2, FALSE), "Currency not found"))</f>
        <v>12</v>
      </c>
      <c r="K2010" s="74">
        <f t="shared" si="204"/>
        <v>12</v>
      </c>
      <c r="L2010" s="14">
        <f>IF(C2010="MTS", B2010, B2010 * IFERROR(VLOOKUP(C2010, 'QTY_CONVERSIONS '!A:B, 2, FALSE), "Units not found"))</f>
        <v>1.5</v>
      </c>
      <c r="M2010" s="75">
        <f t="shared" si="205"/>
        <v>18000</v>
      </c>
      <c r="N2010" t="str">
        <f>IFERROR(VLOOKUP(D2010, Product_Category!A:B, 2, FALSE), "Uncategorized")</f>
        <v>CMC</v>
      </c>
      <c r="O2010" s="76">
        <f t="shared" si="206"/>
        <v>12</v>
      </c>
      <c r="P2010" s="76">
        <f t="shared" si="207"/>
        <v>18</v>
      </c>
      <c r="Q2010">
        <f t="shared" si="208"/>
        <v>2023</v>
      </c>
      <c r="R2010" t="str">
        <f>IFERROR(VLOOKUP(G2010,'Importer Name'!A:B, 2, FALSE), "")</f>
        <v xml:space="preserve">SARIN INDUSTRIES </v>
      </c>
      <c r="S2010" t="str">
        <f>IFERROR(VLOOKUP(H2010,'Supplier name '!A:B, 2, FALSE), "")</f>
        <v>NOURYON</v>
      </c>
    </row>
    <row r="2011" spans="1:19">
      <c r="A2011" s="119" t="s">
        <v>2980</v>
      </c>
      <c r="B2011" s="120">
        <v>14000</v>
      </c>
      <c r="C2011" s="120" t="s">
        <v>7</v>
      </c>
      <c r="D2011" s="311" t="s">
        <v>19</v>
      </c>
      <c r="E2011" s="120">
        <v>2.5</v>
      </c>
      <c r="F2011" s="120" t="s">
        <v>9</v>
      </c>
      <c r="G2011" s="120" t="s">
        <v>2979</v>
      </c>
      <c r="H2011" s="121" t="s">
        <v>2978</v>
      </c>
      <c r="I2011" s="117" t="s">
        <v>3034</v>
      </c>
      <c r="J2011" s="74">
        <f>IF(F2011="USD", E2011, E2011 * IFERROR(VLOOKUP(F2011, EXCHANGE_RATE!A:B, 2, FALSE), "Currency not found"))</f>
        <v>2.5</v>
      </c>
      <c r="K2011" s="74">
        <f t="shared" si="204"/>
        <v>2.5</v>
      </c>
      <c r="L2011" s="14">
        <f>IF(C2011="MTS", B2011, B2011 * IFERROR(VLOOKUP(C2011, 'QTY_CONVERSIONS '!A:B, 2, FALSE), "Units not found"))</f>
        <v>14</v>
      </c>
      <c r="M2011" s="75">
        <f t="shared" si="205"/>
        <v>35000</v>
      </c>
      <c r="N2011" t="str">
        <f>IFERROR(VLOOKUP(D2011, Product_Category!A:B, 2, FALSE), "Uncategorized")</f>
        <v>CMC</v>
      </c>
      <c r="O2011" s="76">
        <f t="shared" si="206"/>
        <v>2.5</v>
      </c>
      <c r="P2011" s="76">
        <f t="shared" si="207"/>
        <v>35</v>
      </c>
      <c r="Q2011">
        <f t="shared" si="208"/>
        <v>2023</v>
      </c>
      <c r="R2011" t="str">
        <f>IFERROR(VLOOKUP(G2011,'Importer Name'!A:B, 2, FALSE), "")</f>
        <v>JAI ARAVALI INDUS</v>
      </c>
      <c r="S2011" t="str">
        <f>IFERROR(VLOOKUP(H2011,'Supplier name '!A:B, 2, FALSE), "")</f>
        <v>NOURYON</v>
      </c>
    </row>
    <row r="2012" spans="1:19">
      <c r="A2012" s="119" t="s">
        <v>2980</v>
      </c>
      <c r="B2012" s="120">
        <v>14000</v>
      </c>
      <c r="C2012" s="120" t="s">
        <v>7</v>
      </c>
      <c r="D2012" s="311" t="s">
        <v>19</v>
      </c>
      <c r="E2012" s="120">
        <v>2.5</v>
      </c>
      <c r="F2012" s="120" t="s">
        <v>9</v>
      </c>
      <c r="G2012" s="120" t="s">
        <v>2979</v>
      </c>
      <c r="H2012" s="121" t="s">
        <v>2978</v>
      </c>
      <c r="I2012" s="117" t="s">
        <v>3034</v>
      </c>
      <c r="J2012" s="74">
        <f>IF(F2012="USD", E2012, E2012 * IFERROR(VLOOKUP(F2012, EXCHANGE_RATE!A:B, 2, FALSE), "Currency not found"))</f>
        <v>2.5</v>
      </c>
      <c r="K2012" s="74">
        <f t="shared" si="204"/>
        <v>2.5</v>
      </c>
      <c r="L2012" s="14">
        <f>IF(C2012="MTS", B2012, B2012 * IFERROR(VLOOKUP(C2012, 'QTY_CONVERSIONS '!A:B, 2, FALSE), "Units not found"))</f>
        <v>14</v>
      </c>
      <c r="M2012" s="75">
        <f t="shared" si="205"/>
        <v>35000</v>
      </c>
      <c r="N2012" t="str">
        <f>IFERROR(VLOOKUP(D2012, Product_Category!A:B, 2, FALSE), "Uncategorized")</f>
        <v>CMC</v>
      </c>
      <c r="O2012" s="76">
        <f t="shared" si="206"/>
        <v>2.5</v>
      </c>
      <c r="P2012" s="76">
        <f t="shared" si="207"/>
        <v>35</v>
      </c>
      <c r="Q2012">
        <f t="shared" si="208"/>
        <v>2023</v>
      </c>
      <c r="R2012" t="str">
        <f>IFERROR(VLOOKUP(G2012,'Importer Name'!A:B, 2, FALSE), "")</f>
        <v>JAI ARAVALI INDUS</v>
      </c>
      <c r="S2012" t="str">
        <f>IFERROR(VLOOKUP(H2012,'Supplier name '!A:B, 2, FALSE), "")</f>
        <v>NOURYON</v>
      </c>
    </row>
    <row r="2013" spans="1:19">
      <c r="A2013" s="122" t="s">
        <v>2980</v>
      </c>
      <c r="B2013" s="123">
        <v>14000</v>
      </c>
      <c r="C2013" s="120" t="s">
        <v>7</v>
      </c>
      <c r="D2013" s="312" t="s">
        <v>19</v>
      </c>
      <c r="E2013" s="123">
        <v>2.5</v>
      </c>
      <c r="F2013" s="123" t="s">
        <v>9</v>
      </c>
      <c r="G2013" s="123" t="s">
        <v>2979</v>
      </c>
      <c r="H2013" s="124" t="s">
        <v>2978</v>
      </c>
      <c r="I2013" s="117" t="s">
        <v>3034</v>
      </c>
      <c r="J2013" s="74">
        <f>IF(F2013="USD", E2013, E2013 * IFERROR(VLOOKUP(F2013, EXCHANGE_RATE!A:B, 2, FALSE), "Currency not found"))</f>
        <v>2.5</v>
      </c>
      <c r="K2013" s="74">
        <f t="shared" si="204"/>
        <v>2.5</v>
      </c>
      <c r="L2013" s="14">
        <f>IF(C2013="MTS", B2013, B2013 * IFERROR(VLOOKUP(C2013, 'QTY_CONVERSIONS '!A:B, 2, FALSE), "Units not found"))</f>
        <v>14</v>
      </c>
      <c r="M2013" s="75">
        <f t="shared" si="205"/>
        <v>35000</v>
      </c>
      <c r="N2013" t="str">
        <f>IFERROR(VLOOKUP(D2013, Product_Category!A:B, 2, FALSE), "Uncategorized")</f>
        <v>CMC</v>
      </c>
      <c r="O2013" s="76">
        <f t="shared" si="206"/>
        <v>2.5</v>
      </c>
      <c r="P2013" s="76">
        <f t="shared" si="207"/>
        <v>35</v>
      </c>
      <c r="Q2013">
        <f t="shared" si="208"/>
        <v>2023</v>
      </c>
      <c r="R2013" t="str">
        <f>IFERROR(VLOOKUP(G2013,'Importer Name'!A:B, 2, FALSE), "")</f>
        <v>JAI ARAVALI INDUS</v>
      </c>
      <c r="S2013" t="str">
        <f>IFERROR(VLOOKUP(H2013,'Supplier name '!A:B, 2, FALSE), "")</f>
        <v>NOURYON</v>
      </c>
    </row>
    <row r="2014" spans="1:19">
      <c r="A2014" s="119" t="s">
        <v>225</v>
      </c>
      <c r="B2014" s="120">
        <v>2000</v>
      </c>
      <c r="C2014" s="120" t="s">
        <v>7</v>
      </c>
      <c r="D2014" s="311" t="s">
        <v>19</v>
      </c>
      <c r="E2014" s="120">
        <v>11.66</v>
      </c>
      <c r="F2014" s="120" t="s">
        <v>9</v>
      </c>
      <c r="G2014" s="120" t="s">
        <v>2569</v>
      </c>
      <c r="H2014" s="121" t="s">
        <v>458</v>
      </c>
      <c r="I2014" s="117" t="s">
        <v>3034</v>
      </c>
      <c r="J2014" s="74">
        <f>IF(F2014="USD", E2014, E2014 * IFERROR(VLOOKUP(F2014, EXCHANGE_RATE!A:B, 2, FALSE), "Currency not found"))</f>
        <v>11.66</v>
      </c>
      <c r="K2014" s="74">
        <f t="shared" si="204"/>
        <v>11.66</v>
      </c>
      <c r="L2014" s="14">
        <f>IF(C2014="MTS", B2014, B2014 * IFERROR(VLOOKUP(C2014, 'QTY_CONVERSIONS '!A:B, 2, FALSE), "Units not found"))</f>
        <v>2</v>
      </c>
      <c r="M2014" s="75">
        <f t="shared" si="205"/>
        <v>23320</v>
      </c>
      <c r="N2014" t="str">
        <f>IFERROR(VLOOKUP(D2014, Product_Category!A:B, 2, FALSE), "Uncategorized")</f>
        <v>CMC</v>
      </c>
      <c r="O2014" s="76">
        <f t="shared" si="206"/>
        <v>11.66</v>
      </c>
      <c r="P2014" s="76">
        <f t="shared" si="207"/>
        <v>23.32</v>
      </c>
      <c r="Q2014">
        <f t="shared" si="208"/>
        <v>2023</v>
      </c>
      <c r="R2014" t="str">
        <f>IFERROR(VLOOKUP(G2014,'Importer Name'!A:B, 2, FALSE), "")</f>
        <v>INTERNATIONAL SPECIALTY</v>
      </c>
      <c r="S2014" t="str">
        <f>IFERROR(VLOOKUP(H2014,'Supplier name '!A:B, 2, FALSE), "")</f>
        <v>ASHLAND INDUSTRIES</v>
      </c>
    </row>
    <row r="2015" spans="1:19">
      <c r="A2015" s="119" t="s">
        <v>225</v>
      </c>
      <c r="B2015" s="120">
        <v>2000</v>
      </c>
      <c r="C2015" s="120" t="s">
        <v>7</v>
      </c>
      <c r="D2015" s="311" t="s">
        <v>19</v>
      </c>
      <c r="E2015" s="120">
        <v>13.1</v>
      </c>
      <c r="F2015" s="120" t="s">
        <v>9</v>
      </c>
      <c r="G2015" s="120" t="s">
        <v>2569</v>
      </c>
      <c r="H2015" s="121" t="s">
        <v>458</v>
      </c>
      <c r="I2015" s="117" t="s">
        <v>3034</v>
      </c>
      <c r="J2015" s="74">
        <f>IF(F2015="USD", E2015, E2015 * IFERROR(VLOOKUP(F2015, EXCHANGE_RATE!A:B, 2, FALSE), "Currency not found"))</f>
        <v>13.1</v>
      </c>
      <c r="K2015" s="74">
        <f t="shared" si="204"/>
        <v>13.1</v>
      </c>
      <c r="L2015" s="14">
        <f>IF(C2015="MTS", B2015, B2015 * IFERROR(VLOOKUP(C2015, 'QTY_CONVERSIONS '!A:B, 2, FALSE), "Units not found"))</f>
        <v>2</v>
      </c>
      <c r="M2015" s="75">
        <f t="shared" si="205"/>
        <v>26200</v>
      </c>
      <c r="N2015" t="str">
        <f>IFERROR(VLOOKUP(D2015, Product_Category!A:B, 2, FALSE), "Uncategorized")</f>
        <v>CMC</v>
      </c>
      <c r="O2015" s="76">
        <f t="shared" si="206"/>
        <v>13.1</v>
      </c>
      <c r="P2015" s="76">
        <f t="shared" si="207"/>
        <v>26.2</v>
      </c>
      <c r="Q2015">
        <f t="shared" si="208"/>
        <v>2023</v>
      </c>
      <c r="R2015" t="str">
        <f>IFERROR(VLOOKUP(G2015,'Importer Name'!A:B, 2, FALSE), "")</f>
        <v>INTERNATIONAL SPECIALTY</v>
      </c>
      <c r="S2015" t="str">
        <f>IFERROR(VLOOKUP(H2015,'Supplier name '!A:B, 2, FALSE), "")</f>
        <v>ASHLAND INDUSTRIES</v>
      </c>
    </row>
    <row r="2016" spans="1:19">
      <c r="A2016" s="119" t="s">
        <v>225</v>
      </c>
      <c r="B2016" s="120">
        <v>200</v>
      </c>
      <c r="C2016" s="120" t="s">
        <v>7</v>
      </c>
      <c r="D2016" s="311" t="s">
        <v>19</v>
      </c>
      <c r="E2016" s="120">
        <v>16.190000000000001</v>
      </c>
      <c r="F2016" s="120" t="s">
        <v>9</v>
      </c>
      <c r="G2016" s="120" t="s">
        <v>81</v>
      </c>
      <c r="H2016" s="121" t="s">
        <v>458</v>
      </c>
      <c r="I2016" s="117" t="s">
        <v>3034</v>
      </c>
      <c r="J2016" s="74">
        <f>IF(F2016="USD", E2016, E2016 * IFERROR(VLOOKUP(F2016, EXCHANGE_RATE!A:B, 2, FALSE), "Currency not found"))</f>
        <v>16.190000000000001</v>
      </c>
      <c r="K2016" s="74">
        <f t="shared" si="204"/>
        <v>16.190000000000001</v>
      </c>
      <c r="L2016" s="14">
        <f>IF(C2016="MTS", B2016, B2016 * IFERROR(VLOOKUP(C2016, 'QTY_CONVERSIONS '!A:B, 2, FALSE), "Units not found"))</f>
        <v>0.2</v>
      </c>
      <c r="M2016" s="75">
        <f t="shared" si="205"/>
        <v>3238.0000000000005</v>
      </c>
      <c r="N2016" t="str">
        <f>IFERROR(VLOOKUP(D2016, Product_Category!A:B, 2, FALSE), "Uncategorized")</f>
        <v>CMC</v>
      </c>
      <c r="O2016" s="76">
        <f t="shared" si="206"/>
        <v>16.190000000000001</v>
      </c>
      <c r="P2016" s="76">
        <f t="shared" si="207"/>
        <v>3.2380000000000004</v>
      </c>
      <c r="Q2016">
        <f t="shared" si="208"/>
        <v>2023</v>
      </c>
      <c r="R2016" t="str">
        <f>IFERROR(VLOOKUP(G2016,'Importer Name'!A:B, 2, FALSE), "")</f>
        <v>DKSH INDIA</v>
      </c>
      <c r="S2016" t="str">
        <f>IFERROR(VLOOKUP(H2016,'Supplier name '!A:B, 2, FALSE), "")</f>
        <v>ASHLAND INDUSTRIES</v>
      </c>
    </row>
    <row r="2017" spans="1:19">
      <c r="A2017" s="119" t="s">
        <v>2982</v>
      </c>
      <c r="B2017" s="120">
        <v>10000</v>
      </c>
      <c r="C2017" s="120" t="s">
        <v>7</v>
      </c>
      <c r="D2017" s="311" t="s">
        <v>19</v>
      </c>
      <c r="E2017" s="120">
        <v>5.8</v>
      </c>
      <c r="F2017" s="120" t="s">
        <v>9</v>
      </c>
      <c r="G2017" s="120" t="s">
        <v>81</v>
      </c>
      <c r="H2017" s="121" t="s">
        <v>458</v>
      </c>
      <c r="I2017" s="117" t="s">
        <v>3034</v>
      </c>
      <c r="J2017" s="74">
        <f>IF(F2017="USD", E2017, E2017 * IFERROR(VLOOKUP(F2017, EXCHANGE_RATE!A:B, 2, FALSE), "Currency not found"))</f>
        <v>5.8</v>
      </c>
      <c r="K2017" s="74">
        <f t="shared" si="204"/>
        <v>5.8</v>
      </c>
      <c r="L2017" s="14">
        <f>IF(C2017="MTS", B2017, B2017 * IFERROR(VLOOKUP(C2017, 'QTY_CONVERSIONS '!A:B, 2, FALSE), "Units not found"))</f>
        <v>10</v>
      </c>
      <c r="M2017" s="75">
        <f t="shared" si="205"/>
        <v>58000</v>
      </c>
      <c r="N2017" t="str">
        <f>IFERROR(VLOOKUP(D2017, Product_Category!A:B, 2, FALSE), "Uncategorized")</f>
        <v>CMC</v>
      </c>
      <c r="O2017" s="76">
        <f t="shared" si="206"/>
        <v>5.8</v>
      </c>
      <c r="P2017" s="76">
        <f t="shared" si="207"/>
        <v>58</v>
      </c>
      <c r="Q2017">
        <f t="shared" si="208"/>
        <v>2023</v>
      </c>
      <c r="R2017" t="str">
        <f>IFERROR(VLOOKUP(G2017,'Importer Name'!A:B, 2, FALSE), "")</f>
        <v>DKSH INDIA</v>
      </c>
      <c r="S2017" t="str">
        <f>IFERROR(VLOOKUP(H2017,'Supplier name '!A:B, 2, FALSE), "")</f>
        <v>ASHLAND INDUSTRIES</v>
      </c>
    </row>
    <row r="2018" spans="1:19">
      <c r="A2018" s="122" t="s">
        <v>2982</v>
      </c>
      <c r="B2018" s="123">
        <v>10000</v>
      </c>
      <c r="C2018" s="120" t="s">
        <v>7</v>
      </c>
      <c r="D2018" s="312" t="s">
        <v>19</v>
      </c>
      <c r="E2018" s="123">
        <v>4.3099999999999996</v>
      </c>
      <c r="F2018" s="123" t="s">
        <v>9</v>
      </c>
      <c r="G2018" s="123" t="s">
        <v>2983</v>
      </c>
      <c r="H2018" s="124" t="s">
        <v>458</v>
      </c>
      <c r="I2018" s="117" t="s">
        <v>3034</v>
      </c>
      <c r="J2018" s="74">
        <f>IF(F2018="USD", E2018, E2018 * IFERROR(VLOOKUP(F2018, EXCHANGE_RATE!A:B, 2, FALSE), "Currency not found"))</f>
        <v>4.3099999999999996</v>
      </c>
      <c r="K2018" s="74">
        <f t="shared" si="204"/>
        <v>4.3099999999999996</v>
      </c>
      <c r="L2018" s="14">
        <f>IF(C2018="MTS", B2018, B2018 * IFERROR(VLOOKUP(C2018, 'QTY_CONVERSIONS '!A:B, 2, FALSE), "Units not found"))</f>
        <v>10</v>
      </c>
      <c r="M2018" s="75">
        <f t="shared" si="205"/>
        <v>43099.999999999993</v>
      </c>
      <c r="N2018" t="str">
        <f>IFERROR(VLOOKUP(D2018, Product_Category!A:B, 2, FALSE), "Uncategorized")</f>
        <v>CMC</v>
      </c>
      <c r="O2018" s="76">
        <f t="shared" si="206"/>
        <v>4.3099999999999996</v>
      </c>
      <c r="P2018" s="76">
        <f t="shared" si="207"/>
        <v>43.099999999999994</v>
      </c>
      <c r="Q2018">
        <f t="shared" si="208"/>
        <v>2023</v>
      </c>
      <c r="R2018" t="str">
        <f>IFERROR(VLOOKUP(G2018,'Importer Name'!A:B, 2, FALSE), "")</f>
        <v>DABUR</v>
      </c>
      <c r="S2018" t="str">
        <f>IFERROR(VLOOKUP(H2018,'Supplier name '!A:B, 2, FALSE), "")</f>
        <v>ASHLAND INDUSTRIES</v>
      </c>
    </row>
    <row r="2019" spans="1:19">
      <c r="A2019" s="119" t="s">
        <v>230</v>
      </c>
      <c r="B2019" s="120">
        <v>1000</v>
      </c>
      <c r="C2019" s="120" t="s">
        <v>7</v>
      </c>
      <c r="D2019" s="311" t="s">
        <v>19</v>
      </c>
      <c r="E2019" s="120">
        <v>15.56</v>
      </c>
      <c r="F2019" s="120" t="s">
        <v>9</v>
      </c>
      <c r="G2019" s="120" t="s">
        <v>367</v>
      </c>
      <c r="H2019" s="121" t="s">
        <v>2623</v>
      </c>
      <c r="I2019" s="117" t="s">
        <v>3034</v>
      </c>
      <c r="J2019" s="74">
        <f>IF(F2019="USD", E2019, E2019 * IFERROR(VLOOKUP(F2019, EXCHANGE_RATE!A:B, 2, FALSE), "Currency not found"))</f>
        <v>15.56</v>
      </c>
      <c r="K2019" s="74">
        <f t="shared" si="204"/>
        <v>15.56</v>
      </c>
      <c r="L2019" s="14">
        <f>IF(C2019="MTS", B2019, B2019 * IFERROR(VLOOKUP(C2019, 'QTY_CONVERSIONS '!A:B, 2, FALSE), "Units not found"))</f>
        <v>1</v>
      </c>
      <c r="M2019" s="75">
        <f t="shared" si="205"/>
        <v>15560</v>
      </c>
      <c r="N2019" t="str">
        <f>IFERROR(VLOOKUP(D2019, Product_Category!A:B, 2, FALSE), "Uncategorized")</f>
        <v>CMC</v>
      </c>
      <c r="O2019" s="76">
        <f t="shared" si="206"/>
        <v>15.56</v>
      </c>
      <c r="P2019" s="76">
        <f t="shared" si="207"/>
        <v>15.56</v>
      </c>
      <c r="Q2019">
        <f t="shared" si="208"/>
        <v>2023</v>
      </c>
      <c r="R2019" t="str">
        <f>IFERROR(VLOOKUP(G2019,'Importer Name'!A:B, 2, FALSE), "")</f>
        <v>S. KUSHALCHAND</v>
      </c>
      <c r="S2019" t="str">
        <f>IFERROR(VLOOKUP(H2019,'Supplier name '!A:B, 2, FALSE), "")</f>
        <v>NUTRITION AND BIOSCIENCE</v>
      </c>
    </row>
    <row r="2020" spans="1:19">
      <c r="A2020" s="119" t="s">
        <v>230</v>
      </c>
      <c r="B2020" s="120">
        <v>25</v>
      </c>
      <c r="C2020" s="120" t="s">
        <v>7</v>
      </c>
      <c r="D2020" s="311" t="s">
        <v>19</v>
      </c>
      <c r="E2020" s="120">
        <v>38.6</v>
      </c>
      <c r="F2020" s="120" t="s">
        <v>1718</v>
      </c>
      <c r="G2020" s="120" t="s">
        <v>2984</v>
      </c>
      <c r="H2020" s="121" t="s">
        <v>2985</v>
      </c>
      <c r="I2020" s="117" t="s">
        <v>3034</v>
      </c>
      <c r="J2020" s="74">
        <f>IF(F2020="USD", E2020, E2020 * IFERROR(VLOOKUP(F2020, EXCHANGE_RATE!A:B, 2, FALSE), "Currency not found"))</f>
        <v>41.302000000000007</v>
      </c>
      <c r="K2020" s="74">
        <f t="shared" si="204"/>
        <v>41.309999999999995</v>
      </c>
      <c r="L2020" s="14">
        <f>IF(C2020="MTS", B2020, B2020 * IFERROR(VLOOKUP(C2020, 'QTY_CONVERSIONS '!A:B, 2, FALSE), "Units not found"))</f>
        <v>2.5000000000000001E-2</v>
      </c>
      <c r="M2020" s="75">
        <f t="shared" si="205"/>
        <v>1032.7499999999998</v>
      </c>
      <c r="N2020" t="str">
        <f>IFERROR(VLOOKUP(D2020, Product_Category!A:B, 2, FALSE), "Uncategorized")</f>
        <v>CMC</v>
      </c>
      <c r="O2020" s="76">
        <f t="shared" si="206"/>
        <v>41.309999999999995</v>
      </c>
      <c r="P2020" s="76">
        <f t="shared" si="207"/>
        <v>1.0327499999999998</v>
      </c>
      <c r="Q2020">
        <f t="shared" si="208"/>
        <v>2023</v>
      </c>
      <c r="R2020" t="str">
        <f>IFERROR(VLOOKUP(G2020,'Importer Name'!A:B, 2, FALSE), "")</f>
        <v>GLENMARK PHARMA</v>
      </c>
      <c r="S2020" t="str">
        <f>IFERROR(VLOOKUP(H2020,'Supplier name '!A:B, 2, FALSE), "")</f>
        <v>BIOGRUND</v>
      </c>
    </row>
    <row r="2021" spans="1:19">
      <c r="A2021" s="119" t="s">
        <v>230</v>
      </c>
      <c r="B2021" s="120">
        <v>2.5</v>
      </c>
      <c r="C2021" s="120" t="s">
        <v>7</v>
      </c>
      <c r="D2021" s="311" t="s">
        <v>2986</v>
      </c>
      <c r="E2021" s="120">
        <v>42.15</v>
      </c>
      <c r="F2021" s="120" t="s">
        <v>9</v>
      </c>
      <c r="G2021" s="120" t="s">
        <v>1735</v>
      </c>
      <c r="H2021" s="121" t="s">
        <v>2987</v>
      </c>
      <c r="I2021" s="117" t="s">
        <v>3034</v>
      </c>
      <c r="J2021" s="74">
        <f>IF(F2021="USD", E2021, E2021 * IFERROR(VLOOKUP(F2021, EXCHANGE_RATE!A:B, 2, FALSE), "Currency not found"))</f>
        <v>42.15</v>
      </c>
      <c r="K2021" s="74">
        <f t="shared" si="204"/>
        <v>42.15</v>
      </c>
      <c r="L2021" s="14">
        <f>IF(C2021="MTS", B2021, B2021 * IFERROR(VLOOKUP(C2021, 'QTY_CONVERSIONS '!A:B, 2, FALSE), "Units not found"))</f>
        <v>2.5000000000000001E-3</v>
      </c>
      <c r="M2021" s="75">
        <f t="shared" si="205"/>
        <v>105.375</v>
      </c>
      <c r="N2021" t="str">
        <f>IFERROR(VLOOKUP(D2021, Product_Category!A:B, 2, FALSE), "Uncategorized")</f>
        <v>CROSCARMELLOSE SODIUM</v>
      </c>
      <c r="O2021" s="76">
        <f t="shared" ref="O2021:O2028" si="209">K2021*1000</f>
        <v>42150</v>
      </c>
      <c r="P2021" s="76">
        <f t="shared" si="207"/>
        <v>105.375</v>
      </c>
      <c r="Q2021">
        <f t="shared" si="208"/>
        <v>2023</v>
      </c>
      <c r="R2021" t="str">
        <f>IFERROR(VLOOKUP(G2021,'Importer Name'!A:B, 2, FALSE), "")</f>
        <v>MERCK LIFE</v>
      </c>
      <c r="S2021" t="str">
        <f>IFERROR(VLOOKUP(H2021,'Supplier name '!A:B, 2, FALSE), "")</f>
        <v>Merck Life Science</v>
      </c>
    </row>
    <row r="2022" spans="1:19">
      <c r="A2022" s="119" t="s">
        <v>230</v>
      </c>
      <c r="B2022" s="120">
        <v>2</v>
      </c>
      <c r="C2022" s="120" t="s">
        <v>7</v>
      </c>
      <c r="D2022" s="311" t="s">
        <v>2988</v>
      </c>
      <c r="E2022" s="298">
        <v>359.74</v>
      </c>
      <c r="F2022" s="120" t="s">
        <v>1730</v>
      </c>
      <c r="G2022" s="120" t="s">
        <v>239</v>
      </c>
      <c r="H2022" s="121" t="s">
        <v>2989</v>
      </c>
      <c r="I2022" s="117" t="s">
        <v>3034</v>
      </c>
      <c r="J2022" s="74">
        <f>IF(F2022="USD", E2022, E2022 * IFERROR(VLOOKUP(F2022, EXCHANGE_RATE!A:B, 2, FALSE), "Currency not found"))</f>
        <v>4.3168800000000003</v>
      </c>
      <c r="K2022" s="74">
        <f t="shared" si="204"/>
        <v>4.3199999999999994</v>
      </c>
      <c r="L2022" s="14">
        <f>IF(C2022="MTS", B2022, B2022 * IFERROR(VLOOKUP(C2022, 'QTY_CONVERSIONS '!A:B, 2, FALSE), "Units not found"))</f>
        <v>2E-3</v>
      </c>
      <c r="M2022" s="75">
        <f t="shared" si="205"/>
        <v>8.6399999999999988</v>
      </c>
      <c r="N2022" t="str">
        <f>IFERROR(VLOOKUP(D2022, Product_Category!A:B, 2, FALSE), "Uncategorized")</f>
        <v>MCC</v>
      </c>
      <c r="O2022" s="76">
        <f t="shared" si="209"/>
        <v>4319.9999999999991</v>
      </c>
      <c r="P2022" s="76">
        <f t="shared" si="207"/>
        <v>8.6399999999999988</v>
      </c>
      <c r="Q2022">
        <f t="shared" si="208"/>
        <v>2023</v>
      </c>
      <c r="R2022" t="str">
        <f>IFERROR(VLOOKUP(G2022,'Importer Name'!A:B, 2, FALSE), "")</f>
        <v>ARIHANT INNOCHEM</v>
      </c>
      <c r="S2022" t="str">
        <f>IFERROR(VLOOKUP(H2022,'Supplier name '!A:B, 2, FALSE), "")</f>
        <v>PHARMATRANS</v>
      </c>
    </row>
    <row r="2023" spans="1:19">
      <c r="A2023" s="119" t="s">
        <v>230</v>
      </c>
      <c r="B2023" s="120">
        <v>5</v>
      </c>
      <c r="C2023" s="120" t="s">
        <v>7</v>
      </c>
      <c r="D2023" s="311" t="s">
        <v>2990</v>
      </c>
      <c r="E2023" s="298">
        <v>359.74</v>
      </c>
      <c r="F2023" s="120" t="s">
        <v>1730</v>
      </c>
      <c r="G2023" s="120" t="s">
        <v>239</v>
      </c>
      <c r="H2023" s="121" t="s">
        <v>2989</v>
      </c>
      <c r="I2023" s="117" t="s">
        <v>3034</v>
      </c>
      <c r="J2023" s="74">
        <f>IF(F2023="USD", E2023, E2023 * IFERROR(VLOOKUP(F2023, EXCHANGE_RATE!A:B, 2, FALSE), "Currency not found"))</f>
        <v>4.3168800000000003</v>
      </c>
      <c r="K2023" s="74">
        <f t="shared" si="204"/>
        <v>4.3199999999999994</v>
      </c>
      <c r="L2023" s="14">
        <f>IF(C2023="MTS", B2023, B2023 * IFERROR(VLOOKUP(C2023, 'QTY_CONVERSIONS '!A:B, 2, FALSE), "Units not found"))</f>
        <v>5.0000000000000001E-3</v>
      </c>
      <c r="M2023" s="75">
        <f t="shared" si="205"/>
        <v>21.599999999999998</v>
      </c>
      <c r="N2023" t="str">
        <f>IFERROR(VLOOKUP(D2023, Product_Category!A:B, 2, FALSE), "Uncategorized")</f>
        <v>MCC</v>
      </c>
      <c r="O2023" s="76">
        <f t="shared" si="209"/>
        <v>4319.9999999999991</v>
      </c>
      <c r="P2023" s="76">
        <f t="shared" si="207"/>
        <v>21.599999999999994</v>
      </c>
      <c r="Q2023">
        <f t="shared" si="208"/>
        <v>2023</v>
      </c>
      <c r="R2023" t="str">
        <f>IFERROR(VLOOKUP(G2023,'Importer Name'!A:B, 2, FALSE), "")</f>
        <v>ARIHANT INNOCHEM</v>
      </c>
      <c r="S2023" t="str">
        <f>IFERROR(VLOOKUP(H2023,'Supplier name '!A:B, 2, FALSE), "")</f>
        <v>PHARMATRANS</v>
      </c>
    </row>
    <row r="2024" spans="1:19">
      <c r="A2024" s="119" t="s">
        <v>230</v>
      </c>
      <c r="B2024" s="120">
        <v>5</v>
      </c>
      <c r="C2024" s="120" t="s">
        <v>7</v>
      </c>
      <c r="D2024" s="311" t="s">
        <v>2991</v>
      </c>
      <c r="E2024" s="298">
        <v>359.74</v>
      </c>
      <c r="F2024" s="120" t="s">
        <v>1730</v>
      </c>
      <c r="G2024" s="120" t="s">
        <v>239</v>
      </c>
      <c r="H2024" s="121" t="s">
        <v>2989</v>
      </c>
      <c r="I2024" s="117" t="s">
        <v>3034</v>
      </c>
      <c r="J2024" s="74">
        <f>IF(F2024="USD", E2024, E2024 * IFERROR(VLOOKUP(F2024, EXCHANGE_RATE!A:B, 2, FALSE), "Currency not found"))</f>
        <v>4.3168800000000003</v>
      </c>
      <c r="K2024" s="74">
        <f t="shared" si="204"/>
        <v>4.3199999999999994</v>
      </c>
      <c r="L2024" s="14">
        <f>IF(C2024="MTS", B2024, B2024 * IFERROR(VLOOKUP(C2024, 'QTY_CONVERSIONS '!A:B, 2, FALSE), "Units not found"))</f>
        <v>5.0000000000000001E-3</v>
      </c>
      <c r="M2024" s="75">
        <f t="shared" si="205"/>
        <v>21.599999999999998</v>
      </c>
      <c r="N2024" t="str">
        <f>IFERROR(VLOOKUP(D2024, Product_Category!A:B, 2, FALSE), "Uncategorized")</f>
        <v>MCC</v>
      </c>
      <c r="O2024" s="76">
        <f t="shared" si="209"/>
        <v>4319.9999999999991</v>
      </c>
      <c r="P2024" s="76">
        <f t="shared" si="207"/>
        <v>21.599999999999994</v>
      </c>
      <c r="Q2024">
        <f t="shared" si="208"/>
        <v>2023</v>
      </c>
      <c r="R2024" t="str">
        <f>IFERROR(VLOOKUP(G2024,'Importer Name'!A:B, 2, FALSE), "")</f>
        <v>ARIHANT INNOCHEM</v>
      </c>
      <c r="S2024" t="str">
        <f>IFERROR(VLOOKUP(H2024,'Supplier name '!A:B, 2, FALSE), "")</f>
        <v>PHARMATRANS</v>
      </c>
    </row>
    <row r="2025" spans="1:19">
      <c r="A2025" s="119" t="s">
        <v>230</v>
      </c>
      <c r="B2025" s="120">
        <v>2</v>
      </c>
      <c r="C2025" s="120" t="s">
        <v>7</v>
      </c>
      <c r="D2025" s="311" t="s">
        <v>2992</v>
      </c>
      <c r="E2025" s="298">
        <v>359.74</v>
      </c>
      <c r="F2025" s="120" t="s">
        <v>1730</v>
      </c>
      <c r="G2025" s="120" t="s">
        <v>239</v>
      </c>
      <c r="H2025" s="121" t="s">
        <v>2989</v>
      </c>
      <c r="I2025" s="117" t="s">
        <v>3034</v>
      </c>
      <c r="J2025" s="74">
        <f>IF(F2025="USD", E2025, E2025 * IFERROR(VLOOKUP(F2025, EXCHANGE_RATE!A:B, 2, FALSE), "Currency not found"))</f>
        <v>4.3168800000000003</v>
      </c>
      <c r="K2025" s="74">
        <f t="shared" si="204"/>
        <v>4.3199999999999994</v>
      </c>
      <c r="L2025" s="14">
        <f>IF(C2025="MTS", B2025, B2025 * IFERROR(VLOOKUP(C2025, 'QTY_CONVERSIONS '!A:B, 2, FALSE), "Units not found"))</f>
        <v>2E-3</v>
      </c>
      <c r="M2025" s="75">
        <f t="shared" si="205"/>
        <v>8.6399999999999988</v>
      </c>
      <c r="N2025" t="str">
        <f>IFERROR(VLOOKUP(D2025, Product_Category!A:B, 2, FALSE), "Uncategorized")</f>
        <v>MCC</v>
      </c>
      <c r="O2025" s="76">
        <f t="shared" si="209"/>
        <v>4319.9999999999991</v>
      </c>
      <c r="P2025" s="76">
        <f t="shared" si="207"/>
        <v>8.6399999999999988</v>
      </c>
      <c r="Q2025">
        <f t="shared" si="208"/>
        <v>2023</v>
      </c>
      <c r="R2025" t="str">
        <f>IFERROR(VLOOKUP(G2025,'Importer Name'!A:B, 2, FALSE), "")</f>
        <v>ARIHANT INNOCHEM</v>
      </c>
      <c r="S2025" t="str">
        <f>IFERROR(VLOOKUP(H2025,'Supplier name '!A:B, 2, FALSE), "")</f>
        <v>PHARMATRANS</v>
      </c>
    </row>
    <row r="2026" spans="1:19">
      <c r="A2026" s="119" t="s">
        <v>230</v>
      </c>
      <c r="B2026" s="120">
        <v>4</v>
      </c>
      <c r="C2026" s="120" t="s">
        <v>7</v>
      </c>
      <c r="D2026" s="311" t="s">
        <v>2993</v>
      </c>
      <c r="E2026" s="298">
        <v>359.74</v>
      </c>
      <c r="F2026" s="120" t="s">
        <v>1730</v>
      </c>
      <c r="G2026" s="120" t="s">
        <v>239</v>
      </c>
      <c r="H2026" s="121" t="s">
        <v>2989</v>
      </c>
      <c r="I2026" s="117" t="s">
        <v>3034</v>
      </c>
      <c r="J2026" s="74">
        <f>IF(F2026="USD", E2026, E2026 * IFERROR(VLOOKUP(F2026, EXCHANGE_RATE!A:B, 2, FALSE), "Currency not found"))</f>
        <v>4.3168800000000003</v>
      </c>
      <c r="K2026" s="74">
        <f t="shared" si="204"/>
        <v>4.3199999999999994</v>
      </c>
      <c r="L2026" s="14">
        <f>IF(C2026="MTS", B2026, B2026 * IFERROR(VLOOKUP(C2026, 'QTY_CONVERSIONS '!A:B, 2, FALSE), "Units not found"))</f>
        <v>4.0000000000000001E-3</v>
      </c>
      <c r="M2026" s="75">
        <f t="shared" si="205"/>
        <v>17.279999999999998</v>
      </c>
      <c r="N2026" t="str">
        <f>IFERROR(VLOOKUP(D2026, Product_Category!A:B, 2, FALSE), "Uncategorized")</f>
        <v>MCC</v>
      </c>
      <c r="O2026" s="76">
        <f t="shared" si="209"/>
        <v>4319.9999999999991</v>
      </c>
      <c r="P2026" s="76">
        <f t="shared" si="207"/>
        <v>17.279999999999998</v>
      </c>
      <c r="Q2026">
        <f t="shared" si="208"/>
        <v>2023</v>
      </c>
      <c r="R2026" t="str">
        <f>IFERROR(VLOOKUP(G2026,'Importer Name'!A:B, 2, FALSE), "")</f>
        <v>ARIHANT INNOCHEM</v>
      </c>
      <c r="S2026" t="str">
        <f>IFERROR(VLOOKUP(H2026,'Supplier name '!A:B, 2, FALSE), "")</f>
        <v>PHARMATRANS</v>
      </c>
    </row>
    <row r="2027" spans="1:19">
      <c r="A2027" s="119" t="s">
        <v>230</v>
      </c>
      <c r="B2027" s="120">
        <v>2</v>
      </c>
      <c r="C2027" s="120" t="s">
        <v>7</v>
      </c>
      <c r="D2027" s="311" t="s">
        <v>2994</v>
      </c>
      <c r="E2027" s="298">
        <v>359.74</v>
      </c>
      <c r="F2027" s="120" t="s">
        <v>1730</v>
      </c>
      <c r="G2027" s="120" t="s">
        <v>239</v>
      </c>
      <c r="H2027" s="121" t="s">
        <v>2989</v>
      </c>
      <c r="I2027" s="117" t="s">
        <v>3034</v>
      </c>
      <c r="J2027" s="74">
        <f>IF(F2027="USD", E2027, E2027 * IFERROR(VLOOKUP(F2027, EXCHANGE_RATE!A:B, 2, FALSE), "Currency not found"))</f>
        <v>4.3168800000000003</v>
      </c>
      <c r="K2027" s="74">
        <f t="shared" si="204"/>
        <v>4.3199999999999994</v>
      </c>
      <c r="L2027" s="14">
        <f>IF(C2027="MTS", B2027, B2027 * IFERROR(VLOOKUP(C2027, 'QTY_CONVERSIONS '!A:B, 2, FALSE), "Units not found"))</f>
        <v>2E-3</v>
      </c>
      <c r="M2027" s="75">
        <f t="shared" si="205"/>
        <v>8.6399999999999988</v>
      </c>
      <c r="N2027" t="str">
        <f>IFERROR(VLOOKUP(D2027, Product_Category!A:B, 2, FALSE), "Uncategorized")</f>
        <v>MCC</v>
      </c>
      <c r="O2027" s="76">
        <f t="shared" si="209"/>
        <v>4319.9999999999991</v>
      </c>
      <c r="P2027" s="76">
        <f t="shared" si="207"/>
        <v>8.6399999999999988</v>
      </c>
      <c r="Q2027">
        <f t="shared" si="208"/>
        <v>2023</v>
      </c>
      <c r="R2027" t="str">
        <f>IFERROR(VLOOKUP(G2027,'Importer Name'!A:B, 2, FALSE), "")</f>
        <v>ARIHANT INNOCHEM</v>
      </c>
      <c r="S2027" t="str">
        <f>IFERROR(VLOOKUP(H2027,'Supplier name '!A:B, 2, FALSE), "")</f>
        <v>PHARMATRANS</v>
      </c>
    </row>
    <row r="2028" spans="1:19">
      <c r="A2028" s="122" t="s">
        <v>230</v>
      </c>
      <c r="B2028" s="123">
        <v>0.5</v>
      </c>
      <c r="C2028" s="120" t="s">
        <v>7</v>
      </c>
      <c r="D2028" s="312" t="s">
        <v>266</v>
      </c>
      <c r="E2028" s="299">
        <v>89.24</v>
      </c>
      <c r="F2028" s="123" t="s">
        <v>9</v>
      </c>
      <c r="G2028" s="123" t="s">
        <v>1735</v>
      </c>
      <c r="H2028" s="124" t="s">
        <v>2987</v>
      </c>
      <c r="I2028" s="117" t="s">
        <v>3034</v>
      </c>
      <c r="J2028" s="74">
        <f>IF(F2028="USD", E2028, E2028 * IFERROR(VLOOKUP(F2028, EXCHANGE_RATE!A:B, 2, FALSE), "Currency not found"))</f>
        <v>89.24</v>
      </c>
      <c r="K2028" s="74">
        <f t="shared" si="204"/>
        <v>89.24</v>
      </c>
      <c r="L2028" s="14">
        <f>IF(C2028="MTS", B2028, B2028 * IFERROR(VLOOKUP(C2028, 'QTY_CONVERSIONS '!A:B, 2, FALSE), "Units not found"))</f>
        <v>5.0000000000000001E-4</v>
      </c>
      <c r="M2028" s="75">
        <f t="shared" si="205"/>
        <v>44.62</v>
      </c>
      <c r="N2028" t="str">
        <f>IFERROR(VLOOKUP(D2028, Product_Category!A:B, 2, FALSE), "Uncategorized")</f>
        <v>MCC</v>
      </c>
      <c r="O2028" s="76">
        <f t="shared" si="209"/>
        <v>89240</v>
      </c>
      <c r="P2028" s="76">
        <f t="shared" si="207"/>
        <v>44.62</v>
      </c>
      <c r="Q2028">
        <f t="shared" si="208"/>
        <v>2023</v>
      </c>
      <c r="R2028" t="str">
        <f>IFERROR(VLOOKUP(G2028,'Importer Name'!A:B, 2, FALSE), "")</f>
        <v>MERCK LIFE</v>
      </c>
      <c r="S2028" t="str">
        <f>IFERROR(VLOOKUP(H2028,'Supplier name '!A:B, 2, FALSE), "")</f>
        <v>Merck Life Science</v>
      </c>
    </row>
    <row r="2029" spans="1:19">
      <c r="A2029" s="119" t="s">
        <v>247</v>
      </c>
      <c r="B2029" s="120">
        <v>500</v>
      </c>
      <c r="C2029" s="120" t="s">
        <v>7</v>
      </c>
      <c r="D2029" s="311" t="s">
        <v>2986</v>
      </c>
      <c r="E2029" s="120">
        <v>16.79</v>
      </c>
      <c r="F2029" s="120" t="s">
        <v>9</v>
      </c>
      <c r="G2029" s="120" t="s">
        <v>2995</v>
      </c>
      <c r="H2029" s="121" t="s">
        <v>2996</v>
      </c>
      <c r="I2029" s="117" t="s">
        <v>3034</v>
      </c>
      <c r="J2029" s="74">
        <f>IF(F2029="USD", E2029, E2029 * IFERROR(VLOOKUP(F2029, EXCHANGE_RATE!A:B, 2, FALSE), "Currency not found"))</f>
        <v>16.79</v>
      </c>
      <c r="K2029" s="74">
        <f t="shared" si="204"/>
        <v>16.79</v>
      </c>
      <c r="L2029" s="14">
        <f>IF(C2029="MTS", B2029, B2029 * IFERROR(VLOOKUP(C2029, 'QTY_CONVERSIONS '!A:B, 2, FALSE), "Units not found"))</f>
        <v>0.5</v>
      </c>
      <c r="M2029" s="75">
        <f t="shared" si="205"/>
        <v>8395</v>
      </c>
      <c r="N2029" t="str">
        <f>IFERROR(VLOOKUP(D2029, Product_Category!A:B, 2, FALSE), "Uncategorized")</f>
        <v>CROSCARMELLOSE SODIUM</v>
      </c>
      <c r="O2029" s="76">
        <f t="shared" si="206"/>
        <v>16.79</v>
      </c>
      <c r="P2029" s="76">
        <f t="shared" si="207"/>
        <v>8.3949999999999996</v>
      </c>
      <c r="Q2029">
        <f t="shared" si="208"/>
        <v>2023</v>
      </c>
      <c r="R2029" t="str">
        <f>IFERROR(VLOOKUP(G2029,'Importer Name'!A:B, 2, FALSE), "")</f>
        <v>MYLAN LABS</v>
      </c>
      <c r="S2029" t="str">
        <f>IFERROR(VLOOKUP(H2029,'Supplier name '!A:B, 2, FALSE), "")</f>
        <v>DUPONT NUTRA</v>
      </c>
    </row>
    <row r="2030" spans="1:19">
      <c r="A2030" s="119" t="s">
        <v>247</v>
      </c>
      <c r="B2030" s="120">
        <v>250</v>
      </c>
      <c r="C2030" s="120" t="s">
        <v>7</v>
      </c>
      <c r="D2030" s="311" t="s">
        <v>2986</v>
      </c>
      <c r="E2030" s="120">
        <v>16.79</v>
      </c>
      <c r="F2030" s="120" t="s">
        <v>9</v>
      </c>
      <c r="G2030" s="120" t="s">
        <v>2995</v>
      </c>
      <c r="H2030" s="121" t="s">
        <v>2996</v>
      </c>
      <c r="I2030" s="117" t="s">
        <v>3034</v>
      </c>
      <c r="J2030" s="74">
        <f>IF(F2030="USD", E2030, E2030 * IFERROR(VLOOKUP(F2030, EXCHANGE_RATE!A:B, 2, FALSE), "Currency not found"))</f>
        <v>16.79</v>
      </c>
      <c r="K2030" s="74">
        <f t="shared" si="204"/>
        <v>16.79</v>
      </c>
      <c r="L2030" s="14">
        <f>IF(C2030="MTS", B2030, B2030 * IFERROR(VLOOKUP(C2030, 'QTY_CONVERSIONS '!A:B, 2, FALSE), "Units not found"))</f>
        <v>0.25</v>
      </c>
      <c r="M2030" s="75">
        <f t="shared" si="205"/>
        <v>4197.5</v>
      </c>
      <c r="N2030" t="str">
        <f>IFERROR(VLOOKUP(D2030, Product_Category!A:B, 2, FALSE), "Uncategorized")</f>
        <v>CROSCARMELLOSE SODIUM</v>
      </c>
      <c r="O2030" s="76">
        <f t="shared" si="206"/>
        <v>16.79</v>
      </c>
      <c r="P2030" s="76">
        <f t="shared" si="207"/>
        <v>4.1974999999999998</v>
      </c>
      <c r="Q2030">
        <f t="shared" si="208"/>
        <v>2023</v>
      </c>
      <c r="R2030" t="str">
        <f>IFERROR(VLOOKUP(G2030,'Importer Name'!A:B, 2, FALSE), "")</f>
        <v>MYLAN LABS</v>
      </c>
      <c r="S2030" t="str">
        <f>IFERROR(VLOOKUP(H2030,'Supplier name '!A:B, 2, FALSE), "")</f>
        <v>DUPONT NUTRA</v>
      </c>
    </row>
    <row r="2031" spans="1:19">
      <c r="A2031" s="119" t="s">
        <v>247</v>
      </c>
      <c r="B2031" s="120">
        <v>400</v>
      </c>
      <c r="C2031" s="120" t="s">
        <v>7</v>
      </c>
      <c r="D2031" s="311" t="s">
        <v>2997</v>
      </c>
      <c r="E2031" s="120">
        <v>6.85</v>
      </c>
      <c r="F2031" s="120" t="s">
        <v>9</v>
      </c>
      <c r="G2031" s="120" t="s">
        <v>2998</v>
      </c>
      <c r="H2031" s="121" t="s">
        <v>2996</v>
      </c>
      <c r="I2031" s="117" t="s">
        <v>3034</v>
      </c>
      <c r="J2031" s="74">
        <f>IF(F2031="USD", E2031, E2031 * IFERROR(VLOOKUP(F2031, EXCHANGE_RATE!A:B, 2, FALSE), "Currency not found"))</f>
        <v>6.85</v>
      </c>
      <c r="K2031" s="74">
        <f t="shared" si="204"/>
        <v>6.85</v>
      </c>
      <c r="L2031" s="14">
        <f>IF(C2031="MTS", B2031, B2031 * IFERROR(VLOOKUP(C2031, 'QTY_CONVERSIONS '!A:B, 2, FALSE), "Units not found"))</f>
        <v>0.4</v>
      </c>
      <c r="M2031" s="75">
        <f t="shared" si="205"/>
        <v>2740</v>
      </c>
      <c r="N2031" t="str">
        <f>IFERROR(VLOOKUP(D2031, Product_Category!A:B, 2, FALSE), "Uncategorized")</f>
        <v>MCC</v>
      </c>
      <c r="O2031" s="76">
        <f t="shared" si="206"/>
        <v>6.85</v>
      </c>
      <c r="P2031" s="76">
        <f t="shared" si="207"/>
        <v>2.74</v>
      </c>
      <c r="Q2031">
        <f t="shared" si="208"/>
        <v>2023</v>
      </c>
      <c r="R2031" t="str">
        <f>IFERROR(VLOOKUP(G2031,'Importer Name'!A:B, 2, FALSE), "")</f>
        <v>SIGNET</v>
      </c>
      <c r="S2031" t="str">
        <f>IFERROR(VLOOKUP(H2031,'Supplier name '!A:B, 2, FALSE), "")</f>
        <v>DUPONT NUTRA</v>
      </c>
    </row>
    <row r="2032" spans="1:19">
      <c r="A2032" s="119" t="s">
        <v>247</v>
      </c>
      <c r="B2032" s="120">
        <v>2200</v>
      </c>
      <c r="C2032" s="120" t="s">
        <v>7</v>
      </c>
      <c r="D2032" s="311" t="s">
        <v>2997</v>
      </c>
      <c r="E2032" s="120">
        <v>6.85</v>
      </c>
      <c r="F2032" s="120" t="s">
        <v>9</v>
      </c>
      <c r="G2032" s="120" t="s">
        <v>2998</v>
      </c>
      <c r="H2032" s="121" t="s">
        <v>2996</v>
      </c>
      <c r="I2032" s="117" t="s">
        <v>3034</v>
      </c>
      <c r="J2032" s="74">
        <f>IF(F2032="USD", E2032, E2032 * IFERROR(VLOOKUP(F2032, EXCHANGE_RATE!A:B, 2, FALSE), "Currency not found"))</f>
        <v>6.85</v>
      </c>
      <c r="K2032" s="74">
        <f t="shared" si="204"/>
        <v>6.85</v>
      </c>
      <c r="L2032" s="14">
        <f>IF(C2032="MTS", B2032, B2032 * IFERROR(VLOOKUP(C2032, 'QTY_CONVERSIONS '!A:B, 2, FALSE), "Units not found"))</f>
        <v>2.2000000000000002</v>
      </c>
      <c r="M2032" s="75">
        <f t="shared" si="205"/>
        <v>15070</v>
      </c>
      <c r="N2032" t="str">
        <f>IFERROR(VLOOKUP(D2032, Product_Category!A:B, 2, FALSE), "Uncategorized")</f>
        <v>MCC</v>
      </c>
      <c r="O2032" s="76">
        <f t="shared" si="206"/>
        <v>6.85</v>
      </c>
      <c r="P2032" s="76">
        <f t="shared" si="207"/>
        <v>15.07</v>
      </c>
      <c r="Q2032">
        <f t="shared" si="208"/>
        <v>2023</v>
      </c>
      <c r="R2032" t="str">
        <f>IFERROR(VLOOKUP(G2032,'Importer Name'!A:B, 2, FALSE), "")</f>
        <v>SIGNET</v>
      </c>
      <c r="S2032" t="str">
        <f>IFERROR(VLOOKUP(H2032,'Supplier name '!A:B, 2, FALSE), "")</f>
        <v>DUPONT NUTRA</v>
      </c>
    </row>
    <row r="2033" spans="1:19">
      <c r="A2033" s="119" t="s">
        <v>247</v>
      </c>
      <c r="B2033" s="120">
        <v>1000</v>
      </c>
      <c r="C2033" s="120" t="s">
        <v>7</v>
      </c>
      <c r="D2033" s="311" t="s">
        <v>2999</v>
      </c>
      <c r="E2033" s="120">
        <v>6.86</v>
      </c>
      <c r="F2033" s="120" t="s">
        <v>9</v>
      </c>
      <c r="G2033" s="120" t="s">
        <v>2998</v>
      </c>
      <c r="H2033" s="121" t="s">
        <v>2996</v>
      </c>
      <c r="I2033" s="117" t="s">
        <v>3034</v>
      </c>
      <c r="J2033" s="74">
        <f>IF(F2033="USD", E2033, E2033 * IFERROR(VLOOKUP(F2033, EXCHANGE_RATE!A:B, 2, FALSE), "Currency not found"))</f>
        <v>6.86</v>
      </c>
      <c r="K2033" s="74">
        <f t="shared" si="204"/>
        <v>6.86</v>
      </c>
      <c r="L2033" s="14">
        <f>IF(C2033="MTS", B2033, B2033 * IFERROR(VLOOKUP(C2033, 'QTY_CONVERSIONS '!A:B, 2, FALSE), "Units not found"))</f>
        <v>1</v>
      </c>
      <c r="M2033" s="75">
        <f t="shared" si="205"/>
        <v>6860</v>
      </c>
      <c r="N2033" t="str">
        <f>IFERROR(VLOOKUP(D2033, Product_Category!A:B, 2, FALSE), "Uncategorized")</f>
        <v>MCC</v>
      </c>
      <c r="O2033" s="76">
        <f t="shared" si="206"/>
        <v>6.86</v>
      </c>
      <c r="P2033" s="76">
        <f t="shared" si="207"/>
        <v>6.86</v>
      </c>
      <c r="Q2033">
        <f t="shared" si="208"/>
        <v>2023</v>
      </c>
      <c r="R2033" t="str">
        <f>IFERROR(VLOOKUP(G2033,'Importer Name'!A:B, 2, FALSE), "")</f>
        <v>SIGNET</v>
      </c>
      <c r="S2033" t="str">
        <f>IFERROR(VLOOKUP(H2033,'Supplier name '!A:B, 2, FALSE), "")</f>
        <v>DUPONT NUTRA</v>
      </c>
    </row>
    <row r="2034" spans="1:19">
      <c r="A2034" s="119" t="s">
        <v>247</v>
      </c>
      <c r="B2034" s="120">
        <v>2000</v>
      </c>
      <c r="C2034" s="120" t="s">
        <v>7</v>
      </c>
      <c r="D2034" s="311" t="s">
        <v>3000</v>
      </c>
      <c r="E2034" s="120">
        <v>7.56</v>
      </c>
      <c r="F2034" s="120" t="s">
        <v>9</v>
      </c>
      <c r="G2034" s="120" t="s">
        <v>2998</v>
      </c>
      <c r="H2034" s="121" t="s">
        <v>2996</v>
      </c>
      <c r="I2034" s="117" t="s">
        <v>3034</v>
      </c>
      <c r="J2034" s="74">
        <f>IF(F2034="USD", E2034, E2034 * IFERROR(VLOOKUP(F2034, EXCHANGE_RATE!A:B, 2, FALSE), "Currency not found"))</f>
        <v>7.56</v>
      </c>
      <c r="K2034" s="74">
        <f t="shared" si="204"/>
        <v>7.56</v>
      </c>
      <c r="L2034" s="14">
        <f>IF(C2034="MTS", B2034, B2034 * IFERROR(VLOOKUP(C2034, 'QTY_CONVERSIONS '!A:B, 2, FALSE), "Units not found"))</f>
        <v>2</v>
      </c>
      <c r="M2034" s="75">
        <f t="shared" si="205"/>
        <v>15120</v>
      </c>
      <c r="N2034" t="str">
        <f>IFERROR(VLOOKUP(D2034, Product_Category!A:B, 2, FALSE), "Uncategorized")</f>
        <v>MCC</v>
      </c>
      <c r="O2034" s="76">
        <f t="shared" si="206"/>
        <v>7.56</v>
      </c>
      <c r="P2034" s="76">
        <f t="shared" si="207"/>
        <v>15.12</v>
      </c>
      <c r="Q2034">
        <f t="shared" si="208"/>
        <v>2023</v>
      </c>
      <c r="R2034" t="str">
        <f>IFERROR(VLOOKUP(G2034,'Importer Name'!A:B, 2, FALSE), "")</f>
        <v>SIGNET</v>
      </c>
      <c r="S2034" t="str">
        <f>IFERROR(VLOOKUP(H2034,'Supplier name '!A:B, 2, FALSE), "")</f>
        <v>DUPONT NUTRA</v>
      </c>
    </row>
    <row r="2035" spans="1:19">
      <c r="A2035" s="119" t="s">
        <v>247</v>
      </c>
      <c r="B2035" s="120">
        <v>15120</v>
      </c>
      <c r="C2035" s="120" t="s">
        <v>7</v>
      </c>
      <c r="D2035" s="311" t="s">
        <v>3001</v>
      </c>
      <c r="E2035" s="120">
        <v>5.64</v>
      </c>
      <c r="F2035" s="120" t="s">
        <v>9</v>
      </c>
      <c r="G2035" s="120" t="s">
        <v>2647</v>
      </c>
      <c r="H2035" s="121" t="s">
        <v>2996</v>
      </c>
      <c r="I2035" s="117" t="s">
        <v>3034</v>
      </c>
      <c r="J2035" s="74">
        <f>IF(F2035="USD", E2035, E2035 * IFERROR(VLOOKUP(F2035, EXCHANGE_RATE!A:B, 2, FALSE), "Currency not found"))</f>
        <v>5.64</v>
      </c>
      <c r="K2035" s="74">
        <f t="shared" si="204"/>
        <v>5.64</v>
      </c>
      <c r="L2035" s="14">
        <f>IF(C2035="MTS", B2035, B2035 * IFERROR(VLOOKUP(C2035, 'QTY_CONVERSIONS '!A:B, 2, FALSE), "Units not found"))</f>
        <v>15.120000000000001</v>
      </c>
      <c r="M2035" s="75">
        <f t="shared" si="205"/>
        <v>85276.799999999988</v>
      </c>
      <c r="N2035" t="str">
        <f>IFERROR(VLOOKUP(D2035, Product_Category!A:B, 2, FALSE), "Uncategorized")</f>
        <v>MCC</v>
      </c>
      <c r="O2035" s="76">
        <f t="shared" si="206"/>
        <v>5.64</v>
      </c>
      <c r="P2035" s="76">
        <f t="shared" si="207"/>
        <v>85.276799999999994</v>
      </c>
      <c r="Q2035">
        <f t="shared" si="208"/>
        <v>2023</v>
      </c>
      <c r="R2035" t="str">
        <f>IFERROR(VLOOKUP(G2035,'Importer Name'!A:B, 2, FALSE), "")</f>
        <v>CIPLA</v>
      </c>
      <c r="S2035" t="str">
        <f>IFERROR(VLOOKUP(H2035,'Supplier name '!A:B, 2, FALSE), "")</f>
        <v>DUPONT NUTRA</v>
      </c>
    </row>
    <row r="2036" spans="1:19">
      <c r="A2036" s="119" t="s">
        <v>247</v>
      </c>
      <c r="B2036" s="120">
        <v>750</v>
      </c>
      <c r="C2036" s="120" t="s">
        <v>7</v>
      </c>
      <c r="D2036" s="311" t="s">
        <v>3002</v>
      </c>
      <c r="E2036" s="120">
        <v>6.89</v>
      </c>
      <c r="F2036" s="120" t="s">
        <v>9</v>
      </c>
      <c r="G2036" s="120" t="s">
        <v>2995</v>
      </c>
      <c r="H2036" s="121" t="s">
        <v>2996</v>
      </c>
      <c r="I2036" s="117" t="s">
        <v>3034</v>
      </c>
      <c r="J2036" s="74">
        <f>IF(F2036="USD", E2036, E2036 * IFERROR(VLOOKUP(F2036, EXCHANGE_RATE!A:B, 2, FALSE), "Currency not found"))</f>
        <v>6.89</v>
      </c>
      <c r="K2036" s="74">
        <f t="shared" si="204"/>
        <v>6.89</v>
      </c>
      <c r="L2036" s="14">
        <f>IF(C2036="MTS", B2036, B2036 * IFERROR(VLOOKUP(C2036, 'QTY_CONVERSIONS '!A:B, 2, FALSE), "Units not found"))</f>
        <v>0.75</v>
      </c>
      <c r="M2036" s="75">
        <f t="shared" si="205"/>
        <v>5167.5</v>
      </c>
      <c r="N2036" t="str">
        <f>IFERROR(VLOOKUP(D2036, Product_Category!A:B, 2, FALSE), "Uncategorized")</f>
        <v>MCC</v>
      </c>
      <c r="O2036" s="76">
        <f t="shared" si="206"/>
        <v>6.89</v>
      </c>
      <c r="P2036" s="76">
        <f t="shared" si="207"/>
        <v>5.1674999999999995</v>
      </c>
      <c r="Q2036">
        <f t="shared" si="208"/>
        <v>2023</v>
      </c>
      <c r="R2036" t="str">
        <f>IFERROR(VLOOKUP(G2036,'Importer Name'!A:B, 2, FALSE), "")</f>
        <v>MYLAN LABS</v>
      </c>
      <c r="S2036" t="str">
        <f>IFERROR(VLOOKUP(H2036,'Supplier name '!A:B, 2, FALSE), "")</f>
        <v>DUPONT NUTRA</v>
      </c>
    </row>
    <row r="2037" spans="1:19">
      <c r="A2037" s="119" t="s">
        <v>247</v>
      </c>
      <c r="B2037" s="120">
        <v>5000</v>
      </c>
      <c r="C2037" s="120" t="s">
        <v>7</v>
      </c>
      <c r="D2037" s="311" t="s">
        <v>3001</v>
      </c>
      <c r="E2037" s="120">
        <v>5.64</v>
      </c>
      <c r="F2037" s="120" t="s">
        <v>9</v>
      </c>
      <c r="G2037" s="120" t="s">
        <v>2647</v>
      </c>
      <c r="H2037" s="121" t="s">
        <v>2996</v>
      </c>
      <c r="I2037" s="117" t="s">
        <v>3034</v>
      </c>
      <c r="J2037" s="74">
        <f>IF(F2037="USD", E2037, E2037 * IFERROR(VLOOKUP(F2037, EXCHANGE_RATE!A:B, 2, FALSE), "Currency not found"))</f>
        <v>5.64</v>
      </c>
      <c r="K2037" s="74">
        <f t="shared" si="204"/>
        <v>5.64</v>
      </c>
      <c r="L2037" s="14">
        <f>IF(C2037="MTS", B2037, B2037 * IFERROR(VLOOKUP(C2037, 'QTY_CONVERSIONS '!A:B, 2, FALSE), "Units not found"))</f>
        <v>5</v>
      </c>
      <c r="M2037" s="75">
        <f t="shared" si="205"/>
        <v>28200</v>
      </c>
      <c r="N2037" t="str">
        <f>IFERROR(VLOOKUP(D2037, Product_Category!A:B, 2, FALSE), "Uncategorized")</f>
        <v>MCC</v>
      </c>
      <c r="O2037" s="76">
        <f t="shared" si="206"/>
        <v>5.64</v>
      </c>
      <c r="P2037" s="76">
        <f t="shared" si="207"/>
        <v>28.2</v>
      </c>
      <c r="Q2037">
        <f t="shared" si="208"/>
        <v>2023</v>
      </c>
      <c r="R2037" t="str">
        <f>IFERROR(VLOOKUP(G2037,'Importer Name'!A:B, 2, FALSE), "")</f>
        <v>CIPLA</v>
      </c>
      <c r="S2037" t="str">
        <f>IFERROR(VLOOKUP(H2037,'Supplier name '!A:B, 2, FALSE), "")</f>
        <v>DUPONT NUTRA</v>
      </c>
    </row>
    <row r="2038" spans="1:19">
      <c r="A2038" s="119" t="s">
        <v>247</v>
      </c>
      <c r="B2038" s="120">
        <v>8000</v>
      </c>
      <c r="C2038" s="120" t="s">
        <v>7</v>
      </c>
      <c r="D2038" s="311" t="s">
        <v>3001</v>
      </c>
      <c r="E2038" s="120">
        <v>5.64</v>
      </c>
      <c r="F2038" s="120" t="s">
        <v>9</v>
      </c>
      <c r="G2038" s="120" t="s">
        <v>2647</v>
      </c>
      <c r="H2038" s="121" t="s">
        <v>2996</v>
      </c>
      <c r="I2038" s="117" t="s">
        <v>3034</v>
      </c>
      <c r="J2038" s="74">
        <f>IF(F2038="USD", E2038, E2038 * IFERROR(VLOOKUP(F2038, EXCHANGE_RATE!A:B, 2, FALSE), "Currency not found"))</f>
        <v>5.64</v>
      </c>
      <c r="K2038" s="74">
        <f t="shared" si="204"/>
        <v>5.64</v>
      </c>
      <c r="L2038" s="14">
        <f>IF(C2038="MTS", B2038, B2038 * IFERROR(VLOOKUP(C2038, 'QTY_CONVERSIONS '!A:B, 2, FALSE), "Units not found"))</f>
        <v>8</v>
      </c>
      <c r="M2038" s="75">
        <f t="shared" si="205"/>
        <v>45120</v>
      </c>
      <c r="N2038" t="str">
        <f>IFERROR(VLOOKUP(D2038, Product_Category!A:B, 2, FALSE), "Uncategorized")</f>
        <v>MCC</v>
      </c>
      <c r="O2038" s="76">
        <f t="shared" si="206"/>
        <v>5.64</v>
      </c>
      <c r="P2038" s="76">
        <f t="shared" si="207"/>
        <v>45.12</v>
      </c>
      <c r="Q2038">
        <f t="shared" si="208"/>
        <v>2023</v>
      </c>
      <c r="R2038" t="str">
        <f>IFERROR(VLOOKUP(G2038,'Importer Name'!A:B, 2, FALSE), "")</f>
        <v>CIPLA</v>
      </c>
      <c r="S2038" t="str">
        <f>IFERROR(VLOOKUP(H2038,'Supplier name '!A:B, 2, FALSE), "")</f>
        <v>DUPONT NUTRA</v>
      </c>
    </row>
    <row r="2039" spans="1:19">
      <c r="A2039" s="119" t="s">
        <v>247</v>
      </c>
      <c r="B2039" s="120">
        <v>2120</v>
      </c>
      <c r="C2039" s="120" t="s">
        <v>7</v>
      </c>
      <c r="D2039" s="311" t="s">
        <v>3001</v>
      </c>
      <c r="E2039" s="120">
        <v>5.64</v>
      </c>
      <c r="F2039" s="120" t="s">
        <v>9</v>
      </c>
      <c r="G2039" s="120" t="s">
        <v>2647</v>
      </c>
      <c r="H2039" s="121" t="s">
        <v>2996</v>
      </c>
      <c r="I2039" s="117" t="s">
        <v>3034</v>
      </c>
      <c r="J2039" s="74">
        <f>IF(F2039="USD", E2039, E2039 * IFERROR(VLOOKUP(F2039, EXCHANGE_RATE!A:B, 2, FALSE), "Currency not found"))</f>
        <v>5.64</v>
      </c>
      <c r="K2039" s="74">
        <f t="shared" si="204"/>
        <v>5.64</v>
      </c>
      <c r="L2039" s="14">
        <f>IF(C2039="MTS", B2039, B2039 * IFERROR(VLOOKUP(C2039, 'QTY_CONVERSIONS '!A:B, 2, FALSE), "Units not found"))</f>
        <v>2.12</v>
      </c>
      <c r="M2039" s="75">
        <f t="shared" si="205"/>
        <v>11956.8</v>
      </c>
      <c r="N2039" t="str">
        <f>IFERROR(VLOOKUP(D2039, Product_Category!A:B, 2, FALSE), "Uncategorized")</f>
        <v>MCC</v>
      </c>
      <c r="O2039" s="76">
        <f t="shared" si="206"/>
        <v>5.64</v>
      </c>
      <c r="P2039" s="76">
        <f t="shared" si="207"/>
        <v>11.956799999999999</v>
      </c>
      <c r="Q2039">
        <f t="shared" si="208"/>
        <v>2023</v>
      </c>
      <c r="R2039" t="str">
        <f>IFERROR(VLOOKUP(G2039,'Importer Name'!A:B, 2, FALSE), "")</f>
        <v>CIPLA</v>
      </c>
      <c r="S2039" t="str">
        <f>IFERROR(VLOOKUP(H2039,'Supplier name '!A:B, 2, FALSE), "")</f>
        <v>DUPONT NUTRA</v>
      </c>
    </row>
    <row r="2040" spans="1:19">
      <c r="A2040" s="119" t="s">
        <v>247</v>
      </c>
      <c r="B2040" s="120">
        <v>100</v>
      </c>
      <c r="C2040" s="120" t="s">
        <v>7</v>
      </c>
      <c r="D2040" s="311" t="s">
        <v>3001</v>
      </c>
      <c r="E2040" s="120">
        <v>5.75</v>
      </c>
      <c r="F2040" s="120" t="s">
        <v>9</v>
      </c>
      <c r="G2040" s="120" t="s">
        <v>2647</v>
      </c>
      <c r="H2040" s="121" t="s">
        <v>2996</v>
      </c>
      <c r="I2040" s="117" t="s">
        <v>3034</v>
      </c>
      <c r="J2040" s="74">
        <f>IF(F2040="USD", E2040, E2040 * IFERROR(VLOOKUP(F2040, EXCHANGE_RATE!A:B, 2, FALSE), "Currency not found"))</f>
        <v>5.75</v>
      </c>
      <c r="K2040" s="74">
        <f t="shared" si="204"/>
        <v>5.75</v>
      </c>
      <c r="L2040" s="14">
        <f>IF(C2040="MTS", B2040, B2040 * IFERROR(VLOOKUP(C2040, 'QTY_CONVERSIONS '!A:B, 2, FALSE), "Units not found"))</f>
        <v>0.1</v>
      </c>
      <c r="M2040" s="75">
        <f t="shared" si="205"/>
        <v>575</v>
      </c>
      <c r="N2040" t="str">
        <f>IFERROR(VLOOKUP(D2040, Product_Category!A:B, 2, FALSE), "Uncategorized")</f>
        <v>MCC</v>
      </c>
      <c r="O2040" s="76">
        <f t="shared" si="206"/>
        <v>5.75</v>
      </c>
      <c r="P2040" s="76">
        <f t="shared" si="207"/>
        <v>0.57500000000000007</v>
      </c>
      <c r="Q2040">
        <f t="shared" si="208"/>
        <v>2023</v>
      </c>
      <c r="R2040" t="str">
        <f>IFERROR(VLOOKUP(G2040,'Importer Name'!A:B, 2, FALSE), "")</f>
        <v>CIPLA</v>
      </c>
      <c r="S2040" t="str">
        <f>IFERROR(VLOOKUP(H2040,'Supplier name '!A:B, 2, FALSE), "")</f>
        <v>DUPONT NUTRA</v>
      </c>
    </row>
    <row r="2041" spans="1:19">
      <c r="A2041" s="119" t="s">
        <v>247</v>
      </c>
      <c r="B2041" s="120">
        <v>3280</v>
      </c>
      <c r="C2041" s="120" t="s">
        <v>7</v>
      </c>
      <c r="D2041" s="311" t="s">
        <v>3003</v>
      </c>
      <c r="E2041" s="120">
        <v>5.03</v>
      </c>
      <c r="F2041" s="120" t="s">
        <v>9</v>
      </c>
      <c r="G2041" s="120" t="s">
        <v>2647</v>
      </c>
      <c r="H2041" s="121" t="s">
        <v>2996</v>
      </c>
      <c r="I2041" s="117" t="s">
        <v>3034</v>
      </c>
      <c r="J2041" s="74">
        <f>IF(F2041="USD", E2041, E2041 * IFERROR(VLOOKUP(F2041, EXCHANGE_RATE!A:B, 2, FALSE), "Currency not found"))</f>
        <v>5.03</v>
      </c>
      <c r="K2041" s="74">
        <f t="shared" si="204"/>
        <v>5.03</v>
      </c>
      <c r="L2041" s="14">
        <f>IF(C2041="MTS", B2041, B2041 * IFERROR(VLOOKUP(C2041, 'QTY_CONVERSIONS '!A:B, 2, FALSE), "Units not found"))</f>
        <v>3.2800000000000002</v>
      </c>
      <c r="M2041" s="75">
        <f t="shared" si="205"/>
        <v>16498.400000000001</v>
      </c>
      <c r="N2041" t="str">
        <f>IFERROR(VLOOKUP(D2041, Product_Category!A:B, 2, FALSE), "Uncategorized")</f>
        <v>MCC</v>
      </c>
      <c r="O2041" s="76">
        <f t="shared" si="206"/>
        <v>5.03</v>
      </c>
      <c r="P2041" s="76">
        <f t="shared" si="207"/>
        <v>16.498400000000004</v>
      </c>
      <c r="Q2041">
        <f t="shared" si="208"/>
        <v>2023</v>
      </c>
      <c r="R2041" t="str">
        <f>IFERROR(VLOOKUP(G2041,'Importer Name'!A:B, 2, FALSE), "")</f>
        <v>CIPLA</v>
      </c>
      <c r="S2041" t="str">
        <f>IFERROR(VLOOKUP(H2041,'Supplier name '!A:B, 2, FALSE), "")</f>
        <v>DUPONT NUTRA</v>
      </c>
    </row>
    <row r="2042" spans="1:19">
      <c r="A2042" s="119" t="s">
        <v>247</v>
      </c>
      <c r="B2042" s="120">
        <v>3700</v>
      </c>
      <c r="C2042" s="120" t="s">
        <v>7</v>
      </c>
      <c r="D2042" s="311" t="s">
        <v>3001</v>
      </c>
      <c r="E2042" s="120">
        <v>5.75</v>
      </c>
      <c r="F2042" s="120" t="s">
        <v>9</v>
      </c>
      <c r="G2042" s="120" t="s">
        <v>2647</v>
      </c>
      <c r="H2042" s="121" t="s">
        <v>2996</v>
      </c>
      <c r="I2042" s="117" t="s">
        <v>3034</v>
      </c>
      <c r="J2042" s="74">
        <f>IF(F2042="USD", E2042, E2042 * IFERROR(VLOOKUP(F2042, EXCHANGE_RATE!A:B, 2, FALSE), "Currency not found"))</f>
        <v>5.75</v>
      </c>
      <c r="K2042" s="74">
        <f t="shared" si="204"/>
        <v>5.75</v>
      </c>
      <c r="L2042" s="14">
        <f>IF(C2042="MTS", B2042, B2042 * IFERROR(VLOOKUP(C2042, 'QTY_CONVERSIONS '!A:B, 2, FALSE), "Units not found"))</f>
        <v>3.7</v>
      </c>
      <c r="M2042" s="75">
        <f t="shared" si="205"/>
        <v>21275</v>
      </c>
      <c r="N2042" t="str">
        <f>IFERROR(VLOOKUP(D2042, Product_Category!A:B, 2, FALSE), "Uncategorized")</f>
        <v>MCC</v>
      </c>
      <c r="O2042" s="76">
        <f t="shared" si="206"/>
        <v>5.75</v>
      </c>
      <c r="P2042" s="76">
        <f t="shared" si="207"/>
        <v>21.275000000000002</v>
      </c>
      <c r="Q2042">
        <f t="shared" si="208"/>
        <v>2023</v>
      </c>
      <c r="R2042" t="str">
        <f>IFERROR(VLOOKUP(G2042,'Importer Name'!A:B, 2, FALSE), "")</f>
        <v>CIPLA</v>
      </c>
      <c r="S2042" t="str">
        <f>IFERROR(VLOOKUP(H2042,'Supplier name '!A:B, 2, FALSE), "")</f>
        <v>DUPONT NUTRA</v>
      </c>
    </row>
    <row r="2043" spans="1:19">
      <c r="A2043" s="119" t="s">
        <v>247</v>
      </c>
      <c r="B2043" s="120">
        <v>5000</v>
      </c>
      <c r="C2043" s="120" t="s">
        <v>7</v>
      </c>
      <c r="D2043" s="311" t="s">
        <v>3001</v>
      </c>
      <c r="E2043" s="120">
        <v>5.75</v>
      </c>
      <c r="F2043" s="120" t="s">
        <v>9</v>
      </c>
      <c r="G2043" s="120" t="s">
        <v>2647</v>
      </c>
      <c r="H2043" s="121" t="s">
        <v>2996</v>
      </c>
      <c r="I2043" s="117" t="s">
        <v>3034</v>
      </c>
      <c r="J2043" s="74">
        <f>IF(F2043="USD", E2043, E2043 * IFERROR(VLOOKUP(F2043, EXCHANGE_RATE!A:B, 2, FALSE), "Currency not found"))</f>
        <v>5.75</v>
      </c>
      <c r="K2043" s="74">
        <f t="shared" si="204"/>
        <v>5.75</v>
      </c>
      <c r="L2043" s="14">
        <f>IF(C2043="MTS", B2043, B2043 * IFERROR(VLOOKUP(C2043, 'QTY_CONVERSIONS '!A:B, 2, FALSE), "Units not found"))</f>
        <v>5</v>
      </c>
      <c r="M2043" s="75">
        <f t="shared" si="205"/>
        <v>28750</v>
      </c>
      <c r="N2043" t="str">
        <f>IFERROR(VLOOKUP(D2043, Product_Category!A:B, 2, FALSE), "Uncategorized")</f>
        <v>MCC</v>
      </c>
      <c r="O2043" s="76">
        <f t="shared" si="206"/>
        <v>5.75</v>
      </c>
      <c r="P2043" s="76">
        <f t="shared" si="207"/>
        <v>28.75</v>
      </c>
      <c r="Q2043">
        <f t="shared" si="208"/>
        <v>2023</v>
      </c>
      <c r="R2043" t="str">
        <f>IFERROR(VLOOKUP(G2043,'Importer Name'!A:B, 2, FALSE), "")</f>
        <v>CIPLA</v>
      </c>
      <c r="S2043" t="str">
        <f>IFERROR(VLOOKUP(H2043,'Supplier name '!A:B, 2, FALSE), "")</f>
        <v>DUPONT NUTRA</v>
      </c>
    </row>
    <row r="2044" spans="1:19">
      <c r="A2044" s="119" t="s">
        <v>247</v>
      </c>
      <c r="B2044" s="120">
        <v>5000</v>
      </c>
      <c r="C2044" s="120" t="s">
        <v>7</v>
      </c>
      <c r="D2044" s="311" t="s">
        <v>3001</v>
      </c>
      <c r="E2044" s="120">
        <v>5.19</v>
      </c>
      <c r="F2044" s="120" t="s">
        <v>9</v>
      </c>
      <c r="G2044" s="120" t="s">
        <v>116</v>
      </c>
      <c r="H2044" s="121" t="s">
        <v>2996</v>
      </c>
      <c r="I2044" s="117" t="s">
        <v>3034</v>
      </c>
      <c r="J2044" s="74">
        <f>IF(F2044="USD", E2044, E2044 * IFERROR(VLOOKUP(F2044, EXCHANGE_RATE!A:B, 2, FALSE), "Currency not found"))</f>
        <v>5.19</v>
      </c>
      <c r="K2044" s="74">
        <f t="shared" si="204"/>
        <v>5.19</v>
      </c>
      <c r="L2044" s="14">
        <f>IF(C2044="MTS", B2044, B2044 * IFERROR(VLOOKUP(C2044, 'QTY_CONVERSIONS '!A:B, 2, FALSE), "Units not found"))</f>
        <v>5</v>
      </c>
      <c r="M2044" s="75">
        <f t="shared" si="205"/>
        <v>25950.000000000004</v>
      </c>
      <c r="N2044" t="str">
        <f>IFERROR(VLOOKUP(D2044, Product_Category!A:B, 2, FALSE), "Uncategorized")</f>
        <v>MCC</v>
      </c>
      <c r="O2044" s="76">
        <f t="shared" si="206"/>
        <v>5.19</v>
      </c>
      <c r="P2044" s="76">
        <f t="shared" si="207"/>
        <v>25.950000000000003</v>
      </c>
      <c r="Q2044">
        <f t="shared" si="208"/>
        <v>2023</v>
      </c>
      <c r="R2044" t="str">
        <f>IFERROR(VLOOKUP(G2044,'Importer Name'!A:B, 2, FALSE), "")</f>
        <v>HETERO LABS</v>
      </c>
      <c r="S2044" t="str">
        <f>IFERROR(VLOOKUP(H2044,'Supplier name '!A:B, 2, FALSE), "")</f>
        <v>DUPONT NUTRA</v>
      </c>
    </row>
    <row r="2045" spans="1:19">
      <c r="A2045" s="119" t="s">
        <v>247</v>
      </c>
      <c r="B2045" s="120">
        <v>10500</v>
      </c>
      <c r="C2045" s="120" t="s">
        <v>7</v>
      </c>
      <c r="D2045" s="311" t="s">
        <v>3002</v>
      </c>
      <c r="E2045" s="120">
        <v>6.89</v>
      </c>
      <c r="F2045" s="120" t="s">
        <v>9</v>
      </c>
      <c r="G2045" s="120" t="s">
        <v>2995</v>
      </c>
      <c r="H2045" s="121" t="s">
        <v>2996</v>
      </c>
      <c r="I2045" s="117" t="s">
        <v>3034</v>
      </c>
      <c r="J2045" s="74">
        <f>IF(F2045="USD", E2045, E2045 * IFERROR(VLOOKUP(F2045, EXCHANGE_RATE!A:B, 2, FALSE), "Currency not found"))</f>
        <v>6.89</v>
      </c>
      <c r="K2045" s="74">
        <f t="shared" si="204"/>
        <v>6.89</v>
      </c>
      <c r="L2045" s="14">
        <f>IF(C2045="MTS", B2045, B2045 * IFERROR(VLOOKUP(C2045, 'QTY_CONVERSIONS '!A:B, 2, FALSE), "Units not found"))</f>
        <v>10.5</v>
      </c>
      <c r="M2045" s="75">
        <f t="shared" si="205"/>
        <v>72345</v>
      </c>
      <c r="N2045" t="str">
        <f>IFERROR(VLOOKUP(D2045, Product_Category!A:B, 2, FALSE), "Uncategorized")</f>
        <v>MCC</v>
      </c>
      <c r="O2045" s="76">
        <f t="shared" si="206"/>
        <v>6.89</v>
      </c>
      <c r="P2045" s="76">
        <f t="shared" si="207"/>
        <v>72.344999999999999</v>
      </c>
      <c r="Q2045">
        <f t="shared" si="208"/>
        <v>2023</v>
      </c>
      <c r="R2045" t="str">
        <f>IFERROR(VLOOKUP(G2045,'Importer Name'!A:B, 2, FALSE), "")</f>
        <v>MYLAN LABS</v>
      </c>
      <c r="S2045" t="str">
        <f>IFERROR(VLOOKUP(H2045,'Supplier name '!A:B, 2, FALSE), "")</f>
        <v>DUPONT NUTRA</v>
      </c>
    </row>
    <row r="2046" spans="1:19">
      <c r="A2046" s="119" t="s">
        <v>247</v>
      </c>
      <c r="B2046" s="120">
        <v>1000</v>
      </c>
      <c r="C2046" s="120" t="s">
        <v>7</v>
      </c>
      <c r="D2046" s="311" t="s">
        <v>3004</v>
      </c>
      <c r="E2046" s="120">
        <v>6.25</v>
      </c>
      <c r="F2046" s="120" t="s">
        <v>9</v>
      </c>
      <c r="G2046" s="120" t="s">
        <v>132</v>
      </c>
      <c r="H2046" s="121" t="s">
        <v>2996</v>
      </c>
      <c r="I2046" s="117" t="s">
        <v>3034</v>
      </c>
      <c r="J2046" s="74">
        <f>IF(F2046="USD", E2046, E2046 * IFERROR(VLOOKUP(F2046, EXCHANGE_RATE!A:B, 2, FALSE), "Currency not found"))</f>
        <v>6.25</v>
      </c>
      <c r="K2046" s="74">
        <f t="shared" si="204"/>
        <v>6.25</v>
      </c>
      <c r="L2046" s="14">
        <f>IF(C2046="MTS", B2046, B2046 * IFERROR(VLOOKUP(C2046, 'QTY_CONVERSIONS '!A:B, 2, FALSE), "Units not found"))</f>
        <v>1</v>
      </c>
      <c r="M2046" s="75">
        <f t="shared" si="205"/>
        <v>6250</v>
      </c>
      <c r="N2046" t="str">
        <f>IFERROR(VLOOKUP(D2046, Product_Category!A:B, 2, FALSE), "Uncategorized")</f>
        <v>MCC</v>
      </c>
      <c r="O2046" s="76">
        <f t="shared" si="206"/>
        <v>6.25</v>
      </c>
      <c r="P2046" s="76">
        <f t="shared" si="207"/>
        <v>6.25</v>
      </c>
      <c r="Q2046">
        <f t="shared" si="208"/>
        <v>2023</v>
      </c>
      <c r="R2046" t="str">
        <f>IFERROR(VLOOKUP(G2046,'Importer Name'!A:B, 2, FALSE), "")</f>
        <v>STRIDES PHARMA</v>
      </c>
      <c r="S2046" t="str">
        <f>IFERROR(VLOOKUP(H2046,'Supplier name '!A:B, 2, FALSE), "")</f>
        <v>DUPONT NUTRA</v>
      </c>
    </row>
    <row r="2047" spans="1:19">
      <c r="A2047" s="119" t="s">
        <v>247</v>
      </c>
      <c r="B2047" s="120">
        <v>8000</v>
      </c>
      <c r="C2047" s="120" t="s">
        <v>7</v>
      </c>
      <c r="D2047" s="311" t="s">
        <v>3001</v>
      </c>
      <c r="E2047" s="120">
        <v>5.75</v>
      </c>
      <c r="F2047" s="120" t="s">
        <v>9</v>
      </c>
      <c r="G2047" s="120" t="s">
        <v>2647</v>
      </c>
      <c r="H2047" s="121" t="s">
        <v>2996</v>
      </c>
      <c r="I2047" s="117" t="s">
        <v>3034</v>
      </c>
      <c r="J2047" s="74">
        <f>IF(F2047="USD", E2047, E2047 * IFERROR(VLOOKUP(F2047, EXCHANGE_RATE!A:B, 2, FALSE), "Currency not found"))</f>
        <v>5.75</v>
      </c>
      <c r="K2047" s="74">
        <f t="shared" si="204"/>
        <v>5.75</v>
      </c>
      <c r="L2047" s="14">
        <f>IF(C2047="MTS", B2047, B2047 * IFERROR(VLOOKUP(C2047, 'QTY_CONVERSIONS '!A:B, 2, FALSE), "Units not found"))</f>
        <v>8</v>
      </c>
      <c r="M2047" s="75">
        <f t="shared" si="205"/>
        <v>46000</v>
      </c>
      <c r="N2047" t="str">
        <f>IFERROR(VLOOKUP(D2047, Product_Category!A:B, 2, FALSE), "Uncategorized")</f>
        <v>MCC</v>
      </c>
      <c r="O2047" s="76">
        <f t="shared" si="206"/>
        <v>5.75</v>
      </c>
      <c r="P2047" s="76">
        <f t="shared" si="207"/>
        <v>46</v>
      </c>
      <c r="Q2047">
        <f t="shared" si="208"/>
        <v>2023</v>
      </c>
      <c r="R2047" t="str">
        <f>IFERROR(VLOOKUP(G2047,'Importer Name'!A:B, 2, FALSE), "")</f>
        <v>CIPLA</v>
      </c>
      <c r="S2047" t="str">
        <f>IFERROR(VLOOKUP(H2047,'Supplier name '!A:B, 2, FALSE), "")</f>
        <v>DUPONT NUTRA</v>
      </c>
    </row>
    <row r="2048" spans="1:19">
      <c r="A2048" s="119" t="s">
        <v>247</v>
      </c>
      <c r="B2048" s="120">
        <v>1550</v>
      </c>
      <c r="C2048" s="120" t="s">
        <v>7</v>
      </c>
      <c r="D2048" s="311" t="s">
        <v>3001</v>
      </c>
      <c r="E2048" s="120">
        <v>5.75</v>
      </c>
      <c r="F2048" s="120" t="s">
        <v>9</v>
      </c>
      <c r="G2048" s="120" t="s">
        <v>2647</v>
      </c>
      <c r="H2048" s="121" t="s">
        <v>2996</v>
      </c>
      <c r="I2048" s="117" t="s">
        <v>3034</v>
      </c>
      <c r="J2048" s="74">
        <f>IF(F2048="USD", E2048, E2048 * IFERROR(VLOOKUP(F2048, EXCHANGE_RATE!A:B, 2, FALSE), "Currency not found"))</f>
        <v>5.75</v>
      </c>
      <c r="K2048" s="74">
        <f t="shared" si="204"/>
        <v>5.75</v>
      </c>
      <c r="L2048" s="14">
        <f>IF(C2048="MTS", B2048, B2048 * IFERROR(VLOOKUP(C2048, 'QTY_CONVERSIONS '!A:B, 2, FALSE), "Units not found"))</f>
        <v>1.55</v>
      </c>
      <c r="M2048" s="75">
        <f t="shared" si="205"/>
        <v>8912.5</v>
      </c>
      <c r="N2048" t="str">
        <f>IFERROR(VLOOKUP(D2048, Product_Category!A:B, 2, FALSE), "Uncategorized")</f>
        <v>MCC</v>
      </c>
      <c r="O2048" s="76">
        <f t="shared" si="206"/>
        <v>5.75</v>
      </c>
      <c r="P2048" s="76">
        <f t="shared" si="207"/>
        <v>8.9124999999999996</v>
      </c>
      <c r="Q2048">
        <f t="shared" si="208"/>
        <v>2023</v>
      </c>
      <c r="R2048" t="str">
        <f>IFERROR(VLOOKUP(G2048,'Importer Name'!A:B, 2, FALSE), "")</f>
        <v>CIPLA</v>
      </c>
      <c r="S2048" t="str">
        <f>IFERROR(VLOOKUP(H2048,'Supplier name '!A:B, 2, FALSE), "")</f>
        <v>DUPONT NUTRA</v>
      </c>
    </row>
    <row r="2049" spans="1:19">
      <c r="A2049" s="119" t="s">
        <v>247</v>
      </c>
      <c r="B2049" s="120">
        <v>10000</v>
      </c>
      <c r="C2049" s="120" t="s">
        <v>7</v>
      </c>
      <c r="D2049" s="311" t="s">
        <v>3000</v>
      </c>
      <c r="E2049" s="120">
        <v>7.56</v>
      </c>
      <c r="F2049" s="120" t="s">
        <v>9</v>
      </c>
      <c r="G2049" s="120" t="s">
        <v>2998</v>
      </c>
      <c r="H2049" s="121" t="s">
        <v>2996</v>
      </c>
      <c r="I2049" s="117" t="s">
        <v>3034</v>
      </c>
      <c r="J2049" s="74">
        <f>IF(F2049="USD", E2049, E2049 * IFERROR(VLOOKUP(F2049, EXCHANGE_RATE!A:B, 2, FALSE), "Currency not found"))</f>
        <v>7.56</v>
      </c>
      <c r="K2049" s="74">
        <f t="shared" si="204"/>
        <v>7.56</v>
      </c>
      <c r="L2049" s="14">
        <f>IF(C2049="MTS", B2049, B2049 * IFERROR(VLOOKUP(C2049, 'QTY_CONVERSIONS '!A:B, 2, FALSE), "Units not found"))</f>
        <v>10</v>
      </c>
      <c r="M2049" s="75">
        <f t="shared" si="205"/>
        <v>75600</v>
      </c>
      <c r="N2049" t="str">
        <f>IFERROR(VLOOKUP(D2049, Product_Category!A:B, 2, FALSE), "Uncategorized")</f>
        <v>MCC</v>
      </c>
      <c r="O2049" s="76">
        <f t="shared" si="206"/>
        <v>7.56</v>
      </c>
      <c r="P2049" s="76">
        <f t="shared" si="207"/>
        <v>75.599999999999994</v>
      </c>
      <c r="Q2049">
        <f t="shared" si="208"/>
        <v>2023</v>
      </c>
      <c r="R2049" t="str">
        <f>IFERROR(VLOOKUP(G2049,'Importer Name'!A:B, 2, FALSE), "")</f>
        <v>SIGNET</v>
      </c>
      <c r="S2049" t="str">
        <f>IFERROR(VLOOKUP(H2049,'Supplier name '!A:B, 2, FALSE), "")</f>
        <v>DUPONT NUTRA</v>
      </c>
    </row>
    <row r="2050" spans="1:19">
      <c r="A2050" s="119" t="s">
        <v>247</v>
      </c>
      <c r="B2050" s="120">
        <v>14000</v>
      </c>
      <c r="C2050" s="120" t="s">
        <v>7</v>
      </c>
      <c r="D2050" s="311" t="s">
        <v>3000</v>
      </c>
      <c r="E2050" s="120">
        <v>7.56</v>
      </c>
      <c r="F2050" s="120" t="s">
        <v>9</v>
      </c>
      <c r="G2050" s="120" t="s">
        <v>2998</v>
      </c>
      <c r="H2050" s="121" t="s">
        <v>2996</v>
      </c>
      <c r="I2050" s="117" t="s">
        <v>3034</v>
      </c>
      <c r="J2050" s="74">
        <f>IF(F2050="USD", E2050, E2050 * IFERROR(VLOOKUP(F2050, EXCHANGE_RATE!A:B, 2, FALSE), "Currency not found"))</f>
        <v>7.56</v>
      </c>
      <c r="K2050" s="74">
        <f t="shared" si="204"/>
        <v>7.56</v>
      </c>
      <c r="L2050" s="14">
        <f>IF(C2050="MTS", B2050, B2050 * IFERROR(VLOOKUP(C2050, 'QTY_CONVERSIONS '!A:B, 2, FALSE), "Units not found"))</f>
        <v>14</v>
      </c>
      <c r="M2050" s="75">
        <f t="shared" si="205"/>
        <v>105840</v>
      </c>
      <c r="N2050" t="str">
        <f>IFERROR(VLOOKUP(D2050, Product_Category!A:B, 2, FALSE), "Uncategorized")</f>
        <v>MCC</v>
      </c>
      <c r="O2050" s="76">
        <f t="shared" si="206"/>
        <v>7.56</v>
      </c>
      <c r="P2050" s="76">
        <f t="shared" si="207"/>
        <v>105.83999999999999</v>
      </c>
      <c r="Q2050">
        <f t="shared" si="208"/>
        <v>2023</v>
      </c>
      <c r="R2050" t="str">
        <f>IFERROR(VLOOKUP(G2050,'Importer Name'!A:B, 2, FALSE), "")</f>
        <v>SIGNET</v>
      </c>
      <c r="S2050" t="str">
        <f>IFERROR(VLOOKUP(H2050,'Supplier name '!A:B, 2, FALSE), "")</f>
        <v>DUPONT NUTRA</v>
      </c>
    </row>
    <row r="2051" spans="1:19">
      <c r="A2051" s="119" t="s">
        <v>247</v>
      </c>
      <c r="B2051" s="120">
        <v>3500</v>
      </c>
      <c r="C2051" s="120" t="s">
        <v>7</v>
      </c>
      <c r="D2051" s="311" t="s">
        <v>3001</v>
      </c>
      <c r="E2051" s="120">
        <v>5.75</v>
      </c>
      <c r="F2051" s="120" t="s">
        <v>9</v>
      </c>
      <c r="G2051" s="120" t="s">
        <v>2998</v>
      </c>
      <c r="H2051" s="121" t="s">
        <v>2996</v>
      </c>
      <c r="I2051" s="117" t="s">
        <v>3034</v>
      </c>
      <c r="J2051" s="74">
        <f>IF(F2051="USD", E2051, E2051 * IFERROR(VLOOKUP(F2051, EXCHANGE_RATE!A:B, 2, FALSE), "Currency not found"))</f>
        <v>5.75</v>
      </c>
      <c r="K2051" s="74">
        <f t="shared" si="204"/>
        <v>5.75</v>
      </c>
      <c r="L2051" s="14">
        <f>IF(C2051="MTS", B2051, B2051 * IFERROR(VLOOKUP(C2051, 'QTY_CONVERSIONS '!A:B, 2, FALSE), "Units not found"))</f>
        <v>3.5</v>
      </c>
      <c r="M2051" s="75">
        <f t="shared" si="205"/>
        <v>20125</v>
      </c>
      <c r="N2051" t="str">
        <f>IFERROR(VLOOKUP(D2051, Product_Category!A:B, 2, FALSE), "Uncategorized")</f>
        <v>MCC</v>
      </c>
      <c r="O2051" s="76">
        <f t="shared" si="206"/>
        <v>5.75</v>
      </c>
      <c r="P2051" s="76">
        <f t="shared" si="207"/>
        <v>20.125</v>
      </c>
      <c r="Q2051">
        <f t="shared" si="208"/>
        <v>2023</v>
      </c>
      <c r="R2051" t="str">
        <f>IFERROR(VLOOKUP(G2051,'Importer Name'!A:B, 2, FALSE), "")</f>
        <v>SIGNET</v>
      </c>
      <c r="S2051" t="str">
        <f>IFERROR(VLOOKUP(H2051,'Supplier name '!A:B, 2, FALSE), "")</f>
        <v>DUPONT NUTRA</v>
      </c>
    </row>
    <row r="2052" spans="1:19">
      <c r="A2052" s="119" t="s">
        <v>247</v>
      </c>
      <c r="B2052" s="120">
        <v>15120</v>
      </c>
      <c r="C2052" s="120" t="s">
        <v>7</v>
      </c>
      <c r="D2052" s="311" t="s">
        <v>3001</v>
      </c>
      <c r="E2052" s="120">
        <v>5.64</v>
      </c>
      <c r="F2052" s="120" t="s">
        <v>9</v>
      </c>
      <c r="G2052" s="120" t="s">
        <v>2998</v>
      </c>
      <c r="H2052" s="121" t="s">
        <v>2996</v>
      </c>
      <c r="I2052" s="117" t="s">
        <v>3034</v>
      </c>
      <c r="J2052" s="74">
        <f>IF(F2052="USD", E2052, E2052 * IFERROR(VLOOKUP(F2052, EXCHANGE_RATE!A:B, 2, FALSE), "Currency not found"))</f>
        <v>5.64</v>
      </c>
      <c r="K2052" s="74">
        <f t="shared" ref="K2052:K2115" si="210">ROUNDUP(J2052,2)</f>
        <v>5.64</v>
      </c>
      <c r="L2052" s="14">
        <f>IF(C2052="MTS", B2052, B2052 * IFERROR(VLOOKUP(C2052, 'QTY_CONVERSIONS '!A:B, 2, FALSE), "Units not found"))</f>
        <v>15.120000000000001</v>
      </c>
      <c r="M2052" s="75">
        <f t="shared" ref="M2052:M2115" si="211">B2052*K2052</f>
        <v>85276.799999999988</v>
      </c>
      <c r="N2052" t="str">
        <f>IFERROR(VLOOKUP(D2052, Product_Category!A:B, 2, FALSE), "Uncategorized")</f>
        <v>MCC</v>
      </c>
      <c r="O2052" s="76">
        <f t="shared" ref="O2052:O2115" si="212">K2052</f>
        <v>5.64</v>
      </c>
      <c r="P2052" s="76">
        <f t="shared" ref="P2052:P2115" si="213">L2052*O2052</f>
        <v>85.276799999999994</v>
      </c>
      <c r="Q2052">
        <f t="shared" ref="Q2052:Q2115" si="214">Q2051</f>
        <v>2023</v>
      </c>
      <c r="R2052" t="str">
        <f>IFERROR(VLOOKUP(G2052,'Importer Name'!A:B, 2, FALSE), "")</f>
        <v>SIGNET</v>
      </c>
      <c r="S2052" t="str">
        <f>IFERROR(VLOOKUP(H2052,'Supplier name '!A:B, 2, FALSE), "")</f>
        <v>DUPONT NUTRA</v>
      </c>
    </row>
    <row r="2053" spans="1:19">
      <c r="A2053" s="119" t="s">
        <v>247</v>
      </c>
      <c r="B2053" s="120">
        <v>17500</v>
      </c>
      <c r="C2053" s="120" t="s">
        <v>7</v>
      </c>
      <c r="D2053" s="311" t="s">
        <v>3003</v>
      </c>
      <c r="E2053" s="120">
        <v>5.59</v>
      </c>
      <c r="F2053" s="120" t="s">
        <v>9</v>
      </c>
      <c r="G2053" s="120" t="s">
        <v>2998</v>
      </c>
      <c r="H2053" s="121" t="s">
        <v>2996</v>
      </c>
      <c r="I2053" s="117" t="s">
        <v>3034</v>
      </c>
      <c r="J2053" s="74">
        <f>IF(F2053="USD", E2053, E2053 * IFERROR(VLOOKUP(F2053, EXCHANGE_RATE!A:B, 2, FALSE), "Currency not found"))</f>
        <v>5.59</v>
      </c>
      <c r="K2053" s="74">
        <f t="shared" si="210"/>
        <v>5.59</v>
      </c>
      <c r="L2053" s="14">
        <f>IF(C2053="MTS", B2053, B2053 * IFERROR(VLOOKUP(C2053, 'QTY_CONVERSIONS '!A:B, 2, FALSE), "Units not found"))</f>
        <v>17.5</v>
      </c>
      <c r="M2053" s="75">
        <f t="shared" si="211"/>
        <v>97825</v>
      </c>
      <c r="N2053" t="str">
        <f>IFERROR(VLOOKUP(D2053, Product_Category!A:B, 2, FALSE), "Uncategorized")</f>
        <v>MCC</v>
      </c>
      <c r="O2053" s="76">
        <f t="shared" si="212"/>
        <v>5.59</v>
      </c>
      <c r="P2053" s="76">
        <f t="shared" si="213"/>
        <v>97.825000000000003</v>
      </c>
      <c r="Q2053">
        <f t="shared" si="214"/>
        <v>2023</v>
      </c>
      <c r="R2053" t="str">
        <f>IFERROR(VLOOKUP(G2053,'Importer Name'!A:B, 2, FALSE), "")</f>
        <v>SIGNET</v>
      </c>
      <c r="S2053" t="str">
        <f>IFERROR(VLOOKUP(H2053,'Supplier name '!A:B, 2, FALSE), "")</f>
        <v>DUPONT NUTRA</v>
      </c>
    </row>
    <row r="2054" spans="1:19">
      <c r="A2054" s="119" t="s">
        <v>247</v>
      </c>
      <c r="B2054" s="120">
        <v>9500</v>
      </c>
      <c r="C2054" s="120" t="s">
        <v>7</v>
      </c>
      <c r="D2054" s="311" t="s">
        <v>3005</v>
      </c>
      <c r="E2054" s="120">
        <v>7.56</v>
      </c>
      <c r="F2054" s="120" t="s">
        <v>9</v>
      </c>
      <c r="G2054" s="120" t="s">
        <v>2998</v>
      </c>
      <c r="H2054" s="121" t="s">
        <v>2996</v>
      </c>
      <c r="I2054" s="117" t="s">
        <v>3034</v>
      </c>
      <c r="J2054" s="74">
        <f>IF(F2054="USD", E2054, E2054 * IFERROR(VLOOKUP(F2054, EXCHANGE_RATE!A:B, 2, FALSE), "Currency not found"))</f>
        <v>7.56</v>
      </c>
      <c r="K2054" s="74">
        <f t="shared" si="210"/>
        <v>7.56</v>
      </c>
      <c r="L2054" s="14">
        <f>IF(C2054="MTS", B2054, B2054 * IFERROR(VLOOKUP(C2054, 'QTY_CONVERSIONS '!A:B, 2, FALSE), "Units not found"))</f>
        <v>9.5</v>
      </c>
      <c r="M2054" s="75">
        <f t="shared" si="211"/>
        <v>71820</v>
      </c>
      <c r="N2054" t="str">
        <f>IFERROR(VLOOKUP(D2054, Product_Category!A:B, 2, FALSE), "Uncategorized")</f>
        <v>MCC</v>
      </c>
      <c r="O2054" s="76">
        <f t="shared" si="212"/>
        <v>7.56</v>
      </c>
      <c r="P2054" s="76">
        <f t="shared" si="213"/>
        <v>71.819999999999993</v>
      </c>
      <c r="Q2054">
        <f t="shared" si="214"/>
        <v>2023</v>
      </c>
      <c r="R2054" t="str">
        <f>IFERROR(VLOOKUP(G2054,'Importer Name'!A:B, 2, FALSE), "")</f>
        <v>SIGNET</v>
      </c>
      <c r="S2054" t="str">
        <f>IFERROR(VLOOKUP(H2054,'Supplier name '!A:B, 2, FALSE), "")</f>
        <v>DUPONT NUTRA</v>
      </c>
    </row>
    <row r="2055" spans="1:19">
      <c r="A2055" s="119" t="s">
        <v>247</v>
      </c>
      <c r="B2055" s="120">
        <v>8000</v>
      </c>
      <c r="C2055" s="120" t="s">
        <v>7</v>
      </c>
      <c r="D2055" s="311" t="s">
        <v>3006</v>
      </c>
      <c r="E2055" s="120">
        <v>6.85</v>
      </c>
      <c r="F2055" s="120" t="s">
        <v>9</v>
      </c>
      <c r="G2055" s="120" t="s">
        <v>2998</v>
      </c>
      <c r="H2055" s="121" t="s">
        <v>2996</v>
      </c>
      <c r="I2055" s="117" t="s">
        <v>3034</v>
      </c>
      <c r="J2055" s="74">
        <f>IF(F2055="USD", E2055, E2055 * IFERROR(VLOOKUP(F2055, EXCHANGE_RATE!A:B, 2, FALSE), "Currency not found"))</f>
        <v>6.85</v>
      </c>
      <c r="K2055" s="74">
        <f t="shared" si="210"/>
        <v>6.85</v>
      </c>
      <c r="L2055" s="14">
        <f>IF(C2055="MTS", B2055, B2055 * IFERROR(VLOOKUP(C2055, 'QTY_CONVERSIONS '!A:B, 2, FALSE), "Units not found"))</f>
        <v>8</v>
      </c>
      <c r="M2055" s="75">
        <f t="shared" si="211"/>
        <v>54800</v>
      </c>
      <c r="N2055" t="str">
        <f>IFERROR(VLOOKUP(D2055, Product_Category!A:B, 2, FALSE), "Uncategorized")</f>
        <v>MCC</v>
      </c>
      <c r="O2055" s="76">
        <f t="shared" si="212"/>
        <v>6.85</v>
      </c>
      <c r="P2055" s="76">
        <f t="shared" si="213"/>
        <v>54.8</v>
      </c>
      <c r="Q2055">
        <f t="shared" si="214"/>
        <v>2023</v>
      </c>
      <c r="R2055" t="str">
        <f>IFERROR(VLOOKUP(G2055,'Importer Name'!A:B, 2, FALSE), "")</f>
        <v>SIGNET</v>
      </c>
      <c r="S2055" t="str">
        <f>IFERROR(VLOOKUP(H2055,'Supplier name '!A:B, 2, FALSE), "")</f>
        <v>DUPONT NUTRA</v>
      </c>
    </row>
    <row r="2056" spans="1:19">
      <c r="A2056" s="119" t="s">
        <v>247</v>
      </c>
      <c r="B2056" s="120">
        <v>17500</v>
      </c>
      <c r="C2056" s="120" t="s">
        <v>7</v>
      </c>
      <c r="D2056" s="311" t="s">
        <v>3001</v>
      </c>
      <c r="E2056" s="120">
        <v>5.75</v>
      </c>
      <c r="F2056" s="120" t="s">
        <v>9</v>
      </c>
      <c r="G2056" s="120" t="s">
        <v>2998</v>
      </c>
      <c r="H2056" s="121" t="s">
        <v>2996</v>
      </c>
      <c r="I2056" s="117" t="s">
        <v>3034</v>
      </c>
      <c r="J2056" s="74">
        <f>IF(F2056="USD", E2056, E2056 * IFERROR(VLOOKUP(F2056, EXCHANGE_RATE!A:B, 2, FALSE), "Currency not found"))</f>
        <v>5.75</v>
      </c>
      <c r="K2056" s="74">
        <f t="shared" si="210"/>
        <v>5.75</v>
      </c>
      <c r="L2056" s="14">
        <f>IF(C2056="MTS", B2056, B2056 * IFERROR(VLOOKUP(C2056, 'QTY_CONVERSIONS '!A:B, 2, FALSE), "Units not found"))</f>
        <v>17.5</v>
      </c>
      <c r="M2056" s="75">
        <f t="shared" si="211"/>
        <v>100625</v>
      </c>
      <c r="N2056" t="str">
        <f>IFERROR(VLOOKUP(D2056, Product_Category!A:B, 2, FALSE), "Uncategorized")</f>
        <v>MCC</v>
      </c>
      <c r="O2056" s="76">
        <f t="shared" si="212"/>
        <v>5.75</v>
      </c>
      <c r="P2056" s="76">
        <f t="shared" si="213"/>
        <v>100.625</v>
      </c>
      <c r="Q2056">
        <f t="shared" si="214"/>
        <v>2023</v>
      </c>
      <c r="R2056" t="str">
        <f>IFERROR(VLOOKUP(G2056,'Importer Name'!A:B, 2, FALSE), "")</f>
        <v>SIGNET</v>
      </c>
      <c r="S2056" t="str">
        <f>IFERROR(VLOOKUP(H2056,'Supplier name '!A:B, 2, FALSE), "")</f>
        <v>DUPONT NUTRA</v>
      </c>
    </row>
    <row r="2057" spans="1:19">
      <c r="A2057" s="119" t="s">
        <v>247</v>
      </c>
      <c r="B2057" s="120">
        <v>15120</v>
      </c>
      <c r="C2057" s="120" t="s">
        <v>7</v>
      </c>
      <c r="D2057" s="311" t="s">
        <v>3001</v>
      </c>
      <c r="E2057" s="120">
        <v>5.64</v>
      </c>
      <c r="F2057" s="120" t="s">
        <v>9</v>
      </c>
      <c r="G2057" s="120" t="s">
        <v>2998</v>
      </c>
      <c r="H2057" s="121" t="s">
        <v>2996</v>
      </c>
      <c r="I2057" s="117" t="s">
        <v>3034</v>
      </c>
      <c r="J2057" s="74">
        <f>IF(F2057="USD", E2057, E2057 * IFERROR(VLOOKUP(F2057, EXCHANGE_RATE!A:B, 2, FALSE), "Currency not found"))</f>
        <v>5.64</v>
      </c>
      <c r="K2057" s="74">
        <f t="shared" si="210"/>
        <v>5.64</v>
      </c>
      <c r="L2057" s="14">
        <f>IF(C2057="MTS", B2057, B2057 * IFERROR(VLOOKUP(C2057, 'QTY_CONVERSIONS '!A:B, 2, FALSE), "Units not found"))</f>
        <v>15.120000000000001</v>
      </c>
      <c r="M2057" s="75">
        <f t="shared" si="211"/>
        <v>85276.799999999988</v>
      </c>
      <c r="N2057" t="str">
        <f>IFERROR(VLOOKUP(D2057, Product_Category!A:B, 2, FALSE), "Uncategorized")</f>
        <v>MCC</v>
      </c>
      <c r="O2057" s="76">
        <f t="shared" si="212"/>
        <v>5.64</v>
      </c>
      <c r="P2057" s="76">
        <f t="shared" si="213"/>
        <v>85.276799999999994</v>
      </c>
      <c r="Q2057">
        <f t="shared" si="214"/>
        <v>2023</v>
      </c>
      <c r="R2057" t="str">
        <f>IFERROR(VLOOKUP(G2057,'Importer Name'!A:B, 2, FALSE), "")</f>
        <v>SIGNET</v>
      </c>
      <c r="S2057" t="str">
        <f>IFERROR(VLOOKUP(H2057,'Supplier name '!A:B, 2, FALSE), "")</f>
        <v>DUPONT NUTRA</v>
      </c>
    </row>
    <row r="2058" spans="1:19">
      <c r="A2058" s="119" t="s">
        <v>247</v>
      </c>
      <c r="B2058" s="120">
        <v>15120</v>
      </c>
      <c r="C2058" s="120" t="s">
        <v>7</v>
      </c>
      <c r="D2058" s="311" t="s">
        <v>3003</v>
      </c>
      <c r="E2058" s="120">
        <v>5.48</v>
      </c>
      <c r="F2058" s="120" t="s">
        <v>9</v>
      </c>
      <c r="G2058" s="120" t="s">
        <v>2998</v>
      </c>
      <c r="H2058" s="121" t="s">
        <v>2996</v>
      </c>
      <c r="I2058" s="117" t="s">
        <v>3034</v>
      </c>
      <c r="J2058" s="74">
        <f>IF(F2058="USD", E2058, E2058 * IFERROR(VLOOKUP(F2058, EXCHANGE_RATE!A:B, 2, FALSE), "Currency not found"))</f>
        <v>5.48</v>
      </c>
      <c r="K2058" s="74">
        <f t="shared" si="210"/>
        <v>5.48</v>
      </c>
      <c r="L2058" s="14">
        <f>IF(C2058="MTS", B2058, B2058 * IFERROR(VLOOKUP(C2058, 'QTY_CONVERSIONS '!A:B, 2, FALSE), "Units not found"))</f>
        <v>15.120000000000001</v>
      </c>
      <c r="M2058" s="75">
        <f t="shared" si="211"/>
        <v>82857.600000000006</v>
      </c>
      <c r="N2058" t="str">
        <f>IFERROR(VLOOKUP(D2058, Product_Category!A:B, 2, FALSE), "Uncategorized")</f>
        <v>MCC</v>
      </c>
      <c r="O2058" s="76">
        <f t="shared" si="212"/>
        <v>5.48</v>
      </c>
      <c r="P2058" s="76">
        <f t="shared" si="213"/>
        <v>82.857600000000005</v>
      </c>
      <c r="Q2058">
        <f t="shared" si="214"/>
        <v>2023</v>
      </c>
      <c r="R2058" t="str">
        <f>IFERROR(VLOOKUP(G2058,'Importer Name'!A:B, 2, FALSE), "")</f>
        <v>SIGNET</v>
      </c>
      <c r="S2058" t="str">
        <f>IFERROR(VLOOKUP(H2058,'Supplier name '!A:B, 2, FALSE), "")</f>
        <v>DUPONT NUTRA</v>
      </c>
    </row>
    <row r="2059" spans="1:19">
      <c r="A2059" s="119" t="s">
        <v>247</v>
      </c>
      <c r="B2059" s="120">
        <v>15020</v>
      </c>
      <c r="C2059" s="120" t="s">
        <v>7</v>
      </c>
      <c r="D2059" s="311" t="s">
        <v>3003</v>
      </c>
      <c r="E2059" s="120">
        <v>5.48</v>
      </c>
      <c r="F2059" s="120" t="s">
        <v>9</v>
      </c>
      <c r="G2059" s="120" t="s">
        <v>2998</v>
      </c>
      <c r="H2059" s="121" t="s">
        <v>2996</v>
      </c>
      <c r="I2059" s="117" t="s">
        <v>3034</v>
      </c>
      <c r="J2059" s="74">
        <f>IF(F2059="USD", E2059, E2059 * IFERROR(VLOOKUP(F2059, EXCHANGE_RATE!A:B, 2, FALSE), "Currency not found"))</f>
        <v>5.48</v>
      </c>
      <c r="K2059" s="74">
        <f t="shared" si="210"/>
        <v>5.48</v>
      </c>
      <c r="L2059" s="14">
        <f>IF(C2059="MTS", B2059, B2059 * IFERROR(VLOOKUP(C2059, 'QTY_CONVERSIONS '!A:B, 2, FALSE), "Units not found"))</f>
        <v>15.02</v>
      </c>
      <c r="M2059" s="75">
        <f t="shared" si="211"/>
        <v>82309.600000000006</v>
      </c>
      <c r="N2059" t="str">
        <f>IFERROR(VLOOKUP(D2059, Product_Category!A:B, 2, FALSE), "Uncategorized")</f>
        <v>MCC</v>
      </c>
      <c r="O2059" s="76">
        <f t="shared" si="212"/>
        <v>5.48</v>
      </c>
      <c r="P2059" s="76">
        <f t="shared" si="213"/>
        <v>82.309600000000003</v>
      </c>
      <c r="Q2059">
        <f t="shared" si="214"/>
        <v>2023</v>
      </c>
      <c r="R2059" t="str">
        <f>IFERROR(VLOOKUP(G2059,'Importer Name'!A:B, 2, FALSE), "")</f>
        <v>SIGNET</v>
      </c>
      <c r="S2059" t="str">
        <f>IFERROR(VLOOKUP(H2059,'Supplier name '!A:B, 2, FALSE), "")</f>
        <v>DUPONT NUTRA</v>
      </c>
    </row>
    <row r="2060" spans="1:19">
      <c r="A2060" s="119" t="s">
        <v>247</v>
      </c>
      <c r="B2060" s="120">
        <v>15120</v>
      </c>
      <c r="C2060" s="120" t="s">
        <v>7</v>
      </c>
      <c r="D2060" s="311" t="s">
        <v>3007</v>
      </c>
      <c r="E2060" s="120">
        <v>5.48</v>
      </c>
      <c r="F2060" s="120" t="s">
        <v>9</v>
      </c>
      <c r="G2060" s="120" t="s">
        <v>2998</v>
      </c>
      <c r="H2060" s="121" t="s">
        <v>2996</v>
      </c>
      <c r="I2060" s="117" t="s">
        <v>3034</v>
      </c>
      <c r="J2060" s="74">
        <f>IF(F2060="USD", E2060, E2060 * IFERROR(VLOOKUP(F2060, EXCHANGE_RATE!A:B, 2, FALSE), "Currency not found"))</f>
        <v>5.48</v>
      </c>
      <c r="K2060" s="74">
        <f t="shared" si="210"/>
        <v>5.48</v>
      </c>
      <c r="L2060" s="14">
        <f>IF(C2060="MTS", B2060, B2060 * IFERROR(VLOOKUP(C2060, 'QTY_CONVERSIONS '!A:B, 2, FALSE), "Units not found"))</f>
        <v>15.120000000000001</v>
      </c>
      <c r="M2060" s="75">
        <f t="shared" si="211"/>
        <v>82857.600000000006</v>
      </c>
      <c r="N2060" t="str">
        <f>IFERROR(VLOOKUP(D2060, Product_Category!A:B, 2, FALSE), "Uncategorized")</f>
        <v>MCC</v>
      </c>
      <c r="O2060" s="76">
        <f t="shared" si="212"/>
        <v>5.48</v>
      </c>
      <c r="P2060" s="76">
        <f t="shared" si="213"/>
        <v>82.857600000000005</v>
      </c>
      <c r="Q2060">
        <f t="shared" si="214"/>
        <v>2023</v>
      </c>
      <c r="R2060" t="str">
        <f>IFERROR(VLOOKUP(G2060,'Importer Name'!A:B, 2, FALSE), "")</f>
        <v>SIGNET</v>
      </c>
      <c r="S2060" t="str">
        <f>IFERROR(VLOOKUP(H2060,'Supplier name '!A:B, 2, FALSE), "")</f>
        <v>DUPONT NUTRA</v>
      </c>
    </row>
    <row r="2061" spans="1:19">
      <c r="A2061" s="119" t="s">
        <v>247</v>
      </c>
      <c r="B2061" s="120">
        <v>17500</v>
      </c>
      <c r="C2061" s="120" t="s">
        <v>7</v>
      </c>
      <c r="D2061" s="311" t="s">
        <v>3001</v>
      </c>
      <c r="E2061" s="120">
        <v>4.5199999999999996</v>
      </c>
      <c r="F2061" s="120" t="s">
        <v>9</v>
      </c>
      <c r="G2061" s="120" t="s">
        <v>3008</v>
      </c>
      <c r="H2061" s="121" t="s">
        <v>2996</v>
      </c>
      <c r="I2061" s="117" t="s">
        <v>3034</v>
      </c>
      <c r="J2061" s="74">
        <f>IF(F2061="USD", E2061, E2061 * IFERROR(VLOOKUP(F2061, EXCHANGE_RATE!A:B, 2, FALSE), "Currency not found"))</f>
        <v>4.5199999999999996</v>
      </c>
      <c r="K2061" s="74">
        <f t="shared" si="210"/>
        <v>4.5199999999999996</v>
      </c>
      <c r="L2061" s="14">
        <f>IF(C2061="MTS", B2061, B2061 * IFERROR(VLOOKUP(C2061, 'QTY_CONVERSIONS '!A:B, 2, FALSE), "Units not found"))</f>
        <v>17.5</v>
      </c>
      <c r="M2061" s="75">
        <f t="shared" si="211"/>
        <v>79099.999999999985</v>
      </c>
      <c r="N2061" t="str">
        <f>IFERROR(VLOOKUP(D2061, Product_Category!A:B, 2, FALSE), "Uncategorized")</f>
        <v>MCC</v>
      </c>
      <c r="O2061" s="76">
        <f t="shared" si="212"/>
        <v>4.5199999999999996</v>
      </c>
      <c r="P2061" s="76">
        <f t="shared" si="213"/>
        <v>79.099999999999994</v>
      </c>
      <c r="Q2061">
        <f t="shared" si="214"/>
        <v>2023</v>
      </c>
      <c r="R2061" t="str">
        <f>IFERROR(VLOOKUP(G2061,'Importer Name'!A:B, 2, FALSE), "")</f>
        <v>DANISCO NUTRA &amp; BIO</v>
      </c>
      <c r="S2061" t="str">
        <f>IFERROR(VLOOKUP(H2061,'Supplier name '!A:B, 2, FALSE), "")</f>
        <v>DUPONT NUTRA</v>
      </c>
    </row>
    <row r="2062" spans="1:19">
      <c r="A2062" s="119" t="s">
        <v>247</v>
      </c>
      <c r="B2062" s="120">
        <v>1000</v>
      </c>
      <c r="C2062" s="120" t="s">
        <v>7</v>
      </c>
      <c r="D2062" s="311" t="s">
        <v>3003</v>
      </c>
      <c r="E2062" s="120">
        <v>5.14</v>
      </c>
      <c r="F2062" s="120" t="s">
        <v>9</v>
      </c>
      <c r="G2062" s="120" t="s">
        <v>3009</v>
      </c>
      <c r="H2062" s="121" t="s">
        <v>2996</v>
      </c>
      <c r="I2062" s="117" t="s">
        <v>3034</v>
      </c>
      <c r="J2062" s="74">
        <f>IF(F2062="USD", E2062, E2062 * IFERROR(VLOOKUP(F2062, EXCHANGE_RATE!A:B, 2, FALSE), "Currency not found"))</f>
        <v>5.14</v>
      </c>
      <c r="K2062" s="74">
        <f t="shared" si="210"/>
        <v>5.14</v>
      </c>
      <c r="L2062" s="14">
        <f>IF(C2062="MTS", B2062, B2062 * IFERROR(VLOOKUP(C2062, 'QTY_CONVERSIONS '!A:B, 2, FALSE), "Units not found"))</f>
        <v>1</v>
      </c>
      <c r="M2062" s="75">
        <f t="shared" si="211"/>
        <v>5140</v>
      </c>
      <c r="N2062" t="str">
        <f>IFERROR(VLOOKUP(D2062, Product_Category!A:B, 2, FALSE), "Uncategorized")</f>
        <v>MCC</v>
      </c>
      <c r="O2062" s="76">
        <f t="shared" si="212"/>
        <v>5.14</v>
      </c>
      <c r="P2062" s="76">
        <f t="shared" si="213"/>
        <v>5.14</v>
      </c>
      <c r="Q2062">
        <f t="shared" si="214"/>
        <v>2023</v>
      </c>
      <c r="R2062" t="str">
        <f>IFERROR(VLOOKUP(G2062,'Importer Name'!A:B, 2, FALSE), "")</f>
        <v>IND SWIFT</v>
      </c>
      <c r="S2062" t="str">
        <f>IFERROR(VLOOKUP(H2062,'Supplier name '!A:B, 2, FALSE), "")</f>
        <v>DUPONT NUTRA</v>
      </c>
    </row>
    <row r="2063" spans="1:19">
      <c r="A2063" s="119" t="s">
        <v>247</v>
      </c>
      <c r="B2063" s="120">
        <v>1000</v>
      </c>
      <c r="C2063" s="120" t="s">
        <v>7</v>
      </c>
      <c r="D2063" s="311" t="s">
        <v>3002</v>
      </c>
      <c r="E2063" s="120">
        <v>6.89</v>
      </c>
      <c r="F2063" s="120" t="s">
        <v>9</v>
      </c>
      <c r="G2063" s="120" t="s">
        <v>2995</v>
      </c>
      <c r="H2063" s="121" t="s">
        <v>2996</v>
      </c>
      <c r="I2063" s="117" t="s">
        <v>3034</v>
      </c>
      <c r="J2063" s="74">
        <f>IF(F2063="USD", E2063, E2063 * IFERROR(VLOOKUP(F2063, EXCHANGE_RATE!A:B, 2, FALSE), "Currency not found"))</f>
        <v>6.89</v>
      </c>
      <c r="K2063" s="74">
        <f t="shared" si="210"/>
        <v>6.89</v>
      </c>
      <c r="L2063" s="14">
        <f>IF(C2063="MTS", B2063, B2063 * IFERROR(VLOOKUP(C2063, 'QTY_CONVERSIONS '!A:B, 2, FALSE), "Units not found"))</f>
        <v>1</v>
      </c>
      <c r="M2063" s="75">
        <f t="shared" si="211"/>
        <v>6890</v>
      </c>
      <c r="N2063" t="str">
        <f>IFERROR(VLOOKUP(D2063, Product_Category!A:B, 2, FALSE), "Uncategorized")</f>
        <v>MCC</v>
      </c>
      <c r="O2063" s="76">
        <f t="shared" si="212"/>
        <v>6.89</v>
      </c>
      <c r="P2063" s="76">
        <f t="shared" si="213"/>
        <v>6.89</v>
      </c>
      <c r="Q2063">
        <f t="shared" si="214"/>
        <v>2023</v>
      </c>
      <c r="R2063" t="str">
        <f>IFERROR(VLOOKUP(G2063,'Importer Name'!A:B, 2, FALSE), "")</f>
        <v>MYLAN LABS</v>
      </c>
      <c r="S2063" t="str">
        <f>IFERROR(VLOOKUP(H2063,'Supplier name '!A:B, 2, FALSE), "")</f>
        <v>DUPONT NUTRA</v>
      </c>
    </row>
    <row r="2064" spans="1:19">
      <c r="A2064" s="119" t="s">
        <v>247</v>
      </c>
      <c r="B2064" s="120">
        <v>3000</v>
      </c>
      <c r="C2064" s="120" t="s">
        <v>7</v>
      </c>
      <c r="D2064" s="311" t="s">
        <v>3002</v>
      </c>
      <c r="E2064" s="120">
        <v>6.89</v>
      </c>
      <c r="F2064" s="120" t="s">
        <v>9</v>
      </c>
      <c r="G2064" s="120" t="s">
        <v>2995</v>
      </c>
      <c r="H2064" s="121" t="s">
        <v>2996</v>
      </c>
      <c r="I2064" s="117" t="s">
        <v>3034</v>
      </c>
      <c r="J2064" s="74">
        <f>IF(F2064="USD", E2064, E2064 * IFERROR(VLOOKUP(F2064, EXCHANGE_RATE!A:B, 2, FALSE), "Currency not found"))</f>
        <v>6.89</v>
      </c>
      <c r="K2064" s="74">
        <f t="shared" si="210"/>
        <v>6.89</v>
      </c>
      <c r="L2064" s="14">
        <f>IF(C2064="MTS", B2064, B2064 * IFERROR(VLOOKUP(C2064, 'QTY_CONVERSIONS '!A:B, 2, FALSE), "Units not found"))</f>
        <v>3</v>
      </c>
      <c r="M2064" s="75">
        <f t="shared" si="211"/>
        <v>20670</v>
      </c>
      <c r="N2064" t="str">
        <f>IFERROR(VLOOKUP(D2064, Product_Category!A:B, 2, FALSE), "Uncategorized")</f>
        <v>MCC</v>
      </c>
      <c r="O2064" s="76">
        <f t="shared" si="212"/>
        <v>6.89</v>
      </c>
      <c r="P2064" s="76">
        <f t="shared" si="213"/>
        <v>20.669999999999998</v>
      </c>
      <c r="Q2064">
        <f t="shared" si="214"/>
        <v>2023</v>
      </c>
      <c r="R2064" t="str">
        <f>IFERROR(VLOOKUP(G2064,'Importer Name'!A:B, 2, FALSE), "")</f>
        <v>MYLAN LABS</v>
      </c>
      <c r="S2064" t="str">
        <f>IFERROR(VLOOKUP(H2064,'Supplier name '!A:B, 2, FALSE), "")</f>
        <v>DUPONT NUTRA</v>
      </c>
    </row>
    <row r="2065" spans="1:19">
      <c r="A2065" s="119" t="s">
        <v>247</v>
      </c>
      <c r="B2065" s="120">
        <v>1400</v>
      </c>
      <c r="C2065" s="120" t="s">
        <v>7</v>
      </c>
      <c r="D2065" s="311" t="s">
        <v>3001</v>
      </c>
      <c r="E2065" s="120">
        <v>5.75</v>
      </c>
      <c r="F2065" s="120" t="s">
        <v>9</v>
      </c>
      <c r="G2065" s="120" t="s">
        <v>2647</v>
      </c>
      <c r="H2065" s="121" t="s">
        <v>2996</v>
      </c>
      <c r="I2065" s="117" t="s">
        <v>3034</v>
      </c>
      <c r="J2065" s="74">
        <f>IF(F2065="USD", E2065, E2065 * IFERROR(VLOOKUP(F2065, EXCHANGE_RATE!A:B, 2, FALSE), "Currency not found"))</f>
        <v>5.75</v>
      </c>
      <c r="K2065" s="74">
        <f t="shared" si="210"/>
        <v>5.75</v>
      </c>
      <c r="L2065" s="14">
        <f>IF(C2065="MTS", B2065, B2065 * IFERROR(VLOOKUP(C2065, 'QTY_CONVERSIONS '!A:B, 2, FALSE), "Units not found"))</f>
        <v>1.4000000000000001</v>
      </c>
      <c r="M2065" s="75">
        <f t="shared" si="211"/>
        <v>8050</v>
      </c>
      <c r="N2065" t="str">
        <f>IFERROR(VLOOKUP(D2065, Product_Category!A:B, 2, FALSE), "Uncategorized")</f>
        <v>MCC</v>
      </c>
      <c r="O2065" s="76">
        <f t="shared" si="212"/>
        <v>5.75</v>
      </c>
      <c r="P2065" s="76">
        <f t="shared" si="213"/>
        <v>8.0500000000000007</v>
      </c>
      <c r="Q2065">
        <f t="shared" si="214"/>
        <v>2023</v>
      </c>
      <c r="R2065" t="str">
        <f>IFERROR(VLOOKUP(G2065,'Importer Name'!A:B, 2, FALSE), "")</f>
        <v>CIPLA</v>
      </c>
      <c r="S2065" t="str">
        <f>IFERROR(VLOOKUP(H2065,'Supplier name '!A:B, 2, FALSE), "")</f>
        <v>DUPONT NUTRA</v>
      </c>
    </row>
    <row r="2066" spans="1:19">
      <c r="A2066" s="119" t="s">
        <v>247</v>
      </c>
      <c r="B2066" s="120">
        <v>17500</v>
      </c>
      <c r="C2066" s="120" t="s">
        <v>7</v>
      </c>
      <c r="D2066" s="311" t="s">
        <v>2999</v>
      </c>
      <c r="E2066" s="120">
        <v>6.86</v>
      </c>
      <c r="F2066" s="120" t="s">
        <v>9</v>
      </c>
      <c r="G2066" s="120" t="s">
        <v>2998</v>
      </c>
      <c r="H2066" s="121" t="s">
        <v>2996</v>
      </c>
      <c r="I2066" s="117" t="s">
        <v>3034</v>
      </c>
      <c r="J2066" s="74">
        <f>IF(F2066="USD", E2066, E2066 * IFERROR(VLOOKUP(F2066, EXCHANGE_RATE!A:B, 2, FALSE), "Currency not found"))</f>
        <v>6.86</v>
      </c>
      <c r="K2066" s="74">
        <f t="shared" si="210"/>
        <v>6.86</v>
      </c>
      <c r="L2066" s="14">
        <f>IF(C2066="MTS", B2066, B2066 * IFERROR(VLOOKUP(C2066, 'QTY_CONVERSIONS '!A:B, 2, FALSE), "Units not found"))</f>
        <v>17.5</v>
      </c>
      <c r="M2066" s="75">
        <f t="shared" si="211"/>
        <v>120050</v>
      </c>
      <c r="N2066" t="str">
        <f>IFERROR(VLOOKUP(D2066, Product_Category!A:B, 2, FALSE), "Uncategorized")</f>
        <v>MCC</v>
      </c>
      <c r="O2066" s="76">
        <f t="shared" si="212"/>
        <v>6.86</v>
      </c>
      <c r="P2066" s="76">
        <f t="shared" si="213"/>
        <v>120.05000000000001</v>
      </c>
      <c r="Q2066">
        <f t="shared" si="214"/>
        <v>2023</v>
      </c>
      <c r="R2066" t="str">
        <f>IFERROR(VLOOKUP(G2066,'Importer Name'!A:B, 2, FALSE), "")</f>
        <v>SIGNET</v>
      </c>
      <c r="S2066" t="str">
        <f>IFERROR(VLOOKUP(H2066,'Supplier name '!A:B, 2, FALSE), "")</f>
        <v>DUPONT NUTRA</v>
      </c>
    </row>
    <row r="2067" spans="1:19">
      <c r="A2067" s="119" t="s">
        <v>247</v>
      </c>
      <c r="B2067" s="120">
        <v>15120</v>
      </c>
      <c r="C2067" s="120" t="s">
        <v>7</v>
      </c>
      <c r="D2067" s="311" t="s">
        <v>3007</v>
      </c>
      <c r="E2067" s="120">
        <v>5.48</v>
      </c>
      <c r="F2067" s="120" t="s">
        <v>9</v>
      </c>
      <c r="G2067" s="120" t="s">
        <v>2998</v>
      </c>
      <c r="H2067" s="121" t="s">
        <v>2996</v>
      </c>
      <c r="I2067" s="117" t="s">
        <v>3034</v>
      </c>
      <c r="J2067" s="74">
        <f>IF(F2067="USD", E2067, E2067 * IFERROR(VLOOKUP(F2067, EXCHANGE_RATE!A:B, 2, FALSE), "Currency not found"))</f>
        <v>5.48</v>
      </c>
      <c r="K2067" s="74">
        <f t="shared" si="210"/>
        <v>5.48</v>
      </c>
      <c r="L2067" s="14">
        <f>IF(C2067="MTS", B2067, B2067 * IFERROR(VLOOKUP(C2067, 'QTY_CONVERSIONS '!A:B, 2, FALSE), "Units not found"))</f>
        <v>15.120000000000001</v>
      </c>
      <c r="M2067" s="75">
        <f t="shared" si="211"/>
        <v>82857.600000000006</v>
      </c>
      <c r="N2067" t="str">
        <f>IFERROR(VLOOKUP(D2067, Product_Category!A:B, 2, FALSE), "Uncategorized")</f>
        <v>MCC</v>
      </c>
      <c r="O2067" s="76">
        <f t="shared" si="212"/>
        <v>5.48</v>
      </c>
      <c r="P2067" s="76">
        <f t="shared" si="213"/>
        <v>82.857600000000005</v>
      </c>
      <c r="Q2067">
        <f t="shared" si="214"/>
        <v>2023</v>
      </c>
      <c r="R2067" t="str">
        <f>IFERROR(VLOOKUP(G2067,'Importer Name'!A:B, 2, FALSE), "")</f>
        <v>SIGNET</v>
      </c>
      <c r="S2067" t="str">
        <f>IFERROR(VLOOKUP(H2067,'Supplier name '!A:B, 2, FALSE), "")</f>
        <v>DUPONT NUTRA</v>
      </c>
    </row>
    <row r="2068" spans="1:19">
      <c r="A2068" s="119" t="s">
        <v>247</v>
      </c>
      <c r="B2068" s="120">
        <v>17500</v>
      </c>
      <c r="C2068" s="120" t="s">
        <v>7</v>
      </c>
      <c r="D2068" s="311" t="s">
        <v>3004</v>
      </c>
      <c r="E2068" s="120">
        <v>6.86</v>
      </c>
      <c r="F2068" s="120" t="s">
        <v>9</v>
      </c>
      <c r="G2068" s="120" t="s">
        <v>2998</v>
      </c>
      <c r="H2068" s="121" t="s">
        <v>2996</v>
      </c>
      <c r="I2068" s="117" t="s">
        <v>3034</v>
      </c>
      <c r="J2068" s="74">
        <f>IF(F2068="USD", E2068, E2068 * IFERROR(VLOOKUP(F2068, EXCHANGE_RATE!A:B, 2, FALSE), "Currency not found"))</f>
        <v>6.86</v>
      </c>
      <c r="K2068" s="74">
        <f t="shared" si="210"/>
        <v>6.86</v>
      </c>
      <c r="L2068" s="14">
        <f>IF(C2068="MTS", B2068, B2068 * IFERROR(VLOOKUP(C2068, 'QTY_CONVERSIONS '!A:B, 2, FALSE), "Units not found"))</f>
        <v>17.5</v>
      </c>
      <c r="M2068" s="75">
        <f t="shared" si="211"/>
        <v>120050</v>
      </c>
      <c r="N2068" t="str">
        <f>IFERROR(VLOOKUP(D2068, Product_Category!A:B, 2, FALSE), "Uncategorized")</f>
        <v>MCC</v>
      </c>
      <c r="O2068" s="76">
        <f t="shared" si="212"/>
        <v>6.86</v>
      </c>
      <c r="P2068" s="76">
        <f t="shared" si="213"/>
        <v>120.05000000000001</v>
      </c>
      <c r="Q2068">
        <f t="shared" si="214"/>
        <v>2023</v>
      </c>
      <c r="R2068" t="str">
        <f>IFERROR(VLOOKUP(G2068,'Importer Name'!A:B, 2, FALSE), "")</f>
        <v>SIGNET</v>
      </c>
      <c r="S2068" t="str">
        <f>IFERROR(VLOOKUP(H2068,'Supplier name '!A:B, 2, FALSE), "")</f>
        <v>DUPONT NUTRA</v>
      </c>
    </row>
    <row r="2069" spans="1:19">
      <c r="A2069" s="119" t="s">
        <v>247</v>
      </c>
      <c r="B2069" s="120">
        <v>15120</v>
      </c>
      <c r="C2069" s="120" t="s">
        <v>7</v>
      </c>
      <c r="D2069" s="311" t="s">
        <v>3003</v>
      </c>
      <c r="E2069" s="120">
        <v>5.48</v>
      </c>
      <c r="F2069" s="120" t="s">
        <v>9</v>
      </c>
      <c r="G2069" s="120" t="s">
        <v>2647</v>
      </c>
      <c r="H2069" s="121" t="s">
        <v>2996</v>
      </c>
      <c r="I2069" s="117" t="s">
        <v>3034</v>
      </c>
      <c r="J2069" s="74">
        <f>IF(F2069="USD", E2069, E2069 * IFERROR(VLOOKUP(F2069, EXCHANGE_RATE!A:B, 2, FALSE), "Currency not found"))</f>
        <v>5.48</v>
      </c>
      <c r="K2069" s="74">
        <f t="shared" si="210"/>
        <v>5.48</v>
      </c>
      <c r="L2069" s="14">
        <f>IF(C2069="MTS", B2069, B2069 * IFERROR(VLOOKUP(C2069, 'QTY_CONVERSIONS '!A:B, 2, FALSE), "Units not found"))</f>
        <v>15.120000000000001</v>
      </c>
      <c r="M2069" s="75">
        <f t="shared" si="211"/>
        <v>82857.600000000006</v>
      </c>
      <c r="N2069" t="str">
        <f>IFERROR(VLOOKUP(D2069, Product_Category!A:B, 2, FALSE), "Uncategorized")</f>
        <v>MCC</v>
      </c>
      <c r="O2069" s="76">
        <f t="shared" si="212"/>
        <v>5.48</v>
      </c>
      <c r="P2069" s="76">
        <f t="shared" si="213"/>
        <v>82.857600000000005</v>
      </c>
      <c r="Q2069">
        <f t="shared" si="214"/>
        <v>2023</v>
      </c>
      <c r="R2069" t="str">
        <f>IFERROR(VLOOKUP(G2069,'Importer Name'!A:B, 2, FALSE), "")</f>
        <v>CIPLA</v>
      </c>
      <c r="S2069" t="str">
        <f>IFERROR(VLOOKUP(H2069,'Supplier name '!A:B, 2, FALSE), "")</f>
        <v>DUPONT NUTRA</v>
      </c>
    </row>
    <row r="2070" spans="1:19">
      <c r="A2070" s="119" t="s">
        <v>3010</v>
      </c>
      <c r="B2070" s="120">
        <v>15040</v>
      </c>
      <c r="C2070" s="120" t="s">
        <v>7</v>
      </c>
      <c r="D2070" s="311" t="s">
        <v>3001</v>
      </c>
      <c r="E2070" s="120">
        <v>5.64</v>
      </c>
      <c r="F2070" s="120" t="s">
        <v>9</v>
      </c>
      <c r="G2070" s="120" t="s">
        <v>2998</v>
      </c>
      <c r="H2070" s="121" t="s">
        <v>2996</v>
      </c>
      <c r="I2070" s="117" t="s">
        <v>3034</v>
      </c>
      <c r="J2070" s="74">
        <f>IF(F2070="USD", E2070, E2070 * IFERROR(VLOOKUP(F2070, EXCHANGE_RATE!A:B, 2, FALSE), "Currency not found"))</f>
        <v>5.64</v>
      </c>
      <c r="K2070" s="74">
        <f t="shared" si="210"/>
        <v>5.64</v>
      </c>
      <c r="L2070" s="14">
        <f>IF(C2070="MTS", B2070, B2070 * IFERROR(VLOOKUP(C2070, 'QTY_CONVERSIONS '!A:B, 2, FALSE), "Units not found"))</f>
        <v>15.040000000000001</v>
      </c>
      <c r="M2070" s="75">
        <f t="shared" si="211"/>
        <v>84825.599999999991</v>
      </c>
      <c r="N2070" t="str">
        <f>IFERROR(VLOOKUP(D2070, Product_Category!A:B, 2, FALSE), "Uncategorized")</f>
        <v>MCC</v>
      </c>
      <c r="O2070" s="76">
        <f t="shared" si="212"/>
        <v>5.64</v>
      </c>
      <c r="P2070" s="76">
        <f t="shared" si="213"/>
        <v>84.825599999999994</v>
      </c>
      <c r="Q2070">
        <f t="shared" si="214"/>
        <v>2023</v>
      </c>
      <c r="R2070" t="str">
        <f>IFERROR(VLOOKUP(G2070,'Importer Name'!A:B, 2, FALSE), "")</f>
        <v>SIGNET</v>
      </c>
      <c r="S2070" t="str">
        <f>IFERROR(VLOOKUP(H2070,'Supplier name '!A:B, 2, FALSE), "")</f>
        <v>DUPONT NUTRA</v>
      </c>
    </row>
    <row r="2071" spans="1:19">
      <c r="A2071" s="119" t="s">
        <v>3010</v>
      </c>
      <c r="B2071" s="120">
        <v>3000</v>
      </c>
      <c r="C2071" s="120" t="s">
        <v>7</v>
      </c>
      <c r="D2071" s="311" t="s">
        <v>3003</v>
      </c>
      <c r="E2071" s="120">
        <v>5.59</v>
      </c>
      <c r="F2071" s="120" t="s">
        <v>9</v>
      </c>
      <c r="G2071" s="120" t="s">
        <v>2628</v>
      </c>
      <c r="H2071" s="121" t="s">
        <v>2996</v>
      </c>
      <c r="I2071" s="117" t="s">
        <v>3034</v>
      </c>
      <c r="J2071" s="74">
        <f>IF(F2071="USD", E2071, E2071 * IFERROR(VLOOKUP(F2071, EXCHANGE_RATE!A:B, 2, FALSE), "Currency not found"))</f>
        <v>5.59</v>
      </c>
      <c r="K2071" s="74">
        <f t="shared" si="210"/>
        <v>5.59</v>
      </c>
      <c r="L2071" s="14">
        <f>IF(C2071="MTS", B2071, B2071 * IFERROR(VLOOKUP(C2071, 'QTY_CONVERSIONS '!A:B, 2, FALSE), "Units not found"))</f>
        <v>3</v>
      </c>
      <c r="M2071" s="75">
        <f t="shared" si="211"/>
        <v>16770</v>
      </c>
      <c r="N2071" t="str">
        <f>IFERROR(VLOOKUP(D2071, Product_Category!A:B, 2, FALSE), "Uncategorized")</f>
        <v>MCC</v>
      </c>
      <c r="O2071" s="76">
        <f t="shared" si="212"/>
        <v>5.59</v>
      </c>
      <c r="P2071" s="76">
        <f t="shared" si="213"/>
        <v>16.77</v>
      </c>
      <c r="Q2071">
        <f t="shared" si="214"/>
        <v>2023</v>
      </c>
      <c r="R2071" t="str">
        <f>IFERROR(VLOOKUP(G2071,'Importer Name'!A:B, 2, FALSE), "")</f>
        <v>BLISS GVS PHARMA</v>
      </c>
      <c r="S2071" t="str">
        <f>IFERROR(VLOOKUP(H2071,'Supplier name '!A:B, 2, FALSE), "")</f>
        <v>DUPONT NUTRA</v>
      </c>
    </row>
    <row r="2072" spans="1:19">
      <c r="A2072" s="119" t="s">
        <v>3010</v>
      </c>
      <c r="B2072" s="120">
        <v>500</v>
      </c>
      <c r="C2072" s="120" t="s">
        <v>7</v>
      </c>
      <c r="D2072" s="311" t="s">
        <v>3004</v>
      </c>
      <c r="E2072" s="120">
        <v>6.86</v>
      </c>
      <c r="F2072" s="120" t="s">
        <v>9</v>
      </c>
      <c r="G2072" s="120" t="s">
        <v>2998</v>
      </c>
      <c r="H2072" s="121" t="s">
        <v>2996</v>
      </c>
      <c r="I2072" s="117" t="s">
        <v>3034</v>
      </c>
      <c r="J2072" s="74">
        <f>IF(F2072="USD", E2072, E2072 * IFERROR(VLOOKUP(F2072, EXCHANGE_RATE!A:B, 2, FALSE), "Currency not found"))</f>
        <v>6.86</v>
      </c>
      <c r="K2072" s="74">
        <f t="shared" si="210"/>
        <v>6.86</v>
      </c>
      <c r="L2072" s="14">
        <f>IF(C2072="MTS", B2072, B2072 * IFERROR(VLOOKUP(C2072, 'QTY_CONVERSIONS '!A:B, 2, FALSE), "Units not found"))</f>
        <v>0.5</v>
      </c>
      <c r="M2072" s="75">
        <f t="shared" si="211"/>
        <v>3430</v>
      </c>
      <c r="N2072" t="str">
        <f>IFERROR(VLOOKUP(D2072, Product_Category!A:B, 2, FALSE), "Uncategorized")</f>
        <v>MCC</v>
      </c>
      <c r="O2072" s="76">
        <f t="shared" si="212"/>
        <v>6.86</v>
      </c>
      <c r="P2072" s="76">
        <f t="shared" si="213"/>
        <v>3.43</v>
      </c>
      <c r="Q2072">
        <f t="shared" si="214"/>
        <v>2023</v>
      </c>
      <c r="R2072" t="str">
        <f>IFERROR(VLOOKUP(G2072,'Importer Name'!A:B, 2, FALSE), "")</f>
        <v>SIGNET</v>
      </c>
      <c r="S2072" t="str">
        <f>IFERROR(VLOOKUP(H2072,'Supplier name '!A:B, 2, FALSE), "")</f>
        <v>DUPONT NUTRA</v>
      </c>
    </row>
    <row r="2073" spans="1:19">
      <c r="A2073" s="119" t="s">
        <v>3010</v>
      </c>
      <c r="B2073" s="120">
        <v>17500</v>
      </c>
      <c r="C2073" s="120" t="s">
        <v>7</v>
      </c>
      <c r="D2073" s="311" t="s">
        <v>3004</v>
      </c>
      <c r="E2073" s="120">
        <v>6.25</v>
      </c>
      <c r="F2073" s="120" t="s">
        <v>9</v>
      </c>
      <c r="G2073" s="120" t="s">
        <v>2998</v>
      </c>
      <c r="H2073" s="121" t="s">
        <v>2996</v>
      </c>
      <c r="I2073" s="117" t="s">
        <v>3034</v>
      </c>
      <c r="J2073" s="74">
        <f>IF(F2073="USD", E2073, E2073 * IFERROR(VLOOKUP(F2073, EXCHANGE_RATE!A:B, 2, FALSE), "Currency not found"))</f>
        <v>6.25</v>
      </c>
      <c r="K2073" s="74">
        <f t="shared" si="210"/>
        <v>6.25</v>
      </c>
      <c r="L2073" s="14">
        <f>IF(C2073="MTS", B2073, B2073 * IFERROR(VLOOKUP(C2073, 'QTY_CONVERSIONS '!A:B, 2, FALSE), "Units not found"))</f>
        <v>17.5</v>
      </c>
      <c r="M2073" s="75">
        <f t="shared" si="211"/>
        <v>109375</v>
      </c>
      <c r="N2073" t="str">
        <f>IFERROR(VLOOKUP(D2073, Product_Category!A:B, 2, FALSE), "Uncategorized")</f>
        <v>MCC</v>
      </c>
      <c r="O2073" s="76">
        <f t="shared" si="212"/>
        <v>6.25</v>
      </c>
      <c r="P2073" s="76">
        <f t="shared" si="213"/>
        <v>109.375</v>
      </c>
      <c r="Q2073">
        <f t="shared" si="214"/>
        <v>2023</v>
      </c>
      <c r="R2073" t="str">
        <f>IFERROR(VLOOKUP(G2073,'Importer Name'!A:B, 2, FALSE), "")</f>
        <v>SIGNET</v>
      </c>
      <c r="S2073" t="str">
        <f>IFERROR(VLOOKUP(H2073,'Supplier name '!A:B, 2, FALSE), "")</f>
        <v>DUPONT NUTRA</v>
      </c>
    </row>
    <row r="2074" spans="1:19">
      <c r="A2074" s="119" t="s">
        <v>3010</v>
      </c>
      <c r="B2074" s="120">
        <v>13950</v>
      </c>
      <c r="C2074" s="120" t="s">
        <v>7</v>
      </c>
      <c r="D2074" s="311" t="s">
        <v>3004</v>
      </c>
      <c r="E2074" s="120">
        <v>6.25</v>
      </c>
      <c r="F2074" s="120" t="s">
        <v>9</v>
      </c>
      <c r="G2074" s="120" t="s">
        <v>2998</v>
      </c>
      <c r="H2074" s="121" t="s">
        <v>2996</v>
      </c>
      <c r="I2074" s="117" t="s">
        <v>3034</v>
      </c>
      <c r="J2074" s="74">
        <f>IF(F2074="USD", E2074, E2074 * IFERROR(VLOOKUP(F2074, EXCHANGE_RATE!A:B, 2, FALSE), "Currency not found"))</f>
        <v>6.25</v>
      </c>
      <c r="K2074" s="74">
        <f t="shared" si="210"/>
        <v>6.25</v>
      </c>
      <c r="L2074" s="14">
        <f>IF(C2074="MTS", B2074, B2074 * IFERROR(VLOOKUP(C2074, 'QTY_CONVERSIONS '!A:B, 2, FALSE), "Units not found"))</f>
        <v>13.950000000000001</v>
      </c>
      <c r="M2074" s="75">
        <f t="shared" si="211"/>
        <v>87187.5</v>
      </c>
      <c r="N2074" t="str">
        <f>IFERROR(VLOOKUP(D2074, Product_Category!A:B, 2, FALSE), "Uncategorized")</f>
        <v>MCC</v>
      </c>
      <c r="O2074" s="76">
        <f t="shared" si="212"/>
        <v>6.25</v>
      </c>
      <c r="P2074" s="76">
        <f t="shared" si="213"/>
        <v>87.1875</v>
      </c>
      <c r="Q2074">
        <f t="shared" si="214"/>
        <v>2023</v>
      </c>
      <c r="R2074" t="str">
        <f>IFERROR(VLOOKUP(G2074,'Importer Name'!A:B, 2, FALSE), "")</f>
        <v>SIGNET</v>
      </c>
      <c r="S2074" t="str">
        <f>IFERROR(VLOOKUP(H2074,'Supplier name '!A:B, 2, FALSE), "")</f>
        <v>DUPONT NUTRA</v>
      </c>
    </row>
    <row r="2075" spans="1:19">
      <c r="A2075" s="119" t="s">
        <v>3010</v>
      </c>
      <c r="B2075" s="120">
        <v>17500</v>
      </c>
      <c r="C2075" s="120" t="s">
        <v>7</v>
      </c>
      <c r="D2075" s="311" t="s">
        <v>3004</v>
      </c>
      <c r="E2075" s="120">
        <v>6.25</v>
      </c>
      <c r="F2075" s="120" t="s">
        <v>9</v>
      </c>
      <c r="G2075" s="120" t="s">
        <v>2998</v>
      </c>
      <c r="H2075" s="121" t="s">
        <v>2996</v>
      </c>
      <c r="I2075" s="117" t="s">
        <v>3034</v>
      </c>
      <c r="J2075" s="74">
        <f>IF(F2075="USD", E2075, E2075 * IFERROR(VLOOKUP(F2075, EXCHANGE_RATE!A:B, 2, FALSE), "Currency not found"))</f>
        <v>6.25</v>
      </c>
      <c r="K2075" s="74">
        <f t="shared" si="210"/>
        <v>6.25</v>
      </c>
      <c r="L2075" s="14">
        <f>IF(C2075="MTS", B2075, B2075 * IFERROR(VLOOKUP(C2075, 'QTY_CONVERSIONS '!A:B, 2, FALSE), "Units not found"))</f>
        <v>17.5</v>
      </c>
      <c r="M2075" s="75">
        <f t="shared" si="211"/>
        <v>109375</v>
      </c>
      <c r="N2075" t="str">
        <f>IFERROR(VLOOKUP(D2075, Product_Category!A:B, 2, FALSE), "Uncategorized")</f>
        <v>MCC</v>
      </c>
      <c r="O2075" s="76">
        <f t="shared" si="212"/>
        <v>6.25</v>
      </c>
      <c r="P2075" s="76">
        <f t="shared" si="213"/>
        <v>109.375</v>
      </c>
      <c r="Q2075">
        <f t="shared" si="214"/>
        <v>2023</v>
      </c>
      <c r="R2075" t="str">
        <f>IFERROR(VLOOKUP(G2075,'Importer Name'!A:B, 2, FALSE), "")</f>
        <v>SIGNET</v>
      </c>
      <c r="S2075" t="str">
        <f>IFERROR(VLOOKUP(H2075,'Supplier name '!A:B, 2, FALSE), "")</f>
        <v>DUPONT NUTRA</v>
      </c>
    </row>
    <row r="2076" spans="1:19">
      <c r="A2076" s="119" t="s">
        <v>3010</v>
      </c>
      <c r="B2076" s="120">
        <v>3250</v>
      </c>
      <c r="C2076" s="120" t="s">
        <v>7</v>
      </c>
      <c r="D2076" s="311" t="s">
        <v>3004</v>
      </c>
      <c r="E2076" s="120">
        <v>6.25</v>
      </c>
      <c r="F2076" s="120" t="s">
        <v>9</v>
      </c>
      <c r="G2076" s="120" t="s">
        <v>2998</v>
      </c>
      <c r="H2076" s="121" t="s">
        <v>2996</v>
      </c>
      <c r="I2076" s="117" t="s">
        <v>3034</v>
      </c>
      <c r="J2076" s="74">
        <f>IF(F2076="USD", E2076, E2076 * IFERROR(VLOOKUP(F2076, EXCHANGE_RATE!A:B, 2, FALSE), "Currency not found"))</f>
        <v>6.25</v>
      </c>
      <c r="K2076" s="74">
        <f t="shared" si="210"/>
        <v>6.25</v>
      </c>
      <c r="L2076" s="14">
        <f>IF(C2076="MTS", B2076, B2076 * IFERROR(VLOOKUP(C2076, 'QTY_CONVERSIONS '!A:B, 2, FALSE), "Units not found"))</f>
        <v>3.25</v>
      </c>
      <c r="M2076" s="75">
        <f t="shared" si="211"/>
        <v>20312.5</v>
      </c>
      <c r="N2076" t="str">
        <f>IFERROR(VLOOKUP(D2076, Product_Category!A:B, 2, FALSE), "Uncategorized")</f>
        <v>MCC</v>
      </c>
      <c r="O2076" s="76">
        <f t="shared" si="212"/>
        <v>6.25</v>
      </c>
      <c r="P2076" s="76">
        <f t="shared" si="213"/>
        <v>20.3125</v>
      </c>
      <c r="Q2076">
        <f t="shared" si="214"/>
        <v>2023</v>
      </c>
      <c r="R2076" t="str">
        <f>IFERROR(VLOOKUP(G2076,'Importer Name'!A:B, 2, FALSE), "")</f>
        <v>SIGNET</v>
      </c>
      <c r="S2076" t="str">
        <f>IFERROR(VLOOKUP(H2076,'Supplier name '!A:B, 2, FALSE), "")</f>
        <v>DUPONT NUTRA</v>
      </c>
    </row>
    <row r="2077" spans="1:19">
      <c r="A2077" s="119" t="s">
        <v>3010</v>
      </c>
      <c r="B2077" s="120">
        <v>17500</v>
      </c>
      <c r="C2077" s="120" t="s">
        <v>7</v>
      </c>
      <c r="D2077" s="311" t="s">
        <v>3003</v>
      </c>
      <c r="E2077" s="120">
        <v>5.59</v>
      </c>
      <c r="F2077" s="120" t="s">
        <v>9</v>
      </c>
      <c r="G2077" s="120" t="s">
        <v>2998</v>
      </c>
      <c r="H2077" s="121" t="s">
        <v>2996</v>
      </c>
      <c r="I2077" s="117" t="s">
        <v>3034</v>
      </c>
      <c r="J2077" s="74">
        <f>IF(F2077="USD", E2077, E2077 * IFERROR(VLOOKUP(F2077, EXCHANGE_RATE!A:B, 2, FALSE), "Currency not found"))</f>
        <v>5.59</v>
      </c>
      <c r="K2077" s="74">
        <f t="shared" si="210"/>
        <v>5.59</v>
      </c>
      <c r="L2077" s="14">
        <f>IF(C2077="MTS", B2077, B2077 * IFERROR(VLOOKUP(C2077, 'QTY_CONVERSIONS '!A:B, 2, FALSE), "Units not found"))</f>
        <v>17.5</v>
      </c>
      <c r="M2077" s="75">
        <f t="shared" si="211"/>
        <v>97825</v>
      </c>
      <c r="N2077" t="str">
        <f>IFERROR(VLOOKUP(D2077, Product_Category!A:B, 2, FALSE), "Uncategorized")</f>
        <v>MCC</v>
      </c>
      <c r="O2077" s="76">
        <f t="shared" si="212"/>
        <v>5.59</v>
      </c>
      <c r="P2077" s="76">
        <f t="shared" si="213"/>
        <v>97.825000000000003</v>
      </c>
      <c r="Q2077">
        <f t="shared" si="214"/>
        <v>2023</v>
      </c>
      <c r="R2077" t="str">
        <f>IFERROR(VLOOKUP(G2077,'Importer Name'!A:B, 2, FALSE), "")</f>
        <v>SIGNET</v>
      </c>
      <c r="S2077" t="str">
        <f>IFERROR(VLOOKUP(H2077,'Supplier name '!A:B, 2, FALSE), "")</f>
        <v>DUPONT NUTRA</v>
      </c>
    </row>
    <row r="2078" spans="1:19">
      <c r="A2078" s="119" t="s">
        <v>3010</v>
      </c>
      <c r="B2078" s="120">
        <v>15100</v>
      </c>
      <c r="C2078" s="120" t="s">
        <v>7</v>
      </c>
      <c r="D2078" s="311" t="s">
        <v>3001</v>
      </c>
      <c r="E2078" s="120">
        <v>5.64</v>
      </c>
      <c r="F2078" s="120" t="s">
        <v>9</v>
      </c>
      <c r="G2078" s="120" t="s">
        <v>2998</v>
      </c>
      <c r="H2078" s="121" t="s">
        <v>2996</v>
      </c>
      <c r="I2078" s="117" t="s">
        <v>3034</v>
      </c>
      <c r="J2078" s="74">
        <f>IF(F2078="USD", E2078, E2078 * IFERROR(VLOOKUP(F2078, EXCHANGE_RATE!A:B, 2, FALSE), "Currency not found"))</f>
        <v>5.64</v>
      </c>
      <c r="K2078" s="74">
        <f t="shared" si="210"/>
        <v>5.64</v>
      </c>
      <c r="L2078" s="14">
        <f>IF(C2078="MTS", B2078, B2078 * IFERROR(VLOOKUP(C2078, 'QTY_CONVERSIONS '!A:B, 2, FALSE), "Units not found"))</f>
        <v>15.1</v>
      </c>
      <c r="M2078" s="75">
        <f t="shared" si="211"/>
        <v>85164</v>
      </c>
      <c r="N2078" t="str">
        <f>IFERROR(VLOOKUP(D2078, Product_Category!A:B, 2, FALSE), "Uncategorized")</f>
        <v>MCC</v>
      </c>
      <c r="O2078" s="76">
        <f t="shared" si="212"/>
        <v>5.64</v>
      </c>
      <c r="P2078" s="76">
        <f t="shared" si="213"/>
        <v>85.163999999999987</v>
      </c>
      <c r="Q2078">
        <f t="shared" si="214"/>
        <v>2023</v>
      </c>
      <c r="R2078" t="str">
        <f>IFERROR(VLOOKUP(G2078,'Importer Name'!A:B, 2, FALSE), "")</f>
        <v>SIGNET</v>
      </c>
      <c r="S2078" t="str">
        <f>IFERROR(VLOOKUP(H2078,'Supplier name '!A:B, 2, FALSE), "")</f>
        <v>DUPONT NUTRA</v>
      </c>
    </row>
    <row r="2079" spans="1:19">
      <c r="A2079" s="119" t="s">
        <v>3010</v>
      </c>
      <c r="B2079" s="120">
        <v>17500</v>
      </c>
      <c r="C2079" s="120" t="s">
        <v>7</v>
      </c>
      <c r="D2079" s="311" t="s">
        <v>3004</v>
      </c>
      <c r="E2079" s="120">
        <v>6.86</v>
      </c>
      <c r="F2079" s="120" t="s">
        <v>9</v>
      </c>
      <c r="G2079" s="120" t="s">
        <v>2998</v>
      </c>
      <c r="H2079" s="121" t="s">
        <v>2996</v>
      </c>
      <c r="I2079" s="117" t="s">
        <v>3034</v>
      </c>
      <c r="J2079" s="74">
        <f>IF(F2079="USD", E2079, E2079 * IFERROR(VLOOKUP(F2079, EXCHANGE_RATE!A:B, 2, FALSE), "Currency not found"))</f>
        <v>6.86</v>
      </c>
      <c r="K2079" s="74">
        <f t="shared" si="210"/>
        <v>6.86</v>
      </c>
      <c r="L2079" s="14">
        <f>IF(C2079="MTS", B2079, B2079 * IFERROR(VLOOKUP(C2079, 'QTY_CONVERSIONS '!A:B, 2, FALSE), "Units not found"))</f>
        <v>17.5</v>
      </c>
      <c r="M2079" s="75">
        <f t="shared" si="211"/>
        <v>120050</v>
      </c>
      <c r="N2079" t="str">
        <f>IFERROR(VLOOKUP(D2079, Product_Category!A:B, 2, FALSE), "Uncategorized")</f>
        <v>MCC</v>
      </c>
      <c r="O2079" s="76">
        <f t="shared" si="212"/>
        <v>6.86</v>
      </c>
      <c r="P2079" s="76">
        <f t="shared" si="213"/>
        <v>120.05000000000001</v>
      </c>
      <c r="Q2079">
        <f t="shared" si="214"/>
        <v>2023</v>
      </c>
      <c r="R2079" t="str">
        <f>IFERROR(VLOOKUP(G2079,'Importer Name'!A:B, 2, FALSE), "")</f>
        <v>SIGNET</v>
      </c>
      <c r="S2079" t="str">
        <f>IFERROR(VLOOKUP(H2079,'Supplier name '!A:B, 2, FALSE), "")</f>
        <v>DUPONT NUTRA</v>
      </c>
    </row>
    <row r="2080" spans="1:19">
      <c r="A2080" s="119" t="s">
        <v>3010</v>
      </c>
      <c r="B2080" s="120">
        <v>17500</v>
      </c>
      <c r="C2080" s="120" t="s">
        <v>7</v>
      </c>
      <c r="D2080" s="311" t="s">
        <v>3001</v>
      </c>
      <c r="E2080" s="120">
        <v>5.75</v>
      </c>
      <c r="F2080" s="120" t="s">
        <v>9</v>
      </c>
      <c r="G2080" s="120" t="s">
        <v>2998</v>
      </c>
      <c r="H2080" s="121" t="s">
        <v>2996</v>
      </c>
      <c r="I2080" s="117" t="s">
        <v>3034</v>
      </c>
      <c r="J2080" s="74">
        <f>IF(F2080="USD", E2080, E2080 * IFERROR(VLOOKUP(F2080, EXCHANGE_RATE!A:B, 2, FALSE), "Currency not found"))</f>
        <v>5.75</v>
      </c>
      <c r="K2080" s="74">
        <f t="shared" si="210"/>
        <v>5.75</v>
      </c>
      <c r="L2080" s="14">
        <f>IF(C2080="MTS", B2080, B2080 * IFERROR(VLOOKUP(C2080, 'QTY_CONVERSIONS '!A:B, 2, FALSE), "Units not found"))</f>
        <v>17.5</v>
      </c>
      <c r="M2080" s="75">
        <f t="shared" si="211"/>
        <v>100625</v>
      </c>
      <c r="N2080" t="str">
        <f>IFERROR(VLOOKUP(D2080, Product_Category!A:B, 2, FALSE), "Uncategorized")</f>
        <v>MCC</v>
      </c>
      <c r="O2080" s="76">
        <f t="shared" si="212"/>
        <v>5.75</v>
      </c>
      <c r="P2080" s="76">
        <f t="shared" si="213"/>
        <v>100.625</v>
      </c>
      <c r="Q2080">
        <f t="shared" si="214"/>
        <v>2023</v>
      </c>
      <c r="R2080" t="str">
        <f>IFERROR(VLOOKUP(G2080,'Importer Name'!A:B, 2, FALSE), "")</f>
        <v>SIGNET</v>
      </c>
      <c r="S2080" t="str">
        <f>IFERROR(VLOOKUP(H2080,'Supplier name '!A:B, 2, FALSE), "")</f>
        <v>DUPONT NUTRA</v>
      </c>
    </row>
    <row r="2081" spans="1:19">
      <c r="A2081" s="119" t="s">
        <v>3010</v>
      </c>
      <c r="B2081" s="120">
        <v>17500</v>
      </c>
      <c r="C2081" s="120" t="s">
        <v>7</v>
      </c>
      <c r="D2081" s="311" t="s">
        <v>3007</v>
      </c>
      <c r="E2081" s="120">
        <v>5.59</v>
      </c>
      <c r="F2081" s="120" t="s">
        <v>9</v>
      </c>
      <c r="G2081" s="120" t="s">
        <v>2998</v>
      </c>
      <c r="H2081" s="121" t="s">
        <v>2996</v>
      </c>
      <c r="I2081" s="117" t="s">
        <v>3034</v>
      </c>
      <c r="J2081" s="74">
        <f>IF(F2081="USD", E2081, E2081 * IFERROR(VLOOKUP(F2081, EXCHANGE_RATE!A:B, 2, FALSE), "Currency not found"))</f>
        <v>5.59</v>
      </c>
      <c r="K2081" s="74">
        <f t="shared" si="210"/>
        <v>5.59</v>
      </c>
      <c r="L2081" s="14">
        <f>IF(C2081="MTS", B2081, B2081 * IFERROR(VLOOKUP(C2081, 'QTY_CONVERSIONS '!A:B, 2, FALSE), "Units not found"))</f>
        <v>17.5</v>
      </c>
      <c r="M2081" s="75">
        <f t="shared" si="211"/>
        <v>97825</v>
      </c>
      <c r="N2081" t="str">
        <f>IFERROR(VLOOKUP(D2081, Product_Category!A:B, 2, FALSE), "Uncategorized")</f>
        <v>MCC</v>
      </c>
      <c r="O2081" s="76">
        <f t="shared" si="212"/>
        <v>5.59</v>
      </c>
      <c r="P2081" s="76">
        <f t="shared" si="213"/>
        <v>97.825000000000003</v>
      </c>
      <c r="Q2081">
        <f t="shared" si="214"/>
        <v>2023</v>
      </c>
      <c r="R2081" t="str">
        <f>IFERROR(VLOOKUP(G2081,'Importer Name'!A:B, 2, FALSE), "")</f>
        <v>SIGNET</v>
      </c>
      <c r="S2081" t="str">
        <f>IFERROR(VLOOKUP(H2081,'Supplier name '!A:B, 2, FALSE), "")</f>
        <v>DUPONT NUTRA</v>
      </c>
    </row>
    <row r="2082" spans="1:19">
      <c r="A2082" s="119" t="s">
        <v>3010</v>
      </c>
      <c r="B2082" s="120">
        <v>17500</v>
      </c>
      <c r="C2082" s="120" t="s">
        <v>7</v>
      </c>
      <c r="D2082" s="311" t="s">
        <v>2999</v>
      </c>
      <c r="E2082" s="120">
        <v>6.86</v>
      </c>
      <c r="F2082" s="120" t="s">
        <v>9</v>
      </c>
      <c r="G2082" s="120" t="s">
        <v>2998</v>
      </c>
      <c r="H2082" s="121" t="s">
        <v>2996</v>
      </c>
      <c r="I2082" s="117" t="s">
        <v>3034</v>
      </c>
      <c r="J2082" s="74">
        <f>IF(F2082="USD", E2082, E2082 * IFERROR(VLOOKUP(F2082, EXCHANGE_RATE!A:B, 2, FALSE), "Currency not found"))</f>
        <v>6.86</v>
      </c>
      <c r="K2082" s="74">
        <f t="shared" si="210"/>
        <v>6.86</v>
      </c>
      <c r="L2082" s="14">
        <f>IF(C2082="MTS", B2082, B2082 * IFERROR(VLOOKUP(C2082, 'QTY_CONVERSIONS '!A:B, 2, FALSE), "Units not found"))</f>
        <v>17.5</v>
      </c>
      <c r="M2082" s="75">
        <f t="shared" si="211"/>
        <v>120050</v>
      </c>
      <c r="N2082" t="str">
        <f>IFERROR(VLOOKUP(D2082, Product_Category!A:B, 2, FALSE), "Uncategorized")</f>
        <v>MCC</v>
      </c>
      <c r="O2082" s="76">
        <f t="shared" si="212"/>
        <v>6.86</v>
      </c>
      <c r="P2082" s="76">
        <f t="shared" si="213"/>
        <v>120.05000000000001</v>
      </c>
      <c r="Q2082">
        <f t="shared" si="214"/>
        <v>2023</v>
      </c>
      <c r="R2082" t="str">
        <f>IFERROR(VLOOKUP(G2082,'Importer Name'!A:B, 2, FALSE), "")</f>
        <v>SIGNET</v>
      </c>
      <c r="S2082" t="str">
        <f>IFERROR(VLOOKUP(H2082,'Supplier name '!A:B, 2, FALSE), "")</f>
        <v>DUPONT NUTRA</v>
      </c>
    </row>
    <row r="2083" spans="1:19">
      <c r="A2083" s="119" t="s">
        <v>3010</v>
      </c>
      <c r="B2083" s="120">
        <v>17500</v>
      </c>
      <c r="C2083" s="120" t="s">
        <v>7</v>
      </c>
      <c r="D2083" s="311" t="s">
        <v>3011</v>
      </c>
      <c r="E2083" s="120">
        <v>6.35</v>
      </c>
      <c r="F2083" s="120" t="s">
        <v>9</v>
      </c>
      <c r="G2083" s="120" t="s">
        <v>2998</v>
      </c>
      <c r="H2083" s="121" t="s">
        <v>2996</v>
      </c>
      <c r="I2083" s="117" t="s">
        <v>3034</v>
      </c>
      <c r="J2083" s="74">
        <f>IF(F2083="USD", E2083, E2083 * IFERROR(VLOOKUP(F2083, EXCHANGE_RATE!A:B, 2, FALSE), "Currency not found"))</f>
        <v>6.35</v>
      </c>
      <c r="K2083" s="74">
        <f t="shared" si="210"/>
        <v>6.35</v>
      </c>
      <c r="L2083" s="14">
        <f>IF(C2083="MTS", B2083, B2083 * IFERROR(VLOOKUP(C2083, 'QTY_CONVERSIONS '!A:B, 2, FALSE), "Units not found"))</f>
        <v>17.5</v>
      </c>
      <c r="M2083" s="75">
        <f t="shared" si="211"/>
        <v>111125</v>
      </c>
      <c r="N2083" t="str">
        <f>IFERROR(VLOOKUP(D2083, Product_Category!A:B, 2, FALSE), "Uncategorized")</f>
        <v>MCC</v>
      </c>
      <c r="O2083" s="76">
        <f t="shared" si="212"/>
        <v>6.35</v>
      </c>
      <c r="P2083" s="76">
        <f t="shared" si="213"/>
        <v>111.125</v>
      </c>
      <c r="Q2083">
        <f t="shared" si="214"/>
        <v>2023</v>
      </c>
      <c r="R2083" t="str">
        <f>IFERROR(VLOOKUP(G2083,'Importer Name'!A:B, 2, FALSE), "")</f>
        <v>SIGNET</v>
      </c>
      <c r="S2083" t="str">
        <f>IFERROR(VLOOKUP(H2083,'Supplier name '!A:B, 2, FALSE), "")</f>
        <v>DUPONT NUTRA</v>
      </c>
    </row>
    <row r="2084" spans="1:19">
      <c r="A2084" s="119" t="s">
        <v>3010</v>
      </c>
      <c r="B2084" s="120">
        <v>17500</v>
      </c>
      <c r="C2084" s="120" t="s">
        <v>7</v>
      </c>
      <c r="D2084" s="311" t="s">
        <v>3012</v>
      </c>
      <c r="E2084" s="120">
        <v>5.75</v>
      </c>
      <c r="F2084" s="120" t="s">
        <v>9</v>
      </c>
      <c r="G2084" s="120" t="s">
        <v>2998</v>
      </c>
      <c r="H2084" s="121" t="s">
        <v>2996</v>
      </c>
      <c r="I2084" s="117" t="s">
        <v>3034</v>
      </c>
      <c r="J2084" s="74">
        <f>IF(F2084="USD", E2084, E2084 * IFERROR(VLOOKUP(F2084, EXCHANGE_RATE!A:B, 2, FALSE), "Currency not found"))</f>
        <v>5.75</v>
      </c>
      <c r="K2084" s="74">
        <f t="shared" si="210"/>
        <v>5.75</v>
      </c>
      <c r="L2084" s="14">
        <f>IF(C2084="MTS", B2084, B2084 * IFERROR(VLOOKUP(C2084, 'QTY_CONVERSIONS '!A:B, 2, FALSE), "Units not found"))</f>
        <v>17.5</v>
      </c>
      <c r="M2084" s="75">
        <f t="shared" si="211"/>
        <v>100625</v>
      </c>
      <c r="N2084" t="str">
        <f>IFERROR(VLOOKUP(D2084, Product_Category!A:B, 2, FALSE), "Uncategorized")</f>
        <v>MCC</v>
      </c>
      <c r="O2084" s="76">
        <f t="shared" si="212"/>
        <v>5.75</v>
      </c>
      <c r="P2084" s="76">
        <f t="shared" si="213"/>
        <v>100.625</v>
      </c>
      <c r="Q2084">
        <f t="shared" si="214"/>
        <v>2023</v>
      </c>
      <c r="R2084" t="str">
        <f>IFERROR(VLOOKUP(G2084,'Importer Name'!A:B, 2, FALSE), "")</f>
        <v>SIGNET</v>
      </c>
      <c r="S2084" t="str">
        <f>IFERROR(VLOOKUP(H2084,'Supplier name '!A:B, 2, FALSE), "")</f>
        <v>DUPONT NUTRA</v>
      </c>
    </row>
    <row r="2085" spans="1:19">
      <c r="A2085" s="119" t="s">
        <v>3010</v>
      </c>
      <c r="B2085" s="120">
        <v>15120</v>
      </c>
      <c r="C2085" s="120" t="s">
        <v>7</v>
      </c>
      <c r="D2085" s="311" t="s">
        <v>3007</v>
      </c>
      <c r="E2085" s="120">
        <v>5.48</v>
      </c>
      <c r="F2085" s="120" t="s">
        <v>9</v>
      </c>
      <c r="G2085" s="120" t="s">
        <v>2998</v>
      </c>
      <c r="H2085" s="121" t="s">
        <v>2996</v>
      </c>
      <c r="I2085" s="117" t="s">
        <v>3034</v>
      </c>
      <c r="J2085" s="74">
        <f>IF(F2085="USD", E2085, E2085 * IFERROR(VLOOKUP(F2085, EXCHANGE_RATE!A:B, 2, FALSE), "Currency not found"))</f>
        <v>5.48</v>
      </c>
      <c r="K2085" s="74">
        <f t="shared" si="210"/>
        <v>5.48</v>
      </c>
      <c r="L2085" s="14">
        <f>IF(C2085="MTS", B2085, B2085 * IFERROR(VLOOKUP(C2085, 'QTY_CONVERSIONS '!A:B, 2, FALSE), "Units not found"))</f>
        <v>15.120000000000001</v>
      </c>
      <c r="M2085" s="75">
        <f t="shared" si="211"/>
        <v>82857.600000000006</v>
      </c>
      <c r="N2085" t="str">
        <f>IFERROR(VLOOKUP(D2085, Product_Category!A:B, 2, FALSE), "Uncategorized")</f>
        <v>MCC</v>
      </c>
      <c r="O2085" s="76">
        <f t="shared" si="212"/>
        <v>5.48</v>
      </c>
      <c r="P2085" s="76">
        <f t="shared" si="213"/>
        <v>82.857600000000005</v>
      </c>
      <c r="Q2085">
        <f t="shared" si="214"/>
        <v>2023</v>
      </c>
      <c r="R2085" t="str">
        <f>IFERROR(VLOOKUP(G2085,'Importer Name'!A:B, 2, FALSE), "")</f>
        <v>SIGNET</v>
      </c>
      <c r="S2085" t="str">
        <f>IFERROR(VLOOKUP(H2085,'Supplier name '!A:B, 2, FALSE), "")</f>
        <v>DUPONT NUTRA</v>
      </c>
    </row>
    <row r="2086" spans="1:19">
      <c r="A2086" s="119" t="s">
        <v>3010</v>
      </c>
      <c r="B2086" s="120">
        <v>15020</v>
      </c>
      <c r="C2086" s="120" t="s">
        <v>7</v>
      </c>
      <c r="D2086" s="311" t="s">
        <v>3012</v>
      </c>
      <c r="E2086" s="120">
        <v>5.64</v>
      </c>
      <c r="F2086" s="120" t="s">
        <v>9</v>
      </c>
      <c r="G2086" s="120" t="s">
        <v>2998</v>
      </c>
      <c r="H2086" s="121" t="s">
        <v>2996</v>
      </c>
      <c r="I2086" s="117" t="s">
        <v>3034</v>
      </c>
      <c r="J2086" s="74">
        <f>IF(F2086="USD", E2086, E2086 * IFERROR(VLOOKUP(F2086, EXCHANGE_RATE!A:B, 2, FALSE), "Currency not found"))</f>
        <v>5.64</v>
      </c>
      <c r="K2086" s="74">
        <f t="shared" si="210"/>
        <v>5.64</v>
      </c>
      <c r="L2086" s="14">
        <f>IF(C2086="MTS", B2086, B2086 * IFERROR(VLOOKUP(C2086, 'QTY_CONVERSIONS '!A:B, 2, FALSE), "Units not found"))</f>
        <v>15.02</v>
      </c>
      <c r="M2086" s="75">
        <f t="shared" si="211"/>
        <v>84712.799999999988</v>
      </c>
      <c r="N2086" t="str">
        <f>IFERROR(VLOOKUP(D2086, Product_Category!A:B, 2, FALSE), "Uncategorized")</f>
        <v>MCC</v>
      </c>
      <c r="O2086" s="76">
        <f t="shared" si="212"/>
        <v>5.64</v>
      </c>
      <c r="P2086" s="76">
        <f t="shared" si="213"/>
        <v>84.712799999999987</v>
      </c>
      <c r="Q2086">
        <f t="shared" si="214"/>
        <v>2023</v>
      </c>
      <c r="R2086" t="str">
        <f>IFERROR(VLOOKUP(G2086,'Importer Name'!A:B, 2, FALSE), "")</f>
        <v>SIGNET</v>
      </c>
      <c r="S2086" t="str">
        <f>IFERROR(VLOOKUP(H2086,'Supplier name '!A:B, 2, FALSE), "")</f>
        <v>DUPONT NUTRA</v>
      </c>
    </row>
    <row r="2087" spans="1:19">
      <c r="A2087" s="119" t="s">
        <v>3010</v>
      </c>
      <c r="B2087" s="120">
        <v>15120</v>
      </c>
      <c r="C2087" s="120" t="s">
        <v>7</v>
      </c>
      <c r="D2087" s="311" t="s">
        <v>3012</v>
      </c>
      <c r="E2087" s="120">
        <v>5.64</v>
      </c>
      <c r="F2087" s="120" t="s">
        <v>9</v>
      </c>
      <c r="G2087" s="120" t="s">
        <v>2998</v>
      </c>
      <c r="H2087" s="121" t="s">
        <v>2996</v>
      </c>
      <c r="I2087" s="117" t="s">
        <v>3034</v>
      </c>
      <c r="J2087" s="74">
        <f>IF(F2087="USD", E2087, E2087 * IFERROR(VLOOKUP(F2087, EXCHANGE_RATE!A:B, 2, FALSE), "Currency not found"))</f>
        <v>5.64</v>
      </c>
      <c r="K2087" s="74">
        <f t="shared" si="210"/>
        <v>5.64</v>
      </c>
      <c r="L2087" s="14">
        <f>IF(C2087="MTS", B2087, B2087 * IFERROR(VLOOKUP(C2087, 'QTY_CONVERSIONS '!A:B, 2, FALSE), "Units not found"))</f>
        <v>15.120000000000001</v>
      </c>
      <c r="M2087" s="75">
        <f t="shared" si="211"/>
        <v>85276.799999999988</v>
      </c>
      <c r="N2087" t="str">
        <f>IFERROR(VLOOKUP(D2087, Product_Category!A:B, 2, FALSE), "Uncategorized")</f>
        <v>MCC</v>
      </c>
      <c r="O2087" s="76">
        <f t="shared" si="212"/>
        <v>5.64</v>
      </c>
      <c r="P2087" s="76">
        <f t="shared" si="213"/>
        <v>85.276799999999994</v>
      </c>
      <c r="Q2087">
        <f t="shared" si="214"/>
        <v>2023</v>
      </c>
      <c r="R2087" t="str">
        <f>IFERROR(VLOOKUP(G2087,'Importer Name'!A:B, 2, FALSE), "")</f>
        <v>SIGNET</v>
      </c>
      <c r="S2087" t="str">
        <f>IFERROR(VLOOKUP(H2087,'Supplier name '!A:B, 2, FALSE), "")</f>
        <v>DUPONT NUTRA</v>
      </c>
    </row>
    <row r="2088" spans="1:19">
      <c r="A2088" s="119" t="s">
        <v>3010</v>
      </c>
      <c r="B2088" s="120">
        <v>250</v>
      </c>
      <c r="C2088" s="120" t="s">
        <v>7</v>
      </c>
      <c r="D2088" s="311" t="s">
        <v>2997</v>
      </c>
      <c r="E2088" s="120">
        <v>10.78</v>
      </c>
      <c r="F2088" s="120" t="s">
        <v>9</v>
      </c>
      <c r="G2088" s="120" t="s">
        <v>2995</v>
      </c>
      <c r="H2088" s="121" t="s">
        <v>2996</v>
      </c>
      <c r="I2088" s="117" t="s">
        <v>3034</v>
      </c>
      <c r="J2088" s="74">
        <f>IF(F2088="USD", E2088, E2088 * IFERROR(VLOOKUP(F2088, EXCHANGE_RATE!A:B, 2, FALSE), "Currency not found"))</f>
        <v>10.78</v>
      </c>
      <c r="K2088" s="74">
        <f t="shared" si="210"/>
        <v>10.78</v>
      </c>
      <c r="L2088" s="14">
        <f>IF(C2088="MTS", B2088, B2088 * IFERROR(VLOOKUP(C2088, 'QTY_CONVERSIONS '!A:B, 2, FALSE), "Units not found"))</f>
        <v>0.25</v>
      </c>
      <c r="M2088" s="75">
        <f t="shared" si="211"/>
        <v>2695</v>
      </c>
      <c r="N2088" t="str">
        <f>IFERROR(VLOOKUP(D2088, Product_Category!A:B, 2, FALSE), "Uncategorized")</f>
        <v>MCC</v>
      </c>
      <c r="O2088" s="76">
        <f t="shared" si="212"/>
        <v>10.78</v>
      </c>
      <c r="P2088" s="76">
        <f t="shared" si="213"/>
        <v>2.6949999999999998</v>
      </c>
      <c r="Q2088">
        <f t="shared" si="214"/>
        <v>2023</v>
      </c>
      <c r="R2088" t="str">
        <f>IFERROR(VLOOKUP(G2088,'Importer Name'!A:B, 2, FALSE), "")</f>
        <v>MYLAN LABS</v>
      </c>
      <c r="S2088" t="str">
        <f>IFERROR(VLOOKUP(H2088,'Supplier name '!A:B, 2, FALSE), "")</f>
        <v>DUPONT NUTRA</v>
      </c>
    </row>
    <row r="2089" spans="1:19">
      <c r="A2089" s="119" t="s">
        <v>3010</v>
      </c>
      <c r="B2089" s="120">
        <v>1250</v>
      </c>
      <c r="C2089" s="120" t="s">
        <v>7</v>
      </c>
      <c r="D2089" s="311" t="s">
        <v>3011</v>
      </c>
      <c r="E2089" s="120">
        <v>10.25</v>
      </c>
      <c r="F2089" s="120" t="s">
        <v>9</v>
      </c>
      <c r="G2089" s="120" t="s">
        <v>2995</v>
      </c>
      <c r="H2089" s="121" t="s">
        <v>2996</v>
      </c>
      <c r="I2089" s="117" t="s">
        <v>3034</v>
      </c>
      <c r="J2089" s="74">
        <f>IF(F2089="USD", E2089, E2089 * IFERROR(VLOOKUP(F2089, EXCHANGE_RATE!A:B, 2, FALSE), "Currency not found"))</f>
        <v>10.25</v>
      </c>
      <c r="K2089" s="74">
        <f t="shared" si="210"/>
        <v>10.25</v>
      </c>
      <c r="L2089" s="14">
        <f>IF(C2089="MTS", B2089, B2089 * IFERROR(VLOOKUP(C2089, 'QTY_CONVERSIONS '!A:B, 2, FALSE), "Units not found"))</f>
        <v>1.25</v>
      </c>
      <c r="M2089" s="75">
        <f t="shared" si="211"/>
        <v>12812.5</v>
      </c>
      <c r="N2089" t="str">
        <f>IFERROR(VLOOKUP(D2089, Product_Category!A:B, 2, FALSE), "Uncategorized")</f>
        <v>MCC</v>
      </c>
      <c r="O2089" s="76">
        <f t="shared" si="212"/>
        <v>10.25</v>
      </c>
      <c r="P2089" s="76">
        <f t="shared" si="213"/>
        <v>12.8125</v>
      </c>
      <c r="Q2089">
        <f t="shared" si="214"/>
        <v>2023</v>
      </c>
      <c r="R2089" t="str">
        <f>IFERROR(VLOOKUP(G2089,'Importer Name'!A:B, 2, FALSE), "")</f>
        <v>MYLAN LABS</v>
      </c>
      <c r="S2089" t="str">
        <f>IFERROR(VLOOKUP(H2089,'Supplier name '!A:B, 2, FALSE), "")</f>
        <v>DUPONT NUTRA</v>
      </c>
    </row>
    <row r="2090" spans="1:19">
      <c r="A2090" s="119" t="s">
        <v>3010</v>
      </c>
      <c r="B2090" s="120">
        <v>10000</v>
      </c>
      <c r="C2090" s="120" t="s">
        <v>7</v>
      </c>
      <c r="D2090" s="311" t="s">
        <v>3001</v>
      </c>
      <c r="E2090" s="120">
        <v>5.64</v>
      </c>
      <c r="F2090" s="120" t="s">
        <v>9</v>
      </c>
      <c r="G2090" s="120" t="s">
        <v>2647</v>
      </c>
      <c r="H2090" s="121" t="s">
        <v>2996</v>
      </c>
      <c r="I2090" s="117" t="s">
        <v>3034</v>
      </c>
      <c r="J2090" s="74">
        <f>IF(F2090="USD", E2090, E2090 * IFERROR(VLOOKUP(F2090, EXCHANGE_RATE!A:B, 2, FALSE), "Currency not found"))</f>
        <v>5.64</v>
      </c>
      <c r="K2090" s="74">
        <f t="shared" si="210"/>
        <v>5.64</v>
      </c>
      <c r="L2090" s="14">
        <f>IF(C2090="MTS", B2090, B2090 * IFERROR(VLOOKUP(C2090, 'QTY_CONVERSIONS '!A:B, 2, FALSE), "Units not found"))</f>
        <v>10</v>
      </c>
      <c r="M2090" s="75">
        <f t="shared" si="211"/>
        <v>56400</v>
      </c>
      <c r="N2090" t="str">
        <f>IFERROR(VLOOKUP(D2090, Product_Category!A:B, 2, FALSE), "Uncategorized")</f>
        <v>MCC</v>
      </c>
      <c r="O2090" s="76">
        <f t="shared" si="212"/>
        <v>5.64</v>
      </c>
      <c r="P2090" s="76">
        <f t="shared" si="213"/>
        <v>56.4</v>
      </c>
      <c r="Q2090">
        <f t="shared" si="214"/>
        <v>2023</v>
      </c>
      <c r="R2090" t="str">
        <f>IFERROR(VLOOKUP(G2090,'Importer Name'!A:B, 2, FALSE), "")</f>
        <v>CIPLA</v>
      </c>
      <c r="S2090" t="str">
        <f>IFERROR(VLOOKUP(H2090,'Supplier name '!A:B, 2, FALSE), "")</f>
        <v>DUPONT NUTRA</v>
      </c>
    </row>
    <row r="2091" spans="1:19">
      <c r="A2091" s="119" t="s">
        <v>3010</v>
      </c>
      <c r="B2091" s="120">
        <v>1400</v>
      </c>
      <c r="C2091" s="120" t="s">
        <v>7</v>
      </c>
      <c r="D2091" s="311" t="s">
        <v>3001</v>
      </c>
      <c r="E2091" s="120">
        <v>5.19</v>
      </c>
      <c r="F2091" s="120" t="s">
        <v>9</v>
      </c>
      <c r="G2091" s="120" t="s">
        <v>2647</v>
      </c>
      <c r="H2091" s="121" t="s">
        <v>2996</v>
      </c>
      <c r="I2091" s="117" t="s">
        <v>3034</v>
      </c>
      <c r="J2091" s="74">
        <f>IF(F2091="USD", E2091, E2091 * IFERROR(VLOOKUP(F2091, EXCHANGE_RATE!A:B, 2, FALSE), "Currency not found"))</f>
        <v>5.19</v>
      </c>
      <c r="K2091" s="74">
        <f t="shared" si="210"/>
        <v>5.19</v>
      </c>
      <c r="L2091" s="14">
        <f>IF(C2091="MTS", B2091, B2091 * IFERROR(VLOOKUP(C2091, 'QTY_CONVERSIONS '!A:B, 2, FALSE), "Units not found"))</f>
        <v>1.4000000000000001</v>
      </c>
      <c r="M2091" s="75">
        <f t="shared" si="211"/>
        <v>7266.0000000000009</v>
      </c>
      <c r="N2091" t="str">
        <f>IFERROR(VLOOKUP(D2091, Product_Category!A:B, 2, FALSE), "Uncategorized")</f>
        <v>MCC</v>
      </c>
      <c r="O2091" s="76">
        <f t="shared" si="212"/>
        <v>5.19</v>
      </c>
      <c r="P2091" s="76">
        <f t="shared" si="213"/>
        <v>7.2660000000000009</v>
      </c>
      <c r="Q2091">
        <f t="shared" si="214"/>
        <v>2023</v>
      </c>
      <c r="R2091" t="str">
        <f>IFERROR(VLOOKUP(G2091,'Importer Name'!A:B, 2, FALSE), "")</f>
        <v>CIPLA</v>
      </c>
      <c r="S2091" t="str">
        <f>IFERROR(VLOOKUP(H2091,'Supplier name '!A:B, 2, FALSE), "")</f>
        <v>DUPONT NUTRA</v>
      </c>
    </row>
    <row r="2092" spans="1:19">
      <c r="A2092" s="119" t="s">
        <v>3010</v>
      </c>
      <c r="B2092" s="120">
        <v>2000</v>
      </c>
      <c r="C2092" s="120" t="s">
        <v>7</v>
      </c>
      <c r="D2092" s="311" t="s">
        <v>3001</v>
      </c>
      <c r="E2092" s="120">
        <v>5.64</v>
      </c>
      <c r="F2092" s="120" t="s">
        <v>9</v>
      </c>
      <c r="G2092" s="120" t="s">
        <v>400</v>
      </c>
      <c r="H2092" s="121" t="s">
        <v>2996</v>
      </c>
      <c r="I2092" s="117" t="s">
        <v>3034</v>
      </c>
      <c r="J2092" s="74">
        <f>IF(F2092="USD", E2092, E2092 * IFERROR(VLOOKUP(F2092, EXCHANGE_RATE!A:B, 2, FALSE), "Currency not found"))</f>
        <v>5.64</v>
      </c>
      <c r="K2092" s="74">
        <f t="shared" si="210"/>
        <v>5.64</v>
      </c>
      <c r="L2092" s="14">
        <f>IF(C2092="MTS", B2092, B2092 * IFERROR(VLOOKUP(C2092, 'QTY_CONVERSIONS '!A:B, 2, FALSE), "Units not found"))</f>
        <v>2</v>
      </c>
      <c r="M2092" s="75">
        <f t="shared" si="211"/>
        <v>11280</v>
      </c>
      <c r="N2092" t="str">
        <f>IFERROR(VLOOKUP(D2092, Product_Category!A:B, 2, FALSE), "Uncategorized")</f>
        <v>MCC</v>
      </c>
      <c r="O2092" s="76">
        <f t="shared" si="212"/>
        <v>5.64</v>
      </c>
      <c r="P2092" s="76">
        <f t="shared" si="213"/>
        <v>11.28</v>
      </c>
      <c r="Q2092">
        <f t="shared" si="214"/>
        <v>2023</v>
      </c>
      <c r="R2092" t="str">
        <f>IFERROR(VLOOKUP(G2092,'Importer Name'!A:B, 2, FALSE), "")</f>
        <v>WATSON PHARMA</v>
      </c>
      <c r="S2092" t="str">
        <f>IFERROR(VLOOKUP(H2092,'Supplier name '!A:B, 2, FALSE), "")</f>
        <v>DUPONT NUTRA</v>
      </c>
    </row>
    <row r="2093" spans="1:19">
      <c r="A2093" s="119" t="s">
        <v>3010</v>
      </c>
      <c r="B2093" s="120">
        <v>500</v>
      </c>
      <c r="C2093" s="120" t="s">
        <v>7</v>
      </c>
      <c r="D2093" s="311" t="s">
        <v>3004</v>
      </c>
      <c r="E2093" s="120">
        <v>6.25</v>
      </c>
      <c r="F2093" s="120" t="s">
        <v>9</v>
      </c>
      <c r="G2093" s="120" t="s">
        <v>252</v>
      </c>
      <c r="H2093" s="121" t="s">
        <v>2996</v>
      </c>
      <c r="I2093" s="117" t="s">
        <v>3034</v>
      </c>
      <c r="J2093" s="74">
        <f>IF(F2093="USD", E2093, E2093 * IFERROR(VLOOKUP(F2093, EXCHANGE_RATE!A:B, 2, FALSE), "Currency not found"))</f>
        <v>6.25</v>
      </c>
      <c r="K2093" s="74">
        <f t="shared" si="210"/>
        <v>6.25</v>
      </c>
      <c r="L2093" s="14">
        <f>IF(C2093="MTS", B2093, B2093 * IFERROR(VLOOKUP(C2093, 'QTY_CONVERSIONS '!A:B, 2, FALSE), "Units not found"))</f>
        <v>0.5</v>
      </c>
      <c r="M2093" s="75">
        <f t="shared" si="211"/>
        <v>3125</v>
      </c>
      <c r="N2093" t="str">
        <f>IFERROR(VLOOKUP(D2093, Product_Category!A:B, 2, FALSE), "Uncategorized")</f>
        <v>MCC</v>
      </c>
      <c r="O2093" s="76">
        <f t="shared" si="212"/>
        <v>6.25</v>
      </c>
      <c r="P2093" s="76">
        <f t="shared" si="213"/>
        <v>3.125</v>
      </c>
      <c r="Q2093">
        <f t="shared" si="214"/>
        <v>2023</v>
      </c>
      <c r="R2093" t="str">
        <f>IFERROR(VLOOKUP(G2093,'Importer Name'!A:B, 2, FALSE), "")</f>
        <v>EMCURE PHARMA</v>
      </c>
      <c r="S2093" t="str">
        <f>IFERROR(VLOOKUP(H2093,'Supplier name '!A:B, 2, FALSE), "")</f>
        <v>DUPONT NUTRA</v>
      </c>
    </row>
    <row r="2094" spans="1:19">
      <c r="A2094" s="122" t="s">
        <v>3010</v>
      </c>
      <c r="B2094" s="123">
        <v>850</v>
      </c>
      <c r="C2094" s="120" t="s">
        <v>7</v>
      </c>
      <c r="D2094" s="312" t="s">
        <v>3003</v>
      </c>
      <c r="E2094" s="123">
        <v>5.59</v>
      </c>
      <c r="F2094" s="123" t="s">
        <v>9</v>
      </c>
      <c r="G2094" s="123" t="s">
        <v>252</v>
      </c>
      <c r="H2094" s="124" t="s">
        <v>2996</v>
      </c>
      <c r="I2094" s="117" t="s">
        <v>3034</v>
      </c>
      <c r="J2094" s="74">
        <f>IF(F2094="USD", E2094, E2094 * IFERROR(VLOOKUP(F2094, EXCHANGE_RATE!A:B, 2, FALSE), "Currency not found"))</f>
        <v>5.59</v>
      </c>
      <c r="K2094" s="74">
        <f t="shared" si="210"/>
        <v>5.59</v>
      </c>
      <c r="L2094" s="14">
        <f>IF(C2094="MTS", B2094, B2094 * IFERROR(VLOOKUP(C2094, 'QTY_CONVERSIONS '!A:B, 2, FALSE), "Units not found"))</f>
        <v>0.85</v>
      </c>
      <c r="M2094" s="75">
        <f t="shared" si="211"/>
        <v>4751.5</v>
      </c>
      <c r="N2094" t="str">
        <f>IFERROR(VLOOKUP(D2094, Product_Category!A:B, 2, FALSE), "Uncategorized")</f>
        <v>MCC</v>
      </c>
      <c r="O2094" s="76">
        <f t="shared" si="212"/>
        <v>5.59</v>
      </c>
      <c r="P2094" s="76">
        <f t="shared" si="213"/>
        <v>4.7515000000000001</v>
      </c>
      <c r="Q2094">
        <f t="shared" si="214"/>
        <v>2023</v>
      </c>
      <c r="R2094" t="str">
        <f>IFERROR(VLOOKUP(G2094,'Importer Name'!A:B, 2, FALSE), "")</f>
        <v>EMCURE PHARMA</v>
      </c>
      <c r="S2094" t="str">
        <f>IFERROR(VLOOKUP(H2094,'Supplier name '!A:B, 2, FALSE), "")</f>
        <v>DUPONT NUTRA</v>
      </c>
    </row>
    <row r="2095" spans="1:19">
      <c r="A2095" s="119" t="s">
        <v>262</v>
      </c>
      <c r="B2095" s="120">
        <v>1500</v>
      </c>
      <c r="C2095" s="120" t="s">
        <v>7</v>
      </c>
      <c r="D2095" s="311" t="s">
        <v>104</v>
      </c>
      <c r="E2095" s="120">
        <v>4.45</v>
      </c>
      <c r="F2095" s="120" t="s">
        <v>9</v>
      </c>
      <c r="G2095" s="120" t="s">
        <v>3013</v>
      </c>
      <c r="H2095" s="121" t="s">
        <v>139</v>
      </c>
      <c r="I2095" s="117" t="s">
        <v>3034</v>
      </c>
      <c r="J2095" s="74">
        <f>IF(F2095="USD", E2095, E2095 * IFERROR(VLOOKUP(F2095, EXCHANGE_RATE!A:B, 2, FALSE), "Currency not found"))</f>
        <v>4.45</v>
      </c>
      <c r="K2095" s="74">
        <f t="shared" si="210"/>
        <v>4.45</v>
      </c>
      <c r="L2095" s="14">
        <f>IF(C2095="MTS", B2095, B2095 * IFERROR(VLOOKUP(C2095, 'QTY_CONVERSIONS '!A:B, 2, FALSE), "Units not found"))</f>
        <v>1.5</v>
      </c>
      <c r="M2095" s="75">
        <f t="shared" si="211"/>
        <v>6675</v>
      </c>
      <c r="N2095" t="str">
        <f>IFERROR(VLOOKUP(D2095, Product_Category!A:B, 2, FALSE), "Uncategorized")</f>
        <v>MAGNESIUM STEARATE</v>
      </c>
      <c r="O2095" s="76">
        <f t="shared" si="212"/>
        <v>4.45</v>
      </c>
      <c r="P2095" s="76">
        <f t="shared" si="213"/>
        <v>6.6750000000000007</v>
      </c>
      <c r="Q2095">
        <f t="shared" si="214"/>
        <v>2023</v>
      </c>
      <c r="R2095" t="str">
        <f>IFERROR(VLOOKUP(G2095,'Importer Name'!A:B, 2, FALSE), "")</f>
        <v>FERRERO</v>
      </c>
      <c r="S2095" t="str">
        <f>IFERROR(VLOOKUP(H2095,'Supplier name '!A:B, 2, FALSE), "")</f>
        <v>FERRERO TRADING</v>
      </c>
    </row>
    <row r="2096" spans="1:19">
      <c r="A2096" s="119" t="s">
        <v>262</v>
      </c>
      <c r="B2096" s="120">
        <v>10000</v>
      </c>
      <c r="C2096" s="120" t="s">
        <v>7</v>
      </c>
      <c r="D2096" s="311" t="s">
        <v>19</v>
      </c>
      <c r="E2096" s="120">
        <v>3.3</v>
      </c>
      <c r="F2096" s="120" t="s">
        <v>9</v>
      </c>
      <c r="G2096" s="120" t="s">
        <v>378</v>
      </c>
      <c r="H2096" s="121" t="s">
        <v>476</v>
      </c>
      <c r="I2096" s="117" t="s">
        <v>3034</v>
      </c>
      <c r="J2096" s="74">
        <f>IF(F2096="USD", E2096, E2096 * IFERROR(VLOOKUP(F2096, EXCHANGE_RATE!A:B, 2, FALSE), "Currency not found"))</f>
        <v>3.3</v>
      </c>
      <c r="K2096" s="74">
        <f t="shared" si="210"/>
        <v>3.3</v>
      </c>
      <c r="L2096" s="14">
        <f>IF(C2096="MTS", B2096, B2096 * IFERROR(VLOOKUP(C2096, 'QTY_CONVERSIONS '!A:B, 2, FALSE), "Units not found"))</f>
        <v>10</v>
      </c>
      <c r="M2096" s="75">
        <f t="shared" si="211"/>
        <v>33000</v>
      </c>
      <c r="N2096" t="str">
        <f>IFERROR(VLOOKUP(D2096, Product_Category!A:B, 2, FALSE), "Uncategorized")</f>
        <v>CMC</v>
      </c>
      <c r="O2096" s="76">
        <f t="shared" si="212"/>
        <v>3.3</v>
      </c>
      <c r="P2096" s="76">
        <f t="shared" si="213"/>
        <v>33</v>
      </c>
      <c r="Q2096">
        <f t="shared" si="214"/>
        <v>2023</v>
      </c>
      <c r="R2096" t="str">
        <f>IFERROR(VLOOKUP(G2096,'Importer Name'!A:B, 2, FALSE), "")</f>
        <v>LAMBERTI</v>
      </c>
      <c r="S2096" t="str">
        <f>IFERROR(VLOOKUP(H2096,'Supplier name '!A:B, 2, FALSE), "")</f>
        <v xml:space="preserve">LAMBERTI S P A </v>
      </c>
    </row>
    <row r="2097" spans="1:19">
      <c r="A2097" s="122" t="s">
        <v>262</v>
      </c>
      <c r="B2097" s="123">
        <v>18000</v>
      </c>
      <c r="C2097" s="120" t="s">
        <v>7</v>
      </c>
      <c r="D2097" s="312" t="s">
        <v>19</v>
      </c>
      <c r="E2097" s="123">
        <v>3.3</v>
      </c>
      <c r="F2097" s="123" t="s">
        <v>9</v>
      </c>
      <c r="G2097" s="123" t="s">
        <v>378</v>
      </c>
      <c r="H2097" s="124" t="s">
        <v>476</v>
      </c>
      <c r="I2097" s="117" t="s">
        <v>3034</v>
      </c>
      <c r="J2097" s="74">
        <f>IF(F2097="USD", E2097, E2097 * IFERROR(VLOOKUP(F2097, EXCHANGE_RATE!A:B, 2, FALSE), "Currency not found"))</f>
        <v>3.3</v>
      </c>
      <c r="K2097" s="74">
        <f t="shared" si="210"/>
        <v>3.3</v>
      </c>
      <c r="L2097" s="14">
        <f>IF(C2097="MTS", B2097, B2097 * IFERROR(VLOOKUP(C2097, 'QTY_CONVERSIONS '!A:B, 2, FALSE), "Units not found"))</f>
        <v>18</v>
      </c>
      <c r="M2097" s="75">
        <f t="shared" si="211"/>
        <v>59400</v>
      </c>
      <c r="N2097" t="str">
        <f>IFERROR(VLOOKUP(D2097, Product_Category!A:B, 2, FALSE), "Uncategorized")</f>
        <v>CMC</v>
      </c>
      <c r="O2097" s="76">
        <f t="shared" si="212"/>
        <v>3.3</v>
      </c>
      <c r="P2097" s="76">
        <f t="shared" si="213"/>
        <v>59.4</v>
      </c>
      <c r="Q2097">
        <f t="shared" si="214"/>
        <v>2023</v>
      </c>
      <c r="R2097" t="str">
        <f>IFERROR(VLOOKUP(G2097,'Importer Name'!A:B, 2, FALSE), "")</f>
        <v>LAMBERTI</v>
      </c>
      <c r="S2097" t="str">
        <f>IFERROR(VLOOKUP(H2097,'Supplier name '!A:B, 2, FALSE), "")</f>
        <v xml:space="preserve">LAMBERTI S P A </v>
      </c>
    </row>
    <row r="2098" spans="1:19">
      <c r="A2098" s="119" t="s">
        <v>269</v>
      </c>
      <c r="B2098" s="120">
        <v>5000</v>
      </c>
      <c r="C2098" s="120" t="s">
        <v>7</v>
      </c>
      <c r="D2098" s="311" t="s">
        <v>3014</v>
      </c>
      <c r="E2098" s="120">
        <v>13.31</v>
      </c>
      <c r="F2098" s="120" t="s">
        <v>9</v>
      </c>
      <c r="G2098" s="120" t="s">
        <v>3015</v>
      </c>
      <c r="H2098" s="121" t="s">
        <v>2144</v>
      </c>
      <c r="I2098" s="117" t="s">
        <v>3034</v>
      </c>
      <c r="J2098" s="74">
        <f>IF(F2098="USD", E2098, E2098 * IFERROR(VLOOKUP(F2098, EXCHANGE_RATE!A:B, 2, FALSE), "Currency not found"))</f>
        <v>13.31</v>
      </c>
      <c r="K2098" s="74">
        <f t="shared" si="210"/>
        <v>13.31</v>
      </c>
      <c r="L2098" s="14">
        <f>IF(C2098="MTS", B2098, B2098 * IFERROR(VLOOKUP(C2098, 'QTY_CONVERSIONS '!A:B, 2, FALSE), "Units not found"))</f>
        <v>5</v>
      </c>
      <c r="M2098" s="75">
        <f t="shared" si="211"/>
        <v>66550</v>
      </c>
      <c r="N2098" t="str">
        <f>IFERROR(VLOOKUP(D2098, Product_Category!A:B, 2, FALSE), "Uncategorized")</f>
        <v>CMC</v>
      </c>
      <c r="O2098" s="76">
        <f t="shared" si="212"/>
        <v>13.31</v>
      </c>
      <c r="P2098" s="76">
        <f t="shared" si="213"/>
        <v>66.55</v>
      </c>
      <c r="Q2098">
        <f t="shared" si="214"/>
        <v>2023</v>
      </c>
      <c r="R2098" t="str">
        <f>IFERROR(VLOOKUP(G2098,'Importer Name'!A:B, 2, FALSE), "")</f>
        <v>YASHAM SPECIALITY</v>
      </c>
      <c r="S2098" t="str">
        <f>IFERROR(VLOOKUP(H2098,'Supplier name '!A:B, 2, FALSE), "")</f>
        <v>MITSUYA BOEKI</v>
      </c>
    </row>
    <row r="2099" spans="1:19">
      <c r="A2099" s="119" t="s">
        <v>269</v>
      </c>
      <c r="B2099" s="120">
        <v>300</v>
      </c>
      <c r="C2099" s="120" t="s">
        <v>7</v>
      </c>
      <c r="D2099" s="311" t="s">
        <v>266</v>
      </c>
      <c r="E2099" s="120">
        <v>10.74</v>
      </c>
      <c r="F2099" s="120" t="s">
        <v>9</v>
      </c>
      <c r="G2099" s="120" t="s">
        <v>2995</v>
      </c>
      <c r="H2099" s="121" t="s">
        <v>2336</v>
      </c>
      <c r="I2099" s="117" t="s">
        <v>3034</v>
      </c>
      <c r="J2099" s="74">
        <f>IF(F2099="USD", E2099, E2099 * IFERROR(VLOOKUP(F2099, EXCHANGE_RATE!A:B, 2, FALSE), "Currency not found"))</f>
        <v>10.74</v>
      </c>
      <c r="K2099" s="74">
        <f t="shared" si="210"/>
        <v>10.74</v>
      </c>
      <c r="L2099" s="14">
        <f>IF(C2099="MTS", B2099, B2099 * IFERROR(VLOOKUP(C2099, 'QTY_CONVERSIONS '!A:B, 2, FALSE), "Units not found"))</f>
        <v>0.3</v>
      </c>
      <c r="M2099" s="75">
        <f t="shared" si="211"/>
        <v>3222</v>
      </c>
      <c r="N2099" t="str">
        <f>IFERROR(VLOOKUP(D2099, Product_Category!A:B, 2, FALSE), "Uncategorized")</f>
        <v>MCC</v>
      </c>
      <c r="O2099" s="76">
        <f t="shared" si="212"/>
        <v>10.74</v>
      </c>
      <c r="P2099" s="76">
        <f t="shared" si="213"/>
        <v>3.222</v>
      </c>
      <c r="Q2099">
        <f t="shared" si="214"/>
        <v>2023</v>
      </c>
      <c r="R2099" t="str">
        <f>IFERROR(VLOOKUP(G2099,'Importer Name'!A:B, 2, FALSE), "")</f>
        <v>MYLAN LABS</v>
      </c>
      <c r="S2099" t="str">
        <f>IFERROR(VLOOKUP(H2099,'Supplier name '!A:B, 2, FALSE), "")</f>
        <v>ASAHI KASEI CORP</v>
      </c>
    </row>
    <row r="2100" spans="1:19">
      <c r="A2100" s="119" t="s">
        <v>269</v>
      </c>
      <c r="B2100" s="120">
        <v>8000</v>
      </c>
      <c r="C2100" s="120" t="s">
        <v>7</v>
      </c>
      <c r="D2100" s="311" t="s">
        <v>266</v>
      </c>
      <c r="E2100" s="120">
        <v>17.48</v>
      </c>
      <c r="F2100" s="120" t="s">
        <v>9</v>
      </c>
      <c r="G2100" s="120" t="s">
        <v>239</v>
      </c>
      <c r="H2100" s="121" t="s">
        <v>2336</v>
      </c>
      <c r="I2100" s="117" t="s">
        <v>3034</v>
      </c>
      <c r="J2100" s="74">
        <f>IF(F2100="USD", E2100, E2100 * IFERROR(VLOOKUP(F2100, EXCHANGE_RATE!A:B, 2, FALSE), "Currency not found"))</f>
        <v>17.48</v>
      </c>
      <c r="K2100" s="74">
        <f t="shared" si="210"/>
        <v>17.48</v>
      </c>
      <c r="L2100" s="14">
        <f>IF(C2100="MTS", B2100, B2100 * IFERROR(VLOOKUP(C2100, 'QTY_CONVERSIONS '!A:B, 2, FALSE), "Units not found"))</f>
        <v>8</v>
      </c>
      <c r="M2100" s="75">
        <f t="shared" si="211"/>
        <v>139840</v>
      </c>
      <c r="N2100" t="str">
        <f>IFERROR(VLOOKUP(D2100, Product_Category!A:B, 2, FALSE), "Uncategorized")</f>
        <v>MCC</v>
      </c>
      <c r="O2100" s="76">
        <f t="shared" si="212"/>
        <v>17.48</v>
      </c>
      <c r="P2100" s="76">
        <f t="shared" si="213"/>
        <v>139.84</v>
      </c>
      <c r="Q2100">
        <f t="shared" si="214"/>
        <v>2023</v>
      </c>
      <c r="R2100" t="str">
        <f>IFERROR(VLOOKUP(G2100,'Importer Name'!A:B, 2, FALSE), "")</f>
        <v>ARIHANT INNOCHEM</v>
      </c>
      <c r="S2100" t="str">
        <f>IFERROR(VLOOKUP(H2100,'Supplier name '!A:B, 2, FALSE), "")</f>
        <v>ASAHI KASEI CORP</v>
      </c>
    </row>
    <row r="2101" spans="1:19">
      <c r="A2101" s="119" t="s">
        <v>269</v>
      </c>
      <c r="B2101" s="120">
        <v>8000</v>
      </c>
      <c r="C2101" s="120" t="s">
        <v>7</v>
      </c>
      <c r="D2101" s="311" t="s">
        <v>266</v>
      </c>
      <c r="E2101" s="120">
        <v>17.48</v>
      </c>
      <c r="F2101" s="120" t="s">
        <v>9</v>
      </c>
      <c r="G2101" s="120" t="s">
        <v>239</v>
      </c>
      <c r="H2101" s="121" t="s">
        <v>2336</v>
      </c>
      <c r="I2101" s="117" t="s">
        <v>3034</v>
      </c>
      <c r="J2101" s="74">
        <f>IF(F2101="USD", E2101, E2101 * IFERROR(VLOOKUP(F2101, EXCHANGE_RATE!A:B, 2, FALSE), "Currency not found"))</f>
        <v>17.48</v>
      </c>
      <c r="K2101" s="74">
        <f t="shared" si="210"/>
        <v>17.48</v>
      </c>
      <c r="L2101" s="14">
        <f>IF(C2101="MTS", B2101, B2101 * IFERROR(VLOOKUP(C2101, 'QTY_CONVERSIONS '!A:B, 2, FALSE), "Units not found"))</f>
        <v>8</v>
      </c>
      <c r="M2101" s="75">
        <f t="shared" si="211"/>
        <v>139840</v>
      </c>
      <c r="N2101" t="str">
        <f>IFERROR(VLOOKUP(D2101, Product_Category!A:B, 2, FALSE), "Uncategorized")</f>
        <v>MCC</v>
      </c>
      <c r="O2101" s="76">
        <f t="shared" si="212"/>
        <v>17.48</v>
      </c>
      <c r="P2101" s="76">
        <f t="shared" si="213"/>
        <v>139.84</v>
      </c>
      <c r="Q2101">
        <f t="shared" si="214"/>
        <v>2023</v>
      </c>
      <c r="R2101" t="str">
        <f>IFERROR(VLOOKUP(G2101,'Importer Name'!A:B, 2, FALSE), "")</f>
        <v>ARIHANT INNOCHEM</v>
      </c>
      <c r="S2101" t="str">
        <f>IFERROR(VLOOKUP(H2101,'Supplier name '!A:B, 2, FALSE), "")</f>
        <v>ASAHI KASEI CORP</v>
      </c>
    </row>
    <row r="2102" spans="1:19">
      <c r="A2102" s="119" t="s">
        <v>269</v>
      </c>
      <c r="B2102" s="120">
        <v>16000</v>
      </c>
      <c r="C2102" s="120" t="s">
        <v>7</v>
      </c>
      <c r="D2102" s="311" t="s">
        <v>266</v>
      </c>
      <c r="E2102" s="120">
        <v>6.6</v>
      </c>
      <c r="F2102" s="120" t="s">
        <v>9</v>
      </c>
      <c r="G2102" s="120" t="s">
        <v>239</v>
      </c>
      <c r="H2102" s="121" t="s">
        <v>2336</v>
      </c>
      <c r="I2102" s="117" t="s">
        <v>3034</v>
      </c>
      <c r="J2102" s="74">
        <f>IF(F2102="USD", E2102, E2102 * IFERROR(VLOOKUP(F2102, EXCHANGE_RATE!A:B, 2, FALSE), "Currency not found"))</f>
        <v>6.6</v>
      </c>
      <c r="K2102" s="74">
        <f t="shared" si="210"/>
        <v>6.6</v>
      </c>
      <c r="L2102" s="14">
        <f>IF(C2102="MTS", B2102, B2102 * IFERROR(VLOOKUP(C2102, 'QTY_CONVERSIONS '!A:B, 2, FALSE), "Units not found"))</f>
        <v>16</v>
      </c>
      <c r="M2102" s="75">
        <f t="shared" si="211"/>
        <v>105600</v>
      </c>
      <c r="N2102" t="str">
        <f>IFERROR(VLOOKUP(D2102, Product_Category!A:B, 2, FALSE), "Uncategorized")</f>
        <v>MCC</v>
      </c>
      <c r="O2102" s="76">
        <f t="shared" si="212"/>
        <v>6.6</v>
      </c>
      <c r="P2102" s="76">
        <f t="shared" si="213"/>
        <v>105.6</v>
      </c>
      <c r="Q2102">
        <f t="shared" si="214"/>
        <v>2023</v>
      </c>
      <c r="R2102" t="str">
        <f>IFERROR(VLOOKUP(G2102,'Importer Name'!A:B, 2, FALSE), "")</f>
        <v>ARIHANT INNOCHEM</v>
      </c>
      <c r="S2102" t="str">
        <f>IFERROR(VLOOKUP(H2102,'Supplier name '!A:B, 2, FALSE), "")</f>
        <v>ASAHI KASEI CORP</v>
      </c>
    </row>
    <row r="2103" spans="1:19">
      <c r="A2103" s="119" t="s">
        <v>269</v>
      </c>
      <c r="B2103" s="120">
        <v>6000</v>
      </c>
      <c r="C2103" s="120" t="s">
        <v>7</v>
      </c>
      <c r="D2103" s="311" t="s">
        <v>266</v>
      </c>
      <c r="E2103" s="120">
        <v>11.54</v>
      </c>
      <c r="F2103" s="120" t="s">
        <v>9</v>
      </c>
      <c r="G2103" s="120" t="s">
        <v>239</v>
      </c>
      <c r="H2103" s="121" t="s">
        <v>2336</v>
      </c>
      <c r="I2103" s="117" t="s">
        <v>3034</v>
      </c>
      <c r="J2103" s="74">
        <f>IF(F2103="USD", E2103, E2103 * IFERROR(VLOOKUP(F2103, EXCHANGE_RATE!A:B, 2, FALSE), "Currency not found"))</f>
        <v>11.54</v>
      </c>
      <c r="K2103" s="74">
        <f t="shared" si="210"/>
        <v>11.54</v>
      </c>
      <c r="L2103" s="14">
        <f>IF(C2103="MTS", B2103, B2103 * IFERROR(VLOOKUP(C2103, 'QTY_CONVERSIONS '!A:B, 2, FALSE), "Units not found"))</f>
        <v>6</v>
      </c>
      <c r="M2103" s="75">
        <f t="shared" si="211"/>
        <v>69240</v>
      </c>
      <c r="N2103" t="str">
        <f>IFERROR(VLOOKUP(D2103, Product_Category!A:B, 2, FALSE), "Uncategorized")</f>
        <v>MCC</v>
      </c>
      <c r="O2103" s="76">
        <f t="shared" si="212"/>
        <v>11.54</v>
      </c>
      <c r="P2103" s="76">
        <f t="shared" si="213"/>
        <v>69.239999999999995</v>
      </c>
      <c r="Q2103">
        <f t="shared" si="214"/>
        <v>2023</v>
      </c>
      <c r="R2103" t="str">
        <f>IFERROR(VLOOKUP(G2103,'Importer Name'!A:B, 2, FALSE), "")</f>
        <v>ARIHANT INNOCHEM</v>
      </c>
      <c r="S2103" t="str">
        <f>IFERROR(VLOOKUP(H2103,'Supplier name '!A:B, 2, FALSE), "")</f>
        <v>ASAHI KASEI CORP</v>
      </c>
    </row>
    <row r="2104" spans="1:19">
      <c r="A2104" s="119" t="s">
        <v>269</v>
      </c>
      <c r="B2104" s="120">
        <v>6000</v>
      </c>
      <c r="C2104" s="120" t="s">
        <v>7</v>
      </c>
      <c r="D2104" s="311" t="s">
        <v>266</v>
      </c>
      <c r="E2104" s="120">
        <v>11.54</v>
      </c>
      <c r="F2104" s="120" t="s">
        <v>9</v>
      </c>
      <c r="G2104" s="120" t="s">
        <v>239</v>
      </c>
      <c r="H2104" s="121" t="s">
        <v>2336</v>
      </c>
      <c r="I2104" s="117" t="s">
        <v>3034</v>
      </c>
      <c r="J2104" s="74">
        <f>IF(F2104="USD", E2104, E2104 * IFERROR(VLOOKUP(F2104, EXCHANGE_RATE!A:B, 2, FALSE), "Currency not found"))</f>
        <v>11.54</v>
      </c>
      <c r="K2104" s="74">
        <f t="shared" si="210"/>
        <v>11.54</v>
      </c>
      <c r="L2104" s="14">
        <f>IF(C2104="MTS", B2104, B2104 * IFERROR(VLOOKUP(C2104, 'QTY_CONVERSIONS '!A:B, 2, FALSE), "Units not found"))</f>
        <v>6</v>
      </c>
      <c r="M2104" s="75">
        <f t="shared" si="211"/>
        <v>69240</v>
      </c>
      <c r="N2104" t="str">
        <f>IFERROR(VLOOKUP(D2104, Product_Category!A:B, 2, FALSE), "Uncategorized")</f>
        <v>MCC</v>
      </c>
      <c r="O2104" s="76">
        <f t="shared" si="212"/>
        <v>11.54</v>
      </c>
      <c r="P2104" s="76">
        <f t="shared" si="213"/>
        <v>69.239999999999995</v>
      </c>
      <c r="Q2104">
        <f t="shared" si="214"/>
        <v>2023</v>
      </c>
      <c r="R2104" t="str">
        <f>IFERROR(VLOOKUP(G2104,'Importer Name'!A:B, 2, FALSE), "")</f>
        <v>ARIHANT INNOCHEM</v>
      </c>
      <c r="S2104" t="str">
        <f>IFERROR(VLOOKUP(H2104,'Supplier name '!A:B, 2, FALSE), "")</f>
        <v>ASAHI KASEI CORP</v>
      </c>
    </row>
    <row r="2105" spans="1:19">
      <c r="A2105" s="119" t="s">
        <v>269</v>
      </c>
      <c r="B2105" s="120">
        <v>12000</v>
      </c>
      <c r="C2105" s="120" t="s">
        <v>7</v>
      </c>
      <c r="D2105" s="311" t="s">
        <v>266</v>
      </c>
      <c r="E2105" s="120">
        <v>11.54</v>
      </c>
      <c r="F2105" s="120" t="s">
        <v>9</v>
      </c>
      <c r="G2105" s="120" t="s">
        <v>239</v>
      </c>
      <c r="H2105" s="121" t="s">
        <v>2336</v>
      </c>
      <c r="I2105" s="117" t="s">
        <v>3034</v>
      </c>
      <c r="J2105" s="74">
        <f>IF(F2105="USD", E2105, E2105 * IFERROR(VLOOKUP(F2105, EXCHANGE_RATE!A:B, 2, FALSE), "Currency not found"))</f>
        <v>11.54</v>
      </c>
      <c r="K2105" s="74">
        <f t="shared" si="210"/>
        <v>11.54</v>
      </c>
      <c r="L2105" s="14">
        <f>IF(C2105="MTS", B2105, B2105 * IFERROR(VLOOKUP(C2105, 'QTY_CONVERSIONS '!A:B, 2, FALSE), "Units not found"))</f>
        <v>12</v>
      </c>
      <c r="M2105" s="75">
        <f t="shared" si="211"/>
        <v>138480</v>
      </c>
      <c r="N2105" t="str">
        <f>IFERROR(VLOOKUP(D2105, Product_Category!A:B, 2, FALSE), "Uncategorized")</f>
        <v>MCC</v>
      </c>
      <c r="O2105" s="76">
        <f t="shared" si="212"/>
        <v>11.54</v>
      </c>
      <c r="P2105" s="76">
        <f t="shared" si="213"/>
        <v>138.47999999999999</v>
      </c>
      <c r="Q2105">
        <f t="shared" si="214"/>
        <v>2023</v>
      </c>
      <c r="R2105" t="str">
        <f>IFERROR(VLOOKUP(G2105,'Importer Name'!A:B, 2, FALSE), "")</f>
        <v>ARIHANT INNOCHEM</v>
      </c>
      <c r="S2105" t="str">
        <f>IFERROR(VLOOKUP(H2105,'Supplier name '!A:B, 2, FALSE), "")</f>
        <v>ASAHI KASEI CORP</v>
      </c>
    </row>
    <row r="2106" spans="1:19">
      <c r="A2106" s="119" t="s">
        <v>3016</v>
      </c>
      <c r="B2106" s="120">
        <v>4400</v>
      </c>
      <c r="C2106" s="120" t="s">
        <v>7</v>
      </c>
      <c r="D2106" s="311" t="s">
        <v>266</v>
      </c>
      <c r="E2106" s="120">
        <v>33.96</v>
      </c>
      <c r="F2106" s="120" t="s">
        <v>9</v>
      </c>
      <c r="G2106" s="120" t="s">
        <v>3017</v>
      </c>
      <c r="H2106" s="121" t="s">
        <v>3018</v>
      </c>
      <c r="I2106" s="117" t="s">
        <v>3034</v>
      </c>
      <c r="J2106" s="74">
        <f>IF(F2106="USD", E2106, E2106 * IFERROR(VLOOKUP(F2106, EXCHANGE_RATE!A:B, 2, FALSE), "Currency not found"))</f>
        <v>33.96</v>
      </c>
      <c r="K2106" s="74">
        <f t="shared" si="210"/>
        <v>33.96</v>
      </c>
      <c r="L2106" s="14">
        <f>IF(C2106="MTS", B2106, B2106 * IFERROR(VLOOKUP(C2106, 'QTY_CONVERSIONS '!A:B, 2, FALSE), "Units not found"))</f>
        <v>4.4000000000000004</v>
      </c>
      <c r="M2106" s="75">
        <f t="shared" si="211"/>
        <v>149424</v>
      </c>
      <c r="N2106" t="str">
        <f>IFERROR(VLOOKUP(D2106, Product_Category!A:B, 2, FALSE), "Uncategorized")</f>
        <v>MCC</v>
      </c>
      <c r="O2106" s="76">
        <f t="shared" si="212"/>
        <v>33.96</v>
      </c>
      <c r="P2106" s="76">
        <f t="shared" si="213"/>
        <v>149.42400000000001</v>
      </c>
      <c r="Q2106">
        <f t="shared" si="214"/>
        <v>2023</v>
      </c>
      <c r="R2106" t="str">
        <f>IFERROR(VLOOKUP(G2106,'Importer Name'!A:B, 2, FALSE), "")</f>
        <v>DR.REDDY'S</v>
      </c>
      <c r="S2106" t="str">
        <f>IFERROR(VLOOKUP(H2106,'Supplier name '!A:B, 2, FALSE), "")</f>
        <v>NAGASE &amp; CO</v>
      </c>
    </row>
    <row r="2107" spans="1:19">
      <c r="A2107" s="119" t="s">
        <v>3016</v>
      </c>
      <c r="B2107" s="120">
        <v>12000</v>
      </c>
      <c r="C2107" s="120" t="s">
        <v>7</v>
      </c>
      <c r="D2107" s="311" t="s">
        <v>266</v>
      </c>
      <c r="E2107" s="120">
        <v>11.54</v>
      </c>
      <c r="F2107" s="120" t="s">
        <v>9</v>
      </c>
      <c r="G2107" s="120" t="s">
        <v>239</v>
      </c>
      <c r="H2107" s="121" t="s">
        <v>2336</v>
      </c>
      <c r="I2107" s="117" t="s">
        <v>3034</v>
      </c>
      <c r="J2107" s="74">
        <f>IF(F2107="USD", E2107, E2107 * IFERROR(VLOOKUP(F2107, EXCHANGE_RATE!A:B, 2, FALSE), "Currency not found"))</f>
        <v>11.54</v>
      </c>
      <c r="K2107" s="74">
        <f t="shared" si="210"/>
        <v>11.54</v>
      </c>
      <c r="L2107" s="14">
        <f>IF(C2107="MTS", B2107, B2107 * IFERROR(VLOOKUP(C2107, 'QTY_CONVERSIONS '!A:B, 2, FALSE), "Units not found"))</f>
        <v>12</v>
      </c>
      <c r="M2107" s="75">
        <f t="shared" si="211"/>
        <v>138480</v>
      </c>
      <c r="N2107" t="str">
        <f>IFERROR(VLOOKUP(D2107, Product_Category!A:B, 2, FALSE), "Uncategorized")</f>
        <v>MCC</v>
      </c>
      <c r="O2107" s="76">
        <f t="shared" si="212"/>
        <v>11.54</v>
      </c>
      <c r="P2107" s="76">
        <f t="shared" si="213"/>
        <v>138.47999999999999</v>
      </c>
      <c r="Q2107">
        <f t="shared" si="214"/>
        <v>2023</v>
      </c>
      <c r="R2107" t="str">
        <f>IFERROR(VLOOKUP(G2107,'Importer Name'!A:B, 2, FALSE), "")</f>
        <v>ARIHANT INNOCHEM</v>
      </c>
      <c r="S2107" t="str">
        <f>IFERROR(VLOOKUP(H2107,'Supplier name '!A:B, 2, FALSE), "")</f>
        <v>ASAHI KASEI CORP</v>
      </c>
    </row>
    <row r="2108" spans="1:19">
      <c r="A2108" s="119" t="s">
        <v>3016</v>
      </c>
      <c r="B2108" s="120">
        <v>200</v>
      </c>
      <c r="C2108" s="120" t="s">
        <v>7</v>
      </c>
      <c r="D2108" s="311" t="s">
        <v>266</v>
      </c>
      <c r="E2108" s="298">
        <v>62.58</v>
      </c>
      <c r="F2108" s="120" t="s">
        <v>9</v>
      </c>
      <c r="G2108" s="120" t="s">
        <v>2998</v>
      </c>
      <c r="H2108" s="121" t="s">
        <v>2336</v>
      </c>
      <c r="I2108" s="117" t="s">
        <v>3034</v>
      </c>
      <c r="J2108" s="74">
        <f>IF(F2108="USD", E2108, E2108 * IFERROR(VLOOKUP(F2108, EXCHANGE_RATE!A:B, 2, FALSE), "Currency not found"))</f>
        <v>62.58</v>
      </c>
      <c r="K2108" s="74">
        <f t="shared" si="210"/>
        <v>62.58</v>
      </c>
      <c r="L2108" s="14">
        <f>IF(C2108="MTS", B2108, B2108 * IFERROR(VLOOKUP(C2108, 'QTY_CONVERSIONS '!A:B, 2, FALSE), "Units not found"))</f>
        <v>0.2</v>
      </c>
      <c r="M2108" s="75">
        <f t="shared" si="211"/>
        <v>12516</v>
      </c>
      <c r="N2108" t="str">
        <f>IFERROR(VLOOKUP(D2108, Product_Category!A:B, 2, FALSE), "Uncategorized")</f>
        <v>MCC</v>
      </c>
      <c r="O2108" s="76">
        <f>K2108*1000</f>
        <v>62580</v>
      </c>
      <c r="P2108" s="76">
        <f t="shared" si="213"/>
        <v>12516</v>
      </c>
      <c r="Q2108">
        <f t="shared" si="214"/>
        <v>2023</v>
      </c>
      <c r="R2108" t="str">
        <f>IFERROR(VLOOKUP(G2108,'Importer Name'!A:B, 2, FALSE), "")</f>
        <v>SIGNET</v>
      </c>
      <c r="S2108" t="str">
        <f>IFERROR(VLOOKUP(H2108,'Supplier name '!A:B, 2, FALSE), "")</f>
        <v>ASAHI KASEI CORP</v>
      </c>
    </row>
    <row r="2109" spans="1:19">
      <c r="A2109" s="119" t="s">
        <v>3016</v>
      </c>
      <c r="B2109" s="120">
        <v>400</v>
      </c>
      <c r="C2109" s="120" t="s">
        <v>7</v>
      </c>
      <c r="D2109" s="311" t="s">
        <v>266</v>
      </c>
      <c r="E2109" s="120">
        <v>16.68</v>
      </c>
      <c r="F2109" s="120" t="s">
        <v>9</v>
      </c>
      <c r="G2109" s="120" t="s">
        <v>2995</v>
      </c>
      <c r="H2109" s="121" t="s">
        <v>2336</v>
      </c>
      <c r="I2109" s="117" t="s">
        <v>3034</v>
      </c>
      <c r="J2109" s="74">
        <f>IF(F2109="USD", E2109, E2109 * IFERROR(VLOOKUP(F2109, EXCHANGE_RATE!A:B, 2, FALSE), "Currency not found"))</f>
        <v>16.68</v>
      </c>
      <c r="K2109" s="74">
        <f t="shared" si="210"/>
        <v>16.68</v>
      </c>
      <c r="L2109" s="14">
        <f>IF(C2109="MTS", B2109, B2109 * IFERROR(VLOOKUP(C2109, 'QTY_CONVERSIONS '!A:B, 2, FALSE), "Units not found"))</f>
        <v>0.4</v>
      </c>
      <c r="M2109" s="75">
        <f t="shared" si="211"/>
        <v>6672</v>
      </c>
      <c r="N2109" t="str">
        <f>IFERROR(VLOOKUP(D2109, Product_Category!A:B, 2, FALSE), "Uncategorized")</f>
        <v>MCC</v>
      </c>
      <c r="O2109" s="76">
        <f t="shared" si="212"/>
        <v>16.68</v>
      </c>
      <c r="P2109" s="76">
        <f t="shared" si="213"/>
        <v>6.6720000000000006</v>
      </c>
      <c r="Q2109">
        <f t="shared" si="214"/>
        <v>2023</v>
      </c>
      <c r="R2109" t="str">
        <f>IFERROR(VLOOKUP(G2109,'Importer Name'!A:B, 2, FALSE), "")</f>
        <v>MYLAN LABS</v>
      </c>
      <c r="S2109" t="str">
        <f>IFERROR(VLOOKUP(H2109,'Supplier name '!A:B, 2, FALSE), "")</f>
        <v>ASAHI KASEI CORP</v>
      </c>
    </row>
    <row r="2110" spans="1:19">
      <c r="A2110" s="122" t="s">
        <v>3016</v>
      </c>
      <c r="B2110" s="123">
        <v>2000</v>
      </c>
      <c r="C2110" s="120" t="s">
        <v>7</v>
      </c>
      <c r="D2110" s="312" t="s">
        <v>266</v>
      </c>
      <c r="E2110" s="123">
        <v>16.68</v>
      </c>
      <c r="F2110" s="123" t="s">
        <v>9</v>
      </c>
      <c r="G2110" s="123" t="s">
        <v>2995</v>
      </c>
      <c r="H2110" s="124" t="s">
        <v>2336</v>
      </c>
      <c r="I2110" s="117" t="s">
        <v>3034</v>
      </c>
      <c r="J2110" s="74">
        <f>IF(F2110="USD", E2110, E2110 * IFERROR(VLOOKUP(F2110, EXCHANGE_RATE!A:B, 2, FALSE), "Currency not found"))</f>
        <v>16.68</v>
      </c>
      <c r="K2110" s="74">
        <f t="shared" si="210"/>
        <v>16.68</v>
      </c>
      <c r="L2110" s="14">
        <f>IF(C2110="MTS", B2110, B2110 * IFERROR(VLOOKUP(C2110, 'QTY_CONVERSIONS '!A:B, 2, FALSE), "Units not found"))</f>
        <v>2</v>
      </c>
      <c r="M2110" s="75">
        <f t="shared" si="211"/>
        <v>33360</v>
      </c>
      <c r="N2110" t="str">
        <f>IFERROR(VLOOKUP(D2110, Product_Category!A:B, 2, FALSE), "Uncategorized")</f>
        <v>MCC</v>
      </c>
      <c r="O2110" s="76">
        <f t="shared" si="212"/>
        <v>16.68</v>
      </c>
      <c r="P2110" s="76">
        <f t="shared" si="213"/>
        <v>33.36</v>
      </c>
      <c r="Q2110">
        <f t="shared" si="214"/>
        <v>2023</v>
      </c>
      <c r="R2110" t="str">
        <f>IFERROR(VLOOKUP(G2110,'Importer Name'!A:B, 2, FALSE), "")</f>
        <v>MYLAN LABS</v>
      </c>
      <c r="S2110" t="str">
        <f>IFERROR(VLOOKUP(H2110,'Supplier name '!A:B, 2, FALSE), "")</f>
        <v>ASAHI KASEI CORP</v>
      </c>
    </row>
    <row r="2111" spans="1:19">
      <c r="A2111" s="119" t="s">
        <v>275</v>
      </c>
      <c r="B2111" s="120">
        <v>840</v>
      </c>
      <c r="C2111" s="120" t="s">
        <v>7</v>
      </c>
      <c r="D2111" s="311" t="s">
        <v>104</v>
      </c>
      <c r="E2111" s="120">
        <v>7.2</v>
      </c>
      <c r="F2111" s="120" t="s">
        <v>1718</v>
      </c>
      <c r="G2111" s="120" t="s">
        <v>2995</v>
      </c>
      <c r="H2111" s="121" t="s">
        <v>156</v>
      </c>
      <c r="I2111" s="117" t="s">
        <v>3034</v>
      </c>
      <c r="J2111" s="74">
        <f>IF(F2111="USD", E2111, E2111 * IFERROR(VLOOKUP(F2111, EXCHANGE_RATE!A:B, 2, FALSE), "Currency not found"))</f>
        <v>7.7040000000000006</v>
      </c>
      <c r="K2111" s="74">
        <f t="shared" si="210"/>
        <v>7.71</v>
      </c>
      <c r="L2111" s="14">
        <f>IF(C2111="MTS", B2111, B2111 * IFERROR(VLOOKUP(C2111, 'QTY_CONVERSIONS '!A:B, 2, FALSE), "Units not found"))</f>
        <v>0.84</v>
      </c>
      <c r="M2111" s="75">
        <f t="shared" si="211"/>
        <v>6476.4</v>
      </c>
      <c r="N2111" t="str">
        <f>IFERROR(VLOOKUP(D2111, Product_Category!A:B, 2, FALSE), "Uncategorized")</f>
        <v>MAGNESIUM STEARATE</v>
      </c>
      <c r="O2111" s="76">
        <f t="shared" si="212"/>
        <v>7.71</v>
      </c>
      <c r="P2111" s="76">
        <f t="shared" si="213"/>
        <v>6.4763999999999999</v>
      </c>
      <c r="Q2111">
        <f t="shared" si="214"/>
        <v>2023</v>
      </c>
      <c r="R2111" t="str">
        <f>IFERROR(VLOOKUP(G2111,'Importer Name'!A:B, 2, FALSE), "")</f>
        <v>MYLAN LABS</v>
      </c>
      <c r="S2111" t="str">
        <f>IFERROR(VLOOKUP(H2111,'Supplier name '!A:B, 2, FALSE), "")</f>
        <v>PETER GREVEN</v>
      </c>
    </row>
    <row r="2112" spans="1:19">
      <c r="A2112" s="119" t="s">
        <v>275</v>
      </c>
      <c r="B2112" s="120">
        <v>4200</v>
      </c>
      <c r="C2112" s="120" t="s">
        <v>7</v>
      </c>
      <c r="D2112" s="311" t="s">
        <v>104</v>
      </c>
      <c r="E2112" s="120">
        <v>6.05</v>
      </c>
      <c r="F2112" s="120" t="s">
        <v>1718</v>
      </c>
      <c r="G2112" s="120" t="s">
        <v>902</v>
      </c>
      <c r="H2112" s="121" t="s">
        <v>156</v>
      </c>
      <c r="I2112" s="117" t="s">
        <v>3034</v>
      </c>
      <c r="J2112" s="74">
        <f>IF(F2112="USD", E2112, E2112 * IFERROR(VLOOKUP(F2112, EXCHANGE_RATE!A:B, 2, FALSE), "Currency not found"))</f>
        <v>6.4735000000000005</v>
      </c>
      <c r="K2112" s="74">
        <f t="shared" si="210"/>
        <v>6.4799999999999995</v>
      </c>
      <c r="L2112" s="14">
        <f>IF(C2112="MTS", B2112, B2112 * IFERROR(VLOOKUP(C2112, 'QTY_CONVERSIONS '!A:B, 2, FALSE), "Units not found"))</f>
        <v>4.2</v>
      </c>
      <c r="M2112" s="75">
        <f t="shared" si="211"/>
        <v>27215.999999999996</v>
      </c>
      <c r="N2112" t="str">
        <f>IFERROR(VLOOKUP(D2112, Product_Category!A:B, 2, FALSE), "Uncategorized")</f>
        <v>MAGNESIUM STEARATE</v>
      </c>
      <c r="O2112" s="76">
        <f t="shared" si="212"/>
        <v>6.4799999999999995</v>
      </c>
      <c r="P2112" s="76">
        <f t="shared" si="213"/>
        <v>27.215999999999998</v>
      </c>
      <c r="Q2112">
        <f t="shared" si="214"/>
        <v>2023</v>
      </c>
      <c r="R2112" t="str">
        <f>IFERROR(VLOOKUP(G2112,'Importer Name'!A:B, 2, FALSE), "")</f>
        <v>INTAS PHARMA</v>
      </c>
      <c r="S2112" t="str">
        <f>IFERROR(VLOOKUP(H2112,'Supplier name '!A:B, 2, FALSE), "")</f>
        <v>PETER GREVEN</v>
      </c>
    </row>
    <row r="2113" spans="1:19">
      <c r="A2113" s="119" t="s">
        <v>275</v>
      </c>
      <c r="B2113" s="120">
        <v>8400</v>
      </c>
      <c r="C2113" s="120" t="s">
        <v>7</v>
      </c>
      <c r="D2113" s="311" t="s">
        <v>104</v>
      </c>
      <c r="E2113" s="120">
        <v>5.05</v>
      </c>
      <c r="F2113" s="120" t="s">
        <v>1718</v>
      </c>
      <c r="G2113" s="120" t="s">
        <v>2949</v>
      </c>
      <c r="H2113" s="121" t="s">
        <v>156</v>
      </c>
      <c r="I2113" s="117" t="s">
        <v>3034</v>
      </c>
      <c r="J2113" s="74">
        <f>IF(F2113="USD", E2113, E2113 * IFERROR(VLOOKUP(F2113, EXCHANGE_RATE!A:B, 2, FALSE), "Currency not found"))</f>
        <v>5.4035000000000002</v>
      </c>
      <c r="K2113" s="74">
        <f t="shared" si="210"/>
        <v>5.41</v>
      </c>
      <c r="L2113" s="14">
        <f>IF(C2113="MTS", B2113, B2113 * IFERROR(VLOOKUP(C2113, 'QTY_CONVERSIONS '!A:B, 2, FALSE), "Units not found"))</f>
        <v>8.4</v>
      </c>
      <c r="M2113" s="75">
        <f t="shared" si="211"/>
        <v>45444</v>
      </c>
      <c r="N2113" t="str">
        <f>IFERROR(VLOOKUP(D2113, Product_Category!A:B, 2, FALSE), "Uncategorized")</f>
        <v>MAGNESIUM STEARATE</v>
      </c>
      <c r="O2113" s="76">
        <f t="shared" si="212"/>
        <v>5.41</v>
      </c>
      <c r="P2113" s="76">
        <f t="shared" si="213"/>
        <v>45.444000000000003</v>
      </c>
      <c r="Q2113">
        <f t="shared" si="214"/>
        <v>2023</v>
      </c>
      <c r="R2113" t="str">
        <f>IFERROR(VLOOKUP(G2113,'Importer Name'!A:B, 2, FALSE), "")</f>
        <v>AZELIS(INDIA)</v>
      </c>
      <c r="S2113" t="str">
        <f>IFERROR(VLOOKUP(H2113,'Supplier name '!A:B, 2, FALSE), "")</f>
        <v>PETER GREVEN</v>
      </c>
    </row>
    <row r="2114" spans="1:19">
      <c r="A2114" s="119" t="s">
        <v>275</v>
      </c>
      <c r="B2114" s="120">
        <v>12600</v>
      </c>
      <c r="C2114" s="120" t="s">
        <v>7</v>
      </c>
      <c r="D2114" s="311" t="s">
        <v>104</v>
      </c>
      <c r="E2114" s="120">
        <v>5.05</v>
      </c>
      <c r="F2114" s="120" t="s">
        <v>1718</v>
      </c>
      <c r="G2114" s="120" t="s">
        <v>2949</v>
      </c>
      <c r="H2114" s="121" t="s">
        <v>156</v>
      </c>
      <c r="I2114" s="117" t="s">
        <v>3034</v>
      </c>
      <c r="J2114" s="74">
        <f>IF(F2114="USD", E2114, E2114 * IFERROR(VLOOKUP(F2114, EXCHANGE_RATE!A:B, 2, FALSE), "Currency not found"))</f>
        <v>5.4035000000000002</v>
      </c>
      <c r="K2114" s="74">
        <f t="shared" si="210"/>
        <v>5.41</v>
      </c>
      <c r="L2114" s="14">
        <f>IF(C2114="MTS", B2114, B2114 * IFERROR(VLOOKUP(C2114, 'QTY_CONVERSIONS '!A:B, 2, FALSE), "Units not found"))</f>
        <v>12.6</v>
      </c>
      <c r="M2114" s="75">
        <f t="shared" si="211"/>
        <v>68166</v>
      </c>
      <c r="N2114" t="str">
        <f>IFERROR(VLOOKUP(D2114, Product_Category!A:B, 2, FALSE), "Uncategorized")</f>
        <v>MAGNESIUM STEARATE</v>
      </c>
      <c r="O2114" s="76">
        <f t="shared" si="212"/>
        <v>5.41</v>
      </c>
      <c r="P2114" s="76">
        <f t="shared" si="213"/>
        <v>68.165999999999997</v>
      </c>
      <c r="Q2114">
        <f t="shared" si="214"/>
        <v>2023</v>
      </c>
      <c r="R2114" t="str">
        <f>IFERROR(VLOOKUP(G2114,'Importer Name'!A:B, 2, FALSE), "")</f>
        <v>AZELIS(INDIA)</v>
      </c>
      <c r="S2114" t="str">
        <f>IFERROR(VLOOKUP(H2114,'Supplier name '!A:B, 2, FALSE), "")</f>
        <v>PETER GREVEN</v>
      </c>
    </row>
    <row r="2115" spans="1:19">
      <c r="A2115" s="119" t="s">
        <v>275</v>
      </c>
      <c r="B2115" s="120">
        <v>250</v>
      </c>
      <c r="C2115" s="120" t="s">
        <v>7</v>
      </c>
      <c r="D2115" s="311" t="s">
        <v>2986</v>
      </c>
      <c r="E2115" s="120">
        <v>16.79</v>
      </c>
      <c r="F2115" s="120" t="s">
        <v>9</v>
      </c>
      <c r="G2115" s="120" t="s">
        <v>2995</v>
      </c>
      <c r="H2115" s="121" t="s">
        <v>2996</v>
      </c>
      <c r="I2115" s="117" t="s">
        <v>3034</v>
      </c>
      <c r="J2115" s="74">
        <f>IF(F2115="USD", E2115, E2115 * IFERROR(VLOOKUP(F2115, EXCHANGE_RATE!A:B, 2, FALSE), "Currency not found"))</f>
        <v>16.79</v>
      </c>
      <c r="K2115" s="74">
        <f t="shared" si="210"/>
        <v>16.79</v>
      </c>
      <c r="L2115" s="14">
        <f>IF(C2115="MTS", B2115, B2115 * IFERROR(VLOOKUP(C2115, 'QTY_CONVERSIONS '!A:B, 2, FALSE), "Units not found"))</f>
        <v>0.25</v>
      </c>
      <c r="M2115" s="75">
        <f t="shared" si="211"/>
        <v>4197.5</v>
      </c>
      <c r="N2115" t="str">
        <f>IFERROR(VLOOKUP(D2115, Product_Category!A:B, 2, FALSE), "Uncategorized")</f>
        <v>CROSCARMELLOSE SODIUM</v>
      </c>
      <c r="O2115" s="76">
        <f t="shared" si="212"/>
        <v>16.79</v>
      </c>
      <c r="P2115" s="76">
        <f t="shared" si="213"/>
        <v>4.1974999999999998</v>
      </c>
      <c r="Q2115">
        <f t="shared" si="214"/>
        <v>2023</v>
      </c>
      <c r="R2115" t="str">
        <f>IFERROR(VLOOKUP(G2115,'Importer Name'!A:B, 2, FALSE), "")</f>
        <v>MYLAN LABS</v>
      </c>
      <c r="S2115" t="str">
        <f>IFERROR(VLOOKUP(H2115,'Supplier name '!A:B, 2, FALSE), "")</f>
        <v>DUPONT NUTRA</v>
      </c>
    </row>
    <row r="2116" spans="1:19">
      <c r="A2116" s="119" t="s">
        <v>275</v>
      </c>
      <c r="B2116" s="120">
        <v>3000</v>
      </c>
      <c r="C2116" s="120" t="s">
        <v>7</v>
      </c>
      <c r="D2116" s="311" t="s">
        <v>2986</v>
      </c>
      <c r="E2116" s="120">
        <v>14.93</v>
      </c>
      <c r="F2116" s="120" t="s">
        <v>9</v>
      </c>
      <c r="G2116" s="120" t="s">
        <v>116</v>
      </c>
      <c r="H2116" s="121" t="s">
        <v>2996</v>
      </c>
      <c r="I2116" s="117" t="s">
        <v>3034</v>
      </c>
      <c r="J2116" s="74">
        <f>IF(F2116="USD", E2116, E2116 * IFERROR(VLOOKUP(F2116, EXCHANGE_RATE!A:B, 2, FALSE), "Currency not found"))</f>
        <v>14.93</v>
      </c>
      <c r="K2116" s="74">
        <f t="shared" ref="K2116:K2179" si="215">ROUNDUP(J2116,2)</f>
        <v>14.93</v>
      </c>
      <c r="L2116" s="14">
        <f>IF(C2116="MTS", B2116, B2116 * IFERROR(VLOOKUP(C2116, 'QTY_CONVERSIONS '!A:B, 2, FALSE), "Units not found"))</f>
        <v>3</v>
      </c>
      <c r="M2116" s="75">
        <f t="shared" ref="M2116:M2152" si="216">B2116*K2116</f>
        <v>44790</v>
      </c>
      <c r="N2116" t="str">
        <f>IFERROR(VLOOKUP(D2116, Product_Category!A:B, 2, FALSE), "Uncategorized")</f>
        <v>CROSCARMELLOSE SODIUM</v>
      </c>
      <c r="O2116" s="76">
        <f t="shared" ref="O2116:O2152" si="217">K2116</f>
        <v>14.93</v>
      </c>
      <c r="P2116" s="76">
        <f t="shared" ref="P2116:P2152" si="218">L2116*O2116</f>
        <v>44.79</v>
      </c>
      <c r="Q2116">
        <f t="shared" ref="Q2116:Q2179" si="219">Q2115</f>
        <v>2023</v>
      </c>
      <c r="R2116" t="str">
        <f>IFERROR(VLOOKUP(G2116,'Importer Name'!A:B, 2, FALSE), "")</f>
        <v>HETERO LABS</v>
      </c>
      <c r="S2116" t="str">
        <f>IFERROR(VLOOKUP(H2116,'Supplier name '!A:B, 2, FALSE), "")</f>
        <v>DUPONT NUTRA</v>
      </c>
    </row>
    <row r="2117" spans="1:19">
      <c r="A2117" s="119" t="s">
        <v>275</v>
      </c>
      <c r="B2117" s="120">
        <v>500</v>
      </c>
      <c r="C2117" s="120" t="s">
        <v>7</v>
      </c>
      <c r="D2117" s="311" t="s">
        <v>2986</v>
      </c>
      <c r="E2117" s="120">
        <v>13.43</v>
      </c>
      <c r="F2117" s="120" t="s">
        <v>9</v>
      </c>
      <c r="G2117" s="120" t="s">
        <v>2647</v>
      </c>
      <c r="H2117" s="121" t="s">
        <v>2996</v>
      </c>
      <c r="I2117" s="117" t="s">
        <v>3034</v>
      </c>
      <c r="J2117" s="74">
        <f>IF(F2117="USD", E2117, E2117 * IFERROR(VLOOKUP(F2117, EXCHANGE_RATE!A:B, 2, FALSE), "Currency not found"))</f>
        <v>13.43</v>
      </c>
      <c r="K2117" s="74">
        <f t="shared" si="215"/>
        <v>13.43</v>
      </c>
      <c r="L2117" s="14">
        <f>IF(C2117="MTS", B2117, B2117 * IFERROR(VLOOKUP(C2117, 'QTY_CONVERSIONS '!A:B, 2, FALSE), "Units not found"))</f>
        <v>0.5</v>
      </c>
      <c r="M2117" s="75">
        <f t="shared" si="216"/>
        <v>6715</v>
      </c>
      <c r="N2117" t="str">
        <f>IFERROR(VLOOKUP(D2117, Product_Category!A:B, 2, FALSE), "Uncategorized")</f>
        <v>CROSCARMELLOSE SODIUM</v>
      </c>
      <c r="O2117" s="76">
        <f t="shared" si="217"/>
        <v>13.43</v>
      </c>
      <c r="P2117" s="76">
        <f t="shared" si="218"/>
        <v>6.7149999999999999</v>
      </c>
      <c r="Q2117">
        <f t="shared" si="219"/>
        <v>2023</v>
      </c>
      <c r="R2117" t="str">
        <f>IFERROR(VLOOKUP(G2117,'Importer Name'!A:B, 2, FALSE), "")</f>
        <v>CIPLA</v>
      </c>
      <c r="S2117" t="str">
        <f>IFERROR(VLOOKUP(H2117,'Supplier name '!A:B, 2, FALSE), "")</f>
        <v>DUPONT NUTRA</v>
      </c>
    </row>
    <row r="2118" spans="1:19">
      <c r="A2118" s="119" t="s">
        <v>275</v>
      </c>
      <c r="B2118" s="120">
        <v>17500</v>
      </c>
      <c r="C2118" s="120" t="s">
        <v>7</v>
      </c>
      <c r="D2118" s="311" t="s">
        <v>2986</v>
      </c>
      <c r="E2118" s="120">
        <v>15.94</v>
      </c>
      <c r="F2118" s="120" t="s">
        <v>9</v>
      </c>
      <c r="G2118" s="120" t="s">
        <v>2998</v>
      </c>
      <c r="H2118" s="121" t="s">
        <v>2996</v>
      </c>
      <c r="I2118" s="117" t="s">
        <v>3034</v>
      </c>
      <c r="J2118" s="74">
        <f>IF(F2118="USD", E2118, E2118 * IFERROR(VLOOKUP(F2118, EXCHANGE_RATE!A:B, 2, FALSE), "Currency not found"))</f>
        <v>15.94</v>
      </c>
      <c r="K2118" s="74">
        <f t="shared" si="215"/>
        <v>15.94</v>
      </c>
      <c r="L2118" s="14">
        <f>IF(C2118="MTS", B2118, B2118 * IFERROR(VLOOKUP(C2118, 'QTY_CONVERSIONS '!A:B, 2, FALSE), "Units not found"))</f>
        <v>17.5</v>
      </c>
      <c r="M2118" s="75">
        <f t="shared" si="216"/>
        <v>278950</v>
      </c>
      <c r="N2118" t="str">
        <f>IFERROR(VLOOKUP(D2118, Product_Category!A:B, 2, FALSE), "Uncategorized")</f>
        <v>CROSCARMELLOSE SODIUM</v>
      </c>
      <c r="O2118" s="76">
        <f t="shared" si="217"/>
        <v>15.94</v>
      </c>
      <c r="P2118" s="76">
        <f t="shared" si="218"/>
        <v>278.95</v>
      </c>
      <c r="Q2118">
        <f t="shared" si="219"/>
        <v>2023</v>
      </c>
      <c r="R2118" t="str">
        <f>IFERROR(VLOOKUP(G2118,'Importer Name'!A:B, 2, FALSE), "")</f>
        <v>SIGNET</v>
      </c>
      <c r="S2118" t="str">
        <f>IFERROR(VLOOKUP(H2118,'Supplier name '!A:B, 2, FALSE), "")</f>
        <v>DUPONT NUTRA</v>
      </c>
    </row>
    <row r="2119" spans="1:19">
      <c r="A2119" s="119" t="s">
        <v>275</v>
      </c>
      <c r="B2119" s="120">
        <v>500</v>
      </c>
      <c r="C2119" s="120" t="s">
        <v>7</v>
      </c>
      <c r="D2119" s="311" t="s">
        <v>2986</v>
      </c>
      <c r="E2119" s="120">
        <v>16.79</v>
      </c>
      <c r="F2119" s="120" t="s">
        <v>9</v>
      </c>
      <c r="G2119" s="120" t="s">
        <v>2995</v>
      </c>
      <c r="H2119" s="121" t="s">
        <v>2996</v>
      </c>
      <c r="I2119" s="117" t="s">
        <v>3034</v>
      </c>
      <c r="J2119" s="74">
        <f>IF(F2119="USD", E2119, E2119 * IFERROR(VLOOKUP(F2119, EXCHANGE_RATE!A:B, 2, FALSE), "Currency not found"))</f>
        <v>16.79</v>
      </c>
      <c r="K2119" s="74">
        <f t="shared" si="215"/>
        <v>16.79</v>
      </c>
      <c r="L2119" s="14">
        <f>IF(C2119="MTS", B2119, B2119 * IFERROR(VLOOKUP(C2119, 'QTY_CONVERSIONS '!A:B, 2, FALSE), "Units not found"))</f>
        <v>0.5</v>
      </c>
      <c r="M2119" s="75">
        <f t="shared" si="216"/>
        <v>8395</v>
      </c>
      <c r="N2119" t="str">
        <f>IFERROR(VLOOKUP(D2119, Product_Category!A:B, 2, FALSE), "Uncategorized")</f>
        <v>CROSCARMELLOSE SODIUM</v>
      </c>
      <c r="O2119" s="76">
        <f t="shared" si="217"/>
        <v>16.79</v>
      </c>
      <c r="P2119" s="76">
        <f t="shared" si="218"/>
        <v>8.3949999999999996</v>
      </c>
      <c r="Q2119">
        <f t="shared" si="219"/>
        <v>2023</v>
      </c>
      <c r="R2119" t="str">
        <f>IFERROR(VLOOKUP(G2119,'Importer Name'!A:B, 2, FALSE), "")</f>
        <v>MYLAN LABS</v>
      </c>
      <c r="S2119" t="str">
        <f>IFERROR(VLOOKUP(H2119,'Supplier name '!A:B, 2, FALSE), "")</f>
        <v>DUPONT NUTRA</v>
      </c>
    </row>
    <row r="2120" spans="1:19">
      <c r="A2120" s="119" t="s">
        <v>275</v>
      </c>
      <c r="B2120" s="120">
        <v>17500</v>
      </c>
      <c r="C2120" s="120" t="s">
        <v>7</v>
      </c>
      <c r="D2120" s="311" t="s">
        <v>2986</v>
      </c>
      <c r="E2120" s="120">
        <v>15.94</v>
      </c>
      <c r="F2120" s="120" t="s">
        <v>9</v>
      </c>
      <c r="G2120" s="120" t="s">
        <v>2998</v>
      </c>
      <c r="H2120" s="121" t="s">
        <v>2996</v>
      </c>
      <c r="I2120" s="117" t="s">
        <v>3034</v>
      </c>
      <c r="J2120" s="74">
        <f>IF(F2120="USD", E2120, E2120 * IFERROR(VLOOKUP(F2120, EXCHANGE_RATE!A:B, 2, FALSE), "Currency not found"))</f>
        <v>15.94</v>
      </c>
      <c r="K2120" s="74">
        <f t="shared" si="215"/>
        <v>15.94</v>
      </c>
      <c r="L2120" s="14">
        <f>IF(C2120="MTS", B2120, B2120 * IFERROR(VLOOKUP(C2120, 'QTY_CONVERSIONS '!A:B, 2, FALSE), "Units not found"))</f>
        <v>17.5</v>
      </c>
      <c r="M2120" s="75">
        <f t="shared" si="216"/>
        <v>278950</v>
      </c>
      <c r="N2120" t="str">
        <f>IFERROR(VLOOKUP(D2120, Product_Category!A:B, 2, FALSE), "Uncategorized")</f>
        <v>CROSCARMELLOSE SODIUM</v>
      </c>
      <c r="O2120" s="76">
        <f t="shared" si="217"/>
        <v>15.94</v>
      </c>
      <c r="P2120" s="76">
        <f t="shared" si="218"/>
        <v>278.95</v>
      </c>
      <c r="Q2120">
        <f t="shared" si="219"/>
        <v>2023</v>
      </c>
      <c r="R2120" t="str">
        <f>IFERROR(VLOOKUP(G2120,'Importer Name'!A:B, 2, FALSE), "")</f>
        <v>SIGNET</v>
      </c>
      <c r="S2120" t="str">
        <f>IFERROR(VLOOKUP(H2120,'Supplier name '!A:B, 2, FALSE), "")</f>
        <v>DUPONT NUTRA</v>
      </c>
    </row>
    <row r="2121" spans="1:19">
      <c r="A2121" s="119" t="s">
        <v>275</v>
      </c>
      <c r="B2121" s="120">
        <v>7500</v>
      </c>
      <c r="C2121" s="120" t="s">
        <v>7</v>
      </c>
      <c r="D2121" s="311" t="s">
        <v>2986</v>
      </c>
      <c r="E2121" s="120">
        <v>8.19</v>
      </c>
      <c r="F2121" s="120" t="s">
        <v>9</v>
      </c>
      <c r="G2121" s="120" t="s">
        <v>2998</v>
      </c>
      <c r="H2121" s="121" t="s">
        <v>2996</v>
      </c>
      <c r="I2121" s="117" t="s">
        <v>3034</v>
      </c>
      <c r="J2121" s="74">
        <f>IF(F2121="USD", E2121, E2121 * IFERROR(VLOOKUP(F2121, EXCHANGE_RATE!A:B, 2, FALSE), "Currency not found"))</f>
        <v>8.19</v>
      </c>
      <c r="K2121" s="74">
        <f t="shared" si="215"/>
        <v>8.19</v>
      </c>
      <c r="L2121" s="14">
        <f>IF(C2121="MTS", B2121, B2121 * IFERROR(VLOOKUP(C2121, 'QTY_CONVERSIONS '!A:B, 2, FALSE), "Units not found"))</f>
        <v>7.5</v>
      </c>
      <c r="M2121" s="75">
        <f t="shared" si="216"/>
        <v>61424.999999999993</v>
      </c>
      <c r="N2121" t="str">
        <f>IFERROR(VLOOKUP(D2121, Product_Category!A:B, 2, FALSE), "Uncategorized")</f>
        <v>CROSCARMELLOSE SODIUM</v>
      </c>
      <c r="O2121" s="76">
        <f t="shared" si="217"/>
        <v>8.19</v>
      </c>
      <c r="P2121" s="76">
        <f t="shared" si="218"/>
        <v>61.424999999999997</v>
      </c>
      <c r="Q2121">
        <f t="shared" si="219"/>
        <v>2023</v>
      </c>
      <c r="R2121" t="str">
        <f>IFERROR(VLOOKUP(G2121,'Importer Name'!A:B, 2, FALSE), "")</f>
        <v>SIGNET</v>
      </c>
      <c r="S2121" t="str">
        <f>IFERROR(VLOOKUP(H2121,'Supplier name '!A:B, 2, FALSE), "")</f>
        <v>DUPONT NUTRA</v>
      </c>
    </row>
    <row r="2122" spans="1:19">
      <c r="A2122" s="119" t="s">
        <v>275</v>
      </c>
      <c r="B2122" s="120">
        <v>2250</v>
      </c>
      <c r="C2122" s="120" t="s">
        <v>7</v>
      </c>
      <c r="D2122" s="311" t="s">
        <v>2986</v>
      </c>
      <c r="E2122" s="120">
        <v>16.79</v>
      </c>
      <c r="F2122" s="120" t="s">
        <v>9</v>
      </c>
      <c r="G2122" s="120" t="s">
        <v>2995</v>
      </c>
      <c r="H2122" s="121" t="s">
        <v>2996</v>
      </c>
      <c r="I2122" s="117" t="s">
        <v>3034</v>
      </c>
      <c r="J2122" s="74">
        <f>IF(F2122="USD", E2122, E2122 * IFERROR(VLOOKUP(F2122, EXCHANGE_RATE!A:B, 2, FALSE), "Currency not found"))</f>
        <v>16.79</v>
      </c>
      <c r="K2122" s="74">
        <f t="shared" si="215"/>
        <v>16.79</v>
      </c>
      <c r="L2122" s="14">
        <f>IF(C2122="MTS", B2122, B2122 * IFERROR(VLOOKUP(C2122, 'QTY_CONVERSIONS '!A:B, 2, FALSE), "Units not found"))</f>
        <v>2.25</v>
      </c>
      <c r="M2122" s="75">
        <f t="shared" si="216"/>
        <v>37777.5</v>
      </c>
      <c r="N2122" t="str">
        <f>IFERROR(VLOOKUP(D2122, Product_Category!A:B, 2, FALSE), "Uncategorized")</f>
        <v>CROSCARMELLOSE SODIUM</v>
      </c>
      <c r="O2122" s="76">
        <f t="shared" si="217"/>
        <v>16.79</v>
      </c>
      <c r="P2122" s="76">
        <f t="shared" si="218"/>
        <v>37.777499999999996</v>
      </c>
      <c r="Q2122">
        <f t="shared" si="219"/>
        <v>2023</v>
      </c>
      <c r="R2122" t="str">
        <f>IFERROR(VLOOKUP(G2122,'Importer Name'!A:B, 2, FALSE), "")</f>
        <v>MYLAN LABS</v>
      </c>
      <c r="S2122" t="str">
        <f>IFERROR(VLOOKUP(H2122,'Supplier name '!A:B, 2, FALSE), "")</f>
        <v>DUPONT NUTRA</v>
      </c>
    </row>
    <row r="2123" spans="1:19">
      <c r="A2123" s="119" t="s">
        <v>3019</v>
      </c>
      <c r="B2123" s="120">
        <v>17500</v>
      </c>
      <c r="C2123" s="120" t="s">
        <v>7</v>
      </c>
      <c r="D2123" s="311" t="s">
        <v>2986</v>
      </c>
      <c r="E2123" s="120">
        <v>15.94</v>
      </c>
      <c r="F2123" s="120" t="s">
        <v>9</v>
      </c>
      <c r="G2123" s="120" t="s">
        <v>2647</v>
      </c>
      <c r="H2123" s="121" t="s">
        <v>2996</v>
      </c>
      <c r="I2123" s="117" t="s">
        <v>3034</v>
      </c>
      <c r="J2123" s="74">
        <f>IF(F2123="USD", E2123, E2123 * IFERROR(VLOOKUP(F2123, EXCHANGE_RATE!A:B, 2, FALSE), "Currency not found"))</f>
        <v>15.94</v>
      </c>
      <c r="K2123" s="74">
        <f t="shared" si="215"/>
        <v>15.94</v>
      </c>
      <c r="L2123" s="14">
        <f>IF(C2123="MTS", B2123, B2123 * IFERROR(VLOOKUP(C2123, 'QTY_CONVERSIONS '!A:B, 2, FALSE), "Units not found"))</f>
        <v>17.5</v>
      </c>
      <c r="M2123" s="75">
        <f t="shared" si="216"/>
        <v>278950</v>
      </c>
      <c r="N2123" t="str">
        <f>IFERROR(VLOOKUP(D2123, Product_Category!A:B, 2, FALSE), "Uncategorized")</f>
        <v>CROSCARMELLOSE SODIUM</v>
      </c>
      <c r="O2123" s="76">
        <f t="shared" si="217"/>
        <v>15.94</v>
      </c>
      <c r="P2123" s="76">
        <f t="shared" si="218"/>
        <v>278.95</v>
      </c>
      <c r="Q2123">
        <f t="shared" si="219"/>
        <v>2023</v>
      </c>
      <c r="R2123" t="str">
        <f>IFERROR(VLOOKUP(G2123,'Importer Name'!A:B, 2, FALSE), "")</f>
        <v>CIPLA</v>
      </c>
      <c r="S2123" t="str">
        <f>IFERROR(VLOOKUP(H2123,'Supplier name '!A:B, 2, FALSE), "")</f>
        <v>DUPONT NUTRA</v>
      </c>
    </row>
    <row r="2124" spans="1:19">
      <c r="A2124" s="119" t="s">
        <v>3019</v>
      </c>
      <c r="B2124" s="120">
        <v>10000</v>
      </c>
      <c r="C2124" s="120" t="s">
        <v>7</v>
      </c>
      <c r="D2124" s="311" t="s">
        <v>2986</v>
      </c>
      <c r="E2124" s="120">
        <v>15.94</v>
      </c>
      <c r="F2124" s="120" t="s">
        <v>9</v>
      </c>
      <c r="G2124" s="120" t="s">
        <v>116</v>
      </c>
      <c r="H2124" s="121" t="s">
        <v>2996</v>
      </c>
      <c r="I2124" s="117" t="s">
        <v>3034</v>
      </c>
      <c r="J2124" s="74">
        <f>IF(F2124="USD", E2124, E2124 * IFERROR(VLOOKUP(F2124, EXCHANGE_RATE!A:B, 2, FALSE), "Currency not found"))</f>
        <v>15.94</v>
      </c>
      <c r="K2124" s="74">
        <f t="shared" si="215"/>
        <v>15.94</v>
      </c>
      <c r="L2124" s="14">
        <f>IF(C2124="MTS", B2124, B2124 * IFERROR(VLOOKUP(C2124, 'QTY_CONVERSIONS '!A:B, 2, FALSE), "Units not found"))</f>
        <v>10</v>
      </c>
      <c r="M2124" s="75">
        <f t="shared" si="216"/>
        <v>159400</v>
      </c>
      <c r="N2124" t="str">
        <f>IFERROR(VLOOKUP(D2124, Product_Category!A:B, 2, FALSE), "Uncategorized")</f>
        <v>CROSCARMELLOSE SODIUM</v>
      </c>
      <c r="O2124" s="76">
        <f t="shared" si="217"/>
        <v>15.94</v>
      </c>
      <c r="P2124" s="76">
        <f t="shared" si="218"/>
        <v>159.4</v>
      </c>
      <c r="Q2124">
        <f t="shared" si="219"/>
        <v>2023</v>
      </c>
      <c r="R2124" t="str">
        <f>IFERROR(VLOOKUP(G2124,'Importer Name'!A:B, 2, FALSE), "")</f>
        <v>HETERO LABS</v>
      </c>
      <c r="S2124" t="str">
        <f>IFERROR(VLOOKUP(H2124,'Supplier name '!A:B, 2, FALSE), "")</f>
        <v>DUPONT NUTRA</v>
      </c>
    </row>
    <row r="2125" spans="1:19">
      <c r="A2125" s="119" t="s">
        <v>3019</v>
      </c>
      <c r="B2125" s="120">
        <v>500</v>
      </c>
      <c r="C2125" s="120" t="s">
        <v>7</v>
      </c>
      <c r="D2125" s="311" t="s">
        <v>2986</v>
      </c>
      <c r="E2125" s="120">
        <v>13.43</v>
      </c>
      <c r="F2125" s="120" t="s">
        <v>9</v>
      </c>
      <c r="G2125" s="120" t="s">
        <v>2647</v>
      </c>
      <c r="H2125" s="121" t="s">
        <v>2996</v>
      </c>
      <c r="I2125" s="117" t="s">
        <v>3034</v>
      </c>
      <c r="J2125" s="74">
        <f>IF(F2125="USD", E2125, E2125 * IFERROR(VLOOKUP(F2125, EXCHANGE_RATE!A:B, 2, FALSE), "Currency not found"))</f>
        <v>13.43</v>
      </c>
      <c r="K2125" s="74">
        <f t="shared" si="215"/>
        <v>13.43</v>
      </c>
      <c r="L2125" s="14">
        <f>IF(C2125="MTS", B2125, B2125 * IFERROR(VLOOKUP(C2125, 'QTY_CONVERSIONS '!A:B, 2, FALSE), "Units not found"))</f>
        <v>0.5</v>
      </c>
      <c r="M2125" s="75">
        <f t="shared" si="216"/>
        <v>6715</v>
      </c>
      <c r="N2125" t="str">
        <f>IFERROR(VLOOKUP(D2125, Product_Category!A:B, 2, FALSE), "Uncategorized")</f>
        <v>CROSCARMELLOSE SODIUM</v>
      </c>
      <c r="O2125" s="76">
        <f t="shared" si="217"/>
        <v>13.43</v>
      </c>
      <c r="P2125" s="76">
        <f t="shared" si="218"/>
        <v>6.7149999999999999</v>
      </c>
      <c r="Q2125">
        <f t="shared" si="219"/>
        <v>2023</v>
      </c>
      <c r="R2125" t="str">
        <f>IFERROR(VLOOKUP(G2125,'Importer Name'!A:B, 2, FALSE), "")</f>
        <v>CIPLA</v>
      </c>
      <c r="S2125" t="str">
        <f>IFERROR(VLOOKUP(H2125,'Supplier name '!A:B, 2, FALSE), "")</f>
        <v>DUPONT NUTRA</v>
      </c>
    </row>
    <row r="2126" spans="1:19">
      <c r="A2126" s="119" t="s">
        <v>3019</v>
      </c>
      <c r="B2126" s="120">
        <v>17500</v>
      </c>
      <c r="C2126" s="120" t="s">
        <v>7</v>
      </c>
      <c r="D2126" s="311" t="s">
        <v>2986</v>
      </c>
      <c r="E2126" s="120">
        <v>15.94</v>
      </c>
      <c r="F2126" s="120" t="s">
        <v>9</v>
      </c>
      <c r="G2126" s="120" t="s">
        <v>2998</v>
      </c>
      <c r="H2126" s="121" t="s">
        <v>2996</v>
      </c>
      <c r="I2126" s="117" t="s">
        <v>3034</v>
      </c>
      <c r="J2126" s="74">
        <f>IF(F2126="USD", E2126, E2126 * IFERROR(VLOOKUP(F2126, EXCHANGE_RATE!A:B, 2, FALSE), "Currency not found"))</f>
        <v>15.94</v>
      </c>
      <c r="K2126" s="74">
        <f t="shared" si="215"/>
        <v>15.94</v>
      </c>
      <c r="L2126" s="14">
        <f>IF(C2126="MTS", B2126, B2126 * IFERROR(VLOOKUP(C2126, 'QTY_CONVERSIONS '!A:B, 2, FALSE), "Units not found"))</f>
        <v>17.5</v>
      </c>
      <c r="M2126" s="75">
        <f t="shared" si="216"/>
        <v>278950</v>
      </c>
      <c r="N2126" t="str">
        <f>IFERROR(VLOOKUP(D2126, Product_Category!A:B, 2, FALSE), "Uncategorized")</f>
        <v>CROSCARMELLOSE SODIUM</v>
      </c>
      <c r="O2126" s="76">
        <f t="shared" si="217"/>
        <v>15.94</v>
      </c>
      <c r="P2126" s="76">
        <f t="shared" si="218"/>
        <v>278.95</v>
      </c>
      <c r="Q2126">
        <f t="shared" si="219"/>
        <v>2023</v>
      </c>
      <c r="R2126" t="str">
        <f>IFERROR(VLOOKUP(G2126,'Importer Name'!A:B, 2, FALSE), "")</f>
        <v>SIGNET</v>
      </c>
      <c r="S2126" t="str">
        <f>IFERROR(VLOOKUP(H2126,'Supplier name '!A:B, 2, FALSE), "")</f>
        <v>DUPONT NUTRA</v>
      </c>
    </row>
    <row r="2127" spans="1:19">
      <c r="A2127" s="119" t="s">
        <v>3019</v>
      </c>
      <c r="B2127" s="120">
        <v>17500</v>
      </c>
      <c r="C2127" s="120" t="s">
        <v>7</v>
      </c>
      <c r="D2127" s="311" t="s">
        <v>2986</v>
      </c>
      <c r="E2127" s="120">
        <v>15.94</v>
      </c>
      <c r="F2127" s="120" t="s">
        <v>9</v>
      </c>
      <c r="G2127" s="120" t="s">
        <v>2998</v>
      </c>
      <c r="H2127" s="121" t="s">
        <v>2996</v>
      </c>
      <c r="I2127" s="117" t="s">
        <v>3034</v>
      </c>
      <c r="J2127" s="74">
        <f>IF(F2127="USD", E2127, E2127 * IFERROR(VLOOKUP(F2127, EXCHANGE_RATE!A:B, 2, FALSE), "Currency not found"))</f>
        <v>15.94</v>
      </c>
      <c r="K2127" s="74">
        <f t="shared" si="215"/>
        <v>15.94</v>
      </c>
      <c r="L2127" s="14">
        <f>IF(C2127="MTS", B2127, B2127 * IFERROR(VLOOKUP(C2127, 'QTY_CONVERSIONS '!A:B, 2, FALSE), "Units not found"))</f>
        <v>17.5</v>
      </c>
      <c r="M2127" s="75">
        <f t="shared" si="216"/>
        <v>278950</v>
      </c>
      <c r="N2127" t="str">
        <f>IFERROR(VLOOKUP(D2127, Product_Category!A:B, 2, FALSE), "Uncategorized")</f>
        <v>CROSCARMELLOSE SODIUM</v>
      </c>
      <c r="O2127" s="76">
        <f t="shared" si="217"/>
        <v>15.94</v>
      </c>
      <c r="P2127" s="76">
        <f t="shared" si="218"/>
        <v>278.95</v>
      </c>
      <c r="Q2127">
        <f t="shared" si="219"/>
        <v>2023</v>
      </c>
      <c r="R2127" t="str">
        <f>IFERROR(VLOOKUP(G2127,'Importer Name'!A:B, 2, FALSE), "")</f>
        <v>SIGNET</v>
      </c>
      <c r="S2127" t="str">
        <f>IFERROR(VLOOKUP(H2127,'Supplier name '!A:B, 2, FALSE), "")</f>
        <v>DUPONT NUTRA</v>
      </c>
    </row>
    <row r="2128" spans="1:19">
      <c r="A2128" s="122" t="s">
        <v>3019</v>
      </c>
      <c r="B2128" s="123">
        <v>500</v>
      </c>
      <c r="C2128" s="120" t="s">
        <v>7</v>
      </c>
      <c r="D2128" s="312" t="s">
        <v>2986</v>
      </c>
      <c r="E2128" s="123">
        <v>12.79</v>
      </c>
      <c r="F2128" s="123" t="s">
        <v>9</v>
      </c>
      <c r="G2128" s="123" t="s">
        <v>2647</v>
      </c>
      <c r="H2128" s="124" t="s">
        <v>2996</v>
      </c>
      <c r="I2128" s="117" t="s">
        <v>3034</v>
      </c>
      <c r="J2128" s="74">
        <f>IF(F2128="USD", E2128, E2128 * IFERROR(VLOOKUP(F2128, EXCHANGE_RATE!A:B, 2, FALSE), "Currency not found"))</f>
        <v>12.79</v>
      </c>
      <c r="K2128" s="74">
        <f t="shared" si="215"/>
        <v>12.79</v>
      </c>
      <c r="L2128" s="14">
        <f>IF(C2128="MTS", B2128, B2128 * IFERROR(VLOOKUP(C2128, 'QTY_CONVERSIONS '!A:B, 2, FALSE), "Units not found"))</f>
        <v>0.5</v>
      </c>
      <c r="M2128" s="75">
        <f t="shared" si="216"/>
        <v>6395</v>
      </c>
      <c r="N2128" t="str">
        <f>IFERROR(VLOOKUP(D2128, Product_Category!A:B, 2, FALSE), "Uncategorized")</f>
        <v>CROSCARMELLOSE SODIUM</v>
      </c>
      <c r="O2128" s="76">
        <f t="shared" si="217"/>
        <v>12.79</v>
      </c>
      <c r="P2128" s="76">
        <f t="shared" si="218"/>
        <v>6.3949999999999996</v>
      </c>
      <c r="Q2128">
        <f t="shared" si="219"/>
        <v>2023</v>
      </c>
      <c r="R2128" t="str">
        <f>IFERROR(VLOOKUP(G2128,'Importer Name'!A:B, 2, FALSE), "")</f>
        <v>CIPLA</v>
      </c>
      <c r="S2128" t="str">
        <f>IFERROR(VLOOKUP(H2128,'Supplier name '!A:B, 2, FALSE), "")</f>
        <v>DUPONT NUTRA</v>
      </c>
    </row>
    <row r="2129" spans="1:19">
      <c r="A2129" s="119" t="s">
        <v>287</v>
      </c>
      <c r="B2129" s="120">
        <v>6000</v>
      </c>
      <c r="C2129" s="120" t="s">
        <v>7</v>
      </c>
      <c r="D2129" s="311" t="s">
        <v>2986</v>
      </c>
      <c r="E2129" s="120">
        <v>10.25</v>
      </c>
      <c r="F2129" s="120" t="s">
        <v>9</v>
      </c>
      <c r="G2129" s="120" t="s">
        <v>3020</v>
      </c>
      <c r="H2129" s="121" t="s">
        <v>165</v>
      </c>
      <c r="I2129" s="117" t="s">
        <v>3034</v>
      </c>
      <c r="J2129" s="74">
        <f>IF(F2129="USD", E2129, E2129 * IFERROR(VLOOKUP(F2129, EXCHANGE_RATE!A:B, 2, FALSE), "Currency not found"))</f>
        <v>10.25</v>
      </c>
      <c r="K2129" s="74">
        <f t="shared" si="215"/>
        <v>10.25</v>
      </c>
      <c r="L2129" s="14">
        <f>IF(C2129="MTS", B2129, B2129 * IFERROR(VLOOKUP(C2129, 'QTY_CONVERSIONS '!A:B, 2, FALSE), "Units not found"))</f>
        <v>6</v>
      </c>
      <c r="M2129" s="75">
        <f t="shared" si="216"/>
        <v>61500</v>
      </c>
      <c r="N2129" t="str">
        <f>IFERROR(VLOOKUP(D2129, Product_Category!A:B, 2, FALSE), "Uncategorized")</f>
        <v>CROSCARMELLOSE SODIUM</v>
      </c>
      <c r="O2129" s="76">
        <f t="shared" si="217"/>
        <v>10.25</v>
      </c>
      <c r="P2129" s="76">
        <f t="shared" si="218"/>
        <v>61.5</v>
      </c>
      <c r="Q2129">
        <f t="shared" si="219"/>
        <v>2023</v>
      </c>
      <c r="R2129" t="str">
        <f>IFERROR(VLOOKUP(G2129,'Importer Name'!A:B, 2, FALSE), "")</f>
        <v xml:space="preserve">ANSHUL LIFE SCIENCES </v>
      </c>
      <c r="S2129" t="str">
        <f>IFERROR(VLOOKUP(H2129,'Supplier name '!A:B, 2, FALSE), "")</f>
        <v>MINGTAI CHEM</v>
      </c>
    </row>
    <row r="2130" spans="1:19">
      <c r="A2130" s="119" t="s">
        <v>287</v>
      </c>
      <c r="B2130" s="120">
        <v>800</v>
      </c>
      <c r="C2130" s="120" t="s">
        <v>7</v>
      </c>
      <c r="D2130" s="311" t="s">
        <v>2986</v>
      </c>
      <c r="E2130" s="120">
        <v>10.25</v>
      </c>
      <c r="F2130" s="120" t="s">
        <v>9</v>
      </c>
      <c r="G2130" s="120" t="s">
        <v>3020</v>
      </c>
      <c r="H2130" s="121" t="s">
        <v>165</v>
      </c>
      <c r="I2130" s="117" t="s">
        <v>3034</v>
      </c>
      <c r="J2130" s="74">
        <f>IF(F2130="USD", E2130, E2130 * IFERROR(VLOOKUP(F2130, EXCHANGE_RATE!A:B, 2, FALSE), "Currency not found"))</f>
        <v>10.25</v>
      </c>
      <c r="K2130" s="74">
        <f t="shared" si="215"/>
        <v>10.25</v>
      </c>
      <c r="L2130" s="14">
        <f>IF(C2130="MTS", B2130, B2130 * IFERROR(VLOOKUP(C2130, 'QTY_CONVERSIONS '!A:B, 2, FALSE), "Units not found"))</f>
        <v>0.8</v>
      </c>
      <c r="M2130" s="75">
        <f t="shared" si="216"/>
        <v>8200</v>
      </c>
      <c r="N2130" t="str">
        <f>IFERROR(VLOOKUP(D2130, Product_Category!A:B, 2, FALSE), "Uncategorized")</f>
        <v>CROSCARMELLOSE SODIUM</v>
      </c>
      <c r="O2130" s="76">
        <f t="shared" si="217"/>
        <v>10.25</v>
      </c>
      <c r="P2130" s="76">
        <f t="shared" si="218"/>
        <v>8.2000000000000011</v>
      </c>
      <c r="Q2130">
        <f t="shared" si="219"/>
        <v>2023</v>
      </c>
      <c r="R2130" t="str">
        <f>IFERROR(VLOOKUP(G2130,'Importer Name'!A:B, 2, FALSE), "")</f>
        <v xml:space="preserve">ANSHUL LIFE SCIENCES </v>
      </c>
      <c r="S2130" t="str">
        <f>IFERROR(VLOOKUP(H2130,'Supplier name '!A:B, 2, FALSE), "")</f>
        <v>MINGTAI CHEM</v>
      </c>
    </row>
    <row r="2131" spans="1:19">
      <c r="A2131" s="119" t="s">
        <v>287</v>
      </c>
      <c r="B2131" s="120">
        <v>7000</v>
      </c>
      <c r="C2131" s="120" t="s">
        <v>7</v>
      </c>
      <c r="D2131" s="311" t="s">
        <v>3021</v>
      </c>
      <c r="E2131" s="120">
        <v>3.25</v>
      </c>
      <c r="F2131" s="120" t="s">
        <v>9</v>
      </c>
      <c r="G2131" s="120" t="s">
        <v>3020</v>
      </c>
      <c r="H2131" s="121" t="s">
        <v>165</v>
      </c>
      <c r="I2131" s="117" t="s">
        <v>3034</v>
      </c>
      <c r="J2131" s="74">
        <f>IF(F2131="USD", E2131, E2131 * IFERROR(VLOOKUP(F2131, EXCHANGE_RATE!A:B, 2, FALSE), "Currency not found"))</f>
        <v>3.25</v>
      </c>
      <c r="K2131" s="74">
        <f t="shared" si="215"/>
        <v>3.25</v>
      </c>
      <c r="L2131" s="14">
        <f>IF(C2131="MTS", B2131, B2131 * IFERROR(VLOOKUP(C2131, 'QTY_CONVERSIONS '!A:B, 2, FALSE), "Units not found"))</f>
        <v>7</v>
      </c>
      <c r="M2131" s="75">
        <f t="shared" si="216"/>
        <v>22750</v>
      </c>
      <c r="N2131" t="str">
        <f>IFERROR(VLOOKUP(D2131, Product_Category!A:B, 2, FALSE), "Uncategorized")</f>
        <v>MCC</v>
      </c>
      <c r="O2131" s="76">
        <f t="shared" si="217"/>
        <v>3.25</v>
      </c>
      <c r="P2131" s="76">
        <f t="shared" si="218"/>
        <v>22.75</v>
      </c>
      <c r="Q2131">
        <f t="shared" si="219"/>
        <v>2023</v>
      </c>
      <c r="R2131" t="str">
        <f>IFERROR(VLOOKUP(G2131,'Importer Name'!A:B, 2, FALSE), "")</f>
        <v xml:space="preserve">ANSHUL LIFE SCIENCES </v>
      </c>
      <c r="S2131" t="str">
        <f>IFERROR(VLOOKUP(H2131,'Supplier name '!A:B, 2, FALSE), "")</f>
        <v>MINGTAI CHEM</v>
      </c>
    </row>
    <row r="2132" spans="1:19">
      <c r="A2132" s="119" t="s">
        <v>287</v>
      </c>
      <c r="B2132" s="120">
        <v>7500</v>
      </c>
      <c r="C2132" s="120" t="s">
        <v>7</v>
      </c>
      <c r="D2132" s="311" t="s">
        <v>3022</v>
      </c>
      <c r="E2132" s="120">
        <v>4.4000000000000004</v>
      </c>
      <c r="F2132" s="120" t="s">
        <v>9</v>
      </c>
      <c r="G2132" s="120" t="s">
        <v>3020</v>
      </c>
      <c r="H2132" s="121" t="s">
        <v>165</v>
      </c>
      <c r="I2132" s="117" t="s">
        <v>3034</v>
      </c>
      <c r="J2132" s="74">
        <f>IF(F2132="USD", E2132, E2132 * IFERROR(VLOOKUP(F2132, EXCHANGE_RATE!A:B, 2, FALSE), "Currency not found"))</f>
        <v>4.4000000000000004</v>
      </c>
      <c r="K2132" s="74">
        <f t="shared" si="215"/>
        <v>4.4000000000000004</v>
      </c>
      <c r="L2132" s="14">
        <f>IF(C2132="MTS", B2132, B2132 * IFERROR(VLOOKUP(C2132, 'QTY_CONVERSIONS '!A:B, 2, FALSE), "Units not found"))</f>
        <v>7.5</v>
      </c>
      <c r="M2132" s="75">
        <f t="shared" si="216"/>
        <v>33000</v>
      </c>
      <c r="N2132" t="str">
        <f>IFERROR(VLOOKUP(D2132, Product_Category!A:B, 2, FALSE), "Uncategorized")</f>
        <v>MCC</v>
      </c>
      <c r="O2132" s="76">
        <f t="shared" si="217"/>
        <v>4.4000000000000004</v>
      </c>
      <c r="P2132" s="76">
        <f t="shared" si="218"/>
        <v>33</v>
      </c>
      <c r="Q2132">
        <f t="shared" si="219"/>
        <v>2023</v>
      </c>
      <c r="R2132" t="str">
        <f>IFERROR(VLOOKUP(G2132,'Importer Name'!A:B, 2, FALSE), "")</f>
        <v xml:space="preserve">ANSHUL LIFE SCIENCES </v>
      </c>
      <c r="S2132" t="str">
        <f>IFERROR(VLOOKUP(H2132,'Supplier name '!A:B, 2, FALSE), "")</f>
        <v>MINGTAI CHEM</v>
      </c>
    </row>
    <row r="2133" spans="1:19">
      <c r="A2133" s="119" t="s">
        <v>287</v>
      </c>
      <c r="B2133" s="120">
        <v>1100</v>
      </c>
      <c r="C2133" s="120" t="s">
        <v>7</v>
      </c>
      <c r="D2133" s="311" t="s">
        <v>3023</v>
      </c>
      <c r="E2133" s="120">
        <v>7.2</v>
      </c>
      <c r="F2133" s="120" t="s">
        <v>9</v>
      </c>
      <c r="G2133" s="120" t="s">
        <v>3020</v>
      </c>
      <c r="H2133" s="121" t="s">
        <v>165</v>
      </c>
      <c r="I2133" s="117" t="s">
        <v>3034</v>
      </c>
      <c r="J2133" s="74">
        <f>IF(F2133="USD", E2133, E2133 * IFERROR(VLOOKUP(F2133, EXCHANGE_RATE!A:B, 2, FALSE), "Currency not found"))</f>
        <v>7.2</v>
      </c>
      <c r="K2133" s="74">
        <f t="shared" si="215"/>
        <v>7.2</v>
      </c>
      <c r="L2133" s="14">
        <f>IF(C2133="MTS", B2133, B2133 * IFERROR(VLOOKUP(C2133, 'QTY_CONVERSIONS '!A:B, 2, FALSE), "Units not found"))</f>
        <v>1.1000000000000001</v>
      </c>
      <c r="M2133" s="75">
        <f t="shared" si="216"/>
        <v>7920</v>
      </c>
      <c r="N2133" t="str">
        <f>IFERROR(VLOOKUP(D2133, Product_Category!A:B, 2, FALSE), "Uncategorized")</f>
        <v>MCC</v>
      </c>
      <c r="O2133" s="76">
        <f t="shared" si="217"/>
        <v>7.2</v>
      </c>
      <c r="P2133" s="76">
        <f t="shared" si="218"/>
        <v>7.9200000000000008</v>
      </c>
      <c r="Q2133">
        <f t="shared" si="219"/>
        <v>2023</v>
      </c>
      <c r="R2133" t="str">
        <f>IFERROR(VLOOKUP(G2133,'Importer Name'!A:B, 2, FALSE), "")</f>
        <v xml:space="preserve">ANSHUL LIFE SCIENCES </v>
      </c>
      <c r="S2133" t="str">
        <f>IFERROR(VLOOKUP(H2133,'Supplier name '!A:B, 2, FALSE), "")</f>
        <v>MINGTAI CHEM</v>
      </c>
    </row>
    <row r="2134" spans="1:19">
      <c r="A2134" s="119" t="s">
        <v>287</v>
      </c>
      <c r="B2134" s="120">
        <v>3000</v>
      </c>
      <c r="C2134" s="120" t="s">
        <v>7</v>
      </c>
      <c r="D2134" s="311" t="s">
        <v>3024</v>
      </c>
      <c r="E2134" s="120">
        <v>9.5</v>
      </c>
      <c r="F2134" s="120" t="s">
        <v>9</v>
      </c>
      <c r="G2134" s="120" t="s">
        <v>3020</v>
      </c>
      <c r="H2134" s="121" t="s">
        <v>165</v>
      </c>
      <c r="I2134" s="117" t="s">
        <v>3034</v>
      </c>
      <c r="J2134" s="74">
        <f>IF(F2134="USD", E2134, E2134 * IFERROR(VLOOKUP(F2134, EXCHANGE_RATE!A:B, 2, FALSE), "Currency not found"))</f>
        <v>9.5</v>
      </c>
      <c r="K2134" s="74">
        <f t="shared" si="215"/>
        <v>9.5</v>
      </c>
      <c r="L2134" s="14">
        <f>IF(C2134="MTS", B2134, B2134 * IFERROR(VLOOKUP(C2134, 'QTY_CONVERSIONS '!A:B, 2, FALSE), "Units not found"))</f>
        <v>3</v>
      </c>
      <c r="M2134" s="75">
        <f t="shared" si="216"/>
        <v>28500</v>
      </c>
      <c r="N2134" t="str">
        <f>IFERROR(VLOOKUP(D2134, Product_Category!A:B, 2, FALSE), "Uncategorized")</f>
        <v>MCC</v>
      </c>
      <c r="O2134" s="76">
        <f t="shared" si="217"/>
        <v>9.5</v>
      </c>
      <c r="P2134" s="76">
        <f t="shared" si="218"/>
        <v>28.5</v>
      </c>
      <c r="Q2134">
        <f t="shared" si="219"/>
        <v>2023</v>
      </c>
      <c r="R2134" t="str">
        <f>IFERROR(VLOOKUP(G2134,'Importer Name'!A:B, 2, FALSE), "")</f>
        <v xml:space="preserve">ANSHUL LIFE SCIENCES </v>
      </c>
      <c r="S2134" t="str">
        <f>IFERROR(VLOOKUP(H2134,'Supplier name '!A:B, 2, FALSE), "")</f>
        <v>MINGTAI CHEM</v>
      </c>
    </row>
    <row r="2135" spans="1:19">
      <c r="A2135" s="119" t="s">
        <v>287</v>
      </c>
      <c r="B2135" s="120">
        <v>9000</v>
      </c>
      <c r="C2135" s="120" t="s">
        <v>7</v>
      </c>
      <c r="D2135" s="311" t="s">
        <v>3025</v>
      </c>
      <c r="E2135" s="120">
        <v>3.42</v>
      </c>
      <c r="F2135" s="120" t="s">
        <v>9</v>
      </c>
      <c r="G2135" s="120" t="s">
        <v>3020</v>
      </c>
      <c r="H2135" s="121" t="s">
        <v>165</v>
      </c>
      <c r="I2135" s="117" t="s">
        <v>3034</v>
      </c>
      <c r="J2135" s="74">
        <f>IF(F2135="USD", E2135, E2135 * IFERROR(VLOOKUP(F2135, EXCHANGE_RATE!A:B, 2, FALSE), "Currency not found"))</f>
        <v>3.42</v>
      </c>
      <c r="K2135" s="74">
        <f t="shared" si="215"/>
        <v>3.42</v>
      </c>
      <c r="L2135" s="14">
        <f>IF(C2135="MTS", B2135, B2135 * IFERROR(VLOOKUP(C2135, 'QTY_CONVERSIONS '!A:B, 2, FALSE), "Units not found"))</f>
        <v>9</v>
      </c>
      <c r="M2135" s="75">
        <f t="shared" si="216"/>
        <v>30780</v>
      </c>
      <c r="N2135" t="str">
        <f>IFERROR(VLOOKUP(D2135, Product_Category!A:B, 2, FALSE), "Uncategorized")</f>
        <v>MCC</v>
      </c>
      <c r="O2135" s="76">
        <f t="shared" si="217"/>
        <v>3.42</v>
      </c>
      <c r="P2135" s="76">
        <f t="shared" si="218"/>
        <v>30.78</v>
      </c>
      <c r="Q2135">
        <f t="shared" si="219"/>
        <v>2023</v>
      </c>
      <c r="R2135" t="str">
        <f>IFERROR(VLOOKUP(G2135,'Importer Name'!A:B, 2, FALSE), "")</f>
        <v xml:space="preserve">ANSHUL LIFE SCIENCES </v>
      </c>
      <c r="S2135" t="str">
        <f>IFERROR(VLOOKUP(H2135,'Supplier name '!A:B, 2, FALSE), "")</f>
        <v>MINGTAI CHEM</v>
      </c>
    </row>
    <row r="2136" spans="1:19">
      <c r="A2136" s="119" t="s">
        <v>287</v>
      </c>
      <c r="B2136" s="120">
        <v>11500</v>
      </c>
      <c r="C2136" s="120" t="s">
        <v>7</v>
      </c>
      <c r="D2136" s="311" t="s">
        <v>3021</v>
      </c>
      <c r="E2136" s="120">
        <v>3.25</v>
      </c>
      <c r="F2136" s="120" t="s">
        <v>9</v>
      </c>
      <c r="G2136" s="120" t="s">
        <v>3020</v>
      </c>
      <c r="H2136" s="121" t="s">
        <v>165</v>
      </c>
      <c r="I2136" s="117" t="s">
        <v>3034</v>
      </c>
      <c r="J2136" s="74">
        <f>IF(F2136="USD", E2136, E2136 * IFERROR(VLOOKUP(F2136, EXCHANGE_RATE!A:B, 2, FALSE), "Currency not found"))</f>
        <v>3.25</v>
      </c>
      <c r="K2136" s="74">
        <f t="shared" si="215"/>
        <v>3.25</v>
      </c>
      <c r="L2136" s="14">
        <f>IF(C2136="MTS", B2136, B2136 * IFERROR(VLOOKUP(C2136, 'QTY_CONVERSIONS '!A:B, 2, FALSE), "Units not found"))</f>
        <v>11.5</v>
      </c>
      <c r="M2136" s="75">
        <f t="shared" si="216"/>
        <v>37375</v>
      </c>
      <c r="N2136" t="str">
        <f>IFERROR(VLOOKUP(D2136, Product_Category!A:B, 2, FALSE), "Uncategorized")</f>
        <v>MCC</v>
      </c>
      <c r="O2136" s="76">
        <f t="shared" si="217"/>
        <v>3.25</v>
      </c>
      <c r="P2136" s="76">
        <f t="shared" si="218"/>
        <v>37.375</v>
      </c>
      <c r="Q2136">
        <f t="shared" si="219"/>
        <v>2023</v>
      </c>
      <c r="R2136" t="str">
        <f>IFERROR(VLOOKUP(G2136,'Importer Name'!A:B, 2, FALSE), "")</f>
        <v xml:space="preserve">ANSHUL LIFE SCIENCES </v>
      </c>
      <c r="S2136" t="str">
        <f>IFERROR(VLOOKUP(H2136,'Supplier name '!A:B, 2, FALSE), "")</f>
        <v>MINGTAI CHEM</v>
      </c>
    </row>
    <row r="2137" spans="1:19">
      <c r="A2137" s="119" t="s">
        <v>287</v>
      </c>
      <c r="B2137" s="120">
        <v>9000</v>
      </c>
      <c r="C2137" s="120" t="s">
        <v>7</v>
      </c>
      <c r="D2137" s="311" t="s">
        <v>3021</v>
      </c>
      <c r="E2137" s="120">
        <v>3.42</v>
      </c>
      <c r="F2137" s="120" t="s">
        <v>9</v>
      </c>
      <c r="G2137" s="120" t="s">
        <v>3020</v>
      </c>
      <c r="H2137" s="121" t="s">
        <v>165</v>
      </c>
      <c r="I2137" s="117" t="s">
        <v>3034</v>
      </c>
      <c r="J2137" s="74">
        <f>IF(F2137="USD", E2137, E2137 * IFERROR(VLOOKUP(F2137, EXCHANGE_RATE!A:B, 2, FALSE), "Currency not found"))</f>
        <v>3.42</v>
      </c>
      <c r="K2137" s="74">
        <f t="shared" si="215"/>
        <v>3.42</v>
      </c>
      <c r="L2137" s="14">
        <f>IF(C2137="MTS", B2137, B2137 * IFERROR(VLOOKUP(C2137, 'QTY_CONVERSIONS '!A:B, 2, FALSE), "Units not found"))</f>
        <v>9</v>
      </c>
      <c r="M2137" s="75">
        <f t="shared" si="216"/>
        <v>30780</v>
      </c>
      <c r="N2137" t="str">
        <f>IFERROR(VLOOKUP(D2137, Product_Category!A:B, 2, FALSE), "Uncategorized")</f>
        <v>MCC</v>
      </c>
      <c r="O2137" s="76">
        <f t="shared" si="217"/>
        <v>3.42</v>
      </c>
      <c r="P2137" s="76">
        <f t="shared" si="218"/>
        <v>30.78</v>
      </c>
      <c r="Q2137">
        <f t="shared" si="219"/>
        <v>2023</v>
      </c>
      <c r="R2137" t="str">
        <f>IFERROR(VLOOKUP(G2137,'Importer Name'!A:B, 2, FALSE), "")</f>
        <v xml:space="preserve">ANSHUL LIFE SCIENCES </v>
      </c>
      <c r="S2137" t="str">
        <f>IFERROR(VLOOKUP(H2137,'Supplier name '!A:B, 2, FALSE), "")</f>
        <v>MINGTAI CHEM</v>
      </c>
    </row>
    <row r="2138" spans="1:19">
      <c r="A2138" s="119" t="s">
        <v>287</v>
      </c>
      <c r="B2138" s="120">
        <v>1000</v>
      </c>
      <c r="C2138" s="120" t="s">
        <v>7</v>
      </c>
      <c r="D2138" s="311" t="s">
        <v>3022</v>
      </c>
      <c r="E2138" s="120">
        <v>6.1</v>
      </c>
      <c r="F2138" s="120" t="s">
        <v>9</v>
      </c>
      <c r="G2138" s="120" t="s">
        <v>3020</v>
      </c>
      <c r="H2138" s="121" t="s">
        <v>165</v>
      </c>
      <c r="I2138" s="117" t="s">
        <v>3034</v>
      </c>
      <c r="J2138" s="74">
        <f>IF(F2138="USD", E2138, E2138 * IFERROR(VLOOKUP(F2138, EXCHANGE_RATE!A:B, 2, FALSE), "Currency not found"))</f>
        <v>6.1</v>
      </c>
      <c r="K2138" s="74">
        <f t="shared" si="215"/>
        <v>6.1</v>
      </c>
      <c r="L2138" s="14">
        <f>IF(C2138="MTS", B2138, B2138 * IFERROR(VLOOKUP(C2138, 'QTY_CONVERSIONS '!A:B, 2, FALSE), "Units not found"))</f>
        <v>1</v>
      </c>
      <c r="M2138" s="75">
        <f t="shared" si="216"/>
        <v>6100</v>
      </c>
      <c r="N2138" t="str">
        <f>IFERROR(VLOOKUP(D2138, Product_Category!A:B, 2, FALSE), "Uncategorized")</f>
        <v>MCC</v>
      </c>
      <c r="O2138" s="76">
        <f t="shared" si="217"/>
        <v>6.1</v>
      </c>
      <c r="P2138" s="76">
        <f t="shared" si="218"/>
        <v>6.1</v>
      </c>
      <c r="Q2138">
        <f t="shared" si="219"/>
        <v>2023</v>
      </c>
      <c r="R2138" t="str">
        <f>IFERROR(VLOOKUP(G2138,'Importer Name'!A:B, 2, FALSE), "")</f>
        <v xml:space="preserve">ANSHUL LIFE SCIENCES </v>
      </c>
      <c r="S2138" t="str">
        <f>IFERROR(VLOOKUP(H2138,'Supplier name '!A:B, 2, FALSE), "")</f>
        <v>MINGTAI CHEM</v>
      </c>
    </row>
    <row r="2139" spans="1:19">
      <c r="A2139" s="119" t="s">
        <v>287</v>
      </c>
      <c r="B2139" s="120">
        <v>2000</v>
      </c>
      <c r="C2139" s="120" t="s">
        <v>7</v>
      </c>
      <c r="D2139" s="311" t="s">
        <v>3023</v>
      </c>
      <c r="E2139" s="120">
        <v>8.8000000000000007</v>
      </c>
      <c r="F2139" s="120" t="s">
        <v>9</v>
      </c>
      <c r="G2139" s="120" t="s">
        <v>3020</v>
      </c>
      <c r="H2139" s="121" t="s">
        <v>165</v>
      </c>
      <c r="I2139" s="117" t="s">
        <v>3034</v>
      </c>
      <c r="J2139" s="74">
        <f>IF(F2139="USD", E2139, E2139 * IFERROR(VLOOKUP(F2139, EXCHANGE_RATE!A:B, 2, FALSE), "Currency not found"))</f>
        <v>8.8000000000000007</v>
      </c>
      <c r="K2139" s="74">
        <f t="shared" si="215"/>
        <v>8.8000000000000007</v>
      </c>
      <c r="L2139" s="14">
        <f>IF(C2139="MTS", B2139, B2139 * IFERROR(VLOOKUP(C2139, 'QTY_CONVERSIONS '!A:B, 2, FALSE), "Units not found"))</f>
        <v>2</v>
      </c>
      <c r="M2139" s="75">
        <f t="shared" si="216"/>
        <v>17600</v>
      </c>
      <c r="N2139" t="str">
        <f>IFERROR(VLOOKUP(D2139, Product_Category!A:B, 2, FALSE), "Uncategorized")</f>
        <v>MCC</v>
      </c>
      <c r="O2139" s="76">
        <f t="shared" si="217"/>
        <v>8.8000000000000007</v>
      </c>
      <c r="P2139" s="76">
        <f t="shared" si="218"/>
        <v>17.600000000000001</v>
      </c>
      <c r="Q2139">
        <f t="shared" si="219"/>
        <v>2023</v>
      </c>
      <c r="R2139" t="str">
        <f>IFERROR(VLOOKUP(G2139,'Importer Name'!A:B, 2, FALSE), "")</f>
        <v xml:space="preserve">ANSHUL LIFE SCIENCES </v>
      </c>
      <c r="S2139" t="str">
        <f>IFERROR(VLOOKUP(H2139,'Supplier name '!A:B, 2, FALSE), "")</f>
        <v>MINGTAI CHEM</v>
      </c>
    </row>
    <row r="2140" spans="1:19">
      <c r="A2140" s="119" t="s">
        <v>3026</v>
      </c>
      <c r="B2140" s="120">
        <v>11500</v>
      </c>
      <c r="C2140" s="120" t="s">
        <v>7</v>
      </c>
      <c r="D2140" s="311" t="s">
        <v>2125</v>
      </c>
      <c r="E2140" s="120">
        <v>3.25</v>
      </c>
      <c r="F2140" s="120" t="s">
        <v>9</v>
      </c>
      <c r="G2140" s="120" t="s">
        <v>3020</v>
      </c>
      <c r="H2140" s="121" t="s">
        <v>165</v>
      </c>
      <c r="I2140" s="117" t="s">
        <v>3034</v>
      </c>
      <c r="J2140" s="74">
        <f>IF(F2140="USD", E2140, E2140 * IFERROR(VLOOKUP(F2140, EXCHANGE_RATE!A:B, 2, FALSE), "Currency not found"))</f>
        <v>3.25</v>
      </c>
      <c r="K2140" s="74">
        <f t="shared" si="215"/>
        <v>3.25</v>
      </c>
      <c r="L2140" s="14">
        <f>IF(C2140="MTS", B2140, B2140 * IFERROR(VLOOKUP(C2140, 'QTY_CONVERSIONS '!A:B, 2, FALSE), "Units not found"))</f>
        <v>11.5</v>
      </c>
      <c r="M2140" s="75">
        <f t="shared" si="216"/>
        <v>37375</v>
      </c>
      <c r="N2140" t="str">
        <f>IFERROR(VLOOKUP(D2140, Product_Category!A:B, 2, FALSE), "Uncategorized")</f>
        <v>MCC</v>
      </c>
      <c r="O2140" s="76">
        <f t="shared" si="217"/>
        <v>3.25</v>
      </c>
      <c r="P2140" s="76">
        <f t="shared" si="218"/>
        <v>37.375</v>
      </c>
      <c r="Q2140">
        <f t="shared" si="219"/>
        <v>2023</v>
      </c>
      <c r="R2140" t="str">
        <f>IFERROR(VLOOKUP(G2140,'Importer Name'!A:B, 2, FALSE), "")</f>
        <v xml:space="preserve">ANSHUL LIFE SCIENCES </v>
      </c>
      <c r="S2140" t="str">
        <f>IFERROR(VLOOKUP(H2140,'Supplier name '!A:B, 2, FALSE), "")</f>
        <v>MINGTAI CHEM</v>
      </c>
    </row>
    <row r="2141" spans="1:19">
      <c r="A2141" s="119" t="s">
        <v>3026</v>
      </c>
      <c r="B2141" s="120">
        <v>11500</v>
      </c>
      <c r="C2141" s="120" t="s">
        <v>7</v>
      </c>
      <c r="D2141" s="311" t="s">
        <v>3021</v>
      </c>
      <c r="E2141" s="120">
        <v>3.25</v>
      </c>
      <c r="F2141" s="120" t="s">
        <v>9</v>
      </c>
      <c r="G2141" s="120" t="s">
        <v>3020</v>
      </c>
      <c r="H2141" s="121" t="s">
        <v>165</v>
      </c>
      <c r="I2141" s="117" t="s">
        <v>3034</v>
      </c>
      <c r="J2141" s="74">
        <f>IF(F2141="USD", E2141, E2141 * IFERROR(VLOOKUP(F2141, EXCHANGE_RATE!A:B, 2, FALSE), "Currency not found"))</f>
        <v>3.25</v>
      </c>
      <c r="K2141" s="74">
        <f t="shared" si="215"/>
        <v>3.25</v>
      </c>
      <c r="L2141" s="14">
        <f>IF(C2141="MTS", B2141, B2141 * IFERROR(VLOOKUP(C2141, 'QTY_CONVERSIONS '!A:B, 2, FALSE), "Units not found"))</f>
        <v>11.5</v>
      </c>
      <c r="M2141" s="75">
        <f t="shared" si="216"/>
        <v>37375</v>
      </c>
      <c r="N2141" t="str">
        <f>IFERROR(VLOOKUP(D2141, Product_Category!A:B, 2, FALSE), "Uncategorized")</f>
        <v>MCC</v>
      </c>
      <c r="O2141" s="76">
        <f t="shared" si="217"/>
        <v>3.25</v>
      </c>
      <c r="P2141" s="76">
        <f t="shared" si="218"/>
        <v>37.375</v>
      </c>
      <c r="Q2141">
        <f t="shared" si="219"/>
        <v>2023</v>
      </c>
      <c r="R2141" t="str">
        <f>IFERROR(VLOOKUP(G2141,'Importer Name'!A:B, 2, FALSE), "")</f>
        <v xml:space="preserve">ANSHUL LIFE SCIENCES </v>
      </c>
      <c r="S2141" t="str">
        <f>IFERROR(VLOOKUP(H2141,'Supplier name '!A:B, 2, FALSE), "")</f>
        <v>MINGTAI CHEM</v>
      </c>
    </row>
    <row r="2142" spans="1:19">
      <c r="A2142" s="119" t="s">
        <v>3026</v>
      </c>
      <c r="B2142" s="120">
        <v>9000</v>
      </c>
      <c r="C2142" s="120" t="s">
        <v>7</v>
      </c>
      <c r="D2142" s="311" t="s">
        <v>3021</v>
      </c>
      <c r="E2142" s="120">
        <v>3.42</v>
      </c>
      <c r="F2142" s="120" t="s">
        <v>9</v>
      </c>
      <c r="G2142" s="120" t="s">
        <v>3020</v>
      </c>
      <c r="H2142" s="121" t="s">
        <v>165</v>
      </c>
      <c r="I2142" s="117" t="s">
        <v>3034</v>
      </c>
      <c r="J2142" s="74">
        <f>IF(F2142="USD", E2142, E2142 * IFERROR(VLOOKUP(F2142, EXCHANGE_RATE!A:B, 2, FALSE), "Currency not found"))</f>
        <v>3.42</v>
      </c>
      <c r="K2142" s="74">
        <f t="shared" si="215"/>
        <v>3.42</v>
      </c>
      <c r="L2142" s="14">
        <f>IF(C2142="MTS", B2142, B2142 * IFERROR(VLOOKUP(C2142, 'QTY_CONVERSIONS '!A:B, 2, FALSE), "Units not found"))</f>
        <v>9</v>
      </c>
      <c r="M2142" s="75">
        <f t="shared" si="216"/>
        <v>30780</v>
      </c>
      <c r="N2142" t="str">
        <f>IFERROR(VLOOKUP(D2142, Product_Category!A:B, 2, FALSE), "Uncategorized")</f>
        <v>MCC</v>
      </c>
      <c r="O2142" s="76">
        <f t="shared" si="217"/>
        <v>3.42</v>
      </c>
      <c r="P2142" s="76">
        <f t="shared" si="218"/>
        <v>30.78</v>
      </c>
      <c r="Q2142">
        <f t="shared" si="219"/>
        <v>2023</v>
      </c>
      <c r="R2142" t="str">
        <f>IFERROR(VLOOKUP(G2142,'Importer Name'!A:B, 2, FALSE), "")</f>
        <v xml:space="preserve">ANSHUL LIFE SCIENCES </v>
      </c>
      <c r="S2142" t="str">
        <f>IFERROR(VLOOKUP(H2142,'Supplier name '!A:B, 2, FALSE), "")</f>
        <v>MINGTAI CHEM</v>
      </c>
    </row>
    <row r="2143" spans="1:19">
      <c r="A2143" s="122" t="s">
        <v>3026</v>
      </c>
      <c r="B2143" s="123">
        <v>9000</v>
      </c>
      <c r="C2143" s="120" t="s">
        <v>7</v>
      </c>
      <c r="D2143" s="312" t="s">
        <v>2125</v>
      </c>
      <c r="E2143" s="123">
        <v>3.42</v>
      </c>
      <c r="F2143" s="123" t="s">
        <v>9</v>
      </c>
      <c r="G2143" s="123" t="s">
        <v>3020</v>
      </c>
      <c r="H2143" s="124" t="s">
        <v>165</v>
      </c>
      <c r="I2143" s="117" t="s">
        <v>3034</v>
      </c>
      <c r="J2143" s="74">
        <f>IF(F2143="USD", E2143, E2143 * IFERROR(VLOOKUP(F2143, EXCHANGE_RATE!A:B, 2, FALSE), "Currency not found"))</f>
        <v>3.42</v>
      </c>
      <c r="K2143" s="74">
        <f t="shared" si="215"/>
        <v>3.42</v>
      </c>
      <c r="L2143" s="14">
        <f>IF(C2143="MTS", B2143, B2143 * IFERROR(VLOOKUP(C2143, 'QTY_CONVERSIONS '!A:B, 2, FALSE), "Units not found"))</f>
        <v>9</v>
      </c>
      <c r="M2143" s="75">
        <f t="shared" si="216"/>
        <v>30780</v>
      </c>
      <c r="N2143" t="str">
        <f>IFERROR(VLOOKUP(D2143, Product_Category!A:B, 2, FALSE), "Uncategorized")</f>
        <v>MCC</v>
      </c>
      <c r="O2143" s="76">
        <f t="shared" si="217"/>
        <v>3.42</v>
      </c>
      <c r="P2143" s="76">
        <f t="shared" si="218"/>
        <v>30.78</v>
      </c>
      <c r="Q2143">
        <f t="shared" si="219"/>
        <v>2023</v>
      </c>
      <c r="R2143" t="str">
        <f>IFERROR(VLOOKUP(G2143,'Importer Name'!A:B, 2, FALSE), "")</f>
        <v xml:space="preserve">ANSHUL LIFE SCIENCES </v>
      </c>
      <c r="S2143" t="str">
        <f>IFERROR(VLOOKUP(H2143,'Supplier name '!A:B, 2, FALSE), "")</f>
        <v>MINGTAI CHEM</v>
      </c>
    </row>
    <row r="2144" spans="1:19">
      <c r="A2144" s="119" t="s">
        <v>492</v>
      </c>
      <c r="B2144" s="120">
        <v>50</v>
      </c>
      <c r="C2144" s="120" t="s">
        <v>7</v>
      </c>
      <c r="D2144" s="311" t="s">
        <v>3027</v>
      </c>
      <c r="E2144" s="120">
        <v>25.42</v>
      </c>
      <c r="F2144" s="120" t="s">
        <v>9</v>
      </c>
      <c r="G2144" s="120" t="s">
        <v>405</v>
      </c>
      <c r="H2144" s="121" t="s">
        <v>302</v>
      </c>
      <c r="I2144" s="117" t="s">
        <v>3034</v>
      </c>
      <c r="J2144" s="74">
        <f>IF(F2144="USD", E2144, E2144 * IFERROR(VLOOKUP(F2144, EXCHANGE_RATE!A:B, 2, FALSE), "Currency not found"))</f>
        <v>25.42</v>
      </c>
      <c r="K2144" s="74">
        <f t="shared" si="215"/>
        <v>25.42</v>
      </c>
      <c r="L2144" s="14">
        <f>IF(C2144="MTS", B2144, B2144 * IFERROR(VLOOKUP(C2144, 'QTY_CONVERSIONS '!A:B, 2, FALSE), "Units not found"))</f>
        <v>0.05</v>
      </c>
      <c r="M2144" s="75">
        <f t="shared" si="216"/>
        <v>1271</v>
      </c>
      <c r="N2144" t="str">
        <f>IFERROR(VLOOKUP(D2144, Product_Category!A:B, 2, FALSE), "Uncategorized")</f>
        <v>MCC</v>
      </c>
      <c r="O2144" s="76">
        <f t="shared" si="217"/>
        <v>25.42</v>
      </c>
      <c r="P2144" s="76">
        <f t="shared" si="218"/>
        <v>1.2710000000000001</v>
      </c>
      <c r="Q2144">
        <f t="shared" si="219"/>
        <v>2023</v>
      </c>
      <c r="R2144" t="str">
        <f>IFERROR(VLOOKUP(G2144,'Importer Name'!A:B, 2, FALSE), "")</f>
        <v>COLORCON ASIA</v>
      </c>
      <c r="S2144" t="str">
        <f>IFERROR(VLOOKUP(H2144,'Supplier name '!A:B, 2, FALSE), "")</f>
        <v>COLORCON LTD</v>
      </c>
    </row>
    <row r="2145" spans="1:19">
      <c r="A2145" s="122" t="s">
        <v>492</v>
      </c>
      <c r="B2145" s="123">
        <v>100</v>
      </c>
      <c r="C2145" s="120" t="s">
        <v>7</v>
      </c>
      <c r="D2145" s="312" t="s">
        <v>3027</v>
      </c>
      <c r="E2145" s="123">
        <v>25.42</v>
      </c>
      <c r="F2145" s="123" t="s">
        <v>9</v>
      </c>
      <c r="G2145" s="123" t="s">
        <v>405</v>
      </c>
      <c r="H2145" s="124" t="s">
        <v>302</v>
      </c>
      <c r="I2145" s="117" t="s">
        <v>3034</v>
      </c>
      <c r="J2145" s="74">
        <f>IF(F2145="USD", E2145, E2145 * IFERROR(VLOOKUP(F2145, EXCHANGE_RATE!A:B, 2, FALSE), "Currency not found"))</f>
        <v>25.42</v>
      </c>
      <c r="K2145" s="74">
        <f t="shared" si="215"/>
        <v>25.42</v>
      </c>
      <c r="L2145" s="14">
        <f>IF(C2145="MTS", B2145, B2145 * IFERROR(VLOOKUP(C2145, 'QTY_CONVERSIONS '!A:B, 2, FALSE), "Units not found"))</f>
        <v>0.1</v>
      </c>
      <c r="M2145" s="75">
        <f t="shared" si="216"/>
        <v>2542</v>
      </c>
      <c r="N2145" t="str">
        <f>IFERROR(VLOOKUP(D2145, Product_Category!A:B, 2, FALSE), "Uncategorized")</f>
        <v>MCC</v>
      </c>
      <c r="O2145" s="76">
        <f t="shared" si="217"/>
        <v>25.42</v>
      </c>
      <c r="P2145" s="76">
        <f t="shared" si="218"/>
        <v>2.5420000000000003</v>
      </c>
      <c r="Q2145">
        <f t="shared" si="219"/>
        <v>2023</v>
      </c>
      <c r="R2145" t="str">
        <f>IFERROR(VLOOKUP(G2145,'Importer Name'!A:B, 2, FALSE), "")</f>
        <v>COLORCON ASIA</v>
      </c>
      <c r="S2145" t="str">
        <f>IFERROR(VLOOKUP(H2145,'Supplier name '!A:B, 2, FALSE), "")</f>
        <v>COLORCON LTD</v>
      </c>
    </row>
    <row r="2146" spans="1:19">
      <c r="A2146" s="119" t="s">
        <v>172</v>
      </c>
      <c r="B2146" s="120">
        <v>600</v>
      </c>
      <c r="C2146" s="120" t="s">
        <v>7</v>
      </c>
      <c r="D2146" s="311" t="s">
        <v>1447</v>
      </c>
      <c r="E2146" s="120">
        <v>6.55</v>
      </c>
      <c r="F2146" s="120" t="s">
        <v>9</v>
      </c>
      <c r="G2146" s="120" t="s">
        <v>3029</v>
      </c>
      <c r="H2146" s="121" t="s">
        <v>3030</v>
      </c>
      <c r="I2146" s="117" t="s">
        <v>3034</v>
      </c>
      <c r="J2146" s="74">
        <f>IF(F2146="USD", E2146, E2146 * IFERROR(VLOOKUP(F2146, EXCHANGE_RATE!A:B, 2, FALSE), "Currency not found"))</f>
        <v>6.55</v>
      </c>
      <c r="K2146" s="74">
        <f t="shared" si="215"/>
        <v>6.55</v>
      </c>
      <c r="L2146" s="14">
        <f>IF(C2146="MTS", B2146, B2146 * IFERROR(VLOOKUP(C2146, 'QTY_CONVERSIONS '!A:B, 2, FALSE), "Units not found"))</f>
        <v>0.6</v>
      </c>
      <c r="M2146" s="75">
        <f t="shared" si="216"/>
        <v>3930</v>
      </c>
      <c r="N2146" t="str">
        <f>IFERROR(VLOOKUP(D2146, Product_Category!A:B, 2, FALSE), "Uncategorized")</f>
        <v>MAGNESIUM STEARATE</v>
      </c>
      <c r="O2146" s="76">
        <f t="shared" si="217"/>
        <v>6.55</v>
      </c>
      <c r="P2146" s="76">
        <f t="shared" si="218"/>
        <v>3.9299999999999997</v>
      </c>
      <c r="Q2146">
        <f t="shared" si="219"/>
        <v>2023</v>
      </c>
      <c r="R2146" t="str">
        <f>IFERROR(VLOOKUP(G2146,'Importer Name'!A:B, 2, FALSE), "")</f>
        <v>AMWAY ENTERPRISES</v>
      </c>
      <c r="S2146" t="str">
        <f>IFERROR(VLOOKUP(H2146,'Supplier name '!A:B, 2, FALSE), "")</f>
        <v>ACCESS GROUP</v>
      </c>
    </row>
    <row r="2147" spans="1:19">
      <c r="A2147" s="119" t="s">
        <v>172</v>
      </c>
      <c r="B2147" s="120">
        <v>158.76</v>
      </c>
      <c r="C2147" s="120" t="s">
        <v>7</v>
      </c>
      <c r="D2147" s="311" t="s">
        <v>19</v>
      </c>
      <c r="E2147" s="120">
        <v>6.88</v>
      </c>
      <c r="F2147" s="120" t="s">
        <v>9</v>
      </c>
      <c r="G2147" s="120" t="s">
        <v>2569</v>
      </c>
      <c r="H2147" s="121" t="s">
        <v>3031</v>
      </c>
      <c r="I2147" s="117" t="s">
        <v>3034</v>
      </c>
      <c r="J2147" s="74">
        <f>IF(F2147="USD", E2147, E2147 * IFERROR(VLOOKUP(F2147, EXCHANGE_RATE!A:B, 2, FALSE), "Currency not found"))</f>
        <v>6.88</v>
      </c>
      <c r="K2147" s="74">
        <f t="shared" si="215"/>
        <v>6.88</v>
      </c>
      <c r="L2147" s="14">
        <f>IF(C2147="MTS", B2147, B2147 * IFERROR(VLOOKUP(C2147, 'QTY_CONVERSIONS '!A:B, 2, FALSE), "Units not found"))</f>
        <v>0.15875999999999998</v>
      </c>
      <c r="M2147" s="75">
        <f t="shared" si="216"/>
        <v>1092.2687999999998</v>
      </c>
      <c r="N2147" t="str">
        <f>IFERROR(VLOOKUP(D2147, Product_Category!A:B, 2, FALSE), "Uncategorized")</f>
        <v>CMC</v>
      </c>
      <c r="O2147" s="76">
        <f t="shared" si="217"/>
        <v>6.88</v>
      </c>
      <c r="P2147" s="76">
        <f t="shared" si="218"/>
        <v>1.0922687999999998</v>
      </c>
      <c r="Q2147">
        <f t="shared" si="219"/>
        <v>2023</v>
      </c>
      <c r="R2147" t="str">
        <f>IFERROR(VLOOKUP(G2147,'Importer Name'!A:B, 2, FALSE), "")</f>
        <v>INTERNATIONAL SPECIALTY</v>
      </c>
      <c r="S2147" t="str">
        <f>IFERROR(VLOOKUP(H2147,'Supplier name '!A:B, 2, FALSE), "")</f>
        <v>ASHLAND INGREDIENTS</v>
      </c>
    </row>
    <row r="2148" spans="1:19">
      <c r="A2148" s="119" t="s">
        <v>172</v>
      </c>
      <c r="B2148" s="120">
        <v>5</v>
      </c>
      <c r="C2148" s="120" t="s">
        <v>7</v>
      </c>
      <c r="D2148" s="311" t="s">
        <v>19</v>
      </c>
      <c r="E2148" s="120">
        <v>4.96</v>
      </c>
      <c r="F2148" s="120" t="s">
        <v>9</v>
      </c>
      <c r="G2148" s="120" t="s">
        <v>2569</v>
      </c>
      <c r="H2148" s="121" t="s">
        <v>3032</v>
      </c>
      <c r="I2148" s="117" t="s">
        <v>3034</v>
      </c>
      <c r="J2148" s="74">
        <f>IF(F2148="USD", E2148, E2148 * IFERROR(VLOOKUP(F2148, EXCHANGE_RATE!A:B, 2, FALSE), "Currency not found"))</f>
        <v>4.96</v>
      </c>
      <c r="K2148" s="74">
        <f t="shared" si="215"/>
        <v>4.96</v>
      </c>
      <c r="L2148" s="14">
        <f>IF(C2148="MTS", B2148, B2148 * IFERROR(VLOOKUP(C2148, 'QTY_CONVERSIONS '!A:B, 2, FALSE), "Units not found"))</f>
        <v>5.0000000000000001E-3</v>
      </c>
      <c r="M2148" s="75">
        <f t="shared" si="216"/>
        <v>24.8</v>
      </c>
      <c r="N2148" t="str">
        <f>IFERROR(VLOOKUP(D2148, Product_Category!A:B, 2, FALSE), "Uncategorized")</f>
        <v>CMC</v>
      </c>
      <c r="O2148" s="76">
        <f t="shared" si="217"/>
        <v>4.96</v>
      </c>
      <c r="P2148" s="76">
        <f t="shared" si="218"/>
        <v>2.4799999999999999E-2</v>
      </c>
      <c r="Q2148">
        <f t="shared" si="219"/>
        <v>2023</v>
      </c>
      <c r="R2148" t="str">
        <f>IFERROR(VLOOKUP(G2148,'Importer Name'!A:B, 2, FALSE), "")</f>
        <v>INTERNATIONAL SPECIALTY</v>
      </c>
      <c r="S2148" t="str">
        <f>IFERROR(VLOOKUP(H2148,'Supplier name '!A:B, 2, FALSE), "")</f>
        <v>CHEMICAL CONCEPTS</v>
      </c>
    </row>
    <row r="2149" spans="1:19">
      <c r="A2149" s="119" t="s">
        <v>172</v>
      </c>
      <c r="B2149" s="120">
        <v>22.68</v>
      </c>
      <c r="C2149" s="120" t="s">
        <v>7</v>
      </c>
      <c r="D2149" s="311" t="s">
        <v>19</v>
      </c>
      <c r="E2149" s="120">
        <v>17.600000000000001</v>
      </c>
      <c r="F2149" s="120" t="s">
        <v>9</v>
      </c>
      <c r="G2149" s="120" t="s">
        <v>81</v>
      </c>
      <c r="H2149" s="121" t="s">
        <v>3031</v>
      </c>
      <c r="I2149" s="117" t="s">
        <v>3034</v>
      </c>
      <c r="J2149" s="74">
        <f>IF(F2149="USD", E2149, E2149 * IFERROR(VLOOKUP(F2149, EXCHANGE_RATE!A:B, 2, FALSE), "Currency not found"))</f>
        <v>17.600000000000001</v>
      </c>
      <c r="K2149" s="74">
        <f t="shared" si="215"/>
        <v>17.600000000000001</v>
      </c>
      <c r="L2149" s="14">
        <f>IF(C2149="MTS", B2149, B2149 * IFERROR(VLOOKUP(C2149, 'QTY_CONVERSIONS '!A:B, 2, FALSE), "Units not found"))</f>
        <v>2.2679999999999999E-2</v>
      </c>
      <c r="M2149" s="75">
        <f t="shared" si="216"/>
        <v>399.16800000000001</v>
      </c>
      <c r="N2149" t="str">
        <f>IFERROR(VLOOKUP(D2149, Product_Category!A:B, 2, FALSE), "Uncategorized")</f>
        <v>CMC</v>
      </c>
      <c r="O2149" s="76">
        <f t="shared" si="217"/>
        <v>17.600000000000001</v>
      </c>
      <c r="P2149" s="76">
        <f t="shared" si="218"/>
        <v>0.39916800000000002</v>
      </c>
      <c r="Q2149">
        <f t="shared" si="219"/>
        <v>2023</v>
      </c>
      <c r="R2149" t="str">
        <f>IFERROR(VLOOKUP(G2149,'Importer Name'!A:B, 2, FALSE), "")</f>
        <v>DKSH INDIA</v>
      </c>
      <c r="S2149" t="str">
        <f>IFERROR(VLOOKUP(H2149,'Supplier name '!A:B, 2, FALSE), "")</f>
        <v>ASHLAND INGREDIENTS</v>
      </c>
    </row>
    <row r="2150" spans="1:19">
      <c r="A2150" s="119" t="s">
        <v>172</v>
      </c>
      <c r="B2150" s="120">
        <v>5</v>
      </c>
      <c r="C2150" s="120" t="s">
        <v>7</v>
      </c>
      <c r="D2150" s="311" t="s">
        <v>19</v>
      </c>
      <c r="E2150" s="120">
        <v>4.96</v>
      </c>
      <c r="F2150" s="120" t="s">
        <v>9</v>
      </c>
      <c r="G2150" s="120" t="s">
        <v>2569</v>
      </c>
      <c r="H2150" s="121" t="s">
        <v>3032</v>
      </c>
      <c r="I2150" s="117" t="s">
        <v>3034</v>
      </c>
      <c r="J2150" s="74">
        <f>IF(F2150="USD", E2150, E2150 * IFERROR(VLOOKUP(F2150, EXCHANGE_RATE!A:B, 2, FALSE), "Currency not found"))</f>
        <v>4.96</v>
      </c>
      <c r="K2150" s="74">
        <f t="shared" si="215"/>
        <v>4.96</v>
      </c>
      <c r="L2150" s="14">
        <f>IF(C2150="MTS", B2150, B2150 * IFERROR(VLOOKUP(C2150, 'QTY_CONVERSIONS '!A:B, 2, FALSE), "Units not found"))</f>
        <v>5.0000000000000001E-3</v>
      </c>
      <c r="M2150" s="75">
        <f t="shared" si="216"/>
        <v>24.8</v>
      </c>
      <c r="N2150" t="str">
        <f>IFERROR(VLOOKUP(D2150, Product_Category!A:B, 2, FALSE), "Uncategorized")</f>
        <v>CMC</v>
      </c>
      <c r="O2150" s="76">
        <f t="shared" si="217"/>
        <v>4.96</v>
      </c>
      <c r="P2150" s="76">
        <f t="shared" si="218"/>
        <v>2.4799999999999999E-2</v>
      </c>
      <c r="Q2150">
        <f t="shared" si="219"/>
        <v>2023</v>
      </c>
      <c r="R2150" t="str">
        <f>IFERROR(VLOOKUP(G2150,'Importer Name'!A:B, 2, FALSE), "")</f>
        <v>INTERNATIONAL SPECIALTY</v>
      </c>
      <c r="S2150" t="str">
        <f>IFERROR(VLOOKUP(H2150,'Supplier name '!A:B, 2, FALSE), "")</f>
        <v>CHEMICAL CONCEPTS</v>
      </c>
    </row>
    <row r="2151" spans="1:19">
      <c r="A2151" s="119" t="s">
        <v>172</v>
      </c>
      <c r="B2151" s="120">
        <v>1500</v>
      </c>
      <c r="C2151" s="120" t="s">
        <v>7</v>
      </c>
      <c r="D2151" s="311" t="s">
        <v>3033</v>
      </c>
      <c r="E2151" s="120">
        <v>8.93</v>
      </c>
      <c r="F2151" s="120" t="s">
        <v>9</v>
      </c>
      <c r="G2151" s="120" t="s">
        <v>3029</v>
      </c>
      <c r="H2151" s="121" t="s">
        <v>3030</v>
      </c>
      <c r="I2151" s="117" t="s">
        <v>3034</v>
      </c>
      <c r="J2151" s="74">
        <f>IF(F2151="USD", E2151, E2151 * IFERROR(VLOOKUP(F2151, EXCHANGE_RATE!A:B, 2, FALSE), "Currency not found"))</f>
        <v>8.93</v>
      </c>
      <c r="K2151" s="74">
        <f t="shared" si="215"/>
        <v>8.93</v>
      </c>
      <c r="L2151" s="14">
        <f>IF(C2151="MTS", B2151, B2151 * IFERROR(VLOOKUP(C2151, 'QTY_CONVERSIONS '!A:B, 2, FALSE), "Units not found"))</f>
        <v>1.5</v>
      </c>
      <c r="M2151" s="75">
        <f t="shared" si="216"/>
        <v>13395</v>
      </c>
      <c r="N2151" t="str">
        <f>IFERROR(VLOOKUP(D2151, Product_Category!A:B, 2, FALSE), "Uncategorized")</f>
        <v>MCC</v>
      </c>
      <c r="O2151" s="76">
        <f t="shared" si="217"/>
        <v>8.93</v>
      </c>
      <c r="P2151" s="76">
        <f t="shared" si="218"/>
        <v>13.395</v>
      </c>
      <c r="Q2151">
        <f t="shared" si="219"/>
        <v>2023</v>
      </c>
      <c r="R2151" t="str">
        <f>IFERROR(VLOOKUP(G2151,'Importer Name'!A:B, 2, FALSE), "")</f>
        <v>AMWAY ENTERPRISES</v>
      </c>
      <c r="S2151" t="str">
        <f>IFERROR(VLOOKUP(H2151,'Supplier name '!A:B, 2, FALSE), "")</f>
        <v>ACCESS GROUP</v>
      </c>
    </row>
    <row r="2152" spans="1:19">
      <c r="A2152" s="119" t="s">
        <v>172</v>
      </c>
      <c r="B2152" s="123">
        <v>10</v>
      </c>
      <c r="C2152" s="120" t="s">
        <v>7</v>
      </c>
      <c r="D2152" s="312" t="s">
        <v>19</v>
      </c>
      <c r="E2152" s="123">
        <v>1.55</v>
      </c>
      <c r="F2152" s="123" t="s">
        <v>9</v>
      </c>
      <c r="G2152" s="123" t="s">
        <v>81</v>
      </c>
      <c r="H2152" s="124" t="s">
        <v>3031</v>
      </c>
      <c r="I2152" s="117" t="s">
        <v>3034</v>
      </c>
      <c r="J2152" s="74">
        <f>IF(F2152="USD", E2152, E2152 * IFERROR(VLOOKUP(F2152, EXCHANGE_RATE!A:B, 2, FALSE), "Currency not found"))</f>
        <v>1.55</v>
      </c>
      <c r="K2152" s="74">
        <f t="shared" si="215"/>
        <v>1.55</v>
      </c>
      <c r="L2152" s="14">
        <f>IF(C2152="MTS", B2152, B2152 * IFERROR(VLOOKUP(C2152, 'QTY_CONVERSIONS '!A:B, 2, FALSE), "Units not found"))</f>
        <v>0.01</v>
      </c>
      <c r="M2152" s="75">
        <f t="shared" si="216"/>
        <v>15.5</v>
      </c>
      <c r="N2152" t="str">
        <f>IFERROR(VLOOKUP(D2152, Product_Category!A:B, 2, FALSE), "Uncategorized")</f>
        <v>CMC</v>
      </c>
      <c r="O2152" s="76">
        <f t="shared" si="217"/>
        <v>1.55</v>
      </c>
      <c r="P2152" s="76">
        <f t="shared" si="218"/>
        <v>1.5500000000000002E-2</v>
      </c>
      <c r="Q2152">
        <f t="shared" si="219"/>
        <v>2023</v>
      </c>
      <c r="R2152" t="str">
        <f>IFERROR(VLOOKUP(G2152,'Importer Name'!A:B, 2, FALSE), "")</f>
        <v>DKSH INDIA</v>
      </c>
      <c r="S2152" t="str">
        <f>IFERROR(VLOOKUP(H2152,'Supplier name '!A:B, 2, FALSE), "")</f>
        <v>ASHLAND INGREDIENTS</v>
      </c>
    </row>
    <row r="2153" spans="1:19">
      <c r="A2153" s="119" t="s">
        <v>183</v>
      </c>
      <c r="B2153" s="120">
        <v>3600</v>
      </c>
      <c r="C2153" s="120" t="s">
        <v>7</v>
      </c>
      <c r="D2153" s="311" t="s">
        <v>3302</v>
      </c>
      <c r="E2153" s="120">
        <v>9.5</v>
      </c>
      <c r="F2153" s="120" t="s">
        <v>1718</v>
      </c>
      <c r="G2153" s="120" t="s">
        <v>3336</v>
      </c>
      <c r="H2153" s="121" t="s">
        <v>3337</v>
      </c>
      <c r="I2153" s="117" t="s">
        <v>3389</v>
      </c>
      <c r="J2153" s="74">
        <f>IF(F2153="USD", E2153, E2153 * IFERROR(VLOOKUP(F2153, EXCHANGE_RATE!A:B, 2, FALSE), "Currency not found"))</f>
        <v>10.165000000000001</v>
      </c>
      <c r="K2153" s="74">
        <f t="shared" si="215"/>
        <v>10.17</v>
      </c>
      <c r="L2153" s="14">
        <f>IF(C2153="MTS", B2153, B2153 * IFERROR(VLOOKUP(C2153, 'QTY_CONVERSIONS '!A:B, 2, FALSE), "Units not found"))</f>
        <v>3.6</v>
      </c>
      <c r="M2153" s="75">
        <f t="shared" ref="M2153:M2216" si="220">B2153*K2153</f>
        <v>36612</v>
      </c>
      <c r="N2153" t="str">
        <f>IFERROR(VLOOKUP(D2153, Product_Category!A:B, 2, FALSE), "Uncategorized")</f>
        <v>CROSCARMELLOSE SODIUM</v>
      </c>
      <c r="O2153" s="76">
        <f t="shared" ref="O2153:O2216" si="221">K2153</f>
        <v>10.17</v>
      </c>
      <c r="P2153" s="76">
        <f t="shared" ref="P2153:P2216" si="222">L2153*O2153</f>
        <v>36.612000000000002</v>
      </c>
      <c r="Q2153">
        <f t="shared" si="219"/>
        <v>2023</v>
      </c>
      <c r="R2153" t="str">
        <f>IFERROR(VLOOKUP(G2153,'Importer Name'!A:B, 2, FALSE), "")</f>
        <v>AZELIS PVT LTD</v>
      </c>
      <c r="S2153" t="str">
        <f>IFERROR(VLOOKUP(H2153,'Supplier name '!A:B, 2, FALSE), "")</f>
        <v>ITACEL FARM</v>
      </c>
    </row>
    <row r="2154" spans="1:19">
      <c r="A2154" s="119" t="s">
        <v>183</v>
      </c>
      <c r="B2154" s="120">
        <v>7500</v>
      </c>
      <c r="C2154" s="120" t="s">
        <v>7</v>
      </c>
      <c r="D2154" s="311" t="s">
        <v>611</v>
      </c>
      <c r="E2154" s="120">
        <v>3.4</v>
      </c>
      <c r="F2154" s="120" t="s">
        <v>1718</v>
      </c>
      <c r="G2154" s="120" t="s">
        <v>3336</v>
      </c>
      <c r="H2154" s="121" t="s">
        <v>3337</v>
      </c>
      <c r="I2154" s="117" t="s">
        <v>3389</v>
      </c>
      <c r="J2154" s="74">
        <f>IF(F2154="USD", E2154, E2154 * IFERROR(VLOOKUP(F2154, EXCHANGE_RATE!A:B, 2, FALSE), "Currency not found"))</f>
        <v>3.6379999999999999</v>
      </c>
      <c r="K2154" s="74">
        <f t="shared" si="215"/>
        <v>3.6399999999999997</v>
      </c>
      <c r="L2154" s="14">
        <f>IF(C2154="MTS", B2154, B2154 * IFERROR(VLOOKUP(C2154, 'QTY_CONVERSIONS '!A:B, 2, FALSE), "Units not found"))</f>
        <v>7.5</v>
      </c>
      <c r="M2154" s="75">
        <f t="shared" si="220"/>
        <v>27299.999999999996</v>
      </c>
      <c r="N2154" t="str">
        <f>IFERROR(VLOOKUP(D2154, Product_Category!A:B, 2, FALSE), "Uncategorized")</f>
        <v>MCC</v>
      </c>
      <c r="O2154" s="76">
        <f t="shared" si="221"/>
        <v>3.6399999999999997</v>
      </c>
      <c r="P2154" s="76">
        <f t="shared" si="222"/>
        <v>27.299999999999997</v>
      </c>
      <c r="Q2154">
        <f t="shared" si="219"/>
        <v>2023</v>
      </c>
      <c r="R2154" t="str">
        <f>IFERROR(VLOOKUP(G2154,'Importer Name'!A:B, 2, FALSE), "")</f>
        <v>AZELIS PVT LTD</v>
      </c>
      <c r="S2154" t="str">
        <f>IFERROR(VLOOKUP(H2154,'Supplier name '!A:B, 2, FALSE), "")</f>
        <v>ITACEL FARM</v>
      </c>
    </row>
    <row r="2155" spans="1:19">
      <c r="A2155" s="119" t="s">
        <v>183</v>
      </c>
      <c r="B2155" s="120">
        <v>10000</v>
      </c>
      <c r="C2155" s="120" t="s">
        <v>7</v>
      </c>
      <c r="D2155" s="311" t="s">
        <v>611</v>
      </c>
      <c r="E2155" s="120">
        <v>3.4</v>
      </c>
      <c r="F2155" s="120" t="s">
        <v>1718</v>
      </c>
      <c r="G2155" s="120" t="s">
        <v>3336</v>
      </c>
      <c r="H2155" s="121" t="s">
        <v>3337</v>
      </c>
      <c r="I2155" s="117" t="s">
        <v>3389</v>
      </c>
      <c r="J2155" s="74">
        <f>IF(F2155="USD", E2155, E2155 * IFERROR(VLOOKUP(F2155, EXCHANGE_RATE!A:B, 2, FALSE), "Currency not found"))</f>
        <v>3.6379999999999999</v>
      </c>
      <c r="K2155" s="74">
        <f t="shared" si="215"/>
        <v>3.6399999999999997</v>
      </c>
      <c r="L2155" s="14">
        <f>IF(C2155="MTS", B2155, B2155 * IFERROR(VLOOKUP(C2155, 'QTY_CONVERSIONS '!A:B, 2, FALSE), "Units not found"))</f>
        <v>10</v>
      </c>
      <c r="M2155" s="75">
        <f t="shared" si="220"/>
        <v>36400</v>
      </c>
      <c r="N2155" t="str">
        <f>IFERROR(VLOOKUP(D2155, Product_Category!A:B, 2, FALSE), "Uncategorized")</f>
        <v>MCC</v>
      </c>
      <c r="O2155" s="76">
        <f t="shared" si="221"/>
        <v>3.6399999999999997</v>
      </c>
      <c r="P2155" s="76">
        <f t="shared" si="222"/>
        <v>36.4</v>
      </c>
      <c r="Q2155">
        <f t="shared" si="219"/>
        <v>2023</v>
      </c>
      <c r="R2155" t="str">
        <f>IFERROR(VLOOKUP(G2155,'Importer Name'!A:B, 2, FALSE), "")</f>
        <v>AZELIS PVT LTD</v>
      </c>
      <c r="S2155" t="str">
        <f>IFERROR(VLOOKUP(H2155,'Supplier name '!A:B, 2, FALSE), "")</f>
        <v>ITACEL FARM</v>
      </c>
    </row>
    <row r="2156" spans="1:19">
      <c r="A2156" s="122" t="s">
        <v>183</v>
      </c>
      <c r="B2156" s="123">
        <v>2880</v>
      </c>
      <c r="C2156" s="123" t="s">
        <v>7</v>
      </c>
      <c r="D2156" s="312" t="s">
        <v>1015</v>
      </c>
      <c r="E2156" s="123">
        <v>4.4000000000000004</v>
      </c>
      <c r="F2156" s="120" t="s">
        <v>1718</v>
      </c>
      <c r="G2156" s="123" t="s">
        <v>3336</v>
      </c>
      <c r="H2156" s="124" t="s">
        <v>3337</v>
      </c>
      <c r="I2156" s="117" t="s">
        <v>3389</v>
      </c>
      <c r="J2156" s="74">
        <f>IF(F2156="USD", E2156, E2156 * IFERROR(VLOOKUP(F2156, EXCHANGE_RATE!A:B, 2, FALSE), "Currency not found"))</f>
        <v>4.7080000000000011</v>
      </c>
      <c r="K2156" s="74">
        <f t="shared" si="215"/>
        <v>4.71</v>
      </c>
      <c r="L2156" s="14">
        <f>IF(C2156="MTS", B2156, B2156 * IFERROR(VLOOKUP(C2156, 'QTY_CONVERSIONS '!A:B, 2, FALSE), "Units not found"))</f>
        <v>2.88</v>
      </c>
      <c r="M2156" s="75">
        <f t="shared" si="220"/>
        <v>13564.8</v>
      </c>
      <c r="N2156" t="str">
        <f>IFERROR(VLOOKUP(D2156, Product_Category!A:B, 2, FALSE), "Uncategorized")</f>
        <v>MCC</v>
      </c>
      <c r="O2156" s="76">
        <f t="shared" si="221"/>
        <v>4.71</v>
      </c>
      <c r="P2156" s="76">
        <f t="shared" si="222"/>
        <v>13.5648</v>
      </c>
      <c r="Q2156">
        <f t="shared" si="219"/>
        <v>2023</v>
      </c>
      <c r="R2156" t="str">
        <f>IFERROR(VLOOKUP(G2156,'Importer Name'!A:B, 2, FALSE), "")</f>
        <v>AZELIS PVT LTD</v>
      </c>
      <c r="S2156" t="str">
        <f>IFERROR(VLOOKUP(H2156,'Supplier name '!A:B, 2, FALSE), "")</f>
        <v>ITACEL FARM</v>
      </c>
    </row>
    <row r="2157" spans="1:19">
      <c r="A2157" s="137" t="s">
        <v>834</v>
      </c>
      <c r="B2157" s="138">
        <v>50</v>
      </c>
      <c r="C2157" s="138" t="s">
        <v>7</v>
      </c>
      <c r="D2157" s="313" t="s">
        <v>266</v>
      </c>
      <c r="E2157" s="138">
        <v>4.79</v>
      </c>
      <c r="F2157" s="138" t="s">
        <v>9</v>
      </c>
      <c r="G2157" s="138" t="s">
        <v>142</v>
      </c>
      <c r="H2157" s="139" t="s">
        <v>3338</v>
      </c>
      <c r="I2157" s="117" t="s">
        <v>3389</v>
      </c>
      <c r="J2157" s="74">
        <f>IF(F2157="USD", E2157, E2157 * IFERROR(VLOOKUP(F2157, EXCHANGE_RATE!A:B, 2, FALSE), "Currency not found"))</f>
        <v>4.79</v>
      </c>
      <c r="K2157" s="74">
        <f t="shared" si="215"/>
        <v>4.79</v>
      </c>
      <c r="L2157" s="14">
        <f>IF(C2157="MTS", B2157, B2157 * IFERROR(VLOOKUP(C2157, 'QTY_CONVERSIONS '!A:B, 2, FALSE), "Units not found"))</f>
        <v>0.05</v>
      </c>
      <c r="M2157" s="75">
        <f t="shared" si="220"/>
        <v>239.5</v>
      </c>
      <c r="N2157" t="str">
        <f>IFERROR(VLOOKUP(D2157, Product_Category!A:B, 2, FALSE), "Uncategorized")</f>
        <v>MCC</v>
      </c>
      <c r="O2157" s="76">
        <f t="shared" si="221"/>
        <v>4.79</v>
      </c>
      <c r="P2157" s="76">
        <f t="shared" si="222"/>
        <v>0.23950000000000002</v>
      </c>
      <c r="Q2157">
        <f t="shared" si="219"/>
        <v>2023</v>
      </c>
      <c r="R2157" t="str">
        <f>IFERROR(VLOOKUP(G2157,'Importer Name'!A:B, 2, FALSE), "")</f>
        <v>APOTEX RESEARCH</v>
      </c>
      <c r="S2157" t="str">
        <f>IFERROR(VLOOKUP(H2157,'Supplier name '!A:B, 2, FALSE), "")</f>
        <v xml:space="preserve">APOTEX INC, </v>
      </c>
    </row>
    <row r="2158" spans="1:19">
      <c r="A2158" s="119" t="s">
        <v>193</v>
      </c>
      <c r="B2158" s="120">
        <v>15000</v>
      </c>
      <c r="C2158" s="120" t="s">
        <v>7</v>
      </c>
      <c r="D2158" s="311" t="s">
        <v>19</v>
      </c>
      <c r="E2158" s="120">
        <v>2.34</v>
      </c>
      <c r="F2158" s="120" t="s">
        <v>9</v>
      </c>
      <c r="G2158" s="120" t="s">
        <v>320</v>
      </c>
      <c r="H2158" s="121" t="s">
        <v>41</v>
      </c>
      <c r="I2158" s="117" t="s">
        <v>3389</v>
      </c>
      <c r="J2158" s="74">
        <f>IF(F2158="USD", E2158, E2158 * IFERROR(VLOOKUP(F2158, EXCHANGE_RATE!A:B, 2, FALSE), "Currency not found"))</f>
        <v>2.34</v>
      </c>
      <c r="K2158" s="74">
        <f t="shared" si="215"/>
        <v>2.34</v>
      </c>
      <c r="L2158" s="14">
        <f>IF(C2158="MTS", B2158, B2158 * IFERROR(VLOOKUP(C2158, 'QTY_CONVERSIONS '!A:B, 2, FALSE), "Units not found"))</f>
        <v>15</v>
      </c>
      <c r="M2158" s="75">
        <f t="shared" si="220"/>
        <v>35100</v>
      </c>
      <c r="N2158" t="str">
        <f>IFERROR(VLOOKUP(D2158, Product_Category!A:B, 2, FALSE), "Uncategorized")</f>
        <v>CMC</v>
      </c>
      <c r="O2158" s="76">
        <f t="shared" si="221"/>
        <v>2.34</v>
      </c>
      <c r="P2158" s="76">
        <f t="shared" si="222"/>
        <v>35.099999999999994</v>
      </c>
      <c r="Q2158">
        <f t="shared" si="219"/>
        <v>2023</v>
      </c>
      <c r="R2158" t="str">
        <f>IFERROR(VLOOKUP(G2158,'Importer Name'!A:B, 2, FALSE), "")</f>
        <v>PHARCOS SPECIALITY</v>
      </c>
      <c r="S2158" t="str">
        <f>IFERROR(VLOOKUP(H2158,'Supplier name '!A:B, 2, FALSE), "")</f>
        <v>JINING FORTUNE</v>
      </c>
    </row>
    <row r="2159" spans="1:19">
      <c r="A2159" s="119" t="s">
        <v>193</v>
      </c>
      <c r="B2159" s="120">
        <v>15000</v>
      </c>
      <c r="C2159" s="120" t="s">
        <v>7</v>
      </c>
      <c r="D2159" s="311" t="s">
        <v>19</v>
      </c>
      <c r="E2159" s="120">
        <v>2.71</v>
      </c>
      <c r="F2159" s="120" t="s">
        <v>9</v>
      </c>
      <c r="G2159" s="120" t="s">
        <v>320</v>
      </c>
      <c r="H2159" s="121" t="s">
        <v>41</v>
      </c>
      <c r="I2159" s="117" t="s">
        <v>3389</v>
      </c>
      <c r="J2159" s="74">
        <f>IF(F2159="USD", E2159, E2159 * IFERROR(VLOOKUP(F2159, EXCHANGE_RATE!A:B, 2, FALSE), "Currency not found"))</f>
        <v>2.71</v>
      </c>
      <c r="K2159" s="74">
        <f t="shared" si="215"/>
        <v>2.71</v>
      </c>
      <c r="L2159" s="14">
        <f>IF(C2159="MTS", B2159, B2159 * IFERROR(VLOOKUP(C2159, 'QTY_CONVERSIONS '!A:B, 2, FALSE), "Units not found"))</f>
        <v>15</v>
      </c>
      <c r="M2159" s="75">
        <f t="shared" si="220"/>
        <v>40650</v>
      </c>
      <c r="N2159" t="str">
        <f>IFERROR(VLOOKUP(D2159, Product_Category!A:B, 2, FALSE), "Uncategorized")</f>
        <v>CMC</v>
      </c>
      <c r="O2159" s="76">
        <f t="shared" si="221"/>
        <v>2.71</v>
      </c>
      <c r="P2159" s="76">
        <f t="shared" si="222"/>
        <v>40.65</v>
      </c>
      <c r="Q2159">
        <f t="shared" si="219"/>
        <v>2023</v>
      </c>
      <c r="R2159" t="str">
        <f>IFERROR(VLOOKUP(G2159,'Importer Name'!A:B, 2, FALSE), "")</f>
        <v>PHARCOS SPECIALITY</v>
      </c>
      <c r="S2159" t="str">
        <f>IFERROR(VLOOKUP(H2159,'Supplier name '!A:B, 2, FALSE), "")</f>
        <v>JINING FORTUNE</v>
      </c>
    </row>
    <row r="2160" spans="1:19">
      <c r="A2160" s="119" t="s">
        <v>193</v>
      </c>
      <c r="B2160" s="120">
        <v>3000</v>
      </c>
      <c r="C2160" s="120" t="s">
        <v>7</v>
      </c>
      <c r="D2160" s="311" t="s">
        <v>3303</v>
      </c>
      <c r="E2160" s="298">
        <v>81.25</v>
      </c>
      <c r="F2160" s="120" t="s">
        <v>9</v>
      </c>
      <c r="G2160" s="120" t="s">
        <v>3339</v>
      </c>
      <c r="H2160" s="121" t="s">
        <v>3340</v>
      </c>
      <c r="I2160" s="117" t="s">
        <v>3389</v>
      </c>
      <c r="J2160" s="74">
        <f>IF(F2160="USD", E2160, E2160 * IFERROR(VLOOKUP(F2160, EXCHANGE_RATE!A:B, 2, FALSE), "Currency not found"))</f>
        <v>81.25</v>
      </c>
      <c r="K2160" s="74">
        <f t="shared" si="215"/>
        <v>81.25</v>
      </c>
      <c r="L2160" s="14">
        <f>IF(C2160="MTS", B2160, B2160 * IFERROR(VLOOKUP(C2160, 'QTY_CONVERSIONS '!A:B, 2, FALSE), "Units not found"))</f>
        <v>3</v>
      </c>
      <c r="M2160" s="75">
        <f t="shared" si="220"/>
        <v>243750</v>
      </c>
      <c r="N2160" t="str">
        <f>IFERROR(VLOOKUP(D2160, Product_Category!A:B, 2, FALSE), "Uncategorized")</f>
        <v>MCC</v>
      </c>
      <c r="O2160" s="76">
        <f>K2160*1000</f>
        <v>81250</v>
      </c>
      <c r="P2160" s="76">
        <f t="shared" si="222"/>
        <v>243750</v>
      </c>
      <c r="Q2160">
        <f t="shared" si="219"/>
        <v>2023</v>
      </c>
      <c r="R2160" t="str">
        <f>IFERROR(VLOOKUP(G2160,'Importer Name'!A:B, 2, FALSE), "")</f>
        <v>INDCHEMIE HEALTH</v>
      </c>
      <c r="S2160" t="str">
        <f>IFERROR(VLOOKUP(H2160,'Supplier name '!A:B, 2, FALSE), "")</f>
        <v>WEIQIDA INTERNATIONAL</v>
      </c>
    </row>
    <row r="2161" spans="1:19">
      <c r="A2161" s="119" t="s">
        <v>193</v>
      </c>
      <c r="B2161" s="120">
        <v>36000</v>
      </c>
      <c r="C2161" s="120" t="s">
        <v>7</v>
      </c>
      <c r="D2161" s="311" t="s">
        <v>19</v>
      </c>
      <c r="E2161" s="120">
        <v>2.72</v>
      </c>
      <c r="F2161" s="120" t="s">
        <v>9</v>
      </c>
      <c r="G2161" s="120" t="s">
        <v>445</v>
      </c>
      <c r="H2161" s="121" t="s">
        <v>3341</v>
      </c>
      <c r="I2161" s="117" t="s">
        <v>3389</v>
      </c>
      <c r="J2161" s="74">
        <f>IF(F2161="USD", E2161, E2161 * IFERROR(VLOOKUP(F2161, EXCHANGE_RATE!A:B, 2, FALSE), "Currency not found"))</f>
        <v>2.72</v>
      </c>
      <c r="K2161" s="74">
        <f t="shared" si="215"/>
        <v>2.72</v>
      </c>
      <c r="L2161" s="14">
        <f>IF(C2161="MTS", B2161, B2161 * IFERROR(VLOOKUP(C2161, 'QTY_CONVERSIONS '!A:B, 2, FALSE), "Units not found"))</f>
        <v>36</v>
      </c>
      <c r="M2161" s="75">
        <f t="shared" si="220"/>
        <v>97920</v>
      </c>
      <c r="N2161" t="str">
        <f>IFERROR(VLOOKUP(D2161, Product_Category!A:B, 2, FALSE), "Uncategorized")</f>
        <v>CMC</v>
      </c>
      <c r="O2161" s="76">
        <f t="shared" si="221"/>
        <v>2.72</v>
      </c>
      <c r="P2161" s="76">
        <f t="shared" si="222"/>
        <v>97.92</v>
      </c>
      <c r="Q2161">
        <f t="shared" si="219"/>
        <v>2023</v>
      </c>
      <c r="R2161" t="str">
        <f>IFERROR(VLOOKUP(G2161,'Importer Name'!A:B, 2, FALSE), "")</f>
        <v xml:space="preserve">PERRY IMPEX </v>
      </c>
      <c r="S2161" t="str">
        <f>IFERROR(VLOOKUP(H2161,'Supplier name '!A:B, 2, FALSE), "")</f>
        <v>PHOENIX CHEMICAL</v>
      </c>
    </row>
    <row r="2162" spans="1:19">
      <c r="A2162" s="119" t="s">
        <v>193</v>
      </c>
      <c r="B2162" s="120">
        <v>18000</v>
      </c>
      <c r="C2162" s="120" t="s">
        <v>7</v>
      </c>
      <c r="D2162" s="311" t="s">
        <v>19</v>
      </c>
      <c r="E2162" s="120">
        <v>2.94</v>
      </c>
      <c r="F2162" s="120" t="s">
        <v>9</v>
      </c>
      <c r="G2162" s="120" t="s">
        <v>427</v>
      </c>
      <c r="H2162" s="121" t="s">
        <v>3342</v>
      </c>
      <c r="I2162" s="117" t="s">
        <v>3389</v>
      </c>
      <c r="J2162" s="74">
        <f>IF(F2162="USD", E2162, E2162 * IFERROR(VLOOKUP(F2162, EXCHANGE_RATE!A:B, 2, FALSE), "Currency not found"))</f>
        <v>2.94</v>
      </c>
      <c r="K2162" s="74">
        <f t="shared" si="215"/>
        <v>2.94</v>
      </c>
      <c r="L2162" s="14">
        <f>IF(C2162="MTS", B2162, B2162 * IFERROR(VLOOKUP(C2162, 'QTY_CONVERSIONS '!A:B, 2, FALSE), "Units not found"))</f>
        <v>18</v>
      </c>
      <c r="M2162" s="75">
        <f t="shared" si="220"/>
        <v>52920</v>
      </c>
      <c r="N2162" t="str">
        <f>IFERROR(VLOOKUP(D2162, Product_Category!A:B, 2, FALSE), "Uncategorized")</f>
        <v>CMC</v>
      </c>
      <c r="O2162" s="76">
        <f t="shared" si="221"/>
        <v>2.94</v>
      </c>
      <c r="P2162" s="76">
        <f t="shared" si="222"/>
        <v>52.92</v>
      </c>
      <c r="Q2162">
        <f t="shared" si="219"/>
        <v>2023</v>
      </c>
      <c r="R2162" t="str">
        <f>IFERROR(VLOOKUP(G2162,'Importer Name'!A:B, 2, FALSE), "")</f>
        <v xml:space="preserve">PRACHIN CHEMICAL </v>
      </c>
      <c r="S2162" t="str">
        <f>IFERROR(VLOOKUP(H2162,'Supplier name '!A:B, 2, FALSE), "")</f>
        <v>SHANGHAI HONEST</v>
      </c>
    </row>
    <row r="2163" spans="1:19">
      <c r="A2163" s="119" t="s">
        <v>193</v>
      </c>
      <c r="B2163" s="120">
        <v>18000</v>
      </c>
      <c r="C2163" s="120" t="s">
        <v>7</v>
      </c>
      <c r="D2163" s="311" t="s">
        <v>19</v>
      </c>
      <c r="E2163" s="120">
        <v>2.94</v>
      </c>
      <c r="F2163" s="120" t="s">
        <v>9</v>
      </c>
      <c r="G2163" s="120" t="s">
        <v>427</v>
      </c>
      <c r="H2163" s="121" t="s">
        <v>3342</v>
      </c>
      <c r="I2163" s="117" t="s">
        <v>3389</v>
      </c>
      <c r="J2163" s="74">
        <f>IF(F2163="USD", E2163, E2163 * IFERROR(VLOOKUP(F2163, EXCHANGE_RATE!A:B, 2, FALSE), "Currency not found"))</f>
        <v>2.94</v>
      </c>
      <c r="K2163" s="74">
        <f t="shared" si="215"/>
        <v>2.94</v>
      </c>
      <c r="L2163" s="14">
        <f>IF(C2163="MTS", B2163, B2163 * IFERROR(VLOOKUP(C2163, 'QTY_CONVERSIONS '!A:B, 2, FALSE), "Units not found"))</f>
        <v>18</v>
      </c>
      <c r="M2163" s="75">
        <f t="shared" si="220"/>
        <v>52920</v>
      </c>
      <c r="N2163" t="str">
        <f>IFERROR(VLOOKUP(D2163, Product_Category!A:B, 2, FALSE), "Uncategorized")</f>
        <v>CMC</v>
      </c>
      <c r="O2163" s="76">
        <f t="shared" si="221"/>
        <v>2.94</v>
      </c>
      <c r="P2163" s="76">
        <f t="shared" si="222"/>
        <v>52.92</v>
      </c>
      <c r="Q2163">
        <f t="shared" si="219"/>
        <v>2023</v>
      </c>
      <c r="R2163" t="str">
        <f>IFERROR(VLOOKUP(G2163,'Importer Name'!A:B, 2, FALSE), "")</f>
        <v xml:space="preserve">PRACHIN CHEMICAL </v>
      </c>
      <c r="S2163" t="str">
        <f>IFERROR(VLOOKUP(H2163,'Supplier name '!A:B, 2, FALSE), "")</f>
        <v>SHANGHAI HONEST</v>
      </c>
    </row>
    <row r="2164" spans="1:19">
      <c r="A2164" s="119" t="s">
        <v>193</v>
      </c>
      <c r="B2164" s="120">
        <v>7000</v>
      </c>
      <c r="C2164" s="120" t="s">
        <v>7</v>
      </c>
      <c r="D2164" s="311" t="s">
        <v>19</v>
      </c>
      <c r="E2164" s="120">
        <v>2.35</v>
      </c>
      <c r="F2164" s="120" t="s">
        <v>9</v>
      </c>
      <c r="G2164" s="120" t="s">
        <v>3343</v>
      </c>
      <c r="H2164" s="121" t="s">
        <v>41</v>
      </c>
      <c r="I2164" s="117" t="s">
        <v>3389</v>
      </c>
      <c r="J2164" s="74">
        <f>IF(F2164="USD", E2164, E2164 * IFERROR(VLOOKUP(F2164, EXCHANGE_RATE!A:B, 2, FALSE), "Currency not found"))</f>
        <v>2.35</v>
      </c>
      <c r="K2164" s="74">
        <f t="shared" si="215"/>
        <v>2.35</v>
      </c>
      <c r="L2164" s="14">
        <f>IF(C2164="MTS", B2164, B2164 * IFERROR(VLOOKUP(C2164, 'QTY_CONVERSIONS '!A:B, 2, FALSE), "Units not found"))</f>
        <v>7</v>
      </c>
      <c r="M2164" s="75">
        <f t="shared" si="220"/>
        <v>16450</v>
      </c>
      <c r="N2164" t="str">
        <f>IFERROR(VLOOKUP(D2164, Product_Category!A:B, 2, FALSE), "Uncategorized")</f>
        <v>CMC</v>
      </c>
      <c r="O2164" s="76">
        <f t="shared" si="221"/>
        <v>2.35</v>
      </c>
      <c r="P2164" s="76">
        <f t="shared" si="222"/>
        <v>16.45</v>
      </c>
      <c r="Q2164">
        <f t="shared" si="219"/>
        <v>2023</v>
      </c>
      <c r="R2164" t="str">
        <f>IFERROR(VLOOKUP(G2164,'Importer Name'!A:B, 2, FALSE), "")</f>
        <v>DKSH INDIA PVT LTD</v>
      </c>
      <c r="S2164" t="str">
        <f>IFERROR(VLOOKUP(H2164,'Supplier name '!A:B, 2, FALSE), "")</f>
        <v>JINING FORTUNE</v>
      </c>
    </row>
    <row r="2165" spans="1:19">
      <c r="A2165" s="119" t="s">
        <v>193</v>
      </c>
      <c r="B2165" s="120">
        <v>10000</v>
      </c>
      <c r="C2165" s="120" t="s">
        <v>7</v>
      </c>
      <c r="D2165" s="311" t="s">
        <v>19</v>
      </c>
      <c r="E2165" s="120">
        <v>2.91</v>
      </c>
      <c r="F2165" s="120" t="s">
        <v>9</v>
      </c>
      <c r="G2165" s="120" t="s">
        <v>3343</v>
      </c>
      <c r="H2165" s="121" t="s">
        <v>41</v>
      </c>
      <c r="I2165" s="117" t="s">
        <v>3389</v>
      </c>
      <c r="J2165" s="74">
        <f>IF(F2165="USD", E2165, E2165 * IFERROR(VLOOKUP(F2165, EXCHANGE_RATE!A:B, 2, FALSE), "Currency not found"))</f>
        <v>2.91</v>
      </c>
      <c r="K2165" s="74">
        <f t="shared" si="215"/>
        <v>2.91</v>
      </c>
      <c r="L2165" s="14">
        <f>IF(C2165="MTS", B2165, B2165 * IFERROR(VLOOKUP(C2165, 'QTY_CONVERSIONS '!A:B, 2, FALSE), "Units not found"))</f>
        <v>10</v>
      </c>
      <c r="M2165" s="75">
        <f t="shared" si="220"/>
        <v>29100</v>
      </c>
      <c r="N2165" t="str">
        <f>IFERROR(VLOOKUP(D2165, Product_Category!A:B, 2, FALSE), "Uncategorized")</f>
        <v>CMC</v>
      </c>
      <c r="O2165" s="76">
        <f t="shared" si="221"/>
        <v>2.91</v>
      </c>
      <c r="P2165" s="76">
        <f t="shared" si="222"/>
        <v>29.1</v>
      </c>
      <c r="Q2165">
        <f t="shared" si="219"/>
        <v>2023</v>
      </c>
      <c r="R2165" t="str">
        <f>IFERROR(VLOOKUP(G2165,'Importer Name'!A:B, 2, FALSE), "")</f>
        <v>DKSH INDIA PVT LTD</v>
      </c>
      <c r="S2165" t="str">
        <f>IFERROR(VLOOKUP(H2165,'Supplier name '!A:B, 2, FALSE), "")</f>
        <v>JINING FORTUNE</v>
      </c>
    </row>
    <row r="2166" spans="1:19">
      <c r="A2166" s="119" t="s">
        <v>193</v>
      </c>
      <c r="B2166" s="120">
        <v>18000</v>
      </c>
      <c r="C2166" s="120" t="s">
        <v>7</v>
      </c>
      <c r="D2166" s="311" t="s">
        <v>19</v>
      </c>
      <c r="E2166" s="120">
        <v>3.17</v>
      </c>
      <c r="F2166" s="120" t="s">
        <v>9</v>
      </c>
      <c r="G2166" s="120" t="s">
        <v>34</v>
      </c>
      <c r="H2166" s="121" t="s">
        <v>3344</v>
      </c>
      <c r="I2166" s="117" t="s">
        <v>3389</v>
      </c>
      <c r="J2166" s="74">
        <f>IF(F2166="USD", E2166, E2166 * IFERROR(VLOOKUP(F2166, EXCHANGE_RATE!A:B, 2, FALSE), "Currency not found"))</f>
        <v>3.17</v>
      </c>
      <c r="K2166" s="74">
        <f t="shared" si="215"/>
        <v>3.17</v>
      </c>
      <c r="L2166" s="14">
        <f>IF(C2166="MTS", B2166, B2166 * IFERROR(VLOOKUP(C2166, 'QTY_CONVERSIONS '!A:B, 2, FALSE), "Units not found"))</f>
        <v>18</v>
      </c>
      <c r="M2166" s="75">
        <f t="shared" si="220"/>
        <v>57060</v>
      </c>
      <c r="N2166" t="str">
        <f>IFERROR(VLOOKUP(D2166, Product_Category!A:B, 2, FALSE), "Uncategorized")</f>
        <v>CMC</v>
      </c>
      <c r="O2166" s="76">
        <f t="shared" si="221"/>
        <v>3.17</v>
      </c>
      <c r="P2166" s="76">
        <f t="shared" si="222"/>
        <v>57.06</v>
      </c>
      <c r="Q2166">
        <f t="shared" si="219"/>
        <v>2023</v>
      </c>
      <c r="R2166" t="str">
        <f>IFERROR(VLOOKUP(G2166,'Importer Name'!A:B, 2, FALSE), "")</f>
        <v>COLGATE-PALMOLIVE</v>
      </c>
      <c r="S2166" t="str">
        <f>IFERROR(VLOOKUP(H2166,'Supplier name '!A:B, 2, FALSE), "")</f>
        <v>CHONGQING LIHONG CHEM</v>
      </c>
    </row>
    <row r="2167" spans="1:19">
      <c r="A2167" s="119" t="s">
        <v>193</v>
      </c>
      <c r="B2167" s="120">
        <v>18000</v>
      </c>
      <c r="C2167" s="120" t="s">
        <v>7</v>
      </c>
      <c r="D2167" s="311" t="s">
        <v>19</v>
      </c>
      <c r="E2167" s="120">
        <v>3.3</v>
      </c>
      <c r="F2167" s="120" t="s">
        <v>9</v>
      </c>
      <c r="G2167" s="120" t="s">
        <v>34</v>
      </c>
      <c r="H2167" s="121" t="s">
        <v>3344</v>
      </c>
      <c r="I2167" s="117" t="s">
        <v>3389</v>
      </c>
      <c r="J2167" s="74">
        <f>IF(F2167="USD", E2167, E2167 * IFERROR(VLOOKUP(F2167, EXCHANGE_RATE!A:B, 2, FALSE), "Currency not found"))</f>
        <v>3.3</v>
      </c>
      <c r="K2167" s="74">
        <f t="shared" si="215"/>
        <v>3.3</v>
      </c>
      <c r="L2167" s="14">
        <f>IF(C2167="MTS", B2167, B2167 * IFERROR(VLOOKUP(C2167, 'QTY_CONVERSIONS '!A:B, 2, FALSE), "Units not found"))</f>
        <v>18</v>
      </c>
      <c r="M2167" s="75">
        <f t="shared" si="220"/>
        <v>59400</v>
      </c>
      <c r="N2167" t="str">
        <f>IFERROR(VLOOKUP(D2167, Product_Category!A:B, 2, FALSE), "Uncategorized")</f>
        <v>CMC</v>
      </c>
      <c r="O2167" s="76">
        <f t="shared" si="221"/>
        <v>3.3</v>
      </c>
      <c r="P2167" s="76">
        <f t="shared" si="222"/>
        <v>59.4</v>
      </c>
      <c r="Q2167">
        <f t="shared" si="219"/>
        <v>2023</v>
      </c>
      <c r="R2167" t="str">
        <f>IFERROR(VLOOKUP(G2167,'Importer Name'!A:B, 2, FALSE), "")</f>
        <v>COLGATE-PALMOLIVE</v>
      </c>
      <c r="S2167" t="str">
        <f>IFERROR(VLOOKUP(H2167,'Supplier name '!A:B, 2, FALSE), "")</f>
        <v>CHONGQING LIHONG CHEM</v>
      </c>
    </row>
    <row r="2168" spans="1:19">
      <c r="A2168" s="119" t="s">
        <v>193</v>
      </c>
      <c r="B2168" s="120">
        <v>4000</v>
      </c>
      <c r="C2168" s="120" t="s">
        <v>7</v>
      </c>
      <c r="D2168" s="311" t="s">
        <v>19</v>
      </c>
      <c r="E2168" s="120">
        <v>2.78</v>
      </c>
      <c r="F2168" s="120" t="s">
        <v>9</v>
      </c>
      <c r="G2168" s="120" t="s">
        <v>3345</v>
      </c>
      <c r="H2168" s="121" t="s">
        <v>3346</v>
      </c>
      <c r="I2168" s="117" t="s">
        <v>3389</v>
      </c>
      <c r="J2168" s="74">
        <f>IF(F2168="USD", E2168, E2168 * IFERROR(VLOOKUP(F2168, EXCHANGE_RATE!A:B, 2, FALSE), "Currency not found"))</f>
        <v>2.78</v>
      </c>
      <c r="K2168" s="74">
        <f t="shared" si="215"/>
        <v>2.78</v>
      </c>
      <c r="L2168" s="14">
        <f>IF(C2168="MTS", B2168, B2168 * IFERROR(VLOOKUP(C2168, 'QTY_CONVERSIONS '!A:B, 2, FALSE), "Units not found"))</f>
        <v>4</v>
      </c>
      <c r="M2168" s="75">
        <f t="shared" si="220"/>
        <v>11120</v>
      </c>
      <c r="N2168" t="str">
        <f>IFERROR(VLOOKUP(D2168, Product_Category!A:B, 2, FALSE), "Uncategorized")</f>
        <v>CMC</v>
      </c>
      <c r="O2168" s="76">
        <f t="shared" si="221"/>
        <v>2.78</v>
      </c>
      <c r="P2168" s="76">
        <f t="shared" si="222"/>
        <v>11.12</v>
      </c>
      <c r="Q2168">
        <f t="shared" si="219"/>
        <v>2023</v>
      </c>
      <c r="R2168" t="str">
        <f>IFERROR(VLOOKUP(G2168,'Importer Name'!A:B, 2, FALSE), "")</f>
        <v>KAKKAT DRUGS &amp; CHEMICALS</v>
      </c>
      <c r="S2168" t="str">
        <f>IFERROR(VLOOKUP(H2168,'Supplier name '!A:B, 2, FALSE), "")</f>
        <v>JIANGSU GUOTAI GUOMIAN</v>
      </c>
    </row>
    <row r="2169" spans="1:19">
      <c r="A2169" s="119" t="s">
        <v>193</v>
      </c>
      <c r="B2169" s="120">
        <v>15000</v>
      </c>
      <c r="C2169" s="120" t="s">
        <v>7</v>
      </c>
      <c r="D2169" s="311" t="s">
        <v>19</v>
      </c>
      <c r="E2169" s="120">
        <v>2.85</v>
      </c>
      <c r="F2169" s="120" t="s">
        <v>9</v>
      </c>
      <c r="G2169" s="120" t="s">
        <v>435</v>
      </c>
      <c r="H2169" s="121" t="s">
        <v>41</v>
      </c>
      <c r="I2169" s="117" t="s">
        <v>3389</v>
      </c>
      <c r="J2169" s="74">
        <f>IF(F2169="USD", E2169, E2169 * IFERROR(VLOOKUP(F2169, EXCHANGE_RATE!A:B, 2, FALSE), "Currency not found"))</f>
        <v>2.85</v>
      </c>
      <c r="K2169" s="74">
        <f t="shared" si="215"/>
        <v>2.85</v>
      </c>
      <c r="L2169" s="14">
        <f>IF(C2169="MTS", B2169, B2169 * IFERROR(VLOOKUP(C2169, 'QTY_CONVERSIONS '!A:B, 2, FALSE), "Units not found"))</f>
        <v>15</v>
      </c>
      <c r="M2169" s="75">
        <f t="shared" si="220"/>
        <v>42750</v>
      </c>
      <c r="N2169" t="str">
        <f>IFERROR(VLOOKUP(D2169, Product_Category!A:B, 2, FALSE), "Uncategorized")</f>
        <v>CMC</v>
      </c>
      <c r="O2169" s="76">
        <f t="shared" si="221"/>
        <v>2.85</v>
      </c>
      <c r="P2169" s="76">
        <f t="shared" si="222"/>
        <v>42.75</v>
      </c>
      <c r="Q2169">
        <f t="shared" si="219"/>
        <v>2023</v>
      </c>
      <c r="R2169" t="str">
        <f>IFERROR(VLOOKUP(G2169,'Importer Name'!A:B, 2, FALSE), "")</f>
        <v xml:space="preserve">KRISHNA ADDITIVES </v>
      </c>
      <c r="S2169" t="str">
        <f>IFERROR(VLOOKUP(H2169,'Supplier name '!A:B, 2, FALSE), "")</f>
        <v>JINING FORTUNE</v>
      </c>
    </row>
    <row r="2170" spans="1:19">
      <c r="A2170" s="119" t="s">
        <v>193</v>
      </c>
      <c r="B2170" s="120">
        <v>500</v>
      </c>
      <c r="C2170" s="120" t="s">
        <v>7</v>
      </c>
      <c r="D2170" s="311" t="s">
        <v>19</v>
      </c>
      <c r="E2170" s="120">
        <v>2.9</v>
      </c>
      <c r="F2170" s="120" t="s">
        <v>9</v>
      </c>
      <c r="G2170" s="120" t="s">
        <v>3347</v>
      </c>
      <c r="H2170" s="121" t="s">
        <v>3348</v>
      </c>
      <c r="I2170" s="117" t="s">
        <v>3389</v>
      </c>
      <c r="J2170" s="74">
        <f>IF(F2170="USD", E2170, E2170 * IFERROR(VLOOKUP(F2170, EXCHANGE_RATE!A:B, 2, FALSE), "Currency not found"))</f>
        <v>2.9</v>
      </c>
      <c r="K2170" s="74">
        <f t="shared" si="215"/>
        <v>2.9</v>
      </c>
      <c r="L2170" s="14">
        <f>IF(C2170="MTS", B2170, B2170 * IFERROR(VLOOKUP(C2170, 'QTY_CONVERSIONS '!A:B, 2, FALSE), "Units not found"))</f>
        <v>0.5</v>
      </c>
      <c r="M2170" s="75">
        <f t="shared" si="220"/>
        <v>1450</v>
      </c>
      <c r="N2170" t="str">
        <f>IFERROR(VLOOKUP(D2170, Product_Category!A:B, 2, FALSE), "Uncategorized")</f>
        <v>CMC</v>
      </c>
      <c r="O2170" s="76">
        <f t="shared" si="221"/>
        <v>2.9</v>
      </c>
      <c r="P2170" s="76">
        <f t="shared" si="222"/>
        <v>1.45</v>
      </c>
      <c r="Q2170">
        <f t="shared" si="219"/>
        <v>2023</v>
      </c>
      <c r="R2170" t="str">
        <f>IFERROR(VLOOKUP(G2170,'Importer Name'!A:B, 2, FALSE), "")</f>
        <v xml:space="preserve">PIOMA CHEMICALS </v>
      </c>
      <c r="S2170" t="str">
        <f>IFERROR(VLOOKUP(H2170,'Supplier name '!A:B, 2, FALSE), "")</f>
        <v>SHANGHAI SHENGUANG CHEM</v>
      </c>
    </row>
    <row r="2171" spans="1:19">
      <c r="A2171" s="119" t="s">
        <v>193</v>
      </c>
      <c r="B2171" s="120">
        <v>5000</v>
      </c>
      <c r="C2171" s="120" t="s">
        <v>7</v>
      </c>
      <c r="D2171" s="311" t="s">
        <v>19</v>
      </c>
      <c r="E2171" s="120">
        <v>3</v>
      </c>
      <c r="F2171" s="120" t="s">
        <v>9</v>
      </c>
      <c r="G2171" s="120" t="s">
        <v>3347</v>
      </c>
      <c r="H2171" s="121" t="s">
        <v>3348</v>
      </c>
      <c r="I2171" s="117" t="s">
        <v>3389</v>
      </c>
      <c r="J2171" s="74">
        <f>IF(F2171="USD", E2171, E2171 * IFERROR(VLOOKUP(F2171, EXCHANGE_RATE!A:B, 2, FALSE), "Currency not found"))</f>
        <v>3</v>
      </c>
      <c r="K2171" s="74">
        <f t="shared" si="215"/>
        <v>3</v>
      </c>
      <c r="L2171" s="14">
        <f>IF(C2171="MTS", B2171, B2171 * IFERROR(VLOOKUP(C2171, 'QTY_CONVERSIONS '!A:B, 2, FALSE), "Units not found"))</f>
        <v>5</v>
      </c>
      <c r="M2171" s="75">
        <f t="shared" si="220"/>
        <v>15000</v>
      </c>
      <c r="N2171" t="str">
        <f>IFERROR(VLOOKUP(D2171, Product_Category!A:B, 2, FALSE), "Uncategorized")</f>
        <v>CMC</v>
      </c>
      <c r="O2171" s="76">
        <f t="shared" si="221"/>
        <v>3</v>
      </c>
      <c r="P2171" s="76">
        <f t="shared" si="222"/>
        <v>15</v>
      </c>
      <c r="Q2171">
        <f t="shared" si="219"/>
        <v>2023</v>
      </c>
      <c r="R2171" t="str">
        <f>IFERROR(VLOOKUP(G2171,'Importer Name'!A:B, 2, FALSE), "")</f>
        <v xml:space="preserve">PIOMA CHEMICALS </v>
      </c>
      <c r="S2171" t="str">
        <f>IFERROR(VLOOKUP(H2171,'Supplier name '!A:B, 2, FALSE), "")</f>
        <v>SHANGHAI SHENGUANG CHEM</v>
      </c>
    </row>
    <row r="2172" spans="1:19">
      <c r="A2172" s="119" t="s">
        <v>193</v>
      </c>
      <c r="B2172" s="120">
        <v>6000</v>
      </c>
      <c r="C2172" s="120" t="s">
        <v>7</v>
      </c>
      <c r="D2172" s="311" t="s">
        <v>19</v>
      </c>
      <c r="E2172" s="120">
        <v>3.1</v>
      </c>
      <c r="F2172" s="120" t="s">
        <v>9</v>
      </c>
      <c r="G2172" s="120" t="s">
        <v>3347</v>
      </c>
      <c r="H2172" s="121" t="s">
        <v>3348</v>
      </c>
      <c r="I2172" s="117" t="s">
        <v>3389</v>
      </c>
      <c r="J2172" s="74">
        <f>IF(F2172="USD", E2172, E2172 * IFERROR(VLOOKUP(F2172, EXCHANGE_RATE!A:B, 2, FALSE), "Currency not found"))</f>
        <v>3.1</v>
      </c>
      <c r="K2172" s="74">
        <f t="shared" si="215"/>
        <v>3.1</v>
      </c>
      <c r="L2172" s="14">
        <f>IF(C2172="MTS", B2172, B2172 * IFERROR(VLOOKUP(C2172, 'QTY_CONVERSIONS '!A:B, 2, FALSE), "Units not found"))</f>
        <v>6</v>
      </c>
      <c r="M2172" s="75">
        <f t="shared" si="220"/>
        <v>18600</v>
      </c>
      <c r="N2172" t="str">
        <f>IFERROR(VLOOKUP(D2172, Product_Category!A:B, 2, FALSE), "Uncategorized")</f>
        <v>CMC</v>
      </c>
      <c r="O2172" s="76">
        <f t="shared" si="221"/>
        <v>3.1</v>
      </c>
      <c r="P2172" s="76">
        <f t="shared" si="222"/>
        <v>18.600000000000001</v>
      </c>
      <c r="Q2172">
        <f t="shared" si="219"/>
        <v>2023</v>
      </c>
      <c r="R2172" t="str">
        <f>IFERROR(VLOOKUP(G2172,'Importer Name'!A:B, 2, FALSE), "")</f>
        <v xml:space="preserve">PIOMA CHEMICALS </v>
      </c>
      <c r="S2172" t="str">
        <f>IFERROR(VLOOKUP(H2172,'Supplier name '!A:B, 2, FALSE), "")</f>
        <v>SHANGHAI SHENGUANG CHEM</v>
      </c>
    </row>
    <row r="2173" spans="1:19">
      <c r="A2173" s="119" t="s">
        <v>193</v>
      </c>
      <c r="B2173" s="120">
        <v>500</v>
      </c>
      <c r="C2173" s="120" t="s">
        <v>7</v>
      </c>
      <c r="D2173" s="311" t="s">
        <v>19</v>
      </c>
      <c r="E2173" s="120">
        <v>3.4</v>
      </c>
      <c r="F2173" s="120" t="s">
        <v>9</v>
      </c>
      <c r="G2173" s="120" t="s">
        <v>3347</v>
      </c>
      <c r="H2173" s="121" t="s">
        <v>3348</v>
      </c>
      <c r="I2173" s="117" t="s">
        <v>3389</v>
      </c>
      <c r="J2173" s="74">
        <f>IF(F2173="USD", E2173, E2173 * IFERROR(VLOOKUP(F2173, EXCHANGE_RATE!A:B, 2, FALSE), "Currency not found"))</f>
        <v>3.4</v>
      </c>
      <c r="K2173" s="74">
        <f t="shared" si="215"/>
        <v>3.4</v>
      </c>
      <c r="L2173" s="14">
        <f>IF(C2173="MTS", B2173, B2173 * IFERROR(VLOOKUP(C2173, 'QTY_CONVERSIONS '!A:B, 2, FALSE), "Units not found"))</f>
        <v>0.5</v>
      </c>
      <c r="M2173" s="75">
        <f t="shared" si="220"/>
        <v>1700</v>
      </c>
      <c r="N2173" t="str">
        <f>IFERROR(VLOOKUP(D2173, Product_Category!A:B, 2, FALSE), "Uncategorized")</f>
        <v>CMC</v>
      </c>
      <c r="O2173" s="76">
        <f t="shared" si="221"/>
        <v>3.4</v>
      </c>
      <c r="P2173" s="76">
        <f t="shared" si="222"/>
        <v>1.7</v>
      </c>
      <c r="Q2173">
        <f t="shared" si="219"/>
        <v>2023</v>
      </c>
      <c r="R2173" t="str">
        <f>IFERROR(VLOOKUP(G2173,'Importer Name'!A:B, 2, FALSE), "")</f>
        <v xml:space="preserve">PIOMA CHEMICALS </v>
      </c>
      <c r="S2173" t="str">
        <f>IFERROR(VLOOKUP(H2173,'Supplier name '!A:B, 2, FALSE), "")</f>
        <v>SHANGHAI SHENGUANG CHEM</v>
      </c>
    </row>
    <row r="2174" spans="1:19">
      <c r="A2174" s="119" t="s">
        <v>193</v>
      </c>
      <c r="B2174" s="120">
        <v>18000</v>
      </c>
      <c r="C2174" s="120" t="s">
        <v>7</v>
      </c>
      <c r="D2174" s="311" t="s">
        <v>19</v>
      </c>
      <c r="E2174" s="120">
        <v>3.05</v>
      </c>
      <c r="F2174" s="120" t="s">
        <v>9</v>
      </c>
      <c r="G2174" s="120" t="s">
        <v>3349</v>
      </c>
      <c r="H2174" s="121" t="s">
        <v>3350</v>
      </c>
      <c r="I2174" s="117" t="s">
        <v>3389</v>
      </c>
      <c r="J2174" s="74">
        <f>IF(F2174="USD", E2174, E2174 * IFERROR(VLOOKUP(F2174, EXCHANGE_RATE!A:B, 2, FALSE), "Currency not found"))</f>
        <v>3.05</v>
      </c>
      <c r="K2174" s="74">
        <f t="shared" si="215"/>
        <v>3.05</v>
      </c>
      <c r="L2174" s="14">
        <f>IF(C2174="MTS", B2174, B2174 * IFERROR(VLOOKUP(C2174, 'QTY_CONVERSIONS '!A:B, 2, FALSE), "Units not found"))</f>
        <v>18</v>
      </c>
      <c r="M2174" s="75">
        <f t="shared" si="220"/>
        <v>54900</v>
      </c>
      <c r="N2174" t="str">
        <f>IFERROR(VLOOKUP(D2174, Product_Category!A:B, 2, FALSE), "Uncategorized")</f>
        <v>CMC</v>
      </c>
      <c r="O2174" s="76">
        <f t="shared" si="221"/>
        <v>3.05</v>
      </c>
      <c r="P2174" s="76">
        <f t="shared" si="222"/>
        <v>54.9</v>
      </c>
      <c r="Q2174">
        <f t="shared" si="219"/>
        <v>2023</v>
      </c>
      <c r="R2174" t="str">
        <f>IFERROR(VLOOKUP(G2174,'Importer Name'!A:B, 2, FALSE), "")</f>
        <v xml:space="preserve">Nipra Hydrocolloids </v>
      </c>
      <c r="S2174" t="str">
        <f>IFERROR(VLOOKUP(H2174,'Supplier name '!A:B, 2, FALSE), "")</f>
        <v>ANQIU EAGLE CELLULOSEE</v>
      </c>
    </row>
    <row r="2175" spans="1:19">
      <c r="A2175" s="119" t="s">
        <v>193</v>
      </c>
      <c r="B2175" s="120">
        <v>17000</v>
      </c>
      <c r="C2175" s="120" t="s">
        <v>7</v>
      </c>
      <c r="D2175" s="311" t="s">
        <v>19</v>
      </c>
      <c r="E2175" s="120">
        <v>2.52</v>
      </c>
      <c r="F2175" s="120" t="s">
        <v>9</v>
      </c>
      <c r="G2175" s="120" t="s">
        <v>3349</v>
      </c>
      <c r="H2175" s="121" t="s">
        <v>27</v>
      </c>
      <c r="I2175" s="117" t="s">
        <v>3389</v>
      </c>
      <c r="J2175" s="74">
        <f>IF(F2175="USD", E2175, E2175 * IFERROR(VLOOKUP(F2175, EXCHANGE_RATE!A:B, 2, FALSE), "Currency not found"))</f>
        <v>2.52</v>
      </c>
      <c r="K2175" s="74">
        <f t="shared" si="215"/>
        <v>2.52</v>
      </c>
      <c r="L2175" s="14">
        <f>IF(C2175="MTS", B2175, B2175 * IFERROR(VLOOKUP(C2175, 'QTY_CONVERSIONS '!A:B, 2, FALSE), "Units not found"))</f>
        <v>17</v>
      </c>
      <c r="M2175" s="75">
        <f t="shared" si="220"/>
        <v>42840</v>
      </c>
      <c r="N2175" t="str">
        <f>IFERROR(VLOOKUP(D2175, Product_Category!A:B, 2, FALSE), "Uncategorized")</f>
        <v>CMC</v>
      </c>
      <c r="O2175" s="76">
        <f t="shared" si="221"/>
        <v>2.52</v>
      </c>
      <c r="P2175" s="76">
        <f t="shared" si="222"/>
        <v>42.84</v>
      </c>
      <c r="Q2175">
        <f t="shared" si="219"/>
        <v>2023</v>
      </c>
      <c r="R2175" t="str">
        <f>IFERROR(VLOOKUP(G2175,'Importer Name'!A:B, 2, FALSE), "")</f>
        <v xml:space="preserve">Nipra Hydrocolloids </v>
      </c>
      <c r="S2175" t="str">
        <f>IFERROR(VLOOKUP(H2175,'Supplier name '!A:B, 2, FALSE), "")</f>
        <v>CHANGSHU WEALTHY</v>
      </c>
    </row>
    <row r="2176" spans="1:19">
      <c r="A2176" s="119" t="s">
        <v>193</v>
      </c>
      <c r="B2176" s="120">
        <v>25000</v>
      </c>
      <c r="C2176" s="120" t="s">
        <v>7</v>
      </c>
      <c r="D2176" s="311" t="s">
        <v>19</v>
      </c>
      <c r="E2176" s="120">
        <v>1.81</v>
      </c>
      <c r="F2176" s="120" t="s">
        <v>9</v>
      </c>
      <c r="G2176" s="120" t="s">
        <v>441</v>
      </c>
      <c r="H2176" s="121" t="s">
        <v>442</v>
      </c>
      <c r="I2176" s="117" t="s">
        <v>3389</v>
      </c>
      <c r="J2176" s="74">
        <f>IF(F2176="USD", E2176, E2176 * IFERROR(VLOOKUP(F2176, EXCHANGE_RATE!A:B, 2, FALSE), "Currency not found"))</f>
        <v>1.81</v>
      </c>
      <c r="K2176" s="74">
        <f t="shared" si="215"/>
        <v>1.81</v>
      </c>
      <c r="L2176" s="14">
        <f>IF(C2176="MTS", B2176, B2176 * IFERROR(VLOOKUP(C2176, 'QTY_CONVERSIONS '!A:B, 2, FALSE), "Units not found"))</f>
        <v>25</v>
      </c>
      <c r="M2176" s="75">
        <f t="shared" si="220"/>
        <v>45250</v>
      </c>
      <c r="N2176" t="str">
        <f>IFERROR(VLOOKUP(D2176, Product_Category!A:B, 2, FALSE), "Uncategorized")</f>
        <v>CMC</v>
      </c>
      <c r="O2176" s="76">
        <f t="shared" si="221"/>
        <v>1.81</v>
      </c>
      <c r="P2176" s="76">
        <f t="shared" si="222"/>
        <v>45.25</v>
      </c>
      <c r="Q2176">
        <f t="shared" si="219"/>
        <v>2023</v>
      </c>
      <c r="R2176" t="str">
        <f>IFERROR(VLOOKUP(G2176,'Importer Name'!A:B, 2, FALSE), "")</f>
        <v xml:space="preserve">HI TECH PAPERS </v>
      </c>
      <c r="S2176" t="str">
        <f>IFERROR(VLOOKUP(H2176,'Supplier name '!A:B, 2, FALSE), "")</f>
        <v>WUXI LEO TECH</v>
      </c>
    </row>
    <row r="2177" spans="1:19">
      <c r="A2177" s="119" t="s">
        <v>193</v>
      </c>
      <c r="B2177" s="120">
        <v>1000</v>
      </c>
      <c r="C2177" s="120" t="s">
        <v>7</v>
      </c>
      <c r="D2177" s="311" t="s">
        <v>19</v>
      </c>
      <c r="E2177" s="120">
        <v>2.94</v>
      </c>
      <c r="F2177" s="120" t="s">
        <v>9</v>
      </c>
      <c r="G2177" s="120" t="s">
        <v>3351</v>
      </c>
      <c r="H2177" s="121" t="s">
        <v>3352</v>
      </c>
      <c r="I2177" s="117" t="s">
        <v>3389</v>
      </c>
      <c r="J2177" s="74">
        <f>IF(F2177="USD", E2177, E2177 * IFERROR(VLOOKUP(F2177, EXCHANGE_RATE!A:B, 2, FALSE), "Currency not found"))</f>
        <v>2.94</v>
      </c>
      <c r="K2177" s="74">
        <f t="shared" si="215"/>
        <v>2.94</v>
      </c>
      <c r="L2177" s="14">
        <f>IF(C2177="MTS", B2177, B2177 * IFERROR(VLOOKUP(C2177, 'QTY_CONVERSIONS '!A:B, 2, FALSE), "Units not found"))</f>
        <v>1</v>
      </c>
      <c r="M2177" s="75">
        <f t="shared" si="220"/>
        <v>2940</v>
      </c>
      <c r="N2177" t="str">
        <f>IFERROR(VLOOKUP(D2177, Product_Category!A:B, 2, FALSE), "Uncategorized")</f>
        <v>CMC</v>
      </c>
      <c r="O2177" s="76">
        <f t="shared" si="221"/>
        <v>2.94</v>
      </c>
      <c r="P2177" s="76">
        <f t="shared" si="222"/>
        <v>2.94</v>
      </c>
      <c r="Q2177">
        <f t="shared" si="219"/>
        <v>2023</v>
      </c>
      <c r="R2177" t="str">
        <f>IFERROR(VLOOKUP(G2177,'Importer Name'!A:B, 2, FALSE), "")</f>
        <v xml:space="preserve">PARAM CHEMICALS </v>
      </c>
      <c r="S2177" t="str">
        <f>IFERROR(VLOOKUP(H2177,'Supplier name '!A:B, 2, FALSE), "")</f>
        <v>DONGYING LINGUANG</v>
      </c>
    </row>
    <row r="2178" spans="1:19">
      <c r="A2178" s="119" t="s">
        <v>193</v>
      </c>
      <c r="B2178" s="120">
        <v>4000</v>
      </c>
      <c r="C2178" s="120" t="s">
        <v>7</v>
      </c>
      <c r="D2178" s="311" t="s">
        <v>19</v>
      </c>
      <c r="E2178" s="120">
        <v>2.88</v>
      </c>
      <c r="F2178" s="120" t="s">
        <v>9</v>
      </c>
      <c r="G2178" s="120" t="s">
        <v>3351</v>
      </c>
      <c r="H2178" s="121" t="s">
        <v>3352</v>
      </c>
      <c r="I2178" s="117" t="s">
        <v>3389</v>
      </c>
      <c r="J2178" s="74">
        <f>IF(F2178="USD", E2178, E2178 * IFERROR(VLOOKUP(F2178, EXCHANGE_RATE!A:B, 2, FALSE), "Currency not found"))</f>
        <v>2.88</v>
      </c>
      <c r="K2178" s="74">
        <f t="shared" si="215"/>
        <v>2.88</v>
      </c>
      <c r="L2178" s="14">
        <f>IF(C2178="MTS", B2178, B2178 * IFERROR(VLOOKUP(C2178, 'QTY_CONVERSIONS '!A:B, 2, FALSE), "Units not found"))</f>
        <v>4</v>
      </c>
      <c r="M2178" s="75">
        <f t="shared" si="220"/>
        <v>11520</v>
      </c>
      <c r="N2178" t="str">
        <f>IFERROR(VLOOKUP(D2178, Product_Category!A:B, 2, FALSE), "Uncategorized")</f>
        <v>CMC</v>
      </c>
      <c r="O2178" s="76">
        <f t="shared" si="221"/>
        <v>2.88</v>
      </c>
      <c r="P2178" s="76">
        <f t="shared" si="222"/>
        <v>11.52</v>
      </c>
      <c r="Q2178">
        <f t="shared" si="219"/>
        <v>2023</v>
      </c>
      <c r="R2178" t="str">
        <f>IFERROR(VLOOKUP(G2178,'Importer Name'!A:B, 2, FALSE), "")</f>
        <v xml:space="preserve">PARAM CHEMICALS </v>
      </c>
      <c r="S2178" t="str">
        <f>IFERROR(VLOOKUP(H2178,'Supplier name '!A:B, 2, FALSE), "")</f>
        <v>DONGYING LINGUANG</v>
      </c>
    </row>
    <row r="2179" spans="1:19">
      <c r="A2179" s="119" t="s">
        <v>193</v>
      </c>
      <c r="B2179" s="120">
        <v>21000</v>
      </c>
      <c r="C2179" s="120" t="s">
        <v>7</v>
      </c>
      <c r="D2179" s="311" t="s">
        <v>19</v>
      </c>
      <c r="E2179" s="120">
        <v>2.2000000000000002</v>
      </c>
      <c r="F2179" s="120" t="s">
        <v>9</v>
      </c>
      <c r="G2179" s="120" t="s">
        <v>2958</v>
      </c>
      <c r="H2179" s="121" t="s">
        <v>324</v>
      </c>
      <c r="I2179" s="117" t="s">
        <v>3389</v>
      </c>
      <c r="J2179" s="74">
        <f>IF(F2179="USD", E2179, E2179 * IFERROR(VLOOKUP(F2179, EXCHANGE_RATE!A:B, 2, FALSE), "Currency not found"))</f>
        <v>2.2000000000000002</v>
      </c>
      <c r="K2179" s="74">
        <f t="shared" si="215"/>
        <v>2.2000000000000002</v>
      </c>
      <c r="L2179" s="14">
        <f>IF(C2179="MTS", B2179, B2179 * IFERROR(VLOOKUP(C2179, 'QTY_CONVERSIONS '!A:B, 2, FALSE), "Units not found"))</f>
        <v>21</v>
      </c>
      <c r="M2179" s="75">
        <f t="shared" si="220"/>
        <v>46200.000000000007</v>
      </c>
      <c r="N2179" t="str">
        <f>IFERROR(VLOOKUP(D2179, Product_Category!A:B, 2, FALSE), "Uncategorized")</f>
        <v>CMC</v>
      </c>
      <c r="O2179" s="76">
        <f t="shared" si="221"/>
        <v>2.2000000000000002</v>
      </c>
      <c r="P2179" s="76">
        <f t="shared" si="222"/>
        <v>46.2</v>
      </c>
      <c r="Q2179">
        <f t="shared" si="219"/>
        <v>2023</v>
      </c>
      <c r="R2179" t="str">
        <f>IFERROR(VLOOKUP(G2179,'Importer Name'!A:B, 2, FALSE), "")</f>
        <v xml:space="preserve">ARYAN ENTERPRISE </v>
      </c>
      <c r="S2179" t="str">
        <f>IFERROR(VLOOKUP(H2179,'Supplier name '!A:B, 2, FALSE), "")</f>
        <v>SIDLEY CHEM</v>
      </c>
    </row>
    <row r="2180" spans="1:19">
      <c r="A2180" s="119" t="s">
        <v>193</v>
      </c>
      <c r="B2180" s="120">
        <v>20000</v>
      </c>
      <c r="C2180" s="120" t="s">
        <v>7</v>
      </c>
      <c r="D2180" s="311" t="s">
        <v>19</v>
      </c>
      <c r="E2180" s="120">
        <v>2.42</v>
      </c>
      <c r="F2180" s="120" t="s">
        <v>9</v>
      </c>
      <c r="G2180" s="120" t="s">
        <v>35</v>
      </c>
      <c r="H2180" s="121" t="s">
        <v>3344</v>
      </c>
      <c r="I2180" s="117" t="s">
        <v>3389</v>
      </c>
      <c r="J2180" s="74">
        <f>IF(F2180="USD", E2180, E2180 * IFERROR(VLOOKUP(F2180, EXCHANGE_RATE!A:B, 2, FALSE), "Currency not found"))</f>
        <v>2.42</v>
      </c>
      <c r="K2180" s="74">
        <f t="shared" ref="K2180:K2243" si="223">ROUNDUP(J2180,2)</f>
        <v>2.42</v>
      </c>
      <c r="L2180" s="14">
        <f>IF(C2180="MTS", B2180, B2180 * IFERROR(VLOOKUP(C2180, 'QTY_CONVERSIONS '!A:B, 2, FALSE), "Units not found"))</f>
        <v>20</v>
      </c>
      <c r="M2180" s="75">
        <f t="shared" si="220"/>
        <v>48400</v>
      </c>
      <c r="N2180" t="str">
        <f>IFERROR(VLOOKUP(D2180, Product_Category!A:B, 2, FALSE), "Uncategorized")</f>
        <v>CMC</v>
      </c>
      <c r="O2180" s="76">
        <f t="shared" si="221"/>
        <v>2.42</v>
      </c>
      <c r="P2180" s="76">
        <f t="shared" si="222"/>
        <v>48.4</v>
      </c>
      <c r="Q2180">
        <f t="shared" ref="Q2180:Q2243" si="224">Q2179</f>
        <v>2023</v>
      </c>
      <c r="R2180" t="str">
        <f>IFERROR(VLOOKUP(G2180,'Importer Name'!A:B, 2, FALSE), "")</f>
        <v>DHARIYAL POLYMERS</v>
      </c>
      <c r="S2180" t="str">
        <f>IFERROR(VLOOKUP(H2180,'Supplier name '!A:B, 2, FALSE), "")</f>
        <v>CHONGQING LIHONG CHEM</v>
      </c>
    </row>
    <row r="2181" spans="1:19">
      <c r="A2181" s="119" t="s">
        <v>193</v>
      </c>
      <c r="B2181" s="120">
        <v>18000</v>
      </c>
      <c r="C2181" s="120" t="s">
        <v>7</v>
      </c>
      <c r="D2181" s="311" t="s">
        <v>19</v>
      </c>
      <c r="E2181" s="120">
        <v>3.17</v>
      </c>
      <c r="F2181" s="120" t="s">
        <v>9</v>
      </c>
      <c r="G2181" s="120" t="s">
        <v>3353</v>
      </c>
      <c r="H2181" s="121" t="s">
        <v>2576</v>
      </c>
      <c r="I2181" s="117" t="s">
        <v>3389</v>
      </c>
      <c r="J2181" s="74">
        <f>IF(F2181="USD", E2181, E2181 * IFERROR(VLOOKUP(F2181, EXCHANGE_RATE!A:B, 2, FALSE), "Currency not found"))</f>
        <v>3.17</v>
      </c>
      <c r="K2181" s="74">
        <f t="shared" si="223"/>
        <v>3.17</v>
      </c>
      <c r="L2181" s="14">
        <f>IF(C2181="MTS", B2181, B2181 * IFERROR(VLOOKUP(C2181, 'QTY_CONVERSIONS '!A:B, 2, FALSE), "Units not found"))</f>
        <v>18</v>
      </c>
      <c r="M2181" s="75">
        <f t="shared" si="220"/>
        <v>57060</v>
      </c>
      <c r="N2181" t="str">
        <f>IFERROR(VLOOKUP(D2181, Product_Category!A:B, 2, FALSE), "Uncategorized")</f>
        <v>CMC</v>
      </c>
      <c r="O2181" s="76">
        <f t="shared" si="221"/>
        <v>3.17</v>
      </c>
      <c r="P2181" s="76">
        <f t="shared" si="222"/>
        <v>57.06</v>
      </c>
      <c r="Q2181">
        <f t="shared" si="224"/>
        <v>2023</v>
      </c>
      <c r="R2181" t="str">
        <f>IFERROR(VLOOKUP(G2181,'Importer Name'!A:B, 2, FALSE), "")</f>
        <v>BENTEC ORGANO CLAYS</v>
      </c>
      <c r="S2181" t="str">
        <f>IFERROR(VLOOKUP(H2181,'Supplier name '!A:B, 2, FALSE), "")</f>
        <v>ANQIU EAGLE CELLULOSE</v>
      </c>
    </row>
    <row r="2182" spans="1:19">
      <c r="A2182" s="119" t="s">
        <v>193</v>
      </c>
      <c r="B2182" s="120">
        <v>36000</v>
      </c>
      <c r="C2182" s="120" t="s">
        <v>7</v>
      </c>
      <c r="D2182" s="311" t="s">
        <v>19</v>
      </c>
      <c r="E2182" s="120">
        <v>2.7</v>
      </c>
      <c r="F2182" s="120" t="s">
        <v>9</v>
      </c>
      <c r="G2182" s="120" t="s">
        <v>445</v>
      </c>
      <c r="H2182" s="121" t="s">
        <v>3354</v>
      </c>
      <c r="I2182" s="117" t="s">
        <v>3389</v>
      </c>
      <c r="J2182" s="74">
        <f>IF(F2182="USD", E2182, E2182 * IFERROR(VLOOKUP(F2182, EXCHANGE_RATE!A:B, 2, FALSE), "Currency not found"))</f>
        <v>2.7</v>
      </c>
      <c r="K2182" s="74">
        <f t="shared" si="223"/>
        <v>2.7</v>
      </c>
      <c r="L2182" s="14">
        <f>IF(C2182="MTS", B2182, B2182 * IFERROR(VLOOKUP(C2182, 'QTY_CONVERSIONS '!A:B, 2, FALSE), "Units not found"))</f>
        <v>36</v>
      </c>
      <c r="M2182" s="75">
        <f t="shared" si="220"/>
        <v>97200</v>
      </c>
      <c r="N2182" t="str">
        <f>IFERROR(VLOOKUP(D2182, Product_Category!A:B, 2, FALSE), "Uncategorized")</f>
        <v>CMC</v>
      </c>
      <c r="O2182" s="76">
        <f t="shared" si="221"/>
        <v>2.7</v>
      </c>
      <c r="P2182" s="76">
        <f t="shared" si="222"/>
        <v>97.2</v>
      </c>
      <c r="Q2182">
        <f t="shared" si="224"/>
        <v>2023</v>
      </c>
      <c r="R2182" t="str">
        <f>IFERROR(VLOOKUP(G2182,'Importer Name'!A:B, 2, FALSE), "")</f>
        <v xml:space="preserve">PERRY IMPEX </v>
      </c>
      <c r="S2182" t="str">
        <f>IFERROR(VLOOKUP(H2182,'Supplier name '!A:B, 2, FALSE), "")</f>
        <v>XUZHOU LIYUAN TECH</v>
      </c>
    </row>
    <row r="2183" spans="1:19">
      <c r="A2183" s="119" t="s">
        <v>193</v>
      </c>
      <c r="B2183" s="120">
        <v>18000</v>
      </c>
      <c r="C2183" s="120" t="s">
        <v>7</v>
      </c>
      <c r="D2183" s="311" t="s">
        <v>19</v>
      </c>
      <c r="E2183" s="120">
        <v>2.9</v>
      </c>
      <c r="F2183" s="120" t="s">
        <v>9</v>
      </c>
      <c r="G2183" s="120" t="s">
        <v>427</v>
      </c>
      <c r="H2183" s="121" t="s">
        <v>325</v>
      </c>
      <c r="I2183" s="117" t="s">
        <v>3389</v>
      </c>
      <c r="J2183" s="74">
        <f>IF(F2183="USD", E2183, E2183 * IFERROR(VLOOKUP(F2183, EXCHANGE_RATE!A:B, 2, FALSE), "Currency not found"))</f>
        <v>2.9</v>
      </c>
      <c r="K2183" s="74">
        <f t="shared" si="223"/>
        <v>2.9</v>
      </c>
      <c r="L2183" s="14">
        <f>IF(C2183="MTS", B2183, B2183 * IFERROR(VLOOKUP(C2183, 'QTY_CONVERSIONS '!A:B, 2, FALSE), "Units not found"))</f>
        <v>18</v>
      </c>
      <c r="M2183" s="75">
        <f t="shared" si="220"/>
        <v>52200</v>
      </c>
      <c r="N2183" t="str">
        <f>IFERROR(VLOOKUP(D2183, Product_Category!A:B, 2, FALSE), "Uncategorized")</f>
        <v>CMC</v>
      </c>
      <c r="O2183" s="76">
        <f t="shared" si="221"/>
        <v>2.9</v>
      </c>
      <c r="P2183" s="76">
        <f t="shared" si="222"/>
        <v>52.199999999999996</v>
      </c>
      <c r="Q2183">
        <f t="shared" si="224"/>
        <v>2023</v>
      </c>
      <c r="R2183" t="str">
        <f>IFERROR(VLOOKUP(G2183,'Importer Name'!A:B, 2, FALSE), "")</f>
        <v xml:space="preserve">PRACHIN CHEMICAL </v>
      </c>
      <c r="S2183" t="str">
        <f>IFERROR(VLOOKUP(H2183,'Supplier name '!A:B, 2, FALSE), "")</f>
        <v>SUZHOU DECAN</v>
      </c>
    </row>
    <row r="2184" spans="1:19">
      <c r="A2184" s="119" t="s">
        <v>193</v>
      </c>
      <c r="B2184" s="120">
        <v>18000</v>
      </c>
      <c r="C2184" s="120" t="s">
        <v>7</v>
      </c>
      <c r="D2184" s="311" t="s">
        <v>19</v>
      </c>
      <c r="E2184" s="120">
        <v>2.95</v>
      </c>
      <c r="F2184" s="120" t="s">
        <v>9</v>
      </c>
      <c r="G2184" s="120" t="s">
        <v>427</v>
      </c>
      <c r="H2184" s="121" t="s">
        <v>325</v>
      </c>
      <c r="I2184" s="117" t="s">
        <v>3389</v>
      </c>
      <c r="J2184" s="74">
        <f>IF(F2184="USD", E2184, E2184 * IFERROR(VLOOKUP(F2184, EXCHANGE_RATE!A:B, 2, FALSE), "Currency not found"))</f>
        <v>2.95</v>
      </c>
      <c r="K2184" s="74">
        <f t="shared" si="223"/>
        <v>2.95</v>
      </c>
      <c r="L2184" s="14">
        <f>IF(C2184="MTS", B2184, B2184 * IFERROR(VLOOKUP(C2184, 'QTY_CONVERSIONS '!A:B, 2, FALSE), "Units not found"))</f>
        <v>18</v>
      </c>
      <c r="M2184" s="75">
        <f t="shared" si="220"/>
        <v>53100</v>
      </c>
      <c r="N2184" t="str">
        <f>IFERROR(VLOOKUP(D2184, Product_Category!A:B, 2, FALSE), "Uncategorized")</f>
        <v>CMC</v>
      </c>
      <c r="O2184" s="76">
        <f t="shared" si="221"/>
        <v>2.95</v>
      </c>
      <c r="P2184" s="76">
        <f t="shared" si="222"/>
        <v>53.1</v>
      </c>
      <c r="Q2184">
        <f t="shared" si="224"/>
        <v>2023</v>
      </c>
      <c r="R2184" t="str">
        <f>IFERROR(VLOOKUP(G2184,'Importer Name'!A:B, 2, FALSE), "")</f>
        <v xml:space="preserve">PRACHIN CHEMICAL </v>
      </c>
      <c r="S2184" t="str">
        <f>IFERROR(VLOOKUP(H2184,'Supplier name '!A:B, 2, FALSE), "")</f>
        <v>SUZHOU DECAN</v>
      </c>
    </row>
    <row r="2185" spans="1:19">
      <c r="A2185" s="119" t="s">
        <v>193</v>
      </c>
      <c r="B2185" s="120">
        <v>10000</v>
      </c>
      <c r="C2185" s="120" t="s">
        <v>7</v>
      </c>
      <c r="D2185" s="311" t="s">
        <v>19</v>
      </c>
      <c r="E2185" s="120">
        <v>3</v>
      </c>
      <c r="F2185" s="120" t="s">
        <v>9</v>
      </c>
      <c r="G2185" s="120" t="s">
        <v>3355</v>
      </c>
      <c r="H2185" s="121" t="s">
        <v>3356</v>
      </c>
      <c r="I2185" s="117" t="s">
        <v>3389</v>
      </c>
      <c r="J2185" s="74">
        <f>IF(F2185="USD", E2185, E2185 * IFERROR(VLOOKUP(F2185, EXCHANGE_RATE!A:B, 2, FALSE), "Currency not found"))</f>
        <v>3</v>
      </c>
      <c r="K2185" s="74">
        <f t="shared" si="223"/>
        <v>3</v>
      </c>
      <c r="L2185" s="14">
        <f>IF(C2185="MTS", B2185, B2185 * IFERROR(VLOOKUP(C2185, 'QTY_CONVERSIONS '!A:B, 2, FALSE), "Units not found"))</f>
        <v>10</v>
      </c>
      <c r="M2185" s="75">
        <f t="shared" si="220"/>
        <v>30000</v>
      </c>
      <c r="N2185" t="str">
        <f>IFERROR(VLOOKUP(D2185, Product_Category!A:B, 2, FALSE), "Uncategorized")</f>
        <v>CMC</v>
      </c>
      <c r="O2185" s="76">
        <f t="shared" si="221"/>
        <v>3</v>
      </c>
      <c r="P2185" s="76">
        <f t="shared" si="222"/>
        <v>30</v>
      </c>
      <c r="Q2185">
        <f t="shared" si="224"/>
        <v>2023</v>
      </c>
      <c r="R2185" t="str">
        <f>IFERROR(VLOOKUP(G2185,'Importer Name'!A:B, 2, FALSE), "")</f>
        <v xml:space="preserve">KAMDHENU IMPEX, </v>
      </c>
      <c r="S2185" t="str">
        <f>IFERROR(VLOOKUP(H2185,'Supplier name '!A:B, 2, FALSE), "")</f>
        <v>AGC INDUSTRIES CO LIMITED</v>
      </c>
    </row>
    <row r="2186" spans="1:19">
      <c r="A2186" s="119" t="s">
        <v>193</v>
      </c>
      <c r="B2186" s="120">
        <v>21000</v>
      </c>
      <c r="C2186" s="120" t="s">
        <v>7</v>
      </c>
      <c r="D2186" s="311" t="s">
        <v>19</v>
      </c>
      <c r="E2186" s="120">
        <v>2.2000000000000002</v>
      </c>
      <c r="F2186" s="120" t="s">
        <v>9</v>
      </c>
      <c r="G2186" s="120" t="s">
        <v>3357</v>
      </c>
      <c r="H2186" s="121" t="s">
        <v>324</v>
      </c>
      <c r="I2186" s="117" t="s">
        <v>3389</v>
      </c>
      <c r="J2186" s="74">
        <f>IF(F2186="USD", E2186, E2186 * IFERROR(VLOOKUP(F2186, EXCHANGE_RATE!A:B, 2, FALSE), "Currency not found"))</f>
        <v>2.2000000000000002</v>
      </c>
      <c r="K2186" s="74">
        <f t="shared" si="223"/>
        <v>2.2000000000000002</v>
      </c>
      <c r="L2186" s="14">
        <f>IF(C2186="MTS", B2186, B2186 * IFERROR(VLOOKUP(C2186, 'QTY_CONVERSIONS '!A:B, 2, FALSE), "Units not found"))</f>
        <v>21</v>
      </c>
      <c r="M2186" s="75">
        <f t="shared" si="220"/>
        <v>46200.000000000007</v>
      </c>
      <c r="N2186" t="str">
        <f>IFERROR(VLOOKUP(D2186, Product_Category!A:B, 2, FALSE), "Uncategorized")</f>
        <v>CMC</v>
      </c>
      <c r="O2186" s="76">
        <f t="shared" si="221"/>
        <v>2.2000000000000002</v>
      </c>
      <c r="P2186" s="76">
        <f t="shared" si="222"/>
        <v>46.2</v>
      </c>
      <c r="Q2186">
        <f t="shared" si="224"/>
        <v>2023</v>
      </c>
      <c r="R2186" t="str">
        <f>IFERROR(VLOOKUP(G2186,'Importer Name'!A:B, 2, FALSE), "")</f>
        <v>URBAN VENTURE CORP</v>
      </c>
      <c r="S2186" t="str">
        <f>IFERROR(VLOOKUP(H2186,'Supplier name '!A:B, 2, FALSE), "")</f>
        <v>SIDLEY CHEM</v>
      </c>
    </row>
    <row r="2187" spans="1:19">
      <c r="A2187" s="119" t="s">
        <v>193</v>
      </c>
      <c r="B2187" s="120">
        <v>20000</v>
      </c>
      <c r="C2187" s="120" t="s">
        <v>7</v>
      </c>
      <c r="D2187" s="311" t="s">
        <v>19</v>
      </c>
      <c r="E2187" s="120">
        <v>2.33</v>
      </c>
      <c r="F2187" s="120" t="s">
        <v>9</v>
      </c>
      <c r="G2187" s="120" t="s">
        <v>31</v>
      </c>
      <c r="H2187" s="121" t="s">
        <v>3344</v>
      </c>
      <c r="I2187" s="117" t="s">
        <v>3389</v>
      </c>
      <c r="J2187" s="74">
        <f>IF(F2187="USD", E2187, E2187 * IFERROR(VLOOKUP(F2187, EXCHANGE_RATE!A:B, 2, FALSE), "Currency not found"))</f>
        <v>2.33</v>
      </c>
      <c r="K2187" s="74">
        <f t="shared" si="223"/>
        <v>2.33</v>
      </c>
      <c r="L2187" s="14">
        <f>IF(C2187="MTS", B2187, B2187 * IFERROR(VLOOKUP(C2187, 'QTY_CONVERSIONS '!A:B, 2, FALSE), "Units not found"))</f>
        <v>20</v>
      </c>
      <c r="M2187" s="75">
        <f t="shared" si="220"/>
        <v>46600</v>
      </c>
      <c r="N2187" t="str">
        <f>IFERROR(VLOOKUP(D2187, Product_Category!A:B, 2, FALSE), "Uncategorized")</f>
        <v>CMC</v>
      </c>
      <c r="O2187" s="76">
        <f t="shared" si="221"/>
        <v>2.33</v>
      </c>
      <c r="P2187" s="76">
        <f t="shared" si="222"/>
        <v>46.6</v>
      </c>
      <c r="Q2187">
        <f t="shared" si="224"/>
        <v>2023</v>
      </c>
      <c r="R2187" t="str">
        <f>IFERROR(VLOOKUP(G2187,'Importer Name'!A:B, 2, FALSE), "")</f>
        <v>MERIDIAN POLYMERS</v>
      </c>
      <c r="S2187" t="str">
        <f>IFERROR(VLOOKUP(H2187,'Supplier name '!A:B, 2, FALSE), "")</f>
        <v>CHONGQING LIHONG CHEM</v>
      </c>
    </row>
    <row r="2188" spans="1:19">
      <c r="A2188" s="119" t="s">
        <v>193</v>
      </c>
      <c r="B2188" s="120">
        <v>160000</v>
      </c>
      <c r="C2188" s="120" t="s">
        <v>7</v>
      </c>
      <c r="D2188" s="311" t="s">
        <v>19</v>
      </c>
      <c r="E2188" s="120">
        <v>2.23</v>
      </c>
      <c r="F2188" s="120" t="s">
        <v>9</v>
      </c>
      <c r="G2188" s="120" t="s">
        <v>31</v>
      </c>
      <c r="H2188" s="121" t="s">
        <v>3344</v>
      </c>
      <c r="I2188" s="117" t="s">
        <v>3389</v>
      </c>
      <c r="J2188" s="74">
        <f>IF(F2188="USD", E2188, E2188 * IFERROR(VLOOKUP(F2188, EXCHANGE_RATE!A:B, 2, FALSE), "Currency not found"))</f>
        <v>2.23</v>
      </c>
      <c r="K2188" s="74">
        <f t="shared" si="223"/>
        <v>2.23</v>
      </c>
      <c r="L2188" s="14">
        <f>IF(C2188="MTS", B2188, B2188 * IFERROR(VLOOKUP(C2188, 'QTY_CONVERSIONS '!A:B, 2, FALSE), "Units not found"))</f>
        <v>160</v>
      </c>
      <c r="M2188" s="75">
        <f t="shared" si="220"/>
        <v>356800</v>
      </c>
      <c r="N2188" t="str">
        <f>IFERROR(VLOOKUP(D2188, Product_Category!A:B, 2, FALSE), "Uncategorized")</f>
        <v>CMC</v>
      </c>
      <c r="O2188" s="76">
        <f t="shared" si="221"/>
        <v>2.23</v>
      </c>
      <c r="P2188" s="76">
        <f t="shared" si="222"/>
        <v>356.8</v>
      </c>
      <c r="Q2188">
        <f t="shared" si="224"/>
        <v>2023</v>
      </c>
      <c r="R2188" t="str">
        <f>IFERROR(VLOOKUP(G2188,'Importer Name'!A:B, 2, FALSE), "")</f>
        <v>MERIDIAN POLYMERS</v>
      </c>
      <c r="S2188" t="str">
        <f>IFERROR(VLOOKUP(H2188,'Supplier name '!A:B, 2, FALSE), "")</f>
        <v>CHONGQING LIHONG CHEM</v>
      </c>
    </row>
    <row r="2189" spans="1:19">
      <c r="A2189" s="119" t="s">
        <v>193</v>
      </c>
      <c r="B2189" s="120">
        <v>20000</v>
      </c>
      <c r="C2189" s="120" t="s">
        <v>7</v>
      </c>
      <c r="D2189" s="311" t="s">
        <v>19</v>
      </c>
      <c r="E2189" s="120">
        <v>1.1499999999999999</v>
      </c>
      <c r="F2189" s="120" t="s">
        <v>9</v>
      </c>
      <c r="G2189" s="120" t="s">
        <v>3358</v>
      </c>
      <c r="H2189" s="121" t="s">
        <v>3344</v>
      </c>
      <c r="I2189" s="117" t="s">
        <v>3389</v>
      </c>
      <c r="J2189" s="74">
        <f>IF(F2189="USD", E2189, E2189 * IFERROR(VLOOKUP(F2189, EXCHANGE_RATE!A:B, 2, FALSE), "Currency not found"))</f>
        <v>1.1499999999999999</v>
      </c>
      <c r="K2189" s="74">
        <f t="shared" si="223"/>
        <v>1.1499999999999999</v>
      </c>
      <c r="L2189" s="14">
        <f>IF(C2189="MTS", B2189, B2189 * IFERROR(VLOOKUP(C2189, 'QTY_CONVERSIONS '!A:B, 2, FALSE), "Units not found"))</f>
        <v>20</v>
      </c>
      <c r="M2189" s="75">
        <f t="shared" si="220"/>
        <v>23000</v>
      </c>
      <c r="N2189" t="str">
        <f>IFERROR(VLOOKUP(D2189, Product_Category!A:B, 2, FALSE), "Uncategorized")</f>
        <v>CMC</v>
      </c>
      <c r="O2189" s="76">
        <f t="shared" si="221"/>
        <v>1.1499999999999999</v>
      </c>
      <c r="P2189" s="76">
        <f t="shared" si="222"/>
        <v>23</v>
      </c>
      <c r="Q2189">
        <f t="shared" si="224"/>
        <v>2023</v>
      </c>
      <c r="R2189" t="str">
        <f>IFERROR(VLOOKUP(G2189,'Importer Name'!A:B, 2, FALSE), "")</f>
        <v>ACTINIC SOLUTIONS</v>
      </c>
      <c r="S2189" t="str">
        <f>IFERROR(VLOOKUP(H2189,'Supplier name '!A:B, 2, FALSE), "")</f>
        <v>CHONGQING LIHONG CHEM</v>
      </c>
    </row>
    <row r="2190" spans="1:19">
      <c r="A2190" s="119" t="s">
        <v>193</v>
      </c>
      <c r="B2190" s="120">
        <v>6000</v>
      </c>
      <c r="C2190" s="120" t="s">
        <v>7</v>
      </c>
      <c r="D2190" s="311" t="s">
        <v>19</v>
      </c>
      <c r="E2190" s="120">
        <v>2.61</v>
      </c>
      <c r="F2190" s="120" t="s">
        <v>9</v>
      </c>
      <c r="G2190" s="120" t="s">
        <v>3359</v>
      </c>
      <c r="H2190" s="121" t="s">
        <v>3360</v>
      </c>
      <c r="I2190" s="117" t="s">
        <v>3389</v>
      </c>
      <c r="J2190" s="74">
        <f>IF(F2190="USD", E2190, E2190 * IFERROR(VLOOKUP(F2190, EXCHANGE_RATE!A:B, 2, FALSE), "Currency not found"))</f>
        <v>2.61</v>
      </c>
      <c r="K2190" s="74">
        <f t="shared" si="223"/>
        <v>2.61</v>
      </c>
      <c r="L2190" s="14">
        <f>IF(C2190="MTS", B2190, B2190 * IFERROR(VLOOKUP(C2190, 'QTY_CONVERSIONS '!A:B, 2, FALSE), "Units not found"))</f>
        <v>6</v>
      </c>
      <c r="M2190" s="75">
        <f t="shared" si="220"/>
        <v>15660</v>
      </c>
      <c r="N2190" t="str">
        <f>IFERROR(VLOOKUP(D2190, Product_Category!A:B, 2, FALSE), "Uncategorized")</f>
        <v>CMC</v>
      </c>
      <c r="O2190" s="76">
        <f t="shared" si="221"/>
        <v>2.61</v>
      </c>
      <c r="P2190" s="76">
        <f t="shared" si="222"/>
        <v>15.66</v>
      </c>
      <c r="Q2190">
        <f t="shared" si="224"/>
        <v>2023</v>
      </c>
      <c r="R2190" t="str">
        <f>IFERROR(VLOOKUP(G2190,'Importer Name'!A:B, 2, FALSE), "")</f>
        <v xml:space="preserve">ANUSAN POLYMERS </v>
      </c>
      <c r="S2190" t="str">
        <f>IFERROR(VLOOKUP(H2190,'Supplier name '!A:B, 2, FALSE), "")</f>
        <v>VICTOR NUTRITION</v>
      </c>
    </row>
    <row r="2191" spans="1:19">
      <c r="A2191" s="122" t="s">
        <v>193</v>
      </c>
      <c r="B2191" s="123">
        <v>1</v>
      </c>
      <c r="C2191" s="123" t="s">
        <v>7</v>
      </c>
      <c r="D2191" s="312" t="s">
        <v>19</v>
      </c>
      <c r="E2191" s="123">
        <v>282</v>
      </c>
      <c r="F2191" s="123" t="s">
        <v>9</v>
      </c>
      <c r="G2191" s="123" t="s">
        <v>3361</v>
      </c>
      <c r="H2191" s="124" t="s">
        <v>3362</v>
      </c>
      <c r="I2191" s="117" t="s">
        <v>3389</v>
      </c>
      <c r="J2191" s="74">
        <f>IF(F2191="USD", E2191, E2191 * IFERROR(VLOOKUP(F2191, EXCHANGE_RATE!A:B, 2, FALSE), "Currency not found"))</f>
        <v>282</v>
      </c>
      <c r="K2191" s="74">
        <f t="shared" si="223"/>
        <v>282</v>
      </c>
      <c r="L2191" s="14">
        <f>IF(C2191="MTS", B2191, B2191 * IFERROR(VLOOKUP(C2191, 'QTY_CONVERSIONS '!A:B, 2, FALSE), "Units not found"))</f>
        <v>1E-3</v>
      </c>
      <c r="M2191" s="75">
        <f t="shared" si="220"/>
        <v>282</v>
      </c>
      <c r="N2191" t="str">
        <f>IFERROR(VLOOKUP(D2191, Product_Category!A:B, 2, FALSE), "Uncategorized")</f>
        <v>CMC</v>
      </c>
      <c r="O2191" s="76">
        <f>K2191*1000</f>
        <v>282000</v>
      </c>
      <c r="P2191" s="76">
        <f t="shared" si="222"/>
        <v>282</v>
      </c>
      <c r="Q2191">
        <f t="shared" si="224"/>
        <v>2023</v>
      </c>
      <c r="R2191" t="str">
        <f>IFERROR(VLOOKUP(G2191,'Importer Name'!A:B, 2, FALSE), "")</f>
        <v>BAT-SOL EQUIPMENTS &amp; TECH</v>
      </c>
      <c r="S2191" t="str">
        <f>IFERROR(VLOOKUP(H2191,'Supplier name '!A:B, 2, FALSE), "")</f>
        <v>Shandong Gelon Lib</v>
      </c>
    </row>
    <row r="2192" spans="1:19">
      <c r="A2192" s="119" t="s">
        <v>207</v>
      </c>
      <c r="B2192" s="120">
        <v>14000</v>
      </c>
      <c r="C2192" s="120" t="s">
        <v>7</v>
      </c>
      <c r="D2192" s="311" t="s">
        <v>19</v>
      </c>
      <c r="E2192" s="120">
        <v>2.68</v>
      </c>
      <c r="F2192" s="120" t="s">
        <v>9</v>
      </c>
      <c r="G2192" s="120" t="s">
        <v>220</v>
      </c>
      <c r="H2192" s="121" t="s">
        <v>62</v>
      </c>
      <c r="I2192" s="117" t="s">
        <v>3389</v>
      </c>
      <c r="J2192" s="74">
        <f>IF(F2192="USD", E2192, E2192 * IFERROR(VLOOKUP(F2192, EXCHANGE_RATE!A:B, 2, FALSE), "Currency not found"))</f>
        <v>2.68</v>
      </c>
      <c r="K2192" s="74">
        <f t="shared" si="223"/>
        <v>2.68</v>
      </c>
      <c r="L2192" s="14">
        <f>IF(C2192="MTS", B2192, B2192 * IFERROR(VLOOKUP(C2192, 'QTY_CONVERSIONS '!A:B, 2, FALSE), "Units not found"))</f>
        <v>14</v>
      </c>
      <c r="M2192" s="75">
        <f t="shared" si="220"/>
        <v>37520</v>
      </c>
      <c r="N2192" t="str">
        <f>IFERROR(VLOOKUP(D2192, Product_Category!A:B, 2, FALSE), "Uncategorized")</f>
        <v>CMC</v>
      </c>
      <c r="O2192" s="76">
        <f t="shared" si="221"/>
        <v>2.68</v>
      </c>
      <c r="P2192" s="76">
        <f t="shared" si="222"/>
        <v>37.520000000000003</v>
      </c>
      <c r="Q2192">
        <f t="shared" si="224"/>
        <v>2023</v>
      </c>
      <c r="R2192" t="str">
        <f>IFERROR(VLOOKUP(G2192,'Importer Name'!A:B, 2, FALSE), "")</f>
        <v>RAJIV CERA IMPEX</v>
      </c>
      <c r="S2192" t="str">
        <f>IFERROR(VLOOKUP(H2192,'Supplier name '!A:B, 2, FALSE), "")</f>
        <v>NOURYON CHEM</v>
      </c>
    </row>
    <row r="2193" spans="1:19">
      <c r="A2193" s="119" t="s">
        <v>207</v>
      </c>
      <c r="B2193" s="120">
        <v>28000</v>
      </c>
      <c r="C2193" s="120" t="s">
        <v>7</v>
      </c>
      <c r="D2193" s="311" t="s">
        <v>19</v>
      </c>
      <c r="E2193" s="120">
        <v>2.88</v>
      </c>
      <c r="F2193" s="120" t="s">
        <v>9</v>
      </c>
      <c r="G2193" s="120" t="s">
        <v>3363</v>
      </c>
      <c r="H2193" s="121" t="s">
        <v>62</v>
      </c>
      <c r="I2193" s="117" t="s">
        <v>3389</v>
      </c>
      <c r="J2193" s="74">
        <f>IF(F2193="USD", E2193, E2193 * IFERROR(VLOOKUP(F2193, EXCHANGE_RATE!A:B, 2, FALSE), "Currency not found"))</f>
        <v>2.88</v>
      </c>
      <c r="K2193" s="74">
        <f t="shared" si="223"/>
        <v>2.88</v>
      </c>
      <c r="L2193" s="14">
        <f>IF(C2193="MTS", B2193, B2193 * IFERROR(VLOOKUP(C2193, 'QTY_CONVERSIONS '!A:B, 2, FALSE), "Units not found"))</f>
        <v>28</v>
      </c>
      <c r="M2193" s="75">
        <f t="shared" si="220"/>
        <v>80640</v>
      </c>
      <c r="N2193" t="str">
        <f>IFERROR(VLOOKUP(D2193, Product_Category!A:B, 2, FALSE), "Uncategorized")</f>
        <v>CMC</v>
      </c>
      <c r="O2193" s="76">
        <f t="shared" si="221"/>
        <v>2.88</v>
      </c>
      <c r="P2193" s="76">
        <f t="shared" si="222"/>
        <v>80.64</v>
      </c>
      <c r="Q2193">
        <f t="shared" si="224"/>
        <v>2023</v>
      </c>
      <c r="R2193" t="str">
        <f>IFERROR(VLOOKUP(G2193,'Importer Name'!A:B, 2, FALSE), "")</f>
        <v>ITC LIMITED</v>
      </c>
      <c r="S2193" t="str">
        <f>IFERROR(VLOOKUP(H2193,'Supplier name '!A:B, 2, FALSE), "")</f>
        <v>NOURYON CHEM</v>
      </c>
    </row>
    <row r="2194" spans="1:19">
      <c r="A2194" s="119" t="s">
        <v>207</v>
      </c>
      <c r="B2194" s="120">
        <v>14000</v>
      </c>
      <c r="C2194" s="120" t="s">
        <v>7</v>
      </c>
      <c r="D2194" s="311" t="s">
        <v>19</v>
      </c>
      <c r="E2194" s="120">
        <v>8.4499999999999993</v>
      </c>
      <c r="F2194" s="120" t="s">
        <v>9</v>
      </c>
      <c r="G2194" s="120" t="s">
        <v>2998</v>
      </c>
      <c r="H2194" s="121" t="s">
        <v>3364</v>
      </c>
      <c r="I2194" s="117" t="s">
        <v>3389</v>
      </c>
      <c r="J2194" s="74">
        <f>IF(F2194="USD", E2194, E2194 * IFERROR(VLOOKUP(F2194, EXCHANGE_RATE!A:B, 2, FALSE), "Currency not found"))</f>
        <v>8.4499999999999993</v>
      </c>
      <c r="K2194" s="74">
        <f t="shared" si="223"/>
        <v>8.4499999999999993</v>
      </c>
      <c r="L2194" s="14">
        <f>IF(C2194="MTS", B2194, B2194 * IFERROR(VLOOKUP(C2194, 'QTY_CONVERSIONS '!A:B, 2, FALSE), "Units not found"))</f>
        <v>14</v>
      </c>
      <c r="M2194" s="75">
        <f t="shared" si="220"/>
        <v>118299.99999999999</v>
      </c>
      <c r="N2194" t="str">
        <f>IFERROR(VLOOKUP(D2194, Product_Category!A:B, 2, FALSE), "Uncategorized")</f>
        <v>CMC</v>
      </c>
      <c r="O2194" s="76">
        <f t="shared" si="221"/>
        <v>8.4499999999999993</v>
      </c>
      <c r="P2194" s="76">
        <f t="shared" si="222"/>
        <v>118.29999999999998</v>
      </c>
      <c r="Q2194">
        <f t="shared" si="224"/>
        <v>2023</v>
      </c>
      <c r="R2194" t="str">
        <f>IFERROR(VLOOKUP(G2194,'Importer Name'!A:B, 2, FALSE), "")</f>
        <v>SIGNET</v>
      </c>
      <c r="S2194" t="str">
        <f>IFERROR(VLOOKUP(H2194,'Supplier name '!A:B, 2, FALSE), "")</f>
        <v xml:space="preserve">NOURYON CHEM </v>
      </c>
    </row>
    <row r="2195" spans="1:19">
      <c r="A2195" s="119" t="s">
        <v>207</v>
      </c>
      <c r="B2195" s="120">
        <v>14000</v>
      </c>
      <c r="C2195" s="120" t="s">
        <v>7</v>
      </c>
      <c r="D2195" s="311" t="s">
        <v>19</v>
      </c>
      <c r="E2195" s="120">
        <v>2.5</v>
      </c>
      <c r="F2195" s="120" t="s">
        <v>9</v>
      </c>
      <c r="G2195" s="120" t="s">
        <v>3365</v>
      </c>
      <c r="H2195" s="121" t="s">
        <v>3364</v>
      </c>
      <c r="I2195" s="117" t="s">
        <v>3389</v>
      </c>
      <c r="J2195" s="74">
        <f>IF(F2195="USD", E2195, E2195 * IFERROR(VLOOKUP(F2195, EXCHANGE_RATE!A:B, 2, FALSE), "Currency not found"))</f>
        <v>2.5</v>
      </c>
      <c r="K2195" s="74">
        <f t="shared" si="223"/>
        <v>2.5</v>
      </c>
      <c r="L2195" s="14">
        <f>IF(C2195="MTS", B2195, B2195 * IFERROR(VLOOKUP(C2195, 'QTY_CONVERSIONS '!A:B, 2, FALSE), "Units not found"))</f>
        <v>14</v>
      </c>
      <c r="M2195" s="75">
        <f t="shared" si="220"/>
        <v>35000</v>
      </c>
      <c r="N2195" t="str">
        <f>IFERROR(VLOOKUP(D2195, Product_Category!A:B, 2, FALSE), "Uncategorized")</f>
        <v>CMC</v>
      </c>
      <c r="O2195" s="76">
        <f t="shared" si="221"/>
        <v>2.5</v>
      </c>
      <c r="P2195" s="76">
        <f t="shared" si="222"/>
        <v>35</v>
      </c>
      <c r="Q2195">
        <f t="shared" si="224"/>
        <v>2023</v>
      </c>
      <c r="R2195" t="str">
        <f>IFERROR(VLOOKUP(G2195,'Importer Name'!A:B, 2, FALSE), "")</f>
        <v xml:space="preserve">JAI ARAVALI INDUSTRIES </v>
      </c>
      <c r="S2195" t="str">
        <f>IFERROR(VLOOKUP(H2195,'Supplier name '!A:B, 2, FALSE), "")</f>
        <v xml:space="preserve">NOURYON CHEM </v>
      </c>
    </row>
    <row r="2196" spans="1:19">
      <c r="A2196" s="119" t="s">
        <v>207</v>
      </c>
      <c r="B2196" s="120">
        <v>56000</v>
      </c>
      <c r="C2196" s="120" t="s">
        <v>7</v>
      </c>
      <c r="D2196" s="311" t="s">
        <v>19</v>
      </c>
      <c r="E2196" s="120">
        <v>2.5</v>
      </c>
      <c r="F2196" s="120" t="s">
        <v>9</v>
      </c>
      <c r="G2196" s="120" t="s">
        <v>3365</v>
      </c>
      <c r="H2196" s="121" t="s">
        <v>3364</v>
      </c>
      <c r="I2196" s="117" t="s">
        <v>3389</v>
      </c>
      <c r="J2196" s="74">
        <f>IF(F2196="USD", E2196, E2196 * IFERROR(VLOOKUP(F2196, EXCHANGE_RATE!A:B, 2, FALSE), "Currency not found"))</f>
        <v>2.5</v>
      </c>
      <c r="K2196" s="74">
        <f t="shared" si="223"/>
        <v>2.5</v>
      </c>
      <c r="L2196" s="14">
        <f>IF(C2196="MTS", B2196, B2196 * IFERROR(VLOOKUP(C2196, 'QTY_CONVERSIONS '!A:B, 2, FALSE), "Units not found"))</f>
        <v>56</v>
      </c>
      <c r="M2196" s="75">
        <f t="shared" si="220"/>
        <v>140000</v>
      </c>
      <c r="N2196" t="str">
        <f>IFERROR(VLOOKUP(D2196, Product_Category!A:B, 2, FALSE), "Uncategorized")</f>
        <v>CMC</v>
      </c>
      <c r="O2196" s="76">
        <f t="shared" si="221"/>
        <v>2.5</v>
      </c>
      <c r="P2196" s="76">
        <f t="shared" si="222"/>
        <v>140</v>
      </c>
      <c r="Q2196">
        <f t="shared" si="224"/>
        <v>2023</v>
      </c>
      <c r="R2196" t="str">
        <f>IFERROR(VLOOKUP(G2196,'Importer Name'!A:B, 2, FALSE), "")</f>
        <v xml:space="preserve">JAI ARAVALI INDUSTRIES </v>
      </c>
      <c r="S2196" t="str">
        <f>IFERROR(VLOOKUP(H2196,'Supplier name '!A:B, 2, FALSE), "")</f>
        <v xml:space="preserve">NOURYON CHEM </v>
      </c>
    </row>
    <row r="2197" spans="1:19">
      <c r="A2197" s="119" t="s">
        <v>207</v>
      </c>
      <c r="B2197" s="120">
        <v>28000</v>
      </c>
      <c r="C2197" s="120" t="s">
        <v>7</v>
      </c>
      <c r="D2197" s="311" t="s">
        <v>19</v>
      </c>
      <c r="E2197" s="120">
        <v>2.88</v>
      </c>
      <c r="F2197" s="120" t="s">
        <v>9</v>
      </c>
      <c r="G2197" s="120" t="s">
        <v>3366</v>
      </c>
      <c r="H2197" s="121" t="s">
        <v>3364</v>
      </c>
      <c r="I2197" s="117" t="s">
        <v>3389</v>
      </c>
      <c r="J2197" s="74">
        <f>IF(F2197="USD", E2197, E2197 * IFERROR(VLOOKUP(F2197, EXCHANGE_RATE!A:B, 2, FALSE), "Currency not found"))</f>
        <v>2.88</v>
      </c>
      <c r="K2197" s="74">
        <f t="shared" si="223"/>
        <v>2.88</v>
      </c>
      <c r="L2197" s="14">
        <f>IF(C2197="MTS", B2197, B2197 * IFERROR(VLOOKUP(C2197, 'QTY_CONVERSIONS '!A:B, 2, FALSE), "Units not found"))</f>
        <v>28</v>
      </c>
      <c r="M2197" s="75">
        <f t="shared" si="220"/>
        <v>80640</v>
      </c>
      <c r="N2197" t="str">
        <f>IFERROR(VLOOKUP(D2197, Product_Category!A:B, 2, FALSE), "Uncategorized")</f>
        <v>CMC</v>
      </c>
      <c r="O2197" s="76">
        <f t="shared" si="221"/>
        <v>2.88</v>
      </c>
      <c r="P2197" s="76">
        <f t="shared" si="222"/>
        <v>80.64</v>
      </c>
      <c r="Q2197">
        <f t="shared" si="224"/>
        <v>2023</v>
      </c>
      <c r="R2197" t="str">
        <f>IFERROR(VLOOKUP(G2197,'Importer Name'!A:B, 2, FALSE), "")</f>
        <v xml:space="preserve">ITC LIMITED </v>
      </c>
      <c r="S2197" t="str">
        <f>IFERROR(VLOOKUP(H2197,'Supplier name '!A:B, 2, FALSE), "")</f>
        <v xml:space="preserve">NOURYON CHEM </v>
      </c>
    </row>
    <row r="2198" spans="1:19">
      <c r="A2198" s="119" t="s">
        <v>207</v>
      </c>
      <c r="B2198" s="120">
        <v>14000</v>
      </c>
      <c r="C2198" s="120" t="s">
        <v>7</v>
      </c>
      <c r="D2198" s="311" t="s">
        <v>19</v>
      </c>
      <c r="E2198" s="120">
        <v>2.88</v>
      </c>
      <c r="F2198" s="120" t="s">
        <v>9</v>
      </c>
      <c r="G2198" s="120" t="s">
        <v>3366</v>
      </c>
      <c r="H2198" s="121" t="s">
        <v>3364</v>
      </c>
      <c r="I2198" s="117" t="s">
        <v>3389</v>
      </c>
      <c r="J2198" s="74">
        <f>IF(F2198="USD", E2198, E2198 * IFERROR(VLOOKUP(F2198, EXCHANGE_RATE!A:B, 2, FALSE), "Currency not found"))</f>
        <v>2.88</v>
      </c>
      <c r="K2198" s="74">
        <f t="shared" si="223"/>
        <v>2.88</v>
      </c>
      <c r="L2198" s="14">
        <f>IF(C2198="MTS", B2198, B2198 * IFERROR(VLOOKUP(C2198, 'QTY_CONVERSIONS '!A:B, 2, FALSE), "Units not found"))</f>
        <v>14</v>
      </c>
      <c r="M2198" s="75">
        <f t="shared" si="220"/>
        <v>40320</v>
      </c>
      <c r="N2198" t="str">
        <f>IFERROR(VLOOKUP(D2198, Product_Category!A:B, 2, FALSE), "Uncategorized")</f>
        <v>CMC</v>
      </c>
      <c r="O2198" s="76">
        <f t="shared" si="221"/>
        <v>2.88</v>
      </c>
      <c r="P2198" s="76">
        <f t="shared" si="222"/>
        <v>40.32</v>
      </c>
      <c r="Q2198">
        <f t="shared" si="224"/>
        <v>2023</v>
      </c>
      <c r="R2198" t="str">
        <f>IFERROR(VLOOKUP(G2198,'Importer Name'!A:B, 2, FALSE), "")</f>
        <v xml:space="preserve">ITC LIMITED </v>
      </c>
      <c r="S2198" t="str">
        <f>IFERROR(VLOOKUP(H2198,'Supplier name '!A:B, 2, FALSE), "")</f>
        <v xml:space="preserve">NOURYON CHEM </v>
      </c>
    </row>
    <row r="2199" spans="1:19">
      <c r="A2199" s="119" t="s">
        <v>207</v>
      </c>
      <c r="B2199" s="120">
        <v>800</v>
      </c>
      <c r="C2199" s="120" t="s">
        <v>7</v>
      </c>
      <c r="D2199" s="311" t="s">
        <v>3304</v>
      </c>
      <c r="E2199" s="120">
        <v>8.58</v>
      </c>
      <c r="F2199" s="120" t="s">
        <v>1718</v>
      </c>
      <c r="G2199" s="120" t="s">
        <v>208</v>
      </c>
      <c r="H2199" s="121" t="s">
        <v>59</v>
      </c>
      <c r="I2199" s="117" t="s">
        <v>3389</v>
      </c>
      <c r="J2199" s="74">
        <f>IF(F2199="USD", E2199, E2199 * IFERROR(VLOOKUP(F2199, EXCHANGE_RATE!A:B, 2, FALSE), "Currency not found"))</f>
        <v>9.1806000000000001</v>
      </c>
      <c r="K2199" s="74">
        <f t="shared" si="223"/>
        <v>9.19</v>
      </c>
      <c r="L2199" s="14">
        <f>IF(C2199="MTS", B2199, B2199 * IFERROR(VLOOKUP(C2199, 'QTY_CONVERSIONS '!A:B, 2, FALSE), "Units not found"))</f>
        <v>0.8</v>
      </c>
      <c r="M2199" s="75">
        <f t="shared" si="220"/>
        <v>7352</v>
      </c>
      <c r="N2199" t="str">
        <f>IFERROR(VLOOKUP(D2199, Product_Category!A:B, 2, FALSE), "Uncategorized")</f>
        <v>MCC</v>
      </c>
      <c r="O2199" s="76">
        <f t="shared" si="221"/>
        <v>9.19</v>
      </c>
      <c r="P2199" s="76">
        <f t="shared" si="222"/>
        <v>7.3520000000000003</v>
      </c>
      <c r="Q2199">
        <f t="shared" si="224"/>
        <v>2023</v>
      </c>
      <c r="R2199" t="str">
        <f>IFERROR(VLOOKUP(G2199,'Importer Name'!A:B, 2, FALSE), "")</f>
        <v>RETTENMAIER</v>
      </c>
      <c r="S2199" t="str">
        <f>IFERROR(VLOOKUP(H2199,'Supplier name '!A:B, 2, FALSE), "")</f>
        <v>JRS PHARMA</v>
      </c>
    </row>
    <row r="2200" spans="1:19">
      <c r="A2200" s="119" t="s">
        <v>207</v>
      </c>
      <c r="B2200" s="120">
        <v>16000</v>
      </c>
      <c r="C2200" s="120" t="s">
        <v>7</v>
      </c>
      <c r="D2200" s="311" t="s">
        <v>57</v>
      </c>
      <c r="E2200" s="120">
        <v>8.2100000000000009</v>
      </c>
      <c r="F2200" s="120" t="s">
        <v>1718</v>
      </c>
      <c r="G2200" s="120" t="s">
        <v>208</v>
      </c>
      <c r="H2200" s="121" t="s">
        <v>59</v>
      </c>
      <c r="I2200" s="117" t="s">
        <v>3389</v>
      </c>
      <c r="J2200" s="74">
        <f>IF(F2200="USD", E2200, E2200 * IFERROR(VLOOKUP(F2200, EXCHANGE_RATE!A:B, 2, FALSE), "Currency not found"))</f>
        <v>8.7847000000000008</v>
      </c>
      <c r="K2200" s="74">
        <f t="shared" si="223"/>
        <v>8.7899999999999991</v>
      </c>
      <c r="L2200" s="14">
        <f>IF(C2200="MTS", B2200, B2200 * IFERROR(VLOOKUP(C2200, 'QTY_CONVERSIONS '!A:B, 2, FALSE), "Units not found"))</f>
        <v>16</v>
      </c>
      <c r="M2200" s="75">
        <f t="shared" si="220"/>
        <v>140640</v>
      </c>
      <c r="N2200" t="str">
        <f>IFERROR(VLOOKUP(D2200, Product_Category!A:B, 2, FALSE), "Uncategorized")</f>
        <v>MCC</v>
      </c>
      <c r="O2200" s="76">
        <f t="shared" si="221"/>
        <v>8.7899999999999991</v>
      </c>
      <c r="P2200" s="76">
        <f t="shared" si="222"/>
        <v>140.63999999999999</v>
      </c>
      <c r="Q2200">
        <f t="shared" si="224"/>
        <v>2023</v>
      </c>
      <c r="R2200" t="str">
        <f>IFERROR(VLOOKUP(G2200,'Importer Name'!A:B, 2, FALSE), "")</f>
        <v>RETTENMAIER</v>
      </c>
      <c r="S2200" t="str">
        <f>IFERROR(VLOOKUP(H2200,'Supplier name '!A:B, 2, FALSE), "")</f>
        <v>JRS PHARMA</v>
      </c>
    </row>
    <row r="2201" spans="1:19">
      <c r="A2201" s="119" t="s">
        <v>207</v>
      </c>
      <c r="B2201" s="120">
        <v>16000</v>
      </c>
      <c r="C2201" s="120" t="s">
        <v>7</v>
      </c>
      <c r="D2201" s="311" t="s">
        <v>210</v>
      </c>
      <c r="E2201" s="120">
        <v>8.2100000000000009</v>
      </c>
      <c r="F2201" s="120" t="s">
        <v>1718</v>
      </c>
      <c r="G2201" s="120" t="s">
        <v>208</v>
      </c>
      <c r="H2201" s="121" t="s">
        <v>59</v>
      </c>
      <c r="I2201" s="117" t="s">
        <v>3389</v>
      </c>
      <c r="J2201" s="74">
        <f>IF(F2201="USD", E2201, E2201 * IFERROR(VLOOKUP(F2201, EXCHANGE_RATE!A:B, 2, FALSE), "Currency not found"))</f>
        <v>8.7847000000000008</v>
      </c>
      <c r="K2201" s="74">
        <f t="shared" si="223"/>
        <v>8.7899999999999991</v>
      </c>
      <c r="L2201" s="14">
        <f>IF(C2201="MTS", B2201, B2201 * IFERROR(VLOOKUP(C2201, 'QTY_CONVERSIONS '!A:B, 2, FALSE), "Units not found"))</f>
        <v>16</v>
      </c>
      <c r="M2201" s="75">
        <f t="shared" si="220"/>
        <v>140640</v>
      </c>
      <c r="N2201" t="str">
        <f>IFERROR(VLOOKUP(D2201, Product_Category!A:B, 2, FALSE), "Uncategorized")</f>
        <v>MCC</v>
      </c>
      <c r="O2201" s="76">
        <f t="shared" si="221"/>
        <v>8.7899999999999991</v>
      </c>
      <c r="P2201" s="76">
        <f t="shared" si="222"/>
        <v>140.63999999999999</v>
      </c>
      <c r="Q2201">
        <f t="shared" si="224"/>
        <v>2023</v>
      </c>
      <c r="R2201" t="str">
        <f>IFERROR(VLOOKUP(G2201,'Importer Name'!A:B, 2, FALSE), "")</f>
        <v>RETTENMAIER</v>
      </c>
      <c r="S2201" t="str">
        <f>IFERROR(VLOOKUP(H2201,'Supplier name '!A:B, 2, FALSE), "")</f>
        <v>JRS PHARMA</v>
      </c>
    </row>
    <row r="2202" spans="1:19">
      <c r="A2202" s="122" t="s">
        <v>207</v>
      </c>
      <c r="B2202" s="123">
        <v>20000</v>
      </c>
      <c r="C2202" s="123" t="s">
        <v>7</v>
      </c>
      <c r="D2202" s="312" t="s">
        <v>328</v>
      </c>
      <c r="E2202" s="123">
        <v>9.34</v>
      </c>
      <c r="F2202" s="120" t="s">
        <v>1718</v>
      </c>
      <c r="G2202" s="123" t="s">
        <v>208</v>
      </c>
      <c r="H2202" s="124" t="s">
        <v>59</v>
      </c>
      <c r="I2202" s="117" t="s">
        <v>3389</v>
      </c>
      <c r="J2202" s="74">
        <f>IF(F2202="USD", E2202, E2202 * IFERROR(VLOOKUP(F2202, EXCHANGE_RATE!A:B, 2, FALSE), "Currency not found"))</f>
        <v>9.9938000000000002</v>
      </c>
      <c r="K2202" s="74">
        <f t="shared" si="223"/>
        <v>10</v>
      </c>
      <c r="L2202" s="14">
        <f>IF(C2202="MTS", B2202, B2202 * IFERROR(VLOOKUP(C2202, 'QTY_CONVERSIONS '!A:B, 2, FALSE), "Units not found"))</f>
        <v>20</v>
      </c>
      <c r="M2202" s="75">
        <f t="shared" si="220"/>
        <v>200000</v>
      </c>
      <c r="N2202" t="str">
        <f>IFERROR(VLOOKUP(D2202, Product_Category!A:B, 2, FALSE), "Uncategorized")</f>
        <v>MCC</v>
      </c>
      <c r="O2202" s="76">
        <f t="shared" si="221"/>
        <v>10</v>
      </c>
      <c r="P2202" s="76">
        <f t="shared" si="222"/>
        <v>200</v>
      </c>
      <c r="Q2202">
        <f t="shared" si="224"/>
        <v>2023</v>
      </c>
      <c r="R2202" t="str">
        <f>IFERROR(VLOOKUP(G2202,'Importer Name'!A:B, 2, FALSE), "")</f>
        <v>RETTENMAIER</v>
      </c>
      <c r="S2202" t="str">
        <f>IFERROR(VLOOKUP(H2202,'Supplier name '!A:B, 2, FALSE), "")</f>
        <v>JRS PHARMA</v>
      </c>
    </row>
    <row r="2203" spans="1:19">
      <c r="A2203" s="119" t="s">
        <v>225</v>
      </c>
      <c r="B2203" s="120">
        <v>2</v>
      </c>
      <c r="C2203" s="120" t="s">
        <v>7</v>
      </c>
      <c r="D2203" s="311" t="s">
        <v>3305</v>
      </c>
      <c r="E2203" s="120">
        <v>10</v>
      </c>
      <c r="F2203" s="120" t="s">
        <v>1718</v>
      </c>
      <c r="G2203" s="120" t="s">
        <v>2569</v>
      </c>
      <c r="H2203" s="121" t="s">
        <v>3367</v>
      </c>
      <c r="I2203" s="117" t="s">
        <v>3389</v>
      </c>
      <c r="J2203" s="74">
        <f>IF(F2203="USD", E2203, E2203 * IFERROR(VLOOKUP(F2203, EXCHANGE_RATE!A:B, 2, FALSE), "Currency not found"))</f>
        <v>10.700000000000001</v>
      </c>
      <c r="K2203" s="74">
        <f t="shared" si="223"/>
        <v>10.7</v>
      </c>
      <c r="L2203" s="14">
        <f>IF(C2203="MTS", B2203, B2203 * IFERROR(VLOOKUP(C2203, 'QTY_CONVERSIONS '!A:B, 2, FALSE), "Units not found"))</f>
        <v>2E-3</v>
      </c>
      <c r="M2203" s="75">
        <f t="shared" si="220"/>
        <v>21.4</v>
      </c>
      <c r="N2203" t="str">
        <f>IFERROR(VLOOKUP(D2203, Product_Category!A:B, 2, FALSE), "Uncategorized")</f>
        <v>CMC</v>
      </c>
      <c r="O2203" s="76">
        <f t="shared" si="221"/>
        <v>10.7</v>
      </c>
      <c r="P2203" s="76">
        <f t="shared" si="222"/>
        <v>2.1399999999999999E-2</v>
      </c>
      <c r="Q2203">
        <f t="shared" si="224"/>
        <v>2023</v>
      </c>
      <c r="R2203" t="str">
        <f>IFERROR(VLOOKUP(G2203,'Importer Name'!A:B, 2, FALSE), "")</f>
        <v>INTERNATIONAL SPECIALTY</v>
      </c>
      <c r="S2203" t="str">
        <f>IFERROR(VLOOKUP(H2203,'Supplier name '!A:B, 2, FALSE), "")</f>
        <v>CHEMICAL MARKETING CONCEPT</v>
      </c>
    </row>
    <row r="2204" spans="1:19">
      <c r="A2204" s="119" t="s">
        <v>225</v>
      </c>
      <c r="B2204" s="120">
        <v>7</v>
      </c>
      <c r="C2204" s="120" t="s">
        <v>7</v>
      </c>
      <c r="D2204" s="311" t="s">
        <v>3305</v>
      </c>
      <c r="E2204" s="120">
        <v>10</v>
      </c>
      <c r="F2204" s="120" t="s">
        <v>1718</v>
      </c>
      <c r="G2204" s="120" t="s">
        <v>2569</v>
      </c>
      <c r="H2204" s="121" t="s">
        <v>3367</v>
      </c>
      <c r="I2204" s="117" t="s">
        <v>3389</v>
      </c>
      <c r="J2204" s="74">
        <f>IF(F2204="USD", E2204, E2204 * IFERROR(VLOOKUP(F2204, EXCHANGE_RATE!A:B, 2, FALSE), "Currency not found"))</f>
        <v>10.700000000000001</v>
      </c>
      <c r="K2204" s="74">
        <f t="shared" si="223"/>
        <v>10.7</v>
      </c>
      <c r="L2204" s="14">
        <f>IF(C2204="MTS", B2204, B2204 * IFERROR(VLOOKUP(C2204, 'QTY_CONVERSIONS '!A:B, 2, FALSE), "Units not found"))</f>
        <v>7.0000000000000001E-3</v>
      </c>
      <c r="M2204" s="75">
        <f t="shared" si="220"/>
        <v>74.899999999999991</v>
      </c>
      <c r="N2204" t="str">
        <f>IFERROR(VLOOKUP(D2204, Product_Category!A:B, 2, FALSE), "Uncategorized")</f>
        <v>CMC</v>
      </c>
      <c r="O2204" s="76">
        <f t="shared" si="221"/>
        <v>10.7</v>
      </c>
      <c r="P2204" s="76">
        <f t="shared" si="222"/>
        <v>7.4899999999999994E-2</v>
      </c>
      <c r="Q2204">
        <f t="shared" si="224"/>
        <v>2023</v>
      </c>
      <c r="R2204" t="str">
        <f>IFERROR(VLOOKUP(G2204,'Importer Name'!A:B, 2, FALSE), "")</f>
        <v>INTERNATIONAL SPECIALTY</v>
      </c>
      <c r="S2204" t="str">
        <f>IFERROR(VLOOKUP(H2204,'Supplier name '!A:B, 2, FALSE), "")</f>
        <v>CHEMICAL MARKETING CONCEPT</v>
      </c>
    </row>
    <row r="2205" spans="1:19">
      <c r="A2205" s="119" t="s">
        <v>225</v>
      </c>
      <c r="B2205" s="120">
        <v>7</v>
      </c>
      <c r="C2205" s="120" t="s">
        <v>7</v>
      </c>
      <c r="D2205" s="311" t="s">
        <v>3305</v>
      </c>
      <c r="E2205" s="120">
        <v>7.88</v>
      </c>
      <c r="F2205" s="120" t="s">
        <v>1718</v>
      </c>
      <c r="G2205" s="120" t="s">
        <v>2569</v>
      </c>
      <c r="H2205" s="121" t="s">
        <v>3367</v>
      </c>
      <c r="I2205" s="117" t="s">
        <v>3389</v>
      </c>
      <c r="J2205" s="74">
        <f>IF(F2205="USD", E2205, E2205 * IFERROR(VLOOKUP(F2205, EXCHANGE_RATE!A:B, 2, FALSE), "Currency not found"))</f>
        <v>8.4315999999999995</v>
      </c>
      <c r="K2205" s="74">
        <f t="shared" si="223"/>
        <v>8.44</v>
      </c>
      <c r="L2205" s="14">
        <f>IF(C2205="MTS", B2205, B2205 * IFERROR(VLOOKUP(C2205, 'QTY_CONVERSIONS '!A:B, 2, FALSE), "Units not found"))</f>
        <v>7.0000000000000001E-3</v>
      </c>
      <c r="M2205" s="75">
        <f t="shared" si="220"/>
        <v>59.08</v>
      </c>
      <c r="N2205" t="str">
        <f>IFERROR(VLOOKUP(D2205, Product_Category!A:B, 2, FALSE), "Uncategorized")</f>
        <v>CMC</v>
      </c>
      <c r="O2205" s="76">
        <f t="shared" si="221"/>
        <v>8.44</v>
      </c>
      <c r="P2205" s="76">
        <f t="shared" si="222"/>
        <v>5.9080000000000001E-2</v>
      </c>
      <c r="Q2205">
        <f t="shared" si="224"/>
        <v>2023</v>
      </c>
      <c r="R2205" t="str">
        <f>IFERROR(VLOOKUP(G2205,'Importer Name'!A:B, 2, FALSE), "")</f>
        <v>INTERNATIONAL SPECIALTY</v>
      </c>
      <c r="S2205" t="str">
        <f>IFERROR(VLOOKUP(H2205,'Supplier name '!A:B, 2, FALSE), "")</f>
        <v>CHEMICAL MARKETING CONCEPT</v>
      </c>
    </row>
    <row r="2206" spans="1:19">
      <c r="A2206" s="119" t="s">
        <v>225</v>
      </c>
      <c r="B2206" s="120">
        <v>6</v>
      </c>
      <c r="C2206" s="120" t="s">
        <v>7</v>
      </c>
      <c r="D2206" s="311" t="s">
        <v>3305</v>
      </c>
      <c r="E2206" s="120">
        <v>7.87</v>
      </c>
      <c r="F2206" s="120" t="s">
        <v>1718</v>
      </c>
      <c r="G2206" s="120" t="s">
        <v>2569</v>
      </c>
      <c r="H2206" s="121" t="s">
        <v>3367</v>
      </c>
      <c r="I2206" s="117" t="s">
        <v>3389</v>
      </c>
      <c r="J2206" s="74">
        <f>IF(F2206="USD", E2206, E2206 * IFERROR(VLOOKUP(F2206, EXCHANGE_RATE!A:B, 2, FALSE), "Currency not found"))</f>
        <v>8.4209000000000014</v>
      </c>
      <c r="K2206" s="74">
        <f t="shared" si="223"/>
        <v>8.43</v>
      </c>
      <c r="L2206" s="14">
        <f>IF(C2206="MTS", B2206, B2206 * IFERROR(VLOOKUP(C2206, 'QTY_CONVERSIONS '!A:B, 2, FALSE), "Units not found"))</f>
        <v>6.0000000000000001E-3</v>
      </c>
      <c r="M2206" s="75">
        <f t="shared" si="220"/>
        <v>50.58</v>
      </c>
      <c r="N2206" t="str">
        <f>IFERROR(VLOOKUP(D2206, Product_Category!A:B, 2, FALSE), "Uncategorized")</f>
        <v>CMC</v>
      </c>
      <c r="O2206" s="76">
        <f t="shared" si="221"/>
        <v>8.43</v>
      </c>
      <c r="P2206" s="76">
        <f t="shared" si="222"/>
        <v>5.058E-2</v>
      </c>
      <c r="Q2206">
        <f t="shared" si="224"/>
        <v>2023</v>
      </c>
      <c r="R2206" t="str">
        <f>IFERROR(VLOOKUP(G2206,'Importer Name'!A:B, 2, FALSE), "")</f>
        <v>INTERNATIONAL SPECIALTY</v>
      </c>
      <c r="S2206" t="str">
        <f>IFERROR(VLOOKUP(H2206,'Supplier name '!A:B, 2, FALSE), "")</f>
        <v>CHEMICAL MARKETING CONCEPT</v>
      </c>
    </row>
    <row r="2207" spans="1:19">
      <c r="A2207" s="119" t="s">
        <v>225</v>
      </c>
      <c r="B2207" s="120">
        <v>6</v>
      </c>
      <c r="C2207" s="120" t="s">
        <v>7</v>
      </c>
      <c r="D2207" s="311" t="s">
        <v>3305</v>
      </c>
      <c r="E2207" s="120">
        <v>7.88</v>
      </c>
      <c r="F2207" s="120" t="s">
        <v>1718</v>
      </c>
      <c r="G2207" s="120" t="s">
        <v>2569</v>
      </c>
      <c r="H2207" s="121" t="s">
        <v>3367</v>
      </c>
      <c r="I2207" s="117" t="s">
        <v>3389</v>
      </c>
      <c r="J2207" s="74">
        <f>IF(F2207="USD", E2207, E2207 * IFERROR(VLOOKUP(F2207, EXCHANGE_RATE!A:B, 2, FALSE), "Currency not found"))</f>
        <v>8.4315999999999995</v>
      </c>
      <c r="K2207" s="74">
        <f t="shared" si="223"/>
        <v>8.44</v>
      </c>
      <c r="L2207" s="14">
        <f>IF(C2207="MTS", B2207, B2207 * IFERROR(VLOOKUP(C2207, 'QTY_CONVERSIONS '!A:B, 2, FALSE), "Units not found"))</f>
        <v>6.0000000000000001E-3</v>
      </c>
      <c r="M2207" s="75">
        <f t="shared" si="220"/>
        <v>50.64</v>
      </c>
      <c r="N2207" t="str">
        <f>IFERROR(VLOOKUP(D2207, Product_Category!A:B, 2, FALSE), "Uncategorized")</f>
        <v>CMC</v>
      </c>
      <c r="O2207" s="76">
        <f t="shared" si="221"/>
        <v>8.44</v>
      </c>
      <c r="P2207" s="76">
        <f t="shared" si="222"/>
        <v>5.0639999999999998E-2</v>
      </c>
      <c r="Q2207">
        <f t="shared" si="224"/>
        <v>2023</v>
      </c>
      <c r="R2207" t="str">
        <f>IFERROR(VLOOKUP(G2207,'Importer Name'!A:B, 2, FALSE), "")</f>
        <v>INTERNATIONAL SPECIALTY</v>
      </c>
      <c r="S2207" t="str">
        <f>IFERROR(VLOOKUP(H2207,'Supplier name '!A:B, 2, FALSE), "")</f>
        <v>CHEMICAL MARKETING CONCEPT</v>
      </c>
    </row>
    <row r="2208" spans="1:19">
      <c r="A2208" s="119" t="s">
        <v>225</v>
      </c>
      <c r="B2208" s="120">
        <v>6</v>
      </c>
      <c r="C2208" s="120" t="s">
        <v>7</v>
      </c>
      <c r="D2208" s="311" t="s">
        <v>3305</v>
      </c>
      <c r="E2208" s="120">
        <v>7.88</v>
      </c>
      <c r="F2208" s="120" t="s">
        <v>1718</v>
      </c>
      <c r="G2208" s="120" t="s">
        <v>2569</v>
      </c>
      <c r="H2208" s="121" t="s">
        <v>3367</v>
      </c>
      <c r="I2208" s="117" t="s">
        <v>3389</v>
      </c>
      <c r="J2208" s="74">
        <f>IF(F2208="USD", E2208, E2208 * IFERROR(VLOOKUP(F2208, EXCHANGE_RATE!A:B, 2, FALSE), "Currency not found"))</f>
        <v>8.4315999999999995</v>
      </c>
      <c r="K2208" s="74">
        <f t="shared" si="223"/>
        <v>8.44</v>
      </c>
      <c r="L2208" s="14">
        <f>IF(C2208="MTS", B2208, B2208 * IFERROR(VLOOKUP(C2208, 'QTY_CONVERSIONS '!A:B, 2, FALSE), "Units not found"))</f>
        <v>6.0000000000000001E-3</v>
      </c>
      <c r="M2208" s="75">
        <f t="shared" si="220"/>
        <v>50.64</v>
      </c>
      <c r="N2208" t="str">
        <f>IFERROR(VLOOKUP(D2208, Product_Category!A:B, 2, FALSE), "Uncategorized")</f>
        <v>CMC</v>
      </c>
      <c r="O2208" s="76">
        <f t="shared" si="221"/>
        <v>8.44</v>
      </c>
      <c r="P2208" s="76">
        <f t="shared" si="222"/>
        <v>5.0639999999999998E-2</v>
      </c>
      <c r="Q2208">
        <f t="shared" si="224"/>
        <v>2023</v>
      </c>
      <c r="R2208" t="str">
        <f>IFERROR(VLOOKUP(G2208,'Importer Name'!A:B, 2, FALSE), "")</f>
        <v>INTERNATIONAL SPECIALTY</v>
      </c>
      <c r="S2208" t="str">
        <f>IFERROR(VLOOKUP(H2208,'Supplier name '!A:B, 2, FALSE), "")</f>
        <v>CHEMICAL MARKETING CONCEPT</v>
      </c>
    </row>
    <row r="2209" spans="1:19">
      <c r="A2209" s="122" t="s">
        <v>225</v>
      </c>
      <c r="B2209" s="123">
        <v>14</v>
      </c>
      <c r="C2209" s="123" t="s">
        <v>7</v>
      </c>
      <c r="D2209" s="312" t="s">
        <v>3305</v>
      </c>
      <c r="E2209" s="123">
        <v>8.57</v>
      </c>
      <c r="F2209" s="120" t="s">
        <v>1718</v>
      </c>
      <c r="G2209" s="123" t="s">
        <v>2569</v>
      </c>
      <c r="H2209" s="124" t="s">
        <v>3367</v>
      </c>
      <c r="I2209" s="117" t="s">
        <v>3389</v>
      </c>
      <c r="J2209" s="74">
        <f>IF(F2209="USD", E2209, E2209 * IFERROR(VLOOKUP(F2209, EXCHANGE_RATE!A:B, 2, FALSE), "Currency not found"))</f>
        <v>9.1699000000000002</v>
      </c>
      <c r="K2209" s="74">
        <f t="shared" si="223"/>
        <v>9.17</v>
      </c>
      <c r="L2209" s="14">
        <f>IF(C2209="MTS", B2209, B2209 * IFERROR(VLOOKUP(C2209, 'QTY_CONVERSIONS '!A:B, 2, FALSE), "Units not found"))</f>
        <v>1.4E-2</v>
      </c>
      <c r="M2209" s="75">
        <f t="shared" si="220"/>
        <v>128.38</v>
      </c>
      <c r="N2209" t="str">
        <f>IFERROR(VLOOKUP(D2209, Product_Category!A:B, 2, FALSE), "Uncategorized")</f>
        <v>CMC</v>
      </c>
      <c r="O2209" s="76">
        <f t="shared" si="221"/>
        <v>9.17</v>
      </c>
      <c r="P2209" s="76">
        <f t="shared" si="222"/>
        <v>0.12837999999999999</v>
      </c>
      <c r="Q2209">
        <f t="shared" si="224"/>
        <v>2023</v>
      </c>
      <c r="R2209" t="str">
        <f>IFERROR(VLOOKUP(G2209,'Importer Name'!A:B, 2, FALSE), "")</f>
        <v>INTERNATIONAL SPECIALTY</v>
      </c>
      <c r="S2209" t="str">
        <f>IFERROR(VLOOKUP(H2209,'Supplier name '!A:B, 2, FALSE), "")</f>
        <v>CHEMICAL MARKETING CONCEPT</v>
      </c>
    </row>
    <row r="2210" spans="1:19">
      <c r="A2210" s="125" t="s">
        <v>225</v>
      </c>
      <c r="B2210" s="126">
        <v>1</v>
      </c>
      <c r="C2210" s="126" t="s">
        <v>7</v>
      </c>
      <c r="D2210" s="314" t="s">
        <v>3305</v>
      </c>
      <c r="E2210" s="126">
        <v>10</v>
      </c>
      <c r="F2210" s="120" t="s">
        <v>1718</v>
      </c>
      <c r="G2210" s="126" t="s">
        <v>2569</v>
      </c>
      <c r="H2210" s="127" t="s">
        <v>3367</v>
      </c>
      <c r="I2210" s="117" t="s">
        <v>3389</v>
      </c>
      <c r="J2210" s="74">
        <f>IF(F2210="USD", E2210, E2210 * IFERROR(VLOOKUP(F2210, EXCHANGE_RATE!A:B, 2, FALSE), "Currency not found"))</f>
        <v>10.700000000000001</v>
      </c>
      <c r="K2210" s="74">
        <f t="shared" si="223"/>
        <v>10.7</v>
      </c>
      <c r="L2210" s="14">
        <f>IF(C2210="MTS", B2210, B2210 * IFERROR(VLOOKUP(C2210, 'QTY_CONVERSIONS '!A:B, 2, FALSE), "Units not found"))</f>
        <v>1E-3</v>
      </c>
      <c r="M2210" s="75">
        <f t="shared" si="220"/>
        <v>10.7</v>
      </c>
      <c r="N2210" t="str">
        <f>IFERROR(VLOOKUP(D2210, Product_Category!A:B, 2, FALSE), "Uncategorized")</f>
        <v>CMC</v>
      </c>
      <c r="O2210" s="76">
        <f t="shared" si="221"/>
        <v>10.7</v>
      </c>
      <c r="P2210" s="76">
        <f t="shared" si="222"/>
        <v>1.0699999999999999E-2</v>
      </c>
      <c r="Q2210">
        <f t="shared" si="224"/>
        <v>2023</v>
      </c>
      <c r="R2210" t="str">
        <f>IFERROR(VLOOKUP(G2210,'Importer Name'!A:B, 2, FALSE), "")</f>
        <v>INTERNATIONAL SPECIALTY</v>
      </c>
      <c r="S2210" t="str">
        <f>IFERROR(VLOOKUP(H2210,'Supplier name '!A:B, 2, FALSE), "")</f>
        <v>CHEMICAL MARKETING CONCEPT</v>
      </c>
    </row>
    <row r="2211" spans="1:19">
      <c r="A2211" s="119" t="s">
        <v>225</v>
      </c>
      <c r="B2211" s="120">
        <v>7</v>
      </c>
      <c r="C2211" s="120" t="s">
        <v>7</v>
      </c>
      <c r="D2211" s="311" t="s">
        <v>3305</v>
      </c>
      <c r="E2211" s="120">
        <v>10</v>
      </c>
      <c r="F2211" s="120" t="s">
        <v>1718</v>
      </c>
      <c r="G2211" s="120" t="s">
        <v>2569</v>
      </c>
      <c r="H2211" s="121" t="s">
        <v>3367</v>
      </c>
      <c r="I2211" s="117" t="s">
        <v>3389</v>
      </c>
      <c r="J2211" s="74">
        <f>IF(F2211="USD", E2211, E2211 * IFERROR(VLOOKUP(F2211, EXCHANGE_RATE!A:B, 2, FALSE), "Currency not found"))</f>
        <v>10.700000000000001</v>
      </c>
      <c r="K2211" s="74">
        <f t="shared" si="223"/>
        <v>10.7</v>
      </c>
      <c r="L2211" s="14">
        <f>IF(C2211="MTS", B2211, B2211 * IFERROR(VLOOKUP(C2211, 'QTY_CONVERSIONS '!A:B, 2, FALSE), "Units not found"))</f>
        <v>7.0000000000000001E-3</v>
      </c>
      <c r="M2211" s="75">
        <f t="shared" si="220"/>
        <v>74.899999999999991</v>
      </c>
      <c r="N2211" t="str">
        <f>IFERROR(VLOOKUP(D2211, Product_Category!A:B, 2, FALSE), "Uncategorized")</f>
        <v>CMC</v>
      </c>
      <c r="O2211" s="76">
        <f t="shared" si="221"/>
        <v>10.7</v>
      </c>
      <c r="P2211" s="76">
        <f t="shared" si="222"/>
        <v>7.4899999999999994E-2</v>
      </c>
      <c r="Q2211">
        <f t="shared" si="224"/>
        <v>2023</v>
      </c>
      <c r="R2211" t="str">
        <f>IFERROR(VLOOKUP(G2211,'Importer Name'!A:B, 2, FALSE), "")</f>
        <v>INTERNATIONAL SPECIALTY</v>
      </c>
      <c r="S2211" t="str">
        <f>IFERROR(VLOOKUP(H2211,'Supplier name '!A:B, 2, FALSE), "")</f>
        <v>CHEMICAL MARKETING CONCEPT</v>
      </c>
    </row>
    <row r="2212" spans="1:19">
      <c r="A2212" s="119" t="s">
        <v>225</v>
      </c>
      <c r="B2212" s="120">
        <v>300</v>
      </c>
      <c r="C2212" s="120" t="s">
        <v>7</v>
      </c>
      <c r="D2212" s="311" t="s">
        <v>3305</v>
      </c>
      <c r="E2212" s="120">
        <v>15.45</v>
      </c>
      <c r="F2212" s="120" t="s">
        <v>9</v>
      </c>
      <c r="G2212" s="120" t="s">
        <v>3343</v>
      </c>
      <c r="H2212" s="121" t="s">
        <v>458</v>
      </c>
      <c r="I2212" s="117" t="s">
        <v>3389</v>
      </c>
      <c r="J2212" s="74">
        <f>IF(F2212="USD", E2212, E2212 * IFERROR(VLOOKUP(F2212, EXCHANGE_RATE!A:B, 2, FALSE), "Currency not found"))</f>
        <v>15.45</v>
      </c>
      <c r="K2212" s="74">
        <f t="shared" si="223"/>
        <v>15.45</v>
      </c>
      <c r="L2212" s="14">
        <f>IF(C2212="MTS", B2212, B2212 * IFERROR(VLOOKUP(C2212, 'QTY_CONVERSIONS '!A:B, 2, FALSE), "Units not found"))</f>
        <v>0.3</v>
      </c>
      <c r="M2212" s="75">
        <f t="shared" si="220"/>
        <v>4635</v>
      </c>
      <c r="N2212" t="str">
        <f>IFERROR(VLOOKUP(D2212, Product_Category!A:B, 2, FALSE), "Uncategorized")</f>
        <v>CMC</v>
      </c>
      <c r="O2212" s="76">
        <f t="shared" si="221"/>
        <v>15.45</v>
      </c>
      <c r="P2212" s="76">
        <f t="shared" si="222"/>
        <v>4.6349999999999998</v>
      </c>
      <c r="Q2212">
        <f t="shared" si="224"/>
        <v>2023</v>
      </c>
      <c r="R2212" t="str">
        <f>IFERROR(VLOOKUP(G2212,'Importer Name'!A:B, 2, FALSE), "")</f>
        <v>DKSH INDIA PVT LTD</v>
      </c>
      <c r="S2212" t="str">
        <f>IFERROR(VLOOKUP(H2212,'Supplier name '!A:B, 2, FALSE), "")</f>
        <v>ASHLAND INDUSTRIES</v>
      </c>
    </row>
    <row r="2213" spans="1:19">
      <c r="A2213" s="119" t="s">
        <v>225</v>
      </c>
      <c r="B2213" s="120">
        <v>2000</v>
      </c>
      <c r="C2213" s="120" t="s">
        <v>7</v>
      </c>
      <c r="D2213" s="311" t="s">
        <v>3305</v>
      </c>
      <c r="E2213" s="120">
        <v>7.03</v>
      </c>
      <c r="F2213" s="120" t="s">
        <v>9</v>
      </c>
      <c r="G2213" s="120" t="s">
        <v>34</v>
      </c>
      <c r="H2213" s="121" t="s">
        <v>458</v>
      </c>
      <c r="I2213" s="117" t="s">
        <v>3389</v>
      </c>
      <c r="J2213" s="74">
        <f>IF(F2213="USD", E2213, E2213 * IFERROR(VLOOKUP(F2213, EXCHANGE_RATE!A:B, 2, FALSE), "Currency not found"))</f>
        <v>7.03</v>
      </c>
      <c r="K2213" s="74">
        <f t="shared" si="223"/>
        <v>7.03</v>
      </c>
      <c r="L2213" s="14">
        <f>IF(C2213="MTS", B2213, B2213 * IFERROR(VLOOKUP(C2213, 'QTY_CONVERSIONS '!A:B, 2, FALSE), "Units not found"))</f>
        <v>2</v>
      </c>
      <c r="M2213" s="75">
        <f t="shared" si="220"/>
        <v>14060</v>
      </c>
      <c r="N2213" t="str">
        <f>IFERROR(VLOOKUP(D2213, Product_Category!A:B, 2, FALSE), "Uncategorized")</f>
        <v>CMC</v>
      </c>
      <c r="O2213" s="76">
        <f t="shared" si="221"/>
        <v>7.03</v>
      </c>
      <c r="P2213" s="76">
        <f t="shared" si="222"/>
        <v>14.06</v>
      </c>
      <c r="Q2213">
        <f t="shared" si="224"/>
        <v>2023</v>
      </c>
      <c r="R2213" t="str">
        <f>IFERROR(VLOOKUP(G2213,'Importer Name'!A:B, 2, FALSE), "")</f>
        <v>COLGATE-PALMOLIVE</v>
      </c>
      <c r="S2213" t="str">
        <f>IFERROR(VLOOKUP(H2213,'Supplier name '!A:B, 2, FALSE), "")</f>
        <v>ASHLAND INDUSTRIES</v>
      </c>
    </row>
    <row r="2214" spans="1:19">
      <c r="A2214" s="119" t="s">
        <v>225</v>
      </c>
      <c r="B2214" s="120">
        <v>2000</v>
      </c>
      <c r="C2214" s="120" t="s">
        <v>7</v>
      </c>
      <c r="D2214" s="311" t="s">
        <v>3305</v>
      </c>
      <c r="E2214" s="120">
        <v>16.170000000000002</v>
      </c>
      <c r="F2214" s="120" t="s">
        <v>9</v>
      </c>
      <c r="G2214" s="120" t="s">
        <v>3343</v>
      </c>
      <c r="H2214" s="121" t="s">
        <v>458</v>
      </c>
      <c r="I2214" s="117" t="s">
        <v>3389</v>
      </c>
      <c r="J2214" s="74">
        <f>IF(F2214="USD", E2214, E2214 * IFERROR(VLOOKUP(F2214, EXCHANGE_RATE!A:B, 2, FALSE), "Currency not found"))</f>
        <v>16.170000000000002</v>
      </c>
      <c r="K2214" s="74">
        <f t="shared" si="223"/>
        <v>16.170000000000002</v>
      </c>
      <c r="L2214" s="14">
        <f>IF(C2214="MTS", B2214, B2214 * IFERROR(VLOOKUP(C2214, 'QTY_CONVERSIONS '!A:B, 2, FALSE), "Units not found"))</f>
        <v>2</v>
      </c>
      <c r="M2214" s="75">
        <f t="shared" si="220"/>
        <v>32340.000000000004</v>
      </c>
      <c r="N2214" t="str">
        <f>IFERROR(VLOOKUP(D2214, Product_Category!A:B, 2, FALSE), "Uncategorized")</f>
        <v>CMC</v>
      </c>
      <c r="O2214" s="76">
        <f t="shared" si="221"/>
        <v>16.170000000000002</v>
      </c>
      <c r="P2214" s="76">
        <f t="shared" si="222"/>
        <v>32.340000000000003</v>
      </c>
      <c r="Q2214">
        <f t="shared" si="224"/>
        <v>2023</v>
      </c>
      <c r="R2214" t="str">
        <f>IFERROR(VLOOKUP(G2214,'Importer Name'!A:B, 2, FALSE), "")</f>
        <v>DKSH INDIA PVT LTD</v>
      </c>
      <c r="S2214" t="str">
        <f>IFERROR(VLOOKUP(H2214,'Supplier name '!A:B, 2, FALSE), "")</f>
        <v>ASHLAND INDUSTRIES</v>
      </c>
    </row>
    <row r="2215" spans="1:19">
      <c r="A2215" s="119" t="s">
        <v>225</v>
      </c>
      <c r="B2215" s="120">
        <v>3000</v>
      </c>
      <c r="C2215" s="120" t="s">
        <v>7</v>
      </c>
      <c r="D2215" s="311" t="s">
        <v>3305</v>
      </c>
      <c r="E2215" s="120">
        <v>17.11</v>
      </c>
      <c r="F2215" s="120" t="s">
        <v>9</v>
      </c>
      <c r="G2215" s="120" t="s">
        <v>3343</v>
      </c>
      <c r="H2215" s="121" t="s">
        <v>458</v>
      </c>
      <c r="I2215" s="117" t="s">
        <v>3389</v>
      </c>
      <c r="J2215" s="74">
        <f>IF(F2215="USD", E2215, E2215 * IFERROR(VLOOKUP(F2215, EXCHANGE_RATE!A:B, 2, FALSE), "Currency not found"))</f>
        <v>17.11</v>
      </c>
      <c r="K2215" s="74">
        <f t="shared" si="223"/>
        <v>17.11</v>
      </c>
      <c r="L2215" s="14">
        <f>IF(C2215="MTS", B2215, B2215 * IFERROR(VLOOKUP(C2215, 'QTY_CONVERSIONS '!A:B, 2, FALSE), "Units not found"))</f>
        <v>3</v>
      </c>
      <c r="M2215" s="75">
        <f t="shared" si="220"/>
        <v>51330</v>
      </c>
      <c r="N2215" t="str">
        <f>IFERROR(VLOOKUP(D2215, Product_Category!A:B, 2, FALSE), "Uncategorized")</f>
        <v>CMC</v>
      </c>
      <c r="O2215" s="76">
        <f t="shared" si="221"/>
        <v>17.11</v>
      </c>
      <c r="P2215" s="76">
        <f t="shared" si="222"/>
        <v>51.33</v>
      </c>
      <c r="Q2215">
        <f t="shared" si="224"/>
        <v>2023</v>
      </c>
      <c r="R2215" t="str">
        <f>IFERROR(VLOOKUP(G2215,'Importer Name'!A:B, 2, FALSE), "")</f>
        <v>DKSH INDIA PVT LTD</v>
      </c>
      <c r="S2215" t="str">
        <f>IFERROR(VLOOKUP(H2215,'Supplier name '!A:B, 2, FALSE), "")</f>
        <v>ASHLAND INDUSTRIES</v>
      </c>
    </row>
    <row r="2216" spans="1:19">
      <c r="A2216" s="119" t="s">
        <v>225</v>
      </c>
      <c r="B2216" s="120">
        <v>3000</v>
      </c>
      <c r="C2216" s="120" t="s">
        <v>7</v>
      </c>
      <c r="D2216" s="311" t="s">
        <v>3305</v>
      </c>
      <c r="E2216" s="120">
        <v>15.33</v>
      </c>
      <c r="F2216" s="120" t="s">
        <v>9</v>
      </c>
      <c r="G2216" s="120" t="s">
        <v>2569</v>
      </c>
      <c r="H2216" s="121" t="s">
        <v>458</v>
      </c>
      <c r="I2216" s="117" t="s">
        <v>3389</v>
      </c>
      <c r="J2216" s="74">
        <f>IF(F2216="USD", E2216, E2216 * IFERROR(VLOOKUP(F2216, EXCHANGE_RATE!A:B, 2, FALSE), "Currency not found"))</f>
        <v>15.33</v>
      </c>
      <c r="K2216" s="74">
        <f t="shared" si="223"/>
        <v>15.33</v>
      </c>
      <c r="L2216" s="14">
        <f>IF(C2216="MTS", B2216, B2216 * IFERROR(VLOOKUP(C2216, 'QTY_CONVERSIONS '!A:B, 2, FALSE), "Units not found"))</f>
        <v>3</v>
      </c>
      <c r="M2216" s="75">
        <f t="shared" si="220"/>
        <v>45990</v>
      </c>
      <c r="N2216" t="str">
        <f>IFERROR(VLOOKUP(D2216, Product_Category!A:B, 2, FALSE), "Uncategorized")</f>
        <v>CMC</v>
      </c>
      <c r="O2216" s="76">
        <f t="shared" si="221"/>
        <v>15.33</v>
      </c>
      <c r="P2216" s="76">
        <f t="shared" si="222"/>
        <v>45.99</v>
      </c>
      <c r="Q2216">
        <f t="shared" si="224"/>
        <v>2023</v>
      </c>
      <c r="R2216" t="str">
        <f>IFERROR(VLOOKUP(G2216,'Importer Name'!A:B, 2, FALSE), "")</f>
        <v>INTERNATIONAL SPECIALTY</v>
      </c>
      <c r="S2216" t="str">
        <f>IFERROR(VLOOKUP(H2216,'Supplier name '!A:B, 2, FALSE), "")</f>
        <v>ASHLAND INDUSTRIES</v>
      </c>
    </row>
    <row r="2217" spans="1:19">
      <c r="A2217" s="119" t="s">
        <v>225</v>
      </c>
      <c r="B2217" s="120">
        <v>25</v>
      </c>
      <c r="C2217" s="120" t="s">
        <v>7</v>
      </c>
      <c r="D2217" s="311" t="s">
        <v>3305</v>
      </c>
      <c r="E2217" s="120">
        <v>17.07</v>
      </c>
      <c r="F2217" s="120" t="s">
        <v>9</v>
      </c>
      <c r="G2217" s="120" t="s">
        <v>3343</v>
      </c>
      <c r="H2217" s="121" t="s">
        <v>458</v>
      </c>
      <c r="I2217" s="117" t="s">
        <v>3389</v>
      </c>
      <c r="J2217" s="74">
        <f>IF(F2217="USD", E2217, E2217 * IFERROR(VLOOKUP(F2217, EXCHANGE_RATE!A:B, 2, FALSE), "Currency not found"))</f>
        <v>17.07</v>
      </c>
      <c r="K2217" s="74">
        <f t="shared" si="223"/>
        <v>17.07</v>
      </c>
      <c r="L2217" s="14">
        <f>IF(C2217="MTS", B2217, B2217 * IFERROR(VLOOKUP(C2217, 'QTY_CONVERSIONS '!A:B, 2, FALSE), "Units not found"))</f>
        <v>2.5000000000000001E-2</v>
      </c>
      <c r="M2217" s="75">
        <f t="shared" ref="M2217:M2280" si="225">B2217*K2217</f>
        <v>426.75</v>
      </c>
      <c r="N2217" t="str">
        <f>IFERROR(VLOOKUP(D2217, Product_Category!A:B, 2, FALSE), "Uncategorized")</f>
        <v>CMC</v>
      </c>
      <c r="O2217" s="76">
        <f t="shared" ref="O2217:O2280" si="226">K2217</f>
        <v>17.07</v>
      </c>
      <c r="P2217" s="76">
        <f t="shared" ref="P2217:P2280" si="227">L2217*O2217</f>
        <v>0.42675000000000002</v>
      </c>
      <c r="Q2217">
        <f t="shared" si="224"/>
        <v>2023</v>
      </c>
      <c r="R2217" t="str">
        <f>IFERROR(VLOOKUP(G2217,'Importer Name'!A:B, 2, FALSE), "")</f>
        <v>DKSH INDIA PVT LTD</v>
      </c>
      <c r="S2217" t="str">
        <f>IFERROR(VLOOKUP(H2217,'Supplier name '!A:B, 2, FALSE), "")</f>
        <v>ASHLAND INDUSTRIES</v>
      </c>
    </row>
    <row r="2218" spans="1:19">
      <c r="A2218" s="119" t="s">
        <v>225</v>
      </c>
      <c r="B2218" s="120">
        <v>25</v>
      </c>
      <c r="C2218" s="120" t="s">
        <v>7</v>
      </c>
      <c r="D2218" s="311" t="s">
        <v>3305</v>
      </c>
      <c r="E2218" s="120">
        <v>15.66</v>
      </c>
      <c r="F2218" s="120" t="s">
        <v>9</v>
      </c>
      <c r="G2218" s="120" t="s">
        <v>3343</v>
      </c>
      <c r="H2218" s="121" t="s">
        <v>458</v>
      </c>
      <c r="I2218" s="117" t="s">
        <v>3389</v>
      </c>
      <c r="J2218" s="74">
        <f>IF(F2218="USD", E2218, E2218 * IFERROR(VLOOKUP(F2218, EXCHANGE_RATE!A:B, 2, FALSE), "Currency not found"))</f>
        <v>15.66</v>
      </c>
      <c r="K2218" s="74">
        <f t="shared" si="223"/>
        <v>15.66</v>
      </c>
      <c r="L2218" s="14">
        <f>IF(C2218="MTS", B2218, B2218 * IFERROR(VLOOKUP(C2218, 'QTY_CONVERSIONS '!A:B, 2, FALSE), "Units not found"))</f>
        <v>2.5000000000000001E-2</v>
      </c>
      <c r="M2218" s="75">
        <f t="shared" si="225"/>
        <v>391.5</v>
      </c>
      <c r="N2218" t="str">
        <f>IFERROR(VLOOKUP(D2218, Product_Category!A:B, 2, FALSE), "Uncategorized")</f>
        <v>CMC</v>
      </c>
      <c r="O2218" s="76">
        <f t="shared" si="226"/>
        <v>15.66</v>
      </c>
      <c r="P2218" s="76">
        <f t="shared" si="227"/>
        <v>0.39150000000000001</v>
      </c>
      <c r="Q2218">
        <f t="shared" si="224"/>
        <v>2023</v>
      </c>
      <c r="R2218" t="str">
        <f>IFERROR(VLOOKUP(G2218,'Importer Name'!A:B, 2, FALSE), "")</f>
        <v>DKSH INDIA PVT LTD</v>
      </c>
      <c r="S2218" t="str">
        <f>IFERROR(VLOOKUP(H2218,'Supplier name '!A:B, 2, FALSE), "")</f>
        <v>ASHLAND INDUSTRIES</v>
      </c>
    </row>
    <row r="2219" spans="1:19">
      <c r="A2219" s="119" t="s">
        <v>225</v>
      </c>
      <c r="B2219" s="120">
        <v>2175</v>
      </c>
      <c r="C2219" s="120" t="s">
        <v>7</v>
      </c>
      <c r="D2219" s="311" t="s">
        <v>3305</v>
      </c>
      <c r="E2219" s="120">
        <v>7.86</v>
      </c>
      <c r="F2219" s="120" t="s">
        <v>9</v>
      </c>
      <c r="G2219" s="120" t="s">
        <v>228</v>
      </c>
      <c r="H2219" s="121" t="s">
        <v>458</v>
      </c>
      <c r="I2219" s="117" t="s">
        <v>3389</v>
      </c>
      <c r="J2219" s="74">
        <f>IF(F2219="USD", E2219, E2219 * IFERROR(VLOOKUP(F2219, EXCHANGE_RATE!A:B, 2, FALSE), "Currency not found"))</f>
        <v>7.86</v>
      </c>
      <c r="K2219" s="74">
        <f t="shared" si="223"/>
        <v>7.86</v>
      </c>
      <c r="L2219" s="14">
        <f>IF(C2219="MTS", B2219, B2219 * IFERROR(VLOOKUP(C2219, 'QTY_CONVERSIONS '!A:B, 2, FALSE), "Units not found"))</f>
        <v>2.1750000000000003</v>
      </c>
      <c r="M2219" s="75">
        <f t="shared" si="225"/>
        <v>17095.5</v>
      </c>
      <c r="N2219" t="str">
        <f>IFERROR(VLOOKUP(D2219, Product_Category!A:B, 2, FALSE), "Uncategorized")</f>
        <v>CMC</v>
      </c>
      <c r="O2219" s="76">
        <f t="shared" si="226"/>
        <v>7.86</v>
      </c>
      <c r="P2219" s="76">
        <f t="shared" si="227"/>
        <v>17.095500000000001</v>
      </c>
      <c r="Q2219">
        <f t="shared" si="224"/>
        <v>2023</v>
      </c>
      <c r="R2219" t="str">
        <f>IFERROR(VLOOKUP(G2219,'Importer Name'!A:B, 2, FALSE), "")</f>
        <v>TECHNOVA IMAGING</v>
      </c>
      <c r="S2219" t="str">
        <f>IFERROR(VLOOKUP(H2219,'Supplier name '!A:B, 2, FALSE), "")</f>
        <v>ASHLAND INDUSTRIES</v>
      </c>
    </row>
    <row r="2220" spans="1:19">
      <c r="A2220" s="119" t="s">
        <v>225</v>
      </c>
      <c r="B2220" s="120">
        <v>500</v>
      </c>
      <c r="C2220" s="120" t="s">
        <v>7</v>
      </c>
      <c r="D2220" s="311" t="s">
        <v>3305</v>
      </c>
      <c r="E2220" s="120">
        <v>30.38</v>
      </c>
      <c r="F2220" s="120" t="s">
        <v>9</v>
      </c>
      <c r="G2220" s="120" t="s">
        <v>2569</v>
      </c>
      <c r="H2220" s="121" t="s">
        <v>458</v>
      </c>
      <c r="I2220" s="117" t="s">
        <v>3389</v>
      </c>
      <c r="J2220" s="74">
        <f>IF(F2220="USD", E2220, E2220 * IFERROR(VLOOKUP(F2220, EXCHANGE_RATE!A:B, 2, FALSE), "Currency not found"))</f>
        <v>30.38</v>
      </c>
      <c r="K2220" s="74">
        <f t="shared" si="223"/>
        <v>30.38</v>
      </c>
      <c r="L2220" s="14">
        <f>IF(C2220="MTS", B2220, B2220 * IFERROR(VLOOKUP(C2220, 'QTY_CONVERSIONS '!A:B, 2, FALSE), "Units not found"))</f>
        <v>0.5</v>
      </c>
      <c r="M2220" s="75">
        <f t="shared" si="225"/>
        <v>15190</v>
      </c>
      <c r="N2220" t="str">
        <f>IFERROR(VLOOKUP(D2220, Product_Category!A:B, 2, FALSE), "Uncategorized")</f>
        <v>CMC</v>
      </c>
      <c r="O2220" s="76">
        <f t="shared" si="226"/>
        <v>30.38</v>
      </c>
      <c r="P2220" s="76">
        <f t="shared" si="227"/>
        <v>15.19</v>
      </c>
      <c r="Q2220">
        <f t="shared" si="224"/>
        <v>2023</v>
      </c>
      <c r="R2220" t="str">
        <f>IFERROR(VLOOKUP(G2220,'Importer Name'!A:B, 2, FALSE), "")</f>
        <v>INTERNATIONAL SPECIALTY</v>
      </c>
      <c r="S2220" t="str">
        <f>IFERROR(VLOOKUP(H2220,'Supplier name '!A:B, 2, FALSE), "")</f>
        <v>ASHLAND INDUSTRIES</v>
      </c>
    </row>
    <row r="2221" spans="1:19">
      <c r="A2221" s="119" t="s">
        <v>225</v>
      </c>
      <c r="B2221" s="120">
        <v>25</v>
      </c>
      <c r="C2221" s="120" t="s">
        <v>7</v>
      </c>
      <c r="D2221" s="311" t="s">
        <v>3305</v>
      </c>
      <c r="E2221" s="120">
        <v>16.12</v>
      </c>
      <c r="F2221" s="120" t="s">
        <v>9</v>
      </c>
      <c r="G2221" s="120" t="s">
        <v>3343</v>
      </c>
      <c r="H2221" s="121" t="s">
        <v>458</v>
      </c>
      <c r="I2221" s="117" t="s">
        <v>3389</v>
      </c>
      <c r="J2221" s="74">
        <f>IF(F2221="USD", E2221, E2221 * IFERROR(VLOOKUP(F2221, EXCHANGE_RATE!A:B, 2, FALSE), "Currency not found"))</f>
        <v>16.12</v>
      </c>
      <c r="K2221" s="74">
        <f t="shared" si="223"/>
        <v>16.12</v>
      </c>
      <c r="L2221" s="14">
        <f>IF(C2221="MTS", B2221, B2221 * IFERROR(VLOOKUP(C2221, 'QTY_CONVERSIONS '!A:B, 2, FALSE), "Units not found"))</f>
        <v>2.5000000000000001E-2</v>
      </c>
      <c r="M2221" s="75">
        <f t="shared" si="225"/>
        <v>403</v>
      </c>
      <c r="N2221" t="str">
        <f>IFERROR(VLOOKUP(D2221, Product_Category!A:B, 2, FALSE), "Uncategorized")</f>
        <v>CMC</v>
      </c>
      <c r="O2221" s="76">
        <f t="shared" si="226"/>
        <v>16.12</v>
      </c>
      <c r="P2221" s="76">
        <f t="shared" si="227"/>
        <v>0.40300000000000002</v>
      </c>
      <c r="Q2221">
        <f t="shared" si="224"/>
        <v>2023</v>
      </c>
      <c r="R2221" t="str">
        <f>IFERROR(VLOOKUP(G2221,'Importer Name'!A:B, 2, FALSE), "")</f>
        <v>DKSH INDIA PVT LTD</v>
      </c>
      <c r="S2221" t="str">
        <f>IFERROR(VLOOKUP(H2221,'Supplier name '!A:B, 2, FALSE), "")</f>
        <v>ASHLAND INDUSTRIES</v>
      </c>
    </row>
    <row r="2222" spans="1:19">
      <c r="A2222" s="119" t="s">
        <v>225</v>
      </c>
      <c r="B2222" s="120">
        <v>6</v>
      </c>
      <c r="C2222" s="120" t="s">
        <v>7</v>
      </c>
      <c r="D2222" s="311" t="s">
        <v>3305</v>
      </c>
      <c r="E2222" s="120">
        <v>6</v>
      </c>
      <c r="F2222" s="120" t="s">
        <v>1718</v>
      </c>
      <c r="G2222" s="120" t="s">
        <v>2569</v>
      </c>
      <c r="H2222" s="121" t="s">
        <v>3367</v>
      </c>
      <c r="I2222" s="117" t="s">
        <v>3389</v>
      </c>
      <c r="J2222" s="74">
        <f>IF(F2222="USD", E2222, E2222 * IFERROR(VLOOKUP(F2222, EXCHANGE_RATE!A:B, 2, FALSE), "Currency not found"))</f>
        <v>6.42</v>
      </c>
      <c r="K2222" s="74">
        <f t="shared" si="223"/>
        <v>6.42</v>
      </c>
      <c r="L2222" s="14">
        <f>IF(C2222="MTS", B2222, B2222 * IFERROR(VLOOKUP(C2222, 'QTY_CONVERSIONS '!A:B, 2, FALSE), "Units not found"))</f>
        <v>6.0000000000000001E-3</v>
      </c>
      <c r="M2222" s="75">
        <f t="shared" si="225"/>
        <v>38.519999999999996</v>
      </c>
      <c r="N2222" t="str">
        <f>IFERROR(VLOOKUP(D2222, Product_Category!A:B, 2, FALSE), "Uncategorized")</f>
        <v>CMC</v>
      </c>
      <c r="O2222" s="76">
        <f t="shared" si="226"/>
        <v>6.42</v>
      </c>
      <c r="P2222" s="76">
        <f t="shared" si="227"/>
        <v>3.8519999999999999E-2</v>
      </c>
      <c r="Q2222">
        <f t="shared" si="224"/>
        <v>2023</v>
      </c>
      <c r="R2222" t="str">
        <f>IFERROR(VLOOKUP(G2222,'Importer Name'!A:B, 2, FALSE), "")</f>
        <v>INTERNATIONAL SPECIALTY</v>
      </c>
      <c r="S2222" t="str">
        <f>IFERROR(VLOOKUP(H2222,'Supplier name '!A:B, 2, FALSE), "")</f>
        <v>CHEMICAL MARKETING CONCEPT</v>
      </c>
    </row>
    <row r="2223" spans="1:19">
      <c r="A2223" s="119" t="s">
        <v>225</v>
      </c>
      <c r="B2223" s="120">
        <v>7</v>
      </c>
      <c r="C2223" s="120" t="s">
        <v>7</v>
      </c>
      <c r="D2223" s="311" t="s">
        <v>3305</v>
      </c>
      <c r="E2223" s="120">
        <v>10</v>
      </c>
      <c r="F2223" s="120" t="s">
        <v>1718</v>
      </c>
      <c r="G2223" s="120" t="s">
        <v>2569</v>
      </c>
      <c r="H2223" s="121" t="s">
        <v>3367</v>
      </c>
      <c r="I2223" s="117" t="s">
        <v>3389</v>
      </c>
      <c r="J2223" s="74">
        <f>IF(F2223="USD", E2223, E2223 * IFERROR(VLOOKUP(F2223, EXCHANGE_RATE!A:B, 2, FALSE), "Currency not found"))</f>
        <v>10.700000000000001</v>
      </c>
      <c r="K2223" s="74">
        <f t="shared" si="223"/>
        <v>10.7</v>
      </c>
      <c r="L2223" s="14">
        <f>IF(C2223="MTS", B2223, B2223 * IFERROR(VLOOKUP(C2223, 'QTY_CONVERSIONS '!A:B, 2, FALSE), "Units not found"))</f>
        <v>7.0000000000000001E-3</v>
      </c>
      <c r="M2223" s="75">
        <f t="shared" si="225"/>
        <v>74.899999999999991</v>
      </c>
      <c r="N2223" t="str">
        <f>IFERROR(VLOOKUP(D2223, Product_Category!A:B, 2, FALSE), "Uncategorized")</f>
        <v>CMC</v>
      </c>
      <c r="O2223" s="76">
        <f t="shared" si="226"/>
        <v>10.7</v>
      </c>
      <c r="P2223" s="76">
        <f t="shared" si="227"/>
        <v>7.4899999999999994E-2</v>
      </c>
      <c r="Q2223">
        <f t="shared" si="224"/>
        <v>2023</v>
      </c>
      <c r="R2223" t="str">
        <f>IFERROR(VLOOKUP(G2223,'Importer Name'!A:B, 2, FALSE), "")</f>
        <v>INTERNATIONAL SPECIALTY</v>
      </c>
      <c r="S2223" t="str">
        <f>IFERROR(VLOOKUP(H2223,'Supplier name '!A:B, 2, FALSE), "")</f>
        <v>CHEMICAL MARKETING CONCEPT</v>
      </c>
    </row>
    <row r="2224" spans="1:19">
      <c r="A2224" s="119" t="s">
        <v>225</v>
      </c>
      <c r="B2224" s="120">
        <v>6</v>
      </c>
      <c r="C2224" s="120" t="s">
        <v>7</v>
      </c>
      <c r="D2224" s="311" t="s">
        <v>3305</v>
      </c>
      <c r="E2224" s="120">
        <v>10</v>
      </c>
      <c r="F2224" s="120" t="s">
        <v>1718</v>
      </c>
      <c r="G2224" s="120" t="s">
        <v>2569</v>
      </c>
      <c r="H2224" s="121" t="s">
        <v>3367</v>
      </c>
      <c r="I2224" s="117" t="s">
        <v>3389</v>
      </c>
      <c r="J2224" s="74">
        <f>IF(F2224="USD", E2224, E2224 * IFERROR(VLOOKUP(F2224, EXCHANGE_RATE!A:B, 2, FALSE), "Currency not found"))</f>
        <v>10.700000000000001</v>
      </c>
      <c r="K2224" s="74">
        <f t="shared" si="223"/>
        <v>10.7</v>
      </c>
      <c r="L2224" s="14">
        <f>IF(C2224="MTS", B2224, B2224 * IFERROR(VLOOKUP(C2224, 'QTY_CONVERSIONS '!A:B, 2, FALSE), "Units not found"))</f>
        <v>6.0000000000000001E-3</v>
      </c>
      <c r="M2224" s="75">
        <f t="shared" si="225"/>
        <v>64.199999999999989</v>
      </c>
      <c r="N2224" t="str">
        <f>IFERROR(VLOOKUP(D2224, Product_Category!A:B, 2, FALSE), "Uncategorized")</f>
        <v>CMC</v>
      </c>
      <c r="O2224" s="76">
        <f t="shared" si="226"/>
        <v>10.7</v>
      </c>
      <c r="P2224" s="76">
        <f t="shared" si="227"/>
        <v>6.4199999999999993E-2</v>
      </c>
      <c r="Q2224">
        <f t="shared" si="224"/>
        <v>2023</v>
      </c>
      <c r="R2224" t="str">
        <f>IFERROR(VLOOKUP(G2224,'Importer Name'!A:B, 2, FALSE), "")</f>
        <v>INTERNATIONAL SPECIALTY</v>
      </c>
      <c r="S2224" t="str">
        <f>IFERROR(VLOOKUP(H2224,'Supplier name '!A:B, 2, FALSE), "")</f>
        <v>CHEMICAL MARKETING CONCEPT</v>
      </c>
    </row>
    <row r="2225" spans="1:19">
      <c r="A2225" s="122" t="s">
        <v>225</v>
      </c>
      <c r="B2225" s="123">
        <v>6</v>
      </c>
      <c r="C2225" s="123" t="s">
        <v>7</v>
      </c>
      <c r="D2225" s="312" t="s">
        <v>3305</v>
      </c>
      <c r="E2225" s="123">
        <v>6</v>
      </c>
      <c r="F2225" s="120" t="s">
        <v>1718</v>
      </c>
      <c r="G2225" s="123" t="s">
        <v>2569</v>
      </c>
      <c r="H2225" s="124" t="s">
        <v>3367</v>
      </c>
      <c r="I2225" s="117" t="s">
        <v>3389</v>
      </c>
      <c r="J2225" s="74">
        <f>IF(F2225="USD", E2225, E2225 * IFERROR(VLOOKUP(F2225, EXCHANGE_RATE!A:B, 2, FALSE), "Currency not found"))</f>
        <v>6.42</v>
      </c>
      <c r="K2225" s="74">
        <f t="shared" si="223"/>
        <v>6.42</v>
      </c>
      <c r="L2225" s="14">
        <f>IF(C2225="MTS", B2225, B2225 * IFERROR(VLOOKUP(C2225, 'QTY_CONVERSIONS '!A:B, 2, FALSE), "Units not found"))</f>
        <v>6.0000000000000001E-3</v>
      </c>
      <c r="M2225" s="75">
        <f t="shared" si="225"/>
        <v>38.519999999999996</v>
      </c>
      <c r="N2225" t="str">
        <f>IFERROR(VLOOKUP(D2225, Product_Category!A:B, 2, FALSE), "Uncategorized")</f>
        <v>CMC</v>
      </c>
      <c r="O2225" s="76">
        <f t="shared" si="226"/>
        <v>6.42</v>
      </c>
      <c r="P2225" s="76">
        <f t="shared" si="227"/>
        <v>3.8519999999999999E-2</v>
      </c>
      <c r="Q2225">
        <f t="shared" si="224"/>
        <v>2023</v>
      </c>
      <c r="R2225" t="str">
        <f>IFERROR(VLOOKUP(G2225,'Importer Name'!A:B, 2, FALSE), "")</f>
        <v>INTERNATIONAL SPECIALTY</v>
      </c>
      <c r="S2225" t="str">
        <f>IFERROR(VLOOKUP(H2225,'Supplier name '!A:B, 2, FALSE), "")</f>
        <v>CHEMICAL MARKETING CONCEPT</v>
      </c>
    </row>
    <row r="2226" spans="1:19">
      <c r="A2226" s="119" t="s">
        <v>230</v>
      </c>
      <c r="B2226" s="120">
        <v>5</v>
      </c>
      <c r="C2226" s="120" t="s">
        <v>7</v>
      </c>
      <c r="D2226" s="311" t="s">
        <v>3306</v>
      </c>
      <c r="E2226" s="120">
        <v>5</v>
      </c>
      <c r="F2226" s="120" t="s">
        <v>1718</v>
      </c>
      <c r="G2226" s="120" t="s">
        <v>2688</v>
      </c>
      <c r="H2226" s="121" t="s">
        <v>99</v>
      </c>
      <c r="I2226" s="117" t="s">
        <v>3389</v>
      </c>
      <c r="J2226" s="74">
        <f>IF(F2226="USD", E2226, E2226 * IFERROR(VLOOKUP(F2226, EXCHANGE_RATE!A:B, 2, FALSE), "Currency not found"))</f>
        <v>5.3500000000000005</v>
      </c>
      <c r="K2226" s="74">
        <f t="shared" si="223"/>
        <v>5.35</v>
      </c>
      <c r="L2226" s="14">
        <f>IF(C2226="MTS", B2226, B2226 * IFERROR(VLOOKUP(C2226, 'QTY_CONVERSIONS '!A:B, 2, FALSE), "Units not found"))</f>
        <v>5.0000000000000001E-3</v>
      </c>
      <c r="M2226" s="75">
        <f t="shared" si="225"/>
        <v>26.75</v>
      </c>
      <c r="N2226" t="str">
        <f>IFERROR(VLOOKUP(D2226, Product_Category!A:B, 2, FALSE), "Uncategorized")</f>
        <v>CMC</v>
      </c>
      <c r="O2226" s="76">
        <f t="shared" si="226"/>
        <v>5.35</v>
      </c>
      <c r="P2226" s="76">
        <f t="shared" si="227"/>
        <v>2.6749999999999999E-2</v>
      </c>
      <c r="Q2226">
        <f t="shared" si="224"/>
        <v>2023</v>
      </c>
      <c r="R2226" t="str">
        <f>IFERROR(VLOOKUP(G2226,'Importer Name'!A:B, 2, FALSE), "")</f>
        <v>DANISCO</v>
      </c>
      <c r="S2226" t="str">
        <f>IFERROR(VLOOKUP(H2226,'Supplier name '!A:B, 2, FALSE), "")</f>
        <v>SGS NEDERLAND</v>
      </c>
    </row>
    <row r="2227" spans="1:19">
      <c r="A2227" s="119" t="s">
        <v>230</v>
      </c>
      <c r="B2227" s="120">
        <v>5</v>
      </c>
      <c r="C2227" s="120" t="s">
        <v>7</v>
      </c>
      <c r="D2227" s="311" t="s">
        <v>3306</v>
      </c>
      <c r="E2227" s="120">
        <v>5</v>
      </c>
      <c r="F2227" s="120" t="s">
        <v>1718</v>
      </c>
      <c r="G2227" s="120" t="s">
        <v>2688</v>
      </c>
      <c r="H2227" s="121" t="s">
        <v>99</v>
      </c>
      <c r="I2227" s="117" t="s">
        <v>3389</v>
      </c>
      <c r="J2227" s="74">
        <f>IF(F2227="USD", E2227, E2227 * IFERROR(VLOOKUP(F2227, EXCHANGE_RATE!A:B, 2, FALSE), "Currency not found"))</f>
        <v>5.3500000000000005</v>
      </c>
      <c r="K2227" s="74">
        <f t="shared" si="223"/>
        <v>5.35</v>
      </c>
      <c r="L2227" s="14">
        <f>IF(C2227="MTS", B2227, B2227 * IFERROR(VLOOKUP(C2227, 'QTY_CONVERSIONS '!A:B, 2, FALSE), "Units not found"))</f>
        <v>5.0000000000000001E-3</v>
      </c>
      <c r="M2227" s="75">
        <f t="shared" si="225"/>
        <v>26.75</v>
      </c>
      <c r="N2227" t="str">
        <f>IFERROR(VLOOKUP(D2227, Product_Category!A:B, 2, FALSE), "Uncategorized")</f>
        <v>CMC</v>
      </c>
      <c r="O2227" s="76">
        <f t="shared" si="226"/>
        <v>5.35</v>
      </c>
      <c r="P2227" s="76">
        <f t="shared" si="227"/>
        <v>2.6749999999999999E-2</v>
      </c>
      <c r="Q2227">
        <f t="shared" si="224"/>
        <v>2023</v>
      </c>
      <c r="R2227" t="str">
        <f>IFERROR(VLOOKUP(G2227,'Importer Name'!A:B, 2, FALSE), "")</f>
        <v>DANISCO</v>
      </c>
      <c r="S2227" t="str">
        <f>IFERROR(VLOOKUP(H2227,'Supplier name '!A:B, 2, FALSE), "")</f>
        <v>SGS NEDERLAND</v>
      </c>
    </row>
    <row r="2228" spans="1:19">
      <c r="A2228" s="119" t="s">
        <v>230</v>
      </c>
      <c r="B2228" s="120">
        <v>16000</v>
      </c>
      <c r="C2228" s="120" t="s">
        <v>7</v>
      </c>
      <c r="D2228" s="311" t="s">
        <v>611</v>
      </c>
      <c r="E2228" s="120">
        <v>3.5</v>
      </c>
      <c r="F2228" s="120" t="s">
        <v>1718</v>
      </c>
      <c r="G2228" s="120" t="s">
        <v>208</v>
      </c>
      <c r="H2228" s="121" t="s">
        <v>59</v>
      </c>
      <c r="I2228" s="117" t="s">
        <v>3389</v>
      </c>
      <c r="J2228" s="74">
        <f>IF(F2228="USD", E2228, E2228 * IFERROR(VLOOKUP(F2228, EXCHANGE_RATE!A:B, 2, FALSE), "Currency not found"))</f>
        <v>3.7450000000000001</v>
      </c>
      <c r="K2228" s="74">
        <f t="shared" si="223"/>
        <v>3.75</v>
      </c>
      <c r="L2228" s="14">
        <f>IF(C2228="MTS", B2228, B2228 * IFERROR(VLOOKUP(C2228, 'QTY_CONVERSIONS '!A:B, 2, FALSE), "Units not found"))</f>
        <v>16</v>
      </c>
      <c r="M2228" s="75">
        <f t="shared" si="225"/>
        <v>60000</v>
      </c>
      <c r="N2228" t="str">
        <f>IFERROR(VLOOKUP(D2228, Product_Category!A:B, 2, FALSE), "Uncategorized")</f>
        <v>MCC</v>
      </c>
      <c r="O2228" s="76">
        <f t="shared" si="226"/>
        <v>3.75</v>
      </c>
      <c r="P2228" s="76">
        <f t="shared" si="227"/>
        <v>60</v>
      </c>
      <c r="Q2228">
        <f t="shared" si="224"/>
        <v>2023</v>
      </c>
      <c r="R2228" t="str">
        <f>IFERROR(VLOOKUP(G2228,'Importer Name'!A:B, 2, FALSE), "")</f>
        <v>RETTENMAIER</v>
      </c>
      <c r="S2228" t="str">
        <f>IFERROR(VLOOKUP(H2228,'Supplier name '!A:B, 2, FALSE), "")</f>
        <v>JRS PHARMA</v>
      </c>
    </row>
    <row r="2229" spans="1:19">
      <c r="A2229" s="119" t="s">
        <v>230</v>
      </c>
      <c r="B2229" s="120">
        <v>8000</v>
      </c>
      <c r="C2229" s="120" t="s">
        <v>7</v>
      </c>
      <c r="D2229" s="311" t="s">
        <v>769</v>
      </c>
      <c r="E2229" s="120">
        <v>2.96</v>
      </c>
      <c r="F2229" s="120" t="s">
        <v>1718</v>
      </c>
      <c r="G2229" s="120" t="s">
        <v>208</v>
      </c>
      <c r="H2229" s="121" t="s">
        <v>59</v>
      </c>
      <c r="I2229" s="117" t="s">
        <v>3389</v>
      </c>
      <c r="J2229" s="74">
        <f>IF(F2229="USD", E2229, E2229 * IFERROR(VLOOKUP(F2229, EXCHANGE_RATE!A:B, 2, FALSE), "Currency not found"))</f>
        <v>3.1672000000000002</v>
      </c>
      <c r="K2229" s="74">
        <f t="shared" si="223"/>
        <v>3.17</v>
      </c>
      <c r="L2229" s="14">
        <f>IF(C2229="MTS", B2229, B2229 * IFERROR(VLOOKUP(C2229, 'QTY_CONVERSIONS '!A:B, 2, FALSE), "Units not found"))</f>
        <v>8</v>
      </c>
      <c r="M2229" s="75">
        <f t="shared" si="225"/>
        <v>25360</v>
      </c>
      <c r="N2229" t="str">
        <f>IFERROR(VLOOKUP(D2229, Product_Category!A:B, 2, FALSE), "Uncategorized")</f>
        <v>MCC</v>
      </c>
      <c r="O2229" s="76">
        <f t="shared" si="226"/>
        <v>3.17</v>
      </c>
      <c r="P2229" s="76">
        <f t="shared" si="227"/>
        <v>25.36</v>
      </c>
      <c r="Q2229">
        <f t="shared" si="224"/>
        <v>2023</v>
      </c>
      <c r="R2229" t="str">
        <f>IFERROR(VLOOKUP(G2229,'Importer Name'!A:B, 2, FALSE), "")</f>
        <v>RETTENMAIER</v>
      </c>
      <c r="S2229" t="str">
        <f>IFERROR(VLOOKUP(H2229,'Supplier name '!A:B, 2, FALSE), "")</f>
        <v>JRS PHARMA</v>
      </c>
    </row>
    <row r="2230" spans="1:19">
      <c r="A2230" s="119" t="s">
        <v>230</v>
      </c>
      <c r="B2230" s="120">
        <v>8000</v>
      </c>
      <c r="C2230" s="120" t="s">
        <v>7</v>
      </c>
      <c r="D2230" s="311" t="s">
        <v>769</v>
      </c>
      <c r="E2230" s="120">
        <v>3.5</v>
      </c>
      <c r="F2230" s="120" t="s">
        <v>1718</v>
      </c>
      <c r="G2230" s="120" t="s">
        <v>208</v>
      </c>
      <c r="H2230" s="121" t="s">
        <v>59</v>
      </c>
      <c r="I2230" s="117" t="s">
        <v>3389</v>
      </c>
      <c r="J2230" s="74">
        <f>IF(F2230="USD", E2230, E2230 * IFERROR(VLOOKUP(F2230, EXCHANGE_RATE!A:B, 2, FALSE), "Currency not found"))</f>
        <v>3.7450000000000001</v>
      </c>
      <c r="K2230" s="74">
        <f t="shared" si="223"/>
        <v>3.75</v>
      </c>
      <c r="L2230" s="14">
        <f>IF(C2230="MTS", B2230, B2230 * IFERROR(VLOOKUP(C2230, 'QTY_CONVERSIONS '!A:B, 2, FALSE), "Units not found"))</f>
        <v>8</v>
      </c>
      <c r="M2230" s="75">
        <f t="shared" si="225"/>
        <v>30000</v>
      </c>
      <c r="N2230" t="str">
        <f>IFERROR(VLOOKUP(D2230, Product_Category!A:B, 2, FALSE), "Uncategorized")</f>
        <v>MCC</v>
      </c>
      <c r="O2230" s="76">
        <f t="shared" si="226"/>
        <v>3.75</v>
      </c>
      <c r="P2230" s="76">
        <f t="shared" si="227"/>
        <v>30</v>
      </c>
      <c r="Q2230">
        <f t="shared" si="224"/>
        <v>2023</v>
      </c>
      <c r="R2230" t="str">
        <f>IFERROR(VLOOKUP(G2230,'Importer Name'!A:B, 2, FALSE), "")</f>
        <v>RETTENMAIER</v>
      </c>
      <c r="S2230" t="str">
        <f>IFERROR(VLOOKUP(H2230,'Supplier name '!A:B, 2, FALSE), "")</f>
        <v>JRS PHARMA</v>
      </c>
    </row>
    <row r="2231" spans="1:19">
      <c r="A2231" s="119" t="s">
        <v>230</v>
      </c>
      <c r="B2231" s="120">
        <v>25</v>
      </c>
      <c r="C2231" s="120" t="s">
        <v>7</v>
      </c>
      <c r="D2231" s="311" t="s">
        <v>3307</v>
      </c>
      <c r="E2231" s="120">
        <v>9.44</v>
      </c>
      <c r="F2231" s="120" t="s">
        <v>1718</v>
      </c>
      <c r="G2231" s="120" t="s">
        <v>208</v>
      </c>
      <c r="H2231" s="121" t="s">
        <v>59</v>
      </c>
      <c r="I2231" s="117" t="s">
        <v>3389</v>
      </c>
      <c r="J2231" s="74">
        <f>IF(F2231="USD", E2231, E2231 * IFERROR(VLOOKUP(F2231, EXCHANGE_RATE!A:B, 2, FALSE), "Currency not found"))</f>
        <v>10.1008</v>
      </c>
      <c r="K2231" s="74">
        <f t="shared" si="223"/>
        <v>10.11</v>
      </c>
      <c r="L2231" s="14">
        <f>IF(C2231="MTS", B2231, B2231 * IFERROR(VLOOKUP(C2231, 'QTY_CONVERSIONS '!A:B, 2, FALSE), "Units not found"))</f>
        <v>2.5000000000000001E-2</v>
      </c>
      <c r="M2231" s="75">
        <f t="shared" si="225"/>
        <v>252.75</v>
      </c>
      <c r="N2231" t="str">
        <f>IFERROR(VLOOKUP(D2231, Product_Category!A:B, 2, FALSE), "Uncategorized")</f>
        <v>MCC SPHERES</v>
      </c>
      <c r="O2231" s="76">
        <f t="shared" si="226"/>
        <v>10.11</v>
      </c>
      <c r="P2231" s="76">
        <f t="shared" si="227"/>
        <v>0.25274999999999997</v>
      </c>
      <c r="Q2231">
        <f t="shared" si="224"/>
        <v>2023</v>
      </c>
      <c r="R2231" t="str">
        <f>IFERROR(VLOOKUP(G2231,'Importer Name'!A:B, 2, FALSE), "")</f>
        <v>RETTENMAIER</v>
      </c>
      <c r="S2231" t="str">
        <f>IFERROR(VLOOKUP(H2231,'Supplier name '!A:B, 2, FALSE), "")</f>
        <v>JRS PHARMA</v>
      </c>
    </row>
    <row r="2232" spans="1:19">
      <c r="A2232" s="119" t="s">
        <v>230</v>
      </c>
      <c r="B2232" s="120">
        <v>50</v>
      </c>
      <c r="C2232" s="120" t="s">
        <v>7</v>
      </c>
      <c r="D2232" s="311" t="s">
        <v>3308</v>
      </c>
      <c r="E2232" s="120">
        <v>9.44</v>
      </c>
      <c r="F2232" s="120" t="s">
        <v>1718</v>
      </c>
      <c r="G2232" s="120" t="s">
        <v>208</v>
      </c>
      <c r="H2232" s="121" t="s">
        <v>59</v>
      </c>
      <c r="I2232" s="117" t="s">
        <v>3389</v>
      </c>
      <c r="J2232" s="74">
        <f>IF(F2232="USD", E2232, E2232 * IFERROR(VLOOKUP(F2232, EXCHANGE_RATE!A:B, 2, FALSE), "Currency not found"))</f>
        <v>10.1008</v>
      </c>
      <c r="K2232" s="74">
        <f t="shared" si="223"/>
        <v>10.11</v>
      </c>
      <c r="L2232" s="14">
        <f>IF(C2232="MTS", B2232, B2232 * IFERROR(VLOOKUP(C2232, 'QTY_CONVERSIONS '!A:B, 2, FALSE), "Units not found"))</f>
        <v>0.05</v>
      </c>
      <c r="M2232" s="75">
        <f t="shared" si="225"/>
        <v>505.5</v>
      </c>
      <c r="N2232" t="str">
        <f>IFERROR(VLOOKUP(D2232, Product_Category!A:B, 2, FALSE), "Uncategorized")</f>
        <v>MCC SPHERES</v>
      </c>
      <c r="O2232" s="76">
        <f t="shared" si="226"/>
        <v>10.11</v>
      </c>
      <c r="P2232" s="76">
        <f t="shared" si="227"/>
        <v>0.50549999999999995</v>
      </c>
      <c r="Q2232">
        <f t="shared" si="224"/>
        <v>2023</v>
      </c>
      <c r="R2232" t="str">
        <f>IFERROR(VLOOKUP(G2232,'Importer Name'!A:B, 2, FALSE), "")</f>
        <v>RETTENMAIER</v>
      </c>
      <c r="S2232" t="str">
        <f>IFERROR(VLOOKUP(H2232,'Supplier name '!A:B, 2, FALSE), "")</f>
        <v>JRS PHARMA</v>
      </c>
    </row>
    <row r="2233" spans="1:19">
      <c r="A2233" s="119" t="s">
        <v>230</v>
      </c>
      <c r="B2233" s="120">
        <v>20</v>
      </c>
      <c r="C2233" s="120" t="s">
        <v>7</v>
      </c>
      <c r="D2233" s="311" t="s">
        <v>3309</v>
      </c>
      <c r="E2233" s="120">
        <v>34.299999999999997</v>
      </c>
      <c r="F2233" s="120" t="s">
        <v>1718</v>
      </c>
      <c r="G2233" s="120" t="s">
        <v>239</v>
      </c>
      <c r="H2233" s="121" t="s">
        <v>2989</v>
      </c>
      <c r="I2233" s="117" t="s">
        <v>3389</v>
      </c>
      <c r="J2233" s="74">
        <f>IF(F2233="USD", E2233, E2233 * IFERROR(VLOOKUP(F2233, EXCHANGE_RATE!A:B, 2, FALSE), "Currency not found"))</f>
        <v>36.701000000000001</v>
      </c>
      <c r="K2233" s="74">
        <f t="shared" si="223"/>
        <v>36.71</v>
      </c>
      <c r="L2233" s="14">
        <f>IF(C2233="MTS", B2233, B2233 * IFERROR(VLOOKUP(C2233, 'QTY_CONVERSIONS '!A:B, 2, FALSE), "Units not found"))</f>
        <v>0.02</v>
      </c>
      <c r="M2233" s="75">
        <f t="shared" si="225"/>
        <v>734.2</v>
      </c>
      <c r="N2233" t="str">
        <f>IFERROR(VLOOKUP(D2233, Product_Category!A:B, 2, FALSE), "Uncategorized")</f>
        <v>MCC</v>
      </c>
      <c r="O2233" s="76">
        <f t="shared" si="226"/>
        <v>36.71</v>
      </c>
      <c r="P2233" s="76">
        <f t="shared" si="227"/>
        <v>0.73420000000000007</v>
      </c>
      <c r="Q2233">
        <f t="shared" si="224"/>
        <v>2023</v>
      </c>
      <c r="R2233" t="str">
        <f>IFERROR(VLOOKUP(G2233,'Importer Name'!A:B, 2, FALSE), "")</f>
        <v>ARIHANT INNOCHEM</v>
      </c>
      <c r="S2233" t="str">
        <f>IFERROR(VLOOKUP(H2233,'Supplier name '!A:B, 2, FALSE), "")</f>
        <v>PHARMATRANS</v>
      </c>
    </row>
    <row r="2234" spans="1:19">
      <c r="A2234" s="119" t="s">
        <v>230</v>
      </c>
      <c r="B2234" s="120">
        <v>1860</v>
      </c>
      <c r="C2234" s="120" t="s">
        <v>7</v>
      </c>
      <c r="D2234" s="311" t="s">
        <v>3310</v>
      </c>
      <c r="E2234" s="120">
        <v>39.299999999999997</v>
      </c>
      <c r="F2234" s="120" t="s">
        <v>1718</v>
      </c>
      <c r="G2234" s="120" t="s">
        <v>239</v>
      </c>
      <c r="H2234" s="121" t="s">
        <v>2989</v>
      </c>
      <c r="I2234" s="117" t="s">
        <v>3389</v>
      </c>
      <c r="J2234" s="74">
        <f>IF(F2234="USD", E2234, E2234 * IFERROR(VLOOKUP(F2234, EXCHANGE_RATE!A:B, 2, FALSE), "Currency not found"))</f>
        <v>42.051000000000002</v>
      </c>
      <c r="K2234" s="74">
        <f t="shared" si="223"/>
        <v>42.059999999999995</v>
      </c>
      <c r="L2234" s="14">
        <f>IF(C2234="MTS", B2234, B2234 * IFERROR(VLOOKUP(C2234, 'QTY_CONVERSIONS '!A:B, 2, FALSE), "Units not found"))</f>
        <v>1.86</v>
      </c>
      <c r="M2234" s="75">
        <f t="shared" si="225"/>
        <v>78231.599999999991</v>
      </c>
      <c r="N2234" t="str">
        <f>IFERROR(VLOOKUP(D2234, Product_Category!A:B, 2, FALSE), "Uncategorized")</f>
        <v>MCC</v>
      </c>
      <c r="O2234" s="76">
        <f t="shared" si="226"/>
        <v>42.059999999999995</v>
      </c>
      <c r="P2234" s="76">
        <f t="shared" si="227"/>
        <v>78.2316</v>
      </c>
      <c r="Q2234">
        <f t="shared" si="224"/>
        <v>2023</v>
      </c>
      <c r="R2234" t="str">
        <f>IFERROR(VLOOKUP(G2234,'Importer Name'!A:B, 2, FALSE), "")</f>
        <v>ARIHANT INNOCHEM</v>
      </c>
      <c r="S2234" t="str">
        <f>IFERROR(VLOOKUP(H2234,'Supplier name '!A:B, 2, FALSE), "")</f>
        <v>PHARMATRANS</v>
      </c>
    </row>
    <row r="2235" spans="1:19">
      <c r="A2235" s="122" t="s">
        <v>230</v>
      </c>
      <c r="B2235" s="123">
        <v>540</v>
      </c>
      <c r="C2235" s="123" t="s">
        <v>7</v>
      </c>
      <c r="D2235" s="312" t="s">
        <v>266</v>
      </c>
      <c r="E2235" s="123">
        <v>11.85</v>
      </c>
      <c r="F2235" s="120" t="s">
        <v>1718</v>
      </c>
      <c r="G2235" s="123" t="s">
        <v>208</v>
      </c>
      <c r="H2235" s="124" t="s">
        <v>3368</v>
      </c>
      <c r="I2235" s="117" t="s">
        <v>3389</v>
      </c>
      <c r="J2235" s="74">
        <f>IF(F2235="USD", E2235, E2235 * IFERROR(VLOOKUP(F2235, EXCHANGE_RATE!A:B, 2, FALSE), "Currency not found"))</f>
        <v>12.679500000000001</v>
      </c>
      <c r="K2235" s="74">
        <f t="shared" si="223"/>
        <v>12.68</v>
      </c>
      <c r="L2235" s="14">
        <f>IF(C2235="MTS", B2235, B2235 * IFERROR(VLOOKUP(C2235, 'QTY_CONVERSIONS '!A:B, 2, FALSE), "Units not found"))</f>
        <v>0.54</v>
      </c>
      <c r="M2235" s="75">
        <f t="shared" si="225"/>
        <v>6847.2</v>
      </c>
      <c r="N2235" t="str">
        <f>IFERROR(VLOOKUP(D2235, Product_Category!A:B, 2, FALSE), "Uncategorized")</f>
        <v>MCC</v>
      </c>
      <c r="O2235" s="76">
        <f t="shared" si="226"/>
        <v>12.68</v>
      </c>
      <c r="P2235" s="76">
        <f t="shared" si="227"/>
        <v>6.8472</v>
      </c>
      <c r="Q2235">
        <f t="shared" si="224"/>
        <v>2023</v>
      </c>
      <c r="R2235" t="str">
        <f>IFERROR(VLOOKUP(G2235,'Importer Name'!A:B, 2, FALSE), "")</f>
        <v>RETTENMAIER</v>
      </c>
      <c r="S2235" t="str">
        <f>IFERROR(VLOOKUP(H2235,'Supplier name '!A:B, 2, FALSE), "")</f>
        <v>RETTENMAIER &amp; SOHNE</v>
      </c>
    </row>
    <row r="2236" spans="1:19">
      <c r="A2236" s="119" t="s">
        <v>247</v>
      </c>
      <c r="B2236" s="120">
        <v>5000</v>
      </c>
      <c r="C2236" s="120" t="s">
        <v>7</v>
      </c>
      <c r="D2236" s="311" t="s">
        <v>3048</v>
      </c>
      <c r="E2236" s="120">
        <v>16.79</v>
      </c>
      <c r="F2236" s="120" t="s">
        <v>9</v>
      </c>
      <c r="G2236" s="120" t="s">
        <v>2995</v>
      </c>
      <c r="H2236" s="121" t="s">
        <v>110</v>
      </c>
      <c r="I2236" s="117" t="s">
        <v>3389</v>
      </c>
      <c r="J2236" s="74">
        <f>IF(F2236="USD", E2236, E2236 * IFERROR(VLOOKUP(F2236, EXCHANGE_RATE!A:B, 2, FALSE), "Currency not found"))</f>
        <v>16.79</v>
      </c>
      <c r="K2236" s="74">
        <f t="shared" si="223"/>
        <v>16.79</v>
      </c>
      <c r="L2236" s="14">
        <f>IF(C2236="MTS", B2236, B2236 * IFERROR(VLOOKUP(C2236, 'QTY_CONVERSIONS '!A:B, 2, FALSE), "Units not found"))</f>
        <v>5</v>
      </c>
      <c r="M2236" s="75">
        <f t="shared" si="225"/>
        <v>83950</v>
      </c>
      <c r="N2236" t="str">
        <f>IFERROR(VLOOKUP(D2236, Product_Category!A:B, 2, FALSE), "Uncategorized")</f>
        <v>CROSCARMELLOSE SODIUM</v>
      </c>
      <c r="O2236" s="76">
        <f t="shared" si="226"/>
        <v>16.79</v>
      </c>
      <c r="P2236" s="76">
        <f t="shared" si="227"/>
        <v>83.949999999999989</v>
      </c>
      <c r="Q2236">
        <f t="shared" si="224"/>
        <v>2023</v>
      </c>
      <c r="R2236" t="str">
        <f>IFERROR(VLOOKUP(G2236,'Importer Name'!A:B, 2, FALSE), "")</f>
        <v>MYLAN LABS</v>
      </c>
      <c r="S2236" t="str">
        <f>IFERROR(VLOOKUP(H2236,'Supplier name '!A:B, 2, FALSE), "")</f>
        <v>DUPONT NUTRITION</v>
      </c>
    </row>
    <row r="2237" spans="1:19">
      <c r="A2237" s="119" t="s">
        <v>247</v>
      </c>
      <c r="B2237" s="120">
        <v>2000</v>
      </c>
      <c r="C2237" s="120" t="s">
        <v>7</v>
      </c>
      <c r="D2237" s="311" t="s">
        <v>3048</v>
      </c>
      <c r="E2237" s="120">
        <v>16.79</v>
      </c>
      <c r="F2237" s="120" t="s">
        <v>9</v>
      </c>
      <c r="G2237" s="120" t="s">
        <v>2995</v>
      </c>
      <c r="H2237" s="121" t="s">
        <v>110</v>
      </c>
      <c r="I2237" s="117" t="s">
        <v>3389</v>
      </c>
      <c r="J2237" s="74">
        <f>IF(F2237="USD", E2237, E2237 * IFERROR(VLOOKUP(F2237, EXCHANGE_RATE!A:B, 2, FALSE), "Currency not found"))</f>
        <v>16.79</v>
      </c>
      <c r="K2237" s="74">
        <f t="shared" si="223"/>
        <v>16.79</v>
      </c>
      <c r="L2237" s="14">
        <f>IF(C2237="MTS", B2237, B2237 * IFERROR(VLOOKUP(C2237, 'QTY_CONVERSIONS '!A:B, 2, FALSE), "Units not found"))</f>
        <v>2</v>
      </c>
      <c r="M2237" s="75">
        <f t="shared" si="225"/>
        <v>33580</v>
      </c>
      <c r="N2237" t="str">
        <f>IFERROR(VLOOKUP(D2237, Product_Category!A:B, 2, FALSE), "Uncategorized")</f>
        <v>CROSCARMELLOSE SODIUM</v>
      </c>
      <c r="O2237" s="76">
        <f t="shared" si="226"/>
        <v>16.79</v>
      </c>
      <c r="P2237" s="76">
        <f t="shared" si="227"/>
        <v>33.58</v>
      </c>
      <c r="Q2237">
        <f t="shared" si="224"/>
        <v>2023</v>
      </c>
      <c r="R2237" t="str">
        <f>IFERROR(VLOOKUP(G2237,'Importer Name'!A:B, 2, FALSE), "")</f>
        <v>MYLAN LABS</v>
      </c>
      <c r="S2237" t="str">
        <f>IFERROR(VLOOKUP(H2237,'Supplier name '!A:B, 2, FALSE), "")</f>
        <v>DUPONT NUTRITION</v>
      </c>
    </row>
    <row r="2238" spans="1:19">
      <c r="A2238" s="119" t="s">
        <v>247</v>
      </c>
      <c r="B2238" s="120">
        <v>500</v>
      </c>
      <c r="C2238" s="120" t="s">
        <v>7</v>
      </c>
      <c r="D2238" s="311" t="s">
        <v>3311</v>
      </c>
      <c r="E2238" s="120">
        <v>5.67</v>
      </c>
      <c r="F2238" s="120" t="s">
        <v>9</v>
      </c>
      <c r="G2238" s="120" t="s">
        <v>2995</v>
      </c>
      <c r="H2238" s="121" t="s">
        <v>110</v>
      </c>
      <c r="I2238" s="117" t="s">
        <v>3389</v>
      </c>
      <c r="J2238" s="74">
        <f>IF(F2238="USD", E2238, E2238 * IFERROR(VLOOKUP(F2238, EXCHANGE_RATE!A:B, 2, FALSE), "Currency not found"))</f>
        <v>5.67</v>
      </c>
      <c r="K2238" s="74">
        <f t="shared" si="223"/>
        <v>5.67</v>
      </c>
      <c r="L2238" s="14">
        <f>IF(C2238="MTS", B2238, B2238 * IFERROR(VLOOKUP(C2238, 'QTY_CONVERSIONS '!A:B, 2, FALSE), "Units not found"))</f>
        <v>0.5</v>
      </c>
      <c r="M2238" s="75">
        <f t="shared" si="225"/>
        <v>2835</v>
      </c>
      <c r="N2238" t="str">
        <f>IFERROR(VLOOKUP(D2238, Product_Category!A:B, 2, FALSE), "Uncategorized")</f>
        <v>MCC</v>
      </c>
      <c r="O2238" s="76">
        <f t="shared" si="226"/>
        <v>5.67</v>
      </c>
      <c r="P2238" s="76">
        <f t="shared" si="227"/>
        <v>2.835</v>
      </c>
      <c r="Q2238">
        <f t="shared" si="224"/>
        <v>2023</v>
      </c>
      <c r="R2238" t="str">
        <f>IFERROR(VLOOKUP(G2238,'Importer Name'!A:B, 2, FALSE), "")</f>
        <v>MYLAN LABS</v>
      </c>
      <c r="S2238" t="str">
        <f>IFERROR(VLOOKUP(H2238,'Supplier name '!A:B, 2, FALSE), "")</f>
        <v>DUPONT NUTRITION</v>
      </c>
    </row>
    <row r="2239" spans="1:19">
      <c r="A2239" s="119" t="s">
        <v>247</v>
      </c>
      <c r="B2239" s="120">
        <v>1250</v>
      </c>
      <c r="C2239" s="120" t="s">
        <v>7</v>
      </c>
      <c r="D2239" s="311" t="s">
        <v>3312</v>
      </c>
      <c r="E2239" s="120">
        <v>5.67</v>
      </c>
      <c r="F2239" s="120" t="s">
        <v>9</v>
      </c>
      <c r="G2239" s="120" t="s">
        <v>2995</v>
      </c>
      <c r="H2239" s="121" t="s">
        <v>110</v>
      </c>
      <c r="I2239" s="117" t="s">
        <v>3389</v>
      </c>
      <c r="J2239" s="74">
        <f>IF(F2239="USD", E2239, E2239 * IFERROR(VLOOKUP(F2239, EXCHANGE_RATE!A:B, 2, FALSE), "Currency not found"))</f>
        <v>5.67</v>
      </c>
      <c r="K2239" s="74">
        <f t="shared" si="223"/>
        <v>5.67</v>
      </c>
      <c r="L2239" s="14">
        <f>IF(C2239="MTS", B2239, B2239 * IFERROR(VLOOKUP(C2239, 'QTY_CONVERSIONS '!A:B, 2, FALSE), "Units not found"))</f>
        <v>1.25</v>
      </c>
      <c r="M2239" s="75">
        <f t="shared" si="225"/>
        <v>7087.5</v>
      </c>
      <c r="N2239" t="str">
        <f>IFERROR(VLOOKUP(D2239, Product_Category!A:B, 2, FALSE), "Uncategorized")</f>
        <v>MCC</v>
      </c>
      <c r="O2239" s="76">
        <f t="shared" si="226"/>
        <v>5.67</v>
      </c>
      <c r="P2239" s="76">
        <f t="shared" si="227"/>
        <v>7.0875000000000004</v>
      </c>
      <c r="Q2239">
        <f t="shared" si="224"/>
        <v>2023</v>
      </c>
      <c r="R2239" t="str">
        <f>IFERROR(VLOOKUP(G2239,'Importer Name'!A:B, 2, FALSE), "")</f>
        <v>MYLAN LABS</v>
      </c>
      <c r="S2239" t="str">
        <f>IFERROR(VLOOKUP(H2239,'Supplier name '!A:B, 2, FALSE), "")</f>
        <v>DUPONT NUTRITION</v>
      </c>
    </row>
    <row r="2240" spans="1:19">
      <c r="A2240" s="119" t="s">
        <v>247</v>
      </c>
      <c r="B2240" s="120">
        <v>2250</v>
      </c>
      <c r="C2240" s="120" t="s">
        <v>7</v>
      </c>
      <c r="D2240" s="311" t="s">
        <v>3312</v>
      </c>
      <c r="E2240" s="120">
        <v>5.67</v>
      </c>
      <c r="F2240" s="120" t="s">
        <v>9</v>
      </c>
      <c r="G2240" s="120" t="s">
        <v>2995</v>
      </c>
      <c r="H2240" s="121" t="s">
        <v>110</v>
      </c>
      <c r="I2240" s="117" t="s">
        <v>3389</v>
      </c>
      <c r="J2240" s="74">
        <f>IF(F2240="USD", E2240, E2240 * IFERROR(VLOOKUP(F2240, EXCHANGE_RATE!A:B, 2, FALSE), "Currency not found"))</f>
        <v>5.67</v>
      </c>
      <c r="K2240" s="74">
        <f t="shared" si="223"/>
        <v>5.67</v>
      </c>
      <c r="L2240" s="14">
        <f>IF(C2240="MTS", B2240, B2240 * IFERROR(VLOOKUP(C2240, 'QTY_CONVERSIONS '!A:B, 2, FALSE), "Units not found"))</f>
        <v>2.25</v>
      </c>
      <c r="M2240" s="75">
        <f t="shared" si="225"/>
        <v>12757.5</v>
      </c>
      <c r="N2240" t="str">
        <f>IFERROR(VLOOKUP(D2240, Product_Category!A:B, 2, FALSE), "Uncategorized")</f>
        <v>MCC</v>
      </c>
      <c r="O2240" s="76">
        <f t="shared" si="226"/>
        <v>5.67</v>
      </c>
      <c r="P2240" s="76">
        <f t="shared" si="227"/>
        <v>12.7575</v>
      </c>
      <c r="Q2240">
        <f t="shared" si="224"/>
        <v>2023</v>
      </c>
      <c r="R2240" t="str">
        <f>IFERROR(VLOOKUP(G2240,'Importer Name'!A:B, 2, FALSE), "")</f>
        <v>MYLAN LABS</v>
      </c>
      <c r="S2240" t="str">
        <f>IFERROR(VLOOKUP(H2240,'Supplier name '!A:B, 2, FALSE), "")</f>
        <v>DUPONT NUTRITION</v>
      </c>
    </row>
    <row r="2241" spans="1:19">
      <c r="A2241" s="119" t="s">
        <v>247</v>
      </c>
      <c r="B2241" s="120">
        <v>1750</v>
      </c>
      <c r="C2241" s="120" t="s">
        <v>7</v>
      </c>
      <c r="D2241" s="311" t="s">
        <v>3312</v>
      </c>
      <c r="E2241" s="120">
        <v>5.67</v>
      </c>
      <c r="F2241" s="120" t="s">
        <v>9</v>
      </c>
      <c r="G2241" s="120" t="s">
        <v>2995</v>
      </c>
      <c r="H2241" s="121" t="s">
        <v>110</v>
      </c>
      <c r="I2241" s="117" t="s">
        <v>3389</v>
      </c>
      <c r="J2241" s="74">
        <f>IF(F2241="USD", E2241, E2241 * IFERROR(VLOOKUP(F2241, EXCHANGE_RATE!A:B, 2, FALSE), "Currency not found"))</f>
        <v>5.67</v>
      </c>
      <c r="K2241" s="74">
        <f t="shared" si="223"/>
        <v>5.67</v>
      </c>
      <c r="L2241" s="14">
        <f>IF(C2241="MTS", B2241, B2241 * IFERROR(VLOOKUP(C2241, 'QTY_CONVERSIONS '!A:B, 2, FALSE), "Units not found"))</f>
        <v>1.75</v>
      </c>
      <c r="M2241" s="75">
        <f t="shared" si="225"/>
        <v>9922.5</v>
      </c>
      <c r="N2241" t="str">
        <f>IFERROR(VLOOKUP(D2241, Product_Category!A:B, 2, FALSE), "Uncategorized")</f>
        <v>MCC</v>
      </c>
      <c r="O2241" s="76">
        <f t="shared" si="226"/>
        <v>5.67</v>
      </c>
      <c r="P2241" s="76">
        <f t="shared" si="227"/>
        <v>9.9224999999999994</v>
      </c>
      <c r="Q2241">
        <f t="shared" si="224"/>
        <v>2023</v>
      </c>
      <c r="R2241" t="str">
        <f>IFERROR(VLOOKUP(G2241,'Importer Name'!A:B, 2, FALSE), "")</f>
        <v>MYLAN LABS</v>
      </c>
      <c r="S2241" t="str">
        <f>IFERROR(VLOOKUP(H2241,'Supplier name '!A:B, 2, FALSE), "")</f>
        <v>DUPONT NUTRITION</v>
      </c>
    </row>
    <row r="2242" spans="1:19">
      <c r="A2242" s="119" t="s">
        <v>247</v>
      </c>
      <c r="B2242" s="120">
        <v>1250</v>
      </c>
      <c r="C2242" s="120" t="s">
        <v>7</v>
      </c>
      <c r="D2242" s="311" t="s">
        <v>3312</v>
      </c>
      <c r="E2242" s="120">
        <v>5.67</v>
      </c>
      <c r="F2242" s="120" t="s">
        <v>9</v>
      </c>
      <c r="G2242" s="120" t="s">
        <v>2995</v>
      </c>
      <c r="H2242" s="121" t="s">
        <v>110</v>
      </c>
      <c r="I2242" s="117" t="s">
        <v>3389</v>
      </c>
      <c r="J2242" s="74">
        <f>IF(F2242="USD", E2242, E2242 * IFERROR(VLOOKUP(F2242, EXCHANGE_RATE!A:B, 2, FALSE), "Currency not found"))</f>
        <v>5.67</v>
      </c>
      <c r="K2242" s="74">
        <f t="shared" si="223"/>
        <v>5.67</v>
      </c>
      <c r="L2242" s="14">
        <f>IF(C2242="MTS", B2242, B2242 * IFERROR(VLOOKUP(C2242, 'QTY_CONVERSIONS '!A:B, 2, FALSE), "Units not found"))</f>
        <v>1.25</v>
      </c>
      <c r="M2242" s="75">
        <f t="shared" si="225"/>
        <v>7087.5</v>
      </c>
      <c r="N2242" t="str">
        <f>IFERROR(VLOOKUP(D2242, Product_Category!A:B, 2, FALSE), "Uncategorized")</f>
        <v>MCC</v>
      </c>
      <c r="O2242" s="76">
        <f t="shared" si="226"/>
        <v>5.67</v>
      </c>
      <c r="P2242" s="76">
        <f t="shared" si="227"/>
        <v>7.0875000000000004</v>
      </c>
      <c r="Q2242">
        <f t="shared" si="224"/>
        <v>2023</v>
      </c>
      <c r="R2242" t="str">
        <f>IFERROR(VLOOKUP(G2242,'Importer Name'!A:B, 2, FALSE), "")</f>
        <v>MYLAN LABS</v>
      </c>
      <c r="S2242" t="str">
        <f>IFERROR(VLOOKUP(H2242,'Supplier name '!A:B, 2, FALSE), "")</f>
        <v>DUPONT NUTRITION</v>
      </c>
    </row>
    <row r="2243" spans="1:19">
      <c r="A2243" s="119" t="s">
        <v>247</v>
      </c>
      <c r="B2243" s="120">
        <v>4000</v>
      </c>
      <c r="C2243" s="120" t="s">
        <v>7</v>
      </c>
      <c r="D2243" s="311" t="s">
        <v>3312</v>
      </c>
      <c r="E2243" s="120">
        <v>5.67</v>
      </c>
      <c r="F2243" s="120" t="s">
        <v>9</v>
      </c>
      <c r="G2243" s="120" t="s">
        <v>2995</v>
      </c>
      <c r="H2243" s="121" t="s">
        <v>110</v>
      </c>
      <c r="I2243" s="117" t="s">
        <v>3389</v>
      </c>
      <c r="J2243" s="74">
        <f>IF(F2243="USD", E2243, E2243 * IFERROR(VLOOKUP(F2243, EXCHANGE_RATE!A:B, 2, FALSE), "Currency not found"))</f>
        <v>5.67</v>
      </c>
      <c r="K2243" s="74">
        <f t="shared" si="223"/>
        <v>5.67</v>
      </c>
      <c r="L2243" s="14">
        <f>IF(C2243="MTS", B2243, B2243 * IFERROR(VLOOKUP(C2243, 'QTY_CONVERSIONS '!A:B, 2, FALSE), "Units not found"))</f>
        <v>4</v>
      </c>
      <c r="M2243" s="75">
        <f t="shared" si="225"/>
        <v>22680</v>
      </c>
      <c r="N2243" t="str">
        <f>IFERROR(VLOOKUP(D2243, Product_Category!A:B, 2, FALSE), "Uncategorized")</f>
        <v>MCC</v>
      </c>
      <c r="O2243" s="76">
        <f t="shared" si="226"/>
        <v>5.67</v>
      </c>
      <c r="P2243" s="76">
        <f t="shared" si="227"/>
        <v>22.68</v>
      </c>
      <c r="Q2243">
        <f t="shared" si="224"/>
        <v>2023</v>
      </c>
      <c r="R2243" t="str">
        <f>IFERROR(VLOOKUP(G2243,'Importer Name'!A:B, 2, FALSE), "")</f>
        <v>MYLAN LABS</v>
      </c>
      <c r="S2243" t="str">
        <f>IFERROR(VLOOKUP(H2243,'Supplier name '!A:B, 2, FALSE), "")</f>
        <v>DUPONT NUTRITION</v>
      </c>
    </row>
    <row r="2244" spans="1:19">
      <c r="A2244" s="119" t="s">
        <v>247</v>
      </c>
      <c r="B2244" s="120">
        <v>2750</v>
      </c>
      <c r="C2244" s="120" t="s">
        <v>7</v>
      </c>
      <c r="D2244" s="311" t="s">
        <v>3312</v>
      </c>
      <c r="E2244" s="120">
        <v>5.67</v>
      </c>
      <c r="F2244" s="120" t="s">
        <v>9</v>
      </c>
      <c r="G2244" s="120" t="s">
        <v>2995</v>
      </c>
      <c r="H2244" s="121" t="s">
        <v>110</v>
      </c>
      <c r="I2244" s="117" t="s">
        <v>3389</v>
      </c>
      <c r="J2244" s="74">
        <f>IF(F2244="USD", E2244, E2244 * IFERROR(VLOOKUP(F2244, EXCHANGE_RATE!A:B, 2, FALSE), "Currency not found"))</f>
        <v>5.67</v>
      </c>
      <c r="K2244" s="74">
        <f t="shared" ref="K2244:K2307" si="228">ROUNDUP(J2244,2)</f>
        <v>5.67</v>
      </c>
      <c r="L2244" s="14">
        <f>IF(C2244="MTS", B2244, B2244 * IFERROR(VLOOKUP(C2244, 'QTY_CONVERSIONS '!A:B, 2, FALSE), "Units not found"))</f>
        <v>2.75</v>
      </c>
      <c r="M2244" s="75">
        <f t="shared" si="225"/>
        <v>15592.5</v>
      </c>
      <c r="N2244" t="str">
        <f>IFERROR(VLOOKUP(D2244, Product_Category!A:B, 2, FALSE), "Uncategorized")</f>
        <v>MCC</v>
      </c>
      <c r="O2244" s="76">
        <f t="shared" si="226"/>
        <v>5.67</v>
      </c>
      <c r="P2244" s="76">
        <f t="shared" si="227"/>
        <v>15.592499999999999</v>
      </c>
      <c r="Q2244">
        <f t="shared" ref="Q2244:Q2307" si="229">Q2243</f>
        <v>2023</v>
      </c>
      <c r="R2244" t="str">
        <f>IFERROR(VLOOKUP(G2244,'Importer Name'!A:B, 2, FALSE), "")</f>
        <v>MYLAN LABS</v>
      </c>
      <c r="S2244" t="str">
        <f>IFERROR(VLOOKUP(H2244,'Supplier name '!A:B, 2, FALSE), "")</f>
        <v>DUPONT NUTRITION</v>
      </c>
    </row>
    <row r="2245" spans="1:19">
      <c r="A2245" s="119" t="s">
        <v>247</v>
      </c>
      <c r="B2245" s="120">
        <v>2250</v>
      </c>
      <c r="C2245" s="120" t="s">
        <v>7</v>
      </c>
      <c r="D2245" s="311" t="s">
        <v>3312</v>
      </c>
      <c r="E2245" s="120">
        <v>4.5199999999999996</v>
      </c>
      <c r="F2245" s="120" t="s">
        <v>9</v>
      </c>
      <c r="G2245" s="120" t="s">
        <v>2995</v>
      </c>
      <c r="H2245" s="121" t="s">
        <v>110</v>
      </c>
      <c r="I2245" s="117" t="s">
        <v>3389</v>
      </c>
      <c r="J2245" s="74">
        <f>IF(F2245="USD", E2245, E2245 * IFERROR(VLOOKUP(F2245, EXCHANGE_RATE!A:B, 2, FALSE), "Currency not found"))</f>
        <v>4.5199999999999996</v>
      </c>
      <c r="K2245" s="74">
        <f t="shared" si="228"/>
        <v>4.5199999999999996</v>
      </c>
      <c r="L2245" s="14">
        <f>IF(C2245="MTS", B2245, B2245 * IFERROR(VLOOKUP(C2245, 'QTY_CONVERSIONS '!A:B, 2, FALSE), "Units not found"))</f>
        <v>2.25</v>
      </c>
      <c r="M2245" s="75">
        <f t="shared" si="225"/>
        <v>10169.999999999998</v>
      </c>
      <c r="N2245" t="str">
        <f>IFERROR(VLOOKUP(D2245, Product_Category!A:B, 2, FALSE), "Uncategorized")</f>
        <v>MCC</v>
      </c>
      <c r="O2245" s="76">
        <f t="shared" si="226"/>
        <v>4.5199999999999996</v>
      </c>
      <c r="P2245" s="76">
        <f t="shared" si="227"/>
        <v>10.169999999999998</v>
      </c>
      <c r="Q2245">
        <f t="shared" si="229"/>
        <v>2023</v>
      </c>
      <c r="R2245" t="str">
        <f>IFERROR(VLOOKUP(G2245,'Importer Name'!A:B, 2, FALSE), "")</f>
        <v>MYLAN LABS</v>
      </c>
      <c r="S2245" t="str">
        <f>IFERROR(VLOOKUP(H2245,'Supplier name '!A:B, 2, FALSE), "")</f>
        <v>DUPONT NUTRITION</v>
      </c>
    </row>
    <row r="2246" spans="1:19">
      <c r="A2246" s="119" t="s">
        <v>247</v>
      </c>
      <c r="B2246" s="120">
        <v>5000</v>
      </c>
      <c r="C2246" s="120" t="s">
        <v>7</v>
      </c>
      <c r="D2246" s="311" t="s">
        <v>3311</v>
      </c>
      <c r="E2246" s="120">
        <v>5.67</v>
      </c>
      <c r="F2246" s="120" t="s">
        <v>9</v>
      </c>
      <c r="G2246" s="120" t="s">
        <v>2995</v>
      </c>
      <c r="H2246" s="121" t="s">
        <v>110</v>
      </c>
      <c r="I2246" s="117" t="s">
        <v>3389</v>
      </c>
      <c r="J2246" s="74">
        <f>IF(F2246="USD", E2246, E2246 * IFERROR(VLOOKUP(F2246, EXCHANGE_RATE!A:B, 2, FALSE), "Currency not found"))</f>
        <v>5.67</v>
      </c>
      <c r="K2246" s="74">
        <f t="shared" si="228"/>
        <v>5.67</v>
      </c>
      <c r="L2246" s="14">
        <f>IF(C2246="MTS", B2246, B2246 * IFERROR(VLOOKUP(C2246, 'QTY_CONVERSIONS '!A:B, 2, FALSE), "Units not found"))</f>
        <v>5</v>
      </c>
      <c r="M2246" s="75">
        <f t="shared" si="225"/>
        <v>28350</v>
      </c>
      <c r="N2246" t="str">
        <f>IFERROR(VLOOKUP(D2246, Product_Category!A:B, 2, FALSE), "Uncategorized")</f>
        <v>MCC</v>
      </c>
      <c r="O2246" s="76">
        <f t="shared" si="226"/>
        <v>5.67</v>
      </c>
      <c r="P2246" s="76">
        <f t="shared" si="227"/>
        <v>28.35</v>
      </c>
      <c r="Q2246">
        <f t="shared" si="229"/>
        <v>2023</v>
      </c>
      <c r="R2246" t="str">
        <f>IFERROR(VLOOKUP(G2246,'Importer Name'!A:B, 2, FALSE), "")</f>
        <v>MYLAN LABS</v>
      </c>
      <c r="S2246" t="str">
        <f>IFERROR(VLOOKUP(H2246,'Supplier name '!A:B, 2, FALSE), "")</f>
        <v>DUPONT NUTRITION</v>
      </c>
    </row>
    <row r="2247" spans="1:19">
      <c r="A2247" s="119" t="s">
        <v>247</v>
      </c>
      <c r="B2247" s="120">
        <v>10000</v>
      </c>
      <c r="C2247" s="120" t="s">
        <v>7</v>
      </c>
      <c r="D2247" s="311" t="s">
        <v>3311</v>
      </c>
      <c r="E2247" s="120">
        <v>5.67</v>
      </c>
      <c r="F2247" s="120" t="s">
        <v>9</v>
      </c>
      <c r="G2247" s="120" t="s">
        <v>2995</v>
      </c>
      <c r="H2247" s="121" t="s">
        <v>110</v>
      </c>
      <c r="I2247" s="117" t="s">
        <v>3389</v>
      </c>
      <c r="J2247" s="74">
        <f>IF(F2247="USD", E2247, E2247 * IFERROR(VLOOKUP(F2247, EXCHANGE_RATE!A:B, 2, FALSE), "Currency not found"))</f>
        <v>5.67</v>
      </c>
      <c r="K2247" s="74">
        <f t="shared" si="228"/>
        <v>5.67</v>
      </c>
      <c r="L2247" s="14">
        <f>IF(C2247="MTS", B2247, B2247 * IFERROR(VLOOKUP(C2247, 'QTY_CONVERSIONS '!A:B, 2, FALSE), "Units not found"))</f>
        <v>10</v>
      </c>
      <c r="M2247" s="75">
        <f t="shared" si="225"/>
        <v>56700</v>
      </c>
      <c r="N2247" t="str">
        <f>IFERROR(VLOOKUP(D2247, Product_Category!A:B, 2, FALSE), "Uncategorized")</f>
        <v>MCC</v>
      </c>
      <c r="O2247" s="76">
        <f t="shared" si="226"/>
        <v>5.67</v>
      </c>
      <c r="P2247" s="76">
        <f t="shared" si="227"/>
        <v>56.7</v>
      </c>
      <c r="Q2247">
        <f t="shared" si="229"/>
        <v>2023</v>
      </c>
      <c r="R2247" t="str">
        <f>IFERROR(VLOOKUP(G2247,'Importer Name'!A:B, 2, FALSE), "")</f>
        <v>MYLAN LABS</v>
      </c>
      <c r="S2247" t="str">
        <f>IFERROR(VLOOKUP(H2247,'Supplier name '!A:B, 2, FALSE), "")</f>
        <v>DUPONT NUTRITION</v>
      </c>
    </row>
    <row r="2248" spans="1:19">
      <c r="A2248" s="119" t="s">
        <v>247</v>
      </c>
      <c r="B2248" s="120">
        <v>5250</v>
      </c>
      <c r="C2248" s="120" t="s">
        <v>7</v>
      </c>
      <c r="D2248" s="311" t="s">
        <v>3311</v>
      </c>
      <c r="E2248" s="120">
        <v>5.67</v>
      </c>
      <c r="F2248" s="120" t="s">
        <v>9</v>
      </c>
      <c r="G2248" s="120" t="s">
        <v>2995</v>
      </c>
      <c r="H2248" s="121" t="s">
        <v>110</v>
      </c>
      <c r="I2248" s="117" t="s">
        <v>3389</v>
      </c>
      <c r="J2248" s="74">
        <f>IF(F2248="USD", E2248, E2248 * IFERROR(VLOOKUP(F2248, EXCHANGE_RATE!A:B, 2, FALSE), "Currency not found"))</f>
        <v>5.67</v>
      </c>
      <c r="K2248" s="74">
        <f t="shared" si="228"/>
        <v>5.67</v>
      </c>
      <c r="L2248" s="14">
        <f>IF(C2248="MTS", B2248, B2248 * IFERROR(VLOOKUP(C2248, 'QTY_CONVERSIONS '!A:B, 2, FALSE), "Units not found"))</f>
        <v>5.25</v>
      </c>
      <c r="M2248" s="75">
        <f t="shared" si="225"/>
        <v>29767.5</v>
      </c>
      <c r="N2248" t="str">
        <f>IFERROR(VLOOKUP(D2248, Product_Category!A:B, 2, FALSE), "Uncategorized")</f>
        <v>MCC</v>
      </c>
      <c r="O2248" s="76">
        <f t="shared" si="226"/>
        <v>5.67</v>
      </c>
      <c r="P2248" s="76">
        <f t="shared" si="227"/>
        <v>29.767499999999998</v>
      </c>
      <c r="Q2248">
        <f t="shared" si="229"/>
        <v>2023</v>
      </c>
      <c r="R2248" t="str">
        <f>IFERROR(VLOOKUP(G2248,'Importer Name'!A:B, 2, FALSE), "")</f>
        <v>MYLAN LABS</v>
      </c>
      <c r="S2248" t="str">
        <f>IFERROR(VLOOKUP(H2248,'Supplier name '!A:B, 2, FALSE), "")</f>
        <v>DUPONT NUTRITION</v>
      </c>
    </row>
    <row r="2249" spans="1:19">
      <c r="A2249" s="119" t="s">
        <v>247</v>
      </c>
      <c r="B2249" s="120">
        <v>1750</v>
      </c>
      <c r="C2249" s="120" t="s">
        <v>7</v>
      </c>
      <c r="D2249" s="311" t="s">
        <v>3311</v>
      </c>
      <c r="E2249" s="120">
        <v>5.67</v>
      </c>
      <c r="F2249" s="120" t="s">
        <v>9</v>
      </c>
      <c r="G2249" s="120" t="s">
        <v>2995</v>
      </c>
      <c r="H2249" s="121" t="s">
        <v>110</v>
      </c>
      <c r="I2249" s="117" t="s">
        <v>3389</v>
      </c>
      <c r="J2249" s="74">
        <f>IF(F2249="USD", E2249, E2249 * IFERROR(VLOOKUP(F2249, EXCHANGE_RATE!A:B, 2, FALSE), "Currency not found"))</f>
        <v>5.67</v>
      </c>
      <c r="K2249" s="74">
        <f t="shared" si="228"/>
        <v>5.67</v>
      </c>
      <c r="L2249" s="14">
        <f>IF(C2249="MTS", B2249, B2249 * IFERROR(VLOOKUP(C2249, 'QTY_CONVERSIONS '!A:B, 2, FALSE), "Units not found"))</f>
        <v>1.75</v>
      </c>
      <c r="M2249" s="75">
        <f t="shared" si="225"/>
        <v>9922.5</v>
      </c>
      <c r="N2249" t="str">
        <f>IFERROR(VLOOKUP(D2249, Product_Category!A:B, 2, FALSE), "Uncategorized")</f>
        <v>MCC</v>
      </c>
      <c r="O2249" s="76">
        <f t="shared" si="226"/>
        <v>5.67</v>
      </c>
      <c r="P2249" s="76">
        <f t="shared" si="227"/>
        <v>9.9224999999999994</v>
      </c>
      <c r="Q2249">
        <f t="shared" si="229"/>
        <v>2023</v>
      </c>
      <c r="R2249" t="str">
        <f>IFERROR(VLOOKUP(G2249,'Importer Name'!A:B, 2, FALSE), "")</f>
        <v>MYLAN LABS</v>
      </c>
      <c r="S2249" t="str">
        <f>IFERROR(VLOOKUP(H2249,'Supplier name '!A:B, 2, FALSE), "")</f>
        <v>DUPONT NUTRITION</v>
      </c>
    </row>
    <row r="2250" spans="1:19">
      <c r="A2250" s="119" t="s">
        <v>247</v>
      </c>
      <c r="B2250" s="120">
        <v>4500</v>
      </c>
      <c r="C2250" s="120" t="s">
        <v>7</v>
      </c>
      <c r="D2250" s="311" t="s">
        <v>3312</v>
      </c>
      <c r="E2250" s="120">
        <v>5.67</v>
      </c>
      <c r="F2250" s="120" t="s">
        <v>9</v>
      </c>
      <c r="G2250" s="120" t="s">
        <v>2995</v>
      </c>
      <c r="H2250" s="121" t="s">
        <v>110</v>
      </c>
      <c r="I2250" s="117" t="s">
        <v>3389</v>
      </c>
      <c r="J2250" s="74">
        <f>IF(F2250="USD", E2250, E2250 * IFERROR(VLOOKUP(F2250, EXCHANGE_RATE!A:B, 2, FALSE), "Currency not found"))</f>
        <v>5.67</v>
      </c>
      <c r="K2250" s="74">
        <f t="shared" si="228"/>
        <v>5.67</v>
      </c>
      <c r="L2250" s="14">
        <f>IF(C2250="MTS", B2250, B2250 * IFERROR(VLOOKUP(C2250, 'QTY_CONVERSIONS '!A:B, 2, FALSE), "Units not found"))</f>
        <v>4.5</v>
      </c>
      <c r="M2250" s="75">
        <f t="shared" si="225"/>
        <v>25515</v>
      </c>
      <c r="N2250" t="str">
        <f>IFERROR(VLOOKUP(D2250, Product_Category!A:B, 2, FALSE), "Uncategorized")</f>
        <v>MCC</v>
      </c>
      <c r="O2250" s="76">
        <f t="shared" si="226"/>
        <v>5.67</v>
      </c>
      <c r="P2250" s="76">
        <f t="shared" si="227"/>
        <v>25.515000000000001</v>
      </c>
      <c r="Q2250">
        <f t="shared" si="229"/>
        <v>2023</v>
      </c>
      <c r="R2250" t="str">
        <f>IFERROR(VLOOKUP(G2250,'Importer Name'!A:B, 2, FALSE), "")</f>
        <v>MYLAN LABS</v>
      </c>
      <c r="S2250" t="str">
        <f>IFERROR(VLOOKUP(H2250,'Supplier name '!A:B, 2, FALSE), "")</f>
        <v>DUPONT NUTRITION</v>
      </c>
    </row>
    <row r="2251" spans="1:19">
      <c r="A2251" s="119" t="s">
        <v>247</v>
      </c>
      <c r="B2251" s="120">
        <v>10500</v>
      </c>
      <c r="C2251" s="120" t="s">
        <v>7</v>
      </c>
      <c r="D2251" s="311" t="s">
        <v>3002</v>
      </c>
      <c r="E2251" s="120">
        <v>6.89</v>
      </c>
      <c r="F2251" s="120" t="s">
        <v>9</v>
      </c>
      <c r="G2251" s="120" t="s">
        <v>2995</v>
      </c>
      <c r="H2251" s="121" t="s">
        <v>110</v>
      </c>
      <c r="I2251" s="117" t="s">
        <v>3389</v>
      </c>
      <c r="J2251" s="74">
        <f>IF(F2251="USD", E2251, E2251 * IFERROR(VLOOKUP(F2251, EXCHANGE_RATE!A:B, 2, FALSE), "Currency not found"))</f>
        <v>6.89</v>
      </c>
      <c r="K2251" s="74">
        <f t="shared" si="228"/>
        <v>6.89</v>
      </c>
      <c r="L2251" s="14">
        <f>IF(C2251="MTS", B2251, B2251 * IFERROR(VLOOKUP(C2251, 'QTY_CONVERSIONS '!A:B, 2, FALSE), "Units not found"))</f>
        <v>10.5</v>
      </c>
      <c r="M2251" s="75">
        <f t="shared" si="225"/>
        <v>72345</v>
      </c>
      <c r="N2251" t="str">
        <f>IFERROR(VLOOKUP(D2251, Product_Category!A:B, 2, FALSE), "Uncategorized")</f>
        <v>MCC</v>
      </c>
      <c r="O2251" s="76">
        <f t="shared" si="226"/>
        <v>6.89</v>
      </c>
      <c r="P2251" s="76">
        <f t="shared" si="227"/>
        <v>72.344999999999999</v>
      </c>
      <c r="Q2251">
        <f t="shared" si="229"/>
        <v>2023</v>
      </c>
      <c r="R2251" t="str">
        <f>IFERROR(VLOOKUP(G2251,'Importer Name'!A:B, 2, FALSE), "")</f>
        <v>MYLAN LABS</v>
      </c>
      <c r="S2251" t="str">
        <f>IFERROR(VLOOKUP(H2251,'Supplier name '!A:B, 2, FALSE), "")</f>
        <v>DUPONT NUTRITION</v>
      </c>
    </row>
    <row r="2252" spans="1:19">
      <c r="A2252" s="119" t="s">
        <v>247</v>
      </c>
      <c r="B2252" s="120">
        <v>500</v>
      </c>
      <c r="C2252" s="120" t="s">
        <v>7</v>
      </c>
      <c r="D2252" s="311" t="s">
        <v>3002</v>
      </c>
      <c r="E2252" s="120">
        <v>6.89</v>
      </c>
      <c r="F2252" s="120" t="s">
        <v>9</v>
      </c>
      <c r="G2252" s="120" t="s">
        <v>2995</v>
      </c>
      <c r="H2252" s="121" t="s">
        <v>110</v>
      </c>
      <c r="I2252" s="117" t="s">
        <v>3389</v>
      </c>
      <c r="J2252" s="74">
        <f>IF(F2252="USD", E2252, E2252 * IFERROR(VLOOKUP(F2252, EXCHANGE_RATE!A:B, 2, FALSE), "Currency not found"))</f>
        <v>6.89</v>
      </c>
      <c r="K2252" s="74">
        <f t="shared" si="228"/>
        <v>6.89</v>
      </c>
      <c r="L2252" s="14">
        <f>IF(C2252="MTS", B2252, B2252 * IFERROR(VLOOKUP(C2252, 'QTY_CONVERSIONS '!A:B, 2, FALSE), "Units not found"))</f>
        <v>0.5</v>
      </c>
      <c r="M2252" s="75">
        <f t="shared" si="225"/>
        <v>3445</v>
      </c>
      <c r="N2252" t="str">
        <f>IFERROR(VLOOKUP(D2252, Product_Category!A:B, 2, FALSE), "Uncategorized")</f>
        <v>MCC</v>
      </c>
      <c r="O2252" s="76">
        <f t="shared" si="226"/>
        <v>6.89</v>
      </c>
      <c r="P2252" s="76">
        <f t="shared" si="227"/>
        <v>3.4449999999999998</v>
      </c>
      <c r="Q2252">
        <f t="shared" si="229"/>
        <v>2023</v>
      </c>
      <c r="R2252" t="str">
        <f>IFERROR(VLOOKUP(G2252,'Importer Name'!A:B, 2, FALSE), "")</f>
        <v>MYLAN LABS</v>
      </c>
      <c r="S2252" t="str">
        <f>IFERROR(VLOOKUP(H2252,'Supplier name '!A:B, 2, FALSE), "")</f>
        <v>DUPONT NUTRITION</v>
      </c>
    </row>
    <row r="2253" spans="1:19">
      <c r="A2253" s="119" t="s">
        <v>247</v>
      </c>
      <c r="B2253" s="120">
        <v>4500</v>
      </c>
      <c r="C2253" s="120" t="s">
        <v>7</v>
      </c>
      <c r="D2253" s="311" t="s">
        <v>3002</v>
      </c>
      <c r="E2253" s="120">
        <v>6.89</v>
      </c>
      <c r="F2253" s="120" t="s">
        <v>9</v>
      </c>
      <c r="G2253" s="120" t="s">
        <v>2995</v>
      </c>
      <c r="H2253" s="121" t="s">
        <v>110</v>
      </c>
      <c r="I2253" s="117" t="s">
        <v>3389</v>
      </c>
      <c r="J2253" s="74">
        <f>IF(F2253="USD", E2253, E2253 * IFERROR(VLOOKUP(F2253, EXCHANGE_RATE!A:B, 2, FALSE), "Currency not found"))</f>
        <v>6.89</v>
      </c>
      <c r="K2253" s="74">
        <f t="shared" si="228"/>
        <v>6.89</v>
      </c>
      <c r="L2253" s="14">
        <f>IF(C2253="MTS", B2253, B2253 * IFERROR(VLOOKUP(C2253, 'QTY_CONVERSIONS '!A:B, 2, FALSE), "Units not found"))</f>
        <v>4.5</v>
      </c>
      <c r="M2253" s="75">
        <f t="shared" si="225"/>
        <v>31005</v>
      </c>
      <c r="N2253" t="str">
        <f>IFERROR(VLOOKUP(D2253, Product_Category!A:B, 2, FALSE), "Uncategorized")</f>
        <v>MCC</v>
      </c>
      <c r="O2253" s="76">
        <f t="shared" si="226"/>
        <v>6.89</v>
      </c>
      <c r="P2253" s="76">
        <f t="shared" si="227"/>
        <v>31.004999999999999</v>
      </c>
      <c r="Q2253">
        <f t="shared" si="229"/>
        <v>2023</v>
      </c>
      <c r="R2253" t="str">
        <f>IFERROR(VLOOKUP(G2253,'Importer Name'!A:B, 2, FALSE), "")</f>
        <v>MYLAN LABS</v>
      </c>
      <c r="S2253" t="str">
        <f>IFERROR(VLOOKUP(H2253,'Supplier name '!A:B, 2, FALSE), "")</f>
        <v>DUPONT NUTRITION</v>
      </c>
    </row>
    <row r="2254" spans="1:19">
      <c r="A2254" s="119" t="s">
        <v>247</v>
      </c>
      <c r="B2254" s="120">
        <v>4000</v>
      </c>
      <c r="C2254" s="120" t="s">
        <v>7</v>
      </c>
      <c r="D2254" s="311" t="s">
        <v>3313</v>
      </c>
      <c r="E2254" s="120">
        <v>8.0399999999999991</v>
      </c>
      <c r="F2254" s="120" t="s">
        <v>9</v>
      </c>
      <c r="G2254" s="120" t="s">
        <v>2995</v>
      </c>
      <c r="H2254" s="121" t="s">
        <v>110</v>
      </c>
      <c r="I2254" s="117" t="s">
        <v>3389</v>
      </c>
      <c r="J2254" s="74">
        <f>IF(F2254="USD", E2254, E2254 * IFERROR(VLOOKUP(F2254, EXCHANGE_RATE!A:B, 2, FALSE), "Currency not found"))</f>
        <v>8.0399999999999991</v>
      </c>
      <c r="K2254" s="74">
        <f t="shared" si="228"/>
        <v>8.0399999999999991</v>
      </c>
      <c r="L2254" s="14">
        <f>IF(C2254="MTS", B2254, B2254 * IFERROR(VLOOKUP(C2254, 'QTY_CONVERSIONS '!A:B, 2, FALSE), "Units not found"))</f>
        <v>4</v>
      </c>
      <c r="M2254" s="75">
        <f t="shared" si="225"/>
        <v>32159.999999999996</v>
      </c>
      <c r="N2254" t="str">
        <f>IFERROR(VLOOKUP(D2254, Product_Category!A:B, 2, FALSE), "Uncategorized")</f>
        <v>MCC</v>
      </c>
      <c r="O2254" s="76">
        <f t="shared" si="226"/>
        <v>8.0399999999999991</v>
      </c>
      <c r="P2254" s="76">
        <f t="shared" si="227"/>
        <v>32.159999999999997</v>
      </c>
      <c r="Q2254">
        <f t="shared" si="229"/>
        <v>2023</v>
      </c>
      <c r="R2254" t="str">
        <f>IFERROR(VLOOKUP(G2254,'Importer Name'!A:B, 2, FALSE), "")</f>
        <v>MYLAN LABS</v>
      </c>
      <c r="S2254" t="str">
        <f>IFERROR(VLOOKUP(H2254,'Supplier name '!A:B, 2, FALSE), "")</f>
        <v>DUPONT NUTRITION</v>
      </c>
    </row>
    <row r="2255" spans="1:19">
      <c r="A2255" s="119" t="s">
        <v>247</v>
      </c>
      <c r="B2255" s="120">
        <v>1000</v>
      </c>
      <c r="C2255" s="120" t="s">
        <v>7</v>
      </c>
      <c r="D2255" s="311" t="s">
        <v>3313</v>
      </c>
      <c r="E2255" s="120">
        <v>8.0399999999999991</v>
      </c>
      <c r="F2255" s="120" t="s">
        <v>9</v>
      </c>
      <c r="G2255" s="120" t="s">
        <v>2995</v>
      </c>
      <c r="H2255" s="121" t="s">
        <v>110</v>
      </c>
      <c r="I2255" s="117" t="s">
        <v>3389</v>
      </c>
      <c r="J2255" s="74">
        <f>IF(F2255="USD", E2255, E2255 * IFERROR(VLOOKUP(F2255, EXCHANGE_RATE!A:B, 2, FALSE), "Currency not found"))</f>
        <v>8.0399999999999991</v>
      </c>
      <c r="K2255" s="74">
        <f t="shared" si="228"/>
        <v>8.0399999999999991</v>
      </c>
      <c r="L2255" s="14">
        <f>IF(C2255="MTS", B2255, B2255 * IFERROR(VLOOKUP(C2255, 'QTY_CONVERSIONS '!A:B, 2, FALSE), "Units not found"))</f>
        <v>1</v>
      </c>
      <c r="M2255" s="75">
        <f t="shared" si="225"/>
        <v>8039.9999999999991</v>
      </c>
      <c r="N2255" t="str">
        <f>IFERROR(VLOOKUP(D2255, Product_Category!A:B, 2, FALSE), "Uncategorized")</f>
        <v>MCC</v>
      </c>
      <c r="O2255" s="76">
        <f t="shared" si="226"/>
        <v>8.0399999999999991</v>
      </c>
      <c r="P2255" s="76">
        <f t="shared" si="227"/>
        <v>8.0399999999999991</v>
      </c>
      <c r="Q2255">
        <f t="shared" si="229"/>
        <v>2023</v>
      </c>
      <c r="R2255" t="str">
        <f>IFERROR(VLOOKUP(G2255,'Importer Name'!A:B, 2, FALSE), "")</f>
        <v>MYLAN LABS</v>
      </c>
      <c r="S2255" t="str">
        <f>IFERROR(VLOOKUP(H2255,'Supplier name '!A:B, 2, FALSE), "")</f>
        <v>DUPONT NUTRITION</v>
      </c>
    </row>
    <row r="2256" spans="1:19">
      <c r="A2256" s="119" t="s">
        <v>247</v>
      </c>
      <c r="B2256" s="120">
        <v>500</v>
      </c>
      <c r="C2256" s="120" t="s">
        <v>7</v>
      </c>
      <c r="D2256" s="311" t="s">
        <v>3313</v>
      </c>
      <c r="E2256" s="120">
        <v>8.0399999999999991</v>
      </c>
      <c r="F2256" s="120" t="s">
        <v>9</v>
      </c>
      <c r="G2256" s="120" t="s">
        <v>2995</v>
      </c>
      <c r="H2256" s="121" t="s">
        <v>110</v>
      </c>
      <c r="I2256" s="117" t="s">
        <v>3389</v>
      </c>
      <c r="J2256" s="74">
        <f>IF(F2256="USD", E2256, E2256 * IFERROR(VLOOKUP(F2256, EXCHANGE_RATE!A:B, 2, FALSE), "Currency not found"))</f>
        <v>8.0399999999999991</v>
      </c>
      <c r="K2256" s="74">
        <f t="shared" si="228"/>
        <v>8.0399999999999991</v>
      </c>
      <c r="L2256" s="14">
        <f>IF(C2256="MTS", B2256, B2256 * IFERROR(VLOOKUP(C2256, 'QTY_CONVERSIONS '!A:B, 2, FALSE), "Units not found"))</f>
        <v>0.5</v>
      </c>
      <c r="M2256" s="75">
        <f t="shared" si="225"/>
        <v>4019.9999999999995</v>
      </c>
      <c r="N2256" t="str">
        <f>IFERROR(VLOOKUP(D2256, Product_Category!A:B, 2, FALSE), "Uncategorized")</f>
        <v>MCC</v>
      </c>
      <c r="O2256" s="76">
        <f t="shared" si="226"/>
        <v>8.0399999999999991</v>
      </c>
      <c r="P2256" s="76">
        <f t="shared" si="227"/>
        <v>4.0199999999999996</v>
      </c>
      <c r="Q2256">
        <f t="shared" si="229"/>
        <v>2023</v>
      </c>
      <c r="R2256" t="str">
        <f>IFERROR(VLOOKUP(G2256,'Importer Name'!A:B, 2, FALSE), "")</f>
        <v>MYLAN LABS</v>
      </c>
      <c r="S2256" t="str">
        <f>IFERROR(VLOOKUP(H2256,'Supplier name '!A:B, 2, FALSE), "")</f>
        <v>DUPONT NUTRITION</v>
      </c>
    </row>
    <row r="2257" spans="1:19">
      <c r="A2257" s="119" t="s">
        <v>247</v>
      </c>
      <c r="B2257" s="120">
        <v>1500</v>
      </c>
      <c r="C2257" s="120" t="s">
        <v>7</v>
      </c>
      <c r="D2257" s="311" t="s">
        <v>3313</v>
      </c>
      <c r="E2257" s="120">
        <v>8.0399999999999991</v>
      </c>
      <c r="F2257" s="120" t="s">
        <v>9</v>
      </c>
      <c r="G2257" s="120" t="s">
        <v>2995</v>
      </c>
      <c r="H2257" s="121" t="s">
        <v>110</v>
      </c>
      <c r="I2257" s="117" t="s">
        <v>3389</v>
      </c>
      <c r="J2257" s="74">
        <f>IF(F2257="USD", E2257, E2257 * IFERROR(VLOOKUP(F2257, EXCHANGE_RATE!A:B, 2, FALSE), "Currency not found"))</f>
        <v>8.0399999999999991</v>
      </c>
      <c r="K2257" s="74">
        <f t="shared" si="228"/>
        <v>8.0399999999999991</v>
      </c>
      <c r="L2257" s="14">
        <f>IF(C2257="MTS", B2257, B2257 * IFERROR(VLOOKUP(C2257, 'QTY_CONVERSIONS '!A:B, 2, FALSE), "Units not found"))</f>
        <v>1.5</v>
      </c>
      <c r="M2257" s="75">
        <f t="shared" si="225"/>
        <v>12059.999999999998</v>
      </c>
      <c r="N2257" t="str">
        <f>IFERROR(VLOOKUP(D2257, Product_Category!A:B, 2, FALSE), "Uncategorized")</f>
        <v>MCC</v>
      </c>
      <c r="O2257" s="76">
        <f t="shared" si="226"/>
        <v>8.0399999999999991</v>
      </c>
      <c r="P2257" s="76">
        <f t="shared" si="227"/>
        <v>12.059999999999999</v>
      </c>
      <c r="Q2257">
        <f t="shared" si="229"/>
        <v>2023</v>
      </c>
      <c r="R2257" t="str">
        <f>IFERROR(VLOOKUP(G2257,'Importer Name'!A:B, 2, FALSE), "")</f>
        <v>MYLAN LABS</v>
      </c>
      <c r="S2257" t="str">
        <f>IFERROR(VLOOKUP(H2257,'Supplier name '!A:B, 2, FALSE), "")</f>
        <v>DUPONT NUTRITION</v>
      </c>
    </row>
    <row r="2258" spans="1:19">
      <c r="A2258" s="119" t="s">
        <v>247</v>
      </c>
      <c r="B2258" s="120">
        <v>1500</v>
      </c>
      <c r="C2258" s="120" t="s">
        <v>7</v>
      </c>
      <c r="D2258" s="311" t="s">
        <v>3314</v>
      </c>
      <c r="E2258" s="120">
        <v>6.75</v>
      </c>
      <c r="F2258" s="120" t="s">
        <v>9</v>
      </c>
      <c r="G2258" s="120" t="s">
        <v>2995</v>
      </c>
      <c r="H2258" s="121" t="s">
        <v>110</v>
      </c>
      <c r="I2258" s="117" t="s">
        <v>3389</v>
      </c>
      <c r="J2258" s="74">
        <f>IF(F2258="USD", E2258, E2258 * IFERROR(VLOOKUP(F2258, EXCHANGE_RATE!A:B, 2, FALSE), "Currency not found"))</f>
        <v>6.75</v>
      </c>
      <c r="K2258" s="74">
        <f t="shared" si="228"/>
        <v>6.75</v>
      </c>
      <c r="L2258" s="14">
        <f>IF(C2258="MTS", B2258, B2258 * IFERROR(VLOOKUP(C2258, 'QTY_CONVERSIONS '!A:B, 2, FALSE), "Units not found"))</f>
        <v>1.5</v>
      </c>
      <c r="M2258" s="75">
        <f t="shared" si="225"/>
        <v>10125</v>
      </c>
      <c r="N2258" t="str">
        <f>IFERROR(VLOOKUP(D2258, Product_Category!A:B, 2, FALSE), "Uncategorized")</f>
        <v>MCC</v>
      </c>
      <c r="O2258" s="76">
        <f t="shared" si="226"/>
        <v>6.75</v>
      </c>
      <c r="P2258" s="76">
        <f t="shared" si="227"/>
        <v>10.125</v>
      </c>
      <c r="Q2258">
        <f t="shared" si="229"/>
        <v>2023</v>
      </c>
      <c r="R2258" t="str">
        <f>IFERROR(VLOOKUP(G2258,'Importer Name'!A:B, 2, FALSE), "")</f>
        <v>MYLAN LABS</v>
      </c>
      <c r="S2258" t="str">
        <f>IFERROR(VLOOKUP(H2258,'Supplier name '!A:B, 2, FALSE), "")</f>
        <v>DUPONT NUTRITION</v>
      </c>
    </row>
    <row r="2259" spans="1:19">
      <c r="A2259" s="119" t="s">
        <v>247</v>
      </c>
      <c r="B2259" s="120">
        <v>7500</v>
      </c>
      <c r="C2259" s="120" t="s">
        <v>7</v>
      </c>
      <c r="D2259" s="311" t="s">
        <v>3314</v>
      </c>
      <c r="E2259" s="120">
        <v>6.75</v>
      </c>
      <c r="F2259" s="120" t="s">
        <v>9</v>
      </c>
      <c r="G2259" s="120" t="s">
        <v>2995</v>
      </c>
      <c r="H2259" s="121" t="s">
        <v>110</v>
      </c>
      <c r="I2259" s="117" t="s">
        <v>3389</v>
      </c>
      <c r="J2259" s="74">
        <f>IF(F2259="USD", E2259, E2259 * IFERROR(VLOOKUP(F2259, EXCHANGE_RATE!A:B, 2, FALSE), "Currency not found"))</f>
        <v>6.75</v>
      </c>
      <c r="K2259" s="74">
        <f t="shared" si="228"/>
        <v>6.75</v>
      </c>
      <c r="L2259" s="14">
        <f>IF(C2259="MTS", B2259, B2259 * IFERROR(VLOOKUP(C2259, 'QTY_CONVERSIONS '!A:B, 2, FALSE), "Units not found"))</f>
        <v>7.5</v>
      </c>
      <c r="M2259" s="75">
        <f t="shared" si="225"/>
        <v>50625</v>
      </c>
      <c r="N2259" t="str">
        <f>IFERROR(VLOOKUP(D2259, Product_Category!A:B, 2, FALSE), "Uncategorized")</f>
        <v>MCC</v>
      </c>
      <c r="O2259" s="76">
        <f t="shared" si="226"/>
        <v>6.75</v>
      </c>
      <c r="P2259" s="76">
        <f t="shared" si="227"/>
        <v>50.625</v>
      </c>
      <c r="Q2259">
        <f t="shared" si="229"/>
        <v>2023</v>
      </c>
      <c r="R2259" t="str">
        <f>IFERROR(VLOOKUP(G2259,'Importer Name'!A:B, 2, FALSE), "")</f>
        <v>MYLAN LABS</v>
      </c>
      <c r="S2259" t="str">
        <f>IFERROR(VLOOKUP(H2259,'Supplier name '!A:B, 2, FALSE), "")</f>
        <v>DUPONT NUTRITION</v>
      </c>
    </row>
    <row r="2260" spans="1:19">
      <c r="A2260" s="119" t="s">
        <v>247</v>
      </c>
      <c r="B2260" s="120">
        <v>500</v>
      </c>
      <c r="C2260" s="120" t="s">
        <v>7</v>
      </c>
      <c r="D2260" s="311" t="s">
        <v>3314</v>
      </c>
      <c r="E2260" s="120">
        <v>6.75</v>
      </c>
      <c r="F2260" s="120" t="s">
        <v>9</v>
      </c>
      <c r="G2260" s="120" t="s">
        <v>2995</v>
      </c>
      <c r="H2260" s="121" t="s">
        <v>110</v>
      </c>
      <c r="I2260" s="117" t="s">
        <v>3389</v>
      </c>
      <c r="J2260" s="74">
        <f>IF(F2260="USD", E2260, E2260 * IFERROR(VLOOKUP(F2260, EXCHANGE_RATE!A:B, 2, FALSE), "Currency not found"))</f>
        <v>6.75</v>
      </c>
      <c r="K2260" s="74">
        <f t="shared" si="228"/>
        <v>6.75</v>
      </c>
      <c r="L2260" s="14">
        <f>IF(C2260="MTS", B2260, B2260 * IFERROR(VLOOKUP(C2260, 'QTY_CONVERSIONS '!A:B, 2, FALSE), "Units not found"))</f>
        <v>0.5</v>
      </c>
      <c r="M2260" s="75">
        <f t="shared" si="225"/>
        <v>3375</v>
      </c>
      <c r="N2260" t="str">
        <f>IFERROR(VLOOKUP(D2260, Product_Category!A:B, 2, FALSE), "Uncategorized")</f>
        <v>MCC</v>
      </c>
      <c r="O2260" s="76">
        <f t="shared" si="226"/>
        <v>6.75</v>
      </c>
      <c r="P2260" s="76">
        <f t="shared" si="227"/>
        <v>3.375</v>
      </c>
      <c r="Q2260">
        <f t="shared" si="229"/>
        <v>2023</v>
      </c>
      <c r="R2260" t="str">
        <f>IFERROR(VLOOKUP(G2260,'Importer Name'!A:B, 2, FALSE), "")</f>
        <v>MYLAN LABS</v>
      </c>
      <c r="S2260" t="str">
        <f>IFERROR(VLOOKUP(H2260,'Supplier name '!A:B, 2, FALSE), "")</f>
        <v>DUPONT NUTRITION</v>
      </c>
    </row>
    <row r="2261" spans="1:19">
      <c r="A2261" s="119" t="s">
        <v>247</v>
      </c>
      <c r="B2261" s="120">
        <v>750</v>
      </c>
      <c r="C2261" s="120" t="s">
        <v>7</v>
      </c>
      <c r="D2261" s="311" t="s">
        <v>3314</v>
      </c>
      <c r="E2261" s="120">
        <v>10.25</v>
      </c>
      <c r="F2261" s="120" t="s">
        <v>9</v>
      </c>
      <c r="G2261" s="120" t="s">
        <v>2995</v>
      </c>
      <c r="H2261" s="121" t="s">
        <v>110</v>
      </c>
      <c r="I2261" s="117" t="s">
        <v>3389</v>
      </c>
      <c r="J2261" s="74">
        <f>IF(F2261="USD", E2261, E2261 * IFERROR(VLOOKUP(F2261, EXCHANGE_RATE!A:B, 2, FALSE), "Currency not found"))</f>
        <v>10.25</v>
      </c>
      <c r="K2261" s="74">
        <f t="shared" si="228"/>
        <v>10.25</v>
      </c>
      <c r="L2261" s="14">
        <f>IF(C2261="MTS", B2261, B2261 * IFERROR(VLOOKUP(C2261, 'QTY_CONVERSIONS '!A:B, 2, FALSE), "Units not found"))</f>
        <v>0.75</v>
      </c>
      <c r="M2261" s="75">
        <f t="shared" si="225"/>
        <v>7687.5</v>
      </c>
      <c r="N2261" t="str">
        <f>IFERROR(VLOOKUP(D2261, Product_Category!A:B, 2, FALSE), "Uncategorized")</f>
        <v>MCC</v>
      </c>
      <c r="O2261" s="76">
        <f t="shared" si="226"/>
        <v>10.25</v>
      </c>
      <c r="P2261" s="76">
        <f t="shared" si="227"/>
        <v>7.6875</v>
      </c>
      <c r="Q2261">
        <f t="shared" si="229"/>
        <v>2023</v>
      </c>
      <c r="R2261" t="str">
        <f>IFERROR(VLOOKUP(G2261,'Importer Name'!A:B, 2, FALSE), "")</f>
        <v>MYLAN LABS</v>
      </c>
      <c r="S2261" t="str">
        <f>IFERROR(VLOOKUP(H2261,'Supplier name '!A:B, 2, FALSE), "")</f>
        <v>DUPONT NUTRITION</v>
      </c>
    </row>
    <row r="2262" spans="1:19">
      <c r="A2262" s="119" t="s">
        <v>247</v>
      </c>
      <c r="B2262" s="120">
        <v>1500</v>
      </c>
      <c r="C2262" s="120" t="s">
        <v>7</v>
      </c>
      <c r="D2262" s="311" t="s">
        <v>3314</v>
      </c>
      <c r="E2262" s="120">
        <v>10.25</v>
      </c>
      <c r="F2262" s="120" t="s">
        <v>9</v>
      </c>
      <c r="G2262" s="120" t="s">
        <v>2995</v>
      </c>
      <c r="H2262" s="121" t="s">
        <v>110</v>
      </c>
      <c r="I2262" s="117" t="s">
        <v>3389</v>
      </c>
      <c r="J2262" s="74">
        <f>IF(F2262="USD", E2262, E2262 * IFERROR(VLOOKUP(F2262, EXCHANGE_RATE!A:B, 2, FALSE), "Currency not found"))</f>
        <v>10.25</v>
      </c>
      <c r="K2262" s="74">
        <f t="shared" si="228"/>
        <v>10.25</v>
      </c>
      <c r="L2262" s="14">
        <f>IF(C2262="MTS", B2262, B2262 * IFERROR(VLOOKUP(C2262, 'QTY_CONVERSIONS '!A:B, 2, FALSE), "Units not found"))</f>
        <v>1.5</v>
      </c>
      <c r="M2262" s="75">
        <f t="shared" si="225"/>
        <v>15375</v>
      </c>
      <c r="N2262" t="str">
        <f>IFERROR(VLOOKUP(D2262, Product_Category!A:B, 2, FALSE), "Uncategorized")</f>
        <v>MCC</v>
      </c>
      <c r="O2262" s="76">
        <f t="shared" si="226"/>
        <v>10.25</v>
      </c>
      <c r="P2262" s="76">
        <f t="shared" si="227"/>
        <v>15.375</v>
      </c>
      <c r="Q2262">
        <f t="shared" si="229"/>
        <v>2023</v>
      </c>
      <c r="R2262" t="str">
        <f>IFERROR(VLOOKUP(G2262,'Importer Name'!A:B, 2, FALSE), "")</f>
        <v>MYLAN LABS</v>
      </c>
      <c r="S2262" t="str">
        <f>IFERROR(VLOOKUP(H2262,'Supplier name '!A:B, 2, FALSE), "")</f>
        <v>DUPONT NUTRITION</v>
      </c>
    </row>
    <row r="2263" spans="1:19">
      <c r="A2263" s="119" t="s">
        <v>247</v>
      </c>
      <c r="B2263" s="120">
        <v>10500</v>
      </c>
      <c r="C2263" s="120" t="s">
        <v>7</v>
      </c>
      <c r="D2263" s="311" t="s">
        <v>3314</v>
      </c>
      <c r="E2263" s="120">
        <v>6.75</v>
      </c>
      <c r="F2263" s="120" t="s">
        <v>9</v>
      </c>
      <c r="G2263" s="120" t="s">
        <v>2995</v>
      </c>
      <c r="H2263" s="121" t="s">
        <v>110</v>
      </c>
      <c r="I2263" s="117" t="s">
        <v>3389</v>
      </c>
      <c r="J2263" s="74">
        <f>IF(F2263="USD", E2263, E2263 * IFERROR(VLOOKUP(F2263, EXCHANGE_RATE!A:B, 2, FALSE), "Currency not found"))</f>
        <v>6.75</v>
      </c>
      <c r="K2263" s="74">
        <f t="shared" si="228"/>
        <v>6.75</v>
      </c>
      <c r="L2263" s="14">
        <f>IF(C2263="MTS", B2263, B2263 * IFERROR(VLOOKUP(C2263, 'QTY_CONVERSIONS '!A:B, 2, FALSE), "Units not found"))</f>
        <v>10.5</v>
      </c>
      <c r="M2263" s="75">
        <f t="shared" si="225"/>
        <v>70875</v>
      </c>
      <c r="N2263" t="str">
        <f>IFERROR(VLOOKUP(D2263, Product_Category!A:B, 2, FALSE), "Uncategorized")</f>
        <v>MCC</v>
      </c>
      <c r="O2263" s="76">
        <f t="shared" si="226"/>
        <v>6.75</v>
      </c>
      <c r="P2263" s="76">
        <f t="shared" si="227"/>
        <v>70.875</v>
      </c>
      <c r="Q2263">
        <f t="shared" si="229"/>
        <v>2023</v>
      </c>
      <c r="R2263" t="str">
        <f>IFERROR(VLOOKUP(G2263,'Importer Name'!A:B, 2, FALSE), "")</f>
        <v>MYLAN LABS</v>
      </c>
      <c r="S2263" t="str">
        <f>IFERROR(VLOOKUP(H2263,'Supplier name '!A:B, 2, FALSE), "")</f>
        <v>DUPONT NUTRITION</v>
      </c>
    </row>
    <row r="2264" spans="1:19">
      <c r="A2264" s="119" t="s">
        <v>247</v>
      </c>
      <c r="B2264" s="120">
        <v>3000</v>
      </c>
      <c r="C2264" s="120" t="s">
        <v>7</v>
      </c>
      <c r="D2264" s="311" t="s">
        <v>3003</v>
      </c>
      <c r="E2264" s="120">
        <v>5.14</v>
      </c>
      <c r="F2264" s="120" t="s">
        <v>9</v>
      </c>
      <c r="G2264" s="120" t="s">
        <v>2628</v>
      </c>
      <c r="H2264" s="121" t="s">
        <v>110</v>
      </c>
      <c r="I2264" s="117" t="s">
        <v>3389</v>
      </c>
      <c r="J2264" s="74">
        <f>IF(F2264="USD", E2264, E2264 * IFERROR(VLOOKUP(F2264, EXCHANGE_RATE!A:B, 2, FALSE), "Currency not found"))</f>
        <v>5.14</v>
      </c>
      <c r="K2264" s="74">
        <f t="shared" si="228"/>
        <v>5.14</v>
      </c>
      <c r="L2264" s="14">
        <f>IF(C2264="MTS", B2264, B2264 * IFERROR(VLOOKUP(C2264, 'QTY_CONVERSIONS '!A:B, 2, FALSE), "Units not found"))</f>
        <v>3</v>
      </c>
      <c r="M2264" s="75">
        <f t="shared" si="225"/>
        <v>15419.999999999998</v>
      </c>
      <c r="N2264" t="str">
        <f>IFERROR(VLOOKUP(D2264, Product_Category!A:B, 2, FALSE), "Uncategorized")</f>
        <v>MCC</v>
      </c>
      <c r="O2264" s="76">
        <f t="shared" si="226"/>
        <v>5.14</v>
      </c>
      <c r="P2264" s="76">
        <f t="shared" si="227"/>
        <v>15.419999999999998</v>
      </c>
      <c r="Q2264">
        <f t="shared" si="229"/>
        <v>2023</v>
      </c>
      <c r="R2264" t="str">
        <f>IFERROR(VLOOKUP(G2264,'Importer Name'!A:B, 2, FALSE), "")</f>
        <v>BLISS GVS PHARMA</v>
      </c>
      <c r="S2264" t="str">
        <f>IFERROR(VLOOKUP(H2264,'Supplier name '!A:B, 2, FALSE), "")</f>
        <v>DUPONT NUTRITION</v>
      </c>
    </row>
    <row r="2265" spans="1:19">
      <c r="A2265" s="119" t="s">
        <v>247</v>
      </c>
      <c r="B2265" s="120">
        <v>2000</v>
      </c>
      <c r="C2265" s="120" t="s">
        <v>7</v>
      </c>
      <c r="D2265" s="311" t="s">
        <v>3003</v>
      </c>
      <c r="E2265" s="120">
        <v>5.14</v>
      </c>
      <c r="F2265" s="120" t="s">
        <v>9</v>
      </c>
      <c r="G2265" s="120" t="s">
        <v>117</v>
      </c>
      <c r="H2265" s="121" t="s">
        <v>110</v>
      </c>
      <c r="I2265" s="117" t="s">
        <v>3389</v>
      </c>
      <c r="J2265" s="74">
        <f>IF(F2265="USD", E2265, E2265 * IFERROR(VLOOKUP(F2265, EXCHANGE_RATE!A:B, 2, FALSE), "Currency not found"))</f>
        <v>5.14</v>
      </c>
      <c r="K2265" s="74">
        <f t="shared" si="228"/>
        <v>5.14</v>
      </c>
      <c r="L2265" s="14">
        <f>IF(C2265="MTS", B2265, B2265 * IFERROR(VLOOKUP(C2265, 'QTY_CONVERSIONS '!A:B, 2, FALSE), "Units not found"))</f>
        <v>2</v>
      </c>
      <c r="M2265" s="75">
        <f t="shared" si="225"/>
        <v>10280</v>
      </c>
      <c r="N2265" t="str">
        <f>IFERROR(VLOOKUP(D2265, Product_Category!A:B, 2, FALSE), "Uncategorized")</f>
        <v>MCC</v>
      </c>
      <c r="O2265" s="76">
        <f t="shared" si="226"/>
        <v>5.14</v>
      </c>
      <c r="P2265" s="76">
        <f t="shared" si="227"/>
        <v>10.28</v>
      </c>
      <c r="Q2265">
        <f t="shared" si="229"/>
        <v>2023</v>
      </c>
      <c r="R2265" t="str">
        <f>IFERROR(VLOOKUP(G2265,'Importer Name'!A:B, 2, FALSE), "")</f>
        <v>MARKSANS PHARMA</v>
      </c>
      <c r="S2265" t="str">
        <f>IFERROR(VLOOKUP(H2265,'Supplier name '!A:B, 2, FALSE), "")</f>
        <v>DUPONT NUTRITION</v>
      </c>
    </row>
    <row r="2266" spans="1:19">
      <c r="A2266" s="119" t="s">
        <v>247</v>
      </c>
      <c r="B2266" s="120">
        <v>2500</v>
      </c>
      <c r="C2266" s="120" t="s">
        <v>7</v>
      </c>
      <c r="D2266" s="311" t="s">
        <v>3003</v>
      </c>
      <c r="E2266" s="120">
        <v>5.14</v>
      </c>
      <c r="F2266" s="120" t="s">
        <v>9</v>
      </c>
      <c r="G2266" s="120" t="s">
        <v>2628</v>
      </c>
      <c r="H2266" s="121" t="s">
        <v>110</v>
      </c>
      <c r="I2266" s="117" t="s">
        <v>3389</v>
      </c>
      <c r="J2266" s="74">
        <f>IF(F2266="USD", E2266, E2266 * IFERROR(VLOOKUP(F2266, EXCHANGE_RATE!A:B, 2, FALSE), "Currency not found"))</f>
        <v>5.14</v>
      </c>
      <c r="K2266" s="74">
        <f t="shared" si="228"/>
        <v>5.14</v>
      </c>
      <c r="L2266" s="14">
        <f>IF(C2266="MTS", B2266, B2266 * IFERROR(VLOOKUP(C2266, 'QTY_CONVERSIONS '!A:B, 2, FALSE), "Units not found"))</f>
        <v>2.5</v>
      </c>
      <c r="M2266" s="75">
        <f t="shared" si="225"/>
        <v>12850</v>
      </c>
      <c r="N2266" t="str">
        <f>IFERROR(VLOOKUP(D2266, Product_Category!A:B, 2, FALSE), "Uncategorized")</f>
        <v>MCC</v>
      </c>
      <c r="O2266" s="76">
        <f t="shared" si="226"/>
        <v>5.14</v>
      </c>
      <c r="P2266" s="76">
        <f t="shared" si="227"/>
        <v>12.85</v>
      </c>
      <c r="Q2266">
        <f t="shared" si="229"/>
        <v>2023</v>
      </c>
      <c r="R2266" t="str">
        <f>IFERROR(VLOOKUP(G2266,'Importer Name'!A:B, 2, FALSE), "")</f>
        <v>BLISS GVS PHARMA</v>
      </c>
      <c r="S2266" t="str">
        <f>IFERROR(VLOOKUP(H2266,'Supplier name '!A:B, 2, FALSE), "")</f>
        <v>DUPONT NUTRITION</v>
      </c>
    </row>
    <row r="2267" spans="1:19">
      <c r="A2267" s="122" t="s">
        <v>247</v>
      </c>
      <c r="B2267" s="123">
        <v>15120</v>
      </c>
      <c r="C2267" s="123" t="s">
        <v>7</v>
      </c>
      <c r="D2267" s="312" t="s">
        <v>3003</v>
      </c>
      <c r="E2267" s="123">
        <v>5.48</v>
      </c>
      <c r="F2267" s="123" t="s">
        <v>9</v>
      </c>
      <c r="G2267" s="123" t="s">
        <v>481</v>
      </c>
      <c r="H2267" s="124" t="s">
        <v>110</v>
      </c>
      <c r="I2267" s="117" t="s">
        <v>3389</v>
      </c>
      <c r="J2267" s="74">
        <f>IF(F2267="USD", E2267, E2267 * IFERROR(VLOOKUP(F2267, EXCHANGE_RATE!A:B, 2, FALSE), "Currency not found"))</f>
        <v>5.48</v>
      </c>
      <c r="K2267" s="74">
        <f t="shared" si="228"/>
        <v>5.48</v>
      </c>
      <c r="L2267" s="14">
        <f>IF(C2267="MTS", B2267, B2267 * IFERROR(VLOOKUP(C2267, 'QTY_CONVERSIONS '!A:B, 2, FALSE), "Units not found"))</f>
        <v>15.120000000000001</v>
      </c>
      <c r="M2267" s="75">
        <f t="shared" si="225"/>
        <v>82857.600000000006</v>
      </c>
      <c r="N2267" t="str">
        <f>IFERROR(VLOOKUP(D2267, Product_Category!A:B, 2, FALSE), "Uncategorized")</f>
        <v>MCC</v>
      </c>
      <c r="O2267" s="76">
        <f t="shared" si="226"/>
        <v>5.48</v>
      </c>
      <c r="P2267" s="76">
        <f t="shared" si="227"/>
        <v>82.857600000000005</v>
      </c>
      <c r="Q2267">
        <f t="shared" si="229"/>
        <v>2023</v>
      </c>
      <c r="R2267" t="str">
        <f>IFERROR(VLOOKUP(G2267,'Importer Name'!A:B, 2, FALSE), "")</f>
        <v xml:space="preserve">CIPLA LIMITED </v>
      </c>
      <c r="S2267" t="str">
        <f>IFERROR(VLOOKUP(H2267,'Supplier name '!A:B, 2, FALSE), "")</f>
        <v>DUPONT NUTRITION</v>
      </c>
    </row>
    <row r="2268" spans="1:19">
      <c r="A2268" s="125" t="s">
        <v>247</v>
      </c>
      <c r="B2268" s="126">
        <v>2160</v>
      </c>
      <c r="C2268" s="126" t="s">
        <v>7</v>
      </c>
      <c r="D2268" s="314" t="s">
        <v>3003</v>
      </c>
      <c r="E2268" s="126">
        <v>4.3099999999999996</v>
      </c>
      <c r="F2268" s="126" t="s">
        <v>9</v>
      </c>
      <c r="G2268" s="126" t="s">
        <v>481</v>
      </c>
      <c r="H2268" s="127" t="s">
        <v>110</v>
      </c>
      <c r="I2268" s="117" t="s">
        <v>3389</v>
      </c>
      <c r="J2268" s="74">
        <f>IF(F2268="USD", E2268, E2268 * IFERROR(VLOOKUP(F2268, EXCHANGE_RATE!A:B, 2, FALSE), "Currency not found"))</f>
        <v>4.3099999999999996</v>
      </c>
      <c r="K2268" s="74">
        <f t="shared" si="228"/>
        <v>4.3099999999999996</v>
      </c>
      <c r="L2268" s="14">
        <f>IF(C2268="MTS", B2268, B2268 * IFERROR(VLOOKUP(C2268, 'QTY_CONVERSIONS '!A:B, 2, FALSE), "Units not found"))</f>
        <v>2.16</v>
      </c>
      <c r="M2268" s="75">
        <f t="shared" si="225"/>
        <v>9309.5999999999985</v>
      </c>
      <c r="N2268" t="str">
        <f>IFERROR(VLOOKUP(D2268, Product_Category!A:B, 2, FALSE), "Uncategorized")</f>
        <v>MCC</v>
      </c>
      <c r="O2268" s="76">
        <f t="shared" si="226"/>
        <v>4.3099999999999996</v>
      </c>
      <c r="P2268" s="76">
        <f t="shared" si="227"/>
        <v>9.3095999999999997</v>
      </c>
      <c r="Q2268">
        <f t="shared" si="229"/>
        <v>2023</v>
      </c>
      <c r="R2268" t="str">
        <f>IFERROR(VLOOKUP(G2268,'Importer Name'!A:B, 2, FALSE), "")</f>
        <v xml:space="preserve">CIPLA LIMITED </v>
      </c>
      <c r="S2268" t="str">
        <f>IFERROR(VLOOKUP(H2268,'Supplier name '!A:B, 2, FALSE), "")</f>
        <v>DUPONT NUTRITION</v>
      </c>
    </row>
    <row r="2269" spans="1:19">
      <c r="A2269" s="119" t="s">
        <v>247</v>
      </c>
      <c r="B2269" s="120">
        <v>1240</v>
      </c>
      <c r="C2269" s="120" t="s">
        <v>7</v>
      </c>
      <c r="D2269" s="311" t="s">
        <v>3003</v>
      </c>
      <c r="E2269" s="120">
        <v>4.3099999999999996</v>
      </c>
      <c r="F2269" s="120" t="s">
        <v>9</v>
      </c>
      <c r="G2269" s="120" t="s">
        <v>481</v>
      </c>
      <c r="H2269" s="121" t="s">
        <v>110</v>
      </c>
      <c r="I2269" s="117" t="s">
        <v>3389</v>
      </c>
      <c r="J2269" s="74">
        <f>IF(F2269="USD", E2269, E2269 * IFERROR(VLOOKUP(F2269, EXCHANGE_RATE!A:B, 2, FALSE), "Currency not found"))</f>
        <v>4.3099999999999996</v>
      </c>
      <c r="K2269" s="74">
        <f t="shared" si="228"/>
        <v>4.3099999999999996</v>
      </c>
      <c r="L2269" s="14">
        <f>IF(C2269="MTS", B2269, B2269 * IFERROR(VLOOKUP(C2269, 'QTY_CONVERSIONS '!A:B, 2, FALSE), "Units not found"))</f>
        <v>1.24</v>
      </c>
      <c r="M2269" s="75">
        <f t="shared" si="225"/>
        <v>5344.4</v>
      </c>
      <c r="N2269" t="str">
        <f>IFERROR(VLOOKUP(D2269, Product_Category!A:B, 2, FALSE), "Uncategorized")</f>
        <v>MCC</v>
      </c>
      <c r="O2269" s="76">
        <f t="shared" si="226"/>
        <v>4.3099999999999996</v>
      </c>
      <c r="P2269" s="76">
        <f t="shared" si="227"/>
        <v>5.3443999999999994</v>
      </c>
      <c r="Q2269">
        <f t="shared" si="229"/>
        <v>2023</v>
      </c>
      <c r="R2269" t="str">
        <f>IFERROR(VLOOKUP(G2269,'Importer Name'!A:B, 2, FALSE), "")</f>
        <v xml:space="preserve">CIPLA LIMITED </v>
      </c>
      <c r="S2269" t="str">
        <f>IFERROR(VLOOKUP(H2269,'Supplier name '!A:B, 2, FALSE), "")</f>
        <v>DUPONT NUTRITION</v>
      </c>
    </row>
    <row r="2270" spans="1:19">
      <c r="A2270" s="119" t="s">
        <v>247</v>
      </c>
      <c r="B2270" s="120">
        <v>7500</v>
      </c>
      <c r="C2270" s="120" t="s">
        <v>7</v>
      </c>
      <c r="D2270" s="311" t="s">
        <v>3003</v>
      </c>
      <c r="E2270" s="120">
        <v>5.59</v>
      </c>
      <c r="F2270" s="120" t="s">
        <v>9</v>
      </c>
      <c r="G2270" s="120" t="s">
        <v>481</v>
      </c>
      <c r="H2270" s="121" t="s">
        <v>110</v>
      </c>
      <c r="I2270" s="117" t="s">
        <v>3389</v>
      </c>
      <c r="J2270" s="74">
        <f>IF(F2270="USD", E2270, E2270 * IFERROR(VLOOKUP(F2270, EXCHANGE_RATE!A:B, 2, FALSE), "Currency not found"))</f>
        <v>5.59</v>
      </c>
      <c r="K2270" s="74">
        <f t="shared" si="228"/>
        <v>5.59</v>
      </c>
      <c r="L2270" s="14">
        <f>IF(C2270="MTS", B2270, B2270 * IFERROR(VLOOKUP(C2270, 'QTY_CONVERSIONS '!A:B, 2, FALSE), "Units not found"))</f>
        <v>7.5</v>
      </c>
      <c r="M2270" s="75">
        <f t="shared" si="225"/>
        <v>41925</v>
      </c>
      <c r="N2270" t="str">
        <f>IFERROR(VLOOKUP(D2270, Product_Category!A:B, 2, FALSE), "Uncategorized")</f>
        <v>MCC</v>
      </c>
      <c r="O2270" s="76">
        <f t="shared" si="226"/>
        <v>5.59</v>
      </c>
      <c r="P2270" s="76">
        <f t="shared" si="227"/>
        <v>41.924999999999997</v>
      </c>
      <c r="Q2270">
        <f t="shared" si="229"/>
        <v>2023</v>
      </c>
      <c r="R2270" t="str">
        <f>IFERROR(VLOOKUP(G2270,'Importer Name'!A:B, 2, FALSE), "")</f>
        <v xml:space="preserve">CIPLA LIMITED </v>
      </c>
      <c r="S2270" t="str">
        <f>IFERROR(VLOOKUP(H2270,'Supplier name '!A:B, 2, FALSE), "")</f>
        <v>DUPONT NUTRITION</v>
      </c>
    </row>
    <row r="2271" spans="1:19">
      <c r="A2271" s="119" t="s">
        <v>247</v>
      </c>
      <c r="B2271" s="120">
        <v>1080</v>
      </c>
      <c r="C2271" s="120" t="s">
        <v>7</v>
      </c>
      <c r="D2271" s="311" t="s">
        <v>3003</v>
      </c>
      <c r="E2271" s="120">
        <v>5.48</v>
      </c>
      <c r="F2271" s="120" t="s">
        <v>9</v>
      </c>
      <c r="G2271" s="120" t="s">
        <v>481</v>
      </c>
      <c r="H2271" s="121" t="s">
        <v>110</v>
      </c>
      <c r="I2271" s="117" t="s">
        <v>3389</v>
      </c>
      <c r="J2271" s="74">
        <f>IF(F2271="USD", E2271, E2271 * IFERROR(VLOOKUP(F2271, EXCHANGE_RATE!A:B, 2, FALSE), "Currency not found"))</f>
        <v>5.48</v>
      </c>
      <c r="K2271" s="74">
        <f t="shared" si="228"/>
        <v>5.48</v>
      </c>
      <c r="L2271" s="14">
        <f>IF(C2271="MTS", B2271, B2271 * IFERROR(VLOOKUP(C2271, 'QTY_CONVERSIONS '!A:B, 2, FALSE), "Units not found"))</f>
        <v>1.08</v>
      </c>
      <c r="M2271" s="75">
        <f t="shared" si="225"/>
        <v>5918.4000000000005</v>
      </c>
      <c r="N2271" t="str">
        <f>IFERROR(VLOOKUP(D2271, Product_Category!A:B, 2, FALSE), "Uncategorized")</f>
        <v>MCC</v>
      </c>
      <c r="O2271" s="76">
        <f t="shared" si="226"/>
        <v>5.48</v>
      </c>
      <c r="P2271" s="76">
        <f t="shared" si="227"/>
        <v>5.918400000000001</v>
      </c>
      <c r="Q2271">
        <f t="shared" si="229"/>
        <v>2023</v>
      </c>
      <c r="R2271" t="str">
        <f>IFERROR(VLOOKUP(G2271,'Importer Name'!A:B, 2, FALSE), "")</f>
        <v xml:space="preserve">CIPLA LIMITED </v>
      </c>
      <c r="S2271" t="str">
        <f>IFERROR(VLOOKUP(H2271,'Supplier name '!A:B, 2, FALSE), "")</f>
        <v>DUPONT NUTRITION</v>
      </c>
    </row>
    <row r="2272" spans="1:19">
      <c r="A2272" s="119" t="s">
        <v>247</v>
      </c>
      <c r="B2272" s="120">
        <v>2880</v>
      </c>
      <c r="C2272" s="120" t="s">
        <v>7</v>
      </c>
      <c r="D2272" s="311" t="s">
        <v>3003</v>
      </c>
      <c r="E2272" s="120">
        <v>5.48</v>
      </c>
      <c r="F2272" s="120" t="s">
        <v>9</v>
      </c>
      <c r="G2272" s="120" t="s">
        <v>481</v>
      </c>
      <c r="H2272" s="121" t="s">
        <v>110</v>
      </c>
      <c r="I2272" s="117" t="s">
        <v>3389</v>
      </c>
      <c r="J2272" s="74">
        <f>IF(F2272="USD", E2272, E2272 * IFERROR(VLOOKUP(F2272, EXCHANGE_RATE!A:B, 2, FALSE), "Currency not found"))</f>
        <v>5.48</v>
      </c>
      <c r="K2272" s="74">
        <f t="shared" si="228"/>
        <v>5.48</v>
      </c>
      <c r="L2272" s="14">
        <f>IF(C2272="MTS", B2272, B2272 * IFERROR(VLOOKUP(C2272, 'QTY_CONVERSIONS '!A:B, 2, FALSE), "Units not found"))</f>
        <v>2.88</v>
      </c>
      <c r="M2272" s="75">
        <f t="shared" si="225"/>
        <v>15782.400000000001</v>
      </c>
      <c r="N2272" t="str">
        <f>IFERROR(VLOOKUP(D2272, Product_Category!A:B, 2, FALSE), "Uncategorized")</f>
        <v>MCC</v>
      </c>
      <c r="O2272" s="76">
        <f t="shared" si="226"/>
        <v>5.48</v>
      </c>
      <c r="P2272" s="76">
        <f t="shared" si="227"/>
        <v>15.782400000000001</v>
      </c>
      <c r="Q2272">
        <f t="shared" si="229"/>
        <v>2023</v>
      </c>
      <c r="R2272" t="str">
        <f>IFERROR(VLOOKUP(G2272,'Importer Name'!A:B, 2, FALSE), "")</f>
        <v xml:space="preserve">CIPLA LIMITED </v>
      </c>
      <c r="S2272" t="str">
        <f>IFERROR(VLOOKUP(H2272,'Supplier name '!A:B, 2, FALSE), "")</f>
        <v>DUPONT NUTRITION</v>
      </c>
    </row>
    <row r="2273" spans="1:19">
      <c r="A2273" s="119" t="s">
        <v>247</v>
      </c>
      <c r="B2273" s="120">
        <v>2160</v>
      </c>
      <c r="C2273" s="120" t="s">
        <v>7</v>
      </c>
      <c r="D2273" s="311" t="s">
        <v>3003</v>
      </c>
      <c r="E2273" s="120">
        <v>5.48</v>
      </c>
      <c r="F2273" s="120" t="s">
        <v>9</v>
      </c>
      <c r="G2273" s="120" t="s">
        <v>481</v>
      </c>
      <c r="H2273" s="121" t="s">
        <v>110</v>
      </c>
      <c r="I2273" s="117" t="s">
        <v>3389</v>
      </c>
      <c r="J2273" s="74">
        <f>IF(F2273="USD", E2273, E2273 * IFERROR(VLOOKUP(F2273, EXCHANGE_RATE!A:B, 2, FALSE), "Currency not found"))</f>
        <v>5.48</v>
      </c>
      <c r="K2273" s="74">
        <f t="shared" si="228"/>
        <v>5.48</v>
      </c>
      <c r="L2273" s="14">
        <f>IF(C2273="MTS", B2273, B2273 * IFERROR(VLOOKUP(C2273, 'QTY_CONVERSIONS '!A:B, 2, FALSE), "Units not found"))</f>
        <v>2.16</v>
      </c>
      <c r="M2273" s="75">
        <f t="shared" si="225"/>
        <v>11836.800000000001</v>
      </c>
      <c r="N2273" t="str">
        <f>IFERROR(VLOOKUP(D2273, Product_Category!A:B, 2, FALSE), "Uncategorized")</f>
        <v>MCC</v>
      </c>
      <c r="O2273" s="76">
        <f t="shared" si="226"/>
        <v>5.48</v>
      </c>
      <c r="P2273" s="76">
        <f t="shared" si="227"/>
        <v>11.836800000000002</v>
      </c>
      <c r="Q2273">
        <f t="shared" si="229"/>
        <v>2023</v>
      </c>
      <c r="R2273" t="str">
        <f>IFERROR(VLOOKUP(G2273,'Importer Name'!A:B, 2, FALSE), "")</f>
        <v xml:space="preserve">CIPLA LIMITED </v>
      </c>
      <c r="S2273" t="str">
        <f>IFERROR(VLOOKUP(H2273,'Supplier name '!A:B, 2, FALSE), "")</f>
        <v>DUPONT NUTRITION</v>
      </c>
    </row>
    <row r="2274" spans="1:19">
      <c r="A2274" s="119" t="s">
        <v>247</v>
      </c>
      <c r="B2274" s="120">
        <v>5040</v>
      </c>
      <c r="C2274" s="120" t="s">
        <v>7</v>
      </c>
      <c r="D2274" s="311" t="s">
        <v>3003</v>
      </c>
      <c r="E2274" s="120">
        <v>5.48</v>
      </c>
      <c r="F2274" s="120" t="s">
        <v>9</v>
      </c>
      <c r="G2274" s="120" t="s">
        <v>481</v>
      </c>
      <c r="H2274" s="121" t="s">
        <v>110</v>
      </c>
      <c r="I2274" s="117" t="s">
        <v>3389</v>
      </c>
      <c r="J2274" s="74">
        <f>IF(F2274="USD", E2274, E2274 * IFERROR(VLOOKUP(F2274, EXCHANGE_RATE!A:B, 2, FALSE), "Currency not found"))</f>
        <v>5.48</v>
      </c>
      <c r="K2274" s="74">
        <f t="shared" si="228"/>
        <v>5.48</v>
      </c>
      <c r="L2274" s="14">
        <f>IF(C2274="MTS", B2274, B2274 * IFERROR(VLOOKUP(C2274, 'QTY_CONVERSIONS '!A:B, 2, FALSE), "Units not found"))</f>
        <v>5.04</v>
      </c>
      <c r="M2274" s="75">
        <f t="shared" si="225"/>
        <v>27619.200000000001</v>
      </c>
      <c r="N2274" t="str">
        <f>IFERROR(VLOOKUP(D2274, Product_Category!A:B, 2, FALSE), "Uncategorized")</f>
        <v>MCC</v>
      </c>
      <c r="O2274" s="76">
        <f t="shared" si="226"/>
        <v>5.48</v>
      </c>
      <c r="P2274" s="76">
        <f t="shared" si="227"/>
        <v>27.619200000000003</v>
      </c>
      <c r="Q2274">
        <f t="shared" si="229"/>
        <v>2023</v>
      </c>
      <c r="R2274" t="str">
        <f>IFERROR(VLOOKUP(G2274,'Importer Name'!A:B, 2, FALSE), "")</f>
        <v xml:space="preserve">CIPLA LIMITED </v>
      </c>
      <c r="S2274" t="str">
        <f>IFERROR(VLOOKUP(H2274,'Supplier name '!A:B, 2, FALSE), "")</f>
        <v>DUPONT NUTRITION</v>
      </c>
    </row>
    <row r="2275" spans="1:19">
      <c r="A2275" s="119" t="s">
        <v>247</v>
      </c>
      <c r="B2275" s="120">
        <v>1440</v>
      </c>
      <c r="C2275" s="120" t="s">
        <v>7</v>
      </c>
      <c r="D2275" s="311" t="s">
        <v>3003</v>
      </c>
      <c r="E2275" s="120">
        <v>5.48</v>
      </c>
      <c r="F2275" s="120" t="s">
        <v>9</v>
      </c>
      <c r="G2275" s="120" t="s">
        <v>481</v>
      </c>
      <c r="H2275" s="121" t="s">
        <v>110</v>
      </c>
      <c r="I2275" s="117" t="s">
        <v>3389</v>
      </c>
      <c r="J2275" s="74">
        <f>IF(F2275="USD", E2275, E2275 * IFERROR(VLOOKUP(F2275, EXCHANGE_RATE!A:B, 2, FALSE), "Currency not found"))</f>
        <v>5.48</v>
      </c>
      <c r="K2275" s="74">
        <f t="shared" si="228"/>
        <v>5.48</v>
      </c>
      <c r="L2275" s="14">
        <f>IF(C2275="MTS", B2275, B2275 * IFERROR(VLOOKUP(C2275, 'QTY_CONVERSIONS '!A:B, 2, FALSE), "Units not found"))</f>
        <v>1.44</v>
      </c>
      <c r="M2275" s="75">
        <f t="shared" si="225"/>
        <v>7891.2000000000007</v>
      </c>
      <c r="N2275" t="str">
        <f>IFERROR(VLOOKUP(D2275, Product_Category!A:B, 2, FALSE), "Uncategorized")</f>
        <v>MCC</v>
      </c>
      <c r="O2275" s="76">
        <f t="shared" si="226"/>
        <v>5.48</v>
      </c>
      <c r="P2275" s="76">
        <f t="shared" si="227"/>
        <v>7.8912000000000004</v>
      </c>
      <c r="Q2275">
        <f t="shared" si="229"/>
        <v>2023</v>
      </c>
      <c r="R2275" t="str">
        <f>IFERROR(VLOOKUP(G2275,'Importer Name'!A:B, 2, FALSE), "")</f>
        <v xml:space="preserve">CIPLA LIMITED </v>
      </c>
      <c r="S2275" t="str">
        <f>IFERROR(VLOOKUP(H2275,'Supplier name '!A:B, 2, FALSE), "")</f>
        <v>DUPONT NUTRITION</v>
      </c>
    </row>
    <row r="2276" spans="1:19">
      <c r="A2276" s="119" t="s">
        <v>247</v>
      </c>
      <c r="B2276" s="120">
        <v>5000</v>
      </c>
      <c r="C2276" s="120" t="s">
        <v>7</v>
      </c>
      <c r="D2276" s="311" t="s">
        <v>3003</v>
      </c>
      <c r="E2276" s="120">
        <v>5.59</v>
      </c>
      <c r="F2276" s="120" t="s">
        <v>9</v>
      </c>
      <c r="G2276" s="120" t="s">
        <v>2632</v>
      </c>
      <c r="H2276" s="121" t="s">
        <v>110</v>
      </c>
      <c r="I2276" s="117" t="s">
        <v>3389</v>
      </c>
      <c r="J2276" s="74">
        <f>IF(F2276="USD", E2276, E2276 * IFERROR(VLOOKUP(F2276, EXCHANGE_RATE!A:B, 2, FALSE), "Currency not found"))</f>
        <v>5.59</v>
      </c>
      <c r="K2276" s="74">
        <f t="shared" si="228"/>
        <v>5.59</v>
      </c>
      <c r="L2276" s="14">
        <f>IF(C2276="MTS", B2276, B2276 * IFERROR(VLOOKUP(C2276, 'QTY_CONVERSIONS '!A:B, 2, FALSE), "Units not found"))</f>
        <v>5</v>
      </c>
      <c r="M2276" s="75">
        <f t="shared" si="225"/>
        <v>27950</v>
      </c>
      <c r="N2276" t="str">
        <f>IFERROR(VLOOKUP(D2276, Product_Category!A:B, 2, FALSE), "Uncategorized")</f>
        <v>MCC</v>
      </c>
      <c r="O2276" s="76">
        <f t="shared" si="226"/>
        <v>5.59</v>
      </c>
      <c r="P2276" s="76">
        <f t="shared" si="227"/>
        <v>27.95</v>
      </c>
      <c r="Q2276">
        <f t="shared" si="229"/>
        <v>2023</v>
      </c>
      <c r="R2276" t="str">
        <f>IFERROR(VLOOKUP(G2276,'Importer Name'!A:B, 2, FALSE), "")</f>
        <v>SANDOZ</v>
      </c>
      <c r="S2276" t="str">
        <f>IFERROR(VLOOKUP(H2276,'Supplier name '!A:B, 2, FALSE), "")</f>
        <v>DUPONT NUTRITION</v>
      </c>
    </row>
    <row r="2277" spans="1:19">
      <c r="A2277" s="119" t="s">
        <v>247</v>
      </c>
      <c r="B2277" s="120">
        <v>1000</v>
      </c>
      <c r="C2277" s="120" t="s">
        <v>7</v>
      </c>
      <c r="D2277" s="311" t="s">
        <v>3003</v>
      </c>
      <c r="E2277" s="120">
        <v>5.59</v>
      </c>
      <c r="F2277" s="120" t="s">
        <v>9</v>
      </c>
      <c r="G2277" s="120" t="s">
        <v>252</v>
      </c>
      <c r="H2277" s="121" t="s">
        <v>110</v>
      </c>
      <c r="I2277" s="117" t="s">
        <v>3389</v>
      </c>
      <c r="J2277" s="74">
        <f>IF(F2277="USD", E2277, E2277 * IFERROR(VLOOKUP(F2277, EXCHANGE_RATE!A:B, 2, FALSE), "Currency not found"))</f>
        <v>5.59</v>
      </c>
      <c r="K2277" s="74">
        <f t="shared" si="228"/>
        <v>5.59</v>
      </c>
      <c r="L2277" s="14">
        <f>IF(C2277="MTS", B2277, B2277 * IFERROR(VLOOKUP(C2277, 'QTY_CONVERSIONS '!A:B, 2, FALSE), "Units not found"))</f>
        <v>1</v>
      </c>
      <c r="M2277" s="75">
        <f t="shared" si="225"/>
        <v>5590</v>
      </c>
      <c r="N2277" t="str">
        <f>IFERROR(VLOOKUP(D2277, Product_Category!A:B, 2, FALSE), "Uncategorized")</f>
        <v>MCC</v>
      </c>
      <c r="O2277" s="76">
        <f t="shared" si="226"/>
        <v>5.59</v>
      </c>
      <c r="P2277" s="76">
        <f t="shared" si="227"/>
        <v>5.59</v>
      </c>
      <c r="Q2277">
        <f t="shared" si="229"/>
        <v>2023</v>
      </c>
      <c r="R2277" t="str">
        <f>IFERROR(VLOOKUP(G2277,'Importer Name'!A:B, 2, FALSE), "")</f>
        <v>EMCURE PHARMA</v>
      </c>
      <c r="S2277" t="str">
        <f>IFERROR(VLOOKUP(H2277,'Supplier name '!A:B, 2, FALSE), "")</f>
        <v>DUPONT NUTRITION</v>
      </c>
    </row>
    <row r="2278" spans="1:19">
      <c r="A2278" s="119" t="s">
        <v>247</v>
      </c>
      <c r="B2278" s="120">
        <v>15120</v>
      </c>
      <c r="C2278" s="120" t="s">
        <v>7</v>
      </c>
      <c r="D2278" s="311" t="s">
        <v>3003</v>
      </c>
      <c r="E2278" s="120">
        <v>5.48</v>
      </c>
      <c r="F2278" s="120" t="s">
        <v>9</v>
      </c>
      <c r="G2278" s="120" t="s">
        <v>2998</v>
      </c>
      <c r="H2278" s="121" t="s">
        <v>110</v>
      </c>
      <c r="I2278" s="117" t="s">
        <v>3389</v>
      </c>
      <c r="J2278" s="74">
        <f>IF(F2278="USD", E2278, E2278 * IFERROR(VLOOKUP(F2278, EXCHANGE_RATE!A:B, 2, FALSE), "Currency not found"))</f>
        <v>5.48</v>
      </c>
      <c r="K2278" s="74">
        <f t="shared" si="228"/>
        <v>5.48</v>
      </c>
      <c r="L2278" s="14">
        <f>IF(C2278="MTS", B2278, B2278 * IFERROR(VLOOKUP(C2278, 'QTY_CONVERSIONS '!A:B, 2, FALSE), "Units not found"))</f>
        <v>15.120000000000001</v>
      </c>
      <c r="M2278" s="75">
        <f t="shared" si="225"/>
        <v>82857.600000000006</v>
      </c>
      <c r="N2278" t="str">
        <f>IFERROR(VLOOKUP(D2278, Product_Category!A:B, 2, FALSE), "Uncategorized")</f>
        <v>MCC</v>
      </c>
      <c r="O2278" s="76">
        <f t="shared" si="226"/>
        <v>5.48</v>
      </c>
      <c r="P2278" s="76">
        <f t="shared" si="227"/>
        <v>82.857600000000005</v>
      </c>
      <c r="Q2278">
        <f t="shared" si="229"/>
        <v>2023</v>
      </c>
      <c r="R2278" t="str">
        <f>IFERROR(VLOOKUP(G2278,'Importer Name'!A:B, 2, FALSE), "")</f>
        <v>SIGNET</v>
      </c>
      <c r="S2278" t="str">
        <f>IFERROR(VLOOKUP(H2278,'Supplier name '!A:B, 2, FALSE), "")</f>
        <v>DUPONT NUTRITION</v>
      </c>
    </row>
    <row r="2279" spans="1:19">
      <c r="A2279" s="119" t="s">
        <v>247</v>
      </c>
      <c r="B2279" s="120">
        <v>16500</v>
      </c>
      <c r="C2279" s="120" t="s">
        <v>7</v>
      </c>
      <c r="D2279" s="311" t="s">
        <v>3003</v>
      </c>
      <c r="E2279" s="120">
        <v>5.59</v>
      </c>
      <c r="F2279" s="120" t="s">
        <v>9</v>
      </c>
      <c r="G2279" s="120" t="s">
        <v>2998</v>
      </c>
      <c r="H2279" s="121" t="s">
        <v>110</v>
      </c>
      <c r="I2279" s="117" t="s">
        <v>3389</v>
      </c>
      <c r="J2279" s="74">
        <f>IF(F2279="USD", E2279, E2279 * IFERROR(VLOOKUP(F2279, EXCHANGE_RATE!A:B, 2, FALSE), "Currency not found"))</f>
        <v>5.59</v>
      </c>
      <c r="K2279" s="74">
        <f t="shared" si="228"/>
        <v>5.59</v>
      </c>
      <c r="L2279" s="14">
        <f>IF(C2279="MTS", B2279, B2279 * IFERROR(VLOOKUP(C2279, 'QTY_CONVERSIONS '!A:B, 2, FALSE), "Units not found"))</f>
        <v>16.5</v>
      </c>
      <c r="M2279" s="75">
        <f t="shared" si="225"/>
        <v>92235</v>
      </c>
      <c r="N2279" t="str">
        <f>IFERROR(VLOOKUP(D2279, Product_Category!A:B, 2, FALSE), "Uncategorized")</f>
        <v>MCC</v>
      </c>
      <c r="O2279" s="76">
        <f t="shared" si="226"/>
        <v>5.59</v>
      </c>
      <c r="P2279" s="76">
        <f t="shared" si="227"/>
        <v>92.234999999999999</v>
      </c>
      <c r="Q2279">
        <f t="shared" si="229"/>
        <v>2023</v>
      </c>
      <c r="R2279" t="str">
        <f>IFERROR(VLOOKUP(G2279,'Importer Name'!A:B, 2, FALSE), "")</f>
        <v>SIGNET</v>
      </c>
      <c r="S2279" t="str">
        <f>IFERROR(VLOOKUP(H2279,'Supplier name '!A:B, 2, FALSE), "")</f>
        <v>DUPONT NUTRITION</v>
      </c>
    </row>
    <row r="2280" spans="1:19">
      <c r="A2280" s="119" t="s">
        <v>247</v>
      </c>
      <c r="B2280" s="120">
        <v>17500</v>
      </c>
      <c r="C2280" s="120" t="s">
        <v>7</v>
      </c>
      <c r="D2280" s="311" t="s">
        <v>3003</v>
      </c>
      <c r="E2280" s="120">
        <v>5.59</v>
      </c>
      <c r="F2280" s="120" t="s">
        <v>9</v>
      </c>
      <c r="G2280" s="120" t="s">
        <v>2998</v>
      </c>
      <c r="H2280" s="121" t="s">
        <v>110</v>
      </c>
      <c r="I2280" s="117" t="s">
        <v>3389</v>
      </c>
      <c r="J2280" s="74">
        <f>IF(F2280="USD", E2280, E2280 * IFERROR(VLOOKUP(F2280, EXCHANGE_RATE!A:B, 2, FALSE), "Currency not found"))</f>
        <v>5.59</v>
      </c>
      <c r="K2280" s="74">
        <f t="shared" si="228"/>
        <v>5.59</v>
      </c>
      <c r="L2280" s="14">
        <f>IF(C2280="MTS", B2280, B2280 * IFERROR(VLOOKUP(C2280, 'QTY_CONVERSIONS '!A:B, 2, FALSE), "Units not found"))</f>
        <v>17.5</v>
      </c>
      <c r="M2280" s="75">
        <f t="shared" si="225"/>
        <v>97825</v>
      </c>
      <c r="N2280" t="str">
        <f>IFERROR(VLOOKUP(D2280, Product_Category!A:B, 2, FALSE), "Uncategorized")</f>
        <v>MCC</v>
      </c>
      <c r="O2280" s="76">
        <f t="shared" si="226"/>
        <v>5.59</v>
      </c>
      <c r="P2280" s="76">
        <f t="shared" si="227"/>
        <v>97.825000000000003</v>
      </c>
      <c r="Q2280">
        <f t="shared" si="229"/>
        <v>2023</v>
      </c>
      <c r="R2280" t="str">
        <f>IFERROR(VLOOKUP(G2280,'Importer Name'!A:B, 2, FALSE), "")</f>
        <v>SIGNET</v>
      </c>
      <c r="S2280" t="str">
        <f>IFERROR(VLOOKUP(H2280,'Supplier name '!A:B, 2, FALSE), "")</f>
        <v>DUPONT NUTRITION</v>
      </c>
    </row>
    <row r="2281" spans="1:19">
      <c r="A2281" s="119" t="s">
        <v>247</v>
      </c>
      <c r="B2281" s="120">
        <v>2000</v>
      </c>
      <c r="C2281" s="120" t="s">
        <v>7</v>
      </c>
      <c r="D2281" s="311" t="s">
        <v>3003</v>
      </c>
      <c r="E2281" s="120">
        <v>5.03</v>
      </c>
      <c r="F2281" s="120" t="s">
        <v>9</v>
      </c>
      <c r="G2281" s="120" t="s">
        <v>158</v>
      </c>
      <c r="H2281" s="121" t="s">
        <v>110</v>
      </c>
      <c r="I2281" s="117" t="s">
        <v>3389</v>
      </c>
      <c r="J2281" s="74">
        <f>IF(F2281="USD", E2281, E2281 * IFERROR(VLOOKUP(F2281, EXCHANGE_RATE!A:B, 2, FALSE), "Currency not found"))</f>
        <v>5.03</v>
      </c>
      <c r="K2281" s="74">
        <f t="shared" si="228"/>
        <v>5.03</v>
      </c>
      <c r="L2281" s="14">
        <f>IF(C2281="MTS", B2281, B2281 * IFERROR(VLOOKUP(C2281, 'QTY_CONVERSIONS '!A:B, 2, FALSE), "Units not found"))</f>
        <v>2</v>
      </c>
      <c r="M2281" s="75">
        <f t="shared" ref="M2281:M2344" si="230">B2281*K2281</f>
        <v>10060</v>
      </c>
      <c r="N2281" t="str">
        <f>IFERROR(VLOOKUP(D2281, Product_Category!A:B, 2, FALSE), "Uncategorized")</f>
        <v>MCC</v>
      </c>
      <c r="O2281" s="76">
        <f t="shared" ref="O2281:O2344" si="231">K2281</f>
        <v>5.03</v>
      </c>
      <c r="P2281" s="76">
        <f t="shared" ref="P2281:P2344" si="232">L2281*O2281</f>
        <v>10.06</v>
      </c>
      <c r="Q2281">
        <f t="shared" si="229"/>
        <v>2023</v>
      </c>
      <c r="R2281" t="str">
        <f>IFERROR(VLOOKUP(G2281,'Importer Name'!A:B, 2, FALSE), "")</f>
        <v>GRAVITI PHARMA</v>
      </c>
      <c r="S2281" t="str">
        <f>IFERROR(VLOOKUP(H2281,'Supplier name '!A:B, 2, FALSE), "")</f>
        <v>DUPONT NUTRITION</v>
      </c>
    </row>
    <row r="2282" spans="1:19">
      <c r="A2282" s="119" t="s">
        <v>247</v>
      </c>
      <c r="B2282" s="120">
        <v>15120</v>
      </c>
      <c r="C2282" s="120" t="s">
        <v>7</v>
      </c>
      <c r="D2282" s="311" t="s">
        <v>3003</v>
      </c>
      <c r="E2282" s="120">
        <v>5.48</v>
      </c>
      <c r="F2282" s="120" t="s">
        <v>9</v>
      </c>
      <c r="G2282" s="120" t="s">
        <v>2998</v>
      </c>
      <c r="H2282" s="121" t="s">
        <v>110</v>
      </c>
      <c r="I2282" s="117" t="s">
        <v>3389</v>
      </c>
      <c r="J2282" s="74">
        <f>IF(F2282="USD", E2282, E2282 * IFERROR(VLOOKUP(F2282, EXCHANGE_RATE!A:B, 2, FALSE), "Currency not found"))</f>
        <v>5.48</v>
      </c>
      <c r="K2282" s="74">
        <f t="shared" si="228"/>
        <v>5.48</v>
      </c>
      <c r="L2282" s="14">
        <f>IF(C2282="MTS", B2282, B2282 * IFERROR(VLOOKUP(C2282, 'QTY_CONVERSIONS '!A:B, 2, FALSE), "Units not found"))</f>
        <v>15.120000000000001</v>
      </c>
      <c r="M2282" s="75">
        <f t="shared" si="230"/>
        <v>82857.600000000006</v>
      </c>
      <c r="N2282" t="str">
        <f>IFERROR(VLOOKUP(D2282, Product_Category!A:B, 2, FALSE), "Uncategorized")</f>
        <v>MCC</v>
      </c>
      <c r="O2282" s="76">
        <f t="shared" si="231"/>
        <v>5.48</v>
      </c>
      <c r="P2282" s="76">
        <f t="shared" si="232"/>
        <v>82.857600000000005</v>
      </c>
      <c r="Q2282">
        <f t="shared" si="229"/>
        <v>2023</v>
      </c>
      <c r="R2282" t="str">
        <f>IFERROR(VLOOKUP(G2282,'Importer Name'!A:B, 2, FALSE), "")</f>
        <v>SIGNET</v>
      </c>
      <c r="S2282" t="str">
        <f>IFERROR(VLOOKUP(H2282,'Supplier name '!A:B, 2, FALSE), "")</f>
        <v>DUPONT NUTRITION</v>
      </c>
    </row>
    <row r="2283" spans="1:19">
      <c r="A2283" s="119" t="s">
        <v>247</v>
      </c>
      <c r="B2283" s="120">
        <v>3000</v>
      </c>
      <c r="C2283" s="120" t="s">
        <v>7</v>
      </c>
      <c r="D2283" s="311" t="s">
        <v>3001</v>
      </c>
      <c r="E2283" s="120">
        <v>5.75</v>
      </c>
      <c r="F2283" s="120" t="s">
        <v>9</v>
      </c>
      <c r="G2283" s="120" t="s">
        <v>2631</v>
      </c>
      <c r="H2283" s="121" t="s">
        <v>110</v>
      </c>
      <c r="I2283" s="117" t="s">
        <v>3389</v>
      </c>
      <c r="J2283" s="74">
        <f>IF(F2283="USD", E2283, E2283 * IFERROR(VLOOKUP(F2283, EXCHANGE_RATE!A:B, 2, FALSE), "Currency not found"))</f>
        <v>5.75</v>
      </c>
      <c r="K2283" s="74">
        <f t="shared" si="228"/>
        <v>5.75</v>
      </c>
      <c r="L2283" s="14">
        <f>IF(C2283="MTS", B2283, B2283 * IFERROR(VLOOKUP(C2283, 'QTY_CONVERSIONS '!A:B, 2, FALSE), "Units not found"))</f>
        <v>3</v>
      </c>
      <c r="M2283" s="75">
        <f t="shared" si="230"/>
        <v>17250</v>
      </c>
      <c r="N2283" t="str">
        <f>IFERROR(VLOOKUP(D2283, Product_Category!A:B, 2, FALSE), "Uncategorized")</f>
        <v>MCC</v>
      </c>
      <c r="O2283" s="76">
        <f t="shared" si="231"/>
        <v>5.75</v>
      </c>
      <c r="P2283" s="76">
        <f t="shared" si="232"/>
        <v>17.25</v>
      </c>
      <c r="Q2283">
        <f t="shared" si="229"/>
        <v>2023</v>
      </c>
      <c r="R2283" t="str">
        <f>IFERROR(VLOOKUP(G2283,'Importer Name'!A:B, 2, FALSE), "")</f>
        <v>KUSUM HEALTHCARE</v>
      </c>
      <c r="S2283" t="str">
        <f>IFERROR(VLOOKUP(H2283,'Supplier name '!A:B, 2, FALSE), "")</f>
        <v>DUPONT NUTRITION</v>
      </c>
    </row>
    <row r="2284" spans="1:19">
      <c r="A2284" s="119" t="s">
        <v>247</v>
      </c>
      <c r="B2284" s="120">
        <v>15120</v>
      </c>
      <c r="C2284" s="120" t="s">
        <v>7</v>
      </c>
      <c r="D2284" s="311" t="s">
        <v>3001</v>
      </c>
      <c r="E2284" s="120">
        <v>5.64</v>
      </c>
      <c r="F2284" s="120" t="s">
        <v>9</v>
      </c>
      <c r="G2284" s="120" t="s">
        <v>481</v>
      </c>
      <c r="H2284" s="121" t="s">
        <v>110</v>
      </c>
      <c r="I2284" s="117" t="s">
        <v>3389</v>
      </c>
      <c r="J2284" s="74">
        <f>IF(F2284="USD", E2284, E2284 * IFERROR(VLOOKUP(F2284, EXCHANGE_RATE!A:B, 2, FALSE), "Currency not found"))</f>
        <v>5.64</v>
      </c>
      <c r="K2284" s="74">
        <f t="shared" si="228"/>
        <v>5.64</v>
      </c>
      <c r="L2284" s="14">
        <f>IF(C2284="MTS", B2284, B2284 * IFERROR(VLOOKUP(C2284, 'QTY_CONVERSIONS '!A:B, 2, FALSE), "Units not found"))</f>
        <v>15.120000000000001</v>
      </c>
      <c r="M2284" s="75">
        <f t="shared" si="230"/>
        <v>85276.799999999988</v>
      </c>
      <c r="N2284" t="str">
        <f>IFERROR(VLOOKUP(D2284, Product_Category!A:B, 2, FALSE), "Uncategorized")</f>
        <v>MCC</v>
      </c>
      <c r="O2284" s="76">
        <f t="shared" si="231"/>
        <v>5.64</v>
      </c>
      <c r="P2284" s="76">
        <f t="shared" si="232"/>
        <v>85.276799999999994</v>
      </c>
      <c r="Q2284">
        <f t="shared" si="229"/>
        <v>2023</v>
      </c>
      <c r="R2284" t="str">
        <f>IFERROR(VLOOKUP(G2284,'Importer Name'!A:B, 2, FALSE), "")</f>
        <v xml:space="preserve">CIPLA LIMITED </v>
      </c>
      <c r="S2284" t="str">
        <f>IFERROR(VLOOKUP(H2284,'Supplier name '!A:B, 2, FALSE), "")</f>
        <v>DUPONT NUTRITION</v>
      </c>
    </row>
    <row r="2285" spans="1:19">
      <c r="A2285" s="119" t="s">
        <v>247</v>
      </c>
      <c r="B2285" s="120">
        <v>2000</v>
      </c>
      <c r="C2285" s="120" t="s">
        <v>7</v>
      </c>
      <c r="D2285" s="311" t="s">
        <v>3001</v>
      </c>
      <c r="E2285" s="120">
        <v>5.75</v>
      </c>
      <c r="F2285" s="120" t="s">
        <v>9</v>
      </c>
      <c r="G2285" s="120" t="s">
        <v>481</v>
      </c>
      <c r="H2285" s="121" t="s">
        <v>110</v>
      </c>
      <c r="I2285" s="117" t="s">
        <v>3389</v>
      </c>
      <c r="J2285" s="74">
        <f>IF(F2285="USD", E2285, E2285 * IFERROR(VLOOKUP(F2285, EXCHANGE_RATE!A:B, 2, FALSE), "Currency not found"))</f>
        <v>5.75</v>
      </c>
      <c r="K2285" s="74">
        <f t="shared" si="228"/>
        <v>5.75</v>
      </c>
      <c r="L2285" s="14">
        <f>IF(C2285="MTS", B2285, B2285 * IFERROR(VLOOKUP(C2285, 'QTY_CONVERSIONS '!A:B, 2, FALSE), "Units not found"))</f>
        <v>2</v>
      </c>
      <c r="M2285" s="75">
        <f t="shared" si="230"/>
        <v>11500</v>
      </c>
      <c r="N2285" t="str">
        <f>IFERROR(VLOOKUP(D2285, Product_Category!A:B, 2, FALSE), "Uncategorized")</f>
        <v>MCC</v>
      </c>
      <c r="O2285" s="76">
        <f t="shared" si="231"/>
        <v>5.75</v>
      </c>
      <c r="P2285" s="76">
        <f t="shared" si="232"/>
        <v>11.5</v>
      </c>
      <c r="Q2285">
        <f t="shared" si="229"/>
        <v>2023</v>
      </c>
      <c r="R2285" t="str">
        <f>IFERROR(VLOOKUP(G2285,'Importer Name'!A:B, 2, FALSE), "")</f>
        <v xml:space="preserve">CIPLA LIMITED </v>
      </c>
      <c r="S2285" t="str">
        <f>IFERROR(VLOOKUP(H2285,'Supplier name '!A:B, 2, FALSE), "")</f>
        <v>DUPONT NUTRITION</v>
      </c>
    </row>
    <row r="2286" spans="1:19">
      <c r="A2286" s="119" t="s">
        <v>247</v>
      </c>
      <c r="B2286" s="120">
        <v>1440</v>
      </c>
      <c r="C2286" s="120" t="s">
        <v>7</v>
      </c>
      <c r="D2286" s="311" t="s">
        <v>3001</v>
      </c>
      <c r="E2286" s="120">
        <v>5.64</v>
      </c>
      <c r="F2286" s="120" t="s">
        <v>9</v>
      </c>
      <c r="G2286" s="120" t="s">
        <v>481</v>
      </c>
      <c r="H2286" s="121" t="s">
        <v>110</v>
      </c>
      <c r="I2286" s="117" t="s">
        <v>3389</v>
      </c>
      <c r="J2286" s="74">
        <f>IF(F2286="USD", E2286, E2286 * IFERROR(VLOOKUP(F2286, EXCHANGE_RATE!A:B, 2, FALSE), "Currency not found"))</f>
        <v>5.64</v>
      </c>
      <c r="K2286" s="74">
        <f t="shared" si="228"/>
        <v>5.64</v>
      </c>
      <c r="L2286" s="14">
        <f>IF(C2286="MTS", B2286, B2286 * IFERROR(VLOOKUP(C2286, 'QTY_CONVERSIONS '!A:B, 2, FALSE), "Units not found"))</f>
        <v>1.44</v>
      </c>
      <c r="M2286" s="75">
        <f t="shared" si="230"/>
        <v>8121.5999999999995</v>
      </c>
      <c r="N2286" t="str">
        <f>IFERROR(VLOOKUP(D2286, Product_Category!A:B, 2, FALSE), "Uncategorized")</f>
        <v>MCC</v>
      </c>
      <c r="O2286" s="76">
        <f t="shared" si="231"/>
        <v>5.64</v>
      </c>
      <c r="P2286" s="76">
        <f t="shared" si="232"/>
        <v>8.121599999999999</v>
      </c>
      <c r="Q2286">
        <f t="shared" si="229"/>
        <v>2023</v>
      </c>
      <c r="R2286" t="str">
        <f>IFERROR(VLOOKUP(G2286,'Importer Name'!A:B, 2, FALSE), "")</f>
        <v xml:space="preserve">CIPLA LIMITED </v>
      </c>
      <c r="S2286" t="str">
        <f>IFERROR(VLOOKUP(H2286,'Supplier name '!A:B, 2, FALSE), "")</f>
        <v>DUPONT NUTRITION</v>
      </c>
    </row>
    <row r="2287" spans="1:19">
      <c r="A2287" s="119" t="s">
        <v>247</v>
      </c>
      <c r="B2287" s="120">
        <v>1000</v>
      </c>
      <c r="C2287" s="120" t="s">
        <v>7</v>
      </c>
      <c r="D2287" s="311" t="s">
        <v>3001</v>
      </c>
      <c r="E2287" s="120">
        <v>5.64</v>
      </c>
      <c r="F2287" s="120" t="s">
        <v>9</v>
      </c>
      <c r="G2287" s="120" t="s">
        <v>3369</v>
      </c>
      <c r="H2287" s="121" t="s">
        <v>110</v>
      </c>
      <c r="I2287" s="117" t="s">
        <v>3389</v>
      </c>
      <c r="J2287" s="74">
        <f>IF(F2287="USD", E2287, E2287 * IFERROR(VLOOKUP(F2287, EXCHANGE_RATE!A:B, 2, FALSE), "Currency not found"))</f>
        <v>5.64</v>
      </c>
      <c r="K2287" s="74">
        <f t="shared" si="228"/>
        <v>5.64</v>
      </c>
      <c r="L2287" s="14">
        <f>IF(C2287="MTS", B2287, B2287 * IFERROR(VLOOKUP(C2287, 'QTY_CONVERSIONS '!A:B, 2, FALSE), "Units not found"))</f>
        <v>1</v>
      </c>
      <c r="M2287" s="75">
        <f t="shared" si="230"/>
        <v>5640</v>
      </c>
      <c r="N2287" t="str">
        <f>IFERROR(VLOOKUP(D2287, Product_Category!A:B, 2, FALSE), "Uncategorized")</f>
        <v>MCC</v>
      </c>
      <c r="O2287" s="76">
        <f t="shared" si="231"/>
        <v>5.64</v>
      </c>
      <c r="P2287" s="76">
        <f t="shared" si="232"/>
        <v>5.64</v>
      </c>
      <c r="Q2287">
        <f t="shared" si="229"/>
        <v>2023</v>
      </c>
      <c r="R2287" t="str">
        <f>IFERROR(VLOOKUP(G2287,'Importer Name'!A:B, 2, FALSE), "")</f>
        <v xml:space="preserve">IND SWIFT LIMITED </v>
      </c>
      <c r="S2287" t="str">
        <f>IFERROR(VLOOKUP(H2287,'Supplier name '!A:B, 2, FALSE), "")</f>
        <v>DUPONT NUTRITION</v>
      </c>
    </row>
    <row r="2288" spans="1:19">
      <c r="A2288" s="119" t="s">
        <v>247</v>
      </c>
      <c r="B2288" s="120">
        <v>1880</v>
      </c>
      <c r="C2288" s="120" t="s">
        <v>7</v>
      </c>
      <c r="D2288" s="311" t="s">
        <v>3001</v>
      </c>
      <c r="E2288" s="120">
        <v>5.19</v>
      </c>
      <c r="F2288" s="120" t="s">
        <v>9</v>
      </c>
      <c r="G2288" s="120" t="s">
        <v>400</v>
      </c>
      <c r="H2288" s="121" t="s">
        <v>110</v>
      </c>
      <c r="I2288" s="117" t="s">
        <v>3389</v>
      </c>
      <c r="J2288" s="74">
        <f>IF(F2288="USD", E2288, E2288 * IFERROR(VLOOKUP(F2288, EXCHANGE_RATE!A:B, 2, FALSE), "Currency not found"))</f>
        <v>5.19</v>
      </c>
      <c r="K2288" s="74">
        <f t="shared" si="228"/>
        <v>5.19</v>
      </c>
      <c r="L2288" s="14">
        <f>IF(C2288="MTS", B2288, B2288 * IFERROR(VLOOKUP(C2288, 'QTY_CONVERSIONS '!A:B, 2, FALSE), "Units not found"))</f>
        <v>1.8800000000000001</v>
      </c>
      <c r="M2288" s="75">
        <f t="shared" si="230"/>
        <v>9757.2000000000007</v>
      </c>
      <c r="N2288" t="str">
        <f>IFERROR(VLOOKUP(D2288, Product_Category!A:B, 2, FALSE), "Uncategorized")</f>
        <v>MCC</v>
      </c>
      <c r="O2288" s="76">
        <f t="shared" si="231"/>
        <v>5.19</v>
      </c>
      <c r="P2288" s="76">
        <f t="shared" si="232"/>
        <v>9.757200000000001</v>
      </c>
      <c r="Q2288">
        <f t="shared" si="229"/>
        <v>2023</v>
      </c>
      <c r="R2288" t="str">
        <f>IFERROR(VLOOKUP(G2288,'Importer Name'!A:B, 2, FALSE), "")</f>
        <v>WATSON PHARMA</v>
      </c>
      <c r="S2288" t="str">
        <f>IFERROR(VLOOKUP(H2288,'Supplier name '!A:B, 2, FALSE), "")</f>
        <v>DUPONT NUTRITION</v>
      </c>
    </row>
    <row r="2289" spans="1:19">
      <c r="A2289" s="119" t="s">
        <v>247</v>
      </c>
      <c r="B2289" s="120">
        <v>2120</v>
      </c>
      <c r="C2289" s="120" t="s">
        <v>7</v>
      </c>
      <c r="D2289" s="311" t="s">
        <v>3001</v>
      </c>
      <c r="E2289" s="120">
        <v>5.64</v>
      </c>
      <c r="F2289" s="120" t="s">
        <v>9</v>
      </c>
      <c r="G2289" s="120" t="s">
        <v>400</v>
      </c>
      <c r="H2289" s="121" t="s">
        <v>110</v>
      </c>
      <c r="I2289" s="117" t="s">
        <v>3389</v>
      </c>
      <c r="J2289" s="74">
        <f>IF(F2289="USD", E2289, E2289 * IFERROR(VLOOKUP(F2289, EXCHANGE_RATE!A:B, 2, FALSE), "Currency not found"))</f>
        <v>5.64</v>
      </c>
      <c r="K2289" s="74">
        <f t="shared" si="228"/>
        <v>5.64</v>
      </c>
      <c r="L2289" s="14">
        <f>IF(C2289="MTS", B2289, B2289 * IFERROR(VLOOKUP(C2289, 'QTY_CONVERSIONS '!A:B, 2, FALSE), "Units not found"))</f>
        <v>2.12</v>
      </c>
      <c r="M2289" s="75">
        <f t="shared" si="230"/>
        <v>11956.8</v>
      </c>
      <c r="N2289" t="str">
        <f>IFERROR(VLOOKUP(D2289, Product_Category!A:B, 2, FALSE), "Uncategorized")</f>
        <v>MCC</v>
      </c>
      <c r="O2289" s="76">
        <f t="shared" si="231"/>
        <v>5.64</v>
      </c>
      <c r="P2289" s="76">
        <f t="shared" si="232"/>
        <v>11.956799999999999</v>
      </c>
      <c r="Q2289">
        <f t="shared" si="229"/>
        <v>2023</v>
      </c>
      <c r="R2289" t="str">
        <f>IFERROR(VLOOKUP(G2289,'Importer Name'!A:B, 2, FALSE), "")</f>
        <v>WATSON PHARMA</v>
      </c>
      <c r="S2289" t="str">
        <f>IFERROR(VLOOKUP(H2289,'Supplier name '!A:B, 2, FALSE), "")</f>
        <v>DUPONT NUTRITION</v>
      </c>
    </row>
    <row r="2290" spans="1:19">
      <c r="A2290" s="119" t="s">
        <v>247</v>
      </c>
      <c r="B2290" s="120">
        <v>15080</v>
      </c>
      <c r="C2290" s="120" t="s">
        <v>7</v>
      </c>
      <c r="D2290" s="311" t="s">
        <v>3001</v>
      </c>
      <c r="E2290" s="120">
        <v>5.64</v>
      </c>
      <c r="F2290" s="120" t="s">
        <v>9</v>
      </c>
      <c r="G2290" s="120" t="s">
        <v>2998</v>
      </c>
      <c r="H2290" s="121" t="s">
        <v>110</v>
      </c>
      <c r="I2290" s="117" t="s">
        <v>3389</v>
      </c>
      <c r="J2290" s="74">
        <f>IF(F2290="USD", E2290, E2290 * IFERROR(VLOOKUP(F2290, EXCHANGE_RATE!A:B, 2, FALSE), "Currency not found"))</f>
        <v>5.64</v>
      </c>
      <c r="K2290" s="74">
        <f t="shared" si="228"/>
        <v>5.64</v>
      </c>
      <c r="L2290" s="14">
        <f>IF(C2290="MTS", B2290, B2290 * IFERROR(VLOOKUP(C2290, 'QTY_CONVERSIONS '!A:B, 2, FALSE), "Units not found"))</f>
        <v>15.08</v>
      </c>
      <c r="M2290" s="75">
        <f t="shared" si="230"/>
        <v>85051.199999999997</v>
      </c>
      <c r="N2290" t="str">
        <f>IFERROR(VLOOKUP(D2290, Product_Category!A:B, 2, FALSE), "Uncategorized")</f>
        <v>MCC</v>
      </c>
      <c r="O2290" s="76">
        <f t="shared" si="231"/>
        <v>5.64</v>
      </c>
      <c r="P2290" s="76">
        <f t="shared" si="232"/>
        <v>85.051199999999994</v>
      </c>
      <c r="Q2290">
        <f t="shared" si="229"/>
        <v>2023</v>
      </c>
      <c r="R2290" t="str">
        <f>IFERROR(VLOOKUP(G2290,'Importer Name'!A:B, 2, FALSE), "")</f>
        <v>SIGNET</v>
      </c>
      <c r="S2290" t="str">
        <f>IFERROR(VLOOKUP(H2290,'Supplier name '!A:B, 2, FALSE), "")</f>
        <v>DUPONT NUTRITION</v>
      </c>
    </row>
    <row r="2291" spans="1:19">
      <c r="A2291" s="119" t="s">
        <v>247</v>
      </c>
      <c r="B2291" s="120">
        <v>5000</v>
      </c>
      <c r="C2291" s="120" t="s">
        <v>7</v>
      </c>
      <c r="D2291" s="311" t="s">
        <v>3001</v>
      </c>
      <c r="E2291" s="120">
        <v>5.75</v>
      </c>
      <c r="F2291" s="120" t="s">
        <v>9</v>
      </c>
      <c r="G2291" s="120" t="s">
        <v>2632</v>
      </c>
      <c r="H2291" s="121" t="s">
        <v>110</v>
      </c>
      <c r="I2291" s="117" t="s">
        <v>3389</v>
      </c>
      <c r="J2291" s="74">
        <f>IF(F2291="USD", E2291, E2291 * IFERROR(VLOOKUP(F2291, EXCHANGE_RATE!A:B, 2, FALSE), "Currency not found"))</f>
        <v>5.75</v>
      </c>
      <c r="K2291" s="74">
        <f t="shared" si="228"/>
        <v>5.75</v>
      </c>
      <c r="L2291" s="14">
        <f>IF(C2291="MTS", B2291, B2291 * IFERROR(VLOOKUP(C2291, 'QTY_CONVERSIONS '!A:B, 2, FALSE), "Units not found"))</f>
        <v>5</v>
      </c>
      <c r="M2291" s="75">
        <f t="shared" si="230"/>
        <v>28750</v>
      </c>
      <c r="N2291" t="str">
        <f>IFERROR(VLOOKUP(D2291, Product_Category!A:B, 2, FALSE), "Uncategorized")</f>
        <v>MCC</v>
      </c>
      <c r="O2291" s="76">
        <f t="shared" si="231"/>
        <v>5.75</v>
      </c>
      <c r="P2291" s="76">
        <f t="shared" si="232"/>
        <v>28.75</v>
      </c>
      <c r="Q2291">
        <f t="shared" si="229"/>
        <v>2023</v>
      </c>
      <c r="R2291" t="str">
        <f>IFERROR(VLOOKUP(G2291,'Importer Name'!A:B, 2, FALSE), "")</f>
        <v>SANDOZ</v>
      </c>
      <c r="S2291" t="str">
        <f>IFERROR(VLOOKUP(H2291,'Supplier name '!A:B, 2, FALSE), "")</f>
        <v>DUPONT NUTRITION</v>
      </c>
    </row>
    <row r="2292" spans="1:19">
      <c r="A2292" s="119" t="s">
        <v>247</v>
      </c>
      <c r="B2292" s="120">
        <v>17500</v>
      </c>
      <c r="C2292" s="120" t="s">
        <v>7</v>
      </c>
      <c r="D2292" s="311" t="s">
        <v>3001</v>
      </c>
      <c r="E2292" s="120">
        <v>5.75</v>
      </c>
      <c r="F2292" s="120" t="s">
        <v>9</v>
      </c>
      <c r="G2292" s="120" t="s">
        <v>2998</v>
      </c>
      <c r="H2292" s="121" t="s">
        <v>110</v>
      </c>
      <c r="I2292" s="117" t="s">
        <v>3389</v>
      </c>
      <c r="J2292" s="74">
        <f>IF(F2292="USD", E2292, E2292 * IFERROR(VLOOKUP(F2292, EXCHANGE_RATE!A:B, 2, FALSE), "Currency not found"))</f>
        <v>5.75</v>
      </c>
      <c r="K2292" s="74">
        <f t="shared" si="228"/>
        <v>5.75</v>
      </c>
      <c r="L2292" s="14">
        <f>IF(C2292="MTS", B2292, B2292 * IFERROR(VLOOKUP(C2292, 'QTY_CONVERSIONS '!A:B, 2, FALSE), "Units not found"))</f>
        <v>17.5</v>
      </c>
      <c r="M2292" s="75">
        <f t="shared" si="230"/>
        <v>100625</v>
      </c>
      <c r="N2292" t="str">
        <f>IFERROR(VLOOKUP(D2292, Product_Category!A:B, 2, FALSE), "Uncategorized")</f>
        <v>MCC</v>
      </c>
      <c r="O2292" s="76">
        <f t="shared" si="231"/>
        <v>5.75</v>
      </c>
      <c r="P2292" s="76">
        <f t="shared" si="232"/>
        <v>100.625</v>
      </c>
      <c r="Q2292">
        <f t="shared" si="229"/>
        <v>2023</v>
      </c>
      <c r="R2292" t="str">
        <f>IFERROR(VLOOKUP(G2292,'Importer Name'!A:B, 2, FALSE), "")</f>
        <v>SIGNET</v>
      </c>
      <c r="S2292" t="str">
        <f>IFERROR(VLOOKUP(H2292,'Supplier name '!A:B, 2, FALSE), "")</f>
        <v>DUPONT NUTRITION</v>
      </c>
    </row>
    <row r="2293" spans="1:19">
      <c r="A2293" s="119" t="s">
        <v>247</v>
      </c>
      <c r="B2293" s="120">
        <v>1500</v>
      </c>
      <c r="C2293" s="120" t="s">
        <v>7</v>
      </c>
      <c r="D2293" s="311" t="s">
        <v>3001</v>
      </c>
      <c r="E2293" s="120">
        <v>5.3</v>
      </c>
      <c r="F2293" s="120" t="s">
        <v>9</v>
      </c>
      <c r="G2293" s="120" t="s">
        <v>3370</v>
      </c>
      <c r="H2293" s="121" t="s">
        <v>110</v>
      </c>
      <c r="I2293" s="117" t="s">
        <v>3389</v>
      </c>
      <c r="J2293" s="74">
        <f>IF(F2293="USD", E2293, E2293 * IFERROR(VLOOKUP(F2293, EXCHANGE_RATE!A:B, 2, FALSE), "Currency not found"))</f>
        <v>5.3</v>
      </c>
      <c r="K2293" s="74">
        <f t="shared" si="228"/>
        <v>5.3</v>
      </c>
      <c r="L2293" s="14">
        <f>IF(C2293="MTS", B2293, B2293 * IFERROR(VLOOKUP(C2293, 'QTY_CONVERSIONS '!A:B, 2, FALSE), "Units not found"))</f>
        <v>1.5</v>
      </c>
      <c r="M2293" s="75">
        <f t="shared" si="230"/>
        <v>7950</v>
      </c>
      <c r="N2293" t="str">
        <f>IFERROR(VLOOKUP(D2293, Product_Category!A:B, 2, FALSE), "Uncategorized")</f>
        <v>MCC</v>
      </c>
      <c r="O2293" s="76">
        <f t="shared" si="231"/>
        <v>5.3</v>
      </c>
      <c r="P2293" s="76">
        <f t="shared" si="232"/>
        <v>7.9499999999999993</v>
      </c>
      <c r="Q2293">
        <f t="shared" si="229"/>
        <v>2023</v>
      </c>
      <c r="R2293" t="str">
        <f>IFERROR(VLOOKUP(G2293,'Importer Name'!A:B, 2, FALSE), "")</f>
        <v xml:space="preserve">HETERO LABS LIMITED </v>
      </c>
      <c r="S2293" t="str">
        <f>IFERROR(VLOOKUP(H2293,'Supplier name '!A:B, 2, FALSE), "")</f>
        <v>DUPONT NUTRITION</v>
      </c>
    </row>
    <row r="2294" spans="1:19">
      <c r="A2294" s="119" t="s">
        <v>247</v>
      </c>
      <c r="B2294" s="120">
        <v>17500</v>
      </c>
      <c r="C2294" s="120" t="s">
        <v>7</v>
      </c>
      <c r="D2294" s="311" t="s">
        <v>3001</v>
      </c>
      <c r="E2294" s="120">
        <v>5.75</v>
      </c>
      <c r="F2294" s="120" t="s">
        <v>9</v>
      </c>
      <c r="G2294" s="120" t="s">
        <v>2998</v>
      </c>
      <c r="H2294" s="121" t="s">
        <v>110</v>
      </c>
      <c r="I2294" s="117" t="s">
        <v>3389</v>
      </c>
      <c r="J2294" s="74">
        <f>IF(F2294="USD", E2294, E2294 * IFERROR(VLOOKUP(F2294, EXCHANGE_RATE!A:B, 2, FALSE), "Currency not found"))</f>
        <v>5.75</v>
      </c>
      <c r="K2294" s="74">
        <f t="shared" si="228"/>
        <v>5.75</v>
      </c>
      <c r="L2294" s="14">
        <f>IF(C2294="MTS", B2294, B2294 * IFERROR(VLOOKUP(C2294, 'QTY_CONVERSIONS '!A:B, 2, FALSE), "Units not found"))</f>
        <v>17.5</v>
      </c>
      <c r="M2294" s="75">
        <f t="shared" si="230"/>
        <v>100625</v>
      </c>
      <c r="N2294" t="str">
        <f>IFERROR(VLOOKUP(D2294, Product_Category!A:B, 2, FALSE), "Uncategorized")</f>
        <v>MCC</v>
      </c>
      <c r="O2294" s="76">
        <f t="shared" si="231"/>
        <v>5.75</v>
      </c>
      <c r="P2294" s="76">
        <f t="shared" si="232"/>
        <v>100.625</v>
      </c>
      <c r="Q2294">
        <f t="shared" si="229"/>
        <v>2023</v>
      </c>
      <c r="R2294" t="str">
        <f>IFERROR(VLOOKUP(G2294,'Importer Name'!A:B, 2, FALSE), "")</f>
        <v>SIGNET</v>
      </c>
      <c r="S2294" t="str">
        <f>IFERROR(VLOOKUP(H2294,'Supplier name '!A:B, 2, FALSE), "")</f>
        <v>DUPONT NUTRITION</v>
      </c>
    </row>
    <row r="2295" spans="1:19">
      <c r="A2295" s="119" t="s">
        <v>247</v>
      </c>
      <c r="B2295" s="120">
        <v>15120</v>
      </c>
      <c r="C2295" s="120" t="s">
        <v>7</v>
      </c>
      <c r="D2295" s="311" t="s">
        <v>3001</v>
      </c>
      <c r="E2295" s="120">
        <v>5.64</v>
      </c>
      <c r="F2295" s="120" t="s">
        <v>9</v>
      </c>
      <c r="G2295" s="120" t="s">
        <v>2998</v>
      </c>
      <c r="H2295" s="121" t="s">
        <v>110</v>
      </c>
      <c r="I2295" s="117" t="s">
        <v>3389</v>
      </c>
      <c r="J2295" s="74">
        <f>IF(F2295="USD", E2295, E2295 * IFERROR(VLOOKUP(F2295, EXCHANGE_RATE!A:B, 2, FALSE), "Currency not found"))</f>
        <v>5.64</v>
      </c>
      <c r="K2295" s="74">
        <f t="shared" si="228"/>
        <v>5.64</v>
      </c>
      <c r="L2295" s="14">
        <f>IF(C2295="MTS", B2295, B2295 * IFERROR(VLOOKUP(C2295, 'QTY_CONVERSIONS '!A:B, 2, FALSE), "Units not found"))</f>
        <v>15.120000000000001</v>
      </c>
      <c r="M2295" s="75">
        <f t="shared" si="230"/>
        <v>85276.799999999988</v>
      </c>
      <c r="N2295" t="str">
        <f>IFERROR(VLOOKUP(D2295, Product_Category!A:B, 2, FALSE), "Uncategorized")</f>
        <v>MCC</v>
      </c>
      <c r="O2295" s="76">
        <f t="shared" si="231"/>
        <v>5.64</v>
      </c>
      <c r="P2295" s="76">
        <f t="shared" si="232"/>
        <v>85.276799999999994</v>
      </c>
      <c r="Q2295">
        <f t="shared" si="229"/>
        <v>2023</v>
      </c>
      <c r="R2295" t="str">
        <f>IFERROR(VLOOKUP(G2295,'Importer Name'!A:B, 2, FALSE), "")</f>
        <v>SIGNET</v>
      </c>
      <c r="S2295" t="str">
        <f>IFERROR(VLOOKUP(H2295,'Supplier name '!A:B, 2, FALSE), "")</f>
        <v>DUPONT NUTRITION</v>
      </c>
    </row>
    <row r="2296" spans="1:19">
      <c r="A2296" s="119" t="s">
        <v>247</v>
      </c>
      <c r="B2296" s="120">
        <v>1000</v>
      </c>
      <c r="C2296" s="120" t="s">
        <v>7</v>
      </c>
      <c r="D2296" s="311" t="s">
        <v>3001</v>
      </c>
      <c r="E2296" s="120">
        <v>5.75</v>
      </c>
      <c r="F2296" s="120" t="s">
        <v>9</v>
      </c>
      <c r="G2296" s="120" t="s">
        <v>2998</v>
      </c>
      <c r="H2296" s="121" t="s">
        <v>110</v>
      </c>
      <c r="I2296" s="117" t="s">
        <v>3389</v>
      </c>
      <c r="J2296" s="74">
        <f>IF(F2296="USD", E2296, E2296 * IFERROR(VLOOKUP(F2296, EXCHANGE_RATE!A:B, 2, FALSE), "Currency not found"))</f>
        <v>5.75</v>
      </c>
      <c r="K2296" s="74">
        <f t="shared" si="228"/>
        <v>5.75</v>
      </c>
      <c r="L2296" s="14">
        <f>IF(C2296="MTS", B2296, B2296 * IFERROR(VLOOKUP(C2296, 'QTY_CONVERSIONS '!A:B, 2, FALSE), "Units not found"))</f>
        <v>1</v>
      </c>
      <c r="M2296" s="75">
        <f t="shared" si="230"/>
        <v>5750</v>
      </c>
      <c r="N2296" t="str">
        <f>IFERROR(VLOOKUP(D2296, Product_Category!A:B, 2, FALSE), "Uncategorized")</f>
        <v>MCC</v>
      </c>
      <c r="O2296" s="76">
        <f t="shared" si="231"/>
        <v>5.75</v>
      </c>
      <c r="P2296" s="76">
        <f t="shared" si="232"/>
        <v>5.75</v>
      </c>
      <c r="Q2296">
        <f t="shared" si="229"/>
        <v>2023</v>
      </c>
      <c r="R2296" t="str">
        <f>IFERROR(VLOOKUP(G2296,'Importer Name'!A:B, 2, FALSE), "")</f>
        <v>SIGNET</v>
      </c>
      <c r="S2296" t="str">
        <f>IFERROR(VLOOKUP(H2296,'Supplier name '!A:B, 2, FALSE), "")</f>
        <v>DUPONT NUTRITION</v>
      </c>
    </row>
    <row r="2297" spans="1:19">
      <c r="A2297" s="119" t="s">
        <v>247</v>
      </c>
      <c r="B2297" s="120">
        <v>1000</v>
      </c>
      <c r="C2297" s="120" t="s">
        <v>7</v>
      </c>
      <c r="D2297" s="311" t="s">
        <v>3315</v>
      </c>
      <c r="E2297" s="120">
        <v>6.85</v>
      </c>
      <c r="F2297" s="120" t="s">
        <v>9</v>
      </c>
      <c r="G2297" s="120" t="s">
        <v>2998</v>
      </c>
      <c r="H2297" s="121" t="s">
        <v>110</v>
      </c>
      <c r="I2297" s="117" t="s">
        <v>3389</v>
      </c>
      <c r="J2297" s="74">
        <f>IF(F2297="USD", E2297, E2297 * IFERROR(VLOOKUP(F2297, EXCHANGE_RATE!A:B, 2, FALSE), "Currency not found"))</f>
        <v>6.85</v>
      </c>
      <c r="K2297" s="74">
        <f t="shared" si="228"/>
        <v>6.85</v>
      </c>
      <c r="L2297" s="14">
        <f>IF(C2297="MTS", B2297, B2297 * IFERROR(VLOOKUP(C2297, 'QTY_CONVERSIONS '!A:B, 2, FALSE), "Units not found"))</f>
        <v>1</v>
      </c>
      <c r="M2297" s="75">
        <f t="shared" si="230"/>
        <v>6850</v>
      </c>
      <c r="N2297" t="str">
        <f>IFERROR(VLOOKUP(D2297, Product_Category!A:B, 2, FALSE), "Uncategorized")</f>
        <v>MCC</v>
      </c>
      <c r="O2297" s="76">
        <f t="shared" si="231"/>
        <v>6.85</v>
      </c>
      <c r="P2297" s="76">
        <f t="shared" si="232"/>
        <v>6.85</v>
      </c>
      <c r="Q2297">
        <f t="shared" si="229"/>
        <v>2023</v>
      </c>
      <c r="R2297" t="str">
        <f>IFERROR(VLOOKUP(G2297,'Importer Name'!A:B, 2, FALSE), "")</f>
        <v>SIGNET</v>
      </c>
      <c r="S2297" t="str">
        <f>IFERROR(VLOOKUP(H2297,'Supplier name '!A:B, 2, FALSE), "")</f>
        <v>DUPONT NUTRITION</v>
      </c>
    </row>
    <row r="2298" spans="1:19">
      <c r="A2298" s="119" t="s">
        <v>247</v>
      </c>
      <c r="B2298" s="120">
        <v>17500</v>
      </c>
      <c r="C2298" s="120" t="s">
        <v>7</v>
      </c>
      <c r="D2298" s="311" t="s">
        <v>3004</v>
      </c>
      <c r="E2298" s="120">
        <v>6.86</v>
      </c>
      <c r="F2298" s="120" t="s">
        <v>9</v>
      </c>
      <c r="G2298" s="120" t="s">
        <v>2998</v>
      </c>
      <c r="H2298" s="121" t="s">
        <v>110</v>
      </c>
      <c r="I2298" s="117" t="s">
        <v>3389</v>
      </c>
      <c r="J2298" s="74">
        <f>IF(F2298="USD", E2298, E2298 * IFERROR(VLOOKUP(F2298, EXCHANGE_RATE!A:B, 2, FALSE), "Currency not found"))</f>
        <v>6.86</v>
      </c>
      <c r="K2298" s="74">
        <f t="shared" si="228"/>
        <v>6.86</v>
      </c>
      <c r="L2298" s="14">
        <f>IF(C2298="MTS", B2298, B2298 * IFERROR(VLOOKUP(C2298, 'QTY_CONVERSIONS '!A:B, 2, FALSE), "Units not found"))</f>
        <v>17.5</v>
      </c>
      <c r="M2298" s="75">
        <f t="shared" si="230"/>
        <v>120050</v>
      </c>
      <c r="N2298" t="str">
        <f>IFERROR(VLOOKUP(D2298, Product_Category!A:B, 2, FALSE), "Uncategorized")</f>
        <v>MCC</v>
      </c>
      <c r="O2298" s="76">
        <f t="shared" si="231"/>
        <v>6.86</v>
      </c>
      <c r="P2298" s="76">
        <f t="shared" si="232"/>
        <v>120.05000000000001</v>
      </c>
      <c r="Q2298">
        <f t="shared" si="229"/>
        <v>2023</v>
      </c>
      <c r="R2298" t="str">
        <f>IFERROR(VLOOKUP(G2298,'Importer Name'!A:B, 2, FALSE), "")</f>
        <v>SIGNET</v>
      </c>
      <c r="S2298" t="str">
        <f>IFERROR(VLOOKUP(H2298,'Supplier name '!A:B, 2, FALSE), "")</f>
        <v>DUPONT NUTRITION</v>
      </c>
    </row>
    <row r="2299" spans="1:19">
      <c r="A2299" s="119" t="s">
        <v>247</v>
      </c>
      <c r="B2299" s="120">
        <v>15500</v>
      </c>
      <c r="C2299" s="120" t="s">
        <v>7</v>
      </c>
      <c r="D2299" s="311" t="s">
        <v>3004</v>
      </c>
      <c r="E2299" s="120">
        <v>6.86</v>
      </c>
      <c r="F2299" s="120" t="s">
        <v>9</v>
      </c>
      <c r="G2299" s="120" t="s">
        <v>2998</v>
      </c>
      <c r="H2299" s="121" t="s">
        <v>110</v>
      </c>
      <c r="I2299" s="117" t="s">
        <v>3389</v>
      </c>
      <c r="J2299" s="74">
        <f>IF(F2299="USD", E2299, E2299 * IFERROR(VLOOKUP(F2299, EXCHANGE_RATE!A:B, 2, FALSE), "Currency not found"))</f>
        <v>6.86</v>
      </c>
      <c r="K2299" s="74">
        <f t="shared" si="228"/>
        <v>6.86</v>
      </c>
      <c r="L2299" s="14">
        <f>IF(C2299="MTS", B2299, B2299 * IFERROR(VLOOKUP(C2299, 'QTY_CONVERSIONS '!A:B, 2, FALSE), "Units not found"))</f>
        <v>15.5</v>
      </c>
      <c r="M2299" s="75">
        <f t="shared" si="230"/>
        <v>106330</v>
      </c>
      <c r="N2299" t="str">
        <f>IFERROR(VLOOKUP(D2299, Product_Category!A:B, 2, FALSE), "Uncategorized")</f>
        <v>MCC</v>
      </c>
      <c r="O2299" s="76">
        <f t="shared" si="231"/>
        <v>6.86</v>
      </c>
      <c r="P2299" s="76">
        <f t="shared" si="232"/>
        <v>106.33</v>
      </c>
      <c r="Q2299">
        <f t="shared" si="229"/>
        <v>2023</v>
      </c>
      <c r="R2299" t="str">
        <f>IFERROR(VLOOKUP(G2299,'Importer Name'!A:B, 2, FALSE), "")</f>
        <v>SIGNET</v>
      </c>
      <c r="S2299" t="str">
        <f>IFERROR(VLOOKUP(H2299,'Supplier name '!A:B, 2, FALSE), "")</f>
        <v>DUPONT NUTRITION</v>
      </c>
    </row>
    <row r="2300" spans="1:19">
      <c r="A2300" s="119" t="s">
        <v>247</v>
      </c>
      <c r="B2300" s="120">
        <v>17500</v>
      </c>
      <c r="C2300" s="120" t="s">
        <v>7</v>
      </c>
      <c r="D2300" s="311" t="s">
        <v>3316</v>
      </c>
      <c r="E2300" s="120">
        <v>6.85</v>
      </c>
      <c r="F2300" s="120" t="s">
        <v>9</v>
      </c>
      <c r="G2300" s="120" t="s">
        <v>2998</v>
      </c>
      <c r="H2300" s="121" t="s">
        <v>110</v>
      </c>
      <c r="I2300" s="117" t="s">
        <v>3389</v>
      </c>
      <c r="J2300" s="74">
        <f>IF(F2300="USD", E2300, E2300 * IFERROR(VLOOKUP(F2300, EXCHANGE_RATE!A:B, 2, FALSE), "Currency not found"))</f>
        <v>6.85</v>
      </c>
      <c r="K2300" s="74">
        <f t="shared" si="228"/>
        <v>6.85</v>
      </c>
      <c r="L2300" s="14">
        <f>IF(C2300="MTS", B2300, B2300 * IFERROR(VLOOKUP(C2300, 'QTY_CONVERSIONS '!A:B, 2, FALSE), "Units not found"))</f>
        <v>17.5</v>
      </c>
      <c r="M2300" s="75">
        <f t="shared" si="230"/>
        <v>119875</v>
      </c>
      <c r="N2300" t="str">
        <f>IFERROR(VLOOKUP(D2300, Product_Category!A:B, 2, FALSE), "Uncategorized")</f>
        <v>MCC</v>
      </c>
      <c r="O2300" s="76">
        <f t="shared" si="231"/>
        <v>6.85</v>
      </c>
      <c r="P2300" s="76">
        <f t="shared" si="232"/>
        <v>119.875</v>
      </c>
      <c r="Q2300">
        <f t="shared" si="229"/>
        <v>2023</v>
      </c>
      <c r="R2300" t="str">
        <f>IFERROR(VLOOKUP(G2300,'Importer Name'!A:B, 2, FALSE), "")</f>
        <v>SIGNET</v>
      </c>
      <c r="S2300" t="str">
        <f>IFERROR(VLOOKUP(H2300,'Supplier name '!A:B, 2, FALSE), "")</f>
        <v>DUPONT NUTRITION</v>
      </c>
    </row>
    <row r="2301" spans="1:19">
      <c r="A2301" s="119" t="s">
        <v>247</v>
      </c>
      <c r="B2301" s="120">
        <v>3000</v>
      </c>
      <c r="C2301" s="120" t="s">
        <v>7</v>
      </c>
      <c r="D2301" s="311" t="s">
        <v>3316</v>
      </c>
      <c r="E2301" s="120">
        <v>5.94</v>
      </c>
      <c r="F2301" s="120" t="s">
        <v>9</v>
      </c>
      <c r="G2301" s="120" t="s">
        <v>2998</v>
      </c>
      <c r="H2301" s="121" t="s">
        <v>110</v>
      </c>
      <c r="I2301" s="117" t="s">
        <v>3389</v>
      </c>
      <c r="J2301" s="74">
        <f>IF(F2301="USD", E2301, E2301 * IFERROR(VLOOKUP(F2301, EXCHANGE_RATE!A:B, 2, FALSE), "Currency not found"))</f>
        <v>5.94</v>
      </c>
      <c r="K2301" s="74">
        <f t="shared" si="228"/>
        <v>5.94</v>
      </c>
      <c r="L2301" s="14">
        <f>IF(C2301="MTS", B2301, B2301 * IFERROR(VLOOKUP(C2301, 'QTY_CONVERSIONS '!A:B, 2, FALSE), "Units not found"))</f>
        <v>3</v>
      </c>
      <c r="M2301" s="75">
        <f t="shared" si="230"/>
        <v>17820</v>
      </c>
      <c r="N2301" t="str">
        <f>IFERROR(VLOOKUP(D2301, Product_Category!A:B, 2, FALSE), "Uncategorized")</f>
        <v>MCC</v>
      </c>
      <c r="O2301" s="76">
        <f t="shared" si="231"/>
        <v>5.94</v>
      </c>
      <c r="P2301" s="76">
        <f t="shared" si="232"/>
        <v>17.82</v>
      </c>
      <c r="Q2301">
        <f t="shared" si="229"/>
        <v>2023</v>
      </c>
      <c r="R2301" t="str">
        <f>IFERROR(VLOOKUP(G2301,'Importer Name'!A:B, 2, FALSE), "")</f>
        <v>SIGNET</v>
      </c>
      <c r="S2301" t="str">
        <f>IFERROR(VLOOKUP(H2301,'Supplier name '!A:B, 2, FALSE), "")</f>
        <v>DUPONT NUTRITION</v>
      </c>
    </row>
    <row r="2302" spans="1:19">
      <c r="A2302" s="119" t="s">
        <v>247</v>
      </c>
      <c r="B2302" s="120">
        <v>17500</v>
      </c>
      <c r="C2302" s="120" t="s">
        <v>7</v>
      </c>
      <c r="D2302" s="311" t="s">
        <v>3007</v>
      </c>
      <c r="E2302" s="120">
        <v>4.71</v>
      </c>
      <c r="F2302" s="120" t="s">
        <v>9</v>
      </c>
      <c r="G2302" s="120" t="s">
        <v>2998</v>
      </c>
      <c r="H2302" s="121" t="s">
        <v>110</v>
      </c>
      <c r="I2302" s="117" t="s">
        <v>3389</v>
      </c>
      <c r="J2302" s="74">
        <f>IF(F2302="USD", E2302, E2302 * IFERROR(VLOOKUP(F2302, EXCHANGE_RATE!A:B, 2, FALSE), "Currency not found"))</f>
        <v>4.71</v>
      </c>
      <c r="K2302" s="74">
        <f t="shared" si="228"/>
        <v>4.71</v>
      </c>
      <c r="L2302" s="14">
        <f>IF(C2302="MTS", B2302, B2302 * IFERROR(VLOOKUP(C2302, 'QTY_CONVERSIONS '!A:B, 2, FALSE), "Units not found"))</f>
        <v>17.5</v>
      </c>
      <c r="M2302" s="75">
        <f t="shared" si="230"/>
        <v>82425</v>
      </c>
      <c r="N2302" t="str">
        <f>IFERROR(VLOOKUP(D2302, Product_Category!A:B, 2, FALSE), "Uncategorized")</f>
        <v>MCC</v>
      </c>
      <c r="O2302" s="76">
        <f t="shared" si="231"/>
        <v>4.71</v>
      </c>
      <c r="P2302" s="76">
        <f t="shared" si="232"/>
        <v>82.424999999999997</v>
      </c>
      <c r="Q2302">
        <f t="shared" si="229"/>
        <v>2023</v>
      </c>
      <c r="R2302" t="str">
        <f>IFERROR(VLOOKUP(G2302,'Importer Name'!A:B, 2, FALSE), "")</f>
        <v>SIGNET</v>
      </c>
      <c r="S2302" t="str">
        <f>IFERROR(VLOOKUP(H2302,'Supplier name '!A:B, 2, FALSE), "")</f>
        <v>DUPONT NUTRITION</v>
      </c>
    </row>
    <row r="2303" spans="1:19">
      <c r="A2303" s="119" t="s">
        <v>247</v>
      </c>
      <c r="B2303" s="120">
        <v>15120</v>
      </c>
      <c r="C2303" s="120" t="s">
        <v>7</v>
      </c>
      <c r="D2303" s="311" t="s">
        <v>3007</v>
      </c>
      <c r="E2303" s="120">
        <v>5.48</v>
      </c>
      <c r="F2303" s="120" t="s">
        <v>9</v>
      </c>
      <c r="G2303" s="120" t="s">
        <v>2998</v>
      </c>
      <c r="H2303" s="121" t="s">
        <v>110</v>
      </c>
      <c r="I2303" s="117" t="s">
        <v>3389</v>
      </c>
      <c r="J2303" s="74">
        <f>IF(F2303="USD", E2303, E2303 * IFERROR(VLOOKUP(F2303, EXCHANGE_RATE!A:B, 2, FALSE), "Currency not found"))</f>
        <v>5.48</v>
      </c>
      <c r="K2303" s="74">
        <f t="shared" si="228"/>
        <v>5.48</v>
      </c>
      <c r="L2303" s="14">
        <f>IF(C2303="MTS", B2303, B2303 * IFERROR(VLOOKUP(C2303, 'QTY_CONVERSIONS '!A:B, 2, FALSE), "Units not found"))</f>
        <v>15.120000000000001</v>
      </c>
      <c r="M2303" s="75">
        <f t="shared" si="230"/>
        <v>82857.600000000006</v>
      </c>
      <c r="N2303" t="str">
        <f>IFERROR(VLOOKUP(D2303, Product_Category!A:B, 2, FALSE), "Uncategorized")</f>
        <v>MCC</v>
      </c>
      <c r="O2303" s="76">
        <f t="shared" si="231"/>
        <v>5.48</v>
      </c>
      <c r="P2303" s="76">
        <f t="shared" si="232"/>
        <v>82.857600000000005</v>
      </c>
      <c r="Q2303">
        <f t="shared" si="229"/>
        <v>2023</v>
      </c>
      <c r="R2303" t="str">
        <f>IFERROR(VLOOKUP(G2303,'Importer Name'!A:B, 2, FALSE), "")</f>
        <v>SIGNET</v>
      </c>
      <c r="S2303" t="str">
        <f>IFERROR(VLOOKUP(H2303,'Supplier name '!A:B, 2, FALSE), "")</f>
        <v>DUPONT NUTRITION</v>
      </c>
    </row>
    <row r="2304" spans="1:19">
      <c r="A2304" s="119" t="s">
        <v>247</v>
      </c>
      <c r="B2304" s="120">
        <v>9500</v>
      </c>
      <c r="C2304" s="120" t="s">
        <v>7</v>
      </c>
      <c r="D2304" s="311" t="s">
        <v>3007</v>
      </c>
      <c r="E2304" s="120">
        <v>5.59</v>
      </c>
      <c r="F2304" s="120" t="s">
        <v>9</v>
      </c>
      <c r="G2304" s="120" t="s">
        <v>2998</v>
      </c>
      <c r="H2304" s="121" t="s">
        <v>110</v>
      </c>
      <c r="I2304" s="117" t="s">
        <v>3389</v>
      </c>
      <c r="J2304" s="74">
        <f>IF(F2304="USD", E2304, E2304 * IFERROR(VLOOKUP(F2304, EXCHANGE_RATE!A:B, 2, FALSE), "Currency not found"))</f>
        <v>5.59</v>
      </c>
      <c r="K2304" s="74">
        <f t="shared" si="228"/>
        <v>5.59</v>
      </c>
      <c r="L2304" s="14">
        <f>IF(C2304="MTS", B2304, B2304 * IFERROR(VLOOKUP(C2304, 'QTY_CONVERSIONS '!A:B, 2, FALSE), "Units not found"))</f>
        <v>9.5</v>
      </c>
      <c r="M2304" s="75">
        <f t="shared" si="230"/>
        <v>53105</v>
      </c>
      <c r="N2304" t="str">
        <f>IFERROR(VLOOKUP(D2304, Product_Category!A:B, 2, FALSE), "Uncategorized")</f>
        <v>MCC</v>
      </c>
      <c r="O2304" s="76">
        <f t="shared" si="231"/>
        <v>5.59</v>
      </c>
      <c r="P2304" s="76">
        <f t="shared" si="232"/>
        <v>53.104999999999997</v>
      </c>
      <c r="Q2304">
        <f t="shared" si="229"/>
        <v>2023</v>
      </c>
      <c r="R2304" t="str">
        <f>IFERROR(VLOOKUP(G2304,'Importer Name'!A:B, 2, FALSE), "")</f>
        <v>SIGNET</v>
      </c>
      <c r="S2304" t="str">
        <f>IFERROR(VLOOKUP(H2304,'Supplier name '!A:B, 2, FALSE), "")</f>
        <v>DUPONT NUTRITION</v>
      </c>
    </row>
    <row r="2305" spans="1:19">
      <c r="A2305" s="119" t="s">
        <v>247</v>
      </c>
      <c r="B2305" s="120">
        <v>7500</v>
      </c>
      <c r="C2305" s="120" t="s">
        <v>7</v>
      </c>
      <c r="D2305" s="311" t="s">
        <v>3012</v>
      </c>
      <c r="E2305" s="120">
        <v>5.75</v>
      </c>
      <c r="F2305" s="120" t="s">
        <v>9</v>
      </c>
      <c r="G2305" s="120" t="s">
        <v>2998</v>
      </c>
      <c r="H2305" s="121" t="s">
        <v>110</v>
      </c>
      <c r="I2305" s="117" t="s">
        <v>3389</v>
      </c>
      <c r="J2305" s="74">
        <f>IF(F2305="USD", E2305, E2305 * IFERROR(VLOOKUP(F2305, EXCHANGE_RATE!A:B, 2, FALSE), "Currency not found"))</f>
        <v>5.75</v>
      </c>
      <c r="K2305" s="74">
        <f t="shared" si="228"/>
        <v>5.75</v>
      </c>
      <c r="L2305" s="14">
        <f>IF(C2305="MTS", B2305, B2305 * IFERROR(VLOOKUP(C2305, 'QTY_CONVERSIONS '!A:B, 2, FALSE), "Units not found"))</f>
        <v>7.5</v>
      </c>
      <c r="M2305" s="75">
        <f t="shared" si="230"/>
        <v>43125</v>
      </c>
      <c r="N2305" t="str">
        <f>IFERROR(VLOOKUP(D2305, Product_Category!A:B, 2, FALSE), "Uncategorized")</f>
        <v>MCC</v>
      </c>
      <c r="O2305" s="76">
        <f t="shared" si="231"/>
        <v>5.75</v>
      </c>
      <c r="P2305" s="76">
        <f t="shared" si="232"/>
        <v>43.125</v>
      </c>
      <c r="Q2305">
        <f t="shared" si="229"/>
        <v>2023</v>
      </c>
      <c r="R2305" t="str">
        <f>IFERROR(VLOOKUP(G2305,'Importer Name'!A:B, 2, FALSE), "")</f>
        <v>SIGNET</v>
      </c>
      <c r="S2305" t="str">
        <f>IFERROR(VLOOKUP(H2305,'Supplier name '!A:B, 2, FALSE), "")</f>
        <v>DUPONT NUTRITION</v>
      </c>
    </row>
    <row r="2306" spans="1:19">
      <c r="A2306" s="119" t="s">
        <v>247</v>
      </c>
      <c r="B2306" s="120">
        <v>15120</v>
      </c>
      <c r="C2306" s="120" t="s">
        <v>7</v>
      </c>
      <c r="D2306" s="311" t="s">
        <v>3012</v>
      </c>
      <c r="E2306" s="120">
        <v>5.64</v>
      </c>
      <c r="F2306" s="120" t="s">
        <v>9</v>
      </c>
      <c r="G2306" s="120" t="s">
        <v>2998</v>
      </c>
      <c r="H2306" s="121" t="s">
        <v>110</v>
      </c>
      <c r="I2306" s="117" t="s">
        <v>3389</v>
      </c>
      <c r="J2306" s="74">
        <f>IF(F2306="USD", E2306, E2306 * IFERROR(VLOOKUP(F2306, EXCHANGE_RATE!A:B, 2, FALSE), "Currency not found"))</f>
        <v>5.64</v>
      </c>
      <c r="K2306" s="74">
        <f t="shared" si="228"/>
        <v>5.64</v>
      </c>
      <c r="L2306" s="14">
        <f>IF(C2306="MTS", B2306, B2306 * IFERROR(VLOOKUP(C2306, 'QTY_CONVERSIONS '!A:B, 2, FALSE), "Units not found"))</f>
        <v>15.120000000000001</v>
      </c>
      <c r="M2306" s="75">
        <f t="shared" si="230"/>
        <v>85276.799999999988</v>
      </c>
      <c r="N2306" t="str">
        <f>IFERROR(VLOOKUP(D2306, Product_Category!A:B, 2, FALSE), "Uncategorized")</f>
        <v>MCC</v>
      </c>
      <c r="O2306" s="76">
        <f t="shared" si="231"/>
        <v>5.64</v>
      </c>
      <c r="P2306" s="76">
        <f t="shared" si="232"/>
        <v>85.276799999999994</v>
      </c>
      <c r="Q2306">
        <f t="shared" si="229"/>
        <v>2023</v>
      </c>
      <c r="R2306" t="str">
        <f>IFERROR(VLOOKUP(G2306,'Importer Name'!A:B, 2, FALSE), "")</f>
        <v>SIGNET</v>
      </c>
      <c r="S2306" t="str">
        <f>IFERROR(VLOOKUP(H2306,'Supplier name '!A:B, 2, FALSE), "")</f>
        <v>DUPONT NUTRITION</v>
      </c>
    </row>
    <row r="2307" spans="1:19">
      <c r="A2307" s="119" t="s">
        <v>247</v>
      </c>
      <c r="B2307" s="120">
        <v>17500</v>
      </c>
      <c r="C2307" s="120" t="s">
        <v>7</v>
      </c>
      <c r="D2307" s="311" t="s">
        <v>3012</v>
      </c>
      <c r="E2307" s="120">
        <v>5.75</v>
      </c>
      <c r="F2307" s="120" t="s">
        <v>9</v>
      </c>
      <c r="G2307" s="120" t="s">
        <v>2998</v>
      </c>
      <c r="H2307" s="121" t="s">
        <v>110</v>
      </c>
      <c r="I2307" s="117" t="s">
        <v>3389</v>
      </c>
      <c r="J2307" s="74">
        <f>IF(F2307="USD", E2307, E2307 * IFERROR(VLOOKUP(F2307, EXCHANGE_RATE!A:B, 2, FALSE), "Currency not found"))</f>
        <v>5.75</v>
      </c>
      <c r="K2307" s="74">
        <f t="shared" si="228"/>
        <v>5.75</v>
      </c>
      <c r="L2307" s="14">
        <f>IF(C2307="MTS", B2307, B2307 * IFERROR(VLOOKUP(C2307, 'QTY_CONVERSIONS '!A:B, 2, FALSE), "Units not found"))</f>
        <v>17.5</v>
      </c>
      <c r="M2307" s="75">
        <f t="shared" si="230"/>
        <v>100625</v>
      </c>
      <c r="N2307" t="str">
        <f>IFERROR(VLOOKUP(D2307, Product_Category!A:B, 2, FALSE), "Uncategorized")</f>
        <v>MCC</v>
      </c>
      <c r="O2307" s="76">
        <f t="shared" si="231"/>
        <v>5.75</v>
      </c>
      <c r="P2307" s="76">
        <f t="shared" si="232"/>
        <v>100.625</v>
      </c>
      <c r="Q2307">
        <f t="shared" si="229"/>
        <v>2023</v>
      </c>
      <c r="R2307" t="str">
        <f>IFERROR(VLOOKUP(G2307,'Importer Name'!A:B, 2, FALSE), "")</f>
        <v>SIGNET</v>
      </c>
      <c r="S2307" t="str">
        <f>IFERROR(VLOOKUP(H2307,'Supplier name '!A:B, 2, FALSE), "")</f>
        <v>DUPONT NUTRITION</v>
      </c>
    </row>
    <row r="2308" spans="1:19">
      <c r="A2308" s="119" t="s">
        <v>247</v>
      </c>
      <c r="B2308" s="120">
        <v>17500</v>
      </c>
      <c r="C2308" s="120" t="s">
        <v>7</v>
      </c>
      <c r="D2308" s="311" t="s">
        <v>2999</v>
      </c>
      <c r="E2308" s="120">
        <v>6.53</v>
      </c>
      <c r="F2308" s="120" t="s">
        <v>9</v>
      </c>
      <c r="G2308" s="120" t="s">
        <v>2998</v>
      </c>
      <c r="H2308" s="121" t="s">
        <v>110</v>
      </c>
      <c r="I2308" s="117" t="s">
        <v>3389</v>
      </c>
      <c r="J2308" s="74">
        <f>IF(F2308="USD", E2308, E2308 * IFERROR(VLOOKUP(F2308, EXCHANGE_RATE!A:B, 2, FALSE), "Currency not found"))</f>
        <v>6.53</v>
      </c>
      <c r="K2308" s="74">
        <f t="shared" ref="K2308:K2371" si="233">ROUNDUP(J2308,2)</f>
        <v>6.53</v>
      </c>
      <c r="L2308" s="14">
        <f>IF(C2308="MTS", B2308, B2308 * IFERROR(VLOOKUP(C2308, 'QTY_CONVERSIONS '!A:B, 2, FALSE), "Units not found"))</f>
        <v>17.5</v>
      </c>
      <c r="M2308" s="75">
        <f t="shared" si="230"/>
        <v>114275</v>
      </c>
      <c r="N2308" t="str">
        <f>IFERROR(VLOOKUP(D2308, Product_Category!A:B, 2, FALSE), "Uncategorized")</f>
        <v>MCC</v>
      </c>
      <c r="O2308" s="76">
        <f t="shared" si="231"/>
        <v>6.53</v>
      </c>
      <c r="P2308" s="76">
        <f t="shared" si="232"/>
        <v>114.27500000000001</v>
      </c>
      <c r="Q2308">
        <f t="shared" ref="Q2308:Q2371" si="234">Q2307</f>
        <v>2023</v>
      </c>
      <c r="R2308" t="str">
        <f>IFERROR(VLOOKUP(G2308,'Importer Name'!A:B, 2, FALSE), "")</f>
        <v>SIGNET</v>
      </c>
      <c r="S2308" t="str">
        <f>IFERROR(VLOOKUP(H2308,'Supplier name '!A:B, 2, FALSE), "")</f>
        <v>DUPONT NUTRITION</v>
      </c>
    </row>
    <row r="2309" spans="1:19">
      <c r="A2309" s="119" t="s">
        <v>247</v>
      </c>
      <c r="B2309" s="120">
        <v>17500</v>
      </c>
      <c r="C2309" s="120" t="s">
        <v>7</v>
      </c>
      <c r="D2309" s="311" t="s">
        <v>2999</v>
      </c>
      <c r="E2309" s="120">
        <v>6.86</v>
      </c>
      <c r="F2309" s="120" t="s">
        <v>9</v>
      </c>
      <c r="G2309" s="120" t="s">
        <v>2998</v>
      </c>
      <c r="H2309" s="121" t="s">
        <v>110</v>
      </c>
      <c r="I2309" s="117" t="s">
        <v>3389</v>
      </c>
      <c r="J2309" s="74">
        <f>IF(F2309="USD", E2309, E2309 * IFERROR(VLOOKUP(F2309, EXCHANGE_RATE!A:B, 2, FALSE), "Currency not found"))</f>
        <v>6.86</v>
      </c>
      <c r="K2309" s="74">
        <f t="shared" si="233"/>
        <v>6.86</v>
      </c>
      <c r="L2309" s="14">
        <f>IF(C2309="MTS", B2309, B2309 * IFERROR(VLOOKUP(C2309, 'QTY_CONVERSIONS '!A:B, 2, FALSE), "Units not found"))</f>
        <v>17.5</v>
      </c>
      <c r="M2309" s="75">
        <f t="shared" si="230"/>
        <v>120050</v>
      </c>
      <c r="N2309" t="str">
        <f>IFERROR(VLOOKUP(D2309, Product_Category!A:B, 2, FALSE), "Uncategorized")</f>
        <v>MCC</v>
      </c>
      <c r="O2309" s="76">
        <f t="shared" si="231"/>
        <v>6.86</v>
      </c>
      <c r="P2309" s="76">
        <f t="shared" si="232"/>
        <v>120.05000000000001</v>
      </c>
      <c r="Q2309">
        <f t="shared" si="234"/>
        <v>2023</v>
      </c>
      <c r="R2309" t="str">
        <f>IFERROR(VLOOKUP(G2309,'Importer Name'!A:B, 2, FALSE), "")</f>
        <v>SIGNET</v>
      </c>
      <c r="S2309" t="str">
        <f>IFERROR(VLOOKUP(H2309,'Supplier name '!A:B, 2, FALSE), "")</f>
        <v>DUPONT NUTRITION</v>
      </c>
    </row>
    <row r="2310" spans="1:19">
      <c r="A2310" s="119" t="s">
        <v>247</v>
      </c>
      <c r="B2310" s="120">
        <v>17500</v>
      </c>
      <c r="C2310" s="120" t="s">
        <v>7</v>
      </c>
      <c r="D2310" s="311" t="s">
        <v>3317</v>
      </c>
      <c r="E2310" s="120">
        <v>7.56</v>
      </c>
      <c r="F2310" s="120" t="s">
        <v>9</v>
      </c>
      <c r="G2310" s="120" t="s">
        <v>2998</v>
      </c>
      <c r="H2310" s="121" t="s">
        <v>110</v>
      </c>
      <c r="I2310" s="117" t="s">
        <v>3389</v>
      </c>
      <c r="J2310" s="74">
        <f>IF(F2310="USD", E2310, E2310 * IFERROR(VLOOKUP(F2310, EXCHANGE_RATE!A:B, 2, FALSE), "Currency not found"))</f>
        <v>7.56</v>
      </c>
      <c r="K2310" s="74">
        <f t="shared" si="233"/>
        <v>7.56</v>
      </c>
      <c r="L2310" s="14">
        <f>IF(C2310="MTS", B2310, B2310 * IFERROR(VLOOKUP(C2310, 'QTY_CONVERSIONS '!A:B, 2, FALSE), "Units not found"))</f>
        <v>17.5</v>
      </c>
      <c r="M2310" s="75">
        <f t="shared" si="230"/>
        <v>132300</v>
      </c>
      <c r="N2310" t="str">
        <f>IFERROR(VLOOKUP(D2310, Product_Category!A:B, 2, FALSE), "Uncategorized")</f>
        <v>MCC</v>
      </c>
      <c r="O2310" s="76">
        <f t="shared" si="231"/>
        <v>7.56</v>
      </c>
      <c r="P2310" s="76">
        <f t="shared" si="232"/>
        <v>132.29999999999998</v>
      </c>
      <c r="Q2310">
        <f t="shared" si="234"/>
        <v>2023</v>
      </c>
      <c r="R2310" t="str">
        <f>IFERROR(VLOOKUP(G2310,'Importer Name'!A:B, 2, FALSE), "")</f>
        <v>SIGNET</v>
      </c>
      <c r="S2310" t="str">
        <f>IFERROR(VLOOKUP(H2310,'Supplier name '!A:B, 2, FALSE), "")</f>
        <v>DUPONT NUTRITION</v>
      </c>
    </row>
    <row r="2311" spans="1:19">
      <c r="A2311" s="119" t="s">
        <v>247</v>
      </c>
      <c r="B2311" s="120">
        <v>17500</v>
      </c>
      <c r="C2311" s="120" t="s">
        <v>7</v>
      </c>
      <c r="D2311" s="311" t="s">
        <v>3011</v>
      </c>
      <c r="E2311" s="120">
        <v>6.35</v>
      </c>
      <c r="F2311" s="120" t="s">
        <v>9</v>
      </c>
      <c r="G2311" s="120" t="s">
        <v>2998</v>
      </c>
      <c r="H2311" s="121" t="s">
        <v>110</v>
      </c>
      <c r="I2311" s="117" t="s">
        <v>3389</v>
      </c>
      <c r="J2311" s="74">
        <f>IF(F2311="USD", E2311, E2311 * IFERROR(VLOOKUP(F2311, EXCHANGE_RATE!A:B, 2, FALSE), "Currency not found"))</f>
        <v>6.35</v>
      </c>
      <c r="K2311" s="74">
        <f t="shared" si="233"/>
        <v>6.35</v>
      </c>
      <c r="L2311" s="14">
        <f>IF(C2311="MTS", B2311, B2311 * IFERROR(VLOOKUP(C2311, 'QTY_CONVERSIONS '!A:B, 2, FALSE), "Units not found"))</f>
        <v>17.5</v>
      </c>
      <c r="M2311" s="75">
        <f t="shared" si="230"/>
        <v>111125</v>
      </c>
      <c r="N2311" t="str">
        <f>IFERROR(VLOOKUP(D2311, Product_Category!A:B, 2, FALSE), "Uncategorized")</f>
        <v>MCC</v>
      </c>
      <c r="O2311" s="76">
        <f t="shared" si="231"/>
        <v>6.35</v>
      </c>
      <c r="P2311" s="76">
        <f t="shared" si="232"/>
        <v>111.125</v>
      </c>
      <c r="Q2311">
        <f t="shared" si="234"/>
        <v>2023</v>
      </c>
      <c r="R2311" t="str">
        <f>IFERROR(VLOOKUP(G2311,'Importer Name'!A:B, 2, FALSE), "")</f>
        <v>SIGNET</v>
      </c>
      <c r="S2311" t="str">
        <f>IFERROR(VLOOKUP(H2311,'Supplier name '!A:B, 2, FALSE), "")</f>
        <v>DUPONT NUTRITION</v>
      </c>
    </row>
    <row r="2312" spans="1:19">
      <c r="A2312" s="119" t="s">
        <v>247</v>
      </c>
      <c r="B2312" s="120">
        <v>17500</v>
      </c>
      <c r="C2312" s="120" t="s">
        <v>7</v>
      </c>
      <c r="D2312" s="311" t="s">
        <v>2997</v>
      </c>
      <c r="E2312" s="120">
        <v>6.85</v>
      </c>
      <c r="F2312" s="120" t="s">
        <v>9</v>
      </c>
      <c r="G2312" s="120" t="s">
        <v>2998</v>
      </c>
      <c r="H2312" s="121" t="s">
        <v>110</v>
      </c>
      <c r="I2312" s="117" t="s">
        <v>3389</v>
      </c>
      <c r="J2312" s="74">
        <f>IF(F2312="USD", E2312, E2312 * IFERROR(VLOOKUP(F2312, EXCHANGE_RATE!A:B, 2, FALSE), "Currency not found"))</f>
        <v>6.85</v>
      </c>
      <c r="K2312" s="74">
        <f t="shared" si="233"/>
        <v>6.85</v>
      </c>
      <c r="L2312" s="14">
        <f>IF(C2312="MTS", B2312, B2312 * IFERROR(VLOOKUP(C2312, 'QTY_CONVERSIONS '!A:B, 2, FALSE), "Units not found"))</f>
        <v>17.5</v>
      </c>
      <c r="M2312" s="75">
        <f t="shared" si="230"/>
        <v>119875</v>
      </c>
      <c r="N2312" t="str">
        <f>IFERROR(VLOOKUP(D2312, Product_Category!A:B, 2, FALSE), "Uncategorized")</f>
        <v>MCC</v>
      </c>
      <c r="O2312" s="76">
        <f t="shared" si="231"/>
        <v>6.85</v>
      </c>
      <c r="P2312" s="76">
        <f t="shared" si="232"/>
        <v>119.875</v>
      </c>
      <c r="Q2312">
        <f t="shared" si="234"/>
        <v>2023</v>
      </c>
      <c r="R2312" t="str">
        <f>IFERROR(VLOOKUP(G2312,'Importer Name'!A:B, 2, FALSE), "")</f>
        <v>SIGNET</v>
      </c>
      <c r="S2312" t="str">
        <f>IFERROR(VLOOKUP(H2312,'Supplier name '!A:B, 2, FALSE), "")</f>
        <v>DUPONT NUTRITION</v>
      </c>
    </row>
    <row r="2313" spans="1:19">
      <c r="A2313" s="119" t="s">
        <v>247</v>
      </c>
      <c r="B2313" s="120">
        <v>10080</v>
      </c>
      <c r="C2313" s="120" t="s">
        <v>7</v>
      </c>
      <c r="D2313" s="311" t="s">
        <v>3318</v>
      </c>
      <c r="E2313" s="120">
        <v>8.92</v>
      </c>
      <c r="F2313" s="120" t="s">
        <v>9</v>
      </c>
      <c r="G2313" s="120" t="s">
        <v>2998</v>
      </c>
      <c r="H2313" s="121" t="s">
        <v>110</v>
      </c>
      <c r="I2313" s="117" t="s">
        <v>3389</v>
      </c>
      <c r="J2313" s="74">
        <f>IF(F2313="USD", E2313, E2313 * IFERROR(VLOOKUP(F2313, EXCHANGE_RATE!A:B, 2, FALSE), "Currency not found"))</f>
        <v>8.92</v>
      </c>
      <c r="K2313" s="74">
        <f t="shared" si="233"/>
        <v>8.92</v>
      </c>
      <c r="L2313" s="14">
        <f>IF(C2313="MTS", B2313, B2313 * IFERROR(VLOOKUP(C2313, 'QTY_CONVERSIONS '!A:B, 2, FALSE), "Units not found"))</f>
        <v>10.08</v>
      </c>
      <c r="M2313" s="75">
        <f t="shared" si="230"/>
        <v>89913.600000000006</v>
      </c>
      <c r="N2313" t="str">
        <f>IFERROR(VLOOKUP(D2313, Product_Category!A:B, 2, FALSE), "Uncategorized")</f>
        <v>MCC</v>
      </c>
      <c r="O2313" s="76">
        <f t="shared" si="231"/>
        <v>8.92</v>
      </c>
      <c r="P2313" s="76">
        <f t="shared" si="232"/>
        <v>89.913600000000002</v>
      </c>
      <c r="Q2313">
        <f t="shared" si="234"/>
        <v>2023</v>
      </c>
      <c r="R2313" t="str">
        <f>IFERROR(VLOOKUP(G2313,'Importer Name'!A:B, 2, FALSE), "")</f>
        <v>SIGNET</v>
      </c>
      <c r="S2313" t="str">
        <f>IFERROR(VLOOKUP(H2313,'Supplier name '!A:B, 2, FALSE), "")</f>
        <v>DUPONT NUTRITION</v>
      </c>
    </row>
    <row r="2314" spans="1:19">
      <c r="A2314" s="119" t="s">
        <v>247</v>
      </c>
      <c r="B2314" s="120">
        <v>10000</v>
      </c>
      <c r="C2314" s="120" t="s">
        <v>7</v>
      </c>
      <c r="D2314" s="311" t="s">
        <v>3319</v>
      </c>
      <c r="E2314" s="120">
        <v>19.43</v>
      </c>
      <c r="F2314" s="120" t="s">
        <v>9</v>
      </c>
      <c r="G2314" s="120" t="s">
        <v>2998</v>
      </c>
      <c r="H2314" s="121" t="s">
        <v>110</v>
      </c>
      <c r="I2314" s="117" t="s">
        <v>3389</v>
      </c>
      <c r="J2314" s="74">
        <f>IF(F2314="USD", E2314, E2314 * IFERROR(VLOOKUP(F2314, EXCHANGE_RATE!A:B, 2, FALSE), "Currency not found"))</f>
        <v>19.43</v>
      </c>
      <c r="K2314" s="74">
        <f t="shared" si="233"/>
        <v>19.43</v>
      </c>
      <c r="L2314" s="14">
        <f>IF(C2314="MTS", B2314, B2314 * IFERROR(VLOOKUP(C2314, 'QTY_CONVERSIONS '!A:B, 2, FALSE), "Units not found"))</f>
        <v>10</v>
      </c>
      <c r="M2314" s="75">
        <f t="shared" si="230"/>
        <v>194300</v>
      </c>
      <c r="N2314" t="str">
        <f>IFERROR(VLOOKUP(D2314, Product_Category!A:B, 2, FALSE), "Uncategorized")</f>
        <v>MCC</v>
      </c>
      <c r="O2314" s="76">
        <f t="shared" si="231"/>
        <v>19.43</v>
      </c>
      <c r="P2314" s="76">
        <f t="shared" si="232"/>
        <v>194.3</v>
      </c>
      <c r="Q2314">
        <f t="shared" si="234"/>
        <v>2023</v>
      </c>
      <c r="R2314" t="str">
        <f>IFERROR(VLOOKUP(G2314,'Importer Name'!A:B, 2, FALSE), "")</f>
        <v>SIGNET</v>
      </c>
      <c r="S2314" t="str">
        <f>IFERROR(VLOOKUP(H2314,'Supplier name '!A:B, 2, FALSE), "")</f>
        <v>DUPONT NUTRITION</v>
      </c>
    </row>
    <row r="2315" spans="1:19">
      <c r="A2315" s="122" t="s">
        <v>247</v>
      </c>
      <c r="B2315" s="123">
        <v>8000</v>
      </c>
      <c r="C2315" s="123" t="s">
        <v>7</v>
      </c>
      <c r="D2315" s="312" t="s">
        <v>3319</v>
      </c>
      <c r="E2315" s="123">
        <v>19.43</v>
      </c>
      <c r="F2315" s="123" t="s">
        <v>9</v>
      </c>
      <c r="G2315" s="123" t="s">
        <v>2998</v>
      </c>
      <c r="H2315" s="124" t="s">
        <v>110</v>
      </c>
      <c r="I2315" s="117" t="s">
        <v>3389</v>
      </c>
      <c r="J2315" s="74">
        <f>IF(F2315="USD", E2315, E2315 * IFERROR(VLOOKUP(F2315, EXCHANGE_RATE!A:B, 2, FALSE), "Currency not found"))</f>
        <v>19.43</v>
      </c>
      <c r="K2315" s="74">
        <f t="shared" si="233"/>
        <v>19.43</v>
      </c>
      <c r="L2315" s="14">
        <f>IF(C2315="MTS", B2315, B2315 * IFERROR(VLOOKUP(C2315, 'QTY_CONVERSIONS '!A:B, 2, FALSE), "Units not found"))</f>
        <v>8</v>
      </c>
      <c r="M2315" s="75">
        <f t="shared" si="230"/>
        <v>155440</v>
      </c>
      <c r="N2315" t="str">
        <f>IFERROR(VLOOKUP(D2315, Product_Category!A:B, 2, FALSE), "Uncategorized")</f>
        <v>MCC</v>
      </c>
      <c r="O2315" s="76">
        <f t="shared" si="231"/>
        <v>19.43</v>
      </c>
      <c r="P2315" s="76">
        <f t="shared" si="232"/>
        <v>155.44</v>
      </c>
      <c r="Q2315">
        <f t="shared" si="234"/>
        <v>2023</v>
      </c>
      <c r="R2315" t="str">
        <f>IFERROR(VLOOKUP(G2315,'Importer Name'!A:B, 2, FALSE), "")</f>
        <v>SIGNET</v>
      </c>
      <c r="S2315" t="str">
        <f>IFERROR(VLOOKUP(H2315,'Supplier name '!A:B, 2, FALSE), "")</f>
        <v>DUPONT NUTRITION</v>
      </c>
    </row>
    <row r="2316" spans="1:19">
      <c r="A2316" s="119" t="s">
        <v>262</v>
      </c>
      <c r="B2316" s="120">
        <v>7000</v>
      </c>
      <c r="C2316" s="120" t="s">
        <v>7</v>
      </c>
      <c r="D2316" s="311" t="s">
        <v>19</v>
      </c>
      <c r="E2316" s="120">
        <v>3.3</v>
      </c>
      <c r="F2316" s="120" t="s">
        <v>9</v>
      </c>
      <c r="G2316" s="120" t="s">
        <v>378</v>
      </c>
      <c r="H2316" s="121" t="s">
        <v>265</v>
      </c>
      <c r="I2316" s="117" t="s">
        <v>3389</v>
      </c>
      <c r="J2316" s="74">
        <f>IF(F2316="USD", E2316, E2316 * IFERROR(VLOOKUP(F2316, EXCHANGE_RATE!A:B, 2, FALSE), "Currency not found"))</f>
        <v>3.3</v>
      </c>
      <c r="K2316" s="74">
        <f t="shared" si="233"/>
        <v>3.3</v>
      </c>
      <c r="L2316" s="14">
        <f>IF(C2316="MTS", B2316, B2316 * IFERROR(VLOOKUP(C2316, 'QTY_CONVERSIONS '!A:B, 2, FALSE), "Units not found"))</f>
        <v>7</v>
      </c>
      <c r="M2316" s="75">
        <f t="shared" si="230"/>
        <v>23100</v>
      </c>
      <c r="N2316" t="str">
        <f>IFERROR(VLOOKUP(D2316, Product_Category!A:B, 2, FALSE), "Uncategorized")</f>
        <v>CMC</v>
      </c>
      <c r="O2316" s="76">
        <f t="shared" si="231"/>
        <v>3.3</v>
      </c>
      <c r="P2316" s="76">
        <f t="shared" si="232"/>
        <v>23.099999999999998</v>
      </c>
      <c r="Q2316">
        <f t="shared" si="234"/>
        <v>2023</v>
      </c>
      <c r="R2316" t="str">
        <f>IFERROR(VLOOKUP(G2316,'Importer Name'!A:B, 2, FALSE), "")</f>
        <v>LAMBERTI</v>
      </c>
      <c r="S2316" t="str">
        <f>IFERROR(VLOOKUP(H2316,'Supplier name '!A:B, 2, FALSE), "")</f>
        <v>LAMBERTI S P A</v>
      </c>
    </row>
    <row r="2317" spans="1:19">
      <c r="A2317" s="119" t="s">
        <v>262</v>
      </c>
      <c r="B2317" s="120">
        <v>1000</v>
      </c>
      <c r="C2317" s="120" t="s">
        <v>7</v>
      </c>
      <c r="D2317" s="311" t="s">
        <v>19</v>
      </c>
      <c r="E2317" s="120">
        <v>3.3</v>
      </c>
      <c r="F2317" s="120" t="s">
        <v>9</v>
      </c>
      <c r="G2317" s="120" t="s">
        <v>378</v>
      </c>
      <c r="H2317" s="121" t="s">
        <v>265</v>
      </c>
      <c r="I2317" s="117" t="s">
        <v>3389</v>
      </c>
      <c r="J2317" s="74">
        <f>IF(F2317="USD", E2317, E2317 * IFERROR(VLOOKUP(F2317, EXCHANGE_RATE!A:B, 2, FALSE), "Currency not found"))</f>
        <v>3.3</v>
      </c>
      <c r="K2317" s="74">
        <f t="shared" si="233"/>
        <v>3.3</v>
      </c>
      <c r="L2317" s="14">
        <f>IF(C2317="MTS", B2317, B2317 * IFERROR(VLOOKUP(C2317, 'QTY_CONVERSIONS '!A:B, 2, FALSE), "Units not found"))</f>
        <v>1</v>
      </c>
      <c r="M2317" s="75">
        <f t="shared" si="230"/>
        <v>3300</v>
      </c>
      <c r="N2317" t="str">
        <f>IFERROR(VLOOKUP(D2317, Product_Category!A:B, 2, FALSE), "Uncategorized")</f>
        <v>CMC</v>
      </c>
      <c r="O2317" s="76">
        <f t="shared" si="231"/>
        <v>3.3</v>
      </c>
      <c r="P2317" s="76">
        <f t="shared" si="232"/>
        <v>3.3</v>
      </c>
      <c r="Q2317">
        <f t="shared" si="234"/>
        <v>2023</v>
      </c>
      <c r="R2317" t="str">
        <f>IFERROR(VLOOKUP(G2317,'Importer Name'!A:B, 2, FALSE), "")</f>
        <v>LAMBERTI</v>
      </c>
      <c r="S2317" t="str">
        <f>IFERROR(VLOOKUP(H2317,'Supplier name '!A:B, 2, FALSE), "")</f>
        <v>LAMBERTI S P A</v>
      </c>
    </row>
    <row r="2318" spans="1:19">
      <c r="A2318" s="122" t="s">
        <v>262</v>
      </c>
      <c r="B2318" s="123">
        <v>5000</v>
      </c>
      <c r="C2318" s="123" t="s">
        <v>7</v>
      </c>
      <c r="D2318" s="312" t="s">
        <v>19</v>
      </c>
      <c r="E2318" s="123">
        <v>3.3</v>
      </c>
      <c r="F2318" s="123" t="s">
        <v>9</v>
      </c>
      <c r="G2318" s="123" t="s">
        <v>378</v>
      </c>
      <c r="H2318" s="124" t="s">
        <v>265</v>
      </c>
      <c r="I2318" s="117" t="s">
        <v>3389</v>
      </c>
      <c r="J2318" s="74">
        <f>IF(F2318="USD", E2318, E2318 * IFERROR(VLOOKUP(F2318, EXCHANGE_RATE!A:B, 2, FALSE), "Currency not found"))</f>
        <v>3.3</v>
      </c>
      <c r="K2318" s="74">
        <f t="shared" si="233"/>
        <v>3.3</v>
      </c>
      <c r="L2318" s="14">
        <f>IF(C2318="MTS", B2318, B2318 * IFERROR(VLOOKUP(C2318, 'QTY_CONVERSIONS '!A:B, 2, FALSE), "Units not found"))</f>
        <v>5</v>
      </c>
      <c r="M2318" s="75">
        <f t="shared" si="230"/>
        <v>16500</v>
      </c>
      <c r="N2318" t="str">
        <f>IFERROR(VLOOKUP(D2318, Product_Category!A:B, 2, FALSE), "Uncategorized")</f>
        <v>CMC</v>
      </c>
      <c r="O2318" s="76">
        <f t="shared" si="231"/>
        <v>3.3</v>
      </c>
      <c r="P2318" s="76">
        <f t="shared" si="232"/>
        <v>16.5</v>
      </c>
      <c r="Q2318">
        <f t="shared" si="234"/>
        <v>2023</v>
      </c>
      <c r="R2318" t="str">
        <f>IFERROR(VLOOKUP(G2318,'Importer Name'!A:B, 2, FALSE), "")</f>
        <v>LAMBERTI</v>
      </c>
      <c r="S2318" t="str">
        <f>IFERROR(VLOOKUP(H2318,'Supplier name '!A:B, 2, FALSE), "")</f>
        <v>LAMBERTI S P A</v>
      </c>
    </row>
    <row r="2319" spans="1:19">
      <c r="A2319" s="119" t="s">
        <v>269</v>
      </c>
      <c r="B2319" s="120">
        <v>20</v>
      </c>
      <c r="C2319" s="120" t="s">
        <v>7</v>
      </c>
      <c r="D2319" s="311" t="s">
        <v>19</v>
      </c>
      <c r="E2319" s="120">
        <v>12.92</v>
      </c>
      <c r="F2319" s="120" t="s">
        <v>9</v>
      </c>
      <c r="G2319" s="120" t="s">
        <v>3371</v>
      </c>
      <c r="H2319" s="121" t="s">
        <v>3372</v>
      </c>
      <c r="I2319" s="117" t="s">
        <v>3389</v>
      </c>
      <c r="J2319" s="74">
        <f>IF(F2319="USD", E2319, E2319 * IFERROR(VLOOKUP(F2319, EXCHANGE_RATE!A:B, 2, FALSE), "Currency not found"))</f>
        <v>12.92</v>
      </c>
      <c r="K2319" s="74">
        <f t="shared" si="233"/>
        <v>12.92</v>
      </c>
      <c r="L2319" s="14">
        <f>IF(C2319="MTS", B2319, B2319 * IFERROR(VLOOKUP(C2319, 'QTY_CONVERSIONS '!A:B, 2, FALSE), "Units not found"))</f>
        <v>0.02</v>
      </c>
      <c r="M2319" s="75">
        <f t="shared" si="230"/>
        <v>258.39999999999998</v>
      </c>
      <c r="N2319" t="str">
        <f>IFERROR(VLOOKUP(D2319, Product_Category!A:B, 2, FALSE), "Uncategorized")</f>
        <v>CMC</v>
      </c>
      <c r="O2319" s="76">
        <f t="shared" si="231"/>
        <v>12.92</v>
      </c>
      <c r="P2319" s="76">
        <f t="shared" si="232"/>
        <v>0.25840000000000002</v>
      </c>
      <c r="Q2319">
        <f t="shared" si="234"/>
        <v>2023</v>
      </c>
      <c r="R2319" t="str">
        <f>IFERROR(VLOOKUP(G2319,'Importer Name'!A:B, 2, FALSE), "")</f>
        <v>TDS LITHIUM ION GUJARAT</v>
      </c>
      <c r="S2319" t="str">
        <f>IFERROR(VLOOKUP(H2319,'Supplier name '!A:B, 2, FALSE), "")</f>
        <v>TOYOTA TSUSHO CORP</v>
      </c>
    </row>
    <row r="2320" spans="1:19">
      <c r="A2320" s="119" t="s">
        <v>269</v>
      </c>
      <c r="B2320" s="120">
        <v>5000</v>
      </c>
      <c r="C2320" s="120" t="s">
        <v>7</v>
      </c>
      <c r="D2320" s="311" t="s">
        <v>3014</v>
      </c>
      <c r="E2320" s="120">
        <v>15</v>
      </c>
      <c r="F2320" s="120" t="s">
        <v>9</v>
      </c>
      <c r="G2320" s="120" t="s">
        <v>239</v>
      </c>
      <c r="H2320" s="121" t="s">
        <v>3373</v>
      </c>
      <c r="I2320" s="117" t="s">
        <v>3389</v>
      </c>
      <c r="J2320" s="74">
        <f>IF(F2320="USD", E2320, E2320 * IFERROR(VLOOKUP(F2320, EXCHANGE_RATE!A:B, 2, FALSE), "Currency not found"))</f>
        <v>15</v>
      </c>
      <c r="K2320" s="74">
        <f t="shared" si="233"/>
        <v>15</v>
      </c>
      <c r="L2320" s="14">
        <f>IF(C2320="MTS", B2320, B2320 * IFERROR(VLOOKUP(C2320, 'QTY_CONVERSIONS '!A:B, 2, FALSE), "Units not found"))</f>
        <v>5</v>
      </c>
      <c r="M2320" s="75">
        <f t="shared" si="230"/>
        <v>75000</v>
      </c>
      <c r="N2320" t="str">
        <f>IFERROR(VLOOKUP(D2320, Product_Category!A:B, 2, FALSE), "Uncategorized")</f>
        <v>CMC</v>
      </c>
      <c r="O2320" s="76">
        <f t="shared" si="231"/>
        <v>15</v>
      </c>
      <c r="P2320" s="76">
        <f t="shared" si="232"/>
        <v>75</v>
      </c>
      <c r="Q2320">
        <f t="shared" si="234"/>
        <v>2023</v>
      </c>
      <c r="R2320" t="str">
        <f>IFERROR(VLOOKUP(G2320,'Importer Name'!A:B, 2, FALSE), "")</f>
        <v>ARIHANT INNOCHEM</v>
      </c>
      <c r="S2320" t="str">
        <f>IFERROR(VLOOKUP(H2320,'Supplier name '!A:B, 2, FALSE), "")</f>
        <v xml:space="preserve">CBC CO., LIMITED, </v>
      </c>
    </row>
    <row r="2321" spans="1:19">
      <c r="A2321" s="119" t="s">
        <v>269</v>
      </c>
      <c r="B2321" s="120">
        <v>782</v>
      </c>
      <c r="C2321" s="120" t="s">
        <v>7</v>
      </c>
      <c r="D2321" s="311" t="s">
        <v>272</v>
      </c>
      <c r="E2321" s="120">
        <v>24.9</v>
      </c>
      <c r="F2321" s="120" t="s">
        <v>9</v>
      </c>
      <c r="G2321" s="120" t="s">
        <v>1740</v>
      </c>
      <c r="H2321" s="121" t="s">
        <v>274</v>
      </c>
      <c r="I2321" s="117" t="s">
        <v>3389</v>
      </c>
      <c r="J2321" s="74">
        <f>IF(F2321="USD", E2321, E2321 * IFERROR(VLOOKUP(F2321, EXCHANGE_RATE!A:B, 2, FALSE), "Currency not found"))</f>
        <v>24.9</v>
      </c>
      <c r="K2321" s="74">
        <f t="shared" si="233"/>
        <v>24.9</v>
      </c>
      <c r="L2321" s="14">
        <f>IF(C2321="MTS", B2321, B2321 * IFERROR(VLOOKUP(C2321, 'QTY_CONVERSIONS '!A:B, 2, FALSE), "Units not found"))</f>
        <v>0.78200000000000003</v>
      </c>
      <c r="M2321" s="75">
        <f t="shared" si="230"/>
        <v>19471.8</v>
      </c>
      <c r="N2321" t="str">
        <f>IFERROR(VLOOKUP(D2321, Product_Category!A:B, 2, FALSE), "Uncategorized")</f>
        <v>MCC</v>
      </c>
      <c r="O2321" s="76">
        <f t="shared" si="231"/>
        <v>24.9</v>
      </c>
      <c r="P2321" s="76">
        <f t="shared" si="232"/>
        <v>19.471799999999998</v>
      </c>
      <c r="Q2321">
        <f t="shared" si="234"/>
        <v>2023</v>
      </c>
      <c r="R2321" t="str">
        <f>IFERROR(VLOOKUP(G2321,'Importer Name'!A:B, 2, FALSE), "")</f>
        <v>JUBILANT GENERICS</v>
      </c>
      <c r="S2321" t="str">
        <f>IFERROR(VLOOKUP(H2321,'Supplier name '!A:B, 2, FALSE), "")</f>
        <v>SUMMIT PHARMA</v>
      </c>
    </row>
    <row r="2322" spans="1:19">
      <c r="A2322" s="119" t="s">
        <v>269</v>
      </c>
      <c r="B2322" s="120">
        <v>1218</v>
      </c>
      <c r="C2322" s="120" t="s">
        <v>7</v>
      </c>
      <c r="D2322" s="311" t="s">
        <v>272</v>
      </c>
      <c r="E2322" s="120">
        <v>24.9</v>
      </c>
      <c r="F2322" s="120" t="s">
        <v>9</v>
      </c>
      <c r="G2322" s="120" t="s">
        <v>1740</v>
      </c>
      <c r="H2322" s="121" t="s">
        <v>274</v>
      </c>
      <c r="I2322" s="117" t="s">
        <v>3389</v>
      </c>
      <c r="J2322" s="74">
        <f>IF(F2322="USD", E2322, E2322 * IFERROR(VLOOKUP(F2322, EXCHANGE_RATE!A:B, 2, FALSE), "Currency not found"))</f>
        <v>24.9</v>
      </c>
      <c r="K2322" s="74">
        <f t="shared" si="233"/>
        <v>24.9</v>
      </c>
      <c r="L2322" s="14">
        <f>IF(C2322="MTS", B2322, B2322 * IFERROR(VLOOKUP(C2322, 'QTY_CONVERSIONS '!A:B, 2, FALSE), "Units not found"))</f>
        <v>1.218</v>
      </c>
      <c r="M2322" s="75">
        <f t="shared" si="230"/>
        <v>30328.199999999997</v>
      </c>
      <c r="N2322" t="str">
        <f>IFERROR(VLOOKUP(D2322, Product_Category!A:B, 2, FALSE), "Uncategorized")</f>
        <v>MCC</v>
      </c>
      <c r="O2322" s="76">
        <f t="shared" si="231"/>
        <v>24.9</v>
      </c>
      <c r="P2322" s="76">
        <f t="shared" si="232"/>
        <v>30.328199999999999</v>
      </c>
      <c r="Q2322">
        <f t="shared" si="234"/>
        <v>2023</v>
      </c>
      <c r="R2322" t="str">
        <f>IFERROR(VLOOKUP(G2322,'Importer Name'!A:B, 2, FALSE), "")</f>
        <v>JUBILANT GENERICS</v>
      </c>
      <c r="S2322" t="str">
        <f>IFERROR(VLOOKUP(H2322,'Supplier name '!A:B, 2, FALSE), "")</f>
        <v>SUMMIT PHARMA</v>
      </c>
    </row>
    <row r="2323" spans="1:19">
      <c r="A2323" s="119" t="s">
        <v>269</v>
      </c>
      <c r="B2323" s="120">
        <v>300</v>
      </c>
      <c r="C2323" s="120" t="s">
        <v>7</v>
      </c>
      <c r="D2323" s="311" t="s">
        <v>3048</v>
      </c>
      <c r="E2323" s="120">
        <v>53.8</v>
      </c>
      <c r="F2323" s="120" t="s">
        <v>9</v>
      </c>
      <c r="G2323" s="120" t="s">
        <v>1740</v>
      </c>
      <c r="H2323" s="121" t="s">
        <v>274</v>
      </c>
      <c r="I2323" s="117" t="s">
        <v>3389</v>
      </c>
      <c r="J2323" s="74">
        <f>IF(F2323="USD", E2323, E2323 * IFERROR(VLOOKUP(F2323, EXCHANGE_RATE!A:B, 2, FALSE), "Currency not found"))</f>
        <v>53.8</v>
      </c>
      <c r="K2323" s="74">
        <f t="shared" si="233"/>
        <v>53.8</v>
      </c>
      <c r="L2323" s="14">
        <f>IF(C2323="MTS", B2323, B2323 * IFERROR(VLOOKUP(C2323, 'QTY_CONVERSIONS '!A:B, 2, FALSE), "Units not found"))</f>
        <v>0.3</v>
      </c>
      <c r="M2323" s="75">
        <f t="shared" si="230"/>
        <v>16140</v>
      </c>
      <c r="N2323" t="str">
        <f>IFERROR(VLOOKUP(D2323, Product_Category!A:B, 2, FALSE), "Uncategorized")</f>
        <v>CROSCARMELLOSE SODIUM</v>
      </c>
      <c r="O2323" s="76">
        <f>K2323*1000</f>
        <v>53800</v>
      </c>
      <c r="P2323" s="76">
        <f t="shared" si="232"/>
        <v>16140</v>
      </c>
      <c r="Q2323">
        <f t="shared" si="234"/>
        <v>2023</v>
      </c>
      <c r="R2323" t="str">
        <f>IFERROR(VLOOKUP(G2323,'Importer Name'!A:B, 2, FALSE), "")</f>
        <v>JUBILANT GENERICS</v>
      </c>
      <c r="S2323" t="str">
        <f>IFERROR(VLOOKUP(H2323,'Supplier name '!A:B, 2, FALSE), "")</f>
        <v>SUMMIT PHARMA</v>
      </c>
    </row>
    <row r="2324" spans="1:19">
      <c r="A2324" s="119" t="s">
        <v>269</v>
      </c>
      <c r="B2324" s="120">
        <v>500</v>
      </c>
      <c r="C2324" s="120" t="s">
        <v>7</v>
      </c>
      <c r="D2324" s="311" t="s">
        <v>3320</v>
      </c>
      <c r="E2324" s="120">
        <v>35.19</v>
      </c>
      <c r="F2324" s="120" t="s">
        <v>9</v>
      </c>
      <c r="G2324" s="120" t="s">
        <v>2998</v>
      </c>
      <c r="H2324" s="121" t="s">
        <v>2336</v>
      </c>
      <c r="I2324" s="117" t="s">
        <v>3389</v>
      </c>
      <c r="J2324" s="74">
        <f>IF(F2324="USD", E2324, E2324 * IFERROR(VLOOKUP(F2324, EXCHANGE_RATE!A:B, 2, FALSE), "Currency not found"))</f>
        <v>35.19</v>
      </c>
      <c r="K2324" s="74">
        <f t="shared" si="233"/>
        <v>35.19</v>
      </c>
      <c r="L2324" s="14">
        <f>IF(C2324="MTS", B2324, B2324 * IFERROR(VLOOKUP(C2324, 'QTY_CONVERSIONS '!A:B, 2, FALSE), "Units not found"))</f>
        <v>0.5</v>
      </c>
      <c r="M2324" s="75">
        <f t="shared" si="230"/>
        <v>17595</v>
      </c>
      <c r="N2324" t="str">
        <f>IFERROR(VLOOKUP(D2324, Product_Category!A:B, 2, FALSE), "Uncategorized")</f>
        <v>MCC</v>
      </c>
      <c r="O2324" s="76">
        <f t="shared" si="231"/>
        <v>35.19</v>
      </c>
      <c r="P2324" s="76">
        <f t="shared" si="232"/>
        <v>17.594999999999999</v>
      </c>
      <c r="Q2324">
        <f t="shared" si="234"/>
        <v>2023</v>
      </c>
      <c r="R2324" t="str">
        <f>IFERROR(VLOOKUP(G2324,'Importer Name'!A:B, 2, FALSE), "")</f>
        <v>SIGNET</v>
      </c>
      <c r="S2324" t="str">
        <f>IFERROR(VLOOKUP(H2324,'Supplier name '!A:B, 2, FALSE), "")</f>
        <v>ASAHI KASEI CORP</v>
      </c>
    </row>
    <row r="2325" spans="1:19">
      <c r="A2325" s="122" t="s">
        <v>269</v>
      </c>
      <c r="B2325" s="123">
        <v>8800</v>
      </c>
      <c r="C2325" s="123" t="s">
        <v>7</v>
      </c>
      <c r="D2325" s="312" t="s">
        <v>3321</v>
      </c>
      <c r="E2325" s="123">
        <v>34.76</v>
      </c>
      <c r="F2325" s="123" t="s">
        <v>9</v>
      </c>
      <c r="G2325" s="123" t="s">
        <v>3017</v>
      </c>
      <c r="H2325" s="124" t="s">
        <v>3374</v>
      </c>
      <c r="I2325" s="117" t="s">
        <v>3389</v>
      </c>
      <c r="J2325" s="74">
        <f>IF(F2325="USD", E2325, E2325 * IFERROR(VLOOKUP(F2325, EXCHANGE_RATE!A:B, 2, FALSE), "Currency not found"))</f>
        <v>34.76</v>
      </c>
      <c r="K2325" s="74">
        <f t="shared" si="233"/>
        <v>34.76</v>
      </c>
      <c r="L2325" s="14">
        <f>IF(C2325="MTS", B2325, B2325 * IFERROR(VLOOKUP(C2325, 'QTY_CONVERSIONS '!A:B, 2, FALSE), "Units not found"))</f>
        <v>8.8000000000000007</v>
      </c>
      <c r="M2325" s="75">
        <f t="shared" si="230"/>
        <v>305888</v>
      </c>
      <c r="N2325" t="str">
        <f>IFERROR(VLOOKUP(D2325, Product_Category!A:B, 2, FALSE), "Uncategorized")</f>
        <v>MCC</v>
      </c>
      <c r="O2325" s="76">
        <f t="shared" si="231"/>
        <v>34.76</v>
      </c>
      <c r="P2325" s="76">
        <f t="shared" si="232"/>
        <v>305.88800000000003</v>
      </c>
      <c r="Q2325">
        <f t="shared" si="234"/>
        <v>2023</v>
      </c>
      <c r="R2325" t="str">
        <f>IFERROR(VLOOKUP(G2325,'Importer Name'!A:B, 2, FALSE), "")</f>
        <v>DR.REDDY'S</v>
      </c>
      <c r="S2325" t="str">
        <f>IFERROR(VLOOKUP(H2325,'Supplier name '!A:B, 2, FALSE), "")</f>
        <v>NAGASE &amp; CO. LTD</v>
      </c>
    </row>
    <row r="2326" spans="1:19">
      <c r="A2326" s="125" t="s">
        <v>269</v>
      </c>
      <c r="B2326" s="126">
        <v>8000</v>
      </c>
      <c r="C2326" s="126" t="s">
        <v>7</v>
      </c>
      <c r="D2326" s="314" t="s">
        <v>3322</v>
      </c>
      <c r="E2326" s="126">
        <v>17.48</v>
      </c>
      <c r="F2326" s="126" t="s">
        <v>9</v>
      </c>
      <c r="G2326" s="126" t="s">
        <v>239</v>
      </c>
      <c r="H2326" s="127" t="s">
        <v>2336</v>
      </c>
      <c r="I2326" s="117" t="s">
        <v>3389</v>
      </c>
      <c r="J2326" s="74">
        <f>IF(F2326="USD", E2326, E2326 * IFERROR(VLOOKUP(F2326, EXCHANGE_RATE!A:B, 2, FALSE), "Currency not found"))</f>
        <v>17.48</v>
      </c>
      <c r="K2326" s="74">
        <f t="shared" si="233"/>
        <v>17.48</v>
      </c>
      <c r="L2326" s="14">
        <f>IF(C2326="MTS", B2326, B2326 * IFERROR(VLOOKUP(C2326, 'QTY_CONVERSIONS '!A:B, 2, FALSE), "Units not found"))</f>
        <v>8</v>
      </c>
      <c r="M2326" s="75">
        <f t="shared" si="230"/>
        <v>139840</v>
      </c>
      <c r="N2326" t="str">
        <f>IFERROR(VLOOKUP(D2326, Product_Category!A:B, 2, FALSE), "Uncategorized")</f>
        <v>MCC</v>
      </c>
      <c r="O2326" s="76">
        <f t="shared" si="231"/>
        <v>17.48</v>
      </c>
      <c r="P2326" s="76">
        <f t="shared" si="232"/>
        <v>139.84</v>
      </c>
      <c r="Q2326">
        <f t="shared" si="234"/>
        <v>2023</v>
      </c>
      <c r="R2326" t="str">
        <f>IFERROR(VLOOKUP(G2326,'Importer Name'!A:B, 2, FALSE), "")</f>
        <v>ARIHANT INNOCHEM</v>
      </c>
      <c r="S2326" t="str">
        <f>IFERROR(VLOOKUP(H2326,'Supplier name '!A:B, 2, FALSE), "")</f>
        <v>ASAHI KASEI CORP</v>
      </c>
    </row>
    <row r="2327" spans="1:19">
      <c r="A2327" s="119" t="s">
        <v>269</v>
      </c>
      <c r="B2327" s="120">
        <v>400</v>
      </c>
      <c r="C2327" s="120" t="s">
        <v>7</v>
      </c>
      <c r="D2327" s="311" t="s">
        <v>3322</v>
      </c>
      <c r="E2327" s="120">
        <v>16.68</v>
      </c>
      <c r="F2327" s="120" t="s">
        <v>9</v>
      </c>
      <c r="G2327" s="120" t="s">
        <v>2995</v>
      </c>
      <c r="H2327" s="121" t="s">
        <v>3375</v>
      </c>
      <c r="I2327" s="117" t="s">
        <v>3389</v>
      </c>
      <c r="J2327" s="74">
        <f>IF(F2327="USD", E2327, E2327 * IFERROR(VLOOKUP(F2327, EXCHANGE_RATE!A:B, 2, FALSE), "Currency not found"))</f>
        <v>16.68</v>
      </c>
      <c r="K2327" s="74">
        <f t="shared" si="233"/>
        <v>16.68</v>
      </c>
      <c r="L2327" s="14">
        <f>IF(C2327="MTS", B2327, B2327 * IFERROR(VLOOKUP(C2327, 'QTY_CONVERSIONS '!A:B, 2, FALSE), "Units not found"))</f>
        <v>0.4</v>
      </c>
      <c r="M2327" s="75">
        <f t="shared" si="230"/>
        <v>6672</v>
      </c>
      <c r="N2327" t="str">
        <f>IFERROR(VLOOKUP(D2327, Product_Category!A:B, 2, FALSE), "Uncategorized")</f>
        <v>MCC</v>
      </c>
      <c r="O2327" s="76">
        <f t="shared" si="231"/>
        <v>16.68</v>
      </c>
      <c r="P2327" s="76">
        <f t="shared" si="232"/>
        <v>6.6720000000000006</v>
      </c>
      <c r="Q2327">
        <f t="shared" si="234"/>
        <v>2023</v>
      </c>
      <c r="R2327" t="str">
        <f>IFERROR(VLOOKUP(G2327,'Importer Name'!A:B, 2, FALSE), "")</f>
        <v>MYLAN LABS</v>
      </c>
      <c r="S2327" t="str">
        <f>IFERROR(VLOOKUP(H2327,'Supplier name '!A:B, 2, FALSE), "")</f>
        <v>MSASAHI KASEI CORP</v>
      </c>
    </row>
    <row r="2328" spans="1:19">
      <c r="A2328" s="119" t="s">
        <v>269</v>
      </c>
      <c r="B2328" s="120">
        <v>600</v>
      </c>
      <c r="C2328" s="120" t="s">
        <v>7</v>
      </c>
      <c r="D2328" s="311" t="s">
        <v>3322</v>
      </c>
      <c r="E2328" s="120">
        <v>16.68</v>
      </c>
      <c r="F2328" s="120" t="s">
        <v>9</v>
      </c>
      <c r="G2328" s="120" t="s">
        <v>2995</v>
      </c>
      <c r="H2328" s="121" t="s">
        <v>3375</v>
      </c>
      <c r="I2328" s="117" t="s">
        <v>3389</v>
      </c>
      <c r="J2328" s="74">
        <f>IF(F2328="USD", E2328, E2328 * IFERROR(VLOOKUP(F2328, EXCHANGE_RATE!A:B, 2, FALSE), "Currency not found"))</f>
        <v>16.68</v>
      </c>
      <c r="K2328" s="74">
        <f t="shared" si="233"/>
        <v>16.68</v>
      </c>
      <c r="L2328" s="14">
        <f>IF(C2328="MTS", B2328, B2328 * IFERROR(VLOOKUP(C2328, 'QTY_CONVERSIONS '!A:B, 2, FALSE), "Units not found"))</f>
        <v>0.6</v>
      </c>
      <c r="M2328" s="75">
        <f t="shared" si="230"/>
        <v>10008</v>
      </c>
      <c r="N2328" t="str">
        <f>IFERROR(VLOOKUP(D2328, Product_Category!A:B, 2, FALSE), "Uncategorized")</f>
        <v>MCC</v>
      </c>
      <c r="O2328" s="76">
        <f t="shared" si="231"/>
        <v>16.68</v>
      </c>
      <c r="P2328" s="76">
        <f t="shared" si="232"/>
        <v>10.007999999999999</v>
      </c>
      <c r="Q2328">
        <f t="shared" si="234"/>
        <v>2023</v>
      </c>
      <c r="R2328" t="str">
        <f>IFERROR(VLOOKUP(G2328,'Importer Name'!A:B, 2, FALSE), "")</f>
        <v>MYLAN LABS</v>
      </c>
      <c r="S2328" t="str">
        <f>IFERROR(VLOOKUP(H2328,'Supplier name '!A:B, 2, FALSE), "")</f>
        <v>MSASAHI KASEI CORP</v>
      </c>
    </row>
    <row r="2329" spans="1:19">
      <c r="A2329" s="119" t="s">
        <v>269</v>
      </c>
      <c r="B2329" s="120">
        <v>4665</v>
      </c>
      <c r="C2329" s="120" t="s">
        <v>7</v>
      </c>
      <c r="D2329" s="311" t="s">
        <v>3322</v>
      </c>
      <c r="E2329" s="120">
        <v>11.54</v>
      </c>
      <c r="F2329" s="120" t="s">
        <v>9</v>
      </c>
      <c r="G2329" s="120" t="s">
        <v>239</v>
      </c>
      <c r="H2329" s="121" t="s">
        <v>2336</v>
      </c>
      <c r="I2329" s="117" t="s">
        <v>3389</v>
      </c>
      <c r="J2329" s="74">
        <f>IF(F2329="USD", E2329, E2329 * IFERROR(VLOOKUP(F2329, EXCHANGE_RATE!A:B, 2, FALSE), "Currency not found"))</f>
        <v>11.54</v>
      </c>
      <c r="K2329" s="74">
        <f t="shared" si="233"/>
        <v>11.54</v>
      </c>
      <c r="L2329" s="14">
        <f>IF(C2329="MTS", B2329, B2329 * IFERROR(VLOOKUP(C2329, 'QTY_CONVERSIONS '!A:B, 2, FALSE), "Units not found"))</f>
        <v>4.665</v>
      </c>
      <c r="M2329" s="75">
        <f t="shared" si="230"/>
        <v>53834.1</v>
      </c>
      <c r="N2329" t="str">
        <f>IFERROR(VLOOKUP(D2329, Product_Category!A:B, 2, FALSE), "Uncategorized")</f>
        <v>MCC</v>
      </c>
      <c r="O2329" s="76">
        <f t="shared" si="231"/>
        <v>11.54</v>
      </c>
      <c r="P2329" s="76">
        <f t="shared" si="232"/>
        <v>53.834099999999999</v>
      </c>
      <c r="Q2329">
        <f t="shared" si="234"/>
        <v>2023</v>
      </c>
      <c r="R2329" t="str">
        <f>IFERROR(VLOOKUP(G2329,'Importer Name'!A:B, 2, FALSE), "")</f>
        <v>ARIHANT INNOCHEM</v>
      </c>
      <c r="S2329" t="str">
        <f>IFERROR(VLOOKUP(H2329,'Supplier name '!A:B, 2, FALSE), "")</f>
        <v>ASAHI KASEI CORP</v>
      </c>
    </row>
    <row r="2330" spans="1:19">
      <c r="A2330" s="119" t="s">
        <v>269</v>
      </c>
      <c r="B2330" s="120">
        <v>4500</v>
      </c>
      <c r="C2330" s="120" t="s">
        <v>7</v>
      </c>
      <c r="D2330" s="311" t="s">
        <v>3322</v>
      </c>
      <c r="E2330" s="120">
        <v>11.54</v>
      </c>
      <c r="F2330" s="120" t="s">
        <v>9</v>
      </c>
      <c r="G2330" s="120" t="s">
        <v>239</v>
      </c>
      <c r="H2330" s="121" t="s">
        <v>2336</v>
      </c>
      <c r="I2330" s="117" t="s">
        <v>3389</v>
      </c>
      <c r="J2330" s="74">
        <f>IF(F2330="USD", E2330, E2330 * IFERROR(VLOOKUP(F2330, EXCHANGE_RATE!A:B, 2, FALSE), "Currency not found"))</f>
        <v>11.54</v>
      </c>
      <c r="K2330" s="74">
        <f t="shared" si="233"/>
        <v>11.54</v>
      </c>
      <c r="L2330" s="14">
        <f>IF(C2330="MTS", B2330, B2330 * IFERROR(VLOOKUP(C2330, 'QTY_CONVERSIONS '!A:B, 2, FALSE), "Units not found"))</f>
        <v>4.5</v>
      </c>
      <c r="M2330" s="75">
        <f t="shared" si="230"/>
        <v>51929.999999999993</v>
      </c>
      <c r="N2330" t="str">
        <f>IFERROR(VLOOKUP(D2330, Product_Category!A:B, 2, FALSE), "Uncategorized")</f>
        <v>MCC</v>
      </c>
      <c r="O2330" s="76">
        <f t="shared" si="231"/>
        <v>11.54</v>
      </c>
      <c r="P2330" s="76">
        <f t="shared" si="232"/>
        <v>51.929999999999993</v>
      </c>
      <c r="Q2330">
        <f t="shared" si="234"/>
        <v>2023</v>
      </c>
      <c r="R2330" t="str">
        <f>IFERROR(VLOOKUP(G2330,'Importer Name'!A:B, 2, FALSE), "")</f>
        <v>ARIHANT INNOCHEM</v>
      </c>
      <c r="S2330" t="str">
        <f>IFERROR(VLOOKUP(H2330,'Supplier name '!A:B, 2, FALSE), "")</f>
        <v>ASAHI KASEI CORP</v>
      </c>
    </row>
    <row r="2331" spans="1:19">
      <c r="A2331" s="119" t="s">
        <v>269</v>
      </c>
      <c r="B2331" s="120">
        <v>12000</v>
      </c>
      <c r="C2331" s="120" t="s">
        <v>7</v>
      </c>
      <c r="D2331" s="311" t="s">
        <v>3322</v>
      </c>
      <c r="E2331" s="120">
        <v>11.54</v>
      </c>
      <c r="F2331" s="120" t="s">
        <v>9</v>
      </c>
      <c r="G2331" s="120" t="s">
        <v>239</v>
      </c>
      <c r="H2331" s="121" t="s">
        <v>2336</v>
      </c>
      <c r="I2331" s="117" t="s">
        <v>3389</v>
      </c>
      <c r="J2331" s="74">
        <f>IF(F2331="USD", E2331, E2331 * IFERROR(VLOOKUP(F2331, EXCHANGE_RATE!A:B, 2, FALSE), "Currency not found"))</f>
        <v>11.54</v>
      </c>
      <c r="K2331" s="74">
        <f t="shared" si="233"/>
        <v>11.54</v>
      </c>
      <c r="L2331" s="14">
        <f>IF(C2331="MTS", B2331, B2331 * IFERROR(VLOOKUP(C2331, 'QTY_CONVERSIONS '!A:B, 2, FALSE), "Units not found"))</f>
        <v>12</v>
      </c>
      <c r="M2331" s="75">
        <f t="shared" si="230"/>
        <v>138480</v>
      </c>
      <c r="N2331" t="str">
        <f>IFERROR(VLOOKUP(D2331, Product_Category!A:B, 2, FALSE), "Uncategorized")</f>
        <v>MCC</v>
      </c>
      <c r="O2331" s="76">
        <f t="shared" si="231"/>
        <v>11.54</v>
      </c>
      <c r="P2331" s="76">
        <f t="shared" si="232"/>
        <v>138.47999999999999</v>
      </c>
      <c r="Q2331">
        <f t="shared" si="234"/>
        <v>2023</v>
      </c>
      <c r="R2331" t="str">
        <f>IFERROR(VLOOKUP(G2331,'Importer Name'!A:B, 2, FALSE), "")</f>
        <v>ARIHANT INNOCHEM</v>
      </c>
      <c r="S2331" t="str">
        <f>IFERROR(VLOOKUP(H2331,'Supplier name '!A:B, 2, FALSE), "")</f>
        <v>ASAHI KASEI CORP</v>
      </c>
    </row>
    <row r="2332" spans="1:19">
      <c r="A2332" s="119" t="s">
        <v>269</v>
      </c>
      <c r="B2332" s="120">
        <v>4000</v>
      </c>
      <c r="C2332" s="120" t="s">
        <v>7</v>
      </c>
      <c r="D2332" s="311" t="s">
        <v>2298</v>
      </c>
      <c r="E2332" s="120">
        <v>6.6</v>
      </c>
      <c r="F2332" s="120" t="s">
        <v>9</v>
      </c>
      <c r="G2332" s="120" t="s">
        <v>239</v>
      </c>
      <c r="H2332" s="121" t="s">
        <v>2336</v>
      </c>
      <c r="I2332" s="117" t="s">
        <v>3389</v>
      </c>
      <c r="J2332" s="74">
        <f>IF(F2332="USD", E2332, E2332 * IFERROR(VLOOKUP(F2332, EXCHANGE_RATE!A:B, 2, FALSE), "Currency not found"))</f>
        <v>6.6</v>
      </c>
      <c r="K2332" s="74">
        <f t="shared" si="233"/>
        <v>6.6</v>
      </c>
      <c r="L2332" s="14">
        <f>IF(C2332="MTS", B2332, B2332 * IFERROR(VLOOKUP(C2332, 'QTY_CONVERSIONS '!A:B, 2, FALSE), "Units not found"))</f>
        <v>4</v>
      </c>
      <c r="M2332" s="75">
        <f t="shared" si="230"/>
        <v>26400</v>
      </c>
      <c r="N2332" t="str">
        <f>IFERROR(VLOOKUP(D2332, Product_Category!A:B, 2, FALSE), "Uncategorized")</f>
        <v>MCC</v>
      </c>
      <c r="O2332" s="76">
        <f t="shared" si="231"/>
        <v>6.6</v>
      </c>
      <c r="P2332" s="76">
        <f t="shared" si="232"/>
        <v>26.4</v>
      </c>
      <c r="Q2332">
        <f t="shared" si="234"/>
        <v>2023</v>
      </c>
      <c r="R2332" t="str">
        <f>IFERROR(VLOOKUP(G2332,'Importer Name'!A:B, 2, FALSE), "")</f>
        <v>ARIHANT INNOCHEM</v>
      </c>
      <c r="S2332" t="str">
        <f>IFERROR(VLOOKUP(H2332,'Supplier name '!A:B, 2, FALSE), "")</f>
        <v>ASAHI KASEI CORP</v>
      </c>
    </row>
    <row r="2333" spans="1:19">
      <c r="A2333" s="119" t="s">
        <v>269</v>
      </c>
      <c r="B2333" s="120">
        <v>500</v>
      </c>
      <c r="C2333" s="120" t="s">
        <v>7</v>
      </c>
      <c r="D2333" s="311" t="s">
        <v>3323</v>
      </c>
      <c r="E2333" s="120">
        <v>11.29</v>
      </c>
      <c r="F2333" s="120" t="s">
        <v>9</v>
      </c>
      <c r="G2333" s="120" t="s">
        <v>239</v>
      </c>
      <c r="H2333" s="121" t="s">
        <v>2336</v>
      </c>
      <c r="I2333" s="117" t="s">
        <v>3389</v>
      </c>
      <c r="J2333" s="74">
        <f>IF(F2333="USD", E2333, E2333 * IFERROR(VLOOKUP(F2333, EXCHANGE_RATE!A:B, 2, FALSE), "Currency not found"))</f>
        <v>11.29</v>
      </c>
      <c r="K2333" s="74">
        <f t="shared" si="233"/>
        <v>11.29</v>
      </c>
      <c r="L2333" s="14">
        <f>IF(C2333="MTS", B2333, B2333 * IFERROR(VLOOKUP(C2333, 'QTY_CONVERSIONS '!A:B, 2, FALSE), "Units not found"))</f>
        <v>0.5</v>
      </c>
      <c r="M2333" s="75">
        <f t="shared" si="230"/>
        <v>5645</v>
      </c>
      <c r="N2333" t="str">
        <f>IFERROR(VLOOKUP(D2333, Product_Category!A:B, 2, FALSE), "Uncategorized")</f>
        <v>MCC</v>
      </c>
      <c r="O2333" s="76">
        <f t="shared" si="231"/>
        <v>11.29</v>
      </c>
      <c r="P2333" s="76">
        <f t="shared" si="232"/>
        <v>5.6449999999999996</v>
      </c>
      <c r="Q2333">
        <f t="shared" si="234"/>
        <v>2023</v>
      </c>
      <c r="R2333" t="str">
        <f>IFERROR(VLOOKUP(G2333,'Importer Name'!A:B, 2, FALSE), "")</f>
        <v>ARIHANT INNOCHEM</v>
      </c>
      <c r="S2333" t="str">
        <f>IFERROR(VLOOKUP(H2333,'Supplier name '!A:B, 2, FALSE), "")</f>
        <v>ASAHI KASEI CORP</v>
      </c>
    </row>
    <row r="2334" spans="1:19">
      <c r="A2334" s="119" t="s">
        <v>269</v>
      </c>
      <c r="B2334" s="120">
        <v>8000</v>
      </c>
      <c r="C2334" s="120" t="s">
        <v>7</v>
      </c>
      <c r="D2334" s="311" t="s">
        <v>3324</v>
      </c>
      <c r="E2334" s="120">
        <v>6.6</v>
      </c>
      <c r="F2334" s="120" t="s">
        <v>9</v>
      </c>
      <c r="G2334" s="120" t="s">
        <v>239</v>
      </c>
      <c r="H2334" s="121" t="s">
        <v>2336</v>
      </c>
      <c r="I2334" s="117" t="s">
        <v>3389</v>
      </c>
      <c r="J2334" s="74">
        <f>IF(F2334="USD", E2334, E2334 * IFERROR(VLOOKUP(F2334, EXCHANGE_RATE!A:B, 2, FALSE), "Currency not found"))</f>
        <v>6.6</v>
      </c>
      <c r="K2334" s="74">
        <f t="shared" si="233"/>
        <v>6.6</v>
      </c>
      <c r="L2334" s="14">
        <f>IF(C2334="MTS", B2334, B2334 * IFERROR(VLOOKUP(C2334, 'QTY_CONVERSIONS '!A:B, 2, FALSE), "Units not found"))</f>
        <v>8</v>
      </c>
      <c r="M2334" s="75">
        <f t="shared" si="230"/>
        <v>52800</v>
      </c>
      <c r="N2334" t="str">
        <f>IFERROR(VLOOKUP(D2334, Product_Category!A:B, 2, FALSE), "Uncategorized")</f>
        <v>MCC</v>
      </c>
      <c r="O2334" s="76">
        <f t="shared" si="231"/>
        <v>6.6</v>
      </c>
      <c r="P2334" s="76">
        <f t="shared" si="232"/>
        <v>52.8</v>
      </c>
      <c r="Q2334">
        <f t="shared" si="234"/>
        <v>2023</v>
      </c>
      <c r="R2334" t="str">
        <f>IFERROR(VLOOKUP(G2334,'Importer Name'!A:B, 2, FALSE), "")</f>
        <v>ARIHANT INNOCHEM</v>
      </c>
      <c r="S2334" t="str">
        <f>IFERROR(VLOOKUP(H2334,'Supplier name '!A:B, 2, FALSE), "")</f>
        <v>ASAHI KASEI CORP</v>
      </c>
    </row>
    <row r="2335" spans="1:19">
      <c r="A2335" s="119" t="s">
        <v>269</v>
      </c>
      <c r="B2335" s="120">
        <v>1200</v>
      </c>
      <c r="C2335" s="120" t="s">
        <v>7</v>
      </c>
      <c r="D2335" s="311" t="s">
        <v>3325</v>
      </c>
      <c r="E2335" s="120">
        <v>11.47</v>
      </c>
      <c r="F2335" s="120" t="s">
        <v>9</v>
      </c>
      <c r="G2335" s="120" t="s">
        <v>239</v>
      </c>
      <c r="H2335" s="121" t="s">
        <v>2336</v>
      </c>
      <c r="I2335" s="117" t="s">
        <v>3389</v>
      </c>
      <c r="J2335" s="74">
        <f>IF(F2335="USD", E2335, E2335 * IFERROR(VLOOKUP(F2335, EXCHANGE_RATE!A:B, 2, FALSE), "Currency not found"))</f>
        <v>11.47</v>
      </c>
      <c r="K2335" s="74">
        <f t="shared" si="233"/>
        <v>11.47</v>
      </c>
      <c r="L2335" s="14">
        <f>IF(C2335="MTS", B2335, B2335 * IFERROR(VLOOKUP(C2335, 'QTY_CONVERSIONS '!A:B, 2, FALSE), "Units not found"))</f>
        <v>1.2</v>
      </c>
      <c r="M2335" s="75">
        <f t="shared" si="230"/>
        <v>13764</v>
      </c>
      <c r="N2335" t="str">
        <f>IFERROR(VLOOKUP(D2335, Product_Category!A:B, 2, FALSE), "Uncategorized")</f>
        <v>MCC</v>
      </c>
      <c r="O2335" s="76">
        <f t="shared" si="231"/>
        <v>11.47</v>
      </c>
      <c r="P2335" s="76">
        <f t="shared" si="232"/>
        <v>13.764000000000001</v>
      </c>
      <c r="Q2335">
        <f t="shared" si="234"/>
        <v>2023</v>
      </c>
      <c r="R2335" t="str">
        <f>IFERROR(VLOOKUP(G2335,'Importer Name'!A:B, 2, FALSE), "")</f>
        <v>ARIHANT INNOCHEM</v>
      </c>
      <c r="S2335" t="str">
        <f>IFERROR(VLOOKUP(H2335,'Supplier name '!A:B, 2, FALSE), "")</f>
        <v>ASAHI KASEI CORP</v>
      </c>
    </row>
    <row r="2336" spans="1:19">
      <c r="A2336" s="119" t="s">
        <v>269</v>
      </c>
      <c r="B2336" s="120">
        <v>2000</v>
      </c>
      <c r="C2336" s="120" t="s">
        <v>7</v>
      </c>
      <c r="D2336" s="311" t="s">
        <v>3325</v>
      </c>
      <c r="E2336" s="120">
        <v>11.47</v>
      </c>
      <c r="F2336" s="120" t="s">
        <v>9</v>
      </c>
      <c r="G2336" s="120" t="s">
        <v>239</v>
      </c>
      <c r="H2336" s="121" t="s">
        <v>2336</v>
      </c>
      <c r="I2336" s="117" t="s">
        <v>3389</v>
      </c>
      <c r="J2336" s="74">
        <f>IF(F2336="USD", E2336, E2336 * IFERROR(VLOOKUP(F2336, EXCHANGE_RATE!A:B, 2, FALSE), "Currency not found"))</f>
        <v>11.47</v>
      </c>
      <c r="K2336" s="74">
        <f t="shared" si="233"/>
        <v>11.47</v>
      </c>
      <c r="L2336" s="14">
        <f>IF(C2336="MTS", B2336, B2336 * IFERROR(VLOOKUP(C2336, 'QTY_CONVERSIONS '!A:B, 2, FALSE), "Units not found"))</f>
        <v>2</v>
      </c>
      <c r="M2336" s="75">
        <f t="shared" si="230"/>
        <v>22940</v>
      </c>
      <c r="N2336" t="str">
        <f>IFERROR(VLOOKUP(D2336, Product_Category!A:B, 2, FALSE), "Uncategorized")</f>
        <v>MCC</v>
      </c>
      <c r="O2336" s="76">
        <f t="shared" si="231"/>
        <v>11.47</v>
      </c>
      <c r="P2336" s="76">
        <f t="shared" si="232"/>
        <v>22.94</v>
      </c>
      <c r="Q2336">
        <f t="shared" si="234"/>
        <v>2023</v>
      </c>
      <c r="R2336" t="str">
        <f>IFERROR(VLOOKUP(G2336,'Importer Name'!A:B, 2, FALSE), "")</f>
        <v>ARIHANT INNOCHEM</v>
      </c>
      <c r="S2336" t="str">
        <f>IFERROR(VLOOKUP(H2336,'Supplier name '!A:B, 2, FALSE), "")</f>
        <v>ASAHI KASEI CORP</v>
      </c>
    </row>
    <row r="2337" spans="1:19">
      <c r="A2337" s="119" t="s">
        <v>269</v>
      </c>
      <c r="B2337" s="120">
        <v>100</v>
      </c>
      <c r="C2337" s="120" t="s">
        <v>7</v>
      </c>
      <c r="D2337" s="311" t="s">
        <v>3326</v>
      </c>
      <c r="E2337" s="120">
        <v>11.78</v>
      </c>
      <c r="F2337" s="120" t="s">
        <v>9</v>
      </c>
      <c r="G2337" s="120" t="s">
        <v>239</v>
      </c>
      <c r="H2337" s="121" t="s">
        <v>2336</v>
      </c>
      <c r="I2337" s="117" t="s">
        <v>3389</v>
      </c>
      <c r="J2337" s="74">
        <f>IF(F2337="USD", E2337, E2337 * IFERROR(VLOOKUP(F2337, EXCHANGE_RATE!A:B, 2, FALSE), "Currency not found"))</f>
        <v>11.78</v>
      </c>
      <c r="K2337" s="74">
        <f t="shared" si="233"/>
        <v>11.78</v>
      </c>
      <c r="L2337" s="14">
        <f>IF(C2337="MTS", B2337, B2337 * IFERROR(VLOOKUP(C2337, 'QTY_CONVERSIONS '!A:B, 2, FALSE), "Units not found"))</f>
        <v>0.1</v>
      </c>
      <c r="M2337" s="75">
        <f t="shared" si="230"/>
        <v>1178</v>
      </c>
      <c r="N2337" t="str">
        <f>IFERROR(VLOOKUP(D2337, Product_Category!A:B, 2, FALSE), "Uncategorized")</f>
        <v>MCC</v>
      </c>
      <c r="O2337" s="76">
        <f t="shared" si="231"/>
        <v>11.78</v>
      </c>
      <c r="P2337" s="76">
        <f t="shared" si="232"/>
        <v>1.1779999999999999</v>
      </c>
      <c r="Q2337">
        <f t="shared" si="234"/>
        <v>2023</v>
      </c>
      <c r="R2337" t="str">
        <f>IFERROR(VLOOKUP(G2337,'Importer Name'!A:B, 2, FALSE), "")</f>
        <v>ARIHANT INNOCHEM</v>
      </c>
      <c r="S2337" t="str">
        <f>IFERROR(VLOOKUP(H2337,'Supplier name '!A:B, 2, FALSE), "")</f>
        <v>ASAHI KASEI CORP</v>
      </c>
    </row>
    <row r="2338" spans="1:19">
      <c r="A2338" s="119" t="s">
        <v>269</v>
      </c>
      <c r="B2338" s="120">
        <v>6000</v>
      </c>
      <c r="C2338" s="120" t="s">
        <v>7</v>
      </c>
      <c r="D2338" s="311" t="s">
        <v>1804</v>
      </c>
      <c r="E2338" s="120">
        <v>11.54</v>
      </c>
      <c r="F2338" s="120" t="s">
        <v>9</v>
      </c>
      <c r="G2338" s="120" t="s">
        <v>239</v>
      </c>
      <c r="H2338" s="121" t="s">
        <v>2336</v>
      </c>
      <c r="I2338" s="117" t="s">
        <v>3389</v>
      </c>
      <c r="J2338" s="74">
        <f>IF(F2338="USD", E2338, E2338 * IFERROR(VLOOKUP(F2338, EXCHANGE_RATE!A:B, 2, FALSE), "Currency not found"))</f>
        <v>11.54</v>
      </c>
      <c r="K2338" s="74">
        <f t="shared" si="233"/>
        <v>11.54</v>
      </c>
      <c r="L2338" s="14">
        <f>IF(C2338="MTS", B2338, B2338 * IFERROR(VLOOKUP(C2338, 'QTY_CONVERSIONS '!A:B, 2, FALSE), "Units not found"))</f>
        <v>6</v>
      </c>
      <c r="M2338" s="75">
        <f t="shared" si="230"/>
        <v>69240</v>
      </c>
      <c r="N2338" t="str">
        <f>IFERROR(VLOOKUP(D2338, Product_Category!A:B, 2, FALSE), "Uncategorized")</f>
        <v>MCC</v>
      </c>
      <c r="O2338" s="76">
        <f t="shared" si="231"/>
        <v>11.54</v>
      </c>
      <c r="P2338" s="76">
        <f t="shared" si="232"/>
        <v>69.239999999999995</v>
      </c>
      <c r="Q2338">
        <f t="shared" si="234"/>
        <v>2023</v>
      </c>
      <c r="R2338" t="str">
        <f>IFERROR(VLOOKUP(G2338,'Importer Name'!A:B, 2, FALSE), "")</f>
        <v>ARIHANT INNOCHEM</v>
      </c>
      <c r="S2338" t="str">
        <f>IFERROR(VLOOKUP(H2338,'Supplier name '!A:B, 2, FALSE), "")</f>
        <v>ASAHI KASEI CORP</v>
      </c>
    </row>
    <row r="2339" spans="1:19">
      <c r="A2339" s="122" t="s">
        <v>269</v>
      </c>
      <c r="B2339" s="123">
        <v>900</v>
      </c>
      <c r="C2339" s="123" t="s">
        <v>7</v>
      </c>
      <c r="D2339" s="312" t="s">
        <v>1804</v>
      </c>
      <c r="E2339" s="123">
        <v>10.74</v>
      </c>
      <c r="F2339" s="123" t="s">
        <v>9</v>
      </c>
      <c r="G2339" s="123" t="s">
        <v>2995</v>
      </c>
      <c r="H2339" s="124" t="s">
        <v>3376</v>
      </c>
      <c r="I2339" s="117" t="s">
        <v>3389</v>
      </c>
      <c r="J2339" s="74">
        <f>IF(F2339="USD", E2339, E2339 * IFERROR(VLOOKUP(F2339, EXCHANGE_RATE!A:B, 2, FALSE), "Currency not found"))</f>
        <v>10.74</v>
      </c>
      <c r="K2339" s="74">
        <f t="shared" si="233"/>
        <v>10.74</v>
      </c>
      <c r="L2339" s="14">
        <f>IF(C2339="MTS", B2339, B2339 * IFERROR(VLOOKUP(C2339, 'QTY_CONVERSIONS '!A:B, 2, FALSE), "Units not found"))</f>
        <v>0.9</v>
      </c>
      <c r="M2339" s="75">
        <f t="shared" si="230"/>
        <v>9666</v>
      </c>
      <c r="N2339" t="str">
        <f>IFERROR(VLOOKUP(D2339, Product_Category!A:B, 2, FALSE), "Uncategorized")</f>
        <v>MCC</v>
      </c>
      <c r="O2339" s="76">
        <f t="shared" si="231"/>
        <v>10.74</v>
      </c>
      <c r="P2339" s="76">
        <f t="shared" si="232"/>
        <v>9.6660000000000004</v>
      </c>
      <c r="Q2339">
        <f t="shared" si="234"/>
        <v>2023</v>
      </c>
      <c r="R2339" t="str">
        <f>IFERROR(VLOOKUP(G2339,'Importer Name'!A:B, 2, FALSE), "")</f>
        <v>MYLAN LABS</v>
      </c>
      <c r="S2339" t="str">
        <f>IFERROR(VLOOKUP(H2339,'Supplier name '!A:B, 2, FALSE), "")</f>
        <v>MS ASAHI KASEI CORP</v>
      </c>
    </row>
    <row r="2340" spans="1:19">
      <c r="A2340" s="128" t="s">
        <v>1329</v>
      </c>
      <c r="B2340" s="129">
        <v>90</v>
      </c>
      <c r="C2340" s="129" t="s">
        <v>7</v>
      </c>
      <c r="D2340" s="315" t="s">
        <v>3327</v>
      </c>
      <c r="E2340" s="129">
        <v>35.5</v>
      </c>
      <c r="F2340" s="129" t="s">
        <v>9</v>
      </c>
      <c r="G2340" s="129" t="s">
        <v>3377</v>
      </c>
      <c r="H2340" s="130" t="s">
        <v>3378</v>
      </c>
      <c r="I2340" s="117" t="s">
        <v>3389</v>
      </c>
      <c r="J2340" s="74">
        <f>IF(F2340="USD", E2340, E2340 * IFERROR(VLOOKUP(F2340, EXCHANGE_RATE!A:B, 2, FALSE), "Currency not found"))</f>
        <v>35.5</v>
      </c>
      <c r="K2340" s="74">
        <f t="shared" si="233"/>
        <v>35.5</v>
      </c>
      <c r="L2340" s="14">
        <f>IF(C2340="MTS", B2340, B2340 * IFERROR(VLOOKUP(C2340, 'QTY_CONVERSIONS '!A:B, 2, FALSE), "Units not found"))</f>
        <v>0.09</v>
      </c>
      <c r="M2340" s="75">
        <f t="shared" si="230"/>
        <v>3195</v>
      </c>
      <c r="N2340" t="str">
        <f>IFERROR(VLOOKUP(D2340, Product_Category!A:B, 2, FALSE), "Uncategorized")</f>
        <v>MCC</v>
      </c>
      <c r="O2340" s="76">
        <f t="shared" si="231"/>
        <v>35.5</v>
      </c>
      <c r="P2340" s="76">
        <f t="shared" si="232"/>
        <v>3.1949999999999998</v>
      </c>
      <c r="Q2340">
        <f t="shared" si="234"/>
        <v>2023</v>
      </c>
      <c r="R2340" t="str">
        <f>IFERROR(VLOOKUP(G2340,'Importer Name'!A:B, 2, FALSE), "")</f>
        <v>IDCC GLOBAL CHEM</v>
      </c>
      <c r="S2340" t="str">
        <f>IFERROR(VLOOKUP(H2340,'Supplier name '!A:B, 2, FALSE), "")</f>
        <v xml:space="preserve">KS CNT CO.LTD </v>
      </c>
    </row>
    <row r="2341" spans="1:19">
      <c r="A2341" s="119" t="s">
        <v>275</v>
      </c>
      <c r="B2341" s="120">
        <v>4200</v>
      </c>
      <c r="C2341" s="120" t="s">
        <v>7</v>
      </c>
      <c r="D2341" s="311" t="s">
        <v>910</v>
      </c>
      <c r="E2341" s="120">
        <v>6.05</v>
      </c>
      <c r="F2341" s="120" t="s">
        <v>1718</v>
      </c>
      <c r="G2341" s="120" t="s">
        <v>3379</v>
      </c>
      <c r="H2341" s="121" t="s">
        <v>156</v>
      </c>
      <c r="I2341" s="117" t="s">
        <v>3389</v>
      </c>
      <c r="J2341" s="74">
        <f>IF(F2341="USD", E2341, E2341 * IFERROR(VLOOKUP(F2341, EXCHANGE_RATE!A:B, 2, FALSE), "Currency not found"))</f>
        <v>6.4735000000000005</v>
      </c>
      <c r="K2341" s="74">
        <f t="shared" si="233"/>
        <v>6.4799999999999995</v>
      </c>
      <c r="L2341" s="14">
        <f>IF(C2341="MTS", B2341, B2341 * IFERROR(VLOOKUP(C2341, 'QTY_CONVERSIONS '!A:B, 2, FALSE), "Units not found"))</f>
        <v>4.2</v>
      </c>
      <c r="M2341" s="75">
        <f t="shared" si="230"/>
        <v>27215.999999999996</v>
      </c>
      <c r="N2341" t="str">
        <f>IFERROR(VLOOKUP(D2341, Product_Category!A:B, 2, FALSE), "Uncategorized")</f>
        <v>MAGNESIUM STEARATE</v>
      </c>
      <c r="O2341" s="76">
        <f t="shared" si="231"/>
        <v>6.4799999999999995</v>
      </c>
      <c r="P2341" s="76">
        <f t="shared" si="232"/>
        <v>27.215999999999998</v>
      </c>
      <c r="Q2341">
        <f t="shared" si="234"/>
        <v>2023</v>
      </c>
      <c r="R2341" t="str">
        <f>IFERROR(VLOOKUP(G2341,'Importer Name'!A:B, 2, FALSE), "")</f>
        <v>SUN PHARMA INDUSTRIES</v>
      </c>
      <c r="S2341" t="str">
        <f>IFERROR(VLOOKUP(H2341,'Supplier name '!A:B, 2, FALSE), "")</f>
        <v>PETER GREVEN</v>
      </c>
    </row>
    <row r="2342" spans="1:19">
      <c r="A2342" s="119" t="s">
        <v>275</v>
      </c>
      <c r="B2342" s="120">
        <v>4200</v>
      </c>
      <c r="C2342" s="120" t="s">
        <v>7</v>
      </c>
      <c r="D2342" s="311" t="s">
        <v>910</v>
      </c>
      <c r="E2342" s="120">
        <v>6.05</v>
      </c>
      <c r="F2342" s="120" t="s">
        <v>1718</v>
      </c>
      <c r="G2342" s="120" t="s">
        <v>3380</v>
      </c>
      <c r="H2342" s="121" t="s">
        <v>156</v>
      </c>
      <c r="I2342" s="117" t="s">
        <v>3389</v>
      </c>
      <c r="J2342" s="74">
        <f>IF(F2342="USD", E2342, E2342 * IFERROR(VLOOKUP(F2342, EXCHANGE_RATE!A:B, 2, FALSE), "Currency not found"))</f>
        <v>6.4735000000000005</v>
      </c>
      <c r="K2342" s="74">
        <f t="shared" si="233"/>
        <v>6.4799999999999995</v>
      </c>
      <c r="L2342" s="14">
        <f>IF(C2342="MTS", B2342, B2342 * IFERROR(VLOOKUP(C2342, 'QTY_CONVERSIONS '!A:B, 2, FALSE), "Units not found"))</f>
        <v>4.2</v>
      </c>
      <c r="M2342" s="75">
        <f t="shared" si="230"/>
        <v>27215.999999999996</v>
      </c>
      <c r="N2342" t="str">
        <f>IFERROR(VLOOKUP(D2342, Product_Category!A:B, 2, FALSE), "Uncategorized")</f>
        <v>MAGNESIUM STEARATE</v>
      </c>
      <c r="O2342" s="76">
        <f t="shared" si="231"/>
        <v>6.4799999999999995</v>
      </c>
      <c r="P2342" s="76">
        <f t="shared" si="232"/>
        <v>27.215999999999998</v>
      </c>
      <c r="Q2342">
        <f t="shared" si="234"/>
        <v>2023</v>
      </c>
      <c r="R2342" t="str">
        <f>IFERROR(VLOOKUP(G2342,'Importer Name'!A:B, 2, FALSE), "")</f>
        <v>SUN PHARMA LABS</v>
      </c>
      <c r="S2342" t="str">
        <f>IFERROR(VLOOKUP(H2342,'Supplier name '!A:B, 2, FALSE), "")</f>
        <v>PETER GREVEN</v>
      </c>
    </row>
    <row r="2343" spans="1:19">
      <c r="A2343" s="119" t="s">
        <v>275</v>
      </c>
      <c r="B2343" s="120">
        <v>13860</v>
      </c>
      <c r="C2343" s="120" t="s">
        <v>7</v>
      </c>
      <c r="D2343" s="311" t="s">
        <v>910</v>
      </c>
      <c r="E2343" s="120">
        <v>7.2</v>
      </c>
      <c r="F2343" s="120" t="s">
        <v>1718</v>
      </c>
      <c r="G2343" s="120" t="s">
        <v>2995</v>
      </c>
      <c r="H2343" s="121" t="s">
        <v>156</v>
      </c>
      <c r="I2343" s="117" t="s">
        <v>3389</v>
      </c>
      <c r="J2343" s="74">
        <f>IF(F2343="USD", E2343, E2343 * IFERROR(VLOOKUP(F2343, EXCHANGE_RATE!A:B, 2, FALSE), "Currency not found"))</f>
        <v>7.7040000000000006</v>
      </c>
      <c r="K2343" s="74">
        <f t="shared" si="233"/>
        <v>7.71</v>
      </c>
      <c r="L2343" s="14">
        <f>IF(C2343="MTS", B2343, B2343 * IFERROR(VLOOKUP(C2343, 'QTY_CONVERSIONS '!A:B, 2, FALSE), "Units not found"))</f>
        <v>13.86</v>
      </c>
      <c r="M2343" s="75">
        <f t="shared" si="230"/>
        <v>106860.6</v>
      </c>
      <c r="N2343" t="str">
        <f>IFERROR(VLOOKUP(D2343, Product_Category!A:B, 2, FALSE), "Uncategorized")</f>
        <v>MAGNESIUM STEARATE</v>
      </c>
      <c r="O2343" s="76">
        <f t="shared" si="231"/>
        <v>7.71</v>
      </c>
      <c r="P2343" s="76">
        <f t="shared" si="232"/>
        <v>106.86059999999999</v>
      </c>
      <c r="Q2343">
        <f t="shared" si="234"/>
        <v>2023</v>
      </c>
      <c r="R2343" t="str">
        <f>IFERROR(VLOOKUP(G2343,'Importer Name'!A:B, 2, FALSE), "")</f>
        <v>MYLAN LABS</v>
      </c>
      <c r="S2343" t="str">
        <f>IFERROR(VLOOKUP(H2343,'Supplier name '!A:B, 2, FALSE), "")</f>
        <v>PETER GREVEN</v>
      </c>
    </row>
    <row r="2344" spans="1:19">
      <c r="A2344" s="119" t="s">
        <v>275</v>
      </c>
      <c r="B2344" s="120">
        <v>420</v>
      </c>
      <c r="C2344" s="120" t="s">
        <v>7</v>
      </c>
      <c r="D2344" s="311" t="s">
        <v>910</v>
      </c>
      <c r="E2344" s="120">
        <v>7.2</v>
      </c>
      <c r="F2344" s="120" t="s">
        <v>1718</v>
      </c>
      <c r="G2344" s="120" t="s">
        <v>2995</v>
      </c>
      <c r="H2344" s="121" t="s">
        <v>156</v>
      </c>
      <c r="I2344" s="117" t="s">
        <v>3389</v>
      </c>
      <c r="J2344" s="74">
        <f>IF(F2344="USD", E2344, E2344 * IFERROR(VLOOKUP(F2344, EXCHANGE_RATE!A:B, 2, FALSE), "Currency not found"))</f>
        <v>7.7040000000000006</v>
      </c>
      <c r="K2344" s="74">
        <f t="shared" si="233"/>
        <v>7.71</v>
      </c>
      <c r="L2344" s="14">
        <f>IF(C2344="MTS", B2344, B2344 * IFERROR(VLOOKUP(C2344, 'QTY_CONVERSIONS '!A:B, 2, FALSE), "Units not found"))</f>
        <v>0.42</v>
      </c>
      <c r="M2344" s="75">
        <f t="shared" si="230"/>
        <v>3238.2</v>
      </c>
      <c r="N2344" t="str">
        <f>IFERROR(VLOOKUP(D2344, Product_Category!A:B, 2, FALSE), "Uncategorized")</f>
        <v>MAGNESIUM STEARATE</v>
      </c>
      <c r="O2344" s="76">
        <f t="shared" si="231"/>
        <v>7.71</v>
      </c>
      <c r="P2344" s="76">
        <f t="shared" si="232"/>
        <v>3.2382</v>
      </c>
      <c r="Q2344">
        <f t="shared" si="234"/>
        <v>2023</v>
      </c>
      <c r="R2344" t="str">
        <f>IFERROR(VLOOKUP(G2344,'Importer Name'!A:B, 2, FALSE), "")</f>
        <v>MYLAN LABS</v>
      </c>
      <c r="S2344" t="str">
        <f>IFERROR(VLOOKUP(H2344,'Supplier name '!A:B, 2, FALSE), "")</f>
        <v>PETER GREVEN</v>
      </c>
    </row>
    <row r="2345" spans="1:19">
      <c r="A2345" s="119" t="s">
        <v>275</v>
      </c>
      <c r="B2345" s="120">
        <v>16800</v>
      </c>
      <c r="C2345" s="120" t="s">
        <v>7</v>
      </c>
      <c r="D2345" s="311" t="s">
        <v>910</v>
      </c>
      <c r="E2345" s="120">
        <v>7.2</v>
      </c>
      <c r="F2345" s="120" t="s">
        <v>1718</v>
      </c>
      <c r="G2345" s="120" t="s">
        <v>2995</v>
      </c>
      <c r="H2345" s="121" t="s">
        <v>156</v>
      </c>
      <c r="I2345" s="117" t="s">
        <v>3389</v>
      </c>
      <c r="J2345" s="74">
        <f>IF(F2345="USD", E2345, E2345 * IFERROR(VLOOKUP(F2345, EXCHANGE_RATE!A:B, 2, FALSE), "Currency not found"))</f>
        <v>7.7040000000000006</v>
      </c>
      <c r="K2345" s="74">
        <f t="shared" si="233"/>
        <v>7.71</v>
      </c>
      <c r="L2345" s="14">
        <f>IF(C2345="MTS", B2345, B2345 * IFERROR(VLOOKUP(C2345, 'QTY_CONVERSIONS '!A:B, 2, FALSE), "Units not found"))</f>
        <v>16.8</v>
      </c>
      <c r="M2345" s="75">
        <f t="shared" ref="M2345:M2408" si="235">B2345*K2345</f>
        <v>129528</v>
      </c>
      <c r="N2345" t="str">
        <f>IFERROR(VLOOKUP(D2345, Product_Category!A:B, 2, FALSE), "Uncategorized")</f>
        <v>MAGNESIUM STEARATE</v>
      </c>
      <c r="O2345" s="76">
        <f t="shared" ref="O2345:O2408" si="236">K2345</f>
        <v>7.71</v>
      </c>
      <c r="P2345" s="76">
        <f t="shared" ref="P2345:P2408" si="237">L2345*O2345</f>
        <v>129.52799999999999</v>
      </c>
      <c r="Q2345">
        <f t="shared" si="234"/>
        <v>2023</v>
      </c>
      <c r="R2345" t="str">
        <f>IFERROR(VLOOKUP(G2345,'Importer Name'!A:B, 2, FALSE), "")</f>
        <v>MYLAN LABS</v>
      </c>
      <c r="S2345" t="str">
        <f>IFERROR(VLOOKUP(H2345,'Supplier name '!A:B, 2, FALSE), "")</f>
        <v>PETER GREVEN</v>
      </c>
    </row>
    <row r="2346" spans="1:19">
      <c r="A2346" s="119" t="s">
        <v>275</v>
      </c>
      <c r="B2346" s="120">
        <v>840</v>
      </c>
      <c r="C2346" s="120" t="s">
        <v>7</v>
      </c>
      <c r="D2346" s="311" t="s">
        <v>910</v>
      </c>
      <c r="E2346" s="120">
        <v>6.79</v>
      </c>
      <c r="F2346" s="120" t="s">
        <v>1718</v>
      </c>
      <c r="G2346" s="120" t="s">
        <v>2995</v>
      </c>
      <c r="H2346" s="121" t="s">
        <v>156</v>
      </c>
      <c r="I2346" s="117" t="s">
        <v>3389</v>
      </c>
      <c r="J2346" s="74">
        <f>IF(F2346="USD", E2346, E2346 * IFERROR(VLOOKUP(F2346, EXCHANGE_RATE!A:B, 2, FALSE), "Currency not found"))</f>
        <v>7.2653000000000008</v>
      </c>
      <c r="K2346" s="74">
        <f t="shared" si="233"/>
        <v>7.27</v>
      </c>
      <c r="L2346" s="14">
        <f>IF(C2346="MTS", B2346, B2346 * IFERROR(VLOOKUP(C2346, 'QTY_CONVERSIONS '!A:B, 2, FALSE), "Units not found"))</f>
        <v>0.84</v>
      </c>
      <c r="M2346" s="75">
        <f t="shared" si="235"/>
        <v>6106.7999999999993</v>
      </c>
      <c r="N2346" t="str">
        <f>IFERROR(VLOOKUP(D2346, Product_Category!A:B, 2, FALSE), "Uncategorized")</f>
        <v>MAGNESIUM STEARATE</v>
      </c>
      <c r="O2346" s="76">
        <f t="shared" si="236"/>
        <v>7.27</v>
      </c>
      <c r="P2346" s="76">
        <f t="shared" si="237"/>
        <v>6.1067999999999998</v>
      </c>
      <c r="Q2346">
        <f t="shared" si="234"/>
        <v>2023</v>
      </c>
      <c r="R2346" t="str">
        <f>IFERROR(VLOOKUP(G2346,'Importer Name'!A:B, 2, FALSE), "")</f>
        <v>MYLAN LABS</v>
      </c>
      <c r="S2346" t="str">
        <f>IFERROR(VLOOKUP(H2346,'Supplier name '!A:B, 2, FALSE), "")</f>
        <v>PETER GREVEN</v>
      </c>
    </row>
    <row r="2347" spans="1:19">
      <c r="A2347" s="119" t="s">
        <v>275</v>
      </c>
      <c r="B2347" s="120">
        <v>6300</v>
      </c>
      <c r="C2347" s="120" t="s">
        <v>7</v>
      </c>
      <c r="D2347" s="311" t="s">
        <v>910</v>
      </c>
      <c r="E2347" s="120">
        <v>5.05</v>
      </c>
      <c r="F2347" s="120" t="s">
        <v>1718</v>
      </c>
      <c r="G2347" s="120" t="s">
        <v>3336</v>
      </c>
      <c r="H2347" s="121" t="s">
        <v>156</v>
      </c>
      <c r="I2347" s="117" t="s">
        <v>3389</v>
      </c>
      <c r="J2347" s="74">
        <f>IF(F2347="USD", E2347, E2347 * IFERROR(VLOOKUP(F2347, EXCHANGE_RATE!A:B, 2, FALSE), "Currency not found"))</f>
        <v>5.4035000000000002</v>
      </c>
      <c r="K2347" s="74">
        <f t="shared" si="233"/>
        <v>5.41</v>
      </c>
      <c r="L2347" s="14">
        <f>IF(C2347="MTS", B2347, B2347 * IFERROR(VLOOKUP(C2347, 'QTY_CONVERSIONS '!A:B, 2, FALSE), "Units not found"))</f>
        <v>6.3</v>
      </c>
      <c r="M2347" s="75">
        <f t="shared" si="235"/>
        <v>34083</v>
      </c>
      <c r="N2347" t="str">
        <f>IFERROR(VLOOKUP(D2347, Product_Category!A:B, 2, FALSE), "Uncategorized")</f>
        <v>MAGNESIUM STEARATE</v>
      </c>
      <c r="O2347" s="76">
        <f t="shared" si="236"/>
        <v>5.41</v>
      </c>
      <c r="P2347" s="76">
        <f t="shared" si="237"/>
        <v>34.082999999999998</v>
      </c>
      <c r="Q2347">
        <f t="shared" si="234"/>
        <v>2023</v>
      </c>
      <c r="R2347" t="str">
        <f>IFERROR(VLOOKUP(G2347,'Importer Name'!A:B, 2, FALSE), "")</f>
        <v>AZELIS PVT LTD</v>
      </c>
      <c r="S2347" t="str">
        <f>IFERROR(VLOOKUP(H2347,'Supplier name '!A:B, 2, FALSE), "")</f>
        <v>PETER GREVEN</v>
      </c>
    </row>
    <row r="2348" spans="1:19">
      <c r="A2348" s="119" t="s">
        <v>275</v>
      </c>
      <c r="B2348" s="120">
        <v>16800</v>
      </c>
      <c r="C2348" s="120" t="s">
        <v>7</v>
      </c>
      <c r="D2348" s="311" t="s">
        <v>910</v>
      </c>
      <c r="E2348" s="120">
        <v>5.05</v>
      </c>
      <c r="F2348" s="120" t="s">
        <v>1718</v>
      </c>
      <c r="G2348" s="120" t="s">
        <v>3336</v>
      </c>
      <c r="H2348" s="121" t="s">
        <v>156</v>
      </c>
      <c r="I2348" s="117" t="s">
        <v>3389</v>
      </c>
      <c r="J2348" s="74">
        <f>IF(F2348="USD", E2348, E2348 * IFERROR(VLOOKUP(F2348, EXCHANGE_RATE!A:B, 2, FALSE), "Currency not found"))</f>
        <v>5.4035000000000002</v>
      </c>
      <c r="K2348" s="74">
        <f t="shared" si="233"/>
        <v>5.41</v>
      </c>
      <c r="L2348" s="14">
        <f>IF(C2348="MTS", B2348, B2348 * IFERROR(VLOOKUP(C2348, 'QTY_CONVERSIONS '!A:B, 2, FALSE), "Units not found"))</f>
        <v>16.8</v>
      </c>
      <c r="M2348" s="75">
        <f t="shared" si="235"/>
        <v>90888</v>
      </c>
      <c r="N2348" t="str">
        <f>IFERROR(VLOOKUP(D2348, Product_Category!A:B, 2, FALSE), "Uncategorized")</f>
        <v>MAGNESIUM STEARATE</v>
      </c>
      <c r="O2348" s="76">
        <f t="shared" si="236"/>
        <v>5.41</v>
      </c>
      <c r="P2348" s="76">
        <f t="shared" si="237"/>
        <v>90.888000000000005</v>
      </c>
      <c r="Q2348">
        <f t="shared" si="234"/>
        <v>2023</v>
      </c>
      <c r="R2348" t="str">
        <f>IFERROR(VLOOKUP(G2348,'Importer Name'!A:B, 2, FALSE), "")</f>
        <v>AZELIS PVT LTD</v>
      </c>
      <c r="S2348" t="str">
        <f>IFERROR(VLOOKUP(H2348,'Supplier name '!A:B, 2, FALSE), "")</f>
        <v>PETER GREVEN</v>
      </c>
    </row>
    <row r="2349" spans="1:19">
      <c r="A2349" s="119" t="s">
        <v>275</v>
      </c>
      <c r="B2349" s="120">
        <v>15540</v>
      </c>
      <c r="C2349" s="120" t="s">
        <v>7</v>
      </c>
      <c r="D2349" s="311" t="s">
        <v>910</v>
      </c>
      <c r="E2349" s="120">
        <v>5.05</v>
      </c>
      <c r="F2349" s="120" t="s">
        <v>1718</v>
      </c>
      <c r="G2349" s="120" t="s">
        <v>3336</v>
      </c>
      <c r="H2349" s="121" t="s">
        <v>156</v>
      </c>
      <c r="I2349" s="117" t="s">
        <v>3389</v>
      </c>
      <c r="J2349" s="74">
        <f>IF(F2349="USD", E2349, E2349 * IFERROR(VLOOKUP(F2349, EXCHANGE_RATE!A:B, 2, FALSE), "Currency not found"))</f>
        <v>5.4035000000000002</v>
      </c>
      <c r="K2349" s="74">
        <f t="shared" si="233"/>
        <v>5.41</v>
      </c>
      <c r="L2349" s="14">
        <f>IF(C2349="MTS", B2349, B2349 * IFERROR(VLOOKUP(C2349, 'QTY_CONVERSIONS '!A:B, 2, FALSE), "Units not found"))</f>
        <v>15.540000000000001</v>
      </c>
      <c r="M2349" s="75">
        <f t="shared" si="235"/>
        <v>84071.400000000009</v>
      </c>
      <c r="N2349" t="str">
        <f>IFERROR(VLOOKUP(D2349, Product_Category!A:B, 2, FALSE), "Uncategorized")</f>
        <v>MAGNESIUM STEARATE</v>
      </c>
      <c r="O2349" s="76">
        <f t="shared" si="236"/>
        <v>5.41</v>
      </c>
      <c r="P2349" s="76">
        <f t="shared" si="237"/>
        <v>84.071400000000011</v>
      </c>
      <c r="Q2349">
        <f t="shared" si="234"/>
        <v>2023</v>
      </c>
      <c r="R2349" t="str">
        <f>IFERROR(VLOOKUP(G2349,'Importer Name'!A:B, 2, FALSE), "")</f>
        <v>AZELIS PVT LTD</v>
      </c>
      <c r="S2349" t="str">
        <f>IFERROR(VLOOKUP(H2349,'Supplier name '!A:B, 2, FALSE), "")</f>
        <v>PETER GREVEN</v>
      </c>
    </row>
    <row r="2350" spans="1:19">
      <c r="A2350" s="119" t="s">
        <v>275</v>
      </c>
      <c r="B2350" s="120">
        <v>7560</v>
      </c>
      <c r="C2350" s="120" t="s">
        <v>7</v>
      </c>
      <c r="D2350" s="311" t="s">
        <v>910</v>
      </c>
      <c r="E2350" s="120">
        <v>5.05</v>
      </c>
      <c r="F2350" s="120" t="s">
        <v>1718</v>
      </c>
      <c r="G2350" s="120" t="s">
        <v>3336</v>
      </c>
      <c r="H2350" s="121" t="s">
        <v>156</v>
      </c>
      <c r="I2350" s="117" t="s">
        <v>3389</v>
      </c>
      <c r="J2350" s="74">
        <f>IF(F2350="USD", E2350, E2350 * IFERROR(VLOOKUP(F2350, EXCHANGE_RATE!A:B, 2, FALSE), "Currency not found"))</f>
        <v>5.4035000000000002</v>
      </c>
      <c r="K2350" s="74">
        <f t="shared" si="233"/>
        <v>5.41</v>
      </c>
      <c r="L2350" s="14">
        <f>IF(C2350="MTS", B2350, B2350 * IFERROR(VLOOKUP(C2350, 'QTY_CONVERSIONS '!A:B, 2, FALSE), "Units not found"))</f>
        <v>7.5600000000000005</v>
      </c>
      <c r="M2350" s="75">
        <f t="shared" si="235"/>
        <v>40899.599999999999</v>
      </c>
      <c r="N2350" t="str">
        <f>IFERROR(VLOOKUP(D2350, Product_Category!A:B, 2, FALSE), "Uncategorized")</f>
        <v>MAGNESIUM STEARATE</v>
      </c>
      <c r="O2350" s="76">
        <f t="shared" si="236"/>
        <v>5.41</v>
      </c>
      <c r="P2350" s="76">
        <f t="shared" si="237"/>
        <v>40.899600000000007</v>
      </c>
      <c r="Q2350">
        <f t="shared" si="234"/>
        <v>2023</v>
      </c>
      <c r="R2350" t="str">
        <f>IFERROR(VLOOKUP(G2350,'Importer Name'!A:B, 2, FALSE), "")</f>
        <v>AZELIS PVT LTD</v>
      </c>
      <c r="S2350" t="str">
        <f>IFERROR(VLOOKUP(H2350,'Supplier name '!A:B, 2, FALSE), "")</f>
        <v>PETER GREVEN</v>
      </c>
    </row>
    <row r="2351" spans="1:19">
      <c r="A2351" s="119" t="s">
        <v>275</v>
      </c>
      <c r="B2351" s="120">
        <v>2100</v>
      </c>
      <c r="C2351" s="120" t="s">
        <v>7</v>
      </c>
      <c r="D2351" s="311" t="s">
        <v>910</v>
      </c>
      <c r="E2351" s="120">
        <v>5.05</v>
      </c>
      <c r="F2351" s="120" t="s">
        <v>1718</v>
      </c>
      <c r="G2351" s="120" t="s">
        <v>3370</v>
      </c>
      <c r="H2351" s="121" t="s">
        <v>156</v>
      </c>
      <c r="I2351" s="117" t="s">
        <v>3389</v>
      </c>
      <c r="J2351" s="74">
        <f>IF(F2351="USD", E2351, E2351 * IFERROR(VLOOKUP(F2351, EXCHANGE_RATE!A:B, 2, FALSE), "Currency not found"))</f>
        <v>5.4035000000000002</v>
      </c>
      <c r="K2351" s="74">
        <f t="shared" si="233"/>
        <v>5.41</v>
      </c>
      <c r="L2351" s="14">
        <f>IF(C2351="MTS", B2351, B2351 * IFERROR(VLOOKUP(C2351, 'QTY_CONVERSIONS '!A:B, 2, FALSE), "Units not found"))</f>
        <v>2.1</v>
      </c>
      <c r="M2351" s="75">
        <f t="shared" si="235"/>
        <v>11361</v>
      </c>
      <c r="N2351" t="str">
        <f>IFERROR(VLOOKUP(D2351, Product_Category!A:B, 2, FALSE), "Uncategorized")</f>
        <v>MAGNESIUM STEARATE</v>
      </c>
      <c r="O2351" s="76">
        <f t="shared" si="236"/>
        <v>5.41</v>
      </c>
      <c r="P2351" s="76">
        <f t="shared" si="237"/>
        <v>11.361000000000001</v>
      </c>
      <c r="Q2351">
        <f t="shared" si="234"/>
        <v>2023</v>
      </c>
      <c r="R2351" t="str">
        <f>IFERROR(VLOOKUP(G2351,'Importer Name'!A:B, 2, FALSE), "")</f>
        <v xml:space="preserve">HETERO LABS LIMITED </v>
      </c>
      <c r="S2351" t="str">
        <f>IFERROR(VLOOKUP(H2351,'Supplier name '!A:B, 2, FALSE), "")</f>
        <v>PETER GREVEN</v>
      </c>
    </row>
    <row r="2352" spans="1:19">
      <c r="A2352" s="119" t="s">
        <v>275</v>
      </c>
      <c r="B2352" s="120">
        <v>8400</v>
      </c>
      <c r="C2352" s="120" t="s">
        <v>7</v>
      </c>
      <c r="D2352" s="311" t="s">
        <v>910</v>
      </c>
      <c r="E2352" s="120">
        <v>5.05</v>
      </c>
      <c r="F2352" s="120" t="s">
        <v>1718</v>
      </c>
      <c r="G2352" s="120" t="s">
        <v>3336</v>
      </c>
      <c r="H2352" s="121" t="s">
        <v>156</v>
      </c>
      <c r="I2352" s="117" t="s">
        <v>3389</v>
      </c>
      <c r="J2352" s="74">
        <f>IF(F2352="USD", E2352, E2352 * IFERROR(VLOOKUP(F2352, EXCHANGE_RATE!A:B, 2, FALSE), "Currency not found"))</f>
        <v>5.4035000000000002</v>
      </c>
      <c r="K2352" s="74">
        <f t="shared" si="233"/>
        <v>5.41</v>
      </c>
      <c r="L2352" s="14">
        <f>IF(C2352="MTS", B2352, B2352 * IFERROR(VLOOKUP(C2352, 'QTY_CONVERSIONS '!A:B, 2, FALSE), "Units not found"))</f>
        <v>8.4</v>
      </c>
      <c r="M2352" s="75">
        <f t="shared" si="235"/>
        <v>45444</v>
      </c>
      <c r="N2352" t="str">
        <f>IFERROR(VLOOKUP(D2352, Product_Category!A:B, 2, FALSE), "Uncategorized")</f>
        <v>MAGNESIUM STEARATE</v>
      </c>
      <c r="O2352" s="76">
        <f t="shared" si="236"/>
        <v>5.41</v>
      </c>
      <c r="P2352" s="76">
        <f t="shared" si="237"/>
        <v>45.444000000000003</v>
      </c>
      <c r="Q2352">
        <f t="shared" si="234"/>
        <v>2023</v>
      </c>
      <c r="R2352" t="str">
        <f>IFERROR(VLOOKUP(G2352,'Importer Name'!A:B, 2, FALSE), "")</f>
        <v>AZELIS PVT LTD</v>
      </c>
      <c r="S2352" t="str">
        <f>IFERROR(VLOOKUP(H2352,'Supplier name '!A:B, 2, FALSE), "")</f>
        <v>PETER GREVEN</v>
      </c>
    </row>
    <row r="2353" spans="1:19">
      <c r="A2353" s="119" t="s">
        <v>275</v>
      </c>
      <c r="B2353" s="120">
        <v>2430</v>
      </c>
      <c r="C2353" s="120" t="s">
        <v>7</v>
      </c>
      <c r="D2353" s="311" t="s">
        <v>910</v>
      </c>
      <c r="E2353" s="120">
        <v>5.85</v>
      </c>
      <c r="F2353" s="120" t="s">
        <v>1718</v>
      </c>
      <c r="G2353" s="120" t="s">
        <v>3336</v>
      </c>
      <c r="H2353" s="121" t="s">
        <v>156</v>
      </c>
      <c r="I2353" s="117" t="s">
        <v>3389</v>
      </c>
      <c r="J2353" s="74">
        <f>IF(F2353="USD", E2353, E2353 * IFERROR(VLOOKUP(F2353, EXCHANGE_RATE!A:B, 2, FALSE), "Currency not found"))</f>
        <v>6.2595000000000001</v>
      </c>
      <c r="K2353" s="74">
        <f t="shared" si="233"/>
        <v>6.26</v>
      </c>
      <c r="L2353" s="14">
        <f>IF(C2353="MTS", B2353, B2353 * IFERROR(VLOOKUP(C2353, 'QTY_CONVERSIONS '!A:B, 2, FALSE), "Units not found"))</f>
        <v>2.4300000000000002</v>
      </c>
      <c r="M2353" s="75">
        <f t="shared" si="235"/>
        <v>15211.8</v>
      </c>
      <c r="N2353" t="str">
        <f>IFERROR(VLOOKUP(D2353, Product_Category!A:B, 2, FALSE), "Uncategorized")</f>
        <v>MAGNESIUM STEARATE</v>
      </c>
      <c r="O2353" s="76">
        <f t="shared" si="236"/>
        <v>6.26</v>
      </c>
      <c r="P2353" s="76">
        <f t="shared" si="237"/>
        <v>15.2118</v>
      </c>
      <c r="Q2353">
        <f t="shared" si="234"/>
        <v>2023</v>
      </c>
      <c r="R2353" t="str">
        <f>IFERROR(VLOOKUP(G2353,'Importer Name'!A:B, 2, FALSE), "")</f>
        <v>AZELIS PVT LTD</v>
      </c>
      <c r="S2353" t="str">
        <f>IFERROR(VLOOKUP(H2353,'Supplier name '!A:B, 2, FALSE), "")</f>
        <v>PETER GREVEN</v>
      </c>
    </row>
    <row r="2354" spans="1:19">
      <c r="A2354" s="119" t="s">
        <v>275</v>
      </c>
      <c r="B2354" s="120">
        <v>2100</v>
      </c>
      <c r="C2354" s="120" t="s">
        <v>7</v>
      </c>
      <c r="D2354" s="311" t="s">
        <v>910</v>
      </c>
      <c r="E2354" s="120">
        <v>11.33</v>
      </c>
      <c r="F2354" s="120" t="s">
        <v>1718</v>
      </c>
      <c r="G2354" s="120" t="s">
        <v>2995</v>
      </c>
      <c r="H2354" s="121" t="s">
        <v>156</v>
      </c>
      <c r="I2354" s="117" t="s">
        <v>3389</v>
      </c>
      <c r="J2354" s="74">
        <f>IF(F2354="USD", E2354, E2354 * IFERROR(VLOOKUP(F2354, EXCHANGE_RATE!A:B, 2, FALSE), "Currency not found"))</f>
        <v>12.123100000000001</v>
      </c>
      <c r="K2354" s="74">
        <f t="shared" si="233"/>
        <v>12.129999999999999</v>
      </c>
      <c r="L2354" s="14">
        <f>IF(C2354="MTS", B2354, B2354 * IFERROR(VLOOKUP(C2354, 'QTY_CONVERSIONS '!A:B, 2, FALSE), "Units not found"))</f>
        <v>2.1</v>
      </c>
      <c r="M2354" s="75">
        <f t="shared" si="235"/>
        <v>25472.999999999996</v>
      </c>
      <c r="N2354" t="str">
        <f>IFERROR(VLOOKUP(D2354, Product_Category!A:B, 2, FALSE), "Uncategorized")</f>
        <v>MAGNESIUM STEARATE</v>
      </c>
      <c r="O2354" s="76">
        <f t="shared" si="236"/>
        <v>12.129999999999999</v>
      </c>
      <c r="P2354" s="76">
        <f t="shared" si="237"/>
        <v>25.472999999999999</v>
      </c>
      <c r="Q2354">
        <f t="shared" si="234"/>
        <v>2023</v>
      </c>
      <c r="R2354" t="str">
        <f>IFERROR(VLOOKUP(G2354,'Importer Name'!A:B, 2, FALSE), "")</f>
        <v>MYLAN LABS</v>
      </c>
      <c r="S2354" t="str">
        <f>IFERROR(VLOOKUP(H2354,'Supplier name '!A:B, 2, FALSE), "")</f>
        <v>PETER GREVEN</v>
      </c>
    </row>
    <row r="2355" spans="1:19">
      <c r="A2355" s="119" t="s">
        <v>275</v>
      </c>
      <c r="B2355" s="120">
        <v>10000</v>
      </c>
      <c r="C2355" s="120" t="s">
        <v>7</v>
      </c>
      <c r="D2355" s="311" t="s">
        <v>3048</v>
      </c>
      <c r="E2355" s="120">
        <v>16.79</v>
      </c>
      <c r="F2355" s="120" t="s">
        <v>9</v>
      </c>
      <c r="G2355" s="120" t="s">
        <v>2995</v>
      </c>
      <c r="H2355" s="121" t="s">
        <v>110</v>
      </c>
      <c r="I2355" s="117" t="s">
        <v>3389</v>
      </c>
      <c r="J2355" s="74">
        <f>IF(F2355="USD", E2355, E2355 * IFERROR(VLOOKUP(F2355, EXCHANGE_RATE!A:B, 2, FALSE), "Currency not found"))</f>
        <v>16.79</v>
      </c>
      <c r="K2355" s="74">
        <f t="shared" si="233"/>
        <v>16.79</v>
      </c>
      <c r="L2355" s="14">
        <f>IF(C2355="MTS", B2355, B2355 * IFERROR(VLOOKUP(C2355, 'QTY_CONVERSIONS '!A:B, 2, FALSE), "Units not found"))</f>
        <v>10</v>
      </c>
      <c r="M2355" s="75">
        <f t="shared" si="235"/>
        <v>167900</v>
      </c>
      <c r="N2355" t="str">
        <f>IFERROR(VLOOKUP(D2355, Product_Category!A:B, 2, FALSE), "Uncategorized")</f>
        <v>CROSCARMELLOSE SODIUM</v>
      </c>
      <c r="O2355" s="76">
        <f t="shared" si="236"/>
        <v>16.79</v>
      </c>
      <c r="P2355" s="76">
        <f t="shared" si="237"/>
        <v>167.89999999999998</v>
      </c>
      <c r="Q2355">
        <f t="shared" si="234"/>
        <v>2023</v>
      </c>
      <c r="R2355" t="str">
        <f>IFERROR(VLOOKUP(G2355,'Importer Name'!A:B, 2, FALSE), "")</f>
        <v>MYLAN LABS</v>
      </c>
      <c r="S2355" t="str">
        <f>IFERROR(VLOOKUP(H2355,'Supplier name '!A:B, 2, FALSE), "")</f>
        <v>DUPONT NUTRITION</v>
      </c>
    </row>
    <row r="2356" spans="1:19">
      <c r="A2356" s="119" t="s">
        <v>275</v>
      </c>
      <c r="B2356" s="120">
        <v>8000</v>
      </c>
      <c r="C2356" s="120" t="s">
        <v>7</v>
      </c>
      <c r="D2356" s="311" t="s">
        <v>3048</v>
      </c>
      <c r="E2356" s="120">
        <v>16.79</v>
      </c>
      <c r="F2356" s="120" t="s">
        <v>9</v>
      </c>
      <c r="G2356" s="120" t="s">
        <v>2995</v>
      </c>
      <c r="H2356" s="121" t="s">
        <v>110</v>
      </c>
      <c r="I2356" s="117" t="s">
        <v>3389</v>
      </c>
      <c r="J2356" s="74">
        <f>IF(F2356="USD", E2356, E2356 * IFERROR(VLOOKUP(F2356, EXCHANGE_RATE!A:B, 2, FALSE), "Currency not found"))</f>
        <v>16.79</v>
      </c>
      <c r="K2356" s="74">
        <f t="shared" si="233"/>
        <v>16.79</v>
      </c>
      <c r="L2356" s="14">
        <f>IF(C2356="MTS", B2356, B2356 * IFERROR(VLOOKUP(C2356, 'QTY_CONVERSIONS '!A:B, 2, FALSE), "Units not found"))</f>
        <v>8</v>
      </c>
      <c r="M2356" s="75">
        <f t="shared" si="235"/>
        <v>134320</v>
      </c>
      <c r="N2356" t="str">
        <f>IFERROR(VLOOKUP(D2356, Product_Category!A:B, 2, FALSE), "Uncategorized")</f>
        <v>CROSCARMELLOSE SODIUM</v>
      </c>
      <c r="O2356" s="76">
        <f t="shared" si="236"/>
        <v>16.79</v>
      </c>
      <c r="P2356" s="76">
        <f t="shared" si="237"/>
        <v>134.32</v>
      </c>
      <c r="Q2356">
        <f t="shared" si="234"/>
        <v>2023</v>
      </c>
      <c r="R2356" t="str">
        <f>IFERROR(VLOOKUP(G2356,'Importer Name'!A:B, 2, FALSE), "")</f>
        <v>MYLAN LABS</v>
      </c>
      <c r="S2356" t="str">
        <f>IFERROR(VLOOKUP(H2356,'Supplier name '!A:B, 2, FALSE), "")</f>
        <v>DUPONT NUTRITION</v>
      </c>
    </row>
    <row r="2357" spans="1:19">
      <c r="A2357" s="119" t="s">
        <v>275</v>
      </c>
      <c r="B2357" s="120">
        <v>2000</v>
      </c>
      <c r="C2357" s="120" t="s">
        <v>7</v>
      </c>
      <c r="D2357" s="311" t="s">
        <v>3048</v>
      </c>
      <c r="E2357" s="120">
        <v>15.94</v>
      </c>
      <c r="F2357" s="120" t="s">
        <v>9</v>
      </c>
      <c r="G2357" s="120" t="s">
        <v>2632</v>
      </c>
      <c r="H2357" s="121" t="s">
        <v>110</v>
      </c>
      <c r="I2357" s="117" t="s">
        <v>3389</v>
      </c>
      <c r="J2357" s="74">
        <f>IF(F2357="USD", E2357, E2357 * IFERROR(VLOOKUP(F2357, EXCHANGE_RATE!A:B, 2, FALSE), "Currency not found"))</f>
        <v>15.94</v>
      </c>
      <c r="K2357" s="74">
        <f t="shared" si="233"/>
        <v>15.94</v>
      </c>
      <c r="L2357" s="14">
        <f>IF(C2357="MTS", B2357, B2357 * IFERROR(VLOOKUP(C2357, 'QTY_CONVERSIONS '!A:B, 2, FALSE), "Units not found"))</f>
        <v>2</v>
      </c>
      <c r="M2357" s="75">
        <f t="shared" si="235"/>
        <v>31880</v>
      </c>
      <c r="N2357" t="str">
        <f>IFERROR(VLOOKUP(D2357, Product_Category!A:B, 2, FALSE), "Uncategorized")</f>
        <v>CROSCARMELLOSE SODIUM</v>
      </c>
      <c r="O2357" s="76">
        <f t="shared" si="236"/>
        <v>15.94</v>
      </c>
      <c r="P2357" s="76">
        <f t="shared" si="237"/>
        <v>31.88</v>
      </c>
      <c r="Q2357">
        <f t="shared" si="234"/>
        <v>2023</v>
      </c>
      <c r="R2357" t="str">
        <f>IFERROR(VLOOKUP(G2357,'Importer Name'!A:B, 2, FALSE), "")</f>
        <v>SANDOZ</v>
      </c>
      <c r="S2357" t="str">
        <f>IFERROR(VLOOKUP(H2357,'Supplier name '!A:B, 2, FALSE), "")</f>
        <v>DUPONT NUTRITION</v>
      </c>
    </row>
    <row r="2358" spans="1:19">
      <c r="A2358" s="119" t="s">
        <v>275</v>
      </c>
      <c r="B2358" s="120">
        <v>17500</v>
      </c>
      <c r="C2358" s="120" t="s">
        <v>7</v>
      </c>
      <c r="D2358" s="311" t="s">
        <v>3048</v>
      </c>
      <c r="E2358" s="120">
        <v>15.94</v>
      </c>
      <c r="F2358" s="120" t="s">
        <v>9</v>
      </c>
      <c r="G2358" s="120" t="s">
        <v>2998</v>
      </c>
      <c r="H2358" s="121" t="s">
        <v>110</v>
      </c>
      <c r="I2358" s="117" t="s">
        <v>3389</v>
      </c>
      <c r="J2358" s="74">
        <f>IF(F2358="USD", E2358, E2358 * IFERROR(VLOOKUP(F2358, EXCHANGE_RATE!A:B, 2, FALSE), "Currency not found"))</f>
        <v>15.94</v>
      </c>
      <c r="K2358" s="74">
        <f t="shared" si="233"/>
        <v>15.94</v>
      </c>
      <c r="L2358" s="14">
        <f>IF(C2358="MTS", B2358, B2358 * IFERROR(VLOOKUP(C2358, 'QTY_CONVERSIONS '!A:B, 2, FALSE), "Units not found"))</f>
        <v>17.5</v>
      </c>
      <c r="M2358" s="75">
        <f t="shared" si="235"/>
        <v>278950</v>
      </c>
      <c r="N2358" t="str">
        <f>IFERROR(VLOOKUP(D2358, Product_Category!A:B, 2, FALSE), "Uncategorized")</f>
        <v>CROSCARMELLOSE SODIUM</v>
      </c>
      <c r="O2358" s="76">
        <f t="shared" si="236"/>
        <v>15.94</v>
      </c>
      <c r="P2358" s="76">
        <f t="shared" si="237"/>
        <v>278.95</v>
      </c>
      <c r="Q2358">
        <f t="shared" si="234"/>
        <v>2023</v>
      </c>
      <c r="R2358" t="str">
        <f>IFERROR(VLOOKUP(G2358,'Importer Name'!A:B, 2, FALSE), "")</f>
        <v>SIGNET</v>
      </c>
      <c r="S2358" t="str">
        <f>IFERROR(VLOOKUP(H2358,'Supplier name '!A:B, 2, FALSE), "")</f>
        <v>DUPONT NUTRITION</v>
      </c>
    </row>
    <row r="2359" spans="1:19">
      <c r="A2359" s="119" t="s">
        <v>275</v>
      </c>
      <c r="B2359" s="120">
        <v>2000</v>
      </c>
      <c r="C2359" s="120" t="s">
        <v>7</v>
      </c>
      <c r="D2359" s="311" t="s">
        <v>3048</v>
      </c>
      <c r="E2359" s="120">
        <v>15.94</v>
      </c>
      <c r="F2359" s="120" t="s">
        <v>9</v>
      </c>
      <c r="G2359" s="120" t="s">
        <v>252</v>
      </c>
      <c r="H2359" s="121" t="s">
        <v>110</v>
      </c>
      <c r="I2359" s="117" t="s">
        <v>3389</v>
      </c>
      <c r="J2359" s="74">
        <f>IF(F2359="USD", E2359, E2359 * IFERROR(VLOOKUP(F2359, EXCHANGE_RATE!A:B, 2, FALSE), "Currency not found"))</f>
        <v>15.94</v>
      </c>
      <c r="K2359" s="74">
        <f t="shared" si="233"/>
        <v>15.94</v>
      </c>
      <c r="L2359" s="14">
        <f>IF(C2359="MTS", B2359, B2359 * IFERROR(VLOOKUP(C2359, 'QTY_CONVERSIONS '!A:B, 2, FALSE), "Units not found"))</f>
        <v>2</v>
      </c>
      <c r="M2359" s="75">
        <f t="shared" si="235"/>
        <v>31880</v>
      </c>
      <c r="N2359" t="str">
        <f>IFERROR(VLOOKUP(D2359, Product_Category!A:B, 2, FALSE), "Uncategorized")</f>
        <v>CROSCARMELLOSE SODIUM</v>
      </c>
      <c r="O2359" s="76">
        <f t="shared" si="236"/>
        <v>15.94</v>
      </c>
      <c r="P2359" s="76">
        <f t="shared" si="237"/>
        <v>31.88</v>
      </c>
      <c r="Q2359">
        <f t="shared" si="234"/>
        <v>2023</v>
      </c>
      <c r="R2359" t="str">
        <f>IFERROR(VLOOKUP(G2359,'Importer Name'!A:B, 2, FALSE), "")</f>
        <v>EMCURE PHARMA</v>
      </c>
      <c r="S2359" t="str">
        <f>IFERROR(VLOOKUP(H2359,'Supplier name '!A:B, 2, FALSE), "")</f>
        <v>DUPONT NUTRITION</v>
      </c>
    </row>
    <row r="2360" spans="1:19">
      <c r="A2360" s="119" t="s">
        <v>275</v>
      </c>
      <c r="B2360" s="120">
        <v>17500</v>
      </c>
      <c r="C2360" s="120" t="s">
        <v>7</v>
      </c>
      <c r="D2360" s="311" t="s">
        <v>3048</v>
      </c>
      <c r="E2360" s="120">
        <v>15.94</v>
      </c>
      <c r="F2360" s="120" t="s">
        <v>9</v>
      </c>
      <c r="G2360" s="120" t="s">
        <v>2998</v>
      </c>
      <c r="H2360" s="121" t="s">
        <v>110</v>
      </c>
      <c r="I2360" s="117" t="s">
        <v>3389</v>
      </c>
      <c r="J2360" s="74">
        <f>IF(F2360="USD", E2360, E2360 * IFERROR(VLOOKUP(F2360, EXCHANGE_RATE!A:B, 2, FALSE), "Currency not found"))</f>
        <v>15.94</v>
      </c>
      <c r="K2360" s="74">
        <f t="shared" si="233"/>
        <v>15.94</v>
      </c>
      <c r="L2360" s="14">
        <f>IF(C2360="MTS", B2360, B2360 * IFERROR(VLOOKUP(C2360, 'QTY_CONVERSIONS '!A:B, 2, FALSE), "Units not found"))</f>
        <v>17.5</v>
      </c>
      <c r="M2360" s="75">
        <f t="shared" si="235"/>
        <v>278950</v>
      </c>
      <c r="N2360" t="str">
        <f>IFERROR(VLOOKUP(D2360, Product_Category!A:B, 2, FALSE), "Uncategorized")</f>
        <v>CROSCARMELLOSE SODIUM</v>
      </c>
      <c r="O2360" s="76">
        <f t="shared" si="236"/>
        <v>15.94</v>
      </c>
      <c r="P2360" s="76">
        <f t="shared" si="237"/>
        <v>278.95</v>
      </c>
      <c r="Q2360">
        <f t="shared" si="234"/>
        <v>2023</v>
      </c>
      <c r="R2360" t="str">
        <f>IFERROR(VLOOKUP(G2360,'Importer Name'!A:B, 2, FALSE), "")</f>
        <v>SIGNET</v>
      </c>
      <c r="S2360" t="str">
        <f>IFERROR(VLOOKUP(H2360,'Supplier name '!A:B, 2, FALSE), "")</f>
        <v>DUPONT NUTRITION</v>
      </c>
    </row>
    <row r="2361" spans="1:19">
      <c r="A2361" s="119" t="s">
        <v>275</v>
      </c>
      <c r="B2361" s="120">
        <v>50</v>
      </c>
      <c r="C2361" s="120" t="s">
        <v>7</v>
      </c>
      <c r="D2361" s="311" t="s">
        <v>3048</v>
      </c>
      <c r="E2361" s="120">
        <v>14.93</v>
      </c>
      <c r="F2361" s="120" t="s">
        <v>9</v>
      </c>
      <c r="G2361" s="120" t="s">
        <v>481</v>
      </c>
      <c r="H2361" s="121" t="s">
        <v>110</v>
      </c>
      <c r="I2361" s="117" t="s">
        <v>3389</v>
      </c>
      <c r="J2361" s="74">
        <f>IF(F2361="USD", E2361, E2361 * IFERROR(VLOOKUP(F2361, EXCHANGE_RATE!A:B, 2, FALSE), "Currency not found"))</f>
        <v>14.93</v>
      </c>
      <c r="K2361" s="74">
        <f t="shared" si="233"/>
        <v>14.93</v>
      </c>
      <c r="L2361" s="14">
        <f>IF(C2361="MTS", B2361, B2361 * IFERROR(VLOOKUP(C2361, 'QTY_CONVERSIONS '!A:B, 2, FALSE), "Units not found"))</f>
        <v>0.05</v>
      </c>
      <c r="M2361" s="75">
        <f t="shared" si="235"/>
        <v>746.5</v>
      </c>
      <c r="N2361" t="str">
        <f>IFERROR(VLOOKUP(D2361, Product_Category!A:B, 2, FALSE), "Uncategorized")</f>
        <v>CROSCARMELLOSE SODIUM</v>
      </c>
      <c r="O2361" s="76">
        <f t="shared" si="236"/>
        <v>14.93</v>
      </c>
      <c r="P2361" s="76">
        <f t="shared" si="237"/>
        <v>0.74650000000000005</v>
      </c>
      <c r="Q2361">
        <f t="shared" si="234"/>
        <v>2023</v>
      </c>
      <c r="R2361" t="str">
        <f>IFERROR(VLOOKUP(G2361,'Importer Name'!A:B, 2, FALSE), "")</f>
        <v xml:space="preserve">CIPLA LIMITED </v>
      </c>
      <c r="S2361" t="str">
        <f>IFERROR(VLOOKUP(H2361,'Supplier name '!A:B, 2, FALSE), "")</f>
        <v>DUPONT NUTRITION</v>
      </c>
    </row>
    <row r="2362" spans="1:19">
      <c r="A2362" s="119" t="s">
        <v>275</v>
      </c>
      <c r="B2362" s="120">
        <v>800</v>
      </c>
      <c r="C2362" s="120" t="s">
        <v>7</v>
      </c>
      <c r="D2362" s="311" t="s">
        <v>3048</v>
      </c>
      <c r="E2362" s="120">
        <v>14.93</v>
      </c>
      <c r="F2362" s="120" t="s">
        <v>9</v>
      </c>
      <c r="G2362" s="120" t="s">
        <v>481</v>
      </c>
      <c r="H2362" s="121" t="s">
        <v>110</v>
      </c>
      <c r="I2362" s="117" t="s">
        <v>3389</v>
      </c>
      <c r="J2362" s="74">
        <f>IF(F2362="USD", E2362, E2362 * IFERROR(VLOOKUP(F2362, EXCHANGE_RATE!A:B, 2, FALSE), "Currency not found"))</f>
        <v>14.93</v>
      </c>
      <c r="K2362" s="74">
        <f t="shared" si="233"/>
        <v>14.93</v>
      </c>
      <c r="L2362" s="14">
        <f>IF(C2362="MTS", B2362, B2362 * IFERROR(VLOOKUP(C2362, 'QTY_CONVERSIONS '!A:B, 2, FALSE), "Units not found"))</f>
        <v>0.8</v>
      </c>
      <c r="M2362" s="75">
        <f t="shared" si="235"/>
        <v>11944</v>
      </c>
      <c r="N2362" t="str">
        <f>IFERROR(VLOOKUP(D2362, Product_Category!A:B, 2, FALSE), "Uncategorized")</f>
        <v>CROSCARMELLOSE SODIUM</v>
      </c>
      <c r="O2362" s="76">
        <f t="shared" si="236"/>
        <v>14.93</v>
      </c>
      <c r="P2362" s="76">
        <f t="shared" si="237"/>
        <v>11.944000000000001</v>
      </c>
      <c r="Q2362">
        <f t="shared" si="234"/>
        <v>2023</v>
      </c>
      <c r="R2362" t="str">
        <f>IFERROR(VLOOKUP(G2362,'Importer Name'!A:B, 2, FALSE), "")</f>
        <v xml:space="preserve">CIPLA LIMITED </v>
      </c>
      <c r="S2362" t="str">
        <f>IFERROR(VLOOKUP(H2362,'Supplier name '!A:B, 2, FALSE), "")</f>
        <v>DUPONT NUTRITION</v>
      </c>
    </row>
    <row r="2363" spans="1:19">
      <c r="A2363" s="119" t="s">
        <v>275</v>
      </c>
      <c r="B2363" s="120">
        <v>17500</v>
      </c>
      <c r="C2363" s="120" t="s">
        <v>7</v>
      </c>
      <c r="D2363" s="311" t="s">
        <v>3048</v>
      </c>
      <c r="E2363" s="120">
        <v>15.94</v>
      </c>
      <c r="F2363" s="120" t="s">
        <v>9</v>
      </c>
      <c r="G2363" s="120" t="s">
        <v>481</v>
      </c>
      <c r="H2363" s="121" t="s">
        <v>110</v>
      </c>
      <c r="I2363" s="117" t="s">
        <v>3389</v>
      </c>
      <c r="J2363" s="74">
        <f>IF(F2363="USD", E2363, E2363 * IFERROR(VLOOKUP(F2363, EXCHANGE_RATE!A:B, 2, FALSE), "Currency not found"))</f>
        <v>15.94</v>
      </c>
      <c r="K2363" s="74">
        <f t="shared" si="233"/>
        <v>15.94</v>
      </c>
      <c r="L2363" s="14">
        <f>IF(C2363="MTS", B2363, B2363 * IFERROR(VLOOKUP(C2363, 'QTY_CONVERSIONS '!A:B, 2, FALSE), "Units not found"))</f>
        <v>17.5</v>
      </c>
      <c r="M2363" s="75">
        <f t="shared" si="235"/>
        <v>278950</v>
      </c>
      <c r="N2363" t="str">
        <f>IFERROR(VLOOKUP(D2363, Product_Category!A:B, 2, FALSE), "Uncategorized")</f>
        <v>CROSCARMELLOSE SODIUM</v>
      </c>
      <c r="O2363" s="76">
        <f t="shared" si="236"/>
        <v>15.94</v>
      </c>
      <c r="P2363" s="76">
        <f t="shared" si="237"/>
        <v>278.95</v>
      </c>
      <c r="Q2363">
        <f t="shared" si="234"/>
        <v>2023</v>
      </c>
      <c r="R2363" t="str">
        <f>IFERROR(VLOOKUP(G2363,'Importer Name'!A:B, 2, FALSE), "")</f>
        <v xml:space="preserve">CIPLA LIMITED </v>
      </c>
      <c r="S2363" t="str">
        <f>IFERROR(VLOOKUP(H2363,'Supplier name '!A:B, 2, FALSE), "")</f>
        <v>DUPONT NUTRITION</v>
      </c>
    </row>
    <row r="2364" spans="1:19">
      <c r="A2364" s="119" t="s">
        <v>275</v>
      </c>
      <c r="B2364" s="120">
        <v>500</v>
      </c>
      <c r="C2364" s="120" t="s">
        <v>7</v>
      </c>
      <c r="D2364" s="311" t="s">
        <v>3048</v>
      </c>
      <c r="E2364" s="120">
        <v>14.93</v>
      </c>
      <c r="F2364" s="120" t="s">
        <v>9</v>
      </c>
      <c r="G2364" s="120" t="s">
        <v>481</v>
      </c>
      <c r="H2364" s="121" t="s">
        <v>110</v>
      </c>
      <c r="I2364" s="117" t="s">
        <v>3389</v>
      </c>
      <c r="J2364" s="74">
        <f>IF(F2364="USD", E2364, E2364 * IFERROR(VLOOKUP(F2364, EXCHANGE_RATE!A:B, 2, FALSE), "Currency not found"))</f>
        <v>14.93</v>
      </c>
      <c r="K2364" s="74">
        <f t="shared" si="233"/>
        <v>14.93</v>
      </c>
      <c r="L2364" s="14">
        <f>IF(C2364="MTS", B2364, B2364 * IFERROR(VLOOKUP(C2364, 'QTY_CONVERSIONS '!A:B, 2, FALSE), "Units not found"))</f>
        <v>0.5</v>
      </c>
      <c r="M2364" s="75">
        <f t="shared" si="235"/>
        <v>7465</v>
      </c>
      <c r="N2364" t="str">
        <f>IFERROR(VLOOKUP(D2364, Product_Category!A:B, 2, FALSE), "Uncategorized")</f>
        <v>CROSCARMELLOSE SODIUM</v>
      </c>
      <c r="O2364" s="76">
        <f t="shared" si="236"/>
        <v>14.93</v>
      </c>
      <c r="P2364" s="76">
        <f t="shared" si="237"/>
        <v>7.4649999999999999</v>
      </c>
      <c r="Q2364">
        <f t="shared" si="234"/>
        <v>2023</v>
      </c>
      <c r="R2364" t="str">
        <f>IFERROR(VLOOKUP(G2364,'Importer Name'!A:B, 2, FALSE), "")</f>
        <v xml:space="preserve">CIPLA LIMITED </v>
      </c>
      <c r="S2364" t="str">
        <f>IFERROR(VLOOKUP(H2364,'Supplier name '!A:B, 2, FALSE), "")</f>
        <v>DUPONT NUTRITION</v>
      </c>
    </row>
    <row r="2365" spans="1:19">
      <c r="A2365" s="119" t="s">
        <v>275</v>
      </c>
      <c r="B2365" s="120">
        <v>200</v>
      </c>
      <c r="C2365" s="120" t="s">
        <v>7</v>
      </c>
      <c r="D2365" s="311" t="s">
        <v>3048</v>
      </c>
      <c r="E2365" s="120">
        <v>14.93</v>
      </c>
      <c r="F2365" s="120" t="s">
        <v>9</v>
      </c>
      <c r="G2365" s="120" t="s">
        <v>481</v>
      </c>
      <c r="H2365" s="121" t="s">
        <v>110</v>
      </c>
      <c r="I2365" s="117" t="s">
        <v>3389</v>
      </c>
      <c r="J2365" s="74">
        <f>IF(F2365="USD", E2365, E2365 * IFERROR(VLOOKUP(F2365, EXCHANGE_RATE!A:B, 2, FALSE), "Currency not found"))</f>
        <v>14.93</v>
      </c>
      <c r="K2365" s="74">
        <f t="shared" si="233"/>
        <v>14.93</v>
      </c>
      <c r="L2365" s="14">
        <f>IF(C2365="MTS", B2365, B2365 * IFERROR(VLOOKUP(C2365, 'QTY_CONVERSIONS '!A:B, 2, FALSE), "Units not found"))</f>
        <v>0.2</v>
      </c>
      <c r="M2365" s="75">
        <f t="shared" si="235"/>
        <v>2986</v>
      </c>
      <c r="N2365" t="str">
        <f>IFERROR(VLOOKUP(D2365, Product_Category!A:B, 2, FALSE), "Uncategorized")</f>
        <v>CROSCARMELLOSE SODIUM</v>
      </c>
      <c r="O2365" s="76">
        <f t="shared" si="236"/>
        <v>14.93</v>
      </c>
      <c r="P2365" s="76">
        <f t="shared" si="237"/>
        <v>2.9860000000000002</v>
      </c>
      <c r="Q2365">
        <f t="shared" si="234"/>
        <v>2023</v>
      </c>
      <c r="R2365" t="str">
        <f>IFERROR(VLOOKUP(G2365,'Importer Name'!A:B, 2, FALSE), "")</f>
        <v xml:space="preserve">CIPLA LIMITED </v>
      </c>
      <c r="S2365" t="str">
        <f>IFERROR(VLOOKUP(H2365,'Supplier name '!A:B, 2, FALSE), "")</f>
        <v>DUPONT NUTRITION</v>
      </c>
    </row>
    <row r="2366" spans="1:19">
      <c r="A2366" s="119" t="s">
        <v>275</v>
      </c>
      <c r="B2366" s="120">
        <v>3000</v>
      </c>
      <c r="C2366" s="120" t="s">
        <v>7</v>
      </c>
      <c r="D2366" s="311" t="s">
        <v>3048</v>
      </c>
      <c r="E2366" s="120">
        <v>15.94</v>
      </c>
      <c r="F2366" s="120" t="s">
        <v>9</v>
      </c>
      <c r="G2366" s="120" t="s">
        <v>481</v>
      </c>
      <c r="H2366" s="121" t="s">
        <v>110</v>
      </c>
      <c r="I2366" s="117" t="s">
        <v>3389</v>
      </c>
      <c r="J2366" s="74">
        <f>IF(F2366="USD", E2366, E2366 * IFERROR(VLOOKUP(F2366, EXCHANGE_RATE!A:B, 2, FALSE), "Currency not found"))</f>
        <v>15.94</v>
      </c>
      <c r="K2366" s="74">
        <f t="shared" si="233"/>
        <v>15.94</v>
      </c>
      <c r="L2366" s="14">
        <f>IF(C2366="MTS", B2366, B2366 * IFERROR(VLOOKUP(C2366, 'QTY_CONVERSIONS '!A:B, 2, FALSE), "Units not found"))</f>
        <v>3</v>
      </c>
      <c r="M2366" s="75">
        <f t="shared" si="235"/>
        <v>47820</v>
      </c>
      <c r="N2366" t="str">
        <f>IFERROR(VLOOKUP(D2366, Product_Category!A:B, 2, FALSE), "Uncategorized")</f>
        <v>CROSCARMELLOSE SODIUM</v>
      </c>
      <c r="O2366" s="76">
        <f t="shared" si="236"/>
        <v>15.94</v>
      </c>
      <c r="P2366" s="76">
        <f t="shared" si="237"/>
        <v>47.82</v>
      </c>
      <c r="Q2366">
        <f t="shared" si="234"/>
        <v>2023</v>
      </c>
      <c r="R2366" t="str">
        <f>IFERROR(VLOOKUP(G2366,'Importer Name'!A:B, 2, FALSE), "")</f>
        <v xml:space="preserve">CIPLA LIMITED </v>
      </c>
      <c r="S2366" t="str">
        <f>IFERROR(VLOOKUP(H2366,'Supplier name '!A:B, 2, FALSE), "")</f>
        <v>DUPONT NUTRITION</v>
      </c>
    </row>
    <row r="2367" spans="1:19">
      <c r="A2367" s="119" t="s">
        <v>275</v>
      </c>
      <c r="B2367" s="120">
        <v>7000</v>
      </c>
      <c r="C2367" s="120" t="s">
        <v>7</v>
      </c>
      <c r="D2367" s="311" t="s">
        <v>3048</v>
      </c>
      <c r="E2367" s="120">
        <v>13.43</v>
      </c>
      <c r="F2367" s="120" t="s">
        <v>9</v>
      </c>
      <c r="G2367" s="120" t="s">
        <v>481</v>
      </c>
      <c r="H2367" s="121" t="s">
        <v>110</v>
      </c>
      <c r="I2367" s="117" t="s">
        <v>3389</v>
      </c>
      <c r="J2367" s="74">
        <f>IF(F2367="USD", E2367, E2367 * IFERROR(VLOOKUP(F2367, EXCHANGE_RATE!A:B, 2, FALSE), "Currency not found"))</f>
        <v>13.43</v>
      </c>
      <c r="K2367" s="74">
        <f t="shared" si="233"/>
        <v>13.43</v>
      </c>
      <c r="L2367" s="14">
        <f>IF(C2367="MTS", B2367, B2367 * IFERROR(VLOOKUP(C2367, 'QTY_CONVERSIONS '!A:B, 2, FALSE), "Units not found"))</f>
        <v>7</v>
      </c>
      <c r="M2367" s="75">
        <f t="shared" si="235"/>
        <v>94010</v>
      </c>
      <c r="N2367" t="str">
        <f>IFERROR(VLOOKUP(D2367, Product_Category!A:B, 2, FALSE), "Uncategorized")</f>
        <v>CROSCARMELLOSE SODIUM</v>
      </c>
      <c r="O2367" s="76">
        <f t="shared" si="236"/>
        <v>13.43</v>
      </c>
      <c r="P2367" s="76">
        <f t="shared" si="237"/>
        <v>94.009999999999991</v>
      </c>
      <c r="Q2367">
        <f t="shared" si="234"/>
        <v>2023</v>
      </c>
      <c r="R2367" t="str">
        <f>IFERROR(VLOOKUP(G2367,'Importer Name'!A:B, 2, FALSE), "")</f>
        <v xml:space="preserve">CIPLA LIMITED </v>
      </c>
      <c r="S2367" t="str">
        <f>IFERROR(VLOOKUP(H2367,'Supplier name '!A:B, 2, FALSE), "")</f>
        <v>DUPONT NUTRITION</v>
      </c>
    </row>
    <row r="2368" spans="1:19">
      <c r="A2368" s="119" t="s">
        <v>275</v>
      </c>
      <c r="B2368" s="120">
        <v>4000</v>
      </c>
      <c r="C2368" s="120" t="s">
        <v>7</v>
      </c>
      <c r="D2368" s="311" t="s">
        <v>3048</v>
      </c>
      <c r="E2368" s="120">
        <v>15.94</v>
      </c>
      <c r="F2368" s="120" t="s">
        <v>9</v>
      </c>
      <c r="G2368" s="120" t="s">
        <v>117</v>
      </c>
      <c r="H2368" s="121" t="s">
        <v>110</v>
      </c>
      <c r="I2368" s="117" t="s">
        <v>3389</v>
      </c>
      <c r="J2368" s="74">
        <f>IF(F2368="USD", E2368, E2368 * IFERROR(VLOOKUP(F2368, EXCHANGE_RATE!A:B, 2, FALSE), "Currency not found"))</f>
        <v>15.94</v>
      </c>
      <c r="K2368" s="74">
        <f t="shared" si="233"/>
        <v>15.94</v>
      </c>
      <c r="L2368" s="14">
        <f>IF(C2368="MTS", B2368, B2368 * IFERROR(VLOOKUP(C2368, 'QTY_CONVERSIONS '!A:B, 2, FALSE), "Units not found"))</f>
        <v>4</v>
      </c>
      <c r="M2368" s="75">
        <f t="shared" si="235"/>
        <v>63760</v>
      </c>
      <c r="N2368" t="str">
        <f>IFERROR(VLOOKUP(D2368, Product_Category!A:B, 2, FALSE), "Uncategorized")</f>
        <v>CROSCARMELLOSE SODIUM</v>
      </c>
      <c r="O2368" s="76">
        <f t="shared" si="236"/>
        <v>15.94</v>
      </c>
      <c r="P2368" s="76">
        <f t="shared" si="237"/>
        <v>63.76</v>
      </c>
      <c r="Q2368">
        <f t="shared" si="234"/>
        <v>2023</v>
      </c>
      <c r="R2368" t="str">
        <f>IFERROR(VLOOKUP(G2368,'Importer Name'!A:B, 2, FALSE), "")</f>
        <v>MARKSANS PHARMA</v>
      </c>
      <c r="S2368" t="str">
        <f>IFERROR(VLOOKUP(H2368,'Supplier name '!A:B, 2, FALSE), "")</f>
        <v>DUPONT NUTRITION</v>
      </c>
    </row>
    <row r="2369" spans="1:19">
      <c r="A2369" s="119" t="s">
        <v>275</v>
      </c>
      <c r="B2369" s="120">
        <v>17500</v>
      </c>
      <c r="C2369" s="120" t="s">
        <v>7</v>
      </c>
      <c r="D2369" s="311" t="s">
        <v>3048</v>
      </c>
      <c r="E2369" s="120">
        <v>15.94</v>
      </c>
      <c r="F2369" s="120" t="s">
        <v>9</v>
      </c>
      <c r="G2369" s="120" t="s">
        <v>2998</v>
      </c>
      <c r="H2369" s="121" t="s">
        <v>110</v>
      </c>
      <c r="I2369" s="117" t="s">
        <v>3389</v>
      </c>
      <c r="J2369" s="74">
        <f>IF(F2369="USD", E2369, E2369 * IFERROR(VLOOKUP(F2369, EXCHANGE_RATE!A:B, 2, FALSE), "Currency not found"))</f>
        <v>15.94</v>
      </c>
      <c r="K2369" s="74">
        <f t="shared" si="233"/>
        <v>15.94</v>
      </c>
      <c r="L2369" s="14">
        <f>IF(C2369="MTS", B2369, B2369 * IFERROR(VLOOKUP(C2369, 'QTY_CONVERSIONS '!A:B, 2, FALSE), "Units not found"))</f>
        <v>17.5</v>
      </c>
      <c r="M2369" s="75">
        <f t="shared" si="235"/>
        <v>278950</v>
      </c>
      <c r="N2369" t="str">
        <f>IFERROR(VLOOKUP(D2369, Product_Category!A:B, 2, FALSE), "Uncategorized")</f>
        <v>CROSCARMELLOSE SODIUM</v>
      </c>
      <c r="O2369" s="76">
        <f t="shared" si="236"/>
        <v>15.94</v>
      </c>
      <c r="P2369" s="76">
        <f t="shared" si="237"/>
        <v>278.95</v>
      </c>
      <c r="Q2369">
        <f t="shared" si="234"/>
        <v>2023</v>
      </c>
      <c r="R2369" t="str">
        <f>IFERROR(VLOOKUP(G2369,'Importer Name'!A:B, 2, FALSE), "")</f>
        <v>SIGNET</v>
      </c>
      <c r="S2369" t="str">
        <f>IFERROR(VLOOKUP(H2369,'Supplier name '!A:B, 2, FALSE), "")</f>
        <v>DUPONT NUTRITION</v>
      </c>
    </row>
    <row r="2370" spans="1:19">
      <c r="A2370" s="119" t="s">
        <v>275</v>
      </c>
      <c r="B2370" s="120">
        <v>1000</v>
      </c>
      <c r="C2370" s="120" t="s">
        <v>7</v>
      </c>
      <c r="D2370" s="311" t="s">
        <v>3048</v>
      </c>
      <c r="E2370" s="120">
        <v>16.79</v>
      </c>
      <c r="F2370" s="120" t="s">
        <v>9</v>
      </c>
      <c r="G2370" s="120" t="s">
        <v>2995</v>
      </c>
      <c r="H2370" s="121" t="s">
        <v>110</v>
      </c>
      <c r="I2370" s="117" t="s">
        <v>3389</v>
      </c>
      <c r="J2370" s="74">
        <f>IF(F2370="USD", E2370, E2370 * IFERROR(VLOOKUP(F2370, EXCHANGE_RATE!A:B, 2, FALSE), "Currency not found"))</f>
        <v>16.79</v>
      </c>
      <c r="K2370" s="74">
        <f t="shared" si="233"/>
        <v>16.79</v>
      </c>
      <c r="L2370" s="14">
        <f>IF(C2370="MTS", B2370, B2370 * IFERROR(VLOOKUP(C2370, 'QTY_CONVERSIONS '!A:B, 2, FALSE), "Units not found"))</f>
        <v>1</v>
      </c>
      <c r="M2370" s="75">
        <f t="shared" si="235"/>
        <v>16790</v>
      </c>
      <c r="N2370" t="str">
        <f>IFERROR(VLOOKUP(D2370, Product_Category!A:B, 2, FALSE), "Uncategorized")</f>
        <v>CROSCARMELLOSE SODIUM</v>
      </c>
      <c r="O2370" s="76">
        <f t="shared" si="236"/>
        <v>16.79</v>
      </c>
      <c r="P2370" s="76">
        <f t="shared" si="237"/>
        <v>16.79</v>
      </c>
      <c r="Q2370">
        <f t="shared" si="234"/>
        <v>2023</v>
      </c>
      <c r="R2370" t="str">
        <f>IFERROR(VLOOKUP(G2370,'Importer Name'!A:B, 2, FALSE), "")</f>
        <v>MYLAN LABS</v>
      </c>
      <c r="S2370" t="str">
        <f>IFERROR(VLOOKUP(H2370,'Supplier name '!A:B, 2, FALSE), "")</f>
        <v>DUPONT NUTRITION</v>
      </c>
    </row>
    <row r="2371" spans="1:19">
      <c r="A2371" s="119" t="s">
        <v>275</v>
      </c>
      <c r="B2371" s="120">
        <v>8820</v>
      </c>
      <c r="C2371" s="120" t="s">
        <v>7</v>
      </c>
      <c r="D2371" s="311" t="s">
        <v>3048</v>
      </c>
      <c r="E2371" s="120">
        <v>14.91</v>
      </c>
      <c r="F2371" s="120" t="s">
        <v>1718</v>
      </c>
      <c r="G2371" s="120" t="s">
        <v>157</v>
      </c>
      <c r="H2371" s="121" t="s">
        <v>3381</v>
      </c>
      <c r="I2371" s="117" t="s">
        <v>3389</v>
      </c>
      <c r="J2371" s="74">
        <f>IF(F2371="USD", E2371, E2371 * IFERROR(VLOOKUP(F2371, EXCHANGE_RATE!A:B, 2, FALSE), "Currency not found"))</f>
        <v>15.953700000000001</v>
      </c>
      <c r="K2371" s="74">
        <f t="shared" si="233"/>
        <v>15.959999999999999</v>
      </c>
      <c r="L2371" s="14">
        <f>IF(C2371="MTS", B2371, B2371 * IFERROR(VLOOKUP(C2371, 'QTY_CONVERSIONS '!A:B, 2, FALSE), "Units not found"))</f>
        <v>8.82</v>
      </c>
      <c r="M2371" s="75">
        <f t="shared" si="235"/>
        <v>140767.19999999998</v>
      </c>
      <c r="N2371" t="str">
        <f>IFERROR(VLOOKUP(D2371, Product_Category!A:B, 2, FALSE), "Uncategorized")</f>
        <v>CROSCARMELLOSE SODIUM</v>
      </c>
      <c r="O2371" s="76">
        <f t="shared" si="236"/>
        <v>15.959999999999999</v>
      </c>
      <c r="P2371" s="76">
        <f t="shared" si="237"/>
        <v>140.7672</v>
      </c>
      <c r="Q2371">
        <f t="shared" si="234"/>
        <v>2023</v>
      </c>
      <c r="R2371" t="str">
        <f>IFERROR(VLOOKUP(G2371,'Importer Name'!A:B, 2, FALSE), "")</f>
        <v>IMCD INDIA</v>
      </c>
      <c r="S2371" t="str">
        <f>IFERROR(VLOOKUP(H2371,'Supplier name '!A:B, 2, FALSE), "")</f>
        <v xml:space="preserve">DFE PHARMA GMBH &amp; CO.KG </v>
      </c>
    </row>
    <row r="2372" spans="1:19">
      <c r="A2372" s="119" t="s">
        <v>275</v>
      </c>
      <c r="B2372" s="120">
        <v>3000</v>
      </c>
      <c r="C2372" s="120" t="s">
        <v>7</v>
      </c>
      <c r="D2372" s="311" t="s">
        <v>3048</v>
      </c>
      <c r="E2372" s="120">
        <v>8.19</v>
      </c>
      <c r="F2372" s="120" t="s">
        <v>9</v>
      </c>
      <c r="G2372" s="120" t="s">
        <v>2998</v>
      </c>
      <c r="H2372" s="121" t="s">
        <v>110</v>
      </c>
      <c r="I2372" s="117" t="s">
        <v>3389</v>
      </c>
      <c r="J2372" s="74">
        <f>IF(F2372="USD", E2372, E2372 * IFERROR(VLOOKUP(F2372, EXCHANGE_RATE!A:B, 2, FALSE), "Currency not found"))</f>
        <v>8.19</v>
      </c>
      <c r="K2372" s="74">
        <f t="shared" ref="K2372:K2435" si="238">ROUNDUP(J2372,2)</f>
        <v>8.19</v>
      </c>
      <c r="L2372" s="14">
        <f>IF(C2372="MTS", B2372, B2372 * IFERROR(VLOOKUP(C2372, 'QTY_CONVERSIONS '!A:B, 2, FALSE), "Units not found"))</f>
        <v>3</v>
      </c>
      <c r="M2372" s="75">
        <f t="shared" si="235"/>
        <v>24570</v>
      </c>
      <c r="N2372" t="str">
        <f>IFERROR(VLOOKUP(D2372, Product_Category!A:B, 2, FALSE), "Uncategorized")</f>
        <v>CROSCARMELLOSE SODIUM</v>
      </c>
      <c r="O2372" s="76">
        <f t="shared" si="236"/>
        <v>8.19</v>
      </c>
      <c r="P2372" s="76">
        <f t="shared" si="237"/>
        <v>24.57</v>
      </c>
      <c r="Q2372">
        <f t="shared" ref="Q2372:Q2435" si="239">Q2371</f>
        <v>2023</v>
      </c>
      <c r="R2372" t="str">
        <f>IFERROR(VLOOKUP(G2372,'Importer Name'!A:B, 2, FALSE), "")</f>
        <v>SIGNET</v>
      </c>
      <c r="S2372" t="str">
        <f>IFERROR(VLOOKUP(H2372,'Supplier name '!A:B, 2, FALSE), "")</f>
        <v>DUPONT NUTRITION</v>
      </c>
    </row>
    <row r="2373" spans="1:19">
      <c r="A2373" s="119" t="s">
        <v>275</v>
      </c>
      <c r="B2373" s="120">
        <v>3780</v>
      </c>
      <c r="C2373" s="120" t="s">
        <v>7</v>
      </c>
      <c r="D2373" s="311" t="s">
        <v>3048</v>
      </c>
      <c r="E2373" s="120">
        <v>13.95</v>
      </c>
      <c r="F2373" s="120" t="s">
        <v>1718</v>
      </c>
      <c r="G2373" s="120" t="s">
        <v>1733</v>
      </c>
      <c r="H2373" s="121" t="s">
        <v>3382</v>
      </c>
      <c r="I2373" s="117" t="s">
        <v>3389</v>
      </c>
      <c r="J2373" s="74">
        <f>IF(F2373="USD", E2373, E2373 * IFERROR(VLOOKUP(F2373, EXCHANGE_RATE!A:B, 2, FALSE), "Currency not found"))</f>
        <v>14.926500000000001</v>
      </c>
      <c r="K2373" s="74">
        <f t="shared" si="238"/>
        <v>14.93</v>
      </c>
      <c r="L2373" s="14">
        <f>IF(C2373="MTS", B2373, B2373 * IFERROR(VLOOKUP(C2373, 'QTY_CONVERSIONS '!A:B, 2, FALSE), "Units not found"))</f>
        <v>3.7800000000000002</v>
      </c>
      <c r="M2373" s="75">
        <f t="shared" si="235"/>
        <v>56435.4</v>
      </c>
      <c r="N2373" t="str">
        <f>IFERROR(VLOOKUP(D2373, Product_Category!A:B, 2, FALSE), "Uncategorized")</f>
        <v>CROSCARMELLOSE SODIUM</v>
      </c>
      <c r="O2373" s="76">
        <f t="shared" si="236"/>
        <v>14.93</v>
      </c>
      <c r="P2373" s="76">
        <f t="shared" si="237"/>
        <v>56.435400000000001</v>
      </c>
      <c r="Q2373">
        <f t="shared" si="239"/>
        <v>2023</v>
      </c>
      <c r="R2373" t="str">
        <f>IFERROR(VLOOKUP(G2373,'Importer Name'!A:B, 2, FALSE), "")</f>
        <v>MICRO LABS</v>
      </c>
      <c r="S2373" t="str">
        <f>IFERROR(VLOOKUP(H2373,'Supplier name '!A:B, 2, FALSE), "")</f>
        <v xml:space="preserve">DFE PHARMA GMBH &amp; CO KG </v>
      </c>
    </row>
    <row r="2374" spans="1:19">
      <c r="A2374" s="119" t="s">
        <v>275</v>
      </c>
      <c r="B2374" s="120">
        <v>500</v>
      </c>
      <c r="C2374" s="120" t="s">
        <v>7</v>
      </c>
      <c r="D2374" s="311" t="s">
        <v>3002</v>
      </c>
      <c r="E2374" s="120">
        <v>6.89</v>
      </c>
      <c r="F2374" s="120" t="s">
        <v>9</v>
      </c>
      <c r="G2374" s="120" t="s">
        <v>2995</v>
      </c>
      <c r="H2374" s="121" t="s">
        <v>110</v>
      </c>
      <c r="I2374" s="117" t="s">
        <v>3389</v>
      </c>
      <c r="J2374" s="74">
        <f>IF(F2374="USD", E2374, E2374 * IFERROR(VLOOKUP(F2374, EXCHANGE_RATE!A:B, 2, FALSE), "Currency not found"))</f>
        <v>6.89</v>
      </c>
      <c r="K2374" s="74">
        <f t="shared" si="238"/>
        <v>6.89</v>
      </c>
      <c r="L2374" s="14">
        <f>IF(C2374="MTS", B2374, B2374 * IFERROR(VLOOKUP(C2374, 'QTY_CONVERSIONS '!A:B, 2, FALSE), "Units not found"))</f>
        <v>0.5</v>
      </c>
      <c r="M2374" s="75">
        <f t="shared" si="235"/>
        <v>3445</v>
      </c>
      <c r="N2374" t="str">
        <f>IFERROR(VLOOKUP(D2374, Product_Category!A:B, 2, FALSE), "Uncategorized")</f>
        <v>MCC</v>
      </c>
      <c r="O2374" s="76">
        <f t="shared" si="236"/>
        <v>6.89</v>
      </c>
      <c r="P2374" s="76">
        <f t="shared" si="237"/>
        <v>3.4449999999999998</v>
      </c>
      <c r="Q2374">
        <f t="shared" si="239"/>
        <v>2023</v>
      </c>
      <c r="R2374" t="str">
        <f>IFERROR(VLOOKUP(G2374,'Importer Name'!A:B, 2, FALSE), "")</f>
        <v>MYLAN LABS</v>
      </c>
      <c r="S2374" t="str">
        <f>IFERROR(VLOOKUP(H2374,'Supplier name '!A:B, 2, FALSE), "")</f>
        <v>DUPONT NUTRITION</v>
      </c>
    </row>
    <row r="2375" spans="1:19">
      <c r="A2375" s="122" t="s">
        <v>275</v>
      </c>
      <c r="B2375" s="123">
        <v>2500</v>
      </c>
      <c r="C2375" s="123" t="s">
        <v>7</v>
      </c>
      <c r="D2375" s="312" t="s">
        <v>3313</v>
      </c>
      <c r="E2375" s="123">
        <v>8.0399999999999991</v>
      </c>
      <c r="F2375" s="123" t="s">
        <v>9</v>
      </c>
      <c r="G2375" s="123" t="s">
        <v>2995</v>
      </c>
      <c r="H2375" s="124" t="s">
        <v>110</v>
      </c>
      <c r="I2375" s="117" t="s">
        <v>3389</v>
      </c>
      <c r="J2375" s="74">
        <f>IF(F2375="USD", E2375, E2375 * IFERROR(VLOOKUP(F2375, EXCHANGE_RATE!A:B, 2, FALSE), "Currency not found"))</f>
        <v>8.0399999999999991</v>
      </c>
      <c r="K2375" s="74">
        <f t="shared" si="238"/>
        <v>8.0399999999999991</v>
      </c>
      <c r="L2375" s="14">
        <f>IF(C2375="MTS", B2375, B2375 * IFERROR(VLOOKUP(C2375, 'QTY_CONVERSIONS '!A:B, 2, FALSE), "Units not found"))</f>
        <v>2.5</v>
      </c>
      <c r="M2375" s="75">
        <f t="shared" si="235"/>
        <v>20099.999999999996</v>
      </c>
      <c r="N2375" t="str">
        <f>IFERROR(VLOOKUP(D2375, Product_Category!A:B, 2, FALSE), "Uncategorized")</f>
        <v>MCC</v>
      </c>
      <c r="O2375" s="76">
        <f t="shared" si="236"/>
        <v>8.0399999999999991</v>
      </c>
      <c r="P2375" s="76">
        <f t="shared" si="237"/>
        <v>20.099999999999998</v>
      </c>
      <c r="Q2375">
        <f t="shared" si="239"/>
        <v>2023</v>
      </c>
      <c r="R2375" t="str">
        <f>IFERROR(VLOOKUP(G2375,'Importer Name'!A:B, 2, FALSE), "")</f>
        <v>MYLAN LABS</v>
      </c>
      <c r="S2375" t="str">
        <f>IFERROR(VLOOKUP(H2375,'Supplier name '!A:B, 2, FALSE), "")</f>
        <v>DUPONT NUTRITION</v>
      </c>
    </row>
    <row r="2376" spans="1:19">
      <c r="A2376" s="128" t="s">
        <v>484</v>
      </c>
      <c r="B2376" s="129">
        <v>480</v>
      </c>
      <c r="C2376" s="129" t="s">
        <v>7</v>
      </c>
      <c r="D2376" s="315" t="s">
        <v>910</v>
      </c>
      <c r="E2376" s="129">
        <v>2.95</v>
      </c>
      <c r="F2376" s="129" t="s">
        <v>9</v>
      </c>
      <c r="G2376" s="129" t="s">
        <v>3383</v>
      </c>
      <c r="H2376" s="130" t="s">
        <v>3384</v>
      </c>
      <c r="I2376" s="117" t="s">
        <v>3389</v>
      </c>
      <c r="J2376" s="74">
        <f>IF(F2376="USD", E2376, E2376 * IFERROR(VLOOKUP(F2376, EXCHANGE_RATE!A:B, 2, FALSE), "Currency not found"))</f>
        <v>2.95</v>
      </c>
      <c r="K2376" s="74">
        <f t="shared" si="238"/>
        <v>2.95</v>
      </c>
      <c r="L2376" s="14">
        <f>IF(C2376="MTS", B2376, B2376 * IFERROR(VLOOKUP(C2376, 'QTY_CONVERSIONS '!A:B, 2, FALSE), "Units not found"))</f>
        <v>0.48</v>
      </c>
      <c r="M2376" s="75">
        <f t="shared" si="235"/>
        <v>1416</v>
      </c>
      <c r="N2376" t="str">
        <f>IFERROR(VLOOKUP(D2376, Product_Category!A:B, 2, FALSE), "Uncategorized")</f>
        <v>MAGNESIUM STEARATE</v>
      </c>
      <c r="O2376" s="76">
        <f t="shared" si="236"/>
        <v>2.95</v>
      </c>
      <c r="P2376" s="76">
        <f t="shared" si="237"/>
        <v>1.4159999999999999</v>
      </c>
      <c r="Q2376">
        <f t="shared" si="239"/>
        <v>2023</v>
      </c>
      <c r="R2376" t="str">
        <f>IFERROR(VLOOKUP(G2376,'Importer Name'!A:B, 2, FALSE), "")</f>
        <v>ATHENA DRUG SOLUTIONS</v>
      </c>
      <c r="S2376" t="str">
        <f>IFERROR(VLOOKUP(H2376,'Supplier name '!A:B, 2, FALSE), "")</f>
        <v>SUN ACE KAKOH LTD</v>
      </c>
    </row>
    <row r="2377" spans="1:19">
      <c r="A2377" s="125" t="s">
        <v>287</v>
      </c>
      <c r="B2377" s="120">
        <v>1125</v>
      </c>
      <c r="C2377" s="120" t="s">
        <v>7</v>
      </c>
      <c r="D2377" s="311" t="s">
        <v>3328</v>
      </c>
      <c r="E2377" s="120">
        <v>11</v>
      </c>
      <c r="F2377" s="120" t="s">
        <v>9</v>
      </c>
      <c r="G2377" s="120" t="s">
        <v>2995</v>
      </c>
      <c r="H2377" s="127" t="s">
        <v>289</v>
      </c>
      <c r="I2377" s="117" t="s">
        <v>3389</v>
      </c>
      <c r="J2377" s="74">
        <f>IF(F2377="USD", E2377, E2377 * IFERROR(VLOOKUP(F2377, EXCHANGE_RATE!A:B, 2, FALSE), "Currency not found"))</f>
        <v>11</v>
      </c>
      <c r="K2377" s="74">
        <f t="shared" si="238"/>
        <v>11</v>
      </c>
      <c r="L2377" s="14">
        <f>IF(C2377="MTS", B2377, B2377 * IFERROR(VLOOKUP(C2377, 'QTY_CONVERSIONS '!A:B, 2, FALSE), "Units not found"))</f>
        <v>1.125</v>
      </c>
      <c r="M2377" s="75">
        <f t="shared" si="235"/>
        <v>12375</v>
      </c>
      <c r="N2377" t="str">
        <f>IFERROR(VLOOKUP(D2377, Product_Category!A:B, 2, FALSE), "Uncategorized")</f>
        <v>CROSCARMELLOSE SODIUM</v>
      </c>
      <c r="O2377" s="76">
        <f t="shared" si="236"/>
        <v>11</v>
      </c>
      <c r="P2377" s="76">
        <f t="shared" si="237"/>
        <v>12.375</v>
      </c>
      <c r="Q2377">
        <f t="shared" si="239"/>
        <v>2023</v>
      </c>
      <c r="R2377" t="str">
        <f>IFERROR(VLOOKUP(G2377,'Importer Name'!A:B, 2, FALSE), "")</f>
        <v>MYLAN LABS</v>
      </c>
      <c r="S2377" t="str">
        <f>IFERROR(VLOOKUP(H2377,'Supplier name '!A:B, 2, FALSE), "")</f>
        <v>MINGTAI CHEMICAL</v>
      </c>
    </row>
    <row r="2378" spans="1:19">
      <c r="A2378" s="119" t="s">
        <v>287</v>
      </c>
      <c r="B2378" s="120">
        <v>5000</v>
      </c>
      <c r="C2378" s="120" t="s">
        <v>7</v>
      </c>
      <c r="D2378" s="311" t="s">
        <v>3328</v>
      </c>
      <c r="E2378" s="120">
        <v>9.8000000000000007</v>
      </c>
      <c r="F2378" s="120" t="s">
        <v>9</v>
      </c>
      <c r="G2378" s="120" t="s">
        <v>3020</v>
      </c>
      <c r="H2378" s="121" t="s">
        <v>289</v>
      </c>
      <c r="I2378" s="117" t="s">
        <v>3389</v>
      </c>
      <c r="J2378" s="74">
        <f>IF(F2378="USD", E2378, E2378 * IFERROR(VLOOKUP(F2378, EXCHANGE_RATE!A:B, 2, FALSE), "Currency not found"))</f>
        <v>9.8000000000000007</v>
      </c>
      <c r="K2378" s="74">
        <f t="shared" si="238"/>
        <v>9.8000000000000007</v>
      </c>
      <c r="L2378" s="14">
        <f>IF(C2378="MTS", B2378, B2378 * IFERROR(VLOOKUP(C2378, 'QTY_CONVERSIONS '!A:B, 2, FALSE), "Units not found"))</f>
        <v>5</v>
      </c>
      <c r="M2378" s="75">
        <f t="shared" si="235"/>
        <v>49000</v>
      </c>
      <c r="N2378" t="str">
        <f>IFERROR(VLOOKUP(D2378, Product_Category!A:B, 2, FALSE), "Uncategorized")</f>
        <v>CROSCARMELLOSE SODIUM</v>
      </c>
      <c r="O2378" s="76">
        <f t="shared" si="236"/>
        <v>9.8000000000000007</v>
      </c>
      <c r="P2378" s="76">
        <f t="shared" si="237"/>
        <v>49</v>
      </c>
      <c r="Q2378">
        <f t="shared" si="239"/>
        <v>2023</v>
      </c>
      <c r="R2378" t="str">
        <f>IFERROR(VLOOKUP(G2378,'Importer Name'!A:B, 2, FALSE), "")</f>
        <v xml:space="preserve">ANSHUL LIFE SCIENCES </v>
      </c>
      <c r="S2378" t="str">
        <f>IFERROR(VLOOKUP(H2378,'Supplier name '!A:B, 2, FALSE), "")</f>
        <v>MINGTAI CHEMICAL</v>
      </c>
    </row>
    <row r="2379" spans="1:19">
      <c r="A2379" s="119" t="s">
        <v>287</v>
      </c>
      <c r="B2379" s="120">
        <v>11250</v>
      </c>
      <c r="C2379" s="120" t="s">
        <v>7</v>
      </c>
      <c r="D2379" s="311" t="s">
        <v>3328</v>
      </c>
      <c r="E2379" s="120">
        <v>10.25</v>
      </c>
      <c r="F2379" s="120" t="s">
        <v>9</v>
      </c>
      <c r="G2379" s="120" t="s">
        <v>3020</v>
      </c>
      <c r="H2379" s="121" t="s">
        <v>289</v>
      </c>
      <c r="I2379" s="117" t="s">
        <v>3389</v>
      </c>
      <c r="J2379" s="74">
        <f>IF(F2379="USD", E2379, E2379 * IFERROR(VLOOKUP(F2379, EXCHANGE_RATE!A:B, 2, FALSE), "Currency not found"))</f>
        <v>10.25</v>
      </c>
      <c r="K2379" s="74">
        <f t="shared" si="238"/>
        <v>10.25</v>
      </c>
      <c r="L2379" s="14">
        <f>IF(C2379="MTS", B2379, B2379 * IFERROR(VLOOKUP(C2379, 'QTY_CONVERSIONS '!A:B, 2, FALSE), "Units not found"))</f>
        <v>11.25</v>
      </c>
      <c r="M2379" s="75">
        <f t="shared" si="235"/>
        <v>115312.5</v>
      </c>
      <c r="N2379" t="str">
        <f>IFERROR(VLOOKUP(D2379, Product_Category!A:B, 2, FALSE), "Uncategorized")</f>
        <v>CROSCARMELLOSE SODIUM</v>
      </c>
      <c r="O2379" s="76">
        <f t="shared" si="236"/>
        <v>10.25</v>
      </c>
      <c r="P2379" s="76">
        <f t="shared" si="237"/>
        <v>115.3125</v>
      </c>
      <c r="Q2379">
        <f t="shared" si="239"/>
        <v>2023</v>
      </c>
      <c r="R2379" t="str">
        <f>IFERROR(VLOOKUP(G2379,'Importer Name'!A:B, 2, FALSE), "")</f>
        <v xml:space="preserve">ANSHUL LIFE SCIENCES </v>
      </c>
      <c r="S2379" t="str">
        <f>IFERROR(VLOOKUP(H2379,'Supplier name '!A:B, 2, FALSE), "")</f>
        <v>MINGTAI CHEMICAL</v>
      </c>
    </row>
    <row r="2380" spans="1:19">
      <c r="A2380" s="119" t="s">
        <v>287</v>
      </c>
      <c r="B2380" s="120">
        <v>15750</v>
      </c>
      <c r="C2380" s="120" t="s">
        <v>7</v>
      </c>
      <c r="D2380" s="311" t="s">
        <v>3328</v>
      </c>
      <c r="E2380" s="120">
        <v>10.25</v>
      </c>
      <c r="F2380" s="120" t="s">
        <v>9</v>
      </c>
      <c r="G2380" s="120" t="s">
        <v>3020</v>
      </c>
      <c r="H2380" s="121" t="s">
        <v>289</v>
      </c>
      <c r="I2380" s="117" t="s">
        <v>3389</v>
      </c>
      <c r="J2380" s="74">
        <f>IF(F2380="USD", E2380, E2380 * IFERROR(VLOOKUP(F2380, EXCHANGE_RATE!A:B, 2, FALSE), "Currency not found"))</f>
        <v>10.25</v>
      </c>
      <c r="K2380" s="74">
        <f t="shared" si="238"/>
        <v>10.25</v>
      </c>
      <c r="L2380" s="14">
        <f>IF(C2380="MTS", B2380, B2380 * IFERROR(VLOOKUP(C2380, 'QTY_CONVERSIONS '!A:B, 2, FALSE), "Units not found"))</f>
        <v>15.75</v>
      </c>
      <c r="M2380" s="75">
        <f t="shared" si="235"/>
        <v>161437.5</v>
      </c>
      <c r="N2380" t="str">
        <f>IFERROR(VLOOKUP(D2380, Product_Category!A:B, 2, FALSE), "Uncategorized")</f>
        <v>CROSCARMELLOSE SODIUM</v>
      </c>
      <c r="O2380" s="76">
        <f t="shared" si="236"/>
        <v>10.25</v>
      </c>
      <c r="P2380" s="76">
        <f t="shared" si="237"/>
        <v>161.4375</v>
      </c>
      <c r="Q2380">
        <f t="shared" si="239"/>
        <v>2023</v>
      </c>
      <c r="R2380" t="str">
        <f>IFERROR(VLOOKUP(G2380,'Importer Name'!A:B, 2, FALSE), "")</f>
        <v xml:space="preserve">ANSHUL LIFE SCIENCES </v>
      </c>
      <c r="S2380" t="str">
        <f>IFERROR(VLOOKUP(H2380,'Supplier name '!A:B, 2, FALSE), "")</f>
        <v>MINGTAI CHEMICAL</v>
      </c>
    </row>
    <row r="2381" spans="1:19">
      <c r="A2381" s="119" t="s">
        <v>287</v>
      </c>
      <c r="B2381" s="120">
        <v>4500</v>
      </c>
      <c r="C2381" s="120" t="s">
        <v>7</v>
      </c>
      <c r="D2381" s="311" t="s">
        <v>3328</v>
      </c>
      <c r="E2381" s="120">
        <v>10.25</v>
      </c>
      <c r="F2381" s="120" t="s">
        <v>9</v>
      </c>
      <c r="G2381" s="120" t="s">
        <v>3020</v>
      </c>
      <c r="H2381" s="121" t="s">
        <v>289</v>
      </c>
      <c r="I2381" s="117" t="s">
        <v>3389</v>
      </c>
      <c r="J2381" s="74">
        <f>IF(F2381="USD", E2381, E2381 * IFERROR(VLOOKUP(F2381, EXCHANGE_RATE!A:B, 2, FALSE), "Currency not found"))</f>
        <v>10.25</v>
      </c>
      <c r="K2381" s="74">
        <f t="shared" si="238"/>
        <v>10.25</v>
      </c>
      <c r="L2381" s="14">
        <f>IF(C2381="MTS", B2381, B2381 * IFERROR(VLOOKUP(C2381, 'QTY_CONVERSIONS '!A:B, 2, FALSE), "Units not found"))</f>
        <v>4.5</v>
      </c>
      <c r="M2381" s="75">
        <f t="shared" si="235"/>
        <v>46125</v>
      </c>
      <c r="N2381" t="str">
        <f>IFERROR(VLOOKUP(D2381, Product_Category!A:B, 2, FALSE), "Uncategorized")</f>
        <v>CROSCARMELLOSE SODIUM</v>
      </c>
      <c r="O2381" s="76">
        <f t="shared" si="236"/>
        <v>10.25</v>
      </c>
      <c r="P2381" s="76">
        <f t="shared" si="237"/>
        <v>46.125</v>
      </c>
      <c r="Q2381">
        <f t="shared" si="239"/>
        <v>2023</v>
      </c>
      <c r="R2381" t="str">
        <f>IFERROR(VLOOKUP(G2381,'Importer Name'!A:B, 2, FALSE), "")</f>
        <v xml:space="preserve">ANSHUL LIFE SCIENCES </v>
      </c>
      <c r="S2381" t="str">
        <f>IFERROR(VLOOKUP(H2381,'Supplier name '!A:B, 2, FALSE), "")</f>
        <v>MINGTAI CHEMICAL</v>
      </c>
    </row>
    <row r="2382" spans="1:19">
      <c r="A2382" s="119" t="s">
        <v>287</v>
      </c>
      <c r="B2382" s="120">
        <v>9000</v>
      </c>
      <c r="C2382" s="120" t="s">
        <v>7</v>
      </c>
      <c r="D2382" s="311" t="s">
        <v>3329</v>
      </c>
      <c r="E2382" s="120">
        <v>3.42</v>
      </c>
      <c r="F2382" s="120" t="s">
        <v>9</v>
      </c>
      <c r="G2382" s="120" t="s">
        <v>3020</v>
      </c>
      <c r="H2382" s="121" t="s">
        <v>289</v>
      </c>
      <c r="I2382" s="117" t="s">
        <v>3389</v>
      </c>
      <c r="J2382" s="74">
        <f>IF(F2382="USD", E2382, E2382 * IFERROR(VLOOKUP(F2382, EXCHANGE_RATE!A:B, 2, FALSE), "Currency not found"))</f>
        <v>3.42</v>
      </c>
      <c r="K2382" s="74">
        <f t="shared" si="238"/>
        <v>3.42</v>
      </c>
      <c r="L2382" s="14">
        <f>IF(C2382="MTS", B2382, B2382 * IFERROR(VLOOKUP(C2382, 'QTY_CONVERSIONS '!A:B, 2, FALSE), "Units not found"))</f>
        <v>9</v>
      </c>
      <c r="M2382" s="75">
        <f t="shared" si="235"/>
        <v>30780</v>
      </c>
      <c r="N2382" t="str">
        <f>IFERROR(VLOOKUP(D2382, Product_Category!A:B, 2, FALSE), "Uncategorized")</f>
        <v>MCC</v>
      </c>
      <c r="O2382" s="76">
        <f t="shared" si="236"/>
        <v>3.42</v>
      </c>
      <c r="P2382" s="76">
        <f t="shared" si="237"/>
        <v>30.78</v>
      </c>
      <c r="Q2382">
        <f t="shared" si="239"/>
        <v>2023</v>
      </c>
      <c r="R2382" t="str">
        <f>IFERROR(VLOOKUP(G2382,'Importer Name'!A:B, 2, FALSE), "")</f>
        <v xml:space="preserve">ANSHUL LIFE SCIENCES </v>
      </c>
      <c r="S2382" t="str">
        <f>IFERROR(VLOOKUP(H2382,'Supplier name '!A:B, 2, FALSE), "")</f>
        <v>MINGTAI CHEMICAL</v>
      </c>
    </row>
    <row r="2383" spans="1:19">
      <c r="A2383" s="122" t="s">
        <v>287</v>
      </c>
      <c r="B2383" s="123">
        <v>11500</v>
      </c>
      <c r="C2383" s="123" t="s">
        <v>7</v>
      </c>
      <c r="D2383" s="312" t="s">
        <v>3329</v>
      </c>
      <c r="E2383" s="123">
        <v>3.25</v>
      </c>
      <c r="F2383" s="123" t="s">
        <v>9</v>
      </c>
      <c r="G2383" s="123" t="s">
        <v>3020</v>
      </c>
      <c r="H2383" s="124" t="s">
        <v>289</v>
      </c>
      <c r="I2383" s="117" t="s">
        <v>3389</v>
      </c>
      <c r="J2383" s="74">
        <f>IF(F2383="USD", E2383, E2383 * IFERROR(VLOOKUP(F2383, EXCHANGE_RATE!A:B, 2, FALSE), "Currency not found"))</f>
        <v>3.25</v>
      </c>
      <c r="K2383" s="74">
        <f t="shared" si="238"/>
        <v>3.25</v>
      </c>
      <c r="L2383" s="14">
        <f>IF(C2383="MTS", B2383, B2383 * IFERROR(VLOOKUP(C2383, 'QTY_CONVERSIONS '!A:B, 2, FALSE), "Units not found"))</f>
        <v>11.5</v>
      </c>
      <c r="M2383" s="75">
        <f t="shared" si="235"/>
        <v>37375</v>
      </c>
      <c r="N2383" t="str">
        <f>IFERROR(VLOOKUP(D2383, Product_Category!A:B, 2, FALSE), "Uncategorized")</f>
        <v>MCC</v>
      </c>
      <c r="O2383" s="76">
        <f t="shared" si="236"/>
        <v>3.25</v>
      </c>
      <c r="P2383" s="76">
        <f t="shared" si="237"/>
        <v>37.375</v>
      </c>
      <c r="Q2383">
        <f t="shared" si="239"/>
        <v>2023</v>
      </c>
      <c r="R2383" t="str">
        <f>IFERROR(VLOOKUP(G2383,'Importer Name'!A:B, 2, FALSE), "")</f>
        <v xml:space="preserve">ANSHUL LIFE SCIENCES </v>
      </c>
      <c r="S2383" t="str">
        <f>IFERROR(VLOOKUP(H2383,'Supplier name '!A:B, 2, FALSE), "")</f>
        <v>MINGTAI CHEMICAL</v>
      </c>
    </row>
    <row r="2384" spans="1:19">
      <c r="A2384" s="125" t="s">
        <v>287</v>
      </c>
      <c r="B2384" s="126">
        <v>9000</v>
      </c>
      <c r="C2384" s="126" t="s">
        <v>7</v>
      </c>
      <c r="D2384" s="314" t="s">
        <v>3329</v>
      </c>
      <c r="E2384" s="126">
        <v>3.42</v>
      </c>
      <c r="F2384" s="126" t="s">
        <v>9</v>
      </c>
      <c r="G2384" s="126" t="s">
        <v>114</v>
      </c>
      <c r="H2384" s="127" t="s">
        <v>289</v>
      </c>
      <c r="I2384" s="117" t="s">
        <v>3389</v>
      </c>
      <c r="J2384" s="74">
        <f>IF(F2384="USD", E2384, E2384 * IFERROR(VLOOKUP(F2384, EXCHANGE_RATE!A:B, 2, FALSE), "Currency not found"))</f>
        <v>3.42</v>
      </c>
      <c r="K2384" s="74">
        <f t="shared" si="238"/>
        <v>3.42</v>
      </c>
      <c r="L2384" s="14">
        <f>IF(C2384="MTS", B2384, B2384 * IFERROR(VLOOKUP(C2384, 'QTY_CONVERSIONS '!A:B, 2, FALSE), "Units not found"))</f>
        <v>9</v>
      </c>
      <c r="M2384" s="75">
        <f t="shared" si="235"/>
        <v>30780</v>
      </c>
      <c r="N2384" t="str">
        <f>IFERROR(VLOOKUP(D2384, Product_Category!A:B, 2, FALSE), "Uncategorized")</f>
        <v>MCC</v>
      </c>
      <c r="O2384" s="76">
        <f t="shared" si="236"/>
        <v>3.42</v>
      </c>
      <c r="P2384" s="76">
        <f t="shared" si="237"/>
        <v>30.78</v>
      </c>
      <c r="Q2384">
        <f t="shared" si="239"/>
        <v>2023</v>
      </c>
      <c r="R2384" t="str">
        <f>IFERROR(VLOOKUP(G2384,'Importer Name'!A:B, 2, FALSE), "")</f>
        <v>GRANULES INDIA</v>
      </c>
      <c r="S2384" t="str">
        <f>IFERROR(VLOOKUP(H2384,'Supplier name '!A:B, 2, FALSE), "")</f>
        <v>MINGTAI CHEMICAL</v>
      </c>
    </row>
    <row r="2385" spans="1:19">
      <c r="A2385" s="119" t="s">
        <v>287</v>
      </c>
      <c r="B2385" s="120">
        <v>9000</v>
      </c>
      <c r="C2385" s="120" t="s">
        <v>7</v>
      </c>
      <c r="D2385" s="311" t="s">
        <v>3025</v>
      </c>
      <c r="E2385" s="120">
        <v>3.42</v>
      </c>
      <c r="F2385" s="120" t="s">
        <v>9</v>
      </c>
      <c r="G2385" s="120" t="s">
        <v>3020</v>
      </c>
      <c r="H2385" s="121" t="s">
        <v>289</v>
      </c>
      <c r="I2385" s="117" t="s">
        <v>3389</v>
      </c>
      <c r="J2385" s="74">
        <f>IF(F2385="USD", E2385, E2385 * IFERROR(VLOOKUP(F2385, EXCHANGE_RATE!A:B, 2, FALSE), "Currency not found"))</f>
        <v>3.42</v>
      </c>
      <c r="K2385" s="74">
        <f t="shared" si="238"/>
        <v>3.42</v>
      </c>
      <c r="L2385" s="14">
        <f>IF(C2385="MTS", B2385, B2385 * IFERROR(VLOOKUP(C2385, 'QTY_CONVERSIONS '!A:B, 2, FALSE), "Units not found"))</f>
        <v>9</v>
      </c>
      <c r="M2385" s="75">
        <f t="shared" si="235"/>
        <v>30780</v>
      </c>
      <c r="N2385" t="str">
        <f>IFERROR(VLOOKUP(D2385, Product_Category!A:B, 2, FALSE), "Uncategorized")</f>
        <v>MCC</v>
      </c>
      <c r="O2385" s="76">
        <f t="shared" si="236"/>
        <v>3.42</v>
      </c>
      <c r="P2385" s="76">
        <f t="shared" si="237"/>
        <v>30.78</v>
      </c>
      <c r="Q2385">
        <f t="shared" si="239"/>
        <v>2023</v>
      </c>
      <c r="R2385" t="str">
        <f>IFERROR(VLOOKUP(G2385,'Importer Name'!A:B, 2, FALSE), "")</f>
        <v xml:space="preserve">ANSHUL LIFE SCIENCES </v>
      </c>
      <c r="S2385" t="str">
        <f>IFERROR(VLOOKUP(H2385,'Supplier name '!A:B, 2, FALSE), "")</f>
        <v>MINGTAI CHEMICAL</v>
      </c>
    </row>
    <row r="2386" spans="1:19">
      <c r="A2386" s="119" t="s">
        <v>287</v>
      </c>
      <c r="B2386" s="120">
        <v>6500</v>
      </c>
      <c r="C2386" s="120" t="s">
        <v>7</v>
      </c>
      <c r="D2386" s="311" t="s">
        <v>3025</v>
      </c>
      <c r="E2386" s="120">
        <v>3.25</v>
      </c>
      <c r="F2386" s="120" t="s">
        <v>9</v>
      </c>
      <c r="G2386" s="120" t="s">
        <v>3020</v>
      </c>
      <c r="H2386" s="121" t="s">
        <v>289</v>
      </c>
      <c r="I2386" s="117" t="s">
        <v>3389</v>
      </c>
      <c r="J2386" s="74">
        <f>IF(F2386="USD", E2386, E2386 * IFERROR(VLOOKUP(F2386, EXCHANGE_RATE!A:B, 2, FALSE), "Currency not found"))</f>
        <v>3.25</v>
      </c>
      <c r="K2386" s="74">
        <f t="shared" si="238"/>
        <v>3.25</v>
      </c>
      <c r="L2386" s="14">
        <f>IF(C2386="MTS", B2386, B2386 * IFERROR(VLOOKUP(C2386, 'QTY_CONVERSIONS '!A:B, 2, FALSE), "Units not found"))</f>
        <v>6.5</v>
      </c>
      <c r="M2386" s="75">
        <f t="shared" si="235"/>
        <v>21125</v>
      </c>
      <c r="N2386" t="str">
        <f>IFERROR(VLOOKUP(D2386, Product_Category!A:B, 2, FALSE), "Uncategorized")</f>
        <v>MCC</v>
      </c>
      <c r="O2386" s="76">
        <f t="shared" si="236"/>
        <v>3.25</v>
      </c>
      <c r="P2386" s="76">
        <f t="shared" si="237"/>
        <v>21.125</v>
      </c>
      <c r="Q2386">
        <f t="shared" si="239"/>
        <v>2023</v>
      </c>
      <c r="R2386" t="str">
        <f>IFERROR(VLOOKUP(G2386,'Importer Name'!A:B, 2, FALSE), "")</f>
        <v xml:space="preserve">ANSHUL LIFE SCIENCES </v>
      </c>
      <c r="S2386" t="str">
        <f>IFERROR(VLOOKUP(H2386,'Supplier name '!A:B, 2, FALSE), "")</f>
        <v>MINGTAI CHEMICAL</v>
      </c>
    </row>
    <row r="2387" spans="1:19">
      <c r="A2387" s="119" t="s">
        <v>287</v>
      </c>
      <c r="B2387" s="120">
        <v>11500</v>
      </c>
      <c r="C2387" s="120" t="s">
        <v>7</v>
      </c>
      <c r="D2387" s="311" t="s">
        <v>3025</v>
      </c>
      <c r="E2387" s="120">
        <v>3.25</v>
      </c>
      <c r="F2387" s="120" t="s">
        <v>9</v>
      </c>
      <c r="G2387" s="120" t="s">
        <v>3020</v>
      </c>
      <c r="H2387" s="121" t="s">
        <v>289</v>
      </c>
      <c r="I2387" s="117" t="s">
        <v>3389</v>
      </c>
      <c r="J2387" s="74">
        <f>IF(F2387="USD", E2387, E2387 * IFERROR(VLOOKUP(F2387, EXCHANGE_RATE!A:B, 2, FALSE), "Currency not found"))</f>
        <v>3.25</v>
      </c>
      <c r="K2387" s="74">
        <f t="shared" si="238"/>
        <v>3.25</v>
      </c>
      <c r="L2387" s="14">
        <f>IF(C2387="MTS", B2387, B2387 * IFERROR(VLOOKUP(C2387, 'QTY_CONVERSIONS '!A:B, 2, FALSE), "Units not found"))</f>
        <v>11.5</v>
      </c>
      <c r="M2387" s="75">
        <f t="shared" si="235"/>
        <v>37375</v>
      </c>
      <c r="N2387" t="str">
        <f>IFERROR(VLOOKUP(D2387, Product_Category!A:B, 2, FALSE), "Uncategorized")</f>
        <v>MCC</v>
      </c>
      <c r="O2387" s="76">
        <f t="shared" si="236"/>
        <v>3.25</v>
      </c>
      <c r="P2387" s="76">
        <f t="shared" si="237"/>
        <v>37.375</v>
      </c>
      <c r="Q2387">
        <f t="shared" si="239"/>
        <v>2023</v>
      </c>
      <c r="R2387" t="str">
        <f>IFERROR(VLOOKUP(G2387,'Importer Name'!A:B, 2, FALSE), "")</f>
        <v xml:space="preserve">ANSHUL LIFE SCIENCES </v>
      </c>
      <c r="S2387" t="str">
        <f>IFERROR(VLOOKUP(H2387,'Supplier name '!A:B, 2, FALSE), "")</f>
        <v>MINGTAI CHEMICAL</v>
      </c>
    </row>
    <row r="2388" spans="1:19">
      <c r="A2388" s="119" t="s">
        <v>287</v>
      </c>
      <c r="B2388" s="120">
        <v>6500</v>
      </c>
      <c r="C2388" s="120" t="s">
        <v>7</v>
      </c>
      <c r="D2388" s="311" t="s">
        <v>3025</v>
      </c>
      <c r="E2388" s="120">
        <v>3.25</v>
      </c>
      <c r="F2388" s="120" t="s">
        <v>9</v>
      </c>
      <c r="G2388" s="120" t="s">
        <v>3020</v>
      </c>
      <c r="H2388" s="121" t="s">
        <v>289</v>
      </c>
      <c r="I2388" s="117" t="s">
        <v>3389</v>
      </c>
      <c r="J2388" s="74">
        <f>IF(F2388="USD", E2388, E2388 * IFERROR(VLOOKUP(F2388, EXCHANGE_RATE!A:B, 2, FALSE), "Currency not found"))</f>
        <v>3.25</v>
      </c>
      <c r="K2388" s="74">
        <f t="shared" si="238"/>
        <v>3.25</v>
      </c>
      <c r="L2388" s="14">
        <f>IF(C2388="MTS", B2388, B2388 * IFERROR(VLOOKUP(C2388, 'QTY_CONVERSIONS '!A:B, 2, FALSE), "Units not found"))</f>
        <v>6.5</v>
      </c>
      <c r="M2388" s="75">
        <f t="shared" si="235"/>
        <v>21125</v>
      </c>
      <c r="N2388" t="str">
        <f>IFERROR(VLOOKUP(D2388, Product_Category!A:B, 2, FALSE), "Uncategorized")</f>
        <v>MCC</v>
      </c>
      <c r="O2388" s="76">
        <f t="shared" si="236"/>
        <v>3.25</v>
      </c>
      <c r="P2388" s="76">
        <f t="shared" si="237"/>
        <v>21.125</v>
      </c>
      <c r="Q2388">
        <f t="shared" si="239"/>
        <v>2023</v>
      </c>
      <c r="R2388" t="str">
        <f>IFERROR(VLOOKUP(G2388,'Importer Name'!A:B, 2, FALSE), "")</f>
        <v xml:space="preserve">ANSHUL LIFE SCIENCES </v>
      </c>
      <c r="S2388" t="str">
        <f>IFERROR(VLOOKUP(H2388,'Supplier name '!A:B, 2, FALSE), "")</f>
        <v>MINGTAI CHEMICAL</v>
      </c>
    </row>
    <row r="2389" spans="1:19">
      <c r="A2389" s="119" t="s">
        <v>287</v>
      </c>
      <c r="B2389" s="120">
        <v>9000</v>
      </c>
      <c r="C2389" s="120" t="s">
        <v>7</v>
      </c>
      <c r="D2389" s="311" t="s">
        <v>3330</v>
      </c>
      <c r="E2389" s="120">
        <v>4.4000000000000004</v>
      </c>
      <c r="F2389" s="120" t="s">
        <v>9</v>
      </c>
      <c r="G2389" s="120" t="s">
        <v>3020</v>
      </c>
      <c r="H2389" s="121" t="s">
        <v>289</v>
      </c>
      <c r="I2389" s="117" t="s">
        <v>3389</v>
      </c>
      <c r="J2389" s="74">
        <f>IF(F2389="USD", E2389, E2389 * IFERROR(VLOOKUP(F2389, EXCHANGE_RATE!A:B, 2, FALSE), "Currency not found"))</f>
        <v>4.4000000000000004</v>
      </c>
      <c r="K2389" s="74">
        <f t="shared" si="238"/>
        <v>4.4000000000000004</v>
      </c>
      <c r="L2389" s="14">
        <f>IF(C2389="MTS", B2389, B2389 * IFERROR(VLOOKUP(C2389, 'QTY_CONVERSIONS '!A:B, 2, FALSE), "Units not found"))</f>
        <v>9</v>
      </c>
      <c r="M2389" s="75">
        <f t="shared" si="235"/>
        <v>39600</v>
      </c>
      <c r="N2389" t="str">
        <f>IFERROR(VLOOKUP(D2389, Product_Category!A:B, 2, FALSE), "Uncategorized")</f>
        <v>MCC</v>
      </c>
      <c r="O2389" s="76">
        <f t="shared" si="236"/>
        <v>4.4000000000000004</v>
      </c>
      <c r="P2389" s="76">
        <f t="shared" si="237"/>
        <v>39.6</v>
      </c>
      <c r="Q2389">
        <f t="shared" si="239"/>
        <v>2023</v>
      </c>
      <c r="R2389" t="str">
        <f>IFERROR(VLOOKUP(G2389,'Importer Name'!A:B, 2, FALSE), "")</f>
        <v xml:space="preserve">ANSHUL LIFE SCIENCES </v>
      </c>
      <c r="S2389" t="str">
        <f>IFERROR(VLOOKUP(H2389,'Supplier name '!A:B, 2, FALSE), "")</f>
        <v>MINGTAI CHEMICAL</v>
      </c>
    </row>
    <row r="2390" spans="1:19">
      <c r="A2390" s="119" t="s">
        <v>287</v>
      </c>
      <c r="B2390" s="120">
        <v>5000</v>
      </c>
      <c r="C2390" s="120" t="s">
        <v>7</v>
      </c>
      <c r="D2390" s="311" t="s">
        <v>3330</v>
      </c>
      <c r="E2390" s="120">
        <v>4.4000000000000004</v>
      </c>
      <c r="F2390" s="120" t="s">
        <v>9</v>
      </c>
      <c r="G2390" s="120" t="s">
        <v>3020</v>
      </c>
      <c r="H2390" s="121" t="s">
        <v>289</v>
      </c>
      <c r="I2390" s="117" t="s">
        <v>3389</v>
      </c>
      <c r="J2390" s="74">
        <f>IF(F2390="USD", E2390, E2390 * IFERROR(VLOOKUP(F2390, EXCHANGE_RATE!A:B, 2, FALSE), "Currency not found"))</f>
        <v>4.4000000000000004</v>
      </c>
      <c r="K2390" s="74">
        <f t="shared" si="238"/>
        <v>4.4000000000000004</v>
      </c>
      <c r="L2390" s="14">
        <f>IF(C2390="MTS", B2390, B2390 * IFERROR(VLOOKUP(C2390, 'QTY_CONVERSIONS '!A:B, 2, FALSE), "Units not found"))</f>
        <v>5</v>
      </c>
      <c r="M2390" s="75">
        <f t="shared" si="235"/>
        <v>22000</v>
      </c>
      <c r="N2390" t="str">
        <f>IFERROR(VLOOKUP(D2390, Product_Category!A:B, 2, FALSE), "Uncategorized")</f>
        <v>MCC</v>
      </c>
      <c r="O2390" s="76">
        <f t="shared" si="236"/>
        <v>4.4000000000000004</v>
      </c>
      <c r="P2390" s="76">
        <f t="shared" si="237"/>
        <v>22</v>
      </c>
      <c r="Q2390">
        <f t="shared" si="239"/>
        <v>2023</v>
      </c>
      <c r="R2390" t="str">
        <f>IFERROR(VLOOKUP(G2390,'Importer Name'!A:B, 2, FALSE), "")</f>
        <v xml:space="preserve">ANSHUL LIFE SCIENCES </v>
      </c>
      <c r="S2390" t="str">
        <f>IFERROR(VLOOKUP(H2390,'Supplier name '!A:B, 2, FALSE), "")</f>
        <v>MINGTAI CHEMICAL</v>
      </c>
    </row>
    <row r="2391" spans="1:19">
      <c r="A2391" s="119" t="s">
        <v>287</v>
      </c>
      <c r="B2391" s="120">
        <v>4425</v>
      </c>
      <c r="C2391" s="120" t="s">
        <v>7</v>
      </c>
      <c r="D2391" s="311" t="s">
        <v>3330</v>
      </c>
      <c r="E2391" s="120">
        <v>4.5</v>
      </c>
      <c r="F2391" s="120" t="s">
        <v>9</v>
      </c>
      <c r="G2391" s="120" t="s">
        <v>3020</v>
      </c>
      <c r="H2391" s="121" t="s">
        <v>289</v>
      </c>
      <c r="I2391" s="117" t="s">
        <v>3389</v>
      </c>
      <c r="J2391" s="74">
        <f>IF(F2391="USD", E2391, E2391 * IFERROR(VLOOKUP(F2391, EXCHANGE_RATE!A:B, 2, FALSE), "Currency not found"))</f>
        <v>4.5</v>
      </c>
      <c r="K2391" s="74">
        <f t="shared" si="238"/>
        <v>4.5</v>
      </c>
      <c r="L2391" s="14">
        <f>IF(C2391="MTS", B2391, B2391 * IFERROR(VLOOKUP(C2391, 'QTY_CONVERSIONS '!A:B, 2, FALSE), "Units not found"))</f>
        <v>4.4249999999999998</v>
      </c>
      <c r="M2391" s="75">
        <f t="shared" si="235"/>
        <v>19912.5</v>
      </c>
      <c r="N2391" t="str">
        <f>IFERROR(VLOOKUP(D2391, Product_Category!A:B, 2, FALSE), "Uncategorized")</f>
        <v>MCC</v>
      </c>
      <c r="O2391" s="76">
        <f t="shared" si="236"/>
        <v>4.5</v>
      </c>
      <c r="P2391" s="76">
        <f t="shared" si="237"/>
        <v>19.912499999999998</v>
      </c>
      <c r="Q2391">
        <f t="shared" si="239"/>
        <v>2023</v>
      </c>
      <c r="R2391" t="str">
        <f>IFERROR(VLOOKUP(G2391,'Importer Name'!A:B, 2, FALSE), "")</f>
        <v xml:space="preserve">ANSHUL LIFE SCIENCES </v>
      </c>
      <c r="S2391" t="str">
        <f>IFERROR(VLOOKUP(H2391,'Supplier name '!A:B, 2, FALSE), "")</f>
        <v>MINGTAI CHEMICAL</v>
      </c>
    </row>
    <row r="2392" spans="1:19">
      <c r="A2392" s="119" t="s">
        <v>287</v>
      </c>
      <c r="B2392" s="120">
        <v>7000</v>
      </c>
      <c r="C2392" s="120" t="s">
        <v>7</v>
      </c>
      <c r="D2392" s="311" t="s">
        <v>3330</v>
      </c>
      <c r="E2392" s="120">
        <v>4.5</v>
      </c>
      <c r="F2392" s="120" t="s">
        <v>9</v>
      </c>
      <c r="G2392" s="120" t="s">
        <v>3020</v>
      </c>
      <c r="H2392" s="121" t="s">
        <v>289</v>
      </c>
      <c r="I2392" s="117" t="s">
        <v>3389</v>
      </c>
      <c r="J2392" s="74">
        <f>IF(F2392="USD", E2392, E2392 * IFERROR(VLOOKUP(F2392, EXCHANGE_RATE!A:B, 2, FALSE), "Currency not found"))</f>
        <v>4.5</v>
      </c>
      <c r="K2392" s="74">
        <f t="shared" si="238"/>
        <v>4.5</v>
      </c>
      <c r="L2392" s="14">
        <f>IF(C2392="MTS", B2392, B2392 * IFERROR(VLOOKUP(C2392, 'QTY_CONVERSIONS '!A:B, 2, FALSE), "Units not found"))</f>
        <v>7</v>
      </c>
      <c r="M2392" s="75">
        <f t="shared" si="235"/>
        <v>31500</v>
      </c>
      <c r="N2392" t="str">
        <f>IFERROR(VLOOKUP(D2392, Product_Category!A:B, 2, FALSE), "Uncategorized")</f>
        <v>MCC</v>
      </c>
      <c r="O2392" s="76">
        <f t="shared" si="236"/>
        <v>4.5</v>
      </c>
      <c r="P2392" s="76">
        <f t="shared" si="237"/>
        <v>31.5</v>
      </c>
      <c r="Q2392">
        <f t="shared" si="239"/>
        <v>2023</v>
      </c>
      <c r="R2392" t="str">
        <f>IFERROR(VLOOKUP(G2392,'Importer Name'!A:B, 2, FALSE), "")</f>
        <v xml:space="preserve">ANSHUL LIFE SCIENCES </v>
      </c>
      <c r="S2392" t="str">
        <f>IFERROR(VLOOKUP(H2392,'Supplier name '!A:B, 2, FALSE), "")</f>
        <v>MINGTAI CHEMICAL</v>
      </c>
    </row>
    <row r="2393" spans="1:19">
      <c r="A2393" s="119" t="s">
        <v>287</v>
      </c>
      <c r="B2393" s="120">
        <v>5000</v>
      </c>
      <c r="C2393" s="120" t="s">
        <v>7</v>
      </c>
      <c r="D2393" s="311" t="s">
        <v>3023</v>
      </c>
      <c r="E2393" s="120">
        <v>7.2</v>
      </c>
      <c r="F2393" s="120" t="s">
        <v>9</v>
      </c>
      <c r="G2393" s="120" t="s">
        <v>3020</v>
      </c>
      <c r="H2393" s="121" t="s">
        <v>289</v>
      </c>
      <c r="I2393" s="117" t="s">
        <v>3389</v>
      </c>
      <c r="J2393" s="74">
        <f>IF(F2393="USD", E2393, E2393 * IFERROR(VLOOKUP(F2393, EXCHANGE_RATE!A:B, 2, FALSE), "Currency not found"))</f>
        <v>7.2</v>
      </c>
      <c r="K2393" s="74">
        <f t="shared" si="238"/>
        <v>7.2</v>
      </c>
      <c r="L2393" s="14">
        <f>IF(C2393="MTS", B2393, B2393 * IFERROR(VLOOKUP(C2393, 'QTY_CONVERSIONS '!A:B, 2, FALSE), "Units not found"))</f>
        <v>5</v>
      </c>
      <c r="M2393" s="75">
        <f t="shared" si="235"/>
        <v>36000</v>
      </c>
      <c r="N2393" t="str">
        <f>IFERROR(VLOOKUP(D2393, Product_Category!A:B, 2, FALSE), "Uncategorized")</f>
        <v>MCC</v>
      </c>
      <c r="O2393" s="76">
        <f t="shared" si="236"/>
        <v>7.2</v>
      </c>
      <c r="P2393" s="76">
        <f t="shared" si="237"/>
        <v>36</v>
      </c>
      <c r="Q2393">
        <f t="shared" si="239"/>
        <v>2023</v>
      </c>
      <c r="R2393" t="str">
        <f>IFERROR(VLOOKUP(G2393,'Importer Name'!A:B, 2, FALSE), "")</f>
        <v xml:space="preserve">ANSHUL LIFE SCIENCES </v>
      </c>
      <c r="S2393" t="str">
        <f>IFERROR(VLOOKUP(H2393,'Supplier name '!A:B, 2, FALSE), "")</f>
        <v>MINGTAI CHEMICAL</v>
      </c>
    </row>
    <row r="2394" spans="1:19">
      <c r="A2394" s="119" t="s">
        <v>287</v>
      </c>
      <c r="B2394" s="120">
        <v>3000</v>
      </c>
      <c r="C2394" s="120" t="s">
        <v>7</v>
      </c>
      <c r="D2394" s="311" t="s">
        <v>3023</v>
      </c>
      <c r="E2394" s="120">
        <v>7.2</v>
      </c>
      <c r="F2394" s="120" t="s">
        <v>9</v>
      </c>
      <c r="G2394" s="120" t="s">
        <v>3020</v>
      </c>
      <c r="H2394" s="121" t="s">
        <v>289</v>
      </c>
      <c r="I2394" s="117" t="s">
        <v>3389</v>
      </c>
      <c r="J2394" s="74">
        <f>IF(F2394="USD", E2394, E2394 * IFERROR(VLOOKUP(F2394, EXCHANGE_RATE!A:B, 2, FALSE), "Currency not found"))</f>
        <v>7.2</v>
      </c>
      <c r="K2394" s="74">
        <f t="shared" si="238"/>
        <v>7.2</v>
      </c>
      <c r="L2394" s="14">
        <f>IF(C2394="MTS", B2394, B2394 * IFERROR(VLOOKUP(C2394, 'QTY_CONVERSIONS '!A:B, 2, FALSE), "Units not found"))</f>
        <v>3</v>
      </c>
      <c r="M2394" s="75">
        <f t="shared" si="235"/>
        <v>21600</v>
      </c>
      <c r="N2394" t="str">
        <f>IFERROR(VLOOKUP(D2394, Product_Category!A:B, 2, FALSE), "Uncategorized")</f>
        <v>MCC</v>
      </c>
      <c r="O2394" s="76">
        <f t="shared" si="236"/>
        <v>7.2</v>
      </c>
      <c r="P2394" s="76">
        <f t="shared" si="237"/>
        <v>21.6</v>
      </c>
      <c r="Q2394">
        <f t="shared" si="239"/>
        <v>2023</v>
      </c>
      <c r="R2394" t="str">
        <f>IFERROR(VLOOKUP(G2394,'Importer Name'!A:B, 2, FALSE), "")</f>
        <v xml:space="preserve">ANSHUL LIFE SCIENCES </v>
      </c>
      <c r="S2394" t="str">
        <f>IFERROR(VLOOKUP(H2394,'Supplier name '!A:B, 2, FALSE), "")</f>
        <v>MINGTAI CHEMICAL</v>
      </c>
    </row>
    <row r="2395" spans="1:19">
      <c r="A2395" s="119" t="s">
        <v>287</v>
      </c>
      <c r="B2395" s="120">
        <v>4500</v>
      </c>
      <c r="C2395" s="120" t="s">
        <v>7</v>
      </c>
      <c r="D2395" s="311" t="s">
        <v>3329</v>
      </c>
      <c r="E2395" s="120">
        <v>3.55</v>
      </c>
      <c r="F2395" s="120" t="s">
        <v>9</v>
      </c>
      <c r="G2395" s="120" t="s">
        <v>2995</v>
      </c>
      <c r="H2395" s="121" t="s">
        <v>289</v>
      </c>
      <c r="I2395" s="117" t="s">
        <v>3389</v>
      </c>
      <c r="J2395" s="74">
        <f>IF(F2395="USD", E2395, E2395 * IFERROR(VLOOKUP(F2395, EXCHANGE_RATE!A:B, 2, FALSE), "Currency not found"))</f>
        <v>3.55</v>
      </c>
      <c r="K2395" s="74">
        <f t="shared" si="238"/>
        <v>3.55</v>
      </c>
      <c r="L2395" s="14">
        <f>IF(C2395="MTS", B2395, B2395 * IFERROR(VLOOKUP(C2395, 'QTY_CONVERSIONS '!A:B, 2, FALSE), "Units not found"))</f>
        <v>4.5</v>
      </c>
      <c r="M2395" s="75">
        <f t="shared" si="235"/>
        <v>15975</v>
      </c>
      <c r="N2395" t="str">
        <f>IFERROR(VLOOKUP(D2395, Product_Category!A:B, 2, FALSE), "Uncategorized")</f>
        <v>MCC</v>
      </c>
      <c r="O2395" s="76">
        <f t="shared" si="236"/>
        <v>3.55</v>
      </c>
      <c r="P2395" s="76">
        <f t="shared" si="237"/>
        <v>15.975</v>
      </c>
      <c r="Q2395">
        <f t="shared" si="239"/>
        <v>2023</v>
      </c>
      <c r="R2395" t="str">
        <f>IFERROR(VLOOKUP(G2395,'Importer Name'!A:B, 2, FALSE), "")</f>
        <v>MYLAN LABS</v>
      </c>
      <c r="S2395" t="str">
        <f>IFERROR(VLOOKUP(H2395,'Supplier name '!A:B, 2, FALSE), "")</f>
        <v>MINGTAI CHEMICAL</v>
      </c>
    </row>
    <row r="2396" spans="1:19">
      <c r="A2396" s="119" t="s">
        <v>287</v>
      </c>
      <c r="B2396" s="120">
        <v>11500</v>
      </c>
      <c r="C2396" s="120" t="s">
        <v>7</v>
      </c>
      <c r="D2396" s="311" t="s">
        <v>3025</v>
      </c>
      <c r="E2396" s="120">
        <v>3.25</v>
      </c>
      <c r="F2396" s="120" t="s">
        <v>9</v>
      </c>
      <c r="G2396" s="120" t="s">
        <v>98</v>
      </c>
      <c r="H2396" s="121" t="s">
        <v>289</v>
      </c>
      <c r="I2396" s="117" t="s">
        <v>3389</v>
      </c>
      <c r="J2396" s="74">
        <f>IF(F2396="USD", E2396, E2396 * IFERROR(VLOOKUP(F2396, EXCHANGE_RATE!A:B, 2, FALSE), "Currency not found"))</f>
        <v>3.25</v>
      </c>
      <c r="K2396" s="74">
        <f t="shared" si="238"/>
        <v>3.25</v>
      </c>
      <c r="L2396" s="14">
        <f>IF(C2396="MTS", B2396, B2396 * IFERROR(VLOOKUP(C2396, 'QTY_CONVERSIONS '!A:B, 2, FALSE), "Units not found"))</f>
        <v>11.5</v>
      </c>
      <c r="M2396" s="75">
        <f t="shared" si="235"/>
        <v>37375</v>
      </c>
      <c r="N2396" t="str">
        <f>IFERROR(VLOOKUP(D2396, Product_Category!A:B, 2, FALSE), "Uncategorized")</f>
        <v>MCC</v>
      </c>
      <c r="O2396" s="76">
        <f t="shared" si="236"/>
        <v>3.25</v>
      </c>
      <c r="P2396" s="76">
        <f t="shared" si="237"/>
        <v>37.375</v>
      </c>
      <c r="Q2396">
        <f t="shared" si="239"/>
        <v>2023</v>
      </c>
      <c r="R2396" t="str">
        <f>IFERROR(VLOOKUP(G2396,'Importer Name'!A:B, 2, FALSE), "")</f>
        <v>ZYDUS LIFESCIENCES</v>
      </c>
      <c r="S2396" t="str">
        <f>IFERROR(VLOOKUP(H2396,'Supplier name '!A:B, 2, FALSE), "")</f>
        <v>MINGTAI CHEMICAL</v>
      </c>
    </row>
    <row r="2397" spans="1:19">
      <c r="A2397" s="119" t="s">
        <v>287</v>
      </c>
      <c r="B2397" s="120">
        <v>3600</v>
      </c>
      <c r="C2397" s="120" t="s">
        <v>7</v>
      </c>
      <c r="D2397" s="311" t="s">
        <v>3331</v>
      </c>
      <c r="E2397" s="120">
        <v>4</v>
      </c>
      <c r="F2397" s="120" t="s">
        <v>9</v>
      </c>
      <c r="G2397" s="120" t="s">
        <v>2995</v>
      </c>
      <c r="H2397" s="121" t="s">
        <v>289</v>
      </c>
      <c r="I2397" s="117" t="s">
        <v>3389</v>
      </c>
      <c r="J2397" s="74">
        <f>IF(F2397="USD", E2397, E2397 * IFERROR(VLOOKUP(F2397, EXCHANGE_RATE!A:B, 2, FALSE), "Currency not found"))</f>
        <v>4</v>
      </c>
      <c r="K2397" s="74">
        <f t="shared" si="238"/>
        <v>4</v>
      </c>
      <c r="L2397" s="14">
        <f>IF(C2397="MTS", B2397, B2397 * IFERROR(VLOOKUP(C2397, 'QTY_CONVERSIONS '!A:B, 2, FALSE), "Units not found"))</f>
        <v>3.6</v>
      </c>
      <c r="M2397" s="75">
        <f t="shared" si="235"/>
        <v>14400</v>
      </c>
      <c r="N2397" t="str">
        <f>IFERROR(VLOOKUP(D2397, Product_Category!A:B, 2, FALSE), "Uncategorized")</f>
        <v>MCC</v>
      </c>
      <c r="O2397" s="76">
        <f t="shared" si="236"/>
        <v>4</v>
      </c>
      <c r="P2397" s="76">
        <f t="shared" si="237"/>
        <v>14.4</v>
      </c>
      <c r="Q2397">
        <f t="shared" si="239"/>
        <v>2023</v>
      </c>
      <c r="R2397" t="str">
        <f>IFERROR(VLOOKUP(G2397,'Importer Name'!A:B, 2, FALSE), "")</f>
        <v>MYLAN LABS</v>
      </c>
      <c r="S2397" t="str">
        <f>IFERROR(VLOOKUP(H2397,'Supplier name '!A:B, 2, FALSE), "")</f>
        <v>MINGTAI CHEMICAL</v>
      </c>
    </row>
    <row r="2398" spans="1:19">
      <c r="A2398" s="119" t="s">
        <v>287</v>
      </c>
      <c r="B2398" s="120">
        <v>6500</v>
      </c>
      <c r="C2398" s="120" t="s">
        <v>7</v>
      </c>
      <c r="D2398" s="311" t="s">
        <v>266</v>
      </c>
      <c r="E2398" s="120">
        <v>3.2</v>
      </c>
      <c r="F2398" s="120" t="s">
        <v>9</v>
      </c>
      <c r="G2398" s="120" t="s">
        <v>114</v>
      </c>
      <c r="H2398" s="121" t="s">
        <v>289</v>
      </c>
      <c r="I2398" s="117" t="s">
        <v>3389</v>
      </c>
      <c r="J2398" s="74">
        <f>IF(F2398="USD", E2398, E2398 * IFERROR(VLOOKUP(F2398, EXCHANGE_RATE!A:B, 2, FALSE), "Currency not found"))</f>
        <v>3.2</v>
      </c>
      <c r="K2398" s="74">
        <f t="shared" si="238"/>
        <v>3.2</v>
      </c>
      <c r="L2398" s="14">
        <f>IF(C2398="MTS", B2398, B2398 * IFERROR(VLOOKUP(C2398, 'QTY_CONVERSIONS '!A:B, 2, FALSE), "Units not found"))</f>
        <v>6.5</v>
      </c>
      <c r="M2398" s="75">
        <f t="shared" si="235"/>
        <v>20800</v>
      </c>
      <c r="N2398" t="str">
        <f>IFERROR(VLOOKUP(D2398, Product_Category!A:B, 2, FALSE), "Uncategorized")</f>
        <v>MCC</v>
      </c>
      <c r="O2398" s="76">
        <f t="shared" si="236"/>
        <v>3.2</v>
      </c>
      <c r="P2398" s="76">
        <f t="shared" si="237"/>
        <v>20.8</v>
      </c>
      <c r="Q2398">
        <f t="shared" si="239"/>
        <v>2023</v>
      </c>
      <c r="R2398" t="str">
        <f>IFERROR(VLOOKUP(G2398,'Importer Name'!A:B, 2, FALSE), "")</f>
        <v>GRANULES INDIA</v>
      </c>
      <c r="S2398" t="str">
        <f>IFERROR(VLOOKUP(H2398,'Supplier name '!A:B, 2, FALSE), "")</f>
        <v>MINGTAI CHEMICAL</v>
      </c>
    </row>
    <row r="2399" spans="1:19">
      <c r="A2399" s="119" t="s">
        <v>287</v>
      </c>
      <c r="B2399" s="120">
        <v>11500</v>
      </c>
      <c r="C2399" s="120" t="s">
        <v>7</v>
      </c>
      <c r="D2399" s="311" t="s">
        <v>266</v>
      </c>
      <c r="E2399" s="120">
        <v>3.2</v>
      </c>
      <c r="F2399" s="120" t="s">
        <v>9</v>
      </c>
      <c r="G2399" s="120" t="s">
        <v>114</v>
      </c>
      <c r="H2399" s="121" t="s">
        <v>289</v>
      </c>
      <c r="I2399" s="117" t="s">
        <v>3389</v>
      </c>
      <c r="J2399" s="74">
        <f>IF(F2399="USD", E2399, E2399 * IFERROR(VLOOKUP(F2399, EXCHANGE_RATE!A:B, 2, FALSE), "Currency not found"))</f>
        <v>3.2</v>
      </c>
      <c r="K2399" s="74">
        <f t="shared" si="238"/>
        <v>3.2</v>
      </c>
      <c r="L2399" s="14">
        <f>IF(C2399="MTS", B2399, B2399 * IFERROR(VLOOKUP(C2399, 'QTY_CONVERSIONS '!A:B, 2, FALSE), "Units not found"))</f>
        <v>11.5</v>
      </c>
      <c r="M2399" s="75">
        <f t="shared" si="235"/>
        <v>36800</v>
      </c>
      <c r="N2399" t="str">
        <f>IFERROR(VLOOKUP(D2399, Product_Category!A:B, 2, FALSE), "Uncategorized")</f>
        <v>MCC</v>
      </c>
      <c r="O2399" s="76">
        <f t="shared" si="236"/>
        <v>3.2</v>
      </c>
      <c r="P2399" s="76">
        <f t="shared" si="237"/>
        <v>36.800000000000004</v>
      </c>
      <c r="Q2399">
        <f t="shared" si="239"/>
        <v>2023</v>
      </c>
      <c r="R2399" t="str">
        <f>IFERROR(VLOOKUP(G2399,'Importer Name'!A:B, 2, FALSE), "")</f>
        <v>GRANULES INDIA</v>
      </c>
      <c r="S2399" t="str">
        <f>IFERROR(VLOOKUP(H2399,'Supplier name '!A:B, 2, FALSE), "")</f>
        <v>MINGTAI CHEMICAL</v>
      </c>
    </row>
    <row r="2400" spans="1:19">
      <c r="A2400" s="119" t="s">
        <v>287</v>
      </c>
      <c r="B2400" s="120">
        <v>4000</v>
      </c>
      <c r="C2400" s="120" t="s">
        <v>7</v>
      </c>
      <c r="D2400" s="311" t="s">
        <v>3332</v>
      </c>
      <c r="E2400" s="120">
        <v>9.5</v>
      </c>
      <c r="F2400" s="120" t="s">
        <v>9</v>
      </c>
      <c r="G2400" s="120" t="s">
        <v>3020</v>
      </c>
      <c r="H2400" s="121" t="s">
        <v>289</v>
      </c>
      <c r="I2400" s="117" t="s">
        <v>3389</v>
      </c>
      <c r="J2400" s="74">
        <f>IF(F2400="USD", E2400, E2400 * IFERROR(VLOOKUP(F2400, EXCHANGE_RATE!A:B, 2, FALSE), "Currency not found"))</f>
        <v>9.5</v>
      </c>
      <c r="K2400" s="74">
        <f t="shared" si="238"/>
        <v>9.5</v>
      </c>
      <c r="L2400" s="14">
        <f>IF(C2400="MTS", B2400, B2400 * IFERROR(VLOOKUP(C2400, 'QTY_CONVERSIONS '!A:B, 2, FALSE), "Units not found"))</f>
        <v>4</v>
      </c>
      <c r="M2400" s="75">
        <f t="shared" si="235"/>
        <v>38000</v>
      </c>
      <c r="N2400" t="str">
        <f>IFERROR(VLOOKUP(D2400, Product_Category!A:B, 2, FALSE), "Uncategorized")</f>
        <v>MCC</v>
      </c>
      <c r="O2400" s="76">
        <f t="shared" si="236"/>
        <v>9.5</v>
      </c>
      <c r="P2400" s="76">
        <f t="shared" si="237"/>
        <v>38</v>
      </c>
      <c r="Q2400">
        <f t="shared" si="239"/>
        <v>2023</v>
      </c>
      <c r="R2400" t="str">
        <f>IFERROR(VLOOKUP(G2400,'Importer Name'!A:B, 2, FALSE), "")</f>
        <v xml:space="preserve">ANSHUL LIFE SCIENCES </v>
      </c>
      <c r="S2400" t="str">
        <f>IFERROR(VLOOKUP(H2400,'Supplier name '!A:B, 2, FALSE), "")</f>
        <v>MINGTAI CHEMICAL</v>
      </c>
    </row>
    <row r="2401" spans="1:19">
      <c r="A2401" s="122" t="s">
        <v>287</v>
      </c>
      <c r="B2401" s="123">
        <v>5000</v>
      </c>
      <c r="C2401" s="123" t="s">
        <v>7</v>
      </c>
      <c r="D2401" s="312" t="s">
        <v>3048</v>
      </c>
      <c r="E2401" s="123">
        <v>9.6999999999999993</v>
      </c>
      <c r="F2401" s="123" t="s">
        <v>9</v>
      </c>
      <c r="G2401" s="123" t="s">
        <v>114</v>
      </c>
      <c r="H2401" s="124" t="s">
        <v>289</v>
      </c>
      <c r="I2401" s="117" t="s">
        <v>3389</v>
      </c>
      <c r="J2401" s="74">
        <f>IF(F2401="USD", E2401, E2401 * IFERROR(VLOOKUP(F2401, EXCHANGE_RATE!A:B, 2, FALSE), "Currency not found"))</f>
        <v>9.6999999999999993</v>
      </c>
      <c r="K2401" s="74">
        <f t="shared" si="238"/>
        <v>9.6999999999999993</v>
      </c>
      <c r="L2401" s="14">
        <f>IF(C2401="MTS", B2401, B2401 * IFERROR(VLOOKUP(C2401, 'QTY_CONVERSIONS '!A:B, 2, FALSE), "Units not found"))</f>
        <v>5</v>
      </c>
      <c r="M2401" s="75">
        <f t="shared" si="235"/>
        <v>48500</v>
      </c>
      <c r="N2401" t="str">
        <f>IFERROR(VLOOKUP(D2401, Product_Category!A:B, 2, FALSE), "Uncategorized")</f>
        <v>CROSCARMELLOSE SODIUM</v>
      </c>
      <c r="O2401" s="76">
        <f t="shared" si="236"/>
        <v>9.6999999999999993</v>
      </c>
      <c r="P2401" s="76">
        <f t="shared" si="237"/>
        <v>48.5</v>
      </c>
      <c r="Q2401">
        <f t="shared" si="239"/>
        <v>2023</v>
      </c>
      <c r="R2401" t="str">
        <f>IFERROR(VLOOKUP(G2401,'Importer Name'!A:B, 2, FALSE), "")</f>
        <v>GRANULES INDIA</v>
      </c>
      <c r="S2401" t="str">
        <f>IFERROR(VLOOKUP(H2401,'Supplier name '!A:B, 2, FALSE), "")</f>
        <v>MINGTAI CHEMICAL</v>
      </c>
    </row>
    <row r="2402" spans="1:19">
      <c r="A2402" s="128" t="s">
        <v>492</v>
      </c>
      <c r="B2402" s="129">
        <v>80</v>
      </c>
      <c r="C2402" s="129" t="s">
        <v>7</v>
      </c>
      <c r="D2402" s="315" t="s">
        <v>3333</v>
      </c>
      <c r="E2402" s="129">
        <v>17.899999999999999</v>
      </c>
      <c r="F2402" s="129" t="s">
        <v>9</v>
      </c>
      <c r="G2402" s="129" t="s">
        <v>405</v>
      </c>
      <c r="H2402" s="130" t="s">
        <v>3385</v>
      </c>
      <c r="I2402" s="117" t="s">
        <v>3389</v>
      </c>
      <c r="J2402" s="74">
        <f>IF(F2402="USD", E2402, E2402 * IFERROR(VLOOKUP(F2402, EXCHANGE_RATE!A:B, 2, FALSE), "Currency not found"))</f>
        <v>17.899999999999999</v>
      </c>
      <c r="K2402" s="74">
        <f t="shared" si="238"/>
        <v>17.899999999999999</v>
      </c>
      <c r="L2402" s="14">
        <f>IF(C2402="MTS", B2402, B2402 * IFERROR(VLOOKUP(C2402, 'QTY_CONVERSIONS '!A:B, 2, FALSE), "Units not found"))</f>
        <v>0.08</v>
      </c>
      <c r="M2402" s="75">
        <f t="shared" si="235"/>
        <v>1432</v>
      </c>
      <c r="N2402" t="str">
        <f>IFERROR(VLOOKUP(D2402, Product_Category!A:B, 2, FALSE), "Uncategorized")</f>
        <v>MCC</v>
      </c>
      <c r="O2402" s="76">
        <f t="shared" si="236"/>
        <v>17.899999999999999</v>
      </c>
      <c r="P2402" s="76">
        <f t="shared" si="237"/>
        <v>1.4319999999999999</v>
      </c>
      <c r="Q2402">
        <f t="shared" si="239"/>
        <v>2023</v>
      </c>
      <c r="R2402" t="str">
        <f>IFERROR(VLOOKUP(G2402,'Importer Name'!A:B, 2, FALSE), "")</f>
        <v>COLORCON ASIA</v>
      </c>
      <c r="S2402" t="str">
        <f>IFERROR(VLOOKUP(H2402,'Supplier name '!A:B, 2, FALSE), "")</f>
        <v xml:space="preserve">COLORCON LIMITED </v>
      </c>
    </row>
    <row r="2403" spans="1:19">
      <c r="A2403" s="119" t="s">
        <v>172</v>
      </c>
      <c r="B2403" s="120">
        <v>600</v>
      </c>
      <c r="C2403" s="120" t="s">
        <v>7</v>
      </c>
      <c r="D2403" s="311" t="s">
        <v>910</v>
      </c>
      <c r="E2403" s="120">
        <v>6.49</v>
      </c>
      <c r="F2403" s="120" t="s">
        <v>9</v>
      </c>
      <c r="G2403" s="120" t="s">
        <v>496</v>
      </c>
      <c r="H2403" s="121" t="s">
        <v>3386</v>
      </c>
      <c r="I2403" s="117" t="s">
        <v>3389</v>
      </c>
      <c r="J2403" s="74">
        <f>IF(F2403="USD", E2403, E2403 * IFERROR(VLOOKUP(F2403, EXCHANGE_RATE!A:B, 2, FALSE), "Currency not found"))</f>
        <v>6.49</v>
      </c>
      <c r="K2403" s="74">
        <f t="shared" si="238"/>
        <v>6.49</v>
      </c>
      <c r="L2403" s="14">
        <f>IF(C2403="MTS", B2403, B2403 * IFERROR(VLOOKUP(C2403, 'QTY_CONVERSIONS '!A:B, 2, FALSE), "Units not found"))</f>
        <v>0.6</v>
      </c>
      <c r="M2403" s="75">
        <f t="shared" si="235"/>
        <v>3894</v>
      </c>
      <c r="N2403" t="str">
        <f>IFERROR(VLOOKUP(D2403, Product_Category!A:B, 2, FALSE), "Uncategorized")</f>
        <v>MAGNESIUM STEARATE</v>
      </c>
      <c r="O2403" s="76">
        <f t="shared" si="236"/>
        <v>6.49</v>
      </c>
      <c r="P2403" s="76">
        <f t="shared" si="237"/>
        <v>3.8940000000000001</v>
      </c>
      <c r="Q2403">
        <f t="shared" si="239"/>
        <v>2023</v>
      </c>
      <c r="R2403" t="str">
        <f>IFERROR(VLOOKUP(G2403,'Importer Name'!A:B, 2, FALSE), "")</f>
        <v>AMWAY INDIA</v>
      </c>
      <c r="S2403" t="str">
        <f>IFERROR(VLOOKUP(H2403,'Supplier name '!A:B, 2, FALSE), "")</f>
        <v>ACCESS BUSINESS GROUP</v>
      </c>
    </row>
    <row r="2404" spans="1:19">
      <c r="A2404" s="119" t="s">
        <v>172</v>
      </c>
      <c r="B2404" s="120">
        <v>2</v>
      </c>
      <c r="C2404" s="120" t="s">
        <v>7</v>
      </c>
      <c r="D2404" s="311" t="s">
        <v>3334</v>
      </c>
      <c r="E2404" s="120">
        <v>2.48</v>
      </c>
      <c r="F2404" s="120" t="s">
        <v>9</v>
      </c>
      <c r="G2404" s="120" t="s">
        <v>2569</v>
      </c>
      <c r="H2404" s="121" t="s">
        <v>180</v>
      </c>
      <c r="I2404" s="117" t="s">
        <v>3389</v>
      </c>
      <c r="J2404" s="74">
        <f>IF(F2404="USD", E2404, E2404 * IFERROR(VLOOKUP(F2404, EXCHANGE_RATE!A:B, 2, FALSE), "Currency not found"))</f>
        <v>2.48</v>
      </c>
      <c r="K2404" s="74">
        <f t="shared" si="238"/>
        <v>2.48</v>
      </c>
      <c r="L2404" s="14">
        <f>IF(C2404="MTS", B2404, B2404 * IFERROR(VLOOKUP(C2404, 'QTY_CONVERSIONS '!A:B, 2, FALSE), "Units not found"))</f>
        <v>2E-3</v>
      </c>
      <c r="M2404" s="75">
        <f t="shared" si="235"/>
        <v>4.96</v>
      </c>
      <c r="N2404" t="str">
        <f>IFERROR(VLOOKUP(D2404, Product_Category!A:B, 2, FALSE), "Uncategorized")</f>
        <v>CMC</v>
      </c>
      <c r="O2404" s="76">
        <f t="shared" si="236"/>
        <v>2.48</v>
      </c>
      <c r="P2404" s="76">
        <f t="shared" si="237"/>
        <v>4.96E-3</v>
      </c>
      <c r="Q2404">
        <f t="shared" si="239"/>
        <v>2023</v>
      </c>
      <c r="R2404" t="str">
        <f>IFERROR(VLOOKUP(G2404,'Importer Name'!A:B, 2, FALSE), "")</f>
        <v>INTERNATIONAL SPECIALTY</v>
      </c>
      <c r="S2404" t="str">
        <f>IFERROR(VLOOKUP(H2404,'Supplier name '!A:B, 2, FALSE), "")</f>
        <v>CHEMICAL MARKETING</v>
      </c>
    </row>
    <row r="2405" spans="1:19">
      <c r="A2405" s="119" t="s">
        <v>172</v>
      </c>
      <c r="B2405" s="120">
        <v>91</v>
      </c>
      <c r="C2405" s="120" t="s">
        <v>7</v>
      </c>
      <c r="D2405" s="311" t="s">
        <v>3334</v>
      </c>
      <c r="E2405" s="120">
        <v>29.05</v>
      </c>
      <c r="F2405" s="120" t="s">
        <v>9</v>
      </c>
      <c r="G2405" s="120" t="s">
        <v>2569</v>
      </c>
      <c r="H2405" s="121" t="s">
        <v>502</v>
      </c>
      <c r="I2405" s="117" t="s">
        <v>3389</v>
      </c>
      <c r="J2405" s="74">
        <f>IF(F2405="USD", E2405, E2405 * IFERROR(VLOOKUP(F2405, EXCHANGE_RATE!A:B, 2, FALSE), "Currency not found"))</f>
        <v>29.05</v>
      </c>
      <c r="K2405" s="74">
        <f t="shared" si="238"/>
        <v>29.05</v>
      </c>
      <c r="L2405" s="14">
        <f>IF(C2405="MTS", B2405, B2405 * IFERROR(VLOOKUP(C2405, 'QTY_CONVERSIONS '!A:B, 2, FALSE), "Units not found"))</f>
        <v>9.0999999999999998E-2</v>
      </c>
      <c r="M2405" s="75">
        <f t="shared" si="235"/>
        <v>2643.55</v>
      </c>
      <c r="N2405" t="str">
        <f>IFERROR(VLOOKUP(D2405, Product_Category!A:B, 2, FALSE), "Uncategorized")</f>
        <v>CMC</v>
      </c>
      <c r="O2405" s="76">
        <f t="shared" si="236"/>
        <v>29.05</v>
      </c>
      <c r="P2405" s="76">
        <f t="shared" si="237"/>
        <v>2.6435499999999998</v>
      </c>
      <c r="Q2405">
        <f t="shared" si="239"/>
        <v>2023</v>
      </c>
      <c r="R2405" t="str">
        <f>IFERROR(VLOOKUP(G2405,'Importer Name'!A:B, 2, FALSE), "")</f>
        <v>INTERNATIONAL SPECIALTY</v>
      </c>
      <c r="S2405" t="str">
        <f>IFERROR(VLOOKUP(H2405,'Supplier name '!A:B, 2, FALSE), "")</f>
        <v>ASHLAND SPECIALTY</v>
      </c>
    </row>
    <row r="2406" spans="1:19">
      <c r="A2406" s="119" t="s">
        <v>172</v>
      </c>
      <c r="B2406" s="120">
        <v>10</v>
      </c>
      <c r="C2406" s="120" t="s">
        <v>7</v>
      </c>
      <c r="D2406" s="311" t="s">
        <v>3334</v>
      </c>
      <c r="E2406" s="120">
        <v>155</v>
      </c>
      <c r="F2406" s="120" t="s">
        <v>9</v>
      </c>
      <c r="G2406" s="120" t="s">
        <v>3343</v>
      </c>
      <c r="H2406" s="121" t="s">
        <v>502</v>
      </c>
      <c r="I2406" s="117" t="s">
        <v>3389</v>
      </c>
      <c r="J2406" s="74">
        <f>IF(F2406="USD", E2406, E2406 * IFERROR(VLOOKUP(F2406, EXCHANGE_RATE!A:B, 2, FALSE), "Currency not found"))</f>
        <v>155</v>
      </c>
      <c r="K2406" s="74">
        <f t="shared" si="238"/>
        <v>155</v>
      </c>
      <c r="L2406" s="14">
        <f>IF(C2406="MTS", B2406, B2406 * IFERROR(VLOOKUP(C2406, 'QTY_CONVERSIONS '!A:B, 2, FALSE), "Units not found"))</f>
        <v>0.01</v>
      </c>
      <c r="M2406" s="75">
        <f t="shared" si="235"/>
        <v>1550</v>
      </c>
      <c r="N2406" t="str">
        <f>IFERROR(VLOOKUP(D2406, Product_Category!A:B, 2, FALSE), "Uncategorized")</f>
        <v>CMC</v>
      </c>
      <c r="O2406" s="76">
        <f>K2406*1000</f>
        <v>155000</v>
      </c>
      <c r="P2406" s="76">
        <f t="shared" si="237"/>
        <v>1550</v>
      </c>
      <c r="Q2406">
        <f t="shared" si="239"/>
        <v>2023</v>
      </c>
      <c r="R2406" t="str">
        <f>IFERROR(VLOOKUP(G2406,'Importer Name'!A:B, 2, FALSE), "")</f>
        <v>DKSH INDIA PVT LTD</v>
      </c>
      <c r="S2406" t="str">
        <f>IFERROR(VLOOKUP(H2406,'Supplier name '!A:B, 2, FALSE), "")</f>
        <v>ASHLAND SPECIALTY</v>
      </c>
    </row>
    <row r="2407" spans="1:19">
      <c r="A2407" s="119" t="s">
        <v>172</v>
      </c>
      <c r="B2407" s="120">
        <v>1</v>
      </c>
      <c r="C2407" s="120" t="s">
        <v>7</v>
      </c>
      <c r="D2407" s="311" t="s">
        <v>3334</v>
      </c>
      <c r="E2407" s="120">
        <v>12.4</v>
      </c>
      <c r="F2407" s="120" t="s">
        <v>9</v>
      </c>
      <c r="G2407" s="120" t="s">
        <v>2569</v>
      </c>
      <c r="H2407" s="121" t="s">
        <v>180</v>
      </c>
      <c r="I2407" s="117" t="s">
        <v>3389</v>
      </c>
      <c r="J2407" s="74">
        <f>IF(F2407="USD", E2407, E2407 * IFERROR(VLOOKUP(F2407, EXCHANGE_RATE!A:B, 2, FALSE), "Currency not found"))</f>
        <v>12.4</v>
      </c>
      <c r="K2407" s="74">
        <f t="shared" si="238"/>
        <v>12.4</v>
      </c>
      <c r="L2407" s="14">
        <f>IF(C2407="MTS", B2407, B2407 * IFERROR(VLOOKUP(C2407, 'QTY_CONVERSIONS '!A:B, 2, FALSE), "Units not found"))</f>
        <v>1E-3</v>
      </c>
      <c r="M2407" s="75">
        <f t="shared" si="235"/>
        <v>12.4</v>
      </c>
      <c r="N2407" t="str">
        <f>IFERROR(VLOOKUP(D2407, Product_Category!A:B, 2, FALSE), "Uncategorized")</f>
        <v>CMC</v>
      </c>
      <c r="O2407" s="76">
        <f t="shared" si="236"/>
        <v>12.4</v>
      </c>
      <c r="P2407" s="76">
        <f t="shared" si="237"/>
        <v>1.2400000000000001E-2</v>
      </c>
      <c r="Q2407">
        <f t="shared" si="239"/>
        <v>2023</v>
      </c>
      <c r="R2407" t="str">
        <f>IFERROR(VLOOKUP(G2407,'Importer Name'!A:B, 2, FALSE), "")</f>
        <v>INTERNATIONAL SPECIALTY</v>
      </c>
      <c r="S2407" t="str">
        <f>IFERROR(VLOOKUP(H2407,'Supplier name '!A:B, 2, FALSE), "")</f>
        <v>CHEMICAL MARKETING</v>
      </c>
    </row>
    <row r="2408" spans="1:19">
      <c r="A2408" s="119" t="s">
        <v>172</v>
      </c>
      <c r="B2408" s="120">
        <v>2</v>
      </c>
      <c r="C2408" s="120" t="s">
        <v>7</v>
      </c>
      <c r="D2408" s="311" t="s">
        <v>3334</v>
      </c>
      <c r="E2408" s="120">
        <v>2.48</v>
      </c>
      <c r="F2408" s="120" t="s">
        <v>9</v>
      </c>
      <c r="G2408" s="120" t="s">
        <v>2569</v>
      </c>
      <c r="H2408" s="121" t="s">
        <v>180</v>
      </c>
      <c r="I2408" s="117" t="s">
        <v>3389</v>
      </c>
      <c r="J2408" s="74">
        <f>IF(F2408="USD", E2408, E2408 * IFERROR(VLOOKUP(F2408, EXCHANGE_RATE!A:B, 2, FALSE), "Currency not found"))</f>
        <v>2.48</v>
      </c>
      <c r="K2408" s="74">
        <f t="shared" si="238"/>
        <v>2.48</v>
      </c>
      <c r="L2408" s="14">
        <f>IF(C2408="MTS", B2408, B2408 * IFERROR(VLOOKUP(C2408, 'QTY_CONVERSIONS '!A:B, 2, FALSE), "Units not found"))</f>
        <v>2E-3</v>
      </c>
      <c r="M2408" s="75">
        <f t="shared" si="235"/>
        <v>4.96</v>
      </c>
      <c r="N2408" t="str">
        <f>IFERROR(VLOOKUP(D2408, Product_Category!A:B, 2, FALSE), "Uncategorized")</f>
        <v>CMC</v>
      </c>
      <c r="O2408" s="76">
        <f t="shared" si="236"/>
        <v>2.48</v>
      </c>
      <c r="P2408" s="76">
        <f t="shared" si="237"/>
        <v>4.96E-3</v>
      </c>
      <c r="Q2408">
        <f t="shared" si="239"/>
        <v>2023</v>
      </c>
      <c r="R2408" t="str">
        <f>IFERROR(VLOOKUP(G2408,'Importer Name'!A:B, 2, FALSE), "")</f>
        <v>INTERNATIONAL SPECIALTY</v>
      </c>
      <c r="S2408" t="str">
        <f>IFERROR(VLOOKUP(H2408,'Supplier name '!A:B, 2, FALSE), "")</f>
        <v>CHEMICAL MARKETING</v>
      </c>
    </row>
    <row r="2409" spans="1:19">
      <c r="A2409" s="119" t="s">
        <v>172</v>
      </c>
      <c r="B2409" s="120">
        <v>6</v>
      </c>
      <c r="C2409" s="120" t="s">
        <v>7</v>
      </c>
      <c r="D2409" s="311" t="s">
        <v>3334</v>
      </c>
      <c r="E2409" s="120">
        <v>12.4</v>
      </c>
      <c r="F2409" s="120" t="s">
        <v>9</v>
      </c>
      <c r="G2409" s="120" t="s">
        <v>2569</v>
      </c>
      <c r="H2409" s="121" t="s">
        <v>180</v>
      </c>
      <c r="I2409" s="117" t="s">
        <v>3389</v>
      </c>
      <c r="J2409" s="74">
        <f>IF(F2409="USD", E2409, E2409 * IFERROR(VLOOKUP(F2409, EXCHANGE_RATE!A:B, 2, FALSE), "Currency not found"))</f>
        <v>12.4</v>
      </c>
      <c r="K2409" s="74">
        <f t="shared" si="238"/>
        <v>12.4</v>
      </c>
      <c r="L2409" s="14">
        <f>IF(C2409="MTS", B2409, B2409 * IFERROR(VLOOKUP(C2409, 'QTY_CONVERSIONS '!A:B, 2, FALSE), "Units not found"))</f>
        <v>6.0000000000000001E-3</v>
      </c>
      <c r="M2409" s="75">
        <f t="shared" ref="M2409:M2413" si="240">B2409*K2409</f>
        <v>74.400000000000006</v>
      </c>
      <c r="N2409" t="str">
        <f>IFERROR(VLOOKUP(D2409, Product_Category!A:B, 2, FALSE), "Uncategorized")</f>
        <v>CMC</v>
      </c>
      <c r="O2409" s="76">
        <f t="shared" ref="O2409:O2413" si="241">K2409</f>
        <v>12.4</v>
      </c>
      <c r="P2409" s="76">
        <f t="shared" ref="P2409:P2413" si="242">L2409*O2409</f>
        <v>7.4400000000000008E-2</v>
      </c>
      <c r="Q2409">
        <f t="shared" si="239"/>
        <v>2023</v>
      </c>
      <c r="R2409" t="str">
        <f>IFERROR(VLOOKUP(G2409,'Importer Name'!A:B, 2, FALSE), "")</f>
        <v>INTERNATIONAL SPECIALTY</v>
      </c>
      <c r="S2409" t="str">
        <f>IFERROR(VLOOKUP(H2409,'Supplier name '!A:B, 2, FALSE), "")</f>
        <v>CHEMICAL MARKETING</v>
      </c>
    </row>
    <row r="2410" spans="1:19">
      <c r="A2410" s="119" t="s">
        <v>172</v>
      </c>
      <c r="B2410" s="120">
        <v>2</v>
      </c>
      <c r="C2410" s="120" t="s">
        <v>7</v>
      </c>
      <c r="D2410" s="311" t="s">
        <v>2585</v>
      </c>
      <c r="E2410" s="298">
        <v>77.11</v>
      </c>
      <c r="F2410" s="120" t="s">
        <v>9</v>
      </c>
      <c r="G2410" s="120" t="s">
        <v>3387</v>
      </c>
      <c r="H2410" s="121" t="s">
        <v>3388</v>
      </c>
      <c r="I2410" s="117" t="s">
        <v>3389</v>
      </c>
      <c r="J2410" s="74">
        <f>IF(F2410="USD", E2410, E2410 * IFERROR(VLOOKUP(F2410, EXCHANGE_RATE!A:B, 2, FALSE), "Currency not found"))</f>
        <v>77.11</v>
      </c>
      <c r="K2410" s="74">
        <f t="shared" si="238"/>
        <v>77.11</v>
      </c>
      <c r="L2410" s="14">
        <f>IF(C2410="MTS", B2410, B2410 * IFERROR(VLOOKUP(C2410, 'QTY_CONVERSIONS '!A:B, 2, FALSE), "Units not found"))</f>
        <v>2E-3</v>
      </c>
      <c r="M2410" s="75">
        <f t="shared" si="240"/>
        <v>154.22</v>
      </c>
      <c r="N2410" t="str">
        <f>IFERROR(VLOOKUP(D2410, Product_Category!A:B, 2, FALSE), "Uncategorized")</f>
        <v>MCC</v>
      </c>
      <c r="O2410" s="76">
        <f t="shared" ref="O2410:O2411" si="243">K2410*1000</f>
        <v>77110</v>
      </c>
      <c r="P2410" s="76">
        <f t="shared" si="242"/>
        <v>154.22</v>
      </c>
      <c r="Q2410">
        <f t="shared" si="239"/>
        <v>2023</v>
      </c>
      <c r="R2410" t="str">
        <f>IFERROR(VLOOKUP(G2410,'Importer Name'!A:B, 2, FALSE), "")</f>
        <v>SIGMA ALDRICH CHEM</v>
      </c>
      <c r="S2410" t="str">
        <f>IFERROR(VLOOKUP(H2410,'Supplier name '!A:B, 2, FALSE), "")</f>
        <v xml:space="preserve">SIGMA ALDRICH CO LLC </v>
      </c>
    </row>
    <row r="2411" spans="1:19">
      <c r="A2411" s="119" t="s">
        <v>172</v>
      </c>
      <c r="B2411" s="120">
        <v>2</v>
      </c>
      <c r="C2411" s="120" t="s">
        <v>7</v>
      </c>
      <c r="D2411" s="311" t="s">
        <v>19</v>
      </c>
      <c r="E2411" s="120">
        <v>115.61</v>
      </c>
      <c r="F2411" s="120" t="s">
        <v>9</v>
      </c>
      <c r="G2411" s="120" t="s">
        <v>3387</v>
      </c>
      <c r="H2411" s="121" t="s">
        <v>3388</v>
      </c>
      <c r="I2411" s="117" t="s">
        <v>3389</v>
      </c>
      <c r="J2411" s="74">
        <f>IF(F2411="USD", E2411, E2411 * IFERROR(VLOOKUP(F2411, EXCHANGE_RATE!A:B, 2, FALSE), "Currency not found"))</f>
        <v>115.61</v>
      </c>
      <c r="K2411" s="74">
        <f t="shared" si="238"/>
        <v>115.61</v>
      </c>
      <c r="L2411" s="14">
        <f>IF(C2411="MTS", B2411, B2411 * IFERROR(VLOOKUP(C2411, 'QTY_CONVERSIONS '!A:B, 2, FALSE), "Units not found"))</f>
        <v>2E-3</v>
      </c>
      <c r="M2411" s="75">
        <f t="shared" si="240"/>
        <v>231.22</v>
      </c>
      <c r="N2411" t="str">
        <f>IFERROR(VLOOKUP(D2411, Product_Category!A:B, 2, FALSE), "Uncategorized")</f>
        <v>CMC</v>
      </c>
      <c r="O2411" s="76">
        <f t="shared" si="243"/>
        <v>115610</v>
      </c>
      <c r="P2411" s="76">
        <f t="shared" si="242"/>
        <v>231.22</v>
      </c>
      <c r="Q2411">
        <f t="shared" si="239"/>
        <v>2023</v>
      </c>
      <c r="R2411" t="str">
        <f>IFERROR(VLOOKUP(G2411,'Importer Name'!A:B, 2, FALSE), "")</f>
        <v>SIGMA ALDRICH CHEM</v>
      </c>
      <c r="S2411" t="str">
        <f>IFERROR(VLOOKUP(H2411,'Supplier name '!A:B, 2, FALSE), "")</f>
        <v xml:space="preserve">SIGMA ALDRICH CO LLC </v>
      </c>
    </row>
    <row r="2412" spans="1:19">
      <c r="A2412" s="119" t="s">
        <v>172</v>
      </c>
      <c r="B2412" s="120">
        <v>1000</v>
      </c>
      <c r="C2412" s="120" t="s">
        <v>7</v>
      </c>
      <c r="D2412" s="311" t="s">
        <v>3335</v>
      </c>
      <c r="E2412" s="120">
        <v>15.35</v>
      </c>
      <c r="F2412" s="120" t="s">
        <v>9</v>
      </c>
      <c r="G2412" s="120" t="s">
        <v>2998</v>
      </c>
      <c r="H2412" s="121" t="s">
        <v>110</v>
      </c>
      <c r="I2412" s="117" t="s">
        <v>3389</v>
      </c>
      <c r="J2412" s="74">
        <f>IF(F2412="USD", E2412, E2412 * IFERROR(VLOOKUP(F2412, EXCHANGE_RATE!A:B, 2, FALSE), "Currency not found"))</f>
        <v>15.35</v>
      </c>
      <c r="K2412" s="74">
        <f t="shared" si="238"/>
        <v>15.35</v>
      </c>
      <c r="L2412" s="14">
        <f>IF(C2412="MTS", B2412, B2412 * IFERROR(VLOOKUP(C2412, 'QTY_CONVERSIONS '!A:B, 2, FALSE), "Units not found"))</f>
        <v>1</v>
      </c>
      <c r="M2412" s="75">
        <f t="shared" si="240"/>
        <v>15350</v>
      </c>
      <c r="N2412" t="str">
        <f>IFERROR(VLOOKUP(D2412, Product_Category!A:B, 2, FALSE), "Uncategorized")</f>
        <v>MCC</v>
      </c>
      <c r="O2412" s="76">
        <f t="shared" si="241"/>
        <v>15.35</v>
      </c>
      <c r="P2412" s="76">
        <f t="shared" si="242"/>
        <v>15.35</v>
      </c>
      <c r="Q2412">
        <f t="shared" si="239"/>
        <v>2023</v>
      </c>
      <c r="R2412" t="str">
        <f>IFERROR(VLOOKUP(G2412,'Importer Name'!A:B, 2, FALSE), "")</f>
        <v>SIGNET</v>
      </c>
      <c r="S2412" t="str">
        <f>IFERROR(VLOOKUP(H2412,'Supplier name '!A:B, 2, FALSE), "")</f>
        <v>DUPONT NUTRITION</v>
      </c>
    </row>
    <row r="2413" spans="1:19">
      <c r="A2413" s="122" t="s">
        <v>172</v>
      </c>
      <c r="B2413" s="123">
        <v>1500</v>
      </c>
      <c r="C2413" s="123" t="s">
        <v>7</v>
      </c>
      <c r="D2413" s="312" t="s">
        <v>3033</v>
      </c>
      <c r="E2413" s="123">
        <v>9.01</v>
      </c>
      <c r="F2413" s="123" t="s">
        <v>9</v>
      </c>
      <c r="G2413" s="123" t="s">
        <v>496</v>
      </c>
      <c r="H2413" s="124" t="s">
        <v>3386</v>
      </c>
      <c r="I2413" s="117" t="s">
        <v>3389</v>
      </c>
      <c r="J2413" s="74">
        <f>IF(F2413="USD", E2413, E2413 * IFERROR(VLOOKUP(F2413, EXCHANGE_RATE!A:B, 2, FALSE), "Currency not found"))</f>
        <v>9.01</v>
      </c>
      <c r="K2413" s="74">
        <f t="shared" si="238"/>
        <v>9.01</v>
      </c>
      <c r="L2413" s="14">
        <f>IF(C2413="MTS", B2413, B2413 * IFERROR(VLOOKUP(C2413, 'QTY_CONVERSIONS '!A:B, 2, FALSE), "Units not found"))</f>
        <v>1.5</v>
      </c>
      <c r="M2413" s="75">
        <f t="shared" si="240"/>
        <v>13515</v>
      </c>
      <c r="N2413" t="str">
        <f>IFERROR(VLOOKUP(D2413, Product_Category!A:B, 2, FALSE), "Uncategorized")</f>
        <v>MCC</v>
      </c>
      <c r="O2413" s="76">
        <f t="shared" si="241"/>
        <v>9.01</v>
      </c>
      <c r="P2413" s="76">
        <f t="shared" si="242"/>
        <v>13.515000000000001</v>
      </c>
      <c r="Q2413">
        <f t="shared" si="239"/>
        <v>2023</v>
      </c>
      <c r="R2413" t="str">
        <f>IFERROR(VLOOKUP(G2413,'Importer Name'!A:B, 2, FALSE), "")</f>
        <v>AMWAY INDIA</v>
      </c>
      <c r="S2413" t="str">
        <f>IFERROR(VLOOKUP(H2413,'Supplier name '!A:B, 2, FALSE), "")</f>
        <v>ACCESS BUSINESS GROUP</v>
      </c>
    </row>
    <row r="2414" spans="1:19">
      <c r="A2414" s="119" t="s">
        <v>183</v>
      </c>
      <c r="B2414" s="120">
        <v>20000</v>
      </c>
      <c r="C2414" s="120" t="s">
        <v>7</v>
      </c>
      <c r="D2414" s="311" t="s">
        <v>3592</v>
      </c>
      <c r="E2414" s="120">
        <v>3.4</v>
      </c>
      <c r="F2414" s="120" t="s">
        <v>1718</v>
      </c>
      <c r="G2414" s="120" t="s">
        <v>3606</v>
      </c>
      <c r="H2414" s="121" t="s">
        <v>2950</v>
      </c>
      <c r="I2414" s="117" t="s">
        <v>3658</v>
      </c>
      <c r="J2414" s="74">
        <f>IF(F2414="USD", E2414, E2414 * IFERROR(VLOOKUP(F2414, EXCHANGE_RATE!A:B, 2, FALSE), "Currency not found"))</f>
        <v>3.6379999999999999</v>
      </c>
      <c r="K2414" s="74">
        <f t="shared" si="238"/>
        <v>3.6399999999999997</v>
      </c>
      <c r="L2414" s="14">
        <f>IF(C2414="MTS", B2414, B2414 * IFERROR(VLOOKUP(C2414, 'QTY_CONVERSIONS '!A:B, 2, FALSE), "Units not found"))</f>
        <v>20</v>
      </c>
      <c r="M2414" s="75">
        <f t="shared" ref="M2414:M2438" si="244">B2414*K2414</f>
        <v>72800</v>
      </c>
      <c r="N2414" t="str">
        <f>IFERROR(VLOOKUP(D2414, Product_Category!A:B, 2, FALSE), "Uncategorized")</f>
        <v>MCC</v>
      </c>
      <c r="O2414" s="76">
        <f t="shared" ref="O2414:O2438" si="245">K2414</f>
        <v>3.6399999999999997</v>
      </c>
      <c r="P2414" s="76">
        <f t="shared" ref="P2414:P2438" si="246">L2414*O2414</f>
        <v>72.8</v>
      </c>
      <c r="Q2414">
        <f t="shared" si="239"/>
        <v>2023</v>
      </c>
      <c r="R2414" t="str">
        <f>IFERROR(VLOOKUP(G2414,'Importer Name'!A:B, 2, FALSE), "")</f>
        <v>AZELIS</v>
      </c>
      <c r="S2414" t="str">
        <f>IFERROR(VLOOKUP(H2414,'Supplier name '!A:B, 2, FALSE), "")</f>
        <v>ITACEL</v>
      </c>
    </row>
    <row r="2415" spans="1:19">
      <c r="A2415" s="119" t="s">
        <v>183</v>
      </c>
      <c r="B2415" s="120">
        <v>10000</v>
      </c>
      <c r="C2415" s="120" t="s">
        <v>7</v>
      </c>
      <c r="D2415" s="311" t="s">
        <v>769</v>
      </c>
      <c r="E2415" s="120">
        <v>2.6</v>
      </c>
      <c r="F2415" s="120" t="s">
        <v>1718</v>
      </c>
      <c r="G2415" s="120" t="s">
        <v>3606</v>
      </c>
      <c r="H2415" s="121" t="s">
        <v>2950</v>
      </c>
      <c r="I2415" s="117" t="s">
        <v>3658</v>
      </c>
      <c r="J2415" s="74">
        <f>IF(F2415="USD", E2415, E2415 * IFERROR(VLOOKUP(F2415, EXCHANGE_RATE!A:B, 2, FALSE), "Currency not found"))</f>
        <v>2.7820000000000005</v>
      </c>
      <c r="K2415" s="74">
        <f t="shared" si="238"/>
        <v>2.7899999999999996</v>
      </c>
      <c r="L2415" s="14">
        <f>IF(C2415="MTS", B2415, B2415 * IFERROR(VLOOKUP(C2415, 'QTY_CONVERSIONS '!A:B, 2, FALSE), "Units not found"))</f>
        <v>10</v>
      </c>
      <c r="M2415" s="75">
        <f t="shared" si="244"/>
        <v>27899.999999999996</v>
      </c>
      <c r="N2415" t="str">
        <f>IFERROR(VLOOKUP(D2415, Product_Category!A:B, 2, FALSE), "Uncategorized")</f>
        <v>MCC</v>
      </c>
      <c r="O2415" s="76">
        <f t="shared" si="245"/>
        <v>2.7899999999999996</v>
      </c>
      <c r="P2415" s="76">
        <f t="shared" si="246"/>
        <v>27.899999999999995</v>
      </c>
      <c r="Q2415">
        <f t="shared" si="239"/>
        <v>2023</v>
      </c>
      <c r="R2415" t="str">
        <f>IFERROR(VLOOKUP(G2415,'Importer Name'!A:B, 2, FALSE), "")</f>
        <v>AZELIS</v>
      </c>
      <c r="S2415" t="str">
        <f>IFERROR(VLOOKUP(H2415,'Supplier name '!A:B, 2, FALSE), "")</f>
        <v>ITACEL</v>
      </c>
    </row>
    <row r="2416" spans="1:19">
      <c r="A2416" s="119" t="s">
        <v>183</v>
      </c>
      <c r="B2416" s="120">
        <v>9500</v>
      </c>
      <c r="C2416" s="120" t="s">
        <v>7</v>
      </c>
      <c r="D2416" s="311" t="s">
        <v>3593</v>
      </c>
      <c r="E2416" s="120">
        <v>3.4</v>
      </c>
      <c r="F2416" s="120" t="s">
        <v>1718</v>
      </c>
      <c r="G2416" s="120" t="s">
        <v>3606</v>
      </c>
      <c r="H2416" s="121" t="s">
        <v>2950</v>
      </c>
      <c r="I2416" s="117" t="s">
        <v>3658</v>
      </c>
      <c r="J2416" s="74">
        <f>IF(F2416="USD", E2416, E2416 * IFERROR(VLOOKUP(F2416, EXCHANGE_RATE!A:B, 2, FALSE), "Currency not found"))</f>
        <v>3.6379999999999999</v>
      </c>
      <c r="K2416" s="74">
        <f t="shared" si="238"/>
        <v>3.6399999999999997</v>
      </c>
      <c r="L2416" s="14">
        <f>IF(C2416="MTS", B2416, B2416 * IFERROR(VLOOKUP(C2416, 'QTY_CONVERSIONS '!A:B, 2, FALSE), "Units not found"))</f>
        <v>9.5</v>
      </c>
      <c r="M2416" s="75">
        <f t="shared" si="244"/>
        <v>34580</v>
      </c>
      <c r="N2416" t="str">
        <f>IFERROR(VLOOKUP(D2416, Product_Category!A:B, 2, FALSE), "Uncategorized")</f>
        <v>MCC</v>
      </c>
      <c r="O2416" s="76">
        <f t="shared" si="245"/>
        <v>3.6399999999999997</v>
      </c>
      <c r="P2416" s="76">
        <f t="shared" si="246"/>
        <v>34.58</v>
      </c>
      <c r="Q2416">
        <f t="shared" si="239"/>
        <v>2023</v>
      </c>
      <c r="R2416" t="str">
        <f>IFERROR(VLOOKUP(G2416,'Importer Name'!A:B, 2, FALSE), "")</f>
        <v>AZELIS</v>
      </c>
      <c r="S2416" t="str">
        <f>IFERROR(VLOOKUP(H2416,'Supplier name '!A:B, 2, FALSE), "")</f>
        <v>ITACEL</v>
      </c>
    </row>
    <row r="2417" spans="1:19">
      <c r="A2417" s="119" t="s">
        <v>183</v>
      </c>
      <c r="B2417" s="120">
        <v>2500</v>
      </c>
      <c r="C2417" s="120" t="s">
        <v>7</v>
      </c>
      <c r="D2417" s="311" t="s">
        <v>3592</v>
      </c>
      <c r="E2417" s="120">
        <v>3.4</v>
      </c>
      <c r="F2417" s="120" t="s">
        <v>1718</v>
      </c>
      <c r="G2417" s="120" t="s">
        <v>3606</v>
      </c>
      <c r="H2417" s="121" t="s">
        <v>2950</v>
      </c>
      <c r="I2417" s="117" t="s">
        <v>3658</v>
      </c>
      <c r="J2417" s="74">
        <f>IF(F2417="USD", E2417, E2417 * IFERROR(VLOOKUP(F2417, EXCHANGE_RATE!A:B, 2, FALSE), "Currency not found"))</f>
        <v>3.6379999999999999</v>
      </c>
      <c r="K2417" s="74">
        <f t="shared" si="238"/>
        <v>3.6399999999999997</v>
      </c>
      <c r="L2417" s="14">
        <f>IF(C2417="MTS", B2417, B2417 * IFERROR(VLOOKUP(C2417, 'QTY_CONVERSIONS '!A:B, 2, FALSE), "Units not found"))</f>
        <v>2.5</v>
      </c>
      <c r="M2417" s="75">
        <f t="shared" si="244"/>
        <v>9100</v>
      </c>
      <c r="N2417" t="str">
        <f>IFERROR(VLOOKUP(D2417, Product_Category!A:B, 2, FALSE), "Uncategorized")</f>
        <v>MCC</v>
      </c>
      <c r="O2417" s="76">
        <f t="shared" si="245"/>
        <v>3.6399999999999997</v>
      </c>
      <c r="P2417" s="76">
        <f t="shared" si="246"/>
        <v>9.1</v>
      </c>
      <c r="Q2417">
        <f t="shared" si="239"/>
        <v>2023</v>
      </c>
      <c r="R2417" t="str">
        <f>IFERROR(VLOOKUP(G2417,'Importer Name'!A:B, 2, FALSE), "")</f>
        <v>AZELIS</v>
      </c>
      <c r="S2417" t="str">
        <f>IFERROR(VLOOKUP(H2417,'Supplier name '!A:B, 2, FALSE), "")</f>
        <v>ITACEL</v>
      </c>
    </row>
    <row r="2418" spans="1:19">
      <c r="A2418" s="122" t="s">
        <v>183</v>
      </c>
      <c r="B2418" s="123">
        <v>10000</v>
      </c>
      <c r="C2418" s="123" t="s">
        <v>7</v>
      </c>
      <c r="D2418" s="312" t="s">
        <v>3593</v>
      </c>
      <c r="E2418" s="123">
        <v>3.4</v>
      </c>
      <c r="F2418" s="120" t="s">
        <v>1718</v>
      </c>
      <c r="G2418" s="123" t="s">
        <v>3606</v>
      </c>
      <c r="H2418" s="124" t="s">
        <v>2950</v>
      </c>
      <c r="I2418" s="117" t="s">
        <v>3658</v>
      </c>
      <c r="J2418" s="74">
        <f>IF(F2418="USD", E2418, E2418 * IFERROR(VLOOKUP(F2418, EXCHANGE_RATE!A:B, 2, FALSE), "Currency not found"))</f>
        <v>3.6379999999999999</v>
      </c>
      <c r="K2418" s="74">
        <f t="shared" si="238"/>
        <v>3.6399999999999997</v>
      </c>
      <c r="L2418" s="14">
        <f>IF(C2418="MTS", B2418, B2418 * IFERROR(VLOOKUP(C2418, 'QTY_CONVERSIONS '!A:B, 2, FALSE), "Units not found"))</f>
        <v>10</v>
      </c>
      <c r="M2418" s="75">
        <f t="shared" si="244"/>
        <v>36400</v>
      </c>
      <c r="N2418" t="str">
        <f>IFERROR(VLOOKUP(D2418, Product_Category!A:B, 2, FALSE), "Uncategorized")</f>
        <v>MCC</v>
      </c>
      <c r="O2418" s="76">
        <f t="shared" si="245"/>
        <v>3.6399999999999997</v>
      </c>
      <c r="P2418" s="76">
        <f t="shared" si="246"/>
        <v>36.4</v>
      </c>
      <c r="Q2418">
        <f t="shared" si="239"/>
        <v>2023</v>
      </c>
      <c r="R2418" t="str">
        <f>IFERROR(VLOOKUP(G2418,'Importer Name'!A:B, 2, FALSE), "")</f>
        <v>AZELIS</v>
      </c>
      <c r="S2418" t="str">
        <f>IFERROR(VLOOKUP(H2418,'Supplier name '!A:B, 2, FALSE), "")</f>
        <v>ITACEL</v>
      </c>
    </row>
    <row r="2419" spans="1:19">
      <c r="A2419" s="119" t="s">
        <v>193</v>
      </c>
      <c r="B2419" s="120">
        <v>25</v>
      </c>
      <c r="C2419" s="120" t="s">
        <v>7</v>
      </c>
      <c r="D2419" s="311" t="s">
        <v>3594</v>
      </c>
      <c r="E2419" s="298">
        <v>81.08</v>
      </c>
      <c r="F2419" s="120" t="s">
        <v>9</v>
      </c>
      <c r="G2419" s="120" t="s">
        <v>3607</v>
      </c>
      <c r="H2419" s="121" t="s">
        <v>3340</v>
      </c>
      <c r="I2419" s="117" t="s">
        <v>3658</v>
      </c>
      <c r="J2419" s="74">
        <f>IF(F2419="USD", E2419, E2419 * IFERROR(VLOOKUP(F2419, EXCHANGE_RATE!A:B, 2, FALSE), "Currency not found"))</f>
        <v>81.08</v>
      </c>
      <c r="K2419" s="74">
        <f t="shared" si="238"/>
        <v>81.08</v>
      </c>
      <c r="L2419" s="14">
        <f>IF(C2419="MTS", B2419, B2419 * IFERROR(VLOOKUP(C2419, 'QTY_CONVERSIONS '!A:B, 2, FALSE), "Units not found"))</f>
        <v>2.5000000000000001E-2</v>
      </c>
      <c r="M2419" s="75">
        <f t="shared" si="244"/>
        <v>2027</v>
      </c>
      <c r="N2419" t="str">
        <f>IFERROR(VLOOKUP(D2419, Product_Category!A:B, 2, FALSE), "Uncategorized")</f>
        <v>MCC</v>
      </c>
      <c r="O2419" s="76">
        <f>K2419*1000</f>
        <v>81080</v>
      </c>
      <c r="P2419" s="76">
        <f t="shared" si="246"/>
        <v>2027</v>
      </c>
      <c r="Q2419">
        <f t="shared" si="239"/>
        <v>2023</v>
      </c>
      <c r="R2419" t="str">
        <f>IFERROR(VLOOKUP(G2419,'Importer Name'!A:B, 2, FALSE), "")</f>
        <v>ALKEM LABS</v>
      </c>
      <c r="S2419" t="str">
        <f>IFERROR(VLOOKUP(H2419,'Supplier name '!A:B, 2, FALSE), "")</f>
        <v>WEIQIDA INTERNATIONAL</v>
      </c>
    </row>
    <row r="2420" spans="1:19">
      <c r="A2420" s="119" t="s">
        <v>193</v>
      </c>
      <c r="B2420" s="120">
        <v>1</v>
      </c>
      <c r="C2420" s="120" t="s">
        <v>7</v>
      </c>
      <c r="D2420" s="311" t="s">
        <v>266</v>
      </c>
      <c r="E2420" s="120">
        <v>0.19</v>
      </c>
      <c r="F2420" s="120" t="s">
        <v>9</v>
      </c>
      <c r="G2420" s="120" t="s">
        <v>3608</v>
      </c>
      <c r="H2420" s="121" t="s">
        <v>3609</v>
      </c>
      <c r="I2420" s="117" t="s">
        <v>3658</v>
      </c>
      <c r="J2420" s="74">
        <f>IF(F2420="USD", E2420, E2420 * IFERROR(VLOOKUP(F2420, EXCHANGE_RATE!A:B, 2, FALSE), "Currency not found"))</f>
        <v>0.19</v>
      </c>
      <c r="K2420" s="74">
        <f t="shared" si="238"/>
        <v>0.19</v>
      </c>
      <c r="L2420" s="14">
        <f>IF(C2420="MTS", B2420, B2420 * IFERROR(VLOOKUP(C2420, 'QTY_CONVERSIONS '!A:B, 2, FALSE), "Units not found"))</f>
        <v>1E-3</v>
      </c>
      <c r="M2420" s="75">
        <f t="shared" si="244"/>
        <v>0.19</v>
      </c>
      <c r="N2420" t="str">
        <f>IFERROR(VLOOKUP(D2420, Product_Category!A:B, 2, FALSE), "Uncategorized")</f>
        <v>MCC</v>
      </c>
      <c r="O2420" s="76">
        <f t="shared" si="245"/>
        <v>0.19</v>
      </c>
      <c r="P2420" s="76">
        <f t="shared" si="246"/>
        <v>1.9000000000000001E-4</v>
      </c>
      <c r="Q2420">
        <f t="shared" si="239"/>
        <v>2023</v>
      </c>
      <c r="R2420" t="str">
        <f>IFERROR(VLOOKUP(G2420,'Importer Name'!A:B, 2, FALSE), "")</f>
        <v>MAKITA</v>
      </c>
      <c r="S2420" t="str">
        <f>IFERROR(VLOOKUP(H2420,'Supplier name '!A:B, 2, FALSE), "")</f>
        <v xml:space="preserve">MAKITA CO., LTD </v>
      </c>
    </row>
    <row r="2421" spans="1:19">
      <c r="A2421" s="119" t="s">
        <v>193</v>
      </c>
      <c r="B2421" s="120">
        <v>5</v>
      </c>
      <c r="C2421" s="120" t="s">
        <v>7</v>
      </c>
      <c r="D2421" s="311" t="s">
        <v>266</v>
      </c>
      <c r="E2421" s="120">
        <v>0.23</v>
      </c>
      <c r="F2421" s="120" t="s">
        <v>9</v>
      </c>
      <c r="G2421" s="120" t="s">
        <v>3608</v>
      </c>
      <c r="H2421" s="121" t="s">
        <v>3609</v>
      </c>
      <c r="I2421" s="117" t="s">
        <v>3658</v>
      </c>
      <c r="J2421" s="74">
        <f>IF(F2421="USD", E2421, E2421 * IFERROR(VLOOKUP(F2421, EXCHANGE_RATE!A:B, 2, FALSE), "Currency not found"))</f>
        <v>0.23</v>
      </c>
      <c r="K2421" s="74">
        <f t="shared" si="238"/>
        <v>0.23</v>
      </c>
      <c r="L2421" s="14">
        <f>IF(C2421="MTS", B2421, B2421 * IFERROR(VLOOKUP(C2421, 'QTY_CONVERSIONS '!A:B, 2, FALSE), "Units not found"))</f>
        <v>5.0000000000000001E-3</v>
      </c>
      <c r="M2421" s="75">
        <f t="shared" si="244"/>
        <v>1.1500000000000001</v>
      </c>
      <c r="N2421" t="str">
        <f>IFERROR(VLOOKUP(D2421, Product_Category!A:B, 2, FALSE), "Uncategorized")</f>
        <v>MCC</v>
      </c>
      <c r="O2421" s="76">
        <f t="shared" si="245"/>
        <v>0.23</v>
      </c>
      <c r="P2421" s="76">
        <f t="shared" si="246"/>
        <v>1.15E-3</v>
      </c>
      <c r="Q2421">
        <f t="shared" si="239"/>
        <v>2023</v>
      </c>
      <c r="R2421" t="str">
        <f>IFERROR(VLOOKUP(G2421,'Importer Name'!A:B, 2, FALSE), "")</f>
        <v>MAKITA</v>
      </c>
      <c r="S2421" t="str">
        <f>IFERROR(VLOOKUP(H2421,'Supplier name '!A:B, 2, FALSE), "")</f>
        <v xml:space="preserve">MAKITA CO., LTD </v>
      </c>
    </row>
    <row r="2422" spans="1:19">
      <c r="A2422" s="119" t="s">
        <v>193</v>
      </c>
      <c r="B2422" s="120">
        <v>66</v>
      </c>
      <c r="C2422" s="120" t="s">
        <v>7</v>
      </c>
      <c r="D2422" s="311" t="s">
        <v>266</v>
      </c>
      <c r="E2422" s="120">
        <v>1</v>
      </c>
      <c r="F2422" s="120" t="s">
        <v>9</v>
      </c>
      <c r="G2422" s="120" t="s">
        <v>3610</v>
      </c>
      <c r="H2422" s="121" t="s">
        <v>3610</v>
      </c>
      <c r="I2422" s="117" t="s">
        <v>3658</v>
      </c>
      <c r="J2422" s="74">
        <f>IF(F2422="USD", E2422, E2422 * IFERROR(VLOOKUP(F2422, EXCHANGE_RATE!A:B, 2, FALSE), "Currency not found"))</f>
        <v>1</v>
      </c>
      <c r="K2422" s="74">
        <f t="shared" si="238"/>
        <v>1</v>
      </c>
      <c r="L2422" s="14">
        <f>IF(C2422="MTS", B2422, B2422 * IFERROR(VLOOKUP(C2422, 'QTY_CONVERSIONS '!A:B, 2, FALSE), "Units not found"))</f>
        <v>6.6000000000000003E-2</v>
      </c>
      <c r="M2422" s="75">
        <f t="shared" si="244"/>
        <v>66</v>
      </c>
      <c r="N2422" t="str">
        <f>IFERROR(VLOOKUP(D2422, Product_Category!A:B, 2, FALSE), "Uncategorized")</f>
        <v>MCC</v>
      </c>
      <c r="O2422" s="76">
        <f t="shared" si="245"/>
        <v>1</v>
      </c>
      <c r="P2422" s="76">
        <f t="shared" si="246"/>
        <v>6.6000000000000003E-2</v>
      </c>
      <c r="Q2422">
        <f t="shared" si="239"/>
        <v>2023</v>
      </c>
      <c r="R2422" t="str">
        <f>IFERROR(VLOOKUP(G2422,'Importer Name'!A:B, 2, FALSE), "")</f>
        <v>HONEYWELL</v>
      </c>
      <c r="S2422" t="str">
        <f>IFERROR(VLOOKUP(H2422,'Supplier name '!A:B, 2, FALSE), "")</f>
        <v>HONEYWELL</v>
      </c>
    </row>
    <row r="2423" spans="1:19">
      <c r="A2423" s="119" t="s">
        <v>193</v>
      </c>
      <c r="B2423" s="120">
        <v>5</v>
      </c>
      <c r="C2423" s="120" t="s">
        <v>7</v>
      </c>
      <c r="D2423" s="311" t="s">
        <v>266</v>
      </c>
      <c r="E2423" s="120">
        <v>1</v>
      </c>
      <c r="F2423" s="120" t="s">
        <v>9</v>
      </c>
      <c r="G2423" s="120" t="s">
        <v>3610</v>
      </c>
      <c r="H2423" s="121" t="s">
        <v>3610</v>
      </c>
      <c r="I2423" s="117" t="s">
        <v>3658</v>
      </c>
      <c r="J2423" s="74">
        <f>IF(F2423="USD", E2423, E2423 * IFERROR(VLOOKUP(F2423, EXCHANGE_RATE!A:B, 2, FALSE), "Currency not found"))</f>
        <v>1</v>
      </c>
      <c r="K2423" s="74">
        <f t="shared" si="238"/>
        <v>1</v>
      </c>
      <c r="L2423" s="14">
        <f>IF(C2423="MTS", B2423, B2423 * IFERROR(VLOOKUP(C2423, 'QTY_CONVERSIONS '!A:B, 2, FALSE), "Units not found"))</f>
        <v>5.0000000000000001E-3</v>
      </c>
      <c r="M2423" s="75">
        <f t="shared" si="244"/>
        <v>5</v>
      </c>
      <c r="N2423" t="str">
        <f>IFERROR(VLOOKUP(D2423, Product_Category!A:B, 2, FALSE), "Uncategorized")</f>
        <v>MCC</v>
      </c>
      <c r="O2423" s="76">
        <f t="shared" si="245"/>
        <v>1</v>
      </c>
      <c r="P2423" s="76">
        <f t="shared" si="246"/>
        <v>5.0000000000000001E-3</v>
      </c>
      <c r="Q2423">
        <f t="shared" si="239"/>
        <v>2023</v>
      </c>
      <c r="R2423" t="str">
        <f>IFERROR(VLOOKUP(G2423,'Importer Name'!A:B, 2, FALSE), "")</f>
        <v>HONEYWELL</v>
      </c>
      <c r="S2423" t="str">
        <f>IFERROR(VLOOKUP(H2423,'Supplier name '!A:B, 2, FALSE), "")</f>
        <v>HONEYWELL</v>
      </c>
    </row>
    <row r="2424" spans="1:19">
      <c r="A2424" s="119" t="s">
        <v>193</v>
      </c>
      <c r="B2424" s="120">
        <v>9</v>
      </c>
      <c r="C2424" s="120" t="s">
        <v>7</v>
      </c>
      <c r="D2424" s="311" t="s">
        <v>266</v>
      </c>
      <c r="E2424" s="120">
        <v>1</v>
      </c>
      <c r="F2424" s="120" t="s">
        <v>9</v>
      </c>
      <c r="G2424" s="120" t="s">
        <v>3610</v>
      </c>
      <c r="H2424" s="121" t="s">
        <v>3610</v>
      </c>
      <c r="I2424" s="117" t="s">
        <v>3658</v>
      </c>
      <c r="J2424" s="74">
        <f>IF(F2424="USD", E2424, E2424 * IFERROR(VLOOKUP(F2424, EXCHANGE_RATE!A:B, 2, FALSE), "Currency not found"))</f>
        <v>1</v>
      </c>
      <c r="K2424" s="74">
        <f t="shared" si="238"/>
        <v>1</v>
      </c>
      <c r="L2424" s="14">
        <f>IF(C2424="MTS", B2424, B2424 * IFERROR(VLOOKUP(C2424, 'QTY_CONVERSIONS '!A:B, 2, FALSE), "Units not found"))</f>
        <v>9.0000000000000011E-3</v>
      </c>
      <c r="M2424" s="75">
        <f t="shared" si="244"/>
        <v>9</v>
      </c>
      <c r="N2424" t="str">
        <f>IFERROR(VLOOKUP(D2424, Product_Category!A:B, 2, FALSE), "Uncategorized")</f>
        <v>MCC</v>
      </c>
      <c r="O2424" s="76">
        <f t="shared" si="245"/>
        <v>1</v>
      </c>
      <c r="P2424" s="76">
        <f t="shared" si="246"/>
        <v>9.0000000000000011E-3</v>
      </c>
      <c r="Q2424">
        <f t="shared" si="239"/>
        <v>2023</v>
      </c>
      <c r="R2424" t="str">
        <f>IFERROR(VLOOKUP(G2424,'Importer Name'!A:B, 2, FALSE), "")</f>
        <v>HONEYWELL</v>
      </c>
      <c r="S2424" t="str">
        <f>IFERROR(VLOOKUP(H2424,'Supplier name '!A:B, 2, FALSE), "")</f>
        <v>HONEYWELL</v>
      </c>
    </row>
    <row r="2425" spans="1:19">
      <c r="A2425" s="119" t="s">
        <v>193</v>
      </c>
      <c r="B2425" s="120">
        <v>158</v>
      </c>
      <c r="C2425" s="120" t="s">
        <v>7</v>
      </c>
      <c r="D2425" s="311" t="s">
        <v>266</v>
      </c>
      <c r="E2425" s="120">
        <v>1</v>
      </c>
      <c r="F2425" s="120" t="s">
        <v>9</v>
      </c>
      <c r="G2425" s="120" t="s">
        <v>3610</v>
      </c>
      <c r="H2425" s="121" t="s">
        <v>3610</v>
      </c>
      <c r="I2425" s="117" t="s">
        <v>3658</v>
      </c>
      <c r="J2425" s="74">
        <f>IF(F2425="USD", E2425, E2425 * IFERROR(VLOOKUP(F2425, EXCHANGE_RATE!A:B, 2, FALSE), "Currency not found"))</f>
        <v>1</v>
      </c>
      <c r="K2425" s="74">
        <f t="shared" si="238"/>
        <v>1</v>
      </c>
      <c r="L2425" s="14">
        <f>IF(C2425="MTS", B2425, B2425 * IFERROR(VLOOKUP(C2425, 'QTY_CONVERSIONS '!A:B, 2, FALSE), "Units not found"))</f>
        <v>0.158</v>
      </c>
      <c r="M2425" s="75">
        <f t="shared" si="244"/>
        <v>158</v>
      </c>
      <c r="N2425" t="str">
        <f>IFERROR(VLOOKUP(D2425, Product_Category!A:B, 2, FALSE), "Uncategorized")</f>
        <v>MCC</v>
      </c>
      <c r="O2425" s="76">
        <f t="shared" si="245"/>
        <v>1</v>
      </c>
      <c r="P2425" s="76">
        <f t="shared" si="246"/>
        <v>0.158</v>
      </c>
      <c r="Q2425">
        <f t="shared" si="239"/>
        <v>2023</v>
      </c>
      <c r="R2425" t="str">
        <f>IFERROR(VLOOKUP(G2425,'Importer Name'!A:B, 2, FALSE), "")</f>
        <v>HONEYWELL</v>
      </c>
      <c r="S2425" t="str">
        <f>IFERROR(VLOOKUP(H2425,'Supplier name '!A:B, 2, FALSE), "")</f>
        <v>HONEYWELL</v>
      </c>
    </row>
    <row r="2426" spans="1:19">
      <c r="A2426" s="119" t="s">
        <v>193</v>
      </c>
      <c r="B2426" s="120">
        <v>10</v>
      </c>
      <c r="C2426" s="120" t="s">
        <v>7</v>
      </c>
      <c r="D2426" s="311" t="s">
        <v>266</v>
      </c>
      <c r="E2426" s="120">
        <v>1</v>
      </c>
      <c r="F2426" s="120" t="s">
        <v>9</v>
      </c>
      <c r="G2426" s="120" t="s">
        <v>3610</v>
      </c>
      <c r="H2426" s="121" t="s">
        <v>3610</v>
      </c>
      <c r="I2426" s="117" t="s">
        <v>3658</v>
      </c>
      <c r="J2426" s="74">
        <f>IF(F2426="USD", E2426, E2426 * IFERROR(VLOOKUP(F2426, EXCHANGE_RATE!A:B, 2, FALSE), "Currency not found"))</f>
        <v>1</v>
      </c>
      <c r="K2426" s="74">
        <f t="shared" si="238"/>
        <v>1</v>
      </c>
      <c r="L2426" s="14">
        <f>IF(C2426="MTS", B2426, B2426 * IFERROR(VLOOKUP(C2426, 'QTY_CONVERSIONS '!A:B, 2, FALSE), "Units not found"))</f>
        <v>0.01</v>
      </c>
      <c r="M2426" s="75">
        <f t="shared" si="244"/>
        <v>10</v>
      </c>
      <c r="N2426" t="str">
        <f>IFERROR(VLOOKUP(D2426, Product_Category!A:B, 2, FALSE), "Uncategorized")</f>
        <v>MCC</v>
      </c>
      <c r="O2426" s="76">
        <f t="shared" si="245"/>
        <v>1</v>
      </c>
      <c r="P2426" s="76">
        <f t="shared" si="246"/>
        <v>0.01</v>
      </c>
      <c r="Q2426">
        <f t="shared" si="239"/>
        <v>2023</v>
      </c>
      <c r="R2426" t="str">
        <f>IFERROR(VLOOKUP(G2426,'Importer Name'!A:B, 2, FALSE), "")</f>
        <v>HONEYWELL</v>
      </c>
      <c r="S2426" t="str">
        <f>IFERROR(VLOOKUP(H2426,'Supplier name '!A:B, 2, FALSE), "")</f>
        <v>HONEYWELL</v>
      </c>
    </row>
    <row r="2427" spans="1:19">
      <c r="A2427" s="119" t="s">
        <v>193</v>
      </c>
      <c r="B2427" s="120">
        <v>60000</v>
      </c>
      <c r="C2427" s="120" t="s">
        <v>7</v>
      </c>
      <c r="D2427" s="311" t="s">
        <v>19</v>
      </c>
      <c r="E2427" s="120">
        <v>1.55</v>
      </c>
      <c r="F2427" s="120" t="s">
        <v>9</v>
      </c>
      <c r="G2427" s="120" t="s">
        <v>3611</v>
      </c>
      <c r="H2427" s="121" t="s">
        <v>3612</v>
      </c>
      <c r="I2427" s="117" t="s">
        <v>3658</v>
      </c>
      <c r="J2427" s="74">
        <f>IF(F2427="USD", E2427, E2427 * IFERROR(VLOOKUP(F2427, EXCHANGE_RATE!A:B, 2, FALSE), "Currency not found"))</f>
        <v>1.55</v>
      </c>
      <c r="K2427" s="74">
        <f t="shared" si="238"/>
        <v>1.55</v>
      </c>
      <c r="L2427" s="14">
        <f>IF(C2427="MTS", B2427, B2427 * IFERROR(VLOOKUP(C2427, 'QTY_CONVERSIONS '!A:B, 2, FALSE), "Units not found"))</f>
        <v>60</v>
      </c>
      <c r="M2427" s="75">
        <f t="shared" si="244"/>
        <v>93000</v>
      </c>
      <c r="N2427" t="str">
        <f>IFERROR(VLOOKUP(D2427, Product_Category!A:B, 2, FALSE), "Uncategorized")</f>
        <v>CMC</v>
      </c>
      <c r="O2427" s="76">
        <f t="shared" si="245"/>
        <v>1.55</v>
      </c>
      <c r="P2427" s="76">
        <f t="shared" si="246"/>
        <v>93</v>
      </c>
      <c r="Q2427">
        <f t="shared" si="239"/>
        <v>2023</v>
      </c>
      <c r="R2427" t="str">
        <f>IFERROR(VLOOKUP(G2427,'Importer Name'!A:B, 2, FALSE), "")</f>
        <v>MERIDIAN</v>
      </c>
      <c r="S2427" t="str">
        <f>IFERROR(VLOOKUP(H2427,'Supplier name '!A:B, 2, FALSE), "")</f>
        <v>CHONGQING LIHONG FINE</v>
      </c>
    </row>
    <row r="2428" spans="1:19">
      <c r="A2428" s="119" t="s">
        <v>193</v>
      </c>
      <c r="B2428" s="120">
        <v>120000</v>
      </c>
      <c r="C2428" s="120" t="s">
        <v>7</v>
      </c>
      <c r="D2428" s="311" t="s">
        <v>19</v>
      </c>
      <c r="E2428" s="120">
        <v>2.46</v>
      </c>
      <c r="F2428" s="120" t="s">
        <v>9</v>
      </c>
      <c r="G2428" s="120" t="s">
        <v>3611</v>
      </c>
      <c r="H2428" s="121" t="s">
        <v>3612</v>
      </c>
      <c r="I2428" s="117" t="s">
        <v>3658</v>
      </c>
      <c r="J2428" s="74">
        <f>IF(F2428="USD", E2428, E2428 * IFERROR(VLOOKUP(F2428, EXCHANGE_RATE!A:B, 2, FALSE), "Currency not found"))</f>
        <v>2.46</v>
      </c>
      <c r="K2428" s="74">
        <f t="shared" si="238"/>
        <v>2.46</v>
      </c>
      <c r="L2428" s="14">
        <f>IF(C2428="MTS", B2428, B2428 * IFERROR(VLOOKUP(C2428, 'QTY_CONVERSIONS '!A:B, 2, FALSE), "Units not found"))</f>
        <v>120</v>
      </c>
      <c r="M2428" s="75">
        <f t="shared" si="244"/>
        <v>295200</v>
      </c>
      <c r="N2428" t="str">
        <f>IFERROR(VLOOKUP(D2428, Product_Category!A:B, 2, FALSE), "Uncategorized")</f>
        <v>CMC</v>
      </c>
      <c r="O2428" s="76">
        <f t="shared" si="245"/>
        <v>2.46</v>
      </c>
      <c r="P2428" s="76">
        <f t="shared" si="246"/>
        <v>295.2</v>
      </c>
      <c r="Q2428">
        <f t="shared" si="239"/>
        <v>2023</v>
      </c>
      <c r="R2428" t="str">
        <f>IFERROR(VLOOKUP(G2428,'Importer Name'!A:B, 2, FALSE), "")</f>
        <v>MERIDIAN</v>
      </c>
      <c r="S2428" t="str">
        <f>IFERROR(VLOOKUP(H2428,'Supplier name '!A:B, 2, FALSE), "")</f>
        <v>CHONGQING LIHONG FINE</v>
      </c>
    </row>
    <row r="2429" spans="1:19">
      <c r="A2429" s="119" t="s">
        <v>193</v>
      </c>
      <c r="B2429" s="120">
        <v>18000</v>
      </c>
      <c r="C2429" s="120" t="s">
        <v>7</v>
      </c>
      <c r="D2429" s="311" t="s">
        <v>19</v>
      </c>
      <c r="E2429" s="120">
        <v>2.84</v>
      </c>
      <c r="F2429" s="120" t="s">
        <v>9</v>
      </c>
      <c r="G2429" s="120" t="s">
        <v>3611</v>
      </c>
      <c r="H2429" s="121" t="s">
        <v>21</v>
      </c>
      <c r="I2429" s="117" t="s">
        <v>3658</v>
      </c>
      <c r="J2429" s="74">
        <f>IF(F2429="USD", E2429, E2429 * IFERROR(VLOOKUP(F2429, EXCHANGE_RATE!A:B, 2, FALSE), "Currency not found"))</f>
        <v>2.84</v>
      </c>
      <c r="K2429" s="74">
        <f t="shared" si="238"/>
        <v>2.84</v>
      </c>
      <c r="L2429" s="14">
        <f>IF(C2429="MTS", B2429, B2429 * IFERROR(VLOOKUP(C2429, 'QTY_CONVERSIONS '!A:B, 2, FALSE), "Units not found"))</f>
        <v>18</v>
      </c>
      <c r="M2429" s="75">
        <f t="shared" si="244"/>
        <v>51120</v>
      </c>
      <c r="N2429" t="str">
        <f>IFERROR(VLOOKUP(D2429, Product_Category!A:B, 2, FALSE), "Uncategorized")</f>
        <v>CMC</v>
      </c>
      <c r="O2429" s="76">
        <f t="shared" si="245"/>
        <v>2.84</v>
      </c>
      <c r="P2429" s="76">
        <f t="shared" si="246"/>
        <v>51.12</v>
      </c>
      <c r="Q2429">
        <f t="shared" si="239"/>
        <v>2023</v>
      </c>
      <c r="R2429" t="str">
        <f>IFERROR(VLOOKUP(G2429,'Importer Name'!A:B, 2, FALSE), "")</f>
        <v>MERIDIAN</v>
      </c>
      <c r="S2429" t="str">
        <f>IFERROR(VLOOKUP(H2429,'Supplier name '!A:B, 2, FALSE), "")</f>
        <v>ANQIU EAGLE</v>
      </c>
    </row>
    <row r="2430" spans="1:19">
      <c r="A2430" s="119" t="s">
        <v>193</v>
      </c>
      <c r="B2430" s="120">
        <v>18000</v>
      </c>
      <c r="C2430" s="120" t="s">
        <v>7</v>
      </c>
      <c r="D2430" s="311" t="s">
        <v>19</v>
      </c>
      <c r="E2430" s="120">
        <v>2.86</v>
      </c>
      <c r="F2430" s="120" t="s">
        <v>9</v>
      </c>
      <c r="G2430" s="120" t="s">
        <v>3611</v>
      </c>
      <c r="H2430" s="121" t="s">
        <v>3612</v>
      </c>
      <c r="I2430" s="117" t="s">
        <v>3658</v>
      </c>
      <c r="J2430" s="74">
        <f>IF(F2430="USD", E2430, E2430 * IFERROR(VLOOKUP(F2430, EXCHANGE_RATE!A:B, 2, FALSE), "Currency not found"))</f>
        <v>2.86</v>
      </c>
      <c r="K2430" s="74">
        <f t="shared" si="238"/>
        <v>2.86</v>
      </c>
      <c r="L2430" s="14">
        <f>IF(C2430="MTS", B2430, B2430 * IFERROR(VLOOKUP(C2430, 'QTY_CONVERSIONS '!A:B, 2, FALSE), "Units not found"))</f>
        <v>18</v>
      </c>
      <c r="M2430" s="75">
        <f t="shared" si="244"/>
        <v>51480</v>
      </c>
      <c r="N2430" t="str">
        <f>IFERROR(VLOOKUP(D2430, Product_Category!A:B, 2, FALSE), "Uncategorized")</f>
        <v>CMC</v>
      </c>
      <c r="O2430" s="76">
        <f t="shared" si="245"/>
        <v>2.86</v>
      </c>
      <c r="P2430" s="76">
        <f t="shared" si="246"/>
        <v>51.48</v>
      </c>
      <c r="Q2430">
        <f t="shared" si="239"/>
        <v>2023</v>
      </c>
      <c r="R2430" t="str">
        <f>IFERROR(VLOOKUP(G2430,'Importer Name'!A:B, 2, FALSE), "")</f>
        <v>MERIDIAN</v>
      </c>
      <c r="S2430" t="str">
        <f>IFERROR(VLOOKUP(H2430,'Supplier name '!A:B, 2, FALSE), "")</f>
        <v>CHONGQING LIHONG FINE</v>
      </c>
    </row>
    <row r="2431" spans="1:19">
      <c r="A2431" s="119" t="s">
        <v>193</v>
      </c>
      <c r="B2431" s="120">
        <v>18000</v>
      </c>
      <c r="C2431" s="120" t="s">
        <v>7</v>
      </c>
      <c r="D2431" s="311" t="s">
        <v>19</v>
      </c>
      <c r="E2431" s="120">
        <v>2.9</v>
      </c>
      <c r="F2431" s="120" t="s">
        <v>9</v>
      </c>
      <c r="G2431" s="120" t="s">
        <v>3611</v>
      </c>
      <c r="H2431" s="121" t="s">
        <v>27</v>
      </c>
      <c r="I2431" s="117" t="s">
        <v>3658</v>
      </c>
      <c r="J2431" s="74">
        <f>IF(F2431="USD", E2431, E2431 * IFERROR(VLOOKUP(F2431, EXCHANGE_RATE!A:B, 2, FALSE), "Currency not found"))</f>
        <v>2.9</v>
      </c>
      <c r="K2431" s="74">
        <f t="shared" si="238"/>
        <v>2.9</v>
      </c>
      <c r="L2431" s="14">
        <f>IF(C2431="MTS", B2431, B2431 * IFERROR(VLOOKUP(C2431, 'QTY_CONVERSIONS '!A:B, 2, FALSE), "Units not found"))</f>
        <v>18</v>
      </c>
      <c r="M2431" s="75">
        <f t="shared" si="244"/>
        <v>52200</v>
      </c>
      <c r="N2431" t="str">
        <f>IFERROR(VLOOKUP(D2431, Product_Category!A:B, 2, FALSE), "Uncategorized")</f>
        <v>CMC</v>
      </c>
      <c r="O2431" s="76">
        <f t="shared" si="245"/>
        <v>2.9</v>
      </c>
      <c r="P2431" s="76">
        <f t="shared" si="246"/>
        <v>52.199999999999996</v>
      </c>
      <c r="Q2431">
        <f t="shared" si="239"/>
        <v>2023</v>
      </c>
      <c r="R2431" t="str">
        <f>IFERROR(VLOOKUP(G2431,'Importer Name'!A:B, 2, FALSE), "")</f>
        <v>MERIDIAN</v>
      </c>
      <c r="S2431" t="str">
        <f>IFERROR(VLOOKUP(H2431,'Supplier name '!A:B, 2, FALSE), "")</f>
        <v>CHANGSHU WEALTHY</v>
      </c>
    </row>
    <row r="2432" spans="1:19">
      <c r="A2432" s="119" t="s">
        <v>193</v>
      </c>
      <c r="B2432" s="120">
        <v>100000</v>
      </c>
      <c r="C2432" s="120" t="s">
        <v>7</v>
      </c>
      <c r="D2432" s="311" t="s">
        <v>19</v>
      </c>
      <c r="E2432" s="120">
        <v>2.54</v>
      </c>
      <c r="F2432" s="120" t="s">
        <v>9</v>
      </c>
      <c r="G2432" s="120" t="s">
        <v>3611</v>
      </c>
      <c r="H2432" s="121" t="s">
        <v>55</v>
      </c>
      <c r="I2432" s="117" t="s">
        <v>3658</v>
      </c>
      <c r="J2432" s="74">
        <f>IF(F2432="USD", E2432, E2432 * IFERROR(VLOOKUP(F2432, EXCHANGE_RATE!A:B, 2, FALSE), "Currency not found"))</f>
        <v>2.54</v>
      </c>
      <c r="K2432" s="74">
        <f t="shared" si="238"/>
        <v>2.54</v>
      </c>
      <c r="L2432" s="14">
        <f>IF(C2432="MTS", B2432, B2432 * IFERROR(VLOOKUP(C2432, 'QTY_CONVERSIONS '!A:B, 2, FALSE), "Units not found"))</f>
        <v>100</v>
      </c>
      <c r="M2432" s="75">
        <f t="shared" si="244"/>
        <v>254000</v>
      </c>
      <c r="N2432" t="str">
        <f>IFERROR(VLOOKUP(D2432, Product_Category!A:B, 2, FALSE), "Uncategorized")</f>
        <v>CMC</v>
      </c>
      <c r="O2432" s="76">
        <f t="shared" si="245"/>
        <v>2.54</v>
      </c>
      <c r="P2432" s="76">
        <f t="shared" si="246"/>
        <v>254</v>
      </c>
      <c r="Q2432">
        <f t="shared" si="239"/>
        <v>2023</v>
      </c>
      <c r="R2432" t="str">
        <f>IFERROR(VLOOKUP(G2432,'Importer Name'!A:B, 2, FALSE), "")</f>
        <v>MERIDIAN</v>
      </c>
      <c r="S2432" t="str">
        <f>IFERROR(VLOOKUP(H2432,'Supplier name '!A:B, 2, FALSE), "")</f>
        <v>ZIBO JINSHENG</v>
      </c>
    </row>
    <row r="2433" spans="1:19">
      <c r="A2433" s="119" t="s">
        <v>193</v>
      </c>
      <c r="B2433" s="120">
        <v>60000</v>
      </c>
      <c r="C2433" s="120" t="s">
        <v>7</v>
      </c>
      <c r="D2433" s="311" t="s">
        <v>19</v>
      </c>
      <c r="E2433" s="120">
        <v>2.2999999999999998</v>
      </c>
      <c r="F2433" s="120" t="s">
        <v>9</v>
      </c>
      <c r="G2433" s="120" t="s">
        <v>3611</v>
      </c>
      <c r="H2433" s="121" t="s">
        <v>3612</v>
      </c>
      <c r="I2433" s="117" t="s">
        <v>3658</v>
      </c>
      <c r="J2433" s="74">
        <f>IF(F2433="USD", E2433, E2433 * IFERROR(VLOOKUP(F2433, EXCHANGE_RATE!A:B, 2, FALSE), "Currency not found"))</f>
        <v>2.2999999999999998</v>
      </c>
      <c r="K2433" s="74">
        <f t="shared" si="238"/>
        <v>2.2999999999999998</v>
      </c>
      <c r="L2433" s="14">
        <f>IF(C2433="MTS", B2433, B2433 * IFERROR(VLOOKUP(C2433, 'QTY_CONVERSIONS '!A:B, 2, FALSE), "Units not found"))</f>
        <v>60</v>
      </c>
      <c r="M2433" s="75">
        <f t="shared" si="244"/>
        <v>138000</v>
      </c>
      <c r="N2433" t="str">
        <f>IFERROR(VLOOKUP(D2433, Product_Category!A:B, 2, FALSE), "Uncategorized")</f>
        <v>CMC</v>
      </c>
      <c r="O2433" s="76">
        <f t="shared" si="245"/>
        <v>2.2999999999999998</v>
      </c>
      <c r="P2433" s="76">
        <f t="shared" si="246"/>
        <v>138</v>
      </c>
      <c r="Q2433">
        <f t="shared" si="239"/>
        <v>2023</v>
      </c>
      <c r="R2433" t="str">
        <f>IFERROR(VLOOKUP(G2433,'Importer Name'!A:B, 2, FALSE), "")</f>
        <v>MERIDIAN</v>
      </c>
      <c r="S2433" t="str">
        <f>IFERROR(VLOOKUP(H2433,'Supplier name '!A:B, 2, FALSE), "")</f>
        <v>CHONGQING LIHONG FINE</v>
      </c>
    </row>
    <row r="2434" spans="1:19">
      <c r="A2434" s="119" t="s">
        <v>193</v>
      </c>
      <c r="B2434" s="120">
        <v>20000</v>
      </c>
      <c r="C2434" s="120" t="s">
        <v>7</v>
      </c>
      <c r="D2434" s="311" t="s">
        <v>19</v>
      </c>
      <c r="E2434" s="120">
        <v>2.42</v>
      </c>
      <c r="F2434" s="120" t="s">
        <v>9</v>
      </c>
      <c r="G2434" s="120" t="s">
        <v>2783</v>
      </c>
      <c r="H2434" s="121" t="s">
        <v>3612</v>
      </c>
      <c r="I2434" s="117" t="s">
        <v>3658</v>
      </c>
      <c r="J2434" s="74">
        <f>IF(F2434="USD", E2434, E2434 * IFERROR(VLOOKUP(F2434, EXCHANGE_RATE!A:B, 2, FALSE), "Currency not found"))</f>
        <v>2.42</v>
      </c>
      <c r="K2434" s="74">
        <f t="shared" si="238"/>
        <v>2.42</v>
      </c>
      <c r="L2434" s="14">
        <f>IF(C2434="MTS", B2434, B2434 * IFERROR(VLOOKUP(C2434, 'QTY_CONVERSIONS '!A:B, 2, FALSE), "Units not found"))</f>
        <v>20</v>
      </c>
      <c r="M2434" s="75">
        <f t="shared" si="244"/>
        <v>48400</v>
      </c>
      <c r="N2434" t="str">
        <f>IFERROR(VLOOKUP(D2434, Product_Category!A:B, 2, FALSE), "Uncategorized")</f>
        <v>CMC</v>
      </c>
      <c r="O2434" s="76">
        <f t="shared" si="245"/>
        <v>2.42</v>
      </c>
      <c r="P2434" s="76">
        <f t="shared" si="246"/>
        <v>48.4</v>
      </c>
      <c r="Q2434">
        <f t="shared" si="239"/>
        <v>2023</v>
      </c>
      <c r="R2434" t="str">
        <f>IFERROR(VLOOKUP(G2434,'Importer Name'!A:B, 2, FALSE), "")</f>
        <v>DHARIYAL</v>
      </c>
      <c r="S2434" t="str">
        <f>IFERROR(VLOOKUP(H2434,'Supplier name '!A:B, 2, FALSE), "")</f>
        <v>CHONGQING LIHONG FINE</v>
      </c>
    </row>
    <row r="2435" spans="1:19">
      <c r="A2435" s="119" t="s">
        <v>193</v>
      </c>
      <c r="B2435" s="120">
        <v>18000</v>
      </c>
      <c r="C2435" s="120" t="s">
        <v>7</v>
      </c>
      <c r="D2435" s="311" t="s">
        <v>19</v>
      </c>
      <c r="E2435" s="120">
        <v>2.81</v>
      </c>
      <c r="F2435" s="120" t="s">
        <v>9</v>
      </c>
      <c r="G2435" s="120" t="s">
        <v>2783</v>
      </c>
      <c r="H2435" s="121" t="s">
        <v>3612</v>
      </c>
      <c r="I2435" s="117" t="s">
        <v>3658</v>
      </c>
      <c r="J2435" s="74">
        <f>IF(F2435="USD", E2435, E2435 * IFERROR(VLOOKUP(F2435, EXCHANGE_RATE!A:B, 2, FALSE), "Currency not found"))</f>
        <v>2.81</v>
      </c>
      <c r="K2435" s="74">
        <f t="shared" si="238"/>
        <v>2.81</v>
      </c>
      <c r="L2435" s="14">
        <f>IF(C2435="MTS", B2435, B2435 * IFERROR(VLOOKUP(C2435, 'QTY_CONVERSIONS '!A:B, 2, FALSE), "Units not found"))</f>
        <v>18</v>
      </c>
      <c r="M2435" s="75">
        <f t="shared" si="244"/>
        <v>50580</v>
      </c>
      <c r="N2435" t="str">
        <f>IFERROR(VLOOKUP(D2435, Product_Category!A:B, 2, FALSE), "Uncategorized")</f>
        <v>CMC</v>
      </c>
      <c r="O2435" s="76">
        <f t="shared" si="245"/>
        <v>2.81</v>
      </c>
      <c r="P2435" s="76">
        <f t="shared" si="246"/>
        <v>50.58</v>
      </c>
      <c r="Q2435">
        <f t="shared" si="239"/>
        <v>2023</v>
      </c>
      <c r="R2435" t="str">
        <f>IFERROR(VLOOKUP(G2435,'Importer Name'!A:B, 2, FALSE), "")</f>
        <v>DHARIYAL</v>
      </c>
      <c r="S2435" t="str">
        <f>IFERROR(VLOOKUP(H2435,'Supplier name '!A:B, 2, FALSE), "")</f>
        <v>CHONGQING LIHONG FINE</v>
      </c>
    </row>
    <row r="2436" spans="1:19">
      <c r="A2436" s="119" t="s">
        <v>193</v>
      </c>
      <c r="B2436" s="120">
        <v>18000</v>
      </c>
      <c r="C2436" s="120" t="s">
        <v>7</v>
      </c>
      <c r="D2436" s="311" t="s">
        <v>19</v>
      </c>
      <c r="E2436" s="120">
        <v>2.36</v>
      </c>
      <c r="F2436" s="120" t="s">
        <v>9</v>
      </c>
      <c r="G2436" s="120" t="s">
        <v>431</v>
      </c>
      <c r="H2436" s="121" t="s">
        <v>2956</v>
      </c>
      <c r="I2436" s="117" t="s">
        <v>3658</v>
      </c>
      <c r="J2436" s="74">
        <f>IF(F2436="USD", E2436, E2436 * IFERROR(VLOOKUP(F2436, EXCHANGE_RATE!A:B, 2, FALSE), "Currency not found"))</f>
        <v>2.36</v>
      </c>
      <c r="K2436" s="74">
        <f t="shared" ref="K2436:K2499" si="247">ROUNDUP(J2436,2)</f>
        <v>2.36</v>
      </c>
      <c r="L2436" s="14">
        <f>IF(C2436="MTS", B2436, B2436 * IFERROR(VLOOKUP(C2436, 'QTY_CONVERSIONS '!A:B, 2, FALSE), "Units not found"))</f>
        <v>18</v>
      </c>
      <c r="M2436" s="75">
        <f t="shared" si="244"/>
        <v>42480</v>
      </c>
      <c r="N2436" t="str">
        <f>IFERROR(VLOOKUP(D2436, Product_Category!A:B, 2, FALSE), "Uncategorized")</f>
        <v>CMC</v>
      </c>
      <c r="O2436" s="76">
        <f t="shared" si="245"/>
        <v>2.36</v>
      </c>
      <c r="P2436" s="76">
        <f t="shared" si="246"/>
        <v>42.48</v>
      </c>
      <c r="Q2436">
        <f t="shared" ref="Q2436:Q2499" si="248">Q2435</f>
        <v>2023</v>
      </c>
      <c r="R2436" t="str">
        <f>IFERROR(VLOOKUP(G2436,'Importer Name'!A:B, 2, FALSE), "")</f>
        <v>PRATIK CHEM</v>
      </c>
      <c r="S2436" t="str">
        <f>IFERROR(VLOOKUP(H2436,'Supplier name '!A:B, 2, FALSE), "")</f>
        <v>FOSHAN EVER SHINE</v>
      </c>
    </row>
    <row r="2437" spans="1:19">
      <c r="A2437" s="119" t="s">
        <v>193</v>
      </c>
      <c r="B2437" s="120">
        <v>1000</v>
      </c>
      <c r="C2437" s="120" t="s">
        <v>7</v>
      </c>
      <c r="D2437" s="311" t="s">
        <v>19</v>
      </c>
      <c r="E2437" s="120">
        <v>3.8</v>
      </c>
      <c r="F2437" s="120" t="s">
        <v>9</v>
      </c>
      <c r="G2437" s="120" t="s">
        <v>3613</v>
      </c>
      <c r="H2437" s="121" t="s">
        <v>3614</v>
      </c>
      <c r="I2437" s="117" t="s">
        <v>3658</v>
      </c>
      <c r="J2437" s="74">
        <f>IF(F2437="USD", E2437, E2437 * IFERROR(VLOOKUP(F2437, EXCHANGE_RATE!A:B, 2, FALSE), "Currency not found"))</f>
        <v>3.8</v>
      </c>
      <c r="K2437" s="74">
        <f t="shared" si="247"/>
        <v>3.8</v>
      </c>
      <c r="L2437" s="14">
        <f>IF(C2437="MTS", B2437, B2437 * IFERROR(VLOOKUP(C2437, 'QTY_CONVERSIONS '!A:B, 2, FALSE), "Units not found"))</f>
        <v>1</v>
      </c>
      <c r="M2437" s="75">
        <f t="shared" si="244"/>
        <v>3800</v>
      </c>
      <c r="N2437" t="str">
        <f>IFERROR(VLOOKUP(D2437, Product_Category!A:B, 2, FALSE), "Uncategorized")</f>
        <v>CMC</v>
      </c>
      <c r="O2437" s="76">
        <f t="shared" si="245"/>
        <v>3.8</v>
      </c>
      <c r="P2437" s="76">
        <f t="shared" si="246"/>
        <v>3.8</v>
      </c>
      <c r="Q2437">
        <f t="shared" si="248"/>
        <v>2023</v>
      </c>
      <c r="R2437" t="str">
        <f>IFERROR(VLOOKUP(G2437,'Importer Name'!A:B, 2, FALSE), "")</f>
        <v>BABA</v>
      </c>
      <c r="S2437" t="str">
        <f>IFERROR(VLOOKUP(H2437,'Supplier name '!A:B, 2, FALSE), "")</f>
        <v>JIANGSU WEIKEM CHEM</v>
      </c>
    </row>
    <row r="2438" spans="1:19">
      <c r="A2438" s="119" t="s">
        <v>193</v>
      </c>
      <c r="B2438" s="120">
        <v>19000</v>
      </c>
      <c r="C2438" s="120" t="s">
        <v>7</v>
      </c>
      <c r="D2438" s="311" t="s">
        <v>19</v>
      </c>
      <c r="E2438" s="120">
        <v>2.95</v>
      </c>
      <c r="F2438" s="120" t="s">
        <v>9</v>
      </c>
      <c r="G2438" s="120" t="s">
        <v>3615</v>
      </c>
      <c r="H2438" s="121" t="s">
        <v>3612</v>
      </c>
      <c r="I2438" s="117" t="s">
        <v>3658</v>
      </c>
      <c r="J2438" s="74">
        <f>IF(F2438="USD", E2438, E2438 * IFERROR(VLOOKUP(F2438, EXCHANGE_RATE!A:B, 2, FALSE), "Currency not found"))</f>
        <v>2.95</v>
      </c>
      <c r="K2438" s="74">
        <f t="shared" si="247"/>
        <v>2.95</v>
      </c>
      <c r="L2438" s="14">
        <f>IF(C2438="MTS", B2438, B2438 * IFERROR(VLOOKUP(C2438, 'QTY_CONVERSIONS '!A:B, 2, FALSE), "Units not found"))</f>
        <v>19</v>
      </c>
      <c r="M2438" s="75">
        <f t="shared" si="244"/>
        <v>56050</v>
      </c>
      <c r="N2438" t="str">
        <f>IFERROR(VLOOKUP(D2438, Product_Category!A:B, 2, FALSE), "Uncategorized")</f>
        <v>CMC</v>
      </c>
      <c r="O2438" s="76">
        <f t="shared" si="245"/>
        <v>2.95</v>
      </c>
      <c r="P2438" s="76">
        <f t="shared" si="246"/>
        <v>56.050000000000004</v>
      </c>
      <c r="Q2438">
        <f t="shared" si="248"/>
        <v>2023</v>
      </c>
      <c r="R2438" t="str">
        <f>IFERROR(VLOOKUP(G2438,'Importer Name'!A:B, 2, FALSE), "")</f>
        <v>MARUTI CHEM</v>
      </c>
      <c r="S2438" t="str">
        <f>IFERROR(VLOOKUP(H2438,'Supplier name '!A:B, 2, FALSE), "")</f>
        <v>CHONGQING LIHONG FINE</v>
      </c>
    </row>
    <row r="2439" spans="1:19">
      <c r="A2439" s="119" t="s">
        <v>193</v>
      </c>
      <c r="B2439" s="120">
        <v>15000</v>
      </c>
      <c r="C2439" s="120" t="s">
        <v>7</v>
      </c>
      <c r="D2439" s="311" t="s">
        <v>19</v>
      </c>
      <c r="E2439" s="120">
        <v>2.4900000000000002</v>
      </c>
      <c r="F2439" s="120" t="s">
        <v>9</v>
      </c>
      <c r="G2439" s="120" t="s">
        <v>3616</v>
      </c>
      <c r="H2439" s="121" t="s">
        <v>41</v>
      </c>
      <c r="I2439" s="117" t="s">
        <v>3658</v>
      </c>
      <c r="J2439" s="74">
        <f>IF(F2439="USD", E2439, E2439 * IFERROR(VLOOKUP(F2439, EXCHANGE_RATE!A:B, 2, FALSE), "Currency not found"))</f>
        <v>2.4900000000000002</v>
      </c>
      <c r="K2439" s="74">
        <f t="shared" si="247"/>
        <v>2.4900000000000002</v>
      </c>
      <c r="L2439" s="14">
        <f>IF(C2439="MTS", B2439, B2439 * IFERROR(VLOOKUP(C2439, 'QTY_CONVERSIONS '!A:B, 2, FALSE), "Units not found"))</f>
        <v>15</v>
      </c>
      <c r="M2439" s="75">
        <f t="shared" ref="M2439:M2502" si="249">B2439*K2439</f>
        <v>37350</v>
      </c>
      <c r="N2439" t="str">
        <f>IFERROR(VLOOKUP(D2439, Product_Category!A:B, 2, FALSE), "Uncategorized")</f>
        <v>CMC</v>
      </c>
      <c r="O2439" s="76">
        <f t="shared" ref="O2439:O2502" si="250">K2439</f>
        <v>2.4900000000000002</v>
      </c>
      <c r="P2439" s="76">
        <f t="shared" ref="P2439:P2502" si="251">L2439*O2439</f>
        <v>37.35</v>
      </c>
      <c r="Q2439">
        <f t="shared" si="248"/>
        <v>2023</v>
      </c>
      <c r="R2439" t="str">
        <f>IFERROR(VLOOKUP(G2439,'Importer Name'!A:B, 2, FALSE), "")</f>
        <v>PHARCOS</v>
      </c>
      <c r="S2439" t="str">
        <f>IFERROR(VLOOKUP(H2439,'Supplier name '!A:B, 2, FALSE), "")</f>
        <v>JINING FORTUNE</v>
      </c>
    </row>
    <row r="2440" spans="1:19">
      <c r="A2440" s="119" t="s">
        <v>193</v>
      </c>
      <c r="B2440" s="120">
        <v>15000</v>
      </c>
      <c r="C2440" s="120" t="s">
        <v>7</v>
      </c>
      <c r="D2440" s="311" t="s">
        <v>19</v>
      </c>
      <c r="E2440" s="120">
        <v>2.76</v>
      </c>
      <c r="F2440" s="120" t="s">
        <v>9</v>
      </c>
      <c r="G2440" s="120" t="s">
        <v>3616</v>
      </c>
      <c r="H2440" s="121" t="s">
        <v>41</v>
      </c>
      <c r="I2440" s="117" t="s">
        <v>3658</v>
      </c>
      <c r="J2440" s="74">
        <f>IF(F2440="USD", E2440, E2440 * IFERROR(VLOOKUP(F2440, EXCHANGE_RATE!A:B, 2, FALSE), "Currency not found"))</f>
        <v>2.76</v>
      </c>
      <c r="K2440" s="74">
        <f t="shared" si="247"/>
        <v>2.76</v>
      </c>
      <c r="L2440" s="14">
        <f>IF(C2440="MTS", B2440, B2440 * IFERROR(VLOOKUP(C2440, 'QTY_CONVERSIONS '!A:B, 2, FALSE), "Units not found"))</f>
        <v>15</v>
      </c>
      <c r="M2440" s="75">
        <f t="shared" si="249"/>
        <v>41400</v>
      </c>
      <c r="N2440" t="str">
        <f>IFERROR(VLOOKUP(D2440, Product_Category!A:B, 2, FALSE), "Uncategorized")</f>
        <v>CMC</v>
      </c>
      <c r="O2440" s="76">
        <f t="shared" si="250"/>
        <v>2.76</v>
      </c>
      <c r="P2440" s="76">
        <f t="shared" si="251"/>
        <v>41.4</v>
      </c>
      <c r="Q2440">
        <f t="shared" si="248"/>
        <v>2023</v>
      </c>
      <c r="R2440" t="str">
        <f>IFERROR(VLOOKUP(G2440,'Importer Name'!A:B, 2, FALSE), "")</f>
        <v>PHARCOS</v>
      </c>
      <c r="S2440" t="str">
        <f>IFERROR(VLOOKUP(H2440,'Supplier name '!A:B, 2, FALSE), "")</f>
        <v>JINING FORTUNE</v>
      </c>
    </row>
    <row r="2441" spans="1:19">
      <c r="A2441" s="119" t="s">
        <v>193</v>
      </c>
      <c r="B2441" s="120">
        <v>18000</v>
      </c>
      <c r="C2441" s="120" t="s">
        <v>7</v>
      </c>
      <c r="D2441" s="311" t="s">
        <v>19</v>
      </c>
      <c r="E2441" s="120">
        <v>2.73</v>
      </c>
      <c r="F2441" s="120" t="s">
        <v>9</v>
      </c>
      <c r="G2441" s="120" t="s">
        <v>3617</v>
      </c>
      <c r="H2441" s="121" t="s">
        <v>21</v>
      </c>
      <c r="I2441" s="117" t="s">
        <v>3658</v>
      </c>
      <c r="J2441" s="74">
        <f>IF(F2441="USD", E2441, E2441 * IFERROR(VLOOKUP(F2441, EXCHANGE_RATE!A:B, 2, FALSE), "Currency not found"))</f>
        <v>2.73</v>
      </c>
      <c r="K2441" s="74">
        <f t="shared" si="247"/>
        <v>2.73</v>
      </c>
      <c r="L2441" s="14">
        <f>IF(C2441="MTS", B2441, B2441 * IFERROR(VLOOKUP(C2441, 'QTY_CONVERSIONS '!A:B, 2, FALSE), "Units not found"))</f>
        <v>18</v>
      </c>
      <c r="M2441" s="75">
        <f t="shared" si="249"/>
        <v>49140</v>
      </c>
      <c r="N2441" t="str">
        <f>IFERROR(VLOOKUP(D2441, Product_Category!A:B, 2, FALSE), "Uncategorized")</f>
        <v>CMC</v>
      </c>
      <c r="O2441" s="76">
        <f t="shared" si="250"/>
        <v>2.73</v>
      </c>
      <c r="P2441" s="76">
        <f t="shared" si="251"/>
        <v>49.14</v>
      </c>
      <c r="Q2441">
        <f t="shared" si="248"/>
        <v>2023</v>
      </c>
      <c r="R2441" t="str">
        <f>IFERROR(VLOOKUP(G2441,'Importer Name'!A:B, 2, FALSE), "")</f>
        <v xml:space="preserve">Madhu Enterprise </v>
      </c>
      <c r="S2441" t="str">
        <f>IFERROR(VLOOKUP(H2441,'Supplier name '!A:B, 2, FALSE), "")</f>
        <v>ANQIU EAGLE</v>
      </c>
    </row>
    <row r="2442" spans="1:19">
      <c r="A2442" s="119" t="s">
        <v>193</v>
      </c>
      <c r="B2442" s="120">
        <v>10000</v>
      </c>
      <c r="C2442" s="120" t="s">
        <v>7</v>
      </c>
      <c r="D2442" s="311" t="s">
        <v>19</v>
      </c>
      <c r="E2442" s="120">
        <v>3.3</v>
      </c>
      <c r="F2442" s="120" t="s">
        <v>9</v>
      </c>
      <c r="G2442" s="120" t="s">
        <v>34</v>
      </c>
      <c r="H2442" s="121" t="s">
        <v>3612</v>
      </c>
      <c r="I2442" s="117" t="s">
        <v>3658</v>
      </c>
      <c r="J2442" s="74">
        <f>IF(F2442="USD", E2442, E2442 * IFERROR(VLOOKUP(F2442, EXCHANGE_RATE!A:B, 2, FALSE), "Currency not found"))</f>
        <v>3.3</v>
      </c>
      <c r="K2442" s="74">
        <f t="shared" si="247"/>
        <v>3.3</v>
      </c>
      <c r="L2442" s="14">
        <f>IF(C2442="MTS", B2442, B2442 * IFERROR(VLOOKUP(C2442, 'QTY_CONVERSIONS '!A:B, 2, FALSE), "Units not found"))</f>
        <v>10</v>
      </c>
      <c r="M2442" s="75">
        <f t="shared" si="249"/>
        <v>33000</v>
      </c>
      <c r="N2442" t="str">
        <f>IFERROR(VLOOKUP(D2442, Product_Category!A:B, 2, FALSE), "Uncategorized")</f>
        <v>CMC</v>
      </c>
      <c r="O2442" s="76">
        <f t="shared" si="250"/>
        <v>3.3</v>
      </c>
      <c r="P2442" s="76">
        <f t="shared" si="251"/>
        <v>33</v>
      </c>
      <c r="Q2442">
        <f t="shared" si="248"/>
        <v>2023</v>
      </c>
      <c r="R2442" t="str">
        <f>IFERROR(VLOOKUP(G2442,'Importer Name'!A:B, 2, FALSE), "")</f>
        <v>COLGATE-PALMOLIVE</v>
      </c>
      <c r="S2442" t="str">
        <f>IFERROR(VLOOKUP(H2442,'Supplier name '!A:B, 2, FALSE), "")</f>
        <v>CHONGQING LIHONG FINE</v>
      </c>
    </row>
    <row r="2443" spans="1:19">
      <c r="A2443" s="119" t="s">
        <v>193</v>
      </c>
      <c r="B2443" s="120">
        <v>18000</v>
      </c>
      <c r="C2443" s="120" t="s">
        <v>7</v>
      </c>
      <c r="D2443" s="311" t="s">
        <v>19</v>
      </c>
      <c r="E2443" s="120">
        <v>2.99</v>
      </c>
      <c r="F2443" s="120" t="s">
        <v>9</v>
      </c>
      <c r="G2443" s="120" t="s">
        <v>3618</v>
      </c>
      <c r="H2443" s="121" t="s">
        <v>21</v>
      </c>
      <c r="I2443" s="117" t="s">
        <v>3658</v>
      </c>
      <c r="J2443" s="74">
        <f>IF(F2443="USD", E2443, E2443 * IFERROR(VLOOKUP(F2443, EXCHANGE_RATE!A:B, 2, FALSE), "Currency not found"))</f>
        <v>2.99</v>
      </c>
      <c r="K2443" s="74">
        <f t="shared" si="247"/>
        <v>2.99</v>
      </c>
      <c r="L2443" s="14">
        <f>IF(C2443="MTS", B2443, B2443 * IFERROR(VLOOKUP(C2443, 'QTY_CONVERSIONS '!A:B, 2, FALSE), "Units not found"))</f>
        <v>18</v>
      </c>
      <c r="M2443" s="75">
        <f t="shared" si="249"/>
        <v>53820.000000000007</v>
      </c>
      <c r="N2443" t="str">
        <f>IFERROR(VLOOKUP(D2443, Product_Category!A:B, 2, FALSE), "Uncategorized")</f>
        <v>CMC</v>
      </c>
      <c r="O2443" s="76">
        <f t="shared" si="250"/>
        <v>2.99</v>
      </c>
      <c r="P2443" s="76">
        <f t="shared" si="251"/>
        <v>53.820000000000007</v>
      </c>
      <c r="Q2443">
        <f t="shared" si="248"/>
        <v>2023</v>
      </c>
      <c r="R2443" t="str">
        <f>IFERROR(VLOOKUP(G2443,'Importer Name'!A:B, 2, FALSE), "")</f>
        <v>N.R. COLOURS</v>
      </c>
      <c r="S2443" t="str">
        <f>IFERROR(VLOOKUP(H2443,'Supplier name '!A:B, 2, FALSE), "")</f>
        <v>ANQIU EAGLE</v>
      </c>
    </row>
    <row r="2444" spans="1:19">
      <c r="A2444" s="119" t="s">
        <v>193</v>
      </c>
      <c r="B2444" s="120">
        <v>25000</v>
      </c>
      <c r="C2444" s="120" t="s">
        <v>7</v>
      </c>
      <c r="D2444" s="311" t="s">
        <v>19</v>
      </c>
      <c r="E2444" s="120">
        <v>1.81</v>
      </c>
      <c r="F2444" s="120" t="s">
        <v>9</v>
      </c>
      <c r="G2444" s="120" t="s">
        <v>48</v>
      </c>
      <c r="H2444" s="121" t="s">
        <v>3619</v>
      </c>
      <c r="I2444" s="117" t="s">
        <v>3658</v>
      </c>
      <c r="J2444" s="74">
        <f>IF(F2444="USD", E2444, E2444 * IFERROR(VLOOKUP(F2444, EXCHANGE_RATE!A:B, 2, FALSE), "Currency not found"))</f>
        <v>1.81</v>
      </c>
      <c r="K2444" s="74">
        <f t="shared" si="247"/>
        <v>1.81</v>
      </c>
      <c r="L2444" s="14">
        <f>IF(C2444="MTS", B2444, B2444 * IFERROR(VLOOKUP(C2444, 'QTY_CONVERSIONS '!A:B, 2, FALSE), "Units not found"))</f>
        <v>25</v>
      </c>
      <c r="M2444" s="75">
        <f t="shared" si="249"/>
        <v>45250</v>
      </c>
      <c r="N2444" t="str">
        <f>IFERROR(VLOOKUP(D2444, Product_Category!A:B, 2, FALSE), "Uncategorized")</f>
        <v>CMC</v>
      </c>
      <c r="O2444" s="76">
        <f t="shared" si="250"/>
        <v>1.81</v>
      </c>
      <c r="P2444" s="76">
        <f t="shared" si="251"/>
        <v>45.25</v>
      </c>
      <c r="Q2444">
        <f t="shared" si="248"/>
        <v>2023</v>
      </c>
      <c r="R2444" t="str">
        <f>IFERROR(VLOOKUP(G2444,'Importer Name'!A:B, 2, FALSE), "")</f>
        <v>HI TECH PAPERS</v>
      </c>
      <c r="S2444" t="str">
        <f>IFERROR(VLOOKUP(H2444,'Supplier name '!A:B, 2, FALSE), "")</f>
        <v>HONG KONG LEADS</v>
      </c>
    </row>
    <row r="2445" spans="1:19">
      <c r="A2445" s="119" t="s">
        <v>193</v>
      </c>
      <c r="B2445" s="120">
        <v>21000</v>
      </c>
      <c r="C2445" s="120" t="s">
        <v>7</v>
      </c>
      <c r="D2445" s="311" t="s">
        <v>19</v>
      </c>
      <c r="E2445" s="120">
        <v>2.2000000000000002</v>
      </c>
      <c r="F2445" s="120" t="s">
        <v>9</v>
      </c>
      <c r="G2445" s="120" t="s">
        <v>3620</v>
      </c>
      <c r="H2445" s="121" t="s">
        <v>324</v>
      </c>
      <c r="I2445" s="117" t="s">
        <v>3658</v>
      </c>
      <c r="J2445" s="74">
        <f>IF(F2445="USD", E2445, E2445 * IFERROR(VLOOKUP(F2445, EXCHANGE_RATE!A:B, 2, FALSE), "Currency not found"))</f>
        <v>2.2000000000000002</v>
      </c>
      <c r="K2445" s="74">
        <f t="shared" si="247"/>
        <v>2.2000000000000002</v>
      </c>
      <c r="L2445" s="14">
        <f>IF(C2445="MTS", B2445, B2445 * IFERROR(VLOOKUP(C2445, 'QTY_CONVERSIONS '!A:B, 2, FALSE), "Units not found"))</f>
        <v>21</v>
      </c>
      <c r="M2445" s="75">
        <f t="shared" si="249"/>
        <v>46200.000000000007</v>
      </c>
      <c r="N2445" t="str">
        <f>IFERROR(VLOOKUP(D2445, Product_Category!A:B, 2, FALSE), "Uncategorized")</f>
        <v>CMC</v>
      </c>
      <c r="O2445" s="76">
        <f t="shared" si="250"/>
        <v>2.2000000000000002</v>
      </c>
      <c r="P2445" s="76">
        <f t="shared" si="251"/>
        <v>46.2</v>
      </c>
      <c r="Q2445">
        <f t="shared" si="248"/>
        <v>2023</v>
      </c>
      <c r="R2445" t="str">
        <f>IFERROR(VLOOKUP(G2445,'Importer Name'!A:B, 2, FALSE), "")</f>
        <v>URBAN VENTURE</v>
      </c>
      <c r="S2445" t="str">
        <f>IFERROR(VLOOKUP(H2445,'Supplier name '!A:B, 2, FALSE), "")</f>
        <v>SIDLEY CHEM</v>
      </c>
    </row>
    <row r="2446" spans="1:19">
      <c r="A2446" s="119" t="s">
        <v>193</v>
      </c>
      <c r="B2446" s="120">
        <v>10000</v>
      </c>
      <c r="C2446" s="120" t="s">
        <v>7</v>
      </c>
      <c r="D2446" s="311" t="s">
        <v>19</v>
      </c>
      <c r="E2446" s="120">
        <v>2.15</v>
      </c>
      <c r="F2446" s="120" t="s">
        <v>9</v>
      </c>
      <c r="G2446" s="120" t="s">
        <v>443</v>
      </c>
      <c r="H2446" s="121" t="s">
        <v>3619</v>
      </c>
      <c r="I2446" s="117" t="s">
        <v>3658</v>
      </c>
      <c r="J2446" s="74">
        <f>IF(F2446="USD", E2446, E2446 * IFERROR(VLOOKUP(F2446, EXCHANGE_RATE!A:B, 2, FALSE), "Currency not found"))</f>
        <v>2.15</v>
      </c>
      <c r="K2446" s="74">
        <f t="shared" si="247"/>
        <v>2.15</v>
      </c>
      <c r="L2446" s="14">
        <f>IF(C2446="MTS", B2446, B2446 * IFERROR(VLOOKUP(C2446, 'QTY_CONVERSIONS '!A:B, 2, FALSE), "Units not found"))</f>
        <v>10</v>
      </c>
      <c r="M2446" s="75">
        <f t="shared" si="249"/>
        <v>21500</v>
      </c>
      <c r="N2446" t="str">
        <f>IFERROR(VLOOKUP(D2446, Product_Category!A:B, 2, FALSE), "Uncategorized")</f>
        <v>CMC</v>
      </c>
      <c r="O2446" s="76">
        <f t="shared" si="250"/>
        <v>2.15</v>
      </c>
      <c r="P2446" s="76">
        <f t="shared" si="251"/>
        <v>21.5</v>
      </c>
      <c r="Q2446">
        <f t="shared" si="248"/>
        <v>2023</v>
      </c>
      <c r="R2446" t="str">
        <f>IFERROR(VLOOKUP(G2446,'Importer Name'!A:B, 2, FALSE), "")</f>
        <v xml:space="preserve">Silver Industries </v>
      </c>
      <c r="S2446" t="str">
        <f>IFERROR(VLOOKUP(H2446,'Supplier name '!A:B, 2, FALSE), "")</f>
        <v>HONG KONG LEADS</v>
      </c>
    </row>
    <row r="2447" spans="1:19">
      <c r="A2447" s="119" t="s">
        <v>193</v>
      </c>
      <c r="B2447" s="120">
        <v>18000</v>
      </c>
      <c r="C2447" s="120" t="s">
        <v>7</v>
      </c>
      <c r="D2447" s="311" t="s">
        <v>19</v>
      </c>
      <c r="E2447" s="120">
        <v>2.81</v>
      </c>
      <c r="F2447" s="120" t="s">
        <v>9</v>
      </c>
      <c r="G2447" s="120" t="s">
        <v>2970</v>
      </c>
      <c r="H2447" s="121" t="s">
        <v>21</v>
      </c>
      <c r="I2447" s="117" t="s">
        <v>3658</v>
      </c>
      <c r="J2447" s="74">
        <f>IF(F2447="USD", E2447, E2447 * IFERROR(VLOOKUP(F2447, EXCHANGE_RATE!A:B, 2, FALSE), "Currency not found"))</f>
        <v>2.81</v>
      </c>
      <c r="K2447" s="74">
        <f t="shared" si="247"/>
        <v>2.81</v>
      </c>
      <c r="L2447" s="14">
        <f>IF(C2447="MTS", B2447, B2447 * IFERROR(VLOOKUP(C2447, 'QTY_CONVERSIONS '!A:B, 2, FALSE), "Units not found"))</f>
        <v>18</v>
      </c>
      <c r="M2447" s="75">
        <f t="shared" si="249"/>
        <v>50580</v>
      </c>
      <c r="N2447" t="str">
        <f>IFERROR(VLOOKUP(D2447, Product_Category!A:B, 2, FALSE), "Uncategorized")</f>
        <v>CMC</v>
      </c>
      <c r="O2447" s="76">
        <f t="shared" si="250"/>
        <v>2.81</v>
      </c>
      <c r="P2447" s="76">
        <f t="shared" si="251"/>
        <v>50.58</v>
      </c>
      <c r="Q2447">
        <f t="shared" si="248"/>
        <v>2023</v>
      </c>
      <c r="R2447" t="str">
        <f>IFERROR(VLOOKUP(G2447,'Importer Name'!A:B, 2, FALSE), "")</f>
        <v>KPL INTERNATIONAL</v>
      </c>
      <c r="S2447" t="str">
        <f>IFERROR(VLOOKUP(H2447,'Supplier name '!A:B, 2, FALSE), "")</f>
        <v>ANQIU EAGLE</v>
      </c>
    </row>
    <row r="2448" spans="1:19">
      <c r="A2448" s="119" t="s">
        <v>193</v>
      </c>
      <c r="B2448" s="120">
        <v>25000</v>
      </c>
      <c r="C2448" s="120" t="s">
        <v>7</v>
      </c>
      <c r="D2448" s="311" t="s">
        <v>19</v>
      </c>
      <c r="E2448" s="120">
        <v>2.94</v>
      </c>
      <c r="F2448" s="120" t="s">
        <v>9</v>
      </c>
      <c r="G2448" s="120" t="s">
        <v>2968</v>
      </c>
      <c r="H2448" s="121" t="s">
        <v>52</v>
      </c>
      <c r="I2448" s="117" t="s">
        <v>3658</v>
      </c>
      <c r="J2448" s="74">
        <f>IF(F2448="USD", E2448, E2448 * IFERROR(VLOOKUP(F2448, EXCHANGE_RATE!A:B, 2, FALSE), "Currency not found"))</f>
        <v>2.94</v>
      </c>
      <c r="K2448" s="74">
        <f t="shared" si="247"/>
        <v>2.94</v>
      </c>
      <c r="L2448" s="14">
        <f>IF(C2448="MTS", B2448, B2448 * IFERROR(VLOOKUP(C2448, 'QTY_CONVERSIONS '!A:B, 2, FALSE), "Units not found"))</f>
        <v>25</v>
      </c>
      <c r="M2448" s="75">
        <f t="shared" si="249"/>
        <v>73500</v>
      </c>
      <c r="N2448" t="str">
        <f>IFERROR(VLOOKUP(D2448, Product_Category!A:B, 2, FALSE), "Uncategorized")</f>
        <v>CMC</v>
      </c>
      <c r="O2448" s="76">
        <f t="shared" si="250"/>
        <v>2.94</v>
      </c>
      <c r="P2448" s="76">
        <f t="shared" si="251"/>
        <v>73.5</v>
      </c>
      <c r="Q2448">
        <f t="shared" si="248"/>
        <v>2023</v>
      </c>
      <c r="R2448" t="str">
        <f>IFERROR(VLOOKUP(G2448,'Importer Name'!A:B, 2, FALSE), "")</f>
        <v xml:space="preserve">AAKAR ENTERPRISES </v>
      </c>
      <c r="S2448" t="str">
        <f>IFERROR(VLOOKUP(H2448,'Supplier name '!A:B, 2, FALSE), "")</f>
        <v>XUZHOU LIYUAN</v>
      </c>
    </row>
    <row r="2449" spans="1:19">
      <c r="A2449" s="119" t="s">
        <v>193</v>
      </c>
      <c r="B2449" s="120">
        <v>3000</v>
      </c>
      <c r="C2449" s="120" t="s">
        <v>7</v>
      </c>
      <c r="D2449" s="311" t="s">
        <v>19</v>
      </c>
      <c r="E2449" s="120">
        <v>2.91</v>
      </c>
      <c r="F2449" s="120" t="s">
        <v>9</v>
      </c>
      <c r="G2449" s="120" t="s">
        <v>2968</v>
      </c>
      <c r="H2449" s="121" t="s">
        <v>52</v>
      </c>
      <c r="I2449" s="117" t="s">
        <v>3658</v>
      </c>
      <c r="J2449" s="74">
        <f>IF(F2449="USD", E2449, E2449 * IFERROR(VLOOKUP(F2449, EXCHANGE_RATE!A:B, 2, FALSE), "Currency not found"))</f>
        <v>2.91</v>
      </c>
      <c r="K2449" s="74">
        <f t="shared" si="247"/>
        <v>2.91</v>
      </c>
      <c r="L2449" s="14">
        <f>IF(C2449="MTS", B2449, B2449 * IFERROR(VLOOKUP(C2449, 'QTY_CONVERSIONS '!A:B, 2, FALSE), "Units not found"))</f>
        <v>3</v>
      </c>
      <c r="M2449" s="75">
        <f t="shared" si="249"/>
        <v>8730</v>
      </c>
      <c r="N2449" t="str">
        <f>IFERROR(VLOOKUP(D2449, Product_Category!A:B, 2, FALSE), "Uncategorized")</f>
        <v>CMC</v>
      </c>
      <c r="O2449" s="76">
        <f t="shared" si="250"/>
        <v>2.91</v>
      </c>
      <c r="P2449" s="76">
        <f t="shared" si="251"/>
        <v>8.73</v>
      </c>
      <c r="Q2449">
        <f t="shared" si="248"/>
        <v>2023</v>
      </c>
      <c r="R2449" t="str">
        <f>IFERROR(VLOOKUP(G2449,'Importer Name'!A:B, 2, FALSE), "")</f>
        <v xml:space="preserve">AAKAR ENTERPRISES </v>
      </c>
      <c r="S2449" t="str">
        <f>IFERROR(VLOOKUP(H2449,'Supplier name '!A:B, 2, FALSE), "")</f>
        <v>XUZHOU LIYUAN</v>
      </c>
    </row>
    <row r="2450" spans="1:19">
      <c r="A2450" s="119" t="s">
        <v>193</v>
      </c>
      <c r="B2450" s="120">
        <v>18000</v>
      </c>
      <c r="C2450" s="120" t="s">
        <v>7</v>
      </c>
      <c r="D2450" s="311" t="s">
        <v>19</v>
      </c>
      <c r="E2450" s="120">
        <v>2.82</v>
      </c>
      <c r="F2450" s="120" t="s">
        <v>9</v>
      </c>
      <c r="G2450" s="120" t="s">
        <v>2970</v>
      </c>
      <c r="H2450" s="121" t="s">
        <v>21</v>
      </c>
      <c r="I2450" s="117" t="s">
        <v>3658</v>
      </c>
      <c r="J2450" s="74">
        <f>IF(F2450="USD", E2450, E2450 * IFERROR(VLOOKUP(F2450, EXCHANGE_RATE!A:B, 2, FALSE), "Currency not found"))</f>
        <v>2.82</v>
      </c>
      <c r="K2450" s="74">
        <f t="shared" si="247"/>
        <v>2.82</v>
      </c>
      <c r="L2450" s="14">
        <f>IF(C2450="MTS", B2450, B2450 * IFERROR(VLOOKUP(C2450, 'QTY_CONVERSIONS '!A:B, 2, FALSE), "Units not found"))</f>
        <v>18</v>
      </c>
      <c r="M2450" s="75">
        <f t="shared" si="249"/>
        <v>50760</v>
      </c>
      <c r="N2450" t="str">
        <f>IFERROR(VLOOKUP(D2450, Product_Category!A:B, 2, FALSE), "Uncategorized")</f>
        <v>CMC</v>
      </c>
      <c r="O2450" s="76">
        <f t="shared" si="250"/>
        <v>2.82</v>
      </c>
      <c r="P2450" s="76">
        <f t="shared" si="251"/>
        <v>50.76</v>
      </c>
      <c r="Q2450">
        <f t="shared" si="248"/>
        <v>2023</v>
      </c>
      <c r="R2450" t="str">
        <f>IFERROR(VLOOKUP(G2450,'Importer Name'!A:B, 2, FALSE), "")</f>
        <v>KPL INTERNATIONAL</v>
      </c>
      <c r="S2450" t="str">
        <f>IFERROR(VLOOKUP(H2450,'Supplier name '!A:B, 2, FALSE), "")</f>
        <v>ANQIU EAGLE</v>
      </c>
    </row>
    <row r="2451" spans="1:19">
      <c r="A2451" s="119" t="s">
        <v>193</v>
      </c>
      <c r="B2451" s="120">
        <v>6000</v>
      </c>
      <c r="C2451" s="120" t="s">
        <v>7</v>
      </c>
      <c r="D2451" s="311" t="s">
        <v>19</v>
      </c>
      <c r="E2451" s="120">
        <v>3.1</v>
      </c>
      <c r="F2451" s="120" t="s">
        <v>9</v>
      </c>
      <c r="G2451" s="120" t="s">
        <v>1848</v>
      </c>
      <c r="H2451" s="121" t="s">
        <v>3621</v>
      </c>
      <c r="I2451" s="117" t="s">
        <v>3658</v>
      </c>
      <c r="J2451" s="74">
        <f>IF(F2451="USD", E2451, E2451 * IFERROR(VLOOKUP(F2451, EXCHANGE_RATE!A:B, 2, FALSE), "Currency not found"))</f>
        <v>3.1</v>
      </c>
      <c r="K2451" s="74">
        <f t="shared" si="247"/>
        <v>3.1</v>
      </c>
      <c r="L2451" s="14">
        <f>IF(C2451="MTS", B2451, B2451 * IFERROR(VLOOKUP(C2451, 'QTY_CONVERSIONS '!A:B, 2, FALSE), "Units not found"))</f>
        <v>6</v>
      </c>
      <c r="M2451" s="75">
        <f t="shared" si="249"/>
        <v>18600</v>
      </c>
      <c r="N2451" t="str">
        <f>IFERROR(VLOOKUP(D2451, Product_Category!A:B, 2, FALSE), "Uncategorized")</f>
        <v>CMC</v>
      </c>
      <c r="O2451" s="76">
        <f t="shared" si="250"/>
        <v>3.1</v>
      </c>
      <c r="P2451" s="76">
        <f t="shared" si="251"/>
        <v>18.600000000000001</v>
      </c>
      <c r="Q2451">
        <f t="shared" si="248"/>
        <v>2023</v>
      </c>
      <c r="R2451" t="str">
        <f>IFERROR(VLOOKUP(G2451,'Importer Name'!A:B, 2, FALSE), "")</f>
        <v>PIOMA CHEM</v>
      </c>
      <c r="S2451" t="str">
        <f>IFERROR(VLOOKUP(H2451,'Supplier name '!A:B, 2, FALSE), "")</f>
        <v>SHANGHAI SHENGUANG EDIBLE</v>
      </c>
    </row>
    <row r="2452" spans="1:19">
      <c r="A2452" s="119" t="s">
        <v>193</v>
      </c>
      <c r="B2452" s="120">
        <v>6000</v>
      </c>
      <c r="C2452" s="120" t="s">
        <v>7</v>
      </c>
      <c r="D2452" s="311" t="s">
        <v>19</v>
      </c>
      <c r="E2452" s="120">
        <v>3</v>
      </c>
      <c r="F2452" s="120" t="s">
        <v>9</v>
      </c>
      <c r="G2452" s="120" t="s">
        <v>1848</v>
      </c>
      <c r="H2452" s="121" t="s">
        <v>3621</v>
      </c>
      <c r="I2452" s="117" t="s">
        <v>3658</v>
      </c>
      <c r="J2452" s="74">
        <f>IF(F2452="USD", E2452, E2452 * IFERROR(VLOOKUP(F2452, EXCHANGE_RATE!A:B, 2, FALSE), "Currency not found"))</f>
        <v>3</v>
      </c>
      <c r="K2452" s="74">
        <f t="shared" si="247"/>
        <v>3</v>
      </c>
      <c r="L2452" s="14">
        <f>IF(C2452="MTS", B2452, B2452 * IFERROR(VLOOKUP(C2452, 'QTY_CONVERSIONS '!A:B, 2, FALSE), "Units not found"))</f>
        <v>6</v>
      </c>
      <c r="M2452" s="75">
        <f t="shared" si="249"/>
        <v>18000</v>
      </c>
      <c r="N2452" t="str">
        <f>IFERROR(VLOOKUP(D2452, Product_Category!A:B, 2, FALSE), "Uncategorized")</f>
        <v>CMC</v>
      </c>
      <c r="O2452" s="76">
        <f t="shared" si="250"/>
        <v>3</v>
      </c>
      <c r="P2452" s="76">
        <f t="shared" si="251"/>
        <v>18</v>
      </c>
      <c r="Q2452">
        <f t="shared" si="248"/>
        <v>2023</v>
      </c>
      <c r="R2452" t="str">
        <f>IFERROR(VLOOKUP(G2452,'Importer Name'!A:B, 2, FALSE), "")</f>
        <v>PIOMA CHEM</v>
      </c>
      <c r="S2452" t="str">
        <f>IFERROR(VLOOKUP(H2452,'Supplier name '!A:B, 2, FALSE), "")</f>
        <v>SHANGHAI SHENGUANG EDIBLE</v>
      </c>
    </row>
    <row r="2453" spans="1:19">
      <c r="A2453" s="119" t="s">
        <v>193</v>
      </c>
      <c r="B2453" s="120">
        <v>18000</v>
      </c>
      <c r="C2453" s="120" t="s">
        <v>7</v>
      </c>
      <c r="D2453" s="311" t="s">
        <v>19</v>
      </c>
      <c r="E2453" s="120">
        <v>2.95</v>
      </c>
      <c r="F2453" s="120" t="s">
        <v>9</v>
      </c>
      <c r="G2453" s="120" t="s">
        <v>1850</v>
      </c>
      <c r="H2453" s="121" t="s">
        <v>325</v>
      </c>
      <c r="I2453" s="117" t="s">
        <v>3658</v>
      </c>
      <c r="J2453" s="74">
        <f>IF(F2453="USD", E2453, E2453 * IFERROR(VLOOKUP(F2453, EXCHANGE_RATE!A:B, 2, FALSE), "Currency not found"))</f>
        <v>2.95</v>
      </c>
      <c r="K2453" s="74">
        <f t="shared" si="247"/>
        <v>2.95</v>
      </c>
      <c r="L2453" s="14">
        <f>IF(C2453="MTS", B2453, B2453 * IFERROR(VLOOKUP(C2453, 'QTY_CONVERSIONS '!A:B, 2, FALSE), "Units not found"))</f>
        <v>18</v>
      </c>
      <c r="M2453" s="75">
        <f t="shared" si="249"/>
        <v>53100</v>
      </c>
      <c r="N2453" t="str">
        <f>IFERROR(VLOOKUP(D2453, Product_Category!A:B, 2, FALSE), "Uncategorized")</f>
        <v>CMC</v>
      </c>
      <c r="O2453" s="76">
        <f t="shared" si="250"/>
        <v>2.95</v>
      </c>
      <c r="P2453" s="76">
        <f t="shared" si="251"/>
        <v>53.1</v>
      </c>
      <c r="Q2453">
        <f t="shared" si="248"/>
        <v>2023</v>
      </c>
      <c r="R2453" t="str">
        <f>IFERROR(VLOOKUP(G2453,'Importer Name'!A:B, 2, FALSE), "")</f>
        <v>PRACHIN CHEM</v>
      </c>
      <c r="S2453" t="str">
        <f>IFERROR(VLOOKUP(H2453,'Supplier name '!A:B, 2, FALSE), "")</f>
        <v>SUZHOU DECAN</v>
      </c>
    </row>
    <row r="2454" spans="1:19">
      <c r="A2454" s="119" t="s">
        <v>193</v>
      </c>
      <c r="B2454" s="120">
        <v>18000</v>
      </c>
      <c r="C2454" s="120" t="s">
        <v>7</v>
      </c>
      <c r="D2454" s="311" t="s">
        <v>19</v>
      </c>
      <c r="E2454" s="120">
        <v>2.7</v>
      </c>
      <c r="F2454" s="120" t="s">
        <v>9</v>
      </c>
      <c r="G2454" s="120" t="s">
        <v>2505</v>
      </c>
      <c r="H2454" s="121" t="s">
        <v>3622</v>
      </c>
      <c r="I2454" s="117" t="s">
        <v>3658</v>
      </c>
      <c r="J2454" s="74">
        <f>IF(F2454="USD", E2454, E2454 * IFERROR(VLOOKUP(F2454, EXCHANGE_RATE!A:B, 2, FALSE), "Currency not found"))</f>
        <v>2.7</v>
      </c>
      <c r="K2454" s="74">
        <f t="shared" si="247"/>
        <v>2.7</v>
      </c>
      <c r="L2454" s="14">
        <f>IF(C2454="MTS", B2454, B2454 * IFERROR(VLOOKUP(C2454, 'QTY_CONVERSIONS '!A:B, 2, FALSE), "Units not found"))</f>
        <v>18</v>
      </c>
      <c r="M2454" s="75">
        <f t="shared" si="249"/>
        <v>48600</v>
      </c>
      <c r="N2454" t="str">
        <f>IFERROR(VLOOKUP(D2454, Product_Category!A:B, 2, FALSE), "Uncategorized")</f>
        <v>CMC</v>
      </c>
      <c r="O2454" s="76">
        <f t="shared" si="250"/>
        <v>2.7</v>
      </c>
      <c r="P2454" s="76">
        <f t="shared" si="251"/>
        <v>48.6</v>
      </c>
      <c r="Q2454">
        <f t="shared" si="248"/>
        <v>2023</v>
      </c>
      <c r="R2454" t="str">
        <f>IFERROR(VLOOKUP(G2454,'Importer Name'!A:B, 2, FALSE), "")</f>
        <v>SUDARSHAN PHARMA</v>
      </c>
      <c r="S2454" t="str">
        <f>IFERROR(VLOOKUP(H2454,'Supplier name '!A:B, 2, FALSE), "")</f>
        <v>AUSEN CHEM</v>
      </c>
    </row>
    <row r="2455" spans="1:19">
      <c r="A2455" s="119" t="s">
        <v>193</v>
      </c>
      <c r="B2455" s="120">
        <v>900</v>
      </c>
      <c r="C2455" s="120" t="s">
        <v>7</v>
      </c>
      <c r="D2455" s="311" t="s">
        <v>19</v>
      </c>
      <c r="E2455" s="120">
        <v>2.9</v>
      </c>
      <c r="F2455" s="120" t="s">
        <v>9</v>
      </c>
      <c r="G2455" s="120" t="s">
        <v>3623</v>
      </c>
      <c r="H2455" s="121" t="s">
        <v>27</v>
      </c>
      <c r="I2455" s="117" t="s">
        <v>3658</v>
      </c>
      <c r="J2455" s="74">
        <f>IF(F2455="USD", E2455, E2455 * IFERROR(VLOOKUP(F2455, EXCHANGE_RATE!A:B, 2, FALSE), "Currency not found"))</f>
        <v>2.9</v>
      </c>
      <c r="K2455" s="74">
        <f t="shared" si="247"/>
        <v>2.9</v>
      </c>
      <c r="L2455" s="14">
        <f>IF(C2455="MTS", B2455, B2455 * IFERROR(VLOOKUP(C2455, 'QTY_CONVERSIONS '!A:B, 2, FALSE), "Units not found"))</f>
        <v>0.9</v>
      </c>
      <c r="M2455" s="75">
        <f t="shared" si="249"/>
        <v>2610</v>
      </c>
      <c r="N2455" t="str">
        <f>IFERROR(VLOOKUP(D2455, Product_Category!A:B, 2, FALSE), "Uncategorized")</f>
        <v>CMC</v>
      </c>
      <c r="O2455" s="76">
        <f t="shared" si="250"/>
        <v>2.9</v>
      </c>
      <c r="P2455" s="76">
        <f t="shared" si="251"/>
        <v>2.61</v>
      </c>
      <c r="Q2455">
        <f t="shared" si="248"/>
        <v>2023</v>
      </c>
      <c r="R2455" t="str">
        <f>IFERROR(VLOOKUP(G2455,'Importer Name'!A:B, 2, FALSE), "")</f>
        <v>K.P.MANISH GLOBAL</v>
      </c>
      <c r="S2455" t="str">
        <f>IFERROR(VLOOKUP(H2455,'Supplier name '!A:B, 2, FALSE), "")</f>
        <v>CHANGSHU WEALTHY</v>
      </c>
    </row>
    <row r="2456" spans="1:19">
      <c r="A2456" s="119" t="s">
        <v>193</v>
      </c>
      <c r="B2456" s="120">
        <v>17000</v>
      </c>
      <c r="C2456" s="120" t="s">
        <v>7</v>
      </c>
      <c r="D2456" s="311" t="s">
        <v>19</v>
      </c>
      <c r="E2456" s="120">
        <v>2.2000000000000002</v>
      </c>
      <c r="F2456" s="120" t="s">
        <v>9</v>
      </c>
      <c r="G2456" s="120" t="s">
        <v>1852</v>
      </c>
      <c r="H2456" s="121" t="s">
        <v>2959</v>
      </c>
      <c r="I2456" s="117" t="s">
        <v>3658</v>
      </c>
      <c r="J2456" s="74">
        <f>IF(F2456="USD", E2456, E2456 * IFERROR(VLOOKUP(F2456, EXCHANGE_RATE!A:B, 2, FALSE), "Currency not found"))</f>
        <v>2.2000000000000002</v>
      </c>
      <c r="K2456" s="74">
        <f t="shared" si="247"/>
        <v>2.2000000000000002</v>
      </c>
      <c r="L2456" s="14">
        <f>IF(C2456="MTS", B2456, B2456 * IFERROR(VLOOKUP(C2456, 'QTY_CONVERSIONS '!A:B, 2, FALSE), "Units not found"))</f>
        <v>17</v>
      </c>
      <c r="M2456" s="75">
        <f t="shared" si="249"/>
        <v>37400</v>
      </c>
      <c r="N2456" t="str">
        <f>IFERROR(VLOOKUP(D2456, Product_Category!A:B, 2, FALSE), "Uncategorized")</f>
        <v>CMC</v>
      </c>
      <c r="O2456" s="76">
        <f t="shared" si="250"/>
        <v>2.2000000000000002</v>
      </c>
      <c r="P2456" s="76">
        <f t="shared" si="251"/>
        <v>37.400000000000006</v>
      </c>
      <c r="Q2456">
        <f t="shared" si="248"/>
        <v>2023</v>
      </c>
      <c r="R2456" t="str">
        <f>IFERROR(VLOOKUP(G2456,'Importer Name'!A:B, 2, FALSE), "")</f>
        <v>ARCHI EXIM</v>
      </c>
      <c r="S2456" t="str">
        <f>IFERROR(VLOOKUP(H2456,'Supplier name '!A:B, 2, FALSE), "")</f>
        <v>Z &amp; F SUNGOLD</v>
      </c>
    </row>
    <row r="2457" spans="1:19">
      <c r="A2457" s="119" t="s">
        <v>193</v>
      </c>
      <c r="B2457" s="120">
        <v>2000</v>
      </c>
      <c r="C2457" s="120" t="s">
        <v>7</v>
      </c>
      <c r="D2457" s="311" t="s">
        <v>19</v>
      </c>
      <c r="E2457" s="120">
        <v>3.1</v>
      </c>
      <c r="F2457" s="120" t="s">
        <v>9</v>
      </c>
      <c r="G2457" s="120" t="s">
        <v>3624</v>
      </c>
      <c r="H2457" s="121" t="s">
        <v>27</v>
      </c>
      <c r="I2457" s="117" t="s">
        <v>3658</v>
      </c>
      <c r="J2457" s="74">
        <f>IF(F2457="USD", E2457, E2457 * IFERROR(VLOOKUP(F2457, EXCHANGE_RATE!A:B, 2, FALSE), "Currency not found"))</f>
        <v>3.1</v>
      </c>
      <c r="K2457" s="74">
        <f t="shared" si="247"/>
        <v>3.1</v>
      </c>
      <c r="L2457" s="14">
        <f>IF(C2457="MTS", B2457, B2457 * IFERROR(VLOOKUP(C2457, 'QTY_CONVERSIONS '!A:B, 2, FALSE), "Units not found"))</f>
        <v>2</v>
      </c>
      <c r="M2457" s="75">
        <f t="shared" si="249"/>
        <v>6200</v>
      </c>
      <c r="N2457" t="str">
        <f>IFERROR(VLOOKUP(D2457, Product_Category!A:B, 2, FALSE), "Uncategorized")</f>
        <v>CMC</v>
      </c>
      <c r="O2457" s="76">
        <f t="shared" si="250"/>
        <v>3.1</v>
      </c>
      <c r="P2457" s="76">
        <f t="shared" si="251"/>
        <v>6.2</v>
      </c>
      <c r="Q2457">
        <f t="shared" si="248"/>
        <v>2023</v>
      </c>
      <c r="R2457" t="str">
        <f>IFERROR(VLOOKUP(G2457,'Importer Name'!A:B, 2, FALSE), "")</f>
        <v xml:space="preserve">GUJARAT ENTERPRISE </v>
      </c>
      <c r="S2457" t="str">
        <f>IFERROR(VLOOKUP(H2457,'Supplier name '!A:B, 2, FALSE), "")</f>
        <v>CHANGSHU WEALTHY</v>
      </c>
    </row>
    <row r="2458" spans="1:19">
      <c r="A2458" s="119" t="s">
        <v>193</v>
      </c>
      <c r="B2458" s="120">
        <v>2000</v>
      </c>
      <c r="C2458" s="120" t="s">
        <v>7</v>
      </c>
      <c r="D2458" s="311" t="s">
        <v>19</v>
      </c>
      <c r="E2458" s="120">
        <v>2.75</v>
      </c>
      <c r="F2458" s="120" t="s">
        <v>9</v>
      </c>
      <c r="G2458" s="120" t="s">
        <v>3624</v>
      </c>
      <c r="H2458" s="121" t="s">
        <v>27</v>
      </c>
      <c r="I2458" s="117" t="s">
        <v>3658</v>
      </c>
      <c r="J2458" s="74">
        <f>IF(F2458="USD", E2458, E2458 * IFERROR(VLOOKUP(F2458, EXCHANGE_RATE!A:B, 2, FALSE), "Currency not found"))</f>
        <v>2.75</v>
      </c>
      <c r="K2458" s="74">
        <f t="shared" si="247"/>
        <v>2.75</v>
      </c>
      <c r="L2458" s="14">
        <f>IF(C2458="MTS", B2458, B2458 * IFERROR(VLOOKUP(C2458, 'QTY_CONVERSIONS '!A:B, 2, FALSE), "Units not found"))</f>
        <v>2</v>
      </c>
      <c r="M2458" s="75">
        <f t="shared" si="249"/>
        <v>5500</v>
      </c>
      <c r="N2458" t="str">
        <f>IFERROR(VLOOKUP(D2458, Product_Category!A:B, 2, FALSE), "Uncategorized")</f>
        <v>CMC</v>
      </c>
      <c r="O2458" s="76">
        <f t="shared" si="250"/>
        <v>2.75</v>
      </c>
      <c r="P2458" s="76">
        <f t="shared" si="251"/>
        <v>5.5</v>
      </c>
      <c r="Q2458">
        <f t="shared" si="248"/>
        <v>2023</v>
      </c>
      <c r="R2458" t="str">
        <f>IFERROR(VLOOKUP(G2458,'Importer Name'!A:B, 2, FALSE), "")</f>
        <v xml:space="preserve">GUJARAT ENTERPRISE </v>
      </c>
      <c r="S2458" t="str">
        <f>IFERROR(VLOOKUP(H2458,'Supplier name '!A:B, 2, FALSE), "")</f>
        <v>CHANGSHU WEALTHY</v>
      </c>
    </row>
    <row r="2459" spans="1:19">
      <c r="A2459" s="119" t="s">
        <v>193</v>
      </c>
      <c r="B2459" s="120">
        <v>18000</v>
      </c>
      <c r="C2459" s="120" t="s">
        <v>7</v>
      </c>
      <c r="D2459" s="311" t="s">
        <v>19</v>
      </c>
      <c r="E2459" s="120">
        <v>3.02</v>
      </c>
      <c r="F2459" s="120" t="s">
        <v>9</v>
      </c>
      <c r="G2459" s="120" t="s">
        <v>1850</v>
      </c>
      <c r="H2459" s="121" t="s">
        <v>325</v>
      </c>
      <c r="I2459" s="117" t="s">
        <v>3658</v>
      </c>
      <c r="J2459" s="74">
        <f>IF(F2459="USD", E2459, E2459 * IFERROR(VLOOKUP(F2459, EXCHANGE_RATE!A:B, 2, FALSE), "Currency not found"))</f>
        <v>3.02</v>
      </c>
      <c r="K2459" s="74">
        <f t="shared" si="247"/>
        <v>3.02</v>
      </c>
      <c r="L2459" s="14">
        <f>IF(C2459="MTS", B2459, B2459 * IFERROR(VLOOKUP(C2459, 'QTY_CONVERSIONS '!A:B, 2, FALSE), "Units not found"))</f>
        <v>18</v>
      </c>
      <c r="M2459" s="75">
        <f t="shared" si="249"/>
        <v>54360</v>
      </c>
      <c r="N2459" t="str">
        <f>IFERROR(VLOOKUP(D2459, Product_Category!A:B, 2, FALSE), "Uncategorized")</f>
        <v>CMC</v>
      </c>
      <c r="O2459" s="76">
        <f t="shared" si="250"/>
        <v>3.02</v>
      </c>
      <c r="P2459" s="76">
        <f t="shared" si="251"/>
        <v>54.36</v>
      </c>
      <c r="Q2459">
        <f t="shared" si="248"/>
        <v>2023</v>
      </c>
      <c r="R2459" t="str">
        <f>IFERROR(VLOOKUP(G2459,'Importer Name'!A:B, 2, FALSE), "")</f>
        <v>PRACHIN CHEM</v>
      </c>
      <c r="S2459" t="str">
        <f>IFERROR(VLOOKUP(H2459,'Supplier name '!A:B, 2, FALSE), "")</f>
        <v>SUZHOU DECAN</v>
      </c>
    </row>
    <row r="2460" spans="1:19">
      <c r="A2460" s="119" t="s">
        <v>193</v>
      </c>
      <c r="B2460" s="120">
        <v>12000</v>
      </c>
      <c r="C2460" s="120" t="s">
        <v>7</v>
      </c>
      <c r="D2460" s="311" t="s">
        <v>19</v>
      </c>
      <c r="E2460" s="120">
        <v>3</v>
      </c>
      <c r="F2460" s="120" t="s">
        <v>9</v>
      </c>
      <c r="G2460" s="120" t="s">
        <v>1848</v>
      </c>
      <c r="H2460" s="121" t="s">
        <v>3621</v>
      </c>
      <c r="I2460" s="117" t="s">
        <v>3658</v>
      </c>
      <c r="J2460" s="74">
        <f>IF(F2460="USD", E2460, E2460 * IFERROR(VLOOKUP(F2460, EXCHANGE_RATE!A:B, 2, FALSE), "Currency not found"))</f>
        <v>3</v>
      </c>
      <c r="K2460" s="74">
        <f t="shared" si="247"/>
        <v>3</v>
      </c>
      <c r="L2460" s="14">
        <f>IF(C2460="MTS", B2460, B2460 * IFERROR(VLOOKUP(C2460, 'QTY_CONVERSIONS '!A:B, 2, FALSE), "Units not found"))</f>
        <v>12</v>
      </c>
      <c r="M2460" s="75">
        <f t="shared" si="249"/>
        <v>36000</v>
      </c>
      <c r="N2460" t="str">
        <f>IFERROR(VLOOKUP(D2460, Product_Category!A:B, 2, FALSE), "Uncategorized")</f>
        <v>CMC</v>
      </c>
      <c r="O2460" s="76">
        <f t="shared" si="250"/>
        <v>3</v>
      </c>
      <c r="P2460" s="76">
        <f t="shared" si="251"/>
        <v>36</v>
      </c>
      <c r="Q2460">
        <f t="shared" si="248"/>
        <v>2023</v>
      </c>
      <c r="R2460" t="str">
        <f>IFERROR(VLOOKUP(G2460,'Importer Name'!A:B, 2, FALSE), "")</f>
        <v>PIOMA CHEM</v>
      </c>
      <c r="S2460" t="str">
        <f>IFERROR(VLOOKUP(H2460,'Supplier name '!A:B, 2, FALSE), "")</f>
        <v>SHANGHAI SHENGUANG EDIBLE</v>
      </c>
    </row>
    <row r="2461" spans="1:19">
      <c r="A2461" s="119" t="s">
        <v>193</v>
      </c>
      <c r="B2461" s="120">
        <v>25000</v>
      </c>
      <c r="C2461" s="120" t="s">
        <v>7</v>
      </c>
      <c r="D2461" s="311" t="s">
        <v>19</v>
      </c>
      <c r="E2461" s="120">
        <v>1.77</v>
      </c>
      <c r="F2461" s="120" t="s">
        <v>9</v>
      </c>
      <c r="G2461" s="120" t="s">
        <v>48</v>
      </c>
      <c r="H2461" s="121" t="s">
        <v>3619</v>
      </c>
      <c r="I2461" s="117" t="s">
        <v>3658</v>
      </c>
      <c r="J2461" s="74">
        <f>IF(F2461="USD", E2461, E2461 * IFERROR(VLOOKUP(F2461, EXCHANGE_RATE!A:B, 2, FALSE), "Currency not found"))</f>
        <v>1.77</v>
      </c>
      <c r="K2461" s="74">
        <f t="shared" si="247"/>
        <v>1.77</v>
      </c>
      <c r="L2461" s="14">
        <f>IF(C2461="MTS", B2461, B2461 * IFERROR(VLOOKUP(C2461, 'QTY_CONVERSIONS '!A:B, 2, FALSE), "Units not found"))</f>
        <v>25</v>
      </c>
      <c r="M2461" s="75">
        <f t="shared" si="249"/>
        <v>44250</v>
      </c>
      <c r="N2461" t="str">
        <f>IFERROR(VLOOKUP(D2461, Product_Category!A:B, 2, FALSE), "Uncategorized")</f>
        <v>CMC</v>
      </c>
      <c r="O2461" s="76">
        <f t="shared" si="250"/>
        <v>1.77</v>
      </c>
      <c r="P2461" s="76">
        <f t="shared" si="251"/>
        <v>44.25</v>
      </c>
      <c r="Q2461">
        <f t="shared" si="248"/>
        <v>2023</v>
      </c>
      <c r="R2461" t="str">
        <f>IFERROR(VLOOKUP(G2461,'Importer Name'!A:B, 2, FALSE), "")</f>
        <v>HI TECH PAPERS</v>
      </c>
      <c r="S2461" t="str">
        <f>IFERROR(VLOOKUP(H2461,'Supplier name '!A:B, 2, FALSE), "")</f>
        <v>HONG KONG LEADS</v>
      </c>
    </row>
    <row r="2462" spans="1:19">
      <c r="A2462" s="119" t="s">
        <v>193</v>
      </c>
      <c r="B2462" s="120">
        <v>26000</v>
      </c>
      <c r="C2462" s="120" t="s">
        <v>7</v>
      </c>
      <c r="D2462" s="311" t="s">
        <v>19</v>
      </c>
      <c r="E2462" s="120">
        <v>1.95</v>
      </c>
      <c r="F2462" s="120" t="s">
        <v>9</v>
      </c>
      <c r="G2462" s="120" t="s">
        <v>2975</v>
      </c>
      <c r="H2462" s="121" t="s">
        <v>2598</v>
      </c>
      <c r="I2462" s="117" t="s">
        <v>3658</v>
      </c>
      <c r="J2462" s="74">
        <f>IF(F2462="USD", E2462, E2462 * IFERROR(VLOOKUP(F2462, EXCHANGE_RATE!A:B, 2, FALSE), "Currency not found"))</f>
        <v>1.95</v>
      </c>
      <c r="K2462" s="74">
        <f t="shared" si="247"/>
        <v>1.95</v>
      </c>
      <c r="L2462" s="14">
        <f>IF(C2462="MTS", B2462, B2462 * IFERROR(VLOOKUP(C2462, 'QTY_CONVERSIONS '!A:B, 2, FALSE), "Units not found"))</f>
        <v>26</v>
      </c>
      <c r="M2462" s="75">
        <f t="shared" si="249"/>
        <v>50700</v>
      </c>
      <c r="N2462" t="str">
        <f>IFERROR(VLOOKUP(D2462, Product_Category!A:B, 2, FALSE), "Uncategorized")</f>
        <v>CMC</v>
      </c>
      <c r="O2462" s="76">
        <f t="shared" si="250"/>
        <v>1.95</v>
      </c>
      <c r="P2462" s="76">
        <f t="shared" si="251"/>
        <v>50.699999999999996</v>
      </c>
      <c r="Q2462">
        <f t="shared" si="248"/>
        <v>2023</v>
      </c>
      <c r="R2462" t="str">
        <f>IFERROR(VLOOKUP(G2462,'Importer Name'!A:B, 2, FALSE), "")</f>
        <v>TRUE COLORS</v>
      </c>
      <c r="S2462" t="str">
        <f>IFERROR(VLOOKUP(H2462,'Supplier name '!A:B, 2, FALSE), "")</f>
        <v>WUXI LEO NEW MATERIAL TECH</v>
      </c>
    </row>
    <row r="2463" spans="1:19">
      <c r="A2463" s="119" t="s">
        <v>193</v>
      </c>
      <c r="B2463" s="120">
        <v>6000</v>
      </c>
      <c r="C2463" s="120" t="s">
        <v>7</v>
      </c>
      <c r="D2463" s="311" t="s">
        <v>19</v>
      </c>
      <c r="E2463" s="120">
        <v>2.5</v>
      </c>
      <c r="F2463" s="120" t="s">
        <v>9</v>
      </c>
      <c r="G2463" s="120" t="s">
        <v>315</v>
      </c>
      <c r="H2463" s="121" t="s">
        <v>27</v>
      </c>
      <c r="I2463" s="117" t="s">
        <v>3658</v>
      </c>
      <c r="J2463" s="74">
        <f>IF(F2463="USD", E2463, E2463 * IFERROR(VLOOKUP(F2463, EXCHANGE_RATE!A:B, 2, FALSE), "Currency not found"))</f>
        <v>2.5</v>
      </c>
      <c r="K2463" s="74">
        <f t="shared" si="247"/>
        <v>2.5</v>
      </c>
      <c r="L2463" s="14">
        <f>IF(C2463="MTS", B2463, B2463 * IFERROR(VLOOKUP(C2463, 'QTY_CONVERSIONS '!A:B, 2, FALSE), "Units not found"))</f>
        <v>6</v>
      </c>
      <c r="M2463" s="75">
        <f t="shared" si="249"/>
        <v>15000</v>
      </c>
      <c r="N2463" t="str">
        <f>IFERROR(VLOOKUP(D2463, Product_Category!A:B, 2, FALSE), "Uncategorized")</f>
        <v>CMC</v>
      </c>
      <c r="O2463" s="76">
        <f t="shared" si="250"/>
        <v>2.5</v>
      </c>
      <c r="P2463" s="76">
        <f t="shared" si="251"/>
        <v>15</v>
      </c>
      <c r="Q2463">
        <f t="shared" si="248"/>
        <v>2023</v>
      </c>
      <c r="R2463" t="str">
        <f>IFERROR(VLOOKUP(G2463,'Importer Name'!A:B, 2, FALSE), "")</f>
        <v>K N IMPEX</v>
      </c>
      <c r="S2463" t="str">
        <f>IFERROR(VLOOKUP(H2463,'Supplier name '!A:B, 2, FALSE), "")</f>
        <v>CHANGSHU WEALTHY</v>
      </c>
    </row>
    <row r="2464" spans="1:19">
      <c r="A2464" s="122" t="s">
        <v>193</v>
      </c>
      <c r="B2464" s="123">
        <v>1500</v>
      </c>
      <c r="C2464" s="123" t="s">
        <v>7</v>
      </c>
      <c r="D2464" s="312" t="s">
        <v>19</v>
      </c>
      <c r="E2464" s="123">
        <v>2.5499999999999998</v>
      </c>
      <c r="F2464" s="120" t="s">
        <v>9</v>
      </c>
      <c r="G2464" s="123" t="s">
        <v>315</v>
      </c>
      <c r="H2464" s="124" t="s">
        <v>27</v>
      </c>
      <c r="I2464" s="117" t="s">
        <v>3658</v>
      </c>
      <c r="J2464" s="74">
        <f>IF(F2464="USD", E2464, E2464 * IFERROR(VLOOKUP(F2464, EXCHANGE_RATE!A:B, 2, FALSE), "Currency not found"))</f>
        <v>2.5499999999999998</v>
      </c>
      <c r="K2464" s="74">
        <f t="shared" si="247"/>
        <v>2.5499999999999998</v>
      </c>
      <c r="L2464" s="14">
        <f>IF(C2464="MTS", B2464, B2464 * IFERROR(VLOOKUP(C2464, 'QTY_CONVERSIONS '!A:B, 2, FALSE), "Units not found"))</f>
        <v>1.5</v>
      </c>
      <c r="M2464" s="75">
        <f t="shared" si="249"/>
        <v>3824.9999999999995</v>
      </c>
      <c r="N2464" t="str">
        <f>IFERROR(VLOOKUP(D2464, Product_Category!A:B, 2, FALSE), "Uncategorized")</f>
        <v>CMC</v>
      </c>
      <c r="O2464" s="76">
        <f t="shared" si="250"/>
        <v>2.5499999999999998</v>
      </c>
      <c r="P2464" s="76">
        <f t="shared" si="251"/>
        <v>3.8249999999999997</v>
      </c>
      <c r="Q2464">
        <f t="shared" si="248"/>
        <v>2023</v>
      </c>
      <c r="R2464" t="str">
        <f>IFERROR(VLOOKUP(G2464,'Importer Name'!A:B, 2, FALSE), "")</f>
        <v>K N IMPEX</v>
      </c>
      <c r="S2464" t="str">
        <f>IFERROR(VLOOKUP(H2464,'Supplier name '!A:B, 2, FALSE), "")</f>
        <v>CHANGSHU WEALTHY</v>
      </c>
    </row>
    <row r="2465" spans="1:19">
      <c r="A2465" s="119" t="s">
        <v>207</v>
      </c>
      <c r="B2465" s="120">
        <v>14000</v>
      </c>
      <c r="C2465" s="120" t="s">
        <v>7</v>
      </c>
      <c r="D2465" s="311" t="s">
        <v>19</v>
      </c>
      <c r="E2465" s="120">
        <v>3.6</v>
      </c>
      <c r="F2465" s="120" t="s">
        <v>9</v>
      </c>
      <c r="G2465" s="120" t="s">
        <v>451</v>
      </c>
      <c r="H2465" s="121" t="s">
        <v>62</v>
      </c>
      <c r="I2465" s="117" t="s">
        <v>3658</v>
      </c>
      <c r="J2465" s="74">
        <f>IF(F2465="USD", E2465, E2465 * IFERROR(VLOOKUP(F2465, EXCHANGE_RATE!A:B, 2, FALSE), "Currency not found"))</f>
        <v>3.6</v>
      </c>
      <c r="K2465" s="74">
        <f t="shared" si="247"/>
        <v>3.6</v>
      </c>
      <c r="L2465" s="14">
        <f>IF(C2465="MTS", B2465, B2465 * IFERROR(VLOOKUP(C2465, 'QTY_CONVERSIONS '!A:B, 2, FALSE), "Units not found"))</f>
        <v>14</v>
      </c>
      <c r="M2465" s="75">
        <f t="shared" si="249"/>
        <v>50400</v>
      </c>
      <c r="N2465" t="str">
        <f>IFERROR(VLOOKUP(D2465, Product_Category!A:B, 2, FALSE), "Uncategorized")</f>
        <v>CMC</v>
      </c>
      <c r="O2465" s="76">
        <f t="shared" si="250"/>
        <v>3.6</v>
      </c>
      <c r="P2465" s="76">
        <f t="shared" si="251"/>
        <v>50.4</v>
      </c>
      <c r="Q2465">
        <f t="shared" si="248"/>
        <v>2023</v>
      </c>
      <c r="R2465" t="str">
        <f>IFERROR(VLOOKUP(G2465,'Importer Name'!A:B, 2, FALSE), "")</f>
        <v xml:space="preserve">RAJIV CERA IMPEX </v>
      </c>
      <c r="S2465" t="str">
        <f>IFERROR(VLOOKUP(H2465,'Supplier name '!A:B, 2, FALSE), "")</f>
        <v>NOURYON CHEM</v>
      </c>
    </row>
    <row r="2466" spans="1:19">
      <c r="A2466" s="119" t="s">
        <v>207</v>
      </c>
      <c r="B2466" s="120">
        <v>14000</v>
      </c>
      <c r="C2466" s="120" t="s">
        <v>7</v>
      </c>
      <c r="D2466" s="311" t="s">
        <v>19</v>
      </c>
      <c r="E2466" s="120">
        <v>2.5</v>
      </c>
      <c r="F2466" s="120" t="s">
        <v>9</v>
      </c>
      <c r="G2466" s="120" t="s">
        <v>61</v>
      </c>
      <c r="H2466" s="121" t="s">
        <v>62</v>
      </c>
      <c r="I2466" s="117" t="s">
        <v>3658</v>
      </c>
      <c r="J2466" s="74">
        <f>IF(F2466="USD", E2466, E2466 * IFERROR(VLOOKUP(F2466, EXCHANGE_RATE!A:B, 2, FALSE), "Currency not found"))</f>
        <v>2.5</v>
      </c>
      <c r="K2466" s="74">
        <f t="shared" si="247"/>
        <v>2.5</v>
      </c>
      <c r="L2466" s="14">
        <f>IF(C2466="MTS", B2466, B2466 * IFERROR(VLOOKUP(C2466, 'QTY_CONVERSIONS '!A:B, 2, FALSE), "Units not found"))</f>
        <v>14</v>
      </c>
      <c r="M2466" s="75">
        <f t="shared" si="249"/>
        <v>35000</v>
      </c>
      <c r="N2466" t="str">
        <f>IFERROR(VLOOKUP(D2466, Product_Category!A:B, 2, FALSE), "Uncategorized")</f>
        <v>CMC</v>
      </c>
      <c r="O2466" s="76">
        <f t="shared" si="250"/>
        <v>2.5</v>
      </c>
      <c r="P2466" s="76">
        <f t="shared" si="251"/>
        <v>35</v>
      </c>
      <c r="Q2466">
        <f t="shared" si="248"/>
        <v>2023</v>
      </c>
      <c r="R2466" t="str">
        <f>IFERROR(VLOOKUP(G2466,'Importer Name'!A:B, 2, FALSE), "")</f>
        <v>JAI ARAVALI</v>
      </c>
      <c r="S2466" t="str">
        <f>IFERROR(VLOOKUP(H2466,'Supplier name '!A:B, 2, FALSE), "")</f>
        <v>NOURYON CHEM</v>
      </c>
    </row>
    <row r="2467" spans="1:19">
      <c r="A2467" s="119" t="s">
        <v>207</v>
      </c>
      <c r="B2467" s="120">
        <v>12800</v>
      </c>
      <c r="C2467" s="120" t="s">
        <v>7</v>
      </c>
      <c r="D2467" s="311" t="s">
        <v>19</v>
      </c>
      <c r="E2467" s="120">
        <v>7.21</v>
      </c>
      <c r="F2467" s="120" t="s">
        <v>9</v>
      </c>
      <c r="G2467" s="120" t="s">
        <v>62</v>
      </c>
      <c r="H2467" s="121" t="s">
        <v>62</v>
      </c>
      <c r="I2467" s="117" t="s">
        <v>3658</v>
      </c>
      <c r="J2467" s="74">
        <f>IF(F2467="USD", E2467, E2467 * IFERROR(VLOOKUP(F2467, EXCHANGE_RATE!A:B, 2, FALSE), "Currency not found"))</f>
        <v>7.21</v>
      </c>
      <c r="K2467" s="74">
        <f t="shared" si="247"/>
        <v>7.21</v>
      </c>
      <c r="L2467" s="14">
        <f>IF(C2467="MTS", B2467, B2467 * IFERROR(VLOOKUP(C2467, 'QTY_CONVERSIONS '!A:B, 2, FALSE), "Units not found"))</f>
        <v>12.8</v>
      </c>
      <c r="M2467" s="75">
        <f t="shared" si="249"/>
        <v>92288</v>
      </c>
      <c r="N2467" t="str">
        <f>IFERROR(VLOOKUP(D2467, Product_Category!A:B, 2, FALSE), "Uncategorized")</f>
        <v>CMC</v>
      </c>
      <c r="O2467" s="76">
        <f t="shared" si="250"/>
        <v>7.21</v>
      </c>
      <c r="P2467" s="76">
        <f t="shared" si="251"/>
        <v>92.288000000000011</v>
      </c>
      <c r="Q2467">
        <f t="shared" si="248"/>
        <v>2023</v>
      </c>
      <c r="R2467" t="str">
        <f>IFERROR(VLOOKUP(G2467,'Importer Name'!A:B, 2, FALSE), "")</f>
        <v>NOURYON CHEM</v>
      </c>
      <c r="S2467" t="str">
        <f>IFERROR(VLOOKUP(H2467,'Supplier name '!A:B, 2, FALSE), "")</f>
        <v>NOURYON CHEM</v>
      </c>
    </row>
    <row r="2468" spans="1:19">
      <c r="A2468" s="119" t="s">
        <v>207</v>
      </c>
      <c r="B2468" s="120">
        <v>20000</v>
      </c>
      <c r="C2468" s="120" t="s">
        <v>7</v>
      </c>
      <c r="D2468" s="311" t="s">
        <v>19</v>
      </c>
      <c r="E2468" s="120">
        <v>1.84</v>
      </c>
      <c r="F2468" s="120" t="s">
        <v>9</v>
      </c>
      <c r="G2468" s="120" t="s">
        <v>62</v>
      </c>
      <c r="H2468" s="121" t="s">
        <v>62</v>
      </c>
      <c r="I2468" s="117" t="s">
        <v>3658</v>
      </c>
      <c r="J2468" s="74">
        <f>IF(F2468="USD", E2468, E2468 * IFERROR(VLOOKUP(F2468, EXCHANGE_RATE!A:B, 2, FALSE), "Currency not found"))</f>
        <v>1.84</v>
      </c>
      <c r="K2468" s="74">
        <f t="shared" si="247"/>
        <v>1.84</v>
      </c>
      <c r="L2468" s="14">
        <f>IF(C2468="MTS", B2468, B2468 * IFERROR(VLOOKUP(C2468, 'QTY_CONVERSIONS '!A:B, 2, FALSE), "Units not found"))</f>
        <v>20</v>
      </c>
      <c r="M2468" s="75">
        <f t="shared" si="249"/>
        <v>36800</v>
      </c>
      <c r="N2468" t="str">
        <f>IFERROR(VLOOKUP(D2468, Product_Category!A:B, 2, FALSE), "Uncategorized")</f>
        <v>CMC</v>
      </c>
      <c r="O2468" s="76">
        <f t="shared" si="250"/>
        <v>1.84</v>
      </c>
      <c r="P2468" s="76">
        <f t="shared" si="251"/>
        <v>36.800000000000004</v>
      </c>
      <c r="Q2468">
        <f t="shared" si="248"/>
        <v>2023</v>
      </c>
      <c r="R2468" t="str">
        <f>IFERROR(VLOOKUP(G2468,'Importer Name'!A:B, 2, FALSE), "")</f>
        <v>NOURYON CHEM</v>
      </c>
      <c r="S2468" t="str">
        <f>IFERROR(VLOOKUP(H2468,'Supplier name '!A:B, 2, FALSE), "")</f>
        <v>NOURYON CHEM</v>
      </c>
    </row>
    <row r="2469" spans="1:19">
      <c r="A2469" s="119" t="s">
        <v>207</v>
      </c>
      <c r="B2469" s="120">
        <v>14000</v>
      </c>
      <c r="C2469" s="120" t="s">
        <v>7</v>
      </c>
      <c r="D2469" s="311" t="s">
        <v>19</v>
      </c>
      <c r="E2469" s="120">
        <v>3.2</v>
      </c>
      <c r="F2469" s="120" t="s">
        <v>9</v>
      </c>
      <c r="G2469" s="120" t="s">
        <v>3625</v>
      </c>
      <c r="H2469" s="121" t="s">
        <v>62</v>
      </c>
      <c r="I2469" s="117" t="s">
        <v>3658</v>
      </c>
      <c r="J2469" s="74">
        <f>IF(F2469="USD", E2469, E2469 * IFERROR(VLOOKUP(F2469, EXCHANGE_RATE!A:B, 2, FALSE), "Currency not found"))</f>
        <v>3.2</v>
      </c>
      <c r="K2469" s="74">
        <f t="shared" si="247"/>
        <v>3.2</v>
      </c>
      <c r="L2469" s="14">
        <f>IF(C2469="MTS", B2469, B2469 * IFERROR(VLOOKUP(C2469, 'QTY_CONVERSIONS '!A:B, 2, FALSE), "Units not found"))</f>
        <v>14</v>
      </c>
      <c r="M2469" s="75">
        <f t="shared" si="249"/>
        <v>44800</v>
      </c>
      <c r="N2469" t="str">
        <f>IFERROR(VLOOKUP(D2469, Product_Category!A:B, 2, FALSE), "Uncategorized")</f>
        <v>CMC</v>
      </c>
      <c r="O2469" s="76">
        <f t="shared" si="250"/>
        <v>3.2</v>
      </c>
      <c r="P2469" s="76">
        <f t="shared" si="251"/>
        <v>44.800000000000004</v>
      </c>
      <c r="Q2469">
        <f t="shared" si="248"/>
        <v>2023</v>
      </c>
      <c r="R2469" t="str">
        <f>IFERROR(VLOOKUP(G2469,'Importer Name'!A:B, 2, FALSE), "")</f>
        <v>BALAJI ENZYME &amp; CHEM</v>
      </c>
      <c r="S2469" t="str">
        <f>IFERROR(VLOOKUP(H2469,'Supplier name '!A:B, 2, FALSE), "")</f>
        <v>NOURYON CHEM</v>
      </c>
    </row>
    <row r="2470" spans="1:19">
      <c r="A2470" s="119" t="s">
        <v>207</v>
      </c>
      <c r="B2470" s="120">
        <v>2000</v>
      </c>
      <c r="C2470" s="120" t="s">
        <v>7</v>
      </c>
      <c r="D2470" s="311" t="s">
        <v>19</v>
      </c>
      <c r="E2470" s="120">
        <v>2.2000000000000002</v>
      </c>
      <c r="F2470" s="120" t="s">
        <v>9</v>
      </c>
      <c r="G2470" s="120" t="s">
        <v>3349</v>
      </c>
      <c r="H2470" s="121" t="s">
        <v>62</v>
      </c>
      <c r="I2470" s="117" t="s">
        <v>3658</v>
      </c>
      <c r="J2470" s="74">
        <f>IF(F2470="USD", E2470, E2470 * IFERROR(VLOOKUP(F2470, EXCHANGE_RATE!A:B, 2, FALSE), "Currency not found"))</f>
        <v>2.2000000000000002</v>
      </c>
      <c r="K2470" s="74">
        <f t="shared" si="247"/>
        <v>2.2000000000000002</v>
      </c>
      <c r="L2470" s="14">
        <f>IF(C2470="MTS", B2470, B2470 * IFERROR(VLOOKUP(C2470, 'QTY_CONVERSIONS '!A:B, 2, FALSE), "Units not found"))</f>
        <v>2</v>
      </c>
      <c r="M2470" s="75">
        <f t="shared" si="249"/>
        <v>4400</v>
      </c>
      <c r="N2470" t="str">
        <f>IFERROR(VLOOKUP(D2470, Product_Category!A:B, 2, FALSE), "Uncategorized")</f>
        <v>CMC</v>
      </c>
      <c r="O2470" s="76">
        <f t="shared" si="250"/>
        <v>2.2000000000000002</v>
      </c>
      <c r="P2470" s="76">
        <f t="shared" si="251"/>
        <v>4.4000000000000004</v>
      </c>
      <c r="Q2470">
        <f t="shared" si="248"/>
        <v>2023</v>
      </c>
      <c r="R2470" t="str">
        <f>IFERROR(VLOOKUP(G2470,'Importer Name'!A:B, 2, FALSE), "")</f>
        <v xml:space="preserve">Nipra Hydrocolloids </v>
      </c>
      <c r="S2470" t="str">
        <f>IFERROR(VLOOKUP(H2470,'Supplier name '!A:B, 2, FALSE), "")</f>
        <v>NOURYON CHEM</v>
      </c>
    </row>
    <row r="2471" spans="1:19">
      <c r="A2471" s="119" t="s">
        <v>207</v>
      </c>
      <c r="B2471" s="120">
        <v>1000</v>
      </c>
      <c r="C2471" s="120" t="s">
        <v>7</v>
      </c>
      <c r="D2471" s="311" t="s">
        <v>19</v>
      </c>
      <c r="E2471" s="120">
        <v>2.2000000000000002</v>
      </c>
      <c r="F2471" s="120" t="s">
        <v>9</v>
      </c>
      <c r="G2471" s="120" t="s">
        <v>3349</v>
      </c>
      <c r="H2471" s="121" t="s">
        <v>62</v>
      </c>
      <c r="I2471" s="117" t="s">
        <v>3658</v>
      </c>
      <c r="J2471" s="74">
        <f>IF(F2471="USD", E2471, E2471 * IFERROR(VLOOKUP(F2471, EXCHANGE_RATE!A:B, 2, FALSE), "Currency not found"))</f>
        <v>2.2000000000000002</v>
      </c>
      <c r="K2471" s="74">
        <f t="shared" si="247"/>
        <v>2.2000000000000002</v>
      </c>
      <c r="L2471" s="14">
        <f>IF(C2471="MTS", B2471, B2471 * IFERROR(VLOOKUP(C2471, 'QTY_CONVERSIONS '!A:B, 2, FALSE), "Units not found"))</f>
        <v>1</v>
      </c>
      <c r="M2471" s="75">
        <f t="shared" si="249"/>
        <v>2200</v>
      </c>
      <c r="N2471" t="str">
        <f>IFERROR(VLOOKUP(D2471, Product_Category!A:B, 2, FALSE), "Uncategorized")</f>
        <v>CMC</v>
      </c>
      <c r="O2471" s="76">
        <f t="shared" si="250"/>
        <v>2.2000000000000002</v>
      </c>
      <c r="P2471" s="76">
        <f t="shared" si="251"/>
        <v>2.2000000000000002</v>
      </c>
      <c r="Q2471">
        <f t="shared" si="248"/>
        <v>2023</v>
      </c>
      <c r="R2471" t="str">
        <f>IFERROR(VLOOKUP(G2471,'Importer Name'!A:B, 2, FALSE), "")</f>
        <v xml:space="preserve">Nipra Hydrocolloids </v>
      </c>
      <c r="S2471" t="str">
        <f>IFERROR(VLOOKUP(H2471,'Supplier name '!A:B, 2, FALSE), "")</f>
        <v>NOURYON CHEM</v>
      </c>
    </row>
    <row r="2472" spans="1:19">
      <c r="A2472" s="119" t="s">
        <v>207</v>
      </c>
      <c r="B2472" s="120">
        <v>5000</v>
      </c>
      <c r="C2472" s="120" t="s">
        <v>7</v>
      </c>
      <c r="D2472" s="311" t="s">
        <v>19</v>
      </c>
      <c r="E2472" s="120">
        <v>2.85</v>
      </c>
      <c r="F2472" s="120" t="s">
        <v>9</v>
      </c>
      <c r="G2472" s="120" t="s">
        <v>3349</v>
      </c>
      <c r="H2472" s="121" t="s">
        <v>62</v>
      </c>
      <c r="I2472" s="117" t="s">
        <v>3658</v>
      </c>
      <c r="J2472" s="74">
        <f>IF(F2472="USD", E2472, E2472 * IFERROR(VLOOKUP(F2472, EXCHANGE_RATE!A:B, 2, FALSE), "Currency not found"))</f>
        <v>2.85</v>
      </c>
      <c r="K2472" s="74">
        <f t="shared" si="247"/>
        <v>2.85</v>
      </c>
      <c r="L2472" s="14">
        <f>IF(C2472="MTS", B2472, B2472 * IFERROR(VLOOKUP(C2472, 'QTY_CONVERSIONS '!A:B, 2, FALSE), "Units not found"))</f>
        <v>5</v>
      </c>
      <c r="M2472" s="75">
        <f t="shared" si="249"/>
        <v>14250</v>
      </c>
      <c r="N2472" t="str">
        <f>IFERROR(VLOOKUP(D2472, Product_Category!A:B, 2, FALSE), "Uncategorized")</f>
        <v>CMC</v>
      </c>
      <c r="O2472" s="76">
        <f t="shared" si="250"/>
        <v>2.85</v>
      </c>
      <c r="P2472" s="76">
        <f t="shared" si="251"/>
        <v>14.25</v>
      </c>
      <c r="Q2472">
        <f t="shared" si="248"/>
        <v>2023</v>
      </c>
      <c r="R2472" t="str">
        <f>IFERROR(VLOOKUP(G2472,'Importer Name'!A:B, 2, FALSE), "")</f>
        <v xml:space="preserve">Nipra Hydrocolloids </v>
      </c>
      <c r="S2472" t="str">
        <f>IFERROR(VLOOKUP(H2472,'Supplier name '!A:B, 2, FALSE), "")</f>
        <v>NOURYON CHEM</v>
      </c>
    </row>
    <row r="2473" spans="1:19">
      <c r="A2473" s="122" t="s">
        <v>207</v>
      </c>
      <c r="B2473" s="123">
        <v>3000</v>
      </c>
      <c r="C2473" s="123" t="s">
        <v>7</v>
      </c>
      <c r="D2473" s="312" t="s">
        <v>19</v>
      </c>
      <c r="E2473" s="123">
        <v>3.5</v>
      </c>
      <c r="F2473" s="120" t="s">
        <v>9</v>
      </c>
      <c r="G2473" s="123" t="s">
        <v>3349</v>
      </c>
      <c r="H2473" s="124" t="s">
        <v>62</v>
      </c>
      <c r="I2473" s="117" t="s">
        <v>3658</v>
      </c>
      <c r="J2473" s="74">
        <f>IF(F2473="USD", E2473, E2473 * IFERROR(VLOOKUP(F2473, EXCHANGE_RATE!A:B, 2, FALSE), "Currency not found"))</f>
        <v>3.5</v>
      </c>
      <c r="K2473" s="74">
        <f t="shared" si="247"/>
        <v>3.5</v>
      </c>
      <c r="L2473" s="14">
        <f>IF(C2473="MTS", B2473, B2473 * IFERROR(VLOOKUP(C2473, 'QTY_CONVERSIONS '!A:B, 2, FALSE), "Units not found"))</f>
        <v>3</v>
      </c>
      <c r="M2473" s="75">
        <f t="shared" si="249"/>
        <v>10500</v>
      </c>
      <c r="N2473" t="str">
        <f>IFERROR(VLOOKUP(D2473, Product_Category!A:B, 2, FALSE), "Uncategorized")</f>
        <v>CMC</v>
      </c>
      <c r="O2473" s="76">
        <f t="shared" si="250"/>
        <v>3.5</v>
      </c>
      <c r="P2473" s="76">
        <f t="shared" si="251"/>
        <v>10.5</v>
      </c>
      <c r="Q2473">
        <f t="shared" si="248"/>
        <v>2023</v>
      </c>
      <c r="R2473" t="str">
        <f>IFERROR(VLOOKUP(G2473,'Importer Name'!A:B, 2, FALSE), "")</f>
        <v xml:space="preserve">Nipra Hydrocolloids </v>
      </c>
      <c r="S2473" t="str">
        <f>IFERROR(VLOOKUP(H2473,'Supplier name '!A:B, 2, FALSE), "")</f>
        <v>NOURYON CHEM</v>
      </c>
    </row>
    <row r="2474" spans="1:19">
      <c r="A2474" s="125" t="s">
        <v>207</v>
      </c>
      <c r="B2474" s="126">
        <v>3000</v>
      </c>
      <c r="C2474" s="126" t="s">
        <v>7</v>
      </c>
      <c r="D2474" s="314" t="s">
        <v>19</v>
      </c>
      <c r="E2474" s="126">
        <v>2.4500000000000002</v>
      </c>
      <c r="F2474" s="120" t="s">
        <v>9</v>
      </c>
      <c r="G2474" s="126" t="s">
        <v>3626</v>
      </c>
      <c r="H2474" s="127" t="s">
        <v>62</v>
      </c>
      <c r="I2474" s="117" t="s">
        <v>3658</v>
      </c>
      <c r="J2474" s="74">
        <f>IF(F2474="USD", E2474, E2474 * IFERROR(VLOOKUP(F2474, EXCHANGE_RATE!A:B, 2, FALSE), "Currency not found"))</f>
        <v>2.4500000000000002</v>
      </c>
      <c r="K2474" s="74">
        <f t="shared" si="247"/>
        <v>2.4500000000000002</v>
      </c>
      <c r="L2474" s="14">
        <f>IF(C2474="MTS", B2474, B2474 * IFERROR(VLOOKUP(C2474, 'QTY_CONVERSIONS '!A:B, 2, FALSE), "Units not found"))</f>
        <v>3</v>
      </c>
      <c r="M2474" s="75">
        <f t="shared" si="249"/>
        <v>7350.0000000000009</v>
      </c>
      <c r="N2474" t="str">
        <f>IFERROR(VLOOKUP(D2474, Product_Category!A:B, 2, FALSE), "Uncategorized")</f>
        <v>CMC</v>
      </c>
      <c r="O2474" s="76">
        <f t="shared" si="250"/>
        <v>2.4500000000000002</v>
      </c>
      <c r="P2474" s="76">
        <f t="shared" si="251"/>
        <v>7.3500000000000005</v>
      </c>
      <c r="Q2474">
        <f t="shared" si="248"/>
        <v>2023</v>
      </c>
      <c r="R2474" t="str">
        <f>IFERROR(VLOOKUP(G2474,'Importer Name'!A:B, 2, FALSE), "")</f>
        <v>S.A.PHARMA</v>
      </c>
      <c r="S2474" t="str">
        <f>IFERROR(VLOOKUP(H2474,'Supplier name '!A:B, 2, FALSE), "")</f>
        <v>NOURYON CHEM</v>
      </c>
    </row>
    <row r="2475" spans="1:19">
      <c r="A2475" s="119" t="s">
        <v>207</v>
      </c>
      <c r="B2475" s="120">
        <v>17000</v>
      </c>
      <c r="C2475" s="120" t="s">
        <v>7</v>
      </c>
      <c r="D2475" s="311" t="s">
        <v>19</v>
      </c>
      <c r="E2475" s="120">
        <v>2.25</v>
      </c>
      <c r="F2475" s="120" t="s">
        <v>9</v>
      </c>
      <c r="G2475" s="120" t="s">
        <v>3626</v>
      </c>
      <c r="H2475" s="121" t="s">
        <v>62</v>
      </c>
      <c r="I2475" s="117" t="s">
        <v>3658</v>
      </c>
      <c r="J2475" s="74">
        <f>IF(F2475="USD", E2475, E2475 * IFERROR(VLOOKUP(F2475, EXCHANGE_RATE!A:B, 2, FALSE), "Currency not found"))</f>
        <v>2.25</v>
      </c>
      <c r="K2475" s="74">
        <f t="shared" si="247"/>
        <v>2.25</v>
      </c>
      <c r="L2475" s="14">
        <f>IF(C2475="MTS", B2475, B2475 * IFERROR(VLOOKUP(C2475, 'QTY_CONVERSIONS '!A:B, 2, FALSE), "Units not found"))</f>
        <v>17</v>
      </c>
      <c r="M2475" s="75">
        <f t="shared" si="249"/>
        <v>38250</v>
      </c>
      <c r="N2475" t="str">
        <f>IFERROR(VLOOKUP(D2475, Product_Category!A:B, 2, FALSE), "Uncategorized")</f>
        <v>CMC</v>
      </c>
      <c r="O2475" s="76">
        <f t="shared" si="250"/>
        <v>2.25</v>
      </c>
      <c r="P2475" s="76">
        <f t="shared" si="251"/>
        <v>38.25</v>
      </c>
      <c r="Q2475">
        <f t="shared" si="248"/>
        <v>2023</v>
      </c>
      <c r="R2475" t="str">
        <f>IFERROR(VLOOKUP(G2475,'Importer Name'!A:B, 2, FALSE), "")</f>
        <v>S.A.PHARMA</v>
      </c>
      <c r="S2475" t="str">
        <f>IFERROR(VLOOKUP(H2475,'Supplier name '!A:B, 2, FALSE), "")</f>
        <v>NOURYON CHEM</v>
      </c>
    </row>
    <row r="2476" spans="1:19">
      <c r="A2476" s="119" t="s">
        <v>207</v>
      </c>
      <c r="B2476" s="120">
        <v>3000</v>
      </c>
      <c r="C2476" s="120" t="s">
        <v>7</v>
      </c>
      <c r="D2476" s="311" t="s">
        <v>19</v>
      </c>
      <c r="E2476" s="120">
        <v>2.92</v>
      </c>
      <c r="F2476" s="120" t="s">
        <v>9</v>
      </c>
      <c r="G2476" s="120" t="s">
        <v>2331</v>
      </c>
      <c r="H2476" s="121" t="s">
        <v>62</v>
      </c>
      <c r="I2476" s="117" t="s">
        <v>3658</v>
      </c>
      <c r="J2476" s="74">
        <f>IF(F2476="USD", E2476, E2476 * IFERROR(VLOOKUP(F2476, EXCHANGE_RATE!A:B, 2, FALSE), "Currency not found"))</f>
        <v>2.92</v>
      </c>
      <c r="K2476" s="74">
        <f t="shared" si="247"/>
        <v>2.92</v>
      </c>
      <c r="L2476" s="14">
        <f>IF(C2476="MTS", B2476, B2476 * IFERROR(VLOOKUP(C2476, 'QTY_CONVERSIONS '!A:B, 2, FALSE), "Units not found"))</f>
        <v>3</v>
      </c>
      <c r="M2476" s="75">
        <f t="shared" si="249"/>
        <v>8760</v>
      </c>
      <c r="N2476" t="str">
        <f>IFERROR(VLOOKUP(D2476, Product_Category!A:B, 2, FALSE), "Uncategorized")</f>
        <v>CMC</v>
      </c>
      <c r="O2476" s="76">
        <f t="shared" si="250"/>
        <v>2.92</v>
      </c>
      <c r="P2476" s="76">
        <f t="shared" si="251"/>
        <v>8.76</v>
      </c>
      <c r="Q2476">
        <f t="shared" si="248"/>
        <v>2023</v>
      </c>
      <c r="R2476" t="str">
        <f>IFERROR(VLOOKUP(G2476,'Importer Name'!A:B, 2, FALSE), "")</f>
        <v>ARK CHEM</v>
      </c>
      <c r="S2476" t="str">
        <f>IFERROR(VLOOKUP(H2476,'Supplier name '!A:B, 2, FALSE), "")</f>
        <v>NOURYON CHEM</v>
      </c>
    </row>
    <row r="2477" spans="1:19">
      <c r="A2477" s="119" t="s">
        <v>207</v>
      </c>
      <c r="B2477" s="120">
        <v>14000</v>
      </c>
      <c r="C2477" s="120" t="s">
        <v>7</v>
      </c>
      <c r="D2477" s="311" t="s">
        <v>19</v>
      </c>
      <c r="E2477" s="120">
        <v>2.2000000000000002</v>
      </c>
      <c r="F2477" s="120" t="s">
        <v>9</v>
      </c>
      <c r="G2477" s="120" t="s">
        <v>61</v>
      </c>
      <c r="H2477" s="121" t="s">
        <v>62</v>
      </c>
      <c r="I2477" s="117" t="s">
        <v>3658</v>
      </c>
      <c r="J2477" s="74">
        <f>IF(F2477="USD", E2477, E2477 * IFERROR(VLOOKUP(F2477, EXCHANGE_RATE!A:B, 2, FALSE), "Currency not found"))</f>
        <v>2.2000000000000002</v>
      </c>
      <c r="K2477" s="74">
        <f t="shared" si="247"/>
        <v>2.2000000000000002</v>
      </c>
      <c r="L2477" s="14">
        <f>IF(C2477="MTS", B2477, B2477 * IFERROR(VLOOKUP(C2477, 'QTY_CONVERSIONS '!A:B, 2, FALSE), "Units not found"))</f>
        <v>14</v>
      </c>
      <c r="M2477" s="75">
        <f t="shared" si="249"/>
        <v>30800.000000000004</v>
      </c>
      <c r="N2477" t="str">
        <f>IFERROR(VLOOKUP(D2477, Product_Category!A:B, 2, FALSE), "Uncategorized")</f>
        <v>CMC</v>
      </c>
      <c r="O2477" s="76">
        <f t="shared" si="250"/>
        <v>2.2000000000000002</v>
      </c>
      <c r="P2477" s="76">
        <f t="shared" si="251"/>
        <v>30.800000000000004</v>
      </c>
      <c r="Q2477">
        <f t="shared" si="248"/>
        <v>2023</v>
      </c>
      <c r="R2477" t="str">
        <f>IFERROR(VLOOKUP(G2477,'Importer Name'!A:B, 2, FALSE), "")</f>
        <v>JAI ARAVALI</v>
      </c>
      <c r="S2477" t="str">
        <f>IFERROR(VLOOKUP(H2477,'Supplier name '!A:B, 2, FALSE), "")</f>
        <v>NOURYON CHEM</v>
      </c>
    </row>
    <row r="2478" spans="1:19">
      <c r="A2478" s="119" t="s">
        <v>207</v>
      </c>
      <c r="B2478" s="120">
        <v>28000</v>
      </c>
      <c r="C2478" s="120" t="s">
        <v>7</v>
      </c>
      <c r="D2478" s="311" t="s">
        <v>19</v>
      </c>
      <c r="E2478" s="120">
        <v>2.2000000000000002</v>
      </c>
      <c r="F2478" s="120" t="s">
        <v>9</v>
      </c>
      <c r="G2478" s="120" t="s">
        <v>61</v>
      </c>
      <c r="H2478" s="121" t="s">
        <v>62</v>
      </c>
      <c r="I2478" s="117" t="s">
        <v>3658</v>
      </c>
      <c r="J2478" s="74">
        <f>IF(F2478="USD", E2478, E2478 * IFERROR(VLOOKUP(F2478, EXCHANGE_RATE!A:B, 2, FALSE), "Currency not found"))</f>
        <v>2.2000000000000002</v>
      </c>
      <c r="K2478" s="74">
        <f t="shared" si="247"/>
        <v>2.2000000000000002</v>
      </c>
      <c r="L2478" s="14">
        <f>IF(C2478="MTS", B2478, B2478 * IFERROR(VLOOKUP(C2478, 'QTY_CONVERSIONS '!A:B, 2, FALSE), "Units not found"))</f>
        <v>28</v>
      </c>
      <c r="M2478" s="75">
        <f t="shared" si="249"/>
        <v>61600.000000000007</v>
      </c>
      <c r="N2478" t="str">
        <f>IFERROR(VLOOKUP(D2478, Product_Category!A:B, 2, FALSE), "Uncategorized")</f>
        <v>CMC</v>
      </c>
      <c r="O2478" s="76">
        <f t="shared" si="250"/>
        <v>2.2000000000000002</v>
      </c>
      <c r="P2478" s="76">
        <f t="shared" si="251"/>
        <v>61.600000000000009</v>
      </c>
      <c r="Q2478">
        <f t="shared" si="248"/>
        <v>2023</v>
      </c>
      <c r="R2478" t="str">
        <f>IFERROR(VLOOKUP(G2478,'Importer Name'!A:B, 2, FALSE), "")</f>
        <v>JAI ARAVALI</v>
      </c>
      <c r="S2478" t="str">
        <f>IFERROR(VLOOKUP(H2478,'Supplier name '!A:B, 2, FALSE), "")</f>
        <v>NOURYON CHEM</v>
      </c>
    </row>
    <row r="2479" spans="1:19">
      <c r="A2479" s="119" t="s">
        <v>207</v>
      </c>
      <c r="B2479" s="120">
        <v>42000</v>
      </c>
      <c r="C2479" s="120" t="s">
        <v>7</v>
      </c>
      <c r="D2479" s="311" t="s">
        <v>19</v>
      </c>
      <c r="E2479" s="120">
        <v>2.2000000000000002</v>
      </c>
      <c r="F2479" s="120" t="s">
        <v>9</v>
      </c>
      <c r="G2479" s="120" t="s">
        <v>61</v>
      </c>
      <c r="H2479" s="121" t="s">
        <v>62</v>
      </c>
      <c r="I2479" s="117" t="s">
        <v>3658</v>
      </c>
      <c r="J2479" s="74">
        <f>IF(F2479="USD", E2479, E2479 * IFERROR(VLOOKUP(F2479, EXCHANGE_RATE!A:B, 2, FALSE), "Currency not found"))</f>
        <v>2.2000000000000002</v>
      </c>
      <c r="K2479" s="74">
        <f t="shared" si="247"/>
        <v>2.2000000000000002</v>
      </c>
      <c r="L2479" s="14">
        <f>IF(C2479="MTS", B2479, B2479 * IFERROR(VLOOKUP(C2479, 'QTY_CONVERSIONS '!A:B, 2, FALSE), "Units not found"))</f>
        <v>42</v>
      </c>
      <c r="M2479" s="75">
        <f t="shared" si="249"/>
        <v>92400.000000000015</v>
      </c>
      <c r="N2479" t="str">
        <f>IFERROR(VLOOKUP(D2479, Product_Category!A:B, 2, FALSE), "Uncategorized")</f>
        <v>CMC</v>
      </c>
      <c r="O2479" s="76">
        <f t="shared" si="250"/>
        <v>2.2000000000000002</v>
      </c>
      <c r="P2479" s="76">
        <f t="shared" si="251"/>
        <v>92.4</v>
      </c>
      <c r="Q2479">
        <f t="shared" si="248"/>
        <v>2023</v>
      </c>
      <c r="R2479" t="str">
        <f>IFERROR(VLOOKUP(G2479,'Importer Name'!A:B, 2, FALSE), "")</f>
        <v>JAI ARAVALI</v>
      </c>
      <c r="S2479" t="str">
        <f>IFERROR(VLOOKUP(H2479,'Supplier name '!A:B, 2, FALSE), "")</f>
        <v>NOURYON CHEM</v>
      </c>
    </row>
    <row r="2480" spans="1:19">
      <c r="A2480" s="119" t="s">
        <v>207</v>
      </c>
      <c r="B2480" s="120">
        <v>2000</v>
      </c>
      <c r="C2480" s="120" t="s">
        <v>7</v>
      </c>
      <c r="D2480" s="311" t="s">
        <v>19</v>
      </c>
      <c r="E2480" s="120">
        <v>14.42</v>
      </c>
      <c r="F2480" s="120" t="s">
        <v>9</v>
      </c>
      <c r="G2480" s="120" t="s">
        <v>62</v>
      </c>
      <c r="H2480" s="121" t="s">
        <v>62</v>
      </c>
      <c r="I2480" s="117" t="s">
        <v>3658</v>
      </c>
      <c r="J2480" s="74">
        <f>IF(F2480="USD", E2480, E2480 * IFERROR(VLOOKUP(F2480, EXCHANGE_RATE!A:B, 2, FALSE), "Currency not found"))</f>
        <v>14.42</v>
      </c>
      <c r="K2480" s="74">
        <f t="shared" si="247"/>
        <v>14.42</v>
      </c>
      <c r="L2480" s="14">
        <f>IF(C2480="MTS", B2480, B2480 * IFERROR(VLOOKUP(C2480, 'QTY_CONVERSIONS '!A:B, 2, FALSE), "Units not found"))</f>
        <v>2</v>
      </c>
      <c r="M2480" s="75">
        <f t="shared" si="249"/>
        <v>28840</v>
      </c>
      <c r="N2480" t="str">
        <f>IFERROR(VLOOKUP(D2480, Product_Category!A:B, 2, FALSE), "Uncategorized")</f>
        <v>CMC</v>
      </c>
      <c r="O2480" s="76">
        <f t="shared" si="250"/>
        <v>14.42</v>
      </c>
      <c r="P2480" s="76">
        <f t="shared" si="251"/>
        <v>28.84</v>
      </c>
      <c r="Q2480">
        <f t="shared" si="248"/>
        <v>2023</v>
      </c>
      <c r="R2480" t="str">
        <f>IFERROR(VLOOKUP(G2480,'Importer Name'!A:B, 2, FALSE), "")</f>
        <v>NOURYON CHEM</v>
      </c>
      <c r="S2480" t="str">
        <f>IFERROR(VLOOKUP(H2480,'Supplier name '!A:B, 2, FALSE), "")</f>
        <v>NOURYON CHEM</v>
      </c>
    </row>
    <row r="2481" spans="1:19">
      <c r="A2481" s="122" t="s">
        <v>207</v>
      </c>
      <c r="B2481" s="123">
        <v>3200</v>
      </c>
      <c r="C2481" s="123" t="s">
        <v>7</v>
      </c>
      <c r="D2481" s="312" t="s">
        <v>3304</v>
      </c>
      <c r="E2481" s="123">
        <v>8.58</v>
      </c>
      <c r="F2481" s="123" t="s">
        <v>1718</v>
      </c>
      <c r="G2481" s="123" t="s">
        <v>208</v>
      </c>
      <c r="H2481" s="124" t="s">
        <v>3627</v>
      </c>
      <c r="I2481" s="117" t="s">
        <v>3658</v>
      </c>
      <c r="J2481" s="74">
        <f>IF(F2481="USD", E2481, E2481 * IFERROR(VLOOKUP(F2481, EXCHANGE_RATE!A:B, 2, FALSE), "Currency not found"))</f>
        <v>9.1806000000000001</v>
      </c>
      <c r="K2481" s="74">
        <f t="shared" si="247"/>
        <v>9.19</v>
      </c>
      <c r="L2481" s="14">
        <f>IF(C2481="MTS", B2481, B2481 * IFERROR(VLOOKUP(C2481, 'QTY_CONVERSIONS '!A:B, 2, FALSE), "Units not found"))</f>
        <v>3.2</v>
      </c>
      <c r="M2481" s="75">
        <f t="shared" si="249"/>
        <v>29408</v>
      </c>
      <c r="N2481" t="str">
        <f>IFERROR(VLOOKUP(D2481, Product_Category!A:B, 2, FALSE), "Uncategorized")</f>
        <v>MCC</v>
      </c>
      <c r="O2481" s="76">
        <f t="shared" si="250"/>
        <v>9.19</v>
      </c>
      <c r="P2481" s="76">
        <f t="shared" si="251"/>
        <v>29.408000000000001</v>
      </c>
      <c r="Q2481">
        <f t="shared" si="248"/>
        <v>2023</v>
      </c>
      <c r="R2481" t="str">
        <f>IFERROR(VLOOKUP(G2481,'Importer Name'!A:B, 2, FALSE), "")</f>
        <v>RETTENMAIER</v>
      </c>
      <c r="S2481" t="str">
        <f>IFERROR(VLOOKUP(H2481,'Supplier name '!A:B, 2, FALSE), "")</f>
        <v xml:space="preserve">JRS PHARMA OY </v>
      </c>
    </row>
    <row r="2482" spans="1:19">
      <c r="A2482" s="119" t="s">
        <v>225</v>
      </c>
      <c r="B2482" s="120">
        <v>0.65</v>
      </c>
      <c r="C2482" s="120" t="s">
        <v>7</v>
      </c>
      <c r="D2482" s="311" t="s">
        <v>19</v>
      </c>
      <c r="E2482" s="120">
        <v>10</v>
      </c>
      <c r="F2482" s="123" t="s">
        <v>1718</v>
      </c>
      <c r="G2482" s="120" t="s">
        <v>2569</v>
      </c>
      <c r="H2482" s="121" t="s">
        <v>180</v>
      </c>
      <c r="I2482" s="117" t="s">
        <v>3658</v>
      </c>
      <c r="J2482" s="74">
        <f>IF(F2482="USD", E2482, E2482 * IFERROR(VLOOKUP(F2482, EXCHANGE_RATE!A:B, 2, FALSE), "Currency not found"))</f>
        <v>10.700000000000001</v>
      </c>
      <c r="K2482" s="74">
        <f t="shared" si="247"/>
        <v>10.7</v>
      </c>
      <c r="L2482" s="14">
        <f>IF(C2482="MTS", B2482, B2482 * IFERROR(VLOOKUP(C2482, 'QTY_CONVERSIONS '!A:B, 2, FALSE), "Units not found"))</f>
        <v>6.5000000000000008E-4</v>
      </c>
      <c r="M2482" s="75">
        <f t="shared" si="249"/>
        <v>6.9550000000000001</v>
      </c>
      <c r="N2482" t="str">
        <f>IFERROR(VLOOKUP(D2482, Product_Category!A:B, 2, FALSE), "Uncategorized")</f>
        <v>CMC</v>
      </c>
      <c r="O2482" s="76">
        <f t="shared" si="250"/>
        <v>10.7</v>
      </c>
      <c r="P2482" s="76">
        <f t="shared" si="251"/>
        <v>6.9550000000000002E-3</v>
      </c>
      <c r="Q2482">
        <f t="shared" si="248"/>
        <v>2023</v>
      </c>
      <c r="R2482" t="str">
        <f>IFERROR(VLOOKUP(G2482,'Importer Name'!A:B, 2, FALSE), "")</f>
        <v>INTERNATIONAL SPECIALTY</v>
      </c>
      <c r="S2482" t="str">
        <f>IFERROR(VLOOKUP(H2482,'Supplier name '!A:B, 2, FALSE), "")</f>
        <v>CHEMICAL MARKETING</v>
      </c>
    </row>
    <row r="2483" spans="1:19">
      <c r="A2483" s="119" t="s">
        <v>225</v>
      </c>
      <c r="B2483" s="120">
        <v>300</v>
      </c>
      <c r="C2483" s="120" t="s">
        <v>7</v>
      </c>
      <c r="D2483" s="311" t="s">
        <v>19</v>
      </c>
      <c r="E2483" s="120">
        <v>17.600000000000001</v>
      </c>
      <c r="F2483" s="120" t="s">
        <v>9</v>
      </c>
      <c r="G2483" s="120" t="s">
        <v>3628</v>
      </c>
      <c r="H2483" s="121" t="s">
        <v>458</v>
      </c>
      <c r="I2483" s="117" t="s">
        <v>3658</v>
      </c>
      <c r="J2483" s="74">
        <f>IF(F2483="USD", E2483, E2483 * IFERROR(VLOOKUP(F2483, EXCHANGE_RATE!A:B, 2, FALSE), "Currency not found"))</f>
        <v>17.600000000000001</v>
      </c>
      <c r="K2483" s="74">
        <f t="shared" si="247"/>
        <v>17.600000000000001</v>
      </c>
      <c r="L2483" s="14">
        <f>IF(C2483="MTS", B2483, B2483 * IFERROR(VLOOKUP(C2483, 'QTY_CONVERSIONS '!A:B, 2, FALSE), "Units not found"))</f>
        <v>0.3</v>
      </c>
      <c r="M2483" s="75">
        <f t="shared" si="249"/>
        <v>5280</v>
      </c>
      <c r="N2483" t="str">
        <f>IFERROR(VLOOKUP(D2483, Product_Category!A:B, 2, FALSE), "Uncategorized")</f>
        <v>CMC</v>
      </c>
      <c r="O2483" s="76">
        <f t="shared" si="250"/>
        <v>17.600000000000001</v>
      </c>
      <c r="P2483" s="76">
        <f t="shared" si="251"/>
        <v>5.28</v>
      </c>
      <c r="Q2483">
        <f t="shared" si="248"/>
        <v>2023</v>
      </c>
      <c r="R2483" t="str">
        <f>IFERROR(VLOOKUP(G2483,'Importer Name'!A:B, 2, FALSE), "")</f>
        <v>DKSH INDIA PVT LTD</v>
      </c>
      <c r="S2483" t="str">
        <f>IFERROR(VLOOKUP(H2483,'Supplier name '!A:B, 2, FALSE), "")</f>
        <v>ASHLAND INDUSTRIES</v>
      </c>
    </row>
    <row r="2484" spans="1:19">
      <c r="A2484" s="122" t="s">
        <v>225</v>
      </c>
      <c r="B2484" s="123">
        <v>2000</v>
      </c>
      <c r="C2484" s="123" t="s">
        <v>7</v>
      </c>
      <c r="D2484" s="312" t="s">
        <v>19</v>
      </c>
      <c r="E2484" s="123">
        <v>7.03</v>
      </c>
      <c r="F2484" s="123" t="s">
        <v>9</v>
      </c>
      <c r="G2484" s="123" t="s">
        <v>34</v>
      </c>
      <c r="H2484" s="124" t="s">
        <v>458</v>
      </c>
      <c r="I2484" s="117" t="s">
        <v>3658</v>
      </c>
      <c r="J2484" s="74">
        <f>IF(F2484="USD", E2484, E2484 * IFERROR(VLOOKUP(F2484, EXCHANGE_RATE!A:B, 2, FALSE), "Currency not found"))</f>
        <v>7.03</v>
      </c>
      <c r="K2484" s="74">
        <f t="shared" si="247"/>
        <v>7.03</v>
      </c>
      <c r="L2484" s="14">
        <f>IF(C2484="MTS", B2484, B2484 * IFERROR(VLOOKUP(C2484, 'QTY_CONVERSIONS '!A:B, 2, FALSE), "Units not found"))</f>
        <v>2</v>
      </c>
      <c r="M2484" s="75">
        <f t="shared" si="249"/>
        <v>14060</v>
      </c>
      <c r="N2484" t="str">
        <f>IFERROR(VLOOKUP(D2484, Product_Category!A:B, 2, FALSE), "Uncategorized")</f>
        <v>CMC</v>
      </c>
      <c r="O2484" s="76">
        <f t="shared" si="250"/>
        <v>7.03</v>
      </c>
      <c r="P2484" s="76">
        <f t="shared" si="251"/>
        <v>14.06</v>
      </c>
      <c r="Q2484">
        <f t="shared" si="248"/>
        <v>2023</v>
      </c>
      <c r="R2484" t="str">
        <f>IFERROR(VLOOKUP(G2484,'Importer Name'!A:B, 2, FALSE), "")</f>
        <v>COLGATE-PALMOLIVE</v>
      </c>
      <c r="S2484" t="str">
        <f>IFERROR(VLOOKUP(H2484,'Supplier name '!A:B, 2, FALSE), "")</f>
        <v>ASHLAND INDUSTRIES</v>
      </c>
    </row>
    <row r="2485" spans="1:19">
      <c r="A2485" s="119" t="s">
        <v>230</v>
      </c>
      <c r="B2485" s="120">
        <v>100</v>
      </c>
      <c r="C2485" s="120" t="s">
        <v>7</v>
      </c>
      <c r="D2485" s="311" t="s">
        <v>2085</v>
      </c>
      <c r="E2485" s="120">
        <v>9.44</v>
      </c>
      <c r="F2485" s="120" t="s">
        <v>1718</v>
      </c>
      <c r="G2485" s="120" t="s">
        <v>208</v>
      </c>
      <c r="H2485" s="121" t="s">
        <v>59</v>
      </c>
      <c r="I2485" s="117" t="s">
        <v>3658</v>
      </c>
      <c r="J2485" s="74">
        <f>IF(F2485="USD", E2485, E2485 * IFERROR(VLOOKUP(F2485, EXCHANGE_RATE!A:B, 2, FALSE), "Currency not found"))</f>
        <v>10.1008</v>
      </c>
      <c r="K2485" s="74">
        <f t="shared" si="247"/>
        <v>10.11</v>
      </c>
      <c r="L2485" s="14">
        <f>IF(C2485="MTS", B2485, B2485 * IFERROR(VLOOKUP(C2485, 'QTY_CONVERSIONS '!A:B, 2, FALSE), "Units not found"))</f>
        <v>0.1</v>
      </c>
      <c r="M2485" s="75">
        <f t="shared" si="249"/>
        <v>1011</v>
      </c>
      <c r="N2485" t="str">
        <f>IFERROR(VLOOKUP(D2485, Product_Category!A:B, 2, FALSE), "Uncategorized")</f>
        <v>MCC</v>
      </c>
      <c r="O2485" s="76">
        <f t="shared" si="250"/>
        <v>10.11</v>
      </c>
      <c r="P2485" s="76">
        <f t="shared" si="251"/>
        <v>1.0109999999999999</v>
      </c>
      <c r="Q2485">
        <f t="shared" si="248"/>
        <v>2023</v>
      </c>
      <c r="R2485" t="str">
        <f>IFERROR(VLOOKUP(G2485,'Importer Name'!A:B, 2, FALSE), "")</f>
        <v>RETTENMAIER</v>
      </c>
      <c r="S2485" t="str">
        <f>IFERROR(VLOOKUP(H2485,'Supplier name '!A:B, 2, FALSE), "")</f>
        <v>JRS PHARMA</v>
      </c>
    </row>
    <row r="2486" spans="1:19">
      <c r="A2486" s="119" t="s">
        <v>230</v>
      </c>
      <c r="B2486" s="120">
        <v>25</v>
      </c>
      <c r="C2486" s="120" t="s">
        <v>7</v>
      </c>
      <c r="D2486" s="311" t="s">
        <v>2085</v>
      </c>
      <c r="E2486" s="120">
        <v>9.44</v>
      </c>
      <c r="F2486" s="120" t="s">
        <v>1718</v>
      </c>
      <c r="G2486" s="120" t="s">
        <v>208</v>
      </c>
      <c r="H2486" s="121" t="s">
        <v>59</v>
      </c>
      <c r="I2486" s="117" t="s">
        <v>3658</v>
      </c>
      <c r="J2486" s="74">
        <f>IF(F2486="USD", E2486, E2486 * IFERROR(VLOOKUP(F2486, EXCHANGE_RATE!A:B, 2, FALSE), "Currency not found"))</f>
        <v>10.1008</v>
      </c>
      <c r="K2486" s="74">
        <f t="shared" si="247"/>
        <v>10.11</v>
      </c>
      <c r="L2486" s="14">
        <f>IF(C2486="MTS", B2486, B2486 * IFERROR(VLOOKUP(C2486, 'QTY_CONVERSIONS '!A:B, 2, FALSE), "Units not found"))</f>
        <v>2.5000000000000001E-2</v>
      </c>
      <c r="M2486" s="75">
        <f t="shared" si="249"/>
        <v>252.75</v>
      </c>
      <c r="N2486" t="str">
        <f>IFERROR(VLOOKUP(D2486, Product_Category!A:B, 2, FALSE), "Uncategorized")</f>
        <v>MCC</v>
      </c>
      <c r="O2486" s="76">
        <f t="shared" si="250"/>
        <v>10.11</v>
      </c>
      <c r="P2486" s="76">
        <f t="shared" si="251"/>
        <v>0.25274999999999997</v>
      </c>
      <c r="Q2486">
        <f t="shared" si="248"/>
        <v>2023</v>
      </c>
      <c r="R2486" t="str">
        <f>IFERROR(VLOOKUP(G2486,'Importer Name'!A:B, 2, FALSE), "")</f>
        <v>RETTENMAIER</v>
      </c>
      <c r="S2486" t="str">
        <f>IFERROR(VLOOKUP(H2486,'Supplier name '!A:B, 2, FALSE), "")</f>
        <v>JRS PHARMA</v>
      </c>
    </row>
    <row r="2487" spans="1:19">
      <c r="A2487" s="119" t="s">
        <v>230</v>
      </c>
      <c r="B2487" s="120">
        <v>50</v>
      </c>
      <c r="C2487" s="120" t="s">
        <v>7</v>
      </c>
      <c r="D2487" s="311" t="s">
        <v>2085</v>
      </c>
      <c r="E2487" s="120">
        <v>9.44</v>
      </c>
      <c r="F2487" s="120" t="s">
        <v>1718</v>
      </c>
      <c r="G2487" s="120" t="s">
        <v>208</v>
      </c>
      <c r="H2487" s="121" t="s">
        <v>59</v>
      </c>
      <c r="I2487" s="117" t="s">
        <v>3658</v>
      </c>
      <c r="J2487" s="74">
        <f>IF(F2487="USD", E2487, E2487 * IFERROR(VLOOKUP(F2487, EXCHANGE_RATE!A:B, 2, FALSE), "Currency not found"))</f>
        <v>10.1008</v>
      </c>
      <c r="K2487" s="74">
        <f t="shared" si="247"/>
        <v>10.11</v>
      </c>
      <c r="L2487" s="14">
        <f>IF(C2487="MTS", B2487, B2487 * IFERROR(VLOOKUP(C2487, 'QTY_CONVERSIONS '!A:B, 2, FALSE), "Units not found"))</f>
        <v>0.05</v>
      </c>
      <c r="M2487" s="75">
        <f t="shared" si="249"/>
        <v>505.5</v>
      </c>
      <c r="N2487" t="str">
        <f>IFERROR(VLOOKUP(D2487, Product_Category!A:B, 2, FALSE), "Uncategorized")</f>
        <v>MCC</v>
      </c>
      <c r="O2487" s="76">
        <f t="shared" si="250"/>
        <v>10.11</v>
      </c>
      <c r="P2487" s="76">
        <f t="shared" si="251"/>
        <v>0.50549999999999995</v>
      </c>
      <c r="Q2487">
        <f t="shared" si="248"/>
        <v>2023</v>
      </c>
      <c r="R2487" t="str">
        <f>IFERROR(VLOOKUP(G2487,'Importer Name'!A:B, 2, FALSE), "")</f>
        <v>RETTENMAIER</v>
      </c>
      <c r="S2487" t="str">
        <f>IFERROR(VLOOKUP(H2487,'Supplier name '!A:B, 2, FALSE), "")</f>
        <v>JRS PHARMA</v>
      </c>
    </row>
    <row r="2488" spans="1:19">
      <c r="A2488" s="119" t="s">
        <v>230</v>
      </c>
      <c r="B2488" s="120">
        <v>100</v>
      </c>
      <c r="C2488" s="120" t="s">
        <v>7</v>
      </c>
      <c r="D2488" s="311" t="s">
        <v>19</v>
      </c>
      <c r="E2488" s="120">
        <v>14.6</v>
      </c>
      <c r="F2488" s="120" t="s">
        <v>9</v>
      </c>
      <c r="G2488" s="120" t="s">
        <v>367</v>
      </c>
      <c r="H2488" s="121" t="s">
        <v>3629</v>
      </c>
      <c r="I2488" s="117" t="s">
        <v>3658</v>
      </c>
      <c r="J2488" s="74">
        <f>IF(F2488="USD", E2488, E2488 * IFERROR(VLOOKUP(F2488, EXCHANGE_RATE!A:B, 2, FALSE), "Currency not found"))</f>
        <v>14.6</v>
      </c>
      <c r="K2488" s="74">
        <f t="shared" si="247"/>
        <v>14.6</v>
      </c>
      <c r="L2488" s="14">
        <f>IF(C2488="MTS", B2488, B2488 * IFERROR(VLOOKUP(C2488, 'QTY_CONVERSIONS '!A:B, 2, FALSE), "Units not found"))</f>
        <v>0.1</v>
      </c>
      <c r="M2488" s="75">
        <f t="shared" si="249"/>
        <v>1460</v>
      </c>
      <c r="N2488" t="str">
        <f>IFERROR(VLOOKUP(D2488, Product_Category!A:B, 2, FALSE), "Uncategorized")</f>
        <v>CMC</v>
      </c>
      <c r="O2488" s="76">
        <f t="shared" si="250"/>
        <v>14.6</v>
      </c>
      <c r="P2488" s="76">
        <f t="shared" si="251"/>
        <v>1.46</v>
      </c>
      <c r="Q2488">
        <f t="shared" si="248"/>
        <v>2023</v>
      </c>
      <c r="R2488" t="str">
        <f>IFERROR(VLOOKUP(G2488,'Importer Name'!A:B, 2, FALSE), "")</f>
        <v>S. KUSHALCHAND</v>
      </c>
      <c r="S2488" t="str">
        <f>IFERROR(VLOOKUP(H2488,'Supplier name '!A:B, 2, FALSE), "")</f>
        <v>NUTRITION &amp; BIOSCIENCES</v>
      </c>
    </row>
    <row r="2489" spans="1:19">
      <c r="A2489" s="119" t="s">
        <v>230</v>
      </c>
      <c r="B2489" s="120">
        <v>8000</v>
      </c>
      <c r="C2489" s="120" t="s">
        <v>7</v>
      </c>
      <c r="D2489" s="311" t="s">
        <v>2102</v>
      </c>
      <c r="E2489" s="120">
        <v>2.96</v>
      </c>
      <c r="F2489" s="120" t="s">
        <v>1718</v>
      </c>
      <c r="G2489" s="120" t="s">
        <v>208</v>
      </c>
      <c r="H2489" s="121" t="s">
        <v>59</v>
      </c>
      <c r="I2489" s="117" t="s">
        <v>3658</v>
      </c>
      <c r="J2489" s="74">
        <f>IF(F2489="USD", E2489, E2489 * IFERROR(VLOOKUP(F2489, EXCHANGE_RATE!A:B, 2, FALSE), "Currency not found"))</f>
        <v>3.1672000000000002</v>
      </c>
      <c r="K2489" s="74">
        <f t="shared" si="247"/>
        <v>3.17</v>
      </c>
      <c r="L2489" s="14">
        <f>IF(C2489="MTS", B2489, B2489 * IFERROR(VLOOKUP(C2489, 'QTY_CONVERSIONS '!A:B, 2, FALSE), "Units not found"))</f>
        <v>8</v>
      </c>
      <c r="M2489" s="75">
        <f t="shared" si="249"/>
        <v>25360</v>
      </c>
      <c r="N2489" t="str">
        <f>IFERROR(VLOOKUP(D2489, Product_Category!A:B, 2, FALSE), "Uncategorized")</f>
        <v>MCC</v>
      </c>
      <c r="O2489" s="76">
        <f t="shared" si="250"/>
        <v>3.17</v>
      </c>
      <c r="P2489" s="76">
        <f t="shared" si="251"/>
        <v>25.36</v>
      </c>
      <c r="Q2489">
        <f t="shared" si="248"/>
        <v>2023</v>
      </c>
      <c r="R2489" t="str">
        <f>IFERROR(VLOOKUP(G2489,'Importer Name'!A:B, 2, FALSE), "")</f>
        <v>RETTENMAIER</v>
      </c>
      <c r="S2489" t="str">
        <f>IFERROR(VLOOKUP(H2489,'Supplier name '!A:B, 2, FALSE), "")</f>
        <v>JRS PHARMA</v>
      </c>
    </row>
    <row r="2490" spans="1:19">
      <c r="A2490" s="119" t="s">
        <v>230</v>
      </c>
      <c r="B2490" s="120">
        <v>14800</v>
      </c>
      <c r="C2490" s="120" t="s">
        <v>7</v>
      </c>
      <c r="D2490" s="311" t="s">
        <v>2102</v>
      </c>
      <c r="E2490" s="120">
        <v>3.5</v>
      </c>
      <c r="F2490" s="120" t="s">
        <v>1718</v>
      </c>
      <c r="G2490" s="120" t="s">
        <v>208</v>
      </c>
      <c r="H2490" s="121" t="s">
        <v>59</v>
      </c>
      <c r="I2490" s="117" t="s">
        <v>3658</v>
      </c>
      <c r="J2490" s="74">
        <f>IF(F2490="USD", E2490, E2490 * IFERROR(VLOOKUP(F2490, EXCHANGE_RATE!A:B, 2, FALSE), "Currency not found"))</f>
        <v>3.7450000000000001</v>
      </c>
      <c r="K2490" s="74">
        <f t="shared" si="247"/>
        <v>3.75</v>
      </c>
      <c r="L2490" s="14">
        <f>IF(C2490="MTS", B2490, B2490 * IFERROR(VLOOKUP(C2490, 'QTY_CONVERSIONS '!A:B, 2, FALSE), "Units not found"))</f>
        <v>14.8</v>
      </c>
      <c r="M2490" s="75">
        <f t="shared" si="249"/>
        <v>55500</v>
      </c>
      <c r="N2490" t="str">
        <f>IFERROR(VLOOKUP(D2490, Product_Category!A:B, 2, FALSE), "Uncategorized")</f>
        <v>MCC</v>
      </c>
      <c r="O2490" s="76">
        <f t="shared" si="250"/>
        <v>3.75</v>
      </c>
      <c r="P2490" s="76">
        <f t="shared" si="251"/>
        <v>55.5</v>
      </c>
      <c r="Q2490">
        <f t="shared" si="248"/>
        <v>2023</v>
      </c>
      <c r="R2490" t="str">
        <f>IFERROR(VLOOKUP(G2490,'Importer Name'!A:B, 2, FALSE), "")</f>
        <v>RETTENMAIER</v>
      </c>
      <c r="S2490" t="str">
        <f>IFERROR(VLOOKUP(H2490,'Supplier name '!A:B, 2, FALSE), "")</f>
        <v>JRS PHARMA</v>
      </c>
    </row>
    <row r="2491" spans="1:19">
      <c r="A2491" s="119" t="s">
        <v>230</v>
      </c>
      <c r="B2491" s="120">
        <v>2400</v>
      </c>
      <c r="C2491" s="120" t="s">
        <v>7</v>
      </c>
      <c r="D2491" s="311" t="s">
        <v>266</v>
      </c>
      <c r="E2491" s="120">
        <v>7.03</v>
      </c>
      <c r="F2491" s="120" t="s">
        <v>1718</v>
      </c>
      <c r="G2491" s="120" t="s">
        <v>208</v>
      </c>
      <c r="H2491" s="121" t="s">
        <v>59</v>
      </c>
      <c r="I2491" s="117" t="s">
        <v>3658</v>
      </c>
      <c r="J2491" s="74">
        <f>IF(F2491="USD", E2491, E2491 * IFERROR(VLOOKUP(F2491, EXCHANGE_RATE!A:B, 2, FALSE), "Currency not found"))</f>
        <v>7.5221000000000009</v>
      </c>
      <c r="K2491" s="74">
        <f t="shared" si="247"/>
        <v>7.5299999999999994</v>
      </c>
      <c r="L2491" s="14">
        <f>IF(C2491="MTS", B2491, B2491 * IFERROR(VLOOKUP(C2491, 'QTY_CONVERSIONS '!A:B, 2, FALSE), "Units not found"))</f>
        <v>2.4</v>
      </c>
      <c r="M2491" s="75">
        <f t="shared" si="249"/>
        <v>18072</v>
      </c>
      <c r="N2491" t="str">
        <f>IFERROR(VLOOKUP(D2491, Product_Category!A:B, 2, FALSE), "Uncategorized")</f>
        <v>MCC</v>
      </c>
      <c r="O2491" s="76">
        <f t="shared" si="250"/>
        <v>7.5299999999999994</v>
      </c>
      <c r="P2491" s="76">
        <f t="shared" si="251"/>
        <v>18.071999999999999</v>
      </c>
      <c r="Q2491">
        <f t="shared" si="248"/>
        <v>2023</v>
      </c>
      <c r="R2491" t="str">
        <f>IFERROR(VLOOKUP(G2491,'Importer Name'!A:B, 2, FALSE), "")</f>
        <v>RETTENMAIER</v>
      </c>
      <c r="S2491" t="str">
        <f>IFERROR(VLOOKUP(H2491,'Supplier name '!A:B, 2, FALSE), "")</f>
        <v>JRS PHARMA</v>
      </c>
    </row>
    <row r="2492" spans="1:19">
      <c r="A2492" s="119" t="s">
        <v>230</v>
      </c>
      <c r="B2492" s="120">
        <v>2000</v>
      </c>
      <c r="C2492" s="120" t="s">
        <v>7</v>
      </c>
      <c r="D2492" s="311" t="s">
        <v>2102</v>
      </c>
      <c r="E2492" s="120">
        <v>3.55</v>
      </c>
      <c r="F2492" s="120" t="s">
        <v>1718</v>
      </c>
      <c r="G2492" s="120" t="s">
        <v>181</v>
      </c>
      <c r="H2492" s="121" t="s">
        <v>59</v>
      </c>
      <c r="I2492" s="117" t="s">
        <v>3658</v>
      </c>
      <c r="J2492" s="74">
        <f>IF(F2492="USD", E2492, E2492 * IFERROR(VLOOKUP(F2492, EXCHANGE_RATE!A:B, 2, FALSE), "Currency not found"))</f>
        <v>3.7985000000000002</v>
      </c>
      <c r="K2492" s="74">
        <f t="shared" si="247"/>
        <v>3.8</v>
      </c>
      <c r="L2492" s="14">
        <f>IF(C2492="MTS", B2492, B2492 * IFERROR(VLOOKUP(C2492, 'QTY_CONVERSIONS '!A:B, 2, FALSE), "Units not found"))</f>
        <v>2</v>
      </c>
      <c r="M2492" s="75">
        <f t="shared" si="249"/>
        <v>7600</v>
      </c>
      <c r="N2492" t="str">
        <f>IFERROR(VLOOKUP(D2492, Product_Category!A:B, 2, FALSE), "Uncategorized")</f>
        <v>MCC</v>
      </c>
      <c r="O2492" s="76">
        <f t="shared" si="250"/>
        <v>3.8</v>
      </c>
      <c r="P2492" s="76">
        <f t="shared" si="251"/>
        <v>7.6</v>
      </c>
      <c r="Q2492">
        <f t="shared" si="248"/>
        <v>2023</v>
      </c>
      <c r="R2492" t="str">
        <f>IFERROR(VLOOKUP(G2492,'Importer Name'!A:B, 2, FALSE), "")</f>
        <v>PAR FORMULATIONS</v>
      </c>
      <c r="S2492" t="str">
        <f>IFERROR(VLOOKUP(H2492,'Supplier name '!A:B, 2, FALSE), "")</f>
        <v>JRS PHARMA</v>
      </c>
    </row>
    <row r="2493" spans="1:19">
      <c r="A2493" s="119" t="s">
        <v>230</v>
      </c>
      <c r="B2493" s="120">
        <v>1600</v>
      </c>
      <c r="C2493" s="120" t="s">
        <v>7</v>
      </c>
      <c r="D2493" s="311" t="s">
        <v>2102</v>
      </c>
      <c r="E2493" s="120">
        <v>3.55</v>
      </c>
      <c r="F2493" s="120" t="s">
        <v>1718</v>
      </c>
      <c r="G2493" s="120" t="s">
        <v>208</v>
      </c>
      <c r="H2493" s="121" t="s">
        <v>59</v>
      </c>
      <c r="I2493" s="117" t="s">
        <v>3658</v>
      </c>
      <c r="J2493" s="74">
        <f>IF(F2493="USD", E2493, E2493 * IFERROR(VLOOKUP(F2493, EXCHANGE_RATE!A:B, 2, FALSE), "Currency not found"))</f>
        <v>3.7985000000000002</v>
      </c>
      <c r="K2493" s="74">
        <f t="shared" si="247"/>
        <v>3.8</v>
      </c>
      <c r="L2493" s="14">
        <f>IF(C2493="MTS", B2493, B2493 * IFERROR(VLOOKUP(C2493, 'QTY_CONVERSIONS '!A:B, 2, FALSE), "Units not found"))</f>
        <v>1.6</v>
      </c>
      <c r="M2493" s="75">
        <f t="shared" si="249"/>
        <v>6080</v>
      </c>
      <c r="N2493" t="str">
        <f>IFERROR(VLOOKUP(D2493, Product_Category!A:B, 2, FALSE), "Uncategorized")</f>
        <v>MCC</v>
      </c>
      <c r="O2493" s="76">
        <f t="shared" si="250"/>
        <v>3.8</v>
      </c>
      <c r="P2493" s="76">
        <f t="shared" si="251"/>
        <v>6.08</v>
      </c>
      <c r="Q2493">
        <f t="shared" si="248"/>
        <v>2023</v>
      </c>
      <c r="R2493" t="str">
        <f>IFERROR(VLOOKUP(G2493,'Importer Name'!A:B, 2, FALSE), "")</f>
        <v>RETTENMAIER</v>
      </c>
      <c r="S2493" t="str">
        <f>IFERROR(VLOOKUP(H2493,'Supplier name '!A:B, 2, FALSE), "")</f>
        <v>JRS PHARMA</v>
      </c>
    </row>
    <row r="2494" spans="1:19">
      <c r="A2494" s="119" t="s">
        <v>230</v>
      </c>
      <c r="B2494" s="120">
        <v>12000</v>
      </c>
      <c r="C2494" s="120" t="s">
        <v>7</v>
      </c>
      <c r="D2494" s="311" t="s">
        <v>3595</v>
      </c>
      <c r="E2494" s="120">
        <v>3.97</v>
      </c>
      <c r="F2494" s="120" t="s">
        <v>1718</v>
      </c>
      <c r="G2494" s="120" t="s">
        <v>208</v>
      </c>
      <c r="H2494" s="121" t="s">
        <v>59</v>
      </c>
      <c r="I2494" s="117" t="s">
        <v>3658</v>
      </c>
      <c r="J2494" s="74">
        <f>IF(F2494="USD", E2494, E2494 * IFERROR(VLOOKUP(F2494, EXCHANGE_RATE!A:B, 2, FALSE), "Currency not found"))</f>
        <v>4.2479000000000005</v>
      </c>
      <c r="K2494" s="74">
        <f t="shared" si="247"/>
        <v>4.25</v>
      </c>
      <c r="L2494" s="14">
        <f>IF(C2494="MTS", B2494, B2494 * IFERROR(VLOOKUP(C2494, 'QTY_CONVERSIONS '!A:B, 2, FALSE), "Units not found"))</f>
        <v>12</v>
      </c>
      <c r="M2494" s="75">
        <f t="shared" si="249"/>
        <v>51000</v>
      </c>
      <c r="N2494" t="str">
        <f>IFERROR(VLOOKUP(D2494, Product_Category!A:B, 2, FALSE), "Uncategorized")</f>
        <v>MCC</v>
      </c>
      <c r="O2494" s="76">
        <f t="shared" si="250"/>
        <v>4.25</v>
      </c>
      <c r="P2494" s="76">
        <f t="shared" si="251"/>
        <v>51</v>
      </c>
      <c r="Q2494">
        <f t="shared" si="248"/>
        <v>2023</v>
      </c>
      <c r="R2494" t="str">
        <f>IFERROR(VLOOKUP(G2494,'Importer Name'!A:B, 2, FALSE), "")</f>
        <v>RETTENMAIER</v>
      </c>
      <c r="S2494" t="str">
        <f>IFERROR(VLOOKUP(H2494,'Supplier name '!A:B, 2, FALSE), "")</f>
        <v>JRS PHARMA</v>
      </c>
    </row>
    <row r="2495" spans="1:19">
      <c r="A2495" s="122" t="s">
        <v>230</v>
      </c>
      <c r="B2495" s="123">
        <v>100</v>
      </c>
      <c r="C2495" s="123" t="s">
        <v>7</v>
      </c>
      <c r="D2495" s="312" t="s">
        <v>266</v>
      </c>
      <c r="E2495" s="299">
        <v>66.22</v>
      </c>
      <c r="F2495" s="123" t="s">
        <v>1718</v>
      </c>
      <c r="G2495" s="123" t="s">
        <v>3630</v>
      </c>
      <c r="H2495" s="124" t="s">
        <v>3631</v>
      </c>
      <c r="I2495" s="117" t="s">
        <v>3658</v>
      </c>
      <c r="J2495" s="74">
        <f>IF(F2495="USD", E2495, E2495 * IFERROR(VLOOKUP(F2495, EXCHANGE_RATE!A:B, 2, FALSE), "Currency not found"))</f>
        <v>70.855400000000003</v>
      </c>
      <c r="K2495" s="74">
        <f t="shared" si="247"/>
        <v>70.86</v>
      </c>
      <c r="L2495" s="14">
        <f>IF(C2495="MTS", B2495, B2495 * IFERROR(VLOOKUP(C2495, 'QTY_CONVERSIONS '!A:B, 2, FALSE), "Units not found"))</f>
        <v>0.1</v>
      </c>
      <c r="M2495" s="75">
        <f t="shared" si="249"/>
        <v>7086</v>
      </c>
      <c r="N2495" t="str">
        <f>IFERROR(VLOOKUP(D2495, Product_Category!A:B, 2, FALSE), "Uncategorized")</f>
        <v>MCC</v>
      </c>
      <c r="O2495" s="76">
        <f>K2495*1000</f>
        <v>70860</v>
      </c>
      <c r="P2495" s="76">
        <f t="shared" si="251"/>
        <v>7086</v>
      </c>
      <c r="Q2495">
        <f t="shared" si="248"/>
        <v>2023</v>
      </c>
      <c r="R2495" t="str">
        <f>IFERROR(VLOOKUP(G2495,'Importer Name'!A:B, 2, FALSE), "")</f>
        <v xml:space="preserve">NIVEA IndiaPVT.LTD. </v>
      </c>
      <c r="S2495" t="str">
        <f>IFERROR(VLOOKUP(H2495,'Supplier name '!A:B, 2, FALSE), "")</f>
        <v>J. RETTENMAIER &amp; SOHNE</v>
      </c>
    </row>
    <row r="2496" spans="1:19">
      <c r="A2496" s="119" t="s">
        <v>244</v>
      </c>
      <c r="B2496" s="120">
        <v>7180</v>
      </c>
      <c r="C2496" s="120" t="s">
        <v>7</v>
      </c>
      <c r="D2496" s="311" t="s">
        <v>769</v>
      </c>
      <c r="E2496" s="120">
        <v>2.15</v>
      </c>
      <c r="F2496" s="120" t="s">
        <v>9</v>
      </c>
      <c r="G2496" s="120" t="s">
        <v>1850</v>
      </c>
      <c r="H2496" s="121" t="s">
        <v>3632</v>
      </c>
      <c r="I2496" s="117" t="s">
        <v>3658</v>
      </c>
      <c r="J2496" s="74">
        <f>IF(F2496="USD", E2496, E2496 * IFERROR(VLOOKUP(F2496, EXCHANGE_RATE!A:B, 2, FALSE), "Currency not found"))</f>
        <v>2.15</v>
      </c>
      <c r="K2496" s="74">
        <f t="shared" si="247"/>
        <v>2.15</v>
      </c>
      <c r="L2496" s="14">
        <f>IF(C2496="MTS", B2496, B2496 * IFERROR(VLOOKUP(C2496, 'QTY_CONVERSIONS '!A:B, 2, FALSE), "Units not found"))</f>
        <v>7.18</v>
      </c>
      <c r="M2496" s="75">
        <f t="shared" si="249"/>
        <v>15437</v>
      </c>
      <c r="N2496" t="str">
        <f>IFERROR(VLOOKUP(D2496, Product_Category!A:B, 2, FALSE), "Uncategorized")</f>
        <v>MCC</v>
      </c>
      <c r="O2496" s="76">
        <f t="shared" si="250"/>
        <v>2.15</v>
      </c>
      <c r="P2496" s="76">
        <f t="shared" si="251"/>
        <v>15.436999999999999</v>
      </c>
      <c r="Q2496">
        <f t="shared" si="248"/>
        <v>2023</v>
      </c>
      <c r="R2496" t="str">
        <f>IFERROR(VLOOKUP(G2496,'Importer Name'!A:B, 2, FALSE), "")</f>
        <v>PRACHIN CHEM</v>
      </c>
      <c r="S2496" t="str">
        <f>IFERROR(VLOOKUP(H2496,'Supplier name '!A:B, 2, FALSE), "")</f>
        <v>BART spolka</v>
      </c>
    </row>
    <row r="2497" spans="1:19">
      <c r="A2497" s="119" t="s">
        <v>244</v>
      </c>
      <c r="B2497" s="120">
        <v>2400</v>
      </c>
      <c r="C2497" s="120" t="s">
        <v>7</v>
      </c>
      <c r="D2497" s="311" t="s">
        <v>769</v>
      </c>
      <c r="E2497" s="120">
        <v>2.08</v>
      </c>
      <c r="F2497" s="120" t="s">
        <v>9</v>
      </c>
      <c r="G2497" s="120" t="s">
        <v>1850</v>
      </c>
      <c r="H2497" s="121" t="s">
        <v>3632</v>
      </c>
      <c r="I2497" s="117" t="s">
        <v>3658</v>
      </c>
      <c r="J2497" s="74">
        <f>IF(F2497="USD", E2497, E2497 * IFERROR(VLOOKUP(F2497, EXCHANGE_RATE!A:B, 2, FALSE), "Currency not found"))</f>
        <v>2.08</v>
      </c>
      <c r="K2497" s="74">
        <f t="shared" si="247"/>
        <v>2.08</v>
      </c>
      <c r="L2497" s="14">
        <f>IF(C2497="MTS", B2497, B2497 * IFERROR(VLOOKUP(C2497, 'QTY_CONVERSIONS '!A:B, 2, FALSE), "Units not found"))</f>
        <v>2.4</v>
      </c>
      <c r="M2497" s="75">
        <f t="shared" si="249"/>
        <v>4992</v>
      </c>
      <c r="N2497" t="str">
        <f>IFERROR(VLOOKUP(D2497, Product_Category!A:B, 2, FALSE), "Uncategorized")</f>
        <v>MCC</v>
      </c>
      <c r="O2497" s="76">
        <f t="shared" si="250"/>
        <v>2.08</v>
      </c>
      <c r="P2497" s="76">
        <f t="shared" si="251"/>
        <v>4.992</v>
      </c>
      <c r="Q2497">
        <f t="shared" si="248"/>
        <v>2023</v>
      </c>
      <c r="R2497" t="str">
        <f>IFERROR(VLOOKUP(G2497,'Importer Name'!A:B, 2, FALSE), "")</f>
        <v>PRACHIN CHEM</v>
      </c>
      <c r="S2497" t="str">
        <f>IFERROR(VLOOKUP(H2497,'Supplier name '!A:B, 2, FALSE), "")</f>
        <v>BART spolka</v>
      </c>
    </row>
    <row r="2498" spans="1:19">
      <c r="A2498" s="119" t="s">
        <v>244</v>
      </c>
      <c r="B2498" s="120">
        <v>960</v>
      </c>
      <c r="C2498" s="120" t="s">
        <v>7</v>
      </c>
      <c r="D2498" s="311" t="s">
        <v>769</v>
      </c>
      <c r="E2498" s="120">
        <v>2.08</v>
      </c>
      <c r="F2498" s="120" t="s">
        <v>9</v>
      </c>
      <c r="G2498" s="120" t="s">
        <v>1850</v>
      </c>
      <c r="H2498" s="121" t="s">
        <v>3632</v>
      </c>
      <c r="I2498" s="117" t="s">
        <v>3658</v>
      </c>
      <c r="J2498" s="74">
        <f>IF(F2498="USD", E2498, E2498 * IFERROR(VLOOKUP(F2498, EXCHANGE_RATE!A:B, 2, FALSE), "Currency not found"))</f>
        <v>2.08</v>
      </c>
      <c r="K2498" s="74">
        <f t="shared" si="247"/>
        <v>2.08</v>
      </c>
      <c r="L2498" s="14">
        <f>IF(C2498="MTS", B2498, B2498 * IFERROR(VLOOKUP(C2498, 'QTY_CONVERSIONS '!A:B, 2, FALSE), "Units not found"))</f>
        <v>0.96</v>
      </c>
      <c r="M2498" s="75">
        <f t="shared" si="249"/>
        <v>1996.8000000000002</v>
      </c>
      <c r="N2498" t="str">
        <f>IFERROR(VLOOKUP(D2498, Product_Category!A:B, 2, FALSE), "Uncategorized")</f>
        <v>MCC</v>
      </c>
      <c r="O2498" s="76">
        <f t="shared" si="250"/>
        <v>2.08</v>
      </c>
      <c r="P2498" s="76">
        <f t="shared" si="251"/>
        <v>1.9967999999999999</v>
      </c>
      <c r="Q2498">
        <f t="shared" si="248"/>
        <v>2023</v>
      </c>
      <c r="R2498" t="str">
        <f>IFERROR(VLOOKUP(G2498,'Importer Name'!A:B, 2, FALSE), "")</f>
        <v>PRACHIN CHEM</v>
      </c>
      <c r="S2498" t="str">
        <f>IFERROR(VLOOKUP(H2498,'Supplier name '!A:B, 2, FALSE), "")</f>
        <v>BART spolka</v>
      </c>
    </row>
    <row r="2499" spans="1:19">
      <c r="A2499" s="119" t="s">
        <v>244</v>
      </c>
      <c r="B2499" s="120">
        <v>325</v>
      </c>
      <c r="C2499" s="120" t="s">
        <v>7</v>
      </c>
      <c r="D2499" s="311" t="s">
        <v>769</v>
      </c>
      <c r="E2499" s="120">
        <v>2.0499999999999998</v>
      </c>
      <c r="F2499" s="120" t="s">
        <v>9</v>
      </c>
      <c r="G2499" s="120" t="s">
        <v>1850</v>
      </c>
      <c r="H2499" s="121" t="s">
        <v>3632</v>
      </c>
      <c r="I2499" s="117" t="s">
        <v>3658</v>
      </c>
      <c r="J2499" s="74">
        <f>IF(F2499="USD", E2499, E2499 * IFERROR(VLOOKUP(F2499, EXCHANGE_RATE!A:B, 2, FALSE), "Currency not found"))</f>
        <v>2.0499999999999998</v>
      </c>
      <c r="K2499" s="74">
        <f t="shared" si="247"/>
        <v>2.0499999999999998</v>
      </c>
      <c r="L2499" s="14">
        <f>IF(C2499="MTS", B2499, B2499 * IFERROR(VLOOKUP(C2499, 'QTY_CONVERSIONS '!A:B, 2, FALSE), "Units not found"))</f>
        <v>0.32500000000000001</v>
      </c>
      <c r="M2499" s="75">
        <f t="shared" si="249"/>
        <v>666.24999999999989</v>
      </c>
      <c r="N2499" t="str">
        <f>IFERROR(VLOOKUP(D2499, Product_Category!A:B, 2, FALSE), "Uncategorized")</f>
        <v>MCC</v>
      </c>
      <c r="O2499" s="76">
        <f t="shared" si="250"/>
        <v>2.0499999999999998</v>
      </c>
      <c r="P2499" s="76">
        <f t="shared" si="251"/>
        <v>0.66625000000000001</v>
      </c>
      <c r="Q2499">
        <f t="shared" si="248"/>
        <v>2023</v>
      </c>
      <c r="R2499" t="str">
        <f>IFERROR(VLOOKUP(G2499,'Importer Name'!A:B, 2, FALSE), "")</f>
        <v>PRACHIN CHEM</v>
      </c>
      <c r="S2499" t="str">
        <f>IFERROR(VLOOKUP(H2499,'Supplier name '!A:B, 2, FALSE), "")</f>
        <v>BART spolka</v>
      </c>
    </row>
    <row r="2500" spans="1:19">
      <c r="A2500" s="119" t="s">
        <v>244</v>
      </c>
      <c r="B2500" s="120">
        <v>140</v>
      </c>
      <c r="C2500" s="120" t="s">
        <v>7</v>
      </c>
      <c r="D2500" s="311" t="s">
        <v>769</v>
      </c>
      <c r="E2500" s="120">
        <v>2.15</v>
      </c>
      <c r="F2500" s="120" t="s">
        <v>9</v>
      </c>
      <c r="G2500" s="120" t="s">
        <v>1850</v>
      </c>
      <c r="H2500" s="121" t="s">
        <v>3632</v>
      </c>
      <c r="I2500" s="117" t="s">
        <v>3658</v>
      </c>
      <c r="J2500" s="74">
        <f>IF(F2500="USD", E2500, E2500 * IFERROR(VLOOKUP(F2500, EXCHANGE_RATE!A:B, 2, FALSE), "Currency not found"))</f>
        <v>2.15</v>
      </c>
      <c r="K2500" s="74">
        <f t="shared" ref="K2500:K2563" si="252">ROUNDUP(J2500,2)</f>
        <v>2.15</v>
      </c>
      <c r="L2500" s="14">
        <f>IF(C2500="MTS", B2500, B2500 * IFERROR(VLOOKUP(C2500, 'QTY_CONVERSIONS '!A:B, 2, FALSE), "Units not found"))</f>
        <v>0.14000000000000001</v>
      </c>
      <c r="M2500" s="75">
        <f t="shared" si="249"/>
        <v>301</v>
      </c>
      <c r="N2500" t="str">
        <f>IFERROR(VLOOKUP(D2500, Product_Category!A:B, 2, FALSE), "Uncategorized")</f>
        <v>MCC</v>
      </c>
      <c r="O2500" s="76">
        <f t="shared" si="250"/>
        <v>2.15</v>
      </c>
      <c r="P2500" s="76">
        <f t="shared" si="251"/>
        <v>0.30099999999999999</v>
      </c>
      <c r="Q2500">
        <f t="shared" ref="Q2500:Q2563" si="253">Q2499</f>
        <v>2023</v>
      </c>
      <c r="R2500" t="str">
        <f>IFERROR(VLOOKUP(G2500,'Importer Name'!A:B, 2, FALSE), "")</f>
        <v>PRACHIN CHEM</v>
      </c>
      <c r="S2500" t="str">
        <f>IFERROR(VLOOKUP(H2500,'Supplier name '!A:B, 2, FALSE), "")</f>
        <v>BART spolka</v>
      </c>
    </row>
    <row r="2501" spans="1:19">
      <c r="A2501" s="119" t="s">
        <v>244</v>
      </c>
      <c r="B2501" s="120">
        <v>100</v>
      </c>
      <c r="C2501" s="120" t="s">
        <v>7</v>
      </c>
      <c r="D2501" s="311" t="s">
        <v>769</v>
      </c>
      <c r="E2501" s="120">
        <v>6.15</v>
      </c>
      <c r="F2501" s="120" t="s">
        <v>9</v>
      </c>
      <c r="G2501" s="120" t="s">
        <v>1850</v>
      </c>
      <c r="H2501" s="121" t="s">
        <v>3632</v>
      </c>
      <c r="I2501" s="117" t="s">
        <v>3658</v>
      </c>
      <c r="J2501" s="74">
        <f>IF(F2501="USD", E2501, E2501 * IFERROR(VLOOKUP(F2501, EXCHANGE_RATE!A:B, 2, FALSE), "Currency not found"))</f>
        <v>6.15</v>
      </c>
      <c r="K2501" s="74">
        <f t="shared" si="252"/>
        <v>6.15</v>
      </c>
      <c r="L2501" s="14">
        <f>IF(C2501="MTS", B2501, B2501 * IFERROR(VLOOKUP(C2501, 'QTY_CONVERSIONS '!A:B, 2, FALSE), "Units not found"))</f>
        <v>0.1</v>
      </c>
      <c r="M2501" s="75">
        <f t="shared" si="249"/>
        <v>615</v>
      </c>
      <c r="N2501" t="str">
        <f>IFERROR(VLOOKUP(D2501, Product_Category!A:B, 2, FALSE), "Uncategorized")</f>
        <v>MCC</v>
      </c>
      <c r="O2501" s="76">
        <f t="shared" si="250"/>
        <v>6.15</v>
      </c>
      <c r="P2501" s="76">
        <f t="shared" si="251"/>
        <v>0.6150000000000001</v>
      </c>
      <c r="Q2501">
        <f t="shared" si="253"/>
        <v>2023</v>
      </c>
      <c r="R2501" t="str">
        <f>IFERROR(VLOOKUP(G2501,'Importer Name'!A:B, 2, FALSE), "")</f>
        <v>PRACHIN CHEM</v>
      </c>
      <c r="S2501" t="str">
        <f>IFERROR(VLOOKUP(H2501,'Supplier name '!A:B, 2, FALSE), "")</f>
        <v>BART spolka</v>
      </c>
    </row>
    <row r="2502" spans="1:19">
      <c r="A2502" s="122" t="s">
        <v>244</v>
      </c>
      <c r="B2502" s="123">
        <v>2.0000000000000002E-5</v>
      </c>
      <c r="C2502" s="123" t="s">
        <v>7</v>
      </c>
      <c r="D2502" s="312" t="s">
        <v>3048</v>
      </c>
      <c r="E2502" s="123">
        <v>1.53</v>
      </c>
      <c r="F2502" s="123" t="s">
        <v>9</v>
      </c>
      <c r="G2502" s="123" t="s">
        <v>3633</v>
      </c>
      <c r="H2502" s="124" t="s">
        <v>3634</v>
      </c>
      <c r="I2502" s="117" t="s">
        <v>3658</v>
      </c>
      <c r="J2502" s="74">
        <f>IF(F2502="USD", E2502, E2502 * IFERROR(VLOOKUP(F2502, EXCHANGE_RATE!A:B, 2, FALSE), "Currency not found"))</f>
        <v>1.53</v>
      </c>
      <c r="K2502" s="74">
        <f t="shared" si="252"/>
        <v>1.53</v>
      </c>
      <c r="L2502" s="14">
        <f>IF(C2502="MTS", B2502, B2502 * IFERROR(VLOOKUP(C2502, 'QTY_CONVERSIONS '!A:B, 2, FALSE), "Units not found"))</f>
        <v>2E-8</v>
      </c>
      <c r="M2502" s="75">
        <f t="shared" si="249"/>
        <v>3.0600000000000005E-5</v>
      </c>
      <c r="N2502" t="str">
        <f>IFERROR(VLOOKUP(D2502, Product_Category!A:B, 2, FALSE), "Uncategorized")</f>
        <v>CROSCARMELLOSE SODIUM</v>
      </c>
      <c r="O2502" s="76">
        <f t="shared" si="250"/>
        <v>1.53</v>
      </c>
      <c r="P2502" s="76">
        <f t="shared" si="251"/>
        <v>3.0600000000000003E-8</v>
      </c>
      <c r="Q2502">
        <f t="shared" si="253"/>
        <v>2023</v>
      </c>
      <c r="R2502" t="str">
        <f>IFERROR(VLOOKUP(G2502,'Importer Name'!A:B, 2, FALSE), "")</f>
        <v>UNITED STATES PHARMA</v>
      </c>
      <c r="S2502" t="str">
        <f>IFERROR(VLOOKUP(H2502,'Supplier name '!A:B, 2, FALSE), "")</f>
        <v xml:space="preserve">USP </v>
      </c>
    </row>
    <row r="2503" spans="1:19">
      <c r="A2503" s="119" t="s">
        <v>247</v>
      </c>
      <c r="B2503" s="120">
        <v>5000</v>
      </c>
      <c r="C2503" s="120" t="s">
        <v>7</v>
      </c>
      <c r="D2503" s="311" t="s">
        <v>19</v>
      </c>
      <c r="E2503" s="120">
        <v>14.56</v>
      </c>
      <c r="F2503" s="120" t="s">
        <v>9</v>
      </c>
      <c r="G2503" s="120" t="s">
        <v>2998</v>
      </c>
      <c r="H2503" s="121" t="s">
        <v>110</v>
      </c>
      <c r="I2503" s="117" t="s">
        <v>3658</v>
      </c>
      <c r="J2503" s="74">
        <f>IF(F2503="USD", E2503, E2503 * IFERROR(VLOOKUP(F2503, EXCHANGE_RATE!A:B, 2, FALSE), "Currency not found"))</f>
        <v>14.56</v>
      </c>
      <c r="K2503" s="74">
        <f t="shared" si="252"/>
        <v>14.56</v>
      </c>
      <c r="L2503" s="14">
        <f>IF(C2503="MTS", B2503, B2503 * IFERROR(VLOOKUP(C2503, 'QTY_CONVERSIONS '!A:B, 2, FALSE), "Units not found"))</f>
        <v>5</v>
      </c>
      <c r="M2503" s="75">
        <f t="shared" ref="M2503:M2566" si="254">B2503*K2503</f>
        <v>72800</v>
      </c>
      <c r="N2503" t="str">
        <f>IFERROR(VLOOKUP(D2503, Product_Category!A:B, 2, FALSE), "Uncategorized")</f>
        <v>CMC</v>
      </c>
      <c r="O2503" s="76">
        <f t="shared" ref="O2503:O2566" si="255">K2503</f>
        <v>14.56</v>
      </c>
      <c r="P2503" s="76">
        <f t="shared" ref="P2503:P2566" si="256">L2503*O2503</f>
        <v>72.8</v>
      </c>
      <c r="Q2503">
        <f t="shared" si="253"/>
        <v>2023</v>
      </c>
      <c r="R2503" t="str">
        <f>IFERROR(VLOOKUP(G2503,'Importer Name'!A:B, 2, FALSE), "")</f>
        <v>SIGNET</v>
      </c>
      <c r="S2503" t="str">
        <f>IFERROR(VLOOKUP(H2503,'Supplier name '!A:B, 2, FALSE), "")</f>
        <v>DUPONT NUTRITION</v>
      </c>
    </row>
    <row r="2504" spans="1:19">
      <c r="A2504" s="119" t="s">
        <v>247</v>
      </c>
      <c r="B2504" s="120">
        <v>5760</v>
      </c>
      <c r="C2504" s="120" t="s">
        <v>7</v>
      </c>
      <c r="D2504" s="311" t="s">
        <v>3229</v>
      </c>
      <c r="E2504" s="120">
        <v>10.34</v>
      </c>
      <c r="F2504" s="120" t="s">
        <v>9</v>
      </c>
      <c r="G2504" s="120" t="s">
        <v>2998</v>
      </c>
      <c r="H2504" s="121" t="s">
        <v>110</v>
      </c>
      <c r="I2504" s="117" t="s">
        <v>3658</v>
      </c>
      <c r="J2504" s="74">
        <f>IF(F2504="USD", E2504, E2504 * IFERROR(VLOOKUP(F2504, EXCHANGE_RATE!A:B, 2, FALSE), "Currency not found"))</f>
        <v>10.34</v>
      </c>
      <c r="K2504" s="74">
        <f t="shared" si="252"/>
        <v>10.34</v>
      </c>
      <c r="L2504" s="14">
        <f>IF(C2504="MTS", B2504, B2504 * IFERROR(VLOOKUP(C2504, 'QTY_CONVERSIONS '!A:B, 2, FALSE), "Units not found"))</f>
        <v>5.76</v>
      </c>
      <c r="M2504" s="75">
        <f t="shared" si="254"/>
        <v>59558.400000000001</v>
      </c>
      <c r="N2504" t="str">
        <f>IFERROR(VLOOKUP(D2504, Product_Category!A:B, 2, FALSE), "Uncategorized")</f>
        <v>MCC</v>
      </c>
      <c r="O2504" s="76">
        <f t="shared" si="255"/>
        <v>10.34</v>
      </c>
      <c r="P2504" s="76">
        <f t="shared" si="256"/>
        <v>59.558399999999999</v>
      </c>
      <c r="Q2504">
        <f t="shared" si="253"/>
        <v>2023</v>
      </c>
      <c r="R2504" t="str">
        <f>IFERROR(VLOOKUP(G2504,'Importer Name'!A:B, 2, FALSE), "")</f>
        <v>SIGNET</v>
      </c>
      <c r="S2504" t="str">
        <f>IFERROR(VLOOKUP(H2504,'Supplier name '!A:B, 2, FALSE), "")</f>
        <v>DUPONT NUTRITION</v>
      </c>
    </row>
    <row r="2505" spans="1:19">
      <c r="A2505" s="119" t="s">
        <v>247</v>
      </c>
      <c r="B2505" s="120">
        <v>80</v>
      </c>
      <c r="C2505" s="120" t="s">
        <v>7</v>
      </c>
      <c r="D2505" s="311" t="s">
        <v>19</v>
      </c>
      <c r="E2505" s="120">
        <v>19.43</v>
      </c>
      <c r="F2505" s="120" t="s">
        <v>9</v>
      </c>
      <c r="G2505" s="120" t="s">
        <v>2998</v>
      </c>
      <c r="H2505" s="121" t="s">
        <v>110</v>
      </c>
      <c r="I2505" s="117" t="s">
        <v>3658</v>
      </c>
      <c r="J2505" s="74">
        <f>IF(F2505="USD", E2505, E2505 * IFERROR(VLOOKUP(F2505, EXCHANGE_RATE!A:B, 2, FALSE), "Currency not found"))</f>
        <v>19.43</v>
      </c>
      <c r="K2505" s="74">
        <f t="shared" si="252"/>
        <v>19.43</v>
      </c>
      <c r="L2505" s="14">
        <f>IF(C2505="MTS", B2505, B2505 * IFERROR(VLOOKUP(C2505, 'QTY_CONVERSIONS '!A:B, 2, FALSE), "Units not found"))</f>
        <v>0.08</v>
      </c>
      <c r="M2505" s="75">
        <f t="shared" si="254"/>
        <v>1554.4</v>
      </c>
      <c r="N2505" t="str">
        <f>IFERROR(VLOOKUP(D2505, Product_Category!A:B, 2, FALSE), "Uncategorized")</f>
        <v>CMC</v>
      </c>
      <c r="O2505" s="76">
        <f t="shared" si="255"/>
        <v>19.43</v>
      </c>
      <c r="P2505" s="76">
        <f t="shared" si="256"/>
        <v>1.5544</v>
      </c>
      <c r="Q2505">
        <f t="shared" si="253"/>
        <v>2023</v>
      </c>
      <c r="R2505" t="str">
        <f>IFERROR(VLOOKUP(G2505,'Importer Name'!A:B, 2, FALSE), "")</f>
        <v>SIGNET</v>
      </c>
      <c r="S2505" t="str">
        <f>IFERROR(VLOOKUP(H2505,'Supplier name '!A:B, 2, FALSE), "")</f>
        <v>DUPONT NUTRITION</v>
      </c>
    </row>
    <row r="2506" spans="1:19">
      <c r="A2506" s="119" t="s">
        <v>247</v>
      </c>
      <c r="B2506" s="120">
        <v>1400</v>
      </c>
      <c r="C2506" s="120" t="s">
        <v>7</v>
      </c>
      <c r="D2506" s="311" t="s">
        <v>3048</v>
      </c>
      <c r="E2506" s="120">
        <v>15.94</v>
      </c>
      <c r="F2506" s="120" t="s">
        <v>9</v>
      </c>
      <c r="G2506" s="120" t="s">
        <v>250</v>
      </c>
      <c r="H2506" s="121" t="s">
        <v>110</v>
      </c>
      <c r="I2506" s="117" t="s">
        <v>3658</v>
      </c>
      <c r="J2506" s="74">
        <f>IF(F2506="USD", E2506, E2506 * IFERROR(VLOOKUP(F2506, EXCHANGE_RATE!A:B, 2, FALSE), "Currency not found"))</f>
        <v>15.94</v>
      </c>
      <c r="K2506" s="74">
        <f t="shared" si="252"/>
        <v>15.94</v>
      </c>
      <c r="L2506" s="14">
        <f>IF(C2506="MTS", B2506, B2506 * IFERROR(VLOOKUP(C2506, 'QTY_CONVERSIONS '!A:B, 2, FALSE), "Units not found"))</f>
        <v>1.4000000000000001</v>
      </c>
      <c r="M2506" s="75">
        <f t="shared" si="254"/>
        <v>22316</v>
      </c>
      <c r="N2506" t="str">
        <f>IFERROR(VLOOKUP(D2506, Product_Category!A:B, 2, FALSE), "Uncategorized")</f>
        <v>CROSCARMELLOSE SODIUM</v>
      </c>
      <c r="O2506" s="76">
        <f t="shared" si="255"/>
        <v>15.94</v>
      </c>
      <c r="P2506" s="76">
        <f t="shared" si="256"/>
        <v>22.316000000000003</v>
      </c>
      <c r="Q2506">
        <f t="shared" si="253"/>
        <v>2023</v>
      </c>
      <c r="R2506" t="str">
        <f>IFERROR(VLOOKUP(G2506,'Importer Name'!A:B, 2, FALSE), "")</f>
        <v>AUROBINDO</v>
      </c>
      <c r="S2506" t="str">
        <f>IFERROR(VLOOKUP(H2506,'Supplier name '!A:B, 2, FALSE), "")</f>
        <v>DUPONT NUTRITION</v>
      </c>
    </row>
    <row r="2507" spans="1:19">
      <c r="A2507" s="119" t="s">
        <v>247</v>
      </c>
      <c r="B2507" s="120">
        <v>500</v>
      </c>
      <c r="C2507" s="120" t="s">
        <v>7</v>
      </c>
      <c r="D2507" s="311" t="s">
        <v>769</v>
      </c>
      <c r="E2507" s="120">
        <v>4.5199999999999996</v>
      </c>
      <c r="F2507" s="120" t="s">
        <v>9</v>
      </c>
      <c r="G2507" s="120" t="s">
        <v>2995</v>
      </c>
      <c r="H2507" s="121" t="s">
        <v>110</v>
      </c>
      <c r="I2507" s="117" t="s">
        <v>3658</v>
      </c>
      <c r="J2507" s="74">
        <f>IF(F2507="USD", E2507, E2507 * IFERROR(VLOOKUP(F2507, EXCHANGE_RATE!A:B, 2, FALSE), "Currency not found"))</f>
        <v>4.5199999999999996</v>
      </c>
      <c r="K2507" s="74">
        <f t="shared" si="252"/>
        <v>4.5199999999999996</v>
      </c>
      <c r="L2507" s="14">
        <f>IF(C2507="MTS", B2507, B2507 * IFERROR(VLOOKUP(C2507, 'QTY_CONVERSIONS '!A:B, 2, FALSE), "Units not found"))</f>
        <v>0.5</v>
      </c>
      <c r="M2507" s="75">
        <f t="shared" si="254"/>
        <v>2260</v>
      </c>
      <c r="N2507" t="str">
        <f>IFERROR(VLOOKUP(D2507, Product_Category!A:B, 2, FALSE), "Uncategorized")</f>
        <v>MCC</v>
      </c>
      <c r="O2507" s="76">
        <f t="shared" si="255"/>
        <v>4.5199999999999996</v>
      </c>
      <c r="P2507" s="76">
        <f t="shared" si="256"/>
        <v>2.2599999999999998</v>
      </c>
      <c r="Q2507">
        <f t="shared" si="253"/>
        <v>2023</v>
      </c>
      <c r="R2507" t="str">
        <f>IFERROR(VLOOKUP(G2507,'Importer Name'!A:B, 2, FALSE), "")</f>
        <v>MYLAN LABS</v>
      </c>
      <c r="S2507" t="str">
        <f>IFERROR(VLOOKUP(H2507,'Supplier name '!A:B, 2, FALSE), "")</f>
        <v>DUPONT NUTRITION</v>
      </c>
    </row>
    <row r="2508" spans="1:19">
      <c r="A2508" s="119" t="s">
        <v>247</v>
      </c>
      <c r="B2508" s="120">
        <v>2500</v>
      </c>
      <c r="C2508" s="120" t="s">
        <v>7</v>
      </c>
      <c r="D2508" s="311" t="s">
        <v>769</v>
      </c>
      <c r="E2508" s="120">
        <v>5.67</v>
      </c>
      <c r="F2508" s="120" t="s">
        <v>9</v>
      </c>
      <c r="G2508" s="120" t="s">
        <v>2995</v>
      </c>
      <c r="H2508" s="121" t="s">
        <v>110</v>
      </c>
      <c r="I2508" s="117" t="s">
        <v>3658</v>
      </c>
      <c r="J2508" s="74">
        <f>IF(F2508="USD", E2508, E2508 * IFERROR(VLOOKUP(F2508, EXCHANGE_RATE!A:B, 2, FALSE), "Currency not found"))</f>
        <v>5.67</v>
      </c>
      <c r="K2508" s="74">
        <f t="shared" si="252"/>
        <v>5.67</v>
      </c>
      <c r="L2508" s="14">
        <f>IF(C2508="MTS", B2508, B2508 * IFERROR(VLOOKUP(C2508, 'QTY_CONVERSIONS '!A:B, 2, FALSE), "Units not found"))</f>
        <v>2.5</v>
      </c>
      <c r="M2508" s="75">
        <f t="shared" si="254"/>
        <v>14175</v>
      </c>
      <c r="N2508" t="str">
        <f>IFERROR(VLOOKUP(D2508, Product_Category!A:B, 2, FALSE), "Uncategorized")</f>
        <v>MCC</v>
      </c>
      <c r="O2508" s="76">
        <f t="shared" si="255"/>
        <v>5.67</v>
      </c>
      <c r="P2508" s="76">
        <f t="shared" si="256"/>
        <v>14.175000000000001</v>
      </c>
      <c r="Q2508">
        <f t="shared" si="253"/>
        <v>2023</v>
      </c>
      <c r="R2508" t="str">
        <f>IFERROR(VLOOKUP(G2508,'Importer Name'!A:B, 2, FALSE), "")</f>
        <v>MYLAN LABS</v>
      </c>
      <c r="S2508" t="str">
        <f>IFERROR(VLOOKUP(H2508,'Supplier name '!A:B, 2, FALSE), "")</f>
        <v>DUPONT NUTRITION</v>
      </c>
    </row>
    <row r="2509" spans="1:19">
      <c r="A2509" s="119" t="s">
        <v>247</v>
      </c>
      <c r="B2509" s="120">
        <v>2250</v>
      </c>
      <c r="C2509" s="120" t="s">
        <v>7</v>
      </c>
      <c r="D2509" s="311" t="s">
        <v>769</v>
      </c>
      <c r="E2509" s="120">
        <v>5.67</v>
      </c>
      <c r="F2509" s="120" t="s">
        <v>9</v>
      </c>
      <c r="G2509" s="120" t="s">
        <v>2995</v>
      </c>
      <c r="H2509" s="121" t="s">
        <v>110</v>
      </c>
      <c r="I2509" s="117" t="s">
        <v>3658</v>
      </c>
      <c r="J2509" s="74">
        <f>IF(F2509="USD", E2509, E2509 * IFERROR(VLOOKUP(F2509, EXCHANGE_RATE!A:B, 2, FALSE), "Currency not found"))</f>
        <v>5.67</v>
      </c>
      <c r="K2509" s="74">
        <f t="shared" si="252"/>
        <v>5.67</v>
      </c>
      <c r="L2509" s="14">
        <f>IF(C2509="MTS", B2509, B2509 * IFERROR(VLOOKUP(C2509, 'QTY_CONVERSIONS '!A:B, 2, FALSE), "Units not found"))</f>
        <v>2.25</v>
      </c>
      <c r="M2509" s="75">
        <f t="shared" si="254"/>
        <v>12757.5</v>
      </c>
      <c r="N2509" t="str">
        <f>IFERROR(VLOOKUP(D2509, Product_Category!A:B, 2, FALSE), "Uncategorized")</f>
        <v>MCC</v>
      </c>
      <c r="O2509" s="76">
        <f t="shared" si="255"/>
        <v>5.67</v>
      </c>
      <c r="P2509" s="76">
        <f t="shared" si="256"/>
        <v>12.7575</v>
      </c>
      <c r="Q2509">
        <f t="shared" si="253"/>
        <v>2023</v>
      </c>
      <c r="R2509" t="str">
        <f>IFERROR(VLOOKUP(G2509,'Importer Name'!A:B, 2, FALSE), "")</f>
        <v>MYLAN LABS</v>
      </c>
      <c r="S2509" t="str">
        <f>IFERROR(VLOOKUP(H2509,'Supplier name '!A:B, 2, FALSE), "")</f>
        <v>DUPONT NUTRITION</v>
      </c>
    </row>
    <row r="2510" spans="1:19">
      <c r="A2510" s="119" t="s">
        <v>247</v>
      </c>
      <c r="B2510" s="120">
        <f>17.5*1000</f>
        <v>17500</v>
      </c>
      <c r="C2510" s="120" t="s">
        <v>7</v>
      </c>
      <c r="D2510" s="311" t="s">
        <v>266</v>
      </c>
      <c r="E2510" s="298">
        <v>650</v>
      </c>
      <c r="F2510" s="120" t="s">
        <v>9</v>
      </c>
      <c r="G2510" s="120" t="s">
        <v>3635</v>
      </c>
      <c r="H2510" s="121" t="s">
        <v>110</v>
      </c>
      <c r="I2510" s="117" t="s">
        <v>3658</v>
      </c>
      <c r="J2510" s="74">
        <f>IF(F2510="USD", E2510, E2510 * IFERROR(VLOOKUP(F2510, EXCHANGE_RATE!A:B, 2, FALSE), "Currency not found"))</f>
        <v>650</v>
      </c>
      <c r="K2510" s="74">
        <f t="shared" si="252"/>
        <v>650</v>
      </c>
      <c r="L2510" s="14">
        <f>IF(C2510="MTS", B2510, B2510 * IFERROR(VLOOKUP(C2510, 'QTY_CONVERSIONS '!A:B, 2, FALSE), "Units not found"))</f>
        <v>17.5</v>
      </c>
      <c r="M2510" s="75">
        <f t="shared" si="254"/>
        <v>11375000</v>
      </c>
      <c r="N2510" t="str">
        <f>IFERROR(VLOOKUP(D2510, Product_Category!A:B, 2, FALSE), "Uncategorized")</f>
        <v>MCC</v>
      </c>
      <c r="O2510" s="76">
        <f>K2510*1000</f>
        <v>650000</v>
      </c>
      <c r="P2510" s="76">
        <f t="shared" si="256"/>
        <v>11375000</v>
      </c>
      <c r="Q2510">
        <f t="shared" si="253"/>
        <v>2023</v>
      </c>
      <c r="R2510" t="str">
        <f>IFERROR(VLOOKUP(G2510,'Importer Name'!A:B, 2, FALSE), "")</f>
        <v>AADISHWAR EXCIPIENTS</v>
      </c>
      <c r="S2510" t="str">
        <f>IFERROR(VLOOKUP(H2510,'Supplier name '!A:B, 2, FALSE), "")</f>
        <v>DUPONT NUTRITION</v>
      </c>
    </row>
    <row r="2511" spans="1:19">
      <c r="A2511" s="119" t="s">
        <v>247</v>
      </c>
      <c r="B2511" s="120">
        <v>15120</v>
      </c>
      <c r="C2511" s="120" t="s">
        <v>7</v>
      </c>
      <c r="D2511" s="311" t="s">
        <v>3001</v>
      </c>
      <c r="E2511" s="120">
        <v>5.64</v>
      </c>
      <c r="F2511" s="120" t="s">
        <v>9</v>
      </c>
      <c r="G2511" s="120" t="s">
        <v>2647</v>
      </c>
      <c r="H2511" s="121" t="s">
        <v>110</v>
      </c>
      <c r="I2511" s="117" t="s">
        <v>3658</v>
      </c>
      <c r="J2511" s="74">
        <f>IF(F2511="USD", E2511, E2511 * IFERROR(VLOOKUP(F2511, EXCHANGE_RATE!A:B, 2, FALSE), "Currency not found"))</f>
        <v>5.64</v>
      </c>
      <c r="K2511" s="74">
        <f t="shared" si="252"/>
        <v>5.64</v>
      </c>
      <c r="L2511" s="14">
        <f>IF(C2511="MTS", B2511, B2511 * IFERROR(VLOOKUP(C2511, 'QTY_CONVERSIONS '!A:B, 2, FALSE), "Units not found"))</f>
        <v>15.120000000000001</v>
      </c>
      <c r="M2511" s="75">
        <f t="shared" si="254"/>
        <v>85276.799999999988</v>
      </c>
      <c r="N2511" t="str">
        <f>IFERROR(VLOOKUP(D2511, Product_Category!A:B, 2, FALSE), "Uncategorized")</f>
        <v>MCC</v>
      </c>
      <c r="O2511" s="76">
        <f t="shared" si="255"/>
        <v>5.64</v>
      </c>
      <c r="P2511" s="76">
        <f t="shared" si="256"/>
        <v>85.276799999999994</v>
      </c>
      <c r="Q2511">
        <f t="shared" si="253"/>
        <v>2023</v>
      </c>
      <c r="R2511" t="str">
        <f>IFERROR(VLOOKUP(G2511,'Importer Name'!A:B, 2, FALSE), "")</f>
        <v>CIPLA</v>
      </c>
      <c r="S2511" t="str">
        <f>IFERROR(VLOOKUP(H2511,'Supplier name '!A:B, 2, FALSE), "")</f>
        <v>DUPONT NUTRITION</v>
      </c>
    </row>
    <row r="2512" spans="1:19">
      <c r="A2512" s="119" t="s">
        <v>247</v>
      </c>
      <c r="B2512" s="120">
        <v>15120</v>
      </c>
      <c r="C2512" s="120" t="s">
        <v>7</v>
      </c>
      <c r="D2512" s="311" t="s">
        <v>3001</v>
      </c>
      <c r="E2512" s="120">
        <v>5.64</v>
      </c>
      <c r="F2512" s="120" t="s">
        <v>9</v>
      </c>
      <c r="G2512" s="120" t="s">
        <v>2998</v>
      </c>
      <c r="H2512" s="121" t="s">
        <v>110</v>
      </c>
      <c r="I2512" s="117" t="s">
        <v>3658</v>
      </c>
      <c r="J2512" s="74">
        <f>IF(F2512="USD", E2512, E2512 * IFERROR(VLOOKUP(F2512, EXCHANGE_RATE!A:B, 2, FALSE), "Currency not found"))</f>
        <v>5.64</v>
      </c>
      <c r="K2512" s="74">
        <f t="shared" si="252"/>
        <v>5.64</v>
      </c>
      <c r="L2512" s="14">
        <f>IF(C2512="MTS", B2512, B2512 * IFERROR(VLOOKUP(C2512, 'QTY_CONVERSIONS '!A:B, 2, FALSE), "Units not found"))</f>
        <v>15.120000000000001</v>
      </c>
      <c r="M2512" s="75">
        <f t="shared" si="254"/>
        <v>85276.799999999988</v>
      </c>
      <c r="N2512" t="str">
        <f>IFERROR(VLOOKUP(D2512, Product_Category!A:B, 2, FALSE), "Uncategorized")</f>
        <v>MCC</v>
      </c>
      <c r="O2512" s="76">
        <f t="shared" si="255"/>
        <v>5.64</v>
      </c>
      <c r="P2512" s="76">
        <f t="shared" si="256"/>
        <v>85.276799999999994</v>
      </c>
      <c r="Q2512">
        <f t="shared" si="253"/>
        <v>2023</v>
      </c>
      <c r="R2512" t="str">
        <f>IFERROR(VLOOKUP(G2512,'Importer Name'!A:B, 2, FALSE), "")</f>
        <v>SIGNET</v>
      </c>
      <c r="S2512" t="str">
        <f>IFERROR(VLOOKUP(H2512,'Supplier name '!A:B, 2, FALSE), "")</f>
        <v>DUPONT NUTRITION</v>
      </c>
    </row>
    <row r="2513" spans="1:19">
      <c r="A2513" s="119" t="s">
        <v>247</v>
      </c>
      <c r="B2513" s="120">
        <v>4000</v>
      </c>
      <c r="C2513" s="120" t="s">
        <v>7</v>
      </c>
      <c r="D2513" s="311" t="s">
        <v>3000</v>
      </c>
      <c r="E2513" s="120">
        <v>7.56</v>
      </c>
      <c r="F2513" s="120" t="s">
        <v>9</v>
      </c>
      <c r="G2513" s="120" t="s">
        <v>250</v>
      </c>
      <c r="H2513" s="121" t="s">
        <v>110</v>
      </c>
      <c r="I2513" s="117" t="s">
        <v>3658</v>
      </c>
      <c r="J2513" s="74">
        <f>IF(F2513="USD", E2513, E2513 * IFERROR(VLOOKUP(F2513, EXCHANGE_RATE!A:B, 2, FALSE), "Currency not found"))</f>
        <v>7.56</v>
      </c>
      <c r="K2513" s="74">
        <f t="shared" si="252"/>
        <v>7.56</v>
      </c>
      <c r="L2513" s="14">
        <f>IF(C2513="MTS", B2513, B2513 * IFERROR(VLOOKUP(C2513, 'QTY_CONVERSIONS '!A:B, 2, FALSE), "Units not found"))</f>
        <v>4</v>
      </c>
      <c r="M2513" s="75">
        <f t="shared" si="254"/>
        <v>30240</v>
      </c>
      <c r="N2513" t="str">
        <f>IFERROR(VLOOKUP(D2513, Product_Category!A:B, 2, FALSE), "Uncategorized")</f>
        <v>MCC</v>
      </c>
      <c r="O2513" s="76">
        <f t="shared" si="255"/>
        <v>7.56</v>
      </c>
      <c r="P2513" s="76">
        <f t="shared" si="256"/>
        <v>30.24</v>
      </c>
      <c r="Q2513">
        <f t="shared" si="253"/>
        <v>2023</v>
      </c>
      <c r="R2513" t="str">
        <f>IFERROR(VLOOKUP(G2513,'Importer Name'!A:B, 2, FALSE), "")</f>
        <v>AUROBINDO</v>
      </c>
      <c r="S2513" t="str">
        <f>IFERROR(VLOOKUP(H2513,'Supplier name '!A:B, 2, FALSE), "")</f>
        <v>DUPONT NUTRITION</v>
      </c>
    </row>
    <row r="2514" spans="1:19">
      <c r="A2514" s="119" t="s">
        <v>247</v>
      </c>
      <c r="B2514" s="120">
        <v>2500</v>
      </c>
      <c r="C2514" s="120" t="s">
        <v>7</v>
      </c>
      <c r="D2514" s="311" t="s">
        <v>3003</v>
      </c>
      <c r="E2514" s="120">
        <v>5.14</v>
      </c>
      <c r="F2514" s="120" t="s">
        <v>9</v>
      </c>
      <c r="G2514" s="120" t="s">
        <v>250</v>
      </c>
      <c r="H2514" s="121" t="s">
        <v>110</v>
      </c>
      <c r="I2514" s="117" t="s">
        <v>3658</v>
      </c>
      <c r="J2514" s="74">
        <f>IF(F2514="USD", E2514, E2514 * IFERROR(VLOOKUP(F2514, EXCHANGE_RATE!A:B, 2, FALSE), "Currency not found"))</f>
        <v>5.14</v>
      </c>
      <c r="K2514" s="74">
        <f t="shared" si="252"/>
        <v>5.14</v>
      </c>
      <c r="L2514" s="14">
        <f>IF(C2514="MTS", B2514, B2514 * IFERROR(VLOOKUP(C2514, 'QTY_CONVERSIONS '!A:B, 2, FALSE), "Units not found"))</f>
        <v>2.5</v>
      </c>
      <c r="M2514" s="75">
        <f t="shared" si="254"/>
        <v>12850</v>
      </c>
      <c r="N2514" t="str">
        <f>IFERROR(VLOOKUP(D2514, Product_Category!A:B, 2, FALSE), "Uncategorized")</f>
        <v>MCC</v>
      </c>
      <c r="O2514" s="76">
        <f t="shared" si="255"/>
        <v>5.14</v>
      </c>
      <c r="P2514" s="76">
        <f t="shared" si="256"/>
        <v>12.85</v>
      </c>
      <c r="Q2514">
        <f t="shared" si="253"/>
        <v>2023</v>
      </c>
      <c r="R2514" t="str">
        <f>IFERROR(VLOOKUP(G2514,'Importer Name'!A:B, 2, FALSE), "")</f>
        <v>AUROBINDO</v>
      </c>
      <c r="S2514" t="str">
        <f>IFERROR(VLOOKUP(H2514,'Supplier name '!A:B, 2, FALSE), "")</f>
        <v>DUPONT NUTRITION</v>
      </c>
    </row>
    <row r="2515" spans="1:19">
      <c r="A2515" s="119" t="s">
        <v>247</v>
      </c>
      <c r="B2515" s="120">
        <v>17500</v>
      </c>
      <c r="C2515" s="120" t="s">
        <v>7</v>
      </c>
      <c r="D2515" s="311" t="s">
        <v>3011</v>
      </c>
      <c r="E2515" s="120">
        <v>6.35</v>
      </c>
      <c r="F2515" s="120" t="s">
        <v>9</v>
      </c>
      <c r="G2515" s="120" t="s">
        <v>2998</v>
      </c>
      <c r="H2515" s="121" t="s">
        <v>110</v>
      </c>
      <c r="I2515" s="117" t="s">
        <v>3658</v>
      </c>
      <c r="J2515" s="74">
        <f>IF(F2515="USD", E2515, E2515 * IFERROR(VLOOKUP(F2515, EXCHANGE_RATE!A:B, 2, FALSE), "Currency not found"))</f>
        <v>6.35</v>
      </c>
      <c r="K2515" s="74">
        <f t="shared" si="252"/>
        <v>6.35</v>
      </c>
      <c r="L2515" s="14">
        <f>IF(C2515="MTS", B2515, B2515 * IFERROR(VLOOKUP(C2515, 'QTY_CONVERSIONS '!A:B, 2, FALSE), "Units not found"))</f>
        <v>17.5</v>
      </c>
      <c r="M2515" s="75">
        <f t="shared" si="254"/>
        <v>111125</v>
      </c>
      <c r="N2515" t="str">
        <f>IFERROR(VLOOKUP(D2515, Product_Category!A:B, 2, FALSE), "Uncategorized")</f>
        <v>MCC</v>
      </c>
      <c r="O2515" s="76">
        <f t="shared" si="255"/>
        <v>6.35</v>
      </c>
      <c r="P2515" s="76">
        <f t="shared" si="256"/>
        <v>111.125</v>
      </c>
      <c r="Q2515">
        <f t="shared" si="253"/>
        <v>2023</v>
      </c>
      <c r="R2515" t="str">
        <f>IFERROR(VLOOKUP(G2515,'Importer Name'!A:B, 2, FALSE), "")</f>
        <v>SIGNET</v>
      </c>
      <c r="S2515" t="str">
        <f>IFERROR(VLOOKUP(H2515,'Supplier name '!A:B, 2, FALSE), "")</f>
        <v>DUPONT NUTRITION</v>
      </c>
    </row>
    <row r="2516" spans="1:19">
      <c r="A2516" s="119" t="s">
        <v>247</v>
      </c>
      <c r="B2516" s="120">
        <v>4000</v>
      </c>
      <c r="C2516" s="120" t="s">
        <v>7</v>
      </c>
      <c r="D2516" s="311" t="s">
        <v>3001</v>
      </c>
      <c r="E2516" s="120">
        <v>5.75</v>
      </c>
      <c r="F2516" s="120" t="s">
        <v>9</v>
      </c>
      <c r="G2516" s="120" t="s">
        <v>2647</v>
      </c>
      <c r="H2516" s="121" t="s">
        <v>110</v>
      </c>
      <c r="I2516" s="117" t="s">
        <v>3658</v>
      </c>
      <c r="J2516" s="74">
        <f>IF(F2516="USD", E2516, E2516 * IFERROR(VLOOKUP(F2516, EXCHANGE_RATE!A:B, 2, FALSE), "Currency not found"))</f>
        <v>5.75</v>
      </c>
      <c r="K2516" s="74">
        <f t="shared" si="252"/>
        <v>5.75</v>
      </c>
      <c r="L2516" s="14">
        <f>IF(C2516="MTS", B2516, B2516 * IFERROR(VLOOKUP(C2516, 'QTY_CONVERSIONS '!A:B, 2, FALSE), "Units not found"))</f>
        <v>4</v>
      </c>
      <c r="M2516" s="75">
        <f t="shared" si="254"/>
        <v>23000</v>
      </c>
      <c r="N2516" t="str">
        <f>IFERROR(VLOOKUP(D2516, Product_Category!A:B, 2, FALSE), "Uncategorized")</f>
        <v>MCC</v>
      </c>
      <c r="O2516" s="76">
        <f t="shared" si="255"/>
        <v>5.75</v>
      </c>
      <c r="P2516" s="76">
        <f t="shared" si="256"/>
        <v>23</v>
      </c>
      <c r="Q2516">
        <f t="shared" si="253"/>
        <v>2023</v>
      </c>
      <c r="R2516" t="str">
        <f>IFERROR(VLOOKUP(G2516,'Importer Name'!A:B, 2, FALSE), "")</f>
        <v>CIPLA</v>
      </c>
      <c r="S2516" t="str">
        <f>IFERROR(VLOOKUP(H2516,'Supplier name '!A:B, 2, FALSE), "")</f>
        <v>DUPONT NUTRITION</v>
      </c>
    </row>
    <row r="2517" spans="1:19">
      <c r="A2517" s="119" t="s">
        <v>247</v>
      </c>
      <c r="B2517" s="120">
        <v>6000</v>
      </c>
      <c r="C2517" s="120" t="s">
        <v>7</v>
      </c>
      <c r="D2517" s="311" t="s">
        <v>3001</v>
      </c>
      <c r="E2517" s="120">
        <v>5.75</v>
      </c>
      <c r="F2517" s="120" t="s">
        <v>9</v>
      </c>
      <c r="G2517" s="120" t="s">
        <v>2647</v>
      </c>
      <c r="H2517" s="121" t="s">
        <v>110</v>
      </c>
      <c r="I2517" s="117" t="s">
        <v>3658</v>
      </c>
      <c r="J2517" s="74">
        <f>IF(F2517="USD", E2517, E2517 * IFERROR(VLOOKUP(F2517, EXCHANGE_RATE!A:B, 2, FALSE), "Currency not found"))</f>
        <v>5.75</v>
      </c>
      <c r="K2517" s="74">
        <f t="shared" si="252"/>
        <v>5.75</v>
      </c>
      <c r="L2517" s="14">
        <f>IF(C2517="MTS", B2517, B2517 * IFERROR(VLOOKUP(C2517, 'QTY_CONVERSIONS '!A:B, 2, FALSE), "Units not found"))</f>
        <v>6</v>
      </c>
      <c r="M2517" s="75">
        <f t="shared" si="254"/>
        <v>34500</v>
      </c>
      <c r="N2517" t="str">
        <f>IFERROR(VLOOKUP(D2517, Product_Category!A:B, 2, FALSE), "Uncategorized")</f>
        <v>MCC</v>
      </c>
      <c r="O2517" s="76">
        <f t="shared" si="255"/>
        <v>5.75</v>
      </c>
      <c r="P2517" s="76">
        <f t="shared" si="256"/>
        <v>34.5</v>
      </c>
      <c r="Q2517">
        <f t="shared" si="253"/>
        <v>2023</v>
      </c>
      <c r="R2517" t="str">
        <f>IFERROR(VLOOKUP(G2517,'Importer Name'!A:B, 2, FALSE), "")</f>
        <v>CIPLA</v>
      </c>
      <c r="S2517" t="str">
        <f>IFERROR(VLOOKUP(H2517,'Supplier name '!A:B, 2, FALSE), "")</f>
        <v>DUPONT NUTRITION</v>
      </c>
    </row>
    <row r="2518" spans="1:19">
      <c r="A2518" s="119" t="s">
        <v>247</v>
      </c>
      <c r="B2518" s="120">
        <v>2160</v>
      </c>
      <c r="C2518" s="120" t="s">
        <v>7</v>
      </c>
      <c r="D2518" s="311" t="s">
        <v>3003</v>
      </c>
      <c r="E2518" s="120">
        <v>5.48</v>
      </c>
      <c r="F2518" s="120" t="s">
        <v>9</v>
      </c>
      <c r="G2518" s="120" t="s">
        <v>2647</v>
      </c>
      <c r="H2518" s="121" t="s">
        <v>110</v>
      </c>
      <c r="I2518" s="117" t="s">
        <v>3658</v>
      </c>
      <c r="J2518" s="74">
        <f>IF(F2518="USD", E2518, E2518 * IFERROR(VLOOKUP(F2518, EXCHANGE_RATE!A:B, 2, FALSE), "Currency not found"))</f>
        <v>5.48</v>
      </c>
      <c r="K2518" s="74">
        <f t="shared" si="252"/>
        <v>5.48</v>
      </c>
      <c r="L2518" s="14">
        <f>IF(C2518="MTS", B2518, B2518 * IFERROR(VLOOKUP(C2518, 'QTY_CONVERSIONS '!A:B, 2, FALSE), "Units not found"))</f>
        <v>2.16</v>
      </c>
      <c r="M2518" s="75">
        <f t="shared" si="254"/>
        <v>11836.800000000001</v>
      </c>
      <c r="N2518" t="str">
        <f>IFERROR(VLOOKUP(D2518, Product_Category!A:B, 2, FALSE), "Uncategorized")</f>
        <v>MCC</v>
      </c>
      <c r="O2518" s="76">
        <f t="shared" si="255"/>
        <v>5.48</v>
      </c>
      <c r="P2518" s="76">
        <f t="shared" si="256"/>
        <v>11.836800000000002</v>
      </c>
      <c r="Q2518">
        <f t="shared" si="253"/>
        <v>2023</v>
      </c>
      <c r="R2518" t="str">
        <f>IFERROR(VLOOKUP(G2518,'Importer Name'!A:B, 2, FALSE), "")</f>
        <v>CIPLA</v>
      </c>
      <c r="S2518" t="str">
        <f>IFERROR(VLOOKUP(H2518,'Supplier name '!A:B, 2, FALSE), "")</f>
        <v>DUPONT NUTRITION</v>
      </c>
    </row>
    <row r="2519" spans="1:19">
      <c r="A2519" s="119" t="s">
        <v>247</v>
      </c>
      <c r="B2519" s="120">
        <v>17500</v>
      </c>
      <c r="C2519" s="120" t="s">
        <v>7</v>
      </c>
      <c r="D2519" s="311" t="s">
        <v>3001</v>
      </c>
      <c r="E2519" s="120">
        <v>5.75</v>
      </c>
      <c r="F2519" s="120" t="s">
        <v>9</v>
      </c>
      <c r="G2519" s="120" t="s">
        <v>2998</v>
      </c>
      <c r="H2519" s="121" t="s">
        <v>110</v>
      </c>
      <c r="I2519" s="117" t="s">
        <v>3658</v>
      </c>
      <c r="J2519" s="74">
        <f>IF(F2519="USD", E2519, E2519 * IFERROR(VLOOKUP(F2519, EXCHANGE_RATE!A:B, 2, FALSE), "Currency not found"))</f>
        <v>5.75</v>
      </c>
      <c r="K2519" s="74">
        <f t="shared" si="252"/>
        <v>5.75</v>
      </c>
      <c r="L2519" s="14">
        <f>IF(C2519="MTS", B2519, B2519 * IFERROR(VLOOKUP(C2519, 'QTY_CONVERSIONS '!A:B, 2, FALSE), "Units not found"))</f>
        <v>17.5</v>
      </c>
      <c r="M2519" s="75">
        <f t="shared" si="254"/>
        <v>100625</v>
      </c>
      <c r="N2519" t="str">
        <f>IFERROR(VLOOKUP(D2519, Product_Category!A:B, 2, FALSE), "Uncategorized")</f>
        <v>MCC</v>
      </c>
      <c r="O2519" s="76">
        <f t="shared" si="255"/>
        <v>5.75</v>
      </c>
      <c r="P2519" s="76">
        <f t="shared" si="256"/>
        <v>100.625</v>
      </c>
      <c r="Q2519">
        <f t="shared" si="253"/>
        <v>2023</v>
      </c>
      <c r="R2519" t="str">
        <f>IFERROR(VLOOKUP(G2519,'Importer Name'!A:B, 2, FALSE), "")</f>
        <v>SIGNET</v>
      </c>
      <c r="S2519" t="str">
        <f>IFERROR(VLOOKUP(H2519,'Supplier name '!A:B, 2, FALSE), "")</f>
        <v>DUPONT NUTRITION</v>
      </c>
    </row>
    <row r="2520" spans="1:19">
      <c r="A2520" s="119" t="s">
        <v>247</v>
      </c>
      <c r="B2520" s="120">
        <v>5500</v>
      </c>
      <c r="C2520" s="120" t="s">
        <v>7</v>
      </c>
      <c r="D2520" s="311" t="s">
        <v>3003</v>
      </c>
      <c r="E2520" s="120">
        <v>5.14</v>
      </c>
      <c r="F2520" s="120" t="s">
        <v>9</v>
      </c>
      <c r="G2520" s="120" t="s">
        <v>250</v>
      </c>
      <c r="H2520" s="121" t="s">
        <v>110</v>
      </c>
      <c r="I2520" s="117" t="s">
        <v>3658</v>
      </c>
      <c r="J2520" s="74">
        <f>IF(F2520="USD", E2520, E2520 * IFERROR(VLOOKUP(F2520, EXCHANGE_RATE!A:B, 2, FALSE), "Currency not found"))</f>
        <v>5.14</v>
      </c>
      <c r="K2520" s="74">
        <f t="shared" si="252"/>
        <v>5.14</v>
      </c>
      <c r="L2520" s="14">
        <f>IF(C2520="MTS", B2520, B2520 * IFERROR(VLOOKUP(C2520, 'QTY_CONVERSIONS '!A:B, 2, FALSE), "Units not found"))</f>
        <v>5.5</v>
      </c>
      <c r="M2520" s="75">
        <f t="shared" si="254"/>
        <v>28270</v>
      </c>
      <c r="N2520" t="str">
        <f>IFERROR(VLOOKUP(D2520, Product_Category!A:B, 2, FALSE), "Uncategorized")</f>
        <v>MCC</v>
      </c>
      <c r="O2520" s="76">
        <f t="shared" si="255"/>
        <v>5.14</v>
      </c>
      <c r="P2520" s="76">
        <f t="shared" si="256"/>
        <v>28.27</v>
      </c>
      <c r="Q2520">
        <f t="shared" si="253"/>
        <v>2023</v>
      </c>
      <c r="R2520" t="str">
        <f>IFERROR(VLOOKUP(G2520,'Importer Name'!A:B, 2, FALSE), "")</f>
        <v>AUROBINDO</v>
      </c>
      <c r="S2520" t="str">
        <f>IFERROR(VLOOKUP(H2520,'Supplier name '!A:B, 2, FALSE), "")</f>
        <v>DUPONT NUTRITION</v>
      </c>
    </row>
    <row r="2521" spans="1:19">
      <c r="A2521" s="119" t="s">
        <v>247</v>
      </c>
      <c r="B2521" s="120">
        <v>1000</v>
      </c>
      <c r="C2521" s="120" t="s">
        <v>7</v>
      </c>
      <c r="D2521" s="311" t="s">
        <v>3315</v>
      </c>
      <c r="E2521" s="120">
        <v>6.85</v>
      </c>
      <c r="F2521" s="120" t="s">
        <v>9</v>
      </c>
      <c r="G2521" s="120" t="s">
        <v>2998</v>
      </c>
      <c r="H2521" s="121" t="s">
        <v>110</v>
      </c>
      <c r="I2521" s="117" t="s">
        <v>3658</v>
      </c>
      <c r="J2521" s="74">
        <f>IF(F2521="USD", E2521, E2521 * IFERROR(VLOOKUP(F2521, EXCHANGE_RATE!A:B, 2, FALSE), "Currency not found"))</f>
        <v>6.85</v>
      </c>
      <c r="K2521" s="74">
        <f t="shared" si="252"/>
        <v>6.85</v>
      </c>
      <c r="L2521" s="14">
        <f>IF(C2521="MTS", B2521, B2521 * IFERROR(VLOOKUP(C2521, 'QTY_CONVERSIONS '!A:B, 2, FALSE), "Units not found"))</f>
        <v>1</v>
      </c>
      <c r="M2521" s="75">
        <f t="shared" si="254"/>
        <v>6850</v>
      </c>
      <c r="N2521" t="str">
        <f>IFERROR(VLOOKUP(D2521, Product_Category!A:B, 2, FALSE), "Uncategorized")</f>
        <v>MCC</v>
      </c>
      <c r="O2521" s="76">
        <f t="shared" si="255"/>
        <v>6.85</v>
      </c>
      <c r="P2521" s="76">
        <f t="shared" si="256"/>
        <v>6.85</v>
      </c>
      <c r="Q2521">
        <f t="shared" si="253"/>
        <v>2023</v>
      </c>
      <c r="R2521" t="str">
        <f>IFERROR(VLOOKUP(G2521,'Importer Name'!A:B, 2, FALSE), "")</f>
        <v>SIGNET</v>
      </c>
      <c r="S2521" t="str">
        <f>IFERROR(VLOOKUP(H2521,'Supplier name '!A:B, 2, FALSE), "")</f>
        <v>DUPONT NUTRITION</v>
      </c>
    </row>
    <row r="2522" spans="1:19">
      <c r="A2522" s="119" t="s">
        <v>247</v>
      </c>
      <c r="B2522" s="120">
        <v>6000</v>
      </c>
      <c r="C2522" s="120" t="s">
        <v>7</v>
      </c>
      <c r="D2522" s="311" t="s">
        <v>3005</v>
      </c>
      <c r="E2522" s="120">
        <v>7.56</v>
      </c>
      <c r="F2522" s="120" t="s">
        <v>9</v>
      </c>
      <c r="G2522" s="120" t="s">
        <v>2998</v>
      </c>
      <c r="H2522" s="121" t="s">
        <v>110</v>
      </c>
      <c r="I2522" s="117" t="s">
        <v>3658</v>
      </c>
      <c r="J2522" s="74">
        <f>IF(F2522="USD", E2522, E2522 * IFERROR(VLOOKUP(F2522, EXCHANGE_RATE!A:B, 2, FALSE), "Currency not found"))</f>
        <v>7.56</v>
      </c>
      <c r="K2522" s="74">
        <f t="shared" si="252"/>
        <v>7.56</v>
      </c>
      <c r="L2522" s="14">
        <f>IF(C2522="MTS", B2522, B2522 * IFERROR(VLOOKUP(C2522, 'QTY_CONVERSIONS '!A:B, 2, FALSE), "Units not found"))</f>
        <v>6</v>
      </c>
      <c r="M2522" s="75">
        <f t="shared" si="254"/>
        <v>45360</v>
      </c>
      <c r="N2522" t="str">
        <f>IFERROR(VLOOKUP(D2522, Product_Category!A:B, 2, FALSE), "Uncategorized")</f>
        <v>MCC</v>
      </c>
      <c r="O2522" s="76">
        <f t="shared" si="255"/>
        <v>7.56</v>
      </c>
      <c r="P2522" s="76">
        <f t="shared" si="256"/>
        <v>45.36</v>
      </c>
      <c r="Q2522">
        <f t="shared" si="253"/>
        <v>2023</v>
      </c>
      <c r="R2522" t="str">
        <f>IFERROR(VLOOKUP(G2522,'Importer Name'!A:B, 2, FALSE), "")</f>
        <v>SIGNET</v>
      </c>
      <c r="S2522" t="str">
        <f>IFERROR(VLOOKUP(H2522,'Supplier name '!A:B, 2, FALSE), "")</f>
        <v>DUPONT NUTRITION</v>
      </c>
    </row>
    <row r="2523" spans="1:19">
      <c r="A2523" s="119" t="s">
        <v>247</v>
      </c>
      <c r="B2523" s="120">
        <v>7000</v>
      </c>
      <c r="C2523" s="120" t="s">
        <v>7</v>
      </c>
      <c r="D2523" s="311" t="s">
        <v>3577</v>
      </c>
      <c r="E2523" s="120">
        <v>6.35</v>
      </c>
      <c r="F2523" s="120" t="s">
        <v>9</v>
      </c>
      <c r="G2523" s="120" t="s">
        <v>2998</v>
      </c>
      <c r="H2523" s="121" t="s">
        <v>110</v>
      </c>
      <c r="I2523" s="117" t="s">
        <v>3658</v>
      </c>
      <c r="J2523" s="74">
        <f>IF(F2523="USD", E2523, E2523 * IFERROR(VLOOKUP(F2523, EXCHANGE_RATE!A:B, 2, FALSE), "Currency not found"))</f>
        <v>6.35</v>
      </c>
      <c r="K2523" s="74">
        <f t="shared" si="252"/>
        <v>6.35</v>
      </c>
      <c r="L2523" s="14">
        <f>IF(C2523="MTS", B2523, B2523 * IFERROR(VLOOKUP(C2523, 'QTY_CONVERSIONS '!A:B, 2, FALSE), "Units not found"))</f>
        <v>7</v>
      </c>
      <c r="M2523" s="75">
        <f t="shared" si="254"/>
        <v>44450</v>
      </c>
      <c r="N2523" t="str">
        <f>IFERROR(VLOOKUP(D2523, Product_Category!A:B, 2, FALSE), "Uncategorized")</f>
        <v>MCC</v>
      </c>
      <c r="O2523" s="76">
        <f t="shared" si="255"/>
        <v>6.35</v>
      </c>
      <c r="P2523" s="76">
        <f t="shared" si="256"/>
        <v>44.449999999999996</v>
      </c>
      <c r="Q2523">
        <f t="shared" si="253"/>
        <v>2023</v>
      </c>
      <c r="R2523" t="str">
        <f>IFERROR(VLOOKUP(G2523,'Importer Name'!A:B, 2, FALSE), "")</f>
        <v>SIGNET</v>
      </c>
      <c r="S2523" t="str">
        <f>IFERROR(VLOOKUP(H2523,'Supplier name '!A:B, 2, FALSE), "")</f>
        <v>DUPONT NUTRITION</v>
      </c>
    </row>
    <row r="2524" spans="1:19">
      <c r="A2524" s="119" t="s">
        <v>247</v>
      </c>
      <c r="B2524" s="120">
        <v>3500</v>
      </c>
      <c r="C2524" s="120" t="s">
        <v>7</v>
      </c>
      <c r="D2524" s="311" t="s">
        <v>3003</v>
      </c>
      <c r="E2524" s="120">
        <v>5.59</v>
      </c>
      <c r="F2524" s="120" t="s">
        <v>9</v>
      </c>
      <c r="G2524" s="120" t="s">
        <v>2998</v>
      </c>
      <c r="H2524" s="121" t="s">
        <v>110</v>
      </c>
      <c r="I2524" s="117" t="s">
        <v>3658</v>
      </c>
      <c r="J2524" s="74">
        <f>IF(F2524="USD", E2524, E2524 * IFERROR(VLOOKUP(F2524, EXCHANGE_RATE!A:B, 2, FALSE), "Currency not found"))</f>
        <v>5.59</v>
      </c>
      <c r="K2524" s="74">
        <f t="shared" si="252"/>
        <v>5.59</v>
      </c>
      <c r="L2524" s="14">
        <f>IF(C2524="MTS", B2524, B2524 * IFERROR(VLOOKUP(C2524, 'QTY_CONVERSIONS '!A:B, 2, FALSE), "Units not found"))</f>
        <v>3.5</v>
      </c>
      <c r="M2524" s="75">
        <f t="shared" si="254"/>
        <v>19565</v>
      </c>
      <c r="N2524" t="str">
        <f>IFERROR(VLOOKUP(D2524, Product_Category!A:B, 2, FALSE), "Uncategorized")</f>
        <v>MCC</v>
      </c>
      <c r="O2524" s="76">
        <f t="shared" si="255"/>
        <v>5.59</v>
      </c>
      <c r="P2524" s="76">
        <f t="shared" si="256"/>
        <v>19.564999999999998</v>
      </c>
      <c r="Q2524">
        <f t="shared" si="253"/>
        <v>2023</v>
      </c>
      <c r="R2524" t="str">
        <f>IFERROR(VLOOKUP(G2524,'Importer Name'!A:B, 2, FALSE), "")</f>
        <v>SIGNET</v>
      </c>
      <c r="S2524" t="str">
        <f>IFERROR(VLOOKUP(H2524,'Supplier name '!A:B, 2, FALSE), "")</f>
        <v>DUPONT NUTRITION</v>
      </c>
    </row>
    <row r="2525" spans="1:19">
      <c r="A2525" s="119" t="s">
        <v>247</v>
      </c>
      <c r="B2525" s="120">
        <v>17500</v>
      </c>
      <c r="C2525" s="120" t="s">
        <v>7</v>
      </c>
      <c r="D2525" s="311" t="s">
        <v>3004</v>
      </c>
      <c r="E2525" s="120">
        <v>6.86</v>
      </c>
      <c r="F2525" s="120" t="s">
        <v>9</v>
      </c>
      <c r="G2525" s="120" t="s">
        <v>2998</v>
      </c>
      <c r="H2525" s="121" t="s">
        <v>110</v>
      </c>
      <c r="I2525" s="117" t="s">
        <v>3658</v>
      </c>
      <c r="J2525" s="74">
        <f>IF(F2525="USD", E2525, E2525 * IFERROR(VLOOKUP(F2525, EXCHANGE_RATE!A:B, 2, FALSE), "Currency not found"))</f>
        <v>6.86</v>
      </c>
      <c r="K2525" s="74">
        <f t="shared" si="252"/>
        <v>6.86</v>
      </c>
      <c r="L2525" s="14">
        <f>IF(C2525="MTS", B2525, B2525 * IFERROR(VLOOKUP(C2525, 'QTY_CONVERSIONS '!A:B, 2, FALSE), "Units not found"))</f>
        <v>17.5</v>
      </c>
      <c r="M2525" s="75">
        <f t="shared" si="254"/>
        <v>120050</v>
      </c>
      <c r="N2525" t="str">
        <f>IFERROR(VLOOKUP(D2525, Product_Category!A:B, 2, FALSE), "Uncategorized")</f>
        <v>MCC</v>
      </c>
      <c r="O2525" s="76">
        <f t="shared" si="255"/>
        <v>6.86</v>
      </c>
      <c r="P2525" s="76">
        <f t="shared" si="256"/>
        <v>120.05000000000001</v>
      </c>
      <c r="Q2525">
        <f t="shared" si="253"/>
        <v>2023</v>
      </c>
      <c r="R2525" t="str">
        <f>IFERROR(VLOOKUP(G2525,'Importer Name'!A:B, 2, FALSE), "")</f>
        <v>SIGNET</v>
      </c>
      <c r="S2525" t="str">
        <f>IFERROR(VLOOKUP(H2525,'Supplier name '!A:B, 2, FALSE), "")</f>
        <v>DUPONT NUTRITION</v>
      </c>
    </row>
    <row r="2526" spans="1:19">
      <c r="A2526" s="119" t="s">
        <v>247</v>
      </c>
      <c r="B2526" s="120">
        <v>11700</v>
      </c>
      <c r="C2526" s="120" t="s">
        <v>7</v>
      </c>
      <c r="D2526" s="311" t="s">
        <v>3596</v>
      </c>
      <c r="E2526" s="120">
        <v>6.85</v>
      </c>
      <c r="F2526" s="120" t="s">
        <v>9</v>
      </c>
      <c r="G2526" s="120" t="s">
        <v>2998</v>
      </c>
      <c r="H2526" s="121" t="s">
        <v>110</v>
      </c>
      <c r="I2526" s="117" t="s">
        <v>3658</v>
      </c>
      <c r="J2526" s="74">
        <f>IF(F2526="USD", E2526, E2526 * IFERROR(VLOOKUP(F2526, EXCHANGE_RATE!A:B, 2, FALSE), "Currency not found"))</f>
        <v>6.85</v>
      </c>
      <c r="K2526" s="74">
        <f t="shared" si="252"/>
        <v>6.85</v>
      </c>
      <c r="L2526" s="14">
        <f>IF(C2526="MTS", B2526, B2526 * IFERROR(VLOOKUP(C2526, 'QTY_CONVERSIONS '!A:B, 2, FALSE), "Units not found"))</f>
        <v>11.700000000000001</v>
      </c>
      <c r="M2526" s="75">
        <f t="shared" si="254"/>
        <v>80145</v>
      </c>
      <c r="N2526" t="str">
        <f>IFERROR(VLOOKUP(D2526, Product_Category!A:B, 2, FALSE), "Uncategorized")</f>
        <v>MCC</v>
      </c>
      <c r="O2526" s="76">
        <f t="shared" si="255"/>
        <v>6.85</v>
      </c>
      <c r="P2526" s="76">
        <f t="shared" si="256"/>
        <v>80.14500000000001</v>
      </c>
      <c r="Q2526">
        <f t="shared" si="253"/>
        <v>2023</v>
      </c>
      <c r="R2526" t="str">
        <f>IFERROR(VLOOKUP(G2526,'Importer Name'!A:B, 2, FALSE), "")</f>
        <v>SIGNET</v>
      </c>
      <c r="S2526" t="str">
        <f>IFERROR(VLOOKUP(H2526,'Supplier name '!A:B, 2, FALSE), "")</f>
        <v>DUPONT NUTRITION</v>
      </c>
    </row>
    <row r="2527" spans="1:19">
      <c r="A2527" s="119" t="s">
        <v>247</v>
      </c>
      <c r="B2527" s="120">
        <v>17500</v>
      </c>
      <c r="C2527" s="120" t="s">
        <v>7</v>
      </c>
      <c r="D2527" s="311" t="s">
        <v>3012</v>
      </c>
      <c r="E2527" s="120">
        <v>5.75</v>
      </c>
      <c r="F2527" s="120" t="s">
        <v>9</v>
      </c>
      <c r="G2527" s="120" t="s">
        <v>2998</v>
      </c>
      <c r="H2527" s="121" t="s">
        <v>110</v>
      </c>
      <c r="I2527" s="117" t="s">
        <v>3658</v>
      </c>
      <c r="J2527" s="74">
        <f>IF(F2527="USD", E2527, E2527 * IFERROR(VLOOKUP(F2527, EXCHANGE_RATE!A:B, 2, FALSE), "Currency not found"))</f>
        <v>5.75</v>
      </c>
      <c r="K2527" s="74">
        <f t="shared" si="252"/>
        <v>5.75</v>
      </c>
      <c r="L2527" s="14">
        <f>IF(C2527="MTS", B2527, B2527 * IFERROR(VLOOKUP(C2527, 'QTY_CONVERSIONS '!A:B, 2, FALSE), "Units not found"))</f>
        <v>17.5</v>
      </c>
      <c r="M2527" s="75">
        <f t="shared" si="254"/>
        <v>100625</v>
      </c>
      <c r="N2527" t="str">
        <f>IFERROR(VLOOKUP(D2527, Product_Category!A:B, 2, FALSE), "Uncategorized")</f>
        <v>MCC</v>
      </c>
      <c r="O2527" s="76">
        <f t="shared" si="255"/>
        <v>5.75</v>
      </c>
      <c r="P2527" s="76">
        <f t="shared" si="256"/>
        <v>100.625</v>
      </c>
      <c r="Q2527">
        <f t="shared" si="253"/>
        <v>2023</v>
      </c>
      <c r="R2527" t="str">
        <f>IFERROR(VLOOKUP(G2527,'Importer Name'!A:B, 2, FALSE), "")</f>
        <v>SIGNET</v>
      </c>
      <c r="S2527" t="str">
        <f>IFERROR(VLOOKUP(H2527,'Supplier name '!A:B, 2, FALSE), "")</f>
        <v>DUPONT NUTRITION</v>
      </c>
    </row>
    <row r="2528" spans="1:19">
      <c r="A2528" s="119" t="s">
        <v>247</v>
      </c>
      <c r="B2528" s="120">
        <v>15120</v>
      </c>
      <c r="C2528" s="120" t="s">
        <v>7</v>
      </c>
      <c r="D2528" s="311" t="s">
        <v>3003</v>
      </c>
      <c r="E2528" s="120">
        <v>5.48</v>
      </c>
      <c r="F2528" s="120" t="s">
        <v>9</v>
      </c>
      <c r="G2528" s="120" t="s">
        <v>2998</v>
      </c>
      <c r="H2528" s="121" t="s">
        <v>110</v>
      </c>
      <c r="I2528" s="117" t="s">
        <v>3658</v>
      </c>
      <c r="J2528" s="74">
        <f>IF(F2528="USD", E2528, E2528 * IFERROR(VLOOKUP(F2528, EXCHANGE_RATE!A:B, 2, FALSE), "Currency not found"))</f>
        <v>5.48</v>
      </c>
      <c r="K2528" s="74">
        <f t="shared" si="252"/>
        <v>5.48</v>
      </c>
      <c r="L2528" s="14">
        <f>IF(C2528="MTS", B2528, B2528 * IFERROR(VLOOKUP(C2528, 'QTY_CONVERSIONS '!A:B, 2, FALSE), "Units not found"))</f>
        <v>15.120000000000001</v>
      </c>
      <c r="M2528" s="75">
        <f t="shared" si="254"/>
        <v>82857.600000000006</v>
      </c>
      <c r="N2528" t="str">
        <f>IFERROR(VLOOKUP(D2528, Product_Category!A:B, 2, FALSE), "Uncategorized")</f>
        <v>MCC</v>
      </c>
      <c r="O2528" s="76">
        <f t="shared" si="255"/>
        <v>5.48</v>
      </c>
      <c r="P2528" s="76">
        <f t="shared" si="256"/>
        <v>82.857600000000005</v>
      </c>
      <c r="Q2528">
        <f t="shared" si="253"/>
        <v>2023</v>
      </c>
      <c r="R2528" t="str">
        <f>IFERROR(VLOOKUP(G2528,'Importer Name'!A:B, 2, FALSE), "")</f>
        <v>SIGNET</v>
      </c>
      <c r="S2528" t="str">
        <f>IFERROR(VLOOKUP(H2528,'Supplier name '!A:B, 2, FALSE), "")</f>
        <v>DUPONT NUTRITION</v>
      </c>
    </row>
    <row r="2529" spans="1:19">
      <c r="A2529" s="119" t="s">
        <v>247</v>
      </c>
      <c r="B2529" s="120">
        <v>9360</v>
      </c>
      <c r="C2529" s="120" t="s">
        <v>7</v>
      </c>
      <c r="D2529" s="311" t="s">
        <v>3003</v>
      </c>
      <c r="E2529" s="120">
        <v>5.48</v>
      </c>
      <c r="F2529" s="120" t="s">
        <v>9</v>
      </c>
      <c r="G2529" s="120" t="s">
        <v>2998</v>
      </c>
      <c r="H2529" s="121" t="s">
        <v>110</v>
      </c>
      <c r="I2529" s="117" t="s">
        <v>3658</v>
      </c>
      <c r="J2529" s="74">
        <f>IF(F2529="USD", E2529, E2529 * IFERROR(VLOOKUP(F2529, EXCHANGE_RATE!A:B, 2, FALSE), "Currency not found"))</f>
        <v>5.48</v>
      </c>
      <c r="K2529" s="74">
        <f t="shared" si="252"/>
        <v>5.48</v>
      </c>
      <c r="L2529" s="14">
        <f>IF(C2529="MTS", B2529, B2529 * IFERROR(VLOOKUP(C2529, 'QTY_CONVERSIONS '!A:B, 2, FALSE), "Units not found"))</f>
        <v>9.36</v>
      </c>
      <c r="M2529" s="75">
        <f t="shared" si="254"/>
        <v>51292.800000000003</v>
      </c>
      <c r="N2529" t="str">
        <f>IFERROR(VLOOKUP(D2529, Product_Category!A:B, 2, FALSE), "Uncategorized")</f>
        <v>MCC</v>
      </c>
      <c r="O2529" s="76">
        <f t="shared" si="255"/>
        <v>5.48</v>
      </c>
      <c r="P2529" s="76">
        <f t="shared" si="256"/>
        <v>51.2928</v>
      </c>
      <c r="Q2529">
        <f t="shared" si="253"/>
        <v>2023</v>
      </c>
      <c r="R2529" t="str">
        <f>IFERROR(VLOOKUP(G2529,'Importer Name'!A:B, 2, FALSE), "")</f>
        <v>SIGNET</v>
      </c>
      <c r="S2529" t="str">
        <f>IFERROR(VLOOKUP(H2529,'Supplier name '!A:B, 2, FALSE), "")</f>
        <v>DUPONT NUTRITION</v>
      </c>
    </row>
    <row r="2530" spans="1:19">
      <c r="A2530" s="119" t="s">
        <v>247</v>
      </c>
      <c r="B2530" s="120">
        <v>9700</v>
      </c>
      <c r="C2530" s="120" t="s">
        <v>7</v>
      </c>
      <c r="D2530" s="311" t="s">
        <v>3003</v>
      </c>
      <c r="E2530" s="120">
        <v>5.14</v>
      </c>
      <c r="F2530" s="120" t="s">
        <v>9</v>
      </c>
      <c r="G2530" s="120" t="s">
        <v>250</v>
      </c>
      <c r="H2530" s="121" t="s">
        <v>110</v>
      </c>
      <c r="I2530" s="117" t="s">
        <v>3658</v>
      </c>
      <c r="J2530" s="74">
        <f>IF(F2530="USD", E2530, E2530 * IFERROR(VLOOKUP(F2530, EXCHANGE_RATE!A:B, 2, FALSE), "Currency not found"))</f>
        <v>5.14</v>
      </c>
      <c r="K2530" s="74">
        <f t="shared" si="252"/>
        <v>5.14</v>
      </c>
      <c r="L2530" s="14">
        <f>IF(C2530="MTS", B2530, B2530 * IFERROR(VLOOKUP(C2530, 'QTY_CONVERSIONS '!A:B, 2, FALSE), "Units not found"))</f>
        <v>9.7000000000000011</v>
      </c>
      <c r="M2530" s="75">
        <f t="shared" si="254"/>
        <v>49858</v>
      </c>
      <c r="N2530" t="str">
        <f>IFERROR(VLOOKUP(D2530, Product_Category!A:B, 2, FALSE), "Uncategorized")</f>
        <v>MCC</v>
      </c>
      <c r="O2530" s="76">
        <f t="shared" si="255"/>
        <v>5.14</v>
      </c>
      <c r="P2530" s="76">
        <f t="shared" si="256"/>
        <v>49.858000000000004</v>
      </c>
      <c r="Q2530">
        <f t="shared" si="253"/>
        <v>2023</v>
      </c>
      <c r="R2530" t="str">
        <f>IFERROR(VLOOKUP(G2530,'Importer Name'!A:B, 2, FALSE), "")</f>
        <v>AUROBINDO</v>
      </c>
      <c r="S2530" t="str">
        <f>IFERROR(VLOOKUP(H2530,'Supplier name '!A:B, 2, FALSE), "")</f>
        <v>DUPONT NUTRITION</v>
      </c>
    </row>
    <row r="2531" spans="1:19">
      <c r="A2531" s="119" t="s">
        <v>247</v>
      </c>
      <c r="B2531" s="120">
        <v>750</v>
      </c>
      <c r="C2531" s="120" t="s">
        <v>7</v>
      </c>
      <c r="D2531" s="311" t="s">
        <v>3001</v>
      </c>
      <c r="E2531" s="120">
        <v>5.75</v>
      </c>
      <c r="F2531" s="120" t="s">
        <v>9</v>
      </c>
      <c r="G2531" s="120" t="s">
        <v>3636</v>
      </c>
      <c r="H2531" s="121" t="s">
        <v>110</v>
      </c>
      <c r="I2531" s="117" t="s">
        <v>3658</v>
      </c>
      <c r="J2531" s="74">
        <f>IF(F2531="USD", E2531, E2531 * IFERROR(VLOOKUP(F2531, EXCHANGE_RATE!A:B, 2, FALSE), "Currency not found"))</f>
        <v>5.75</v>
      </c>
      <c r="K2531" s="74">
        <f t="shared" si="252"/>
        <v>5.75</v>
      </c>
      <c r="L2531" s="14">
        <f>IF(C2531="MTS", B2531, B2531 * IFERROR(VLOOKUP(C2531, 'QTY_CONVERSIONS '!A:B, 2, FALSE), "Units not found"))</f>
        <v>0.75</v>
      </c>
      <c r="M2531" s="75">
        <f t="shared" si="254"/>
        <v>4312.5</v>
      </c>
      <c r="N2531" t="str">
        <f>IFERROR(VLOOKUP(D2531, Product_Category!A:B, 2, FALSE), "Uncategorized")</f>
        <v>MCC</v>
      </c>
      <c r="O2531" s="76">
        <f t="shared" si="255"/>
        <v>5.75</v>
      </c>
      <c r="P2531" s="76">
        <f t="shared" si="256"/>
        <v>4.3125</v>
      </c>
      <c r="Q2531">
        <f t="shared" si="253"/>
        <v>2023</v>
      </c>
      <c r="R2531" t="str">
        <f>IFERROR(VLOOKUP(G2531,'Importer Name'!A:B, 2, FALSE), "")</f>
        <v>EMCURE</v>
      </c>
      <c r="S2531" t="str">
        <f>IFERROR(VLOOKUP(H2531,'Supplier name '!A:B, 2, FALSE), "")</f>
        <v>DUPONT NUTRITION</v>
      </c>
    </row>
    <row r="2532" spans="1:19">
      <c r="A2532" s="119" t="s">
        <v>247</v>
      </c>
      <c r="B2532" s="120">
        <v>1000</v>
      </c>
      <c r="C2532" s="120" t="s">
        <v>7</v>
      </c>
      <c r="D2532" s="311" t="s">
        <v>3004</v>
      </c>
      <c r="E2532" s="120">
        <v>6.25</v>
      </c>
      <c r="F2532" s="120" t="s">
        <v>9</v>
      </c>
      <c r="G2532" s="120" t="s">
        <v>3636</v>
      </c>
      <c r="H2532" s="121" t="s">
        <v>110</v>
      </c>
      <c r="I2532" s="117" t="s">
        <v>3658</v>
      </c>
      <c r="J2532" s="74">
        <f>IF(F2532="USD", E2532, E2532 * IFERROR(VLOOKUP(F2532, EXCHANGE_RATE!A:B, 2, FALSE), "Currency not found"))</f>
        <v>6.25</v>
      </c>
      <c r="K2532" s="74">
        <f t="shared" si="252"/>
        <v>6.25</v>
      </c>
      <c r="L2532" s="14">
        <f>IF(C2532="MTS", B2532, B2532 * IFERROR(VLOOKUP(C2532, 'QTY_CONVERSIONS '!A:B, 2, FALSE), "Units not found"))</f>
        <v>1</v>
      </c>
      <c r="M2532" s="75">
        <f t="shared" si="254"/>
        <v>6250</v>
      </c>
      <c r="N2532" t="str">
        <f>IFERROR(VLOOKUP(D2532, Product_Category!A:B, 2, FALSE), "Uncategorized")</f>
        <v>MCC</v>
      </c>
      <c r="O2532" s="76">
        <f t="shared" si="255"/>
        <v>6.25</v>
      </c>
      <c r="P2532" s="76">
        <f t="shared" si="256"/>
        <v>6.25</v>
      </c>
      <c r="Q2532">
        <f t="shared" si="253"/>
        <v>2023</v>
      </c>
      <c r="R2532" t="str">
        <f>IFERROR(VLOOKUP(G2532,'Importer Name'!A:B, 2, FALSE), "")</f>
        <v>EMCURE</v>
      </c>
      <c r="S2532" t="str">
        <f>IFERROR(VLOOKUP(H2532,'Supplier name '!A:B, 2, FALSE), "")</f>
        <v>DUPONT NUTRITION</v>
      </c>
    </row>
    <row r="2533" spans="1:19">
      <c r="A2533" s="119" t="s">
        <v>247</v>
      </c>
      <c r="B2533" s="120">
        <v>250</v>
      </c>
      <c r="C2533" s="120" t="s">
        <v>7</v>
      </c>
      <c r="D2533" s="311" t="s">
        <v>3314</v>
      </c>
      <c r="E2533" s="120">
        <v>6.75</v>
      </c>
      <c r="F2533" s="120" t="s">
        <v>9</v>
      </c>
      <c r="G2533" s="120" t="s">
        <v>2995</v>
      </c>
      <c r="H2533" s="121" t="s">
        <v>110</v>
      </c>
      <c r="I2533" s="117" t="s">
        <v>3658</v>
      </c>
      <c r="J2533" s="74">
        <f>IF(F2533="USD", E2533, E2533 * IFERROR(VLOOKUP(F2533, EXCHANGE_RATE!A:B, 2, FALSE), "Currency not found"))</f>
        <v>6.75</v>
      </c>
      <c r="K2533" s="74">
        <f t="shared" si="252"/>
        <v>6.75</v>
      </c>
      <c r="L2533" s="14">
        <f>IF(C2533="MTS", B2533, B2533 * IFERROR(VLOOKUP(C2533, 'QTY_CONVERSIONS '!A:B, 2, FALSE), "Units not found"))</f>
        <v>0.25</v>
      </c>
      <c r="M2533" s="75">
        <f t="shared" si="254"/>
        <v>1687.5</v>
      </c>
      <c r="N2533" t="str">
        <f>IFERROR(VLOOKUP(D2533, Product_Category!A:B, 2, FALSE), "Uncategorized")</f>
        <v>MCC</v>
      </c>
      <c r="O2533" s="76">
        <f t="shared" si="255"/>
        <v>6.75</v>
      </c>
      <c r="P2533" s="76">
        <f t="shared" si="256"/>
        <v>1.6875</v>
      </c>
      <c r="Q2533">
        <f t="shared" si="253"/>
        <v>2023</v>
      </c>
      <c r="R2533" t="str">
        <f>IFERROR(VLOOKUP(G2533,'Importer Name'!A:B, 2, FALSE), "")</f>
        <v>MYLAN LABS</v>
      </c>
      <c r="S2533" t="str">
        <f>IFERROR(VLOOKUP(H2533,'Supplier name '!A:B, 2, FALSE), "")</f>
        <v>DUPONT NUTRITION</v>
      </c>
    </row>
    <row r="2534" spans="1:19">
      <c r="A2534" s="122" t="s">
        <v>247</v>
      </c>
      <c r="B2534" s="123">
        <v>2000</v>
      </c>
      <c r="C2534" s="123" t="s">
        <v>7</v>
      </c>
      <c r="D2534" s="312" t="s">
        <v>3312</v>
      </c>
      <c r="E2534" s="123">
        <v>5.67</v>
      </c>
      <c r="F2534" s="123" t="s">
        <v>9</v>
      </c>
      <c r="G2534" s="123" t="s">
        <v>2995</v>
      </c>
      <c r="H2534" s="124" t="s">
        <v>110</v>
      </c>
      <c r="I2534" s="117" t="s">
        <v>3658</v>
      </c>
      <c r="J2534" s="74">
        <f>IF(F2534="USD", E2534, E2534 * IFERROR(VLOOKUP(F2534, EXCHANGE_RATE!A:B, 2, FALSE), "Currency not found"))</f>
        <v>5.67</v>
      </c>
      <c r="K2534" s="74">
        <f t="shared" si="252"/>
        <v>5.67</v>
      </c>
      <c r="L2534" s="14">
        <f>IF(C2534="MTS", B2534, B2534 * IFERROR(VLOOKUP(C2534, 'QTY_CONVERSIONS '!A:B, 2, FALSE), "Units not found"))</f>
        <v>2</v>
      </c>
      <c r="M2534" s="75">
        <f t="shared" si="254"/>
        <v>11340</v>
      </c>
      <c r="N2534" t="str">
        <f>IFERROR(VLOOKUP(D2534, Product_Category!A:B, 2, FALSE), "Uncategorized")</f>
        <v>MCC</v>
      </c>
      <c r="O2534" s="76">
        <f t="shared" si="255"/>
        <v>5.67</v>
      </c>
      <c r="P2534" s="76">
        <f t="shared" si="256"/>
        <v>11.34</v>
      </c>
      <c r="Q2534">
        <f t="shared" si="253"/>
        <v>2023</v>
      </c>
      <c r="R2534" t="str">
        <f>IFERROR(VLOOKUP(G2534,'Importer Name'!A:B, 2, FALSE), "")</f>
        <v>MYLAN LABS</v>
      </c>
      <c r="S2534" t="str">
        <f>IFERROR(VLOOKUP(H2534,'Supplier name '!A:B, 2, FALSE), "")</f>
        <v>DUPONT NUTRITION</v>
      </c>
    </row>
    <row r="2535" spans="1:19">
      <c r="A2535" s="125" t="s">
        <v>247</v>
      </c>
      <c r="B2535" s="126">
        <v>1250</v>
      </c>
      <c r="C2535" s="126" t="s">
        <v>7</v>
      </c>
      <c r="D2535" s="314" t="s">
        <v>3311</v>
      </c>
      <c r="E2535" s="126">
        <v>5.67</v>
      </c>
      <c r="F2535" s="126" t="s">
        <v>9</v>
      </c>
      <c r="G2535" s="126" t="s">
        <v>2995</v>
      </c>
      <c r="H2535" s="127" t="s">
        <v>110</v>
      </c>
      <c r="I2535" s="117" t="s">
        <v>3658</v>
      </c>
      <c r="J2535" s="74">
        <f>IF(F2535="USD", E2535, E2535 * IFERROR(VLOOKUP(F2535, EXCHANGE_RATE!A:B, 2, FALSE), "Currency not found"))</f>
        <v>5.67</v>
      </c>
      <c r="K2535" s="74">
        <f t="shared" si="252"/>
        <v>5.67</v>
      </c>
      <c r="L2535" s="14">
        <f>IF(C2535="MTS", B2535, B2535 * IFERROR(VLOOKUP(C2535, 'QTY_CONVERSIONS '!A:B, 2, FALSE), "Units not found"))</f>
        <v>1.25</v>
      </c>
      <c r="M2535" s="75">
        <f t="shared" si="254"/>
        <v>7087.5</v>
      </c>
      <c r="N2535" t="str">
        <f>IFERROR(VLOOKUP(D2535, Product_Category!A:B, 2, FALSE), "Uncategorized")</f>
        <v>MCC</v>
      </c>
      <c r="O2535" s="76">
        <f t="shared" si="255"/>
        <v>5.67</v>
      </c>
      <c r="P2535" s="76">
        <f t="shared" si="256"/>
        <v>7.0875000000000004</v>
      </c>
      <c r="Q2535">
        <f t="shared" si="253"/>
        <v>2023</v>
      </c>
      <c r="R2535" t="str">
        <f>IFERROR(VLOOKUP(G2535,'Importer Name'!A:B, 2, FALSE), "")</f>
        <v>MYLAN LABS</v>
      </c>
      <c r="S2535" t="str">
        <f>IFERROR(VLOOKUP(H2535,'Supplier name '!A:B, 2, FALSE), "")</f>
        <v>DUPONT NUTRITION</v>
      </c>
    </row>
    <row r="2536" spans="1:19">
      <c r="A2536" s="119" t="s">
        <v>247</v>
      </c>
      <c r="B2536" s="120">
        <v>2750</v>
      </c>
      <c r="C2536" s="120" t="s">
        <v>7</v>
      </c>
      <c r="D2536" s="311" t="s">
        <v>3311</v>
      </c>
      <c r="E2536" s="120">
        <v>5.67</v>
      </c>
      <c r="F2536" s="120" t="s">
        <v>9</v>
      </c>
      <c r="G2536" s="120" t="s">
        <v>2995</v>
      </c>
      <c r="H2536" s="121" t="s">
        <v>110</v>
      </c>
      <c r="I2536" s="117" t="s">
        <v>3658</v>
      </c>
      <c r="J2536" s="74">
        <f>IF(F2536="USD", E2536, E2536 * IFERROR(VLOOKUP(F2536, EXCHANGE_RATE!A:B, 2, FALSE), "Currency not found"))</f>
        <v>5.67</v>
      </c>
      <c r="K2536" s="74">
        <f t="shared" si="252"/>
        <v>5.67</v>
      </c>
      <c r="L2536" s="14">
        <f>IF(C2536="MTS", B2536, B2536 * IFERROR(VLOOKUP(C2536, 'QTY_CONVERSIONS '!A:B, 2, FALSE), "Units not found"))</f>
        <v>2.75</v>
      </c>
      <c r="M2536" s="75">
        <f t="shared" si="254"/>
        <v>15592.5</v>
      </c>
      <c r="N2536" t="str">
        <f>IFERROR(VLOOKUP(D2536, Product_Category!A:B, 2, FALSE), "Uncategorized")</f>
        <v>MCC</v>
      </c>
      <c r="O2536" s="76">
        <f t="shared" si="255"/>
        <v>5.67</v>
      </c>
      <c r="P2536" s="76">
        <f t="shared" si="256"/>
        <v>15.592499999999999</v>
      </c>
      <c r="Q2536">
        <f t="shared" si="253"/>
        <v>2023</v>
      </c>
      <c r="R2536" t="str">
        <f>IFERROR(VLOOKUP(G2536,'Importer Name'!A:B, 2, FALSE), "")</f>
        <v>MYLAN LABS</v>
      </c>
      <c r="S2536" t="str">
        <f>IFERROR(VLOOKUP(H2536,'Supplier name '!A:B, 2, FALSE), "")</f>
        <v>DUPONT NUTRITION</v>
      </c>
    </row>
    <row r="2537" spans="1:19">
      <c r="A2537" s="119" t="s">
        <v>247</v>
      </c>
      <c r="B2537" s="120">
        <v>1000</v>
      </c>
      <c r="C2537" s="120" t="s">
        <v>7</v>
      </c>
      <c r="D2537" s="311" t="s">
        <v>3577</v>
      </c>
      <c r="E2537" s="120">
        <v>5.63</v>
      </c>
      <c r="F2537" s="120" t="s">
        <v>9</v>
      </c>
      <c r="G2537" s="120" t="s">
        <v>2632</v>
      </c>
      <c r="H2537" s="121" t="s">
        <v>110</v>
      </c>
      <c r="I2537" s="117" t="s">
        <v>3658</v>
      </c>
      <c r="J2537" s="74">
        <f>IF(F2537="USD", E2537, E2537 * IFERROR(VLOOKUP(F2537, EXCHANGE_RATE!A:B, 2, FALSE), "Currency not found"))</f>
        <v>5.63</v>
      </c>
      <c r="K2537" s="74">
        <f t="shared" si="252"/>
        <v>5.63</v>
      </c>
      <c r="L2537" s="14">
        <f>IF(C2537="MTS", B2537, B2537 * IFERROR(VLOOKUP(C2537, 'QTY_CONVERSIONS '!A:B, 2, FALSE), "Units not found"))</f>
        <v>1</v>
      </c>
      <c r="M2537" s="75">
        <f t="shared" si="254"/>
        <v>5630</v>
      </c>
      <c r="N2537" t="str">
        <f>IFERROR(VLOOKUP(D2537, Product_Category!A:B, 2, FALSE), "Uncategorized")</f>
        <v>MCC</v>
      </c>
      <c r="O2537" s="76">
        <f t="shared" si="255"/>
        <v>5.63</v>
      </c>
      <c r="P2537" s="76">
        <f t="shared" si="256"/>
        <v>5.63</v>
      </c>
      <c r="Q2537">
        <f t="shared" si="253"/>
        <v>2023</v>
      </c>
      <c r="R2537" t="str">
        <f>IFERROR(VLOOKUP(G2537,'Importer Name'!A:B, 2, FALSE), "")</f>
        <v>SANDOZ</v>
      </c>
      <c r="S2537" t="str">
        <f>IFERROR(VLOOKUP(H2537,'Supplier name '!A:B, 2, FALSE), "")</f>
        <v>DUPONT NUTRITION</v>
      </c>
    </row>
    <row r="2538" spans="1:19">
      <c r="A2538" s="119" t="s">
        <v>247</v>
      </c>
      <c r="B2538" s="120">
        <v>5000</v>
      </c>
      <c r="C2538" s="120" t="s">
        <v>7</v>
      </c>
      <c r="D2538" s="311" t="s">
        <v>3003</v>
      </c>
      <c r="E2538" s="120">
        <v>5.14</v>
      </c>
      <c r="F2538" s="120" t="s">
        <v>9</v>
      </c>
      <c r="G2538" s="120" t="s">
        <v>2632</v>
      </c>
      <c r="H2538" s="121" t="s">
        <v>110</v>
      </c>
      <c r="I2538" s="117" t="s">
        <v>3658</v>
      </c>
      <c r="J2538" s="74">
        <f>IF(F2538="USD", E2538, E2538 * IFERROR(VLOOKUP(F2538, EXCHANGE_RATE!A:B, 2, FALSE), "Currency not found"))</f>
        <v>5.14</v>
      </c>
      <c r="K2538" s="74">
        <f t="shared" si="252"/>
        <v>5.14</v>
      </c>
      <c r="L2538" s="14">
        <f>IF(C2538="MTS", B2538, B2538 * IFERROR(VLOOKUP(C2538, 'QTY_CONVERSIONS '!A:B, 2, FALSE), "Units not found"))</f>
        <v>5</v>
      </c>
      <c r="M2538" s="75">
        <f t="shared" si="254"/>
        <v>25700</v>
      </c>
      <c r="N2538" t="str">
        <f>IFERROR(VLOOKUP(D2538, Product_Category!A:B, 2, FALSE), "Uncategorized")</f>
        <v>MCC</v>
      </c>
      <c r="O2538" s="76">
        <f t="shared" si="255"/>
        <v>5.14</v>
      </c>
      <c r="P2538" s="76">
        <f t="shared" si="256"/>
        <v>25.7</v>
      </c>
      <c r="Q2538">
        <f t="shared" si="253"/>
        <v>2023</v>
      </c>
      <c r="R2538" t="str">
        <f>IFERROR(VLOOKUP(G2538,'Importer Name'!A:B, 2, FALSE), "")</f>
        <v>SANDOZ</v>
      </c>
      <c r="S2538" t="str">
        <f>IFERROR(VLOOKUP(H2538,'Supplier name '!A:B, 2, FALSE), "")</f>
        <v>DUPONT NUTRITION</v>
      </c>
    </row>
    <row r="2539" spans="1:19">
      <c r="A2539" s="119" t="s">
        <v>247</v>
      </c>
      <c r="B2539" s="120">
        <v>17500</v>
      </c>
      <c r="C2539" s="120" t="s">
        <v>7</v>
      </c>
      <c r="D2539" s="311" t="s">
        <v>3003</v>
      </c>
      <c r="E2539" s="120">
        <v>5.59</v>
      </c>
      <c r="F2539" s="120" t="s">
        <v>9</v>
      </c>
      <c r="G2539" s="120" t="s">
        <v>2998</v>
      </c>
      <c r="H2539" s="121" t="s">
        <v>110</v>
      </c>
      <c r="I2539" s="117" t="s">
        <v>3658</v>
      </c>
      <c r="J2539" s="74">
        <f>IF(F2539="USD", E2539, E2539 * IFERROR(VLOOKUP(F2539, EXCHANGE_RATE!A:B, 2, FALSE), "Currency not found"))</f>
        <v>5.59</v>
      </c>
      <c r="K2539" s="74">
        <f t="shared" si="252"/>
        <v>5.59</v>
      </c>
      <c r="L2539" s="14">
        <f>IF(C2539="MTS", B2539, B2539 * IFERROR(VLOOKUP(C2539, 'QTY_CONVERSIONS '!A:B, 2, FALSE), "Units not found"))</f>
        <v>17.5</v>
      </c>
      <c r="M2539" s="75">
        <f t="shared" si="254"/>
        <v>97825</v>
      </c>
      <c r="N2539" t="str">
        <f>IFERROR(VLOOKUP(D2539, Product_Category!A:B, 2, FALSE), "Uncategorized")</f>
        <v>MCC</v>
      </c>
      <c r="O2539" s="76">
        <f t="shared" si="255"/>
        <v>5.59</v>
      </c>
      <c r="P2539" s="76">
        <f t="shared" si="256"/>
        <v>97.825000000000003</v>
      </c>
      <c r="Q2539">
        <f t="shared" si="253"/>
        <v>2023</v>
      </c>
      <c r="R2539" t="str">
        <f>IFERROR(VLOOKUP(G2539,'Importer Name'!A:B, 2, FALSE), "")</f>
        <v>SIGNET</v>
      </c>
      <c r="S2539" t="str">
        <f>IFERROR(VLOOKUP(H2539,'Supplier name '!A:B, 2, FALSE), "")</f>
        <v>DUPONT NUTRITION</v>
      </c>
    </row>
    <row r="2540" spans="1:19">
      <c r="A2540" s="119" t="s">
        <v>247</v>
      </c>
      <c r="B2540" s="120">
        <v>16800</v>
      </c>
      <c r="C2540" s="120" t="s">
        <v>7</v>
      </c>
      <c r="D2540" s="311" t="s">
        <v>3004</v>
      </c>
      <c r="E2540" s="120">
        <v>6.86</v>
      </c>
      <c r="F2540" s="120" t="s">
        <v>9</v>
      </c>
      <c r="G2540" s="120" t="s">
        <v>2998</v>
      </c>
      <c r="H2540" s="121" t="s">
        <v>110</v>
      </c>
      <c r="I2540" s="117" t="s">
        <v>3658</v>
      </c>
      <c r="J2540" s="74">
        <f>IF(F2540="USD", E2540, E2540 * IFERROR(VLOOKUP(F2540, EXCHANGE_RATE!A:B, 2, FALSE), "Currency not found"))</f>
        <v>6.86</v>
      </c>
      <c r="K2540" s="74">
        <f t="shared" si="252"/>
        <v>6.86</v>
      </c>
      <c r="L2540" s="14">
        <f>IF(C2540="MTS", B2540, B2540 * IFERROR(VLOOKUP(C2540, 'QTY_CONVERSIONS '!A:B, 2, FALSE), "Units not found"))</f>
        <v>16.8</v>
      </c>
      <c r="M2540" s="75">
        <f t="shared" si="254"/>
        <v>115248</v>
      </c>
      <c r="N2540" t="str">
        <f>IFERROR(VLOOKUP(D2540, Product_Category!A:B, 2, FALSE), "Uncategorized")</f>
        <v>MCC</v>
      </c>
      <c r="O2540" s="76">
        <f t="shared" si="255"/>
        <v>6.86</v>
      </c>
      <c r="P2540" s="76">
        <f t="shared" si="256"/>
        <v>115.248</v>
      </c>
      <c r="Q2540">
        <f t="shared" si="253"/>
        <v>2023</v>
      </c>
      <c r="R2540" t="str">
        <f>IFERROR(VLOOKUP(G2540,'Importer Name'!A:B, 2, FALSE), "")</f>
        <v>SIGNET</v>
      </c>
      <c r="S2540" t="str">
        <f>IFERROR(VLOOKUP(H2540,'Supplier name '!A:B, 2, FALSE), "")</f>
        <v>DUPONT NUTRITION</v>
      </c>
    </row>
    <row r="2541" spans="1:19">
      <c r="A2541" s="119" t="s">
        <v>247</v>
      </c>
      <c r="B2541" s="120">
        <v>15120</v>
      </c>
      <c r="C2541" s="120" t="s">
        <v>7</v>
      </c>
      <c r="D2541" s="311" t="s">
        <v>3003</v>
      </c>
      <c r="E2541" s="120">
        <v>5.03</v>
      </c>
      <c r="F2541" s="120" t="s">
        <v>9</v>
      </c>
      <c r="G2541" s="120" t="s">
        <v>2998</v>
      </c>
      <c r="H2541" s="121" t="s">
        <v>110</v>
      </c>
      <c r="I2541" s="117" t="s">
        <v>3658</v>
      </c>
      <c r="J2541" s="74">
        <f>IF(F2541="USD", E2541, E2541 * IFERROR(VLOOKUP(F2541, EXCHANGE_RATE!A:B, 2, FALSE), "Currency not found"))</f>
        <v>5.03</v>
      </c>
      <c r="K2541" s="74">
        <f t="shared" si="252"/>
        <v>5.03</v>
      </c>
      <c r="L2541" s="14">
        <f>IF(C2541="MTS", B2541, B2541 * IFERROR(VLOOKUP(C2541, 'QTY_CONVERSIONS '!A:B, 2, FALSE), "Units not found"))</f>
        <v>15.120000000000001</v>
      </c>
      <c r="M2541" s="75">
        <f t="shared" si="254"/>
        <v>76053.600000000006</v>
      </c>
      <c r="N2541" t="str">
        <f>IFERROR(VLOOKUP(D2541, Product_Category!A:B, 2, FALSE), "Uncategorized")</f>
        <v>MCC</v>
      </c>
      <c r="O2541" s="76">
        <f t="shared" si="255"/>
        <v>5.03</v>
      </c>
      <c r="P2541" s="76">
        <f t="shared" si="256"/>
        <v>76.053600000000003</v>
      </c>
      <c r="Q2541">
        <f t="shared" si="253"/>
        <v>2023</v>
      </c>
      <c r="R2541" t="str">
        <f>IFERROR(VLOOKUP(G2541,'Importer Name'!A:B, 2, FALSE), "")</f>
        <v>SIGNET</v>
      </c>
      <c r="S2541" t="str">
        <f>IFERROR(VLOOKUP(H2541,'Supplier name '!A:B, 2, FALSE), "")</f>
        <v>DUPONT NUTRITION</v>
      </c>
    </row>
    <row r="2542" spans="1:19">
      <c r="A2542" s="119" t="s">
        <v>247</v>
      </c>
      <c r="B2542" s="120">
        <v>17500</v>
      </c>
      <c r="C2542" s="120" t="s">
        <v>7</v>
      </c>
      <c r="D2542" s="311" t="s">
        <v>3007</v>
      </c>
      <c r="E2542" s="120">
        <v>5.59</v>
      </c>
      <c r="F2542" s="120" t="s">
        <v>9</v>
      </c>
      <c r="G2542" s="120" t="s">
        <v>2998</v>
      </c>
      <c r="H2542" s="121" t="s">
        <v>110</v>
      </c>
      <c r="I2542" s="117" t="s">
        <v>3658</v>
      </c>
      <c r="J2542" s="74">
        <f>IF(F2542="USD", E2542, E2542 * IFERROR(VLOOKUP(F2542, EXCHANGE_RATE!A:B, 2, FALSE), "Currency not found"))</f>
        <v>5.59</v>
      </c>
      <c r="K2542" s="74">
        <f t="shared" si="252"/>
        <v>5.59</v>
      </c>
      <c r="L2542" s="14">
        <f>IF(C2542="MTS", B2542, B2542 * IFERROR(VLOOKUP(C2542, 'QTY_CONVERSIONS '!A:B, 2, FALSE), "Units not found"))</f>
        <v>17.5</v>
      </c>
      <c r="M2542" s="75">
        <f t="shared" si="254"/>
        <v>97825</v>
      </c>
      <c r="N2542" t="str">
        <f>IFERROR(VLOOKUP(D2542, Product_Category!A:B, 2, FALSE), "Uncategorized")</f>
        <v>MCC</v>
      </c>
      <c r="O2542" s="76">
        <f t="shared" si="255"/>
        <v>5.59</v>
      </c>
      <c r="P2542" s="76">
        <f t="shared" si="256"/>
        <v>97.825000000000003</v>
      </c>
      <c r="Q2542">
        <f t="shared" si="253"/>
        <v>2023</v>
      </c>
      <c r="R2542" t="str">
        <f>IFERROR(VLOOKUP(G2542,'Importer Name'!A:B, 2, FALSE), "")</f>
        <v>SIGNET</v>
      </c>
      <c r="S2542" t="str">
        <f>IFERROR(VLOOKUP(H2542,'Supplier name '!A:B, 2, FALSE), "")</f>
        <v>DUPONT NUTRITION</v>
      </c>
    </row>
    <row r="2543" spans="1:19">
      <c r="A2543" s="119" t="s">
        <v>247</v>
      </c>
      <c r="B2543" s="120">
        <v>17500</v>
      </c>
      <c r="C2543" s="120" t="s">
        <v>7</v>
      </c>
      <c r="D2543" s="311" t="s">
        <v>2999</v>
      </c>
      <c r="E2543" s="120">
        <v>6.86</v>
      </c>
      <c r="F2543" s="120" t="s">
        <v>9</v>
      </c>
      <c r="G2543" s="120" t="s">
        <v>2998</v>
      </c>
      <c r="H2543" s="121" t="s">
        <v>110</v>
      </c>
      <c r="I2543" s="117" t="s">
        <v>3658</v>
      </c>
      <c r="J2543" s="74">
        <f>IF(F2543="USD", E2543, E2543 * IFERROR(VLOOKUP(F2543, EXCHANGE_RATE!A:B, 2, FALSE), "Currency not found"))</f>
        <v>6.86</v>
      </c>
      <c r="K2543" s="74">
        <f t="shared" si="252"/>
        <v>6.86</v>
      </c>
      <c r="L2543" s="14">
        <f>IF(C2543="MTS", B2543, B2543 * IFERROR(VLOOKUP(C2543, 'QTY_CONVERSIONS '!A:B, 2, FALSE), "Units not found"))</f>
        <v>17.5</v>
      </c>
      <c r="M2543" s="75">
        <f t="shared" si="254"/>
        <v>120050</v>
      </c>
      <c r="N2543" t="str">
        <f>IFERROR(VLOOKUP(D2543, Product_Category!A:B, 2, FALSE), "Uncategorized")</f>
        <v>MCC</v>
      </c>
      <c r="O2543" s="76">
        <f t="shared" si="255"/>
        <v>6.86</v>
      </c>
      <c r="P2543" s="76">
        <f t="shared" si="256"/>
        <v>120.05000000000001</v>
      </c>
      <c r="Q2543">
        <f t="shared" si="253"/>
        <v>2023</v>
      </c>
      <c r="R2543" t="str">
        <f>IFERROR(VLOOKUP(G2543,'Importer Name'!A:B, 2, FALSE), "")</f>
        <v>SIGNET</v>
      </c>
      <c r="S2543" t="str">
        <f>IFERROR(VLOOKUP(H2543,'Supplier name '!A:B, 2, FALSE), "")</f>
        <v>DUPONT NUTRITION</v>
      </c>
    </row>
    <row r="2544" spans="1:19">
      <c r="A2544" s="119" t="s">
        <v>247</v>
      </c>
      <c r="B2544" s="120">
        <v>2000</v>
      </c>
      <c r="C2544" s="120" t="s">
        <v>7</v>
      </c>
      <c r="D2544" s="311" t="s">
        <v>3001</v>
      </c>
      <c r="E2544" s="120">
        <v>5.75</v>
      </c>
      <c r="F2544" s="120" t="s">
        <v>9</v>
      </c>
      <c r="G2544" s="120" t="s">
        <v>2647</v>
      </c>
      <c r="H2544" s="121" t="s">
        <v>110</v>
      </c>
      <c r="I2544" s="117" t="s">
        <v>3658</v>
      </c>
      <c r="J2544" s="74">
        <f>IF(F2544="USD", E2544, E2544 * IFERROR(VLOOKUP(F2544, EXCHANGE_RATE!A:B, 2, FALSE), "Currency not found"))</f>
        <v>5.75</v>
      </c>
      <c r="K2544" s="74">
        <f t="shared" si="252"/>
        <v>5.75</v>
      </c>
      <c r="L2544" s="14">
        <f>IF(C2544="MTS", B2544, B2544 * IFERROR(VLOOKUP(C2544, 'QTY_CONVERSIONS '!A:B, 2, FALSE), "Units not found"))</f>
        <v>2</v>
      </c>
      <c r="M2544" s="75">
        <f t="shared" si="254"/>
        <v>11500</v>
      </c>
      <c r="N2544" t="str">
        <f>IFERROR(VLOOKUP(D2544, Product_Category!A:B, 2, FALSE), "Uncategorized")</f>
        <v>MCC</v>
      </c>
      <c r="O2544" s="76">
        <f t="shared" si="255"/>
        <v>5.75</v>
      </c>
      <c r="P2544" s="76">
        <f t="shared" si="256"/>
        <v>11.5</v>
      </c>
      <c r="Q2544">
        <f t="shared" si="253"/>
        <v>2023</v>
      </c>
      <c r="R2544" t="str">
        <f>IFERROR(VLOOKUP(G2544,'Importer Name'!A:B, 2, FALSE), "")</f>
        <v>CIPLA</v>
      </c>
      <c r="S2544" t="str">
        <f>IFERROR(VLOOKUP(H2544,'Supplier name '!A:B, 2, FALSE), "")</f>
        <v>DUPONT NUTRITION</v>
      </c>
    </row>
    <row r="2545" spans="1:19">
      <c r="A2545" s="119" t="s">
        <v>247</v>
      </c>
      <c r="B2545" s="120">
        <v>2000</v>
      </c>
      <c r="C2545" s="120" t="s">
        <v>7</v>
      </c>
      <c r="D2545" s="311" t="s">
        <v>3311</v>
      </c>
      <c r="E2545" s="120">
        <v>5.14</v>
      </c>
      <c r="F2545" s="120" t="s">
        <v>9</v>
      </c>
      <c r="G2545" s="120" t="s">
        <v>3636</v>
      </c>
      <c r="H2545" s="121" t="s">
        <v>110</v>
      </c>
      <c r="I2545" s="117" t="s">
        <v>3658</v>
      </c>
      <c r="J2545" s="74">
        <f>IF(F2545="USD", E2545, E2545 * IFERROR(VLOOKUP(F2545, EXCHANGE_RATE!A:B, 2, FALSE), "Currency not found"))</f>
        <v>5.14</v>
      </c>
      <c r="K2545" s="74">
        <f t="shared" si="252"/>
        <v>5.14</v>
      </c>
      <c r="L2545" s="14">
        <f>IF(C2545="MTS", B2545, B2545 * IFERROR(VLOOKUP(C2545, 'QTY_CONVERSIONS '!A:B, 2, FALSE), "Units not found"))</f>
        <v>2</v>
      </c>
      <c r="M2545" s="75">
        <f t="shared" si="254"/>
        <v>10280</v>
      </c>
      <c r="N2545" t="str">
        <f>IFERROR(VLOOKUP(D2545, Product_Category!A:B, 2, FALSE), "Uncategorized")</f>
        <v>MCC</v>
      </c>
      <c r="O2545" s="76">
        <f t="shared" si="255"/>
        <v>5.14</v>
      </c>
      <c r="P2545" s="76">
        <f t="shared" si="256"/>
        <v>10.28</v>
      </c>
      <c r="Q2545">
        <f t="shared" si="253"/>
        <v>2023</v>
      </c>
      <c r="R2545" t="str">
        <f>IFERROR(VLOOKUP(G2545,'Importer Name'!A:B, 2, FALSE), "")</f>
        <v>EMCURE</v>
      </c>
      <c r="S2545" t="str">
        <f>IFERROR(VLOOKUP(H2545,'Supplier name '!A:B, 2, FALSE), "")</f>
        <v>DUPONT NUTRITION</v>
      </c>
    </row>
    <row r="2546" spans="1:19">
      <c r="A2546" s="119" t="s">
        <v>247</v>
      </c>
      <c r="B2546" s="120">
        <v>50</v>
      </c>
      <c r="C2546" s="120" t="s">
        <v>7</v>
      </c>
      <c r="D2546" s="311" t="s">
        <v>3004</v>
      </c>
      <c r="E2546" s="120">
        <v>6.86</v>
      </c>
      <c r="F2546" s="120" t="s">
        <v>9</v>
      </c>
      <c r="G2546" s="120" t="s">
        <v>2998</v>
      </c>
      <c r="H2546" s="121" t="s">
        <v>110</v>
      </c>
      <c r="I2546" s="117" t="s">
        <v>3658</v>
      </c>
      <c r="J2546" s="74">
        <f>IF(F2546="USD", E2546, E2546 * IFERROR(VLOOKUP(F2546, EXCHANGE_RATE!A:B, 2, FALSE), "Currency not found"))</f>
        <v>6.86</v>
      </c>
      <c r="K2546" s="74">
        <f t="shared" si="252"/>
        <v>6.86</v>
      </c>
      <c r="L2546" s="14">
        <f>IF(C2546="MTS", B2546, B2546 * IFERROR(VLOOKUP(C2546, 'QTY_CONVERSIONS '!A:B, 2, FALSE), "Units not found"))</f>
        <v>0.05</v>
      </c>
      <c r="M2546" s="75">
        <f t="shared" si="254"/>
        <v>343</v>
      </c>
      <c r="N2546" t="str">
        <f>IFERROR(VLOOKUP(D2546, Product_Category!A:B, 2, FALSE), "Uncategorized")</f>
        <v>MCC</v>
      </c>
      <c r="O2546" s="76">
        <f t="shared" si="255"/>
        <v>6.86</v>
      </c>
      <c r="P2546" s="76">
        <f t="shared" si="256"/>
        <v>0.34300000000000003</v>
      </c>
      <c r="Q2546">
        <f t="shared" si="253"/>
        <v>2023</v>
      </c>
      <c r="R2546" t="str">
        <f>IFERROR(VLOOKUP(G2546,'Importer Name'!A:B, 2, FALSE), "")</f>
        <v>SIGNET</v>
      </c>
      <c r="S2546" t="str">
        <f>IFERROR(VLOOKUP(H2546,'Supplier name '!A:B, 2, FALSE), "")</f>
        <v>DUPONT NUTRITION</v>
      </c>
    </row>
    <row r="2547" spans="1:19">
      <c r="A2547" s="119" t="s">
        <v>247</v>
      </c>
      <c r="B2547" s="120">
        <v>1000</v>
      </c>
      <c r="C2547" s="120" t="s">
        <v>7</v>
      </c>
      <c r="D2547" s="311" t="s">
        <v>3004</v>
      </c>
      <c r="E2547" s="120">
        <v>6.86</v>
      </c>
      <c r="F2547" s="120" t="s">
        <v>9</v>
      </c>
      <c r="G2547" s="120" t="s">
        <v>3636</v>
      </c>
      <c r="H2547" s="121" t="s">
        <v>110</v>
      </c>
      <c r="I2547" s="117" t="s">
        <v>3658</v>
      </c>
      <c r="J2547" s="74">
        <f>IF(F2547="USD", E2547, E2547 * IFERROR(VLOOKUP(F2547, EXCHANGE_RATE!A:B, 2, FALSE), "Currency not found"))</f>
        <v>6.86</v>
      </c>
      <c r="K2547" s="74">
        <f t="shared" si="252"/>
        <v>6.86</v>
      </c>
      <c r="L2547" s="14">
        <f>IF(C2547="MTS", B2547, B2547 * IFERROR(VLOOKUP(C2547, 'QTY_CONVERSIONS '!A:B, 2, FALSE), "Units not found"))</f>
        <v>1</v>
      </c>
      <c r="M2547" s="75">
        <f t="shared" si="254"/>
        <v>6860</v>
      </c>
      <c r="N2547" t="str">
        <f>IFERROR(VLOOKUP(D2547, Product_Category!A:B, 2, FALSE), "Uncategorized")</f>
        <v>MCC</v>
      </c>
      <c r="O2547" s="76">
        <f t="shared" si="255"/>
        <v>6.86</v>
      </c>
      <c r="P2547" s="76">
        <f t="shared" si="256"/>
        <v>6.86</v>
      </c>
      <c r="Q2547">
        <f t="shared" si="253"/>
        <v>2023</v>
      </c>
      <c r="R2547" t="str">
        <f>IFERROR(VLOOKUP(G2547,'Importer Name'!A:B, 2, FALSE), "")</f>
        <v>EMCURE</v>
      </c>
      <c r="S2547" t="str">
        <f>IFERROR(VLOOKUP(H2547,'Supplier name '!A:B, 2, FALSE), "")</f>
        <v>DUPONT NUTRITION</v>
      </c>
    </row>
    <row r="2548" spans="1:19">
      <c r="A2548" s="119" t="s">
        <v>247</v>
      </c>
      <c r="B2548" s="120">
        <v>4500</v>
      </c>
      <c r="C2548" s="120" t="s">
        <v>7</v>
      </c>
      <c r="D2548" s="311" t="s">
        <v>3001</v>
      </c>
      <c r="E2548" s="120">
        <v>5.75</v>
      </c>
      <c r="F2548" s="120" t="s">
        <v>9</v>
      </c>
      <c r="G2548" s="120" t="s">
        <v>2647</v>
      </c>
      <c r="H2548" s="121" t="s">
        <v>110</v>
      </c>
      <c r="I2548" s="117" t="s">
        <v>3658</v>
      </c>
      <c r="J2548" s="74">
        <f>IF(F2548="USD", E2548, E2548 * IFERROR(VLOOKUP(F2548, EXCHANGE_RATE!A:B, 2, FALSE), "Currency not found"))</f>
        <v>5.75</v>
      </c>
      <c r="K2548" s="74">
        <f t="shared" si="252"/>
        <v>5.75</v>
      </c>
      <c r="L2548" s="14">
        <f>IF(C2548="MTS", B2548, B2548 * IFERROR(VLOOKUP(C2548, 'QTY_CONVERSIONS '!A:B, 2, FALSE), "Units not found"))</f>
        <v>4.5</v>
      </c>
      <c r="M2548" s="75">
        <f t="shared" si="254"/>
        <v>25875</v>
      </c>
      <c r="N2548" t="str">
        <f>IFERROR(VLOOKUP(D2548, Product_Category!A:B, 2, FALSE), "Uncategorized")</f>
        <v>MCC</v>
      </c>
      <c r="O2548" s="76">
        <f t="shared" si="255"/>
        <v>5.75</v>
      </c>
      <c r="P2548" s="76">
        <f t="shared" si="256"/>
        <v>25.875</v>
      </c>
      <c r="Q2548">
        <f t="shared" si="253"/>
        <v>2023</v>
      </c>
      <c r="R2548" t="str">
        <f>IFERROR(VLOOKUP(G2548,'Importer Name'!A:B, 2, FALSE), "")</f>
        <v>CIPLA</v>
      </c>
      <c r="S2548" t="str">
        <f>IFERROR(VLOOKUP(H2548,'Supplier name '!A:B, 2, FALSE), "")</f>
        <v>DUPONT NUTRITION</v>
      </c>
    </row>
    <row r="2549" spans="1:19">
      <c r="A2549" s="119" t="s">
        <v>247</v>
      </c>
      <c r="B2549" s="120">
        <v>5000</v>
      </c>
      <c r="C2549" s="120" t="s">
        <v>7</v>
      </c>
      <c r="D2549" s="311" t="s">
        <v>3001</v>
      </c>
      <c r="E2549" s="120">
        <v>5.75</v>
      </c>
      <c r="F2549" s="120" t="s">
        <v>9</v>
      </c>
      <c r="G2549" s="120" t="s">
        <v>2647</v>
      </c>
      <c r="H2549" s="121" t="s">
        <v>110</v>
      </c>
      <c r="I2549" s="117" t="s">
        <v>3658</v>
      </c>
      <c r="J2549" s="74">
        <f>IF(F2549="USD", E2549, E2549 * IFERROR(VLOOKUP(F2549, EXCHANGE_RATE!A:B, 2, FALSE), "Currency not found"))</f>
        <v>5.75</v>
      </c>
      <c r="K2549" s="74">
        <f t="shared" si="252"/>
        <v>5.75</v>
      </c>
      <c r="L2549" s="14">
        <f>IF(C2549="MTS", B2549, B2549 * IFERROR(VLOOKUP(C2549, 'QTY_CONVERSIONS '!A:B, 2, FALSE), "Units not found"))</f>
        <v>5</v>
      </c>
      <c r="M2549" s="75">
        <f t="shared" si="254"/>
        <v>28750</v>
      </c>
      <c r="N2549" t="str">
        <f>IFERROR(VLOOKUP(D2549, Product_Category!A:B, 2, FALSE), "Uncategorized")</f>
        <v>MCC</v>
      </c>
      <c r="O2549" s="76">
        <f t="shared" si="255"/>
        <v>5.75</v>
      </c>
      <c r="P2549" s="76">
        <f t="shared" si="256"/>
        <v>28.75</v>
      </c>
      <c r="Q2549">
        <f t="shared" si="253"/>
        <v>2023</v>
      </c>
      <c r="R2549" t="str">
        <f>IFERROR(VLOOKUP(G2549,'Importer Name'!A:B, 2, FALSE), "")</f>
        <v>CIPLA</v>
      </c>
      <c r="S2549" t="str">
        <f>IFERROR(VLOOKUP(H2549,'Supplier name '!A:B, 2, FALSE), "")</f>
        <v>DUPONT NUTRITION</v>
      </c>
    </row>
    <row r="2550" spans="1:19">
      <c r="A2550" s="119" t="s">
        <v>247</v>
      </c>
      <c r="B2550" s="120">
        <v>1250</v>
      </c>
      <c r="C2550" s="120" t="s">
        <v>7</v>
      </c>
      <c r="D2550" s="311" t="s">
        <v>3003</v>
      </c>
      <c r="E2550" s="120">
        <v>5.14</v>
      </c>
      <c r="F2550" s="120" t="s">
        <v>9</v>
      </c>
      <c r="G2550" s="120" t="s">
        <v>3636</v>
      </c>
      <c r="H2550" s="121" t="s">
        <v>110</v>
      </c>
      <c r="I2550" s="117" t="s">
        <v>3658</v>
      </c>
      <c r="J2550" s="74">
        <f>IF(F2550="USD", E2550, E2550 * IFERROR(VLOOKUP(F2550, EXCHANGE_RATE!A:B, 2, FALSE), "Currency not found"))</f>
        <v>5.14</v>
      </c>
      <c r="K2550" s="74">
        <f t="shared" si="252"/>
        <v>5.14</v>
      </c>
      <c r="L2550" s="14">
        <f>IF(C2550="MTS", B2550, B2550 * IFERROR(VLOOKUP(C2550, 'QTY_CONVERSIONS '!A:B, 2, FALSE), "Units not found"))</f>
        <v>1.25</v>
      </c>
      <c r="M2550" s="75">
        <f t="shared" si="254"/>
        <v>6425</v>
      </c>
      <c r="N2550" t="str">
        <f>IFERROR(VLOOKUP(D2550, Product_Category!A:B, 2, FALSE), "Uncategorized")</f>
        <v>MCC</v>
      </c>
      <c r="O2550" s="76">
        <f t="shared" si="255"/>
        <v>5.14</v>
      </c>
      <c r="P2550" s="76">
        <f t="shared" si="256"/>
        <v>6.4249999999999998</v>
      </c>
      <c r="Q2550">
        <f t="shared" si="253"/>
        <v>2023</v>
      </c>
      <c r="R2550" t="str">
        <f>IFERROR(VLOOKUP(G2550,'Importer Name'!A:B, 2, FALSE), "")</f>
        <v>EMCURE</v>
      </c>
      <c r="S2550" t="str">
        <f>IFERROR(VLOOKUP(H2550,'Supplier name '!A:B, 2, FALSE), "")</f>
        <v>DUPONT NUTRITION</v>
      </c>
    </row>
    <row r="2551" spans="1:19">
      <c r="A2551" s="119" t="s">
        <v>247</v>
      </c>
      <c r="B2551" s="120">
        <v>500</v>
      </c>
      <c r="C2551" s="120" t="s">
        <v>7</v>
      </c>
      <c r="D2551" s="311" t="s">
        <v>3003</v>
      </c>
      <c r="E2551" s="120">
        <v>5.14</v>
      </c>
      <c r="F2551" s="120" t="s">
        <v>9</v>
      </c>
      <c r="G2551" s="120" t="s">
        <v>3636</v>
      </c>
      <c r="H2551" s="121" t="s">
        <v>110</v>
      </c>
      <c r="I2551" s="117" t="s">
        <v>3658</v>
      </c>
      <c r="J2551" s="74">
        <f>IF(F2551="USD", E2551, E2551 * IFERROR(VLOOKUP(F2551, EXCHANGE_RATE!A:B, 2, FALSE), "Currency not found"))</f>
        <v>5.14</v>
      </c>
      <c r="K2551" s="74">
        <f t="shared" si="252"/>
        <v>5.14</v>
      </c>
      <c r="L2551" s="14">
        <f>IF(C2551="MTS", B2551, B2551 * IFERROR(VLOOKUP(C2551, 'QTY_CONVERSIONS '!A:B, 2, FALSE), "Units not found"))</f>
        <v>0.5</v>
      </c>
      <c r="M2551" s="75">
        <f t="shared" si="254"/>
        <v>2570</v>
      </c>
      <c r="N2551" t="str">
        <f>IFERROR(VLOOKUP(D2551, Product_Category!A:B, 2, FALSE), "Uncategorized")</f>
        <v>MCC</v>
      </c>
      <c r="O2551" s="76">
        <f t="shared" si="255"/>
        <v>5.14</v>
      </c>
      <c r="P2551" s="76">
        <f t="shared" si="256"/>
        <v>2.57</v>
      </c>
      <c r="Q2551">
        <f t="shared" si="253"/>
        <v>2023</v>
      </c>
      <c r="R2551" t="str">
        <f>IFERROR(VLOOKUP(G2551,'Importer Name'!A:B, 2, FALSE), "")</f>
        <v>EMCURE</v>
      </c>
      <c r="S2551" t="str">
        <f>IFERROR(VLOOKUP(H2551,'Supplier name '!A:B, 2, FALSE), "")</f>
        <v>DUPONT NUTRITION</v>
      </c>
    </row>
    <row r="2552" spans="1:19">
      <c r="A2552" s="119" t="s">
        <v>247</v>
      </c>
      <c r="B2552" s="120">
        <v>3000</v>
      </c>
      <c r="C2552" s="120" t="s">
        <v>7</v>
      </c>
      <c r="D2552" s="311" t="s">
        <v>3003</v>
      </c>
      <c r="E2552" s="120">
        <v>5.14</v>
      </c>
      <c r="F2552" s="120" t="s">
        <v>9</v>
      </c>
      <c r="G2552" s="120" t="s">
        <v>158</v>
      </c>
      <c r="H2552" s="121" t="s">
        <v>110</v>
      </c>
      <c r="I2552" s="117" t="s">
        <v>3658</v>
      </c>
      <c r="J2552" s="74">
        <f>IF(F2552="USD", E2552, E2552 * IFERROR(VLOOKUP(F2552, EXCHANGE_RATE!A:B, 2, FALSE), "Currency not found"))</f>
        <v>5.14</v>
      </c>
      <c r="K2552" s="74">
        <f t="shared" si="252"/>
        <v>5.14</v>
      </c>
      <c r="L2552" s="14">
        <f>IF(C2552="MTS", B2552, B2552 * IFERROR(VLOOKUP(C2552, 'QTY_CONVERSIONS '!A:B, 2, FALSE), "Units not found"))</f>
        <v>3</v>
      </c>
      <c r="M2552" s="75">
        <f t="shared" si="254"/>
        <v>15419.999999999998</v>
      </c>
      <c r="N2552" t="str">
        <f>IFERROR(VLOOKUP(D2552, Product_Category!A:B, 2, FALSE), "Uncategorized")</f>
        <v>MCC</v>
      </c>
      <c r="O2552" s="76">
        <f t="shared" si="255"/>
        <v>5.14</v>
      </c>
      <c r="P2552" s="76">
        <f t="shared" si="256"/>
        <v>15.419999999999998</v>
      </c>
      <c r="Q2552">
        <f t="shared" si="253"/>
        <v>2023</v>
      </c>
      <c r="R2552" t="str">
        <f>IFERROR(VLOOKUP(G2552,'Importer Name'!A:B, 2, FALSE), "")</f>
        <v>GRAVITI PHARMA</v>
      </c>
      <c r="S2552" t="str">
        <f>IFERROR(VLOOKUP(H2552,'Supplier name '!A:B, 2, FALSE), "")</f>
        <v>DUPONT NUTRITION</v>
      </c>
    </row>
    <row r="2553" spans="1:19">
      <c r="A2553" s="119" t="s">
        <v>247</v>
      </c>
      <c r="B2553" s="120">
        <v>5000</v>
      </c>
      <c r="C2553" s="120" t="s">
        <v>7</v>
      </c>
      <c r="D2553" s="311" t="s">
        <v>3001</v>
      </c>
      <c r="E2553" s="120">
        <v>5.75</v>
      </c>
      <c r="F2553" s="120" t="s">
        <v>9</v>
      </c>
      <c r="G2553" s="120" t="s">
        <v>2632</v>
      </c>
      <c r="H2553" s="121" t="s">
        <v>110</v>
      </c>
      <c r="I2553" s="117" t="s">
        <v>3658</v>
      </c>
      <c r="J2553" s="74">
        <f>IF(F2553="USD", E2553, E2553 * IFERROR(VLOOKUP(F2553, EXCHANGE_RATE!A:B, 2, FALSE), "Currency not found"))</f>
        <v>5.75</v>
      </c>
      <c r="K2553" s="74">
        <f t="shared" si="252"/>
        <v>5.75</v>
      </c>
      <c r="L2553" s="14">
        <f>IF(C2553="MTS", B2553, B2553 * IFERROR(VLOOKUP(C2553, 'QTY_CONVERSIONS '!A:B, 2, FALSE), "Units not found"))</f>
        <v>5</v>
      </c>
      <c r="M2553" s="75">
        <f t="shared" si="254"/>
        <v>28750</v>
      </c>
      <c r="N2553" t="str">
        <f>IFERROR(VLOOKUP(D2553, Product_Category!A:B, 2, FALSE), "Uncategorized")</f>
        <v>MCC</v>
      </c>
      <c r="O2553" s="76">
        <f t="shared" si="255"/>
        <v>5.75</v>
      </c>
      <c r="P2553" s="76">
        <f t="shared" si="256"/>
        <v>28.75</v>
      </c>
      <c r="Q2553">
        <f t="shared" si="253"/>
        <v>2023</v>
      </c>
      <c r="R2553" t="str">
        <f>IFERROR(VLOOKUP(G2553,'Importer Name'!A:B, 2, FALSE), "")</f>
        <v>SANDOZ</v>
      </c>
      <c r="S2553" t="str">
        <f>IFERROR(VLOOKUP(H2553,'Supplier name '!A:B, 2, FALSE), "")</f>
        <v>DUPONT NUTRITION</v>
      </c>
    </row>
    <row r="2554" spans="1:19">
      <c r="A2554" s="119" t="s">
        <v>247</v>
      </c>
      <c r="B2554" s="120">
        <v>2000</v>
      </c>
      <c r="C2554" s="120" t="s">
        <v>7</v>
      </c>
      <c r="D2554" s="311" t="s">
        <v>3002</v>
      </c>
      <c r="E2554" s="120">
        <v>6.89</v>
      </c>
      <c r="F2554" s="120" t="s">
        <v>9</v>
      </c>
      <c r="G2554" s="120" t="s">
        <v>2995</v>
      </c>
      <c r="H2554" s="121" t="s">
        <v>110</v>
      </c>
      <c r="I2554" s="117" t="s">
        <v>3658</v>
      </c>
      <c r="J2554" s="74">
        <f>IF(F2554="USD", E2554, E2554 * IFERROR(VLOOKUP(F2554, EXCHANGE_RATE!A:B, 2, FALSE), "Currency not found"))</f>
        <v>6.89</v>
      </c>
      <c r="K2554" s="74">
        <f t="shared" si="252"/>
        <v>6.89</v>
      </c>
      <c r="L2554" s="14">
        <f>IF(C2554="MTS", B2554, B2554 * IFERROR(VLOOKUP(C2554, 'QTY_CONVERSIONS '!A:B, 2, FALSE), "Units not found"))</f>
        <v>2</v>
      </c>
      <c r="M2554" s="75">
        <f t="shared" si="254"/>
        <v>13780</v>
      </c>
      <c r="N2554" t="str">
        <f>IFERROR(VLOOKUP(D2554, Product_Category!A:B, 2, FALSE), "Uncategorized")</f>
        <v>MCC</v>
      </c>
      <c r="O2554" s="76">
        <f t="shared" si="255"/>
        <v>6.89</v>
      </c>
      <c r="P2554" s="76">
        <f t="shared" si="256"/>
        <v>13.78</v>
      </c>
      <c r="Q2554">
        <f t="shared" si="253"/>
        <v>2023</v>
      </c>
      <c r="R2554" t="str">
        <f>IFERROR(VLOOKUP(G2554,'Importer Name'!A:B, 2, FALSE), "")</f>
        <v>MYLAN LABS</v>
      </c>
      <c r="S2554" t="str">
        <f>IFERROR(VLOOKUP(H2554,'Supplier name '!A:B, 2, FALSE), "")</f>
        <v>DUPONT NUTRITION</v>
      </c>
    </row>
    <row r="2555" spans="1:19">
      <c r="A2555" s="119" t="s">
        <v>247</v>
      </c>
      <c r="B2555" s="120">
        <v>1000</v>
      </c>
      <c r="C2555" s="120" t="s">
        <v>7</v>
      </c>
      <c r="D2555" s="311" t="s">
        <v>3311</v>
      </c>
      <c r="E2555" s="120">
        <v>5.67</v>
      </c>
      <c r="F2555" s="120" t="s">
        <v>9</v>
      </c>
      <c r="G2555" s="120" t="s">
        <v>2995</v>
      </c>
      <c r="H2555" s="121" t="s">
        <v>110</v>
      </c>
      <c r="I2555" s="117" t="s">
        <v>3658</v>
      </c>
      <c r="J2555" s="74">
        <f>IF(F2555="USD", E2555, E2555 * IFERROR(VLOOKUP(F2555, EXCHANGE_RATE!A:B, 2, FALSE), "Currency not found"))</f>
        <v>5.67</v>
      </c>
      <c r="K2555" s="74">
        <f t="shared" si="252"/>
        <v>5.67</v>
      </c>
      <c r="L2555" s="14">
        <f>IF(C2555="MTS", B2555, B2555 * IFERROR(VLOOKUP(C2555, 'QTY_CONVERSIONS '!A:B, 2, FALSE), "Units not found"))</f>
        <v>1</v>
      </c>
      <c r="M2555" s="75">
        <f t="shared" si="254"/>
        <v>5670</v>
      </c>
      <c r="N2555" t="str">
        <f>IFERROR(VLOOKUP(D2555, Product_Category!A:B, 2, FALSE), "Uncategorized")</f>
        <v>MCC</v>
      </c>
      <c r="O2555" s="76">
        <f t="shared" si="255"/>
        <v>5.67</v>
      </c>
      <c r="P2555" s="76">
        <f t="shared" si="256"/>
        <v>5.67</v>
      </c>
      <c r="Q2555">
        <f t="shared" si="253"/>
        <v>2023</v>
      </c>
      <c r="R2555" t="str">
        <f>IFERROR(VLOOKUP(G2555,'Importer Name'!A:B, 2, FALSE), "")</f>
        <v>MYLAN LABS</v>
      </c>
      <c r="S2555" t="str">
        <f>IFERROR(VLOOKUP(H2555,'Supplier name '!A:B, 2, FALSE), "")</f>
        <v>DUPONT NUTRITION</v>
      </c>
    </row>
    <row r="2556" spans="1:19">
      <c r="A2556" s="119" t="s">
        <v>247</v>
      </c>
      <c r="B2556" s="120">
        <v>13000</v>
      </c>
      <c r="C2556" s="120" t="s">
        <v>7</v>
      </c>
      <c r="D2556" s="311" t="s">
        <v>3001</v>
      </c>
      <c r="E2556" s="120">
        <v>5.75</v>
      </c>
      <c r="F2556" s="120" t="s">
        <v>9</v>
      </c>
      <c r="G2556" s="120" t="s">
        <v>2998</v>
      </c>
      <c r="H2556" s="121" t="s">
        <v>110</v>
      </c>
      <c r="I2556" s="117" t="s">
        <v>3658</v>
      </c>
      <c r="J2556" s="74">
        <f>IF(F2556="USD", E2556, E2556 * IFERROR(VLOOKUP(F2556, EXCHANGE_RATE!A:B, 2, FALSE), "Currency not found"))</f>
        <v>5.75</v>
      </c>
      <c r="K2556" s="74">
        <f t="shared" si="252"/>
        <v>5.75</v>
      </c>
      <c r="L2556" s="14">
        <f>IF(C2556="MTS", B2556, B2556 * IFERROR(VLOOKUP(C2556, 'QTY_CONVERSIONS '!A:B, 2, FALSE), "Units not found"))</f>
        <v>13</v>
      </c>
      <c r="M2556" s="75">
        <f t="shared" si="254"/>
        <v>74750</v>
      </c>
      <c r="N2556" t="str">
        <f>IFERROR(VLOOKUP(D2556, Product_Category!A:B, 2, FALSE), "Uncategorized")</f>
        <v>MCC</v>
      </c>
      <c r="O2556" s="76">
        <f t="shared" si="255"/>
        <v>5.75</v>
      </c>
      <c r="P2556" s="76">
        <f t="shared" si="256"/>
        <v>74.75</v>
      </c>
      <c r="Q2556">
        <f t="shared" si="253"/>
        <v>2023</v>
      </c>
      <c r="R2556" t="str">
        <f>IFERROR(VLOOKUP(G2556,'Importer Name'!A:B, 2, FALSE), "")</f>
        <v>SIGNET</v>
      </c>
      <c r="S2556" t="str">
        <f>IFERROR(VLOOKUP(H2556,'Supplier name '!A:B, 2, FALSE), "")</f>
        <v>DUPONT NUTRITION</v>
      </c>
    </row>
    <row r="2557" spans="1:19">
      <c r="A2557" s="119" t="s">
        <v>247</v>
      </c>
      <c r="B2557" s="120">
        <v>500</v>
      </c>
      <c r="C2557" s="120" t="s">
        <v>7</v>
      </c>
      <c r="D2557" s="311" t="s">
        <v>3001</v>
      </c>
      <c r="E2557" s="120">
        <v>5.64</v>
      </c>
      <c r="F2557" s="120" t="s">
        <v>9</v>
      </c>
      <c r="G2557" s="120" t="s">
        <v>2998</v>
      </c>
      <c r="H2557" s="121" t="s">
        <v>110</v>
      </c>
      <c r="I2557" s="117" t="s">
        <v>3658</v>
      </c>
      <c r="J2557" s="74">
        <f>IF(F2557="USD", E2557, E2557 * IFERROR(VLOOKUP(F2557, EXCHANGE_RATE!A:B, 2, FALSE), "Currency not found"))</f>
        <v>5.64</v>
      </c>
      <c r="K2557" s="74">
        <f t="shared" si="252"/>
        <v>5.64</v>
      </c>
      <c r="L2557" s="14">
        <f>IF(C2557="MTS", B2557, B2557 * IFERROR(VLOOKUP(C2557, 'QTY_CONVERSIONS '!A:B, 2, FALSE), "Units not found"))</f>
        <v>0.5</v>
      </c>
      <c r="M2557" s="75">
        <f t="shared" si="254"/>
        <v>2820</v>
      </c>
      <c r="N2557" t="str">
        <f>IFERROR(VLOOKUP(D2557, Product_Category!A:B, 2, FALSE), "Uncategorized")</f>
        <v>MCC</v>
      </c>
      <c r="O2557" s="76">
        <f t="shared" si="255"/>
        <v>5.64</v>
      </c>
      <c r="P2557" s="76">
        <f t="shared" si="256"/>
        <v>2.82</v>
      </c>
      <c r="Q2557">
        <f t="shared" si="253"/>
        <v>2023</v>
      </c>
      <c r="R2557" t="str">
        <f>IFERROR(VLOOKUP(G2557,'Importer Name'!A:B, 2, FALSE), "")</f>
        <v>SIGNET</v>
      </c>
      <c r="S2557" t="str">
        <f>IFERROR(VLOOKUP(H2557,'Supplier name '!A:B, 2, FALSE), "")</f>
        <v>DUPONT NUTRITION</v>
      </c>
    </row>
    <row r="2558" spans="1:19">
      <c r="A2558" s="119" t="s">
        <v>247</v>
      </c>
      <c r="B2558" s="120">
        <v>7560</v>
      </c>
      <c r="C2558" s="120" t="s">
        <v>7</v>
      </c>
      <c r="D2558" s="311" t="s">
        <v>3003</v>
      </c>
      <c r="E2558" s="120">
        <v>5.48</v>
      </c>
      <c r="F2558" s="120" t="s">
        <v>9</v>
      </c>
      <c r="G2558" s="120" t="s">
        <v>250</v>
      </c>
      <c r="H2558" s="121" t="s">
        <v>110</v>
      </c>
      <c r="I2558" s="117" t="s">
        <v>3658</v>
      </c>
      <c r="J2558" s="74">
        <f>IF(F2558="USD", E2558, E2558 * IFERROR(VLOOKUP(F2558, EXCHANGE_RATE!A:B, 2, FALSE), "Currency not found"))</f>
        <v>5.48</v>
      </c>
      <c r="K2558" s="74">
        <f t="shared" si="252"/>
        <v>5.48</v>
      </c>
      <c r="L2558" s="14">
        <f>IF(C2558="MTS", B2558, B2558 * IFERROR(VLOOKUP(C2558, 'QTY_CONVERSIONS '!A:B, 2, FALSE), "Units not found"))</f>
        <v>7.5600000000000005</v>
      </c>
      <c r="M2558" s="75">
        <f t="shared" si="254"/>
        <v>41428.800000000003</v>
      </c>
      <c r="N2558" t="str">
        <f>IFERROR(VLOOKUP(D2558, Product_Category!A:B, 2, FALSE), "Uncategorized")</f>
        <v>MCC</v>
      </c>
      <c r="O2558" s="76">
        <f t="shared" si="255"/>
        <v>5.48</v>
      </c>
      <c r="P2558" s="76">
        <f t="shared" si="256"/>
        <v>41.428800000000003</v>
      </c>
      <c r="Q2558">
        <f t="shared" si="253"/>
        <v>2023</v>
      </c>
      <c r="R2558" t="str">
        <f>IFERROR(VLOOKUP(G2558,'Importer Name'!A:B, 2, FALSE), "")</f>
        <v>AUROBINDO</v>
      </c>
      <c r="S2558" t="str">
        <f>IFERROR(VLOOKUP(H2558,'Supplier name '!A:B, 2, FALSE), "")</f>
        <v>DUPONT NUTRITION</v>
      </c>
    </row>
    <row r="2559" spans="1:19">
      <c r="A2559" s="119" t="s">
        <v>247</v>
      </c>
      <c r="B2559" s="120">
        <v>2000</v>
      </c>
      <c r="C2559" s="120" t="s">
        <v>7</v>
      </c>
      <c r="D2559" s="311" t="s">
        <v>3001</v>
      </c>
      <c r="E2559" s="120">
        <v>5.75</v>
      </c>
      <c r="F2559" s="120" t="s">
        <v>9</v>
      </c>
      <c r="G2559" s="120" t="s">
        <v>250</v>
      </c>
      <c r="H2559" s="121" t="s">
        <v>110</v>
      </c>
      <c r="I2559" s="117" t="s">
        <v>3658</v>
      </c>
      <c r="J2559" s="74">
        <f>IF(F2559="USD", E2559, E2559 * IFERROR(VLOOKUP(F2559, EXCHANGE_RATE!A:B, 2, FALSE), "Currency not found"))</f>
        <v>5.75</v>
      </c>
      <c r="K2559" s="74">
        <f t="shared" si="252"/>
        <v>5.75</v>
      </c>
      <c r="L2559" s="14">
        <f>IF(C2559="MTS", B2559, B2559 * IFERROR(VLOOKUP(C2559, 'QTY_CONVERSIONS '!A:B, 2, FALSE), "Units not found"))</f>
        <v>2</v>
      </c>
      <c r="M2559" s="75">
        <f t="shared" si="254"/>
        <v>11500</v>
      </c>
      <c r="N2559" t="str">
        <f>IFERROR(VLOOKUP(D2559, Product_Category!A:B, 2, FALSE), "Uncategorized")</f>
        <v>MCC</v>
      </c>
      <c r="O2559" s="76">
        <f t="shared" si="255"/>
        <v>5.75</v>
      </c>
      <c r="P2559" s="76">
        <f t="shared" si="256"/>
        <v>11.5</v>
      </c>
      <c r="Q2559">
        <f t="shared" si="253"/>
        <v>2023</v>
      </c>
      <c r="R2559" t="str">
        <f>IFERROR(VLOOKUP(G2559,'Importer Name'!A:B, 2, FALSE), "")</f>
        <v>AUROBINDO</v>
      </c>
      <c r="S2559" t="str">
        <f>IFERROR(VLOOKUP(H2559,'Supplier name '!A:B, 2, FALSE), "")</f>
        <v>DUPONT NUTRITION</v>
      </c>
    </row>
    <row r="2560" spans="1:19">
      <c r="A2560" s="119" t="s">
        <v>247</v>
      </c>
      <c r="B2560" s="120">
        <v>10500</v>
      </c>
      <c r="C2560" s="120" t="s">
        <v>7</v>
      </c>
      <c r="D2560" s="311" t="s">
        <v>3003</v>
      </c>
      <c r="E2560" s="120">
        <v>4.71</v>
      </c>
      <c r="F2560" s="120" t="s">
        <v>9</v>
      </c>
      <c r="G2560" s="120" t="s">
        <v>2688</v>
      </c>
      <c r="H2560" s="121" t="s">
        <v>110</v>
      </c>
      <c r="I2560" s="117" t="s">
        <v>3658</v>
      </c>
      <c r="J2560" s="74">
        <f>IF(F2560="USD", E2560, E2560 * IFERROR(VLOOKUP(F2560, EXCHANGE_RATE!A:B, 2, FALSE), "Currency not found"))</f>
        <v>4.71</v>
      </c>
      <c r="K2560" s="74">
        <f t="shared" si="252"/>
        <v>4.71</v>
      </c>
      <c r="L2560" s="14">
        <f>IF(C2560="MTS", B2560, B2560 * IFERROR(VLOOKUP(C2560, 'QTY_CONVERSIONS '!A:B, 2, FALSE), "Units not found"))</f>
        <v>10.5</v>
      </c>
      <c r="M2560" s="75">
        <f t="shared" si="254"/>
        <v>49455</v>
      </c>
      <c r="N2560" t="str">
        <f>IFERROR(VLOOKUP(D2560, Product_Category!A:B, 2, FALSE), "Uncategorized")</f>
        <v>MCC</v>
      </c>
      <c r="O2560" s="76">
        <f t="shared" si="255"/>
        <v>4.71</v>
      </c>
      <c r="P2560" s="76">
        <f t="shared" si="256"/>
        <v>49.454999999999998</v>
      </c>
      <c r="Q2560">
        <f t="shared" si="253"/>
        <v>2023</v>
      </c>
      <c r="R2560" t="str">
        <f>IFERROR(VLOOKUP(G2560,'Importer Name'!A:B, 2, FALSE), "")</f>
        <v>DANISCO</v>
      </c>
      <c r="S2560" t="str">
        <f>IFERROR(VLOOKUP(H2560,'Supplier name '!A:B, 2, FALSE), "")</f>
        <v>DUPONT NUTRITION</v>
      </c>
    </row>
    <row r="2561" spans="1:19">
      <c r="A2561" s="119" t="s">
        <v>247</v>
      </c>
      <c r="B2561" s="120">
        <v>750</v>
      </c>
      <c r="C2561" s="120" t="s">
        <v>7</v>
      </c>
      <c r="D2561" s="311" t="s">
        <v>3002</v>
      </c>
      <c r="E2561" s="120">
        <v>6.89</v>
      </c>
      <c r="F2561" s="120" t="s">
        <v>9</v>
      </c>
      <c r="G2561" s="120" t="s">
        <v>2995</v>
      </c>
      <c r="H2561" s="121" t="s">
        <v>110</v>
      </c>
      <c r="I2561" s="117" t="s">
        <v>3658</v>
      </c>
      <c r="J2561" s="74">
        <f>IF(F2561="USD", E2561, E2561 * IFERROR(VLOOKUP(F2561, EXCHANGE_RATE!A:B, 2, FALSE), "Currency not found"))</f>
        <v>6.89</v>
      </c>
      <c r="K2561" s="74">
        <f t="shared" si="252"/>
        <v>6.89</v>
      </c>
      <c r="L2561" s="14">
        <f>IF(C2561="MTS", B2561, B2561 * IFERROR(VLOOKUP(C2561, 'QTY_CONVERSIONS '!A:B, 2, FALSE), "Units not found"))</f>
        <v>0.75</v>
      </c>
      <c r="M2561" s="75">
        <f t="shared" si="254"/>
        <v>5167.5</v>
      </c>
      <c r="N2561" t="str">
        <f>IFERROR(VLOOKUP(D2561, Product_Category!A:B, 2, FALSE), "Uncategorized")</f>
        <v>MCC</v>
      </c>
      <c r="O2561" s="76">
        <f t="shared" si="255"/>
        <v>6.89</v>
      </c>
      <c r="P2561" s="76">
        <f t="shared" si="256"/>
        <v>5.1674999999999995</v>
      </c>
      <c r="Q2561">
        <f t="shared" si="253"/>
        <v>2023</v>
      </c>
      <c r="R2561" t="str">
        <f>IFERROR(VLOOKUP(G2561,'Importer Name'!A:B, 2, FALSE), "")</f>
        <v>MYLAN LABS</v>
      </c>
      <c r="S2561" t="str">
        <f>IFERROR(VLOOKUP(H2561,'Supplier name '!A:B, 2, FALSE), "")</f>
        <v>DUPONT NUTRITION</v>
      </c>
    </row>
    <row r="2562" spans="1:19">
      <c r="A2562" s="122" t="s">
        <v>247</v>
      </c>
      <c r="B2562" s="123">
        <v>10500</v>
      </c>
      <c r="C2562" s="123" t="s">
        <v>7</v>
      </c>
      <c r="D2562" s="312" t="s">
        <v>3001</v>
      </c>
      <c r="E2562" s="123">
        <v>4.51</v>
      </c>
      <c r="F2562" s="123" t="s">
        <v>9</v>
      </c>
      <c r="G2562" s="123" t="s">
        <v>2688</v>
      </c>
      <c r="H2562" s="124" t="s">
        <v>110</v>
      </c>
      <c r="I2562" s="117" t="s">
        <v>3658</v>
      </c>
      <c r="J2562" s="74">
        <f>IF(F2562="USD", E2562, E2562 * IFERROR(VLOOKUP(F2562, EXCHANGE_RATE!A:B, 2, FALSE), "Currency not found"))</f>
        <v>4.51</v>
      </c>
      <c r="K2562" s="74">
        <f t="shared" si="252"/>
        <v>4.51</v>
      </c>
      <c r="L2562" s="14">
        <f>IF(C2562="MTS", B2562, B2562 * IFERROR(VLOOKUP(C2562, 'QTY_CONVERSIONS '!A:B, 2, FALSE), "Units not found"))</f>
        <v>10.5</v>
      </c>
      <c r="M2562" s="75">
        <f t="shared" si="254"/>
        <v>47355</v>
      </c>
      <c r="N2562" t="str">
        <f>IFERROR(VLOOKUP(D2562, Product_Category!A:B, 2, FALSE), "Uncategorized")</f>
        <v>MCC</v>
      </c>
      <c r="O2562" s="76">
        <f t="shared" si="255"/>
        <v>4.51</v>
      </c>
      <c r="P2562" s="76">
        <f t="shared" si="256"/>
        <v>47.354999999999997</v>
      </c>
      <c r="Q2562">
        <f t="shared" si="253"/>
        <v>2023</v>
      </c>
      <c r="R2562" t="str">
        <f>IFERROR(VLOOKUP(G2562,'Importer Name'!A:B, 2, FALSE), "")</f>
        <v>DANISCO</v>
      </c>
      <c r="S2562" t="str">
        <f>IFERROR(VLOOKUP(H2562,'Supplier name '!A:B, 2, FALSE), "")</f>
        <v>DUPONT NUTRITION</v>
      </c>
    </row>
    <row r="2563" spans="1:19">
      <c r="A2563" s="119" t="s">
        <v>262</v>
      </c>
      <c r="B2563" s="120">
        <v>17000</v>
      </c>
      <c r="C2563" s="120" t="s">
        <v>7</v>
      </c>
      <c r="D2563" s="311" t="s">
        <v>19</v>
      </c>
      <c r="E2563" s="120">
        <v>3.3</v>
      </c>
      <c r="F2563" s="120" t="s">
        <v>9</v>
      </c>
      <c r="G2563" s="120" t="s">
        <v>378</v>
      </c>
      <c r="H2563" s="121" t="s">
        <v>476</v>
      </c>
      <c r="I2563" s="117" t="s">
        <v>3658</v>
      </c>
      <c r="J2563" s="74">
        <f>IF(F2563="USD", E2563, E2563 * IFERROR(VLOOKUP(F2563, EXCHANGE_RATE!A:B, 2, FALSE), "Currency not found"))</f>
        <v>3.3</v>
      </c>
      <c r="K2563" s="74">
        <f t="shared" si="252"/>
        <v>3.3</v>
      </c>
      <c r="L2563" s="14">
        <f>IF(C2563="MTS", B2563, B2563 * IFERROR(VLOOKUP(C2563, 'QTY_CONVERSIONS '!A:B, 2, FALSE), "Units not found"))</f>
        <v>17</v>
      </c>
      <c r="M2563" s="75">
        <f t="shared" si="254"/>
        <v>56100</v>
      </c>
      <c r="N2563" t="str">
        <f>IFERROR(VLOOKUP(D2563, Product_Category!A:B, 2, FALSE), "Uncategorized")</f>
        <v>CMC</v>
      </c>
      <c r="O2563" s="76">
        <f t="shared" si="255"/>
        <v>3.3</v>
      </c>
      <c r="P2563" s="76">
        <f t="shared" si="256"/>
        <v>56.099999999999994</v>
      </c>
      <c r="Q2563">
        <f t="shared" si="253"/>
        <v>2023</v>
      </c>
      <c r="R2563" t="str">
        <f>IFERROR(VLOOKUP(G2563,'Importer Name'!A:B, 2, FALSE), "")</f>
        <v>LAMBERTI</v>
      </c>
      <c r="S2563" t="str">
        <f>IFERROR(VLOOKUP(H2563,'Supplier name '!A:B, 2, FALSE), "")</f>
        <v xml:space="preserve">LAMBERTI S P A </v>
      </c>
    </row>
    <row r="2564" spans="1:19">
      <c r="A2564" s="119" t="s">
        <v>262</v>
      </c>
      <c r="B2564" s="120">
        <v>1000</v>
      </c>
      <c r="C2564" s="120" t="s">
        <v>7</v>
      </c>
      <c r="D2564" s="311" t="s">
        <v>19</v>
      </c>
      <c r="E2564" s="120">
        <v>5.5</v>
      </c>
      <c r="F2564" s="120" t="s">
        <v>9</v>
      </c>
      <c r="G2564" s="120" t="s">
        <v>378</v>
      </c>
      <c r="H2564" s="121" t="s">
        <v>476</v>
      </c>
      <c r="I2564" s="117" t="s">
        <v>3658</v>
      </c>
      <c r="J2564" s="74">
        <f>IF(F2564="USD", E2564, E2564 * IFERROR(VLOOKUP(F2564, EXCHANGE_RATE!A:B, 2, FALSE), "Currency not found"))</f>
        <v>5.5</v>
      </c>
      <c r="K2564" s="74">
        <f t="shared" ref="K2564:K2627" si="257">ROUNDUP(J2564,2)</f>
        <v>5.5</v>
      </c>
      <c r="L2564" s="14">
        <f>IF(C2564="MTS", B2564, B2564 * IFERROR(VLOOKUP(C2564, 'QTY_CONVERSIONS '!A:B, 2, FALSE), "Units not found"))</f>
        <v>1</v>
      </c>
      <c r="M2564" s="75">
        <f t="shared" si="254"/>
        <v>5500</v>
      </c>
      <c r="N2564" t="str">
        <f>IFERROR(VLOOKUP(D2564, Product_Category!A:B, 2, FALSE), "Uncategorized")</f>
        <v>CMC</v>
      </c>
      <c r="O2564" s="76">
        <f t="shared" si="255"/>
        <v>5.5</v>
      </c>
      <c r="P2564" s="76">
        <f t="shared" si="256"/>
        <v>5.5</v>
      </c>
      <c r="Q2564">
        <f t="shared" ref="Q2564:Q2627" si="258">Q2563</f>
        <v>2023</v>
      </c>
      <c r="R2564" t="str">
        <f>IFERROR(VLOOKUP(G2564,'Importer Name'!A:B, 2, FALSE), "")</f>
        <v>LAMBERTI</v>
      </c>
      <c r="S2564" t="str">
        <f>IFERROR(VLOOKUP(H2564,'Supplier name '!A:B, 2, FALSE), "")</f>
        <v xml:space="preserve">LAMBERTI S P A </v>
      </c>
    </row>
    <row r="2565" spans="1:19">
      <c r="A2565" s="119" t="s">
        <v>262</v>
      </c>
      <c r="B2565" s="120">
        <v>21000</v>
      </c>
      <c r="C2565" s="120" t="s">
        <v>7</v>
      </c>
      <c r="D2565" s="311" t="s">
        <v>19</v>
      </c>
      <c r="E2565" s="120">
        <v>3.3</v>
      </c>
      <c r="F2565" s="120" t="s">
        <v>9</v>
      </c>
      <c r="G2565" s="120" t="s">
        <v>378</v>
      </c>
      <c r="H2565" s="121" t="s">
        <v>476</v>
      </c>
      <c r="I2565" s="117" t="s">
        <v>3658</v>
      </c>
      <c r="J2565" s="74">
        <f>IF(F2565="USD", E2565, E2565 * IFERROR(VLOOKUP(F2565, EXCHANGE_RATE!A:B, 2, FALSE), "Currency not found"))</f>
        <v>3.3</v>
      </c>
      <c r="K2565" s="74">
        <f t="shared" si="257"/>
        <v>3.3</v>
      </c>
      <c r="L2565" s="14">
        <f>IF(C2565="MTS", B2565, B2565 * IFERROR(VLOOKUP(C2565, 'QTY_CONVERSIONS '!A:B, 2, FALSE), "Units not found"))</f>
        <v>21</v>
      </c>
      <c r="M2565" s="75">
        <f t="shared" si="254"/>
        <v>69300</v>
      </c>
      <c r="N2565" t="str">
        <f>IFERROR(VLOOKUP(D2565, Product_Category!A:B, 2, FALSE), "Uncategorized")</f>
        <v>CMC</v>
      </c>
      <c r="O2565" s="76">
        <f t="shared" si="255"/>
        <v>3.3</v>
      </c>
      <c r="P2565" s="76">
        <f t="shared" si="256"/>
        <v>69.3</v>
      </c>
      <c r="Q2565">
        <f t="shared" si="258"/>
        <v>2023</v>
      </c>
      <c r="R2565" t="str">
        <f>IFERROR(VLOOKUP(G2565,'Importer Name'!A:B, 2, FALSE), "")</f>
        <v>LAMBERTI</v>
      </c>
      <c r="S2565" t="str">
        <f>IFERROR(VLOOKUP(H2565,'Supplier name '!A:B, 2, FALSE), "")</f>
        <v xml:space="preserve">LAMBERTI S P A </v>
      </c>
    </row>
    <row r="2566" spans="1:19">
      <c r="A2566" s="119" t="s">
        <v>262</v>
      </c>
      <c r="B2566" s="120">
        <v>0.25</v>
      </c>
      <c r="C2566" s="120" t="s">
        <v>7</v>
      </c>
      <c r="D2566" s="311" t="s">
        <v>769</v>
      </c>
      <c r="E2566" s="120">
        <v>6.56</v>
      </c>
      <c r="F2566" s="120" t="s">
        <v>1718</v>
      </c>
      <c r="G2566" s="120" t="s">
        <v>267</v>
      </c>
      <c r="H2566" s="121" t="s">
        <v>3637</v>
      </c>
      <c r="I2566" s="117" t="s">
        <v>3658</v>
      </c>
      <c r="J2566" s="74">
        <f>IF(F2566="USD", E2566, E2566 * IFERROR(VLOOKUP(F2566, EXCHANGE_RATE!A:B, 2, FALSE), "Currency not found"))</f>
        <v>7.0191999999999997</v>
      </c>
      <c r="K2566" s="74">
        <f t="shared" si="257"/>
        <v>7.02</v>
      </c>
      <c r="L2566" s="14">
        <f>IF(C2566="MTS", B2566, B2566 * IFERROR(VLOOKUP(C2566, 'QTY_CONVERSIONS '!A:B, 2, FALSE), "Units not found"))</f>
        <v>2.5000000000000001E-4</v>
      </c>
      <c r="M2566" s="75">
        <f t="shared" si="254"/>
        <v>1.7549999999999999</v>
      </c>
      <c r="N2566" t="str">
        <f>IFERROR(VLOOKUP(D2566, Product_Category!A:B, 2, FALSE), "Uncategorized")</f>
        <v>MCC</v>
      </c>
      <c r="O2566" s="76">
        <f t="shared" si="255"/>
        <v>7.02</v>
      </c>
      <c r="P2566" s="76">
        <f t="shared" si="256"/>
        <v>1.7549999999999998E-3</v>
      </c>
      <c r="Q2566">
        <f t="shared" si="258"/>
        <v>2023</v>
      </c>
      <c r="R2566" t="str">
        <f>IFERROR(VLOOKUP(G2566,'Importer Name'!A:B, 2, FALSE), "")</f>
        <v>PFIZER HEALTHCARE</v>
      </c>
      <c r="S2566" t="str">
        <f>IFERROR(VLOOKUP(H2566,'Supplier name '!A:B, 2, FALSE), "")</f>
        <v xml:space="preserve">PFIZER ITALIA S.R.L. </v>
      </c>
    </row>
    <row r="2567" spans="1:19">
      <c r="A2567" s="122" t="s">
        <v>262</v>
      </c>
      <c r="B2567" s="123">
        <v>2.5000000000000001E-2</v>
      </c>
      <c r="C2567" s="123" t="s">
        <v>7</v>
      </c>
      <c r="D2567" s="312" t="s">
        <v>3048</v>
      </c>
      <c r="E2567" s="123">
        <v>11.2</v>
      </c>
      <c r="F2567" s="123" t="s">
        <v>1718</v>
      </c>
      <c r="G2567" s="123" t="s">
        <v>267</v>
      </c>
      <c r="H2567" s="124" t="s">
        <v>3637</v>
      </c>
      <c r="I2567" s="117" t="s">
        <v>3658</v>
      </c>
      <c r="J2567" s="74">
        <f>IF(F2567="USD", E2567, E2567 * IFERROR(VLOOKUP(F2567, EXCHANGE_RATE!A:B, 2, FALSE), "Currency not found"))</f>
        <v>11.984</v>
      </c>
      <c r="K2567" s="74">
        <f t="shared" si="257"/>
        <v>11.99</v>
      </c>
      <c r="L2567" s="14">
        <f>IF(C2567="MTS", B2567, B2567 * IFERROR(VLOOKUP(C2567, 'QTY_CONVERSIONS '!A:B, 2, FALSE), "Units not found"))</f>
        <v>2.5000000000000001E-5</v>
      </c>
      <c r="M2567" s="75">
        <f t="shared" ref="M2567:M2630" si="259">B2567*K2567</f>
        <v>0.29975000000000002</v>
      </c>
      <c r="N2567" t="str">
        <f>IFERROR(VLOOKUP(D2567, Product_Category!A:B, 2, FALSE), "Uncategorized")</f>
        <v>CROSCARMELLOSE SODIUM</v>
      </c>
      <c r="O2567" s="76">
        <f t="shared" ref="O2567:O2630" si="260">K2567</f>
        <v>11.99</v>
      </c>
      <c r="P2567" s="76">
        <f t="shared" ref="P2567:P2630" si="261">L2567*O2567</f>
        <v>2.9974999999999999E-4</v>
      </c>
      <c r="Q2567">
        <f t="shared" si="258"/>
        <v>2023</v>
      </c>
      <c r="R2567" t="str">
        <f>IFERROR(VLOOKUP(G2567,'Importer Name'!A:B, 2, FALSE), "")</f>
        <v>PFIZER HEALTHCARE</v>
      </c>
      <c r="S2567" t="str">
        <f>IFERROR(VLOOKUP(H2567,'Supplier name '!A:B, 2, FALSE), "")</f>
        <v xml:space="preserve">PFIZER ITALIA S.R.L. </v>
      </c>
    </row>
    <row r="2568" spans="1:19">
      <c r="A2568" s="119" t="s">
        <v>269</v>
      </c>
      <c r="B2568" s="120">
        <v>196</v>
      </c>
      <c r="C2568" s="120" t="s">
        <v>7</v>
      </c>
      <c r="D2568" s="311" t="s">
        <v>266</v>
      </c>
      <c r="E2568" s="120">
        <v>4.88</v>
      </c>
      <c r="F2568" s="120" t="s">
        <v>9</v>
      </c>
      <c r="G2568" s="120" t="s">
        <v>3638</v>
      </c>
      <c r="H2568" s="121" t="s">
        <v>3639</v>
      </c>
      <c r="I2568" s="117" t="s">
        <v>3658</v>
      </c>
      <c r="J2568" s="74">
        <f>IF(F2568="USD", E2568, E2568 * IFERROR(VLOOKUP(F2568, EXCHANGE_RATE!A:B, 2, FALSE), "Currency not found"))</f>
        <v>4.88</v>
      </c>
      <c r="K2568" s="74">
        <f t="shared" si="257"/>
        <v>4.88</v>
      </c>
      <c r="L2568" s="14">
        <f>IF(C2568="MTS", B2568, B2568 * IFERROR(VLOOKUP(C2568, 'QTY_CONVERSIONS '!A:B, 2, FALSE), "Units not found"))</f>
        <v>0.19600000000000001</v>
      </c>
      <c r="M2568" s="75">
        <f t="shared" si="259"/>
        <v>956.48</v>
      </c>
      <c r="N2568" t="str">
        <f>IFERROR(VLOOKUP(D2568, Product_Category!A:B, 2, FALSE), "Uncategorized")</f>
        <v>MCC</v>
      </c>
      <c r="O2568" s="76">
        <f t="shared" si="260"/>
        <v>4.88</v>
      </c>
      <c r="P2568" s="76">
        <f t="shared" si="261"/>
        <v>0.95648</v>
      </c>
      <c r="Q2568">
        <f t="shared" si="258"/>
        <v>2023</v>
      </c>
      <c r="R2568" t="str">
        <f>IFERROR(VLOOKUP(G2568,'Importer Name'!A:B, 2, FALSE), "")</f>
        <v>MITIL POLYMER</v>
      </c>
      <c r="S2568" t="str">
        <f>IFERROR(VLOOKUP(H2568,'Supplier name '!A:B, 2, FALSE), "")</f>
        <v>TOKAI RIKA CORP</v>
      </c>
    </row>
    <row r="2569" spans="1:19">
      <c r="A2569" s="119" t="s">
        <v>269</v>
      </c>
      <c r="B2569" s="120">
        <v>205</v>
      </c>
      <c r="C2569" s="120" t="s">
        <v>7</v>
      </c>
      <c r="D2569" s="311" t="s">
        <v>266</v>
      </c>
      <c r="E2569" s="120">
        <v>5.2</v>
      </c>
      <c r="F2569" s="120" t="s">
        <v>9</v>
      </c>
      <c r="G2569" s="120" t="s">
        <v>3638</v>
      </c>
      <c r="H2569" s="121" t="s">
        <v>3639</v>
      </c>
      <c r="I2569" s="117" t="s">
        <v>3658</v>
      </c>
      <c r="J2569" s="74">
        <f>IF(F2569="USD", E2569, E2569 * IFERROR(VLOOKUP(F2569, EXCHANGE_RATE!A:B, 2, FALSE), "Currency not found"))</f>
        <v>5.2</v>
      </c>
      <c r="K2569" s="74">
        <f t="shared" si="257"/>
        <v>5.2</v>
      </c>
      <c r="L2569" s="14">
        <f>IF(C2569="MTS", B2569, B2569 * IFERROR(VLOOKUP(C2569, 'QTY_CONVERSIONS '!A:B, 2, FALSE), "Units not found"))</f>
        <v>0.20500000000000002</v>
      </c>
      <c r="M2569" s="75">
        <f t="shared" si="259"/>
        <v>1066</v>
      </c>
      <c r="N2569" t="str">
        <f>IFERROR(VLOOKUP(D2569, Product_Category!A:B, 2, FALSE), "Uncategorized")</f>
        <v>MCC</v>
      </c>
      <c r="O2569" s="76">
        <f t="shared" si="260"/>
        <v>5.2</v>
      </c>
      <c r="P2569" s="76">
        <f t="shared" si="261"/>
        <v>1.0660000000000001</v>
      </c>
      <c r="Q2569">
        <f t="shared" si="258"/>
        <v>2023</v>
      </c>
      <c r="R2569" t="str">
        <f>IFERROR(VLOOKUP(G2569,'Importer Name'!A:B, 2, FALSE), "")</f>
        <v>MITIL POLYMER</v>
      </c>
      <c r="S2569" t="str">
        <f>IFERROR(VLOOKUP(H2569,'Supplier name '!A:B, 2, FALSE), "")</f>
        <v>TOKAI RIKA CORP</v>
      </c>
    </row>
    <row r="2570" spans="1:19">
      <c r="A2570" s="119" t="s">
        <v>269</v>
      </c>
      <c r="B2570" s="120">
        <v>190</v>
      </c>
      <c r="C2570" s="120" t="s">
        <v>7</v>
      </c>
      <c r="D2570" s="311" t="s">
        <v>266</v>
      </c>
      <c r="E2570" s="120">
        <v>6.69</v>
      </c>
      <c r="F2570" s="120" t="s">
        <v>9</v>
      </c>
      <c r="G2570" s="120" t="s">
        <v>3638</v>
      </c>
      <c r="H2570" s="121" t="s">
        <v>3639</v>
      </c>
      <c r="I2570" s="117" t="s">
        <v>3658</v>
      </c>
      <c r="J2570" s="74">
        <f>IF(F2570="USD", E2570, E2570 * IFERROR(VLOOKUP(F2570, EXCHANGE_RATE!A:B, 2, FALSE), "Currency not found"))</f>
        <v>6.69</v>
      </c>
      <c r="K2570" s="74">
        <f t="shared" si="257"/>
        <v>6.69</v>
      </c>
      <c r="L2570" s="14">
        <f>IF(C2570="MTS", B2570, B2570 * IFERROR(VLOOKUP(C2570, 'QTY_CONVERSIONS '!A:B, 2, FALSE), "Units not found"))</f>
        <v>0.19</v>
      </c>
      <c r="M2570" s="75">
        <f t="shared" si="259"/>
        <v>1271.1000000000001</v>
      </c>
      <c r="N2570" t="str">
        <f>IFERROR(VLOOKUP(D2570, Product_Category!A:B, 2, FALSE), "Uncategorized")</f>
        <v>MCC</v>
      </c>
      <c r="O2570" s="76">
        <f t="shared" si="260"/>
        <v>6.69</v>
      </c>
      <c r="P2570" s="76">
        <f t="shared" si="261"/>
        <v>1.2711000000000001</v>
      </c>
      <c r="Q2570">
        <f t="shared" si="258"/>
        <v>2023</v>
      </c>
      <c r="R2570" t="str">
        <f>IFERROR(VLOOKUP(G2570,'Importer Name'!A:B, 2, FALSE), "")</f>
        <v>MITIL POLYMER</v>
      </c>
      <c r="S2570" t="str">
        <f>IFERROR(VLOOKUP(H2570,'Supplier name '!A:B, 2, FALSE), "")</f>
        <v>TOKAI RIKA CORP</v>
      </c>
    </row>
    <row r="2571" spans="1:19">
      <c r="A2571" s="119" t="s">
        <v>269</v>
      </c>
      <c r="B2571" s="120">
        <v>1</v>
      </c>
      <c r="C2571" s="120" t="s">
        <v>7</v>
      </c>
      <c r="D2571" s="311" t="s">
        <v>266</v>
      </c>
      <c r="E2571" s="120">
        <v>13.56</v>
      </c>
      <c r="F2571" s="120" t="s">
        <v>9</v>
      </c>
      <c r="G2571" s="120" t="s">
        <v>3640</v>
      </c>
      <c r="H2571" s="121" t="s">
        <v>3641</v>
      </c>
      <c r="I2571" s="117" t="s">
        <v>3658</v>
      </c>
      <c r="J2571" s="74">
        <f>IF(F2571="USD", E2571, E2571 * IFERROR(VLOOKUP(F2571, EXCHANGE_RATE!A:B, 2, FALSE), "Currency not found"))</f>
        <v>13.56</v>
      </c>
      <c r="K2571" s="74">
        <f t="shared" si="257"/>
        <v>13.56</v>
      </c>
      <c r="L2571" s="14">
        <f>IF(C2571="MTS", B2571, B2571 * IFERROR(VLOOKUP(C2571, 'QTY_CONVERSIONS '!A:B, 2, FALSE), "Units not found"))</f>
        <v>1E-3</v>
      </c>
      <c r="M2571" s="75">
        <f t="shared" si="259"/>
        <v>13.56</v>
      </c>
      <c r="N2571" t="str">
        <f>IFERROR(VLOOKUP(D2571, Product_Category!A:B, 2, FALSE), "Uncategorized")</f>
        <v>MCC</v>
      </c>
      <c r="O2571" s="76">
        <f t="shared" si="260"/>
        <v>13.56</v>
      </c>
      <c r="P2571" s="76">
        <f t="shared" si="261"/>
        <v>1.3560000000000001E-2</v>
      </c>
      <c r="Q2571">
        <f t="shared" si="258"/>
        <v>2023</v>
      </c>
      <c r="R2571" t="str">
        <f>IFERROR(VLOOKUP(G2571,'Importer Name'!A:B, 2, FALSE), "")</f>
        <v>MISUMI</v>
      </c>
      <c r="S2571" t="str">
        <f>IFERROR(VLOOKUP(H2571,'Supplier name '!A:B, 2, FALSE), "")</f>
        <v>MISUMI CORP</v>
      </c>
    </row>
    <row r="2572" spans="1:19">
      <c r="A2572" s="119" t="s">
        <v>269</v>
      </c>
      <c r="B2572" s="120">
        <v>20</v>
      </c>
      <c r="C2572" s="120" t="s">
        <v>7</v>
      </c>
      <c r="D2572" s="311" t="s">
        <v>19</v>
      </c>
      <c r="E2572" s="120">
        <v>82</v>
      </c>
      <c r="F2572" s="120" t="s">
        <v>9</v>
      </c>
      <c r="G2572" s="120" t="s">
        <v>478</v>
      </c>
      <c r="H2572" s="121" t="s">
        <v>478</v>
      </c>
      <c r="I2572" s="117" t="s">
        <v>3658</v>
      </c>
      <c r="J2572" s="74">
        <f>IF(F2572="USD", E2572, E2572 * IFERROR(VLOOKUP(F2572, EXCHANGE_RATE!A:B, 2, FALSE), "Currency not found"))</f>
        <v>82</v>
      </c>
      <c r="K2572" s="74">
        <f t="shared" si="257"/>
        <v>82</v>
      </c>
      <c r="L2572" s="14">
        <f>IF(C2572="MTS", B2572, B2572 * IFERROR(VLOOKUP(C2572, 'QTY_CONVERSIONS '!A:B, 2, FALSE), "Units not found"))</f>
        <v>0.02</v>
      </c>
      <c r="M2572" s="75">
        <f t="shared" si="259"/>
        <v>1640</v>
      </c>
      <c r="N2572" t="str">
        <f>IFERROR(VLOOKUP(D2572, Product_Category!A:B, 2, FALSE), "Uncategorized")</f>
        <v>CMC</v>
      </c>
      <c r="O2572" s="76">
        <f>K2572*1000</f>
        <v>82000</v>
      </c>
      <c r="P2572" s="76">
        <f t="shared" si="261"/>
        <v>1640</v>
      </c>
      <c r="Q2572">
        <f t="shared" si="258"/>
        <v>2023</v>
      </c>
      <c r="R2572" t="str">
        <f>IFERROR(VLOOKUP(G2572,'Importer Name'!A:B, 2, FALSE), "")</f>
        <v>TOYOTA TSUSHO</v>
      </c>
      <c r="S2572" t="str">
        <f>IFERROR(VLOOKUP(H2572,'Supplier name '!A:B, 2, FALSE), "")</f>
        <v>TOYOTA TSUSHO</v>
      </c>
    </row>
    <row r="2573" spans="1:19">
      <c r="A2573" s="119" t="s">
        <v>269</v>
      </c>
      <c r="B2573" s="120">
        <v>7000</v>
      </c>
      <c r="C2573" s="120" t="s">
        <v>7</v>
      </c>
      <c r="D2573" s="311" t="s">
        <v>3014</v>
      </c>
      <c r="E2573" s="120">
        <v>14.91</v>
      </c>
      <c r="F2573" s="120" t="s">
        <v>9</v>
      </c>
      <c r="G2573" s="120" t="s">
        <v>3642</v>
      </c>
      <c r="H2573" s="121" t="s">
        <v>3643</v>
      </c>
      <c r="I2573" s="117" t="s">
        <v>3658</v>
      </c>
      <c r="J2573" s="74">
        <f>IF(F2573="USD", E2573, E2573 * IFERROR(VLOOKUP(F2573, EXCHANGE_RATE!A:B, 2, FALSE), "Currency not found"))</f>
        <v>14.91</v>
      </c>
      <c r="K2573" s="74">
        <f t="shared" si="257"/>
        <v>14.91</v>
      </c>
      <c r="L2573" s="14">
        <f>IF(C2573="MTS", B2573, B2573 * IFERROR(VLOOKUP(C2573, 'QTY_CONVERSIONS '!A:B, 2, FALSE), "Units not found"))</f>
        <v>7</v>
      </c>
      <c r="M2573" s="75">
        <f t="shared" si="259"/>
        <v>104370</v>
      </c>
      <c r="N2573" t="str">
        <f>IFERROR(VLOOKUP(D2573, Product_Category!A:B, 2, FALSE), "Uncategorized")</f>
        <v>CMC</v>
      </c>
      <c r="O2573" s="76">
        <f t="shared" si="260"/>
        <v>14.91</v>
      </c>
      <c r="P2573" s="76">
        <f t="shared" si="261"/>
        <v>104.37</v>
      </c>
      <c r="Q2573">
        <f t="shared" si="258"/>
        <v>2023</v>
      </c>
      <c r="R2573" t="str">
        <f>IFERROR(VLOOKUP(G2573,'Importer Name'!A:B, 2, FALSE), "")</f>
        <v>YASHAM</v>
      </c>
      <c r="S2573" t="str">
        <f>IFERROR(VLOOKUP(H2573,'Supplier name '!A:B, 2, FALSE), "")</f>
        <v xml:space="preserve">MITSUYA BOEKI LTD. </v>
      </c>
    </row>
    <row r="2574" spans="1:19">
      <c r="A2574" s="119" t="s">
        <v>269</v>
      </c>
      <c r="B2574" s="120">
        <v>6000</v>
      </c>
      <c r="C2574" s="120" t="s">
        <v>7</v>
      </c>
      <c r="D2574" s="311" t="s">
        <v>3597</v>
      </c>
      <c r="E2574" s="120">
        <v>11.54</v>
      </c>
      <c r="F2574" s="120" t="s">
        <v>9</v>
      </c>
      <c r="G2574" s="120" t="s">
        <v>239</v>
      </c>
      <c r="H2574" s="121" t="s">
        <v>2336</v>
      </c>
      <c r="I2574" s="117" t="s">
        <v>3658</v>
      </c>
      <c r="J2574" s="74">
        <f>IF(F2574="USD", E2574, E2574 * IFERROR(VLOOKUP(F2574, EXCHANGE_RATE!A:B, 2, FALSE), "Currency not found"))</f>
        <v>11.54</v>
      </c>
      <c r="K2574" s="74">
        <f t="shared" si="257"/>
        <v>11.54</v>
      </c>
      <c r="L2574" s="14">
        <f>IF(C2574="MTS", B2574, B2574 * IFERROR(VLOOKUP(C2574, 'QTY_CONVERSIONS '!A:B, 2, FALSE), "Units not found"))</f>
        <v>6</v>
      </c>
      <c r="M2574" s="75">
        <f t="shared" si="259"/>
        <v>69240</v>
      </c>
      <c r="N2574" t="str">
        <f>IFERROR(VLOOKUP(D2574, Product_Category!A:B, 2, FALSE), "Uncategorized")</f>
        <v>MCC</v>
      </c>
      <c r="O2574" s="76">
        <f t="shared" si="260"/>
        <v>11.54</v>
      </c>
      <c r="P2574" s="76">
        <f t="shared" si="261"/>
        <v>69.239999999999995</v>
      </c>
      <c r="Q2574">
        <f t="shared" si="258"/>
        <v>2023</v>
      </c>
      <c r="R2574" t="str">
        <f>IFERROR(VLOOKUP(G2574,'Importer Name'!A:B, 2, FALSE), "")</f>
        <v>ARIHANT INNOCHEM</v>
      </c>
      <c r="S2574" t="str">
        <f>IFERROR(VLOOKUP(H2574,'Supplier name '!A:B, 2, FALSE), "")</f>
        <v>ASAHI KASEI CORP</v>
      </c>
    </row>
    <row r="2575" spans="1:19">
      <c r="A2575" s="119" t="s">
        <v>269</v>
      </c>
      <c r="B2575" s="120">
        <v>6000</v>
      </c>
      <c r="C2575" s="120" t="s">
        <v>7</v>
      </c>
      <c r="D2575" s="311" t="s">
        <v>3598</v>
      </c>
      <c r="E2575" s="120">
        <v>11.54</v>
      </c>
      <c r="F2575" s="120" t="s">
        <v>9</v>
      </c>
      <c r="G2575" s="120" t="s">
        <v>239</v>
      </c>
      <c r="H2575" s="121" t="s">
        <v>2336</v>
      </c>
      <c r="I2575" s="117" t="s">
        <v>3658</v>
      </c>
      <c r="J2575" s="74">
        <f>IF(F2575="USD", E2575, E2575 * IFERROR(VLOOKUP(F2575, EXCHANGE_RATE!A:B, 2, FALSE), "Currency not found"))</f>
        <v>11.54</v>
      </c>
      <c r="K2575" s="74">
        <f t="shared" si="257"/>
        <v>11.54</v>
      </c>
      <c r="L2575" s="14">
        <f>IF(C2575="MTS", B2575, B2575 * IFERROR(VLOOKUP(C2575, 'QTY_CONVERSIONS '!A:B, 2, FALSE), "Units not found"))</f>
        <v>6</v>
      </c>
      <c r="M2575" s="75">
        <f t="shared" si="259"/>
        <v>69240</v>
      </c>
      <c r="N2575" t="str">
        <f>IFERROR(VLOOKUP(D2575, Product_Category!A:B, 2, FALSE), "Uncategorized")</f>
        <v>MCC</v>
      </c>
      <c r="O2575" s="76">
        <f t="shared" si="260"/>
        <v>11.54</v>
      </c>
      <c r="P2575" s="76">
        <f t="shared" si="261"/>
        <v>69.239999999999995</v>
      </c>
      <c r="Q2575">
        <f t="shared" si="258"/>
        <v>2023</v>
      </c>
      <c r="R2575" t="str">
        <f>IFERROR(VLOOKUP(G2575,'Importer Name'!A:B, 2, FALSE), "")</f>
        <v>ARIHANT INNOCHEM</v>
      </c>
      <c r="S2575" t="str">
        <f>IFERROR(VLOOKUP(H2575,'Supplier name '!A:B, 2, FALSE), "")</f>
        <v>ASAHI KASEI CORP</v>
      </c>
    </row>
    <row r="2576" spans="1:19">
      <c r="A2576" s="119" t="s">
        <v>269</v>
      </c>
      <c r="B2576" s="120">
        <v>8000</v>
      </c>
      <c r="C2576" s="120" t="s">
        <v>7</v>
      </c>
      <c r="D2576" s="311" t="s">
        <v>3599</v>
      </c>
      <c r="E2576" s="120">
        <v>17.48</v>
      </c>
      <c r="F2576" s="120" t="s">
        <v>9</v>
      </c>
      <c r="G2576" s="120" t="s">
        <v>239</v>
      </c>
      <c r="H2576" s="121" t="s">
        <v>2336</v>
      </c>
      <c r="I2576" s="117" t="s">
        <v>3658</v>
      </c>
      <c r="J2576" s="74">
        <f>IF(F2576="USD", E2576, E2576 * IFERROR(VLOOKUP(F2576, EXCHANGE_RATE!A:B, 2, FALSE), "Currency not found"))</f>
        <v>17.48</v>
      </c>
      <c r="K2576" s="74">
        <f t="shared" si="257"/>
        <v>17.48</v>
      </c>
      <c r="L2576" s="14">
        <f>IF(C2576="MTS", B2576, B2576 * IFERROR(VLOOKUP(C2576, 'QTY_CONVERSIONS '!A:B, 2, FALSE), "Units not found"))</f>
        <v>8</v>
      </c>
      <c r="M2576" s="75">
        <f t="shared" si="259"/>
        <v>139840</v>
      </c>
      <c r="N2576" t="str">
        <f>IFERROR(VLOOKUP(D2576, Product_Category!A:B, 2, FALSE), "Uncategorized")</f>
        <v>MCC</v>
      </c>
      <c r="O2576" s="76">
        <f t="shared" si="260"/>
        <v>17.48</v>
      </c>
      <c r="P2576" s="76">
        <f t="shared" si="261"/>
        <v>139.84</v>
      </c>
      <c r="Q2576">
        <f t="shared" si="258"/>
        <v>2023</v>
      </c>
      <c r="R2576" t="str">
        <f>IFERROR(VLOOKUP(G2576,'Importer Name'!A:B, 2, FALSE), "")</f>
        <v>ARIHANT INNOCHEM</v>
      </c>
      <c r="S2576" t="str">
        <f>IFERROR(VLOOKUP(H2576,'Supplier name '!A:B, 2, FALSE), "")</f>
        <v>ASAHI KASEI CORP</v>
      </c>
    </row>
    <row r="2577" spans="1:19">
      <c r="A2577" s="119" t="s">
        <v>269</v>
      </c>
      <c r="B2577" s="120">
        <v>8000</v>
      </c>
      <c r="C2577" s="120" t="s">
        <v>7</v>
      </c>
      <c r="D2577" s="311" t="s">
        <v>3599</v>
      </c>
      <c r="E2577" s="120">
        <v>17.48</v>
      </c>
      <c r="F2577" s="120" t="s">
        <v>9</v>
      </c>
      <c r="G2577" s="120" t="s">
        <v>239</v>
      </c>
      <c r="H2577" s="121" t="s">
        <v>3644</v>
      </c>
      <c r="I2577" s="117" t="s">
        <v>3658</v>
      </c>
      <c r="J2577" s="74">
        <f>IF(F2577="USD", E2577, E2577 * IFERROR(VLOOKUP(F2577, EXCHANGE_RATE!A:B, 2, FALSE), "Currency not found"))</f>
        <v>17.48</v>
      </c>
      <c r="K2577" s="74">
        <f t="shared" si="257"/>
        <v>17.48</v>
      </c>
      <c r="L2577" s="14">
        <f>IF(C2577="MTS", B2577, B2577 * IFERROR(VLOOKUP(C2577, 'QTY_CONVERSIONS '!A:B, 2, FALSE), "Units not found"))</f>
        <v>8</v>
      </c>
      <c r="M2577" s="75">
        <f t="shared" si="259"/>
        <v>139840</v>
      </c>
      <c r="N2577" t="str">
        <f>IFERROR(VLOOKUP(D2577, Product_Category!A:B, 2, FALSE), "Uncategorized")</f>
        <v>MCC</v>
      </c>
      <c r="O2577" s="76">
        <f t="shared" si="260"/>
        <v>17.48</v>
      </c>
      <c r="P2577" s="76">
        <f t="shared" si="261"/>
        <v>139.84</v>
      </c>
      <c r="Q2577">
        <f t="shared" si="258"/>
        <v>2023</v>
      </c>
      <c r="R2577" t="str">
        <f>IFERROR(VLOOKUP(G2577,'Importer Name'!A:B, 2, FALSE), "")</f>
        <v>ARIHANT INNOCHEM</v>
      </c>
      <c r="S2577" t="str">
        <f>IFERROR(VLOOKUP(H2577,'Supplier name '!A:B, 2, FALSE), "")</f>
        <v>M/S.ASAHI KASEI CORP</v>
      </c>
    </row>
    <row r="2578" spans="1:19">
      <c r="A2578" s="119" t="s">
        <v>269</v>
      </c>
      <c r="B2578" s="120">
        <v>4000</v>
      </c>
      <c r="C2578" s="120" t="s">
        <v>7</v>
      </c>
      <c r="D2578" s="311" t="s">
        <v>3599</v>
      </c>
      <c r="E2578" s="120">
        <v>17.48</v>
      </c>
      <c r="F2578" s="120" t="s">
        <v>9</v>
      </c>
      <c r="G2578" s="120" t="s">
        <v>2995</v>
      </c>
      <c r="H2578" s="121" t="s">
        <v>3644</v>
      </c>
      <c r="I2578" s="117" t="s">
        <v>3658</v>
      </c>
      <c r="J2578" s="74">
        <f>IF(F2578="USD", E2578, E2578 * IFERROR(VLOOKUP(F2578, EXCHANGE_RATE!A:B, 2, FALSE), "Currency not found"))</f>
        <v>17.48</v>
      </c>
      <c r="K2578" s="74">
        <f t="shared" si="257"/>
        <v>17.48</v>
      </c>
      <c r="L2578" s="14">
        <f>IF(C2578="MTS", B2578, B2578 * IFERROR(VLOOKUP(C2578, 'QTY_CONVERSIONS '!A:B, 2, FALSE), "Units not found"))</f>
        <v>4</v>
      </c>
      <c r="M2578" s="75">
        <f t="shared" si="259"/>
        <v>69920</v>
      </c>
      <c r="N2578" t="str">
        <f>IFERROR(VLOOKUP(D2578, Product_Category!A:B, 2, FALSE), "Uncategorized")</f>
        <v>MCC</v>
      </c>
      <c r="O2578" s="76">
        <f t="shared" si="260"/>
        <v>17.48</v>
      </c>
      <c r="P2578" s="76">
        <f t="shared" si="261"/>
        <v>69.92</v>
      </c>
      <c r="Q2578">
        <f t="shared" si="258"/>
        <v>2023</v>
      </c>
      <c r="R2578" t="str">
        <f>IFERROR(VLOOKUP(G2578,'Importer Name'!A:B, 2, FALSE), "")</f>
        <v>MYLAN LABS</v>
      </c>
      <c r="S2578" t="str">
        <f>IFERROR(VLOOKUP(H2578,'Supplier name '!A:B, 2, FALSE), "")</f>
        <v>M/S.ASAHI KASEI CORP</v>
      </c>
    </row>
    <row r="2579" spans="1:19">
      <c r="A2579" s="119" t="s">
        <v>269</v>
      </c>
      <c r="B2579" s="120">
        <v>6000</v>
      </c>
      <c r="C2579" s="120" t="s">
        <v>7</v>
      </c>
      <c r="D2579" s="311" t="s">
        <v>3597</v>
      </c>
      <c r="E2579" s="120">
        <v>11.54</v>
      </c>
      <c r="F2579" s="120" t="s">
        <v>9</v>
      </c>
      <c r="G2579" s="120" t="s">
        <v>2995</v>
      </c>
      <c r="H2579" s="121" t="s">
        <v>3644</v>
      </c>
      <c r="I2579" s="117" t="s">
        <v>3658</v>
      </c>
      <c r="J2579" s="74">
        <f>IF(F2579="USD", E2579, E2579 * IFERROR(VLOOKUP(F2579, EXCHANGE_RATE!A:B, 2, FALSE), "Currency not found"))</f>
        <v>11.54</v>
      </c>
      <c r="K2579" s="74">
        <f t="shared" si="257"/>
        <v>11.54</v>
      </c>
      <c r="L2579" s="14">
        <f>IF(C2579="MTS", B2579, B2579 * IFERROR(VLOOKUP(C2579, 'QTY_CONVERSIONS '!A:B, 2, FALSE), "Units not found"))</f>
        <v>6</v>
      </c>
      <c r="M2579" s="75">
        <f t="shared" si="259"/>
        <v>69240</v>
      </c>
      <c r="N2579" t="str">
        <f>IFERROR(VLOOKUP(D2579, Product_Category!A:B, 2, FALSE), "Uncategorized")</f>
        <v>MCC</v>
      </c>
      <c r="O2579" s="76">
        <f t="shared" si="260"/>
        <v>11.54</v>
      </c>
      <c r="P2579" s="76">
        <f t="shared" si="261"/>
        <v>69.239999999999995</v>
      </c>
      <c r="Q2579">
        <f t="shared" si="258"/>
        <v>2023</v>
      </c>
      <c r="R2579" t="str">
        <f>IFERROR(VLOOKUP(G2579,'Importer Name'!A:B, 2, FALSE), "")</f>
        <v>MYLAN LABS</v>
      </c>
      <c r="S2579" t="str">
        <f>IFERROR(VLOOKUP(H2579,'Supplier name '!A:B, 2, FALSE), "")</f>
        <v>M/S.ASAHI KASEI CORP</v>
      </c>
    </row>
    <row r="2580" spans="1:19">
      <c r="A2580" s="119" t="s">
        <v>269</v>
      </c>
      <c r="B2580" s="120">
        <v>2000</v>
      </c>
      <c r="C2580" s="120" t="s">
        <v>7</v>
      </c>
      <c r="D2580" s="311" t="s">
        <v>3600</v>
      </c>
      <c r="E2580" s="120">
        <v>11.47</v>
      </c>
      <c r="F2580" s="120" t="s">
        <v>9</v>
      </c>
      <c r="G2580" s="120" t="s">
        <v>239</v>
      </c>
      <c r="H2580" s="121" t="s">
        <v>2336</v>
      </c>
      <c r="I2580" s="117" t="s">
        <v>3658</v>
      </c>
      <c r="J2580" s="74">
        <f>IF(F2580="USD", E2580, E2580 * IFERROR(VLOOKUP(F2580, EXCHANGE_RATE!A:B, 2, FALSE), "Currency not found"))</f>
        <v>11.47</v>
      </c>
      <c r="K2580" s="74">
        <f t="shared" si="257"/>
        <v>11.47</v>
      </c>
      <c r="L2580" s="14">
        <f>IF(C2580="MTS", B2580, B2580 * IFERROR(VLOOKUP(C2580, 'QTY_CONVERSIONS '!A:B, 2, FALSE), "Units not found"))</f>
        <v>2</v>
      </c>
      <c r="M2580" s="75">
        <f t="shared" si="259"/>
        <v>22940</v>
      </c>
      <c r="N2580" t="str">
        <f>IFERROR(VLOOKUP(D2580, Product_Category!A:B, 2, FALSE), "Uncategorized")</f>
        <v>MCC</v>
      </c>
      <c r="O2580" s="76">
        <f t="shared" si="260"/>
        <v>11.47</v>
      </c>
      <c r="P2580" s="76">
        <f t="shared" si="261"/>
        <v>22.94</v>
      </c>
      <c r="Q2580">
        <f t="shared" si="258"/>
        <v>2023</v>
      </c>
      <c r="R2580" t="str">
        <f>IFERROR(VLOOKUP(G2580,'Importer Name'!A:B, 2, FALSE), "")</f>
        <v>ARIHANT INNOCHEM</v>
      </c>
      <c r="S2580" t="str">
        <f>IFERROR(VLOOKUP(H2580,'Supplier name '!A:B, 2, FALSE), "")</f>
        <v>ASAHI KASEI CORP</v>
      </c>
    </row>
    <row r="2581" spans="1:19">
      <c r="A2581" s="119" t="s">
        <v>269</v>
      </c>
      <c r="B2581" s="120">
        <v>11250</v>
      </c>
      <c r="C2581" s="120" t="s">
        <v>7</v>
      </c>
      <c r="D2581" s="311" t="s">
        <v>3598</v>
      </c>
      <c r="E2581" s="120">
        <v>11.54</v>
      </c>
      <c r="F2581" s="120" t="s">
        <v>9</v>
      </c>
      <c r="G2581" s="120" t="s">
        <v>239</v>
      </c>
      <c r="H2581" s="121" t="s">
        <v>2336</v>
      </c>
      <c r="I2581" s="117" t="s">
        <v>3658</v>
      </c>
      <c r="J2581" s="74">
        <f>IF(F2581="USD", E2581, E2581 * IFERROR(VLOOKUP(F2581, EXCHANGE_RATE!A:B, 2, FALSE), "Currency not found"))</f>
        <v>11.54</v>
      </c>
      <c r="K2581" s="74">
        <f t="shared" si="257"/>
        <v>11.54</v>
      </c>
      <c r="L2581" s="14">
        <f>IF(C2581="MTS", B2581, B2581 * IFERROR(VLOOKUP(C2581, 'QTY_CONVERSIONS '!A:B, 2, FALSE), "Units not found"))</f>
        <v>11.25</v>
      </c>
      <c r="M2581" s="75">
        <f t="shared" si="259"/>
        <v>129824.99999999999</v>
      </c>
      <c r="N2581" t="str">
        <f>IFERROR(VLOOKUP(D2581, Product_Category!A:B, 2, FALSE), "Uncategorized")</f>
        <v>MCC</v>
      </c>
      <c r="O2581" s="76">
        <f t="shared" si="260"/>
        <v>11.54</v>
      </c>
      <c r="P2581" s="76">
        <f t="shared" si="261"/>
        <v>129.82499999999999</v>
      </c>
      <c r="Q2581">
        <f t="shared" si="258"/>
        <v>2023</v>
      </c>
      <c r="R2581" t="str">
        <f>IFERROR(VLOOKUP(G2581,'Importer Name'!A:B, 2, FALSE), "")</f>
        <v>ARIHANT INNOCHEM</v>
      </c>
      <c r="S2581" t="str">
        <f>IFERROR(VLOOKUP(H2581,'Supplier name '!A:B, 2, FALSE), "")</f>
        <v>ASAHI KASEI CORP</v>
      </c>
    </row>
    <row r="2582" spans="1:19">
      <c r="A2582" s="119" t="s">
        <v>269</v>
      </c>
      <c r="B2582" s="120">
        <v>500</v>
      </c>
      <c r="C2582" s="120" t="s">
        <v>7</v>
      </c>
      <c r="D2582" s="311" t="s">
        <v>3600</v>
      </c>
      <c r="E2582" s="120">
        <v>11.47</v>
      </c>
      <c r="F2582" s="120" t="s">
        <v>9</v>
      </c>
      <c r="G2582" s="120" t="s">
        <v>239</v>
      </c>
      <c r="H2582" s="121" t="s">
        <v>2336</v>
      </c>
      <c r="I2582" s="117" t="s">
        <v>3658</v>
      </c>
      <c r="J2582" s="74">
        <f>IF(F2582="USD", E2582, E2582 * IFERROR(VLOOKUP(F2582, EXCHANGE_RATE!A:B, 2, FALSE), "Currency not found"))</f>
        <v>11.47</v>
      </c>
      <c r="K2582" s="74">
        <f t="shared" si="257"/>
        <v>11.47</v>
      </c>
      <c r="L2582" s="14">
        <f>IF(C2582="MTS", B2582, B2582 * IFERROR(VLOOKUP(C2582, 'QTY_CONVERSIONS '!A:B, 2, FALSE), "Units not found"))</f>
        <v>0.5</v>
      </c>
      <c r="M2582" s="75">
        <f t="shared" si="259"/>
        <v>5735</v>
      </c>
      <c r="N2582" t="str">
        <f>IFERROR(VLOOKUP(D2582, Product_Category!A:B, 2, FALSE), "Uncategorized")</f>
        <v>MCC</v>
      </c>
      <c r="O2582" s="76">
        <f t="shared" si="260"/>
        <v>11.47</v>
      </c>
      <c r="P2582" s="76">
        <f t="shared" si="261"/>
        <v>5.7350000000000003</v>
      </c>
      <c r="Q2582">
        <f t="shared" si="258"/>
        <v>2023</v>
      </c>
      <c r="R2582" t="str">
        <f>IFERROR(VLOOKUP(G2582,'Importer Name'!A:B, 2, FALSE), "")</f>
        <v>ARIHANT INNOCHEM</v>
      </c>
      <c r="S2582" t="str">
        <f>IFERROR(VLOOKUP(H2582,'Supplier name '!A:B, 2, FALSE), "")</f>
        <v>ASAHI KASEI CORP</v>
      </c>
    </row>
    <row r="2583" spans="1:19">
      <c r="A2583" s="119" t="s">
        <v>269</v>
      </c>
      <c r="B2583" s="120">
        <v>500</v>
      </c>
      <c r="C2583" s="120" t="s">
        <v>7</v>
      </c>
      <c r="D2583" s="311" t="s">
        <v>3601</v>
      </c>
      <c r="E2583" s="120">
        <v>11.29</v>
      </c>
      <c r="F2583" s="120" t="s">
        <v>9</v>
      </c>
      <c r="G2583" s="120" t="s">
        <v>239</v>
      </c>
      <c r="H2583" s="121" t="s">
        <v>2336</v>
      </c>
      <c r="I2583" s="117" t="s">
        <v>3658</v>
      </c>
      <c r="J2583" s="74">
        <f>IF(F2583="USD", E2583, E2583 * IFERROR(VLOOKUP(F2583, EXCHANGE_RATE!A:B, 2, FALSE), "Currency not found"))</f>
        <v>11.29</v>
      </c>
      <c r="K2583" s="74">
        <f t="shared" si="257"/>
        <v>11.29</v>
      </c>
      <c r="L2583" s="14">
        <f>IF(C2583="MTS", B2583, B2583 * IFERROR(VLOOKUP(C2583, 'QTY_CONVERSIONS '!A:B, 2, FALSE), "Units not found"))</f>
        <v>0.5</v>
      </c>
      <c r="M2583" s="75">
        <f t="shared" si="259"/>
        <v>5645</v>
      </c>
      <c r="N2583" t="str">
        <f>IFERROR(VLOOKUP(D2583, Product_Category!A:B, 2, FALSE), "Uncategorized")</f>
        <v>MCC</v>
      </c>
      <c r="O2583" s="76">
        <f t="shared" si="260"/>
        <v>11.29</v>
      </c>
      <c r="P2583" s="76">
        <f t="shared" si="261"/>
        <v>5.6449999999999996</v>
      </c>
      <c r="Q2583">
        <f t="shared" si="258"/>
        <v>2023</v>
      </c>
      <c r="R2583" t="str">
        <f>IFERROR(VLOOKUP(G2583,'Importer Name'!A:B, 2, FALSE), "")</f>
        <v>ARIHANT INNOCHEM</v>
      </c>
      <c r="S2583" t="str">
        <f>IFERROR(VLOOKUP(H2583,'Supplier name '!A:B, 2, FALSE), "")</f>
        <v>ASAHI KASEI CORP</v>
      </c>
    </row>
    <row r="2584" spans="1:19">
      <c r="A2584" s="119" t="s">
        <v>269</v>
      </c>
      <c r="B2584" s="120">
        <v>6000</v>
      </c>
      <c r="C2584" s="120" t="s">
        <v>7</v>
      </c>
      <c r="D2584" s="311" t="s">
        <v>3601</v>
      </c>
      <c r="E2584" s="120">
        <v>6.6</v>
      </c>
      <c r="F2584" s="120" t="s">
        <v>9</v>
      </c>
      <c r="G2584" s="120" t="s">
        <v>239</v>
      </c>
      <c r="H2584" s="121" t="s">
        <v>2336</v>
      </c>
      <c r="I2584" s="117" t="s">
        <v>3658</v>
      </c>
      <c r="J2584" s="74">
        <f>IF(F2584="USD", E2584, E2584 * IFERROR(VLOOKUP(F2584, EXCHANGE_RATE!A:B, 2, FALSE), "Currency not found"))</f>
        <v>6.6</v>
      </c>
      <c r="K2584" s="74">
        <f t="shared" si="257"/>
        <v>6.6</v>
      </c>
      <c r="L2584" s="14">
        <f>IF(C2584="MTS", B2584, B2584 * IFERROR(VLOOKUP(C2584, 'QTY_CONVERSIONS '!A:B, 2, FALSE), "Units not found"))</f>
        <v>6</v>
      </c>
      <c r="M2584" s="75">
        <f t="shared" si="259"/>
        <v>39600</v>
      </c>
      <c r="N2584" t="str">
        <f>IFERROR(VLOOKUP(D2584, Product_Category!A:B, 2, FALSE), "Uncategorized")</f>
        <v>MCC</v>
      </c>
      <c r="O2584" s="76">
        <f t="shared" si="260"/>
        <v>6.6</v>
      </c>
      <c r="P2584" s="76">
        <f t="shared" si="261"/>
        <v>39.599999999999994</v>
      </c>
      <c r="Q2584">
        <f t="shared" si="258"/>
        <v>2023</v>
      </c>
      <c r="R2584" t="str">
        <f>IFERROR(VLOOKUP(G2584,'Importer Name'!A:B, 2, FALSE), "")</f>
        <v>ARIHANT INNOCHEM</v>
      </c>
      <c r="S2584" t="str">
        <f>IFERROR(VLOOKUP(H2584,'Supplier name '!A:B, 2, FALSE), "")</f>
        <v>ASAHI KASEI CORP</v>
      </c>
    </row>
    <row r="2585" spans="1:19">
      <c r="A2585" s="119" t="s">
        <v>269</v>
      </c>
      <c r="B2585" s="120">
        <v>500</v>
      </c>
      <c r="C2585" s="120" t="s">
        <v>7</v>
      </c>
      <c r="D2585" s="311" t="s">
        <v>3602</v>
      </c>
      <c r="E2585" s="120">
        <v>35.19</v>
      </c>
      <c r="F2585" s="120" t="s">
        <v>9</v>
      </c>
      <c r="G2585" s="120" t="s">
        <v>2998</v>
      </c>
      <c r="H2585" s="121" t="s">
        <v>2336</v>
      </c>
      <c r="I2585" s="117" t="s">
        <v>3658</v>
      </c>
      <c r="J2585" s="74">
        <f>IF(F2585="USD", E2585, E2585 * IFERROR(VLOOKUP(F2585, EXCHANGE_RATE!A:B, 2, FALSE), "Currency not found"))</f>
        <v>35.19</v>
      </c>
      <c r="K2585" s="74">
        <f t="shared" si="257"/>
        <v>35.19</v>
      </c>
      <c r="L2585" s="14">
        <f>IF(C2585="MTS", B2585, B2585 * IFERROR(VLOOKUP(C2585, 'QTY_CONVERSIONS '!A:B, 2, FALSE), "Units not found"))</f>
        <v>0.5</v>
      </c>
      <c r="M2585" s="75">
        <f t="shared" si="259"/>
        <v>17595</v>
      </c>
      <c r="N2585" t="str">
        <f>IFERROR(VLOOKUP(D2585, Product_Category!A:B, 2, FALSE), "Uncategorized")</f>
        <v>MCC</v>
      </c>
      <c r="O2585" s="76">
        <f t="shared" si="260"/>
        <v>35.19</v>
      </c>
      <c r="P2585" s="76">
        <f t="shared" si="261"/>
        <v>17.594999999999999</v>
      </c>
      <c r="Q2585">
        <f t="shared" si="258"/>
        <v>2023</v>
      </c>
      <c r="R2585" t="str">
        <f>IFERROR(VLOOKUP(G2585,'Importer Name'!A:B, 2, FALSE), "")</f>
        <v>SIGNET</v>
      </c>
      <c r="S2585" t="str">
        <f>IFERROR(VLOOKUP(H2585,'Supplier name '!A:B, 2, FALSE), "")</f>
        <v>ASAHI KASEI CORP</v>
      </c>
    </row>
    <row r="2586" spans="1:19">
      <c r="A2586" s="122" t="s">
        <v>269</v>
      </c>
      <c r="B2586" s="123">
        <v>600</v>
      </c>
      <c r="C2586" s="123" t="s">
        <v>7</v>
      </c>
      <c r="D2586" s="312" t="s">
        <v>3599</v>
      </c>
      <c r="E2586" s="123">
        <v>16.68</v>
      </c>
      <c r="F2586" s="123" t="s">
        <v>9</v>
      </c>
      <c r="G2586" s="123" t="s">
        <v>2995</v>
      </c>
      <c r="H2586" s="124" t="s">
        <v>3644</v>
      </c>
      <c r="I2586" s="117" t="s">
        <v>3658</v>
      </c>
      <c r="J2586" s="74">
        <f>IF(F2586="USD", E2586, E2586 * IFERROR(VLOOKUP(F2586, EXCHANGE_RATE!A:B, 2, FALSE), "Currency not found"))</f>
        <v>16.68</v>
      </c>
      <c r="K2586" s="74">
        <f t="shared" si="257"/>
        <v>16.68</v>
      </c>
      <c r="L2586" s="14">
        <f>IF(C2586="MTS", B2586, B2586 * IFERROR(VLOOKUP(C2586, 'QTY_CONVERSIONS '!A:B, 2, FALSE), "Units not found"))</f>
        <v>0.6</v>
      </c>
      <c r="M2586" s="75">
        <f t="shared" si="259"/>
        <v>10008</v>
      </c>
      <c r="N2586" t="str">
        <f>IFERROR(VLOOKUP(D2586, Product_Category!A:B, 2, FALSE), "Uncategorized")</f>
        <v>MCC</v>
      </c>
      <c r="O2586" s="76">
        <f t="shared" si="260"/>
        <v>16.68</v>
      </c>
      <c r="P2586" s="76">
        <f t="shared" si="261"/>
        <v>10.007999999999999</v>
      </c>
      <c r="Q2586">
        <f t="shared" si="258"/>
        <v>2023</v>
      </c>
      <c r="R2586" t="str">
        <f>IFERROR(VLOOKUP(G2586,'Importer Name'!A:B, 2, FALSE), "")</f>
        <v>MYLAN LABS</v>
      </c>
      <c r="S2586" t="str">
        <f>IFERROR(VLOOKUP(H2586,'Supplier name '!A:B, 2, FALSE), "")</f>
        <v>M/S.ASAHI KASEI CORP</v>
      </c>
    </row>
    <row r="2587" spans="1:19">
      <c r="A2587" s="128" t="s">
        <v>920</v>
      </c>
      <c r="B2587" s="129">
        <v>1000</v>
      </c>
      <c r="C2587" s="129" t="s">
        <v>7</v>
      </c>
      <c r="D2587" s="315" t="s">
        <v>910</v>
      </c>
      <c r="E2587" s="129">
        <v>1.81</v>
      </c>
      <c r="F2587" s="129" t="s">
        <v>9</v>
      </c>
      <c r="G2587" s="129" t="s">
        <v>3645</v>
      </c>
      <c r="H2587" s="130" t="s">
        <v>3646</v>
      </c>
      <c r="I2587" s="117" t="s">
        <v>3658</v>
      </c>
      <c r="J2587" s="74">
        <f>IF(F2587="USD", E2587, E2587 * IFERROR(VLOOKUP(F2587, EXCHANGE_RATE!A:B, 2, FALSE), "Currency not found"))</f>
        <v>1.81</v>
      </c>
      <c r="K2587" s="74">
        <f t="shared" si="257"/>
        <v>1.81</v>
      </c>
      <c r="L2587" s="14">
        <f>IF(C2587="MTS", B2587, B2587 * IFERROR(VLOOKUP(C2587, 'QTY_CONVERSIONS '!A:B, 2, FALSE), "Units not found"))</f>
        <v>1</v>
      </c>
      <c r="M2587" s="75">
        <f t="shared" si="259"/>
        <v>1810</v>
      </c>
      <c r="N2587" t="str">
        <f>IFERROR(VLOOKUP(D2587, Product_Category!A:B, 2, FALSE), "Uncategorized")</f>
        <v>MAGNESIUM STEARATE</v>
      </c>
      <c r="O2587" s="76">
        <f t="shared" si="260"/>
        <v>1.81</v>
      </c>
      <c r="P2587" s="76">
        <f t="shared" si="261"/>
        <v>1.81</v>
      </c>
      <c r="Q2587">
        <f t="shared" si="258"/>
        <v>2023</v>
      </c>
      <c r="R2587" t="str">
        <f>IFERROR(VLOOKUP(G2587,'Importer Name'!A:B, 2, FALSE), "")</f>
        <v>MITTAL ENTERPRISES</v>
      </c>
      <c r="S2587" t="str">
        <f>IFERROR(VLOOKUP(H2587,'Supplier name '!A:B, 2, FALSE), "")</f>
        <v>SUN ACE KAKOH</v>
      </c>
    </row>
    <row r="2588" spans="1:19">
      <c r="A2588" s="119" t="s">
        <v>275</v>
      </c>
      <c r="B2588" s="120">
        <v>2520</v>
      </c>
      <c r="C2588" s="120" t="s">
        <v>7</v>
      </c>
      <c r="D2588" s="311" t="s">
        <v>910</v>
      </c>
      <c r="E2588" s="120">
        <v>7.63</v>
      </c>
      <c r="F2588" s="120" t="s">
        <v>1718</v>
      </c>
      <c r="G2588" s="120" t="s">
        <v>2995</v>
      </c>
      <c r="H2588" s="121" t="s">
        <v>156</v>
      </c>
      <c r="I2588" s="117" t="s">
        <v>3658</v>
      </c>
      <c r="J2588" s="74">
        <f>IF(F2588="USD", E2588, E2588 * IFERROR(VLOOKUP(F2588, EXCHANGE_RATE!A:B, 2, FALSE), "Currency not found"))</f>
        <v>8.1641000000000012</v>
      </c>
      <c r="K2588" s="74">
        <f t="shared" si="257"/>
        <v>8.17</v>
      </c>
      <c r="L2588" s="14">
        <f>IF(C2588="MTS", B2588, B2588 * IFERROR(VLOOKUP(C2588, 'QTY_CONVERSIONS '!A:B, 2, FALSE), "Units not found"))</f>
        <v>2.52</v>
      </c>
      <c r="M2588" s="75">
        <f t="shared" si="259"/>
        <v>20588.400000000001</v>
      </c>
      <c r="N2588" t="str">
        <f>IFERROR(VLOOKUP(D2588, Product_Category!A:B, 2, FALSE), "Uncategorized")</f>
        <v>MAGNESIUM STEARATE</v>
      </c>
      <c r="O2588" s="76">
        <f t="shared" si="260"/>
        <v>8.17</v>
      </c>
      <c r="P2588" s="76">
        <f t="shared" si="261"/>
        <v>20.5884</v>
      </c>
      <c r="Q2588">
        <f t="shared" si="258"/>
        <v>2023</v>
      </c>
      <c r="R2588" t="str">
        <f>IFERROR(VLOOKUP(G2588,'Importer Name'!A:B, 2, FALSE), "")</f>
        <v>MYLAN LABS</v>
      </c>
      <c r="S2588" t="str">
        <f>IFERROR(VLOOKUP(H2588,'Supplier name '!A:B, 2, FALSE), "")</f>
        <v>PETER GREVEN</v>
      </c>
    </row>
    <row r="2589" spans="1:19">
      <c r="A2589" s="119" t="s">
        <v>275</v>
      </c>
      <c r="B2589" s="120">
        <v>16800</v>
      </c>
      <c r="C2589" s="120" t="s">
        <v>7</v>
      </c>
      <c r="D2589" s="311" t="s">
        <v>910</v>
      </c>
      <c r="E2589" s="120">
        <v>5.38</v>
      </c>
      <c r="F2589" s="120" t="s">
        <v>1718</v>
      </c>
      <c r="G2589" s="120" t="s">
        <v>3606</v>
      </c>
      <c r="H2589" s="121" t="s">
        <v>156</v>
      </c>
      <c r="I2589" s="117" t="s">
        <v>3658</v>
      </c>
      <c r="J2589" s="74">
        <f>IF(F2589="USD", E2589, E2589 * IFERROR(VLOOKUP(F2589, EXCHANGE_RATE!A:B, 2, FALSE), "Currency not found"))</f>
        <v>5.7566000000000006</v>
      </c>
      <c r="K2589" s="74">
        <f t="shared" si="257"/>
        <v>5.76</v>
      </c>
      <c r="L2589" s="14">
        <f>IF(C2589="MTS", B2589, B2589 * IFERROR(VLOOKUP(C2589, 'QTY_CONVERSIONS '!A:B, 2, FALSE), "Units not found"))</f>
        <v>16.8</v>
      </c>
      <c r="M2589" s="75">
        <f t="shared" si="259"/>
        <v>96768</v>
      </c>
      <c r="N2589" t="str">
        <f>IFERROR(VLOOKUP(D2589, Product_Category!A:B, 2, FALSE), "Uncategorized")</f>
        <v>MAGNESIUM STEARATE</v>
      </c>
      <c r="O2589" s="76">
        <f t="shared" si="260"/>
        <v>5.76</v>
      </c>
      <c r="P2589" s="76">
        <f t="shared" si="261"/>
        <v>96.768000000000001</v>
      </c>
      <c r="Q2589">
        <f t="shared" si="258"/>
        <v>2023</v>
      </c>
      <c r="R2589" t="str">
        <f>IFERROR(VLOOKUP(G2589,'Importer Name'!A:B, 2, FALSE), "")</f>
        <v>AZELIS</v>
      </c>
      <c r="S2589" t="str">
        <f>IFERROR(VLOOKUP(H2589,'Supplier name '!A:B, 2, FALSE), "")</f>
        <v>PETER GREVEN</v>
      </c>
    </row>
    <row r="2590" spans="1:19">
      <c r="A2590" s="119" t="s">
        <v>275</v>
      </c>
      <c r="B2590" s="120">
        <v>20</v>
      </c>
      <c r="C2590" s="120" t="s">
        <v>7</v>
      </c>
      <c r="D2590" s="311" t="s">
        <v>910</v>
      </c>
      <c r="E2590" s="120">
        <v>59.55</v>
      </c>
      <c r="F2590" s="120" t="s">
        <v>1718</v>
      </c>
      <c r="G2590" s="120" t="s">
        <v>2984</v>
      </c>
      <c r="H2590" s="121" t="s">
        <v>156</v>
      </c>
      <c r="I2590" s="117" t="s">
        <v>3658</v>
      </c>
      <c r="J2590" s="74">
        <f>IF(F2590="USD", E2590, E2590 * IFERROR(VLOOKUP(F2590, EXCHANGE_RATE!A:B, 2, FALSE), "Currency not found"))</f>
        <v>63.718499999999999</v>
      </c>
      <c r="K2590" s="74">
        <f t="shared" si="257"/>
        <v>63.72</v>
      </c>
      <c r="L2590" s="14">
        <f>IF(C2590="MTS", B2590, B2590 * IFERROR(VLOOKUP(C2590, 'QTY_CONVERSIONS '!A:B, 2, FALSE), "Units not found"))</f>
        <v>0.02</v>
      </c>
      <c r="M2590" s="75">
        <f t="shared" si="259"/>
        <v>1274.4000000000001</v>
      </c>
      <c r="N2590" t="str">
        <f>IFERROR(VLOOKUP(D2590, Product_Category!A:B, 2, FALSE), "Uncategorized")</f>
        <v>MAGNESIUM STEARATE</v>
      </c>
      <c r="O2590" s="76">
        <f>K2590*1000</f>
        <v>63720</v>
      </c>
      <c r="P2590" s="76">
        <f t="shared" si="261"/>
        <v>1274.4000000000001</v>
      </c>
      <c r="Q2590">
        <f t="shared" si="258"/>
        <v>2023</v>
      </c>
      <c r="R2590" t="str">
        <f>IFERROR(VLOOKUP(G2590,'Importer Name'!A:B, 2, FALSE), "")</f>
        <v>GLENMARK PHARMA</v>
      </c>
      <c r="S2590" t="str">
        <f>IFERROR(VLOOKUP(H2590,'Supplier name '!A:B, 2, FALSE), "")</f>
        <v>PETER GREVEN</v>
      </c>
    </row>
    <row r="2591" spans="1:19">
      <c r="A2591" s="119" t="s">
        <v>275</v>
      </c>
      <c r="B2591" s="120">
        <v>2430</v>
      </c>
      <c r="C2591" s="120" t="s">
        <v>7</v>
      </c>
      <c r="D2591" s="311" t="s">
        <v>910</v>
      </c>
      <c r="E2591" s="120">
        <v>6.2</v>
      </c>
      <c r="F2591" s="120" t="s">
        <v>1718</v>
      </c>
      <c r="G2591" s="120" t="s">
        <v>3606</v>
      </c>
      <c r="H2591" s="121" t="s">
        <v>156</v>
      </c>
      <c r="I2591" s="117" t="s">
        <v>3658</v>
      </c>
      <c r="J2591" s="74">
        <f>IF(F2591="USD", E2591, E2591 * IFERROR(VLOOKUP(F2591, EXCHANGE_RATE!A:B, 2, FALSE), "Currency not found"))</f>
        <v>6.6340000000000003</v>
      </c>
      <c r="K2591" s="74">
        <f t="shared" si="257"/>
        <v>6.64</v>
      </c>
      <c r="L2591" s="14">
        <f>IF(C2591="MTS", B2591, B2591 * IFERROR(VLOOKUP(C2591, 'QTY_CONVERSIONS '!A:B, 2, FALSE), "Units not found"))</f>
        <v>2.4300000000000002</v>
      </c>
      <c r="M2591" s="75">
        <f t="shared" si="259"/>
        <v>16135.199999999999</v>
      </c>
      <c r="N2591" t="str">
        <f>IFERROR(VLOOKUP(D2591, Product_Category!A:B, 2, FALSE), "Uncategorized")</f>
        <v>MAGNESIUM STEARATE</v>
      </c>
      <c r="O2591" s="76">
        <f t="shared" si="260"/>
        <v>6.64</v>
      </c>
      <c r="P2591" s="76">
        <f t="shared" si="261"/>
        <v>16.135200000000001</v>
      </c>
      <c r="Q2591">
        <f t="shared" si="258"/>
        <v>2023</v>
      </c>
      <c r="R2591" t="str">
        <f>IFERROR(VLOOKUP(G2591,'Importer Name'!A:B, 2, FALSE), "")</f>
        <v>AZELIS</v>
      </c>
      <c r="S2591" t="str">
        <f>IFERROR(VLOOKUP(H2591,'Supplier name '!A:B, 2, FALSE), "")</f>
        <v>PETER GREVEN</v>
      </c>
    </row>
    <row r="2592" spans="1:19">
      <c r="A2592" s="119" t="s">
        <v>275</v>
      </c>
      <c r="B2592" s="120">
        <v>840</v>
      </c>
      <c r="C2592" s="120" t="s">
        <v>7</v>
      </c>
      <c r="D2592" s="311" t="s">
        <v>910</v>
      </c>
      <c r="E2592" s="120">
        <v>7.26</v>
      </c>
      <c r="F2592" s="120" t="s">
        <v>1718</v>
      </c>
      <c r="G2592" s="120" t="s">
        <v>2995</v>
      </c>
      <c r="H2592" s="121" t="s">
        <v>156</v>
      </c>
      <c r="I2592" s="117" t="s">
        <v>3658</v>
      </c>
      <c r="J2592" s="74">
        <f>IF(F2592="USD", E2592, E2592 * IFERROR(VLOOKUP(F2592, EXCHANGE_RATE!A:B, 2, FALSE), "Currency not found"))</f>
        <v>7.7682000000000002</v>
      </c>
      <c r="K2592" s="74">
        <f t="shared" si="257"/>
        <v>7.77</v>
      </c>
      <c r="L2592" s="14">
        <f>IF(C2592="MTS", B2592, B2592 * IFERROR(VLOOKUP(C2592, 'QTY_CONVERSIONS '!A:B, 2, FALSE), "Units not found"))</f>
        <v>0.84</v>
      </c>
      <c r="M2592" s="75">
        <f t="shared" si="259"/>
        <v>6526.7999999999993</v>
      </c>
      <c r="N2592" t="str">
        <f>IFERROR(VLOOKUP(D2592, Product_Category!A:B, 2, FALSE), "Uncategorized")</f>
        <v>MAGNESIUM STEARATE</v>
      </c>
      <c r="O2592" s="76">
        <f t="shared" si="260"/>
        <v>7.77</v>
      </c>
      <c r="P2592" s="76">
        <f t="shared" si="261"/>
        <v>6.5267999999999997</v>
      </c>
      <c r="Q2592">
        <f t="shared" si="258"/>
        <v>2023</v>
      </c>
      <c r="R2592" t="str">
        <f>IFERROR(VLOOKUP(G2592,'Importer Name'!A:B, 2, FALSE), "")</f>
        <v>MYLAN LABS</v>
      </c>
      <c r="S2592" t="str">
        <f>IFERROR(VLOOKUP(H2592,'Supplier name '!A:B, 2, FALSE), "")</f>
        <v>PETER GREVEN</v>
      </c>
    </row>
    <row r="2593" spans="1:19">
      <c r="A2593" s="119" t="s">
        <v>275</v>
      </c>
      <c r="B2593" s="120">
        <v>840</v>
      </c>
      <c r="C2593" s="120" t="s">
        <v>7</v>
      </c>
      <c r="D2593" s="311" t="s">
        <v>910</v>
      </c>
      <c r="E2593" s="120">
        <v>12.12</v>
      </c>
      <c r="F2593" s="120" t="s">
        <v>1718</v>
      </c>
      <c r="G2593" s="120" t="s">
        <v>2995</v>
      </c>
      <c r="H2593" s="121" t="s">
        <v>156</v>
      </c>
      <c r="I2593" s="117" t="s">
        <v>3658</v>
      </c>
      <c r="J2593" s="74">
        <f>IF(F2593="USD", E2593, E2593 * IFERROR(VLOOKUP(F2593, EXCHANGE_RATE!A:B, 2, FALSE), "Currency not found"))</f>
        <v>12.968399999999999</v>
      </c>
      <c r="K2593" s="74">
        <f t="shared" si="257"/>
        <v>12.97</v>
      </c>
      <c r="L2593" s="14">
        <f>IF(C2593="MTS", B2593, B2593 * IFERROR(VLOOKUP(C2593, 'QTY_CONVERSIONS '!A:B, 2, FALSE), "Units not found"))</f>
        <v>0.84</v>
      </c>
      <c r="M2593" s="75">
        <f t="shared" si="259"/>
        <v>10894.800000000001</v>
      </c>
      <c r="N2593" t="str">
        <f>IFERROR(VLOOKUP(D2593, Product_Category!A:B, 2, FALSE), "Uncategorized")</f>
        <v>MAGNESIUM STEARATE</v>
      </c>
      <c r="O2593" s="76">
        <f t="shared" si="260"/>
        <v>12.97</v>
      </c>
      <c r="P2593" s="76">
        <f t="shared" si="261"/>
        <v>10.8948</v>
      </c>
      <c r="Q2593">
        <f t="shared" si="258"/>
        <v>2023</v>
      </c>
      <c r="R2593" t="str">
        <f>IFERROR(VLOOKUP(G2593,'Importer Name'!A:B, 2, FALSE), "")</f>
        <v>MYLAN LABS</v>
      </c>
      <c r="S2593" t="str">
        <f>IFERROR(VLOOKUP(H2593,'Supplier name '!A:B, 2, FALSE), "")</f>
        <v>PETER GREVEN</v>
      </c>
    </row>
    <row r="2594" spans="1:19">
      <c r="A2594" s="119" t="s">
        <v>275</v>
      </c>
      <c r="B2594" s="120">
        <v>16380</v>
      </c>
      <c r="C2594" s="120" t="s">
        <v>7</v>
      </c>
      <c r="D2594" s="311" t="s">
        <v>910</v>
      </c>
      <c r="E2594" s="120">
        <v>5.38</v>
      </c>
      <c r="F2594" s="120" t="s">
        <v>1718</v>
      </c>
      <c r="G2594" s="120" t="s">
        <v>3606</v>
      </c>
      <c r="H2594" s="121" t="s">
        <v>156</v>
      </c>
      <c r="I2594" s="117" t="s">
        <v>3658</v>
      </c>
      <c r="J2594" s="74">
        <f>IF(F2594="USD", E2594, E2594 * IFERROR(VLOOKUP(F2594, EXCHANGE_RATE!A:B, 2, FALSE), "Currency not found"))</f>
        <v>5.7566000000000006</v>
      </c>
      <c r="K2594" s="74">
        <f t="shared" si="257"/>
        <v>5.76</v>
      </c>
      <c r="L2594" s="14">
        <f>IF(C2594="MTS", B2594, B2594 * IFERROR(VLOOKUP(C2594, 'QTY_CONVERSIONS '!A:B, 2, FALSE), "Units not found"))</f>
        <v>16.38</v>
      </c>
      <c r="M2594" s="75">
        <f t="shared" si="259"/>
        <v>94348.800000000003</v>
      </c>
      <c r="N2594" t="str">
        <f>IFERROR(VLOOKUP(D2594, Product_Category!A:B, 2, FALSE), "Uncategorized")</f>
        <v>MAGNESIUM STEARATE</v>
      </c>
      <c r="O2594" s="76">
        <f t="shared" si="260"/>
        <v>5.76</v>
      </c>
      <c r="P2594" s="76">
        <f t="shared" si="261"/>
        <v>94.348799999999997</v>
      </c>
      <c r="Q2594">
        <f t="shared" si="258"/>
        <v>2023</v>
      </c>
      <c r="R2594" t="str">
        <f>IFERROR(VLOOKUP(G2594,'Importer Name'!A:B, 2, FALSE), "")</f>
        <v>AZELIS</v>
      </c>
      <c r="S2594" t="str">
        <f>IFERROR(VLOOKUP(H2594,'Supplier name '!A:B, 2, FALSE), "")</f>
        <v>PETER GREVEN</v>
      </c>
    </row>
    <row r="2595" spans="1:19">
      <c r="A2595" s="122" t="s">
        <v>275</v>
      </c>
      <c r="B2595" s="123">
        <v>1260</v>
      </c>
      <c r="C2595" s="123" t="s">
        <v>7</v>
      </c>
      <c r="D2595" s="312" t="s">
        <v>910</v>
      </c>
      <c r="E2595" s="123">
        <v>7.7</v>
      </c>
      <c r="F2595" s="123" t="s">
        <v>1718</v>
      </c>
      <c r="G2595" s="123" t="s">
        <v>2995</v>
      </c>
      <c r="H2595" s="124" t="s">
        <v>156</v>
      </c>
      <c r="I2595" s="117" t="s">
        <v>3658</v>
      </c>
      <c r="J2595" s="74">
        <f>IF(F2595="USD", E2595, E2595 * IFERROR(VLOOKUP(F2595, EXCHANGE_RATE!A:B, 2, FALSE), "Currency not found"))</f>
        <v>8.2390000000000008</v>
      </c>
      <c r="K2595" s="74">
        <f t="shared" si="257"/>
        <v>8.24</v>
      </c>
      <c r="L2595" s="14">
        <f>IF(C2595="MTS", B2595, B2595 * IFERROR(VLOOKUP(C2595, 'QTY_CONVERSIONS '!A:B, 2, FALSE), "Units not found"))</f>
        <v>1.26</v>
      </c>
      <c r="M2595" s="75">
        <f t="shared" si="259"/>
        <v>10382.4</v>
      </c>
      <c r="N2595" t="str">
        <f>IFERROR(VLOOKUP(D2595, Product_Category!A:B, 2, FALSE), "Uncategorized")</f>
        <v>MAGNESIUM STEARATE</v>
      </c>
      <c r="O2595" s="76">
        <f t="shared" si="260"/>
        <v>8.24</v>
      </c>
      <c r="P2595" s="76">
        <f t="shared" si="261"/>
        <v>10.382400000000001</v>
      </c>
      <c r="Q2595">
        <f t="shared" si="258"/>
        <v>2023</v>
      </c>
      <c r="R2595" t="str">
        <f>IFERROR(VLOOKUP(G2595,'Importer Name'!A:B, 2, FALSE), "")</f>
        <v>MYLAN LABS</v>
      </c>
      <c r="S2595" t="str">
        <f>IFERROR(VLOOKUP(H2595,'Supplier name '!A:B, 2, FALSE), "")</f>
        <v>PETER GREVEN</v>
      </c>
    </row>
    <row r="2596" spans="1:19">
      <c r="A2596" s="125" t="s">
        <v>275</v>
      </c>
      <c r="B2596" s="126">
        <v>4200</v>
      </c>
      <c r="C2596" s="126" t="s">
        <v>7</v>
      </c>
      <c r="D2596" s="314" t="s">
        <v>910</v>
      </c>
      <c r="E2596" s="126">
        <v>6.89</v>
      </c>
      <c r="F2596" s="126" t="s">
        <v>1718</v>
      </c>
      <c r="G2596" s="126" t="s">
        <v>888</v>
      </c>
      <c r="H2596" s="127" t="s">
        <v>156</v>
      </c>
      <c r="I2596" s="117" t="s">
        <v>3658</v>
      </c>
      <c r="J2596" s="74">
        <f>IF(F2596="USD", E2596, E2596 * IFERROR(VLOOKUP(F2596, EXCHANGE_RATE!A:B, 2, FALSE), "Currency not found"))</f>
        <v>7.3723000000000001</v>
      </c>
      <c r="K2596" s="74">
        <f t="shared" si="257"/>
        <v>7.38</v>
      </c>
      <c r="L2596" s="14">
        <f>IF(C2596="MTS", B2596, B2596 * IFERROR(VLOOKUP(C2596, 'QTY_CONVERSIONS '!A:B, 2, FALSE), "Units not found"))</f>
        <v>4.2</v>
      </c>
      <c r="M2596" s="75">
        <f t="shared" si="259"/>
        <v>30996</v>
      </c>
      <c r="N2596" t="str">
        <f>IFERROR(VLOOKUP(D2596, Product_Category!A:B, 2, FALSE), "Uncategorized")</f>
        <v>MAGNESIUM STEARATE</v>
      </c>
      <c r="O2596" s="76">
        <f t="shared" si="260"/>
        <v>7.38</v>
      </c>
      <c r="P2596" s="76">
        <f t="shared" si="261"/>
        <v>30.996000000000002</v>
      </c>
      <c r="Q2596">
        <f t="shared" si="258"/>
        <v>2023</v>
      </c>
      <c r="R2596" t="str">
        <f>IFERROR(VLOOKUP(G2596,'Importer Name'!A:B, 2, FALSE), "")</f>
        <v>SUN PHARMA</v>
      </c>
      <c r="S2596" t="str">
        <f>IFERROR(VLOOKUP(H2596,'Supplier name '!A:B, 2, FALSE), "")</f>
        <v>PETER GREVEN</v>
      </c>
    </row>
    <row r="2597" spans="1:19">
      <c r="A2597" s="119" t="s">
        <v>275</v>
      </c>
      <c r="B2597" s="120">
        <v>16800</v>
      </c>
      <c r="C2597" s="120" t="s">
        <v>7</v>
      </c>
      <c r="D2597" s="311" t="s">
        <v>910</v>
      </c>
      <c r="E2597" s="120">
        <v>5.38</v>
      </c>
      <c r="F2597" s="120" t="s">
        <v>1718</v>
      </c>
      <c r="G2597" s="120" t="s">
        <v>3606</v>
      </c>
      <c r="H2597" s="121" t="s">
        <v>156</v>
      </c>
      <c r="I2597" s="117" t="s">
        <v>3658</v>
      </c>
      <c r="J2597" s="74">
        <f>IF(F2597="USD", E2597, E2597 * IFERROR(VLOOKUP(F2597, EXCHANGE_RATE!A:B, 2, FALSE), "Currency not found"))</f>
        <v>5.7566000000000006</v>
      </c>
      <c r="K2597" s="74">
        <f t="shared" si="257"/>
        <v>5.76</v>
      </c>
      <c r="L2597" s="14">
        <f>IF(C2597="MTS", B2597, B2597 * IFERROR(VLOOKUP(C2597, 'QTY_CONVERSIONS '!A:B, 2, FALSE), "Units not found"))</f>
        <v>16.8</v>
      </c>
      <c r="M2597" s="75">
        <f t="shared" si="259"/>
        <v>96768</v>
      </c>
      <c r="N2597" t="str">
        <f>IFERROR(VLOOKUP(D2597, Product_Category!A:B, 2, FALSE), "Uncategorized")</f>
        <v>MAGNESIUM STEARATE</v>
      </c>
      <c r="O2597" s="76">
        <f t="shared" si="260"/>
        <v>5.76</v>
      </c>
      <c r="P2597" s="76">
        <f t="shared" si="261"/>
        <v>96.768000000000001</v>
      </c>
      <c r="Q2597">
        <f t="shared" si="258"/>
        <v>2023</v>
      </c>
      <c r="R2597" t="str">
        <f>IFERROR(VLOOKUP(G2597,'Importer Name'!A:B, 2, FALSE), "")</f>
        <v>AZELIS</v>
      </c>
      <c r="S2597" t="str">
        <f>IFERROR(VLOOKUP(H2597,'Supplier name '!A:B, 2, FALSE), "")</f>
        <v>PETER GREVEN</v>
      </c>
    </row>
    <row r="2598" spans="1:19">
      <c r="A2598" s="119" t="s">
        <v>275</v>
      </c>
      <c r="B2598" s="120">
        <v>1260</v>
      </c>
      <c r="C2598" s="120" t="s">
        <v>7</v>
      </c>
      <c r="D2598" s="311" t="s">
        <v>910</v>
      </c>
      <c r="E2598" s="120">
        <v>7.71</v>
      </c>
      <c r="F2598" s="120" t="s">
        <v>1718</v>
      </c>
      <c r="G2598" s="120" t="s">
        <v>2995</v>
      </c>
      <c r="H2598" s="121" t="s">
        <v>156</v>
      </c>
      <c r="I2598" s="117" t="s">
        <v>3658</v>
      </c>
      <c r="J2598" s="74">
        <f>IF(F2598="USD", E2598, E2598 * IFERROR(VLOOKUP(F2598, EXCHANGE_RATE!A:B, 2, FALSE), "Currency not found"))</f>
        <v>8.2497000000000007</v>
      </c>
      <c r="K2598" s="74">
        <f t="shared" si="257"/>
        <v>8.25</v>
      </c>
      <c r="L2598" s="14">
        <f>IF(C2598="MTS", B2598, B2598 * IFERROR(VLOOKUP(C2598, 'QTY_CONVERSIONS '!A:B, 2, FALSE), "Units not found"))</f>
        <v>1.26</v>
      </c>
      <c r="M2598" s="75">
        <f t="shared" si="259"/>
        <v>10395</v>
      </c>
      <c r="N2598" t="str">
        <f>IFERROR(VLOOKUP(D2598, Product_Category!A:B, 2, FALSE), "Uncategorized")</f>
        <v>MAGNESIUM STEARATE</v>
      </c>
      <c r="O2598" s="76">
        <f t="shared" si="260"/>
        <v>8.25</v>
      </c>
      <c r="P2598" s="76">
        <f t="shared" si="261"/>
        <v>10.395</v>
      </c>
      <c r="Q2598">
        <f t="shared" si="258"/>
        <v>2023</v>
      </c>
      <c r="R2598" t="str">
        <f>IFERROR(VLOOKUP(G2598,'Importer Name'!A:B, 2, FALSE), "")</f>
        <v>MYLAN LABS</v>
      </c>
      <c r="S2598" t="str">
        <f>IFERROR(VLOOKUP(H2598,'Supplier name '!A:B, 2, FALSE), "")</f>
        <v>PETER GREVEN</v>
      </c>
    </row>
    <row r="2599" spans="1:19">
      <c r="A2599" s="119" t="s">
        <v>275</v>
      </c>
      <c r="B2599" s="120">
        <v>7140</v>
      </c>
      <c r="C2599" s="120" t="s">
        <v>7</v>
      </c>
      <c r="D2599" s="311" t="s">
        <v>910</v>
      </c>
      <c r="E2599" s="120">
        <v>5.44</v>
      </c>
      <c r="F2599" s="120" t="s">
        <v>1718</v>
      </c>
      <c r="G2599" s="120" t="s">
        <v>3606</v>
      </c>
      <c r="H2599" s="121" t="s">
        <v>156</v>
      </c>
      <c r="I2599" s="117" t="s">
        <v>3658</v>
      </c>
      <c r="J2599" s="74">
        <f>IF(F2599="USD", E2599, E2599 * IFERROR(VLOOKUP(F2599, EXCHANGE_RATE!A:B, 2, FALSE), "Currency not found"))</f>
        <v>5.8208000000000011</v>
      </c>
      <c r="K2599" s="74">
        <f t="shared" si="257"/>
        <v>5.83</v>
      </c>
      <c r="L2599" s="14">
        <f>IF(C2599="MTS", B2599, B2599 * IFERROR(VLOOKUP(C2599, 'QTY_CONVERSIONS '!A:B, 2, FALSE), "Units not found"))</f>
        <v>7.1400000000000006</v>
      </c>
      <c r="M2599" s="75">
        <f t="shared" si="259"/>
        <v>41626.199999999997</v>
      </c>
      <c r="N2599" t="str">
        <f>IFERROR(VLOOKUP(D2599, Product_Category!A:B, 2, FALSE), "Uncategorized")</f>
        <v>MAGNESIUM STEARATE</v>
      </c>
      <c r="O2599" s="76">
        <f t="shared" si="260"/>
        <v>5.83</v>
      </c>
      <c r="P2599" s="76">
        <f t="shared" si="261"/>
        <v>41.626200000000004</v>
      </c>
      <c r="Q2599">
        <f t="shared" si="258"/>
        <v>2023</v>
      </c>
      <c r="R2599" t="str">
        <f>IFERROR(VLOOKUP(G2599,'Importer Name'!A:B, 2, FALSE), "")</f>
        <v>AZELIS</v>
      </c>
      <c r="S2599" t="str">
        <f>IFERROR(VLOOKUP(H2599,'Supplier name '!A:B, 2, FALSE), "")</f>
        <v>PETER GREVEN</v>
      </c>
    </row>
    <row r="2600" spans="1:19">
      <c r="A2600" s="119" t="s">
        <v>275</v>
      </c>
      <c r="B2600" s="120">
        <v>8400</v>
      </c>
      <c r="C2600" s="120" t="s">
        <v>7</v>
      </c>
      <c r="D2600" s="311" t="s">
        <v>910</v>
      </c>
      <c r="E2600" s="120">
        <v>5.49</v>
      </c>
      <c r="F2600" s="120" t="s">
        <v>1718</v>
      </c>
      <c r="G2600" s="120" t="s">
        <v>3606</v>
      </c>
      <c r="H2600" s="121" t="s">
        <v>156</v>
      </c>
      <c r="I2600" s="117" t="s">
        <v>3658</v>
      </c>
      <c r="J2600" s="74">
        <f>IF(F2600="USD", E2600, E2600 * IFERROR(VLOOKUP(F2600, EXCHANGE_RATE!A:B, 2, FALSE), "Currency not found"))</f>
        <v>5.8743000000000007</v>
      </c>
      <c r="K2600" s="74">
        <f t="shared" si="257"/>
        <v>5.88</v>
      </c>
      <c r="L2600" s="14">
        <f>IF(C2600="MTS", B2600, B2600 * IFERROR(VLOOKUP(C2600, 'QTY_CONVERSIONS '!A:B, 2, FALSE), "Units not found"))</f>
        <v>8.4</v>
      </c>
      <c r="M2600" s="75">
        <f t="shared" si="259"/>
        <v>49392</v>
      </c>
      <c r="N2600" t="str">
        <f>IFERROR(VLOOKUP(D2600, Product_Category!A:B, 2, FALSE), "Uncategorized")</f>
        <v>MAGNESIUM STEARATE</v>
      </c>
      <c r="O2600" s="76">
        <f t="shared" si="260"/>
        <v>5.88</v>
      </c>
      <c r="P2600" s="76">
        <f t="shared" si="261"/>
        <v>49.392000000000003</v>
      </c>
      <c r="Q2600">
        <f t="shared" si="258"/>
        <v>2023</v>
      </c>
      <c r="R2600" t="str">
        <f>IFERROR(VLOOKUP(G2600,'Importer Name'!A:B, 2, FALSE), "")</f>
        <v>AZELIS</v>
      </c>
      <c r="S2600" t="str">
        <f>IFERROR(VLOOKUP(H2600,'Supplier name '!A:B, 2, FALSE), "")</f>
        <v>PETER GREVEN</v>
      </c>
    </row>
    <row r="2601" spans="1:19">
      <c r="A2601" s="119" t="s">
        <v>275</v>
      </c>
      <c r="B2601" s="120">
        <v>4050</v>
      </c>
      <c r="C2601" s="120" t="s">
        <v>7</v>
      </c>
      <c r="D2601" s="311" t="s">
        <v>910</v>
      </c>
      <c r="E2601" s="120">
        <v>6.36</v>
      </c>
      <c r="F2601" s="120" t="s">
        <v>1718</v>
      </c>
      <c r="G2601" s="120" t="s">
        <v>3606</v>
      </c>
      <c r="H2601" s="121" t="s">
        <v>156</v>
      </c>
      <c r="I2601" s="117" t="s">
        <v>3658</v>
      </c>
      <c r="J2601" s="74">
        <f>IF(F2601="USD", E2601, E2601 * IFERROR(VLOOKUP(F2601, EXCHANGE_RATE!A:B, 2, FALSE), "Currency not found"))</f>
        <v>6.805200000000001</v>
      </c>
      <c r="K2601" s="74">
        <f t="shared" si="257"/>
        <v>6.81</v>
      </c>
      <c r="L2601" s="14">
        <f>IF(C2601="MTS", B2601, B2601 * IFERROR(VLOOKUP(C2601, 'QTY_CONVERSIONS '!A:B, 2, FALSE), "Units not found"))</f>
        <v>4.05</v>
      </c>
      <c r="M2601" s="75">
        <f t="shared" si="259"/>
        <v>27580.5</v>
      </c>
      <c r="N2601" t="str">
        <f>IFERROR(VLOOKUP(D2601, Product_Category!A:B, 2, FALSE), "Uncategorized")</f>
        <v>MAGNESIUM STEARATE</v>
      </c>
      <c r="O2601" s="76">
        <f t="shared" si="260"/>
        <v>6.81</v>
      </c>
      <c r="P2601" s="76">
        <f t="shared" si="261"/>
        <v>27.580499999999997</v>
      </c>
      <c r="Q2601">
        <f t="shared" si="258"/>
        <v>2023</v>
      </c>
      <c r="R2601" t="str">
        <f>IFERROR(VLOOKUP(G2601,'Importer Name'!A:B, 2, FALSE), "")</f>
        <v>AZELIS</v>
      </c>
      <c r="S2601" t="str">
        <f>IFERROR(VLOOKUP(H2601,'Supplier name '!A:B, 2, FALSE), "")</f>
        <v>PETER GREVEN</v>
      </c>
    </row>
    <row r="2602" spans="1:19">
      <c r="A2602" s="119" t="s">
        <v>275</v>
      </c>
      <c r="B2602" s="120">
        <v>6300</v>
      </c>
      <c r="C2602" s="120" t="s">
        <v>7</v>
      </c>
      <c r="D2602" s="311" t="s">
        <v>910</v>
      </c>
      <c r="E2602" s="120">
        <v>5.45</v>
      </c>
      <c r="F2602" s="120" t="s">
        <v>1718</v>
      </c>
      <c r="G2602" s="120" t="s">
        <v>3606</v>
      </c>
      <c r="H2602" s="121" t="s">
        <v>156</v>
      </c>
      <c r="I2602" s="117" t="s">
        <v>3658</v>
      </c>
      <c r="J2602" s="74">
        <f>IF(F2602="USD", E2602, E2602 * IFERROR(VLOOKUP(F2602, EXCHANGE_RATE!A:B, 2, FALSE), "Currency not found"))</f>
        <v>5.8315000000000001</v>
      </c>
      <c r="K2602" s="74">
        <f t="shared" si="257"/>
        <v>5.84</v>
      </c>
      <c r="L2602" s="14">
        <f>IF(C2602="MTS", B2602, B2602 * IFERROR(VLOOKUP(C2602, 'QTY_CONVERSIONS '!A:B, 2, FALSE), "Units not found"))</f>
        <v>6.3</v>
      </c>
      <c r="M2602" s="75">
        <f t="shared" si="259"/>
        <v>36792</v>
      </c>
      <c r="N2602" t="str">
        <f>IFERROR(VLOOKUP(D2602, Product_Category!A:B, 2, FALSE), "Uncategorized")</f>
        <v>MAGNESIUM STEARATE</v>
      </c>
      <c r="O2602" s="76">
        <f t="shared" si="260"/>
        <v>5.84</v>
      </c>
      <c r="P2602" s="76">
        <f t="shared" si="261"/>
        <v>36.792000000000002</v>
      </c>
      <c r="Q2602">
        <f t="shared" si="258"/>
        <v>2023</v>
      </c>
      <c r="R2602" t="str">
        <f>IFERROR(VLOOKUP(G2602,'Importer Name'!A:B, 2, FALSE), "")</f>
        <v>AZELIS</v>
      </c>
      <c r="S2602" t="str">
        <f>IFERROR(VLOOKUP(H2602,'Supplier name '!A:B, 2, FALSE), "")</f>
        <v>PETER GREVEN</v>
      </c>
    </row>
    <row r="2603" spans="1:19">
      <c r="A2603" s="119" t="s">
        <v>275</v>
      </c>
      <c r="B2603" s="120">
        <v>2100</v>
      </c>
      <c r="C2603" s="120" t="s">
        <v>7</v>
      </c>
      <c r="D2603" s="311" t="s">
        <v>910</v>
      </c>
      <c r="E2603" s="120">
        <v>5.45</v>
      </c>
      <c r="F2603" s="120" t="s">
        <v>1718</v>
      </c>
      <c r="G2603" s="120" t="s">
        <v>3606</v>
      </c>
      <c r="H2603" s="121" t="s">
        <v>156</v>
      </c>
      <c r="I2603" s="117" t="s">
        <v>3658</v>
      </c>
      <c r="J2603" s="74">
        <f>IF(F2603="USD", E2603, E2603 * IFERROR(VLOOKUP(F2603, EXCHANGE_RATE!A:B, 2, FALSE), "Currency not found"))</f>
        <v>5.8315000000000001</v>
      </c>
      <c r="K2603" s="74">
        <f t="shared" si="257"/>
        <v>5.84</v>
      </c>
      <c r="L2603" s="14">
        <f>IF(C2603="MTS", B2603, B2603 * IFERROR(VLOOKUP(C2603, 'QTY_CONVERSIONS '!A:B, 2, FALSE), "Units not found"))</f>
        <v>2.1</v>
      </c>
      <c r="M2603" s="75">
        <f t="shared" si="259"/>
        <v>12264</v>
      </c>
      <c r="N2603" t="str">
        <f>IFERROR(VLOOKUP(D2603, Product_Category!A:B, 2, FALSE), "Uncategorized")</f>
        <v>MAGNESIUM STEARATE</v>
      </c>
      <c r="O2603" s="76">
        <f t="shared" si="260"/>
        <v>5.84</v>
      </c>
      <c r="P2603" s="76">
        <f t="shared" si="261"/>
        <v>12.263999999999999</v>
      </c>
      <c r="Q2603">
        <f t="shared" si="258"/>
        <v>2023</v>
      </c>
      <c r="R2603" t="str">
        <f>IFERROR(VLOOKUP(G2603,'Importer Name'!A:B, 2, FALSE), "")</f>
        <v>AZELIS</v>
      </c>
      <c r="S2603" t="str">
        <f>IFERROR(VLOOKUP(H2603,'Supplier name '!A:B, 2, FALSE), "")</f>
        <v>PETER GREVEN</v>
      </c>
    </row>
    <row r="2604" spans="1:19">
      <c r="A2604" s="119" t="s">
        <v>275</v>
      </c>
      <c r="B2604" s="120">
        <v>840</v>
      </c>
      <c r="C2604" s="120" t="s">
        <v>7</v>
      </c>
      <c r="D2604" s="311" t="s">
        <v>910</v>
      </c>
      <c r="E2604" s="120">
        <v>7.39</v>
      </c>
      <c r="F2604" s="120" t="s">
        <v>1718</v>
      </c>
      <c r="G2604" s="120" t="s">
        <v>2995</v>
      </c>
      <c r="H2604" s="121" t="s">
        <v>156</v>
      </c>
      <c r="I2604" s="117" t="s">
        <v>3658</v>
      </c>
      <c r="J2604" s="74">
        <f>IF(F2604="USD", E2604, E2604 * IFERROR(VLOOKUP(F2604, EXCHANGE_RATE!A:B, 2, FALSE), "Currency not found"))</f>
        <v>7.9073000000000002</v>
      </c>
      <c r="K2604" s="74">
        <f t="shared" si="257"/>
        <v>7.91</v>
      </c>
      <c r="L2604" s="14">
        <f>IF(C2604="MTS", B2604, B2604 * IFERROR(VLOOKUP(C2604, 'QTY_CONVERSIONS '!A:B, 2, FALSE), "Units not found"))</f>
        <v>0.84</v>
      </c>
      <c r="M2604" s="75">
        <f t="shared" si="259"/>
        <v>6644.4000000000005</v>
      </c>
      <c r="N2604" t="str">
        <f>IFERROR(VLOOKUP(D2604, Product_Category!A:B, 2, FALSE), "Uncategorized")</f>
        <v>MAGNESIUM STEARATE</v>
      </c>
      <c r="O2604" s="76">
        <f t="shared" si="260"/>
        <v>7.91</v>
      </c>
      <c r="P2604" s="76">
        <f t="shared" si="261"/>
        <v>6.6444000000000001</v>
      </c>
      <c r="Q2604">
        <f t="shared" si="258"/>
        <v>2023</v>
      </c>
      <c r="R2604" t="str">
        <f>IFERROR(VLOOKUP(G2604,'Importer Name'!A:B, 2, FALSE), "")</f>
        <v>MYLAN LABS</v>
      </c>
      <c r="S2604" t="str">
        <f>IFERROR(VLOOKUP(H2604,'Supplier name '!A:B, 2, FALSE), "")</f>
        <v>PETER GREVEN</v>
      </c>
    </row>
    <row r="2605" spans="1:19">
      <c r="A2605" s="119" t="s">
        <v>275</v>
      </c>
      <c r="B2605" s="120">
        <v>13440</v>
      </c>
      <c r="C2605" s="120" t="s">
        <v>7</v>
      </c>
      <c r="D2605" s="311" t="s">
        <v>910</v>
      </c>
      <c r="E2605" s="120">
        <v>7.85</v>
      </c>
      <c r="F2605" s="120" t="s">
        <v>1718</v>
      </c>
      <c r="G2605" s="120" t="s">
        <v>2995</v>
      </c>
      <c r="H2605" s="121" t="s">
        <v>156</v>
      </c>
      <c r="I2605" s="117" t="s">
        <v>3658</v>
      </c>
      <c r="J2605" s="74">
        <f>IF(F2605="USD", E2605, E2605 * IFERROR(VLOOKUP(F2605, EXCHANGE_RATE!A:B, 2, FALSE), "Currency not found"))</f>
        <v>8.3994999999999997</v>
      </c>
      <c r="K2605" s="74">
        <f t="shared" si="257"/>
        <v>8.4</v>
      </c>
      <c r="L2605" s="14">
        <f>IF(C2605="MTS", B2605, B2605 * IFERROR(VLOOKUP(C2605, 'QTY_CONVERSIONS '!A:B, 2, FALSE), "Units not found"))</f>
        <v>13.44</v>
      </c>
      <c r="M2605" s="75">
        <f t="shared" si="259"/>
        <v>112896</v>
      </c>
      <c r="N2605" t="str">
        <f>IFERROR(VLOOKUP(D2605, Product_Category!A:B, 2, FALSE), "Uncategorized")</f>
        <v>MAGNESIUM STEARATE</v>
      </c>
      <c r="O2605" s="76">
        <f t="shared" si="260"/>
        <v>8.4</v>
      </c>
      <c r="P2605" s="76">
        <f t="shared" si="261"/>
        <v>112.896</v>
      </c>
      <c r="Q2605">
        <f t="shared" si="258"/>
        <v>2023</v>
      </c>
      <c r="R2605" t="str">
        <f>IFERROR(VLOOKUP(G2605,'Importer Name'!A:B, 2, FALSE), "")</f>
        <v>MYLAN LABS</v>
      </c>
      <c r="S2605" t="str">
        <f>IFERROR(VLOOKUP(H2605,'Supplier name '!A:B, 2, FALSE), "")</f>
        <v>PETER GREVEN</v>
      </c>
    </row>
    <row r="2606" spans="1:19">
      <c r="A2606" s="119" t="s">
        <v>275</v>
      </c>
      <c r="B2606" s="120">
        <v>8820</v>
      </c>
      <c r="C2606" s="120" t="s">
        <v>7</v>
      </c>
      <c r="D2606" s="311" t="s">
        <v>3048</v>
      </c>
      <c r="E2606" s="120">
        <v>15.77</v>
      </c>
      <c r="F2606" s="120" t="s">
        <v>9</v>
      </c>
      <c r="G2606" s="120" t="s">
        <v>3647</v>
      </c>
      <c r="H2606" s="121" t="s">
        <v>3648</v>
      </c>
      <c r="I2606" s="117" t="s">
        <v>3658</v>
      </c>
      <c r="J2606" s="74">
        <f>IF(F2606="USD", E2606, E2606 * IFERROR(VLOOKUP(F2606, EXCHANGE_RATE!A:B, 2, FALSE), "Currency not found"))</f>
        <v>15.77</v>
      </c>
      <c r="K2606" s="74">
        <f t="shared" si="257"/>
        <v>15.77</v>
      </c>
      <c r="L2606" s="14">
        <f>IF(C2606="MTS", B2606, B2606 * IFERROR(VLOOKUP(C2606, 'QTY_CONVERSIONS '!A:B, 2, FALSE), "Units not found"))</f>
        <v>8.82</v>
      </c>
      <c r="M2606" s="75">
        <f t="shared" si="259"/>
        <v>139091.4</v>
      </c>
      <c r="N2606" t="str">
        <f>IFERROR(VLOOKUP(D2606, Product_Category!A:B, 2, FALSE), "Uncategorized")</f>
        <v>CROSCARMELLOSE SODIUM</v>
      </c>
      <c r="O2606" s="76">
        <f t="shared" si="260"/>
        <v>15.77</v>
      </c>
      <c r="P2606" s="76">
        <f t="shared" si="261"/>
        <v>139.09139999999999</v>
      </c>
      <c r="Q2606">
        <f t="shared" si="258"/>
        <v>2023</v>
      </c>
      <c r="R2606" t="str">
        <f>IFERROR(VLOOKUP(G2606,'Importer Name'!A:B, 2, FALSE), "")</f>
        <v>KERRY INDEV LOGISTICS</v>
      </c>
      <c r="S2606" t="str">
        <f>IFERROR(VLOOKUP(H2606,'Supplier name '!A:B, 2, FALSE), "")</f>
        <v>XXE PXXRMAXXMBHXX COXXKG</v>
      </c>
    </row>
    <row r="2607" spans="1:19">
      <c r="A2607" s="119" t="s">
        <v>275</v>
      </c>
      <c r="B2607" s="120">
        <v>1000</v>
      </c>
      <c r="C2607" s="120" t="s">
        <v>7</v>
      </c>
      <c r="D2607" s="311" t="s">
        <v>3048</v>
      </c>
      <c r="E2607" s="120">
        <v>15.94</v>
      </c>
      <c r="F2607" s="120" t="s">
        <v>9</v>
      </c>
      <c r="G2607" s="120" t="s">
        <v>3636</v>
      </c>
      <c r="H2607" s="121" t="s">
        <v>110</v>
      </c>
      <c r="I2607" s="117" t="s">
        <v>3658</v>
      </c>
      <c r="J2607" s="74">
        <f>IF(F2607="USD", E2607, E2607 * IFERROR(VLOOKUP(F2607, EXCHANGE_RATE!A:B, 2, FALSE), "Currency not found"))</f>
        <v>15.94</v>
      </c>
      <c r="K2607" s="74">
        <f t="shared" si="257"/>
        <v>15.94</v>
      </c>
      <c r="L2607" s="14">
        <f>IF(C2607="MTS", B2607, B2607 * IFERROR(VLOOKUP(C2607, 'QTY_CONVERSIONS '!A:B, 2, FALSE), "Units not found"))</f>
        <v>1</v>
      </c>
      <c r="M2607" s="75">
        <f t="shared" si="259"/>
        <v>15940</v>
      </c>
      <c r="N2607" t="str">
        <f>IFERROR(VLOOKUP(D2607, Product_Category!A:B, 2, FALSE), "Uncategorized")</f>
        <v>CROSCARMELLOSE SODIUM</v>
      </c>
      <c r="O2607" s="76">
        <f t="shared" si="260"/>
        <v>15.94</v>
      </c>
      <c r="P2607" s="76">
        <f t="shared" si="261"/>
        <v>15.94</v>
      </c>
      <c r="Q2607">
        <f t="shared" si="258"/>
        <v>2023</v>
      </c>
      <c r="R2607" t="str">
        <f>IFERROR(VLOOKUP(G2607,'Importer Name'!A:B, 2, FALSE), "")</f>
        <v>EMCURE</v>
      </c>
      <c r="S2607" t="str">
        <f>IFERROR(VLOOKUP(H2607,'Supplier name '!A:B, 2, FALSE), "")</f>
        <v>DUPONT NUTRITION</v>
      </c>
    </row>
    <row r="2608" spans="1:19">
      <c r="A2608" s="119" t="s">
        <v>275</v>
      </c>
      <c r="B2608" s="120">
        <v>250</v>
      </c>
      <c r="C2608" s="120" t="s">
        <v>7</v>
      </c>
      <c r="D2608" s="311" t="s">
        <v>3048</v>
      </c>
      <c r="E2608" s="120">
        <v>14.93</v>
      </c>
      <c r="F2608" s="120" t="s">
        <v>9</v>
      </c>
      <c r="G2608" s="120" t="s">
        <v>2647</v>
      </c>
      <c r="H2608" s="121" t="s">
        <v>110</v>
      </c>
      <c r="I2608" s="117" t="s">
        <v>3658</v>
      </c>
      <c r="J2608" s="74">
        <f>IF(F2608="USD", E2608, E2608 * IFERROR(VLOOKUP(F2608, EXCHANGE_RATE!A:B, 2, FALSE), "Currency not found"))</f>
        <v>14.93</v>
      </c>
      <c r="K2608" s="74">
        <f t="shared" si="257"/>
        <v>14.93</v>
      </c>
      <c r="L2608" s="14">
        <f>IF(C2608="MTS", B2608, B2608 * IFERROR(VLOOKUP(C2608, 'QTY_CONVERSIONS '!A:B, 2, FALSE), "Units not found"))</f>
        <v>0.25</v>
      </c>
      <c r="M2608" s="75">
        <f t="shared" si="259"/>
        <v>3732.5</v>
      </c>
      <c r="N2608" t="str">
        <f>IFERROR(VLOOKUP(D2608, Product_Category!A:B, 2, FALSE), "Uncategorized")</f>
        <v>CROSCARMELLOSE SODIUM</v>
      </c>
      <c r="O2608" s="76">
        <f t="shared" si="260"/>
        <v>14.93</v>
      </c>
      <c r="P2608" s="76">
        <f t="shared" si="261"/>
        <v>3.7324999999999999</v>
      </c>
      <c r="Q2608">
        <f t="shared" si="258"/>
        <v>2023</v>
      </c>
      <c r="R2608" t="str">
        <f>IFERROR(VLOOKUP(G2608,'Importer Name'!A:B, 2, FALSE), "")</f>
        <v>CIPLA</v>
      </c>
      <c r="S2608" t="str">
        <f>IFERROR(VLOOKUP(H2608,'Supplier name '!A:B, 2, FALSE), "")</f>
        <v>DUPONT NUTRITION</v>
      </c>
    </row>
    <row r="2609" spans="1:19">
      <c r="A2609" s="119" t="s">
        <v>275</v>
      </c>
      <c r="B2609" s="120">
        <v>5000</v>
      </c>
      <c r="C2609" s="120" t="s">
        <v>7</v>
      </c>
      <c r="D2609" s="311" t="s">
        <v>3048</v>
      </c>
      <c r="E2609" s="120">
        <v>15.94</v>
      </c>
      <c r="F2609" s="120" t="s">
        <v>9</v>
      </c>
      <c r="G2609" s="120" t="s">
        <v>116</v>
      </c>
      <c r="H2609" s="121" t="s">
        <v>110</v>
      </c>
      <c r="I2609" s="117" t="s">
        <v>3658</v>
      </c>
      <c r="J2609" s="74">
        <f>IF(F2609="USD", E2609, E2609 * IFERROR(VLOOKUP(F2609, EXCHANGE_RATE!A:B, 2, FALSE), "Currency not found"))</f>
        <v>15.94</v>
      </c>
      <c r="K2609" s="74">
        <f t="shared" si="257"/>
        <v>15.94</v>
      </c>
      <c r="L2609" s="14">
        <f>IF(C2609="MTS", B2609, B2609 * IFERROR(VLOOKUP(C2609, 'QTY_CONVERSIONS '!A:B, 2, FALSE), "Units not found"))</f>
        <v>5</v>
      </c>
      <c r="M2609" s="75">
        <f t="shared" si="259"/>
        <v>79700</v>
      </c>
      <c r="N2609" t="str">
        <f>IFERROR(VLOOKUP(D2609, Product_Category!A:B, 2, FALSE), "Uncategorized")</f>
        <v>CROSCARMELLOSE SODIUM</v>
      </c>
      <c r="O2609" s="76">
        <f t="shared" si="260"/>
        <v>15.94</v>
      </c>
      <c r="P2609" s="76">
        <f t="shared" si="261"/>
        <v>79.7</v>
      </c>
      <c r="Q2609">
        <f t="shared" si="258"/>
        <v>2023</v>
      </c>
      <c r="R2609" t="str">
        <f>IFERROR(VLOOKUP(G2609,'Importer Name'!A:B, 2, FALSE), "")</f>
        <v>HETERO LABS</v>
      </c>
      <c r="S2609" t="str">
        <f>IFERROR(VLOOKUP(H2609,'Supplier name '!A:B, 2, FALSE), "")</f>
        <v>DUPONT NUTRITION</v>
      </c>
    </row>
    <row r="2610" spans="1:19">
      <c r="A2610" s="119" t="s">
        <v>275</v>
      </c>
      <c r="B2610" s="120">
        <v>850</v>
      </c>
      <c r="C2610" s="120" t="s">
        <v>7</v>
      </c>
      <c r="D2610" s="311" t="s">
        <v>3048</v>
      </c>
      <c r="E2610" s="120">
        <v>14.93</v>
      </c>
      <c r="F2610" s="120" t="s">
        <v>9</v>
      </c>
      <c r="G2610" s="120" t="s">
        <v>2647</v>
      </c>
      <c r="H2610" s="121" t="s">
        <v>110</v>
      </c>
      <c r="I2610" s="117" t="s">
        <v>3658</v>
      </c>
      <c r="J2610" s="74">
        <f>IF(F2610="USD", E2610, E2610 * IFERROR(VLOOKUP(F2610, EXCHANGE_RATE!A:B, 2, FALSE), "Currency not found"))</f>
        <v>14.93</v>
      </c>
      <c r="K2610" s="74">
        <f t="shared" si="257"/>
        <v>14.93</v>
      </c>
      <c r="L2610" s="14">
        <f>IF(C2610="MTS", B2610, B2610 * IFERROR(VLOOKUP(C2610, 'QTY_CONVERSIONS '!A:B, 2, FALSE), "Units not found"))</f>
        <v>0.85</v>
      </c>
      <c r="M2610" s="75">
        <f t="shared" si="259"/>
        <v>12690.5</v>
      </c>
      <c r="N2610" t="str">
        <f>IFERROR(VLOOKUP(D2610, Product_Category!A:B, 2, FALSE), "Uncategorized")</f>
        <v>CROSCARMELLOSE SODIUM</v>
      </c>
      <c r="O2610" s="76">
        <f t="shared" si="260"/>
        <v>14.93</v>
      </c>
      <c r="P2610" s="76">
        <f t="shared" si="261"/>
        <v>12.6905</v>
      </c>
      <c r="Q2610">
        <f t="shared" si="258"/>
        <v>2023</v>
      </c>
      <c r="R2610" t="str">
        <f>IFERROR(VLOOKUP(G2610,'Importer Name'!A:B, 2, FALSE), "")</f>
        <v>CIPLA</v>
      </c>
      <c r="S2610" t="str">
        <f>IFERROR(VLOOKUP(H2610,'Supplier name '!A:B, 2, FALSE), "")</f>
        <v>DUPONT NUTRITION</v>
      </c>
    </row>
    <row r="2611" spans="1:19">
      <c r="A2611" s="119" t="s">
        <v>275</v>
      </c>
      <c r="B2611" s="120">
        <v>1100</v>
      </c>
      <c r="C2611" s="120" t="s">
        <v>7</v>
      </c>
      <c r="D2611" s="311" t="s">
        <v>3048</v>
      </c>
      <c r="E2611" s="120">
        <v>15.94</v>
      </c>
      <c r="F2611" s="120" t="s">
        <v>9</v>
      </c>
      <c r="G2611" s="120" t="s">
        <v>250</v>
      </c>
      <c r="H2611" s="121" t="s">
        <v>110</v>
      </c>
      <c r="I2611" s="117" t="s">
        <v>3658</v>
      </c>
      <c r="J2611" s="74">
        <f>IF(F2611="USD", E2611, E2611 * IFERROR(VLOOKUP(F2611, EXCHANGE_RATE!A:B, 2, FALSE), "Currency not found"))</f>
        <v>15.94</v>
      </c>
      <c r="K2611" s="74">
        <f t="shared" si="257"/>
        <v>15.94</v>
      </c>
      <c r="L2611" s="14">
        <f>IF(C2611="MTS", B2611, B2611 * IFERROR(VLOOKUP(C2611, 'QTY_CONVERSIONS '!A:B, 2, FALSE), "Units not found"))</f>
        <v>1.1000000000000001</v>
      </c>
      <c r="M2611" s="75">
        <f t="shared" si="259"/>
        <v>17534</v>
      </c>
      <c r="N2611" t="str">
        <f>IFERROR(VLOOKUP(D2611, Product_Category!A:B, 2, FALSE), "Uncategorized")</f>
        <v>CROSCARMELLOSE SODIUM</v>
      </c>
      <c r="O2611" s="76">
        <f t="shared" si="260"/>
        <v>15.94</v>
      </c>
      <c r="P2611" s="76">
        <f t="shared" si="261"/>
        <v>17.534000000000002</v>
      </c>
      <c r="Q2611">
        <f t="shared" si="258"/>
        <v>2023</v>
      </c>
      <c r="R2611" t="str">
        <f>IFERROR(VLOOKUP(G2611,'Importer Name'!A:B, 2, FALSE), "")</f>
        <v>AUROBINDO</v>
      </c>
      <c r="S2611" t="str">
        <f>IFERROR(VLOOKUP(H2611,'Supplier name '!A:B, 2, FALSE), "")</f>
        <v>DUPONT NUTRITION</v>
      </c>
    </row>
    <row r="2612" spans="1:19">
      <c r="A2612" s="119" t="s">
        <v>275</v>
      </c>
      <c r="B2612" s="120">
        <v>2000</v>
      </c>
      <c r="C2612" s="120" t="s">
        <v>7</v>
      </c>
      <c r="D2612" s="311" t="s">
        <v>3048</v>
      </c>
      <c r="E2612" s="120">
        <v>15.94</v>
      </c>
      <c r="F2612" s="120" t="s">
        <v>9</v>
      </c>
      <c r="G2612" s="120" t="s">
        <v>117</v>
      </c>
      <c r="H2612" s="121" t="s">
        <v>110</v>
      </c>
      <c r="I2612" s="117" t="s">
        <v>3658</v>
      </c>
      <c r="J2612" s="74">
        <f>IF(F2612="USD", E2612, E2612 * IFERROR(VLOOKUP(F2612, EXCHANGE_RATE!A:B, 2, FALSE), "Currency not found"))</f>
        <v>15.94</v>
      </c>
      <c r="K2612" s="74">
        <f t="shared" si="257"/>
        <v>15.94</v>
      </c>
      <c r="L2612" s="14">
        <f>IF(C2612="MTS", B2612, B2612 * IFERROR(VLOOKUP(C2612, 'QTY_CONVERSIONS '!A:B, 2, FALSE), "Units not found"))</f>
        <v>2</v>
      </c>
      <c r="M2612" s="75">
        <f t="shared" si="259"/>
        <v>31880</v>
      </c>
      <c r="N2612" t="str">
        <f>IFERROR(VLOOKUP(D2612, Product_Category!A:B, 2, FALSE), "Uncategorized")</f>
        <v>CROSCARMELLOSE SODIUM</v>
      </c>
      <c r="O2612" s="76">
        <f t="shared" si="260"/>
        <v>15.94</v>
      </c>
      <c r="P2612" s="76">
        <f t="shared" si="261"/>
        <v>31.88</v>
      </c>
      <c r="Q2612">
        <f t="shared" si="258"/>
        <v>2023</v>
      </c>
      <c r="R2612" t="str">
        <f>IFERROR(VLOOKUP(G2612,'Importer Name'!A:B, 2, FALSE), "")</f>
        <v>MARKSANS PHARMA</v>
      </c>
      <c r="S2612" t="str">
        <f>IFERROR(VLOOKUP(H2612,'Supplier name '!A:B, 2, FALSE), "")</f>
        <v>DUPONT NUTRITION</v>
      </c>
    </row>
    <row r="2613" spans="1:19">
      <c r="A2613" s="119" t="s">
        <v>275</v>
      </c>
      <c r="B2613" s="120">
        <v>17500</v>
      </c>
      <c r="C2613" s="120" t="s">
        <v>7</v>
      </c>
      <c r="D2613" s="311" t="s">
        <v>3048</v>
      </c>
      <c r="E2613" s="120">
        <v>15.94</v>
      </c>
      <c r="F2613" s="120" t="s">
        <v>9</v>
      </c>
      <c r="G2613" s="120" t="s">
        <v>2998</v>
      </c>
      <c r="H2613" s="121" t="s">
        <v>110</v>
      </c>
      <c r="I2613" s="117" t="s">
        <v>3658</v>
      </c>
      <c r="J2613" s="74">
        <f>IF(F2613="USD", E2613, E2613 * IFERROR(VLOOKUP(F2613, EXCHANGE_RATE!A:B, 2, FALSE), "Currency not found"))</f>
        <v>15.94</v>
      </c>
      <c r="K2613" s="74">
        <f t="shared" si="257"/>
        <v>15.94</v>
      </c>
      <c r="L2613" s="14">
        <f>IF(C2613="MTS", B2613, B2613 * IFERROR(VLOOKUP(C2613, 'QTY_CONVERSIONS '!A:B, 2, FALSE), "Units not found"))</f>
        <v>17.5</v>
      </c>
      <c r="M2613" s="75">
        <f t="shared" si="259"/>
        <v>278950</v>
      </c>
      <c r="N2613" t="str">
        <f>IFERROR(VLOOKUP(D2613, Product_Category!A:B, 2, FALSE), "Uncategorized")</f>
        <v>CROSCARMELLOSE SODIUM</v>
      </c>
      <c r="O2613" s="76">
        <f t="shared" si="260"/>
        <v>15.94</v>
      </c>
      <c r="P2613" s="76">
        <f t="shared" si="261"/>
        <v>278.95</v>
      </c>
      <c r="Q2613">
        <f t="shared" si="258"/>
        <v>2023</v>
      </c>
      <c r="R2613" t="str">
        <f>IFERROR(VLOOKUP(G2613,'Importer Name'!A:B, 2, FALSE), "")</f>
        <v>SIGNET</v>
      </c>
      <c r="S2613" t="str">
        <f>IFERROR(VLOOKUP(H2613,'Supplier name '!A:B, 2, FALSE), "")</f>
        <v>DUPONT NUTRITION</v>
      </c>
    </row>
    <row r="2614" spans="1:19">
      <c r="A2614" s="119" t="s">
        <v>275</v>
      </c>
      <c r="B2614" s="120">
        <v>300</v>
      </c>
      <c r="C2614" s="120" t="s">
        <v>7</v>
      </c>
      <c r="D2614" s="311" t="s">
        <v>3048</v>
      </c>
      <c r="E2614" s="120">
        <v>14.93</v>
      </c>
      <c r="F2614" s="120" t="s">
        <v>9</v>
      </c>
      <c r="G2614" s="120" t="s">
        <v>2647</v>
      </c>
      <c r="H2614" s="121" t="s">
        <v>110</v>
      </c>
      <c r="I2614" s="117" t="s">
        <v>3658</v>
      </c>
      <c r="J2614" s="74">
        <f>IF(F2614="USD", E2614, E2614 * IFERROR(VLOOKUP(F2614, EXCHANGE_RATE!A:B, 2, FALSE), "Currency not found"))</f>
        <v>14.93</v>
      </c>
      <c r="K2614" s="74">
        <f t="shared" si="257"/>
        <v>14.93</v>
      </c>
      <c r="L2614" s="14">
        <f>IF(C2614="MTS", B2614, B2614 * IFERROR(VLOOKUP(C2614, 'QTY_CONVERSIONS '!A:B, 2, FALSE), "Units not found"))</f>
        <v>0.3</v>
      </c>
      <c r="M2614" s="75">
        <f t="shared" si="259"/>
        <v>4479</v>
      </c>
      <c r="N2614" t="str">
        <f>IFERROR(VLOOKUP(D2614, Product_Category!A:B, 2, FALSE), "Uncategorized")</f>
        <v>CROSCARMELLOSE SODIUM</v>
      </c>
      <c r="O2614" s="76">
        <f t="shared" si="260"/>
        <v>14.93</v>
      </c>
      <c r="P2614" s="76">
        <f t="shared" si="261"/>
        <v>4.4790000000000001</v>
      </c>
      <c r="Q2614">
        <f t="shared" si="258"/>
        <v>2023</v>
      </c>
      <c r="R2614" t="str">
        <f>IFERROR(VLOOKUP(G2614,'Importer Name'!A:B, 2, FALSE), "")</f>
        <v>CIPLA</v>
      </c>
      <c r="S2614" t="str">
        <f>IFERROR(VLOOKUP(H2614,'Supplier name '!A:B, 2, FALSE), "")</f>
        <v>DUPONT NUTRITION</v>
      </c>
    </row>
    <row r="2615" spans="1:19">
      <c r="A2615" s="119" t="s">
        <v>275</v>
      </c>
      <c r="B2615" s="120">
        <v>1000</v>
      </c>
      <c r="C2615" s="120" t="s">
        <v>7</v>
      </c>
      <c r="D2615" s="311" t="s">
        <v>3048</v>
      </c>
      <c r="E2615" s="120">
        <v>15.94</v>
      </c>
      <c r="F2615" s="120" t="s">
        <v>9</v>
      </c>
      <c r="G2615" s="120" t="s">
        <v>3369</v>
      </c>
      <c r="H2615" s="121" t="s">
        <v>110</v>
      </c>
      <c r="I2615" s="117" t="s">
        <v>3658</v>
      </c>
      <c r="J2615" s="74">
        <f>IF(F2615="USD", E2615, E2615 * IFERROR(VLOOKUP(F2615, EXCHANGE_RATE!A:B, 2, FALSE), "Currency not found"))</f>
        <v>15.94</v>
      </c>
      <c r="K2615" s="74">
        <f t="shared" si="257"/>
        <v>15.94</v>
      </c>
      <c r="L2615" s="14">
        <f>IF(C2615="MTS", B2615, B2615 * IFERROR(VLOOKUP(C2615, 'QTY_CONVERSIONS '!A:B, 2, FALSE), "Units not found"))</f>
        <v>1</v>
      </c>
      <c r="M2615" s="75">
        <f t="shared" si="259"/>
        <v>15940</v>
      </c>
      <c r="N2615" t="str">
        <f>IFERROR(VLOOKUP(D2615, Product_Category!A:B, 2, FALSE), "Uncategorized")</f>
        <v>CROSCARMELLOSE SODIUM</v>
      </c>
      <c r="O2615" s="76">
        <f t="shared" si="260"/>
        <v>15.94</v>
      </c>
      <c r="P2615" s="76">
        <f t="shared" si="261"/>
        <v>15.94</v>
      </c>
      <c r="Q2615">
        <f t="shared" si="258"/>
        <v>2023</v>
      </c>
      <c r="R2615" t="str">
        <f>IFERROR(VLOOKUP(G2615,'Importer Name'!A:B, 2, FALSE), "")</f>
        <v xml:space="preserve">IND SWIFT LIMITED </v>
      </c>
      <c r="S2615" t="str">
        <f>IFERROR(VLOOKUP(H2615,'Supplier name '!A:B, 2, FALSE), "")</f>
        <v>DUPONT NUTRITION</v>
      </c>
    </row>
    <row r="2616" spans="1:19">
      <c r="A2616" s="119" t="s">
        <v>275</v>
      </c>
      <c r="B2616" s="120">
        <v>2300</v>
      </c>
      <c r="C2616" s="120" t="s">
        <v>7</v>
      </c>
      <c r="D2616" s="311" t="s">
        <v>3048</v>
      </c>
      <c r="E2616" s="120">
        <v>15.94</v>
      </c>
      <c r="F2616" s="120" t="s">
        <v>9</v>
      </c>
      <c r="G2616" s="120" t="s">
        <v>2647</v>
      </c>
      <c r="H2616" s="121" t="s">
        <v>110</v>
      </c>
      <c r="I2616" s="117" t="s">
        <v>3658</v>
      </c>
      <c r="J2616" s="74">
        <f>IF(F2616="USD", E2616, E2616 * IFERROR(VLOOKUP(F2616, EXCHANGE_RATE!A:B, 2, FALSE), "Currency not found"))</f>
        <v>15.94</v>
      </c>
      <c r="K2616" s="74">
        <f t="shared" si="257"/>
        <v>15.94</v>
      </c>
      <c r="L2616" s="14">
        <f>IF(C2616="MTS", B2616, B2616 * IFERROR(VLOOKUP(C2616, 'QTY_CONVERSIONS '!A:B, 2, FALSE), "Units not found"))</f>
        <v>2.3000000000000003</v>
      </c>
      <c r="M2616" s="75">
        <f t="shared" si="259"/>
        <v>36662</v>
      </c>
      <c r="N2616" t="str">
        <f>IFERROR(VLOOKUP(D2616, Product_Category!A:B, 2, FALSE), "Uncategorized")</f>
        <v>CROSCARMELLOSE SODIUM</v>
      </c>
      <c r="O2616" s="76">
        <f t="shared" si="260"/>
        <v>15.94</v>
      </c>
      <c r="P2616" s="76">
        <f t="shared" si="261"/>
        <v>36.662000000000006</v>
      </c>
      <c r="Q2616">
        <f t="shared" si="258"/>
        <v>2023</v>
      </c>
      <c r="R2616" t="str">
        <f>IFERROR(VLOOKUP(G2616,'Importer Name'!A:B, 2, FALSE), "")</f>
        <v>CIPLA</v>
      </c>
      <c r="S2616" t="str">
        <f>IFERROR(VLOOKUP(H2616,'Supplier name '!A:B, 2, FALSE), "")</f>
        <v>DUPONT NUTRITION</v>
      </c>
    </row>
    <row r="2617" spans="1:19">
      <c r="A2617" s="119" t="s">
        <v>275</v>
      </c>
      <c r="B2617" s="120">
        <v>600</v>
      </c>
      <c r="C2617" s="120" t="s">
        <v>7</v>
      </c>
      <c r="D2617" s="311" t="s">
        <v>3048</v>
      </c>
      <c r="E2617" s="120">
        <v>15.94</v>
      </c>
      <c r="F2617" s="120" t="s">
        <v>9</v>
      </c>
      <c r="G2617" s="120" t="s">
        <v>2647</v>
      </c>
      <c r="H2617" s="121" t="s">
        <v>110</v>
      </c>
      <c r="I2617" s="117" t="s">
        <v>3658</v>
      </c>
      <c r="J2617" s="74">
        <f>IF(F2617="USD", E2617, E2617 * IFERROR(VLOOKUP(F2617, EXCHANGE_RATE!A:B, 2, FALSE), "Currency not found"))</f>
        <v>15.94</v>
      </c>
      <c r="K2617" s="74">
        <f t="shared" si="257"/>
        <v>15.94</v>
      </c>
      <c r="L2617" s="14">
        <f>IF(C2617="MTS", B2617, B2617 * IFERROR(VLOOKUP(C2617, 'QTY_CONVERSIONS '!A:B, 2, FALSE), "Units not found"))</f>
        <v>0.6</v>
      </c>
      <c r="M2617" s="75">
        <f t="shared" si="259"/>
        <v>9564</v>
      </c>
      <c r="N2617" t="str">
        <f>IFERROR(VLOOKUP(D2617, Product_Category!A:B, 2, FALSE), "Uncategorized")</f>
        <v>CROSCARMELLOSE SODIUM</v>
      </c>
      <c r="O2617" s="76">
        <f t="shared" si="260"/>
        <v>15.94</v>
      </c>
      <c r="P2617" s="76">
        <f t="shared" si="261"/>
        <v>9.5640000000000001</v>
      </c>
      <c r="Q2617">
        <f t="shared" si="258"/>
        <v>2023</v>
      </c>
      <c r="R2617" t="str">
        <f>IFERROR(VLOOKUP(G2617,'Importer Name'!A:B, 2, FALSE), "")</f>
        <v>CIPLA</v>
      </c>
      <c r="S2617" t="str">
        <f>IFERROR(VLOOKUP(H2617,'Supplier name '!A:B, 2, FALSE), "")</f>
        <v>DUPONT NUTRITION</v>
      </c>
    </row>
    <row r="2618" spans="1:19">
      <c r="A2618" s="119" t="s">
        <v>275</v>
      </c>
      <c r="B2618" s="120">
        <v>500</v>
      </c>
      <c r="C2618" s="120" t="s">
        <v>7</v>
      </c>
      <c r="D2618" s="311" t="s">
        <v>3048</v>
      </c>
      <c r="E2618" s="120">
        <v>16.79</v>
      </c>
      <c r="F2618" s="120" t="s">
        <v>9</v>
      </c>
      <c r="G2618" s="120" t="s">
        <v>2995</v>
      </c>
      <c r="H2618" s="121" t="s">
        <v>110</v>
      </c>
      <c r="I2618" s="117" t="s">
        <v>3658</v>
      </c>
      <c r="J2618" s="74">
        <f>IF(F2618="USD", E2618, E2618 * IFERROR(VLOOKUP(F2618, EXCHANGE_RATE!A:B, 2, FALSE), "Currency not found"))</f>
        <v>16.79</v>
      </c>
      <c r="K2618" s="74">
        <f t="shared" si="257"/>
        <v>16.79</v>
      </c>
      <c r="L2618" s="14">
        <f>IF(C2618="MTS", B2618, B2618 * IFERROR(VLOOKUP(C2618, 'QTY_CONVERSIONS '!A:B, 2, FALSE), "Units not found"))</f>
        <v>0.5</v>
      </c>
      <c r="M2618" s="75">
        <f t="shared" si="259"/>
        <v>8395</v>
      </c>
      <c r="N2618" t="str">
        <f>IFERROR(VLOOKUP(D2618, Product_Category!A:B, 2, FALSE), "Uncategorized")</f>
        <v>CROSCARMELLOSE SODIUM</v>
      </c>
      <c r="O2618" s="76">
        <f t="shared" si="260"/>
        <v>16.79</v>
      </c>
      <c r="P2618" s="76">
        <f t="shared" si="261"/>
        <v>8.3949999999999996</v>
      </c>
      <c r="Q2618">
        <f t="shared" si="258"/>
        <v>2023</v>
      </c>
      <c r="R2618" t="str">
        <f>IFERROR(VLOOKUP(G2618,'Importer Name'!A:B, 2, FALSE), "")</f>
        <v>MYLAN LABS</v>
      </c>
      <c r="S2618" t="str">
        <f>IFERROR(VLOOKUP(H2618,'Supplier name '!A:B, 2, FALSE), "")</f>
        <v>DUPONT NUTRITION</v>
      </c>
    </row>
    <row r="2619" spans="1:19">
      <c r="A2619" s="122" t="s">
        <v>275</v>
      </c>
      <c r="B2619" s="123">
        <v>1015</v>
      </c>
      <c r="C2619" s="123" t="s">
        <v>7</v>
      </c>
      <c r="D2619" s="312" t="s">
        <v>3048</v>
      </c>
      <c r="E2619" s="123">
        <v>13.95</v>
      </c>
      <c r="F2619" s="123" t="s">
        <v>1718</v>
      </c>
      <c r="G2619" s="123" t="s">
        <v>1733</v>
      </c>
      <c r="H2619" s="124" t="s">
        <v>88</v>
      </c>
      <c r="I2619" s="117" t="s">
        <v>3658</v>
      </c>
      <c r="J2619" s="74">
        <f>IF(F2619="USD", E2619, E2619 * IFERROR(VLOOKUP(F2619, EXCHANGE_RATE!A:B, 2, FALSE), "Currency not found"))</f>
        <v>14.926500000000001</v>
      </c>
      <c r="K2619" s="74">
        <f t="shared" si="257"/>
        <v>14.93</v>
      </c>
      <c r="L2619" s="14">
        <f>IF(C2619="MTS", B2619, B2619 * IFERROR(VLOOKUP(C2619, 'QTY_CONVERSIONS '!A:B, 2, FALSE), "Units not found"))</f>
        <v>1.0150000000000001</v>
      </c>
      <c r="M2619" s="75">
        <f t="shared" si="259"/>
        <v>15153.949999999999</v>
      </c>
      <c r="N2619" t="str">
        <f>IFERROR(VLOOKUP(D2619, Product_Category!A:B, 2, FALSE), "Uncategorized")</f>
        <v>CROSCARMELLOSE SODIUM</v>
      </c>
      <c r="O2619" s="76">
        <f t="shared" si="260"/>
        <v>14.93</v>
      </c>
      <c r="P2619" s="76">
        <f t="shared" si="261"/>
        <v>15.153950000000002</v>
      </c>
      <c r="Q2619">
        <f t="shared" si="258"/>
        <v>2023</v>
      </c>
      <c r="R2619" t="str">
        <f>IFERROR(VLOOKUP(G2619,'Importer Name'!A:B, 2, FALSE), "")</f>
        <v>MICRO LABS</v>
      </c>
      <c r="S2619" t="str">
        <f>IFERROR(VLOOKUP(H2619,'Supplier name '!A:B, 2, FALSE), "")</f>
        <v>DFE PHARMA</v>
      </c>
    </row>
    <row r="2620" spans="1:19">
      <c r="A2620" s="128" t="s">
        <v>281</v>
      </c>
      <c r="B2620" s="129">
        <v>10400</v>
      </c>
      <c r="C2620" s="129" t="s">
        <v>7</v>
      </c>
      <c r="D2620" s="315" t="s">
        <v>910</v>
      </c>
      <c r="E2620" s="129">
        <v>4.04</v>
      </c>
      <c r="F2620" s="129" t="s">
        <v>9</v>
      </c>
      <c r="G2620" s="129" t="s">
        <v>3649</v>
      </c>
      <c r="H2620" s="130" t="s">
        <v>162</v>
      </c>
      <c r="I2620" s="117" t="s">
        <v>3658</v>
      </c>
      <c r="J2620" s="74">
        <f>IF(F2620="USD", E2620, E2620 * IFERROR(VLOOKUP(F2620, EXCHANGE_RATE!A:B, 2, FALSE), "Currency not found"))</f>
        <v>4.04</v>
      </c>
      <c r="K2620" s="74">
        <f t="shared" si="257"/>
        <v>4.04</v>
      </c>
      <c r="L2620" s="14">
        <f>IF(C2620="MTS", B2620, B2620 * IFERROR(VLOOKUP(C2620, 'QTY_CONVERSIONS '!A:B, 2, FALSE), "Units not found"))</f>
        <v>10.4</v>
      </c>
      <c r="M2620" s="75">
        <f t="shared" si="259"/>
        <v>42016</v>
      </c>
      <c r="N2620" t="str">
        <f>IFERROR(VLOOKUP(D2620, Product_Category!A:B, 2, FALSE), "Uncategorized")</f>
        <v>MAGNESIUM STEARATE</v>
      </c>
      <c r="O2620" s="76">
        <f t="shared" si="260"/>
        <v>4.04</v>
      </c>
      <c r="P2620" s="76">
        <f t="shared" si="261"/>
        <v>42.016000000000005</v>
      </c>
      <c r="Q2620">
        <f t="shared" si="258"/>
        <v>2023</v>
      </c>
      <c r="R2620" t="str">
        <f>IFERROR(VLOOKUP(G2620,'Importer Name'!A:B, 2, FALSE), "")</f>
        <v>K SEVANTILAL AND CO</v>
      </c>
      <c r="S2620" t="str">
        <f>IFERROR(VLOOKUP(H2620,'Supplier name '!A:B, 2, FALSE), "")</f>
        <v>FACI METALEST</v>
      </c>
    </row>
    <row r="2621" spans="1:19">
      <c r="A2621" s="128" t="s">
        <v>1038</v>
      </c>
      <c r="B2621" s="129">
        <v>500</v>
      </c>
      <c r="C2621" s="129" t="s">
        <v>7</v>
      </c>
      <c r="D2621" s="315" t="s">
        <v>19</v>
      </c>
      <c r="E2621" s="129">
        <v>20.94</v>
      </c>
      <c r="F2621" s="129" t="s">
        <v>9</v>
      </c>
      <c r="G2621" s="129" t="s">
        <v>3017</v>
      </c>
      <c r="H2621" s="130" t="s">
        <v>3650</v>
      </c>
      <c r="I2621" s="117" t="s">
        <v>3658</v>
      </c>
      <c r="J2621" s="74">
        <f>IF(F2621="USD", E2621, E2621 * IFERROR(VLOOKUP(F2621, EXCHANGE_RATE!A:B, 2, FALSE), "Currency not found"))</f>
        <v>20.94</v>
      </c>
      <c r="K2621" s="74">
        <f t="shared" si="257"/>
        <v>20.94</v>
      </c>
      <c r="L2621" s="14">
        <f>IF(C2621="MTS", B2621, B2621 * IFERROR(VLOOKUP(C2621, 'QTY_CONVERSIONS '!A:B, 2, FALSE), "Units not found"))</f>
        <v>0.5</v>
      </c>
      <c r="M2621" s="75">
        <f t="shared" si="259"/>
        <v>10470</v>
      </c>
      <c r="N2621" t="str">
        <f>IFERROR(VLOOKUP(D2621, Product_Category!A:B, 2, FALSE), "Uncategorized")</f>
        <v>CMC</v>
      </c>
      <c r="O2621" s="76">
        <f t="shared" si="260"/>
        <v>20.94</v>
      </c>
      <c r="P2621" s="76">
        <f t="shared" si="261"/>
        <v>10.47</v>
      </c>
      <c r="Q2621">
        <f t="shared" si="258"/>
        <v>2023</v>
      </c>
      <c r="R2621" t="str">
        <f>IFERROR(VLOOKUP(G2621,'Importer Name'!A:B, 2, FALSE), "")</f>
        <v>DR.REDDY'S</v>
      </c>
      <c r="S2621" t="str">
        <f>IFERROR(VLOOKUP(H2621,'Supplier name '!A:B, 2, FALSE), "")</f>
        <v>ASHLAND INDUSTRIES</v>
      </c>
    </row>
    <row r="2622" spans="1:19">
      <c r="A2622" s="119" t="s">
        <v>287</v>
      </c>
      <c r="B2622" s="120">
        <v>1</v>
      </c>
      <c r="C2622" s="120" t="s">
        <v>7</v>
      </c>
      <c r="D2622" s="311" t="s">
        <v>910</v>
      </c>
      <c r="E2622" s="120">
        <v>0.98</v>
      </c>
      <c r="F2622" s="120" t="s">
        <v>9</v>
      </c>
      <c r="G2622" s="120" t="s">
        <v>937</v>
      </c>
      <c r="H2622" s="121" t="s">
        <v>3651</v>
      </c>
      <c r="I2622" s="117" t="s">
        <v>3658</v>
      </c>
      <c r="J2622" s="74">
        <f>IF(F2622="USD", E2622, E2622 * IFERROR(VLOOKUP(F2622, EXCHANGE_RATE!A:B, 2, FALSE), "Currency not found"))</f>
        <v>0.98</v>
      </c>
      <c r="K2622" s="74">
        <f t="shared" si="257"/>
        <v>0.98</v>
      </c>
      <c r="L2622" s="14">
        <f>IF(C2622="MTS", B2622, B2622 * IFERROR(VLOOKUP(C2622, 'QTY_CONVERSIONS '!A:B, 2, FALSE), "Units not found"))</f>
        <v>1E-3</v>
      </c>
      <c r="M2622" s="75">
        <f t="shared" si="259"/>
        <v>0.98</v>
      </c>
      <c r="N2622" t="str">
        <f>IFERROR(VLOOKUP(D2622, Product_Category!A:B, 2, FALSE), "Uncategorized")</f>
        <v>MAGNESIUM STEARATE</v>
      </c>
      <c r="O2622" s="76">
        <f t="shared" si="260"/>
        <v>0.98</v>
      </c>
      <c r="P2622" s="76">
        <f t="shared" si="261"/>
        <v>9.7999999999999997E-4</v>
      </c>
      <c r="Q2622">
        <f t="shared" si="258"/>
        <v>2023</v>
      </c>
      <c r="R2622" t="str">
        <f>IFERROR(VLOOKUP(G2622,'Importer Name'!A:B, 2, FALSE), "")</f>
        <v>SP ACCURE LABS</v>
      </c>
      <c r="S2622" t="str">
        <f>IFERROR(VLOOKUP(H2622,'Supplier name '!A:B, 2, FALSE), "")</f>
        <v>LOTUS PHARMA</v>
      </c>
    </row>
    <row r="2623" spans="1:19">
      <c r="A2623" s="119" t="s">
        <v>287</v>
      </c>
      <c r="B2623" s="120">
        <v>7</v>
      </c>
      <c r="C2623" s="120" t="s">
        <v>7</v>
      </c>
      <c r="D2623" s="311" t="s">
        <v>769</v>
      </c>
      <c r="E2623" s="120">
        <v>1</v>
      </c>
      <c r="F2623" s="120" t="s">
        <v>9</v>
      </c>
      <c r="G2623" s="120" t="s">
        <v>3652</v>
      </c>
      <c r="H2623" s="121" t="s">
        <v>3651</v>
      </c>
      <c r="I2623" s="117" t="s">
        <v>3658</v>
      </c>
      <c r="J2623" s="74">
        <f>IF(F2623="USD", E2623, E2623 * IFERROR(VLOOKUP(F2623, EXCHANGE_RATE!A:B, 2, FALSE), "Currency not found"))</f>
        <v>1</v>
      </c>
      <c r="K2623" s="74">
        <f t="shared" si="257"/>
        <v>1</v>
      </c>
      <c r="L2623" s="14">
        <f>IF(C2623="MTS", B2623, B2623 * IFERROR(VLOOKUP(C2623, 'QTY_CONVERSIONS '!A:B, 2, FALSE), "Units not found"))</f>
        <v>7.0000000000000001E-3</v>
      </c>
      <c r="M2623" s="75">
        <f t="shared" si="259"/>
        <v>7</v>
      </c>
      <c r="N2623" t="str">
        <f>IFERROR(VLOOKUP(D2623, Product_Category!A:B, 2, FALSE), "Uncategorized")</f>
        <v>MCC</v>
      </c>
      <c r="O2623" s="76">
        <f t="shared" si="260"/>
        <v>1</v>
      </c>
      <c r="P2623" s="76">
        <f t="shared" si="261"/>
        <v>7.0000000000000001E-3</v>
      </c>
      <c r="Q2623">
        <f t="shared" si="258"/>
        <v>2023</v>
      </c>
      <c r="R2623" t="str">
        <f>IFERROR(VLOOKUP(G2623,'Importer Name'!A:B, 2, FALSE), "")</f>
        <v xml:space="preserve">SP ACCURE LABS </v>
      </c>
      <c r="S2623" t="str">
        <f>IFERROR(VLOOKUP(H2623,'Supplier name '!A:B, 2, FALSE), "")</f>
        <v>LOTUS PHARMA</v>
      </c>
    </row>
    <row r="2624" spans="1:19">
      <c r="A2624" s="119" t="s">
        <v>287</v>
      </c>
      <c r="B2624" s="120">
        <v>4</v>
      </c>
      <c r="C2624" s="120" t="s">
        <v>7</v>
      </c>
      <c r="D2624" s="311" t="s">
        <v>3048</v>
      </c>
      <c r="E2624" s="120">
        <v>1</v>
      </c>
      <c r="F2624" s="120" t="s">
        <v>9</v>
      </c>
      <c r="G2624" s="120" t="s">
        <v>3652</v>
      </c>
      <c r="H2624" s="121" t="s">
        <v>3651</v>
      </c>
      <c r="I2624" s="117" t="s">
        <v>3658</v>
      </c>
      <c r="J2624" s="74">
        <f>IF(F2624="USD", E2624, E2624 * IFERROR(VLOOKUP(F2624, EXCHANGE_RATE!A:B, 2, FALSE), "Currency not found"))</f>
        <v>1</v>
      </c>
      <c r="K2624" s="74">
        <f t="shared" si="257"/>
        <v>1</v>
      </c>
      <c r="L2624" s="14">
        <f>IF(C2624="MTS", B2624, B2624 * IFERROR(VLOOKUP(C2624, 'QTY_CONVERSIONS '!A:B, 2, FALSE), "Units not found"))</f>
        <v>4.0000000000000001E-3</v>
      </c>
      <c r="M2624" s="75">
        <f t="shared" si="259"/>
        <v>4</v>
      </c>
      <c r="N2624" t="str">
        <f>IFERROR(VLOOKUP(D2624, Product_Category!A:B, 2, FALSE), "Uncategorized")</f>
        <v>CROSCARMELLOSE SODIUM</v>
      </c>
      <c r="O2624" s="76">
        <f t="shared" si="260"/>
        <v>1</v>
      </c>
      <c r="P2624" s="76">
        <f t="shared" si="261"/>
        <v>4.0000000000000001E-3</v>
      </c>
      <c r="Q2624">
        <f t="shared" si="258"/>
        <v>2023</v>
      </c>
      <c r="R2624" t="str">
        <f>IFERROR(VLOOKUP(G2624,'Importer Name'!A:B, 2, FALSE), "")</f>
        <v xml:space="preserve">SP ACCURE LABS </v>
      </c>
      <c r="S2624" t="str">
        <f>IFERROR(VLOOKUP(H2624,'Supplier name '!A:B, 2, FALSE), "")</f>
        <v>LOTUS PHARMA</v>
      </c>
    </row>
    <row r="2625" spans="1:19">
      <c r="A2625" s="119" t="s">
        <v>287</v>
      </c>
      <c r="B2625" s="120">
        <v>4000</v>
      </c>
      <c r="C2625" s="120" t="s">
        <v>7</v>
      </c>
      <c r="D2625" s="311" t="s">
        <v>3048</v>
      </c>
      <c r="E2625" s="120">
        <v>11.8</v>
      </c>
      <c r="F2625" s="120" t="s">
        <v>9</v>
      </c>
      <c r="G2625" s="120" t="s">
        <v>3020</v>
      </c>
      <c r="H2625" s="121" t="s">
        <v>165</v>
      </c>
      <c r="I2625" s="117" t="s">
        <v>3658</v>
      </c>
      <c r="J2625" s="74">
        <f>IF(F2625="USD", E2625, E2625 * IFERROR(VLOOKUP(F2625, EXCHANGE_RATE!A:B, 2, FALSE), "Currency not found"))</f>
        <v>11.8</v>
      </c>
      <c r="K2625" s="74">
        <f t="shared" si="257"/>
        <v>11.8</v>
      </c>
      <c r="L2625" s="14">
        <f>IF(C2625="MTS", B2625, B2625 * IFERROR(VLOOKUP(C2625, 'QTY_CONVERSIONS '!A:B, 2, FALSE), "Units not found"))</f>
        <v>4</v>
      </c>
      <c r="M2625" s="75">
        <f t="shared" si="259"/>
        <v>47200</v>
      </c>
      <c r="N2625" t="str">
        <f>IFERROR(VLOOKUP(D2625, Product_Category!A:B, 2, FALSE), "Uncategorized")</f>
        <v>CROSCARMELLOSE SODIUM</v>
      </c>
      <c r="O2625" s="76">
        <f t="shared" si="260"/>
        <v>11.8</v>
      </c>
      <c r="P2625" s="76">
        <f t="shared" si="261"/>
        <v>47.2</v>
      </c>
      <c r="Q2625">
        <f t="shared" si="258"/>
        <v>2023</v>
      </c>
      <c r="R2625" t="str">
        <f>IFERROR(VLOOKUP(G2625,'Importer Name'!A:B, 2, FALSE), "")</f>
        <v xml:space="preserve">ANSHUL LIFE SCIENCES </v>
      </c>
      <c r="S2625" t="str">
        <f>IFERROR(VLOOKUP(H2625,'Supplier name '!A:B, 2, FALSE), "")</f>
        <v>MINGTAI CHEM</v>
      </c>
    </row>
    <row r="2626" spans="1:19">
      <c r="A2626" s="119" t="s">
        <v>287</v>
      </c>
      <c r="B2626" s="120">
        <v>2000</v>
      </c>
      <c r="C2626" s="120" t="s">
        <v>7</v>
      </c>
      <c r="D2626" s="311" t="s">
        <v>3048</v>
      </c>
      <c r="E2626" s="120">
        <v>12</v>
      </c>
      <c r="F2626" s="120" t="s">
        <v>9</v>
      </c>
      <c r="G2626" s="120" t="s">
        <v>3020</v>
      </c>
      <c r="H2626" s="121" t="s">
        <v>165</v>
      </c>
      <c r="I2626" s="117" t="s">
        <v>3658</v>
      </c>
      <c r="J2626" s="74">
        <f>IF(F2626="USD", E2626, E2626 * IFERROR(VLOOKUP(F2626, EXCHANGE_RATE!A:B, 2, FALSE), "Currency not found"))</f>
        <v>12</v>
      </c>
      <c r="K2626" s="74">
        <f t="shared" si="257"/>
        <v>12</v>
      </c>
      <c r="L2626" s="14">
        <f>IF(C2626="MTS", B2626, B2626 * IFERROR(VLOOKUP(C2626, 'QTY_CONVERSIONS '!A:B, 2, FALSE), "Units not found"))</f>
        <v>2</v>
      </c>
      <c r="M2626" s="75">
        <f t="shared" si="259"/>
        <v>24000</v>
      </c>
      <c r="N2626" t="str">
        <f>IFERROR(VLOOKUP(D2626, Product_Category!A:B, 2, FALSE), "Uncategorized")</f>
        <v>CROSCARMELLOSE SODIUM</v>
      </c>
      <c r="O2626" s="76">
        <f t="shared" si="260"/>
        <v>12</v>
      </c>
      <c r="P2626" s="76">
        <f t="shared" si="261"/>
        <v>24</v>
      </c>
      <c r="Q2626">
        <f t="shared" si="258"/>
        <v>2023</v>
      </c>
      <c r="R2626" t="str">
        <f>IFERROR(VLOOKUP(G2626,'Importer Name'!A:B, 2, FALSE), "")</f>
        <v xml:space="preserve">ANSHUL LIFE SCIENCES </v>
      </c>
      <c r="S2626" t="str">
        <f>IFERROR(VLOOKUP(H2626,'Supplier name '!A:B, 2, FALSE), "")</f>
        <v>MINGTAI CHEM</v>
      </c>
    </row>
    <row r="2627" spans="1:19">
      <c r="A2627" s="119" t="s">
        <v>287</v>
      </c>
      <c r="B2627" s="120">
        <v>15750</v>
      </c>
      <c r="C2627" s="120" t="s">
        <v>7</v>
      </c>
      <c r="D2627" s="311" t="s">
        <v>3048</v>
      </c>
      <c r="E2627" s="120">
        <v>10.25</v>
      </c>
      <c r="F2627" s="120" t="s">
        <v>9</v>
      </c>
      <c r="G2627" s="120" t="s">
        <v>3020</v>
      </c>
      <c r="H2627" s="121" t="s">
        <v>165</v>
      </c>
      <c r="I2627" s="117" t="s">
        <v>3658</v>
      </c>
      <c r="J2627" s="74">
        <f>IF(F2627="USD", E2627, E2627 * IFERROR(VLOOKUP(F2627, EXCHANGE_RATE!A:B, 2, FALSE), "Currency not found"))</f>
        <v>10.25</v>
      </c>
      <c r="K2627" s="74">
        <f t="shared" si="257"/>
        <v>10.25</v>
      </c>
      <c r="L2627" s="14">
        <f>IF(C2627="MTS", B2627, B2627 * IFERROR(VLOOKUP(C2627, 'QTY_CONVERSIONS '!A:B, 2, FALSE), "Units not found"))</f>
        <v>15.75</v>
      </c>
      <c r="M2627" s="75">
        <f t="shared" si="259"/>
        <v>161437.5</v>
      </c>
      <c r="N2627" t="str">
        <f>IFERROR(VLOOKUP(D2627, Product_Category!A:B, 2, FALSE), "Uncategorized")</f>
        <v>CROSCARMELLOSE SODIUM</v>
      </c>
      <c r="O2627" s="76">
        <f t="shared" si="260"/>
        <v>10.25</v>
      </c>
      <c r="P2627" s="76">
        <f t="shared" si="261"/>
        <v>161.4375</v>
      </c>
      <c r="Q2627">
        <f t="shared" si="258"/>
        <v>2023</v>
      </c>
      <c r="R2627" t="str">
        <f>IFERROR(VLOOKUP(G2627,'Importer Name'!A:B, 2, FALSE), "")</f>
        <v xml:space="preserve">ANSHUL LIFE SCIENCES </v>
      </c>
      <c r="S2627" t="str">
        <f>IFERROR(VLOOKUP(H2627,'Supplier name '!A:B, 2, FALSE), "")</f>
        <v>MINGTAI CHEM</v>
      </c>
    </row>
    <row r="2628" spans="1:19">
      <c r="A2628" s="119" t="s">
        <v>287</v>
      </c>
      <c r="B2628" s="120">
        <v>11500</v>
      </c>
      <c r="C2628" s="120" t="s">
        <v>7</v>
      </c>
      <c r="D2628" s="311" t="s">
        <v>611</v>
      </c>
      <c r="E2628" s="120">
        <v>3.2</v>
      </c>
      <c r="F2628" s="120" t="s">
        <v>9</v>
      </c>
      <c r="G2628" s="120" t="s">
        <v>2655</v>
      </c>
      <c r="H2628" s="121" t="s">
        <v>165</v>
      </c>
      <c r="I2628" s="117" t="s">
        <v>3658</v>
      </c>
      <c r="J2628" s="74">
        <f>IF(F2628="USD", E2628, E2628 * IFERROR(VLOOKUP(F2628, EXCHANGE_RATE!A:B, 2, FALSE), "Currency not found"))</f>
        <v>3.2</v>
      </c>
      <c r="K2628" s="74">
        <f t="shared" ref="K2628:K2650" si="262">ROUNDUP(J2628,2)</f>
        <v>3.2</v>
      </c>
      <c r="L2628" s="14">
        <f>IF(C2628="MTS", B2628, B2628 * IFERROR(VLOOKUP(C2628, 'QTY_CONVERSIONS '!A:B, 2, FALSE), "Units not found"))</f>
        <v>11.5</v>
      </c>
      <c r="M2628" s="75">
        <f t="shared" si="259"/>
        <v>36800</v>
      </c>
      <c r="N2628" t="str">
        <f>IFERROR(VLOOKUP(D2628, Product_Category!A:B, 2, FALSE), "Uncategorized")</f>
        <v>MCC</v>
      </c>
      <c r="O2628" s="76">
        <f t="shared" si="260"/>
        <v>3.2</v>
      </c>
      <c r="P2628" s="76">
        <f t="shared" si="261"/>
        <v>36.800000000000004</v>
      </c>
      <c r="Q2628">
        <f t="shared" ref="Q2628:Q2691" si="263">Q2627</f>
        <v>2023</v>
      </c>
      <c r="R2628" t="str">
        <f>IFERROR(VLOOKUP(G2628,'Importer Name'!A:B, 2, FALSE), "")</f>
        <v>GRANULES</v>
      </c>
      <c r="S2628" t="str">
        <f>IFERROR(VLOOKUP(H2628,'Supplier name '!A:B, 2, FALSE), "")</f>
        <v>MINGTAI CHEM</v>
      </c>
    </row>
    <row r="2629" spans="1:19">
      <c r="A2629" s="119" t="s">
        <v>287</v>
      </c>
      <c r="B2629" s="120">
        <v>9000</v>
      </c>
      <c r="C2629" s="120" t="s">
        <v>7</v>
      </c>
      <c r="D2629" s="311" t="s">
        <v>769</v>
      </c>
      <c r="E2629" s="120">
        <v>3.42</v>
      </c>
      <c r="F2629" s="120" t="s">
        <v>9</v>
      </c>
      <c r="G2629" s="120" t="s">
        <v>3020</v>
      </c>
      <c r="H2629" s="121" t="s">
        <v>165</v>
      </c>
      <c r="I2629" s="117" t="s">
        <v>3658</v>
      </c>
      <c r="J2629" s="74">
        <f>IF(F2629="USD", E2629, E2629 * IFERROR(VLOOKUP(F2629, EXCHANGE_RATE!A:B, 2, FALSE), "Currency not found"))</f>
        <v>3.42</v>
      </c>
      <c r="K2629" s="74">
        <f t="shared" si="262"/>
        <v>3.42</v>
      </c>
      <c r="L2629" s="14">
        <f>IF(C2629="MTS", B2629, B2629 * IFERROR(VLOOKUP(C2629, 'QTY_CONVERSIONS '!A:B, 2, FALSE), "Units not found"))</f>
        <v>9</v>
      </c>
      <c r="M2629" s="75">
        <f t="shared" si="259"/>
        <v>30780</v>
      </c>
      <c r="N2629" t="str">
        <f>IFERROR(VLOOKUP(D2629, Product_Category!A:B, 2, FALSE), "Uncategorized")</f>
        <v>MCC</v>
      </c>
      <c r="O2629" s="76">
        <f t="shared" si="260"/>
        <v>3.42</v>
      </c>
      <c r="P2629" s="76">
        <f t="shared" si="261"/>
        <v>30.78</v>
      </c>
      <c r="Q2629">
        <f t="shared" si="263"/>
        <v>2023</v>
      </c>
      <c r="R2629" t="str">
        <f>IFERROR(VLOOKUP(G2629,'Importer Name'!A:B, 2, FALSE), "")</f>
        <v xml:space="preserve">ANSHUL LIFE SCIENCES </v>
      </c>
      <c r="S2629" t="str">
        <f>IFERROR(VLOOKUP(H2629,'Supplier name '!A:B, 2, FALSE), "")</f>
        <v>MINGTAI CHEM</v>
      </c>
    </row>
    <row r="2630" spans="1:19">
      <c r="A2630" s="119" t="s">
        <v>287</v>
      </c>
      <c r="B2630" s="120">
        <v>3600</v>
      </c>
      <c r="C2630" s="120" t="s">
        <v>7</v>
      </c>
      <c r="D2630" s="311" t="s">
        <v>1015</v>
      </c>
      <c r="E2630" s="120">
        <v>4.4000000000000004</v>
      </c>
      <c r="F2630" s="120" t="s">
        <v>9</v>
      </c>
      <c r="G2630" s="120" t="s">
        <v>2632</v>
      </c>
      <c r="H2630" s="121" t="s">
        <v>165</v>
      </c>
      <c r="I2630" s="117" t="s">
        <v>3658</v>
      </c>
      <c r="J2630" s="74">
        <f>IF(F2630="USD", E2630, E2630 * IFERROR(VLOOKUP(F2630, EXCHANGE_RATE!A:B, 2, FALSE), "Currency not found"))</f>
        <v>4.4000000000000004</v>
      </c>
      <c r="K2630" s="74">
        <f t="shared" si="262"/>
        <v>4.4000000000000004</v>
      </c>
      <c r="L2630" s="14">
        <f>IF(C2630="MTS", B2630, B2630 * IFERROR(VLOOKUP(C2630, 'QTY_CONVERSIONS '!A:B, 2, FALSE), "Units not found"))</f>
        <v>3.6</v>
      </c>
      <c r="M2630" s="75">
        <f t="shared" si="259"/>
        <v>15840.000000000002</v>
      </c>
      <c r="N2630" t="str">
        <f>IFERROR(VLOOKUP(D2630, Product_Category!A:B, 2, FALSE), "Uncategorized")</f>
        <v>MCC</v>
      </c>
      <c r="O2630" s="76">
        <f t="shared" si="260"/>
        <v>4.4000000000000004</v>
      </c>
      <c r="P2630" s="76">
        <f t="shared" si="261"/>
        <v>15.840000000000002</v>
      </c>
      <c r="Q2630">
        <f t="shared" si="263"/>
        <v>2023</v>
      </c>
      <c r="R2630" t="str">
        <f>IFERROR(VLOOKUP(G2630,'Importer Name'!A:B, 2, FALSE), "")</f>
        <v>SANDOZ</v>
      </c>
      <c r="S2630" t="str">
        <f>IFERROR(VLOOKUP(H2630,'Supplier name '!A:B, 2, FALSE), "")</f>
        <v>MINGTAI CHEM</v>
      </c>
    </row>
    <row r="2631" spans="1:19">
      <c r="A2631" s="122" t="s">
        <v>287</v>
      </c>
      <c r="B2631" s="123">
        <v>9500</v>
      </c>
      <c r="C2631" s="123" t="s">
        <v>7</v>
      </c>
      <c r="D2631" s="312" t="s">
        <v>769</v>
      </c>
      <c r="E2631" s="123">
        <v>3.25</v>
      </c>
      <c r="F2631" s="123" t="s">
        <v>9</v>
      </c>
      <c r="G2631" s="123" t="s">
        <v>3020</v>
      </c>
      <c r="H2631" s="124" t="s">
        <v>165</v>
      </c>
      <c r="I2631" s="117" t="s">
        <v>3658</v>
      </c>
      <c r="J2631" s="74">
        <f>IF(F2631="USD", E2631, E2631 * IFERROR(VLOOKUP(F2631, EXCHANGE_RATE!A:B, 2, FALSE), "Currency not found"))</f>
        <v>3.25</v>
      </c>
      <c r="K2631" s="74">
        <f t="shared" si="262"/>
        <v>3.25</v>
      </c>
      <c r="L2631" s="14">
        <f>IF(C2631="MTS", B2631, B2631 * IFERROR(VLOOKUP(C2631, 'QTY_CONVERSIONS '!A:B, 2, FALSE), "Units not found"))</f>
        <v>9.5</v>
      </c>
      <c r="M2631" s="75">
        <f t="shared" ref="M2631:M2650" si="264">B2631*K2631</f>
        <v>30875</v>
      </c>
      <c r="N2631" t="str">
        <f>IFERROR(VLOOKUP(D2631, Product_Category!A:B, 2, FALSE), "Uncategorized")</f>
        <v>MCC</v>
      </c>
      <c r="O2631" s="76">
        <f t="shared" ref="O2631:O2648" si="265">K2631</f>
        <v>3.25</v>
      </c>
      <c r="P2631" s="76">
        <f t="shared" ref="P2631:P2650" si="266">L2631*O2631</f>
        <v>30.875</v>
      </c>
      <c r="Q2631">
        <f t="shared" si="263"/>
        <v>2023</v>
      </c>
      <c r="R2631" t="str">
        <f>IFERROR(VLOOKUP(G2631,'Importer Name'!A:B, 2, FALSE), "")</f>
        <v xml:space="preserve">ANSHUL LIFE SCIENCES </v>
      </c>
      <c r="S2631" t="str">
        <f>IFERROR(VLOOKUP(H2631,'Supplier name '!A:B, 2, FALSE), "")</f>
        <v>MINGTAI CHEM</v>
      </c>
    </row>
    <row r="2632" spans="1:19">
      <c r="A2632" s="119" t="s">
        <v>492</v>
      </c>
      <c r="B2632" s="120">
        <v>100</v>
      </c>
      <c r="C2632" s="120" t="s">
        <v>7</v>
      </c>
      <c r="D2632" s="311" t="s">
        <v>3603</v>
      </c>
      <c r="E2632" s="120">
        <v>25.42</v>
      </c>
      <c r="F2632" s="120" t="s">
        <v>9</v>
      </c>
      <c r="G2632" s="120" t="s">
        <v>405</v>
      </c>
      <c r="H2632" s="121" t="s">
        <v>3653</v>
      </c>
      <c r="I2632" s="117" t="s">
        <v>3658</v>
      </c>
      <c r="J2632" s="74">
        <f>IF(F2632="USD", E2632, E2632 * IFERROR(VLOOKUP(F2632, EXCHANGE_RATE!A:B, 2, FALSE), "Currency not found"))</f>
        <v>25.42</v>
      </c>
      <c r="K2632" s="74">
        <f t="shared" si="262"/>
        <v>25.42</v>
      </c>
      <c r="L2632" s="14">
        <f>IF(C2632="MTS", B2632, B2632 * IFERROR(VLOOKUP(C2632, 'QTY_CONVERSIONS '!A:B, 2, FALSE), "Units not found"))</f>
        <v>0.1</v>
      </c>
      <c r="M2632" s="75">
        <f t="shared" si="264"/>
        <v>2542</v>
      </c>
      <c r="N2632" t="str">
        <f>IFERROR(VLOOKUP(D2632, Product_Category!A:B, 2, FALSE), "Uncategorized")</f>
        <v>MCC</v>
      </c>
      <c r="O2632" s="76">
        <f t="shared" si="265"/>
        <v>25.42</v>
      </c>
      <c r="P2632" s="76">
        <f t="shared" si="266"/>
        <v>2.5420000000000003</v>
      </c>
      <c r="Q2632">
        <f t="shared" si="263"/>
        <v>2023</v>
      </c>
      <c r="R2632" t="str">
        <f>IFERROR(VLOOKUP(G2632,'Importer Name'!A:B, 2, FALSE), "")</f>
        <v>COLORCON ASIA</v>
      </c>
      <c r="S2632" t="str">
        <f>IFERROR(VLOOKUP(H2632,'Supplier name '!A:B, 2, FALSE), "")</f>
        <v xml:space="preserve">COLORCON LIMITED.. </v>
      </c>
    </row>
    <row r="2633" spans="1:19">
      <c r="A2633" s="122" t="s">
        <v>492</v>
      </c>
      <c r="B2633" s="123">
        <v>1</v>
      </c>
      <c r="C2633" s="123" t="s">
        <v>7</v>
      </c>
      <c r="D2633" s="312" t="s">
        <v>266</v>
      </c>
      <c r="E2633" s="123">
        <v>33.57</v>
      </c>
      <c r="F2633" s="123" t="s">
        <v>9</v>
      </c>
      <c r="G2633" s="123" t="s">
        <v>309</v>
      </c>
      <c r="H2633" s="124" t="s">
        <v>3654</v>
      </c>
      <c r="I2633" s="117" t="s">
        <v>3658</v>
      </c>
      <c r="J2633" s="74">
        <f>IF(F2633="USD", E2633, E2633 * IFERROR(VLOOKUP(F2633, EXCHANGE_RATE!A:B, 2, FALSE), "Currency not found"))</f>
        <v>33.57</v>
      </c>
      <c r="K2633" s="74">
        <f t="shared" si="262"/>
        <v>33.57</v>
      </c>
      <c r="L2633" s="14">
        <f>IF(C2633="MTS", B2633, B2633 * IFERROR(VLOOKUP(C2633, 'QTY_CONVERSIONS '!A:B, 2, FALSE), "Units not found"))</f>
        <v>1E-3</v>
      </c>
      <c r="M2633" s="75">
        <f t="shared" si="264"/>
        <v>33.57</v>
      </c>
      <c r="N2633" t="str">
        <f>IFERROR(VLOOKUP(D2633, Product_Category!A:B, 2, FALSE), "Uncategorized")</f>
        <v>MCC</v>
      </c>
      <c r="O2633" s="76">
        <f t="shared" si="265"/>
        <v>33.57</v>
      </c>
      <c r="P2633" s="76">
        <f t="shared" si="266"/>
        <v>3.3570000000000003E-2</v>
      </c>
      <c r="Q2633">
        <f t="shared" si="263"/>
        <v>2023</v>
      </c>
      <c r="R2633" t="str">
        <f>IFERROR(VLOOKUP(G2633,'Importer Name'!A:B, 2, FALSE), "")</f>
        <v>THERMO FISHER</v>
      </c>
      <c r="S2633" t="str">
        <f>IFERROR(VLOOKUP(H2633,'Supplier name '!A:B, 2, FALSE), "")</f>
        <v xml:space="preserve">ALFA AESAR </v>
      </c>
    </row>
    <row r="2634" spans="1:19">
      <c r="A2634" s="119" t="s">
        <v>172</v>
      </c>
      <c r="B2634" s="120">
        <v>45</v>
      </c>
      <c r="C2634" s="120" t="s">
        <v>7</v>
      </c>
      <c r="D2634" s="311" t="s">
        <v>910</v>
      </c>
      <c r="E2634" s="120">
        <v>12.19</v>
      </c>
      <c r="F2634" s="120" t="s">
        <v>9</v>
      </c>
      <c r="G2634" s="120" t="s">
        <v>3494</v>
      </c>
      <c r="H2634" s="121" t="s">
        <v>498</v>
      </c>
      <c r="I2634" s="117" t="s">
        <v>3658</v>
      </c>
      <c r="J2634" s="74">
        <f>IF(F2634="USD", E2634, E2634 * IFERROR(VLOOKUP(F2634, EXCHANGE_RATE!A:B, 2, FALSE), "Currency not found"))</f>
        <v>12.19</v>
      </c>
      <c r="K2634" s="74">
        <f t="shared" si="262"/>
        <v>12.19</v>
      </c>
      <c r="L2634" s="14">
        <f>IF(C2634="MTS", B2634, B2634 * IFERROR(VLOOKUP(C2634, 'QTY_CONVERSIONS '!A:B, 2, FALSE), "Units not found"))</f>
        <v>4.4999999999999998E-2</v>
      </c>
      <c r="M2634" s="75">
        <f t="shared" si="264"/>
        <v>548.54999999999995</v>
      </c>
      <c r="N2634" t="str">
        <f>IFERROR(VLOOKUP(D2634, Product_Category!A:B, 2, FALSE), "Uncategorized")</f>
        <v>MAGNESIUM STEARATE</v>
      </c>
      <c r="O2634" s="76">
        <f t="shared" si="265"/>
        <v>12.19</v>
      </c>
      <c r="P2634" s="76">
        <f t="shared" si="266"/>
        <v>0.54854999999999998</v>
      </c>
      <c r="Q2634">
        <f t="shared" si="263"/>
        <v>2023</v>
      </c>
      <c r="R2634" t="str">
        <f>IFERROR(VLOOKUP(G2634,'Importer Name'!A:B, 2, FALSE), "")</f>
        <v>AVANTOR MATERIALS</v>
      </c>
      <c r="S2634" t="str">
        <f>IFERROR(VLOOKUP(H2634,'Supplier name '!A:B, 2, FALSE), "")</f>
        <v>AVANTOR PERFORMANCE</v>
      </c>
    </row>
    <row r="2635" spans="1:19">
      <c r="A2635" s="119" t="s">
        <v>172</v>
      </c>
      <c r="B2635" s="120">
        <v>1</v>
      </c>
      <c r="C2635" s="120" t="s">
        <v>7</v>
      </c>
      <c r="D2635" s="311" t="s">
        <v>910</v>
      </c>
      <c r="E2635" s="120">
        <v>83.53</v>
      </c>
      <c r="F2635" s="120" t="s">
        <v>9</v>
      </c>
      <c r="G2635" s="120" t="s">
        <v>3494</v>
      </c>
      <c r="H2635" s="121" t="s">
        <v>498</v>
      </c>
      <c r="I2635" s="117" t="s">
        <v>3658</v>
      </c>
      <c r="J2635" s="74">
        <f>IF(F2635="USD", E2635, E2635 * IFERROR(VLOOKUP(F2635, EXCHANGE_RATE!A:B, 2, FALSE), "Currency not found"))</f>
        <v>83.53</v>
      </c>
      <c r="K2635" s="74">
        <f t="shared" si="262"/>
        <v>83.53</v>
      </c>
      <c r="L2635" s="14">
        <f>IF(C2635="MTS", B2635, B2635 * IFERROR(VLOOKUP(C2635, 'QTY_CONVERSIONS '!A:B, 2, FALSE), "Units not found"))</f>
        <v>1E-3</v>
      </c>
      <c r="M2635" s="75">
        <f t="shared" si="264"/>
        <v>83.53</v>
      </c>
      <c r="N2635" t="str">
        <f>IFERROR(VLOOKUP(D2635, Product_Category!A:B, 2, FALSE), "Uncategorized")</f>
        <v>MAGNESIUM STEARATE</v>
      </c>
      <c r="O2635" s="76">
        <f>K2635*1000</f>
        <v>83530</v>
      </c>
      <c r="P2635" s="76">
        <f t="shared" si="266"/>
        <v>83.53</v>
      </c>
      <c r="Q2635">
        <f t="shared" si="263"/>
        <v>2023</v>
      </c>
      <c r="R2635" t="str">
        <f>IFERROR(VLOOKUP(G2635,'Importer Name'!A:B, 2, FALSE), "")</f>
        <v>AVANTOR MATERIALS</v>
      </c>
      <c r="S2635" t="str">
        <f>IFERROR(VLOOKUP(H2635,'Supplier name '!A:B, 2, FALSE), "")</f>
        <v>AVANTOR PERFORMANCE</v>
      </c>
    </row>
    <row r="2636" spans="1:19">
      <c r="A2636" s="119" t="s">
        <v>172</v>
      </c>
      <c r="B2636" s="120">
        <v>3</v>
      </c>
      <c r="C2636" s="120" t="s">
        <v>7</v>
      </c>
      <c r="D2636" s="311" t="s">
        <v>910</v>
      </c>
      <c r="E2636" s="120">
        <v>12.19</v>
      </c>
      <c r="F2636" s="120" t="s">
        <v>9</v>
      </c>
      <c r="G2636" s="120" t="s">
        <v>3494</v>
      </c>
      <c r="H2636" s="121" t="s">
        <v>498</v>
      </c>
      <c r="I2636" s="117" t="s">
        <v>3658</v>
      </c>
      <c r="J2636" s="74">
        <f>IF(F2636="USD", E2636, E2636 * IFERROR(VLOOKUP(F2636, EXCHANGE_RATE!A:B, 2, FALSE), "Currency not found"))</f>
        <v>12.19</v>
      </c>
      <c r="K2636" s="74">
        <f t="shared" si="262"/>
        <v>12.19</v>
      </c>
      <c r="L2636" s="14">
        <f>IF(C2636="MTS", B2636, B2636 * IFERROR(VLOOKUP(C2636, 'QTY_CONVERSIONS '!A:B, 2, FALSE), "Units not found"))</f>
        <v>3.0000000000000001E-3</v>
      </c>
      <c r="M2636" s="75">
        <f t="shared" si="264"/>
        <v>36.57</v>
      </c>
      <c r="N2636" t="str">
        <f>IFERROR(VLOOKUP(D2636, Product_Category!A:B, 2, FALSE), "Uncategorized")</f>
        <v>MAGNESIUM STEARATE</v>
      </c>
      <c r="O2636" s="76">
        <f t="shared" si="265"/>
        <v>12.19</v>
      </c>
      <c r="P2636" s="76">
        <f t="shared" si="266"/>
        <v>3.6569999999999998E-2</v>
      </c>
      <c r="Q2636">
        <f t="shared" si="263"/>
        <v>2023</v>
      </c>
      <c r="R2636" t="str">
        <f>IFERROR(VLOOKUP(G2636,'Importer Name'!A:B, 2, FALSE), "")</f>
        <v>AVANTOR MATERIALS</v>
      </c>
      <c r="S2636" t="str">
        <f>IFERROR(VLOOKUP(H2636,'Supplier name '!A:B, 2, FALSE), "")</f>
        <v>AVANTOR PERFORMANCE</v>
      </c>
    </row>
    <row r="2637" spans="1:19">
      <c r="A2637" s="119" t="s">
        <v>172</v>
      </c>
      <c r="B2637" s="120">
        <v>4</v>
      </c>
      <c r="C2637" s="120" t="s">
        <v>7</v>
      </c>
      <c r="D2637" s="311" t="s">
        <v>910</v>
      </c>
      <c r="E2637" s="120">
        <v>12.19</v>
      </c>
      <c r="F2637" s="120" t="s">
        <v>9</v>
      </c>
      <c r="G2637" s="120" t="s">
        <v>3494</v>
      </c>
      <c r="H2637" s="121" t="s">
        <v>498</v>
      </c>
      <c r="I2637" s="117" t="s">
        <v>3658</v>
      </c>
      <c r="J2637" s="74">
        <f>IF(F2637="USD", E2637, E2637 * IFERROR(VLOOKUP(F2637, EXCHANGE_RATE!A:B, 2, FALSE), "Currency not found"))</f>
        <v>12.19</v>
      </c>
      <c r="K2637" s="74">
        <f t="shared" si="262"/>
        <v>12.19</v>
      </c>
      <c r="L2637" s="14">
        <f>IF(C2637="MTS", B2637, B2637 * IFERROR(VLOOKUP(C2637, 'QTY_CONVERSIONS '!A:B, 2, FALSE), "Units not found"))</f>
        <v>4.0000000000000001E-3</v>
      </c>
      <c r="M2637" s="75">
        <f t="shared" si="264"/>
        <v>48.76</v>
      </c>
      <c r="N2637" t="str">
        <f>IFERROR(VLOOKUP(D2637, Product_Category!A:B, 2, FALSE), "Uncategorized")</f>
        <v>MAGNESIUM STEARATE</v>
      </c>
      <c r="O2637" s="76">
        <f t="shared" si="265"/>
        <v>12.19</v>
      </c>
      <c r="P2637" s="76">
        <f t="shared" si="266"/>
        <v>4.8759999999999998E-2</v>
      </c>
      <c r="Q2637">
        <f t="shared" si="263"/>
        <v>2023</v>
      </c>
      <c r="R2637" t="str">
        <f>IFERROR(VLOOKUP(G2637,'Importer Name'!A:B, 2, FALSE), "")</f>
        <v>AVANTOR MATERIALS</v>
      </c>
      <c r="S2637" t="str">
        <f>IFERROR(VLOOKUP(H2637,'Supplier name '!A:B, 2, FALSE), "")</f>
        <v>AVANTOR PERFORMANCE</v>
      </c>
    </row>
    <row r="2638" spans="1:19">
      <c r="A2638" s="119" t="s">
        <v>172</v>
      </c>
      <c r="B2638" s="120">
        <v>9</v>
      </c>
      <c r="C2638" s="120" t="s">
        <v>7</v>
      </c>
      <c r="D2638" s="311" t="s">
        <v>910</v>
      </c>
      <c r="E2638" s="120">
        <v>83.522999999999996</v>
      </c>
      <c r="F2638" s="120" t="s">
        <v>9</v>
      </c>
      <c r="G2638" s="120" t="s">
        <v>3494</v>
      </c>
      <c r="H2638" s="121" t="s">
        <v>498</v>
      </c>
      <c r="I2638" s="117" t="s">
        <v>3658</v>
      </c>
      <c r="J2638" s="74">
        <f>IF(F2638="USD", E2638, E2638 * IFERROR(VLOOKUP(F2638, EXCHANGE_RATE!A:B, 2, FALSE), "Currency not found"))</f>
        <v>83.522999999999996</v>
      </c>
      <c r="K2638" s="74">
        <f t="shared" si="262"/>
        <v>83.53</v>
      </c>
      <c r="L2638" s="14">
        <f>IF(C2638="MTS", B2638, B2638 * IFERROR(VLOOKUP(C2638, 'QTY_CONVERSIONS '!A:B, 2, FALSE), "Units not found"))</f>
        <v>9.0000000000000011E-3</v>
      </c>
      <c r="M2638" s="75">
        <f t="shared" si="264"/>
        <v>751.77</v>
      </c>
      <c r="N2638" t="str">
        <f>IFERROR(VLOOKUP(D2638, Product_Category!A:B, 2, FALSE), "Uncategorized")</f>
        <v>MAGNESIUM STEARATE</v>
      </c>
      <c r="O2638" s="76">
        <f>K2638*1000</f>
        <v>83530</v>
      </c>
      <c r="P2638" s="76">
        <f t="shared" si="266"/>
        <v>751.7700000000001</v>
      </c>
      <c r="Q2638">
        <f t="shared" si="263"/>
        <v>2023</v>
      </c>
      <c r="R2638" t="str">
        <f>IFERROR(VLOOKUP(G2638,'Importer Name'!A:B, 2, FALSE), "")</f>
        <v>AVANTOR MATERIALS</v>
      </c>
      <c r="S2638" t="str">
        <f>IFERROR(VLOOKUP(H2638,'Supplier name '!A:B, 2, FALSE), "")</f>
        <v>AVANTOR PERFORMANCE</v>
      </c>
    </row>
    <row r="2639" spans="1:19">
      <c r="A2639" s="119" t="s">
        <v>172</v>
      </c>
      <c r="B2639" s="120">
        <v>11</v>
      </c>
      <c r="C2639" s="120" t="s">
        <v>7</v>
      </c>
      <c r="D2639" s="311" t="s">
        <v>910</v>
      </c>
      <c r="E2639" s="120">
        <v>12.19</v>
      </c>
      <c r="F2639" s="120" t="s">
        <v>9</v>
      </c>
      <c r="G2639" s="120" t="s">
        <v>3494</v>
      </c>
      <c r="H2639" s="121" t="s">
        <v>498</v>
      </c>
      <c r="I2639" s="117" t="s">
        <v>3658</v>
      </c>
      <c r="J2639" s="74">
        <f>IF(F2639="USD", E2639, E2639 * IFERROR(VLOOKUP(F2639, EXCHANGE_RATE!A:B, 2, FALSE), "Currency not found"))</f>
        <v>12.19</v>
      </c>
      <c r="K2639" s="74">
        <f t="shared" si="262"/>
        <v>12.19</v>
      </c>
      <c r="L2639" s="14">
        <f>IF(C2639="MTS", B2639, B2639 * IFERROR(VLOOKUP(C2639, 'QTY_CONVERSIONS '!A:B, 2, FALSE), "Units not found"))</f>
        <v>1.0999999999999999E-2</v>
      </c>
      <c r="M2639" s="75">
        <f t="shared" si="264"/>
        <v>134.09</v>
      </c>
      <c r="N2639" t="str">
        <f>IFERROR(VLOOKUP(D2639, Product_Category!A:B, 2, FALSE), "Uncategorized")</f>
        <v>MAGNESIUM STEARATE</v>
      </c>
      <c r="O2639" s="76">
        <f t="shared" si="265"/>
        <v>12.19</v>
      </c>
      <c r="P2639" s="76">
        <f t="shared" si="266"/>
        <v>0.13408999999999999</v>
      </c>
      <c r="Q2639">
        <f t="shared" si="263"/>
        <v>2023</v>
      </c>
      <c r="R2639" t="str">
        <f>IFERROR(VLOOKUP(G2639,'Importer Name'!A:B, 2, FALSE), "")</f>
        <v>AVANTOR MATERIALS</v>
      </c>
      <c r="S2639" t="str">
        <f>IFERROR(VLOOKUP(H2639,'Supplier name '!A:B, 2, FALSE), "")</f>
        <v>AVANTOR PERFORMANCE</v>
      </c>
    </row>
    <row r="2640" spans="1:19">
      <c r="A2640" s="119" t="s">
        <v>172</v>
      </c>
      <c r="B2640" s="120">
        <v>500</v>
      </c>
      <c r="C2640" s="120" t="s">
        <v>7</v>
      </c>
      <c r="D2640" s="311" t="s">
        <v>3594</v>
      </c>
      <c r="E2640" s="120">
        <v>22.23</v>
      </c>
      <c r="F2640" s="120" t="s">
        <v>9</v>
      </c>
      <c r="G2640" s="120" t="s">
        <v>2995</v>
      </c>
      <c r="H2640" s="121" t="s">
        <v>110</v>
      </c>
      <c r="I2640" s="117" t="s">
        <v>3658</v>
      </c>
      <c r="J2640" s="74">
        <f>IF(F2640="USD", E2640, E2640 * IFERROR(VLOOKUP(F2640, EXCHANGE_RATE!A:B, 2, FALSE), "Currency not found"))</f>
        <v>22.23</v>
      </c>
      <c r="K2640" s="74">
        <f t="shared" si="262"/>
        <v>22.23</v>
      </c>
      <c r="L2640" s="14">
        <f>IF(C2640="MTS", B2640, B2640 * IFERROR(VLOOKUP(C2640, 'QTY_CONVERSIONS '!A:B, 2, FALSE), "Units not found"))</f>
        <v>0.5</v>
      </c>
      <c r="M2640" s="75">
        <f t="shared" si="264"/>
        <v>11115</v>
      </c>
      <c r="N2640" t="str">
        <f>IFERROR(VLOOKUP(D2640, Product_Category!A:B, 2, FALSE), "Uncategorized")</f>
        <v>MCC</v>
      </c>
      <c r="O2640" s="76">
        <f t="shared" si="265"/>
        <v>22.23</v>
      </c>
      <c r="P2640" s="76">
        <f t="shared" si="266"/>
        <v>11.115</v>
      </c>
      <c r="Q2640">
        <f t="shared" si="263"/>
        <v>2023</v>
      </c>
      <c r="R2640" t="str">
        <f>IFERROR(VLOOKUP(G2640,'Importer Name'!A:B, 2, FALSE), "")</f>
        <v>MYLAN LABS</v>
      </c>
      <c r="S2640" t="str">
        <f>IFERROR(VLOOKUP(H2640,'Supplier name '!A:B, 2, FALSE), "")</f>
        <v>DUPONT NUTRITION</v>
      </c>
    </row>
    <row r="2641" spans="1:19">
      <c r="A2641" s="119" t="s">
        <v>172</v>
      </c>
      <c r="B2641" s="120">
        <v>3</v>
      </c>
      <c r="C2641" s="120" t="s">
        <v>7</v>
      </c>
      <c r="D2641" s="311" t="s">
        <v>266</v>
      </c>
      <c r="E2641" s="120">
        <v>5</v>
      </c>
      <c r="F2641" s="120" t="s">
        <v>9</v>
      </c>
      <c r="G2641" s="120" t="s">
        <v>3655</v>
      </c>
      <c r="H2641" s="121" t="s">
        <v>3656</v>
      </c>
      <c r="I2641" s="117" t="s">
        <v>3658</v>
      </c>
      <c r="J2641" s="74">
        <f>IF(F2641="USD", E2641, E2641 * IFERROR(VLOOKUP(F2641, EXCHANGE_RATE!A:B, 2, FALSE), "Currency not found"))</f>
        <v>5</v>
      </c>
      <c r="K2641" s="74">
        <f t="shared" si="262"/>
        <v>5</v>
      </c>
      <c r="L2641" s="14">
        <f>IF(C2641="MTS", B2641, B2641 * IFERROR(VLOOKUP(C2641, 'QTY_CONVERSIONS '!A:B, 2, FALSE), "Units not found"))</f>
        <v>3.0000000000000001E-3</v>
      </c>
      <c r="M2641" s="75">
        <f t="shared" si="264"/>
        <v>15</v>
      </c>
      <c r="N2641" t="str">
        <f>IFERROR(VLOOKUP(D2641, Product_Category!A:B, 2, FALSE), "Uncategorized")</f>
        <v>MCC</v>
      </c>
      <c r="O2641" s="76">
        <f t="shared" si="265"/>
        <v>5</v>
      </c>
      <c r="P2641" s="76">
        <f t="shared" si="266"/>
        <v>1.4999999999999999E-2</v>
      </c>
      <c r="Q2641">
        <f t="shared" si="263"/>
        <v>2023</v>
      </c>
      <c r="R2641" t="str">
        <f>IFERROR(VLOOKUP(G2641,'Importer Name'!A:B, 2, FALSE), "")</f>
        <v>BRADY COMPANY</v>
      </c>
      <c r="S2641" t="str">
        <f>IFERROR(VLOOKUP(H2641,'Supplier name '!A:B, 2, FALSE), "")</f>
        <v xml:space="preserve">PDC </v>
      </c>
    </row>
    <row r="2642" spans="1:19">
      <c r="A2642" s="119" t="s">
        <v>172</v>
      </c>
      <c r="B2642" s="120">
        <v>22.68</v>
      </c>
      <c r="C2642" s="120" t="s">
        <v>7</v>
      </c>
      <c r="D2642" s="311" t="s">
        <v>19</v>
      </c>
      <c r="E2642" s="120">
        <v>17.010000000000002</v>
      </c>
      <c r="F2642" s="120" t="s">
        <v>9</v>
      </c>
      <c r="G2642" s="120" t="s">
        <v>3628</v>
      </c>
      <c r="H2642" s="121" t="s">
        <v>3031</v>
      </c>
      <c r="I2642" s="117" t="s">
        <v>3658</v>
      </c>
      <c r="J2642" s="74">
        <f>IF(F2642="USD", E2642, E2642 * IFERROR(VLOOKUP(F2642, EXCHANGE_RATE!A:B, 2, FALSE), "Currency not found"))</f>
        <v>17.010000000000002</v>
      </c>
      <c r="K2642" s="74">
        <f t="shared" si="262"/>
        <v>17.010000000000002</v>
      </c>
      <c r="L2642" s="14">
        <f>IF(C2642="MTS", B2642, B2642 * IFERROR(VLOOKUP(C2642, 'QTY_CONVERSIONS '!A:B, 2, FALSE), "Units not found"))</f>
        <v>2.2679999999999999E-2</v>
      </c>
      <c r="M2642" s="75">
        <f t="shared" si="264"/>
        <v>385.78680000000003</v>
      </c>
      <c r="N2642" t="str">
        <f>IFERROR(VLOOKUP(D2642, Product_Category!A:B, 2, FALSE), "Uncategorized")</f>
        <v>CMC</v>
      </c>
      <c r="O2642" s="76">
        <f t="shared" si="265"/>
        <v>17.010000000000002</v>
      </c>
      <c r="P2642" s="76">
        <f t="shared" si="266"/>
        <v>0.38578680000000004</v>
      </c>
      <c r="Q2642">
        <f t="shared" si="263"/>
        <v>2023</v>
      </c>
      <c r="R2642" t="str">
        <f>IFERROR(VLOOKUP(G2642,'Importer Name'!A:B, 2, FALSE), "")</f>
        <v>DKSH INDIA PVT LTD</v>
      </c>
      <c r="S2642" t="str">
        <f>IFERROR(VLOOKUP(H2642,'Supplier name '!A:B, 2, FALSE), "")</f>
        <v>ASHLAND INGREDIENTS</v>
      </c>
    </row>
    <row r="2643" spans="1:19">
      <c r="A2643" s="119" t="s">
        <v>172</v>
      </c>
      <c r="B2643" s="120">
        <v>22.68</v>
      </c>
      <c r="C2643" s="120" t="s">
        <v>7</v>
      </c>
      <c r="D2643" s="311" t="s">
        <v>19</v>
      </c>
      <c r="E2643" s="120">
        <v>17.600000000000001</v>
      </c>
      <c r="F2643" s="120" t="s">
        <v>9</v>
      </c>
      <c r="G2643" s="120" t="s">
        <v>3628</v>
      </c>
      <c r="H2643" s="121" t="s">
        <v>3031</v>
      </c>
      <c r="I2643" s="117" t="s">
        <v>3658</v>
      </c>
      <c r="J2643" s="74">
        <f>IF(F2643="USD", E2643, E2643 * IFERROR(VLOOKUP(F2643, EXCHANGE_RATE!A:B, 2, FALSE), "Currency not found"))</f>
        <v>17.600000000000001</v>
      </c>
      <c r="K2643" s="74">
        <f t="shared" si="262"/>
        <v>17.600000000000001</v>
      </c>
      <c r="L2643" s="14">
        <f>IF(C2643="MTS", B2643, B2643 * IFERROR(VLOOKUP(C2643, 'QTY_CONVERSIONS '!A:B, 2, FALSE), "Units not found"))</f>
        <v>2.2679999999999999E-2</v>
      </c>
      <c r="M2643" s="75">
        <f t="shared" si="264"/>
        <v>399.16800000000001</v>
      </c>
      <c r="N2643" t="str">
        <f>IFERROR(VLOOKUP(D2643, Product_Category!A:B, 2, FALSE), "Uncategorized")</f>
        <v>CMC</v>
      </c>
      <c r="O2643" s="76">
        <f t="shared" si="265"/>
        <v>17.600000000000001</v>
      </c>
      <c r="P2643" s="76">
        <f t="shared" si="266"/>
        <v>0.39916800000000002</v>
      </c>
      <c r="Q2643">
        <f t="shared" si="263"/>
        <v>2023</v>
      </c>
      <c r="R2643" t="str">
        <f>IFERROR(VLOOKUP(G2643,'Importer Name'!A:B, 2, FALSE), "")</f>
        <v>DKSH INDIA PVT LTD</v>
      </c>
      <c r="S2643" t="str">
        <f>IFERROR(VLOOKUP(H2643,'Supplier name '!A:B, 2, FALSE), "")</f>
        <v>ASHLAND INGREDIENTS</v>
      </c>
    </row>
    <row r="2644" spans="1:19">
      <c r="A2644" s="119" t="s">
        <v>172</v>
      </c>
      <c r="B2644" s="120">
        <v>90.72</v>
      </c>
      <c r="C2644" s="120" t="s">
        <v>7</v>
      </c>
      <c r="D2644" s="311" t="s">
        <v>19</v>
      </c>
      <c r="E2644" s="120">
        <v>33.430003999999997</v>
      </c>
      <c r="F2644" s="120" t="s">
        <v>9</v>
      </c>
      <c r="G2644" s="120" t="s">
        <v>2569</v>
      </c>
      <c r="H2644" s="121" t="s">
        <v>3031</v>
      </c>
      <c r="I2644" s="117" t="s">
        <v>3658</v>
      </c>
      <c r="J2644" s="74">
        <f>IF(F2644="USD", E2644, E2644 * IFERROR(VLOOKUP(F2644, EXCHANGE_RATE!A:B, 2, FALSE), "Currency not found"))</f>
        <v>33.430003999999997</v>
      </c>
      <c r="K2644" s="74">
        <f t="shared" si="262"/>
        <v>33.44</v>
      </c>
      <c r="L2644" s="14">
        <f>IF(C2644="MTS", B2644, B2644 * IFERROR(VLOOKUP(C2644, 'QTY_CONVERSIONS '!A:B, 2, FALSE), "Units not found"))</f>
        <v>9.0719999999999995E-2</v>
      </c>
      <c r="M2644" s="75">
        <f t="shared" si="264"/>
        <v>3033.6767999999997</v>
      </c>
      <c r="N2644" t="str">
        <f>IFERROR(VLOOKUP(D2644, Product_Category!A:B, 2, FALSE), "Uncategorized")</f>
        <v>CMC</v>
      </c>
      <c r="O2644" s="76">
        <f t="shared" si="265"/>
        <v>33.44</v>
      </c>
      <c r="P2644" s="76">
        <f t="shared" si="266"/>
        <v>3.0336767999999998</v>
      </c>
      <c r="Q2644">
        <f t="shared" si="263"/>
        <v>2023</v>
      </c>
      <c r="R2644" t="str">
        <f>IFERROR(VLOOKUP(G2644,'Importer Name'!A:B, 2, FALSE), "")</f>
        <v>INTERNATIONAL SPECIALTY</v>
      </c>
      <c r="S2644" t="str">
        <f>IFERROR(VLOOKUP(H2644,'Supplier name '!A:B, 2, FALSE), "")</f>
        <v>ASHLAND INGREDIENTS</v>
      </c>
    </row>
    <row r="2645" spans="1:19">
      <c r="A2645" s="119" t="s">
        <v>172</v>
      </c>
      <c r="B2645" s="120">
        <v>1</v>
      </c>
      <c r="C2645" s="120" t="s">
        <v>7</v>
      </c>
      <c r="D2645" s="311" t="s">
        <v>3604</v>
      </c>
      <c r="E2645" s="298">
        <v>82.44</v>
      </c>
      <c r="F2645" s="120" t="s">
        <v>9</v>
      </c>
      <c r="G2645" s="120" t="s">
        <v>3387</v>
      </c>
      <c r="H2645" s="121" t="s">
        <v>3388</v>
      </c>
      <c r="I2645" s="117" t="s">
        <v>3658</v>
      </c>
      <c r="J2645" s="74">
        <f>IF(F2645="USD", E2645, E2645 * IFERROR(VLOOKUP(F2645, EXCHANGE_RATE!A:B, 2, FALSE), "Currency not found"))</f>
        <v>82.44</v>
      </c>
      <c r="K2645" s="74">
        <f t="shared" si="262"/>
        <v>82.44</v>
      </c>
      <c r="L2645" s="14">
        <f>IF(C2645="MTS", B2645, B2645 * IFERROR(VLOOKUP(C2645, 'QTY_CONVERSIONS '!A:B, 2, FALSE), "Units not found"))</f>
        <v>1E-3</v>
      </c>
      <c r="M2645" s="75">
        <f t="shared" si="264"/>
        <v>82.44</v>
      </c>
      <c r="N2645" t="str">
        <f>IFERROR(VLOOKUP(D2645, Product_Category!A:B, 2, FALSE), "Uncategorized")</f>
        <v>MCC</v>
      </c>
      <c r="O2645" s="76">
        <f t="shared" ref="O2645:O2646" si="267">K2645*1000</f>
        <v>82440</v>
      </c>
      <c r="P2645" s="76">
        <f t="shared" si="266"/>
        <v>82.44</v>
      </c>
      <c r="Q2645">
        <f t="shared" si="263"/>
        <v>2023</v>
      </c>
      <c r="R2645" t="str">
        <f>IFERROR(VLOOKUP(G2645,'Importer Name'!A:B, 2, FALSE), "")</f>
        <v>SIGMA ALDRICH CHEM</v>
      </c>
      <c r="S2645" t="str">
        <f>IFERROR(VLOOKUP(H2645,'Supplier name '!A:B, 2, FALSE), "")</f>
        <v xml:space="preserve">SIGMA ALDRICH CO LLC </v>
      </c>
    </row>
    <row r="2646" spans="1:19">
      <c r="A2646" s="119" t="s">
        <v>172</v>
      </c>
      <c r="B2646" s="120">
        <f>17.5*1000</f>
        <v>17500</v>
      </c>
      <c r="C2646" s="120" t="s">
        <v>7</v>
      </c>
      <c r="D2646" s="311" t="s">
        <v>3605</v>
      </c>
      <c r="E2646" s="298">
        <v>350</v>
      </c>
      <c r="F2646" s="120" t="s">
        <v>9</v>
      </c>
      <c r="G2646" s="120" t="s">
        <v>3635</v>
      </c>
      <c r="H2646" s="121" t="s">
        <v>110</v>
      </c>
      <c r="I2646" s="117" t="s">
        <v>3658</v>
      </c>
      <c r="J2646" s="74">
        <f>IF(F2646="USD", E2646, E2646 * IFERROR(VLOOKUP(F2646, EXCHANGE_RATE!A:B, 2, FALSE), "Currency not found"))</f>
        <v>350</v>
      </c>
      <c r="K2646" s="74">
        <f t="shared" si="262"/>
        <v>350</v>
      </c>
      <c r="L2646" s="14">
        <f>IF(C2646="MTS", B2646, B2646 * IFERROR(VLOOKUP(C2646, 'QTY_CONVERSIONS '!A:B, 2, FALSE), "Units not found"))</f>
        <v>17.5</v>
      </c>
      <c r="M2646" s="75">
        <f t="shared" si="264"/>
        <v>6125000</v>
      </c>
      <c r="N2646" t="str">
        <f>IFERROR(VLOOKUP(D2646, Product_Category!A:B, 2, FALSE), "Uncategorized")</f>
        <v>MCC</v>
      </c>
      <c r="O2646" s="76">
        <f t="shared" si="267"/>
        <v>350000</v>
      </c>
      <c r="P2646" s="76">
        <f t="shared" si="266"/>
        <v>6125000</v>
      </c>
      <c r="Q2646">
        <f t="shared" si="263"/>
        <v>2023</v>
      </c>
      <c r="R2646" t="str">
        <f>IFERROR(VLOOKUP(G2646,'Importer Name'!A:B, 2, FALSE), "")</f>
        <v>AADISHWAR EXCIPIENTS</v>
      </c>
      <c r="S2646" t="str">
        <f>IFERROR(VLOOKUP(H2646,'Supplier name '!A:B, 2, FALSE), "")</f>
        <v>DUPONT NUTRITION</v>
      </c>
    </row>
    <row r="2647" spans="1:19">
      <c r="A2647" s="119" t="s">
        <v>172</v>
      </c>
      <c r="B2647" s="120">
        <v>17500</v>
      </c>
      <c r="C2647" s="120" t="s">
        <v>7</v>
      </c>
      <c r="D2647" s="311" t="s">
        <v>266</v>
      </c>
      <c r="E2647" s="120">
        <v>0.65</v>
      </c>
      <c r="F2647" s="120" t="s">
        <v>9</v>
      </c>
      <c r="G2647" s="120" t="s">
        <v>3635</v>
      </c>
      <c r="H2647" s="121" t="s">
        <v>110</v>
      </c>
      <c r="I2647" s="117" t="s">
        <v>3658</v>
      </c>
      <c r="J2647" s="74">
        <f>IF(F2647="USD", E2647, E2647 * IFERROR(VLOOKUP(F2647, EXCHANGE_RATE!A:B, 2, FALSE), "Currency not found"))</f>
        <v>0.65</v>
      </c>
      <c r="K2647" s="74">
        <f t="shared" si="262"/>
        <v>0.65</v>
      </c>
      <c r="L2647" s="14">
        <f>IF(C2647="MTS", B2647, B2647 * IFERROR(VLOOKUP(C2647, 'QTY_CONVERSIONS '!A:B, 2, FALSE), "Units not found"))</f>
        <v>17.5</v>
      </c>
      <c r="M2647" s="75">
        <f t="shared" si="264"/>
        <v>11375</v>
      </c>
      <c r="N2647" t="str">
        <f>IFERROR(VLOOKUP(D2647, Product_Category!A:B, 2, FALSE), "Uncategorized")</f>
        <v>MCC</v>
      </c>
      <c r="O2647" s="76">
        <f t="shared" si="265"/>
        <v>0.65</v>
      </c>
      <c r="P2647" s="76">
        <f t="shared" si="266"/>
        <v>11.375</v>
      </c>
      <c r="Q2647">
        <f t="shared" si="263"/>
        <v>2023</v>
      </c>
      <c r="R2647" t="str">
        <f>IFERROR(VLOOKUP(G2647,'Importer Name'!A:B, 2, FALSE), "")</f>
        <v>AADISHWAR EXCIPIENTS</v>
      </c>
      <c r="S2647" t="str">
        <f>IFERROR(VLOOKUP(H2647,'Supplier name '!A:B, 2, FALSE), "")</f>
        <v>DUPONT NUTRITION</v>
      </c>
    </row>
    <row r="2648" spans="1:19">
      <c r="A2648" s="119" t="s">
        <v>172</v>
      </c>
      <c r="B2648" s="120">
        <v>793.8</v>
      </c>
      <c r="C2648" s="120" t="s">
        <v>7</v>
      </c>
      <c r="D2648" s="311" t="s">
        <v>2585</v>
      </c>
      <c r="E2648" s="120">
        <v>1.9885999999999999</v>
      </c>
      <c r="F2648" s="120" t="s">
        <v>9</v>
      </c>
      <c r="G2648" s="120" t="s">
        <v>2643</v>
      </c>
      <c r="H2648" s="121" t="s">
        <v>3657</v>
      </c>
      <c r="I2648" s="117" t="s">
        <v>3658</v>
      </c>
      <c r="J2648" s="74">
        <f>IF(F2648="USD", E2648, E2648 * IFERROR(VLOOKUP(F2648, EXCHANGE_RATE!A:B, 2, FALSE), "Currency not found"))</f>
        <v>1.9885999999999999</v>
      </c>
      <c r="K2648" s="74">
        <f t="shared" si="262"/>
        <v>1.99</v>
      </c>
      <c r="L2648" s="14">
        <f>IF(C2648="MTS", B2648, B2648 * IFERROR(VLOOKUP(C2648, 'QTY_CONVERSIONS '!A:B, 2, FALSE), "Units not found"))</f>
        <v>0.79379999999999995</v>
      </c>
      <c r="M2648" s="75">
        <f t="shared" si="264"/>
        <v>1579.6619999999998</v>
      </c>
      <c r="N2648" t="str">
        <f>IFERROR(VLOOKUP(D2648, Product_Category!A:B, 2, FALSE), "Uncategorized")</f>
        <v>MCC</v>
      </c>
      <c r="O2648" s="76">
        <f t="shared" si="265"/>
        <v>1.99</v>
      </c>
      <c r="P2648" s="76">
        <f t="shared" si="266"/>
        <v>1.5796619999999999</v>
      </c>
      <c r="Q2648">
        <f t="shared" si="263"/>
        <v>2023</v>
      </c>
      <c r="R2648" t="str">
        <f>IFERROR(VLOOKUP(G2648,'Importer Name'!A:B, 2, FALSE), "")</f>
        <v>HI TECH ARAI</v>
      </c>
      <c r="S2648" t="str">
        <f>IFERROR(VLOOKUP(H2648,'Supplier name '!A:B, 2, FALSE), "")</f>
        <v xml:space="preserve">J.RETTENMAIER USA LP </v>
      </c>
    </row>
    <row r="2649" spans="1:19">
      <c r="A2649" s="119" t="s">
        <v>172</v>
      </c>
      <c r="B2649" s="120">
        <v>1</v>
      </c>
      <c r="C2649" s="120" t="s">
        <v>7</v>
      </c>
      <c r="D2649" s="311" t="s">
        <v>19</v>
      </c>
      <c r="E2649" s="120">
        <v>90.62</v>
      </c>
      <c r="F2649" s="120" t="s">
        <v>9</v>
      </c>
      <c r="G2649" s="120" t="s">
        <v>3387</v>
      </c>
      <c r="H2649" s="121" t="s">
        <v>3388</v>
      </c>
      <c r="I2649" s="117" t="s">
        <v>3658</v>
      </c>
      <c r="J2649" s="74">
        <f>IF(F2649="USD", E2649, E2649 * IFERROR(VLOOKUP(F2649, EXCHANGE_RATE!A:B, 2, FALSE), "Currency not found"))</f>
        <v>90.62</v>
      </c>
      <c r="K2649" s="74">
        <f t="shared" si="262"/>
        <v>90.62</v>
      </c>
      <c r="L2649" s="14">
        <f>IF(C2649="MTS", B2649, B2649 * IFERROR(VLOOKUP(C2649, 'QTY_CONVERSIONS '!A:B, 2, FALSE), "Units not found"))</f>
        <v>1E-3</v>
      </c>
      <c r="M2649" s="75">
        <f t="shared" si="264"/>
        <v>90.62</v>
      </c>
      <c r="N2649" t="str">
        <f>IFERROR(VLOOKUP(D2649, Product_Category!A:B, 2, FALSE), "Uncategorized")</f>
        <v>CMC</v>
      </c>
      <c r="O2649" s="76">
        <f t="shared" ref="O2649:O2650" si="268">K2649*1000</f>
        <v>90620</v>
      </c>
      <c r="P2649" s="76">
        <f t="shared" si="266"/>
        <v>90.62</v>
      </c>
      <c r="Q2649">
        <f t="shared" si="263"/>
        <v>2023</v>
      </c>
      <c r="R2649" t="str">
        <f>IFERROR(VLOOKUP(G2649,'Importer Name'!A:B, 2, FALSE), "")</f>
        <v>SIGMA ALDRICH CHEM</v>
      </c>
      <c r="S2649" t="str">
        <f>IFERROR(VLOOKUP(H2649,'Supplier name '!A:B, 2, FALSE), "")</f>
        <v xml:space="preserve">SIGMA ALDRICH CO LLC </v>
      </c>
    </row>
    <row r="2650" spans="1:19">
      <c r="A2650" s="122" t="s">
        <v>172</v>
      </c>
      <c r="B2650" s="123">
        <v>6</v>
      </c>
      <c r="C2650" s="123" t="s">
        <v>7</v>
      </c>
      <c r="D2650" s="312" t="s">
        <v>19</v>
      </c>
      <c r="E2650" s="123">
        <v>80.39</v>
      </c>
      <c r="F2650" s="123" t="s">
        <v>9</v>
      </c>
      <c r="G2650" s="123" t="s">
        <v>3387</v>
      </c>
      <c r="H2650" s="124" t="s">
        <v>3388</v>
      </c>
      <c r="I2650" s="117" t="s">
        <v>3658</v>
      </c>
      <c r="J2650" s="74">
        <f>IF(F2650="USD", E2650, E2650 * IFERROR(VLOOKUP(F2650, EXCHANGE_RATE!A:B, 2, FALSE), "Currency not found"))</f>
        <v>80.39</v>
      </c>
      <c r="K2650" s="74">
        <f t="shared" si="262"/>
        <v>80.39</v>
      </c>
      <c r="L2650" s="14">
        <f>IF(C2650="MTS", B2650, B2650 * IFERROR(VLOOKUP(C2650, 'QTY_CONVERSIONS '!A:B, 2, FALSE), "Units not found"))</f>
        <v>6.0000000000000001E-3</v>
      </c>
      <c r="M2650" s="75">
        <f t="shared" si="264"/>
        <v>482.34000000000003</v>
      </c>
      <c r="N2650" t="str">
        <f>IFERROR(VLOOKUP(D2650, Product_Category!A:B, 2, FALSE), "Uncategorized")</f>
        <v>CMC</v>
      </c>
      <c r="O2650" s="76">
        <f t="shared" si="268"/>
        <v>80390</v>
      </c>
      <c r="P2650" s="76">
        <f t="shared" si="266"/>
        <v>482.34000000000003</v>
      </c>
      <c r="Q2650">
        <f t="shared" si="263"/>
        <v>2023</v>
      </c>
      <c r="R2650" t="str">
        <f>IFERROR(VLOOKUP(G2650,'Importer Name'!A:B, 2, FALSE), "")</f>
        <v>SIGMA ALDRICH CHEM</v>
      </c>
      <c r="S2650" t="str">
        <f>IFERROR(VLOOKUP(H2650,'Supplier name '!A:B, 2, FALSE), "")</f>
        <v xml:space="preserve">SIGMA ALDRICH CO LLC </v>
      </c>
    </row>
    <row r="2651" spans="1:19">
      <c r="A2651" s="133" t="s">
        <v>183</v>
      </c>
      <c r="B2651" s="131">
        <v>20000</v>
      </c>
      <c r="C2651" s="131" t="s">
        <v>7</v>
      </c>
      <c r="D2651" s="316" t="s">
        <v>3837</v>
      </c>
      <c r="E2651" s="131">
        <v>3.4</v>
      </c>
      <c r="F2651" s="131" t="s">
        <v>1718</v>
      </c>
      <c r="G2651" s="131" t="s">
        <v>3606</v>
      </c>
      <c r="H2651" s="134" t="s">
        <v>2571</v>
      </c>
      <c r="I2651" s="117" t="s">
        <v>3893</v>
      </c>
      <c r="J2651" s="74">
        <f>IF(F2651="USD", E2651, E2651 * IFERROR(VLOOKUP(F2651, EXCHANGE_RATE!A:B, 2, FALSE), "Currency not found"))</f>
        <v>3.6379999999999999</v>
      </c>
      <c r="K2651" s="74">
        <f t="shared" ref="K2651:K2662" si="269">ROUNDUP(J2651,2)</f>
        <v>3.6399999999999997</v>
      </c>
      <c r="L2651" s="14">
        <f>IF(C2651="MTS", B2651, B2651 * IFERROR(VLOOKUP(C2651, 'QTY_CONVERSIONS '!A:B, 2, FALSE), "Units not found"))</f>
        <v>20</v>
      </c>
      <c r="M2651" s="75">
        <f t="shared" ref="M2651:M2662" si="270">B2651*K2651</f>
        <v>72800</v>
      </c>
      <c r="N2651" t="str">
        <f>IFERROR(VLOOKUP(D2651, Product_Category!A:B, 2, FALSE), "Uncategorized")</f>
        <v>MCC</v>
      </c>
      <c r="O2651" s="76">
        <f t="shared" ref="O2651:O2661" si="271">K2651</f>
        <v>3.6399999999999997</v>
      </c>
      <c r="P2651" s="76">
        <f t="shared" ref="P2651:P2662" si="272">L2651*O2651</f>
        <v>72.8</v>
      </c>
      <c r="Q2651">
        <f t="shared" si="263"/>
        <v>2023</v>
      </c>
      <c r="R2651" t="str">
        <f>IFERROR(VLOOKUP(G2651,'Importer Name'!A:B, 2, FALSE), "")</f>
        <v>AZELIS</v>
      </c>
      <c r="S2651" t="str">
        <f>IFERROR(VLOOKUP(H2651,'Supplier name '!A:B, 2, FALSE), "")</f>
        <v>ITACEL FARMOQUIMICA</v>
      </c>
    </row>
    <row r="2652" spans="1:19">
      <c r="A2652" s="133" t="s">
        <v>183</v>
      </c>
      <c r="B2652" s="131">
        <v>7500</v>
      </c>
      <c r="C2652" s="131" t="s">
        <v>7</v>
      </c>
      <c r="D2652" s="316" t="s">
        <v>3837</v>
      </c>
      <c r="E2652" s="131">
        <v>3.4</v>
      </c>
      <c r="F2652" s="131" t="s">
        <v>1718</v>
      </c>
      <c r="G2652" s="131" t="s">
        <v>3606</v>
      </c>
      <c r="H2652" s="134" t="s">
        <v>2571</v>
      </c>
      <c r="I2652" s="117" t="s">
        <v>3893</v>
      </c>
      <c r="J2652" s="74">
        <f>IF(F2652="USD", E2652, E2652 * IFERROR(VLOOKUP(F2652, EXCHANGE_RATE!A:B, 2, FALSE), "Currency not found"))</f>
        <v>3.6379999999999999</v>
      </c>
      <c r="K2652" s="74">
        <f t="shared" si="269"/>
        <v>3.6399999999999997</v>
      </c>
      <c r="L2652" s="14">
        <f>IF(C2652="MTS", B2652, B2652 * IFERROR(VLOOKUP(C2652, 'QTY_CONVERSIONS '!A:B, 2, FALSE), "Units not found"))</f>
        <v>7.5</v>
      </c>
      <c r="M2652" s="75">
        <f t="shared" si="270"/>
        <v>27299.999999999996</v>
      </c>
      <c r="N2652" t="str">
        <f>IFERROR(VLOOKUP(D2652, Product_Category!A:B, 2, FALSE), "Uncategorized")</f>
        <v>MCC</v>
      </c>
      <c r="O2652" s="76">
        <f t="shared" si="271"/>
        <v>3.6399999999999997</v>
      </c>
      <c r="P2652" s="76">
        <f t="shared" si="272"/>
        <v>27.299999999999997</v>
      </c>
      <c r="Q2652">
        <f t="shared" si="263"/>
        <v>2023</v>
      </c>
      <c r="R2652" t="str">
        <f>IFERROR(VLOOKUP(G2652,'Importer Name'!A:B, 2, FALSE), "")</f>
        <v>AZELIS</v>
      </c>
      <c r="S2652" t="str">
        <f>IFERROR(VLOOKUP(H2652,'Supplier name '!A:B, 2, FALSE), "")</f>
        <v>ITACEL FARMOQUIMICA</v>
      </c>
    </row>
    <row r="2653" spans="1:19">
      <c r="A2653" s="133" t="s">
        <v>183</v>
      </c>
      <c r="B2653" s="131">
        <v>10000</v>
      </c>
      <c r="C2653" s="131" t="s">
        <v>7</v>
      </c>
      <c r="D2653" s="316" t="s">
        <v>3837</v>
      </c>
      <c r="E2653" s="131">
        <v>3.4</v>
      </c>
      <c r="F2653" s="131" t="s">
        <v>1718</v>
      </c>
      <c r="G2653" s="131" t="s">
        <v>3606</v>
      </c>
      <c r="H2653" s="134" t="s">
        <v>2571</v>
      </c>
      <c r="I2653" s="117" t="s">
        <v>3893</v>
      </c>
      <c r="J2653" s="74">
        <f>IF(F2653="USD", E2653, E2653 * IFERROR(VLOOKUP(F2653, EXCHANGE_RATE!A:B, 2, FALSE), "Currency not found"))</f>
        <v>3.6379999999999999</v>
      </c>
      <c r="K2653" s="74">
        <f t="shared" si="269"/>
        <v>3.6399999999999997</v>
      </c>
      <c r="L2653" s="14">
        <f>IF(C2653="MTS", B2653, B2653 * IFERROR(VLOOKUP(C2653, 'QTY_CONVERSIONS '!A:B, 2, FALSE), "Units not found"))</f>
        <v>10</v>
      </c>
      <c r="M2653" s="75">
        <f t="shared" si="270"/>
        <v>36400</v>
      </c>
      <c r="N2653" t="str">
        <f>IFERROR(VLOOKUP(D2653, Product_Category!A:B, 2, FALSE), "Uncategorized")</f>
        <v>MCC</v>
      </c>
      <c r="O2653" s="76">
        <f t="shared" si="271"/>
        <v>3.6399999999999997</v>
      </c>
      <c r="P2653" s="76">
        <f t="shared" si="272"/>
        <v>36.4</v>
      </c>
      <c r="Q2653">
        <f t="shared" si="263"/>
        <v>2023</v>
      </c>
      <c r="R2653" t="str">
        <f>IFERROR(VLOOKUP(G2653,'Importer Name'!A:B, 2, FALSE), "")</f>
        <v>AZELIS</v>
      </c>
      <c r="S2653" t="str">
        <f>IFERROR(VLOOKUP(H2653,'Supplier name '!A:B, 2, FALSE), "")</f>
        <v>ITACEL FARMOQUIMICA</v>
      </c>
    </row>
    <row r="2654" spans="1:19">
      <c r="A2654" s="133" t="s">
        <v>183</v>
      </c>
      <c r="B2654" s="131">
        <v>2500</v>
      </c>
      <c r="C2654" s="131" t="s">
        <v>7</v>
      </c>
      <c r="D2654" s="316" t="s">
        <v>1754</v>
      </c>
      <c r="E2654" s="131">
        <v>3.4</v>
      </c>
      <c r="F2654" s="131" t="s">
        <v>1718</v>
      </c>
      <c r="G2654" s="131" t="s">
        <v>3606</v>
      </c>
      <c r="H2654" s="134" t="s">
        <v>2571</v>
      </c>
      <c r="I2654" s="117" t="s">
        <v>3893</v>
      </c>
      <c r="J2654" s="74">
        <f>IF(F2654="USD", E2654, E2654 * IFERROR(VLOOKUP(F2654, EXCHANGE_RATE!A:B, 2, FALSE), "Currency not found"))</f>
        <v>3.6379999999999999</v>
      </c>
      <c r="K2654" s="74">
        <f t="shared" si="269"/>
        <v>3.6399999999999997</v>
      </c>
      <c r="L2654" s="14">
        <f>IF(C2654="MTS", B2654, B2654 * IFERROR(VLOOKUP(C2654, 'QTY_CONVERSIONS '!A:B, 2, FALSE), "Units not found"))</f>
        <v>2.5</v>
      </c>
      <c r="M2654" s="75">
        <f t="shared" si="270"/>
        <v>9100</v>
      </c>
      <c r="N2654" t="str">
        <f>IFERROR(VLOOKUP(D2654, Product_Category!A:B, 2, FALSE), "Uncategorized")</f>
        <v>MCC</v>
      </c>
      <c r="O2654" s="76">
        <f t="shared" si="271"/>
        <v>3.6399999999999997</v>
      </c>
      <c r="P2654" s="76">
        <f t="shared" si="272"/>
        <v>9.1</v>
      </c>
      <c r="Q2654">
        <f t="shared" si="263"/>
        <v>2023</v>
      </c>
      <c r="R2654" t="str">
        <f>IFERROR(VLOOKUP(G2654,'Importer Name'!A:B, 2, FALSE), "")</f>
        <v>AZELIS</v>
      </c>
      <c r="S2654" t="str">
        <f>IFERROR(VLOOKUP(H2654,'Supplier name '!A:B, 2, FALSE), "")</f>
        <v>ITACEL FARMOQUIMICA</v>
      </c>
    </row>
    <row r="2655" spans="1:19">
      <c r="A2655" s="133" t="s">
        <v>183</v>
      </c>
      <c r="B2655" s="131">
        <v>15000</v>
      </c>
      <c r="C2655" s="131" t="s">
        <v>7</v>
      </c>
      <c r="D2655" s="316" t="s">
        <v>1754</v>
      </c>
      <c r="E2655" s="131">
        <v>3.4</v>
      </c>
      <c r="F2655" s="131" t="s">
        <v>1718</v>
      </c>
      <c r="G2655" s="131" t="s">
        <v>3606</v>
      </c>
      <c r="H2655" s="134" t="s">
        <v>2571</v>
      </c>
      <c r="I2655" s="117" t="s">
        <v>3893</v>
      </c>
      <c r="J2655" s="74">
        <f>IF(F2655="USD", E2655, E2655 * IFERROR(VLOOKUP(F2655, EXCHANGE_RATE!A:B, 2, FALSE), "Currency not found"))</f>
        <v>3.6379999999999999</v>
      </c>
      <c r="K2655" s="74">
        <f t="shared" si="269"/>
        <v>3.6399999999999997</v>
      </c>
      <c r="L2655" s="14">
        <f>IF(C2655="MTS", B2655, B2655 * IFERROR(VLOOKUP(C2655, 'QTY_CONVERSIONS '!A:B, 2, FALSE), "Units not found"))</f>
        <v>15</v>
      </c>
      <c r="M2655" s="75">
        <f t="shared" si="270"/>
        <v>54599.999999999993</v>
      </c>
      <c r="N2655" t="str">
        <f>IFERROR(VLOOKUP(D2655, Product_Category!A:B, 2, FALSE), "Uncategorized")</f>
        <v>MCC</v>
      </c>
      <c r="O2655" s="76">
        <f t="shared" si="271"/>
        <v>3.6399999999999997</v>
      </c>
      <c r="P2655" s="76">
        <f t="shared" si="272"/>
        <v>54.599999999999994</v>
      </c>
      <c r="Q2655">
        <f t="shared" si="263"/>
        <v>2023</v>
      </c>
      <c r="R2655" t="str">
        <f>IFERROR(VLOOKUP(G2655,'Importer Name'!A:B, 2, FALSE), "")</f>
        <v>AZELIS</v>
      </c>
      <c r="S2655" t="str">
        <f>IFERROR(VLOOKUP(H2655,'Supplier name '!A:B, 2, FALSE), "")</f>
        <v>ITACEL FARMOQUIMICA</v>
      </c>
    </row>
    <row r="2656" spans="1:19">
      <c r="A2656" s="133" t="s">
        <v>183</v>
      </c>
      <c r="B2656" s="131">
        <v>10000</v>
      </c>
      <c r="C2656" s="131" t="s">
        <v>7</v>
      </c>
      <c r="D2656" s="316" t="s">
        <v>1754</v>
      </c>
      <c r="E2656" s="131">
        <v>3.4</v>
      </c>
      <c r="F2656" s="131" t="s">
        <v>1718</v>
      </c>
      <c r="G2656" s="131" t="s">
        <v>3606</v>
      </c>
      <c r="H2656" s="134" t="s">
        <v>2571</v>
      </c>
      <c r="I2656" s="117" t="s">
        <v>3893</v>
      </c>
      <c r="J2656" s="74">
        <f>IF(F2656="USD", E2656, E2656 * IFERROR(VLOOKUP(F2656, EXCHANGE_RATE!A:B, 2, FALSE), "Currency not found"))</f>
        <v>3.6379999999999999</v>
      </c>
      <c r="K2656" s="74">
        <f t="shared" si="269"/>
        <v>3.6399999999999997</v>
      </c>
      <c r="L2656" s="14">
        <f>IF(C2656="MTS", B2656, B2656 * IFERROR(VLOOKUP(C2656, 'QTY_CONVERSIONS '!A:B, 2, FALSE), "Units not found"))</f>
        <v>10</v>
      </c>
      <c r="M2656" s="75">
        <f t="shared" si="270"/>
        <v>36400</v>
      </c>
      <c r="N2656" t="str">
        <f>IFERROR(VLOOKUP(D2656, Product_Category!A:B, 2, FALSE), "Uncategorized")</f>
        <v>MCC</v>
      </c>
      <c r="O2656" s="76">
        <f t="shared" si="271"/>
        <v>3.6399999999999997</v>
      </c>
      <c r="P2656" s="76">
        <f t="shared" si="272"/>
        <v>36.4</v>
      </c>
      <c r="Q2656">
        <f t="shared" si="263"/>
        <v>2023</v>
      </c>
      <c r="R2656" t="str">
        <f>IFERROR(VLOOKUP(G2656,'Importer Name'!A:B, 2, FALSE), "")</f>
        <v>AZELIS</v>
      </c>
      <c r="S2656" t="str">
        <f>IFERROR(VLOOKUP(H2656,'Supplier name '!A:B, 2, FALSE), "")</f>
        <v>ITACEL FARMOQUIMICA</v>
      </c>
    </row>
    <row r="2657" spans="1:19">
      <c r="A2657" s="133" t="s">
        <v>183</v>
      </c>
      <c r="B2657" s="131">
        <v>15000</v>
      </c>
      <c r="C2657" s="131" t="s">
        <v>7</v>
      </c>
      <c r="D2657" s="316" t="s">
        <v>3048</v>
      </c>
      <c r="E2657" s="131">
        <v>9</v>
      </c>
      <c r="F2657" s="131" t="s">
        <v>1718</v>
      </c>
      <c r="G2657" s="131" t="s">
        <v>3606</v>
      </c>
      <c r="H2657" s="134" t="s">
        <v>2571</v>
      </c>
      <c r="I2657" s="117" t="s">
        <v>3893</v>
      </c>
      <c r="J2657" s="74">
        <f>IF(F2657="USD", E2657, E2657 * IFERROR(VLOOKUP(F2657, EXCHANGE_RATE!A:B, 2, FALSE), "Currency not found"))</f>
        <v>9.6300000000000008</v>
      </c>
      <c r="K2657" s="74">
        <f t="shared" si="269"/>
        <v>9.6300000000000008</v>
      </c>
      <c r="L2657" s="14">
        <f>IF(C2657="MTS", B2657, B2657 * IFERROR(VLOOKUP(C2657, 'QTY_CONVERSIONS '!A:B, 2, FALSE), "Units not found"))</f>
        <v>15</v>
      </c>
      <c r="M2657" s="75">
        <f t="shared" si="270"/>
        <v>144450</v>
      </c>
      <c r="N2657" t="str">
        <f>IFERROR(VLOOKUP(D2657, Product_Category!A:B, 2, FALSE), "Uncategorized")</f>
        <v>CROSCARMELLOSE SODIUM</v>
      </c>
      <c r="O2657" s="76">
        <f t="shared" si="271"/>
        <v>9.6300000000000008</v>
      </c>
      <c r="P2657" s="76">
        <f t="shared" si="272"/>
        <v>144.45000000000002</v>
      </c>
      <c r="Q2657">
        <f t="shared" si="263"/>
        <v>2023</v>
      </c>
      <c r="R2657" t="str">
        <f>IFERROR(VLOOKUP(G2657,'Importer Name'!A:B, 2, FALSE), "")</f>
        <v>AZELIS</v>
      </c>
      <c r="S2657" t="str">
        <f>IFERROR(VLOOKUP(H2657,'Supplier name '!A:B, 2, FALSE), "")</f>
        <v>ITACEL FARMOQUIMICA</v>
      </c>
    </row>
    <row r="2658" spans="1:19">
      <c r="A2658" s="133" t="s">
        <v>183</v>
      </c>
      <c r="B2658" s="131">
        <v>3600</v>
      </c>
      <c r="C2658" s="131" t="s">
        <v>7</v>
      </c>
      <c r="D2658" s="316" t="s">
        <v>3048</v>
      </c>
      <c r="E2658" s="131">
        <v>9.5</v>
      </c>
      <c r="F2658" s="131" t="s">
        <v>1718</v>
      </c>
      <c r="G2658" s="131" t="s">
        <v>3606</v>
      </c>
      <c r="H2658" s="134" t="s">
        <v>2571</v>
      </c>
      <c r="I2658" s="117" t="s">
        <v>3893</v>
      </c>
      <c r="J2658" s="74">
        <f>IF(F2658="USD", E2658, E2658 * IFERROR(VLOOKUP(F2658, EXCHANGE_RATE!A:B, 2, FALSE), "Currency not found"))</f>
        <v>10.165000000000001</v>
      </c>
      <c r="K2658" s="74">
        <f t="shared" si="269"/>
        <v>10.17</v>
      </c>
      <c r="L2658" s="14">
        <f>IF(C2658="MTS", B2658, B2658 * IFERROR(VLOOKUP(C2658, 'QTY_CONVERSIONS '!A:B, 2, FALSE), "Units not found"))</f>
        <v>3.6</v>
      </c>
      <c r="M2658" s="75">
        <f t="shared" si="270"/>
        <v>36612</v>
      </c>
      <c r="N2658" t="str">
        <f>IFERROR(VLOOKUP(D2658, Product_Category!A:B, 2, FALSE), "Uncategorized")</f>
        <v>CROSCARMELLOSE SODIUM</v>
      </c>
      <c r="O2658" s="76">
        <f t="shared" si="271"/>
        <v>10.17</v>
      </c>
      <c r="P2658" s="76">
        <f t="shared" si="272"/>
        <v>36.612000000000002</v>
      </c>
      <c r="Q2658">
        <f t="shared" si="263"/>
        <v>2023</v>
      </c>
      <c r="R2658" t="str">
        <f>IFERROR(VLOOKUP(G2658,'Importer Name'!A:B, 2, FALSE), "")</f>
        <v>AZELIS</v>
      </c>
      <c r="S2658" t="str">
        <f>IFERROR(VLOOKUP(H2658,'Supplier name '!A:B, 2, FALSE), "")</f>
        <v>ITACEL FARMOQUIMICA</v>
      </c>
    </row>
    <row r="2659" spans="1:19">
      <c r="A2659" s="135" t="s">
        <v>183</v>
      </c>
      <c r="B2659" s="132">
        <v>150</v>
      </c>
      <c r="C2659" s="132" t="s">
        <v>7</v>
      </c>
      <c r="D2659" s="317" t="s">
        <v>3838</v>
      </c>
      <c r="E2659" s="132">
        <v>19.3</v>
      </c>
      <c r="F2659" s="132" t="s">
        <v>1718</v>
      </c>
      <c r="G2659" s="132" t="s">
        <v>3606</v>
      </c>
      <c r="H2659" s="136" t="s">
        <v>2571</v>
      </c>
      <c r="I2659" s="117" t="s">
        <v>3893</v>
      </c>
      <c r="J2659" s="74">
        <f>IF(F2659="USD", E2659, E2659 * IFERROR(VLOOKUP(F2659, EXCHANGE_RATE!A:B, 2, FALSE), "Currency not found"))</f>
        <v>20.651000000000003</v>
      </c>
      <c r="K2659" s="74">
        <f t="shared" si="269"/>
        <v>20.66</v>
      </c>
      <c r="L2659" s="14">
        <f>IF(C2659="MTS", B2659, B2659 * IFERROR(VLOOKUP(C2659, 'QTY_CONVERSIONS '!A:B, 2, FALSE), "Units not found"))</f>
        <v>0.15</v>
      </c>
      <c r="M2659" s="75">
        <f t="shared" si="270"/>
        <v>3099</v>
      </c>
      <c r="N2659" t="str">
        <f>IFERROR(VLOOKUP(D2659, Product_Category!A:B, 2, FALSE), "Uncategorized")</f>
        <v>MCC</v>
      </c>
      <c r="O2659" s="76">
        <f t="shared" si="271"/>
        <v>20.66</v>
      </c>
      <c r="P2659" s="76">
        <f t="shared" si="272"/>
        <v>3.0989999999999998</v>
      </c>
      <c r="Q2659">
        <f t="shared" si="263"/>
        <v>2023</v>
      </c>
      <c r="R2659" t="str">
        <f>IFERROR(VLOOKUP(G2659,'Importer Name'!A:B, 2, FALSE), "")</f>
        <v>AZELIS</v>
      </c>
      <c r="S2659" t="str">
        <f>IFERROR(VLOOKUP(H2659,'Supplier name '!A:B, 2, FALSE), "")</f>
        <v>ITACEL FARMOQUIMICA</v>
      </c>
    </row>
    <row r="2660" spans="1:19">
      <c r="A2660" s="133" t="s">
        <v>193</v>
      </c>
      <c r="B2660" s="131">
        <v>75</v>
      </c>
      <c r="C2660" s="131" t="s">
        <v>7</v>
      </c>
      <c r="D2660" s="316" t="s">
        <v>19</v>
      </c>
      <c r="E2660" s="131">
        <v>8.2799999999999994</v>
      </c>
      <c r="F2660" s="131" t="s">
        <v>9</v>
      </c>
      <c r="G2660" s="131" t="s">
        <v>3862</v>
      </c>
      <c r="H2660" s="134" t="s">
        <v>3863</v>
      </c>
      <c r="I2660" s="117" t="s">
        <v>3893</v>
      </c>
      <c r="J2660" s="74">
        <f>IF(F2660="USD", E2660, E2660 * IFERROR(VLOOKUP(F2660, EXCHANGE_RATE!A:B, 2, FALSE), "Currency not found"))</f>
        <v>8.2799999999999994</v>
      </c>
      <c r="K2660" s="74">
        <f t="shared" si="269"/>
        <v>8.2799999999999994</v>
      </c>
      <c r="L2660" s="14">
        <f>IF(C2660="MTS", B2660, B2660 * IFERROR(VLOOKUP(C2660, 'QTY_CONVERSIONS '!A:B, 2, FALSE), "Units not found"))</f>
        <v>7.4999999999999997E-2</v>
      </c>
      <c r="M2660" s="75">
        <f t="shared" si="270"/>
        <v>621</v>
      </c>
      <c r="N2660" t="str">
        <f>IFERROR(VLOOKUP(D2660, Product_Category!A:B, 2, FALSE), "Uncategorized")</f>
        <v>CMC</v>
      </c>
      <c r="O2660" s="76">
        <f t="shared" si="271"/>
        <v>8.2799999999999994</v>
      </c>
      <c r="P2660" s="76">
        <f t="shared" si="272"/>
        <v>0.62099999999999989</v>
      </c>
      <c r="Q2660">
        <f t="shared" si="263"/>
        <v>2023</v>
      </c>
      <c r="R2660" t="str">
        <f>IFERROR(VLOOKUP(G2660,'Importer Name'!A:B, 2, FALSE), "")</f>
        <v>ATLBATTERY TECH</v>
      </c>
      <c r="S2660" t="str">
        <f>IFERROR(VLOOKUP(H2660,'Supplier name '!A:B, 2, FALSE), "")</f>
        <v>NINGDE AMPEREX</v>
      </c>
    </row>
    <row r="2661" spans="1:19">
      <c r="A2661" s="133" t="s">
        <v>193</v>
      </c>
      <c r="B2661" s="131">
        <v>75</v>
      </c>
      <c r="C2661" s="131" t="s">
        <v>7</v>
      </c>
      <c r="D2661" s="316" t="s">
        <v>19</v>
      </c>
      <c r="E2661" s="131">
        <v>17.11</v>
      </c>
      <c r="F2661" s="131" t="s">
        <v>9</v>
      </c>
      <c r="G2661" s="131" t="s">
        <v>3862</v>
      </c>
      <c r="H2661" s="134" t="s">
        <v>3863</v>
      </c>
      <c r="I2661" s="117" t="s">
        <v>3893</v>
      </c>
      <c r="J2661" s="74">
        <f>IF(F2661="USD", E2661, E2661 * IFERROR(VLOOKUP(F2661, EXCHANGE_RATE!A:B, 2, FALSE), "Currency not found"))</f>
        <v>17.11</v>
      </c>
      <c r="K2661" s="74">
        <f t="shared" si="269"/>
        <v>17.11</v>
      </c>
      <c r="L2661" s="14">
        <f>IF(C2661="MTS", B2661, B2661 * IFERROR(VLOOKUP(C2661, 'QTY_CONVERSIONS '!A:B, 2, FALSE), "Units not found"))</f>
        <v>7.4999999999999997E-2</v>
      </c>
      <c r="M2661" s="75">
        <f t="shared" si="270"/>
        <v>1283.25</v>
      </c>
      <c r="N2661" t="str">
        <f>IFERROR(VLOOKUP(D2661, Product_Category!A:B, 2, FALSE), "Uncategorized")</f>
        <v>CMC</v>
      </c>
      <c r="O2661" s="76">
        <f t="shared" si="271"/>
        <v>17.11</v>
      </c>
      <c r="P2661" s="76">
        <f t="shared" si="272"/>
        <v>1.28325</v>
      </c>
      <c r="Q2661">
        <f t="shared" si="263"/>
        <v>2023</v>
      </c>
      <c r="R2661" t="str">
        <f>IFERROR(VLOOKUP(G2661,'Importer Name'!A:B, 2, FALSE), "")</f>
        <v>ATLBATTERY TECH</v>
      </c>
      <c r="S2661" t="str">
        <f>IFERROR(VLOOKUP(H2661,'Supplier name '!A:B, 2, FALSE), "")</f>
        <v>NINGDE AMPEREX</v>
      </c>
    </row>
    <row r="2662" spans="1:19">
      <c r="A2662" s="133" t="s">
        <v>193</v>
      </c>
      <c r="B2662" s="172">
        <v>3</v>
      </c>
      <c r="C2662" s="131" t="s">
        <v>7</v>
      </c>
      <c r="D2662" s="316" t="s">
        <v>19</v>
      </c>
      <c r="E2662" s="172">
        <v>88.5</v>
      </c>
      <c r="F2662" s="172" t="s">
        <v>9</v>
      </c>
      <c r="G2662" s="172" t="s">
        <v>3387</v>
      </c>
      <c r="H2662" s="173" t="s">
        <v>306</v>
      </c>
      <c r="I2662" s="117" t="s">
        <v>3893</v>
      </c>
      <c r="J2662" s="74">
        <f>IF(F2662="USD", E2662, E2662 * IFERROR(VLOOKUP(F2662, EXCHANGE_RATE!A:B, 2, FALSE), "Currency not found"))</f>
        <v>88.5</v>
      </c>
      <c r="K2662" s="74">
        <f t="shared" si="269"/>
        <v>88.5</v>
      </c>
      <c r="L2662" s="14">
        <f>IF(C2662="MTS", B2662, B2662 * IFERROR(VLOOKUP(C2662, 'QTY_CONVERSIONS '!A:B, 2, FALSE), "Units not found"))</f>
        <v>3.0000000000000001E-3</v>
      </c>
      <c r="M2662" s="75">
        <f t="shared" si="270"/>
        <v>265.5</v>
      </c>
      <c r="N2662" t="str">
        <f>IFERROR(VLOOKUP(D2662, Product_Category!A:B, 2, FALSE), "Uncategorized")</f>
        <v>CMC</v>
      </c>
      <c r="O2662" s="76">
        <f>K2662*1000</f>
        <v>88500</v>
      </c>
      <c r="P2662" s="76">
        <f t="shared" si="272"/>
        <v>265.5</v>
      </c>
      <c r="Q2662">
        <f t="shared" si="263"/>
        <v>2023</v>
      </c>
      <c r="R2662" t="str">
        <f>IFERROR(VLOOKUP(G2662,'Importer Name'!A:B, 2, FALSE), "")</f>
        <v>SIGMA ALDRICH CHEM</v>
      </c>
      <c r="S2662" t="str">
        <f>IFERROR(VLOOKUP(H2662,'Supplier name '!A:B, 2, FALSE), "")</f>
        <v>SIGMA ALDRICH</v>
      </c>
    </row>
    <row r="2663" spans="1:19">
      <c r="A2663" s="133" t="s">
        <v>193</v>
      </c>
      <c r="B2663" s="131">
        <v>18000</v>
      </c>
      <c r="C2663" s="131" t="s">
        <v>7</v>
      </c>
      <c r="D2663" s="316" t="s">
        <v>19</v>
      </c>
      <c r="E2663" s="131">
        <v>3.1</v>
      </c>
      <c r="F2663" s="131" t="s">
        <v>9</v>
      </c>
      <c r="G2663" s="131" t="s">
        <v>25</v>
      </c>
      <c r="H2663" s="134" t="s">
        <v>3342</v>
      </c>
      <c r="I2663" s="117" t="s">
        <v>3893</v>
      </c>
      <c r="J2663" s="74">
        <f>IF(F2663="USD", E2663, E2663 * IFERROR(VLOOKUP(F2663, EXCHANGE_RATE!A:B, 2, FALSE), "Currency not found"))</f>
        <v>3.1</v>
      </c>
      <c r="K2663" s="74">
        <f t="shared" ref="K2663:K2698" si="273">ROUNDUP(J2663,2)</f>
        <v>3.1</v>
      </c>
      <c r="L2663" s="14">
        <f>IF(C2663="MTS", B2663, B2663 * IFERROR(VLOOKUP(C2663, 'QTY_CONVERSIONS '!A:B, 2, FALSE), "Units not found"))</f>
        <v>18</v>
      </c>
      <c r="M2663" s="75">
        <f t="shared" ref="M2663:M2698" si="274">B2663*K2663</f>
        <v>55800</v>
      </c>
      <c r="N2663" t="str">
        <f>IFERROR(VLOOKUP(D2663, Product_Category!A:B, 2, FALSE), "Uncategorized")</f>
        <v>CMC</v>
      </c>
      <c r="O2663" s="76">
        <f t="shared" ref="O2663:O2698" si="275">K2663</f>
        <v>3.1</v>
      </c>
      <c r="P2663" s="76">
        <f t="shared" ref="P2663:P2698" si="276">L2663*O2663</f>
        <v>55.800000000000004</v>
      </c>
      <c r="Q2663">
        <f t="shared" si="263"/>
        <v>2023</v>
      </c>
      <c r="R2663" t="str">
        <f>IFERROR(VLOOKUP(G2663,'Importer Name'!A:B, 2, FALSE), "")</f>
        <v>PRACHIN CHEMICAL</v>
      </c>
      <c r="S2663" t="str">
        <f>IFERROR(VLOOKUP(H2663,'Supplier name '!A:B, 2, FALSE), "")</f>
        <v>SHANGHAI HONEST</v>
      </c>
    </row>
    <row r="2664" spans="1:19">
      <c r="A2664" s="133" t="s">
        <v>193</v>
      </c>
      <c r="B2664" s="131">
        <v>4000</v>
      </c>
      <c r="C2664" s="131" t="s">
        <v>7</v>
      </c>
      <c r="D2664" s="316" t="s">
        <v>19</v>
      </c>
      <c r="E2664" s="131">
        <v>2.3199999999999998</v>
      </c>
      <c r="F2664" s="131" t="s">
        <v>9</v>
      </c>
      <c r="G2664" s="131" t="s">
        <v>445</v>
      </c>
      <c r="H2664" s="134" t="s">
        <v>52</v>
      </c>
      <c r="I2664" s="117" t="s">
        <v>3893</v>
      </c>
      <c r="J2664" s="74">
        <f>IF(F2664="USD", E2664, E2664 * IFERROR(VLOOKUP(F2664, EXCHANGE_RATE!A:B, 2, FALSE), "Currency not found"))</f>
        <v>2.3199999999999998</v>
      </c>
      <c r="K2664" s="74">
        <f t="shared" si="273"/>
        <v>2.3199999999999998</v>
      </c>
      <c r="L2664" s="14">
        <f>IF(C2664="MTS", B2664, B2664 * IFERROR(VLOOKUP(C2664, 'QTY_CONVERSIONS '!A:B, 2, FALSE), "Units not found"))</f>
        <v>4</v>
      </c>
      <c r="M2664" s="75">
        <f t="shared" si="274"/>
        <v>9280</v>
      </c>
      <c r="N2664" t="str">
        <f>IFERROR(VLOOKUP(D2664, Product_Category!A:B, 2, FALSE), "Uncategorized")</f>
        <v>CMC</v>
      </c>
      <c r="O2664" s="76">
        <f t="shared" si="275"/>
        <v>2.3199999999999998</v>
      </c>
      <c r="P2664" s="76">
        <f t="shared" si="276"/>
        <v>9.2799999999999994</v>
      </c>
      <c r="Q2664">
        <f t="shared" si="263"/>
        <v>2023</v>
      </c>
      <c r="R2664" t="str">
        <f>IFERROR(VLOOKUP(G2664,'Importer Name'!A:B, 2, FALSE), "")</f>
        <v xml:space="preserve">PERRY IMPEX </v>
      </c>
      <c r="S2664" t="str">
        <f>IFERROR(VLOOKUP(H2664,'Supplier name '!A:B, 2, FALSE), "")</f>
        <v>XUZHOU LIYUAN</v>
      </c>
    </row>
    <row r="2665" spans="1:19">
      <c r="A2665" s="133" t="s">
        <v>193</v>
      </c>
      <c r="B2665" s="131">
        <v>18000</v>
      </c>
      <c r="C2665" s="131" t="s">
        <v>7</v>
      </c>
      <c r="D2665" s="316" t="s">
        <v>19</v>
      </c>
      <c r="E2665" s="131">
        <v>2.7</v>
      </c>
      <c r="F2665" s="131" t="s">
        <v>9</v>
      </c>
      <c r="G2665" s="131" t="s">
        <v>445</v>
      </c>
      <c r="H2665" s="134" t="s">
        <v>1724</v>
      </c>
      <c r="I2665" s="117" t="s">
        <v>3893</v>
      </c>
      <c r="J2665" s="74">
        <f>IF(F2665="USD", E2665, E2665 * IFERROR(VLOOKUP(F2665, EXCHANGE_RATE!A:B, 2, FALSE), "Currency not found"))</f>
        <v>2.7</v>
      </c>
      <c r="K2665" s="74">
        <f t="shared" si="273"/>
        <v>2.7</v>
      </c>
      <c r="L2665" s="14">
        <f>IF(C2665="MTS", B2665, B2665 * IFERROR(VLOOKUP(C2665, 'QTY_CONVERSIONS '!A:B, 2, FALSE), "Units not found"))</f>
        <v>18</v>
      </c>
      <c r="M2665" s="75">
        <f t="shared" si="274"/>
        <v>48600</v>
      </c>
      <c r="N2665" t="str">
        <f>IFERROR(VLOOKUP(D2665, Product_Category!A:B, 2, FALSE), "Uncategorized")</f>
        <v>CMC</v>
      </c>
      <c r="O2665" s="76">
        <f t="shared" si="275"/>
        <v>2.7</v>
      </c>
      <c r="P2665" s="76">
        <f t="shared" si="276"/>
        <v>48.6</v>
      </c>
      <c r="Q2665">
        <f t="shared" si="263"/>
        <v>2023</v>
      </c>
      <c r="R2665" t="str">
        <f>IFERROR(VLOOKUP(G2665,'Importer Name'!A:B, 2, FALSE), "")</f>
        <v xml:space="preserve">PERRY IMPEX </v>
      </c>
      <c r="S2665" t="str">
        <f>IFERROR(VLOOKUP(H2665,'Supplier name '!A:B, 2, FALSE), "")</f>
        <v>PHOENIX CHEM</v>
      </c>
    </row>
    <row r="2666" spans="1:19">
      <c r="A2666" s="133" t="s">
        <v>193</v>
      </c>
      <c r="B2666" s="131">
        <v>36000</v>
      </c>
      <c r="C2666" s="131" t="s">
        <v>7</v>
      </c>
      <c r="D2666" s="316" t="s">
        <v>19</v>
      </c>
      <c r="E2666" s="131">
        <v>1.1000000000000001</v>
      </c>
      <c r="F2666" s="131" t="s">
        <v>9</v>
      </c>
      <c r="G2666" s="131" t="s">
        <v>445</v>
      </c>
      <c r="H2666" s="134" t="s">
        <v>52</v>
      </c>
      <c r="I2666" s="117" t="s">
        <v>3893</v>
      </c>
      <c r="J2666" s="74">
        <f>IF(F2666="USD", E2666, E2666 * IFERROR(VLOOKUP(F2666, EXCHANGE_RATE!A:B, 2, FALSE), "Currency not found"))</f>
        <v>1.1000000000000001</v>
      </c>
      <c r="K2666" s="74">
        <f t="shared" si="273"/>
        <v>1.1000000000000001</v>
      </c>
      <c r="L2666" s="14">
        <f>IF(C2666="MTS", B2666, B2666 * IFERROR(VLOOKUP(C2666, 'QTY_CONVERSIONS '!A:B, 2, FALSE), "Units not found"))</f>
        <v>36</v>
      </c>
      <c r="M2666" s="75">
        <f t="shared" si="274"/>
        <v>39600</v>
      </c>
      <c r="N2666" t="str">
        <f>IFERROR(VLOOKUP(D2666, Product_Category!A:B, 2, FALSE), "Uncategorized")</f>
        <v>CMC</v>
      </c>
      <c r="O2666" s="76">
        <f t="shared" si="275"/>
        <v>1.1000000000000001</v>
      </c>
      <c r="P2666" s="76">
        <f t="shared" si="276"/>
        <v>39.6</v>
      </c>
      <c r="Q2666">
        <f t="shared" si="263"/>
        <v>2023</v>
      </c>
      <c r="R2666" t="str">
        <f>IFERROR(VLOOKUP(G2666,'Importer Name'!A:B, 2, FALSE), "")</f>
        <v xml:space="preserve">PERRY IMPEX </v>
      </c>
      <c r="S2666" t="str">
        <f>IFERROR(VLOOKUP(H2666,'Supplier name '!A:B, 2, FALSE), "")</f>
        <v>XUZHOU LIYUAN</v>
      </c>
    </row>
    <row r="2667" spans="1:19">
      <c r="A2667" s="133" t="s">
        <v>193</v>
      </c>
      <c r="B2667" s="131">
        <v>18000</v>
      </c>
      <c r="C2667" s="131" t="s">
        <v>7</v>
      </c>
      <c r="D2667" s="316" t="s">
        <v>19</v>
      </c>
      <c r="E2667" s="131">
        <v>2.7</v>
      </c>
      <c r="F2667" s="131" t="s">
        <v>9</v>
      </c>
      <c r="G2667" s="131" t="s">
        <v>24</v>
      </c>
      <c r="H2667" s="134" t="s">
        <v>21</v>
      </c>
      <c r="I2667" s="117" t="s">
        <v>3893</v>
      </c>
      <c r="J2667" s="74">
        <f>IF(F2667="USD", E2667, E2667 * IFERROR(VLOOKUP(F2667, EXCHANGE_RATE!A:B, 2, FALSE), "Currency not found"))</f>
        <v>2.7</v>
      </c>
      <c r="K2667" s="74">
        <f t="shared" si="273"/>
        <v>2.7</v>
      </c>
      <c r="L2667" s="14">
        <f>IF(C2667="MTS", B2667, B2667 * IFERROR(VLOOKUP(C2667, 'QTY_CONVERSIONS '!A:B, 2, FALSE), "Units not found"))</f>
        <v>18</v>
      </c>
      <c r="M2667" s="75">
        <f t="shared" si="274"/>
        <v>48600</v>
      </c>
      <c r="N2667" t="str">
        <f>IFERROR(VLOOKUP(D2667, Product_Category!A:B, 2, FALSE), "Uncategorized")</f>
        <v>CMC</v>
      </c>
      <c r="O2667" s="76">
        <f t="shared" si="275"/>
        <v>2.7</v>
      </c>
      <c r="P2667" s="76">
        <f t="shared" si="276"/>
        <v>48.6</v>
      </c>
      <c r="Q2667">
        <f t="shared" si="263"/>
        <v>2023</v>
      </c>
      <c r="R2667" t="str">
        <f>IFERROR(VLOOKUP(G2667,'Importer Name'!A:B, 2, FALSE), "")</f>
        <v>PERRY TRADING</v>
      </c>
      <c r="S2667" t="str">
        <f>IFERROR(VLOOKUP(H2667,'Supplier name '!A:B, 2, FALSE), "")</f>
        <v>ANQIU EAGLE</v>
      </c>
    </row>
    <row r="2668" spans="1:19">
      <c r="A2668" s="133" t="s">
        <v>193</v>
      </c>
      <c r="B2668" s="131">
        <v>3000</v>
      </c>
      <c r="C2668" s="131" t="s">
        <v>7</v>
      </c>
      <c r="D2668" s="316" t="s">
        <v>19</v>
      </c>
      <c r="E2668" s="131">
        <v>2.35</v>
      </c>
      <c r="F2668" s="131" t="s">
        <v>9</v>
      </c>
      <c r="G2668" s="131" t="s">
        <v>81</v>
      </c>
      <c r="H2668" s="134" t="s">
        <v>41</v>
      </c>
      <c r="I2668" s="117" t="s">
        <v>3893</v>
      </c>
      <c r="J2668" s="74">
        <f>IF(F2668="USD", E2668, E2668 * IFERROR(VLOOKUP(F2668, EXCHANGE_RATE!A:B, 2, FALSE), "Currency not found"))</f>
        <v>2.35</v>
      </c>
      <c r="K2668" s="74">
        <f t="shared" si="273"/>
        <v>2.35</v>
      </c>
      <c r="L2668" s="14">
        <f>IF(C2668="MTS", B2668, B2668 * IFERROR(VLOOKUP(C2668, 'QTY_CONVERSIONS '!A:B, 2, FALSE), "Units not found"))</f>
        <v>3</v>
      </c>
      <c r="M2668" s="75">
        <f t="shared" si="274"/>
        <v>7050</v>
      </c>
      <c r="N2668" t="str">
        <f>IFERROR(VLOOKUP(D2668, Product_Category!A:B, 2, FALSE), "Uncategorized")</f>
        <v>CMC</v>
      </c>
      <c r="O2668" s="76">
        <f t="shared" si="275"/>
        <v>2.35</v>
      </c>
      <c r="P2668" s="76">
        <f t="shared" si="276"/>
        <v>7.0500000000000007</v>
      </c>
      <c r="Q2668">
        <f t="shared" si="263"/>
        <v>2023</v>
      </c>
      <c r="R2668" t="str">
        <f>IFERROR(VLOOKUP(G2668,'Importer Name'!A:B, 2, FALSE), "")</f>
        <v>DKSH INDIA</v>
      </c>
      <c r="S2668" t="str">
        <f>IFERROR(VLOOKUP(H2668,'Supplier name '!A:B, 2, FALSE), "")</f>
        <v>JINING FORTUNE</v>
      </c>
    </row>
    <row r="2669" spans="1:19">
      <c r="A2669" s="133" t="s">
        <v>193</v>
      </c>
      <c r="B2669" s="131">
        <v>14000</v>
      </c>
      <c r="C2669" s="131" t="s">
        <v>7</v>
      </c>
      <c r="D2669" s="316" t="s">
        <v>19</v>
      </c>
      <c r="E2669" s="131">
        <v>2.89</v>
      </c>
      <c r="F2669" s="131" t="s">
        <v>9</v>
      </c>
      <c r="G2669" s="131" t="s">
        <v>81</v>
      </c>
      <c r="H2669" s="134" t="s">
        <v>41</v>
      </c>
      <c r="I2669" s="117" t="s">
        <v>3893</v>
      </c>
      <c r="J2669" s="74">
        <f>IF(F2669="USD", E2669, E2669 * IFERROR(VLOOKUP(F2669, EXCHANGE_RATE!A:B, 2, FALSE), "Currency not found"))</f>
        <v>2.89</v>
      </c>
      <c r="K2669" s="74">
        <f t="shared" si="273"/>
        <v>2.89</v>
      </c>
      <c r="L2669" s="14">
        <f>IF(C2669="MTS", B2669, B2669 * IFERROR(VLOOKUP(C2669, 'QTY_CONVERSIONS '!A:B, 2, FALSE), "Units not found"))</f>
        <v>14</v>
      </c>
      <c r="M2669" s="75">
        <f t="shared" si="274"/>
        <v>40460</v>
      </c>
      <c r="N2669" t="str">
        <f>IFERROR(VLOOKUP(D2669, Product_Category!A:B, 2, FALSE), "Uncategorized")</f>
        <v>CMC</v>
      </c>
      <c r="O2669" s="76">
        <f t="shared" si="275"/>
        <v>2.89</v>
      </c>
      <c r="P2669" s="76">
        <f t="shared" si="276"/>
        <v>40.46</v>
      </c>
      <c r="Q2669">
        <f t="shared" si="263"/>
        <v>2023</v>
      </c>
      <c r="R2669" t="str">
        <f>IFERROR(VLOOKUP(G2669,'Importer Name'!A:B, 2, FALSE), "")</f>
        <v>DKSH INDIA</v>
      </c>
      <c r="S2669" t="str">
        <f>IFERROR(VLOOKUP(H2669,'Supplier name '!A:B, 2, FALSE), "")</f>
        <v>JINING FORTUNE</v>
      </c>
    </row>
    <row r="2670" spans="1:19">
      <c r="A2670" s="133" t="s">
        <v>193</v>
      </c>
      <c r="B2670" s="131">
        <v>1000</v>
      </c>
      <c r="C2670" s="131" t="s">
        <v>7</v>
      </c>
      <c r="D2670" s="316" t="s">
        <v>19</v>
      </c>
      <c r="E2670" s="131">
        <v>4.92</v>
      </c>
      <c r="F2670" s="131" t="s">
        <v>9</v>
      </c>
      <c r="G2670" s="131" t="s">
        <v>34</v>
      </c>
      <c r="H2670" s="134" t="s">
        <v>32</v>
      </c>
      <c r="I2670" s="117" t="s">
        <v>3893</v>
      </c>
      <c r="J2670" s="74">
        <f>IF(F2670="USD", E2670, E2670 * IFERROR(VLOOKUP(F2670, EXCHANGE_RATE!A:B, 2, FALSE), "Currency not found"))</f>
        <v>4.92</v>
      </c>
      <c r="K2670" s="74">
        <f t="shared" si="273"/>
        <v>4.92</v>
      </c>
      <c r="L2670" s="14">
        <f>IF(C2670="MTS", B2670, B2670 * IFERROR(VLOOKUP(C2670, 'QTY_CONVERSIONS '!A:B, 2, FALSE), "Units not found"))</f>
        <v>1</v>
      </c>
      <c r="M2670" s="75">
        <f t="shared" si="274"/>
        <v>4920</v>
      </c>
      <c r="N2670" t="str">
        <f>IFERROR(VLOOKUP(D2670, Product_Category!A:B, 2, FALSE), "Uncategorized")</f>
        <v>CMC</v>
      </c>
      <c r="O2670" s="76">
        <f t="shared" si="275"/>
        <v>4.92</v>
      </c>
      <c r="P2670" s="76">
        <f t="shared" si="276"/>
        <v>4.92</v>
      </c>
      <c r="Q2670">
        <f t="shared" si="263"/>
        <v>2023</v>
      </c>
      <c r="R2670" t="str">
        <f>IFERROR(VLOOKUP(G2670,'Importer Name'!A:B, 2, FALSE), "")</f>
        <v>COLGATE-PALMOLIVE</v>
      </c>
      <c r="S2670" t="str">
        <f>IFERROR(VLOOKUP(H2670,'Supplier name '!A:B, 2, FALSE), "")</f>
        <v>CHONGQING LIHONG</v>
      </c>
    </row>
    <row r="2671" spans="1:19">
      <c r="A2671" s="133" t="s">
        <v>193</v>
      </c>
      <c r="B2671" s="131">
        <v>5000</v>
      </c>
      <c r="C2671" s="131" t="s">
        <v>7</v>
      </c>
      <c r="D2671" s="316" t="s">
        <v>769</v>
      </c>
      <c r="E2671" s="131">
        <v>2.2000000000000002</v>
      </c>
      <c r="F2671" s="131" t="s">
        <v>9</v>
      </c>
      <c r="G2671" s="131" t="s">
        <v>2588</v>
      </c>
      <c r="H2671" s="134" t="s">
        <v>2963</v>
      </c>
      <c r="I2671" s="117" t="s">
        <v>3893</v>
      </c>
      <c r="J2671" s="74">
        <f>IF(F2671="USD", E2671, E2671 * IFERROR(VLOOKUP(F2671, EXCHANGE_RATE!A:B, 2, FALSE), "Currency not found"))</f>
        <v>2.2000000000000002</v>
      </c>
      <c r="K2671" s="74">
        <f t="shared" si="273"/>
        <v>2.2000000000000002</v>
      </c>
      <c r="L2671" s="14">
        <f>IF(C2671="MTS", B2671, B2671 * IFERROR(VLOOKUP(C2671, 'QTY_CONVERSIONS '!A:B, 2, FALSE), "Units not found"))</f>
        <v>5</v>
      </c>
      <c r="M2671" s="75">
        <f t="shared" si="274"/>
        <v>11000</v>
      </c>
      <c r="N2671" t="str">
        <f>IFERROR(VLOOKUP(D2671, Product_Category!A:B, 2, FALSE), "Uncategorized")</f>
        <v>MCC</v>
      </c>
      <c r="O2671" s="76">
        <f t="shared" si="275"/>
        <v>2.2000000000000002</v>
      </c>
      <c r="P2671" s="76">
        <f t="shared" si="276"/>
        <v>11</v>
      </c>
      <c r="Q2671">
        <f t="shared" si="263"/>
        <v>2023</v>
      </c>
      <c r="R2671" t="str">
        <f>IFERROR(VLOOKUP(G2671,'Importer Name'!A:B, 2, FALSE), "")</f>
        <v>SIMANDHAR EXIM</v>
      </c>
      <c r="S2671" t="str">
        <f>IFERROR(VLOOKUP(H2671,'Supplier name '!A:B, 2, FALSE), "")</f>
        <v>ANHUI SUNHERE PHARMA</v>
      </c>
    </row>
    <row r="2672" spans="1:19">
      <c r="A2672" s="133" t="s">
        <v>193</v>
      </c>
      <c r="B2672" s="131">
        <v>2000</v>
      </c>
      <c r="C2672" s="131" t="s">
        <v>7</v>
      </c>
      <c r="D2672" s="316" t="s">
        <v>19</v>
      </c>
      <c r="E2672" s="131">
        <v>2.78</v>
      </c>
      <c r="F2672" s="131" t="s">
        <v>9</v>
      </c>
      <c r="G2672" s="131" t="s">
        <v>36</v>
      </c>
      <c r="H2672" s="134" t="s">
        <v>3346</v>
      </c>
      <c r="I2672" s="117" t="s">
        <v>3893</v>
      </c>
      <c r="J2672" s="74">
        <f>IF(F2672="USD", E2672, E2672 * IFERROR(VLOOKUP(F2672, EXCHANGE_RATE!A:B, 2, FALSE), "Currency not found"))</f>
        <v>2.78</v>
      </c>
      <c r="K2672" s="74">
        <f t="shared" si="273"/>
        <v>2.78</v>
      </c>
      <c r="L2672" s="14">
        <f>IF(C2672="MTS", B2672, B2672 * IFERROR(VLOOKUP(C2672, 'QTY_CONVERSIONS '!A:B, 2, FALSE), "Units not found"))</f>
        <v>2</v>
      </c>
      <c r="M2672" s="75">
        <f t="shared" si="274"/>
        <v>5560</v>
      </c>
      <c r="N2672" t="str">
        <f>IFERROR(VLOOKUP(D2672, Product_Category!A:B, 2, FALSE), "Uncategorized")</f>
        <v>CMC</v>
      </c>
      <c r="O2672" s="76">
        <f t="shared" si="275"/>
        <v>2.78</v>
      </c>
      <c r="P2672" s="76">
        <f t="shared" si="276"/>
        <v>5.56</v>
      </c>
      <c r="Q2672">
        <f t="shared" si="263"/>
        <v>2023</v>
      </c>
      <c r="R2672" t="str">
        <f>IFERROR(VLOOKUP(G2672,'Importer Name'!A:B, 2, FALSE), "")</f>
        <v>KAKKAT DRUGS</v>
      </c>
      <c r="S2672" t="str">
        <f>IFERROR(VLOOKUP(H2672,'Supplier name '!A:B, 2, FALSE), "")</f>
        <v>JIANGSU GUOTAI GUOMIAN</v>
      </c>
    </row>
    <row r="2673" spans="1:19">
      <c r="A2673" s="133" t="s">
        <v>193</v>
      </c>
      <c r="B2673" s="131">
        <v>2100</v>
      </c>
      <c r="C2673" s="131" t="s">
        <v>7</v>
      </c>
      <c r="D2673" s="316" t="s">
        <v>19</v>
      </c>
      <c r="E2673" s="131">
        <v>2.78</v>
      </c>
      <c r="F2673" s="131" t="s">
        <v>9</v>
      </c>
      <c r="G2673" s="131" t="s">
        <v>36</v>
      </c>
      <c r="H2673" s="134" t="s">
        <v>3346</v>
      </c>
      <c r="I2673" s="117" t="s">
        <v>3893</v>
      </c>
      <c r="J2673" s="74">
        <f>IF(F2673="USD", E2673, E2673 * IFERROR(VLOOKUP(F2673, EXCHANGE_RATE!A:B, 2, FALSE), "Currency not found"))</f>
        <v>2.78</v>
      </c>
      <c r="K2673" s="74">
        <f t="shared" si="273"/>
        <v>2.78</v>
      </c>
      <c r="L2673" s="14">
        <f>IF(C2673="MTS", B2673, B2673 * IFERROR(VLOOKUP(C2673, 'QTY_CONVERSIONS '!A:B, 2, FALSE), "Units not found"))</f>
        <v>2.1</v>
      </c>
      <c r="M2673" s="75">
        <f t="shared" si="274"/>
        <v>5838</v>
      </c>
      <c r="N2673" t="str">
        <f>IFERROR(VLOOKUP(D2673, Product_Category!A:B, 2, FALSE), "Uncategorized")</f>
        <v>CMC</v>
      </c>
      <c r="O2673" s="76">
        <f t="shared" si="275"/>
        <v>2.78</v>
      </c>
      <c r="P2673" s="76">
        <f t="shared" si="276"/>
        <v>5.8380000000000001</v>
      </c>
      <c r="Q2673">
        <f t="shared" si="263"/>
        <v>2023</v>
      </c>
      <c r="R2673" t="str">
        <f>IFERROR(VLOOKUP(G2673,'Importer Name'!A:B, 2, FALSE), "")</f>
        <v>KAKKAT DRUGS</v>
      </c>
      <c r="S2673" t="str">
        <f>IFERROR(VLOOKUP(H2673,'Supplier name '!A:B, 2, FALSE), "")</f>
        <v>JIANGSU GUOTAI GUOMIAN</v>
      </c>
    </row>
    <row r="2674" spans="1:19">
      <c r="A2674" s="133" t="s">
        <v>193</v>
      </c>
      <c r="B2674" s="131">
        <v>22500</v>
      </c>
      <c r="C2674" s="131" t="s">
        <v>7</v>
      </c>
      <c r="D2674" s="316" t="s">
        <v>19</v>
      </c>
      <c r="E2674" s="131">
        <v>2.92</v>
      </c>
      <c r="F2674" s="131" t="s">
        <v>9</v>
      </c>
      <c r="G2674" s="131" t="s">
        <v>2954</v>
      </c>
      <c r="H2674" s="134" t="s">
        <v>32</v>
      </c>
      <c r="I2674" s="117" t="s">
        <v>3893</v>
      </c>
      <c r="J2674" s="74">
        <f>IF(F2674="USD", E2674, E2674 * IFERROR(VLOOKUP(F2674, EXCHANGE_RATE!A:B, 2, FALSE), "Currency not found"))</f>
        <v>2.92</v>
      </c>
      <c r="K2674" s="74">
        <f t="shared" si="273"/>
        <v>2.92</v>
      </c>
      <c r="L2674" s="14">
        <f>IF(C2674="MTS", B2674, B2674 * IFERROR(VLOOKUP(C2674, 'QTY_CONVERSIONS '!A:B, 2, FALSE), "Units not found"))</f>
        <v>22.5</v>
      </c>
      <c r="M2674" s="75">
        <f t="shared" si="274"/>
        <v>65700</v>
      </c>
      <c r="N2674" t="str">
        <f>IFERROR(VLOOKUP(D2674, Product_Category!A:B, 2, FALSE), "Uncategorized")</f>
        <v>CMC</v>
      </c>
      <c r="O2674" s="76">
        <f t="shared" si="275"/>
        <v>2.92</v>
      </c>
      <c r="P2674" s="76">
        <f t="shared" si="276"/>
        <v>65.7</v>
      </c>
      <c r="Q2674">
        <f t="shared" si="263"/>
        <v>2023</v>
      </c>
      <c r="R2674" t="str">
        <f>IFERROR(VLOOKUP(G2674,'Importer Name'!A:B, 2, FALSE), "")</f>
        <v>PARSONS NUTRITIONALS</v>
      </c>
      <c r="S2674" t="str">
        <f>IFERROR(VLOOKUP(H2674,'Supplier name '!A:B, 2, FALSE), "")</f>
        <v>CHONGQING LIHONG</v>
      </c>
    </row>
    <row r="2675" spans="1:19">
      <c r="A2675" s="133" t="s">
        <v>193</v>
      </c>
      <c r="B2675" s="131">
        <v>500</v>
      </c>
      <c r="C2675" s="131" t="s">
        <v>7</v>
      </c>
      <c r="D2675" s="316" t="s">
        <v>19</v>
      </c>
      <c r="E2675" s="131">
        <v>2.9</v>
      </c>
      <c r="F2675" s="131" t="s">
        <v>9</v>
      </c>
      <c r="G2675" s="131" t="s">
        <v>203</v>
      </c>
      <c r="H2675" s="134" t="s">
        <v>47</v>
      </c>
      <c r="I2675" s="117" t="s">
        <v>3893</v>
      </c>
      <c r="J2675" s="74">
        <f>IF(F2675="USD", E2675, E2675 * IFERROR(VLOOKUP(F2675, EXCHANGE_RATE!A:B, 2, FALSE), "Currency not found"))</f>
        <v>2.9</v>
      </c>
      <c r="K2675" s="74">
        <f t="shared" si="273"/>
        <v>2.9</v>
      </c>
      <c r="L2675" s="14">
        <f>IF(C2675="MTS", B2675, B2675 * IFERROR(VLOOKUP(C2675, 'QTY_CONVERSIONS '!A:B, 2, FALSE), "Units not found"))</f>
        <v>0.5</v>
      </c>
      <c r="M2675" s="75">
        <f t="shared" si="274"/>
        <v>1450</v>
      </c>
      <c r="N2675" t="str">
        <f>IFERROR(VLOOKUP(D2675, Product_Category!A:B, 2, FALSE), "Uncategorized")</f>
        <v>CMC</v>
      </c>
      <c r="O2675" s="76">
        <f t="shared" si="275"/>
        <v>2.9</v>
      </c>
      <c r="P2675" s="76">
        <f t="shared" si="276"/>
        <v>1.45</v>
      </c>
      <c r="Q2675">
        <f t="shared" si="263"/>
        <v>2023</v>
      </c>
      <c r="R2675" t="str">
        <f>IFERROR(VLOOKUP(G2675,'Importer Name'!A:B, 2, FALSE), "")</f>
        <v>PIOMA CHEMICALS</v>
      </c>
      <c r="S2675" t="str">
        <f>IFERROR(VLOOKUP(H2675,'Supplier name '!A:B, 2, FALSE), "")</f>
        <v>SHANGHAI SHENGUANG</v>
      </c>
    </row>
    <row r="2676" spans="1:19">
      <c r="A2676" s="133" t="s">
        <v>193</v>
      </c>
      <c r="B2676" s="131">
        <v>11500</v>
      </c>
      <c r="C2676" s="131" t="s">
        <v>7</v>
      </c>
      <c r="D2676" s="316" t="s">
        <v>19</v>
      </c>
      <c r="E2676" s="131">
        <v>3</v>
      </c>
      <c r="F2676" s="131" t="s">
        <v>9</v>
      </c>
      <c r="G2676" s="131" t="s">
        <v>203</v>
      </c>
      <c r="H2676" s="134" t="s">
        <v>47</v>
      </c>
      <c r="I2676" s="117" t="s">
        <v>3893</v>
      </c>
      <c r="J2676" s="74">
        <f>IF(F2676="USD", E2676, E2676 * IFERROR(VLOOKUP(F2676, EXCHANGE_RATE!A:B, 2, FALSE), "Currency not found"))</f>
        <v>3</v>
      </c>
      <c r="K2676" s="74">
        <f t="shared" si="273"/>
        <v>3</v>
      </c>
      <c r="L2676" s="14">
        <f>IF(C2676="MTS", B2676, B2676 * IFERROR(VLOOKUP(C2676, 'QTY_CONVERSIONS '!A:B, 2, FALSE), "Units not found"))</f>
        <v>11.5</v>
      </c>
      <c r="M2676" s="75">
        <f t="shared" si="274"/>
        <v>34500</v>
      </c>
      <c r="N2676" t="str">
        <f>IFERROR(VLOOKUP(D2676, Product_Category!A:B, 2, FALSE), "Uncategorized")</f>
        <v>CMC</v>
      </c>
      <c r="O2676" s="76">
        <f t="shared" si="275"/>
        <v>3</v>
      </c>
      <c r="P2676" s="76">
        <f t="shared" si="276"/>
        <v>34.5</v>
      </c>
      <c r="Q2676">
        <f t="shared" si="263"/>
        <v>2023</v>
      </c>
      <c r="R2676" t="str">
        <f>IFERROR(VLOOKUP(G2676,'Importer Name'!A:B, 2, FALSE), "")</f>
        <v>PIOMA CHEMICALS</v>
      </c>
      <c r="S2676" t="str">
        <f>IFERROR(VLOOKUP(H2676,'Supplier name '!A:B, 2, FALSE), "")</f>
        <v>SHANGHAI SHENGUANG</v>
      </c>
    </row>
    <row r="2677" spans="1:19">
      <c r="A2677" s="133" t="s">
        <v>193</v>
      </c>
      <c r="B2677" s="131">
        <v>18000</v>
      </c>
      <c r="C2677" s="131" t="s">
        <v>7</v>
      </c>
      <c r="D2677" s="316" t="s">
        <v>19</v>
      </c>
      <c r="E2677" s="131">
        <v>2.99</v>
      </c>
      <c r="F2677" s="131" t="s">
        <v>9</v>
      </c>
      <c r="G2677" s="131" t="s">
        <v>3349</v>
      </c>
      <c r="H2677" s="134" t="s">
        <v>21</v>
      </c>
      <c r="I2677" s="117" t="s">
        <v>3893</v>
      </c>
      <c r="J2677" s="74">
        <f>IF(F2677="USD", E2677, E2677 * IFERROR(VLOOKUP(F2677, EXCHANGE_RATE!A:B, 2, FALSE), "Currency not found"))</f>
        <v>2.99</v>
      </c>
      <c r="K2677" s="74">
        <f t="shared" si="273"/>
        <v>2.99</v>
      </c>
      <c r="L2677" s="14">
        <f>IF(C2677="MTS", B2677, B2677 * IFERROR(VLOOKUP(C2677, 'QTY_CONVERSIONS '!A:B, 2, FALSE), "Units not found"))</f>
        <v>18</v>
      </c>
      <c r="M2677" s="75">
        <f t="shared" si="274"/>
        <v>53820.000000000007</v>
      </c>
      <c r="N2677" t="str">
        <f>IFERROR(VLOOKUP(D2677, Product_Category!A:B, 2, FALSE), "Uncategorized")</f>
        <v>CMC</v>
      </c>
      <c r="O2677" s="76">
        <f t="shared" si="275"/>
        <v>2.99</v>
      </c>
      <c r="P2677" s="76">
        <f t="shared" si="276"/>
        <v>53.820000000000007</v>
      </c>
      <c r="Q2677">
        <f t="shared" si="263"/>
        <v>2023</v>
      </c>
      <c r="R2677" t="str">
        <f>IFERROR(VLOOKUP(G2677,'Importer Name'!A:B, 2, FALSE), "")</f>
        <v xml:space="preserve">Nipra Hydrocolloids </v>
      </c>
      <c r="S2677" t="str">
        <f>IFERROR(VLOOKUP(H2677,'Supplier name '!A:B, 2, FALSE), "")</f>
        <v>ANQIU EAGLE</v>
      </c>
    </row>
    <row r="2678" spans="1:19">
      <c r="A2678" s="133" t="s">
        <v>193</v>
      </c>
      <c r="B2678" s="131">
        <v>17000</v>
      </c>
      <c r="C2678" s="131" t="s">
        <v>7</v>
      </c>
      <c r="D2678" s="316" t="s">
        <v>19</v>
      </c>
      <c r="E2678" s="131">
        <v>2.6</v>
      </c>
      <c r="F2678" s="131" t="s">
        <v>9</v>
      </c>
      <c r="G2678" s="131" t="s">
        <v>3349</v>
      </c>
      <c r="H2678" s="134" t="s">
        <v>27</v>
      </c>
      <c r="I2678" s="117" t="s">
        <v>3893</v>
      </c>
      <c r="J2678" s="74">
        <f>IF(F2678="USD", E2678, E2678 * IFERROR(VLOOKUP(F2678, EXCHANGE_RATE!A:B, 2, FALSE), "Currency not found"))</f>
        <v>2.6</v>
      </c>
      <c r="K2678" s="74">
        <f t="shared" si="273"/>
        <v>2.6</v>
      </c>
      <c r="L2678" s="14">
        <f>IF(C2678="MTS", B2678, B2678 * IFERROR(VLOOKUP(C2678, 'QTY_CONVERSIONS '!A:B, 2, FALSE), "Units not found"))</f>
        <v>17</v>
      </c>
      <c r="M2678" s="75">
        <f t="shared" si="274"/>
        <v>44200</v>
      </c>
      <c r="N2678" t="str">
        <f>IFERROR(VLOOKUP(D2678, Product_Category!A:B, 2, FALSE), "Uncategorized")</f>
        <v>CMC</v>
      </c>
      <c r="O2678" s="76">
        <f t="shared" si="275"/>
        <v>2.6</v>
      </c>
      <c r="P2678" s="76">
        <f t="shared" si="276"/>
        <v>44.2</v>
      </c>
      <c r="Q2678">
        <f t="shared" si="263"/>
        <v>2023</v>
      </c>
      <c r="R2678" t="str">
        <f>IFERROR(VLOOKUP(G2678,'Importer Name'!A:B, 2, FALSE), "")</f>
        <v xml:space="preserve">Nipra Hydrocolloids </v>
      </c>
      <c r="S2678" t="str">
        <f>IFERROR(VLOOKUP(H2678,'Supplier name '!A:B, 2, FALSE), "")</f>
        <v>CHANGSHU WEALTHY</v>
      </c>
    </row>
    <row r="2679" spans="1:19">
      <c r="A2679" s="133" t="s">
        <v>193</v>
      </c>
      <c r="B2679" s="131">
        <v>2</v>
      </c>
      <c r="C2679" s="131" t="s">
        <v>7</v>
      </c>
      <c r="D2679" s="316" t="s">
        <v>19</v>
      </c>
      <c r="E2679" s="131">
        <v>140</v>
      </c>
      <c r="F2679" s="131" t="s">
        <v>9</v>
      </c>
      <c r="G2679" s="131" t="s">
        <v>3864</v>
      </c>
      <c r="H2679" s="134" t="s">
        <v>3865</v>
      </c>
      <c r="I2679" s="117" t="s">
        <v>3893</v>
      </c>
      <c r="J2679" s="74">
        <f>IF(F2679="USD", E2679, E2679 * IFERROR(VLOOKUP(F2679, EXCHANGE_RATE!A:B, 2, FALSE), "Currency not found"))</f>
        <v>140</v>
      </c>
      <c r="K2679" s="74">
        <f t="shared" si="273"/>
        <v>140</v>
      </c>
      <c r="L2679" s="14">
        <f>IF(C2679="MTS", B2679, B2679 * IFERROR(VLOOKUP(C2679, 'QTY_CONVERSIONS '!A:B, 2, FALSE), "Units not found"))</f>
        <v>2E-3</v>
      </c>
      <c r="M2679" s="75">
        <f t="shared" si="274"/>
        <v>280</v>
      </c>
      <c r="N2679" t="str">
        <f>IFERROR(VLOOKUP(D2679, Product_Category!A:B, 2, FALSE), "Uncategorized")</f>
        <v>CMC</v>
      </c>
      <c r="O2679" s="76">
        <f>K2679*1000</f>
        <v>140000</v>
      </c>
      <c r="P2679" s="76">
        <f t="shared" si="276"/>
        <v>280</v>
      </c>
      <c r="Q2679">
        <f t="shared" si="263"/>
        <v>2023</v>
      </c>
      <c r="R2679" t="str">
        <f>IFERROR(VLOOKUP(G2679,'Importer Name'!A:B, 2, FALSE), "")</f>
        <v>R.N. LABS</v>
      </c>
      <c r="S2679" t="str">
        <f>IFERROR(VLOOKUP(H2679,'Supplier name '!A:B, 2, FALSE), "")</f>
        <v>KCXIN HIGH TECH</v>
      </c>
    </row>
    <row r="2680" spans="1:19">
      <c r="A2680" s="133" t="s">
        <v>193</v>
      </c>
      <c r="B2680" s="131">
        <v>18000</v>
      </c>
      <c r="C2680" s="131" t="s">
        <v>7</v>
      </c>
      <c r="D2680" s="316" t="s">
        <v>19</v>
      </c>
      <c r="E2680" s="131">
        <v>2.4500000000000002</v>
      </c>
      <c r="F2680" s="131" t="s">
        <v>9</v>
      </c>
      <c r="G2680" s="131" t="s">
        <v>3866</v>
      </c>
      <c r="H2680" s="134" t="s">
        <v>41</v>
      </c>
      <c r="I2680" s="117" t="s">
        <v>3893</v>
      </c>
      <c r="J2680" s="74">
        <f>IF(F2680="USD", E2680, E2680 * IFERROR(VLOOKUP(F2680, EXCHANGE_RATE!A:B, 2, FALSE), "Currency not found"))</f>
        <v>2.4500000000000002</v>
      </c>
      <c r="K2680" s="74">
        <f t="shared" si="273"/>
        <v>2.4500000000000002</v>
      </c>
      <c r="L2680" s="14">
        <f>IF(C2680="MTS", B2680, B2680 * IFERROR(VLOOKUP(C2680, 'QTY_CONVERSIONS '!A:B, 2, FALSE), "Units not found"))</f>
        <v>18</v>
      </c>
      <c r="M2680" s="75">
        <f t="shared" si="274"/>
        <v>44100</v>
      </c>
      <c r="N2680" t="str">
        <f>IFERROR(VLOOKUP(D2680, Product_Category!A:B, 2, FALSE), "Uncategorized")</f>
        <v>CMC</v>
      </c>
      <c r="O2680" s="76">
        <f t="shared" si="275"/>
        <v>2.4500000000000002</v>
      </c>
      <c r="P2680" s="76">
        <f t="shared" si="276"/>
        <v>44.1</v>
      </c>
      <c r="Q2680">
        <f t="shared" si="263"/>
        <v>2023</v>
      </c>
      <c r="R2680" t="str">
        <f>IFERROR(VLOOKUP(G2680,'Importer Name'!A:B, 2, FALSE), "")</f>
        <v>JAY ORGANICS</v>
      </c>
      <c r="S2680" t="str">
        <f>IFERROR(VLOOKUP(H2680,'Supplier name '!A:B, 2, FALSE), "")</f>
        <v>JINING FORTUNE</v>
      </c>
    </row>
    <row r="2681" spans="1:19">
      <c r="A2681" s="133" t="s">
        <v>193</v>
      </c>
      <c r="B2681" s="131">
        <v>18000</v>
      </c>
      <c r="C2681" s="131" t="s">
        <v>7</v>
      </c>
      <c r="D2681" s="316" t="s">
        <v>19</v>
      </c>
      <c r="E2681" s="131">
        <v>2.82</v>
      </c>
      <c r="F2681" s="131" t="s">
        <v>9</v>
      </c>
      <c r="G2681" s="131" t="s">
        <v>2970</v>
      </c>
      <c r="H2681" s="134" t="s">
        <v>21</v>
      </c>
      <c r="I2681" s="117" t="s">
        <v>3893</v>
      </c>
      <c r="J2681" s="74">
        <f>IF(F2681="USD", E2681, E2681 * IFERROR(VLOOKUP(F2681, EXCHANGE_RATE!A:B, 2, FALSE), "Currency not found"))</f>
        <v>2.82</v>
      </c>
      <c r="K2681" s="74">
        <f t="shared" si="273"/>
        <v>2.82</v>
      </c>
      <c r="L2681" s="14">
        <f>IF(C2681="MTS", B2681, B2681 * IFERROR(VLOOKUP(C2681, 'QTY_CONVERSIONS '!A:B, 2, FALSE), "Units not found"))</f>
        <v>18</v>
      </c>
      <c r="M2681" s="75">
        <f t="shared" si="274"/>
        <v>50760</v>
      </c>
      <c r="N2681" t="str">
        <f>IFERROR(VLOOKUP(D2681, Product_Category!A:B, 2, FALSE), "Uncategorized")</f>
        <v>CMC</v>
      </c>
      <c r="O2681" s="76">
        <f t="shared" si="275"/>
        <v>2.82</v>
      </c>
      <c r="P2681" s="76">
        <f t="shared" si="276"/>
        <v>50.76</v>
      </c>
      <c r="Q2681">
        <f t="shared" si="263"/>
        <v>2023</v>
      </c>
      <c r="R2681" t="str">
        <f>IFERROR(VLOOKUP(G2681,'Importer Name'!A:B, 2, FALSE), "")</f>
        <v>KPL INTERNATIONAL</v>
      </c>
      <c r="S2681" t="str">
        <f>IFERROR(VLOOKUP(H2681,'Supplier name '!A:B, 2, FALSE), "")</f>
        <v>ANQIU EAGLE</v>
      </c>
    </row>
    <row r="2682" spans="1:19">
      <c r="A2682" s="133" t="s">
        <v>193</v>
      </c>
      <c r="B2682" s="131">
        <v>40000</v>
      </c>
      <c r="C2682" s="131" t="s">
        <v>7</v>
      </c>
      <c r="D2682" s="316" t="s">
        <v>19</v>
      </c>
      <c r="E2682" s="131">
        <v>1.18</v>
      </c>
      <c r="F2682" s="131" t="s">
        <v>9</v>
      </c>
      <c r="G2682" s="131" t="s">
        <v>3358</v>
      </c>
      <c r="H2682" s="134" t="s">
        <v>32</v>
      </c>
      <c r="I2682" s="117" t="s">
        <v>3893</v>
      </c>
      <c r="J2682" s="74">
        <f>IF(F2682="USD", E2682, E2682 * IFERROR(VLOOKUP(F2682, EXCHANGE_RATE!A:B, 2, FALSE), "Currency not found"))</f>
        <v>1.18</v>
      </c>
      <c r="K2682" s="74">
        <f t="shared" si="273"/>
        <v>1.18</v>
      </c>
      <c r="L2682" s="14">
        <f>IF(C2682="MTS", B2682, B2682 * IFERROR(VLOOKUP(C2682, 'QTY_CONVERSIONS '!A:B, 2, FALSE), "Units not found"))</f>
        <v>40</v>
      </c>
      <c r="M2682" s="75">
        <f t="shared" si="274"/>
        <v>47200</v>
      </c>
      <c r="N2682" t="str">
        <f>IFERROR(VLOOKUP(D2682, Product_Category!A:B, 2, FALSE), "Uncategorized")</f>
        <v>CMC</v>
      </c>
      <c r="O2682" s="76">
        <f t="shared" si="275"/>
        <v>1.18</v>
      </c>
      <c r="P2682" s="76">
        <f t="shared" si="276"/>
        <v>47.199999999999996</v>
      </c>
      <c r="Q2682">
        <f t="shared" si="263"/>
        <v>2023</v>
      </c>
      <c r="R2682" t="str">
        <f>IFERROR(VLOOKUP(G2682,'Importer Name'!A:B, 2, FALSE), "")</f>
        <v>ACTINIC SOLUTIONS</v>
      </c>
      <c r="S2682" t="str">
        <f>IFERROR(VLOOKUP(H2682,'Supplier name '!A:B, 2, FALSE), "")</f>
        <v>CHONGQING LIHONG</v>
      </c>
    </row>
    <row r="2683" spans="1:19">
      <c r="A2683" s="133" t="s">
        <v>193</v>
      </c>
      <c r="B2683" s="131">
        <v>3000</v>
      </c>
      <c r="C2683" s="131" t="s">
        <v>7</v>
      </c>
      <c r="D2683" s="316" t="s">
        <v>19</v>
      </c>
      <c r="E2683" s="131">
        <v>2.9</v>
      </c>
      <c r="F2683" s="131" t="s">
        <v>9</v>
      </c>
      <c r="G2683" s="131" t="s">
        <v>3867</v>
      </c>
      <c r="H2683" s="134" t="s">
        <v>324</v>
      </c>
      <c r="I2683" s="117" t="s">
        <v>3893</v>
      </c>
      <c r="J2683" s="74">
        <f>IF(F2683="USD", E2683, E2683 * IFERROR(VLOOKUP(F2683, EXCHANGE_RATE!A:B, 2, FALSE), "Currency not found"))</f>
        <v>2.9</v>
      </c>
      <c r="K2683" s="74">
        <f t="shared" si="273"/>
        <v>2.9</v>
      </c>
      <c r="L2683" s="14">
        <f>IF(C2683="MTS", B2683, B2683 * IFERROR(VLOOKUP(C2683, 'QTY_CONVERSIONS '!A:B, 2, FALSE), "Units not found"))</f>
        <v>3</v>
      </c>
      <c r="M2683" s="75">
        <f t="shared" si="274"/>
        <v>8700</v>
      </c>
      <c r="N2683" t="str">
        <f>IFERROR(VLOOKUP(D2683, Product_Category!A:B, 2, FALSE), "Uncategorized")</f>
        <v>CMC</v>
      </c>
      <c r="O2683" s="76">
        <f t="shared" si="275"/>
        <v>2.9</v>
      </c>
      <c r="P2683" s="76">
        <f t="shared" si="276"/>
        <v>8.6999999999999993</v>
      </c>
      <c r="Q2683">
        <f t="shared" si="263"/>
        <v>2023</v>
      </c>
      <c r="R2683" t="str">
        <f>IFERROR(VLOOKUP(G2683,'Importer Name'!A:B, 2, FALSE), "")</f>
        <v>ARYAN ENTERPRISE</v>
      </c>
      <c r="S2683" t="str">
        <f>IFERROR(VLOOKUP(H2683,'Supplier name '!A:B, 2, FALSE), "")</f>
        <v>SIDLEY CHEM</v>
      </c>
    </row>
    <row r="2684" spans="1:19">
      <c r="A2684" s="133" t="s">
        <v>193</v>
      </c>
      <c r="B2684" s="131">
        <v>18000</v>
      </c>
      <c r="C2684" s="131" t="s">
        <v>7</v>
      </c>
      <c r="D2684" s="316" t="s">
        <v>19</v>
      </c>
      <c r="E2684" s="131">
        <v>2.81</v>
      </c>
      <c r="F2684" s="131" t="s">
        <v>9</v>
      </c>
      <c r="G2684" s="131" t="s">
        <v>3868</v>
      </c>
      <c r="H2684" s="134" t="s">
        <v>32</v>
      </c>
      <c r="I2684" s="117" t="s">
        <v>3893</v>
      </c>
      <c r="J2684" s="74">
        <f>IF(F2684="USD", E2684, E2684 * IFERROR(VLOOKUP(F2684, EXCHANGE_RATE!A:B, 2, FALSE), "Currency not found"))</f>
        <v>2.81</v>
      </c>
      <c r="K2684" s="74">
        <f t="shared" si="273"/>
        <v>2.81</v>
      </c>
      <c r="L2684" s="14">
        <f>IF(C2684="MTS", B2684, B2684 * IFERROR(VLOOKUP(C2684, 'QTY_CONVERSIONS '!A:B, 2, FALSE), "Units not found"))</f>
        <v>18</v>
      </c>
      <c r="M2684" s="75">
        <f t="shared" si="274"/>
        <v>50580</v>
      </c>
      <c r="N2684" t="str">
        <f>IFERROR(VLOOKUP(D2684, Product_Category!A:B, 2, FALSE), "Uncategorized")</f>
        <v>CMC</v>
      </c>
      <c r="O2684" s="76">
        <f t="shared" si="275"/>
        <v>2.81</v>
      </c>
      <c r="P2684" s="76">
        <f t="shared" si="276"/>
        <v>50.58</v>
      </c>
      <c r="Q2684">
        <f t="shared" si="263"/>
        <v>2023</v>
      </c>
      <c r="R2684" t="str">
        <f>IFERROR(VLOOKUP(G2684,'Importer Name'!A:B, 2, FALSE), "")</f>
        <v>DHARIYAL POLYMER</v>
      </c>
      <c r="S2684" t="str">
        <f>IFERROR(VLOOKUP(H2684,'Supplier name '!A:B, 2, FALSE), "")</f>
        <v>CHONGQING LIHONG</v>
      </c>
    </row>
    <row r="2685" spans="1:19">
      <c r="A2685" s="133" t="s">
        <v>193</v>
      </c>
      <c r="B2685" s="131">
        <v>1000</v>
      </c>
      <c r="C2685" s="131" t="s">
        <v>7</v>
      </c>
      <c r="D2685" s="316" t="s">
        <v>19</v>
      </c>
      <c r="E2685" s="131">
        <v>1.25</v>
      </c>
      <c r="F2685" s="131" t="s">
        <v>9</v>
      </c>
      <c r="G2685" s="131" t="s">
        <v>3867</v>
      </c>
      <c r="H2685" s="134" t="s">
        <v>324</v>
      </c>
      <c r="I2685" s="117" t="s">
        <v>3893</v>
      </c>
      <c r="J2685" s="74">
        <f>IF(F2685="USD", E2685, E2685 * IFERROR(VLOOKUP(F2685, EXCHANGE_RATE!A:B, 2, FALSE), "Currency not found"))</f>
        <v>1.25</v>
      </c>
      <c r="K2685" s="74">
        <f t="shared" si="273"/>
        <v>1.25</v>
      </c>
      <c r="L2685" s="14">
        <f>IF(C2685="MTS", B2685, B2685 * IFERROR(VLOOKUP(C2685, 'QTY_CONVERSIONS '!A:B, 2, FALSE), "Units not found"))</f>
        <v>1</v>
      </c>
      <c r="M2685" s="75">
        <f t="shared" si="274"/>
        <v>1250</v>
      </c>
      <c r="N2685" t="str">
        <f>IFERROR(VLOOKUP(D2685, Product_Category!A:B, 2, FALSE), "Uncategorized")</f>
        <v>CMC</v>
      </c>
      <c r="O2685" s="76">
        <f t="shared" si="275"/>
        <v>1.25</v>
      </c>
      <c r="P2685" s="76">
        <f t="shared" si="276"/>
        <v>1.25</v>
      </c>
      <c r="Q2685">
        <f t="shared" si="263"/>
        <v>2023</v>
      </c>
      <c r="R2685" t="str">
        <f>IFERROR(VLOOKUP(G2685,'Importer Name'!A:B, 2, FALSE), "")</f>
        <v>ARYAN ENTERPRISE</v>
      </c>
      <c r="S2685" t="str">
        <f>IFERROR(VLOOKUP(H2685,'Supplier name '!A:B, 2, FALSE), "")</f>
        <v>SIDLEY CHEM</v>
      </c>
    </row>
    <row r="2686" spans="1:19">
      <c r="A2686" s="133" t="s">
        <v>193</v>
      </c>
      <c r="B2686" s="131">
        <v>500</v>
      </c>
      <c r="C2686" s="131" t="s">
        <v>7</v>
      </c>
      <c r="D2686" s="316" t="s">
        <v>19</v>
      </c>
      <c r="E2686" s="131">
        <v>1.42</v>
      </c>
      <c r="F2686" s="131" t="s">
        <v>9</v>
      </c>
      <c r="G2686" s="131" t="s">
        <v>3867</v>
      </c>
      <c r="H2686" s="134" t="s">
        <v>324</v>
      </c>
      <c r="I2686" s="117" t="s">
        <v>3893</v>
      </c>
      <c r="J2686" s="74">
        <f>IF(F2686="USD", E2686, E2686 * IFERROR(VLOOKUP(F2686, EXCHANGE_RATE!A:B, 2, FALSE), "Currency not found"))</f>
        <v>1.42</v>
      </c>
      <c r="K2686" s="74">
        <f t="shared" si="273"/>
        <v>1.42</v>
      </c>
      <c r="L2686" s="14">
        <f>IF(C2686="MTS", B2686, B2686 * IFERROR(VLOOKUP(C2686, 'QTY_CONVERSIONS '!A:B, 2, FALSE), "Units not found"))</f>
        <v>0.5</v>
      </c>
      <c r="M2686" s="75">
        <f t="shared" si="274"/>
        <v>710</v>
      </c>
      <c r="N2686" t="str">
        <f>IFERROR(VLOOKUP(D2686, Product_Category!A:B, 2, FALSE), "Uncategorized")</f>
        <v>CMC</v>
      </c>
      <c r="O2686" s="76">
        <f t="shared" si="275"/>
        <v>1.42</v>
      </c>
      <c r="P2686" s="76">
        <f t="shared" si="276"/>
        <v>0.71</v>
      </c>
      <c r="Q2686">
        <f t="shared" si="263"/>
        <v>2023</v>
      </c>
      <c r="R2686" t="str">
        <f>IFERROR(VLOOKUP(G2686,'Importer Name'!A:B, 2, FALSE), "")</f>
        <v>ARYAN ENTERPRISE</v>
      </c>
      <c r="S2686" t="str">
        <f>IFERROR(VLOOKUP(H2686,'Supplier name '!A:B, 2, FALSE), "")</f>
        <v>SIDLEY CHEM</v>
      </c>
    </row>
    <row r="2687" spans="1:19">
      <c r="A2687" s="133" t="s">
        <v>193</v>
      </c>
      <c r="B2687" s="131">
        <v>500</v>
      </c>
      <c r="C2687" s="131" t="s">
        <v>7</v>
      </c>
      <c r="D2687" s="316" t="s">
        <v>19</v>
      </c>
      <c r="E2687" s="131">
        <v>1.82</v>
      </c>
      <c r="F2687" s="131" t="s">
        <v>9</v>
      </c>
      <c r="G2687" s="131" t="s">
        <v>3867</v>
      </c>
      <c r="H2687" s="134" t="s">
        <v>324</v>
      </c>
      <c r="I2687" s="117" t="s">
        <v>3893</v>
      </c>
      <c r="J2687" s="74">
        <f>IF(F2687="USD", E2687, E2687 * IFERROR(VLOOKUP(F2687, EXCHANGE_RATE!A:B, 2, FALSE), "Currency not found"))</f>
        <v>1.82</v>
      </c>
      <c r="K2687" s="74">
        <f t="shared" si="273"/>
        <v>1.82</v>
      </c>
      <c r="L2687" s="14">
        <f>IF(C2687="MTS", B2687, B2687 * IFERROR(VLOOKUP(C2687, 'QTY_CONVERSIONS '!A:B, 2, FALSE), "Units not found"))</f>
        <v>0.5</v>
      </c>
      <c r="M2687" s="75">
        <f t="shared" si="274"/>
        <v>910</v>
      </c>
      <c r="N2687" t="str">
        <f>IFERROR(VLOOKUP(D2687, Product_Category!A:B, 2, FALSE), "Uncategorized")</f>
        <v>CMC</v>
      </c>
      <c r="O2687" s="76">
        <f t="shared" si="275"/>
        <v>1.82</v>
      </c>
      <c r="P2687" s="76">
        <f t="shared" si="276"/>
        <v>0.91</v>
      </c>
      <c r="Q2687">
        <f t="shared" si="263"/>
        <v>2023</v>
      </c>
      <c r="R2687" t="str">
        <f>IFERROR(VLOOKUP(G2687,'Importer Name'!A:B, 2, FALSE), "")</f>
        <v>ARYAN ENTERPRISE</v>
      </c>
      <c r="S2687" t="str">
        <f>IFERROR(VLOOKUP(H2687,'Supplier name '!A:B, 2, FALSE), "")</f>
        <v>SIDLEY CHEM</v>
      </c>
    </row>
    <row r="2688" spans="1:19">
      <c r="A2688" s="133" t="s">
        <v>193</v>
      </c>
      <c r="B2688" s="131">
        <v>12000</v>
      </c>
      <c r="C2688" s="131" t="s">
        <v>7</v>
      </c>
      <c r="D2688" s="316" t="s">
        <v>19</v>
      </c>
      <c r="E2688" s="131">
        <v>2.2000000000000002</v>
      </c>
      <c r="F2688" s="131" t="s">
        <v>9</v>
      </c>
      <c r="G2688" s="131" t="s">
        <v>3867</v>
      </c>
      <c r="H2688" s="134" t="s">
        <v>324</v>
      </c>
      <c r="I2688" s="117" t="s">
        <v>3893</v>
      </c>
      <c r="J2688" s="74">
        <f>IF(F2688="USD", E2688, E2688 * IFERROR(VLOOKUP(F2688, EXCHANGE_RATE!A:B, 2, FALSE), "Currency not found"))</f>
        <v>2.2000000000000002</v>
      </c>
      <c r="K2688" s="74">
        <f t="shared" si="273"/>
        <v>2.2000000000000002</v>
      </c>
      <c r="L2688" s="14">
        <f>IF(C2688="MTS", B2688, B2688 * IFERROR(VLOOKUP(C2688, 'QTY_CONVERSIONS '!A:B, 2, FALSE), "Units not found"))</f>
        <v>12</v>
      </c>
      <c r="M2688" s="75">
        <f t="shared" si="274"/>
        <v>26400.000000000004</v>
      </c>
      <c r="N2688" t="str">
        <f>IFERROR(VLOOKUP(D2688, Product_Category!A:B, 2, FALSE), "Uncategorized")</f>
        <v>CMC</v>
      </c>
      <c r="O2688" s="76">
        <f t="shared" si="275"/>
        <v>2.2000000000000002</v>
      </c>
      <c r="P2688" s="76">
        <f t="shared" si="276"/>
        <v>26.400000000000002</v>
      </c>
      <c r="Q2688">
        <f t="shared" si="263"/>
        <v>2023</v>
      </c>
      <c r="R2688" t="str">
        <f>IFERROR(VLOOKUP(G2688,'Importer Name'!A:B, 2, FALSE), "")</f>
        <v>ARYAN ENTERPRISE</v>
      </c>
      <c r="S2688" t="str">
        <f>IFERROR(VLOOKUP(H2688,'Supplier name '!A:B, 2, FALSE), "")</f>
        <v>SIDLEY CHEM</v>
      </c>
    </row>
    <row r="2689" spans="1:19">
      <c r="A2689" s="133" t="s">
        <v>193</v>
      </c>
      <c r="B2689" s="131">
        <v>20000</v>
      </c>
      <c r="C2689" s="131" t="s">
        <v>7</v>
      </c>
      <c r="D2689" s="316" t="s">
        <v>19</v>
      </c>
      <c r="E2689" s="131">
        <v>2.42</v>
      </c>
      <c r="F2689" s="131" t="s">
        <v>9</v>
      </c>
      <c r="G2689" s="131" t="s">
        <v>3868</v>
      </c>
      <c r="H2689" s="134" t="s">
        <v>32</v>
      </c>
      <c r="I2689" s="117" t="s">
        <v>3893</v>
      </c>
      <c r="J2689" s="74">
        <f>IF(F2689="USD", E2689, E2689 * IFERROR(VLOOKUP(F2689, EXCHANGE_RATE!A:B, 2, FALSE), "Currency not found"))</f>
        <v>2.42</v>
      </c>
      <c r="K2689" s="74">
        <f t="shared" si="273"/>
        <v>2.42</v>
      </c>
      <c r="L2689" s="14">
        <f>IF(C2689="MTS", B2689, B2689 * IFERROR(VLOOKUP(C2689, 'QTY_CONVERSIONS '!A:B, 2, FALSE), "Units not found"))</f>
        <v>20</v>
      </c>
      <c r="M2689" s="75">
        <f t="shared" si="274"/>
        <v>48400</v>
      </c>
      <c r="N2689" t="str">
        <f>IFERROR(VLOOKUP(D2689, Product_Category!A:B, 2, FALSE), "Uncategorized")</f>
        <v>CMC</v>
      </c>
      <c r="O2689" s="76">
        <f t="shared" si="275"/>
        <v>2.42</v>
      </c>
      <c r="P2689" s="76">
        <f t="shared" si="276"/>
        <v>48.4</v>
      </c>
      <c r="Q2689">
        <f t="shared" si="263"/>
        <v>2023</v>
      </c>
      <c r="R2689" t="str">
        <f>IFERROR(VLOOKUP(G2689,'Importer Name'!A:B, 2, FALSE), "")</f>
        <v>DHARIYAL POLYMER</v>
      </c>
      <c r="S2689" t="str">
        <f>IFERROR(VLOOKUP(H2689,'Supplier name '!A:B, 2, FALSE), "")</f>
        <v>CHONGQING LIHONG</v>
      </c>
    </row>
    <row r="2690" spans="1:19">
      <c r="A2690" s="133" t="s">
        <v>193</v>
      </c>
      <c r="B2690" s="131">
        <v>18000</v>
      </c>
      <c r="C2690" s="131" t="s">
        <v>7</v>
      </c>
      <c r="D2690" s="316" t="s">
        <v>19</v>
      </c>
      <c r="E2690" s="131">
        <v>3.14</v>
      </c>
      <c r="F2690" s="131" t="s">
        <v>9</v>
      </c>
      <c r="G2690" s="131" t="s">
        <v>3353</v>
      </c>
      <c r="H2690" s="134" t="s">
        <v>21</v>
      </c>
      <c r="I2690" s="117" t="s">
        <v>3893</v>
      </c>
      <c r="J2690" s="74">
        <f>IF(F2690="USD", E2690, E2690 * IFERROR(VLOOKUP(F2690, EXCHANGE_RATE!A:B, 2, FALSE), "Currency not found"))</f>
        <v>3.14</v>
      </c>
      <c r="K2690" s="74">
        <f t="shared" si="273"/>
        <v>3.14</v>
      </c>
      <c r="L2690" s="14">
        <f>IF(C2690="MTS", B2690, B2690 * IFERROR(VLOOKUP(C2690, 'QTY_CONVERSIONS '!A:B, 2, FALSE), "Units not found"))</f>
        <v>18</v>
      </c>
      <c r="M2690" s="75">
        <f t="shared" si="274"/>
        <v>56520</v>
      </c>
      <c r="N2690" t="str">
        <f>IFERROR(VLOOKUP(D2690, Product_Category!A:B, 2, FALSE), "Uncategorized")</f>
        <v>CMC</v>
      </c>
      <c r="O2690" s="76">
        <f t="shared" si="275"/>
        <v>3.14</v>
      </c>
      <c r="P2690" s="76">
        <f t="shared" si="276"/>
        <v>56.52</v>
      </c>
      <c r="Q2690">
        <f t="shared" si="263"/>
        <v>2023</v>
      </c>
      <c r="R2690" t="str">
        <f>IFERROR(VLOOKUP(G2690,'Importer Name'!A:B, 2, FALSE), "")</f>
        <v>BENTEC ORGANO CLAYS</v>
      </c>
      <c r="S2690" t="str">
        <f>IFERROR(VLOOKUP(H2690,'Supplier name '!A:B, 2, FALSE), "")</f>
        <v>ANQIU EAGLE</v>
      </c>
    </row>
    <row r="2691" spans="1:19">
      <c r="A2691" s="133" t="s">
        <v>193</v>
      </c>
      <c r="B2691" s="131">
        <v>18000</v>
      </c>
      <c r="C2691" s="131" t="s">
        <v>7</v>
      </c>
      <c r="D2691" s="316" t="s">
        <v>19</v>
      </c>
      <c r="E2691" s="131">
        <v>2.95</v>
      </c>
      <c r="F2691" s="131" t="s">
        <v>9</v>
      </c>
      <c r="G2691" s="131" t="s">
        <v>2968</v>
      </c>
      <c r="H2691" s="134" t="s">
        <v>41</v>
      </c>
      <c r="I2691" s="117" t="s">
        <v>3893</v>
      </c>
      <c r="J2691" s="74">
        <f>IF(F2691="USD", E2691, E2691 * IFERROR(VLOOKUP(F2691, EXCHANGE_RATE!A:B, 2, FALSE), "Currency not found"))</f>
        <v>2.95</v>
      </c>
      <c r="K2691" s="74">
        <f t="shared" si="273"/>
        <v>2.95</v>
      </c>
      <c r="L2691" s="14">
        <f>IF(C2691="MTS", B2691, B2691 * IFERROR(VLOOKUP(C2691, 'QTY_CONVERSIONS '!A:B, 2, FALSE), "Units not found"))</f>
        <v>18</v>
      </c>
      <c r="M2691" s="75">
        <f t="shared" si="274"/>
        <v>53100</v>
      </c>
      <c r="N2691" t="str">
        <f>IFERROR(VLOOKUP(D2691, Product_Category!A:B, 2, FALSE), "Uncategorized")</f>
        <v>CMC</v>
      </c>
      <c r="O2691" s="76">
        <f t="shared" si="275"/>
        <v>2.95</v>
      </c>
      <c r="P2691" s="76">
        <f t="shared" si="276"/>
        <v>53.1</v>
      </c>
      <c r="Q2691">
        <f t="shared" si="263"/>
        <v>2023</v>
      </c>
      <c r="R2691" t="str">
        <f>IFERROR(VLOOKUP(G2691,'Importer Name'!A:B, 2, FALSE), "")</f>
        <v xml:space="preserve">AAKAR ENTERPRISES </v>
      </c>
      <c r="S2691" t="str">
        <f>IFERROR(VLOOKUP(H2691,'Supplier name '!A:B, 2, FALSE), "")</f>
        <v>JINING FORTUNE</v>
      </c>
    </row>
    <row r="2692" spans="1:19">
      <c r="A2692" s="133" t="s">
        <v>193</v>
      </c>
      <c r="B2692" s="131">
        <v>18000</v>
      </c>
      <c r="C2692" s="131" t="s">
        <v>7</v>
      </c>
      <c r="D2692" s="316" t="s">
        <v>19</v>
      </c>
      <c r="E2692" s="131">
        <v>2.86</v>
      </c>
      <c r="F2692" s="131" t="s">
        <v>9</v>
      </c>
      <c r="G2692" s="131" t="s">
        <v>3869</v>
      </c>
      <c r="H2692" s="134" t="s">
        <v>3870</v>
      </c>
      <c r="I2692" s="117" t="s">
        <v>3893</v>
      </c>
      <c r="J2692" s="74">
        <f>IF(F2692="USD", E2692, E2692 * IFERROR(VLOOKUP(F2692, EXCHANGE_RATE!A:B, 2, FALSE), "Currency not found"))</f>
        <v>2.86</v>
      </c>
      <c r="K2692" s="74">
        <f t="shared" si="273"/>
        <v>2.86</v>
      </c>
      <c r="L2692" s="14">
        <f>IF(C2692="MTS", B2692, B2692 * IFERROR(VLOOKUP(C2692, 'QTY_CONVERSIONS '!A:B, 2, FALSE), "Units not found"))</f>
        <v>18</v>
      </c>
      <c r="M2692" s="75">
        <f t="shared" si="274"/>
        <v>51480</v>
      </c>
      <c r="N2692" t="str">
        <f>IFERROR(VLOOKUP(D2692, Product_Category!A:B, 2, FALSE), "Uncategorized")</f>
        <v>CMC</v>
      </c>
      <c r="O2692" s="76">
        <f t="shared" si="275"/>
        <v>2.86</v>
      </c>
      <c r="P2692" s="76">
        <f t="shared" si="276"/>
        <v>51.48</v>
      </c>
      <c r="Q2692">
        <f t="shared" ref="Q2692:Q2755" si="277">Q2691</f>
        <v>2023</v>
      </c>
      <c r="R2692" t="str">
        <f>IFERROR(VLOOKUP(G2692,'Importer Name'!A:B, 2, FALSE), "")</f>
        <v xml:space="preserve">ANIL ENTERPRISES </v>
      </c>
      <c r="S2692" t="str">
        <f>IFERROR(VLOOKUP(H2692,'Supplier name '!A:B, 2, FALSE), "")</f>
        <v>YIWU EVER TRUST IMPORT</v>
      </c>
    </row>
    <row r="2693" spans="1:19">
      <c r="A2693" s="133" t="s">
        <v>193</v>
      </c>
      <c r="B2693" s="131">
        <v>3000</v>
      </c>
      <c r="C2693" s="131" t="s">
        <v>7</v>
      </c>
      <c r="D2693" s="316" t="s">
        <v>19</v>
      </c>
      <c r="E2693" s="131">
        <v>3.05</v>
      </c>
      <c r="F2693" s="131" t="s">
        <v>9</v>
      </c>
      <c r="G2693" s="131" t="s">
        <v>315</v>
      </c>
      <c r="H2693" s="134" t="s">
        <v>27</v>
      </c>
      <c r="I2693" s="117" t="s">
        <v>3893</v>
      </c>
      <c r="J2693" s="74">
        <f>IF(F2693="USD", E2693, E2693 * IFERROR(VLOOKUP(F2693, EXCHANGE_RATE!A:B, 2, FALSE), "Currency not found"))</f>
        <v>3.05</v>
      </c>
      <c r="K2693" s="74">
        <f t="shared" si="273"/>
        <v>3.05</v>
      </c>
      <c r="L2693" s="14">
        <f>IF(C2693="MTS", B2693, B2693 * IFERROR(VLOOKUP(C2693, 'QTY_CONVERSIONS '!A:B, 2, FALSE), "Units not found"))</f>
        <v>3</v>
      </c>
      <c r="M2693" s="75">
        <f t="shared" si="274"/>
        <v>9150</v>
      </c>
      <c r="N2693" t="str">
        <f>IFERROR(VLOOKUP(D2693, Product_Category!A:B, 2, FALSE), "Uncategorized")</f>
        <v>CMC</v>
      </c>
      <c r="O2693" s="76">
        <f t="shared" si="275"/>
        <v>3.05</v>
      </c>
      <c r="P2693" s="76">
        <f t="shared" si="276"/>
        <v>9.1499999999999986</v>
      </c>
      <c r="Q2693">
        <f t="shared" si="277"/>
        <v>2023</v>
      </c>
      <c r="R2693" t="str">
        <f>IFERROR(VLOOKUP(G2693,'Importer Name'!A:B, 2, FALSE), "")</f>
        <v>K N IMPEX</v>
      </c>
      <c r="S2693" t="str">
        <f>IFERROR(VLOOKUP(H2693,'Supplier name '!A:B, 2, FALSE), "")</f>
        <v>CHANGSHU WEALTHY</v>
      </c>
    </row>
    <row r="2694" spans="1:19">
      <c r="A2694" s="133" t="s">
        <v>193</v>
      </c>
      <c r="B2694" s="131">
        <v>2000</v>
      </c>
      <c r="C2694" s="131" t="s">
        <v>7</v>
      </c>
      <c r="D2694" s="316" t="s">
        <v>19</v>
      </c>
      <c r="E2694" s="131">
        <v>2.65</v>
      </c>
      <c r="F2694" s="131" t="s">
        <v>9</v>
      </c>
      <c r="G2694" s="131" t="s">
        <v>315</v>
      </c>
      <c r="H2694" s="134" t="s">
        <v>27</v>
      </c>
      <c r="I2694" s="117" t="s">
        <v>3893</v>
      </c>
      <c r="J2694" s="74">
        <f>IF(F2694="USD", E2694, E2694 * IFERROR(VLOOKUP(F2694, EXCHANGE_RATE!A:B, 2, FALSE), "Currency not found"))</f>
        <v>2.65</v>
      </c>
      <c r="K2694" s="74">
        <f t="shared" si="273"/>
        <v>2.65</v>
      </c>
      <c r="L2694" s="14">
        <f>IF(C2694="MTS", B2694, B2694 * IFERROR(VLOOKUP(C2694, 'QTY_CONVERSIONS '!A:B, 2, FALSE), "Units not found"))</f>
        <v>2</v>
      </c>
      <c r="M2694" s="75">
        <f t="shared" si="274"/>
        <v>5300</v>
      </c>
      <c r="N2694" t="str">
        <f>IFERROR(VLOOKUP(D2694, Product_Category!A:B, 2, FALSE), "Uncategorized")</f>
        <v>CMC</v>
      </c>
      <c r="O2694" s="76">
        <f t="shared" si="275"/>
        <v>2.65</v>
      </c>
      <c r="P2694" s="76">
        <f t="shared" si="276"/>
        <v>5.3</v>
      </c>
      <c r="Q2694">
        <f t="shared" si="277"/>
        <v>2023</v>
      </c>
      <c r="R2694" t="str">
        <f>IFERROR(VLOOKUP(G2694,'Importer Name'!A:B, 2, FALSE), "")</f>
        <v>K N IMPEX</v>
      </c>
      <c r="S2694" t="str">
        <f>IFERROR(VLOOKUP(H2694,'Supplier name '!A:B, 2, FALSE), "")</f>
        <v>CHANGSHU WEALTHY</v>
      </c>
    </row>
    <row r="2695" spans="1:19">
      <c r="A2695" s="133" t="s">
        <v>193</v>
      </c>
      <c r="B2695" s="131">
        <v>17000</v>
      </c>
      <c r="C2695" s="131" t="s">
        <v>7</v>
      </c>
      <c r="D2695" s="316" t="s">
        <v>19</v>
      </c>
      <c r="E2695" s="131">
        <v>2.9</v>
      </c>
      <c r="F2695" s="131" t="s">
        <v>9</v>
      </c>
      <c r="G2695" s="131" t="s">
        <v>25</v>
      </c>
      <c r="H2695" s="134" t="s">
        <v>27</v>
      </c>
      <c r="I2695" s="117" t="s">
        <v>3893</v>
      </c>
      <c r="J2695" s="74">
        <f>IF(F2695="USD", E2695, E2695 * IFERROR(VLOOKUP(F2695, EXCHANGE_RATE!A:B, 2, FALSE), "Currency not found"))</f>
        <v>2.9</v>
      </c>
      <c r="K2695" s="74">
        <f t="shared" si="273"/>
        <v>2.9</v>
      </c>
      <c r="L2695" s="14">
        <f>IF(C2695="MTS", B2695, B2695 * IFERROR(VLOOKUP(C2695, 'QTY_CONVERSIONS '!A:B, 2, FALSE), "Units not found"))</f>
        <v>17</v>
      </c>
      <c r="M2695" s="75">
        <f t="shared" si="274"/>
        <v>49300</v>
      </c>
      <c r="N2695" t="str">
        <f>IFERROR(VLOOKUP(D2695, Product_Category!A:B, 2, FALSE), "Uncategorized")</f>
        <v>CMC</v>
      </c>
      <c r="O2695" s="76">
        <f t="shared" si="275"/>
        <v>2.9</v>
      </c>
      <c r="P2695" s="76">
        <f t="shared" si="276"/>
        <v>49.3</v>
      </c>
      <c r="Q2695">
        <f t="shared" si="277"/>
        <v>2023</v>
      </c>
      <c r="R2695" t="str">
        <f>IFERROR(VLOOKUP(G2695,'Importer Name'!A:B, 2, FALSE), "")</f>
        <v>PRACHIN CHEMICAL</v>
      </c>
      <c r="S2695" t="str">
        <f>IFERROR(VLOOKUP(H2695,'Supplier name '!A:B, 2, FALSE), "")</f>
        <v>CHANGSHU WEALTHY</v>
      </c>
    </row>
    <row r="2696" spans="1:19">
      <c r="A2696" s="133" t="s">
        <v>193</v>
      </c>
      <c r="B2696" s="131">
        <v>18000</v>
      </c>
      <c r="C2696" s="131" t="s">
        <v>7</v>
      </c>
      <c r="D2696" s="316" t="s">
        <v>19</v>
      </c>
      <c r="E2696" s="131">
        <v>3.02</v>
      </c>
      <c r="F2696" s="131" t="s">
        <v>9</v>
      </c>
      <c r="G2696" s="131" t="s">
        <v>25</v>
      </c>
      <c r="H2696" s="134" t="s">
        <v>325</v>
      </c>
      <c r="I2696" s="117" t="s">
        <v>3893</v>
      </c>
      <c r="J2696" s="74">
        <f>IF(F2696="USD", E2696, E2696 * IFERROR(VLOOKUP(F2696, EXCHANGE_RATE!A:B, 2, FALSE), "Currency not found"))</f>
        <v>3.02</v>
      </c>
      <c r="K2696" s="74">
        <f t="shared" si="273"/>
        <v>3.02</v>
      </c>
      <c r="L2696" s="14">
        <f>IF(C2696="MTS", B2696, B2696 * IFERROR(VLOOKUP(C2696, 'QTY_CONVERSIONS '!A:B, 2, FALSE), "Units not found"))</f>
        <v>18</v>
      </c>
      <c r="M2696" s="75">
        <f t="shared" si="274"/>
        <v>54360</v>
      </c>
      <c r="N2696" t="str">
        <f>IFERROR(VLOOKUP(D2696, Product_Category!A:B, 2, FALSE), "Uncategorized")</f>
        <v>CMC</v>
      </c>
      <c r="O2696" s="76">
        <f t="shared" si="275"/>
        <v>3.02</v>
      </c>
      <c r="P2696" s="76">
        <f t="shared" si="276"/>
        <v>54.36</v>
      </c>
      <c r="Q2696">
        <f t="shared" si="277"/>
        <v>2023</v>
      </c>
      <c r="R2696" t="str">
        <f>IFERROR(VLOOKUP(G2696,'Importer Name'!A:B, 2, FALSE), "")</f>
        <v>PRACHIN CHEMICAL</v>
      </c>
      <c r="S2696" t="str">
        <f>IFERROR(VLOOKUP(H2696,'Supplier name '!A:B, 2, FALSE), "")</f>
        <v>SUZHOU DECAN</v>
      </c>
    </row>
    <row r="2697" spans="1:19">
      <c r="A2697" s="133" t="s">
        <v>193</v>
      </c>
      <c r="B2697" s="131">
        <v>3000</v>
      </c>
      <c r="C2697" s="131" t="s">
        <v>7</v>
      </c>
      <c r="D2697" s="316" t="s">
        <v>19</v>
      </c>
      <c r="E2697" s="131">
        <v>2.9</v>
      </c>
      <c r="F2697" s="131" t="s">
        <v>9</v>
      </c>
      <c r="G2697" s="131" t="s">
        <v>311</v>
      </c>
      <c r="H2697" s="134" t="s">
        <v>3356</v>
      </c>
      <c r="I2697" s="117" t="s">
        <v>3893</v>
      </c>
      <c r="J2697" s="74">
        <f>IF(F2697="USD", E2697, E2697 * IFERROR(VLOOKUP(F2697, EXCHANGE_RATE!A:B, 2, FALSE), "Currency not found"))</f>
        <v>2.9</v>
      </c>
      <c r="K2697" s="74">
        <f t="shared" si="273"/>
        <v>2.9</v>
      </c>
      <c r="L2697" s="14">
        <f>IF(C2697="MTS", B2697, B2697 * IFERROR(VLOOKUP(C2697, 'QTY_CONVERSIONS '!A:B, 2, FALSE), "Units not found"))</f>
        <v>3</v>
      </c>
      <c r="M2697" s="75">
        <f t="shared" si="274"/>
        <v>8700</v>
      </c>
      <c r="N2697" t="str">
        <f>IFERROR(VLOOKUP(D2697, Product_Category!A:B, 2, FALSE), "Uncategorized")</f>
        <v>CMC</v>
      </c>
      <c r="O2697" s="76">
        <f t="shared" si="275"/>
        <v>2.9</v>
      </c>
      <c r="P2697" s="76">
        <f t="shared" si="276"/>
        <v>8.6999999999999993</v>
      </c>
      <c r="Q2697">
        <f t="shared" si="277"/>
        <v>2023</v>
      </c>
      <c r="R2697" t="str">
        <f>IFERROR(VLOOKUP(G2697,'Importer Name'!A:B, 2, FALSE), "")</f>
        <v>KAMDHENU IMPEX</v>
      </c>
      <c r="S2697" t="str">
        <f>IFERROR(VLOOKUP(H2697,'Supplier name '!A:B, 2, FALSE), "")</f>
        <v>AGC INDUSTRIES CO LIMITED</v>
      </c>
    </row>
    <row r="2698" spans="1:19">
      <c r="A2698" s="133" t="s">
        <v>193</v>
      </c>
      <c r="B2698" s="131">
        <v>1000</v>
      </c>
      <c r="C2698" s="131" t="s">
        <v>7</v>
      </c>
      <c r="D2698" s="316" t="s">
        <v>19</v>
      </c>
      <c r="E2698" s="131">
        <v>3.8</v>
      </c>
      <c r="F2698" s="131" t="s">
        <v>9</v>
      </c>
      <c r="G2698" s="131" t="s">
        <v>2977</v>
      </c>
      <c r="H2698" s="134" t="s">
        <v>3614</v>
      </c>
      <c r="I2698" s="117" t="s">
        <v>3893</v>
      </c>
      <c r="J2698" s="74">
        <f>IF(F2698="USD", E2698, E2698 * IFERROR(VLOOKUP(F2698, EXCHANGE_RATE!A:B, 2, FALSE), "Currency not found"))</f>
        <v>3.8</v>
      </c>
      <c r="K2698" s="74">
        <f t="shared" si="273"/>
        <v>3.8</v>
      </c>
      <c r="L2698" s="14">
        <f>IF(C2698="MTS", B2698, B2698 * IFERROR(VLOOKUP(C2698, 'QTY_CONVERSIONS '!A:B, 2, FALSE), "Units not found"))</f>
        <v>1</v>
      </c>
      <c r="M2698" s="75">
        <f t="shared" si="274"/>
        <v>3800</v>
      </c>
      <c r="N2698" t="str">
        <f>IFERROR(VLOOKUP(D2698, Product_Category!A:B, 2, FALSE), "Uncategorized")</f>
        <v>CMC</v>
      </c>
      <c r="O2698" s="76">
        <f t="shared" si="275"/>
        <v>3.8</v>
      </c>
      <c r="P2698" s="76">
        <f t="shared" si="276"/>
        <v>3.8</v>
      </c>
      <c r="Q2698">
        <f t="shared" si="277"/>
        <v>2023</v>
      </c>
      <c r="R2698" t="str">
        <f>IFERROR(VLOOKUP(G2698,'Importer Name'!A:B, 2, FALSE), "")</f>
        <v xml:space="preserve">BABA ENTERPRISES </v>
      </c>
      <c r="S2698" t="str">
        <f>IFERROR(VLOOKUP(H2698,'Supplier name '!A:B, 2, FALSE), "")</f>
        <v>JIANGSU WEIKEM CHEM</v>
      </c>
    </row>
    <row r="2699" spans="1:19">
      <c r="A2699" s="133" t="s">
        <v>193</v>
      </c>
      <c r="B2699" s="131">
        <v>21000</v>
      </c>
      <c r="C2699" s="131" t="s">
        <v>7</v>
      </c>
      <c r="D2699" s="316" t="s">
        <v>19</v>
      </c>
      <c r="E2699" s="131">
        <v>2.2000000000000002</v>
      </c>
      <c r="F2699" s="131" t="s">
        <v>9</v>
      </c>
      <c r="G2699" s="131" t="s">
        <v>323</v>
      </c>
      <c r="H2699" s="134" t="s">
        <v>324</v>
      </c>
      <c r="I2699" s="117" t="s">
        <v>3893</v>
      </c>
      <c r="J2699" s="74">
        <f>IF(F2699="USD", E2699, E2699 * IFERROR(VLOOKUP(F2699, EXCHANGE_RATE!A:B, 2, FALSE), "Currency not found"))</f>
        <v>2.2000000000000002</v>
      </c>
      <c r="K2699" s="74">
        <f t="shared" ref="K2699:K2762" si="278">ROUNDUP(J2699,2)</f>
        <v>2.2000000000000002</v>
      </c>
      <c r="L2699" s="14">
        <f>IF(C2699="MTS", B2699, B2699 * IFERROR(VLOOKUP(C2699, 'QTY_CONVERSIONS '!A:B, 2, FALSE), "Units not found"))</f>
        <v>21</v>
      </c>
      <c r="M2699" s="75">
        <f t="shared" ref="M2699:M2762" si="279">B2699*K2699</f>
        <v>46200.000000000007</v>
      </c>
      <c r="N2699" t="str">
        <f>IFERROR(VLOOKUP(D2699, Product_Category!A:B, 2, FALSE), "Uncategorized")</f>
        <v>CMC</v>
      </c>
      <c r="O2699" s="76">
        <f t="shared" ref="O2699:O2762" si="280">K2699</f>
        <v>2.2000000000000002</v>
      </c>
      <c r="P2699" s="76">
        <f t="shared" ref="P2699:P2762" si="281">L2699*O2699</f>
        <v>46.2</v>
      </c>
      <c r="Q2699">
        <f t="shared" si="277"/>
        <v>2023</v>
      </c>
      <c r="R2699" t="str">
        <f>IFERROR(VLOOKUP(G2699,'Importer Name'!A:B, 2, FALSE), "")</f>
        <v>THE URBAN VENTURE</v>
      </c>
      <c r="S2699" t="str">
        <f>IFERROR(VLOOKUP(H2699,'Supplier name '!A:B, 2, FALSE), "")</f>
        <v>SIDLEY CHEM</v>
      </c>
    </row>
    <row r="2700" spans="1:19">
      <c r="A2700" s="133" t="s">
        <v>193</v>
      </c>
      <c r="B2700" s="131">
        <v>80000</v>
      </c>
      <c r="C2700" s="131" t="s">
        <v>7</v>
      </c>
      <c r="D2700" s="316" t="s">
        <v>19</v>
      </c>
      <c r="E2700" s="131">
        <v>1.24</v>
      </c>
      <c r="F2700" s="131" t="s">
        <v>9</v>
      </c>
      <c r="G2700" s="131" t="s">
        <v>31</v>
      </c>
      <c r="H2700" s="134" t="s">
        <v>32</v>
      </c>
      <c r="I2700" s="117" t="s">
        <v>3893</v>
      </c>
      <c r="J2700" s="74">
        <f>IF(F2700="USD", E2700, E2700 * IFERROR(VLOOKUP(F2700, EXCHANGE_RATE!A:B, 2, FALSE), "Currency not found"))</f>
        <v>1.24</v>
      </c>
      <c r="K2700" s="74">
        <f t="shared" si="278"/>
        <v>1.24</v>
      </c>
      <c r="L2700" s="14">
        <f>IF(C2700="MTS", B2700, B2700 * IFERROR(VLOOKUP(C2700, 'QTY_CONVERSIONS '!A:B, 2, FALSE), "Units not found"))</f>
        <v>80</v>
      </c>
      <c r="M2700" s="75">
        <f t="shared" si="279"/>
        <v>99200</v>
      </c>
      <c r="N2700" t="str">
        <f>IFERROR(VLOOKUP(D2700, Product_Category!A:B, 2, FALSE), "Uncategorized")</f>
        <v>CMC</v>
      </c>
      <c r="O2700" s="76">
        <f t="shared" si="280"/>
        <v>1.24</v>
      </c>
      <c r="P2700" s="76">
        <f t="shared" si="281"/>
        <v>99.2</v>
      </c>
      <c r="Q2700">
        <f t="shared" si="277"/>
        <v>2023</v>
      </c>
      <c r="R2700" t="str">
        <f>IFERROR(VLOOKUP(G2700,'Importer Name'!A:B, 2, FALSE), "")</f>
        <v>MERIDIAN POLYMERS</v>
      </c>
      <c r="S2700" t="str">
        <f>IFERROR(VLOOKUP(H2700,'Supplier name '!A:B, 2, FALSE), "")</f>
        <v>CHONGQING LIHONG</v>
      </c>
    </row>
    <row r="2701" spans="1:19">
      <c r="A2701" s="133" t="s">
        <v>193</v>
      </c>
      <c r="B2701" s="131">
        <v>60000</v>
      </c>
      <c r="C2701" s="131" t="s">
        <v>7</v>
      </c>
      <c r="D2701" s="316" t="s">
        <v>19</v>
      </c>
      <c r="E2701" s="131">
        <v>2.2999999999999998</v>
      </c>
      <c r="F2701" s="131" t="s">
        <v>9</v>
      </c>
      <c r="G2701" s="131" t="s">
        <v>31</v>
      </c>
      <c r="H2701" s="134" t="s">
        <v>32</v>
      </c>
      <c r="I2701" s="117" t="s">
        <v>3893</v>
      </c>
      <c r="J2701" s="74">
        <f>IF(F2701="USD", E2701, E2701 * IFERROR(VLOOKUP(F2701, EXCHANGE_RATE!A:B, 2, FALSE), "Currency not found"))</f>
        <v>2.2999999999999998</v>
      </c>
      <c r="K2701" s="74">
        <f t="shared" si="278"/>
        <v>2.2999999999999998</v>
      </c>
      <c r="L2701" s="14">
        <f>IF(C2701="MTS", B2701, B2701 * IFERROR(VLOOKUP(C2701, 'QTY_CONVERSIONS '!A:B, 2, FALSE), "Units not found"))</f>
        <v>60</v>
      </c>
      <c r="M2701" s="75">
        <f t="shared" si="279"/>
        <v>138000</v>
      </c>
      <c r="N2701" t="str">
        <f>IFERROR(VLOOKUP(D2701, Product_Category!A:B, 2, FALSE), "Uncategorized")</f>
        <v>CMC</v>
      </c>
      <c r="O2701" s="76">
        <f t="shared" si="280"/>
        <v>2.2999999999999998</v>
      </c>
      <c r="P2701" s="76">
        <f t="shared" si="281"/>
        <v>138</v>
      </c>
      <c r="Q2701">
        <f t="shared" si="277"/>
        <v>2023</v>
      </c>
      <c r="R2701" t="str">
        <f>IFERROR(VLOOKUP(G2701,'Importer Name'!A:B, 2, FALSE), "")</f>
        <v>MERIDIAN POLYMERS</v>
      </c>
      <c r="S2701" t="str">
        <f>IFERROR(VLOOKUP(H2701,'Supplier name '!A:B, 2, FALSE), "")</f>
        <v>CHONGQING LIHONG</v>
      </c>
    </row>
    <row r="2702" spans="1:19">
      <c r="A2702" s="133" t="s">
        <v>193</v>
      </c>
      <c r="B2702" s="131">
        <v>60000</v>
      </c>
      <c r="C2702" s="131" t="s">
        <v>7</v>
      </c>
      <c r="D2702" s="316" t="s">
        <v>19</v>
      </c>
      <c r="E2702" s="131">
        <v>2.5</v>
      </c>
      <c r="F2702" s="131" t="s">
        <v>9</v>
      </c>
      <c r="G2702" s="131" t="s">
        <v>31</v>
      </c>
      <c r="H2702" s="134" t="s">
        <v>32</v>
      </c>
      <c r="I2702" s="117" t="s">
        <v>3893</v>
      </c>
      <c r="J2702" s="74">
        <f>IF(F2702="USD", E2702, E2702 * IFERROR(VLOOKUP(F2702, EXCHANGE_RATE!A:B, 2, FALSE), "Currency not found"))</f>
        <v>2.5</v>
      </c>
      <c r="K2702" s="74">
        <f t="shared" si="278"/>
        <v>2.5</v>
      </c>
      <c r="L2702" s="14">
        <f>IF(C2702="MTS", B2702, B2702 * IFERROR(VLOOKUP(C2702, 'QTY_CONVERSIONS '!A:B, 2, FALSE), "Units not found"))</f>
        <v>60</v>
      </c>
      <c r="M2702" s="75">
        <f t="shared" si="279"/>
        <v>150000</v>
      </c>
      <c r="N2702" t="str">
        <f>IFERROR(VLOOKUP(D2702, Product_Category!A:B, 2, FALSE), "Uncategorized")</f>
        <v>CMC</v>
      </c>
      <c r="O2702" s="76">
        <f t="shared" si="280"/>
        <v>2.5</v>
      </c>
      <c r="P2702" s="76">
        <f t="shared" si="281"/>
        <v>150</v>
      </c>
      <c r="Q2702">
        <f t="shared" si="277"/>
        <v>2023</v>
      </c>
      <c r="R2702" t="str">
        <f>IFERROR(VLOOKUP(G2702,'Importer Name'!A:B, 2, FALSE), "")</f>
        <v>MERIDIAN POLYMERS</v>
      </c>
      <c r="S2702" t="str">
        <f>IFERROR(VLOOKUP(H2702,'Supplier name '!A:B, 2, FALSE), "")</f>
        <v>CHONGQING LIHONG</v>
      </c>
    </row>
    <row r="2703" spans="1:19">
      <c r="A2703" s="133" t="s">
        <v>193</v>
      </c>
      <c r="B2703" s="131">
        <v>36000</v>
      </c>
      <c r="C2703" s="131" t="s">
        <v>7</v>
      </c>
      <c r="D2703" s="316" t="s">
        <v>19</v>
      </c>
      <c r="E2703" s="131">
        <v>2.88</v>
      </c>
      <c r="F2703" s="131" t="s">
        <v>9</v>
      </c>
      <c r="G2703" s="131" t="s">
        <v>31</v>
      </c>
      <c r="H2703" s="134" t="s">
        <v>32</v>
      </c>
      <c r="I2703" s="117" t="s">
        <v>3893</v>
      </c>
      <c r="J2703" s="74">
        <f>IF(F2703="USD", E2703, E2703 * IFERROR(VLOOKUP(F2703, EXCHANGE_RATE!A:B, 2, FALSE), "Currency not found"))</f>
        <v>2.88</v>
      </c>
      <c r="K2703" s="74">
        <f t="shared" si="278"/>
        <v>2.88</v>
      </c>
      <c r="L2703" s="14">
        <f>IF(C2703="MTS", B2703, B2703 * IFERROR(VLOOKUP(C2703, 'QTY_CONVERSIONS '!A:B, 2, FALSE), "Units not found"))</f>
        <v>36</v>
      </c>
      <c r="M2703" s="75">
        <f t="shared" si="279"/>
        <v>103680</v>
      </c>
      <c r="N2703" t="str">
        <f>IFERROR(VLOOKUP(D2703, Product_Category!A:B, 2, FALSE), "Uncategorized")</f>
        <v>CMC</v>
      </c>
      <c r="O2703" s="76">
        <f t="shared" si="280"/>
        <v>2.88</v>
      </c>
      <c r="P2703" s="76">
        <f t="shared" si="281"/>
        <v>103.67999999999999</v>
      </c>
      <c r="Q2703">
        <f t="shared" si="277"/>
        <v>2023</v>
      </c>
      <c r="R2703" t="str">
        <f>IFERROR(VLOOKUP(G2703,'Importer Name'!A:B, 2, FALSE), "")</f>
        <v>MERIDIAN POLYMERS</v>
      </c>
      <c r="S2703" t="str">
        <f>IFERROR(VLOOKUP(H2703,'Supplier name '!A:B, 2, FALSE), "")</f>
        <v>CHONGQING LIHONG</v>
      </c>
    </row>
    <row r="2704" spans="1:19">
      <c r="A2704" s="133" t="s">
        <v>193</v>
      </c>
      <c r="B2704" s="131">
        <v>20000</v>
      </c>
      <c r="C2704" s="131" t="s">
        <v>7</v>
      </c>
      <c r="D2704" s="316" t="s">
        <v>19</v>
      </c>
      <c r="E2704" s="131">
        <v>2.4</v>
      </c>
      <c r="F2704" s="131" t="s">
        <v>9</v>
      </c>
      <c r="G2704" s="131" t="s">
        <v>31</v>
      </c>
      <c r="H2704" s="134" t="s">
        <v>32</v>
      </c>
      <c r="I2704" s="117" t="s">
        <v>3893</v>
      </c>
      <c r="J2704" s="74">
        <f>IF(F2704="USD", E2704, E2704 * IFERROR(VLOOKUP(F2704, EXCHANGE_RATE!A:B, 2, FALSE), "Currency not found"))</f>
        <v>2.4</v>
      </c>
      <c r="K2704" s="74">
        <f t="shared" si="278"/>
        <v>2.4</v>
      </c>
      <c r="L2704" s="14">
        <f>IF(C2704="MTS", B2704, B2704 * IFERROR(VLOOKUP(C2704, 'QTY_CONVERSIONS '!A:B, 2, FALSE), "Units not found"))</f>
        <v>20</v>
      </c>
      <c r="M2704" s="75">
        <f t="shared" si="279"/>
        <v>48000</v>
      </c>
      <c r="N2704" t="str">
        <f>IFERROR(VLOOKUP(D2704, Product_Category!A:B, 2, FALSE), "Uncategorized")</f>
        <v>CMC</v>
      </c>
      <c r="O2704" s="76">
        <f t="shared" si="280"/>
        <v>2.4</v>
      </c>
      <c r="P2704" s="76">
        <f t="shared" si="281"/>
        <v>48</v>
      </c>
      <c r="Q2704">
        <f t="shared" si="277"/>
        <v>2023</v>
      </c>
      <c r="R2704" t="str">
        <f>IFERROR(VLOOKUP(G2704,'Importer Name'!A:B, 2, FALSE), "")</f>
        <v>MERIDIAN POLYMERS</v>
      </c>
      <c r="S2704" t="str">
        <f>IFERROR(VLOOKUP(H2704,'Supplier name '!A:B, 2, FALSE), "")</f>
        <v>CHONGQING LIHONG</v>
      </c>
    </row>
    <row r="2705" spans="1:19">
      <c r="A2705" s="133" t="s">
        <v>193</v>
      </c>
      <c r="B2705" s="131">
        <v>18000</v>
      </c>
      <c r="C2705" s="131" t="s">
        <v>7</v>
      </c>
      <c r="D2705" s="316" t="s">
        <v>19</v>
      </c>
      <c r="E2705" s="131">
        <v>2.4300000000000002</v>
      </c>
      <c r="F2705" s="131" t="s">
        <v>9</v>
      </c>
      <c r="G2705" s="131" t="s">
        <v>31</v>
      </c>
      <c r="H2705" s="134" t="s">
        <v>41</v>
      </c>
      <c r="I2705" s="117" t="s">
        <v>3893</v>
      </c>
      <c r="J2705" s="74">
        <f>IF(F2705="USD", E2705, E2705 * IFERROR(VLOOKUP(F2705, EXCHANGE_RATE!A:B, 2, FALSE), "Currency not found"))</f>
        <v>2.4300000000000002</v>
      </c>
      <c r="K2705" s="74">
        <f t="shared" si="278"/>
        <v>2.4300000000000002</v>
      </c>
      <c r="L2705" s="14">
        <f>IF(C2705="MTS", B2705, B2705 * IFERROR(VLOOKUP(C2705, 'QTY_CONVERSIONS '!A:B, 2, FALSE), "Units not found"))</f>
        <v>18</v>
      </c>
      <c r="M2705" s="75">
        <f t="shared" si="279"/>
        <v>43740</v>
      </c>
      <c r="N2705" t="str">
        <f>IFERROR(VLOOKUP(D2705, Product_Category!A:B, 2, FALSE), "Uncategorized")</f>
        <v>CMC</v>
      </c>
      <c r="O2705" s="76">
        <f t="shared" si="280"/>
        <v>2.4300000000000002</v>
      </c>
      <c r="P2705" s="76">
        <f t="shared" si="281"/>
        <v>43.74</v>
      </c>
      <c r="Q2705">
        <f t="shared" si="277"/>
        <v>2023</v>
      </c>
      <c r="R2705" t="str">
        <f>IFERROR(VLOOKUP(G2705,'Importer Name'!A:B, 2, FALSE), "")</f>
        <v>MERIDIAN POLYMERS</v>
      </c>
      <c r="S2705" t="str">
        <f>IFERROR(VLOOKUP(H2705,'Supplier name '!A:B, 2, FALSE), "")</f>
        <v>JINING FORTUNE</v>
      </c>
    </row>
    <row r="2706" spans="1:19">
      <c r="A2706" s="135" t="s">
        <v>193</v>
      </c>
      <c r="B2706" s="132">
        <v>15000</v>
      </c>
      <c r="C2706" s="132" t="s">
        <v>7</v>
      </c>
      <c r="D2706" s="317" t="s">
        <v>19</v>
      </c>
      <c r="E2706" s="132">
        <v>2.4</v>
      </c>
      <c r="F2706" s="132" t="s">
        <v>9</v>
      </c>
      <c r="G2706" s="132" t="s">
        <v>320</v>
      </c>
      <c r="H2706" s="136" t="s">
        <v>41</v>
      </c>
      <c r="I2706" s="117" t="s">
        <v>3893</v>
      </c>
      <c r="J2706" s="74">
        <f>IF(F2706="USD", E2706, E2706 * IFERROR(VLOOKUP(F2706, EXCHANGE_RATE!A:B, 2, FALSE), "Currency not found"))</f>
        <v>2.4</v>
      </c>
      <c r="K2706" s="74">
        <f t="shared" si="278"/>
        <v>2.4</v>
      </c>
      <c r="L2706" s="14">
        <f>IF(C2706="MTS", B2706, B2706 * IFERROR(VLOOKUP(C2706, 'QTY_CONVERSIONS '!A:B, 2, FALSE), "Units not found"))</f>
        <v>15</v>
      </c>
      <c r="M2706" s="75">
        <f t="shared" si="279"/>
        <v>36000</v>
      </c>
      <c r="N2706" t="str">
        <f>IFERROR(VLOOKUP(D2706, Product_Category!A:B, 2, FALSE), "Uncategorized")</f>
        <v>CMC</v>
      </c>
      <c r="O2706" s="76">
        <f t="shared" si="280"/>
        <v>2.4</v>
      </c>
      <c r="P2706" s="76">
        <f t="shared" si="281"/>
        <v>36</v>
      </c>
      <c r="Q2706">
        <f t="shared" si="277"/>
        <v>2023</v>
      </c>
      <c r="R2706" t="str">
        <f>IFERROR(VLOOKUP(G2706,'Importer Name'!A:B, 2, FALSE), "")</f>
        <v>PHARCOS SPECIALITY</v>
      </c>
      <c r="S2706" t="str">
        <f>IFERROR(VLOOKUP(H2706,'Supplier name '!A:B, 2, FALSE), "")</f>
        <v>JINING FORTUNE</v>
      </c>
    </row>
    <row r="2707" spans="1:19">
      <c r="A2707" s="137" t="s">
        <v>2113</v>
      </c>
      <c r="B2707" s="138">
        <v>1000</v>
      </c>
      <c r="C2707" s="138" t="s">
        <v>7</v>
      </c>
      <c r="D2707" s="313" t="s">
        <v>3839</v>
      </c>
      <c r="E2707" s="138">
        <v>15.56</v>
      </c>
      <c r="F2707" s="138" t="s">
        <v>9</v>
      </c>
      <c r="G2707" s="138" t="s">
        <v>3871</v>
      </c>
      <c r="H2707" s="139" t="s">
        <v>3872</v>
      </c>
      <c r="I2707" s="117" t="s">
        <v>3893</v>
      </c>
      <c r="J2707" s="74">
        <f>IF(F2707="USD", E2707, E2707 * IFERROR(VLOOKUP(F2707, EXCHANGE_RATE!A:B, 2, FALSE), "Currency not found"))</f>
        <v>15.56</v>
      </c>
      <c r="K2707" s="74">
        <f t="shared" si="278"/>
        <v>15.56</v>
      </c>
      <c r="L2707" s="14">
        <f>IF(C2707="MTS", B2707, B2707 * IFERROR(VLOOKUP(C2707, 'QTY_CONVERSIONS '!A:B, 2, FALSE), "Units not found"))</f>
        <v>1</v>
      </c>
      <c r="M2707" s="75">
        <f t="shared" si="279"/>
        <v>15560</v>
      </c>
      <c r="N2707" t="str">
        <f>IFERROR(VLOOKUP(D2707, Product_Category!A:B, 2, FALSE), "Uncategorized")</f>
        <v>MCC IG</v>
      </c>
      <c r="O2707" s="76">
        <f t="shared" si="280"/>
        <v>15.56</v>
      </c>
      <c r="P2707" s="76">
        <f t="shared" si="281"/>
        <v>15.56</v>
      </c>
      <c r="Q2707">
        <f t="shared" si="277"/>
        <v>2023</v>
      </c>
      <c r="R2707" t="str">
        <f>IFERROR(VLOOKUP(G2707,'Importer Name'!A:B, 2, FALSE), "")</f>
        <v>KUSHALCHAND International</v>
      </c>
      <c r="S2707" t="str">
        <f>IFERROR(VLOOKUP(H2707,'Supplier name '!A:B, 2, FALSE), "")</f>
        <v>NUTRITION &amp; BIOSCIENCE</v>
      </c>
    </row>
    <row r="2708" spans="1:19">
      <c r="A2708" s="140" t="s">
        <v>207</v>
      </c>
      <c r="B2708" s="142">
        <v>5000</v>
      </c>
      <c r="C2708" s="142" t="s">
        <v>7</v>
      </c>
      <c r="D2708" s="318" t="s">
        <v>19</v>
      </c>
      <c r="E2708" s="142">
        <v>12.67</v>
      </c>
      <c r="F2708" s="142" t="s">
        <v>9</v>
      </c>
      <c r="G2708" s="142" t="s">
        <v>2998</v>
      </c>
      <c r="H2708" s="141" t="s">
        <v>62</v>
      </c>
      <c r="I2708" s="117" t="s">
        <v>3893</v>
      </c>
      <c r="J2708" s="74">
        <f>IF(F2708="USD", E2708, E2708 * IFERROR(VLOOKUP(F2708, EXCHANGE_RATE!A:B, 2, FALSE), "Currency not found"))</f>
        <v>12.67</v>
      </c>
      <c r="K2708" s="74">
        <f t="shared" si="278"/>
        <v>12.67</v>
      </c>
      <c r="L2708" s="14">
        <f>IF(C2708="MTS", B2708, B2708 * IFERROR(VLOOKUP(C2708, 'QTY_CONVERSIONS '!A:B, 2, FALSE), "Units not found"))</f>
        <v>5</v>
      </c>
      <c r="M2708" s="75">
        <f t="shared" si="279"/>
        <v>63350</v>
      </c>
      <c r="N2708" t="str">
        <f>IFERROR(VLOOKUP(D2708, Product_Category!A:B, 2, FALSE), "Uncategorized")</f>
        <v>CMC</v>
      </c>
      <c r="O2708" s="76">
        <f t="shared" si="280"/>
        <v>12.67</v>
      </c>
      <c r="P2708" s="76">
        <f t="shared" si="281"/>
        <v>63.35</v>
      </c>
      <c r="Q2708">
        <f t="shared" si="277"/>
        <v>2023</v>
      </c>
      <c r="R2708" t="str">
        <f>IFERROR(VLOOKUP(G2708,'Importer Name'!A:B, 2, FALSE), "")</f>
        <v>SIGNET</v>
      </c>
      <c r="S2708" t="str">
        <f>IFERROR(VLOOKUP(H2708,'Supplier name '!A:B, 2, FALSE), "")</f>
        <v>NOURYON CHEM</v>
      </c>
    </row>
    <row r="2709" spans="1:19">
      <c r="A2709" s="133" t="s">
        <v>207</v>
      </c>
      <c r="B2709" s="131">
        <v>14000</v>
      </c>
      <c r="C2709" s="131" t="s">
        <v>7</v>
      </c>
      <c r="D2709" s="316" t="s">
        <v>19</v>
      </c>
      <c r="E2709" s="131">
        <v>7.21</v>
      </c>
      <c r="F2709" s="131" t="s">
        <v>9</v>
      </c>
      <c r="G2709" s="131" t="s">
        <v>62</v>
      </c>
      <c r="H2709" s="134" t="s">
        <v>62</v>
      </c>
      <c r="I2709" s="117" t="s">
        <v>3893</v>
      </c>
      <c r="J2709" s="74">
        <f>IF(F2709="USD", E2709, E2709 * IFERROR(VLOOKUP(F2709, EXCHANGE_RATE!A:B, 2, FALSE), "Currency not found"))</f>
        <v>7.21</v>
      </c>
      <c r="K2709" s="74">
        <f t="shared" si="278"/>
        <v>7.21</v>
      </c>
      <c r="L2709" s="14">
        <f>IF(C2709="MTS", B2709, B2709 * IFERROR(VLOOKUP(C2709, 'QTY_CONVERSIONS '!A:B, 2, FALSE), "Units not found"))</f>
        <v>14</v>
      </c>
      <c r="M2709" s="75">
        <f t="shared" si="279"/>
        <v>100940</v>
      </c>
      <c r="N2709" t="str">
        <f>IFERROR(VLOOKUP(D2709, Product_Category!A:B, 2, FALSE), "Uncategorized")</f>
        <v>CMC</v>
      </c>
      <c r="O2709" s="76">
        <f t="shared" si="280"/>
        <v>7.21</v>
      </c>
      <c r="P2709" s="76">
        <f t="shared" si="281"/>
        <v>100.94</v>
      </c>
      <c r="Q2709">
        <f t="shared" si="277"/>
        <v>2023</v>
      </c>
      <c r="R2709" t="str">
        <f>IFERROR(VLOOKUP(G2709,'Importer Name'!A:B, 2, FALSE), "")</f>
        <v>NOURYON CHEM</v>
      </c>
      <c r="S2709" t="str">
        <f>IFERROR(VLOOKUP(H2709,'Supplier name '!A:B, 2, FALSE), "")</f>
        <v>NOURYON CHEM</v>
      </c>
    </row>
    <row r="2710" spans="1:19">
      <c r="A2710" s="133" t="s">
        <v>207</v>
      </c>
      <c r="B2710" s="131">
        <v>14000</v>
      </c>
      <c r="C2710" s="131" t="s">
        <v>7</v>
      </c>
      <c r="D2710" s="316" t="s">
        <v>19</v>
      </c>
      <c r="E2710" s="131">
        <v>2.25</v>
      </c>
      <c r="F2710" s="131" t="s">
        <v>9</v>
      </c>
      <c r="G2710" s="131" t="s">
        <v>3873</v>
      </c>
      <c r="H2710" s="134" t="s">
        <v>62</v>
      </c>
      <c r="I2710" s="117" t="s">
        <v>3893</v>
      </c>
      <c r="J2710" s="74">
        <f>IF(F2710="USD", E2710, E2710 * IFERROR(VLOOKUP(F2710, EXCHANGE_RATE!A:B, 2, FALSE), "Currency not found"))</f>
        <v>2.25</v>
      </c>
      <c r="K2710" s="74">
        <f t="shared" si="278"/>
        <v>2.25</v>
      </c>
      <c r="L2710" s="14">
        <f>IF(C2710="MTS", B2710, B2710 * IFERROR(VLOOKUP(C2710, 'QTY_CONVERSIONS '!A:B, 2, FALSE), "Units not found"))</f>
        <v>14</v>
      </c>
      <c r="M2710" s="75">
        <f t="shared" si="279"/>
        <v>31500</v>
      </c>
      <c r="N2710" t="str">
        <f>IFERROR(VLOOKUP(D2710, Product_Category!A:B, 2, FALSE), "Uncategorized")</f>
        <v>CMC</v>
      </c>
      <c r="O2710" s="76">
        <f t="shared" si="280"/>
        <v>2.25</v>
      </c>
      <c r="P2710" s="76">
        <f t="shared" si="281"/>
        <v>31.5</v>
      </c>
      <c r="Q2710">
        <f t="shared" si="277"/>
        <v>2023</v>
      </c>
      <c r="R2710" t="str">
        <f>IFERROR(VLOOKUP(G2710,'Importer Name'!A:B, 2, FALSE), "")</f>
        <v>ARMAAN TRADING</v>
      </c>
      <c r="S2710" t="str">
        <f>IFERROR(VLOOKUP(H2710,'Supplier name '!A:B, 2, FALSE), "")</f>
        <v>NOURYON CHEM</v>
      </c>
    </row>
    <row r="2711" spans="1:19">
      <c r="A2711" s="133" t="s">
        <v>207</v>
      </c>
      <c r="B2711" s="131">
        <v>28000</v>
      </c>
      <c r="C2711" s="131" t="s">
        <v>7</v>
      </c>
      <c r="D2711" s="316" t="s">
        <v>19</v>
      </c>
      <c r="E2711" s="131">
        <v>2.25</v>
      </c>
      <c r="F2711" s="131" t="s">
        <v>9</v>
      </c>
      <c r="G2711" s="131" t="s">
        <v>3873</v>
      </c>
      <c r="H2711" s="134" t="s">
        <v>62</v>
      </c>
      <c r="I2711" s="117" t="s">
        <v>3893</v>
      </c>
      <c r="J2711" s="74">
        <f>IF(F2711="USD", E2711, E2711 * IFERROR(VLOOKUP(F2711, EXCHANGE_RATE!A:B, 2, FALSE), "Currency not found"))</f>
        <v>2.25</v>
      </c>
      <c r="K2711" s="74">
        <f t="shared" si="278"/>
        <v>2.25</v>
      </c>
      <c r="L2711" s="14">
        <f>IF(C2711="MTS", B2711, B2711 * IFERROR(VLOOKUP(C2711, 'QTY_CONVERSIONS '!A:B, 2, FALSE), "Units not found"))</f>
        <v>28</v>
      </c>
      <c r="M2711" s="75">
        <f t="shared" si="279"/>
        <v>63000</v>
      </c>
      <c r="N2711" t="str">
        <f>IFERROR(VLOOKUP(D2711, Product_Category!A:B, 2, FALSE), "Uncategorized")</f>
        <v>CMC</v>
      </c>
      <c r="O2711" s="76">
        <f t="shared" si="280"/>
        <v>2.25</v>
      </c>
      <c r="P2711" s="76">
        <f t="shared" si="281"/>
        <v>63</v>
      </c>
      <c r="Q2711">
        <f t="shared" si="277"/>
        <v>2023</v>
      </c>
      <c r="R2711" t="str">
        <f>IFERROR(VLOOKUP(G2711,'Importer Name'!A:B, 2, FALSE), "")</f>
        <v>ARMAAN TRADING</v>
      </c>
      <c r="S2711" t="str">
        <f>IFERROR(VLOOKUP(H2711,'Supplier name '!A:B, 2, FALSE), "")</f>
        <v>NOURYON CHEM</v>
      </c>
    </row>
    <row r="2712" spans="1:19">
      <c r="A2712" s="133" t="s">
        <v>207</v>
      </c>
      <c r="B2712" s="131">
        <v>1000</v>
      </c>
      <c r="C2712" s="131" t="s">
        <v>7</v>
      </c>
      <c r="D2712" s="316" t="s">
        <v>19</v>
      </c>
      <c r="E2712" s="131">
        <v>2.64</v>
      </c>
      <c r="F2712" s="131" t="s">
        <v>9</v>
      </c>
      <c r="G2712" s="131" t="s">
        <v>3874</v>
      </c>
      <c r="H2712" s="134" t="s">
        <v>62</v>
      </c>
      <c r="I2712" s="117" t="s">
        <v>3893</v>
      </c>
      <c r="J2712" s="74">
        <f>IF(F2712="USD", E2712, E2712 * IFERROR(VLOOKUP(F2712, EXCHANGE_RATE!A:B, 2, FALSE), "Currency not found"))</f>
        <v>2.64</v>
      </c>
      <c r="K2712" s="74">
        <f t="shared" si="278"/>
        <v>2.64</v>
      </c>
      <c r="L2712" s="14">
        <f>IF(C2712="MTS", B2712, B2712 * IFERROR(VLOOKUP(C2712, 'QTY_CONVERSIONS '!A:B, 2, FALSE), "Units not found"))</f>
        <v>1</v>
      </c>
      <c r="M2712" s="75">
        <f t="shared" si="279"/>
        <v>2640</v>
      </c>
      <c r="N2712" t="str">
        <f>IFERROR(VLOOKUP(D2712, Product_Category!A:B, 2, FALSE), "Uncategorized")</f>
        <v>CMC</v>
      </c>
      <c r="O2712" s="76">
        <f t="shared" si="280"/>
        <v>2.64</v>
      </c>
      <c r="P2712" s="76">
        <f t="shared" si="281"/>
        <v>2.64</v>
      </c>
      <c r="Q2712">
        <f t="shared" si="277"/>
        <v>2023</v>
      </c>
      <c r="R2712" t="str">
        <f>IFERROR(VLOOKUP(G2712,'Importer Name'!A:B, 2, FALSE), "")</f>
        <v>VIBRANT SPECIALITIES</v>
      </c>
      <c r="S2712" t="str">
        <f>IFERROR(VLOOKUP(H2712,'Supplier name '!A:B, 2, FALSE), "")</f>
        <v>NOURYON CHEM</v>
      </c>
    </row>
    <row r="2713" spans="1:19">
      <c r="A2713" s="133" t="s">
        <v>207</v>
      </c>
      <c r="B2713" s="131">
        <v>20000</v>
      </c>
      <c r="C2713" s="131" t="s">
        <v>7</v>
      </c>
      <c r="D2713" s="316" t="s">
        <v>19</v>
      </c>
      <c r="E2713" s="131">
        <v>1.87</v>
      </c>
      <c r="F2713" s="131" t="s">
        <v>9</v>
      </c>
      <c r="G2713" s="131" t="s">
        <v>62</v>
      </c>
      <c r="H2713" s="134" t="s">
        <v>62</v>
      </c>
      <c r="I2713" s="117" t="s">
        <v>3893</v>
      </c>
      <c r="J2713" s="74">
        <f>IF(F2713="USD", E2713, E2713 * IFERROR(VLOOKUP(F2713, EXCHANGE_RATE!A:B, 2, FALSE), "Currency not found"))</f>
        <v>1.87</v>
      </c>
      <c r="K2713" s="74">
        <f t="shared" si="278"/>
        <v>1.87</v>
      </c>
      <c r="L2713" s="14">
        <f>IF(C2713="MTS", B2713, B2713 * IFERROR(VLOOKUP(C2713, 'QTY_CONVERSIONS '!A:B, 2, FALSE), "Units not found"))</f>
        <v>20</v>
      </c>
      <c r="M2713" s="75">
        <f t="shared" si="279"/>
        <v>37400</v>
      </c>
      <c r="N2713" t="str">
        <f>IFERROR(VLOOKUP(D2713, Product_Category!A:B, 2, FALSE), "Uncategorized")</f>
        <v>CMC</v>
      </c>
      <c r="O2713" s="76">
        <f t="shared" si="280"/>
        <v>1.87</v>
      </c>
      <c r="P2713" s="76">
        <f t="shared" si="281"/>
        <v>37.400000000000006</v>
      </c>
      <c r="Q2713">
        <f t="shared" si="277"/>
        <v>2023</v>
      </c>
      <c r="R2713" t="str">
        <f>IFERROR(VLOOKUP(G2713,'Importer Name'!A:B, 2, FALSE), "")</f>
        <v>NOURYON CHEM</v>
      </c>
      <c r="S2713" t="str">
        <f>IFERROR(VLOOKUP(H2713,'Supplier name '!A:B, 2, FALSE), "")</f>
        <v>NOURYON CHEM</v>
      </c>
    </row>
    <row r="2714" spans="1:19">
      <c r="A2714" s="133" t="s">
        <v>207</v>
      </c>
      <c r="B2714" s="131">
        <v>16000</v>
      </c>
      <c r="C2714" s="131" t="s">
        <v>7</v>
      </c>
      <c r="D2714" s="316" t="s">
        <v>210</v>
      </c>
      <c r="E2714" s="131">
        <v>8.2100000000000009</v>
      </c>
      <c r="F2714" s="131" t="s">
        <v>1718</v>
      </c>
      <c r="G2714" s="131" t="s">
        <v>208</v>
      </c>
      <c r="H2714" s="134" t="s">
        <v>3875</v>
      </c>
      <c r="I2714" s="117" t="s">
        <v>3893</v>
      </c>
      <c r="J2714" s="74">
        <f>IF(F2714="USD", E2714, E2714 * IFERROR(VLOOKUP(F2714, EXCHANGE_RATE!A:B, 2, FALSE), "Currency not found"))</f>
        <v>8.7847000000000008</v>
      </c>
      <c r="K2714" s="74">
        <f t="shared" si="278"/>
        <v>8.7899999999999991</v>
      </c>
      <c r="L2714" s="14">
        <f>IF(C2714="MTS", B2714, B2714 * IFERROR(VLOOKUP(C2714, 'QTY_CONVERSIONS '!A:B, 2, FALSE), "Units not found"))</f>
        <v>16</v>
      </c>
      <c r="M2714" s="75">
        <f t="shared" si="279"/>
        <v>140640</v>
      </c>
      <c r="N2714" t="str">
        <f>IFERROR(VLOOKUP(D2714, Product_Category!A:B, 2, FALSE), "Uncategorized")</f>
        <v>MCC</v>
      </c>
      <c r="O2714" s="76">
        <f t="shared" si="280"/>
        <v>8.7899999999999991</v>
      </c>
      <c r="P2714" s="76">
        <f t="shared" si="281"/>
        <v>140.63999999999999</v>
      </c>
      <c r="Q2714">
        <f t="shared" si="277"/>
        <v>2023</v>
      </c>
      <c r="R2714" t="str">
        <f>IFERROR(VLOOKUP(G2714,'Importer Name'!A:B, 2, FALSE), "")</f>
        <v>RETTENMAIER</v>
      </c>
      <c r="S2714" t="str">
        <f>IFERROR(VLOOKUP(H2714,'Supplier name '!A:B, 2, FALSE), "")</f>
        <v>JRS PHAMA</v>
      </c>
    </row>
    <row r="2715" spans="1:19">
      <c r="A2715" s="133" t="s">
        <v>207</v>
      </c>
      <c r="B2715" s="131">
        <v>16000</v>
      </c>
      <c r="C2715" s="131" t="s">
        <v>7</v>
      </c>
      <c r="D2715" s="316" t="s">
        <v>210</v>
      </c>
      <c r="E2715" s="131">
        <v>7.88</v>
      </c>
      <c r="F2715" s="131" t="s">
        <v>1718</v>
      </c>
      <c r="G2715" s="131" t="s">
        <v>208</v>
      </c>
      <c r="H2715" s="134" t="s">
        <v>3875</v>
      </c>
      <c r="I2715" s="117" t="s">
        <v>3893</v>
      </c>
      <c r="J2715" s="74">
        <f>IF(F2715="USD", E2715, E2715 * IFERROR(VLOOKUP(F2715, EXCHANGE_RATE!A:B, 2, FALSE), "Currency not found"))</f>
        <v>8.4315999999999995</v>
      </c>
      <c r="K2715" s="74">
        <f t="shared" si="278"/>
        <v>8.44</v>
      </c>
      <c r="L2715" s="14">
        <f>IF(C2715="MTS", B2715, B2715 * IFERROR(VLOOKUP(C2715, 'QTY_CONVERSIONS '!A:B, 2, FALSE), "Units not found"))</f>
        <v>16</v>
      </c>
      <c r="M2715" s="75">
        <f t="shared" si="279"/>
        <v>135040</v>
      </c>
      <c r="N2715" t="str">
        <f>IFERROR(VLOOKUP(D2715, Product_Category!A:B, 2, FALSE), "Uncategorized")</f>
        <v>MCC</v>
      </c>
      <c r="O2715" s="76">
        <f t="shared" si="280"/>
        <v>8.44</v>
      </c>
      <c r="P2715" s="76">
        <f t="shared" si="281"/>
        <v>135.04</v>
      </c>
      <c r="Q2715">
        <f t="shared" si="277"/>
        <v>2023</v>
      </c>
      <c r="R2715" t="str">
        <f>IFERROR(VLOOKUP(G2715,'Importer Name'!A:B, 2, FALSE), "")</f>
        <v>RETTENMAIER</v>
      </c>
      <c r="S2715" t="str">
        <f>IFERROR(VLOOKUP(H2715,'Supplier name '!A:B, 2, FALSE), "")</f>
        <v>JRS PHAMA</v>
      </c>
    </row>
    <row r="2716" spans="1:19">
      <c r="A2716" s="135" t="s">
        <v>207</v>
      </c>
      <c r="B2716" s="132">
        <v>20000</v>
      </c>
      <c r="C2716" s="132" t="s">
        <v>7</v>
      </c>
      <c r="D2716" s="317" t="s">
        <v>328</v>
      </c>
      <c r="E2716" s="132">
        <v>9.34</v>
      </c>
      <c r="F2716" s="132" t="s">
        <v>1718</v>
      </c>
      <c r="G2716" s="132" t="s">
        <v>208</v>
      </c>
      <c r="H2716" s="136" t="s">
        <v>3875</v>
      </c>
      <c r="I2716" s="117" t="s">
        <v>3893</v>
      </c>
      <c r="J2716" s="74">
        <f>IF(F2716="USD", E2716, E2716 * IFERROR(VLOOKUP(F2716, EXCHANGE_RATE!A:B, 2, FALSE), "Currency not found"))</f>
        <v>9.9938000000000002</v>
      </c>
      <c r="K2716" s="74">
        <f t="shared" si="278"/>
        <v>10</v>
      </c>
      <c r="L2716" s="14">
        <f>IF(C2716="MTS", B2716, B2716 * IFERROR(VLOOKUP(C2716, 'QTY_CONVERSIONS '!A:B, 2, FALSE), "Units not found"))</f>
        <v>20</v>
      </c>
      <c r="M2716" s="75">
        <f t="shared" si="279"/>
        <v>200000</v>
      </c>
      <c r="N2716" t="str">
        <f>IFERROR(VLOOKUP(D2716, Product_Category!A:B, 2, FALSE), "Uncategorized")</f>
        <v>MCC</v>
      </c>
      <c r="O2716" s="76">
        <f t="shared" si="280"/>
        <v>10</v>
      </c>
      <c r="P2716" s="76">
        <f t="shared" si="281"/>
        <v>200</v>
      </c>
      <c r="Q2716">
        <f t="shared" si="277"/>
        <v>2023</v>
      </c>
      <c r="R2716" t="str">
        <f>IFERROR(VLOOKUP(G2716,'Importer Name'!A:B, 2, FALSE), "")</f>
        <v>RETTENMAIER</v>
      </c>
      <c r="S2716" t="str">
        <f>IFERROR(VLOOKUP(H2716,'Supplier name '!A:B, 2, FALSE), "")</f>
        <v>JRS PHAMA</v>
      </c>
    </row>
    <row r="2717" spans="1:19">
      <c r="A2717" s="133" t="s">
        <v>225</v>
      </c>
      <c r="B2717" s="131">
        <v>10000</v>
      </c>
      <c r="C2717" s="131" t="s">
        <v>7</v>
      </c>
      <c r="D2717" s="316" t="s">
        <v>19</v>
      </c>
      <c r="E2717" s="131">
        <v>4.3099999999999996</v>
      </c>
      <c r="F2717" s="131" t="s">
        <v>9</v>
      </c>
      <c r="G2717" s="131" t="s">
        <v>79</v>
      </c>
      <c r="H2717" s="134" t="s">
        <v>458</v>
      </c>
      <c r="I2717" s="117" t="s">
        <v>3893</v>
      </c>
      <c r="J2717" s="74">
        <f>IF(F2717="USD", E2717, E2717 * IFERROR(VLOOKUP(F2717, EXCHANGE_RATE!A:B, 2, FALSE), "Currency not found"))</f>
        <v>4.3099999999999996</v>
      </c>
      <c r="K2717" s="74">
        <f t="shared" si="278"/>
        <v>4.3099999999999996</v>
      </c>
      <c r="L2717" s="14">
        <f>IF(C2717="MTS", B2717, B2717 * IFERROR(VLOOKUP(C2717, 'QTY_CONVERSIONS '!A:B, 2, FALSE), "Units not found"))</f>
        <v>10</v>
      </c>
      <c r="M2717" s="75">
        <f t="shared" si="279"/>
        <v>43099.999999999993</v>
      </c>
      <c r="N2717" t="str">
        <f>IFERROR(VLOOKUP(D2717, Product_Category!A:B, 2, FALSE), "Uncategorized")</f>
        <v>CMC</v>
      </c>
      <c r="O2717" s="76">
        <f t="shared" si="280"/>
        <v>4.3099999999999996</v>
      </c>
      <c r="P2717" s="76">
        <f t="shared" si="281"/>
        <v>43.099999999999994</v>
      </c>
      <c r="Q2717">
        <f t="shared" si="277"/>
        <v>2023</v>
      </c>
      <c r="R2717" t="str">
        <f>IFERROR(VLOOKUP(G2717,'Importer Name'!A:B, 2, FALSE), "")</f>
        <v>DABUR INDIA</v>
      </c>
      <c r="S2717" t="str">
        <f>IFERROR(VLOOKUP(H2717,'Supplier name '!A:B, 2, FALSE), "")</f>
        <v>ASHLAND INDUSTRIES</v>
      </c>
    </row>
    <row r="2718" spans="1:19">
      <c r="A2718" s="133" t="s">
        <v>225</v>
      </c>
      <c r="B2718" s="131">
        <v>300</v>
      </c>
      <c r="C2718" s="131" t="s">
        <v>7</v>
      </c>
      <c r="D2718" s="316" t="s">
        <v>19</v>
      </c>
      <c r="E2718" s="131">
        <v>15.45</v>
      </c>
      <c r="F2718" s="131" t="s">
        <v>9</v>
      </c>
      <c r="G2718" s="131" t="s">
        <v>81</v>
      </c>
      <c r="H2718" s="134" t="s">
        <v>458</v>
      </c>
      <c r="I2718" s="117" t="s">
        <v>3893</v>
      </c>
      <c r="J2718" s="74">
        <f>IF(F2718="USD", E2718, E2718 * IFERROR(VLOOKUP(F2718, EXCHANGE_RATE!A:B, 2, FALSE), "Currency not found"))</f>
        <v>15.45</v>
      </c>
      <c r="K2718" s="74">
        <f t="shared" si="278"/>
        <v>15.45</v>
      </c>
      <c r="L2718" s="14">
        <f>IF(C2718="MTS", B2718, B2718 * IFERROR(VLOOKUP(C2718, 'QTY_CONVERSIONS '!A:B, 2, FALSE), "Units not found"))</f>
        <v>0.3</v>
      </c>
      <c r="M2718" s="75">
        <f t="shared" si="279"/>
        <v>4635</v>
      </c>
      <c r="N2718" t="str">
        <f>IFERROR(VLOOKUP(D2718, Product_Category!A:B, 2, FALSE), "Uncategorized")</f>
        <v>CMC</v>
      </c>
      <c r="O2718" s="76">
        <f t="shared" si="280"/>
        <v>15.45</v>
      </c>
      <c r="P2718" s="76">
        <f t="shared" si="281"/>
        <v>4.6349999999999998</v>
      </c>
      <c r="Q2718">
        <f t="shared" si="277"/>
        <v>2023</v>
      </c>
      <c r="R2718" t="str">
        <f>IFERROR(VLOOKUP(G2718,'Importer Name'!A:B, 2, FALSE), "")</f>
        <v>DKSH INDIA</v>
      </c>
      <c r="S2718" t="str">
        <f>IFERROR(VLOOKUP(H2718,'Supplier name '!A:B, 2, FALSE), "")</f>
        <v>ASHLAND INDUSTRIES</v>
      </c>
    </row>
    <row r="2719" spans="1:19">
      <c r="A2719" s="133" t="s">
        <v>225</v>
      </c>
      <c r="B2719" s="131">
        <v>25</v>
      </c>
      <c r="C2719" s="131" t="s">
        <v>7</v>
      </c>
      <c r="D2719" s="316" t="s">
        <v>19</v>
      </c>
      <c r="E2719" s="131">
        <v>11.7</v>
      </c>
      <c r="F2719" s="131" t="s">
        <v>9</v>
      </c>
      <c r="G2719" s="131" t="s">
        <v>81</v>
      </c>
      <c r="H2719" s="134" t="s">
        <v>458</v>
      </c>
      <c r="I2719" s="117" t="s">
        <v>3893</v>
      </c>
      <c r="J2719" s="74">
        <f>IF(F2719="USD", E2719, E2719 * IFERROR(VLOOKUP(F2719, EXCHANGE_RATE!A:B, 2, FALSE), "Currency not found"))</f>
        <v>11.7</v>
      </c>
      <c r="K2719" s="74">
        <f t="shared" si="278"/>
        <v>11.7</v>
      </c>
      <c r="L2719" s="14">
        <f>IF(C2719="MTS", B2719, B2719 * IFERROR(VLOOKUP(C2719, 'QTY_CONVERSIONS '!A:B, 2, FALSE), "Units not found"))</f>
        <v>2.5000000000000001E-2</v>
      </c>
      <c r="M2719" s="75">
        <f t="shared" si="279"/>
        <v>292.5</v>
      </c>
      <c r="N2719" t="str">
        <f>IFERROR(VLOOKUP(D2719, Product_Category!A:B, 2, FALSE), "Uncategorized")</f>
        <v>CMC</v>
      </c>
      <c r="O2719" s="76">
        <f t="shared" si="280"/>
        <v>11.7</v>
      </c>
      <c r="P2719" s="76">
        <f t="shared" si="281"/>
        <v>0.29249999999999998</v>
      </c>
      <c r="Q2719">
        <f t="shared" si="277"/>
        <v>2023</v>
      </c>
      <c r="R2719" t="str">
        <f>IFERROR(VLOOKUP(G2719,'Importer Name'!A:B, 2, FALSE), "")</f>
        <v>DKSH INDIA</v>
      </c>
      <c r="S2719" t="str">
        <f>IFERROR(VLOOKUP(H2719,'Supplier name '!A:B, 2, FALSE), "")</f>
        <v>ASHLAND INDUSTRIES</v>
      </c>
    </row>
    <row r="2720" spans="1:19">
      <c r="A2720" s="133" t="s">
        <v>225</v>
      </c>
      <c r="B2720" s="131">
        <v>2000</v>
      </c>
      <c r="C2720" s="131" t="s">
        <v>7</v>
      </c>
      <c r="D2720" s="316" t="s">
        <v>19</v>
      </c>
      <c r="E2720" s="131">
        <v>7.03</v>
      </c>
      <c r="F2720" s="131" t="s">
        <v>9</v>
      </c>
      <c r="G2720" s="131" t="s">
        <v>34</v>
      </c>
      <c r="H2720" s="134" t="s">
        <v>458</v>
      </c>
      <c r="I2720" s="117" t="s">
        <v>3893</v>
      </c>
      <c r="J2720" s="74">
        <f>IF(F2720="USD", E2720, E2720 * IFERROR(VLOOKUP(F2720, EXCHANGE_RATE!A:B, 2, FALSE), "Currency not found"))</f>
        <v>7.03</v>
      </c>
      <c r="K2720" s="74">
        <f t="shared" si="278"/>
        <v>7.03</v>
      </c>
      <c r="L2720" s="14">
        <f>IF(C2720="MTS", B2720, B2720 * IFERROR(VLOOKUP(C2720, 'QTY_CONVERSIONS '!A:B, 2, FALSE), "Units not found"))</f>
        <v>2</v>
      </c>
      <c r="M2720" s="75">
        <f t="shared" si="279"/>
        <v>14060</v>
      </c>
      <c r="N2720" t="str">
        <f>IFERROR(VLOOKUP(D2720, Product_Category!A:B, 2, FALSE), "Uncategorized")</f>
        <v>CMC</v>
      </c>
      <c r="O2720" s="76">
        <f t="shared" si="280"/>
        <v>7.03</v>
      </c>
      <c r="P2720" s="76">
        <f t="shared" si="281"/>
        <v>14.06</v>
      </c>
      <c r="Q2720">
        <f t="shared" si="277"/>
        <v>2023</v>
      </c>
      <c r="R2720" t="str">
        <f>IFERROR(VLOOKUP(G2720,'Importer Name'!A:B, 2, FALSE), "")</f>
        <v>COLGATE-PALMOLIVE</v>
      </c>
      <c r="S2720" t="str">
        <f>IFERROR(VLOOKUP(H2720,'Supplier name '!A:B, 2, FALSE), "")</f>
        <v>ASHLAND INDUSTRIES</v>
      </c>
    </row>
    <row r="2721" spans="1:19">
      <c r="A2721" s="133" t="s">
        <v>225</v>
      </c>
      <c r="B2721" s="131">
        <v>50</v>
      </c>
      <c r="C2721" s="131" t="s">
        <v>7</v>
      </c>
      <c r="D2721" s="316" t="s">
        <v>19</v>
      </c>
      <c r="E2721" s="131">
        <v>16</v>
      </c>
      <c r="F2721" s="131" t="s">
        <v>9</v>
      </c>
      <c r="G2721" s="131" t="s">
        <v>81</v>
      </c>
      <c r="H2721" s="134" t="s">
        <v>458</v>
      </c>
      <c r="I2721" s="117" t="s">
        <v>3893</v>
      </c>
      <c r="J2721" s="74">
        <f>IF(F2721="USD", E2721, E2721 * IFERROR(VLOOKUP(F2721, EXCHANGE_RATE!A:B, 2, FALSE), "Currency not found"))</f>
        <v>16</v>
      </c>
      <c r="K2721" s="74">
        <f t="shared" si="278"/>
        <v>16</v>
      </c>
      <c r="L2721" s="14">
        <f>IF(C2721="MTS", B2721, B2721 * IFERROR(VLOOKUP(C2721, 'QTY_CONVERSIONS '!A:B, 2, FALSE), "Units not found"))</f>
        <v>0.05</v>
      </c>
      <c r="M2721" s="75">
        <f t="shared" si="279"/>
        <v>800</v>
      </c>
      <c r="N2721" t="str">
        <f>IFERROR(VLOOKUP(D2721, Product_Category!A:B, 2, FALSE), "Uncategorized")</f>
        <v>CMC</v>
      </c>
      <c r="O2721" s="76">
        <f t="shared" si="280"/>
        <v>16</v>
      </c>
      <c r="P2721" s="76">
        <f t="shared" si="281"/>
        <v>0.8</v>
      </c>
      <c r="Q2721">
        <f t="shared" si="277"/>
        <v>2023</v>
      </c>
      <c r="R2721" t="str">
        <f>IFERROR(VLOOKUP(G2721,'Importer Name'!A:B, 2, FALSE), "")</f>
        <v>DKSH INDIA</v>
      </c>
      <c r="S2721" t="str">
        <f>IFERROR(VLOOKUP(H2721,'Supplier name '!A:B, 2, FALSE), "")</f>
        <v>ASHLAND INDUSTRIES</v>
      </c>
    </row>
    <row r="2722" spans="1:19">
      <c r="A2722" s="133" t="s">
        <v>225</v>
      </c>
      <c r="B2722" s="131">
        <v>50</v>
      </c>
      <c r="C2722" s="131" t="s">
        <v>7</v>
      </c>
      <c r="D2722" s="316" t="s">
        <v>19</v>
      </c>
      <c r="E2722" s="131">
        <v>20.07</v>
      </c>
      <c r="F2722" s="131" t="s">
        <v>9</v>
      </c>
      <c r="G2722" s="131" t="s">
        <v>2569</v>
      </c>
      <c r="H2722" s="134" t="s">
        <v>458</v>
      </c>
      <c r="I2722" s="117" t="s">
        <v>3893</v>
      </c>
      <c r="J2722" s="74">
        <f>IF(F2722="USD", E2722, E2722 * IFERROR(VLOOKUP(F2722, EXCHANGE_RATE!A:B, 2, FALSE), "Currency not found"))</f>
        <v>20.07</v>
      </c>
      <c r="K2722" s="74">
        <f t="shared" si="278"/>
        <v>20.07</v>
      </c>
      <c r="L2722" s="14">
        <f>IF(C2722="MTS", B2722, B2722 * IFERROR(VLOOKUP(C2722, 'QTY_CONVERSIONS '!A:B, 2, FALSE), "Units not found"))</f>
        <v>0.05</v>
      </c>
      <c r="M2722" s="75">
        <f t="shared" si="279"/>
        <v>1003.5</v>
      </c>
      <c r="N2722" t="str">
        <f>IFERROR(VLOOKUP(D2722, Product_Category!A:B, 2, FALSE), "Uncategorized")</f>
        <v>CMC</v>
      </c>
      <c r="O2722" s="76">
        <f t="shared" si="280"/>
        <v>20.07</v>
      </c>
      <c r="P2722" s="76">
        <f t="shared" si="281"/>
        <v>1.0035000000000001</v>
      </c>
      <c r="Q2722">
        <f t="shared" si="277"/>
        <v>2023</v>
      </c>
      <c r="R2722" t="str">
        <f>IFERROR(VLOOKUP(G2722,'Importer Name'!A:B, 2, FALSE), "")</f>
        <v>INTERNATIONAL SPECIALTY</v>
      </c>
      <c r="S2722" t="str">
        <f>IFERROR(VLOOKUP(H2722,'Supplier name '!A:B, 2, FALSE), "")</f>
        <v>ASHLAND INDUSTRIES</v>
      </c>
    </row>
    <row r="2723" spans="1:19">
      <c r="A2723" s="135" t="s">
        <v>225</v>
      </c>
      <c r="B2723" s="132">
        <v>10000</v>
      </c>
      <c r="C2723" s="132" t="s">
        <v>7</v>
      </c>
      <c r="D2723" s="317" t="s">
        <v>19</v>
      </c>
      <c r="E2723" s="132">
        <v>5.8</v>
      </c>
      <c r="F2723" s="132" t="s">
        <v>9</v>
      </c>
      <c r="G2723" s="132" t="s">
        <v>81</v>
      </c>
      <c r="H2723" s="136" t="s">
        <v>458</v>
      </c>
      <c r="I2723" s="117" t="s">
        <v>3893</v>
      </c>
      <c r="J2723" s="74">
        <f>IF(F2723="USD", E2723, E2723 * IFERROR(VLOOKUP(F2723, EXCHANGE_RATE!A:B, 2, FALSE), "Currency not found"))</f>
        <v>5.8</v>
      </c>
      <c r="K2723" s="74">
        <f t="shared" si="278"/>
        <v>5.8</v>
      </c>
      <c r="L2723" s="14">
        <f>IF(C2723="MTS", B2723, B2723 * IFERROR(VLOOKUP(C2723, 'QTY_CONVERSIONS '!A:B, 2, FALSE), "Units not found"))</f>
        <v>10</v>
      </c>
      <c r="M2723" s="75">
        <f t="shared" si="279"/>
        <v>58000</v>
      </c>
      <c r="N2723" t="str">
        <f>IFERROR(VLOOKUP(D2723, Product_Category!A:B, 2, FALSE), "Uncategorized")</f>
        <v>CMC</v>
      </c>
      <c r="O2723" s="76">
        <f t="shared" si="280"/>
        <v>5.8</v>
      </c>
      <c r="P2723" s="76">
        <f t="shared" si="281"/>
        <v>58</v>
      </c>
      <c r="Q2723">
        <f t="shared" si="277"/>
        <v>2023</v>
      </c>
      <c r="R2723" t="str">
        <f>IFERROR(VLOOKUP(G2723,'Importer Name'!A:B, 2, FALSE), "")</f>
        <v>DKSH INDIA</v>
      </c>
      <c r="S2723" t="str">
        <f>IFERROR(VLOOKUP(H2723,'Supplier name '!A:B, 2, FALSE), "")</f>
        <v>ASHLAND INDUSTRIES</v>
      </c>
    </row>
    <row r="2724" spans="1:19">
      <c r="A2724" s="174" t="s">
        <v>230</v>
      </c>
      <c r="B2724" s="172">
        <v>1</v>
      </c>
      <c r="C2724" s="131" t="s">
        <v>7</v>
      </c>
      <c r="D2724" s="316" t="s">
        <v>19</v>
      </c>
      <c r="E2724" s="131">
        <v>75.19</v>
      </c>
      <c r="F2724" s="172" t="s">
        <v>9</v>
      </c>
      <c r="G2724" s="172" t="s">
        <v>3387</v>
      </c>
      <c r="H2724" s="173" t="s">
        <v>306</v>
      </c>
      <c r="I2724" s="117" t="s">
        <v>3893</v>
      </c>
      <c r="J2724" s="74">
        <f>IF(F2724="USD", E2724, E2724 * IFERROR(VLOOKUP(F2724, EXCHANGE_RATE!A:B, 2, FALSE), "Currency not found"))</f>
        <v>75.19</v>
      </c>
      <c r="K2724" s="74">
        <f t="shared" si="278"/>
        <v>75.19</v>
      </c>
      <c r="L2724" s="14">
        <f>IF(C2724="MTS", B2724, B2724 * IFERROR(VLOOKUP(C2724, 'QTY_CONVERSIONS '!A:B, 2, FALSE), "Units not found"))</f>
        <v>1E-3</v>
      </c>
      <c r="M2724" s="75">
        <f t="shared" si="279"/>
        <v>75.19</v>
      </c>
      <c r="N2724" t="str">
        <f>IFERROR(VLOOKUP(D2724, Product_Category!A:B, 2, FALSE), "Uncategorized")</f>
        <v>CMC</v>
      </c>
      <c r="O2724" s="76">
        <f>K2724*1000</f>
        <v>75190</v>
      </c>
      <c r="P2724" s="76">
        <f t="shared" si="281"/>
        <v>75.19</v>
      </c>
      <c r="Q2724">
        <f t="shared" si="277"/>
        <v>2023</v>
      </c>
      <c r="R2724" t="str">
        <f>IFERROR(VLOOKUP(G2724,'Importer Name'!A:B, 2, FALSE), "")</f>
        <v>SIGMA ALDRICH CHEM</v>
      </c>
      <c r="S2724" t="str">
        <f>IFERROR(VLOOKUP(H2724,'Supplier name '!A:B, 2, FALSE), "")</f>
        <v>SIGMA ALDRICH</v>
      </c>
    </row>
    <row r="2725" spans="1:19">
      <c r="A2725" s="174" t="s">
        <v>230</v>
      </c>
      <c r="B2725" s="131">
        <v>160</v>
      </c>
      <c r="C2725" s="131" t="s">
        <v>7</v>
      </c>
      <c r="D2725" s="316" t="s">
        <v>3840</v>
      </c>
      <c r="E2725" s="131">
        <v>32</v>
      </c>
      <c r="F2725" s="131" t="s">
        <v>1718</v>
      </c>
      <c r="G2725" s="131" t="s">
        <v>239</v>
      </c>
      <c r="H2725" s="134" t="s">
        <v>2989</v>
      </c>
      <c r="I2725" s="117" t="s">
        <v>3893</v>
      </c>
      <c r="J2725" s="74">
        <f>IF(F2725="USD", E2725, E2725 * IFERROR(VLOOKUP(F2725, EXCHANGE_RATE!A:B, 2, FALSE), "Currency not found"))</f>
        <v>34.24</v>
      </c>
      <c r="K2725" s="74">
        <f t="shared" si="278"/>
        <v>34.24</v>
      </c>
      <c r="L2725" s="14">
        <f>IF(C2725="MTS", B2725, B2725 * IFERROR(VLOOKUP(C2725, 'QTY_CONVERSIONS '!A:B, 2, FALSE), "Units not found"))</f>
        <v>0.16</v>
      </c>
      <c r="M2725" s="75">
        <f t="shared" si="279"/>
        <v>5478.4000000000005</v>
      </c>
      <c r="N2725" t="str">
        <f>IFERROR(VLOOKUP(D2725, Product_Category!A:B, 2, FALSE), "Uncategorized")</f>
        <v>MCC SPHERES</v>
      </c>
      <c r="O2725" s="76">
        <f t="shared" si="280"/>
        <v>34.24</v>
      </c>
      <c r="P2725" s="76">
        <f t="shared" si="281"/>
        <v>5.4784000000000006</v>
      </c>
      <c r="Q2725">
        <f t="shared" si="277"/>
        <v>2023</v>
      </c>
      <c r="R2725" t="str">
        <f>IFERROR(VLOOKUP(G2725,'Importer Name'!A:B, 2, FALSE), "")</f>
        <v>ARIHANT INNOCHEM</v>
      </c>
      <c r="S2725" t="str">
        <f>IFERROR(VLOOKUP(H2725,'Supplier name '!A:B, 2, FALSE), "")</f>
        <v>PHARMATRANS</v>
      </c>
    </row>
    <row r="2726" spans="1:19">
      <c r="A2726" s="174" t="s">
        <v>230</v>
      </c>
      <c r="B2726" s="131">
        <v>580</v>
      </c>
      <c r="C2726" s="131" t="s">
        <v>7</v>
      </c>
      <c r="D2726" s="316" t="s">
        <v>3841</v>
      </c>
      <c r="E2726" s="131">
        <v>39.299999999999997</v>
      </c>
      <c r="F2726" s="131" t="s">
        <v>1718</v>
      </c>
      <c r="G2726" s="131" t="s">
        <v>239</v>
      </c>
      <c r="H2726" s="134" t="s">
        <v>2989</v>
      </c>
      <c r="I2726" s="117" t="s">
        <v>3893</v>
      </c>
      <c r="J2726" s="74">
        <f>IF(F2726="USD", E2726, E2726 * IFERROR(VLOOKUP(F2726, EXCHANGE_RATE!A:B, 2, FALSE), "Currency not found"))</f>
        <v>42.051000000000002</v>
      </c>
      <c r="K2726" s="74">
        <f t="shared" si="278"/>
        <v>42.059999999999995</v>
      </c>
      <c r="L2726" s="14">
        <f>IF(C2726="MTS", B2726, B2726 * IFERROR(VLOOKUP(C2726, 'QTY_CONVERSIONS '!A:B, 2, FALSE), "Units not found"))</f>
        <v>0.57999999999999996</v>
      </c>
      <c r="M2726" s="75">
        <f t="shared" si="279"/>
        <v>24394.799999999996</v>
      </c>
      <c r="N2726" t="str">
        <f>IFERROR(VLOOKUP(D2726, Product_Category!A:B, 2, FALSE), "Uncategorized")</f>
        <v>MCC SPHERES</v>
      </c>
      <c r="O2726" s="76">
        <f t="shared" si="280"/>
        <v>42.059999999999995</v>
      </c>
      <c r="P2726" s="76">
        <f t="shared" si="281"/>
        <v>24.394799999999996</v>
      </c>
      <c r="Q2726">
        <f t="shared" si="277"/>
        <v>2023</v>
      </c>
      <c r="R2726" t="str">
        <f>IFERROR(VLOOKUP(G2726,'Importer Name'!A:B, 2, FALSE), "")</f>
        <v>ARIHANT INNOCHEM</v>
      </c>
      <c r="S2726" t="str">
        <f>IFERROR(VLOOKUP(H2726,'Supplier name '!A:B, 2, FALSE), "")</f>
        <v>PHARMATRANS</v>
      </c>
    </row>
    <row r="2727" spans="1:19">
      <c r="A2727" s="174" t="s">
        <v>230</v>
      </c>
      <c r="B2727" s="131">
        <v>1.5</v>
      </c>
      <c r="C2727" s="131" t="s">
        <v>7</v>
      </c>
      <c r="D2727" s="316" t="s">
        <v>266</v>
      </c>
      <c r="E2727" s="300">
        <v>98.49</v>
      </c>
      <c r="F2727" s="131" t="s">
        <v>9</v>
      </c>
      <c r="G2727" s="131" t="s">
        <v>2334</v>
      </c>
      <c r="H2727" s="134" t="s">
        <v>2987</v>
      </c>
      <c r="I2727" s="117" t="s">
        <v>3893</v>
      </c>
      <c r="J2727" s="74">
        <f>IF(F2727="USD", E2727, E2727 * IFERROR(VLOOKUP(F2727, EXCHANGE_RATE!A:B, 2, FALSE), "Currency not found"))</f>
        <v>98.49</v>
      </c>
      <c r="K2727" s="74">
        <f t="shared" si="278"/>
        <v>98.49</v>
      </c>
      <c r="L2727" s="14">
        <f>IF(C2727="MTS", B2727, B2727 * IFERROR(VLOOKUP(C2727, 'QTY_CONVERSIONS '!A:B, 2, FALSE), "Units not found"))</f>
        <v>1.5E-3</v>
      </c>
      <c r="M2727" s="75">
        <f t="shared" si="279"/>
        <v>147.73499999999999</v>
      </c>
      <c r="N2727" t="str">
        <f>IFERROR(VLOOKUP(D2727, Product_Category!A:B, 2, FALSE), "Uncategorized")</f>
        <v>MCC</v>
      </c>
      <c r="O2727" s="76">
        <f>K2727*1000</f>
        <v>98490</v>
      </c>
      <c r="P2727" s="76">
        <f t="shared" si="281"/>
        <v>147.73500000000001</v>
      </c>
      <c r="Q2727">
        <f t="shared" si="277"/>
        <v>2023</v>
      </c>
      <c r="R2727" t="str">
        <f>IFERROR(VLOOKUP(G2727,'Importer Name'!A:B, 2, FALSE), "")</f>
        <v>MERCK LIFE SCIENCE</v>
      </c>
      <c r="S2727" t="str">
        <f>IFERROR(VLOOKUP(H2727,'Supplier name '!A:B, 2, FALSE), "")</f>
        <v>Merck Life Science</v>
      </c>
    </row>
    <row r="2728" spans="1:19">
      <c r="A2728" s="174" t="s">
        <v>230</v>
      </c>
      <c r="B2728" s="131">
        <v>12000</v>
      </c>
      <c r="C2728" s="131" t="s">
        <v>7</v>
      </c>
      <c r="D2728" s="316" t="s">
        <v>3842</v>
      </c>
      <c r="E2728" s="131">
        <v>3.97</v>
      </c>
      <c r="F2728" s="131" t="s">
        <v>1718</v>
      </c>
      <c r="G2728" s="131" t="s">
        <v>208</v>
      </c>
      <c r="H2728" s="134" t="s">
        <v>3875</v>
      </c>
      <c r="I2728" s="117" t="s">
        <v>3893</v>
      </c>
      <c r="J2728" s="74">
        <f>IF(F2728="USD", E2728, E2728 * IFERROR(VLOOKUP(F2728, EXCHANGE_RATE!A:B, 2, FALSE), "Currency not found"))</f>
        <v>4.2479000000000005</v>
      </c>
      <c r="K2728" s="74">
        <f t="shared" si="278"/>
        <v>4.25</v>
      </c>
      <c r="L2728" s="14">
        <f>IF(C2728="MTS", B2728, B2728 * IFERROR(VLOOKUP(C2728, 'QTY_CONVERSIONS '!A:B, 2, FALSE), "Units not found"))</f>
        <v>12</v>
      </c>
      <c r="M2728" s="75">
        <f t="shared" si="279"/>
        <v>51000</v>
      </c>
      <c r="N2728" t="str">
        <f>IFERROR(VLOOKUP(D2728, Product_Category!A:B, 2, FALSE), "Uncategorized")</f>
        <v>MCC</v>
      </c>
      <c r="O2728" s="76">
        <f t="shared" si="280"/>
        <v>4.25</v>
      </c>
      <c r="P2728" s="76">
        <f t="shared" si="281"/>
        <v>51</v>
      </c>
      <c r="Q2728">
        <f t="shared" si="277"/>
        <v>2023</v>
      </c>
      <c r="R2728" t="str">
        <f>IFERROR(VLOOKUP(G2728,'Importer Name'!A:B, 2, FALSE), "")</f>
        <v>RETTENMAIER</v>
      </c>
      <c r="S2728" t="str">
        <f>IFERROR(VLOOKUP(H2728,'Supplier name '!A:B, 2, FALSE), "")</f>
        <v>JRS PHAMA</v>
      </c>
    </row>
    <row r="2729" spans="1:19">
      <c r="A2729" s="174" t="s">
        <v>230</v>
      </c>
      <c r="B2729" s="131">
        <v>16000</v>
      </c>
      <c r="C2729" s="131" t="s">
        <v>7</v>
      </c>
      <c r="D2729" s="316" t="s">
        <v>3843</v>
      </c>
      <c r="E2729" s="131">
        <v>4.3</v>
      </c>
      <c r="F2729" s="131" t="s">
        <v>1718</v>
      </c>
      <c r="G2729" s="131" t="s">
        <v>208</v>
      </c>
      <c r="H2729" s="134" t="s">
        <v>3875</v>
      </c>
      <c r="I2729" s="117" t="s">
        <v>3893</v>
      </c>
      <c r="J2729" s="74">
        <f>IF(F2729="USD", E2729, E2729 * IFERROR(VLOOKUP(F2729, EXCHANGE_RATE!A:B, 2, FALSE), "Currency not found"))</f>
        <v>4.601</v>
      </c>
      <c r="K2729" s="74">
        <f t="shared" si="278"/>
        <v>4.6099999999999994</v>
      </c>
      <c r="L2729" s="14">
        <f>IF(C2729="MTS", B2729, B2729 * IFERROR(VLOOKUP(C2729, 'QTY_CONVERSIONS '!A:B, 2, FALSE), "Units not found"))</f>
        <v>16</v>
      </c>
      <c r="M2729" s="75">
        <f t="shared" si="279"/>
        <v>73759.999999999985</v>
      </c>
      <c r="N2729" t="str">
        <f>IFERROR(VLOOKUP(D2729, Product_Category!A:B, 2, FALSE), "Uncategorized")</f>
        <v>MCC</v>
      </c>
      <c r="O2729" s="76">
        <f t="shared" si="280"/>
        <v>4.6099999999999994</v>
      </c>
      <c r="P2729" s="76">
        <f t="shared" si="281"/>
        <v>73.759999999999991</v>
      </c>
      <c r="Q2729">
        <f t="shared" si="277"/>
        <v>2023</v>
      </c>
      <c r="R2729" t="str">
        <f>IFERROR(VLOOKUP(G2729,'Importer Name'!A:B, 2, FALSE), "")</f>
        <v>RETTENMAIER</v>
      </c>
      <c r="S2729" t="str">
        <f>IFERROR(VLOOKUP(H2729,'Supplier name '!A:B, 2, FALSE), "")</f>
        <v>JRS PHAMA</v>
      </c>
    </row>
    <row r="2730" spans="1:19">
      <c r="A2730" s="174" t="s">
        <v>230</v>
      </c>
      <c r="B2730" s="131">
        <v>13200</v>
      </c>
      <c r="C2730" s="131" t="s">
        <v>7</v>
      </c>
      <c r="D2730" s="316" t="s">
        <v>3844</v>
      </c>
      <c r="E2730" s="131">
        <v>3.55</v>
      </c>
      <c r="F2730" s="131" t="s">
        <v>1718</v>
      </c>
      <c r="G2730" s="131" t="s">
        <v>208</v>
      </c>
      <c r="H2730" s="134" t="s">
        <v>3875</v>
      </c>
      <c r="I2730" s="117" t="s">
        <v>3893</v>
      </c>
      <c r="J2730" s="74">
        <f>IF(F2730="USD", E2730, E2730 * IFERROR(VLOOKUP(F2730, EXCHANGE_RATE!A:B, 2, FALSE), "Currency not found"))</f>
        <v>3.7985000000000002</v>
      </c>
      <c r="K2730" s="74">
        <f t="shared" si="278"/>
        <v>3.8</v>
      </c>
      <c r="L2730" s="14">
        <f>IF(C2730="MTS", B2730, B2730 * IFERROR(VLOOKUP(C2730, 'QTY_CONVERSIONS '!A:B, 2, FALSE), "Units not found"))</f>
        <v>13.200000000000001</v>
      </c>
      <c r="M2730" s="75">
        <f t="shared" si="279"/>
        <v>50160</v>
      </c>
      <c r="N2730" t="str">
        <f>IFERROR(VLOOKUP(D2730, Product_Category!A:B, 2, FALSE), "Uncategorized")</f>
        <v>MCC</v>
      </c>
      <c r="O2730" s="76">
        <f t="shared" si="280"/>
        <v>3.8</v>
      </c>
      <c r="P2730" s="76">
        <f t="shared" si="281"/>
        <v>50.160000000000004</v>
      </c>
      <c r="Q2730">
        <f t="shared" si="277"/>
        <v>2023</v>
      </c>
      <c r="R2730" t="str">
        <f>IFERROR(VLOOKUP(G2730,'Importer Name'!A:B, 2, FALSE), "")</f>
        <v>RETTENMAIER</v>
      </c>
      <c r="S2730" t="str">
        <f>IFERROR(VLOOKUP(H2730,'Supplier name '!A:B, 2, FALSE), "")</f>
        <v>JRS PHAMA</v>
      </c>
    </row>
    <row r="2731" spans="1:19">
      <c r="A2731" s="174" t="s">
        <v>230</v>
      </c>
      <c r="B2731" s="131">
        <v>16000</v>
      </c>
      <c r="C2731" s="131" t="s">
        <v>7</v>
      </c>
      <c r="D2731" s="316" t="s">
        <v>3844</v>
      </c>
      <c r="E2731" s="131">
        <v>3.5</v>
      </c>
      <c r="F2731" s="131" t="s">
        <v>1718</v>
      </c>
      <c r="G2731" s="131" t="s">
        <v>208</v>
      </c>
      <c r="H2731" s="134" t="s">
        <v>3875</v>
      </c>
      <c r="I2731" s="117" t="s">
        <v>3893</v>
      </c>
      <c r="J2731" s="74">
        <f>IF(F2731="USD", E2731, E2731 * IFERROR(VLOOKUP(F2731, EXCHANGE_RATE!A:B, 2, FALSE), "Currency not found"))</f>
        <v>3.7450000000000001</v>
      </c>
      <c r="K2731" s="74">
        <f t="shared" si="278"/>
        <v>3.75</v>
      </c>
      <c r="L2731" s="14">
        <f>IF(C2731="MTS", B2731, B2731 * IFERROR(VLOOKUP(C2731, 'QTY_CONVERSIONS '!A:B, 2, FALSE), "Units not found"))</f>
        <v>16</v>
      </c>
      <c r="M2731" s="75">
        <f t="shared" si="279"/>
        <v>60000</v>
      </c>
      <c r="N2731" t="str">
        <f>IFERROR(VLOOKUP(D2731, Product_Category!A:B, 2, FALSE), "Uncategorized")</f>
        <v>MCC</v>
      </c>
      <c r="O2731" s="76">
        <f t="shared" si="280"/>
        <v>3.75</v>
      </c>
      <c r="P2731" s="76">
        <f t="shared" si="281"/>
        <v>60</v>
      </c>
      <c r="Q2731">
        <f t="shared" si="277"/>
        <v>2023</v>
      </c>
      <c r="R2731" t="str">
        <f>IFERROR(VLOOKUP(G2731,'Importer Name'!A:B, 2, FALSE), "")</f>
        <v>RETTENMAIER</v>
      </c>
      <c r="S2731" t="str">
        <f>IFERROR(VLOOKUP(H2731,'Supplier name '!A:B, 2, FALSE), "")</f>
        <v>JRS PHAMA</v>
      </c>
    </row>
    <row r="2732" spans="1:19">
      <c r="A2732" s="174" t="s">
        <v>230</v>
      </c>
      <c r="B2732" s="131">
        <v>16000</v>
      </c>
      <c r="C2732" s="131" t="s">
        <v>7</v>
      </c>
      <c r="D2732" s="316" t="s">
        <v>3845</v>
      </c>
      <c r="E2732" s="131">
        <v>3.59</v>
      </c>
      <c r="F2732" s="131" t="s">
        <v>1718</v>
      </c>
      <c r="G2732" s="131" t="s">
        <v>208</v>
      </c>
      <c r="H2732" s="134" t="s">
        <v>3875</v>
      </c>
      <c r="I2732" s="117" t="s">
        <v>3893</v>
      </c>
      <c r="J2732" s="74">
        <f>IF(F2732="USD", E2732, E2732 * IFERROR(VLOOKUP(F2732, EXCHANGE_RATE!A:B, 2, FALSE), "Currency not found"))</f>
        <v>3.8412999999999999</v>
      </c>
      <c r="K2732" s="74">
        <f t="shared" si="278"/>
        <v>3.8499999999999996</v>
      </c>
      <c r="L2732" s="14">
        <f>IF(C2732="MTS", B2732, B2732 * IFERROR(VLOOKUP(C2732, 'QTY_CONVERSIONS '!A:B, 2, FALSE), "Units not found"))</f>
        <v>16</v>
      </c>
      <c r="M2732" s="75">
        <f t="shared" si="279"/>
        <v>61599.999999999993</v>
      </c>
      <c r="N2732" t="str">
        <f>IFERROR(VLOOKUP(D2732, Product_Category!A:B, 2, FALSE), "Uncategorized")</f>
        <v>MCC</v>
      </c>
      <c r="O2732" s="76">
        <f t="shared" si="280"/>
        <v>3.8499999999999996</v>
      </c>
      <c r="P2732" s="76">
        <f t="shared" si="281"/>
        <v>61.599999999999994</v>
      </c>
      <c r="Q2732">
        <f t="shared" si="277"/>
        <v>2023</v>
      </c>
      <c r="R2732" t="str">
        <f>IFERROR(VLOOKUP(G2732,'Importer Name'!A:B, 2, FALSE), "")</f>
        <v>RETTENMAIER</v>
      </c>
      <c r="S2732" t="str">
        <f>IFERROR(VLOOKUP(H2732,'Supplier name '!A:B, 2, FALSE), "")</f>
        <v>JRS PHAMA</v>
      </c>
    </row>
    <row r="2733" spans="1:19">
      <c r="A2733" s="174" t="s">
        <v>230</v>
      </c>
      <c r="B2733" s="131">
        <v>3200</v>
      </c>
      <c r="C2733" s="131" t="s">
        <v>7</v>
      </c>
      <c r="D2733" s="316" t="s">
        <v>3845</v>
      </c>
      <c r="E2733" s="131">
        <v>3.55</v>
      </c>
      <c r="F2733" s="131" t="s">
        <v>1718</v>
      </c>
      <c r="G2733" s="131" t="s">
        <v>181</v>
      </c>
      <c r="H2733" s="134" t="s">
        <v>3875</v>
      </c>
      <c r="I2733" s="117" t="s">
        <v>3893</v>
      </c>
      <c r="J2733" s="74">
        <f>IF(F2733="USD", E2733, E2733 * IFERROR(VLOOKUP(F2733, EXCHANGE_RATE!A:B, 2, FALSE), "Currency not found"))</f>
        <v>3.7985000000000002</v>
      </c>
      <c r="K2733" s="74">
        <f t="shared" si="278"/>
        <v>3.8</v>
      </c>
      <c r="L2733" s="14">
        <f>IF(C2733="MTS", B2733, B2733 * IFERROR(VLOOKUP(C2733, 'QTY_CONVERSIONS '!A:B, 2, FALSE), "Units not found"))</f>
        <v>3.2</v>
      </c>
      <c r="M2733" s="75">
        <f t="shared" si="279"/>
        <v>12160</v>
      </c>
      <c r="N2733" t="str">
        <f>IFERROR(VLOOKUP(D2733, Product_Category!A:B, 2, FALSE), "Uncategorized")</f>
        <v>MCC</v>
      </c>
      <c r="O2733" s="76">
        <f t="shared" si="280"/>
        <v>3.8</v>
      </c>
      <c r="P2733" s="76">
        <f t="shared" si="281"/>
        <v>12.16</v>
      </c>
      <c r="Q2733">
        <f t="shared" si="277"/>
        <v>2023</v>
      </c>
      <c r="R2733" t="str">
        <f>IFERROR(VLOOKUP(G2733,'Importer Name'!A:B, 2, FALSE), "")</f>
        <v>PAR FORMULATIONS</v>
      </c>
      <c r="S2733" t="str">
        <f>IFERROR(VLOOKUP(H2733,'Supplier name '!A:B, 2, FALSE), "")</f>
        <v>JRS PHAMA</v>
      </c>
    </row>
    <row r="2734" spans="1:19">
      <c r="A2734" s="174" t="s">
        <v>230</v>
      </c>
      <c r="B2734" s="131">
        <v>250</v>
      </c>
      <c r="C2734" s="131" t="s">
        <v>7</v>
      </c>
      <c r="D2734" s="316" t="s">
        <v>3846</v>
      </c>
      <c r="E2734" s="300">
        <v>66.22</v>
      </c>
      <c r="F2734" s="131" t="s">
        <v>1718</v>
      </c>
      <c r="G2734" s="131" t="s">
        <v>2332</v>
      </c>
      <c r="H2734" s="134" t="s">
        <v>208</v>
      </c>
      <c r="I2734" s="117" t="s">
        <v>3893</v>
      </c>
      <c r="J2734" s="74">
        <f>IF(F2734="USD", E2734, E2734 * IFERROR(VLOOKUP(F2734, EXCHANGE_RATE!A:B, 2, FALSE), "Currency not found"))</f>
        <v>70.855400000000003</v>
      </c>
      <c r="K2734" s="74">
        <f t="shared" si="278"/>
        <v>70.86</v>
      </c>
      <c r="L2734" s="14">
        <f>IF(C2734="MTS", B2734, B2734 * IFERROR(VLOOKUP(C2734, 'QTY_CONVERSIONS '!A:B, 2, FALSE), "Units not found"))</f>
        <v>0.25</v>
      </c>
      <c r="M2734" s="75">
        <f t="shared" si="279"/>
        <v>17715</v>
      </c>
      <c r="N2734" t="str">
        <f>IFERROR(VLOOKUP(D2734, Product_Category!A:B, 2, FALSE), "Uncategorized")</f>
        <v>MCC</v>
      </c>
      <c r="O2734" s="76">
        <f>K2734*1000</f>
        <v>70860</v>
      </c>
      <c r="P2734" s="76">
        <f t="shared" si="281"/>
        <v>17715</v>
      </c>
      <c r="Q2734">
        <f t="shared" si="277"/>
        <v>2023</v>
      </c>
      <c r="R2734" t="str">
        <f>IFERROR(VLOOKUP(G2734,'Importer Name'!A:B, 2, FALSE), "")</f>
        <v>NIVEA INDIA</v>
      </c>
      <c r="S2734" t="str">
        <f>IFERROR(VLOOKUP(H2734,'Supplier name '!A:B, 2, FALSE), "")</f>
        <v>RETTENMAIER</v>
      </c>
    </row>
    <row r="2735" spans="1:19">
      <c r="A2735" s="175" t="s">
        <v>230</v>
      </c>
      <c r="B2735" s="132">
        <v>600</v>
      </c>
      <c r="C2735" s="132" t="s">
        <v>7</v>
      </c>
      <c r="D2735" s="317" t="s">
        <v>3847</v>
      </c>
      <c r="E2735" s="132">
        <v>12</v>
      </c>
      <c r="F2735" s="132" t="s">
        <v>1718</v>
      </c>
      <c r="G2735" s="132" t="s">
        <v>208</v>
      </c>
      <c r="H2735" s="136" t="s">
        <v>208</v>
      </c>
      <c r="I2735" s="117" t="s">
        <v>3893</v>
      </c>
      <c r="J2735" s="74">
        <f>IF(F2735="USD", E2735, E2735 * IFERROR(VLOOKUP(F2735, EXCHANGE_RATE!A:B, 2, FALSE), "Currency not found"))</f>
        <v>12.84</v>
      </c>
      <c r="K2735" s="74">
        <f t="shared" si="278"/>
        <v>12.84</v>
      </c>
      <c r="L2735" s="14">
        <f>IF(C2735="MTS", B2735, B2735 * IFERROR(VLOOKUP(C2735, 'QTY_CONVERSIONS '!A:B, 2, FALSE), "Units not found"))</f>
        <v>0.6</v>
      </c>
      <c r="M2735" s="75">
        <f t="shared" si="279"/>
        <v>7704</v>
      </c>
      <c r="N2735" t="str">
        <f>IFERROR(VLOOKUP(D2735, Product_Category!A:B, 2, FALSE), "Uncategorized")</f>
        <v>MCC</v>
      </c>
      <c r="O2735" s="76">
        <f t="shared" si="280"/>
        <v>12.84</v>
      </c>
      <c r="P2735" s="76">
        <f t="shared" si="281"/>
        <v>7.7039999999999997</v>
      </c>
      <c r="Q2735">
        <f t="shared" si="277"/>
        <v>2023</v>
      </c>
      <c r="R2735" t="str">
        <f>IFERROR(VLOOKUP(G2735,'Importer Name'!A:B, 2, FALSE), "")</f>
        <v>RETTENMAIER</v>
      </c>
      <c r="S2735" t="str">
        <f>IFERROR(VLOOKUP(H2735,'Supplier name '!A:B, 2, FALSE), "")</f>
        <v>RETTENMAIER</v>
      </c>
    </row>
    <row r="2736" spans="1:19">
      <c r="A2736" s="133" t="s">
        <v>244</v>
      </c>
      <c r="B2736" s="131">
        <v>1000</v>
      </c>
      <c r="C2736" s="131" t="s">
        <v>7</v>
      </c>
      <c r="D2736" s="316" t="s">
        <v>3848</v>
      </c>
      <c r="E2736" s="131">
        <v>4.0999999999999996</v>
      </c>
      <c r="F2736" s="131" t="s">
        <v>9</v>
      </c>
      <c r="G2736" s="131" t="s">
        <v>1007</v>
      </c>
      <c r="H2736" s="134" t="s">
        <v>3876</v>
      </c>
      <c r="I2736" s="117" t="s">
        <v>3893</v>
      </c>
      <c r="J2736" s="74">
        <f>IF(F2736="USD", E2736, E2736 * IFERROR(VLOOKUP(F2736, EXCHANGE_RATE!A:B, 2, FALSE), "Currency not found"))</f>
        <v>4.0999999999999996</v>
      </c>
      <c r="K2736" s="74">
        <f t="shared" si="278"/>
        <v>4.0999999999999996</v>
      </c>
      <c r="L2736" s="14">
        <f>IF(C2736="MTS", B2736, B2736 * IFERROR(VLOOKUP(C2736, 'QTY_CONVERSIONS '!A:B, 2, FALSE), "Units not found"))</f>
        <v>1</v>
      </c>
      <c r="M2736" s="75">
        <f t="shared" si="279"/>
        <v>4100</v>
      </c>
      <c r="N2736" t="str">
        <f>IFERROR(VLOOKUP(D2736, Product_Category!A:B, 2, FALSE), "Uncategorized")</f>
        <v>MCC</v>
      </c>
      <c r="O2736" s="76">
        <f t="shared" si="280"/>
        <v>4.0999999999999996</v>
      </c>
      <c r="P2736" s="76">
        <f t="shared" si="281"/>
        <v>4.0999999999999996</v>
      </c>
      <c r="Q2736">
        <f t="shared" si="277"/>
        <v>2023</v>
      </c>
      <c r="R2736" t="str">
        <f>IFERROR(VLOOKUP(G2736,'Importer Name'!A:B, 2, FALSE), "")</f>
        <v>PATEL CHEM</v>
      </c>
      <c r="S2736" t="str">
        <f>IFERROR(VLOOKUP(H2736,'Supplier name '!A:B, 2, FALSE), "")</f>
        <v>STAR PHARMA</v>
      </c>
    </row>
    <row r="2737" spans="1:19">
      <c r="A2737" s="135" t="s">
        <v>244</v>
      </c>
      <c r="B2737" s="132">
        <v>1000</v>
      </c>
      <c r="C2737" s="132" t="s">
        <v>7</v>
      </c>
      <c r="D2737" s="317" t="s">
        <v>3849</v>
      </c>
      <c r="E2737" s="132">
        <v>4.0999999999999996</v>
      </c>
      <c r="F2737" s="132" t="s">
        <v>9</v>
      </c>
      <c r="G2737" s="132" t="s">
        <v>1007</v>
      </c>
      <c r="H2737" s="136" t="s">
        <v>3876</v>
      </c>
      <c r="I2737" s="117" t="s">
        <v>3893</v>
      </c>
      <c r="J2737" s="74">
        <f>IF(F2737="USD", E2737, E2737 * IFERROR(VLOOKUP(F2737, EXCHANGE_RATE!A:B, 2, FALSE), "Currency not found"))</f>
        <v>4.0999999999999996</v>
      </c>
      <c r="K2737" s="74">
        <f t="shared" si="278"/>
        <v>4.0999999999999996</v>
      </c>
      <c r="L2737" s="14">
        <f>IF(C2737="MTS", B2737, B2737 * IFERROR(VLOOKUP(C2737, 'QTY_CONVERSIONS '!A:B, 2, FALSE), "Units not found"))</f>
        <v>1</v>
      </c>
      <c r="M2737" s="75">
        <f t="shared" si="279"/>
        <v>4100</v>
      </c>
      <c r="N2737" t="str">
        <f>IFERROR(VLOOKUP(D2737, Product_Category!A:B, 2, FALSE), "Uncategorized")</f>
        <v>MCC</v>
      </c>
      <c r="O2737" s="76">
        <f t="shared" si="280"/>
        <v>4.0999999999999996</v>
      </c>
      <c r="P2737" s="76">
        <f t="shared" si="281"/>
        <v>4.0999999999999996</v>
      </c>
      <c r="Q2737">
        <f t="shared" si="277"/>
        <v>2023</v>
      </c>
      <c r="R2737" t="str">
        <f>IFERROR(VLOOKUP(G2737,'Importer Name'!A:B, 2, FALSE), "")</f>
        <v>PATEL CHEM</v>
      </c>
      <c r="S2737" t="str">
        <f>IFERROR(VLOOKUP(H2737,'Supplier name '!A:B, 2, FALSE), "")</f>
        <v>STAR PHARMA</v>
      </c>
    </row>
    <row r="2738" spans="1:19">
      <c r="A2738" s="133" t="s">
        <v>247</v>
      </c>
      <c r="B2738" s="131">
        <v>2000</v>
      </c>
      <c r="C2738" s="131" t="s">
        <v>7</v>
      </c>
      <c r="D2738" s="316" t="s">
        <v>3048</v>
      </c>
      <c r="E2738" s="131">
        <v>15.94</v>
      </c>
      <c r="F2738" s="131" t="s">
        <v>9</v>
      </c>
      <c r="G2738" s="131" t="s">
        <v>2632</v>
      </c>
      <c r="H2738" s="134" t="s">
        <v>110</v>
      </c>
      <c r="I2738" s="117" t="s">
        <v>3893</v>
      </c>
      <c r="J2738" s="74">
        <f>IF(F2738="USD", E2738, E2738 * IFERROR(VLOOKUP(F2738, EXCHANGE_RATE!A:B, 2, FALSE), "Currency not found"))</f>
        <v>15.94</v>
      </c>
      <c r="K2738" s="74">
        <f t="shared" si="278"/>
        <v>15.94</v>
      </c>
      <c r="L2738" s="14">
        <f>IF(C2738="MTS", B2738, B2738 * IFERROR(VLOOKUP(C2738, 'QTY_CONVERSIONS '!A:B, 2, FALSE), "Units not found"))</f>
        <v>2</v>
      </c>
      <c r="M2738" s="75">
        <f t="shared" si="279"/>
        <v>31880</v>
      </c>
      <c r="N2738" t="str">
        <f>IFERROR(VLOOKUP(D2738, Product_Category!A:B, 2, FALSE), "Uncategorized")</f>
        <v>CROSCARMELLOSE SODIUM</v>
      </c>
      <c r="O2738" s="76">
        <f t="shared" si="280"/>
        <v>15.94</v>
      </c>
      <c r="P2738" s="76">
        <f t="shared" si="281"/>
        <v>31.88</v>
      </c>
      <c r="Q2738">
        <f t="shared" si="277"/>
        <v>2023</v>
      </c>
      <c r="R2738" t="str">
        <f>IFERROR(VLOOKUP(G2738,'Importer Name'!A:B, 2, FALSE), "")</f>
        <v>SANDOZ</v>
      </c>
      <c r="S2738" t="str">
        <f>IFERROR(VLOOKUP(H2738,'Supplier name '!A:B, 2, FALSE), "")</f>
        <v>DUPONT NUTRITION</v>
      </c>
    </row>
    <row r="2739" spans="1:19">
      <c r="A2739" s="133" t="s">
        <v>247</v>
      </c>
      <c r="B2739" s="131">
        <v>1500</v>
      </c>
      <c r="C2739" s="131" t="s">
        <v>7</v>
      </c>
      <c r="D2739" s="316" t="s">
        <v>3311</v>
      </c>
      <c r="E2739" s="131">
        <v>5.67</v>
      </c>
      <c r="F2739" s="131" t="s">
        <v>9</v>
      </c>
      <c r="G2739" s="131" t="s">
        <v>2995</v>
      </c>
      <c r="H2739" s="134" t="s">
        <v>110</v>
      </c>
      <c r="I2739" s="117" t="s">
        <v>3893</v>
      </c>
      <c r="J2739" s="74">
        <f>IF(F2739="USD", E2739, E2739 * IFERROR(VLOOKUP(F2739, EXCHANGE_RATE!A:B, 2, FALSE), "Currency not found"))</f>
        <v>5.67</v>
      </c>
      <c r="K2739" s="74">
        <f t="shared" si="278"/>
        <v>5.67</v>
      </c>
      <c r="L2739" s="14">
        <f>IF(C2739="MTS", B2739, B2739 * IFERROR(VLOOKUP(C2739, 'QTY_CONVERSIONS '!A:B, 2, FALSE), "Units not found"))</f>
        <v>1.5</v>
      </c>
      <c r="M2739" s="75">
        <f t="shared" si="279"/>
        <v>8505</v>
      </c>
      <c r="N2739" t="str">
        <f>IFERROR(VLOOKUP(D2739, Product_Category!A:B, 2, FALSE), "Uncategorized")</f>
        <v>MCC</v>
      </c>
      <c r="O2739" s="76">
        <f t="shared" si="280"/>
        <v>5.67</v>
      </c>
      <c r="P2739" s="76">
        <f t="shared" si="281"/>
        <v>8.504999999999999</v>
      </c>
      <c r="Q2739">
        <f t="shared" si="277"/>
        <v>2023</v>
      </c>
      <c r="R2739" t="str">
        <f>IFERROR(VLOOKUP(G2739,'Importer Name'!A:B, 2, FALSE), "")</f>
        <v>MYLAN LABS</v>
      </c>
      <c r="S2739" t="str">
        <f>IFERROR(VLOOKUP(H2739,'Supplier name '!A:B, 2, FALSE), "")</f>
        <v>DUPONT NUTRITION</v>
      </c>
    </row>
    <row r="2740" spans="1:19">
      <c r="A2740" s="133" t="s">
        <v>247</v>
      </c>
      <c r="B2740" s="131">
        <v>10500</v>
      </c>
      <c r="C2740" s="131" t="s">
        <v>7</v>
      </c>
      <c r="D2740" s="316" t="s">
        <v>3311</v>
      </c>
      <c r="E2740" s="131">
        <v>5.67</v>
      </c>
      <c r="F2740" s="131" t="s">
        <v>9</v>
      </c>
      <c r="G2740" s="131" t="s">
        <v>2995</v>
      </c>
      <c r="H2740" s="134" t="s">
        <v>110</v>
      </c>
      <c r="I2740" s="117" t="s">
        <v>3893</v>
      </c>
      <c r="J2740" s="74">
        <f>IF(F2740="USD", E2740, E2740 * IFERROR(VLOOKUP(F2740, EXCHANGE_RATE!A:B, 2, FALSE), "Currency not found"))</f>
        <v>5.67</v>
      </c>
      <c r="K2740" s="74">
        <f t="shared" si="278"/>
        <v>5.67</v>
      </c>
      <c r="L2740" s="14">
        <f>IF(C2740="MTS", B2740, B2740 * IFERROR(VLOOKUP(C2740, 'QTY_CONVERSIONS '!A:B, 2, FALSE), "Units not found"))</f>
        <v>10.5</v>
      </c>
      <c r="M2740" s="75">
        <f t="shared" si="279"/>
        <v>59535</v>
      </c>
      <c r="N2740" t="str">
        <f>IFERROR(VLOOKUP(D2740, Product_Category!A:B, 2, FALSE), "Uncategorized")</f>
        <v>MCC</v>
      </c>
      <c r="O2740" s="76">
        <f t="shared" si="280"/>
        <v>5.67</v>
      </c>
      <c r="P2740" s="76">
        <f t="shared" si="281"/>
        <v>59.534999999999997</v>
      </c>
      <c r="Q2740">
        <f t="shared" si="277"/>
        <v>2023</v>
      </c>
      <c r="R2740" t="str">
        <f>IFERROR(VLOOKUP(G2740,'Importer Name'!A:B, 2, FALSE), "")</f>
        <v>MYLAN LABS</v>
      </c>
      <c r="S2740" t="str">
        <f>IFERROR(VLOOKUP(H2740,'Supplier name '!A:B, 2, FALSE), "")</f>
        <v>DUPONT NUTRITION</v>
      </c>
    </row>
    <row r="2741" spans="1:19">
      <c r="A2741" s="133" t="s">
        <v>247</v>
      </c>
      <c r="B2741" s="131">
        <v>250</v>
      </c>
      <c r="C2741" s="131" t="s">
        <v>7</v>
      </c>
      <c r="D2741" s="316" t="s">
        <v>3311</v>
      </c>
      <c r="E2741" s="131">
        <v>5.67</v>
      </c>
      <c r="F2741" s="131" t="s">
        <v>9</v>
      </c>
      <c r="G2741" s="131" t="s">
        <v>2995</v>
      </c>
      <c r="H2741" s="134" t="s">
        <v>110</v>
      </c>
      <c r="I2741" s="117" t="s">
        <v>3893</v>
      </c>
      <c r="J2741" s="74">
        <f>IF(F2741="USD", E2741, E2741 * IFERROR(VLOOKUP(F2741, EXCHANGE_RATE!A:B, 2, FALSE), "Currency not found"))</f>
        <v>5.67</v>
      </c>
      <c r="K2741" s="74">
        <f t="shared" si="278"/>
        <v>5.67</v>
      </c>
      <c r="L2741" s="14">
        <f>IF(C2741="MTS", B2741, B2741 * IFERROR(VLOOKUP(C2741, 'QTY_CONVERSIONS '!A:B, 2, FALSE), "Units not found"))</f>
        <v>0.25</v>
      </c>
      <c r="M2741" s="75">
        <f t="shared" si="279"/>
        <v>1417.5</v>
      </c>
      <c r="N2741" t="str">
        <f>IFERROR(VLOOKUP(D2741, Product_Category!A:B, 2, FALSE), "Uncategorized")</f>
        <v>MCC</v>
      </c>
      <c r="O2741" s="76">
        <f t="shared" si="280"/>
        <v>5.67</v>
      </c>
      <c r="P2741" s="76">
        <f t="shared" si="281"/>
        <v>1.4175</v>
      </c>
      <c r="Q2741">
        <f t="shared" si="277"/>
        <v>2023</v>
      </c>
      <c r="R2741" t="str">
        <f>IFERROR(VLOOKUP(G2741,'Importer Name'!A:B, 2, FALSE), "")</f>
        <v>MYLAN LABS</v>
      </c>
      <c r="S2741" t="str">
        <f>IFERROR(VLOOKUP(H2741,'Supplier name '!A:B, 2, FALSE), "")</f>
        <v>DUPONT NUTRITION</v>
      </c>
    </row>
    <row r="2742" spans="1:19">
      <c r="A2742" s="133" t="s">
        <v>247</v>
      </c>
      <c r="B2742" s="131">
        <v>3500</v>
      </c>
      <c r="C2742" s="131" t="s">
        <v>7</v>
      </c>
      <c r="D2742" s="316" t="s">
        <v>3311</v>
      </c>
      <c r="E2742" s="131">
        <v>5.14</v>
      </c>
      <c r="F2742" s="131" t="s">
        <v>9</v>
      </c>
      <c r="G2742" s="131" t="s">
        <v>3636</v>
      </c>
      <c r="H2742" s="134" t="s">
        <v>110</v>
      </c>
      <c r="I2742" s="117" t="s">
        <v>3893</v>
      </c>
      <c r="J2742" s="74">
        <f>IF(F2742="USD", E2742, E2742 * IFERROR(VLOOKUP(F2742, EXCHANGE_RATE!A:B, 2, FALSE), "Currency not found"))</f>
        <v>5.14</v>
      </c>
      <c r="K2742" s="74">
        <f t="shared" si="278"/>
        <v>5.14</v>
      </c>
      <c r="L2742" s="14">
        <f>IF(C2742="MTS", B2742, B2742 * IFERROR(VLOOKUP(C2742, 'QTY_CONVERSIONS '!A:B, 2, FALSE), "Units not found"))</f>
        <v>3.5</v>
      </c>
      <c r="M2742" s="75">
        <f t="shared" si="279"/>
        <v>17990</v>
      </c>
      <c r="N2742" t="str">
        <f>IFERROR(VLOOKUP(D2742, Product_Category!A:B, 2, FALSE), "Uncategorized")</f>
        <v>MCC</v>
      </c>
      <c r="O2742" s="76">
        <f t="shared" si="280"/>
        <v>5.14</v>
      </c>
      <c r="P2742" s="76">
        <f t="shared" si="281"/>
        <v>17.989999999999998</v>
      </c>
      <c r="Q2742">
        <f t="shared" si="277"/>
        <v>2023</v>
      </c>
      <c r="R2742" t="str">
        <f>IFERROR(VLOOKUP(G2742,'Importer Name'!A:B, 2, FALSE), "")</f>
        <v>EMCURE</v>
      </c>
      <c r="S2742" t="str">
        <f>IFERROR(VLOOKUP(H2742,'Supplier name '!A:B, 2, FALSE), "")</f>
        <v>DUPONT NUTRITION</v>
      </c>
    </row>
    <row r="2743" spans="1:19">
      <c r="A2743" s="133" t="s">
        <v>247</v>
      </c>
      <c r="B2743" s="131">
        <v>1500</v>
      </c>
      <c r="C2743" s="131" t="s">
        <v>7</v>
      </c>
      <c r="D2743" s="316" t="s">
        <v>3312</v>
      </c>
      <c r="E2743" s="131">
        <v>5.67</v>
      </c>
      <c r="F2743" s="131" t="s">
        <v>9</v>
      </c>
      <c r="G2743" s="131" t="s">
        <v>2995</v>
      </c>
      <c r="H2743" s="134" t="s">
        <v>110</v>
      </c>
      <c r="I2743" s="117" t="s">
        <v>3893</v>
      </c>
      <c r="J2743" s="74">
        <f>IF(F2743="USD", E2743, E2743 * IFERROR(VLOOKUP(F2743, EXCHANGE_RATE!A:B, 2, FALSE), "Currency not found"))</f>
        <v>5.67</v>
      </c>
      <c r="K2743" s="74">
        <f t="shared" si="278"/>
        <v>5.67</v>
      </c>
      <c r="L2743" s="14">
        <f>IF(C2743="MTS", B2743, B2743 * IFERROR(VLOOKUP(C2743, 'QTY_CONVERSIONS '!A:B, 2, FALSE), "Units not found"))</f>
        <v>1.5</v>
      </c>
      <c r="M2743" s="75">
        <f t="shared" si="279"/>
        <v>8505</v>
      </c>
      <c r="N2743" t="str">
        <f>IFERROR(VLOOKUP(D2743, Product_Category!A:B, 2, FALSE), "Uncategorized")</f>
        <v>MCC</v>
      </c>
      <c r="O2743" s="76">
        <f t="shared" si="280"/>
        <v>5.67</v>
      </c>
      <c r="P2743" s="76">
        <f t="shared" si="281"/>
        <v>8.504999999999999</v>
      </c>
      <c r="Q2743">
        <f t="shared" si="277"/>
        <v>2023</v>
      </c>
      <c r="R2743" t="str">
        <f>IFERROR(VLOOKUP(G2743,'Importer Name'!A:B, 2, FALSE), "")</f>
        <v>MYLAN LABS</v>
      </c>
      <c r="S2743" t="str">
        <f>IFERROR(VLOOKUP(H2743,'Supplier name '!A:B, 2, FALSE), "")</f>
        <v>DUPONT NUTRITION</v>
      </c>
    </row>
    <row r="2744" spans="1:19">
      <c r="A2744" s="133" t="s">
        <v>247</v>
      </c>
      <c r="B2744" s="131">
        <v>250</v>
      </c>
      <c r="C2744" s="131" t="s">
        <v>7</v>
      </c>
      <c r="D2744" s="316" t="s">
        <v>3312</v>
      </c>
      <c r="E2744" s="131">
        <v>5.67</v>
      </c>
      <c r="F2744" s="131" t="s">
        <v>9</v>
      </c>
      <c r="G2744" s="131" t="s">
        <v>2995</v>
      </c>
      <c r="H2744" s="134" t="s">
        <v>110</v>
      </c>
      <c r="I2744" s="117" t="s">
        <v>3893</v>
      </c>
      <c r="J2744" s="74">
        <f>IF(F2744="USD", E2744, E2744 * IFERROR(VLOOKUP(F2744, EXCHANGE_RATE!A:B, 2, FALSE), "Currency not found"))</f>
        <v>5.67</v>
      </c>
      <c r="K2744" s="74">
        <f t="shared" si="278"/>
        <v>5.67</v>
      </c>
      <c r="L2744" s="14">
        <f>IF(C2744="MTS", B2744, B2744 * IFERROR(VLOOKUP(C2744, 'QTY_CONVERSIONS '!A:B, 2, FALSE), "Units not found"))</f>
        <v>0.25</v>
      </c>
      <c r="M2744" s="75">
        <f t="shared" si="279"/>
        <v>1417.5</v>
      </c>
      <c r="N2744" t="str">
        <f>IFERROR(VLOOKUP(D2744, Product_Category!A:B, 2, FALSE), "Uncategorized")</f>
        <v>MCC</v>
      </c>
      <c r="O2744" s="76">
        <f t="shared" si="280"/>
        <v>5.67</v>
      </c>
      <c r="P2744" s="76">
        <f t="shared" si="281"/>
        <v>1.4175</v>
      </c>
      <c r="Q2744">
        <f t="shared" si="277"/>
        <v>2023</v>
      </c>
      <c r="R2744" t="str">
        <f>IFERROR(VLOOKUP(G2744,'Importer Name'!A:B, 2, FALSE), "")</f>
        <v>MYLAN LABS</v>
      </c>
      <c r="S2744" t="str">
        <f>IFERROR(VLOOKUP(H2744,'Supplier name '!A:B, 2, FALSE), "")</f>
        <v>DUPONT NUTRITION</v>
      </c>
    </row>
    <row r="2745" spans="1:19">
      <c r="A2745" s="133" t="s">
        <v>247</v>
      </c>
      <c r="B2745" s="131">
        <v>1000</v>
      </c>
      <c r="C2745" s="131" t="s">
        <v>7</v>
      </c>
      <c r="D2745" s="316" t="s">
        <v>3312</v>
      </c>
      <c r="E2745" s="131">
        <v>4.5199999999999996</v>
      </c>
      <c r="F2745" s="131" t="s">
        <v>9</v>
      </c>
      <c r="G2745" s="131" t="s">
        <v>2995</v>
      </c>
      <c r="H2745" s="134" t="s">
        <v>110</v>
      </c>
      <c r="I2745" s="117" t="s">
        <v>3893</v>
      </c>
      <c r="J2745" s="74">
        <f>IF(F2745="USD", E2745, E2745 * IFERROR(VLOOKUP(F2745, EXCHANGE_RATE!A:B, 2, FALSE), "Currency not found"))</f>
        <v>4.5199999999999996</v>
      </c>
      <c r="K2745" s="74">
        <f t="shared" si="278"/>
        <v>4.5199999999999996</v>
      </c>
      <c r="L2745" s="14">
        <f>IF(C2745="MTS", B2745, B2745 * IFERROR(VLOOKUP(C2745, 'QTY_CONVERSIONS '!A:B, 2, FALSE), "Units not found"))</f>
        <v>1</v>
      </c>
      <c r="M2745" s="75">
        <f t="shared" si="279"/>
        <v>4520</v>
      </c>
      <c r="N2745" t="str">
        <f>IFERROR(VLOOKUP(D2745, Product_Category!A:B, 2, FALSE), "Uncategorized")</f>
        <v>MCC</v>
      </c>
      <c r="O2745" s="76">
        <f t="shared" si="280"/>
        <v>4.5199999999999996</v>
      </c>
      <c r="P2745" s="76">
        <f t="shared" si="281"/>
        <v>4.5199999999999996</v>
      </c>
      <c r="Q2745">
        <f t="shared" si="277"/>
        <v>2023</v>
      </c>
      <c r="R2745" t="str">
        <f>IFERROR(VLOOKUP(G2745,'Importer Name'!A:B, 2, FALSE), "")</f>
        <v>MYLAN LABS</v>
      </c>
      <c r="S2745" t="str">
        <f>IFERROR(VLOOKUP(H2745,'Supplier name '!A:B, 2, FALSE), "")</f>
        <v>DUPONT NUTRITION</v>
      </c>
    </row>
    <row r="2746" spans="1:19">
      <c r="A2746" s="133" t="s">
        <v>247</v>
      </c>
      <c r="B2746" s="131">
        <v>500</v>
      </c>
      <c r="C2746" s="131" t="s">
        <v>7</v>
      </c>
      <c r="D2746" s="316" t="s">
        <v>3312</v>
      </c>
      <c r="E2746" s="131">
        <v>5.67</v>
      </c>
      <c r="F2746" s="131" t="s">
        <v>9</v>
      </c>
      <c r="G2746" s="131" t="s">
        <v>2995</v>
      </c>
      <c r="H2746" s="134" t="s">
        <v>110</v>
      </c>
      <c r="I2746" s="117" t="s">
        <v>3893</v>
      </c>
      <c r="J2746" s="74">
        <f>IF(F2746="USD", E2746, E2746 * IFERROR(VLOOKUP(F2746, EXCHANGE_RATE!A:B, 2, FALSE), "Currency not found"))</f>
        <v>5.67</v>
      </c>
      <c r="K2746" s="74">
        <f t="shared" si="278"/>
        <v>5.67</v>
      </c>
      <c r="L2746" s="14">
        <f>IF(C2746="MTS", B2746, B2746 * IFERROR(VLOOKUP(C2746, 'QTY_CONVERSIONS '!A:B, 2, FALSE), "Units not found"))</f>
        <v>0.5</v>
      </c>
      <c r="M2746" s="75">
        <f t="shared" si="279"/>
        <v>2835</v>
      </c>
      <c r="N2746" t="str">
        <f>IFERROR(VLOOKUP(D2746, Product_Category!A:B, 2, FALSE), "Uncategorized")</f>
        <v>MCC</v>
      </c>
      <c r="O2746" s="76">
        <f t="shared" si="280"/>
        <v>5.67</v>
      </c>
      <c r="P2746" s="76">
        <f t="shared" si="281"/>
        <v>2.835</v>
      </c>
      <c r="Q2746">
        <f t="shared" si="277"/>
        <v>2023</v>
      </c>
      <c r="R2746" t="str">
        <f>IFERROR(VLOOKUP(G2746,'Importer Name'!A:B, 2, FALSE), "")</f>
        <v>MYLAN LABS</v>
      </c>
      <c r="S2746" t="str">
        <f>IFERROR(VLOOKUP(H2746,'Supplier name '!A:B, 2, FALSE), "")</f>
        <v>DUPONT NUTRITION</v>
      </c>
    </row>
    <row r="2747" spans="1:19">
      <c r="A2747" s="133" t="s">
        <v>247</v>
      </c>
      <c r="B2747" s="131">
        <v>10500</v>
      </c>
      <c r="C2747" s="131" t="s">
        <v>7</v>
      </c>
      <c r="D2747" s="316" t="s">
        <v>3312</v>
      </c>
      <c r="E2747" s="131">
        <v>5.67</v>
      </c>
      <c r="F2747" s="131" t="s">
        <v>9</v>
      </c>
      <c r="G2747" s="131" t="s">
        <v>2995</v>
      </c>
      <c r="H2747" s="134" t="s">
        <v>110</v>
      </c>
      <c r="I2747" s="117" t="s">
        <v>3893</v>
      </c>
      <c r="J2747" s="74">
        <f>IF(F2747="USD", E2747, E2747 * IFERROR(VLOOKUP(F2747, EXCHANGE_RATE!A:B, 2, FALSE), "Currency not found"))</f>
        <v>5.67</v>
      </c>
      <c r="K2747" s="74">
        <f t="shared" si="278"/>
        <v>5.67</v>
      </c>
      <c r="L2747" s="14">
        <f>IF(C2747="MTS", B2747, B2747 * IFERROR(VLOOKUP(C2747, 'QTY_CONVERSIONS '!A:B, 2, FALSE), "Units not found"))</f>
        <v>10.5</v>
      </c>
      <c r="M2747" s="75">
        <f t="shared" si="279"/>
        <v>59535</v>
      </c>
      <c r="N2747" t="str">
        <f>IFERROR(VLOOKUP(D2747, Product_Category!A:B, 2, FALSE), "Uncategorized")</f>
        <v>MCC</v>
      </c>
      <c r="O2747" s="76">
        <f t="shared" si="280"/>
        <v>5.67</v>
      </c>
      <c r="P2747" s="76">
        <f t="shared" si="281"/>
        <v>59.534999999999997</v>
      </c>
      <c r="Q2747">
        <f t="shared" si="277"/>
        <v>2023</v>
      </c>
      <c r="R2747" t="str">
        <f>IFERROR(VLOOKUP(G2747,'Importer Name'!A:B, 2, FALSE), "")</f>
        <v>MYLAN LABS</v>
      </c>
      <c r="S2747" t="str">
        <f>IFERROR(VLOOKUP(H2747,'Supplier name '!A:B, 2, FALSE), "")</f>
        <v>DUPONT NUTRITION</v>
      </c>
    </row>
    <row r="2748" spans="1:19">
      <c r="A2748" s="133" t="s">
        <v>247</v>
      </c>
      <c r="B2748" s="131">
        <v>1250</v>
      </c>
      <c r="C2748" s="131" t="s">
        <v>7</v>
      </c>
      <c r="D2748" s="316" t="s">
        <v>3312</v>
      </c>
      <c r="E2748" s="131">
        <v>5.67</v>
      </c>
      <c r="F2748" s="131" t="s">
        <v>9</v>
      </c>
      <c r="G2748" s="131" t="s">
        <v>2995</v>
      </c>
      <c r="H2748" s="134" t="s">
        <v>110</v>
      </c>
      <c r="I2748" s="117" t="s">
        <v>3893</v>
      </c>
      <c r="J2748" s="74">
        <f>IF(F2748="USD", E2748, E2748 * IFERROR(VLOOKUP(F2748, EXCHANGE_RATE!A:B, 2, FALSE), "Currency not found"))</f>
        <v>5.67</v>
      </c>
      <c r="K2748" s="74">
        <f t="shared" si="278"/>
        <v>5.67</v>
      </c>
      <c r="L2748" s="14">
        <f>IF(C2748="MTS", B2748, B2748 * IFERROR(VLOOKUP(C2748, 'QTY_CONVERSIONS '!A:B, 2, FALSE), "Units not found"))</f>
        <v>1.25</v>
      </c>
      <c r="M2748" s="75">
        <f t="shared" si="279"/>
        <v>7087.5</v>
      </c>
      <c r="N2748" t="str">
        <f>IFERROR(VLOOKUP(D2748, Product_Category!A:B, 2, FALSE), "Uncategorized")</f>
        <v>MCC</v>
      </c>
      <c r="O2748" s="76">
        <f t="shared" si="280"/>
        <v>5.67</v>
      </c>
      <c r="P2748" s="76">
        <f t="shared" si="281"/>
        <v>7.0875000000000004</v>
      </c>
      <c r="Q2748">
        <f t="shared" si="277"/>
        <v>2023</v>
      </c>
      <c r="R2748" t="str">
        <f>IFERROR(VLOOKUP(G2748,'Importer Name'!A:B, 2, FALSE), "")</f>
        <v>MYLAN LABS</v>
      </c>
      <c r="S2748" t="str">
        <f>IFERROR(VLOOKUP(H2748,'Supplier name '!A:B, 2, FALSE), "")</f>
        <v>DUPONT NUTRITION</v>
      </c>
    </row>
    <row r="2749" spans="1:19">
      <c r="A2749" s="133" t="s">
        <v>247</v>
      </c>
      <c r="B2749" s="131">
        <v>1000</v>
      </c>
      <c r="C2749" s="131" t="s">
        <v>7</v>
      </c>
      <c r="D2749" s="316" t="s">
        <v>3312</v>
      </c>
      <c r="E2749" s="131">
        <v>5.67</v>
      </c>
      <c r="F2749" s="131" t="s">
        <v>9</v>
      </c>
      <c r="G2749" s="131" t="s">
        <v>2995</v>
      </c>
      <c r="H2749" s="134" t="s">
        <v>110</v>
      </c>
      <c r="I2749" s="117" t="s">
        <v>3893</v>
      </c>
      <c r="J2749" s="74">
        <f>IF(F2749="USD", E2749, E2749 * IFERROR(VLOOKUP(F2749, EXCHANGE_RATE!A:B, 2, FALSE), "Currency not found"))</f>
        <v>5.67</v>
      </c>
      <c r="K2749" s="74">
        <f t="shared" si="278"/>
        <v>5.67</v>
      </c>
      <c r="L2749" s="14">
        <f>IF(C2749="MTS", B2749, B2749 * IFERROR(VLOOKUP(C2749, 'QTY_CONVERSIONS '!A:B, 2, FALSE), "Units not found"))</f>
        <v>1</v>
      </c>
      <c r="M2749" s="75">
        <f t="shared" si="279"/>
        <v>5670</v>
      </c>
      <c r="N2749" t="str">
        <f>IFERROR(VLOOKUP(D2749, Product_Category!A:B, 2, FALSE), "Uncategorized")</f>
        <v>MCC</v>
      </c>
      <c r="O2749" s="76">
        <f t="shared" si="280"/>
        <v>5.67</v>
      </c>
      <c r="P2749" s="76">
        <f t="shared" si="281"/>
        <v>5.67</v>
      </c>
      <c r="Q2749">
        <f t="shared" si="277"/>
        <v>2023</v>
      </c>
      <c r="R2749" t="str">
        <f>IFERROR(VLOOKUP(G2749,'Importer Name'!A:B, 2, FALSE), "")</f>
        <v>MYLAN LABS</v>
      </c>
      <c r="S2749" t="str">
        <f>IFERROR(VLOOKUP(H2749,'Supplier name '!A:B, 2, FALSE), "")</f>
        <v>DUPONT NUTRITION</v>
      </c>
    </row>
    <row r="2750" spans="1:19">
      <c r="A2750" s="133" t="s">
        <v>247</v>
      </c>
      <c r="B2750" s="131">
        <v>2000</v>
      </c>
      <c r="C2750" s="131" t="s">
        <v>7</v>
      </c>
      <c r="D2750" s="316" t="s">
        <v>3002</v>
      </c>
      <c r="E2750" s="131">
        <v>6.89</v>
      </c>
      <c r="F2750" s="131" t="s">
        <v>9</v>
      </c>
      <c r="G2750" s="131" t="s">
        <v>2995</v>
      </c>
      <c r="H2750" s="134" t="s">
        <v>110</v>
      </c>
      <c r="I2750" s="117" t="s">
        <v>3893</v>
      </c>
      <c r="J2750" s="74">
        <f>IF(F2750="USD", E2750, E2750 * IFERROR(VLOOKUP(F2750, EXCHANGE_RATE!A:B, 2, FALSE), "Currency not found"))</f>
        <v>6.89</v>
      </c>
      <c r="K2750" s="74">
        <f t="shared" si="278"/>
        <v>6.89</v>
      </c>
      <c r="L2750" s="14">
        <f>IF(C2750="MTS", B2750, B2750 * IFERROR(VLOOKUP(C2750, 'QTY_CONVERSIONS '!A:B, 2, FALSE), "Units not found"))</f>
        <v>2</v>
      </c>
      <c r="M2750" s="75">
        <f t="shared" si="279"/>
        <v>13780</v>
      </c>
      <c r="N2750" t="str">
        <f>IFERROR(VLOOKUP(D2750, Product_Category!A:B, 2, FALSE), "Uncategorized")</f>
        <v>MCC</v>
      </c>
      <c r="O2750" s="76">
        <f t="shared" si="280"/>
        <v>6.89</v>
      </c>
      <c r="P2750" s="76">
        <f t="shared" si="281"/>
        <v>13.78</v>
      </c>
      <c r="Q2750">
        <f t="shared" si="277"/>
        <v>2023</v>
      </c>
      <c r="R2750" t="str">
        <f>IFERROR(VLOOKUP(G2750,'Importer Name'!A:B, 2, FALSE), "")</f>
        <v>MYLAN LABS</v>
      </c>
      <c r="S2750" t="str">
        <f>IFERROR(VLOOKUP(H2750,'Supplier name '!A:B, 2, FALSE), "")</f>
        <v>DUPONT NUTRITION</v>
      </c>
    </row>
    <row r="2751" spans="1:19">
      <c r="A2751" s="133" t="s">
        <v>247</v>
      </c>
      <c r="B2751" s="131">
        <v>10500</v>
      </c>
      <c r="C2751" s="131" t="s">
        <v>7</v>
      </c>
      <c r="D2751" s="316" t="s">
        <v>3002</v>
      </c>
      <c r="E2751" s="131">
        <v>6.89</v>
      </c>
      <c r="F2751" s="131" t="s">
        <v>9</v>
      </c>
      <c r="G2751" s="131" t="s">
        <v>2995</v>
      </c>
      <c r="H2751" s="134" t="s">
        <v>110</v>
      </c>
      <c r="I2751" s="117" t="s">
        <v>3893</v>
      </c>
      <c r="J2751" s="74">
        <f>IF(F2751="USD", E2751, E2751 * IFERROR(VLOOKUP(F2751, EXCHANGE_RATE!A:B, 2, FALSE), "Currency not found"))</f>
        <v>6.89</v>
      </c>
      <c r="K2751" s="74">
        <f t="shared" si="278"/>
        <v>6.89</v>
      </c>
      <c r="L2751" s="14">
        <f>IF(C2751="MTS", B2751, B2751 * IFERROR(VLOOKUP(C2751, 'QTY_CONVERSIONS '!A:B, 2, FALSE), "Units not found"))</f>
        <v>10.5</v>
      </c>
      <c r="M2751" s="75">
        <f t="shared" si="279"/>
        <v>72345</v>
      </c>
      <c r="N2751" t="str">
        <f>IFERROR(VLOOKUP(D2751, Product_Category!A:B, 2, FALSE), "Uncategorized")</f>
        <v>MCC</v>
      </c>
      <c r="O2751" s="76">
        <f t="shared" si="280"/>
        <v>6.89</v>
      </c>
      <c r="P2751" s="76">
        <f t="shared" si="281"/>
        <v>72.344999999999999</v>
      </c>
      <c r="Q2751">
        <f t="shared" si="277"/>
        <v>2023</v>
      </c>
      <c r="R2751" t="str">
        <f>IFERROR(VLOOKUP(G2751,'Importer Name'!A:B, 2, FALSE), "")</f>
        <v>MYLAN LABS</v>
      </c>
      <c r="S2751" t="str">
        <f>IFERROR(VLOOKUP(H2751,'Supplier name '!A:B, 2, FALSE), "")</f>
        <v>DUPONT NUTRITION</v>
      </c>
    </row>
    <row r="2752" spans="1:19">
      <c r="A2752" s="133" t="s">
        <v>247</v>
      </c>
      <c r="B2752" s="131">
        <v>6500</v>
      </c>
      <c r="C2752" s="131" t="s">
        <v>7</v>
      </c>
      <c r="D2752" s="316" t="s">
        <v>3313</v>
      </c>
      <c r="E2752" s="131">
        <v>8.0399999999999991</v>
      </c>
      <c r="F2752" s="131" t="s">
        <v>9</v>
      </c>
      <c r="G2752" s="131" t="s">
        <v>2995</v>
      </c>
      <c r="H2752" s="134" t="s">
        <v>110</v>
      </c>
      <c r="I2752" s="117" t="s">
        <v>3893</v>
      </c>
      <c r="J2752" s="74">
        <f>IF(F2752="USD", E2752, E2752 * IFERROR(VLOOKUP(F2752, EXCHANGE_RATE!A:B, 2, FALSE), "Currency not found"))</f>
        <v>8.0399999999999991</v>
      </c>
      <c r="K2752" s="74">
        <f t="shared" si="278"/>
        <v>8.0399999999999991</v>
      </c>
      <c r="L2752" s="14">
        <f>IF(C2752="MTS", B2752, B2752 * IFERROR(VLOOKUP(C2752, 'QTY_CONVERSIONS '!A:B, 2, FALSE), "Units not found"))</f>
        <v>6.5</v>
      </c>
      <c r="M2752" s="75">
        <f t="shared" si="279"/>
        <v>52259.999999999993</v>
      </c>
      <c r="N2752" t="str">
        <f>IFERROR(VLOOKUP(D2752, Product_Category!A:B, 2, FALSE), "Uncategorized")</f>
        <v>MCC</v>
      </c>
      <c r="O2752" s="76">
        <f t="shared" si="280"/>
        <v>8.0399999999999991</v>
      </c>
      <c r="P2752" s="76">
        <f t="shared" si="281"/>
        <v>52.259999999999991</v>
      </c>
      <c r="Q2752">
        <f t="shared" si="277"/>
        <v>2023</v>
      </c>
      <c r="R2752" t="str">
        <f>IFERROR(VLOOKUP(G2752,'Importer Name'!A:B, 2, FALSE), "")</f>
        <v>MYLAN LABS</v>
      </c>
      <c r="S2752" t="str">
        <f>IFERROR(VLOOKUP(H2752,'Supplier name '!A:B, 2, FALSE), "")</f>
        <v>DUPONT NUTRITION</v>
      </c>
    </row>
    <row r="2753" spans="1:19">
      <c r="A2753" s="133" t="s">
        <v>247</v>
      </c>
      <c r="B2753" s="131">
        <v>250</v>
      </c>
      <c r="C2753" s="131" t="s">
        <v>7</v>
      </c>
      <c r="D2753" s="316" t="s">
        <v>3313</v>
      </c>
      <c r="E2753" s="131">
        <v>8.0399999999999991</v>
      </c>
      <c r="F2753" s="131" t="s">
        <v>9</v>
      </c>
      <c r="G2753" s="131" t="s">
        <v>2995</v>
      </c>
      <c r="H2753" s="134" t="s">
        <v>110</v>
      </c>
      <c r="I2753" s="117" t="s">
        <v>3893</v>
      </c>
      <c r="J2753" s="74">
        <f>IF(F2753="USD", E2753, E2753 * IFERROR(VLOOKUP(F2753, EXCHANGE_RATE!A:B, 2, FALSE), "Currency not found"))</f>
        <v>8.0399999999999991</v>
      </c>
      <c r="K2753" s="74">
        <f t="shared" si="278"/>
        <v>8.0399999999999991</v>
      </c>
      <c r="L2753" s="14">
        <f>IF(C2753="MTS", B2753, B2753 * IFERROR(VLOOKUP(C2753, 'QTY_CONVERSIONS '!A:B, 2, FALSE), "Units not found"))</f>
        <v>0.25</v>
      </c>
      <c r="M2753" s="75">
        <f t="shared" si="279"/>
        <v>2009.9999999999998</v>
      </c>
      <c r="N2753" t="str">
        <f>IFERROR(VLOOKUP(D2753, Product_Category!A:B, 2, FALSE), "Uncategorized")</f>
        <v>MCC</v>
      </c>
      <c r="O2753" s="76">
        <f t="shared" si="280"/>
        <v>8.0399999999999991</v>
      </c>
      <c r="P2753" s="76">
        <f t="shared" si="281"/>
        <v>2.0099999999999998</v>
      </c>
      <c r="Q2753">
        <f t="shared" si="277"/>
        <v>2023</v>
      </c>
      <c r="R2753" t="str">
        <f>IFERROR(VLOOKUP(G2753,'Importer Name'!A:B, 2, FALSE), "")</f>
        <v>MYLAN LABS</v>
      </c>
      <c r="S2753" t="str">
        <f>IFERROR(VLOOKUP(H2753,'Supplier name '!A:B, 2, FALSE), "")</f>
        <v>DUPONT NUTRITION</v>
      </c>
    </row>
    <row r="2754" spans="1:19">
      <c r="A2754" s="133" t="s">
        <v>247</v>
      </c>
      <c r="B2754" s="131">
        <v>10500</v>
      </c>
      <c r="C2754" s="131" t="s">
        <v>7</v>
      </c>
      <c r="D2754" s="316" t="s">
        <v>3314</v>
      </c>
      <c r="E2754" s="131">
        <v>6.75</v>
      </c>
      <c r="F2754" s="131" t="s">
        <v>9</v>
      </c>
      <c r="G2754" s="131" t="s">
        <v>2995</v>
      </c>
      <c r="H2754" s="134" t="s">
        <v>3877</v>
      </c>
      <c r="I2754" s="117" t="s">
        <v>3893</v>
      </c>
      <c r="J2754" s="74">
        <f>IF(F2754="USD", E2754, E2754 * IFERROR(VLOOKUP(F2754, EXCHANGE_RATE!A:B, 2, FALSE), "Currency not found"))</f>
        <v>6.75</v>
      </c>
      <c r="K2754" s="74">
        <f t="shared" si="278"/>
        <v>6.75</v>
      </c>
      <c r="L2754" s="14">
        <f>IF(C2754="MTS", B2754, B2754 * IFERROR(VLOOKUP(C2754, 'QTY_CONVERSIONS '!A:B, 2, FALSE), "Units not found"))</f>
        <v>10.5</v>
      </c>
      <c r="M2754" s="75">
        <f t="shared" si="279"/>
        <v>70875</v>
      </c>
      <c r="N2754" t="str">
        <f>IFERROR(VLOOKUP(D2754, Product_Category!A:B, 2, FALSE), "Uncategorized")</f>
        <v>MCC</v>
      </c>
      <c r="O2754" s="76">
        <f t="shared" si="280"/>
        <v>6.75</v>
      </c>
      <c r="P2754" s="76">
        <f t="shared" si="281"/>
        <v>70.875</v>
      </c>
      <c r="Q2754">
        <f t="shared" si="277"/>
        <v>2023</v>
      </c>
      <c r="R2754" t="str">
        <f>IFERROR(VLOOKUP(G2754,'Importer Name'!A:B, 2, FALSE), "")</f>
        <v>MYLAN LABS</v>
      </c>
      <c r="S2754" t="str">
        <f>IFERROR(VLOOKUP(H2754,'Supplier name '!A:B, 2, FALSE), "")</f>
        <v>INTERNATIONAL N&amp;H MFG</v>
      </c>
    </row>
    <row r="2755" spans="1:19">
      <c r="A2755" s="133" t="s">
        <v>247</v>
      </c>
      <c r="B2755" s="131">
        <v>750</v>
      </c>
      <c r="C2755" s="131" t="s">
        <v>7</v>
      </c>
      <c r="D2755" s="316" t="s">
        <v>3314</v>
      </c>
      <c r="E2755" s="131">
        <v>10.25</v>
      </c>
      <c r="F2755" s="131" t="s">
        <v>9</v>
      </c>
      <c r="G2755" s="131" t="s">
        <v>2995</v>
      </c>
      <c r="H2755" s="134" t="s">
        <v>110</v>
      </c>
      <c r="I2755" s="117" t="s">
        <v>3893</v>
      </c>
      <c r="J2755" s="74">
        <f>IF(F2755="USD", E2755, E2755 * IFERROR(VLOOKUP(F2755, EXCHANGE_RATE!A:B, 2, FALSE), "Currency not found"))</f>
        <v>10.25</v>
      </c>
      <c r="K2755" s="74">
        <f t="shared" si="278"/>
        <v>10.25</v>
      </c>
      <c r="L2755" s="14">
        <f>IF(C2755="MTS", B2755, B2755 * IFERROR(VLOOKUP(C2755, 'QTY_CONVERSIONS '!A:B, 2, FALSE), "Units not found"))</f>
        <v>0.75</v>
      </c>
      <c r="M2755" s="75">
        <f t="shared" si="279"/>
        <v>7687.5</v>
      </c>
      <c r="N2755" t="str">
        <f>IFERROR(VLOOKUP(D2755, Product_Category!A:B, 2, FALSE), "Uncategorized")</f>
        <v>MCC</v>
      </c>
      <c r="O2755" s="76">
        <f t="shared" si="280"/>
        <v>10.25</v>
      </c>
      <c r="P2755" s="76">
        <f t="shared" si="281"/>
        <v>7.6875</v>
      </c>
      <c r="Q2755">
        <f t="shared" si="277"/>
        <v>2023</v>
      </c>
      <c r="R2755" t="str">
        <f>IFERROR(VLOOKUP(G2755,'Importer Name'!A:B, 2, FALSE), "")</f>
        <v>MYLAN LABS</v>
      </c>
      <c r="S2755" t="str">
        <f>IFERROR(VLOOKUP(H2755,'Supplier name '!A:B, 2, FALSE), "")</f>
        <v>DUPONT NUTRITION</v>
      </c>
    </row>
    <row r="2756" spans="1:19">
      <c r="A2756" s="133" t="s">
        <v>247</v>
      </c>
      <c r="B2756" s="131">
        <v>250</v>
      </c>
      <c r="C2756" s="131" t="s">
        <v>7</v>
      </c>
      <c r="D2756" s="316" t="s">
        <v>3314</v>
      </c>
      <c r="E2756" s="131">
        <v>10.25</v>
      </c>
      <c r="F2756" s="131" t="s">
        <v>9</v>
      </c>
      <c r="G2756" s="131" t="s">
        <v>2995</v>
      </c>
      <c r="H2756" s="134" t="s">
        <v>110</v>
      </c>
      <c r="I2756" s="117" t="s">
        <v>3893</v>
      </c>
      <c r="J2756" s="74">
        <f>IF(F2756="USD", E2756, E2756 * IFERROR(VLOOKUP(F2756, EXCHANGE_RATE!A:B, 2, FALSE), "Currency not found"))</f>
        <v>10.25</v>
      </c>
      <c r="K2756" s="74">
        <f t="shared" si="278"/>
        <v>10.25</v>
      </c>
      <c r="L2756" s="14">
        <f>IF(C2756="MTS", B2756, B2756 * IFERROR(VLOOKUP(C2756, 'QTY_CONVERSIONS '!A:B, 2, FALSE), "Units not found"))</f>
        <v>0.25</v>
      </c>
      <c r="M2756" s="75">
        <f t="shared" si="279"/>
        <v>2562.5</v>
      </c>
      <c r="N2756" t="str">
        <f>IFERROR(VLOOKUP(D2756, Product_Category!A:B, 2, FALSE), "Uncategorized")</f>
        <v>MCC</v>
      </c>
      <c r="O2756" s="76">
        <f t="shared" si="280"/>
        <v>10.25</v>
      </c>
      <c r="P2756" s="76">
        <f t="shared" si="281"/>
        <v>2.5625</v>
      </c>
      <c r="Q2756">
        <f t="shared" ref="Q2756:Q2819" si="282">Q2755</f>
        <v>2023</v>
      </c>
      <c r="R2756" t="str">
        <f>IFERROR(VLOOKUP(G2756,'Importer Name'!A:B, 2, FALSE), "")</f>
        <v>MYLAN LABS</v>
      </c>
      <c r="S2756" t="str">
        <f>IFERROR(VLOOKUP(H2756,'Supplier name '!A:B, 2, FALSE), "")</f>
        <v>DUPONT NUTRITION</v>
      </c>
    </row>
    <row r="2757" spans="1:19">
      <c r="A2757" s="133" t="s">
        <v>247</v>
      </c>
      <c r="B2757" s="131">
        <v>15450</v>
      </c>
      <c r="C2757" s="131" t="s">
        <v>7</v>
      </c>
      <c r="D2757" s="316" t="s">
        <v>3003</v>
      </c>
      <c r="E2757" s="131">
        <v>5.59</v>
      </c>
      <c r="F2757" s="131" t="s">
        <v>9</v>
      </c>
      <c r="G2757" s="131" t="s">
        <v>2998</v>
      </c>
      <c r="H2757" s="134" t="s">
        <v>110</v>
      </c>
      <c r="I2757" s="117" t="s">
        <v>3893</v>
      </c>
      <c r="J2757" s="74">
        <f>IF(F2757="USD", E2757, E2757 * IFERROR(VLOOKUP(F2757, EXCHANGE_RATE!A:B, 2, FALSE), "Currency not found"))</f>
        <v>5.59</v>
      </c>
      <c r="K2757" s="74">
        <f t="shared" si="278"/>
        <v>5.59</v>
      </c>
      <c r="L2757" s="14">
        <f>IF(C2757="MTS", B2757, B2757 * IFERROR(VLOOKUP(C2757, 'QTY_CONVERSIONS '!A:B, 2, FALSE), "Units not found"))</f>
        <v>15.450000000000001</v>
      </c>
      <c r="M2757" s="75">
        <f t="shared" si="279"/>
        <v>86365.5</v>
      </c>
      <c r="N2757" t="str">
        <f>IFERROR(VLOOKUP(D2757, Product_Category!A:B, 2, FALSE), "Uncategorized")</f>
        <v>MCC</v>
      </c>
      <c r="O2757" s="76">
        <f t="shared" si="280"/>
        <v>5.59</v>
      </c>
      <c r="P2757" s="76">
        <f t="shared" si="281"/>
        <v>86.365499999999997</v>
      </c>
      <c r="Q2757">
        <f t="shared" si="282"/>
        <v>2023</v>
      </c>
      <c r="R2757" t="str">
        <f>IFERROR(VLOOKUP(G2757,'Importer Name'!A:B, 2, FALSE), "")</f>
        <v>SIGNET</v>
      </c>
      <c r="S2757" t="str">
        <f>IFERROR(VLOOKUP(H2757,'Supplier name '!A:B, 2, FALSE), "")</f>
        <v>DUPONT NUTRITION</v>
      </c>
    </row>
    <row r="2758" spans="1:19">
      <c r="A2758" s="133" t="s">
        <v>247</v>
      </c>
      <c r="B2758" s="131">
        <v>15120</v>
      </c>
      <c r="C2758" s="131" t="s">
        <v>7</v>
      </c>
      <c r="D2758" s="316" t="s">
        <v>3003</v>
      </c>
      <c r="E2758" s="131">
        <v>5.48</v>
      </c>
      <c r="F2758" s="131" t="s">
        <v>9</v>
      </c>
      <c r="G2758" s="131" t="s">
        <v>481</v>
      </c>
      <c r="H2758" s="134" t="s">
        <v>110</v>
      </c>
      <c r="I2758" s="117" t="s">
        <v>3893</v>
      </c>
      <c r="J2758" s="74">
        <f>IF(F2758="USD", E2758, E2758 * IFERROR(VLOOKUP(F2758, EXCHANGE_RATE!A:B, 2, FALSE), "Currency not found"))</f>
        <v>5.48</v>
      </c>
      <c r="K2758" s="74">
        <f t="shared" si="278"/>
        <v>5.48</v>
      </c>
      <c r="L2758" s="14">
        <f>IF(C2758="MTS", B2758, B2758 * IFERROR(VLOOKUP(C2758, 'QTY_CONVERSIONS '!A:B, 2, FALSE), "Units not found"))</f>
        <v>15.120000000000001</v>
      </c>
      <c r="M2758" s="75">
        <f t="shared" si="279"/>
        <v>82857.600000000006</v>
      </c>
      <c r="N2758" t="str">
        <f>IFERROR(VLOOKUP(D2758, Product_Category!A:B, 2, FALSE), "Uncategorized")</f>
        <v>MCC</v>
      </c>
      <c r="O2758" s="76">
        <f t="shared" si="280"/>
        <v>5.48</v>
      </c>
      <c r="P2758" s="76">
        <f t="shared" si="281"/>
        <v>82.857600000000005</v>
      </c>
      <c r="Q2758">
        <f t="shared" si="282"/>
        <v>2023</v>
      </c>
      <c r="R2758" t="str">
        <f>IFERROR(VLOOKUP(G2758,'Importer Name'!A:B, 2, FALSE), "")</f>
        <v xml:space="preserve">CIPLA LIMITED </v>
      </c>
      <c r="S2758" t="str">
        <f>IFERROR(VLOOKUP(H2758,'Supplier name '!A:B, 2, FALSE), "")</f>
        <v>DUPONT NUTRITION</v>
      </c>
    </row>
    <row r="2759" spans="1:19">
      <c r="A2759" s="133" t="s">
        <v>247</v>
      </c>
      <c r="B2759" s="131">
        <v>1440</v>
      </c>
      <c r="C2759" s="131" t="s">
        <v>7</v>
      </c>
      <c r="D2759" s="316" t="s">
        <v>3003</v>
      </c>
      <c r="E2759" s="131">
        <v>5.48</v>
      </c>
      <c r="F2759" s="131" t="s">
        <v>9</v>
      </c>
      <c r="G2759" s="131" t="s">
        <v>481</v>
      </c>
      <c r="H2759" s="134" t="s">
        <v>110</v>
      </c>
      <c r="I2759" s="117" t="s">
        <v>3893</v>
      </c>
      <c r="J2759" s="74">
        <f>IF(F2759="USD", E2759, E2759 * IFERROR(VLOOKUP(F2759, EXCHANGE_RATE!A:B, 2, FALSE), "Currency not found"))</f>
        <v>5.48</v>
      </c>
      <c r="K2759" s="74">
        <f t="shared" si="278"/>
        <v>5.48</v>
      </c>
      <c r="L2759" s="14">
        <f>IF(C2759="MTS", B2759, B2759 * IFERROR(VLOOKUP(C2759, 'QTY_CONVERSIONS '!A:B, 2, FALSE), "Units not found"))</f>
        <v>1.44</v>
      </c>
      <c r="M2759" s="75">
        <f t="shared" si="279"/>
        <v>7891.2000000000007</v>
      </c>
      <c r="N2759" t="str">
        <f>IFERROR(VLOOKUP(D2759, Product_Category!A:B, 2, FALSE), "Uncategorized")</f>
        <v>MCC</v>
      </c>
      <c r="O2759" s="76">
        <f t="shared" si="280"/>
        <v>5.48</v>
      </c>
      <c r="P2759" s="76">
        <f t="shared" si="281"/>
        <v>7.8912000000000004</v>
      </c>
      <c r="Q2759">
        <f t="shared" si="282"/>
        <v>2023</v>
      </c>
      <c r="R2759" t="str">
        <f>IFERROR(VLOOKUP(G2759,'Importer Name'!A:B, 2, FALSE), "")</f>
        <v xml:space="preserve">CIPLA LIMITED </v>
      </c>
      <c r="S2759" t="str">
        <f>IFERROR(VLOOKUP(H2759,'Supplier name '!A:B, 2, FALSE), "")</f>
        <v>DUPONT NUTRITION</v>
      </c>
    </row>
    <row r="2760" spans="1:19">
      <c r="A2760" s="133" t="s">
        <v>247</v>
      </c>
      <c r="B2760" s="131">
        <v>1300</v>
      </c>
      <c r="C2760" s="131" t="s">
        <v>7</v>
      </c>
      <c r="D2760" s="316" t="s">
        <v>3003</v>
      </c>
      <c r="E2760" s="131">
        <v>5.14</v>
      </c>
      <c r="F2760" s="131" t="s">
        <v>9</v>
      </c>
      <c r="G2760" s="131" t="s">
        <v>109</v>
      </c>
      <c r="H2760" s="134" t="s">
        <v>110</v>
      </c>
      <c r="I2760" s="117" t="s">
        <v>3893</v>
      </c>
      <c r="J2760" s="74">
        <f>IF(F2760="USD", E2760, E2760 * IFERROR(VLOOKUP(F2760, EXCHANGE_RATE!A:B, 2, FALSE), "Currency not found"))</f>
        <v>5.14</v>
      </c>
      <c r="K2760" s="74">
        <f t="shared" si="278"/>
        <v>5.14</v>
      </c>
      <c r="L2760" s="14">
        <f>IF(C2760="MTS", B2760, B2760 * IFERROR(VLOOKUP(C2760, 'QTY_CONVERSIONS '!A:B, 2, FALSE), "Units not found"))</f>
        <v>1.3</v>
      </c>
      <c r="M2760" s="75">
        <f t="shared" si="279"/>
        <v>6682</v>
      </c>
      <c r="N2760" t="str">
        <f>IFERROR(VLOOKUP(D2760, Product_Category!A:B, 2, FALSE), "Uncategorized")</f>
        <v>MCC</v>
      </c>
      <c r="O2760" s="76">
        <f t="shared" si="280"/>
        <v>5.14</v>
      </c>
      <c r="P2760" s="76">
        <f t="shared" si="281"/>
        <v>6.6819999999999995</v>
      </c>
      <c r="Q2760">
        <f t="shared" si="282"/>
        <v>2023</v>
      </c>
      <c r="R2760" t="str">
        <f>IFERROR(VLOOKUP(G2760,'Importer Name'!A:B, 2, FALSE), "")</f>
        <v>AUROBINDO PHARMA</v>
      </c>
      <c r="S2760" t="str">
        <f>IFERROR(VLOOKUP(H2760,'Supplier name '!A:B, 2, FALSE), "")</f>
        <v>DUPONT NUTRITION</v>
      </c>
    </row>
    <row r="2761" spans="1:19">
      <c r="A2761" s="133" t="s">
        <v>247</v>
      </c>
      <c r="B2761" s="131">
        <v>6250</v>
      </c>
      <c r="C2761" s="131" t="s">
        <v>7</v>
      </c>
      <c r="D2761" s="316" t="s">
        <v>3003</v>
      </c>
      <c r="E2761" s="131">
        <v>5.59</v>
      </c>
      <c r="F2761" s="131" t="s">
        <v>9</v>
      </c>
      <c r="G2761" s="131" t="s">
        <v>109</v>
      </c>
      <c r="H2761" s="134" t="s">
        <v>110</v>
      </c>
      <c r="I2761" s="117" t="s">
        <v>3893</v>
      </c>
      <c r="J2761" s="74">
        <f>IF(F2761="USD", E2761, E2761 * IFERROR(VLOOKUP(F2761, EXCHANGE_RATE!A:B, 2, FALSE), "Currency not found"))</f>
        <v>5.59</v>
      </c>
      <c r="K2761" s="74">
        <f t="shared" si="278"/>
        <v>5.59</v>
      </c>
      <c r="L2761" s="14">
        <f>IF(C2761="MTS", B2761, B2761 * IFERROR(VLOOKUP(C2761, 'QTY_CONVERSIONS '!A:B, 2, FALSE), "Units not found"))</f>
        <v>6.25</v>
      </c>
      <c r="M2761" s="75">
        <f t="shared" si="279"/>
        <v>34937.5</v>
      </c>
      <c r="N2761" t="str">
        <f>IFERROR(VLOOKUP(D2761, Product_Category!A:B, 2, FALSE), "Uncategorized")</f>
        <v>MCC</v>
      </c>
      <c r="O2761" s="76">
        <f t="shared" si="280"/>
        <v>5.59</v>
      </c>
      <c r="P2761" s="76">
        <f t="shared" si="281"/>
        <v>34.9375</v>
      </c>
      <c r="Q2761">
        <f t="shared" si="282"/>
        <v>2023</v>
      </c>
      <c r="R2761" t="str">
        <f>IFERROR(VLOOKUP(G2761,'Importer Name'!A:B, 2, FALSE), "")</f>
        <v>AUROBINDO PHARMA</v>
      </c>
      <c r="S2761" t="str">
        <f>IFERROR(VLOOKUP(H2761,'Supplier name '!A:B, 2, FALSE), "")</f>
        <v>DUPONT NUTRITION</v>
      </c>
    </row>
    <row r="2762" spans="1:19">
      <c r="A2762" s="133" t="s">
        <v>247</v>
      </c>
      <c r="B2762" s="131">
        <v>1200</v>
      </c>
      <c r="C2762" s="131" t="s">
        <v>7</v>
      </c>
      <c r="D2762" s="316" t="s">
        <v>3003</v>
      </c>
      <c r="E2762" s="131">
        <v>5.14</v>
      </c>
      <c r="F2762" s="131" t="s">
        <v>9</v>
      </c>
      <c r="G2762" s="131" t="s">
        <v>2628</v>
      </c>
      <c r="H2762" s="134" t="s">
        <v>110</v>
      </c>
      <c r="I2762" s="117" t="s">
        <v>3893</v>
      </c>
      <c r="J2762" s="74">
        <f>IF(F2762="USD", E2762, E2762 * IFERROR(VLOOKUP(F2762, EXCHANGE_RATE!A:B, 2, FALSE), "Currency not found"))</f>
        <v>5.14</v>
      </c>
      <c r="K2762" s="74">
        <f t="shared" si="278"/>
        <v>5.14</v>
      </c>
      <c r="L2762" s="14">
        <f>IF(C2762="MTS", B2762, B2762 * IFERROR(VLOOKUP(C2762, 'QTY_CONVERSIONS '!A:B, 2, FALSE), "Units not found"))</f>
        <v>1.2</v>
      </c>
      <c r="M2762" s="75">
        <f t="shared" si="279"/>
        <v>6168</v>
      </c>
      <c r="N2762" t="str">
        <f>IFERROR(VLOOKUP(D2762, Product_Category!A:B, 2, FALSE), "Uncategorized")</f>
        <v>MCC</v>
      </c>
      <c r="O2762" s="76">
        <f t="shared" si="280"/>
        <v>5.14</v>
      </c>
      <c r="P2762" s="76">
        <f t="shared" si="281"/>
        <v>6.1679999999999993</v>
      </c>
      <c r="Q2762">
        <f t="shared" si="282"/>
        <v>2023</v>
      </c>
      <c r="R2762" t="str">
        <f>IFERROR(VLOOKUP(G2762,'Importer Name'!A:B, 2, FALSE), "")</f>
        <v>BLISS GVS PHARMA</v>
      </c>
      <c r="S2762" t="str">
        <f>IFERROR(VLOOKUP(H2762,'Supplier name '!A:B, 2, FALSE), "")</f>
        <v>DUPONT NUTRITION</v>
      </c>
    </row>
    <row r="2763" spans="1:19">
      <c r="A2763" s="133" t="s">
        <v>247</v>
      </c>
      <c r="B2763" s="131">
        <v>3750</v>
      </c>
      <c r="C2763" s="131" t="s">
        <v>7</v>
      </c>
      <c r="D2763" s="316" t="s">
        <v>3003</v>
      </c>
      <c r="E2763" s="131">
        <v>5.59</v>
      </c>
      <c r="F2763" s="131" t="s">
        <v>9</v>
      </c>
      <c r="G2763" s="131" t="s">
        <v>3636</v>
      </c>
      <c r="H2763" s="134" t="s">
        <v>110</v>
      </c>
      <c r="I2763" s="117" t="s">
        <v>3893</v>
      </c>
      <c r="J2763" s="74">
        <f>IF(F2763="USD", E2763, E2763 * IFERROR(VLOOKUP(F2763, EXCHANGE_RATE!A:B, 2, FALSE), "Currency not found"))</f>
        <v>5.59</v>
      </c>
      <c r="K2763" s="74">
        <f t="shared" ref="K2763:K2826" si="283">ROUNDUP(J2763,2)</f>
        <v>5.59</v>
      </c>
      <c r="L2763" s="14">
        <f>IF(C2763="MTS", B2763, B2763 * IFERROR(VLOOKUP(C2763, 'QTY_CONVERSIONS '!A:B, 2, FALSE), "Units not found"))</f>
        <v>3.75</v>
      </c>
      <c r="M2763" s="75">
        <f t="shared" ref="M2763:M2826" si="284">B2763*K2763</f>
        <v>20962.5</v>
      </c>
      <c r="N2763" t="str">
        <f>IFERROR(VLOOKUP(D2763, Product_Category!A:B, 2, FALSE), "Uncategorized")</f>
        <v>MCC</v>
      </c>
      <c r="O2763" s="76">
        <f t="shared" ref="O2763:O2826" si="285">K2763</f>
        <v>5.59</v>
      </c>
      <c r="P2763" s="76">
        <f t="shared" ref="P2763:P2826" si="286">L2763*O2763</f>
        <v>20.962499999999999</v>
      </c>
      <c r="Q2763">
        <f t="shared" si="282"/>
        <v>2023</v>
      </c>
      <c r="R2763" t="str">
        <f>IFERROR(VLOOKUP(G2763,'Importer Name'!A:B, 2, FALSE), "")</f>
        <v>EMCURE</v>
      </c>
      <c r="S2763" t="str">
        <f>IFERROR(VLOOKUP(H2763,'Supplier name '!A:B, 2, FALSE), "")</f>
        <v>DUPONT NUTRITION</v>
      </c>
    </row>
    <row r="2764" spans="1:19">
      <c r="A2764" s="133" t="s">
        <v>247</v>
      </c>
      <c r="B2764" s="131">
        <v>4000</v>
      </c>
      <c r="C2764" s="131" t="s">
        <v>7</v>
      </c>
      <c r="D2764" s="316" t="s">
        <v>3003</v>
      </c>
      <c r="E2764" s="131">
        <v>5.14</v>
      </c>
      <c r="F2764" s="131" t="s">
        <v>9</v>
      </c>
      <c r="G2764" s="131" t="s">
        <v>2629</v>
      </c>
      <c r="H2764" s="134" t="s">
        <v>110</v>
      </c>
      <c r="I2764" s="117" t="s">
        <v>3893</v>
      </c>
      <c r="J2764" s="74">
        <f>IF(F2764="USD", E2764, E2764 * IFERROR(VLOOKUP(F2764, EXCHANGE_RATE!A:B, 2, FALSE), "Currency not found"))</f>
        <v>5.14</v>
      </c>
      <c r="K2764" s="74">
        <f t="shared" si="283"/>
        <v>5.14</v>
      </c>
      <c r="L2764" s="14">
        <f>IF(C2764="MTS", B2764, B2764 * IFERROR(VLOOKUP(C2764, 'QTY_CONVERSIONS '!A:B, 2, FALSE), "Units not found"))</f>
        <v>4</v>
      </c>
      <c r="M2764" s="75">
        <f t="shared" si="284"/>
        <v>20560</v>
      </c>
      <c r="N2764" t="str">
        <f>IFERROR(VLOOKUP(D2764, Product_Category!A:B, 2, FALSE), "Uncategorized")</f>
        <v>MCC</v>
      </c>
      <c r="O2764" s="76">
        <f t="shared" si="285"/>
        <v>5.14</v>
      </c>
      <c r="P2764" s="76">
        <f t="shared" si="286"/>
        <v>20.56</v>
      </c>
      <c r="Q2764">
        <f t="shared" si="282"/>
        <v>2023</v>
      </c>
      <c r="R2764" t="str">
        <f>IFERROR(VLOOKUP(G2764,'Importer Name'!A:B, 2, FALSE), "")</f>
        <v>HETERO</v>
      </c>
      <c r="S2764" t="str">
        <f>IFERROR(VLOOKUP(H2764,'Supplier name '!A:B, 2, FALSE), "")</f>
        <v>DUPONT NUTRITION</v>
      </c>
    </row>
    <row r="2765" spans="1:19">
      <c r="A2765" s="135" t="s">
        <v>247</v>
      </c>
      <c r="B2765" s="132">
        <v>17500</v>
      </c>
      <c r="C2765" s="132" t="s">
        <v>7</v>
      </c>
      <c r="D2765" s="317" t="s">
        <v>3003</v>
      </c>
      <c r="E2765" s="132">
        <v>5.59</v>
      </c>
      <c r="F2765" s="132" t="s">
        <v>9</v>
      </c>
      <c r="G2765" s="132" t="s">
        <v>2998</v>
      </c>
      <c r="H2765" s="136" t="s">
        <v>110</v>
      </c>
      <c r="I2765" s="117" t="s">
        <v>3893</v>
      </c>
      <c r="J2765" s="74">
        <f>IF(F2765="USD", E2765, E2765 * IFERROR(VLOOKUP(F2765, EXCHANGE_RATE!A:B, 2, FALSE), "Currency not found"))</f>
        <v>5.59</v>
      </c>
      <c r="K2765" s="74">
        <f t="shared" si="283"/>
        <v>5.59</v>
      </c>
      <c r="L2765" s="14">
        <f>IF(C2765="MTS", B2765, B2765 * IFERROR(VLOOKUP(C2765, 'QTY_CONVERSIONS '!A:B, 2, FALSE), "Units not found"))</f>
        <v>17.5</v>
      </c>
      <c r="M2765" s="75">
        <f t="shared" si="284"/>
        <v>97825</v>
      </c>
      <c r="N2765" t="str">
        <f>IFERROR(VLOOKUP(D2765, Product_Category!A:B, 2, FALSE), "Uncategorized")</f>
        <v>MCC</v>
      </c>
      <c r="O2765" s="76">
        <f t="shared" si="285"/>
        <v>5.59</v>
      </c>
      <c r="P2765" s="76">
        <f t="shared" si="286"/>
        <v>97.825000000000003</v>
      </c>
      <c r="Q2765">
        <f t="shared" si="282"/>
        <v>2023</v>
      </c>
      <c r="R2765" t="str">
        <f>IFERROR(VLOOKUP(G2765,'Importer Name'!A:B, 2, FALSE), "")</f>
        <v>SIGNET</v>
      </c>
      <c r="S2765" t="str">
        <f>IFERROR(VLOOKUP(H2765,'Supplier name '!A:B, 2, FALSE), "")</f>
        <v>DUPONT NUTRITION</v>
      </c>
    </row>
    <row r="2766" spans="1:19">
      <c r="A2766" s="140" t="s">
        <v>247</v>
      </c>
      <c r="B2766" s="142">
        <v>15120</v>
      </c>
      <c r="C2766" s="142" t="s">
        <v>7</v>
      </c>
      <c r="D2766" s="318" t="s">
        <v>3003</v>
      </c>
      <c r="E2766" s="142">
        <v>5.48</v>
      </c>
      <c r="F2766" s="142" t="s">
        <v>9</v>
      </c>
      <c r="G2766" s="142" t="s">
        <v>2998</v>
      </c>
      <c r="H2766" s="141" t="s">
        <v>110</v>
      </c>
      <c r="I2766" s="117" t="s">
        <v>3893</v>
      </c>
      <c r="J2766" s="74">
        <f>IF(F2766="USD", E2766, E2766 * IFERROR(VLOOKUP(F2766, EXCHANGE_RATE!A:B, 2, FALSE), "Currency not found"))</f>
        <v>5.48</v>
      </c>
      <c r="K2766" s="74">
        <f t="shared" si="283"/>
        <v>5.48</v>
      </c>
      <c r="L2766" s="14">
        <f>IF(C2766="MTS", B2766, B2766 * IFERROR(VLOOKUP(C2766, 'QTY_CONVERSIONS '!A:B, 2, FALSE), "Units not found"))</f>
        <v>15.120000000000001</v>
      </c>
      <c r="M2766" s="75">
        <f t="shared" si="284"/>
        <v>82857.600000000006</v>
      </c>
      <c r="N2766" t="str">
        <f>IFERROR(VLOOKUP(D2766, Product_Category!A:B, 2, FALSE), "Uncategorized")</f>
        <v>MCC</v>
      </c>
      <c r="O2766" s="76">
        <f t="shared" si="285"/>
        <v>5.48</v>
      </c>
      <c r="P2766" s="76">
        <f t="shared" si="286"/>
        <v>82.857600000000005</v>
      </c>
      <c r="Q2766">
        <f t="shared" si="282"/>
        <v>2023</v>
      </c>
      <c r="R2766" t="str">
        <f>IFERROR(VLOOKUP(G2766,'Importer Name'!A:B, 2, FALSE), "")</f>
        <v>SIGNET</v>
      </c>
      <c r="S2766" t="str">
        <f>IFERROR(VLOOKUP(H2766,'Supplier name '!A:B, 2, FALSE), "")</f>
        <v>DUPONT NUTRITION</v>
      </c>
    </row>
    <row r="2767" spans="1:19">
      <c r="A2767" s="133" t="s">
        <v>247</v>
      </c>
      <c r="B2767" s="131">
        <v>2120</v>
      </c>
      <c r="C2767" s="131" t="s">
        <v>7</v>
      </c>
      <c r="D2767" s="316" t="s">
        <v>3003</v>
      </c>
      <c r="E2767" s="131">
        <v>5.03</v>
      </c>
      <c r="F2767" s="131" t="s">
        <v>9</v>
      </c>
      <c r="G2767" s="131" t="s">
        <v>109</v>
      </c>
      <c r="H2767" s="134" t="s">
        <v>110</v>
      </c>
      <c r="I2767" s="117" t="s">
        <v>3893</v>
      </c>
      <c r="J2767" s="74">
        <f>IF(F2767="USD", E2767, E2767 * IFERROR(VLOOKUP(F2767, EXCHANGE_RATE!A:B, 2, FALSE), "Currency not found"))</f>
        <v>5.03</v>
      </c>
      <c r="K2767" s="74">
        <f t="shared" si="283"/>
        <v>5.03</v>
      </c>
      <c r="L2767" s="14">
        <f>IF(C2767="MTS", B2767, B2767 * IFERROR(VLOOKUP(C2767, 'QTY_CONVERSIONS '!A:B, 2, FALSE), "Units not found"))</f>
        <v>2.12</v>
      </c>
      <c r="M2767" s="75">
        <f t="shared" si="284"/>
        <v>10663.6</v>
      </c>
      <c r="N2767" t="str">
        <f>IFERROR(VLOOKUP(D2767, Product_Category!A:B, 2, FALSE), "Uncategorized")</f>
        <v>MCC</v>
      </c>
      <c r="O2767" s="76">
        <f t="shared" si="285"/>
        <v>5.03</v>
      </c>
      <c r="P2767" s="76">
        <f t="shared" si="286"/>
        <v>10.663600000000001</v>
      </c>
      <c r="Q2767">
        <f t="shared" si="282"/>
        <v>2023</v>
      </c>
      <c r="R2767" t="str">
        <f>IFERROR(VLOOKUP(G2767,'Importer Name'!A:B, 2, FALSE), "")</f>
        <v>AUROBINDO PHARMA</v>
      </c>
      <c r="S2767" t="str">
        <f>IFERROR(VLOOKUP(H2767,'Supplier name '!A:B, 2, FALSE), "")</f>
        <v>DUPONT NUTRITION</v>
      </c>
    </row>
    <row r="2768" spans="1:19">
      <c r="A2768" s="133" t="s">
        <v>247</v>
      </c>
      <c r="B2768" s="131">
        <v>3240</v>
      </c>
      <c r="C2768" s="131" t="s">
        <v>7</v>
      </c>
      <c r="D2768" s="316" t="s">
        <v>3003</v>
      </c>
      <c r="E2768" s="131">
        <v>5.48</v>
      </c>
      <c r="F2768" s="131" t="s">
        <v>9</v>
      </c>
      <c r="G2768" s="131" t="s">
        <v>3636</v>
      </c>
      <c r="H2768" s="134" t="s">
        <v>110</v>
      </c>
      <c r="I2768" s="117" t="s">
        <v>3893</v>
      </c>
      <c r="J2768" s="74">
        <f>IF(F2768="USD", E2768, E2768 * IFERROR(VLOOKUP(F2768, EXCHANGE_RATE!A:B, 2, FALSE), "Currency not found"))</f>
        <v>5.48</v>
      </c>
      <c r="K2768" s="74">
        <f t="shared" si="283"/>
        <v>5.48</v>
      </c>
      <c r="L2768" s="14">
        <f>IF(C2768="MTS", B2768, B2768 * IFERROR(VLOOKUP(C2768, 'QTY_CONVERSIONS '!A:B, 2, FALSE), "Units not found"))</f>
        <v>3.24</v>
      </c>
      <c r="M2768" s="75">
        <f t="shared" si="284"/>
        <v>17755.2</v>
      </c>
      <c r="N2768" t="str">
        <f>IFERROR(VLOOKUP(D2768, Product_Category!A:B, 2, FALSE), "Uncategorized")</f>
        <v>MCC</v>
      </c>
      <c r="O2768" s="76">
        <f t="shared" si="285"/>
        <v>5.48</v>
      </c>
      <c r="P2768" s="76">
        <f t="shared" si="286"/>
        <v>17.755200000000002</v>
      </c>
      <c r="Q2768">
        <f t="shared" si="282"/>
        <v>2023</v>
      </c>
      <c r="R2768" t="str">
        <f>IFERROR(VLOOKUP(G2768,'Importer Name'!A:B, 2, FALSE), "")</f>
        <v>EMCURE</v>
      </c>
      <c r="S2768" t="str">
        <f>IFERROR(VLOOKUP(H2768,'Supplier name '!A:B, 2, FALSE), "")</f>
        <v>DUPONT NUTRITION</v>
      </c>
    </row>
    <row r="2769" spans="1:19">
      <c r="A2769" s="133" t="s">
        <v>247</v>
      </c>
      <c r="B2769" s="131">
        <v>5000</v>
      </c>
      <c r="C2769" s="131" t="s">
        <v>7</v>
      </c>
      <c r="D2769" s="316" t="s">
        <v>3003</v>
      </c>
      <c r="E2769" s="131">
        <v>5.59</v>
      </c>
      <c r="F2769" s="131" t="s">
        <v>9</v>
      </c>
      <c r="G2769" s="131" t="s">
        <v>2632</v>
      </c>
      <c r="H2769" s="134" t="s">
        <v>110</v>
      </c>
      <c r="I2769" s="117" t="s">
        <v>3893</v>
      </c>
      <c r="J2769" s="74">
        <f>IF(F2769="USD", E2769, E2769 * IFERROR(VLOOKUP(F2769, EXCHANGE_RATE!A:B, 2, FALSE), "Currency not found"))</f>
        <v>5.59</v>
      </c>
      <c r="K2769" s="74">
        <f t="shared" si="283"/>
        <v>5.59</v>
      </c>
      <c r="L2769" s="14">
        <f>IF(C2769="MTS", B2769, B2769 * IFERROR(VLOOKUP(C2769, 'QTY_CONVERSIONS '!A:B, 2, FALSE), "Units not found"))</f>
        <v>5</v>
      </c>
      <c r="M2769" s="75">
        <f t="shared" si="284"/>
        <v>27950</v>
      </c>
      <c r="N2769" t="str">
        <f>IFERROR(VLOOKUP(D2769, Product_Category!A:B, 2, FALSE), "Uncategorized")</f>
        <v>MCC</v>
      </c>
      <c r="O2769" s="76">
        <f t="shared" si="285"/>
        <v>5.59</v>
      </c>
      <c r="P2769" s="76">
        <f t="shared" si="286"/>
        <v>27.95</v>
      </c>
      <c r="Q2769">
        <f t="shared" si="282"/>
        <v>2023</v>
      </c>
      <c r="R2769" t="str">
        <f>IFERROR(VLOOKUP(G2769,'Importer Name'!A:B, 2, FALSE), "")</f>
        <v>SANDOZ</v>
      </c>
      <c r="S2769" t="str">
        <f>IFERROR(VLOOKUP(H2769,'Supplier name '!A:B, 2, FALSE), "")</f>
        <v>DUPONT NUTRITION</v>
      </c>
    </row>
    <row r="2770" spans="1:19">
      <c r="A2770" s="133" t="s">
        <v>247</v>
      </c>
      <c r="B2770" s="131">
        <v>7120</v>
      </c>
      <c r="C2770" s="131" t="s">
        <v>7</v>
      </c>
      <c r="D2770" s="316" t="s">
        <v>3001</v>
      </c>
      <c r="E2770" s="131">
        <v>5.64</v>
      </c>
      <c r="F2770" s="131" t="s">
        <v>9</v>
      </c>
      <c r="G2770" s="131" t="s">
        <v>481</v>
      </c>
      <c r="H2770" s="134" t="s">
        <v>110</v>
      </c>
      <c r="I2770" s="117" t="s">
        <v>3893</v>
      </c>
      <c r="J2770" s="74">
        <f>IF(F2770="USD", E2770, E2770 * IFERROR(VLOOKUP(F2770, EXCHANGE_RATE!A:B, 2, FALSE), "Currency not found"))</f>
        <v>5.64</v>
      </c>
      <c r="K2770" s="74">
        <f t="shared" si="283"/>
        <v>5.64</v>
      </c>
      <c r="L2770" s="14">
        <f>IF(C2770="MTS", B2770, B2770 * IFERROR(VLOOKUP(C2770, 'QTY_CONVERSIONS '!A:B, 2, FALSE), "Units not found"))</f>
        <v>7.12</v>
      </c>
      <c r="M2770" s="75">
        <f t="shared" si="284"/>
        <v>40156.799999999996</v>
      </c>
      <c r="N2770" t="str">
        <f>IFERROR(VLOOKUP(D2770, Product_Category!A:B, 2, FALSE), "Uncategorized")</f>
        <v>MCC</v>
      </c>
      <c r="O2770" s="76">
        <f t="shared" si="285"/>
        <v>5.64</v>
      </c>
      <c r="P2770" s="76">
        <f t="shared" si="286"/>
        <v>40.156799999999997</v>
      </c>
      <c r="Q2770">
        <f t="shared" si="282"/>
        <v>2023</v>
      </c>
      <c r="R2770" t="str">
        <f>IFERROR(VLOOKUP(G2770,'Importer Name'!A:B, 2, FALSE), "")</f>
        <v xml:space="preserve">CIPLA LIMITED </v>
      </c>
      <c r="S2770" t="str">
        <f>IFERROR(VLOOKUP(H2770,'Supplier name '!A:B, 2, FALSE), "")</f>
        <v>DUPONT NUTRITION</v>
      </c>
    </row>
    <row r="2771" spans="1:19">
      <c r="A2771" s="133" t="s">
        <v>247</v>
      </c>
      <c r="B2771" s="131">
        <v>5120</v>
      </c>
      <c r="C2771" s="131" t="s">
        <v>7</v>
      </c>
      <c r="D2771" s="316" t="s">
        <v>3001</v>
      </c>
      <c r="E2771" s="131">
        <v>5.64</v>
      </c>
      <c r="F2771" s="131" t="s">
        <v>9</v>
      </c>
      <c r="G2771" s="131" t="s">
        <v>481</v>
      </c>
      <c r="H2771" s="134" t="s">
        <v>110</v>
      </c>
      <c r="I2771" s="117" t="s">
        <v>3893</v>
      </c>
      <c r="J2771" s="74">
        <f>IF(F2771="USD", E2771, E2771 * IFERROR(VLOOKUP(F2771, EXCHANGE_RATE!A:B, 2, FALSE), "Currency not found"))</f>
        <v>5.64</v>
      </c>
      <c r="K2771" s="74">
        <f t="shared" si="283"/>
        <v>5.64</v>
      </c>
      <c r="L2771" s="14">
        <f>IF(C2771="MTS", B2771, B2771 * IFERROR(VLOOKUP(C2771, 'QTY_CONVERSIONS '!A:B, 2, FALSE), "Units not found"))</f>
        <v>5.12</v>
      </c>
      <c r="M2771" s="75">
        <f t="shared" si="284"/>
        <v>28876.799999999999</v>
      </c>
      <c r="N2771" t="str">
        <f>IFERROR(VLOOKUP(D2771, Product_Category!A:B, 2, FALSE), "Uncategorized")</f>
        <v>MCC</v>
      </c>
      <c r="O2771" s="76">
        <f t="shared" si="285"/>
        <v>5.64</v>
      </c>
      <c r="P2771" s="76">
        <f t="shared" si="286"/>
        <v>28.876799999999999</v>
      </c>
      <c r="Q2771">
        <f t="shared" si="282"/>
        <v>2023</v>
      </c>
      <c r="R2771" t="str">
        <f>IFERROR(VLOOKUP(G2771,'Importer Name'!A:B, 2, FALSE), "")</f>
        <v xml:space="preserve">CIPLA LIMITED </v>
      </c>
      <c r="S2771" t="str">
        <f>IFERROR(VLOOKUP(H2771,'Supplier name '!A:B, 2, FALSE), "")</f>
        <v>DUPONT NUTRITION</v>
      </c>
    </row>
    <row r="2772" spans="1:19">
      <c r="A2772" s="133" t="s">
        <v>247</v>
      </c>
      <c r="B2772" s="131">
        <v>400</v>
      </c>
      <c r="C2772" s="131" t="s">
        <v>7</v>
      </c>
      <c r="D2772" s="316" t="s">
        <v>3001</v>
      </c>
      <c r="E2772" s="131">
        <v>5.19</v>
      </c>
      <c r="F2772" s="131" t="s">
        <v>9</v>
      </c>
      <c r="G2772" s="131" t="s">
        <v>481</v>
      </c>
      <c r="H2772" s="134" t="s">
        <v>110</v>
      </c>
      <c r="I2772" s="117" t="s">
        <v>3893</v>
      </c>
      <c r="J2772" s="74">
        <f>IF(F2772="USD", E2772, E2772 * IFERROR(VLOOKUP(F2772, EXCHANGE_RATE!A:B, 2, FALSE), "Currency not found"))</f>
        <v>5.19</v>
      </c>
      <c r="K2772" s="74">
        <f t="shared" si="283"/>
        <v>5.19</v>
      </c>
      <c r="L2772" s="14">
        <f>IF(C2772="MTS", B2772, B2772 * IFERROR(VLOOKUP(C2772, 'QTY_CONVERSIONS '!A:B, 2, FALSE), "Units not found"))</f>
        <v>0.4</v>
      </c>
      <c r="M2772" s="75">
        <f t="shared" si="284"/>
        <v>2076</v>
      </c>
      <c r="N2772" t="str">
        <f>IFERROR(VLOOKUP(D2772, Product_Category!A:B, 2, FALSE), "Uncategorized")</f>
        <v>MCC</v>
      </c>
      <c r="O2772" s="76">
        <f t="shared" si="285"/>
        <v>5.19</v>
      </c>
      <c r="P2772" s="76">
        <f t="shared" si="286"/>
        <v>2.0760000000000001</v>
      </c>
      <c r="Q2772">
        <f t="shared" si="282"/>
        <v>2023</v>
      </c>
      <c r="R2772" t="str">
        <f>IFERROR(VLOOKUP(G2772,'Importer Name'!A:B, 2, FALSE), "")</f>
        <v xml:space="preserve">CIPLA LIMITED </v>
      </c>
      <c r="S2772" t="str">
        <f>IFERROR(VLOOKUP(H2772,'Supplier name '!A:B, 2, FALSE), "")</f>
        <v>DUPONT NUTRITION</v>
      </c>
    </row>
    <row r="2773" spans="1:19">
      <c r="A2773" s="133" t="s">
        <v>247</v>
      </c>
      <c r="B2773" s="131">
        <v>2880</v>
      </c>
      <c r="C2773" s="131" t="s">
        <v>7</v>
      </c>
      <c r="D2773" s="316" t="s">
        <v>3001</v>
      </c>
      <c r="E2773" s="131">
        <v>5.64</v>
      </c>
      <c r="F2773" s="131" t="s">
        <v>9</v>
      </c>
      <c r="G2773" s="131" t="s">
        <v>481</v>
      </c>
      <c r="H2773" s="134" t="s">
        <v>110</v>
      </c>
      <c r="I2773" s="117" t="s">
        <v>3893</v>
      </c>
      <c r="J2773" s="74">
        <f>IF(F2773="USD", E2773, E2773 * IFERROR(VLOOKUP(F2773, EXCHANGE_RATE!A:B, 2, FALSE), "Currency not found"))</f>
        <v>5.64</v>
      </c>
      <c r="K2773" s="74">
        <f t="shared" si="283"/>
        <v>5.64</v>
      </c>
      <c r="L2773" s="14">
        <f>IF(C2773="MTS", B2773, B2773 * IFERROR(VLOOKUP(C2773, 'QTY_CONVERSIONS '!A:B, 2, FALSE), "Units not found"))</f>
        <v>2.88</v>
      </c>
      <c r="M2773" s="75">
        <f t="shared" si="284"/>
        <v>16243.199999999999</v>
      </c>
      <c r="N2773" t="str">
        <f>IFERROR(VLOOKUP(D2773, Product_Category!A:B, 2, FALSE), "Uncategorized")</f>
        <v>MCC</v>
      </c>
      <c r="O2773" s="76">
        <f t="shared" si="285"/>
        <v>5.64</v>
      </c>
      <c r="P2773" s="76">
        <f t="shared" si="286"/>
        <v>16.243199999999998</v>
      </c>
      <c r="Q2773">
        <f t="shared" si="282"/>
        <v>2023</v>
      </c>
      <c r="R2773" t="str">
        <f>IFERROR(VLOOKUP(G2773,'Importer Name'!A:B, 2, FALSE), "")</f>
        <v xml:space="preserve">CIPLA LIMITED </v>
      </c>
      <c r="S2773" t="str">
        <f>IFERROR(VLOOKUP(H2773,'Supplier name '!A:B, 2, FALSE), "")</f>
        <v>DUPONT NUTRITION</v>
      </c>
    </row>
    <row r="2774" spans="1:19">
      <c r="A2774" s="133" t="s">
        <v>247</v>
      </c>
      <c r="B2774" s="131">
        <v>2300</v>
      </c>
      <c r="C2774" s="131" t="s">
        <v>7</v>
      </c>
      <c r="D2774" s="316" t="s">
        <v>3001</v>
      </c>
      <c r="E2774" s="131">
        <v>5.75</v>
      </c>
      <c r="F2774" s="131" t="s">
        <v>9</v>
      </c>
      <c r="G2774" s="131" t="s">
        <v>481</v>
      </c>
      <c r="H2774" s="134" t="s">
        <v>110</v>
      </c>
      <c r="I2774" s="117" t="s">
        <v>3893</v>
      </c>
      <c r="J2774" s="74">
        <f>IF(F2774="USD", E2774, E2774 * IFERROR(VLOOKUP(F2774, EXCHANGE_RATE!A:B, 2, FALSE), "Currency not found"))</f>
        <v>5.75</v>
      </c>
      <c r="K2774" s="74">
        <f t="shared" si="283"/>
        <v>5.75</v>
      </c>
      <c r="L2774" s="14">
        <f>IF(C2774="MTS", B2774, B2774 * IFERROR(VLOOKUP(C2774, 'QTY_CONVERSIONS '!A:B, 2, FALSE), "Units not found"))</f>
        <v>2.3000000000000003</v>
      </c>
      <c r="M2774" s="75">
        <f t="shared" si="284"/>
        <v>13225</v>
      </c>
      <c r="N2774" t="str">
        <f>IFERROR(VLOOKUP(D2774, Product_Category!A:B, 2, FALSE), "Uncategorized")</f>
        <v>MCC</v>
      </c>
      <c r="O2774" s="76">
        <f t="shared" si="285"/>
        <v>5.75</v>
      </c>
      <c r="P2774" s="76">
        <f t="shared" si="286"/>
        <v>13.225000000000001</v>
      </c>
      <c r="Q2774">
        <f t="shared" si="282"/>
        <v>2023</v>
      </c>
      <c r="R2774" t="str">
        <f>IFERROR(VLOOKUP(G2774,'Importer Name'!A:B, 2, FALSE), "")</f>
        <v xml:space="preserve">CIPLA LIMITED </v>
      </c>
      <c r="S2774" t="str">
        <f>IFERROR(VLOOKUP(H2774,'Supplier name '!A:B, 2, FALSE), "")</f>
        <v>DUPONT NUTRITION</v>
      </c>
    </row>
    <row r="2775" spans="1:19">
      <c r="A2775" s="133" t="s">
        <v>247</v>
      </c>
      <c r="B2775" s="131">
        <v>3350</v>
      </c>
      <c r="C2775" s="131" t="s">
        <v>7</v>
      </c>
      <c r="D2775" s="316" t="s">
        <v>3001</v>
      </c>
      <c r="E2775" s="131">
        <v>5.75</v>
      </c>
      <c r="F2775" s="131" t="s">
        <v>9</v>
      </c>
      <c r="G2775" s="131" t="s">
        <v>481</v>
      </c>
      <c r="H2775" s="134" t="s">
        <v>110</v>
      </c>
      <c r="I2775" s="117" t="s">
        <v>3893</v>
      </c>
      <c r="J2775" s="74">
        <f>IF(F2775="USD", E2775, E2775 * IFERROR(VLOOKUP(F2775, EXCHANGE_RATE!A:B, 2, FALSE), "Currency not found"))</f>
        <v>5.75</v>
      </c>
      <c r="K2775" s="74">
        <f t="shared" si="283"/>
        <v>5.75</v>
      </c>
      <c r="L2775" s="14">
        <f>IF(C2775="MTS", B2775, B2775 * IFERROR(VLOOKUP(C2775, 'QTY_CONVERSIONS '!A:B, 2, FALSE), "Units not found"))</f>
        <v>3.35</v>
      </c>
      <c r="M2775" s="75">
        <f t="shared" si="284"/>
        <v>19262.5</v>
      </c>
      <c r="N2775" t="str">
        <f>IFERROR(VLOOKUP(D2775, Product_Category!A:B, 2, FALSE), "Uncategorized")</f>
        <v>MCC</v>
      </c>
      <c r="O2775" s="76">
        <f t="shared" si="285"/>
        <v>5.75</v>
      </c>
      <c r="P2775" s="76">
        <f t="shared" si="286"/>
        <v>19.262499999999999</v>
      </c>
      <c r="Q2775">
        <f t="shared" si="282"/>
        <v>2023</v>
      </c>
      <c r="R2775" t="str">
        <f>IFERROR(VLOOKUP(G2775,'Importer Name'!A:B, 2, FALSE), "")</f>
        <v xml:space="preserve">CIPLA LIMITED </v>
      </c>
      <c r="S2775" t="str">
        <f>IFERROR(VLOOKUP(H2775,'Supplier name '!A:B, 2, FALSE), "")</f>
        <v>DUPONT NUTRITION</v>
      </c>
    </row>
    <row r="2776" spans="1:19">
      <c r="A2776" s="133" t="s">
        <v>247</v>
      </c>
      <c r="B2776" s="131">
        <v>1300</v>
      </c>
      <c r="C2776" s="131" t="s">
        <v>7</v>
      </c>
      <c r="D2776" s="316" t="s">
        <v>3001</v>
      </c>
      <c r="E2776" s="131">
        <v>5.75</v>
      </c>
      <c r="F2776" s="131" t="s">
        <v>9</v>
      </c>
      <c r="G2776" s="131" t="s">
        <v>481</v>
      </c>
      <c r="H2776" s="134" t="s">
        <v>110</v>
      </c>
      <c r="I2776" s="117" t="s">
        <v>3893</v>
      </c>
      <c r="J2776" s="74">
        <f>IF(F2776="USD", E2776, E2776 * IFERROR(VLOOKUP(F2776, EXCHANGE_RATE!A:B, 2, FALSE), "Currency not found"))</f>
        <v>5.75</v>
      </c>
      <c r="K2776" s="74">
        <f t="shared" si="283"/>
        <v>5.75</v>
      </c>
      <c r="L2776" s="14">
        <f>IF(C2776="MTS", B2776, B2776 * IFERROR(VLOOKUP(C2776, 'QTY_CONVERSIONS '!A:B, 2, FALSE), "Units not found"))</f>
        <v>1.3</v>
      </c>
      <c r="M2776" s="75">
        <f t="shared" si="284"/>
        <v>7475</v>
      </c>
      <c r="N2776" t="str">
        <f>IFERROR(VLOOKUP(D2776, Product_Category!A:B, 2, FALSE), "Uncategorized")</f>
        <v>MCC</v>
      </c>
      <c r="O2776" s="76">
        <f t="shared" si="285"/>
        <v>5.75</v>
      </c>
      <c r="P2776" s="76">
        <f t="shared" si="286"/>
        <v>7.4750000000000005</v>
      </c>
      <c r="Q2776">
        <f t="shared" si="282"/>
        <v>2023</v>
      </c>
      <c r="R2776" t="str">
        <f>IFERROR(VLOOKUP(G2776,'Importer Name'!A:B, 2, FALSE), "")</f>
        <v xml:space="preserve">CIPLA LIMITED </v>
      </c>
      <c r="S2776" t="str">
        <f>IFERROR(VLOOKUP(H2776,'Supplier name '!A:B, 2, FALSE), "")</f>
        <v>DUPONT NUTRITION</v>
      </c>
    </row>
    <row r="2777" spans="1:19">
      <c r="A2777" s="133" t="s">
        <v>247</v>
      </c>
      <c r="B2777" s="131">
        <v>360</v>
      </c>
      <c r="C2777" s="131" t="s">
        <v>7</v>
      </c>
      <c r="D2777" s="316" t="s">
        <v>3001</v>
      </c>
      <c r="E2777" s="131">
        <v>5.64</v>
      </c>
      <c r="F2777" s="131" t="s">
        <v>9</v>
      </c>
      <c r="G2777" s="131" t="s">
        <v>481</v>
      </c>
      <c r="H2777" s="134" t="s">
        <v>110</v>
      </c>
      <c r="I2777" s="117" t="s">
        <v>3893</v>
      </c>
      <c r="J2777" s="74">
        <f>IF(F2777="USD", E2777, E2777 * IFERROR(VLOOKUP(F2777, EXCHANGE_RATE!A:B, 2, FALSE), "Currency not found"))</f>
        <v>5.64</v>
      </c>
      <c r="K2777" s="74">
        <f t="shared" si="283"/>
        <v>5.64</v>
      </c>
      <c r="L2777" s="14">
        <f>IF(C2777="MTS", B2777, B2777 * IFERROR(VLOOKUP(C2777, 'QTY_CONVERSIONS '!A:B, 2, FALSE), "Units not found"))</f>
        <v>0.36</v>
      </c>
      <c r="M2777" s="75">
        <f t="shared" si="284"/>
        <v>2030.3999999999999</v>
      </c>
      <c r="N2777" t="str">
        <f>IFERROR(VLOOKUP(D2777, Product_Category!A:B, 2, FALSE), "Uncategorized")</f>
        <v>MCC</v>
      </c>
      <c r="O2777" s="76">
        <f t="shared" si="285"/>
        <v>5.64</v>
      </c>
      <c r="P2777" s="76">
        <f t="shared" si="286"/>
        <v>2.0303999999999998</v>
      </c>
      <c r="Q2777">
        <f t="shared" si="282"/>
        <v>2023</v>
      </c>
      <c r="R2777" t="str">
        <f>IFERROR(VLOOKUP(G2777,'Importer Name'!A:B, 2, FALSE), "")</f>
        <v xml:space="preserve">CIPLA LIMITED </v>
      </c>
      <c r="S2777" t="str">
        <f>IFERROR(VLOOKUP(H2777,'Supplier name '!A:B, 2, FALSE), "")</f>
        <v>DUPONT NUTRITION</v>
      </c>
    </row>
    <row r="2778" spans="1:19">
      <c r="A2778" s="133" t="s">
        <v>247</v>
      </c>
      <c r="B2778" s="131">
        <v>1750</v>
      </c>
      <c r="C2778" s="131" t="s">
        <v>7</v>
      </c>
      <c r="D2778" s="316" t="s">
        <v>3001</v>
      </c>
      <c r="E2778" s="131">
        <v>5.75</v>
      </c>
      <c r="F2778" s="131" t="s">
        <v>9</v>
      </c>
      <c r="G2778" s="131" t="s">
        <v>481</v>
      </c>
      <c r="H2778" s="134" t="s">
        <v>110</v>
      </c>
      <c r="I2778" s="117" t="s">
        <v>3893</v>
      </c>
      <c r="J2778" s="74">
        <f>IF(F2778="USD", E2778, E2778 * IFERROR(VLOOKUP(F2778, EXCHANGE_RATE!A:B, 2, FALSE), "Currency not found"))</f>
        <v>5.75</v>
      </c>
      <c r="K2778" s="74">
        <f t="shared" si="283"/>
        <v>5.75</v>
      </c>
      <c r="L2778" s="14">
        <f>IF(C2778="MTS", B2778, B2778 * IFERROR(VLOOKUP(C2778, 'QTY_CONVERSIONS '!A:B, 2, FALSE), "Units not found"))</f>
        <v>1.75</v>
      </c>
      <c r="M2778" s="75">
        <f t="shared" si="284"/>
        <v>10062.5</v>
      </c>
      <c r="N2778" t="str">
        <f>IFERROR(VLOOKUP(D2778, Product_Category!A:B, 2, FALSE), "Uncategorized")</f>
        <v>MCC</v>
      </c>
      <c r="O2778" s="76">
        <f t="shared" si="285"/>
        <v>5.75</v>
      </c>
      <c r="P2778" s="76">
        <f t="shared" si="286"/>
        <v>10.0625</v>
      </c>
      <c r="Q2778">
        <f t="shared" si="282"/>
        <v>2023</v>
      </c>
      <c r="R2778" t="str">
        <f>IFERROR(VLOOKUP(G2778,'Importer Name'!A:B, 2, FALSE), "")</f>
        <v xml:space="preserve">CIPLA LIMITED </v>
      </c>
      <c r="S2778" t="str">
        <f>IFERROR(VLOOKUP(H2778,'Supplier name '!A:B, 2, FALSE), "")</f>
        <v>DUPONT NUTRITION</v>
      </c>
    </row>
    <row r="2779" spans="1:19">
      <c r="A2779" s="133" t="s">
        <v>247</v>
      </c>
      <c r="B2779" s="131">
        <v>350</v>
      </c>
      <c r="C2779" s="131" t="s">
        <v>7</v>
      </c>
      <c r="D2779" s="316" t="s">
        <v>3001</v>
      </c>
      <c r="E2779" s="131">
        <v>5.75</v>
      </c>
      <c r="F2779" s="131" t="s">
        <v>9</v>
      </c>
      <c r="G2779" s="131" t="s">
        <v>481</v>
      </c>
      <c r="H2779" s="134" t="s">
        <v>110</v>
      </c>
      <c r="I2779" s="117" t="s">
        <v>3893</v>
      </c>
      <c r="J2779" s="74">
        <f>IF(F2779="USD", E2779, E2779 * IFERROR(VLOOKUP(F2779, EXCHANGE_RATE!A:B, 2, FALSE), "Currency not found"))</f>
        <v>5.75</v>
      </c>
      <c r="K2779" s="74">
        <f t="shared" si="283"/>
        <v>5.75</v>
      </c>
      <c r="L2779" s="14">
        <f>IF(C2779="MTS", B2779, B2779 * IFERROR(VLOOKUP(C2779, 'QTY_CONVERSIONS '!A:B, 2, FALSE), "Units not found"))</f>
        <v>0.35000000000000003</v>
      </c>
      <c r="M2779" s="75">
        <f t="shared" si="284"/>
        <v>2012.5</v>
      </c>
      <c r="N2779" t="str">
        <f>IFERROR(VLOOKUP(D2779, Product_Category!A:B, 2, FALSE), "Uncategorized")</f>
        <v>MCC</v>
      </c>
      <c r="O2779" s="76">
        <f t="shared" si="285"/>
        <v>5.75</v>
      </c>
      <c r="P2779" s="76">
        <f t="shared" si="286"/>
        <v>2.0125000000000002</v>
      </c>
      <c r="Q2779">
        <f t="shared" si="282"/>
        <v>2023</v>
      </c>
      <c r="R2779" t="str">
        <f>IFERROR(VLOOKUP(G2779,'Importer Name'!A:B, 2, FALSE), "")</f>
        <v xml:space="preserve">CIPLA LIMITED </v>
      </c>
      <c r="S2779" t="str">
        <f>IFERROR(VLOOKUP(H2779,'Supplier name '!A:B, 2, FALSE), "")</f>
        <v>DUPONT NUTRITION</v>
      </c>
    </row>
    <row r="2780" spans="1:19">
      <c r="A2780" s="133" t="s">
        <v>247</v>
      </c>
      <c r="B2780" s="131">
        <v>900</v>
      </c>
      <c r="C2780" s="131" t="s">
        <v>7</v>
      </c>
      <c r="D2780" s="316" t="s">
        <v>3001</v>
      </c>
      <c r="E2780" s="131">
        <v>5.75</v>
      </c>
      <c r="F2780" s="131" t="s">
        <v>9</v>
      </c>
      <c r="G2780" s="131" t="s">
        <v>481</v>
      </c>
      <c r="H2780" s="134" t="s">
        <v>110</v>
      </c>
      <c r="I2780" s="117" t="s">
        <v>3893</v>
      </c>
      <c r="J2780" s="74">
        <f>IF(F2780="USD", E2780, E2780 * IFERROR(VLOOKUP(F2780, EXCHANGE_RATE!A:B, 2, FALSE), "Currency not found"))</f>
        <v>5.75</v>
      </c>
      <c r="K2780" s="74">
        <f t="shared" si="283"/>
        <v>5.75</v>
      </c>
      <c r="L2780" s="14">
        <f>IF(C2780="MTS", B2780, B2780 * IFERROR(VLOOKUP(C2780, 'QTY_CONVERSIONS '!A:B, 2, FALSE), "Units not found"))</f>
        <v>0.9</v>
      </c>
      <c r="M2780" s="75">
        <f t="shared" si="284"/>
        <v>5175</v>
      </c>
      <c r="N2780" t="str">
        <f>IFERROR(VLOOKUP(D2780, Product_Category!A:B, 2, FALSE), "Uncategorized")</f>
        <v>MCC</v>
      </c>
      <c r="O2780" s="76">
        <f t="shared" si="285"/>
        <v>5.75</v>
      </c>
      <c r="P2780" s="76">
        <f t="shared" si="286"/>
        <v>5.1749999999999998</v>
      </c>
      <c r="Q2780">
        <f t="shared" si="282"/>
        <v>2023</v>
      </c>
      <c r="R2780" t="str">
        <f>IFERROR(VLOOKUP(G2780,'Importer Name'!A:B, 2, FALSE), "")</f>
        <v xml:space="preserve">CIPLA LIMITED </v>
      </c>
      <c r="S2780" t="str">
        <f>IFERROR(VLOOKUP(H2780,'Supplier name '!A:B, 2, FALSE), "")</f>
        <v>DUPONT NUTRITION</v>
      </c>
    </row>
    <row r="2781" spans="1:19">
      <c r="A2781" s="133" t="s">
        <v>247</v>
      </c>
      <c r="B2781" s="131">
        <v>1080</v>
      </c>
      <c r="C2781" s="131" t="s">
        <v>7</v>
      </c>
      <c r="D2781" s="316" t="s">
        <v>3001</v>
      </c>
      <c r="E2781" s="131">
        <v>5.64</v>
      </c>
      <c r="F2781" s="131" t="s">
        <v>9</v>
      </c>
      <c r="G2781" s="131" t="s">
        <v>481</v>
      </c>
      <c r="H2781" s="134" t="s">
        <v>110</v>
      </c>
      <c r="I2781" s="117" t="s">
        <v>3893</v>
      </c>
      <c r="J2781" s="74">
        <f>IF(F2781="USD", E2781, E2781 * IFERROR(VLOOKUP(F2781, EXCHANGE_RATE!A:B, 2, FALSE), "Currency not found"))</f>
        <v>5.64</v>
      </c>
      <c r="K2781" s="74">
        <f t="shared" si="283"/>
        <v>5.64</v>
      </c>
      <c r="L2781" s="14">
        <f>IF(C2781="MTS", B2781, B2781 * IFERROR(VLOOKUP(C2781, 'QTY_CONVERSIONS '!A:B, 2, FALSE), "Units not found"))</f>
        <v>1.08</v>
      </c>
      <c r="M2781" s="75">
        <f t="shared" si="284"/>
        <v>6091.2</v>
      </c>
      <c r="N2781" t="str">
        <f>IFERROR(VLOOKUP(D2781, Product_Category!A:B, 2, FALSE), "Uncategorized")</f>
        <v>MCC</v>
      </c>
      <c r="O2781" s="76">
        <f t="shared" si="285"/>
        <v>5.64</v>
      </c>
      <c r="P2781" s="76">
        <f t="shared" si="286"/>
        <v>6.0911999999999997</v>
      </c>
      <c r="Q2781">
        <f t="shared" si="282"/>
        <v>2023</v>
      </c>
      <c r="R2781" t="str">
        <f>IFERROR(VLOOKUP(G2781,'Importer Name'!A:B, 2, FALSE), "")</f>
        <v xml:space="preserve">CIPLA LIMITED </v>
      </c>
      <c r="S2781" t="str">
        <f>IFERROR(VLOOKUP(H2781,'Supplier name '!A:B, 2, FALSE), "")</f>
        <v>DUPONT NUTRITION</v>
      </c>
    </row>
    <row r="2782" spans="1:19">
      <c r="A2782" s="133" t="s">
        <v>247</v>
      </c>
      <c r="B2782" s="131">
        <v>4320</v>
      </c>
      <c r="C2782" s="131" t="s">
        <v>7</v>
      </c>
      <c r="D2782" s="316" t="s">
        <v>3001</v>
      </c>
      <c r="E2782" s="131">
        <v>5.64</v>
      </c>
      <c r="F2782" s="131" t="s">
        <v>9</v>
      </c>
      <c r="G2782" s="131" t="s">
        <v>481</v>
      </c>
      <c r="H2782" s="134" t="s">
        <v>110</v>
      </c>
      <c r="I2782" s="117" t="s">
        <v>3893</v>
      </c>
      <c r="J2782" s="74">
        <f>IF(F2782="USD", E2782, E2782 * IFERROR(VLOOKUP(F2782, EXCHANGE_RATE!A:B, 2, FALSE), "Currency not found"))</f>
        <v>5.64</v>
      </c>
      <c r="K2782" s="74">
        <f t="shared" si="283"/>
        <v>5.64</v>
      </c>
      <c r="L2782" s="14">
        <f>IF(C2782="MTS", B2782, B2782 * IFERROR(VLOOKUP(C2782, 'QTY_CONVERSIONS '!A:B, 2, FALSE), "Units not found"))</f>
        <v>4.32</v>
      </c>
      <c r="M2782" s="75">
        <f t="shared" si="284"/>
        <v>24364.799999999999</v>
      </c>
      <c r="N2782" t="str">
        <f>IFERROR(VLOOKUP(D2782, Product_Category!A:B, 2, FALSE), "Uncategorized")</f>
        <v>MCC</v>
      </c>
      <c r="O2782" s="76">
        <f t="shared" si="285"/>
        <v>5.64</v>
      </c>
      <c r="P2782" s="76">
        <f t="shared" si="286"/>
        <v>24.364799999999999</v>
      </c>
      <c r="Q2782">
        <f t="shared" si="282"/>
        <v>2023</v>
      </c>
      <c r="R2782" t="str">
        <f>IFERROR(VLOOKUP(G2782,'Importer Name'!A:B, 2, FALSE), "")</f>
        <v xml:space="preserve">CIPLA LIMITED </v>
      </c>
      <c r="S2782" t="str">
        <f>IFERROR(VLOOKUP(H2782,'Supplier name '!A:B, 2, FALSE), "")</f>
        <v>DUPONT NUTRITION</v>
      </c>
    </row>
    <row r="2783" spans="1:19">
      <c r="A2783" s="133" t="s">
        <v>247</v>
      </c>
      <c r="B2783" s="131">
        <v>1400</v>
      </c>
      <c r="C2783" s="131" t="s">
        <v>7</v>
      </c>
      <c r="D2783" s="316" t="s">
        <v>3001</v>
      </c>
      <c r="E2783" s="131">
        <v>5.64</v>
      </c>
      <c r="F2783" s="131" t="s">
        <v>9</v>
      </c>
      <c r="G2783" s="131" t="s">
        <v>481</v>
      </c>
      <c r="H2783" s="134" t="s">
        <v>110</v>
      </c>
      <c r="I2783" s="117" t="s">
        <v>3893</v>
      </c>
      <c r="J2783" s="74">
        <f>IF(F2783="USD", E2783, E2783 * IFERROR(VLOOKUP(F2783, EXCHANGE_RATE!A:B, 2, FALSE), "Currency not found"))</f>
        <v>5.64</v>
      </c>
      <c r="K2783" s="74">
        <f t="shared" si="283"/>
        <v>5.64</v>
      </c>
      <c r="L2783" s="14">
        <f>IF(C2783="MTS", B2783, B2783 * IFERROR(VLOOKUP(C2783, 'QTY_CONVERSIONS '!A:B, 2, FALSE), "Units not found"))</f>
        <v>1.4000000000000001</v>
      </c>
      <c r="M2783" s="75">
        <f t="shared" si="284"/>
        <v>7896</v>
      </c>
      <c r="N2783" t="str">
        <f>IFERROR(VLOOKUP(D2783, Product_Category!A:B, 2, FALSE), "Uncategorized")</f>
        <v>MCC</v>
      </c>
      <c r="O2783" s="76">
        <f t="shared" si="285"/>
        <v>5.64</v>
      </c>
      <c r="P2783" s="76">
        <f t="shared" si="286"/>
        <v>7.8959999999999999</v>
      </c>
      <c r="Q2783">
        <f t="shared" si="282"/>
        <v>2023</v>
      </c>
      <c r="R2783" t="str">
        <f>IFERROR(VLOOKUP(G2783,'Importer Name'!A:B, 2, FALSE), "")</f>
        <v xml:space="preserve">CIPLA LIMITED </v>
      </c>
      <c r="S2783" t="str">
        <f>IFERROR(VLOOKUP(H2783,'Supplier name '!A:B, 2, FALSE), "")</f>
        <v>DUPONT NUTRITION</v>
      </c>
    </row>
    <row r="2784" spans="1:19">
      <c r="A2784" s="133" t="s">
        <v>247</v>
      </c>
      <c r="B2784" s="131">
        <v>5040</v>
      </c>
      <c r="C2784" s="131" t="s">
        <v>7</v>
      </c>
      <c r="D2784" s="316" t="s">
        <v>3001</v>
      </c>
      <c r="E2784" s="131">
        <v>5.64</v>
      </c>
      <c r="F2784" s="131" t="s">
        <v>9</v>
      </c>
      <c r="G2784" s="131" t="s">
        <v>481</v>
      </c>
      <c r="H2784" s="134" t="s">
        <v>110</v>
      </c>
      <c r="I2784" s="117" t="s">
        <v>3893</v>
      </c>
      <c r="J2784" s="74">
        <f>IF(F2784="USD", E2784, E2784 * IFERROR(VLOOKUP(F2784, EXCHANGE_RATE!A:B, 2, FALSE), "Currency not found"))</f>
        <v>5.64</v>
      </c>
      <c r="K2784" s="74">
        <f t="shared" si="283"/>
        <v>5.64</v>
      </c>
      <c r="L2784" s="14">
        <f>IF(C2784="MTS", B2784, B2784 * IFERROR(VLOOKUP(C2784, 'QTY_CONVERSIONS '!A:B, 2, FALSE), "Units not found"))</f>
        <v>5.04</v>
      </c>
      <c r="M2784" s="75">
        <f t="shared" si="284"/>
        <v>28425.599999999999</v>
      </c>
      <c r="N2784" t="str">
        <f>IFERROR(VLOOKUP(D2784, Product_Category!A:B, 2, FALSE), "Uncategorized")</f>
        <v>MCC</v>
      </c>
      <c r="O2784" s="76">
        <f t="shared" si="285"/>
        <v>5.64</v>
      </c>
      <c r="P2784" s="76">
        <f t="shared" si="286"/>
        <v>28.425599999999999</v>
      </c>
      <c r="Q2784">
        <f t="shared" si="282"/>
        <v>2023</v>
      </c>
      <c r="R2784" t="str">
        <f>IFERROR(VLOOKUP(G2784,'Importer Name'!A:B, 2, FALSE), "")</f>
        <v xml:space="preserve">CIPLA LIMITED </v>
      </c>
      <c r="S2784" t="str">
        <f>IFERROR(VLOOKUP(H2784,'Supplier name '!A:B, 2, FALSE), "")</f>
        <v>DUPONT NUTRITION</v>
      </c>
    </row>
    <row r="2785" spans="1:19">
      <c r="A2785" s="133" t="s">
        <v>247</v>
      </c>
      <c r="B2785" s="131">
        <v>3600</v>
      </c>
      <c r="C2785" s="131" t="s">
        <v>7</v>
      </c>
      <c r="D2785" s="316" t="s">
        <v>3001</v>
      </c>
      <c r="E2785" s="131">
        <v>5.64</v>
      </c>
      <c r="F2785" s="131" t="s">
        <v>9</v>
      </c>
      <c r="G2785" s="131" t="s">
        <v>481</v>
      </c>
      <c r="H2785" s="134" t="s">
        <v>110</v>
      </c>
      <c r="I2785" s="117" t="s">
        <v>3893</v>
      </c>
      <c r="J2785" s="74">
        <f>IF(F2785="USD", E2785, E2785 * IFERROR(VLOOKUP(F2785, EXCHANGE_RATE!A:B, 2, FALSE), "Currency not found"))</f>
        <v>5.64</v>
      </c>
      <c r="K2785" s="74">
        <f t="shared" si="283"/>
        <v>5.64</v>
      </c>
      <c r="L2785" s="14">
        <f>IF(C2785="MTS", B2785, B2785 * IFERROR(VLOOKUP(C2785, 'QTY_CONVERSIONS '!A:B, 2, FALSE), "Units not found"))</f>
        <v>3.6</v>
      </c>
      <c r="M2785" s="75">
        <f t="shared" si="284"/>
        <v>20304</v>
      </c>
      <c r="N2785" t="str">
        <f>IFERROR(VLOOKUP(D2785, Product_Category!A:B, 2, FALSE), "Uncategorized")</f>
        <v>MCC</v>
      </c>
      <c r="O2785" s="76">
        <f t="shared" si="285"/>
        <v>5.64</v>
      </c>
      <c r="P2785" s="76">
        <f t="shared" si="286"/>
        <v>20.303999999999998</v>
      </c>
      <c r="Q2785">
        <f t="shared" si="282"/>
        <v>2023</v>
      </c>
      <c r="R2785" t="str">
        <f>IFERROR(VLOOKUP(G2785,'Importer Name'!A:B, 2, FALSE), "")</f>
        <v xml:space="preserve">CIPLA LIMITED </v>
      </c>
      <c r="S2785" t="str">
        <f>IFERROR(VLOOKUP(H2785,'Supplier name '!A:B, 2, FALSE), "")</f>
        <v>DUPONT NUTRITION</v>
      </c>
    </row>
    <row r="2786" spans="1:19">
      <c r="A2786" s="133" t="s">
        <v>247</v>
      </c>
      <c r="B2786" s="131">
        <v>7920</v>
      </c>
      <c r="C2786" s="131" t="s">
        <v>7</v>
      </c>
      <c r="D2786" s="316" t="s">
        <v>3001</v>
      </c>
      <c r="E2786" s="131">
        <v>5.64</v>
      </c>
      <c r="F2786" s="131" t="s">
        <v>9</v>
      </c>
      <c r="G2786" s="131" t="s">
        <v>481</v>
      </c>
      <c r="H2786" s="134" t="s">
        <v>110</v>
      </c>
      <c r="I2786" s="117" t="s">
        <v>3893</v>
      </c>
      <c r="J2786" s="74">
        <f>IF(F2786="USD", E2786, E2786 * IFERROR(VLOOKUP(F2786, EXCHANGE_RATE!A:B, 2, FALSE), "Currency not found"))</f>
        <v>5.64</v>
      </c>
      <c r="K2786" s="74">
        <f t="shared" si="283"/>
        <v>5.64</v>
      </c>
      <c r="L2786" s="14">
        <f>IF(C2786="MTS", B2786, B2786 * IFERROR(VLOOKUP(C2786, 'QTY_CONVERSIONS '!A:B, 2, FALSE), "Units not found"))</f>
        <v>7.92</v>
      </c>
      <c r="M2786" s="75">
        <f t="shared" si="284"/>
        <v>44668.799999999996</v>
      </c>
      <c r="N2786" t="str">
        <f>IFERROR(VLOOKUP(D2786, Product_Category!A:B, 2, FALSE), "Uncategorized")</f>
        <v>MCC</v>
      </c>
      <c r="O2786" s="76">
        <f t="shared" si="285"/>
        <v>5.64</v>
      </c>
      <c r="P2786" s="76">
        <f t="shared" si="286"/>
        <v>44.668799999999997</v>
      </c>
      <c r="Q2786">
        <f t="shared" si="282"/>
        <v>2023</v>
      </c>
      <c r="R2786" t="str">
        <f>IFERROR(VLOOKUP(G2786,'Importer Name'!A:B, 2, FALSE), "")</f>
        <v xml:space="preserve">CIPLA LIMITED </v>
      </c>
      <c r="S2786" t="str">
        <f>IFERROR(VLOOKUP(H2786,'Supplier name '!A:B, 2, FALSE), "")</f>
        <v>DUPONT NUTRITION</v>
      </c>
    </row>
    <row r="2787" spans="1:19">
      <c r="A2787" s="133" t="s">
        <v>247</v>
      </c>
      <c r="B2787" s="131">
        <v>1440</v>
      </c>
      <c r="C2787" s="131" t="s">
        <v>7</v>
      </c>
      <c r="D2787" s="316" t="s">
        <v>3001</v>
      </c>
      <c r="E2787" s="131">
        <v>5.64</v>
      </c>
      <c r="F2787" s="131" t="s">
        <v>9</v>
      </c>
      <c r="G2787" s="131" t="s">
        <v>481</v>
      </c>
      <c r="H2787" s="134" t="s">
        <v>110</v>
      </c>
      <c r="I2787" s="117" t="s">
        <v>3893</v>
      </c>
      <c r="J2787" s="74">
        <f>IF(F2787="USD", E2787, E2787 * IFERROR(VLOOKUP(F2787, EXCHANGE_RATE!A:B, 2, FALSE), "Currency not found"))</f>
        <v>5.64</v>
      </c>
      <c r="K2787" s="74">
        <f t="shared" si="283"/>
        <v>5.64</v>
      </c>
      <c r="L2787" s="14">
        <f>IF(C2787="MTS", B2787, B2787 * IFERROR(VLOOKUP(C2787, 'QTY_CONVERSIONS '!A:B, 2, FALSE), "Units not found"))</f>
        <v>1.44</v>
      </c>
      <c r="M2787" s="75">
        <f t="shared" si="284"/>
        <v>8121.5999999999995</v>
      </c>
      <c r="N2787" t="str">
        <f>IFERROR(VLOOKUP(D2787, Product_Category!A:B, 2, FALSE), "Uncategorized")</f>
        <v>MCC</v>
      </c>
      <c r="O2787" s="76">
        <f t="shared" si="285"/>
        <v>5.64</v>
      </c>
      <c r="P2787" s="76">
        <f t="shared" si="286"/>
        <v>8.121599999999999</v>
      </c>
      <c r="Q2787">
        <f t="shared" si="282"/>
        <v>2023</v>
      </c>
      <c r="R2787" t="str">
        <f>IFERROR(VLOOKUP(G2787,'Importer Name'!A:B, 2, FALSE), "")</f>
        <v xml:space="preserve">CIPLA LIMITED </v>
      </c>
      <c r="S2787" t="str">
        <f>IFERROR(VLOOKUP(H2787,'Supplier name '!A:B, 2, FALSE), "")</f>
        <v>DUPONT NUTRITION</v>
      </c>
    </row>
    <row r="2788" spans="1:19">
      <c r="A2788" s="133" t="s">
        <v>247</v>
      </c>
      <c r="B2788" s="131">
        <v>6000</v>
      </c>
      <c r="C2788" s="131" t="s">
        <v>7</v>
      </c>
      <c r="D2788" s="316" t="s">
        <v>3001</v>
      </c>
      <c r="E2788" s="131">
        <v>5.75</v>
      </c>
      <c r="F2788" s="131" t="s">
        <v>9</v>
      </c>
      <c r="G2788" s="131" t="s">
        <v>109</v>
      </c>
      <c r="H2788" s="134" t="s">
        <v>110</v>
      </c>
      <c r="I2788" s="117" t="s">
        <v>3893</v>
      </c>
      <c r="J2788" s="74">
        <f>IF(F2788="USD", E2788, E2788 * IFERROR(VLOOKUP(F2788, EXCHANGE_RATE!A:B, 2, FALSE), "Currency not found"))</f>
        <v>5.75</v>
      </c>
      <c r="K2788" s="74">
        <f t="shared" si="283"/>
        <v>5.75</v>
      </c>
      <c r="L2788" s="14">
        <f>IF(C2788="MTS", B2788, B2788 * IFERROR(VLOOKUP(C2788, 'QTY_CONVERSIONS '!A:B, 2, FALSE), "Units not found"))</f>
        <v>6</v>
      </c>
      <c r="M2788" s="75">
        <f t="shared" si="284"/>
        <v>34500</v>
      </c>
      <c r="N2788" t="str">
        <f>IFERROR(VLOOKUP(D2788, Product_Category!A:B, 2, FALSE), "Uncategorized")</f>
        <v>MCC</v>
      </c>
      <c r="O2788" s="76">
        <f t="shared" si="285"/>
        <v>5.75</v>
      </c>
      <c r="P2788" s="76">
        <f t="shared" si="286"/>
        <v>34.5</v>
      </c>
      <c r="Q2788">
        <f t="shared" si="282"/>
        <v>2023</v>
      </c>
      <c r="R2788" t="str">
        <f>IFERROR(VLOOKUP(G2788,'Importer Name'!A:B, 2, FALSE), "")</f>
        <v>AUROBINDO PHARMA</v>
      </c>
      <c r="S2788" t="str">
        <f>IFERROR(VLOOKUP(H2788,'Supplier name '!A:B, 2, FALSE), "")</f>
        <v>DUPONT NUTRITION</v>
      </c>
    </row>
    <row r="2789" spans="1:19">
      <c r="A2789" s="133" t="s">
        <v>247</v>
      </c>
      <c r="B2789" s="131">
        <v>5500</v>
      </c>
      <c r="C2789" s="131" t="s">
        <v>7</v>
      </c>
      <c r="D2789" s="316" t="s">
        <v>3001</v>
      </c>
      <c r="E2789" s="131">
        <v>5.75</v>
      </c>
      <c r="F2789" s="131" t="s">
        <v>9</v>
      </c>
      <c r="G2789" s="131" t="s">
        <v>117</v>
      </c>
      <c r="H2789" s="134" t="s">
        <v>110</v>
      </c>
      <c r="I2789" s="117" t="s">
        <v>3893</v>
      </c>
      <c r="J2789" s="74">
        <f>IF(F2789="USD", E2789, E2789 * IFERROR(VLOOKUP(F2789, EXCHANGE_RATE!A:B, 2, FALSE), "Currency not found"))</f>
        <v>5.75</v>
      </c>
      <c r="K2789" s="74">
        <f t="shared" si="283"/>
        <v>5.75</v>
      </c>
      <c r="L2789" s="14">
        <f>IF(C2789="MTS", B2789, B2789 * IFERROR(VLOOKUP(C2789, 'QTY_CONVERSIONS '!A:B, 2, FALSE), "Units not found"))</f>
        <v>5.5</v>
      </c>
      <c r="M2789" s="75">
        <f t="shared" si="284"/>
        <v>31625</v>
      </c>
      <c r="N2789" t="str">
        <f>IFERROR(VLOOKUP(D2789, Product_Category!A:B, 2, FALSE), "Uncategorized")</f>
        <v>MCC</v>
      </c>
      <c r="O2789" s="76">
        <f t="shared" si="285"/>
        <v>5.75</v>
      </c>
      <c r="P2789" s="76">
        <f t="shared" si="286"/>
        <v>31.625</v>
      </c>
      <c r="Q2789">
        <f t="shared" si="282"/>
        <v>2023</v>
      </c>
      <c r="R2789" t="str">
        <f>IFERROR(VLOOKUP(G2789,'Importer Name'!A:B, 2, FALSE), "")</f>
        <v>MARKSANS PHARMA</v>
      </c>
      <c r="S2789" t="str">
        <f>IFERROR(VLOOKUP(H2789,'Supplier name '!A:B, 2, FALSE), "")</f>
        <v>DUPONT NUTRITION</v>
      </c>
    </row>
    <row r="2790" spans="1:19">
      <c r="A2790" s="133" t="s">
        <v>247</v>
      </c>
      <c r="B2790" s="131">
        <v>12500</v>
      </c>
      <c r="C2790" s="131" t="s">
        <v>7</v>
      </c>
      <c r="D2790" s="316" t="s">
        <v>3001</v>
      </c>
      <c r="E2790" s="131">
        <v>5.75</v>
      </c>
      <c r="F2790" s="131" t="s">
        <v>9</v>
      </c>
      <c r="G2790" s="131" t="s">
        <v>2998</v>
      </c>
      <c r="H2790" s="134" t="s">
        <v>110</v>
      </c>
      <c r="I2790" s="117" t="s">
        <v>3893</v>
      </c>
      <c r="J2790" s="74">
        <f>IF(F2790="USD", E2790, E2790 * IFERROR(VLOOKUP(F2790, EXCHANGE_RATE!A:B, 2, FALSE), "Currency not found"))</f>
        <v>5.75</v>
      </c>
      <c r="K2790" s="74">
        <f t="shared" si="283"/>
        <v>5.75</v>
      </c>
      <c r="L2790" s="14">
        <f>IF(C2790="MTS", B2790, B2790 * IFERROR(VLOOKUP(C2790, 'QTY_CONVERSIONS '!A:B, 2, FALSE), "Units not found"))</f>
        <v>12.5</v>
      </c>
      <c r="M2790" s="75">
        <f t="shared" si="284"/>
        <v>71875</v>
      </c>
      <c r="N2790" t="str">
        <f>IFERROR(VLOOKUP(D2790, Product_Category!A:B, 2, FALSE), "Uncategorized")</f>
        <v>MCC</v>
      </c>
      <c r="O2790" s="76">
        <f t="shared" si="285"/>
        <v>5.75</v>
      </c>
      <c r="P2790" s="76">
        <f t="shared" si="286"/>
        <v>71.875</v>
      </c>
      <c r="Q2790">
        <f t="shared" si="282"/>
        <v>2023</v>
      </c>
      <c r="R2790" t="str">
        <f>IFERROR(VLOOKUP(G2790,'Importer Name'!A:B, 2, FALSE), "")</f>
        <v>SIGNET</v>
      </c>
      <c r="S2790" t="str">
        <f>IFERROR(VLOOKUP(H2790,'Supplier name '!A:B, 2, FALSE), "")</f>
        <v>DUPONT NUTRITION</v>
      </c>
    </row>
    <row r="2791" spans="1:19">
      <c r="A2791" s="133" t="s">
        <v>247</v>
      </c>
      <c r="B2791" s="131">
        <v>15120</v>
      </c>
      <c r="C2791" s="131" t="s">
        <v>7</v>
      </c>
      <c r="D2791" s="316" t="s">
        <v>3001</v>
      </c>
      <c r="E2791" s="131">
        <v>5.64</v>
      </c>
      <c r="F2791" s="131" t="s">
        <v>9</v>
      </c>
      <c r="G2791" s="131" t="s">
        <v>2998</v>
      </c>
      <c r="H2791" s="134" t="s">
        <v>110</v>
      </c>
      <c r="I2791" s="117" t="s">
        <v>3893</v>
      </c>
      <c r="J2791" s="74">
        <f>IF(F2791="USD", E2791, E2791 * IFERROR(VLOOKUP(F2791, EXCHANGE_RATE!A:B, 2, FALSE), "Currency not found"))</f>
        <v>5.64</v>
      </c>
      <c r="K2791" s="74">
        <f t="shared" si="283"/>
        <v>5.64</v>
      </c>
      <c r="L2791" s="14">
        <f>IF(C2791="MTS", B2791, B2791 * IFERROR(VLOOKUP(C2791, 'QTY_CONVERSIONS '!A:B, 2, FALSE), "Units not found"))</f>
        <v>15.120000000000001</v>
      </c>
      <c r="M2791" s="75">
        <f t="shared" si="284"/>
        <v>85276.799999999988</v>
      </c>
      <c r="N2791" t="str">
        <f>IFERROR(VLOOKUP(D2791, Product_Category!A:B, 2, FALSE), "Uncategorized")</f>
        <v>MCC</v>
      </c>
      <c r="O2791" s="76">
        <f t="shared" si="285"/>
        <v>5.64</v>
      </c>
      <c r="P2791" s="76">
        <f t="shared" si="286"/>
        <v>85.276799999999994</v>
      </c>
      <c r="Q2791">
        <f t="shared" si="282"/>
        <v>2023</v>
      </c>
      <c r="R2791" t="str">
        <f>IFERROR(VLOOKUP(G2791,'Importer Name'!A:B, 2, FALSE), "")</f>
        <v>SIGNET</v>
      </c>
      <c r="S2791" t="str">
        <f>IFERROR(VLOOKUP(H2791,'Supplier name '!A:B, 2, FALSE), "")</f>
        <v>DUPONT NUTRITION</v>
      </c>
    </row>
    <row r="2792" spans="1:19">
      <c r="A2792" s="133" t="s">
        <v>247</v>
      </c>
      <c r="B2792" s="131">
        <v>1550</v>
      </c>
      <c r="C2792" s="131" t="s">
        <v>7</v>
      </c>
      <c r="D2792" s="316" t="s">
        <v>3001</v>
      </c>
      <c r="E2792" s="131">
        <v>5.75</v>
      </c>
      <c r="F2792" s="131" t="s">
        <v>9</v>
      </c>
      <c r="G2792" s="131" t="s">
        <v>2628</v>
      </c>
      <c r="H2792" s="134" t="s">
        <v>110</v>
      </c>
      <c r="I2792" s="117" t="s">
        <v>3893</v>
      </c>
      <c r="J2792" s="74">
        <f>IF(F2792="USD", E2792, E2792 * IFERROR(VLOOKUP(F2792, EXCHANGE_RATE!A:B, 2, FALSE), "Currency not found"))</f>
        <v>5.75</v>
      </c>
      <c r="K2792" s="74">
        <f t="shared" si="283"/>
        <v>5.75</v>
      </c>
      <c r="L2792" s="14">
        <f>IF(C2792="MTS", B2792, B2792 * IFERROR(VLOOKUP(C2792, 'QTY_CONVERSIONS '!A:B, 2, FALSE), "Units not found"))</f>
        <v>1.55</v>
      </c>
      <c r="M2792" s="75">
        <f t="shared" si="284"/>
        <v>8912.5</v>
      </c>
      <c r="N2792" t="str">
        <f>IFERROR(VLOOKUP(D2792, Product_Category!A:B, 2, FALSE), "Uncategorized")</f>
        <v>MCC</v>
      </c>
      <c r="O2792" s="76">
        <f t="shared" si="285"/>
        <v>5.75</v>
      </c>
      <c r="P2792" s="76">
        <f t="shared" si="286"/>
        <v>8.9124999999999996</v>
      </c>
      <c r="Q2792">
        <f t="shared" si="282"/>
        <v>2023</v>
      </c>
      <c r="R2792" t="str">
        <f>IFERROR(VLOOKUP(G2792,'Importer Name'!A:B, 2, FALSE), "")</f>
        <v>BLISS GVS PHARMA</v>
      </c>
      <c r="S2792" t="str">
        <f>IFERROR(VLOOKUP(H2792,'Supplier name '!A:B, 2, FALSE), "")</f>
        <v>DUPONT NUTRITION</v>
      </c>
    </row>
    <row r="2793" spans="1:19">
      <c r="A2793" s="133" t="s">
        <v>247</v>
      </c>
      <c r="B2793" s="131">
        <v>5000</v>
      </c>
      <c r="C2793" s="131" t="s">
        <v>7</v>
      </c>
      <c r="D2793" s="316" t="s">
        <v>3001</v>
      </c>
      <c r="E2793" s="131">
        <v>5.75</v>
      </c>
      <c r="F2793" s="131" t="s">
        <v>9</v>
      </c>
      <c r="G2793" s="131" t="s">
        <v>2629</v>
      </c>
      <c r="H2793" s="134" t="s">
        <v>110</v>
      </c>
      <c r="I2793" s="117" t="s">
        <v>3893</v>
      </c>
      <c r="J2793" s="74">
        <f>IF(F2793="USD", E2793, E2793 * IFERROR(VLOOKUP(F2793, EXCHANGE_RATE!A:B, 2, FALSE), "Currency not found"))</f>
        <v>5.75</v>
      </c>
      <c r="K2793" s="74">
        <f t="shared" si="283"/>
        <v>5.75</v>
      </c>
      <c r="L2793" s="14">
        <f>IF(C2793="MTS", B2793, B2793 * IFERROR(VLOOKUP(C2793, 'QTY_CONVERSIONS '!A:B, 2, FALSE), "Units not found"))</f>
        <v>5</v>
      </c>
      <c r="M2793" s="75">
        <f t="shared" si="284"/>
        <v>28750</v>
      </c>
      <c r="N2793" t="str">
        <f>IFERROR(VLOOKUP(D2793, Product_Category!A:B, 2, FALSE), "Uncategorized")</f>
        <v>MCC</v>
      </c>
      <c r="O2793" s="76">
        <f t="shared" si="285"/>
        <v>5.75</v>
      </c>
      <c r="P2793" s="76">
        <f t="shared" si="286"/>
        <v>28.75</v>
      </c>
      <c r="Q2793">
        <f t="shared" si="282"/>
        <v>2023</v>
      </c>
      <c r="R2793" t="str">
        <f>IFERROR(VLOOKUP(G2793,'Importer Name'!A:B, 2, FALSE), "")</f>
        <v>HETERO</v>
      </c>
      <c r="S2793" t="str">
        <f>IFERROR(VLOOKUP(H2793,'Supplier name '!A:B, 2, FALSE), "")</f>
        <v>DUPONT NUTRITION</v>
      </c>
    </row>
    <row r="2794" spans="1:19">
      <c r="A2794" s="133" t="s">
        <v>247</v>
      </c>
      <c r="B2794" s="131">
        <v>4500</v>
      </c>
      <c r="C2794" s="131" t="s">
        <v>7</v>
      </c>
      <c r="D2794" s="316" t="s">
        <v>3001</v>
      </c>
      <c r="E2794" s="131">
        <v>5.75</v>
      </c>
      <c r="F2794" s="131" t="s">
        <v>9</v>
      </c>
      <c r="G2794" s="131" t="s">
        <v>117</v>
      </c>
      <c r="H2794" s="134" t="s">
        <v>110</v>
      </c>
      <c r="I2794" s="117" t="s">
        <v>3893</v>
      </c>
      <c r="J2794" s="74">
        <f>IF(F2794="USD", E2794, E2794 * IFERROR(VLOOKUP(F2794, EXCHANGE_RATE!A:B, 2, FALSE), "Currency not found"))</f>
        <v>5.75</v>
      </c>
      <c r="K2794" s="74">
        <f t="shared" si="283"/>
        <v>5.75</v>
      </c>
      <c r="L2794" s="14">
        <f>IF(C2794="MTS", B2794, B2794 * IFERROR(VLOOKUP(C2794, 'QTY_CONVERSIONS '!A:B, 2, FALSE), "Units not found"))</f>
        <v>4.5</v>
      </c>
      <c r="M2794" s="75">
        <f t="shared" si="284"/>
        <v>25875</v>
      </c>
      <c r="N2794" t="str">
        <f>IFERROR(VLOOKUP(D2794, Product_Category!A:B, 2, FALSE), "Uncategorized")</f>
        <v>MCC</v>
      </c>
      <c r="O2794" s="76">
        <f t="shared" si="285"/>
        <v>5.75</v>
      </c>
      <c r="P2794" s="76">
        <f t="shared" si="286"/>
        <v>25.875</v>
      </c>
      <c r="Q2794">
        <f t="shared" si="282"/>
        <v>2023</v>
      </c>
      <c r="R2794" t="str">
        <f>IFERROR(VLOOKUP(G2794,'Importer Name'!A:B, 2, FALSE), "")</f>
        <v>MARKSANS PHARMA</v>
      </c>
      <c r="S2794" t="str">
        <f>IFERROR(VLOOKUP(H2794,'Supplier name '!A:B, 2, FALSE), "")</f>
        <v>DUPONT NUTRITION</v>
      </c>
    </row>
    <row r="2795" spans="1:19">
      <c r="A2795" s="133" t="s">
        <v>247</v>
      </c>
      <c r="B2795" s="131">
        <v>6000</v>
      </c>
      <c r="C2795" s="131" t="s">
        <v>7</v>
      </c>
      <c r="D2795" s="316" t="s">
        <v>3001</v>
      </c>
      <c r="E2795" s="131">
        <v>5.75</v>
      </c>
      <c r="F2795" s="131" t="s">
        <v>9</v>
      </c>
      <c r="G2795" s="131" t="s">
        <v>2632</v>
      </c>
      <c r="H2795" s="134" t="s">
        <v>110</v>
      </c>
      <c r="I2795" s="117" t="s">
        <v>3893</v>
      </c>
      <c r="J2795" s="74">
        <f>IF(F2795="USD", E2795, E2795 * IFERROR(VLOOKUP(F2795, EXCHANGE_RATE!A:B, 2, FALSE), "Currency not found"))</f>
        <v>5.75</v>
      </c>
      <c r="K2795" s="74">
        <f t="shared" si="283"/>
        <v>5.75</v>
      </c>
      <c r="L2795" s="14">
        <f>IF(C2795="MTS", B2795, B2795 * IFERROR(VLOOKUP(C2795, 'QTY_CONVERSIONS '!A:B, 2, FALSE), "Units not found"))</f>
        <v>6</v>
      </c>
      <c r="M2795" s="75">
        <f t="shared" si="284"/>
        <v>34500</v>
      </c>
      <c r="N2795" t="str">
        <f>IFERROR(VLOOKUP(D2795, Product_Category!A:B, 2, FALSE), "Uncategorized")</f>
        <v>MCC</v>
      </c>
      <c r="O2795" s="76">
        <f t="shared" si="285"/>
        <v>5.75</v>
      </c>
      <c r="P2795" s="76">
        <f t="shared" si="286"/>
        <v>34.5</v>
      </c>
      <c r="Q2795">
        <f t="shared" si="282"/>
        <v>2023</v>
      </c>
      <c r="R2795" t="str">
        <f>IFERROR(VLOOKUP(G2795,'Importer Name'!A:B, 2, FALSE), "")</f>
        <v>SANDOZ</v>
      </c>
      <c r="S2795" t="str">
        <f>IFERROR(VLOOKUP(H2795,'Supplier name '!A:B, 2, FALSE), "")</f>
        <v>DUPONT NUTRITION</v>
      </c>
    </row>
    <row r="2796" spans="1:19">
      <c r="A2796" s="133" t="s">
        <v>247</v>
      </c>
      <c r="B2796" s="131">
        <v>5000</v>
      </c>
      <c r="C2796" s="131" t="s">
        <v>7</v>
      </c>
      <c r="D2796" s="316" t="s">
        <v>3001</v>
      </c>
      <c r="E2796" s="131">
        <v>5.75</v>
      </c>
      <c r="F2796" s="131" t="s">
        <v>9</v>
      </c>
      <c r="G2796" s="131" t="s">
        <v>2632</v>
      </c>
      <c r="H2796" s="134" t="s">
        <v>110</v>
      </c>
      <c r="I2796" s="117" t="s">
        <v>3893</v>
      </c>
      <c r="J2796" s="74">
        <f>IF(F2796="USD", E2796, E2796 * IFERROR(VLOOKUP(F2796, EXCHANGE_RATE!A:B, 2, FALSE), "Currency not found"))</f>
        <v>5.75</v>
      </c>
      <c r="K2796" s="74">
        <f t="shared" si="283"/>
        <v>5.75</v>
      </c>
      <c r="L2796" s="14">
        <f>IF(C2796="MTS", B2796, B2796 * IFERROR(VLOOKUP(C2796, 'QTY_CONVERSIONS '!A:B, 2, FALSE), "Units not found"))</f>
        <v>5</v>
      </c>
      <c r="M2796" s="75">
        <f t="shared" si="284"/>
        <v>28750</v>
      </c>
      <c r="N2796" t="str">
        <f>IFERROR(VLOOKUP(D2796, Product_Category!A:B, 2, FALSE), "Uncategorized")</f>
        <v>MCC</v>
      </c>
      <c r="O2796" s="76">
        <f t="shared" si="285"/>
        <v>5.75</v>
      </c>
      <c r="P2796" s="76">
        <f t="shared" si="286"/>
        <v>28.75</v>
      </c>
      <c r="Q2796">
        <f t="shared" si="282"/>
        <v>2023</v>
      </c>
      <c r="R2796" t="str">
        <f>IFERROR(VLOOKUP(G2796,'Importer Name'!A:B, 2, FALSE), "")</f>
        <v>SANDOZ</v>
      </c>
      <c r="S2796" t="str">
        <f>IFERROR(VLOOKUP(H2796,'Supplier name '!A:B, 2, FALSE), "")</f>
        <v>DUPONT NUTRITION</v>
      </c>
    </row>
    <row r="2797" spans="1:19">
      <c r="A2797" s="133" t="s">
        <v>247</v>
      </c>
      <c r="B2797" s="131">
        <v>5000</v>
      </c>
      <c r="C2797" s="131" t="s">
        <v>7</v>
      </c>
      <c r="D2797" s="316" t="s">
        <v>3004</v>
      </c>
      <c r="E2797" s="131">
        <v>6.86</v>
      </c>
      <c r="F2797" s="131" t="s">
        <v>9</v>
      </c>
      <c r="G2797" s="131" t="s">
        <v>109</v>
      </c>
      <c r="H2797" s="134" t="s">
        <v>110</v>
      </c>
      <c r="I2797" s="117" t="s">
        <v>3893</v>
      </c>
      <c r="J2797" s="74">
        <f>IF(F2797="USD", E2797, E2797 * IFERROR(VLOOKUP(F2797, EXCHANGE_RATE!A:B, 2, FALSE), "Currency not found"))</f>
        <v>6.86</v>
      </c>
      <c r="K2797" s="74">
        <f t="shared" si="283"/>
        <v>6.86</v>
      </c>
      <c r="L2797" s="14">
        <f>IF(C2797="MTS", B2797, B2797 * IFERROR(VLOOKUP(C2797, 'QTY_CONVERSIONS '!A:B, 2, FALSE), "Units not found"))</f>
        <v>5</v>
      </c>
      <c r="M2797" s="75">
        <f t="shared" si="284"/>
        <v>34300</v>
      </c>
      <c r="N2797" t="str">
        <f>IFERROR(VLOOKUP(D2797, Product_Category!A:B, 2, FALSE), "Uncategorized")</f>
        <v>MCC</v>
      </c>
      <c r="O2797" s="76">
        <f t="shared" si="285"/>
        <v>6.86</v>
      </c>
      <c r="P2797" s="76">
        <f t="shared" si="286"/>
        <v>34.300000000000004</v>
      </c>
      <c r="Q2797">
        <f t="shared" si="282"/>
        <v>2023</v>
      </c>
      <c r="R2797" t="str">
        <f>IFERROR(VLOOKUP(G2797,'Importer Name'!A:B, 2, FALSE), "")</f>
        <v>AUROBINDO PHARMA</v>
      </c>
      <c r="S2797" t="str">
        <f>IFERROR(VLOOKUP(H2797,'Supplier name '!A:B, 2, FALSE), "")</f>
        <v>DUPONT NUTRITION</v>
      </c>
    </row>
    <row r="2798" spans="1:19">
      <c r="A2798" s="133" t="s">
        <v>247</v>
      </c>
      <c r="B2798" s="131">
        <v>4000</v>
      </c>
      <c r="C2798" s="131" t="s">
        <v>7</v>
      </c>
      <c r="D2798" s="316" t="s">
        <v>3004</v>
      </c>
      <c r="E2798" s="131">
        <v>6.86</v>
      </c>
      <c r="F2798" s="131" t="s">
        <v>9</v>
      </c>
      <c r="G2798" s="131" t="s">
        <v>109</v>
      </c>
      <c r="H2798" s="134" t="s">
        <v>110</v>
      </c>
      <c r="I2798" s="117" t="s">
        <v>3893</v>
      </c>
      <c r="J2798" s="74">
        <f>IF(F2798="USD", E2798, E2798 * IFERROR(VLOOKUP(F2798, EXCHANGE_RATE!A:B, 2, FALSE), "Currency not found"))</f>
        <v>6.86</v>
      </c>
      <c r="K2798" s="74">
        <f t="shared" si="283"/>
        <v>6.86</v>
      </c>
      <c r="L2798" s="14">
        <f>IF(C2798="MTS", B2798, B2798 * IFERROR(VLOOKUP(C2798, 'QTY_CONVERSIONS '!A:B, 2, FALSE), "Units not found"))</f>
        <v>4</v>
      </c>
      <c r="M2798" s="75">
        <f t="shared" si="284"/>
        <v>27440</v>
      </c>
      <c r="N2798" t="str">
        <f>IFERROR(VLOOKUP(D2798, Product_Category!A:B, 2, FALSE), "Uncategorized")</f>
        <v>MCC</v>
      </c>
      <c r="O2798" s="76">
        <f t="shared" si="285"/>
        <v>6.86</v>
      </c>
      <c r="P2798" s="76">
        <f t="shared" si="286"/>
        <v>27.44</v>
      </c>
      <c r="Q2798">
        <f t="shared" si="282"/>
        <v>2023</v>
      </c>
      <c r="R2798" t="str">
        <f>IFERROR(VLOOKUP(G2798,'Importer Name'!A:B, 2, FALSE), "")</f>
        <v>AUROBINDO PHARMA</v>
      </c>
      <c r="S2798" t="str">
        <f>IFERROR(VLOOKUP(H2798,'Supplier name '!A:B, 2, FALSE), "")</f>
        <v>DUPONT NUTRITION</v>
      </c>
    </row>
    <row r="2799" spans="1:19">
      <c r="A2799" s="133" t="s">
        <v>247</v>
      </c>
      <c r="B2799" s="131">
        <v>1000</v>
      </c>
      <c r="C2799" s="131" t="s">
        <v>7</v>
      </c>
      <c r="D2799" s="316" t="s">
        <v>3004</v>
      </c>
      <c r="E2799" s="131">
        <v>6.86</v>
      </c>
      <c r="F2799" s="131" t="s">
        <v>9</v>
      </c>
      <c r="G2799" s="131" t="s">
        <v>3636</v>
      </c>
      <c r="H2799" s="134" t="s">
        <v>110</v>
      </c>
      <c r="I2799" s="117" t="s">
        <v>3893</v>
      </c>
      <c r="J2799" s="74">
        <f>IF(F2799="USD", E2799, E2799 * IFERROR(VLOOKUP(F2799, EXCHANGE_RATE!A:B, 2, FALSE), "Currency not found"))</f>
        <v>6.86</v>
      </c>
      <c r="K2799" s="74">
        <f t="shared" si="283"/>
        <v>6.86</v>
      </c>
      <c r="L2799" s="14">
        <f>IF(C2799="MTS", B2799, B2799 * IFERROR(VLOOKUP(C2799, 'QTY_CONVERSIONS '!A:B, 2, FALSE), "Units not found"))</f>
        <v>1</v>
      </c>
      <c r="M2799" s="75">
        <f t="shared" si="284"/>
        <v>6860</v>
      </c>
      <c r="N2799" t="str">
        <f>IFERROR(VLOOKUP(D2799, Product_Category!A:B, 2, FALSE), "Uncategorized")</f>
        <v>MCC</v>
      </c>
      <c r="O2799" s="76">
        <f t="shared" si="285"/>
        <v>6.86</v>
      </c>
      <c r="P2799" s="76">
        <f t="shared" si="286"/>
        <v>6.86</v>
      </c>
      <c r="Q2799">
        <f t="shared" si="282"/>
        <v>2023</v>
      </c>
      <c r="R2799" t="str">
        <f>IFERROR(VLOOKUP(G2799,'Importer Name'!A:B, 2, FALSE), "")</f>
        <v>EMCURE</v>
      </c>
      <c r="S2799" t="str">
        <f>IFERROR(VLOOKUP(H2799,'Supplier name '!A:B, 2, FALSE), "")</f>
        <v>DUPONT NUTRITION</v>
      </c>
    </row>
    <row r="2800" spans="1:19">
      <c r="A2800" s="133" t="s">
        <v>247</v>
      </c>
      <c r="B2800" s="131">
        <v>17500</v>
      </c>
      <c r="C2800" s="131" t="s">
        <v>7</v>
      </c>
      <c r="D2800" s="316" t="s">
        <v>3004</v>
      </c>
      <c r="E2800" s="131">
        <v>6.86</v>
      </c>
      <c r="F2800" s="131" t="s">
        <v>9</v>
      </c>
      <c r="G2800" s="131" t="s">
        <v>2998</v>
      </c>
      <c r="H2800" s="134" t="s">
        <v>110</v>
      </c>
      <c r="I2800" s="117" t="s">
        <v>3893</v>
      </c>
      <c r="J2800" s="74">
        <f>IF(F2800="USD", E2800, E2800 * IFERROR(VLOOKUP(F2800, EXCHANGE_RATE!A:B, 2, FALSE), "Currency not found"))</f>
        <v>6.86</v>
      </c>
      <c r="K2800" s="74">
        <f t="shared" si="283"/>
        <v>6.86</v>
      </c>
      <c r="L2800" s="14">
        <f>IF(C2800="MTS", B2800, B2800 * IFERROR(VLOOKUP(C2800, 'QTY_CONVERSIONS '!A:B, 2, FALSE), "Units not found"))</f>
        <v>17.5</v>
      </c>
      <c r="M2800" s="75">
        <f t="shared" si="284"/>
        <v>120050</v>
      </c>
      <c r="N2800" t="str">
        <f>IFERROR(VLOOKUP(D2800, Product_Category!A:B, 2, FALSE), "Uncategorized")</f>
        <v>MCC</v>
      </c>
      <c r="O2800" s="76">
        <f t="shared" si="285"/>
        <v>6.86</v>
      </c>
      <c r="P2800" s="76">
        <f t="shared" si="286"/>
        <v>120.05000000000001</v>
      </c>
      <c r="Q2800">
        <f t="shared" si="282"/>
        <v>2023</v>
      </c>
      <c r="R2800" t="str">
        <f>IFERROR(VLOOKUP(G2800,'Importer Name'!A:B, 2, FALSE), "")</f>
        <v>SIGNET</v>
      </c>
      <c r="S2800" t="str">
        <f>IFERROR(VLOOKUP(H2800,'Supplier name '!A:B, 2, FALSE), "")</f>
        <v>DUPONT NUTRITION</v>
      </c>
    </row>
    <row r="2801" spans="1:19">
      <c r="A2801" s="133" t="s">
        <v>247</v>
      </c>
      <c r="B2801" s="131">
        <v>2000</v>
      </c>
      <c r="C2801" s="131" t="s">
        <v>7</v>
      </c>
      <c r="D2801" s="316" t="s">
        <v>3577</v>
      </c>
      <c r="E2801" s="131">
        <v>6.35</v>
      </c>
      <c r="F2801" s="131" t="s">
        <v>9</v>
      </c>
      <c r="G2801" s="131" t="s">
        <v>2632</v>
      </c>
      <c r="H2801" s="134" t="s">
        <v>110</v>
      </c>
      <c r="I2801" s="117" t="s">
        <v>3893</v>
      </c>
      <c r="J2801" s="74">
        <f>IF(F2801="USD", E2801, E2801 * IFERROR(VLOOKUP(F2801, EXCHANGE_RATE!A:B, 2, FALSE), "Currency not found"))</f>
        <v>6.35</v>
      </c>
      <c r="K2801" s="74">
        <f t="shared" si="283"/>
        <v>6.35</v>
      </c>
      <c r="L2801" s="14">
        <f>IF(C2801="MTS", B2801, B2801 * IFERROR(VLOOKUP(C2801, 'QTY_CONVERSIONS '!A:B, 2, FALSE), "Units not found"))</f>
        <v>2</v>
      </c>
      <c r="M2801" s="75">
        <f t="shared" si="284"/>
        <v>12700</v>
      </c>
      <c r="N2801" t="str">
        <f>IFERROR(VLOOKUP(D2801, Product_Category!A:B, 2, FALSE), "Uncategorized")</f>
        <v>MCC</v>
      </c>
      <c r="O2801" s="76">
        <f t="shared" si="285"/>
        <v>6.35</v>
      </c>
      <c r="P2801" s="76">
        <f t="shared" si="286"/>
        <v>12.7</v>
      </c>
      <c r="Q2801">
        <f t="shared" si="282"/>
        <v>2023</v>
      </c>
      <c r="R2801" t="str">
        <f>IFERROR(VLOOKUP(G2801,'Importer Name'!A:B, 2, FALSE), "")</f>
        <v>SANDOZ</v>
      </c>
      <c r="S2801" t="str">
        <f>IFERROR(VLOOKUP(H2801,'Supplier name '!A:B, 2, FALSE), "")</f>
        <v>DUPONT NUTRITION</v>
      </c>
    </row>
    <row r="2802" spans="1:19">
      <c r="A2802" s="133" t="s">
        <v>247</v>
      </c>
      <c r="B2802" s="131">
        <v>5500</v>
      </c>
      <c r="C2802" s="131" t="s">
        <v>7</v>
      </c>
      <c r="D2802" s="316" t="s">
        <v>3577</v>
      </c>
      <c r="E2802" s="131">
        <v>5.63</v>
      </c>
      <c r="F2802" s="131" t="s">
        <v>9</v>
      </c>
      <c r="G2802" s="131" t="s">
        <v>2998</v>
      </c>
      <c r="H2802" s="134" t="s">
        <v>110</v>
      </c>
      <c r="I2802" s="117" t="s">
        <v>3893</v>
      </c>
      <c r="J2802" s="74">
        <f>IF(F2802="USD", E2802, E2802 * IFERROR(VLOOKUP(F2802, EXCHANGE_RATE!A:B, 2, FALSE), "Currency not found"))</f>
        <v>5.63</v>
      </c>
      <c r="K2802" s="74">
        <f t="shared" si="283"/>
        <v>5.63</v>
      </c>
      <c r="L2802" s="14">
        <f>IF(C2802="MTS", B2802, B2802 * IFERROR(VLOOKUP(C2802, 'QTY_CONVERSIONS '!A:B, 2, FALSE), "Units not found"))</f>
        <v>5.5</v>
      </c>
      <c r="M2802" s="75">
        <f t="shared" si="284"/>
        <v>30965</v>
      </c>
      <c r="N2802" t="str">
        <f>IFERROR(VLOOKUP(D2802, Product_Category!A:B, 2, FALSE), "Uncategorized")</f>
        <v>MCC</v>
      </c>
      <c r="O2802" s="76">
        <f t="shared" si="285"/>
        <v>5.63</v>
      </c>
      <c r="P2802" s="76">
        <f t="shared" si="286"/>
        <v>30.965</v>
      </c>
      <c r="Q2802">
        <f t="shared" si="282"/>
        <v>2023</v>
      </c>
      <c r="R2802" t="str">
        <f>IFERROR(VLOOKUP(G2802,'Importer Name'!A:B, 2, FALSE), "")</f>
        <v>SIGNET</v>
      </c>
      <c r="S2802" t="str">
        <f>IFERROR(VLOOKUP(H2802,'Supplier name '!A:B, 2, FALSE), "")</f>
        <v>DUPONT NUTRITION</v>
      </c>
    </row>
    <row r="2803" spans="1:19">
      <c r="A2803" s="133" t="s">
        <v>247</v>
      </c>
      <c r="B2803" s="131">
        <v>1000</v>
      </c>
      <c r="C2803" s="131" t="s">
        <v>7</v>
      </c>
      <c r="D2803" s="316" t="s">
        <v>3577</v>
      </c>
      <c r="E2803" s="131">
        <v>5.63</v>
      </c>
      <c r="F2803" s="131" t="s">
        <v>9</v>
      </c>
      <c r="G2803" s="131" t="s">
        <v>2998</v>
      </c>
      <c r="H2803" s="134" t="s">
        <v>110</v>
      </c>
      <c r="I2803" s="117" t="s">
        <v>3893</v>
      </c>
      <c r="J2803" s="74">
        <f>IF(F2803="USD", E2803, E2803 * IFERROR(VLOOKUP(F2803, EXCHANGE_RATE!A:B, 2, FALSE), "Currency not found"))</f>
        <v>5.63</v>
      </c>
      <c r="K2803" s="74">
        <f t="shared" si="283"/>
        <v>5.63</v>
      </c>
      <c r="L2803" s="14">
        <f>IF(C2803="MTS", B2803, B2803 * IFERROR(VLOOKUP(C2803, 'QTY_CONVERSIONS '!A:B, 2, FALSE), "Units not found"))</f>
        <v>1</v>
      </c>
      <c r="M2803" s="75">
        <f t="shared" si="284"/>
        <v>5630</v>
      </c>
      <c r="N2803" t="str">
        <f>IFERROR(VLOOKUP(D2803, Product_Category!A:B, 2, FALSE), "Uncategorized")</f>
        <v>MCC</v>
      </c>
      <c r="O2803" s="76">
        <f t="shared" si="285"/>
        <v>5.63</v>
      </c>
      <c r="P2803" s="76">
        <f t="shared" si="286"/>
        <v>5.63</v>
      </c>
      <c r="Q2803">
        <f t="shared" si="282"/>
        <v>2023</v>
      </c>
      <c r="R2803" t="str">
        <f>IFERROR(VLOOKUP(G2803,'Importer Name'!A:B, 2, FALSE), "")</f>
        <v>SIGNET</v>
      </c>
      <c r="S2803" t="str">
        <f>IFERROR(VLOOKUP(H2803,'Supplier name '!A:B, 2, FALSE), "")</f>
        <v>DUPONT NUTRITION</v>
      </c>
    </row>
    <row r="2804" spans="1:19">
      <c r="A2804" s="133" t="s">
        <v>247</v>
      </c>
      <c r="B2804" s="131">
        <v>1000</v>
      </c>
      <c r="C2804" s="131" t="s">
        <v>7</v>
      </c>
      <c r="D2804" s="316" t="s">
        <v>3577</v>
      </c>
      <c r="E2804" s="131">
        <v>5.94</v>
      </c>
      <c r="F2804" s="131" t="s">
        <v>9</v>
      </c>
      <c r="G2804" s="131" t="s">
        <v>114</v>
      </c>
      <c r="H2804" s="134" t="s">
        <v>110</v>
      </c>
      <c r="I2804" s="117" t="s">
        <v>3893</v>
      </c>
      <c r="J2804" s="74">
        <f>IF(F2804="USD", E2804, E2804 * IFERROR(VLOOKUP(F2804, EXCHANGE_RATE!A:B, 2, FALSE), "Currency not found"))</f>
        <v>5.94</v>
      </c>
      <c r="K2804" s="74">
        <f t="shared" si="283"/>
        <v>5.94</v>
      </c>
      <c r="L2804" s="14">
        <f>IF(C2804="MTS", B2804, B2804 * IFERROR(VLOOKUP(C2804, 'QTY_CONVERSIONS '!A:B, 2, FALSE), "Units not found"))</f>
        <v>1</v>
      </c>
      <c r="M2804" s="75">
        <f t="shared" si="284"/>
        <v>5940</v>
      </c>
      <c r="N2804" t="str">
        <f>IFERROR(VLOOKUP(D2804, Product_Category!A:B, 2, FALSE), "Uncategorized")</f>
        <v>MCC</v>
      </c>
      <c r="O2804" s="76">
        <f t="shared" si="285"/>
        <v>5.94</v>
      </c>
      <c r="P2804" s="76">
        <f t="shared" si="286"/>
        <v>5.94</v>
      </c>
      <c r="Q2804">
        <f t="shared" si="282"/>
        <v>2023</v>
      </c>
      <c r="R2804" t="str">
        <f>IFERROR(VLOOKUP(G2804,'Importer Name'!A:B, 2, FALSE), "")</f>
        <v>GRANULES INDIA</v>
      </c>
      <c r="S2804" t="str">
        <f>IFERROR(VLOOKUP(H2804,'Supplier name '!A:B, 2, FALSE), "")</f>
        <v>DUPONT NUTRITION</v>
      </c>
    </row>
    <row r="2805" spans="1:19">
      <c r="A2805" s="133" t="s">
        <v>247</v>
      </c>
      <c r="B2805" s="131">
        <v>2500</v>
      </c>
      <c r="C2805" s="131" t="s">
        <v>7</v>
      </c>
      <c r="D2805" s="316" t="s">
        <v>3577</v>
      </c>
      <c r="E2805" s="131">
        <v>6.15</v>
      </c>
      <c r="F2805" s="131" t="s">
        <v>9</v>
      </c>
      <c r="G2805" s="131" t="s">
        <v>2998</v>
      </c>
      <c r="H2805" s="134" t="s">
        <v>110</v>
      </c>
      <c r="I2805" s="117" t="s">
        <v>3893</v>
      </c>
      <c r="J2805" s="74">
        <f>IF(F2805="USD", E2805, E2805 * IFERROR(VLOOKUP(F2805, EXCHANGE_RATE!A:B, 2, FALSE), "Currency not found"))</f>
        <v>6.15</v>
      </c>
      <c r="K2805" s="74">
        <f t="shared" si="283"/>
        <v>6.15</v>
      </c>
      <c r="L2805" s="14">
        <f>IF(C2805="MTS", B2805, B2805 * IFERROR(VLOOKUP(C2805, 'QTY_CONVERSIONS '!A:B, 2, FALSE), "Units not found"))</f>
        <v>2.5</v>
      </c>
      <c r="M2805" s="75">
        <f t="shared" si="284"/>
        <v>15375</v>
      </c>
      <c r="N2805" t="str">
        <f>IFERROR(VLOOKUP(D2805, Product_Category!A:B, 2, FALSE), "Uncategorized")</f>
        <v>MCC</v>
      </c>
      <c r="O2805" s="76">
        <f t="shared" si="285"/>
        <v>6.15</v>
      </c>
      <c r="P2805" s="76">
        <f t="shared" si="286"/>
        <v>15.375</v>
      </c>
      <c r="Q2805">
        <f t="shared" si="282"/>
        <v>2023</v>
      </c>
      <c r="R2805" t="str">
        <f>IFERROR(VLOOKUP(G2805,'Importer Name'!A:B, 2, FALSE), "")</f>
        <v>SIGNET</v>
      </c>
      <c r="S2805" t="str">
        <f>IFERROR(VLOOKUP(H2805,'Supplier name '!A:B, 2, FALSE), "")</f>
        <v>DUPONT NUTRITION</v>
      </c>
    </row>
    <row r="2806" spans="1:19">
      <c r="A2806" s="133" t="s">
        <v>247</v>
      </c>
      <c r="B2806" s="131">
        <v>1950</v>
      </c>
      <c r="C2806" s="131" t="s">
        <v>7</v>
      </c>
      <c r="D2806" s="316" t="s">
        <v>3577</v>
      </c>
      <c r="E2806" s="131">
        <v>6.15</v>
      </c>
      <c r="F2806" s="131" t="s">
        <v>9</v>
      </c>
      <c r="G2806" s="131" t="s">
        <v>2998</v>
      </c>
      <c r="H2806" s="134" t="s">
        <v>110</v>
      </c>
      <c r="I2806" s="117" t="s">
        <v>3893</v>
      </c>
      <c r="J2806" s="74">
        <f>IF(F2806="USD", E2806, E2806 * IFERROR(VLOOKUP(F2806, EXCHANGE_RATE!A:B, 2, FALSE), "Currency not found"))</f>
        <v>6.15</v>
      </c>
      <c r="K2806" s="74">
        <f t="shared" si="283"/>
        <v>6.15</v>
      </c>
      <c r="L2806" s="14">
        <f>IF(C2806="MTS", B2806, B2806 * IFERROR(VLOOKUP(C2806, 'QTY_CONVERSIONS '!A:B, 2, FALSE), "Units not found"))</f>
        <v>1.95</v>
      </c>
      <c r="M2806" s="75">
        <f t="shared" si="284"/>
        <v>11992.5</v>
      </c>
      <c r="N2806" t="str">
        <f>IFERROR(VLOOKUP(D2806, Product_Category!A:B, 2, FALSE), "Uncategorized")</f>
        <v>MCC</v>
      </c>
      <c r="O2806" s="76">
        <f t="shared" si="285"/>
        <v>6.15</v>
      </c>
      <c r="P2806" s="76">
        <f t="shared" si="286"/>
        <v>11.9925</v>
      </c>
      <c r="Q2806">
        <f t="shared" si="282"/>
        <v>2023</v>
      </c>
      <c r="R2806" t="str">
        <f>IFERROR(VLOOKUP(G2806,'Importer Name'!A:B, 2, FALSE), "")</f>
        <v>SIGNET</v>
      </c>
      <c r="S2806" t="str">
        <f>IFERROR(VLOOKUP(H2806,'Supplier name '!A:B, 2, FALSE), "")</f>
        <v>DUPONT NUTRITION</v>
      </c>
    </row>
    <row r="2807" spans="1:19">
      <c r="A2807" s="133" t="s">
        <v>247</v>
      </c>
      <c r="B2807" s="131">
        <v>17500</v>
      </c>
      <c r="C2807" s="131" t="s">
        <v>7</v>
      </c>
      <c r="D2807" s="316" t="s">
        <v>3316</v>
      </c>
      <c r="E2807" s="131">
        <v>6.85</v>
      </c>
      <c r="F2807" s="131" t="s">
        <v>9</v>
      </c>
      <c r="G2807" s="131" t="s">
        <v>2998</v>
      </c>
      <c r="H2807" s="134" t="s">
        <v>110</v>
      </c>
      <c r="I2807" s="117" t="s">
        <v>3893</v>
      </c>
      <c r="J2807" s="74">
        <f>IF(F2807="USD", E2807, E2807 * IFERROR(VLOOKUP(F2807, EXCHANGE_RATE!A:B, 2, FALSE), "Currency not found"))</f>
        <v>6.85</v>
      </c>
      <c r="K2807" s="74">
        <f t="shared" si="283"/>
        <v>6.85</v>
      </c>
      <c r="L2807" s="14">
        <f>IF(C2807="MTS", B2807, B2807 * IFERROR(VLOOKUP(C2807, 'QTY_CONVERSIONS '!A:B, 2, FALSE), "Units not found"))</f>
        <v>17.5</v>
      </c>
      <c r="M2807" s="75">
        <f t="shared" si="284"/>
        <v>119875</v>
      </c>
      <c r="N2807" t="str">
        <f>IFERROR(VLOOKUP(D2807, Product_Category!A:B, 2, FALSE), "Uncategorized")</f>
        <v>MCC</v>
      </c>
      <c r="O2807" s="76">
        <f t="shared" si="285"/>
        <v>6.85</v>
      </c>
      <c r="P2807" s="76">
        <f t="shared" si="286"/>
        <v>119.875</v>
      </c>
      <c r="Q2807">
        <f t="shared" si="282"/>
        <v>2023</v>
      </c>
      <c r="R2807" t="str">
        <f>IFERROR(VLOOKUP(G2807,'Importer Name'!A:B, 2, FALSE), "")</f>
        <v>SIGNET</v>
      </c>
      <c r="S2807" t="str">
        <f>IFERROR(VLOOKUP(H2807,'Supplier name '!A:B, 2, FALSE), "")</f>
        <v>DUPONT NUTRITION</v>
      </c>
    </row>
    <row r="2808" spans="1:19">
      <c r="A2808" s="133" t="s">
        <v>247</v>
      </c>
      <c r="B2808" s="131">
        <v>9520</v>
      </c>
      <c r="C2808" s="131" t="s">
        <v>7</v>
      </c>
      <c r="D2808" s="316" t="s">
        <v>3850</v>
      </c>
      <c r="E2808" s="131">
        <v>14.75</v>
      </c>
      <c r="F2808" s="131" t="s">
        <v>9</v>
      </c>
      <c r="G2808" s="131" t="s">
        <v>2998</v>
      </c>
      <c r="H2808" s="134" t="s">
        <v>110</v>
      </c>
      <c r="I2808" s="117" t="s">
        <v>3893</v>
      </c>
      <c r="J2808" s="74">
        <f>IF(F2808="USD", E2808, E2808 * IFERROR(VLOOKUP(F2808, EXCHANGE_RATE!A:B, 2, FALSE), "Currency not found"))</f>
        <v>14.75</v>
      </c>
      <c r="K2808" s="74">
        <f t="shared" si="283"/>
        <v>14.75</v>
      </c>
      <c r="L2808" s="14">
        <f>IF(C2808="MTS", B2808, B2808 * IFERROR(VLOOKUP(C2808, 'QTY_CONVERSIONS '!A:B, 2, FALSE), "Units not found"))</f>
        <v>9.52</v>
      </c>
      <c r="M2808" s="75">
        <f t="shared" si="284"/>
        <v>140420</v>
      </c>
      <c r="N2808" t="str">
        <f>IFERROR(VLOOKUP(D2808, Product_Category!A:B, 2, FALSE), "Uncategorized")</f>
        <v>MCC</v>
      </c>
      <c r="O2808" s="76">
        <f t="shared" si="285"/>
        <v>14.75</v>
      </c>
      <c r="P2808" s="76">
        <f t="shared" si="286"/>
        <v>140.41999999999999</v>
      </c>
      <c r="Q2808">
        <f t="shared" si="282"/>
        <v>2023</v>
      </c>
      <c r="R2808" t="str">
        <f>IFERROR(VLOOKUP(G2808,'Importer Name'!A:B, 2, FALSE), "")</f>
        <v>SIGNET</v>
      </c>
      <c r="S2808" t="str">
        <f>IFERROR(VLOOKUP(H2808,'Supplier name '!A:B, 2, FALSE), "")</f>
        <v>DUPONT NUTRITION</v>
      </c>
    </row>
    <row r="2809" spans="1:19">
      <c r="A2809" s="133" t="s">
        <v>247</v>
      </c>
      <c r="B2809" s="131">
        <v>8000</v>
      </c>
      <c r="C2809" s="131" t="s">
        <v>7</v>
      </c>
      <c r="D2809" s="316" t="s">
        <v>2685</v>
      </c>
      <c r="E2809" s="131">
        <v>19.43</v>
      </c>
      <c r="F2809" s="131" t="s">
        <v>9</v>
      </c>
      <c r="G2809" s="131" t="s">
        <v>2998</v>
      </c>
      <c r="H2809" s="134" t="s">
        <v>110</v>
      </c>
      <c r="I2809" s="117" t="s">
        <v>3893</v>
      </c>
      <c r="J2809" s="74">
        <f>IF(F2809="USD", E2809, E2809 * IFERROR(VLOOKUP(F2809, EXCHANGE_RATE!A:B, 2, FALSE), "Currency not found"))</f>
        <v>19.43</v>
      </c>
      <c r="K2809" s="74">
        <f t="shared" si="283"/>
        <v>19.43</v>
      </c>
      <c r="L2809" s="14">
        <f>IF(C2809="MTS", B2809, B2809 * IFERROR(VLOOKUP(C2809, 'QTY_CONVERSIONS '!A:B, 2, FALSE), "Units not found"))</f>
        <v>8</v>
      </c>
      <c r="M2809" s="75">
        <f t="shared" si="284"/>
        <v>155440</v>
      </c>
      <c r="N2809" t="str">
        <f>IFERROR(VLOOKUP(D2809, Product_Category!A:B, 2, FALSE), "Uncategorized")</f>
        <v>MCC</v>
      </c>
      <c r="O2809" s="76">
        <f t="shared" si="285"/>
        <v>19.43</v>
      </c>
      <c r="P2809" s="76">
        <f t="shared" si="286"/>
        <v>155.44</v>
      </c>
      <c r="Q2809">
        <f t="shared" si="282"/>
        <v>2023</v>
      </c>
      <c r="R2809" t="str">
        <f>IFERROR(VLOOKUP(G2809,'Importer Name'!A:B, 2, FALSE), "")</f>
        <v>SIGNET</v>
      </c>
      <c r="S2809" t="str">
        <f>IFERROR(VLOOKUP(H2809,'Supplier name '!A:B, 2, FALSE), "")</f>
        <v>DUPONT NUTRITION</v>
      </c>
    </row>
    <row r="2810" spans="1:19">
      <c r="A2810" s="133" t="s">
        <v>247</v>
      </c>
      <c r="B2810" s="131">
        <v>2760</v>
      </c>
      <c r="C2810" s="131" t="s">
        <v>7</v>
      </c>
      <c r="D2810" s="316" t="s">
        <v>3007</v>
      </c>
      <c r="E2810" s="131">
        <v>5.48</v>
      </c>
      <c r="F2810" s="131" t="s">
        <v>9</v>
      </c>
      <c r="G2810" s="131" t="s">
        <v>3636</v>
      </c>
      <c r="H2810" s="134" t="s">
        <v>110</v>
      </c>
      <c r="I2810" s="117" t="s">
        <v>3893</v>
      </c>
      <c r="J2810" s="74">
        <f>IF(F2810="USD", E2810, E2810 * IFERROR(VLOOKUP(F2810, EXCHANGE_RATE!A:B, 2, FALSE), "Currency not found"))</f>
        <v>5.48</v>
      </c>
      <c r="K2810" s="74">
        <f t="shared" si="283"/>
        <v>5.48</v>
      </c>
      <c r="L2810" s="14">
        <f>IF(C2810="MTS", B2810, B2810 * IFERROR(VLOOKUP(C2810, 'QTY_CONVERSIONS '!A:B, 2, FALSE), "Units not found"))</f>
        <v>2.7600000000000002</v>
      </c>
      <c r="M2810" s="75">
        <f t="shared" si="284"/>
        <v>15124.800000000001</v>
      </c>
      <c r="N2810" t="str">
        <f>IFERROR(VLOOKUP(D2810, Product_Category!A:B, 2, FALSE), "Uncategorized")</f>
        <v>MCC</v>
      </c>
      <c r="O2810" s="76">
        <f t="shared" si="285"/>
        <v>5.48</v>
      </c>
      <c r="P2810" s="76">
        <f t="shared" si="286"/>
        <v>15.124800000000002</v>
      </c>
      <c r="Q2810">
        <f t="shared" si="282"/>
        <v>2023</v>
      </c>
      <c r="R2810" t="str">
        <f>IFERROR(VLOOKUP(G2810,'Importer Name'!A:B, 2, FALSE), "")</f>
        <v>EMCURE</v>
      </c>
      <c r="S2810" t="str">
        <f>IFERROR(VLOOKUP(H2810,'Supplier name '!A:B, 2, FALSE), "")</f>
        <v>DUPONT NUTRITION</v>
      </c>
    </row>
    <row r="2811" spans="1:19">
      <c r="A2811" s="133" t="s">
        <v>247</v>
      </c>
      <c r="B2811" s="131">
        <v>17500</v>
      </c>
      <c r="C2811" s="131" t="s">
        <v>7</v>
      </c>
      <c r="D2811" s="316" t="s">
        <v>3007</v>
      </c>
      <c r="E2811" s="131">
        <v>4.71</v>
      </c>
      <c r="F2811" s="131" t="s">
        <v>9</v>
      </c>
      <c r="G2811" s="131" t="s">
        <v>2998</v>
      </c>
      <c r="H2811" s="134" t="s">
        <v>3877</v>
      </c>
      <c r="I2811" s="117" t="s">
        <v>3893</v>
      </c>
      <c r="J2811" s="74">
        <f>IF(F2811="USD", E2811, E2811 * IFERROR(VLOOKUP(F2811, EXCHANGE_RATE!A:B, 2, FALSE), "Currency not found"))</f>
        <v>4.71</v>
      </c>
      <c r="K2811" s="74">
        <f t="shared" si="283"/>
        <v>4.71</v>
      </c>
      <c r="L2811" s="14">
        <f>IF(C2811="MTS", B2811, B2811 * IFERROR(VLOOKUP(C2811, 'QTY_CONVERSIONS '!A:B, 2, FALSE), "Units not found"))</f>
        <v>17.5</v>
      </c>
      <c r="M2811" s="75">
        <f t="shared" si="284"/>
        <v>82425</v>
      </c>
      <c r="N2811" t="str">
        <f>IFERROR(VLOOKUP(D2811, Product_Category!A:B, 2, FALSE), "Uncategorized")</f>
        <v>MCC</v>
      </c>
      <c r="O2811" s="76">
        <f t="shared" si="285"/>
        <v>4.71</v>
      </c>
      <c r="P2811" s="76">
        <f t="shared" si="286"/>
        <v>82.424999999999997</v>
      </c>
      <c r="Q2811">
        <f t="shared" si="282"/>
        <v>2023</v>
      </c>
      <c r="R2811" t="str">
        <f>IFERROR(VLOOKUP(G2811,'Importer Name'!A:B, 2, FALSE), "")</f>
        <v>SIGNET</v>
      </c>
      <c r="S2811" t="str">
        <f>IFERROR(VLOOKUP(H2811,'Supplier name '!A:B, 2, FALSE), "")</f>
        <v>INTERNATIONAL N&amp;H MFG</v>
      </c>
    </row>
    <row r="2812" spans="1:19">
      <c r="A2812" s="133" t="s">
        <v>247</v>
      </c>
      <c r="B2812" s="131">
        <v>15120</v>
      </c>
      <c r="C2812" s="131" t="s">
        <v>7</v>
      </c>
      <c r="D2812" s="316" t="s">
        <v>3012</v>
      </c>
      <c r="E2812" s="131">
        <v>5.64</v>
      </c>
      <c r="F2812" s="131" t="s">
        <v>9</v>
      </c>
      <c r="G2812" s="131" t="s">
        <v>2998</v>
      </c>
      <c r="H2812" s="134" t="s">
        <v>110</v>
      </c>
      <c r="I2812" s="117" t="s">
        <v>3893</v>
      </c>
      <c r="J2812" s="74">
        <f>IF(F2812="USD", E2812, E2812 * IFERROR(VLOOKUP(F2812, EXCHANGE_RATE!A:B, 2, FALSE), "Currency not found"))</f>
        <v>5.64</v>
      </c>
      <c r="K2812" s="74">
        <f t="shared" si="283"/>
        <v>5.64</v>
      </c>
      <c r="L2812" s="14">
        <f>IF(C2812="MTS", B2812, B2812 * IFERROR(VLOOKUP(C2812, 'QTY_CONVERSIONS '!A:B, 2, FALSE), "Units not found"))</f>
        <v>15.120000000000001</v>
      </c>
      <c r="M2812" s="75">
        <f t="shared" si="284"/>
        <v>85276.799999999988</v>
      </c>
      <c r="N2812" t="str">
        <f>IFERROR(VLOOKUP(D2812, Product_Category!A:B, 2, FALSE), "Uncategorized")</f>
        <v>MCC</v>
      </c>
      <c r="O2812" s="76">
        <f t="shared" si="285"/>
        <v>5.64</v>
      </c>
      <c r="P2812" s="76">
        <f t="shared" si="286"/>
        <v>85.276799999999994</v>
      </c>
      <c r="Q2812">
        <f t="shared" si="282"/>
        <v>2023</v>
      </c>
      <c r="R2812" t="str">
        <f>IFERROR(VLOOKUP(G2812,'Importer Name'!A:B, 2, FALSE), "")</f>
        <v>SIGNET</v>
      </c>
      <c r="S2812" t="str">
        <f>IFERROR(VLOOKUP(H2812,'Supplier name '!A:B, 2, FALSE), "")</f>
        <v>DUPONT NUTRITION</v>
      </c>
    </row>
    <row r="2813" spans="1:19">
      <c r="A2813" s="133" t="s">
        <v>247</v>
      </c>
      <c r="B2813" s="131">
        <v>17500</v>
      </c>
      <c r="C2813" s="131" t="s">
        <v>7</v>
      </c>
      <c r="D2813" s="316" t="s">
        <v>3012</v>
      </c>
      <c r="E2813" s="131">
        <v>4.5199999999999996</v>
      </c>
      <c r="F2813" s="131" t="s">
        <v>9</v>
      </c>
      <c r="G2813" s="131" t="s">
        <v>2998</v>
      </c>
      <c r="H2813" s="134" t="s">
        <v>3877</v>
      </c>
      <c r="I2813" s="117" t="s">
        <v>3893</v>
      </c>
      <c r="J2813" s="74">
        <f>IF(F2813="USD", E2813, E2813 * IFERROR(VLOOKUP(F2813, EXCHANGE_RATE!A:B, 2, FALSE), "Currency not found"))</f>
        <v>4.5199999999999996</v>
      </c>
      <c r="K2813" s="74">
        <f t="shared" si="283"/>
        <v>4.5199999999999996</v>
      </c>
      <c r="L2813" s="14">
        <f>IF(C2813="MTS", B2813, B2813 * IFERROR(VLOOKUP(C2813, 'QTY_CONVERSIONS '!A:B, 2, FALSE), "Units not found"))</f>
        <v>17.5</v>
      </c>
      <c r="M2813" s="75">
        <f t="shared" si="284"/>
        <v>79099.999999999985</v>
      </c>
      <c r="N2813" t="str">
        <f>IFERROR(VLOOKUP(D2813, Product_Category!A:B, 2, FALSE), "Uncategorized")</f>
        <v>MCC</v>
      </c>
      <c r="O2813" s="76">
        <f t="shared" si="285"/>
        <v>4.5199999999999996</v>
      </c>
      <c r="P2813" s="76">
        <f t="shared" si="286"/>
        <v>79.099999999999994</v>
      </c>
      <c r="Q2813">
        <f t="shared" si="282"/>
        <v>2023</v>
      </c>
      <c r="R2813" t="str">
        <f>IFERROR(VLOOKUP(G2813,'Importer Name'!A:B, 2, FALSE), "")</f>
        <v>SIGNET</v>
      </c>
      <c r="S2813" t="str">
        <f>IFERROR(VLOOKUP(H2813,'Supplier name '!A:B, 2, FALSE), "")</f>
        <v>INTERNATIONAL N&amp;H MFG</v>
      </c>
    </row>
    <row r="2814" spans="1:19">
      <c r="A2814" s="133" t="s">
        <v>247</v>
      </c>
      <c r="B2814" s="131">
        <v>1000</v>
      </c>
      <c r="C2814" s="131" t="s">
        <v>7</v>
      </c>
      <c r="D2814" s="316" t="s">
        <v>3012</v>
      </c>
      <c r="E2814" s="131">
        <v>5.75</v>
      </c>
      <c r="F2814" s="131" t="s">
        <v>9</v>
      </c>
      <c r="G2814" s="131" t="s">
        <v>2998</v>
      </c>
      <c r="H2814" s="134" t="s">
        <v>110</v>
      </c>
      <c r="I2814" s="117" t="s">
        <v>3893</v>
      </c>
      <c r="J2814" s="74">
        <f>IF(F2814="USD", E2814, E2814 * IFERROR(VLOOKUP(F2814, EXCHANGE_RATE!A:B, 2, FALSE), "Currency not found"))</f>
        <v>5.75</v>
      </c>
      <c r="K2814" s="74">
        <f t="shared" si="283"/>
        <v>5.75</v>
      </c>
      <c r="L2814" s="14">
        <f>IF(C2814="MTS", B2814, B2814 * IFERROR(VLOOKUP(C2814, 'QTY_CONVERSIONS '!A:B, 2, FALSE), "Units not found"))</f>
        <v>1</v>
      </c>
      <c r="M2814" s="75">
        <f t="shared" si="284"/>
        <v>5750</v>
      </c>
      <c r="N2814" t="str">
        <f>IFERROR(VLOOKUP(D2814, Product_Category!A:B, 2, FALSE), "Uncategorized")</f>
        <v>MCC</v>
      </c>
      <c r="O2814" s="76">
        <f t="shared" si="285"/>
        <v>5.75</v>
      </c>
      <c r="P2814" s="76">
        <f t="shared" si="286"/>
        <v>5.75</v>
      </c>
      <c r="Q2814">
        <f t="shared" si="282"/>
        <v>2023</v>
      </c>
      <c r="R2814" t="str">
        <f>IFERROR(VLOOKUP(G2814,'Importer Name'!A:B, 2, FALSE), "")</f>
        <v>SIGNET</v>
      </c>
      <c r="S2814" t="str">
        <f>IFERROR(VLOOKUP(H2814,'Supplier name '!A:B, 2, FALSE), "")</f>
        <v>DUPONT NUTRITION</v>
      </c>
    </row>
    <row r="2815" spans="1:19">
      <c r="A2815" s="133" t="s">
        <v>247</v>
      </c>
      <c r="B2815" s="131">
        <v>12450</v>
      </c>
      <c r="C2815" s="131" t="s">
        <v>7</v>
      </c>
      <c r="D2815" s="316" t="s">
        <v>3012</v>
      </c>
      <c r="E2815" s="131">
        <v>5.75</v>
      </c>
      <c r="F2815" s="131" t="s">
        <v>9</v>
      </c>
      <c r="G2815" s="131" t="s">
        <v>2998</v>
      </c>
      <c r="H2815" s="134" t="s">
        <v>110</v>
      </c>
      <c r="I2815" s="117" t="s">
        <v>3893</v>
      </c>
      <c r="J2815" s="74">
        <f>IF(F2815="USD", E2815, E2815 * IFERROR(VLOOKUP(F2815, EXCHANGE_RATE!A:B, 2, FALSE), "Currency not found"))</f>
        <v>5.75</v>
      </c>
      <c r="K2815" s="74">
        <f t="shared" si="283"/>
        <v>5.75</v>
      </c>
      <c r="L2815" s="14">
        <f>IF(C2815="MTS", B2815, B2815 * IFERROR(VLOOKUP(C2815, 'QTY_CONVERSIONS '!A:B, 2, FALSE), "Units not found"))</f>
        <v>12.450000000000001</v>
      </c>
      <c r="M2815" s="75">
        <f t="shared" si="284"/>
        <v>71587.5</v>
      </c>
      <c r="N2815" t="str">
        <f>IFERROR(VLOOKUP(D2815, Product_Category!A:B, 2, FALSE), "Uncategorized")</f>
        <v>MCC</v>
      </c>
      <c r="O2815" s="76">
        <f t="shared" si="285"/>
        <v>5.75</v>
      </c>
      <c r="P2815" s="76">
        <f t="shared" si="286"/>
        <v>71.587500000000006</v>
      </c>
      <c r="Q2815">
        <f t="shared" si="282"/>
        <v>2023</v>
      </c>
      <c r="R2815" t="str">
        <f>IFERROR(VLOOKUP(G2815,'Importer Name'!A:B, 2, FALSE), "")</f>
        <v>SIGNET</v>
      </c>
      <c r="S2815" t="str">
        <f>IFERROR(VLOOKUP(H2815,'Supplier name '!A:B, 2, FALSE), "")</f>
        <v>DUPONT NUTRITION</v>
      </c>
    </row>
    <row r="2816" spans="1:19">
      <c r="A2816" s="133" t="s">
        <v>247</v>
      </c>
      <c r="B2816" s="131">
        <v>17500</v>
      </c>
      <c r="C2816" s="131" t="s">
        <v>7</v>
      </c>
      <c r="D2816" s="316" t="s">
        <v>3012</v>
      </c>
      <c r="E2816" s="131">
        <v>5.75</v>
      </c>
      <c r="F2816" s="131" t="s">
        <v>9</v>
      </c>
      <c r="G2816" s="131" t="s">
        <v>2998</v>
      </c>
      <c r="H2816" s="134" t="s">
        <v>110</v>
      </c>
      <c r="I2816" s="117" t="s">
        <v>3893</v>
      </c>
      <c r="J2816" s="74">
        <f>IF(F2816="USD", E2816, E2816 * IFERROR(VLOOKUP(F2816, EXCHANGE_RATE!A:B, 2, FALSE), "Currency not found"))</f>
        <v>5.75</v>
      </c>
      <c r="K2816" s="74">
        <f t="shared" si="283"/>
        <v>5.75</v>
      </c>
      <c r="L2816" s="14">
        <f>IF(C2816="MTS", B2816, B2816 * IFERROR(VLOOKUP(C2816, 'QTY_CONVERSIONS '!A:B, 2, FALSE), "Units not found"))</f>
        <v>17.5</v>
      </c>
      <c r="M2816" s="75">
        <f t="shared" si="284"/>
        <v>100625</v>
      </c>
      <c r="N2816" t="str">
        <f>IFERROR(VLOOKUP(D2816, Product_Category!A:B, 2, FALSE), "Uncategorized")</f>
        <v>MCC</v>
      </c>
      <c r="O2816" s="76">
        <f t="shared" si="285"/>
        <v>5.75</v>
      </c>
      <c r="P2816" s="76">
        <f t="shared" si="286"/>
        <v>100.625</v>
      </c>
      <c r="Q2816">
        <f t="shared" si="282"/>
        <v>2023</v>
      </c>
      <c r="R2816" t="str">
        <f>IFERROR(VLOOKUP(G2816,'Importer Name'!A:B, 2, FALSE), "")</f>
        <v>SIGNET</v>
      </c>
      <c r="S2816" t="str">
        <f>IFERROR(VLOOKUP(H2816,'Supplier name '!A:B, 2, FALSE), "")</f>
        <v>DUPONT NUTRITION</v>
      </c>
    </row>
    <row r="2817" spans="1:19">
      <c r="A2817" s="133" t="s">
        <v>247</v>
      </c>
      <c r="B2817" s="131">
        <v>17500</v>
      </c>
      <c r="C2817" s="131" t="s">
        <v>7</v>
      </c>
      <c r="D2817" s="316" t="s">
        <v>2999</v>
      </c>
      <c r="E2817" s="131">
        <v>6.86</v>
      </c>
      <c r="F2817" s="131" t="s">
        <v>9</v>
      </c>
      <c r="G2817" s="131" t="s">
        <v>2998</v>
      </c>
      <c r="H2817" s="134" t="s">
        <v>110</v>
      </c>
      <c r="I2817" s="117" t="s">
        <v>3893</v>
      </c>
      <c r="J2817" s="74">
        <f>IF(F2817="USD", E2817, E2817 * IFERROR(VLOOKUP(F2817, EXCHANGE_RATE!A:B, 2, FALSE), "Currency not found"))</f>
        <v>6.86</v>
      </c>
      <c r="K2817" s="74">
        <f t="shared" si="283"/>
        <v>6.86</v>
      </c>
      <c r="L2817" s="14">
        <f>IF(C2817="MTS", B2817, B2817 * IFERROR(VLOOKUP(C2817, 'QTY_CONVERSIONS '!A:B, 2, FALSE), "Units not found"))</f>
        <v>17.5</v>
      </c>
      <c r="M2817" s="75">
        <f t="shared" si="284"/>
        <v>120050</v>
      </c>
      <c r="N2817" t="str">
        <f>IFERROR(VLOOKUP(D2817, Product_Category!A:B, 2, FALSE), "Uncategorized")</f>
        <v>MCC</v>
      </c>
      <c r="O2817" s="76">
        <f t="shared" si="285"/>
        <v>6.86</v>
      </c>
      <c r="P2817" s="76">
        <f t="shared" si="286"/>
        <v>120.05000000000001</v>
      </c>
      <c r="Q2817">
        <f t="shared" si="282"/>
        <v>2023</v>
      </c>
      <c r="R2817" t="str">
        <f>IFERROR(VLOOKUP(G2817,'Importer Name'!A:B, 2, FALSE), "")</f>
        <v>SIGNET</v>
      </c>
      <c r="S2817" t="str">
        <f>IFERROR(VLOOKUP(H2817,'Supplier name '!A:B, 2, FALSE), "")</f>
        <v>DUPONT NUTRITION</v>
      </c>
    </row>
    <row r="2818" spans="1:19">
      <c r="A2818" s="133" t="s">
        <v>247</v>
      </c>
      <c r="B2818" s="131">
        <v>17500</v>
      </c>
      <c r="C2818" s="131" t="s">
        <v>7</v>
      </c>
      <c r="D2818" s="316" t="s">
        <v>2999</v>
      </c>
      <c r="E2818" s="131">
        <v>6.53</v>
      </c>
      <c r="F2818" s="131" t="s">
        <v>9</v>
      </c>
      <c r="G2818" s="131" t="s">
        <v>2998</v>
      </c>
      <c r="H2818" s="134" t="s">
        <v>3877</v>
      </c>
      <c r="I2818" s="117" t="s">
        <v>3893</v>
      </c>
      <c r="J2818" s="74">
        <f>IF(F2818="USD", E2818, E2818 * IFERROR(VLOOKUP(F2818, EXCHANGE_RATE!A:B, 2, FALSE), "Currency not found"))</f>
        <v>6.53</v>
      </c>
      <c r="K2818" s="74">
        <f t="shared" si="283"/>
        <v>6.53</v>
      </c>
      <c r="L2818" s="14">
        <f>IF(C2818="MTS", B2818, B2818 * IFERROR(VLOOKUP(C2818, 'QTY_CONVERSIONS '!A:B, 2, FALSE), "Units not found"))</f>
        <v>17.5</v>
      </c>
      <c r="M2818" s="75">
        <f t="shared" si="284"/>
        <v>114275</v>
      </c>
      <c r="N2818" t="str">
        <f>IFERROR(VLOOKUP(D2818, Product_Category!A:B, 2, FALSE), "Uncategorized")</f>
        <v>MCC</v>
      </c>
      <c r="O2818" s="76">
        <f t="shared" si="285"/>
        <v>6.53</v>
      </c>
      <c r="P2818" s="76">
        <f t="shared" si="286"/>
        <v>114.27500000000001</v>
      </c>
      <c r="Q2818">
        <f t="shared" si="282"/>
        <v>2023</v>
      </c>
      <c r="R2818" t="str">
        <f>IFERROR(VLOOKUP(G2818,'Importer Name'!A:B, 2, FALSE), "")</f>
        <v>SIGNET</v>
      </c>
      <c r="S2818" t="str">
        <f>IFERROR(VLOOKUP(H2818,'Supplier name '!A:B, 2, FALSE), "")</f>
        <v>INTERNATIONAL N&amp;H MFG</v>
      </c>
    </row>
    <row r="2819" spans="1:19">
      <c r="A2819" s="133" t="s">
        <v>247</v>
      </c>
      <c r="B2819" s="131">
        <v>1000</v>
      </c>
      <c r="C2819" s="131" t="s">
        <v>7</v>
      </c>
      <c r="D2819" s="316" t="s">
        <v>3317</v>
      </c>
      <c r="E2819" s="131">
        <v>7.56</v>
      </c>
      <c r="F2819" s="131" t="s">
        <v>9</v>
      </c>
      <c r="G2819" s="131" t="s">
        <v>109</v>
      </c>
      <c r="H2819" s="134" t="s">
        <v>110</v>
      </c>
      <c r="I2819" s="117" t="s">
        <v>3893</v>
      </c>
      <c r="J2819" s="74">
        <f>IF(F2819="USD", E2819, E2819 * IFERROR(VLOOKUP(F2819, EXCHANGE_RATE!A:B, 2, FALSE), "Currency not found"))</f>
        <v>7.56</v>
      </c>
      <c r="K2819" s="74">
        <f t="shared" si="283"/>
        <v>7.56</v>
      </c>
      <c r="L2819" s="14">
        <f>IF(C2819="MTS", B2819, B2819 * IFERROR(VLOOKUP(C2819, 'QTY_CONVERSIONS '!A:B, 2, FALSE), "Units not found"))</f>
        <v>1</v>
      </c>
      <c r="M2819" s="75">
        <f t="shared" si="284"/>
        <v>7560</v>
      </c>
      <c r="N2819" t="str">
        <f>IFERROR(VLOOKUP(D2819, Product_Category!A:B, 2, FALSE), "Uncategorized")</f>
        <v>MCC</v>
      </c>
      <c r="O2819" s="76">
        <f t="shared" si="285"/>
        <v>7.56</v>
      </c>
      <c r="P2819" s="76">
        <f t="shared" si="286"/>
        <v>7.56</v>
      </c>
      <c r="Q2819">
        <f t="shared" si="282"/>
        <v>2023</v>
      </c>
      <c r="R2819" t="str">
        <f>IFERROR(VLOOKUP(G2819,'Importer Name'!A:B, 2, FALSE), "")</f>
        <v>AUROBINDO PHARMA</v>
      </c>
      <c r="S2819" t="str">
        <f>IFERROR(VLOOKUP(H2819,'Supplier name '!A:B, 2, FALSE), "")</f>
        <v>DUPONT NUTRITION</v>
      </c>
    </row>
    <row r="2820" spans="1:19">
      <c r="A2820" s="133" t="s">
        <v>247</v>
      </c>
      <c r="B2820" s="131">
        <v>17520</v>
      </c>
      <c r="C2820" s="131" t="s">
        <v>7</v>
      </c>
      <c r="D2820" s="316" t="s">
        <v>3851</v>
      </c>
      <c r="E2820" s="131">
        <v>14.75</v>
      </c>
      <c r="F2820" s="131" t="s">
        <v>9</v>
      </c>
      <c r="G2820" s="131" t="s">
        <v>2998</v>
      </c>
      <c r="H2820" s="134" t="s">
        <v>110</v>
      </c>
      <c r="I2820" s="117" t="s">
        <v>3893</v>
      </c>
      <c r="J2820" s="74">
        <f>IF(F2820="USD", E2820, E2820 * IFERROR(VLOOKUP(F2820, EXCHANGE_RATE!A:B, 2, FALSE), "Currency not found"))</f>
        <v>14.75</v>
      </c>
      <c r="K2820" s="74">
        <f t="shared" si="283"/>
        <v>14.75</v>
      </c>
      <c r="L2820" s="14">
        <f>IF(C2820="MTS", B2820, B2820 * IFERROR(VLOOKUP(C2820, 'QTY_CONVERSIONS '!A:B, 2, FALSE), "Units not found"))</f>
        <v>17.52</v>
      </c>
      <c r="M2820" s="75">
        <f t="shared" si="284"/>
        <v>258420</v>
      </c>
      <c r="N2820" t="str">
        <f>IFERROR(VLOOKUP(D2820, Product_Category!A:B, 2, FALSE), "Uncategorized")</f>
        <v>MCC</v>
      </c>
      <c r="O2820" s="76">
        <f t="shared" si="285"/>
        <v>14.75</v>
      </c>
      <c r="P2820" s="76">
        <f t="shared" si="286"/>
        <v>258.42</v>
      </c>
      <c r="Q2820">
        <f t="shared" ref="Q2820:Q2883" si="287">Q2819</f>
        <v>2023</v>
      </c>
      <c r="R2820" t="str">
        <f>IFERROR(VLOOKUP(G2820,'Importer Name'!A:B, 2, FALSE), "")</f>
        <v>SIGNET</v>
      </c>
      <c r="S2820" t="str">
        <f>IFERROR(VLOOKUP(H2820,'Supplier name '!A:B, 2, FALSE), "")</f>
        <v>DUPONT NUTRITION</v>
      </c>
    </row>
    <row r="2821" spans="1:19">
      <c r="A2821" s="133" t="s">
        <v>247</v>
      </c>
      <c r="B2821" s="131">
        <v>5040</v>
      </c>
      <c r="C2821" s="131" t="s">
        <v>7</v>
      </c>
      <c r="D2821" s="316" t="s">
        <v>3319</v>
      </c>
      <c r="E2821" s="131">
        <v>19.43</v>
      </c>
      <c r="F2821" s="131" t="s">
        <v>9</v>
      </c>
      <c r="G2821" s="131" t="s">
        <v>2998</v>
      </c>
      <c r="H2821" s="134" t="s">
        <v>110</v>
      </c>
      <c r="I2821" s="117" t="s">
        <v>3893</v>
      </c>
      <c r="J2821" s="74">
        <f>IF(F2821="USD", E2821, E2821 * IFERROR(VLOOKUP(F2821, EXCHANGE_RATE!A:B, 2, FALSE), "Currency not found"))</f>
        <v>19.43</v>
      </c>
      <c r="K2821" s="74">
        <f t="shared" si="283"/>
        <v>19.43</v>
      </c>
      <c r="L2821" s="14">
        <f>IF(C2821="MTS", B2821, B2821 * IFERROR(VLOOKUP(C2821, 'QTY_CONVERSIONS '!A:B, 2, FALSE), "Units not found"))</f>
        <v>5.04</v>
      </c>
      <c r="M2821" s="75">
        <f t="shared" si="284"/>
        <v>97927.2</v>
      </c>
      <c r="N2821" t="str">
        <f>IFERROR(VLOOKUP(D2821, Product_Category!A:B, 2, FALSE), "Uncategorized")</f>
        <v>MCC</v>
      </c>
      <c r="O2821" s="76">
        <f t="shared" si="285"/>
        <v>19.43</v>
      </c>
      <c r="P2821" s="76">
        <f t="shared" si="286"/>
        <v>97.927199999999999</v>
      </c>
      <c r="Q2821">
        <f t="shared" si="287"/>
        <v>2023</v>
      </c>
      <c r="R2821" t="str">
        <f>IFERROR(VLOOKUP(G2821,'Importer Name'!A:B, 2, FALSE), "")</f>
        <v>SIGNET</v>
      </c>
      <c r="S2821" t="str">
        <f>IFERROR(VLOOKUP(H2821,'Supplier name '!A:B, 2, FALSE), "")</f>
        <v>DUPONT NUTRITION</v>
      </c>
    </row>
    <row r="2822" spans="1:19">
      <c r="A2822" s="133" t="s">
        <v>247</v>
      </c>
      <c r="B2822" s="131">
        <v>10500</v>
      </c>
      <c r="C2822" s="131" t="s">
        <v>7</v>
      </c>
      <c r="D2822" s="316" t="s">
        <v>3003</v>
      </c>
      <c r="E2822" s="131">
        <v>4.7110000000000003</v>
      </c>
      <c r="F2822" s="131" t="s">
        <v>9</v>
      </c>
      <c r="G2822" s="131" t="s">
        <v>3878</v>
      </c>
      <c r="H2822" s="134" t="s">
        <v>110</v>
      </c>
      <c r="I2822" s="117" t="s">
        <v>3893</v>
      </c>
      <c r="J2822" s="74">
        <f>IF(F2822="USD", E2822, E2822 * IFERROR(VLOOKUP(F2822, EXCHANGE_RATE!A:B, 2, FALSE), "Currency not found"))</f>
        <v>4.7110000000000003</v>
      </c>
      <c r="K2822" s="74">
        <f t="shared" si="283"/>
        <v>4.72</v>
      </c>
      <c r="L2822" s="14">
        <f>IF(C2822="MTS", B2822, B2822 * IFERROR(VLOOKUP(C2822, 'QTY_CONVERSIONS '!A:B, 2, FALSE), "Units not found"))</f>
        <v>10.5</v>
      </c>
      <c r="M2822" s="75">
        <f t="shared" si="284"/>
        <v>49560</v>
      </c>
      <c r="N2822" t="str">
        <f>IFERROR(VLOOKUP(D2822, Product_Category!A:B, 2, FALSE), "Uncategorized")</f>
        <v>MCC</v>
      </c>
      <c r="O2822" s="76">
        <f t="shared" si="285"/>
        <v>4.72</v>
      </c>
      <c r="P2822" s="76">
        <f t="shared" si="286"/>
        <v>49.559999999999995</v>
      </c>
      <c r="Q2822">
        <f t="shared" si="287"/>
        <v>2023</v>
      </c>
      <c r="R2822" t="str">
        <f>IFERROR(VLOOKUP(G2822,'Importer Name'!A:B, 2, FALSE), "")</f>
        <v>DANISCO NUTRITION</v>
      </c>
      <c r="S2822" t="str">
        <f>IFERROR(VLOOKUP(H2822,'Supplier name '!A:B, 2, FALSE), "")</f>
        <v>DUPONT NUTRITION</v>
      </c>
    </row>
    <row r="2823" spans="1:19">
      <c r="A2823" s="135" t="s">
        <v>247</v>
      </c>
      <c r="B2823" s="132">
        <v>1500</v>
      </c>
      <c r="C2823" s="132" t="s">
        <v>7</v>
      </c>
      <c r="D2823" s="317" t="s">
        <v>3003</v>
      </c>
      <c r="E2823" s="132">
        <v>4.7110000000000003</v>
      </c>
      <c r="F2823" s="132" t="s">
        <v>9</v>
      </c>
      <c r="G2823" s="132" t="s">
        <v>3878</v>
      </c>
      <c r="H2823" s="136" t="s">
        <v>110</v>
      </c>
      <c r="I2823" s="117" t="s">
        <v>3893</v>
      </c>
      <c r="J2823" s="74">
        <f>IF(F2823="USD", E2823, E2823 * IFERROR(VLOOKUP(F2823, EXCHANGE_RATE!A:B, 2, FALSE), "Currency not found"))</f>
        <v>4.7110000000000003</v>
      </c>
      <c r="K2823" s="74">
        <f t="shared" si="283"/>
        <v>4.72</v>
      </c>
      <c r="L2823" s="14">
        <f>IF(C2823="MTS", B2823, B2823 * IFERROR(VLOOKUP(C2823, 'QTY_CONVERSIONS '!A:B, 2, FALSE), "Units not found"))</f>
        <v>1.5</v>
      </c>
      <c r="M2823" s="75">
        <f t="shared" si="284"/>
        <v>7080</v>
      </c>
      <c r="N2823" t="str">
        <f>IFERROR(VLOOKUP(D2823, Product_Category!A:B, 2, FALSE), "Uncategorized")</f>
        <v>MCC</v>
      </c>
      <c r="O2823" s="76">
        <f t="shared" si="285"/>
        <v>4.72</v>
      </c>
      <c r="P2823" s="76">
        <f t="shared" si="286"/>
        <v>7.08</v>
      </c>
      <c r="Q2823">
        <f t="shared" si="287"/>
        <v>2023</v>
      </c>
      <c r="R2823" t="str">
        <f>IFERROR(VLOOKUP(G2823,'Importer Name'!A:B, 2, FALSE), "")</f>
        <v>DANISCO NUTRITION</v>
      </c>
      <c r="S2823" t="str">
        <f>IFERROR(VLOOKUP(H2823,'Supplier name '!A:B, 2, FALSE), "")</f>
        <v>DUPONT NUTRITION</v>
      </c>
    </row>
    <row r="2824" spans="1:19">
      <c r="A2824" s="140" t="s">
        <v>247</v>
      </c>
      <c r="B2824" s="142">
        <v>10500</v>
      </c>
      <c r="C2824" s="142" t="s">
        <v>7</v>
      </c>
      <c r="D2824" s="318" t="s">
        <v>3001</v>
      </c>
      <c r="E2824" s="142">
        <v>4.51</v>
      </c>
      <c r="F2824" s="142" t="s">
        <v>9</v>
      </c>
      <c r="G2824" s="142" t="s">
        <v>3878</v>
      </c>
      <c r="H2824" s="141" t="s">
        <v>110</v>
      </c>
      <c r="I2824" s="117" t="s">
        <v>3893</v>
      </c>
      <c r="J2824" s="74">
        <f>IF(F2824="USD", E2824, E2824 * IFERROR(VLOOKUP(F2824, EXCHANGE_RATE!A:B, 2, FALSE), "Currency not found"))</f>
        <v>4.51</v>
      </c>
      <c r="K2824" s="74">
        <f t="shared" si="283"/>
        <v>4.51</v>
      </c>
      <c r="L2824" s="14">
        <f>IF(C2824="MTS", B2824, B2824 * IFERROR(VLOOKUP(C2824, 'QTY_CONVERSIONS '!A:B, 2, FALSE), "Units not found"))</f>
        <v>10.5</v>
      </c>
      <c r="M2824" s="75">
        <f t="shared" si="284"/>
        <v>47355</v>
      </c>
      <c r="N2824" t="str">
        <f>IFERROR(VLOOKUP(D2824, Product_Category!A:B, 2, FALSE), "Uncategorized")</f>
        <v>MCC</v>
      </c>
      <c r="O2824" s="76">
        <f t="shared" si="285"/>
        <v>4.51</v>
      </c>
      <c r="P2824" s="76">
        <f t="shared" si="286"/>
        <v>47.354999999999997</v>
      </c>
      <c r="Q2824">
        <f t="shared" si="287"/>
        <v>2023</v>
      </c>
      <c r="R2824" t="str">
        <f>IFERROR(VLOOKUP(G2824,'Importer Name'!A:B, 2, FALSE), "")</f>
        <v>DANISCO NUTRITION</v>
      </c>
      <c r="S2824" t="str">
        <f>IFERROR(VLOOKUP(H2824,'Supplier name '!A:B, 2, FALSE), "")</f>
        <v>DUPONT NUTRITION</v>
      </c>
    </row>
    <row r="2825" spans="1:19">
      <c r="A2825" s="135" t="s">
        <v>247</v>
      </c>
      <c r="B2825" s="132">
        <v>1500</v>
      </c>
      <c r="C2825" s="132" t="s">
        <v>7</v>
      </c>
      <c r="D2825" s="317" t="s">
        <v>3001</v>
      </c>
      <c r="E2825" s="132">
        <v>4.51</v>
      </c>
      <c r="F2825" s="132" t="s">
        <v>9</v>
      </c>
      <c r="G2825" s="132" t="s">
        <v>3878</v>
      </c>
      <c r="H2825" s="136" t="s">
        <v>110</v>
      </c>
      <c r="I2825" s="117" t="s">
        <v>3893</v>
      </c>
      <c r="J2825" s="74">
        <f>IF(F2825="USD", E2825, E2825 * IFERROR(VLOOKUP(F2825, EXCHANGE_RATE!A:B, 2, FALSE), "Currency not found"))</f>
        <v>4.51</v>
      </c>
      <c r="K2825" s="74">
        <f t="shared" si="283"/>
        <v>4.51</v>
      </c>
      <c r="L2825" s="14">
        <f>IF(C2825="MTS", B2825, B2825 * IFERROR(VLOOKUP(C2825, 'QTY_CONVERSIONS '!A:B, 2, FALSE), "Units not found"))</f>
        <v>1.5</v>
      </c>
      <c r="M2825" s="75">
        <f t="shared" si="284"/>
        <v>6765</v>
      </c>
      <c r="N2825" t="str">
        <f>IFERROR(VLOOKUP(D2825, Product_Category!A:B, 2, FALSE), "Uncategorized")</f>
        <v>MCC</v>
      </c>
      <c r="O2825" s="76">
        <f t="shared" si="285"/>
        <v>4.51</v>
      </c>
      <c r="P2825" s="76">
        <f t="shared" si="286"/>
        <v>6.7649999999999997</v>
      </c>
      <c r="Q2825">
        <f t="shared" si="287"/>
        <v>2023</v>
      </c>
      <c r="R2825" t="str">
        <f>IFERROR(VLOOKUP(G2825,'Importer Name'!A:B, 2, FALSE), "")</f>
        <v>DANISCO NUTRITION</v>
      </c>
      <c r="S2825" t="str">
        <f>IFERROR(VLOOKUP(H2825,'Supplier name '!A:B, 2, FALSE), "")</f>
        <v>DUPONT NUTRITION</v>
      </c>
    </row>
    <row r="2826" spans="1:19">
      <c r="A2826" s="133" t="s">
        <v>262</v>
      </c>
      <c r="B2826" s="131">
        <v>25000</v>
      </c>
      <c r="C2826" s="131" t="s">
        <v>7</v>
      </c>
      <c r="D2826" s="316" t="s">
        <v>19</v>
      </c>
      <c r="E2826" s="131">
        <v>3.3</v>
      </c>
      <c r="F2826" s="131" t="s">
        <v>9</v>
      </c>
      <c r="G2826" s="131" t="s">
        <v>377</v>
      </c>
      <c r="H2826" s="134" t="s">
        <v>476</v>
      </c>
      <c r="I2826" s="117" t="s">
        <v>3893</v>
      </c>
      <c r="J2826" s="74">
        <f>IF(F2826="USD", E2826, E2826 * IFERROR(VLOOKUP(F2826, EXCHANGE_RATE!A:B, 2, FALSE), "Currency not found"))</f>
        <v>3.3</v>
      </c>
      <c r="K2826" s="74">
        <f t="shared" si="283"/>
        <v>3.3</v>
      </c>
      <c r="L2826" s="14">
        <f>IF(C2826="MTS", B2826, B2826 * IFERROR(VLOOKUP(C2826, 'QTY_CONVERSIONS '!A:B, 2, FALSE), "Units not found"))</f>
        <v>25</v>
      </c>
      <c r="M2826" s="75">
        <f t="shared" si="284"/>
        <v>82500</v>
      </c>
      <c r="N2826" t="str">
        <f>IFERROR(VLOOKUP(D2826, Product_Category!A:B, 2, FALSE), "Uncategorized")</f>
        <v>CMC</v>
      </c>
      <c r="O2826" s="76">
        <f t="shared" si="285"/>
        <v>3.3</v>
      </c>
      <c r="P2826" s="76">
        <f t="shared" si="286"/>
        <v>82.5</v>
      </c>
      <c r="Q2826">
        <f t="shared" si="287"/>
        <v>2023</v>
      </c>
      <c r="R2826" t="str">
        <f>IFERROR(VLOOKUP(G2826,'Importer Name'!A:B, 2, FALSE), "")</f>
        <v>LAMBERTI INDIA</v>
      </c>
      <c r="S2826" t="str">
        <f>IFERROR(VLOOKUP(H2826,'Supplier name '!A:B, 2, FALSE), "")</f>
        <v xml:space="preserve">LAMBERTI S P A </v>
      </c>
    </row>
    <row r="2827" spans="1:19">
      <c r="A2827" s="135" t="s">
        <v>262</v>
      </c>
      <c r="B2827" s="132">
        <v>11000</v>
      </c>
      <c r="C2827" s="132" t="s">
        <v>7</v>
      </c>
      <c r="D2827" s="317" t="s">
        <v>19</v>
      </c>
      <c r="E2827" s="132">
        <v>3.3</v>
      </c>
      <c r="F2827" s="132" t="s">
        <v>9</v>
      </c>
      <c r="G2827" s="132" t="s">
        <v>377</v>
      </c>
      <c r="H2827" s="136" t="s">
        <v>476</v>
      </c>
      <c r="I2827" s="117" t="s">
        <v>3893</v>
      </c>
      <c r="J2827" s="74">
        <f>IF(F2827="USD", E2827, E2827 * IFERROR(VLOOKUP(F2827, EXCHANGE_RATE!A:B, 2, FALSE), "Currency not found"))</f>
        <v>3.3</v>
      </c>
      <c r="K2827" s="74">
        <f t="shared" ref="K2827:K2890" si="288">ROUNDUP(J2827,2)</f>
        <v>3.3</v>
      </c>
      <c r="L2827" s="14">
        <f>IF(C2827="MTS", B2827, B2827 * IFERROR(VLOOKUP(C2827, 'QTY_CONVERSIONS '!A:B, 2, FALSE), "Units not found"))</f>
        <v>11</v>
      </c>
      <c r="M2827" s="75">
        <f t="shared" ref="M2827:M2890" si="289">B2827*K2827</f>
        <v>36300</v>
      </c>
      <c r="N2827" t="str">
        <f>IFERROR(VLOOKUP(D2827, Product_Category!A:B, 2, FALSE), "Uncategorized")</f>
        <v>CMC</v>
      </c>
      <c r="O2827" s="76">
        <f t="shared" ref="O2827:O2890" si="290">K2827</f>
        <v>3.3</v>
      </c>
      <c r="P2827" s="76">
        <f t="shared" ref="P2827:P2890" si="291">L2827*O2827</f>
        <v>36.299999999999997</v>
      </c>
      <c r="Q2827">
        <f t="shared" si="287"/>
        <v>2023</v>
      </c>
      <c r="R2827" t="str">
        <f>IFERROR(VLOOKUP(G2827,'Importer Name'!A:B, 2, FALSE), "")</f>
        <v>LAMBERTI INDIA</v>
      </c>
      <c r="S2827" t="str">
        <f>IFERROR(VLOOKUP(H2827,'Supplier name '!A:B, 2, FALSE), "")</f>
        <v xml:space="preserve">LAMBERTI S P A </v>
      </c>
    </row>
    <row r="2828" spans="1:19">
      <c r="A2828" s="133" t="s">
        <v>269</v>
      </c>
      <c r="B2828" s="131">
        <v>20</v>
      </c>
      <c r="C2828" s="131" t="s">
        <v>7</v>
      </c>
      <c r="D2828" s="316" t="s">
        <v>266</v>
      </c>
      <c r="E2828" s="131">
        <f>100*0.0068</f>
        <v>0.67999999999999994</v>
      </c>
      <c r="F2828" s="131" t="s">
        <v>9</v>
      </c>
      <c r="G2828" s="131" t="s">
        <v>239</v>
      </c>
      <c r="H2828" s="134" t="s">
        <v>2336</v>
      </c>
      <c r="I2828" s="117" t="s">
        <v>3893</v>
      </c>
      <c r="J2828" s="74">
        <f>IF(F2828="USD", E2828, E2828 * IFERROR(VLOOKUP(F2828, EXCHANGE_RATE!A:B, 2, FALSE), "Currency not found"))</f>
        <v>0.67999999999999994</v>
      </c>
      <c r="K2828" s="74">
        <f t="shared" si="288"/>
        <v>0.68</v>
      </c>
      <c r="L2828" s="14">
        <f>IF(C2828="MTS", B2828, B2828 * IFERROR(VLOOKUP(C2828, 'QTY_CONVERSIONS '!A:B, 2, FALSE), "Units not found"))</f>
        <v>0.02</v>
      </c>
      <c r="M2828" s="75">
        <f t="shared" si="289"/>
        <v>13.600000000000001</v>
      </c>
      <c r="N2828" t="str">
        <f>IFERROR(VLOOKUP(D2828, Product_Category!A:B, 2, FALSE), "Uncategorized")</f>
        <v>MCC</v>
      </c>
      <c r="O2828" s="76">
        <f t="shared" si="290"/>
        <v>0.68</v>
      </c>
      <c r="P2828" s="76">
        <f t="shared" si="291"/>
        <v>1.3600000000000001E-2</v>
      </c>
      <c r="Q2828">
        <f t="shared" si="287"/>
        <v>2023</v>
      </c>
      <c r="R2828" t="str">
        <f>IFERROR(VLOOKUP(G2828,'Importer Name'!A:B, 2, FALSE), "")</f>
        <v>ARIHANT INNOCHEM</v>
      </c>
      <c r="S2828" t="str">
        <f>IFERROR(VLOOKUP(H2828,'Supplier name '!A:B, 2, FALSE), "")</f>
        <v>ASAHI KASEI CORP</v>
      </c>
    </row>
    <row r="2829" spans="1:19">
      <c r="A2829" s="133" t="s">
        <v>269</v>
      </c>
      <c r="B2829" s="131">
        <v>15</v>
      </c>
      <c r="C2829" s="131" t="s">
        <v>7</v>
      </c>
      <c r="D2829" s="316" t="s">
        <v>266</v>
      </c>
      <c r="E2829" s="131">
        <v>0.68</v>
      </c>
      <c r="F2829" s="131" t="s">
        <v>9</v>
      </c>
      <c r="G2829" s="131" t="s">
        <v>239</v>
      </c>
      <c r="H2829" s="134" t="s">
        <v>2336</v>
      </c>
      <c r="I2829" s="117" t="s">
        <v>3893</v>
      </c>
      <c r="J2829" s="74">
        <f>IF(F2829="USD", E2829, E2829 * IFERROR(VLOOKUP(F2829, EXCHANGE_RATE!A:B, 2, FALSE), "Currency not found"))</f>
        <v>0.68</v>
      </c>
      <c r="K2829" s="74">
        <f t="shared" si="288"/>
        <v>0.68</v>
      </c>
      <c r="L2829" s="14">
        <f>IF(C2829="MTS", B2829, B2829 * IFERROR(VLOOKUP(C2829, 'QTY_CONVERSIONS '!A:B, 2, FALSE), "Units not found"))</f>
        <v>1.4999999999999999E-2</v>
      </c>
      <c r="M2829" s="75">
        <f t="shared" si="289"/>
        <v>10.200000000000001</v>
      </c>
      <c r="N2829" t="str">
        <f>IFERROR(VLOOKUP(D2829, Product_Category!A:B, 2, FALSE), "Uncategorized")</f>
        <v>MCC</v>
      </c>
      <c r="O2829" s="76">
        <f t="shared" si="290"/>
        <v>0.68</v>
      </c>
      <c r="P2829" s="76">
        <f t="shared" si="291"/>
        <v>1.0200000000000001E-2</v>
      </c>
      <c r="Q2829">
        <f t="shared" si="287"/>
        <v>2023</v>
      </c>
      <c r="R2829" t="str">
        <f>IFERROR(VLOOKUP(G2829,'Importer Name'!A:B, 2, FALSE), "")</f>
        <v>ARIHANT INNOCHEM</v>
      </c>
      <c r="S2829" t="str">
        <f>IFERROR(VLOOKUP(H2829,'Supplier name '!A:B, 2, FALSE), "")</f>
        <v>ASAHI KASEI CORP</v>
      </c>
    </row>
    <row r="2830" spans="1:19">
      <c r="A2830" s="133" t="s">
        <v>269</v>
      </c>
      <c r="B2830" s="131">
        <v>17</v>
      </c>
      <c r="C2830" s="131" t="s">
        <v>7</v>
      </c>
      <c r="D2830" s="316" t="s">
        <v>266</v>
      </c>
      <c r="E2830" s="131">
        <v>0.68</v>
      </c>
      <c r="F2830" s="131" t="s">
        <v>9</v>
      </c>
      <c r="G2830" s="131" t="s">
        <v>239</v>
      </c>
      <c r="H2830" s="134" t="s">
        <v>2336</v>
      </c>
      <c r="I2830" s="117" t="s">
        <v>3893</v>
      </c>
      <c r="J2830" s="74">
        <f>IF(F2830="USD", E2830, E2830 * IFERROR(VLOOKUP(F2830, EXCHANGE_RATE!A:B, 2, FALSE), "Currency not found"))</f>
        <v>0.68</v>
      </c>
      <c r="K2830" s="74">
        <f t="shared" si="288"/>
        <v>0.68</v>
      </c>
      <c r="L2830" s="14">
        <f>IF(C2830="MTS", B2830, B2830 * IFERROR(VLOOKUP(C2830, 'QTY_CONVERSIONS '!A:B, 2, FALSE), "Units not found"))</f>
        <v>1.7000000000000001E-2</v>
      </c>
      <c r="M2830" s="75">
        <f t="shared" si="289"/>
        <v>11.56</v>
      </c>
      <c r="N2830" t="str">
        <f>IFERROR(VLOOKUP(D2830, Product_Category!A:B, 2, FALSE), "Uncategorized")</f>
        <v>MCC</v>
      </c>
      <c r="O2830" s="76">
        <f t="shared" si="290"/>
        <v>0.68</v>
      </c>
      <c r="P2830" s="76">
        <f t="shared" si="291"/>
        <v>1.1560000000000001E-2</v>
      </c>
      <c r="Q2830">
        <f t="shared" si="287"/>
        <v>2023</v>
      </c>
      <c r="R2830" t="str">
        <f>IFERROR(VLOOKUP(G2830,'Importer Name'!A:B, 2, FALSE), "")</f>
        <v>ARIHANT INNOCHEM</v>
      </c>
      <c r="S2830" t="str">
        <f>IFERROR(VLOOKUP(H2830,'Supplier name '!A:B, 2, FALSE), "")</f>
        <v>ASAHI KASEI CORP</v>
      </c>
    </row>
    <row r="2831" spans="1:19">
      <c r="A2831" s="133" t="s">
        <v>269</v>
      </c>
      <c r="B2831" s="131">
        <v>3</v>
      </c>
      <c r="C2831" s="131" t="s">
        <v>7</v>
      </c>
      <c r="D2831" s="316" t="s">
        <v>266</v>
      </c>
      <c r="E2831" s="131">
        <v>0.68</v>
      </c>
      <c r="F2831" s="131" t="s">
        <v>9</v>
      </c>
      <c r="G2831" s="131" t="s">
        <v>239</v>
      </c>
      <c r="H2831" s="134" t="s">
        <v>2336</v>
      </c>
      <c r="I2831" s="117" t="s">
        <v>3893</v>
      </c>
      <c r="J2831" s="74">
        <f>IF(F2831="USD", E2831, E2831 * IFERROR(VLOOKUP(F2831, EXCHANGE_RATE!A:B, 2, FALSE), "Currency not found"))</f>
        <v>0.68</v>
      </c>
      <c r="K2831" s="74">
        <f t="shared" si="288"/>
        <v>0.68</v>
      </c>
      <c r="L2831" s="14">
        <f>IF(C2831="MTS", B2831, B2831 * IFERROR(VLOOKUP(C2831, 'QTY_CONVERSIONS '!A:B, 2, FALSE), "Units not found"))</f>
        <v>3.0000000000000001E-3</v>
      </c>
      <c r="M2831" s="75">
        <f t="shared" si="289"/>
        <v>2.04</v>
      </c>
      <c r="N2831" t="str">
        <f>IFERROR(VLOOKUP(D2831, Product_Category!A:B, 2, FALSE), "Uncategorized")</f>
        <v>MCC</v>
      </c>
      <c r="O2831" s="76">
        <f t="shared" si="290"/>
        <v>0.68</v>
      </c>
      <c r="P2831" s="76">
        <f t="shared" si="291"/>
        <v>2.0400000000000001E-3</v>
      </c>
      <c r="Q2831">
        <f t="shared" si="287"/>
        <v>2023</v>
      </c>
      <c r="R2831" t="str">
        <f>IFERROR(VLOOKUP(G2831,'Importer Name'!A:B, 2, FALSE), "")</f>
        <v>ARIHANT INNOCHEM</v>
      </c>
      <c r="S2831" t="str">
        <f>IFERROR(VLOOKUP(H2831,'Supplier name '!A:B, 2, FALSE), "")</f>
        <v>ASAHI KASEI CORP</v>
      </c>
    </row>
    <row r="2832" spans="1:19">
      <c r="A2832" s="133" t="s">
        <v>269</v>
      </c>
      <c r="B2832" s="131">
        <v>8000</v>
      </c>
      <c r="C2832" s="131" t="s">
        <v>7</v>
      </c>
      <c r="D2832" s="316" t="s">
        <v>2683</v>
      </c>
      <c r="E2832" s="131">
        <v>17.48</v>
      </c>
      <c r="F2832" s="131" t="s">
        <v>9</v>
      </c>
      <c r="G2832" s="131" t="s">
        <v>239</v>
      </c>
      <c r="H2832" s="134" t="s">
        <v>2336</v>
      </c>
      <c r="I2832" s="117" t="s">
        <v>3893</v>
      </c>
      <c r="J2832" s="74">
        <f>IF(F2832="USD", E2832, E2832 * IFERROR(VLOOKUP(F2832, EXCHANGE_RATE!A:B, 2, FALSE), "Currency not found"))</f>
        <v>17.48</v>
      </c>
      <c r="K2832" s="74">
        <f t="shared" si="288"/>
        <v>17.48</v>
      </c>
      <c r="L2832" s="14">
        <f>IF(C2832="MTS", B2832, B2832 * IFERROR(VLOOKUP(C2832, 'QTY_CONVERSIONS '!A:B, 2, FALSE), "Units not found"))</f>
        <v>8</v>
      </c>
      <c r="M2832" s="75">
        <f t="shared" si="289"/>
        <v>139840</v>
      </c>
      <c r="N2832" t="str">
        <f>IFERROR(VLOOKUP(D2832, Product_Category!A:B, 2, FALSE), "Uncategorized")</f>
        <v>MCC</v>
      </c>
      <c r="O2832" s="76">
        <f t="shared" si="290"/>
        <v>17.48</v>
      </c>
      <c r="P2832" s="76">
        <f t="shared" si="291"/>
        <v>139.84</v>
      </c>
      <c r="Q2832">
        <f t="shared" si="287"/>
        <v>2023</v>
      </c>
      <c r="R2832" t="str">
        <f>IFERROR(VLOOKUP(G2832,'Importer Name'!A:B, 2, FALSE), "")</f>
        <v>ARIHANT INNOCHEM</v>
      </c>
      <c r="S2832" t="str">
        <f>IFERROR(VLOOKUP(H2832,'Supplier name '!A:B, 2, FALSE), "")</f>
        <v>ASAHI KASEI CORP</v>
      </c>
    </row>
    <row r="2833" spans="1:19">
      <c r="A2833" s="133" t="s">
        <v>269</v>
      </c>
      <c r="B2833" s="131">
        <v>8000</v>
      </c>
      <c r="C2833" s="131" t="s">
        <v>7</v>
      </c>
      <c r="D2833" s="316" t="s">
        <v>2683</v>
      </c>
      <c r="E2833" s="131">
        <v>17.48</v>
      </c>
      <c r="F2833" s="131" t="s">
        <v>9</v>
      </c>
      <c r="G2833" s="131" t="s">
        <v>239</v>
      </c>
      <c r="H2833" s="134" t="s">
        <v>3879</v>
      </c>
      <c r="I2833" s="117" t="s">
        <v>3893</v>
      </c>
      <c r="J2833" s="74">
        <f>IF(F2833="USD", E2833, E2833 * IFERROR(VLOOKUP(F2833, EXCHANGE_RATE!A:B, 2, FALSE), "Currency not found"))</f>
        <v>17.48</v>
      </c>
      <c r="K2833" s="74">
        <f t="shared" si="288"/>
        <v>17.48</v>
      </c>
      <c r="L2833" s="14">
        <f>IF(C2833="MTS", B2833, B2833 * IFERROR(VLOOKUP(C2833, 'QTY_CONVERSIONS '!A:B, 2, FALSE), "Units not found"))</f>
        <v>8</v>
      </c>
      <c r="M2833" s="75">
        <f t="shared" si="289"/>
        <v>139840</v>
      </c>
      <c r="N2833" t="str">
        <f>IFERROR(VLOOKUP(D2833, Product_Category!A:B, 2, FALSE), "Uncategorized")</f>
        <v>MCC</v>
      </c>
      <c r="O2833" s="76">
        <f t="shared" si="290"/>
        <v>17.48</v>
      </c>
      <c r="P2833" s="76">
        <f t="shared" si="291"/>
        <v>139.84</v>
      </c>
      <c r="Q2833">
        <f t="shared" si="287"/>
        <v>2023</v>
      </c>
      <c r="R2833" t="str">
        <f>IFERROR(VLOOKUP(G2833,'Importer Name'!A:B, 2, FALSE), "")</f>
        <v>ARIHANT INNOCHEM</v>
      </c>
      <c r="S2833" t="str">
        <f>IFERROR(VLOOKUP(H2833,'Supplier name '!A:B, 2, FALSE), "")</f>
        <v>M/S.ASAHI KASEI</v>
      </c>
    </row>
    <row r="2834" spans="1:19">
      <c r="A2834" s="133" t="s">
        <v>269</v>
      </c>
      <c r="B2834" s="131">
        <v>12000</v>
      </c>
      <c r="C2834" s="131" t="s">
        <v>7</v>
      </c>
      <c r="D2834" s="316" t="s">
        <v>2683</v>
      </c>
      <c r="E2834" s="131">
        <v>11.54</v>
      </c>
      <c r="F2834" s="131" t="s">
        <v>9</v>
      </c>
      <c r="G2834" s="131" t="s">
        <v>239</v>
      </c>
      <c r="H2834" s="134" t="s">
        <v>2336</v>
      </c>
      <c r="I2834" s="117" t="s">
        <v>3893</v>
      </c>
      <c r="J2834" s="74">
        <f>IF(F2834="USD", E2834, E2834 * IFERROR(VLOOKUP(F2834, EXCHANGE_RATE!A:B, 2, FALSE), "Currency not found"))</f>
        <v>11.54</v>
      </c>
      <c r="K2834" s="74">
        <f t="shared" si="288"/>
        <v>11.54</v>
      </c>
      <c r="L2834" s="14">
        <f>IF(C2834="MTS", B2834, B2834 * IFERROR(VLOOKUP(C2834, 'QTY_CONVERSIONS '!A:B, 2, FALSE), "Units not found"))</f>
        <v>12</v>
      </c>
      <c r="M2834" s="75">
        <f t="shared" si="289"/>
        <v>138480</v>
      </c>
      <c r="N2834" t="str">
        <f>IFERROR(VLOOKUP(D2834, Product_Category!A:B, 2, FALSE), "Uncategorized")</f>
        <v>MCC</v>
      </c>
      <c r="O2834" s="76">
        <f t="shared" si="290"/>
        <v>11.54</v>
      </c>
      <c r="P2834" s="76">
        <f t="shared" si="291"/>
        <v>138.47999999999999</v>
      </c>
      <c r="Q2834">
        <f t="shared" si="287"/>
        <v>2023</v>
      </c>
      <c r="R2834" t="str">
        <f>IFERROR(VLOOKUP(G2834,'Importer Name'!A:B, 2, FALSE), "")</f>
        <v>ARIHANT INNOCHEM</v>
      </c>
      <c r="S2834" t="str">
        <f>IFERROR(VLOOKUP(H2834,'Supplier name '!A:B, 2, FALSE), "")</f>
        <v>ASAHI KASEI CORP</v>
      </c>
    </row>
    <row r="2835" spans="1:19">
      <c r="A2835" s="133" t="s">
        <v>269</v>
      </c>
      <c r="B2835" s="131">
        <v>6000</v>
      </c>
      <c r="C2835" s="131" t="s">
        <v>7</v>
      </c>
      <c r="D2835" s="316" t="s">
        <v>2683</v>
      </c>
      <c r="E2835" s="131">
        <v>11.54</v>
      </c>
      <c r="F2835" s="131" t="s">
        <v>9</v>
      </c>
      <c r="G2835" s="131" t="s">
        <v>239</v>
      </c>
      <c r="H2835" s="134" t="s">
        <v>2336</v>
      </c>
      <c r="I2835" s="117" t="s">
        <v>3893</v>
      </c>
      <c r="J2835" s="74">
        <f>IF(F2835="USD", E2835, E2835 * IFERROR(VLOOKUP(F2835, EXCHANGE_RATE!A:B, 2, FALSE), "Currency not found"))</f>
        <v>11.54</v>
      </c>
      <c r="K2835" s="74">
        <f t="shared" si="288"/>
        <v>11.54</v>
      </c>
      <c r="L2835" s="14">
        <f>IF(C2835="MTS", B2835, B2835 * IFERROR(VLOOKUP(C2835, 'QTY_CONVERSIONS '!A:B, 2, FALSE), "Units not found"))</f>
        <v>6</v>
      </c>
      <c r="M2835" s="75">
        <f t="shared" si="289"/>
        <v>69240</v>
      </c>
      <c r="N2835" t="str">
        <f>IFERROR(VLOOKUP(D2835, Product_Category!A:B, 2, FALSE), "Uncategorized")</f>
        <v>MCC</v>
      </c>
      <c r="O2835" s="76">
        <f t="shared" si="290"/>
        <v>11.54</v>
      </c>
      <c r="P2835" s="76">
        <f t="shared" si="291"/>
        <v>69.239999999999995</v>
      </c>
      <c r="Q2835">
        <f t="shared" si="287"/>
        <v>2023</v>
      </c>
      <c r="R2835" t="str">
        <f>IFERROR(VLOOKUP(G2835,'Importer Name'!A:B, 2, FALSE), "")</f>
        <v>ARIHANT INNOCHEM</v>
      </c>
      <c r="S2835" t="str">
        <f>IFERROR(VLOOKUP(H2835,'Supplier name '!A:B, 2, FALSE), "")</f>
        <v>ASAHI KASEI CORP</v>
      </c>
    </row>
    <row r="2836" spans="1:19">
      <c r="A2836" s="133" t="s">
        <v>269</v>
      </c>
      <c r="B2836" s="131">
        <v>5000</v>
      </c>
      <c r="C2836" s="131" t="s">
        <v>7</v>
      </c>
      <c r="D2836" s="316" t="s">
        <v>3852</v>
      </c>
      <c r="E2836" s="131">
        <v>15</v>
      </c>
      <c r="F2836" s="131" t="s">
        <v>9</v>
      </c>
      <c r="G2836" s="131" t="s">
        <v>239</v>
      </c>
      <c r="H2836" s="134" t="s">
        <v>3880</v>
      </c>
      <c r="I2836" s="117" t="s">
        <v>3893</v>
      </c>
      <c r="J2836" s="74">
        <f>IF(F2836="USD", E2836, E2836 * IFERROR(VLOOKUP(F2836, EXCHANGE_RATE!A:B, 2, FALSE), "Currency not found"))</f>
        <v>15</v>
      </c>
      <c r="K2836" s="74">
        <f t="shared" si="288"/>
        <v>15</v>
      </c>
      <c r="L2836" s="14">
        <f>IF(C2836="MTS", B2836, B2836 * IFERROR(VLOOKUP(C2836, 'QTY_CONVERSIONS '!A:B, 2, FALSE), "Units not found"))</f>
        <v>5</v>
      </c>
      <c r="M2836" s="75">
        <f t="shared" si="289"/>
        <v>75000</v>
      </c>
      <c r="N2836" t="str">
        <f>IFERROR(VLOOKUP(D2836, Product_Category!A:B, 2, FALSE), "Uncategorized")</f>
        <v>CMC</v>
      </c>
      <c r="O2836" s="76">
        <f t="shared" si="290"/>
        <v>15</v>
      </c>
      <c r="P2836" s="76">
        <f t="shared" si="291"/>
        <v>75</v>
      </c>
      <c r="Q2836">
        <f t="shared" si="287"/>
        <v>2023</v>
      </c>
      <c r="R2836" t="str">
        <f>IFERROR(VLOOKUP(G2836,'Importer Name'!A:B, 2, FALSE), "")</f>
        <v>ARIHANT INNOCHEM</v>
      </c>
      <c r="S2836" t="str">
        <f>IFERROR(VLOOKUP(H2836,'Supplier name '!A:B, 2, FALSE), "")</f>
        <v xml:space="preserve">CBC CO., LTD., </v>
      </c>
    </row>
    <row r="2837" spans="1:19">
      <c r="A2837" s="135" t="s">
        <v>269</v>
      </c>
      <c r="B2837" s="176">
        <v>20</v>
      </c>
      <c r="C2837" s="176" t="s">
        <v>7</v>
      </c>
      <c r="D2837" s="319" t="s">
        <v>19</v>
      </c>
      <c r="E2837" s="176">
        <v>73</v>
      </c>
      <c r="F2837" s="176" t="s">
        <v>9</v>
      </c>
      <c r="G2837" s="176" t="s">
        <v>478</v>
      </c>
      <c r="H2837" s="177" t="s">
        <v>478</v>
      </c>
      <c r="I2837" s="117" t="s">
        <v>3893</v>
      </c>
      <c r="J2837" s="74">
        <f>IF(F2837="USD", E2837, E2837 * IFERROR(VLOOKUP(F2837, EXCHANGE_RATE!A:B, 2, FALSE), "Currency not found"))</f>
        <v>73</v>
      </c>
      <c r="K2837" s="74">
        <f t="shared" si="288"/>
        <v>73</v>
      </c>
      <c r="L2837" s="14">
        <f>IF(C2837="MTS", B2837, B2837 * IFERROR(VLOOKUP(C2837, 'QTY_CONVERSIONS '!A:B, 2, FALSE), "Units not found"))</f>
        <v>0.02</v>
      </c>
      <c r="M2837" s="75">
        <f t="shared" si="289"/>
        <v>1460</v>
      </c>
      <c r="N2837" t="str">
        <f>IFERROR(VLOOKUP(D2837, Product_Category!A:B, 2, FALSE), "Uncategorized")</f>
        <v>CMC</v>
      </c>
      <c r="O2837" s="76">
        <f>K2837*1000</f>
        <v>73000</v>
      </c>
      <c r="P2837" s="76">
        <f t="shared" si="291"/>
        <v>1460</v>
      </c>
      <c r="Q2837">
        <f t="shared" si="287"/>
        <v>2023</v>
      </c>
      <c r="R2837" t="str">
        <f>IFERROR(VLOOKUP(G2837,'Importer Name'!A:B, 2, FALSE), "")</f>
        <v>TOYOTA TSUSHO</v>
      </c>
      <c r="S2837" t="str">
        <f>IFERROR(VLOOKUP(H2837,'Supplier name '!A:B, 2, FALSE), "")</f>
        <v>TOYOTA TSUSHO</v>
      </c>
    </row>
    <row r="2838" spans="1:19">
      <c r="A2838" s="137" t="s">
        <v>920</v>
      </c>
      <c r="B2838" s="138">
        <v>1</v>
      </c>
      <c r="C2838" s="138" t="s">
        <v>7</v>
      </c>
      <c r="D2838" s="313" t="s">
        <v>19</v>
      </c>
      <c r="E2838" s="138">
        <v>5.0000000000000001E-3</v>
      </c>
      <c r="F2838" s="138" t="s">
        <v>9</v>
      </c>
      <c r="G2838" s="138" t="s">
        <v>3881</v>
      </c>
      <c r="H2838" s="139" t="s">
        <v>3882</v>
      </c>
      <c r="I2838" s="117" t="s">
        <v>3893</v>
      </c>
      <c r="J2838" s="74">
        <f>IF(F2838="USD", E2838, E2838 * IFERROR(VLOOKUP(F2838, EXCHANGE_RATE!A:B, 2, FALSE), "Currency not found"))</f>
        <v>5.0000000000000001E-3</v>
      </c>
      <c r="K2838" s="74">
        <f t="shared" si="288"/>
        <v>0.01</v>
      </c>
      <c r="L2838" s="14">
        <f>IF(C2838="MTS", B2838, B2838 * IFERROR(VLOOKUP(C2838, 'QTY_CONVERSIONS '!A:B, 2, FALSE), "Units not found"))</f>
        <v>1E-3</v>
      </c>
      <c r="M2838" s="75">
        <f t="shared" si="289"/>
        <v>0.01</v>
      </c>
      <c r="N2838" t="str">
        <f>IFERROR(VLOOKUP(D2838, Product_Category!A:B, 2, FALSE), "Uncategorized")</f>
        <v>CMC</v>
      </c>
      <c r="O2838" s="76">
        <f t="shared" si="290"/>
        <v>0.01</v>
      </c>
      <c r="P2838" s="76">
        <f t="shared" si="291"/>
        <v>1.0000000000000001E-5</v>
      </c>
      <c r="Q2838">
        <f t="shared" si="287"/>
        <v>2023</v>
      </c>
      <c r="R2838" t="str">
        <f>IFERROR(VLOOKUP(G2838,'Importer Name'!A:B, 2, FALSE), "")</f>
        <v>FINOSO PHARMA</v>
      </c>
      <c r="S2838" t="str">
        <f>IFERROR(VLOOKUP(H2838,'Supplier name '!A:B, 2, FALSE), "")</f>
        <v>DUOPHARMA INNOVATION</v>
      </c>
    </row>
    <row r="2839" spans="1:19">
      <c r="A2839" s="178" t="s">
        <v>275</v>
      </c>
      <c r="B2839" s="179">
        <v>2025</v>
      </c>
      <c r="C2839" s="179" t="s">
        <v>7</v>
      </c>
      <c r="D2839" s="316" t="s">
        <v>910</v>
      </c>
      <c r="E2839" s="179">
        <v>7.2</v>
      </c>
      <c r="F2839" s="179" t="s">
        <v>1718</v>
      </c>
      <c r="G2839" s="179" t="s">
        <v>132</v>
      </c>
      <c r="H2839" s="134" t="s">
        <v>156</v>
      </c>
      <c r="I2839" s="117" t="s">
        <v>3893</v>
      </c>
      <c r="J2839" s="74">
        <f>IF(F2839="USD", E2839, E2839 * IFERROR(VLOOKUP(F2839, EXCHANGE_RATE!A:B, 2, FALSE), "Currency not found"))</f>
        <v>7.7040000000000006</v>
      </c>
      <c r="K2839" s="74">
        <f t="shared" si="288"/>
        <v>7.71</v>
      </c>
      <c r="L2839" s="14">
        <f>IF(C2839="MTS", B2839, B2839 * IFERROR(VLOOKUP(C2839, 'QTY_CONVERSIONS '!A:B, 2, FALSE), "Units not found"))</f>
        <v>2.0249999999999999</v>
      </c>
      <c r="M2839" s="75">
        <f t="shared" si="289"/>
        <v>15612.75</v>
      </c>
      <c r="N2839" t="str">
        <f>IFERROR(VLOOKUP(D2839, Product_Category!A:B, 2, FALSE), "Uncategorized")</f>
        <v>MAGNESIUM STEARATE</v>
      </c>
      <c r="O2839" s="76">
        <f t="shared" si="290"/>
        <v>7.71</v>
      </c>
      <c r="P2839" s="76">
        <f t="shared" si="291"/>
        <v>15.61275</v>
      </c>
      <c r="Q2839">
        <f t="shared" si="287"/>
        <v>2023</v>
      </c>
      <c r="R2839" t="str">
        <f>IFERROR(VLOOKUP(G2839,'Importer Name'!A:B, 2, FALSE), "")</f>
        <v>STRIDES PHARMA</v>
      </c>
      <c r="S2839" t="str">
        <f>IFERROR(VLOOKUP(H2839,'Supplier name '!A:B, 2, FALSE), "")</f>
        <v>PETER GREVEN</v>
      </c>
    </row>
    <row r="2840" spans="1:19">
      <c r="A2840" s="178" t="s">
        <v>275</v>
      </c>
      <c r="B2840" s="131">
        <v>1500</v>
      </c>
      <c r="C2840" s="131" t="s">
        <v>7</v>
      </c>
      <c r="D2840" s="316" t="s">
        <v>3048</v>
      </c>
      <c r="E2840" s="131">
        <v>15.94</v>
      </c>
      <c r="F2840" s="131" t="s">
        <v>9</v>
      </c>
      <c r="G2840" s="131" t="s">
        <v>3636</v>
      </c>
      <c r="H2840" s="134" t="s">
        <v>110</v>
      </c>
      <c r="I2840" s="117" t="s">
        <v>3893</v>
      </c>
      <c r="J2840" s="74">
        <f>IF(F2840="USD", E2840, E2840 * IFERROR(VLOOKUP(F2840, EXCHANGE_RATE!A:B, 2, FALSE), "Currency not found"))</f>
        <v>15.94</v>
      </c>
      <c r="K2840" s="74">
        <f t="shared" si="288"/>
        <v>15.94</v>
      </c>
      <c r="L2840" s="14">
        <f>IF(C2840="MTS", B2840, B2840 * IFERROR(VLOOKUP(C2840, 'QTY_CONVERSIONS '!A:B, 2, FALSE), "Units not found"))</f>
        <v>1.5</v>
      </c>
      <c r="M2840" s="75">
        <f t="shared" si="289"/>
        <v>23910</v>
      </c>
      <c r="N2840" t="str">
        <f>IFERROR(VLOOKUP(D2840, Product_Category!A:B, 2, FALSE), "Uncategorized")</f>
        <v>CROSCARMELLOSE SODIUM</v>
      </c>
      <c r="O2840" s="76">
        <f t="shared" si="290"/>
        <v>15.94</v>
      </c>
      <c r="P2840" s="76">
        <f t="shared" si="291"/>
        <v>23.91</v>
      </c>
      <c r="Q2840">
        <f t="shared" si="287"/>
        <v>2023</v>
      </c>
      <c r="R2840" t="str">
        <f>IFERROR(VLOOKUP(G2840,'Importer Name'!A:B, 2, FALSE), "")</f>
        <v>EMCURE</v>
      </c>
      <c r="S2840" t="str">
        <f>IFERROR(VLOOKUP(H2840,'Supplier name '!A:B, 2, FALSE), "")</f>
        <v>DUPONT NUTRITION</v>
      </c>
    </row>
    <row r="2841" spans="1:19">
      <c r="A2841" s="178" t="s">
        <v>275</v>
      </c>
      <c r="B2841" s="131">
        <v>17500</v>
      </c>
      <c r="C2841" s="131" t="s">
        <v>7</v>
      </c>
      <c r="D2841" s="316" t="s">
        <v>3048</v>
      </c>
      <c r="E2841" s="131">
        <v>15.94</v>
      </c>
      <c r="F2841" s="131" t="s">
        <v>9</v>
      </c>
      <c r="G2841" s="131" t="s">
        <v>2998</v>
      </c>
      <c r="H2841" s="134" t="s">
        <v>110</v>
      </c>
      <c r="I2841" s="117" t="s">
        <v>3893</v>
      </c>
      <c r="J2841" s="74">
        <f>IF(F2841="USD", E2841, E2841 * IFERROR(VLOOKUP(F2841, EXCHANGE_RATE!A:B, 2, FALSE), "Currency not found"))</f>
        <v>15.94</v>
      </c>
      <c r="K2841" s="74">
        <f t="shared" si="288"/>
        <v>15.94</v>
      </c>
      <c r="L2841" s="14">
        <f>IF(C2841="MTS", B2841, B2841 * IFERROR(VLOOKUP(C2841, 'QTY_CONVERSIONS '!A:B, 2, FALSE), "Units not found"))</f>
        <v>17.5</v>
      </c>
      <c r="M2841" s="75">
        <f t="shared" si="289"/>
        <v>278950</v>
      </c>
      <c r="N2841" t="str">
        <f>IFERROR(VLOOKUP(D2841, Product_Category!A:B, 2, FALSE), "Uncategorized")</f>
        <v>CROSCARMELLOSE SODIUM</v>
      </c>
      <c r="O2841" s="76">
        <f t="shared" si="290"/>
        <v>15.94</v>
      </c>
      <c r="P2841" s="76">
        <f t="shared" si="291"/>
        <v>278.95</v>
      </c>
      <c r="Q2841">
        <f t="shared" si="287"/>
        <v>2023</v>
      </c>
      <c r="R2841" t="str">
        <f>IFERROR(VLOOKUP(G2841,'Importer Name'!A:B, 2, FALSE), "")</f>
        <v>SIGNET</v>
      </c>
      <c r="S2841" t="str">
        <f>IFERROR(VLOOKUP(H2841,'Supplier name '!A:B, 2, FALSE), "")</f>
        <v>DUPONT NUTRITION</v>
      </c>
    </row>
    <row r="2842" spans="1:19">
      <c r="A2842" s="178" t="s">
        <v>275</v>
      </c>
      <c r="B2842" s="131">
        <v>400</v>
      </c>
      <c r="C2842" s="131" t="s">
        <v>7</v>
      </c>
      <c r="D2842" s="316" t="s">
        <v>3048</v>
      </c>
      <c r="E2842" s="131">
        <v>15.94</v>
      </c>
      <c r="F2842" s="131" t="s">
        <v>9</v>
      </c>
      <c r="G2842" s="131" t="s">
        <v>481</v>
      </c>
      <c r="H2842" s="134" t="s">
        <v>110</v>
      </c>
      <c r="I2842" s="117" t="s">
        <v>3893</v>
      </c>
      <c r="J2842" s="74">
        <f>IF(F2842="USD", E2842, E2842 * IFERROR(VLOOKUP(F2842, EXCHANGE_RATE!A:B, 2, FALSE), "Currency not found"))</f>
        <v>15.94</v>
      </c>
      <c r="K2842" s="74">
        <f t="shared" si="288"/>
        <v>15.94</v>
      </c>
      <c r="L2842" s="14">
        <f>IF(C2842="MTS", B2842, B2842 * IFERROR(VLOOKUP(C2842, 'QTY_CONVERSIONS '!A:B, 2, FALSE), "Units not found"))</f>
        <v>0.4</v>
      </c>
      <c r="M2842" s="75">
        <f t="shared" si="289"/>
        <v>6376</v>
      </c>
      <c r="N2842" t="str">
        <f>IFERROR(VLOOKUP(D2842, Product_Category!A:B, 2, FALSE), "Uncategorized")</f>
        <v>CROSCARMELLOSE SODIUM</v>
      </c>
      <c r="O2842" s="76">
        <f t="shared" si="290"/>
        <v>15.94</v>
      </c>
      <c r="P2842" s="76">
        <f t="shared" si="291"/>
        <v>6.3760000000000003</v>
      </c>
      <c r="Q2842">
        <f t="shared" si="287"/>
        <v>2023</v>
      </c>
      <c r="R2842" t="str">
        <f>IFERROR(VLOOKUP(G2842,'Importer Name'!A:B, 2, FALSE), "")</f>
        <v xml:space="preserve">CIPLA LIMITED </v>
      </c>
      <c r="S2842" t="str">
        <f>IFERROR(VLOOKUP(H2842,'Supplier name '!A:B, 2, FALSE), "")</f>
        <v>DUPONT NUTRITION</v>
      </c>
    </row>
    <row r="2843" spans="1:19">
      <c r="A2843" s="178" t="s">
        <v>275</v>
      </c>
      <c r="B2843" s="131">
        <v>200</v>
      </c>
      <c r="C2843" s="131" t="s">
        <v>7</v>
      </c>
      <c r="D2843" s="316" t="s">
        <v>3048</v>
      </c>
      <c r="E2843" s="131">
        <v>14.93</v>
      </c>
      <c r="F2843" s="131" t="s">
        <v>9</v>
      </c>
      <c r="G2843" s="131" t="s">
        <v>481</v>
      </c>
      <c r="H2843" s="134" t="s">
        <v>110</v>
      </c>
      <c r="I2843" s="117" t="s">
        <v>3893</v>
      </c>
      <c r="J2843" s="74">
        <f>IF(F2843="USD", E2843, E2843 * IFERROR(VLOOKUP(F2843, EXCHANGE_RATE!A:B, 2, FALSE), "Currency not found"))</f>
        <v>14.93</v>
      </c>
      <c r="K2843" s="74">
        <f t="shared" si="288"/>
        <v>14.93</v>
      </c>
      <c r="L2843" s="14">
        <f>IF(C2843="MTS", B2843, B2843 * IFERROR(VLOOKUP(C2843, 'QTY_CONVERSIONS '!A:B, 2, FALSE), "Units not found"))</f>
        <v>0.2</v>
      </c>
      <c r="M2843" s="75">
        <f t="shared" si="289"/>
        <v>2986</v>
      </c>
      <c r="N2843" t="str">
        <f>IFERROR(VLOOKUP(D2843, Product_Category!A:B, 2, FALSE), "Uncategorized")</f>
        <v>CROSCARMELLOSE SODIUM</v>
      </c>
      <c r="O2843" s="76">
        <f t="shared" si="290"/>
        <v>14.93</v>
      </c>
      <c r="P2843" s="76">
        <f t="shared" si="291"/>
        <v>2.9860000000000002</v>
      </c>
      <c r="Q2843">
        <f t="shared" si="287"/>
        <v>2023</v>
      </c>
      <c r="R2843" t="str">
        <f>IFERROR(VLOOKUP(G2843,'Importer Name'!A:B, 2, FALSE), "")</f>
        <v xml:space="preserve">CIPLA LIMITED </v>
      </c>
      <c r="S2843" t="str">
        <f>IFERROR(VLOOKUP(H2843,'Supplier name '!A:B, 2, FALSE), "")</f>
        <v>DUPONT NUTRITION</v>
      </c>
    </row>
    <row r="2844" spans="1:19">
      <c r="A2844" s="178" t="s">
        <v>275</v>
      </c>
      <c r="B2844" s="131">
        <v>600</v>
      </c>
      <c r="C2844" s="131" t="s">
        <v>7</v>
      </c>
      <c r="D2844" s="316" t="s">
        <v>3048</v>
      </c>
      <c r="E2844" s="131">
        <v>13.43</v>
      </c>
      <c r="F2844" s="131" t="s">
        <v>9</v>
      </c>
      <c r="G2844" s="131" t="s">
        <v>481</v>
      </c>
      <c r="H2844" s="134" t="s">
        <v>110</v>
      </c>
      <c r="I2844" s="117" t="s">
        <v>3893</v>
      </c>
      <c r="J2844" s="74">
        <f>IF(F2844="USD", E2844, E2844 * IFERROR(VLOOKUP(F2844, EXCHANGE_RATE!A:B, 2, FALSE), "Currency not found"))</f>
        <v>13.43</v>
      </c>
      <c r="K2844" s="74">
        <f t="shared" si="288"/>
        <v>13.43</v>
      </c>
      <c r="L2844" s="14">
        <f>IF(C2844="MTS", B2844, B2844 * IFERROR(VLOOKUP(C2844, 'QTY_CONVERSIONS '!A:B, 2, FALSE), "Units not found"))</f>
        <v>0.6</v>
      </c>
      <c r="M2844" s="75">
        <f t="shared" si="289"/>
        <v>8058</v>
      </c>
      <c r="N2844" t="str">
        <f>IFERROR(VLOOKUP(D2844, Product_Category!A:B, 2, FALSE), "Uncategorized")</f>
        <v>CROSCARMELLOSE SODIUM</v>
      </c>
      <c r="O2844" s="76">
        <f t="shared" si="290"/>
        <v>13.43</v>
      </c>
      <c r="P2844" s="76">
        <f t="shared" si="291"/>
        <v>8.0579999999999998</v>
      </c>
      <c r="Q2844">
        <f t="shared" si="287"/>
        <v>2023</v>
      </c>
      <c r="R2844" t="str">
        <f>IFERROR(VLOOKUP(G2844,'Importer Name'!A:B, 2, FALSE), "")</f>
        <v xml:space="preserve">CIPLA LIMITED </v>
      </c>
      <c r="S2844" t="str">
        <f>IFERROR(VLOOKUP(H2844,'Supplier name '!A:B, 2, FALSE), "")</f>
        <v>DUPONT NUTRITION</v>
      </c>
    </row>
    <row r="2845" spans="1:19">
      <c r="A2845" s="178" t="s">
        <v>275</v>
      </c>
      <c r="B2845" s="131">
        <v>150</v>
      </c>
      <c r="C2845" s="131" t="s">
        <v>7</v>
      </c>
      <c r="D2845" s="316" t="s">
        <v>3048</v>
      </c>
      <c r="E2845" s="131">
        <v>14.93</v>
      </c>
      <c r="F2845" s="131" t="s">
        <v>9</v>
      </c>
      <c r="G2845" s="131" t="s">
        <v>481</v>
      </c>
      <c r="H2845" s="134" t="s">
        <v>110</v>
      </c>
      <c r="I2845" s="117" t="s">
        <v>3893</v>
      </c>
      <c r="J2845" s="74">
        <f>IF(F2845="USD", E2845, E2845 * IFERROR(VLOOKUP(F2845, EXCHANGE_RATE!A:B, 2, FALSE), "Currency not found"))</f>
        <v>14.93</v>
      </c>
      <c r="K2845" s="74">
        <f t="shared" si="288"/>
        <v>14.93</v>
      </c>
      <c r="L2845" s="14">
        <f>IF(C2845="MTS", B2845, B2845 * IFERROR(VLOOKUP(C2845, 'QTY_CONVERSIONS '!A:B, 2, FALSE), "Units not found"))</f>
        <v>0.15</v>
      </c>
      <c r="M2845" s="75">
        <f t="shared" si="289"/>
        <v>2239.5</v>
      </c>
      <c r="N2845" t="str">
        <f>IFERROR(VLOOKUP(D2845, Product_Category!A:B, 2, FALSE), "Uncategorized")</f>
        <v>CROSCARMELLOSE SODIUM</v>
      </c>
      <c r="O2845" s="76">
        <f t="shared" si="290"/>
        <v>14.93</v>
      </c>
      <c r="P2845" s="76">
        <f t="shared" si="291"/>
        <v>2.2395</v>
      </c>
      <c r="Q2845">
        <f t="shared" si="287"/>
        <v>2023</v>
      </c>
      <c r="R2845" t="str">
        <f>IFERROR(VLOOKUP(G2845,'Importer Name'!A:B, 2, FALSE), "")</f>
        <v xml:space="preserve">CIPLA LIMITED </v>
      </c>
      <c r="S2845" t="str">
        <f>IFERROR(VLOOKUP(H2845,'Supplier name '!A:B, 2, FALSE), "")</f>
        <v>DUPONT NUTRITION</v>
      </c>
    </row>
    <row r="2846" spans="1:19">
      <c r="A2846" s="178" t="s">
        <v>275</v>
      </c>
      <c r="B2846" s="131">
        <v>600</v>
      </c>
      <c r="C2846" s="131" t="s">
        <v>7</v>
      </c>
      <c r="D2846" s="316" t="s">
        <v>3048</v>
      </c>
      <c r="E2846" s="131">
        <v>15.94</v>
      </c>
      <c r="F2846" s="131" t="s">
        <v>9</v>
      </c>
      <c r="G2846" s="131" t="s">
        <v>481</v>
      </c>
      <c r="H2846" s="134" t="s">
        <v>110</v>
      </c>
      <c r="I2846" s="117" t="s">
        <v>3893</v>
      </c>
      <c r="J2846" s="74">
        <f>IF(F2846="USD", E2846, E2846 * IFERROR(VLOOKUP(F2846, EXCHANGE_RATE!A:B, 2, FALSE), "Currency not found"))</f>
        <v>15.94</v>
      </c>
      <c r="K2846" s="74">
        <f t="shared" si="288"/>
        <v>15.94</v>
      </c>
      <c r="L2846" s="14">
        <f>IF(C2846="MTS", B2846, B2846 * IFERROR(VLOOKUP(C2846, 'QTY_CONVERSIONS '!A:B, 2, FALSE), "Units not found"))</f>
        <v>0.6</v>
      </c>
      <c r="M2846" s="75">
        <f t="shared" si="289"/>
        <v>9564</v>
      </c>
      <c r="N2846" t="str">
        <f>IFERROR(VLOOKUP(D2846, Product_Category!A:B, 2, FALSE), "Uncategorized")</f>
        <v>CROSCARMELLOSE SODIUM</v>
      </c>
      <c r="O2846" s="76">
        <f t="shared" si="290"/>
        <v>15.94</v>
      </c>
      <c r="P2846" s="76">
        <f t="shared" si="291"/>
        <v>9.5640000000000001</v>
      </c>
      <c r="Q2846">
        <f t="shared" si="287"/>
        <v>2023</v>
      </c>
      <c r="R2846" t="str">
        <f>IFERROR(VLOOKUP(G2846,'Importer Name'!A:B, 2, FALSE), "")</f>
        <v xml:space="preserve">CIPLA LIMITED </v>
      </c>
      <c r="S2846" t="str">
        <f>IFERROR(VLOOKUP(H2846,'Supplier name '!A:B, 2, FALSE), "")</f>
        <v>DUPONT NUTRITION</v>
      </c>
    </row>
    <row r="2847" spans="1:19">
      <c r="A2847" s="178" t="s">
        <v>275</v>
      </c>
      <c r="B2847" s="131">
        <v>2000</v>
      </c>
      <c r="C2847" s="131" t="s">
        <v>7</v>
      </c>
      <c r="D2847" s="316" t="s">
        <v>3048</v>
      </c>
      <c r="E2847" s="131">
        <v>15.94</v>
      </c>
      <c r="F2847" s="131" t="s">
        <v>9</v>
      </c>
      <c r="G2847" s="131" t="s">
        <v>481</v>
      </c>
      <c r="H2847" s="134" t="s">
        <v>110</v>
      </c>
      <c r="I2847" s="117" t="s">
        <v>3893</v>
      </c>
      <c r="J2847" s="74">
        <f>IF(F2847="USD", E2847, E2847 * IFERROR(VLOOKUP(F2847, EXCHANGE_RATE!A:B, 2, FALSE), "Currency not found"))</f>
        <v>15.94</v>
      </c>
      <c r="K2847" s="74">
        <f t="shared" si="288"/>
        <v>15.94</v>
      </c>
      <c r="L2847" s="14">
        <f>IF(C2847="MTS", B2847, B2847 * IFERROR(VLOOKUP(C2847, 'QTY_CONVERSIONS '!A:B, 2, FALSE), "Units not found"))</f>
        <v>2</v>
      </c>
      <c r="M2847" s="75">
        <f t="shared" si="289"/>
        <v>31880</v>
      </c>
      <c r="N2847" t="str">
        <f>IFERROR(VLOOKUP(D2847, Product_Category!A:B, 2, FALSE), "Uncategorized")</f>
        <v>CROSCARMELLOSE SODIUM</v>
      </c>
      <c r="O2847" s="76">
        <f t="shared" si="290"/>
        <v>15.94</v>
      </c>
      <c r="P2847" s="76">
        <f t="shared" si="291"/>
        <v>31.88</v>
      </c>
      <c r="Q2847">
        <f t="shared" si="287"/>
        <v>2023</v>
      </c>
      <c r="R2847" t="str">
        <f>IFERROR(VLOOKUP(G2847,'Importer Name'!A:B, 2, FALSE), "")</f>
        <v xml:space="preserve">CIPLA LIMITED </v>
      </c>
      <c r="S2847" t="str">
        <f>IFERROR(VLOOKUP(H2847,'Supplier name '!A:B, 2, FALSE), "")</f>
        <v>DUPONT NUTRITION</v>
      </c>
    </row>
    <row r="2848" spans="1:19">
      <c r="A2848" s="178" t="s">
        <v>275</v>
      </c>
      <c r="B2848" s="131">
        <v>650</v>
      </c>
      <c r="C2848" s="131" t="s">
        <v>7</v>
      </c>
      <c r="D2848" s="316" t="s">
        <v>3048</v>
      </c>
      <c r="E2848" s="131">
        <v>14.93</v>
      </c>
      <c r="F2848" s="131" t="s">
        <v>9</v>
      </c>
      <c r="G2848" s="131" t="s">
        <v>481</v>
      </c>
      <c r="H2848" s="134" t="s">
        <v>110</v>
      </c>
      <c r="I2848" s="117" t="s">
        <v>3893</v>
      </c>
      <c r="J2848" s="74">
        <f>IF(F2848="USD", E2848, E2848 * IFERROR(VLOOKUP(F2848, EXCHANGE_RATE!A:B, 2, FALSE), "Currency not found"))</f>
        <v>14.93</v>
      </c>
      <c r="K2848" s="74">
        <f t="shared" si="288"/>
        <v>14.93</v>
      </c>
      <c r="L2848" s="14">
        <f>IF(C2848="MTS", B2848, B2848 * IFERROR(VLOOKUP(C2848, 'QTY_CONVERSIONS '!A:B, 2, FALSE), "Units not found"))</f>
        <v>0.65</v>
      </c>
      <c r="M2848" s="75">
        <f t="shared" si="289"/>
        <v>9704.5</v>
      </c>
      <c r="N2848" t="str">
        <f>IFERROR(VLOOKUP(D2848, Product_Category!A:B, 2, FALSE), "Uncategorized")</f>
        <v>CROSCARMELLOSE SODIUM</v>
      </c>
      <c r="O2848" s="76">
        <f t="shared" si="290"/>
        <v>14.93</v>
      </c>
      <c r="P2848" s="76">
        <f t="shared" si="291"/>
        <v>9.7044999999999995</v>
      </c>
      <c r="Q2848">
        <f t="shared" si="287"/>
        <v>2023</v>
      </c>
      <c r="R2848" t="str">
        <f>IFERROR(VLOOKUP(G2848,'Importer Name'!A:B, 2, FALSE), "")</f>
        <v xml:space="preserve">CIPLA LIMITED </v>
      </c>
      <c r="S2848" t="str">
        <f>IFERROR(VLOOKUP(H2848,'Supplier name '!A:B, 2, FALSE), "")</f>
        <v>DUPONT NUTRITION</v>
      </c>
    </row>
    <row r="2849" spans="1:19">
      <c r="A2849" s="178" t="s">
        <v>275</v>
      </c>
      <c r="B2849" s="131">
        <v>600</v>
      </c>
      <c r="C2849" s="131" t="s">
        <v>7</v>
      </c>
      <c r="D2849" s="316" t="s">
        <v>3048</v>
      </c>
      <c r="E2849" s="131">
        <v>14.93</v>
      </c>
      <c r="F2849" s="131" t="s">
        <v>9</v>
      </c>
      <c r="G2849" s="131" t="s">
        <v>481</v>
      </c>
      <c r="H2849" s="134" t="s">
        <v>110</v>
      </c>
      <c r="I2849" s="117" t="s">
        <v>3893</v>
      </c>
      <c r="J2849" s="74">
        <f>IF(F2849="USD", E2849, E2849 * IFERROR(VLOOKUP(F2849, EXCHANGE_RATE!A:B, 2, FALSE), "Currency not found"))</f>
        <v>14.93</v>
      </c>
      <c r="K2849" s="74">
        <f t="shared" si="288"/>
        <v>14.93</v>
      </c>
      <c r="L2849" s="14">
        <f>IF(C2849="MTS", B2849, B2849 * IFERROR(VLOOKUP(C2849, 'QTY_CONVERSIONS '!A:B, 2, FALSE), "Units not found"))</f>
        <v>0.6</v>
      </c>
      <c r="M2849" s="75">
        <f t="shared" si="289"/>
        <v>8958</v>
      </c>
      <c r="N2849" t="str">
        <f>IFERROR(VLOOKUP(D2849, Product_Category!A:B, 2, FALSE), "Uncategorized")</f>
        <v>CROSCARMELLOSE SODIUM</v>
      </c>
      <c r="O2849" s="76">
        <f t="shared" si="290"/>
        <v>14.93</v>
      </c>
      <c r="P2849" s="76">
        <f t="shared" si="291"/>
        <v>8.9580000000000002</v>
      </c>
      <c r="Q2849">
        <f t="shared" si="287"/>
        <v>2023</v>
      </c>
      <c r="R2849" t="str">
        <f>IFERROR(VLOOKUP(G2849,'Importer Name'!A:B, 2, FALSE), "")</f>
        <v xml:space="preserve">CIPLA LIMITED </v>
      </c>
      <c r="S2849" t="str">
        <f>IFERROR(VLOOKUP(H2849,'Supplier name '!A:B, 2, FALSE), "")</f>
        <v>DUPONT NUTRITION</v>
      </c>
    </row>
    <row r="2850" spans="1:19">
      <c r="A2850" s="178" t="s">
        <v>275</v>
      </c>
      <c r="B2850" s="131">
        <v>1050</v>
      </c>
      <c r="C2850" s="131" t="s">
        <v>7</v>
      </c>
      <c r="D2850" s="316" t="s">
        <v>3048</v>
      </c>
      <c r="E2850" s="131">
        <v>15.94</v>
      </c>
      <c r="F2850" s="131" t="s">
        <v>9</v>
      </c>
      <c r="G2850" s="131" t="s">
        <v>109</v>
      </c>
      <c r="H2850" s="134" t="s">
        <v>110</v>
      </c>
      <c r="I2850" s="117" t="s">
        <v>3893</v>
      </c>
      <c r="J2850" s="74">
        <f>IF(F2850="USD", E2850, E2850 * IFERROR(VLOOKUP(F2850, EXCHANGE_RATE!A:B, 2, FALSE), "Currency not found"))</f>
        <v>15.94</v>
      </c>
      <c r="K2850" s="74">
        <f t="shared" si="288"/>
        <v>15.94</v>
      </c>
      <c r="L2850" s="14">
        <f>IF(C2850="MTS", B2850, B2850 * IFERROR(VLOOKUP(C2850, 'QTY_CONVERSIONS '!A:B, 2, FALSE), "Units not found"))</f>
        <v>1.05</v>
      </c>
      <c r="M2850" s="75">
        <f t="shared" si="289"/>
        <v>16737</v>
      </c>
      <c r="N2850" t="str">
        <f>IFERROR(VLOOKUP(D2850, Product_Category!A:B, 2, FALSE), "Uncategorized")</f>
        <v>CROSCARMELLOSE SODIUM</v>
      </c>
      <c r="O2850" s="76">
        <f t="shared" si="290"/>
        <v>15.94</v>
      </c>
      <c r="P2850" s="76">
        <f t="shared" si="291"/>
        <v>16.737000000000002</v>
      </c>
      <c r="Q2850">
        <f t="shared" si="287"/>
        <v>2023</v>
      </c>
      <c r="R2850" t="str">
        <f>IFERROR(VLOOKUP(G2850,'Importer Name'!A:B, 2, FALSE), "")</f>
        <v>AUROBINDO PHARMA</v>
      </c>
      <c r="S2850" t="str">
        <f>IFERROR(VLOOKUP(H2850,'Supplier name '!A:B, 2, FALSE), "")</f>
        <v>DUPONT NUTRITION</v>
      </c>
    </row>
    <row r="2851" spans="1:19">
      <c r="A2851" s="178" t="s">
        <v>275</v>
      </c>
      <c r="B2851" s="131">
        <v>1200</v>
      </c>
      <c r="C2851" s="131" t="s">
        <v>7</v>
      </c>
      <c r="D2851" s="316" t="s">
        <v>3048</v>
      </c>
      <c r="E2851" s="131">
        <v>15.94</v>
      </c>
      <c r="F2851" s="131" t="s">
        <v>9</v>
      </c>
      <c r="G2851" s="131" t="s">
        <v>109</v>
      </c>
      <c r="H2851" s="134" t="s">
        <v>110</v>
      </c>
      <c r="I2851" s="117" t="s">
        <v>3893</v>
      </c>
      <c r="J2851" s="74">
        <f>IF(F2851="USD", E2851, E2851 * IFERROR(VLOOKUP(F2851, EXCHANGE_RATE!A:B, 2, FALSE), "Currency not found"))</f>
        <v>15.94</v>
      </c>
      <c r="K2851" s="74">
        <f t="shared" si="288"/>
        <v>15.94</v>
      </c>
      <c r="L2851" s="14">
        <f>IF(C2851="MTS", B2851, B2851 * IFERROR(VLOOKUP(C2851, 'QTY_CONVERSIONS '!A:B, 2, FALSE), "Units not found"))</f>
        <v>1.2</v>
      </c>
      <c r="M2851" s="75">
        <f t="shared" si="289"/>
        <v>19128</v>
      </c>
      <c r="N2851" t="str">
        <f>IFERROR(VLOOKUP(D2851, Product_Category!A:B, 2, FALSE), "Uncategorized")</f>
        <v>CROSCARMELLOSE SODIUM</v>
      </c>
      <c r="O2851" s="76">
        <f t="shared" si="290"/>
        <v>15.94</v>
      </c>
      <c r="P2851" s="76">
        <f t="shared" si="291"/>
        <v>19.128</v>
      </c>
      <c r="Q2851">
        <f t="shared" si="287"/>
        <v>2023</v>
      </c>
      <c r="R2851" t="str">
        <f>IFERROR(VLOOKUP(G2851,'Importer Name'!A:B, 2, FALSE), "")</f>
        <v>AUROBINDO PHARMA</v>
      </c>
      <c r="S2851" t="str">
        <f>IFERROR(VLOOKUP(H2851,'Supplier name '!A:B, 2, FALSE), "")</f>
        <v>DUPONT NUTRITION</v>
      </c>
    </row>
    <row r="2852" spans="1:19">
      <c r="A2852" s="178" t="s">
        <v>275</v>
      </c>
      <c r="B2852" s="131">
        <v>4000</v>
      </c>
      <c r="C2852" s="131" t="s">
        <v>7</v>
      </c>
      <c r="D2852" s="316" t="s">
        <v>3048</v>
      </c>
      <c r="E2852" s="131">
        <v>15.94</v>
      </c>
      <c r="F2852" s="131" t="s">
        <v>9</v>
      </c>
      <c r="G2852" s="131" t="s">
        <v>117</v>
      </c>
      <c r="H2852" s="134" t="s">
        <v>110</v>
      </c>
      <c r="I2852" s="117" t="s">
        <v>3893</v>
      </c>
      <c r="J2852" s="74">
        <f>IF(F2852="USD", E2852, E2852 * IFERROR(VLOOKUP(F2852, EXCHANGE_RATE!A:B, 2, FALSE), "Currency not found"))</f>
        <v>15.94</v>
      </c>
      <c r="K2852" s="74">
        <f t="shared" si="288"/>
        <v>15.94</v>
      </c>
      <c r="L2852" s="14">
        <f>IF(C2852="MTS", B2852, B2852 * IFERROR(VLOOKUP(C2852, 'QTY_CONVERSIONS '!A:B, 2, FALSE), "Units not found"))</f>
        <v>4</v>
      </c>
      <c r="M2852" s="75">
        <f t="shared" si="289"/>
        <v>63760</v>
      </c>
      <c r="N2852" t="str">
        <f>IFERROR(VLOOKUP(D2852, Product_Category!A:B, 2, FALSE), "Uncategorized")</f>
        <v>CROSCARMELLOSE SODIUM</v>
      </c>
      <c r="O2852" s="76">
        <f t="shared" si="290"/>
        <v>15.94</v>
      </c>
      <c r="P2852" s="76">
        <f t="shared" si="291"/>
        <v>63.76</v>
      </c>
      <c r="Q2852">
        <f t="shared" si="287"/>
        <v>2023</v>
      </c>
      <c r="R2852" t="str">
        <f>IFERROR(VLOOKUP(G2852,'Importer Name'!A:B, 2, FALSE), "")</f>
        <v>MARKSANS PHARMA</v>
      </c>
      <c r="S2852" t="str">
        <f>IFERROR(VLOOKUP(H2852,'Supplier name '!A:B, 2, FALSE), "")</f>
        <v>DUPONT NUTRITION</v>
      </c>
    </row>
    <row r="2853" spans="1:19">
      <c r="A2853" s="178" t="s">
        <v>275</v>
      </c>
      <c r="B2853" s="131">
        <v>3000</v>
      </c>
      <c r="C2853" s="131" t="s">
        <v>7</v>
      </c>
      <c r="D2853" s="316" t="s">
        <v>3048</v>
      </c>
      <c r="E2853" s="131">
        <v>15.94</v>
      </c>
      <c r="F2853" s="131" t="s">
        <v>9</v>
      </c>
      <c r="G2853" s="131" t="s">
        <v>117</v>
      </c>
      <c r="H2853" s="134" t="s">
        <v>110</v>
      </c>
      <c r="I2853" s="117" t="s">
        <v>3893</v>
      </c>
      <c r="J2853" s="74">
        <f>IF(F2853="USD", E2853, E2853 * IFERROR(VLOOKUP(F2853, EXCHANGE_RATE!A:B, 2, FALSE), "Currency not found"))</f>
        <v>15.94</v>
      </c>
      <c r="K2853" s="74">
        <f t="shared" si="288"/>
        <v>15.94</v>
      </c>
      <c r="L2853" s="14">
        <f>IF(C2853="MTS", B2853, B2853 * IFERROR(VLOOKUP(C2853, 'QTY_CONVERSIONS '!A:B, 2, FALSE), "Units not found"))</f>
        <v>3</v>
      </c>
      <c r="M2853" s="75">
        <f t="shared" si="289"/>
        <v>47820</v>
      </c>
      <c r="N2853" t="str">
        <f>IFERROR(VLOOKUP(D2853, Product_Category!A:B, 2, FALSE), "Uncategorized")</f>
        <v>CROSCARMELLOSE SODIUM</v>
      </c>
      <c r="O2853" s="76">
        <f t="shared" si="290"/>
        <v>15.94</v>
      </c>
      <c r="P2853" s="76">
        <f t="shared" si="291"/>
        <v>47.82</v>
      </c>
      <c r="Q2853">
        <f t="shared" si="287"/>
        <v>2023</v>
      </c>
      <c r="R2853" t="str">
        <f>IFERROR(VLOOKUP(G2853,'Importer Name'!A:B, 2, FALSE), "")</f>
        <v>MARKSANS PHARMA</v>
      </c>
      <c r="S2853" t="str">
        <f>IFERROR(VLOOKUP(H2853,'Supplier name '!A:B, 2, FALSE), "")</f>
        <v>DUPONT NUTRITION</v>
      </c>
    </row>
    <row r="2854" spans="1:19">
      <c r="A2854" s="178" t="s">
        <v>275</v>
      </c>
      <c r="B2854" s="131">
        <v>1000</v>
      </c>
      <c r="C2854" s="131" t="s">
        <v>7</v>
      </c>
      <c r="D2854" s="316" t="s">
        <v>3048</v>
      </c>
      <c r="E2854" s="131">
        <v>15.94</v>
      </c>
      <c r="F2854" s="131" t="s">
        <v>9</v>
      </c>
      <c r="G2854" s="131" t="s">
        <v>117</v>
      </c>
      <c r="H2854" s="134" t="s">
        <v>110</v>
      </c>
      <c r="I2854" s="117" t="s">
        <v>3893</v>
      </c>
      <c r="J2854" s="74">
        <f>IF(F2854="USD", E2854, E2854 * IFERROR(VLOOKUP(F2854, EXCHANGE_RATE!A:B, 2, FALSE), "Currency not found"))</f>
        <v>15.94</v>
      </c>
      <c r="K2854" s="74">
        <f t="shared" si="288"/>
        <v>15.94</v>
      </c>
      <c r="L2854" s="14">
        <f>IF(C2854="MTS", B2854, B2854 * IFERROR(VLOOKUP(C2854, 'QTY_CONVERSIONS '!A:B, 2, FALSE), "Units not found"))</f>
        <v>1</v>
      </c>
      <c r="M2854" s="75">
        <f t="shared" si="289"/>
        <v>15940</v>
      </c>
      <c r="N2854" t="str">
        <f>IFERROR(VLOOKUP(D2854, Product_Category!A:B, 2, FALSE), "Uncategorized")</f>
        <v>CROSCARMELLOSE SODIUM</v>
      </c>
      <c r="O2854" s="76">
        <f t="shared" si="290"/>
        <v>15.94</v>
      </c>
      <c r="P2854" s="76">
        <f t="shared" si="291"/>
        <v>15.94</v>
      </c>
      <c r="Q2854">
        <f t="shared" si="287"/>
        <v>2023</v>
      </c>
      <c r="R2854" t="str">
        <f>IFERROR(VLOOKUP(G2854,'Importer Name'!A:B, 2, FALSE), "")</f>
        <v>MARKSANS PHARMA</v>
      </c>
      <c r="S2854" t="str">
        <f>IFERROR(VLOOKUP(H2854,'Supplier name '!A:B, 2, FALSE), "")</f>
        <v>DUPONT NUTRITION</v>
      </c>
    </row>
    <row r="2855" spans="1:19">
      <c r="A2855" s="178" t="s">
        <v>275</v>
      </c>
      <c r="B2855" s="131">
        <v>1000</v>
      </c>
      <c r="C2855" s="131" t="s">
        <v>7</v>
      </c>
      <c r="D2855" s="316" t="s">
        <v>3048</v>
      </c>
      <c r="E2855" s="131">
        <v>15.94</v>
      </c>
      <c r="F2855" s="131" t="s">
        <v>9</v>
      </c>
      <c r="G2855" s="131" t="s">
        <v>2632</v>
      </c>
      <c r="H2855" s="134" t="s">
        <v>110</v>
      </c>
      <c r="I2855" s="117" t="s">
        <v>3893</v>
      </c>
      <c r="J2855" s="74">
        <f>IF(F2855="USD", E2855, E2855 * IFERROR(VLOOKUP(F2855, EXCHANGE_RATE!A:B, 2, FALSE), "Currency not found"))</f>
        <v>15.94</v>
      </c>
      <c r="K2855" s="74">
        <f t="shared" si="288"/>
        <v>15.94</v>
      </c>
      <c r="L2855" s="14">
        <f>IF(C2855="MTS", B2855, B2855 * IFERROR(VLOOKUP(C2855, 'QTY_CONVERSIONS '!A:B, 2, FALSE), "Units not found"))</f>
        <v>1</v>
      </c>
      <c r="M2855" s="75">
        <f t="shared" si="289"/>
        <v>15940</v>
      </c>
      <c r="N2855" t="str">
        <f>IFERROR(VLOOKUP(D2855, Product_Category!A:B, 2, FALSE), "Uncategorized")</f>
        <v>CROSCARMELLOSE SODIUM</v>
      </c>
      <c r="O2855" s="76">
        <f t="shared" si="290"/>
        <v>15.94</v>
      </c>
      <c r="P2855" s="76">
        <f t="shared" si="291"/>
        <v>15.94</v>
      </c>
      <c r="Q2855">
        <f t="shared" si="287"/>
        <v>2023</v>
      </c>
      <c r="R2855" t="str">
        <f>IFERROR(VLOOKUP(G2855,'Importer Name'!A:B, 2, FALSE), "")</f>
        <v>SANDOZ</v>
      </c>
      <c r="S2855" t="str">
        <f>IFERROR(VLOOKUP(H2855,'Supplier name '!A:B, 2, FALSE), "")</f>
        <v>DUPONT NUTRITION</v>
      </c>
    </row>
    <row r="2856" spans="1:19">
      <c r="A2856" s="178" t="s">
        <v>275</v>
      </c>
      <c r="B2856" s="131">
        <v>1000</v>
      </c>
      <c r="C2856" s="131" t="s">
        <v>7</v>
      </c>
      <c r="D2856" s="316" t="s">
        <v>3048</v>
      </c>
      <c r="E2856" s="131">
        <v>15.94</v>
      </c>
      <c r="F2856" s="131" t="s">
        <v>9</v>
      </c>
      <c r="G2856" s="131" t="s">
        <v>2998</v>
      </c>
      <c r="H2856" s="134" t="s">
        <v>110</v>
      </c>
      <c r="I2856" s="117" t="s">
        <v>3893</v>
      </c>
      <c r="J2856" s="74">
        <f>IF(F2856="USD", E2856, E2856 * IFERROR(VLOOKUP(F2856, EXCHANGE_RATE!A:B, 2, FALSE), "Currency not found"))</f>
        <v>15.94</v>
      </c>
      <c r="K2856" s="74">
        <f t="shared" si="288"/>
        <v>15.94</v>
      </c>
      <c r="L2856" s="14">
        <f>IF(C2856="MTS", B2856, B2856 * IFERROR(VLOOKUP(C2856, 'QTY_CONVERSIONS '!A:B, 2, FALSE), "Units not found"))</f>
        <v>1</v>
      </c>
      <c r="M2856" s="75">
        <f t="shared" si="289"/>
        <v>15940</v>
      </c>
      <c r="N2856" t="str">
        <f>IFERROR(VLOOKUP(D2856, Product_Category!A:B, 2, FALSE), "Uncategorized")</f>
        <v>CROSCARMELLOSE SODIUM</v>
      </c>
      <c r="O2856" s="76">
        <f t="shared" si="290"/>
        <v>15.94</v>
      </c>
      <c r="P2856" s="76">
        <f t="shared" si="291"/>
        <v>15.94</v>
      </c>
      <c r="Q2856">
        <f t="shared" si="287"/>
        <v>2023</v>
      </c>
      <c r="R2856" t="str">
        <f>IFERROR(VLOOKUP(G2856,'Importer Name'!A:B, 2, FALSE), "")</f>
        <v>SIGNET</v>
      </c>
      <c r="S2856" t="str">
        <f>IFERROR(VLOOKUP(H2856,'Supplier name '!A:B, 2, FALSE), "")</f>
        <v>DUPONT NUTRITION</v>
      </c>
    </row>
    <row r="2857" spans="1:19">
      <c r="A2857" s="178" t="s">
        <v>275</v>
      </c>
      <c r="B2857" s="131">
        <v>16000</v>
      </c>
      <c r="C2857" s="131" t="s">
        <v>7</v>
      </c>
      <c r="D2857" s="316" t="s">
        <v>3048</v>
      </c>
      <c r="E2857" s="131">
        <v>14.93</v>
      </c>
      <c r="F2857" s="131" t="s">
        <v>9</v>
      </c>
      <c r="G2857" s="131" t="s">
        <v>2998</v>
      </c>
      <c r="H2857" s="134" t="s">
        <v>110</v>
      </c>
      <c r="I2857" s="117" t="s">
        <v>3893</v>
      </c>
      <c r="J2857" s="74">
        <f>IF(F2857="USD", E2857, E2857 * IFERROR(VLOOKUP(F2857, EXCHANGE_RATE!A:B, 2, FALSE), "Currency not found"))</f>
        <v>14.93</v>
      </c>
      <c r="K2857" s="74">
        <f t="shared" si="288"/>
        <v>14.93</v>
      </c>
      <c r="L2857" s="14">
        <f>IF(C2857="MTS", B2857, B2857 * IFERROR(VLOOKUP(C2857, 'QTY_CONVERSIONS '!A:B, 2, FALSE), "Units not found"))</f>
        <v>16</v>
      </c>
      <c r="M2857" s="75">
        <f t="shared" si="289"/>
        <v>238880</v>
      </c>
      <c r="N2857" t="str">
        <f>IFERROR(VLOOKUP(D2857, Product_Category!A:B, 2, FALSE), "Uncategorized")</f>
        <v>CROSCARMELLOSE SODIUM</v>
      </c>
      <c r="O2857" s="76">
        <f t="shared" si="290"/>
        <v>14.93</v>
      </c>
      <c r="P2857" s="76">
        <f t="shared" si="291"/>
        <v>238.88</v>
      </c>
      <c r="Q2857">
        <f t="shared" si="287"/>
        <v>2023</v>
      </c>
      <c r="R2857" t="str">
        <f>IFERROR(VLOOKUP(G2857,'Importer Name'!A:B, 2, FALSE), "")</f>
        <v>SIGNET</v>
      </c>
      <c r="S2857" t="str">
        <f>IFERROR(VLOOKUP(H2857,'Supplier name '!A:B, 2, FALSE), "")</f>
        <v>DUPONT NUTRITION</v>
      </c>
    </row>
    <row r="2858" spans="1:19">
      <c r="A2858" s="178" t="s">
        <v>275</v>
      </c>
      <c r="B2858" s="131">
        <v>1260</v>
      </c>
      <c r="C2858" s="131" t="s">
        <v>7</v>
      </c>
      <c r="D2858" s="316" t="s">
        <v>910</v>
      </c>
      <c r="E2858" s="131">
        <v>7.2</v>
      </c>
      <c r="F2858" s="131" t="s">
        <v>1718</v>
      </c>
      <c r="G2858" s="131" t="s">
        <v>2995</v>
      </c>
      <c r="H2858" s="134" t="s">
        <v>156</v>
      </c>
      <c r="I2858" s="117" t="s">
        <v>3893</v>
      </c>
      <c r="J2858" s="74">
        <f>IF(F2858="USD", E2858, E2858 * IFERROR(VLOOKUP(F2858, EXCHANGE_RATE!A:B, 2, FALSE), "Currency not found"))</f>
        <v>7.7040000000000006</v>
      </c>
      <c r="K2858" s="74">
        <f t="shared" si="288"/>
        <v>7.71</v>
      </c>
      <c r="L2858" s="14">
        <f>IF(C2858="MTS", B2858, B2858 * IFERROR(VLOOKUP(C2858, 'QTY_CONVERSIONS '!A:B, 2, FALSE), "Units not found"))</f>
        <v>1.26</v>
      </c>
      <c r="M2858" s="75">
        <f t="shared" si="289"/>
        <v>9714.6</v>
      </c>
      <c r="N2858" t="str">
        <f>IFERROR(VLOOKUP(D2858, Product_Category!A:B, 2, FALSE), "Uncategorized")</f>
        <v>MAGNESIUM STEARATE</v>
      </c>
      <c r="O2858" s="76">
        <f t="shared" si="290"/>
        <v>7.71</v>
      </c>
      <c r="P2858" s="76">
        <f t="shared" si="291"/>
        <v>9.7146000000000008</v>
      </c>
      <c r="Q2858">
        <f t="shared" si="287"/>
        <v>2023</v>
      </c>
      <c r="R2858" t="str">
        <f>IFERROR(VLOOKUP(G2858,'Importer Name'!A:B, 2, FALSE), "")</f>
        <v>MYLAN LABS</v>
      </c>
      <c r="S2858" t="str">
        <f>IFERROR(VLOOKUP(H2858,'Supplier name '!A:B, 2, FALSE), "")</f>
        <v>PETER GREVEN</v>
      </c>
    </row>
    <row r="2859" spans="1:19">
      <c r="A2859" s="178" t="s">
        <v>275</v>
      </c>
      <c r="B2859" s="131">
        <v>420</v>
      </c>
      <c r="C2859" s="131" t="s">
        <v>7</v>
      </c>
      <c r="D2859" s="316" t="s">
        <v>910</v>
      </c>
      <c r="E2859" s="131">
        <v>7.2</v>
      </c>
      <c r="F2859" s="131" t="s">
        <v>1718</v>
      </c>
      <c r="G2859" s="131" t="s">
        <v>2995</v>
      </c>
      <c r="H2859" s="134" t="s">
        <v>156</v>
      </c>
      <c r="I2859" s="117" t="s">
        <v>3893</v>
      </c>
      <c r="J2859" s="74">
        <f>IF(F2859="USD", E2859, E2859 * IFERROR(VLOOKUP(F2859, EXCHANGE_RATE!A:B, 2, FALSE), "Currency not found"))</f>
        <v>7.7040000000000006</v>
      </c>
      <c r="K2859" s="74">
        <f t="shared" si="288"/>
        <v>7.71</v>
      </c>
      <c r="L2859" s="14">
        <f>IF(C2859="MTS", B2859, B2859 * IFERROR(VLOOKUP(C2859, 'QTY_CONVERSIONS '!A:B, 2, FALSE), "Units not found"))</f>
        <v>0.42</v>
      </c>
      <c r="M2859" s="75">
        <f t="shared" si="289"/>
        <v>3238.2</v>
      </c>
      <c r="N2859" t="str">
        <f>IFERROR(VLOOKUP(D2859, Product_Category!A:B, 2, FALSE), "Uncategorized")</f>
        <v>MAGNESIUM STEARATE</v>
      </c>
      <c r="O2859" s="76">
        <f t="shared" si="290"/>
        <v>7.71</v>
      </c>
      <c r="P2859" s="76">
        <f t="shared" si="291"/>
        <v>3.2382</v>
      </c>
      <c r="Q2859">
        <f t="shared" si="287"/>
        <v>2023</v>
      </c>
      <c r="R2859" t="str">
        <f>IFERROR(VLOOKUP(G2859,'Importer Name'!A:B, 2, FALSE), "")</f>
        <v>MYLAN LABS</v>
      </c>
      <c r="S2859" t="str">
        <f>IFERROR(VLOOKUP(H2859,'Supplier name '!A:B, 2, FALSE), "")</f>
        <v>PETER GREVEN</v>
      </c>
    </row>
    <row r="2860" spans="1:19">
      <c r="A2860" s="178" t="s">
        <v>275</v>
      </c>
      <c r="B2860" s="131">
        <v>8400</v>
      </c>
      <c r="C2860" s="131" t="s">
        <v>7</v>
      </c>
      <c r="D2860" s="316" t="s">
        <v>910</v>
      </c>
      <c r="E2860" s="131">
        <v>5.05</v>
      </c>
      <c r="F2860" s="131" t="s">
        <v>1718</v>
      </c>
      <c r="G2860" s="131" t="s">
        <v>3606</v>
      </c>
      <c r="H2860" s="134" t="s">
        <v>156</v>
      </c>
      <c r="I2860" s="117" t="s">
        <v>3893</v>
      </c>
      <c r="J2860" s="74">
        <f>IF(F2860="USD", E2860, E2860 * IFERROR(VLOOKUP(F2860, EXCHANGE_RATE!A:B, 2, FALSE), "Currency not found"))</f>
        <v>5.4035000000000002</v>
      </c>
      <c r="K2860" s="74">
        <f t="shared" si="288"/>
        <v>5.41</v>
      </c>
      <c r="L2860" s="14">
        <f>IF(C2860="MTS", B2860, B2860 * IFERROR(VLOOKUP(C2860, 'QTY_CONVERSIONS '!A:B, 2, FALSE), "Units not found"))</f>
        <v>8.4</v>
      </c>
      <c r="M2860" s="75">
        <f t="shared" si="289"/>
        <v>45444</v>
      </c>
      <c r="N2860" t="str">
        <f>IFERROR(VLOOKUP(D2860, Product_Category!A:B, 2, FALSE), "Uncategorized")</f>
        <v>MAGNESIUM STEARATE</v>
      </c>
      <c r="O2860" s="76">
        <f t="shared" si="290"/>
        <v>5.41</v>
      </c>
      <c r="P2860" s="76">
        <f t="shared" si="291"/>
        <v>45.444000000000003</v>
      </c>
      <c r="Q2860">
        <f t="shared" si="287"/>
        <v>2023</v>
      </c>
      <c r="R2860" t="str">
        <f>IFERROR(VLOOKUP(G2860,'Importer Name'!A:B, 2, FALSE), "")</f>
        <v>AZELIS</v>
      </c>
      <c r="S2860" t="str">
        <f>IFERROR(VLOOKUP(H2860,'Supplier name '!A:B, 2, FALSE), "")</f>
        <v>PETER GREVEN</v>
      </c>
    </row>
    <row r="2861" spans="1:19">
      <c r="A2861" s="178" t="s">
        <v>275</v>
      </c>
      <c r="B2861" s="131">
        <v>13020</v>
      </c>
      <c r="C2861" s="131" t="s">
        <v>7</v>
      </c>
      <c r="D2861" s="316" t="s">
        <v>910</v>
      </c>
      <c r="E2861" s="131">
        <v>5.05</v>
      </c>
      <c r="F2861" s="131" t="s">
        <v>1718</v>
      </c>
      <c r="G2861" s="131" t="s">
        <v>3606</v>
      </c>
      <c r="H2861" s="134" t="s">
        <v>156</v>
      </c>
      <c r="I2861" s="117" t="s">
        <v>3893</v>
      </c>
      <c r="J2861" s="74">
        <f>IF(F2861="USD", E2861, E2861 * IFERROR(VLOOKUP(F2861, EXCHANGE_RATE!A:B, 2, FALSE), "Currency not found"))</f>
        <v>5.4035000000000002</v>
      </c>
      <c r="K2861" s="74">
        <f t="shared" si="288"/>
        <v>5.41</v>
      </c>
      <c r="L2861" s="14">
        <f>IF(C2861="MTS", B2861, B2861 * IFERROR(VLOOKUP(C2861, 'QTY_CONVERSIONS '!A:B, 2, FALSE), "Units not found"))</f>
        <v>13.02</v>
      </c>
      <c r="M2861" s="75">
        <f t="shared" si="289"/>
        <v>70438.2</v>
      </c>
      <c r="N2861" t="str">
        <f>IFERROR(VLOOKUP(D2861, Product_Category!A:B, 2, FALSE), "Uncategorized")</f>
        <v>MAGNESIUM STEARATE</v>
      </c>
      <c r="O2861" s="76">
        <f t="shared" si="290"/>
        <v>5.41</v>
      </c>
      <c r="P2861" s="76">
        <f t="shared" si="291"/>
        <v>70.438199999999995</v>
      </c>
      <c r="Q2861">
        <f t="shared" si="287"/>
        <v>2023</v>
      </c>
      <c r="R2861" t="str">
        <f>IFERROR(VLOOKUP(G2861,'Importer Name'!A:B, 2, FALSE), "")</f>
        <v>AZELIS</v>
      </c>
      <c r="S2861" t="str">
        <f>IFERROR(VLOOKUP(H2861,'Supplier name '!A:B, 2, FALSE), "")</f>
        <v>PETER GREVEN</v>
      </c>
    </row>
    <row r="2862" spans="1:19">
      <c r="A2862" s="178" t="s">
        <v>275</v>
      </c>
      <c r="B2862" s="131">
        <v>2100</v>
      </c>
      <c r="C2862" s="131" t="s">
        <v>7</v>
      </c>
      <c r="D2862" s="316" t="s">
        <v>910</v>
      </c>
      <c r="E2862" s="131">
        <v>5.05</v>
      </c>
      <c r="F2862" s="131" t="s">
        <v>1718</v>
      </c>
      <c r="G2862" s="131" t="s">
        <v>2629</v>
      </c>
      <c r="H2862" s="134" t="s">
        <v>156</v>
      </c>
      <c r="I2862" s="117" t="s">
        <v>3893</v>
      </c>
      <c r="J2862" s="74">
        <f>IF(F2862="USD", E2862, E2862 * IFERROR(VLOOKUP(F2862, EXCHANGE_RATE!A:B, 2, FALSE), "Currency not found"))</f>
        <v>5.4035000000000002</v>
      </c>
      <c r="K2862" s="74">
        <f t="shared" si="288"/>
        <v>5.41</v>
      </c>
      <c r="L2862" s="14">
        <f>IF(C2862="MTS", B2862, B2862 * IFERROR(VLOOKUP(C2862, 'QTY_CONVERSIONS '!A:B, 2, FALSE), "Units not found"))</f>
        <v>2.1</v>
      </c>
      <c r="M2862" s="75">
        <f t="shared" si="289"/>
        <v>11361</v>
      </c>
      <c r="N2862" t="str">
        <f>IFERROR(VLOOKUP(D2862, Product_Category!A:B, 2, FALSE), "Uncategorized")</f>
        <v>MAGNESIUM STEARATE</v>
      </c>
      <c r="O2862" s="76">
        <f t="shared" si="290"/>
        <v>5.41</v>
      </c>
      <c r="P2862" s="76">
        <f t="shared" si="291"/>
        <v>11.361000000000001</v>
      </c>
      <c r="Q2862">
        <f t="shared" si="287"/>
        <v>2023</v>
      </c>
      <c r="R2862" t="str">
        <f>IFERROR(VLOOKUP(G2862,'Importer Name'!A:B, 2, FALSE), "")</f>
        <v>HETERO</v>
      </c>
      <c r="S2862" t="str">
        <f>IFERROR(VLOOKUP(H2862,'Supplier name '!A:B, 2, FALSE), "")</f>
        <v>PETER GREVEN</v>
      </c>
    </row>
    <row r="2863" spans="1:19">
      <c r="A2863" s="178" t="s">
        <v>275</v>
      </c>
      <c r="B2863" s="131">
        <v>2100</v>
      </c>
      <c r="C2863" s="131" t="s">
        <v>7</v>
      </c>
      <c r="D2863" s="316" t="s">
        <v>910</v>
      </c>
      <c r="E2863" s="131">
        <v>5.05</v>
      </c>
      <c r="F2863" s="131" t="s">
        <v>1718</v>
      </c>
      <c r="G2863" s="131" t="s">
        <v>256</v>
      </c>
      <c r="H2863" s="134" t="s">
        <v>156</v>
      </c>
      <c r="I2863" s="117" t="s">
        <v>3893</v>
      </c>
      <c r="J2863" s="74">
        <f>IF(F2863="USD", E2863, E2863 * IFERROR(VLOOKUP(F2863, EXCHANGE_RATE!A:B, 2, FALSE), "Currency not found"))</f>
        <v>5.4035000000000002</v>
      </c>
      <c r="K2863" s="74">
        <f t="shared" si="288"/>
        <v>5.41</v>
      </c>
      <c r="L2863" s="14">
        <f>IF(C2863="MTS", B2863, B2863 * IFERROR(VLOOKUP(C2863, 'QTY_CONVERSIONS '!A:B, 2, FALSE), "Units not found"))</f>
        <v>2.1</v>
      </c>
      <c r="M2863" s="75">
        <f t="shared" si="289"/>
        <v>11361</v>
      </c>
      <c r="N2863" t="str">
        <f>IFERROR(VLOOKUP(D2863, Product_Category!A:B, 2, FALSE), "Uncategorized")</f>
        <v>MAGNESIUM STEARATE</v>
      </c>
      <c r="O2863" s="76">
        <f t="shared" si="290"/>
        <v>5.41</v>
      </c>
      <c r="P2863" s="76">
        <f t="shared" si="291"/>
        <v>11.361000000000001</v>
      </c>
      <c r="Q2863">
        <f t="shared" si="287"/>
        <v>2023</v>
      </c>
      <c r="R2863" t="str">
        <f>IFERROR(VLOOKUP(G2863,'Importer Name'!A:B, 2, FALSE), "")</f>
        <v>PIRAMAL PHARMA</v>
      </c>
      <c r="S2863" t="str">
        <f>IFERROR(VLOOKUP(H2863,'Supplier name '!A:B, 2, FALSE), "")</f>
        <v>PETER GREVEN</v>
      </c>
    </row>
    <row r="2864" spans="1:19">
      <c r="A2864" s="178" t="s">
        <v>275</v>
      </c>
      <c r="B2864" s="131">
        <v>1558</v>
      </c>
      <c r="C2864" s="131" t="s">
        <v>7</v>
      </c>
      <c r="D2864" s="316" t="s">
        <v>910</v>
      </c>
      <c r="E2864" s="131">
        <v>6.73</v>
      </c>
      <c r="F2864" s="131" t="s">
        <v>1718</v>
      </c>
      <c r="G2864" s="131" t="s">
        <v>2648</v>
      </c>
      <c r="H2864" s="134" t="s">
        <v>351</v>
      </c>
      <c r="I2864" s="117" t="s">
        <v>3893</v>
      </c>
      <c r="J2864" s="74">
        <f>IF(F2864="USD", E2864, E2864 * IFERROR(VLOOKUP(F2864, EXCHANGE_RATE!A:B, 2, FALSE), "Currency not found"))</f>
        <v>7.2011000000000012</v>
      </c>
      <c r="K2864" s="74">
        <f t="shared" si="288"/>
        <v>7.21</v>
      </c>
      <c r="L2864" s="14">
        <f>IF(C2864="MTS", B2864, B2864 * IFERROR(VLOOKUP(C2864, 'QTY_CONVERSIONS '!A:B, 2, FALSE), "Units not found"))</f>
        <v>1.5580000000000001</v>
      </c>
      <c r="M2864" s="75">
        <f t="shared" si="289"/>
        <v>11233.18</v>
      </c>
      <c r="N2864" t="str">
        <f>IFERROR(VLOOKUP(D2864, Product_Category!A:B, 2, FALSE), "Uncategorized")</f>
        <v>MAGNESIUM STEARATE</v>
      </c>
      <c r="O2864" s="76">
        <f t="shared" si="290"/>
        <v>7.21</v>
      </c>
      <c r="P2864" s="76">
        <f t="shared" si="291"/>
        <v>11.233180000000001</v>
      </c>
      <c r="Q2864">
        <f t="shared" si="287"/>
        <v>2023</v>
      </c>
      <c r="R2864" t="str">
        <f>IFERROR(VLOOKUP(G2864,'Importer Name'!A:B, 2, FALSE), "")</f>
        <v>ZYDUS</v>
      </c>
      <c r="S2864" t="str">
        <f>IFERROR(VLOOKUP(H2864,'Supplier name '!A:B, 2, FALSE), "")</f>
        <v>DR.PAUL LOHMANN</v>
      </c>
    </row>
    <row r="2865" spans="1:19">
      <c r="A2865" s="178" t="s">
        <v>275</v>
      </c>
      <c r="B2865" s="131">
        <v>542</v>
      </c>
      <c r="C2865" s="131" t="s">
        <v>7</v>
      </c>
      <c r="D2865" s="316" t="s">
        <v>910</v>
      </c>
      <c r="E2865" s="131">
        <v>6.73</v>
      </c>
      <c r="F2865" s="131" t="s">
        <v>1718</v>
      </c>
      <c r="G2865" s="131" t="s">
        <v>2648</v>
      </c>
      <c r="H2865" s="134" t="s">
        <v>351</v>
      </c>
      <c r="I2865" s="117" t="s">
        <v>3893</v>
      </c>
      <c r="J2865" s="74">
        <f>IF(F2865="USD", E2865, E2865 * IFERROR(VLOOKUP(F2865, EXCHANGE_RATE!A:B, 2, FALSE), "Currency not found"))</f>
        <v>7.2011000000000012</v>
      </c>
      <c r="K2865" s="74">
        <f t="shared" si="288"/>
        <v>7.21</v>
      </c>
      <c r="L2865" s="14">
        <f>IF(C2865="MTS", B2865, B2865 * IFERROR(VLOOKUP(C2865, 'QTY_CONVERSIONS '!A:B, 2, FALSE), "Units not found"))</f>
        <v>0.54200000000000004</v>
      </c>
      <c r="M2865" s="75">
        <f t="shared" si="289"/>
        <v>3907.82</v>
      </c>
      <c r="N2865" t="str">
        <f>IFERROR(VLOOKUP(D2865, Product_Category!A:B, 2, FALSE), "Uncategorized")</f>
        <v>MAGNESIUM STEARATE</v>
      </c>
      <c r="O2865" s="76">
        <f t="shared" si="290"/>
        <v>7.21</v>
      </c>
      <c r="P2865" s="76">
        <f t="shared" si="291"/>
        <v>3.9078200000000001</v>
      </c>
      <c r="Q2865">
        <f t="shared" si="287"/>
        <v>2023</v>
      </c>
      <c r="R2865" t="str">
        <f>IFERROR(VLOOKUP(G2865,'Importer Name'!A:B, 2, FALSE), "")</f>
        <v>ZYDUS</v>
      </c>
      <c r="S2865" t="str">
        <f>IFERROR(VLOOKUP(H2865,'Supplier name '!A:B, 2, FALSE), "")</f>
        <v>DR.PAUL LOHMANN</v>
      </c>
    </row>
    <row r="2866" spans="1:19">
      <c r="A2866" s="178" t="s">
        <v>275</v>
      </c>
      <c r="B2866" s="131">
        <v>8820</v>
      </c>
      <c r="C2866" s="131" t="s">
        <v>7</v>
      </c>
      <c r="D2866" s="316" t="s">
        <v>3853</v>
      </c>
      <c r="E2866" s="131">
        <v>14.91</v>
      </c>
      <c r="F2866" s="131" t="s">
        <v>1718</v>
      </c>
      <c r="G2866" s="131" t="s">
        <v>157</v>
      </c>
      <c r="H2866" s="134" t="s">
        <v>88</v>
      </c>
      <c r="I2866" s="117" t="s">
        <v>3893</v>
      </c>
      <c r="J2866" s="74">
        <f>IF(F2866="USD", E2866, E2866 * IFERROR(VLOOKUP(F2866, EXCHANGE_RATE!A:B, 2, FALSE), "Currency not found"))</f>
        <v>15.953700000000001</v>
      </c>
      <c r="K2866" s="74">
        <f t="shared" si="288"/>
        <v>15.959999999999999</v>
      </c>
      <c r="L2866" s="14">
        <f>IF(C2866="MTS", B2866, B2866 * IFERROR(VLOOKUP(C2866, 'QTY_CONVERSIONS '!A:B, 2, FALSE), "Units not found"))</f>
        <v>8.82</v>
      </c>
      <c r="M2866" s="75">
        <f t="shared" si="289"/>
        <v>140767.19999999998</v>
      </c>
      <c r="N2866" t="str">
        <f>IFERROR(VLOOKUP(D2866, Product_Category!A:B, 2, FALSE), "Uncategorized")</f>
        <v>CROSCARMELLOSE SODIUM</v>
      </c>
      <c r="O2866" s="76">
        <f t="shared" si="290"/>
        <v>15.959999999999999</v>
      </c>
      <c r="P2866" s="76">
        <f t="shared" si="291"/>
        <v>140.7672</v>
      </c>
      <c r="Q2866">
        <f t="shared" si="287"/>
        <v>2023</v>
      </c>
      <c r="R2866" t="str">
        <f>IFERROR(VLOOKUP(G2866,'Importer Name'!A:B, 2, FALSE), "")</f>
        <v>IMCD INDIA</v>
      </c>
      <c r="S2866" t="str">
        <f>IFERROR(VLOOKUP(H2866,'Supplier name '!A:B, 2, FALSE), "")</f>
        <v>DFE PHARMA</v>
      </c>
    </row>
    <row r="2867" spans="1:19">
      <c r="A2867" s="180" t="s">
        <v>275</v>
      </c>
      <c r="B2867" s="132">
        <v>2000</v>
      </c>
      <c r="C2867" s="132" t="s">
        <v>7</v>
      </c>
      <c r="D2867" s="317" t="s">
        <v>3048</v>
      </c>
      <c r="E2867" s="132">
        <v>8.19</v>
      </c>
      <c r="F2867" s="132" t="s">
        <v>9</v>
      </c>
      <c r="G2867" s="132" t="s">
        <v>2998</v>
      </c>
      <c r="H2867" s="136" t="s">
        <v>110</v>
      </c>
      <c r="I2867" s="117" t="s">
        <v>3893</v>
      </c>
      <c r="J2867" s="74">
        <f>IF(F2867="USD", E2867, E2867 * IFERROR(VLOOKUP(F2867, EXCHANGE_RATE!A:B, 2, FALSE), "Currency not found"))</f>
        <v>8.19</v>
      </c>
      <c r="K2867" s="74">
        <f t="shared" si="288"/>
        <v>8.19</v>
      </c>
      <c r="L2867" s="14">
        <f>IF(C2867="MTS", B2867, B2867 * IFERROR(VLOOKUP(C2867, 'QTY_CONVERSIONS '!A:B, 2, FALSE), "Units not found"))</f>
        <v>2</v>
      </c>
      <c r="M2867" s="75">
        <f t="shared" si="289"/>
        <v>16379.999999999998</v>
      </c>
      <c r="N2867" t="str">
        <f>IFERROR(VLOOKUP(D2867, Product_Category!A:B, 2, FALSE), "Uncategorized")</f>
        <v>CROSCARMELLOSE SODIUM</v>
      </c>
      <c r="O2867" s="76">
        <f t="shared" si="290"/>
        <v>8.19</v>
      </c>
      <c r="P2867" s="76">
        <f t="shared" si="291"/>
        <v>16.38</v>
      </c>
      <c r="Q2867">
        <f t="shared" si="287"/>
        <v>2023</v>
      </c>
      <c r="R2867" t="str">
        <f>IFERROR(VLOOKUP(G2867,'Importer Name'!A:B, 2, FALSE), "")</f>
        <v>SIGNET</v>
      </c>
      <c r="S2867" t="str">
        <f>IFERROR(VLOOKUP(H2867,'Supplier name '!A:B, 2, FALSE), "")</f>
        <v>DUPONT NUTRITION</v>
      </c>
    </row>
    <row r="2868" spans="1:19">
      <c r="A2868" s="133" t="s">
        <v>3861</v>
      </c>
      <c r="B2868" s="131">
        <v>2.5</v>
      </c>
      <c r="C2868" s="131" t="s">
        <v>7</v>
      </c>
      <c r="D2868" s="316" t="s">
        <v>3854</v>
      </c>
      <c r="E2868" s="131">
        <v>4.62</v>
      </c>
      <c r="F2868" s="131" t="s">
        <v>9</v>
      </c>
      <c r="G2868" s="131" t="s">
        <v>2998</v>
      </c>
      <c r="H2868" s="134" t="s">
        <v>3883</v>
      </c>
      <c r="I2868" s="117" t="s">
        <v>3893</v>
      </c>
      <c r="J2868" s="74">
        <f>IF(F2868="USD", E2868, E2868 * IFERROR(VLOOKUP(F2868, EXCHANGE_RATE!A:B, 2, FALSE), "Currency not found"))</f>
        <v>4.62</v>
      </c>
      <c r="K2868" s="74">
        <f t="shared" si="288"/>
        <v>4.62</v>
      </c>
      <c r="L2868" s="14">
        <f>IF(C2868="MTS", B2868, B2868 * IFERROR(VLOOKUP(C2868, 'QTY_CONVERSIONS '!A:B, 2, FALSE), "Units not found"))</f>
        <v>2.5000000000000001E-3</v>
      </c>
      <c r="M2868" s="75">
        <f t="shared" si="289"/>
        <v>11.55</v>
      </c>
      <c r="N2868" t="str">
        <f>IFERROR(VLOOKUP(D2868, Product_Category!A:B, 2, FALSE), "Uncategorized")</f>
        <v>MCC</v>
      </c>
      <c r="O2868" s="76">
        <f t="shared" si="290"/>
        <v>4.62</v>
      </c>
      <c r="P2868" s="76">
        <f t="shared" si="291"/>
        <v>1.1550000000000001E-2</v>
      </c>
      <c r="Q2868">
        <f t="shared" si="287"/>
        <v>2023</v>
      </c>
      <c r="R2868" t="str">
        <f>IFERROR(VLOOKUP(G2868,'Importer Name'!A:B, 2, FALSE), "")</f>
        <v>SIGNET</v>
      </c>
      <c r="S2868" t="str">
        <f>IFERROR(VLOOKUP(H2868,'Supplier name '!A:B, 2, FALSE), "")</f>
        <v>IFF N&amp;H Norway</v>
      </c>
    </row>
    <row r="2869" spans="1:19">
      <c r="A2869" s="133" t="s">
        <v>3861</v>
      </c>
      <c r="B2869" s="131">
        <v>2.5</v>
      </c>
      <c r="C2869" s="131" t="s">
        <v>7</v>
      </c>
      <c r="D2869" s="316" t="s">
        <v>3855</v>
      </c>
      <c r="E2869" s="131">
        <v>4.54</v>
      </c>
      <c r="F2869" s="131" t="s">
        <v>9</v>
      </c>
      <c r="G2869" s="131" t="s">
        <v>2998</v>
      </c>
      <c r="H2869" s="134" t="s">
        <v>3883</v>
      </c>
      <c r="I2869" s="117" t="s">
        <v>3893</v>
      </c>
      <c r="J2869" s="74">
        <f>IF(F2869="USD", E2869, E2869 * IFERROR(VLOOKUP(F2869, EXCHANGE_RATE!A:B, 2, FALSE), "Currency not found"))</f>
        <v>4.54</v>
      </c>
      <c r="K2869" s="74">
        <f t="shared" si="288"/>
        <v>4.54</v>
      </c>
      <c r="L2869" s="14">
        <f>IF(C2869="MTS", B2869, B2869 * IFERROR(VLOOKUP(C2869, 'QTY_CONVERSIONS '!A:B, 2, FALSE), "Units not found"))</f>
        <v>2.5000000000000001E-3</v>
      </c>
      <c r="M2869" s="75">
        <f t="shared" si="289"/>
        <v>11.35</v>
      </c>
      <c r="N2869" t="str">
        <f>IFERROR(VLOOKUP(D2869, Product_Category!A:B, 2, FALSE), "Uncategorized")</f>
        <v>MCC</v>
      </c>
      <c r="O2869" s="76">
        <f t="shared" si="290"/>
        <v>4.54</v>
      </c>
      <c r="P2869" s="76">
        <f t="shared" si="291"/>
        <v>1.1350000000000001E-2</v>
      </c>
      <c r="Q2869">
        <f t="shared" si="287"/>
        <v>2023</v>
      </c>
      <c r="R2869" t="str">
        <f>IFERROR(VLOOKUP(G2869,'Importer Name'!A:B, 2, FALSE), "")</f>
        <v>SIGNET</v>
      </c>
      <c r="S2869" t="str">
        <f>IFERROR(VLOOKUP(H2869,'Supplier name '!A:B, 2, FALSE), "")</f>
        <v>IFF N&amp;H Norway</v>
      </c>
    </row>
    <row r="2870" spans="1:19">
      <c r="A2870" s="133" t="s">
        <v>3861</v>
      </c>
      <c r="B2870" s="131">
        <v>5</v>
      </c>
      <c r="C2870" s="131" t="s">
        <v>7</v>
      </c>
      <c r="D2870" s="316" t="s">
        <v>3856</v>
      </c>
      <c r="E2870" s="131">
        <v>5.77</v>
      </c>
      <c r="F2870" s="131" t="s">
        <v>9</v>
      </c>
      <c r="G2870" s="131" t="s">
        <v>2998</v>
      </c>
      <c r="H2870" s="134" t="s">
        <v>3883</v>
      </c>
      <c r="I2870" s="117" t="s">
        <v>3893</v>
      </c>
      <c r="J2870" s="74">
        <f>IF(F2870="USD", E2870, E2870 * IFERROR(VLOOKUP(F2870, EXCHANGE_RATE!A:B, 2, FALSE), "Currency not found"))</f>
        <v>5.77</v>
      </c>
      <c r="K2870" s="74">
        <f t="shared" si="288"/>
        <v>5.77</v>
      </c>
      <c r="L2870" s="14">
        <f>IF(C2870="MTS", B2870, B2870 * IFERROR(VLOOKUP(C2870, 'QTY_CONVERSIONS '!A:B, 2, FALSE), "Units not found"))</f>
        <v>5.0000000000000001E-3</v>
      </c>
      <c r="M2870" s="75">
        <f t="shared" si="289"/>
        <v>28.849999999999998</v>
      </c>
      <c r="N2870" t="str">
        <f>IFERROR(VLOOKUP(D2870, Product_Category!A:B, 2, FALSE), "Uncategorized")</f>
        <v>MCC</v>
      </c>
      <c r="O2870" s="76">
        <f t="shared" si="290"/>
        <v>5.77</v>
      </c>
      <c r="P2870" s="76">
        <f t="shared" si="291"/>
        <v>2.8849999999999997E-2</v>
      </c>
      <c r="Q2870">
        <f t="shared" si="287"/>
        <v>2023</v>
      </c>
      <c r="R2870" t="str">
        <f>IFERROR(VLOOKUP(G2870,'Importer Name'!A:B, 2, FALSE), "")</f>
        <v>SIGNET</v>
      </c>
      <c r="S2870" t="str">
        <f>IFERROR(VLOOKUP(H2870,'Supplier name '!A:B, 2, FALSE), "")</f>
        <v>IFF N&amp;H Norway</v>
      </c>
    </row>
    <row r="2871" spans="1:19">
      <c r="A2871" s="133" t="s">
        <v>3861</v>
      </c>
      <c r="B2871" s="131">
        <v>5</v>
      </c>
      <c r="C2871" s="131" t="s">
        <v>7</v>
      </c>
      <c r="D2871" s="316" t="s">
        <v>3857</v>
      </c>
      <c r="E2871" s="131">
        <v>4.7</v>
      </c>
      <c r="F2871" s="131" t="s">
        <v>9</v>
      </c>
      <c r="G2871" s="131" t="s">
        <v>2998</v>
      </c>
      <c r="H2871" s="134" t="s">
        <v>3883</v>
      </c>
      <c r="I2871" s="117" t="s">
        <v>3893</v>
      </c>
      <c r="J2871" s="74">
        <f>IF(F2871="USD", E2871, E2871 * IFERROR(VLOOKUP(F2871, EXCHANGE_RATE!A:B, 2, FALSE), "Currency not found"))</f>
        <v>4.7</v>
      </c>
      <c r="K2871" s="74">
        <f t="shared" si="288"/>
        <v>4.7</v>
      </c>
      <c r="L2871" s="14">
        <f>IF(C2871="MTS", B2871, B2871 * IFERROR(VLOOKUP(C2871, 'QTY_CONVERSIONS '!A:B, 2, FALSE), "Units not found"))</f>
        <v>5.0000000000000001E-3</v>
      </c>
      <c r="M2871" s="75">
        <f t="shared" si="289"/>
        <v>23.5</v>
      </c>
      <c r="N2871" t="str">
        <f>IFERROR(VLOOKUP(D2871, Product_Category!A:B, 2, FALSE), "Uncategorized")</f>
        <v>MCC</v>
      </c>
      <c r="O2871" s="76">
        <f t="shared" si="290"/>
        <v>4.7</v>
      </c>
      <c r="P2871" s="76">
        <f t="shared" si="291"/>
        <v>2.35E-2</v>
      </c>
      <c r="Q2871">
        <f t="shared" si="287"/>
        <v>2023</v>
      </c>
      <c r="R2871" t="str">
        <f>IFERROR(VLOOKUP(G2871,'Importer Name'!A:B, 2, FALSE), "")</f>
        <v>SIGNET</v>
      </c>
      <c r="S2871" t="str">
        <f>IFERROR(VLOOKUP(H2871,'Supplier name '!A:B, 2, FALSE), "")</f>
        <v>IFF N&amp;H Norway</v>
      </c>
    </row>
    <row r="2872" spans="1:19">
      <c r="A2872" s="133" t="s">
        <v>3861</v>
      </c>
      <c r="B2872" s="131">
        <v>10</v>
      </c>
      <c r="C2872" s="131" t="s">
        <v>7</v>
      </c>
      <c r="D2872" s="316" t="s">
        <v>3856</v>
      </c>
      <c r="E2872" s="131">
        <v>4.58</v>
      </c>
      <c r="F2872" s="131" t="s">
        <v>9</v>
      </c>
      <c r="G2872" s="131" t="s">
        <v>2998</v>
      </c>
      <c r="H2872" s="134" t="s">
        <v>3883</v>
      </c>
      <c r="I2872" s="117" t="s">
        <v>3893</v>
      </c>
      <c r="J2872" s="74">
        <f>IF(F2872="USD", E2872, E2872 * IFERROR(VLOOKUP(F2872, EXCHANGE_RATE!A:B, 2, FALSE), "Currency not found"))</f>
        <v>4.58</v>
      </c>
      <c r="K2872" s="74">
        <f t="shared" si="288"/>
        <v>4.58</v>
      </c>
      <c r="L2872" s="14">
        <f>IF(C2872="MTS", B2872, B2872 * IFERROR(VLOOKUP(C2872, 'QTY_CONVERSIONS '!A:B, 2, FALSE), "Units not found"))</f>
        <v>0.01</v>
      </c>
      <c r="M2872" s="75">
        <f t="shared" si="289"/>
        <v>45.8</v>
      </c>
      <c r="N2872" t="str">
        <f>IFERROR(VLOOKUP(D2872, Product_Category!A:B, 2, FALSE), "Uncategorized")</f>
        <v>MCC</v>
      </c>
      <c r="O2872" s="76">
        <f t="shared" si="290"/>
        <v>4.58</v>
      </c>
      <c r="P2872" s="76">
        <f t="shared" si="291"/>
        <v>4.58E-2</v>
      </c>
      <c r="Q2872">
        <f t="shared" si="287"/>
        <v>2023</v>
      </c>
      <c r="R2872" t="str">
        <f>IFERROR(VLOOKUP(G2872,'Importer Name'!A:B, 2, FALSE), "")</f>
        <v>SIGNET</v>
      </c>
      <c r="S2872" t="str">
        <f>IFERROR(VLOOKUP(H2872,'Supplier name '!A:B, 2, FALSE), "")</f>
        <v>IFF N&amp;H Norway</v>
      </c>
    </row>
    <row r="2873" spans="1:19">
      <c r="A2873" s="133" t="s">
        <v>3861</v>
      </c>
      <c r="B2873" s="131">
        <v>5</v>
      </c>
      <c r="C2873" s="131" t="s">
        <v>7</v>
      </c>
      <c r="D2873" s="316" t="s">
        <v>3857</v>
      </c>
      <c r="E2873" s="131">
        <v>4.5999999999999996</v>
      </c>
      <c r="F2873" s="131" t="s">
        <v>9</v>
      </c>
      <c r="G2873" s="131" t="s">
        <v>2998</v>
      </c>
      <c r="H2873" s="134" t="s">
        <v>3883</v>
      </c>
      <c r="I2873" s="117" t="s">
        <v>3893</v>
      </c>
      <c r="J2873" s="74">
        <f>IF(F2873="USD", E2873, E2873 * IFERROR(VLOOKUP(F2873, EXCHANGE_RATE!A:B, 2, FALSE), "Currency not found"))</f>
        <v>4.5999999999999996</v>
      </c>
      <c r="K2873" s="74">
        <f t="shared" si="288"/>
        <v>4.5999999999999996</v>
      </c>
      <c r="L2873" s="14">
        <f>IF(C2873="MTS", B2873, B2873 * IFERROR(VLOOKUP(C2873, 'QTY_CONVERSIONS '!A:B, 2, FALSE), "Units not found"))</f>
        <v>5.0000000000000001E-3</v>
      </c>
      <c r="M2873" s="75">
        <f t="shared" si="289"/>
        <v>23</v>
      </c>
      <c r="N2873" t="str">
        <f>IFERROR(VLOOKUP(D2873, Product_Category!A:B, 2, FALSE), "Uncategorized")</f>
        <v>MCC</v>
      </c>
      <c r="O2873" s="76">
        <f t="shared" si="290"/>
        <v>4.5999999999999996</v>
      </c>
      <c r="P2873" s="76">
        <f t="shared" si="291"/>
        <v>2.3E-2</v>
      </c>
      <c r="Q2873">
        <f t="shared" si="287"/>
        <v>2023</v>
      </c>
      <c r="R2873" t="str">
        <f>IFERROR(VLOOKUP(G2873,'Importer Name'!A:B, 2, FALSE), "")</f>
        <v>SIGNET</v>
      </c>
      <c r="S2873" t="str">
        <f>IFERROR(VLOOKUP(H2873,'Supplier name '!A:B, 2, FALSE), "")</f>
        <v>IFF N&amp;H Norway</v>
      </c>
    </row>
    <row r="2874" spans="1:19">
      <c r="A2874" s="133" t="s">
        <v>3861</v>
      </c>
      <c r="B2874" s="131">
        <v>5</v>
      </c>
      <c r="C2874" s="131" t="s">
        <v>7</v>
      </c>
      <c r="D2874" s="316" t="s">
        <v>3048</v>
      </c>
      <c r="E2874" s="131">
        <v>13.01</v>
      </c>
      <c r="F2874" s="131" t="s">
        <v>9</v>
      </c>
      <c r="G2874" s="131" t="s">
        <v>2998</v>
      </c>
      <c r="H2874" s="134" t="s">
        <v>3883</v>
      </c>
      <c r="I2874" s="117" t="s">
        <v>3893</v>
      </c>
      <c r="J2874" s="74">
        <f>IF(F2874="USD", E2874, E2874 * IFERROR(VLOOKUP(F2874, EXCHANGE_RATE!A:B, 2, FALSE), "Currency not found"))</f>
        <v>13.01</v>
      </c>
      <c r="K2874" s="74">
        <f t="shared" si="288"/>
        <v>13.01</v>
      </c>
      <c r="L2874" s="14">
        <f>IF(C2874="MTS", B2874, B2874 * IFERROR(VLOOKUP(C2874, 'QTY_CONVERSIONS '!A:B, 2, FALSE), "Units not found"))</f>
        <v>5.0000000000000001E-3</v>
      </c>
      <c r="M2874" s="75">
        <f t="shared" si="289"/>
        <v>65.05</v>
      </c>
      <c r="N2874" t="str">
        <f>IFERROR(VLOOKUP(D2874, Product_Category!A:B, 2, FALSE), "Uncategorized")</f>
        <v>CROSCARMELLOSE SODIUM</v>
      </c>
      <c r="O2874" s="76">
        <f t="shared" si="290"/>
        <v>13.01</v>
      </c>
      <c r="P2874" s="76">
        <f t="shared" si="291"/>
        <v>6.5049999999999997E-2</v>
      </c>
      <c r="Q2874">
        <f t="shared" si="287"/>
        <v>2023</v>
      </c>
      <c r="R2874" t="str">
        <f>IFERROR(VLOOKUP(G2874,'Importer Name'!A:B, 2, FALSE), "")</f>
        <v>SIGNET</v>
      </c>
      <c r="S2874" t="str">
        <f>IFERROR(VLOOKUP(H2874,'Supplier name '!A:B, 2, FALSE), "")</f>
        <v>IFF N&amp;H Norway</v>
      </c>
    </row>
    <row r="2875" spans="1:19">
      <c r="A2875" s="135" t="s">
        <v>3861</v>
      </c>
      <c r="B2875" s="132">
        <v>10</v>
      </c>
      <c r="C2875" s="132" t="s">
        <v>7</v>
      </c>
      <c r="D2875" s="317" t="s">
        <v>3858</v>
      </c>
      <c r="E2875" s="132">
        <v>17.32</v>
      </c>
      <c r="F2875" s="132" t="s">
        <v>9</v>
      </c>
      <c r="G2875" s="132" t="s">
        <v>2998</v>
      </c>
      <c r="H2875" s="136" t="s">
        <v>3883</v>
      </c>
      <c r="I2875" s="117" t="s">
        <v>3893</v>
      </c>
      <c r="J2875" s="74">
        <f>IF(F2875="USD", E2875, E2875 * IFERROR(VLOOKUP(F2875, EXCHANGE_RATE!A:B, 2, FALSE), "Currency not found"))</f>
        <v>17.32</v>
      </c>
      <c r="K2875" s="74">
        <f t="shared" si="288"/>
        <v>17.32</v>
      </c>
      <c r="L2875" s="14">
        <f>IF(C2875="MTS", B2875, B2875 * IFERROR(VLOOKUP(C2875, 'QTY_CONVERSIONS '!A:B, 2, FALSE), "Units not found"))</f>
        <v>0.01</v>
      </c>
      <c r="M2875" s="75">
        <f t="shared" si="289"/>
        <v>173.2</v>
      </c>
      <c r="N2875" t="str">
        <f>IFERROR(VLOOKUP(D2875, Product_Category!A:B, 2, FALSE), "Uncategorized")</f>
        <v>MCC</v>
      </c>
      <c r="O2875" s="76">
        <f t="shared" si="290"/>
        <v>17.32</v>
      </c>
      <c r="P2875" s="76">
        <f t="shared" si="291"/>
        <v>0.17319999999999999</v>
      </c>
      <c r="Q2875">
        <f t="shared" si="287"/>
        <v>2023</v>
      </c>
      <c r="R2875" t="str">
        <f>IFERROR(VLOOKUP(G2875,'Importer Name'!A:B, 2, FALSE), "")</f>
        <v>SIGNET</v>
      </c>
      <c r="S2875" t="str">
        <f>IFERROR(VLOOKUP(H2875,'Supplier name '!A:B, 2, FALSE), "")</f>
        <v>IFF N&amp;H Norway</v>
      </c>
    </row>
    <row r="2876" spans="1:19">
      <c r="A2876" s="137" t="s">
        <v>484</v>
      </c>
      <c r="B2876" s="138">
        <v>315</v>
      </c>
      <c r="C2876" s="138" t="s">
        <v>7</v>
      </c>
      <c r="D2876" s="313" t="s">
        <v>910</v>
      </c>
      <c r="E2876" s="138">
        <v>8.3000000000000007</v>
      </c>
      <c r="F2876" s="138" t="s">
        <v>9</v>
      </c>
      <c r="G2876" s="138" t="s">
        <v>3884</v>
      </c>
      <c r="H2876" s="139" t="s">
        <v>3885</v>
      </c>
      <c r="I2876" s="117" t="s">
        <v>3893</v>
      </c>
      <c r="J2876" s="74">
        <f>IF(F2876="USD", E2876, E2876 * IFERROR(VLOOKUP(F2876, EXCHANGE_RATE!A:B, 2, FALSE), "Currency not found"))</f>
        <v>8.3000000000000007</v>
      </c>
      <c r="K2876" s="74">
        <f t="shared" si="288"/>
        <v>8.3000000000000007</v>
      </c>
      <c r="L2876" s="14">
        <f>IF(C2876="MTS", B2876, B2876 * IFERROR(VLOOKUP(C2876, 'QTY_CONVERSIONS '!A:B, 2, FALSE), "Units not found"))</f>
        <v>0.315</v>
      </c>
      <c r="M2876" s="75">
        <f t="shared" si="289"/>
        <v>2614.5</v>
      </c>
      <c r="N2876" t="str">
        <f>IFERROR(VLOOKUP(D2876, Product_Category!A:B, 2, FALSE), "Uncategorized")</f>
        <v>MAGNESIUM STEARATE</v>
      </c>
      <c r="O2876" s="76">
        <f t="shared" si="290"/>
        <v>8.3000000000000007</v>
      </c>
      <c r="P2876" s="76">
        <f t="shared" si="291"/>
        <v>2.6145</v>
      </c>
      <c r="Q2876">
        <f t="shared" si="287"/>
        <v>2023</v>
      </c>
      <c r="R2876" t="str">
        <f>IFERROR(VLOOKUP(G2876,'Importer Name'!A:B, 2, FALSE), "")</f>
        <v xml:space="preserve">K SEVANTILAL &amp; CO </v>
      </c>
      <c r="S2876" t="str">
        <f>IFERROR(VLOOKUP(H2876,'Supplier name '!A:B, 2, FALSE), "")</f>
        <v>FACI ASIA PACIFIC</v>
      </c>
    </row>
    <row r="2877" spans="1:19">
      <c r="A2877" s="133" t="s">
        <v>1329</v>
      </c>
      <c r="B2877" s="131">
        <v>1800</v>
      </c>
      <c r="C2877" s="131" t="s">
        <v>7</v>
      </c>
      <c r="D2877" s="316" t="s">
        <v>910</v>
      </c>
      <c r="E2877" s="131">
        <v>1.63</v>
      </c>
      <c r="F2877" s="131" t="s">
        <v>9</v>
      </c>
      <c r="G2877" s="131" t="s">
        <v>1743</v>
      </c>
      <c r="H2877" s="134" t="s">
        <v>1744</v>
      </c>
      <c r="I2877" s="117" t="s">
        <v>3893</v>
      </c>
      <c r="J2877" s="74">
        <f>IF(F2877="USD", E2877, E2877 * IFERROR(VLOOKUP(F2877, EXCHANGE_RATE!A:B, 2, FALSE), "Currency not found"))</f>
        <v>1.63</v>
      </c>
      <c r="K2877" s="74">
        <f t="shared" si="288"/>
        <v>1.63</v>
      </c>
      <c r="L2877" s="14">
        <f>IF(C2877="MTS", B2877, B2877 * IFERROR(VLOOKUP(C2877, 'QTY_CONVERSIONS '!A:B, 2, FALSE), "Units not found"))</f>
        <v>1.8</v>
      </c>
      <c r="M2877" s="75">
        <f t="shared" si="289"/>
        <v>2934</v>
      </c>
      <c r="N2877" t="str">
        <f>IFERROR(VLOOKUP(D2877, Product_Category!A:B, 2, FALSE), "Uncategorized")</f>
        <v>MAGNESIUM STEARATE</v>
      </c>
      <c r="O2877" s="76">
        <f t="shared" si="290"/>
        <v>1.63</v>
      </c>
      <c r="P2877" s="76">
        <f t="shared" si="291"/>
        <v>2.9339999999999997</v>
      </c>
      <c r="Q2877">
        <f t="shared" si="287"/>
        <v>2023</v>
      </c>
      <c r="R2877" t="str">
        <f>IFERROR(VLOOKUP(G2877,'Importer Name'!A:B, 2, FALSE), "")</f>
        <v>HYOSUNG INDIA</v>
      </c>
      <c r="S2877" t="str">
        <f>IFERROR(VLOOKUP(H2877,'Supplier name '!A:B, 2, FALSE), "")</f>
        <v>SINWON CHEM</v>
      </c>
    </row>
    <row r="2878" spans="1:19">
      <c r="A2878" s="133" t="s">
        <v>1329</v>
      </c>
      <c r="B2878" s="131">
        <v>3000</v>
      </c>
      <c r="C2878" s="131" t="s">
        <v>7</v>
      </c>
      <c r="D2878" s="316" t="s">
        <v>910</v>
      </c>
      <c r="E2878" s="131">
        <v>1.63</v>
      </c>
      <c r="F2878" s="131" t="s">
        <v>9</v>
      </c>
      <c r="G2878" s="131" t="s">
        <v>1743</v>
      </c>
      <c r="H2878" s="134" t="s">
        <v>1744</v>
      </c>
      <c r="I2878" s="117" t="s">
        <v>3893</v>
      </c>
      <c r="J2878" s="74">
        <f>IF(F2878="USD", E2878, E2878 * IFERROR(VLOOKUP(F2878, EXCHANGE_RATE!A:B, 2, FALSE), "Currency not found"))</f>
        <v>1.63</v>
      </c>
      <c r="K2878" s="74">
        <f t="shared" si="288"/>
        <v>1.63</v>
      </c>
      <c r="L2878" s="14">
        <f>IF(C2878="MTS", B2878, B2878 * IFERROR(VLOOKUP(C2878, 'QTY_CONVERSIONS '!A:B, 2, FALSE), "Units not found"))</f>
        <v>3</v>
      </c>
      <c r="M2878" s="75">
        <f t="shared" si="289"/>
        <v>4890</v>
      </c>
      <c r="N2878" t="str">
        <f>IFERROR(VLOOKUP(D2878, Product_Category!A:B, 2, FALSE), "Uncategorized")</f>
        <v>MAGNESIUM STEARATE</v>
      </c>
      <c r="O2878" s="76">
        <f t="shared" si="290"/>
        <v>1.63</v>
      </c>
      <c r="P2878" s="76">
        <f t="shared" si="291"/>
        <v>4.8899999999999997</v>
      </c>
      <c r="Q2878">
        <f t="shared" si="287"/>
        <v>2023</v>
      </c>
      <c r="R2878" t="str">
        <f>IFERROR(VLOOKUP(G2878,'Importer Name'!A:B, 2, FALSE), "")</f>
        <v>HYOSUNG INDIA</v>
      </c>
      <c r="S2878" t="str">
        <f>IFERROR(VLOOKUP(H2878,'Supplier name '!A:B, 2, FALSE), "")</f>
        <v>SINWON CHEM</v>
      </c>
    </row>
    <row r="2879" spans="1:19">
      <c r="A2879" s="135" t="s">
        <v>1329</v>
      </c>
      <c r="B2879" s="132">
        <v>4800</v>
      </c>
      <c r="C2879" s="132" t="s">
        <v>7</v>
      </c>
      <c r="D2879" s="317" t="s">
        <v>910</v>
      </c>
      <c r="E2879" s="132">
        <v>1.63</v>
      </c>
      <c r="F2879" s="132" t="s">
        <v>9</v>
      </c>
      <c r="G2879" s="132" t="s">
        <v>1743</v>
      </c>
      <c r="H2879" s="136" t="s">
        <v>1744</v>
      </c>
      <c r="I2879" s="117" t="s">
        <v>3893</v>
      </c>
      <c r="J2879" s="74">
        <f>IF(F2879="USD", E2879, E2879 * IFERROR(VLOOKUP(F2879, EXCHANGE_RATE!A:B, 2, FALSE), "Currency not found"))</f>
        <v>1.63</v>
      </c>
      <c r="K2879" s="74">
        <f t="shared" si="288"/>
        <v>1.63</v>
      </c>
      <c r="L2879" s="14">
        <f>IF(C2879="MTS", B2879, B2879 * IFERROR(VLOOKUP(C2879, 'QTY_CONVERSIONS '!A:B, 2, FALSE), "Units not found"))</f>
        <v>4.8</v>
      </c>
      <c r="M2879" s="75">
        <f t="shared" si="289"/>
        <v>7823.9999999999991</v>
      </c>
      <c r="N2879" t="str">
        <f>IFERROR(VLOOKUP(D2879, Product_Category!A:B, 2, FALSE), "Uncategorized")</f>
        <v>MAGNESIUM STEARATE</v>
      </c>
      <c r="O2879" s="76">
        <f t="shared" si="290"/>
        <v>1.63</v>
      </c>
      <c r="P2879" s="76">
        <f t="shared" si="291"/>
        <v>7.823999999999999</v>
      </c>
      <c r="Q2879">
        <f t="shared" si="287"/>
        <v>2023</v>
      </c>
      <c r="R2879" t="str">
        <f>IFERROR(VLOOKUP(G2879,'Importer Name'!A:B, 2, FALSE), "")</f>
        <v>HYOSUNG INDIA</v>
      </c>
      <c r="S2879" t="str">
        <f>IFERROR(VLOOKUP(H2879,'Supplier name '!A:B, 2, FALSE), "")</f>
        <v>SINWON CHEM</v>
      </c>
    </row>
    <row r="2880" spans="1:19">
      <c r="A2880" s="137" t="s">
        <v>281</v>
      </c>
      <c r="B2880" s="138">
        <v>102</v>
      </c>
      <c r="C2880" s="138" t="s">
        <v>7</v>
      </c>
      <c r="D2880" s="313" t="s">
        <v>3859</v>
      </c>
      <c r="E2880" s="138">
        <v>0.5</v>
      </c>
      <c r="F2880" s="138" t="s">
        <v>1718</v>
      </c>
      <c r="G2880" s="138" t="s">
        <v>3886</v>
      </c>
      <c r="H2880" s="139" t="s">
        <v>3887</v>
      </c>
      <c r="I2880" s="117" t="s">
        <v>3893</v>
      </c>
      <c r="J2880" s="74">
        <f>IF(F2880="USD", E2880, E2880 * IFERROR(VLOOKUP(F2880, EXCHANGE_RATE!A:B, 2, FALSE), "Currency not found"))</f>
        <v>0.53500000000000003</v>
      </c>
      <c r="K2880" s="74">
        <f t="shared" si="288"/>
        <v>0.54</v>
      </c>
      <c r="L2880" s="14">
        <f>IF(C2880="MTS", B2880, B2880 * IFERROR(VLOOKUP(C2880, 'QTY_CONVERSIONS '!A:B, 2, FALSE), "Units not found"))</f>
        <v>0.10200000000000001</v>
      </c>
      <c r="M2880" s="75">
        <f t="shared" si="289"/>
        <v>55.080000000000005</v>
      </c>
      <c r="N2880" t="str">
        <f>IFERROR(VLOOKUP(D2880, Product_Category!A:B, 2, FALSE), "Uncategorized")</f>
        <v>MCC</v>
      </c>
      <c r="O2880" s="76">
        <f t="shared" si="290"/>
        <v>0.54</v>
      </c>
      <c r="P2880" s="76">
        <f t="shared" si="291"/>
        <v>5.5080000000000011E-2</v>
      </c>
      <c r="Q2880">
        <f t="shared" si="287"/>
        <v>2023</v>
      </c>
      <c r="R2880" t="str">
        <f>IFERROR(VLOOKUP(G2880,'Importer Name'!A:B, 2, FALSE), "")</f>
        <v>AURIGENE PHARMA</v>
      </c>
      <c r="S2880" t="str">
        <f>IFERROR(VLOOKUP(H2880,'Supplier name '!A:B, 2, FALSE), "")</f>
        <v>GALENICUM HEALTH</v>
      </c>
    </row>
    <row r="2881" spans="1:19">
      <c r="A2881" s="137" t="s">
        <v>287</v>
      </c>
      <c r="B2881" s="138">
        <v>11500</v>
      </c>
      <c r="C2881" s="138" t="s">
        <v>7</v>
      </c>
      <c r="D2881" s="313" t="s">
        <v>3329</v>
      </c>
      <c r="E2881" s="138">
        <v>3.25</v>
      </c>
      <c r="F2881" s="138" t="s">
        <v>9</v>
      </c>
      <c r="G2881" s="138" t="s">
        <v>3020</v>
      </c>
      <c r="H2881" s="139" t="s">
        <v>289</v>
      </c>
      <c r="I2881" s="117" t="s">
        <v>3893</v>
      </c>
      <c r="J2881" s="74">
        <f>IF(F2881="USD", E2881, E2881 * IFERROR(VLOOKUP(F2881, EXCHANGE_RATE!A:B, 2, FALSE), "Currency not found"))</f>
        <v>3.25</v>
      </c>
      <c r="K2881" s="74">
        <f t="shared" si="288"/>
        <v>3.25</v>
      </c>
      <c r="L2881" s="14">
        <f>IF(C2881="MTS", B2881, B2881 * IFERROR(VLOOKUP(C2881, 'QTY_CONVERSIONS '!A:B, 2, FALSE), "Units not found"))</f>
        <v>11.5</v>
      </c>
      <c r="M2881" s="75">
        <f t="shared" si="289"/>
        <v>37375</v>
      </c>
      <c r="N2881" t="str">
        <f>IFERROR(VLOOKUP(D2881, Product_Category!A:B, 2, FALSE), "Uncategorized")</f>
        <v>MCC</v>
      </c>
      <c r="O2881" s="76">
        <f t="shared" si="290"/>
        <v>3.25</v>
      </c>
      <c r="P2881" s="76">
        <f t="shared" si="291"/>
        <v>37.375</v>
      </c>
      <c r="Q2881">
        <f t="shared" si="287"/>
        <v>2023</v>
      </c>
      <c r="R2881" t="str">
        <f>IFERROR(VLOOKUP(G2881,'Importer Name'!A:B, 2, FALSE), "")</f>
        <v xml:space="preserve">ANSHUL LIFE SCIENCES </v>
      </c>
      <c r="S2881" t="str">
        <f>IFERROR(VLOOKUP(H2881,'Supplier name '!A:B, 2, FALSE), "")</f>
        <v>MINGTAI CHEMICAL</v>
      </c>
    </row>
    <row r="2882" spans="1:19">
      <c r="A2882" s="140" t="s">
        <v>287</v>
      </c>
      <c r="B2882" s="142">
        <v>9000</v>
      </c>
      <c r="C2882" s="142" t="s">
        <v>7</v>
      </c>
      <c r="D2882" s="318" t="s">
        <v>3329</v>
      </c>
      <c r="E2882" s="142">
        <v>3.42</v>
      </c>
      <c r="F2882" s="142" t="s">
        <v>9</v>
      </c>
      <c r="G2882" s="142" t="s">
        <v>3020</v>
      </c>
      <c r="H2882" s="141" t="s">
        <v>289</v>
      </c>
      <c r="I2882" s="117" t="s">
        <v>3893</v>
      </c>
      <c r="J2882" s="74">
        <f>IF(F2882="USD", E2882, E2882 * IFERROR(VLOOKUP(F2882, EXCHANGE_RATE!A:B, 2, FALSE), "Currency not found"))</f>
        <v>3.42</v>
      </c>
      <c r="K2882" s="74">
        <f t="shared" si="288"/>
        <v>3.42</v>
      </c>
      <c r="L2882" s="14">
        <f>IF(C2882="MTS", B2882, B2882 * IFERROR(VLOOKUP(C2882, 'QTY_CONVERSIONS '!A:B, 2, FALSE), "Units not found"))</f>
        <v>9</v>
      </c>
      <c r="M2882" s="75">
        <f t="shared" si="289"/>
        <v>30780</v>
      </c>
      <c r="N2882" t="str">
        <f>IFERROR(VLOOKUP(D2882, Product_Category!A:B, 2, FALSE), "Uncategorized")</f>
        <v>MCC</v>
      </c>
      <c r="O2882" s="76">
        <f t="shared" si="290"/>
        <v>3.42</v>
      </c>
      <c r="P2882" s="76">
        <f t="shared" si="291"/>
        <v>30.78</v>
      </c>
      <c r="Q2882">
        <f t="shared" si="287"/>
        <v>2023</v>
      </c>
      <c r="R2882" t="str">
        <f>IFERROR(VLOOKUP(G2882,'Importer Name'!A:B, 2, FALSE), "")</f>
        <v xml:space="preserve">ANSHUL LIFE SCIENCES </v>
      </c>
      <c r="S2882" t="str">
        <f>IFERROR(VLOOKUP(H2882,'Supplier name '!A:B, 2, FALSE), "")</f>
        <v>MINGTAI CHEMICAL</v>
      </c>
    </row>
    <row r="2883" spans="1:19">
      <c r="A2883" s="133" t="s">
        <v>287</v>
      </c>
      <c r="B2883" s="131">
        <v>6000</v>
      </c>
      <c r="C2883" s="131" t="s">
        <v>7</v>
      </c>
      <c r="D2883" s="316" t="s">
        <v>3025</v>
      </c>
      <c r="E2883" s="131">
        <v>3.42</v>
      </c>
      <c r="F2883" s="131" t="s">
        <v>9</v>
      </c>
      <c r="G2883" s="131" t="s">
        <v>3020</v>
      </c>
      <c r="H2883" s="134" t="s">
        <v>289</v>
      </c>
      <c r="I2883" s="117" t="s">
        <v>3893</v>
      </c>
      <c r="J2883" s="74">
        <f>IF(F2883="USD", E2883, E2883 * IFERROR(VLOOKUP(F2883, EXCHANGE_RATE!A:B, 2, FALSE), "Currency not found"))</f>
        <v>3.42</v>
      </c>
      <c r="K2883" s="74">
        <f t="shared" si="288"/>
        <v>3.42</v>
      </c>
      <c r="L2883" s="14">
        <f>IF(C2883="MTS", B2883, B2883 * IFERROR(VLOOKUP(C2883, 'QTY_CONVERSIONS '!A:B, 2, FALSE), "Units not found"))</f>
        <v>6</v>
      </c>
      <c r="M2883" s="75">
        <f t="shared" si="289"/>
        <v>20520</v>
      </c>
      <c r="N2883" t="str">
        <f>IFERROR(VLOOKUP(D2883, Product_Category!A:B, 2, FALSE), "Uncategorized")</f>
        <v>MCC</v>
      </c>
      <c r="O2883" s="76">
        <f t="shared" si="290"/>
        <v>3.42</v>
      </c>
      <c r="P2883" s="76">
        <f t="shared" si="291"/>
        <v>20.52</v>
      </c>
      <c r="Q2883">
        <f t="shared" si="287"/>
        <v>2023</v>
      </c>
      <c r="R2883" t="str">
        <f>IFERROR(VLOOKUP(G2883,'Importer Name'!A:B, 2, FALSE), "")</f>
        <v xml:space="preserve">ANSHUL LIFE SCIENCES </v>
      </c>
      <c r="S2883" t="str">
        <f>IFERROR(VLOOKUP(H2883,'Supplier name '!A:B, 2, FALSE), "")</f>
        <v>MINGTAI CHEMICAL</v>
      </c>
    </row>
    <row r="2884" spans="1:19">
      <c r="A2884" s="133" t="s">
        <v>287</v>
      </c>
      <c r="B2884" s="131">
        <v>6200</v>
      </c>
      <c r="C2884" s="131" t="s">
        <v>7</v>
      </c>
      <c r="D2884" s="316" t="s">
        <v>3025</v>
      </c>
      <c r="E2884" s="131">
        <v>3.25</v>
      </c>
      <c r="F2884" s="131" t="s">
        <v>9</v>
      </c>
      <c r="G2884" s="131" t="s">
        <v>3020</v>
      </c>
      <c r="H2884" s="134" t="s">
        <v>289</v>
      </c>
      <c r="I2884" s="117" t="s">
        <v>3893</v>
      </c>
      <c r="J2884" s="74">
        <f>IF(F2884="USD", E2884, E2884 * IFERROR(VLOOKUP(F2884, EXCHANGE_RATE!A:B, 2, FALSE), "Currency not found"))</f>
        <v>3.25</v>
      </c>
      <c r="K2884" s="74">
        <f t="shared" si="288"/>
        <v>3.25</v>
      </c>
      <c r="L2884" s="14">
        <f>IF(C2884="MTS", B2884, B2884 * IFERROR(VLOOKUP(C2884, 'QTY_CONVERSIONS '!A:B, 2, FALSE), "Units not found"))</f>
        <v>6.2</v>
      </c>
      <c r="M2884" s="75">
        <f t="shared" si="289"/>
        <v>20150</v>
      </c>
      <c r="N2884" t="str">
        <f>IFERROR(VLOOKUP(D2884, Product_Category!A:B, 2, FALSE), "Uncategorized")</f>
        <v>MCC</v>
      </c>
      <c r="O2884" s="76">
        <f t="shared" si="290"/>
        <v>3.25</v>
      </c>
      <c r="P2884" s="76">
        <f t="shared" si="291"/>
        <v>20.150000000000002</v>
      </c>
      <c r="Q2884">
        <f t="shared" ref="Q2884:Q2915" si="292">Q2883</f>
        <v>2023</v>
      </c>
      <c r="R2884" t="str">
        <f>IFERROR(VLOOKUP(G2884,'Importer Name'!A:B, 2, FALSE), "")</f>
        <v xml:space="preserve">ANSHUL LIFE SCIENCES </v>
      </c>
      <c r="S2884" t="str">
        <f>IFERROR(VLOOKUP(H2884,'Supplier name '!A:B, 2, FALSE), "")</f>
        <v>MINGTAI CHEMICAL</v>
      </c>
    </row>
    <row r="2885" spans="1:19">
      <c r="A2885" s="133" t="s">
        <v>287</v>
      </c>
      <c r="B2885" s="131">
        <v>4500</v>
      </c>
      <c r="C2885" s="131" t="s">
        <v>7</v>
      </c>
      <c r="D2885" s="316" t="s">
        <v>3330</v>
      </c>
      <c r="E2885" s="131">
        <v>4.4000000000000004</v>
      </c>
      <c r="F2885" s="131" t="s">
        <v>9</v>
      </c>
      <c r="G2885" s="131" t="s">
        <v>3020</v>
      </c>
      <c r="H2885" s="134" t="s">
        <v>289</v>
      </c>
      <c r="I2885" s="117" t="s">
        <v>3893</v>
      </c>
      <c r="J2885" s="74">
        <f>IF(F2885="USD", E2885, E2885 * IFERROR(VLOOKUP(F2885, EXCHANGE_RATE!A:B, 2, FALSE), "Currency not found"))</f>
        <v>4.4000000000000004</v>
      </c>
      <c r="K2885" s="74">
        <f t="shared" si="288"/>
        <v>4.4000000000000004</v>
      </c>
      <c r="L2885" s="14">
        <f>IF(C2885="MTS", B2885, B2885 * IFERROR(VLOOKUP(C2885, 'QTY_CONVERSIONS '!A:B, 2, FALSE), "Units not found"))</f>
        <v>4.5</v>
      </c>
      <c r="M2885" s="75">
        <f t="shared" si="289"/>
        <v>19800</v>
      </c>
      <c r="N2885" t="str">
        <f>IFERROR(VLOOKUP(D2885, Product_Category!A:B, 2, FALSE), "Uncategorized")</f>
        <v>MCC</v>
      </c>
      <c r="O2885" s="76">
        <f t="shared" si="290"/>
        <v>4.4000000000000004</v>
      </c>
      <c r="P2885" s="76">
        <f t="shared" si="291"/>
        <v>19.8</v>
      </c>
      <c r="Q2885">
        <f t="shared" si="292"/>
        <v>2023</v>
      </c>
      <c r="R2885" t="str">
        <f>IFERROR(VLOOKUP(G2885,'Importer Name'!A:B, 2, FALSE), "")</f>
        <v xml:space="preserve">ANSHUL LIFE SCIENCES </v>
      </c>
      <c r="S2885" t="str">
        <f>IFERROR(VLOOKUP(H2885,'Supplier name '!A:B, 2, FALSE), "")</f>
        <v>MINGTAI CHEMICAL</v>
      </c>
    </row>
    <row r="2886" spans="1:19">
      <c r="A2886" s="133" t="s">
        <v>287</v>
      </c>
      <c r="B2886" s="131">
        <v>3600</v>
      </c>
      <c r="C2886" s="131" t="s">
        <v>7</v>
      </c>
      <c r="D2886" s="316" t="s">
        <v>3330</v>
      </c>
      <c r="E2886" s="131">
        <v>4.4000000000000004</v>
      </c>
      <c r="F2886" s="131" t="s">
        <v>9</v>
      </c>
      <c r="G2886" s="131" t="s">
        <v>2632</v>
      </c>
      <c r="H2886" s="134" t="s">
        <v>289</v>
      </c>
      <c r="I2886" s="117" t="s">
        <v>3893</v>
      </c>
      <c r="J2886" s="74">
        <f>IF(F2886="USD", E2886, E2886 * IFERROR(VLOOKUP(F2886, EXCHANGE_RATE!A:B, 2, FALSE), "Currency not found"))</f>
        <v>4.4000000000000004</v>
      </c>
      <c r="K2886" s="74">
        <f t="shared" si="288"/>
        <v>4.4000000000000004</v>
      </c>
      <c r="L2886" s="14">
        <f>IF(C2886="MTS", B2886, B2886 * IFERROR(VLOOKUP(C2886, 'QTY_CONVERSIONS '!A:B, 2, FALSE), "Units not found"))</f>
        <v>3.6</v>
      </c>
      <c r="M2886" s="75">
        <f t="shared" si="289"/>
        <v>15840.000000000002</v>
      </c>
      <c r="N2886" t="str">
        <f>IFERROR(VLOOKUP(D2886, Product_Category!A:B, 2, FALSE), "Uncategorized")</f>
        <v>MCC</v>
      </c>
      <c r="O2886" s="76">
        <f t="shared" si="290"/>
        <v>4.4000000000000004</v>
      </c>
      <c r="P2886" s="76">
        <f t="shared" si="291"/>
        <v>15.840000000000002</v>
      </c>
      <c r="Q2886">
        <f t="shared" si="292"/>
        <v>2023</v>
      </c>
      <c r="R2886" t="str">
        <f>IFERROR(VLOOKUP(G2886,'Importer Name'!A:B, 2, FALSE), "")</f>
        <v>SANDOZ</v>
      </c>
      <c r="S2886" t="str">
        <f>IFERROR(VLOOKUP(H2886,'Supplier name '!A:B, 2, FALSE), "")</f>
        <v>MINGTAI CHEMICAL</v>
      </c>
    </row>
    <row r="2887" spans="1:19">
      <c r="A2887" s="133" t="s">
        <v>287</v>
      </c>
      <c r="B2887" s="131">
        <v>2000</v>
      </c>
      <c r="C2887" s="131" t="s">
        <v>7</v>
      </c>
      <c r="D2887" s="316" t="s">
        <v>3331</v>
      </c>
      <c r="E2887" s="131">
        <v>3.6</v>
      </c>
      <c r="F2887" s="131" t="s">
        <v>9</v>
      </c>
      <c r="G2887" s="131" t="s">
        <v>3020</v>
      </c>
      <c r="H2887" s="134" t="s">
        <v>289</v>
      </c>
      <c r="I2887" s="117" t="s">
        <v>3893</v>
      </c>
      <c r="J2887" s="74">
        <f>IF(F2887="USD", E2887, E2887 * IFERROR(VLOOKUP(F2887, EXCHANGE_RATE!A:B, 2, FALSE), "Currency not found"))</f>
        <v>3.6</v>
      </c>
      <c r="K2887" s="74">
        <f t="shared" si="288"/>
        <v>3.6</v>
      </c>
      <c r="L2887" s="14">
        <f>IF(C2887="MTS", B2887, B2887 * IFERROR(VLOOKUP(C2887, 'QTY_CONVERSIONS '!A:B, 2, FALSE), "Units not found"))</f>
        <v>2</v>
      </c>
      <c r="M2887" s="75">
        <f t="shared" si="289"/>
        <v>7200</v>
      </c>
      <c r="N2887" t="str">
        <f>IFERROR(VLOOKUP(D2887, Product_Category!A:B, 2, FALSE), "Uncategorized")</f>
        <v>MCC</v>
      </c>
      <c r="O2887" s="76">
        <f t="shared" si="290"/>
        <v>3.6</v>
      </c>
      <c r="P2887" s="76">
        <f t="shared" si="291"/>
        <v>7.2</v>
      </c>
      <c r="Q2887">
        <f t="shared" si="292"/>
        <v>2023</v>
      </c>
      <c r="R2887" t="str">
        <f>IFERROR(VLOOKUP(G2887,'Importer Name'!A:B, 2, FALSE), "")</f>
        <v xml:space="preserve">ANSHUL LIFE SCIENCES </v>
      </c>
      <c r="S2887" t="str">
        <f>IFERROR(VLOOKUP(H2887,'Supplier name '!A:B, 2, FALSE), "")</f>
        <v>MINGTAI CHEMICAL</v>
      </c>
    </row>
    <row r="2888" spans="1:19">
      <c r="A2888" s="133" t="s">
        <v>287</v>
      </c>
      <c r="B2888" s="131">
        <v>25</v>
      </c>
      <c r="C2888" s="131" t="s">
        <v>7</v>
      </c>
      <c r="D2888" s="316" t="s">
        <v>3331</v>
      </c>
      <c r="E2888" s="131">
        <v>4.8</v>
      </c>
      <c r="F2888" s="131" t="s">
        <v>9</v>
      </c>
      <c r="G2888" s="131" t="s">
        <v>3020</v>
      </c>
      <c r="H2888" s="134" t="s">
        <v>289</v>
      </c>
      <c r="I2888" s="117" t="s">
        <v>3893</v>
      </c>
      <c r="J2888" s="74">
        <f>IF(F2888="USD", E2888, E2888 * IFERROR(VLOOKUP(F2888, EXCHANGE_RATE!A:B, 2, FALSE), "Currency not found"))</f>
        <v>4.8</v>
      </c>
      <c r="K2888" s="74">
        <f t="shared" si="288"/>
        <v>4.8</v>
      </c>
      <c r="L2888" s="14">
        <f>IF(C2888="MTS", B2888, B2888 * IFERROR(VLOOKUP(C2888, 'QTY_CONVERSIONS '!A:B, 2, FALSE), "Units not found"))</f>
        <v>2.5000000000000001E-2</v>
      </c>
      <c r="M2888" s="75">
        <f t="shared" si="289"/>
        <v>120</v>
      </c>
      <c r="N2888" t="str">
        <f>IFERROR(VLOOKUP(D2888, Product_Category!A:B, 2, FALSE), "Uncategorized")</f>
        <v>MCC</v>
      </c>
      <c r="O2888" s="76">
        <f t="shared" si="290"/>
        <v>4.8</v>
      </c>
      <c r="P2888" s="76">
        <f t="shared" si="291"/>
        <v>0.12</v>
      </c>
      <c r="Q2888">
        <f t="shared" si="292"/>
        <v>2023</v>
      </c>
      <c r="R2888" t="str">
        <f>IFERROR(VLOOKUP(G2888,'Importer Name'!A:B, 2, FALSE), "")</f>
        <v xml:space="preserve">ANSHUL LIFE SCIENCES </v>
      </c>
      <c r="S2888" t="str">
        <f>IFERROR(VLOOKUP(H2888,'Supplier name '!A:B, 2, FALSE), "")</f>
        <v>MINGTAI CHEMICAL</v>
      </c>
    </row>
    <row r="2889" spans="1:19">
      <c r="A2889" s="133" t="s">
        <v>287</v>
      </c>
      <c r="B2889" s="131">
        <v>1000</v>
      </c>
      <c r="C2889" s="131" t="s">
        <v>7</v>
      </c>
      <c r="D2889" s="316" t="s">
        <v>3023</v>
      </c>
      <c r="E2889" s="131">
        <v>7.2</v>
      </c>
      <c r="F2889" s="131" t="s">
        <v>9</v>
      </c>
      <c r="G2889" s="131" t="s">
        <v>3020</v>
      </c>
      <c r="H2889" s="134" t="s">
        <v>289</v>
      </c>
      <c r="I2889" s="117" t="s">
        <v>3893</v>
      </c>
      <c r="J2889" s="74">
        <f>IF(F2889="USD", E2889, E2889 * IFERROR(VLOOKUP(F2889, EXCHANGE_RATE!A:B, 2, FALSE), "Currency not found"))</f>
        <v>7.2</v>
      </c>
      <c r="K2889" s="74">
        <f t="shared" si="288"/>
        <v>7.2</v>
      </c>
      <c r="L2889" s="14">
        <f>IF(C2889="MTS", B2889, B2889 * IFERROR(VLOOKUP(C2889, 'QTY_CONVERSIONS '!A:B, 2, FALSE), "Units not found"))</f>
        <v>1</v>
      </c>
      <c r="M2889" s="75">
        <f t="shared" si="289"/>
        <v>7200</v>
      </c>
      <c r="N2889" t="str">
        <f>IFERROR(VLOOKUP(D2889, Product_Category!A:B, 2, FALSE), "Uncategorized")</f>
        <v>MCC</v>
      </c>
      <c r="O2889" s="76">
        <f t="shared" si="290"/>
        <v>7.2</v>
      </c>
      <c r="P2889" s="76">
        <f t="shared" si="291"/>
        <v>7.2</v>
      </c>
      <c r="Q2889">
        <f t="shared" si="292"/>
        <v>2023</v>
      </c>
      <c r="R2889" t="str">
        <f>IFERROR(VLOOKUP(G2889,'Importer Name'!A:B, 2, FALSE), "")</f>
        <v xml:space="preserve">ANSHUL LIFE SCIENCES </v>
      </c>
      <c r="S2889" t="str">
        <f>IFERROR(VLOOKUP(H2889,'Supplier name '!A:B, 2, FALSE), "")</f>
        <v>MINGTAI CHEMICAL</v>
      </c>
    </row>
    <row r="2890" spans="1:19">
      <c r="A2890" s="133" t="s">
        <v>287</v>
      </c>
      <c r="B2890" s="131">
        <v>15750</v>
      </c>
      <c r="C2890" s="131" t="s">
        <v>7</v>
      </c>
      <c r="D2890" s="316" t="s">
        <v>3860</v>
      </c>
      <c r="E2890" s="131">
        <v>9.8000000000000007</v>
      </c>
      <c r="F2890" s="131" t="s">
        <v>9</v>
      </c>
      <c r="G2890" s="131" t="s">
        <v>3020</v>
      </c>
      <c r="H2890" s="134" t="s">
        <v>289</v>
      </c>
      <c r="I2890" s="117" t="s">
        <v>3893</v>
      </c>
      <c r="J2890" s="74">
        <f>IF(F2890="USD", E2890, E2890 * IFERROR(VLOOKUP(F2890, EXCHANGE_RATE!A:B, 2, FALSE), "Currency not found"))</f>
        <v>9.8000000000000007</v>
      </c>
      <c r="K2890" s="74">
        <f t="shared" si="288"/>
        <v>9.8000000000000007</v>
      </c>
      <c r="L2890" s="14">
        <f>IF(C2890="MTS", B2890, B2890 * IFERROR(VLOOKUP(C2890, 'QTY_CONVERSIONS '!A:B, 2, FALSE), "Units not found"))</f>
        <v>15.75</v>
      </c>
      <c r="M2890" s="75">
        <f t="shared" si="289"/>
        <v>154350</v>
      </c>
      <c r="N2890" t="str">
        <f>IFERROR(VLOOKUP(D2890, Product_Category!A:B, 2, FALSE), "Uncategorized")</f>
        <v>CROSCARMELLOSE SODIUM</v>
      </c>
      <c r="O2890" s="76">
        <f t="shared" si="290"/>
        <v>9.8000000000000007</v>
      </c>
      <c r="P2890" s="76">
        <f t="shared" si="291"/>
        <v>154.35000000000002</v>
      </c>
      <c r="Q2890">
        <f t="shared" si="292"/>
        <v>2023</v>
      </c>
      <c r="R2890" t="str">
        <f>IFERROR(VLOOKUP(G2890,'Importer Name'!A:B, 2, FALSE), "")</f>
        <v xml:space="preserve">ANSHUL LIFE SCIENCES </v>
      </c>
      <c r="S2890" t="str">
        <f>IFERROR(VLOOKUP(H2890,'Supplier name '!A:B, 2, FALSE), "")</f>
        <v>MINGTAI CHEMICAL</v>
      </c>
    </row>
    <row r="2891" spans="1:19">
      <c r="A2891" s="133" t="s">
        <v>287</v>
      </c>
      <c r="B2891" s="131">
        <v>5000</v>
      </c>
      <c r="C2891" s="131" t="s">
        <v>7</v>
      </c>
      <c r="D2891" s="316" t="s">
        <v>3860</v>
      </c>
      <c r="E2891" s="131">
        <v>9.8000000000000007</v>
      </c>
      <c r="F2891" s="131" t="s">
        <v>9</v>
      </c>
      <c r="G2891" s="131" t="s">
        <v>3020</v>
      </c>
      <c r="H2891" s="134" t="s">
        <v>289</v>
      </c>
      <c r="I2891" s="117" t="s">
        <v>3893</v>
      </c>
      <c r="J2891" s="74">
        <f>IF(F2891="USD", E2891, E2891 * IFERROR(VLOOKUP(F2891, EXCHANGE_RATE!A:B, 2, FALSE), "Currency not found"))</f>
        <v>9.8000000000000007</v>
      </c>
      <c r="K2891" s="74">
        <f t="shared" ref="K2891:K2915" si="293">ROUNDUP(J2891,2)</f>
        <v>9.8000000000000007</v>
      </c>
      <c r="L2891" s="14">
        <f>IF(C2891="MTS", B2891, B2891 * IFERROR(VLOOKUP(C2891, 'QTY_CONVERSIONS '!A:B, 2, FALSE), "Units not found"))</f>
        <v>5</v>
      </c>
      <c r="M2891" s="75">
        <f t="shared" ref="M2891:M2915" si="294">B2891*K2891</f>
        <v>49000</v>
      </c>
      <c r="N2891" t="str">
        <f>IFERROR(VLOOKUP(D2891, Product_Category!A:B, 2, FALSE), "Uncategorized")</f>
        <v>CROSCARMELLOSE SODIUM</v>
      </c>
      <c r="O2891" s="76">
        <f t="shared" ref="O2891:O2915" si="295">K2891</f>
        <v>9.8000000000000007</v>
      </c>
      <c r="P2891" s="76">
        <f t="shared" ref="P2891:P2915" si="296">L2891*O2891</f>
        <v>49</v>
      </c>
      <c r="Q2891">
        <f t="shared" si="292"/>
        <v>2023</v>
      </c>
      <c r="R2891" t="str">
        <f>IFERROR(VLOOKUP(G2891,'Importer Name'!A:B, 2, FALSE), "")</f>
        <v xml:space="preserve">ANSHUL LIFE SCIENCES </v>
      </c>
      <c r="S2891" t="str">
        <f>IFERROR(VLOOKUP(H2891,'Supplier name '!A:B, 2, FALSE), "")</f>
        <v>MINGTAI CHEMICAL</v>
      </c>
    </row>
    <row r="2892" spans="1:19">
      <c r="A2892" s="133" t="s">
        <v>287</v>
      </c>
      <c r="B2892" s="131">
        <v>7000</v>
      </c>
      <c r="C2892" s="131" t="s">
        <v>7</v>
      </c>
      <c r="D2892" s="316" t="s">
        <v>3860</v>
      </c>
      <c r="E2892" s="131">
        <v>9.8000000000000007</v>
      </c>
      <c r="F2892" s="131" t="s">
        <v>9</v>
      </c>
      <c r="G2892" s="131" t="s">
        <v>3020</v>
      </c>
      <c r="H2892" s="134" t="s">
        <v>289</v>
      </c>
      <c r="I2892" s="117" t="s">
        <v>3893</v>
      </c>
      <c r="J2892" s="74">
        <f>IF(F2892="USD", E2892, E2892 * IFERROR(VLOOKUP(F2892, EXCHANGE_RATE!A:B, 2, FALSE), "Currency not found"))</f>
        <v>9.8000000000000007</v>
      </c>
      <c r="K2892" s="74">
        <f t="shared" si="293"/>
        <v>9.8000000000000007</v>
      </c>
      <c r="L2892" s="14">
        <f>IF(C2892="MTS", B2892, B2892 * IFERROR(VLOOKUP(C2892, 'QTY_CONVERSIONS '!A:B, 2, FALSE), "Units not found"))</f>
        <v>7</v>
      </c>
      <c r="M2892" s="75">
        <f t="shared" si="294"/>
        <v>68600</v>
      </c>
      <c r="N2892" t="str">
        <f>IFERROR(VLOOKUP(D2892, Product_Category!A:B, 2, FALSE), "Uncategorized")</f>
        <v>CROSCARMELLOSE SODIUM</v>
      </c>
      <c r="O2892" s="76">
        <f t="shared" si="295"/>
        <v>9.8000000000000007</v>
      </c>
      <c r="P2892" s="76">
        <f t="shared" si="296"/>
        <v>68.600000000000009</v>
      </c>
      <c r="Q2892">
        <f t="shared" si="292"/>
        <v>2023</v>
      </c>
      <c r="R2892" t="str">
        <f>IFERROR(VLOOKUP(G2892,'Importer Name'!A:B, 2, FALSE), "")</f>
        <v xml:space="preserve">ANSHUL LIFE SCIENCES </v>
      </c>
      <c r="S2892" t="str">
        <f>IFERROR(VLOOKUP(H2892,'Supplier name '!A:B, 2, FALSE), "")</f>
        <v>MINGTAI CHEMICAL</v>
      </c>
    </row>
    <row r="2893" spans="1:19">
      <c r="A2893" s="133" t="s">
        <v>287</v>
      </c>
      <c r="B2893" s="131">
        <v>11500</v>
      </c>
      <c r="C2893" s="131" t="s">
        <v>7</v>
      </c>
      <c r="D2893" s="316" t="s">
        <v>769</v>
      </c>
      <c r="E2893" s="131">
        <v>3.2</v>
      </c>
      <c r="F2893" s="131" t="s">
        <v>9</v>
      </c>
      <c r="G2893" s="131" t="s">
        <v>114</v>
      </c>
      <c r="H2893" s="134" t="s">
        <v>289</v>
      </c>
      <c r="I2893" s="117" t="s">
        <v>3893</v>
      </c>
      <c r="J2893" s="74">
        <f>IF(F2893="USD", E2893, E2893 * IFERROR(VLOOKUP(F2893, EXCHANGE_RATE!A:B, 2, FALSE), "Currency not found"))</f>
        <v>3.2</v>
      </c>
      <c r="K2893" s="74">
        <f t="shared" si="293"/>
        <v>3.2</v>
      </c>
      <c r="L2893" s="14">
        <f>IF(C2893="MTS", B2893, B2893 * IFERROR(VLOOKUP(C2893, 'QTY_CONVERSIONS '!A:B, 2, FALSE), "Units not found"))</f>
        <v>11.5</v>
      </c>
      <c r="M2893" s="75">
        <f t="shared" si="294"/>
        <v>36800</v>
      </c>
      <c r="N2893" t="str">
        <f>IFERROR(VLOOKUP(D2893, Product_Category!A:B, 2, FALSE), "Uncategorized")</f>
        <v>MCC</v>
      </c>
      <c r="O2893" s="76">
        <f t="shared" si="295"/>
        <v>3.2</v>
      </c>
      <c r="P2893" s="76">
        <f t="shared" si="296"/>
        <v>36.800000000000004</v>
      </c>
      <c r="Q2893">
        <f t="shared" si="292"/>
        <v>2023</v>
      </c>
      <c r="R2893" t="str">
        <f>IFERROR(VLOOKUP(G2893,'Importer Name'!A:B, 2, FALSE), "")</f>
        <v>GRANULES INDIA</v>
      </c>
      <c r="S2893" t="str">
        <f>IFERROR(VLOOKUP(H2893,'Supplier name '!A:B, 2, FALSE), "")</f>
        <v>MINGTAI CHEMICAL</v>
      </c>
    </row>
    <row r="2894" spans="1:19">
      <c r="A2894" s="133" t="s">
        <v>287</v>
      </c>
      <c r="B2894" s="131">
        <v>11500</v>
      </c>
      <c r="C2894" s="131" t="s">
        <v>7</v>
      </c>
      <c r="D2894" s="316" t="s">
        <v>611</v>
      </c>
      <c r="E2894" s="131">
        <v>3.2</v>
      </c>
      <c r="F2894" s="131" t="s">
        <v>9</v>
      </c>
      <c r="G2894" s="131" t="s">
        <v>114</v>
      </c>
      <c r="H2894" s="134" t="s">
        <v>289</v>
      </c>
      <c r="I2894" s="117" t="s">
        <v>3893</v>
      </c>
      <c r="J2894" s="74">
        <f>IF(F2894="USD", E2894, E2894 * IFERROR(VLOOKUP(F2894, EXCHANGE_RATE!A:B, 2, FALSE), "Currency not found"))</f>
        <v>3.2</v>
      </c>
      <c r="K2894" s="74">
        <f t="shared" si="293"/>
        <v>3.2</v>
      </c>
      <c r="L2894" s="14">
        <f>IF(C2894="MTS", B2894, B2894 * IFERROR(VLOOKUP(C2894, 'QTY_CONVERSIONS '!A:B, 2, FALSE), "Units not found"))</f>
        <v>11.5</v>
      </c>
      <c r="M2894" s="75">
        <f t="shared" si="294"/>
        <v>36800</v>
      </c>
      <c r="N2894" t="str">
        <f>IFERROR(VLOOKUP(D2894, Product_Category!A:B, 2, FALSE), "Uncategorized")</f>
        <v>MCC</v>
      </c>
      <c r="O2894" s="76">
        <f t="shared" si="295"/>
        <v>3.2</v>
      </c>
      <c r="P2894" s="76">
        <f t="shared" si="296"/>
        <v>36.800000000000004</v>
      </c>
      <c r="Q2894">
        <f t="shared" si="292"/>
        <v>2023</v>
      </c>
      <c r="R2894" t="str">
        <f>IFERROR(VLOOKUP(G2894,'Importer Name'!A:B, 2, FALSE), "")</f>
        <v>GRANULES INDIA</v>
      </c>
      <c r="S2894" t="str">
        <f>IFERROR(VLOOKUP(H2894,'Supplier name '!A:B, 2, FALSE), "")</f>
        <v>MINGTAI CHEMICAL</v>
      </c>
    </row>
    <row r="2895" spans="1:19">
      <c r="A2895" s="135" t="s">
        <v>287</v>
      </c>
      <c r="B2895" s="132">
        <v>4000</v>
      </c>
      <c r="C2895" s="132" t="s">
        <v>7</v>
      </c>
      <c r="D2895" s="317" t="s">
        <v>3332</v>
      </c>
      <c r="E2895" s="132">
        <v>9.5</v>
      </c>
      <c r="F2895" s="132" t="s">
        <v>9</v>
      </c>
      <c r="G2895" s="132" t="s">
        <v>3020</v>
      </c>
      <c r="H2895" s="136" t="s">
        <v>289</v>
      </c>
      <c r="I2895" s="117" t="s">
        <v>3893</v>
      </c>
      <c r="J2895" s="74">
        <f>IF(F2895="USD", E2895, E2895 * IFERROR(VLOOKUP(F2895, EXCHANGE_RATE!A:B, 2, FALSE), "Currency not found"))</f>
        <v>9.5</v>
      </c>
      <c r="K2895" s="74">
        <f t="shared" si="293"/>
        <v>9.5</v>
      </c>
      <c r="L2895" s="14">
        <f>IF(C2895="MTS", B2895, B2895 * IFERROR(VLOOKUP(C2895, 'QTY_CONVERSIONS '!A:B, 2, FALSE), "Units not found"))</f>
        <v>4</v>
      </c>
      <c r="M2895" s="75">
        <f t="shared" si="294"/>
        <v>38000</v>
      </c>
      <c r="N2895" t="str">
        <f>IFERROR(VLOOKUP(D2895, Product_Category!A:B, 2, FALSE), "Uncategorized")</f>
        <v>MCC</v>
      </c>
      <c r="O2895" s="76">
        <f t="shared" si="295"/>
        <v>9.5</v>
      </c>
      <c r="P2895" s="76">
        <f t="shared" si="296"/>
        <v>38</v>
      </c>
      <c r="Q2895">
        <f t="shared" si="292"/>
        <v>2023</v>
      </c>
      <c r="R2895" t="str">
        <f>IFERROR(VLOOKUP(G2895,'Importer Name'!A:B, 2, FALSE), "")</f>
        <v xml:space="preserve">ANSHUL LIFE SCIENCES </v>
      </c>
      <c r="S2895" t="str">
        <f>IFERROR(VLOOKUP(H2895,'Supplier name '!A:B, 2, FALSE), "")</f>
        <v>MINGTAI CHEMICAL</v>
      </c>
    </row>
    <row r="2896" spans="1:19">
      <c r="A2896" s="133" t="s">
        <v>492</v>
      </c>
      <c r="B2896" s="131">
        <v>1</v>
      </c>
      <c r="C2896" s="131" t="s">
        <v>7</v>
      </c>
      <c r="D2896" s="316" t="s">
        <v>19</v>
      </c>
      <c r="E2896" s="131">
        <v>22.39</v>
      </c>
      <c r="F2896" s="131" t="s">
        <v>9</v>
      </c>
      <c r="G2896" s="131" t="s">
        <v>3888</v>
      </c>
      <c r="H2896" s="134" t="s">
        <v>3654</v>
      </c>
      <c r="I2896" s="117" t="s">
        <v>3893</v>
      </c>
      <c r="J2896" s="74">
        <f>IF(F2896="USD", E2896, E2896 * IFERROR(VLOOKUP(F2896, EXCHANGE_RATE!A:B, 2, FALSE), "Currency not found"))</f>
        <v>22.39</v>
      </c>
      <c r="K2896" s="74">
        <f t="shared" si="293"/>
        <v>22.39</v>
      </c>
      <c r="L2896" s="14">
        <f>IF(C2896="MTS", B2896, B2896 * IFERROR(VLOOKUP(C2896, 'QTY_CONVERSIONS '!A:B, 2, FALSE), "Units not found"))</f>
        <v>1E-3</v>
      </c>
      <c r="M2896" s="75">
        <f t="shared" si="294"/>
        <v>22.39</v>
      </c>
      <c r="N2896" t="str">
        <f>IFERROR(VLOOKUP(D2896, Product_Category!A:B, 2, FALSE), "Uncategorized")</f>
        <v>CMC</v>
      </c>
      <c r="O2896" s="76">
        <f t="shared" si="295"/>
        <v>22.39</v>
      </c>
      <c r="P2896" s="76">
        <f t="shared" si="296"/>
        <v>2.239E-2</v>
      </c>
      <c r="Q2896">
        <f t="shared" si="292"/>
        <v>2023</v>
      </c>
      <c r="R2896" t="str">
        <f>IFERROR(VLOOKUP(G2896,'Importer Name'!A:B, 2, FALSE), "")</f>
        <v>THERMO FISHER SCIENTIFIC</v>
      </c>
      <c r="S2896" t="str">
        <f>IFERROR(VLOOKUP(H2896,'Supplier name '!A:B, 2, FALSE), "")</f>
        <v xml:space="preserve">ALFA AESAR </v>
      </c>
    </row>
    <row r="2897" spans="1:19">
      <c r="A2897" s="133" t="s">
        <v>492</v>
      </c>
      <c r="B2897" s="131">
        <v>0.15</v>
      </c>
      <c r="C2897" s="131" t="s">
        <v>7</v>
      </c>
      <c r="D2897" s="316" t="s">
        <v>3048</v>
      </c>
      <c r="E2897" s="131">
        <v>1.2E-2</v>
      </c>
      <c r="F2897" s="131" t="s">
        <v>1718</v>
      </c>
      <c r="G2897" s="131" t="s">
        <v>3889</v>
      </c>
      <c r="H2897" s="134" t="s">
        <v>3890</v>
      </c>
      <c r="I2897" s="117" t="s">
        <v>3893</v>
      </c>
      <c r="J2897" s="74">
        <f>IF(F2897="USD", E2897, E2897 * IFERROR(VLOOKUP(F2897, EXCHANGE_RATE!A:B, 2, FALSE), "Currency not found"))</f>
        <v>1.2840000000000001E-2</v>
      </c>
      <c r="K2897" s="74">
        <f t="shared" si="293"/>
        <v>0.02</v>
      </c>
      <c r="L2897" s="14">
        <f>IF(C2897="MTS", B2897, B2897 * IFERROR(VLOOKUP(C2897, 'QTY_CONVERSIONS '!A:B, 2, FALSE), "Units not found"))</f>
        <v>1.4999999999999999E-4</v>
      </c>
      <c r="M2897" s="75">
        <f t="shared" si="294"/>
        <v>3.0000000000000001E-3</v>
      </c>
      <c r="N2897" t="str">
        <f>IFERROR(VLOOKUP(D2897, Product_Category!A:B, 2, FALSE), "Uncategorized")</f>
        <v>CROSCARMELLOSE SODIUM</v>
      </c>
      <c r="O2897" s="76">
        <f t="shared" si="295"/>
        <v>0.02</v>
      </c>
      <c r="P2897" s="76">
        <f t="shared" si="296"/>
        <v>2.9999999999999997E-6</v>
      </c>
      <c r="Q2897">
        <f t="shared" si="292"/>
        <v>2023</v>
      </c>
      <c r="R2897" t="str">
        <f>IFERROR(VLOOKUP(G2897,'Importer Name'!A:B, 2, FALSE), "")</f>
        <v>MEDCENT PHARMA</v>
      </c>
      <c r="S2897" t="str">
        <f>IFERROR(VLOOKUP(H2897,'Supplier name '!A:B, 2, FALSE), "")</f>
        <v>M/S SUREPHARM</v>
      </c>
    </row>
    <row r="2898" spans="1:19">
      <c r="A2898" s="133" t="s">
        <v>492</v>
      </c>
      <c r="B2898" s="131">
        <v>8000</v>
      </c>
      <c r="C2898" s="131" t="s">
        <v>7</v>
      </c>
      <c r="D2898" s="316" t="s">
        <v>910</v>
      </c>
      <c r="E2898" s="131">
        <v>5.37</v>
      </c>
      <c r="F2898" s="131" t="s">
        <v>9</v>
      </c>
      <c r="G2898" s="131" t="s">
        <v>494</v>
      </c>
      <c r="H2898" s="134" t="s">
        <v>495</v>
      </c>
      <c r="I2898" s="117" t="s">
        <v>3893</v>
      </c>
      <c r="J2898" s="74">
        <f>IF(F2898="USD", E2898, E2898 * IFERROR(VLOOKUP(F2898, EXCHANGE_RATE!A:B, 2, FALSE), "Currency not found"))</f>
        <v>5.37</v>
      </c>
      <c r="K2898" s="74">
        <f t="shared" si="293"/>
        <v>5.37</v>
      </c>
      <c r="L2898" s="14">
        <f>IF(C2898="MTS", B2898, B2898 * IFERROR(VLOOKUP(C2898, 'QTY_CONVERSIONS '!A:B, 2, FALSE), "Units not found"))</f>
        <v>8</v>
      </c>
      <c r="M2898" s="75">
        <f t="shared" si="294"/>
        <v>42960</v>
      </c>
      <c r="N2898" t="str">
        <f>IFERROR(VLOOKUP(D2898, Product_Category!A:B, 2, FALSE), "Uncategorized")</f>
        <v>MAGNESIUM STEARATE</v>
      </c>
      <c r="O2898" s="76">
        <f t="shared" si="295"/>
        <v>5.37</v>
      </c>
      <c r="P2898" s="76">
        <f t="shared" si="296"/>
        <v>42.96</v>
      </c>
      <c r="Q2898">
        <f t="shared" si="292"/>
        <v>2023</v>
      </c>
      <c r="R2898" t="str">
        <f>IFERROR(VLOOKUP(G2898,'Importer Name'!A:B, 2, FALSE), "")</f>
        <v>JOHNSON MATTHEY CHEM</v>
      </c>
      <c r="S2898" t="str">
        <f>IFERROR(VLOOKUP(H2898,'Supplier name '!A:B, 2, FALSE), "")</f>
        <v>JAMES M. BROWN</v>
      </c>
    </row>
    <row r="2899" spans="1:19">
      <c r="A2899" s="133" t="s">
        <v>492</v>
      </c>
      <c r="B2899" s="131">
        <v>0.6</v>
      </c>
      <c r="C2899" s="131" t="s">
        <v>7</v>
      </c>
      <c r="D2899" s="316" t="s">
        <v>611</v>
      </c>
      <c r="E2899" s="131">
        <v>4.0000000000000001E-3</v>
      </c>
      <c r="F2899" s="131" t="s">
        <v>1718</v>
      </c>
      <c r="G2899" s="131" t="s">
        <v>3889</v>
      </c>
      <c r="H2899" s="134" t="s">
        <v>3890</v>
      </c>
      <c r="I2899" s="117" t="s">
        <v>3893</v>
      </c>
      <c r="J2899" s="74">
        <f>IF(F2899="USD", E2899, E2899 * IFERROR(VLOOKUP(F2899, EXCHANGE_RATE!A:B, 2, FALSE), "Currency not found"))</f>
        <v>4.28E-3</v>
      </c>
      <c r="K2899" s="74">
        <f t="shared" si="293"/>
        <v>0.01</v>
      </c>
      <c r="L2899" s="14">
        <f>IF(C2899="MTS", B2899, B2899 * IFERROR(VLOOKUP(C2899, 'QTY_CONVERSIONS '!A:B, 2, FALSE), "Units not found"))</f>
        <v>5.9999999999999995E-4</v>
      </c>
      <c r="M2899" s="75">
        <f t="shared" si="294"/>
        <v>6.0000000000000001E-3</v>
      </c>
      <c r="N2899" t="str">
        <f>IFERROR(VLOOKUP(D2899, Product_Category!A:B, 2, FALSE), "Uncategorized")</f>
        <v>MCC</v>
      </c>
      <c r="O2899" s="76">
        <f t="shared" si="295"/>
        <v>0.01</v>
      </c>
      <c r="P2899" s="76">
        <f t="shared" si="296"/>
        <v>5.9999999999999993E-6</v>
      </c>
      <c r="Q2899">
        <f t="shared" si="292"/>
        <v>2023</v>
      </c>
      <c r="R2899" t="str">
        <f>IFERROR(VLOOKUP(G2899,'Importer Name'!A:B, 2, FALSE), "")</f>
        <v>MEDCENT PHARMA</v>
      </c>
      <c r="S2899" t="str">
        <f>IFERROR(VLOOKUP(H2899,'Supplier name '!A:B, 2, FALSE), "")</f>
        <v>M/S SUREPHARM</v>
      </c>
    </row>
    <row r="2900" spans="1:19">
      <c r="A2900" s="135" t="s">
        <v>492</v>
      </c>
      <c r="B2900" s="132">
        <v>0.4</v>
      </c>
      <c r="C2900" s="132" t="s">
        <v>7</v>
      </c>
      <c r="D2900" s="317" t="s">
        <v>769</v>
      </c>
      <c r="E2900" s="132">
        <v>4.0000000000000001E-3</v>
      </c>
      <c r="F2900" s="132" t="s">
        <v>1718</v>
      </c>
      <c r="G2900" s="132" t="s">
        <v>3889</v>
      </c>
      <c r="H2900" s="136" t="s">
        <v>3890</v>
      </c>
      <c r="I2900" s="117" t="s">
        <v>3893</v>
      </c>
      <c r="J2900" s="74">
        <f>IF(F2900="USD", E2900, E2900 * IFERROR(VLOOKUP(F2900, EXCHANGE_RATE!A:B, 2, FALSE), "Currency not found"))</f>
        <v>4.28E-3</v>
      </c>
      <c r="K2900" s="74">
        <f t="shared" si="293"/>
        <v>0.01</v>
      </c>
      <c r="L2900" s="14">
        <f>IF(C2900="MTS", B2900, B2900 * IFERROR(VLOOKUP(C2900, 'QTY_CONVERSIONS '!A:B, 2, FALSE), "Units not found"))</f>
        <v>4.0000000000000002E-4</v>
      </c>
      <c r="M2900" s="75">
        <f t="shared" si="294"/>
        <v>4.0000000000000001E-3</v>
      </c>
      <c r="N2900" t="str">
        <f>IFERROR(VLOOKUP(D2900, Product_Category!A:B, 2, FALSE), "Uncategorized")</f>
        <v>MCC</v>
      </c>
      <c r="O2900" s="76">
        <f t="shared" si="295"/>
        <v>0.01</v>
      </c>
      <c r="P2900" s="76">
        <f t="shared" si="296"/>
        <v>4.0000000000000007E-6</v>
      </c>
      <c r="Q2900">
        <f t="shared" si="292"/>
        <v>2023</v>
      </c>
      <c r="R2900" t="str">
        <f>IFERROR(VLOOKUP(G2900,'Importer Name'!A:B, 2, FALSE), "")</f>
        <v>MEDCENT PHARMA</v>
      </c>
      <c r="S2900" t="str">
        <f>IFERROR(VLOOKUP(H2900,'Supplier name '!A:B, 2, FALSE), "")</f>
        <v>M/S SUREPHARM</v>
      </c>
    </row>
    <row r="2901" spans="1:19">
      <c r="A2901" s="133" t="s">
        <v>172</v>
      </c>
      <c r="B2901" s="131">
        <v>6</v>
      </c>
      <c r="C2901" s="131" t="s">
        <v>7</v>
      </c>
      <c r="D2901" s="316" t="s">
        <v>3852</v>
      </c>
      <c r="E2901" s="131">
        <v>0.83</v>
      </c>
      <c r="F2901" s="131" t="s">
        <v>9</v>
      </c>
      <c r="G2901" s="131" t="s">
        <v>3891</v>
      </c>
      <c r="H2901" s="134" t="s">
        <v>3892</v>
      </c>
      <c r="I2901" s="117" t="s">
        <v>3893</v>
      </c>
      <c r="J2901" s="74">
        <f>IF(F2901="USD", E2901, E2901 * IFERROR(VLOOKUP(F2901, EXCHANGE_RATE!A:B, 2, FALSE), "Currency not found"))</f>
        <v>0.83</v>
      </c>
      <c r="K2901" s="74">
        <f t="shared" si="293"/>
        <v>0.83</v>
      </c>
      <c r="L2901" s="14">
        <f>IF(C2901="MTS", B2901, B2901 * IFERROR(VLOOKUP(C2901, 'QTY_CONVERSIONS '!A:B, 2, FALSE), "Units not found"))</f>
        <v>6.0000000000000001E-3</v>
      </c>
      <c r="M2901" s="75">
        <f t="shared" si="294"/>
        <v>4.9799999999999995</v>
      </c>
      <c r="N2901" t="str">
        <f>IFERROR(VLOOKUP(D2901, Product_Category!A:B, 2, FALSE), "Uncategorized")</f>
        <v>CMC</v>
      </c>
      <c r="O2901" s="76">
        <f t="shared" si="295"/>
        <v>0.83</v>
      </c>
      <c r="P2901" s="76">
        <f t="shared" si="296"/>
        <v>4.9800000000000001E-3</v>
      </c>
      <c r="Q2901">
        <f t="shared" si="292"/>
        <v>2023</v>
      </c>
      <c r="R2901" t="str">
        <f>IFERROR(VLOOKUP(G2901,'Importer Name'!A:B, 2, FALSE), "")</f>
        <v>FIRST TIME US PHARMA</v>
      </c>
      <c r="S2901" t="str">
        <f>IFERROR(VLOOKUP(H2901,'Supplier name '!A:B, 2, FALSE), "")</f>
        <v>PROLYN JEANSTSUNN</v>
      </c>
    </row>
    <row r="2902" spans="1:19">
      <c r="A2902" s="133" t="s">
        <v>172</v>
      </c>
      <c r="B2902" s="131">
        <v>120</v>
      </c>
      <c r="C2902" s="131" t="s">
        <v>7</v>
      </c>
      <c r="D2902" s="316" t="s">
        <v>910</v>
      </c>
      <c r="E2902" s="131">
        <v>18</v>
      </c>
      <c r="F2902" s="131" t="s">
        <v>9</v>
      </c>
      <c r="G2902" s="131" t="s">
        <v>481</v>
      </c>
      <c r="H2902" s="134" t="s">
        <v>1875</v>
      </c>
      <c r="I2902" s="117" t="s">
        <v>3893</v>
      </c>
      <c r="J2902" s="74">
        <f>IF(F2902="USD", E2902, E2902 * IFERROR(VLOOKUP(F2902, EXCHANGE_RATE!A:B, 2, FALSE), "Currency not found"))</f>
        <v>18</v>
      </c>
      <c r="K2902" s="74">
        <f t="shared" si="293"/>
        <v>18</v>
      </c>
      <c r="L2902" s="14">
        <f>IF(C2902="MTS", B2902, B2902 * IFERROR(VLOOKUP(C2902, 'QTY_CONVERSIONS '!A:B, 2, FALSE), "Units not found"))</f>
        <v>0.12</v>
      </c>
      <c r="M2902" s="75">
        <f t="shared" si="294"/>
        <v>2160</v>
      </c>
      <c r="N2902" t="str">
        <f>IFERROR(VLOOKUP(D2902, Product_Category!A:B, 2, FALSE), "Uncategorized")</f>
        <v>MAGNESIUM STEARATE</v>
      </c>
      <c r="O2902" s="76">
        <f t="shared" si="295"/>
        <v>18</v>
      </c>
      <c r="P2902" s="76">
        <f t="shared" si="296"/>
        <v>2.16</v>
      </c>
      <c r="Q2902">
        <f t="shared" si="292"/>
        <v>2023</v>
      </c>
      <c r="R2902" t="str">
        <f>IFERROR(VLOOKUP(G2902,'Importer Name'!A:B, 2, FALSE), "")</f>
        <v xml:space="preserve">CIPLA LIMITED </v>
      </c>
      <c r="S2902" t="str">
        <f>IFERROR(VLOOKUP(H2902,'Supplier name '!A:B, 2, FALSE), "")</f>
        <v>MALLINCKRODT CHEM</v>
      </c>
    </row>
    <row r="2903" spans="1:19">
      <c r="A2903" s="133" t="s">
        <v>172</v>
      </c>
      <c r="B2903" s="131">
        <v>40</v>
      </c>
      <c r="C2903" s="131" t="s">
        <v>7</v>
      </c>
      <c r="D2903" s="316" t="s">
        <v>910</v>
      </c>
      <c r="E2903" s="131">
        <v>18</v>
      </c>
      <c r="F2903" s="131" t="s">
        <v>9</v>
      </c>
      <c r="G2903" s="131" t="s">
        <v>481</v>
      </c>
      <c r="H2903" s="134" t="s">
        <v>1875</v>
      </c>
      <c r="I2903" s="117" t="s">
        <v>3893</v>
      </c>
      <c r="J2903" s="74">
        <f>IF(F2903="USD", E2903, E2903 * IFERROR(VLOOKUP(F2903, EXCHANGE_RATE!A:B, 2, FALSE), "Currency not found"))</f>
        <v>18</v>
      </c>
      <c r="K2903" s="74">
        <f t="shared" si="293"/>
        <v>18</v>
      </c>
      <c r="L2903" s="14">
        <f>IF(C2903="MTS", B2903, B2903 * IFERROR(VLOOKUP(C2903, 'QTY_CONVERSIONS '!A:B, 2, FALSE), "Units not found"))</f>
        <v>0.04</v>
      </c>
      <c r="M2903" s="75">
        <f t="shared" si="294"/>
        <v>720</v>
      </c>
      <c r="N2903" t="str">
        <f>IFERROR(VLOOKUP(D2903, Product_Category!A:B, 2, FALSE), "Uncategorized")</f>
        <v>MAGNESIUM STEARATE</v>
      </c>
      <c r="O2903" s="76">
        <f t="shared" si="295"/>
        <v>18</v>
      </c>
      <c r="P2903" s="76">
        <f t="shared" si="296"/>
        <v>0.72</v>
      </c>
      <c r="Q2903">
        <f t="shared" si="292"/>
        <v>2023</v>
      </c>
      <c r="R2903" t="str">
        <f>IFERROR(VLOOKUP(G2903,'Importer Name'!A:B, 2, FALSE), "")</f>
        <v xml:space="preserve">CIPLA LIMITED </v>
      </c>
      <c r="S2903" t="str">
        <f>IFERROR(VLOOKUP(H2903,'Supplier name '!A:B, 2, FALSE), "")</f>
        <v>MALLINCKRODT CHEM</v>
      </c>
    </row>
    <row r="2904" spans="1:19">
      <c r="A2904" s="133" t="s">
        <v>172</v>
      </c>
      <c r="B2904" s="131">
        <v>480</v>
      </c>
      <c r="C2904" s="131" t="s">
        <v>7</v>
      </c>
      <c r="D2904" s="316" t="s">
        <v>910</v>
      </c>
      <c r="E2904" s="131">
        <v>18</v>
      </c>
      <c r="F2904" s="131" t="s">
        <v>9</v>
      </c>
      <c r="G2904" s="131" t="s">
        <v>481</v>
      </c>
      <c r="H2904" s="134" t="s">
        <v>1875</v>
      </c>
      <c r="I2904" s="117" t="s">
        <v>3893</v>
      </c>
      <c r="J2904" s="74">
        <f>IF(F2904="USD", E2904, E2904 * IFERROR(VLOOKUP(F2904, EXCHANGE_RATE!A:B, 2, FALSE), "Currency not found"))</f>
        <v>18</v>
      </c>
      <c r="K2904" s="74">
        <f t="shared" si="293"/>
        <v>18</v>
      </c>
      <c r="L2904" s="14">
        <f>IF(C2904="MTS", B2904, B2904 * IFERROR(VLOOKUP(C2904, 'QTY_CONVERSIONS '!A:B, 2, FALSE), "Units not found"))</f>
        <v>0.48</v>
      </c>
      <c r="M2904" s="75">
        <f t="shared" si="294"/>
        <v>8640</v>
      </c>
      <c r="N2904" t="str">
        <f>IFERROR(VLOOKUP(D2904, Product_Category!A:B, 2, FALSE), "Uncategorized")</f>
        <v>MAGNESIUM STEARATE</v>
      </c>
      <c r="O2904" s="76">
        <f t="shared" si="295"/>
        <v>18</v>
      </c>
      <c r="P2904" s="76">
        <f t="shared" si="296"/>
        <v>8.64</v>
      </c>
      <c r="Q2904">
        <f t="shared" si="292"/>
        <v>2023</v>
      </c>
      <c r="R2904" t="str">
        <f>IFERROR(VLOOKUP(G2904,'Importer Name'!A:B, 2, FALSE), "")</f>
        <v xml:space="preserve">CIPLA LIMITED </v>
      </c>
      <c r="S2904" t="str">
        <f>IFERROR(VLOOKUP(H2904,'Supplier name '!A:B, 2, FALSE), "")</f>
        <v>MALLINCKRODT CHEM</v>
      </c>
    </row>
    <row r="2905" spans="1:19">
      <c r="A2905" s="133" t="s">
        <v>172</v>
      </c>
      <c r="B2905" s="131">
        <v>80</v>
      </c>
      <c r="C2905" s="131" t="s">
        <v>7</v>
      </c>
      <c r="D2905" s="316" t="s">
        <v>910</v>
      </c>
      <c r="E2905" s="131">
        <v>18</v>
      </c>
      <c r="F2905" s="131" t="s">
        <v>9</v>
      </c>
      <c r="G2905" s="131" t="s">
        <v>481</v>
      </c>
      <c r="H2905" s="134" t="s">
        <v>1875</v>
      </c>
      <c r="I2905" s="117" t="s">
        <v>3893</v>
      </c>
      <c r="J2905" s="74">
        <f>IF(F2905="USD", E2905, E2905 * IFERROR(VLOOKUP(F2905, EXCHANGE_RATE!A:B, 2, FALSE), "Currency not found"))</f>
        <v>18</v>
      </c>
      <c r="K2905" s="74">
        <f t="shared" si="293"/>
        <v>18</v>
      </c>
      <c r="L2905" s="14">
        <f>IF(C2905="MTS", B2905, B2905 * IFERROR(VLOOKUP(C2905, 'QTY_CONVERSIONS '!A:B, 2, FALSE), "Units not found"))</f>
        <v>0.08</v>
      </c>
      <c r="M2905" s="75">
        <f t="shared" si="294"/>
        <v>1440</v>
      </c>
      <c r="N2905" t="str">
        <f>IFERROR(VLOOKUP(D2905, Product_Category!A:B, 2, FALSE), "Uncategorized")</f>
        <v>MAGNESIUM STEARATE</v>
      </c>
      <c r="O2905" s="76">
        <f t="shared" si="295"/>
        <v>18</v>
      </c>
      <c r="P2905" s="76">
        <f t="shared" si="296"/>
        <v>1.44</v>
      </c>
      <c r="Q2905">
        <f t="shared" si="292"/>
        <v>2023</v>
      </c>
      <c r="R2905" t="str">
        <f>IFERROR(VLOOKUP(G2905,'Importer Name'!A:B, 2, FALSE), "")</f>
        <v xml:space="preserve">CIPLA LIMITED </v>
      </c>
      <c r="S2905" t="str">
        <f>IFERROR(VLOOKUP(H2905,'Supplier name '!A:B, 2, FALSE), "")</f>
        <v>MALLINCKRODT CHEM</v>
      </c>
    </row>
    <row r="2906" spans="1:19">
      <c r="A2906" s="133" t="s">
        <v>172</v>
      </c>
      <c r="B2906" s="131">
        <v>6400</v>
      </c>
      <c r="C2906" s="131" t="s">
        <v>7</v>
      </c>
      <c r="D2906" s="316" t="s">
        <v>910</v>
      </c>
      <c r="E2906" s="131">
        <v>18</v>
      </c>
      <c r="F2906" s="131" t="s">
        <v>9</v>
      </c>
      <c r="G2906" s="131" t="s">
        <v>481</v>
      </c>
      <c r="H2906" s="134" t="s">
        <v>1875</v>
      </c>
      <c r="I2906" s="117" t="s">
        <v>3893</v>
      </c>
      <c r="J2906" s="74">
        <f>IF(F2906="USD", E2906, E2906 * IFERROR(VLOOKUP(F2906, EXCHANGE_RATE!A:B, 2, FALSE), "Currency not found"))</f>
        <v>18</v>
      </c>
      <c r="K2906" s="74">
        <f t="shared" si="293"/>
        <v>18</v>
      </c>
      <c r="L2906" s="14">
        <f>IF(C2906="MTS", B2906, B2906 * IFERROR(VLOOKUP(C2906, 'QTY_CONVERSIONS '!A:B, 2, FALSE), "Units not found"))</f>
        <v>6.4</v>
      </c>
      <c r="M2906" s="75">
        <f t="shared" si="294"/>
        <v>115200</v>
      </c>
      <c r="N2906" t="str">
        <f>IFERROR(VLOOKUP(D2906, Product_Category!A:B, 2, FALSE), "Uncategorized")</f>
        <v>MAGNESIUM STEARATE</v>
      </c>
      <c r="O2906" s="76">
        <f t="shared" si="295"/>
        <v>18</v>
      </c>
      <c r="P2906" s="76">
        <f t="shared" si="296"/>
        <v>115.2</v>
      </c>
      <c r="Q2906">
        <f t="shared" si="292"/>
        <v>2023</v>
      </c>
      <c r="R2906" t="str">
        <f>IFERROR(VLOOKUP(G2906,'Importer Name'!A:B, 2, FALSE), "")</f>
        <v xml:space="preserve">CIPLA LIMITED </v>
      </c>
      <c r="S2906" t="str">
        <f>IFERROR(VLOOKUP(H2906,'Supplier name '!A:B, 2, FALSE), "")</f>
        <v>MALLINCKRODT CHEM</v>
      </c>
    </row>
    <row r="2907" spans="1:19">
      <c r="A2907" s="133" t="s">
        <v>172</v>
      </c>
      <c r="B2907" s="131">
        <v>181.44</v>
      </c>
      <c r="C2907" s="131" t="s">
        <v>7</v>
      </c>
      <c r="D2907" s="316" t="s">
        <v>19</v>
      </c>
      <c r="E2907" s="131">
        <v>29.05</v>
      </c>
      <c r="F2907" s="131" t="s">
        <v>9</v>
      </c>
      <c r="G2907" s="131" t="s">
        <v>2569</v>
      </c>
      <c r="H2907" s="134" t="s">
        <v>502</v>
      </c>
      <c r="I2907" s="117" t="s">
        <v>3893</v>
      </c>
      <c r="J2907" s="74">
        <f>IF(F2907="USD", E2907, E2907 * IFERROR(VLOOKUP(F2907, EXCHANGE_RATE!A:B, 2, FALSE), "Currency not found"))</f>
        <v>29.05</v>
      </c>
      <c r="K2907" s="74">
        <f t="shared" si="293"/>
        <v>29.05</v>
      </c>
      <c r="L2907" s="14">
        <f>IF(C2907="MTS", B2907, B2907 * IFERROR(VLOOKUP(C2907, 'QTY_CONVERSIONS '!A:B, 2, FALSE), "Units not found"))</f>
        <v>0.18143999999999999</v>
      </c>
      <c r="M2907" s="75">
        <f t="shared" si="294"/>
        <v>5270.8320000000003</v>
      </c>
      <c r="N2907" t="str">
        <f>IFERROR(VLOOKUP(D2907, Product_Category!A:B, 2, FALSE), "Uncategorized")</f>
        <v>CMC</v>
      </c>
      <c r="O2907" s="76">
        <f t="shared" si="295"/>
        <v>29.05</v>
      </c>
      <c r="P2907" s="76">
        <f t="shared" si="296"/>
        <v>5.2708319999999995</v>
      </c>
      <c r="Q2907">
        <f t="shared" si="292"/>
        <v>2023</v>
      </c>
      <c r="R2907" t="str">
        <f>IFERROR(VLOOKUP(G2907,'Importer Name'!A:B, 2, FALSE), "")</f>
        <v>INTERNATIONAL SPECIALTY</v>
      </c>
      <c r="S2907" t="str">
        <f>IFERROR(VLOOKUP(H2907,'Supplier name '!A:B, 2, FALSE), "")</f>
        <v>ASHLAND SPECIALTY</v>
      </c>
    </row>
    <row r="2908" spans="1:19">
      <c r="A2908" s="133" t="s">
        <v>172</v>
      </c>
      <c r="B2908" s="131">
        <v>68.040000000000006</v>
      </c>
      <c r="C2908" s="131" t="s">
        <v>7</v>
      </c>
      <c r="D2908" s="316" t="s">
        <v>19</v>
      </c>
      <c r="E2908" s="131">
        <v>18.100000000000001</v>
      </c>
      <c r="F2908" s="131" t="s">
        <v>9</v>
      </c>
      <c r="G2908" s="131" t="s">
        <v>81</v>
      </c>
      <c r="H2908" s="134" t="s">
        <v>502</v>
      </c>
      <c r="I2908" s="117" t="s">
        <v>3893</v>
      </c>
      <c r="J2908" s="74">
        <f>IF(F2908="USD", E2908, E2908 * IFERROR(VLOOKUP(F2908, EXCHANGE_RATE!A:B, 2, FALSE), "Currency not found"))</f>
        <v>18.100000000000001</v>
      </c>
      <c r="K2908" s="74">
        <f t="shared" si="293"/>
        <v>18.100000000000001</v>
      </c>
      <c r="L2908" s="14">
        <f>IF(C2908="MTS", B2908, B2908 * IFERROR(VLOOKUP(C2908, 'QTY_CONVERSIONS '!A:B, 2, FALSE), "Units not found"))</f>
        <v>6.8040000000000003E-2</v>
      </c>
      <c r="M2908" s="75">
        <f t="shared" si="294"/>
        <v>1231.5240000000001</v>
      </c>
      <c r="N2908" t="str">
        <f>IFERROR(VLOOKUP(D2908, Product_Category!A:B, 2, FALSE), "Uncategorized")</f>
        <v>CMC</v>
      </c>
      <c r="O2908" s="76">
        <f t="shared" si="295"/>
        <v>18.100000000000001</v>
      </c>
      <c r="P2908" s="76">
        <f t="shared" si="296"/>
        <v>1.2315240000000001</v>
      </c>
      <c r="Q2908">
        <f t="shared" si="292"/>
        <v>2023</v>
      </c>
      <c r="R2908" t="str">
        <f>IFERROR(VLOOKUP(G2908,'Importer Name'!A:B, 2, FALSE), "")</f>
        <v>DKSH INDIA</v>
      </c>
      <c r="S2908" t="str">
        <f>IFERROR(VLOOKUP(H2908,'Supplier name '!A:B, 2, FALSE), "")</f>
        <v>ASHLAND SPECIALTY</v>
      </c>
    </row>
    <row r="2909" spans="1:19">
      <c r="A2909" s="133" t="s">
        <v>172</v>
      </c>
      <c r="B2909" s="131">
        <v>8</v>
      </c>
      <c r="C2909" s="131" t="s">
        <v>7</v>
      </c>
      <c r="D2909" s="316" t="s">
        <v>910</v>
      </c>
      <c r="E2909" s="131">
        <v>10.34</v>
      </c>
      <c r="F2909" s="131" t="s">
        <v>9</v>
      </c>
      <c r="G2909" s="131" t="s">
        <v>498</v>
      </c>
      <c r="H2909" s="134" t="s">
        <v>498</v>
      </c>
      <c r="I2909" s="117" t="s">
        <v>3893</v>
      </c>
      <c r="J2909" s="74">
        <f>IF(F2909="USD", E2909, E2909 * IFERROR(VLOOKUP(F2909, EXCHANGE_RATE!A:B, 2, FALSE), "Currency not found"))</f>
        <v>10.34</v>
      </c>
      <c r="K2909" s="74">
        <f t="shared" si="293"/>
        <v>10.34</v>
      </c>
      <c r="L2909" s="14">
        <f>IF(C2909="MTS", B2909, B2909 * IFERROR(VLOOKUP(C2909, 'QTY_CONVERSIONS '!A:B, 2, FALSE), "Units not found"))</f>
        <v>8.0000000000000002E-3</v>
      </c>
      <c r="M2909" s="75">
        <f t="shared" si="294"/>
        <v>82.72</v>
      </c>
      <c r="N2909" t="str">
        <f>IFERROR(VLOOKUP(D2909, Product_Category!A:B, 2, FALSE), "Uncategorized")</f>
        <v>MAGNESIUM STEARATE</v>
      </c>
      <c r="O2909" s="76">
        <f t="shared" si="295"/>
        <v>10.34</v>
      </c>
      <c r="P2909" s="76">
        <f t="shared" si="296"/>
        <v>8.2720000000000002E-2</v>
      </c>
      <c r="Q2909">
        <f t="shared" si="292"/>
        <v>2023</v>
      </c>
      <c r="R2909" t="str">
        <f>IFERROR(VLOOKUP(G2909,'Importer Name'!A:B, 2, FALSE), "")</f>
        <v>AVANTOR PERFORMANCE</v>
      </c>
      <c r="S2909" t="str">
        <f>IFERROR(VLOOKUP(H2909,'Supplier name '!A:B, 2, FALSE), "")</f>
        <v>AVANTOR PERFORMANCE</v>
      </c>
    </row>
    <row r="2910" spans="1:19">
      <c r="A2910" s="133" t="s">
        <v>172</v>
      </c>
      <c r="B2910" s="131">
        <v>4000</v>
      </c>
      <c r="C2910" s="131" t="s">
        <v>7</v>
      </c>
      <c r="D2910" s="316" t="s">
        <v>266</v>
      </c>
      <c r="E2910" s="131">
        <v>4.88</v>
      </c>
      <c r="F2910" s="131" t="s">
        <v>9</v>
      </c>
      <c r="G2910" s="131" t="s">
        <v>2995</v>
      </c>
      <c r="H2910" s="134" t="s">
        <v>3570</v>
      </c>
      <c r="I2910" s="117" t="s">
        <v>3893</v>
      </c>
      <c r="J2910" s="74">
        <f>IF(F2910="USD", E2910, E2910 * IFERROR(VLOOKUP(F2910, EXCHANGE_RATE!A:B, 2, FALSE), "Currency not found"))</f>
        <v>4.88</v>
      </c>
      <c r="K2910" s="74">
        <f t="shared" si="293"/>
        <v>4.88</v>
      </c>
      <c r="L2910" s="14">
        <f>IF(C2910="MTS", B2910, B2910 * IFERROR(VLOOKUP(C2910, 'QTY_CONVERSIONS '!A:B, 2, FALSE), "Units not found"))</f>
        <v>4</v>
      </c>
      <c r="M2910" s="75">
        <f t="shared" si="294"/>
        <v>19520</v>
      </c>
      <c r="N2910" t="str">
        <f>IFERROR(VLOOKUP(D2910, Product_Category!A:B, 2, FALSE), "Uncategorized")</f>
        <v>MCC</v>
      </c>
      <c r="O2910" s="76">
        <f t="shared" si="295"/>
        <v>4.88</v>
      </c>
      <c r="P2910" s="76">
        <f t="shared" si="296"/>
        <v>19.52</v>
      </c>
      <c r="Q2910">
        <f t="shared" si="292"/>
        <v>2023</v>
      </c>
      <c r="R2910" t="str">
        <f>IFERROR(VLOOKUP(G2910,'Importer Name'!A:B, 2, FALSE), "")</f>
        <v>MYLAN LABS</v>
      </c>
      <c r="S2910" t="str">
        <f>IFERROR(VLOOKUP(H2910,'Supplier name '!A:B, 2, FALSE), "")</f>
        <v>MYLAN PHARMA</v>
      </c>
    </row>
    <row r="2911" spans="1:19">
      <c r="A2911" s="133" t="s">
        <v>172</v>
      </c>
      <c r="B2911" s="131">
        <v>996.827</v>
      </c>
      <c r="C2911" s="131" t="s">
        <v>7</v>
      </c>
      <c r="D2911" s="316" t="s">
        <v>266</v>
      </c>
      <c r="E2911" s="131">
        <v>5.92</v>
      </c>
      <c r="F2911" s="131" t="s">
        <v>9</v>
      </c>
      <c r="G2911" s="131" t="s">
        <v>2995</v>
      </c>
      <c r="H2911" s="134" t="s">
        <v>3570</v>
      </c>
      <c r="I2911" s="117" t="s">
        <v>3893</v>
      </c>
      <c r="J2911" s="74">
        <f>IF(F2911="USD", E2911, E2911 * IFERROR(VLOOKUP(F2911, EXCHANGE_RATE!A:B, 2, FALSE), "Currency not found"))</f>
        <v>5.92</v>
      </c>
      <c r="K2911" s="74">
        <f t="shared" si="293"/>
        <v>5.92</v>
      </c>
      <c r="L2911" s="14">
        <f>IF(C2911="MTS", B2911, B2911 * IFERROR(VLOOKUP(C2911, 'QTY_CONVERSIONS '!A:B, 2, FALSE), "Units not found"))</f>
        <v>0.99682700000000002</v>
      </c>
      <c r="M2911" s="75">
        <f t="shared" si="294"/>
        <v>5901.2158399999998</v>
      </c>
      <c r="N2911" t="str">
        <f>IFERROR(VLOOKUP(D2911, Product_Category!A:B, 2, FALSE), "Uncategorized")</f>
        <v>MCC</v>
      </c>
      <c r="O2911" s="76">
        <f t="shared" si="295"/>
        <v>5.92</v>
      </c>
      <c r="P2911" s="76">
        <f t="shared" si="296"/>
        <v>5.9012158399999999</v>
      </c>
      <c r="Q2911">
        <f t="shared" si="292"/>
        <v>2023</v>
      </c>
      <c r="R2911" t="str">
        <f>IFERROR(VLOOKUP(G2911,'Importer Name'!A:B, 2, FALSE), "")</f>
        <v>MYLAN LABS</v>
      </c>
      <c r="S2911" t="str">
        <f>IFERROR(VLOOKUP(H2911,'Supplier name '!A:B, 2, FALSE), "")</f>
        <v>MYLAN PHARMA</v>
      </c>
    </row>
    <row r="2912" spans="1:19">
      <c r="A2912" s="133" t="s">
        <v>172</v>
      </c>
      <c r="B2912" s="131">
        <v>2472.355</v>
      </c>
      <c r="C2912" s="131" t="s">
        <v>7</v>
      </c>
      <c r="D2912" s="316" t="s">
        <v>266</v>
      </c>
      <c r="E2912" s="131">
        <v>4.88</v>
      </c>
      <c r="F2912" s="131" t="s">
        <v>9</v>
      </c>
      <c r="G2912" s="131" t="s">
        <v>2995</v>
      </c>
      <c r="H2912" s="134" t="s">
        <v>3570</v>
      </c>
      <c r="I2912" s="117" t="s">
        <v>3893</v>
      </c>
      <c r="J2912" s="74">
        <f>IF(F2912="USD", E2912, E2912 * IFERROR(VLOOKUP(F2912, EXCHANGE_RATE!A:B, 2, FALSE), "Currency not found"))</f>
        <v>4.88</v>
      </c>
      <c r="K2912" s="74">
        <f t="shared" si="293"/>
        <v>4.88</v>
      </c>
      <c r="L2912" s="14">
        <f>IF(C2912="MTS", B2912, B2912 * IFERROR(VLOOKUP(C2912, 'QTY_CONVERSIONS '!A:B, 2, FALSE), "Units not found"))</f>
        <v>2.4723549999999999</v>
      </c>
      <c r="M2912" s="75">
        <f t="shared" si="294"/>
        <v>12065.0924</v>
      </c>
      <c r="N2912" t="str">
        <f>IFERROR(VLOOKUP(D2912, Product_Category!A:B, 2, FALSE), "Uncategorized")</f>
        <v>MCC</v>
      </c>
      <c r="O2912" s="76">
        <f t="shared" si="295"/>
        <v>4.88</v>
      </c>
      <c r="P2912" s="76">
        <f t="shared" si="296"/>
        <v>12.065092399999999</v>
      </c>
      <c r="Q2912">
        <f t="shared" si="292"/>
        <v>2023</v>
      </c>
      <c r="R2912" t="str">
        <f>IFERROR(VLOOKUP(G2912,'Importer Name'!A:B, 2, FALSE), "")</f>
        <v>MYLAN LABS</v>
      </c>
      <c r="S2912" t="str">
        <f>IFERROR(VLOOKUP(H2912,'Supplier name '!A:B, 2, FALSE), "")</f>
        <v>MYLAN PHARMA</v>
      </c>
    </row>
    <row r="2913" spans="1:19">
      <c r="A2913" s="133" t="s">
        <v>172</v>
      </c>
      <c r="B2913" s="131">
        <v>1498.2080000000001</v>
      </c>
      <c r="C2913" s="131" t="s">
        <v>7</v>
      </c>
      <c r="D2913" s="316" t="s">
        <v>266</v>
      </c>
      <c r="E2913" s="131">
        <v>4.8099999999999996</v>
      </c>
      <c r="F2913" s="131" t="s">
        <v>9</v>
      </c>
      <c r="G2913" s="131" t="s">
        <v>2995</v>
      </c>
      <c r="H2913" s="134" t="s">
        <v>3570</v>
      </c>
      <c r="I2913" s="117" t="s">
        <v>3893</v>
      </c>
      <c r="J2913" s="74">
        <f>IF(F2913="USD", E2913, E2913 * IFERROR(VLOOKUP(F2913, EXCHANGE_RATE!A:B, 2, FALSE), "Currency not found"))</f>
        <v>4.8099999999999996</v>
      </c>
      <c r="K2913" s="74">
        <f t="shared" si="293"/>
        <v>4.8099999999999996</v>
      </c>
      <c r="L2913" s="14">
        <f>IF(C2913="MTS", B2913, B2913 * IFERROR(VLOOKUP(C2913, 'QTY_CONVERSIONS '!A:B, 2, FALSE), "Units not found"))</f>
        <v>1.4982080000000002</v>
      </c>
      <c r="M2913" s="75">
        <f t="shared" si="294"/>
        <v>7206.3804799999998</v>
      </c>
      <c r="N2913" t="str">
        <f>IFERROR(VLOOKUP(D2913, Product_Category!A:B, 2, FALSE), "Uncategorized")</f>
        <v>MCC</v>
      </c>
      <c r="O2913" s="76">
        <f t="shared" si="295"/>
        <v>4.8099999999999996</v>
      </c>
      <c r="P2913" s="76">
        <f t="shared" si="296"/>
        <v>7.20638048</v>
      </c>
      <c r="Q2913">
        <f t="shared" si="292"/>
        <v>2023</v>
      </c>
      <c r="R2913" t="str">
        <f>IFERROR(VLOOKUP(G2913,'Importer Name'!A:B, 2, FALSE), "")</f>
        <v>MYLAN LABS</v>
      </c>
      <c r="S2913" t="str">
        <f>IFERROR(VLOOKUP(H2913,'Supplier name '!A:B, 2, FALSE), "")</f>
        <v>MYLAN PHARMA</v>
      </c>
    </row>
    <row r="2914" spans="1:19">
      <c r="A2914" s="133" t="s">
        <v>172</v>
      </c>
      <c r="B2914" s="131">
        <v>14878.08</v>
      </c>
      <c r="C2914" s="131" t="s">
        <v>7</v>
      </c>
      <c r="D2914" s="316" t="s">
        <v>19</v>
      </c>
      <c r="E2914" s="131">
        <v>1.4</v>
      </c>
      <c r="F2914" s="131" t="s">
        <v>9</v>
      </c>
      <c r="G2914" s="131" t="s">
        <v>2668</v>
      </c>
      <c r="H2914" s="134" t="s">
        <v>1877</v>
      </c>
      <c r="I2914" s="117" t="s">
        <v>3893</v>
      </c>
      <c r="J2914" s="74">
        <f>IF(F2914="USD", E2914, E2914 * IFERROR(VLOOKUP(F2914, EXCHANGE_RATE!A:B, 2, FALSE), "Currency not found"))</f>
        <v>1.4</v>
      </c>
      <c r="K2914" s="74">
        <f t="shared" si="293"/>
        <v>1.4</v>
      </c>
      <c r="L2914" s="14">
        <f>IF(C2914="MTS", B2914, B2914 * IFERROR(VLOOKUP(C2914, 'QTY_CONVERSIONS '!A:B, 2, FALSE), "Units not found"))</f>
        <v>14.878080000000001</v>
      </c>
      <c r="M2914" s="75">
        <f t="shared" si="294"/>
        <v>20829.311999999998</v>
      </c>
      <c r="N2914" t="str">
        <f>IFERROR(VLOOKUP(D2914, Product_Category!A:B, 2, FALSE), "Uncategorized")</f>
        <v>CMC</v>
      </c>
      <c r="O2914" s="76">
        <f t="shared" si="295"/>
        <v>1.4</v>
      </c>
      <c r="P2914" s="76">
        <f t="shared" si="296"/>
        <v>20.829311999999998</v>
      </c>
      <c r="Q2914">
        <f t="shared" si="292"/>
        <v>2023</v>
      </c>
      <c r="R2914" t="str">
        <f>IFERROR(VLOOKUP(G2914,'Importer Name'!A:B, 2, FALSE), "")</f>
        <v>NANZ MED SCIENCE</v>
      </c>
      <c r="S2914" t="str">
        <f>IFERROR(VLOOKUP(H2914,'Supplier name '!A:B, 2, FALSE), "")</f>
        <v>MED SCIENCE</v>
      </c>
    </row>
    <row r="2915" spans="1:19">
      <c r="A2915" s="135" t="s">
        <v>172</v>
      </c>
      <c r="B2915" s="132">
        <v>10000</v>
      </c>
      <c r="C2915" s="132" t="s">
        <v>7</v>
      </c>
      <c r="D2915" s="317" t="s">
        <v>3844</v>
      </c>
      <c r="E2915" s="132">
        <v>3.79</v>
      </c>
      <c r="F2915" s="132" t="s">
        <v>9</v>
      </c>
      <c r="G2915" s="132" t="s">
        <v>208</v>
      </c>
      <c r="H2915" s="136" t="s">
        <v>3875</v>
      </c>
      <c r="I2915" s="117" t="s">
        <v>3893</v>
      </c>
      <c r="J2915" s="74">
        <f>IF(F2915="USD", E2915, E2915 * IFERROR(VLOOKUP(F2915, EXCHANGE_RATE!A:B, 2, FALSE), "Currency not found"))</f>
        <v>3.79</v>
      </c>
      <c r="K2915" s="74">
        <f t="shared" si="293"/>
        <v>3.79</v>
      </c>
      <c r="L2915" s="14">
        <f>IF(C2915="MTS", B2915, B2915 * IFERROR(VLOOKUP(C2915, 'QTY_CONVERSIONS '!A:B, 2, FALSE), "Units not found"))</f>
        <v>10</v>
      </c>
      <c r="M2915" s="75">
        <f t="shared" si="294"/>
        <v>37900</v>
      </c>
      <c r="N2915" t="str">
        <f>IFERROR(VLOOKUP(D2915, Product_Category!A:B, 2, FALSE), "Uncategorized")</f>
        <v>MCC</v>
      </c>
      <c r="O2915" s="76">
        <f t="shared" si="295"/>
        <v>3.79</v>
      </c>
      <c r="P2915" s="76">
        <f t="shared" si="296"/>
        <v>37.9</v>
      </c>
      <c r="Q2915">
        <f t="shared" si="292"/>
        <v>2023</v>
      </c>
      <c r="R2915" t="str">
        <f>IFERROR(VLOOKUP(G2915,'Importer Name'!A:B, 2, FALSE), "")</f>
        <v>RETTENMAIER</v>
      </c>
      <c r="S2915" t="str">
        <f>IFERROR(VLOOKUP(H2915,'Supplier name '!A:B, 2, FALSE), "")</f>
        <v>JRS PHAMA</v>
      </c>
    </row>
    <row r="2916" spans="1:19">
      <c r="A2916" s="133" t="s">
        <v>183</v>
      </c>
      <c r="B2916" s="131">
        <v>20000</v>
      </c>
      <c r="C2916" s="131" t="s">
        <v>4019</v>
      </c>
      <c r="D2916" s="316" t="s">
        <v>611</v>
      </c>
      <c r="E2916" s="131">
        <v>3.4</v>
      </c>
      <c r="F2916" s="131" t="s">
        <v>1718</v>
      </c>
      <c r="G2916" s="131" t="s">
        <v>4020</v>
      </c>
      <c r="H2916" s="134" t="s">
        <v>4021</v>
      </c>
      <c r="I2916" s="89" t="s">
        <v>4099</v>
      </c>
      <c r="J2916" s="74">
        <f>IF(F2916="USD", E2916, E2916 * IFERROR(VLOOKUP(F2916, EXCHANGE_RATE!A:B, 2, FALSE), "Currency not found"))</f>
        <v>3.6379999999999999</v>
      </c>
      <c r="K2916" s="74">
        <f t="shared" ref="K2916:K2933" si="297">ROUNDUP(J2916,2)</f>
        <v>3.6399999999999997</v>
      </c>
      <c r="L2916" s="14">
        <f>IF(C2916="MTS", B2916, B2916 * IFERROR(VLOOKUP(C2916, 'QTY_CONVERSIONS '!A:B, 2, FALSE), "Units not found"))</f>
        <v>20</v>
      </c>
      <c r="M2916" s="75">
        <f t="shared" ref="M2916:M2933" si="298">B2916*K2916</f>
        <v>72800</v>
      </c>
      <c r="N2916" t="str">
        <f>IFERROR(VLOOKUP(D2916, Product_Category!A:B, 2, FALSE), "Uncategorized")</f>
        <v>MCC</v>
      </c>
      <c r="O2916" s="76">
        <f t="shared" ref="O2916:O2933" si="299">K2916</f>
        <v>3.6399999999999997</v>
      </c>
      <c r="P2916" s="76">
        <f t="shared" ref="P2916:P2933" si="300">L2916*O2916</f>
        <v>72.8</v>
      </c>
      <c r="Q2916">
        <v>2024</v>
      </c>
      <c r="R2916" t="str">
        <f>IFERROR(VLOOKUP(G2916,'Importer Name'!A:B, 2, FALSE), "")</f>
        <v>AZELIS INDIA</v>
      </c>
      <c r="S2916" t="str">
        <f>IFERROR(VLOOKUP(H2916,'Supplier name '!A:B, 2, FALSE), "")</f>
        <v>ITACEL FARMOQUIMICA</v>
      </c>
    </row>
    <row r="2917" spans="1:19">
      <c r="A2917" s="133" t="s">
        <v>183</v>
      </c>
      <c r="B2917" s="131">
        <v>20000</v>
      </c>
      <c r="C2917" s="131" t="s">
        <v>4019</v>
      </c>
      <c r="D2917" s="316" t="s">
        <v>769</v>
      </c>
      <c r="E2917" s="131">
        <v>3.4</v>
      </c>
      <c r="F2917" s="131" t="s">
        <v>1718</v>
      </c>
      <c r="G2917" s="131" t="s">
        <v>4020</v>
      </c>
      <c r="H2917" s="134" t="s">
        <v>4021</v>
      </c>
      <c r="I2917" s="89" t="s">
        <v>4099</v>
      </c>
      <c r="J2917" s="74">
        <f>IF(F2917="USD", E2917, E2917 * IFERROR(VLOOKUP(F2917, EXCHANGE_RATE!A:B, 2, FALSE), "Currency not found"))</f>
        <v>3.6379999999999999</v>
      </c>
      <c r="K2917" s="74">
        <f t="shared" si="297"/>
        <v>3.6399999999999997</v>
      </c>
      <c r="L2917" s="14">
        <f>IF(C2917="MTS", B2917, B2917 * IFERROR(VLOOKUP(C2917, 'QTY_CONVERSIONS '!A:B, 2, FALSE), "Units not found"))</f>
        <v>20</v>
      </c>
      <c r="M2917" s="75">
        <f t="shared" si="298"/>
        <v>72800</v>
      </c>
      <c r="N2917" t="str">
        <f>IFERROR(VLOOKUP(D2917, Product_Category!A:B, 2, FALSE), "Uncategorized")</f>
        <v>MCC</v>
      </c>
      <c r="O2917" s="76">
        <f t="shared" si="299"/>
        <v>3.6399999999999997</v>
      </c>
      <c r="P2917" s="76">
        <f t="shared" si="300"/>
        <v>72.8</v>
      </c>
      <c r="Q2917">
        <v>2024</v>
      </c>
      <c r="R2917" t="str">
        <f>IFERROR(VLOOKUP(G2917,'Importer Name'!A:B, 2, FALSE), "")</f>
        <v>AZELIS INDIA</v>
      </c>
      <c r="S2917" t="str">
        <f>IFERROR(VLOOKUP(H2917,'Supplier name '!A:B, 2, FALSE), "")</f>
        <v>ITACEL FARMOQUIMICA</v>
      </c>
    </row>
    <row r="2918" spans="1:19">
      <c r="A2918" s="135" t="s">
        <v>183</v>
      </c>
      <c r="B2918" s="132">
        <v>4200</v>
      </c>
      <c r="C2918" s="132" t="s">
        <v>4019</v>
      </c>
      <c r="D2918" s="317" t="s">
        <v>3897</v>
      </c>
      <c r="E2918" s="132">
        <v>9</v>
      </c>
      <c r="F2918" s="132" t="s">
        <v>1718</v>
      </c>
      <c r="G2918" s="132" t="s">
        <v>4020</v>
      </c>
      <c r="H2918" s="136" t="s">
        <v>4021</v>
      </c>
      <c r="I2918" s="89" t="s">
        <v>4099</v>
      </c>
      <c r="J2918" s="74">
        <f>IF(F2918="USD", E2918, E2918 * IFERROR(VLOOKUP(F2918, EXCHANGE_RATE!A:B, 2, FALSE), "Currency not found"))</f>
        <v>9.6300000000000008</v>
      </c>
      <c r="K2918" s="74">
        <f t="shared" si="297"/>
        <v>9.6300000000000008</v>
      </c>
      <c r="L2918" s="14">
        <f>IF(C2918="MTS", B2918, B2918 * IFERROR(VLOOKUP(C2918, 'QTY_CONVERSIONS '!A:B, 2, FALSE), "Units not found"))</f>
        <v>4.2</v>
      </c>
      <c r="M2918" s="75">
        <f t="shared" si="298"/>
        <v>40446</v>
      </c>
      <c r="N2918" t="str">
        <f>IFERROR(VLOOKUP(D2918, Product_Category!A:B, 2, FALSE), "Uncategorized")</f>
        <v>CROSCARMELLOSE SODIUM</v>
      </c>
      <c r="O2918" s="76">
        <f t="shared" si="299"/>
        <v>9.6300000000000008</v>
      </c>
      <c r="P2918" s="76">
        <f t="shared" si="300"/>
        <v>40.446000000000005</v>
      </c>
      <c r="Q2918">
        <v>2024</v>
      </c>
      <c r="R2918" t="str">
        <f>IFERROR(VLOOKUP(G2918,'Importer Name'!A:B, 2, FALSE), "")</f>
        <v>AZELIS INDIA</v>
      </c>
      <c r="S2918" t="str">
        <f>IFERROR(VLOOKUP(H2918,'Supplier name '!A:B, 2, FALSE), "")</f>
        <v>ITACEL FARMOQUIMICA</v>
      </c>
    </row>
    <row r="2919" spans="1:19">
      <c r="A2919" s="133" t="s">
        <v>193</v>
      </c>
      <c r="B2919" s="131">
        <v>18000</v>
      </c>
      <c r="C2919" s="131" t="s">
        <v>4019</v>
      </c>
      <c r="D2919" s="316" t="s">
        <v>798</v>
      </c>
      <c r="E2919" s="131">
        <v>2.5</v>
      </c>
      <c r="F2919" s="131" t="s">
        <v>9</v>
      </c>
      <c r="G2919" s="131" t="s">
        <v>445</v>
      </c>
      <c r="H2919" s="134" t="s">
        <v>4022</v>
      </c>
      <c r="I2919" s="89" t="s">
        <v>4099</v>
      </c>
      <c r="J2919" s="74">
        <f>IF(F2919="USD", E2919, E2919 * IFERROR(VLOOKUP(F2919, EXCHANGE_RATE!A:B, 2, FALSE), "Currency not found"))</f>
        <v>2.5</v>
      </c>
      <c r="K2919" s="74">
        <f t="shared" si="297"/>
        <v>2.5</v>
      </c>
      <c r="L2919" s="14">
        <f>IF(C2919="MTS", B2919, B2919 * IFERROR(VLOOKUP(C2919, 'QTY_CONVERSIONS '!A:B, 2, FALSE), "Units not found"))</f>
        <v>18</v>
      </c>
      <c r="M2919" s="75">
        <f t="shared" si="298"/>
        <v>45000</v>
      </c>
      <c r="N2919" t="str">
        <f>IFERROR(VLOOKUP(D2919, Product_Category!A:B, 2, FALSE), "Uncategorized")</f>
        <v>CMC</v>
      </c>
      <c r="O2919" s="76">
        <f t="shared" si="299"/>
        <v>2.5</v>
      </c>
      <c r="P2919" s="76">
        <f t="shared" si="300"/>
        <v>45</v>
      </c>
      <c r="Q2919">
        <v>2024</v>
      </c>
      <c r="R2919" t="str">
        <f>IFERROR(VLOOKUP(G2919,'Importer Name'!A:B, 2, FALSE), "")</f>
        <v xml:space="preserve">PERRY IMPEX </v>
      </c>
      <c r="S2919" t="str">
        <f>IFERROR(VLOOKUP(H2919,'Supplier name '!A:B, 2, FALSE), "")</f>
        <v>PHOENIX CHEM</v>
      </c>
    </row>
    <row r="2920" spans="1:19">
      <c r="A2920" s="133" t="s">
        <v>193</v>
      </c>
      <c r="B2920" s="131">
        <v>18000</v>
      </c>
      <c r="C2920" s="131" t="s">
        <v>4019</v>
      </c>
      <c r="D2920" s="316" t="s">
        <v>798</v>
      </c>
      <c r="E2920" s="131">
        <v>3.17</v>
      </c>
      <c r="F2920" s="131" t="s">
        <v>9</v>
      </c>
      <c r="G2920" s="131" t="s">
        <v>4023</v>
      </c>
      <c r="H2920" s="134" t="s">
        <v>4024</v>
      </c>
      <c r="I2920" s="89" t="s">
        <v>4099</v>
      </c>
      <c r="J2920" s="74">
        <f>IF(F2920="USD", E2920, E2920 * IFERROR(VLOOKUP(F2920, EXCHANGE_RATE!A:B, 2, FALSE), "Currency not found"))</f>
        <v>3.17</v>
      </c>
      <c r="K2920" s="74">
        <f t="shared" si="297"/>
        <v>3.17</v>
      </c>
      <c r="L2920" s="14">
        <f>IF(C2920="MTS", B2920, B2920 * IFERROR(VLOOKUP(C2920, 'QTY_CONVERSIONS '!A:B, 2, FALSE), "Units not found"))</f>
        <v>18</v>
      </c>
      <c r="M2920" s="75">
        <f t="shared" si="298"/>
        <v>57060</v>
      </c>
      <c r="N2920" t="str">
        <f>IFERROR(VLOOKUP(D2920, Product_Category!A:B, 2, FALSE), "Uncategorized")</f>
        <v>CMC</v>
      </c>
      <c r="O2920" s="76">
        <f t="shared" si="299"/>
        <v>3.17</v>
      </c>
      <c r="P2920" s="76">
        <f t="shared" si="300"/>
        <v>57.06</v>
      </c>
      <c r="Q2920">
        <v>2024</v>
      </c>
      <c r="R2920" t="str">
        <f>IFERROR(VLOOKUP(G2920,'Importer Name'!A:B, 2, FALSE), "")</f>
        <v>COLGATE-PALMOLIVE</v>
      </c>
      <c r="S2920" t="str">
        <f>IFERROR(VLOOKUP(H2920,'Supplier name '!A:B, 2, FALSE), "")</f>
        <v>Chongqing Lihing Fine Chem</v>
      </c>
    </row>
    <row r="2921" spans="1:19">
      <c r="A2921" s="133" t="s">
        <v>193</v>
      </c>
      <c r="B2921" s="131">
        <v>5000</v>
      </c>
      <c r="C2921" s="131" t="s">
        <v>4019</v>
      </c>
      <c r="D2921" s="316" t="s">
        <v>769</v>
      </c>
      <c r="E2921" s="131">
        <v>2.2000000000000002</v>
      </c>
      <c r="F2921" s="131" t="s">
        <v>9</v>
      </c>
      <c r="G2921" s="131" t="s">
        <v>4025</v>
      </c>
      <c r="H2921" s="134" t="s">
        <v>4026</v>
      </c>
      <c r="I2921" s="89" t="s">
        <v>4099</v>
      </c>
      <c r="J2921" s="74">
        <f>IF(F2921="USD", E2921, E2921 * IFERROR(VLOOKUP(F2921, EXCHANGE_RATE!A:B, 2, FALSE), "Currency not found"))</f>
        <v>2.2000000000000002</v>
      </c>
      <c r="K2921" s="74">
        <f t="shared" si="297"/>
        <v>2.2000000000000002</v>
      </c>
      <c r="L2921" s="14">
        <f>IF(C2921="MTS", B2921, B2921 * IFERROR(VLOOKUP(C2921, 'QTY_CONVERSIONS '!A:B, 2, FALSE), "Units not found"))</f>
        <v>5</v>
      </c>
      <c r="M2921" s="75">
        <f t="shared" si="298"/>
        <v>11000</v>
      </c>
      <c r="N2921" t="str">
        <f>IFERROR(VLOOKUP(D2921, Product_Category!A:B, 2, FALSE), "Uncategorized")</f>
        <v>MCC</v>
      </c>
      <c r="O2921" s="76">
        <f t="shared" si="299"/>
        <v>2.2000000000000002</v>
      </c>
      <c r="P2921" s="76">
        <f t="shared" si="300"/>
        <v>11</v>
      </c>
      <c r="Q2921">
        <v>2024</v>
      </c>
      <c r="R2921" t="str">
        <f>IFERROR(VLOOKUP(G2921,'Importer Name'!A:B, 2, FALSE), "")</f>
        <v xml:space="preserve">SIMANDHAR EXIM, </v>
      </c>
      <c r="S2921" t="str">
        <f>IFERROR(VLOOKUP(H2921,'Supplier name '!A:B, 2, FALSE), "")</f>
        <v>ANHUI SUNHERE PHARMA</v>
      </c>
    </row>
    <row r="2922" spans="1:19">
      <c r="A2922" s="133" t="s">
        <v>193</v>
      </c>
      <c r="B2922" s="131">
        <v>5000</v>
      </c>
      <c r="C2922" s="131" t="s">
        <v>4019</v>
      </c>
      <c r="D2922" s="316" t="s">
        <v>798</v>
      </c>
      <c r="E2922" s="131">
        <v>2.95</v>
      </c>
      <c r="F2922" s="131" t="s">
        <v>9</v>
      </c>
      <c r="G2922" s="131" t="s">
        <v>4027</v>
      </c>
      <c r="H2922" s="134" t="s">
        <v>4028</v>
      </c>
      <c r="I2922" s="89" t="s">
        <v>4099</v>
      </c>
      <c r="J2922" s="74">
        <f>IF(F2922="USD", E2922, E2922 * IFERROR(VLOOKUP(F2922, EXCHANGE_RATE!A:B, 2, FALSE), "Currency not found"))</f>
        <v>2.95</v>
      </c>
      <c r="K2922" s="74">
        <f t="shared" si="297"/>
        <v>2.95</v>
      </c>
      <c r="L2922" s="14">
        <f>IF(C2922="MTS", B2922, B2922 * IFERROR(VLOOKUP(C2922, 'QTY_CONVERSIONS '!A:B, 2, FALSE), "Units not found"))</f>
        <v>5</v>
      </c>
      <c r="M2922" s="75">
        <f t="shared" si="298"/>
        <v>14750</v>
      </c>
      <c r="N2922" t="str">
        <f>IFERROR(VLOOKUP(D2922, Product_Category!A:B, 2, FALSE), "Uncategorized")</f>
        <v>CMC</v>
      </c>
      <c r="O2922" s="76">
        <f t="shared" si="299"/>
        <v>2.95</v>
      </c>
      <c r="P2922" s="76">
        <f t="shared" si="300"/>
        <v>14.75</v>
      </c>
      <c r="Q2922">
        <v>2024</v>
      </c>
      <c r="R2922" t="str">
        <f>IFERROR(VLOOKUP(G2922,'Importer Name'!A:B, 2, FALSE), "")</f>
        <v xml:space="preserve">POOJA ENTERPRISES </v>
      </c>
      <c r="S2922" t="str">
        <f>IFERROR(VLOOKUP(H2922,'Supplier name '!A:B, 2, FALSE), "")</f>
        <v>Xuzhou Liyuan Cellulose</v>
      </c>
    </row>
    <row r="2923" spans="1:19">
      <c r="A2923" s="133" t="s">
        <v>193</v>
      </c>
      <c r="B2923" s="131">
        <v>1000</v>
      </c>
      <c r="C2923" s="131" t="s">
        <v>4019</v>
      </c>
      <c r="D2923" s="316" t="s">
        <v>798</v>
      </c>
      <c r="E2923" s="131">
        <v>3</v>
      </c>
      <c r="F2923" s="131" t="s">
        <v>9</v>
      </c>
      <c r="G2923" s="131" t="s">
        <v>435</v>
      </c>
      <c r="H2923" s="134" t="s">
        <v>4029</v>
      </c>
      <c r="I2923" s="89" t="s">
        <v>4099</v>
      </c>
      <c r="J2923" s="74">
        <f>IF(F2923="USD", E2923, E2923 * IFERROR(VLOOKUP(F2923, EXCHANGE_RATE!A:B, 2, FALSE), "Currency not found"))</f>
        <v>3</v>
      </c>
      <c r="K2923" s="74">
        <f t="shared" si="297"/>
        <v>3</v>
      </c>
      <c r="L2923" s="14">
        <f>IF(C2923="MTS", B2923, B2923 * IFERROR(VLOOKUP(C2923, 'QTY_CONVERSIONS '!A:B, 2, FALSE), "Units not found"))</f>
        <v>1</v>
      </c>
      <c r="M2923" s="75">
        <f t="shared" si="298"/>
        <v>3000</v>
      </c>
      <c r="N2923" t="str">
        <f>IFERROR(VLOOKUP(D2923, Product_Category!A:B, 2, FALSE), "Uncategorized")</f>
        <v>CMC</v>
      </c>
      <c r="O2923" s="76">
        <f t="shared" si="299"/>
        <v>3</v>
      </c>
      <c r="P2923" s="76">
        <f t="shared" si="300"/>
        <v>3</v>
      </c>
      <c r="Q2923">
        <v>2024</v>
      </c>
      <c r="R2923" t="str">
        <f>IFERROR(VLOOKUP(G2923,'Importer Name'!A:B, 2, FALSE), "")</f>
        <v xml:space="preserve">KRISHNA ADDITIVES </v>
      </c>
      <c r="S2923" t="str">
        <f>IFERROR(VLOOKUP(H2923,'Supplier name '!A:B, 2, FALSE), "")</f>
        <v>JINING FORTUNE</v>
      </c>
    </row>
    <row r="2924" spans="1:19">
      <c r="A2924" s="133" t="s">
        <v>193</v>
      </c>
      <c r="B2924" s="131">
        <v>24000</v>
      </c>
      <c r="C2924" s="131" t="s">
        <v>4019</v>
      </c>
      <c r="D2924" s="316" t="s">
        <v>798</v>
      </c>
      <c r="E2924" s="131">
        <v>2.54</v>
      </c>
      <c r="F2924" s="131" t="s">
        <v>9</v>
      </c>
      <c r="G2924" s="131" t="s">
        <v>4030</v>
      </c>
      <c r="H2924" s="134" t="s">
        <v>4031</v>
      </c>
      <c r="I2924" s="89" t="s">
        <v>4099</v>
      </c>
      <c r="J2924" s="74">
        <f>IF(F2924="USD", E2924, E2924 * IFERROR(VLOOKUP(F2924, EXCHANGE_RATE!A:B, 2, FALSE), "Currency not found"))</f>
        <v>2.54</v>
      </c>
      <c r="K2924" s="74">
        <f t="shared" si="297"/>
        <v>2.54</v>
      </c>
      <c r="L2924" s="14">
        <f>IF(C2924="MTS", B2924, B2924 * IFERROR(VLOOKUP(C2924, 'QTY_CONVERSIONS '!A:B, 2, FALSE), "Units not found"))</f>
        <v>24</v>
      </c>
      <c r="M2924" s="75">
        <f t="shared" si="298"/>
        <v>60960</v>
      </c>
      <c r="N2924" t="str">
        <f>IFERROR(VLOOKUP(D2924, Product_Category!A:B, 2, FALSE), "Uncategorized")</f>
        <v>CMC</v>
      </c>
      <c r="O2924" s="76">
        <f t="shared" si="299"/>
        <v>2.54</v>
      </c>
      <c r="P2924" s="76">
        <f t="shared" si="300"/>
        <v>60.96</v>
      </c>
      <c r="Q2924">
        <v>2024</v>
      </c>
      <c r="R2924" t="str">
        <f>IFERROR(VLOOKUP(G2924,'Importer Name'!A:B, 2, FALSE), "")</f>
        <v>DHARIYAL POLYMERS</v>
      </c>
      <c r="S2924" t="str">
        <f>IFERROR(VLOOKUP(H2924,'Supplier name '!A:B, 2, FALSE), "")</f>
        <v>CHANGSHU SCIENCE &amp; TECH</v>
      </c>
    </row>
    <row r="2925" spans="1:19">
      <c r="A2925" s="133" t="s">
        <v>193</v>
      </c>
      <c r="B2925" s="131">
        <v>24000</v>
      </c>
      <c r="C2925" s="131" t="s">
        <v>4019</v>
      </c>
      <c r="D2925" s="316" t="s">
        <v>798</v>
      </c>
      <c r="E2925" s="131">
        <v>2.54</v>
      </c>
      <c r="F2925" s="131" t="s">
        <v>9</v>
      </c>
      <c r="G2925" s="131" t="s">
        <v>4030</v>
      </c>
      <c r="H2925" s="134" t="s">
        <v>4031</v>
      </c>
      <c r="I2925" s="89" t="s">
        <v>4099</v>
      </c>
      <c r="J2925" s="74">
        <f>IF(F2925="USD", E2925, E2925 * IFERROR(VLOOKUP(F2925, EXCHANGE_RATE!A:B, 2, FALSE), "Currency not found"))</f>
        <v>2.54</v>
      </c>
      <c r="K2925" s="74">
        <f t="shared" si="297"/>
        <v>2.54</v>
      </c>
      <c r="L2925" s="14">
        <f>IF(C2925="MTS", B2925, B2925 * IFERROR(VLOOKUP(C2925, 'QTY_CONVERSIONS '!A:B, 2, FALSE), "Units not found"))</f>
        <v>24</v>
      </c>
      <c r="M2925" s="75">
        <f t="shared" si="298"/>
        <v>60960</v>
      </c>
      <c r="N2925" t="str">
        <f>IFERROR(VLOOKUP(D2925, Product_Category!A:B, 2, FALSE), "Uncategorized")</f>
        <v>CMC</v>
      </c>
      <c r="O2925" s="76">
        <f t="shared" si="299"/>
        <v>2.54</v>
      </c>
      <c r="P2925" s="76">
        <f t="shared" si="300"/>
        <v>60.96</v>
      </c>
      <c r="Q2925">
        <v>2024</v>
      </c>
      <c r="R2925" t="str">
        <f>IFERROR(VLOOKUP(G2925,'Importer Name'!A:B, 2, FALSE), "")</f>
        <v>DHARIYAL POLYMERS</v>
      </c>
      <c r="S2925" t="str">
        <f>IFERROR(VLOOKUP(H2925,'Supplier name '!A:B, 2, FALSE), "")</f>
        <v>CHANGSHU SCIENCE &amp; TECH</v>
      </c>
    </row>
    <row r="2926" spans="1:19">
      <c r="A2926" s="133" t="s">
        <v>193</v>
      </c>
      <c r="B2926" s="131">
        <v>14000</v>
      </c>
      <c r="C2926" s="131" t="s">
        <v>4019</v>
      </c>
      <c r="D2926" s="316" t="s">
        <v>798</v>
      </c>
      <c r="E2926" s="131">
        <v>2.89</v>
      </c>
      <c r="F2926" s="131" t="s">
        <v>9</v>
      </c>
      <c r="G2926" s="131" t="s">
        <v>435</v>
      </c>
      <c r="H2926" s="134" t="s">
        <v>4029</v>
      </c>
      <c r="I2926" s="89" t="s">
        <v>4099</v>
      </c>
      <c r="J2926" s="74">
        <f>IF(F2926="USD", E2926, E2926 * IFERROR(VLOOKUP(F2926, EXCHANGE_RATE!A:B, 2, FALSE), "Currency not found"))</f>
        <v>2.89</v>
      </c>
      <c r="K2926" s="74">
        <f t="shared" si="297"/>
        <v>2.89</v>
      </c>
      <c r="L2926" s="14">
        <f>IF(C2926="MTS", B2926, B2926 * IFERROR(VLOOKUP(C2926, 'QTY_CONVERSIONS '!A:B, 2, FALSE), "Units not found"))</f>
        <v>14</v>
      </c>
      <c r="M2926" s="75">
        <f t="shared" si="298"/>
        <v>40460</v>
      </c>
      <c r="N2926" t="str">
        <f>IFERROR(VLOOKUP(D2926, Product_Category!A:B, 2, FALSE), "Uncategorized")</f>
        <v>CMC</v>
      </c>
      <c r="O2926" s="76">
        <f t="shared" si="299"/>
        <v>2.89</v>
      </c>
      <c r="P2926" s="76">
        <f t="shared" si="300"/>
        <v>40.46</v>
      </c>
      <c r="Q2926">
        <v>2024</v>
      </c>
      <c r="R2926" t="str">
        <f>IFERROR(VLOOKUP(G2926,'Importer Name'!A:B, 2, FALSE), "")</f>
        <v xml:space="preserve">KRISHNA ADDITIVES </v>
      </c>
      <c r="S2926" t="str">
        <f>IFERROR(VLOOKUP(H2926,'Supplier name '!A:B, 2, FALSE), "")</f>
        <v>JINING FORTUNE</v>
      </c>
    </row>
    <row r="2927" spans="1:19">
      <c r="A2927" s="133" t="s">
        <v>193</v>
      </c>
      <c r="B2927" s="131">
        <v>17000</v>
      </c>
      <c r="C2927" s="131" t="s">
        <v>4019</v>
      </c>
      <c r="D2927" s="316" t="s">
        <v>798</v>
      </c>
      <c r="E2927" s="131">
        <v>2.89</v>
      </c>
      <c r="F2927" s="131" t="s">
        <v>9</v>
      </c>
      <c r="G2927" s="131" t="s">
        <v>3349</v>
      </c>
      <c r="H2927" s="134" t="s">
        <v>4031</v>
      </c>
      <c r="I2927" s="89" t="s">
        <v>4099</v>
      </c>
      <c r="J2927" s="74">
        <f>IF(F2927="USD", E2927, E2927 * IFERROR(VLOOKUP(F2927, EXCHANGE_RATE!A:B, 2, FALSE), "Currency not found"))</f>
        <v>2.89</v>
      </c>
      <c r="K2927" s="74">
        <f t="shared" si="297"/>
        <v>2.89</v>
      </c>
      <c r="L2927" s="14">
        <f>IF(C2927="MTS", B2927, B2927 * IFERROR(VLOOKUP(C2927, 'QTY_CONVERSIONS '!A:B, 2, FALSE), "Units not found"))</f>
        <v>17</v>
      </c>
      <c r="M2927" s="75">
        <f t="shared" si="298"/>
        <v>49130</v>
      </c>
      <c r="N2927" t="str">
        <f>IFERROR(VLOOKUP(D2927, Product_Category!A:B, 2, FALSE), "Uncategorized")</f>
        <v>CMC</v>
      </c>
      <c r="O2927" s="76">
        <f t="shared" si="299"/>
        <v>2.89</v>
      </c>
      <c r="P2927" s="76">
        <f t="shared" si="300"/>
        <v>49.13</v>
      </c>
      <c r="Q2927">
        <v>2024</v>
      </c>
      <c r="R2927" t="str">
        <f>IFERROR(VLOOKUP(G2927,'Importer Name'!A:B, 2, FALSE), "")</f>
        <v xml:space="preserve">Nipra Hydrocolloids </v>
      </c>
      <c r="S2927" t="str">
        <f>IFERROR(VLOOKUP(H2927,'Supplier name '!A:B, 2, FALSE), "")</f>
        <v>CHANGSHU SCIENCE &amp; TECH</v>
      </c>
    </row>
    <row r="2928" spans="1:19">
      <c r="A2928" s="133" t="s">
        <v>193</v>
      </c>
      <c r="B2928" s="131">
        <v>18000</v>
      </c>
      <c r="C2928" s="131" t="s">
        <v>4019</v>
      </c>
      <c r="D2928" s="316" t="s">
        <v>798</v>
      </c>
      <c r="E2928" s="131">
        <v>2.87</v>
      </c>
      <c r="F2928" s="131" t="s">
        <v>9</v>
      </c>
      <c r="G2928" s="131" t="s">
        <v>4032</v>
      </c>
      <c r="H2928" s="134" t="s">
        <v>4033</v>
      </c>
      <c r="I2928" s="89" t="s">
        <v>4099</v>
      </c>
      <c r="J2928" s="74">
        <f>IF(F2928="USD", E2928, E2928 * IFERROR(VLOOKUP(F2928, EXCHANGE_RATE!A:B, 2, FALSE), "Currency not found"))</f>
        <v>2.87</v>
      </c>
      <c r="K2928" s="74">
        <f t="shared" si="297"/>
        <v>2.87</v>
      </c>
      <c r="L2928" s="14">
        <f>IF(C2928="MTS", B2928, B2928 * IFERROR(VLOOKUP(C2928, 'QTY_CONVERSIONS '!A:B, 2, FALSE), "Units not found"))</f>
        <v>18</v>
      </c>
      <c r="M2928" s="75">
        <f t="shared" si="298"/>
        <v>51660</v>
      </c>
      <c r="N2928" t="str">
        <f>IFERROR(VLOOKUP(D2928, Product_Category!A:B, 2, FALSE), "Uncategorized")</f>
        <v>CMC</v>
      </c>
      <c r="O2928" s="76">
        <f t="shared" si="299"/>
        <v>2.87</v>
      </c>
      <c r="P2928" s="76">
        <f t="shared" si="300"/>
        <v>51.660000000000004</v>
      </c>
      <c r="Q2928">
        <v>2024</v>
      </c>
      <c r="R2928" t="str">
        <f>IFERROR(VLOOKUP(G2928,'Importer Name'!A:B, 2, FALSE), "")</f>
        <v>KAKKAT DRUGS &amp; CHEM</v>
      </c>
      <c r="S2928" t="str">
        <f>IFERROR(VLOOKUP(H2928,'Supplier name '!A:B, 2, FALSE), "")</f>
        <v>Jiangsu Guotai Guomian Trading</v>
      </c>
    </row>
    <row r="2929" spans="1:19">
      <c r="A2929" s="133" t="s">
        <v>193</v>
      </c>
      <c r="B2929" s="131">
        <v>1000</v>
      </c>
      <c r="C2929" s="131" t="s">
        <v>4019</v>
      </c>
      <c r="D2929" s="316" t="s">
        <v>798</v>
      </c>
      <c r="E2929" s="131">
        <v>2.78</v>
      </c>
      <c r="F2929" s="131" t="s">
        <v>9</v>
      </c>
      <c r="G2929" s="131" t="s">
        <v>4032</v>
      </c>
      <c r="H2929" s="134" t="s">
        <v>4033</v>
      </c>
      <c r="I2929" s="89" t="s">
        <v>4099</v>
      </c>
      <c r="J2929" s="74">
        <f>IF(F2929="USD", E2929, E2929 * IFERROR(VLOOKUP(F2929, EXCHANGE_RATE!A:B, 2, FALSE), "Currency not found"))</f>
        <v>2.78</v>
      </c>
      <c r="K2929" s="74">
        <f t="shared" si="297"/>
        <v>2.78</v>
      </c>
      <c r="L2929" s="14">
        <f>IF(C2929="MTS", B2929, B2929 * IFERROR(VLOOKUP(C2929, 'QTY_CONVERSIONS '!A:B, 2, FALSE), "Units not found"))</f>
        <v>1</v>
      </c>
      <c r="M2929" s="75">
        <f t="shared" si="298"/>
        <v>2780</v>
      </c>
      <c r="N2929" t="str">
        <f>IFERROR(VLOOKUP(D2929, Product_Category!A:B, 2, FALSE), "Uncategorized")</f>
        <v>CMC</v>
      </c>
      <c r="O2929" s="76">
        <f t="shared" si="299"/>
        <v>2.78</v>
      </c>
      <c r="P2929" s="76">
        <f t="shared" si="300"/>
        <v>2.78</v>
      </c>
      <c r="Q2929">
        <v>2024</v>
      </c>
      <c r="R2929" t="str">
        <f>IFERROR(VLOOKUP(G2929,'Importer Name'!A:B, 2, FALSE), "")</f>
        <v>KAKKAT DRUGS &amp; CHEM</v>
      </c>
      <c r="S2929" t="str">
        <f>IFERROR(VLOOKUP(H2929,'Supplier name '!A:B, 2, FALSE), "")</f>
        <v>Jiangsu Guotai Guomian Trading</v>
      </c>
    </row>
    <row r="2930" spans="1:19">
      <c r="A2930" s="133" t="s">
        <v>193</v>
      </c>
      <c r="B2930" s="131">
        <v>1900</v>
      </c>
      <c r="C2930" s="131" t="s">
        <v>4019</v>
      </c>
      <c r="D2930" s="316" t="s">
        <v>798</v>
      </c>
      <c r="E2930" s="131">
        <v>2.78</v>
      </c>
      <c r="F2930" s="131" t="s">
        <v>9</v>
      </c>
      <c r="G2930" s="131" t="s">
        <v>4032</v>
      </c>
      <c r="H2930" s="134" t="s">
        <v>4033</v>
      </c>
      <c r="I2930" s="89" t="s">
        <v>4099</v>
      </c>
      <c r="J2930" s="74">
        <f>IF(F2930="USD", E2930, E2930 * IFERROR(VLOOKUP(F2930, EXCHANGE_RATE!A:B, 2, FALSE), "Currency not found"))</f>
        <v>2.78</v>
      </c>
      <c r="K2930" s="74">
        <f t="shared" si="297"/>
        <v>2.78</v>
      </c>
      <c r="L2930" s="14">
        <f>IF(C2930="MTS", B2930, B2930 * IFERROR(VLOOKUP(C2930, 'QTY_CONVERSIONS '!A:B, 2, FALSE), "Units not found"))</f>
        <v>1.9000000000000001</v>
      </c>
      <c r="M2930" s="75">
        <f t="shared" si="298"/>
        <v>5282</v>
      </c>
      <c r="N2930" t="str">
        <f>IFERROR(VLOOKUP(D2930, Product_Category!A:B, 2, FALSE), "Uncategorized")</f>
        <v>CMC</v>
      </c>
      <c r="O2930" s="76">
        <f t="shared" si="299"/>
        <v>2.78</v>
      </c>
      <c r="P2930" s="76">
        <f t="shared" si="300"/>
        <v>5.282</v>
      </c>
      <c r="Q2930">
        <v>2024</v>
      </c>
      <c r="R2930" t="str">
        <f>IFERROR(VLOOKUP(G2930,'Importer Name'!A:B, 2, FALSE), "")</f>
        <v>KAKKAT DRUGS &amp; CHEM</v>
      </c>
      <c r="S2930" t="str">
        <f>IFERROR(VLOOKUP(H2930,'Supplier name '!A:B, 2, FALSE), "")</f>
        <v>Jiangsu Guotai Guomian Trading</v>
      </c>
    </row>
    <row r="2931" spans="1:19">
      <c r="A2931" s="133" t="s">
        <v>193</v>
      </c>
      <c r="B2931" s="131">
        <v>15000</v>
      </c>
      <c r="C2931" s="131" t="s">
        <v>4019</v>
      </c>
      <c r="D2931" s="316" t="s">
        <v>798</v>
      </c>
      <c r="E2931" s="131">
        <v>2.8</v>
      </c>
      <c r="F2931" s="131" t="s">
        <v>9</v>
      </c>
      <c r="G2931" s="131" t="s">
        <v>4034</v>
      </c>
      <c r="H2931" s="134" t="s">
        <v>4035</v>
      </c>
      <c r="I2931" s="89" t="s">
        <v>4099</v>
      </c>
      <c r="J2931" s="74">
        <f>IF(F2931="USD", E2931, E2931 * IFERROR(VLOOKUP(F2931, EXCHANGE_RATE!A:B, 2, FALSE), "Currency not found"))</f>
        <v>2.8</v>
      </c>
      <c r="K2931" s="74">
        <f t="shared" si="297"/>
        <v>2.8</v>
      </c>
      <c r="L2931" s="14">
        <f>IF(C2931="MTS", B2931, B2931 * IFERROR(VLOOKUP(C2931, 'QTY_CONVERSIONS '!A:B, 2, FALSE), "Units not found"))</f>
        <v>15</v>
      </c>
      <c r="M2931" s="75">
        <f t="shared" si="298"/>
        <v>42000</v>
      </c>
      <c r="N2931" t="str">
        <f>IFERROR(VLOOKUP(D2931, Product_Category!A:B, 2, FALSE), "Uncategorized")</f>
        <v>CMC</v>
      </c>
      <c r="O2931" s="76">
        <f t="shared" si="299"/>
        <v>2.8</v>
      </c>
      <c r="P2931" s="76">
        <f t="shared" si="300"/>
        <v>42</v>
      </c>
      <c r="Q2931">
        <v>2024</v>
      </c>
      <c r="R2931" t="str">
        <f>IFERROR(VLOOKUP(G2931,'Importer Name'!A:B, 2, FALSE), "")</f>
        <v>Supreme Power chem</v>
      </c>
      <c r="S2931" t="str">
        <f>IFERROR(VLOOKUP(H2931,'Supplier name '!A:B, 2, FALSE), "")</f>
        <v>SHANDONG HIKING</v>
      </c>
    </row>
    <row r="2932" spans="1:19">
      <c r="A2932" s="133" t="s">
        <v>193</v>
      </c>
      <c r="B2932" s="131">
        <v>18000</v>
      </c>
      <c r="C2932" s="131" t="s">
        <v>4019</v>
      </c>
      <c r="D2932" s="316" t="s">
        <v>798</v>
      </c>
      <c r="E2932" s="131">
        <v>2.83</v>
      </c>
      <c r="F2932" s="131" t="s">
        <v>9</v>
      </c>
      <c r="G2932" s="131" t="s">
        <v>2970</v>
      </c>
      <c r="H2932" s="134" t="s">
        <v>4036</v>
      </c>
      <c r="I2932" s="89" t="s">
        <v>4099</v>
      </c>
      <c r="J2932" s="74">
        <f>IF(F2932="USD", E2932, E2932 * IFERROR(VLOOKUP(F2932, EXCHANGE_RATE!A:B, 2, FALSE), "Currency not found"))</f>
        <v>2.83</v>
      </c>
      <c r="K2932" s="74">
        <f t="shared" si="297"/>
        <v>2.83</v>
      </c>
      <c r="L2932" s="14">
        <f>IF(C2932="MTS", B2932, B2932 * IFERROR(VLOOKUP(C2932, 'QTY_CONVERSIONS '!A:B, 2, FALSE), "Units not found"))</f>
        <v>18</v>
      </c>
      <c r="M2932" s="75">
        <f t="shared" si="298"/>
        <v>50940</v>
      </c>
      <c r="N2932" t="str">
        <f>IFERROR(VLOOKUP(D2932, Product_Category!A:B, 2, FALSE), "Uncategorized")</f>
        <v>CMC</v>
      </c>
      <c r="O2932" s="76">
        <f t="shared" si="299"/>
        <v>2.83</v>
      </c>
      <c r="P2932" s="76">
        <f t="shared" si="300"/>
        <v>50.94</v>
      </c>
      <c r="Q2932">
        <v>2024</v>
      </c>
      <c r="R2932" t="str">
        <f>IFERROR(VLOOKUP(G2932,'Importer Name'!A:B, 2, FALSE), "")</f>
        <v>KPL INTERNATIONAL</v>
      </c>
      <c r="S2932" t="str">
        <f>IFERROR(VLOOKUP(H2932,'Supplier name '!A:B, 2, FALSE), "")</f>
        <v>ANQIU EAGLE CELLULOSE</v>
      </c>
    </row>
    <row r="2933" spans="1:19">
      <c r="A2933" s="133" t="s">
        <v>193</v>
      </c>
      <c r="B2933" s="131">
        <v>20000</v>
      </c>
      <c r="C2933" s="131" t="s">
        <v>4019</v>
      </c>
      <c r="D2933" s="316" t="s">
        <v>798</v>
      </c>
      <c r="E2933" s="131">
        <v>1.36</v>
      </c>
      <c r="F2933" s="131" t="s">
        <v>9</v>
      </c>
      <c r="G2933" s="131" t="s">
        <v>4037</v>
      </c>
      <c r="H2933" s="134" t="s">
        <v>4038</v>
      </c>
      <c r="I2933" s="89" t="s">
        <v>4099</v>
      </c>
      <c r="J2933" s="74">
        <f>IF(F2933="USD", E2933, E2933 * IFERROR(VLOOKUP(F2933, EXCHANGE_RATE!A:B, 2, FALSE), "Currency not found"))</f>
        <v>1.36</v>
      </c>
      <c r="K2933" s="74">
        <f t="shared" si="297"/>
        <v>1.36</v>
      </c>
      <c r="L2933" s="14">
        <f>IF(C2933="MTS", B2933, B2933 * IFERROR(VLOOKUP(C2933, 'QTY_CONVERSIONS '!A:B, 2, FALSE), "Units not found"))</f>
        <v>20</v>
      </c>
      <c r="M2933" s="75">
        <f t="shared" si="298"/>
        <v>27200.000000000004</v>
      </c>
      <c r="N2933" t="str">
        <f>IFERROR(VLOOKUP(D2933, Product_Category!A:B, 2, FALSE), "Uncategorized")</f>
        <v>CMC</v>
      </c>
      <c r="O2933" s="76">
        <f t="shared" si="299"/>
        <v>1.36</v>
      </c>
      <c r="P2933" s="76">
        <f t="shared" si="300"/>
        <v>27.200000000000003</v>
      </c>
      <c r="Q2933">
        <v>2024</v>
      </c>
      <c r="R2933" t="str">
        <f>IFERROR(VLOOKUP(G2933,'Importer Name'!A:B, 2, FALSE), "")</f>
        <v>Sri Kalpa Cellulose</v>
      </c>
      <c r="S2933" t="str">
        <f>IFERROR(VLOOKUP(H2933,'Supplier name '!A:B, 2, FALSE), "")</f>
        <v xml:space="preserve">NCI CO., LTD. </v>
      </c>
    </row>
    <row r="2934" spans="1:19">
      <c r="A2934" s="133" t="s">
        <v>193</v>
      </c>
      <c r="B2934" s="131">
        <v>10000</v>
      </c>
      <c r="C2934" s="131" t="s">
        <v>7</v>
      </c>
      <c r="D2934" s="316" t="s">
        <v>798</v>
      </c>
      <c r="E2934" s="131">
        <v>2.14</v>
      </c>
      <c r="F2934" s="131" t="s">
        <v>9</v>
      </c>
      <c r="G2934" s="131" t="s">
        <v>4039</v>
      </c>
      <c r="H2934" s="134" t="s">
        <v>4040</v>
      </c>
      <c r="I2934" s="89" t="s">
        <v>4099</v>
      </c>
      <c r="J2934" s="74">
        <f>IF(F2934="USD", E2934, E2934 * IFERROR(VLOOKUP(F2934, EXCHANGE_RATE!A:B, 2, FALSE), "Currency not found"))</f>
        <v>2.14</v>
      </c>
      <c r="K2934" s="74">
        <f t="shared" ref="K2934:K2978" si="301">ROUNDUP(J2934,2)</f>
        <v>2.14</v>
      </c>
      <c r="L2934" s="14">
        <f>IF(C2934="MTS", B2934, B2934 * IFERROR(VLOOKUP(C2934, 'QTY_CONVERSIONS '!A:B, 2, FALSE), "Units not found"))</f>
        <v>10</v>
      </c>
      <c r="M2934" s="75">
        <f t="shared" ref="M2934:M2978" si="302">B2934*K2934</f>
        <v>21400</v>
      </c>
      <c r="N2934" t="str">
        <f>IFERROR(VLOOKUP(D2934, Product_Category!A:B, 2, FALSE), "Uncategorized")</f>
        <v>CMC</v>
      </c>
      <c r="O2934" s="76">
        <f t="shared" ref="O2934:O2978" si="303">K2934</f>
        <v>2.14</v>
      </c>
      <c r="P2934" s="76">
        <f t="shared" ref="P2934:P2978" si="304">L2934*O2934</f>
        <v>21.400000000000002</v>
      </c>
      <c r="Q2934">
        <v>2024</v>
      </c>
      <c r="R2934" t="str">
        <f>IFERROR(VLOOKUP(G2934,'Importer Name'!A:B, 2, FALSE), "")</f>
        <v>Silver Papercoat</v>
      </c>
      <c r="S2934" t="str">
        <f>IFERROR(VLOOKUP(H2934,'Supplier name '!A:B, 2, FALSE), "")</f>
        <v>HONG KONG LEADS</v>
      </c>
    </row>
    <row r="2935" spans="1:19">
      <c r="A2935" s="133" t="s">
        <v>193</v>
      </c>
      <c r="B2935" s="131">
        <v>25000</v>
      </c>
      <c r="C2935" s="131" t="s">
        <v>4019</v>
      </c>
      <c r="D2935" s="316" t="s">
        <v>798</v>
      </c>
      <c r="E2935" s="131">
        <v>1.81</v>
      </c>
      <c r="F2935" s="131" t="s">
        <v>9</v>
      </c>
      <c r="G2935" s="131" t="s">
        <v>441</v>
      </c>
      <c r="H2935" s="134" t="s">
        <v>4040</v>
      </c>
      <c r="I2935" s="89" t="s">
        <v>4099</v>
      </c>
      <c r="J2935" s="74">
        <f>IF(F2935="USD", E2935, E2935 * IFERROR(VLOOKUP(F2935, EXCHANGE_RATE!A:B, 2, FALSE), "Currency not found"))</f>
        <v>1.81</v>
      </c>
      <c r="K2935" s="74">
        <f t="shared" si="301"/>
        <v>1.81</v>
      </c>
      <c r="L2935" s="14">
        <f>IF(C2935="MTS", B2935, B2935 * IFERROR(VLOOKUP(C2935, 'QTY_CONVERSIONS '!A:B, 2, FALSE), "Units not found"))</f>
        <v>25</v>
      </c>
      <c r="M2935" s="75">
        <f t="shared" si="302"/>
        <v>45250</v>
      </c>
      <c r="N2935" t="str">
        <f>IFERROR(VLOOKUP(D2935, Product_Category!A:B, 2, FALSE), "Uncategorized")</f>
        <v>CMC</v>
      </c>
      <c r="O2935" s="76">
        <f t="shared" si="303"/>
        <v>1.81</v>
      </c>
      <c r="P2935" s="76">
        <f t="shared" si="304"/>
        <v>45.25</v>
      </c>
      <c r="Q2935">
        <v>2024</v>
      </c>
      <c r="R2935" t="str">
        <f>IFERROR(VLOOKUP(G2935,'Importer Name'!A:B, 2, FALSE), "")</f>
        <v xml:space="preserve">HI TECH PAPERS </v>
      </c>
      <c r="S2935" t="str">
        <f>IFERROR(VLOOKUP(H2935,'Supplier name '!A:B, 2, FALSE), "")</f>
        <v>HONG KONG LEADS</v>
      </c>
    </row>
    <row r="2936" spans="1:19">
      <c r="A2936" s="133" t="s">
        <v>193</v>
      </c>
      <c r="B2936" s="131">
        <v>2100</v>
      </c>
      <c r="C2936" s="131" t="s">
        <v>4019</v>
      </c>
      <c r="D2936" s="316" t="s">
        <v>798</v>
      </c>
      <c r="E2936" s="131">
        <v>3</v>
      </c>
      <c r="F2936" s="131" t="s">
        <v>9</v>
      </c>
      <c r="G2936" s="131" t="s">
        <v>313</v>
      </c>
      <c r="H2936" s="134" t="s">
        <v>4041</v>
      </c>
      <c r="I2936" s="89" t="s">
        <v>4099</v>
      </c>
      <c r="J2936" s="74">
        <f>IF(F2936="USD", E2936, E2936 * IFERROR(VLOOKUP(F2936, EXCHANGE_RATE!A:B, 2, FALSE), "Currency not found"))</f>
        <v>3</v>
      </c>
      <c r="K2936" s="74">
        <f t="shared" si="301"/>
        <v>3</v>
      </c>
      <c r="L2936" s="14">
        <f>IF(C2936="MTS", B2936, B2936 * IFERROR(VLOOKUP(C2936, 'QTY_CONVERSIONS '!A:B, 2, FALSE), "Units not found"))</f>
        <v>2.1</v>
      </c>
      <c r="M2936" s="75">
        <f t="shared" si="302"/>
        <v>6300</v>
      </c>
      <c r="N2936" t="str">
        <f>IFERROR(VLOOKUP(D2936, Product_Category!A:B, 2, FALSE), "Uncategorized")</f>
        <v>CMC</v>
      </c>
      <c r="O2936" s="76">
        <f t="shared" si="303"/>
        <v>3</v>
      </c>
      <c r="P2936" s="76">
        <f t="shared" si="304"/>
        <v>6.3000000000000007</v>
      </c>
      <c r="Q2936">
        <v>2024</v>
      </c>
      <c r="R2936" t="str">
        <f>IFERROR(VLOOKUP(G2936,'Importer Name'!A:B, 2, FALSE), "")</f>
        <v>ALGOL CHEM</v>
      </c>
      <c r="S2936" t="str">
        <f>IFERROR(VLOOKUP(H2936,'Supplier name '!A:B, 2, FALSE), "")</f>
        <v>Shandong Head Group</v>
      </c>
    </row>
    <row r="2937" spans="1:19">
      <c r="A2937" s="133" t="s">
        <v>193</v>
      </c>
      <c r="B2937" s="131">
        <v>2100</v>
      </c>
      <c r="C2937" s="131" t="s">
        <v>4019</v>
      </c>
      <c r="D2937" s="316" t="s">
        <v>798</v>
      </c>
      <c r="E2937" s="131">
        <v>3.06</v>
      </c>
      <c r="F2937" s="131" t="s">
        <v>9</v>
      </c>
      <c r="G2937" s="131" t="s">
        <v>313</v>
      </c>
      <c r="H2937" s="134" t="s">
        <v>4041</v>
      </c>
      <c r="I2937" s="89" t="s">
        <v>4099</v>
      </c>
      <c r="J2937" s="74">
        <f>IF(F2937="USD", E2937, E2937 * IFERROR(VLOOKUP(F2937, EXCHANGE_RATE!A:B, 2, FALSE), "Currency not found"))</f>
        <v>3.06</v>
      </c>
      <c r="K2937" s="74">
        <f t="shared" si="301"/>
        <v>3.06</v>
      </c>
      <c r="L2937" s="14">
        <f>IF(C2937="MTS", B2937, B2937 * IFERROR(VLOOKUP(C2937, 'QTY_CONVERSIONS '!A:B, 2, FALSE), "Units not found"))</f>
        <v>2.1</v>
      </c>
      <c r="M2937" s="75">
        <f t="shared" si="302"/>
        <v>6426</v>
      </c>
      <c r="N2937" t="str">
        <f>IFERROR(VLOOKUP(D2937, Product_Category!A:B, 2, FALSE), "Uncategorized")</f>
        <v>CMC</v>
      </c>
      <c r="O2937" s="76">
        <f t="shared" si="303"/>
        <v>3.06</v>
      </c>
      <c r="P2937" s="76">
        <f t="shared" si="304"/>
        <v>6.4260000000000002</v>
      </c>
      <c r="Q2937">
        <v>2024</v>
      </c>
      <c r="R2937" t="str">
        <f>IFERROR(VLOOKUP(G2937,'Importer Name'!A:B, 2, FALSE), "")</f>
        <v>ALGOL CHEM</v>
      </c>
      <c r="S2937" t="str">
        <f>IFERROR(VLOOKUP(H2937,'Supplier name '!A:B, 2, FALSE), "")</f>
        <v>Shandong Head Group</v>
      </c>
    </row>
    <row r="2938" spans="1:19">
      <c r="A2938" s="133" t="s">
        <v>193</v>
      </c>
      <c r="B2938" s="131">
        <v>18000</v>
      </c>
      <c r="C2938" s="131" t="s">
        <v>4019</v>
      </c>
      <c r="D2938" s="316" t="s">
        <v>798</v>
      </c>
      <c r="E2938" s="131">
        <v>2.74</v>
      </c>
      <c r="F2938" s="131" t="s">
        <v>9</v>
      </c>
      <c r="G2938" s="131" t="s">
        <v>4042</v>
      </c>
      <c r="H2938" s="134" t="s">
        <v>4043</v>
      </c>
      <c r="I2938" s="89" t="s">
        <v>4099</v>
      </c>
      <c r="J2938" s="74">
        <f>IF(F2938="USD", E2938, E2938 * IFERROR(VLOOKUP(F2938, EXCHANGE_RATE!A:B, 2, FALSE), "Currency not found"))</f>
        <v>2.74</v>
      </c>
      <c r="K2938" s="74">
        <f t="shared" si="301"/>
        <v>2.74</v>
      </c>
      <c r="L2938" s="14">
        <f>IF(C2938="MTS", B2938, B2938 * IFERROR(VLOOKUP(C2938, 'QTY_CONVERSIONS '!A:B, 2, FALSE), "Units not found"))</f>
        <v>18</v>
      </c>
      <c r="M2938" s="75">
        <f t="shared" si="302"/>
        <v>49320.000000000007</v>
      </c>
      <c r="N2938" t="str">
        <f>IFERROR(VLOOKUP(D2938, Product_Category!A:B, 2, FALSE), "Uncategorized")</f>
        <v>CMC</v>
      </c>
      <c r="O2938" s="76">
        <f t="shared" si="303"/>
        <v>2.74</v>
      </c>
      <c r="P2938" s="76">
        <f t="shared" si="304"/>
        <v>49.320000000000007</v>
      </c>
      <c r="Q2938">
        <v>2024</v>
      </c>
      <c r="R2938" t="str">
        <f>IFERROR(VLOOKUP(G2938,'Importer Name'!A:B, 2, FALSE), "")</f>
        <v>SUDARSHAN PHARMA</v>
      </c>
      <c r="S2938" t="str">
        <f>IFERROR(VLOOKUP(H2938,'Supplier name '!A:B, 2, FALSE), "")</f>
        <v>AUSEN CHEM</v>
      </c>
    </row>
    <row r="2939" spans="1:19">
      <c r="A2939" s="133" t="s">
        <v>193</v>
      </c>
      <c r="B2939" s="131">
        <v>20000</v>
      </c>
      <c r="C2939" s="131" t="s">
        <v>4019</v>
      </c>
      <c r="D2939" s="316" t="s">
        <v>798</v>
      </c>
      <c r="E2939" s="131">
        <v>1.23</v>
      </c>
      <c r="F2939" s="131" t="s">
        <v>9</v>
      </c>
      <c r="G2939" s="131" t="s">
        <v>3358</v>
      </c>
      <c r="H2939" s="134" t="s">
        <v>4024</v>
      </c>
      <c r="I2939" s="89" t="s">
        <v>4099</v>
      </c>
      <c r="J2939" s="74">
        <f>IF(F2939="USD", E2939, E2939 * IFERROR(VLOOKUP(F2939, EXCHANGE_RATE!A:B, 2, FALSE), "Currency not found"))</f>
        <v>1.23</v>
      </c>
      <c r="K2939" s="74">
        <f t="shared" si="301"/>
        <v>1.23</v>
      </c>
      <c r="L2939" s="14">
        <f>IF(C2939="MTS", B2939, B2939 * IFERROR(VLOOKUP(C2939, 'QTY_CONVERSIONS '!A:B, 2, FALSE), "Units not found"))</f>
        <v>20</v>
      </c>
      <c r="M2939" s="75">
        <f t="shared" si="302"/>
        <v>24600</v>
      </c>
      <c r="N2939" t="str">
        <f>IFERROR(VLOOKUP(D2939, Product_Category!A:B, 2, FALSE), "Uncategorized")</f>
        <v>CMC</v>
      </c>
      <c r="O2939" s="76">
        <f t="shared" si="303"/>
        <v>1.23</v>
      </c>
      <c r="P2939" s="76">
        <f t="shared" si="304"/>
        <v>24.6</v>
      </c>
      <c r="Q2939">
        <v>2024</v>
      </c>
      <c r="R2939" t="str">
        <f>IFERROR(VLOOKUP(G2939,'Importer Name'!A:B, 2, FALSE), "")</f>
        <v>ACTINIC SOLUTIONS</v>
      </c>
      <c r="S2939" t="str">
        <f>IFERROR(VLOOKUP(H2939,'Supplier name '!A:B, 2, FALSE), "")</f>
        <v>Chongqing Lihing Fine Chem</v>
      </c>
    </row>
    <row r="2940" spans="1:19">
      <c r="A2940" s="133" t="s">
        <v>193</v>
      </c>
      <c r="B2940" s="131">
        <v>2000</v>
      </c>
      <c r="C2940" s="131" t="s">
        <v>4019</v>
      </c>
      <c r="D2940" s="316" t="s">
        <v>798</v>
      </c>
      <c r="E2940" s="131">
        <v>3.15</v>
      </c>
      <c r="F2940" s="131" t="s">
        <v>9</v>
      </c>
      <c r="G2940" s="131" t="s">
        <v>4044</v>
      </c>
      <c r="H2940" s="134" t="s">
        <v>4045</v>
      </c>
      <c r="I2940" s="89" t="s">
        <v>4099</v>
      </c>
      <c r="J2940" s="74">
        <f>IF(F2940="USD", E2940, E2940 * IFERROR(VLOOKUP(F2940, EXCHANGE_RATE!A:B, 2, FALSE), "Currency not found"))</f>
        <v>3.15</v>
      </c>
      <c r="K2940" s="74">
        <f t="shared" si="301"/>
        <v>3.15</v>
      </c>
      <c r="L2940" s="14">
        <f>IF(C2940="MTS", B2940, B2940 * IFERROR(VLOOKUP(C2940, 'QTY_CONVERSIONS '!A:B, 2, FALSE), "Units not found"))</f>
        <v>2</v>
      </c>
      <c r="M2940" s="75">
        <f t="shared" si="302"/>
        <v>6300</v>
      </c>
      <c r="N2940" t="str">
        <f>IFERROR(VLOOKUP(D2940, Product_Category!A:B, 2, FALSE), "Uncategorized")</f>
        <v>CMC</v>
      </c>
      <c r="O2940" s="76">
        <f t="shared" si="303"/>
        <v>3.15</v>
      </c>
      <c r="P2940" s="76">
        <f t="shared" si="304"/>
        <v>6.3</v>
      </c>
      <c r="Q2940">
        <v>2024</v>
      </c>
      <c r="R2940" t="str">
        <f>IFERROR(VLOOKUP(G2940,'Importer Name'!A:B, 2, FALSE), "")</f>
        <v>SCOPE SPECIALITIES</v>
      </c>
      <c r="S2940" t="str">
        <f>IFERROR(VLOOKUP(H2940,'Supplier name '!A:B, 2, FALSE), "")</f>
        <v>SHANDONG YULONG TECH</v>
      </c>
    </row>
    <row r="2941" spans="1:19">
      <c r="A2941" s="133" t="s">
        <v>193</v>
      </c>
      <c r="B2941" s="131">
        <v>26000</v>
      </c>
      <c r="C2941" s="131" t="s">
        <v>7</v>
      </c>
      <c r="D2941" s="316" t="s">
        <v>798</v>
      </c>
      <c r="E2941" s="131">
        <v>1.94</v>
      </c>
      <c r="F2941" s="131" t="s">
        <v>9</v>
      </c>
      <c r="G2941" s="131" t="s">
        <v>4046</v>
      </c>
      <c r="H2941" s="134" t="s">
        <v>4047</v>
      </c>
      <c r="I2941" s="89" t="s">
        <v>4099</v>
      </c>
      <c r="J2941" s="74">
        <f>IF(F2941="USD", E2941, E2941 * IFERROR(VLOOKUP(F2941, EXCHANGE_RATE!A:B, 2, FALSE), "Currency not found"))</f>
        <v>1.94</v>
      </c>
      <c r="K2941" s="74">
        <f t="shared" si="301"/>
        <v>1.94</v>
      </c>
      <c r="L2941" s="14">
        <f>IF(C2941="MTS", B2941, B2941 * IFERROR(VLOOKUP(C2941, 'QTY_CONVERSIONS '!A:B, 2, FALSE), "Units not found"))</f>
        <v>26</v>
      </c>
      <c r="M2941" s="75">
        <f t="shared" si="302"/>
        <v>50440</v>
      </c>
      <c r="N2941" t="str">
        <f>IFERROR(VLOOKUP(D2941, Product_Category!A:B, 2, FALSE), "Uncategorized")</f>
        <v>CMC</v>
      </c>
      <c r="O2941" s="76">
        <f t="shared" si="303"/>
        <v>1.94</v>
      </c>
      <c r="P2941" s="76">
        <f t="shared" si="304"/>
        <v>50.44</v>
      </c>
      <c r="Q2941">
        <v>2024</v>
      </c>
      <c r="R2941" t="str">
        <f>IFERROR(VLOOKUP(G2941,'Importer Name'!A:B, 2, FALSE), "")</f>
        <v>True Colors Pvt</v>
      </c>
      <c r="S2941" t="str">
        <f>IFERROR(VLOOKUP(H2941,'Supplier name '!A:B, 2, FALSE), "")</f>
        <v>WUXI LEO NEW MATERIAL TECH</v>
      </c>
    </row>
    <row r="2942" spans="1:19">
      <c r="A2942" s="133" t="s">
        <v>193</v>
      </c>
      <c r="B2942" s="131">
        <v>26000</v>
      </c>
      <c r="C2942" s="131" t="s">
        <v>7</v>
      </c>
      <c r="D2942" s="316" t="s">
        <v>798</v>
      </c>
      <c r="E2942" s="131">
        <v>1.94</v>
      </c>
      <c r="F2942" s="131" t="s">
        <v>9</v>
      </c>
      <c r="G2942" s="131" t="s">
        <v>4046</v>
      </c>
      <c r="H2942" s="134" t="s">
        <v>4047</v>
      </c>
      <c r="I2942" s="89" t="s">
        <v>4099</v>
      </c>
      <c r="J2942" s="74">
        <f>IF(F2942="USD", E2942, E2942 * IFERROR(VLOOKUP(F2942, EXCHANGE_RATE!A:B, 2, FALSE), "Currency not found"))</f>
        <v>1.94</v>
      </c>
      <c r="K2942" s="74">
        <f t="shared" si="301"/>
        <v>1.94</v>
      </c>
      <c r="L2942" s="14">
        <f>IF(C2942="MTS", B2942, B2942 * IFERROR(VLOOKUP(C2942, 'QTY_CONVERSIONS '!A:B, 2, FALSE), "Units not found"))</f>
        <v>26</v>
      </c>
      <c r="M2942" s="75">
        <f t="shared" si="302"/>
        <v>50440</v>
      </c>
      <c r="N2942" t="str">
        <f>IFERROR(VLOOKUP(D2942, Product_Category!A:B, 2, FALSE), "Uncategorized")</f>
        <v>CMC</v>
      </c>
      <c r="O2942" s="76">
        <f t="shared" si="303"/>
        <v>1.94</v>
      </c>
      <c r="P2942" s="76">
        <f t="shared" si="304"/>
        <v>50.44</v>
      </c>
      <c r="Q2942">
        <v>2024</v>
      </c>
      <c r="R2942" t="str">
        <f>IFERROR(VLOOKUP(G2942,'Importer Name'!A:B, 2, FALSE), "")</f>
        <v>True Colors Pvt</v>
      </c>
      <c r="S2942" t="str">
        <f>IFERROR(VLOOKUP(H2942,'Supplier name '!A:B, 2, FALSE), "")</f>
        <v>WUXI LEO NEW MATERIAL TECH</v>
      </c>
    </row>
    <row r="2943" spans="1:19">
      <c r="A2943" s="133" t="s">
        <v>193</v>
      </c>
      <c r="B2943" s="131">
        <v>18000</v>
      </c>
      <c r="C2943" s="131" t="s">
        <v>4019</v>
      </c>
      <c r="D2943" s="316" t="s">
        <v>798</v>
      </c>
      <c r="E2943" s="131">
        <v>2.6</v>
      </c>
      <c r="F2943" s="131" t="s">
        <v>9</v>
      </c>
      <c r="G2943" s="131" t="s">
        <v>3617</v>
      </c>
      <c r="H2943" s="134" t="s">
        <v>4036</v>
      </c>
      <c r="I2943" s="89" t="s">
        <v>4099</v>
      </c>
      <c r="J2943" s="74">
        <f>IF(F2943="USD", E2943, E2943 * IFERROR(VLOOKUP(F2943, EXCHANGE_RATE!A:B, 2, FALSE), "Currency not found"))</f>
        <v>2.6</v>
      </c>
      <c r="K2943" s="74">
        <f t="shared" si="301"/>
        <v>2.6</v>
      </c>
      <c r="L2943" s="14">
        <f>IF(C2943="MTS", B2943, B2943 * IFERROR(VLOOKUP(C2943, 'QTY_CONVERSIONS '!A:B, 2, FALSE), "Units not found"))</f>
        <v>18</v>
      </c>
      <c r="M2943" s="75">
        <f t="shared" si="302"/>
        <v>46800</v>
      </c>
      <c r="N2943" t="str">
        <f>IFERROR(VLOOKUP(D2943, Product_Category!A:B, 2, FALSE), "Uncategorized")</f>
        <v>CMC</v>
      </c>
      <c r="O2943" s="76">
        <f t="shared" si="303"/>
        <v>2.6</v>
      </c>
      <c r="P2943" s="76">
        <f t="shared" si="304"/>
        <v>46.800000000000004</v>
      </c>
      <c r="Q2943">
        <v>2024</v>
      </c>
      <c r="R2943" t="str">
        <f>IFERROR(VLOOKUP(G2943,'Importer Name'!A:B, 2, FALSE), "")</f>
        <v xml:space="preserve">Madhu Enterprise </v>
      </c>
      <c r="S2943" t="str">
        <f>IFERROR(VLOOKUP(H2943,'Supplier name '!A:B, 2, FALSE), "")</f>
        <v>ANQIU EAGLE CELLULOSE</v>
      </c>
    </row>
    <row r="2944" spans="1:19">
      <c r="A2944" s="133" t="s">
        <v>193</v>
      </c>
      <c r="B2944" s="131">
        <v>17000</v>
      </c>
      <c r="C2944" s="131" t="s">
        <v>7</v>
      </c>
      <c r="D2944" s="316" t="s">
        <v>798</v>
      </c>
      <c r="E2944" s="131">
        <v>2.23</v>
      </c>
      <c r="F2944" s="131" t="s">
        <v>9</v>
      </c>
      <c r="G2944" s="131" t="s">
        <v>1852</v>
      </c>
      <c r="H2944" s="134" t="s">
        <v>2959</v>
      </c>
      <c r="I2944" s="89" t="s">
        <v>4099</v>
      </c>
      <c r="J2944" s="74">
        <f>IF(F2944="USD", E2944, E2944 * IFERROR(VLOOKUP(F2944, EXCHANGE_RATE!A:B, 2, FALSE), "Currency not found"))</f>
        <v>2.23</v>
      </c>
      <c r="K2944" s="74">
        <f t="shared" si="301"/>
        <v>2.23</v>
      </c>
      <c r="L2944" s="14">
        <f>IF(C2944="MTS", B2944, B2944 * IFERROR(VLOOKUP(C2944, 'QTY_CONVERSIONS '!A:B, 2, FALSE), "Units not found"))</f>
        <v>17</v>
      </c>
      <c r="M2944" s="75">
        <f t="shared" si="302"/>
        <v>37910</v>
      </c>
      <c r="N2944" t="str">
        <f>IFERROR(VLOOKUP(D2944, Product_Category!A:B, 2, FALSE), "Uncategorized")</f>
        <v>CMC</v>
      </c>
      <c r="O2944" s="76">
        <f t="shared" si="303"/>
        <v>2.23</v>
      </c>
      <c r="P2944" s="76">
        <f t="shared" si="304"/>
        <v>37.909999999999997</v>
      </c>
      <c r="Q2944">
        <v>2024</v>
      </c>
      <c r="R2944" t="str">
        <f>IFERROR(VLOOKUP(G2944,'Importer Name'!A:B, 2, FALSE), "")</f>
        <v>ARCHI EXIM</v>
      </c>
      <c r="S2944" t="str">
        <f>IFERROR(VLOOKUP(H2944,'Supplier name '!A:B, 2, FALSE), "")</f>
        <v>Z &amp; F SUNGOLD</v>
      </c>
    </row>
    <row r="2945" spans="1:19">
      <c r="A2945" s="133" t="s">
        <v>193</v>
      </c>
      <c r="B2945" s="131">
        <v>18000</v>
      </c>
      <c r="C2945" s="131" t="s">
        <v>4019</v>
      </c>
      <c r="D2945" s="316" t="s">
        <v>798</v>
      </c>
      <c r="E2945" s="131">
        <v>2.4500000000000002</v>
      </c>
      <c r="F2945" s="131" t="s">
        <v>9</v>
      </c>
      <c r="G2945" s="131" t="s">
        <v>4048</v>
      </c>
      <c r="H2945" s="134" t="s">
        <v>4029</v>
      </c>
      <c r="I2945" s="89" t="s">
        <v>4099</v>
      </c>
      <c r="J2945" s="74">
        <f>IF(F2945="USD", E2945, E2945 * IFERROR(VLOOKUP(F2945, EXCHANGE_RATE!A:B, 2, FALSE), "Currency not found"))</f>
        <v>2.4500000000000002</v>
      </c>
      <c r="K2945" s="74">
        <f t="shared" si="301"/>
        <v>2.4500000000000002</v>
      </c>
      <c r="L2945" s="14">
        <f>IF(C2945="MTS", B2945, B2945 * IFERROR(VLOOKUP(C2945, 'QTY_CONVERSIONS '!A:B, 2, FALSE), "Units not found"))</f>
        <v>18</v>
      </c>
      <c r="M2945" s="75">
        <f t="shared" si="302"/>
        <v>44100</v>
      </c>
      <c r="N2945" t="str">
        <f>IFERROR(VLOOKUP(D2945, Product_Category!A:B, 2, FALSE), "Uncategorized")</f>
        <v>CMC</v>
      </c>
      <c r="O2945" s="76">
        <f t="shared" si="303"/>
        <v>2.4500000000000002</v>
      </c>
      <c r="P2945" s="76">
        <f t="shared" si="304"/>
        <v>44.1</v>
      </c>
      <c r="Q2945">
        <v>2024</v>
      </c>
      <c r="R2945" t="str">
        <f>IFERROR(VLOOKUP(G2945,'Importer Name'!A:B, 2, FALSE), "")</f>
        <v xml:space="preserve">KEVAL EXPORTS </v>
      </c>
      <c r="S2945" t="str">
        <f>IFERROR(VLOOKUP(H2945,'Supplier name '!A:B, 2, FALSE), "")</f>
        <v>JINING FORTUNE</v>
      </c>
    </row>
    <row r="2946" spans="1:19">
      <c r="A2946" s="133" t="s">
        <v>193</v>
      </c>
      <c r="B2946" s="131">
        <v>17000</v>
      </c>
      <c r="C2946" s="131" t="s">
        <v>4019</v>
      </c>
      <c r="D2946" s="316" t="s">
        <v>798</v>
      </c>
      <c r="E2946" s="131">
        <v>2.6</v>
      </c>
      <c r="F2946" s="131" t="s">
        <v>9</v>
      </c>
      <c r="G2946" s="131" t="s">
        <v>3349</v>
      </c>
      <c r="H2946" s="134" t="s">
        <v>4031</v>
      </c>
      <c r="I2946" s="89" t="s">
        <v>4099</v>
      </c>
      <c r="J2946" s="74">
        <f>IF(F2946="USD", E2946, E2946 * IFERROR(VLOOKUP(F2946, EXCHANGE_RATE!A:B, 2, FALSE), "Currency not found"))</f>
        <v>2.6</v>
      </c>
      <c r="K2946" s="74">
        <f t="shared" si="301"/>
        <v>2.6</v>
      </c>
      <c r="L2946" s="14">
        <f>IF(C2946="MTS", B2946, B2946 * IFERROR(VLOOKUP(C2946, 'QTY_CONVERSIONS '!A:B, 2, FALSE), "Units not found"))</f>
        <v>17</v>
      </c>
      <c r="M2946" s="75">
        <f t="shared" si="302"/>
        <v>44200</v>
      </c>
      <c r="N2946" t="str">
        <f>IFERROR(VLOOKUP(D2946, Product_Category!A:B, 2, FALSE), "Uncategorized")</f>
        <v>CMC</v>
      </c>
      <c r="O2946" s="76">
        <f t="shared" si="303"/>
        <v>2.6</v>
      </c>
      <c r="P2946" s="76">
        <f t="shared" si="304"/>
        <v>44.2</v>
      </c>
      <c r="Q2946">
        <v>2024</v>
      </c>
      <c r="R2946" t="str">
        <f>IFERROR(VLOOKUP(G2946,'Importer Name'!A:B, 2, FALSE), "")</f>
        <v xml:space="preserve">Nipra Hydrocolloids </v>
      </c>
      <c r="S2946" t="str">
        <f>IFERROR(VLOOKUP(H2946,'Supplier name '!A:B, 2, FALSE), "")</f>
        <v>CHANGSHU SCIENCE &amp; TECH</v>
      </c>
    </row>
    <row r="2947" spans="1:19">
      <c r="A2947" s="133" t="s">
        <v>193</v>
      </c>
      <c r="B2947" s="131">
        <v>21000</v>
      </c>
      <c r="C2947" s="131" t="s">
        <v>4019</v>
      </c>
      <c r="D2947" s="316" t="s">
        <v>798</v>
      </c>
      <c r="E2947" s="131">
        <v>2.16</v>
      </c>
      <c r="F2947" s="131" t="s">
        <v>9</v>
      </c>
      <c r="G2947" s="131" t="s">
        <v>4049</v>
      </c>
      <c r="H2947" s="134" t="s">
        <v>324</v>
      </c>
      <c r="I2947" s="89" t="s">
        <v>4099</v>
      </c>
      <c r="J2947" s="74">
        <f>IF(F2947="USD", E2947, E2947 * IFERROR(VLOOKUP(F2947, EXCHANGE_RATE!A:B, 2, FALSE), "Currency not found"))</f>
        <v>2.16</v>
      </c>
      <c r="K2947" s="74">
        <f t="shared" si="301"/>
        <v>2.16</v>
      </c>
      <c r="L2947" s="14">
        <f>IF(C2947="MTS", B2947, B2947 * IFERROR(VLOOKUP(C2947, 'QTY_CONVERSIONS '!A:B, 2, FALSE), "Units not found"))</f>
        <v>21</v>
      </c>
      <c r="M2947" s="75">
        <f t="shared" si="302"/>
        <v>45360</v>
      </c>
      <c r="N2947" t="str">
        <f>IFERROR(VLOOKUP(D2947, Product_Category!A:B, 2, FALSE), "Uncategorized")</f>
        <v>CMC</v>
      </c>
      <c r="O2947" s="76">
        <f t="shared" si="303"/>
        <v>2.16</v>
      </c>
      <c r="P2947" s="76">
        <f t="shared" si="304"/>
        <v>45.36</v>
      </c>
      <c r="Q2947">
        <v>2024</v>
      </c>
      <c r="R2947" t="str">
        <f>IFERROR(VLOOKUP(G2947,'Importer Name'!A:B, 2, FALSE), "")</f>
        <v>The Urban Venture Corp</v>
      </c>
      <c r="S2947" t="str">
        <f>IFERROR(VLOOKUP(H2947,'Supplier name '!A:B, 2, FALSE), "")</f>
        <v>SIDLEY CHEM</v>
      </c>
    </row>
    <row r="2948" spans="1:19">
      <c r="A2948" s="133" t="s">
        <v>193</v>
      </c>
      <c r="B2948" s="131">
        <v>40000</v>
      </c>
      <c r="C2948" s="131" t="s">
        <v>7</v>
      </c>
      <c r="D2948" s="316" t="s">
        <v>798</v>
      </c>
      <c r="E2948" s="131">
        <v>2.2999999999999998</v>
      </c>
      <c r="F2948" s="131" t="s">
        <v>9</v>
      </c>
      <c r="G2948" s="131" t="s">
        <v>4050</v>
      </c>
      <c r="H2948" s="134" t="s">
        <v>4024</v>
      </c>
      <c r="I2948" s="89" t="s">
        <v>4099</v>
      </c>
      <c r="J2948" s="74">
        <f>IF(F2948="USD", E2948, E2948 * IFERROR(VLOOKUP(F2948, EXCHANGE_RATE!A:B, 2, FALSE), "Currency not found"))</f>
        <v>2.2999999999999998</v>
      </c>
      <c r="K2948" s="74">
        <f t="shared" si="301"/>
        <v>2.2999999999999998</v>
      </c>
      <c r="L2948" s="14">
        <f>IF(C2948="MTS", B2948, B2948 * IFERROR(VLOOKUP(C2948, 'QTY_CONVERSIONS '!A:B, 2, FALSE), "Units not found"))</f>
        <v>40</v>
      </c>
      <c r="M2948" s="75">
        <f t="shared" si="302"/>
        <v>92000</v>
      </c>
      <c r="N2948" t="str">
        <f>IFERROR(VLOOKUP(D2948, Product_Category!A:B, 2, FALSE), "Uncategorized")</f>
        <v>CMC</v>
      </c>
      <c r="O2948" s="76">
        <f t="shared" si="303"/>
        <v>2.2999999999999998</v>
      </c>
      <c r="P2948" s="76">
        <f t="shared" si="304"/>
        <v>92</v>
      </c>
      <c r="Q2948">
        <v>2024</v>
      </c>
      <c r="R2948" t="str">
        <f>IFERROR(VLOOKUP(G2948,'Importer Name'!A:B, 2, FALSE), "")</f>
        <v>MERIDIAN POLYMERS</v>
      </c>
      <c r="S2948" t="str">
        <f>IFERROR(VLOOKUP(H2948,'Supplier name '!A:B, 2, FALSE), "")</f>
        <v>Chongqing Lihing Fine Chem</v>
      </c>
    </row>
    <row r="2949" spans="1:19">
      <c r="A2949" s="133" t="s">
        <v>193</v>
      </c>
      <c r="B2949" s="131">
        <v>120000</v>
      </c>
      <c r="C2949" s="131" t="s">
        <v>7</v>
      </c>
      <c r="D2949" s="316" t="s">
        <v>798</v>
      </c>
      <c r="E2949" s="131">
        <v>2.2999999999999998</v>
      </c>
      <c r="F2949" s="131" t="s">
        <v>9</v>
      </c>
      <c r="G2949" s="131" t="s">
        <v>4050</v>
      </c>
      <c r="H2949" s="134" t="s">
        <v>4024</v>
      </c>
      <c r="I2949" s="89" t="s">
        <v>4099</v>
      </c>
      <c r="J2949" s="74">
        <f>IF(F2949="USD", E2949, E2949 * IFERROR(VLOOKUP(F2949, EXCHANGE_RATE!A:B, 2, FALSE), "Currency not found"))</f>
        <v>2.2999999999999998</v>
      </c>
      <c r="K2949" s="74">
        <f t="shared" si="301"/>
        <v>2.2999999999999998</v>
      </c>
      <c r="L2949" s="14">
        <f>IF(C2949="MTS", B2949, B2949 * IFERROR(VLOOKUP(C2949, 'QTY_CONVERSIONS '!A:B, 2, FALSE), "Units not found"))</f>
        <v>120</v>
      </c>
      <c r="M2949" s="75">
        <f t="shared" si="302"/>
        <v>276000</v>
      </c>
      <c r="N2949" t="str">
        <f>IFERROR(VLOOKUP(D2949, Product_Category!A:B, 2, FALSE), "Uncategorized")</f>
        <v>CMC</v>
      </c>
      <c r="O2949" s="76">
        <f t="shared" si="303"/>
        <v>2.2999999999999998</v>
      </c>
      <c r="P2949" s="76">
        <f t="shared" si="304"/>
        <v>276</v>
      </c>
      <c r="Q2949">
        <v>2024</v>
      </c>
      <c r="R2949" t="str">
        <f>IFERROR(VLOOKUP(G2949,'Importer Name'!A:B, 2, FALSE), "")</f>
        <v>MERIDIAN POLYMERS</v>
      </c>
      <c r="S2949" t="str">
        <f>IFERROR(VLOOKUP(H2949,'Supplier name '!A:B, 2, FALSE), "")</f>
        <v>Chongqing Lihing Fine Chem</v>
      </c>
    </row>
    <row r="2950" spans="1:19">
      <c r="A2950" s="133" t="s">
        <v>193</v>
      </c>
      <c r="B2950" s="131">
        <v>140000</v>
      </c>
      <c r="C2950" s="131" t="s">
        <v>7</v>
      </c>
      <c r="D2950" s="316" t="s">
        <v>798</v>
      </c>
      <c r="E2950" s="131">
        <v>2.4300000000000002</v>
      </c>
      <c r="F2950" s="131" t="s">
        <v>9</v>
      </c>
      <c r="G2950" s="131" t="s">
        <v>4050</v>
      </c>
      <c r="H2950" s="134" t="s">
        <v>4051</v>
      </c>
      <c r="I2950" s="89" t="s">
        <v>4099</v>
      </c>
      <c r="J2950" s="74">
        <f>IF(F2950="USD", E2950, E2950 * IFERROR(VLOOKUP(F2950, EXCHANGE_RATE!A:B, 2, FALSE), "Currency not found"))</f>
        <v>2.4300000000000002</v>
      </c>
      <c r="K2950" s="74">
        <f t="shared" si="301"/>
        <v>2.4300000000000002</v>
      </c>
      <c r="L2950" s="14">
        <f>IF(C2950="MTS", B2950, B2950 * IFERROR(VLOOKUP(C2950, 'QTY_CONVERSIONS '!A:B, 2, FALSE), "Units not found"))</f>
        <v>140</v>
      </c>
      <c r="M2950" s="75">
        <f t="shared" si="302"/>
        <v>340200</v>
      </c>
      <c r="N2950" t="str">
        <f>IFERROR(VLOOKUP(D2950, Product_Category!A:B, 2, FALSE), "Uncategorized")</f>
        <v>CMC</v>
      </c>
      <c r="O2950" s="76">
        <f t="shared" si="303"/>
        <v>2.4300000000000002</v>
      </c>
      <c r="P2950" s="76">
        <f t="shared" si="304"/>
        <v>340.20000000000005</v>
      </c>
      <c r="Q2950">
        <v>2024</v>
      </c>
      <c r="R2950" t="str">
        <f>IFERROR(VLOOKUP(G2950,'Importer Name'!A:B, 2, FALSE), "")</f>
        <v>MERIDIAN POLYMERS</v>
      </c>
      <c r="S2950" t="str">
        <f>IFERROR(VLOOKUP(H2950,'Supplier name '!A:B, 2, FALSE), "")</f>
        <v>Zibo Jinsheng Trading</v>
      </c>
    </row>
    <row r="2951" spans="1:19">
      <c r="A2951" s="133" t="s">
        <v>193</v>
      </c>
      <c r="B2951" s="131">
        <v>160000</v>
      </c>
      <c r="C2951" s="131" t="s">
        <v>7</v>
      </c>
      <c r="D2951" s="316" t="s">
        <v>798</v>
      </c>
      <c r="E2951" s="131">
        <v>2.4300000000000002</v>
      </c>
      <c r="F2951" s="131" t="s">
        <v>9</v>
      </c>
      <c r="G2951" s="131" t="s">
        <v>4050</v>
      </c>
      <c r="H2951" s="134" t="s">
        <v>4051</v>
      </c>
      <c r="I2951" s="89" t="s">
        <v>4099</v>
      </c>
      <c r="J2951" s="74">
        <f>IF(F2951="USD", E2951, E2951 * IFERROR(VLOOKUP(F2951, EXCHANGE_RATE!A:B, 2, FALSE), "Currency not found"))</f>
        <v>2.4300000000000002</v>
      </c>
      <c r="K2951" s="74">
        <f t="shared" si="301"/>
        <v>2.4300000000000002</v>
      </c>
      <c r="L2951" s="14">
        <f>IF(C2951="MTS", B2951, B2951 * IFERROR(VLOOKUP(C2951, 'QTY_CONVERSIONS '!A:B, 2, FALSE), "Units not found"))</f>
        <v>160</v>
      </c>
      <c r="M2951" s="75">
        <f t="shared" si="302"/>
        <v>388800</v>
      </c>
      <c r="N2951" t="str">
        <f>IFERROR(VLOOKUP(D2951, Product_Category!A:B, 2, FALSE), "Uncategorized")</f>
        <v>CMC</v>
      </c>
      <c r="O2951" s="76">
        <f t="shared" si="303"/>
        <v>2.4300000000000002</v>
      </c>
      <c r="P2951" s="76">
        <f t="shared" si="304"/>
        <v>388.8</v>
      </c>
      <c r="Q2951">
        <v>2024</v>
      </c>
      <c r="R2951" t="str">
        <f>IFERROR(VLOOKUP(G2951,'Importer Name'!A:B, 2, FALSE), "")</f>
        <v>MERIDIAN POLYMERS</v>
      </c>
      <c r="S2951" t="str">
        <f>IFERROR(VLOOKUP(H2951,'Supplier name '!A:B, 2, FALSE), "")</f>
        <v>Zibo Jinsheng Trading</v>
      </c>
    </row>
    <row r="2952" spans="1:19">
      <c r="A2952" s="133" t="s">
        <v>193</v>
      </c>
      <c r="B2952" s="131">
        <v>100000</v>
      </c>
      <c r="C2952" s="131" t="s">
        <v>7</v>
      </c>
      <c r="D2952" s="316" t="s">
        <v>798</v>
      </c>
      <c r="E2952" s="131">
        <v>2.48</v>
      </c>
      <c r="F2952" s="131" t="s">
        <v>9</v>
      </c>
      <c r="G2952" s="131" t="s">
        <v>4050</v>
      </c>
      <c r="H2952" s="134" t="s">
        <v>4024</v>
      </c>
      <c r="I2952" s="89" t="s">
        <v>4099</v>
      </c>
      <c r="J2952" s="74">
        <f>IF(F2952="USD", E2952, E2952 * IFERROR(VLOOKUP(F2952, EXCHANGE_RATE!A:B, 2, FALSE), "Currency not found"))</f>
        <v>2.48</v>
      </c>
      <c r="K2952" s="74">
        <f t="shared" si="301"/>
        <v>2.48</v>
      </c>
      <c r="L2952" s="14">
        <f>IF(C2952="MTS", B2952, B2952 * IFERROR(VLOOKUP(C2952, 'QTY_CONVERSIONS '!A:B, 2, FALSE), "Units not found"))</f>
        <v>100</v>
      </c>
      <c r="M2952" s="75">
        <f t="shared" si="302"/>
        <v>248000</v>
      </c>
      <c r="N2952" t="str">
        <f>IFERROR(VLOOKUP(D2952, Product_Category!A:B, 2, FALSE), "Uncategorized")</f>
        <v>CMC</v>
      </c>
      <c r="O2952" s="76">
        <f t="shared" si="303"/>
        <v>2.48</v>
      </c>
      <c r="P2952" s="76">
        <f t="shared" si="304"/>
        <v>248</v>
      </c>
      <c r="Q2952">
        <v>2024</v>
      </c>
      <c r="R2952" t="str">
        <f>IFERROR(VLOOKUP(G2952,'Importer Name'!A:B, 2, FALSE), "")</f>
        <v>MERIDIAN POLYMERS</v>
      </c>
      <c r="S2952" t="str">
        <f>IFERROR(VLOOKUP(H2952,'Supplier name '!A:B, 2, FALSE), "")</f>
        <v>Chongqing Lihing Fine Chem</v>
      </c>
    </row>
    <row r="2953" spans="1:19">
      <c r="A2953" s="133" t="s">
        <v>193</v>
      </c>
      <c r="B2953" s="131">
        <v>15000</v>
      </c>
      <c r="C2953" s="131" t="s">
        <v>4019</v>
      </c>
      <c r="D2953" s="316" t="s">
        <v>798</v>
      </c>
      <c r="E2953" s="131">
        <v>2.4</v>
      </c>
      <c r="F2953" s="131" t="s">
        <v>9</v>
      </c>
      <c r="G2953" s="131" t="s">
        <v>320</v>
      </c>
      <c r="H2953" s="134" t="s">
        <v>4029</v>
      </c>
      <c r="I2953" s="89" t="s">
        <v>4099</v>
      </c>
      <c r="J2953" s="74">
        <f>IF(F2953="USD", E2953, E2953 * IFERROR(VLOOKUP(F2953, EXCHANGE_RATE!A:B, 2, FALSE), "Currency not found"))</f>
        <v>2.4</v>
      </c>
      <c r="K2953" s="74">
        <f t="shared" si="301"/>
        <v>2.4</v>
      </c>
      <c r="L2953" s="14">
        <f>IF(C2953="MTS", B2953, B2953 * IFERROR(VLOOKUP(C2953, 'QTY_CONVERSIONS '!A:B, 2, FALSE), "Units not found"))</f>
        <v>15</v>
      </c>
      <c r="M2953" s="75">
        <f t="shared" si="302"/>
        <v>36000</v>
      </c>
      <c r="N2953" t="str">
        <f>IFERROR(VLOOKUP(D2953, Product_Category!A:B, 2, FALSE), "Uncategorized")</f>
        <v>CMC</v>
      </c>
      <c r="O2953" s="76">
        <f t="shared" si="303"/>
        <v>2.4</v>
      </c>
      <c r="P2953" s="76">
        <f t="shared" si="304"/>
        <v>36</v>
      </c>
      <c r="Q2953">
        <v>2024</v>
      </c>
      <c r="R2953" t="str">
        <f>IFERROR(VLOOKUP(G2953,'Importer Name'!A:B, 2, FALSE), "")</f>
        <v>PHARCOS SPECIALITY</v>
      </c>
      <c r="S2953" t="str">
        <f>IFERROR(VLOOKUP(H2953,'Supplier name '!A:B, 2, FALSE), "")</f>
        <v>JINING FORTUNE</v>
      </c>
    </row>
    <row r="2954" spans="1:19">
      <c r="A2954" s="133" t="s">
        <v>193</v>
      </c>
      <c r="B2954" s="131">
        <v>9242</v>
      </c>
      <c r="C2954" s="131" t="s">
        <v>4019</v>
      </c>
      <c r="D2954" s="316" t="s">
        <v>798</v>
      </c>
      <c r="E2954" s="131">
        <v>2.75</v>
      </c>
      <c r="F2954" s="131" t="s">
        <v>9</v>
      </c>
      <c r="G2954" s="131" t="s">
        <v>320</v>
      </c>
      <c r="H2954" s="134" t="s">
        <v>4029</v>
      </c>
      <c r="I2954" s="89" t="s">
        <v>4099</v>
      </c>
      <c r="J2954" s="74">
        <f>IF(F2954="USD", E2954, E2954 * IFERROR(VLOOKUP(F2954, EXCHANGE_RATE!A:B, 2, FALSE), "Currency not found"))</f>
        <v>2.75</v>
      </c>
      <c r="K2954" s="74">
        <f t="shared" si="301"/>
        <v>2.75</v>
      </c>
      <c r="L2954" s="14">
        <f>IF(C2954="MTS", B2954, B2954 * IFERROR(VLOOKUP(C2954, 'QTY_CONVERSIONS '!A:B, 2, FALSE), "Units not found"))</f>
        <v>9.2420000000000009</v>
      </c>
      <c r="M2954" s="75">
        <f t="shared" si="302"/>
        <v>25415.5</v>
      </c>
      <c r="N2954" t="str">
        <f>IFERROR(VLOOKUP(D2954, Product_Category!A:B, 2, FALSE), "Uncategorized")</f>
        <v>CMC</v>
      </c>
      <c r="O2954" s="76">
        <f t="shared" si="303"/>
        <v>2.75</v>
      </c>
      <c r="P2954" s="76">
        <f t="shared" si="304"/>
        <v>25.415500000000002</v>
      </c>
      <c r="Q2954">
        <v>2024</v>
      </c>
      <c r="R2954" t="str">
        <f>IFERROR(VLOOKUP(G2954,'Importer Name'!A:B, 2, FALSE), "")</f>
        <v>PHARCOS SPECIALITY</v>
      </c>
      <c r="S2954" t="str">
        <f>IFERROR(VLOOKUP(H2954,'Supplier name '!A:B, 2, FALSE), "")</f>
        <v>JINING FORTUNE</v>
      </c>
    </row>
    <row r="2955" spans="1:19">
      <c r="A2955" s="133" t="s">
        <v>193</v>
      </c>
      <c r="B2955" s="131">
        <v>5758</v>
      </c>
      <c r="C2955" s="131" t="s">
        <v>4019</v>
      </c>
      <c r="D2955" s="316" t="s">
        <v>798</v>
      </c>
      <c r="E2955" s="131">
        <v>2.75</v>
      </c>
      <c r="F2955" s="131" t="s">
        <v>9</v>
      </c>
      <c r="G2955" s="131" t="s">
        <v>320</v>
      </c>
      <c r="H2955" s="134" t="s">
        <v>4029</v>
      </c>
      <c r="I2955" s="89" t="s">
        <v>4099</v>
      </c>
      <c r="J2955" s="74">
        <f>IF(F2955="USD", E2955, E2955 * IFERROR(VLOOKUP(F2955, EXCHANGE_RATE!A:B, 2, FALSE), "Currency not found"))</f>
        <v>2.75</v>
      </c>
      <c r="K2955" s="74">
        <f t="shared" si="301"/>
        <v>2.75</v>
      </c>
      <c r="L2955" s="14">
        <f>IF(C2955="MTS", B2955, B2955 * IFERROR(VLOOKUP(C2955, 'QTY_CONVERSIONS '!A:B, 2, FALSE), "Units not found"))</f>
        <v>5.758</v>
      </c>
      <c r="M2955" s="75">
        <f t="shared" si="302"/>
        <v>15834.5</v>
      </c>
      <c r="N2955" t="str">
        <f>IFERROR(VLOOKUP(D2955, Product_Category!A:B, 2, FALSE), "Uncategorized")</f>
        <v>CMC</v>
      </c>
      <c r="O2955" s="76">
        <f t="shared" si="303"/>
        <v>2.75</v>
      </c>
      <c r="P2955" s="76">
        <f t="shared" si="304"/>
        <v>15.8345</v>
      </c>
      <c r="Q2955">
        <v>2024</v>
      </c>
      <c r="R2955" t="str">
        <f>IFERROR(VLOOKUP(G2955,'Importer Name'!A:B, 2, FALSE), "")</f>
        <v>PHARCOS SPECIALITY</v>
      </c>
      <c r="S2955" t="str">
        <f>IFERROR(VLOOKUP(H2955,'Supplier name '!A:B, 2, FALSE), "")</f>
        <v>JINING FORTUNE</v>
      </c>
    </row>
    <row r="2956" spans="1:19">
      <c r="A2956" s="133" t="s">
        <v>193</v>
      </c>
      <c r="B2956" s="131">
        <v>15000</v>
      </c>
      <c r="C2956" s="131" t="s">
        <v>4019</v>
      </c>
      <c r="D2956" s="316" t="s">
        <v>798</v>
      </c>
      <c r="E2956" s="131">
        <v>2.73</v>
      </c>
      <c r="F2956" s="131" t="s">
        <v>9</v>
      </c>
      <c r="G2956" s="131" t="s">
        <v>320</v>
      </c>
      <c r="H2956" s="134" t="s">
        <v>4029</v>
      </c>
      <c r="I2956" s="89" t="s">
        <v>4099</v>
      </c>
      <c r="J2956" s="74">
        <f>IF(F2956="USD", E2956, E2956 * IFERROR(VLOOKUP(F2956, EXCHANGE_RATE!A:B, 2, FALSE), "Currency not found"))</f>
        <v>2.73</v>
      </c>
      <c r="K2956" s="74">
        <f t="shared" si="301"/>
        <v>2.73</v>
      </c>
      <c r="L2956" s="14">
        <f>IF(C2956="MTS", B2956, B2956 * IFERROR(VLOOKUP(C2956, 'QTY_CONVERSIONS '!A:B, 2, FALSE), "Units not found"))</f>
        <v>15</v>
      </c>
      <c r="M2956" s="75">
        <f t="shared" si="302"/>
        <v>40950</v>
      </c>
      <c r="N2956" t="str">
        <f>IFERROR(VLOOKUP(D2956, Product_Category!A:B, 2, FALSE), "Uncategorized")</f>
        <v>CMC</v>
      </c>
      <c r="O2956" s="76">
        <f t="shared" si="303"/>
        <v>2.73</v>
      </c>
      <c r="P2956" s="76">
        <f t="shared" si="304"/>
        <v>40.950000000000003</v>
      </c>
      <c r="Q2956">
        <v>2024</v>
      </c>
      <c r="R2956" t="str">
        <f>IFERROR(VLOOKUP(G2956,'Importer Name'!A:B, 2, FALSE), "")</f>
        <v>PHARCOS SPECIALITY</v>
      </c>
      <c r="S2956" t="str">
        <f>IFERROR(VLOOKUP(H2956,'Supplier name '!A:B, 2, FALSE), "")</f>
        <v>JINING FORTUNE</v>
      </c>
    </row>
    <row r="2957" spans="1:19">
      <c r="A2957" s="133" t="s">
        <v>193</v>
      </c>
      <c r="B2957" s="131">
        <v>15000</v>
      </c>
      <c r="C2957" s="131" t="s">
        <v>4019</v>
      </c>
      <c r="D2957" s="316" t="s">
        <v>798</v>
      </c>
      <c r="E2957" s="131">
        <v>2.69</v>
      </c>
      <c r="F2957" s="131" t="s">
        <v>9</v>
      </c>
      <c r="G2957" s="131" t="s">
        <v>320</v>
      </c>
      <c r="H2957" s="134" t="s">
        <v>4029</v>
      </c>
      <c r="I2957" s="89" t="s">
        <v>4099</v>
      </c>
      <c r="J2957" s="74">
        <f>IF(F2957="USD", E2957, E2957 * IFERROR(VLOOKUP(F2957, EXCHANGE_RATE!A:B, 2, FALSE), "Currency not found"))</f>
        <v>2.69</v>
      </c>
      <c r="K2957" s="74">
        <f t="shared" si="301"/>
        <v>2.69</v>
      </c>
      <c r="L2957" s="14">
        <f>IF(C2957="MTS", B2957, B2957 * IFERROR(VLOOKUP(C2957, 'QTY_CONVERSIONS '!A:B, 2, FALSE), "Units not found"))</f>
        <v>15</v>
      </c>
      <c r="M2957" s="75">
        <f t="shared" si="302"/>
        <v>40350</v>
      </c>
      <c r="N2957" t="str">
        <f>IFERROR(VLOOKUP(D2957, Product_Category!A:B, 2, FALSE), "Uncategorized")</f>
        <v>CMC</v>
      </c>
      <c r="O2957" s="76">
        <f t="shared" si="303"/>
        <v>2.69</v>
      </c>
      <c r="P2957" s="76">
        <f t="shared" si="304"/>
        <v>40.35</v>
      </c>
      <c r="Q2957">
        <v>2024</v>
      </c>
      <c r="R2957" t="str">
        <f>IFERROR(VLOOKUP(G2957,'Importer Name'!A:B, 2, FALSE), "")</f>
        <v>PHARCOS SPECIALITY</v>
      </c>
      <c r="S2957" t="str">
        <f>IFERROR(VLOOKUP(H2957,'Supplier name '!A:B, 2, FALSE), "")</f>
        <v>JINING FORTUNE</v>
      </c>
    </row>
    <row r="2958" spans="1:19">
      <c r="A2958" s="135" t="s">
        <v>193</v>
      </c>
      <c r="B2958" s="132">
        <v>1600</v>
      </c>
      <c r="C2958" s="132" t="s">
        <v>4019</v>
      </c>
      <c r="D2958" s="317" t="s">
        <v>3990</v>
      </c>
      <c r="E2958" s="132">
        <v>3.57</v>
      </c>
      <c r="F2958" s="132" t="s">
        <v>1718</v>
      </c>
      <c r="G2958" s="132" t="s">
        <v>4052</v>
      </c>
      <c r="H2958" s="136" t="s">
        <v>4053</v>
      </c>
      <c r="I2958" s="89" t="s">
        <v>4099</v>
      </c>
      <c r="J2958" s="74">
        <f>IF(F2958="USD", E2958, E2958 * IFERROR(VLOOKUP(F2958, EXCHANGE_RATE!A:B, 2, FALSE), "Currency not found"))</f>
        <v>3.8199000000000001</v>
      </c>
      <c r="K2958" s="74">
        <f t="shared" si="301"/>
        <v>3.82</v>
      </c>
      <c r="L2958" s="14">
        <f>IF(C2958="MTS", B2958, B2958 * IFERROR(VLOOKUP(C2958, 'QTY_CONVERSIONS '!A:B, 2, FALSE), "Units not found"))</f>
        <v>1.6</v>
      </c>
      <c r="M2958" s="75">
        <f t="shared" si="302"/>
        <v>6112</v>
      </c>
      <c r="N2958" t="str">
        <f>IFERROR(VLOOKUP(D2958, Product_Category!A:B, 2, FALSE), "Uncategorized")</f>
        <v>MCC</v>
      </c>
      <c r="O2958" s="76">
        <f t="shared" si="303"/>
        <v>3.82</v>
      </c>
      <c r="P2958" s="76">
        <f t="shared" si="304"/>
        <v>6.1120000000000001</v>
      </c>
      <c r="Q2958">
        <v>2024</v>
      </c>
      <c r="R2958" t="str">
        <f>IFERROR(VLOOKUP(G2958,'Importer Name'!A:B, 2, FALSE), "")</f>
        <v>RETTENMAIER</v>
      </c>
      <c r="S2958" t="str">
        <f>IFERROR(VLOOKUP(H2958,'Supplier name '!A:B, 2, FALSE), "")</f>
        <v>JRS PHARMA</v>
      </c>
    </row>
    <row r="2959" spans="1:19">
      <c r="A2959" s="133" t="s">
        <v>207</v>
      </c>
      <c r="B2959" s="131">
        <v>14000</v>
      </c>
      <c r="C2959" s="131" t="s">
        <v>4019</v>
      </c>
      <c r="D2959" s="316" t="s">
        <v>798</v>
      </c>
      <c r="E2959" s="131">
        <v>3.6</v>
      </c>
      <c r="F2959" s="131" t="s">
        <v>9</v>
      </c>
      <c r="G2959" s="131" t="s">
        <v>451</v>
      </c>
      <c r="H2959" s="134" t="s">
        <v>4054</v>
      </c>
      <c r="I2959" s="89" t="s">
        <v>4099</v>
      </c>
      <c r="J2959" s="74">
        <f>IF(F2959="USD", E2959, E2959 * IFERROR(VLOOKUP(F2959, EXCHANGE_RATE!A:B, 2, FALSE), "Currency not found"))</f>
        <v>3.6</v>
      </c>
      <c r="K2959" s="74">
        <f t="shared" si="301"/>
        <v>3.6</v>
      </c>
      <c r="L2959" s="14">
        <f>IF(C2959="MTS", B2959, B2959 * IFERROR(VLOOKUP(C2959, 'QTY_CONVERSIONS '!A:B, 2, FALSE), "Units not found"))</f>
        <v>14</v>
      </c>
      <c r="M2959" s="75">
        <f t="shared" si="302"/>
        <v>50400</v>
      </c>
      <c r="N2959" t="str">
        <f>IFERROR(VLOOKUP(D2959, Product_Category!A:B, 2, FALSE), "Uncategorized")</f>
        <v>CMC</v>
      </c>
      <c r="O2959" s="76">
        <f t="shared" si="303"/>
        <v>3.6</v>
      </c>
      <c r="P2959" s="76">
        <f t="shared" si="304"/>
        <v>50.4</v>
      </c>
      <c r="Q2959">
        <v>2024</v>
      </c>
      <c r="R2959" t="str">
        <f>IFERROR(VLOOKUP(G2959,'Importer Name'!A:B, 2, FALSE), "")</f>
        <v xml:space="preserve">RAJIV CERA IMPEX </v>
      </c>
      <c r="S2959" t="str">
        <f>IFERROR(VLOOKUP(H2959,'Supplier name '!A:B, 2, FALSE), "")</f>
        <v>NOURYON CHEM</v>
      </c>
    </row>
    <row r="2960" spans="1:19">
      <c r="A2960" s="133" t="s">
        <v>207</v>
      </c>
      <c r="B2960" s="131">
        <v>10000</v>
      </c>
      <c r="C2960" s="131" t="s">
        <v>4019</v>
      </c>
      <c r="D2960" s="316" t="s">
        <v>798</v>
      </c>
      <c r="E2960" s="131">
        <v>12.85</v>
      </c>
      <c r="F2960" s="131" t="s">
        <v>9</v>
      </c>
      <c r="G2960" s="131" t="s">
        <v>4055</v>
      </c>
      <c r="H2960" s="134" t="s">
        <v>4054</v>
      </c>
      <c r="I2960" s="89" t="s">
        <v>4099</v>
      </c>
      <c r="J2960" s="74">
        <f>IF(F2960="USD", E2960, E2960 * IFERROR(VLOOKUP(F2960, EXCHANGE_RATE!A:B, 2, FALSE), "Currency not found"))</f>
        <v>12.85</v>
      </c>
      <c r="K2960" s="74">
        <f t="shared" si="301"/>
        <v>12.85</v>
      </c>
      <c r="L2960" s="14">
        <f>IF(C2960="MTS", B2960, B2960 * IFERROR(VLOOKUP(C2960, 'QTY_CONVERSIONS '!A:B, 2, FALSE), "Units not found"))</f>
        <v>10</v>
      </c>
      <c r="M2960" s="75">
        <f t="shared" si="302"/>
        <v>128500</v>
      </c>
      <c r="N2960" t="str">
        <f>IFERROR(VLOOKUP(D2960, Product_Category!A:B, 2, FALSE), "Uncategorized")</f>
        <v>CMC</v>
      </c>
      <c r="O2960" s="76">
        <f t="shared" si="303"/>
        <v>12.85</v>
      </c>
      <c r="P2960" s="76">
        <f t="shared" si="304"/>
        <v>128.5</v>
      </c>
      <c r="Q2960">
        <v>2024</v>
      </c>
      <c r="R2960" t="str">
        <f>IFERROR(VLOOKUP(G2960,'Importer Name'!A:B, 2, FALSE), "")</f>
        <v>Coca Cola India</v>
      </c>
      <c r="S2960" t="str">
        <f>IFERROR(VLOOKUP(H2960,'Supplier name '!A:B, 2, FALSE), "")</f>
        <v>NOURYON CHEM</v>
      </c>
    </row>
    <row r="2961" spans="1:19">
      <c r="A2961" s="133" t="s">
        <v>207</v>
      </c>
      <c r="B2961" s="131">
        <v>5000</v>
      </c>
      <c r="C2961" s="131" t="s">
        <v>4019</v>
      </c>
      <c r="D2961" s="316" t="s">
        <v>798</v>
      </c>
      <c r="E2961" s="131">
        <v>14.5</v>
      </c>
      <c r="F2961" s="131" t="s">
        <v>9</v>
      </c>
      <c r="G2961" s="131" t="s">
        <v>4056</v>
      </c>
      <c r="H2961" s="134" t="s">
        <v>4054</v>
      </c>
      <c r="I2961" s="89" t="s">
        <v>4099</v>
      </c>
      <c r="J2961" s="74">
        <f>IF(F2961="USD", E2961, E2961 * IFERROR(VLOOKUP(F2961, EXCHANGE_RATE!A:B, 2, FALSE), "Currency not found"))</f>
        <v>14.5</v>
      </c>
      <c r="K2961" s="74">
        <f t="shared" si="301"/>
        <v>14.5</v>
      </c>
      <c r="L2961" s="14">
        <f>IF(C2961="MTS", B2961, B2961 * IFERROR(VLOOKUP(C2961, 'QTY_CONVERSIONS '!A:B, 2, FALSE), "Units not found"))</f>
        <v>5</v>
      </c>
      <c r="M2961" s="75">
        <f t="shared" si="302"/>
        <v>72500</v>
      </c>
      <c r="N2961" t="str">
        <f>IFERROR(VLOOKUP(D2961, Product_Category!A:B, 2, FALSE), "Uncategorized")</f>
        <v>CMC</v>
      </c>
      <c r="O2961" s="76">
        <f t="shared" si="303"/>
        <v>14.5</v>
      </c>
      <c r="P2961" s="76">
        <f t="shared" si="304"/>
        <v>72.5</v>
      </c>
      <c r="Q2961">
        <v>2024</v>
      </c>
      <c r="R2961" t="str">
        <f>IFERROR(VLOOKUP(G2961,'Importer Name'!A:B, 2, FALSE), "")</f>
        <v>International Refreshments</v>
      </c>
      <c r="S2961" t="str">
        <f>IFERROR(VLOOKUP(H2961,'Supplier name '!A:B, 2, FALSE), "")</f>
        <v>NOURYON CHEM</v>
      </c>
    </row>
    <row r="2962" spans="1:19">
      <c r="A2962" s="133" t="s">
        <v>207</v>
      </c>
      <c r="B2962" s="131">
        <v>6000</v>
      </c>
      <c r="C2962" s="131" t="s">
        <v>4019</v>
      </c>
      <c r="D2962" s="316" t="s">
        <v>798</v>
      </c>
      <c r="E2962" s="131">
        <v>7.21</v>
      </c>
      <c r="F2962" s="131" t="s">
        <v>9</v>
      </c>
      <c r="G2962" s="131" t="s">
        <v>4057</v>
      </c>
      <c r="H2962" s="134" t="s">
        <v>4054</v>
      </c>
      <c r="I2962" s="89" t="s">
        <v>4099</v>
      </c>
      <c r="J2962" s="74">
        <f>IF(F2962="USD", E2962, E2962 * IFERROR(VLOOKUP(F2962, EXCHANGE_RATE!A:B, 2, FALSE), "Currency not found"))</f>
        <v>7.21</v>
      </c>
      <c r="K2962" s="74">
        <f t="shared" si="301"/>
        <v>7.21</v>
      </c>
      <c r="L2962" s="14">
        <f>IF(C2962="MTS", B2962, B2962 * IFERROR(VLOOKUP(C2962, 'QTY_CONVERSIONS '!A:B, 2, FALSE), "Units not found"))</f>
        <v>6</v>
      </c>
      <c r="M2962" s="75">
        <f t="shared" si="302"/>
        <v>43260</v>
      </c>
      <c r="N2962" t="str">
        <f>IFERROR(VLOOKUP(D2962, Product_Category!A:B, 2, FALSE), "Uncategorized")</f>
        <v>CMC</v>
      </c>
      <c r="O2962" s="76">
        <f t="shared" si="303"/>
        <v>7.21</v>
      </c>
      <c r="P2962" s="76">
        <f t="shared" si="304"/>
        <v>43.26</v>
      </c>
      <c r="Q2962">
        <v>2024</v>
      </c>
      <c r="R2962" t="str">
        <f>IFERROR(VLOOKUP(G2962,'Importer Name'!A:B, 2, FALSE), "")</f>
        <v>Nouryon Chemicals</v>
      </c>
      <c r="S2962" t="str">
        <f>IFERROR(VLOOKUP(H2962,'Supplier name '!A:B, 2, FALSE), "")</f>
        <v>NOURYON CHEM</v>
      </c>
    </row>
    <row r="2963" spans="1:19">
      <c r="A2963" s="133" t="s">
        <v>207</v>
      </c>
      <c r="B2963" s="131">
        <v>14000</v>
      </c>
      <c r="C2963" s="131" t="s">
        <v>4019</v>
      </c>
      <c r="D2963" s="316" t="s">
        <v>798</v>
      </c>
      <c r="E2963" s="131">
        <v>7.21</v>
      </c>
      <c r="F2963" s="131" t="s">
        <v>9</v>
      </c>
      <c r="G2963" s="131" t="s">
        <v>4057</v>
      </c>
      <c r="H2963" s="134" t="s">
        <v>4054</v>
      </c>
      <c r="I2963" s="89" t="s">
        <v>4099</v>
      </c>
      <c r="J2963" s="74">
        <f>IF(F2963="USD", E2963, E2963 * IFERROR(VLOOKUP(F2963, EXCHANGE_RATE!A:B, 2, FALSE), "Currency not found"))</f>
        <v>7.21</v>
      </c>
      <c r="K2963" s="74">
        <f t="shared" si="301"/>
        <v>7.21</v>
      </c>
      <c r="L2963" s="14">
        <f>IF(C2963="MTS", B2963, B2963 * IFERROR(VLOOKUP(C2963, 'QTY_CONVERSIONS '!A:B, 2, FALSE), "Units not found"))</f>
        <v>14</v>
      </c>
      <c r="M2963" s="75">
        <f t="shared" si="302"/>
        <v>100940</v>
      </c>
      <c r="N2963" t="str">
        <f>IFERROR(VLOOKUP(D2963, Product_Category!A:B, 2, FALSE), "Uncategorized")</f>
        <v>CMC</v>
      </c>
      <c r="O2963" s="76">
        <f t="shared" si="303"/>
        <v>7.21</v>
      </c>
      <c r="P2963" s="76">
        <f t="shared" si="304"/>
        <v>100.94</v>
      </c>
      <c r="Q2963">
        <v>2024</v>
      </c>
      <c r="R2963" t="str">
        <f>IFERROR(VLOOKUP(G2963,'Importer Name'!A:B, 2, FALSE), "")</f>
        <v>Nouryon Chemicals</v>
      </c>
      <c r="S2963" t="str">
        <f>IFERROR(VLOOKUP(H2963,'Supplier name '!A:B, 2, FALSE), "")</f>
        <v>NOURYON CHEM</v>
      </c>
    </row>
    <row r="2964" spans="1:19">
      <c r="A2964" s="133" t="s">
        <v>207</v>
      </c>
      <c r="B2964" s="131">
        <v>18601</v>
      </c>
      <c r="C2964" s="131" t="s">
        <v>4019</v>
      </c>
      <c r="D2964" s="316" t="s">
        <v>798</v>
      </c>
      <c r="E2964" s="131">
        <v>12</v>
      </c>
      <c r="F2964" s="131" t="s">
        <v>9</v>
      </c>
      <c r="G2964" s="131" t="s">
        <v>4058</v>
      </c>
      <c r="H2964" s="134" t="s">
        <v>4054</v>
      </c>
      <c r="I2964" s="89" t="s">
        <v>4099</v>
      </c>
      <c r="J2964" s="74">
        <f>IF(F2964="USD", E2964, E2964 * IFERROR(VLOOKUP(F2964, EXCHANGE_RATE!A:B, 2, FALSE), "Currency not found"))</f>
        <v>12</v>
      </c>
      <c r="K2964" s="74">
        <f t="shared" si="301"/>
        <v>12</v>
      </c>
      <c r="L2964" s="14">
        <f>IF(C2964="MTS", B2964, B2964 * IFERROR(VLOOKUP(C2964, 'QTY_CONVERSIONS '!A:B, 2, FALSE), "Units not found"))</f>
        <v>18.600999999999999</v>
      </c>
      <c r="M2964" s="75">
        <f t="shared" si="302"/>
        <v>223212</v>
      </c>
      <c r="N2964" t="str">
        <f>IFERROR(VLOOKUP(D2964, Product_Category!A:B, 2, FALSE), "Uncategorized")</f>
        <v>CMC</v>
      </c>
      <c r="O2964" s="76">
        <f t="shared" si="303"/>
        <v>12</v>
      </c>
      <c r="P2964" s="76">
        <f t="shared" si="304"/>
        <v>223.21199999999999</v>
      </c>
      <c r="Q2964">
        <v>2024</v>
      </c>
      <c r="R2964" t="str">
        <f>IFERROR(VLOOKUP(G2964,'Importer Name'!A:B, 2, FALSE), "")</f>
        <v>PEPSICO HOLDINGS</v>
      </c>
      <c r="S2964" t="str">
        <f>IFERROR(VLOOKUP(H2964,'Supplier name '!A:B, 2, FALSE), "")</f>
        <v>NOURYON CHEM</v>
      </c>
    </row>
    <row r="2965" spans="1:19">
      <c r="A2965" s="133" t="s">
        <v>207</v>
      </c>
      <c r="B2965" s="131">
        <v>1399</v>
      </c>
      <c r="C2965" s="131" t="s">
        <v>4019</v>
      </c>
      <c r="D2965" s="316" t="s">
        <v>798</v>
      </c>
      <c r="E2965" s="131">
        <v>12</v>
      </c>
      <c r="F2965" s="131" t="s">
        <v>9</v>
      </c>
      <c r="G2965" s="131" t="s">
        <v>4058</v>
      </c>
      <c r="H2965" s="134" t="s">
        <v>4054</v>
      </c>
      <c r="I2965" s="89" t="s">
        <v>4099</v>
      </c>
      <c r="J2965" s="74">
        <f>IF(F2965="USD", E2965, E2965 * IFERROR(VLOOKUP(F2965, EXCHANGE_RATE!A:B, 2, FALSE), "Currency not found"))</f>
        <v>12</v>
      </c>
      <c r="K2965" s="74">
        <f t="shared" si="301"/>
        <v>12</v>
      </c>
      <c r="L2965" s="14">
        <f>IF(C2965="MTS", B2965, B2965 * IFERROR(VLOOKUP(C2965, 'QTY_CONVERSIONS '!A:B, 2, FALSE), "Units not found"))</f>
        <v>1.399</v>
      </c>
      <c r="M2965" s="75">
        <f t="shared" si="302"/>
        <v>16788</v>
      </c>
      <c r="N2965" t="str">
        <f>IFERROR(VLOOKUP(D2965, Product_Category!A:B, 2, FALSE), "Uncategorized")</f>
        <v>CMC</v>
      </c>
      <c r="O2965" s="76">
        <f t="shared" si="303"/>
        <v>12</v>
      </c>
      <c r="P2965" s="76">
        <f t="shared" si="304"/>
        <v>16.788</v>
      </c>
      <c r="Q2965">
        <v>2024</v>
      </c>
      <c r="R2965" t="str">
        <f>IFERROR(VLOOKUP(G2965,'Importer Name'!A:B, 2, FALSE), "")</f>
        <v>PEPSICO HOLDINGS</v>
      </c>
      <c r="S2965" t="str">
        <f>IFERROR(VLOOKUP(H2965,'Supplier name '!A:B, 2, FALSE), "")</f>
        <v>NOURYON CHEM</v>
      </c>
    </row>
    <row r="2966" spans="1:19">
      <c r="A2966" s="133" t="s">
        <v>207</v>
      </c>
      <c r="B2966" s="131">
        <v>56000</v>
      </c>
      <c r="C2966" s="131" t="s">
        <v>4019</v>
      </c>
      <c r="D2966" s="316" t="s">
        <v>798</v>
      </c>
      <c r="E2966" s="131">
        <v>2.2000000000000002</v>
      </c>
      <c r="F2966" s="131" t="s">
        <v>9</v>
      </c>
      <c r="G2966" s="131" t="s">
        <v>4059</v>
      </c>
      <c r="H2966" s="134" t="s">
        <v>4054</v>
      </c>
      <c r="I2966" s="89" t="s">
        <v>4099</v>
      </c>
      <c r="J2966" s="74">
        <f>IF(F2966="USD", E2966, E2966 * IFERROR(VLOOKUP(F2966, EXCHANGE_RATE!A:B, 2, FALSE), "Currency not found"))</f>
        <v>2.2000000000000002</v>
      </c>
      <c r="K2966" s="74">
        <f t="shared" si="301"/>
        <v>2.2000000000000002</v>
      </c>
      <c r="L2966" s="14">
        <f>IF(C2966="MTS", B2966, B2966 * IFERROR(VLOOKUP(C2966, 'QTY_CONVERSIONS '!A:B, 2, FALSE), "Units not found"))</f>
        <v>56</v>
      </c>
      <c r="M2966" s="75">
        <f t="shared" si="302"/>
        <v>123200.00000000001</v>
      </c>
      <c r="N2966" t="str">
        <f>IFERROR(VLOOKUP(D2966, Product_Category!A:B, 2, FALSE), "Uncategorized")</f>
        <v>CMC</v>
      </c>
      <c r="O2966" s="76">
        <f t="shared" si="303"/>
        <v>2.2000000000000002</v>
      </c>
      <c r="P2966" s="76">
        <f t="shared" si="304"/>
        <v>123.20000000000002</v>
      </c>
      <c r="Q2966">
        <v>2024</v>
      </c>
      <c r="R2966" t="str">
        <f>IFERROR(VLOOKUP(G2966,'Importer Name'!A:B, 2, FALSE), "")</f>
        <v>JAI ARAVALI</v>
      </c>
      <c r="S2966" t="str">
        <f>IFERROR(VLOOKUP(H2966,'Supplier name '!A:B, 2, FALSE), "")</f>
        <v>NOURYON CHEM</v>
      </c>
    </row>
    <row r="2967" spans="1:19">
      <c r="A2967" s="133" t="s">
        <v>207</v>
      </c>
      <c r="B2967" s="131">
        <v>42000</v>
      </c>
      <c r="C2967" s="131" t="s">
        <v>4019</v>
      </c>
      <c r="D2967" s="316" t="s">
        <v>798</v>
      </c>
      <c r="E2967" s="131">
        <v>2.2000000000000002</v>
      </c>
      <c r="F2967" s="131" t="s">
        <v>9</v>
      </c>
      <c r="G2967" s="131" t="s">
        <v>4059</v>
      </c>
      <c r="H2967" s="134" t="s">
        <v>4054</v>
      </c>
      <c r="I2967" s="89" t="s">
        <v>4099</v>
      </c>
      <c r="J2967" s="74">
        <f>IF(F2967="USD", E2967, E2967 * IFERROR(VLOOKUP(F2967, EXCHANGE_RATE!A:B, 2, FALSE), "Currency not found"))</f>
        <v>2.2000000000000002</v>
      </c>
      <c r="K2967" s="74">
        <f t="shared" si="301"/>
        <v>2.2000000000000002</v>
      </c>
      <c r="L2967" s="14">
        <f>IF(C2967="MTS", B2967, B2967 * IFERROR(VLOOKUP(C2967, 'QTY_CONVERSIONS '!A:B, 2, FALSE), "Units not found"))</f>
        <v>42</v>
      </c>
      <c r="M2967" s="75">
        <f t="shared" si="302"/>
        <v>92400.000000000015</v>
      </c>
      <c r="N2967" t="str">
        <f>IFERROR(VLOOKUP(D2967, Product_Category!A:B, 2, FALSE), "Uncategorized")</f>
        <v>CMC</v>
      </c>
      <c r="O2967" s="76">
        <f t="shared" si="303"/>
        <v>2.2000000000000002</v>
      </c>
      <c r="P2967" s="76">
        <f t="shared" si="304"/>
        <v>92.4</v>
      </c>
      <c r="Q2967">
        <v>2024</v>
      </c>
      <c r="R2967" t="str">
        <f>IFERROR(VLOOKUP(G2967,'Importer Name'!A:B, 2, FALSE), "")</f>
        <v>JAI ARAVALI</v>
      </c>
      <c r="S2967" t="str">
        <f>IFERROR(VLOOKUP(H2967,'Supplier name '!A:B, 2, FALSE), "")</f>
        <v>NOURYON CHEM</v>
      </c>
    </row>
    <row r="2968" spans="1:19">
      <c r="A2968" s="133" t="s">
        <v>207</v>
      </c>
      <c r="B2968" s="131">
        <v>14000</v>
      </c>
      <c r="C2968" s="131" t="s">
        <v>4019</v>
      </c>
      <c r="D2968" s="316" t="s">
        <v>798</v>
      </c>
      <c r="E2968" s="131">
        <v>2.2000000000000002</v>
      </c>
      <c r="F2968" s="131" t="s">
        <v>9</v>
      </c>
      <c r="G2968" s="131" t="s">
        <v>4059</v>
      </c>
      <c r="H2968" s="134" t="s">
        <v>4054</v>
      </c>
      <c r="I2968" s="89" t="s">
        <v>4099</v>
      </c>
      <c r="J2968" s="74">
        <f>IF(F2968="USD", E2968, E2968 * IFERROR(VLOOKUP(F2968, EXCHANGE_RATE!A:B, 2, FALSE), "Currency not found"))</f>
        <v>2.2000000000000002</v>
      </c>
      <c r="K2968" s="74">
        <f t="shared" si="301"/>
        <v>2.2000000000000002</v>
      </c>
      <c r="L2968" s="14">
        <f>IF(C2968="MTS", B2968, B2968 * IFERROR(VLOOKUP(C2968, 'QTY_CONVERSIONS '!A:B, 2, FALSE), "Units not found"))</f>
        <v>14</v>
      </c>
      <c r="M2968" s="75">
        <f t="shared" si="302"/>
        <v>30800.000000000004</v>
      </c>
      <c r="N2968" t="str">
        <f>IFERROR(VLOOKUP(D2968, Product_Category!A:B, 2, FALSE), "Uncategorized")</f>
        <v>CMC</v>
      </c>
      <c r="O2968" s="76">
        <f t="shared" si="303"/>
        <v>2.2000000000000002</v>
      </c>
      <c r="P2968" s="76">
        <f t="shared" si="304"/>
        <v>30.800000000000004</v>
      </c>
      <c r="Q2968">
        <v>2024</v>
      </c>
      <c r="R2968" t="str">
        <f>IFERROR(VLOOKUP(G2968,'Importer Name'!A:B, 2, FALSE), "")</f>
        <v>JAI ARAVALI</v>
      </c>
      <c r="S2968" t="str">
        <f>IFERROR(VLOOKUP(H2968,'Supplier name '!A:B, 2, FALSE), "")</f>
        <v>NOURYON CHEM</v>
      </c>
    </row>
    <row r="2969" spans="1:19">
      <c r="A2969" s="133" t="s">
        <v>207</v>
      </c>
      <c r="B2969" s="131">
        <v>5000</v>
      </c>
      <c r="C2969" s="131" t="s">
        <v>4019</v>
      </c>
      <c r="D2969" s="316" t="s">
        <v>798</v>
      </c>
      <c r="E2969" s="131">
        <v>2.2000000000000002</v>
      </c>
      <c r="F2969" s="131" t="s">
        <v>9</v>
      </c>
      <c r="G2969" s="131" t="s">
        <v>4059</v>
      </c>
      <c r="H2969" s="134" t="s">
        <v>4054</v>
      </c>
      <c r="I2969" s="89" t="s">
        <v>4099</v>
      </c>
      <c r="J2969" s="74">
        <f>IF(F2969="USD", E2969, E2969 * IFERROR(VLOOKUP(F2969, EXCHANGE_RATE!A:B, 2, FALSE), "Currency not found"))</f>
        <v>2.2000000000000002</v>
      </c>
      <c r="K2969" s="74">
        <f t="shared" si="301"/>
        <v>2.2000000000000002</v>
      </c>
      <c r="L2969" s="14">
        <f>IF(C2969="MTS", B2969, B2969 * IFERROR(VLOOKUP(C2969, 'QTY_CONVERSIONS '!A:B, 2, FALSE), "Units not found"))</f>
        <v>5</v>
      </c>
      <c r="M2969" s="75">
        <f t="shared" si="302"/>
        <v>11000</v>
      </c>
      <c r="N2969" t="str">
        <f>IFERROR(VLOOKUP(D2969, Product_Category!A:B, 2, FALSE), "Uncategorized")</f>
        <v>CMC</v>
      </c>
      <c r="O2969" s="76">
        <f t="shared" si="303"/>
        <v>2.2000000000000002</v>
      </c>
      <c r="P2969" s="76">
        <f t="shared" si="304"/>
        <v>11</v>
      </c>
      <c r="Q2969">
        <v>2024</v>
      </c>
      <c r="R2969" t="str">
        <f>IFERROR(VLOOKUP(G2969,'Importer Name'!A:B, 2, FALSE), "")</f>
        <v>JAI ARAVALI</v>
      </c>
      <c r="S2969" t="str">
        <f>IFERROR(VLOOKUP(H2969,'Supplier name '!A:B, 2, FALSE), "")</f>
        <v>NOURYON CHEM</v>
      </c>
    </row>
    <row r="2970" spans="1:19">
      <c r="A2970" s="133" t="s">
        <v>207</v>
      </c>
      <c r="B2970" s="131">
        <v>9000</v>
      </c>
      <c r="C2970" s="131" t="s">
        <v>4019</v>
      </c>
      <c r="D2970" s="316" t="s">
        <v>798</v>
      </c>
      <c r="E2970" s="131">
        <v>2.5</v>
      </c>
      <c r="F2970" s="131" t="s">
        <v>9</v>
      </c>
      <c r="G2970" s="131" t="s">
        <v>4059</v>
      </c>
      <c r="H2970" s="134" t="s">
        <v>4054</v>
      </c>
      <c r="I2970" s="89" t="s">
        <v>4099</v>
      </c>
      <c r="J2970" s="74">
        <f>IF(F2970="USD", E2970, E2970 * IFERROR(VLOOKUP(F2970, EXCHANGE_RATE!A:B, 2, FALSE), "Currency not found"))</f>
        <v>2.5</v>
      </c>
      <c r="K2970" s="74">
        <f t="shared" si="301"/>
        <v>2.5</v>
      </c>
      <c r="L2970" s="14">
        <f>IF(C2970="MTS", B2970, B2970 * IFERROR(VLOOKUP(C2970, 'QTY_CONVERSIONS '!A:B, 2, FALSE), "Units not found"))</f>
        <v>9</v>
      </c>
      <c r="M2970" s="75">
        <f t="shared" si="302"/>
        <v>22500</v>
      </c>
      <c r="N2970" t="str">
        <f>IFERROR(VLOOKUP(D2970, Product_Category!A:B, 2, FALSE), "Uncategorized")</f>
        <v>CMC</v>
      </c>
      <c r="O2970" s="76">
        <f t="shared" si="303"/>
        <v>2.5</v>
      </c>
      <c r="P2970" s="76">
        <f t="shared" si="304"/>
        <v>22.5</v>
      </c>
      <c r="Q2970">
        <v>2024</v>
      </c>
      <c r="R2970" t="str">
        <f>IFERROR(VLOOKUP(G2970,'Importer Name'!A:B, 2, FALSE), "")</f>
        <v>JAI ARAVALI</v>
      </c>
      <c r="S2970" t="str">
        <f>IFERROR(VLOOKUP(H2970,'Supplier name '!A:B, 2, FALSE), "")</f>
        <v>NOURYON CHEM</v>
      </c>
    </row>
    <row r="2971" spans="1:19">
      <c r="A2971" s="133" t="s">
        <v>207</v>
      </c>
      <c r="B2971" s="131">
        <v>14000</v>
      </c>
      <c r="C2971" s="131" t="s">
        <v>4019</v>
      </c>
      <c r="D2971" s="316" t="s">
        <v>798</v>
      </c>
      <c r="E2971" s="131">
        <v>2.63</v>
      </c>
      <c r="F2971" s="131" t="s">
        <v>9</v>
      </c>
      <c r="G2971" s="131" t="s">
        <v>451</v>
      </c>
      <c r="H2971" s="134" t="s">
        <v>4054</v>
      </c>
      <c r="I2971" s="89" t="s">
        <v>4099</v>
      </c>
      <c r="J2971" s="74">
        <f>IF(F2971="USD", E2971, E2971 * IFERROR(VLOOKUP(F2971, EXCHANGE_RATE!A:B, 2, FALSE), "Currency not found"))</f>
        <v>2.63</v>
      </c>
      <c r="K2971" s="74">
        <f t="shared" si="301"/>
        <v>2.63</v>
      </c>
      <c r="L2971" s="14">
        <f>IF(C2971="MTS", B2971, B2971 * IFERROR(VLOOKUP(C2971, 'QTY_CONVERSIONS '!A:B, 2, FALSE), "Units not found"))</f>
        <v>14</v>
      </c>
      <c r="M2971" s="75">
        <f t="shared" si="302"/>
        <v>36820</v>
      </c>
      <c r="N2971" t="str">
        <f>IFERROR(VLOOKUP(D2971, Product_Category!A:B, 2, FALSE), "Uncategorized")</f>
        <v>CMC</v>
      </c>
      <c r="O2971" s="76">
        <f t="shared" si="303"/>
        <v>2.63</v>
      </c>
      <c r="P2971" s="76">
        <f t="shared" si="304"/>
        <v>36.82</v>
      </c>
      <c r="Q2971">
        <v>2024</v>
      </c>
      <c r="R2971" t="str">
        <f>IFERROR(VLOOKUP(G2971,'Importer Name'!A:B, 2, FALSE), "")</f>
        <v xml:space="preserve">RAJIV CERA IMPEX </v>
      </c>
      <c r="S2971" t="str">
        <f>IFERROR(VLOOKUP(H2971,'Supplier name '!A:B, 2, FALSE), "")</f>
        <v>NOURYON CHEM</v>
      </c>
    </row>
    <row r="2972" spans="1:19">
      <c r="A2972" s="133" t="s">
        <v>207</v>
      </c>
      <c r="B2972" s="131">
        <v>42000</v>
      </c>
      <c r="C2972" s="131" t="s">
        <v>4019</v>
      </c>
      <c r="D2972" s="316" t="s">
        <v>798</v>
      </c>
      <c r="E2972" s="131">
        <v>2.2000000000000002</v>
      </c>
      <c r="F2972" s="131" t="s">
        <v>9</v>
      </c>
      <c r="G2972" s="131" t="s">
        <v>4059</v>
      </c>
      <c r="H2972" s="134" t="s">
        <v>4054</v>
      </c>
      <c r="I2972" s="89" t="s">
        <v>4099</v>
      </c>
      <c r="J2972" s="74">
        <f>IF(F2972="USD", E2972, E2972 * IFERROR(VLOOKUP(F2972, EXCHANGE_RATE!A:B, 2, FALSE), "Currency not found"))</f>
        <v>2.2000000000000002</v>
      </c>
      <c r="K2972" s="74">
        <f t="shared" si="301"/>
        <v>2.2000000000000002</v>
      </c>
      <c r="L2972" s="14">
        <f>IF(C2972="MTS", B2972, B2972 * IFERROR(VLOOKUP(C2972, 'QTY_CONVERSIONS '!A:B, 2, FALSE), "Units not found"))</f>
        <v>42</v>
      </c>
      <c r="M2972" s="75">
        <f t="shared" si="302"/>
        <v>92400.000000000015</v>
      </c>
      <c r="N2972" t="str">
        <f>IFERROR(VLOOKUP(D2972, Product_Category!A:B, 2, FALSE), "Uncategorized")</f>
        <v>CMC</v>
      </c>
      <c r="O2972" s="76">
        <f t="shared" si="303"/>
        <v>2.2000000000000002</v>
      </c>
      <c r="P2972" s="76">
        <f t="shared" si="304"/>
        <v>92.4</v>
      </c>
      <c r="Q2972">
        <v>2024</v>
      </c>
      <c r="R2972" t="str">
        <f>IFERROR(VLOOKUP(G2972,'Importer Name'!A:B, 2, FALSE), "")</f>
        <v>JAI ARAVALI</v>
      </c>
      <c r="S2972" t="str">
        <f>IFERROR(VLOOKUP(H2972,'Supplier name '!A:B, 2, FALSE), "")</f>
        <v>NOURYON CHEM</v>
      </c>
    </row>
    <row r="2973" spans="1:19">
      <c r="A2973" s="133" t="s">
        <v>207</v>
      </c>
      <c r="B2973" s="131">
        <v>14000</v>
      </c>
      <c r="C2973" s="131" t="s">
        <v>4019</v>
      </c>
      <c r="D2973" s="316" t="s">
        <v>798</v>
      </c>
      <c r="E2973" s="131">
        <v>2.2000000000000002</v>
      </c>
      <c r="F2973" s="131" t="s">
        <v>9</v>
      </c>
      <c r="G2973" s="131" t="s">
        <v>4059</v>
      </c>
      <c r="H2973" s="134" t="s">
        <v>4054</v>
      </c>
      <c r="I2973" s="89" t="s">
        <v>4099</v>
      </c>
      <c r="J2973" s="74">
        <f>IF(F2973="USD", E2973, E2973 * IFERROR(VLOOKUP(F2973, EXCHANGE_RATE!A:B, 2, FALSE), "Currency not found"))</f>
        <v>2.2000000000000002</v>
      </c>
      <c r="K2973" s="74">
        <f t="shared" si="301"/>
        <v>2.2000000000000002</v>
      </c>
      <c r="L2973" s="14">
        <f>IF(C2973="MTS", B2973, B2973 * IFERROR(VLOOKUP(C2973, 'QTY_CONVERSIONS '!A:B, 2, FALSE), "Units not found"))</f>
        <v>14</v>
      </c>
      <c r="M2973" s="75">
        <f t="shared" si="302"/>
        <v>30800.000000000004</v>
      </c>
      <c r="N2973" t="str">
        <f>IFERROR(VLOOKUP(D2973, Product_Category!A:B, 2, FALSE), "Uncategorized")</f>
        <v>CMC</v>
      </c>
      <c r="O2973" s="76">
        <f t="shared" si="303"/>
        <v>2.2000000000000002</v>
      </c>
      <c r="P2973" s="76">
        <f t="shared" si="304"/>
        <v>30.800000000000004</v>
      </c>
      <c r="Q2973">
        <v>2024</v>
      </c>
      <c r="R2973" t="str">
        <f>IFERROR(VLOOKUP(G2973,'Importer Name'!A:B, 2, FALSE), "")</f>
        <v>JAI ARAVALI</v>
      </c>
      <c r="S2973" t="str">
        <f>IFERROR(VLOOKUP(H2973,'Supplier name '!A:B, 2, FALSE), "")</f>
        <v>NOURYON CHEM</v>
      </c>
    </row>
    <row r="2974" spans="1:19">
      <c r="A2974" s="133" t="s">
        <v>207</v>
      </c>
      <c r="B2974" s="131">
        <v>14000</v>
      </c>
      <c r="C2974" s="131" t="s">
        <v>4019</v>
      </c>
      <c r="D2974" s="316" t="s">
        <v>798</v>
      </c>
      <c r="E2974" s="131">
        <v>2.2000000000000002</v>
      </c>
      <c r="F2974" s="131" t="s">
        <v>9</v>
      </c>
      <c r="G2974" s="131" t="s">
        <v>4059</v>
      </c>
      <c r="H2974" s="134" t="s">
        <v>4054</v>
      </c>
      <c r="I2974" s="89" t="s">
        <v>4099</v>
      </c>
      <c r="J2974" s="74">
        <f>IF(F2974="USD", E2974, E2974 * IFERROR(VLOOKUP(F2974, EXCHANGE_RATE!A:B, 2, FALSE), "Currency not found"))</f>
        <v>2.2000000000000002</v>
      </c>
      <c r="K2974" s="74">
        <f t="shared" si="301"/>
        <v>2.2000000000000002</v>
      </c>
      <c r="L2974" s="14">
        <f>IF(C2974="MTS", B2974, B2974 * IFERROR(VLOOKUP(C2974, 'QTY_CONVERSIONS '!A:B, 2, FALSE), "Units not found"))</f>
        <v>14</v>
      </c>
      <c r="M2974" s="75">
        <f t="shared" si="302"/>
        <v>30800.000000000004</v>
      </c>
      <c r="N2974" t="str">
        <f>IFERROR(VLOOKUP(D2974, Product_Category!A:B, 2, FALSE), "Uncategorized")</f>
        <v>CMC</v>
      </c>
      <c r="O2974" s="76">
        <f t="shared" si="303"/>
        <v>2.2000000000000002</v>
      </c>
      <c r="P2974" s="76">
        <f t="shared" si="304"/>
        <v>30.800000000000004</v>
      </c>
      <c r="Q2974">
        <v>2024</v>
      </c>
      <c r="R2974" t="str">
        <f>IFERROR(VLOOKUP(G2974,'Importer Name'!A:B, 2, FALSE), "")</f>
        <v>JAI ARAVALI</v>
      </c>
      <c r="S2974" t="str">
        <f>IFERROR(VLOOKUP(H2974,'Supplier name '!A:B, 2, FALSE), "")</f>
        <v>NOURYON CHEM</v>
      </c>
    </row>
    <row r="2975" spans="1:19">
      <c r="A2975" s="135" t="s">
        <v>207</v>
      </c>
      <c r="B2975" s="132">
        <v>20000</v>
      </c>
      <c r="C2975" s="132" t="s">
        <v>4019</v>
      </c>
      <c r="D2975" s="317" t="s">
        <v>3991</v>
      </c>
      <c r="E2975" s="132">
        <v>9.35</v>
      </c>
      <c r="F2975" s="132" t="s">
        <v>1718</v>
      </c>
      <c r="G2975" s="132" t="s">
        <v>4052</v>
      </c>
      <c r="H2975" s="136" t="s">
        <v>4053</v>
      </c>
      <c r="I2975" s="89" t="s">
        <v>4099</v>
      </c>
      <c r="J2975" s="74">
        <f>IF(F2975="USD", E2975, E2975 * IFERROR(VLOOKUP(F2975, EXCHANGE_RATE!A:B, 2, FALSE), "Currency not found"))</f>
        <v>10.0045</v>
      </c>
      <c r="K2975" s="74">
        <f t="shared" si="301"/>
        <v>10.01</v>
      </c>
      <c r="L2975" s="14">
        <f>IF(C2975="MTS", B2975, B2975 * IFERROR(VLOOKUP(C2975, 'QTY_CONVERSIONS '!A:B, 2, FALSE), "Units not found"))</f>
        <v>20</v>
      </c>
      <c r="M2975" s="75">
        <f t="shared" si="302"/>
        <v>200200</v>
      </c>
      <c r="N2975" t="str">
        <f>IFERROR(VLOOKUP(D2975, Product_Category!A:B, 2, FALSE), "Uncategorized")</f>
        <v>SMCC</v>
      </c>
      <c r="O2975" s="76">
        <f t="shared" si="303"/>
        <v>10.01</v>
      </c>
      <c r="P2975" s="76">
        <f t="shared" si="304"/>
        <v>200.2</v>
      </c>
      <c r="Q2975">
        <v>2024</v>
      </c>
      <c r="R2975" t="str">
        <f>IFERROR(VLOOKUP(G2975,'Importer Name'!A:B, 2, FALSE), "")</f>
        <v>RETTENMAIER</v>
      </c>
      <c r="S2975" t="str">
        <f>IFERROR(VLOOKUP(H2975,'Supplier name '!A:B, 2, FALSE), "")</f>
        <v>JRS PHARMA</v>
      </c>
    </row>
    <row r="2976" spans="1:19">
      <c r="A2976" s="137" t="s">
        <v>207</v>
      </c>
      <c r="B2976" s="138">
        <v>5200</v>
      </c>
      <c r="C2976" s="138" t="s">
        <v>4019</v>
      </c>
      <c r="D2976" s="313" t="s">
        <v>3991</v>
      </c>
      <c r="E2976" s="138">
        <v>9.5399999999999991</v>
      </c>
      <c r="F2976" s="138" t="s">
        <v>1718</v>
      </c>
      <c r="G2976" s="138" t="s">
        <v>4052</v>
      </c>
      <c r="H2976" s="139" t="s">
        <v>4053</v>
      </c>
      <c r="I2976" s="89" t="s">
        <v>4099</v>
      </c>
      <c r="J2976" s="74">
        <f>IF(F2976="USD", E2976, E2976 * IFERROR(VLOOKUP(F2976, EXCHANGE_RATE!A:B, 2, FALSE), "Currency not found"))</f>
        <v>10.207799999999999</v>
      </c>
      <c r="K2976" s="74">
        <f t="shared" si="301"/>
        <v>10.209999999999999</v>
      </c>
      <c r="L2976" s="14">
        <f>IF(C2976="MTS", B2976, B2976 * IFERROR(VLOOKUP(C2976, 'QTY_CONVERSIONS '!A:B, 2, FALSE), "Units not found"))</f>
        <v>5.2</v>
      </c>
      <c r="M2976" s="75">
        <f t="shared" si="302"/>
        <v>53091.999999999993</v>
      </c>
      <c r="N2976" t="str">
        <f>IFERROR(VLOOKUP(D2976, Product_Category!A:B, 2, FALSE), "Uncategorized")</f>
        <v>SMCC</v>
      </c>
      <c r="O2976" s="76">
        <f t="shared" si="303"/>
        <v>10.209999999999999</v>
      </c>
      <c r="P2976" s="76">
        <f t="shared" si="304"/>
        <v>53.091999999999999</v>
      </c>
      <c r="Q2976">
        <v>2024</v>
      </c>
      <c r="R2976" t="str">
        <f>IFERROR(VLOOKUP(G2976,'Importer Name'!A:B, 2, FALSE), "")</f>
        <v>RETTENMAIER</v>
      </c>
      <c r="S2976" t="str">
        <f>IFERROR(VLOOKUP(H2976,'Supplier name '!A:B, 2, FALSE), "")</f>
        <v>JRS PHARMA</v>
      </c>
    </row>
    <row r="2977" spans="1:19">
      <c r="A2977" s="133" t="s">
        <v>225</v>
      </c>
      <c r="B2977" s="131">
        <v>200</v>
      </c>
      <c r="C2977" s="131" t="s">
        <v>4019</v>
      </c>
      <c r="D2977" s="316" t="s">
        <v>798</v>
      </c>
      <c r="E2977" s="131">
        <v>11.7</v>
      </c>
      <c r="F2977" s="131" t="s">
        <v>9</v>
      </c>
      <c r="G2977" s="131" t="s">
        <v>4060</v>
      </c>
      <c r="H2977" s="134" t="s">
        <v>3650</v>
      </c>
      <c r="I2977" s="89" t="s">
        <v>4099</v>
      </c>
      <c r="J2977" s="74">
        <f>IF(F2977="USD", E2977, E2977 * IFERROR(VLOOKUP(F2977, EXCHANGE_RATE!A:B, 2, FALSE), "Currency not found"))</f>
        <v>11.7</v>
      </c>
      <c r="K2977" s="74">
        <f t="shared" si="301"/>
        <v>11.7</v>
      </c>
      <c r="L2977" s="14">
        <f>IF(C2977="MTS", B2977, B2977 * IFERROR(VLOOKUP(C2977, 'QTY_CONVERSIONS '!A:B, 2, FALSE), "Units not found"))</f>
        <v>0.2</v>
      </c>
      <c r="M2977" s="75">
        <f t="shared" si="302"/>
        <v>2340</v>
      </c>
      <c r="N2977" t="str">
        <f>IFERROR(VLOOKUP(D2977, Product_Category!A:B, 2, FALSE), "Uncategorized")</f>
        <v>CMC</v>
      </c>
      <c r="O2977" s="76">
        <f t="shared" si="303"/>
        <v>11.7</v>
      </c>
      <c r="P2977" s="76">
        <f t="shared" si="304"/>
        <v>2.34</v>
      </c>
      <c r="Q2977">
        <v>2024</v>
      </c>
      <c r="R2977" t="str">
        <f>IFERROR(VLOOKUP(G2977,'Importer Name'!A:B, 2, FALSE), "")</f>
        <v>DKSH INDIA</v>
      </c>
      <c r="S2977" t="str">
        <f>IFERROR(VLOOKUP(H2977,'Supplier name '!A:B, 2, FALSE), "")</f>
        <v>ASHLAND INDUSTRIES</v>
      </c>
    </row>
    <row r="2978" spans="1:19">
      <c r="A2978" s="133" t="s">
        <v>225</v>
      </c>
      <c r="B2978" s="131">
        <v>125</v>
      </c>
      <c r="C2978" s="131" t="s">
        <v>4019</v>
      </c>
      <c r="D2978" s="316" t="s">
        <v>798</v>
      </c>
      <c r="E2978" s="131">
        <v>15.66</v>
      </c>
      <c r="F2978" s="131" t="s">
        <v>9</v>
      </c>
      <c r="G2978" s="131" t="s">
        <v>4060</v>
      </c>
      <c r="H2978" s="134" t="s">
        <v>3650</v>
      </c>
      <c r="I2978" s="89" t="s">
        <v>4099</v>
      </c>
      <c r="J2978" s="74">
        <f>IF(F2978="USD", E2978, E2978 * IFERROR(VLOOKUP(F2978, EXCHANGE_RATE!A:B, 2, FALSE), "Currency not found"))</f>
        <v>15.66</v>
      </c>
      <c r="K2978" s="74">
        <f t="shared" si="301"/>
        <v>15.66</v>
      </c>
      <c r="L2978" s="14">
        <f>IF(C2978="MTS", B2978, B2978 * IFERROR(VLOOKUP(C2978, 'QTY_CONVERSIONS '!A:B, 2, FALSE), "Units not found"))</f>
        <v>0.125</v>
      </c>
      <c r="M2978" s="75">
        <f t="shared" si="302"/>
        <v>1957.5</v>
      </c>
      <c r="N2978" t="str">
        <f>IFERROR(VLOOKUP(D2978, Product_Category!A:B, 2, FALSE), "Uncategorized")</f>
        <v>CMC</v>
      </c>
      <c r="O2978" s="76">
        <f t="shared" si="303"/>
        <v>15.66</v>
      </c>
      <c r="P2978" s="76">
        <f t="shared" si="304"/>
        <v>1.9575</v>
      </c>
      <c r="Q2978">
        <v>2024</v>
      </c>
      <c r="R2978" t="str">
        <f>IFERROR(VLOOKUP(G2978,'Importer Name'!A:B, 2, FALSE), "")</f>
        <v>DKSH INDIA</v>
      </c>
      <c r="S2978" t="str">
        <f>IFERROR(VLOOKUP(H2978,'Supplier name '!A:B, 2, FALSE), "")</f>
        <v>ASHLAND INDUSTRIES</v>
      </c>
    </row>
    <row r="2979" spans="1:19">
      <c r="A2979" s="135" t="s">
        <v>225</v>
      </c>
      <c r="B2979" s="132">
        <v>1525</v>
      </c>
      <c r="C2979" s="132" t="s">
        <v>4019</v>
      </c>
      <c r="D2979" s="317" t="s">
        <v>798</v>
      </c>
      <c r="E2979" s="132">
        <v>10.5</v>
      </c>
      <c r="F2979" s="132" t="s">
        <v>9</v>
      </c>
      <c r="G2979" s="132" t="s">
        <v>4060</v>
      </c>
      <c r="H2979" s="136" t="s">
        <v>3650</v>
      </c>
      <c r="I2979" s="89" t="s">
        <v>4099</v>
      </c>
      <c r="J2979" s="74">
        <f>IF(F2979="USD", E2979, E2979 * IFERROR(VLOOKUP(F2979, EXCHANGE_RATE!A:B, 2, FALSE), "Currency not found"))</f>
        <v>10.5</v>
      </c>
      <c r="K2979" s="74">
        <f t="shared" ref="K2979:K3042" si="305">ROUNDUP(J2979,2)</f>
        <v>10.5</v>
      </c>
      <c r="L2979" s="14">
        <f>IF(C2979="MTS", B2979, B2979 * IFERROR(VLOOKUP(C2979, 'QTY_CONVERSIONS '!A:B, 2, FALSE), "Units not found"))</f>
        <v>1.5250000000000001</v>
      </c>
      <c r="M2979" s="75">
        <f t="shared" ref="M2979:M3042" si="306">B2979*K2979</f>
        <v>16012.5</v>
      </c>
      <c r="N2979" t="str">
        <f>IFERROR(VLOOKUP(D2979, Product_Category!A:B, 2, FALSE), "Uncategorized")</f>
        <v>CMC</v>
      </c>
      <c r="O2979" s="76">
        <f t="shared" ref="O2979:O3042" si="307">K2979</f>
        <v>10.5</v>
      </c>
      <c r="P2979" s="76">
        <f t="shared" ref="P2979:P3042" si="308">L2979*O2979</f>
        <v>16.012500000000003</v>
      </c>
      <c r="Q2979">
        <v>2024</v>
      </c>
      <c r="R2979" t="str">
        <f>IFERROR(VLOOKUP(G2979,'Importer Name'!A:B, 2, FALSE), "")</f>
        <v>DKSH INDIA</v>
      </c>
      <c r="S2979" t="str">
        <f>IFERROR(VLOOKUP(H2979,'Supplier name '!A:B, 2, FALSE), "")</f>
        <v>ASHLAND INDUSTRIES</v>
      </c>
    </row>
    <row r="2980" spans="1:19">
      <c r="A2980" s="133" t="s">
        <v>230</v>
      </c>
      <c r="B2980" s="131">
        <v>160</v>
      </c>
      <c r="C2980" s="131" t="s">
        <v>4019</v>
      </c>
      <c r="D2980" s="316" t="s">
        <v>3992</v>
      </c>
      <c r="E2980" s="131">
        <v>32</v>
      </c>
      <c r="F2980" s="131" t="s">
        <v>1718</v>
      </c>
      <c r="G2980" s="131" t="s">
        <v>4061</v>
      </c>
      <c r="H2980" s="134" t="s">
        <v>4062</v>
      </c>
      <c r="I2980" s="89" t="s">
        <v>4099</v>
      </c>
      <c r="J2980" s="74">
        <f>IF(F2980="USD", E2980, E2980 * IFERROR(VLOOKUP(F2980, EXCHANGE_RATE!A:B, 2, FALSE), "Currency not found"))</f>
        <v>34.24</v>
      </c>
      <c r="K2980" s="74">
        <f t="shared" si="305"/>
        <v>34.24</v>
      </c>
      <c r="L2980" s="14">
        <f>IF(C2980="MTS", B2980, B2980 * IFERROR(VLOOKUP(C2980, 'QTY_CONVERSIONS '!A:B, 2, FALSE), "Units not found"))</f>
        <v>0.16</v>
      </c>
      <c r="M2980" s="75">
        <f t="shared" si="306"/>
        <v>5478.4000000000005</v>
      </c>
      <c r="N2980" t="str">
        <f>IFERROR(VLOOKUP(D2980, Product_Category!A:B, 2, FALSE), "Uncategorized")</f>
        <v>MCC SPHERES</v>
      </c>
      <c r="O2980" s="76">
        <f t="shared" si="307"/>
        <v>34.24</v>
      </c>
      <c r="P2980" s="76">
        <f t="shared" si="308"/>
        <v>5.4784000000000006</v>
      </c>
      <c r="Q2980">
        <v>2024</v>
      </c>
      <c r="R2980" t="str">
        <f>IFERROR(VLOOKUP(G2980,'Importer Name'!A:B, 2, FALSE), "")</f>
        <v>ARIHANT INNOCHEM</v>
      </c>
      <c r="S2980" t="str">
        <f>IFERROR(VLOOKUP(H2980,'Supplier name '!A:B, 2, FALSE), "")</f>
        <v>Pharmatrans Sanaq</v>
      </c>
    </row>
    <row r="2981" spans="1:19">
      <c r="A2981" s="133" t="s">
        <v>230</v>
      </c>
      <c r="B2981" s="131">
        <v>1340</v>
      </c>
      <c r="C2981" s="131" t="s">
        <v>4019</v>
      </c>
      <c r="D2981" s="316" t="s">
        <v>3993</v>
      </c>
      <c r="E2981" s="131">
        <v>39.299999999999997</v>
      </c>
      <c r="F2981" s="131" t="s">
        <v>1718</v>
      </c>
      <c r="G2981" s="131" t="s">
        <v>4061</v>
      </c>
      <c r="H2981" s="134" t="s">
        <v>4062</v>
      </c>
      <c r="I2981" s="89" t="s">
        <v>4099</v>
      </c>
      <c r="J2981" s="74">
        <f>IF(F2981="USD", E2981, E2981 * IFERROR(VLOOKUP(F2981, EXCHANGE_RATE!A:B, 2, FALSE), "Currency not found"))</f>
        <v>42.051000000000002</v>
      </c>
      <c r="K2981" s="74">
        <f t="shared" si="305"/>
        <v>42.059999999999995</v>
      </c>
      <c r="L2981" s="14">
        <f>IF(C2981="MTS", B2981, B2981 * IFERROR(VLOOKUP(C2981, 'QTY_CONVERSIONS '!A:B, 2, FALSE), "Units not found"))</f>
        <v>1.34</v>
      </c>
      <c r="M2981" s="75">
        <f t="shared" si="306"/>
        <v>56360.399999999994</v>
      </c>
      <c r="N2981" t="str">
        <f>IFERROR(VLOOKUP(D2981, Product_Category!A:B, 2, FALSE), "Uncategorized")</f>
        <v>MCC SPHERES</v>
      </c>
      <c r="O2981" s="76">
        <f t="shared" si="307"/>
        <v>42.059999999999995</v>
      </c>
      <c r="P2981" s="76">
        <f t="shared" si="308"/>
        <v>56.360399999999998</v>
      </c>
      <c r="Q2981">
        <v>2024</v>
      </c>
      <c r="R2981" t="str">
        <f>IFERROR(VLOOKUP(G2981,'Importer Name'!A:B, 2, FALSE), "")</f>
        <v>ARIHANT INNOCHEM</v>
      </c>
      <c r="S2981" t="str">
        <f>IFERROR(VLOOKUP(H2981,'Supplier name '!A:B, 2, FALSE), "")</f>
        <v>Pharmatrans Sanaq</v>
      </c>
    </row>
    <row r="2982" spans="1:19">
      <c r="A2982" s="133" t="s">
        <v>230</v>
      </c>
      <c r="B2982" s="131">
        <v>1420</v>
      </c>
      <c r="C2982" s="131" t="s">
        <v>4019</v>
      </c>
      <c r="D2982" s="316" t="s">
        <v>3993</v>
      </c>
      <c r="E2982" s="131">
        <v>39.299999999999997</v>
      </c>
      <c r="F2982" s="131" t="s">
        <v>1718</v>
      </c>
      <c r="G2982" s="131" t="s">
        <v>4061</v>
      </c>
      <c r="H2982" s="134" t="s">
        <v>4062</v>
      </c>
      <c r="I2982" s="89" t="s">
        <v>4099</v>
      </c>
      <c r="J2982" s="74">
        <f>IF(F2982="USD", E2982, E2982 * IFERROR(VLOOKUP(F2982, EXCHANGE_RATE!A:B, 2, FALSE), "Currency not found"))</f>
        <v>42.051000000000002</v>
      </c>
      <c r="K2982" s="74">
        <f t="shared" si="305"/>
        <v>42.059999999999995</v>
      </c>
      <c r="L2982" s="14">
        <f>IF(C2982="MTS", B2982, B2982 * IFERROR(VLOOKUP(C2982, 'QTY_CONVERSIONS '!A:B, 2, FALSE), "Units not found"))</f>
        <v>1.42</v>
      </c>
      <c r="M2982" s="75">
        <f t="shared" si="306"/>
        <v>59725.19999999999</v>
      </c>
      <c r="N2982" t="str">
        <f>IFERROR(VLOOKUP(D2982, Product_Category!A:B, 2, FALSE), "Uncategorized")</f>
        <v>MCC SPHERES</v>
      </c>
      <c r="O2982" s="76">
        <f t="shared" si="307"/>
        <v>42.059999999999995</v>
      </c>
      <c r="P2982" s="76">
        <f t="shared" si="308"/>
        <v>59.725199999999987</v>
      </c>
      <c r="Q2982">
        <v>2024</v>
      </c>
      <c r="R2982" t="str">
        <f>IFERROR(VLOOKUP(G2982,'Importer Name'!A:B, 2, FALSE), "")</f>
        <v>ARIHANT INNOCHEM</v>
      </c>
      <c r="S2982" t="str">
        <f>IFERROR(VLOOKUP(H2982,'Supplier name '!A:B, 2, FALSE), "")</f>
        <v>Pharmatrans Sanaq</v>
      </c>
    </row>
    <row r="2983" spans="1:19">
      <c r="A2983" s="133" t="s">
        <v>230</v>
      </c>
      <c r="B2983" s="131">
        <v>30325</v>
      </c>
      <c r="C2983" s="131" t="s">
        <v>4019</v>
      </c>
      <c r="D2983" s="316" t="s">
        <v>798</v>
      </c>
      <c r="E2983" s="131">
        <v>1.8</v>
      </c>
      <c r="F2983" s="131" t="s">
        <v>1718</v>
      </c>
      <c r="G2983" s="131" t="s">
        <v>482</v>
      </c>
      <c r="H2983" s="134" t="s">
        <v>4063</v>
      </c>
      <c r="I2983" s="89" t="s">
        <v>4099</v>
      </c>
      <c r="J2983" s="74">
        <f>IF(F2983="USD", E2983, E2983 * IFERROR(VLOOKUP(F2983, EXCHANGE_RATE!A:B, 2, FALSE), "Currency not found"))</f>
        <v>1.9260000000000002</v>
      </c>
      <c r="K2983" s="74">
        <f t="shared" si="305"/>
        <v>1.93</v>
      </c>
      <c r="L2983" s="14">
        <f>IF(C2983="MTS", B2983, B2983 * IFERROR(VLOOKUP(C2983, 'QTY_CONVERSIONS '!A:B, 2, FALSE), "Units not found"))</f>
        <v>30.324999999999999</v>
      </c>
      <c r="M2983" s="75">
        <f t="shared" si="306"/>
        <v>58527.25</v>
      </c>
      <c r="N2983" t="str">
        <f>IFERROR(VLOOKUP(D2983, Product_Category!A:B, 2, FALSE), "Uncategorized")</f>
        <v>CMC</v>
      </c>
      <c r="O2983" s="76">
        <f t="shared" si="307"/>
        <v>1.93</v>
      </c>
      <c r="P2983" s="76">
        <f t="shared" si="308"/>
        <v>58.527249999999995</v>
      </c>
      <c r="Q2983">
        <v>2024</v>
      </c>
      <c r="R2983" t="str">
        <f>IFERROR(VLOOKUP(G2983,'Importer Name'!A:B, 2, FALSE), "")</f>
        <v xml:space="preserve">YASH ENTERPRISE </v>
      </c>
      <c r="S2983" t="str">
        <f>IFERROR(VLOOKUP(H2983,'Supplier name '!A:B, 2, FALSE), "")</f>
        <v>UPM</v>
      </c>
    </row>
    <row r="2984" spans="1:19">
      <c r="A2984" s="133" t="s">
        <v>230</v>
      </c>
      <c r="B2984" s="131">
        <v>2000</v>
      </c>
      <c r="C2984" s="131" t="s">
        <v>4019</v>
      </c>
      <c r="D2984" s="316" t="s">
        <v>2102</v>
      </c>
      <c r="E2984" s="131">
        <v>3.55</v>
      </c>
      <c r="F2984" s="131" t="s">
        <v>1718</v>
      </c>
      <c r="G2984" s="131" t="s">
        <v>181</v>
      </c>
      <c r="H2984" s="134" t="s">
        <v>4053</v>
      </c>
      <c r="I2984" s="89" t="s">
        <v>4099</v>
      </c>
      <c r="J2984" s="74">
        <f>IF(F2984="USD", E2984, E2984 * IFERROR(VLOOKUP(F2984, EXCHANGE_RATE!A:B, 2, FALSE), "Currency not found"))</f>
        <v>3.7985000000000002</v>
      </c>
      <c r="K2984" s="74">
        <f t="shared" si="305"/>
        <v>3.8</v>
      </c>
      <c r="L2984" s="14">
        <f>IF(C2984="MTS", B2984, B2984 * IFERROR(VLOOKUP(C2984, 'QTY_CONVERSIONS '!A:B, 2, FALSE), "Units not found"))</f>
        <v>2</v>
      </c>
      <c r="M2984" s="75">
        <f t="shared" si="306"/>
        <v>7600</v>
      </c>
      <c r="N2984" t="str">
        <f>IFERROR(VLOOKUP(D2984, Product_Category!A:B, 2, FALSE), "Uncategorized")</f>
        <v>MCC</v>
      </c>
      <c r="O2984" s="76">
        <f t="shared" si="307"/>
        <v>3.8</v>
      </c>
      <c r="P2984" s="76">
        <f t="shared" si="308"/>
        <v>7.6</v>
      </c>
      <c r="Q2984">
        <v>2024</v>
      </c>
      <c r="R2984" t="str">
        <f>IFERROR(VLOOKUP(G2984,'Importer Name'!A:B, 2, FALSE), "")</f>
        <v>PAR FORMULATIONS</v>
      </c>
      <c r="S2984" t="str">
        <f>IFERROR(VLOOKUP(H2984,'Supplier name '!A:B, 2, FALSE), "")</f>
        <v>JRS PHARMA</v>
      </c>
    </row>
    <row r="2985" spans="1:19">
      <c r="A2985" s="133" t="s">
        <v>230</v>
      </c>
      <c r="B2985" s="131">
        <v>2400</v>
      </c>
      <c r="C2985" s="131" t="s">
        <v>4019</v>
      </c>
      <c r="D2985" s="316" t="s">
        <v>2102</v>
      </c>
      <c r="E2985" s="131">
        <v>3.55</v>
      </c>
      <c r="F2985" s="131" t="s">
        <v>1718</v>
      </c>
      <c r="G2985" s="131" t="s">
        <v>4052</v>
      </c>
      <c r="H2985" s="134" t="s">
        <v>4053</v>
      </c>
      <c r="I2985" s="89" t="s">
        <v>4099</v>
      </c>
      <c r="J2985" s="74">
        <f>IF(F2985="USD", E2985, E2985 * IFERROR(VLOOKUP(F2985, EXCHANGE_RATE!A:B, 2, FALSE), "Currency not found"))</f>
        <v>3.7985000000000002</v>
      </c>
      <c r="K2985" s="74">
        <f t="shared" si="305"/>
        <v>3.8</v>
      </c>
      <c r="L2985" s="14">
        <f>IF(C2985="MTS", B2985, B2985 * IFERROR(VLOOKUP(C2985, 'QTY_CONVERSIONS '!A:B, 2, FALSE), "Units not found"))</f>
        <v>2.4</v>
      </c>
      <c r="M2985" s="75">
        <f t="shared" si="306"/>
        <v>9120</v>
      </c>
      <c r="N2985" t="str">
        <f>IFERROR(VLOOKUP(D2985, Product_Category!A:B, 2, FALSE), "Uncategorized")</f>
        <v>MCC</v>
      </c>
      <c r="O2985" s="76">
        <f t="shared" si="307"/>
        <v>3.8</v>
      </c>
      <c r="P2985" s="76">
        <f t="shared" si="308"/>
        <v>9.1199999999999992</v>
      </c>
      <c r="Q2985">
        <v>2024</v>
      </c>
      <c r="R2985" t="str">
        <f>IFERROR(VLOOKUP(G2985,'Importer Name'!A:B, 2, FALSE), "")</f>
        <v>RETTENMAIER</v>
      </c>
      <c r="S2985" t="str">
        <f>IFERROR(VLOOKUP(H2985,'Supplier name '!A:B, 2, FALSE), "")</f>
        <v>JRS PHARMA</v>
      </c>
    </row>
    <row r="2986" spans="1:19">
      <c r="A2986" s="135" t="s">
        <v>230</v>
      </c>
      <c r="B2986" s="132">
        <v>16000</v>
      </c>
      <c r="C2986" s="132" t="s">
        <v>4019</v>
      </c>
      <c r="D2986" s="317" t="s">
        <v>2102</v>
      </c>
      <c r="E2986" s="132">
        <v>3.51</v>
      </c>
      <c r="F2986" s="132" t="s">
        <v>1718</v>
      </c>
      <c r="G2986" s="132" t="s">
        <v>4052</v>
      </c>
      <c r="H2986" s="136" t="s">
        <v>4053</v>
      </c>
      <c r="I2986" s="89" t="s">
        <v>4099</v>
      </c>
      <c r="J2986" s="74">
        <f>IF(F2986="USD", E2986, E2986 * IFERROR(VLOOKUP(F2986, EXCHANGE_RATE!A:B, 2, FALSE), "Currency not found"))</f>
        <v>3.7557</v>
      </c>
      <c r="K2986" s="74">
        <f t="shared" si="305"/>
        <v>3.76</v>
      </c>
      <c r="L2986" s="14">
        <f>IF(C2986="MTS", B2986, B2986 * IFERROR(VLOOKUP(C2986, 'QTY_CONVERSIONS '!A:B, 2, FALSE), "Units not found"))</f>
        <v>16</v>
      </c>
      <c r="M2986" s="75">
        <f t="shared" si="306"/>
        <v>60160</v>
      </c>
      <c r="N2986" t="str">
        <f>IFERROR(VLOOKUP(D2986, Product_Category!A:B, 2, FALSE), "Uncategorized")</f>
        <v>MCC</v>
      </c>
      <c r="O2986" s="76">
        <f t="shared" si="307"/>
        <v>3.76</v>
      </c>
      <c r="P2986" s="76">
        <f t="shared" si="308"/>
        <v>60.16</v>
      </c>
      <c r="Q2986">
        <v>2024</v>
      </c>
      <c r="R2986" t="str">
        <f>IFERROR(VLOOKUP(G2986,'Importer Name'!A:B, 2, FALSE), "")</f>
        <v>RETTENMAIER</v>
      </c>
      <c r="S2986" t="str">
        <f>IFERROR(VLOOKUP(H2986,'Supplier name '!A:B, 2, FALSE), "")</f>
        <v>JRS PHARMA</v>
      </c>
    </row>
    <row r="2987" spans="1:19">
      <c r="A2987" s="133" t="s">
        <v>247</v>
      </c>
      <c r="B2987" s="131">
        <v>500</v>
      </c>
      <c r="C2987" s="131" t="s">
        <v>4019</v>
      </c>
      <c r="D2987" s="316" t="s">
        <v>3994</v>
      </c>
      <c r="E2987" s="131">
        <v>5.67</v>
      </c>
      <c r="F2987" s="131" t="s">
        <v>9</v>
      </c>
      <c r="G2987" s="131" t="s">
        <v>4064</v>
      </c>
      <c r="H2987" s="134" t="s">
        <v>4065</v>
      </c>
      <c r="I2987" s="89" t="s">
        <v>4099</v>
      </c>
      <c r="J2987" s="74">
        <f>IF(F2987="USD", E2987, E2987 * IFERROR(VLOOKUP(F2987, EXCHANGE_RATE!A:B, 2, FALSE), "Currency not found"))</f>
        <v>5.67</v>
      </c>
      <c r="K2987" s="74">
        <f t="shared" si="305"/>
        <v>5.67</v>
      </c>
      <c r="L2987" s="14">
        <f>IF(C2987="MTS", B2987, B2987 * IFERROR(VLOOKUP(C2987, 'QTY_CONVERSIONS '!A:B, 2, FALSE), "Units not found"))</f>
        <v>0.5</v>
      </c>
      <c r="M2987" s="75">
        <f t="shared" si="306"/>
        <v>2835</v>
      </c>
      <c r="N2987" t="str">
        <f>IFERROR(VLOOKUP(D2987, Product_Category!A:B, 2, FALSE), "Uncategorized")</f>
        <v>MCC</v>
      </c>
      <c r="O2987" s="76">
        <f t="shared" si="307"/>
        <v>5.67</v>
      </c>
      <c r="P2987" s="76">
        <f t="shared" si="308"/>
        <v>2.835</v>
      </c>
      <c r="Q2987">
        <v>2024</v>
      </c>
      <c r="R2987" t="str">
        <f>IFERROR(VLOOKUP(G2987,'Importer Name'!A:B, 2, FALSE), "")</f>
        <v>MYLAN LABS</v>
      </c>
      <c r="S2987" t="str">
        <f>IFERROR(VLOOKUP(H2987,'Supplier name '!A:B, 2, FALSE), "")</f>
        <v>DUPONT NUTRA</v>
      </c>
    </row>
    <row r="2988" spans="1:19">
      <c r="A2988" s="133" t="s">
        <v>247</v>
      </c>
      <c r="B2988" s="131">
        <v>500</v>
      </c>
      <c r="C2988" s="131" t="s">
        <v>4019</v>
      </c>
      <c r="D2988" s="316" t="s">
        <v>3995</v>
      </c>
      <c r="E2988" s="131">
        <v>5.67</v>
      </c>
      <c r="F2988" s="131" t="s">
        <v>9</v>
      </c>
      <c r="G2988" s="131" t="s">
        <v>4064</v>
      </c>
      <c r="H2988" s="134" t="s">
        <v>4065</v>
      </c>
      <c r="I2988" s="89" t="s">
        <v>4099</v>
      </c>
      <c r="J2988" s="74">
        <f>IF(F2988="USD", E2988, E2988 * IFERROR(VLOOKUP(F2988, EXCHANGE_RATE!A:B, 2, FALSE), "Currency not found"))</f>
        <v>5.67</v>
      </c>
      <c r="K2988" s="74">
        <f t="shared" si="305"/>
        <v>5.67</v>
      </c>
      <c r="L2988" s="14">
        <f>IF(C2988="MTS", B2988, B2988 * IFERROR(VLOOKUP(C2988, 'QTY_CONVERSIONS '!A:B, 2, FALSE), "Units not found"))</f>
        <v>0.5</v>
      </c>
      <c r="M2988" s="75">
        <f t="shared" si="306"/>
        <v>2835</v>
      </c>
      <c r="N2988" t="str">
        <f>IFERROR(VLOOKUP(D2988, Product_Category!A:B, 2, FALSE), "Uncategorized")</f>
        <v>MCC</v>
      </c>
      <c r="O2988" s="76">
        <f t="shared" si="307"/>
        <v>5.67</v>
      </c>
      <c r="P2988" s="76">
        <f t="shared" si="308"/>
        <v>2.835</v>
      </c>
      <c r="Q2988">
        <v>2024</v>
      </c>
      <c r="R2988" t="str">
        <f>IFERROR(VLOOKUP(G2988,'Importer Name'!A:B, 2, FALSE), "")</f>
        <v>MYLAN LABS</v>
      </c>
      <c r="S2988" t="str">
        <f>IFERROR(VLOOKUP(H2988,'Supplier name '!A:B, 2, FALSE), "")</f>
        <v>DUPONT NUTRA</v>
      </c>
    </row>
    <row r="2989" spans="1:19">
      <c r="A2989" s="133" t="s">
        <v>247</v>
      </c>
      <c r="B2989" s="131">
        <v>500</v>
      </c>
      <c r="C2989" s="131" t="s">
        <v>4019</v>
      </c>
      <c r="D2989" s="316" t="s">
        <v>3995</v>
      </c>
      <c r="E2989" s="131">
        <v>5.67</v>
      </c>
      <c r="F2989" s="131" t="s">
        <v>9</v>
      </c>
      <c r="G2989" s="131" t="s">
        <v>4064</v>
      </c>
      <c r="H2989" s="134" t="s">
        <v>4065</v>
      </c>
      <c r="I2989" s="89" t="s">
        <v>4099</v>
      </c>
      <c r="J2989" s="74">
        <f>IF(F2989="USD", E2989, E2989 * IFERROR(VLOOKUP(F2989, EXCHANGE_RATE!A:B, 2, FALSE), "Currency not found"))</f>
        <v>5.67</v>
      </c>
      <c r="K2989" s="74">
        <f t="shared" si="305"/>
        <v>5.67</v>
      </c>
      <c r="L2989" s="14">
        <f>IF(C2989="MTS", B2989, B2989 * IFERROR(VLOOKUP(C2989, 'QTY_CONVERSIONS '!A:B, 2, FALSE), "Units not found"))</f>
        <v>0.5</v>
      </c>
      <c r="M2989" s="75">
        <f t="shared" si="306"/>
        <v>2835</v>
      </c>
      <c r="N2989" t="str">
        <f>IFERROR(VLOOKUP(D2989, Product_Category!A:B, 2, FALSE), "Uncategorized")</f>
        <v>MCC</v>
      </c>
      <c r="O2989" s="76">
        <f t="shared" si="307"/>
        <v>5.67</v>
      </c>
      <c r="P2989" s="76">
        <f t="shared" si="308"/>
        <v>2.835</v>
      </c>
      <c r="Q2989">
        <v>2024</v>
      </c>
      <c r="R2989" t="str">
        <f>IFERROR(VLOOKUP(G2989,'Importer Name'!A:B, 2, FALSE), "")</f>
        <v>MYLAN LABS</v>
      </c>
      <c r="S2989" t="str">
        <f>IFERROR(VLOOKUP(H2989,'Supplier name '!A:B, 2, FALSE), "")</f>
        <v>DUPONT NUTRA</v>
      </c>
    </row>
    <row r="2990" spans="1:19">
      <c r="A2990" s="133" t="s">
        <v>247</v>
      </c>
      <c r="B2990" s="131">
        <v>750</v>
      </c>
      <c r="C2990" s="131" t="s">
        <v>4019</v>
      </c>
      <c r="D2990" s="316" t="s">
        <v>3996</v>
      </c>
      <c r="E2990" s="131">
        <v>6.89</v>
      </c>
      <c r="F2990" s="131" t="s">
        <v>9</v>
      </c>
      <c r="G2990" s="131" t="s">
        <v>4064</v>
      </c>
      <c r="H2990" s="134" t="s">
        <v>4065</v>
      </c>
      <c r="I2990" s="89" t="s">
        <v>4099</v>
      </c>
      <c r="J2990" s="74">
        <f>IF(F2990="USD", E2990, E2990 * IFERROR(VLOOKUP(F2990, EXCHANGE_RATE!A:B, 2, FALSE), "Currency not found"))</f>
        <v>6.89</v>
      </c>
      <c r="K2990" s="74">
        <f t="shared" si="305"/>
        <v>6.89</v>
      </c>
      <c r="L2990" s="14">
        <f>IF(C2990="MTS", B2990, B2990 * IFERROR(VLOOKUP(C2990, 'QTY_CONVERSIONS '!A:B, 2, FALSE), "Units not found"))</f>
        <v>0.75</v>
      </c>
      <c r="M2990" s="75">
        <f t="shared" si="306"/>
        <v>5167.5</v>
      </c>
      <c r="N2990" t="str">
        <f>IFERROR(VLOOKUP(D2990, Product_Category!A:B, 2, FALSE), "Uncategorized")</f>
        <v>MCC</v>
      </c>
      <c r="O2990" s="76">
        <f t="shared" si="307"/>
        <v>6.89</v>
      </c>
      <c r="P2990" s="76">
        <f t="shared" si="308"/>
        <v>5.1674999999999995</v>
      </c>
      <c r="Q2990">
        <v>2024</v>
      </c>
      <c r="R2990" t="str">
        <f>IFERROR(VLOOKUP(G2990,'Importer Name'!A:B, 2, FALSE), "")</f>
        <v>MYLAN LABS</v>
      </c>
      <c r="S2990" t="str">
        <f>IFERROR(VLOOKUP(H2990,'Supplier name '!A:B, 2, FALSE), "")</f>
        <v>DUPONT NUTRA</v>
      </c>
    </row>
    <row r="2991" spans="1:19">
      <c r="A2991" s="133" t="s">
        <v>247</v>
      </c>
      <c r="B2991" s="131">
        <v>1000</v>
      </c>
      <c r="C2991" s="131" t="s">
        <v>4019</v>
      </c>
      <c r="D2991" s="316" t="s">
        <v>3997</v>
      </c>
      <c r="E2991" s="131">
        <v>10.25</v>
      </c>
      <c r="F2991" s="131" t="s">
        <v>9</v>
      </c>
      <c r="G2991" s="131" t="s">
        <v>4064</v>
      </c>
      <c r="H2991" s="134" t="s">
        <v>4065</v>
      </c>
      <c r="I2991" s="89" t="s">
        <v>4099</v>
      </c>
      <c r="J2991" s="74">
        <f>IF(F2991="USD", E2991, E2991 * IFERROR(VLOOKUP(F2991, EXCHANGE_RATE!A:B, 2, FALSE), "Currency not found"))</f>
        <v>10.25</v>
      </c>
      <c r="K2991" s="74">
        <f t="shared" si="305"/>
        <v>10.25</v>
      </c>
      <c r="L2991" s="14">
        <f>IF(C2991="MTS", B2991, B2991 * IFERROR(VLOOKUP(C2991, 'QTY_CONVERSIONS '!A:B, 2, FALSE), "Units not found"))</f>
        <v>1</v>
      </c>
      <c r="M2991" s="75">
        <f t="shared" si="306"/>
        <v>10250</v>
      </c>
      <c r="N2991" t="str">
        <f>IFERROR(VLOOKUP(D2991, Product_Category!A:B, 2, FALSE), "Uncategorized")</f>
        <v>MCC</v>
      </c>
      <c r="O2991" s="76">
        <f t="shared" si="307"/>
        <v>10.25</v>
      </c>
      <c r="P2991" s="76">
        <f t="shared" si="308"/>
        <v>10.25</v>
      </c>
      <c r="Q2991">
        <v>2024</v>
      </c>
      <c r="R2991" t="str">
        <f>IFERROR(VLOOKUP(G2991,'Importer Name'!A:B, 2, FALSE), "")</f>
        <v>MYLAN LABS</v>
      </c>
      <c r="S2991" t="str">
        <f>IFERROR(VLOOKUP(H2991,'Supplier name '!A:B, 2, FALSE), "")</f>
        <v>DUPONT NUTRA</v>
      </c>
    </row>
    <row r="2992" spans="1:19">
      <c r="A2992" s="133" t="s">
        <v>247</v>
      </c>
      <c r="B2992" s="131">
        <v>4800</v>
      </c>
      <c r="C2992" s="131" t="s">
        <v>4019</v>
      </c>
      <c r="D2992" s="316" t="s">
        <v>3998</v>
      </c>
      <c r="E2992" s="131">
        <v>5.48</v>
      </c>
      <c r="F2992" s="131" t="s">
        <v>9</v>
      </c>
      <c r="G2992" s="131" t="s">
        <v>4066</v>
      </c>
      <c r="H2992" s="134" t="s">
        <v>4065</v>
      </c>
      <c r="I2992" s="89" t="s">
        <v>4099</v>
      </c>
      <c r="J2992" s="74">
        <f>IF(F2992="USD", E2992, E2992 * IFERROR(VLOOKUP(F2992, EXCHANGE_RATE!A:B, 2, FALSE), "Currency not found"))</f>
        <v>5.48</v>
      </c>
      <c r="K2992" s="74">
        <f t="shared" si="305"/>
        <v>5.48</v>
      </c>
      <c r="L2992" s="14">
        <f>IF(C2992="MTS", B2992, B2992 * IFERROR(VLOOKUP(C2992, 'QTY_CONVERSIONS '!A:B, 2, FALSE), "Units not found"))</f>
        <v>4.8</v>
      </c>
      <c r="M2992" s="75">
        <f t="shared" si="306"/>
        <v>26304.000000000004</v>
      </c>
      <c r="N2992" t="str">
        <f>IFERROR(VLOOKUP(D2992, Product_Category!A:B, 2, FALSE), "Uncategorized")</f>
        <v>MCC</v>
      </c>
      <c r="O2992" s="76">
        <f t="shared" si="307"/>
        <v>5.48</v>
      </c>
      <c r="P2992" s="76">
        <f t="shared" si="308"/>
        <v>26.304000000000002</v>
      </c>
      <c r="Q2992">
        <v>2024</v>
      </c>
      <c r="R2992" t="str">
        <f>IFERROR(VLOOKUP(G2992,'Importer Name'!A:B, 2, FALSE), "")</f>
        <v>SIGNET</v>
      </c>
      <c r="S2992" t="str">
        <f>IFERROR(VLOOKUP(H2992,'Supplier name '!A:B, 2, FALSE), "")</f>
        <v>DUPONT NUTRA</v>
      </c>
    </row>
    <row r="2993" spans="1:19">
      <c r="A2993" s="133" t="s">
        <v>247</v>
      </c>
      <c r="B2993" s="131">
        <v>1000</v>
      </c>
      <c r="C2993" s="131" t="s">
        <v>4019</v>
      </c>
      <c r="D2993" s="316" t="s">
        <v>3998</v>
      </c>
      <c r="E2993" s="131">
        <v>5.48</v>
      </c>
      <c r="F2993" s="131" t="s">
        <v>9</v>
      </c>
      <c r="G2993" s="131" t="s">
        <v>4067</v>
      </c>
      <c r="H2993" s="134" t="s">
        <v>4065</v>
      </c>
      <c r="I2993" s="89" t="s">
        <v>4099</v>
      </c>
      <c r="J2993" s="74">
        <f>IF(F2993="USD", E2993, E2993 * IFERROR(VLOOKUP(F2993, EXCHANGE_RATE!A:B, 2, FALSE), "Currency not found"))</f>
        <v>5.48</v>
      </c>
      <c r="K2993" s="74">
        <f t="shared" si="305"/>
        <v>5.48</v>
      </c>
      <c r="L2993" s="14">
        <f>IF(C2993="MTS", B2993, B2993 * IFERROR(VLOOKUP(C2993, 'QTY_CONVERSIONS '!A:B, 2, FALSE), "Units not found"))</f>
        <v>1</v>
      </c>
      <c r="M2993" s="75">
        <f t="shared" si="306"/>
        <v>5480</v>
      </c>
      <c r="N2993" t="str">
        <f>IFERROR(VLOOKUP(D2993, Product_Category!A:B, 2, FALSE), "Uncategorized")</f>
        <v>MCC</v>
      </c>
      <c r="O2993" s="76">
        <f t="shared" si="307"/>
        <v>5.48</v>
      </c>
      <c r="P2993" s="76">
        <f t="shared" si="308"/>
        <v>5.48</v>
      </c>
      <c r="Q2993">
        <v>2024</v>
      </c>
      <c r="R2993" t="str">
        <f>IFERROR(VLOOKUP(G2993,'Importer Name'!A:B, 2, FALSE), "")</f>
        <v>WATSON PHARMA</v>
      </c>
      <c r="S2993" t="str">
        <f>IFERROR(VLOOKUP(H2993,'Supplier name '!A:B, 2, FALSE), "")</f>
        <v>DUPONT NUTRA</v>
      </c>
    </row>
    <row r="2994" spans="1:19">
      <c r="A2994" s="133" t="s">
        <v>247</v>
      </c>
      <c r="B2994" s="131">
        <v>5040</v>
      </c>
      <c r="C2994" s="131" t="s">
        <v>4019</v>
      </c>
      <c r="D2994" s="316" t="s">
        <v>3998</v>
      </c>
      <c r="E2994" s="131">
        <v>5.48</v>
      </c>
      <c r="F2994" s="131" t="s">
        <v>9</v>
      </c>
      <c r="G2994" s="131" t="s">
        <v>4068</v>
      </c>
      <c r="H2994" s="134" t="s">
        <v>4065</v>
      </c>
      <c r="I2994" s="89" t="s">
        <v>4099</v>
      </c>
      <c r="J2994" s="74">
        <f>IF(F2994="USD", E2994, E2994 * IFERROR(VLOOKUP(F2994, EXCHANGE_RATE!A:B, 2, FALSE), "Currency not found"))</f>
        <v>5.48</v>
      </c>
      <c r="K2994" s="74">
        <f t="shared" si="305"/>
        <v>5.48</v>
      </c>
      <c r="L2994" s="14">
        <f>IF(C2994="MTS", B2994, B2994 * IFERROR(VLOOKUP(C2994, 'QTY_CONVERSIONS '!A:B, 2, FALSE), "Units not found"))</f>
        <v>5.04</v>
      </c>
      <c r="M2994" s="75">
        <f t="shared" si="306"/>
        <v>27619.200000000001</v>
      </c>
      <c r="N2994" t="str">
        <f>IFERROR(VLOOKUP(D2994, Product_Category!A:B, 2, FALSE), "Uncategorized")</f>
        <v>MCC</v>
      </c>
      <c r="O2994" s="76">
        <f t="shared" si="307"/>
        <v>5.48</v>
      </c>
      <c r="P2994" s="76">
        <f t="shared" si="308"/>
        <v>27.619200000000003</v>
      </c>
      <c r="Q2994">
        <v>2024</v>
      </c>
      <c r="R2994" t="str">
        <f>IFERROR(VLOOKUP(G2994,'Importer Name'!A:B, 2, FALSE), "")</f>
        <v>CIPLA</v>
      </c>
      <c r="S2994" t="str">
        <f>IFERROR(VLOOKUP(H2994,'Supplier name '!A:B, 2, FALSE), "")</f>
        <v>DUPONT NUTRA</v>
      </c>
    </row>
    <row r="2995" spans="1:19">
      <c r="A2995" s="133" t="s">
        <v>247</v>
      </c>
      <c r="B2995" s="131">
        <v>1440</v>
      </c>
      <c r="C2995" s="131" t="s">
        <v>4019</v>
      </c>
      <c r="D2995" s="316" t="s">
        <v>3998</v>
      </c>
      <c r="E2995" s="131">
        <v>5.48</v>
      </c>
      <c r="F2995" s="131" t="s">
        <v>9</v>
      </c>
      <c r="G2995" s="131" t="s">
        <v>4068</v>
      </c>
      <c r="H2995" s="134" t="s">
        <v>4065</v>
      </c>
      <c r="I2995" s="89" t="s">
        <v>4099</v>
      </c>
      <c r="J2995" s="74">
        <f>IF(F2995="USD", E2995, E2995 * IFERROR(VLOOKUP(F2995, EXCHANGE_RATE!A:B, 2, FALSE), "Currency not found"))</f>
        <v>5.48</v>
      </c>
      <c r="K2995" s="74">
        <f t="shared" si="305"/>
        <v>5.48</v>
      </c>
      <c r="L2995" s="14">
        <f>IF(C2995="MTS", B2995, B2995 * IFERROR(VLOOKUP(C2995, 'QTY_CONVERSIONS '!A:B, 2, FALSE), "Units not found"))</f>
        <v>1.44</v>
      </c>
      <c r="M2995" s="75">
        <f t="shared" si="306"/>
        <v>7891.2000000000007</v>
      </c>
      <c r="N2995" t="str">
        <f>IFERROR(VLOOKUP(D2995, Product_Category!A:B, 2, FALSE), "Uncategorized")</f>
        <v>MCC</v>
      </c>
      <c r="O2995" s="76">
        <f t="shared" si="307"/>
        <v>5.48</v>
      </c>
      <c r="P2995" s="76">
        <f t="shared" si="308"/>
        <v>7.8912000000000004</v>
      </c>
      <c r="Q2995">
        <v>2024</v>
      </c>
      <c r="R2995" t="str">
        <f>IFERROR(VLOOKUP(G2995,'Importer Name'!A:B, 2, FALSE), "")</f>
        <v>CIPLA</v>
      </c>
      <c r="S2995" t="str">
        <f>IFERROR(VLOOKUP(H2995,'Supplier name '!A:B, 2, FALSE), "")</f>
        <v>DUPONT NUTRA</v>
      </c>
    </row>
    <row r="2996" spans="1:19">
      <c r="A2996" s="133" t="s">
        <v>247</v>
      </c>
      <c r="B2996" s="131">
        <v>15120</v>
      </c>
      <c r="C2996" s="131" t="s">
        <v>4019</v>
      </c>
      <c r="D2996" s="316" t="s">
        <v>3998</v>
      </c>
      <c r="E2996" s="131">
        <v>5.48</v>
      </c>
      <c r="F2996" s="131" t="s">
        <v>9</v>
      </c>
      <c r="G2996" s="131" t="s">
        <v>4068</v>
      </c>
      <c r="H2996" s="134" t="s">
        <v>4069</v>
      </c>
      <c r="I2996" s="89" t="s">
        <v>4099</v>
      </c>
      <c r="J2996" s="74">
        <f>IF(F2996="USD", E2996, E2996 * IFERROR(VLOOKUP(F2996, EXCHANGE_RATE!A:B, 2, FALSE), "Currency not found"))</f>
        <v>5.48</v>
      </c>
      <c r="K2996" s="74">
        <f t="shared" si="305"/>
        <v>5.48</v>
      </c>
      <c r="L2996" s="14">
        <f>IF(C2996="MTS", B2996, B2996 * IFERROR(VLOOKUP(C2996, 'QTY_CONVERSIONS '!A:B, 2, FALSE), "Units not found"))</f>
        <v>15.120000000000001</v>
      </c>
      <c r="M2996" s="75">
        <f t="shared" si="306"/>
        <v>82857.600000000006</v>
      </c>
      <c r="N2996" t="str">
        <f>IFERROR(VLOOKUP(D2996, Product_Category!A:B, 2, FALSE), "Uncategorized")</f>
        <v>MCC</v>
      </c>
      <c r="O2996" s="76">
        <f t="shared" si="307"/>
        <v>5.48</v>
      </c>
      <c r="P2996" s="76">
        <f t="shared" si="308"/>
        <v>82.857600000000005</v>
      </c>
      <c r="Q2996">
        <v>2024</v>
      </c>
      <c r="R2996" t="str">
        <f>IFERROR(VLOOKUP(G2996,'Importer Name'!A:B, 2, FALSE), "")</f>
        <v>CIPLA</v>
      </c>
      <c r="S2996" t="str">
        <f>IFERROR(VLOOKUP(H2996,'Supplier name '!A:B, 2, FALSE), "")</f>
        <v>International N&amp;H</v>
      </c>
    </row>
    <row r="2997" spans="1:19">
      <c r="A2997" s="133" t="s">
        <v>247</v>
      </c>
      <c r="B2997" s="131">
        <v>13500</v>
      </c>
      <c r="C2997" s="131" t="s">
        <v>4019</v>
      </c>
      <c r="D2997" s="316" t="s">
        <v>3998</v>
      </c>
      <c r="E2997" s="131">
        <v>5.59</v>
      </c>
      <c r="F2997" s="131" t="s">
        <v>9</v>
      </c>
      <c r="G2997" s="131" t="s">
        <v>4066</v>
      </c>
      <c r="H2997" s="134" t="s">
        <v>4065</v>
      </c>
      <c r="I2997" s="89" t="s">
        <v>4099</v>
      </c>
      <c r="J2997" s="74">
        <f>IF(F2997="USD", E2997, E2997 * IFERROR(VLOOKUP(F2997, EXCHANGE_RATE!A:B, 2, FALSE), "Currency not found"))</f>
        <v>5.59</v>
      </c>
      <c r="K2997" s="74">
        <f t="shared" si="305"/>
        <v>5.59</v>
      </c>
      <c r="L2997" s="14">
        <f>IF(C2997="MTS", B2997, B2997 * IFERROR(VLOOKUP(C2997, 'QTY_CONVERSIONS '!A:B, 2, FALSE), "Units not found"))</f>
        <v>13.5</v>
      </c>
      <c r="M2997" s="75">
        <f t="shared" si="306"/>
        <v>75465</v>
      </c>
      <c r="N2997" t="str">
        <f>IFERROR(VLOOKUP(D2997, Product_Category!A:B, 2, FALSE), "Uncategorized")</f>
        <v>MCC</v>
      </c>
      <c r="O2997" s="76">
        <f t="shared" si="307"/>
        <v>5.59</v>
      </c>
      <c r="P2997" s="76">
        <f t="shared" si="308"/>
        <v>75.465000000000003</v>
      </c>
      <c r="Q2997">
        <v>2024</v>
      </c>
      <c r="R2997" t="str">
        <f>IFERROR(VLOOKUP(G2997,'Importer Name'!A:B, 2, FALSE), "")</f>
        <v>SIGNET</v>
      </c>
      <c r="S2997" t="str">
        <f>IFERROR(VLOOKUP(H2997,'Supplier name '!A:B, 2, FALSE), "")</f>
        <v>DUPONT NUTRA</v>
      </c>
    </row>
    <row r="2998" spans="1:19">
      <c r="A2998" s="133" t="s">
        <v>247</v>
      </c>
      <c r="B2998" s="131">
        <v>15120</v>
      </c>
      <c r="C2998" s="131" t="s">
        <v>4019</v>
      </c>
      <c r="D2998" s="316" t="s">
        <v>3998</v>
      </c>
      <c r="E2998" s="131">
        <v>5.48</v>
      </c>
      <c r="F2998" s="131" t="s">
        <v>9</v>
      </c>
      <c r="G2998" s="131" t="s">
        <v>4066</v>
      </c>
      <c r="H2998" s="134" t="s">
        <v>4065</v>
      </c>
      <c r="I2998" s="89" t="s">
        <v>4099</v>
      </c>
      <c r="J2998" s="74">
        <f>IF(F2998="USD", E2998, E2998 * IFERROR(VLOOKUP(F2998, EXCHANGE_RATE!A:B, 2, FALSE), "Currency not found"))</f>
        <v>5.48</v>
      </c>
      <c r="K2998" s="74">
        <f t="shared" si="305"/>
        <v>5.48</v>
      </c>
      <c r="L2998" s="14">
        <f>IF(C2998="MTS", B2998, B2998 * IFERROR(VLOOKUP(C2998, 'QTY_CONVERSIONS '!A:B, 2, FALSE), "Units not found"))</f>
        <v>15.120000000000001</v>
      </c>
      <c r="M2998" s="75">
        <f t="shared" si="306"/>
        <v>82857.600000000006</v>
      </c>
      <c r="N2998" t="str">
        <f>IFERROR(VLOOKUP(D2998, Product_Category!A:B, 2, FALSE), "Uncategorized")</f>
        <v>MCC</v>
      </c>
      <c r="O2998" s="76">
        <f t="shared" si="307"/>
        <v>5.48</v>
      </c>
      <c r="P2998" s="76">
        <f t="shared" si="308"/>
        <v>82.857600000000005</v>
      </c>
      <c r="Q2998">
        <v>2024</v>
      </c>
      <c r="R2998" t="str">
        <f>IFERROR(VLOOKUP(G2998,'Importer Name'!A:B, 2, FALSE), "")</f>
        <v>SIGNET</v>
      </c>
      <c r="S2998" t="str">
        <f>IFERROR(VLOOKUP(H2998,'Supplier name '!A:B, 2, FALSE), "")</f>
        <v>DUPONT NUTRA</v>
      </c>
    </row>
    <row r="2999" spans="1:19">
      <c r="A2999" s="133" t="s">
        <v>247</v>
      </c>
      <c r="B2999" s="131">
        <v>1000</v>
      </c>
      <c r="C2999" s="131" t="s">
        <v>4019</v>
      </c>
      <c r="D2999" s="316" t="s">
        <v>3998</v>
      </c>
      <c r="E2999" s="131">
        <v>5.59</v>
      </c>
      <c r="F2999" s="131" t="s">
        <v>9</v>
      </c>
      <c r="G2999" s="131" t="s">
        <v>4066</v>
      </c>
      <c r="H2999" s="134" t="s">
        <v>4065</v>
      </c>
      <c r="I2999" s="89" t="s">
        <v>4099</v>
      </c>
      <c r="J2999" s="74">
        <f>IF(F2999="USD", E2999, E2999 * IFERROR(VLOOKUP(F2999, EXCHANGE_RATE!A:B, 2, FALSE), "Currency not found"))</f>
        <v>5.59</v>
      </c>
      <c r="K2999" s="74">
        <f t="shared" si="305"/>
        <v>5.59</v>
      </c>
      <c r="L2999" s="14">
        <f>IF(C2999="MTS", B2999, B2999 * IFERROR(VLOOKUP(C2999, 'QTY_CONVERSIONS '!A:B, 2, FALSE), "Units not found"))</f>
        <v>1</v>
      </c>
      <c r="M2999" s="75">
        <f t="shared" si="306"/>
        <v>5590</v>
      </c>
      <c r="N2999" t="str">
        <f>IFERROR(VLOOKUP(D2999, Product_Category!A:B, 2, FALSE), "Uncategorized")</f>
        <v>MCC</v>
      </c>
      <c r="O2999" s="76">
        <f t="shared" si="307"/>
        <v>5.59</v>
      </c>
      <c r="P2999" s="76">
        <f t="shared" si="308"/>
        <v>5.59</v>
      </c>
      <c r="Q2999">
        <v>2024</v>
      </c>
      <c r="R2999" t="str">
        <f>IFERROR(VLOOKUP(G2999,'Importer Name'!A:B, 2, FALSE), "")</f>
        <v>SIGNET</v>
      </c>
      <c r="S2999" t="str">
        <f>IFERROR(VLOOKUP(H2999,'Supplier name '!A:B, 2, FALSE), "")</f>
        <v>DUPONT NUTRA</v>
      </c>
    </row>
    <row r="3000" spans="1:19">
      <c r="A3000" s="133" t="s">
        <v>247</v>
      </c>
      <c r="B3000" s="131">
        <v>2000</v>
      </c>
      <c r="C3000" s="131" t="s">
        <v>4019</v>
      </c>
      <c r="D3000" s="316" t="s">
        <v>3998</v>
      </c>
      <c r="E3000" s="131">
        <v>5.48</v>
      </c>
      <c r="F3000" s="131" t="s">
        <v>9</v>
      </c>
      <c r="G3000" s="131" t="s">
        <v>4070</v>
      </c>
      <c r="H3000" s="134" t="s">
        <v>4065</v>
      </c>
      <c r="I3000" s="89" t="s">
        <v>4099</v>
      </c>
      <c r="J3000" s="74">
        <f>IF(F3000="USD", E3000, E3000 * IFERROR(VLOOKUP(F3000, EXCHANGE_RATE!A:B, 2, FALSE), "Currency not found"))</f>
        <v>5.48</v>
      </c>
      <c r="K3000" s="74">
        <f t="shared" si="305"/>
        <v>5.48</v>
      </c>
      <c r="L3000" s="14">
        <f>IF(C3000="MTS", B3000, B3000 * IFERROR(VLOOKUP(C3000, 'QTY_CONVERSIONS '!A:B, 2, FALSE), "Units not found"))</f>
        <v>2</v>
      </c>
      <c r="M3000" s="75">
        <f t="shared" si="306"/>
        <v>10960</v>
      </c>
      <c r="N3000" t="str">
        <f>IFERROR(VLOOKUP(D3000, Product_Category!A:B, 2, FALSE), "Uncategorized")</f>
        <v>MCC</v>
      </c>
      <c r="O3000" s="76">
        <f t="shared" si="307"/>
        <v>5.48</v>
      </c>
      <c r="P3000" s="76">
        <f t="shared" si="308"/>
        <v>10.96</v>
      </c>
      <c r="Q3000">
        <v>2024</v>
      </c>
      <c r="R3000" t="str">
        <f>IFERROR(VLOOKUP(G3000,'Importer Name'!A:B, 2, FALSE), "")</f>
        <v>AUROBINDO</v>
      </c>
      <c r="S3000" t="str">
        <f>IFERROR(VLOOKUP(H3000,'Supplier name '!A:B, 2, FALSE), "")</f>
        <v>DUPONT NUTRA</v>
      </c>
    </row>
    <row r="3001" spans="1:19">
      <c r="A3001" s="133" t="s">
        <v>247</v>
      </c>
      <c r="B3001" s="131">
        <v>17500</v>
      </c>
      <c r="C3001" s="131" t="s">
        <v>4019</v>
      </c>
      <c r="D3001" s="316" t="s">
        <v>3998</v>
      </c>
      <c r="E3001" s="131">
        <v>5.59</v>
      </c>
      <c r="F3001" s="131" t="s">
        <v>9</v>
      </c>
      <c r="G3001" s="131" t="s">
        <v>4066</v>
      </c>
      <c r="H3001" s="134" t="s">
        <v>4065</v>
      </c>
      <c r="I3001" s="89" t="s">
        <v>4099</v>
      </c>
      <c r="J3001" s="74">
        <f>IF(F3001="USD", E3001, E3001 * IFERROR(VLOOKUP(F3001, EXCHANGE_RATE!A:B, 2, FALSE), "Currency not found"))</f>
        <v>5.59</v>
      </c>
      <c r="K3001" s="74">
        <f t="shared" si="305"/>
        <v>5.59</v>
      </c>
      <c r="L3001" s="14">
        <f>IF(C3001="MTS", B3001, B3001 * IFERROR(VLOOKUP(C3001, 'QTY_CONVERSIONS '!A:B, 2, FALSE), "Units not found"))</f>
        <v>17.5</v>
      </c>
      <c r="M3001" s="75">
        <f t="shared" si="306"/>
        <v>97825</v>
      </c>
      <c r="N3001" t="str">
        <f>IFERROR(VLOOKUP(D3001, Product_Category!A:B, 2, FALSE), "Uncategorized")</f>
        <v>MCC</v>
      </c>
      <c r="O3001" s="76">
        <f t="shared" si="307"/>
        <v>5.59</v>
      </c>
      <c r="P3001" s="76">
        <f t="shared" si="308"/>
        <v>97.825000000000003</v>
      </c>
      <c r="Q3001">
        <v>2024</v>
      </c>
      <c r="R3001" t="str">
        <f>IFERROR(VLOOKUP(G3001,'Importer Name'!A:B, 2, FALSE), "")</f>
        <v>SIGNET</v>
      </c>
      <c r="S3001" t="str">
        <f>IFERROR(VLOOKUP(H3001,'Supplier name '!A:B, 2, FALSE), "")</f>
        <v>DUPONT NUTRA</v>
      </c>
    </row>
    <row r="3002" spans="1:19">
      <c r="A3002" s="133" t="s">
        <v>247</v>
      </c>
      <c r="B3002" s="131">
        <v>8620</v>
      </c>
      <c r="C3002" s="131" t="s">
        <v>4019</v>
      </c>
      <c r="D3002" s="316" t="s">
        <v>3998</v>
      </c>
      <c r="E3002" s="131">
        <v>5.48</v>
      </c>
      <c r="F3002" s="131" t="s">
        <v>9</v>
      </c>
      <c r="G3002" s="131" t="s">
        <v>4066</v>
      </c>
      <c r="H3002" s="134" t="s">
        <v>4065</v>
      </c>
      <c r="I3002" s="89" t="s">
        <v>4099</v>
      </c>
      <c r="J3002" s="74">
        <f>IF(F3002="USD", E3002, E3002 * IFERROR(VLOOKUP(F3002, EXCHANGE_RATE!A:B, 2, FALSE), "Currency not found"))</f>
        <v>5.48</v>
      </c>
      <c r="K3002" s="74">
        <f t="shared" si="305"/>
        <v>5.48</v>
      </c>
      <c r="L3002" s="14">
        <f>IF(C3002="MTS", B3002, B3002 * IFERROR(VLOOKUP(C3002, 'QTY_CONVERSIONS '!A:B, 2, FALSE), "Units not found"))</f>
        <v>8.620000000000001</v>
      </c>
      <c r="M3002" s="75">
        <f t="shared" si="306"/>
        <v>47237.600000000006</v>
      </c>
      <c r="N3002" t="str">
        <f>IFERROR(VLOOKUP(D3002, Product_Category!A:B, 2, FALSE), "Uncategorized")</f>
        <v>MCC</v>
      </c>
      <c r="O3002" s="76">
        <f t="shared" si="307"/>
        <v>5.48</v>
      </c>
      <c r="P3002" s="76">
        <f t="shared" si="308"/>
        <v>47.237600000000008</v>
      </c>
      <c r="Q3002">
        <v>2024</v>
      </c>
      <c r="R3002" t="str">
        <f>IFERROR(VLOOKUP(G3002,'Importer Name'!A:B, 2, FALSE), "")</f>
        <v>SIGNET</v>
      </c>
      <c r="S3002" t="str">
        <f>IFERROR(VLOOKUP(H3002,'Supplier name '!A:B, 2, FALSE), "")</f>
        <v>DUPONT NUTRA</v>
      </c>
    </row>
    <row r="3003" spans="1:19">
      <c r="A3003" s="133" t="s">
        <v>247</v>
      </c>
      <c r="B3003" s="131">
        <v>15120</v>
      </c>
      <c r="C3003" s="131" t="s">
        <v>4019</v>
      </c>
      <c r="D3003" s="316" t="s">
        <v>3998</v>
      </c>
      <c r="E3003" s="131">
        <v>5.48</v>
      </c>
      <c r="F3003" s="131" t="s">
        <v>9</v>
      </c>
      <c r="G3003" s="131" t="s">
        <v>4066</v>
      </c>
      <c r="H3003" s="134" t="s">
        <v>4065</v>
      </c>
      <c r="I3003" s="89" t="s">
        <v>4099</v>
      </c>
      <c r="J3003" s="74">
        <f>IF(F3003="USD", E3003, E3003 * IFERROR(VLOOKUP(F3003, EXCHANGE_RATE!A:B, 2, FALSE), "Currency not found"))</f>
        <v>5.48</v>
      </c>
      <c r="K3003" s="74">
        <f t="shared" si="305"/>
        <v>5.48</v>
      </c>
      <c r="L3003" s="14">
        <f>IF(C3003="MTS", B3003, B3003 * IFERROR(VLOOKUP(C3003, 'QTY_CONVERSIONS '!A:B, 2, FALSE), "Units not found"))</f>
        <v>15.120000000000001</v>
      </c>
      <c r="M3003" s="75">
        <f t="shared" si="306"/>
        <v>82857.600000000006</v>
      </c>
      <c r="N3003" t="str">
        <f>IFERROR(VLOOKUP(D3003, Product_Category!A:B, 2, FALSE), "Uncategorized")</f>
        <v>MCC</v>
      </c>
      <c r="O3003" s="76">
        <f t="shared" si="307"/>
        <v>5.48</v>
      </c>
      <c r="P3003" s="76">
        <f t="shared" si="308"/>
        <v>82.857600000000005</v>
      </c>
      <c r="Q3003">
        <v>2024</v>
      </c>
      <c r="R3003" t="str">
        <f>IFERROR(VLOOKUP(G3003,'Importer Name'!A:B, 2, FALSE), "")</f>
        <v>SIGNET</v>
      </c>
      <c r="S3003" t="str">
        <f>IFERROR(VLOOKUP(H3003,'Supplier name '!A:B, 2, FALSE), "")</f>
        <v>DUPONT NUTRA</v>
      </c>
    </row>
    <row r="3004" spans="1:19">
      <c r="A3004" s="133" t="s">
        <v>247</v>
      </c>
      <c r="B3004" s="131">
        <v>9550</v>
      </c>
      <c r="C3004" s="131" t="s">
        <v>4019</v>
      </c>
      <c r="D3004" s="316" t="s">
        <v>3998</v>
      </c>
      <c r="E3004" s="131">
        <v>5.59</v>
      </c>
      <c r="F3004" s="131" t="s">
        <v>9</v>
      </c>
      <c r="G3004" s="131" t="s">
        <v>4066</v>
      </c>
      <c r="H3004" s="134" t="s">
        <v>4065</v>
      </c>
      <c r="I3004" s="89" t="s">
        <v>4099</v>
      </c>
      <c r="J3004" s="74">
        <f>IF(F3004="USD", E3004, E3004 * IFERROR(VLOOKUP(F3004, EXCHANGE_RATE!A:B, 2, FALSE), "Currency not found"))</f>
        <v>5.59</v>
      </c>
      <c r="K3004" s="74">
        <f t="shared" si="305"/>
        <v>5.59</v>
      </c>
      <c r="L3004" s="14">
        <f>IF(C3004="MTS", B3004, B3004 * IFERROR(VLOOKUP(C3004, 'QTY_CONVERSIONS '!A:B, 2, FALSE), "Units not found"))</f>
        <v>9.5500000000000007</v>
      </c>
      <c r="M3004" s="75">
        <f t="shared" si="306"/>
        <v>53384.5</v>
      </c>
      <c r="N3004" t="str">
        <f>IFERROR(VLOOKUP(D3004, Product_Category!A:B, 2, FALSE), "Uncategorized")</f>
        <v>MCC</v>
      </c>
      <c r="O3004" s="76">
        <f t="shared" si="307"/>
        <v>5.59</v>
      </c>
      <c r="P3004" s="76">
        <f t="shared" si="308"/>
        <v>53.384500000000003</v>
      </c>
      <c r="Q3004">
        <v>2024</v>
      </c>
      <c r="R3004" t="str">
        <f>IFERROR(VLOOKUP(G3004,'Importer Name'!A:B, 2, FALSE), "")</f>
        <v>SIGNET</v>
      </c>
      <c r="S3004" t="str">
        <f>IFERROR(VLOOKUP(H3004,'Supplier name '!A:B, 2, FALSE), "")</f>
        <v>DUPONT NUTRA</v>
      </c>
    </row>
    <row r="3005" spans="1:19">
      <c r="A3005" s="133" t="s">
        <v>247</v>
      </c>
      <c r="B3005" s="131">
        <v>4320</v>
      </c>
      <c r="C3005" s="131" t="s">
        <v>4019</v>
      </c>
      <c r="D3005" s="316" t="s">
        <v>3998</v>
      </c>
      <c r="E3005" s="131">
        <v>5.48</v>
      </c>
      <c r="F3005" s="131" t="s">
        <v>9</v>
      </c>
      <c r="G3005" s="131" t="s">
        <v>4067</v>
      </c>
      <c r="H3005" s="134" t="s">
        <v>4065</v>
      </c>
      <c r="I3005" s="89" t="s">
        <v>4099</v>
      </c>
      <c r="J3005" s="74">
        <f>IF(F3005="USD", E3005, E3005 * IFERROR(VLOOKUP(F3005, EXCHANGE_RATE!A:B, 2, FALSE), "Currency not found"))</f>
        <v>5.48</v>
      </c>
      <c r="K3005" s="74">
        <f t="shared" si="305"/>
        <v>5.48</v>
      </c>
      <c r="L3005" s="14">
        <f>IF(C3005="MTS", B3005, B3005 * IFERROR(VLOOKUP(C3005, 'QTY_CONVERSIONS '!A:B, 2, FALSE), "Units not found"))</f>
        <v>4.32</v>
      </c>
      <c r="M3005" s="75">
        <f t="shared" si="306"/>
        <v>23673.600000000002</v>
      </c>
      <c r="N3005" t="str">
        <f>IFERROR(VLOOKUP(D3005, Product_Category!A:B, 2, FALSE), "Uncategorized")</f>
        <v>MCC</v>
      </c>
      <c r="O3005" s="76">
        <f t="shared" si="307"/>
        <v>5.48</v>
      </c>
      <c r="P3005" s="76">
        <f t="shared" si="308"/>
        <v>23.673600000000004</v>
      </c>
      <c r="Q3005">
        <v>2024</v>
      </c>
      <c r="R3005" t="str">
        <f>IFERROR(VLOOKUP(G3005,'Importer Name'!A:B, 2, FALSE), "")</f>
        <v>WATSON PHARMA</v>
      </c>
      <c r="S3005" t="str">
        <f>IFERROR(VLOOKUP(H3005,'Supplier name '!A:B, 2, FALSE), "")</f>
        <v>DUPONT NUTRA</v>
      </c>
    </row>
    <row r="3006" spans="1:19">
      <c r="A3006" s="133" t="s">
        <v>247</v>
      </c>
      <c r="B3006" s="131">
        <v>2680</v>
      </c>
      <c r="C3006" s="131" t="s">
        <v>4019</v>
      </c>
      <c r="D3006" s="316" t="s">
        <v>3998</v>
      </c>
      <c r="E3006" s="131">
        <v>5.48</v>
      </c>
      <c r="F3006" s="131" t="s">
        <v>9</v>
      </c>
      <c r="G3006" s="131" t="s">
        <v>4067</v>
      </c>
      <c r="H3006" s="134" t="s">
        <v>4065</v>
      </c>
      <c r="I3006" s="89" t="s">
        <v>4099</v>
      </c>
      <c r="J3006" s="74">
        <f>IF(F3006="USD", E3006, E3006 * IFERROR(VLOOKUP(F3006, EXCHANGE_RATE!A:B, 2, FALSE), "Currency not found"))</f>
        <v>5.48</v>
      </c>
      <c r="K3006" s="74">
        <f t="shared" si="305"/>
        <v>5.48</v>
      </c>
      <c r="L3006" s="14">
        <f>IF(C3006="MTS", B3006, B3006 * IFERROR(VLOOKUP(C3006, 'QTY_CONVERSIONS '!A:B, 2, FALSE), "Units not found"))</f>
        <v>2.68</v>
      </c>
      <c r="M3006" s="75">
        <f t="shared" si="306"/>
        <v>14686.400000000001</v>
      </c>
      <c r="N3006" t="str">
        <f>IFERROR(VLOOKUP(D3006, Product_Category!A:B, 2, FALSE), "Uncategorized")</f>
        <v>MCC</v>
      </c>
      <c r="O3006" s="76">
        <f t="shared" si="307"/>
        <v>5.48</v>
      </c>
      <c r="P3006" s="76">
        <f t="shared" si="308"/>
        <v>14.686400000000003</v>
      </c>
      <c r="Q3006">
        <v>2024</v>
      </c>
      <c r="R3006" t="str">
        <f>IFERROR(VLOOKUP(G3006,'Importer Name'!A:B, 2, FALSE), "")</f>
        <v>WATSON PHARMA</v>
      </c>
      <c r="S3006" t="str">
        <f>IFERROR(VLOOKUP(H3006,'Supplier name '!A:B, 2, FALSE), "")</f>
        <v>DUPONT NUTRA</v>
      </c>
    </row>
    <row r="3007" spans="1:19">
      <c r="A3007" s="133" t="s">
        <v>247</v>
      </c>
      <c r="B3007" s="131">
        <v>7500</v>
      </c>
      <c r="C3007" s="131" t="s">
        <v>4019</v>
      </c>
      <c r="D3007" s="316" t="s">
        <v>3998</v>
      </c>
      <c r="E3007" s="131">
        <v>5.59</v>
      </c>
      <c r="F3007" s="131" t="s">
        <v>9</v>
      </c>
      <c r="G3007" s="131" t="s">
        <v>4066</v>
      </c>
      <c r="H3007" s="134" t="s">
        <v>4065</v>
      </c>
      <c r="I3007" s="89" t="s">
        <v>4099</v>
      </c>
      <c r="J3007" s="74">
        <f>IF(F3007="USD", E3007, E3007 * IFERROR(VLOOKUP(F3007, EXCHANGE_RATE!A:B, 2, FALSE), "Currency not found"))</f>
        <v>5.59</v>
      </c>
      <c r="K3007" s="74">
        <f t="shared" si="305"/>
        <v>5.59</v>
      </c>
      <c r="L3007" s="14">
        <f>IF(C3007="MTS", B3007, B3007 * IFERROR(VLOOKUP(C3007, 'QTY_CONVERSIONS '!A:B, 2, FALSE), "Units not found"))</f>
        <v>7.5</v>
      </c>
      <c r="M3007" s="75">
        <f t="shared" si="306"/>
        <v>41925</v>
      </c>
      <c r="N3007" t="str">
        <f>IFERROR(VLOOKUP(D3007, Product_Category!A:B, 2, FALSE), "Uncategorized")</f>
        <v>MCC</v>
      </c>
      <c r="O3007" s="76">
        <f t="shared" si="307"/>
        <v>5.59</v>
      </c>
      <c r="P3007" s="76">
        <f t="shared" si="308"/>
        <v>41.924999999999997</v>
      </c>
      <c r="Q3007">
        <v>2024</v>
      </c>
      <c r="R3007" t="str">
        <f>IFERROR(VLOOKUP(G3007,'Importer Name'!A:B, 2, FALSE), "")</f>
        <v>SIGNET</v>
      </c>
      <c r="S3007" t="str">
        <f>IFERROR(VLOOKUP(H3007,'Supplier name '!A:B, 2, FALSE), "")</f>
        <v>DUPONT NUTRA</v>
      </c>
    </row>
    <row r="3008" spans="1:19">
      <c r="A3008" s="133" t="s">
        <v>247</v>
      </c>
      <c r="B3008" s="131">
        <v>1500</v>
      </c>
      <c r="C3008" s="131" t="s">
        <v>4019</v>
      </c>
      <c r="D3008" s="316" t="s">
        <v>3999</v>
      </c>
      <c r="E3008" s="131">
        <v>5.64</v>
      </c>
      <c r="F3008" s="131" t="s">
        <v>9</v>
      </c>
      <c r="G3008" s="131" t="s">
        <v>4071</v>
      </c>
      <c r="H3008" s="134" t="s">
        <v>4065</v>
      </c>
      <c r="I3008" s="89" t="s">
        <v>4099</v>
      </c>
      <c r="J3008" s="74">
        <f>IF(F3008="USD", E3008, E3008 * IFERROR(VLOOKUP(F3008, EXCHANGE_RATE!A:B, 2, FALSE), "Currency not found"))</f>
        <v>5.64</v>
      </c>
      <c r="K3008" s="74">
        <f t="shared" si="305"/>
        <v>5.64</v>
      </c>
      <c r="L3008" s="14">
        <f>IF(C3008="MTS", B3008, B3008 * IFERROR(VLOOKUP(C3008, 'QTY_CONVERSIONS '!A:B, 2, FALSE), "Units not found"))</f>
        <v>1.5</v>
      </c>
      <c r="M3008" s="75">
        <f t="shared" si="306"/>
        <v>8460</v>
      </c>
      <c r="N3008" t="str">
        <f>IFERROR(VLOOKUP(D3008, Product_Category!A:B, 2, FALSE), "Uncategorized")</f>
        <v>MCC</v>
      </c>
      <c r="O3008" s="76">
        <f t="shared" si="307"/>
        <v>5.64</v>
      </c>
      <c r="P3008" s="76">
        <f t="shared" si="308"/>
        <v>8.4599999999999991</v>
      </c>
      <c r="Q3008">
        <v>2024</v>
      </c>
      <c r="R3008" t="str">
        <f>IFERROR(VLOOKUP(G3008,'Importer Name'!A:B, 2, FALSE), "")</f>
        <v>EMCURE</v>
      </c>
      <c r="S3008" t="str">
        <f>IFERROR(VLOOKUP(H3008,'Supplier name '!A:B, 2, FALSE), "")</f>
        <v>DUPONT NUTRA</v>
      </c>
    </row>
    <row r="3009" spans="1:19">
      <c r="A3009" s="133" t="s">
        <v>247</v>
      </c>
      <c r="B3009" s="131">
        <v>17500</v>
      </c>
      <c r="C3009" s="131" t="s">
        <v>4019</v>
      </c>
      <c r="D3009" s="316" t="s">
        <v>3999</v>
      </c>
      <c r="E3009" s="131">
        <v>5.75</v>
      </c>
      <c r="F3009" s="131" t="s">
        <v>9</v>
      </c>
      <c r="G3009" s="131" t="s">
        <v>4066</v>
      </c>
      <c r="H3009" s="134" t="s">
        <v>4065</v>
      </c>
      <c r="I3009" s="89" t="s">
        <v>4099</v>
      </c>
      <c r="J3009" s="74">
        <f>IF(F3009="USD", E3009, E3009 * IFERROR(VLOOKUP(F3009, EXCHANGE_RATE!A:B, 2, FALSE), "Currency not found"))</f>
        <v>5.75</v>
      </c>
      <c r="K3009" s="74">
        <f t="shared" si="305"/>
        <v>5.75</v>
      </c>
      <c r="L3009" s="14">
        <f>IF(C3009="MTS", B3009, B3009 * IFERROR(VLOOKUP(C3009, 'QTY_CONVERSIONS '!A:B, 2, FALSE), "Units not found"))</f>
        <v>17.5</v>
      </c>
      <c r="M3009" s="75">
        <f t="shared" si="306"/>
        <v>100625</v>
      </c>
      <c r="N3009" t="str">
        <f>IFERROR(VLOOKUP(D3009, Product_Category!A:B, 2, FALSE), "Uncategorized")</f>
        <v>MCC</v>
      </c>
      <c r="O3009" s="76">
        <f t="shared" si="307"/>
        <v>5.75</v>
      </c>
      <c r="P3009" s="76">
        <f t="shared" si="308"/>
        <v>100.625</v>
      </c>
      <c r="Q3009">
        <v>2024</v>
      </c>
      <c r="R3009" t="str">
        <f>IFERROR(VLOOKUP(G3009,'Importer Name'!A:B, 2, FALSE), "")</f>
        <v>SIGNET</v>
      </c>
      <c r="S3009" t="str">
        <f>IFERROR(VLOOKUP(H3009,'Supplier name '!A:B, 2, FALSE), "")</f>
        <v>DUPONT NUTRA</v>
      </c>
    </row>
    <row r="3010" spans="1:19">
      <c r="A3010" s="133" t="s">
        <v>247</v>
      </c>
      <c r="B3010" s="131">
        <v>1900</v>
      </c>
      <c r="C3010" s="131" t="s">
        <v>4019</v>
      </c>
      <c r="D3010" s="316" t="s">
        <v>3999</v>
      </c>
      <c r="E3010" s="131">
        <v>5.75</v>
      </c>
      <c r="F3010" s="131" t="s">
        <v>9</v>
      </c>
      <c r="G3010" s="131" t="s">
        <v>4072</v>
      </c>
      <c r="H3010" s="134" t="s">
        <v>4065</v>
      </c>
      <c r="I3010" s="89" t="s">
        <v>4099</v>
      </c>
      <c r="J3010" s="74">
        <f>IF(F3010="USD", E3010, E3010 * IFERROR(VLOOKUP(F3010, EXCHANGE_RATE!A:B, 2, FALSE), "Currency not found"))</f>
        <v>5.75</v>
      </c>
      <c r="K3010" s="74">
        <f t="shared" si="305"/>
        <v>5.75</v>
      </c>
      <c r="L3010" s="14">
        <f>IF(C3010="MTS", B3010, B3010 * IFERROR(VLOOKUP(C3010, 'QTY_CONVERSIONS '!A:B, 2, FALSE), "Units not found"))</f>
        <v>1.9000000000000001</v>
      </c>
      <c r="M3010" s="75">
        <f t="shared" si="306"/>
        <v>10925</v>
      </c>
      <c r="N3010" t="str">
        <f>IFERROR(VLOOKUP(D3010, Product_Category!A:B, 2, FALSE), "Uncategorized")</f>
        <v>MCC</v>
      </c>
      <c r="O3010" s="76">
        <f t="shared" si="307"/>
        <v>5.75</v>
      </c>
      <c r="P3010" s="76">
        <f t="shared" si="308"/>
        <v>10.925000000000001</v>
      </c>
      <c r="Q3010">
        <v>2024</v>
      </c>
      <c r="R3010" t="str">
        <f>IFERROR(VLOOKUP(G3010,'Importer Name'!A:B, 2, FALSE), "")</f>
        <v>STRIDES PHARMA</v>
      </c>
      <c r="S3010" t="str">
        <f>IFERROR(VLOOKUP(H3010,'Supplier name '!A:B, 2, FALSE), "")</f>
        <v>DUPONT NUTRA</v>
      </c>
    </row>
    <row r="3011" spans="1:19">
      <c r="A3011" s="133" t="s">
        <v>247</v>
      </c>
      <c r="B3011" s="131">
        <v>7920</v>
      </c>
      <c r="C3011" s="131" t="s">
        <v>4019</v>
      </c>
      <c r="D3011" s="316" t="s">
        <v>3999</v>
      </c>
      <c r="E3011" s="131">
        <v>5.64</v>
      </c>
      <c r="F3011" s="131" t="s">
        <v>9</v>
      </c>
      <c r="G3011" s="131" t="s">
        <v>4068</v>
      </c>
      <c r="H3011" s="134" t="s">
        <v>4065</v>
      </c>
      <c r="I3011" s="89" t="s">
        <v>4099</v>
      </c>
      <c r="J3011" s="74">
        <f>IF(F3011="USD", E3011, E3011 * IFERROR(VLOOKUP(F3011, EXCHANGE_RATE!A:B, 2, FALSE), "Currency not found"))</f>
        <v>5.64</v>
      </c>
      <c r="K3011" s="74">
        <f t="shared" si="305"/>
        <v>5.64</v>
      </c>
      <c r="L3011" s="14">
        <f>IF(C3011="MTS", B3011, B3011 * IFERROR(VLOOKUP(C3011, 'QTY_CONVERSIONS '!A:B, 2, FALSE), "Units not found"))</f>
        <v>7.92</v>
      </c>
      <c r="M3011" s="75">
        <f t="shared" si="306"/>
        <v>44668.799999999996</v>
      </c>
      <c r="N3011" t="str">
        <f>IFERROR(VLOOKUP(D3011, Product_Category!A:B, 2, FALSE), "Uncategorized")</f>
        <v>MCC</v>
      </c>
      <c r="O3011" s="76">
        <f t="shared" si="307"/>
        <v>5.64</v>
      </c>
      <c r="P3011" s="76">
        <f t="shared" si="308"/>
        <v>44.668799999999997</v>
      </c>
      <c r="Q3011">
        <v>2024</v>
      </c>
      <c r="R3011" t="str">
        <f>IFERROR(VLOOKUP(G3011,'Importer Name'!A:B, 2, FALSE), "")</f>
        <v>CIPLA</v>
      </c>
      <c r="S3011" t="str">
        <f>IFERROR(VLOOKUP(H3011,'Supplier name '!A:B, 2, FALSE), "")</f>
        <v>DUPONT NUTRA</v>
      </c>
    </row>
    <row r="3012" spans="1:19">
      <c r="A3012" s="133" t="s">
        <v>247</v>
      </c>
      <c r="B3012" s="131">
        <v>2160</v>
      </c>
      <c r="C3012" s="131" t="s">
        <v>4019</v>
      </c>
      <c r="D3012" s="316" t="s">
        <v>3999</v>
      </c>
      <c r="E3012" s="131">
        <v>5.64</v>
      </c>
      <c r="F3012" s="131" t="s">
        <v>9</v>
      </c>
      <c r="G3012" s="131" t="s">
        <v>4068</v>
      </c>
      <c r="H3012" s="134" t="s">
        <v>4065</v>
      </c>
      <c r="I3012" s="89" t="s">
        <v>4099</v>
      </c>
      <c r="J3012" s="74">
        <f>IF(F3012="USD", E3012, E3012 * IFERROR(VLOOKUP(F3012, EXCHANGE_RATE!A:B, 2, FALSE), "Currency not found"))</f>
        <v>5.64</v>
      </c>
      <c r="K3012" s="74">
        <f t="shared" si="305"/>
        <v>5.64</v>
      </c>
      <c r="L3012" s="14">
        <f>IF(C3012="MTS", B3012, B3012 * IFERROR(VLOOKUP(C3012, 'QTY_CONVERSIONS '!A:B, 2, FALSE), "Units not found"))</f>
        <v>2.16</v>
      </c>
      <c r="M3012" s="75">
        <f t="shared" si="306"/>
        <v>12182.4</v>
      </c>
      <c r="N3012" t="str">
        <f>IFERROR(VLOOKUP(D3012, Product_Category!A:B, 2, FALSE), "Uncategorized")</f>
        <v>MCC</v>
      </c>
      <c r="O3012" s="76">
        <f t="shared" si="307"/>
        <v>5.64</v>
      </c>
      <c r="P3012" s="76">
        <f t="shared" si="308"/>
        <v>12.182399999999999</v>
      </c>
      <c r="Q3012">
        <v>2024</v>
      </c>
      <c r="R3012" t="str">
        <f>IFERROR(VLOOKUP(G3012,'Importer Name'!A:B, 2, FALSE), "")</f>
        <v>CIPLA</v>
      </c>
      <c r="S3012" t="str">
        <f>IFERROR(VLOOKUP(H3012,'Supplier name '!A:B, 2, FALSE), "")</f>
        <v>DUPONT NUTRA</v>
      </c>
    </row>
    <row r="3013" spans="1:19">
      <c r="A3013" s="133" t="s">
        <v>247</v>
      </c>
      <c r="B3013" s="131">
        <v>1040</v>
      </c>
      <c r="C3013" s="131" t="s">
        <v>4019</v>
      </c>
      <c r="D3013" s="316" t="s">
        <v>3999</v>
      </c>
      <c r="E3013" s="131">
        <v>5.64</v>
      </c>
      <c r="F3013" s="131" t="s">
        <v>9</v>
      </c>
      <c r="G3013" s="131" t="s">
        <v>4068</v>
      </c>
      <c r="H3013" s="134" t="s">
        <v>4065</v>
      </c>
      <c r="I3013" s="89" t="s">
        <v>4099</v>
      </c>
      <c r="J3013" s="74">
        <f>IF(F3013="USD", E3013, E3013 * IFERROR(VLOOKUP(F3013, EXCHANGE_RATE!A:B, 2, FALSE), "Currency not found"))</f>
        <v>5.64</v>
      </c>
      <c r="K3013" s="74">
        <f t="shared" si="305"/>
        <v>5.64</v>
      </c>
      <c r="L3013" s="14">
        <f>IF(C3013="MTS", B3013, B3013 * IFERROR(VLOOKUP(C3013, 'QTY_CONVERSIONS '!A:B, 2, FALSE), "Units not found"))</f>
        <v>1.04</v>
      </c>
      <c r="M3013" s="75">
        <f t="shared" si="306"/>
        <v>5865.5999999999995</v>
      </c>
      <c r="N3013" t="str">
        <f>IFERROR(VLOOKUP(D3013, Product_Category!A:B, 2, FALSE), "Uncategorized")</f>
        <v>MCC</v>
      </c>
      <c r="O3013" s="76">
        <f t="shared" si="307"/>
        <v>5.64</v>
      </c>
      <c r="P3013" s="76">
        <f t="shared" si="308"/>
        <v>5.8655999999999997</v>
      </c>
      <c r="Q3013">
        <v>2024</v>
      </c>
      <c r="R3013" t="str">
        <f>IFERROR(VLOOKUP(G3013,'Importer Name'!A:B, 2, FALSE), "")</f>
        <v>CIPLA</v>
      </c>
      <c r="S3013" t="str">
        <f>IFERROR(VLOOKUP(H3013,'Supplier name '!A:B, 2, FALSE), "")</f>
        <v>DUPONT NUTRA</v>
      </c>
    </row>
    <row r="3014" spans="1:19">
      <c r="A3014" s="133" t="s">
        <v>247</v>
      </c>
      <c r="B3014" s="131">
        <v>1440</v>
      </c>
      <c r="C3014" s="131" t="s">
        <v>4019</v>
      </c>
      <c r="D3014" s="316" t="s">
        <v>3999</v>
      </c>
      <c r="E3014" s="131">
        <v>5.64</v>
      </c>
      <c r="F3014" s="131" t="s">
        <v>9</v>
      </c>
      <c r="G3014" s="131" t="s">
        <v>4068</v>
      </c>
      <c r="H3014" s="134" t="s">
        <v>4065</v>
      </c>
      <c r="I3014" s="89" t="s">
        <v>4099</v>
      </c>
      <c r="J3014" s="74">
        <f>IF(F3014="USD", E3014, E3014 * IFERROR(VLOOKUP(F3014, EXCHANGE_RATE!A:B, 2, FALSE), "Currency not found"))</f>
        <v>5.64</v>
      </c>
      <c r="K3014" s="74">
        <f t="shared" si="305"/>
        <v>5.64</v>
      </c>
      <c r="L3014" s="14">
        <f>IF(C3014="MTS", B3014, B3014 * IFERROR(VLOOKUP(C3014, 'QTY_CONVERSIONS '!A:B, 2, FALSE), "Units not found"))</f>
        <v>1.44</v>
      </c>
      <c r="M3014" s="75">
        <f t="shared" si="306"/>
        <v>8121.5999999999995</v>
      </c>
      <c r="N3014" t="str">
        <f>IFERROR(VLOOKUP(D3014, Product_Category!A:B, 2, FALSE), "Uncategorized")</f>
        <v>MCC</v>
      </c>
      <c r="O3014" s="76">
        <f t="shared" si="307"/>
        <v>5.64</v>
      </c>
      <c r="P3014" s="76">
        <f t="shared" si="308"/>
        <v>8.121599999999999</v>
      </c>
      <c r="Q3014">
        <v>2024</v>
      </c>
      <c r="R3014" t="str">
        <f>IFERROR(VLOOKUP(G3014,'Importer Name'!A:B, 2, FALSE), "")</f>
        <v>CIPLA</v>
      </c>
      <c r="S3014" t="str">
        <f>IFERROR(VLOOKUP(H3014,'Supplier name '!A:B, 2, FALSE), "")</f>
        <v>DUPONT NUTRA</v>
      </c>
    </row>
    <row r="3015" spans="1:19">
      <c r="A3015" s="133" t="s">
        <v>247</v>
      </c>
      <c r="B3015" s="131">
        <v>10800</v>
      </c>
      <c r="C3015" s="131" t="s">
        <v>4019</v>
      </c>
      <c r="D3015" s="316" t="s">
        <v>3999</v>
      </c>
      <c r="E3015" s="131">
        <v>5.64</v>
      </c>
      <c r="F3015" s="131" t="s">
        <v>9</v>
      </c>
      <c r="G3015" s="131" t="s">
        <v>4068</v>
      </c>
      <c r="H3015" s="134" t="s">
        <v>4065</v>
      </c>
      <c r="I3015" s="89" t="s">
        <v>4099</v>
      </c>
      <c r="J3015" s="74">
        <f>IF(F3015="USD", E3015, E3015 * IFERROR(VLOOKUP(F3015, EXCHANGE_RATE!A:B, 2, FALSE), "Currency not found"))</f>
        <v>5.64</v>
      </c>
      <c r="K3015" s="74">
        <f t="shared" si="305"/>
        <v>5.64</v>
      </c>
      <c r="L3015" s="14">
        <f>IF(C3015="MTS", B3015, B3015 * IFERROR(VLOOKUP(C3015, 'QTY_CONVERSIONS '!A:B, 2, FALSE), "Units not found"))</f>
        <v>10.8</v>
      </c>
      <c r="M3015" s="75">
        <f t="shared" si="306"/>
        <v>60912</v>
      </c>
      <c r="N3015" t="str">
        <f>IFERROR(VLOOKUP(D3015, Product_Category!A:B, 2, FALSE), "Uncategorized")</f>
        <v>MCC</v>
      </c>
      <c r="O3015" s="76">
        <f t="shared" si="307"/>
        <v>5.64</v>
      </c>
      <c r="P3015" s="76">
        <f t="shared" si="308"/>
        <v>60.911999999999999</v>
      </c>
      <c r="Q3015">
        <v>2024</v>
      </c>
      <c r="R3015" t="str">
        <f>IFERROR(VLOOKUP(G3015,'Importer Name'!A:B, 2, FALSE), "")</f>
        <v>CIPLA</v>
      </c>
      <c r="S3015" t="str">
        <f>IFERROR(VLOOKUP(H3015,'Supplier name '!A:B, 2, FALSE), "")</f>
        <v>DUPONT NUTRA</v>
      </c>
    </row>
    <row r="3016" spans="1:19">
      <c r="A3016" s="133" t="s">
        <v>247</v>
      </c>
      <c r="B3016" s="131">
        <v>5040</v>
      </c>
      <c r="C3016" s="131" t="s">
        <v>4019</v>
      </c>
      <c r="D3016" s="316" t="s">
        <v>3999</v>
      </c>
      <c r="E3016" s="131">
        <v>5.64</v>
      </c>
      <c r="F3016" s="131" t="s">
        <v>9</v>
      </c>
      <c r="G3016" s="131" t="s">
        <v>4068</v>
      </c>
      <c r="H3016" s="134" t="s">
        <v>4065</v>
      </c>
      <c r="I3016" s="89" t="s">
        <v>4099</v>
      </c>
      <c r="J3016" s="74">
        <f>IF(F3016="USD", E3016, E3016 * IFERROR(VLOOKUP(F3016, EXCHANGE_RATE!A:B, 2, FALSE), "Currency not found"))</f>
        <v>5.64</v>
      </c>
      <c r="K3016" s="74">
        <f t="shared" si="305"/>
        <v>5.64</v>
      </c>
      <c r="L3016" s="14">
        <f>IF(C3016="MTS", B3016, B3016 * IFERROR(VLOOKUP(C3016, 'QTY_CONVERSIONS '!A:B, 2, FALSE), "Units not found"))</f>
        <v>5.04</v>
      </c>
      <c r="M3016" s="75">
        <f t="shared" si="306"/>
        <v>28425.599999999999</v>
      </c>
      <c r="N3016" t="str">
        <f>IFERROR(VLOOKUP(D3016, Product_Category!A:B, 2, FALSE), "Uncategorized")</f>
        <v>MCC</v>
      </c>
      <c r="O3016" s="76">
        <f t="shared" si="307"/>
        <v>5.64</v>
      </c>
      <c r="P3016" s="76">
        <f t="shared" si="308"/>
        <v>28.425599999999999</v>
      </c>
      <c r="Q3016">
        <v>2024</v>
      </c>
      <c r="R3016" t="str">
        <f>IFERROR(VLOOKUP(G3016,'Importer Name'!A:B, 2, FALSE), "")</f>
        <v>CIPLA</v>
      </c>
      <c r="S3016" t="str">
        <f>IFERROR(VLOOKUP(H3016,'Supplier name '!A:B, 2, FALSE), "")</f>
        <v>DUPONT NUTRA</v>
      </c>
    </row>
    <row r="3017" spans="1:19">
      <c r="A3017" s="133" t="s">
        <v>247</v>
      </c>
      <c r="B3017" s="131">
        <v>2520</v>
      </c>
      <c r="C3017" s="131" t="s">
        <v>4019</v>
      </c>
      <c r="D3017" s="316" t="s">
        <v>3999</v>
      </c>
      <c r="E3017" s="131">
        <v>5.64</v>
      </c>
      <c r="F3017" s="131" t="s">
        <v>9</v>
      </c>
      <c r="G3017" s="131" t="s">
        <v>4068</v>
      </c>
      <c r="H3017" s="134" t="s">
        <v>4065</v>
      </c>
      <c r="I3017" s="89" t="s">
        <v>4099</v>
      </c>
      <c r="J3017" s="74">
        <f>IF(F3017="USD", E3017, E3017 * IFERROR(VLOOKUP(F3017, EXCHANGE_RATE!A:B, 2, FALSE), "Currency not found"))</f>
        <v>5.64</v>
      </c>
      <c r="K3017" s="74">
        <f t="shared" si="305"/>
        <v>5.64</v>
      </c>
      <c r="L3017" s="14">
        <f>IF(C3017="MTS", B3017, B3017 * IFERROR(VLOOKUP(C3017, 'QTY_CONVERSIONS '!A:B, 2, FALSE), "Units not found"))</f>
        <v>2.52</v>
      </c>
      <c r="M3017" s="75">
        <f t="shared" si="306"/>
        <v>14212.8</v>
      </c>
      <c r="N3017" t="str">
        <f>IFERROR(VLOOKUP(D3017, Product_Category!A:B, 2, FALSE), "Uncategorized")</f>
        <v>MCC</v>
      </c>
      <c r="O3017" s="76">
        <f t="shared" si="307"/>
        <v>5.64</v>
      </c>
      <c r="P3017" s="76">
        <f t="shared" si="308"/>
        <v>14.2128</v>
      </c>
      <c r="Q3017">
        <v>2024</v>
      </c>
      <c r="R3017" t="str">
        <f>IFERROR(VLOOKUP(G3017,'Importer Name'!A:B, 2, FALSE), "")</f>
        <v>CIPLA</v>
      </c>
      <c r="S3017" t="str">
        <f>IFERROR(VLOOKUP(H3017,'Supplier name '!A:B, 2, FALSE), "")</f>
        <v>DUPONT NUTRA</v>
      </c>
    </row>
    <row r="3018" spans="1:19">
      <c r="A3018" s="133" t="s">
        <v>247</v>
      </c>
      <c r="B3018" s="131">
        <v>600</v>
      </c>
      <c r="C3018" s="131" t="s">
        <v>4019</v>
      </c>
      <c r="D3018" s="316" t="s">
        <v>3999</v>
      </c>
      <c r="E3018" s="131">
        <v>5.75</v>
      </c>
      <c r="F3018" s="131" t="s">
        <v>9</v>
      </c>
      <c r="G3018" s="131" t="s">
        <v>4068</v>
      </c>
      <c r="H3018" s="134" t="s">
        <v>4065</v>
      </c>
      <c r="I3018" s="89" t="s">
        <v>4099</v>
      </c>
      <c r="J3018" s="74">
        <f>IF(F3018="USD", E3018, E3018 * IFERROR(VLOOKUP(F3018, EXCHANGE_RATE!A:B, 2, FALSE), "Currency not found"))</f>
        <v>5.75</v>
      </c>
      <c r="K3018" s="74">
        <f t="shared" si="305"/>
        <v>5.75</v>
      </c>
      <c r="L3018" s="14">
        <f>IF(C3018="MTS", B3018, B3018 * IFERROR(VLOOKUP(C3018, 'QTY_CONVERSIONS '!A:B, 2, FALSE), "Units not found"))</f>
        <v>0.6</v>
      </c>
      <c r="M3018" s="75">
        <f t="shared" si="306"/>
        <v>3450</v>
      </c>
      <c r="N3018" t="str">
        <f>IFERROR(VLOOKUP(D3018, Product_Category!A:B, 2, FALSE), "Uncategorized")</f>
        <v>MCC</v>
      </c>
      <c r="O3018" s="76">
        <f t="shared" si="307"/>
        <v>5.75</v>
      </c>
      <c r="P3018" s="76">
        <f t="shared" si="308"/>
        <v>3.4499999999999997</v>
      </c>
      <c r="Q3018">
        <v>2024</v>
      </c>
      <c r="R3018" t="str">
        <f>IFERROR(VLOOKUP(G3018,'Importer Name'!A:B, 2, FALSE), "")</f>
        <v>CIPLA</v>
      </c>
      <c r="S3018" t="str">
        <f>IFERROR(VLOOKUP(H3018,'Supplier name '!A:B, 2, FALSE), "")</f>
        <v>DUPONT NUTRA</v>
      </c>
    </row>
    <row r="3019" spans="1:19">
      <c r="A3019" s="133" t="s">
        <v>247</v>
      </c>
      <c r="B3019" s="131">
        <v>240</v>
      </c>
      <c r="C3019" s="131" t="s">
        <v>4019</v>
      </c>
      <c r="D3019" s="316" t="s">
        <v>3999</v>
      </c>
      <c r="E3019" s="131">
        <v>5.64</v>
      </c>
      <c r="F3019" s="131" t="s">
        <v>9</v>
      </c>
      <c r="G3019" s="131" t="s">
        <v>4068</v>
      </c>
      <c r="H3019" s="134" t="s">
        <v>4065</v>
      </c>
      <c r="I3019" s="89" t="s">
        <v>4099</v>
      </c>
      <c r="J3019" s="74">
        <f>IF(F3019="USD", E3019, E3019 * IFERROR(VLOOKUP(F3019, EXCHANGE_RATE!A:B, 2, FALSE), "Currency not found"))</f>
        <v>5.64</v>
      </c>
      <c r="K3019" s="74">
        <f t="shared" si="305"/>
        <v>5.64</v>
      </c>
      <c r="L3019" s="14">
        <f>IF(C3019="MTS", B3019, B3019 * IFERROR(VLOOKUP(C3019, 'QTY_CONVERSIONS '!A:B, 2, FALSE), "Units not found"))</f>
        <v>0.24</v>
      </c>
      <c r="M3019" s="75">
        <f t="shared" si="306"/>
        <v>1353.6</v>
      </c>
      <c r="N3019" t="str">
        <f>IFERROR(VLOOKUP(D3019, Product_Category!A:B, 2, FALSE), "Uncategorized")</f>
        <v>MCC</v>
      </c>
      <c r="O3019" s="76">
        <f t="shared" si="307"/>
        <v>5.64</v>
      </c>
      <c r="P3019" s="76">
        <f t="shared" si="308"/>
        <v>1.3535999999999999</v>
      </c>
      <c r="Q3019">
        <v>2024</v>
      </c>
      <c r="R3019" t="str">
        <f>IFERROR(VLOOKUP(G3019,'Importer Name'!A:B, 2, FALSE), "")</f>
        <v>CIPLA</v>
      </c>
      <c r="S3019" t="str">
        <f>IFERROR(VLOOKUP(H3019,'Supplier name '!A:B, 2, FALSE), "")</f>
        <v>DUPONT NUTRA</v>
      </c>
    </row>
    <row r="3020" spans="1:19">
      <c r="A3020" s="133" t="s">
        <v>247</v>
      </c>
      <c r="B3020" s="131">
        <v>1800</v>
      </c>
      <c r="C3020" s="131" t="s">
        <v>4019</v>
      </c>
      <c r="D3020" s="316" t="s">
        <v>3999</v>
      </c>
      <c r="E3020" s="131">
        <v>5.64</v>
      </c>
      <c r="F3020" s="131" t="s">
        <v>9</v>
      </c>
      <c r="G3020" s="131" t="s">
        <v>4068</v>
      </c>
      <c r="H3020" s="134" t="s">
        <v>4065</v>
      </c>
      <c r="I3020" s="89" t="s">
        <v>4099</v>
      </c>
      <c r="J3020" s="74">
        <f>IF(F3020="USD", E3020, E3020 * IFERROR(VLOOKUP(F3020, EXCHANGE_RATE!A:B, 2, FALSE), "Currency not found"))</f>
        <v>5.64</v>
      </c>
      <c r="K3020" s="74">
        <f t="shared" si="305"/>
        <v>5.64</v>
      </c>
      <c r="L3020" s="14">
        <f>IF(C3020="MTS", B3020, B3020 * IFERROR(VLOOKUP(C3020, 'QTY_CONVERSIONS '!A:B, 2, FALSE), "Units not found"))</f>
        <v>1.8</v>
      </c>
      <c r="M3020" s="75">
        <f t="shared" si="306"/>
        <v>10152</v>
      </c>
      <c r="N3020" t="str">
        <f>IFERROR(VLOOKUP(D3020, Product_Category!A:B, 2, FALSE), "Uncategorized")</f>
        <v>MCC</v>
      </c>
      <c r="O3020" s="76">
        <f t="shared" si="307"/>
        <v>5.64</v>
      </c>
      <c r="P3020" s="76">
        <f t="shared" si="308"/>
        <v>10.151999999999999</v>
      </c>
      <c r="Q3020">
        <v>2024</v>
      </c>
      <c r="R3020" t="str">
        <f>IFERROR(VLOOKUP(G3020,'Importer Name'!A:B, 2, FALSE), "")</f>
        <v>CIPLA</v>
      </c>
      <c r="S3020" t="str">
        <f>IFERROR(VLOOKUP(H3020,'Supplier name '!A:B, 2, FALSE), "")</f>
        <v>DUPONT NUTRA</v>
      </c>
    </row>
    <row r="3021" spans="1:19">
      <c r="A3021" s="133" t="s">
        <v>247</v>
      </c>
      <c r="B3021" s="131">
        <v>520</v>
      </c>
      <c r="C3021" s="131" t="s">
        <v>4019</v>
      </c>
      <c r="D3021" s="316" t="s">
        <v>3999</v>
      </c>
      <c r="E3021" s="131">
        <v>5.64</v>
      </c>
      <c r="F3021" s="131" t="s">
        <v>9</v>
      </c>
      <c r="G3021" s="131" t="s">
        <v>4068</v>
      </c>
      <c r="H3021" s="134" t="s">
        <v>4065</v>
      </c>
      <c r="I3021" s="89" t="s">
        <v>4099</v>
      </c>
      <c r="J3021" s="74">
        <f>IF(F3021="USD", E3021, E3021 * IFERROR(VLOOKUP(F3021, EXCHANGE_RATE!A:B, 2, FALSE), "Currency not found"))</f>
        <v>5.64</v>
      </c>
      <c r="K3021" s="74">
        <f t="shared" si="305"/>
        <v>5.64</v>
      </c>
      <c r="L3021" s="14">
        <f>IF(C3021="MTS", B3021, B3021 * IFERROR(VLOOKUP(C3021, 'QTY_CONVERSIONS '!A:B, 2, FALSE), "Units not found"))</f>
        <v>0.52</v>
      </c>
      <c r="M3021" s="75">
        <f t="shared" si="306"/>
        <v>2932.7999999999997</v>
      </c>
      <c r="N3021" t="str">
        <f>IFERROR(VLOOKUP(D3021, Product_Category!A:B, 2, FALSE), "Uncategorized")</f>
        <v>MCC</v>
      </c>
      <c r="O3021" s="76">
        <f t="shared" si="307"/>
        <v>5.64</v>
      </c>
      <c r="P3021" s="76">
        <f t="shared" si="308"/>
        <v>2.9327999999999999</v>
      </c>
      <c r="Q3021">
        <v>2024</v>
      </c>
      <c r="R3021" t="str">
        <f>IFERROR(VLOOKUP(G3021,'Importer Name'!A:B, 2, FALSE), "")</f>
        <v>CIPLA</v>
      </c>
      <c r="S3021" t="str">
        <f>IFERROR(VLOOKUP(H3021,'Supplier name '!A:B, 2, FALSE), "")</f>
        <v>DUPONT NUTRA</v>
      </c>
    </row>
    <row r="3022" spans="1:19">
      <c r="A3022" s="133" t="s">
        <v>247</v>
      </c>
      <c r="B3022" s="131">
        <v>6840</v>
      </c>
      <c r="C3022" s="131" t="s">
        <v>4019</v>
      </c>
      <c r="D3022" s="316" t="s">
        <v>3999</v>
      </c>
      <c r="E3022" s="131">
        <v>5.64</v>
      </c>
      <c r="F3022" s="131" t="s">
        <v>9</v>
      </c>
      <c r="G3022" s="131" t="s">
        <v>4068</v>
      </c>
      <c r="H3022" s="134" t="s">
        <v>4065</v>
      </c>
      <c r="I3022" s="89" t="s">
        <v>4099</v>
      </c>
      <c r="J3022" s="74">
        <f>IF(F3022="USD", E3022, E3022 * IFERROR(VLOOKUP(F3022, EXCHANGE_RATE!A:B, 2, FALSE), "Currency not found"))</f>
        <v>5.64</v>
      </c>
      <c r="K3022" s="74">
        <f t="shared" si="305"/>
        <v>5.64</v>
      </c>
      <c r="L3022" s="14">
        <f>IF(C3022="MTS", B3022, B3022 * IFERROR(VLOOKUP(C3022, 'QTY_CONVERSIONS '!A:B, 2, FALSE), "Units not found"))</f>
        <v>6.84</v>
      </c>
      <c r="M3022" s="75">
        <f t="shared" si="306"/>
        <v>38577.599999999999</v>
      </c>
      <c r="N3022" t="str">
        <f>IFERROR(VLOOKUP(D3022, Product_Category!A:B, 2, FALSE), "Uncategorized")</f>
        <v>MCC</v>
      </c>
      <c r="O3022" s="76">
        <f t="shared" si="307"/>
        <v>5.64</v>
      </c>
      <c r="P3022" s="76">
        <f t="shared" si="308"/>
        <v>38.577599999999997</v>
      </c>
      <c r="Q3022">
        <v>2024</v>
      </c>
      <c r="R3022" t="str">
        <f>IFERROR(VLOOKUP(G3022,'Importer Name'!A:B, 2, FALSE), "")</f>
        <v>CIPLA</v>
      </c>
      <c r="S3022" t="str">
        <f>IFERROR(VLOOKUP(H3022,'Supplier name '!A:B, 2, FALSE), "")</f>
        <v>DUPONT NUTRA</v>
      </c>
    </row>
    <row r="3023" spans="1:19">
      <c r="A3023" s="133" t="s">
        <v>247</v>
      </c>
      <c r="B3023" s="131">
        <v>100</v>
      </c>
      <c r="C3023" s="131" t="s">
        <v>4019</v>
      </c>
      <c r="D3023" s="316" t="s">
        <v>3999</v>
      </c>
      <c r="E3023" s="131">
        <v>5.64</v>
      </c>
      <c r="F3023" s="131" t="s">
        <v>9</v>
      </c>
      <c r="G3023" s="131" t="s">
        <v>4068</v>
      </c>
      <c r="H3023" s="134" t="s">
        <v>4065</v>
      </c>
      <c r="I3023" s="89" t="s">
        <v>4099</v>
      </c>
      <c r="J3023" s="74">
        <f>IF(F3023="USD", E3023, E3023 * IFERROR(VLOOKUP(F3023, EXCHANGE_RATE!A:B, 2, FALSE), "Currency not found"))</f>
        <v>5.64</v>
      </c>
      <c r="K3023" s="74">
        <f t="shared" si="305"/>
        <v>5.64</v>
      </c>
      <c r="L3023" s="14">
        <f>IF(C3023="MTS", B3023, B3023 * IFERROR(VLOOKUP(C3023, 'QTY_CONVERSIONS '!A:B, 2, FALSE), "Units not found"))</f>
        <v>0.1</v>
      </c>
      <c r="M3023" s="75">
        <f t="shared" si="306"/>
        <v>564</v>
      </c>
      <c r="N3023" t="str">
        <f>IFERROR(VLOOKUP(D3023, Product_Category!A:B, 2, FALSE), "Uncategorized")</f>
        <v>MCC</v>
      </c>
      <c r="O3023" s="76">
        <f t="shared" si="307"/>
        <v>5.64</v>
      </c>
      <c r="P3023" s="76">
        <f t="shared" si="308"/>
        <v>0.56399999999999995</v>
      </c>
      <c r="Q3023">
        <v>2024</v>
      </c>
      <c r="R3023" t="str">
        <f>IFERROR(VLOOKUP(G3023,'Importer Name'!A:B, 2, FALSE), "")</f>
        <v>CIPLA</v>
      </c>
      <c r="S3023" t="str">
        <f>IFERROR(VLOOKUP(H3023,'Supplier name '!A:B, 2, FALSE), "")</f>
        <v>DUPONT NUTRA</v>
      </c>
    </row>
    <row r="3024" spans="1:19">
      <c r="A3024" s="133" t="s">
        <v>247</v>
      </c>
      <c r="B3024" s="131">
        <v>3240</v>
      </c>
      <c r="C3024" s="131" t="s">
        <v>4019</v>
      </c>
      <c r="D3024" s="316" t="s">
        <v>3999</v>
      </c>
      <c r="E3024" s="131">
        <v>5.64</v>
      </c>
      <c r="F3024" s="131" t="s">
        <v>9</v>
      </c>
      <c r="G3024" s="131" t="s">
        <v>4068</v>
      </c>
      <c r="H3024" s="134" t="s">
        <v>4065</v>
      </c>
      <c r="I3024" s="89" t="s">
        <v>4099</v>
      </c>
      <c r="J3024" s="74">
        <f>IF(F3024="USD", E3024, E3024 * IFERROR(VLOOKUP(F3024, EXCHANGE_RATE!A:B, 2, FALSE), "Currency not found"))</f>
        <v>5.64</v>
      </c>
      <c r="K3024" s="74">
        <f t="shared" si="305"/>
        <v>5.64</v>
      </c>
      <c r="L3024" s="14">
        <f>IF(C3024="MTS", B3024, B3024 * IFERROR(VLOOKUP(C3024, 'QTY_CONVERSIONS '!A:B, 2, FALSE), "Units not found"))</f>
        <v>3.24</v>
      </c>
      <c r="M3024" s="75">
        <f t="shared" si="306"/>
        <v>18273.599999999999</v>
      </c>
      <c r="N3024" t="str">
        <f>IFERROR(VLOOKUP(D3024, Product_Category!A:B, 2, FALSE), "Uncategorized")</f>
        <v>MCC</v>
      </c>
      <c r="O3024" s="76">
        <f t="shared" si="307"/>
        <v>5.64</v>
      </c>
      <c r="P3024" s="76">
        <f t="shared" si="308"/>
        <v>18.273600000000002</v>
      </c>
      <c r="Q3024">
        <v>2024</v>
      </c>
      <c r="R3024" t="str">
        <f>IFERROR(VLOOKUP(G3024,'Importer Name'!A:B, 2, FALSE), "")</f>
        <v>CIPLA</v>
      </c>
      <c r="S3024" t="str">
        <f>IFERROR(VLOOKUP(H3024,'Supplier name '!A:B, 2, FALSE), "")</f>
        <v>DUPONT NUTRA</v>
      </c>
    </row>
    <row r="3025" spans="1:19">
      <c r="A3025" s="133" t="s">
        <v>247</v>
      </c>
      <c r="B3025" s="131">
        <v>40</v>
      </c>
      <c r="C3025" s="131" t="s">
        <v>4019</v>
      </c>
      <c r="D3025" s="316" t="s">
        <v>3999</v>
      </c>
      <c r="E3025" s="131">
        <v>5.64</v>
      </c>
      <c r="F3025" s="131" t="s">
        <v>9</v>
      </c>
      <c r="G3025" s="131" t="s">
        <v>4068</v>
      </c>
      <c r="H3025" s="134" t="s">
        <v>4065</v>
      </c>
      <c r="I3025" s="89" t="s">
        <v>4099</v>
      </c>
      <c r="J3025" s="74">
        <f>IF(F3025="USD", E3025, E3025 * IFERROR(VLOOKUP(F3025, EXCHANGE_RATE!A:B, 2, FALSE), "Currency not found"))</f>
        <v>5.64</v>
      </c>
      <c r="K3025" s="74">
        <f t="shared" si="305"/>
        <v>5.64</v>
      </c>
      <c r="L3025" s="14">
        <f>IF(C3025="MTS", B3025, B3025 * IFERROR(VLOOKUP(C3025, 'QTY_CONVERSIONS '!A:B, 2, FALSE), "Units not found"))</f>
        <v>0.04</v>
      </c>
      <c r="M3025" s="75">
        <f t="shared" si="306"/>
        <v>225.6</v>
      </c>
      <c r="N3025" t="str">
        <f>IFERROR(VLOOKUP(D3025, Product_Category!A:B, 2, FALSE), "Uncategorized")</f>
        <v>MCC</v>
      </c>
      <c r="O3025" s="76">
        <f t="shared" si="307"/>
        <v>5.64</v>
      </c>
      <c r="P3025" s="76">
        <f t="shared" si="308"/>
        <v>0.22559999999999999</v>
      </c>
      <c r="Q3025">
        <v>2024</v>
      </c>
      <c r="R3025" t="str">
        <f>IFERROR(VLOOKUP(G3025,'Importer Name'!A:B, 2, FALSE), "")</f>
        <v>CIPLA</v>
      </c>
      <c r="S3025" t="str">
        <f>IFERROR(VLOOKUP(H3025,'Supplier name '!A:B, 2, FALSE), "")</f>
        <v>DUPONT NUTRA</v>
      </c>
    </row>
    <row r="3026" spans="1:19">
      <c r="A3026" s="133" t="s">
        <v>247</v>
      </c>
      <c r="B3026" s="131">
        <v>1100</v>
      </c>
      <c r="C3026" s="131" t="s">
        <v>4019</v>
      </c>
      <c r="D3026" s="316" t="s">
        <v>3999</v>
      </c>
      <c r="E3026" s="131">
        <v>5.75</v>
      </c>
      <c r="F3026" s="131" t="s">
        <v>9</v>
      </c>
      <c r="G3026" s="131" t="s">
        <v>4073</v>
      </c>
      <c r="H3026" s="134" t="s">
        <v>4065</v>
      </c>
      <c r="I3026" s="89" t="s">
        <v>4099</v>
      </c>
      <c r="J3026" s="74">
        <f>IF(F3026="USD", E3026, E3026 * IFERROR(VLOOKUP(F3026, EXCHANGE_RATE!A:B, 2, FALSE), "Currency not found"))</f>
        <v>5.75</v>
      </c>
      <c r="K3026" s="74">
        <f t="shared" si="305"/>
        <v>5.75</v>
      </c>
      <c r="L3026" s="14">
        <f>IF(C3026="MTS", B3026, B3026 * IFERROR(VLOOKUP(C3026, 'QTY_CONVERSIONS '!A:B, 2, FALSE), "Units not found"))</f>
        <v>1.1000000000000001</v>
      </c>
      <c r="M3026" s="75">
        <f t="shared" si="306"/>
        <v>6325</v>
      </c>
      <c r="N3026" t="str">
        <f>IFERROR(VLOOKUP(D3026, Product_Category!A:B, 2, FALSE), "Uncategorized")</f>
        <v>MCC</v>
      </c>
      <c r="O3026" s="76">
        <f t="shared" si="307"/>
        <v>5.75</v>
      </c>
      <c r="P3026" s="76">
        <f t="shared" si="308"/>
        <v>6.3250000000000002</v>
      </c>
      <c r="Q3026">
        <v>2024</v>
      </c>
      <c r="R3026" t="str">
        <f>IFERROR(VLOOKUP(G3026,'Importer Name'!A:B, 2, FALSE), "")</f>
        <v>BLISS GVS</v>
      </c>
      <c r="S3026" t="str">
        <f>IFERROR(VLOOKUP(H3026,'Supplier name '!A:B, 2, FALSE), "")</f>
        <v>DUPONT NUTRA</v>
      </c>
    </row>
    <row r="3027" spans="1:19">
      <c r="A3027" s="133" t="s">
        <v>247</v>
      </c>
      <c r="B3027" s="131">
        <v>5000</v>
      </c>
      <c r="C3027" s="131" t="s">
        <v>4019</v>
      </c>
      <c r="D3027" s="316" t="s">
        <v>3999</v>
      </c>
      <c r="E3027" s="131">
        <v>5.75</v>
      </c>
      <c r="F3027" s="131" t="s">
        <v>9</v>
      </c>
      <c r="G3027" s="131" t="s">
        <v>4074</v>
      </c>
      <c r="H3027" s="134" t="s">
        <v>4065</v>
      </c>
      <c r="I3027" s="89" t="s">
        <v>4099</v>
      </c>
      <c r="J3027" s="74">
        <f>IF(F3027="USD", E3027, E3027 * IFERROR(VLOOKUP(F3027, EXCHANGE_RATE!A:B, 2, FALSE), "Currency not found"))</f>
        <v>5.75</v>
      </c>
      <c r="K3027" s="74">
        <f t="shared" si="305"/>
        <v>5.75</v>
      </c>
      <c r="L3027" s="14">
        <f>IF(C3027="MTS", B3027, B3027 * IFERROR(VLOOKUP(C3027, 'QTY_CONVERSIONS '!A:B, 2, FALSE), "Units not found"))</f>
        <v>5</v>
      </c>
      <c r="M3027" s="75">
        <f t="shared" si="306"/>
        <v>28750</v>
      </c>
      <c r="N3027" t="str">
        <f>IFERROR(VLOOKUP(D3027, Product_Category!A:B, 2, FALSE), "Uncategorized")</f>
        <v>MCC</v>
      </c>
      <c r="O3027" s="76">
        <f t="shared" si="307"/>
        <v>5.75</v>
      </c>
      <c r="P3027" s="76">
        <f t="shared" si="308"/>
        <v>28.75</v>
      </c>
      <c r="Q3027">
        <v>2024</v>
      </c>
      <c r="R3027" t="str">
        <f>IFERROR(VLOOKUP(G3027,'Importer Name'!A:B, 2, FALSE), "")</f>
        <v>HETERO</v>
      </c>
      <c r="S3027" t="str">
        <f>IFERROR(VLOOKUP(H3027,'Supplier name '!A:B, 2, FALSE), "")</f>
        <v>DUPONT NUTRA</v>
      </c>
    </row>
    <row r="3028" spans="1:19">
      <c r="A3028" s="133" t="s">
        <v>247</v>
      </c>
      <c r="B3028" s="131">
        <v>15120</v>
      </c>
      <c r="C3028" s="131" t="s">
        <v>4019</v>
      </c>
      <c r="D3028" s="316" t="s">
        <v>3999</v>
      </c>
      <c r="E3028" s="131">
        <v>5.64</v>
      </c>
      <c r="F3028" s="131" t="s">
        <v>9</v>
      </c>
      <c r="G3028" s="131" t="s">
        <v>4066</v>
      </c>
      <c r="H3028" s="134" t="s">
        <v>4065</v>
      </c>
      <c r="I3028" s="89" t="s">
        <v>4099</v>
      </c>
      <c r="J3028" s="74">
        <f>IF(F3028="USD", E3028, E3028 * IFERROR(VLOOKUP(F3028, EXCHANGE_RATE!A:B, 2, FALSE), "Currency not found"))</f>
        <v>5.64</v>
      </c>
      <c r="K3028" s="74">
        <f t="shared" si="305"/>
        <v>5.64</v>
      </c>
      <c r="L3028" s="14">
        <f>IF(C3028="MTS", B3028, B3028 * IFERROR(VLOOKUP(C3028, 'QTY_CONVERSIONS '!A:B, 2, FALSE), "Units not found"))</f>
        <v>15.120000000000001</v>
      </c>
      <c r="M3028" s="75">
        <f t="shared" si="306"/>
        <v>85276.799999999988</v>
      </c>
      <c r="N3028" t="str">
        <f>IFERROR(VLOOKUP(D3028, Product_Category!A:B, 2, FALSE), "Uncategorized")</f>
        <v>MCC</v>
      </c>
      <c r="O3028" s="76">
        <f t="shared" si="307"/>
        <v>5.64</v>
      </c>
      <c r="P3028" s="76">
        <f t="shared" si="308"/>
        <v>85.276799999999994</v>
      </c>
      <c r="Q3028">
        <v>2024</v>
      </c>
      <c r="R3028" t="str">
        <f>IFERROR(VLOOKUP(G3028,'Importer Name'!A:B, 2, FALSE), "")</f>
        <v>SIGNET</v>
      </c>
      <c r="S3028" t="str">
        <f>IFERROR(VLOOKUP(H3028,'Supplier name '!A:B, 2, FALSE), "")</f>
        <v>DUPONT NUTRA</v>
      </c>
    </row>
    <row r="3029" spans="1:19">
      <c r="A3029" s="133" t="s">
        <v>247</v>
      </c>
      <c r="B3029" s="131">
        <v>17500</v>
      </c>
      <c r="C3029" s="131" t="s">
        <v>4019</v>
      </c>
      <c r="D3029" s="316" t="s">
        <v>3999</v>
      </c>
      <c r="E3029" s="131">
        <v>5.75</v>
      </c>
      <c r="F3029" s="131" t="s">
        <v>9</v>
      </c>
      <c r="G3029" s="131" t="s">
        <v>4066</v>
      </c>
      <c r="H3029" s="134" t="s">
        <v>4065</v>
      </c>
      <c r="I3029" s="89" t="s">
        <v>4099</v>
      </c>
      <c r="J3029" s="74">
        <f>IF(F3029="USD", E3029, E3029 * IFERROR(VLOOKUP(F3029, EXCHANGE_RATE!A:B, 2, FALSE), "Currency not found"))</f>
        <v>5.75</v>
      </c>
      <c r="K3029" s="74">
        <f t="shared" si="305"/>
        <v>5.75</v>
      </c>
      <c r="L3029" s="14">
        <f>IF(C3029="MTS", B3029, B3029 * IFERROR(VLOOKUP(C3029, 'QTY_CONVERSIONS '!A:B, 2, FALSE), "Units not found"))</f>
        <v>17.5</v>
      </c>
      <c r="M3029" s="75">
        <f t="shared" si="306"/>
        <v>100625</v>
      </c>
      <c r="N3029" t="str">
        <f>IFERROR(VLOOKUP(D3029, Product_Category!A:B, 2, FALSE), "Uncategorized")</f>
        <v>MCC</v>
      </c>
      <c r="O3029" s="76">
        <f t="shared" si="307"/>
        <v>5.75</v>
      </c>
      <c r="P3029" s="76">
        <f t="shared" si="308"/>
        <v>100.625</v>
      </c>
      <c r="Q3029">
        <v>2024</v>
      </c>
      <c r="R3029" t="str">
        <f>IFERROR(VLOOKUP(G3029,'Importer Name'!A:B, 2, FALSE), "")</f>
        <v>SIGNET</v>
      </c>
      <c r="S3029" t="str">
        <f>IFERROR(VLOOKUP(H3029,'Supplier name '!A:B, 2, FALSE), "")</f>
        <v>DUPONT NUTRA</v>
      </c>
    </row>
    <row r="3030" spans="1:19">
      <c r="A3030" s="133" t="s">
        <v>247</v>
      </c>
      <c r="B3030" s="131">
        <v>500</v>
      </c>
      <c r="C3030" s="131" t="s">
        <v>4019</v>
      </c>
      <c r="D3030" s="316" t="s">
        <v>3999</v>
      </c>
      <c r="E3030" s="131">
        <v>5.64</v>
      </c>
      <c r="F3030" s="131" t="s">
        <v>9</v>
      </c>
      <c r="G3030" s="131" t="s">
        <v>4066</v>
      </c>
      <c r="H3030" s="134" t="s">
        <v>4065</v>
      </c>
      <c r="I3030" s="89" t="s">
        <v>4099</v>
      </c>
      <c r="J3030" s="74">
        <f>IF(F3030="USD", E3030, E3030 * IFERROR(VLOOKUP(F3030, EXCHANGE_RATE!A:B, 2, FALSE), "Currency not found"))</f>
        <v>5.64</v>
      </c>
      <c r="K3030" s="74">
        <f t="shared" si="305"/>
        <v>5.64</v>
      </c>
      <c r="L3030" s="14">
        <f>IF(C3030="MTS", B3030, B3030 * IFERROR(VLOOKUP(C3030, 'QTY_CONVERSIONS '!A:B, 2, FALSE), "Units not found"))</f>
        <v>0.5</v>
      </c>
      <c r="M3030" s="75">
        <f t="shared" si="306"/>
        <v>2820</v>
      </c>
      <c r="N3030" t="str">
        <f>IFERROR(VLOOKUP(D3030, Product_Category!A:B, 2, FALSE), "Uncategorized")</f>
        <v>MCC</v>
      </c>
      <c r="O3030" s="76">
        <f t="shared" si="307"/>
        <v>5.64</v>
      </c>
      <c r="P3030" s="76">
        <f t="shared" si="308"/>
        <v>2.82</v>
      </c>
      <c r="Q3030">
        <v>2024</v>
      </c>
      <c r="R3030" t="str">
        <f>IFERROR(VLOOKUP(G3030,'Importer Name'!A:B, 2, FALSE), "")</f>
        <v>SIGNET</v>
      </c>
      <c r="S3030" t="str">
        <f>IFERROR(VLOOKUP(H3030,'Supplier name '!A:B, 2, FALSE), "")</f>
        <v>DUPONT NUTRA</v>
      </c>
    </row>
    <row r="3031" spans="1:19">
      <c r="A3031" s="133" t="s">
        <v>247</v>
      </c>
      <c r="B3031" s="131">
        <v>14620</v>
      </c>
      <c r="C3031" s="131" t="s">
        <v>4019</v>
      </c>
      <c r="D3031" s="316" t="s">
        <v>3999</v>
      </c>
      <c r="E3031" s="131">
        <v>5.64</v>
      </c>
      <c r="F3031" s="131" t="s">
        <v>9</v>
      </c>
      <c r="G3031" s="131" t="s">
        <v>4066</v>
      </c>
      <c r="H3031" s="134" t="s">
        <v>4065</v>
      </c>
      <c r="I3031" s="89" t="s">
        <v>4099</v>
      </c>
      <c r="J3031" s="74">
        <f>IF(F3031="USD", E3031, E3031 * IFERROR(VLOOKUP(F3031, EXCHANGE_RATE!A:B, 2, FALSE), "Currency not found"))</f>
        <v>5.64</v>
      </c>
      <c r="K3031" s="74">
        <f t="shared" si="305"/>
        <v>5.64</v>
      </c>
      <c r="L3031" s="14">
        <f>IF(C3031="MTS", B3031, B3031 * IFERROR(VLOOKUP(C3031, 'QTY_CONVERSIONS '!A:B, 2, FALSE), "Units not found"))</f>
        <v>14.620000000000001</v>
      </c>
      <c r="M3031" s="75">
        <f t="shared" si="306"/>
        <v>82456.799999999988</v>
      </c>
      <c r="N3031" t="str">
        <f>IFERROR(VLOOKUP(D3031, Product_Category!A:B, 2, FALSE), "Uncategorized")</f>
        <v>MCC</v>
      </c>
      <c r="O3031" s="76">
        <f t="shared" si="307"/>
        <v>5.64</v>
      </c>
      <c r="P3031" s="76">
        <f t="shared" si="308"/>
        <v>82.456800000000001</v>
      </c>
      <c r="Q3031">
        <v>2024</v>
      </c>
      <c r="R3031" t="str">
        <f>IFERROR(VLOOKUP(G3031,'Importer Name'!A:B, 2, FALSE), "")</f>
        <v>SIGNET</v>
      </c>
      <c r="S3031" t="str">
        <f>IFERROR(VLOOKUP(H3031,'Supplier name '!A:B, 2, FALSE), "")</f>
        <v>DUPONT NUTRA</v>
      </c>
    </row>
    <row r="3032" spans="1:19">
      <c r="A3032" s="133" t="s">
        <v>247</v>
      </c>
      <c r="B3032" s="131">
        <v>1000</v>
      </c>
      <c r="C3032" s="131" t="s">
        <v>4019</v>
      </c>
      <c r="D3032" s="316" t="s">
        <v>3999</v>
      </c>
      <c r="E3032" s="131">
        <v>5.75</v>
      </c>
      <c r="F3032" s="131" t="s">
        <v>9</v>
      </c>
      <c r="G3032" s="131" t="s">
        <v>4066</v>
      </c>
      <c r="H3032" s="134" t="s">
        <v>4065</v>
      </c>
      <c r="I3032" s="89" t="s">
        <v>4099</v>
      </c>
      <c r="J3032" s="74">
        <f>IF(F3032="USD", E3032, E3032 * IFERROR(VLOOKUP(F3032, EXCHANGE_RATE!A:B, 2, FALSE), "Currency not found"))</f>
        <v>5.75</v>
      </c>
      <c r="K3032" s="74">
        <f t="shared" si="305"/>
        <v>5.75</v>
      </c>
      <c r="L3032" s="14">
        <f>IF(C3032="MTS", B3032, B3032 * IFERROR(VLOOKUP(C3032, 'QTY_CONVERSIONS '!A:B, 2, FALSE), "Units not found"))</f>
        <v>1</v>
      </c>
      <c r="M3032" s="75">
        <f t="shared" si="306"/>
        <v>5750</v>
      </c>
      <c r="N3032" t="str">
        <f>IFERROR(VLOOKUP(D3032, Product_Category!A:B, 2, FALSE), "Uncategorized")</f>
        <v>MCC</v>
      </c>
      <c r="O3032" s="76">
        <f t="shared" si="307"/>
        <v>5.75</v>
      </c>
      <c r="P3032" s="76">
        <f t="shared" si="308"/>
        <v>5.75</v>
      </c>
      <c r="Q3032">
        <v>2024</v>
      </c>
      <c r="R3032" t="str">
        <f>IFERROR(VLOOKUP(G3032,'Importer Name'!A:B, 2, FALSE), "")</f>
        <v>SIGNET</v>
      </c>
      <c r="S3032" t="str">
        <f>IFERROR(VLOOKUP(H3032,'Supplier name '!A:B, 2, FALSE), "")</f>
        <v>DUPONT NUTRA</v>
      </c>
    </row>
    <row r="3033" spans="1:19">
      <c r="A3033" s="133" t="s">
        <v>247</v>
      </c>
      <c r="B3033" s="131">
        <v>700</v>
      </c>
      <c r="C3033" s="131" t="s">
        <v>4019</v>
      </c>
      <c r="D3033" s="316" t="s">
        <v>4000</v>
      </c>
      <c r="E3033" s="131">
        <v>6.86</v>
      </c>
      <c r="F3033" s="131" t="s">
        <v>9</v>
      </c>
      <c r="G3033" s="131" t="s">
        <v>4072</v>
      </c>
      <c r="H3033" s="134" t="s">
        <v>4065</v>
      </c>
      <c r="I3033" s="89" t="s">
        <v>4099</v>
      </c>
      <c r="J3033" s="74">
        <f>IF(F3033="USD", E3033, E3033 * IFERROR(VLOOKUP(F3033, EXCHANGE_RATE!A:B, 2, FALSE), "Currency not found"))</f>
        <v>6.86</v>
      </c>
      <c r="K3033" s="74">
        <f t="shared" si="305"/>
        <v>6.86</v>
      </c>
      <c r="L3033" s="14">
        <f>IF(C3033="MTS", B3033, B3033 * IFERROR(VLOOKUP(C3033, 'QTY_CONVERSIONS '!A:B, 2, FALSE), "Units not found"))</f>
        <v>0.70000000000000007</v>
      </c>
      <c r="M3033" s="75">
        <f t="shared" si="306"/>
        <v>4802</v>
      </c>
      <c r="N3033" t="str">
        <f>IFERROR(VLOOKUP(D3033, Product_Category!A:B, 2, FALSE), "Uncategorized")</f>
        <v>MCC</v>
      </c>
      <c r="O3033" s="76">
        <f t="shared" si="307"/>
        <v>6.86</v>
      </c>
      <c r="P3033" s="76">
        <f t="shared" si="308"/>
        <v>4.8020000000000005</v>
      </c>
      <c r="Q3033">
        <v>2024</v>
      </c>
      <c r="R3033" t="str">
        <f>IFERROR(VLOOKUP(G3033,'Importer Name'!A:B, 2, FALSE), "")</f>
        <v>STRIDES PHARMA</v>
      </c>
      <c r="S3033" t="str">
        <f>IFERROR(VLOOKUP(H3033,'Supplier name '!A:B, 2, FALSE), "")</f>
        <v>DUPONT NUTRA</v>
      </c>
    </row>
    <row r="3034" spans="1:19">
      <c r="A3034" s="133" t="s">
        <v>247</v>
      </c>
      <c r="B3034" s="131">
        <v>3000</v>
      </c>
      <c r="C3034" s="131" t="s">
        <v>4019</v>
      </c>
      <c r="D3034" s="316" t="s">
        <v>4000</v>
      </c>
      <c r="E3034" s="131">
        <v>6.86</v>
      </c>
      <c r="F3034" s="131" t="s">
        <v>9</v>
      </c>
      <c r="G3034" s="131" t="s">
        <v>4071</v>
      </c>
      <c r="H3034" s="134" t="s">
        <v>4065</v>
      </c>
      <c r="I3034" s="89" t="s">
        <v>4099</v>
      </c>
      <c r="J3034" s="74">
        <f>IF(F3034="USD", E3034, E3034 * IFERROR(VLOOKUP(F3034, EXCHANGE_RATE!A:B, 2, FALSE), "Currency not found"))</f>
        <v>6.86</v>
      </c>
      <c r="K3034" s="74">
        <f t="shared" si="305"/>
        <v>6.86</v>
      </c>
      <c r="L3034" s="14">
        <f>IF(C3034="MTS", B3034, B3034 * IFERROR(VLOOKUP(C3034, 'QTY_CONVERSIONS '!A:B, 2, FALSE), "Units not found"))</f>
        <v>3</v>
      </c>
      <c r="M3034" s="75">
        <f t="shared" si="306"/>
        <v>20580</v>
      </c>
      <c r="N3034" t="str">
        <f>IFERROR(VLOOKUP(D3034, Product_Category!A:B, 2, FALSE), "Uncategorized")</f>
        <v>MCC</v>
      </c>
      <c r="O3034" s="76">
        <f t="shared" si="307"/>
        <v>6.86</v>
      </c>
      <c r="P3034" s="76">
        <f t="shared" si="308"/>
        <v>20.580000000000002</v>
      </c>
      <c r="Q3034">
        <v>2024</v>
      </c>
      <c r="R3034" t="str">
        <f>IFERROR(VLOOKUP(G3034,'Importer Name'!A:B, 2, FALSE), "")</f>
        <v>EMCURE</v>
      </c>
      <c r="S3034" t="str">
        <f>IFERROR(VLOOKUP(H3034,'Supplier name '!A:B, 2, FALSE), "")</f>
        <v>DUPONT NUTRA</v>
      </c>
    </row>
    <row r="3035" spans="1:19">
      <c r="A3035" s="133" t="s">
        <v>247</v>
      </c>
      <c r="B3035" s="131">
        <v>800</v>
      </c>
      <c r="C3035" s="131" t="s">
        <v>4019</v>
      </c>
      <c r="D3035" s="316" t="s">
        <v>4000</v>
      </c>
      <c r="E3035" s="131">
        <v>6.25</v>
      </c>
      <c r="F3035" s="131" t="s">
        <v>9</v>
      </c>
      <c r="G3035" s="131" t="s">
        <v>4066</v>
      </c>
      <c r="H3035" s="134" t="s">
        <v>4065</v>
      </c>
      <c r="I3035" s="89" t="s">
        <v>4099</v>
      </c>
      <c r="J3035" s="74">
        <f>IF(F3035="USD", E3035, E3035 * IFERROR(VLOOKUP(F3035, EXCHANGE_RATE!A:B, 2, FALSE), "Currency not found"))</f>
        <v>6.25</v>
      </c>
      <c r="K3035" s="74">
        <f t="shared" si="305"/>
        <v>6.25</v>
      </c>
      <c r="L3035" s="14">
        <f>IF(C3035="MTS", B3035, B3035 * IFERROR(VLOOKUP(C3035, 'QTY_CONVERSIONS '!A:B, 2, FALSE), "Units not found"))</f>
        <v>0.8</v>
      </c>
      <c r="M3035" s="75">
        <f t="shared" si="306"/>
        <v>5000</v>
      </c>
      <c r="N3035" t="str">
        <f>IFERROR(VLOOKUP(D3035, Product_Category!A:B, 2, FALSE), "Uncategorized")</f>
        <v>MCC</v>
      </c>
      <c r="O3035" s="76">
        <f t="shared" si="307"/>
        <v>6.25</v>
      </c>
      <c r="P3035" s="76">
        <f t="shared" si="308"/>
        <v>5</v>
      </c>
      <c r="Q3035">
        <v>2024</v>
      </c>
      <c r="R3035" t="str">
        <f>IFERROR(VLOOKUP(G3035,'Importer Name'!A:B, 2, FALSE), "")</f>
        <v>SIGNET</v>
      </c>
      <c r="S3035" t="str">
        <f>IFERROR(VLOOKUP(H3035,'Supplier name '!A:B, 2, FALSE), "")</f>
        <v>DUPONT NUTRA</v>
      </c>
    </row>
    <row r="3036" spans="1:19">
      <c r="A3036" s="135" t="s">
        <v>247</v>
      </c>
      <c r="B3036" s="132">
        <v>900</v>
      </c>
      <c r="C3036" s="132" t="s">
        <v>4019</v>
      </c>
      <c r="D3036" s="317" t="s">
        <v>4000</v>
      </c>
      <c r="E3036" s="132">
        <v>6.86</v>
      </c>
      <c r="F3036" s="132" t="s">
        <v>9</v>
      </c>
      <c r="G3036" s="132" t="s">
        <v>4072</v>
      </c>
      <c r="H3036" s="136" t="s">
        <v>4065</v>
      </c>
      <c r="I3036" s="89" t="s">
        <v>4099</v>
      </c>
      <c r="J3036" s="74">
        <f>IF(F3036="USD", E3036, E3036 * IFERROR(VLOOKUP(F3036, EXCHANGE_RATE!A:B, 2, FALSE), "Currency not found"))</f>
        <v>6.86</v>
      </c>
      <c r="K3036" s="74">
        <f t="shared" si="305"/>
        <v>6.86</v>
      </c>
      <c r="L3036" s="14">
        <f>IF(C3036="MTS", B3036, B3036 * IFERROR(VLOOKUP(C3036, 'QTY_CONVERSIONS '!A:B, 2, FALSE), "Units not found"))</f>
        <v>0.9</v>
      </c>
      <c r="M3036" s="75">
        <f t="shared" si="306"/>
        <v>6174</v>
      </c>
      <c r="N3036" t="str">
        <f>IFERROR(VLOOKUP(D3036, Product_Category!A:B, 2, FALSE), "Uncategorized")</f>
        <v>MCC</v>
      </c>
      <c r="O3036" s="76">
        <f t="shared" si="307"/>
        <v>6.86</v>
      </c>
      <c r="P3036" s="76">
        <f t="shared" si="308"/>
        <v>6.1740000000000004</v>
      </c>
      <c r="Q3036">
        <v>2024</v>
      </c>
      <c r="R3036" t="str">
        <f>IFERROR(VLOOKUP(G3036,'Importer Name'!A:B, 2, FALSE), "")</f>
        <v>STRIDES PHARMA</v>
      </c>
      <c r="S3036" t="str">
        <f>IFERROR(VLOOKUP(H3036,'Supplier name '!A:B, 2, FALSE), "")</f>
        <v>DUPONT NUTRA</v>
      </c>
    </row>
    <row r="3037" spans="1:19">
      <c r="A3037" s="140" t="s">
        <v>247</v>
      </c>
      <c r="B3037" s="142">
        <v>1000</v>
      </c>
      <c r="C3037" s="142" t="s">
        <v>4019</v>
      </c>
      <c r="D3037" s="318" t="s">
        <v>4001</v>
      </c>
      <c r="E3037" s="142">
        <v>7.56</v>
      </c>
      <c r="F3037" s="142" t="s">
        <v>9</v>
      </c>
      <c r="G3037" s="142" t="s">
        <v>4070</v>
      </c>
      <c r="H3037" s="141" t="s">
        <v>4065</v>
      </c>
      <c r="I3037" s="89" t="s">
        <v>4099</v>
      </c>
      <c r="J3037" s="74">
        <f>IF(F3037="USD", E3037, E3037 * IFERROR(VLOOKUP(F3037, EXCHANGE_RATE!A:B, 2, FALSE), "Currency not found"))</f>
        <v>7.56</v>
      </c>
      <c r="K3037" s="74">
        <f t="shared" si="305"/>
        <v>7.56</v>
      </c>
      <c r="L3037" s="14">
        <f>IF(C3037="MTS", B3037, B3037 * IFERROR(VLOOKUP(C3037, 'QTY_CONVERSIONS '!A:B, 2, FALSE), "Units not found"))</f>
        <v>1</v>
      </c>
      <c r="M3037" s="75">
        <f t="shared" si="306"/>
        <v>7560</v>
      </c>
      <c r="N3037" t="str">
        <f>IFERROR(VLOOKUP(D3037, Product_Category!A:B, 2, FALSE), "Uncategorized")</f>
        <v>MCC</v>
      </c>
      <c r="O3037" s="76">
        <f t="shared" si="307"/>
        <v>7.56</v>
      </c>
      <c r="P3037" s="76">
        <f t="shared" si="308"/>
        <v>7.56</v>
      </c>
      <c r="Q3037">
        <v>2024</v>
      </c>
      <c r="R3037" t="str">
        <f>IFERROR(VLOOKUP(G3037,'Importer Name'!A:B, 2, FALSE), "")</f>
        <v>AUROBINDO</v>
      </c>
      <c r="S3037" t="str">
        <f>IFERROR(VLOOKUP(H3037,'Supplier name '!A:B, 2, FALSE), "")</f>
        <v>DUPONT NUTRA</v>
      </c>
    </row>
    <row r="3038" spans="1:19">
      <c r="A3038" s="133" t="s">
        <v>247</v>
      </c>
      <c r="B3038" s="131">
        <v>17500</v>
      </c>
      <c r="C3038" s="131" t="s">
        <v>4019</v>
      </c>
      <c r="D3038" s="316" t="s">
        <v>4002</v>
      </c>
      <c r="E3038" s="131">
        <v>6.35</v>
      </c>
      <c r="F3038" s="131" t="s">
        <v>9</v>
      </c>
      <c r="G3038" s="131" t="s">
        <v>4066</v>
      </c>
      <c r="H3038" s="134" t="s">
        <v>4065</v>
      </c>
      <c r="I3038" s="89" t="s">
        <v>4099</v>
      </c>
      <c r="J3038" s="74">
        <f>IF(F3038="USD", E3038, E3038 * IFERROR(VLOOKUP(F3038, EXCHANGE_RATE!A:B, 2, FALSE), "Currency not found"))</f>
        <v>6.35</v>
      </c>
      <c r="K3038" s="74">
        <f t="shared" si="305"/>
        <v>6.35</v>
      </c>
      <c r="L3038" s="14">
        <f>IF(C3038="MTS", B3038, B3038 * IFERROR(VLOOKUP(C3038, 'QTY_CONVERSIONS '!A:B, 2, FALSE), "Units not found"))</f>
        <v>17.5</v>
      </c>
      <c r="M3038" s="75">
        <f t="shared" si="306"/>
        <v>111125</v>
      </c>
      <c r="N3038" t="str">
        <f>IFERROR(VLOOKUP(D3038, Product_Category!A:B, 2, FALSE), "Uncategorized")</f>
        <v>MCC</v>
      </c>
      <c r="O3038" s="76">
        <f t="shared" si="307"/>
        <v>6.35</v>
      </c>
      <c r="P3038" s="76">
        <f t="shared" si="308"/>
        <v>111.125</v>
      </c>
      <c r="Q3038">
        <v>2024</v>
      </c>
      <c r="R3038" t="str">
        <f>IFERROR(VLOOKUP(G3038,'Importer Name'!A:B, 2, FALSE), "")</f>
        <v>SIGNET</v>
      </c>
      <c r="S3038" t="str">
        <f>IFERROR(VLOOKUP(H3038,'Supplier name '!A:B, 2, FALSE), "")</f>
        <v>DUPONT NUTRA</v>
      </c>
    </row>
    <row r="3039" spans="1:19">
      <c r="A3039" s="133" t="s">
        <v>247</v>
      </c>
      <c r="B3039" s="131">
        <v>13500</v>
      </c>
      <c r="C3039" s="131" t="s">
        <v>4019</v>
      </c>
      <c r="D3039" s="316" t="s">
        <v>4002</v>
      </c>
      <c r="E3039" s="131">
        <v>6.35</v>
      </c>
      <c r="F3039" s="131" t="s">
        <v>9</v>
      </c>
      <c r="G3039" s="131" t="s">
        <v>4066</v>
      </c>
      <c r="H3039" s="134" t="s">
        <v>4065</v>
      </c>
      <c r="I3039" s="89" t="s">
        <v>4099</v>
      </c>
      <c r="J3039" s="74">
        <f>IF(F3039="USD", E3039, E3039 * IFERROR(VLOOKUP(F3039, EXCHANGE_RATE!A:B, 2, FALSE), "Currency not found"))</f>
        <v>6.35</v>
      </c>
      <c r="K3039" s="74">
        <f t="shared" si="305"/>
        <v>6.35</v>
      </c>
      <c r="L3039" s="14">
        <f>IF(C3039="MTS", B3039, B3039 * IFERROR(VLOOKUP(C3039, 'QTY_CONVERSIONS '!A:B, 2, FALSE), "Units not found"))</f>
        <v>13.5</v>
      </c>
      <c r="M3039" s="75">
        <f t="shared" si="306"/>
        <v>85725</v>
      </c>
      <c r="N3039" t="str">
        <f>IFERROR(VLOOKUP(D3039, Product_Category!A:B, 2, FALSE), "Uncategorized")</f>
        <v>MCC</v>
      </c>
      <c r="O3039" s="76">
        <f t="shared" si="307"/>
        <v>6.35</v>
      </c>
      <c r="P3039" s="76">
        <f t="shared" si="308"/>
        <v>85.724999999999994</v>
      </c>
      <c r="Q3039">
        <v>2024</v>
      </c>
      <c r="R3039" t="str">
        <f>IFERROR(VLOOKUP(G3039,'Importer Name'!A:B, 2, FALSE), "")</f>
        <v>SIGNET</v>
      </c>
      <c r="S3039" t="str">
        <f>IFERROR(VLOOKUP(H3039,'Supplier name '!A:B, 2, FALSE), "")</f>
        <v>DUPONT NUTRA</v>
      </c>
    </row>
    <row r="3040" spans="1:19">
      <c r="A3040" s="133" t="s">
        <v>247</v>
      </c>
      <c r="B3040" s="131">
        <v>9500</v>
      </c>
      <c r="C3040" s="131" t="s">
        <v>4019</v>
      </c>
      <c r="D3040" s="316" t="s">
        <v>3994</v>
      </c>
      <c r="E3040" s="131">
        <v>5.59</v>
      </c>
      <c r="F3040" s="131" t="s">
        <v>9</v>
      </c>
      <c r="G3040" s="131" t="s">
        <v>4066</v>
      </c>
      <c r="H3040" s="134" t="s">
        <v>4065</v>
      </c>
      <c r="I3040" s="89" t="s">
        <v>4099</v>
      </c>
      <c r="J3040" s="74">
        <f>IF(F3040="USD", E3040, E3040 * IFERROR(VLOOKUP(F3040, EXCHANGE_RATE!A:B, 2, FALSE), "Currency not found"))</f>
        <v>5.59</v>
      </c>
      <c r="K3040" s="74">
        <f t="shared" si="305"/>
        <v>5.59</v>
      </c>
      <c r="L3040" s="14">
        <f>IF(C3040="MTS", B3040, B3040 * IFERROR(VLOOKUP(C3040, 'QTY_CONVERSIONS '!A:B, 2, FALSE), "Units not found"))</f>
        <v>9.5</v>
      </c>
      <c r="M3040" s="75">
        <f t="shared" si="306"/>
        <v>53105</v>
      </c>
      <c r="N3040" t="str">
        <f>IFERROR(VLOOKUP(D3040, Product_Category!A:B, 2, FALSE), "Uncategorized")</f>
        <v>MCC</v>
      </c>
      <c r="O3040" s="76">
        <f t="shared" si="307"/>
        <v>5.59</v>
      </c>
      <c r="P3040" s="76">
        <f t="shared" si="308"/>
        <v>53.104999999999997</v>
      </c>
      <c r="Q3040">
        <v>2024</v>
      </c>
      <c r="R3040" t="str">
        <f>IFERROR(VLOOKUP(G3040,'Importer Name'!A:B, 2, FALSE), "")</f>
        <v>SIGNET</v>
      </c>
      <c r="S3040" t="str">
        <f>IFERROR(VLOOKUP(H3040,'Supplier name '!A:B, 2, FALSE), "")</f>
        <v>DUPONT NUTRA</v>
      </c>
    </row>
    <row r="3041" spans="1:19">
      <c r="A3041" s="133" t="s">
        <v>247</v>
      </c>
      <c r="B3041" s="131">
        <v>10000</v>
      </c>
      <c r="C3041" s="131" t="s">
        <v>4019</v>
      </c>
      <c r="D3041" s="316" t="s">
        <v>3994</v>
      </c>
      <c r="E3041" s="131">
        <v>5.59</v>
      </c>
      <c r="F3041" s="131" t="s">
        <v>9</v>
      </c>
      <c r="G3041" s="131" t="s">
        <v>4066</v>
      </c>
      <c r="H3041" s="134" t="s">
        <v>4065</v>
      </c>
      <c r="I3041" s="89" t="s">
        <v>4099</v>
      </c>
      <c r="J3041" s="74">
        <f>IF(F3041="USD", E3041, E3041 * IFERROR(VLOOKUP(F3041, EXCHANGE_RATE!A:B, 2, FALSE), "Currency not found"))</f>
        <v>5.59</v>
      </c>
      <c r="K3041" s="74">
        <f t="shared" si="305"/>
        <v>5.59</v>
      </c>
      <c r="L3041" s="14">
        <f>IF(C3041="MTS", B3041, B3041 * IFERROR(VLOOKUP(C3041, 'QTY_CONVERSIONS '!A:B, 2, FALSE), "Units not found"))</f>
        <v>10</v>
      </c>
      <c r="M3041" s="75">
        <f t="shared" si="306"/>
        <v>55900</v>
      </c>
      <c r="N3041" t="str">
        <f>IFERROR(VLOOKUP(D3041, Product_Category!A:B, 2, FALSE), "Uncategorized")</f>
        <v>MCC</v>
      </c>
      <c r="O3041" s="76">
        <f t="shared" si="307"/>
        <v>5.59</v>
      </c>
      <c r="P3041" s="76">
        <f t="shared" si="308"/>
        <v>55.9</v>
      </c>
      <c r="Q3041">
        <v>2024</v>
      </c>
      <c r="R3041" t="str">
        <f>IFERROR(VLOOKUP(G3041,'Importer Name'!A:B, 2, FALSE), "")</f>
        <v>SIGNET</v>
      </c>
      <c r="S3041" t="str">
        <f>IFERROR(VLOOKUP(H3041,'Supplier name '!A:B, 2, FALSE), "")</f>
        <v>DUPONT NUTRA</v>
      </c>
    </row>
    <row r="3042" spans="1:19">
      <c r="A3042" s="133" t="s">
        <v>247</v>
      </c>
      <c r="B3042" s="131">
        <v>17500</v>
      </c>
      <c r="C3042" s="131" t="s">
        <v>4019</v>
      </c>
      <c r="D3042" s="316" t="s">
        <v>3995</v>
      </c>
      <c r="E3042" s="131">
        <v>5.75</v>
      </c>
      <c r="F3042" s="131" t="s">
        <v>9</v>
      </c>
      <c r="G3042" s="131" t="s">
        <v>4066</v>
      </c>
      <c r="H3042" s="134" t="s">
        <v>4065</v>
      </c>
      <c r="I3042" s="89" t="s">
        <v>4099</v>
      </c>
      <c r="J3042" s="74">
        <f>IF(F3042="USD", E3042, E3042 * IFERROR(VLOOKUP(F3042, EXCHANGE_RATE!A:B, 2, FALSE), "Currency not found"))</f>
        <v>5.75</v>
      </c>
      <c r="K3042" s="74">
        <f t="shared" si="305"/>
        <v>5.75</v>
      </c>
      <c r="L3042" s="14">
        <f>IF(C3042="MTS", B3042, B3042 * IFERROR(VLOOKUP(C3042, 'QTY_CONVERSIONS '!A:B, 2, FALSE), "Units not found"))</f>
        <v>17.5</v>
      </c>
      <c r="M3042" s="75">
        <f t="shared" si="306"/>
        <v>100625</v>
      </c>
      <c r="N3042" t="str">
        <f>IFERROR(VLOOKUP(D3042, Product_Category!A:B, 2, FALSE), "Uncategorized")</f>
        <v>MCC</v>
      </c>
      <c r="O3042" s="76">
        <f t="shared" si="307"/>
        <v>5.75</v>
      </c>
      <c r="P3042" s="76">
        <f t="shared" si="308"/>
        <v>100.625</v>
      </c>
      <c r="Q3042">
        <v>2024</v>
      </c>
      <c r="R3042" t="str">
        <f>IFERROR(VLOOKUP(G3042,'Importer Name'!A:B, 2, FALSE), "")</f>
        <v>SIGNET</v>
      </c>
      <c r="S3042" t="str">
        <f>IFERROR(VLOOKUP(H3042,'Supplier name '!A:B, 2, FALSE), "")</f>
        <v>DUPONT NUTRA</v>
      </c>
    </row>
    <row r="3043" spans="1:19">
      <c r="A3043" s="133" t="s">
        <v>247</v>
      </c>
      <c r="B3043" s="131">
        <v>15120</v>
      </c>
      <c r="C3043" s="131" t="s">
        <v>4019</v>
      </c>
      <c r="D3043" s="316" t="s">
        <v>3995</v>
      </c>
      <c r="E3043" s="131">
        <v>5.64</v>
      </c>
      <c r="F3043" s="131" t="s">
        <v>9</v>
      </c>
      <c r="G3043" s="131" t="s">
        <v>4066</v>
      </c>
      <c r="H3043" s="134" t="s">
        <v>4065</v>
      </c>
      <c r="I3043" s="89" t="s">
        <v>4099</v>
      </c>
      <c r="J3043" s="74">
        <f>IF(F3043="USD", E3043, E3043 * IFERROR(VLOOKUP(F3043, EXCHANGE_RATE!A:B, 2, FALSE), "Currency not found"))</f>
        <v>5.64</v>
      </c>
      <c r="K3043" s="74">
        <f t="shared" ref="K3043:K3106" si="309">ROUNDUP(J3043,2)</f>
        <v>5.64</v>
      </c>
      <c r="L3043" s="14">
        <f>IF(C3043="MTS", B3043, B3043 * IFERROR(VLOOKUP(C3043, 'QTY_CONVERSIONS '!A:B, 2, FALSE), "Units not found"))</f>
        <v>15.120000000000001</v>
      </c>
      <c r="M3043" s="75">
        <f t="shared" ref="M3043:M3106" si="310">B3043*K3043</f>
        <v>85276.799999999988</v>
      </c>
      <c r="N3043" t="str">
        <f>IFERROR(VLOOKUP(D3043, Product_Category!A:B, 2, FALSE), "Uncategorized")</f>
        <v>MCC</v>
      </c>
      <c r="O3043" s="76">
        <f t="shared" ref="O3043:O3106" si="311">K3043</f>
        <v>5.64</v>
      </c>
      <c r="P3043" s="76">
        <f t="shared" ref="P3043:P3106" si="312">L3043*O3043</f>
        <v>85.276799999999994</v>
      </c>
      <c r="Q3043">
        <v>2024</v>
      </c>
      <c r="R3043" t="str">
        <f>IFERROR(VLOOKUP(G3043,'Importer Name'!A:B, 2, FALSE), "")</f>
        <v>SIGNET</v>
      </c>
      <c r="S3043" t="str">
        <f>IFERROR(VLOOKUP(H3043,'Supplier name '!A:B, 2, FALSE), "")</f>
        <v>DUPONT NUTRA</v>
      </c>
    </row>
    <row r="3044" spans="1:19">
      <c r="A3044" s="133" t="s">
        <v>247</v>
      </c>
      <c r="B3044" s="131">
        <v>3000</v>
      </c>
      <c r="C3044" s="131" t="s">
        <v>4019</v>
      </c>
      <c r="D3044" s="316" t="s">
        <v>3997</v>
      </c>
      <c r="E3044" s="131">
        <v>6.35</v>
      </c>
      <c r="F3044" s="131" t="s">
        <v>9</v>
      </c>
      <c r="G3044" s="131" t="s">
        <v>4075</v>
      </c>
      <c r="H3044" s="134" t="s">
        <v>4065</v>
      </c>
      <c r="I3044" s="89" t="s">
        <v>4099</v>
      </c>
      <c r="J3044" s="74">
        <f>IF(F3044="USD", E3044, E3044 * IFERROR(VLOOKUP(F3044, EXCHANGE_RATE!A:B, 2, FALSE), "Currency not found"))</f>
        <v>6.35</v>
      </c>
      <c r="K3044" s="74">
        <f t="shared" si="309"/>
        <v>6.35</v>
      </c>
      <c r="L3044" s="14">
        <f>IF(C3044="MTS", B3044, B3044 * IFERROR(VLOOKUP(C3044, 'QTY_CONVERSIONS '!A:B, 2, FALSE), "Units not found"))</f>
        <v>3</v>
      </c>
      <c r="M3044" s="75">
        <f t="shared" si="310"/>
        <v>19050</v>
      </c>
      <c r="N3044" t="str">
        <f>IFERROR(VLOOKUP(D3044, Product_Category!A:B, 2, FALSE), "Uncategorized")</f>
        <v>MCC</v>
      </c>
      <c r="O3044" s="76">
        <f t="shared" si="311"/>
        <v>6.35</v>
      </c>
      <c r="P3044" s="76">
        <f t="shared" si="312"/>
        <v>19.049999999999997</v>
      </c>
      <c r="Q3044">
        <v>2024</v>
      </c>
      <c r="R3044" t="str">
        <f>IFERROR(VLOOKUP(G3044,'Importer Name'!A:B, 2, FALSE), "")</f>
        <v>SANDOZ</v>
      </c>
      <c r="S3044" t="str">
        <f>IFERROR(VLOOKUP(H3044,'Supplier name '!A:B, 2, FALSE), "")</f>
        <v>DUPONT NUTRA</v>
      </c>
    </row>
    <row r="3045" spans="1:19">
      <c r="A3045" s="133" t="s">
        <v>247</v>
      </c>
      <c r="B3045" s="131">
        <v>1500</v>
      </c>
      <c r="C3045" s="131" t="s">
        <v>4019</v>
      </c>
      <c r="D3045" s="316" t="s">
        <v>3998</v>
      </c>
      <c r="E3045" s="131">
        <v>4.71</v>
      </c>
      <c r="F3045" s="131" t="s">
        <v>9</v>
      </c>
      <c r="G3045" s="131" t="s">
        <v>4076</v>
      </c>
      <c r="H3045" s="134" t="s">
        <v>4065</v>
      </c>
      <c r="I3045" s="89" t="s">
        <v>4099</v>
      </c>
      <c r="J3045" s="74">
        <f>IF(F3045="USD", E3045, E3045 * IFERROR(VLOOKUP(F3045, EXCHANGE_RATE!A:B, 2, FALSE), "Currency not found"))</f>
        <v>4.71</v>
      </c>
      <c r="K3045" s="74">
        <f t="shared" si="309"/>
        <v>4.71</v>
      </c>
      <c r="L3045" s="14">
        <f>IF(C3045="MTS", B3045, B3045 * IFERROR(VLOOKUP(C3045, 'QTY_CONVERSIONS '!A:B, 2, FALSE), "Units not found"))</f>
        <v>1.5</v>
      </c>
      <c r="M3045" s="75">
        <f t="shared" si="310"/>
        <v>7065</v>
      </c>
      <c r="N3045" t="str">
        <f>IFERROR(VLOOKUP(D3045, Product_Category!A:B, 2, FALSE), "Uncategorized")</f>
        <v>MCC</v>
      </c>
      <c r="O3045" s="76">
        <f t="shared" si="311"/>
        <v>4.71</v>
      </c>
      <c r="P3045" s="76">
        <f t="shared" si="312"/>
        <v>7.0649999999999995</v>
      </c>
      <c r="Q3045">
        <v>2024</v>
      </c>
      <c r="R3045" t="str">
        <f>IFERROR(VLOOKUP(G3045,'Importer Name'!A:B, 2, FALSE), "")</f>
        <v>Danisco Nutra &amp; Bioscience</v>
      </c>
      <c r="S3045" t="str">
        <f>IFERROR(VLOOKUP(H3045,'Supplier name '!A:B, 2, FALSE), "")</f>
        <v>DUPONT NUTRA</v>
      </c>
    </row>
    <row r="3046" spans="1:19">
      <c r="A3046" s="133" t="s">
        <v>247</v>
      </c>
      <c r="B3046" s="131">
        <v>10500</v>
      </c>
      <c r="C3046" s="131" t="s">
        <v>4019</v>
      </c>
      <c r="D3046" s="316" t="s">
        <v>3998</v>
      </c>
      <c r="E3046" s="131">
        <v>4.71</v>
      </c>
      <c r="F3046" s="131" t="s">
        <v>9</v>
      </c>
      <c r="G3046" s="131" t="s">
        <v>4076</v>
      </c>
      <c r="H3046" s="134" t="s">
        <v>4065</v>
      </c>
      <c r="I3046" s="89" t="s">
        <v>4099</v>
      </c>
      <c r="J3046" s="74">
        <f>IF(F3046="USD", E3046, E3046 * IFERROR(VLOOKUP(F3046, EXCHANGE_RATE!A:B, 2, FALSE), "Currency not found"))</f>
        <v>4.71</v>
      </c>
      <c r="K3046" s="74">
        <f t="shared" si="309"/>
        <v>4.71</v>
      </c>
      <c r="L3046" s="14">
        <f>IF(C3046="MTS", B3046, B3046 * IFERROR(VLOOKUP(C3046, 'QTY_CONVERSIONS '!A:B, 2, FALSE), "Units not found"))</f>
        <v>10.5</v>
      </c>
      <c r="M3046" s="75">
        <f t="shared" si="310"/>
        <v>49455</v>
      </c>
      <c r="N3046" t="str">
        <f>IFERROR(VLOOKUP(D3046, Product_Category!A:B, 2, FALSE), "Uncategorized")</f>
        <v>MCC</v>
      </c>
      <c r="O3046" s="76">
        <f t="shared" si="311"/>
        <v>4.71</v>
      </c>
      <c r="P3046" s="76">
        <f t="shared" si="312"/>
        <v>49.454999999999998</v>
      </c>
      <c r="Q3046">
        <v>2024</v>
      </c>
      <c r="R3046" t="str">
        <f>IFERROR(VLOOKUP(G3046,'Importer Name'!A:B, 2, FALSE), "")</f>
        <v>Danisco Nutra &amp; Bioscience</v>
      </c>
      <c r="S3046" t="str">
        <f>IFERROR(VLOOKUP(H3046,'Supplier name '!A:B, 2, FALSE), "")</f>
        <v>DUPONT NUTRA</v>
      </c>
    </row>
    <row r="3047" spans="1:19">
      <c r="A3047" s="133" t="s">
        <v>247</v>
      </c>
      <c r="B3047" s="131">
        <v>1500</v>
      </c>
      <c r="C3047" s="131" t="s">
        <v>4019</v>
      </c>
      <c r="D3047" s="316" t="s">
        <v>3999</v>
      </c>
      <c r="E3047" s="131">
        <v>4.5199999999999996</v>
      </c>
      <c r="F3047" s="131" t="s">
        <v>9</v>
      </c>
      <c r="G3047" s="131" t="s">
        <v>4076</v>
      </c>
      <c r="H3047" s="134" t="s">
        <v>4065</v>
      </c>
      <c r="I3047" s="89" t="s">
        <v>4099</v>
      </c>
      <c r="J3047" s="74">
        <f>IF(F3047="USD", E3047, E3047 * IFERROR(VLOOKUP(F3047, EXCHANGE_RATE!A:B, 2, FALSE), "Currency not found"))</f>
        <v>4.5199999999999996</v>
      </c>
      <c r="K3047" s="74">
        <f t="shared" si="309"/>
        <v>4.5199999999999996</v>
      </c>
      <c r="L3047" s="14">
        <f>IF(C3047="MTS", B3047, B3047 * IFERROR(VLOOKUP(C3047, 'QTY_CONVERSIONS '!A:B, 2, FALSE), "Units not found"))</f>
        <v>1.5</v>
      </c>
      <c r="M3047" s="75">
        <f t="shared" si="310"/>
        <v>6779.9999999999991</v>
      </c>
      <c r="N3047" t="str">
        <f>IFERROR(VLOOKUP(D3047, Product_Category!A:B, 2, FALSE), "Uncategorized")</f>
        <v>MCC</v>
      </c>
      <c r="O3047" s="76">
        <f t="shared" si="311"/>
        <v>4.5199999999999996</v>
      </c>
      <c r="P3047" s="76">
        <f t="shared" si="312"/>
        <v>6.7799999999999994</v>
      </c>
      <c r="Q3047">
        <v>2024</v>
      </c>
      <c r="R3047" t="str">
        <f>IFERROR(VLOOKUP(G3047,'Importer Name'!A:B, 2, FALSE), "")</f>
        <v>Danisco Nutra &amp; Bioscience</v>
      </c>
      <c r="S3047" t="str">
        <f>IFERROR(VLOOKUP(H3047,'Supplier name '!A:B, 2, FALSE), "")</f>
        <v>DUPONT NUTRA</v>
      </c>
    </row>
    <row r="3048" spans="1:19">
      <c r="A3048" s="135" t="s">
        <v>247</v>
      </c>
      <c r="B3048" s="132">
        <v>10500</v>
      </c>
      <c r="C3048" s="132" t="s">
        <v>4019</v>
      </c>
      <c r="D3048" s="317" t="s">
        <v>3999</v>
      </c>
      <c r="E3048" s="132">
        <v>4.5199999999999996</v>
      </c>
      <c r="F3048" s="132" t="s">
        <v>9</v>
      </c>
      <c r="G3048" s="132" t="s">
        <v>4076</v>
      </c>
      <c r="H3048" s="136" t="s">
        <v>4065</v>
      </c>
      <c r="I3048" s="89" t="s">
        <v>4099</v>
      </c>
      <c r="J3048" s="74">
        <f>IF(F3048="USD", E3048, E3048 * IFERROR(VLOOKUP(F3048, EXCHANGE_RATE!A:B, 2, FALSE), "Currency not found"))</f>
        <v>4.5199999999999996</v>
      </c>
      <c r="K3048" s="74">
        <f t="shared" si="309"/>
        <v>4.5199999999999996</v>
      </c>
      <c r="L3048" s="14">
        <f>IF(C3048="MTS", B3048, B3048 * IFERROR(VLOOKUP(C3048, 'QTY_CONVERSIONS '!A:B, 2, FALSE), "Units not found"))</f>
        <v>10.5</v>
      </c>
      <c r="M3048" s="75">
        <f t="shared" si="310"/>
        <v>47459.999999999993</v>
      </c>
      <c r="N3048" t="str">
        <f>IFERROR(VLOOKUP(D3048, Product_Category!A:B, 2, FALSE), "Uncategorized")</f>
        <v>MCC</v>
      </c>
      <c r="O3048" s="76">
        <f t="shared" si="311"/>
        <v>4.5199999999999996</v>
      </c>
      <c r="P3048" s="76">
        <f t="shared" si="312"/>
        <v>47.459999999999994</v>
      </c>
      <c r="Q3048">
        <v>2024</v>
      </c>
      <c r="R3048" t="str">
        <f>IFERROR(VLOOKUP(G3048,'Importer Name'!A:B, 2, FALSE), "")</f>
        <v>Danisco Nutra &amp; Bioscience</v>
      </c>
      <c r="S3048" t="str">
        <f>IFERROR(VLOOKUP(H3048,'Supplier name '!A:B, 2, FALSE), "")</f>
        <v>DUPONT NUTRA</v>
      </c>
    </row>
    <row r="3049" spans="1:19">
      <c r="A3049" s="133" t="s">
        <v>262</v>
      </c>
      <c r="B3049" s="131">
        <v>500</v>
      </c>
      <c r="C3049" s="131" t="s">
        <v>4019</v>
      </c>
      <c r="D3049" s="316" t="s">
        <v>798</v>
      </c>
      <c r="E3049" s="131">
        <v>4.0999999999999996</v>
      </c>
      <c r="F3049" s="131" t="s">
        <v>9</v>
      </c>
      <c r="G3049" s="131" t="s">
        <v>4077</v>
      </c>
      <c r="H3049" s="134" t="s">
        <v>4078</v>
      </c>
      <c r="I3049" s="89" t="s">
        <v>4099</v>
      </c>
      <c r="J3049" s="74">
        <f>IF(F3049="USD", E3049, E3049 * IFERROR(VLOOKUP(F3049, EXCHANGE_RATE!A:B, 2, FALSE), "Currency not found"))</f>
        <v>4.0999999999999996</v>
      </c>
      <c r="K3049" s="74">
        <f t="shared" si="309"/>
        <v>4.0999999999999996</v>
      </c>
      <c r="L3049" s="14">
        <f>IF(C3049="MTS", B3049, B3049 * IFERROR(VLOOKUP(C3049, 'QTY_CONVERSIONS '!A:B, 2, FALSE), "Units not found"))</f>
        <v>0.5</v>
      </c>
      <c r="M3049" s="75">
        <f t="shared" si="310"/>
        <v>2050</v>
      </c>
      <c r="N3049" t="str">
        <f>IFERROR(VLOOKUP(D3049, Product_Category!A:B, 2, FALSE), "Uncategorized")</f>
        <v>CMC</v>
      </c>
      <c r="O3049" s="76">
        <f t="shared" si="311"/>
        <v>4.0999999999999996</v>
      </c>
      <c r="P3049" s="76">
        <f t="shared" si="312"/>
        <v>2.0499999999999998</v>
      </c>
      <c r="Q3049">
        <v>2024</v>
      </c>
      <c r="R3049" t="str">
        <f>IFERROR(VLOOKUP(G3049,'Importer Name'!A:B, 2, FALSE), "")</f>
        <v>LAMBERTI INDIA</v>
      </c>
      <c r="S3049" t="str">
        <f>IFERROR(VLOOKUP(H3049,'Supplier name '!A:B, 2, FALSE), "")</f>
        <v>LAMBERTI</v>
      </c>
    </row>
    <row r="3050" spans="1:19">
      <c r="A3050" s="133" t="s">
        <v>262</v>
      </c>
      <c r="B3050" s="131">
        <v>15750</v>
      </c>
      <c r="C3050" s="131" t="s">
        <v>4019</v>
      </c>
      <c r="D3050" s="316" t="s">
        <v>44</v>
      </c>
      <c r="E3050" s="131">
        <v>4.0999999999999996</v>
      </c>
      <c r="F3050" s="131" t="s">
        <v>9</v>
      </c>
      <c r="G3050" s="131" t="s">
        <v>4077</v>
      </c>
      <c r="H3050" s="134" t="s">
        <v>4078</v>
      </c>
      <c r="I3050" s="89" t="s">
        <v>4099</v>
      </c>
      <c r="J3050" s="74">
        <f>IF(F3050="USD", E3050, E3050 * IFERROR(VLOOKUP(F3050, EXCHANGE_RATE!A:B, 2, FALSE), "Currency not found"))</f>
        <v>4.0999999999999996</v>
      </c>
      <c r="K3050" s="74">
        <f t="shared" si="309"/>
        <v>4.0999999999999996</v>
      </c>
      <c r="L3050" s="14">
        <f>IF(C3050="MTS", B3050, B3050 * IFERROR(VLOOKUP(C3050, 'QTY_CONVERSIONS '!A:B, 2, FALSE), "Units not found"))</f>
        <v>15.75</v>
      </c>
      <c r="M3050" s="75">
        <f t="shared" si="310"/>
        <v>64574.999999999993</v>
      </c>
      <c r="N3050" t="str">
        <f>IFERROR(VLOOKUP(D3050, Product_Category!A:B, 2, FALSE), "Uncategorized")</f>
        <v>CMC</v>
      </c>
      <c r="O3050" s="76">
        <f t="shared" si="311"/>
        <v>4.0999999999999996</v>
      </c>
      <c r="P3050" s="76">
        <f t="shared" si="312"/>
        <v>64.574999999999989</v>
      </c>
      <c r="Q3050">
        <v>2024</v>
      </c>
      <c r="R3050" t="str">
        <f>IFERROR(VLOOKUP(G3050,'Importer Name'!A:B, 2, FALSE), "")</f>
        <v>LAMBERTI INDIA</v>
      </c>
      <c r="S3050" t="str">
        <f>IFERROR(VLOOKUP(H3050,'Supplier name '!A:B, 2, FALSE), "")</f>
        <v>LAMBERTI</v>
      </c>
    </row>
    <row r="3051" spans="1:19">
      <c r="A3051" s="135" t="s">
        <v>262</v>
      </c>
      <c r="B3051" s="132">
        <v>1500</v>
      </c>
      <c r="C3051" s="132" t="s">
        <v>4019</v>
      </c>
      <c r="D3051" s="317" t="s">
        <v>44</v>
      </c>
      <c r="E3051" s="132">
        <v>5.4</v>
      </c>
      <c r="F3051" s="132" t="s">
        <v>9</v>
      </c>
      <c r="G3051" s="132" t="s">
        <v>4077</v>
      </c>
      <c r="H3051" s="136" t="s">
        <v>4078</v>
      </c>
      <c r="I3051" s="89" t="s">
        <v>4099</v>
      </c>
      <c r="J3051" s="74">
        <f>IF(F3051="USD", E3051, E3051 * IFERROR(VLOOKUP(F3051, EXCHANGE_RATE!A:B, 2, FALSE), "Currency not found"))</f>
        <v>5.4</v>
      </c>
      <c r="K3051" s="74">
        <f t="shared" si="309"/>
        <v>5.4</v>
      </c>
      <c r="L3051" s="14">
        <f>IF(C3051="MTS", B3051, B3051 * IFERROR(VLOOKUP(C3051, 'QTY_CONVERSIONS '!A:B, 2, FALSE), "Units not found"))</f>
        <v>1.5</v>
      </c>
      <c r="M3051" s="75">
        <f t="shared" si="310"/>
        <v>8100.0000000000009</v>
      </c>
      <c r="N3051" t="str">
        <f>IFERROR(VLOOKUP(D3051, Product_Category!A:B, 2, FALSE), "Uncategorized")</f>
        <v>CMC</v>
      </c>
      <c r="O3051" s="76">
        <f t="shared" si="311"/>
        <v>5.4</v>
      </c>
      <c r="P3051" s="76">
        <f t="shared" si="312"/>
        <v>8.1000000000000014</v>
      </c>
      <c r="Q3051">
        <v>2024</v>
      </c>
      <c r="R3051" t="str">
        <f>IFERROR(VLOOKUP(G3051,'Importer Name'!A:B, 2, FALSE), "")</f>
        <v>LAMBERTI INDIA</v>
      </c>
      <c r="S3051" t="str">
        <f>IFERROR(VLOOKUP(H3051,'Supplier name '!A:B, 2, FALSE), "")</f>
        <v>LAMBERTI</v>
      </c>
    </row>
    <row r="3052" spans="1:19">
      <c r="A3052" s="133" t="s">
        <v>269</v>
      </c>
      <c r="B3052" s="131">
        <v>160</v>
      </c>
      <c r="C3052" s="131" t="s">
        <v>4019</v>
      </c>
      <c r="D3052" s="316" t="s">
        <v>3852</v>
      </c>
      <c r="E3052" s="131">
        <v>21.5</v>
      </c>
      <c r="F3052" s="131" t="s">
        <v>9</v>
      </c>
      <c r="G3052" s="131" t="s">
        <v>4079</v>
      </c>
      <c r="H3052" s="134" t="s">
        <v>4080</v>
      </c>
      <c r="I3052" s="89" t="s">
        <v>4099</v>
      </c>
      <c r="J3052" s="74">
        <f>IF(F3052="USD", E3052, E3052 * IFERROR(VLOOKUP(F3052, EXCHANGE_RATE!A:B, 2, FALSE), "Currency not found"))</f>
        <v>21.5</v>
      </c>
      <c r="K3052" s="74">
        <f t="shared" si="309"/>
        <v>21.5</v>
      </c>
      <c r="L3052" s="14">
        <f>IF(C3052="MTS", B3052, B3052 * IFERROR(VLOOKUP(C3052, 'QTY_CONVERSIONS '!A:B, 2, FALSE), "Units not found"))</f>
        <v>0.16</v>
      </c>
      <c r="M3052" s="75">
        <f t="shared" si="310"/>
        <v>3440</v>
      </c>
      <c r="N3052" t="str">
        <f>IFERROR(VLOOKUP(D3052, Product_Category!A:B, 2, FALSE), "Uncategorized")</f>
        <v>CMC</v>
      </c>
      <c r="O3052" s="76">
        <f t="shared" si="311"/>
        <v>21.5</v>
      </c>
      <c r="P3052" s="76">
        <f t="shared" si="312"/>
        <v>3.44</v>
      </c>
      <c r="Q3052">
        <v>2024</v>
      </c>
      <c r="R3052" t="str">
        <f>IFERROR(VLOOKUP(G3052,'Importer Name'!A:B, 2, FALSE), "")</f>
        <v>TABLETS (INDIA)</v>
      </c>
      <c r="S3052" t="str">
        <f>IFERROR(VLOOKUP(H3052,'Supplier name '!A:B, 2, FALSE), "")</f>
        <v>Yamaguchi Yakuhin</v>
      </c>
    </row>
    <row r="3053" spans="1:19">
      <c r="A3053" s="133" t="s">
        <v>269</v>
      </c>
      <c r="B3053" s="131">
        <v>2200</v>
      </c>
      <c r="C3053" s="131" t="s">
        <v>4019</v>
      </c>
      <c r="D3053" s="316" t="s">
        <v>4003</v>
      </c>
      <c r="E3053" s="131">
        <v>34.76</v>
      </c>
      <c r="F3053" s="131" t="s">
        <v>9</v>
      </c>
      <c r="G3053" s="131" t="s">
        <v>3017</v>
      </c>
      <c r="H3053" s="134" t="s">
        <v>4081</v>
      </c>
      <c r="I3053" s="89" t="s">
        <v>4099</v>
      </c>
      <c r="J3053" s="74">
        <f>IF(F3053="USD", E3053, E3053 * IFERROR(VLOOKUP(F3053, EXCHANGE_RATE!A:B, 2, FALSE), "Currency not found"))</f>
        <v>34.76</v>
      </c>
      <c r="K3053" s="74">
        <f t="shared" si="309"/>
        <v>34.76</v>
      </c>
      <c r="L3053" s="14">
        <f>IF(C3053="MTS", B3053, B3053 * IFERROR(VLOOKUP(C3053, 'QTY_CONVERSIONS '!A:B, 2, FALSE), "Units not found"))</f>
        <v>2.2000000000000002</v>
      </c>
      <c r="M3053" s="75">
        <f t="shared" si="310"/>
        <v>76472</v>
      </c>
      <c r="N3053" t="str">
        <f>IFERROR(VLOOKUP(D3053, Product_Category!A:B, 2, FALSE), "Uncategorized")</f>
        <v>MCC</v>
      </c>
      <c r="O3053" s="76">
        <f t="shared" si="311"/>
        <v>34.76</v>
      </c>
      <c r="P3053" s="76">
        <f t="shared" si="312"/>
        <v>76.472000000000008</v>
      </c>
      <c r="Q3053">
        <v>2024</v>
      </c>
      <c r="R3053" t="str">
        <f>IFERROR(VLOOKUP(G3053,'Importer Name'!A:B, 2, FALSE), "")</f>
        <v>DR.REDDY'S</v>
      </c>
      <c r="S3053" t="str">
        <f>IFERROR(VLOOKUP(H3053,'Supplier name '!A:B, 2, FALSE), "")</f>
        <v>NAGASE &amp; CO.</v>
      </c>
    </row>
    <row r="3054" spans="1:19">
      <c r="A3054" s="133" t="s">
        <v>269</v>
      </c>
      <c r="B3054" s="131">
        <v>300</v>
      </c>
      <c r="C3054" s="131" t="s">
        <v>4019</v>
      </c>
      <c r="D3054" s="316" t="s">
        <v>4004</v>
      </c>
      <c r="E3054" s="131">
        <v>30.79</v>
      </c>
      <c r="F3054" s="131" t="s">
        <v>9</v>
      </c>
      <c r="G3054" s="131" t="s">
        <v>4066</v>
      </c>
      <c r="H3054" s="134" t="s">
        <v>4082</v>
      </c>
      <c r="I3054" s="89" t="s">
        <v>4099</v>
      </c>
      <c r="J3054" s="74">
        <f>IF(F3054="USD", E3054, E3054 * IFERROR(VLOOKUP(F3054, EXCHANGE_RATE!A:B, 2, FALSE), "Currency not found"))</f>
        <v>30.79</v>
      </c>
      <c r="K3054" s="74">
        <f t="shared" si="309"/>
        <v>30.79</v>
      </c>
      <c r="L3054" s="14">
        <f>IF(C3054="MTS", B3054, B3054 * IFERROR(VLOOKUP(C3054, 'QTY_CONVERSIONS '!A:B, 2, FALSE), "Units not found"))</f>
        <v>0.3</v>
      </c>
      <c r="M3054" s="75">
        <f t="shared" si="310"/>
        <v>9237</v>
      </c>
      <c r="N3054" t="str">
        <f>IFERROR(VLOOKUP(D3054, Product_Category!A:B, 2, FALSE), "Uncategorized")</f>
        <v>MCC</v>
      </c>
      <c r="O3054" s="76">
        <f t="shared" si="311"/>
        <v>30.79</v>
      </c>
      <c r="P3054" s="76">
        <f t="shared" si="312"/>
        <v>9.2370000000000001</v>
      </c>
      <c r="Q3054">
        <v>2024</v>
      </c>
      <c r="R3054" t="str">
        <f>IFERROR(VLOOKUP(G3054,'Importer Name'!A:B, 2, FALSE), "")</f>
        <v>SIGNET</v>
      </c>
      <c r="S3054" t="str">
        <f>IFERROR(VLOOKUP(H3054,'Supplier name '!A:B, 2, FALSE), "")</f>
        <v>ASAHI KASEI CORP</v>
      </c>
    </row>
    <row r="3055" spans="1:19">
      <c r="A3055" s="133" t="s">
        <v>269</v>
      </c>
      <c r="B3055" s="131">
        <v>100</v>
      </c>
      <c r="C3055" s="131" t="s">
        <v>4019</v>
      </c>
      <c r="D3055" s="316" t="s">
        <v>4005</v>
      </c>
      <c r="E3055" s="131">
        <v>29.55</v>
      </c>
      <c r="F3055" s="131" t="s">
        <v>9</v>
      </c>
      <c r="G3055" s="131" t="s">
        <v>4066</v>
      </c>
      <c r="H3055" s="134" t="s">
        <v>4082</v>
      </c>
      <c r="I3055" s="89" t="s">
        <v>4099</v>
      </c>
      <c r="J3055" s="74">
        <f>IF(F3055="USD", E3055, E3055 * IFERROR(VLOOKUP(F3055, EXCHANGE_RATE!A:B, 2, FALSE), "Currency not found"))</f>
        <v>29.55</v>
      </c>
      <c r="K3055" s="74">
        <f t="shared" si="309"/>
        <v>29.55</v>
      </c>
      <c r="L3055" s="14">
        <f>IF(C3055="MTS", B3055, B3055 * IFERROR(VLOOKUP(C3055, 'QTY_CONVERSIONS '!A:B, 2, FALSE), "Units not found"))</f>
        <v>0.1</v>
      </c>
      <c r="M3055" s="75">
        <f t="shared" si="310"/>
        <v>2955</v>
      </c>
      <c r="N3055" t="str">
        <f>IFERROR(VLOOKUP(D3055, Product_Category!A:B, 2, FALSE), "Uncategorized")</f>
        <v>MCC</v>
      </c>
      <c r="O3055" s="76">
        <f t="shared" si="311"/>
        <v>29.55</v>
      </c>
      <c r="P3055" s="76">
        <f t="shared" si="312"/>
        <v>2.9550000000000001</v>
      </c>
      <c r="Q3055">
        <v>2024</v>
      </c>
      <c r="R3055" t="str">
        <f>IFERROR(VLOOKUP(G3055,'Importer Name'!A:B, 2, FALSE), "")</f>
        <v>SIGNET</v>
      </c>
      <c r="S3055" t="str">
        <f>IFERROR(VLOOKUP(H3055,'Supplier name '!A:B, 2, FALSE), "")</f>
        <v>ASAHI KASEI CORP</v>
      </c>
    </row>
    <row r="3056" spans="1:19">
      <c r="A3056" s="133" t="s">
        <v>269</v>
      </c>
      <c r="B3056" s="131">
        <v>200</v>
      </c>
      <c r="C3056" s="131" t="s">
        <v>4019</v>
      </c>
      <c r="D3056" s="316" t="s">
        <v>4006</v>
      </c>
      <c r="E3056" s="300">
        <v>62.58</v>
      </c>
      <c r="F3056" s="131" t="s">
        <v>9</v>
      </c>
      <c r="G3056" s="131" t="s">
        <v>4066</v>
      </c>
      <c r="H3056" s="134" t="s">
        <v>4082</v>
      </c>
      <c r="I3056" s="89" t="s">
        <v>4099</v>
      </c>
      <c r="J3056" s="74">
        <f>IF(F3056="USD", E3056, E3056 * IFERROR(VLOOKUP(F3056, EXCHANGE_RATE!A:B, 2, FALSE), "Currency not found"))</f>
        <v>62.58</v>
      </c>
      <c r="K3056" s="74">
        <f t="shared" si="309"/>
        <v>62.58</v>
      </c>
      <c r="L3056" s="14">
        <f>IF(C3056="MTS", B3056, B3056 * IFERROR(VLOOKUP(C3056, 'QTY_CONVERSIONS '!A:B, 2, FALSE), "Units not found"))</f>
        <v>0.2</v>
      </c>
      <c r="M3056" s="75">
        <f t="shared" si="310"/>
        <v>12516</v>
      </c>
      <c r="N3056" t="str">
        <f>IFERROR(VLOOKUP(D3056, Product_Category!A:B, 2, FALSE), "Uncategorized")</f>
        <v>MCC</v>
      </c>
      <c r="O3056" s="76">
        <f>K3056*1000</f>
        <v>62580</v>
      </c>
      <c r="P3056" s="76">
        <f t="shared" si="312"/>
        <v>12516</v>
      </c>
      <c r="Q3056">
        <v>2024</v>
      </c>
      <c r="R3056" t="str">
        <f>IFERROR(VLOOKUP(G3056,'Importer Name'!A:B, 2, FALSE), "")</f>
        <v>SIGNET</v>
      </c>
      <c r="S3056" t="str">
        <f>IFERROR(VLOOKUP(H3056,'Supplier name '!A:B, 2, FALSE), "")</f>
        <v>ASAHI KASEI CORP</v>
      </c>
    </row>
    <row r="3057" spans="1:19">
      <c r="A3057" s="133" t="s">
        <v>269</v>
      </c>
      <c r="B3057" s="131">
        <v>8000</v>
      </c>
      <c r="C3057" s="131" t="s">
        <v>4019</v>
      </c>
      <c r="D3057" s="316" t="s">
        <v>266</v>
      </c>
      <c r="E3057" s="131">
        <v>17.48</v>
      </c>
      <c r="F3057" s="131" t="s">
        <v>9</v>
      </c>
      <c r="G3057" s="131" t="s">
        <v>4064</v>
      </c>
      <c r="H3057" s="134" t="s">
        <v>3644</v>
      </c>
      <c r="I3057" s="89" t="s">
        <v>4099</v>
      </c>
      <c r="J3057" s="74">
        <f>IF(F3057="USD", E3057, E3057 * IFERROR(VLOOKUP(F3057, EXCHANGE_RATE!A:B, 2, FALSE), "Currency not found"))</f>
        <v>17.48</v>
      </c>
      <c r="K3057" s="74">
        <f t="shared" si="309"/>
        <v>17.48</v>
      </c>
      <c r="L3057" s="14">
        <f>IF(C3057="MTS", B3057, B3057 * IFERROR(VLOOKUP(C3057, 'QTY_CONVERSIONS '!A:B, 2, FALSE), "Units not found"))</f>
        <v>8</v>
      </c>
      <c r="M3057" s="75">
        <f t="shared" si="310"/>
        <v>139840</v>
      </c>
      <c r="N3057" t="str">
        <f>IFERROR(VLOOKUP(D3057, Product_Category!A:B, 2, FALSE), "Uncategorized")</f>
        <v>MCC</v>
      </c>
      <c r="O3057" s="76">
        <f t="shared" si="311"/>
        <v>17.48</v>
      </c>
      <c r="P3057" s="76">
        <f t="shared" si="312"/>
        <v>139.84</v>
      </c>
      <c r="Q3057">
        <v>2024</v>
      </c>
      <c r="R3057" t="str">
        <f>IFERROR(VLOOKUP(G3057,'Importer Name'!A:B, 2, FALSE), "")</f>
        <v>MYLAN LABS</v>
      </c>
      <c r="S3057" t="str">
        <f>IFERROR(VLOOKUP(H3057,'Supplier name '!A:B, 2, FALSE), "")</f>
        <v>M/S.ASAHI KASEI CORP</v>
      </c>
    </row>
    <row r="3058" spans="1:19">
      <c r="A3058" s="133" t="s">
        <v>269</v>
      </c>
      <c r="B3058" s="131">
        <v>12000</v>
      </c>
      <c r="C3058" s="131" t="s">
        <v>4019</v>
      </c>
      <c r="D3058" s="316" t="s">
        <v>266</v>
      </c>
      <c r="E3058" s="131">
        <v>11.54</v>
      </c>
      <c r="F3058" s="131" t="s">
        <v>9</v>
      </c>
      <c r="G3058" s="131" t="s">
        <v>4061</v>
      </c>
      <c r="H3058" s="134" t="s">
        <v>4082</v>
      </c>
      <c r="I3058" s="89" t="s">
        <v>4099</v>
      </c>
      <c r="J3058" s="74">
        <f>IF(F3058="USD", E3058, E3058 * IFERROR(VLOOKUP(F3058, EXCHANGE_RATE!A:B, 2, FALSE), "Currency not found"))</f>
        <v>11.54</v>
      </c>
      <c r="K3058" s="74">
        <f t="shared" si="309"/>
        <v>11.54</v>
      </c>
      <c r="L3058" s="14">
        <f>IF(C3058="MTS", B3058, B3058 * IFERROR(VLOOKUP(C3058, 'QTY_CONVERSIONS '!A:B, 2, FALSE), "Units not found"))</f>
        <v>12</v>
      </c>
      <c r="M3058" s="75">
        <f t="shared" si="310"/>
        <v>138480</v>
      </c>
      <c r="N3058" t="str">
        <f>IFERROR(VLOOKUP(D3058, Product_Category!A:B, 2, FALSE), "Uncategorized")</f>
        <v>MCC</v>
      </c>
      <c r="O3058" s="76">
        <f t="shared" si="311"/>
        <v>11.54</v>
      </c>
      <c r="P3058" s="76">
        <f t="shared" si="312"/>
        <v>138.47999999999999</v>
      </c>
      <c r="Q3058">
        <v>2024</v>
      </c>
      <c r="R3058" t="str">
        <f>IFERROR(VLOOKUP(G3058,'Importer Name'!A:B, 2, FALSE), "")</f>
        <v>ARIHANT INNOCHEM</v>
      </c>
      <c r="S3058" t="str">
        <f>IFERROR(VLOOKUP(H3058,'Supplier name '!A:B, 2, FALSE), "")</f>
        <v>ASAHI KASEI CORP</v>
      </c>
    </row>
    <row r="3059" spans="1:19">
      <c r="A3059" s="133" t="s">
        <v>269</v>
      </c>
      <c r="B3059" s="131">
        <v>4500</v>
      </c>
      <c r="C3059" s="131" t="s">
        <v>4019</v>
      </c>
      <c r="D3059" s="316" t="s">
        <v>266</v>
      </c>
      <c r="E3059" s="131">
        <v>11.54</v>
      </c>
      <c r="F3059" s="131" t="s">
        <v>9</v>
      </c>
      <c r="G3059" s="131" t="s">
        <v>4061</v>
      </c>
      <c r="H3059" s="134" t="s">
        <v>4082</v>
      </c>
      <c r="I3059" s="89" t="s">
        <v>4099</v>
      </c>
      <c r="J3059" s="74">
        <f>IF(F3059="USD", E3059, E3059 * IFERROR(VLOOKUP(F3059, EXCHANGE_RATE!A:B, 2, FALSE), "Currency not found"))</f>
        <v>11.54</v>
      </c>
      <c r="K3059" s="74">
        <f t="shared" si="309"/>
        <v>11.54</v>
      </c>
      <c r="L3059" s="14">
        <f>IF(C3059="MTS", B3059, B3059 * IFERROR(VLOOKUP(C3059, 'QTY_CONVERSIONS '!A:B, 2, FALSE), "Units not found"))</f>
        <v>4.5</v>
      </c>
      <c r="M3059" s="75">
        <f t="shared" si="310"/>
        <v>51929.999999999993</v>
      </c>
      <c r="N3059" t="str">
        <f>IFERROR(VLOOKUP(D3059, Product_Category!A:B, 2, FALSE), "Uncategorized")</f>
        <v>MCC</v>
      </c>
      <c r="O3059" s="76">
        <f t="shared" si="311"/>
        <v>11.54</v>
      </c>
      <c r="P3059" s="76">
        <f t="shared" si="312"/>
        <v>51.929999999999993</v>
      </c>
      <c r="Q3059">
        <v>2024</v>
      </c>
      <c r="R3059" t="str">
        <f>IFERROR(VLOOKUP(G3059,'Importer Name'!A:B, 2, FALSE), "")</f>
        <v>ARIHANT INNOCHEM</v>
      </c>
      <c r="S3059" t="str">
        <f>IFERROR(VLOOKUP(H3059,'Supplier name '!A:B, 2, FALSE), "")</f>
        <v>ASAHI KASEI CORP</v>
      </c>
    </row>
    <row r="3060" spans="1:19">
      <c r="A3060" s="133" t="s">
        <v>269</v>
      </c>
      <c r="B3060" s="131">
        <v>6000</v>
      </c>
      <c r="C3060" s="131" t="s">
        <v>4019</v>
      </c>
      <c r="D3060" s="316" t="s">
        <v>4007</v>
      </c>
      <c r="E3060" s="131">
        <v>6.6</v>
      </c>
      <c r="F3060" s="131" t="s">
        <v>9</v>
      </c>
      <c r="G3060" s="131" t="s">
        <v>4061</v>
      </c>
      <c r="H3060" s="134" t="s">
        <v>4082</v>
      </c>
      <c r="I3060" s="89" t="s">
        <v>4099</v>
      </c>
      <c r="J3060" s="74">
        <f>IF(F3060="USD", E3060, E3060 * IFERROR(VLOOKUP(F3060, EXCHANGE_RATE!A:B, 2, FALSE), "Currency not found"))</f>
        <v>6.6</v>
      </c>
      <c r="K3060" s="74">
        <f t="shared" si="309"/>
        <v>6.6</v>
      </c>
      <c r="L3060" s="14">
        <f>IF(C3060="MTS", B3060, B3060 * IFERROR(VLOOKUP(C3060, 'QTY_CONVERSIONS '!A:B, 2, FALSE), "Units not found"))</f>
        <v>6</v>
      </c>
      <c r="M3060" s="75">
        <f t="shared" si="310"/>
        <v>39600</v>
      </c>
      <c r="N3060" t="str">
        <f>IFERROR(VLOOKUP(D3060, Product_Category!A:B, 2, FALSE), "Uncategorized")</f>
        <v>MCC</v>
      </c>
      <c r="O3060" s="76">
        <f t="shared" si="311"/>
        <v>6.6</v>
      </c>
      <c r="P3060" s="76">
        <f t="shared" si="312"/>
        <v>39.599999999999994</v>
      </c>
      <c r="Q3060">
        <v>2024</v>
      </c>
      <c r="R3060" t="str">
        <f>IFERROR(VLOOKUP(G3060,'Importer Name'!A:B, 2, FALSE), "")</f>
        <v>ARIHANT INNOCHEM</v>
      </c>
      <c r="S3060" t="str">
        <f>IFERROR(VLOOKUP(H3060,'Supplier name '!A:B, 2, FALSE), "")</f>
        <v>ASAHI KASEI CORP</v>
      </c>
    </row>
    <row r="3061" spans="1:19">
      <c r="A3061" s="133" t="s">
        <v>269</v>
      </c>
      <c r="B3061" s="131">
        <v>500</v>
      </c>
      <c r="C3061" s="131" t="s">
        <v>4019</v>
      </c>
      <c r="D3061" s="316" t="s">
        <v>4007</v>
      </c>
      <c r="E3061" s="131">
        <v>11.29</v>
      </c>
      <c r="F3061" s="131" t="s">
        <v>9</v>
      </c>
      <c r="G3061" s="131" t="s">
        <v>4061</v>
      </c>
      <c r="H3061" s="134" t="s">
        <v>4082</v>
      </c>
      <c r="I3061" s="89" t="s">
        <v>4099</v>
      </c>
      <c r="J3061" s="74">
        <f>IF(F3061="USD", E3061, E3061 * IFERROR(VLOOKUP(F3061, EXCHANGE_RATE!A:B, 2, FALSE), "Currency not found"))</f>
        <v>11.29</v>
      </c>
      <c r="K3061" s="74">
        <f t="shared" si="309"/>
        <v>11.29</v>
      </c>
      <c r="L3061" s="14">
        <f>IF(C3061="MTS", B3061, B3061 * IFERROR(VLOOKUP(C3061, 'QTY_CONVERSIONS '!A:B, 2, FALSE), "Units not found"))</f>
        <v>0.5</v>
      </c>
      <c r="M3061" s="75">
        <f t="shared" si="310"/>
        <v>5645</v>
      </c>
      <c r="N3061" t="str">
        <f>IFERROR(VLOOKUP(D3061, Product_Category!A:B, 2, FALSE), "Uncategorized")</f>
        <v>MCC</v>
      </c>
      <c r="O3061" s="76">
        <f t="shared" si="311"/>
        <v>11.29</v>
      </c>
      <c r="P3061" s="76">
        <f t="shared" si="312"/>
        <v>5.6449999999999996</v>
      </c>
      <c r="Q3061">
        <v>2024</v>
      </c>
      <c r="R3061" t="str">
        <f>IFERROR(VLOOKUP(G3061,'Importer Name'!A:B, 2, FALSE), "")</f>
        <v>ARIHANT INNOCHEM</v>
      </c>
      <c r="S3061" t="str">
        <f>IFERROR(VLOOKUP(H3061,'Supplier name '!A:B, 2, FALSE), "")</f>
        <v>ASAHI KASEI CORP</v>
      </c>
    </row>
    <row r="3062" spans="1:19">
      <c r="A3062" s="133" t="s">
        <v>269</v>
      </c>
      <c r="B3062" s="131">
        <v>8000</v>
      </c>
      <c r="C3062" s="131" t="s">
        <v>4019</v>
      </c>
      <c r="D3062" s="316" t="s">
        <v>4008</v>
      </c>
      <c r="E3062" s="131">
        <v>6.6</v>
      </c>
      <c r="F3062" s="131" t="s">
        <v>9</v>
      </c>
      <c r="G3062" s="131" t="s">
        <v>4061</v>
      </c>
      <c r="H3062" s="134" t="s">
        <v>4082</v>
      </c>
      <c r="I3062" s="89" t="s">
        <v>4099</v>
      </c>
      <c r="J3062" s="74">
        <f>IF(F3062="USD", E3062, E3062 * IFERROR(VLOOKUP(F3062, EXCHANGE_RATE!A:B, 2, FALSE), "Currency not found"))</f>
        <v>6.6</v>
      </c>
      <c r="K3062" s="74">
        <f t="shared" si="309"/>
        <v>6.6</v>
      </c>
      <c r="L3062" s="14">
        <f>IF(C3062="MTS", B3062, B3062 * IFERROR(VLOOKUP(C3062, 'QTY_CONVERSIONS '!A:B, 2, FALSE), "Units not found"))</f>
        <v>8</v>
      </c>
      <c r="M3062" s="75">
        <f t="shared" si="310"/>
        <v>52800</v>
      </c>
      <c r="N3062" t="str">
        <f>IFERROR(VLOOKUP(D3062, Product_Category!A:B, 2, FALSE), "Uncategorized")</f>
        <v>MCC</v>
      </c>
      <c r="O3062" s="76">
        <f t="shared" si="311"/>
        <v>6.6</v>
      </c>
      <c r="P3062" s="76">
        <f t="shared" si="312"/>
        <v>52.8</v>
      </c>
      <c r="Q3062">
        <v>2024</v>
      </c>
      <c r="R3062" t="str">
        <f>IFERROR(VLOOKUP(G3062,'Importer Name'!A:B, 2, FALSE), "")</f>
        <v>ARIHANT INNOCHEM</v>
      </c>
      <c r="S3062" t="str">
        <f>IFERROR(VLOOKUP(H3062,'Supplier name '!A:B, 2, FALSE), "")</f>
        <v>ASAHI KASEI CORP</v>
      </c>
    </row>
    <row r="3063" spans="1:19">
      <c r="A3063" s="133" t="s">
        <v>269</v>
      </c>
      <c r="B3063" s="131">
        <v>500</v>
      </c>
      <c r="C3063" s="131" t="s">
        <v>4019</v>
      </c>
      <c r="D3063" s="316" t="s">
        <v>4008</v>
      </c>
      <c r="E3063" s="131">
        <v>11.47</v>
      </c>
      <c r="F3063" s="131" t="s">
        <v>9</v>
      </c>
      <c r="G3063" s="131" t="s">
        <v>4061</v>
      </c>
      <c r="H3063" s="134" t="s">
        <v>4082</v>
      </c>
      <c r="I3063" s="89" t="s">
        <v>4099</v>
      </c>
      <c r="J3063" s="74">
        <f>IF(F3063="USD", E3063, E3063 * IFERROR(VLOOKUP(F3063, EXCHANGE_RATE!A:B, 2, FALSE), "Currency not found"))</f>
        <v>11.47</v>
      </c>
      <c r="K3063" s="74">
        <f t="shared" si="309"/>
        <v>11.47</v>
      </c>
      <c r="L3063" s="14">
        <f>IF(C3063="MTS", B3063, B3063 * IFERROR(VLOOKUP(C3063, 'QTY_CONVERSIONS '!A:B, 2, FALSE), "Units not found"))</f>
        <v>0.5</v>
      </c>
      <c r="M3063" s="75">
        <f t="shared" si="310"/>
        <v>5735</v>
      </c>
      <c r="N3063" t="str">
        <f>IFERROR(VLOOKUP(D3063, Product_Category!A:B, 2, FALSE), "Uncategorized")</f>
        <v>MCC</v>
      </c>
      <c r="O3063" s="76">
        <f t="shared" si="311"/>
        <v>11.47</v>
      </c>
      <c r="P3063" s="76">
        <f t="shared" si="312"/>
        <v>5.7350000000000003</v>
      </c>
      <c r="Q3063">
        <v>2024</v>
      </c>
      <c r="R3063" t="str">
        <f>IFERROR(VLOOKUP(G3063,'Importer Name'!A:B, 2, FALSE), "")</f>
        <v>ARIHANT INNOCHEM</v>
      </c>
      <c r="S3063" t="str">
        <f>IFERROR(VLOOKUP(H3063,'Supplier name '!A:B, 2, FALSE), "")</f>
        <v>ASAHI KASEI CORP</v>
      </c>
    </row>
    <row r="3064" spans="1:19">
      <c r="A3064" s="133" t="s">
        <v>269</v>
      </c>
      <c r="B3064" s="131">
        <v>12000</v>
      </c>
      <c r="C3064" s="131" t="s">
        <v>4019</v>
      </c>
      <c r="D3064" s="316" t="s">
        <v>4009</v>
      </c>
      <c r="E3064" s="131">
        <v>11.54</v>
      </c>
      <c r="F3064" s="131" t="s">
        <v>9</v>
      </c>
      <c r="G3064" s="131" t="s">
        <v>4064</v>
      </c>
      <c r="H3064" s="134" t="s">
        <v>4082</v>
      </c>
      <c r="I3064" s="89" t="s">
        <v>4099</v>
      </c>
      <c r="J3064" s="74">
        <f>IF(F3064="USD", E3064, E3064 * IFERROR(VLOOKUP(F3064, EXCHANGE_RATE!A:B, 2, FALSE), "Currency not found"))</f>
        <v>11.54</v>
      </c>
      <c r="K3064" s="74">
        <f t="shared" si="309"/>
        <v>11.54</v>
      </c>
      <c r="L3064" s="14">
        <f>IF(C3064="MTS", B3064, B3064 * IFERROR(VLOOKUP(C3064, 'QTY_CONVERSIONS '!A:B, 2, FALSE), "Units not found"))</f>
        <v>12</v>
      </c>
      <c r="M3064" s="75">
        <f t="shared" si="310"/>
        <v>138480</v>
      </c>
      <c r="N3064" t="str">
        <f>IFERROR(VLOOKUP(D3064, Product_Category!A:B, 2, FALSE), "Uncategorized")</f>
        <v>MCC</v>
      </c>
      <c r="O3064" s="76">
        <f t="shared" si="311"/>
        <v>11.54</v>
      </c>
      <c r="P3064" s="76">
        <f t="shared" si="312"/>
        <v>138.47999999999999</v>
      </c>
      <c r="Q3064">
        <v>2024</v>
      </c>
      <c r="R3064" t="str">
        <f>IFERROR(VLOOKUP(G3064,'Importer Name'!A:B, 2, FALSE), "")</f>
        <v>MYLAN LABS</v>
      </c>
      <c r="S3064" t="str">
        <f>IFERROR(VLOOKUP(H3064,'Supplier name '!A:B, 2, FALSE), "")</f>
        <v>ASAHI KASEI CORP</v>
      </c>
    </row>
    <row r="3065" spans="1:19">
      <c r="A3065" s="133" t="s">
        <v>269</v>
      </c>
      <c r="B3065" s="131">
        <v>6000</v>
      </c>
      <c r="C3065" s="131" t="s">
        <v>4019</v>
      </c>
      <c r="D3065" s="316" t="s">
        <v>4009</v>
      </c>
      <c r="E3065" s="131">
        <v>11.54</v>
      </c>
      <c r="F3065" s="131" t="s">
        <v>9</v>
      </c>
      <c r="G3065" s="131" t="s">
        <v>4061</v>
      </c>
      <c r="H3065" s="134" t="s">
        <v>4082</v>
      </c>
      <c r="I3065" s="89" t="s">
        <v>4099</v>
      </c>
      <c r="J3065" s="74">
        <f>IF(F3065="USD", E3065, E3065 * IFERROR(VLOOKUP(F3065, EXCHANGE_RATE!A:B, 2, FALSE), "Currency not found"))</f>
        <v>11.54</v>
      </c>
      <c r="K3065" s="74">
        <f t="shared" si="309"/>
        <v>11.54</v>
      </c>
      <c r="L3065" s="14">
        <f>IF(C3065="MTS", B3065, B3065 * IFERROR(VLOOKUP(C3065, 'QTY_CONVERSIONS '!A:B, 2, FALSE), "Units not found"))</f>
        <v>6</v>
      </c>
      <c r="M3065" s="75">
        <f t="shared" si="310"/>
        <v>69240</v>
      </c>
      <c r="N3065" t="str">
        <f>IFERROR(VLOOKUP(D3065, Product_Category!A:B, 2, FALSE), "Uncategorized")</f>
        <v>MCC</v>
      </c>
      <c r="O3065" s="76">
        <f t="shared" si="311"/>
        <v>11.54</v>
      </c>
      <c r="P3065" s="76">
        <f t="shared" si="312"/>
        <v>69.239999999999995</v>
      </c>
      <c r="Q3065">
        <v>2024</v>
      </c>
      <c r="R3065" t="str">
        <f>IFERROR(VLOOKUP(G3065,'Importer Name'!A:B, 2, FALSE), "")</f>
        <v>ARIHANT INNOCHEM</v>
      </c>
      <c r="S3065" t="str">
        <f>IFERROR(VLOOKUP(H3065,'Supplier name '!A:B, 2, FALSE), "")</f>
        <v>ASAHI KASEI CORP</v>
      </c>
    </row>
    <row r="3066" spans="1:19">
      <c r="A3066" s="133" t="s">
        <v>269</v>
      </c>
      <c r="B3066" s="131">
        <v>6000</v>
      </c>
      <c r="C3066" s="131" t="s">
        <v>4019</v>
      </c>
      <c r="D3066" s="316" t="s">
        <v>4010</v>
      </c>
      <c r="E3066" s="131">
        <v>11.54</v>
      </c>
      <c r="F3066" s="131" t="s">
        <v>9</v>
      </c>
      <c r="G3066" s="131" t="s">
        <v>4061</v>
      </c>
      <c r="H3066" s="134" t="s">
        <v>4082</v>
      </c>
      <c r="I3066" s="89" t="s">
        <v>4099</v>
      </c>
      <c r="J3066" s="74">
        <f>IF(F3066="USD", E3066, E3066 * IFERROR(VLOOKUP(F3066, EXCHANGE_RATE!A:B, 2, FALSE), "Currency not found"))</f>
        <v>11.54</v>
      </c>
      <c r="K3066" s="74">
        <f t="shared" si="309"/>
        <v>11.54</v>
      </c>
      <c r="L3066" s="14">
        <f>IF(C3066="MTS", B3066, B3066 * IFERROR(VLOOKUP(C3066, 'QTY_CONVERSIONS '!A:B, 2, FALSE), "Units not found"))</f>
        <v>6</v>
      </c>
      <c r="M3066" s="75">
        <f t="shared" si="310"/>
        <v>69240</v>
      </c>
      <c r="N3066" t="str">
        <f>IFERROR(VLOOKUP(D3066, Product_Category!A:B, 2, FALSE), "Uncategorized")</f>
        <v>MCC</v>
      </c>
      <c r="O3066" s="76">
        <f t="shared" si="311"/>
        <v>11.54</v>
      </c>
      <c r="P3066" s="76">
        <f t="shared" si="312"/>
        <v>69.239999999999995</v>
      </c>
      <c r="Q3066">
        <v>2024</v>
      </c>
      <c r="R3066" t="str">
        <f>IFERROR(VLOOKUP(G3066,'Importer Name'!A:B, 2, FALSE), "")</f>
        <v>ARIHANT INNOCHEM</v>
      </c>
      <c r="S3066" t="str">
        <f>IFERROR(VLOOKUP(H3066,'Supplier name '!A:B, 2, FALSE), "")</f>
        <v>ASAHI KASEI CORP</v>
      </c>
    </row>
    <row r="3067" spans="1:19">
      <c r="A3067" s="133" t="s">
        <v>269</v>
      </c>
      <c r="B3067" s="131">
        <v>11250</v>
      </c>
      <c r="C3067" s="131" t="s">
        <v>4019</v>
      </c>
      <c r="D3067" s="316" t="s">
        <v>4010</v>
      </c>
      <c r="E3067" s="131">
        <v>11.54</v>
      </c>
      <c r="F3067" s="131" t="s">
        <v>9</v>
      </c>
      <c r="G3067" s="131" t="s">
        <v>4061</v>
      </c>
      <c r="H3067" s="134" t="s">
        <v>4082</v>
      </c>
      <c r="I3067" s="89" t="s">
        <v>4099</v>
      </c>
      <c r="J3067" s="74">
        <f>IF(F3067="USD", E3067, E3067 * IFERROR(VLOOKUP(F3067, EXCHANGE_RATE!A:B, 2, FALSE), "Currency not found"))</f>
        <v>11.54</v>
      </c>
      <c r="K3067" s="74">
        <f t="shared" si="309"/>
        <v>11.54</v>
      </c>
      <c r="L3067" s="14">
        <f>IF(C3067="MTS", B3067, B3067 * IFERROR(VLOOKUP(C3067, 'QTY_CONVERSIONS '!A:B, 2, FALSE), "Units not found"))</f>
        <v>11.25</v>
      </c>
      <c r="M3067" s="75">
        <f t="shared" si="310"/>
        <v>129824.99999999999</v>
      </c>
      <c r="N3067" t="str">
        <f>IFERROR(VLOOKUP(D3067, Product_Category!A:B, 2, FALSE), "Uncategorized")</f>
        <v>MCC</v>
      </c>
      <c r="O3067" s="76">
        <f t="shared" si="311"/>
        <v>11.54</v>
      </c>
      <c r="P3067" s="76">
        <f t="shared" si="312"/>
        <v>129.82499999999999</v>
      </c>
      <c r="Q3067">
        <v>2024</v>
      </c>
      <c r="R3067" t="str">
        <f>IFERROR(VLOOKUP(G3067,'Importer Name'!A:B, 2, FALSE), "")</f>
        <v>ARIHANT INNOCHEM</v>
      </c>
      <c r="S3067" t="str">
        <f>IFERROR(VLOOKUP(H3067,'Supplier name '!A:B, 2, FALSE), "")</f>
        <v>ASAHI KASEI CORP</v>
      </c>
    </row>
    <row r="3068" spans="1:19">
      <c r="A3068" s="135" t="s">
        <v>269</v>
      </c>
      <c r="B3068" s="132">
        <v>5000</v>
      </c>
      <c r="C3068" s="132" t="s">
        <v>4019</v>
      </c>
      <c r="D3068" s="317" t="s">
        <v>3852</v>
      </c>
      <c r="E3068" s="132">
        <v>14.2</v>
      </c>
      <c r="F3068" s="132" t="s">
        <v>9</v>
      </c>
      <c r="G3068" s="132" t="s">
        <v>4061</v>
      </c>
      <c r="H3068" s="136" t="s">
        <v>3880</v>
      </c>
      <c r="I3068" s="89" t="s">
        <v>4099</v>
      </c>
      <c r="J3068" s="74">
        <f>IF(F3068="USD", E3068, E3068 * IFERROR(VLOOKUP(F3068, EXCHANGE_RATE!A:B, 2, FALSE), "Currency not found"))</f>
        <v>14.2</v>
      </c>
      <c r="K3068" s="74">
        <f t="shared" si="309"/>
        <v>14.2</v>
      </c>
      <c r="L3068" s="14">
        <f>IF(C3068="MTS", B3068, B3068 * IFERROR(VLOOKUP(C3068, 'QTY_CONVERSIONS '!A:B, 2, FALSE), "Units not found"))</f>
        <v>5</v>
      </c>
      <c r="M3068" s="75">
        <f t="shared" si="310"/>
        <v>71000</v>
      </c>
      <c r="N3068" t="str">
        <f>IFERROR(VLOOKUP(D3068, Product_Category!A:B, 2, FALSE), "Uncategorized")</f>
        <v>CMC</v>
      </c>
      <c r="O3068" s="76">
        <f t="shared" si="311"/>
        <v>14.2</v>
      </c>
      <c r="P3068" s="76">
        <f t="shared" si="312"/>
        <v>71</v>
      </c>
      <c r="Q3068">
        <v>2024</v>
      </c>
      <c r="R3068" t="str">
        <f>IFERROR(VLOOKUP(G3068,'Importer Name'!A:B, 2, FALSE), "")</f>
        <v>ARIHANT INNOCHEM</v>
      </c>
      <c r="S3068" t="str">
        <f>IFERROR(VLOOKUP(H3068,'Supplier name '!A:B, 2, FALSE), "")</f>
        <v xml:space="preserve">CBC CO., LTD., </v>
      </c>
    </row>
    <row r="3069" spans="1:19">
      <c r="A3069" s="133" t="s">
        <v>275</v>
      </c>
      <c r="B3069" s="131">
        <v>750</v>
      </c>
      <c r="C3069" s="131" t="s">
        <v>4019</v>
      </c>
      <c r="D3069" s="316" t="s">
        <v>3897</v>
      </c>
      <c r="E3069" s="131">
        <v>16.79</v>
      </c>
      <c r="F3069" s="131" t="s">
        <v>9</v>
      </c>
      <c r="G3069" s="131" t="s">
        <v>4064</v>
      </c>
      <c r="H3069" s="134" t="s">
        <v>4065</v>
      </c>
      <c r="I3069" s="89" t="s">
        <v>4099</v>
      </c>
      <c r="J3069" s="74">
        <f>IF(F3069="USD", E3069, E3069 * IFERROR(VLOOKUP(F3069, EXCHANGE_RATE!A:B, 2, FALSE), "Currency not found"))</f>
        <v>16.79</v>
      </c>
      <c r="K3069" s="74">
        <f t="shared" si="309"/>
        <v>16.79</v>
      </c>
      <c r="L3069" s="14">
        <f>IF(C3069="MTS", B3069, B3069 * IFERROR(VLOOKUP(C3069, 'QTY_CONVERSIONS '!A:B, 2, FALSE), "Units not found"))</f>
        <v>0.75</v>
      </c>
      <c r="M3069" s="75">
        <f t="shared" si="310"/>
        <v>12592.5</v>
      </c>
      <c r="N3069" t="str">
        <f>IFERROR(VLOOKUP(D3069, Product_Category!A:B, 2, FALSE), "Uncategorized")</f>
        <v>CROSCARMELLOSE SODIUM</v>
      </c>
      <c r="O3069" s="76">
        <f t="shared" si="311"/>
        <v>16.79</v>
      </c>
      <c r="P3069" s="76">
        <f t="shared" si="312"/>
        <v>12.592499999999999</v>
      </c>
      <c r="Q3069">
        <v>2024</v>
      </c>
      <c r="R3069" t="str">
        <f>IFERROR(VLOOKUP(G3069,'Importer Name'!A:B, 2, FALSE), "")</f>
        <v>MYLAN LABS</v>
      </c>
      <c r="S3069" t="str">
        <f>IFERROR(VLOOKUP(H3069,'Supplier name '!A:B, 2, FALSE), "")</f>
        <v>DUPONT NUTRA</v>
      </c>
    </row>
    <row r="3070" spans="1:19">
      <c r="A3070" s="133" t="s">
        <v>275</v>
      </c>
      <c r="B3070" s="131">
        <v>1100</v>
      </c>
      <c r="C3070" s="131" t="s">
        <v>4019</v>
      </c>
      <c r="D3070" s="316" t="s">
        <v>3897</v>
      </c>
      <c r="E3070" s="131">
        <v>15.94</v>
      </c>
      <c r="F3070" s="131" t="s">
        <v>9</v>
      </c>
      <c r="G3070" s="131" t="s">
        <v>4071</v>
      </c>
      <c r="H3070" s="134" t="s">
        <v>4065</v>
      </c>
      <c r="I3070" s="89" t="s">
        <v>4099</v>
      </c>
      <c r="J3070" s="74">
        <f>IF(F3070="USD", E3070, E3070 * IFERROR(VLOOKUP(F3070, EXCHANGE_RATE!A:B, 2, FALSE), "Currency not found"))</f>
        <v>15.94</v>
      </c>
      <c r="K3070" s="74">
        <f t="shared" si="309"/>
        <v>15.94</v>
      </c>
      <c r="L3070" s="14">
        <f>IF(C3070="MTS", B3070, B3070 * IFERROR(VLOOKUP(C3070, 'QTY_CONVERSIONS '!A:B, 2, FALSE), "Units not found"))</f>
        <v>1.1000000000000001</v>
      </c>
      <c r="M3070" s="75">
        <f t="shared" si="310"/>
        <v>17534</v>
      </c>
      <c r="N3070" t="str">
        <f>IFERROR(VLOOKUP(D3070, Product_Category!A:B, 2, FALSE), "Uncategorized")</f>
        <v>CROSCARMELLOSE SODIUM</v>
      </c>
      <c r="O3070" s="76">
        <f t="shared" si="311"/>
        <v>15.94</v>
      </c>
      <c r="P3070" s="76">
        <f t="shared" si="312"/>
        <v>17.534000000000002</v>
      </c>
      <c r="Q3070">
        <v>2024</v>
      </c>
      <c r="R3070" t="str">
        <f>IFERROR(VLOOKUP(G3070,'Importer Name'!A:B, 2, FALSE), "")</f>
        <v>EMCURE</v>
      </c>
      <c r="S3070" t="str">
        <f>IFERROR(VLOOKUP(H3070,'Supplier name '!A:B, 2, FALSE), "")</f>
        <v>DUPONT NUTRA</v>
      </c>
    </row>
    <row r="3071" spans="1:19">
      <c r="A3071" s="133" t="s">
        <v>275</v>
      </c>
      <c r="B3071" s="131">
        <v>17500</v>
      </c>
      <c r="C3071" s="131" t="s">
        <v>4019</v>
      </c>
      <c r="D3071" s="316" t="s">
        <v>3897</v>
      </c>
      <c r="E3071" s="131">
        <v>15.94</v>
      </c>
      <c r="F3071" s="131" t="s">
        <v>9</v>
      </c>
      <c r="G3071" s="131" t="s">
        <v>4066</v>
      </c>
      <c r="H3071" s="134" t="s">
        <v>4069</v>
      </c>
      <c r="I3071" s="89" t="s">
        <v>4099</v>
      </c>
      <c r="J3071" s="74">
        <f>IF(F3071="USD", E3071, E3071 * IFERROR(VLOOKUP(F3071, EXCHANGE_RATE!A:B, 2, FALSE), "Currency not found"))</f>
        <v>15.94</v>
      </c>
      <c r="K3071" s="74">
        <f t="shared" si="309"/>
        <v>15.94</v>
      </c>
      <c r="L3071" s="14">
        <f>IF(C3071="MTS", B3071, B3071 * IFERROR(VLOOKUP(C3071, 'QTY_CONVERSIONS '!A:B, 2, FALSE), "Units not found"))</f>
        <v>17.5</v>
      </c>
      <c r="M3071" s="75">
        <f t="shared" si="310"/>
        <v>278950</v>
      </c>
      <c r="N3071" t="str">
        <f>IFERROR(VLOOKUP(D3071, Product_Category!A:B, 2, FALSE), "Uncategorized")</f>
        <v>CROSCARMELLOSE SODIUM</v>
      </c>
      <c r="O3071" s="76">
        <f t="shared" si="311"/>
        <v>15.94</v>
      </c>
      <c r="P3071" s="76">
        <f t="shared" si="312"/>
        <v>278.95</v>
      </c>
      <c r="Q3071">
        <v>2024</v>
      </c>
      <c r="R3071" t="str">
        <f>IFERROR(VLOOKUP(G3071,'Importer Name'!A:B, 2, FALSE), "")</f>
        <v>SIGNET</v>
      </c>
      <c r="S3071" t="str">
        <f>IFERROR(VLOOKUP(H3071,'Supplier name '!A:B, 2, FALSE), "")</f>
        <v>International N&amp;H</v>
      </c>
    </row>
    <row r="3072" spans="1:19">
      <c r="A3072" s="133" t="s">
        <v>275</v>
      </c>
      <c r="B3072" s="131">
        <v>300</v>
      </c>
      <c r="C3072" s="131" t="s">
        <v>4019</v>
      </c>
      <c r="D3072" s="316" t="s">
        <v>3897</v>
      </c>
      <c r="E3072" s="131">
        <v>15.94</v>
      </c>
      <c r="F3072" s="131" t="s">
        <v>9</v>
      </c>
      <c r="G3072" s="131" t="s">
        <v>4068</v>
      </c>
      <c r="H3072" s="134" t="s">
        <v>4065</v>
      </c>
      <c r="I3072" s="89" t="s">
        <v>4099</v>
      </c>
      <c r="J3072" s="74">
        <f>IF(F3072="USD", E3072, E3072 * IFERROR(VLOOKUP(F3072, EXCHANGE_RATE!A:B, 2, FALSE), "Currency not found"))</f>
        <v>15.94</v>
      </c>
      <c r="K3072" s="74">
        <f t="shared" si="309"/>
        <v>15.94</v>
      </c>
      <c r="L3072" s="14">
        <f>IF(C3072="MTS", B3072, B3072 * IFERROR(VLOOKUP(C3072, 'QTY_CONVERSIONS '!A:B, 2, FALSE), "Units not found"))</f>
        <v>0.3</v>
      </c>
      <c r="M3072" s="75">
        <f t="shared" si="310"/>
        <v>4782</v>
      </c>
      <c r="N3072" t="str">
        <f>IFERROR(VLOOKUP(D3072, Product_Category!A:B, 2, FALSE), "Uncategorized")</f>
        <v>CROSCARMELLOSE SODIUM</v>
      </c>
      <c r="O3072" s="76">
        <f t="shared" si="311"/>
        <v>15.94</v>
      </c>
      <c r="P3072" s="76">
        <f t="shared" si="312"/>
        <v>4.782</v>
      </c>
      <c r="Q3072">
        <v>2024</v>
      </c>
      <c r="R3072" t="str">
        <f>IFERROR(VLOOKUP(G3072,'Importer Name'!A:B, 2, FALSE), "")</f>
        <v>CIPLA</v>
      </c>
      <c r="S3072" t="str">
        <f>IFERROR(VLOOKUP(H3072,'Supplier name '!A:B, 2, FALSE), "")</f>
        <v>DUPONT NUTRA</v>
      </c>
    </row>
    <row r="3073" spans="1:19">
      <c r="A3073" s="133" t="s">
        <v>275</v>
      </c>
      <c r="B3073" s="131">
        <v>250</v>
      </c>
      <c r="C3073" s="131" t="s">
        <v>4019</v>
      </c>
      <c r="D3073" s="316" t="s">
        <v>3897</v>
      </c>
      <c r="E3073" s="131">
        <v>13.43</v>
      </c>
      <c r="F3073" s="131" t="s">
        <v>9</v>
      </c>
      <c r="G3073" s="131" t="s">
        <v>4068</v>
      </c>
      <c r="H3073" s="134" t="s">
        <v>4065</v>
      </c>
      <c r="I3073" s="89" t="s">
        <v>4099</v>
      </c>
      <c r="J3073" s="74">
        <f>IF(F3073="USD", E3073, E3073 * IFERROR(VLOOKUP(F3073, EXCHANGE_RATE!A:B, 2, FALSE), "Currency not found"))</f>
        <v>13.43</v>
      </c>
      <c r="K3073" s="74">
        <f t="shared" si="309"/>
        <v>13.43</v>
      </c>
      <c r="L3073" s="14">
        <f>IF(C3073="MTS", B3073, B3073 * IFERROR(VLOOKUP(C3073, 'QTY_CONVERSIONS '!A:B, 2, FALSE), "Units not found"))</f>
        <v>0.25</v>
      </c>
      <c r="M3073" s="75">
        <f t="shared" si="310"/>
        <v>3357.5</v>
      </c>
      <c r="N3073" t="str">
        <f>IFERROR(VLOOKUP(D3073, Product_Category!A:B, 2, FALSE), "Uncategorized")</f>
        <v>CROSCARMELLOSE SODIUM</v>
      </c>
      <c r="O3073" s="76">
        <f t="shared" si="311"/>
        <v>13.43</v>
      </c>
      <c r="P3073" s="76">
        <f t="shared" si="312"/>
        <v>3.3574999999999999</v>
      </c>
      <c r="Q3073">
        <v>2024</v>
      </c>
      <c r="R3073" t="str">
        <f>IFERROR(VLOOKUP(G3073,'Importer Name'!A:B, 2, FALSE), "")</f>
        <v>CIPLA</v>
      </c>
      <c r="S3073" t="str">
        <f>IFERROR(VLOOKUP(H3073,'Supplier name '!A:B, 2, FALSE), "")</f>
        <v>DUPONT NUTRA</v>
      </c>
    </row>
    <row r="3074" spans="1:19">
      <c r="A3074" s="133" t="s">
        <v>275</v>
      </c>
      <c r="B3074" s="131">
        <v>800</v>
      </c>
      <c r="C3074" s="131" t="s">
        <v>4019</v>
      </c>
      <c r="D3074" s="316" t="s">
        <v>3897</v>
      </c>
      <c r="E3074" s="131">
        <v>15.94</v>
      </c>
      <c r="F3074" s="131" t="s">
        <v>9</v>
      </c>
      <c r="G3074" s="131" t="s">
        <v>4068</v>
      </c>
      <c r="H3074" s="134" t="s">
        <v>4065</v>
      </c>
      <c r="I3074" s="89" t="s">
        <v>4099</v>
      </c>
      <c r="J3074" s="74">
        <f>IF(F3074="USD", E3074, E3074 * IFERROR(VLOOKUP(F3074, EXCHANGE_RATE!A:B, 2, FALSE), "Currency not found"))</f>
        <v>15.94</v>
      </c>
      <c r="K3074" s="74">
        <f t="shared" si="309"/>
        <v>15.94</v>
      </c>
      <c r="L3074" s="14">
        <f>IF(C3074="MTS", B3074, B3074 * IFERROR(VLOOKUP(C3074, 'QTY_CONVERSIONS '!A:B, 2, FALSE), "Units not found"))</f>
        <v>0.8</v>
      </c>
      <c r="M3074" s="75">
        <f t="shared" si="310"/>
        <v>12752</v>
      </c>
      <c r="N3074" t="str">
        <f>IFERROR(VLOOKUP(D3074, Product_Category!A:B, 2, FALSE), "Uncategorized")</f>
        <v>CROSCARMELLOSE SODIUM</v>
      </c>
      <c r="O3074" s="76">
        <f t="shared" si="311"/>
        <v>15.94</v>
      </c>
      <c r="P3074" s="76">
        <f t="shared" si="312"/>
        <v>12.752000000000001</v>
      </c>
      <c r="Q3074">
        <v>2024</v>
      </c>
      <c r="R3074" t="str">
        <f>IFERROR(VLOOKUP(G3074,'Importer Name'!A:B, 2, FALSE), "")</f>
        <v>CIPLA</v>
      </c>
      <c r="S3074" t="str">
        <f>IFERROR(VLOOKUP(H3074,'Supplier name '!A:B, 2, FALSE), "")</f>
        <v>DUPONT NUTRA</v>
      </c>
    </row>
    <row r="3075" spans="1:19">
      <c r="A3075" s="133" t="s">
        <v>275</v>
      </c>
      <c r="B3075" s="131">
        <v>1500</v>
      </c>
      <c r="C3075" s="131" t="s">
        <v>4019</v>
      </c>
      <c r="D3075" s="316" t="s">
        <v>3897</v>
      </c>
      <c r="E3075" s="131">
        <v>15.94</v>
      </c>
      <c r="F3075" s="131" t="s">
        <v>9</v>
      </c>
      <c r="G3075" s="131" t="s">
        <v>4071</v>
      </c>
      <c r="H3075" s="134" t="s">
        <v>4065</v>
      </c>
      <c r="I3075" s="89" t="s">
        <v>4099</v>
      </c>
      <c r="J3075" s="74">
        <f>IF(F3075="USD", E3075, E3075 * IFERROR(VLOOKUP(F3075, EXCHANGE_RATE!A:B, 2, FALSE), "Currency not found"))</f>
        <v>15.94</v>
      </c>
      <c r="K3075" s="74">
        <f t="shared" si="309"/>
        <v>15.94</v>
      </c>
      <c r="L3075" s="14">
        <f>IF(C3075="MTS", B3075, B3075 * IFERROR(VLOOKUP(C3075, 'QTY_CONVERSIONS '!A:B, 2, FALSE), "Units not found"))</f>
        <v>1.5</v>
      </c>
      <c r="M3075" s="75">
        <f t="shared" si="310"/>
        <v>23910</v>
      </c>
      <c r="N3075" t="str">
        <f>IFERROR(VLOOKUP(D3075, Product_Category!A:B, 2, FALSE), "Uncategorized")</f>
        <v>CROSCARMELLOSE SODIUM</v>
      </c>
      <c r="O3075" s="76">
        <f t="shared" si="311"/>
        <v>15.94</v>
      </c>
      <c r="P3075" s="76">
        <f t="shared" si="312"/>
        <v>23.91</v>
      </c>
      <c r="Q3075">
        <v>2024</v>
      </c>
      <c r="R3075" t="str">
        <f>IFERROR(VLOOKUP(G3075,'Importer Name'!A:B, 2, FALSE), "")</f>
        <v>EMCURE</v>
      </c>
      <c r="S3075" t="str">
        <f>IFERROR(VLOOKUP(H3075,'Supplier name '!A:B, 2, FALSE), "")</f>
        <v>DUPONT NUTRA</v>
      </c>
    </row>
    <row r="3076" spans="1:19">
      <c r="A3076" s="133" t="s">
        <v>275</v>
      </c>
      <c r="B3076" s="131">
        <v>1000</v>
      </c>
      <c r="C3076" s="131" t="s">
        <v>4019</v>
      </c>
      <c r="D3076" s="316" t="s">
        <v>3897</v>
      </c>
      <c r="E3076" s="131">
        <v>15.94</v>
      </c>
      <c r="F3076" s="131" t="s">
        <v>9</v>
      </c>
      <c r="G3076" s="131" t="s">
        <v>2631</v>
      </c>
      <c r="H3076" s="134" t="s">
        <v>4065</v>
      </c>
      <c r="I3076" s="89" t="s">
        <v>4099</v>
      </c>
      <c r="J3076" s="74">
        <f>IF(F3076="USD", E3076, E3076 * IFERROR(VLOOKUP(F3076, EXCHANGE_RATE!A:B, 2, FALSE), "Currency not found"))</f>
        <v>15.94</v>
      </c>
      <c r="K3076" s="74">
        <f t="shared" si="309"/>
        <v>15.94</v>
      </c>
      <c r="L3076" s="14">
        <f>IF(C3076="MTS", B3076, B3076 * IFERROR(VLOOKUP(C3076, 'QTY_CONVERSIONS '!A:B, 2, FALSE), "Units not found"))</f>
        <v>1</v>
      </c>
      <c r="M3076" s="75">
        <f t="shared" si="310"/>
        <v>15940</v>
      </c>
      <c r="N3076" t="str">
        <f>IFERROR(VLOOKUP(D3076, Product_Category!A:B, 2, FALSE), "Uncategorized")</f>
        <v>CROSCARMELLOSE SODIUM</v>
      </c>
      <c r="O3076" s="76">
        <f t="shared" si="311"/>
        <v>15.94</v>
      </c>
      <c r="P3076" s="76">
        <f t="shared" si="312"/>
        <v>15.94</v>
      </c>
      <c r="Q3076">
        <v>2024</v>
      </c>
      <c r="R3076" t="str">
        <f>IFERROR(VLOOKUP(G3076,'Importer Name'!A:B, 2, FALSE), "")</f>
        <v>KUSUM HEALTHCARE</v>
      </c>
      <c r="S3076" t="str">
        <f>IFERROR(VLOOKUP(H3076,'Supplier name '!A:B, 2, FALSE), "")</f>
        <v>DUPONT NUTRA</v>
      </c>
    </row>
    <row r="3077" spans="1:19">
      <c r="A3077" s="133" t="s">
        <v>275</v>
      </c>
      <c r="B3077" s="131">
        <v>420</v>
      </c>
      <c r="C3077" s="131" t="s">
        <v>7</v>
      </c>
      <c r="D3077" s="316" t="s">
        <v>910</v>
      </c>
      <c r="E3077" s="131">
        <v>7.2</v>
      </c>
      <c r="F3077" s="131" t="s">
        <v>1718</v>
      </c>
      <c r="G3077" s="131" t="s">
        <v>4064</v>
      </c>
      <c r="H3077" s="134" t="s">
        <v>2339</v>
      </c>
      <c r="I3077" s="89" t="s">
        <v>4099</v>
      </c>
      <c r="J3077" s="74">
        <f>IF(F3077="USD", E3077, E3077 * IFERROR(VLOOKUP(F3077, EXCHANGE_RATE!A:B, 2, FALSE), "Currency not found"))</f>
        <v>7.7040000000000006</v>
      </c>
      <c r="K3077" s="74">
        <f t="shared" si="309"/>
        <v>7.71</v>
      </c>
      <c r="L3077" s="14">
        <f>IF(C3077="MTS", B3077, B3077 * IFERROR(VLOOKUP(C3077, 'QTY_CONVERSIONS '!A:B, 2, FALSE), "Units not found"))</f>
        <v>0.42</v>
      </c>
      <c r="M3077" s="75">
        <f t="shared" si="310"/>
        <v>3238.2</v>
      </c>
      <c r="N3077" t="str">
        <f>IFERROR(VLOOKUP(D3077, Product_Category!A:B, 2, FALSE), "Uncategorized")</f>
        <v>MAGNESIUM STEARATE</v>
      </c>
      <c r="O3077" s="76">
        <f t="shared" si="311"/>
        <v>7.71</v>
      </c>
      <c r="P3077" s="76">
        <f t="shared" si="312"/>
        <v>3.2382</v>
      </c>
      <c r="Q3077">
        <v>2024</v>
      </c>
      <c r="R3077" t="str">
        <f>IFERROR(VLOOKUP(G3077,'Importer Name'!A:B, 2, FALSE), "")</f>
        <v>MYLAN LABS</v>
      </c>
      <c r="S3077" t="str">
        <f>IFERROR(VLOOKUP(H3077,'Supplier name '!A:B, 2, FALSE), "")</f>
        <v>PETER GREVEN</v>
      </c>
    </row>
    <row r="3078" spans="1:19">
      <c r="A3078" s="133" t="s">
        <v>275</v>
      </c>
      <c r="B3078" s="131">
        <v>2940</v>
      </c>
      <c r="C3078" s="131" t="s">
        <v>7</v>
      </c>
      <c r="D3078" s="316" t="s">
        <v>910</v>
      </c>
      <c r="E3078" s="131">
        <v>7.2</v>
      </c>
      <c r="F3078" s="131" t="s">
        <v>1718</v>
      </c>
      <c r="G3078" s="131" t="s">
        <v>4064</v>
      </c>
      <c r="H3078" s="134" t="s">
        <v>2339</v>
      </c>
      <c r="I3078" s="89" t="s">
        <v>4099</v>
      </c>
      <c r="J3078" s="74">
        <f>IF(F3078="USD", E3078, E3078 * IFERROR(VLOOKUP(F3078, EXCHANGE_RATE!A:B, 2, FALSE), "Currency not found"))</f>
        <v>7.7040000000000006</v>
      </c>
      <c r="K3078" s="74">
        <f t="shared" si="309"/>
        <v>7.71</v>
      </c>
      <c r="L3078" s="14">
        <f>IF(C3078="MTS", B3078, B3078 * IFERROR(VLOOKUP(C3078, 'QTY_CONVERSIONS '!A:B, 2, FALSE), "Units not found"))</f>
        <v>2.94</v>
      </c>
      <c r="M3078" s="75">
        <f t="shared" si="310"/>
        <v>22667.4</v>
      </c>
      <c r="N3078" t="str">
        <f>IFERROR(VLOOKUP(D3078, Product_Category!A:B, 2, FALSE), "Uncategorized")</f>
        <v>MAGNESIUM STEARATE</v>
      </c>
      <c r="O3078" s="76">
        <f t="shared" si="311"/>
        <v>7.71</v>
      </c>
      <c r="P3078" s="76">
        <f t="shared" si="312"/>
        <v>22.667400000000001</v>
      </c>
      <c r="Q3078">
        <v>2024</v>
      </c>
      <c r="R3078" t="str">
        <f>IFERROR(VLOOKUP(G3078,'Importer Name'!A:B, 2, FALSE), "")</f>
        <v>MYLAN LABS</v>
      </c>
      <c r="S3078" t="str">
        <f>IFERROR(VLOOKUP(H3078,'Supplier name '!A:B, 2, FALSE), "")</f>
        <v>PETER GREVEN</v>
      </c>
    </row>
    <row r="3079" spans="1:19">
      <c r="A3079" s="133" t="s">
        <v>275</v>
      </c>
      <c r="B3079" s="131">
        <v>16800</v>
      </c>
      <c r="C3079" s="131" t="s">
        <v>7</v>
      </c>
      <c r="D3079" s="316" t="s">
        <v>910</v>
      </c>
      <c r="E3079" s="131">
        <v>5.05</v>
      </c>
      <c r="F3079" s="131" t="s">
        <v>1718</v>
      </c>
      <c r="G3079" s="131" t="s">
        <v>4020</v>
      </c>
      <c r="H3079" s="134" t="s">
        <v>2339</v>
      </c>
      <c r="I3079" s="89" t="s">
        <v>4099</v>
      </c>
      <c r="J3079" s="74">
        <f>IF(F3079="USD", E3079, E3079 * IFERROR(VLOOKUP(F3079, EXCHANGE_RATE!A:B, 2, FALSE), "Currency not found"))</f>
        <v>5.4035000000000002</v>
      </c>
      <c r="K3079" s="74">
        <f t="shared" si="309"/>
        <v>5.41</v>
      </c>
      <c r="L3079" s="14">
        <f>IF(C3079="MTS", B3079, B3079 * IFERROR(VLOOKUP(C3079, 'QTY_CONVERSIONS '!A:B, 2, FALSE), "Units not found"))</f>
        <v>16.8</v>
      </c>
      <c r="M3079" s="75">
        <f t="shared" si="310"/>
        <v>90888</v>
      </c>
      <c r="N3079" t="str">
        <f>IFERROR(VLOOKUP(D3079, Product_Category!A:B, 2, FALSE), "Uncategorized")</f>
        <v>MAGNESIUM STEARATE</v>
      </c>
      <c r="O3079" s="76">
        <f t="shared" si="311"/>
        <v>5.41</v>
      </c>
      <c r="P3079" s="76">
        <f t="shared" si="312"/>
        <v>90.888000000000005</v>
      </c>
      <c r="Q3079">
        <v>2024</v>
      </c>
      <c r="R3079" t="str">
        <f>IFERROR(VLOOKUP(G3079,'Importer Name'!A:B, 2, FALSE), "")</f>
        <v>AZELIS INDIA</v>
      </c>
      <c r="S3079" t="str">
        <f>IFERROR(VLOOKUP(H3079,'Supplier name '!A:B, 2, FALSE), "")</f>
        <v>PETER GREVEN</v>
      </c>
    </row>
    <row r="3080" spans="1:19">
      <c r="A3080" s="133" t="s">
        <v>275</v>
      </c>
      <c r="B3080" s="131">
        <v>2100</v>
      </c>
      <c r="C3080" s="131" t="s">
        <v>7</v>
      </c>
      <c r="D3080" s="316" t="s">
        <v>910</v>
      </c>
      <c r="E3080" s="131">
        <v>5.05</v>
      </c>
      <c r="F3080" s="131" t="s">
        <v>1718</v>
      </c>
      <c r="G3080" s="131" t="s">
        <v>4074</v>
      </c>
      <c r="H3080" s="134" t="s">
        <v>2339</v>
      </c>
      <c r="I3080" s="89" t="s">
        <v>4099</v>
      </c>
      <c r="J3080" s="74">
        <f>IF(F3080="USD", E3080, E3080 * IFERROR(VLOOKUP(F3080, EXCHANGE_RATE!A:B, 2, FALSE), "Currency not found"))</f>
        <v>5.4035000000000002</v>
      </c>
      <c r="K3080" s="74">
        <f t="shared" si="309"/>
        <v>5.41</v>
      </c>
      <c r="L3080" s="14">
        <f>IF(C3080="MTS", B3080, B3080 * IFERROR(VLOOKUP(C3080, 'QTY_CONVERSIONS '!A:B, 2, FALSE), "Units not found"))</f>
        <v>2.1</v>
      </c>
      <c r="M3080" s="75">
        <f t="shared" si="310"/>
        <v>11361</v>
      </c>
      <c r="N3080" t="str">
        <f>IFERROR(VLOOKUP(D3080, Product_Category!A:B, 2, FALSE), "Uncategorized")</f>
        <v>MAGNESIUM STEARATE</v>
      </c>
      <c r="O3080" s="76">
        <f t="shared" si="311"/>
        <v>5.41</v>
      </c>
      <c r="P3080" s="76">
        <f t="shared" si="312"/>
        <v>11.361000000000001</v>
      </c>
      <c r="Q3080">
        <v>2024</v>
      </c>
      <c r="R3080" t="str">
        <f>IFERROR(VLOOKUP(G3080,'Importer Name'!A:B, 2, FALSE), "")</f>
        <v>HETERO</v>
      </c>
      <c r="S3080" t="str">
        <f>IFERROR(VLOOKUP(H3080,'Supplier name '!A:B, 2, FALSE), "")</f>
        <v>PETER GREVEN</v>
      </c>
    </row>
    <row r="3081" spans="1:19">
      <c r="A3081" s="133" t="s">
        <v>275</v>
      </c>
      <c r="B3081" s="131">
        <v>2430</v>
      </c>
      <c r="C3081" s="131" t="s">
        <v>7</v>
      </c>
      <c r="D3081" s="316" t="s">
        <v>910</v>
      </c>
      <c r="E3081" s="131">
        <v>5.85</v>
      </c>
      <c r="F3081" s="131" t="s">
        <v>1718</v>
      </c>
      <c r="G3081" s="131" t="s">
        <v>4020</v>
      </c>
      <c r="H3081" s="134" t="s">
        <v>2339</v>
      </c>
      <c r="I3081" s="89" t="s">
        <v>4099</v>
      </c>
      <c r="J3081" s="74">
        <f>IF(F3081="USD", E3081, E3081 * IFERROR(VLOOKUP(F3081, EXCHANGE_RATE!A:B, 2, FALSE), "Currency not found"))</f>
        <v>6.2595000000000001</v>
      </c>
      <c r="K3081" s="74">
        <f t="shared" si="309"/>
        <v>6.26</v>
      </c>
      <c r="L3081" s="14">
        <f>IF(C3081="MTS", B3081, B3081 * IFERROR(VLOOKUP(C3081, 'QTY_CONVERSIONS '!A:B, 2, FALSE), "Units not found"))</f>
        <v>2.4300000000000002</v>
      </c>
      <c r="M3081" s="75">
        <f t="shared" si="310"/>
        <v>15211.8</v>
      </c>
      <c r="N3081" t="str">
        <f>IFERROR(VLOOKUP(D3081, Product_Category!A:B, 2, FALSE), "Uncategorized")</f>
        <v>MAGNESIUM STEARATE</v>
      </c>
      <c r="O3081" s="76">
        <f t="shared" si="311"/>
        <v>6.26</v>
      </c>
      <c r="P3081" s="76">
        <f t="shared" si="312"/>
        <v>15.2118</v>
      </c>
      <c r="Q3081">
        <v>2024</v>
      </c>
      <c r="R3081" t="str">
        <f>IFERROR(VLOOKUP(G3081,'Importer Name'!A:B, 2, FALSE), "")</f>
        <v>AZELIS INDIA</v>
      </c>
      <c r="S3081" t="str">
        <f>IFERROR(VLOOKUP(H3081,'Supplier name '!A:B, 2, FALSE), "")</f>
        <v>PETER GREVEN</v>
      </c>
    </row>
    <row r="3082" spans="1:19">
      <c r="A3082" s="133" t="s">
        <v>275</v>
      </c>
      <c r="B3082" s="131">
        <v>44</v>
      </c>
      <c r="C3082" s="131" t="s">
        <v>7</v>
      </c>
      <c r="D3082" s="316" t="s">
        <v>910</v>
      </c>
      <c r="E3082" s="131">
        <v>6.73</v>
      </c>
      <c r="F3082" s="131" t="s">
        <v>1718</v>
      </c>
      <c r="G3082" s="131" t="s">
        <v>4083</v>
      </c>
      <c r="H3082" s="134" t="s">
        <v>4084</v>
      </c>
      <c r="I3082" s="89" t="s">
        <v>4099</v>
      </c>
      <c r="J3082" s="74">
        <f>IF(F3082="USD", E3082, E3082 * IFERROR(VLOOKUP(F3082, EXCHANGE_RATE!A:B, 2, FALSE), "Currency not found"))</f>
        <v>7.2011000000000012</v>
      </c>
      <c r="K3082" s="74">
        <f t="shared" si="309"/>
        <v>7.21</v>
      </c>
      <c r="L3082" s="14">
        <f>IF(C3082="MTS", B3082, B3082 * IFERROR(VLOOKUP(C3082, 'QTY_CONVERSIONS '!A:B, 2, FALSE), "Units not found"))</f>
        <v>4.3999999999999997E-2</v>
      </c>
      <c r="M3082" s="75">
        <f t="shared" si="310"/>
        <v>317.24</v>
      </c>
      <c r="N3082" t="str">
        <f>IFERROR(VLOOKUP(D3082, Product_Category!A:B, 2, FALSE), "Uncategorized")</f>
        <v>MAGNESIUM STEARATE</v>
      </c>
      <c r="O3082" s="76">
        <f t="shared" si="311"/>
        <v>7.21</v>
      </c>
      <c r="P3082" s="76">
        <f t="shared" si="312"/>
        <v>0.31723999999999997</v>
      </c>
      <c r="Q3082">
        <v>2024</v>
      </c>
      <c r="R3082" t="str">
        <f>IFERROR(VLOOKUP(G3082,'Importer Name'!A:B, 2, FALSE), "")</f>
        <v>ZYDUS</v>
      </c>
      <c r="S3082" t="str">
        <f>IFERROR(VLOOKUP(H3082,'Supplier name '!A:B, 2, FALSE), "")</f>
        <v>DR.PAUL LOHMANN</v>
      </c>
    </row>
    <row r="3083" spans="1:19">
      <c r="A3083" s="133" t="s">
        <v>275</v>
      </c>
      <c r="B3083" s="131">
        <v>1725</v>
      </c>
      <c r="C3083" s="131" t="s">
        <v>7</v>
      </c>
      <c r="D3083" s="316" t="s">
        <v>910</v>
      </c>
      <c r="E3083" s="131">
        <v>6.73</v>
      </c>
      <c r="F3083" s="131" t="s">
        <v>1718</v>
      </c>
      <c r="G3083" s="131" t="s">
        <v>4083</v>
      </c>
      <c r="H3083" s="134" t="s">
        <v>4084</v>
      </c>
      <c r="I3083" s="89" t="s">
        <v>4099</v>
      </c>
      <c r="J3083" s="74">
        <f>IF(F3083="USD", E3083, E3083 * IFERROR(VLOOKUP(F3083, EXCHANGE_RATE!A:B, 2, FALSE), "Currency not found"))</f>
        <v>7.2011000000000012</v>
      </c>
      <c r="K3083" s="74">
        <f t="shared" si="309"/>
        <v>7.21</v>
      </c>
      <c r="L3083" s="14">
        <f>IF(C3083="MTS", B3083, B3083 * IFERROR(VLOOKUP(C3083, 'QTY_CONVERSIONS '!A:B, 2, FALSE), "Units not found"))</f>
        <v>1.7250000000000001</v>
      </c>
      <c r="M3083" s="75">
        <f t="shared" si="310"/>
        <v>12437.25</v>
      </c>
      <c r="N3083" t="str">
        <f>IFERROR(VLOOKUP(D3083, Product_Category!A:B, 2, FALSE), "Uncategorized")</f>
        <v>MAGNESIUM STEARATE</v>
      </c>
      <c r="O3083" s="76">
        <f t="shared" si="311"/>
        <v>7.21</v>
      </c>
      <c r="P3083" s="76">
        <f t="shared" si="312"/>
        <v>12.437250000000001</v>
      </c>
      <c r="Q3083">
        <v>2024</v>
      </c>
      <c r="R3083" t="str">
        <f>IFERROR(VLOOKUP(G3083,'Importer Name'!A:B, 2, FALSE), "")</f>
        <v>ZYDUS</v>
      </c>
      <c r="S3083" t="str">
        <f>IFERROR(VLOOKUP(H3083,'Supplier name '!A:B, 2, FALSE), "")</f>
        <v>DR.PAUL LOHMANN</v>
      </c>
    </row>
    <row r="3084" spans="1:19">
      <c r="A3084" s="133" t="s">
        <v>275</v>
      </c>
      <c r="B3084" s="131">
        <v>26</v>
      </c>
      <c r="C3084" s="131" t="s">
        <v>7</v>
      </c>
      <c r="D3084" s="316" t="s">
        <v>910</v>
      </c>
      <c r="E3084" s="131">
        <v>6.73</v>
      </c>
      <c r="F3084" s="131" t="s">
        <v>1718</v>
      </c>
      <c r="G3084" s="131" t="s">
        <v>4083</v>
      </c>
      <c r="H3084" s="134" t="s">
        <v>4084</v>
      </c>
      <c r="I3084" s="89" t="s">
        <v>4099</v>
      </c>
      <c r="J3084" s="74">
        <f>IF(F3084="USD", E3084, E3084 * IFERROR(VLOOKUP(F3084, EXCHANGE_RATE!A:B, 2, FALSE), "Currency not found"))</f>
        <v>7.2011000000000012</v>
      </c>
      <c r="K3084" s="74">
        <f t="shared" si="309"/>
        <v>7.21</v>
      </c>
      <c r="L3084" s="14">
        <f>IF(C3084="MTS", B3084, B3084 * IFERROR(VLOOKUP(C3084, 'QTY_CONVERSIONS '!A:B, 2, FALSE), "Units not found"))</f>
        <v>2.6000000000000002E-2</v>
      </c>
      <c r="M3084" s="75">
        <f t="shared" si="310"/>
        <v>187.46</v>
      </c>
      <c r="N3084" t="str">
        <f>IFERROR(VLOOKUP(D3084, Product_Category!A:B, 2, FALSE), "Uncategorized")</f>
        <v>MAGNESIUM STEARATE</v>
      </c>
      <c r="O3084" s="76">
        <f t="shared" si="311"/>
        <v>7.21</v>
      </c>
      <c r="P3084" s="76">
        <f t="shared" si="312"/>
        <v>0.18746000000000002</v>
      </c>
      <c r="Q3084">
        <v>2024</v>
      </c>
      <c r="R3084" t="str">
        <f>IFERROR(VLOOKUP(G3084,'Importer Name'!A:B, 2, FALSE), "")</f>
        <v>ZYDUS</v>
      </c>
      <c r="S3084" t="str">
        <f>IFERROR(VLOOKUP(H3084,'Supplier name '!A:B, 2, FALSE), "")</f>
        <v>DR.PAUL LOHMANN</v>
      </c>
    </row>
    <row r="3085" spans="1:19">
      <c r="A3085" s="133" t="s">
        <v>275</v>
      </c>
      <c r="B3085" s="131">
        <v>55</v>
      </c>
      <c r="C3085" s="131" t="s">
        <v>7</v>
      </c>
      <c r="D3085" s="316" t="s">
        <v>910</v>
      </c>
      <c r="E3085" s="131">
        <v>6.73</v>
      </c>
      <c r="F3085" s="131" t="s">
        <v>1718</v>
      </c>
      <c r="G3085" s="131" t="s">
        <v>4083</v>
      </c>
      <c r="H3085" s="134" t="s">
        <v>4084</v>
      </c>
      <c r="I3085" s="89" t="s">
        <v>4099</v>
      </c>
      <c r="J3085" s="74">
        <f>IF(F3085="USD", E3085, E3085 * IFERROR(VLOOKUP(F3085, EXCHANGE_RATE!A:B, 2, FALSE), "Currency not found"))</f>
        <v>7.2011000000000012</v>
      </c>
      <c r="K3085" s="74">
        <f t="shared" si="309"/>
        <v>7.21</v>
      </c>
      <c r="L3085" s="14">
        <f>IF(C3085="MTS", B3085, B3085 * IFERROR(VLOOKUP(C3085, 'QTY_CONVERSIONS '!A:B, 2, FALSE), "Units not found"))</f>
        <v>5.5E-2</v>
      </c>
      <c r="M3085" s="75">
        <f t="shared" si="310"/>
        <v>396.55</v>
      </c>
      <c r="N3085" t="str">
        <f>IFERROR(VLOOKUP(D3085, Product_Category!A:B, 2, FALSE), "Uncategorized")</f>
        <v>MAGNESIUM STEARATE</v>
      </c>
      <c r="O3085" s="76">
        <f t="shared" si="311"/>
        <v>7.21</v>
      </c>
      <c r="P3085" s="76">
        <f t="shared" si="312"/>
        <v>0.39655000000000001</v>
      </c>
      <c r="Q3085">
        <v>2024</v>
      </c>
      <c r="R3085" t="str">
        <f>IFERROR(VLOOKUP(G3085,'Importer Name'!A:B, 2, FALSE), "")</f>
        <v>ZYDUS</v>
      </c>
      <c r="S3085" t="str">
        <f>IFERROR(VLOOKUP(H3085,'Supplier name '!A:B, 2, FALSE), "")</f>
        <v>DR.PAUL LOHMANN</v>
      </c>
    </row>
    <row r="3086" spans="1:19">
      <c r="A3086" s="133" t="s">
        <v>275</v>
      </c>
      <c r="B3086" s="131">
        <v>225</v>
      </c>
      <c r="C3086" s="131" t="s">
        <v>7</v>
      </c>
      <c r="D3086" s="316" t="s">
        <v>910</v>
      </c>
      <c r="E3086" s="131">
        <v>6.73</v>
      </c>
      <c r="F3086" s="131" t="s">
        <v>1718</v>
      </c>
      <c r="G3086" s="131" t="s">
        <v>4083</v>
      </c>
      <c r="H3086" s="134" t="s">
        <v>4084</v>
      </c>
      <c r="I3086" s="89" t="s">
        <v>4099</v>
      </c>
      <c r="J3086" s="74">
        <f>IF(F3086="USD", E3086, E3086 * IFERROR(VLOOKUP(F3086, EXCHANGE_RATE!A:B, 2, FALSE), "Currency not found"))</f>
        <v>7.2011000000000012</v>
      </c>
      <c r="K3086" s="74">
        <f t="shared" si="309"/>
        <v>7.21</v>
      </c>
      <c r="L3086" s="14">
        <f>IF(C3086="MTS", B3086, B3086 * IFERROR(VLOOKUP(C3086, 'QTY_CONVERSIONS '!A:B, 2, FALSE), "Units not found"))</f>
        <v>0.22500000000000001</v>
      </c>
      <c r="M3086" s="75">
        <f t="shared" si="310"/>
        <v>1622.25</v>
      </c>
      <c r="N3086" t="str">
        <f>IFERROR(VLOOKUP(D3086, Product_Category!A:B, 2, FALSE), "Uncategorized")</f>
        <v>MAGNESIUM STEARATE</v>
      </c>
      <c r="O3086" s="76">
        <f t="shared" si="311"/>
        <v>7.21</v>
      </c>
      <c r="P3086" s="76">
        <f t="shared" si="312"/>
        <v>1.62225</v>
      </c>
      <c r="Q3086">
        <v>2024</v>
      </c>
      <c r="R3086" t="str">
        <f>IFERROR(VLOOKUP(G3086,'Importer Name'!A:B, 2, FALSE), "")</f>
        <v>ZYDUS</v>
      </c>
      <c r="S3086" t="str">
        <f>IFERROR(VLOOKUP(H3086,'Supplier name '!A:B, 2, FALSE), "")</f>
        <v>DR.PAUL LOHMANN</v>
      </c>
    </row>
    <row r="3087" spans="1:19">
      <c r="A3087" s="133" t="s">
        <v>275</v>
      </c>
      <c r="B3087" s="131">
        <v>5</v>
      </c>
      <c r="C3087" s="131" t="s">
        <v>7</v>
      </c>
      <c r="D3087" s="316" t="s">
        <v>910</v>
      </c>
      <c r="E3087" s="131">
        <v>6.73</v>
      </c>
      <c r="F3087" s="131" t="s">
        <v>1718</v>
      </c>
      <c r="G3087" s="131" t="s">
        <v>4083</v>
      </c>
      <c r="H3087" s="134" t="s">
        <v>4084</v>
      </c>
      <c r="I3087" s="89" t="s">
        <v>4099</v>
      </c>
      <c r="J3087" s="74">
        <f>IF(F3087="USD", E3087, E3087 * IFERROR(VLOOKUP(F3087, EXCHANGE_RATE!A:B, 2, FALSE), "Currency not found"))</f>
        <v>7.2011000000000012</v>
      </c>
      <c r="K3087" s="74">
        <f t="shared" si="309"/>
        <v>7.21</v>
      </c>
      <c r="L3087" s="14">
        <f>IF(C3087="MTS", B3087, B3087 * IFERROR(VLOOKUP(C3087, 'QTY_CONVERSIONS '!A:B, 2, FALSE), "Units not found"))</f>
        <v>5.0000000000000001E-3</v>
      </c>
      <c r="M3087" s="75">
        <f t="shared" si="310"/>
        <v>36.049999999999997</v>
      </c>
      <c r="N3087" t="str">
        <f>IFERROR(VLOOKUP(D3087, Product_Category!A:B, 2, FALSE), "Uncategorized")</f>
        <v>MAGNESIUM STEARATE</v>
      </c>
      <c r="O3087" s="76">
        <f t="shared" si="311"/>
        <v>7.21</v>
      </c>
      <c r="P3087" s="76">
        <f t="shared" si="312"/>
        <v>3.6049999999999999E-2</v>
      </c>
      <c r="Q3087">
        <v>2024</v>
      </c>
      <c r="R3087" t="str">
        <f>IFERROR(VLOOKUP(G3087,'Importer Name'!A:B, 2, FALSE), "")</f>
        <v>ZYDUS</v>
      </c>
      <c r="S3087" t="str">
        <f>IFERROR(VLOOKUP(H3087,'Supplier name '!A:B, 2, FALSE), "")</f>
        <v>DR.PAUL LOHMANN</v>
      </c>
    </row>
    <row r="3088" spans="1:19">
      <c r="A3088" s="135" t="s">
        <v>275</v>
      </c>
      <c r="B3088" s="132">
        <v>20</v>
      </c>
      <c r="C3088" s="132" t="s">
        <v>7</v>
      </c>
      <c r="D3088" s="317" t="s">
        <v>910</v>
      </c>
      <c r="E3088" s="132">
        <v>6.73</v>
      </c>
      <c r="F3088" s="132" t="s">
        <v>1718</v>
      </c>
      <c r="G3088" s="132" t="s">
        <v>4083</v>
      </c>
      <c r="H3088" s="136" t="s">
        <v>4084</v>
      </c>
      <c r="I3088" s="89" t="s">
        <v>4099</v>
      </c>
      <c r="J3088" s="74">
        <f>IF(F3088="USD", E3088, E3088 * IFERROR(VLOOKUP(F3088, EXCHANGE_RATE!A:B, 2, FALSE), "Currency not found"))</f>
        <v>7.2011000000000012</v>
      </c>
      <c r="K3088" s="74">
        <f t="shared" si="309"/>
        <v>7.21</v>
      </c>
      <c r="L3088" s="14">
        <f>IF(C3088="MTS", B3088, B3088 * IFERROR(VLOOKUP(C3088, 'QTY_CONVERSIONS '!A:B, 2, FALSE), "Units not found"))</f>
        <v>0.02</v>
      </c>
      <c r="M3088" s="75">
        <f t="shared" si="310"/>
        <v>144.19999999999999</v>
      </c>
      <c r="N3088" t="str">
        <f>IFERROR(VLOOKUP(D3088, Product_Category!A:B, 2, FALSE), "Uncategorized")</f>
        <v>MAGNESIUM STEARATE</v>
      </c>
      <c r="O3088" s="76">
        <f t="shared" si="311"/>
        <v>7.21</v>
      </c>
      <c r="P3088" s="76">
        <f t="shared" si="312"/>
        <v>0.14419999999999999</v>
      </c>
      <c r="Q3088">
        <v>2024</v>
      </c>
      <c r="R3088" t="str">
        <f>IFERROR(VLOOKUP(G3088,'Importer Name'!A:B, 2, FALSE), "")</f>
        <v>ZYDUS</v>
      </c>
      <c r="S3088" t="str">
        <f>IFERROR(VLOOKUP(H3088,'Supplier name '!A:B, 2, FALSE), "")</f>
        <v>DR.PAUL LOHMANN</v>
      </c>
    </row>
    <row r="3089" spans="1:19">
      <c r="A3089" s="137" t="s">
        <v>1329</v>
      </c>
      <c r="B3089" s="138">
        <v>20</v>
      </c>
      <c r="C3089" s="138" t="s">
        <v>7</v>
      </c>
      <c r="D3089" s="313" t="s">
        <v>910</v>
      </c>
      <c r="E3089" s="138">
        <v>2.2000000000000002</v>
      </c>
      <c r="F3089" s="138" t="s">
        <v>9</v>
      </c>
      <c r="G3089" s="138" t="s">
        <v>4085</v>
      </c>
      <c r="H3089" s="139" t="s">
        <v>4086</v>
      </c>
      <c r="I3089" s="89" t="s">
        <v>4099</v>
      </c>
      <c r="J3089" s="74">
        <f>IF(F3089="USD", E3089, E3089 * IFERROR(VLOOKUP(F3089, EXCHANGE_RATE!A:B, 2, FALSE), "Currency not found"))</f>
        <v>2.2000000000000002</v>
      </c>
      <c r="K3089" s="74">
        <f t="shared" si="309"/>
        <v>2.2000000000000002</v>
      </c>
      <c r="L3089" s="14">
        <f>IF(C3089="MTS", B3089, B3089 * IFERROR(VLOOKUP(C3089, 'QTY_CONVERSIONS '!A:B, 2, FALSE), "Units not found"))</f>
        <v>0.02</v>
      </c>
      <c r="M3089" s="75">
        <f t="shared" si="310"/>
        <v>44</v>
      </c>
      <c r="N3089" t="str">
        <f>IFERROR(VLOOKUP(D3089, Product_Category!A:B, 2, FALSE), "Uncategorized")</f>
        <v>MAGNESIUM STEARATE</v>
      </c>
      <c r="O3089" s="76">
        <f t="shared" si="311"/>
        <v>2.2000000000000002</v>
      </c>
      <c r="P3089" s="76">
        <f t="shared" si="312"/>
        <v>4.4000000000000004E-2</v>
      </c>
      <c r="Q3089">
        <v>2024</v>
      </c>
      <c r="R3089" t="str">
        <f>IFERROR(VLOOKUP(G3089,'Importer Name'!A:B, 2, FALSE), "")</f>
        <v>LG Polymers</v>
      </c>
      <c r="S3089" t="str">
        <f>IFERROR(VLOOKUP(H3089,'Supplier name '!A:B, 2, FALSE), "")</f>
        <v>LG CHEM LTD</v>
      </c>
    </row>
    <row r="3090" spans="1:19">
      <c r="A3090" s="133" t="s">
        <v>287</v>
      </c>
      <c r="B3090" s="131">
        <v>11500</v>
      </c>
      <c r="C3090" s="131" t="s">
        <v>4019</v>
      </c>
      <c r="D3090" s="316" t="s">
        <v>4011</v>
      </c>
      <c r="E3090" s="131">
        <v>3.25</v>
      </c>
      <c r="F3090" s="131" t="s">
        <v>9</v>
      </c>
      <c r="G3090" s="131" t="s">
        <v>4087</v>
      </c>
      <c r="H3090" s="134" t="s">
        <v>4088</v>
      </c>
      <c r="I3090" s="89" t="s">
        <v>4099</v>
      </c>
      <c r="J3090" s="74">
        <f>IF(F3090="USD", E3090, E3090 * IFERROR(VLOOKUP(F3090, EXCHANGE_RATE!A:B, 2, FALSE), "Currency not found"))</f>
        <v>3.25</v>
      </c>
      <c r="K3090" s="74">
        <f t="shared" si="309"/>
        <v>3.25</v>
      </c>
      <c r="L3090" s="14">
        <f>IF(C3090="MTS", B3090, B3090 * IFERROR(VLOOKUP(C3090, 'QTY_CONVERSIONS '!A:B, 2, FALSE), "Units not found"))</f>
        <v>11.5</v>
      </c>
      <c r="M3090" s="75">
        <f t="shared" si="310"/>
        <v>37375</v>
      </c>
      <c r="N3090" t="str">
        <f>IFERROR(VLOOKUP(D3090, Product_Category!A:B, 2, FALSE), "Uncategorized")</f>
        <v>MCC</v>
      </c>
      <c r="O3090" s="76">
        <f t="shared" si="311"/>
        <v>3.25</v>
      </c>
      <c r="P3090" s="76">
        <f t="shared" si="312"/>
        <v>37.375</v>
      </c>
      <c r="Q3090">
        <v>2024</v>
      </c>
      <c r="R3090" t="str">
        <f>IFERROR(VLOOKUP(G3090,'Importer Name'!A:B, 2, FALSE), "")</f>
        <v>ANSHUL LIFE SCIENCES</v>
      </c>
      <c r="S3090" t="str">
        <f>IFERROR(VLOOKUP(H3090,'Supplier name '!A:B, 2, FALSE), "")</f>
        <v>MINGTAI CHEM</v>
      </c>
    </row>
    <row r="3091" spans="1:19">
      <c r="A3091" s="133" t="s">
        <v>287</v>
      </c>
      <c r="B3091" s="131">
        <v>9000</v>
      </c>
      <c r="C3091" s="131" t="s">
        <v>4019</v>
      </c>
      <c r="D3091" s="316" t="s">
        <v>4011</v>
      </c>
      <c r="E3091" s="131">
        <v>3.42</v>
      </c>
      <c r="F3091" s="131" t="s">
        <v>9</v>
      </c>
      <c r="G3091" s="131" t="s">
        <v>4087</v>
      </c>
      <c r="H3091" s="134" t="s">
        <v>4088</v>
      </c>
      <c r="I3091" s="89" t="s">
        <v>4099</v>
      </c>
      <c r="J3091" s="74">
        <f>IF(F3091="USD", E3091, E3091 * IFERROR(VLOOKUP(F3091, EXCHANGE_RATE!A:B, 2, FALSE), "Currency not found"))</f>
        <v>3.42</v>
      </c>
      <c r="K3091" s="74">
        <f t="shared" si="309"/>
        <v>3.42</v>
      </c>
      <c r="L3091" s="14">
        <f>IF(C3091="MTS", B3091, B3091 * IFERROR(VLOOKUP(C3091, 'QTY_CONVERSIONS '!A:B, 2, FALSE), "Units not found"))</f>
        <v>9</v>
      </c>
      <c r="M3091" s="75">
        <f t="shared" si="310"/>
        <v>30780</v>
      </c>
      <c r="N3091" t="str">
        <f>IFERROR(VLOOKUP(D3091, Product_Category!A:B, 2, FALSE), "Uncategorized")</f>
        <v>MCC</v>
      </c>
      <c r="O3091" s="76">
        <f t="shared" si="311"/>
        <v>3.42</v>
      </c>
      <c r="P3091" s="76">
        <f t="shared" si="312"/>
        <v>30.78</v>
      </c>
      <c r="Q3091">
        <v>2024</v>
      </c>
      <c r="R3091" t="str">
        <f>IFERROR(VLOOKUP(G3091,'Importer Name'!A:B, 2, FALSE), "")</f>
        <v>ANSHUL LIFE SCIENCES</v>
      </c>
      <c r="S3091" t="str">
        <f>IFERROR(VLOOKUP(H3091,'Supplier name '!A:B, 2, FALSE), "")</f>
        <v>MINGTAI CHEM</v>
      </c>
    </row>
    <row r="3092" spans="1:19">
      <c r="A3092" s="133" t="s">
        <v>287</v>
      </c>
      <c r="B3092" s="131">
        <v>11500</v>
      </c>
      <c r="C3092" s="131" t="s">
        <v>4019</v>
      </c>
      <c r="D3092" s="316" t="s">
        <v>4012</v>
      </c>
      <c r="E3092" s="131">
        <v>3.25</v>
      </c>
      <c r="F3092" s="131" t="s">
        <v>9</v>
      </c>
      <c r="G3092" s="131" t="s">
        <v>4087</v>
      </c>
      <c r="H3092" s="134" t="s">
        <v>4088</v>
      </c>
      <c r="I3092" s="89" t="s">
        <v>4099</v>
      </c>
      <c r="J3092" s="74">
        <f>IF(F3092="USD", E3092, E3092 * IFERROR(VLOOKUP(F3092, EXCHANGE_RATE!A:B, 2, FALSE), "Currency not found"))</f>
        <v>3.25</v>
      </c>
      <c r="K3092" s="74">
        <f t="shared" si="309"/>
        <v>3.25</v>
      </c>
      <c r="L3092" s="14">
        <f>IF(C3092="MTS", B3092, B3092 * IFERROR(VLOOKUP(C3092, 'QTY_CONVERSIONS '!A:B, 2, FALSE), "Units not found"))</f>
        <v>11.5</v>
      </c>
      <c r="M3092" s="75">
        <f t="shared" si="310"/>
        <v>37375</v>
      </c>
      <c r="N3092" t="str">
        <f>IFERROR(VLOOKUP(D3092, Product_Category!A:B, 2, FALSE), "Uncategorized")</f>
        <v>MCC</v>
      </c>
      <c r="O3092" s="76">
        <f t="shared" si="311"/>
        <v>3.25</v>
      </c>
      <c r="P3092" s="76">
        <f t="shared" si="312"/>
        <v>37.375</v>
      </c>
      <c r="Q3092">
        <v>2024</v>
      </c>
      <c r="R3092" t="str">
        <f>IFERROR(VLOOKUP(G3092,'Importer Name'!A:B, 2, FALSE), "")</f>
        <v>ANSHUL LIFE SCIENCES</v>
      </c>
      <c r="S3092" t="str">
        <f>IFERROR(VLOOKUP(H3092,'Supplier name '!A:B, 2, FALSE), "")</f>
        <v>MINGTAI CHEM</v>
      </c>
    </row>
    <row r="3093" spans="1:19">
      <c r="A3093" s="133" t="s">
        <v>287</v>
      </c>
      <c r="B3093" s="131">
        <v>9000</v>
      </c>
      <c r="C3093" s="131" t="s">
        <v>4019</v>
      </c>
      <c r="D3093" s="316" t="s">
        <v>4012</v>
      </c>
      <c r="E3093" s="131">
        <v>3.42</v>
      </c>
      <c r="F3093" s="131" t="s">
        <v>9</v>
      </c>
      <c r="G3093" s="131" t="s">
        <v>4087</v>
      </c>
      <c r="H3093" s="134" t="s">
        <v>4088</v>
      </c>
      <c r="I3093" s="89" t="s">
        <v>4099</v>
      </c>
      <c r="J3093" s="74">
        <f>IF(F3093="USD", E3093, E3093 * IFERROR(VLOOKUP(F3093, EXCHANGE_RATE!A:B, 2, FALSE), "Currency not found"))</f>
        <v>3.42</v>
      </c>
      <c r="K3093" s="74">
        <f t="shared" si="309"/>
        <v>3.42</v>
      </c>
      <c r="L3093" s="14">
        <f>IF(C3093="MTS", B3093, B3093 * IFERROR(VLOOKUP(C3093, 'QTY_CONVERSIONS '!A:B, 2, FALSE), "Units not found"))</f>
        <v>9</v>
      </c>
      <c r="M3093" s="75">
        <f t="shared" si="310"/>
        <v>30780</v>
      </c>
      <c r="N3093" t="str">
        <f>IFERROR(VLOOKUP(D3093, Product_Category!A:B, 2, FALSE), "Uncategorized")</f>
        <v>MCC</v>
      </c>
      <c r="O3093" s="76">
        <f t="shared" si="311"/>
        <v>3.42</v>
      </c>
      <c r="P3093" s="76">
        <f t="shared" si="312"/>
        <v>30.78</v>
      </c>
      <c r="Q3093">
        <v>2024</v>
      </c>
      <c r="R3093" t="str">
        <f>IFERROR(VLOOKUP(G3093,'Importer Name'!A:B, 2, FALSE), "")</f>
        <v>ANSHUL LIFE SCIENCES</v>
      </c>
      <c r="S3093" t="str">
        <f>IFERROR(VLOOKUP(H3093,'Supplier name '!A:B, 2, FALSE), "")</f>
        <v>MINGTAI CHEM</v>
      </c>
    </row>
    <row r="3094" spans="1:19">
      <c r="A3094" s="133" t="s">
        <v>287</v>
      </c>
      <c r="B3094" s="131">
        <v>4000</v>
      </c>
      <c r="C3094" s="131" t="s">
        <v>4019</v>
      </c>
      <c r="D3094" s="316" t="s">
        <v>4013</v>
      </c>
      <c r="E3094" s="131">
        <v>4.4000000000000004</v>
      </c>
      <c r="F3094" s="131" t="s">
        <v>9</v>
      </c>
      <c r="G3094" s="131" t="s">
        <v>4087</v>
      </c>
      <c r="H3094" s="134" t="s">
        <v>4088</v>
      </c>
      <c r="I3094" s="89" t="s">
        <v>4099</v>
      </c>
      <c r="J3094" s="74">
        <f>IF(F3094="USD", E3094, E3094 * IFERROR(VLOOKUP(F3094, EXCHANGE_RATE!A:B, 2, FALSE), "Currency not found"))</f>
        <v>4.4000000000000004</v>
      </c>
      <c r="K3094" s="74">
        <f t="shared" si="309"/>
        <v>4.4000000000000004</v>
      </c>
      <c r="L3094" s="14">
        <f>IF(C3094="MTS", B3094, B3094 * IFERROR(VLOOKUP(C3094, 'QTY_CONVERSIONS '!A:B, 2, FALSE), "Units not found"))</f>
        <v>4</v>
      </c>
      <c r="M3094" s="75">
        <f t="shared" si="310"/>
        <v>17600</v>
      </c>
      <c r="N3094" t="str">
        <f>IFERROR(VLOOKUP(D3094, Product_Category!A:B, 2, FALSE), "Uncategorized")</f>
        <v>MCC</v>
      </c>
      <c r="O3094" s="76">
        <f t="shared" si="311"/>
        <v>4.4000000000000004</v>
      </c>
      <c r="P3094" s="76">
        <f t="shared" si="312"/>
        <v>17.600000000000001</v>
      </c>
      <c r="Q3094">
        <v>2024</v>
      </c>
      <c r="R3094" t="str">
        <f>IFERROR(VLOOKUP(G3094,'Importer Name'!A:B, 2, FALSE), "")</f>
        <v>ANSHUL LIFE SCIENCES</v>
      </c>
      <c r="S3094" t="str">
        <f>IFERROR(VLOOKUP(H3094,'Supplier name '!A:B, 2, FALSE), "")</f>
        <v>MINGTAI CHEM</v>
      </c>
    </row>
    <row r="3095" spans="1:19">
      <c r="A3095" s="133" t="s">
        <v>287</v>
      </c>
      <c r="B3095" s="131">
        <v>9000</v>
      </c>
      <c r="C3095" s="131" t="s">
        <v>4019</v>
      </c>
      <c r="D3095" s="316" t="s">
        <v>4013</v>
      </c>
      <c r="E3095" s="131">
        <v>4.5</v>
      </c>
      <c r="F3095" s="131" t="s">
        <v>9</v>
      </c>
      <c r="G3095" s="131" t="s">
        <v>4087</v>
      </c>
      <c r="H3095" s="134" t="s">
        <v>4088</v>
      </c>
      <c r="I3095" s="89" t="s">
        <v>4099</v>
      </c>
      <c r="J3095" s="74">
        <f>IF(F3095="USD", E3095, E3095 * IFERROR(VLOOKUP(F3095, EXCHANGE_RATE!A:B, 2, FALSE), "Currency not found"))</f>
        <v>4.5</v>
      </c>
      <c r="K3095" s="74">
        <f t="shared" si="309"/>
        <v>4.5</v>
      </c>
      <c r="L3095" s="14">
        <f>IF(C3095="MTS", B3095, B3095 * IFERROR(VLOOKUP(C3095, 'QTY_CONVERSIONS '!A:B, 2, FALSE), "Units not found"))</f>
        <v>9</v>
      </c>
      <c r="M3095" s="75">
        <f t="shared" si="310"/>
        <v>40500</v>
      </c>
      <c r="N3095" t="str">
        <f>IFERROR(VLOOKUP(D3095, Product_Category!A:B, 2, FALSE), "Uncategorized")</f>
        <v>MCC</v>
      </c>
      <c r="O3095" s="76">
        <f t="shared" si="311"/>
        <v>4.5</v>
      </c>
      <c r="P3095" s="76">
        <f t="shared" si="312"/>
        <v>40.5</v>
      </c>
      <c r="Q3095">
        <v>2024</v>
      </c>
      <c r="R3095" t="str">
        <f>IFERROR(VLOOKUP(G3095,'Importer Name'!A:B, 2, FALSE), "")</f>
        <v>ANSHUL LIFE SCIENCES</v>
      </c>
      <c r="S3095" t="str">
        <f>IFERROR(VLOOKUP(H3095,'Supplier name '!A:B, 2, FALSE), "")</f>
        <v>MINGTAI CHEM</v>
      </c>
    </row>
    <row r="3096" spans="1:19">
      <c r="A3096" s="133" t="s">
        <v>287</v>
      </c>
      <c r="B3096" s="131">
        <v>4000</v>
      </c>
      <c r="C3096" s="131" t="s">
        <v>4019</v>
      </c>
      <c r="D3096" s="316" t="s">
        <v>4014</v>
      </c>
      <c r="E3096" s="131">
        <v>3.6</v>
      </c>
      <c r="F3096" s="131" t="s">
        <v>9</v>
      </c>
      <c r="G3096" s="131" t="s">
        <v>4087</v>
      </c>
      <c r="H3096" s="134" t="s">
        <v>4088</v>
      </c>
      <c r="I3096" s="89" t="s">
        <v>4099</v>
      </c>
      <c r="J3096" s="74">
        <f>IF(F3096="USD", E3096, E3096 * IFERROR(VLOOKUP(F3096, EXCHANGE_RATE!A:B, 2, FALSE), "Currency not found"))</f>
        <v>3.6</v>
      </c>
      <c r="K3096" s="74">
        <f t="shared" si="309"/>
        <v>3.6</v>
      </c>
      <c r="L3096" s="14">
        <f>IF(C3096="MTS", B3096, B3096 * IFERROR(VLOOKUP(C3096, 'QTY_CONVERSIONS '!A:B, 2, FALSE), "Units not found"))</f>
        <v>4</v>
      </c>
      <c r="M3096" s="75">
        <f t="shared" si="310"/>
        <v>14400</v>
      </c>
      <c r="N3096" t="str">
        <f>IFERROR(VLOOKUP(D3096, Product_Category!A:B, 2, FALSE), "Uncategorized")</f>
        <v>MCC</v>
      </c>
      <c r="O3096" s="76">
        <f t="shared" si="311"/>
        <v>3.6</v>
      </c>
      <c r="P3096" s="76">
        <f t="shared" si="312"/>
        <v>14.4</v>
      </c>
      <c r="Q3096">
        <v>2024</v>
      </c>
      <c r="R3096" t="str">
        <f>IFERROR(VLOOKUP(G3096,'Importer Name'!A:B, 2, FALSE), "")</f>
        <v>ANSHUL LIFE SCIENCES</v>
      </c>
      <c r="S3096" t="str">
        <f>IFERROR(VLOOKUP(H3096,'Supplier name '!A:B, 2, FALSE), "")</f>
        <v>MINGTAI CHEM</v>
      </c>
    </row>
    <row r="3097" spans="1:19">
      <c r="A3097" s="135" t="s">
        <v>287</v>
      </c>
      <c r="B3097" s="132">
        <v>3500</v>
      </c>
      <c r="C3097" s="132" t="s">
        <v>4019</v>
      </c>
      <c r="D3097" s="317" t="s">
        <v>4015</v>
      </c>
      <c r="E3097" s="132">
        <v>7.2</v>
      </c>
      <c r="F3097" s="132" t="s">
        <v>9</v>
      </c>
      <c r="G3097" s="132" t="s">
        <v>4087</v>
      </c>
      <c r="H3097" s="136" t="s">
        <v>4088</v>
      </c>
      <c r="I3097" s="89" t="s">
        <v>4099</v>
      </c>
      <c r="J3097" s="74">
        <f>IF(F3097="USD", E3097, E3097 * IFERROR(VLOOKUP(F3097, EXCHANGE_RATE!A:B, 2, FALSE), "Currency not found"))</f>
        <v>7.2</v>
      </c>
      <c r="K3097" s="74">
        <f t="shared" si="309"/>
        <v>7.2</v>
      </c>
      <c r="L3097" s="14">
        <f>IF(C3097="MTS", B3097, B3097 * IFERROR(VLOOKUP(C3097, 'QTY_CONVERSIONS '!A:B, 2, FALSE), "Units not found"))</f>
        <v>3.5</v>
      </c>
      <c r="M3097" s="75">
        <f t="shared" si="310"/>
        <v>25200</v>
      </c>
      <c r="N3097" t="str">
        <f>IFERROR(VLOOKUP(D3097, Product_Category!A:B, 2, FALSE), "Uncategorized")</f>
        <v>SMCC</v>
      </c>
      <c r="O3097" s="76">
        <f t="shared" si="311"/>
        <v>7.2</v>
      </c>
      <c r="P3097" s="76">
        <f t="shared" si="312"/>
        <v>25.2</v>
      </c>
      <c r="Q3097">
        <v>2024</v>
      </c>
      <c r="R3097" t="str">
        <f>IFERROR(VLOOKUP(G3097,'Importer Name'!A:B, 2, FALSE), "")</f>
        <v>ANSHUL LIFE SCIENCES</v>
      </c>
      <c r="S3097" t="str">
        <f>IFERROR(VLOOKUP(H3097,'Supplier name '!A:B, 2, FALSE), "")</f>
        <v>MINGTAI CHEM</v>
      </c>
    </row>
    <row r="3098" spans="1:19">
      <c r="A3098" s="140" t="s">
        <v>287</v>
      </c>
      <c r="B3098" s="142">
        <v>5750</v>
      </c>
      <c r="C3098" s="142" t="s">
        <v>4019</v>
      </c>
      <c r="D3098" s="318" t="s">
        <v>3897</v>
      </c>
      <c r="E3098" s="142">
        <v>9.6999999999999993</v>
      </c>
      <c r="F3098" s="142" t="s">
        <v>9</v>
      </c>
      <c r="G3098" s="142" t="s">
        <v>4089</v>
      </c>
      <c r="H3098" s="141" t="s">
        <v>4088</v>
      </c>
      <c r="I3098" s="89" t="s">
        <v>4099</v>
      </c>
      <c r="J3098" s="74">
        <f>IF(F3098="USD", E3098, E3098 * IFERROR(VLOOKUP(F3098, EXCHANGE_RATE!A:B, 2, FALSE), "Currency not found"))</f>
        <v>9.6999999999999993</v>
      </c>
      <c r="K3098" s="74">
        <f t="shared" si="309"/>
        <v>9.6999999999999993</v>
      </c>
      <c r="L3098" s="14">
        <f>IF(C3098="MTS", B3098, B3098 * IFERROR(VLOOKUP(C3098, 'QTY_CONVERSIONS '!A:B, 2, FALSE), "Units not found"))</f>
        <v>5.75</v>
      </c>
      <c r="M3098" s="75">
        <f t="shared" si="310"/>
        <v>55774.999999999993</v>
      </c>
      <c r="N3098" t="str">
        <f>IFERROR(VLOOKUP(D3098, Product_Category!A:B, 2, FALSE), "Uncategorized")</f>
        <v>CROSCARMELLOSE SODIUM</v>
      </c>
      <c r="O3098" s="76">
        <f t="shared" si="311"/>
        <v>9.6999999999999993</v>
      </c>
      <c r="P3098" s="76">
        <f t="shared" si="312"/>
        <v>55.774999999999999</v>
      </c>
      <c r="Q3098">
        <v>2024</v>
      </c>
      <c r="R3098" t="str">
        <f>IFERROR(VLOOKUP(G3098,'Importer Name'!A:B, 2, FALSE), "")</f>
        <v>GRANULES</v>
      </c>
      <c r="S3098" t="str">
        <f>IFERROR(VLOOKUP(H3098,'Supplier name '!A:B, 2, FALSE), "")</f>
        <v>MINGTAI CHEM</v>
      </c>
    </row>
    <row r="3099" spans="1:19">
      <c r="A3099" s="133" t="s">
        <v>287</v>
      </c>
      <c r="B3099" s="131">
        <v>7000</v>
      </c>
      <c r="C3099" s="131" t="s">
        <v>4019</v>
      </c>
      <c r="D3099" s="316" t="s">
        <v>3897</v>
      </c>
      <c r="E3099" s="131">
        <v>11.3</v>
      </c>
      <c r="F3099" s="131" t="s">
        <v>9</v>
      </c>
      <c r="G3099" s="131" t="s">
        <v>4087</v>
      </c>
      <c r="H3099" s="134" t="s">
        <v>4088</v>
      </c>
      <c r="I3099" s="89" t="s">
        <v>4099</v>
      </c>
      <c r="J3099" s="74">
        <f>IF(F3099="USD", E3099, E3099 * IFERROR(VLOOKUP(F3099, EXCHANGE_RATE!A:B, 2, FALSE), "Currency not found"))</f>
        <v>11.3</v>
      </c>
      <c r="K3099" s="74">
        <f t="shared" si="309"/>
        <v>11.3</v>
      </c>
      <c r="L3099" s="14">
        <f>IF(C3099="MTS", B3099, B3099 * IFERROR(VLOOKUP(C3099, 'QTY_CONVERSIONS '!A:B, 2, FALSE), "Units not found"))</f>
        <v>7</v>
      </c>
      <c r="M3099" s="75">
        <f t="shared" si="310"/>
        <v>79100</v>
      </c>
      <c r="N3099" t="str">
        <f>IFERROR(VLOOKUP(D3099, Product_Category!A:B, 2, FALSE), "Uncategorized")</f>
        <v>CROSCARMELLOSE SODIUM</v>
      </c>
      <c r="O3099" s="76">
        <f t="shared" si="311"/>
        <v>11.3</v>
      </c>
      <c r="P3099" s="76">
        <f t="shared" si="312"/>
        <v>79.100000000000009</v>
      </c>
      <c r="Q3099">
        <v>2024</v>
      </c>
      <c r="R3099" t="str">
        <f>IFERROR(VLOOKUP(G3099,'Importer Name'!A:B, 2, FALSE), "")</f>
        <v>ANSHUL LIFE SCIENCES</v>
      </c>
      <c r="S3099" t="str">
        <f>IFERROR(VLOOKUP(H3099,'Supplier name '!A:B, 2, FALSE), "")</f>
        <v>MINGTAI CHEM</v>
      </c>
    </row>
    <row r="3100" spans="1:19">
      <c r="A3100" s="133" t="s">
        <v>287</v>
      </c>
      <c r="B3100" s="131">
        <v>13325</v>
      </c>
      <c r="C3100" s="131" t="s">
        <v>4019</v>
      </c>
      <c r="D3100" s="316" t="s">
        <v>3897</v>
      </c>
      <c r="E3100" s="131">
        <v>10.25</v>
      </c>
      <c r="F3100" s="131" t="s">
        <v>9</v>
      </c>
      <c r="G3100" s="131" t="s">
        <v>4087</v>
      </c>
      <c r="H3100" s="134" t="s">
        <v>4088</v>
      </c>
      <c r="I3100" s="89" t="s">
        <v>4099</v>
      </c>
      <c r="J3100" s="74">
        <f>IF(F3100="USD", E3100, E3100 * IFERROR(VLOOKUP(F3100, EXCHANGE_RATE!A:B, 2, FALSE), "Currency not found"))</f>
        <v>10.25</v>
      </c>
      <c r="K3100" s="74">
        <f t="shared" si="309"/>
        <v>10.25</v>
      </c>
      <c r="L3100" s="14">
        <f>IF(C3100="MTS", B3100, B3100 * IFERROR(VLOOKUP(C3100, 'QTY_CONVERSIONS '!A:B, 2, FALSE), "Units not found"))</f>
        <v>13.325000000000001</v>
      </c>
      <c r="M3100" s="75">
        <f t="shared" si="310"/>
        <v>136581.25</v>
      </c>
      <c r="N3100" t="str">
        <f>IFERROR(VLOOKUP(D3100, Product_Category!A:B, 2, FALSE), "Uncategorized")</f>
        <v>CROSCARMELLOSE SODIUM</v>
      </c>
      <c r="O3100" s="76">
        <f t="shared" si="311"/>
        <v>10.25</v>
      </c>
      <c r="P3100" s="76">
        <f t="shared" si="312"/>
        <v>136.58125000000001</v>
      </c>
      <c r="Q3100">
        <v>2024</v>
      </c>
      <c r="R3100" t="str">
        <f>IFERROR(VLOOKUP(G3100,'Importer Name'!A:B, 2, FALSE), "")</f>
        <v>ANSHUL LIFE SCIENCES</v>
      </c>
      <c r="S3100" t="str">
        <f>IFERROR(VLOOKUP(H3100,'Supplier name '!A:B, 2, FALSE), "")</f>
        <v>MINGTAI CHEM</v>
      </c>
    </row>
    <row r="3101" spans="1:19">
      <c r="A3101" s="133" t="s">
        <v>287</v>
      </c>
      <c r="B3101" s="131">
        <v>15750</v>
      </c>
      <c r="C3101" s="131" t="s">
        <v>4019</v>
      </c>
      <c r="D3101" s="316" t="s">
        <v>3897</v>
      </c>
      <c r="E3101" s="131">
        <v>10.25</v>
      </c>
      <c r="F3101" s="131" t="s">
        <v>9</v>
      </c>
      <c r="G3101" s="131" t="s">
        <v>4087</v>
      </c>
      <c r="H3101" s="134" t="s">
        <v>4088</v>
      </c>
      <c r="I3101" s="89" t="s">
        <v>4099</v>
      </c>
      <c r="J3101" s="74">
        <f>IF(F3101="USD", E3101, E3101 * IFERROR(VLOOKUP(F3101, EXCHANGE_RATE!A:B, 2, FALSE), "Currency not found"))</f>
        <v>10.25</v>
      </c>
      <c r="K3101" s="74">
        <f t="shared" si="309"/>
        <v>10.25</v>
      </c>
      <c r="L3101" s="14">
        <f>IF(C3101="MTS", B3101, B3101 * IFERROR(VLOOKUP(C3101, 'QTY_CONVERSIONS '!A:B, 2, FALSE), "Units not found"))</f>
        <v>15.75</v>
      </c>
      <c r="M3101" s="75">
        <f t="shared" si="310"/>
        <v>161437.5</v>
      </c>
      <c r="N3101" t="str">
        <f>IFERROR(VLOOKUP(D3101, Product_Category!A:B, 2, FALSE), "Uncategorized")</f>
        <v>CROSCARMELLOSE SODIUM</v>
      </c>
      <c r="O3101" s="76">
        <f t="shared" si="311"/>
        <v>10.25</v>
      </c>
      <c r="P3101" s="76">
        <f t="shared" si="312"/>
        <v>161.4375</v>
      </c>
      <c r="Q3101">
        <v>2024</v>
      </c>
      <c r="R3101" t="str">
        <f>IFERROR(VLOOKUP(G3101,'Importer Name'!A:B, 2, FALSE), "")</f>
        <v>ANSHUL LIFE SCIENCES</v>
      </c>
      <c r="S3101" t="str">
        <f>IFERROR(VLOOKUP(H3101,'Supplier name '!A:B, 2, FALSE), "")</f>
        <v>MINGTAI CHEM</v>
      </c>
    </row>
    <row r="3102" spans="1:19">
      <c r="A3102" s="133" t="s">
        <v>287</v>
      </c>
      <c r="B3102" s="131">
        <v>900</v>
      </c>
      <c r="C3102" s="131" t="s">
        <v>4019</v>
      </c>
      <c r="D3102" s="316" t="s">
        <v>4016</v>
      </c>
      <c r="E3102" s="131">
        <v>4</v>
      </c>
      <c r="F3102" s="131" t="s">
        <v>9</v>
      </c>
      <c r="G3102" s="131" t="s">
        <v>4064</v>
      </c>
      <c r="H3102" s="134" t="s">
        <v>4088</v>
      </c>
      <c r="I3102" s="89" t="s">
        <v>4099</v>
      </c>
      <c r="J3102" s="74">
        <f>IF(F3102="USD", E3102, E3102 * IFERROR(VLOOKUP(F3102, EXCHANGE_RATE!A:B, 2, FALSE), "Currency not found"))</f>
        <v>4</v>
      </c>
      <c r="K3102" s="74">
        <f t="shared" si="309"/>
        <v>4</v>
      </c>
      <c r="L3102" s="14">
        <f>IF(C3102="MTS", B3102, B3102 * IFERROR(VLOOKUP(C3102, 'QTY_CONVERSIONS '!A:B, 2, FALSE), "Units not found"))</f>
        <v>0.9</v>
      </c>
      <c r="M3102" s="75">
        <f t="shared" si="310"/>
        <v>3600</v>
      </c>
      <c r="N3102" t="str">
        <f>IFERROR(VLOOKUP(D3102, Product_Category!A:B, 2, FALSE), "Uncategorized")</f>
        <v>MCC</v>
      </c>
      <c r="O3102" s="76">
        <f t="shared" si="311"/>
        <v>4</v>
      </c>
      <c r="P3102" s="76">
        <f t="shared" si="312"/>
        <v>3.6</v>
      </c>
      <c r="Q3102">
        <v>2024</v>
      </c>
      <c r="R3102" t="str">
        <f>IFERROR(VLOOKUP(G3102,'Importer Name'!A:B, 2, FALSE), "")</f>
        <v>MYLAN LABS</v>
      </c>
      <c r="S3102" t="str">
        <f>IFERROR(VLOOKUP(H3102,'Supplier name '!A:B, 2, FALSE), "")</f>
        <v>MINGTAI CHEM</v>
      </c>
    </row>
    <row r="3103" spans="1:19">
      <c r="A3103" s="135" t="s">
        <v>287</v>
      </c>
      <c r="B3103" s="132">
        <v>6300</v>
      </c>
      <c r="C3103" s="132" t="s">
        <v>4019</v>
      </c>
      <c r="D3103" s="317" t="s">
        <v>769</v>
      </c>
      <c r="E3103" s="132">
        <v>3.2</v>
      </c>
      <c r="F3103" s="132" t="s">
        <v>9</v>
      </c>
      <c r="G3103" s="132" t="s">
        <v>4089</v>
      </c>
      <c r="H3103" s="136" t="s">
        <v>4088</v>
      </c>
      <c r="I3103" s="89" t="s">
        <v>4099</v>
      </c>
      <c r="J3103" s="74">
        <f>IF(F3103="USD", E3103, E3103 * IFERROR(VLOOKUP(F3103, EXCHANGE_RATE!A:B, 2, FALSE), "Currency not found"))</f>
        <v>3.2</v>
      </c>
      <c r="K3103" s="74">
        <f t="shared" si="309"/>
        <v>3.2</v>
      </c>
      <c r="L3103" s="14">
        <f>IF(C3103="MTS", B3103, B3103 * IFERROR(VLOOKUP(C3103, 'QTY_CONVERSIONS '!A:B, 2, FALSE), "Units not found"))</f>
        <v>6.3</v>
      </c>
      <c r="M3103" s="75">
        <f t="shared" si="310"/>
        <v>20160</v>
      </c>
      <c r="N3103" t="str">
        <f>IFERROR(VLOOKUP(D3103, Product_Category!A:B, 2, FALSE), "Uncategorized")</f>
        <v>MCC</v>
      </c>
      <c r="O3103" s="76">
        <f t="shared" si="311"/>
        <v>3.2</v>
      </c>
      <c r="P3103" s="76">
        <f t="shared" si="312"/>
        <v>20.16</v>
      </c>
      <c r="Q3103">
        <v>2024</v>
      </c>
      <c r="R3103" t="str">
        <f>IFERROR(VLOOKUP(G3103,'Importer Name'!A:B, 2, FALSE), "")</f>
        <v>GRANULES</v>
      </c>
      <c r="S3103" t="str">
        <f>IFERROR(VLOOKUP(H3103,'Supplier name '!A:B, 2, FALSE), "")</f>
        <v>MINGTAI CHEM</v>
      </c>
    </row>
    <row r="3104" spans="1:19">
      <c r="A3104" s="137" t="s">
        <v>492</v>
      </c>
      <c r="B3104" s="138">
        <v>100</v>
      </c>
      <c r="C3104" s="138" t="s">
        <v>4019</v>
      </c>
      <c r="D3104" s="313" t="s">
        <v>4017</v>
      </c>
      <c r="E3104" s="138">
        <v>25.42</v>
      </c>
      <c r="F3104" s="138" t="s">
        <v>9</v>
      </c>
      <c r="G3104" s="138" t="s">
        <v>4090</v>
      </c>
      <c r="H3104" s="139" t="s">
        <v>4091</v>
      </c>
      <c r="I3104" s="89" t="s">
        <v>4099</v>
      </c>
      <c r="J3104" s="74">
        <f>IF(F3104="USD", E3104, E3104 * IFERROR(VLOOKUP(F3104, EXCHANGE_RATE!A:B, 2, FALSE), "Currency not found"))</f>
        <v>25.42</v>
      </c>
      <c r="K3104" s="74">
        <f t="shared" si="309"/>
        <v>25.42</v>
      </c>
      <c r="L3104" s="14">
        <f>IF(C3104="MTS", B3104, B3104 * IFERROR(VLOOKUP(C3104, 'QTY_CONVERSIONS '!A:B, 2, FALSE), "Units not found"))</f>
        <v>0.1</v>
      </c>
      <c r="M3104" s="75">
        <f t="shared" si="310"/>
        <v>2542</v>
      </c>
      <c r="N3104" t="str">
        <f>IFERROR(VLOOKUP(D3104, Product_Category!A:B, 2, FALSE), "Uncategorized")</f>
        <v>MCC</v>
      </c>
      <c r="O3104" s="76">
        <f t="shared" si="311"/>
        <v>25.42</v>
      </c>
      <c r="P3104" s="76">
        <f t="shared" si="312"/>
        <v>2.5420000000000003</v>
      </c>
      <c r="Q3104">
        <v>2024</v>
      </c>
      <c r="R3104" t="str">
        <f>IFERROR(VLOOKUP(G3104,'Importer Name'!A:B, 2, FALSE), "")</f>
        <v>COLORCON ASIA</v>
      </c>
      <c r="S3104" t="str">
        <f>IFERROR(VLOOKUP(H3104,'Supplier name '!A:B, 2, FALSE), "")</f>
        <v>COLORCON LIMITED</v>
      </c>
    </row>
    <row r="3105" spans="1:19">
      <c r="A3105" s="133" t="s">
        <v>3028</v>
      </c>
      <c r="B3105" s="131">
        <v>22.68</v>
      </c>
      <c r="C3105" s="131" t="s">
        <v>4019</v>
      </c>
      <c r="D3105" s="316" t="s">
        <v>798</v>
      </c>
      <c r="E3105" s="131">
        <v>29.05</v>
      </c>
      <c r="F3105" s="131" t="s">
        <v>9</v>
      </c>
      <c r="G3105" s="131" t="s">
        <v>4092</v>
      </c>
      <c r="H3105" s="134" t="s">
        <v>4093</v>
      </c>
      <c r="I3105" s="89" t="s">
        <v>4099</v>
      </c>
      <c r="J3105" s="74">
        <f>IF(F3105="USD", E3105, E3105 * IFERROR(VLOOKUP(F3105, EXCHANGE_RATE!A:B, 2, FALSE), "Currency not found"))</f>
        <v>29.05</v>
      </c>
      <c r="K3105" s="74">
        <f t="shared" si="309"/>
        <v>29.05</v>
      </c>
      <c r="L3105" s="14">
        <f>IF(C3105="MTS", B3105, B3105 * IFERROR(VLOOKUP(C3105, 'QTY_CONVERSIONS '!A:B, 2, FALSE), "Units not found"))</f>
        <v>2.2679999999999999E-2</v>
      </c>
      <c r="M3105" s="75">
        <f t="shared" si="310"/>
        <v>658.85400000000004</v>
      </c>
      <c r="N3105" t="str">
        <f>IFERROR(VLOOKUP(D3105, Product_Category!A:B, 2, FALSE), "Uncategorized")</f>
        <v>CMC</v>
      </c>
      <c r="O3105" s="76">
        <f t="shared" si="311"/>
        <v>29.05</v>
      </c>
      <c r="P3105" s="76">
        <f t="shared" si="312"/>
        <v>0.65885399999999994</v>
      </c>
      <c r="Q3105">
        <v>2024</v>
      </c>
      <c r="R3105" t="str">
        <f>IFERROR(VLOOKUP(G3105,'Importer Name'!A:B, 2, FALSE), "")</f>
        <v>INTERNATIONAL SPECIALTY</v>
      </c>
      <c r="S3105" t="str">
        <f>IFERROR(VLOOKUP(H3105,'Supplier name '!A:B, 2, FALSE), "")</f>
        <v>ASHLAND INGREDIENTS</v>
      </c>
    </row>
    <row r="3106" spans="1:19">
      <c r="A3106" s="133" t="s">
        <v>3028</v>
      </c>
      <c r="B3106" s="131">
        <v>200</v>
      </c>
      <c r="C3106" s="131" t="s">
        <v>4019</v>
      </c>
      <c r="D3106" s="316" t="s">
        <v>4018</v>
      </c>
      <c r="E3106" s="131">
        <v>17.18</v>
      </c>
      <c r="F3106" s="131" t="s">
        <v>9</v>
      </c>
      <c r="G3106" s="131" t="s">
        <v>4066</v>
      </c>
      <c r="H3106" s="134" t="s">
        <v>4065</v>
      </c>
      <c r="I3106" s="89" t="s">
        <v>4099</v>
      </c>
      <c r="J3106" s="74">
        <f>IF(F3106="USD", E3106, E3106 * IFERROR(VLOOKUP(F3106, EXCHANGE_RATE!A:B, 2, FALSE), "Currency not found"))</f>
        <v>17.18</v>
      </c>
      <c r="K3106" s="74">
        <f t="shared" si="309"/>
        <v>17.18</v>
      </c>
      <c r="L3106" s="14">
        <f>IF(C3106="MTS", B3106, B3106 * IFERROR(VLOOKUP(C3106, 'QTY_CONVERSIONS '!A:B, 2, FALSE), "Units not found"))</f>
        <v>0.2</v>
      </c>
      <c r="M3106" s="75">
        <f t="shared" si="310"/>
        <v>3436</v>
      </c>
      <c r="N3106" t="str">
        <f>IFERROR(VLOOKUP(D3106, Product_Category!A:B, 2, FALSE), "Uncategorized")</f>
        <v>MCC</v>
      </c>
      <c r="O3106" s="76">
        <f t="shared" si="311"/>
        <v>17.18</v>
      </c>
      <c r="P3106" s="76">
        <f t="shared" si="312"/>
        <v>3.4359999999999999</v>
      </c>
      <c r="Q3106">
        <v>2024</v>
      </c>
      <c r="R3106" t="str">
        <f>IFERROR(VLOOKUP(G3106,'Importer Name'!A:B, 2, FALSE), "")</f>
        <v>SIGNET</v>
      </c>
      <c r="S3106" t="str">
        <f>IFERROR(VLOOKUP(H3106,'Supplier name '!A:B, 2, FALSE), "")</f>
        <v>DUPONT NUTRA</v>
      </c>
    </row>
    <row r="3107" spans="1:19">
      <c r="A3107" s="133" t="s">
        <v>3028</v>
      </c>
      <c r="B3107" s="131">
        <v>2.5</v>
      </c>
      <c r="C3107" s="131" t="s">
        <v>4019</v>
      </c>
      <c r="D3107" s="316" t="s">
        <v>798</v>
      </c>
      <c r="E3107" s="131">
        <v>1.56</v>
      </c>
      <c r="F3107" s="131" t="s">
        <v>9</v>
      </c>
      <c r="G3107" s="131" t="s">
        <v>4094</v>
      </c>
      <c r="H3107" s="134" t="s">
        <v>4095</v>
      </c>
      <c r="I3107" s="89" t="s">
        <v>4099</v>
      </c>
      <c r="J3107" s="74">
        <f>IF(F3107="USD", E3107, E3107 * IFERROR(VLOOKUP(F3107, EXCHANGE_RATE!A:B, 2, FALSE), "Currency not found"))</f>
        <v>1.56</v>
      </c>
      <c r="K3107" s="74">
        <f t="shared" ref="K3107:K3110" si="313">ROUNDUP(J3107,2)</f>
        <v>1.56</v>
      </c>
      <c r="L3107" s="14">
        <f>IF(C3107="MTS", B3107, B3107 * IFERROR(VLOOKUP(C3107, 'QTY_CONVERSIONS '!A:B, 2, FALSE), "Units not found"))</f>
        <v>2.5000000000000001E-3</v>
      </c>
      <c r="M3107" s="75">
        <f t="shared" ref="M3107:M3110" si="314">B3107*K3107</f>
        <v>3.9000000000000004</v>
      </c>
      <c r="N3107" t="str">
        <f>IFERROR(VLOOKUP(D3107, Product_Category!A:B, 2, FALSE), "Uncategorized")</f>
        <v>CMC</v>
      </c>
      <c r="O3107" s="76">
        <f t="shared" ref="O3107:O3110" si="315">K3107</f>
        <v>1.56</v>
      </c>
      <c r="P3107" s="76">
        <f t="shared" ref="P3107:P3110" si="316">L3107*O3107</f>
        <v>3.9000000000000003E-3</v>
      </c>
      <c r="Q3107">
        <v>2024</v>
      </c>
      <c r="R3107" t="str">
        <f>IFERROR(VLOOKUP(G3107,'Importer Name'!A:B, 2, FALSE), "")</f>
        <v>Teknirvana Tradelink</v>
      </c>
      <c r="S3107" t="str">
        <f>IFERROR(VLOOKUP(H3107,'Supplier name '!A:B, 2, FALSE), "")</f>
        <v>SPECTRUM CHEM</v>
      </c>
    </row>
    <row r="3108" spans="1:19">
      <c r="A3108" s="133" t="s">
        <v>3028</v>
      </c>
      <c r="B3108" s="131">
        <v>47</v>
      </c>
      <c r="C3108" s="131" t="s">
        <v>7</v>
      </c>
      <c r="D3108" s="316" t="s">
        <v>910</v>
      </c>
      <c r="E3108" s="131">
        <v>1.03</v>
      </c>
      <c r="F3108" s="131" t="s">
        <v>9</v>
      </c>
      <c r="G3108" s="131" t="s">
        <v>4096</v>
      </c>
      <c r="H3108" s="134" t="s">
        <v>4097</v>
      </c>
      <c r="I3108" s="89" t="s">
        <v>4099</v>
      </c>
      <c r="J3108" s="74">
        <f>IF(F3108="USD", E3108, E3108 * IFERROR(VLOOKUP(F3108, EXCHANGE_RATE!A:B, 2, FALSE), "Currency not found"))</f>
        <v>1.03</v>
      </c>
      <c r="K3108" s="74">
        <f t="shared" si="313"/>
        <v>1.03</v>
      </c>
      <c r="L3108" s="14">
        <f>IF(C3108="MTS", B3108, B3108 * IFERROR(VLOOKUP(C3108, 'QTY_CONVERSIONS '!A:B, 2, FALSE), "Units not found"))</f>
        <v>4.7E-2</v>
      </c>
      <c r="M3108" s="75">
        <f t="shared" si="314"/>
        <v>48.410000000000004</v>
      </c>
      <c r="N3108" t="str">
        <f>IFERROR(VLOOKUP(D3108, Product_Category!A:B, 2, FALSE), "Uncategorized")</f>
        <v>MAGNESIUM STEARATE</v>
      </c>
      <c r="O3108" s="76">
        <f t="shared" si="315"/>
        <v>1.03</v>
      </c>
      <c r="P3108" s="76">
        <f t="shared" si="316"/>
        <v>4.8410000000000002E-2</v>
      </c>
      <c r="Q3108">
        <v>2024</v>
      </c>
      <c r="R3108" t="str">
        <f>IFERROR(VLOOKUP(G3108,'Importer Name'!A:B, 2, FALSE), "")</f>
        <v>AVANTOR MATERIALS</v>
      </c>
      <c r="S3108" t="str">
        <f>IFERROR(VLOOKUP(H3108,'Supplier name '!A:B, 2, FALSE), "")</f>
        <v>Avantor</v>
      </c>
    </row>
    <row r="3109" spans="1:19">
      <c r="A3109" s="133" t="s">
        <v>3028</v>
      </c>
      <c r="B3109" s="131">
        <v>1</v>
      </c>
      <c r="C3109" s="131" t="s">
        <v>7</v>
      </c>
      <c r="D3109" s="316" t="s">
        <v>910</v>
      </c>
      <c r="E3109" s="131">
        <v>3.31</v>
      </c>
      <c r="F3109" s="131" t="s">
        <v>9</v>
      </c>
      <c r="G3109" s="131" t="s">
        <v>4096</v>
      </c>
      <c r="H3109" s="134" t="s">
        <v>4097</v>
      </c>
      <c r="I3109" s="89" t="s">
        <v>4099</v>
      </c>
      <c r="J3109" s="74">
        <f>IF(F3109="USD", E3109, E3109 * IFERROR(VLOOKUP(F3109, EXCHANGE_RATE!A:B, 2, FALSE), "Currency not found"))</f>
        <v>3.31</v>
      </c>
      <c r="K3109" s="74">
        <f t="shared" si="313"/>
        <v>3.31</v>
      </c>
      <c r="L3109" s="14">
        <f>IF(C3109="MTS", B3109, B3109 * IFERROR(VLOOKUP(C3109, 'QTY_CONVERSIONS '!A:B, 2, FALSE), "Units not found"))</f>
        <v>1E-3</v>
      </c>
      <c r="M3109" s="75">
        <f t="shared" si="314"/>
        <v>3.31</v>
      </c>
      <c r="N3109" t="str">
        <f>IFERROR(VLOOKUP(D3109, Product_Category!A:B, 2, FALSE), "Uncategorized")</f>
        <v>MAGNESIUM STEARATE</v>
      </c>
      <c r="O3109" s="76">
        <f t="shared" si="315"/>
        <v>3.31</v>
      </c>
      <c r="P3109" s="76">
        <f t="shared" si="316"/>
        <v>3.31E-3</v>
      </c>
      <c r="Q3109">
        <v>2024</v>
      </c>
      <c r="R3109" t="str">
        <f>IFERROR(VLOOKUP(G3109,'Importer Name'!A:B, 2, FALSE), "")</f>
        <v>AVANTOR MATERIALS</v>
      </c>
      <c r="S3109" t="str">
        <f>IFERROR(VLOOKUP(H3109,'Supplier name '!A:B, 2, FALSE), "")</f>
        <v>Avantor</v>
      </c>
    </row>
    <row r="3110" spans="1:19">
      <c r="A3110" s="135" t="s">
        <v>3028</v>
      </c>
      <c r="B3110" s="132">
        <v>2000</v>
      </c>
      <c r="C3110" s="132" t="s">
        <v>4019</v>
      </c>
      <c r="D3110" s="317" t="s">
        <v>724</v>
      </c>
      <c r="E3110" s="132">
        <v>11.2</v>
      </c>
      <c r="F3110" s="132" t="s">
        <v>9</v>
      </c>
      <c r="G3110" s="132" t="s">
        <v>3029</v>
      </c>
      <c r="H3110" s="136" t="s">
        <v>4098</v>
      </c>
      <c r="I3110" s="89" t="s">
        <v>4099</v>
      </c>
      <c r="J3110" s="74">
        <f>IF(F3110="USD", E3110, E3110 * IFERROR(VLOOKUP(F3110, EXCHANGE_RATE!A:B, 2, FALSE), "Currency not found"))</f>
        <v>11.2</v>
      </c>
      <c r="K3110" s="74">
        <f t="shared" si="313"/>
        <v>11.2</v>
      </c>
      <c r="L3110" s="14">
        <f>IF(C3110="MTS", B3110, B3110 * IFERROR(VLOOKUP(C3110, 'QTY_CONVERSIONS '!A:B, 2, FALSE), "Units not found"))</f>
        <v>2</v>
      </c>
      <c r="M3110" s="75">
        <f t="shared" si="314"/>
        <v>22400</v>
      </c>
      <c r="N3110" t="str">
        <f>IFERROR(VLOOKUP(D3110, Product_Category!A:B, 2, FALSE), "Uncategorized")</f>
        <v>MCC</v>
      </c>
      <c r="O3110" s="76">
        <f t="shared" si="315"/>
        <v>11.2</v>
      </c>
      <c r="P3110" s="76">
        <f t="shared" si="316"/>
        <v>22.4</v>
      </c>
      <c r="Q3110">
        <v>2024</v>
      </c>
      <c r="R3110" t="str">
        <f>IFERROR(VLOOKUP(G3110,'Importer Name'!A:B, 2, FALSE), "")</f>
        <v>AMWAY ENTERPRISES</v>
      </c>
      <c r="S3110" t="str">
        <f>IFERROR(VLOOKUP(H3110,'Supplier name '!A:B, 2, FALSE), "")</f>
        <v>ACCESS BUSINESS GROUP</v>
      </c>
    </row>
    <row r="3111" spans="1:19">
      <c r="A3111" s="133" t="s">
        <v>1751</v>
      </c>
      <c r="B3111" s="131">
        <v>200</v>
      </c>
      <c r="C3111" s="131" t="s">
        <v>4019</v>
      </c>
      <c r="D3111" s="316" t="s">
        <v>798</v>
      </c>
      <c r="E3111" s="131">
        <v>7.1</v>
      </c>
      <c r="F3111" s="131" t="s">
        <v>1718</v>
      </c>
      <c r="G3111" s="131" t="s">
        <v>4500</v>
      </c>
      <c r="H3111" s="134" t="s">
        <v>4501</v>
      </c>
      <c r="I3111" s="89" t="s">
        <v>4467</v>
      </c>
      <c r="J3111" s="74">
        <f>IF(F3111="USD", E3111, E3111 * IFERROR(VLOOKUP(F3111, EXCHANGE_RATE!A:B, 2, FALSE), "Currency not found"))</f>
        <v>7.5970000000000004</v>
      </c>
      <c r="K3111" s="74">
        <f t="shared" ref="K3111:K3122" si="317">ROUNDUP(J3111,2)</f>
        <v>7.6</v>
      </c>
      <c r="L3111" s="14">
        <f>IF(C3111="MTS", B3111, B3111 * IFERROR(VLOOKUP(C3111, 'QTY_CONVERSIONS '!A:B, 2, FALSE), "Units not found"))</f>
        <v>0.2</v>
      </c>
      <c r="M3111" s="75">
        <f t="shared" ref="M3111:M3122" si="318">B3111*K3111</f>
        <v>1520</v>
      </c>
      <c r="N3111" t="str">
        <f>IFERROR(VLOOKUP(D3111, Product_Category!A:B, 2, FALSE), "Uncategorized")</f>
        <v>CMC</v>
      </c>
      <c r="O3111" s="76">
        <f t="shared" ref="O3111:O3122" si="319">K3111</f>
        <v>7.6</v>
      </c>
      <c r="P3111" s="76">
        <f t="shared" ref="P3111:P3122" si="320">L3111*O3111</f>
        <v>1.52</v>
      </c>
      <c r="Q3111">
        <v>2024</v>
      </c>
      <c r="R3111" t="str">
        <f>IFERROR(VLOOKUP(G3111,'Importer Name'!A:B, 2, FALSE), "")</f>
        <v>PURATOS FOOD</v>
      </c>
      <c r="S3111" t="str">
        <f>IFERROR(VLOOKUP(H3111,'Supplier name '!A:B, 2, FALSE), "")</f>
        <v>Puratos N.V</v>
      </c>
    </row>
    <row r="3112" spans="1:19">
      <c r="A3112" s="135" t="s">
        <v>1751</v>
      </c>
      <c r="B3112" s="132">
        <v>1</v>
      </c>
      <c r="C3112" s="132" t="s">
        <v>4019</v>
      </c>
      <c r="D3112" s="317" t="s">
        <v>798</v>
      </c>
      <c r="E3112" s="132">
        <v>5.8</v>
      </c>
      <c r="F3112" s="132" t="s">
        <v>9</v>
      </c>
      <c r="G3112" s="132" t="s">
        <v>4502</v>
      </c>
      <c r="H3112" s="136" t="s">
        <v>4503</v>
      </c>
      <c r="I3112" s="89" t="s">
        <v>4467</v>
      </c>
      <c r="J3112" s="74">
        <f>IF(F3112="USD", E3112, E3112 * IFERROR(VLOOKUP(F3112, EXCHANGE_RATE!A:B, 2, FALSE), "Currency not found"))</f>
        <v>5.8</v>
      </c>
      <c r="K3112" s="74">
        <f t="shared" si="317"/>
        <v>5.8</v>
      </c>
      <c r="L3112" s="14">
        <f>IF(C3112="MTS", B3112, B3112 * IFERROR(VLOOKUP(C3112, 'QTY_CONVERSIONS '!A:B, 2, FALSE), "Units not found"))</f>
        <v>1E-3</v>
      </c>
      <c r="M3112" s="75">
        <f t="shared" si="318"/>
        <v>5.8</v>
      </c>
      <c r="N3112" t="str">
        <f>IFERROR(VLOOKUP(D3112, Product_Category!A:B, 2, FALSE), "Uncategorized")</f>
        <v>CMC</v>
      </c>
      <c r="O3112" s="76">
        <f t="shared" si="319"/>
        <v>5.8</v>
      </c>
      <c r="P3112" s="76">
        <f t="shared" si="320"/>
        <v>5.7999999999999996E-3</v>
      </c>
      <c r="Q3112">
        <v>2024</v>
      </c>
      <c r="R3112" t="str">
        <f>IFERROR(VLOOKUP(G3112,'Importer Name'!A:B, 2, FALSE), "")</f>
        <v>THERMO FISHER SCIENTIFIC</v>
      </c>
      <c r="S3112" t="str">
        <f>IFERROR(VLOOKUP(H3112,'Supplier name '!A:B, 2, FALSE), "")</f>
        <v>ACROS ORGANICS</v>
      </c>
    </row>
    <row r="3113" spans="1:19">
      <c r="A3113" s="133" t="s">
        <v>183</v>
      </c>
      <c r="B3113" s="131">
        <v>10000</v>
      </c>
      <c r="C3113" s="131" t="s">
        <v>4019</v>
      </c>
      <c r="D3113" s="316" t="s">
        <v>611</v>
      </c>
      <c r="E3113" s="131">
        <v>3.4</v>
      </c>
      <c r="F3113" s="131" t="s">
        <v>1718</v>
      </c>
      <c r="G3113" s="131" t="s">
        <v>4504</v>
      </c>
      <c r="H3113" s="134" t="s">
        <v>4021</v>
      </c>
      <c r="I3113" s="89" t="s">
        <v>4467</v>
      </c>
      <c r="J3113" s="74">
        <f>IF(F3113="USD", E3113, E3113 * IFERROR(VLOOKUP(F3113, EXCHANGE_RATE!A:B, 2, FALSE), "Currency not found"))</f>
        <v>3.6379999999999999</v>
      </c>
      <c r="K3113" s="74">
        <f t="shared" si="317"/>
        <v>3.6399999999999997</v>
      </c>
      <c r="L3113" s="14">
        <f>IF(C3113="MTS", B3113, B3113 * IFERROR(VLOOKUP(C3113, 'QTY_CONVERSIONS '!A:B, 2, FALSE), "Units not found"))</f>
        <v>10</v>
      </c>
      <c r="M3113" s="75">
        <f t="shared" si="318"/>
        <v>36400</v>
      </c>
      <c r="N3113" t="str">
        <f>IFERROR(VLOOKUP(D3113, Product_Category!A:B, 2, FALSE), "Uncategorized")</f>
        <v>MCC</v>
      </c>
      <c r="O3113" s="76">
        <f t="shared" si="319"/>
        <v>3.6399999999999997</v>
      </c>
      <c r="P3113" s="76">
        <f t="shared" si="320"/>
        <v>36.4</v>
      </c>
      <c r="Q3113">
        <v>2024</v>
      </c>
      <c r="R3113" t="str">
        <f>IFERROR(VLOOKUP(G3113,'Importer Name'!A:B, 2, FALSE), "")</f>
        <v>AZELIS</v>
      </c>
      <c r="S3113" t="str">
        <f>IFERROR(VLOOKUP(H3113,'Supplier name '!A:B, 2, FALSE), "")</f>
        <v>ITACEL FARMOQUIMICA</v>
      </c>
    </row>
    <row r="3114" spans="1:19">
      <c r="A3114" s="133" t="s">
        <v>183</v>
      </c>
      <c r="B3114" s="131">
        <v>20000</v>
      </c>
      <c r="C3114" s="131" t="s">
        <v>4019</v>
      </c>
      <c r="D3114" s="316" t="s">
        <v>611</v>
      </c>
      <c r="E3114" s="131">
        <v>3.4</v>
      </c>
      <c r="F3114" s="131" t="s">
        <v>1718</v>
      </c>
      <c r="G3114" s="131" t="s">
        <v>4504</v>
      </c>
      <c r="H3114" s="134" t="s">
        <v>4021</v>
      </c>
      <c r="I3114" s="89" t="s">
        <v>4467</v>
      </c>
      <c r="J3114" s="74">
        <f>IF(F3114="USD", E3114, E3114 * IFERROR(VLOOKUP(F3114, EXCHANGE_RATE!A:B, 2, FALSE), "Currency not found"))</f>
        <v>3.6379999999999999</v>
      </c>
      <c r="K3114" s="74">
        <f t="shared" si="317"/>
        <v>3.6399999999999997</v>
      </c>
      <c r="L3114" s="14">
        <f>IF(C3114="MTS", B3114, B3114 * IFERROR(VLOOKUP(C3114, 'QTY_CONVERSIONS '!A:B, 2, FALSE), "Units not found"))</f>
        <v>20</v>
      </c>
      <c r="M3114" s="75">
        <f t="shared" si="318"/>
        <v>72800</v>
      </c>
      <c r="N3114" t="str">
        <f>IFERROR(VLOOKUP(D3114, Product_Category!A:B, 2, FALSE), "Uncategorized")</f>
        <v>MCC</v>
      </c>
      <c r="O3114" s="76">
        <f t="shared" si="319"/>
        <v>3.6399999999999997</v>
      </c>
      <c r="P3114" s="76">
        <f t="shared" si="320"/>
        <v>72.8</v>
      </c>
      <c r="Q3114">
        <v>2024</v>
      </c>
      <c r="R3114" t="str">
        <f>IFERROR(VLOOKUP(G3114,'Importer Name'!A:B, 2, FALSE), "")</f>
        <v>AZELIS</v>
      </c>
      <c r="S3114" t="str">
        <f>IFERROR(VLOOKUP(H3114,'Supplier name '!A:B, 2, FALSE), "")</f>
        <v>ITACEL FARMOQUIMICA</v>
      </c>
    </row>
    <row r="3115" spans="1:19">
      <c r="A3115" s="133" t="s">
        <v>183</v>
      </c>
      <c r="B3115" s="131">
        <v>10000</v>
      </c>
      <c r="C3115" s="131" t="s">
        <v>4019</v>
      </c>
      <c r="D3115" s="316" t="s">
        <v>769</v>
      </c>
      <c r="E3115" s="131">
        <v>3.4</v>
      </c>
      <c r="F3115" s="131" t="s">
        <v>1718</v>
      </c>
      <c r="G3115" s="131" t="s">
        <v>4504</v>
      </c>
      <c r="H3115" s="134" t="s">
        <v>4021</v>
      </c>
      <c r="I3115" s="89" t="s">
        <v>4467</v>
      </c>
      <c r="J3115" s="74">
        <f>IF(F3115="USD", E3115, E3115 * IFERROR(VLOOKUP(F3115, EXCHANGE_RATE!A:B, 2, FALSE), "Currency not found"))</f>
        <v>3.6379999999999999</v>
      </c>
      <c r="K3115" s="74">
        <f t="shared" si="317"/>
        <v>3.6399999999999997</v>
      </c>
      <c r="L3115" s="14">
        <f>IF(C3115="MTS", B3115, B3115 * IFERROR(VLOOKUP(C3115, 'QTY_CONVERSIONS '!A:B, 2, FALSE), "Units not found"))</f>
        <v>10</v>
      </c>
      <c r="M3115" s="75">
        <f t="shared" si="318"/>
        <v>36400</v>
      </c>
      <c r="N3115" t="str">
        <f>IFERROR(VLOOKUP(D3115, Product_Category!A:B, 2, FALSE), "Uncategorized")</f>
        <v>MCC</v>
      </c>
      <c r="O3115" s="76">
        <f t="shared" si="319"/>
        <v>3.6399999999999997</v>
      </c>
      <c r="P3115" s="76">
        <f t="shared" si="320"/>
        <v>36.4</v>
      </c>
      <c r="Q3115">
        <v>2024</v>
      </c>
      <c r="R3115" t="str">
        <f>IFERROR(VLOOKUP(G3115,'Importer Name'!A:B, 2, FALSE), "")</f>
        <v>AZELIS</v>
      </c>
      <c r="S3115" t="str">
        <f>IFERROR(VLOOKUP(H3115,'Supplier name '!A:B, 2, FALSE), "")</f>
        <v>ITACEL FARMOQUIMICA</v>
      </c>
    </row>
    <row r="3116" spans="1:19">
      <c r="A3116" s="135" t="s">
        <v>183</v>
      </c>
      <c r="B3116" s="132">
        <v>20000</v>
      </c>
      <c r="C3116" s="132" t="s">
        <v>4019</v>
      </c>
      <c r="D3116" s="317" t="s">
        <v>769</v>
      </c>
      <c r="E3116" s="132">
        <v>3.4</v>
      </c>
      <c r="F3116" s="132" t="s">
        <v>1718</v>
      </c>
      <c r="G3116" s="132" t="s">
        <v>4504</v>
      </c>
      <c r="H3116" s="136" t="s">
        <v>4021</v>
      </c>
      <c r="I3116" s="89" t="s">
        <v>4467</v>
      </c>
      <c r="J3116" s="74">
        <f>IF(F3116="USD", E3116, E3116 * IFERROR(VLOOKUP(F3116, EXCHANGE_RATE!A:B, 2, FALSE), "Currency not found"))</f>
        <v>3.6379999999999999</v>
      </c>
      <c r="K3116" s="74">
        <f t="shared" si="317"/>
        <v>3.6399999999999997</v>
      </c>
      <c r="L3116" s="14">
        <f>IF(C3116="MTS", B3116, B3116 * IFERROR(VLOOKUP(C3116, 'QTY_CONVERSIONS '!A:B, 2, FALSE), "Units not found"))</f>
        <v>20</v>
      </c>
      <c r="M3116" s="75">
        <f t="shared" si="318"/>
        <v>72800</v>
      </c>
      <c r="N3116" t="str">
        <f>IFERROR(VLOOKUP(D3116, Product_Category!A:B, 2, FALSE), "Uncategorized")</f>
        <v>MCC</v>
      </c>
      <c r="O3116" s="76">
        <f t="shared" si="319"/>
        <v>3.6399999999999997</v>
      </c>
      <c r="P3116" s="76">
        <f t="shared" si="320"/>
        <v>72.8</v>
      </c>
      <c r="Q3116">
        <v>2024</v>
      </c>
      <c r="R3116" t="str">
        <f>IFERROR(VLOOKUP(G3116,'Importer Name'!A:B, 2, FALSE), "")</f>
        <v>AZELIS</v>
      </c>
      <c r="S3116" t="str">
        <f>IFERROR(VLOOKUP(H3116,'Supplier name '!A:B, 2, FALSE), "")</f>
        <v>ITACEL FARMOQUIMICA</v>
      </c>
    </row>
    <row r="3117" spans="1:19">
      <c r="A3117" s="133" t="s">
        <v>193</v>
      </c>
      <c r="B3117" s="131">
        <v>20000</v>
      </c>
      <c r="C3117" s="131" t="s">
        <v>4019</v>
      </c>
      <c r="D3117" s="316" t="s">
        <v>798</v>
      </c>
      <c r="E3117" s="131">
        <v>4.0999999999999996</v>
      </c>
      <c r="F3117" s="131" t="s">
        <v>9</v>
      </c>
      <c r="G3117" s="131" t="s">
        <v>4505</v>
      </c>
      <c r="H3117" s="134" t="s">
        <v>4506</v>
      </c>
      <c r="I3117" s="89" t="s">
        <v>4467</v>
      </c>
      <c r="J3117" s="74">
        <f>IF(F3117="USD", E3117, E3117 * IFERROR(VLOOKUP(F3117, EXCHANGE_RATE!A:B, 2, FALSE), "Currency not found"))</f>
        <v>4.0999999999999996</v>
      </c>
      <c r="K3117" s="74">
        <f t="shared" si="317"/>
        <v>4.0999999999999996</v>
      </c>
      <c r="L3117" s="14">
        <f>IF(C3117="MTS", B3117, B3117 * IFERROR(VLOOKUP(C3117, 'QTY_CONVERSIONS '!A:B, 2, FALSE), "Units not found"))</f>
        <v>20</v>
      </c>
      <c r="M3117" s="75">
        <f t="shared" si="318"/>
        <v>82000</v>
      </c>
      <c r="N3117" t="str">
        <f>IFERROR(VLOOKUP(D3117, Product_Category!A:B, 2, FALSE), "Uncategorized")</f>
        <v>CMC</v>
      </c>
      <c r="O3117" s="76">
        <f t="shared" si="319"/>
        <v>4.0999999999999996</v>
      </c>
      <c r="P3117" s="76">
        <f t="shared" si="320"/>
        <v>82</v>
      </c>
      <c r="Q3117">
        <v>2024</v>
      </c>
      <c r="R3117" t="str">
        <f>IFERROR(VLOOKUP(G3117,'Importer Name'!A:B, 2, FALSE), "")</f>
        <v>DANISCO</v>
      </c>
      <c r="S3117" t="str">
        <f>IFERROR(VLOOKUP(H3117,'Supplier name '!A:B, 2, FALSE), "")</f>
        <v>Shanghai Shenguang Edible Chem</v>
      </c>
    </row>
    <row r="3118" spans="1:19">
      <c r="A3118" s="133" t="s">
        <v>193</v>
      </c>
      <c r="B3118" s="131">
        <v>13000</v>
      </c>
      <c r="C3118" s="131" t="s">
        <v>4019</v>
      </c>
      <c r="D3118" s="316" t="s">
        <v>798</v>
      </c>
      <c r="E3118" s="131">
        <v>2.08</v>
      </c>
      <c r="F3118" s="131" t="s">
        <v>9</v>
      </c>
      <c r="G3118" s="131" t="s">
        <v>4507</v>
      </c>
      <c r="H3118" s="134" t="s">
        <v>4508</v>
      </c>
      <c r="I3118" s="89" t="s">
        <v>4467</v>
      </c>
      <c r="J3118" s="74">
        <f>IF(F3118="USD", E3118, E3118 * IFERROR(VLOOKUP(F3118, EXCHANGE_RATE!A:B, 2, FALSE), "Currency not found"))</f>
        <v>2.08</v>
      </c>
      <c r="K3118" s="74">
        <f t="shared" si="317"/>
        <v>2.08</v>
      </c>
      <c r="L3118" s="14">
        <f>IF(C3118="MTS", B3118, B3118 * IFERROR(VLOOKUP(C3118, 'QTY_CONVERSIONS '!A:B, 2, FALSE), "Units not found"))</f>
        <v>13</v>
      </c>
      <c r="M3118" s="75">
        <f t="shared" si="318"/>
        <v>27040</v>
      </c>
      <c r="N3118" t="str">
        <f>IFERROR(VLOOKUP(D3118, Product_Category!A:B, 2, FALSE), "Uncategorized")</f>
        <v>CMC</v>
      </c>
      <c r="O3118" s="76">
        <f t="shared" si="319"/>
        <v>2.08</v>
      </c>
      <c r="P3118" s="76">
        <f t="shared" si="320"/>
        <v>27.04</v>
      </c>
      <c r="Q3118">
        <v>2024</v>
      </c>
      <c r="R3118" t="str">
        <f>IFERROR(VLOOKUP(G3118,'Importer Name'!A:B, 2, FALSE), "")</f>
        <v>DAFFODIL PHARMACHEM</v>
      </c>
      <c r="S3118" t="str">
        <f>IFERROR(VLOOKUP(H3118,'Supplier name '!A:B, 2, FALSE), "")</f>
        <v>CHANGSHU WEALTHY</v>
      </c>
    </row>
    <row r="3119" spans="1:19">
      <c r="A3119" s="133" t="s">
        <v>193</v>
      </c>
      <c r="B3119" s="131">
        <v>4000</v>
      </c>
      <c r="C3119" s="131" t="s">
        <v>4019</v>
      </c>
      <c r="D3119" s="316" t="s">
        <v>798</v>
      </c>
      <c r="E3119" s="131">
        <v>3.13</v>
      </c>
      <c r="F3119" s="131" t="s">
        <v>9</v>
      </c>
      <c r="G3119" s="131" t="s">
        <v>4507</v>
      </c>
      <c r="H3119" s="134" t="s">
        <v>4508</v>
      </c>
      <c r="I3119" s="89" t="s">
        <v>4467</v>
      </c>
      <c r="J3119" s="74">
        <f>IF(F3119="USD", E3119, E3119 * IFERROR(VLOOKUP(F3119, EXCHANGE_RATE!A:B, 2, FALSE), "Currency not found"))</f>
        <v>3.13</v>
      </c>
      <c r="K3119" s="74">
        <f t="shared" si="317"/>
        <v>3.13</v>
      </c>
      <c r="L3119" s="14">
        <f>IF(C3119="MTS", B3119, B3119 * IFERROR(VLOOKUP(C3119, 'QTY_CONVERSIONS '!A:B, 2, FALSE), "Units not found"))</f>
        <v>4</v>
      </c>
      <c r="M3119" s="75">
        <f t="shared" si="318"/>
        <v>12520</v>
      </c>
      <c r="N3119" t="str">
        <f>IFERROR(VLOOKUP(D3119, Product_Category!A:B, 2, FALSE), "Uncategorized")</f>
        <v>CMC</v>
      </c>
      <c r="O3119" s="76">
        <f t="shared" si="319"/>
        <v>3.13</v>
      </c>
      <c r="P3119" s="76">
        <f t="shared" si="320"/>
        <v>12.52</v>
      </c>
      <c r="Q3119">
        <v>2024</v>
      </c>
      <c r="R3119" t="str">
        <f>IFERROR(VLOOKUP(G3119,'Importer Name'!A:B, 2, FALSE), "")</f>
        <v>DAFFODIL PHARMACHEM</v>
      </c>
      <c r="S3119" t="str">
        <f>IFERROR(VLOOKUP(H3119,'Supplier name '!A:B, 2, FALSE), "")</f>
        <v>CHANGSHU WEALTHY</v>
      </c>
    </row>
    <row r="3120" spans="1:19">
      <c r="A3120" s="133" t="s">
        <v>193</v>
      </c>
      <c r="B3120" s="131">
        <v>5000</v>
      </c>
      <c r="C3120" s="131" t="s">
        <v>4019</v>
      </c>
      <c r="D3120" s="316" t="s">
        <v>798</v>
      </c>
      <c r="E3120" s="131">
        <v>2.59</v>
      </c>
      <c r="F3120" s="131" t="s">
        <v>9</v>
      </c>
      <c r="G3120" s="131" t="s">
        <v>4509</v>
      </c>
      <c r="H3120" s="134" t="s">
        <v>4022</v>
      </c>
      <c r="I3120" s="89" t="s">
        <v>4467</v>
      </c>
      <c r="J3120" s="74">
        <f>IF(F3120="USD", E3120, E3120 * IFERROR(VLOOKUP(F3120, EXCHANGE_RATE!A:B, 2, FALSE), "Currency not found"))</f>
        <v>2.59</v>
      </c>
      <c r="K3120" s="74">
        <f t="shared" si="317"/>
        <v>2.59</v>
      </c>
      <c r="L3120" s="14">
        <f>IF(C3120="MTS", B3120, B3120 * IFERROR(VLOOKUP(C3120, 'QTY_CONVERSIONS '!A:B, 2, FALSE), "Units not found"))</f>
        <v>5</v>
      </c>
      <c r="M3120" s="75">
        <f t="shared" si="318"/>
        <v>12950</v>
      </c>
      <c r="N3120" t="str">
        <f>IFERROR(VLOOKUP(D3120, Product_Category!A:B, 2, FALSE), "Uncategorized")</f>
        <v>CMC</v>
      </c>
      <c r="O3120" s="76">
        <f t="shared" si="319"/>
        <v>2.59</v>
      </c>
      <c r="P3120" s="76">
        <f t="shared" si="320"/>
        <v>12.95</v>
      </c>
      <c r="Q3120">
        <v>2024</v>
      </c>
      <c r="R3120" t="str">
        <f>IFERROR(VLOOKUP(G3120,'Importer Name'!A:B, 2, FALSE), "")</f>
        <v>PERRY IMPEX</v>
      </c>
      <c r="S3120" t="str">
        <f>IFERROR(VLOOKUP(H3120,'Supplier name '!A:B, 2, FALSE), "")</f>
        <v>PHOENIX CHEM</v>
      </c>
    </row>
    <row r="3121" spans="1:19">
      <c r="A3121" s="133" t="s">
        <v>193</v>
      </c>
      <c r="B3121" s="131">
        <v>13000</v>
      </c>
      <c r="C3121" s="131" t="s">
        <v>4019</v>
      </c>
      <c r="D3121" s="316" t="s">
        <v>798</v>
      </c>
      <c r="E3121" s="131">
        <v>2.7</v>
      </c>
      <c r="F3121" s="131" t="s">
        <v>9</v>
      </c>
      <c r="G3121" s="131" t="s">
        <v>4509</v>
      </c>
      <c r="H3121" s="134" t="s">
        <v>4022</v>
      </c>
      <c r="I3121" s="89" t="s">
        <v>4467</v>
      </c>
      <c r="J3121" s="74">
        <f>IF(F3121="USD", E3121, E3121 * IFERROR(VLOOKUP(F3121, EXCHANGE_RATE!A:B, 2, FALSE), "Currency not found"))</f>
        <v>2.7</v>
      </c>
      <c r="K3121" s="74">
        <f t="shared" si="317"/>
        <v>2.7</v>
      </c>
      <c r="L3121" s="14">
        <f>IF(C3121="MTS", B3121, B3121 * IFERROR(VLOOKUP(C3121, 'QTY_CONVERSIONS '!A:B, 2, FALSE), "Units not found"))</f>
        <v>13</v>
      </c>
      <c r="M3121" s="75">
        <f t="shared" si="318"/>
        <v>35100</v>
      </c>
      <c r="N3121" t="str">
        <f>IFERROR(VLOOKUP(D3121, Product_Category!A:B, 2, FALSE), "Uncategorized")</f>
        <v>CMC</v>
      </c>
      <c r="O3121" s="76">
        <f t="shared" si="319"/>
        <v>2.7</v>
      </c>
      <c r="P3121" s="76">
        <f t="shared" si="320"/>
        <v>35.1</v>
      </c>
      <c r="Q3121">
        <v>2024</v>
      </c>
      <c r="R3121" t="str">
        <f>IFERROR(VLOOKUP(G3121,'Importer Name'!A:B, 2, FALSE), "")</f>
        <v>PERRY IMPEX</v>
      </c>
      <c r="S3121" t="str">
        <f>IFERROR(VLOOKUP(H3121,'Supplier name '!A:B, 2, FALSE), "")</f>
        <v>PHOENIX CHEM</v>
      </c>
    </row>
    <row r="3122" spans="1:19">
      <c r="A3122" s="133" t="s">
        <v>193</v>
      </c>
      <c r="B3122" s="131">
        <v>150</v>
      </c>
      <c r="C3122" s="131" t="s">
        <v>4019</v>
      </c>
      <c r="D3122" s="316" t="s">
        <v>798</v>
      </c>
      <c r="E3122" s="131">
        <v>12.27</v>
      </c>
      <c r="F3122" s="131" t="s">
        <v>9</v>
      </c>
      <c r="G3122" s="131" t="s">
        <v>4510</v>
      </c>
      <c r="H3122" s="134" t="s">
        <v>4511</v>
      </c>
      <c r="I3122" s="89" t="s">
        <v>4467</v>
      </c>
      <c r="J3122" s="74">
        <f>IF(F3122="USD", E3122, E3122 * IFERROR(VLOOKUP(F3122, EXCHANGE_RATE!A:B, 2, FALSE), "Currency not found"))</f>
        <v>12.27</v>
      </c>
      <c r="K3122" s="74">
        <f t="shared" si="317"/>
        <v>12.27</v>
      </c>
      <c r="L3122" s="14">
        <f>IF(C3122="MTS", B3122, B3122 * IFERROR(VLOOKUP(C3122, 'QTY_CONVERSIONS '!A:B, 2, FALSE), "Units not found"))</f>
        <v>0.15</v>
      </c>
      <c r="M3122" s="75">
        <f t="shared" si="318"/>
        <v>1840.5</v>
      </c>
      <c r="N3122" t="str">
        <f>IFERROR(VLOOKUP(D3122, Product_Category!A:B, 2, FALSE), "Uncategorized")</f>
        <v>CMC</v>
      </c>
      <c r="O3122" s="76">
        <f t="shared" si="319"/>
        <v>12.27</v>
      </c>
      <c r="P3122" s="76">
        <f t="shared" si="320"/>
        <v>1.8404999999999998</v>
      </c>
      <c r="Q3122">
        <v>2024</v>
      </c>
      <c r="R3122" t="str">
        <f>IFERROR(VLOOKUP(G3122,'Importer Name'!A:B, 2, FALSE), "")</f>
        <v>Padmaja Greentech</v>
      </c>
      <c r="S3122" t="str">
        <f>IFERROR(VLOOKUP(H3122,'Supplier name '!A:B, 2, FALSE), "")</f>
        <v>Shenzhen Tory Power</v>
      </c>
    </row>
    <row r="3123" spans="1:19">
      <c r="A3123" s="133" t="s">
        <v>193</v>
      </c>
      <c r="B3123" s="131">
        <v>12000</v>
      </c>
      <c r="C3123" s="131" t="s">
        <v>4019</v>
      </c>
      <c r="D3123" s="316" t="s">
        <v>798</v>
      </c>
      <c r="E3123" s="131">
        <v>3.3</v>
      </c>
      <c r="F3123" s="131" t="s">
        <v>9</v>
      </c>
      <c r="G3123" s="131" t="s">
        <v>4512</v>
      </c>
      <c r="H3123" s="134" t="s">
        <v>4513</v>
      </c>
      <c r="I3123" s="89" t="s">
        <v>4467</v>
      </c>
      <c r="J3123" s="74">
        <f>IF(F3123="USD", E3123, E3123 * IFERROR(VLOOKUP(F3123, EXCHANGE_RATE!A:B, 2, FALSE), "Currency not found"))</f>
        <v>3.3</v>
      </c>
      <c r="K3123" s="74">
        <f t="shared" ref="K3123:K3150" si="321">ROUNDUP(J3123,2)</f>
        <v>3.3</v>
      </c>
      <c r="L3123" s="14">
        <f>IF(C3123="MTS", B3123, B3123 * IFERROR(VLOOKUP(C3123, 'QTY_CONVERSIONS '!A:B, 2, FALSE), "Units not found"))</f>
        <v>12</v>
      </c>
      <c r="M3123" s="75">
        <f t="shared" ref="M3123:M3150" si="322">B3123*K3123</f>
        <v>39600</v>
      </c>
      <c r="N3123" t="str">
        <f>IFERROR(VLOOKUP(D3123, Product_Category!A:B, 2, FALSE), "Uncategorized")</f>
        <v>CMC</v>
      </c>
      <c r="O3123" s="76">
        <f t="shared" ref="O3123:O3150" si="323">K3123</f>
        <v>3.3</v>
      </c>
      <c r="P3123" s="76">
        <f t="shared" ref="P3123:P3150" si="324">L3123*O3123</f>
        <v>39.599999999999994</v>
      </c>
      <c r="Q3123">
        <v>2024</v>
      </c>
      <c r="R3123" t="str">
        <f>IFERROR(VLOOKUP(G3123,'Importer Name'!A:B, 2, FALSE), "")</f>
        <v>COLGATE PALMOLIVE</v>
      </c>
      <c r="S3123" t="str">
        <f>IFERROR(VLOOKUP(H3123,'Supplier name '!A:B, 2, FALSE), "")</f>
        <v>Chongqing lihong Fine Chem</v>
      </c>
    </row>
    <row r="3124" spans="1:19">
      <c r="A3124" s="133" t="s">
        <v>193</v>
      </c>
      <c r="B3124" s="131">
        <v>18000</v>
      </c>
      <c r="C3124" s="131" t="s">
        <v>4019</v>
      </c>
      <c r="D3124" s="316" t="s">
        <v>798</v>
      </c>
      <c r="E3124" s="131">
        <v>2.84</v>
      </c>
      <c r="F3124" s="131" t="s">
        <v>9</v>
      </c>
      <c r="G3124" s="131" t="s">
        <v>4512</v>
      </c>
      <c r="H3124" s="134" t="s">
        <v>4513</v>
      </c>
      <c r="I3124" s="89" t="s">
        <v>4467</v>
      </c>
      <c r="J3124" s="74">
        <f>IF(F3124="USD", E3124, E3124 * IFERROR(VLOOKUP(F3124, EXCHANGE_RATE!A:B, 2, FALSE), "Currency not found"))</f>
        <v>2.84</v>
      </c>
      <c r="K3124" s="74">
        <f t="shared" si="321"/>
        <v>2.84</v>
      </c>
      <c r="L3124" s="14">
        <f>IF(C3124="MTS", B3124, B3124 * IFERROR(VLOOKUP(C3124, 'QTY_CONVERSIONS '!A:B, 2, FALSE), "Units not found"))</f>
        <v>18</v>
      </c>
      <c r="M3124" s="75">
        <f t="shared" si="322"/>
        <v>51120</v>
      </c>
      <c r="N3124" t="str">
        <f>IFERROR(VLOOKUP(D3124, Product_Category!A:B, 2, FALSE), "Uncategorized")</f>
        <v>CMC</v>
      </c>
      <c r="O3124" s="76">
        <f t="shared" si="323"/>
        <v>2.84</v>
      </c>
      <c r="P3124" s="76">
        <f t="shared" si="324"/>
        <v>51.12</v>
      </c>
      <c r="Q3124">
        <v>2024</v>
      </c>
      <c r="R3124" t="str">
        <f>IFERROR(VLOOKUP(G3124,'Importer Name'!A:B, 2, FALSE), "")</f>
        <v>COLGATE PALMOLIVE</v>
      </c>
      <c r="S3124" t="str">
        <f>IFERROR(VLOOKUP(H3124,'Supplier name '!A:B, 2, FALSE), "")</f>
        <v>Chongqing lihong Fine Chem</v>
      </c>
    </row>
    <row r="3125" spans="1:19">
      <c r="A3125" s="133" t="s">
        <v>193</v>
      </c>
      <c r="B3125" s="131">
        <v>1075</v>
      </c>
      <c r="C3125" s="131" t="s">
        <v>4019</v>
      </c>
      <c r="D3125" s="316" t="s">
        <v>798</v>
      </c>
      <c r="E3125" s="131">
        <v>2.87</v>
      </c>
      <c r="F3125" s="131" t="s">
        <v>9</v>
      </c>
      <c r="G3125" s="131" t="s">
        <v>4032</v>
      </c>
      <c r="H3125" s="134" t="s">
        <v>4033</v>
      </c>
      <c r="I3125" s="89" t="s">
        <v>4467</v>
      </c>
      <c r="J3125" s="74">
        <f>IF(F3125="USD", E3125, E3125 * IFERROR(VLOOKUP(F3125, EXCHANGE_RATE!A:B, 2, FALSE), "Currency not found"))</f>
        <v>2.87</v>
      </c>
      <c r="K3125" s="74">
        <f t="shared" si="321"/>
        <v>2.87</v>
      </c>
      <c r="L3125" s="14">
        <f>IF(C3125="MTS", B3125, B3125 * IFERROR(VLOOKUP(C3125, 'QTY_CONVERSIONS '!A:B, 2, FALSE), "Units not found"))</f>
        <v>1.075</v>
      </c>
      <c r="M3125" s="75">
        <f t="shared" si="322"/>
        <v>3085.25</v>
      </c>
      <c r="N3125" t="str">
        <f>IFERROR(VLOOKUP(D3125, Product_Category!A:B, 2, FALSE), "Uncategorized")</f>
        <v>CMC</v>
      </c>
      <c r="O3125" s="76">
        <f t="shared" si="323"/>
        <v>2.87</v>
      </c>
      <c r="P3125" s="76">
        <f t="shared" si="324"/>
        <v>3.0852499999999998</v>
      </c>
      <c r="Q3125">
        <v>2024</v>
      </c>
      <c r="R3125" t="str">
        <f>IFERROR(VLOOKUP(G3125,'Importer Name'!A:B, 2, FALSE), "")</f>
        <v>KAKKAT DRUGS &amp; CHEM</v>
      </c>
      <c r="S3125" t="str">
        <f>IFERROR(VLOOKUP(H3125,'Supplier name '!A:B, 2, FALSE), "")</f>
        <v>Jiangsu Guotai Guomian Trading</v>
      </c>
    </row>
    <row r="3126" spans="1:19">
      <c r="A3126" s="133" t="s">
        <v>193</v>
      </c>
      <c r="B3126" s="131">
        <v>1500</v>
      </c>
      <c r="C3126" s="131" t="s">
        <v>4019</v>
      </c>
      <c r="D3126" s="316" t="s">
        <v>798</v>
      </c>
      <c r="E3126" s="131">
        <v>2.87</v>
      </c>
      <c r="F3126" s="131" t="s">
        <v>9</v>
      </c>
      <c r="G3126" s="131" t="s">
        <v>4032</v>
      </c>
      <c r="H3126" s="134" t="s">
        <v>4033</v>
      </c>
      <c r="I3126" s="89" t="s">
        <v>4467</v>
      </c>
      <c r="J3126" s="74">
        <f>IF(F3126="USD", E3126, E3126 * IFERROR(VLOOKUP(F3126, EXCHANGE_RATE!A:B, 2, FALSE), "Currency not found"))</f>
        <v>2.87</v>
      </c>
      <c r="K3126" s="74">
        <f t="shared" si="321"/>
        <v>2.87</v>
      </c>
      <c r="L3126" s="14">
        <f>IF(C3126="MTS", B3126, B3126 * IFERROR(VLOOKUP(C3126, 'QTY_CONVERSIONS '!A:B, 2, FALSE), "Units not found"))</f>
        <v>1.5</v>
      </c>
      <c r="M3126" s="75">
        <f t="shared" si="322"/>
        <v>4305</v>
      </c>
      <c r="N3126" t="str">
        <f>IFERROR(VLOOKUP(D3126, Product_Category!A:B, 2, FALSE), "Uncategorized")</f>
        <v>CMC</v>
      </c>
      <c r="O3126" s="76">
        <f t="shared" si="323"/>
        <v>2.87</v>
      </c>
      <c r="P3126" s="76">
        <f t="shared" si="324"/>
        <v>4.3049999999999997</v>
      </c>
      <c r="Q3126">
        <v>2024</v>
      </c>
      <c r="R3126" t="str">
        <f>IFERROR(VLOOKUP(G3126,'Importer Name'!A:B, 2, FALSE), "")</f>
        <v>KAKKAT DRUGS &amp; CHEM</v>
      </c>
      <c r="S3126" t="str">
        <f>IFERROR(VLOOKUP(H3126,'Supplier name '!A:B, 2, FALSE), "")</f>
        <v>Jiangsu Guotai Guomian Trading</v>
      </c>
    </row>
    <row r="3127" spans="1:19">
      <c r="A3127" s="133" t="s">
        <v>193</v>
      </c>
      <c r="B3127" s="131">
        <v>18000</v>
      </c>
      <c r="C3127" s="131" t="s">
        <v>4019</v>
      </c>
      <c r="D3127" s="316" t="s">
        <v>798</v>
      </c>
      <c r="E3127" s="131">
        <v>2.95</v>
      </c>
      <c r="F3127" s="131" t="s">
        <v>9</v>
      </c>
      <c r="G3127" s="131" t="s">
        <v>4032</v>
      </c>
      <c r="H3127" s="134" t="s">
        <v>4514</v>
      </c>
      <c r="I3127" s="89" t="s">
        <v>4467</v>
      </c>
      <c r="J3127" s="74">
        <f>IF(F3127="USD", E3127, E3127 * IFERROR(VLOOKUP(F3127, EXCHANGE_RATE!A:B, 2, FALSE), "Currency not found"))</f>
        <v>2.95</v>
      </c>
      <c r="K3127" s="74">
        <f t="shared" si="321"/>
        <v>2.95</v>
      </c>
      <c r="L3127" s="14">
        <f>IF(C3127="MTS", B3127, B3127 * IFERROR(VLOOKUP(C3127, 'QTY_CONVERSIONS '!A:B, 2, FALSE), "Units not found"))</f>
        <v>18</v>
      </c>
      <c r="M3127" s="75">
        <f t="shared" si="322"/>
        <v>53100</v>
      </c>
      <c r="N3127" t="str">
        <f>IFERROR(VLOOKUP(D3127, Product_Category!A:B, 2, FALSE), "Uncategorized")</f>
        <v>CMC</v>
      </c>
      <c r="O3127" s="76">
        <f t="shared" si="323"/>
        <v>2.95</v>
      </c>
      <c r="P3127" s="76">
        <f t="shared" si="324"/>
        <v>53.1</v>
      </c>
      <c r="Q3127">
        <v>2024</v>
      </c>
      <c r="R3127" t="str">
        <f>IFERROR(VLOOKUP(G3127,'Importer Name'!A:B, 2, FALSE), "")</f>
        <v>KAKKAT DRUGS &amp; CHEM</v>
      </c>
      <c r="S3127" t="str">
        <f>IFERROR(VLOOKUP(H3127,'Supplier name '!A:B, 2, FALSE), "")</f>
        <v>A.H.A International</v>
      </c>
    </row>
    <row r="3128" spans="1:19">
      <c r="A3128" s="133" t="s">
        <v>193</v>
      </c>
      <c r="B3128" s="131">
        <v>2500</v>
      </c>
      <c r="C3128" s="131" t="s">
        <v>4019</v>
      </c>
      <c r="D3128" s="316" t="s">
        <v>798</v>
      </c>
      <c r="E3128" s="131">
        <v>2.87</v>
      </c>
      <c r="F3128" s="131" t="s">
        <v>9</v>
      </c>
      <c r="G3128" s="131" t="s">
        <v>4032</v>
      </c>
      <c r="H3128" s="134" t="s">
        <v>4033</v>
      </c>
      <c r="I3128" s="89" t="s">
        <v>4467</v>
      </c>
      <c r="J3128" s="74">
        <f>IF(F3128="USD", E3128, E3128 * IFERROR(VLOOKUP(F3128, EXCHANGE_RATE!A:B, 2, FALSE), "Currency not found"))</f>
        <v>2.87</v>
      </c>
      <c r="K3128" s="74">
        <f t="shared" si="321"/>
        <v>2.87</v>
      </c>
      <c r="L3128" s="14">
        <f>IF(C3128="MTS", B3128, B3128 * IFERROR(VLOOKUP(C3128, 'QTY_CONVERSIONS '!A:B, 2, FALSE), "Units not found"))</f>
        <v>2.5</v>
      </c>
      <c r="M3128" s="75">
        <f t="shared" si="322"/>
        <v>7175</v>
      </c>
      <c r="N3128" t="str">
        <f>IFERROR(VLOOKUP(D3128, Product_Category!A:B, 2, FALSE), "Uncategorized")</f>
        <v>CMC</v>
      </c>
      <c r="O3128" s="76">
        <f t="shared" si="323"/>
        <v>2.87</v>
      </c>
      <c r="P3128" s="76">
        <f t="shared" si="324"/>
        <v>7.1750000000000007</v>
      </c>
      <c r="Q3128">
        <v>2024</v>
      </c>
      <c r="R3128" t="str">
        <f>IFERROR(VLOOKUP(G3128,'Importer Name'!A:B, 2, FALSE), "")</f>
        <v>KAKKAT DRUGS &amp; CHEM</v>
      </c>
      <c r="S3128" t="str">
        <f>IFERROR(VLOOKUP(H3128,'Supplier name '!A:B, 2, FALSE), "")</f>
        <v>Jiangsu Guotai Guomian Trading</v>
      </c>
    </row>
    <row r="3129" spans="1:19">
      <c r="A3129" s="133" t="s">
        <v>193</v>
      </c>
      <c r="B3129" s="131">
        <v>18000</v>
      </c>
      <c r="C3129" s="131" t="s">
        <v>4019</v>
      </c>
      <c r="D3129" s="316" t="s">
        <v>798</v>
      </c>
      <c r="E3129" s="131">
        <v>2.84</v>
      </c>
      <c r="F3129" s="131" t="s">
        <v>9</v>
      </c>
      <c r="G3129" s="131" t="s">
        <v>4515</v>
      </c>
      <c r="H3129" s="134" t="s">
        <v>4036</v>
      </c>
      <c r="I3129" s="89" t="s">
        <v>4467</v>
      </c>
      <c r="J3129" s="74">
        <f>IF(F3129="USD", E3129, E3129 * IFERROR(VLOOKUP(F3129, EXCHANGE_RATE!A:B, 2, FALSE), "Currency not found"))</f>
        <v>2.84</v>
      </c>
      <c r="K3129" s="74">
        <f t="shared" si="321"/>
        <v>2.84</v>
      </c>
      <c r="L3129" s="14">
        <f>IF(C3129="MTS", B3129, B3129 * IFERROR(VLOOKUP(C3129, 'QTY_CONVERSIONS '!A:B, 2, FALSE), "Units not found"))</f>
        <v>18</v>
      </c>
      <c r="M3129" s="75">
        <f t="shared" si="322"/>
        <v>51120</v>
      </c>
      <c r="N3129" t="str">
        <f>IFERROR(VLOOKUP(D3129, Product_Category!A:B, 2, FALSE), "Uncategorized")</f>
        <v>CMC</v>
      </c>
      <c r="O3129" s="76">
        <f t="shared" si="323"/>
        <v>2.84</v>
      </c>
      <c r="P3129" s="76">
        <f t="shared" si="324"/>
        <v>51.12</v>
      </c>
      <c r="Q3129">
        <v>2024</v>
      </c>
      <c r="R3129" t="str">
        <f>IFERROR(VLOOKUP(G3129,'Importer Name'!A:B, 2, FALSE), "")</f>
        <v>SHAH ENTERPRISE</v>
      </c>
      <c r="S3129" t="str">
        <f>IFERROR(VLOOKUP(H3129,'Supplier name '!A:B, 2, FALSE), "")</f>
        <v>ANQIU EAGLE CELLULOSE</v>
      </c>
    </row>
    <row r="3130" spans="1:19">
      <c r="A3130" s="133" t="s">
        <v>193</v>
      </c>
      <c r="B3130" s="131">
        <v>6000</v>
      </c>
      <c r="C3130" s="131" t="s">
        <v>4019</v>
      </c>
      <c r="D3130" s="316" t="s">
        <v>798</v>
      </c>
      <c r="E3130" s="131">
        <v>3</v>
      </c>
      <c r="F3130" s="131" t="s">
        <v>9</v>
      </c>
      <c r="G3130" s="131" t="s">
        <v>4315</v>
      </c>
      <c r="H3130" s="134" t="s">
        <v>4506</v>
      </c>
      <c r="I3130" s="89" t="s">
        <v>4467</v>
      </c>
      <c r="J3130" s="74">
        <f>IF(F3130="USD", E3130, E3130 * IFERROR(VLOOKUP(F3130, EXCHANGE_RATE!A:B, 2, FALSE), "Currency not found"))</f>
        <v>3</v>
      </c>
      <c r="K3130" s="74">
        <f t="shared" si="321"/>
        <v>3</v>
      </c>
      <c r="L3130" s="14">
        <f>IF(C3130="MTS", B3130, B3130 * IFERROR(VLOOKUP(C3130, 'QTY_CONVERSIONS '!A:B, 2, FALSE), "Units not found"))</f>
        <v>6</v>
      </c>
      <c r="M3130" s="75">
        <f t="shared" si="322"/>
        <v>18000</v>
      </c>
      <c r="N3130" t="str">
        <f>IFERROR(VLOOKUP(D3130, Product_Category!A:B, 2, FALSE), "Uncategorized")</f>
        <v>CMC</v>
      </c>
      <c r="O3130" s="76">
        <f t="shared" si="323"/>
        <v>3</v>
      </c>
      <c r="P3130" s="76">
        <f t="shared" si="324"/>
        <v>18</v>
      </c>
      <c r="Q3130">
        <v>2024</v>
      </c>
      <c r="R3130" t="str">
        <f>IFERROR(VLOOKUP(G3130,'Importer Name'!A:B, 2, FALSE), "")</f>
        <v>PIOMA CHEM</v>
      </c>
      <c r="S3130" t="str">
        <f>IFERROR(VLOOKUP(H3130,'Supplier name '!A:B, 2, FALSE), "")</f>
        <v>Shanghai Shenguang Edible Chem</v>
      </c>
    </row>
    <row r="3131" spans="1:19">
      <c r="A3131" s="133" t="s">
        <v>193</v>
      </c>
      <c r="B3131" s="131">
        <v>6000</v>
      </c>
      <c r="C3131" s="131" t="s">
        <v>4019</v>
      </c>
      <c r="D3131" s="316" t="s">
        <v>798</v>
      </c>
      <c r="E3131" s="131">
        <v>3.1</v>
      </c>
      <c r="F3131" s="131" t="s">
        <v>9</v>
      </c>
      <c r="G3131" s="131" t="s">
        <v>4315</v>
      </c>
      <c r="H3131" s="134" t="s">
        <v>4506</v>
      </c>
      <c r="I3131" s="89" t="s">
        <v>4467</v>
      </c>
      <c r="J3131" s="74">
        <f>IF(F3131="USD", E3131, E3131 * IFERROR(VLOOKUP(F3131, EXCHANGE_RATE!A:B, 2, FALSE), "Currency not found"))</f>
        <v>3.1</v>
      </c>
      <c r="K3131" s="74">
        <f t="shared" si="321"/>
        <v>3.1</v>
      </c>
      <c r="L3131" s="14">
        <f>IF(C3131="MTS", B3131, B3131 * IFERROR(VLOOKUP(C3131, 'QTY_CONVERSIONS '!A:B, 2, FALSE), "Units not found"))</f>
        <v>6</v>
      </c>
      <c r="M3131" s="75">
        <f t="shared" si="322"/>
        <v>18600</v>
      </c>
      <c r="N3131" t="str">
        <f>IFERROR(VLOOKUP(D3131, Product_Category!A:B, 2, FALSE), "Uncategorized")</f>
        <v>CMC</v>
      </c>
      <c r="O3131" s="76">
        <f t="shared" si="323"/>
        <v>3.1</v>
      </c>
      <c r="P3131" s="76">
        <f t="shared" si="324"/>
        <v>18.600000000000001</v>
      </c>
      <c r="Q3131">
        <v>2024</v>
      </c>
      <c r="R3131" t="str">
        <f>IFERROR(VLOOKUP(G3131,'Importer Name'!A:B, 2, FALSE), "")</f>
        <v>PIOMA CHEM</v>
      </c>
      <c r="S3131" t="str">
        <f>IFERROR(VLOOKUP(H3131,'Supplier name '!A:B, 2, FALSE), "")</f>
        <v>Shanghai Shenguang Edible Chem</v>
      </c>
    </row>
    <row r="3132" spans="1:19">
      <c r="A3132" s="133" t="s">
        <v>193</v>
      </c>
      <c r="B3132" s="131">
        <v>15000</v>
      </c>
      <c r="C3132" s="131" t="s">
        <v>4019</v>
      </c>
      <c r="D3132" s="316" t="s">
        <v>798</v>
      </c>
      <c r="E3132" s="131">
        <v>2.7</v>
      </c>
      <c r="F3132" s="131" t="s">
        <v>9</v>
      </c>
      <c r="G3132" s="131" t="s">
        <v>4509</v>
      </c>
      <c r="H3132" s="134" t="s">
        <v>4516</v>
      </c>
      <c r="I3132" s="89" t="s">
        <v>4467</v>
      </c>
      <c r="J3132" s="74">
        <f>IF(F3132="USD", E3132, E3132 * IFERROR(VLOOKUP(F3132, EXCHANGE_RATE!A:B, 2, FALSE), "Currency not found"))</f>
        <v>2.7</v>
      </c>
      <c r="K3132" s="74">
        <f t="shared" si="321"/>
        <v>2.7</v>
      </c>
      <c r="L3132" s="14">
        <f>IF(C3132="MTS", B3132, B3132 * IFERROR(VLOOKUP(C3132, 'QTY_CONVERSIONS '!A:B, 2, FALSE), "Units not found"))</f>
        <v>15</v>
      </c>
      <c r="M3132" s="75">
        <f t="shared" si="322"/>
        <v>40500</v>
      </c>
      <c r="N3132" t="str">
        <f>IFERROR(VLOOKUP(D3132, Product_Category!A:B, 2, FALSE), "Uncategorized")</f>
        <v>CMC</v>
      </c>
      <c r="O3132" s="76">
        <f t="shared" si="323"/>
        <v>2.7</v>
      </c>
      <c r="P3132" s="76">
        <f t="shared" si="324"/>
        <v>40.5</v>
      </c>
      <c r="Q3132">
        <v>2024</v>
      </c>
      <c r="R3132" t="str">
        <f>IFERROR(VLOOKUP(G3132,'Importer Name'!A:B, 2, FALSE), "")</f>
        <v>PERRY IMPEX</v>
      </c>
      <c r="S3132" t="str">
        <f>IFERROR(VLOOKUP(H3132,'Supplier name '!A:B, 2, FALSE), "")</f>
        <v>XUZHOU LIYUAN CELLULOSE TECH</v>
      </c>
    </row>
    <row r="3133" spans="1:19">
      <c r="A3133" s="133" t="s">
        <v>193</v>
      </c>
      <c r="B3133" s="131">
        <v>40000</v>
      </c>
      <c r="C3133" s="131" t="s">
        <v>4019</v>
      </c>
      <c r="D3133" s="316" t="s">
        <v>798</v>
      </c>
      <c r="E3133" s="131">
        <v>1.1000000000000001</v>
      </c>
      <c r="F3133" s="131" t="s">
        <v>9</v>
      </c>
      <c r="G3133" s="131" t="s">
        <v>4509</v>
      </c>
      <c r="H3133" s="134" t="s">
        <v>4516</v>
      </c>
      <c r="I3133" s="89" t="s">
        <v>4467</v>
      </c>
      <c r="J3133" s="74">
        <f>IF(F3133="USD", E3133, E3133 * IFERROR(VLOOKUP(F3133, EXCHANGE_RATE!A:B, 2, FALSE), "Currency not found"))</f>
        <v>1.1000000000000001</v>
      </c>
      <c r="K3133" s="74">
        <f t="shared" si="321"/>
        <v>1.1000000000000001</v>
      </c>
      <c r="L3133" s="14">
        <f>IF(C3133="MTS", B3133, B3133 * IFERROR(VLOOKUP(C3133, 'QTY_CONVERSIONS '!A:B, 2, FALSE), "Units not found"))</f>
        <v>40</v>
      </c>
      <c r="M3133" s="75">
        <f t="shared" si="322"/>
        <v>44000</v>
      </c>
      <c r="N3133" t="str">
        <f>IFERROR(VLOOKUP(D3133, Product_Category!A:B, 2, FALSE), "Uncategorized")</f>
        <v>CMC</v>
      </c>
      <c r="O3133" s="76">
        <f t="shared" si="323"/>
        <v>1.1000000000000001</v>
      </c>
      <c r="P3133" s="76">
        <f t="shared" si="324"/>
        <v>44</v>
      </c>
      <c r="Q3133">
        <v>2024</v>
      </c>
      <c r="R3133" t="str">
        <f>IFERROR(VLOOKUP(G3133,'Importer Name'!A:B, 2, FALSE), "")</f>
        <v>PERRY IMPEX</v>
      </c>
      <c r="S3133" t="str">
        <f>IFERROR(VLOOKUP(H3133,'Supplier name '!A:B, 2, FALSE), "")</f>
        <v>XUZHOU LIYUAN CELLULOSE TECH</v>
      </c>
    </row>
    <row r="3134" spans="1:19">
      <c r="A3134" s="133" t="s">
        <v>193</v>
      </c>
      <c r="B3134" s="131">
        <v>18000</v>
      </c>
      <c r="C3134" s="131" t="s">
        <v>4019</v>
      </c>
      <c r="D3134" s="316" t="s">
        <v>798</v>
      </c>
      <c r="E3134" s="131">
        <v>2.98</v>
      </c>
      <c r="F3134" s="131" t="s">
        <v>9</v>
      </c>
      <c r="G3134" s="131" t="s">
        <v>3349</v>
      </c>
      <c r="H3134" s="134" t="s">
        <v>4036</v>
      </c>
      <c r="I3134" s="89" t="s">
        <v>4467</v>
      </c>
      <c r="J3134" s="74">
        <f>IF(F3134="USD", E3134, E3134 * IFERROR(VLOOKUP(F3134, EXCHANGE_RATE!A:B, 2, FALSE), "Currency not found"))</f>
        <v>2.98</v>
      </c>
      <c r="K3134" s="74">
        <f t="shared" si="321"/>
        <v>2.98</v>
      </c>
      <c r="L3134" s="14">
        <f>IF(C3134="MTS", B3134, B3134 * IFERROR(VLOOKUP(C3134, 'QTY_CONVERSIONS '!A:B, 2, FALSE), "Units not found"))</f>
        <v>18</v>
      </c>
      <c r="M3134" s="75">
        <f t="shared" si="322"/>
        <v>53640</v>
      </c>
      <c r="N3134" t="str">
        <f>IFERROR(VLOOKUP(D3134, Product_Category!A:B, 2, FALSE), "Uncategorized")</f>
        <v>CMC</v>
      </c>
      <c r="O3134" s="76">
        <f t="shared" si="323"/>
        <v>2.98</v>
      </c>
      <c r="P3134" s="76">
        <f t="shared" si="324"/>
        <v>53.64</v>
      </c>
      <c r="Q3134">
        <v>2024</v>
      </c>
      <c r="R3134" t="str">
        <f>IFERROR(VLOOKUP(G3134,'Importer Name'!A:B, 2, FALSE), "")</f>
        <v xml:space="preserve">Nipra Hydrocolloids </v>
      </c>
      <c r="S3134" t="str">
        <f>IFERROR(VLOOKUP(H3134,'Supplier name '!A:B, 2, FALSE), "")</f>
        <v>ANQIU EAGLE CELLULOSE</v>
      </c>
    </row>
    <row r="3135" spans="1:19">
      <c r="A3135" s="133" t="s">
        <v>193</v>
      </c>
      <c r="B3135" s="131">
        <v>4000</v>
      </c>
      <c r="C3135" s="131" t="s">
        <v>4019</v>
      </c>
      <c r="D3135" s="316" t="s">
        <v>798</v>
      </c>
      <c r="E3135" s="131">
        <v>2.63</v>
      </c>
      <c r="F3135" s="131" t="s">
        <v>9</v>
      </c>
      <c r="G3135" s="131" t="s">
        <v>4517</v>
      </c>
      <c r="H3135" s="134" t="s">
        <v>4508</v>
      </c>
      <c r="I3135" s="89" t="s">
        <v>4467</v>
      </c>
      <c r="J3135" s="74">
        <f>IF(F3135="USD", E3135, E3135 * IFERROR(VLOOKUP(F3135, EXCHANGE_RATE!A:B, 2, FALSE), "Currency not found"))</f>
        <v>2.63</v>
      </c>
      <c r="K3135" s="74">
        <f t="shared" si="321"/>
        <v>2.63</v>
      </c>
      <c r="L3135" s="14">
        <f>IF(C3135="MTS", B3135, B3135 * IFERROR(VLOOKUP(C3135, 'QTY_CONVERSIONS '!A:B, 2, FALSE), "Units not found"))</f>
        <v>4</v>
      </c>
      <c r="M3135" s="75">
        <f t="shared" si="322"/>
        <v>10520</v>
      </c>
      <c r="N3135" t="str">
        <f>IFERROR(VLOOKUP(D3135, Product_Category!A:B, 2, FALSE), "Uncategorized")</f>
        <v>CMC</v>
      </c>
      <c r="O3135" s="76">
        <f t="shared" si="323"/>
        <v>2.63</v>
      </c>
      <c r="P3135" s="76">
        <f t="shared" si="324"/>
        <v>10.52</v>
      </c>
      <c r="Q3135">
        <v>2024</v>
      </c>
      <c r="R3135" t="str">
        <f>IFERROR(VLOOKUP(G3135,'Importer Name'!A:B, 2, FALSE), "")</f>
        <v>K N IMPEX</v>
      </c>
      <c r="S3135" t="str">
        <f>IFERROR(VLOOKUP(H3135,'Supplier name '!A:B, 2, FALSE), "")</f>
        <v>CHANGSHU WEALTHY</v>
      </c>
    </row>
    <row r="3136" spans="1:19">
      <c r="A3136" s="133" t="s">
        <v>193</v>
      </c>
      <c r="B3136" s="131">
        <v>10000</v>
      </c>
      <c r="C3136" s="131" t="s">
        <v>4019</v>
      </c>
      <c r="D3136" s="316" t="s">
        <v>798</v>
      </c>
      <c r="E3136" s="131">
        <v>2.94</v>
      </c>
      <c r="F3136" s="131" t="s">
        <v>9</v>
      </c>
      <c r="G3136" s="131" t="s">
        <v>4518</v>
      </c>
      <c r="H3136" s="134" t="s">
        <v>4519</v>
      </c>
      <c r="I3136" s="89" t="s">
        <v>4467</v>
      </c>
      <c r="J3136" s="74">
        <f>IF(F3136="USD", E3136, E3136 * IFERROR(VLOOKUP(F3136, EXCHANGE_RATE!A:B, 2, FALSE), "Currency not found"))</f>
        <v>2.94</v>
      </c>
      <c r="K3136" s="74">
        <f t="shared" si="321"/>
        <v>2.94</v>
      </c>
      <c r="L3136" s="14">
        <f>IF(C3136="MTS", B3136, B3136 * IFERROR(VLOOKUP(C3136, 'QTY_CONVERSIONS '!A:B, 2, FALSE), "Units not found"))</f>
        <v>10</v>
      </c>
      <c r="M3136" s="75">
        <f t="shared" si="322"/>
        <v>29400</v>
      </c>
      <c r="N3136" t="str">
        <f>IFERROR(VLOOKUP(D3136, Product_Category!A:B, 2, FALSE), "Uncategorized")</f>
        <v>CMC</v>
      </c>
      <c r="O3136" s="76">
        <f t="shared" si="323"/>
        <v>2.94</v>
      </c>
      <c r="P3136" s="76">
        <f t="shared" si="324"/>
        <v>29.4</v>
      </c>
      <c r="Q3136">
        <v>2024</v>
      </c>
      <c r="R3136" t="str">
        <f>IFERROR(VLOOKUP(G3136,'Importer Name'!A:B, 2, FALSE), "")</f>
        <v>Ecokem Technologies</v>
      </c>
      <c r="S3136" t="str">
        <f>IFERROR(VLOOKUP(H3136,'Supplier name '!A:B, 2, FALSE), "")</f>
        <v>Hangzhou Zhenrui Chem</v>
      </c>
    </row>
    <row r="3137" spans="1:19">
      <c r="A3137" s="133" t="s">
        <v>193</v>
      </c>
      <c r="B3137" s="131">
        <v>18000</v>
      </c>
      <c r="C3137" s="131" t="s">
        <v>4019</v>
      </c>
      <c r="D3137" s="316" t="s">
        <v>798</v>
      </c>
      <c r="E3137" s="131">
        <v>2.85</v>
      </c>
      <c r="F3137" s="131" t="s">
        <v>9</v>
      </c>
      <c r="G3137" s="131" t="s">
        <v>4520</v>
      </c>
      <c r="H3137" s="134" t="s">
        <v>4036</v>
      </c>
      <c r="I3137" s="89" t="s">
        <v>4467</v>
      </c>
      <c r="J3137" s="74">
        <f>IF(F3137="USD", E3137, E3137 * IFERROR(VLOOKUP(F3137, EXCHANGE_RATE!A:B, 2, FALSE), "Currency not found"))</f>
        <v>2.85</v>
      </c>
      <c r="K3137" s="74">
        <f t="shared" si="321"/>
        <v>2.85</v>
      </c>
      <c r="L3137" s="14">
        <f>IF(C3137="MTS", B3137, B3137 * IFERROR(VLOOKUP(C3137, 'QTY_CONVERSIONS '!A:B, 2, FALSE), "Units not found"))</f>
        <v>18</v>
      </c>
      <c r="M3137" s="75">
        <f t="shared" si="322"/>
        <v>51300</v>
      </c>
      <c r="N3137" t="str">
        <f>IFERROR(VLOOKUP(D3137, Product_Category!A:B, 2, FALSE), "Uncategorized")</f>
        <v>CMC</v>
      </c>
      <c r="O3137" s="76">
        <f t="shared" si="323"/>
        <v>2.85</v>
      </c>
      <c r="P3137" s="76">
        <f t="shared" si="324"/>
        <v>51.300000000000004</v>
      </c>
      <c r="Q3137">
        <v>2024</v>
      </c>
      <c r="R3137" t="str">
        <f>IFERROR(VLOOKUP(G3137,'Importer Name'!A:B, 2, FALSE), "")</f>
        <v>KPL INTERNATIONAL</v>
      </c>
      <c r="S3137" t="str">
        <f>IFERROR(VLOOKUP(H3137,'Supplier name '!A:B, 2, FALSE), "")</f>
        <v>ANQIU EAGLE CELLULOSE</v>
      </c>
    </row>
    <row r="3138" spans="1:19">
      <c r="A3138" s="133" t="s">
        <v>193</v>
      </c>
      <c r="B3138" s="131">
        <v>3000</v>
      </c>
      <c r="C3138" s="131" t="s">
        <v>4019</v>
      </c>
      <c r="D3138" s="316" t="s">
        <v>798</v>
      </c>
      <c r="E3138" s="131">
        <v>3.35</v>
      </c>
      <c r="F3138" s="131" t="s">
        <v>9</v>
      </c>
      <c r="G3138" s="131" t="s">
        <v>4521</v>
      </c>
      <c r="H3138" s="134" t="s">
        <v>4508</v>
      </c>
      <c r="I3138" s="89" t="s">
        <v>4467</v>
      </c>
      <c r="J3138" s="74">
        <f>IF(F3138="USD", E3138, E3138 * IFERROR(VLOOKUP(F3138, EXCHANGE_RATE!A:B, 2, FALSE), "Currency not found"))</f>
        <v>3.35</v>
      </c>
      <c r="K3138" s="74">
        <f t="shared" si="321"/>
        <v>3.35</v>
      </c>
      <c r="L3138" s="14">
        <f>IF(C3138="MTS", B3138, B3138 * IFERROR(VLOOKUP(C3138, 'QTY_CONVERSIONS '!A:B, 2, FALSE), "Units not found"))</f>
        <v>3</v>
      </c>
      <c r="M3138" s="75">
        <f t="shared" si="322"/>
        <v>10050</v>
      </c>
      <c r="N3138" t="str">
        <f>IFERROR(VLOOKUP(D3138, Product_Category!A:B, 2, FALSE), "Uncategorized")</f>
        <v>CMC</v>
      </c>
      <c r="O3138" s="76">
        <f t="shared" si="323"/>
        <v>3.35</v>
      </c>
      <c r="P3138" s="76">
        <f t="shared" si="324"/>
        <v>10.050000000000001</v>
      </c>
      <c r="Q3138">
        <v>2024</v>
      </c>
      <c r="R3138" t="str">
        <f>IFERROR(VLOOKUP(G3138,'Importer Name'!A:B, 2, FALSE), "")</f>
        <v>BRENNTAG</v>
      </c>
      <c r="S3138" t="str">
        <f>IFERROR(VLOOKUP(H3138,'Supplier name '!A:B, 2, FALSE), "")</f>
        <v>CHANGSHU WEALTHY</v>
      </c>
    </row>
    <row r="3139" spans="1:19">
      <c r="A3139" s="133" t="s">
        <v>193</v>
      </c>
      <c r="B3139" s="131">
        <v>4000</v>
      </c>
      <c r="C3139" s="131" t="s">
        <v>4019</v>
      </c>
      <c r="D3139" s="316" t="s">
        <v>798</v>
      </c>
      <c r="E3139" s="131">
        <v>2.85</v>
      </c>
      <c r="F3139" s="131" t="s">
        <v>9</v>
      </c>
      <c r="G3139" s="131" t="s">
        <v>4522</v>
      </c>
      <c r="H3139" s="134" t="s">
        <v>4513</v>
      </c>
      <c r="I3139" s="89" t="s">
        <v>4467</v>
      </c>
      <c r="J3139" s="74">
        <f>IF(F3139="USD", E3139, E3139 * IFERROR(VLOOKUP(F3139, EXCHANGE_RATE!A:B, 2, FALSE), "Currency not found"))</f>
        <v>2.85</v>
      </c>
      <c r="K3139" s="74">
        <f t="shared" si="321"/>
        <v>2.85</v>
      </c>
      <c r="L3139" s="14">
        <f>IF(C3139="MTS", B3139, B3139 * IFERROR(VLOOKUP(C3139, 'QTY_CONVERSIONS '!A:B, 2, FALSE), "Units not found"))</f>
        <v>4</v>
      </c>
      <c r="M3139" s="75">
        <f t="shared" si="322"/>
        <v>11400</v>
      </c>
      <c r="N3139" t="str">
        <f>IFERROR(VLOOKUP(D3139, Product_Category!A:B, 2, FALSE), "Uncategorized")</f>
        <v>CMC</v>
      </c>
      <c r="O3139" s="76">
        <f t="shared" si="323"/>
        <v>2.85</v>
      </c>
      <c r="P3139" s="76">
        <f t="shared" si="324"/>
        <v>11.4</v>
      </c>
      <c r="Q3139">
        <v>2024</v>
      </c>
      <c r="R3139" t="str">
        <f>IFERROR(VLOOKUP(G3139,'Importer Name'!A:B, 2, FALSE), "")</f>
        <v>KKALP CHEM</v>
      </c>
      <c r="S3139" t="str">
        <f>IFERROR(VLOOKUP(H3139,'Supplier name '!A:B, 2, FALSE), "")</f>
        <v>Chongqing lihong Fine Chem</v>
      </c>
    </row>
    <row r="3140" spans="1:19">
      <c r="A3140" s="133" t="s">
        <v>193</v>
      </c>
      <c r="B3140" s="131">
        <v>5000</v>
      </c>
      <c r="C3140" s="131" t="s">
        <v>4019</v>
      </c>
      <c r="D3140" s="316" t="s">
        <v>798</v>
      </c>
      <c r="E3140" s="131">
        <v>2.74</v>
      </c>
      <c r="F3140" s="131" t="s">
        <v>9</v>
      </c>
      <c r="G3140" s="131" t="s">
        <v>4522</v>
      </c>
      <c r="H3140" s="134" t="s">
        <v>4513</v>
      </c>
      <c r="I3140" s="89" t="s">
        <v>4467</v>
      </c>
      <c r="J3140" s="74">
        <f>IF(F3140="USD", E3140, E3140 * IFERROR(VLOOKUP(F3140, EXCHANGE_RATE!A:B, 2, FALSE), "Currency not found"))</f>
        <v>2.74</v>
      </c>
      <c r="K3140" s="74">
        <f t="shared" si="321"/>
        <v>2.74</v>
      </c>
      <c r="L3140" s="14">
        <f>IF(C3140="MTS", B3140, B3140 * IFERROR(VLOOKUP(C3140, 'QTY_CONVERSIONS '!A:B, 2, FALSE), "Units not found"))</f>
        <v>5</v>
      </c>
      <c r="M3140" s="75">
        <f t="shared" si="322"/>
        <v>13700.000000000002</v>
      </c>
      <c r="N3140" t="str">
        <f>IFERROR(VLOOKUP(D3140, Product_Category!A:B, 2, FALSE), "Uncategorized")</f>
        <v>CMC</v>
      </c>
      <c r="O3140" s="76">
        <f t="shared" si="323"/>
        <v>2.74</v>
      </c>
      <c r="P3140" s="76">
        <f t="shared" si="324"/>
        <v>13.700000000000001</v>
      </c>
      <c r="Q3140">
        <v>2024</v>
      </c>
      <c r="R3140" t="str">
        <f>IFERROR(VLOOKUP(G3140,'Importer Name'!A:B, 2, FALSE), "")</f>
        <v>KKALP CHEM</v>
      </c>
      <c r="S3140" t="str">
        <f>IFERROR(VLOOKUP(H3140,'Supplier name '!A:B, 2, FALSE), "")</f>
        <v>Chongqing lihong Fine Chem</v>
      </c>
    </row>
    <row r="3141" spans="1:19">
      <c r="A3141" s="133" t="s">
        <v>193</v>
      </c>
      <c r="B3141" s="131">
        <v>25000</v>
      </c>
      <c r="C3141" s="131" t="s">
        <v>4019</v>
      </c>
      <c r="D3141" s="316" t="s">
        <v>798</v>
      </c>
      <c r="E3141" s="131">
        <v>1.81</v>
      </c>
      <c r="F3141" s="131" t="s">
        <v>9</v>
      </c>
      <c r="G3141" s="131" t="s">
        <v>4523</v>
      </c>
      <c r="H3141" s="134" t="s">
        <v>4524</v>
      </c>
      <c r="I3141" s="89" t="s">
        <v>4467</v>
      </c>
      <c r="J3141" s="74">
        <f>IF(F3141="USD", E3141, E3141 * IFERROR(VLOOKUP(F3141, EXCHANGE_RATE!A:B, 2, FALSE), "Currency not found"))</f>
        <v>1.81</v>
      </c>
      <c r="K3141" s="74">
        <f t="shared" si="321"/>
        <v>1.81</v>
      </c>
      <c r="L3141" s="14">
        <f>IF(C3141="MTS", B3141, B3141 * IFERROR(VLOOKUP(C3141, 'QTY_CONVERSIONS '!A:B, 2, FALSE), "Units not found"))</f>
        <v>25</v>
      </c>
      <c r="M3141" s="75">
        <f t="shared" si="322"/>
        <v>45250</v>
      </c>
      <c r="N3141" t="str">
        <f>IFERROR(VLOOKUP(D3141, Product_Category!A:B, 2, FALSE), "Uncategorized")</f>
        <v>CMC</v>
      </c>
      <c r="O3141" s="76">
        <f t="shared" si="323"/>
        <v>1.81</v>
      </c>
      <c r="P3141" s="76">
        <f t="shared" si="324"/>
        <v>45.25</v>
      </c>
      <c r="Q3141">
        <v>2024</v>
      </c>
      <c r="R3141" t="str">
        <f>IFERROR(VLOOKUP(G3141,'Importer Name'!A:B, 2, FALSE), "")</f>
        <v>HI TECH PAPERS</v>
      </c>
      <c r="S3141" t="str">
        <f>IFERROR(VLOOKUP(H3141,'Supplier name '!A:B, 2, FALSE), "")</f>
        <v>Hongkong Leads</v>
      </c>
    </row>
    <row r="3142" spans="1:19">
      <c r="A3142" s="133" t="s">
        <v>193</v>
      </c>
      <c r="B3142" s="131">
        <v>12000</v>
      </c>
      <c r="C3142" s="131" t="s">
        <v>4019</v>
      </c>
      <c r="D3142" s="316" t="s">
        <v>798</v>
      </c>
      <c r="E3142" s="131">
        <v>2.17</v>
      </c>
      <c r="F3142" s="131" t="s">
        <v>9</v>
      </c>
      <c r="G3142" s="131" t="s">
        <v>4525</v>
      </c>
      <c r="H3142" s="134" t="s">
        <v>4526</v>
      </c>
      <c r="I3142" s="89" t="s">
        <v>4467</v>
      </c>
      <c r="J3142" s="74">
        <f>IF(F3142="USD", E3142, E3142 * IFERROR(VLOOKUP(F3142, EXCHANGE_RATE!A:B, 2, FALSE), "Currency not found"))</f>
        <v>2.17</v>
      </c>
      <c r="K3142" s="74">
        <f t="shared" si="321"/>
        <v>2.17</v>
      </c>
      <c r="L3142" s="14">
        <f>IF(C3142="MTS", B3142, B3142 * IFERROR(VLOOKUP(C3142, 'QTY_CONVERSIONS '!A:B, 2, FALSE), "Units not found"))</f>
        <v>12</v>
      </c>
      <c r="M3142" s="75">
        <f t="shared" si="322"/>
        <v>26040</v>
      </c>
      <c r="N3142" t="str">
        <f>IFERROR(VLOOKUP(D3142, Product_Category!A:B, 2, FALSE), "Uncategorized")</f>
        <v>CMC</v>
      </c>
      <c r="O3142" s="76">
        <f t="shared" si="323"/>
        <v>2.17</v>
      </c>
      <c r="P3142" s="76">
        <f t="shared" si="324"/>
        <v>26.04</v>
      </c>
      <c r="Q3142">
        <v>2024</v>
      </c>
      <c r="R3142" t="str">
        <f>IFERROR(VLOOKUP(G3142,'Importer Name'!A:B, 2, FALSE), "")</f>
        <v>Aryan Enterprises</v>
      </c>
      <c r="S3142" t="str">
        <f>IFERROR(VLOOKUP(H3142,'Supplier name '!A:B, 2, FALSE), "")</f>
        <v>SIDLEY CHEM</v>
      </c>
    </row>
    <row r="3143" spans="1:19">
      <c r="A3143" s="133" t="s">
        <v>193</v>
      </c>
      <c r="B3143" s="131">
        <v>18000</v>
      </c>
      <c r="C3143" s="131" t="s">
        <v>4019</v>
      </c>
      <c r="D3143" s="316" t="s">
        <v>798</v>
      </c>
      <c r="E3143" s="131">
        <v>2.81</v>
      </c>
      <c r="F3143" s="131" t="s">
        <v>9</v>
      </c>
      <c r="G3143" s="131" t="s">
        <v>4030</v>
      </c>
      <c r="H3143" s="134" t="s">
        <v>4513</v>
      </c>
      <c r="I3143" s="89" t="s">
        <v>4467</v>
      </c>
      <c r="J3143" s="74">
        <f>IF(F3143="USD", E3143, E3143 * IFERROR(VLOOKUP(F3143, EXCHANGE_RATE!A:B, 2, FALSE), "Currency not found"))</f>
        <v>2.81</v>
      </c>
      <c r="K3143" s="74">
        <f t="shared" si="321"/>
        <v>2.81</v>
      </c>
      <c r="L3143" s="14">
        <f>IF(C3143="MTS", B3143, B3143 * IFERROR(VLOOKUP(C3143, 'QTY_CONVERSIONS '!A:B, 2, FALSE), "Units not found"))</f>
        <v>18</v>
      </c>
      <c r="M3143" s="75">
        <f t="shared" si="322"/>
        <v>50580</v>
      </c>
      <c r="N3143" t="str">
        <f>IFERROR(VLOOKUP(D3143, Product_Category!A:B, 2, FALSE), "Uncategorized")</f>
        <v>CMC</v>
      </c>
      <c r="O3143" s="76">
        <f t="shared" si="323"/>
        <v>2.81</v>
      </c>
      <c r="P3143" s="76">
        <f t="shared" si="324"/>
        <v>50.58</v>
      </c>
      <c r="Q3143">
        <v>2024</v>
      </c>
      <c r="R3143" t="str">
        <f>IFERROR(VLOOKUP(G3143,'Importer Name'!A:B, 2, FALSE), "")</f>
        <v>DHARIYAL POLYMERS</v>
      </c>
      <c r="S3143" t="str">
        <f>IFERROR(VLOOKUP(H3143,'Supplier name '!A:B, 2, FALSE), "")</f>
        <v>Chongqing lihong Fine Chem</v>
      </c>
    </row>
    <row r="3144" spans="1:19">
      <c r="A3144" s="133" t="s">
        <v>193</v>
      </c>
      <c r="B3144" s="131">
        <v>18000</v>
      </c>
      <c r="C3144" s="131" t="s">
        <v>4019</v>
      </c>
      <c r="D3144" s="316" t="s">
        <v>798</v>
      </c>
      <c r="E3144" s="131">
        <v>2.76</v>
      </c>
      <c r="F3144" s="131" t="s">
        <v>9</v>
      </c>
      <c r="G3144" s="131" t="s">
        <v>4030</v>
      </c>
      <c r="H3144" s="134" t="s">
        <v>4513</v>
      </c>
      <c r="I3144" s="89" t="s">
        <v>4467</v>
      </c>
      <c r="J3144" s="74">
        <f>IF(F3144="USD", E3144, E3144 * IFERROR(VLOOKUP(F3144, EXCHANGE_RATE!A:B, 2, FALSE), "Currency not found"))</f>
        <v>2.76</v>
      </c>
      <c r="K3144" s="74">
        <f t="shared" si="321"/>
        <v>2.76</v>
      </c>
      <c r="L3144" s="14">
        <f>IF(C3144="MTS", B3144, B3144 * IFERROR(VLOOKUP(C3144, 'QTY_CONVERSIONS '!A:B, 2, FALSE), "Units not found"))</f>
        <v>18</v>
      </c>
      <c r="M3144" s="75">
        <f t="shared" si="322"/>
        <v>49679.999999999993</v>
      </c>
      <c r="N3144" t="str">
        <f>IFERROR(VLOOKUP(D3144, Product_Category!A:B, 2, FALSE), "Uncategorized")</f>
        <v>CMC</v>
      </c>
      <c r="O3144" s="76">
        <f t="shared" si="323"/>
        <v>2.76</v>
      </c>
      <c r="P3144" s="76">
        <f t="shared" si="324"/>
        <v>49.679999999999993</v>
      </c>
      <c r="Q3144">
        <v>2024</v>
      </c>
      <c r="R3144" t="str">
        <f>IFERROR(VLOOKUP(G3144,'Importer Name'!A:B, 2, FALSE), "")</f>
        <v>DHARIYAL POLYMERS</v>
      </c>
      <c r="S3144" t="str">
        <f>IFERROR(VLOOKUP(H3144,'Supplier name '!A:B, 2, FALSE), "")</f>
        <v>Chongqing lihong Fine Chem</v>
      </c>
    </row>
    <row r="3145" spans="1:19">
      <c r="A3145" s="133" t="s">
        <v>193</v>
      </c>
      <c r="B3145" s="131">
        <v>12000</v>
      </c>
      <c r="C3145" s="131" t="s">
        <v>4019</v>
      </c>
      <c r="D3145" s="316" t="s">
        <v>798</v>
      </c>
      <c r="E3145" s="131">
        <v>2.71</v>
      </c>
      <c r="F3145" s="131" t="s">
        <v>9</v>
      </c>
      <c r="G3145" s="131" t="s">
        <v>4527</v>
      </c>
      <c r="H3145" s="134" t="s">
        <v>4036</v>
      </c>
      <c r="I3145" s="89" t="s">
        <v>4467</v>
      </c>
      <c r="J3145" s="74">
        <f>IF(F3145="USD", E3145, E3145 * IFERROR(VLOOKUP(F3145, EXCHANGE_RATE!A:B, 2, FALSE), "Currency not found"))</f>
        <v>2.71</v>
      </c>
      <c r="K3145" s="74">
        <f t="shared" si="321"/>
        <v>2.71</v>
      </c>
      <c r="L3145" s="14">
        <f>IF(C3145="MTS", B3145, B3145 * IFERROR(VLOOKUP(C3145, 'QTY_CONVERSIONS '!A:B, 2, FALSE), "Units not found"))</f>
        <v>12</v>
      </c>
      <c r="M3145" s="75">
        <f t="shared" si="322"/>
        <v>32520</v>
      </c>
      <c r="N3145" t="str">
        <f>IFERROR(VLOOKUP(D3145, Product_Category!A:B, 2, FALSE), "Uncategorized")</f>
        <v>CMC</v>
      </c>
      <c r="O3145" s="76">
        <f t="shared" si="323"/>
        <v>2.71</v>
      </c>
      <c r="P3145" s="76">
        <f t="shared" si="324"/>
        <v>32.519999999999996</v>
      </c>
      <c r="Q3145">
        <v>2024</v>
      </c>
      <c r="R3145" t="str">
        <f>IFERROR(VLOOKUP(G3145,'Importer Name'!A:B, 2, FALSE), "")</f>
        <v>VASA PHARMA</v>
      </c>
      <c r="S3145" t="str">
        <f>IFERROR(VLOOKUP(H3145,'Supplier name '!A:B, 2, FALSE), "")</f>
        <v>ANQIU EAGLE CELLULOSE</v>
      </c>
    </row>
    <row r="3146" spans="1:19">
      <c r="A3146" s="133" t="s">
        <v>193</v>
      </c>
      <c r="B3146" s="131">
        <v>24000</v>
      </c>
      <c r="C3146" s="131" t="s">
        <v>4019</v>
      </c>
      <c r="D3146" s="316" t="s">
        <v>798</v>
      </c>
      <c r="E3146" s="131">
        <v>2.4</v>
      </c>
      <c r="F3146" s="131" t="s">
        <v>9</v>
      </c>
      <c r="G3146" s="131" t="s">
        <v>4527</v>
      </c>
      <c r="H3146" s="134" t="s">
        <v>4036</v>
      </c>
      <c r="I3146" s="89" t="s">
        <v>4467</v>
      </c>
      <c r="J3146" s="74">
        <f>IF(F3146="USD", E3146, E3146 * IFERROR(VLOOKUP(F3146, EXCHANGE_RATE!A:B, 2, FALSE), "Currency not found"))</f>
        <v>2.4</v>
      </c>
      <c r="K3146" s="74">
        <f t="shared" si="321"/>
        <v>2.4</v>
      </c>
      <c r="L3146" s="14">
        <f>IF(C3146="MTS", B3146, B3146 * IFERROR(VLOOKUP(C3146, 'QTY_CONVERSIONS '!A:B, 2, FALSE), "Units not found"))</f>
        <v>24</v>
      </c>
      <c r="M3146" s="75">
        <f t="shared" si="322"/>
        <v>57600</v>
      </c>
      <c r="N3146" t="str">
        <f>IFERROR(VLOOKUP(D3146, Product_Category!A:B, 2, FALSE), "Uncategorized")</f>
        <v>CMC</v>
      </c>
      <c r="O3146" s="76">
        <f t="shared" si="323"/>
        <v>2.4</v>
      </c>
      <c r="P3146" s="76">
        <f t="shared" si="324"/>
        <v>57.599999999999994</v>
      </c>
      <c r="Q3146">
        <v>2024</v>
      </c>
      <c r="R3146" t="str">
        <f>IFERROR(VLOOKUP(G3146,'Importer Name'!A:B, 2, FALSE), "")</f>
        <v>VASA PHARMA</v>
      </c>
      <c r="S3146" t="str">
        <f>IFERROR(VLOOKUP(H3146,'Supplier name '!A:B, 2, FALSE), "")</f>
        <v>ANQIU EAGLE CELLULOSE</v>
      </c>
    </row>
    <row r="3147" spans="1:19">
      <c r="A3147" s="133" t="s">
        <v>193</v>
      </c>
      <c r="B3147" s="131">
        <v>18000</v>
      </c>
      <c r="C3147" s="131" t="s">
        <v>4019</v>
      </c>
      <c r="D3147" s="316" t="s">
        <v>798</v>
      </c>
      <c r="E3147" s="131">
        <v>3.14</v>
      </c>
      <c r="F3147" s="131" t="s">
        <v>9</v>
      </c>
      <c r="G3147" s="131" t="s">
        <v>4528</v>
      </c>
      <c r="H3147" s="134" t="s">
        <v>4036</v>
      </c>
      <c r="I3147" s="89" t="s">
        <v>4467</v>
      </c>
      <c r="J3147" s="74">
        <f>IF(F3147="USD", E3147, E3147 * IFERROR(VLOOKUP(F3147, EXCHANGE_RATE!A:B, 2, FALSE), "Currency not found"))</f>
        <v>3.14</v>
      </c>
      <c r="K3147" s="74">
        <f t="shared" si="321"/>
        <v>3.14</v>
      </c>
      <c r="L3147" s="14">
        <f>IF(C3147="MTS", B3147, B3147 * IFERROR(VLOOKUP(C3147, 'QTY_CONVERSIONS '!A:B, 2, FALSE), "Units not found"))</f>
        <v>18</v>
      </c>
      <c r="M3147" s="75">
        <f t="shared" si="322"/>
        <v>56520</v>
      </c>
      <c r="N3147" t="str">
        <f>IFERROR(VLOOKUP(D3147, Product_Category!A:B, 2, FALSE), "Uncategorized")</f>
        <v>CMC</v>
      </c>
      <c r="O3147" s="76">
        <f t="shared" si="323"/>
        <v>3.14</v>
      </c>
      <c r="P3147" s="76">
        <f t="shared" si="324"/>
        <v>56.52</v>
      </c>
      <c r="Q3147">
        <v>2024</v>
      </c>
      <c r="R3147" t="str">
        <f>IFERROR(VLOOKUP(G3147,'Importer Name'!A:B, 2, FALSE), "")</f>
        <v>BENTEC ORGANO</v>
      </c>
      <c r="S3147" t="str">
        <f>IFERROR(VLOOKUP(H3147,'Supplier name '!A:B, 2, FALSE), "")</f>
        <v>ANQIU EAGLE CELLULOSE</v>
      </c>
    </row>
    <row r="3148" spans="1:19">
      <c r="A3148" s="133" t="s">
        <v>193</v>
      </c>
      <c r="B3148" s="131">
        <v>26000</v>
      </c>
      <c r="C3148" s="131" t="s">
        <v>4019</v>
      </c>
      <c r="D3148" s="316" t="s">
        <v>798</v>
      </c>
      <c r="E3148" s="131">
        <v>1.94</v>
      </c>
      <c r="F3148" s="131" t="s">
        <v>9</v>
      </c>
      <c r="G3148" s="131" t="s">
        <v>4529</v>
      </c>
      <c r="H3148" s="134" t="s">
        <v>4047</v>
      </c>
      <c r="I3148" s="89" t="s">
        <v>4467</v>
      </c>
      <c r="J3148" s="74">
        <f>IF(F3148="USD", E3148, E3148 * IFERROR(VLOOKUP(F3148, EXCHANGE_RATE!A:B, 2, FALSE), "Currency not found"))</f>
        <v>1.94</v>
      </c>
      <c r="K3148" s="74">
        <f t="shared" si="321"/>
        <v>1.94</v>
      </c>
      <c r="L3148" s="14">
        <f>IF(C3148="MTS", B3148, B3148 * IFERROR(VLOOKUP(C3148, 'QTY_CONVERSIONS '!A:B, 2, FALSE), "Units not found"))</f>
        <v>26</v>
      </c>
      <c r="M3148" s="75">
        <f t="shared" si="322"/>
        <v>50440</v>
      </c>
      <c r="N3148" t="str">
        <f>IFERROR(VLOOKUP(D3148, Product_Category!A:B, 2, FALSE), "Uncategorized")</f>
        <v>CMC</v>
      </c>
      <c r="O3148" s="76">
        <f t="shared" si="323"/>
        <v>1.94</v>
      </c>
      <c r="P3148" s="76">
        <f t="shared" si="324"/>
        <v>50.44</v>
      </c>
      <c r="Q3148">
        <v>2024</v>
      </c>
      <c r="R3148" t="str">
        <f>IFERROR(VLOOKUP(G3148,'Importer Name'!A:B, 2, FALSE), "")</f>
        <v>TRUE COLORS</v>
      </c>
      <c r="S3148" t="str">
        <f>IFERROR(VLOOKUP(H3148,'Supplier name '!A:B, 2, FALSE), "")</f>
        <v>WUXI LEO NEW MATERIAL TECH</v>
      </c>
    </row>
    <row r="3149" spans="1:19">
      <c r="A3149" s="133" t="s">
        <v>193</v>
      </c>
      <c r="B3149" s="131">
        <v>6000</v>
      </c>
      <c r="C3149" s="131" t="s">
        <v>4019</v>
      </c>
      <c r="D3149" s="316" t="s">
        <v>798</v>
      </c>
      <c r="E3149" s="131">
        <v>1.9</v>
      </c>
      <c r="F3149" s="131" t="s">
        <v>9</v>
      </c>
      <c r="G3149" s="131" t="s">
        <v>4530</v>
      </c>
      <c r="H3149" s="134" t="s">
        <v>4531</v>
      </c>
      <c r="I3149" s="89" t="s">
        <v>4467</v>
      </c>
      <c r="J3149" s="74">
        <f>IF(F3149="USD", E3149, E3149 * IFERROR(VLOOKUP(F3149, EXCHANGE_RATE!A:B, 2, FALSE), "Currency not found"))</f>
        <v>1.9</v>
      </c>
      <c r="K3149" s="74">
        <f t="shared" si="321"/>
        <v>1.9</v>
      </c>
      <c r="L3149" s="14">
        <f>IF(C3149="MTS", B3149, B3149 * IFERROR(VLOOKUP(C3149, 'QTY_CONVERSIONS '!A:B, 2, FALSE), "Units not found"))</f>
        <v>6</v>
      </c>
      <c r="M3149" s="75">
        <f t="shared" si="322"/>
        <v>11400</v>
      </c>
      <c r="N3149" t="str">
        <f>IFERROR(VLOOKUP(D3149, Product_Category!A:B, 2, FALSE), "Uncategorized")</f>
        <v>CMC</v>
      </c>
      <c r="O3149" s="76">
        <f t="shared" si="323"/>
        <v>1.9</v>
      </c>
      <c r="P3149" s="76">
        <f t="shared" si="324"/>
        <v>11.399999999999999</v>
      </c>
      <c r="Q3149">
        <v>2024</v>
      </c>
      <c r="R3149" t="str">
        <f>IFERROR(VLOOKUP(G3149,'Importer Name'!A:B, 2, FALSE), "")</f>
        <v>Claxa Chemicals</v>
      </c>
      <c r="S3149" t="str">
        <f>IFERROR(VLOOKUP(H3149,'Supplier name '!A:B, 2, FALSE), "")</f>
        <v>Weifang Lanqing</v>
      </c>
    </row>
    <row r="3150" spans="1:19">
      <c r="A3150" s="133" t="s">
        <v>193</v>
      </c>
      <c r="B3150" s="131">
        <v>15000</v>
      </c>
      <c r="C3150" s="131" t="s">
        <v>4019</v>
      </c>
      <c r="D3150" s="316" t="s">
        <v>798</v>
      </c>
      <c r="E3150" s="131">
        <v>3.98</v>
      </c>
      <c r="F3150" s="131" t="s">
        <v>9</v>
      </c>
      <c r="G3150" s="131" t="s">
        <v>4505</v>
      </c>
      <c r="H3150" s="134" t="s">
        <v>4508</v>
      </c>
      <c r="I3150" s="89" t="s">
        <v>4467</v>
      </c>
      <c r="J3150" s="74">
        <f>IF(F3150="USD", E3150, E3150 * IFERROR(VLOOKUP(F3150, EXCHANGE_RATE!A:B, 2, FALSE), "Currency not found"))</f>
        <v>3.98</v>
      </c>
      <c r="K3150" s="74">
        <f t="shared" si="321"/>
        <v>3.98</v>
      </c>
      <c r="L3150" s="14">
        <f>IF(C3150="MTS", B3150, B3150 * IFERROR(VLOOKUP(C3150, 'QTY_CONVERSIONS '!A:B, 2, FALSE), "Units not found"))</f>
        <v>15</v>
      </c>
      <c r="M3150" s="75">
        <f t="shared" si="322"/>
        <v>59700</v>
      </c>
      <c r="N3150" t="str">
        <f>IFERROR(VLOOKUP(D3150, Product_Category!A:B, 2, FALSE), "Uncategorized")</f>
        <v>CMC</v>
      </c>
      <c r="O3150" s="76">
        <f t="shared" si="323"/>
        <v>3.98</v>
      </c>
      <c r="P3150" s="76">
        <f t="shared" si="324"/>
        <v>59.7</v>
      </c>
      <c r="Q3150">
        <v>2024</v>
      </c>
      <c r="R3150" t="str">
        <f>IFERROR(VLOOKUP(G3150,'Importer Name'!A:B, 2, FALSE), "")</f>
        <v>DANISCO</v>
      </c>
      <c r="S3150" t="str">
        <f>IFERROR(VLOOKUP(H3150,'Supplier name '!A:B, 2, FALSE), "")</f>
        <v>CHANGSHU WEALTHY</v>
      </c>
    </row>
    <row r="3151" spans="1:19">
      <c r="A3151" s="133" t="s">
        <v>193</v>
      </c>
      <c r="B3151" s="131">
        <v>4000</v>
      </c>
      <c r="C3151" s="131" t="s">
        <v>4019</v>
      </c>
      <c r="D3151" s="316" t="s">
        <v>798</v>
      </c>
      <c r="E3151" s="131">
        <v>2.5499999999999998</v>
      </c>
      <c r="F3151" s="131" t="s">
        <v>9</v>
      </c>
      <c r="G3151" s="131" t="s">
        <v>4517</v>
      </c>
      <c r="H3151" s="134" t="s">
        <v>4508</v>
      </c>
      <c r="I3151" s="89" t="s">
        <v>4467</v>
      </c>
      <c r="J3151" s="74">
        <f>IF(F3151="USD", E3151, E3151 * IFERROR(VLOOKUP(F3151, EXCHANGE_RATE!A:B, 2, FALSE), "Currency not found"))</f>
        <v>2.5499999999999998</v>
      </c>
      <c r="K3151" s="74">
        <f t="shared" ref="K3151:K3214" si="325">ROUNDUP(J3151,2)</f>
        <v>2.5499999999999998</v>
      </c>
      <c r="L3151" s="14">
        <f>IF(C3151="MTS", B3151, B3151 * IFERROR(VLOOKUP(C3151, 'QTY_CONVERSIONS '!A:B, 2, FALSE), "Units not found"))</f>
        <v>4</v>
      </c>
      <c r="M3151" s="75">
        <f t="shared" ref="M3151:M3214" si="326">B3151*K3151</f>
        <v>10200</v>
      </c>
      <c r="N3151" t="str">
        <f>IFERROR(VLOOKUP(D3151, Product_Category!A:B, 2, FALSE), "Uncategorized")</f>
        <v>CMC</v>
      </c>
      <c r="O3151" s="76">
        <f t="shared" ref="O3151:O3214" si="327">K3151</f>
        <v>2.5499999999999998</v>
      </c>
      <c r="P3151" s="76">
        <f t="shared" ref="P3151:P3214" si="328">L3151*O3151</f>
        <v>10.199999999999999</v>
      </c>
      <c r="Q3151">
        <v>2024</v>
      </c>
      <c r="R3151" t="str">
        <f>IFERROR(VLOOKUP(G3151,'Importer Name'!A:B, 2, FALSE), "")</f>
        <v>K N IMPEX</v>
      </c>
      <c r="S3151" t="str">
        <f>IFERROR(VLOOKUP(H3151,'Supplier name '!A:B, 2, FALSE), "")</f>
        <v>CHANGSHU WEALTHY</v>
      </c>
    </row>
    <row r="3152" spans="1:19">
      <c r="A3152" s="133" t="s">
        <v>193</v>
      </c>
      <c r="B3152" s="131">
        <v>9000</v>
      </c>
      <c r="C3152" s="131" t="s">
        <v>4019</v>
      </c>
      <c r="D3152" s="316" t="s">
        <v>798</v>
      </c>
      <c r="E3152" s="131">
        <v>3</v>
      </c>
      <c r="F3152" s="131" t="s">
        <v>9</v>
      </c>
      <c r="G3152" s="131" t="s">
        <v>4318</v>
      </c>
      <c r="H3152" s="134" t="s">
        <v>4532</v>
      </c>
      <c r="I3152" s="89" t="s">
        <v>4467</v>
      </c>
      <c r="J3152" s="74">
        <f>IF(F3152="USD", E3152, E3152 * IFERROR(VLOOKUP(F3152, EXCHANGE_RATE!A:B, 2, FALSE), "Currency not found"))</f>
        <v>3</v>
      </c>
      <c r="K3152" s="74">
        <f t="shared" si="325"/>
        <v>3</v>
      </c>
      <c r="L3152" s="14">
        <f>IF(C3152="MTS", B3152, B3152 * IFERROR(VLOOKUP(C3152, 'QTY_CONVERSIONS '!A:B, 2, FALSE), "Units not found"))</f>
        <v>9</v>
      </c>
      <c r="M3152" s="75">
        <f t="shared" si="326"/>
        <v>27000</v>
      </c>
      <c r="N3152" t="str">
        <f>IFERROR(VLOOKUP(D3152, Product_Category!A:B, 2, FALSE), "Uncategorized")</f>
        <v>CMC</v>
      </c>
      <c r="O3152" s="76">
        <f t="shared" si="327"/>
        <v>3</v>
      </c>
      <c r="P3152" s="76">
        <f t="shared" si="328"/>
        <v>27</v>
      </c>
      <c r="Q3152">
        <v>2024</v>
      </c>
      <c r="R3152" t="str">
        <f>IFERROR(VLOOKUP(G3152,'Importer Name'!A:B, 2, FALSE), "")</f>
        <v>PRACHIN CHEM</v>
      </c>
      <c r="S3152" t="str">
        <f>IFERROR(VLOOKUP(H3152,'Supplier name '!A:B, 2, FALSE), "")</f>
        <v>SUZHOU DECAN INTERNATIONAL</v>
      </c>
    </row>
    <row r="3153" spans="1:19">
      <c r="A3153" s="133" t="s">
        <v>193</v>
      </c>
      <c r="B3153" s="131">
        <v>60000</v>
      </c>
      <c r="C3153" s="131" t="s">
        <v>4019</v>
      </c>
      <c r="D3153" s="316" t="s">
        <v>798</v>
      </c>
      <c r="E3153" s="131">
        <v>2.42</v>
      </c>
      <c r="F3153" s="131" t="s">
        <v>9</v>
      </c>
      <c r="G3153" s="131" t="s">
        <v>4050</v>
      </c>
      <c r="H3153" s="134" t="s">
        <v>4533</v>
      </c>
      <c r="I3153" s="89" t="s">
        <v>4467</v>
      </c>
      <c r="J3153" s="74">
        <f>IF(F3153="USD", E3153, E3153 * IFERROR(VLOOKUP(F3153, EXCHANGE_RATE!A:B, 2, FALSE), "Currency not found"))</f>
        <v>2.42</v>
      </c>
      <c r="K3153" s="74">
        <f t="shared" si="325"/>
        <v>2.42</v>
      </c>
      <c r="L3153" s="14">
        <f>IF(C3153="MTS", B3153, B3153 * IFERROR(VLOOKUP(C3153, 'QTY_CONVERSIONS '!A:B, 2, FALSE), "Units not found"))</f>
        <v>60</v>
      </c>
      <c r="M3153" s="75">
        <f t="shared" si="326"/>
        <v>145200</v>
      </c>
      <c r="N3153" t="str">
        <f>IFERROR(VLOOKUP(D3153, Product_Category!A:B, 2, FALSE), "Uncategorized")</f>
        <v>CMC</v>
      </c>
      <c r="O3153" s="76">
        <f t="shared" si="327"/>
        <v>2.42</v>
      </c>
      <c r="P3153" s="76">
        <f t="shared" si="328"/>
        <v>145.19999999999999</v>
      </c>
      <c r="Q3153">
        <v>2024</v>
      </c>
      <c r="R3153" t="str">
        <f>IFERROR(VLOOKUP(G3153,'Importer Name'!A:B, 2, FALSE), "")</f>
        <v>MERIDIAN POLYMERS</v>
      </c>
      <c r="S3153" t="str">
        <f>IFERROR(VLOOKUP(H3153,'Supplier name '!A:B, 2, FALSE), "")</f>
        <v>Skylink Science &amp; Tech</v>
      </c>
    </row>
    <row r="3154" spans="1:19">
      <c r="A3154" s="133" t="s">
        <v>193</v>
      </c>
      <c r="B3154" s="131">
        <v>21000</v>
      </c>
      <c r="C3154" s="131" t="s">
        <v>4019</v>
      </c>
      <c r="D3154" s="316" t="s">
        <v>798</v>
      </c>
      <c r="E3154" s="131">
        <v>2.16</v>
      </c>
      <c r="F3154" s="131" t="s">
        <v>9</v>
      </c>
      <c r="G3154" s="131" t="s">
        <v>4534</v>
      </c>
      <c r="H3154" s="134" t="s">
        <v>4526</v>
      </c>
      <c r="I3154" s="89" t="s">
        <v>4467</v>
      </c>
      <c r="J3154" s="74">
        <f>IF(F3154="USD", E3154, E3154 * IFERROR(VLOOKUP(F3154, EXCHANGE_RATE!A:B, 2, FALSE), "Currency not found"))</f>
        <v>2.16</v>
      </c>
      <c r="K3154" s="74">
        <f t="shared" si="325"/>
        <v>2.16</v>
      </c>
      <c r="L3154" s="14">
        <f>IF(C3154="MTS", B3154, B3154 * IFERROR(VLOOKUP(C3154, 'QTY_CONVERSIONS '!A:B, 2, FALSE), "Units not found"))</f>
        <v>21</v>
      </c>
      <c r="M3154" s="75">
        <f t="shared" si="326"/>
        <v>45360</v>
      </c>
      <c r="N3154" t="str">
        <f>IFERROR(VLOOKUP(D3154, Product_Category!A:B, 2, FALSE), "Uncategorized")</f>
        <v>CMC</v>
      </c>
      <c r="O3154" s="76">
        <f t="shared" si="327"/>
        <v>2.16</v>
      </c>
      <c r="P3154" s="76">
        <f t="shared" si="328"/>
        <v>45.36</v>
      </c>
      <c r="Q3154">
        <v>2024</v>
      </c>
      <c r="R3154" t="str">
        <f>IFERROR(VLOOKUP(G3154,'Importer Name'!A:B, 2, FALSE), "")</f>
        <v>THE URBAN VENTURE</v>
      </c>
      <c r="S3154" t="str">
        <f>IFERROR(VLOOKUP(H3154,'Supplier name '!A:B, 2, FALSE), "")</f>
        <v>SIDLEY CHEM</v>
      </c>
    </row>
    <row r="3155" spans="1:19">
      <c r="A3155" s="133" t="s">
        <v>193</v>
      </c>
      <c r="B3155" s="131">
        <v>100000</v>
      </c>
      <c r="C3155" s="131" t="s">
        <v>4019</v>
      </c>
      <c r="D3155" s="316" t="s">
        <v>798</v>
      </c>
      <c r="E3155" s="131">
        <v>2.42</v>
      </c>
      <c r="F3155" s="131" t="s">
        <v>9</v>
      </c>
      <c r="G3155" s="131" t="s">
        <v>4050</v>
      </c>
      <c r="H3155" s="134" t="s">
        <v>4513</v>
      </c>
      <c r="I3155" s="89" t="s">
        <v>4467</v>
      </c>
      <c r="J3155" s="74">
        <f>IF(F3155="USD", E3155, E3155 * IFERROR(VLOOKUP(F3155, EXCHANGE_RATE!A:B, 2, FALSE), "Currency not found"))</f>
        <v>2.42</v>
      </c>
      <c r="K3155" s="74">
        <f t="shared" si="325"/>
        <v>2.42</v>
      </c>
      <c r="L3155" s="14">
        <f>IF(C3155="MTS", B3155, B3155 * IFERROR(VLOOKUP(C3155, 'QTY_CONVERSIONS '!A:B, 2, FALSE), "Units not found"))</f>
        <v>100</v>
      </c>
      <c r="M3155" s="75">
        <f t="shared" si="326"/>
        <v>242000</v>
      </c>
      <c r="N3155" t="str">
        <f>IFERROR(VLOOKUP(D3155, Product_Category!A:B, 2, FALSE), "Uncategorized")</f>
        <v>CMC</v>
      </c>
      <c r="O3155" s="76">
        <f t="shared" si="327"/>
        <v>2.42</v>
      </c>
      <c r="P3155" s="76">
        <f t="shared" si="328"/>
        <v>242</v>
      </c>
      <c r="Q3155">
        <v>2024</v>
      </c>
      <c r="R3155" t="str">
        <f>IFERROR(VLOOKUP(G3155,'Importer Name'!A:B, 2, FALSE), "")</f>
        <v>MERIDIAN POLYMERS</v>
      </c>
      <c r="S3155" t="str">
        <f>IFERROR(VLOOKUP(H3155,'Supplier name '!A:B, 2, FALSE), "")</f>
        <v>Chongqing lihong Fine Chem</v>
      </c>
    </row>
    <row r="3156" spans="1:19">
      <c r="A3156" s="133" t="s">
        <v>193</v>
      </c>
      <c r="B3156" s="131">
        <v>60000</v>
      </c>
      <c r="C3156" s="131" t="s">
        <v>4019</v>
      </c>
      <c r="D3156" s="316" t="s">
        <v>798</v>
      </c>
      <c r="E3156" s="131">
        <v>2.48</v>
      </c>
      <c r="F3156" s="131" t="s">
        <v>9</v>
      </c>
      <c r="G3156" s="131" t="s">
        <v>4050</v>
      </c>
      <c r="H3156" s="134" t="s">
        <v>4513</v>
      </c>
      <c r="I3156" s="89" t="s">
        <v>4467</v>
      </c>
      <c r="J3156" s="74">
        <f>IF(F3156="USD", E3156, E3156 * IFERROR(VLOOKUP(F3156, EXCHANGE_RATE!A:B, 2, FALSE), "Currency not found"))</f>
        <v>2.48</v>
      </c>
      <c r="K3156" s="74">
        <f t="shared" si="325"/>
        <v>2.48</v>
      </c>
      <c r="L3156" s="14">
        <f>IF(C3156="MTS", B3156, B3156 * IFERROR(VLOOKUP(C3156, 'QTY_CONVERSIONS '!A:B, 2, FALSE), "Units not found"))</f>
        <v>60</v>
      </c>
      <c r="M3156" s="75">
        <f t="shared" si="326"/>
        <v>148800</v>
      </c>
      <c r="N3156" t="str">
        <f>IFERROR(VLOOKUP(D3156, Product_Category!A:B, 2, FALSE), "Uncategorized")</f>
        <v>CMC</v>
      </c>
      <c r="O3156" s="76">
        <f t="shared" si="327"/>
        <v>2.48</v>
      </c>
      <c r="P3156" s="76">
        <f t="shared" si="328"/>
        <v>148.80000000000001</v>
      </c>
      <c r="Q3156">
        <v>2024</v>
      </c>
      <c r="R3156" t="str">
        <f>IFERROR(VLOOKUP(G3156,'Importer Name'!A:B, 2, FALSE), "")</f>
        <v>MERIDIAN POLYMERS</v>
      </c>
      <c r="S3156" t="str">
        <f>IFERROR(VLOOKUP(H3156,'Supplier name '!A:B, 2, FALSE), "")</f>
        <v>Chongqing lihong Fine Chem</v>
      </c>
    </row>
    <row r="3157" spans="1:19">
      <c r="A3157" s="133" t="s">
        <v>193</v>
      </c>
      <c r="B3157" s="131">
        <v>36000</v>
      </c>
      <c r="C3157" s="131" t="s">
        <v>4019</v>
      </c>
      <c r="D3157" s="316" t="s">
        <v>798</v>
      </c>
      <c r="E3157" s="131">
        <v>2.82</v>
      </c>
      <c r="F3157" s="131" t="s">
        <v>9</v>
      </c>
      <c r="G3157" s="131" t="s">
        <v>4050</v>
      </c>
      <c r="H3157" s="134" t="s">
        <v>4513</v>
      </c>
      <c r="I3157" s="89" t="s">
        <v>4467</v>
      </c>
      <c r="J3157" s="74">
        <f>IF(F3157="USD", E3157, E3157 * IFERROR(VLOOKUP(F3157, EXCHANGE_RATE!A:B, 2, FALSE), "Currency not found"))</f>
        <v>2.82</v>
      </c>
      <c r="K3157" s="74">
        <f t="shared" si="325"/>
        <v>2.82</v>
      </c>
      <c r="L3157" s="14">
        <f>IF(C3157="MTS", B3157, B3157 * IFERROR(VLOOKUP(C3157, 'QTY_CONVERSIONS '!A:B, 2, FALSE), "Units not found"))</f>
        <v>36</v>
      </c>
      <c r="M3157" s="75">
        <f t="shared" si="326"/>
        <v>101520</v>
      </c>
      <c r="N3157" t="str">
        <f>IFERROR(VLOOKUP(D3157, Product_Category!A:B, 2, FALSE), "Uncategorized")</f>
        <v>CMC</v>
      </c>
      <c r="O3157" s="76">
        <f t="shared" si="327"/>
        <v>2.82</v>
      </c>
      <c r="P3157" s="76">
        <f t="shared" si="328"/>
        <v>101.52</v>
      </c>
      <c r="Q3157">
        <v>2024</v>
      </c>
      <c r="R3157" t="str">
        <f>IFERROR(VLOOKUP(G3157,'Importer Name'!A:B, 2, FALSE), "")</f>
        <v>MERIDIAN POLYMERS</v>
      </c>
      <c r="S3157" t="str">
        <f>IFERROR(VLOOKUP(H3157,'Supplier name '!A:B, 2, FALSE), "")</f>
        <v>Chongqing lihong Fine Chem</v>
      </c>
    </row>
    <row r="3158" spans="1:19">
      <c r="A3158" s="133" t="s">
        <v>193</v>
      </c>
      <c r="B3158" s="131">
        <v>20000</v>
      </c>
      <c r="C3158" s="131" t="s">
        <v>4019</v>
      </c>
      <c r="D3158" s="316" t="s">
        <v>798</v>
      </c>
      <c r="E3158" s="131">
        <v>2.2999999999999998</v>
      </c>
      <c r="F3158" s="131" t="s">
        <v>9</v>
      </c>
      <c r="G3158" s="131" t="s">
        <v>4050</v>
      </c>
      <c r="H3158" s="134" t="s">
        <v>4513</v>
      </c>
      <c r="I3158" s="89" t="s">
        <v>4467</v>
      </c>
      <c r="J3158" s="74">
        <f>IF(F3158="USD", E3158, E3158 * IFERROR(VLOOKUP(F3158, EXCHANGE_RATE!A:B, 2, FALSE), "Currency not found"))</f>
        <v>2.2999999999999998</v>
      </c>
      <c r="K3158" s="74">
        <f t="shared" si="325"/>
        <v>2.2999999999999998</v>
      </c>
      <c r="L3158" s="14">
        <f>IF(C3158="MTS", B3158, B3158 * IFERROR(VLOOKUP(C3158, 'QTY_CONVERSIONS '!A:B, 2, FALSE), "Units not found"))</f>
        <v>20</v>
      </c>
      <c r="M3158" s="75">
        <f t="shared" si="326"/>
        <v>46000</v>
      </c>
      <c r="N3158" t="str">
        <f>IFERROR(VLOOKUP(D3158, Product_Category!A:B, 2, FALSE), "Uncategorized")</f>
        <v>CMC</v>
      </c>
      <c r="O3158" s="76">
        <f t="shared" si="327"/>
        <v>2.2999999999999998</v>
      </c>
      <c r="P3158" s="76">
        <f t="shared" si="328"/>
        <v>46</v>
      </c>
      <c r="Q3158">
        <v>2024</v>
      </c>
      <c r="R3158" t="str">
        <f>IFERROR(VLOOKUP(G3158,'Importer Name'!A:B, 2, FALSE), "")</f>
        <v>MERIDIAN POLYMERS</v>
      </c>
      <c r="S3158" t="str">
        <f>IFERROR(VLOOKUP(H3158,'Supplier name '!A:B, 2, FALSE), "")</f>
        <v>Chongqing lihong Fine Chem</v>
      </c>
    </row>
    <row r="3159" spans="1:19">
      <c r="A3159" s="133" t="s">
        <v>193</v>
      </c>
      <c r="B3159" s="131">
        <v>5000</v>
      </c>
      <c r="C3159" s="131" t="s">
        <v>4019</v>
      </c>
      <c r="D3159" s="316" t="s">
        <v>798</v>
      </c>
      <c r="E3159" s="131">
        <v>2.85</v>
      </c>
      <c r="F3159" s="131" t="s">
        <v>9</v>
      </c>
      <c r="G3159" s="131" t="s">
        <v>4535</v>
      </c>
      <c r="H3159" s="134" t="s">
        <v>4047</v>
      </c>
      <c r="I3159" s="89" t="s">
        <v>4467</v>
      </c>
      <c r="J3159" s="74">
        <f>IF(F3159="USD", E3159, E3159 * IFERROR(VLOOKUP(F3159, EXCHANGE_RATE!A:B, 2, FALSE), "Currency not found"))</f>
        <v>2.85</v>
      </c>
      <c r="K3159" s="74">
        <f t="shared" si="325"/>
        <v>2.85</v>
      </c>
      <c r="L3159" s="14">
        <f>IF(C3159="MTS", B3159, B3159 * IFERROR(VLOOKUP(C3159, 'QTY_CONVERSIONS '!A:B, 2, FALSE), "Units not found"))</f>
        <v>5</v>
      </c>
      <c r="M3159" s="75">
        <f t="shared" si="326"/>
        <v>14250</v>
      </c>
      <c r="N3159" t="str">
        <f>IFERROR(VLOOKUP(D3159, Product_Category!A:B, 2, FALSE), "Uncategorized")</f>
        <v>CMC</v>
      </c>
      <c r="O3159" s="76">
        <f t="shared" si="327"/>
        <v>2.85</v>
      </c>
      <c r="P3159" s="76">
        <f t="shared" si="328"/>
        <v>14.25</v>
      </c>
      <c r="Q3159">
        <v>2024</v>
      </c>
      <c r="R3159" t="str">
        <f>IFERROR(VLOOKUP(G3159,'Importer Name'!A:B, 2, FALSE), "")</f>
        <v>DEEP POLYCHEM</v>
      </c>
      <c r="S3159" t="str">
        <f>IFERROR(VLOOKUP(H3159,'Supplier name '!A:B, 2, FALSE), "")</f>
        <v>WUXI LEO NEW MATERIAL TECH</v>
      </c>
    </row>
    <row r="3160" spans="1:19">
      <c r="A3160" s="133" t="s">
        <v>193</v>
      </c>
      <c r="B3160" s="131">
        <v>20000</v>
      </c>
      <c r="C3160" s="131" t="s">
        <v>4019</v>
      </c>
      <c r="D3160" s="316" t="s">
        <v>798</v>
      </c>
      <c r="E3160" s="131">
        <v>1.2</v>
      </c>
      <c r="F3160" s="131" t="s">
        <v>9</v>
      </c>
      <c r="G3160" s="131" t="s">
        <v>4536</v>
      </c>
      <c r="H3160" s="134" t="s">
        <v>4513</v>
      </c>
      <c r="I3160" s="89" t="s">
        <v>4467</v>
      </c>
      <c r="J3160" s="74">
        <f>IF(F3160="USD", E3160, E3160 * IFERROR(VLOOKUP(F3160, EXCHANGE_RATE!A:B, 2, FALSE), "Currency not found"))</f>
        <v>1.2</v>
      </c>
      <c r="K3160" s="74">
        <f t="shared" si="325"/>
        <v>1.2</v>
      </c>
      <c r="L3160" s="14">
        <f>IF(C3160="MTS", B3160, B3160 * IFERROR(VLOOKUP(C3160, 'QTY_CONVERSIONS '!A:B, 2, FALSE), "Units not found"))</f>
        <v>20</v>
      </c>
      <c r="M3160" s="75">
        <f t="shared" si="326"/>
        <v>24000</v>
      </c>
      <c r="N3160" t="str">
        <f>IFERROR(VLOOKUP(D3160, Product_Category!A:B, 2, FALSE), "Uncategorized")</f>
        <v>CMC</v>
      </c>
      <c r="O3160" s="76">
        <f t="shared" si="327"/>
        <v>1.2</v>
      </c>
      <c r="P3160" s="76">
        <f t="shared" si="328"/>
        <v>24</v>
      </c>
      <c r="Q3160">
        <v>2024</v>
      </c>
      <c r="R3160" t="str">
        <f>IFERROR(VLOOKUP(G3160,'Importer Name'!A:B, 2, FALSE), "")</f>
        <v>ACTINIC SOLUTIONS</v>
      </c>
      <c r="S3160" t="str">
        <f>IFERROR(VLOOKUP(H3160,'Supplier name '!A:B, 2, FALSE), "")</f>
        <v>Chongqing lihong Fine Chem</v>
      </c>
    </row>
    <row r="3161" spans="1:19">
      <c r="A3161" s="133" t="s">
        <v>193</v>
      </c>
      <c r="B3161" s="131">
        <v>18000</v>
      </c>
      <c r="C3161" s="131" t="s">
        <v>4019</v>
      </c>
      <c r="D3161" s="316" t="s">
        <v>798</v>
      </c>
      <c r="E3161" s="131">
        <v>2.91</v>
      </c>
      <c r="F3161" s="131" t="s">
        <v>9</v>
      </c>
      <c r="G3161" s="131" t="s">
        <v>4537</v>
      </c>
      <c r="H3161" s="134" t="s">
        <v>4538</v>
      </c>
      <c r="I3161" s="89" t="s">
        <v>4467</v>
      </c>
      <c r="J3161" s="74">
        <f>IF(F3161="USD", E3161, E3161 * IFERROR(VLOOKUP(F3161, EXCHANGE_RATE!A:B, 2, FALSE), "Currency not found"))</f>
        <v>2.91</v>
      </c>
      <c r="K3161" s="74">
        <f t="shared" si="325"/>
        <v>2.91</v>
      </c>
      <c r="L3161" s="14">
        <f>IF(C3161="MTS", B3161, B3161 * IFERROR(VLOOKUP(C3161, 'QTY_CONVERSIONS '!A:B, 2, FALSE), "Units not found"))</f>
        <v>18</v>
      </c>
      <c r="M3161" s="75">
        <f t="shared" si="326"/>
        <v>52380</v>
      </c>
      <c r="N3161" t="str">
        <f>IFERROR(VLOOKUP(D3161, Product_Category!A:B, 2, FALSE), "Uncategorized")</f>
        <v>CMC</v>
      </c>
      <c r="O3161" s="76">
        <f t="shared" si="327"/>
        <v>2.91</v>
      </c>
      <c r="P3161" s="76">
        <f t="shared" si="328"/>
        <v>52.38</v>
      </c>
      <c r="Q3161">
        <v>2024</v>
      </c>
      <c r="R3161" t="str">
        <f>IFERROR(VLOOKUP(G3161,'Importer Name'!A:B, 2, FALSE), "")</f>
        <v>AAKAR ENTERPRISES</v>
      </c>
      <c r="S3161" t="str">
        <f>IFERROR(VLOOKUP(H3161,'Supplier name '!A:B, 2, FALSE), "")</f>
        <v>JINING FORTUNE BIOTECH</v>
      </c>
    </row>
    <row r="3162" spans="1:19">
      <c r="A3162" s="133" t="s">
        <v>193</v>
      </c>
      <c r="B3162" s="131">
        <v>15000</v>
      </c>
      <c r="C3162" s="131" t="s">
        <v>4019</v>
      </c>
      <c r="D3162" s="316" t="s">
        <v>798</v>
      </c>
      <c r="E3162" s="131">
        <v>2.4</v>
      </c>
      <c r="F3162" s="131" t="s">
        <v>9</v>
      </c>
      <c r="G3162" s="131" t="s">
        <v>4539</v>
      </c>
      <c r="H3162" s="134" t="s">
        <v>4538</v>
      </c>
      <c r="I3162" s="89" t="s">
        <v>4467</v>
      </c>
      <c r="J3162" s="74">
        <f>IF(F3162="USD", E3162, E3162 * IFERROR(VLOOKUP(F3162, EXCHANGE_RATE!A:B, 2, FALSE), "Currency not found"))</f>
        <v>2.4</v>
      </c>
      <c r="K3162" s="74">
        <f t="shared" si="325"/>
        <v>2.4</v>
      </c>
      <c r="L3162" s="14">
        <f>IF(C3162="MTS", B3162, B3162 * IFERROR(VLOOKUP(C3162, 'QTY_CONVERSIONS '!A:B, 2, FALSE), "Units not found"))</f>
        <v>15</v>
      </c>
      <c r="M3162" s="75">
        <f t="shared" si="326"/>
        <v>36000</v>
      </c>
      <c r="N3162" t="str">
        <f>IFERROR(VLOOKUP(D3162, Product_Category!A:B, 2, FALSE), "Uncategorized")</f>
        <v>CMC</v>
      </c>
      <c r="O3162" s="76">
        <f t="shared" si="327"/>
        <v>2.4</v>
      </c>
      <c r="P3162" s="76">
        <f t="shared" si="328"/>
        <v>36</v>
      </c>
      <c r="Q3162">
        <v>2024</v>
      </c>
      <c r="R3162" t="str">
        <f>IFERROR(VLOOKUP(G3162,'Importer Name'!A:B, 2, FALSE), "")</f>
        <v>PHARCOS SPECIALITY</v>
      </c>
      <c r="S3162" t="str">
        <f>IFERROR(VLOOKUP(H3162,'Supplier name '!A:B, 2, FALSE), "")</f>
        <v>JINING FORTUNE BIOTECH</v>
      </c>
    </row>
    <row r="3163" spans="1:19">
      <c r="A3163" s="133" t="s">
        <v>193</v>
      </c>
      <c r="B3163" s="131">
        <v>15000</v>
      </c>
      <c r="C3163" s="131" t="s">
        <v>4019</v>
      </c>
      <c r="D3163" s="316" t="s">
        <v>798</v>
      </c>
      <c r="E3163" s="131">
        <v>2.42</v>
      </c>
      <c r="F3163" s="131" t="s">
        <v>9</v>
      </c>
      <c r="G3163" s="131" t="s">
        <v>4539</v>
      </c>
      <c r="H3163" s="134" t="s">
        <v>4538</v>
      </c>
      <c r="I3163" s="89" t="s">
        <v>4467</v>
      </c>
      <c r="J3163" s="74">
        <f>IF(F3163="USD", E3163, E3163 * IFERROR(VLOOKUP(F3163, EXCHANGE_RATE!A:B, 2, FALSE), "Currency not found"))</f>
        <v>2.42</v>
      </c>
      <c r="K3163" s="74">
        <f t="shared" si="325"/>
        <v>2.42</v>
      </c>
      <c r="L3163" s="14">
        <f>IF(C3163="MTS", B3163, B3163 * IFERROR(VLOOKUP(C3163, 'QTY_CONVERSIONS '!A:B, 2, FALSE), "Units not found"))</f>
        <v>15</v>
      </c>
      <c r="M3163" s="75">
        <f t="shared" si="326"/>
        <v>36300</v>
      </c>
      <c r="N3163" t="str">
        <f>IFERROR(VLOOKUP(D3163, Product_Category!A:B, 2, FALSE), "Uncategorized")</f>
        <v>CMC</v>
      </c>
      <c r="O3163" s="76">
        <f t="shared" si="327"/>
        <v>2.42</v>
      </c>
      <c r="P3163" s="76">
        <f t="shared" si="328"/>
        <v>36.299999999999997</v>
      </c>
      <c r="Q3163">
        <v>2024</v>
      </c>
      <c r="R3163" t="str">
        <f>IFERROR(VLOOKUP(G3163,'Importer Name'!A:B, 2, FALSE), "")</f>
        <v>PHARCOS SPECIALITY</v>
      </c>
      <c r="S3163" t="str">
        <f>IFERROR(VLOOKUP(H3163,'Supplier name '!A:B, 2, FALSE), "")</f>
        <v>JINING FORTUNE BIOTECH</v>
      </c>
    </row>
    <row r="3164" spans="1:19">
      <c r="A3164" s="135" t="s">
        <v>193</v>
      </c>
      <c r="B3164" s="132">
        <v>15000</v>
      </c>
      <c r="C3164" s="132" t="s">
        <v>4019</v>
      </c>
      <c r="D3164" s="317" t="s">
        <v>798</v>
      </c>
      <c r="E3164" s="132">
        <v>2.46</v>
      </c>
      <c r="F3164" s="132" t="s">
        <v>9</v>
      </c>
      <c r="G3164" s="132" t="s">
        <v>4539</v>
      </c>
      <c r="H3164" s="136" t="s">
        <v>4538</v>
      </c>
      <c r="I3164" s="89" t="s">
        <v>4467</v>
      </c>
      <c r="J3164" s="74">
        <f>IF(F3164="USD", E3164, E3164 * IFERROR(VLOOKUP(F3164, EXCHANGE_RATE!A:B, 2, FALSE), "Currency not found"))</f>
        <v>2.46</v>
      </c>
      <c r="K3164" s="74">
        <f t="shared" si="325"/>
        <v>2.46</v>
      </c>
      <c r="L3164" s="14">
        <f>IF(C3164="MTS", B3164, B3164 * IFERROR(VLOOKUP(C3164, 'QTY_CONVERSIONS '!A:B, 2, FALSE), "Units not found"))</f>
        <v>15</v>
      </c>
      <c r="M3164" s="75">
        <f t="shared" si="326"/>
        <v>36900</v>
      </c>
      <c r="N3164" t="str">
        <f>IFERROR(VLOOKUP(D3164, Product_Category!A:B, 2, FALSE), "Uncategorized")</f>
        <v>CMC</v>
      </c>
      <c r="O3164" s="76">
        <f t="shared" si="327"/>
        <v>2.46</v>
      </c>
      <c r="P3164" s="76">
        <f t="shared" si="328"/>
        <v>36.9</v>
      </c>
      <c r="Q3164">
        <v>2024</v>
      </c>
      <c r="R3164" t="str">
        <f>IFERROR(VLOOKUP(G3164,'Importer Name'!A:B, 2, FALSE), "")</f>
        <v>PHARCOS SPECIALITY</v>
      </c>
      <c r="S3164" t="str">
        <f>IFERROR(VLOOKUP(H3164,'Supplier name '!A:B, 2, FALSE), "")</f>
        <v>JINING FORTUNE BIOTECH</v>
      </c>
    </row>
    <row r="3165" spans="1:19">
      <c r="A3165" s="140" t="s">
        <v>207</v>
      </c>
      <c r="B3165" s="131">
        <v>5500</v>
      </c>
      <c r="C3165" s="131" t="s">
        <v>4019</v>
      </c>
      <c r="D3165" s="316" t="s">
        <v>798</v>
      </c>
      <c r="E3165" s="131">
        <v>12.67</v>
      </c>
      <c r="F3165" s="131" t="s">
        <v>9</v>
      </c>
      <c r="G3165" s="131" t="s">
        <v>4066</v>
      </c>
      <c r="H3165" s="141" t="s">
        <v>4054</v>
      </c>
      <c r="I3165" s="89" t="s">
        <v>4467</v>
      </c>
      <c r="J3165" s="74">
        <f>IF(F3165="USD", E3165, E3165 * IFERROR(VLOOKUP(F3165, EXCHANGE_RATE!A:B, 2, FALSE), "Currency not found"))</f>
        <v>12.67</v>
      </c>
      <c r="K3165" s="74">
        <f t="shared" si="325"/>
        <v>12.67</v>
      </c>
      <c r="L3165" s="14">
        <f>IF(C3165="MTS", B3165, B3165 * IFERROR(VLOOKUP(C3165, 'QTY_CONVERSIONS '!A:B, 2, FALSE), "Units not found"))</f>
        <v>5.5</v>
      </c>
      <c r="M3165" s="75">
        <f t="shared" si="326"/>
        <v>69685</v>
      </c>
      <c r="N3165" t="str">
        <f>IFERROR(VLOOKUP(D3165, Product_Category!A:B, 2, FALSE), "Uncategorized")</f>
        <v>CMC</v>
      </c>
      <c r="O3165" s="76">
        <f t="shared" si="327"/>
        <v>12.67</v>
      </c>
      <c r="P3165" s="76">
        <f t="shared" si="328"/>
        <v>69.685000000000002</v>
      </c>
      <c r="Q3165">
        <v>2024</v>
      </c>
      <c r="R3165" t="str">
        <f>IFERROR(VLOOKUP(G3165,'Importer Name'!A:B, 2, FALSE), "")</f>
        <v>SIGNET</v>
      </c>
      <c r="S3165" t="str">
        <f>IFERROR(VLOOKUP(H3165,'Supplier name '!A:B, 2, FALSE), "")</f>
        <v>NOURYON CHEM</v>
      </c>
    </row>
    <row r="3166" spans="1:19">
      <c r="A3166" s="133" t="s">
        <v>207</v>
      </c>
      <c r="B3166" s="131">
        <v>28000</v>
      </c>
      <c r="C3166" s="131" t="s">
        <v>4019</v>
      </c>
      <c r="D3166" s="316" t="s">
        <v>798</v>
      </c>
      <c r="E3166" s="131">
        <v>3.6</v>
      </c>
      <c r="F3166" s="131" t="s">
        <v>9</v>
      </c>
      <c r="G3166" s="131" t="s">
        <v>4540</v>
      </c>
      <c r="H3166" s="134" t="s">
        <v>4054</v>
      </c>
      <c r="I3166" s="89" t="s">
        <v>4467</v>
      </c>
      <c r="J3166" s="74">
        <f>IF(F3166="USD", E3166, E3166 * IFERROR(VLOOKUP(F3166, EXCHANGE_RATE!A:B, 2, FALSE), "Currency not found"))</f>
        <v>3.6</v>
      </c>
      <c r="K3166" s="74">
        <f t="shared" si="325"/>
        <v>3.6</v>
      </c>
      <c r="L3166" s="14">
        <f>IF(C3166="MTS", B3166, B3166 * IFERROR(VLOOKUP(C3166, 'QTY_CONVERSIONS '!A:B, 2, FALSE), "Units not found"))</f>
        <v>28</v>
      </c>
      <c r="M3166" s="75">
        <f t="shared" si="326"/>
        <v>100800</v>
      </c>
      <c r="N3166" t="str">
        <f>IFERROR(VLOOKUP(D3166, Product_Category!A:B, 2, FALSE), "Uncategorized")</f>
        <v>CMC</v>
      </c>
      <c r="O3166" s="76">
        <f t="shared" si="327"/>
        <v>3.6</v>
      </c>
      <c r="P3166" s="76">
        <f t="shared" si="328"/>
        <v>100.8</v>
      </c>
      <c r="Q3166">
        <v>2024</v>
      </c>
      <c r="R3166" t="str">
        <f>IFERROR(VLOOKUP(G3166,'Importer Name'!A:B, 2, FALSE), "")</f>
        <v>RAJIV CERA IMPEX</v>
      </c>
      <c r="S3166" t="str">
        <f>IFERROR(VLOOKUP(H3166,'Supplier name '!A:B, 2, FALSE), "")</f>
        <v>NOURYON CHEM</v>
      </c>
    </row>
    <row r="3167" spans="1:19">
      <c r="A3167" s="133" t="s">
        <v>207</v>
      </c>
      <c r="B3167" s="131">
        <v>10000</v>
      </c>
      <c r="C3167" s="131" t="s">
        <v>4019</v>
      </c>
      <c r="D3167" s="316" t="s">
        <v>798</v>
      </c>
      <c r="E3167" s="131">
        <v>14.5</v>
      </c>
      <c r="F3167" s="131" t="s">
        <v>9</v>
      </c>
      <c r="G3167" s="131" t="s">
        <v>4541</v>
      </c>
      <c r="H3167" s="134" t="s">
        <v>4054</v>
      </c>
      <c r="I3167" s="89" t="s">
        <v>4467</v>
      </c>
      <c r="J3167" s="74">
        <f>IF(F3167="USD", E3167, E3167 * IFERROR(VLOOKUP(F3167, EXCHANGE_RATE!A:B, 2, FALSE), "Currency not found"))</f>
        <v>14.5</v>
      </c>
      <c r="K3167" s="74">
        <f t="shared" si="325"/>
        <v>14.5</v>
      </c>
      <c r="L3167" s="14">
        <f>IF(C3167="MTS", B3167, B3167 * IFERROR(VLOOKUP(C3167, 'QTY_CONVERSIONS '!A:B, 2, FALSE), "Units not found"))</f>
        <v>10</v>
      </c>
      <c r="M3167" s="75">
        <f t="shared" si="326"/>
        <v>145000</v>
      </c>
      <c r="N3167" t="str">
        <f>IFERROR(VLOOKUP(D3167, Product_Category!A:B, 2, FALSE), "Uncategorized")</f>
        <v>CMC</v>
      </c>
      <c r="O3167" s="76">
        <f t="shared" si="327"/>
        <v>14.5</v>
      </c>
      <c r="P3167" s="76">
        <f t="shared" si="328"/>
        <v>145</v>
      </c>
      <c r="Q3167">
        <v>2024</v>
      </c>
      <c r="R3167" t="str">
        <f>IFERROR(VLOOKUP(G3167,'Importer Name'!A:B, 2, FALSE), "")</f>
        <v>COCA COLA</v>
      </c>
      <c r="S3167" t="str">
        <f>IFERROR(VLOOKUP(H3167,'Supplier name '!A:B, 2, FALSE), "")</f>
        <v>NOURYON CHEM</v>
      </c>
    </row>
    <row r="3168" spans="1:19">
      <c r="A3168" s="133" t="s">
        <v>207</v>
      </c>
      <c r="B3168" s="131">
        <v>3980</v>
      </c>
      <c r="C3168" s="131" t="s">
        <v>4019</v>
      </c>
      <c r="D3168" s="316" t="s">
        <v>798</v>
      </c>
      <c r="E3168" s="131">
        <v>12.85</v>
      </c>
      <c r="F3168" s="131" t="s">
        <v>9</v>
      </c>
      <c r="G3168" s="131" t="s">
        <v>4541</v>
      </c>
      <c r="H3168" s="134" t="s">
        <v>4054</v>
      </c>
      <c r="I3168" s="89" t="s">
        <v>4467</v>
      </c>
      <c r="J3168" s="74">
        <f>IF(F3168="USD", E3168, E3168 * IFERROR(VLOOKUP(F3168, EXCHANGE_RATE!A:B, 2, FALSE), "Currency not found"))</f>
        <v>12.85</v>
      </c>
      <c r="K3168" s="74">
        <f t="shared" si="325"/>
        <v>12.85</v>
      </c>
      <c r="L3168" s="14">
        <f>IF(C3168="MTS", B3168, B3168 * IFERROR(VLOOKUP(C3168, 'QTY_CONVERSIONS '!A:B, 2, FALSE), "Units not found"))</f>
        <v>3.98</v>
      </c>
      <c r="M3168" s="75">
        <f t="shared" si="326"/>
        <v>51143</v>
      </c>
      <c r="N3168" t="str">
        <f>IFERROR(VLOOKUP(D3168, Product_Category!A:B, 2, FALSE), "Uncategorized")</f>
        <v>CMC</v>
      </c>
      <c r="O3168" s="76">
        <f t="shared" si="327"/>
        <v>12.85</v>
      </c>
      <c r="P3168" s="76">
        <f t="shared" si="328"/>
        <v>51.143000000000001</v>
      </c>
      <c r="Q3168">
        <v>2024</v>
      </c>
      <c r="R3168" t="str">
        <f>IFERROR(VLOOKUP(G3168,'Importer Name'!A:B, 2, FALSE), "")</f>
        <v>COCA COLA</v>
      </c>
      <c r="S3168" t="str">
        <f>IFERROR(VLOOKUP(H3168,'Supplier name '!A:B, 2, FALSE), "")</f>
        <v>NOURYON CHEM</v>
      </c>
    </row>
    <row r="3169" spans="1:19">
      <c r="A3169" s="133" t="s">
        <v>207</v>
      </c>
      <c r="B3169" s="131">
        <v>4980</v>
      </c>
      <c r="C3169" s="131" t="s">
        <v>4019</v>
      </c>
      <c r="D3169" s="316" t="s">
        <v>798</v>
      </c>
      <c r="E3169" s="131">
        <v>12.85</v>
      </c>
      <c r="F3169" s="131" t="s">
        <v>9</v>
      </c>
      <c r="G3169" s="131" t="s">
        <v>4541</v>
      </c>
      <c r="H3169" s="134" t="s">
        <v>4054</v>
      </c>
      <c r="I3169" s="89" t="s">
        <v>4467</v>
      </c>
      <c r="J3169" s="74">
        <f>IF(F3169="USD", E3169, E3169 * IFERROR(VLOOKUP(F3169, EXCHANGE_RATE!A:B, 2, FALSE), "Currency not found"))</f>
        <v>12.85</v>
      </c>
      <c r="K3169" s="74">
        <f t="shared" si="325"/>
        <v>12.85</v>
      </c>
      <c r="L3169" s="14">
        <f>IF(C3169="MTS", B3169, B3169 * IFERROR(VLOOKUP(C3169, 'QTY_CONVERSIONS '!A:B, 2, FALSE), "Units not found"))</f>
        <v>4.9800000000000004</v>
      </c>
      <c r="M3169" s="75">
        <f t="shared" si="326"/>
        <v>63993</v>
      </c>
      <c r="N3169" t="str">
        <f>IFERROR(VLOOKUP(D3169, Product_Category!A:B, 2, FALSE), "Uncategorized")</f>
        <v>CMC</v>
      </c>
      <c r="O3169" s="76">
        <f t="shared" si="327"/>
        <v>12.85</v>
      </c>
      <c r="P3169" s="76">
        <f t="shared" si="328"/>
        <v>63.993000000000002</v>
      </c>
      <c r="Q3169">
        <v>2024</v>
      </c>
      <c r="R3169" t="str">
        <f>IFERROR(VLOOKUP(G3169,'Importer Name'!A:B, 2, FALSE), "")</f>
        <v>COCA COLA</v>
      </c>
      <c r="S3169" t="str">
        <f>IFERROR(VLOOKUP(H3169,'Supplier name '!A:B, 2, FALSE), "")</f>
        <v>NOURYON CHEM</v>
      </c>
    </row>
    <row r="3170" spans="1:19">
      <c r="A3170" s="133" t="s">
        <v>207</v>
      </c>
      <c r="B3170" s="131">
        <v>19060</v>
      </c>
      <c r="C3170" s="131" t="s">
        <v>4019</v>
      </c>
      <c r="D3170" s="316" t="s">
        <v>798</v>
      </c>
      <c r="E3170" s="131">
        <v>7.21</v>
      </c>
      <c r="F3170" s="131" t="s">
        <v>9</v>
      </c>
      <c r="G3170" s="131" t="s">
        <v>4542</v>
      </c>
      <c r="H3170" s="134" t="s">
        <v>4054</v>
      </c>
      <c r="I3170" s="89" t="s">
        <v>4467</v>
      </c>
      <c r="J3170" s="74">
        <f>IF(F3170="USD", E3170, E3170 * IFERROR(VLOOKUP(F3170, EXCHANGE_RATE!A:B, 2, FALSE), "Currency not found"))</f>
        <v>7.21</v>
      </c>
      <c r="K3170" s="74">
        <f t="shared" si="325"/>
        <v>7.21</v>
      </c>
      <c r="L3170" s="14">
        <f>IF(C3170="MTS", B3170, B3170 * IFERROR(VLOOKUP(C3170, 'QTY_CONVERSIONS '!A:B, 2, FALSE), "Units not found"))</f>
        <v>19.059999999999999</v>
      </c>
      <c r="M3170" s="75">
        <f t="shared" si="326"/>
        <v>137422.6</v>
      </c>
      <c r="N3170" t="str">
        <f>IFERROR(VLOOKUP(D3170, Product_Category!A:B, 2, FALSE), "Uncategorized")</f>
        <v>CMC</v>
      </c>
      <c r="O3170" s="76">
        <f t="shared" si="327"/>
        <v>7.21</v>
      </c>
      <c r="P3170" s="76">
        <f t="shared" si="328"/>
        <v>137.42259999999999</v>
      </c>
      <c r="Q3170">
        <v>2024</v>
      </c>
      <c r="R3170" t="str">
        <f>IFERROR(VLOOKUP(G3170,'Importer Name'!A:B, 2, FALSE), "")</f>
        <v>Nouryon Chems</v>
      </c>
      <c r="S3170" t="str">
        <f>IFERROR(VLOOKUP(H3170,'Supplier name '!A:B, 2, FALSE), "")</f>
        <v>NOURYON CHEM</v>
      </c>
    </row>
    <row r="3171" spans="1:19">
      <c r="A3171" s="135" t="s">
        <v>207</v>
      </c>
      <c r="B3171" s="132">
        <v>1000</v>
      </c>
      <c r="C3171" s="132" t="s">
        <v>4019</v>
      </c>
      <c r="D3171" s="317" t="s">
        <v>798</v>
      </c>
      <c r="E3171" s="132">
        <v>18.12</v>
      </c>
      <c r="F3171" s="132" t="s">
        <v>9</v>
      </c>
      <c r="G3171" s="132" t="s">
        <v>4066</v>
      </c>
      <c r="H3171" s="136" t="s">
        <v>4054</v>
      </c>
      <c r="I3171" s="89" t="s">
        <v>4467</v>
      </c>
      <c r="J3171" s="74">
        <f>IF(F3171="USD", E3171, E3171 * IFERROR(VLOOKUP(F3171, EXCHANGE_RATE!A:B, 2, FALSE), "Currency not found"))</f>
        <v>18.12</v>
      </c>
      <c r="K3171" s="74">
        <f t="shared" si="325"/>
        <v>18.12</v>
      </c>
      <c r="L3171" s="14">
        <f>IF(C3171="MTS", B3171, B3171 * IFERROR(VLOOKUP(C3171, 'QTY_CONVERSIONS '!A:B, 2, FALSE), "Units not found"))</f>
        <v>1</v>
      </c>
      <c r="M3171" s="75">
        <f t="shared" si="326"/>
        <v>18120</v>
      </c>
      <c r="N3171" t="str">
        <f>IFERROR(VLOOKUP(D3171, Product_Category!A:B, 2, FALSE), "Uncategorized")</f>
        <v>CMC</v>
      </c>
      <c r="O3171" s="76">
        <f t="shared" si="327"/>
        <v>18.12</v>
      </c>
      <c r="P3171" s="76">
        <f t="shared" si="328"/>
        <v>18.12</v>
      </c>
      <c r="Q3171">
        <v>2024</v>
      </c>
      <c r="R3171" t="str">
        <f>IFERROR(VLOOKUP(G3171,'Importer Name'!A:B, 2, FALSE), "")</f>
        <v>SIGNET</v>
      </c>
      <c r="S3171" t="str">
        <f>IFERROR(VLOOKUP(H3171,'Supplier name '!A:B, 2, FALSE), "")</f>
        <v>NOURYON CHEM</v>
      </c>
    </row>
    <row r="3172" spans="1:19">
      <c r="A3172" s="140" t="s">
        <v>207</v>
      </c>
      <c r="B3172" s="142">
        <v>20000</v>
      </c>
      <c r="C3172" s="142" t="s">
        <v>4019</v>
      </c>
      <c r="D3172" s="318" t="s">
        <v>798</v>
      </c>
      <c r="E3172" s="142">
        <v>12</v>
      </c>
      <c r="F3172" s="142" t="s">
        <v>9</v>
      </c>
      <c r="G3172" s="142" t="s">
        <v>4543</v>
      </c>
      <c r="H3172" s="141" t="s">
        <v>4054</v>
      </c>
      <c r="I3172" s="89" t="s">
        <v>4467</v>
      </c>
      <c r="J3172" s="74">
        <f>IF(F3172="USD", E3172, E3172 * IFERROR(VLOOKUP(F3172, EXCHANGE_RATE!A:B, 2, FALSE), "Currency not found"))</f>
        <v>12</v>
      </c>
      <c r="K3172" s="74">
        <f t="shared" si="325"/>
        <v>12</v>
      </c>
      <c r="L3172" s="14">
        <f>IF(C3172="MTS", B3172, B3172 * IFERROR(VLOOKUP(C3172, 'QTY_CONVERSIONS '!A:B, 2, FALSE), "Units not found"))</f>
        <v>20</v>
      </c>
      <c r="M3172" s="75">
        <f t="shared" si="326"/>
        <v>240000</v>
      </c>
      <c r="N3172" t="str">
        <f>IFERROR(VLOOKUP(D3172, Product_Category!A:B, 2, FALSE), "Uncategorized")</f>
        <v>CMC</v>
      </c>
      <c r="O3172" s="76">
        <f t="shared" si="327"/>
        <v>12</v>
      </c>
      <c r="P3172" s="76">
        <f t="shared" si="328"/>
        <v>240</v>
      </c>
      <c r="Q3172">
        <v>2024</v>
      </c>
      <c r="R3172" t="str">
        <f>IFERROR(VLOOKUP(G3172,'Importer Name'!A:B, 2, FALSE), "")</f>
        <v>PEPSICO INDIA</v>
      </c>
      <c r="S3172" t="str">
        <f>IFERROR(VLOOKUP(H3172,'Supplier name '!A:B, 2, FALSE), "")</f>
        <v>NOURYON CHEM</v>
      </c>
    </row>
    <row r="3173" spans="1:19">
      <c r="A3173" s="133" t="s">
        <v>207</v>
      </c>
      <c r="B3173" s="131">
        <v>100</v>
      </c>
      <c r="C3173" s="131" t="s">
        <v>4019</v>
      </c>
      <c r="D3173" s="316" t="s">
        <v>798</v>
      </c>
      <c r="E3173" s="131">
        <v>17.79</v>
      </c>
      <c r="F3173" s="131" t="s">
        <v>9</v>
      </c>
      <c r="G3173" s="131" t="s">
        <v>4066</v>
      </c>
      <c r="H3173" s="134" t="s">
        <v>4054</v>
      </c>
      <c r="I3173" s="89" t="s">
        <v>4467</v>
      </c>
      <c r="J3173" s="74">
        <f>IF(F3173="USD", E3173, E3173 * IFERROR(VLOOKUP(F3173, EXCHANGE_RATE!A:B, 2, FALSE), "Currency not found"))</f>
        <v>17.79</v>
      </c>
      <c r="K3173" s="74">
        <f t="shared" si="325"/>
        <v>17.79</v>
      </c>
      <c r="L3173" s="14">
        <f>IF(C3173="MTS", B3173, B3173 * IFERROR(VLOOKUP(C3173, 'QTY_CONVERSIONS '!A:B, 2, FALSE), "Units not found"))</f>
        <v>0.1</v>
      </c>
      <c r="M3173" s="75">
        <f t="shared" si="326"/>
        <v>1779</v>
      </c>
      <c r="N3173" t="str">
        <f>IFERROR(VLOOKUP(D3173, Product_Category!A:B, 2, FALSE), "Uncategorized")</f>
        <v>CMC</v>
      </c>
      <c r="O3173" s="76">
        <f t="shared" si="327"/>
        <v>17.79</v>
      </c>
      <c r="P3173" s="76">
        <f t="shared" si="328"/>
        <v>1.7789999999999999</v>
      </c>
      <c r="Q3173">
        <v>2024</v>
      </c>
      <c r="R3173" t="str">
        <f>IFERROR(VLOOKUP(G3173,'Importer Name'!A:B, 2, FALSE), "")</f>
        <v>SIGNET</v>
      </c>
      <c r="S3173" t="str">
        <f>IFERROR(VLOOKUP(H3173,'Supplier name '!A:B, 2, FALSE), "")</f>
        <v>NOURYON CHEM</v>
      </c>
    </row>
    <row r="3174" spans="1:19">
      <c r="A3174" s="133" t="s">
        <v>207</v>
      </c>
      <c r="B3174" s="131">
        <v>500</v>
      </c>
      <c r="C3174" s="131" t="s">
        <v>4019</v>
      </c>
      <c r="D3174" s="316" t="s">
        <v>798</v>
      </c>
      <c r="E3174" s="131">
        <v>12.67</v>
      </c>
      <c r="F3174" s="131" t="s">
        <v>9</v>
      </c>
      <c r="G3174" s="131" t="s">
        <v>4066</v>
      </c>
      <c r="H3174" s="134" t="s">
        <v>4054</v>
      </c>
      <c r="I3174" s="89" t="s">
        <v>4467</v>
      </c>
      <c r="J3174" s="74">
        <f>IF(F3174="USD", E3174, E3174 * IFERROR(VLOOKUP(F3174, EXCHANGE_RATE!A:B, 2, FALSE), "Currency not found"))</f>
        <v>12.67</v>
      </c>
      <c r="K3174" s="74">
        <f t="shared" si="325"/>
        <v>12.67</v>
      </c>
      <c r="L3174" s="14">
        <f>IF(C3174="MTS", B3174, B3174 * IFERROR(VLOOKUP(C3174, 'QTY_CONVERSIONS '!A:B, 2, FALSE), "Units not found"))</f>
        <v>0.5</v>
      </c>
      <c r="M3174" s="75">
        <f t="shared" si="326"/>
        <v>6335</v>
      </c>
      <c r="N3174" t="str">
        <f>IFERROR(VLOOKUP(D3174, Product_Category!A:B, 2, FALSE), "Uncategorized")</f>
        <v>CMC</v>
      </c>
      <c r="O3174" s="76">
        <f t="shared" si="327"/>
        <v>12.67</v>
      </c>
      <c r="P3174" s="76">
        <f t="shared" si="328"/>
        <v>6.335</v>
      </c>
      <c r="Q3174">
        <v>2024</v>
      </c>
      <c r="R3174" t="str">
        <f>IFERROR(VLOOKUP(G3174,'Importer Name'!A:B, 2, FALSE), "")</f>
        <v>SIGNET</v>
      </c>
      <c r="S3174" t="str">
        <f>IFERROR(VLOOKUP(H3174,'Supplier name '!A:B, 2, FALSE), "")</f>
        <v>NOURYON CHEM</v>
      </c>
    </row>
    <row r="3175" spans="1:19">
      <c r="A3175" s="133" t="s">
        <v>207</v>
      </c>
      <c r="B3175" s="131">
        <v>56000</v>
      </c>
      <c r="C3175" s="131" t="s">
        <v>4019</v>
      </c>
      <c r="D3175" s="316" t="s">
        <v>798</v>
      </c>
      <c r="E3175" s="131">
        <v>2.2000000000000002</v>
      </c>
      <c r="F3175" s="131" t="s">
        <v>9</v>
      </c>
      <c r="G3175" s="131" t="s">
        <v>4059</v>
      </c>
      <c r="H3175" s="134" t="s">
        <v>4054</v>
      </c>
      <c r="I3175" s="89" t="s">
        <v>4467</v>
      </c>
      <c r="J3175" s="74">
        <f>IF(F3175="USD", E3175, E3175 * IFERROR(VLOOKUP(F3175, EXCHANGE_RATE!A:B, 2, FALSE), "Currency not found"))</f>
        <v>2.2000000000000002</v>
      </c>
      <c r="K3175" s="74">
        <f t="shared" si="325"/>
        <v>2.2000000000000002</v>
      </c>
      <c r="L3175" s="14">
        <f>IF(C3175="MTS", B3175, B3175 * IFERROR(VLOOKUP(C3175, 'QTY_CONVERSIONS '!A:B, 2, FALSE), "Units not found"))</f>
        <v>56</v>
      </c>
      <c r="M3175" s="75">
        <f t="shared" si="326"/>
        <v>123200.00000000001</v>
      </c>
      <c r="N3175" t="str">
        <f>IFERROR(VLOOKUP(D3175, Product_Category!A:B, 2, FALSE), "Uncategorized")</f>
        <v>CMC</v>
      </c>
      <c r="O3175" s="76">
        <f t="shared" si="327"/>
        <v>2.2000000000000002</v>
      </c>
      <c r="P3175" s="76">
        <f t="shared" si="328"/>
        <v>123.20000000000002</v>
      </c>
      <c r="Q3175">
        <v>2024</v>
      </c>
      <c r="R3175" t="str">
        <f>IFERROR(VLOOKUP(G3175,'Importer Name'!A:B, 2, FALSE), "")</f>
        <v>JAI ARAVALI</v>
      </c>
      <c r="S3175" t="str">
        <f>IFERROR(VLOOKUP(H3175,'Supplier name '!A:B, 2, FALSE), "")</f>
        <v>NOURYON CHEM</v>
      </c>
    </row>
    <row r="3176" spans="1:19">
      <c r="A3176" s="133" t="s">
        <v>207</v>
      </c>
      <c r="B3176" s="131">
        <v>9000</v>
      </c>
      <c r="C3176" s="131" t="s">
        <v>4019</v>
      </c>
      <c r="D3176" s="316" t="s">
        <v>798</v>
      </c>
      <c r="E3176" s="131">
        <v>2.2000000000000002</v>
      </c>
      <c r="F3176" s="131" t="s">
        <v>9</v>
      </c>
      <c r="G3176" s="131" t="s">
        <v>4059</v>
      </c>
      <c r="H3176" s="134" t="s">
        <v>4054</v>
      </c>
      <c r="I3176" s="89" t="s">
        <v>4467</v>
      </c>
      <c r="J3176" s="74">
        <f>IF(F3176="USD", E3176, E3176 * IFERROR(VLOOKUP(F3176, EXCHANGE_RATE!A:B, 2, FALSE), "Currency not found"))</f>
        <v>2.2000000000000002</v>
      </c>
      <c r="K3176" s="74">
        <f t="shared" si="325"/>
        <v>2.2000000000000002</v>
      </c>
      <c r="L3176" s="14">
        <f>IF(C3176="MTS", B3176, B3176 * IFERROR(VLOOKUP(C3176, 'QTY_CONVERSIONS '!A:B, 2, FALSE), "Units not found"))</f>
        <v>9</v>
      </c>
      <c r="M3176" s="75">
        <f t="shared" si="326"/>
        <v>19800</v>
      </c>
      <c r="N3176" t="str">
        <f>IFERROR(VLOOKUP(D3176, Product_Category!A:B, 2, FALSE), "Uncategorized")</f>
        <v>CMC</v>
      </c>
      <c r="O3176" s="76">
        <f t="shared" si="327"/>
        <v>2.2000000000000002</v>
      </c>
      <c r="P3176" s="76">
        <f t="shared" si="328"/>
        <v>19.8</v>
      </c>
      <c r="Q3176">
        <v>2024</v>
      </c>
      <c r="R3176" t="str">
        <f>IFERROR(VLOOKUP(G3176,'Importer Name'!A:B, 2, FALSE), "")</f>
        <v>JAI ARAVALI</v>
      </c>
      <c r="S3176" t="str">
        <f>IFERROR(VLOOKUP(H3176,'Supplier name '!A:B, 2, FALSE), "")</f>
        <v>NOURYON CHEM</v>
      </c>
    </row>
    <row r="3177" spans="1:19">
      <c r="A3177" s="133" t="s">
        <v>207</v>
      </c>
      <c r="B3177" s="131">
        <v>28000</v>
      </c>
      <c r="C3177" s="131" t="s">
        <v>4019</v>
      </c>
      <c r="D3177" s="316" t="s">
        <v>798</v>
      </c>
      <c r="E3177" s="131">
        <v>2.5</v>
      </c>
      <c r="F3177" s="131" t="s">
        <v>9</v>
      </c>
      <c r="G3177" s="131" t="s">
        <v>4059</v>
      </c>
      <c r="H3177" s="134" t="s">
        <v>4054</v>
      </c>
      <c r="I3177" s="89" t="s">
        <v>4467</v>
      </c>
      <c r="J3177" s="74">
        <f>IF(F3177="USD", E3177, E3177 * IFERROR(VLOOKUP(F3177, EXCHANGE_RATE!A:B, 2, FALSE), "Currency not found"))</f>
        <v>2.5</v>
      </c>
      <c r="K3177" s="74">
        <f t="shared" si="325"/>
        <v>2.5</v>
      </c>
      <c r="L3177" s="14">
        <f>IF(C3177="MTS", B3177, B3177 * IFERROR(VLOOKUP(C3177, 'QTY_CONVERSIONS '!A:B, 2, FALSE), "Units not found"))</f>
        <v>28</v>
      </c>
      <c r="M3177" s="75">
        <f t="shared" si="326"/>
        <v>70000</v>
      </c>
      <c r="N3177" t="str">
        <f>IFERROR(VLOOKUP(D3177, Product_Category!A:B, 2, FALSE), "Uncategorized")</f>
        <v>CMC</v>
      </c>
      <c r="O3177" s="76">
        <f t="shared" si="327"/>
        <v>2.5</v>
      </c>
      <c r="P3177" s="76">
        <f t="shared" si="328"/>
        <v>70</v>
      </c>
      <c r="Q3177">
        <v>2024</v>
      </c>
      <c r="R3177" t="str">
        <f>IFERROR(VLOOKUP(G3177,'Importer Name'!A:B, 2, FALSE), "")</f>
        <v>JAI ARAVALI</v>
      </c>
      <c r="S3177" t="str">
        <f>IFERROR(VLOOKUP(H3177,'Supplier name '!A:B, 2, FALSE), "")</f>
        <v>NOURYON CHEM</v>
      </c>
    </row>
    <row r="3178" spans="1:19">
      <c r="A3178" s="133" t="s">
        <v>207</v>
      </c>
      <c r="B3178" s="131">
        <v>14000</v>
      </c>
      <c r="C3178" s="131" t="s">
        <v>4019</v>
      </c>
      <c r="D3178" s="316" t="s">
        <v>798</v>
      </c>
      <c r="E3178" s="131">
        <v>2.5</v>
      </c>
      <c r="F3178" s="131" t="s">
        <v>9</v>
      </c>
      <c r="G3178" s="131" t="s">
        <v>4059</v>
      </c>
      <c r="H3178" s="134" t="s">
        <v>4054</v>
      </c>
      <c r="I3178" s="89" t="s">
        <v>4467</v>
      </c>
      <c r="J3178" s="74">
        <f>IF(F3178="USD", E3178, E3178 * IFERROR(VLOOKUP(F3178, EXCHANGE_RATE!A:B, 2, FALSE), "Currency not found"))</f>
        <v>2.5</v>
      </c>
      <c r="K3178" s="74">
        <f t="shared" si="325"/>
        <v>2.5</v>
      </c>
      <c r="L3178" s="14">
        <f>IF(C3178="MTS", B3178, B3178 * IFERROR(VLOOKUP(C3178, 'QTY_CONVERSIONS '!A:B, 2, FALSE), "Units not found"))</f>
        <v>14</v>
      </c>
      <c r="M3178" s="75">
        <f t="shared" si="326"/>
        <v>35000</v>
      </c>
      <c r="N3178" t="str">
        <f>IFERROR(VLOOKUP(D3178, Product_Category!A:B, 2, FALSE), "Uncategorized")</f>
        <v>CMC</v>
      </c>
      <c r="O3178" s="76">
        <f t="shared" si="327"/>
        <v>2.5</v>
      </c>
      <c r="P3178" s="76">
        <f t="shared" si="328"/>
        <v>35</v>
      </c>
      <c r="Q3178">
        <v>2024</v>
      </c>
      <c r="R3178" t="str">
        <f>IFERROR(VLOOKUP(G3178,'Importer Name'!A:B, 2, FALSE), "")</f>
        <v>JAI ARAVALI</v>
      </c>
      <c r="S3178" t="str">
        <f>IFERROR(VLOOKUP(H3178,'Supplier name '!A:B, 2, FALSE), "")</f>
        <v>NOURYON CHEM</v>
      </c>
    </row>
    <row r="3179" spans="1:19">
      <c r="A3179" s="133" t="s">
        <v>207</v>
      </c>
      <c r="B3179" s="131">
        <v>5000</v>
      </c>
      <c r="C3179" s="131" t="s">
        <v>4019</v>
      </c>
      <c r="D3179" s="316" t="s">
        <v>798</v>
      </c>
      <c r="E3179" s="131">
        <v>2.5</v>
      </c>
      <c r="F3179" s="131" t="s">
        <v>9</v>
      </c>
      <c r="G3179" s="131" t="s">
        <v>4059</v>
      </c>
      <c r="H3179" s="134" t="s">
        <v>4054</v>
      </c>
      <c r="I3179" s="89" t="s">
        <v>4467</v>
      </c>
      <c r="J3179" s="74">
        <f>IF(F3179="USD", E3179, E3179 * IFERROR(VLOOKUP(F3179, EXCHANGE_RATE!A:B, 2, FALSE), "Currency not found"))</f>
        <v>2.5</v>
      </c>
      <c r="K3179" s="74">
        <f t="shared" si="325"/>
        <v>2.5</v>
      </c>
      <c r="L3179" s="14">
        <f>IF(C3179="MTS", B3179, B3179 * IFERROR(VLOOKUP(C3179, 'QTY_CONVERSIONS '!A:B, 2, FALSE), "Units not found"))</f>
        <v>5</v>
      </c>
      <c r="M3179" s="75">
        <f t="shared" si="326"/>
        <v>12500</v>
      </c>
      <c r="N3179" t="str">
        <f>IFERROR(VLOOKUP(D3179, Product_Category!A:B, 2, FALSE), "Uncategorized")</f>
        <v>CMC</v>
      </c>
      <c r="O3179" s="76">
        <f t="shared" si="327"/>
        <v>2.5</v>
      </c>
      <c r="P3179" s="76">
        <f t="shared" si="328"/>
        <v>12.5</v>
      </c>
      <c r="Q3179">
        <v>2024</v>
      </c>
      <c r="R3179" t="str">
        <f>IFERROR(VLOOKUP(G3179,'Importer Name'!A:B, 2, FALSE), "")</f>
        <v>JAI ARAVALI</v>
      </c>
      <c r="S3179" t="str">
        <f>IFERROR(VLOOKUP(H3179,'Supplier name '!A:B, 2, FALSE), "")</f>
        <v>NOURYON CHEM</v>
      </c>
    </row>
    <row r="3180" spans="1:19">
      <c r="A3180" s="133" t="s">
        <v>207</v>
      </c>
      <c r="B3180" s="131">
        <v>20000</v>
      </c>
      <c r="C3180" s="131" t="s">
        <v>4019</v>
      </c>
      <c r="D3180" s="316" t="s">
        <v>798</v>
      </c>
      <c r="E3180" s="131">
        <v>1.87</v>
      </c>
      <c r="F3180" s="131" t="s">
        <v>9</v>
      </c>
      <c r="G3180" s="131" t="s">
        <v>4542</v>
      </c>
      <c r="H3180" s="134" t="s">
        <v>4054</v>
      </c>
      <c r="I3180" s="89" t="s">
        <v>4467</v>
      </c>
      <c r="J3180" s="74">
        <f>IF(F3180="USD", E3180, E3180 * IFERROR(VLOOKUP(F3180, EXCHANGE_RATE!A:B, 2, FALSE), "Currency not found"))</f>
        <v>1.87</v>
      </c>
      <c r="K3180" s="74">
        <f t="shared" si="325"/>
        <v>1.87</v>
      </c>
      <c r="L3180" s="14">
        <f>IF(C3180="MTS", B3180, B3180 * IFERROR(VLOOKUP(C3180, 'QTY_CONVERSIONS '!A:B, 2, FALSE), "Units not found"))</f>
        <v>20</v>
      </c>
      <c r="M3180" s="75">
        <f t="shared" si="326"/>
        <v>37400</v>
      </c>
      <c r="N3180" t="str">
        <f>IFERROR(VLOOKUP(D3180, Product_Category!A:B, 2, FALSE), "Uncategorized")</f>
        <v>CMC</v>
      </c>
      <c r="O3180" s="76">
        <f t="shared" si="327"/>
        <v>1.87</v>
      </c>
      <c r="P3180" s="76">
        <f t="shared" si="328"/>
        <v>37.400000000000006</v>
      </c>
      <c r="Q3180">
        <v>2024</v>
      </c>
      <c r="R3180" t="str">
        <f>IFERROR(VLOOKUP(G3180,'Importer Name'!A:B, 2, FALSE), "")</f>
        <v>Nouryon Chems</v>
      </c>
      <c r="S3180" t="str">
        <f>IFERROR(VLOOKUP(H3180,'Supplier name '!A:B, 2, FALSE), "")</f>
        <v>NOURYON CHEM</v>
      </c>
    </row>
    <row r="3181" spans="1:19">
      <c r="A3181" s="133" t="s">
        <v>207</v>
      </c>
      <c r="B3181" s="131">
        <v>10800</v>
      </c>
      <c r="C3181" s="131" t="s">
        <v>4019</v>
      </c>
      <c r="D3181" s="316" t="s">
        <v>724</v>
      </c>
      <c r="E3181" s="131">
        <v>8.61</v>
      </c>
      <c r="F3181" s="131" t="s">
        <v>1718</v>
      </c>
      <c r="G3181" s="131" t="s">
        <v>4052</v>
      </c>
      <c r="H3181" s="134" t="s">
        <v>4053</v>
      </c>
      <c r="I3181" s="89" t="s">
        <v>4467</v>
      </c>
      <c r="J3181" s="74">
        <f>IF(F3181="USD", E3181, E3181 * IFERROR(VLOOKUP(F3181, EXCHANGE_RATE!A:B, 2, FALSE), "Currency not found"))</f>
        <v>9.2126999999999999</v>
      </c>
      <c r="K3181" s="74">
        <f t="shared" si="325"/>
        <v>9.2200000000000006</v>
      </c>
      <c r="L3181" s="14">
        <f>IF(C3181="MTS", B3181, B3181 * IFERROR(VLOOKUP(C3181, 'QTY_CONVERSIONS '!A:B, 2, FALSE), "Units not found"))</f>
        <v>10.8</v>
      </c>
      <c r="M3181" s="75">
        <f t="shared" si="326"/>
        <v>99576</v>
      </c>
      <c r="N3181" t="str">
        <f>IFERROR(VLOOKUP(D3181, Product_Category!A:B, 2, FALSE), "Uncategorized")</f>
        <v>MCC</v>
      </c>
      <c r="O3181" s="76">
        <f t="shared" si="327"/>
        <v>9.2200000000000006</v>
      </c>
      <c r="P3181" s="76">
        <f t="shared" si="328"/>
        <v>99.576000000000008</v>
      </c>
      <c r="Q3181">
        <v>2024</v>
      </c>
      <c r="R3181" t="str">
        <f>IFERROR(VLOOKUP(G3181,'Importer Name'!A:B, 2, FALSE), "")</f>
        <v>RETTENMAIER</v>
      </c>
      <c r="S3181" t="str">
        <f>IFERROR(VLOOKUP(H3181,'Supplier name '!A:B, 2, FALSE), "")</f>
        <v>JRS PHARMA</v>
      </c>
    </row>
    <row r="3182" spans="1:19">
      <c r="A3182" s="133" t="s">
        <v>207</v>
      </c>
      <c r="B3182" s="131">
        <v>8000</v>
      </c>
      <c r="C3182" s="131" t="s">
        <v>4019</v>
      </c>
      <c r="D3182" s="316" t="s">
        <v>724</v>
      </c>
      <c r="E3182" s="131">
        <v>8.2100000000000009</v>
      </c>
      <c r="F3182" s="131" t="s">
        <v>1718</v>
      </c>
      <c r="G3182" s="131" t="s">
        <v>4052</v>
      </c>
      <c r="H3182" s="134" t="s">
        <v>4053</v>
      </c>
      <c r="I3182" s="89" t="s">
        <v>4467</v>
      </c>
      <c r="J3182" s="74">
        <f>IF(F3182="USD", E3182, E3182 * IFERROR(VLOOKUP(F3182, EXCHANGE_RATE!A:B, 2, FALSE), "Currency not found"))</f>
        <v>8.7847000000000008</v>
      </c>
      <c r="K3182" s="74">
        <f t="shared" si="325"/>
        <v>8.7899999999999991</v>
      </c>
      <c r="L3182" s="14">
        <f>IF(C3182="MTS", B3182, B3182 * IFERROR(VLOOKUP(C3182, 'QTY_CONVERSIONS '!A:B, 2, FALSE), "Units not found"))</f>
        <v>8</v>
      </c>
      <c r="M3182" s="75">
        <f t="shared" si="326"/>
        <v>70320</v>
      </c>
      <c r="N3182" t="str">
        <f>IFERROR(VLOOKUP(D3182, Product_Category!A:B, 2, FALSE), "Uncategorized")</f>
        <v>MCC</v>
      </c>
      <c r="O3182" s="76">
        <f t="shared" si="327"/>
        <v>8.7899999999999991</v>
      </c>
      <c r="P3182" s="76">
        <f t="shared" si="328"/>
        <v>70.319999999999993</v>
      </c>
      <c r="Q3182">
        <v>2024</v>
      </c>
      <c r="R3182" t="str">
        <f>IFERROR(VLOOKUP(G3182,'Importer Name'!A:B, 2, FALSE), "")</f>
        <v>RETTENMAIER</v>
      </c>
      <c r="S3182" t="str">
        <f>IFERROR(VLOOKUP(H3182,'Supplier name '!A:B, 2, FALSE), "")</f>
        <v>JRS PHARMA</v>
      </c>
    </row>
    <row r="3183" spans="1:19">
      <c r="A3183" s="133" t="s">
        <v>207</v>
      </c>
      <c r="B3183" s="131">
        <v>405</v>
      </c>
      <c r="C3183" s="131" t="s">
        <v>4019</v>
      </c>
      <c r="D3183" s="316" t="s">
        <v>724</v>
      </c>
      <c r="E3183" s="131">
        <v>13.91</v>
      </c>
      <c r="F3183" s="131" t="s">
        <v>1718</v>
      </c>
      <c r="G3183" s="131" t="s">
        <v>4052</v>
      </c>
      <c r="H3183" s="134" t="s">
        <v>4053</v>
      </c>
      <c r="I3183" s="89" t="s">
        <v>4467</v>
      </c>
      <c r="J3183" s="74">
        <f>IF(F3183="USD", E3183, E3183 * IFERROR(VLOOKUP(F3183, EXCHANGE_RATE!A:B, 2, FALSE), "Currency not found"))</f>
        <v>14.883700000000001</v>
      </c>
      <c r="K3183" s="74">
        <f t="shared" si="325"/>
        <v>14.89</v>
      </c>
      <c r="L3183" s="14">
        <f>IF(C3183="MTS", B3183, B3183 * IFERROR(VLOOKUP(C3183, 'QTY_CONVERSIONS '!A:B, 2, FALSE), "Units not found"))</f>
        <v>0.40500000000000003</v>
      </c>
      <c r="M3183" s="75">
        <f t="shared" si="326"/>
        <v>6030.45</v>
      </c>
      <c r="N3183" t="str">
        <f>IFERROR(VLOOKUP(D3183, Product_Category!A:B, 2, FALSE), "Uncategorized")</f>
        <v>MCC</v>
      </c>
      <c r="O3183" s="76">
        <f t="shared" si="327"/>
        <v>14.89</v>
      </c>
      <c r="P3183" s="76">
        <f t="shared" si="328"/>
        <v>6.030450000000001</v>
      </c>
      <c r="Q3183">
        <v>2024</v>
      </c>
      <c r="R3183" t="str">
        <f>IFERROR(VLOOKUP(G3183,'Importer Name'!A:B, 2, FALSE), "")</f>
        <v>RETTENMAIER</v>
      </c>
      <c r="S3183" t="str">
        <f>IFERROR(VLOOKUP(H3183,'Supplier name '!A:B, 2, FALSE), "")</f>
        <v>JRS PHARMA</v>
      </c>
    </row>
    <row r="3184" spans="1:19">
      <c r="A3184" s="133" t="s">
        <v>207</v>
      </c>
      <c r="B3184" s="131">
        <v>16000</v>
      </c>
      <c r="C3184" s="131" t="s">
        <v>4019</v>
      </c>
      <c r="D3184" s="316" t="s">
        <v>724</v>
      </c>
      <c r="E3184" s="131">
        <v>7.88</v>
      </c>
      <c r="F3184" s="131" t="s">
        <v>1718</v>
      </c>
      <c r="G3184" s="131" t="s">
        <v>4052</v>
      </c>
      <c r="H3184" s="134" t="s">
        <v>4053</v>
      </c>
      <c r="I3184" s="89" t="s">
        <v>4467</v>
      </c>
      <c r="J3184" s="74">
        <f>IF(F3184="USD", E3184, E3184 * IFERROR(VLOOKUP(F3184, EXCHANGE_RATE!A:B, 2, FALSE), "Currency not found"))</f>
        <v>8.4315999999999995</v>
      </c>
      <c r="K3184" s="74">
        <f t="shared" si="325"/>
        <v>8.44</v>
      </c>
      <c r="L3184" s="14">
        <f>IF(C3184="MTS", B3184, B3184 * IFERROR(VLOOKUP(C3184, 'QTY_CONVERSIONS '!A:B, 2, FALSE), "Units not found"))</f>
        <v>16</v>
      </c>
      <c r="M3184" s="75">
        <f t="shared" si="326"/>
        <v>135040</v>
      </c>
      <c r="N3184" t="str">
        <f>IFERROR(VLOOKUP(D3184, Product_Category!A:B, 2, FALSE), "Uncategorized")</f>
        <v>MCC</v>
      </c>
      <c r="O3184" s="76">
        <f t="shared" si="327"/>
        <v>8.44</v>
      </c>
      <c r="P3184" s="76">
        <f t="shared" si="328"/>
        <v>135.04</v>
      </c>
      <c r="Q3184">
        <v>2024</v>
      </c>
      <c r="R3184" t="str">
        <f>IFERROR(VLOOKUP(G3184,'Importer Name'!A:B, 2, FALSE), "")</f>
        <v>RETTENMAIER</v>
      </c>
      <c r="S3184" t="str">
        <f>IFERROR(VLOOKUP(H3184,'Supplier name '!A:B, 2, FALSE), "")</f>
        <v>JRS PHARMA</v>
      </c>
    </row>
    <row r="3185" spans="1:19">
      <c r="A3185" s="135" t="s">
        <v>207</v>
      </c>
      <c r="B3185" s="132">
        <v>2400</v>
      </c>
      <c r="C3185" s="132" t="s">
        <v>4019</v>
      </c>
      <c r="D3185" s="317" t="s">
        <v>724</v>
      </c>
      <c r="E3185" s="132">
        <v>9.9700000000000006</v>
      </c>
      <c r="F3185" s="132" t="s">
        <v>1718</v>
      </c>
      <c r="G3185" s="132" t="s">
        <v>4052</v>
      </c>
      <c r="H3185" s="136" t="s">
        <v>4053</v>
      </c>
      <c r="I3185" s="89" t="s">
        <v>4467</v>
      </c>
      <c r="J3185" s="74">
        <f>IF(F3185="USD", E3185, E3185 * IFERROR(VLOOKUP(F3185, EXCHANGE_RATE!A:B, 2, FALSE), "Currency not found"))</f>
        <v>10.667900000000001</v>
      </c>
      <c r="K3185" s="74">
        <f t="shared" si="325"/>
        <v>10.67</v>
      </c>
      <c r="L3185" s="14">
        <f>IF(C3185="MTS", B3185, B3185 * IFERROR(VLOOKUP(C3185, 'QTY_CONVERSIONS '!A:B, 2, FALSE), "Units not found"))</f>
        <v>2.4</v>
      </c>
      <c r="M3185" s="75">
        <f t="shared" si="326"/>
        <v>25608</v>
      </c>
      <c r="N3185" t="str">
        <f>IFERROR(VLOOKUP(D3185, Product_Category!A:B, 2, FALSE), "Uncategorized")</f>
        <v>MCC</v>
      </c>
      <c r="O3185" s="76">
        <f t="shared" si="327"/>
        <v>10.67</v>
      </c>
      <c r="P3185" s="76">
        <f t="shared" si="328"/>
        <v>25.608000000000001</v>
      </c>
      <c r="Q3185">
        <v>2024</v>
      </c>
      <c r="R3185" t="str">
        <f>IFERROR(VLOOKUP(G3185,'Importer Name'!A:B, 2, FALSE), "")</f>
        <v>RETTENMAIER</v>
      </c>
      <c r="S3185" t="str">
        <f>IFERROR(VLOOKUP(H3185,'Supplier name '!A:B, 2, FALSE), "")</f>
        <v>JRS PHARMA</v>
      </c>
    </row>
    <row r="3186" spans="1:19">
      <c r="A3186" s="133" t="s">
        <v>225</v>
      </c>
      <c r="B3186" s="131">
        <v>50</v>
      </c>
      <c r="C3186" s="131" t="s">
        <v>4019</v>
      </c>
      <c r="D3186" s="316" t="s">
        <v>798</v>
      </c>
      <c r="E3186" s="131">
        <v>15.45</v>
      </c>
      <c r="F3186" s="131" t="s">
        <v>9</v>
      </c>
      <c r="G3186" s="131" t="s">
        <v>4060</v>
      </c>
      <c r="H3186" s="134" t="s">
        <v>4544</v>
      </c>
      <c r="I3186" s="89" t="s">
        <v>4467</v>
      </c>
      <c r="J3186" s="74">
        <f>IF(F3186="USD", E3186, E3186 * IFERROR(VLOOKUP(F3186, EXCHANGE_RATE!A:B, 2, FALSE), "Currency not found"))</f>
        <v>15.45</v>
      </c>
      <c r="K3186" s="74">
        <f t="shared" si="325"/>
        <v>15.45</v>
      </c>
      <c r="L3186" s="14">
        <f>IF(C3186="MTS", B3186, B3186 * IFERROR(VLOOKUP(C3186, 'QTY_CONVERSIONS '!A:B, 2, FALSE), "Units not found"))</f>
        <v>0.05</v>
      </c>
      <c r="M3186" s="75">
        <f t="shared" si="326"/>
        <v>772.5</v>
      </c>
      <c r="N3186" t="str">
        <f>IFERROR(VLOOKUP(D3186, Product_Category!A:B, 2, FALSE), "Uncategorized")</f>
        <v>CMC</v>
      </c>
      <c r="O3186" s="76">
        <f t="shared" si="327"/>
        <v>15.45</v>
      </c>
      <c r="P3186" s="76">
        <f t="shared" si="328"/>
        <v>0.77249999999999996</v>
      </c>
      <c r="Q3186">
        <v>2024</v>
      </c>
      <c r="R3186" t="str">
        <f>IFERROR(VLOOKUP(G3186,'Importer Name'!A:B, 2, FALSE), "")</f>
        <v>DKSH INDIA</v>
      </c>
      <c r="S3186" t="str">
        <f>IFERROR(VLOOKUP(H3186,'Supplier name '!A:B, 2, FALSE), "")</f>
        <v>Ashland Indistries</v>
      </c>
    </row>
    <row r="3187" spans="1:19">
      <c r="A3187" s="133" t="s">
        <v>225</v>
      </c>
      <c r="B3187" s="131">
        <v>500</v>
      </c>
      <c r="C3187" s="131" t="s">
        <v>4019</v>
      </c>
      <c r="D3187" s="316" t="s">
        <v>798</v>
      </c>
      <c r="E3187" s="131">
        <v>17.600000000000001</v>
      </c>
      <c r="F3187" s="131" t="s">
        <v>9</v>
      </c>
      <c r="G3187" s="131" t="s">
        <v>4060</v>
      </c>
      <c r="H3187" s="134" t="s">
        <v>4544</v>
      </c>
      <c r="I3187" s="89" t="s">
        <v>4467</v>
      </c>
      <c r="J3187" s="74">
        <f>IF(F3187="USD", E3187, E3187 * IFERROR(VLOOKUP(F3187, EXCHANGE_RATE!A:B, 2, FALSE), "Currency not found"))</f>
        <v>17.600000000000001</v>
      </c>
      <c r="K3187" s="74">
        <f t="shared" si="325"/>
        <v>17.600000000000001</v>
      </c>
      <c r="L3187" s="14">
        <f>IF(C3187="MTS", B3187, B3187 * IFERROR(VLOOKUP(C3187, 'QTY_CONVERSIONS '!A:B, 2, FALSE), "Units not found"))</f>
        <v>0.5</v>
      </c>
      <c r="M3187" s="75">
        <f t="shared" si="326"/>
        <v>8800</v>
      </c>
      <c r="N3187" t="str">
        <f>IFERROR(VLOOKUP(D3187, Product_Category!A:B, 2, FALSE), "Uncategorized")</f>
        <v>CMC</v>
      </c>
      <c r="O3187" s="76">
        <f t="shared" si="327"/>
        <v>17.600000000000001</v>
      </c>
      <c r="P3187" s="76">
        <f t="shared" si="328"/>
        <v>8.8000000000000007</v>
      </c>
      <c r="Q3187">
        <v>2024</v>
      </c>
      <c r="R3187" t="str">
        <f>IFERROR(VLOOKUP(G3187,'Importer Name'!A:B, 2, FALSE), "")</f>
        <v>DKSH INDIA</v>
      </c>
      <c r="S3187" t="str">
        <f>IFERROR(VLOOKUP(H3187,'Supplier name '!A:B, 2, FALSE), "")</f>
        <v>Ashland Indistries</v>
      </c>
    </row>
    <row r="3188" spans="1:19">
      <c r="A3188" s="133" t="s">
        <v>225</v>
      </c>
      <c r="B3188" s="131">
        <v>5000</v>
      </c>
      <c r="C3188" s="131" t="s">
        <v>4019</v>
      </c>
      <c r="D3188" s="316" t="s">
        <v>798</v>
      </c>
      <c r="E3188" s="131">
        <v>14.56</v>
      </c>
      <c r="F3188" s="131" t="s">
        <v>9</v>
      </c>
      <c r="G3188" s="131" t="s">
        <v>4092</v>
      </c>
      <c r="H3188" s="134" t="s">
        <v>4544</v>
      </c>
      <c r="I3188" s="89" t="s">
        <v>4467</v>
      </c>
      <c r="J3188" s="74">
        <f>IF(F3188="USD", E3188, E3188 * IFERROR(VLOOKUP(F3188, EXCHANGE_RATE!A:B, 2, FALSE), "Currency not found"))</f>
        <v>14.56</v>
      </c>
      <c r="K3188" s="74">
        <f t="shared" si="325"/>
        <v>14.56</v>
      </c>
      <c r="L3188" s="14">
        <f>IF(C3188="MTS", B3188, B3188 * IFERROR(VLOOKUP(C3188, 'QTY_CONVERSIONS '!A:B, 2, FALSE), "Units not found"))</f>
        <v>5</v>
      </c>
      <c r="M3188" s="75">
        <f t="shared" si="326"/>
        <v>72800</v>
      </c>
      <c r="N3188" t="str">
        <f>IFERROR(VLOOKUP(D3188, Product_Category!A:B, 2, FALSE), "Uncategorized")</f>
        <v>CMC</v>
      </c>
      <c r="O3188" s="76">
        <f t="shared" si="327"/>
        <v>14.56</v>
      </c>
      <c r="P3188" s="76">
        <f t="shared" si="328"/>
        <v>72.8</v>
      </c>
      <c r="Q3188">
        <v>2024</v>
      </c>
      <c r="R3188" t="str">
        <f>IFERROR(VLOOKUP(G3188,'Importer Name'!A:B, 2, FALSE), "")</f>
        <v>INTERNATIONAL SPECIALTY</v>
      </c>
      <c r="S3188" t="str">
        <f>IFERROR(VLOOKUP(H3188,'Supplier name '!A:B, 2, FALSE), "")</f>
        <v>Ashland Indistries</v>
      </c>
    </row>
    <row r="3189" spans="1:19">
      <c r="A3189" s="133" t="s">
        <v>225</v>
      </c>
      <c r="B3189" s="131">
        <v>25</v>
      </c>
      <c r="C3189" s="131" t="s">
        <v>4019</v>
      </c>
      <c r="D3189" s="316" t="s">
        <v>798</v>
      </c>
      <c r="E3189" s="131">
        <v>3.88</v>
      </c>
      <c r="F3189" s="131" t="s">
        <v>9</v>
      </c>
      <c r="G3189" s="131" t="s">
        <v>4092</v>
      </c>
      <c r="H3189" s="134" t="s">
        <v>4544</v>
      </c>
      <c r="I3189" s="89" t="s">
        <v>4467</v>
      </c>
      <c r="J3189" s="74">
        <f>IF(F3189="USD", E3189, E3189 * IFERROR(VLOOKUP(F3189, EXCHANGE_RATE!A:B, 2, FALSE), "Currency not found"))</f>
        <v>3.88</v>
      </c>
      <c r="K3189" s="74">
        <f t="shared" si="325"/>
        <v>3.88</v>
      </c>
      <c r="L3189" s="14">
        <f>IF(C3189="MTS", B3189, B3189 * IFERROR(VLOOKUP(C3189, 'QTY_CONVERSIONS '!A:B, 2, FALSE), "Units not found"))</f>
        <v>2.5000000000000001E-2</v>
      </c>
      <c r="M3189" s="75">
        <f t="shared" si="326"/>
        <v>97</v>
      </c>
      <c r="N3189" t="str">
        <f>IFERROR(VLOOKUP(D3189, Product_Category!A:B, 2, FALSE), "Uncategorized")</f>
        <v>CMC</v>
      </c>
      <c r="O3189" s="76">
        <f t="shared" si="327"/>
        <v>3.88</v>
      </c>
      <c r="P3189" s="76">
        <f t="shared" si="328"/>
        <v>9.7000000000000003E-2</v>
      </c>
      <c r="Q3189">
        <v>2024</v>
      </c>
      <c r="R3189" t="str">
        <f>IFERROR(VLOOKUP(G3189,'Importer Name'!A:B, 2, FALSE), "")</f>
        <v>INTERNATIONAL SPECIALTY</v>
      </c>
      <c r="S3189" t="str">
        <f>IFERROR(VLOOKUP(H3189,'Supplier name '!A:B, 2, FALSE), "")</f>
        <v>Ashland Indistries</v>
      </c>
    </row>
    <row r="3190" spans="1:19">
      <c r="A3190" s="133" t="s">
        <v>225</v>
      </c>
      <c r="B3190" s="131">
        <v>100</v>
      </c>
      <c r="C3190" s="131" t="s">
        <v>4019</v>
      </c>
      <c r="D3190" s="316" t="s">
        <v>798</v>
      </c>
      <c r="E3190" s="131">
        <v>15.66</v>
      </c>
      <c r="F3190" s="131" t="s">
        <v>9</v>
      </c>
      <c r="G3190" s="131" t="s">
        <v>4060</v>
      </c>
      <c r="H3190" s="134" t="s">
        <v>4544</v>
      </c>
      <c r="I3190" s="89" t="s">
        <v>4467</v>
      </c>
      <c r="J3190" s="74">
        <f>IF(F3190="USD", E3190, E3190 * IFERROR(VLOOKUP(F3190, EXCHANGE_RATE!A:B, 2, FALSE), "Currency not found"))</f>
        <v>15.66</v>
      </c>
      <c r="K3190" s="74">
        <f t="shared" si="325"/>
        <v>15.66</v>
      </c>
      <c r="L3190" s="14">
        <f>IF(C3190="MTS", B3190, B3190 * IFERROR(VLOOKUP(C3190, 'QTY_CONVERSIONS '!A:B, 2, FALSE), "Units not found"))</f>
        <v>0.1</v>
      </c>
      <c r="M3190" s="75">
        <f t="shared" si="326"/>
        <v>1566</v>
      </c>
      <c r="N3190" t="str">
        <f>IFERROR(VLOOKUP(D3190, Product_Category!A:B, 2, FALSE), "Uncategorized")</f>
        <v>CMC</v>
      </c>
      <c r="O3190" s="76">
        <f t="shared" si="327"/>
        <v>15.66</v>
      </c>
      <c r="P3190" s="76">
        <f t="shared" si="328"/>
        <v>1.5660000000000001</v>
      </c>
      <c r="Q3190">
        <v>2024</v>
      </c>
      <c r="R3190" t="str">
        <f>IFERROR(VLOOKUP(G3190,'Importer Name'!A:B, 2, FALSE), "")</f>
        <v>DKSH INDIA</v>
      </c>
      <c r="S3190" t="str">
        <f>IFERROR(VLOOKUP(H3190,'Supplier name '!A:B, 2, FALSE), "")</f>
        <v>Ashland Indistries</v>
      </c>
    </row>
    <row r="3191" spans="1:19">
      <c r="A3191" s="133" t="s">
        <v>225</v>
      </c>
      <c r="B3191" s="131">
        <v>3000</v>
      </c>
      <c r="C3191" s="131" t="s">
        <v>4019</v>
      </c>
      <c r="D3191" s="316" t="s">
        <v>798</v>
      </c>
      <c r="E3191" s="131">
        <v>7.24</v>
      </c>
      <c r="F3191" s="131" t="s">
        <v>9</v>
      </c>
      <c r="G3191" s="131" t="s">
        <v>4060</v>
      </c>
      <c r="H3191" s="134" t="s">
        <v>4544</v>
      </c>
      <c r="I3191" s="89" t="s">
        <v>4467</v>
      </c>
      <c r="J3191" s="74">
        <f>IF(F3191="USD", E3191, E3191 * IFERROR(VLOOKUP(F3191, EXCHANGE_RATE!A:B, 2, FALSE), "Currency not found"))</f>
        <v>7.24</v>
      </c>
      <c r="K3191" s="74">
        <f t="shared" si="325"/>
        <v>7.24</v>
      </c>
      <c r="L3191" s="14">
        <f>IF(C3191="MTS", B3191, B3191 * IFERROR(VLOOKUP(C3191, 'QTY_CONVERSIONS '!A:B, 2, FALSE), "Units not found"))</f>
        <v>3</v>
      </c>
      <c r="M3191" s="75">
        <f t="shared" si="326"/>
        <v>21720</v>
      </c>
      <c r="N3191" t="str">
        <f>IFERROR(VLOOKUP(D3191, Product_Category!A:B, 2, FALSE), "Uncategorized")</f>
        <v>CMC</v>
      </c>
      <c r="O3191" s="76">
        <f t="shared" si="327"/>
        <v>7.24</v>
      </c>
      <c r="P3191" s="76">
        <f t="shared" si="328"/>
        <v>21.72</v>
      </c>
      <c r="Q3191">
        <v>2024</v>
      </c>
      <c r="R3191" t="str">
        <f>IFERROR(VLOOKUP(G3191,'Importer Name'!A:B, 2, FALSE), "")</f>
        <v>DKSH INDIA</v>
      </c>
      <c r="S3191" t="str">
        <f>IFERROR(VLOOKUP(H3191,'Supplier name '!A:B, 2, FALSE), "")</f>
        <v>Ashland Indistries</v>
      </c>
    </row>
    <row r="3192" spans="1:19">
      <c r="A3192" s="133" t="s">
        <v>225</v>
      </c>
      <c r="B3192" s="131">
        <v>2175</v>
      </c>
      <c r="C3192" s="131" t="s">
        <v>4019</v>
      </c>
      <c r="D3192" s="316" t="s">
        <v>798</v>
      </c>
      <c r="E3192" s="131">
        <v>7.86</v>
      </c>
      <c r="F3192" s="131" t="s">
        <v>9</v>
      </c>
      <c r="G3192" s="131" t="s">
        <v>4545</v>
      </c>
      <c r="H3192" s="134" t="s">
        <v>4544</v>
      </c>
      <c r="I3192" s="89" t="s">
        <v>4467</v>
      </c>
      <c r="J3192" s="74">
        <f>IF(F3192="USD", E3192, E3192 * IFERROR(VLOOKUP(F3192, EXCHANGE_RATE!A:B, 2, FALSE), "Currency not found"))</f>
        <v>7.86</v>
      </c>
      <c r="K3192" s="74">
        <f t="shared" si="325"/>
        <v>7.86</v>
      </c>
      <c r="L3192" s="14">
        <f>IF(C3192="MTS", B3192, B3192 * IFERROR(VLOOKUP(C3192, 'QTY_CONVERSIONS '!A:B, 2, FALSE), "Units not found"))</f>
        <v>2.1750000000000003</v>
      </c>
      <c r="M3192" s="75">
        <f t="shared" si="326"/>
        <v>17095.5</v>
      </c>
      <c r="N3192" t="str">
        <f>IFERROR(VLOOKUP(D3192, Product_Category!A:B, 2, FALSE), "Uncategorized")</f>
        <v>CMC</v>
      </c>
      <c r="O3192" s="76">
        <f t="shared" si="327"/>
        <v>7.86</v>
      </c>
      <c r="P3192" s="76">
        <f t="shared" si="328"/>
        <v>17.095500000000001</v>
      </c>
      <c r="Q3192">
        <v>2024</v>
      </c>
      <c r="R3192" t="str">
        <f>IFERROR(VLOOKUP(G3192,'Importer Name'!A:B, 2, FALSE), "")</f>
        <v>Technova</v>
      </c>
      <c r="S3192" t="str">
        <f>IFERROR(VLOOKUP(H3192,'Supplier name '!A:B, 2, FALSE), "")</f>
        <v>Ashland Indistries</v>
      </c>
    </row>
    <row r="3193" spans="1:19">
      <c r="A3193" s="133" t="s">
        <v>225</v>
      </c>
      <c r="B3193" s="131">
        <v>7000</v>
      </c>
      <c r="C3193" s="131" t="s">
        <v>4019</v>
      </c>
      <c r="D3193" s="316" t="s">
        <v>798</v>
      </c>
      <c r="E3193" s="131">
        <v>6.11</v>
      </c>
      <c r="F3193" s="131" t="s">
        <v>9</v>
      </c>
      <c r="G3193" s="131" t="s">
        <v>4060</v>
      </c>
      <c r="H3193" s="134" t="s">
        <v>4544</v>
      </c>
      <c r="I3193" s="89" t="s">
        <v>4467</v>
      </c>
      <c r="J3193" s="74">
        <f>IF(F3193="USD", E3193, E3193 * IFERROR(VLOOKUP(F3193, EXCHANGE_RATE!A:B, 2, FALSE), "Currency not found"))</f>
        <v>6.11</v>
      </c>
      <c r="K3193" s="74">
        <f t="shared" si="325"/>
        <v>6.11</v>
      </c>
      <c r="L3193" s="14">
        <f>IF(C3193="MTS", B3193, B3193 * IFERROR(VLOOKUP(C3193, 'QTY_CONVERSIONS '!A:B, 2, FALSE), "Units not found"))</f>
        <v>7</v>
      </c>
      <c r="M3193" s="75">
        <f t="shared" si="326"/>
        <v>42770</v>
      </c>
      <c r="N3193" t="str">
        <f>IFERROR(VLOOKUP(D3193, Product_Category!A:B, 2, FALSE), "Uncategorized")</f>
        <v>CMC</v>
      </c>
      <c r="O3193" s="76">
        <f t="shared" si="327"/>
        <v>6.11</v>
      </c>
      <c r="P3193" s="76">
        <f t="shared" si="328"/>
        <v>42.77</v>
      </c>
      <c r="Q3193">
        <v>2024</v>
      </c>
      <c r="R3193" t="str">
        <f>IFERROR(VLOOKUP(G3193,'Importer Name'!A:B, 2, FALSE), "")</f>
        <v>DKSH INDIA</v>
      </c>
      <c r="S3193" t="str">
        <f>IFERROR(VLOOKUP(H3193,'Supplier name '!A:B, 2, FALSE), "")</f>
        <v>Ashland Indistries</v>
      </c>
    </row>
    <row r="3194" spans="1:19">
      <c r="A3194" s="133" t="s">
        <v>225</v>
      </c>
      <c r="B3194" s="131">
        <v>100</v>
      </c>
      <c r="C3194" s="131" t="s">
        <v>4019</v>
      </c>
      <c r="D3194" s="316" t="s">
        <v>798</v>
      </c>
      <c r="E3194" s="131">
        <v>12.11</v>
      </c>
      <c r="F3194" s="131" t="s">
        <v>9</v>
      </c>
      <c r="G3194" s="131" t="s">
        <v>4092</v>
      </c>
      <c r="H3194" s="134" t="s">
        <v>4544</v>
      </c>
      <c r="I3194" s="89" t="s">
        <v>4467</v>
      </c>
      <c r="J3194" s="74">
        <f>IF(F3194="USD", E3194, E3194 * IFERROR(VLOOKUP(F3194, EXCHANGE_RATE!A:B, 2, FALSE), "Currency not found"))</f>
        <v>12.11</v>
      </c>
      <c r="K3194" s="74">
        <f t="shared" si="325"/>
        <v>12.11</v>
      </c>
      <c r="L3194" s="14">
        <f>IF(C3194="MTS", B3194, B3194 * IFERROR(VLOOKUP(C3194, 'QTY_CONVERSIONS '!A:B, 2, FALSE), "Units not found"))</f>
        <v>0.1</v>
      </c>
      <c r="M3194" s="75">
        <f t="shared" si="326"/>
        <v>1211</v>
      </c>
      <c r="N3194" t="str">
        <f>IFERROR(VLOOKUP(D3194, Product_Category!A:B, 2, FALSE), "Uncategorized")</f>
        <v>CMC</v>
      </c>
      <c r="O3194" s="76">
        <f t="shared" si="327"/>
        <v>12.11</v>
      </c>
      <c r="P3194" s="76">
        <f t="shared" si="328"/>
        <v>1.2110000000000001</v>
      </c>
      <c r="Q3194">
        <v>2024</v>
      </c>
      <c r="R3194" t="str">
        <f>IFERROR(VLOOKUP(G3194,'Importer Name'!A:B, 2, FALSE), "")</f>
        <v>INTERNATIONAL SPECIALTY</v>
      </c>
      <c r="S3194" t="str">
        <f>IFERROR(VLOOKUP(H3194,'Supplier name '!A:B, 2, FALSE), "")</f>
        <v>Ashland Indistries</v>
      </c>
    </row>
    <row r="3195" spans="1:19">
      <c r="A3195" s="133" t="s">
        <v>225</v>
      </c>
      <c r="B3195" s="131">
        <v>2.75</v>
      </c>
      <c r="C3195" s="131" t="s">
        <v>4019</v>
      </c>
      <c r="D3195" s="316" t="s">
        <v>798</v>
      </c>
      <c r="E3195" s="131">
        <v>10</v>
      </c>
      <c r="F3195" s="131" t="s">
        <v>1718</v>
      </c>
      <c r="G3195" s="131" t="s">
        <v>4092</v>
      </c>
      <c r="H3195" s="134" t="s">
        <v>4546</v>
      </c>
      <c r="I3195" s="89" t="s">
        <v>4467</v>
      </c>
      <c r="J3195" s="74">
        <f>IF(F3195="USD", E3195, E3195 * IFERROR(VLOOKUP(F3195, EXCHANGE_RATE!A:B, 2, FALSE), "Currency not found"))</f>
        <v>10.700000000000001</v>
      </c>
      <c r="K3195" s="74">
        <f t="shared" si="325"/>
        <v>10.7</v>
      </c>
      <c r="L3195" s="14">
        <f>IF(C3195="MTS", B3195, B3195 * IFERROR(VLOOKUP(C3195, 'QTY_CONVERSIONS '!A:B, 2, FALSE), "Units not found"))</f>
        <v>2.7499999999999998E-3</v>
      </c>
      <c r="M3195" s="75">
        <f t="shared" si="326"/>
        <v>29.424999999999997</v>
      </c>
      <c r="N3195" t="str">
        <f>IFERROR(VLOOKUP(D3195, Product_Category!A:B, 2, FALSE), "Uncategorized")</f>
        <v>CMC</v>
      </c>
      <c r="O3195" s="76">
        <f t="shared" si="327"/>
        <v>10.7</v>
      </c>
      <c r="P3195" s="76">
        <f t="shared" si="328"/>
        <v>2.9424999999999996E-2</v>
      </c>
      <c r="Q3195">
        <v>2024</v>
      </c>
      <c r="R3195" t="str">
        <f>IFERROR(VLOOKUP(G3195,'Importer Name'!A:B, 2, FALSE), "")</f>
        <v>INTERNATIONAL SPECIALTY</v>
      </c>
      <c r="S3195" t="str">
        <f>IFERROR(VLOOKUP(H3195,'Supplier name '!A:B, 2, FALSE), "")</f>
        <v>CHEMICAL MARKETING CONCEPTS</v>
      </c>
    </row>
    <row r="3196" spans="1:19">
      <c r="A3196" s="133" t="s">
        <v>225</v>
      </c>
      <c r="B3196" s="131">
        <v>0.26</v>
      </c>
      <c r="C3196" s="131" t="s">
        <v>4019</v>
      </c>
      <c r="D3196" s="316" t="s">
        <v>266</v>
      </c>
      <c r="E3196" s="131">
        <v>5.26</v>
      </c>
      <c r="F3196" s="131" t="s">
        <v>1718</v>
      </c>
      <c r="G3196" s="131" t="s">
        <v>4064</v>
      </c>
      <c r="H3196" s="134" t="s">
        <v>4547</v>
      </c>
      <c r="I3196" s="89" t="s">
        <v>4467</v>
      </c>
      <c r="J3196" s="74">
        <f>IF(F3196="USD", E3196, E3196 * IFERROR(VLOOKUP(F3196, EXCHANGE_RATE!A:B, 2, FALSE), "Currency not found"))</f>
        <v>5.6282000000000005</v>
      </c>
      <c r="K3196" s="74">
        <f t="shared" si="325"/>
        <v>5.63</v>
      </c>
      <c r="L3196" s="14">
        <f>IF(C3196="MTS", B3196, B3196 * IFERROR(VLOOKUP(C3196, 'QTY_CONVERSIONS '!A:B, 2, FALSE), "Units not found"))</f>
        <v>2.6000000000000003E-4</v>
      </c>
      <c r="M3196" s="75">
        <f t="shared" si="326"/>
        <v>1.4638</v>
      </c>
      <c r="N3196" t="str">
        <f>IFERROR(VLOOKUP(D3196, Product_Category!A:B, 2, FALSE), "Uncategorized")</f>
        <v>MCC</v>
      </c>
      <c r="O3196" s="76">
        <f t="shared" si="327"/>
        <v>5.63</v>
      </c>
      <c r="P3196" s="76">
        <f t="shared" si="328"/>
        <v>1.4638000000000001E-3</v>
      </c>
      <c r="Q3196">
        <v>2024</v>
      </c>
      <c r="R3196" t="str">
        <f>IFERROR(VLOOKUP(G3196,'Importer Name'!A:B, 2, FALSE), "")</f>
        <v>MYLAN LABS</v>
      </c>
      <c r="S3196" t="str">
        <f>IFERROR(VLOOKUP(H3196,'Supplier name '!A:B, 2, FALSE), "")</f>
        <v>Fareva Amboise</v>
      </c>
    </row>
    <row r="3197" spans="1:19">
      <c r="A3197" s="135" t="s">
        <v>225</v>
      </c>
      <c r="B3197" s="132">
        <v>0.12</v>
      </c>
      <c r="C3197" s="132" t="s">
        <v>4019</v>
      </c>
      <c r="D3197" s="317" t="s">
        <v>3897</v>
      </c>
      <c r="E3197" s="132">
        <v>2.64</v>
      </c>
      <c r="F3197" s="132" t="s">
        <v>1718</v>
      </c>
      <c r="G3197" s="132" t="s">
        <v>4064</v>
      </c>
      <c r="H3197" s="136" t="s">
        <v>4547</v>
      </c>
      <c r="I3197" s="89" t="s">
        <v>4467</v>
      </c>
      <c r="J3197" s="74">
        <f>IF(F3197="USD", E3197, E3197 * IFERROR(VLOOKUP(F3197, EXCHANGE_RATE!A:B, 2, FALSE), "Currency not found"))</f>
        <v>2.8248000000000002</v>
      </c>
      <c r="K3197" s="74">
        <f t="shared" si="325"/>
        <v>2.8299999999999996</v>
      </c>
      <c r="L3197" s="14">
        <f>IF(C3197="MTS", B3197, B3197 * IFERROR(VLOOKUP(C3197, 'QTY_CONVERSIONS '!A:B, 2, FALSE), "Units not found"))</f>
        <v>1.2E-4</v>
      </c>
      <c r="M3197" s="75">
        <f t="shared" si="326"/>
        <v>0.33959999999999996</v>
      </c>
      <c r="N3197" t="str">
        <f>IFERROR(VLOOKUP(D3197, Product_Category!A:B, 2, FALSE), "Uncategorized")</f>
        <v>CROSCARMELLOSE SODIUM</v>
      </c>
      <c r="O3197" s="76">
        <f t="shared" si="327"/>
        <v>2.8299999999999996</v>
      </c>
      <c r="P3197" s="76">
        <f t="shared" si="328"/>
        <v>3.3959999999999996E-4</v>
      </c>
      <c r="Q3197">
        <v>2024</v>
      </c>
      <c r="R3197" t="str">
        <f>IFERROR(VLOOKUP(G3197,'Importer Name'!A:B, 2, FALSE), "")</f>
        <v>MYLAN LABS</v>
      </c>
      <c r="S3197" t="str">
        <f>IFERROR(VLOOKUP(H3197,'Supplier name '!A:B, 2, FALSE), "")</f>
        <v>Fareva Amboise</v>
      </c>
    </row>
    <row r="3198" spans="1:19">
      <c r="A3198" s="133" t="s">
        <v>230</v>
      </c>
      <c r="B3198" s="131">
        <v>16000</v>
      </c>
      <c r="C3198" s="131" t="s">
        <v>4019</v>
      </c>
      <c r="D3198" s="316" t="s">
        <v>4468</v>
      </c>
      <c r="E3198" s="131">
        <v>3.97</v>
      </c>
      <c r="F3198" s="131" t="s">
        <v>1718</v>
      </c>
      <c r="G3198" s="131" t="s">
        <v>4052</v>
      </c>
      <c r="H3198" s="134" t="s">
        <v>4053</v>
      </c>
      <c r="I3198" s="89" t="s">
        <v>4467</v>
      </c>
      <c r="J3198" s="74">
        <f>IF(F3198="USD", E3198, E3198 * IFERROR(VLOOKUP(F3198, EXCHANGE_RATE!A:B, 2, FALSE), "Currency not found"))</f>
        <v>4.2479000000000005</v>
      </c>
      <c r="K3198" s="74">
        <f t="shared" si="325"/>
        <v>4.25</v>
      </c>
      <c r="L3198" s="14">
        <f>IF(C3198="MTS", B3198, B3198 * IFERROR(VLOOKUP(C3198, 'QTY_CONVERSIONS '!A:B, 2, FALSE), "Units not found"))</f>
        <v>16</v>
      </c>
      <c r="M3198" s="75">
        <f t="shared" si="326"/>
        <v>68000</v>
      </c>
      <c r="N3198" t="str">
        <f>IFERROR(VLOOKUP(D3198, Product_Category!A:B, 2, FALSE), "Uncategorized")</f>
        <v>MCC</v>
      </c>
      <c r="O3198" s="76">
        <f t="shared" si="327"/>
        <v>4.25</v>
      </c>
      <c r="P3198" s="76">
        <f t="shared" si="328"/>
        <v>68</v>
      </c>
      <c r="Q3198">
        <v>2024</v>
      </c>
      <c r="R3198" t="str">
        <f>IFERROR(VLOOKUP(G3198,'Importer Name'!A:B, 2, FALSE), "")</f>
        <v>RETTENMAIER</v>
      </c>
      <c r="S3198" t="str">
        <f>IFERROR(VLOOKUP(H3198,'Supplier name '!A:B, 2, FALSE), "")</f>
        <v>JRS PHARMA</v>
      </c>
    </row>
    <row r="3199" spans="1:19">
      <c r="A3199" s="133" t="s">
        <v>230</v>
      </c>
      <c r="B3199" s="131">
        <v>10000</v>
      </c>
      <c r="C3199" s="131" t="s">
        <v>4019</v>
      </c>
      <c r="D3199" s="316" t="s">
        <v>4469</v>
      </c>
      <c r="E3199" s="131">
        <v>3.5</v>
      </c>
      <c r="F3199" s="131" t="s">
        <v>1718</v>
      </c>
      <c r="G3199" s="131" t="s">
        <v>4052</v>
      </c>
      <c r="H3199" s="134" t="s">
        <v>4053</v>
      </c>
      <c r="I3199" s="89" t="s">
        <v>4467</v>
      </c>
      <c r="J3199" s="74">
        <f>IF(F3199="USD", E3199, E3199 * IFERROR(VLOOKUP(F3199, EXCHANGE_RATE!A:B, 2, FALSE), "Currency not found"))</f>
        <v>3.7450000000000001</v>
      </c>
      <c r="K3199" s="74">
        <f t="shared" si="325"/>
        <v>3.75</v>
      </c>
      <c r="L3199" s="14">
        <f>IF(C3199="MTS", B3199, B3199 * IFERROR(VLOOKUP(C3199, 'QTY_CONVERSIONS '!A:B, 2, FALSE), "Units not found"))</f>
        <v>10</v>
      </c>
      <c r="M3199" s="75">
        <f t="shared" si="326"/>
        <v>37500</v>
      </c>
      <c r="N3199" t="str">
        <f>IFERROR(VLOOKUP(D3199, Product_Category!A:B, 2, FALSE), "Uncategorized")</f>
        <v>MCC</v>
      </c>
      <c r="O3199" s="76">
        <f t="shared" si="327"/>
        <v>3.75</v>
      </c>
      <c r="P3199" s="76">
        <f t="shared" si="328"/>
        <v>37.5</v>
      </c>
      <c r="Q3199">
        <v>2024</v>
      </c>
      <c r="R3199" t="str">
        <f>IFERROR(VLOOKUP(G3199,'Importer Name'!A:B, 2, FALSE), "")</f>
        <v>RETTENMAIER</v>
      </c>
      <c r="S3199" t="str">
        <f>IFERROR(VLOOKUP(H3199,'Supplier name '!A:B, 2, FALSE), "")</f>
        <v>JRS PHARMA</v>
      </c>
    </row>
    <row r="3200" spans="1:19">
      <c r="A3200" s="133" t="s">
        <v>230</v>
      </c>
      <c r="B3200" s="131">
        <v>2400</v>
      </c>
      <c r="C3200" s="131" t="s">
        <v>4019</v>
      </c>
      <c r="D3200" s="316" t="s">
        <v>4469</v>
      </c>
      <c r="E3200" s="131">
        <v>3.5</v>
      </c>
      <c r="F3200" s="131" t="s">
        <v>1718</v>
      </c>
      <c r="G3200" s="131" t="s">
        <v>4548</v>
      </c>
      <c r="H3200" s="134" t="s">
        <v>4053</v>
      </c>
      <c r="I3200" s="89" t="s">
        <v>4467</v>
      </c>
      <c r="J3200" s="74">
        <f>IF(F3200="USD", E3200, E3200 * IFERROR(VLOOKUP(F3200, EXCHANGE_RATE!A:B, 2, FALSE), "Currency not found"))</f>
        <v>3.7450000000000001</v>
      </c>
      <c r="K3200" s="74">
        <f t="shared" si="325"/>
        <v>3.75</v>
      </c>
      <c r="L3200" s="14">
        <f>IF(C3200="MTS", B3200, B3200 * IFERROR(VLOOKUP(C3200, 'QTY_CONVERSIONS '!A:B, 2, FALSE), "Units not found"))</f>
        <v>2.4</v>
      </c>
      <c r="M3200" s="75">
        <f t="shared" si="326"/>
        <v>9000</v>
      </c>
      <c r="N3200" t="str">
        <f>IFERROR(VLOOKUP(D3200, Product_Category!A:B, 2, FALSE), "Uncategorized")</f>
        <v>MCC</v>
      </c>
      <c r="O3200" s="76">
        <f t="shared" si="327"/>
        <v>3.75</v>
      </c>
      <c r="P3200" s="76">
        <f t="shared" si="328"/>
        <v>9</v>
      </c>
      <c r="Q3200">
        <v>2024</v>
      </c>
      <c r="R3200" t="str">
        <f>IFERROR(VLOOKUP(G3200,'Importer Name'!A:B, 2, FALSE), "")</f>
        <v>PAR FORMULATIONS</v>
      </c>
      <c r="S3200" t="str">
        <f>IFERROR(VLOOKUP(H3200,'Supplier name '!A:B, 2, FALSE), "")</f>
        <v>JRS PHARMA</v>
      </c>
    </row>
    <row r="3201" spans="1:19">
      <c r="A3201" s="133" t="s">
        <v>230</v>
      </c>
      <c r="B3201" s="131">
        <v>16000</v>
      </c>
      <c r="C3201" s="131" t="s">
        <v>4019</v>
      </c>
      <c r="D3201" s="316" t="s">
        <v>4470</v>
      </c>
      <c r="E3201" s="131">
        <v>3.5</v>
      </c>
      <c r="F3201" s="131" t="s">
        <v>1718</v>
      </c>
      <c r="G3201" s="131" t="s">
        <v>4052</v>
      </c>
      <c r="H3201" s="134" t="s">
        <v>4053</v>
      </c>
      <c r="I3201" s="89" t="s">
        <v>4467</v>
      </c>
      <c r="J3201" s="74">
        <f>IF(F3201="USD", E3201, E3201 * IFERROR(VLOOKUP(F3201, EXCHANGE_RATE!A:B, 2, FALSE), "Currency not found"))</f>
        <v>3.7450000000000001</v>
      </c>
      <c r="K3201" s="74">
        <f t="shared" si="325"/>
        <v>3.75</v>
      </c>
      <c r="L3201" s="14">
        <f>IF(C3201="MTS", B3201, B3201 * IFERROR(VLOOKUP(C3201, 'QTY_CONVERSIONS '!A:B, 2, FALSE), "Units not found"))</f>
        <v>16</v>
      </c>
      <c r="M3201" s="75">
        <f t="shared" si="326"/>
        <v>60000</v>
      </c>
      <c r="N3201" t="str">
        <f>IFERROR(VLOOKUP(D3201, Product_Category!A:B, 2, FALSE), "Uncategorized")</f>
        <v>MCC</v>
      </c>
      <c r="O3201" s="76">
        <f t="shared" si="327"/>
        <v>3.75</v>
      </c>
      <c r="P3201" s="76">
        <f t="shared" si="328"/>
        <v>60</v>
      </c>
      <c r="Q3201">
        <v>2024</v>
      </c>
      <c r="R3201" t="str">
        <f>IFERROR(VLOOKUP(G3201,'Importer Name'!A:B, 2, FALSE), "")</f>
        <v>RETTENMAIER</v>
      </c>
      <c r="S3201" t="str">
        <f>IFERROR(VLOOKUP(H3201,'Supplier name '!A:B, 2, FALSE), "")</f>
        <v>JRS PHARMA</v>
      </c>
    </row>
    <row r="3202" spans="1:19">
      <c r="A3202" s="133" t="s">
        <v>230</v>
      </c>
      <c r="B3202" s="131">
        <v>16000</v>
      </c>
      <c r="C3202" s="131" t="s">
        <v>4019</v>
      </c>
      <c r="D3202" s="316" t="s">
        <v>4470</v>
      </c>
      <c r="E3202" s="131">
        <v>3.41</v>
      </c>
      <c r="F3202" s="131" t="s">
        <v>1718</v>
      </c>
      <c r="G3202" s="131" t="s">
        <v>4052</v>
      </c>
      <c r="H3202" s="134" t="s">
        <v>4053</v>
      </c>
      <c r="I3202" s="89" t="s">
        <v>4467</v>
      </c>
      <c r="J3202" s="74">
        <f>IF(F3202="USD", E3202, E3202 * IFERROR(VLOOKUP(F3202, EXCHANGE_RATE!A:B, 2, FALSE), "Currency not found"))</f>
        <v>3.6487000000000003</v>
      </c>
      <c r="K3202" s="74">
        <f t="shared" si="325"/>
        <v>3.65</v>
      </c>
      <c r="L3202" s="14">
        <f>IF(C3202="MTS", B3202, B3202 * IFERROR(VLOOKUP(C3202, 'QTY_CONVERSIONS '!A:B, 2, FALSE), "Units not found"))</f>
        <v>16</v>
      </c>
      <c r="M3202" s="75">
        <f t="shared" si="326"/>
        <v>58400</v>
      </c>
      <c r="N3202" t="str">
        <f>IFERROR(VLOOKUP(D3202, Product_Category!A:B, 2, FALSE), "Uncategorized")</f>
        <v>MCC</v>
      </c>
      <c r="O3202" s="76">
        <f t="shared" si="327"/>
        <v>3.65</v>
      </c>
      <c r="P3202" s="76">
        <f t="shared" si="328"/>
        <v>58.4</v>
      </c>
      <c r="Q3202">
        <v>2024</v>
      </c>
      <c r="R3202" t="str">
        <f>IFERROR(VLOOKUP(G3202,'Importer Name'!A:B, 2, FALSE), "")</f>
        <v>RETTENMAIER</v>
      </c>
      <c r="S3202" t="str">
        <f>IFERROR(VLOOKUP(H3202,'Supplier name '!A:B, 2, FALSE), "")</f>
        <v>JRS PHARMA</v>
      </c>
    </row>
    <row r="3203" spans="1:19">
      <c r="A3203" s="133" t="s">
        <v>230</v>
      </c>
      <c r="B3203" s="131">
        <v>2000</v>
      </c>
      <c r="C3203" s="131" t="s">
        <v>4019</v>
      </c>
      <c r="D3203" s="316" t="s">
        <v>4470</v>
      </c>
      <c r="E3203" s="131">
        <v>3.5</v>
      </c>
      <c r="F3203" s="131" t="s">
        <v>1718</v>
      </c>
      <c r="G3203" s="131" t="s">
        <v>4549</v>
      </c>
      <c r="H3203" s="134" t="s">
        <v>4053</v>
      </c>
      <c r="I3203" s="89" t="s">
        <v>4467</v>
      </c>
      <c r="J3203" s="74">
        <f>IF(F3203="USD", E3203, E3203 * IFERROR(VLOOKUP(F3203, EXCHANGE_RATE!A:B, 2, FALSE), "Currency not found"))</f>
        <v>3.7450000000000001</v>
      </c>
      <c r="K3203" s="74">
        <f t="shared" si="325"/>
        <v>3.75</v>
      </c>
      <c r="L3203" s="14">
        <f>IF(C3203="MTS", B3203, B3203 * IFERROR(VLOOKUP(C3203, 'QTY_CONVERSIONS '!A:B, 2, FALSE), "Units not found"))</f>
        <v>2</v>
      </c>
      <c r="M3203" s="75">
        <f t="shared" si="326"/>
        <v>7500</v>
      </c>
      <c r="N3203" t="str">
        <f>IFERROR(VLOOKUP(D3203, Product_Category!A:B, 2, FALSE), "Uncategorized")</f>
        <v>MCC</v>
      </c>
      <c r="O3203" s="76">
        <f t="shared" si="327"/>
        <v>3.75</v>
      </c>
      <c r="P3203" s="76">
        <f t="shared" si="328"/>
        <v>7.5</v>
      </c>
      <c r="Q3203">
        <v>2024</v>
      </c>
      <c r="R3203" t="str">
        <f>IFERROR(VLOOKUP(G3203,'Importer Name'!A:B, 2, FALSE), "")</f>
        <v>IND SWIFT</v>
      </c>
      <c r="S3203" t="str">
        <f>IFERROR(VLOOKUP(H3203,'Supplier name '!A:B, 2, FALSE), "")</f>
        <v>JRS PHARMA</v>
      </c>
    </row>
    <row r="3204" spans="1:19">
      <c r="A3204" s="133" t="s">
        <v>230</v>
      </c>
      <c r="B3204" s="131">
        <v>6400</v>
      </c>
      <c r="C3204" s="131" t="s">
        <v>4019</v>
      </c>
      <c r="D3204" s="316" t="s">
        <v>4470</v>
      </c>
      <c r="E3204" s="131">
        <v>3.55</v>
      </c>
      <c r="F3204" s="131" t="s">
        <v>1718</v>
      </c>
      <c r="G3204" s="131" t="s">
        <v>4052</v>
      </c>
      <c r="H3204" s="134" t="s">
        <v>4053</v>
      </c>
      <c r="I3204" s="89" t="s">
        <v>4467</v>
      </c>
      <c r="J3204" s="74">
        <f>IF(F3204="USD", E3204, E3204 * IFERROR(VLOOKUP(F3204, EXCHANGE_RATE!A:B, 2, FALSE), "Currency not found"))</f>
        <v>3.7985000000000002</v>
      </c>
      <c r="K3204" s="74">
        <f t="shared" si="325"/>
        <v>3.8</v>
      </c>
      <c r="L3204" s="14">
        <f>IF(C3204="MTS", B3204, B3204 * IFERROR(VLOOKUP(C3204, 'QTY_CONVERSIONS '!A:B, 2, FALSE), "Units not found"))</f>
        <v>6.4</v>
      </c>
      <c r="M3204" s="75">
        <f t="shared" si="326"/>
        <v>24320</v>
      </c>
      <c r="N3204" t="str">
        <f>IFERROR(VLOOKUP(D3204, Product_Category!A:B, 2, FALSE), "Uncategorized")</f>
        <v>MCC</v>
      </c>
      <c r="O3204" s="76">
        <f t="shared" si="327"/>
        <v>3.8</v>
      </c>
      <c r="P3204" s="76">
        <f t="shared" si="328"/>
        <v>24.32</v>
      </c>
      <c r="Q3204">
        <v>2024</v>
      </c>
      <c r="R3204" t="str">
        <f>IFERROR(VLOOKUP(G3204,'Importer Name'!A:B, 2, FALSE), "")</f>
        <v>RETTENMAIER</v>
      </c>
      <c r="S3204" t="str">
        <f>IFERROR(VLOOKUP(H3204,'Supplier name '!A:B, 2, FALSE), "")</f>
        <v>JRS PHARMA</v>
      </c>
    </row>
    <row r="3205" spans="1:19">
      <c r="A3205" s="133" t="s">
        <v>230</v>
      </c>
      <c r="B3205" s="131">
        <v>7600</v>
      </c>
      <c r="C3205" s="131" t="s">
        <v>4019</v>
      </c>
      <c r="D3205" s="316" t="s">
        <v>4470</v>
      </c>
      <c r="E3205" s="131">
        <v>3.55</v>
      </c>
      <c r="F3205" s="131" t="s">
        <v>1718</v>
      </c>
      <c r="G3205" s="131" t="s">
        <v>4550</v>
      </c>
      <c r="H3205" s="134" t="s">
        <v>4053</v>
      </c>
      <c r="I3205" s="89" t="s">
        <v>4467</v>
      </c>
      <c r="J3205" s="74">
        <f>IF(F3205="USD", E3205, E3205 * IFERROR(VLOOKUP(F3205, EXCHANGE_RATE!A:B, 2, FALSE), "Currency not found"))</f>
        <v>3.7985000000000002</v>
      </c>
      <c r="K3205" s="74">
        <f t="shared" si="325"/>
        <v>3.8</v>
      </c>
      <c r="L3205" s="14">
        <f>IF(C3205="MTS", B3205, B3205 * IFERROR(VLOOKUP(C3205, 'QTY_CONVERSIONS '!A:B, 2, FALSE), "Units not found"))</f>
        <v>7.6000000000000005</v>
      </c>
      <c r="M3205" s="75">
        <f t="shared" si="326"/>
        <v>28880</v>
      </c>
      <c r="N3205" t="str">
        <f>IFERROR(VLOOKUP(D3205, Product_Category!A:B, 2, FALSE), "Uncategorized")</f>
        <v>MCC</v>
      </c>
      <c r="O3205" s="76">
        <f t="shared" si="327"/>
        <v>3.8</v>
      </c>
      <c r="P3205" s="76">
        <f t="shared" si="328"/>
        <v>28.88</v>
      </c>
      <c r="Q3205">
        <v>2024</v>
      </c>
      <c r="R3205" t="str">
        <f>IFERROR(VLOOKUP(G3205,'Importer Name'!A:B, 2, FALSE), "")</f>
        <v>Amneal Pharma</v>
      </c>
      <c r="S3205" t="str">
        <f>IFERROR(VLOOKUP(H3205,'Supplier name '!A:B, 2, FALSE), "")</f>
        <v>JRS PHARMA</v>
      </c>
    </row>
    <row r="3206" spans="1:19">
      <c r="A3206" s="133" t="s">
        <v>230</v>
      </c>
      <c r="B3206" s="131">
        <v>8000</v>
      </c>
      <c r="C3206" s="131" t="s">
        <v>4019</v>
      </c>
      <c r="D3206" s="316" t="s">
        <v>4470</v>
      </c>
      <c r="E3206" s="131">
        <v>3.55</v>
      </c>
      <c r="F3206" s="131" t="s">
        <v>1718</v>
      </c>
      <c r="G3206" s="131" t="s">
        <v>4052</v>
      </c>
      <c r="H3206" s="134" t="s">
        <v>4053</v>
      </c>
      <c r="I3206" s="89" t="s">
        <v>4467</v>
      </c>
      <c r="J3206" s="74">
        <f>IF(F3206="USD", E3206, E3206 * IFERROR(VLOOKUP(F3206, EXCHANGE_RATE!A:B, 2, FALSE), "Currency not found"))</f>
        <v>3.7985000000000002</v>
      </c>
      <c r="K3206" s="74">
        <f t="shared" si="325"/>
        <v>3.8</v>
      </c>
      <c r="L3206" s="14">
        <f>IF(C3206="MTS", B3206, B3206 * IFERROR(VLOOKUP(C3206, 'QTY_CONVERSIONS '!A:B, 2, FALSE), "Units not found"))</f>
        <v>8</v>
      </c>
      <c r="M3206" s="75">
        <f t="shared" si="326"/>
        <v>30400</v>
      </c>
      <c r="N3206" t="str">
        <f>IFERROR(VLOOKUP(D3206, Product_Category!A:B, 2, FALSE), "Uncategorized")</f>
        <v>MCC</v>
      </c>
      <c r="O3206" s="76">
        <f t="shared" si="327"/>
        <v>3.8</v>
      </c>
      <c r="P3206" s="76">
        <f t="shared" si="328"/>
        <v>30.4</v>
      </c>
      <c r="Q3206">
        <v>2024</v>
      </c>
      <c r="R3206" t="str">
        <f>IFERROR(VLOOKUP(G3206,'Importer Name'!A:B, 2, FALSE), "")</f>
        <v>RETTENMAIER</v>
      </c>
      <c r="S3206" t="str">
        <f>IFERROR(VLOOKUP(H3206,'Supplier name '!A:B, 2, FALSE), "")</f>
        <v>JRS PHARMA</v>
      </c>
    </row>
    <row r="3207" spans="1:19">
      <c r="A3207" s="135" t="s">
        <v>230</v>
      </c>
      <c r="B3207" s="132">
        <v>25</v>
      </c>
      <c r="C3207" s="132" t="s">
        <v>4019</v>
      </c>
      <c r="D3207" s="317" t="s">
        <v>4471</v>
      </c>
      <c r="E3207" s="132">
        <v>9.1999999999999993</v>
      </c>
      <c r="F3207" s="132" t="s">
        <v>1718</v>
      </c>
      <c r="G3207" s="132" t="s">
        <v>4052</v>
      </c>
      <c r="H3207" s="136" t="s">
        <v>4053</v>
      </c>
      <c r="I3207" s="89" t="s">
        <v>4467</v>
      </c>
      <c r="J3207" s="74">
        <f>IF(F3207="USD", E3207, E3207 * IFERROR(VLOOKUP(F3207, EXCHANGE_RATE!A:B, 2, FALSE), "Currency not found"))</f>
        <v>9.8439999999999994</v>
      </c>
      <c r="K3207" s="74">
        <f t="shared" si="325"/>
        <v>9.85</v>
      </c>
      <c r="L3207" s="14">
        <f>IF(C3207="MTS", B3207, B3207 * IFERROR(VLOOKUP(C3207, 'QTY_CONVERSIONS '!A:B, 2, FALSE), "Units not found"))</f>
        <v>2.5000000000000001E-2</v>
      </c>
      <c r="M3207" s="75">
        <f t="shared" si="326"/>
        <v>246.25</v>
      </c>
      <c r="N3207" t="str">
        <f>IFERROR(VLOOKUP(D3207, Product_Category!A:B, 2, FALSE), "Uncategorized")</f>
        <v>MCC</v>
      </c>
      <c r="O3207" s="76">
        <f t="shared" si="327"/>
        <v>9.85</v>
      </c>
      <c r="P3207" s="76">
        <f t="shared" si="328"/>
        <v>0.24625</v>
      </c>
      <c r="Q3207">
        <v>2024</v>
      </c>
      <c r="R3207" t="str">
        <f>IFERROR(VLOOKUP(G3207,'Importer Name'!A:B, 2, FALSE), "")</f>
        <v>RETTENMAIER</v>
      </c>
      <c r="S3207" t="str">
        <f>IFERROR(VLOOKUP(H3207,'Supplier name '!A:B, 2, FALSE), "")</f>
        <v>JRS PHARMA</v>
      </c>
    </row>
    <row r="3208" spans="1:19">
      <c r="A3208" s="133" t="s">
        <v>247</v>
      </c>
      <c r="B3208" s="131">
        <v>4000</v>
      </c>
      <c r="C3208" s="131" t="s">
        <v>4019</v>
      </c>
      <c r="D3208" s="316" t="s">
        <v>3897</v>
      </c>
      <c r="E3208" s="131">
        <v>16.79</v>
      </c>
      <c r="F3208" s="131" t="s">
        <v>9</v>
      </c>
      <c r="G3208" s="131" t="s">
        <v>4064</v>
      </c>
      <c r="H3208" s="134" t="s">
        <v>4551</v>
      </c>
      <c r="I3208" s="89" t="s">
        <v>4467</v>
      </c>
      <c r="J3208" s="74">
        <f>IF(F3208="USD", E3208, E3208 * IFERROR(VLOOKUP(F3208, EXCHANGE_RATE!A:B, 2, FALSE), "Currency not found"))</f>
        <v>16.79</v>
      </c>
      <c r="K3208" s="74">
        <f t="shared" si="325"/>
        <v>16.79</v>
      </c>
      <c r="L3208" s="14">
        <f>IF(C3208="MTS", B3208, B3208 * IFERROR(VLOOKUP(C3208, 'QTY_CONVERSIONS '!A:B, 2, FALSE), "Units not found"))</f>
        <v>4</v>
      </c>
      <c r="M3208" s="75">
        <f t="shared" si="326"/>
        <v>67160</v>
      </c>
      <c r="N3208" t="str">
        <f>IFERROR(VLOOKUP(D3208, Product_Category!A:B, 2, FALSE), "Uncategorized")</f>
        <v>CROSCARMELLOSE SODIUM</v>
      </c>
      <c r="O3208" s="76">
        <f t="shared" si="327"/>
        <v>16.79</v>
      </c>
      <c r="P3208" s="76">
        <f t="shared" si="328"/>
        <v>67.16</v>
      </c>
      <c r="Q3208">
        <v>2024</v>
      </c>
      <c r="R3208" t="str">
        <f>IFERROR(VLOOKUP(G3208,'Importer Name'!A:B, 2, FALSE), "")</f>
        <v>MYLAN LABS</v>
      </c>
      <c r="S3208" t="str">
        <f>IFERROR(VLOOKUP(H3208,'Supplier name '!A:B, 2, FALSE), "")</f>
        <v>INTERNATIONAL N&amp;H MFG</v>
      </c>
    </row>
    <row r="3209" spans="1:19">
      <c r="A3209" s="133" t="s">
        <v>247</v>
      </c>
      <c r="B3209" s="131">
        <v>1000</v>
      </c>
      <c r="C3209" s="131" t="s">
        <v>4019</v>
      </c>
      <c r="D3209" s="316" t="s">
        <v>4472</v>
      </c>
      <c r="E3209" s="131">
        <v>5.67</v>
      </c>
      <c r="F3209" s="131" t="s">
        <v>9</v>
      </c>
      <c r="G3209" s="131" t="s">
        <v>4064</v>
      </c>
      <c r="H3209" s="134" t="s">
        <v>4552</v>
      </c>
      <c r="I3209" s="89" t="s">
        <v>4467</v>
      </c>
      <c r="J3209" s="74">
        <f>IF(F3209="USD", E3209, E3209 * IFERROR(VLOOKUP(F3209, EXCHANGE_RATE!A:B, 2, FALSE), "Currency not found"))</f>
        <v>5.67</v>
      </c>
      <c r="K3209" s="74">
        <f t="shared" si="325"/>
        <v>5.67</v>
      </c>
      <c r="L3209" s="14">
        <f>IF(C3209="MTS", B3209, B3209 * IFERROR(VLOOKUP(C3209, 'QTY_CONVERSIONS '!A:B, 2, FALSE), "Units not found"))</f>
        <v>1</v>
      </c>
      <c r="M3209" s="75">
        <f t="shared" si="326"/>
        <v>5670</v>
      </c>
      <c r="N3209" t="str">
        <f>IFERROR(VLOOKUP(D3209, Product_Category!A:B, 2, FALSE), "Uncategorized")</f>
        <v>MCC</v>
      </c>
      <c r="O3209" s="76">
        <f t="shared" si="327"/>
        <v>5.67</v>
      </c>
      <c r="P3209" s="76">
        <f t="shared" si="328"/>
        <v>5.67</v>
      </c>
      <c r="Q3209">
        <v>2024</v>
      </c>
      <c r="R3209" t="str">
        <f>IFERROR(VLOOKUP(G3209,'Importer Name'!A:B, 2, FALSE), "")</f>
        <v>MYLAN LABS</v>
      </c>
      <c r="S3209" t="str">
        <f>IFERROR(VLOOKUP(H3209,'Supplier name '!A:B, 2, FALSE), "")</f>
        <v>DUPONT NUTRITION</v>
      </c>
    </row>
    <row r="3210" spans="1:19">
      <c r="A3210" s="133" t="s">
        <v>247</v>
      </c>
      <c r="B3210" s="131">
        <v>10500</v>
      </c>
      <c r="C3210" s="131" t="s">
        <v>4019</v>
      </c>
      <c r="D3210" s="316" t="s">
        <v>4472</v>
      </c>
      <c r="E3210" s="131">
        <v>5.67</v>
      </c>
      <c r="F3210" s="131" t="s">
        <v>9</v>
      </c>
      <c r="G3210" s="131" t="s">
        <v>4064</v>
      </c>
      <c r="H3210" s="134" t="s">
        <v>4551</v>
      </c>
      <c r="I3210" s="89" t="s">
        <v>4467</v>
      </c>
      <c r="J3210" s="74">
        <f>IF(F3210="USD", E3210, E3210 * IFERROR(VLOOKUP(F3210, EXCHANGE_RATE!A:B, 2, FALSE), "Currency not found"))</f>
        <v>5.67</v>
      </c>
      <c r="K3210" s="74">
        <f t="shared" si="325"/>
        <v>5.67</v>
      </c>
      <c r="L3210" s="14">
        <f>IF(C3210="MTS", B3210, B3210 * IFERROR(VLOOKUP(C3210, 'QTY_CONVERSIONS '!A:B, 2, FALSE), "Units not found"))</f>
        <v>10.5</v>
      </c>
      <c r="M3210" s="75">
        <f t="shared" si="326"/>
        <v>59535</v>
      </c>
      <c r="N3210" t="str">
        <f>IFERROR(VLOOKUP(D3210, Product_Category!A:B, 2, FALSE), "Uncategorized")</f>
        <v>MCC</v>
      </c>
      <c r="O3210" s="76">
        <f t="shared" si="327"/>
        <v>5.67</v>
      </c>
      <c r="P3210" s="76">
        <f t="shared" si="328"/>
        <v>59.534999999999997</v>
      </c>
      <c r="Q3210">
        <v>2024</v>
      </c>
      <c r="R3210" t="str">
        <f>IFERROR(VLOOKUP(G3210,'Importer Name'!A:B, 2, FALSE), "")</f>
        <v>MYLAN LABS</v>
      </c>
      <c r="S3210" t="str">
        <f>IFERROR(VLOOKUP(H3210,'Supplier name '!A:B, 2, FALSE), "")</f>
        <v>INTERNATIONAL N&amp;H MFG</v>
      </c>
    </row>
    <row r="3211" spans="1:19">
      <c r="A3211" s="133" t="s">
        <v>247</v>
      </c>
      <c r="B3211" s="131">
        <v>1750</v>
      </c>
      <c r="C3211" s="131" t="s">
        <v>4019</v>
      </c>
      <c r="D3211" s="316" t="s">
        <v>4473</v>
      </c>
      <c r="E3211" s="131">
        <v>5.67</v>
      </c>
      <c r="F3211" s="131" t="s">
        <v>9</v>
      </c>
      <c r="G3211" s="131" t="s">
        <v>4064</v>
      </c>
      <c r="H3211" s="134" t="s">
        <v>4552</v>
      </c>
      <c r="I3211" s="89" t="s">
        <v>4467</v>
      </c>
      <c r="J3211" s="74">
        <f>IF(F3211="USD", E3211, E3211 * IFERROR(VLOOKUP(F3211, EXCHANGE_RATE!A:B, 2, FALSE), "Currency not found"))</f>
        <v>5.67</v>
      </c>
      <c r="K3211" s="74">
        <f t="shared" si="325"/>
        <v>5.67</v>
      </c>
      <c r="L3211" s="14">
        <f>IF(C3211="MTS", B3211, B3211 * IFERROR(VLOOKUP(C3211, 'QTY_CONVERSIONS '!A:B, 2, FALSE), "Units not found"))</f>
        <v>1.75</v>
      </c>
      <c r="M3211" s="75">
        <f t="shared" si="326"/>
        <v>9922.5</v>
      </c>
      <c r="N3211" t="str">
        <f>IFERROR(VLOOKUP(D3211, Product_Category!A:B, 2, FALSE), "Uncategorized")</f>
        <v>MCC</v>
      </c>
      <c r="O3211" s="76">
        <f t="shared" si="327"/>
        <v>5.67</v>
      </c>
      <c r="P3211" s="76">
        <f t="shared" si="328"/>
        <v>9.9224999999999994</v>
      </c>
      <c r="Q3211">
        <v>2024</v>
      </c>
      <c r="R3211" t="str">
        <f>IFERROR(VLOOKUP(G3211,'Importer Name'!A:B, 2, FALSE), "")</f>
        <v>MYLAN LABS</v>
      </c>
      <c r="S3211" t="str">
        <f>IFERROR(VLOOKUP(H3211,'Supplier name '!A:B, 2, FALSE), "")</f>
        <v>DUPONT NUTRITION</v>
      </c>
    </row>
    <row r="3212" spans="1:19">
      <c r="A3212" s="133" t="s">
        <v>247</v>
      </c>
      <c r="B3212" s="131">
        <v>750</v>
      </c>
      <c r="C3212" s="131" t="s">
        <v>4019</v>
      </c>
      <c r="D3212" s="316" t="s">
        <v>4473</v>
      </c>
      <c r="E3212" s="131">
        <v>5.67</v>
      </c>
      <c r="F3212" s="131" t="s">
        <v>9</v>
      </c>
      <c r="G3212" s="131" t="s">
        <v>4064</v>
      </c>
      <c r="H3212" s="134" t="s">
        <v>4552</v>
      </c>
      <c r="I3212" s="89" t="s">
        <v>4467</v>
      </c>
      <c r="J3212" s="74">
        <f>IF(F3212="USD", E3212, E3212 * IFERROR(VLOOKUP(F3212, EXCHANGE_RATE!A:B, 2, FALSE), "Currency not found"))</f>
        <v>5.67</v>
      </c>
      <c r="K3212" s="74">
        <f t="shared" si="325"/>
        <v>5.67</v>
      </c>
      <c r="L3212" s="14">
        <f>IF(C3212="MTS", B3212, B3212 * IFERROR(VLOOKUP(C3212, 'QTY_CONVERSIONS '!A:B, 2, FALSE), "Units not found"))</f>
        <v>0.75</v>
      </c>
      <c r="M3212" s="75">
        <f t="shared" si="326"/>
        <v>4252.5</v>
      </c>
      <c r="N3212" t="str">
        <f>IFERROR(VLOOKUP(D3212, Product_Category!A:B, 2, FALSE), "Uncategorized")</f>
        <v>MCC</v>
      </c>
      <c r="O3212" s="76">
        <f t="shared" si="327"/>
        <v>5.67</v>
      </c>
      <c r="P3212" s="76">
        <f t="shared" si="328"/>
        <v>4.2524999999999995</v>
      </c>
      <c r="Q3212">
        <v>2024</v>
      </c>
      <c r="R3212" t="str">
        <f>IFERROR(VLOOKUP(G3212,'Importer Name'!A:B, 2, FALSE), "")</f>
        <v>MYLAN LABS</v>
      </c>
      <c r="S3212" t="str">
        <f>IFERROR(VLOOKUP(H3212,'Supplier name '!A:B, 2, FALSE), "")</f>
        <v>DUPONT NUTRITION</v>
      </c>
    </row>
    <row r="3213" spans="1:19">
      <c r="A3213" s="133" t="s">
        <v>247</v>
      </c>
      <c r="B3213" s="131">
        <v>1000</v>
      </c>
      <c r="C3213" s="131" t="s">
        <v>4019</v>
      </c>
      <c r="D3213" s="316" t="s">
        <v>4473</v>
      </c>
      <c r="E3213" s="131">
        <v>5.67</v>
      </c>
      <c r="F3213" s="131" t="s">
        <v>9</v>
      </c>
      <c r="G3213" s="131" t="s">
        <v>4064</v>
      </c>
      <c r="H3213" s="134" t="s">
        <v>4552</v>
      </c>
      <c r="I3213" s="89" t="s">
        <v>4467</v>
      </c>
      <c r="J3213" s="74">
        <f>IF(F3213="USD", E3213, E3213 * IFERROR(VLOOKUP(F3213, EXCHANGE_RATE!A:B, 2, FALSE), "Currency not found"))</f>
        <v>5.67</v>
      </c>
      <c r="K3213" s="74">
        <f t="shared" si="325"/>
        <v>5.67</v>
      </c>
      <c r="L3213" s="14">
        <f>IF(C3213="MTS", B3213, B3213 * IFERROR(VLOOKUP(C3213, 'QTY_CONVERSIONS '!A:B, 2, FALSE), "Units not found"))</f>
        <v>1</v>
      </c>
      <c r="M3213" s="75">
        <f t="shared" si="326"/>
        <v>5670</v>
      </c>
      <c r="N3213" t="str">
        <f>IFERROR(VLOOKUP(D3213, Product_Category!A:B, 2, FALSE), "Uncategorized")</f>
        <v>MCC</v>
      </c>
      <c r="O3213" s="76">
        <f t="shared" si="327"/>
        <v>5.67</v>
      </c>
      <c r="P3213" s="76">
        <f t="shared" si="328"/>
        <v>5.67</v>
      </c>
      <c r="Q3213">
        <v>2024</v>
      </c>
      <c r="R3213" t="str">
        <f>IFERROR(VLOOKUP(G3213,'Importer Name'!A:B, 2, FALSE), "")</f>
        <v>MYLAN LABS</v>
      </c>
      <c r="S3213" t="str">
        <f>IFERROR(VLOOKUP(H3213,'Supplier name '!A:B, 2, FALSE), "")</f>
        <v>DUPONT NUTRITION</v>
      </c>
    </row>
    <row r="3214" spans="1:19">
      <c r="A3214" s="133" t="s">
        <v>247</v>
      </c>
      <c r="B3214" s="131">
        <v>250</v>
      </c>
      <c r="C3214" s="131" t="s">
        <v>4019</v>
      </c>
      <c r="D3214" s="316" t="s">
        <v>4473</v>
      </c>
      <c r="E3214" s="131">
        <v>5.67</v>
      </c>
      <c r="F3214" s="131" t="s">
        <v>9</v>
      </c>
      <c r="G3214" s="131" t="s">
        <v>4064</v>
      </c>
      <c r="H3214" s="134" t="s">
        <v>4552</v>
      </c>
      <c r="I3214" s="89" t="s">
        <v>4467</v>
      </c>
      <c r="J3214" s="74">
        <f>IF(F3214="USD", E3214, E3214 * IFERROR(VLOOKUP(F3214, EXCHANGE_RATE!A:B, 2, FALSE), "Currency not found"))</f>
        <v>5.67</v>
      </c>
      <c r="K3214" s="74">
        <f t="shared" si="325"/>
        <v>5.67</v>
      </c>
      <c r="L3214" s="14">
        <f>IF(C3214="MTS", B3214, B3214 * IFERROR(VLOOKUP(C3214, 'QTY_CONVERSIONS '!A:B, 2, FALSE), "Units not found"))</f>
        <v>0.25</v>
      </c>
      <c r="M3214" s="75">
        <f t="shared" si="326"/>
        <v>1417.5</v>
      </c>
      <c r="N3214" t="str">
        <f>IFERROR(VLOOKUP(D3214, Product_Category!A:B, 2, FALSE), "Uncategorized")</f>
        <v>MCC</v>
      </c>
      <c r="O3214" s="76">
        <f t="shared" si="327"/>
        <v>5.67</v>
      </c>
      <c r="P3214" s="76">
        <f t="shared" si="328"/>
        <v>1.4175</v>
      </c>
      <c r="Q3214">
        <v>2024</v>
      </c>
      <c r="R3214" t="str">
        <f>IFERROR(VLOOKUP(G3214,'Importer Name'!A:B, 2, FALSE), "")</f>
        <v>MYLAN LABS</v>
      </c>
      <c r="S3214" t="str">
        <f>IFERROR(VLOOKUP(H3214,'Supplier name '!A:B, 2, FALSE), "")</f>
        <v>DUPONT NUTRITION</v>
      </c>
    </row>
    <row r="3215" spans="1:19">
      <c r="A3215" s="133" t="s">
        <v>247</v>
      </c>
      <c r="B3215" s="131">
        <v>2000</v>
      </c>
      <c r="C3215" s="131" t="s">
        <v>4019</v>
      </c>
      <c r="D3215" s="316" t="s">
        <v>4474</v>
      </c>
      <c r="E3215" s="131">
        <v>6.9</v>
      </c>
      <c r="F3215" s="131" t="s">
        <v>9</v>
      </c>
      <c r="G3215" s="131" t="s">
        <v>4064</v>
      </c>
      <c r="H3215" s="134" t="s">
        <v>4551</v>
      </c>
      <c r="I3215" s="89" t="s">
        <v>4467</v>
      </c>
      <c r="J3215" s="74">
        <f>IF(F3215="USD", E3215, E3215 * IFERROR(VLOOKUP(F3215, EXCHANGE_RATE!A:B, 2, FALSE), "Currency not found"))</f>
        <v>6.9</v>
      </c>
      <c r="K3215" s="74">
        <f t="shared" ref="K3215:K3278" si="329">ROUNDUP(J3215,2)</f>
        <v>6.9</v>
      </c>
      <c r="L3215" s="14">
        <f>IF(C3215="MTS", B3215, B3215 * IFERROR(VLOOKUP(C3215, 'QTY_CONVERSIONS '!A:B, 2, FALSE), "Units not found"))</f>
        <v>2</v>
      </c>
      <c r="M3215" s="75">
        <f t="shared" ref="M3215:M3278" si="330">B3215*K3215</f>
        <v>13800</v>
      </c>
      <c r="N3215" t="str">
        <f>IFERROR(VLOOKUP(D3215, Product_Category!A:B, 2, FALSE), "Uncategorized")</f>
        <v>MCC</v>
      </c>
      <c r="O3215" s="76">
        <f t="shared" ref="O3215:O3278" si="331">K3215</f>
        <v>6.9</v>
      </c>
      <c r="P3215" s="76">
        <f t="shared" ref="P3215:P3278" si="332">L3215*O3215</f>
        <v>13.8</v>
      </c>
      <c r="Q3215">
        <v>2024</v>
      </c>
      <c r="R3215" t="str">
        <f>IFERROR(VLOOKUP(G3215,'Importer Name'!A:B, 2, FALSE), "")</f>
        <v>MYLAN LABS</v>
      </c>
      <c r="S3215" t="str">
        <f>IFERROR(VLOOKUP(H3215,'Supplier name '!A:B, 2, FALSE), "")</f>
        <v>INTERNATIONAL N&amp;H MFG</v>
      </c>
    </row>
    <row r="3216" spans="1:19">
      <c r="A3216" s="133" t="s">
        <v>247</v>
      </c>
      <c r="B3216" s="131">
        <v>4000</v>
      </c>
      <c r="C3216" s="131" t="s">
        <v>4019</v>
      </c>
      <c r="D3216" s="316" t="s">
        <v>4474</v>
      </c>
      <c r="E3216" s="131">
        <v>6.9</v>
      </c>
      <c r="F3216" s="131" t="s">
        <v>9</v>
      </c>
      <c r="G3216" s="131" t="s">
        <v>4064</v>
      </c>
      <c r="H3216" s="134" t="s">
        <v>4551</v>
      </c>
      <c r="I3216" s="89" t="s">
        <v>4467</v>
      </c>
      <c r="J3216" s="74">
        <f>IF(F3216="USD", E3216, E3216 * IFERROR(VLOOKUP(F3216, EXCHANGE_RATE!A:B, 2, FALSE), "Currency not found"))</f>
        <v>6.9</v>
      </c>
      <c r="K3216" s="74">
        <f t="shared" si="329"/>
        <v>6.9</v>
      </c>
      <c r="L3216" s="14">
        <f>IF(C3216="MTS", B3216, B3216 * IFERROR(VLOOKUP(C3216, 'QTY_CONVERSIONS '!A:B, 2, FALSE), "Units not found"))</f>
        <v>4</v>
      </c>
      <c r="M3216" s="75">
        <f t="shared" si="330"/>
        <v>27600</v>
      </c>
      <c r="N3216" t="str">
        <f>IFERROR(VLOOKUP(D3216, Product_Category!A:B, 2, FALSE), "Uncategorized")</f>
        <v>MCC</v>
      </c>
      <c r="O3216" s="76">
        <f t="shared" si="331"/>
        <v>6.9</v>
      </c>
      <c r="P3216" s="76">
        <f t="shared" si="332"/>
        <v>27.6</v>
      </c>
      <c r="Q3216">
        <v>2024</v>
      </c>
      <c r="R3216" t="str">
        <f>IFERROR(VLOOKUP(G3216,'Importer Name'!A:B, 2, FALSE), "")</f>
        <v>MYLAN LABS</v>
      </c>
      <c r="S3216" t="str">
        <f>IFERROR(VLOOKUP(H3216,'Supplier name '!A:B, 2, FALSE), "")</f>
        <v>INTERNATIONAL N&amp;H MFG</v>
      </c>
    </row>
    <row r="3217" spans="1:19">
      <c r="A3217" s="133" t="s">
        <v>247</v>
      </c>
      <c r="B3217" s="131">
        <v>10500</v>
      </c>
      <c r="C3217" s="131" t="s">
        <v>4019</v>
      </c>
      <c r="D3217" s="316" t="s">
        <v>4475</v>
      </c>
      <c r="E3217" s="131">
        <v>6.89</v>
      </c>
      <c r="F3217" s="131" t="s">
        <v>9</v>
      </c>
      <c r="G3217" s="131" t="s">
        <v>4064</v>
      </c>
      <c r="H3217" s="134" t="s">
        <v>4551</v>
      </c>
      <c r="I3217" s="89" t="s">
        <v>4467</v>
      </c>
      <c r="J3217" s="74">
        <f>IF(F3217="USD", E3217, E3217 * IFERROR(VLOOKUP(F3217, EXCHANGE_RATE!A:B, 2, FALSE), "Currency not found"))</f>
        <v>6.89</v>
      </c>
      <c r="K3217" s="74">
        <f t="shared" si="329"/>
        <v>6.89</v>
      </c>
      <c r="L3217" s="14">
        <f>IF(C3217="MTS", B3217, B3217 * IFERROR(VLOOKUP(C3217, 'QTY_CONVERSIONS '!A:B, 2, FALSE), "Units not found"))</f>
        <v>10.5</v>
      </c>
      <c r="M3217" s="75">
        <f t="shared" si="330"/>
        <v>72345</v>
      </c>
      <c r="N3217" t="str">
        <f>IFERROR(VLOOKUP(D3217, Product_Category!A:B, 2, FALSE), "Uncategorized")</f>
        <v>MCC</v>
      </c>
      <c r="O3217" s="76">
        <f t="shared" si="331"/>
        <v>6.89</v>
      </c>
      <c r="P3217" s="76">
        <f t="shared" si="332"/>
        <v>72.344999999999999</v>
      </c>
      <c r="Q3217">
        <v>2024</v>
      </c>
      <c r="R3217" t="str">
        <f>IFERROR(VLOOKUP(G3217,'Importer Name'!A:B, 2, FALSE), "")</f>
        <v>MYLAN LABS</v>
      </c>
      <c r="S3217" t="str">
        <f>IFERROR(VLOOKUP(H3217,'Supplier name '!A:B, 2, FALSE), "")</f>
        <v>INTERNATIONAL N&amp;H MFG</v>
      </c>
    </row>
    <row r="3218" spans="1:19">
      <c r="A3218" s="133" t="s">
        <v>247</v>
      </c>
      <c r="B3218" s="131">
        <v>250</v>
      </c>
      <c r="C3218" s="131" t="s">
        <v>4019</v>
      </c>
      <c r="D3218" s="316" t="s">
        <v>4476</v>
      </c>
      <c r="E3218" s="131">
        <v>8.0399999999999991</v>
      </c>
      <c r="F3218" s="131" t="s">
        <v>9</v>
      </c>
      <c r="G3218" s="131" t="s">
        <v>4064</v>
      </c>
      <c r="H3218" s="134" t="s">
        <v>4552</v>
      </c>
      <c r="I3218" s="89" t="s">
        <v>4467</v>
      </c>
      <c r="J3218" s="74">
        <f>IF(F3218="USD", E3218, E3218 * IFERROR(VLOOKUP(F3218, EXCHANGE_RATE!A:B, 2, FALSE), "Currency not found"))</f>
        <v>8.0399999999999991</v>
      </c>
      <c r="K3218" s="74">
        <f t="shared" si="329"/>
        <v>8.0399999999999991</v>
      </c>
      <c r="L3218" s="14">
        <f>IF(C3218="MTS", B3218, B3218 * IFERROR(VLOOKUP(C3218, 'QTY_CONVERSIONS '!A:B, 2, FALSE), "Units not found"))</f>
        <v>0.25</v>
      </c>
      <c r="M3218" s="75">
        <f t="shared" si="330"/>
        <v>2009.9999999999998</v>
      </c>
      <c r="N3218" t="str">
        <f>IFERROR(VLOOKUP(D3218, Product_Category!A:B, 2, FALSE), "Uncategorized")</f>
        <v>MCC</v>
      </c>
      <c r="O3218" s="76">
        <f t="shared" si="331"/>
        <v>8.0399999999999991</v>
      </c>
      <c r="P3218" s="76">
        <f t="shared" si="332"/>
        <v>2.0099999999999998</v>
      </c>
      <c r="Q3218">
        <v>2024</v>
      </c>
      <c r="R3218" t="str">
        <f>IFERROR(VLOOKUP(G3218,'Importer Name'!A:B, 2, FALSE), "")</f>
        <v>MYLAN LABS</v>
      </c>
      <c r="S3218" t="str">
        <f>IFERROR(VLOOKUP(H3218,'Supplier name '!A:B, 2, FALSE), "")</f>
        <v>DUPONT NUTRITION</v>
      </c>
    </row>
    <row r="3219" spans="1:19">
      <c r="A3219" s="133" t="s">
        <v>247</v>
      </c>
      <c r="B3219" s="131">
        <v>10500</v>
      </c>
      <c r="C3219" s="131" t="s">
        <v>4019</v>
      </c>
      <c r="D3219" s="316" t="s">
        <v>4477</v>
      </c>
      <c r="E3219" s="131">
        <v>6.75</v>
      </c>
      <c r="F3219" s="131" t="s">
        <v>9</v>
      </c>
      <c r="G3219" s="131" t="s">
        <v>4064</v>
      </c>
      <c r="H3219" s="134" t="s">
        <v>4551</v>
      </c>
      <c r="I3219" s="89" t="s">
        <v>4467</v>
      </c>
      <c r="J3219" s="74">
        <f>IF(F3219="USD", E3219, E3219 * IFERROR(VLOOKUP(F3219, EXCHANGE_RATE!A:B, 2, FALSE), "Currency not found"))</f>
        <v>6.75</v>
      </c>
      <c r="K3219" s="74">
        <f t="shared" si="329"/>
        <v>6.75</v>
      </c>
      <c r="L3219" s="14">
        <f>IF(C3219="MTS", B3219, B3219 * IFERROR(VLOOKUP(C3219, 'QTY_CONVERSIONS '!A:B, 2, FALSE), "Units not found"))</f>
        <v>10.5</v>
      </c>
      <c r="M3219" s="75">
        <f t="shared" si="330"/>
        <v>70875</v>
      </c>
      <c r="N3219" t="str">
        <f>IFERROR(VLOOKUP(D3219, Product_Category!A:B, 2, FALSE), "Uncategorized")</f>
        <v>MCC</v>
      </c>
      <c r="O3219" s="76">
        <f t="shared" si="331"/>
        <v>6.75</v>
      </c>
      <c r="P3219" s="76">
        <f t="shared" si="332"/>
        <v>70.875</v>
      </c>
      <c r="Q3219">
        <v>2024</v>
      </c>
      <c r="R3219" t="str">
        <f>IFERROR(VLOOKUP(G3219,'Importer Name'!A:B, 2, FALSE), "")</f>
        <v>MYLAN LABS</v>
      </c>
      <c r="S3219" t="str">
        <f>IFERROR(VLOOKUP(H3219,'Supplier name '!A:B, 2, FALSE), "")</f>
        <v>INTERNATIONAL N&amp;H MFG</v>
      </c>
    </row>
    <row r="3220" spans="1:19">
      <c r="A3220" s="133" t="s">
        <v>247</v>
      </c>
      <c r="B3220" s="131">
        <v>3500</v>
      </c>
      <c r="C3220" s="131" t="s">
        <v>4019</v>
      </c>
      <c r="D3220" s="316" t="s">
        <v>4477</v>
      </c>
      <c r="E3220" s="131">
        <v>6.75</v>
      </c>
      <c r="F3220" s="131" t="s">
        <v>9</v>
      </c>
      <c r="G3220" s="131" t="s">
        <v>4064</v>
      </c>
      <c r="H3220" s="134" t="s">
        <v>4551</v>
      </c>
      <c r="I3220" s="89" t="s">
        <v>4467</v>
      </c>
      <c r="J3220" s="74">
        <f>IF(F3220="USD", E3220, E3220 * IFERROR(VLOOKUP(F3220, EXCHANGE_RATE!A:B, 2, FALSE), "Currency not found"))</f>
        <v>6.75</v>
      </c>
      <c r="K3220" s="74">
        <f t="shared" si="329"/>
        <v>6.75</v>
      </c>
      <c r="L3220" s="14">
        <f>IF(C3220="MTS", B3220, B3220 * IFERROR(VLOOKUP(C3220, 'QTY_CONVERSIONS '!A:B, 2, FALSE), "Units not found"))</f>
        <v>3.5</v>
      </c>
      <c r="M3220" s="75">
        <f t="shared" si="330"/>
        <v>23625</v>
      </c>
      <c r="N3220" t="str">
        <f>IFERROR(VLOOKUP(D3220, Product_Category!A:B, 2, FALSE), "Uncategorized")</f>
        <v>MCC</v>
      </c>
      <c r="O3220" s="76">
        <f t="shared" si="331"/>
        <v>6.75</v>
      </c>
      <c r="P3220" s="76">
        <f t="shared" si="332"/>
        <v>23.625</v>
      </c>
      <c r="Q3220">
        <v>2024</v>
      </c>
      <c r="R3220" t="str">
        <f>IFERROR(VLOOKUP(G3220,'Importer Name'!A:B, 2, FALSE), "")</f>
        <v>MYLAN LABS</v>
      </c>
      <c r="S3220" t="str">
        <f>IFERROR(VLOOKUP(H3220,'Supplier name '!A:B, 2, FALSE), "")</f>
        <v>INTERNATIONAL N&amp;H MFG</v>
      </c>
    </row>
    <row r="3221" spans="1:19">
      <c r="A3221" s="133" t="s">
        <v>247</v>
      </c>
      <c r="B3221" s="131">
        <v>6500</v>
      </c>
      <c r="C3221" s="131" t="s">
        <v>4019</v>
      </c>
      <c r="D3221" s="316" t="s">
        <v>4477</v>
      </c>
      <c r="E3221" s="131">
        <v>6.75</v>
      </c>
      <c r="F3221" s="131" t="s">
        <v>9</v>
      </c>
      <c r="G3221" s="131" t="s">
        <v>4064</v>
      </c>
      <c r="H3221" s="134" t="s">
        <v>4551</v>
      </c>
      <c r="I3221" s="89" t="s">
        <v>4467</v>
      </c>
      <c r="J3221" s="74">
        <f>IF(F3221="USD", E3221, E3221 * IFERROR(VLOOKUP(F3221, EXCHANGE_RATE!A:B, 2, FALSE), "Currency not found"))</f>
        <v>6.75</v>
      </c>
      <c r="K3221" s="74">
        <f t="shared" si="329"/>
        <v>6.75</v>
      </c>
      <c r="L3221" s="14">
        <f>IF(C3221="MTS", B3221, B3221 * IFERROR(VLOOKUP(C3221, 'QTY_CONVERSIONS '!A:B, 2, FALSE), "Units not found"))</f>
        <v>6.5</v>
      </c>
      <c r="M3221" s="75">
        <f t="shared" si="330"/>
        <v>43875</v>
      </c>
      <c r="N3221" t="str">
        <f>IFERROR(VLOOKUP(D3221, Product_Category!A:B, 2, FALSE), "Uncategorized")</f>
        <v>MCC</v>
      </c>
      <c r="O3221" s="76">
        <f t="shared" si="331"/>
        <v>6.75</v>
      </c>
      <c r="P3221" s="76">
        <f t="shared" si="332"/>
        <v>43.875</v>
      </c>
      <c r="Q3221">
        <v>2024</v>
      </c>
      <c r="R3221" t="str">
        <f>IFERROR(VLOOKUP(G3221,'Importer Name'!A:B, 2, FALSE), "")</f>
        <v>MYLAN LABS</v>
      </c>
      <c r="S3221" t="str">
        <f>IFERROR(VLOOKUP(H3221,'Supplier name '!A:B, 2, FALSE), "")</f>
        <v>INTERNATIONAL N&amp;H MFG</v>
      </c>
    </row>
    <row r="3222" spans="1:19">
      <c r="A3222" s="133" t="s">
        <v>247</v>
      </c>
      <c r="B3222" s="131">
        <v>15120</v>
      </c>
      <c r="C3222" s="131" t="s">
        <v>4019</v>
      </c>
      <c r="D3222" s="316" t="s">
        <v>4478</v>
      </c>
      <c r="E3222" s="131">
        <v>5.48</v>
      </c>
      <c r="F3222" s="131" t="s">
        <v>9</v>
      </c>
      <c r="G3222" s="131" t="s">
        <v>4068</v>
      </c>
      <c r="H3222" s="134" t="s">
        <v>4551</v>
      </c>
      <c r="I3222" s="89" t="s">
        <v>4467</v>
      </c>
      <c r="J3222" s="74">
        <f>IF(F3222="USD", E3222, E3222 * IFERROR(VLOOKUP(F3222, EXCHANGE_RATE!A:B, 2, FALSE), "Currency not found"))</f>
        <v>5.48</v>
      </c>
      <c r="K3222" s="74">
        <f t="shared" si="329"/>
        <v>5.48</v>
      </c>
      <c r="L3222" s="14">
        <f>IF(C3222="MTS", B3222, B3222 * IFERROR(VLOOKUP(C3222, 'QTY_CONVERSIONS '!A:B, 2, FALSE), "Units not found"))</f>
        <v>15.120000000000001</v>
      </c>
      <c r="M3222" s="75">
        <f t="shared" si="330"/>
        <v>82857.600000000006</v>
      </c>
      <c r="N3222" t="str">
        <f>IFERROR(VLOOKUP(D3222, Product_Category!A:B, 2, FALSE), "Uncategorized")</f>
        <v>MCC</v>
      </c>
      <c r="O3222" s="76">
        <f t="shared" si="331"/>
        <v>5.48</v>
      </c>
      <c r="P3222" s="76">
        <f t="shared" si="332"/>
        <v>82.857600000000005</v>
      </c>
      <c r="Q3222">
        <v>2024</v>
      </c>
      <c r="R3222" t="str">
        <f>IFERROR(VLOOKUP(G3222,'Importer Name'!A:B, 2, FALSE), "")</f>
        <v>CIPLA</v>
      </c>
      <c r="S3222" t="str">
        <f>IFERROR(VLOOKUP(H3222,'Supplier name '!A:B, 2, FALSE), "")</f>
        <v>INTERNATIONAL N&amp;H MFG</v>
      </c>
    </row>
    <row r="3223" spans="1:19">
      <c r="A3223" s="133" t="s">
        <v>247</v>
      </c>
      <c r="B3223" s="131">
        <v>3240</v>
      </c>
      <c r="C3223" s="131" t="s">
        <v>4019</v>
      </c>
      <c r="D3223" s="316" t="s">
        <v>4478</v>
      </c>
      <c r="E3223" s="131">
        <v>5.48</v>
      </c>
      <c r="F3223" s="131" t="s">
        <v>9</v>
      </c>
      <c r="G3223" s="131" t="s">
        <v>4068</v>
      </c>
      <c r="H3223" s="134" t="s">
        <v>4552</v>
      </c>
      <c r="I3223" s="89" t="s">
        <v>4467</v>
      </c>
      <c r="J3223" s="74">
        <f>IF(F3223="USD", E3223, E3223 * IFERROR(VLOOKUP(F3223, EXCHANGE_RATE!A:B, 2, FALSE), "Currency not found"))</f>
        <v>5.48</v>
      </c>
      <c r="K3223" s="74">
        <f t="shared" si="329"/>
        <v>5.48</v>
      </c>
      <c r="L3223" s="14">
        <f>IF(C3223="MTS", B3223, B3223 * IFERROR(VLOOKUP(C3223, 'QTY_CONVERSIONS '!A:B, 2, FALSE), "Units not found"))</f>
        <v>3.24</v>
      </c>
      <c r="M3223" s="75">
        <f t="shared" si="330"/>
        <v>17755.2</v>
      </c>
      <c r="N3223" t="str">
        <f>IFERROR(VLOOKUP(D3223, Product_Category!A:B, 2, FALSE), "Uncategorized")</f>
        <v>MCC</v>
      </c>
      <c r="O3223" s="76">
        <f t="shared" si="331"/>
        <v>5.48</v>
      </c>
      <c r="P3223" s="76">
        <f t="shared" si="332"/>
        <v>17.755200000000002</v>
      </c>
      <c r="Q3223">
        <v>2024</v>
      </c>
      <c r="R3223" t="str">
        <f>IFERROR(VLOOKUP(G3223,'Importer Name'!A:B, 2, FALSE), "")</f>
        <v>CIPLA</v>
      </c>
      <c r="S3223" t="str">
        <f>IFERROR(VLOOKUP(H3223,'Supplier name '!A:B, 2, FALSE), "")</f>
        <v>DUPONT NUTRITION</v>
      </c>
    </row>
    <row r="3224" spans="1:19">
      <c r="A3224" s="133" t="s">
        <v>247</v>
      </c>
      <c r="B3224" s="131">
        <v>3960</v>
      </c>
      <c r="C3224" s="131" t="s">
        <v>4019</v>
      </c>
      <c r="D3224" s="316" t="s">
        <v>4478</v>
      </c>
      <c r="E3224" s="131">
        <v>5.48</v>
      </c>
      <c r="F3224" s="131" t="s">
        <v>9</v>
      </c>
      <c r="G3224" s="131" t="s">
        <v>4068</v>
      </c>
      <c r="H3224" s="134" t="s">
        <v>4552</v>
      </c>
      <c r="I3224" s="89" t="s">
        <v>4467</v>
      </c>
      <c r="J3224" s="74">
        <f>IF(F3224="USD", E3224, E3224 * IFERROR(VLOOKUP(F3224, EXCHANGE_RATE!A:B, 2, FALSE), "Currency not found"))</f>
        <v>5.48</v>
      </c>
      <c r="K3224" s="74">
        <f t="shared" si="329"/>
        <v>5.48</v>
      </c>
      <c r="L3224" s="14">
        <f>IF(C3224="MTS", B3224, B3224 * IFERROR(VLOOKUP(C3224, 'QTY_CONVERSIONS '!A:B, 2, FALSE), "Units not found"))</f>
        <v>3.96</v>
      </c>
      <c r="M3224" s="75">
        <f t="shared" si="330"/>
        <v>21700.800000000003</v>
      </c>
      <c r="N3224" t="str">
        <f>IFERROR(VLOOKUP(D3224, Product_Category!A:B, 2, FALSE), "Uncategorized")</f>
        <v>MCC</v>
      </c>
      <c r="O3224" s="76">
        <f t="shared" si="331"/>
        <v>5.48</v>
      </c>
      <c r="P3224" s="76">
        <f t="shared" si="332"/>
        <v>21.700800000000001</v>
      </c>
      <c r="Q3224">
        <v>2024</v>
      </c>
      <c r="R3224" t="str">
        <f>IFERROR(VLOOKUP(G3224,'Importer Name'!A:B, 2, FALSE), "")</f>
        <v>CIPLA</v>
      </c>
      <c r="S3224" t="str">
        <f>IFERROR(VLOOKUP(H3224,'Supplier name '!A:B, 2, FALSE), "")</f>
        <v>DUPONT NUTRITION</v>
      </c>
    </row>
    <row r="3225" spans="1:19">
      <c r="A3225" s="133" t="s">
        <v>247</v>
      </c>
      <c r="B3225" s="131">
        <v>1000</v>
      </c>
      <c r="C3225" s="131" t="s">
        <v>4019</v>
      </c>
      <c r="D3225" s="316" t="s">
        <v>4478</v>
      </c>
      <c r="E3225" s="131">
        <v>5.59</v>
      </c>
      <c r="F3225" s="131" t="s">
        <v>9</v>
      </c>
      <c r="G3225" s="131" t="s">
        <v>4071</v>
      </c>
      <c r="H3225" s="134" t="s">
        <v>4552</v>
      </c>
      <c r="I3225" s="89" t="s">
        <v>4467</v>
      </c>
      <c r="J3225" s="74">
        <f>IF(F3225="USD", E3225, E3225 * IFERROR(VLOOKUP(F3225, EXCHANGE_RATE!A:B, 2, FALSE), "Currency not found"))</f>
        <v>5.59</v>
      </c>
      <c r="K3225" s="74">
        <f t="shared" si="329"/>
        <v>5.59</v>
      </c>
      <c r="L3225" s="14">
        <f>IF(C3225="MTS", B3225, B3225 * IFERROR(VLOOKUP(C3225, 'QTY_CONVERSIONS '!A:B, 2, FALSE), "Units not found"))</f>
        <v>1</v>
      </c>
      <c r="M3225" s="75">
        <f t="shared" si="330"/>
        <v>5590</v>
      </c>
      <c r="N3225" t="str">
        <f>IFERROR(VLOOKUP(D3225, Product_Category!A:B, 2, FALSE), "Uncategorized")</f>
        <v>MCC</v>
      </c>
      <c r="O3225" s="76">
        <f t="shared" si="331"/>
        <v>5.59</v>
      </c>
      <c r="P3225" s="76">
        <f t="shared" si="332"/>
        <v>5.59</v>
      </c>
      <c r="Q3225">
        <v>2024</v>
      </c>
      <c r="R3225" t="str">
        <f>IFERROR(VLOOKUP(G3225,'Importer Name'!A:B, 2, FALSE), "")</f>
        <v>EMCURE</v>
      </c>
      <c r="S3225" t="str">
        <f>IFERROR(VLOOKUP(H3225,'Supplier name '!A:B, 2, FALSE), "")</f>
        <v>DUPONT NUTRITION</v>
      </c>
    </row>
    <row r="3226" spans="1:19">
      <c r="A3226" s="133" t="s">
        <v>247</v>
      </c>
      <c r="B3226" s="131">
        <v>2100</v>
      </c>
      <c r="C3226" s="131" t="s">
        <v>4019</v>
      </c>
      <c r="D3226" s="316" t="s">
        <v>4478</v>
      </c>
      <c r="E3226" s="131">
        <v>5.59</v>
      </c>
      <c r="F3226" s="131" t="s">
        <v>9</v>
      </c>
      <c r="G3226" s="131" t="s">
        <v>4071</v>
      </c>
      <c r="H3226" s="134" t="s">
        <v>4552</v>
      </c>
      <c r="I3226" s="89" t="s">
        <v>4467</v>
      </c>
      <c r="J3226" s="74">
        <f>IF(F3226="USD", E3226, E3226 * IFERROR(VLOOKUP(F3226, EXCHANGE_RATE!A:B, 2, FALSE), "Currency not found"))</f>
        <v>5.59</v>
      </c>
      <c r="K3226" s="74">
        <f t="shared" si="329"/>
        <v>5.59</v>
      </c>
      <c r="L3226" s="14">
        <f>IF(C3226="MTS", B3226, B3226 * IFERROR(VLOOKUP(C3226, 'QTY_CONVERSIONS '!A:B, 2, FALSE), "Units not found"))</f>
        <v>2.1</v>
      </c>
      <c r="M3226" s="75">
        <f t="shared" si="330"/>
        <v>11739</v>
      </c>
      <c r="N3226" t="str">
        <f>IFERROR(VLOOKUP(D3226, Product_Category!A:B, 2, FALSE), "Uncategorized")</f>
        <v>MCC</v>
      </c>
      <c r="O3226" s="76">
        <f t="shared" si="331"/>
        <v>5.59</v>
      </c>
      <c r="P3226" s="76">
        <f t="shared" si="332"/>
        <v>11.739000000000001</v>
      </c>
      <c r="Q3226">
        <v>2024</v>
      </c>
      <c r="R3226" t="str">
        <f>IFERROR(VLOOKUP(G3226,'Importer Name'!A:B, 2, FALSE), "")</f>
        <v>EMCURE</v>
      </c>
      <c r="S3226" t="str">
        <f>IFERROR(VLOOKUP(H3226,'Supplier name '!A:B, 2, FALSE), "")</f>
        <v>DUPONT NUTRITION</v>
      </c>
    </row>
    <row r="3227" spans="1:19">
      <c r="A3227" s="133" t="s">
        <v>247</v>
      </c>
      <c r="B3227" s="131">
        <v>2760</v>
      </c>
      <c r="C3227" s="131" t="s">
        <v>4019</v>
      </c>
      <c r="D3227" s="316" t="s">
        <v>4479</v>
      </c>
      <c r="E3227" s="131">
        <v>5.64</v>
      </c>
      <c r="F3227" s="131" t="s">
        <v>9</v>
      </c>
      <c r="G3227" s="131" t="s">
        <v>4553</v>
      </c>
      <c r="H3227" s="134" t="s">
        <v>4552</v>
      </c>
      <c r="I3227" s="89" t="s">
        <v>4467</v>
      </c>
      <c r="J3227" s="74">
        <f>IF(F3227="USD", E3227, E3227 * IFERROR(VLOOKUP(F3227, EXCHANGE_RATE!A:B, 2, FALSE), "Currency not found"))</f>
        <v>5.64</v>
      </c>
      <c r="K3227" s="74">
        <f t="shared" si="329"/>
        <v>5.64</v>
      </c>
      <c r="L3227" s="14">
        <f>IF(C3227="MTS", B3227, B3227 * IFERROR(VLOOKUP(C3227, 'QTY_CONVERSIONS '!A:B, 2, FALSE), "Units not found"))</f>
        <v>2.7600000000000002</v>
      </c>
      <c r="M3227" s="75">
        <f t="shared" si="330"/>
        <v>15566.4</v>
      </c>
      <c r="N3227" t="str">
        <f>IFERROR(VLOOKUP(D3227, Product_Category!A:B, 2, FALSE), "Uncategorized")</f>
        <v>MCC</v>
      </c>
      <c r="O3227" s="76">
        <f t="shared" si="331"/>
        <v>5.64</v>
      </c>
      <c r="P3227" s="76">
        <f t="shared" si="332"/>
        <v>15.5664</v>
      </c>
      <c r="Q3227">
        <v>2024</v>
      </c>
      <c r="R3227" t="str">
        <f>IFERROR(VLOOKUP(G3227,'Importer Name'!A:B, 2, FALSE), "")</f>
        <v>AUROBINDO PHARMA</v>
      </c>
      <c r="S3227" t="str">
        <f>IFERROR(VLOOKUP(H3227,'Supplier name '!A:B, 2, FALSE), "")</f>
        <v>DUPONT NUTRITION</v>
      </c>
    </row>
    <row r="3228" spans="1:19">
      <c r="A3228" s="133" t="s">
        <v>247</v>
      </c>
      <c r="B3228" s="131">
        <v>1440</v>
      </c>
      <c r="C3228" s="131" t="s">
        <v>4019</v>
      </c>
      <c r="D3228" s="316" t="s">
        <v>4479</v>
      </c>
      <c r="E3228" s="131">
        <v>5.64</v>
      </c>
      <c r="F3228" s="131" t="s">
        <v>9</v>
      </c>
      <c r="G3228" s="131" t="s">
        <v>4068</v>
      </c>
      <c r="H3228" s="134" t="s">
        <v>4552</v>
      </c>
      <c r="I3228" s="89" t="s">
        <v>4467</v>
      </c>
      <c r="J3228" s="74">
        <f>IF(F3228="USD", E3228, E3228 * IFERROR(VLOOKUP(F3228, EXCHANGE_RATE!A:B, 2, FALSE), "Currency not found"))</f>
        <v>5.64</v>
      </c>
      <c r="K3228" s="74">
        <f t="shared" si="329"/>
        <v>5.64</v>
      </c>
      <c r="L3228" s="14">
        <f>IF(C3228="MTS", B3228, B3228 * IFERROR(VLOOKUP(C3228, 'QTY_CONVERSIONS '!A:B, 2, FALSE), "Units not found"))</f>
        <v>1.44</v>
      </c>
      <c r="M3228" s="75">
        <f t="shared" si="330"/>
        <v>8121.5999999999995</v>
      </c>
      <c r="N3228" t="str">
        <f>IFERROR(VLOOKUP(D3228, Product_Category!A:B, 2, FALSE), "Uncategorized")</f>
        <v>MCC</v>
      </c>
      <c r="O3228" s="76">
        <f t="shared" si="331"/>
        <v>5.64</v>
      </c>
      <c r="P3228" s="76">
        <f t="shared" si="332"/>
        <v>8.121599999999999</v>
      </c>
      <c r="Q3228">
        <v>2024</v>
      </c>
      <c r="R3228" t="str">
        <f>IFERROR(VLOOKUP(G3228,'Importer Name'!A:B, 2, FALSE), "")</f>
        <v>CIPLA</v>
      </c>
      <c r="S3228" t="str">
        <f>IFERROR(VLOOKUP(H3228,'Supplier name '!A:B, 2, FALSE), "")</f>
        <v>DUPONT NUTRITION</v>
      </c>
    </row>
    <row r="3229" spans="1:19">
      <c r="A3229" s="133" t="s">
        <v>247</v>
      </c>
      <c r="B3229" s="131">
        <v>2500</v>
      </c>
      <c r="C3229" s="131" t="s">
        <v>4019</v>
      </c>
      <c r="D3229" s="316" t="s">
        <v>4479</v>
      </c>
      <c r="E3229" s="131">
        <v>5.64</v>
      </c>
      <c r="F3229" s="131" t="s">
        <v>9</v>
      </c>
      <c r="G3229" s="131" t="s">
        <v>4068</v>
      </c>
      <c r="H3229" s="134" t="s">
        <v>4552</v>
      </c>
      <c r="I3229" s="89" t="s">
        <v>4467</v>
      </c>
      <c r="J3229" s="74">
        <f>IF(F3229="USD", E3229, E3229 * IFERROR(VLOOKUP(F3229, EXCHANGE_RATE!A:B, 2, FALSE), "Currency not found"))</f>
        <v>5.64</v>
      </c>
      <c r="K3229" s="74">
        <f t="shared" si="329"/>
        <v>5.64</v>
      </c>
      <c r="L3229" s="14">
        <f>IF(C3229="MTS", B3229, B3229 * IFERROR(VLOOKUP(C3229, 'QTY_CONVERSIONS '!A:B, 2, FALSE), "Units not found"))</f>
        <v>2.5</v>
      </c>
      <c r="M3229" s="75">
        <f t="shared" si="330"/>
        <v>14100</v>
      </c>
      <c r="N3229" t="str">
        <f>IFERROR(VLOOKUP(D3229, Product_Category!A:B, 2, FALSE), "Uncategorized")</f>
        <v>MCC</v>
      </c>
      <c r="O3229" s="76">
        <f t="shared" si="331"/>
        <v>5.64</v>
      </c>
      <c r="P3229" s="76">
        <f t="shared" si="332"/>
        <v>14.1</v>
      </c>
      <c r="Q3229">
        <v>2024</v>
      </c>
      <c r="R3229" t="str">
        <f>IFERROR(VLOOKUP(G3229,'Importer Name'!A:B, 2, FALSE), "")</f>
        <v>CIPLA</v>
      </c>
      <c r="S3229" t="str">
        <f>IFERROR(VLOOKUP(H3229,'Supplier name '!A:B, 2, FALSE), "")</f>
        <v>DUPONT NUTRITION</v>
      </c>
    </row>
    <row r="3230" spans="1:19">
      <c r="A3230" s="133" t="s">
        <v>247</v>
      </c>
      <c r="B3230" s="131">
        <v>2520</v>
      </c>
      <c r="C3230" s="131" t="s">
        <v>4019</v>
      </c>
      <c r="D3230" s="316" t="s">
        <v>4479</v>
      </c>
      <c r="E3230" s="131">
        <v>5.64</v>
      </c>
      <c r="F3230" s="131" t="s">
        <v>9</v>
      </c>
      <c r="G3230" s="131" t="s">
        <v>4068</v>
      </c>
      <c r="H3230" s="134" t="s">
        <v>4552</v>
      </c>
      <c r="I3230" s="89" t="s">
        <v>4467</v>
      </c>
      <c r="J3230" s="74">
        <f>IF(F3230="USD", E3230, E3230 * IFERROR(VLOOKUP(F3230, EXCHANGE_RATE!A:B, 2, FALSE), "Currency not found"))</f>
        <v>5.64</v>
      </c>
      <c r="K3230" s="74">
        <f t="shared" si="329"/>
        <v>5.64</v>
      </c>
      <c r="L3230" s="14">
        <f>IF(C3230="MTS", B3230, B3230 * IFERROR(VLOOKUP(C3230, 'QTY_CONVERSIONS '!A:B, 2, FALSE), "Units not found"))</f>
        <v>2.52</v>
      </c>
      <c r="M3230" s="75">
        <f t="shared" si="330"/>
        <v>14212.8</v>
      </c>
      <c r="N3230" t="str">
        <f>IFERROR(VLOOKUP(D3230, Product_Category!A:B, 2, FALSE), "Uncategorized")</f>
        <v>MCC</v>
      </c>
      <c r="O3230" s="76">
        <f t="shared" si="331"/>
        <v>5.64</v>
      </c>
      <c r="P3230" s="76">
        <f t="shared" si="332"/>
        <v>14.2128</v>
      </c>
      <c r="Q3230">
        <v>2024</v>
      </c>
      <c r="R3230" t="str">
        <f>IFERROR(VLOOKUP(G3230,'Importer Name'!A:B, 2, FALSE), "")</f>
        <v>CIPLA</v>
      </c>
      <c r="S3230" t="str">
        <f>IFERROR(VLOOKUP(H3230,'Supplier name '!A:B, 2, FALSE), "")</f>
        <v>DUPONT NUTRITION</v>
      </c>
    </row>
    <row r="3231" spans="1:19">
      <c r="A3231" s="133" t="s">
        <v>247</v>
      </c>
      <c r="B3231" s="131">
        <v>720</v>
      </c>
      <c r="C3231" s="131" t="s">
        <v>4019</v>
      </c>
      <c r="D3231" s="316" t="s">
        <v>4479</v>
      </c>
      <c r="E3231" s="131">
        <v>5.64</v>
      </c>
      <c r="F3231" s="131" t="s">
        <v>9</v>
      </c>
      <c r="G3231" s="131" t="s">
        <v>4068</v>
      </c>
      <c r="H3231" s="134" t="s">
        <v>4552</v>
      </c>
      <c r="I3231" s="89" t="s">
        <v>4467</v>
      </c>
      <c r="J3231" s="74">
        <f>IF(F3231="USD", E3231, E3231 * IFERROR(VLOOKUP(F3231, EXCHANGE_RATE!A:B, 2, FALSE), "Currency not found"))</f>
        <v>5.64</v>
      </c>
      <c r="K3231" s="74">
        <f t="shared" si="329"/>
        <v>5.64</v>
      </c>
      <c r="L3231" s="14">
        <f>IF(C3231="MTS", B3231, B3231 * IFERROR(VLOOKUP(C3231, 'QTY_CONVERSIONS '!A:B, 2, FALSE), "Units not found"))</f>
        <v>0.72</v>
      </c>
      <c r="M3231" s="75">
        <f t="shared" si="330"/>
        <v>4060.7999999999997</v>
      </c>
      <c r="N3231" t="str">
        <f>IFERROR(VLOOKUP(D3231, Product_Category!A:B, 2, FALSE), "Uncategorized")</f>
        <v>MCC</v>
      </c>
      <c r="O3231" s="76">
        <f t="shared" si="331"/>
        <v>5.64</v>
      </c>
      <c r="P3231" s="76">
        <f t="shared" si="332"/>
        <v>4.0607999999999995</v>
      </c>
      <c r="Q3231">
        <v>2024</v>
      </c>
      <c r="R3231" t="str">
        <f>IFERROR(VLOOKUP(G3231,'Importer Name'!A:B, 2, FALSE), "")</f>
        <v>CIPLA</v>
      </c>
      <c r="S3231" t="str">
        <f>IFERROR(VLOOKUP(H3231,'Supplier name '!A:B, 2, FALSE), "")</f>
        <v>DUPONT NUTRITION</v>
      </c>
    </row>
    <row r="3232" spans="1:19">
      <c r="A3232" s="133" t="s">
        <v>247</v>
      </c>
      <c r="B3232" s="131">
        <v>7200</v>
      </c>
      <c r="C3232" s="131" t="s">
        <v>4019</v>
      </c>
      <c r="D3232" s="316" t="s">
        <v>4479</v>
      </c>
      <c r="E3232" s="131">
        <v>5.64</v>
      </c>
      <c r="F3232" s="131" t="s">
        <v>9</v>
      </c>
      <c r="G3232" s="131" t="s">
        <v>4068</v>
      </c>
      <c r="H3232" s="134" t="s">
        <v>4552</v>
      </c>
      <c r="I3232" s="89" t="s">
        <v>4467</v>
      </c>
      <c r="J3232" s="74">
        <f>IF(F3232="USD", E3232, E3232 * IFERROR(VLOOKUP(F3232, EXCHANGE_RATE!A:B, 2, FALSE), "Currency not found"))</f>
        <v>5.64</v>
      </c>
      <c r="K3232" s="74">
        <f t="shared" si="329"/>
        <v>5.64</v>
      </c>
      <c r="L3232" s="14">
        <f>IF(C3232="MTS", B3232, B3232 * IFERROR(VLOOKUP(C3232, 'QTY_CONVERSIONS '!A:B, 2, FALSE), "Units not found"))</f>
        <v>7.2</v>
      </c>
      <c r="M3232" s="75">
        <f t="shared" si="330"/>
        <v>40608</v>
      </c>
      <c r="N3232" t="str">
        <f>IFERROR(VLOOKUP(D3232, Product_Category!A:B, 2, FALSE), "Uncategorized")</f>
        <v>MCC</v>
      </c>
      <c r="O3232" s="76">
        <f t="shared" si="331"/>
        <v>5.64</v>
      </c>
      <c r="P3232" s="76">
        <f t="shared" si="332"/>
        <v>40.607999999999997</v>
      </c>
      <c r="Q3232">
        <v>2024</v>
      </c>
      <c r="R3232" t="str">
        <f>IFERROR(VLOOKUP(G3232,'Importer Name'!A:B, 2, FALSE), "")</f>
        <v>CIPLA</v>
      </c>
      <c r="S3232" t="str">
        <f>IFERROR(VLOOKUP(H3232,'Supplier name '!A:B, 2, FALSE), "")</f>
        <v>DUPONT NUTRITION</v>
      </c>
    </row>
    <row r="3233" spans="1:19">
      <c r="A3233" s="135" t="s">
        <v>247</v>
      </c>
      <c r="B3233" s="132">
        <v>1400</v>
      </c>
      <c r="C3233" s="132" t="s">
        <v>4019</v>
      </c>
      <c r="D3233" s="317" t="s">
        <v>4479</v>
      </c>
      <c r="E3233" s="132">
        <v>5.75</v>
      </c>
      <c r="F3233" s="132" t="s">
        <v>9</v>
      </c>
      <c r="G3233" s="132" t="s">
        <v>4553</v>
      </c>
      <c r="H3233" s="136" t="s">
        <v>4552</v>
      </c>
      <c r="I3233" s="89" t="s">
        <v>4467</v>
      </c>
      <c r="J3233" s="74">
        <f>IF(F3233="USD", E3233, E3233 * IFERROR(VLOOKUP(F3233, EXCHANGE_RATE!A:B, 2, FALSE), "Currency not found"))</f>
        <v>5.75</v>
      </c>
      <c r="K3233" s="74">
        <f t="shared" si="329"/>
        <v>5.75</v>
      </c>
      <c r="L3233" s="14">
        <f>IF(C3233="MTS", B3233, B3233 * IFERROR(VLOOKUP(C3233, 'QTY_CONVERSIONS '!A:B, 2, FALSE), "Units not found"))</f>
        <v>1.4000000000000001</v>
      </c>
      <c r="M3233" s="75">
        <f t="shared" si="330"/>
        <v>8050</v>
      </c>
      <c r="N3233" t="str">
        <f>IFERROR(VLOOKUP(D3233, Product_Category!A:B, 2, FALSE), "Uncategorized")</f>
        <v>MCC</v>
      </c>
      <c r="O3233" s="76">
        <f t="shared" si="331"/>
        <v>5.75</v>
      </c>
      <c r="P3233" s="76">
        <f t="shared" si="332"/>
        <v>8.0500000000000007</v>
      </c>
      <c r="Q3233">
        <v>2024</v>
      </c>
      <c r="R3233" t="str">
        <f>IFERROR(VLOOKUP(G3233,'Importer Name'!A:B, 2, FALSE), "")</f>
        <v>AUROBINDO PHARMA</v>
      </c>
      <c r="S3233" t="str">
        <f>IFERROR(VLOOKUP(H3233,'Supplier name '!A:B, 2, FALSE), "")</f>
        <v>DUPONT NUTRITION</v>
      </c>
    </row>
    <row r="3234" spans="1:19">
      <c r="A3234" s="140" t="s">
        <v>247</v>
      </c>
      <c r="B3234" s="142">
        <v>2450</v>
      </c>
      <c r="C3234" s="142" t="s">
        <v>4019</v>
      </c>
      <c r="D3234" s="318" t="s">
        <v>4479</v>
      </c>
      <c r="E3234" s="142">
        <v>5.75</v>
      </c>
      <c r="F3234" s="142" t="s">
        <v>9</v>
      </c>
      <c r="G3234" s="142" t="s">
        <v>4074</v>
      </c>
      <c r="H3234" s="141" t="s">
        <v>4552</v>
      </c>
      <c r="I3234" s="89" t="s">
        <v>4467</v>
      </c>
      <c r="J3234" s="74">
        <f>IF(F3234="USD", E3234, E3234 * IFERROR(VLOOKUP(F3234, EXCHANGE_RATE!A:B, 2, FALSE), "Currency not found"))</f>
        <v>5.75</v>
      </c>
      <c r="K3234" s="74">
        <f t="shared" si="329"/>
        <v>5.75</v>
      </c>
      <c r="L3234" s="14">
        <f>IF(C3234="MTS", B3234, B3234 * IFERROR(VLOOKUP(C3234, 'QTY_CONVERSIONS '!A:B, 2, FALSE), "Units not found"))</f>
        <v>2.4500000000000002</v>
      </c>
      <c r="M3234" s="75">
        <f t="shared" si="330"/>
        <v>14087.5</v>
      </c>
      <c r="N3234" t="str">
        <f>IFERROR(VLOOKUP(D3234, Product_Category!A:B, 2, FALSE), "Uncategorized")</f>
        <v>MCC</v>
      </c>
      <c r="O3234" s="76">
        <f t="shared" si="331"/>
        <v>5.75</v>
      </c>
      <c r="P3234" s="76">
        <f t="shared" si="332"/>
        <v>14.0875</v>
      </c>
      <c r="Q3234">
        <v>2024</v>
      </c>
      <c r="R3234" t="str">
        <f>IFERROR(VLOOKUP(G3234,'Importer Name'!A:B, 2, FALSE), "")</f>
        <v>HETERO</v>
      </c>
      <c r="S3234" t="str">
        <f>IFERROR(VLOOKUP(H3234,'Supplier name '!A:B, 2, FALSE), "")</f>
        <v>DUPONT NUTRITION</v>
      </c>
    </row>
    <row r="3235" spans="1:19">
      <c r="A3235" s="133" t="s">
        <v>247</v>
      </c>
      <c r="B3235" s="131">
        <v>2550</v>
      </c>
      <c r="C3235" s="131" t="s">
        <v>4019</v>
      </c>
      <c r="D3235" s="316" t="s">
        <v>4479</v>
      </c>
      <c r="E3235" s="131">
        <v>5.75</v>
      </c>
      <c r="F3235" s="131" t="s">
        <v>9</v>
      </c>
      <c r="G3235" s="131" t="s">
        <v>4074</v>
      </c>
      <c r="H3235" s="134" t="s">
        <v>4552</v>
      </c>
      <c r="I3235" s="89" t="s">
        <v>4467</v>
      </c>
      <c r="J3235" s="74">
        <f>IF(F3235="USD", E3235, E3235 * IFERROR(VLOOKUP(F3235, EXCHANGE_RATE!A:B, 2, FALSE), "Currency not found"))</f>
        <v>5.75</v>
      </c>
      <c r="K3235" s="74">
        <f t="shared" si="329"/>
        <v>5.75</v>
      </c>
      <c r="L3235" s="14">
        <f>IF(C3235="MTS", B3235, B3235 * IFERROR(VLOOKUP(C3235, 'QTY_CONVERSIONS '!A:B, 2, FALSE), "Units not found"))</f>
        <v>2.5500000000000003</v>
      </c>
      <c r="M3235" s="75">
        <f t="shared" si="330"/>
        <v>14662.5</v>
      </c>
      <c r="N3235" t="str">
        <f>IFERROR(VLOOKUP(D3235, Product_Category!A:B, 2, FALSE), "Uncategorized")</f>
        <v>MCC</v>
      </c>
      <c r="O3235" s="76">
        <f t="shared" si="331"/>
        <v>5.75</v>
      </c>
      <c r="P3235" s="76">
        <f t="shared" si="332"/>
        <v>14.662500000000001</v>
      </c>
      <c r="Q3235">
        <v>2024</v>
      </c>
      <c r="R3235" t="str">
        <f>IFERROR(VLOOKUP(G3235,'Importer Name'!A:B, 2, FALSE), "")</f>
        <v>HETERO</v>
      </c>
      <c r="S3235" t="str">
        <f>IFERROR(VLOOKUP(H3235,'Supplier name '!A:B, 2, FALSE), "")</f>
        <v>DUPONT NUTRITION</v>
      </c>
    </row>
    <row r="3236" spans="1:19">
      <c r="A3236" s="133" t="s">
        <v>247</v>
      </c>
      <c r="B3236" s="131">
        <v>3060</v>
      </c>
      <c r="C3236" s="131" t="s">
        <v>4019</v>
      </c>
      <c r="D3236" s="316" t="s">
        <v>4479</v>
      </c>
      <c r="E3236" s="131">
        <v>5.64</v>
      </c>
      <c r="F3236" s="131" t="s">
        <v>9</v>
      </c>
      <c r="G3236" s="131" t="s">
        <v>4067</v>
      </c>
      <c r="H3236" s="134" t="s">
        <v>4552</v>
      </c>
      <c r="I3236" s="89" t="s">
        <v>4467</v>
      </c>
      <c r="J3236" s="74">
        <f>IF(F3236="USD", E3236, E3236 * IFERROR(VLOOKUP(F3236, EXCHANGE_RATE!A:B, 2, FALSE), "Currency not found"))</f>
        <v>5.64</v>
      </c>
      <c r="K3236" s="74">
        <f t="shared" si="329"/>
        <v>5.64</v>
      </c>
      <c r="L3236" s="14">
        <f>IF(C3236="MTS", B3236, B3236 * IFERROR(VLOOKUP(C3236, 'QTY_CONVERSIONS '!A:B, 2, FALSE), "Units not found"))</f>
        <v>3.06</v>
      </c>
      <c r="M3236" s="75">
        <f t="shared" si="330"/>
        <v>17258.399999999998</v>
      </c>
      <c r="N3236" t="str">
        <f>IFERROR(VLOOKUP(D3236, Product_Category!A:B, 2, FALSE), "Uncategorized")</f>
        <v>MCC</v>
      </c>
      <c r="O3236" s="76">
        <f t="shared" si="331"/>
        <v>5.64</v>
      </c>
      <c r="P3236" s="76">
        <f t="shared" si="332"/>
        <v>17.258399999999998</v>
      </c>
      <c r="Q3236">
        <v>2024</v>
      </c>
      <c r="R3236" t="str">
        <f>IFERROR(VLOOKUP(G3236,'Importer Name'!A:B, 2, FALSE), "")</f>
        <v>WATSON PHARMA</v>
      </c>
      <c r="S3236" t="str">
        <f>IFERROR(VLOOKUP(H3236,'Supplier name '!A:B, 2, FALSE), "")</f>
        <v>DUPONT NUTRITION</v>
      </c>
    </row>
    <row r="3237" spans="1:19">
      <c r="A3237" s="133" t="s">
        <v>247</v>
      </c>
      <c r="B3237" s="131">
        <v>4000</v>
      </c>
      <c r="C3237" s="131" t="s">
        <v>4019</v>
      </c>
      <c r="D3237" s="316" t="s">
        <v>4479</v>
      </c>
      <c r="E3237" s="131">
        <v>5.64</v>
      </c>
      <c r="F3237" s="131" t="s">
        <v>9</v>
      </c>
      <c r="G3237" s="131" t="s">
        <v>4072</v>
      </c>
      <c r="H3237" s="134" t="s">
        <v>4552</v>
      </c>
      <c r="I3237" s="89" t="s">
        <v>4467</v>
      </c>
      <c r="J3237" s="74">
        <f>IF(F3237="USD", E3237, E3237 * IFERROR(VLOOKUP(F3237, EXCHANGE_RATE!A:B, 2, FALSE), "Currency not found"))</f>
        <v>5.64</v>
      </c>
      <c r="K3237" s="74">
        <f t="shared" si="329"/>
        <v>5.64</v>
      </c>
      <c r="L3237" s="14">
        <f>IF(C3237="MTS", B3237, B3237 * IFERROR(VLOOKUP(C3237, 'QTY_CONVERSIONS '!A:B, 2, FALSE), "Units not found"))</f>
        <v>4</v>
      </c>
      <c r="M3237" s="75">
        <f t="shared" si="330"/>
        <v>22560</v>
      </c>
      <c r="N3237" t="str">
        <f>IFERROR(VLOOKUP(D3237, Product_Category!A:B, 2, FALSE), "Uncategorized")</f>
        <v>MCC</v>
      </c>
      <c r="O3237" s="76">
        <f t="shared" si="331"/>
        <v>5.64</v>
      </c>
      <c r="P3237" s="76">
        <f t="shared" si="332"/>
        <v>22.56</v>
      </c>
      <c r="Q3237">
        <v>2024</v>
      </c>
      <c r="R3237" t="str">
        <f>IFERROR(VLOOKUP(G3237,'Importer Name'!A:B, 2, FALSE), "")</f>
        <v>STRIDES PHARMA</v>
      </c>
      <c r="S3237" t="str">
        <f>IFERROR(VLOOKUP(H3237,'Supplier name '!A:B, 2, FALSE), "")</f>
        <v>DUPONT NUTRITION</v>
      </c>
    </row>
    <row r="3238" spans="1:19">
      <c r="A3238" s="133" t="s">
        <v>247</v>
      </c>
      <c r="B3238" s="131">
        <v>5000</v>
      </c>
      <c r="C3238" s="131" t="s">
        <v>4019</v>
      </c>
      <c r="D3238" s="316" t="s">
        <v>4479</v>
      </c>
      <c r="E3238" s="131">
        <v>5.64</v>
      </c>
      <c r="F3238" s="131" t="s">
        <v>9</v>
      </c>
      <c r="G3238" s="131" t="s">
        <v>4075</v>
      </c>
      <c r="H3238" s="134" t="s">
        <v>4552</v>
      </c>
      <c r="I3238" s="89" t="s">
        <v>4467</v>
      </c>
      <c r="J3238" s="74">
        <f>IF(F3238="USD", E3238, E3238 * IFERROR(VLOOKUP(F3238, EXCHANGE_RATE!A:B, 2, FALSE), "Currency not found"))</f>
        <v>5.64</v>
      </c>
      <c r="K3238" s="74">
        <f t="shared" si="329"/>
        <v>5.64</v>
      </c>
      <c r="L3238" s="14">
        <f>IF(C3238="MTS", B3238, B3238 * IFERROR(VLOOKUP(C3238, 'QTY_CONVERSIONS '!A:B, 2, FALSE), "Units not found"))</f>
        <v>5</v>
      </c>
      <c r="M3238" s="75">
        <f t="shared" si="330"/>
        <v>28200</v>
      </c>
      <c r="N3238" t="str">
        <f>IFERROR(VLOOKUP(D3238, Product_Category!A:B, 2, FALSE), "Uncategorized")</f>
        <v>MCC</v>
      </c>
      <c r="O3238" s="76">
        <f t="shared" si="331"/>
        <v>5.64</v>
      </c>
      <c r="P3238" s="76">
        <f t="shared" si="332"/>
        <v>28.2</v>
      </c>
      <c r="Q3238">
        <v>2024</v>
      </c>
      <c r="R3238" t="str">
        <f>IFERROR(VLOOKUP(G3238,'Importer Name'!A:B, 2, FALSE), "")</f>
        <v>SANDOZ</v>
      </c>
      <c r="S3238" t="str">
        <f>IFERROR(VLOOKUP(H3238,'Supplier name '!A:B, 2, FALSE), "")</f>
        <v>DUPONT NUTRITION</v>
      </c>
    </row>
    <row r="3239" spans="1:19">
      <c r="A3239" s="133" t="s">
        <v>247</v>
      </c>
      <c r="B3239" s="131">
        <v>2000</v>
      </c>
      <c r="C3239" s="131" t="s">
        <v>4019</v>
      </c>
      <c r="D3239" s="316" t="s">
        <v>4479</v>
      </c>
      <c r="E3239" s="131">
        <v>5.75</v>
      </c>
      <c r="F3239" s="131" t="s">
        <v>9</v>
      </c>
      <c r="G3239" s="131" t="s">
        <v>4067</v>
      </c>
      <c r="H3239" s="134" t="s">
        <v>4552</v>
      </c>
      <c r="I3239" s="89" t="s">
        <v>4467</v>
      </c>
      <c r="J3239" s="74">
        <f>IF(F3239="USD", E3239, E3239 * IFERROR(VLOOKUP(F3239, EXCHANGE_RATE!A:B, 2, FALSE), "Currency not found"))</f>
        <v>5.75</v>
      </c>
      <c r="K3239" s="74">
        <f t="shared" si="329"/>
        <v>5.75</v>
      </c>
      <c r="L3239" s="14">
        <f>IF(C3239="MTS", B3239, B3239 * IFERROR(VLOOKUP(C3239, 'QTY_CONVERSIONS '!A:B, 2, FALSE), "Units not found"))</f>
        <v>2</v>
      </c>
      <c r="M3239" s="75">
        <f t="shared" si="330"/>
        <v>11500</v>
      </c>
      <c r="N3239" t="str">
        <f>IFERROR(VLOOKUP(D3239, Product_Category!A:B, 2, FALSE), "Uncategorized")</f>
        <v>MCC</v>
      </c>
      <c r="O3239" s="76">
        <f t="shared" si="331"/>
        <v>5.75</v>
      </c>
      <c r="P3239" s="76">
        <f t="shared" si="332"/>
        <v>11.5</v>
      </c>
      <c r="Q3239">
        <v>2024</v>
      </c>
      <c r="R3239" t="str">
        <f>IFERROR(VLOOKUP(G3239,'Importer Name'!A:B, 2, FALSE), "")</f>
        <v>WATSON PHARMA</v>
      </c>
      <c r="S3239" t="str">
        <f>IFERROR(VLOOKUP(H3239,'Supplier name '!A:B, 2, FALSE), "")</f>
        <v>DUPONT NUTRITION</v>
      </c>
    </row>
    <row r="3240" spans="1:19">
      <c r="A3240" s="133" t="s">
        <v>247</v>
      </c>
      <c r="B3240" s="131">
        <v>1000</v>
      </c>
      <c r="C3240" s="131" t="s">
        <v>4019</v>
      </c>
      <c r="D3240" s="316" t="s">
        <v>4480</v>
      </c>
      <c r="E3240" s="131">
        <v>6.86</v>
      </c>
      <c r="F3240" s="131" t="s">
        <v>9</v>
      </c>
      <c r="G3240" s="131" t="s">
        <v>4071</v>
      </c>
      <c r="H3240" s="134" t="s">
        <v>4552</v>
      </c>
      <c r="I3240" s="89" t="s">
        <v>4467</v>
      </c>
      <c r="J3240" s="74">
        <f>IF(F3240="USD", E3240, E3240 * IFERROR(VLOOKUP(F3240, EXCHANGE_RATE!A:B, 2, FALSE), "Currency not found"))</f>
        <v>6.86</v>
      </c>
      <c r="K3240" s="74">
        <f t="shared" si="329"/>
        <v>6.86</v>
      </c>
      <c r="L3240" s="14">
        <f>IF(C3240="MTS", B3240, B3240 * IFERROR(VLOOKUP(C3240, 'QTY_CONVERSIONS '!A:B, 2, FALSE), "Units not found"))</f>
        <v>1</v>
      </c>
      <c r="M3240" s="75">
        <f t="shared" si="330"/>
        <v>6860</v>
      </c>
      <c r="N3240" t="str">
        <f>IFERROR(VLOOKUP(D3240, Product_Category!A:B, 2, FALSE), "Uncategorized")</f>
        <v>MCC</v>
      </c>
      <c r="O3240" s="76">
        <f t="shared" si="331"/>
        <v>6.86</v>
      </c>
      <c r="P3240" s="76">
        <f t="shared" si="332"/>
        <v>6.86</v>
      </c>
      <c r="Q3240">
        <v>2024</v>
      </c>
      <c r="R3240" t="str">
        <f>IFERROR(VLOOKUP(G3240,'Importer Name'!A:B, 2, FALSE), "")</f>
        <v>EMCURE</v>
      </c>
      <c r="S3240" t="str">
        <f>IFERROR(VLOOKUP(H3240,'Supplier name '!A:B, 2, FALSE), "")</f>
        <v>DUPONT NUTRITION</v>
      </c>
    </row>
    <row r="3241" spans="1:19">
      <c r="A3241" s="133" t="s">
        <v>247</v>
      </c>
      <c r="B3241" s="131">
        <v>1300</v>
      </c>
      <c r="C3241" s="131" t="s">
        <v>4019</v>
      </c>
      <c r="D3241" s="316" t="s">
        <v>4480</v>
      </c>
      <c r="E3241" s="131">
        <v>6.86</v>
      </c>
      <c r="F3241" s="131" t="s">
        <v>9</v>
      </c>
      <c r="G3241" s="131" t="s">
        <v>4072</v>
      </c>
      <c r="H3241" s="134" t="s">
        <v>4552</v>
      </c>
      <c r="I3241" s="89" t="s">
        <v>4467</v>
      </c>
      <c r="J3241" s="74">
        <f>IF(F3241="USD", E3241, E3241 * IFERROR(VLOOKUP(F3241, EXCHANGE_RATE!A:B, 2, FALSE), "Currency not found"))</f>
        <v>6.86</v>
      </c>
      <c r="K3241" s="74">
        <f t="shared" si="329"/>
        <v>6.86</v>
      </c>
      <c r="L3241" s="14">
        <f>IF(C3241="MTS", B3241, B3241 * IFERROR(VLOOKUP(C3241, 'QTY_CONVERSIONS '!A:B, 2, FALSE), "Units not found"))</f>
        <v>1.3</v>
      </c>
      <c r="M3241" s="75">
        <f t="shared" si="330"/>
        <v>8918</v>
      </c>
      <c r="N3241" t="str">
        <f>IFERROR(VLOOKUP(D3241, Product_Category!A:B, 2, FALSE), "Uncategorized")</f>
        <v>MCC</v>
      </c>
      <c r="O3241" s="76">
        <f t="shared" si="331"/>
        <v>6.86</v>
      </c>
      <c r="P3241" s="76">
        <f t="shared" si="332"/>
        <v>8.918000000000001</v>
      </c>
      <c r="Q3241">
        <v>2024</v>
      </c>
      <c r="R3241" t="str">
        <f>IFERROR(VLOOKUP(G3241,'Importer Name'!A:B, 2, FALSE), "")</f>
        <v>STRIDES PHARMA</v>
      </c>
      <c r="S3241" t="str">
        <f>IFERROR(VLOOKUP(H3241,'Supplier name '!A:B, 2, FALSE), "")</f>
        <v>DUPONT NUTRITION</v>
      </c>
    </row>
    <row r="3242" spans="1:19">
      <c r="A3242" s="133" t="s">
        <v>247</v>
      </c>
      <c r="B3242" s="131">
        <v>2000</v>
      </c>
      <c r="C3242" s="131" t="s">
        <v>4019</v>
      </c>
      <c r="D3242" s="316" t="s">
        <v>4480</v>
      </c>
      <c r="E3242" s="131">
        <v>6.86</v>
      </c>
      <c r="F3242" s="131" t="s">
        <v>9</v>
      </c>
      <c r="G3242" s="131" t="s">
        <v>4071</v>
      </c>
      <c r="H3242" s="134" t="s">
        <v>4552</v>
      </c>
      <c r="I3242" s="89" t="s">
        <v>4467</v>
      </c>
      <c r="J3242" s="74">
        <f>IF(F3242="USD", E3242, E3242 * IFERROR(VLOOKUP(F3242, EXCHANGE_RATE!A:B, 2, FALSE), "Currency not found"))</f>
        <v>6.86</v>
      </c>
      <c r="K3242" s="74">
        <f t="shared" si="329"/>
        <v>6.86</v>
      </c>
      <c r="L3242" s="14">
        <f>IF(C3242="MTS", B3242, B3242 * IFERROR(VLOOKUP(C3242, 'QTY_CONVERSIONS '!A:B, 2, FALSE), "Units not found"))</f>
        <v>2</v>
      </c>
      <c r="M3242" s="75">
        <f t="shared" si="330"/>
        <v>13720</v>
      </c>
      <c r="N3242" t="str">
        <f>IFERROR(VLOOKUP(D3242, Product_Category!A:B, 2, FALSE), "Uncategorized")</f>
        <v>MCC</v>
      </c>
      <c r="O3242" s="76">
        <f t="shared" si="331"/>
        <v>6.86</v>
      </c>
      <c r="P3242" s="76">
        <f t="shared" si="332"/>
        <v>13.72</v>
      </c>
      <c r="Q3242">
        <v>2024</v>
      </c>
      <c r="R3242" t="str">
        <f>IFERROR(VLOOKUP(G3242,'Importer Name'!A:B, 2, FALSE), "")</f>
        <v>EMCURE</v>
      </c>
      <c r="S3242" t="str">
        <f>IFERROR(VLOOKUP(H3242,'Supplier name '!A:B, 2, FALSE), "")</f>
        <v>DUPONT NUTRITION</v>
      </c>
    </row>
    <row r="3243" spans="1:19">
      <c r="A3243" s="133" t="s">
        <v>247</v>
      </c>
      <c r="B3243" s="131">
        <v>5000</v>
      </c>
      <c r="C3243" s="131" t="s">
        <v>4019</v>
      </c>
      <c r="D3243" s="316" t="s">
        <v>4480</v>
      </c>
      <c r="E3243" s="131">
        <v>6.86</v>
      </c>
      <c r="F3243" s="131" t="s">
        <v>9</v>
      </c>
      <c r="G3243" s="131" t="s">
        <v>4553</v>
      </c>
      <c r="H3243" s="134" t="s">
        <v>4552</v>
      </c>
      <c r="I3243" s="89" t="s">
        <v>4467</v>
      </c>
      <c r="J3243" s="74">
        <f>IF(F3243="USD", E3243, E3243 * IFERROR(VLOOKUP(F3243, EXCHANGE_RATE!A:B, 2, FALSE), "Currency not found"))</f>
        <v>6.86</v>
      </c>
      <c r="K3243" s="74">
        <f t="shared" si="329"/>
        <v>6.86</v>
      </c>
      <c r="L3243" s="14">
        <f>IF(C3243="MTS", B3243, B3243 * IFERROR(VLOOKUP(C3243, 'QTY_CONVERSIONS '!A:B, 2, FALSE), "Units not found"))</f>
        <v>5</v>
      </c>
      <c r="M3243" s="75">
        <f t="shared" si="330"/>
        <v>34300</v>
      </c>
      <c r="N3243" t="str">
        <f>IFERROR(VLOOKUP(D3243, Product_Category!A:B, 2, FALSE), "Uncategorized")</f>
        <v>MCC</v>
      </c>
      <c r="O3243" s="76">
        <f t="shared" si="331"/>
        <v>6.86</v>
      </c>
      <c r="P3243" s="76">
        <f t="shared" si="332"/>
        <v>34.300000000000004</v>
      </c>
      <c r="Q3243">
        <v>2024</v>
      </c>
      <c r="R3243" t="str">
        <f>IFERROR(VLOOKUP(G3243,'Importer Name'!A:B, 2, FALSE), "")</f>
        <v>AUROBINDO PHARMA</v>
      </c>
      <c r="S3243" t="str">
        <f>IFERROR(VLOOKUP(H3243,'Supplier name '!A:B, 2, FALSE), "")</f>
        <v>DUPONT NUTRITION</v>
      </c>
    </row>
    <row r="3244" spans="1:19">
      <c r="A3244" s="133" t="s">
        <v>247</v>
      </c>
      <c r="B3244" s="131">
        <v>15500</v>
      </c>
      <c r="C3244" s="131" t="s">
        <v>4019</v>
      </c>
      <c r="D3244" s="316" t="s">
        <v>4480</v>
      </c>
      <c r="E3244" s="131">
        <v>6.86</v>
      </c>
      <c r="F3244" s="131" t="s">
        <v>9</v>
      </c>
      <c r="G3244" s="131" t="s">
        <v>4066</v>
      </c>
      <c r="H3244" s="134" t="s">
        <v>4552</v>
      </c>
      <c r="I3244" s="89" t="s">
        <v>4467</v>
      </c>
      <c r="J3244" s="74">
        <f>IF(F3244="USD", E3244, E3244 * IFERROR(VLOOKUP(F3244, EXCHANGE_RATE!A:B, 2, FALSE), "Currency not found"))</f>
        <v>6.86</v>
      </c>
      <c r="K3244" s="74">
        <f t="shared" si="329"/>
        <v>6.86</v>
      </c>
      <c r="L3244" s="14">
        <f>IF(C3244="MTS", B3244, B3244 * IFERROR(VLOOKUP(C3244, 'QTY_CONVERSIONS '!A:B, 2, FALSE), "Units not found"))</f>
        <v>15.5</v>
      </c>
      <c r="M3244" s="75">
        <f t="shared" si="330"/>
        <v>106330</v>
      </c>
      <c r="N3244" t="str">
        <f>IFERROR(VLOOKUP(D3244, Product_Category!A:B, 2, FALSE), "Uncategorized")</f>
        <v>MCC</v>
      </c>
      <c r="O3244" s="76">
        <f t="shared" si="331"/>
        <v>6.86</v>
      </c>
      <c r="P3244" s="76">
        <f t="shared" si="332"/>
        <v>106.33</v>
      </c>
      <c r="Q3244">
        <v>2024</v>
      </c>
      <c r="R3244" t="str">
        <f>IFERROR(VLOOKUP(G3244,'Importer Name'!A:B, 2, FALSE), "")</f>
        <v>SIGNET</v>
      </c>
      <c r="S3244" t="str">
        <f>IFERROR(VLOOKUP(H3244,'Supplier name '!A:B, 2, FALSE), "")</f>
        <v>DUPONT NUTRITION</v>
      </c>
    </row>
    <row r="3245" spans="1:19">
      <c r="A3245" s="133" t="s">
        <v>247</v>
      </c>
      <c r="B3245" s="131">
        <v>17500</v>
      </c>
      <c r="C3245" s="131" t="s">
        <v>4019</v>
      </c>
      <c r="D3245" s="316" t="s">
        <v>4480</v>
      </c>
      <c r="E3245" s="131">
        <v>6.86</v>
      </c>
      <c r="F3245" s="131" t="s">
        <v>9</v>
      </c>
      <c r="G3245" s="131" t="s">
        <v>4066</v>
      </c>
      <c r="H3245" s="134" t="s">
        <v>4551</v>
      </c>
      <c r="I3245" s="89" t="s">
        <v>4467</v>
      </c>
      <c r="J3245" s="74">
        <f>IF(F3245="USD", E3245, E3245 * IFERROR(VLOOKUP(F3245, EXCHANGE_RATE!A:B, 2, FALSE), "Currency not found"))</f>
        <v>6.86</v>
      </c>
      <c r="K3245" s="74">
        <f t="shared" si="329"/>
        <v>6.86</v>
      </c>
      <c r="L3245" s="14">
        <f>IF(C3245="MTS", B3245, B3245 * IFERROR(VLOOKUP(C3245, 'QTY_CONVERSIONS '!A:B, 2, FALSE), "Units not found"))</f>
        <v>17.5</v>
      </c>
      <c r="M3245" s="75">
        <f t="shared" si="330"/>
        <v>120050</v>
      </c>
      <c r="N3245" t="str">
        <f>IFERROR(VLOOKUP(D3245, Product_Category!A:B, 2, FALSE), "Uncategorized")</f>
        <v>MCC</v>
      </c>
      <c r="O3245" s="76">
        <f t="shared" si="331"/>
        <v>6.86</v>
      </c>
      <c r="P3245" s="76">
        <f t="shared" si="332"/>
        <v>120.05000000000001</v>
      </c>
      <c r="Q3245">
        <v>2024</v>
      </c>
      <c r="R3245" t="str">
        <f>IFERROR(VLOOKUP(G3245,'Importer Name'!A:B, 2, FALSE), "")</f>
        <v>SIGNET</v>
      </c>
      <c r="S3245" t="str">
        <f>IFERROR(VLOOKUP(H3245,'Supplier name '!A:B, 2, FALSE), "")</f>
        <v>INTERNATIONAL N&amp;H MFG</v>
      </c>
    </row>
    <row r="3246" spans="1:19">
      <c r="A3246" s="133" t="s">
        <v>247</v>
      </c>
      <c r="B3246" s="131">
        <v>3200</v>
      </c>
      <c r="C3246" s="131" t="s">
        <v>4019</v>
      </c>
      <c r="D3246" s="316" t="s">
        <v>4481</v>
      </c>
      <c r="E3246" s="131">
        <v>6.15</v>
      </c>
      <c r="F3246" s="131" t="s">
        <v>9</v>
      </c>
      <c r="G3246" s="131" t="s">
        <v>4554</v>
      </c>
      <c r="H3246" s="134" t="s">
        <v>4552</v>
      </c>
      <c r="I3246" s="89" t="s">
        <v>4467</v>
      </c>
      <c r="J3246" s="74">
        <f>IF(F3246="USD", E3246, E3246 * IFERROR(VLOOKUP(F3246, EXCHANGE_RATE!A:B, 2, FALSE), "Currency not found"))</f>
        <v>6.15</v>
      </c>
      <c r="K3246" s="74">
        <f t="shared" si="329"/>
        <v>6.15</v>
      </c>
      <c r="L3246" s="14">
        <f>IF(C3246="MTS", B3246, B3246 * IFERROR(VLOOKUP(C3246, 'QTY_CONVERSIONS '!A:B, 2, FALSE), "Units not found"))</f>
        <v>3.2</v>
      </c>
      <c r="M3246" s="75">
        <f t="shared" si="330"/>
        <v>19680</v>
      </c>
      <c r="N3246" t="str">
        <f>IFERROR(VLOOKUP(D3246, Product_Category!A:B, 2, FALSE), "Uncategorized")</f>
        <v>MCC</v>
      </c>
      <c r="O3246" s="76">
        <f t="shared" si="331"/>
        <v>6.15</v>
      </c>
      <c r="P3246" s="76">
        <f t="shared" si="332"/>
        <v>19.680000000000003</v>
      </c>
      <c r="Q3246">
        <v>2024</v>
      </c>
      <c r="R3246" t="str">
        <f>IFERROR(VLOOKUP(G3246,'Importer Name'!A:B, 2, FALSE), "")</f>
        <v>GRANULES INDIA</v>
      </c>
      <c r="S3246" t="str">
        <f>IFERROR(VLOOKUP(H3246,'Supplier name '!A:B, 2, FALSE), "")</f>
        <v>DUPONT NUTRITION</v>
      </c>
    </row>
    <row r="3247" spans="1:19">
      <c r="A3247" s="133" t="s">
        <v>247</v>
      </c>
      <c r="B3247" s="131">
        <v>17500</v>
      </c>
      <c r="C3247" s="131" t="s">
        <v>4019</v>
      </c>
      <c r="D3247" s="316" t="s">
        <v>4482</v>
      </c>
      <c r="E3247" s="131">
        <v>6.85</v>
      </c>
      <c r="F3247" s="131" t="s">
        <v>9</v>
      </c>
      <c r="G3247" s="131" t="s">
        <v>4066</v>
      </c>
      <c r="H3247" s="134" t="s">
        <v>4551</v>
      </c>
      <c r="I3247" s="89" t="s">
        <v>4467</v>
      </c>
      <c r="J3247" s="74">
        <f>IF(F3247="USD", E3247, E3247 * IFERROR(VLOOKUP(F3247, EXCHANGE_RATE!A:B, 2, FALSE), "Currency not found"))</f>
        <v>6.85</v>
      </c>
      <c r="K3247" s="74">
        <f t="shared" si="329"/>
        <v>6.85</v>
      </c>
      <c r="L3247" s="14">
        <f>IF(C3247="MTS", B3247, B3247 * IFERROR(VLOOKUP(C3247, 'QTY_CONVERSIONS '!A:B, 2, FALSE), "Units not found"))</f>
        <v>17.5</v>
      </c>
      <c r="M3247" s="75">
        <f t="shared" si="330"/>
        <v>119875</v>
      </c>
      <c r="N3247" t="str">
        <f>IFERROR(VLOOKUP(D3247, Product_Category!A:B, 2, FALSE), "Uncategorized")</f>
        <v>MCC</v>
      </c>
      <c r="O3247" s="76">
        <f t="shared" si="331"/>
        <v>6.85</v>
      </c>
      <c r="P3247" s="76">
        <f t="shared" si="332"/>
        <v>119.875</v>
      </c>
      <c r="Q3247">
        <v>2024</v>
      </c>
      <c r="R3247" t="str">
        <f>IFERROR(VLOOKUP(G3247,'Importer Name'!A:B, 2, FALSE), "")</f>
        <v>SIGNET</v>
      </c>
      <c r="S3247" t="str">
        <f>IFERROR(VLOOKUP(H3247,'Supplier name '!A:B, 2, FALSE), "")</f>
        <v>INTERNATIONAL N&amp;H MFG</v>
      </c>
    </row>
    <row r="3248" spans="1:19">
      <c r="A3248" s="133" t="s">
        <v>247</v>
      </c>
      <c r="B3248" s="131">
        <v>8400</v>
      </c>
      <c r="C3248" s="131" t="s">
        <v>4019</v>
      </c>
      <c r="D3248" s="316" t="s">
        <v>4483</v>
      </c>
      <c r="E3248" s="131">
        <v>14.75</v>
      </c>
      <c r="F3248" s="131" t="s">
        <v>9</v>
      </c>
      <c r="G3248" s="131" t="s">
        <v>4066</v>
      </c>
      <c r="H3248" s="134" t="s">
        <v>4552</v>
      </c>
      <c r="I3248" s="89" t="s">
        <v>4467</v>
      </c>
      <c r="J3248" s="74">
        <f>IF(F3248="USD", E3248, E3248 * IFERROR(VLOOKUP(F3248, EXCHANGE_RATE!A:B, 2, FALSE), "Currency not found"))</f>
        <v>14.75</v>
      </c>
      <c r="K3248" s="74">
        <f t="shared" si="329"/>
        <v>14.75</v>
      </c>
      <c r="L3248" s="14">
        <f>IF(C3248="MTS", B3248, B3248 * IFERROR(VLOOKUP(C3248, 'QTY_CONVERSIONS '!A:B, 2, FALSE), "Units not found"))</f>
        <v>8.4</v>
      </c>
      <c r="M3248" s="75">
        <f t="shared" si="330"/>
        <v>123900</v>
      </c>
      <c r="N3248" t="str">
        <f>IFERROR(VLOOKUP(D3248, Product_Category!A:B, 2, FALSE), "Uncategorized")</f>
        <v>MCC</v>
      </c>
      <c r="O3248" s="76">
        <f t="shared" si="331"/>
        <v>14.75</v>
      </c>
      <c r="P3248" s="76">
        <f t="shared" si="332"/>
        <v>123.9</v>
      </c>
      <c r="Q3248">
        <v>2024</v>
      </c>
      <c r="R3248" t="str">
        <f>IFERROR(VLOOKUP(G3248,'Importer Name'!A:B, 2, FALSE), "")</f>
        <v>SIGNET</v>
      </c>
      <c r="S3248" t="str">
        <f>IFERROR(VLOOKUP(H3248,'Supplier name '!A:B, 2, FALSE), "")</f>
        <v>DUPONT NUTRITION</v>
      </c>
    </row>
    <row r="3249" spans="1:19">
      <c r="A3249" s="133" t="s">
        <v>247</v>
      </c>
      <c r="B3249" s="131">
        <v>1000</v>
      </c>
      <c r="C3249" s="131" t="s">
        <v>4019</v>
      </c>
      <c r="D3249" s="316" t="s">
        <v>4484</v>
      </c>
      <c r="E3249" s="131">
        <v>5.59</v>
      </c>
      <c r="F3249" s="131" t="s">
        <v>9</v>
      </c>
      <c r="G3249" s="131" t="s">
        <v>4555</v>
      </c>
      <c r="H3249" s="134" t="s">
        <v>4552</v>
      </c>
      <c r="I3249" s="89" t="s">
        <v>4467</v>
      </c>
      <c r="J3249" s="74">
        <f>IF(F3249="USD", E3249, E3249 * IFERROR(VLOOKUP(F3249, EXCHANGE_RATE!A:B, 2, FALSE), "Currency not found"))</f>
        <v>5.59</v>
      </c>
      <c r="K3249" s="74">
        <f t="shared" si="329"/>
        <v>5.59</v>
      </c>
      <c r="L3249" s="14">
        <f>IF(C3249="MTS", B3249, B3249 * IFERROR(VLOOKUP(C3249, 'QTY_CONVERSIONS '!A:B, 2, FALSE), "Units not found"))</f>
        <v>1</v>
      </c>
      <c r="M3249" s="75">
        <f t="shared" si="330"/>
        <v>5590</v>
      </c>
      <c r="N3249" t="str">
        <f>IFERROR(VLOOKUP(D3249, Product_Category!A:B, 2, FALSE), "Uncategorized")</f>
        <v>MCC</v>
      </c>
      <c r="O3249" s="76">
        <f t="shared" si="331"/>
        <v>5.59</v>
      </c>
      <c r="P3249" s="76">
        <f t="shared" si="332"/>
        <v>5.59</v>
      </c>
      <c r="Q3249">
        <v>2024</v>
      </c>
      <c r="R3249" t="str">
        <f>IFERROR(VLOOKUP(G3249,'Importer Name'!A:B, 2, FALSE), "")</f>
        <v>MARKSANS PHARMA</v>
      </c>
      <c r="S3249" t="str">
        <f>IFERROR(VLOOKUP(H3249,'Supplier name '!A:B, 2, FALSE), "")</f>
        <v>DUPONT NUTRITION</v>
      </c>
    </row>
    <row r="3250" spans="1:19">
      <c r="A3250" s="133" t="s">
        <v>247</v>
      </c>
      <c r="B3250" s="131">
        <v>17500</v>
      </c>
      <c r="C3250" s="131" t="s">
        <v>4019</v>
      </c>
      <c r="D3250" s="316" t="s">
        <v>4484</v>
      </c>
      <c r="E3250" s="131">
        <v>5.59</v>
      </c>
      <c r="F3250" s="131" t="s">
        <v>9</v>
      </c>
      <c r="G3250" s="131" t="s">
        <v>4066</v>
      </c>
      <c r="H3250" s="134" t="s">
        <v>4551</v>
      </c>
      <c r="I3250" s="89" t="s">
        <v>4467</v>
      </c>
      <c r="J3250" s="74">
        <f>IF(F3250="USD", E3250, E3250 * IFERROR(VLOOKUP(F3250, EXCHANGE_RATE!A:B, 2, FALSE), "Currency not found"))</f>
        <v>5.59</v>
      </c>
      <c r="K3250" s="74">
        <f t="shared" si="329"/>
        <v>5.59</v>
      </c>
      <c r="L3250" s="14">
        <f>IF(C3250="MTS", B3250, B3250 * IFERROR(VLOOKUP(C3250, 'QTY_CONVERSIONS '!A:B, 2, FALSE), "Units not found"))</f>
        <v>17.5</v>
      </c>
      <c r="M3250" s="75">
        <f t="shared" si="330"/>
        <v>97825</v>
      </c>
      <c r="N3250" t="str">
        <f>IFERROR(VLOOKUP(D3250, Product_Category!A:B, 2, FALSE), "Uncategorized")</f>
        <v>MCC</v>
      </c>
      <c r="O3250" s="76">
        <f t="shared" si="331"/>
        <v>5.59</v>
      </c>
      <c r="P3250" s="76">
        <f t="shared" si="332"/>
        <v>97.825000000000003</v>
      </c>
      <c r="Q3250">
        <v>2024</v>
      </c>
      <c r="R3250" t="str">
        <f>IFERROR(VLOOKUP(G3250,'Importer Name'!A:B, 2, FALSE), "")</f>
        <v>SIGNET</v>
      </c>
      <c r="S3250" t="str">
        <f>IFERROR(VLOOKUP(H3250,'Supplier name '!A:B, 2, FALSE), "")</f>
        <v>INTERNATIONAL N&amp;H MFG</v>
      </c>
    </row>
    <row r="3251" spans="1:19">
      <c r="A3251" s="133" t="s">
        <v>247</v>
      </c>
      <c r="B3251" s="131">
        <v>3200</v>
      </c>
      <c r="C3251" s="131" t="s">
        <v>4019</v>
      </c>
      <c r="D3251" s="316" t="s">
        <v>4484</v>
      </c>
      <c r="E3251" s="131">
        <v>4.71</v>
      </c>
      <c r="F3251" s="131" t="s">
        <v>9</v>
      </c>
      <c r="G3251" s="131" t="s">
        <v>4066</v>
      </c>
      <c r="H3251" s="134" t="s">
        <v>4552</v>
      </c>
      <c r="I3251" s="89" t="s">
        <v>4467</v>
      </c>
      <c r="J3251" s="74">
        <f>IF(F3251="USD", E3251, E3251 * IFERROR(VLOOKUP(F3251, EXCHANGE_RATE!A:B, 2, FALSE), "Currency not found"))</f>
        <v>4.71</v>
      </c>
      <c r="K3251" s="74">
        <f t="shared" si="329"/>
        <v>4.71</v>
      </c>
      <c r="L3251" s="14">
        <f>IF(C3251="MTS", B3251, B3251 * IFERROR(VLOOKUP(C3251, 'QTY_CONVERSIONS '!A:B, 2, FALSE), "Units not found"))</f>
        <v>3.2</v>
      </c>
      <c r="M3251" s="75">
        <f t="shared" si="330"/>
        <v>15072</v>
      </c>
      <c r="N3251" t="str">
        <f>IFERROR(VLOOKUP(D3251, Product_Category!A:B, 2, FALSE), "Uncategorized")</f>
        <v>MCC</v>
      </c>
      <c r="O3251" s="76">
        <f t="shared" si="331"/>
        <v>4.71</v>
      </c>
      <c r="P3251" s="76">
        <f t="shared" si="332"/>
        <v>15.072000000000001</v>
      </c>
      <c r="Q3251">
        <v>2024</v>
      </c>
      <c r="R3251" t="str">
        <f>IFERROR(VLOOKUP(G3251,'Importer Name'!A:B, 2, FALSE), "")</f>
        <v>SIGNET</v>
      </c>
      <c r="S3251" t="str">
        <f>IFERROR(VLOOKUP(H3251,'Supplier name '!A:B, 2, FALSE), "")</f>
        <v>DUPONT NUTRITION</v>
      </c>
    </row>
    <row r="3252" spans="1:19">
      <c r="A3252" s="133" t="s">
        <v>247</v>
      </c>
      <c r="B3252" s="131">
        <v>4000</v>
      </c>
      <c r="C3252" s="131" t="s">
        <v>4019</v>
      </c>
      <c r="D3252" s="316" t="s">
        <v>4484</v>
      </c>
      <c r="E3252" s="131">
        <v>4.71</v>
      </c>
      <c r="F3252" s="131" t="s">
        <v>9</v>
      </c>
      <c r="G3252" s="131" t="s">
        <v>4075</v>
      </c>
      <c r="H3252" s="134" t="s">
        <v>4552</v>
      </c>
      <c r="I3252" s="89" t="s">
        <v>4467</v>
      </c>
      <c r="J3252" s="74">
        <f>IF(F3252="USD", E3252, E3252 * IFERROR(VLOOKUP(F3252, EXCHANGE_RATE!A:B, 2, FALSE), "Currency not found"))</f>
        <v>4.71</v>
      </c>
      <c r="K3252" s="74">
        <f t="shared" si="329"/>
        <v>4.71</v>
      </c>
      <c r="L3252" s="14">
        <f>IF(C3252="MTS", B3252, B3252 * IFERROR(VLOOKUP(C3252, 'QTY_CONVERSIONS '!A:B, 2, FALSE), "Units not found"))</f>
        <v>4</v>
      </c>
      <c r="M3252" s="75">
        <f t="shared" si="330"/>
        <v>18840</v>
      </c>
      <c r="N3252" t="str">
        <f>IFERROR(VLOOKUP(D3252, Product_Category!A:B, 2, FALSE), "Uncategorized")</f>
        <v>MCC</v>
      </c>
      <c r="O3252" s="76">
        <f t="shared" si="331"/>
        <v>4.71</v>
      </c>
      <c r="P3252" s="76">
        <f t="shared" si="332"/>
        <v>18.84</v>
      </c>
      <c r="Q3252">
        <v>2024</v>
      </c>
      <c r="R3252" t="str">
        <f>IFERROR(VLOOKUP(G3252,'Importer Name'!A:B, 2, FALSE), "")</f>
        <v>SANDOZ</v>
      </c>
      <c r="S3252" t="str">
        <f>IFERROR(VLOOKUP(H3252,'Supplier name '!A:B, 2, FALSE), "")</f>
        <v>DUPONT NUTRITION</v>
      </c>
    </row>
    <row r="3253" spans="1:19">
      <c r="A3253" s="133" t="s">
        <v>247</v>
      </c>
      <c r="B3253" s="131">
        <v>1280</v>
      </c>
      <c r="C3253" s="131" t="s">
        <v>4019</v>
      </c>
      <c r="D3253" s="316" t="s">
        <v>4485</v>
      </c>
      <c r="E3253" s="131">
        <v>5.64</v>
      </c>
      <c r="F3253" s="131" t="s">
        <v>9</v>
      </c>
      <c r="G3253" s="131" t="s">
        <v>4553</v>
      </c>
      <c r="H3253" s="134" t="s">
        <v>4552</v>
      </c>
      <c r="I3253" s="89" t="s">
        <v>4467</v>
      </c>
      <c r="J3253" s="74">
        <f>IF(F3253="USD", E3253, E3253 * IFERROR(VLOOKUP(F3253, EXCHANGE_RATE!A:B, 2, FALSE), "Currency not found"))</f>
        <v>5.64</v>
      </c>
      <c r="K3253" s="74">
        <f t="shared" si="329"/>
        <v>5.64</v>
      </c>
      <c r="L3253" s="14">
        <f>IF(C3253="MTS", B3253, B3253 * IFERROR(VLOOKUP(C3253, 'QTY_CONVERSIONS '!A:B, 2, FALSE), "Units not found"))</f>
        <v>1.28</v>
      </c>
      <c r="M3253" s="75">
        <f t="shared" si="330"/>
        <v>7219.2</v>
      </c>
      <c r="N3253" t="str">
        <f>IFERROR(VLOOKUP(D3253, Product_Category!A:B, 2, FALSE), "Uncategorized")</f>
        <v>MCC</v>
      </c>
      <c r="O3253" s="76">
        <f t="shared" si="331"/>
        <v>5.64</v>
      </c>
      <c r="P3253" s="76">
        <f t="shared" si="332"/>
        <v>7.2191999999999998</v>
      </c>
      <c r="Q3253">
        <v>2024</v>
      </c>
      <c r="R3253" t="str">
        <f>IFERROR(VLOOKUP(G3253,'Importer Name'!A:B, 2, FALSE), "")</f>
        <v>AUROBINDO PHARMA</v>
      </c>
      <c r="S3253" t="str">
        <f>IFERROR(VLOOKUP(H3253,'Supplier name '!A:B, 2, FALSE), "")</f>
        <v>DUPONT NUTRITION</v>
      </c>
    </row>
    <row r="3254" spans="1:19">
      <c r="A3254" s="133" t="s">
        <v>247</v>
      </c>
      <c r="B3254" s="131">
        <v>15120</v>
      </c>
      <c r="C3254" s="131" t="s">
        <v>4019</v>
      </c>
      <c r="D3254" s="316" t="s">
        <v>4485</v>
      </c>
      <c r="E3254" s="131">
        <v>5.64</v>
      </c>
      <c r="F3254" s="131" t="s">
        <v>9</v>
      </c>
      <c r="G3254" s="131" t="s">
        <v>4066</v>
      </c>
      <c r="H3254" s="134" t="s">
        <v>4552</v>
      </c>
      <c r="I3254" s="89" t="s">
        <v>4467</v>
      </c>
      <c r="J3254" s="74">
        <f>IF(F3254="USD", E3254, E3254 * IFERROR(VLOOKUP(F3254, EXCHANGE_RATE!A:B, 2, FALSE), "Currency not found"))</f>
        <v>5.64</v>
      </c>
      <c r="K3254" s="74">
        <f t="shared" si="329"/>
        <v>5.64</v>
      </c>
      <c r="L3254" s="14">
        <f>IF(C3254="MTS", B3254, B3254 * IFERROR(VLOOKUP(C3254, 'QTY_CONVERSIONS '!A:B, 2, FALSE), "Units not found"))</f>
        <v>15.120000000000001</v>
      </c>
      <c r="M3254" s="75">
        <f t="shared" si="330"/>
        <v>85276.799999999988</v>
      </c>
      <c r="N3254" t="str">
        <f>IFERROR(VLOOKUP(D3254, Product_Category!A:B, 2, FALSE), "Uncategorized")</f>
        <v>MCC</v>
      </c>
      <c r="O3254" s="76">
        <f t="shared" si="331"/>
        <v>5.64</v>
      </c>
      <c r="P3254" s="76">
        <f t="shared" si="332"/>
        <v>85.276799999999994</v>
      </c>
      <c r="Q3254">
        <v>2024</v>
      </c>
      <c r="R3254" t="str">
        <f>IFERROR(VLOOKUP(G3254,'Importer Name'!A:B, 2, FALSE), "")</f>
        <v>SIGNET</v>
      </c>
      <c r="S3254" t="str">
        <f>IFERROR(VLOOKUP(H3254,'Supplier name '!A:B, 2, FALSE), "")</f>
        <v>DUPONT NUTRITION</v>
      </c>
    </row>
    <row r="3255" spans="1:19">
      <c r="A3255" s="133" t="s">
        <v>247</v>
      </c>
      <c r="B3255" s="131">
        <v>17500</v>
      </c>
      <c r="C3255" s="131" t="s">
        <v>4019</v>
      </c>
      <c r="D3255" s="316" t="s">
        <v>4485</v>
      </c>
      <c r="E3255" s="131">
        <v>5.75</v>
      </c>
      <c r="F3255" s="131" t="s">
        <v>9</v>
      </c>
      <c r="G3255" s="131" t="s">
        <v>4066</v>
      </c>
      <c r="H3255" s="134" t="s">
        <v>4552</v>
      </c>
      <c r="I3255" s="89" t="s">
        <v>4467</v>
      </c>
      <c r="J3255" s="74">
        <f>IF(F3255="USD", E3255, E3255 * IFERROR(VLOOKUP(F3255, EXCHANGE_RATE!A:B, 2, FALSE), "Currency not found"))</f>
        <v>5.75</v>
      </c>
      <c r="K3255" s="74">
        <f t="shared" si="329"/>
        <v>5.75</v>
      </c>
      <c r="L3255" s="14">
        <f>IF(C3255="MTS", B3255, B3255 * IFERROR(VLOOKUP(C3255, 'QTY_CONVERSIONS '!A:B, 2, FALSE), "Units not found"))</f>
        <v>17.5</v>
      </c>
      <c r="M3255" s="75">
        <f t="shared" si="330"/>
        <v>100625</v>
      </c>
      <c r="N3255" t="str">
        <f>IFERROR(VLOOKUP(D3255, Product_Category!A:B, 2, FALSE), "Uncategorized")</f>
        <v>MCC</v>
      </c>
      <c r="O3255" s="76">
        <f t="shared" si="331"/>
        <v>5.75</v>
      </c>
      <c r="P3255" s="76">
        <f t="shared" si="332"/>
        <v>100.625</v>
      </c>
      <c r="Q3255">
        <v>2024</v>
      </c>
      <c r="R3255" t="str">
        <f>IFERROR(VLOOKUP(G3255,'Importer Name'!A:B, 2, FALSE), "")</f>
        <v>SIGNET</v>
      </c>
      <c r="S3255" t="str">
        <f>IFERROR(VLOOKUP(H3255,'Supplier name '!A:B, 2, FALSE), "")</f>
        <v>DUPONT NUTRITION</v>
      </c>
    </row>
    <row r="3256" spans="1:19">
      <c r="A3256" s="133" t="s">
        <v>247</v>
      </c>
      <c r="B3256" s="131">
        <v>4940</v>
      </c>
      <c r="C3256" s="131" t="s">
        <v>4019</v>
      </c>
      <c r="D3256" s="316" t="s">
        <v>4485</v>
      </c>
      <c r="E3256" s="131">
        <v>5.64</v>
      </c>
      <c r="F3256" s="131" t="s">
        <v>9</v>
      </c>
      <c r="G3256" s="131" t="s">
        <v>4067</v>
      </c>
      <c r="H3256" s="134" t="s">
        <v>4552</v>
      </c>
      <c r="I3256" s="89" t="s">
        <v>4467</v>
      </c>
      <c r="J3256" s="74">
        <f>IF(F3256="USD", E3256, E3256 * IFERROR(VLOOKUP(F3256, EXCHANGE_RATE!A:B, 2, FALSE), "Currency not found"))</f>
        <v>5.64</v>
      </c>
      <c r="K3256" s="74">
        <f t="shared" si="329"/>
        <v>5.64</v>
      </c>
      <c r="L3256" s="14">
        <f>IF(C3256="MTS", B3256, B3256 * IFERROR(VLOOKUP(C3256, 'QTY_CONVERSIONS '!A:B, 2, FALSE), "Units not found"))</f>
        <v>4.9400000000000004</v>
      </c>
      <c r="M3256" s="75">
        <f t="shared" si="330"/>
        <v>27861.599999999999</v>
      </c>
      <c r="N3256" t="str">
        <f>IFERROR(VLOOKUP(D3256, Product_Category!A:B, 2, FALSE), "Uncategorized")</f>
        <v>MCC</v>
      </c>
      <c r="O3256" s="76">
        <f t="shared" si="331"/>
        <v>5.64</v>
      </c>
      <c r="P3256" s="76">
        <f t="shared" si="332"/>
        <v>27.861599999999999</v>
      </c>
      <c r="Q3256">
        <v>2024</v>
      </c>
      <c r="R3256" t="str">
        <f>IFERROR(VLOOKUP(G3256,'Importer Name'!A:B, 2, FALSE), "")</f>
        <v>WATSON PHARMA</v>
      </c>
      <c r="S3256" t="str">
        <f>IFERROR(VLOOKUP(H3256,'Supplier name '!A:B, 2, FALSE), "")</f>
        <v>DUPONT NUTRITION</v>
      </c>
    </row>
    <row r="3257" spans="1:19">
      <c r="A3257" s="133" t="s">
        <v>247</v>
      </c>
      <c r="B3257" s="131">
        <v>17500</v>
      </c>
      <c r="C3257" s="131" t="s">
        <v>4019</v>
      </c>
      <c r="D3257" s="316" t="s">
        <v>4486</v>
      </c>
      <c r="E3257" s="131">
        <v>6.53</v>
      </c>
      <c r="F3257" s="131" t="s">
        <v>9</v>
      </c>
      <c r="G3257" s="131" t="s">
        <v>4066</v>
      </c>
      <c r="H3257" s="134" t="s">
        <v>4551</v>
      </c>
      <c r="I3257" s="89" t="s">
        <v>4467</v>
      </c>
      <c r="J3257" s="74">
        <f>IF(F3257="USD", E3257, E3257 * IFERROR(VLOOKUP(F3257, EXCHANGE_RATE!A:B, 2, FALSE), "Currency not found"))</f>
        <v>6.53</v>
      </c>
      <c r="K3257" s="74">
        <f t="shared" si="329"/>
        <v>6.53</v>
      </c>
      <c r="L3257" s="14">
        <f>IF(C3257="MTS", B3257, B3257 * IFERROR(VLOOKUP(C3257, 'QTY_CONVERSIONS '!A:B, 2, FALSE), "Units not found"))</f>
        <v>17.5</v>
      </c>
      <c r="M3257" s="75">
        <f t="shared" si="330"/>
        <v>114275</v>
      </c>
      <c r="N3257" t="str">
        <f>IFERROR(VLOOKUP(D3257, Product_Category!A:B, 2, FALSE), "Uncategorized")</f>
        <v>MCC</v>
      </c>
      <c r="O3257" s="76">
        <f t="shared" si="331"/>
        <v>6.53</v>
      </c>
      <c r="P3257" s="76">
        <f t="shared" si="332"/>
        <v>114.27500000000001</v>
      </c>
      <c r="Q3257">
        <v>2024</v>
      </c>
      <c r="R3257" t="str">
        <f>IFERROR(VLOOKUP(G3257,'Importer Name'!A:B, 2, FALSE), "")</f>
        <v>SIGNET</v>
      </c>
      <c r="S3257" t="str">
        <f>IFERROR(VLOOKUP(H3257,'Supplier name '!A:B, 2, FALSE), "")</f>
        <v>INTERNATIONAL N&amp;H MFG</v>
      </c>
    </row>
    <row r="3258" spans="1:19">
      <c r="A3258" s="133" t="s">
        <v>247</v>
      </c>
      <c r="B3258" s="131">
        <v>2500</v>
      </c>
      <c r="C3258" s="131" t="s">
        <v>4019</v>
      </c>
      <c r="D3258" s="316" t="s">
        <v>4487</v>
      </c>
      <c r="E3258" s="131">
        <v>7.56</v>
      </c>
      <c r="F3258" s="131" t="s">
        <v>9</v>
      </c>
      <c r="G3258" s="131" t="s">
        <v>4553</v>
      </c>
      <c r="H3258" s="134" t="s">
        <v>4552</v>
      </c>
      <c r="I3258" s="89" t="s">
        <v>4467</v>
      </c>
      <c r="J3258" s="74">
        <f>IF(F3258="USD", E3258, E3258 * IFERROR(VLOOKUP(F3258, EXCHANGE_RATE!A:B, 2, FALSE), "Currency not found"))</f>
        <v>7.56</v>
      </c>
      <c r="K3258" s="74">
        <f t="shared" si="329"/>
        <v>7.56</v>
      </c>
      <c r="L3258" s="14">
        <f>IF(C3258="MTS", B3258, B3258 * IFERROR(VLOOKUP(C3258, 'QTY_CONVERSIONS '!A:B, 2, FALSE), "Units not found"))</f>
        <v>2.5</v>
      </c>
      <c r="M3258" s="75">
        <f t="shared" si="330"/>
        <v>18900</v>
      </c>
      <c r="N3258" t="str">
        <f>IFERROR(VLOOKUP(D3258, Product_Category!A:B, 2, FALSE), "Uncategorized")</f>
        <v>MCC</v>
      </c>
      <c r="O3258" s="76">
        <f t="shared" si="331"/>
        <v>7.56</v>
      </c>
      <c r="P3258" s="76">
        <f t="shared" si="332"/>
        <v>18.899999999999999</v>
      </c>
      <c r="Q3258">
        <v>2024</v>
      </c>
      <c r="R3258" t="str">
        <f>IFERROR(VLOOKUP(G3258,'Importer Name'!A:B, 2, FALSE), "")</f>
        <v>AUROBINDO PHARMA</v>
      </c>
      <c r="S3258" t="str">
        <f>IFERROR(VLOOKUP(H3258,'Supplier name '!A:B, 2, FALSE), "")</f>
        <v>DUPONT NUTRITION</v>
      </c>
    </row>
    <row r="3259" spans="1:19">
      <c r="A3259" s="133" t="s">
        <v>247</v>
      </c>
      <c r="B3259" s="131">
        <v>3000</v>
      </c>
      <c r="C3259" s="131" t="s">
        <v>4019</v>
      </c>
      <c r="D3259" s="316" t="s">
        <v>4487</v>
      </c>
      <c r="E3259" s="131">
        <v>7.56</v>
      </c>
      <c r="F3259" s="131" t="s">
        <v>9</v>
      </c>
      <c r="G3259" s="131" t="s">
        <v>4553</v>
      </c>
      <c r="H3259" s="134" t="s">
        <v>4552</v>
      </c>
      <c r="I3259" s="89" t="s">
        <v>4467</v>
      </c>
      <c r="J3259" s="74">
        <f>IF(F3259="USD", E3259, E3259 * IFERROR(VLOOKUP(F3259, EXCHANGE_RATE!A:B, 2, FALSE), "Currency not found"))</f>
        <v>7.56</v>
      </c>
      <c r="K3259" s="74">
        <f t="shared" si="329"/>
        <v>7.56</v>
      </c>
      <c r="L3259" s="14">
        <f>IF(C3259="MTS", B3259, B3259 * IFERROR(VLOOKUP(C3259, 'QTY_CONVERSIONS '!A:B, 2, FALSE), "Units not found"))</f>
        <v>3</v>
      </c>
      <c r="M3259" s="75">
        <f t="shared" si="330"/>
        <v>22680</v>
      </c>
      <c r="N3259" t="str">
        <f>IFERROR(VLOOKUP(D3259, Product_Category!A:B, 2, FALSE), "Uncategorized")</f>
        <v>MCC</v>
      </c>
      <c r="O3259" s="76">
        <f t="shared" si="331"/>
        <v>7.56</v>
      </c>
      <c r="P3259" s="76">
        <f t="shared" si="332"/>
        <v>22.68</v>
      </c>
      <c r="Q3259">
        <v>2024</v>
      </c>
      <c r="R3259" t="str">
        <f>IFERROR(VLOOKUP(G3259,'Importer Name'!A:B, 2, FALSE), "")</f>
        <v>AUROBINDO PHARMA</v>
      </c>
      <c r="S3259" t="str">
        <f>IFERROR(VLOOKUP(H3259,'Supplier name '!A:B, 2, FALSE), "")</f>
        <v>DUPONT NUTRITION</v>
      </c>
    </row>
    <row r="3260" spans="1:19">
      <c r="A3260" s="133" t="s">
        <v>247</v>
      </c>
      <c r="B3260" s="131">
        <v>2000</v>
      </c>
      <c r="C3260" s="131" t="s">
        <v>4019</v>
      </c>
      <c r="D3260" s="316" t="s">
        <v>4488</v>
      </c>
      <c r="E3260" s="131">
        <v>6.35</v>
      </c>
      <c r="F3260" s="131" t="s">
        <v>9</v>
      </c>
      <c r="G3260" s="131" t="s">
        <v>4553</v>
      </c>
      <c r="H3260" s="134" t="s">
        <v>4552</v>
      </c>
      <c r="I3260" s="89" t="s">
        <v>4467</v>
      </c>
      <c r="J3260" s="74">
        <f>IF(F3260="USD", E3260, E3260 * IFERROR(VLOOKUP(F3260, EXCHANGE_RATE!A:B, 2, FALSE), "Currency not found"))</f>
        <v>6.35</v>
      </c>
      <c r="K3260" s="74">
        <f t="shared" si="329"/>
        <v>6.35</v>
      </c>
      <c r="L3260" s="14">
        <f>IF(C3260="MTS", B3260, B3260 * IFERROR(VLOOKUP(C3260, 'QTY_CONVERSIONS '!A:B, 2, FALSE), "Units not found"))</f>
        <v>2</v>
      </c>
      <c r="M3260" s="75">
        <f t="shared" si="330"/>
        <v>12700</v>
      </c>
      <c r="N3260" t="str">
        <f>IFERROR(VLOOKUP(D3260, Product_Category!A:B, 2, FALSE), "Uncategorized")</f>
        <v>MCC</v>
      </c>
      <c r="O3260" s="76">
        <f t="shared" si="331"/>
        <v>6.35</v>
      </c>
      <c r="P3260" s="76">
        <f t="shared" si="332"/>
        <v>12.7</v>
      </c>
      <c r="Q3260">
        <v>2024</v>
      </c>
      <c r="R3260" t="str">
        <f>IFERROR(VLOOKUP(G3260,'Importer Name'!A:B, 2, FALSE), "")</f>
        <v>AUROBINDO PHARMA</v>
      </c>
      <c r="S3260" t="str">
        <f>IFERROR(VLOOKUP(H3260,'Supplier name '!A:B, 2, FALSE), "")</f>
        <v>DUPONT NUTRITION</v>
      </c>
    </row>
    <row r="3261" spans="1:19">
      <c r="A3261" s="135" t="s">
        <v>247</v>
      </c>
      <c r="B3261" s="132">
        <v>2400</v>
      </c>
      <c r="C3261" s="132" t="s">
        <v>4019</v>
      </c>
      <c r="D3261" s="317" t="s">
        <v>4488</v>
      </c>
      <c r="E3261" s="132">
        <v>6.35</v>
      </c>
      <c r="F3261" s="132" t="s">
        <v>9</v>
      </c>
      <c r="G3261" s="132" t="s">
        <v>4553</v>
      </c>
      <c r="H3261" s="136" t="s">
        <v>4552</v>
      </c>
      <c r="I3261" s="89" t="s">
        <v>4467</v>
      </c>
      <c r="J3261" s="74">
        <f>IF(F3261="USD", E3261, E3261 * IFERROR(VLOOKUP(F3261, EXCHANGE_RATE!A:B, 2, FALSE), "Currency not found"))</f>
        <v>6.35</v>
      </c>
      <c r="K3261" s="74">
        <f t="shared" si="329"/>
        <v>6.35</v>
      </c>
      <c r="L3261" s="14">
        <f>IF(C3261="MTS", B3261, B3261 * IFERROR(VLOOKUP(C3261, 'QTY_CONVERSIONS '!A:B, 2, FALSE), "Units not found"))</f>
        <v>2.4</v>
      </c>
      <c r="M3261" s="75">
        <f t="shared" si="330"/>
        <v>15240</v>
      </c>
      <c r="N3261" t="str">
        <f>IFERROR(VLOOKUP(D3261, Product_Category!A:B, 2, FALSE), "Uncategorized")</f>
        <v>MCC</v>
      </c>
      <c r="O3261" s="76">
        <f t="shared" si="331"/>
        <v>6.35</v>
      </c>
      <c r="P3261" s="76">
        <f t="shared" si="332"/>
        <v>15.239999999999998</v>
      </c>
      <c r="Q3261">
        <v>2024</v>
      </c>
      <c r="R3261" t="str">
        <f>IFERROR(VLOOKUP(G3261,'Importer Name'!A:B, 2, FALSE), "")</f>
        <v>AUROBINDO PHARMA</v>
      </c>
      <c r="S3261" t="str">
        <f>IFERROR(VLOOKUP(H3261,'Supplier name '!A:B, 2, FALSE), "")</f>
        <v>DUPONT NUTRITION</v>
      </c>
    </row>
    <row r="3262" spans="1:19">
      <c r="A3262" s="133" t="s">
        <v>262</v>
      </c>
      <c r="B3262" s="131">
        <v>1000</v>
      </c>
      <c r="C3262" s="131" t="s">
        <v>4019</v>
      </c>
      <c r="D3262" s="316" t="s">
        <v>798</v>
      </c>
      <c r="E3262" s="131">
        <v>5.5</v>
      </c>
      <c r="F3262" s="131" t="s">
        <v>9</v>
      </c>
      <c r="G3262" s="131" t="s">
        <v>4078</v>
      </c>
      <c r="H3262" s="134" t="s">
        <v>4078</v>
      </c>
      <c r="I3262" s="89" t="s">
        <v>4467</v>
      </c>
      <c r="J3262" s="74">
        <f>IF(F3262="USD", E3262, E3262 * IFERROR(VLOOKUP(F3262, EXCHANGE_RATE!A:B, 2, FALSE), "Currency not found"))</f>
        <v>5.5</v>
      </c>
      <c r="K3262" s="74">
        <f t="shared" si="329"/>
        <v>5.5</v>
      </c>
      <c r="L3262" s="14">
        <f>IF(C3262="MTS", B3262, B3262 * IFERROR(VLOOKUP(C3262, 'QTY_CONVERSIONS '!A:B, 2, FALSE), "Units not found"))</f>
        <v>1</v>
      </c>
      <c r="M3262" s="75">
        <f t="shared" si="330"/>
        <v>5500</v>
      </c>
      <c r="N3262" t="str">
        <f>IFERROR(VLOOKUP(D3262, Product_Category!A:B, 2, FALSE), "Uncategorized")</f>
        <v>CMC</v>
      </c>
      <c r="O3262" s="76">
        <f t="shared" si="331"/>
        <v>5.5</v>
      </c>
      <c r="P3262" s="76">
        <f t="shared" si="332"/>
        <v>5.5</v>
      </c>
      <c r="Q3262">
        <v>2024</v>
      </c>
      <c r="R3262" t="str">
        <f>IFERROR(VLOOKUP(G3262,'Importer Name'!A:B, 2, FALSE), "")</f>
        <v>LAMBERTI</v>
      </c>
      <c r="S3262" t="str">
        <f>IFERROR(VLOOKUP(H3262,'Supplier name '!A:B, 2, FALSE), "")</f>
        <v>LAMBERTI</v>
      </c>
    </row>
    <row r="3263" spans="1:19">
      <c r="A3263" s="133" t="s">
        <v>262</v>
      </c>
      <c r="B3263" s="131">
        <v>24750</v>
      </c>
      <c r="C3263" s="131" t="s">
        <v>4019</v>
      </c>
      <c r="D3263" s="316" t="s">
        <v>798</v>
      </c>
      <c r="E3263" s="131">
        <v>4.0999999999999996</v>
      </c>
      <c r="F3263" s="131" t="s">
        <v>9</v>
      </c>
      <c r="G3263" s="131" t="s">
        <v>4078</v>
      </c>
      <c r="H3263" s="134" t="s">
        <v>4078</v>
      </c>
      <c r="I3263" s="89" t="s">
        <v>4467</v>
      </c>
      <c r="J3263" s="74">
        <f>IF(F3263="USD", E3263, E3263 * IFERROR(VLOOKUP(F3263, EXCHANGE_RATE!A:B, 2, FALSE), "Currency not found"))</f>
        <v>4.0999999999999996</v>
      </c>
      <c r="K3263" s="74">
        <f t="shared" si="329"/>
        <v>4.0999999999999996</v>
      </c>
      <c r="L3263" s="14">
        <f>IF(C3263="MTS", B3263, B3263 * IFERROR(VLOOKUP(C3263, 'QTY_CONVERSIONS '!A:B, 2, FALSE), "Units not found"))</f>
        <v>24.75</v>
      </c>
      <c r="M3263" s="75">
        <f t="shared" si="330"/>
        <v>101474.99999999999</v>
      </c>
      <c r="N3263" t="str">
        <f>IFERROR(VLOOKUP(D3263, Product_Category!A:B, 2, FALSE), "Uncategorized")</f>
        <v>CMC</v>
      </c>
      <c r="O3263" s="76">
        <f t="shared" si="331"/>
        <v>4.0999999999999996</v>
      </c>
      <c r="P3263" s="76">
        <f t="shared" si="332"/>
        <v>101.47499999999999</v>
      </c>
      <c r="Q3263">
        <v>2024</v>
      </c>
      <c r="R3263" t="str">
        <f>IFERROR(VLOOKUP(G3263,'Importer Name'!A:B, 2, FALSE), "")</f>
        <v>LAMBERTI</v>
      </c>
      <c r="S3263" t="str">
        <f>IFERROR(VLOOKUP(H3263,'Supplier name '!A:B, 2, FALSE), "")</f>
        <v>LAMBERTI</v>
      </c>
    </row>
    <row r="3264" spans="1:19">
      <c r="A3264" s="133" t="s">
        <v>262</v>
      </c>
      <c r="B3264" s="131">
        <v>4500</v>
      </c>
      <c r="C3264" s="131" t="s">
        <v>4019</v>
      </c>
      <c r="D3264" s="316" t="s">
        <v>798</v>
      </c>
      <c r="E3264" s="131">
        <v>4.0999999999999996</v>
      </c>
      <c r="F3264" s="131" t="s">
        <v>9</v>
      </c>
      <c r="G3264" s="131" t="s">
        <v>4078</v>
      </c>
      <c r="H3264" s="134" t="s">
        <v>4078</v>
      </c>
      <c r="I3264" s="89" t="s">
        <v>4467</v>
      </c>
      <c r="J3264" s="74">
        <f>IF(F3264="USD", E3264, E3264 * IFERROR(VLOOKUP(F3264, EXCHANGE_RATE!A:B, 2, FALSE), "Currency not found"))</f>
        <v>4.0999999999999996</v>
      </c>
      <c r="K3264" s="74">
        <f t="shared" si="329"/>
        <v>4.0999999999999996</v>
      </c>
      <c r="L3264" s="14">
        <f>IF(C3264="MTS", B3264, B3264 * IFERROR(VLOOKUP(C3264, 'QTY_CONVERSIONS '!A:B, 2, FALSE), "Units not found"))</f>
        <v>4.5</v>
      </c>
      <c r="M3264" s="75">
        <f t="shared" si="330"/>
        <v>18450</v>
      </c>
      <c r="N3264" t="str">
        <f>IFERROR(VLOOKUP(D3264, Product_Category!A:B, 2, FALSE), "Uncategorized")</f>
        <v>CMC</v>
      </c>
      <c r="O3264" s="76">
        <f t="shared" si="331"/>
        <v>4.0999999999999996</v>
      </c>
      <c r="P3264" s="76">
        <f t="shared" si="332"/>
        <v>18.45</v>
      </c>
      <c r="Q3264">
        <v>2024</v>
      </c>
      <c r="R3264" t="str">
        <f>IFERROR(VLOOKUP(G3264,'Importer Name'!A:B, 2, FALSE), "")</f>
        <v>LAMBERTI</v>
      </c>
      <c r="S3264" t="str">
        <f>IFERROR(VLOOKUP(H3264,'Supplier name '!A:B, 2, FALSE), "")</f>
        <v>LAMBERTI</v>
      </c>
    </row>
    <row r="3265" spans="1:19">
      <c r="A3265" s="133" t="s">
        <v>262</v>
      </c>
      <c r="B3265" s="131">
        <v>6000</v>
      </c>
      <c r="C3265" s="131" t="s">
        <v>4019</v>
      </c>
      <c r="D3265" s="316" t="s">
        <v>798</v>
      </c>
      <c r="E3265" s="131">
        <v>4.0999999999999996</v>
      </c>
      <c r="F3265" s="131" t="s">
        <v>9</v>
      </c>
      <c r="G3265" s="131" t="s">
        <v>4078</v>
      </c>
      <c r="H3265" s="134" t="s">
        <v>4078</v>
      </c>
      <c r="I3265" s="89" t="s">
        <v>4467</v>
      </c>
      <c r="J3265" s="74">
        <f>IF(F3265="USD", E3265, E3265 * IFERROR(VLOOKUP(F3265, EXCHANGE_RATE!A:B, 2, FALSE), "Currency not found"))</f>
        <v>4.0999999999999996</v>
      </c>
      <c r="K3265" s="74">
        <f t="shared" si="329"/>
        <v>4.0999999999999996</v>
      </c>
      <c r="L3265" s="14">
        <f>IF(C3265="MTS", B3265, B3265 * IFERROR(VLOOKUP(C3265, 'QTY_CONVERSIONS '!A:B, 2, FALSE), "Units not found"))</f>
        <v>6</v>
      </c>
      <c r="M3265" s="75">
        <f t="shared" si="330"/>
        <v>24599.999999999996</v>
      </c>
      <c r="N3265" t="str">
        <f>IFERROR(VLOOKUP(D3265, Product_Category!A:B, 2, FALSE), "Uncategorized")</f>
        <v>CMC</v>
      </c>
      <c r="O3265" s="76">
        <f t="shared" si="331"/>
        <v>4.0999999999999996</v>
      </c>
      <c r="P3265" s="76">
        <f t="shared" si="332"/>
        <v>24.599999999999998</v>
      </c>
      <c r="Q3265">
        <v>2024</v>
      </c>
      <c r="R3265" t="str">
        <f>IFERROR(VLOOKUP(G3265,'Importer Name'!A:B, 2, FALSE), "")</f>
        <v>LAMBERTI</v>
      </c>
      <c r="S3265" t="str">
        <f>IFERROR(VLOOKUP(H3265,'Supplier name '!A:B, 2, FALSE), "")</f>
        <v>LAMBERTI</v>
      </c>
    </row>
    <row r="3266" spans="1:19">
      <c r="A3266" s="133" t="s">
        <v>262</v>
      </c>
      <c r="B3266" s="131">
        <v>10500</v>
      </c>
      <c r="C3266" s="131" t="s">
        <v>4019</v>
      </c>
      <c r="D3266" s="316" t="s">
        <v>798</v>
      </c>
      <c r="E3266" s="131">
        <v>5.4</v>
      </c>
      <c r="F3266" s="131" t="s">
        <v>9</v>
      </c>
      <c r="G3266" s="131" t="s">
        <v>4078</v>
      </c>
      <c r="H3266" s="134" t="s">
        <v>4078</v>
      </c>
      <c r="I3266" s="89" t="s">
        <v>4467</v>
      </c>
      <c r="J3266" s="74">
        <f>IF(F3266="USD", E3266, E3266 * IFERROR(VLOOKUP(F3266, EXCHANGE_RATE!A:B, 2, FALSE), "Currency not found"))</f>
        <v>5.4</v>
      </c>
      <c r="K3266" s="74">
        <f t="shared" si="329"/>
        <v>5.4</v>
      </c>
      <c r="L3266" s="14">
        <f>IF(C3266="MTS", B3266, B3266 * IFERROR(VLOOKUP(C3266, 'QTY_CONVERSIONS '!A:B, 2, FALSE), "Units not found"))</f>
        <v>10.5</v>
      </c>
      <c r="M3266" s="75">
        <f t="shared" si="330"/>
        <v>56700.000000000007</v>
      </c>
      <c r="N3266" t="str">
        <f>IFERROR(VLOOKUP(D3266, Product_Category!A:B, 2, FALSE), "Uncategorized")</f>
        <v>CMC</v>
      </c>
      <c r="O3266" s="76">
        <f t="shared" si="331"/>
        <v>5.4</v>
      </c>
      <c r="P3266" s="76">
        <f t="shared" si="332"/>
        <v>56.7</v>
      </c>
      <c r="Q3266">
        <v>2024</v>
      </c>
      <c r="R3266" t="str">
        <f>IFERROR(VLOOKUP(G3266,'Importer Name'!A:B, 2, FALSE), "")</f>
        <v>LAMBERTI</v>
      </c>
      <c r="S3266" t="str">
        <f>IFERROR(VLOOKUP(H3266,'Supplier name '!A:B, 2, FALSE), "")</f>
        <v>LAMBERTI</v>
      </c>
    </row>
    <row r="3267" spans="1:19">
      <c r="A3267" s="133" t="s">
        <v>262</v>
      </c>
      <c r="B3267" s="131">
        <v>20000</v>
      </c>
      <c r="C3267" s="131" t="s">
        <v>4019</v>
      </c>
      <c r="D3267" s="316" t="s">
        <v>798</v>
      </c>
      <c r="E3267" s="131">
        <v>3.3</v>
      </c>
      <c r="F3267" s="131" t="s">
        <v>9</v>
      </c>
      <c r="G3267" s="131" t="s">
        <v>4078</v>
      </c>
      <c r="H3267" s="134" t="s">
        <v>4078</v>
      </c>
      <c r="I3267" s="89" t="s">
        <v>4467</v>
      </c>
      <c r="J3267" s="74">
        <f>IF(F3267="USD", E3267, E3267 * IFERROR(VLOOKUP(F3267, EXCHANGE_RATE!A:B, 2, FALSE), "Currency not found"))</f>
        <v>3.3</v>
      </c>
      <c r="K3267" s="74">
        <f t="shared" si="329"/>
        <v>3.3</v>
      </c>
      <c r="L3267" s="14">
        <f>IF(C3267="MTS", B3267, B3267 * IFERROR(VLOOKUP(C3267, 'QTY_CONVERSIONS '!A:B, 2, FALSE), "Units not found"))</f>
        <v>20</v>
      </c>
      <c r="M3267" s="75">
        <f t="shared" si="330"/>
        <v>66000</v>
      </c>
      <c r="N3267" t="str">
        <f>IFERROR(VLOOKUP(D3267, Product_Category!A:B, 2, FALSE), "Uncategorized")</f>
        <v>CMC</v>
      </c>
      <c r="O3267" s="76">
        <f t="shared" si="331"/>
        <v>3.3</v>
      </c>
      <c r="P3267" s="76">
        <f t="shared" si="332"/>
        <v>66</v>
      </c>
      <c r="Q3267">
        <v>2024</v>
      </c>
      <c r="R3267" t="str">
        <f>IFERROR(VLOOKUP(G3267,'Importer Name'!A:B, 2, FALSE), "")</f>
        <v>LAMBERTI</v>
      </c>
      <c r="S3267" t="str">
        <f>IFERROR(VLOOKUP(H3267,'Supplier name '!A:B, 2, FALSE), "")</f>
        <v>LAMBERTI</v>
      </c>
    </row>
    <row r="3268" spans="1:19">
      <c r="A3268" s="133" t="s">
        <v>262</v>
      </c>
      <c r="B3268" s="131">
        <v>2010</v>
      </c>
      <c r="C3268" s="131" t="s">
        <v>4019</v>
      </c>
      <c r="D3268" s="316" t="s">
        <v>910</v>
      </c>
      <c r="E3268" s="131">
        <v>5.14</v>
      </c>
      <c r="F3268" s="131" t="s">
        <v>9</v>
      </c>
      <c r="G3268" s="131" t="s">
        <v>4556</v>
      </c>
      <c r="H3268" s="134" t="s">
        <v>4557</v>
      </c>
      <c r="I3268" s="89" t="s">
        <v>4467</v>
      </c>
      <c r="J3268" s="74">
        <f>IF(F3268="USD", E3268, E3268 * IFERROR(VLOOKUP(F3268, EXCHANGE_RATE!A:B, 2, FALSE), "Currency not found"))</f>
        <v>5.14</v>
      </c>
      <c r="K3268" s="74">
        <f t="shared" si="329"/>
        <v>5.14</v>
      </c>
      <c r="L3268" s="14">
        <f>IF(C3268="MTS", B3268, B3268 * IFERROR(VLOOKUP(C3268, 'QTY_CONVERSIONS '!A:B, 2, FALSE), "Units not found"))</f>
        <v>2.0100000000000002</v>
      </c>
      <c r="M3268" s="75">
        <f t="shared" si="330"/>
        <v>10331.4</v>
      </c>
      <c r="N3268" t="str">
        <f>IFERROR(VLOOKUP(D3268, Product_Category!A:B, 2, FALSE), "Uncategorized")</f>
        <v>MAGNESIUM STEARATE</v>
      </c>
      <c r="O3268" s="76">
        <f t="shared" si="331"/>
        <v>5.14</v>
      </c>
      <c r="P3268" s="76">
        <f t="shared" si="332"/>
        <v>10.3314</v>
      </c>
      <c r="Q3268">
        <v>2024</v>
      </c>
      <c r="R3268" t="str">
        <f>IFERROR(VLOOKUP(G3268,'Importer Name'!A:B, 2, FALSE), "")</f>
        <v>FERRERO</v>
      </c>
      <c r="S3268" t="str">
        <f>IFERROR(VLOOKUP(H3268,'Supplier name '!A:B, 2, FALSE), "")</f>
        <v>FERRERO TRADING</v>
      </c>
    </row>
    <row r="3269" spans="1:19">
      <c r="A3269" s="135" t="s">
        <v>262</v>
      </c>
      <c r="B3269" s="132">
        <v>525</v>
      </c>
      <c r="C3269" s="132" t="s">
        <v>4019</v>
      </c>
      <c r="D3269" s="317" t="s">
        <v>910</v>
      </c>
      <c r="E3269" s="132">
        <v>5.14</v>
      </c>
      <c r="F3269" s="132" t="s">
        <v>9</v>
      </c>
      <c r="G3269" s="132" t="s">
        <v>4556</v>
      </c>
      <c r="H3269" s="136" t="s">
        <v>4557</v>
      </c>
      <c r="I3269" s="89" t="s">
        <v>4467</v>
      </c>
      <c r="J3269" s="74">
        <f>IF(F3269="USD", E3269, E3269 * IFERROR(VLOOKUP(F3269, EXCHANGE_RATE!A:B, 2, FALSE), "Currency not found"))</f>
        <v>5.14</v>
      </c>
      <c r="K3269" s="74">
        <f t="shared" si="329"/>
        <v>5.14</v>
      </c>
      <c r="L3269" s="14">
        <f>IF(C3269="MTS", B3269, B3269 * IFERROR(VLOOKUP(C3269, 'QTY_CONVERSIONS '!A:B, 2, FALSE), "Units not found"))</f>
        <v>0.52500000000000002</v>
      </c>
      <c r="M3269" s="75">
        <f t="shared" si="330"/>
        <v>2698.5</v>
      </c>
      <c r="N3269" t="str">
        <f>IFERROR(VLOOKUP(D3269, Product_Category!A:B, 2, FALSE), "Uncategorized")</f>
        <v>MAGNESIUM STEARATE</v>
      </c>
      <c r="O3269" s="76">
        <f t="shared" si="331"/>
        <v>5.14</v>
      </c>
      <c r="P3269" s="76">
        <f t="shared" si="332"/>
        <v>2.6985000000000001</v>
      </c>
      <c r="Q3269">
        <v>2024</v>
      </c>
      <c r="R3269" t="str">
        <f>IFERROR(VLOOKUP(G3269,'Importer Name'!A:B, 2, FALSE), "")</f>
        <v>FERRERO</v>
      </c>
      <c r="S3269" t="str">
        <f>IFERROR(VLOOKUP(H3269,'Supplier name '!A:B, 2, FALSE), "")</f>
        <v>FERRERO TRADING</v>
      </c>
    </row>
    <row r="3270" spans="1:19">
      <c r="A3270" s="133" t="s">
        <v>269</v>
      </c>
      <c r="B3270" s="131">
        <v>180</v>
      </c>
      <c r="C3270" s="131" t="s">
        <v>4019</v>
      </c>
      <c r="D3270" s="316" t="s">
        <v>3852</v>
      </c>
      <c r="E3270" s="131">
        <v>21.5</v>
      </c>
      <c r="F3270" s="131" t="s">
        <v>9</v>
      </c>
      <c r="G3270" s="131" t="s">
        <v>4558</v>
      </c>
      <c r="H3270" s="134" t="s">
        <v>4559</v>
      </c>
      <c r="I3270" s="89" t="s">
        <v>4467</v>
      </c>
      <c r="J3270" s="74">
        <f>IF(F3270="USD", E3270, E3270 * IFERROR(VLOOKUP(F3270, EXCHANGE_RATE!A:B, 2, FALSE), "Currency not found"))</f>
        <v>21.5</v>
      </c>
      <c r="K3270" s="74">
        <f t="shared" si="329"/>
        <v>21.5</v>
      </c>
      <c r="L3270" s="14">
        <f>IF(C3270="MTS", B3270, B3270 * IFERROR(VLOOKUP(C3270, 'QTY_CONVERSIONS '!A:B, 2, FALSE), "Units not found"))</f>
        <v>0.18</v>
      </c>
      <c r="M3270" s="75">
        <f t="shared" si="330"/>
        <v>3870</v>
      </c>
      <c r="N3270" t="str">
        <f>IFERROR(VLOOKUP(D3270, Product_Category!A:B, 2, FALSE), "Uncategorized")</f>
        <v>CMC</v>
      </c>
      <c r="O3270" s="76">
        <f t="shared" si="331"/>
        <v>21.5</v>
      </c>
      <c r="P3270" s="76">
        <f t="shared" si="332"/>
        <v>3.8699999999999997</v>
      </c>
      <c r="Q3270">
        <v>2024</v>
      </c>
      <c r="R3270" t="str">
        <f>IFERROR(VLOOKUP(G3270,'Importer Name'!A:B, 2, FALSE), "")</f>
        <v>TABLETS INDIA</v>
      </c>
      <c r="S3270" t="str">
        <f>IFERROR(VLOOKUP(H3270,'Supplier name '!A:B, 2, FALSE), "")</f>
        <v>YAMAGUCHI YAKUHIN SHOKAI</v>
      </c>
    </row>
    <row r="3271" spans="1:19">
      <c r="A3271" s="133" t="s">
        <v>269</v>
      </c>
      <c r="B3271" s="131">
        <v>5000</v>
      </c>
      <c r="C3271" s="131" t="s">
        <v>4019</v>
      </c>
      <c r="D3271" s="316" t="s">
        <v>3852</v>
      </c>
      <c r="E3271" s="131">
        <v>14.3</v>
      </c>
      <c r="F3271" s="131" t="s">
        <v>9</v>
      </c>
      <c r="G3271" s="131" t="s">
        <v>4560</v>
      </c>
      <c r="H3271" s="134" t="s">
        <v>4561</v>
      </c>
      <c r="I3271" s="89" t="s">
        <v>4467</v>
      </c>
      <c r="J3271" s="74">
        <f>IF(F3271="USD", E3271, E3271 * IFERROR(VLOOKUP(F3271, EXCHANGE_RATE!A:B, 2, FALSE), "Currency not found"))</f>
        <v>14.3</v>
      </c>
      <c r="K3271" s="74">
        <f t="shared" si="329"/>
        <v>14.3</v>
      </c>
      <c r="L3271" s="14">
        <f>IF(C3271="MTS", B3271, B3271 * IFERROR(VLOOKUP(C3271, 'QTY_CONVERSIONS '!A:B, 2, FALSE), "Units not found"))</f>
        <v>5</v>
      </c>
      <c r="M3271" s="75">
        <f t="shared" si="330"/>
        <v>71500</v>
      </c>
      <c r="N3271" t="str">
        <f>IFERROR(VLOOKUP(D3271, Product_Category!A:B, 2, FALSE), "Uncategorized")</f>
        <v>CMC</v>
      </c>
      <c r="O3271" s="76">
        <f t="shared" si="331"/>
        <v>14.3</v>
      </c>
      <c r="P3271" s="76">
        <f t="shared" si="332"/>
        <v>71.5</v>
      </c>
      <c r="Q3271">
        <v>2024</v>
      </c>
      <c r="R3271" t="str">
        <f>IFERROR(VLOOKUP(G3271,'Importer Name'!A:B, 2, FALSE), "")</f>
        <v>YASHAM SPECIALITY</v>
      </c>
      <c r="S3271" t="str">
        <f>IFERROR(VLOOKUP(H3271,'Supplier name '!A:B, 2, FALSE), "")</f>
        <v>MITSUYA BOEKI</v>
      </c>
    </row>
    <row r="3272" spans="1:19">
      <c r="A3272" s="133" t="s">
        <v>269</v>
      </c>
      <c r="B3272" s="131">
        <v>500</v>
      </c>
      <c r="C3272" s="131" t="s">
        <v>4019</v>
      </c>
      <c r="D3272" s="316" t="s">
        <v>4489</v>
      </c>
      <c r="E3272" s="131">
        <v>35.19</v>
      </c>
      <c r="F3272" s="131" t="s">
        <v>9</v>
      </c>
      <c r="G3272" s="131" t="s">
        <v>4066</v>
      </c>
      <c r="H3272" s="134" t="s">
        <v>4082</v>
      </c>
      <c r="I3272" s="89" t="s">
        <v>4467</v>
      </c>
      <c r="J3272" s="74">
        <f>IF(F3272="USD", E3272, E3272 * IFERROR(VLOOKUP(F3272, EXCHANGE_RATE!A:B, 2, FALSE), "Currency not found"))</f>
        <v>35.19</v>
      </c>
      <c r="K3272" s="74">
        <f t="shared" si="329"/>
        <v>35.19</v>
      </c>
      <c r="L3272" s="14">
        <f>IF(C3272="MTS", B3272, B3272 * IFERROR(VLOOKUP(C3272, 'QTY_CONVERSIONS '!A:B, 2, FALSE), "Units not found"))</f>
        <v>0.5</v>
      </c>
      <c r="M3272" s="75">
        <f t="shared" si="330"/>
        <v>17595</v>
      </c>
      <c r="N3272" t="str">
        <f>IFERROR(VLOOKUP(D3272, Product_Category!A:B, 2, FALSE), "Uncategorized")</f>
        <v>MCC SPHERES</v>
      </c>
      <c r="O3272" s="76">
        <f t="shared" si="331"/>
        <v>35.19</v>
      </c>
      <c r="P3272" s="76">
        <f t="shared" si="332"/>
        <v>17.594999999999999</v>
      </c>
      <c r="Q3272">
        <v>2024</v>
      </c>
      <c r="R3272" t="str">
        <f>IFERROR(VLOOKUP(G3272,'Importer Name'!A:B, 2, FALSE), "")</f>
        <v>SIGNET</v>
      </c>
      <c r="S3272" t="str">
        <f>IFERROR(VLOOKUP(H3272,'Supplier name '!A:B, 2, FALSE), "")</f>
        <v>ASAHI KASEI CORP</v>
      </c>
    </row>
    <row r="3273" spans="1:19">
      <c r="A3273" s="133" t="s">
        <v>269</v>
      </c>
      <c r="B3273" s="131">
        <v>3000</v>
      </c>
      <c r="C3273" s="131" t="s">
        <v>4019</v>
      </c>
      <c r="D3273" s="316" t="s">
        <v>4490</v>
      </c>
      <c r="E3273" s="131">
        <v>31.18</v>
      </c>
      <c r="F3273" s="131" t="s">
        <v>9</v>
      </c>
      <c r="G3273" s="131" t="s">
        <v>4066</v>
      </c>
      <c r="H3273" s="134" t="s">
        <v>4082</v>
      </c>
      <c r="I3273" s="89" t="s">
        <v>4467</v>
      </c>
      <c r="J3273" s="74">
        <f>IF(F3273="USD", E3273, E3273 * IFERROR(VLOOKUP(F3273, EXCHANGE_RATE!A:B, 2, FALSE), "Currency not found"))</f>
        <v>31.18</v>
      </c>
      <c r="K3273" s="74">
        <f t="shared" si="329"/>
        <v>31.18</v>
      </c>
      <c r="L3273" s="14">
        <f>IF(C3273="MTS", B3273, B3273 * IFERROR(VLOOKUP(C3273, 'QTY_CONVERSIONS '!A:B, 2, FALSE), "Units not found"))</f>
        <v>3</v>
      </c>
      <c r="M3273" s="75">
        <f t="shared" si="330"/>
        <v>93540</v>
      </c>
      <c r="N3273" t="str">
        <f>IFERROR(VLOOKUP(D3273, Product_Category!A:B, 2, FALSE), "Uncategorized")</f>
        <v>MCC SPHERES</v>
      </c>
      <c r="O3273" s="76">
        <f t="shared" si="331"/>
        <v>31.18</v>
      </c>
      <c r="P3273" s="76">
        <f t="shared" si="332"/>
        <v>93.539999999999992</v>
      </c>
      <c r="Q3273">
        <v>2024</v>
      </c>
      <c r="R3273" t="str">
        <f>IFERROR(VLOOKUP(G3273,'Importer Name'!A:B, 2, FALSE), "")</f>
        <v>SIGNET</v>
      </c>
      <c r="S3273" t="str">
        <f>IFERROR(VLOOKUP(H3273,'Supplier name '!A:B, 2, FALSE), "")</f>
        <v>ASAHI KASEI CORP</v>
      </c>
    </row>
    <row r="3274" spans="1:19">
      <c r="A3274" s="133" t="s">
        <v>269</v>
      </c>
      <c r="B3274" s="131">
        <v>2200</v>
      </c>
      <c r="C3274" s="131" t="s">
        <v>4019</v>
      </c>
      <c r="D3274" s="316" t="s">
        <v>4491</v>
      </c>
      <c r="E3274" s="131">
        <v>34.76</v>
      </c>
      <c r="F3274" s="131" t="s">
        <v>9</v>
      </c>
      <c r="G3274" s="131" t="s">
        <v>4562</v>
      </c>
      <c r="H3274" s="134" t="s">
        <v>4563</v>
      </c>
      <c r="I3274" s="89" t="s">
        <v>4467</v>
      </c>
      <c r="J3274" s="74">
        <f>IF(F3274="USD", E3274, E3274 * IFERROR(VLOOKUP(F3274, EXCHANGE_RATE!A:B, 2, FALSE), "Currency not found"))</f>
        <v>34.76</v>
      </c>
      <c r="K3274" s="74">
        <f t="shared" si="329"/>
        <v>34.76</v>
      </c>
      <c r="L3274" s="14">
        <f>IF(C3274="MTS", B3274, B3274 * IFERROR(VLOOKUP(C3274, 'QTY_CONVERSIONS '!A:B, 2, FALSE), "Units not found"))</f>
        <v>2.2000000000000002</v>
      </c>
      <c r="M3274" s="75">
        <f t="shared" si="330"/>
        <v>76472</v>
      </c>
      <c r="N3274" t="str">
        <f>IFERROR(VLOOKUP(D3274, Product_Category!A:B, 2, FALSE), "Uncategorized")</f>
        <v>MCC SPHERES</v>
      </c>
      <c r="O3274" s="76">
        <f t="shared" si="331"/>
        <v>34.76</v>
      </c>
      <c r="P3274" s="76">
        <f t="shared" si="332"/>
        <v>76.472000000000008</v>
      </c>
      <c r="Q3274">
        <v>2024</v>
      </c>
      <c r="R3274" t="str">
        <f>IFERROR(VLOOKUP(G3274,'Importer Name'!A:B, 2, FALSE), "")</f>
        <v>Dr. Reddys</v>
      </c>
      <c r="S3274" t="str">
        <f>IFERROR(VLOOKUP(H3274,'Supplier name '!A:B, 2, FALSE), "")</f>
        <v>Nagase &amp; Co Ltd</v>
      </c>
    </row>
    <row r="3275" spans="1:19">
      <c r="A3275" s="133" t="s">
        <v>269</v>
      </c>
      <c r="B3275" s="131">
        <v>8000</v>
      </c>
      <c r="C3275" s="131" t="s">
        <v>4019</v>
      </c>
      <c r="D3275" s="316" t="s">
        <v>266</v>
      </c>
      <c r="E3275" s="131">
        <v>17.48</v>
      </c>
      <c r="F3275" s="131" t="s">
        <v>9</v>
      </c>
      <c r="G3275" s="131" t="s">
        <v>4061</v>
      </c>
      <c r="H3275" s="134" t="s">
        <v>4564</v>
      </c>
      <c r="I3275" s="89" t="s">
        <v>4467</v>
      </c>
      <c r="J3275" s="74">
        <f>IF(F3275="USD", E3275, E3275 * IFERROR(VLOOKUP(F3275, EXCHANGE_RATE!A:B, 2, FALSE), "Currency not found"))</f>
        <v>17.48</v>
      </c>
      <c r="K3275" s="74">
        <f t="shared" si="329"/>
        <v>17.48</v>
      </c>
      <c r="L3275" s="14">
        <f>IF(C3275="MTS", B3275, B3275 * IFERROR(VLOOKUP(C3275, 'QTY_CONVERSIONS '!A:B, 2, FALSE), "Units not found"))</f>
        <v>8</v>
      </c>
      <c r="M3275" s="75">
        <f t="shared" si="330"/>
        <v>139840</v>
      </c>
      <c r="N3275" t="str">
        <f>IFERROR(VLOOKUP(D3275, Product_Category!A:B, 2, FALSE), "Uncategorized")</f>
        <v>MCC</v>
      </c>
      <c r="O3275" s="76">
        <f t="shared" si="331"/>
        <v>17.48</v>
      </c>
      <c r="P3275" s="76">
        <f t="shared" si="332"/>
        <v>139.84</v>
      </c>
      <c r="Q3275">
        <v>2024</v>
      </c>
      <c r="R3275" t="str">
        <f>IFERROR(VLOOKUP(G3275,'Importer Name'!A:B, 2, FALSE), "")</f>
        <v>ARIHANT INNOCHEM</v>
      </c>
      <c r="S3275" t="str">
        <f>IFERROR(VLOOKUP(H3275,'Supplier name '!A:B, 2, FALSE), "")</f>
        <v>MSASAHI KASEI CORP</v>
      </c>
    </row>
    <row r="3276" spans="1:19">
      <c r="A3276" s="133" t="s">
        <v>269</v>
      </c>
      <c r="B3276" s="131">
        <v>2000</v>
      </c>
      <c r="C3276" s="131" t="s">
        <v>4019</v>
      </c>
      <c r="D3276" s="316" t="s">
        <v>266</v>
      </c>
      <c r="E3276" s="131">
        <v>17.48</v>
      </c>
      <c r="F3276" s="131" t="s">
        <v>9</v>
      </c>
      <c r="G3276" s="131" t="s">
        <v>4064</v>
      </c>
      <c r="H3276" s="134" t="s">
        <v>4564</v>
      </c>
      <c r="I3276" s="89" t="s">
        <v>4467</v>
      </c>
      <c r="J3276" s="74">
        <f>IF(F3276="USD", E3276, E3276 * IFERROR(VLOOKUP(F3276, EXCHANGE_RATE!A:B, 2, FALSE), "Currency not found"))</f>
        <v>17.48</v>
      </c>
      <c r="K3276" s="74">
        <f t="shared" si="329"/>
        <v>17.48</v>
      </c>
      <c r="L3276" s="14">
        <f>IF(C3276="MTS", B3276, B3276 * IFERROR(VLOOKUP(C3276, 'QTY_CONVERSIONS '!A:B, 2, FALSE), "Units not found"))</f>
        <v>2</v>
      </c>
      <c r="M3276" s="75">
        <f t="shared" si="330"/>
        <v>34960</v>
      </c>
      <c r="N3276" t="str">
        <f>IFERROR(VLOOKUP(D3276, Product_Category!A:B, 2, FALSE), "Uncategorized")</f>
        <v>MCC</v>
      </c>
      <c r="O3276" s="76">
        <f t="shared" si="331"/>
        <v>17.48</v>
      </c>
      <c r="P3276" s="76">
        <f t="shared" si="332"/>
        <v>34.96</v>
      </c>
      <c r="Q3276">
        <v>2024</v>
      </c>
      <c r="R3276" t="str">
        <f>IFERROR(VLOOKUP(G3276,'Importer Name'!A:B, 2, FALSE), "")</f>
        <v>MYLAN LABS</v>
      </c>
      <c r="S3276" t="str">
        <f>IFERROR(VLOOKUP(H3276,'Supplier name '!A:B, 2, FALSE), "")</f>
        <v>MSASAHI KASEI CORP</v>
      </c>
    </row>
    <row r="3277" spans="1:19">
      <c r="A3277" s="133" t="s">
        <v>269</v>
      </c>
      <c r="B3277" s="131">
        <v>600</v>
      </c>
      <c r="C3277" s="131" t="s">
        <v>4019</v>
      </c>
      <c r="D3277" s="316" t="s">
        <v>266</v>
      </c>
      <c r="E3277" s="131">
        <v>17.48</v>
      </c>
      <c r="F3277" s="131" t="s">
        <v>9</v>
      </c>
      <c r="G3277" s="131" t="s">
        <v>4064</v>
      </c>
      <c r="H3277" s="134" t="s">
        <v>4564</v>
      </c>
      <c r="I3277" s="89" t="s">
        <v>4467</v>
      </c>
      <c r="J3277" s="74">
        <f>IF(F3277="USD", E3277, E3277 * IFERROR(VLOOKUP(F3277, EXCHANGE_RATE!A:B, 2, FALSE), "Currency not found"))</f>
        <v>17.48</v>
      </c>
      <c r="K3277" s="74">
        <f t="shared" si="329"/>
        <v>17.48</v>
      </c>
      <c r="L3277" s="14">
        <f>IF(C3277="MTS", B3277, B3277 * IFERROR(VLOOKUP(C3277, 'QTY_CONVERSIONS '!A:B, 2, FALSE), "Units not found"))</f>
        <v>0.6</v>
      </c>
      <c r="M3277" s="75">
        <f t="shared" si="330"/>
        <v>10488</v>
      </c>
      <c r="N3277" t="str">
        <f>IFERROR(VLOOKUP(D3277, Product_Category!A:B, 2, FALSE), "Uncategorized")</f>
        <v>MCC</v>
      </c>
      <c r="O3277" s="76">
        <f t="shared" si="331"/>
        <v>17.48</v>
      </c>
      <c r="P3277" s="76">
        <f t="shared" si="332"/>
        <v>10.488</v>
      </c>
      <c r="Q3277">
        <v>2024</v>
      </c>
      <c r="R3277" t="str">
        <f>IFERROR(VLOOKUP(G3277,'Importer Name'!A:B, 2, FALSE), "")</f>
        <v>MYLAN LABS</v>
      </c>
      <c r="S3277" t="str">
        <f>IFERROR(VLOOKUP(H3277,'Supplier name '!A:B, 2, FALSE), "")</f>
        <v>MSASAHI KASEI CORP</v>
      </c>
    </row>
    <row r="3278" spans="1:19">
      <c r="A3278" s="133" t="s">
        <v>269</v>
      </c>
      <c r="B3278" s="131">
        <v>12000</v>
      </c>
      <c r="C3278" s="131" t="s">
        <v>4019</v>
      </c>
      <c r="D3278" s="316" t="s">
        <v>266</v>
      </c>
      <c r="E3278" s="131">
        <v>11.54</v>
      </c>
      <c r="F3278" s="131" t="s">
        <v>9</v>
      </c>
      <c r="G3278" s="131" t="s">
        <v>4061</v>
      </c>
      <c r="H3278" s="134" t="s">
        <v>4082</v>
      </c>
      <c r="I3278" s="89" t="s">
        <v>4467</v>
      </c>
      <c r="J3278" s="74">
        <f>IF(F3278="USD", E3278, E3278 * IFERROR(VLOOKUP(F3278, EXCHANGE_RATE!A:B, 2, FALSE), "Currency not found"))</f>
        <v>11.54</v>
      </c>
      <c r="K3278" s="74">
        <f t="shared" si="329"/>
        <v>11.54</v>
      </c>
      <c r="L3278" s="14">
        <f>IF(C3278="MTS", B3278, B3278 * IFERROR(VLOOKUP(C3278, 'QTY_CONVERSIONS '!A:B, 2, FALSE), "Units not found"))</f>
        <v>12</v>
      </c>
      <c r="M3278" s="75">
        <f t="shared" si="330"/>
        <v>138480</v>
      </c>
      <c r="N3278" t="str">
        <f>IFERROR(VLOOKUP(D3278, Product_Category!A:B, 2, FALSE), "Uncategorized")</f>
        <v>MCC</v>
      </c>
      <c r="O3278" s="76">
        <f t="shared" si="331"/>
        <v>11.54</v>
      </c>
      <c r="P3278" s="76">
        <f t="shared" si="332"/>
        <v>138.47999999999999</v>
      </c>
      <c r="Q3278">
        <v>2024</v>
      </c>
      <c r="R3278" t="str">
        <f>IFERROR(VLOOKUP(G3278,'Importer Name'!A:B, 2, FALSE), "")</f>
        <v>ARIHANT INNOCHEM</v>
      </c>
      <c r="S3278" t="str">
        <f>IFERROR(VLOOKUP(H3278,'Supplier name '!A:B, 2, FALSE), "")</f>
        <v>ASAHI KASEI CORP</v>
      </c>
    </row>
    <row r="3279" spans="1:19">
      <c r="A3279" s="133" t="s">
        <v>269</v>
      </c>
      <c r="B3279" s="131">
        <v>5625</v>
      </c>
      <c r="C3279" s="131" t="s">
        <v>4019</v>
      </c>
      <c r="D3279" s="316" t="s">
        <v>266</v>
      </c>
      <c r="E3279" s="131">
        <v>11.54</v>
      </c>
      <c r="F3279" s="131" t="s">
        <v>9</v>
      </c>
      <c r="G3279" s="131" t="s">
        <v>4061</v>
      </c>
      <c r="H3279" s="134" t="s">
        <v>4082</v>
      </c>
      <c r="I3279" s="89" t="s">
        <v>4467</v>
      </c>
      <c r="J3279" s="74">
        <f>IF(F3279="USD", E3279, E3279 * IFERROR(VLOOKUP(F3279, EXCHANGE_RATE!A:B, 2, FALSE), "Currency not found"))</f>
        <v>11.54</v>
      </c>
      <c r="K3279" s="74">
        <f t="shared" ref="K3279:K3342" si="333">ROUNDUP(J3279,2)</f>
        <v>11.54</v>
      </c>
      <c r="L3279" s="14">
        <f>IF(C3279="MTS", B3279, B3279 * IFERROR(VLOOKUP(C3279, 'QTY_CONVERSIONS '!A:B, 2, FALSE), "Units not found"))</f>
        <v>5.625</v>
      </c>
      <c r="M3279" s="75">
        <f t="shared" ref="M3279:M3342" si="334">B3279*K3279</f>
        <v>64912.499999999993</v>
      </c>
      <c r="N3279" t="str">
        <f>IFERROR(VLOOKUP(D3279, Product_Category!A:B, 2, FALSE), "Uncategorized")</f>
        <v>MCC</v>
      </c>
      <c r="O3279" s="76">
        <f t="shared" ref="O3279:O3342" si="335">K3279</f>
        <v>11.54</v>
      </c>
      <c r="P3279" s="76">
        <f t="shared" ref="P3279:P3342" si="336">L3279*O3279</f>
        <v>64.912499999999994</v>
      </c>
      <c r="Q3279">
        <v>2024</v>
      </c>
      <c r="R3279" t="str">
        <f>IFERROR(VLOOKUP(G3279,'Importer Name'!A:B, 2, FALSE), "")</f>
        <v>ARIHANT INNOCHEM</v>
      </c>
      <c r="S3279" t="str">
        <f>IFERROR(VLOOKUP(H3279,'Supplier name '!A:B, 2, FALSE), "")</f>
        <v>ASAHI KASEI CORP</v>
      </c>
    </row>
    <row r="3280" spans="1:19">
      <c r="A3280" s="133" t="s">
        <v>269</v>
      </c>
      <c r="B3280" s="131">
        <v>4000</v>
      </c>
      <c r="C3280" s="131" t="s">
        <v>4019</v>
      </c>
      <c r="D3280" s="316" t="s">
        <v>4492</v>
      </c>
      <c r="E3280" s="131">
        <v>6.6</v>
      </c>
      <c r="F3280" s="131" t="s">
        <v>9</v>
      </c>
      <c r="G3280" s="131" t="s">
        <v>4061</v>
      </c>
      <c r="H3280" s="134" t="s">
        <v>4082</v>
      </c>
      <c r="I3280" s="89" t="s">
        <v>4467</v>
      </c>
      <c r="J3280" s="74">
        <f>IF(F3280="USD", E3280, E3280 * IFERROR(VLOOKUP(F3280, EXCHANGE_RATE!A:B, 2, FALSE), "Currency not found"))</f>
        <v>6.6</v>
      </c>
      <c r="K3280" s="74">
        <f t="shared" si="333"/>
        <v>6.6</v>
      </c>
      <c r="L3280" s="14">
        <f>IF(C3280="MTS", B3280, B3280 * IFERROR(VLOOKUP(C3280, 'QTY_CONVERSIONS '!A:B, 2, FALSE), "Units not found"))</f>
        <v>4</v>
      </c>
      <c r="M3280" s="75">
        <f t="shared" si="334"/>
        <v>26400</v>
      </c>
      <c r="N3280" t="str">
        <f>IFERROR(VLOOKUP(D3280, Product_Category!A:B, 2, FALSE), "Uncategorized")</f>
        <v>MCC</v>
      </c>
      <c r="O3280" s="76">
        <f t="shared" si="335"/>
        <v>6.6</v>
      </c>
      <c r="P3280" s="76">
        <f t="shared" si="336"/>
        <v>26.4</v>
      </c>
      <c r="Q3280">
        <v>2024</v>
      </c>
      <c r="R3280" t="str">
        <f>IFERROR(VLOOKUP(G3280,'Importer Name'!A:B, 2, FALSE), "")</f>
        <v>ARIHANT INNOCHEM</v>
      </c>
      <c r="S3280" t="str">
        <f>IFERROR(VLOOKUP(H3280,'Supplier name '!A:B, 2, FALSE), "")</f>
        <v>ASAHI KASEI CORP</v>
      </c>
    </row>
    <row r="3281" spans="1:19">
      <c r="A3281" s="133" t="s">
        <v>269</v>
      </c>
      <c r="B3281" s="131">
        <v>500</v>
      </c>
      <c r="C3281" s="131" t="s">
        <v>4019</v>
      </c>
      <c r="D3281" s="316" t="s">
        <v>4493</v>
      </c>
      <c r="E3281" s="131">
        <v>11.47</v>
      </c>
      <c r="F3281" s="131" t="s">
        <v>9</v>
      </c>
      <c r="G3281" s="131" t="s">
        <v>4061</v>
      </c>
      <c r="H3281" s="134" t="s">
        <v>4082</v>
      </c>
      <c r="I3281" s="89" t="s">
        <v>4467</v>
      </c>
      <c r="J3281" s="74">
        <f>IF(F3281="USD", E3281, E3281 * IFERROR(VLOOKUP(F3281, EXCHANGE_RATE!A:B, 2, FALSE), "Currency not found"))</f>
        <v>11.47</v>
      </c>
      <c r="K3281" s="74">
        <f t="shared" si="333"/>
        <v>11.47</v>
      </c>
      <c r="L3281" s="14">
        <f>IF(C3281="MTS", B3281, B3281 * IFERROR(VLOOKUP(C3281, 'QTY_CONVERSIONS '!A:B, 2, FALSE), "Units not found"))</f>
        <v>0.5</v>
      </c>
      <c r="M3281" s="75">
        <f t="shared" si="334"/>
        <v>5735</v>
      </c>
      <c r="N3281" t="str">
        <f>IFERROR(VLOOKUP(D3281, Product_Category!A:B, 2, FALSE), "Uncategorized")</f>
        <v>MCC</v>
      </c>
      <c r="O3281" s="76">
        <f t="shared" si="335"/>
        <v>11.47</v>
      </c>
      <c r="P3281" s="76">
        <f t="shared" si="336"/>
        <v>5.7350000000000003</v>
      </c>
      <c r="Q3281">
        <v>2024</v>
      </c>
      <c r="R3281" t="str">
        <f>IFERROR(VLOOKUP(G3281,'Importer Name'!A:B, 2, FALSE), "")</f>
        <v>ARIHANT INNOCHEM</v>
      </c>
      <c r="S3281" t="str">
        <f>IFERROR(VLOOKUP(H3281,'Supplier name '!A:B, 2, FALSE), "")</f>
        <v>ASAHI KASEI CORP</v>
      </c>
    </row>
    <row r="3282" spans="1:19">
      <c r="A3282" s="133" t="s">
        <v>269</v>
      </c>
      <c r="B3282" s="131">
        <v>4000</v>
      </c>
      <c r="C3282" s="131" t="s">
        <v>4019</v>
      </c>
      <c r="D3282" s="316" t="s">
        <v>4493</v>
      </c>
      <c r="E3282" s="131">
        <v>6.6</v>
      </c>
      <c r="F3282" s="131" t="s">
        <v>9</v>
      </c>
      <c r="G3282" s="131" t="s">
        <v>4061</v>
      </c>
      <c r="H3282" s="134" t="s">
        <v>4082</v>
      </c>
      <c r="I3282" s="89" t="s">
        <v>4467</v>
      </c>
      <c r="J3282" s="74">
        <f>IF(F3282="USD", E3282, E3282 * IFERROR(VLOOKUP(F3282, EXCHANGE_RATE!A:B, 2, FALSE), "Currency not found"))</f>
        <v>6.6</v>
      </c>
      <c r="K3282" s="74">
        <f t="shared" si="333"/>
        <v>6.6</v>
      </c>
      <c r="L3282" s="14">
        <f>IF(C3282="MTS", B3282, B3282 * IFERROR(VLOOKUP(C3282, 'QTY_CONVERSIONS '!A:B, 2, FALSE), "Units not found"))</f>
        <v>4</v>
      </c>
      <c r="M3282" s="75">
        <f t="shared" si="334"/>
        <v>26400</v>
      </c>
      <c r="N3282" t="str">
        <f>IFERROR(VLOOKUP(D3282, Product_Category!A:B, 2, FALSE), "Uncategorized")</f>
        <v>MCC</v>
      </c>
      <c r="O3282" s="76">
        <f t="shared" si="335"/>
        <v>6.6</v>
      </c>
      <c r="P3282" s="76">
        <f t="shared" si="336"/>
        <v>26.4</v>
      </c>
      <c r="Q3282">
        <v>2024</v>
      </c>
      <c r="R3282" t="str">
        <f>IFERROR(VLOOKUP(G3282,'Importer Name'!A:B, 2, FALSE), "")</f>
        <v>ARIHANT INNOCHEM</v>
      </c>
      <c r="S3282" t="str">
        <f>IFERROR(VLOOKUP(H3282,'Supplier name '!A:B, 2, FALSE), "")</f>
        <v>ASAHI KASEI CORP</v>
      </c>
    </row>
    <row r="3283" spans="1:19">
      <c r="A3283" s="133" t="s">
        <v>269</v>
      </c>
      <c r="B3283" s="131">
        <v>8000</v>
      </c>
      <c r="C3283" s="131" t="s">
        <v>4019</v>
      </c>
      <c r="D3283" s="316" t="s">
        <v>4493</v>
      </c>
      <c r="E3283" s="131">
        <v>6.6</v>
      </c>
      <c r="F3283" s="131" t="s">
        <v>9</v>
      </c>
      <c r="G3283" s="131" t="s">
        <v>4061</v>
      </c>
      <c r="H3283" s="134" t="s">
        <v>4082</v>
      </c>
      <c r="I3283" s="89" t="s">
        <v>4467</v>
      </c>
      <c r="J3283" s="74">
        <f>IF(F3283="USD", E3283, E3283 * IFERROR(VLOOKUP(F3283, EXCHANGE_RATE!A:B, 2, FALSE), "Currency not found"))</f>
        <v>6.6</v>
      </c>
      <c r="K3283" s="74">
        <f t="shared" si="333"/>
        <v>6.6</v>
      </c>
      <c r="L3283" s="14">
        <f>IF(C3283="MTS", B3283, B3283 * IFERROR(VLOOKUP(C3283, 'QTY_CONVERSIONS '!A:B, 2, FALSE), "Units not found"))</f>
        <v>8</v>
      </c>
      <c r="M3283" s="75">
        <f t="shared" si="334"/>
        <v>52800</v>
      </c>
      <c r="N3283" t="str">
        <f>IFERROR(VLOOKUP(D3283, Product_Category!A:B, 2, FALSE), "Uncategorized")</f>
        <v>MCC</v>
      </c>
      <c r="O3283" s="76">
        <f t="shared" si="335"/>
        <v>6.6</v>
      </c>
      <c r="P3283" s="76">
        <f t="shared" si="336"/>
        <v>52.8</v>
      </c>
      <c r="Q3283">
        <v>2024</v>
      </c>
      <c r="R3283" t="str">
        <f>IFERROR(VLOOKUP(G3283,'Importer Name'!A:B, 2, FALSE), "")</f>
        <v>ARIHANT INNOCHEM</v>
      </c>
      <c r="S3283" t="str">
        <f>IFERROR(VLOOKUP(H3283,'Supplier name '!A:B, 2, FALSE), "")</f>
        <v>ASAHI KASEI CORP</v>
      </c>
    </row>
    <row r="3284" spans="1:19">
      <c r="A3284" s="133" t="s">
        <v>269</v>
      </c>
      <c r="B3284" s="131">
        <v>1000</v>
      </c>
      <c r="C3284" s="131" t="s">
        <v>4019</v>
      </c>
      <c r="D3284" s="316" t="s">
        <v>4493</v>
      </c>
      <c r="E3284" s="131">
        <v>11.47</v>
      </c>
      <c r="F3284" s="131" t="s">
        <v>9</v>
      </c>
      <c r="G3284" s="131" t="s">
        <v>4061</v>
      </c>
      <c r="H3284" s="134" t="s">
        <v>4082</v>
      </c>
      <c r="I3284" s="89" t="s">
        <v>4467</v>
      </c>
      <c r="J3284" s="74">
        <f>IF(F3284="USD", E3284, E3284 * IFERROR(VLOOKUP(F3284, EXCHANGE_RATE!A:B, 2, FALSE), "Currency not found"))</f>
        <v>11.47</v>
      </c>
      <c r="K3284" s="74">
        <f t="shared" si="333"/>
        <v>11.47</v>
      </c>
      <c r="L3284" s="14">
        <f>IF(C3284="MTS", B3284, B3284 * IFERROR(VLOOKUP(C3284, 'QTY_CONVERSIONS '!A:B, 2, FALSE), "Units not found"))</f>
        <v>1</v>
      </c>
      <c r="M3284" s="75">
        <f t="shared" si="334"/>
        <v>11470</v>
      </c>
      <c r="N3284" t="str">
        <f>IFERROR(VLOOKUP(D3284, Product_Category!A:B, 2, FALSE), "Uncategorized")</f>
        <v>MCC</v>
      </c>
      <c r="O3284" s="76">
        <f t="shared" si="335"/>
        <v>11.47</v>
      </c>
      <c r="P3284" s="76">
        <f t="shared" si="336"/>
        <v>11.47</v>
      </c>
      <c r="Q3284">
        <v>2024</v>
      </c>
      <c r="R3284" t="str">
        <f>IFERROR(VLOOKUP(G3284,'Importer Name'!A:B, 2, FALSE), "")</f>
        <v>ARIHANT INNOCHEM</v>
      </c>
      <c r="S3284" t="str">
        <f>IFERROR(VLOOKUP(H3284,'Supplier name '!A:B, 2, FALSE), "")</f>
        <v>ASAHI KASEI CORP</v>
      </c>
    </row>
    <row r="3285" spans="1:19">
      <c r="A3285" s="133" t="s">
        <v>269</v>
      </c>
      <c r="B3285" s="131">
        <v>12000</v>
      </c>
      <c r="C3285" s="131" t="s">
        <v>4019</v>
      </c>
      <c r="D3285" s="316" t="s">
        <v>266</v>
      </c>
      <c r="E3285" s="131">
        <v>11.54</v>
      </c>
      <c r="F3285" s="131" t="s">
        <v>9</v>
      </c>
      <c r="G3285" s="131" t="s">
        <v>4064</v>
      </c>
      <c r="H3285" s="134" t="s">
        <v>4082</v>
      </c>
      <c r="I3285" s="89" t="s">
        <v>4467</v>
      </c>
      <c r="J3285" s="74">
        <f>IF(F3285="USD", E3285, E3285 * IFERROR(VLOOKUP(F3285, EXCHANGE_RATE!A:B, 2, FALSE), "Currency not found"))</f>
        <v>11.54</v>
      </c>
      <c r="K3285" s="74">
        <f t="shared" si="333"/>
        <v>11.54</v>
      </c>
      <c r="L3285" s="14">
        <f>IF(C3285="MTS", B3285, B3285 * IFERROR(VLOOKUP(C3285, 'QTY_CONVERSIONS '!A:B, 2, FALSE), "Units not found"))</f>
        <v>12</v>
      </c>
      <c r="M3285" s="75">
        <f t="shared" si="334"/>
        <v>138480</v>
      </c>
      <c r="N3285" t="str">
        <f>IFERROR(VLOOKUP(D3285, Product_Category!A:B, 2, FALSE), "Uncategorized")</f>
        <v>MCC</v>
      </c>
      <c r="O3285" s="76">
        <f t="shared" si="335"/>
        <v>11.54</v>
      </c>
      <c r="P3285" s="76">
        <f t="shared" si="336"/>
        <v>138.47999999999999</v>
      </c>
      <c r="Q3285">
        <v>2024</v>
      </c>
      <c r="R3285" t="str">
        <f>IFERROR(VLOOKUP(G3285,'Importer Name'!A:B, 2, FALSE), "")</f>
        <v>MYLAN LABS</v>
      </c>
      <c r="S3285" t="str">
        <f>IFERROR(VLOOKUP(H3285,'Supplier name '!A:B, 2, FALSE), "")</f>
        <v>ASAHI KASEI CORP</v>
      </c>
    </row>
    <row r="3286" spans="1:19">
      <c r="A3286" s="133" t="s">
        <v>269</v>
      </c>
      <c r="B3286" s="131">
        <v>11250</v>
      </c>
      <c r="C3286" s="131" t="s">
        <v>4019</v>
      </c>
      <c r="D3286" s="316" t="s">
        <v>266</v>
      </c>
      <c r="E3286" s="131">
        <v>11.54</v>
      </c>
      <c r="F3286" s="131" t="s">
        <v>9</v>
      </c>
      <c r="G3286" s="131" t="s">
        <v>4061</v>
      </c>
      <c r="H3286" s="134" t="s">
        <v>4082</v>
      </c>
      <c r="I3286" s="89" t="s">
        <v>4467</v>
      </c>
      <c r="J3286" s="74">
        <f>IF(F3286="USD", E3286, E3286 * IFERROR(VLOOKUP(F3286, EXCHANGE_RATE!A:B, 2, FALSE), "Currency not found"))</f>
        <v>11.54</v>
      </c>
      <c r="K3286" s="74">
        <f t="shared" si="333"/>
        <v>11.54</v>
      </c>
      <c r="L3286" s="14">
        <f>IF(C3286="MTS", B3286, B3286 * IFERROR(VLOOKUP(C3286, 'QTY_CONVERSIONS '!A:B, 2, FALSE), "Units not found"))</f>
        <v>11.25</v>
      </c>
      <c r="M3286" s="75">
        <f t="shared" si="334"/>
        <v>129824.99999999999</v>
      </c>
      <c r="N3286" t="str">
        <f>IFERROR(VLOOKUP(D3286, Product_Category!A:B, 2, FALSE), "Uncategorized")</f>
        <v>MCC</v>
      </c>
      <c r="O3286" s="76">
        <f t="shared" si="335"/>
        <v>11.54</v>
      </c>
      <c r="P3286" s="76">
        <f t="shared" si="336"/>
        <v>129.82499999999999</v>
      </c>
      <c r="Q3286">
        <v>2024</v>
      </c>
      <c r="R3286" t="str">
        <f>IFERROR(VLOOKUP(G3286,'Importer Name'!A:B, 2, FALSE), "")</f>
        <v>ARIHANT INNOCHEM</v>
      </c>
      <c r="S3286" t="str">
        <f>IFERROR(VLOOKUP(H3286,'Supplier name '!A:B, 2, FALSE), "")</f>
        <v>ASAHI KASEI CORP</v>
      </c>
    </row>
    <row r="3287" spans="1:19">
      <c r="A3287" s="133" t="s">
        <v>269</v>
      </c>
      <c r="B3287" s="131">
        <v>300</v>
      </c>
      <c r="C3287" s="131" t="s">
        <v>4019</v>
      </c>
      <c r="D3287" s="316" t="s">
        <v>3897</v>
      </c>
      <c r="E3287" s="131">
        <v>5.38</v>
      </c>
      <c r="F3287" s="131" t="s">
        <v>9</v>
      </c>
      <c r="G3287" s="131" t="s">
        <v>4565</v>
      </c>
      <c r="H3287" s="134" t="s">
        <v>4566</v>
      </c>
      <c r="I3287" s="89" t="s">
        <v>4467</v>
      </c>
      <c r="J3287" s="74">
        <f>IF(F3287="USD", E3287, E3287 * IFERROR(VLOOKUP(F3287, EXCHANGE_RATE!A:B, 2, FALSE), "Currency not found"))</f>
        <v>5.38</v>
      </c>
      <c r="K3287" s="74">
        <f t="shared" si="333"/>
        <v>5.38</v>
      </c>
      <c r="L3287" s="14">
        <f>IF(C3287="MTS", B3287, B3287 * IFERROR(VLOOKUP(C3287, 'QTY_CONVERSIONS '!A:B, 2, FALSE), "Units not found"))</f>
        <v>0.3</v>
      </c>
      <c r="M3287" s="75">
        <f t="shared" si="334"/>
        <v>1614</v>
      </c>
      <c r="N3287" t="str">
        <f>IFERROR(VLOOKUP(D3287, Product_Category!A:B, 2, FALSE), "Uncategorized")</f>
        <v>CROSCARMELLOSE SODIUM</v>
      </c>
      <c r="O3287" s="76">
        <f t="shared" si="335"/>
        <v>5.38</v>
      </c>
      <c r="P3287" s="76">
        <f t="shared" si="336"/>
        <v>1.6139999999999999</v>
      </c>
      <c r="Q3287">
        <v>2024</v>
      </c>
      <c r="R3287" t="str">
        <f>IFERROR(VLOOKUP(G3287,'Importer Name'!A:B, 2, FALSE), "")</f>
        <v>Jubilant</v>
      </c>
      <c r="S3287" t="str">
        <f>IFERROR(VLOOKUP(H3287,'Supplier name '!A:B, 2, FALSE), "")</f>
        <v>SUMMIT PHARMA</v>
      </c>
    </row>
    <row r="3288" spans="1:19">
      <c r="A3288" s="133" t="s">
        <v>269</v>
      </c>
      <c r="B3288" s="131">
        <v>5000</v>
      </c>
      <c r="C3288" s="131" t="s">
        <v>4019</v>
      </c>
      <c r="D3288" s="316" t="s">
        <v>3852</v>
      </c>
      <c r="E3288" s="131">
        <v>14.2</v>
      </c>
      <c r="F3288" s="131" t="s">
        <v>9</v>
      </c>
      <c r="G3288" s="131" t="s">
        <v>4061</v>
      </c>
      <c r="H3288" s="134" t="s">
        <v>4567</v>
      </c>
      <c r="I3288" s="89" t="s">
        <v>4467</v>
      </c>
      <c r="J3288" s="74">
        <f>IF(F3288="USD", E3288, E3288 * IFERROR(VLOOKUP(F3288, EXCHANGE_RATE!A:B, 2, FALSE), "Currency not found"))</f>
        <v>14.2</v>
      </c>
      <c r="K3288" s="74">
        <f t="shared" si="333"/>
        <v>14.2</v>
      </c>
      <c r="L3288" s="14">
        <f>IF(C3288="MTS", B3288, B3288 * IFERROR(VLOOKUP(C3288, 'QTY_CONVERSIONS '!A:B, 2, FALSE), "Units not found"))</f>
        <v>5</v>
      </c>
      <c r="M3288" s="75">
        <f t="shared" si="334"/>
        <v>71000</v>
      </c>
      <c r="N3288" t="str">
        <f>IFERROR(VLOOKUP(D3288, Product_Category!A:B, 2, FALSE), "Uncategorized")</f>
        <v>CMC</v>
      </c>
      <c r="O3288" s="76">
        <f t="shared" si="335"/>
        <v>14.2</v>
      </c>
      <c r="P3288" s="76">
        <f t="shared" si="336"/>
        <v>71</v>
      </c>
      <c r="Q3288">
        <v>2024</v>
      </c>
      <c r="R3288" t="str">
        <f>IFERROR(VLOOKUP(G3288,'Importer Name'!A:B, 2, FALSE), "")</f>
        <v>ARIHANT INNOCHEM</v>
      </c>
      <c r="S3288" t="str">
        <f>IFERROR(VLOOKUP(H3288,'Supplier name '!A:B, 2, FALSE), "")</f>
        <v>CBC Co Ltd</v>
      </c>
    </row>
    <row r="3289" spans="1:19">
      <c r="A3289" s="135" t="s">
        <v>269</v>
      </c>
      <c r="B3289" s="132">
        <v>2000</v>
      </c>
      <c r="C3289" s="132" t="s">
        <v>4019</v>
      </c>
      <c r="D3289" s="317" t="s">
        <v>4492</v>
      </c>
      <c r="E3289" s="132">
        <v>24.9</v>
      </c>
      <c r="F3289" s="132" t="s">
        <v>9</v>
      </c>
      <c r="G3289" s="132" t="s">
        <v>4565</v>
      </c>
      <c r="H3289" s="136" t="s">
        <v>4566</v>
      </c>
      <c r="I3289" s="89" t="s">
        <v>4467</v>
      </c>
      <c r="J3289" s="74">
        <f>IF(F3289="USD", E3289, E3289 * IFERROR(VLOOKUP(F3289, EXCHANGE_RATE!A:B, 2, FALSE), "Currency not found"))</f>
        <v>24.9</v>
      </c>
      <c r="K3289" s="74">
        <f t="shared" si="333"/>
        <v>24.9</v>
      </c>
      <c r="L3289" s="14">
        <f>IF(C3289="MTS", B3289, B3289 * IFERROR(VLOOKUP(C3289, 'QTY_CONVERSIONS '!A:B, 2, FALSE), "Units not found"))</f>
        <v>2</v>
      </c>
      <c r="M3289" s="75">
        <f t="shared" si="334"/>
        <v>49800</v>
      </c>
      <c r="N3289" t="str">
        <f>IFERROR(VLOOKUP(D3289, Product_Category!A:B, 2, FALSE), "Uncategorized")</f>
        <v>MCC</v>
      </c>
      <c r="O3289" s="76">
        <f t="shared" si="335"/>
        <v>24.9</v>
      </c>
      <c r="P3289" s="76">
        <f t="shared" si="336"/>
        <v>49.8</v>
      </c>
      <c r="Q3289">
        <v>2024</v>
      </c>
      <c r="R3289" t="str">
        <f>IFERROR(VLOOKUP(G3289,'Importer Name'!A:B, 2, FALSE), "")</f>
        <v>Jubilant</v>
      </c>
      <c r="S3289" t="str">
        <f>IFERROR(VLOOKUP(H3289,'Supplier name '!A:B, 2, FALSE), "")</f>
        <v>SUMMIT PHARMA</v>
      </c>
    </row>
    <row r="3290" spans="1:19">
      <c r="A3290" s="135" t="s">
        <v>929</v>
      </c>
      <c r="B3290" s="132">
        <v>2000</v>
      </c>
      <c r="C3290" s="132" t="s">
        <v>4019</v>
      </c>
      <c r="D3290" s="317" t="s">
        <v>910</v>
      </c>
      <c r="E3290" s="132">
        <v>1.35</v>
      </c>
      <c r="F3290" s="132" t="s">
        <v>9</v>
      </c>
      <c r="G3290" s="132" t="s">
        <v>4568</v>
      </c>
      <c r="H3290" s="136" t="s">
        <v>4569</v>
      </c>
      <c r="I3290" s="89" t="s">
        <v>4467</v>
      </c>
      <c r="J3290" s="74">
        <f>IF(F3290="USD", E3290, E3290 * IFERROR(VLOOKUP(F3290, EXCHANGE_RATE!A:B, 2, FALSE), "Currency not found"))</f>
        <v>1.35</v>
      </c>
      <c r="K3290" s="74">
        <f t="shared" si="333"/>
        <v>1.35</v>
      </c>
      <c r="L3290" s="14">
        <f>IF(C3290="MTS", B3290, B3290 * IFERROR(VLOOKUP(C3290, 'QTY_CONVERSIONS '!A:B, 2, FALSE), "Units not found"))</f>
        <v>2</v>
      </c>
      <c r="M3290" s="75">
        <f t="shared" si="334"/>
        <v>2700</v>
      </c>
      <c r="N3290" t="str">
        <f>IFERROR(VLOOKUP(D3290, Product_Category!A:B, 2, FALSE), "Uncategorized")</f>
        <v>MAGNESIUM STEARATE</v>
      </c>
      <c r="O3290" s="76">
        <f t="shared" si="335"/>
        <v>1.35</v>
      </c>
      <c r="P3290" s="76">
        <f t="shared" si="336"/>
        <v>2.7</v>
      </c>
      <c r="Q3290">
        <v>2024</v>
      </c>
      <c r="R3290" t="str">
        <f>IFERROR(VLOOKUP(G3290,'Importer Name'!A:B, 2, FALSE), "")</f>
        <v>Citrus India</v>
      </c>
      <c r="S3290" t="str">
        <f>IFERROR(VLOOKUP(H3290,'Supplier name '!A:B, 2, FALSE), "")</f>
        <v>Dabur</v>
      </c>
    </row>
    <row r="3291" spans="1:19">
      <c r="A3291" s="133" t="s">
        <v>275</v>
      </c>
      <c r="B3291" s="131">
        <v>4200</v>
      </c>
      <c r="C3291" s="131" t="s">
        <v>4019</v>
      </c>
      <c r="D3291" s="316" t="s">
        <v>910</v>
      </c>
      <c r="E3291" s="131">
        <v>6.05</v>
      </c>
      <c r="F3291" s="131" t="s">
        <v>1718</v>
      </c>
      <c r="G3291" s="131" t="s">
        <v>4341</v>
      </c>
      <c r="H3291" s="134" t="s">
        <v>2339</v>
      </c>
      <c r="I3291" s="89" t="s">
        <v>4467</v>
      </c>
      <c r="J3291" s="74">
        <f>IF(F3291="USD", E3291, E3291 * IFERROR(VLOOKUP(F3291, EXCHANGE_RATE!A:B, 2, FALSE), "Currency not found"))</f>
        <v>6.4735000000000005</v>
      </c>
      <c r="K3291" s="74">
        <f t="shared" si="333"/>
        <v>6.4799999999999995</v>
      </c>
      <c r="L3291" s="14">
        <f>IF(C3291="MTS", B3291, B3291 * IFERROR(VLOOKUP(C3291, 'QTY_CONVERSIONS '!A:B, 2, FALSE), "Units not found"))</f>
        <v>4.2</v>
      </c>
      <c r="M3291" s="75">
        <f t="shared" si="334"/>
        <v>27215.999999999996</v>
      </c>
      <c r="N3291" t="str">
        <f>IFERROR(VLOOKUP(D3291, Product_Category!A:B, 2, FALSE), "Uncategorized")</f>
        <v>MAGNESIUM STEARATE</v>
      </c>
      <c r="O3291" s="76">
        <f t="shared" si="335"/>
        <v>6.4799999999999995</v>
      </c>
      <c r="P3291" s="76">
        <f t="shared" si="336"/>
        <v>27.215999999999998</v>
      </c>
      <c r="Q3291">
        <v>2024</v>
      </c>
      <c r="R3291" t="str">
        <f>IFERROR(VLOOKUP(G3291,'Importer Name'!A:B, 2, FALSE), "")</f>
        <v>SUN PHARMA</v>
      </c>
      <c r="S3291" t="str">
        <f>IFERROR(VLOOKUP(H3291,'Supplier name '!A:B, 2, FALSE), "")</f>
        <v>PETER GREVEN</v>
      </c>
    </row>
    <row r="3292" spans="1:19">
      <c r="A3292" s="133" t="s">
        <v>275</v>
      </c>
      <c r="B3292" s="131">
        <v>250</v>
      </c>
      <c r="C3292" s="131" t="s">
        <v>4019</v>
      </c>
      <c r="D3292" s="316" t="s">
        <v>3897</v>
      </c>
      <c r="E3292" s="131">
        <v>16.79</v>
      </c>
      <c r="F3292" s="131" t="s">
        <v>9</v>
      </c>
      <c r="G3292" s="131" t="s">
        <v>4064</v>
      </c>
      <c r="H3292" s="134" t="s">
        <v>4552</v>
      </c>
      <c r="I3292" s="89" t="s">
        <v>4467</v>
      </c>
      <c r="J3292" s="74">
        <f>IF(F3292="USD", E3292, E3292 * IFERROR(VLOOKUP(F3292, EXCHANGE_RATE!A:B, 2, FALSE), "Currency not found"))</f>
        <v>16.79</v>
      </c>
      <c r="K3292" s="74">
        <f t="shared" si="333"/>
        <v>16.79</v>
      </c>
      <c r="L3292" s="14">
        <f>IF(C3292="MTS", B3292, B3292 * IFERROR(VLOOKUP(C3292, 'QTY_CONVERSIONS '!A:B, 2, FALSE), "Units not found"))</f>
        <v>0.25</v>
      </c>
      <c r="M3292" s="75">
        <f t="shared" si="334"/>
        <v>4197.5</v>
      </c>
      <c r="N3292" t="str">
        <f>IFERROR(VLOOKUP(D3292, Product_Category!A:B, 2, FALSE), "Uncategorized")</f>
        <v>CROSCARMELLOSE SODIUM</v>
      </c>
      <c r="O3292" s="76">
        <f t="shared" si="335"/>
        <v>16.79</v>
      </c>
      <c r="P3292" s="76">
        <f t="shared" si="336"/>
        <v>4.1974999999999998</v>
      </c>
      <c r="Q3292">
        <v>2024</v>
      </c>
      <c r="R3292" t="str">
        <f>IFERROR(VLOOKUP(G3292,'Importer Name'!A:B, 2, FALSE), "")</f>
        <v>MYLAN LABS</v>
      </c>
      <c r="S3292" t="str">
        <f>IFERROR(VLOOKUP(H3292,'Supplier name '!A:B, 2, FALSE), "")</f>
        <v>DUPONT NUTRITION</v>
      </c>
    </row>
    <row r="3293" spans="1:19">
      <c r="A3293" s="133" t="s">
        <v>275</v>
      </c>
      <c r="B3293" s="131">
        <v>17500</v>
      </c>
      <c r="C3293" s="131" t="s">
        <v>4019</v>
      </c>
      <c r="D3293" s="316" t="s">
        <v>3897</v>
      </c>
      <c r="E3293" s="131">
        <v>15.94</v>
      </c>
      <c r="F3293" s="131" t="s">
        <v>9</v>
      </c>
      <c r="G3293" s="131" t="s">
        <v>4066</v>
      </c>
      <c r="H3293" s="134" t="s">
        <v>4551</v>
      </c>
      <c r="I3293" s="89" t="s">
        <v>4467</v>
      </c>
      <c r="J3293" s="74">
        <f>IF(F3293="USD", E3293, E3293 * IFERROR(VLOOKUP(F3293, EXCHANGE_RATE!A:B, 2, FALSE), "Currency not found"))</f>
        <v>15.94</v>
      </c>
      <c r="K3293" s="74">
        <f t="shared" si="333"/>
        <v>15.94</v>
      </c>
      <c r="L3293" s="14">
        <f>IF(C3293="MTS", B3293, B3293 * IFERROR(VLOOKUP(C3293, 'QTY_CONVERSIONS '!A:B, 2, FALSE), "Units not found"))</f>
        <v>17.5</v>
      </c>
      <c r="M3293" s="75">
        <f t="shared" si="334"/>
        <v>278950</v>
      </c>
      <c r="N3293" t="str">
        <f>IFERROR(VLOOKUP(D3293, Product_Category!A:B, 2, FALSE), "Uncategorized")</f>
        <v>CROSCARMELLOSE SODIUM</v>
      </c>
      <c r="O3293" s="76">
        <f t="shared" si="335"/>
        <v>15.94</v>
      </c>
      <c r="P3293" s="76">
        <f t="shared" si="336"/>
        <v>278.95</v>
      </c>
      <c r="Q3293">
        <v>2024</v>
      </c>
      <c r="R3293" t="str">
        <f>IFERROR(VLOOKUP(G3293,'Importer Name'!A:B, 2, FALSE), "")</f>
        <v>SIGNET</v>
      </c>
      <c r="S3293" t="str">
        <f>IFERROR(VLOOKUP(H3293,'Supplier name '!A:B, 2, FALSE), "")</f>
        <v>INTERNATIONAL N&amp;H MFG</v>
      </c>
    </row>
    <row r="3294" spans="1:19">
      <c r="A3294" s="133" t="s">
        <v>275</v>
      </c>
      <c r="B3294" s="131">
        <v>800</v>
      </c>
      <c r="C3294" s="131" t="s">
        <v>4019</v>
      </c>
      <c r="D3294" s="316" t="s">
        <v>3897</v>
      </c>
      <c r="E3294" s="131">
        <v>15.94</v>
      </c>
      <c r="F3294" s="131" t="s">
        <v>9</v>
      </c>
      <c r="G3294" s="131" t="s">
        <v>4553</v>
      </c>
      <c r="H3294" s="134" t="s">
        <v>4552</v>
      </c>
      <c r="I3294" s="89" t="s">
        <v>4467</v>
      </c>
      <c r="J3294" s="74">
        <f>IF(F3294="USD", E3294, E3294 * IFERROR(VLOOKUP(F3294, EXCHANGE_RATE!A:B, 2, FALSE), "Currency not found"))</f>
        <v>15.94</v>
      </c>
      <c r="K3294" s="74">
        <f t="shared" si="333"/>
        <v>15.94</v>
      </c>
      <c r="L3294" s="14">
        <f>IF(C3294="MTS", B3294, B3294 * IFERROR(VLOOKUP(C3294, 'QTY_CONVERSIONS '!A:B, 2, FALSE), "Units not found"))</f>
        <v>0.8</v>
      </c>
      <c r="M3294" s="75">
        <f t="shared" si="334"/>
        <v>12752</v>
      </c>
      <c r="N3294" t="str">
        <f>IFERROR(VLOOKUP(D3294, Product_Category!A:B, 2, FALSE), "Uncategorized")</f>
        <v>CROSCARMELLOSE SODIUM</v>
      </c>
      <c r="O3294" s="76">
        <f t="shared" si="335"/>
        <v>15.94</v>
      </c>
      <c r="P3294" s="76">
        <f t="shared" si="336"/>
        <v>12.752000000000001</v>
      </c>
      <c r="Q3294">
        <v>2024</v>
      </c>
      <c r="R3294" t="str">
        <f>IFERROR(VLOOKUP(G3294,'Importer Name'!A:B, 2, FALSE), "")</f>
        <v>AUROBINDO PHARMA</v>
      </c>
      <c r="S3294" t="str">
        <f>IFERROR(VLOOKUP(H3294,'Supplier name '!A:B, 2, FALSE), "")</f>
        <v>DUPONT NUTRITION</v>
      </c>
    </row>
    <row r="3295" spans="1:19">
      <c r="A3295" s="135" t="s">
        <v>275</v>
      </c>
      <c r="B3295" s="132">
        <v>17500</v>
      </c>
      <c r="C3295" s="132" t="s">
        <v>4019</v>
      </c>
      <c r="D3295" s="317" t="s">
        <v>3897</v>
      </c>
      <c r="E3295" s="132">
        <v>15.94</v>
      </c>
      <c r="F3295" s="132" t="s">
        <v>9</v>
      </c>
      <c r="G3295" s="132" t="s">
        <v>4068</v>
      </c>
      <c r="H3295" s="136" t="s">
        <v>4551</v>
      </c>
      <c r="I3295" s="89" t="s">
        <v>4467</v>
      </c>
      <c r="J3295" s="74">
        <f>IF(F3295="USD", E3295, E3295 * IFERROR(VLOOKUP(F3295, EXCHANGE_RATE!A:B, 2, FALSE), "Currency not found"))</f>
        <v>15.94</v>
      </c>
      <c r="K3295" s="74">
        <f t="shared" si="333"/>
        <v>15.94</v>
      </c>
      <c r="L3295" s="14">
        <f>IF(C3295="MTS", B3295, B3295 * IFERROR(VLOOKUP(C3295, 'QTY_CONVERSIONS '!A:B, 2, FALSE), "Units not found"))</f>
        <v>17.5</v>
      </c>
      <c r="M3295" s="75">
        <f t="shared" si="334"/>
        <v>278950</v>
      </c>
      <c r="N3295" t="str">
        <f>IFERROR(VLOOKUP(D3295, Product_Category!A:B, 2, FALSE), "Uncategorized")</f>
        <v>CROSCARMELLOSE SODIUM</v>
      </c>
      <c r="O3295" s="76">
        <f t="shared" si="335"/>
        <v>15.94</v>
      </c>
      <c r="P3295" s="76">
        <f t="shared" si="336"/>
        <v>278.95</v>
      </c>
      <c r="Q3295">
        <v>2024</v>
      </c>
      <c r="R3295" t="str">
        <f>IFERROR(VLOOKUP(G3295,'Importer Name'!A:B, 2, FALSE), "")</f>
        <v>CIPLA</v>
      </c>
      <c r="S3295" t="str">
        <f>IFERROR(VLOOKUP(H3295,'Supplier name '!A:B, 2, FALSE), "")</f>
        <v>INTERNATIONAL N&amp;H MFG</v>
      </c>
    </row>
    <row r="3296" spans="1:19">
      <c r="A3296" s="140" t="s">
        <v>275</v>
      </c>
      <c r="B3296" s="142">
        <v>50</v>
      </c>
      <c r="C3296" s="142" t="s">
        <v>4019</v>
      </c>
      <c r="D3296" s="318" t="s">
        <v>3897</v>
      </c>
      <c r="E3296" s="142">
        <v>15.94</v>
      </c>
      <c r="F3296" s="142" t="s">
        <v>9</v>
      </c>
      <c r="G3296" s="142" t="s">
        <v>4068</v>
      </c>
      <c r="H3296" s="141" t="s">
        <v>4552</v>
      </c>
      <c r="I3296" s="89" t="s">
        <v>4467</v>
      </c>
      <c r="J3296" s="74">
        <f>IF(F3296="USD", E3296, E3296 * IFERROR(VLOOKUP(F3296, EXCHANGE_RATE!A:B, 2, FALSE), "Currency not found"))</f>
        <v>15.94</v>
      </c>
      <c r="K3296" s="74">
        <f t="shared" si="333"/>
        <v>15.94</v>
      </c>
      <c r="L3296" s="14">
        <f>IF(C3296="MTS", B3296, B3296 * IFERROR(VLOOKUP(C3296, 'QTY_CONVERSIONS '!A:B, 2, FALSE), "Units not found"))</f>
        <v>0.05</v>
      </c>
      <c r="M3296" s="75">
        <f t="shared" si="334"/>
        <v>797</v>
      </c>
      <c r="N3296" t="str">
        <f>IFERROR(VLOOKUP(D3296, Product_Category!A:B, 2, FALSE), "Uncategorized")</f>
        <v>CROSCARMELLOSE SODIUM</v>
      </c>
      <c r="O3296" s="76">
        <f t="shared" si="335"/>
        <v>15.94</v>
      </c>
      <c r="P3296" s="76">
        <f t="shared" si="336"/>
        <v>0.79700000000000004</v>
      </c>
      <c r="Q3296">
        <v>2024</v>
      </c>
      <c r="R3296" t="str">
        <f>IFERROR(VLOOKUP(G3296,'Importer Name'!A:B, 2, FALSE), "")</f>
        <v>CIPLA</v>
      </c>
      <c r="S3296" t="str">
        <f>IFERROR(VLOOKUP(H3296,'Supplier name '!A:B, 2, FALSE), "")</f>
        <v>DUPONT NUTRITION</v>
      </c>
    </row>
    <row r="3297" spans="1:19">
      <c r="A3297" s="133" t="s">
        <v>275</v>
      </c>
      <c r="B3297" s="131">
        <v>1000</v>
      </c>
      <c r="C3297" s="131" t="s">
        <v>4019</v>
      </c>
      <c r="D3297" s="316" t="s">
        <v>3897</v>
      </c>
      <c r="E3297" s="131">
        <v>15.94</v>
      </c>
      <c r="F3297" s="131" t="s">
        <v>9</v>
      </c>
      <c r="G3297" s="131" t="s">
        <v>4067</v>
      </c>
      <c r="H3297" s="134" t="s">
        <v>4552</v>
      </c>
      <c r="I3297" s="89" t="s">
        <v>4467</v>
      </c>
      <c r="J3297" s="74">
        <f>IF(F3297="USD", E3297, E3297 * IFERROR(VLOOKUP(F3297, EXCHANGE_RATE!A:B, 2, FALSE), "Currency not found"))</f>
        <v>15.94</v>
      </c>
      <c r="K3297" s="74">
        <f t="shared" si="333"/>
        <v>15.94</v>
      </c>
      <c r="L3297" s="14">
        <f>IF(C3297="MTS", B3297, B3297 * IFERROR(VLOOKUP(C3297, 'QTY_CONVERSIONS '!A:B, 2, FALSE), "Units not found"))</f>
        <v>1</v>
      </c>
      <c r="M3297" s="75">
        <f t="shared" si="334"/>
        <v>15940</v>
      </c>
      <c r="N3297" t="str">
        <f>IFERROR(VLOOKUP(D3297, Product_Category!A:B, 2, FALSE), "Uncategorized")</f>
        <v>CROSCARMELLOSE SODIUM</v>
      </c>
      <c r="O3297" s="76">
        <f t="shared" si="335"/>
        <v>15.94</v>
      </c>
      <c r="P3297" s="76">
        <f t="shared" si="336"/>
        <v>15.94</v>
      </c>
      <c r="Q3297">
        <v>2024</v>
      </c>
      <c r="R3297" t="str">
        <f>IFERROR(VLOOKUP(G3297,'Importer Name'!A:B, 2, FALSE), "")</f>
        <v>WATSON PHARMA</v>
      </c>
      <c r="S3297" t="str">
        <f>IFERROR(VLOOKUP(H3297,'Supplier name '!A:B, 2, FALSE), "")</f>
        <v>DUPONT NUTRITION</v>
      </c>
    </row>
    <row r="3298" spans="1:19">
      <c r="A3298" s="133" t="s">
        <v>275</v>
      </c>
      <c r="B3298" s="131">
        <v>1900</v>
      </c>
      <c r="C3298" s="131" t="s">
        <v>4019</v>
      </c>
      <c r="D3298" s="316" t="s">
        <v>3897</v>
      </c>
      <c r="E3298" s="131">
        <v>15.94</v>
      </c>
      <c r="F3298" s="131" t="s">
        <v>9</v>
      </c>
      <c r="G3298" s="131" t="s">
        <v>4074</v>
      </c>
      <c r="H3298" s="134" t="s">
        <v>4552</v>
      </c>
      <c r="I3298" s="89" t="s">
        <v>4467</v>
      </c>
      <c r="J3298" s="74">
        <f>IF(F3298="USD", E3298, E3298 * IFERROR(VLOOKUP(F3298, EXCHANGE_RATE!A:B, 2, FALSE), "Currency not found"))</f>
        <v>15.94</v>
      </c>
      <c r="K3298" s="74">
        <f t="shared" si="333"/>
        <v>15.94</v>
      </c>
      <c r="L3298" s="14">
        <f>IF(C3298="MTS", B3298, B3298 * IFERROR(VLOOKUP(C3298, 'QTY_CONVERSIONS '!A:B, 2, FALSE), "Units not found"))</f>
        <v>1.9000000000000001</v>
      </c>
      <c r="M3298" s="75">
        <f t="shared" si="334"/>
        <v>30286</v>
      </c>
      <c r="N3298" t="str">
        <f>IFERROR(VLOOKUP(D3298, Product_Category!A:B, 2, FALSE), "Uncategorized")</f>
        <v>CROSCARMELLOSE SODIUM</v>
      </c>
      <c r="O3298" s="76">
        <f t="shared" si="335"/>
        <v>15.94</v>
      </c>
      <c r="P3298" s="76">
        <f t="shared" si="336"/>
        <v>30.286000000000001</v>
      </c>
      <c r="Q3298">
        <v>2024</v>
      </c>
      <c r="R3298" t="str">
        <f>IFERROR(VLOOKUP(G3298,'Importer Name'!A:B, 2, FALSE), "")</f>
        <v>HETERO</v>
      </c>
      <c r="S3298" t="str">
        <f>IFERROR(VLOOKUP(H3298,'Supplier name '!A:B, 2, FALSE), "")</f>
        <v>DUPONT NUTRITION</v>
      </c>
    </row>
    <row r="3299" spans="1:19">
      <c r="A3299" s="133" t="s">
        <v>275</v>
      </c>
      <c r="B3299" s="131">
        <v>2000</v>
      </c>
      <c r="C3299" s="131" t="s">
        <v>4019</v>
      </c>
      <c r="D3299" s="316" t="s">
        <v>3897</v>
      </c>
      <c r="E3299" s="131">
        <v>15.94</v>
      </c>
      <c r="F3299" s="131" t="s">
        <v>9</v>
      </c>
      <c r="G3299" s="131" t="s">
        <v>4075</v>
      </c>
      <c r="H3299" s="134" t="s">
        <v>4552</v>
      </c>
      <c r="I3299" s="89" t="s">
        <v>4467</v>
      </c>
      <c r="J3299" s="74">
        <f>IF(F3299="USD", E3299, E3299 * IFERROR(VLOOKUP(F3299, EXCHANGE_RATE!A:B, 2, FALSE), "Currency not found"))</f>
        <v>15.94</v>
      </c>
      <c r="K3299" s="74">
        <f t="shared" si="333"/>
        <v>15.94</v>
      </c>
      <c r="L3299" s="14">
        <f>IF(C3299="MTS", B3299, B3299 * IFERROR(VLOOKUP(C3299, 'QTY_CONVERSIONS '!A:B, 2, FALSE), "Units not found"))</f>
        <v>2</v>
      </c>
      <c r="M3299" s="75">
        <f t="shared" si="334"/>
        <v>31880</v>
      </c>
      <c r="N3299" t="str">
        <f>IFERROR(VLOOKUP(D3299, Product_Category!A:B, 2, FALSE), "Uncategorized")</f>
        <v>CROSCARMELLOSE SODIUM</v>
      </c>
      <c r="O3299" s="76">
        <f t="shared" si="335"/>
        <v>15.94</v>
      </c>
      <c r="P3299" s="76">
        <f t="shared" si="336"/>
        <v>31.88</v>
      </c>
      <c r="Q3299">
        <v>2024</v>
      </c>
      <c r="R3299" t="str">
        <f>IFERROR(VLOOKUP(G3299,'Importer Name'!A:B, 2, FALSE), "")</f>
        <v>SANDOZ</v>
      </c>
      <c r="S3299" t="str">
        <f>IFERROR(VLOOKUP(H3299,'Supplier name '!A:B, 2, FALSE), "")</f>
        <v>DUPONT NUTRITION</v>
      </c>
    </row>
    <row r="3300" spans="1:19">
      <c r="A3300" s="133" t="s">
        <v>275</v>
      </c>
      <c r="B3300" s="131">
        <v>4000</v>
      </c>
      <c r="C3300" s="131" t="s">
        <v>4019</v>
      </c>
      <c r="D3300" s="316" t="s">
        <v>3897</v>
      </c>
      <c r="E3300" s="131">
        <v>15.94</v>
      </c>
      <c r="F3300" s="131" t="s">
        <v>9</v>
      </c>
      <c r="G3300" s="131" t="s">
        <v>4555</v>
      </c>
      <c r="H3300" s="134" t="s">
        <v>4552</v>
      </c>
      <c r="I3300" s="89" t="s">
        <v>4467</v>
      </c>
      <c r="J3300" s="74">
        <f>IF(F3300="USD", E3300, E3300 * IFERROR(VLOOKUP(F3300, EXCHANGE_RATE!A:B, 2, FALSE), "Currency not found"))</f>
        <v>15.94</v>
      </c>
      <c r="K3300" s="74">
        <f t="shared" si="333"/>
        <v>15.94</v>
      </c>
      <c r="L3300" s="14">
        <f>IF(C3300="MTS", B3300, B3300 * IFERROR(VLOOKUP(C3300, 'QTY_CONVERSIONS '!A:B, 2, FALSE), "Units not found"))</f>
        <v>4</v>
      </c>
      <c r="M3300" s="75">
        <f t="shared" si="334"/>
        <v>63760</v>
      </c>
      <c r="N3300" t="str">
        <f>IFERROR(VLOOKUP(D3300, Product_Category!A:B, 2, FALSE), "Uncategorized")</f>
        <v>CROSCARMELLOSE SODIUM</v>
      </c>
      <c r="O3300" s="76">
        <f t="shared" si="335"/>
        <v>15.94</v>
      </c>
      <c r="P3300" s="76">
        <f t="shared" si="336"/>
        <v>63.76</v>
      </c>
      <c r="Q3300">
        <v>2024</v>
      </c>
      <c r="R3300" t="str">
        <f>IFERROR(VLOOKUP(G3300,'Importer Name'!A:B, 2, FALSE), "")</f>
        <v>MARKSANS PHARMA</v>
      </c>
      <c r="S3300" t="str">
        <f>IFERROR(VLOOKUP(H3300,'Supplier name '!A:B, 2, FALSE), "")</f>
        <v>DUPONT NUTRITION</v>
      </c>
    </row>
    <row r="3301" spans="1:19">
      <c r="A3301" s="133" t="s">
        <v>275</v>
      </c>
      <c r="B3301" s="131">
        <v>6000</v>
      </c>
      <c r="C3301" s="131" t="s">
        <v>4019</v>
      </c>
      <c r="D3301" s="316" t="s">
        <v>3897</v>
      </c>
      <c r="E3301" s="131">
        <v>15.94</v>
      </c>
      <c r="F3301" s="131" t="s">
        <v>9</v>
      </c>
      <c r="G3301" s="131" t="s">
        <v>4071</v>
      </c>
      <c r="H3301" s="134" t="s">
        <v>4552</v>
      </c>
      <c r="I3301" s="89" t="s">
        <v>4467</v>
      </c>
      <c r="J3301" s="74">
        <f>IF(F3301="USD", E3301, E3301 * IFERROR(VLOOKUP(F3301, EXCHANGE_RATE!A:B, 2, FALSE), "Currency not found"))</f>
        <v>15.94</v>
      </c>
      <c r="K3301" s="74">
        <f t="shared" si="333"/>
        <v>15.94</v>
      </c>
      <c r="L3301" s="14">
        <f>IF(C3301="MTS", B3301, B3301 * IFERROR(VLOOKUP(C3301, 'QTY_CONVERSIONS '!A:B, 2, FALSE), "Units not found"))</f>
        <v>6</v>
      </c>
      <c r="M3301" s="75">
        <f t="shared" si="334"/>
        <v>95640</v>
      </c>
      <c r="N3301" t="str">
        <f>IFERROR(VLOOKUP(D3301, Product_Category!A:B, 2, FALSE), "Uncategorized")</f>
        <v>CROSCARMELLOSE SODIUM</v>
      </c>
      <c r="O3301" s="76">
        <f t="shared" si="335"/>
        <v>15.94</v>
      </c>
      <c r="P3301" s="76">
        <f t="shared" si="336"/>
        <v>95.64</v>
      </c>
      <c r="Q3301">
        <v>2024</v>
      </c>
      <c r="R3301" t="str">
        <f>IFERROR(VLOOKUP(G3301,'Importer Name'!A:B, 2, FALSE), "")</f>
        <v>EMCURE</v>
      </c>
      <c r="S3301" t="str">
        <f>IFERROR(VLOOKUP(H3301,'Supplier name '!A:B, 2, FALSE), "")</f>
        <v>DUPONT NUTRITION</v>
      </c>
    </row>
    <row r="3302" spans="1:19">
      <c r="A3302" s="133" t="s">
        <v>275</v>
      </c>
      <c r="B3302" s="131">
        <v>1260</v>
      </c>
      <c r="C3302" s="131" t="s">
        <v>4019</v>
      </c>
      <c r="D3302" s="316" t="s">
        <v>910</v>
      </c>
      <c r="E3302" s="131">
        <v>7.2</v>
      </c>
      <c r="F3302" s="131" t="s">
        <v>1718</v>
      </c>
      <c r="G3302" s="131" t="s">
        <v>4064</v>
      </c>
      <c r="H3302" s="134" t="s">
        <v>2339</v>
      </c>
      <c r="I3302" s="89" t="s">
        <v>4467</v>
      </c>
      <c r="J3302" s="74">
        <f>IF(F3302="USD", E3302, E3302 * IFERROR(VLOOKUP(F3302, EXCHANGE_RATE!A:B, 2, FALSE), "Currency not found"))</f>
        <v>7.7040000000000006</v>
      </c>
      <c r="K3302" s="74">
        <f t="shared" si="333"/>
        <v>7.71</v>
      </c>
      <c r="L3302" s="14">
        <f>IF(C3302="MTS", B3302, B3302 * IFERROR(VLOOKUP(C3302, 'QTY_CONVERSIONS '!A:B, 2, FALSE), "Units not found"))</f>
        <v>1.26</v>
      </c>
      <c r="M3302" s="75">
        <f t="shared" si="334"/>
        <v>9714.6</v>
      </c>
      <c r="N3302" t="str">
        <f>IFERROR(VLOOKUP(D3302, Product_Category!A:B, 2, FALSE), "Uncategorized")</f>
        <v>MAGNESIUM STEARATE</v>
      </c>
      <c r="O3302" s="76">
        <f t="shared" si="335"/>
        <v>7.71</v>
      </c>
      <c r="P3302" s="76">
        <f t="shared" si="336"/>
        <v>9.7146000000000008</v>
      </c>
      <c r="Q3302">
        <v>2024</v>
      </c>
      <c r="R3302" t="str">
        <f>IFERROR(VLOOKUP(G3302,'Importer Name'!A:B, 2, FALSE), "")</f>
        <v>MYLAN LABS</v>
      </c>
      <c r="S3302" t="str">
        <f>IFERROR(VLOOKUP(H3302,'Supplier name '!A:B, 2, FALSE), "")</f>
        <v>PETER GREVEN</v>
      </c>
    </row>
    <row r="3303" spans="1:19">
      <c r="A3303" s="133" t="s">
        <v>275</v>
      </c>
      <c r="B3303" s="131">
        <v>420</v>
      </c>
      <c r="C3303" s="131" t="s">
        <v>4019</v>
      </c>
      <c r="D3303" s="316" t="s">
        <v>910</v>
      </c>
      <c r="E3303" s="131">
        <v>7.2</v>
      </c>
      <c r="F3303" s="131" t="s">
        <v>1718</v>
      </c>
      <c r="G3303" s="131" t="s">
        <v>4064</v>
      </c>
      <c r="H3303" s="134" t="s">
        <v>2339</v>
      </c>
      <c r="I3303" s="89" t="s">
        <v>4467</v>
      </c>
      <c r="J3303" s="74">
        <f>IF(F3303="USD", E3303, E3303 * IFERROR(VLOOKUP(F3303, EXCHANGE_RATE!A:B, 2, FALSE), "Currency not found"))</f>
        <v>7.7040000000000006</v>
      </c>
      <c r="K3303" s="74">
        <f t="shared" si="333"/>
        <v>7.71</v>
      </c>
      <c r="L3303" s="14">
        <f>IF(C3303="MTS", B3303, B3303 * IFERROR(VLOOKUP(C3303, 'QTY_CONVERSIONS '!A:B, 2, FALSE), "Units not found"))</f>
        <v>0.42</v>
      </c>
      <c r="M3303" s="75">
        <f t="shared" si="334"/>
        <v>3238.2</v>
      </c>
      <c r="N3303" t="str">
        <f>IFERROR(VLOOKUP(D3303, Product_Category!A:B, 2, FALSE), "Uncategorized")</f>
        <v>MAGNESIUM STEARATE</v>
      </c>
      <c r="O3303" s="76">
        <f t="shared" si="335"/>
        <v>7.71</v>
      </c>
      <c r="P3303" s="76">
        <f t="shared" si="336"/>
        <v>3.2382</v>
      </c>
      <c r="Q3303">
        <v>2024</v>
      </c>
      <c r="R3303" t="str">
        <f>IFERROR(VLOOKUP(G3303,'Importer Name'!A:B, 2, FALSE), "")</f>
        <v>MYLAN LABS</v>
      </c>
      <c r="S3303" t="str">
        <f>IFERROR(VLOOKUP(H3303,'Supplier name '!A:B, 2, FALSE), "")</f>
        <v>PETER GREVEN</v>
      </c>
    </row>
    <row r="3304" spans="1:19">
      <c r="A3304" s="133" t="s">
        <v>275</v>
      </c>
      <c r="B3304" s="131">
        <v>4200</v>
      </c>
      <c r="C3304" s="131" t="s">
        <v>4019</v>
      </c>
      <c r="D3304" s="316" t="s">
        <v>910</v>
      </c>
      <c r="E3304" s="131">
        <v>6.05</v>
      </c>
      <c r="F3304" s="131" t="s">
        <v>1718</v>
      </c>
      <c r="G3304" s="131" t="s">
        <v>4570</v>
      </c>
      <c r="H3304" s="134" t="s">
        <v>2339</v>
      </c>
      <c r="I3304" s="89" t="s">
        <v>4467</v>
      </c>
      <c r="J3304" s="74">
        <f>IF(F3304="USD", E3304, E3304 * IFERROR(VLOOKUP(F3304, EXCHANGE_RATE!A:B, 2, FALSE), "Currency not found"))</f>
        <v>6.4735000000000005</v>
      </c>
      <c r="K3304" s="74">
        <f t="shared" si="333"/>
        <v>6.4799999999999995</v>
      </c>
      <c r="L3304" s="14">
        <f>IF(C3304="MTS", B3304, B3304 * IFERROR(VLOOKUP(C3304, 'QTY_CONVERSIONS '!A:B, 2, FALSE), "Units not found"))</f>
        <v>4.2</v>
      </c>
      <c r="M3304" s="75">
        <f t="shared" si="334"/>
        <v>27215.999999999996</v>
      </c>
      <c r="N3304" t="str">
        <f>IFERROR(VLOOKUP(D3304, Product_Category!A:B, 2, FALSE), "Uncategorized")</f>
        <v>MAGNESIUM STEARATE</v>
      </c>
      <c r="O3304" s="76">
        <f t="shared" si="335"/>
        <v>6.4799999999999995</v>
      </c>
      <c r="P3304" s="76">
        <f t="shared" si="336"/>
        <v>27.215999999999998</v>
      </c>
      <c r="Q3304">
        <v>2024</v>
      </c>
      <c r="R3304" t="str">
        <f>IFERROR(VLOOKUP(G3304,'Importer Name'!A:B, 2, FALSE), "")</f>
        <v>INTAS PHARMA</v>
      </c>
      <c r="S3304" t="str">
        <f>IFERROR(VLOOKUP(H3304,'Supplier name '!A:B, 2, FALSE), "")</f>
        <v>PETER GREVEN</v>
      </c>
    </row>
    <row r="3305" spans="1:19">
      <c r="A3305" s="133" t="s">
        <v>275</v>
      </c>
      <c r="B3305" s="131">
        <v>12180</v>
      </c>
      <c r="C3305" s="131" t="s">
        <v>4019</v>
      </c>
      <c r="D3305" s="316" t="s">
        <v>910</v>
      </c>
      <c r="E3305" s="131">
        <v>5.05</v>
      </c>
      <c r="F3305" s="131" t="s">
        <v>1718</v>
      </c>
      <c r="G3305" s="131" t="s">
        <v>4504</v>
      </c>
      <c r="H3305" s="134" t="s">
        <v>2339</v>
      </c>
      <c r="I3305" s="89" t="s">
        <v>4467</v>
      </c>
      <c r="J3305" s="74">
        <f>IF(F3305="USD", E3305, E3305 * IFERROR(VLOOKUP(F3305, EXCHANGE_RATE!A:B, 2, FALSE), "Currency not found"))</f>
        <v>5.4035000000000002</v>
      </c>
      <c r="K3305" s="74">
        <f t="shared" si="333"/>
        <v>5.41</v>
      </c>
      <c r="L3305" s="14">
        <f>IF(C3305="MTS", B3305, B3305 * IFERROR(VLOOKUP(C3305, 'QTY_CONVERSIONS '!A:B, 2, FALSE), "Units not found"))</f>
        <v>12.18</v>
      </c>
      <c r="M3305" s="75">
        <f t="shared" si="334"/>
        <v>65893.8</v>
      </c>
      <c r="N3305" t="str">
        <f>IFERROR(VLOOKUP(D3305, Product_Category!A:B, 2, FALSE), "Uncategorized")</f>
        <v>MAGNESIUM STEARATE</v>
      </c>
      <c r="O3305" s="76">
        <f t="shared" si="335"/>
        <v>5.41</v>
      </c>
      <c r="P3305" s="76">
        <f t="shared" si="336"/>
        <v>65.893799999999999</v>
      </c>
      <c r="Q3305">
        <v>2024</v>
      </c>
      <c r="R3305" t="str">
        <f>IFERROR(VLOOKUP(G3305,'Importer Name'!A:B, 2, FALSE), "")</f>
        <v>AZELIS</v>
      </c>
      <c r="S3305" t="str">
        <f>IFERROR(VLOOKUP(H3305,'Supplier name '!A:B, 2, FALSE), "")</f>
        <v>PETER GREVEN</v>
      </c>
    </row>
    <row r="3306" spans="1:19">
      <c r="A3306" s="133" t="s">
        <v>275</v>
      </c>
      <c r="B3306" s="131">
        <v>2100</v>
      </c>
      <c r="C3306" s="131" t="s">
        <v>4019</v>
      </c>
      <c r="D3306" s="316" t="s">
        <v>910</v>
      </c>
      <c r="E3306" s="131">
        <v>5.05</v>
      </c>
      <c r="F3306" s="131" t="s">
        <v>1718</v>
      </c>
      <c r="G3306" s="131" t="s">
        <v>4074</v>
      </c>
      <c r="H3306" s="134" t="s">
        <v>2339</v>
      </c>
      <c r="I3306" s="89" t="s">
        <v>4467</v>
      </c>
      <c r="J3306" s="74">
        <f>IF(F3306="USD", E3306, E3306 * IFERROR(VLOOKUP(F3306, EXCHANGE_RATE!A:B, 2, FALSE), "Currency not found"))</f>
        <v>5.4035000000000002</v>
      </c>
      <c r="K3306" s="74">
        <f t="shared" si="333"/>
        <v>5.41</v>
      </c>
      <c r="L3306" s="14">
        <f>IF(C3306="MTS", B3306, B3306 * IFERROR(VLOOKUP(C3306, 'QTY_CONVERSIONS '!A:B, 2, FALSE), "Units not found"))</f>
        <v>2.1</v>
      </c>
      <c r="M3306" s="75">
        <f t="shared" si="334"/>
        <v>11361</v>
      </c>
      <c r="N3306" t="str">
        <f>IFERROR(VLOOKUP(D3306, Product_Category!A:B, 2, FALSE), "Uncategorized")</f>
        <v>MAGNESIUM STEARATE</v>
      </c>
      <c r="O3306" s="76">
        <f t="shared" si="335"/>
        <v>5.41</v>
      </c>
      <c r="P3306" s="76">
        <f t="shared" si="336"/>
        <v>11.361000000000001</v>
      </c>
      <c r="Q3306">
        <v>2024</v>
      </c>
      <c r="R3306" t="str">
        <f>IFERROR(VLOOKUP(G3306,'Importer Name'!A:B, 2, FALSE), "")</f>
        <v>HETERO</v>
      </c>
      <c r="S3306" t="str">
        <f>IFERROR(VLOOKUP(H3306,'Supplier name '!A:B, 2, FALSE), "")</f>
        <v>PETER GREVEN</v>
      </c>
    </row>
    <row r="3307" spans="1:19">
      <c r="A3307" s="133" t="s">
        <v>275</v>
      </c>
      <c r="B3307" s="131">
        <v>1260</v>
      </c>
      <c r="C3307" s="131" t="s">
        <v>4019</v>
      </c>
      <c r="D3307" s="316" t="s">
        <v>910</v>
      </c>
      <c r="E3307" s="131">
        <v>5.05</v>
      </c>
      <c r="F3307" s="131" t="s">
        <v>1718</v>
      </c>
      <c r="G3307" s="131" t="s">
        <v>4504</v>
      </c>
      <c r="H3307" s="134" t="s">
        <v>2339</v>
      </c>
      <c r="I3307" s="89" t="s">
        <v>4467</v>
      </c>
      <c r="J3307" s="74">
        <f>IF(F3307="USD", E3307, E3307 * IFERROR(VLOOKUP(F3307, EXCHANGE_RATE!A:B, 2, FALSE), "Currency not found"))</f>
        <v>5.4035000000000002</v>
      </c>
      <c r="K3307" s="74">
        <f t="shared" si="333"/>
        <v>5.41</v>
      </c>
      <c r="L3307" s="14">
        <f>IF(C3307="MTS", B3307, B3307 * IFERROR(VLOOKUP(C3307, 'QTY_CONVERSIONS '!A:B, 2, FALSE), "Units not found"))</f>
        <v>1.26</v>
      </c>
      <c r="M3307" s="75">
        <f t="shared" si="334"/>
        <v>6816.6</v>
      </c>
      <c r="N3307" t="str">
        <f>IFERROR(VLOOKUP(D3307, Product_Category!A:B, 2, FALSE), "Uncategorized")</f>
        <v>MAGNESIUM STEARATE</v>
      </c>
      <c r="O3307" s="76">
        <f t="shared" si="335"/>
        <v>5.41</v>
      </c>
      <c r="P3307" s="76">
        <f t="shared" si="336"/>
        <v>6.8166000000000002</v>
      </c>
      <c r="Q3307">
        <v>2024</v>
      </c>
      <c r="R3307" t="str">
        <f>IFERROR(VLOOKUP(G3307,'Importer Name'!A:B, 2, FALSE), "")</f>
        <v>AZELIS</v>
      </c>
      <c r="S3307" t="str">
        <f>IFERROR(VLOOKUP(H3307,'Supplier name '!A:B, 2, FALSE), "")</f>
        <v>PETER GREVEN</v>
      </c>
    </row>
    <row r="3308" spans="1:19">
      <c r="A3308" s="133" t="s">
        <v>275</v>
      </c>
      <c r="B3308" s="131">
        <v>16800</v>
      </c>
      <c r="C3308" s="131" t="s">
        <v>4019</v>
      </c>
      <c r="D3308" s="316" t="s">
        <v>910</v>
      </c>
      <c r="E3308" s="131">
        <v>5.05</v>
      </c>
      <c r="F3308" s="131" t="s">
        <v>1718</v>
      </c>
      <c r="G3308" s="131" t="s">
        <v>4504</v>
      </c>
      <c r="H3308" s="134" t="s">
        <v>2339</v>
      </c>
      <c r="I3308" s="89" t="s">
        <v>4467</v>
      </c>
      <c r="J3308" s="74">
        <f>IF(F3308="USD", E3308, E3308 * IFERROR(VLOOKUP(F3308, EXCHANGE_RATE!A:B, 2, FALSE), "Currency not found"))</f>
        <v>5.4035000000000002</v>
      </c>
      <c r="K3308" s="74">
        <f t="shared" si="333"/>
        <v>5.41</v>
      </c>
      <c r="L3308" s="14">
        <f>IF(C3308="MTS", B3308, B3308 * IFERROR(VLOOKUP(C3308, 'QTY_CONVERSIONS '!A:B, 2, FALSE), "Units not found"))</f>
        <v>16.8</v>
      </c>
      <c r="M3308" s="75">
        <f t="shared" si="334"/>
        <v>90888</v>
      </c>
      <c r="N3308" t="str">
        <f>IFERROR(VLOOKUP(D3308, Product_Category!A:B, 2, FALSE), "Uncategorized")</f>
        <v>MAGNESIUM STEARATE</v>
      </c>
      <c r="O3308" s="76">
        <f t="shared" si="335"/>
        <v>5.41</v>
      </c>
      <c r="P3308" s="76">
        <f t="shared" si="336"/>
        <v>90.888000000000005</v>
      </c>
      <c r="Q3308">
        <v>2024</v>
      </c>
      <c r="R3308" t="str">
        <f>IFERROR(VLOOKUP(G3308,'Importer Name'!A:B, 2, FALSE), "")</f>
        <v>AZELIS</v>
      </c>
      <c r="S3308" t="str">
        <f>IFERROR(VLOOKUP(H3308,'Supplier name '!A:B, 2, FALSE), "")</f>
        <v>PETER GREVEN</v>
      </c>
    </row>
    <row r="3309" spans="1:19">
      <c r="A3309" s="133" t="s">
        <v>275</v>
      </c>
      <c r="B3309" s="131">
        <v>2100</v>
      </c>
      <c r="C3309" s="131" t="s">
        <v>4019</v>
      </c>
      <c r="D3309" s="316" t="s">
        <v>910</v>
      </c>
      <c r="E3309" s="131">
        <v>5.05</v>
      </c>
      <c r="F3309" s="131" t="s">
        <v>1718</v>
      </c>
      <c r="G3309" s="131" t="s">
        <v>4074</v>
      </c>
      <c r="H3309" s="134" t="s">
        <v>2339</v>
      </c>
      <c r="I3309" s="89" t="s">
        <v>4467</v>
      </c>
      <c r="J3309" s="74">
        <f>IF(F3309="USD", E3309, E3309 * IFERROR(VLOOKUP(F3309, EXCHANGE_RATE!A:B, 2, FALSE), "Currency not found"))</f>
        <v>5.4035000000000002</v>
      </c>
      <c r="K3309" s="74">
        <f t="shared" si="333"/>
        <v>5.41</v>
      </c>
      <c r="L3309" s="14">
        <f>IF(C3309="MTS", B3309, B3309 * IFERROR(VLOOKUP(C3309, 'QTY_CONVERSIONS '!A:B, 2, FALSE), "Units not found"))</f>
        <v>2.1</v>
      </c>
      <c r="M3309" s="75">
        <f t="shared" si="334"/>
        <v>11361</v>
      </c>
      <c r="N3309" t="str">
        <f>IFERROR(VLOOKUP(D3309, Product_Category!A:B, 2, FALSE), "Uncategorized")</f>
        <v>MAGNESIUM STEARATE</v>
      </c>
      <c r="O3309" s="76">
        <f t="shared" si="335"/>
        <v>5.41</v>
      </c>
      <c r="P3309" s="76">
        <f t="shared" si="336"/>
        <v>11.361000000000001</v>
      </c>
      <c r="Q3309">
        <v>2024</v>
      </c>
      <c r="R3309" t="str">
        <f>IFERROR(VLOOKUP(G3309,'Importer Name'!A:B, 2, FALSE), "")</f>
        <v>HETERO</v>
      </c>
      <c r="S3309" t="str">
        <f>IFERROR(VLOOKUP(H3309,'Supplier name '!A:B, 2, FALSE), "")</f>
        <v>PETER GREVEN</v>
      </c>
    </row>
    <row r="3310" spans="1:19">
      <c r="A3310" s="133" t="s">
        <v>275</v>
      </c>
      <c r="B3310" s="131">
        <v>1100</v>
      </c>
      <c r="C3310" s="131" t="s">
        <v>4019</v>
      </c>
      <c r="D3310" s="316" t="s">
        <v>910</v>
      </c>
      <c r="E3310" s="131">
        <v>6.73</v>
      </c>
      <c r="F3310" s="131" t="s">
        <v>1718</v>
      </c>
      <c r="G3310" s="131" t="s">
        <v>4083</v>
      </c>
      <c r="H3310" s="134" t="s">
        <v>4571</v>
      </c>
      <c r="I3310" s="89" t="s">
        <v>4467</v>
      </c>
      <c r="J3310" s="74">
        <f>IF(F3310="USD", E3310, E3310 * IFERROR(VLOOKUP(F3310, EXCHANGE_RATE!A:B, 2, FALSE), "Currency not found"))</f>
        <v>7.2011000000000012</v>
      </c>
      <c r="K3310" s="74">
        <f t="shared" si="333"/>
        <v>7.21</v>
      </c>
      <c r="L3310" s="14">
        <f>IF(C3310="MTS", B3310, B3310 * IFERROR(VLOOKUP(C3310, 'QTY_CONVERSIONS '!A:B, 2, FALSE), "Units not found"))</f>
        <v>1.1000000000000001</v>
      </c>
      <c r="M3310" s="75">
        <f t="shared" si="334"/>
        <v>7931</v>
      </c>
      <c r="N3310" t="str">
        <f>IFERROR(VLOOKUP(D3310, Product_Category!A:B, 2, FALSE), "Uncategorized")</f>
        <v>MAGNESIUM STEARATE</v>
      </c>
      <c r="O3310" s="76">
        <f t="shared" si="335"/>
        <v>7.21</v>
      </c>
      <c r="P3310" s="76">
        <f t="shared" si="336"/>
        <v>7.9310000000000009</v>
      </c>
      <c r="Q3310">
        <v>2024</v>
      </c>
      <c r="R3310" t="str">
        <f>IFERROR(VLOOKUP(G3310,'Importer Name'!A:B, 2, FALSE), "")</f>
        <v>ZYDUS</v>
      </c>
      <c r="S3310" t="str">
        <f>IFERROR(VLOOKUP(H3310,'Supplier name '!A:B, 2, FALSE), "")</f>
        <v>Dr. Paul Lohmann</v>
      </c>
    </row>
    <row r="3311" spans="1:19">
      <c r="A3311" s="133" t="s">
        <v>275</v>
      </c>
      <c r="B3311" s="131">
        <v>150</v>
      </c>
      <c r="C3311" s="131" t="s">
        <v>4019</v>
      </c>
      <c r="D3311" s="316" t="s">
        <v>910</v>
      </c>
      <c r="E3311" s="131">
        <v>6.73</v>
      </c>
      <c r="F3311" s="131" t="s">
        <v>1718</v>
      </c>
      <c r="G3311" s="131" t="s">
        <v>4083</v>
      </c>
      <c r="H3311" s="134" t="s">
        <v>4571</v>
      </c>
      <c r="I3311" s="89" t="s">
        <v>4467</v>
      </c>
      <c r="J3311" s="74">
        <f>IF(F3311="USD", E3311, E3311 * IFERROR(VLOOKUP(F3311, EXCHANGE_RATE!A:B, 2, FALSE), "Currency not found"))</f>
        <v>7.2011000000000012</v>
      </c>
      <c r="K3311" s="74">
        <f t="shared" si="333"/>
        <v>7.21</v>
      </c>
      <c r="L3311" s="14">
        <f>IF(C3311="MTS", B3311, B3311 * IFERROR(VLOOKUP(C3311, 'QTY_CONVERSIONS '!A:B, 2, FALSE), "Units not found"))</f>
        <v>0.15</v>
      </c>
      <c r="M3311" s="75">
        <f t="shared" si="334"/>
        <v>1081.5</v>
      </c>
      <c r="N3311" t="str">
        <f>IFERROR(VLOOKUP(D3311, Product_Category!A:B, 2, FALSE), "Uncategorized")</f>
        <v>MAGNESIUM STEARATE</v>
      </c>
      <c r="O3311" s="76">
        <f t="shared" si="335"/>
        <v>7.21</v>
      </c>
      <c r="P3311" s="76">
        <f t="shared" si="336"/>
        <v>1.0814999999999999</v>
      </c>
      <c r="Q3311">
        <v>2024</v>
      </c>
      <c r="R3311" t="str">
        <f>IFERROR(VLOOKUP(G3311,'Importer Name'!A:B, 2, FALSE), "")</f>
        <v>ZYDUS</v>
      </c>
      <c r="S3311" t="str">
        <f>IFERROR(VLOOKUP(H3311,'Supplier name '!A:B, 2, FALSE), "")</f>
        <v>Dr. Paul Lohmann</v>
      </c>
    </row>
    <row r="3312" spans="1:19">
      <c r="A3312" s="133" t="s">
        <v>275</v>
      </c>
      <c r="B3312" s="131">
        <v>850</v>
      </c>
      <c r="C3312" s="131" t="s">
        <v>4019</v>
      </c>
      <c r="D3312" s="316" t="s">
        <v>910</v>
      </c>
      <c r="E3312" s="131">
        <v>6.73</v>
      </c>
      <c r="F3312" s="131" t="s">
        <v>1718</v>
      </c>
      <c r="G3312" s="131" t="s">
        <v>4083</v>
      </c>
      <c r="H3312" s="134" t="s">
        <v>4571</v>
      </c>
      <c r="I3312" s="89" t="s">
        <v>4467</v>
      </c>
      <c r="J3312" s="74">
        <f>IF(F3312="USD", E3312, E3312 * IFERROR(VLOOKUP(F3312, EXCHANGE_RATE!A:B, 2, FALSE), "Currency not found"))</f>
        <v>7.2011000000000012</v>
      </c>
      <c r="K3312" s="74">
        <f t="shared" si="333"/>
        <v>7.21</v>
      </c>
      <c r="L3312" s="14">
        <f>IF(C3312="MTS", B3312, B3312 * IFERROR(VLOOKUP(C3312, 'QTY_CONVERSIONS '!A:B, 2, FALSE), "Units not found"))</f>
        <v>0.85</v>
      </c>
      <c r="M3312" s="75">
        <f t="shared" si="334"/>
        <v>6128.5</v>
      </c>
      <c r="N3312" t="str">
        <f>IFERROR(VLOOKUP(D3312, Product_Category!A:B, 2, FALSE), "Uncategorized")</f>
        <v>MAGNESIUM STEARATE</v>
      </c>
      <c r="O3312" s="76">
        <f t="shared" si="335"/>
        <v>7.21</v>
      </c>
      <c r="P3312" s="76">
        <f t="shared" si="336"/>
        <v>6.1284999999999998</v>
      </c>
      <c r="Q3312">
        <v>2024</v>
      </c>
      <c r="R3312" t="str">
        <f>IFERROR(VLOOKUP(G3312,'Importer Name'!A:B, 2, FALSE), "")</f>
        <v>ZYDUS</v>
      </c>
      <c r="S3312" t="str">
        <f>IFERROR(VLOOKUP(H3312,'Supplier name '!A:B, 2, FALSE), "")</f>
        <v>Dr. Paul Lohmann</v>
      </c>
    </row>
    <row r="3313" spans="1:19">
      <c r="A3313" s="135" t="s">
        <v>275</v>
      </c>
      <c r="B3313" s="132">
        <v>8820</v>
      </c>
      <c r="C3313" s="132" t="s">
        <v>4019</v>
      </c>
      <c r="D3313" s="317" t="s">
        <v>3897</v>
      </c>
      <c r="E3313" s="132">
        <v>14.91</v>
      </c>
      <c r="F3313" s="132" t="s">
        <v>1718</v>
      </c>
      <c r="G3313" s="132" t="s">
        <v>4572</v>
      </c>
      <c r="H3313" s="136" t="s">
        <v>4138</v>
      </c>
      <c r="I3313" s="89" t="s">
        <v>4467</v>
      </c>
      <c r="J3313" s="74">
        <f>IF(F3313="USD", E3313, E3313 * IFERROR(VLOOKUP(F3313, EXCHANGE_RATE!A:B, 2, FALSE), "Currency not found"))</f>
        <v>15.953700000000001</v>
      </c>
      <c r="K3313" s="74">
        <f t="shared" si="333"/>
        <v>15.959999999999999</v>
      </c>
      <c r="L3313" s="14">
        <f>IF(C3313="MTS", B3313, B3313 * IFERROR(VLOOKUP(C3313, 'QTY_CONVERSIONS '!A:B, 2, FALSE), "Units not found"))</f>
        <v>8.82</v>
      </c>
      <c r="M3313" s="75">
        <f t="shared" si="334"/>
        <v>140767.19999999998</v>
      </c>
      <c r="N3313" t="str">
        <f>IFERROR(VLOOKUP(D3313, Product_Category!A:B, 2, FALSE), "Uncategorized")</f>
        <v>CROSCARMELLOSE SODIUM</v>
      </c>
      <c r="O3313" s="76">
        <f t="shared" si="335"/>
        <v>15.959999999999999</v>
      </c>
      <c r="P3313" s="76">
        <f t="shared" si="336"/>
        <v>140.7672</v>
      </c>
      <c r="Q3313">
        <v>2024</v>
      </c>
      <c r="R3313" t="str">
        <f>IFERROR(VLOOKUP(G3313,'Importer Name'!A:B, 2, FALSE), "")</f>
        <v>IMCD INDIA</v>
      </c>
      <c r="S3313" t="str">
        <f>IFERROR(VLOOKUP(H3313,'Supplier name '!A:B, 2, FALSE), "")</f>
        <v>DFE PHARMA</v>
      </c>
    </row>
    <row r="3314" spans="1:19">
      <c r="A3314" s="133" t="s">
        <v>287</v>
      </c>
      <c r="B3314" s="131">
        <v>11500</v>
      </c>
      <c r="C3314" s="131" t="s">
        <v>4019</v>
      </c>
      <c r="D3314" s="316" t="s">
        <v>4494</v>
      </c>
      <c r="E3314" s="131">
        <v>3.25</v>
      </c>
      <c r="F3314" s="131" t="s">
        <v>9</v>
      </c>
      <c r="G3314" s="131" t="s">
        <v>4087</v>
      </c>
      <c r="H3314" s="134" t="s">
        <v>4088</v>
      </c>
      <c r="I3314" s="89" t="s">
        <v>4467</v>
      </c>
      <c r="J3314" s="74">
        <f>IF(F3314="USD", E3314, E3314 * IFERROR(VLOOKUP(F3314, EXCHANGE_RATE!A:B, 2, FALSE), "Currency not found"))</f>
        <v>3.25</v>
      </c>
      <c r="K3314" s="74">
        <f t="shared" si="333"/>
        <v>3.25</v>
      </c>
      <c r="L3314" s="14">
        <f>IF(C3314="MTS", B3314, B3314 * IFERROR(VLOOKUP(C3314, 'QTY_CONVERSIONS '!A:B, 2, FALSE), "Units not found"))</f>
        <v>11.5</v>
      </c>
      <c r="M3314" s="75">
        <f t="shared" si="334"/>
        <v>37375</v>
      </c>
      <c r="N3314" t="str">
        <f>IFERROR(VLOOKUP(D3314, Product_Category!A:B, 2, FALSE), "Uncategorized")</f>
        <v>MCC</v>
      </c>
      <c r="O3314" s="76">
        <f t="shared" si="335"/>
        <v>3.25</v>
      </c>
      <c r="P3314" s="76">
        <f t="shared" si="336"/>
        <v>37.375</v>
      </c>
      <c r="Q3314">
        <v>2024</v>
      </c>
      <c r="R3314" t="str">
        <f>IFERROR(VLOOKUP(G3314,'Importer Name'!A:B, 2, FALSE), "")</f>
        <v>ANSHUL LIFE SCIENCES</v>
      </c>
      <c r="S3314" t="str">
        <f>IFERROR(VLOOKUP(H3314,'Supplier name '!A:B, 2, FALSE), "")</f>
        <v>MINGTAI CHEM</v>
      </c>
    </row>
    <row r="3315" spans="1:19">
      <c r="A3315" s="133" t="s">
        <v>287</v>
      </c>
      <c r="B3315" s="131">
        <v>11500</v>
      </c>
      <c r="C3315" s="131" t="s">
        <v>4019</v>
      </c>
      <c r="D3315" s="316" t="s">
        <v>4495</v>
      </c>
      <c r="E3315" s="131">
        <v>3.25</v>
      </c>
      <c r="F3315" s="131" t="s">
        <v>9</v>
      </c>
      <c r="G3315" s="131" t="s">
        <v>4087</v>
      </c>
      <c r="H3315" s="134" t="s">
        <v>4088</v>
      </c>
      <c r="I3315" s="89" t="s">
        <v>4467</v>
      </c>
      <c r="J3315" s="74">
        <f>IF(F3315="USD", E3315, E3315 * IFERROR(VLOOKUP(F3315, EXCHANGE_RATE!A:B, 2, FALSE), "Currency not found"))</f>
        <v>3.25</v>
      </c>
      <c r="K3315" s="74">
        <f t="shared" si="333"/>
        <v>3.25</v>
      </c>
      <c r="L3315" s="14">
        <f>IF(C3315="MTS", B3315, B3315 * IFERROR(VLOOKUP(C3315, 'QTY_CONVERSIONS '!A:B, 2, FALSE), "Units not found"))</f>
        <v>11.5</v>
      </c>
      <c r="M3315" s="75">
        <f t="shared" si="334"/>
        <v>37375</v>
      </c>
      <c r="N3315" t="str">
        <f>IFERROR(VLOOKUP(D3315, Product_Category!A:B, 2, FALSE), "Uncategorized")</f>
        <v>MCC</v>
      </c>
      <c r="O3315" s="76">
        <f t="shared" si="335"/>
        <v>3.25</v>
      </c>
      <c r="P3315" s="76">
        <f t="shared" si="336"/>
        <v>37.375</v>
      </c>
      <c r="Q3315">
        <v>2024</v>
      </c>
      <c r="R3315" t="str">
        <f>IFERROR(VLOOKUP(G3315,'Importer Name'!A:B, 2, FALSE), "")</f>
        <v>ANSHUL LIFE SCIENCES</v>
      </c>
      <c r="S3315" t="str">
        <f>IFERROR(VLOOKUP(H3315,'Supplier name '!A:B, 2, FALSE), "")</f>
        <v>MINGTAI CHEM</v>
      </c>
    </row>
    <row r="3316" spans="1:19">
      <c r="A3316" s="133" t="s">
        <v>287</v>
      </c>
      <c r="B3316" s="131">
        <v>5000</v>
      </c>
      <c r="C3316" s="131" t="s">
        <v>4019</v>
      </c>
      <c r="D3316" s="316" t="s">
        <v>4495</v>
      </c>
      <c r="E3316" s="131">
        <v>3.25</v>
      </c>
      <c r="F3316" s="131" t="s">
        <v>9</v>
      </c>
      <c r="G3316" s="131" t="s">
        <v>4087</v>
      </c>
      <c r="H3316" s="134" t="s">
        <v>4088</v>
      </c>
      <c r="I3316" s="89" t="s">
        <v>4467</v>
      </c>
      <c r="J3316" s="74">
        <f>IF(F3316="USD", E3316, E3316 * IFERROR(VLOOKUP(F3316, EXCHANGE_RATE!A:B, 2, FALSE), "Currency not found"))</f>
        <v>3.25</v>
      </c>
      <c r="K3316" s="74">
        <f t="shared" si="333"/>
        <v>3.25</v>
      </c>
      <c r="L3316" s="14">
        <f>IF(C3316="MTS", B3316, B3316 * IFERROR(VLOOKUP(C3316, 'QTY_CONVERSIONS '!A:B, 2, FALSE), "Units not found"))</f>
        <v>5</v>
      </c>
      <c r="M3316" s="75">
        <f t="shared" si="334"/>
        <v>16250</v>
      </c>
      <c r="N3316" t="str">
        <f>IFERROR(VLOOKUP(D3316, Product_Category!A:B, 2, FALSE), "Uncategorized")</f>
        <v>MCC</v>
      </c>
      <c r="O3316" s="76">
        <f t="shared" si="335"/>
        <v>3.25</v>
      </c>
      <c r="P3316" s="76">
        <f t="shared" si="336"/>
        <v>16.25</v>
      </c>
      <c r="Q3316">
        <v>2024</v>
      </c>
      <c r="R3316" t="str">
        <f>IFERROR(VLOOKUP(G3316,'Importer Name'!A:B, 2, FALSE), "")</f>
        <v>ANSHUL LIFE SCIENCES</v>
      </c>
      <c r="S3316" t="str">
        <f>IFERROR(VLOOKUP(H3316,'Supplier name '!A:B, 2, FALSE), "")</f>
        <v>MINGTAI CHEM</v>
      </c>
    </row>
    <row r="3317" spans="1:19">
      <c r="A3317" s="133" t="s">
        <v>287</v>
      </c>
      <c r="B3317" s="131">
        <v>9000</v>
      </c>
      <c r="C3317" s="131" t="s">
        <v>4019</v>
      </c>
      <c r="D3317" s="316" t="s">
        <v>4495</v>
      </c>
      <c r="E3317" s="131">
        <v>3.42</v>
      </c>
      <c r="F3317" s="131" t="s">
        <v>9</v>
      </c>
      <c r="G3317" s="131" t="s">
        <v>4087</v>
      </c>
      <c r="H3317" s="134" t="s">
        <v>4088</v>
      </c>
      <c r="I3317" s="89" t="s">
        <v>4467</v>
      </c>
      <c r="J3317" s="74">
        <f>IF(F3317="USD", E3317, E3317 * IFERROR(VLOOKUP(F3317, EXCHANGE_RATE!A:B, 2, FALSE), "Currency not found"))</f>
        <v>3.42</v>
      </c>
      <c r="K3317" s="74">
        <f t="shared" si="333"/>
        <v>3.42</v>
      </c>
      <c r="L3317" s="14">
        <f>IF(C3317="MTS", B3317, B3317 * IFERROR(VLOOKUP(C3317, 'QTY_CONVERSIONS '!A:B, 2, FALSE), "Units not found"))</f>
        <v>9</v>
      </c>
      <c r="M3317" s="75">
        <f t="shared" si="334"/>
        <v>30780</v>
      </c>
      <c r="N3317" t="str">
        <f>IFERROR(VLOOKUP(D3317, Product_Category!A:B, 2, FALSE), "Uncategorized")</f>
        <v>MCC</v>
      </c>
      <c r="O3317" s="76">
        <f t="shared" si="335"/>
        <v>3.42</v>
      </c>
      <c r="P3317" s="76">
        <f t="shared" si="336"/>
        <v>30.78</v>
      </c>
      <c r="Q3317">
        <v>2024</v>
      </c>
      <c r="R3317" t="str">
        <f>IFERROR(VLOOKUP(G3317,'Importer Name'!A:B, 2, FALSE), "")</f>
        <v>ANSHUL LIFE SCIENCES</v>
      </c>
      <c r="S3317" t="str">
        <f>IFERROR(VLOOKUP(H3317,'Supplier name '!A:B, 2, FALSE), "")</f>
        <v>MINGTAI CHEM</v>
      </c>
    </row>
    <row r="3318" spans="1:19">
      <c r="A3318" s="133" t="s">
        <v>287</v>
      </c>
      <c r="B3318" s="131">
        <v>6500</v>
      </c>
      <c r="C3318" s="131" t="s">
        <v>4019</v>
      </c>
      <c r="D3318" s="316" t="s">
        <v>4496</v>
      </c>
      <c r="E3318" s="131">
        <v>4.4000000000000004</v>
      </c>
      <c r="F3318" s="131" t="s">
        <v>9</v>
      </c>
      <c r="G3318" s="131" t="s">
        <v>4087</v>
      </c>
      <c r="H3318" s="134" t="s">
        <v>4088</v>
      </c>
      <c r="I3318" s="89" t="s">
        <v>4467</v>
      </c>
      <c r="J3318" s="74">
        <f>IF(F3318="USD", E3318, E3318 * IFERROR(VLOOKUP(F3318, EXCHANGE_RATE!A:B, 2, FALSE), "Currency not found"))</f>
        <v>4.4000000000000004</v>
      </c>
      <c r="K3318" s="74">
        <f t="shared" si="333"/>
        <v>4.4000000000000004</v>
      </c>
      <c r="L3318" s="14">
        <f>IF(C3318="MTS", B3318, B3318 * IFERROR(VLOOKUP(C3318, 'QTY_CONVERSIONS '!A:B, 2, FALSE), "Units not found"))</f>
        <v>6.5</v>
      </c>
      <c r="M3318" s="75">
        <f t="shared" si="334"/>
        <v>28600.000000000004</v>
      </c>
      <c r="N3318" t="str">
        <f>IFERROR(VLOOKUP(D3318, Product_Category!A:B, 2, FALSE), "Uncategorized")</f>
        <v>MCC</v>
      </c>
      <c r="O3318" s="76">
        <f t="shared" si="335"/>
        <v>4.4000000000000004</v>
      </c>
      <c r="P3318" s="76">
        <f t="shared" si="336"/>
        <v>28.6</v>
      </c>
      <c r="Q3318">
        <v>2024</v>
      </c>
      <c r="R3318" t="str">
        <f>IFERROR(VLOOKUP(G3318,'Importer Name'!A:B, 2, FALSE), "")</f>
        <v>ANSHUL LIFE SCIENCES</v>
      </c>
      <c r="S3318" t="str">
        <f>IFERROR(VLOOKUP(H3318,'Supplier name '!A:B, 2, FALSE), "")</f>
        <v>MINGTAI CHEM</v>
      </c>
    </row>
    <row r="3319" spans="1:19">
      <c r="A3319" s="133" t="s">
        <v>287</v>
      </c>
      <c r="B3319" s="131">
        <v>9000</v>
      </c>
      <c r="C3319" s="131" t="s">
        <v>4019</v>
      </c>
      <c r="D3319" s="316" t="s">
        <v>4496</v>
      </c>
      <c r="E3319" s="131">
        <v>4.4000000000000004</v>
      </c>
      <c r="F3319" s="131" t="s">
        <v>9</v>
      </c>
      <c r="G3319" s="131" t="s">
        <v>4087</v>
      </c>
      <c r="H3319" s="134" t="s">
        <v>4088</v>
      </c>
      <c r="I3319" s="89" t="s">
        <v>4467</v>
      </c>
      <c r="J3319" s="74">
        <f>IF(F3319="USD", E3319, E3319 * IFERROR(VLOOKUP(F3319, EXCHANGE_RATE!A:B, 2, FALSE), "Currency not found"))</f>
        <v>4.4000000000000004</v>
      </c>
      <c r="K3319" s="74">
        <f t="shared" si="333"/>
        <v>4.4000000000000004</v>
      </c>
      <c r="L3319" s="14">
        <f>IF(C3319="MTS", B3319, B3319 * IFERROR(VLOOKUP(C3319, 'QTY_CONVERSIONS '!A:B, 2, FALSE), "Units not found"))</f>
        <v>9</v>
      </c>
      <c r="M3319" s="75">
        <f t="shared" si="334"/>
        <v>39600</v>
      </c>
      <c r="N3319" t="str">
        <f>IFERROR(VLOOKUP(D3319, Product_Category!A:B, 2, FALSE), "Uncategorized")</f>
        <v>MCC</v>
      </c>
      <c r="O3319" s="76">
        <f t="shared" si="335"/>
        <v>4.4000000000000004</v>
      </c>
      <c r="P3319" s="76">
        <f t="shared" si="336"/>
        <v>39.6</v>
      </c>
      <c r="Q3319">
        <v>2024</v>
      </c>
      <c r="R3319" t="str">
        <f>IFERROR(VLOOKUP(G3319,'Importer Name'!A:B, 2, FALSE), "")</f>
        <v>ANSHUL LIFE SCIENCES</v>
      </c>
      <c r="S3319" t="str">
        <f>IFERROR(VLOOKUP(H3319,'Supplier name '!A:B, 2, FALSE), "")</f>
        <v>MINGTAI CHEM</v>
      </c>
    </row>
    <row r="3320" spans="1:19">
      <c r="A3320" s="133" t="s">
        <v>287</v>
      </c>
      <c r="B3320" s="131">
        <v>6000</v>
      </c>
      <c r="C3320" s="131" t="s">
        <v>4019</v>
      </c>
      <c r="D3320" s="316" t="s">
        <v>4497</v>
      </c>
      <c r="E3320" s="131">
        <v>4.5</v>
      </c>
      <c r="F3320" s="131" t="s">
        <v>9</v>
      </c>
      <c r="G3320" s="131" t="s">
        <v>4087</v>
      </c>
      <c r="H3320" s="134" t="s">
        <v>4088</v>
      </c>
      <c r="I3320" s="89" t="s">
        <v>4467</v>
      </c>
      <c r="J3320" s="74">
        <f>IF(F3320="USD", E3320, E3320 * IFERROR(VLOOKUP(F3320, EXCHANGE_RATE!A:B, 2, FALSE), "Currency not found"))</f>
        <v>4.5</v>
      </c>
      <c r="K3320" s="74">
        <f t="shared" si="333"/>
        <v>4.5</v>
      </c>
      <c r="L3320" s="14">
        <f>IF(C3320="MTS", B3320, B3320 * IFERROR(VLOOKUP(C3320, 'QTY_CONVERSIONS '!A:B, 2, FALSE), "Units not found"))</f>
        <v>6</v>
      </c>
      <c r="M3320" s="75">
        <f t="shared" si="334"/>
        <v>27000</v>
      </c>
      <c r="N3320" t="str">
        <f>IFERROR(VLOOKUP(D3320, Product_Category!A:B, 2, FALSE), "Uncategorized")</f>
        <v>MCC</v>
      </c>
      <c r="O3320" s="76">
        <f t="shared" si="335"/>
        <v>4.5</v>
      </c>
      <c r="P3320" s="76">
        <f t="shared" si="336"/>
        <v>27</v>
      </c>
      <c r="Q3320">
        <v>2024</v>
      </c>
      <c r="R3320" t="str">
        <f>IFERROR(VLOOKUP(G3320,'Importer Name'!A:B, 2, FALSE), "")</f>
        <v>ANSHUL LIFE SCIENCES</v>
      </c>
      <c r="S3320" t="str">
        <f>IFERROR(VLOOKUP(H3320,'Supplier name '!A:B, 2, FALSE), "")</f>
        <v>MINGTAI CHEM</v>
      </c>
    </row>
    <row r="3321" spans="1:19">
      <c r="A3321" s="133" t="s">
        <v>287</v>
      </c>
      <c r="B3321" s="131">
        <v>3000</v>
      </c>
      <c r="C3321" s="131" t="s">
        <v>4019</v>
      </c>
      <c r="D3321" s="316" t="s">
        <v>4498</v>
      </c>
      <c r="E3321" s="131">
        <v>3.6</v>
      </c>
      <c r="F3321" s="131" t="s">
        <v>9</v>
      </c>
      <c r="G3321" s="131" t="s">
        <v>4087</v>
      </c>
      <c r="H3321" s="134" t="s">
        <v>4088</v>
      </c>
      <c r="I3321" s="89" t="s">
        <v>4467</v>
      </c>
      <c r="J3321" s="74">
        <f>IF(F3321="USD", E3321, E3321 * IFERROR(VLOOKUP(F3321, EXCHANGE_RATE!A:B, 2, FALSE), "Currency not found"))</f>
        <v>3.6</v>
      </c>
      <c r="K3321" s="74">
        <f t="shared" si="333"/>
        <v>3.6</v>
      </c>
      <c r="L3321" s="14">
        <f>IF(C3321="MTS", B3321, B3321 * IFERROR(VLOOKUP(C3321, 'QTY_CONVERSIONS '!A:B, 2, FALSE), "Units not found"))</f>
        <v>3</v>
      </c>
      <c r="M3321" s="75">
        <f t="shared" si="334"/>
        <v>10800</v>
      </c>
      <c r="N3321" t="str">
        <f>IFERROR(VLOOKUP(D3321, Product_Category!A:B, 2, FALSE), "Uncategorized")</f>
        <v>MCC</v>
      </c>
      <c r="O3321" s="76">
        <f t="shared" si="335"/>
        <v>3.6</v>
      </c>
      <c r="P3321" s="76">
        <f t="shared" si="336"/>
        <v>10.8</v>
      </c>
      <c r="Q3321">
        <v>2024</v>
      </c>
      <c r="R3321" t="str">
        <f>IFERROR(VLOOKUP(G3321,'Importer Name'!A:B, 2, FALSE), "")</f>
        <v>ANSHUL LIFE SCIENCES</v>
      </c>
      <c r="S3321" t="str">
        <f>IFERROR(VLOOKUP(H3321,'Supplier name '!A:B, 2, FALSE), "")</f>
        <v>MINGTAI CHEM</v>
      </c>
    </row>
    <row r="3322" spans="1:19">
      <c r="A3322" s="133" t="s">
        <v>287</v>
      </c>
      <c r="B3322" s="131">
        <v>10500</v>
      </c>
      <c r="C3322" s="131" t="s">
        <v>4019</v>
      </c>
      <c r="D3322" s="316" t="s">
        <v>3897</v>
      </c>
      <c r="E3322" s="131">
        <v>9.6999999999999993</v>
      </c>
      <c r="F3322" s="131" t="s">
        <v>9</v>
      </c>
      <c r="G3322" s="131" t="s">
        <v>4554</v>
      </c>
      <c r="H3322" s="134" t="s">
        <v>4088</v>
      </c>
      <c r="I3322" s="89" t="s">
        <v>4467</v>
      </c>
      <c r="J3322" s="74">
        <f>IF(F3322="USD", E3322, E3322 * IFERROR(VLOOKUP(F3322, EXCHANGE_RATE!A:B, 2, FALSE), "Currency not found"))</f>
        <v>9.6999999999999993</v>
      </c>
      <c r="K3322" s="74">
        <f t="shared" si="333"/>
        <v>9.6999999999999993</v>
      </c>
      <c r="L3322" s="14">
        <f>IF(C3322="MTS", B3322, B3322 * IFERROR(VLOOKUP(C3322, 'QTY_CONVERSIONS '!A:B, 2, FALSE), "Units not found"))</f>
        <v>10.5</v>
      </c>
      <c r="M3322" s="75">
        <f t="shared" si="334"/>
        <v>101849.99999999999</v>
      </c>
      <c r="N3322" t="str">
        <f>IFERROR(VLOOKUP(D3322, Product_Category!A:B, 2, FALSE), "Uncategorized")</f>
        <v>CROSCARMELLOSE SODIUM</v>
      </c>
      <c r="O3322" s="76">
        <f t="shared" si="335"/>
        <v>9.6999999999999993</v>
      </c>
      <c r="P3322" s="76">
        <f t="shared" si="336"/>
        <v>101.85</v>
      </c>
      <c r="Q3322">
        <v>2024</v>
      </c>
      <c r="R3322" t="str">
        <f>IFERROR(VLOOKUP(G3322,'Importer Name'!A:B, 2, FALSE), "")</f>
        <v>GRANULES INDIA</v>
      </c>
      <c r="S3322" t="str">
        <f>IFERROR(VLOOKUP(H3322,'Supplier name '!A:B, 2, FALSE), "")</f>
        <v>MINGTAI CHEM</v>
      </c>
    </row>
    <row r="3323" spans="1:19">
      <c r="A3323" s="133" t="s">
        <v>287</v>
      </c>
      <c r="B3323" s="131">
        <v>11250</v>
      </c>
      <c r="C3323" s="131" t="s">
        <v>4019</v>
      </c>
      <c r="D3323" s="316" t="s">
        <v>3897</v>
      </c>
      <c r="E3323" s="131">
        <v>9.8000000000000007</v>
      </c>
      <c r="F3323" s="131" t="s">
        <v>9</v>
      </c>
      <c r="G3323" s="131" t="s">
        <v>4087</v>
      </c>
      <c r="H3323" s="134" t="s">
        <v>4088</v>
      </c>
      <c r="I3323" s="89" t="s">
        <v>4467</v>
      </c>
      <c r="J3323" s="74">
        <f>IF(F3323="USD", E3323, E3323 * IFERROR(VLOOKUP(F3323, EXCHANGE_RATE!A:B, 2, FALSE), "Currency not found"))</f>
        <v>9.8000000000000007</v>
      </c>
      <c r="K3323" s="74">
        <f t="shared" si="333"/>
        <v>9.8000000000000007</v>
      </c>
      <c r="L3323" s="14">
        <f>IF(C3323="MTS", B3323, B3323 * IFERROR(VLOOKUP(C3323, 'QTY_CONVERSIONS '!A:B, 2, FALSE), "Units not found"))</f>
        <v>11.25</v>
      </c>
      <c r="M3323" s="75">
        <f t="shared" si="334"/>
        <v>110250.00000000001</v>
      </c>
      <c r="N3323" t="str">
        <f>IFERROR(VLOOKUP(D3323, Product_Category!A:B, 2, FALSE), "Uncategorized")</f>
        <v>CROSCARMELLOSE SODIUM</v>
      </c>
      <c r="O3323" s="76">
        <f t="shared" si="335"/>
        <v>9.8000000000000007</v>
      </c>
      <c r="P3323" s="76">
        <f t="shared" si="336"/>
        <v>110.25000000000001</v>
      </c>
      <c r="Q3323">
        <v>2024</v>
      </c>
      <c r="R3323" t="str">
        <f>IFERROR(VLOOKUP(G3323,'Importer Name'!A:B, 2, FALSE), "")</f>
        <v>ANSHUL LIFE SCIENCES</v>
      </c>
      <c r="S3323" t="str">
        <f>IFERROR(VLOOKUP(H3323,'Supplier name '!A:B, 2, FALSE), "")</f>
        <v>MINGTAI CHEM</v>
      </c>
    </row>
    <row r="3324" spans="1:19">
      <c r="A3324" s="133" t="s">
        <v>287</v>
      </c>
      <c r="B3324" s="131">
        <v>15750</v>
      </c>
      <c r="C3324" s="131" t="s">
        <v>4019</v>
      </c>
      <c r="D3324" s="316" t="s">
        <v>3897</v>
      </c>
      <c r="E3324" s="131">
        <v>10.25</v>
      </c>
      <c r="F3324" s="131" t="s">
        <v>9</v>
      </c>
      <c r="G3324" s="131" t="s">
        <v>4087</v>
      </c>
      <c r="H3324" s="134" t="s">
        <v>4088</v>
      </c>
      <c r="I3324" s="89" t="s">
        <v>4467</v>
      </c>
      <c r="J3324" s="74">
        <f>IF(F3324="USD", E3324, E3324 * IFERROR(VLOOKUP(F3324, EXCHANGE_RATE!A:B, 2, FALSE), "Currency not found"))</f>
        <v>10.25</v>
      </c>
      <c r="K3324" s="74">
        <f t="shared" si="333"/>
        <v>10.25</v>
      </c>
      <c r="L3324" s="14">
        <f>IF(C3324="MTS", B3324, B3324 * IFERROR(VLOOKUP(C3324, 'QTY_CONVERSIONS '!A:B, 2, FALSE), "Units not found"))</f>
        <v>15.75</v>
      </c>
      <c r="M3324" s="75">
        <f t="shared" si="334"/>
        <v>161437.5</v>
      </c>
      <c r="N3324" t="str">
        <f>IFERROR(VLOOKUP(D3324, Product_Category!A:B, 2, FALSE), "Uncategorized")</f>
        <v>CROSCARMELLOSE SODIUM</v>
      </c>
      <c r="O3324" s="76">
        <f t="shared" si="335"/>
        <v>10.25</v>
      </c>
      <c r="P3324" s="76">
        <f t="shared" si="336"/>
        <v>161.4375</v>
      </c>
      <c r="Q3324">
        <v>2024</v>
      </c>
      <c r="R3324" t="str">
        <f>IFERROR(VLOOKUP(G3324,'Importer Name'!A:B, 2, FALSE), "")</f>
        <v>ANSHUL LIFE SCIENCES</v>
      </c>
      <c r="S3324" t="str">
        <f>IFERROR(VLOOKUP(H3324,'Supplier name '!A:B, 2, FALSE), "")</f>
        <v>MINGTAI CHEM</v>
      </c>
    </row>
    <row r="3325" spans="1:19">
      <c r="A3325" s="133" t="s">
        <v>287</v>
      </c>
      <c r="B3325" s="131">
        <v>2500</v>
      </c>
      <c r="C3325" s="131" t="s">
        <v>4019</v>
      </c>
      <c r="D3325" s="316" t="s">
        <v>3897</v>
      </c>
      <c r="E3325" s="131">
        <v>12</v>
      </c>
      <c r="F3325" s="131" t="s">
        <v>9</v>
      </c>
      <c r="G3325" s="131" t="s">
        <v>4087</v>
      </c>
      <c r="H3325" s="134" t="s">
        <v>4088</v>
      </c>
      <c r="I3325" s="89" t="s">
        <v>4467</v>
      </c>
      <c r="J3325" s="74">
        <f>IF(F3325="USD", E3325, E3325 * IFERROR(VLOOKUP(F3325, EXCHANGE_RATE!A:B, 2, FALSE), "Currency not found"))</f>
        <v>12</v>
      </c>
      <c r="K3325" s="74">
        <f t="shared" si="333"/>
        <v>12</v>
      </c>
      <c r="L3325" s="14">
        <f>IF(C3325="MTS", B3325, B3325 * IFERROR(VLOOKUP(C3325, 'QTY_CONVERSIONS '!A:B, 2, FALSE), "Units not found"))</f>
        <v>2.5</v>
      </c>
      <c r="M3325" s="75">
        <f t="shared" si="334"/>
        <v>30000</v>
      </c>
      <c r="N3325" t="str">
        <f>IFERROR(VLOOKUP(D3325, Product_Category!A:B, 2, FALSE), "Uncategorized")</f>
        <v>CROSCARMELLOSE SODIUM</v>
      </c>
      <c r="O3325" s="76">
        <f t="shared" si="335"/>
        <v>12</v>
      </c>
      <c r="P3325" s="76">
        <f t="shared" si="336"/>
        <v>30</v>
      </c>
      <c r="Q3325">
        <v>2024</v>
      </c>
      <c r="R3325" t="str">
        <f>IFERROR(VLOOKUP(G3325,'Importer Name'!A:B, 2, FALSE), "")</f>
        <v>ANSHUL LIFE SCIENCES</v>
      </c>
      <c r="S3325" t="str">
        <f>IFERROR(VLOOKUP(H3325,'Supplier name '!A:B, 2, FALSE), "")</f>
        <v>MINGTAI CHEM</v>
      </c>
    </row>
    <row r="3326" spans="1:19">
      <c r="A3326" s="135" t="s">
        <v>287</v>
      </c>
      <c r="B3326" s="132">
        <v>11500</v>
      </c>
      <c r="C3326" s="132" t="s">
        <v>4019</v>
      </c>
      <c r="D3326" s="317" t="s">
        <v>611</v>
      </c>
      <c r="E3326" s="132">
        <v>3.2</v>
      </c>
      <c r="F3326" s="132" t="s">
        <v>9</v>
      </c>
      <c r="G3326" s="132" t="s">
        <v>4554</v>
      </c>
      <c r="H3326" s="136" t="s">
        <v>4088</v>
      </c>
      <c r="I3326" s="89" t="s">
        <v>4467</v>
      </c>
      <c r="J3326" s="74">
        <f>IF(F3326="USD", E3326, E3326 * IFERROR(VLOOKUP(F3326, EXCHANGE_RATE!A:B, 2, FALSE), "Currency not found"))</f>
        <v>3.2</v>
      </c>
      <c r="K3326" s="74">
        <f t="shared" si="333"/>
        <v>3.2</v>
      </c>
      <c r="L3326" s="14">
        <f>IF(C3326="MTS", B3326, B3326 * IFERROR(VLOOKUP(C3326, 'QTY_CONVERSIONS '!A:B, 2, FALSE), "Units not found"))</f>
        <v>11.5</v>
      </c>
      <c r="M3326" s="75">
        <f t="shared" si="334"/>
        <v>36800</v>
      </c>
      <c r="N3326" t="str">
        <f>IFERROR(VLOOKUP(D3326, Product_Category!A:B, 2, FALSE), "Uncategorized")</f>
        <v>MCC</v>
      </c>
      <c r="O3326" s="76">
        <f t="shared" si="335"/>
        <v>3.2</v>
      </c>
      <c r="P3326" s="76">
        <f t="shared" si="336"/>
        <v>36.800000000000004</v>
      </c>
      <c r="Q3326">
        <v>2024</v>
      </c>
      <c r="R3326" t="str">
        <f>IFERROR(VLOOKUP(G3326,'Importer Name'!A:B, 2, FALSE), "")</f>
        <v>GRANULES INDIA</v>
      </c>
      <c r="S3326" t="str">
        <f>IFERROR(VLOOKUP(H3326,'Supplier name '!A:B, 2, FALSE), "")</f>
        <v>MINGTAI CHEM</v>
      </c>
    </row>
    <row r="3327" spans="1:19">
      <c r="A3327" s="137" t="s">
        <v>492</v>
      </c>
      <c r="B3327" s="138">
        <v>40</v>
      </c>
      <c r="C3327" s="138" t="s">
        <v>4019</v>
      </c>
      <c r="D3327" s="313" t="s">
        <v>4478</v>
      </c>
      <c r="E3327" s="138">
        <v>19.329999999999998</v>
      </c>
      <c r="F3327" s="138" t="s">
        <v>9</v>
      </c>
      <c r="G3327" s="138" t="s">
        <v>4090</v>
      </c>
      <c r="H3327" s="139" t="s">
        <v>4091</v>
      </c>
      <c r="I3327" s="89" t="s">
        <v>4467</v>
      </c>
      <c r="J3327" s="74">
        <f>IF(F3327="USD", E3327, E3327 * IFERROR(VLOOKUP(F3327, EXCHANGE_RATE!A:B, 2, FALSE), "Currency not found"))</f>
        <v>19.329999999999998</v>
      </c>
      <c r="K3327" s="74">
        <f t="shared" si="333"/>
        <v>19.329999999999998</v>
      </c>
      <c r="L3327" s="14">
        <f>IF(C3327="MTS", B3327, B3327 * IFERROR(VLOOKUP(C3327, 'QTY_CONVERSIONS '!A:B, 2, FALSE), "Units not found"))</f>
        <v>0.04</v>
      </c>
      <c r="M3327" s="75">
        <f t="shared" si="334"/>
        <v>773.19999999999993</v>
      </c>
      <c r="N3327" t="str">
        <f>IFERROR(VLOOKUP(D3327, Product_Category!A:B, 2, FALSE), "Uncategorized")</f>
        <v>MCC</v>
      </c>
      <c r="O3327" s="76">
        <f t="shared" si="335"/>
        <v>19.329999999999998</v>
      </c>
      <c r="P3327" s="76">
        <f t="shared" si="336"/>
        <v>0.7732</v>
      </c>
      <c r="Q3327">
        <v>2024</v>
      </c>
      <c r="R3327" t="str">
        <f>IFERROR(VLOOKUP(G3327,'Importer Name'!A:B, 2, FALSE), "")</f>
        <v>COLORCON ASIA</v>
      </c>
      <c r="S3327" t="str">
        <f>IFERROR(VLOOKUP(H3327,'Supplier name '!A:B, 2, FALSE), "")</f>
        <v>COLORCON LIMITED</v>
      </c>
    </row>
    <row r="3328" spans="1:19">
      <c r="A3328" s="133" t="s">
        <v>3028</v>
      </c>
      <c r="B3328" s="131">
        <v>160</v>
      </c>
      <c r="C3328" s="131" t="s">
        <v>4019</v>
      </c>
      <c r="D3328" s="316" t="s">
        <v>910</v>
      </c>
      <c r="E3328" s="131">
        <v>18</v>
      </c>
      <c r="F3328" s="131" t="s">
        <v>9</v>
      </c>
      <c r="G3328" s="131" t="s">
        <v>4068</v>
      </c>
      <c r="H3328" s="134" t="s">
        <v>4573</v>
      </c>
      <c r="I3328" s="89" t="s">
        <v>4467</v>
      </c>
      <c r="J3328" s="74">
        <f>IF(F3328="USD", E3328, E3328 * IFERROR(VLOOKUP(F3328, EXCHANGE_RATE!A:B, 2, FALSE), "Currency not found"))</f>
        <v>18</v>
      </c>
      <c r="K3328" s="74">
        <f t="shared" si="333"/>
        <v>18</v>
      </c>
      <c r="L3328" s="14">
        <f>IF(C3328="MTS", B3328, B3328 * IFERROR(VLOOKUP(C3328, 'QTY_CONVERSIONS '!A:B, 2, FALSE), "Units not found"))</f>
        <v>0.16</v>
      </c>
      <c r="M3328" s="75">
        <f t="shared" si="334"/>
        <v>2880</v>
      </c>
      <c r="N3328" t="str">
        <f>IFERROR(VLOOKUP(D3328, Product_Category!A:B, 2, FALSE), "Uncategorized")</f>
        <v>MAGNESIUM STEARATE</v>
      </c>
      <c r="O3328" s="76">
        <f t="shared" si="335"/>
        <v>18</v>
      </c>
      <c r="P3328" s="76">
        <f t="shared" si="336"/>
        <v>2.88</v>
      </c>
      <c r="Q3328">
        <v>2024</v>
      </c>
      <c r="R3328" t="str">
        <f>IFERROR(VLOOKUP(G3328,'Importer Name'!A:B, 2, FALSE), "")</f>
        <v>CIPLA</v>
      </c>
      <c r="S3328" t="str">
        <f>IFERROR(VLOOKUP(H3328,'Supplier name '!A:B, 2, FALSE), "")</f>
        <v>MALLINCKRODT CHEM</v>
      </c>
    </row>
    <row r="3329" spans="1:19">
      <c r="A3329" s="133" t="s">
        <v>3028</v>
      </c>
      <c r="B3329" s="131">
        <v>320</v>
      </c>
      <c r="C3329" s="131" t="s">
        <v>4019</v>
      </c>
      <c r="D3329" s="316" t="s">
        <v>910</v>
      </c>
      <c r="E3329" s="131">
        <v>18</v>
      </c>
      <c r="F3329" s="131" t="s">
        <v>9</v>
      </c>
      <c r="G3329" s="131" t="s">
        <v>4068</v>
      </c>
      <c r="H3329" s="134" t="s">
        <v>4573</v>
      </c>
      <c r="I3329" s="89" t="s">
        <v>4467</v>
      </c>
      <c r="J3329" s="74">
        <f>IF(F3329="USD", E3329, E3329 * IFERROR(VLOOKUP(F3329, EXCHANGE_RATE!A:B, 2, FALSE), "Currency not found"))</f>
        <v>18</v>
      </c>
      <c r="K3329" s="74">
        <f t="shared" si="333"/>
        <v>18</v>
      </c>
      <c r="L3329" s="14">
        <f>IF(C3329="MTS", B3329, B3329 * IFERROR(VLOOKUP(C3329, 'QTY_CONVERSIONS '!A:B, 2, FALSE), "Units not found"))</f>
        <v>0.32</v>
      </c>
      <c r="M3329" s="75">
        <f t="shared" si="334"/>
        <v>5760</v>
      </c>
      <c r="N3329" t="str">
        <f>IFERROR(VLOOKUP(D3329, Product_Category!A:B, 2, FALSE), "Uncategorized")</f>
        <v>MAGNESIUM STEARATE</v>
      </c>
      <c r="O3329" s="76">
        <f t="shared" si="335"/>
        <v>18</v>
      </c>
      <c r="P3329" s="76">
        <f t="shared" si="336"/>
        <v>5.76</v>
      </c>
      <c r="Q3329">
        <v>2024</v>
      </c>
      <c r="R3329" t="str">
        <f>IFERROR(VLOOKUP(G3329,'Importer Name'!A:B, 2, FALSE), "")</f>
        <v>CIPLA</v>
      </c>
      <c r="S3329" t="str">
        <f>IFERROR(VLOOKUP(H3329,'Supplier name '!A:B, 2, FALSE), "")</f>
        <v>MALLINCKRODT CHEM</v>
      </c>
    </row>
    <row r="3330" spans="1:19">
      <c r="A3330" s="133" t="s">
        <v>3028</v>
      </c>
      <c r="B3330" s="131">
        <v>60</v>
      </c>
      <c r="C3330" s="131" t="s">
        <v>4019</v>
      </c>
      <c r="D3330" s="316" t="s">
        <v>4499</v>
      </c>
      <c r="E3330" s="131">
        <v>4.28</v>
      </c>
      <c r="F3330" s="131" t="s">
        <v>9</v>
      </c>
      <c r="G3330" s="131" t="s">
        <v>4052</v>
      </c>
      <c r="H3330" s="134" t="s">
        <v>4053</v>
      </c>
      <c r="I3330" s="89" t="s">
        <v>4467</v>
      </c>
      <c r="J3330" s="74">
        <f>IF(F3330="USD", E3330, E3330 * IFERROR(VLOOKUP(F3330, EXCHANGE_RATE!A:B, 2, FALSE), "Currency not found"))</f>
        <v>4.28</v>
      </c>
      <c r="K3330" s="74">
        <f t="shared" si="333"/>
        <v>4.28</v>
      </c>
      <c r="L3330" s="14">
        <f>IF(C3330="MTS", B3330, B3330 * IFERROR(VLOOKUP(C3330, 'QTY_CONVERSIONS '!A:B, 2, FALSE), "Units not found"))</f>
        <v>0.06</v>
      </c>
      <c r="M3330" s="75">
        <f t="shared" si="334"/>
        <v>256.8</v>
      </c>
      <c r="N3330" t="str">
        <f>IFERROR(VLOOKUP(D3330, Product_Category!A:B, 2, FALSE), "Uncategorized")</f>
        <v>MCC</v>
      </c>
      <c r="O3330" s="76">
        <f t="shared" si="335"/>
        <v>4.28</v>
      </c>
      <c r="P3330" s="76">
        <f t="shared" si="336"/>
        <v>0.25680000000000003</v>
      </c>
      <c r="Q3330">
        <v>2024</v>
      </c>
      <c r="R3330" t="str">
        <f>IFERROR(VLOOKUP(G3330,'Importer Name'!A:B, 2, FALSE), "")</f>
        <v>RETTENMAIER</v>
      </c>
      <c r="S3330" t="str">
        <f>IFERROR(VLOOKUP(H3330,'Supplier name '!A:B, 2, FALSE), "")</f>
        <v>JRS PHARMA</v>
      </c>
    </row>
    <row r="3331" spans="1:19">
      <c r="A3331" s="133" t="s">
        <v>3028</v>
      </c>
      <c r="B3331" s="131">
        <v>14400</v>
      </c>
      <c r="C3331" s="131" t="s">
        <v>4019</v>
      </c>
      <c r="D3331" s="316" t="s">
        <v>611</v>
      </c>
      <c r="E3331" s="131">
        <v>3.45</v>
      </c>
      <c r="F3331" s="131" t="s">
        <v>9</v>
      </c>
      <c r="G3331" s="131" t="s">
        <v>4574</v>
      </c>
      <c r="H3331" s="134" t="s">
        <v>4575</v>
      </c>
      <c r="I3331" s="89" t="s">
        <v>4467</v>
      </c>
      <c r="J3331" s="74">
        <f>IF(F3331="USD", E3331, E3331 * IFERROR(VLOOKUP(F3331, EXCHANGE_RATE!A:B, 2, FALSE), "Currency not found"))</f>
        <v>3.45</v>
      </c>
      <c r="K3331" s="74">
        <f t="shared" si="333"/>
        <v>3.45</v>
      </c>
      <c r="L3331" s="14">
        <f>IF(C3331="MTS", B3331, B3331 * IFERROR(VLOOKUP(C3331, 'QTY_CONVERSIONS '!A:B, 2, FALSE), "Units not found"))</f>
        <v>14.4</v>
      </c>
      <c r="M3331" s="75">
        <f t="shared" si="334"/>
        <v>49680</v>
      </c>
      <c r="N3331" t="str">
        <f>IFERROR(VLOOKUP(D3331, Product_Category!A:B, 2, FALSE), "Uncategorized")</f>
        <v>MCC</v>
      </c>
      <c r="O3331" s="76">
        <f t="shared" si="335"/>
        <v>3.45</v>
      </c>
      <c r="P3331" s="76">
        <f t="shared" si="336"/>
        <v>49.680000000000007</v>
      </c>
      <c r="Q3331">
        <v>2024</v>
      </c>
      <c r="R3331" t="str">
        <f>IFERROR(VLOOKUP(G3331,'Importer Name'!A:B, 2, FALSE), "")</f>
        <v>DPB Pharma</v>
      </c>
      <c r="S3331" t="str">
        <f>IFERROR(VLOOKUP(H3331,'Supplier name '!A:B, 2, FALSE), "")</f>
        <v xml:space="preserve">MS </v>
      </c>
    </row>
    <row r="3332" spans="1:19">
      <c r="A3332" s="133" t="s">
        <v>3028</v>
      </c>
      <c r="B3332" s="131">
        <v>13600</v>
      </c>
      <c r="C3332" s="131" t="s">
        <v>4019</v>
      </c>
      <c r="D3332" s="316" t="s">
        <v>769</v>
      </c>
      <c r="E3332" s="131">
        <v>3.45</v>
      </c>
      <c r="F3332" s="131" t="s">
        <v>9</v>
      </c>
      <c r="G3332" s="131" t="s">
        <v>4574</v>
      </c>
      <c r="H3332" s="134" t="s">
        <v>4575</v>
      </c>
      <c r="I3332" s="89" t="s">
        <v>4467</v>
      </c>
      <c r="J3332" s="74">
        <f>IF(F3332="USD", E3332, E3332 * IFERROR(VLOOKUP(F3332, EXCHANGE_RATE!A:B, 2, FALSE), "Currency not found"))</f>
        <v>3.45</v>
      </c>
      <c r="K3332" s="74">
        <f t="shared" si="333"/>
        <v>3.45</v>
      </c>
      <c r="L3332" s="14">
        <f>IF(C3332="MTS", B3332, B3332 * IFERROR(VLOOKUP(C3332, 'QTY_CONVERSIONS '!A:B, 2, FALSE), "Units not found"))</f>
        <v>13.6</v>
      </c>
      <c r="M3332" s="75">
        <f t="shared" si="334"/>
        <v>46920</v>
      </c>
      <c r="N3332" t="str">
        <f>IFERROR(VLOOKUP(D3332, Product_Category!A:B, 2, FALSE), "Uncategorized")</f>
        <v>MCC</v>
      </c>
      <c r="O3332" s="76">
        <f t="shared" si="335"/>
        <v>3.45</v>
      </c>
      <c r="P3332" s="76">
        <f t="shared" si="336"/>
        <v>46.92</v>
      </c>
      <c r="Q3332">
        <v>2024</v>
      </c>
      <c r="R3332" t="str">
        <f>IFERROR(VLOOKUP(G3332,'Importer Name'!A:B, 2, FALSE), "")</f>
        <v>DPB Pharma</v>
      </c>
      <c r="S3332" t="str">
        <f>IFERROR(VLOOKUP(H3332,'Supplier name '!A:B, 2, FALSE), "")</f>
        <v xml:space="preserve">MS </v>
      </c>
    </row>
    <row r="3333" spans="1:19">
      <c r="A3333" s="135" t="s">
        <v>3028</v>
      </c>
      <c r="B3333" s="132">
        <v>14400</v>
      </c>
      <c r="C3333" s="132" t="s">
        <v>4019</v>
      </c>
      <c r="D3333" s="317" t="s">
        <v>769</v>
      </c>
      <c r="E3333" s="132">
        <v>3.45</v>
      </c>
      <c r="F3333" s="132" t="s">
        <v>9</v>
      </c>
      <c r="G3333" s="132" t="s">
        <v>4574</v>
      </c>
      <c r="H3333" s="136" t="s">
        <v>4575</v>
      </c>
      <c r="I3333" s="89" t="s">
        <v>4467</v>
      </c>
      <c r="J3333" s="74">
        <f>IF(F3333="USD", E3333, E3333 * IFERROR(VLOOKUP(F3333, EXCHANGE_RATE!A:B, 2, FALSE), "Currency not found"))</f>
        <v>3.45</v>
      </c>
      <c r="K3333" s="74">
        <f t="shared" si="333"/>
        <v>3.45</v>
      </c>
      <c r="L3333" s="14">
        <f>IF(C3333="MTS", B3333, B3333 * IFERROR(VLOOKUP(C3333, 'QTY_CONVERSIONS '!A:B, 2, FALSE), "Units not found"))</f>
        <v>14.4</v>
      </c>
      <c r="M3333" s="75">
        <f t="shared" si="334"/>
        <v>49680</v>
      </c>
      <c r="N3333" t="str">
        <f>IFERROR(VLOOKUP(D3333, Product_Category!A:B, 2, FALSE), "Uncategorized")</f>
        <v>MCC</v>
      </c>
      <c r="O3333" s="76">
        <f t="shared" si="335"/>
        <v>3.45</v>
      </c>
      <c r="P3333" s="76">
        <f t="shared" si="336"/>
        <v>49.680000000000007</v>
      </c>
      <c r="Q3333">
        <v>2024</v>
      </c>
      <c r="R3333" t="str">
        <f>IFERROR(VLOOKUP(G3333,'Importer Name'!A:B, 2, FALSE), "")</f>
        <v>DPB Pharma</v>
      </c>
      <c r="S3333" t="str">
        <f>IFERROR(VLOOKUP(H3333,'Supplier name '!A:B, 2, FALSE), "")</f>
        <v xml:space="preserve">MS </v>
      </c>
    </row>
    <row r="3334" spans="1:19">
      <c r="A3334" s="140" t="s">
        <v>3028</v>
      </c>
      <c r="B3334" s="142">
        <v>30</v>
      </c>
      <c r="C3334" s="142" t="s">
        <v>4019</v>
      </c>
      <c r="D3334" s="318" t="s">
        <v>910</v>
      </c>
      <c r="E3334" s="142">
        <v>1.02</v>
      </c>
      <c r="F3334" s="142" t="s">
        <v>9</v>
      </c>
      <c r="G3334" s="142" t="s">
        <v>4097</v>
      </c>
      <c r="H3334" s="141" t="s">
        <v>4097</v>
      </c>
      <c r="I3334" s="89" t="s">
        <v>4467</v>
      </c>
      <c r="J3334" s="74">
        <f>IF(F3334="USD", E3334, E3334 * IFERROR(VLOOKUP(F3334, EXCHANGE_RATE!A:B, 2, FALSE), "Currency not found"))</f>
        <v>1.02</v>
      </c>
      <c r="K3334" s="74">
        <f t="shared" si="333"/>
        <v>1.02</v>
      </c>
      <c r="L3334" s="14">
        <f>IF(C3334="MTS", B3334, B3334 * IFERROR(VLOOKUP(C3334, 'QTY_CONVERSIONS '!A:B, 2, FALSE), "Units not found"))</f>
        <v>0.03</v>
      </c>
      <c r="M3334" s="75">
        <f t="shared" si="334"/>
        <v>30.6</v>
      </c>
      <c r="N3334" t="str">
        <f>IFERROR(VLOOKUP(D3334, Product_Category!A:B, 2, FALSE), "Uncategorized")</f>
        <v>MAGNESIUM STEARATE</v>
      </c>
      <c r="O3334" s="76">
        <f t="shared" si="335"/>
        <v>1.02</v>
      </c>
      <c r="P3334" s="76">
        <f t="shared" si="336"/>
        <v>3.0599999999999999E-2</v>
      </c>
      <c r="Q3334">
        <v>2024</v>
      </c>
      <c r="R3334" t="str">
        <f>IFERROR(VLOOKUP(G3334,'Importer Name'!A:B, 2, FALSE), "")</f>
        <v>Avantor</v>
      </c>
      <c r="S3334" t="str">
        <f>IFERROR(VLOOKUP(H3334,'Supplier name '!A:B, 2, FALSE), "")</f>
        <v>Avantor</v>
      </c>
    </row>
    <row r="3335" spans="1:19">
      <c r="A3335" s="133" t="s">
        <v>3028</v>
      </c>
      <c r="B3335" s="131">
        <v>40</v>
      </c>
      <c r="C3335" s="131" t="s">
        <v>4019</v>
      </c>
      <c r="D3335" s="316" t="s">
        <v>910</v>
      </c>
      <c r="E3335" s="131">
        <v>7.86</v>
      </c>
      <c r="F3335" s="131" t="s">
        <v>9</v>
      </c>
      <c r="G3335" s="131" t="s">
        <v>4550</v>
      </c>
      <c r="H3335" s="134" t="s">
        <v>4550</v>
      </c>
      <c r="I3335" s="89" t="s">
        <v>4467</v>
      </c>
      <c r="J3335" s="74">
        <f>IF(F3335="USD", E3335, E3335 * IFERROR(VLOOKUP(F3335, EXCHANGE_RATE!A:B, 2, FALSE), "Currency not found"))</f>
        <v>7.86</v>
      </c>
      <c r="K3335" s="74">
        <f t="shared" si="333"/>
        <v>7.86</v>
      </c>
      <c r="L3335" s="14">
        <f>IF(C3335="MTS", B3335, B3335 * IFERROR(VLOOKUP(C3335, 'QTY_CONVERSIONS '!A:B, 2, FALSE), "Units not found"))</f>
        <v>0.04</v>
      </c>
      <c r="M3335" s="75">
        <f t="shared" si="334"/>
        <v>314.40000000000003</v>
      </c>
      <c r="N3335" t="str">
        <f>IFERROR(VLOOKUP(D3335, Product_Category!A:B, 2, FALSE), "Uncategorized")</f>
        <v>MAGNESIUM STEARATE</v>
      </c>
      <c r="O3335" s="76">
        <f t="shared" si="335"/>
        <v>7.86</v>
      </c>
      <c r="P3335" s="76">
        <f t="shared" si="336"/>
        <v>0.31440000000000001</v>
      </c>
      <c r="Q3335">
        <v>2024</v>
      </c>
      <c r="R3335" t="str">
        <f>IFERROR(VLOOKUP(G3335,'Importer Name'!A:B, 2, FALSE), "")</f>
        <v>Amneal Pharma</v>
      </c>
      <c r="S3335" t="str">
        <f>IFERROR(VLOOKUP(H3335,'Supplier name '!A:B, 2, FALSE), "")</f>
        <v>Amneal Pharma</v>
      </c>
    </row>
    <row r="3336" spans="1:19">
      <c r="A3336" s="133" t="s">
        <v>3028</v>
      </c>
      <c r="B3336" s="131">
        <v>150</v>
      </c>
      <c r="C3336" s="131" t="s">
        <v>4019</v>
      </c>
      <c r="D3336" s="316" t="s">
        <v>4478</v>
      </c>
      <c r="E3336" s="131">
        <v>8.9</v>
      </c>
      <c r="F3336" s="131" t="s">
        <v>9</v>
      </c>
      <c r="G3336" s="131" t="s">
        <v>4550</v>
      </c>
      <c r="H3336" s="134" t="s">
        <v>4550</v>
      </c>
      <c r="I3336" s="89" t="s">
        <v>4467</v>
      </c>
      <c r="J3336" s="74">
        <f>IF(F3336="USD", E3336, E3336 * IFERROR(VLOOKUP(F3336, EXCHANGE_RATE!A:B, 2, FALSE), "Currency not found"))</f>
        <v>8.9</v>
      </c>
      <c r="K3336" s="74">
        <f t="shared" si="333"/>
        <v>8.9</v>
      </c>
      <c r="L3336" s="14">
        <f>IF(C3336="MTS", B3336, B3336 * IFERROR(VLOOKUP(C3336, 'QTY_CONVERSIONS '!A:B, 2, FALSE), "Units not found"))</f>
        <v>0.15</v>
      </c>
      <c r="M3336" s="75">
        <f t="shared" si="334"/>
        <v>1335</v>
      </c>
      <c r="N3336" t="str">
        <f>IFERROR(VLOOKUP(D3336, Product_Category!A:B, 2, FALSE), "Uncategorized")</f>
        <v>MCC</v>
      </c>
      <c r="O3336" s="76">
        <f t="shared" si="335"/>
        <v>8.9</v>
      </c>
      <c r="P3336" s="76">
        <f t="shared" si="336"/>
        <v>1.335</v>
      </c>
      <c r="Q3336">
        <v>2024</v>
      </c>
      <c r="R3336" t="str">
        <f>IFERROR(VLOOKUP(G3336,'Importer Name'!A:B, 2, FALSE), "")</f>
        <v>Amneal Pharma</v>
      </c>
      <c r="S3336" t="str">
        <f>IFERROR(VLOOKUP(H3336,'Supplier name '!A:B, 2, FALSE), "")</f>
        <v>Amneal Pharma</v>
      </c>
    </row>
    <row r="3337" spans="1:19">
      <c r="A3337" s="133" t="s">
        <v>3028</v>
      </c>
      <c r="B3337" s="131">
        <v>1498.2080000000001</v>
      </c>
      <c r="C3337" s="131" t="s">
        <v>4019</v>
      </c>
      <c r="D3337" s="316" t="s">
        <v>266</v>
      </c>
      <c r="E3337" s="131">
        <v>4.8099999999999996</v>
      </c>
      <c r="F3337" s="131" t="s">
        <v>9</v>
      </c>
      <c r="G3337" s="131" t="s">
        <v>4064</v>
      </c>
      <c r="H3337" s="134" t="s">
        <v>4576</v>
      </c>
      <c r="I3337" s="89" t="s">
        <v>4467</v>
      </c>
      <c r="J3337" s="74">
        <f>IF(F3337="USD", E3337, E3337 * IFERROR(VLOOKUP(F3337, EXCHANGE_RATE!A:B, 2, FALSE), "Currency not found"))</f>
        <v>4.8099999999999996</v>
      </c>
      <c r="K3337" s="74">
        <f t="shared" si="333"/>
        <v>4.8099999999999996</v>
      </c>
      <c r="L3337" s="14">
        <f>IF(C3337="MTS", B3337, B3337 * IFERROR(VLOOKUP(C3337, 'QTY_CONVERSIONS '!A:B, 2, FALSE), "Units not found"))</f>
        <v>1.4982080000000002</v>
      </c>
      <c r="M3337" s="75">
        <f t="shared" si="334"/>
        <v>7206.3804799999998</v>
      </c>
      <c r="N3337" t="str">
        <f>IFERROR(VLOOKUP(D3337, Product_Category!A:B, 2, FALSE), "Uncategorized")</f>
        <v>MCC</v>
      </c>
      <c r="O3337" s="76">
        <f t="shared" si="335"/>
        <v>4.8099999999999996</v>
      </c>
      <c r="P3337" s="76">
        <f t="shared" si="336"/>
        <v>7.20638048</v>
      </c>
      <c r="Q3337">
        <v>2024</v>
      </c>
      <c r="R3337" t="str">
        <f>IFERROR(VLOOKUP(G3337,'Importer Name'!A:B, 2, FALSE), "")</f>
        <v>MYLAN LABS</v>
      </c>
      <c r="S3337" t="str">
        <f>IFERROR(VLOOKUP(H3337,'Supplier name '!A:B, 2, FALSE), "")</f>
        <v>MYLAN PHARMA</v>
      </c>
    </row>
    <row r="3338" spans="1:19">
      <c r="A3338" s="133" t="s">
        <v>3028</v>
      </c>
      <c r="B3338" s="131">
        <v>2472.355</v>
      </c>
      <c r="C3338" s="131" t="s">
        <v>4019</v>
      </c>
      <c r="D3338" s="316" t="s">
        <v>266</v>
      </c>
      <c r="E3338" s="131">
        <v>4.87</v>
      </c>
      <c r="F3338" s="131" t="s">
        <v>9</v>
      </c>
      <c r="G3338" s="131" t="s">
        <v>4064</v>
      </c>
      <c r="H3338" s="134" t="s">
        <v>4576</v>
      </c>
      <c r="I3338" s="89" t="s">
        <v>4467</v>
      </c>
      <c r="J3338" s="74">
        <f>IF(F3338="USD", E3338, E3338 * IFERROR(VLOOKUP(F3338, EXCHANGE_RATE!A:B, 2, FALSE), "Currency not found"))</f>
        <v>4.87</v>
      </c>
      <c r="K3338" s="74">
        <f t="shared" si="333"/>
        <v>4.87</v>
      </c>
      <c r="L3338" s="14">
        <f>IF(C3338="MTS", B3338, B3338 * IFERROR(VLOOKUP(C3338, 'QTY_CONVERSIONS '!A:B, 2, FALSE), "Units not found"))</f>
        <v>2.4723549999999999</v>
      </c>
      <c r="M3338" s="75">
        <f t="shared" si="334"/>
        <v>12040.368850000001</v>
      </c>
      <c r="N3338" t="str">
        <f>IFERROR(VLOOKUP(D3338, Product_Category!A:B, 2, FALSE), "Uncategorized")</f>
        <v>MCC</v>
      </c>
      <c r="O3338" s="76">
        <f t="shared" si="335"/>
        <v>4.87</v>
      </c>
      <c r="P3338" s="76">
        <f t="shared" si="336"/>
        <v>12.04036885</v>
      </c>
      <c r="Q3338">
        <v>2024</v>
      </c>
      <c r="R3338" t="str">
        <f>IFERROR(VLOOKUP(G3338,'Importer Name'!A:B, 2, FALSE), "")</f>
        <v>MYLAN LABS</v>
      </c>
      <c r="S3338" t="str">
        <f>IFERROR(VLOOKUP(H3338,'Supplier name '!A:B, 2, FALSE), "")</f>
        <v>MYLAN PHARMA</v>
      </c>
    </row>
    <row r="3339" spans="1:19">
      <c r="A3339" s="133" t="s">
        <v>3028</v>
      </c>
      <c r="B3339" s="131">
        <v>4000</v>
      </c>
      <c r="C3339" s="131" t="s">
        <v>4019</v>
      </c>
      <c r="D3339" s="316" t="s">
        <v>266</v>
      </c>
      <c r="E3339" s="131">
        <v>4.88</v>
      </c>
      <c r="F3339" s="131" t="s">
        <v>9</v>
      </c>
      <c r="G3339" s="131" t="s">
        <v>4064</v>
      </c>
      <c r="H3339" s="134" t="s">
        <v>4576</v>
      </c>
      <c r="I3339" s="89" t="s">
        <v>4467</v>
      </c>
      <c r="J3339" s="74">
        <f>IF(F3339="USD", E3339, E3339 * IFERROR(VLOOKUP(F3339, EXCHANGE_RATE!A:B, 2, FALSE), "Currency not found"))</f>
        <v>4.88</v>
      </c>
      <c r="K3339" s="74">
        <f t="shared" si="333"/>
        <v>4.88</v>
      </c>
      <c r="L3339" s="14">
        <f>IF(C3339="MTS", B3339, B3339 * IFERROR(VLOOKUP(C3339, 'QTY_CONVERSIONS '!A:B, 2, FALSE), "Units not found"))</f>
        <v>4</v>
      </c>
      <c r="M3339" s="75">
        <f t="shared" si="334"/>
        <v>19520</v>
      </c>
      <c r="N3339" t="str">
        <f>IFERROR(VLOOKUP(D3339, Product_Category!A:B, 2, FALSE), "Uncategorized")</f>
        <v>MCC</v>
      </c>
      <c r="O3339" s="76">
        <f t="shared" si="335"/>
        <v>4.88</v>
      </c>
      <c r="P3339" s="76">
        <f t="shared" si="336"/>
        <v>19.52</v>
      </c>
      <c r="Q3339">
        <v>2024</v>
      </c>
      <c r="R3339" t="str">
        <f>IFERROR(VLOOKUP(G3339,'Importer Name'!A:B, 2, FALSE), "")</f>
        <v>MYLAN LABS</v>
      </c>
      <c r="S3339" t="str">
        <f>IFERROR(VLOOKUP(H3339,'Supplier name '!A:B, 2, FALSE), "")</f>
        <v>MYLAN PHARMA</v>
      </c>
    </row>
    <row r="3340" spans="1:19">
      <c r="A3340" s="133" t="s">
        <v>3028</v>
      </c>
      <c r="B3340" s="131">
        <v>996.827</v>
      </c>
      <c r="C3340" s="131" t="s">
        <v>4019</v>
      </c>
      <c r="D3340" s="316" t="s">
        <v>266</v>
      </c>
      <c r="E3340" s="131">
        <v>5.92</v>
      </c>
      <c r="F3340" s="131" t="s">
        <v>9</v>
      </c>
      <c r="G3340" s="131" t="s">
        <v>4064</v>
      </c>
      <c r="H3340" s="134" t="s">
        <v>4576</v>
      </c>
      <c r="I3340" s="89" t="s">
        <v>4467</v>
      </c>
      <c r="J3340" s="74">
        <f>IF(F3340="USD", E3340, E3340 * IFERROR(VLOOKUP(F3340, EXCHANGE_RATE!A:B, 2, FALSE), "Currency not found"))</f>
        <v>5.92</v>
      </c>
      <c r="K3340" s="74">
        <f t="shared" si="333"/>
        <v>5.92</v>
      </c>
      <c r="L3340" s="14">
        <f>IF(C3340="MTS", B3340, B3340 * IFERROR(VLOOKUP(C3340, 'QTY_CONVERSIONS '!A:B, 2, FALSE), "Units not found"))</f>
        <v>0.99682700000000002</v>
      </c>
      <c r="M3340" s="75">
        <f t="shared" si="334"/>
        <v>5901.2158399999998</v>
      </c>
      <c r="N3340" t="str">
        <f>IFERROR(VLOOKUP(D3340, Product_Category!A:B, 2, FALSE), "Uncategorized")</f>
        <v>MCC</v>
      </c>
      <c r="O3340" s="76">
        <f t="shared" si="335"/>
        <v>5.92</v>
      </c>
      <c r="P3340" s="76">
        <f t="shared" si="336"/>
        <v>5.9012158399999999</v>
      </c>
      <c r="Q3340">
        <v>2024</v>
      </c>
      <c r="R3340" t="str">
        <f>IFERROR(VLOOKUP(G3340,'Importer Name'!A:B, 2, FALSE), "")</f>
        <v>MYLAN LABS</v>
      </c>
      <c r="S3340" t="str">
        <f>IFERROR(VLOOKUP(H3340,'Supplier name '!A:B, 2, FALSE), "")</f>
        <v>MYLAN PHARMA</v>
      </c>
    </row>
    <row r="3341" spans="1:19">
      <c r="A3341" s="133" t="s">
        <v>3028</v>
      </c>
      <c r="B3341" s="131">
        <v>50</v>
      </c>
      <c r="C3341" s="131" t="s">
        <v>4019</v>
      </c>
      <c r="D3341" s="316" t="s">
        <v>798</v>
      </c>
      <c r="E3341" s="131">
        <v>23.19</v>
      </c>
      <c r="F3341" s="131" t="s">
        <v>9</v>
      </c>
      <c r="G3341" s="131" t="s">
        <v>4550</v>
      </c>
      <c r="H3341" s="134" t="s">
        <v>4550</v>
      </c>
      <c r="I3341" s="89" t="s">
        <v>4467</v>
      </c>
      <c r="J3341" s="74">
        <f>IF(F3341="USD", E3341, E3341 * IFERROR(VLOOKUP(F3341, EXCHANGE_RATE!A:B, 2, FALSE), "Currency not found"))</f>
        <v>23.19</v>
      </c>
      <c r="K3341" s="74">
        <f t="shared" si="333"/>
        <v>23.19</v>
      </c>
      <c r="L3341" s="14">
        <f>IF(C3341="MTS", B3341, B3341 * IFERROR(VLOOKUP(C3341, 'QTY_CONVERSIONS '!A:B, 2, FALSE), "Units not found"))</f>
        <v>0.05</v>
      </c>
      <c r="M3341" s="75">
        <f t="shared" si="334"/>
        <v>1159.5</v>
      </c>
      <c r="N3341" t="str">
        <f>IFERROR(VLOOKUP(D3341, Product_Category!A:B, 2, FALSE), "Uncategorized")</f>
        <v>CMC</v>
      </c>
      <c r="O3341" s="76">
        <f t="shared" si="335"/>
        <v>23.19</v>
      </c>
      <c r="P3341" s="76">
        <f t="shared" si="336"/>
        <v>1.1595000000000002</v>
      </c>
      <c r="Q3341">
        <v>2024</v>
      </c>
      <c r="R3341" t="str">
        <f>IFERROR(VLOOKUP(G3341,'Importer Name'!A:B, 2, FALSE), "")</f>
        <v>Amneal Pharma</v>
      </c>
      <c r="S3341" t="str">
        <f>IFERROR(VLOOKUP(H3341,'Supplier name '!A:B, 2, FALSE), "")</f>
        <v>Amneal Pharma</v>
      </c>
    </row>
    <row r="3342" spans="1:19">
      <c r="A3342" s="133" t="s">
        <v>3028</v>
      </c>
      <c r="B3342" s="131">
        <v>16000</v>
      </c>
      <c r="C3342" s="131" t="s">
        <v>4019</v>
      </c>
      <c r="D3342" s="316" t="s">
        <v>4469</v>
      </c>
      <c r="E3342" s="131">
        <v>3.79</v>
      </c>
      <c r="F3342" s="131" t="s">
        <v>9</v>
      </c>
      <c r="G3342" s="131" t="s">
        <v>4052</v>
      </c>
      <c r="H3342" s="134" t="s">
        <v>4053</v>
      </c>
      <c r="I3342" s="89" t="s">
        <v>4467</v>
      </c>
      <c r="J3342" s="74">
        <f>IF(F3342="USD", E3342, E3342 * IFERROR(VLOOKUP(F3342, EXCHANGE_RATE!A:B, 2, FALSE), "Currency not found"))</f>
        <v>3.79</v>
      </c>
      <c r="K3342" s="74">
        <f t="shared" si="333"/>
        <v>3.79</v>
      </c>
      <c r="L3342" s="14">
        <f>IF(C3342="MTS", B3342, B3342 * IFERROR(VLOOKUP(C3342, 'QTY_CONVERSIONS '!A:B, 2, FALSE), "Units not found"))</f>
        <v>16</v>
      </c>
      <c r="M3342" s="75">
        <f t="shared" si="334"/>
        <v>60640</v>
      </c>
      <c r="N3342" t="str">
        <f>IFERROR(VLOOKUP(D3342, Product_Category!A:B, 2, FALSE), "Uncategorized")</f>
        <v>MCC</v>
      </c>
      <c r="O3342" s="76">
        <f t="shared" si="335"/>
        <v>3.79</v>
      </c>
      <c r="P3342" s="76">
        <f t="shared" si="336"/>
        <v>60.64</v>
      </c>
      <c r="Q3342">
        <v>2024</v>
      </c>
      <c r="R3342" t="str">
        <f>IFERROR(VLOOKUP(G3342,'Importer Name'!A:B, 2, FALSE), "")</f>
        <v>RETTENMAIER</v>
      </c>
      <c r="S3342" t="str">
        <f>IFERROR(VLOOKUP(H3342,'Supplier name '!A:B, 2, FALSE), "")</f>
        <v>JRS PHARMA</v>
      </c>
    </row>
    <row r="3343" spans="1:19">
      <c r="A3343" s="135" t="s">
        <v>3028</v>
      </c>
      <c r="B3343" s="132">
        <v>1600</v>
      </c>
      <c r="C3343" s="132" t="s">
        <v>4019</v>
      </c>
      <c r="D3343" s="317" t="s">
        <v>4470</v>
      </c>
      <c r="E3343" s="132">
        <v>3.79</v>
      </c>
      <c r="F3343" s="132" t="s">
        <v>9</v>
      </c>
      <c r="G3343" s="132" t="s">
        <v>4548</v>
      </c>
      <c r="H3343" s="136" t="s">
        <v>4053</v>
      </c>
      <c r="I3343" s="89" t="s">
        <v>4467</v>
      </c>
      <c r="J3343" s="74">
        <f>IF(F3343="USD", E3343, E3343 * IFERROR(VLOOKUP(F3343, EXCHANGE_RATE!A:B, 2, FALSE), "Currency not found"))</f>
        <v>3.79</v>
      </c>
      <c r="K3343" s="74">
        <f t="shared" ref="K3343" si="337">ROUNDUP(J3343,2)</f>
        <v>3.79</v>
      </c>
      <c r="L3343" s="14">
        <f>IF(C3343="MTS", B3343, B3343 * IFERROR(VLOOKUP(C3343, 'QTY_CONVERSIONS '!A:B, 2, FALSE), "Units not found"))</f>
        <v>1.6</v>
      </c>
      <c r="M3343" s="75">
        <f t="shared" ref="M3343" si="338">B3343*K3343</f>
        <v>6064</v>
      </c>
      <c r="N3343" t="str">
        <f>IFERROR(VLOOKUP(D3343, Product_Category!A:B, 2, FALSE), "Uncategorized")</f>
        <v>MCC</v>
      </c>
      <c r="O3343" s="76">
        <f t="shared" ref="O3343" si="339">K3343</f>
        <v>3.79</v>
      </c>
      <c r="P3343" s="76">
        <f t="shared" ref="P3343" si="340">L3343*O3343</f>
        <v>6.0640000000000001</v>
      </c>
      <c r="Q3343">
        <v>2024</v>
      </c>
      <c r="R3343" t="str">
        <f>IFERROR(VLOOKUP(G3343,'Importer Name'!A:B, 2, FALSE), "")</f>
        <v>PAR FORMULATIONS</v>
      </c>
      <c r="S3343" t="str">
        <f>IFERROR(VLOOKUP(H3343,'Supplier name '!A:B, 2, FALSE), "")</f>
        <v>JRS PHARMA</v>
      </c>
    </row>
    <row r="3344" spans="1:19">
      <c r="A3344" s="281" t="s">
        <v>1751</v>
      </c>
      <c r="B3344" s="285">
        <v>1</v>
      </c>
      <c r="C3344" s="285" t="s">
        <v>7</v>
      </c>
      <c r="D3344" s="320" t="s">
        <v>798</v>
      </c>
      <c r="E3344" s="285">
        <v>58.4</v>
      </c>
      <c r="F3344" s="285" t="s">
        <v>9</v>
      </c>
      <c r="G3344" s="285" t="s">
        <v>4502</v>
      </c>
      <c r="H3344" s="289" t="s">
        <v>4503</v>
      </c>
      <c r="I3344" s="89" t="s">
        <v>4641</v>
      </c>
      <c r="J3344" s="74">
        <f>IF(F3344="USD", E3344, E3344 * IFERROR(VLOOKUP(F3344, EXCHANGE_RATE!A:B, 2, FALSE), "Currency not found"))</f>
        <v>58.4</v>
      </c>
      <c r="K3344" s="74">
        <f t="shared" ref="K3344:K3358" si="341">ROUNDUP(J3344,2)</f>
        <v>58.4</v>
      </c>
      <c r="L3344" s="14">
        <f>IF(C3344="MTS", B3344, B3344 * IFERROR(VLOOKUP(C3344, 'QTY_CONVERSIONS '!A:B, 2, FALSE), "Units not found"))</f>
        <v>1E-3</v>
      </c>
      <c r="M3344" s="75">
        <f t="shared" ref="M3344:M3358" si="342">B3344*K3344</f>
        <v>58.4</v>
      </c>
      <c r="N3344" t="str">
        <f>IFERROR(VLOOKUP(D3344, Product_Category!A:B, 2, FALSE), "Uncategorized")</f>
        <v>CMC</v>
      </c>
      <c r="O3344" s="76">
        <f>K3344*1000</f>
        <v>58400</v>
      </c>
      <c r="P3344" s="76">
        <f t="shared" ref="P3344:P3358" si="343">L3344*O3344</f>
        <v>58.4</v>
      </c>
      <c r="Q3344">
        <v>2024</v>
      </c>
      <c r="R3344" t="str">
        <f>IFERROR(VLOOKUP(G3344,'Importer Name'!A:B, 2, FALSE), "")</f>
        <v>THERMO FISHER SCIENTIFIC</v>
      </c>
      <c r="S3344" t="str">
        <f>IFERROR(VLOOKUP(H3344,'Supplier name '!A:B, 2, FALSE), "")</f>
        <v>ACROS ORGANICS</v>
      </c>
    </row>
    <row r="3345" spans="1:19">
      <c r="A3345" s="282" t="s">
        <v>193</v>
      </c>
      <c r="B3345" s="286">
        <v>4000</v>
      </c>
      <c r="C3345" s="286" t="s">
        <v>7</v>
      </c>
      <c r="D3345" s="321" t="s">
        <v>798</v>
      </c>
      <c r="E3345" s="286">
        <v>2.95</v>
      </c>
      <c r="F3345" s="286" t="s">
        <v>9</v>
      </c>
      <c r="G3345" s="286" t="s">
        <v>4032</v>
      </c>
      <c r="H3345" s="290" t="s">
        <v>4514</v>
      </c>
      <c r="I3345" s="89" t="s">
        <v>4641</v>
      </c>
      <c r="J3345" s="74">
        <f>IF(F3345="USD", E3345, E3345 * IFERROR(VLOOKUP(F3345, EXCHANGE_RATE!A:B, 2, FALSE), "Currency not found"))</f>
        <v>2.95</v>
      </c>
      <c r="K3345" s="74">
        <f t="shared" si="341"/>
        <v>2.95</v>
      </c>
      <c r="L3345" s="14">
        <f>IF(C3345="MTS", B3345, B3345 * IFERROR(VLOOKUP(C3345, 'QTY_CONVERSIONS '!A:B, 2, FALSE), "Units not found"))</f>
        <v>4</v>
      </c>
      <c r="M3345" s="75">
        <f t="shared" si="342"/>
        <v>11800</v>
      </c>
      <c r="N3345" t="str">
        <f>IFERROR(VLOOKUP(D3345, Product_Category!A:B, 2, FALSE), "Uncategorized")</f>
        <v>CMC</v>
      </c>
      <c r="O3345" s="76">
        <f t="shared" ref="O3345:O3358" si="344">K3345</f>
        <v>2.95</v>
      </c>
      <c r="P3345" s="76">
        <f t="shared" si="343"/>
        <v>11.8</v>
      </c>
      <c r="Q3345">
        <v>2024</v>
      </c>
      <c r="R3345" t="str">
        <f>IFERROR(VLOOKUP(G3345,'Importer Name'!A:B, 2, FALSE), "")</f>
        <v>KAKKAT DRUGS &amp; CHEM</v>
      </c>
      <c r="S3345" t="str">
        <f>IFERROR(VLOOKUP(H3345,'Supplier name '!A:B, 2, FALSE), "")</f>
        <v>A.H.A International</v>
      </c>
    </row>
    <row r="3346" spans="1:19">
      <c r="A3346" s="282" t="s">
        <v>193</v>
      </c>
      <c r="B3346" s="286">
        <v>18000</v>
      </c>
      <c r="C3346" s="286" t="s">
        <v>7</v>
      </c>
      <c r="D3346" s="321" t="s">
        <v>798</v>
      </c>
      <c r="E3346" s="286">
        <v>2.7</v>
      </c>
      <c r="F3346" s="286" t="s">
        <v>9</v>
      </c>
      <c r="G3346" s="286" t="s">
        <v>4596</v>
      </c>
      <c r="H3346" s="290" t="s">
        <v>4036</v>
      </c>
      <c r="I3346" s="89" t="s">
        <v>4641</v>
      </c>
      <c r="J3346" s="74">
        <f>IF(F3346="USD", E3346, E3346 * IFERROR(VLOOKUP(F3346, EXCHANGE_RATE!A:B, 2, FALSE), "Currency not found"))</f>
        <v>2.7</v>
      </c>
      <c r="K3346" s="74">
        <f t="shared" si="341"/>
        <v>2.7</v>
      </c>
      <c r="L3346" s="14">
        <f>IF(C3346="MTS", B3346, B3346 * IFERROR(VLOOKUP(C3346, 'QTY_CONVERSIONS '!A:B, 2, FALSE), "Units not found"))</f>
        <v>18</v>
      </c>
      <c r="M3346" s="75">
        <f t="shared" si="342"/>
        <v>48600</v>
      </c>
      <c r="N3346" t="str">
        <f>IFERROR(VLOOKUP(D3346, Product_Category!A:B, 2, FALSE), "Uncategorized")</f>
        <v>CMC</v>
      </c>
      <c r="O3346" s="76">
        <f t="shared" si="344"/>
        <v>2.7</v>
      </c>
      <c r="P3346" s="76">
        <f t="shared" si="343"/>
        <v>48.6</v>
      </c>
      <c r="Q3346">
        <v>2024</v>
      </c>
      <c r="R3346" t="str">
        <f>IFERROR(VLOOKUP(G3346,'Importer Name'!A:B, 2, FALSE), "")</f>
        <v>PERRY TRADING</v>
      </c>
      <c r="S3346" t="str">
        <f>IFERROR(VLOOKUP(H3346,'Supplier name '!A:B, 2, FALSE), "")</f>
        <v>ANQIU EAGLE CELLULOSE</v>
      </c>
    </row>
    <row r="3347" spans="1:19">
      <c r="A3347" s="282" t="s">
        <v>193</v>
      </c>
      <c r="B3347" s="286">
        <v>24000</v>
      </c>
      <c r="C3347" s="286" t="s">
        <v>7</v>
      </c>
      <c r="D3347" s="321" t="s">
        <v>798</v>
      </c>
      <c r="E3347" s="286">
        <v>2.58</v>
      </c>
      <c r="F3347" s="286" t="s">
        <v>9</v>
      </c>
      <c r="G3347" s="286" t="s">
        <v>4030</v>
      </c>
      <c r="H3347" s="290" t="s">
        <v>4597</v>
      </c>
      <c r="I3347" s="89" t="s">
        <v>4641</v>
      </c>
      <c r="J3347" s="74">
        <f>IF(F3347="USD", E3347, E3347 * IFERROR(VLOOKUP(F3347, EXCHANGE_RATE!A:B, 2, FALSE), "Currency not found"))</f>
        <v>2.58</v>
      </c>
      <c r="K3347" s="74">
        <f t="shared" si="341"/>
        <v>2.58</v>
      </c>
      <c r="L3347" s="14">
        <f>IF(C3347="MTS", B3347, B3347 * IFERROR(VLOOKUP(C3347, 'QTY_CONVERSIONS '!A:B, 2, FALSE), "Units not found"))</f>
        <v>24</v>
      </c>
      <c r="M3347" s="75">
        <f t="shared" si="342"/>
        <v>61920</v>
      </c>
      <c r="N3347" t="str">
        <f>IFERROR(VLOOKUP(D3347, Product_Category!A:B, 2, FALSE), "Uncategorized")</f>
        <v>CMC</v>
      </c>
      <c r="O3347" s="76">
        <f t="shared" si="344"/>
        <v>2.58</v>
      </c>
      <c r="P3347" s="76">
        <f t="shared" si="343"/>
        <v>61.92</v>
      </c>
      <c r="Q3347">
        <v>2024</v>
      </c>
      <c r="R3347" t="str">
        <f>IFERROR(VLOOKUP(G3347,'Importer Name'!A:B, 2, FALSE), "")</f>
        <v>DHARIYAL POLYMERS</v>
      </c>
      <c r="S3347" t="str">
        <f>IFERROR(VLOOKUP(H3347,'Supplier name '!A:B, 2, FALSE), "")</f>
        <v>CHANGSHU WEALTHY SCIENCE &amp; TECH</v>
      </c>
    </row>
    <row r="3348" spans="1:19">
      <c r="A3348" s="282" t="s">
        <v>193</v>
      </c>
      <c r="B3348" s="286">
        <v>2000</v>
      </c>
      <c r="C3348" s="286" t="s">
        <v>7</v>
      </c>
      <c r="D3348" s="321" t="s">
        <v>798</v>
      </c>
      <c r="E3348" s="286">
        <v>2.08</v>
      </c>
      <c r="F3348" s="286" t="s">
        <v>9</v>
      </c>
      <c r="G3348" s="286" t="s">
        <v>4507</v>
      </c>
      <c r="H3348" s="290" t="s">
        <v>4597</v>
      </c>
      <c r="I3348" s="89" t="s">
        <v>4641</v>
      </c>
      <c r="J3348" s="74">
        <f>IF(F3348="USD", E3348, E3348 * IFERROR(VLOOKUP(F3348, EXCHANGE_RATE!A:B, 2, FALSE), "Currency not found"))</f>
        <v>2.08</v>
      </c>
      <c r="K3348" s="74">
        <f t="shared" si="341"/>
        <v>2.08</v>
      </c>
      <c r="L3348" s="14">
        <f>IF(C3348="MTS", B3348, B3348 * IFERROR(VLOOKUP(C3348, 'QTY_CONVERSIONS '!A:B, 2, FALSE), "Units not found"))</f>
        <v>2</v>
      </c>
      <c r="M3348" s="75">
        <f t="shared" si="342"/>
        <v>4160</v>
      </c>
      <c r="N3348" t="str">
        <f>IFERROR(VLOOKUP(D3348, Product_Category!A:B, 2, FALSE), "Uncategorized")</f>
        <v>CMC</v>
      </c>
      <c r="O3348" s="76">
        <f t="shared" si="344"/>
        <v>2.08</v>
      </c>
      <c r="P3348" s="76">
        <f t="shared" si="343"/>
        <v>4.16</v>
      </c>
      <c r="Q3348">
        <v>2024</v>
      </c>
      <c r="R3348" t="str">
        <f>IFERROR(VLOOKUP(G3348,'Importer Name'!A:B, 2, FALSE), "")</f>
        <v>DAFFODIL PHARMACHEM</v>
      </c>
      <c r="S3348" t="str">
        <f>IFERROR(VLOOKUP(H3348,'Supplier name '!A:B, 2, FALSE), "")</f>
        <v>CHANGSHU WEALTHY SCIENCE &amp; TECH</v>
      </c>
    </row>
    <row r="3349" spans="1:19">
      <c r="A3349" s="282" t="s">
        <v>193</v>
      </c>
      <c r="B3349" s="286">
        <v>9000</v>
      </c>
      <c r="C3349" s="286" t="s">
        <v>7</v>
      </c>
      <c r="D3349" s="321" t="s">
        <v>798</v>
      </c>
      <c r="E3349" s="286">
        <v>2.08</v>
      </c>
      <c r="F3349" s="286" t="s">
        <v>9</v>
      </c>
      <c r="G3349" s="286" t="s">
        <v>4507</v>
      </c>
      <c r="H3349" s="290" t="s">
        <v>4597</v>
      </c>
      <c r="I3349" s="89" t="s">
        <v>4641</v>
      </c>
      <c r="J3349" s="74">
        <f>IF(F3349="USD", E3349, E3349 * IFERROR(VLOOKUP(F3349, EXCHANGE_RATE!A:B, 2, FALSE), "Currency not found"))</f>
        <v>2.08</v>
      </c>
      <c r="K3349" s="74">
        <f t="shared" si="341"/>
        <v>2.08</v>
      </c>
      <c r="L3349" s="14">
        <f>IF(C3349="MTS", B3349, B3349 * IFERROR(VLOOKUP(C3349, 'QTY_CONVERSIONS '!A:B, 2, FALSE), "Units not found"))</f>
        <v>9</v>
      </c>
      <c r="M3349" s="75">
        <f t="shared" si="342"/>
        <v>18720</v>
      </c>
      <c r="N3349" t="str">
        <f>IFERROR(VLOOKUP(D3349, Product_Category!A:B, 2, FALSE), "Uncategorized")</f>
        <v>CMC</v>
      </c>
      <c r="O3349" s="76">
        <f t="shared" si="344"/>
        <v>2.08</v>
      </c>
      <c r="P3349" s="76">
        <f t="shared" si="343"/>
        <v>18.72</v>
      </c>
      <c r="Q3349">
        <v>2024</v>
      </c>
      <c r="R3349" t="str">
        <f>IFERROR(VLOOKUP(G3349,'Importer Name'!A:B, 2, FALSE), "")</f>
        <v>DAFFODIL PHARMACHEM</v>
      </c>
      <c r="S3349" t="str">
        <f>IFERROR(VLOOKUP(H3349,'Supplier name '!A:B, 2, FALSE), "")</f>
        <v>CHANGSHU WEALTHY SCIENCE &amp; TECH</v>
      </c>
    </row>
    <row r="3350" spans="1:19">
      <c r="A3350" s="282" t="s">
        <v>193</v>
      </c>
      <c r="B3350" s="286">
        <v>2000</v>
      </c>
      <c r="C3350" s="286" t="s">
        <v>7</v>
      </c>
      <c r="D3350" s="321" t="s">
        <v>798</v>
      </c>
      <c r="E3350" s="286">
        <v>2.23</v>
      </c>
      <c r="F3350" s="286" t="s">
        <v>9</v>
      </c>
      <c r="G3350" s="286" t="s">
        <v>4507</v>
      </c>
      <c r="H3350" s="290" t="s">
        <v>4597</v>
      </c>
      <c r="I3350" s="89" t="s">
        <v>4641</v>
      </c>
      <c r="J3350" s="74">
        <f>IF(F3350="USD", E3350, E3350 * IFERROR(VLOOKUP(F3350, EXCHANGE_RATE!A:B, 2, FALSE), "Currency not found"))</f>
        <v>2.23</v>
      </c>
      <c r="K3350" s="74">
        <f t="shared" si="341"/>
        <v>2.23</v>
      </c>
      <c r="L3350" s="14">
        <f>IF(C3350="MTS", B3350, B3350 * IFERROR(VLOOKUP(C3350, 'QTY_CONVERSIONS '!A:B, 2, FALSE), "Units not found"))</f>
        <v>2</v>
      </c>
      <c r="M3350" s="75">
        <f t="shared" si="342"/>
        <v>4460</v>
      </c>
      <c r="N3350" t="str">
        <f>IFERROR(VLOOKUP(D3350, Product_Category!A:B, 2, FALSE), "Uncategorized")</f>
        <v>CMC</v>
      </c>
      <c r="O3350" s="76">
        <f t="shared" si="344"/>
        <v>2.23</v>
      </c>
      <c r="P3350" s="76">
        <f t="shared" si="343"/>
        <v>4.46</v>
      </c>
      <c r="Q3350">
        <v>2024</v>
      </c>
      <c r="R3350" t="str">
        <f>IFERROR(VLOOKUP(G3350,'Importer Name'!A:B, 2, FALSE), "")</f>
        <v>DAFFODIL PHARMACHEM</v>
      </c>
      <c r="S3350" t="str">
        <f>IFERROR(VLOOKUP(H3350,'Supplier name '!A:B, 2, FALSE), "")</f>
        <v>CHANGSHU WEALTHY SCIENCE &amp; TECH</v>
      </c>
    </row>
    <row r="3351" spans="1:19">
      <c r="A3351" s="282" t="s">
        <v>193</v>
      </c>
      <c r="B3351" s="286">
        <v>2000</v>
      </c>
      <c r="C3351" s="286" t="s">
        <v>7</v>
      </c>
      <c r="D3351" s="321" t="s">
        <v>798</v>
      </c>
      <c r="E3351" s="286">
        <v>2.58</v>
      </c>
      <c r="F3351" s="286" t="s">
        <v>9</v>
      </c>
      <c r="G3351" s="286" t="s">
        <v>4507</v>
      </c>
      <c r="H3351" s="290" t="s">
        <v>4597</v>
      </c>
      <c r="I3351" s="89" t="s">
        <v>4641</v>
      </c>
      <c r="J3351" s="74">
        <f>IF(F3351="USD", E3351, E3351 * IFERROR(VLOOKUP(F3351, EXCHANGE_RATE!A:B, 2, FALSE), "Currency not found"))</f>
        <v>2.58</v>
      </c>
      <c r="K3351" s="74">
        <f t="shared" si="341"/>
        <v>2.58</v>
      </c>
      <c r="L3351" s="14">
        <f>IF(C3351="MTS", B3351, B3351 * IFERROR(VLOOKUP(C3351, 'QTY_CONVERSIONS '!A:B, 2, FALSE), "Units not found"))</f>
        <v>2</v>
      </c>
      <c r="M3351" s="75">
        <f t="shared" si="342"/>
        <v>5160</v>
      </c>
      <c r="N3351" t="str">
        <f>IFERROR(VLOOKUP(D3351, Product_Category!A:B, 2, FALSE), "Uncategorized")</f>
        <v>CMC</v>
      </c>
      <c r="O3351" s="76">
        <f t="shared" si="344"/>
        <v>2.58</v>
      </c>
      <c r="P3351" s="76">
        <f t="shared" si="343"/>
        <v>5.16</v>
      </c>
      <c r="Q3351">
        <v>2024</v>
      </c>
      <c r="R3351" t="str">
        <f>IFERROR(VLOOKUP(G3351,'Importer Name'!A:B, 2, FALSE), "")</f>
        <v>DAFFODIL PHARMACHEM</v>
      </c>
      <c r="S3351" t="str">
        <f>IFERROR(VLOOKUP(H3351,'Supplier name '!A:B, 2, FALSE), "")</f>
        <v>CHANGSHU WEALTHY SCIENCE &amp; TECH</v>
      </c>
    </row>
    <row r="3352" spans="1:19">
      <c r="A3352" s="282" t="s">
        <v>193</v>
      </c>
      <c r="B3352" s="286">
        <v>2000</v>
      </c>
      <c r="C3352" s="286" t="s">
        <v>7</v>
      </c>
      <c r="D3352" s="321" t="s">
        <v>798</v>
      </c>
      <c r="E3352" s="286">
        <v>3.13</v>
      </c>
      <c r="F3352" s="286" t="s">
        <v>9</v>
      </c>
      <c r="G3352" s="286" t="s">
        <v>4507</v>
      </c>
      <c r="H3352" s="290" t="s">
        <v>4597</v>
      </c>
      <c r="I3352" s="89" t="s">
        <v>4641</v>
      </c>
      <c r="J3352" s="74">
        <f>IF(F3352="USD", E3352, E3352 * IFERROR(VLOOKUP(F3352, EXCHANGE_RATE!A:B, 2, FALSE), "Currency not found"))</f>
        <v>3.13</v>
      </c>
      <c r="K3352" s="74">
        <f t="shared" si="341"/>
        <v>3.13</v>
      </c>
      <c r="L3352" s="14">
        <f>IF(C3352="MTS", B3352, B3352 * IFERROR(VLOOKUP(C3352, 'QTY_CONVERSIONS '!A:B, 2, FALSE), "Units not found"))</f>
        <v>2</v>
      </c>
      <c r="M3352" s="75">
        <f t="shared" si="342"/>
        <v>6260</v>
      </c>
      <c r="N3352" t="str">
        <f>IFERROR(VLOOKUP(D3352, Product_Category!A:B, 2, FALSE), "Uncategorized")</f>
        <v>CMC</v>
      </c>
      <c r="O3352" s="76">
        <f t="shared" si="344"/>
        <v>3.13</v>
      </c>
      <c r="P3352" s="76">
        <f t="shared" si="343"/>
        <v>6.26</v>
      </c>
      <c r="Q3352">
        <v>2024</v>
      </c>
      <c r="R3352" t="str">
        <f>IFERROR(VLOOKUP(G3352,'Importer Name'!A:B, 2, FALSE), "")</f>
        <v>DAFFODIL PHARMACHEM</v>
      </c>
      <c r="S3352" t="str">
        <f>IFERROR(VLOOKUP(H3352,'Supplier name '!A:B, 2, FALSE), "")</f>
        <v>CHANGSHU WEALTHY SCIENCE &amp; TECH</v>
      </c>
    </row>
    <row r="3353" spans="1:19">
      <c r="A3353" s="282" t="s">
        <v>193</v>
      </c>
      <c r="B3353" s="286">
        <v>18000</v>
      </c>
      <c r="C3353" s="286" t="s">
        <v>7</v>
      </c>
      <c r="D3353" s="321" t="s">
        <v>798</v>
      </c>
      <c r="E3353" s="286">
        <v>2.92</v>
      </c>
      <c r="F3353" s="286" t="s">
        <v>9</v>
      </c>
      <c r="G3353" s="286" t="s">
        <v>4050</v>
      </c>
      <c r="H3353" s="290" t="s">
        <v>4597</v>
      </c>
      <c r="I3353" s="89" t="s">
        <v>4641</v>
      </c>
      <c r="J3353" s="74">
        <f>IF(F3353="USD", E3353, E3353 * IFERROR(VLOOKUP(F3353, EXCHANGE_RATE!A:B, 2, FALSE), "Currency not found"))</f>
        <v>2.92</v>
      </c>
      <c r="K3353" s="74">
        <f t="shared" si="341"/>
        <v>2.92</v>
      </c>
      <c r="L3353" s="14">
        <f>IF(C3353="MTS", B3353, B3353 * IFERROR(VLOOKUP(C3353, 'QTY_CONVERSIONS '!A:B, 2, FALSE), "Units not found"))</f>
        <v>18</v>
      </c>
      <c r="M3353" s="75">
        <f t="shared" si="342"/>
        <v>52560</v>
      </c>
      <c r="N3353" t="str">
        <f>IFERROR(VLOOKUP(D3353, Product_Category!A:B, 2, FALSE), "Uncategorized")</f>
        <v>CMC</v>
      </c>
      <c r="O3353" s="76">
        <f t="shared" si="344"/>
        <v>2.92</v>
      </c>
      <c r="P3353" s="76">
        <f t="shared" si="343"/>
        <v>52.56</v>
      </c>
      <c r="Q3353">
        <v>2024</v>
      </c>
      <c r="R3353" t="str">
        <f>IFERROR(VLOOKUP(G3353,'Importer Name'!A:B, 2, FALSE), "")</f>
        <v>MERIDIAN POLYMERS</v>
      </c>
      <c r="S3353" t="str">
        <f>IFERROR(VLOOKUP(H3353,'Supplier name '!A:B, 2, FALSE), "")</f>
        <v>CHANGSHU WEALTHY SCIENCE &amp; TECH</v>
      </c>
    </row>
    <row r="3354" spans="1:19">
      <c r="A3354" s="282" t="s">
        <v>193</v>
      </c>
      <c r="B3354" s="286">
        <v>100</v>
      </c>
      <c r="C3354" s="286" t="s">
        <v>7</v>
      </c>
      <c r="D3354" s="321" t="s">
        <v>798</v>
      </c>
      <c r="E3354" s="286">
        <v>9</v>
      </c>
      <c r="F3354" s="286" t="s">
        <v>9</v>
      </c>
      <c r="G3354" s="286" t="s">
        <v>4598</v>
      </c>
      <c r="H3354" s="290" t="s">
        <v>4599</v>
      </c>
      <c r="I3354" s="89" t="s">
        <v>4641</v>
      </c>
      <c r="J3354" s="74">
        <f>IF(F3354="USD", E3354, E3354 * IFERROR(VLOOKUP(F3354, EXCHANGE_RATE!A:B, 2, FALSE), "Currency not found"))</f>
        <v>9</v>
      </c>
      <c r="K3354" s="74">
        <f t="shared" si="341"/>
        <v>9</v>
      </c>
      <c r="L3354" s="14">
        <f>IF(C3354="MTS", B3354, B3354 * IFERROR(VLOOKUP(C3354, 'QTY_CONVERSIONS '!A:B, 2, FALSE), "Units not found"))</f>
        <v>0.1</v>
      </c>
      <c r="M3354" s="75">
        <f t="shared" si="342"/>
        <v>900</v>
      </c>
      <c r="N3354" t="str">
        <f>IFERROR(VLOOKUP(D3354, Product_Category!A:B, 2, FALSE), "Uncategorized")</f>
        <v>CMC</v>
      </c>
      <c r="O3354" s="76">
        <f t="shared" si="344"/>
        <v>9</v>
      </c>
      <c r="P3354" s="76">
        <f t="shared" si="343"/>
        <v>0.9</v>
      </c>
      <c r="Q3354">
        <v>2024</v>
      </c>
      <c r="R3354" t="str">
        <f>IFERROR(VLOOKUP(G3354,'Importer Name'!A:B, 2, FALSE), "")</f>
        <v>Sarv Bio Labs</v>
      </c>
      <c r="S3354" t="str">
        <f>IFERROR(VLOOKUP(H3354,'Supplier name '!A:B, 2, FALSE), "")</f>
        <v>Chongqing</v>
      </c>
    </row>
    <row r="3355" spans="1:19">
      <c r="A3355" s="282" t="s">
        <v>193</v>
      </c>
      <c r="B3355" s="286">
        <v>100000</v>
      </c>
      <c r="C3355" s="286" t="s">
        <v>7</v>
      </c>
      <c r="D3355" s="321" t="s">
        <v>798</v>
      </c>
      <c r="E3355" s="286">
        <v>2.42</v>
      </c>
      <c r="F3355" s="286" t="s">
        <v>9</v>
      </c>
      <c r="G3355" s="286" t="s">
        <v>4050</v>
      </c>
      <c r="H3355" s="290" t="s">
        <v>4599</v>
      </c>
      <c r="I3355" s="89" t="s">
        <v>4641</v>
      </c>
      <c r="J3355" s="74">
        <f>IF(F3355="USD", E3355, E3355 * IFERROR(VLOOKUP(F3355, EXCHANGE_RATE!A:B, 2, FALSE), "Currency not found"))</f>
        <v>2.42</v>
      </c>
      <c r="K3355" s="74">
        <f t="shared" si="341"/>
        <v>2.42</v>
      </c>
      <c r="L3355" s="14">
        <f>IF(C3355="MTS", B3355, B3355 * IFERROR(VLOOKUP(C3355, 'QTY_CONVERSIONS '!A:B, 2, FALSE), "Units not found"))</f>
        <v>100</v>
      </c>
      <c r="M3355" s="75">
        <f t="shared" si="342"/>
        <v>242000</v>
      </c>
      <c r="N3355" t="str">
        <f>IFERROR(VLOOKUP(D3355, Product_Category!A:B, 2, FALSE), "Uncategorized")</f>
        <v>CMC</v>
      </c>
      <c r="O3355" s="76">
        <f t="shared" si="344"/>
        <v>2.42</v>
      </c>
      <c r="P3355" s="76">
        <f t="shared" si="343"/>
        <v>242</v>
      </c>
      <c r="Q3355">
        <v>2024</v>
      </c>
      <c r="R3355" t="str">
        <f>IFERROR(VLOOKUP(G3355,'Importer Name'!A:B, 2, FALSE), "")</f>
        <v>MERIDIAN POLYMERS</v>
      </c>
      <c r="S3355" t="str">
        <f>IFERROR(VLOOKUP(H3355,'Supplier name '!A:B, 2, FALSE), "")</f>
        <v>Chongqing</v>
      </c>
    </row>
    <row r="3356" spans="1:19">
      <c r="A3356" s="282" t="s">
        <v>193</v>
      </c>
      <c r="B3356" s="286">
        <v>36000</v>
      </c>
      <c r="C3356" s="286" t="s">
        <v>7</v>
      </c>
      <c r="D3356" s="321" t="s">
        <v>798</v>
      </c>
      <c r="E3356" s="286">
        <v>2.82</v>
      </c>
      <c r="F3356" s="286" t="s">
        <v>9</v>
      </c>
      <c r="G3356" s="286" t="s">
        <v>4050</v>
      </c>
      <c r="H3356" s="290" t="s">
        <v>4599</v>
      </c>
      <c r="I3356" s="89" t="s">
        <v>4641</v>
      </c>
      <c r="J3356" s="74">
        <f>IF(F3356="USD", E3356, E3356 * IFERROR(VLOOKUP(F3356, EXCHANGE_RATE!A:B, 2, FALSE), "Currency not found"))</f>
        <v>2.82</v>
      </c>
      <c r="K3356" s="74">
        <f t="shared" si="341"/>
        <v>2.82</v>
      </c>
      <c r="L3356" s="14">
        <f>IF(C3356="MTS", B3356, B3356 * IFERROR(VLOOKUP(C3356, 'QTY_CONVERSIONS '!A:B, 2, FALSE), "Units not found"))</f>
        <v>36</v>
      </c>
      <c r="M3356" s="75">
        <f t="shared" si="342"/>
        <v>101520</v>
      </c>
      <c r="N3356" t="str">
        <f>IFERROR(VLOOKUP(D3356, Product_Category!A:B, 2, FALSE), "Uncategorized")</f>
        <v>CMC</v>
      </c>
      <c r="O3356" s="76">
        <f t="shared" si="344"/>
        <v>2.82</v>
      </c>
      <c r="P3356" s="76">
        <f t="shared" si="343"/>
        <v>101.52</v>
      </c>
      <c r="Q3356">
        <v>2024</v>
      </c>
      <c r="R3356" t="str">
        <f>IFERROR(VLOOKUP(G3356,'Importer Name'!A:B, 2, FALSE), "")</f>
        <v>MERIDIAN POLYMERS</v>
      </c>
      <c r="S3356" t="str">
        <f>IFERROR(VLOOKUP(H3356,'Supplier name '!A:B, 2, FALSE), "")</f>
        <v>Chongqing</v>
      </c>
    </row>
    <row r="3357" spans="1:19">
      <c r="A3357" s="282" t="s">
        <v>193</v>
      </c>
      <c r="B3357" s="286">
        <v>20000</v>
      </c>
      <c r="C3357" s="286" t="s">
        <v>7</v>
      </c>
      <c r="D3357" s="321" t="s">
        <v>798</v>
      </c>
      <c r="E3357" s="286">
        <v>2.2999999999999998</v>
      </c>
      <c r="F3357" s="286" t="s">
        <v>9</v>
      </c>
      <c r="G3357" s="286" t="s">
        <v>4050</v>
      </c>
      <c r="H3357" s="290" t="s">
        <v>4599</v>
      </c>
      <c r="I3357" s="89" t="s">
        <v>4641</v>
      </c>
      <c r="J3357" s="74">
        <f>IF(F3357="USD", E3357, E3357 * IFERROR(VLOOKUP(F3357, EXCHANGE_RATE!A:B, 2, FALSE), "Currency not found"))</f>
        <v>2.2999999999999998</v>
      </c>
      <c r="K3357" s="74">
        <f t="shared" si="341"/>
        <v>2.2999999999999998</v>
      </c>
      <c r="L3357" s="14">
        <f>IF(C3357="MTS", B3357, B3357 * IFERROR(VLOOKUP(C3357, 'QTY_CONVERSIONS '!A:B, 2, FALSE), "Units not found"))</f>
        <v>20</v>
      </c>
      <c r="M3357" s="75">
        <f t="shared" si="342"/>
        <v>46000</v>
      </c>
      <c r="N3357" t="str">
        <f>IFERROR(VLOOKUP(D3357, Product_Category!A:B, 2, FALSE), "Uncategorized")</f>
        <v>CMC</v>
      </c>
      <c r="O3357" s="76">
        <f t="shared" si="344"/>
        <v>2.2999999999999998</v>
      </c>
      <c r="P3357" s="76">
        <f t="shared" si="343"/>
        <v>46</v>
      </c>
      <c r="Q3357">
        <v>2024</v>
      </c>
      <c r="R3357" t="str">
        <f>IFERROR(VLOOKUP(G3357,'Importer Name'!A:B, 2, FALSE), "")</f>
        <v>MERIDIAN POLYMERS</v>
      </c>
      <c r="S3357" t="str">
        <f>IFERROR(VLOOKUP(H3357,'Supplier name '!A:B, 2, FALSE), "")</f>
        <v>Chongqing</v>
      </c>
    </row>
    <row r="3358" spans="1:19">
      <c r="A3358" s="282" t="s">
        <v>193</v>
      </c>
      <c r="B3358" s="286">
        <v>2000</v>
      </c>
      <c r="C3358" s="286" t="s">
        <v>7</v>
      </c>
      <c r="D3358" s="321" t="s">
        <v>798</v>
      </c>
      <c r="E3358" s="286">
        <v>4.7300000000000004</v>
      </c>
      <c r="F3358" s="286" t="s">
        <v>9</v>
      </c>
      <c r="G3358" s="286" t="s">
        <v>4512</v>
      </c>
      <c r="H3358" s="290" t="s">
        <v>4599</v>
      </c>
      <c r="I3358" s="89" t="s">
        <v>4641</v>
      </c>
      <c r="J3358" s="74">
        <f>IF(F3358="USD", E3358, E3358 * IFERROR(VLOOKUP(F3358, EXCHANGE_RATE!A:B, 2, FALSE), "Currency not found"))</f>
        <v>4.7300000000000004</v>
      </c>
      <c r="K3358" s="74">
        <f t="shared" si="341"/>
        <v>4.7300000000000004</v>
      </c>
      <c r="L3358" s="14">
        <f>IF(C3358="MTS", B3358, B3358 * IFERROR(VLOOKUP(C3358, 'QTY_CONVERSIONS '!A:B, 2, FALSE), "Units not found"))</f>
        <v>2</v>
      </c>
      <c r="M3358" s="75">
        <f t="shared" si="342"/>
        <v>9460</v>
      </c>
      <c r="N3358" t="str">
        <f>IFERROR(VLOOKUP(D3358, Product_Category!A:B, 2, FALSE), "Uncategorized")</f>
        <v>CMC</v>
      </c>
      <c r="O3358" s="76">
        <f t="shared" si="344"/>
        <v>4.7300000000000004</v>
      </c>
      <c r="P3358" s="76">
        <f t="shared" si="343"/>
        <v>9.4600000000000009</v>
      </c>
      <c r="Q3358">
        <v>2024</v>
      </c>
      <c r="R3358" t="str">
        <f>IFERROR(VLOOKUP(G3358,'Importer Name'!A:B, 2, FALSE), "")</f>
        <v>COLGATE PALMOLIVE</v>
      </c>
      <c r="S3358" t="str">
        <f>IFERROR(VLOOKUP(H3358,'Supplier name '!A:B, 2, FALSE), "")</f>
        <v>Chongqing</v>
      </c>
    </row>
    <row r="3359" spans="1:19">
      <c r="A3359" s="282" t="s">
        <v>193</v>
      </c>
      <c r="B3359" s="286">
        <v>18000</v>
      </c>
      <c r="C3359" s="286" t="s">
        <v>7</v>
      </c>
      <c r="D3359" s="321" t="s">
        <v>798</v>
      </c>
      <c r="E3359" s="286">
        <v>3.3</v>
      </c>
      <c r="F3359" s="286" t="s">
        <v>9</v>
      </c>
      <c r="G3359" s="286" t="s">
        <v>4512</v>
      </c>
      <c r="H3359" s="290" t="s">
        <v>4599</v>
      </c>
      <c r="I3359" s="89" t="s">
        <v>4641</v>
      </c>
      <c r="J3359" s="74">
        <f>IF(F3359="USD", E3359, E3359 * IFERROR(VLOOKUP(F3359, EXCHANGE_RATE!A:B, 2, FALSE), "Currency not found"))</f>
        <v>3.3</v>
      </c>
      <c r="K3359" s="74">
        <f t="shared" ref="K3359:K3422" si="345">ROUNDUP(J3359,2)</f>
        <v>3.3</v>
      </c>
      <c r="L3359" s="14">
        <f>IF(C3359="MTS", B3359, B3359 * IFERROR(VLOOKUP(C3359, 'QTY_CONVERSIONS '!A:B, 2, FALSE), "Units not found"))</f>
        <v>18</v>
      </c>
      <c r="M3359" s="75">
        <f t="shared" ref="M3359:M3422" si="346">B3359*K3359</f>
        <v>59400</v>
      </c>
      <c r="N3359" t="str">
        <f>IFERROR(VLOOKUP(D3359, Product_Category!A:B, 2, FALSE), "Uncategorized")</f>
        <v>CMC</v>
      </c>
      <c r="O3359" s="76">
        <f t="shared" ref="O3359:O3422" si="347">K3359</f>
        <v>3.3</v>
      </c>
      <c r="P3359" s="76">
        <f t="shared" ref="P3359:P3422" si="348">L3359*O3359</f>
        <v>59.4</v>
      </c>
      <c r="Q3359">
        <v>2024</v>
      </c>
      <c r="R3359" t="str">
        <f>IFERROR(VLOOKUP(G3359,'Importer Name'!A:B, 2, FALSE), "")</f>
        <v>COLGATE PALMOLIVE</v>
      </c>
      <c r="S3359" t="str">
        <f>IFERROR(VLOOKUP(H3359,'Supplier name '!A:B, 2, FALSE), "")</f>
        <v>Chongqing</v>
      </c>
    </row>
    <row r="3360" spans="1:19">
      <c r="A3360" s="282" t="s">
        <v>193</v>
      </c>
      <c r="B3360" s="286">
        <v>1000</v>
      </c>
      <c r="C3360" s="286" t="s">
        <v>7</v>
      </c>
      <c r="D3360" s="321" t="s">
        <v>798</v>
      </c>
      <c r="E3360" s="286">
        <v>4.7300000000000004</v>
      </c>
      <c r="F3360" s="286" t="s">
        <v>9</v>
      </c>
      <c r="G3360" s="286" t="s">
        <v>4512</v>
      </c>
      <c r="H3360" s="290" t="s">
        <v>4599</v>
      </c>
      <c r="I3360" s="89" t="s">
        <v>4641</v>
      </c>
      <c r="J3360" s="74">
        <f>IF(F3360="USD", E3360, E3360 * IFERROR(VLOOKUP(F3360, EXCHANGE_RATE!A:B, 2, FALSE), "Currency not found"))</f>
        <v>4.7300000000000004</v>
      </c>
      <c r="K3360" s="74">
        <f t="shared" si="345"/>
        <v>4.7300000000000004</v>
      </c>
      <c r="L3360" s="14">
        <f>IF(C3360="MTS", B3360, B3360 * IFERROR(VLOOKUP(C3360, 'QTY_CONVERSIONS '!A:B, 2, FALSE), "Units not found"))</f>
        <v>1</v>
      </c>
      <c r="M3360" s="75">
        <f t="shared" si="346"/>
        <v>4730</v>
      </c>
      <c r="N3360" t="str">
        <f>IFERROR(VLOOKUP(D3360, Product_Category!A:B, 2, FALSE), "Uncategorized")</f>
        <v>CMC</v>
      </c>
      <c r="O3360" s="76">
        <f t="shared" si="347"/>
        <v>4.7300000000000004</v>
      </c>
      <c r="P3360" s="76">
        <f t="shared" si="348"/>
        <v>4.7300000000000004</v>
      </c>
      <c r="Q3360">
        <v>2024</v>
      </c>
      <c r="R3360" t="str">
        <f>IFERROR(VLOOKUP(G3360,'Importer Name'!A:B, 2, FALSE), "")</f>
        <v>COLGATE PALMOLIVE</v>
      </c>
      <c r="S3360" t="str">
        <f>IFERROR(VLOOKUP(H3360,'Supplier name '!A:B, 2, FALSE), "")</f>
        <v>Chongqing</v>
      </c>
    </row>
    <row r="3361" spans="1:19">
      <c r="A3361" s="282" t="s">
        <v>193</v>
      </c>
      <c r="B3361" s="286">
        <v>10000</v>
      </c>
      <c r="C3361" s="286" t="s">
        <v>7</v>
      </c>
      <c r="D3361" s="321" t="s">
        <v>798</v>
      </c>
      <c r="E3361" s="286">
        <v>3.3</v>
      </c>
      <c r="F3361" s="286" t="s">
        <v>9</v>
      </c>
      <c r="G3361" s="286" t="s">
        <v>4512</v>
      </c>
      <c r="H3361" s="290" t="s">
        <v>4599</v>
      </c>
      <c r="I3361" s="89" t="s">
        <v>4641</v>
      </c>
      <c r="J3361" s="74">
        <f>IF(F3361="USD", E3361, E3361 * IFERROR(VLOOKUP(F3361, EXCHANGE_RATE!A:B, 2, FALSE), "Currency not found"))</f>
        <v>3.3</v>
      </c>
      <c r="K3361" s="74">
        <f t="shared" si="345"/>
        <v>3.3</v>
      </c>
      <c r="L3361" s="14">
        <f>IF(C3361="MTS", B3361, B3361 * IFERROR(VLOOKUP(C3361, 'QTY_CONVERSIONS '!A:B, 2, FALSE), "Units not found"))</f>
        <v>10</v>
      </c>
      <c r="M3361" s="75">
        <f t="shared" si="346"/>
        <v>33000</v>
      </c>
      <c r="N3361" t="str">
        <f>IFERROR(VLOOKUP(D3361, Product_Category!A:B, 2, FALSE), "Uncategorized")</f>
        <v>CMC</v>
      </c>
      <c r="O3361" s="76">
        <f t="shared" si="347"/>
        <v>3.3</v>
      </c>
      <c r="P3361" s="76">
        <f t="shared" si="348"/>
        <v>33</v>
      </c>
      <c r="Q3361">
        <v>2024</v>
      </c>
      <c r="R3361" t="str">
        <f>IFERROR(VLOOKUP(G3361,'Importer Name'!A:B, 2, FALSE), "")</f>
        <v>COLGATE PALMOLIVE</v>
      </c>
      <c r="S3361" t="str">
        <f>IFERROR(VLOOKUP(H3361,'Supplier name '!A:B, 2, FALSE), "")</f>
        <v>Chongqing</v>
      </c>
    </row>
    <row r="3362" spans="1:19">
      <c r="A3362" s="282" t="s">
        <v>193</v>
      </c>
      <c r="B3362" s="286">
        <v>15286</v>
      </c>
      <c r="C3362" s="286" t="s">
        <v>7</v>
      </c>
      <c r="D3362" s="321" t="s">
        <v>798</v>
      </c>
      <c r="E3362" s="286">
        <v>2.38</v>
      </c>
      <c r="F3362" s="286" t="s">
        <v>9</v>
      </c>
      <c r="G3362" s="286" t="s">
        <v>4030</v>
      </c>
      <c r="H3362" s="290" t="s">
        <v>4599</v>
      </c>
      <c r="I3362" s="89" t="s">
        <v>4641</v>
      </c>
      <c r="J3362" s="74">
        <f>IF(F3362="USD", E3362, E3362 * IFERROR(VLOOKUP(F3362, EXCHANGE_RATE!A:B, 2, FALSE), "Currency not found"))</f>
        <v>2.38</v>
      </c>
      <c r="K3362" s="74">
        <f t="shared" si="345"/>
        <v>2.38</v>
      </c>
      <c r="L3362" s="14">
        <f>IF(C3362="MTS", B3362, B3362 * IFERROR(VLOOKUP(C3362, 'QTY_CONVERSIONS '!A:B, 2, FALSE), "Units not found"))</f>
        <v>15.286</v>
      </c>
      <c r="M3362" s="75">
        <f t="shared" si="346"/>
        <v>36380.68</v>
      </c>
      <c r="N3362" t="str">
        <f>IFERROR(VLOOKUP(D3362, Product_Category!A:B, 2, FALSE), "Uncategorized")</f>
        <v>CMC</v>
      </c>
      <c r="O3362" s="76">
        <f t="shared" si="347"/>
        <v>2.38</v>
      </c>
      <c r="P3362" s="76">
        <f t="shared" si="348"/>
        <v>36.380679999999998</v>
      </c>
      <c r="Q3362">
        <v>2024</v>
      </c>
      <c r="R3362" t="str">
        <f>IFERROR(VLOOKUP(G3362,'Importer Name'!A:B, 2, FALSE), "")</f>
        <v>DHARIYAL POLYMERS</v>
      </c>
      <c r="S3362" t="str">
        <f>IFERROR(VLOOKUP(H3362,'Supplier name '!A:B, 2, FALSE), "")</f>
        <v>Chongqing</v>
      </c>
    </row>
    <row r="3363" spans="1:19">
      <c r="A3363" s="282" t="s">
        <v>193</v>
      </c>
      <c r="B3363" s="286">
        <v>4714</v>
      </c>
      <c r="C3363" s="286" t="s">
        <v>7</v>
      </c>
      <c r="D3363" s="321" t="s">
        <v>798</v>
      </c>
      <c r="E3363" s="286">
        <v>2.38</v>
      </c>
      <c r="F3363" s="286" t="s">
        <v>9</v>
      </c>
      <c r="G3363" s="286" t="s">
        <v>4030</v>
      </c>
      <c r="H3363" s="290" t="s">
        <v>4599</v>
      </c>
      <c r="I3363" s="89" t="s">
        <v>4641</v>
      </c>
      <c r="J3363" s="74">
        <f>IF(F3363="USD", E3363, E3363 * IFERROR(VLOOKUP(F3363, EXCHANGE_RATE!A:B, 2, FALSE), "Currency not found"))</f>
        <v>2.38</v>
      </c>
      <c r="K3363" s="74">
        <f t="shared" si="345"/>
        <v>2.38</v>
      </c>
      <c r="L3363" s="14">
        <f>IF(C3363="MTS", B3363, B3363 * IFERROR(VLOOKUP(C3363, 'QTY_CONVERSIONS '!A:B, 2, FALSE), "Units not found"))</f>
        <v>4.7140000000000004</v>
      </c>
      <c r="M3363" s="75">
        <f t="shared" si="346"/>
        <v>11219.32</v>
      </c>
      <c r="N3363" t="str">
        <f>IFERROR(VLOOKUP(D3363, Product_Category!A:B, 2, FALSE), "Uncategorized")</f>
        <v>CMC</v>
      </c>
      <c r="O3363" s="76">
        <f t="shared" si="347"/>
        <v>2.38</v>
      </c>
      <c r="P3363" s="76">
        <f t="shared" si="348"/>
        <v>11.21932</v>
      </c>
      <c r="Q3363">
        <v>2024</v>
      </c>
      <c r="R3363" t="str">
        <f>IFERROR(VLOOKUP(G3363,'Importer Name'!A:B, 2, FALSE), "")</f>
        <v>DHARIYAL POLYMERS</v>
      </c>
      <c r="S3363" t="str">
        <f>IFERROR(VLOOKUP(H3363,'Supplier name '!A:B, 2, FALSE), "")</f>
        <v>Chongqing</v>
      </c>
    </row>
    <row r="3364" spans="1:19">
      <c r="A3364" s="282" t="s">
        <v>193</v>
      </c>
      <c r="B3364" s="286">
        <v>20000</v>
      </c>
      <c r="C3364" s="286" t="s">
        <v>7</v>
      </c>
      <c r="D3364" s="321" t="s">
        <v>798</v>
      </c>
      <c r="E3364" s="286">
        <v>2.38</v>
      </c>
      <c r="F3364" s="286" t="s">
        <v>9</v>
      </c>
      <c r="G3364" s="286" t="s">
        <v>4030</v>
      </c>
      <c r="H3364" s="290" t="s">
        <v>4599</v>
      </c>
      <c r="I3364" s="89" t="s">
        <v>4641</v>
      </c>
      <c r="J3364" s="74">
        <f>IF(F3364="USD", E3364, E3364 * IFERROR(VLOOKUP(F3364, EXCHANGE_RATE!A:B, 2, FALSE), "Currency not found"))</f>
        <v>2.38</v>
      </c>
      <c r="K3364" s="74">
        <f t="shared" si="345"/>
        <v>2.38</v>
      </c>
      <c r="L3364" s="14">
        <f>IF(C3364="MTS", B3364, B3364 * IFERROR(VLOOKUP(C3364, 'QTY_CONVERSIONS '!A:B, 2, FALSE), "Units not found"))</f>
        <v>20</v>
      </c>
      <c r="M3364" s="75">
        <f t="shared" si="346"/>
        <v>47600</v>
      </c>
      <c r="N3364" t="str">
        <f>IFERROR(VLOOKUP(D3364, Product_Category!A:B, 2, FALSE), "Uncategorized")</f>
        <v>CMC</v>
      </c>
      <c r="O3364" s="76">
        <f t="shared" si="347"/>
        <v>2.38</v>
      </c>
      <c r="P3364" s="76">
        <f t="shared" si="348"/>
        <v>47.599999999999994</v>
      </c>
      <c r="Q3364">
        <v>2024</v>
      </c>
      <c r="R3364" t="str">
        <f>IFERROR(VLOOKUP(G3364,'Importer Name'!A:B, 2, FALSE), "")</f>
        <v>DHARIYAL POLYMERS</v>
      </c>
      <c r="S3364" t="str">
        <f>IFERROR(VLOOKUP(H3364,'Supplier name '!A:B, 2, FALSE), "")</f>
        <v>Chongqing</v>
      </c>
    </row>
    <row r="3365" spans="1:19">
      <c r="A3365" s="282" t="s">
        <v>193</v>
      </c>
      <c r="B3365" s="286">
        <v>18000</v>
      </c>
      <c r="C3365" s="286" t="s">
        <v>7</v>
      </c>
      <c r="D3365" s="321" t="s">
        <v>798</v>
      </c>
      <c r="E3365" s="286">
        <v>2.81</v>
      </c>
      <c r="F3365" s="286" t="s">
        <v>9</v>
      </c>
      <c r="G3365" s="286" t="s">
        <v>4030</v>
      </c>
      <c r="H3365" s="290" t="s">
        <v>4599</v>
      </c>
      <c r="I3365" s="89" t="s">
        <v>4641</v>
      </c>
      <c r="J3365" s="74">
        <f>IF(F3365="USD", E3365, E3365 * IFERROR(VLOOKUP(F3365, EXCHANGE_RATE!A:B, 2, FALSE), "Currency not found"))</f>
        <v>2.81</v>
      </c>
      <c r="K3365" s="74">
        <f t="shared" si="345"/>
        <v>2.81</v>
      </c>
      <c r="L3365" s="14">
        <f>IF(C3365="MTS", B3365, B3365 * IFERROR(VLOOKUP(C3365, 'QTY_CONVERSIONS '!A:B, 2, FALSE), "Units not found"))</f>
        <v>18</v>
      </c>
      <c r="M3365" s="75">
        <f t="shared" si="346"/>
        <v>50580</v>
      </c>
      <c r="N3365" t="str">
        <f>IFERROR(VLOOKUP(D3365, Product_Category!A:B, 2, FALSE), "Uncategorized")</f>
        <v>CMC</v>
      </c>
      <c r="O3365" s="76">
        <f t="shared" si="347"/>
        <v>2.81</v>
      </c>
      <c r="P3365" s="76">
        <f t="shared" si="348"/>
        <v>50.58</v>
      </c>
      <c r="Q3365">
        <v>2024</v>
      </c>
      <c r="R3365" t="str">
        <f>IFERROR(VLOOKUP(G3365,'Importer Name'!A:B, 2, FALSE), "")</f>
        <v>DHARIYAL POLYMERS</v>
      </c>
      <c r="S3365" t="str">
        <f>IFERROR(VLOOKUP(H3365,'Supplier name '!A:B, 2, FALSE), "")</f>
        <v>Chongqing</v>
      </c>
    </row>
    <row r="3366" spans="1:19">
      <c r="A3366" s="282" t="s">
        <v>193</v>
      </c>
      <c r="B3366" s="286">
        <v>3000</v>
      </c>
      <c r="C3366" s="286" t="s">
        <v>7</v>
      </c>
      <c r="D3366" s="321" t="s">
        <v>798</v>
      </c>
      <c r="E3366" s="286">
        <v>2.87</v>
      </c>
      <c r="F3366" s="286" t="s">
        <v>9</v>
      </c>
      <c r="G3366" s="286" t="s">
        <v>4032</v>
      </c>
      <c r="H3366" s="290" t="s">
        <v>4033</v>
      </c>
      <c r="I3366" s="89" t="s">
        <v>4641</v>
      </c>
      <c r="J3366" s="74">
        <f>IF(F3366="USD", E3366, E3366 * IFERROR(VLOOKUP(F3366, EXCHANGE_RATE!A:B, 2, FALSE), "Currency not found"))</f>
        <v>2.87</v>
      </c>
      <c r="K3366" s="74">
        <f t="shared" si="345"/>
        <v>2.87</v>
      </c>
      <c r="L3366" s="14">
        <f>IF(C3366="MTS", B3366, B3366 * IFERROR(VLOOKUP(C3366, 'QTY_CONVERSIONS '!A:B, 2, FALSE), "Units not found"))</f>
        <v>3</v>
      </c>
      <c r="M3366" s="75">
        <f t="shared" si="346"/>
        <v>8610</v>
      </c>
      <c r="N3366" t="str">
        <f>IFERROR(VLOOKUP(D3366, Product_Category!A:B, 2, FALSE), "Uncategorized")</f>
        <v>CMC</v>
      </c>
      <c r="O3366" s="76">
        <f t="shared" si="347"/>
        <v>2.87</v>
      </c>
      <c r="P3366" s="76">
        <f t="shared" si="348"/>
        <v>8.61</v>
      </c>
      <c r="Q3366">
        <v>2024</v>
      </c>
      <c r="R3366" t="str">
        <f>IFERROR(VLOOKUP(G3366,'Importer Name'!A:B, 2, FALSE), "")</f>
        <v>KAKKAT DRUGS &amp; CHEM</v>
      </c>
      <c r="S3366" t="str">
        <f>IFERROR(VLOOKUP(H3366,'Supplier name '!A:B, 2, FALSE), "")</f>
        <v>Jiangsu Guotai Guomian Trading</v>
      </c>
    </row>
    <row r="3367" spans="1:19">
      <c r="A3367" s="282" t="s">
        <v>193</v>
      </c>
      <c r="B3367" s="286">
        <v>1675</v>
      </c>
      <c r="C3367" s="286" t="s">
        <v>7</v>
      </c>
      <c r="D3367" s="321" t="s">
        <v>798</v>
      </c>
      <c r="E3367" s="286">
        <v>2.87</v>
      </c>
      <c r="F3367" s="286" t="s">
        <v>9</v>
      </c>
      <c r="G3367" s="286" t="s">
        <v>4032</v>
      </c>
      <c r="H3367" s="290" t="s">
        <v>4033</v>
      </c>
      <c r="I3367" s="89" t="s">
        <v>4641</v>
      </c>
      <c r="J3367" s="74">
        <f>IF(F3367="USD", E3367, E3367 * IFERROR(VLOOKUP(F3367, EXCHANGE_RATE!A:B, 2, FALSE), "Currency not found"))</f>
        <v>2.87</v>
      </c>
      <c r="K3367" s="74">
        <f t="shared" si="345"/>
        <v>2.87</v>
      </c>
      <c r="L3367" s="14">
        <f>IF(C3367="MTS", B3367, B3367 * IFERROR(VLOOKUP(C3367, 'QTY_CONVERSIONS '!A:B, 2, FALSE), "Units not found"))</f>
        <v>1.675</v>
      </c>
      <c r="M3367" s="75">
        <f t="shared" si="346"/>
        <v>4807.25</v>
      </c>
      <c r="N3367" t="str">
        <f>IFERROR(VLOOKUP(D3367, Product_Category!A:B, 2, FALSE), "Uncategorized")</f>
        <v>CMC</v>
      </c>
      <c r="O3367" s="76">
        <f t="shared" si="347"/>
        <v>2.87</v>
      </c>
      <c r="P3367" s="76">
        <f t="shared" si="348"/>
        <v>4.8072500000000007</v>
      </c>
      <c r="Q3367">
        <v>2024</v>
      </c>
      <c r="R3367" t="str">
        <f>IFERROR(VLOOKUP(G3367,'Importer Name'!A:B, 2, FALSE), "")</f>
        <v>KAKKAT DRUGS &amp; CHEM</v>
      </c>
      <c r="S3367" t="str">
        <f>IFERROR(VLOOKUP(H3367,'Supplier name '!A:B, 2, FALSE), "")</f>
        <v>Jiangsu Guotai Guomian Trading</v>
      </c>
    </row>
    <row r="3368" spans="1:19">
      <c r="A3368" s="282" t="s">
        <v>193</v>
      </c>
      <c r="B3368" s="286">
        <v>2000</v>
      </c>
      <c r="C3368" s="286" t="s">
        <v>7</v>
      </c>
      <c r="D3368" s="321" t="s">
        <v>798</v>
      </c>
      <c r="E3368" s="286">
        <v>2.87</v>
      </c>
      <c r="F3368" s="286" t="s">
        <v>9</v>
      </c>
      <c r="G3368" s="286" t="s">
        <v>4032</v>
      </c>
      <c r="H3368" s="290" t="s">
        <v>4033</v>
      </c>
      <c r="I3368" s="89" t="s">
        <v>4641</v>
      </c>
      <c r="J3368" s="74">
        <f>IF(F3368="USD", E3368, E3368 * IFERROR(VLOOKUP(F3368, EXCHANGE_RATE!A:B, 2, FALSE), "Currency not found"))</f>
        <v>2.87</v>
      </c>
      <c r="K3368" s="74">
        <f t="shared" si="345"/>
        <v>2.87</v>
      </c>
      <c r="L3368" s="14">
        <f>IF(C3368="MTS", B3368, B3368 * IFERROR(VLOOKUP(C3368, 'QTY_CONVERSIONS '!A:B, 2, FALSE), "Units not found"))</f>
        <v>2</v>
      </c>
      <c r="M3368" s="75">
        <f t="shared" si="346"/>
        <v>5740</v>
      </c>
      <c r="N3368" t="str">
        <f>IFERROR(VLOOKUP(D3368, Product_Category!A:B, 2, FALSE), "Uncategorized")</f>
        <v>CMC</v>
      </c>
      <c r="O3368" s="76">
        <f t="shared" si="347"/>
        <v>2.87</v>
      </c>
      <c r="P3368" s="76">
        <f t="shared" si="348"/>
        <v>5.74</v>
      </c>
      <c r="Q3368">
        <v>2024</v>
      </c>
      <c r="R3368" t="str">
        <f>IFERROR(VLOOKUP(G3368,'Importer Name'!A:B, 2, FALSE), "")</f>
        <v>KAKKAT DRUGS &amp; CHEM</v>
      </c>
      <c r="S3368" t="str">
        <f>IFERROR(VLOOKUP(H3368,'Supplier name '!A:B, 2, FALSE), "")</f>
        <v>Jiangsu Guotai Guomian Trading</v>
      </c>
    </row>
    <row r="3369" spans="1:19">
      <c r="A3369" s="282" t="s">
        <v>193</v>
      </c>
      <c r="B3369" s="286">
        <v>1000</v>
      </c>
      <c r="C3369" s="286" t="s">
        <v>7</v>
      </c>
      <c r="D3369" s="321" t="s">
        <v>798</v>
      </c>
      <c r="E3369" s="286">
        <v>3.8</v>
      </c>
      <c r="F3369" s="286" t="s">
        <v>9</v>
      </c>
      <c r="G3369" s="286" t="s">
        <v>4600</v>
      </c>
      <c r="H3369" s="290" t="s">
        <v>4601</v>
      </c>
      <c r="I3369" s="89" t="s">
        <v>4641</v>
      </c>
      <c r="J3369" s="74">
        <f>IF(F3369="USD", E3369, E3369 * IFERROR(VLOOKUP(F3369, EXCHANGE_RATE!A:B, 2, FALSE), "Currency not found"))</f>
        <v>3.8</v>
      </c>
      <c r="K3369" s="74">
        <f t="shared" si="345"/>
        <v>3.8</v>
      </c>
      <c r="L3369" s="14">
        <f>IF(C3369="MTS", B3369, B3369 * IFERROR(VLOOKUP(C3369, 'QTY_CONVERSIONS '!A:B, 2, FALSE), "Units not found"))</f>
        <v>1</v>
      </c>
      <c r="M3369" s="75">
        <f t="shared" si="346"/>
        <v>3800</v>
      </c>
      <c r="N3369" t="str">
        <f>IFERROR(VLOOKUP(D3369, Product_Category!A:B, 2, FALSE), "Uncategorized")</f>
        <v>CMC</v>
      </c>
      <c r="O3369" s="76">
        <f t="shared" si="347"/>
        <v>3.8</v>
      </c>
      <c r="P3369" s="76">
        <f t="shared" si="348"/>
        <v>3.8</v>
      </c>
      <c r="Q3369">
        <v>2024</v>
      </c>
      <c r="R3369" t="str">
        <f>IFERROR(VLOOKUP(G3369,'Importer Name'!A:B, 2, FALSE), "")</f>
        <v>BABA ENTERPRISES</v>
      </c>
      <c r="S3369" t="str">
        <f>IFERROR(VLOOKUP(H3369,'Supplier name '!A:B, 2, FALSE), "")</f>
        <v>Jiangsu Weikem Chemical</v>
      </c>
    </row>
    <row r="3370" spans="1:19">
      <c r="A3370" s="282" t="s">
        <v>193</v>
      </c>
      <c r="B3370" s="286">
        <v>1000</v>
      </c>
      <c r="C3370" s="286" t="s">
        <v>7</v>
      </c>
      <c r="D3370" s="321" t="s">
        <v>798</v>
      </c>
      <c r="E3370" s="286">
        <v>2.98</v>
      </c>
      <c r="F3370" s="286" t="s">
        <v>9</v>
      </c>
      <c r="G3370" s="286" t="s">
        <v>4602</v>
      </c>
      <c r="H3370" s="290" t="s">
        <v>4538</v>
      </c>
      <c r="I3370" s="89" t="s">
        <v>4641</v>
      </c>
      <c r="J3370" s="74">
        <f>IF(F3370="USD", E3370, E3370 * IFERROR(VLOOKUP(F3370, EXCHANGE_RATE!A:B, 2, FALSE), "Currency not found"))</f>
        <v>2.98</v>
      </c>
      <c r="K3370" s="74">
        <f t="shared" si="345"/>
        <v>2.98</v>
      </c>
      <c r="L3370" s="14">
        <f>IF(C3370="MTS", B3370, B3370 * IFERROR(VLOOKUP(C3370, 'QTY_CONVERSIONS '!A:B, 2, FALSE), "Units not found"))</f>
        <v>1</v>
      </c>
      <c r="M3370" s="75">
        <f t="shared" si="346"/>
        <v>2980</v>
      </c>
      <c r="N3370" t="str">
        <f>IFERROR(VLOOKUP(D3370, Product_Category!A:B, 2, FALSE), "Uncategorized")</f>
        <v>CMC</v>
      </c>
      <c r="O3370" s="76">
        <f t="shared" si="347"/>
        <v>2.98</v>
      </c>
      <c r="P3370" s="76">
        <f t="shared" si="348"/>
        <v>2.98</v>
      </c>
      <c r="Q3370">
        <v>2024</v>
      </c>
      <c r="R3370" t="str">
        <f>IFERROR(VLOOKUP(G3370,'Importer Name'!A:B, 2, FALSE), "")</f>
        <v>Tirupati Wellness</v>
      </c>
      <c r="S3370" t="str">
        <f>IFERROR(VLOOKUP(H3370,'Supplier name '!A:B, 2, FALSE), "")</f>
        <v>JINING FORTUNE BIOTECH</v>
      </c>
    </row>
    <row r="3371" spans="1:19">
      <c r="A3371" s="282" t="s">
        <v>193</v>
      </c>
      <c r="B3371" s="286">
        <v>15000</v>
      </c>
      <c r="C3371" s="286" t="s">
        <v>7</v>
      </c>
      <c r="D3371" s="321" t="s">
        <v>798</v>
      </c>
      <c r="E3371" s="286">
        <v>2.42</v>
      </c>
      <c r="F3371" s="286" t="s">
        <v>9</v>
      </c>
      <c r="G3371" s="286" t="s">
        <v>4539</v>
      </c>
      <c r="H3371" s="290" t="s">
        <v>4538</v>
      </c>
      <c r="I3371" s="89" t="s">
        <v>4641</v>
      </c>
      <c r="J3371" s="74">
        <f>IF(F3371="USD", E3371, E3371 * IFERROR(VLOOKUP(F3371, EXCHANGE_RATE!A:B, 2, FALSE), "Currency not found"))</f>
        <v>2.42</v>
      </c>
      <c r="K3371" s="74">
        <f t="shared" si="345"/>
        <v>2.42</v>
      </c>
      <c r="L3371" s="14">
        <f>IF(C3371="MTS", B3371, B3371 * IFERROR(VLOOKUP(C3371, 'QTY_CONVERSIONS '!A:B, 2, FALSE), "Units not found"))</f>
        <v>15</v>
      </c>
      <c r="M3371" s="75">
        <f t="shared" si="346"/>
        <v>36300</v>
      </c>
      <c r="N3371" t="str">
        <f>IFERROR(VLOOKUP(D3371, Product_Category!A:B, 2, FALSE), "Uncategorized")</f>
        <v>CMC</v>
      </c>
      <c r="O3371" s="76">
        <f t="shared" si="347"/>
        <v>2.42</v>
      </c>
      <c r="P3371" s="76">
        <f t="shared" si="348"/>
        <v>36.299999999999997</v>
      </c>
      <c r="Q3371">
        <v>2024</v>
      </c>
      <c r="R3371" t="str">
        <f>IFERROR(VLOOKUP(G3371,'Importer Name'!A:B, 2, FALSE), "")</f>
        <v>PHARCOS SPECIALITY</v>
      </c>
      <c r="S3371" t="str">
        <f>IFERROR(VLOOKUP(H3371,'Supplier name '!A:B, 2, FALSE), "")</f>
        <v>JINING FORTUNE BIOTECH</v>
      </c>
    </row>
    <row r="3372" spans="1:19">
      <c r="A3372" s="282" t="s">
        <v>193</v>
      </c>
      <c r="B3372" s="286">
        <v>3</v>
      </c>
      <c r="C3372" s="286" t="s">
        <v>7</v>
      </c>
      <c r="D3372" s="321" t="s">
        <v>44</v>
      </c>
      <c r="E3372" s="286">
        <v>2</v>
      </c>
      <c r="F3372" s="286" t="s">
        <v>9</v>
      </c>
      <c r="G3372" s="286" t="s">
        <v>4603</v>
      </c>
      <c r="H3372" s="290" t="s">
        <v>4604</v>
      </c>
      <c r="I3372" s="89" t="s">
        <v>4641</v>
      </c>
      <c r="J3372" s="74">
        <f>IF(F3372="USD", E3372, E3372 * IFERROR(VLOOKUP(F3372, EXCHANGE_RATE!A:B, 2, FALSE), "Currency not found"))</f>
        <v>2</v>
      </c>
      <c r="K3372" s="74">
        <f t="shared" si="345"/>
        <v>2</v>
      </c>
      <c r="L3372" s="14">
        <f>IF(C3372="MTS", B3372, B3372 * IFERROR(VLOOKUP(C3372, 'QTY_CONVERSIONS '!A:B, 2, FALSE), "Units not found"))</f>
        <v>3.0000000000000001E-3</v>
      </c>
      <c r="M3372" s="75">
        <f t="shared" si="346"/>
        <v>6</v>
      </c>
      <c r="N3372" t="str">
        <f>IFERROR(VLOOKUP(D3372, Product_Category!A:B, 2, FALSE), "Uncategorized")</f>
        <v>CMC</v>
      </c>
      <c r="O3372" s="76">
        <f t="shared" si="347"/>
        <v>2</v>
      </c>
      <c r="P3372" s="76">
        <f t="shared" si="348"/>
        <v>6.0000000000000001E-3</v>
      </c>
      <c r="Q3372">
        <v>2024</v>
      </c>
      <c r="R3372" t="str">
        <f>IFERROR(VLOOKUP(G3372,'Importer Name'!A:B, 2, FALSE), "")</f>
        <v>MSN Labs</v>
      </c>
      <c r="S3372" t="str">
        <f>IFERROR(VLOOKUP(H3372,'Supplier name '!A:B, 2, FALSE), "")</f>
        <v>Nanning Hangteng Internatioal</v>
      </c>
    </row>
    <row r="3373" spans="1:19">
      <c r="A3373" s="282" t="s">
        <v>193</v>
      </c>
      <c r="B3373" s="286">
        <v>1</v>
      </c>
      <c r="C3373" s="286" t="s">
        <v>7</v>
      </c>
      <c r="D3373" s="321" t="s">
        <v>44</v>
      </c>
      <c r="E3373" s="286">
        <v>5</v>
      </c>
      <c r="F3373" s="286" t="s">
        <v>9</v>
      </c>
      <c r="G3373" s="286" t="s">
        <v>4603</v>
      </c>
      <c r="H3373" s="290" t="s">
        <v>4604</v>
      </c>
      <c r="I3373" s="89" t="s">
        <v>4641</v>
      </c>
      <c r="J3373" s="74">
        <f>IF(F3373="USD", E3373, E3373 * IFERROR(VLOOKUP(F3373, EXCHANGE_RATE!A:B, 2, FALSE), "Currency not found"))</f>
        <v>5</v>
      </c>
      <c r="K3373" s="74">
        <f t="shared" si="345"/>
        <v>5</v>
      </c>
      <c r="L3373" s="14">
        <f>IF(C3373="MTS", B3373, B3373 * IFERROR(VLOOKUP(C3373, 'QTY_CONVERSIONS '!A:B, 2, FALSE), "Units not found"))</f>
        <v>1E-3</v>
      </c>
      <c r="M3373" s="75">
        <f t="shared" si="346"/>
        <v>5</v>
      </c>
      <c r="N3373" t="str">
        <f>IFERROR(VLOOKUP(D3373, Product_Category!A:B, 2, FALSE), "Uncategorized")</f>
        <v>CMC</v>
      </c>
      <c r="O3373" s="76">
        <f t="shared" si="347"/>
        <v>5</v>
      </c>
      <c r="P3373" s="76">
        <f t="shared" si="348"/>
        <v>5.0000000000000001E-3</v>
      </c>
      <c r="Q3373">
        <v>2024</v>
      </c>
      <c r="R3373" t="str">
        <f>IFERROR(VLOOKUP(G3373,'Importer Name'!A:B, 2, FALSE), "")</f>
        <v>MSN Labs</v>
      </c>
      <c r="S3373" t="str">
        <f>IFERROR(VLOOKUP(H3373,'Supplier name '!A:B, 2, FALSE), "")</f>
        <v>Nanning Hangteng Internatioal</v>
      </c>
    </row>
    <row r="3374" spans="1:19">
      <c r="A3374" s="282" t="s">
        <v>193</v>
      </c>
      <c r="B3374" s="286">
        <v>18000</v>
      </c>
      <c r="C3374" s="286" t="s">
        <v>7</v>
      </c>
      <c r="D3374" s="321" t="s">
        <v>798</v>
      </c>
      <c r="E3374" s="286">
        <v>2.83</v>
      </c>
      <c r="F3374" s="286" t="s">
        <v>9</v>
      </c>
      <c r="G3374" s="286" t="s">
        <v>4605</v>
      </c>
      <c r="H3374" s="290" t="s">
        <v>4606</v>
      </c>
      <c r="I3374" s="89" t="s">
        <v>4641</v>
      </c>
      <c r="J3374" s="74">
        <f>IF(F3374="USD", E3374, E3374 * IFERROR(VLOOKUP(F3374, EXCHANGE_RATE!A:B, 2, FALSE), "Currency not found"))</f>
        <v>2.83</v>
      </c>
      <c r="K3374" s="74">
        <f t="shared" si="345"/>
        <v>2.83</v>
      </c>
      <c r="L3374" s="14">
        <f>IF(C3374="MTS", B3374, B3374 * IFERROR(VLOOKUP(C3374, 'QTY_CONVERSIONS '!A:B, 2, FALSE), "Units not found"))</f>
        <v>18</v>
      </c>
      <c r="M3374" s="75">
        <f t="shared" si="346"/>
        <v>50940</v>
      </c>
      <c r="N3374" t="str">
        <f>IFERROR(VLOOKUP(D3374, Product_Category!A:B, 2, FALSE), "Uncategorized")</f>
        <v>CMC</v>
      </c>
      <c r="O3374" s="76">
        <f t="shared" si="347"/>
        <v>2.83</v>
      </c>
      <c r="P3374" s="76">
        <f t="shared" si="348"/>
        <v>50.94</v>
      </c>
      <c r="Q3374">
        <v>2024</v>
      </c>
      <c r="R3374" t="str">
        <f>IFERROR(VLOOKUP(G3374,'Importer Name'!A:B, 2, FALSE), "")</f>
        <v>SJ Pharma</v>
      </c>
      <c r="S3374" t="str">
        <f>IFERROR(VLOOKUP(H3374,'Supplier name '!A:B, 2, FALSE), "")</f>
        <v>Qingdao ICD Biochem</v>
      </c>
    </row>
    <row r="3375" spans="1:19">
      <c r="A3375" s="282" t="s">
        <v>193</v>
      </c>
      <c r="B3375" s="286">
        <v>15000</v>
      </c>
      <c r="C3375" s="286" t="s">
        <v>7</v>
      </c>
      <c r="D3375" s="321" t="s">
        <v>798</v>
      </c>
      <c r="E3375" s="286">
        <v>3.1</v>
      </c>
      <c r="F3375" s="286" t="s">
        <v>9</v>
      </c>
      <c r="G3375" s="286" t="s">
        <v>4607</v>
      </c>
      <c r="H3375" s="290" t="s">
        <v>4041</v>
      </c>
      <c r="I3375" s="89" t="s">
        <v>4641</v>
      </c>
      <c r="J3375" s="74">
        <f>IF(F3375="USD", E3375, E3375 * IFERROR(VLOOKUP(F3375, EXCHANGE_RATE!A:B, 2, FALSE), "Currency not found"))</f>
        <v>3.1</v>
      </c>
      <c r="K3375" s="74">
        <f t="shared" si="345"/>
        <v>3.1</v>
      </c>
      <c r="L3375" s="14">
        <f>IF(C3375="MTS", B3375, B3375 * IFERROR(VLOOKUP(C3375, 'QTY_CONVERSIONS '!A:B, 2, FALSE), "Units not found"))</f>
        <v>15</v>
      </c>
      <c r="M3375" s="75">
        <f t="shared" si="346"/>
        <v>46500</v>
      </c>
      <c r="N3375" t="str">
        <f>IFERROR(VLOOKUP(D3375, Product_Category!A:B, 2, FALSE), "Uncategorized")</f>
        <v>CMC</v>
      </c>
      <c r="O3375" s="76">
        <f t="shared" si="347"/>
        <v>3.1</v>
      </c>
      <c r="P3375" s="76">
        <f t="shared" si="348"/>
        <v>46.5</v>
      </c>
      <c r="Q3375">
        <v>2024</v>
      </c>
      <c r="R3375" t="str">
        <f>IFERROR(VLOOKUP(G3375,'Importer Name'!A:B, 2, FALSE), "")</f>
        <v>ALGOL CHEMICALS</v>
      </c>
      <c r="S3375" t="str">
        <f>IFERROR(VLOOKUP(H3375,'Supplier name '!A:B, 2, FALSE), "")</f>
        <v>Shandong Head Group</v>
      </c>
    </row>
    <row r="3376" spans="1:19">
      <c r="A3376" s="282" t="s">
        <v>193</v>
      </c>
      <c r="B3376" s="286">
        <v>6.0000000000000001E-3</v>
      </c>
      <c r="C3376" s="286" t="s">
        <v>7</v>
      </c>
      <c r="D3376" s="321" t="s">
        <v>44</v>
      </c>
      <c r="E3376" s="286">
        <v>2</v>
      </c>
      <c r="F3376" s="286" t="s">
        <v>9</v>
      </c>
      <c r="G3376" s="286" t="s">
        <v>4603</v>
      </c>
      <c r="H3376" s="290" t="s">
        <v>4608</v>
      </c>
      <c r="I3376" s="89" t="s">
        <v>4641</v>
      </c>
      <c r="J3376" s="74">
        <f>IF(F3376="USD", E3376, E3376 * IFERROR(VLOOKUP(F3376, EXCHANGE_RATE!A:B, 2, FALSE), "Currency not found"))</f>
        <v>2</v>
      </c>
      <c r="K3376" s="74">
        <f t="shared" si="345"/>
        <v>2</v>
      </c>
      <c r="L3376" s="14">
        <f>IF(C3376="MTS", B3376, B3376 * IFERROR(VLOOKUP(C3376, 'QTY_CONVERSIONS '!A:B, 2, FALSE), "Units not found"))</f>
        <v>6.0000000000000002E-6</v>
      </c>
      <c r="M3376" s="75">
        <f t="shared" si="346"/>
        <v>1.2E-2</v>
      </c>
      <c r="N3376" t="str">
        <f>IFERROR(VLOOKUP(D3376, Product_Category!A:B, 2, FALSE), "Uncategorized")</f>
        <v>CMC</v>
      </c>
      <c r="O3376" s="76">
        <f t="shared" si="347"/>
        <v>2</v>
      </c>
      <c r="P3376" s="76">
        <f t="shared" si="348"/>
        <v>1.2E-5</v>
      </c>
      <c r="Q3376">
        <v>2024</v>
      </c>
      <c r="R3376" t="str">
        <f>IFERROR(VLOOKUP(G3376,'Importer Name'!A:B, 2, FALSE), "")</f>
        <v>MSN Labs</v>
      </c>
      <c r="S3376" t="str">
        <f>IFERROR(VLOOKUP(H3376,'Supplier name '!A:B, 2, FALSE), "")</f>
        <v>Shijiazhuang Yanqi trading</v>
      </c>
    </row>
    <row r="3377" spans="1:19">
      <c r="A3377" s="282" t="s">
        <v>193</v>
      </c>
      <c r="B3377" s="286">
        <v>18000</v>
      </c>
      <c r="C3377" s="286" t="s">
        <v>7</v>
      </c>
      <c r="D3377" s="321" t="s">
        <v>798</v>
      </c>
      <c r="E3377" s="286">
        <v>3</v>
      </c>
      <c r="F3377" s="286" t="s">
        <v>9</v>
      </c>
      <c r="G3377" s="286" t="s">
        <v>4609</v>
      </c>
      <c r="H3377" s="290" t="s">
        <v>4610</v>
      </c>
      <c r="I3377" s="89" t="s">
        <v>4641</v>
      </c>
      <c r="J3377" s="74">
        <f>IF(F3377="USD", E3377, E3377 * IFERROR(VLOOKUP(F3377, EXCHANGE_RATE!A:B, 2, FALSE), "Currency not found"))</f>
        <v>3</v>
      </c>
      <c r="K3377" s="74">
        <f t="shared" si="345"/>
        <v>3</v>
      </c>
      <c r="L3377" s="14">
        <f>IF(C3377="MTS", B3377, B3377 * IFERROR(VLOOKUP(C3377, 'QTY_CONVERSIONS '!A:B, 2, FALSE), "Units not found"))</f>
        <v>18</v>
      </c>
      <c r="M3377" s="75">
        <f t="shared" si="346"/>
        <v>54000</v>
      </c>
      <c r="N3377" t="str">
        <f>IFERROR(VLOOKUP(D3377, Product_Category!A:B, 2, FALSE), "Uncategorized")</f>
        <v>CMC</v>
      </c>
      <c r="O3377" s="76">
        <f t="shared" si="347"/>
        <v>3</v>
      </c>
      <c r="P3377" s="76">
        <f t="shared" si="348"/>
        <v>54</v>
      </c>
      <c r="Q3377">
        <v>2024</v>
      </c>
      <c r="R3377" t="str">
        <f>IFERROR(VLOOKUP(G3377,'Importer Name'!A:B, 2, FALSE), "")</f>
        <v>Prachin Chemicals</v>
      </c>
      <c r="S3377" t="str">
        <f>IFERROR(VLOOKUP(H3377,'Supplier name '!A:B, 2, FALSE), "")</f>
        <v>Suzhou Kingbridge Import &amp; Export</v>
      </c>
    </row>
    <row r="3378" spans="1:19">
      <c r="A3378" s="282" t="s">
        <v>193</v>
      </c>
      <c r="B3378" s="286">
        <v>1000</v>
      </c>
      <c r="C3378" s="286" t="s">
        <v>7</v>
      </c>
      <c r="D3378" s="321" t="s">
        <v>798</v>
      </c>
      <c r="E3378" s="286">
        <v>1.8</v>
      </c>
      <c r="F3378" s="286" t="s">
        <v>9</v>
      </c>
      <c r="G3378" s="286" t="s">
        <v>4611</v>
      </c>
      <c r="H3378" s="290" t="s">
        <v>4610</v>
      </c>
      <c r="I3378" s="89" t="s">
        <v>4641</v>
      </c>
      <c r="J3378" s="74">
        <f>IF(F3378="USD", E3378, E3378 * IFERROR(VLOOKUP(F3378, EXCHANGE_RATE!A:B, 2, FALSE), "Currency not found"))</f>
        <v>1.8</v>
      </c>
      <c r="K3378" s="74">
        <f t="shared" si="345"/>
        <v>1.8</v>
      </c>
      <c r="L3378" s="14">
        <f>IF(C3378="MTS", B3378, B3378 * IFERROR(VLOOKUP(C3378, 'QTY_CONVERSIONS '!A:B, 2, FALSE), "Units not found"))</f>
        <v>1</v>
      </c>
      <c r="M3378" s="75">
        <f t="shared" si="346"/>
        <v>1800</v>
      </c>
      <c r="N3378" t="str">
        <f>IFERROR(VLOOKUP(D3378, Product_Category!A:B, 2, FALSE), "Uncategorized")</f>
        <v>CMC</v>
      </c>
      <c r="O3378" s="76">
        <f t="shared" si="347"/>
        <v>1.8</v>
      </c>
      <c r="P3378" s="76">
        <f t="shared" si="348"/>
        <v>1.8</v>
      </c>
      <c r="Q3378">
        <v>2024</v>
      </c>
      <c r="R3378" t="str">
        <f>IFERROR(VLOOKUP(G3378,'Importer Name'!A:B, 2, FALSE), "")</f>
        <v>Jai AMBE</v>
      </c>
      <c r="S3378" t="str">
        <f>IFERROR(VLOOKUP(H3378,'Supplier name '!A:B, 2, FALSE), "")</f>
        <v>Suzhou Kingbridge Import &amp; Export</v>
      </c>
    </row>
    <row r="3379" spans="1:19">
      <c r="A3379" s="282" t="s">
        <v>193</v>
      </c>
      <c r="B3379" s="286">
        <v>10000</v>
      </c>
      <c r="C3379" s="286" t="s">
        <v>7</v>
      </c>
      <c r="D3379" s="321" t="s">
        <v>798</v>
      </c>
      <c r="E3379" s="286">
        <v>1.9</v>
      </c>
      <c r="F3379" s="286" t="s">
        <v>9</v>
      </c>
      <c r="G3379" s="286" t="s">
        <v>4530</v>
      </c>
      <c r="H3379" s="290" t="s">
        <v>4531</v>
      </c>
      <c r="I3379" s="89" t="s">
        <v>4641</v>
      </c>
      <c r="J3379" s="74">
        <f>IF(F3379="USD", E3379, E3379 * IFERROR(VLOOKUP(F3379, EXCHANGE_RATE!A:B, 2, FALSE), "Currency not found"))</f>
        <v>1.9</v>
      </c>
      <c r="K3379" s="74">
        <f t="shared" si="345"/>
        <v>1.9</v>
      </c>
      <c r="L3379" s="14">
        <f>IF(C3379="MTS", B3379, B3379 * IFERROR(VLOOKUP(C3379, 'QTY_CONVERSIONS '!A:B, 2, FALSE), "Units not found"))</f>
        <v>10</v>
      </c>
      <c r="M3379" s="75">
        <f t="shared" si="346"/>
        <v>19000</v>
      </c>
      <c r="N3379" t="str">
        <f>IFERROR(VLOOKUP(D3379, Product_Category!A:B, 2, FALSE), "Uncategorized")</f>
        <v>CMC</v>
      </c>
      <c r="O3379" s="76">
        <f t="shared" si="347"/>
        <v>1.9</v>
      </c>
      <c r="P3379" s="76">
        <f t="shared" si="348"/>
        <v>19</v>
      </c>
      <c r="Q3379">
        <v>2024</v>
      </c>
      <c r="R3379" t="str">
        <f>IFERROR(VLOOKUP(G3379,'Importer Name'!A:B, 2, FALSE), "")</f>
        <v>Claxa Chemicals</v>
      </c>
      <c r="S3379" t="str">
        <f>IFERROR(VLOOKUP(H3379,'Supplier name '!A:B, 2, FALSE), "")</f>
        <v>Weifang Lanqing</v>
      </c>
    </row>
    <row r="3380" spans="1:19">
      <c r="A3380" s="282" t="s">
        <v>193</v>
      </c>
      <c r="B3380" s="286">
        <v>3000</v>
      </c>
      <c r="C3380" s="286" t="s">
        <v>7</v>
      </c>
      <c r="D3380" s="321" t="s">
        <v>4577</v>
      </c>
      <c r="E3380" s="301">
        <v>81.25</v>
      </c>
      <c r="F3380" s="286" t="s">
        <v>9</v>
      </c>
      <c r="G3380" s="286" t="s">
        <v>4612</v>
      </c>
      <c r="H3380" s="290" t="s">
        <v>4613</v>
      </c>
      <c r="I3380" s="89" t="s">
        <v>4641</v>
      </c>
      <c r="J3380" s="74">
        <f>IF(F3380="USD", E3380, E3380 * IFERROR(VLOOKUP(F3380, EXCHANGE_RATE!A:B, 2, FALSE), "Currency not found"))</f>
        <v>81.25</v>
      </c>
      <c r="K3380" s="74">
        <f t="shared" si="345"/>
        <v>81.25</v>
      </c>
      <c r="L3380" s="14">
        <f>IF(C3380="MTS", B3380, B3380 * IFERROR(VLOOKUP(C3380, 'QTY_CONVERSIONS '!A:B, 2, FALSE), "Units not found"))</f>
        <v>3</v>
      </c>
      <c r="M3380" s="75">
        <f t="shared" si="346"/>
        <v>243750</v>
      </c>
      <c r="N3380" t="str">
        <f>IFERROR(VLOOKUP(D3380, Product_Category!A:B, 2, FALSE), "Uncategorized")</f>
        <v>MCC</v>
      </c>
      <c r="O3380" s="76">
        <f t="shared" ref="O3380:O3383" si="349">K3380*1000</f>
        <v>81250</v>
      </c>
      <c r="P3380" s="76">
        <f t="shared" si="348"/>
        <v>243750</v>
      </c>
      <c r="Q3380">
        <v>2024</v>
      </c>
      <c r="R3380" t="str">
        <f>IFERROR(VLOOKUP(G3380,'Importer Name'!A:B, 2, FALSE), "")</f>
        <v>ALKEM LABS</v>
      </c>
      <c r="S3380" t="str">
        <f>IFERROR(VLOOKUP(H3380,'Supplier name '!A:B, 2, FALSE), "")</f>
        <v>WEIQIDA INTERNATIONAL</v>
      </c>
    </row>
    <row r="3381" spans="1:19">
      <c r="A3381" s="282" t="s">
        <v>193</v>
      </c>
      <c r="B3381" s="286">
        <v>4500</v>
      </c>
      <c r="C3381" s="286" t="s">
        <v>7</v>
      </c>
      <c r="D3381" s="321" t="s">
        <v>4577</v>
      </c>
      <c r="E3381" s="301">
        <v>81.25</v>
      </c>
      <c r="F3381" s="286" t="s">
        <v>9</v>
      </c>
      <c r="G3381" s="286" t="s">
        <v>4612</v>
      </c>
      <c r="H3381" s="290" t="s">
        <v>4613</v>
      </c>
      <c r="I3381" s="89" t="s">
        <v>4641</v>
      </c>
      <c r="J3381" s="74">
        <f>IF(F3381="USD", E3381, E3381 * IFERROR(VLOOKUP(F3381, EXCHANGE_RATE!A:B, 2, FALSE), "Currency not found"))</f>
        <v>81.25</v>
      </c>
      <c r="K3381" s="74">
        <f t="shared" si="345"/>
        <v>81.25</v>
      </c>
      <c r="L3381" s="14">
        <f>IF(C3381="MTS", B3381, B3381 * IFERROR(VLOOKUP(C3381, 'QTY_CONVERSIONS '!A:B, 2, FALSE), "Units not found"))</f>
        <v>4.5</v>
      </c>
      <c r="M3381" s="75">
        <f t="shared" si="346"/>
        <v>365625</v>
      </c>
      <c r="N3381" t="str">
        <f>IFERROR(VLOOKUP(D3381, Product_Category!A:B, 2, FALSE), "Uncategorized")</f>
        <v>MCC</v>
      </c>
      <c r="O3381" s="76">
        <f t="shared" si="349"/>
        <v>81250</v>
      </c>
      <c r="P3381" s="76">
        <f t="shared" si="348"/>
        <v>365625</v>
      </c>
      <c r="Q3381">
        <v>2024</v>
      </c>
      <c r="R3381" t="str">
        <f>IFERROR(VLOOKUP(G3381,'Importer Name'!A:B, 2, FALSE), "")</f>
        <v>ALKEM LABS</v>
      </c>
      <c r="S3381" t="str">
        <f>IFERROR(VLOOKUP(H3381,'Supplier name '!A:B, 2, FALSE), "")</f>
        <v>WEIQIDA INTERNATIONAL</v>
      </c>
    </row>
    <row r="3382" spans="1:19">
      <c r="A3382" s="282" t="s">
        <v>193</v>
      </c>
      <c r="B3382" s="286">
        <v>475</v>
      </c>
      <c r="C3382" s="286" t="s">
        <v>7</v>
      </c>
      <c r="D3382" s="321" t="s">
        <v>4577</v>
      </c>
      <c r="E3382" s="301">
        <v>81.25</v>
      </c>
      <c r="F3382" s="286" t="s">
        <v>9</v>
      </c>
      <c r="G3382" s="286" t="s">
        <v>4612</v>
      </c>
      <c r="H3382" s="290" t="s">
        <v>4613</v>
      </c>
      <c r="I3382" s="89" t="s">
        <v>4641</v>
      </c>
      <c r="J3382" s="74">
        <f>IF(F3382="USD", E3382, E3382 * IFERROR(VLOOKUP(F3382, EXCHANGE_RATE!A:B, 2, FALSE), "Currency not found"))</f>
        <v>81.25</v>
      </c>
      <c r="K3382" s="74">
        <f t="shared" si="345"/>
        <v>81.25</v>
      </c>
      <c r="L3382" s="14">
        <f>IF(C3382="MTS", B3382, B3382 * IFERROR(VLOOKUP(C3382, 'QTY_CONVERSIONS '!A:B, 2, FALSE), "Units not found"))</f>
        <v>0.47500000000000003</v>
      </c>
      <c r="M3382" s="75">
        <f t="shared" si="346"/>
        <v>38593.75</v>
      </c>
      <c r="N3382" t="str">
        <f>IFERROR(VLOOKUP(D3382, Product_Category!A:B, 2, FALSE), "Uncategorized")</f>
        <v>MCC</v>
      </c>
      <c r="O3382" s="76">
        <f t="shared" si="349"/>
        <v>81250</v>
      </c>
      <c r="P3382" s="76">
        <f t="shared" si="348"/>
        <v>38593.75</v>
      </c>
      <c r="Q3382">
        <v>2024</v>
      </c>
      <c r="R3382" t="str">
        <f>IFERROR(VLOOKUP(G3382,'Importer Name'!A:B, 2, FALSE), "")</f>
        <v>ALKEM LABS</v>
      </c>
      <c r="S3382" t="str">
        <f>IFERROR(VLOOKUP(H3382,'Supplier name '!A:B, 2, FALSE), "")</f>
        <v>WEIQIDA INTERNATIONAL</v>
      </c>
    </row>
    <row r="3383" spans="1:19">
      <c r="A3383" s="282" t="s">
        <v>193</v>
      </c>
      <c r="B3383" s="286">
        <v>950</v>
      </c>
      <c r="C3383" s="286" t="s">
        <v>7</v>
      </c>
      <c r="D3383" s="321" t="s">
        <v>4577</v>
      </c>
      <c r="E3383" s="301">
        <v>81.25</v>
      </c>
      <c r="F3383" s="286" t="s">
        <v>9</v>
      </c>
      <c r="G3383" s="286" t="s">
        <v>4612</v>
      </c>
      <c r="H3383" s="290" t="s">
        <v>4613</v>
      </c>
      <c r="I3383" s="89" t="s">
        <v>4641</v>
      </c>
      <c r="J3383" s="74">
        <f>IF(F3383="USD", E3383, E3383 * IFERROR(VLOOKUP(F3383, EXCHANGE_RATE!A:B, 2, FALSE), "Currency not found"))</f>
        <v>81.25</v>
      </c>
      <c r="K3383" s="74">
        <f t="shared" si="345"/>
        <v>81.25</v>
      </c>
      <c r="L3383" s="14">
        <f>IF(C3383="MTS", B3383, B3383 * IFERROR(VLOOKUP(C3383, 'QTY_CONVERSIONS '!A:B, 2, FALSE), "Units not found"))</f>
        <v>0.95000000000000007</v>
      </c>
      <c r="M3383" s="75">
        <f t="shared" si="346"/>
        <v>77187.5</v>
      </c>
      <c r="N3383" t="str">
        <f>IFERROR(VLOOKUP(D3383, Product_Category!A:B, 2, FALSE), "Uncategorized")</f>
        <v>MCC</v>
      </c>
      <c r="O3383" s="76">
        <f t="shared" si="349"/>
        <v>81250</v>
      </c>
      <c r="P3383" s="76">
        <f t="shared" si="348"/>
        <v>77187.5</v>
      </c>
      <c r="Q3383">
        <v>2024</v>
      </c>
      <c r="R3383" t="str">
        <f>IFERROR(VLOOKUP(G3383,'Importer Name'!A:B, 2, FALSE), "")</f>
        <v>ALKEM LABS</v>
      </c>
      <c r="S3383" t="str">
        <f>IFERROR(VLOOKUP(H3383,'Supplier name '!A:B, 2, FALSE), "")</f>
        <v>WEIQIDA INTERNATIONAL</v>
      </c>
    </row>
    <row r="3384" spans="1:19">
      <c r="A3384" s="283" t="s">
        <v>193</v>
      </c>
      <c r="B3384" s="287">
        <v>140000</v>
      </c>
      <c r="C3384" s="287" t="s">
        <v>7</v>
      </c>
      <c r="D3384" s="322" t="s">
        <v>798</v>
      </c>
      <c r="E3384" s="287">
        <v>2.4500000000000002</v>
      </c>
      <c r="F3384" s="287" t="s">
        <v>9</v>
      </c>
      <c r="G3384" s="287" t="s">
        <v>4050</v>
      </c>
      <c r="H3384" s="291" t="s">
        <v>4614</v>
      </c>
      <c r="I3384" s="89" t="s">
        <v>4641</v>
      </c>
      <c r="J3384" s="74">
        <f>IF(F3384="USD", E3384, E3384 * IFERROR(VLOOKUP(F3384, EXCHANGE_RATE!A:B, 2, FALSE), "Currency not found"))</f>
        <v>2.4500000000000002</v>
      </c>
      <c r="K3384" s="74">
        <f t="shared" si="345"/>
        <v>2.4500000000000002</v>
      </c>
      <c r="L3384" s="14">
        <f>IF(C3384="MTS", B3384, B3384 * IFERROR(VLOOKUP(C3384, 'QTY_CONVERSIONS '!A:B, 2, FALSE), "Units not found"))</f>
        <v>140</v>
      </c>
      <c r="M3384" s="75">
        <f t="shared" si="346"/>
        <v>343000</v>
      </c>
      <c r="N3384" t="str">
        <f>IFERROR(VLOOKUP(D3384, Product_Category!A:B, 2, FALSE), "Uncategorized")</f>
        <v>CMC</v>
      </c>
      <c r="O3384" s="76">
        <f t="shared" si="347"/>
        <v>2.4500000000000002</v>
      </c>
      <c r="P3384" s="76">
        <f t="shared" si="348"/>
        <v>343</v>
      </c>
      <c r="Q3384">
        <v>2024</v>
      </c>
      <c r="R3384" t="str">
        <f>IFERROR(VLOOKUP(G3384,'Importer Name'!A:B, 2, FALSE), "")</f>
        <v>MERIDIAN POLYMERS</v>
      </c>
      <c r="S3384" t="str">
        <f>IFERROR(VLOOKUP(H3384,'Supplier name '!A:B, 2, FALSE), "")</f>
        <v>Zibo Jinsheng International</v>
      </c>
    </row>
    <row r="3385" spans="1:19">
      <c r="A3385" s="282" t="s">
        <v>207</v>
      </c>
      <c r="B3385" s="286">
        <v>2000</v>
      </c>
      <c r="C3385" s="286" t="s">
        <v>7</v>
      </c>
      <c r="D3385" s="321" t="s">
        <v>724</v>
      </c>
      <c r="E3385" s="286">
        <v>8.2100000000000009</v>
      </c>
      <c r="F3385" s="286" t="s">
        <v>1718</v>
      </c>
      <c r="G3385" s="286" t="s">
        <v>4064</v>
      </c>
      <c r="H3385" s="290" t="s">
        <v>4053</v>
      </c>
      <c r="I3385" s="89" t="s">
        <v>4641</v>
      </c>
      <c r="J3385" s="74">
        <f>IF(F3385="USD", E3385, E3385 * IFERROR(VLOOKUP(F3385, EXCHANGE_RATE!A:B, 2, FALSE), "Currency not found"))</f>
        <v>8.7847000000000008</v>
      </c>
      <c r="K3385" s="74">
        <f t="shared" si="345"/>
        <v>8.7899999999999991</v>
      </c>
      <c r="L3385" s="14">
        <f>IF(C3385="MTS", B3385, B3385 * IFERROR(VLOOKUP(C3385, 'QTY_CONVERSIONS '!A:B, 2, FALSE), "Units not found"))</f>
        <v>2</v>
      </c>
      <c r="M3385" s="75">
        <f t="shared" si="346"/>
        <v>17580</v>
      </c>
      <c r="N3385" t="str">
        <f>IFERROR(VLOOKUP(D3385, Product_Category!A:B, 2, FALSE), "Uncategorized")</f>
        <v>MCC</v>
      </c>
      <c r="O3385" s="76">
        <f t="shared" si="347"/>
        <v>8.7899999999999991</v>
      </c>
      <c r="P3385" s="76">
        <f t="shared" si="348"/>
        <v>17.579999999999998</v>
      </c>
      <c r="Q3385">
        <v>2024</v>
      </c>
      <c r="R3385" t="str">
        <f>IFERROR(VLOOKUP(G3385,'Importer Name'!A:B, 2, FALSE), "")</f>
        <v>MYLAN LABS</v>
      </c>
      <c r="S3385" t="str">
        <f>IFERROR(VLOOKUP(H3385,'Supplier name '!A:B, 2, FALSE), "")</f>
        <v>JRS PHARMA</v>
      </c>
    </row>
    <row r="3386" spans="1:19">
      <c r="A3386" s="282" t="s">
        <v>207</v>
      </c>
      <c r="B3386" s="286">
        <v>16000</v>
      </c>
      <c r="C3386" s="286" t="s">
        <v>7</v>
      </c>
      <c r="D3386" s="321" t="s">
        <v>724</v>
      </c>
      <c r="E3386" s="286">
        <v>8.2899999999999991</v>
      </c>
      <c r="F3386" s="286" t="s">
        <v>1718</v>
      </c>
      <c r="G3386" s="286" t="s">
        <v>4052</v>
      </c>
      <c r="H3386" s="290" t="s">
        <v>4053</v>
      </c>
      <c r="I3386" s="89" t="s">
        <v>4641</v>
      </c>
      <c r="J3386" s="74">
        <f>IF(F3386="USD", E3386, E3386 * IFERROR(VLOOKUP(F3386, EXCHANGE_RATE!A:B, 2, FALSE), "Currency not found"))</f>
        <v>8.8703000000000003</v>
      </c>
      <c r="K3386" s="74">
        <f t="shared" si="345"/>
        <v>8.879999999999999</v>
      </c>
      <c r="L3386" s="14">
        <f>IF(C3386="MTS", B3386, B3386 * IFERROR(VLOOKUP(C3386, 'QTY_CONVERSIONS '!A:B, 2, FALSE), "Units not found"))</f>
        <v>16</v>
      </c>
      <c r="M3386" s="75">
        <f t="shared" si="346"/>
        <v>142079.99999999997</v>
      </c>
      <c r="N3386" t="str">
        <f>IFERROR(VLOOKUP(D3386, Product_Category!A:B, 2, FALSE), "Uncategorized")</f>
        <v>MCC</v>
      </c>
      <c r="O3386" s="76">
        <f t="shared" si="347"/>
        <v>8.879999999999999</v>
      </c>
      <c r="P3386" s="76">
        <f t="shared" si="348"/>
        <v>142.07999999999998</v>
      </c>
      <c r="Q3386">
        <v>2024</v>
      </c>
      <c r="R3386" t="str">
        <f>IFERROR(VLOOKUP(G3386,'Importer Name'!A:B, 2, FALSE), "")</f>
        <v>RETTENMAIER</v>
      </c>
      <c r="S3386" t="str">
        <f>IFERROR(VLOOKUP(H3386,'Supplier name '!A:B, 2, FALSE), "")</f>
        <v>JRS PHARMA</v>
      </c>
    </row>
    <row r="3387" spans="1:19">
      <c r="A3387" s="282" t="s">
        <v>207</v>
      </c>
      <c r="B3387" s="286">
        <v>15000</v>
      </c>
      <c r="C3387" s="286" t="s">
        <v>7</v>
      </c>
      <c r="D3387" s="321" t="s">
        <v>724</v>
      </c>
      <c r="E3387" s="286">
        <v>10.039999999999999</v>
      </c>
      <c r="F3387" s="286" t="s">
        <v>1718</v>
      </c>
      <c r="G3387" s="286" t="s">
        <v>4052</v>
      </c>
      <c r="H3387" s="290" t="s">
        <v>4053</v>
      </c>
      <c r="I3387" s="89" t="s">
        <v>4641</v>
      </c>
      <c r="J3387" s="74">
        <f>IF(F3387="USD", E3387, E3387 * IFERROR(VLOOKUP(F3387, EXCHANGE_RATE!A:B, 2, FALSE), "Currency not found"))</f>
        <v>10.742799999999999</v>
      </c>
      <c r="K3387" s="74">
        <f t="shared" si="345"/>
        <v>10.75</v>
      </c>
      <c r="L3387" s="14">
        <f>IF(C3387="MTS", B3387, B3387 * IFERROR(VLOOKUP(C3387, 'QTY_CONVERSIONS '!A:B, 2, FALSE), "Units not found"))</f>
        <v>15</v>
      </c>
      <c r="M3387" s="75">
        <f t="shared" si="346"/>
        <v>161250</v>
      </c>
      <c r="N3387" t="str">
        <f>IFERROR(VLOOKUP(D3387, Product_Category!A:B, 2, FALSE), "Uncategorized")</f>
        <v>MCC</v>
      </c>
      <c r="O3387" s="76">
        <f t="shared" si="347"/>
        <v>10.75</v>
      </c>
      <c r="P3387" s="76">
        <f t="shared" si="348"/>
        <v>161.25</v>
      </c>
      <c r="Q3387">
        <v>2024</v>
      </c>
      <c r="R3387" t="str">
        <f>IFERROR(VLOOKUP(G3387,'Importer Name'!A:B, 2, FALSE), "")</f>
        <v>RETTENMAIER</v>
      </c>
      <c r="S3387" t="str">
        <f>IFERROR(VLOOKUP(H3387,'Supplier name '!A:B, 2, FALSE), "")</f>
        <v>JRS PHARMA</v>
      </c>
    </row>
    <row r="3388" spans="1:19">
      <c r="A3388" s="282" t="s">
        <v>207</v>
      </c>
      <c r="B3388" s="286">
        <v>14720</v>
      </c>
      <c r="C3388" s="286" t="s">
        <v>7</v>
      </c>
      <c r="D3388" s="321" t="s">
        <v>724</v>
      </c>
      <c r="E3388" s="286">
        <v>7.13</v>
      </c>
      <c r="F3388" s="286" t="s">
        <v>1718</v>
      </c>
      <c r="G3388" s="286" t="s">
        <v>4052</v>
      </c>
      <c r="H3388" s="290" t="s">
        <v>4053</v>
      </c>
      <c r="I3388" s="89" t="s">
        <v>4641</v>
      </c>
      <c r="J3388" s="74">
        <f>IF(F3388="USD", E3388, E3388 * IFERROR(VLOOKUP(F3388, EXCHANGE_RATE!A:B, 2, FALSE), "Currency not found"))</f>
        <v>7.6291000000000002</v>
      </c>
      <c r="K3388" s="74">
        <f t="shared" si="345"/>
        <v>7.63</v>
      </c>
      <c r="L3388" s="14">
        <f>IF(C3388="MTS", B3388, B3388 * IFERROR(VLOOKUP(C3388, 'QTY_CONVERSIONS '!A:B, 2, FALSE), "Units not found"))</f>
        <v>14.72</v>
      </c>
      <c r="M3388" s="75">
        <f t="shared" si="346"/>
        <v>112313.59999999999</v>
      </c>
      <c r="N3388" t="str">
        <f>IFERROR(VLOOKUP(D3388, Product_Category!A:B, 2, FALSE), "Uncategorized")</f>
        <v>MCC</v>
      </c>
      <c r="O3388" s="76">
        <f t="shared" si="347"/>
        <v>7.63</v>
      </c>
      <c r="P3388" s="76">
        <f t="shared" si="348"/>
        <v>112.31360000000001</v>
      </c>
      <c r="Q3388">
        <v>2024</v>
      </c>
      <c r="R3388" t="str">
        <f>IFERROR(VLOOKUP(G3388,'Importer Name'!A:B, 2, FALSE), "")</f>
        <v>RETTENMAIER</v>
      </c>
      <c r="S3388" t="str">
        <f>IFERROR(VLOOKUP(H3388,'Supplier name '!A:B, 2, FALSE), "")</f>
        <v>JRS PHARMA</v>
      </c>
    </row>
    <row r="3389" spans="1:19">
      <c r="A3389" s="282" t="s">
        <v>207</v>
      </c>
      <c r="B3389" s="286">
        <v>28000</v>
      </c>
      <c r="C3389" s="286" t="s">
        <v>7</v>
      </c>
      <c r="D3389" s="321" t="s">
        <v>798</v>
      </c>
      <c r="E3389" s="286">
        <v>2.25</v>
      </c>
      <c r="F3389" s="286" t="s">
        <v>9</v>
      </c>
      <c r="G3389" s="286" t="s">
        <v>4615</v>
      </c>
      <c r="H3389" s="290" t="s">
        <v>4057</v>
      </c>
      <c r="I3389" s="89" t="s">
        <v>4641</v>
      </c>
      <c r="J3389" s="74">
        <f>IF(F3389="USD", E3389, E3389 * IFERROR(VLOOKUP(F3389, EXCHANGE_RATE!A:B, 2, FALSE), "Currency not found"))</f>
        <v>2.25</v>
      </c>
      <c r="K3389" s="74">
        <f t="shared" si="345"/>
        <v>2.25</v>
      </c>
      <c r="L3389" s="14">
        <f>IF(C3389="MTS", B3389, B3389 * IFERROR(VLOOKUP(C3389, 'QTY_CONVERSIONS '!A:B, 2, FALSE), "Units not found"))</f>
        <v>28</v>
      </c>
      <c r="M3389" s="75">
        <f t="shared" si="346"/>
        <v>63000</v>
      </c>
      <c r="N3389" t="str">
        <f>IFERROR(VLOOKUP(D3389, Product_Category!A:B, 2, FALSE), "Uncategorized")</f>
        <v>CMC</v>
      </c>
      <c r="O3389" s="76">
        <f t="shared" si="347"/>
        <v>2.25</v>
      </c>
      <c r="P3389" s="76">
        <f t="shared" si="348"/>
        <v>63</v>
      </c>
      <c r="Q3389">
        <v>2024</v>
      </c>
      <c r="R3389" t="str">
        <f>IFERROR(VLOOKUP(G3389,'Importer Name'!A:B, 2, FALSE), "")</f>
        <v>Armaan Trading Company</v>
      </c>
      <c r="S3389" t="str">
        <f>IFERROR(VLOOKUP(H3389,'Supplier name '!A:B, 2, FALSE), "")</f>
        <v>NOURYON CHEMICALS</v>
      </c>
    </row>
    <row r="3390" spans="1:19">
      <c r="A3390" s="282" t="s">
        <v>207</v>
      </c>
      <c r="B3390" s="286">
        <v>56000</v>
      </c>
      <c r="C3390" s="286" t="s">
        <v>7</v>
      </c>
      <c r="D3390" s="321" t="s">
        <v>798</v>
      </c>
      <c r="E3390" s="286">
        <v>2.25</v>
      </c>
      <c r="F3390" s="286" t="s">
        <v>9</v>
      </c>
      <c r="G3390" s="286" t="s">
        <v>4615</v>
      </c>
      <c r="H3390" s="290" t="s">
        <v>4057</v>
      </c>
      <c r="I3390" s="89" t="s">
        <v>4641</v>
      </c>
      <c r="J3390" s="74">
        <f>IF(F3390="USD", E3390, E3390 * IFERROR(VLOOKUP(F3390, EXCHANGE_RATE!A:B, 2, FALSE), "Currency not found"))</f>
        <v>2.25</v>
      </c>
      <c r="K3390" s="74">
        <f t="shared" si="345"/>
        <v>2.25</v>
      </c>
      <c r="L3390" s="14">
        <f>IF(C3390="MTS", B3390, B3390 * IFERROR(VLOOKUP(C3390, 'QTY_CONVERSIONS '!A:B, 2, FALSE), "Units not found"))</f>
        <v>56</v>
      </c>
      <c r="M3390" s="75">
        <f t="shared" si="346"/>
        <v>126000</v>
      </c>
      <c r="N3390" t="str">
        <f>IFERROR(VLOOKUP(D3390, Product_Category!A:B, 2, FALSE), "Uncategorized")</f>
        <v>CMC</v>
      </c>
      <c r="O3390" s="76">
        <f t="shared" si="347"/>
        <v>2.25</v>
      </c>
      <c r="P3390" s="76">
        <f t="shared" si="348"/>
        <v>126</v>
      </c>
      <c r="Q3390">
        <v>2024</v>
      </c>
      <c r="R3390" t="str">
        <f>IFERROR(VLOOKUP(G3390,'Importer Name'!A:B, 2, FALSE), "")</f>
        <v>Armaan Trading Company</v>
      </c>
      <c r="S3390" t="str">
        <f>IFERROR(VLOOKUP(H3390,'Supplier name '!A:B, 2, FALSE), "")</f>
        <v>NOURYON CHEMICALS</v>
      </c>
    </row>
    <row r="3391" spans="1:19">
      <c r="A3391" s="282" t="s">
        <v>207</v>
      </c>
      <c r="B3391" s="286">
        <v>14000</v>
      </c>
      <c r="C3391" s="286" t="s">
        <v>7</v>
      </c>
      <c r="D3391" s="321" t="s">
        <v>798</v>
      </c>
      <c r="E3391" s="286">
        <v>2.5</v>
      </c>
      <c r="F3391" s="286" t="s">
        <v>9</v>
      </c>
      <c r="G3391" s="286" t="s">
        <v>4059</v>
      </c>
      <c r="H3391" s="290" t="s">
        <v>4057</v>
      </c>
      <c r="I3391" s="89" t="s">
        <v>4641</v>
      </c>
      <c r="J3391" s="74">
        <f>IF(F3391="USD", E3391, E3391 * IFERROR(VLOOKUP(F3391, EXCHANGE_RATE!A:B, 2, FALSE), "Currency not found"))</f>
        <v>2.5</v>
      </c>
      <c r="K3391" s="74">
        <f t="shared" si="345"/>
        <v>2.5</v>
      </c>
      <c r="L3391" s="14">
        <f>IF(C3391="MTS", B3391, B3391 * IFERROR(VLOOKUP(C3391, 'QTY_CONVERSIONS '!A:B, 2, FALSE), "Units not found"))</f>
        <v>14</v>
      </c>
      <c r="M3391" s="75">
        <f t="shared" si="346"/>
        <v>35000</v>
      </c>
      <c r="N3391" t="str">
        <f>IFERROR(VLOOKUP(D3391, Product_Category!A:B, 2, FALSE), "Uncategorized")</f>
        <v>CMC</v>
      </c>
      <c r="O3391" s="76">
        <f t="shared" si="347"/>
        <v>2.5</v>
      </c>
      <c r="P3391" s="76">
        <f t="shared" si="348"/>
        <v>35</v>
      </c>
      <c r="Q3391">
        <v>2024</v>
      </c>
      <c r="R3391" t="str">
        <f>IFERROR(VLOOKUP(G3391,'Importer Name'!A:B, 2, FALSE), "")</f>
        <v>JAI ARAVALI</v>
      </c>
      <c r="S3391" t="str">
        <f>IFERROR(VLOOKUP(H3391,'Supplier name '!A:B, 2, FALSE), "")</f>
        <v>NOURYON CHEMICALS</v>
      </c>
    </row>
    <row r="3392" spans="1:19">
      <c r="A3392" s="282" t="s">
        <v>207</v>
      </c>
      <c r="B3392" s="286">
        <v>14000</v>
      </c>
      <c r="C3392" s="286" t="s">
        <v>7</v>
      </c>
      <c r="D3392" s="321" t="s">
        <v>798</v>
      </c>
      <c r="E3392" s="286">
        <v>2.2000000000000002</v>
      </c>
      <c r="F3392" s="286" t="s">
        <v>9</v>
      </c>
      <c r="G3392" s="286" t="s">
        <v>4059</v>
      </c>
      <c r="H3392" s="290" t="s">
        <v>4057</v>
      </c>
      <c r="I3392" s="89" t="s">
        <v>4641</v>
      </c>
      <c r="J3392" s="74">
        <f>IF(F3392="USD", E3392, E3392 * IFERROR(VLOOKUP(F3392, EXCHANGE_RATE!A:B, 2, FALSE), "Currency not found"))</f>
        <v>2.2000000000000002</v>
      </c>
      <c r="K3392" s="74">
        <f t="shared" si="345"/>
        <v>2.2000000000000002</v>
      </c>
      <c r="L3392" s="14">
        <f>IF(C3392="MTS", B3392, B3392 * IFERROR(VLOOKUP(C3392, 'QTY_CONVERSIONS '!A:B, 2, FALSE), "Units not found"))</f>
        <v>14</v>
      </c>
      <c r="M3392" s="75">
        <f t="shared" si="346"/>
        <v>30800.000000000004</v>
      </c>
      <c r="N3392" t="str">
        <f>IFERROR(VLOOKUP(D3392, Product_Category!A:B, 2, FALSE), "Uncategorized")</f>
        <v>CMC</v>
      </c>
      <c r="O3392" s="76">
        <f t="shared" si="347"/>
        <v>2.2000000000000002</v>
      </c>
      <c r="P3392" s="76">
        <f t="shared" si="348"/>
        <v>30.800000000000004</v>
      </c>
      <c r="Q3392">
        <v>2024</v>
      </c>
      <c r="R3392" t="str">
        <f>IFERROR(VLOOKUP(G3392,'Importer Name'!A:B, 2, FALSE), "")</f>
        <v>JAI ARAVALI</v>
      </c>
      <c r="S3392" t="str">
        <f>IFERROR(VLOOKUP(H3392,'Supplier name '!A:B, 2, FALSE), "")</f>
        <v>NOURYON CHEMICALS</v>
      </c>
    </row>
    <row r="3393" spans="1:19">
      <c r="A3393" s="282" t="s">
        <v>207</v>
      </c>
      <c r="B3393" s="286">
        <v>42000</v>
      </c>
      <c r="C3393" s="286" t="s">
        <v>7</v>
      </c>
      <c r="D3393" s="321" t="s">
        <v>798</v>
      </c>
      <c r="E3393" s="286">
        <v>2.2000000000000002</v>
      </c>
      <c r="F3393" s="286" t="s">
        <v>9</v>
      </c>
      <c r="G3393" s="286" t="s">
        <v>4059</v>
      </c>
      <c r="H3393" s="290" t="s">
        <v>4057</v>
      </c>
      <c r="I3393" s="89" t="s">
        <v>4641</v>
      </c>
      <c r="J3393" s="74">
        <f>IF(F3393="USD", E3393, E3393 * IFERROR(VLOOKUP(F3393, EXCHANGE_RATE!A:B, 2, FALSE), "Currency not found"))</f>
        <v>2.2000000000000002</v>
      </c>
      <c r="K3393" s="74">
        <f t="shared" si="345"/>
        <v>2.2000000000000002</v>
      </c>
      <c r="L3393" s="14">
        <f>IF(C3393="MTS", B3393, B3393 * IFERROR(VLOOKUP(C3393, 'QTY_CONVERSIONS '!A:B, 2, FALSE), "Units not found"))</f>
        <v>42</v>
      </c>
      <c r="M3393" s="75">
        <f t="shared" si="346"/>
        <v>92400.000000000015</v>
      </c>
      <c r="N3393" t="str">
        <f>IFERROR(VLOOKUP(D3393, Product_Category!A:B, 2, FALSE), "Uncategorized")</f>
        <v>CMC</v>
      </c>
      <c r="O3393" s="76">
        <f t="shared" si="347"/>
        <v>2.2000000000000002</v>
      </c>
      <c r="P3393" s="76">
        <f t="shared" si="348"/>
        <v>92.4</v>
      </c>
      <c r="Q3393">
        <v>2024</v>
      </c>
      <c r="R3393" t="str">
        <f>IFERROR(VLOOKUP(G3393,'Importer Name'!A:B, 2, FALSE), "")</f>
        <v>JAI ARAVALI</v>
      </c>
      <c r="S3393" t="str">
        <f>IFERROR(VLOOKUP(H3393,'Supplier name '!A:B, 2, FALSE), "")</f>
        <v>NOURYON CHEMICALS</v>
      </c>
    </row>
    <row r="3394" spans="1:19">
      <c r="A3394" s="282" t="s">
        <v>207</v>
      </c>
      <c r="B3394" s="286">
        <v>20000</v>
      </c>
      <c r="C3394" s="286" t="s">
        <v>7</v>
      </c>
      <c r="D3394" s="321" t="s">
        <v>798</v>
      </c>
      <c r="E3394" s="286">
        <v>1.87</v>
      </c>
      <c r="F3394" s="286" t="s">
        <v>9</v>
      </c>
      <c r="G3394" s="286" t="s">
        <v>4057</v>
      </c>
      <c r="H3394" s="290" t="s">
        <v>4057</v>
      </c>
      <c r="I3394" s="89" t="s">
        <v>4641</v>
      </c>
      <c r="J3394" s="74">
        <f>IF(F3394="USD", E3394, E3394 * IFERROR(VLOOKUP(F3394, EXCHANGE_RATE!A:B, 2, FALSE), "Currency not found"))</f>
        <v>1.87</v>
      </c>
      <c r="K3394" s="74">
        <f t="shared" si="345"/>
        <v>1.87</v>
      </c>
      <c r="L3394" s="14">
        <f>IF(C3394="MTS", B3394, B3394 * IFERROR(VLOOKUP(C3394, 'QTY_CONVERSIONS '!A:B, 2, FALSE), "Units not found"))</f>
        <v>20</v>
      </c>
      <c r="M3394" s="75">
        <f t="shared" si="346"/>
        <v>37400</v>
      </c>
      <c r="N3394" t="str">
        <f>IFERROR(VLOOKUP(D3394, Product_Category!A:B, 2, FALSE), "Uncategorized")</f>
        <v>CMC</v>
      </c>
      <c r="O3394" s="76">
        <f t="shared" si="347"/>
        <v>1.87</v>
      </c>
      <c r="P3394" s="76">
        <f t="shared" si="348"/>
        <v>37.400000000000006</v>
      </c>
      <c r="Q3394">
        <v>2024</v>
      </c>
      <c r="R3394" t="str">
        <f>IFERROR(VLOOKUP(G3394,'Importer Name'!A:B, 2, FALSE), "")</f>
        <v>Nouryon Chemicals</v>
      </c>
      <c r="S3394" t="str">
        <f>IFERROR(VLOOKUP(H3394,'Supplier name '!A:B, 2, FALSE), "")</f>
        <v>NOURYON CHEMICALS</v>
      </c>
    </row>
    <row r="3395" spans="1:19">
      <c r="A3395" s="282" t="s">
        <v>207</v>
      </c>
      <c r="B3395" s="286">
        <v>20000</v>
      </c>
      <c r="C3395" s="286" t="s">
        <v>7</v>
      </c>
      <c r="D3395" s="321" t="s">
        <v>798</v>
      </c>
      <c r="E3395" s="286">
        <v>10.85</v>
      </c>
      <c r="F3395" s="286" t="s">
        <v>9</v>
      </c>
      <c r="G3395" s="286" t="s">
        <v>4543</v>
      </c>
      <c r="H3395" s="290" t="s">
        <v>4057</v>
      </c>
      <c r="I3395" s="89" t="s">
        <v>4641</v>
      </c>
      <c r="J3395" s="74">
        <f>IF(F3395="USD", E3395, E3395 * IFERROR(VLOOKUP(F3395, EXCHANGE_RATE!A:B, 2, FALSE), "Currency not found"))</f>
        <v>10.85</v>
      </c>
      <c r="K3395" s="74">
        <f t="shared" si="345"/>
        <v>10.85</v>
      </c>
      <c r="L3395" s="14">
        <f>IF(C3395="MTS", B3395, B3395 * IFERROR(VLOOKUP(C3395, 'QTY_CONVERSIONS '!A:B, 2, FALSE), "Units not found"))</f>
        <v>20</v>
      </c>
      <c r="M3395" s="75">
        <f t="shared" si="346"/>
        <v>217000</v>
      </c>
      <c r="N3395" t="str">
        <f>IFERROR(VLOOKUP(D3395, Product_Category!A:B, 2, FALSE), "Uncategorized")</f>
        <v>CMC</v>
      </c>
      <c r="O3395" s="76">
        <f t="shared" si="347"/>
        <v>10.85</v>
      </c>
      <c r="P3395" s="76">
        <f t="shared" si="348"/>
        <v>217</v>
      </c>
      <c r="Q3395">
        <v>2024</v>
      </c>
      <c r="R3395" t="str">
        <f>IFERROR(VLOOKUP(G3395,'Importer Name'!A:B, 2, FALSE), "")</f>
        <v>PEPSICO INDIA</v>
      </c>
      <c r="S3395" t="str">
        <f>IFERROR(VLOOKUP(H3395,'Supplier name '!A:B, 2, FALSE), "")</f>
        <v>NOURYON CHEMICALS</v>
      </c>
    </row>
    <row r="3396" spans="1:19">
      <c r="A3396" s="282" t="s">
        <v>207</v>
      </c>
      <c r="B3396" s="286">
        <v>19980</v>
      </c>
      <c r="C3396" s="286" t="s">
        <v>7</v>
      </c>
      <c r="D3396" s="321" t="s">
        <v>798</v>
      </c>
      <c r="E3396" s="286">
        <v>10.85</v>
      </c>
      <c r="F3396" s="286" t="s">
        <v>9</v>
      </c>
      <c r="G3396" s="286" t="s">
        <v>4543</v>
      </c>
      <c r="H3396" s="290" t="s">
        <v>4057</v>
      </c>
      <c r="I3396" s="89" t="s">
        <v>4641</v>
      </c>
      <c r="J3396" s="74">
        <f>IF(F3396="USD", E3396, E3396 * IFERROR(VLOOKUP(F3396, EXCHANGE_RATE!A:B, 2, FALSE), "Currency not found"))</f>
        <v>10.85</v>
      </c>
      <c r="K3396" s="74">
        <f t="shared" si="345"/>
        <v>10.85</v>
      </c>
      <c r="L3396" s="14">
        <f>IF(C3396="MTS", B3396, B3396 * IFERROR(VLOOKUP(C3396, 'QTY_CONVERSIONS '!A:B, 2, FALSE), "Units not found"))</f>
        <v>19.98</v>
      </c>
      <c r="M3396" s="75">
        <f t="shared" si="346"/>
        <v>216783</v>
      </c>
      <c r="N3396" t="str">
        <f>IFERROR(VLOOKUP(D3396, Product_Category!A:B, 2, FALSE), "Uncategorized")</f>
        <v>CMC</v>
      </c>
      <c r="O3396" s="76">
        <f t="shared" si="347"/>
        <v>10.85</v>
      </c>
      <c r="P3396" s="76">
        <f t="shared" si="348"/>
        <v>216.78299999999999</v>
      </c>
      <c r="Q3396">
        <v>2024</v>
      </c>
      <c r="R3396" t="str">
        <f>IFERROR(VLOOKUP(G3396,'Importer Name'!A:B, 2, FALSE), "")</f>
        <v>PEPSICO INDIA</v>
      </c>
      <c r="S3396" t="str">
        <f>IFERROR(VLOOKUP(H3396,'Supplier name '!A:B, 2, FALSE), "")</f>
        <v>NOURYON CHEMICALS</v>
      </c>
    </row>
    <row r="3397" spans="1:19">
      <c r="A3397" s="282" t="s">
        <v>207</v>
      </c>
      <c r="B3397" s="286">
        <v>9000</v>
      </c>
      <c r="C3397" s="286" t="s">
        <v>7</v>
      </c>
      <c r="D3397" s="321" t="s">
        <v>798</v>
      </c>
      <c r="E3397" s="286">
        <v>2.2000000000000002</v>
      </c>
      <c r="F3397" s="286" t="s">
        <v>9</v>
      </c>
      <c r="G3397" s="286" t="s">
        <v>4616</v>
      </c>
      <c r="H3397" s="290" t="s">
        <v>4057</v>
      </c>
      <c r="I3397" s="89" t="s">
        <v>4641</v>
      </c>
      <c r="J3397" s="74">
        <f>IF(F3397="USD", E3397, E3397 * IFERROR(VLOOKUP(F3397, EXCHANGE_RATE!A:B, 2, FALSE), "Currency not found"))</f>
        <v>2.2000000000000002</v>
      </c>
      <c r="K3397" s="74">
        <f t="shared" si="345"/>
        <v>2.2000000000000002</v>
      </c>
      <c r="L3397" s="14">
        <f>IF(C3397="MTS", B3397, B3397 * IFERROR(VLOOKUP(C3397, 'QTY_CONVERSIONS '!A:B, 2, FALSE), "Units not found"))</f>
        <v>9</v>
      </c>
      <c r="M3397" s="75">
        <f t="shared" si="346"/>
        <v>19800</v>
      </c>
      <c r="N3397" t="str">
        <f>IFERROR(VLOOKUP(D3397, Product_Category!A:B, 2, FALSE), "Uncategorized")</f>
        <v>CMC</v>
      </c>
      <c r="O3397" s="76">
        <f t="shared" si="347"/>
        <v>2.2000000000000002</v>
      </c>
      <c r="P3397" s="76">
        <f t="shared" si="348"/>
        <v>19.8</v>
      </c>
      <c r="Q3397">
        <v>2024</v>
      </c>
      <c r="R3397" t="str">
        <f>IFERROR(VLOOKUP(G3397,'Importer Name'!A:B, 2, FALSE), "")</f>
        <v>Saravana Chem</v>
      </c>
      <c r="S3397" t="str">
        <f>IFERROR(VLOOKUP(H3397,'Supplier name '!A:B, 2, FALSE), "")</f>
        <v>NOURYON CHEMICALS</v>
      </c>
    </row>
    <row r="3398" spans="1:19">
      <c r="A3398" s="282" t="s">
        <v>207</v>
      </c>
      <c r="B3398" s="286">
        <v>5000</v>
      </c>
      <c r="C3398" s="286" t="s">
        <v>7</v>
      </c>
      <c r="D3398" s="321" t="s">
        <v>798</v>
      </c>
      <c r="E3398" s="286">
        <v>2.2000000000000002</v>
      </c>
      <c r="F3398" s="286" t="s">
        <v>9</v>
      </c>
      <c r="G3398" s="286" t="s">
        <v>4616</v>
      </c>
      <c r="H3398" s="290" t="s">
        <v>4057</v>
      </c>
      <c r="I3398" s="89" t="s">
        <v>4641</v>
      </c>
      <c r="J3398" s="74">
        <f>IF(F3398="USD", E3398, E3398 * IFERROR(VLOOKUP(F3398, EXCHANGE_RATE!A:B, 2, FALSE), "Currency not found"))</f>
        <v>2.2000000000000002</v>
      </c>
      <c r="K3398" s="74">
        <f t="shared" si="345"/>
        <v>2.2000000000000002</v>
      </c>
      <c r="L3398" s="14">
        <f>IF(C3398="MTS", B3398, B3398 * IFERROR(VLOOKUP(C3398, 'QTY_CONVERSIONS '!A:B, 2, FALSE), "Units not found"))</f>
        <v>5</v>
      </c>
      <c r="M3398" s="75">
        <f t="shared" si="346"/>
        <v>11000</v>
      </c>
      <c r="N3398" t="str">
        <f>IFERROR(VLOOKUP(D3398, Product_Category!A:B, 2, FALSE), "Uncategorized")</f>
        <v>CMC</v>
      </c>
      <c r="O3398" s="76">
        <f t="shared" si="347"/>
        <v>2.2000000000000002</v>
      </c>
      <c r="P3398" s="76">
        <f t="shared" si="348"/>
        <v>11</v>
      </c>
      <c r="Q3398">
        <v>2024</v>
      </c>
      <c r="R3398" t="str">
        <f>IFERROR(VLOOKUP(G3398,'Importer Name'!A:B, 2, FALSE), "")</f>
        <v>Saravana Chem</v>
      </c>
      <c r="S3398" t="str">
        <f>IFERROR(VLOOKUP(H3398,'Supplier name '!A:B, 2, FALSE), "")</f>
        <v>NOURYON CHEMICALS</v>
      </c>
    </row>
    <row r="3399" spans="1:19">
      <c r="A3399" s="282" t="s">
        <v>207</v>
      </c>
      <c r="B3399" s="286">
        <v>12000</v>
      </c>
      <c r="C3399" s="286" t="s">
        <v>7</v>
      </c>
      <c r="D3399" s="321" t="s">
        <v>798</v>
      </c>
      <c r="E3399" s="286">
        <v>6.25</v>
      </c>
      <c r="F3399" s="286" t="s">
        <v>9</v>
      </c>
      <c r="G3399" s="286" t="s">
        <v>4617</v>
      </c>
      <c r="H3399" s="290" t="s">
        <v>4057</v>
      </c>
      <c r="I3399" s="89" t="s">
        <v>4641</v>
      </c>
      <c r="J3399" s="74">
        <f>IF(F3399="USD", E3399, E3399 * IFERROR(VLOOKUP(F3399, EXCHANGE_RATE!A:B, 2, FALSE), "Currency not found"))</f>
        <v>6.25</v>
      </c>
      <c r="K3399" s="74">
        <f t="shared" si="345"/>
        <v>6.25</v>
      </c>
      <c r="L3399" s="14">
        <f>IF(C3399="MTS", B3399, B3399 * IFERROR(VLOOKUP(C3399, 'QTY_CONVERSIONS '!A:B, 2, FALSE), "Units not found"))</f>
        <v>12</v>
      </c>
      <c r="M3399" s="75">
        <f t="shared" si="346"/>
        <v>75000</v>
      </c>
      <c r="N3399" t="str">
        <f>IFERROR(VLOOKUP(D3399, Product_Category!A:B, 2, FALSE), "Uncategorized")</f>
        <v>CMC</v>
      </c>
      <c r="O3399" s="76">
        <f t="shared" si="347"/>
        <v>6.25</v>
      </c>
      <c r="P3399" s="76">
        <f t="shared" si="348"/>
        <v>75</v>
      </c>
      <c r="Q3399">
        <v>2024</v>
      </c>
      <c r="R3399" t="str">
        <f>IFERROR(VLOOKUP(G3399,'Importer Name'!A:B, 2, FALSE), "")</f>
        <v>UNIBOURNE FOOD</v>
      </c>
      <c r="S3399" t="str">
        <f>IFERROR(VLOOKUP(H3399,'Supplier name '!A:B, 2, FALSE), "")</f>
        <v>NOURYON CHEMICALS</v>
      </c>
    </row>
    <row r="3400" spans="1:19">
      <c r="A3400" s="283" t="s">
        <v>207</v>
      </c>
      <c r="B3400" s="287">
        <v>2000</v>
      </c>
      <c r="C3400" s="287" t="s">
        <v>7</v>
      </c>
      <c r="D3400" s="322" t="s">
        <v>798</v>
      </c>
      <c r="E3400" s="287">
        <v>6.5</v>
      </c>
      <c r="F3400" s="287" t="s">
        <v>9</v>
      </c>
      <c r="G3400" s="287" t="s">
        <v>4617</v>
      </c>
      <c r="H3400" s="291" t="s">
        <v>4057</v>
      </c>
      <c r="I3400" s="89" t="s">
        <v>4641</v>
      </c>
      <c r="J3400" s="74">
        <f>IF(F3400="USD", E3400, E3400 * IFERROR(VLOOKUP(F3400, EXCHANGE_RATE!A:B, 2, FALSE), "Currency not found"))</f>
        <v>6.5</v>
      </c>
      <c r="K3400" s="74">
        <f t="shared" si="345"/>
        <v>6.5</v>
      </c>
      <c r="L3400" s="14">
        <f>IF(C3400="MTS", B3400, B3400 * IFERROR(VLOOKUP(C3400, 'QTY_CONVERSIONS '!A:B, 2, FALSE), "Units not found"))</f>
        <v>2</v>
      </c>
      <c r="M3400" s="75">
        <f t="shared" si="346"/>
        <v>13000</v>
      </c>
      <c r="N3400" t="str">
        <f>IFERROR(VLOOKUP(D3400, Product_Category!A:B, 2, FALSE), "Uncategorized")</f>
        <v>CMC</v>
      </c>
      <c r="O3400" s="76">
        <f t="shared" si="347"/>
        <v>6.5</v>
      </c>
      <c r="P3400" s="76">
        <f t="shared" si="348"/>
        <v>13</v>
      </c>
      <c r="Q3400">
        <v>2024</v>
      </c>
      <c r="R3400" t="str">
        <f>IFERROR(VLOOKUP(G3400,'Importer Name'!A:B, 2, FALSE), "")</f>
        <v>UNIBOURNE FOOD</v>
      </c>
      <c r="S3400" t="str">
        <f>IFERROR(VLOOKUP(H3400,'Supplier name '!A:B, 2, FALSE), "")</f>
        <v>NOURYON CHEMICALS</v>
      </c>
    </row>
    <row r="3401" spans="1:19">
      <c r="A3401" s="282" t="s">
        <v>225</v>
      </c>
      <c r="B3401" s="286">
        <v>10000</v>
      </c>
      <c r="C3401" s="286" t="s">
        <v>7</v>
      </c>
      <c r="D3401" s="321" t="s">
        <v>798</v>
      </c>
      <c r="E3401" s="286">
        <v>4.3099999999999996</v>
      </c>
      <c r="F3401" s="286" t="s">
        <v>9</v>
      </c>
      <c r="G3401" s="286" t="s">
        <v>4569</v>
      </c>
      <c r="H3401" s="290" t="s">
        <v>4618</v>
      </c>
      <c r="I3401" s="89" t="s">
        <v>4641</v>
      </c>
      <c r="J3401" s="74">
        <f>IF(F3401="USD", E3401, E3401 * IFERROR(VLOOKUP(F3401, EXCHANGE_RATE!A:B, 2, FALSE), "Currency not found"))</f>
        <v>4.3099999999999996</v>
      </c>
      <c r="K3401" s="74">
        <f t="shared" si="345"/>
        <v>4.3099999999999996</v>
      </c>
      <c r="L3401" s="14">
        <f>IF(C3401="MTS", B3401, B3401 * IFERROR(VLOOKUP(C3401, 'QTY_CONVERSIONS '!A:B, 2, FALSE), "Units not found"))</f>
        <v>10</v>
      </c>
      <c r="M3401" s="75">
        <f t="shared" si="346"/>
        <v>43099.999999999993</v>
      </c>
      <c r="N3401" t="str">
        <f>IFERROR(VLOOKUP(D3401, Product_Category!A:B, 2, FALSE), "Uncategorized")</f>
        <v>CMC</v>
      </c>
      <c r="O3401" s="76">
        <f t="shared" si="347"/>
        <v>4.3099999999999996</v>
      </c>
      <c r="P3401" s="76">
        <f t="shared" si="348"/>
        <v>43.099999999999994</v>
      </c>
      <c r="Q3401">
        <v>2024</v>
      </c>
      <c r="R3401" t="str">
        <f>IFERROR(VLOOKUP(G3401,'Importer Name'!A:B, 2, FALSE), "")</f>
        <v>DABUR</v>
      </c>
      <c r="S3401" t="str">
        <f>IFERROR(VLOOKUP(H3401,'Supplier name '!A:B, 2, FALSE), "")</f>
        <v>Ashland</v>
      </c>
    </row>
    <row r="3402" spans="1:19">
      <c r="A3402" s="282" t="s">
        <v>225</v>
      </c>
      <c r="B3402" s="286">
        <v>150</v>
      </c>
      <c r="C3402" s="286" t="s">
        <v>7</v>
      </c>
      <c r="D3402" s="321" t="s">
        <v>798</v>
      </c>
      <c r="E3402" s="286">
        <v>18</v>
      </c>
      <c r="F3402" s="286" t="s">
        <v>9</v>
      </c>
      <c r="G3402" s="286" t="s">
        <v>4060</v>
      </c>
      <c r="H3402" s="290" t="s">
        <v>4618</v>
      </c>
      <c r="I3402" s="89" t="s">
        <v>4641</v>
      </c>
      <c r="J3402" s="74">
        <f>IF(F3402="USD", E3402, E3402 * IFERROR(VLOOKUP(F3402, EXCHANGE_RATE!A:B, 2, FALSE), "Currency not found"))</f>
        <v>18</v>
      </c>
      <c r="K3402" s="74">
        <f t="shared" si="345"/>
        <v>18</v>
      </c>
      <c r="L3402" s="14">
        <f>IF(C3402="MTS", B3402, B3402 * IFERROR(VLOOKUP(C3402, 'QTY_CONVERSIONS '!A:B, 2, FALSE), "Units not found"))</f>
        <v>0.15</v>
      </c>
      <c r="M3402" s="75">
        <f t="shared" si="346"/>
        <v>2700</v>
      </c>
      <c r="N3402" t="str">
        <f>IFERROR(VLOOKUP(D3402, Product_Category!A:B, 2, FALSE), "Uncategorized")</f>
        <v>CMC</v>
      </c>
      <c r="O3402" s="76">
        <f t="shared" si="347"/>
        <v>18</v>
      </c>
      <c r="P3402" s="76">
        <f t="shared" si="348"/>
        <v>2.6999999999999997</v>
      </c>
      <c r="Q3402">
        <v>2024</v>
      </c>
      <c r="R3402" t="str">
        <f>IFERROR(VLOOKUP(G3402,'Importer Name'!A:B, 2, FALSE), "")</f>
        <v>DKSH INDIA</v>
      </c>
      <c r="S3402" t="str">
        <f>IFERROR(VLOOKUP(H3402,'Supplier name '!A:B, 2, FALSE), "")</f>
        <v>Ashland</v>
      </c>
    </row>
    <row r="3403" spans="1:19">
      <c r="A3403" s="282" t="s">
        <v>225</v>
      </c>
      <c r="B3403" s="286">
        <v>25</v>
      </c>
      <c r="C3403" s="286" t="s">
        <v>7</v>
      </c>
      <c r="D3403" s="321" t="s">
        <v>798</v>
      </c>
      <c r="E3403" s="286">
        <v>18</v>
      </c>
      <c r="F3403" s="286" t="s">
        <v>9</v>
      </c>
      <c r="G3403" s="286" t="s">
        <v>4060</v>
      </c>
      <c r="H3403" s="290" t="s">
        <v>4618</v>
      </c>
      <c r="I3403" s="89" t="s">
        <v>4641</v>
      </c>
      <c r="J3403" s="74">
        <f>IF(F3403="USD", E3403, E3403 * IFERROR(VLOOKUP(F3403, EXCHANGE_RATE!A:B, 2, FALSE), "Currency not found"))</f>
        <v>18</v>
      </c>
      <c r="K3403" s="74">
        <f t="shared" si="345"/>
        <v>18</v>
      </c>
      <c r="L3403" s="14">
        <f>IF(C3403="MTS", B3403, B3403 * IFERROR(VLOOKUP(C3403, 'QTY_CONVERSIONS '!A:B, 2, FALSE), "Units not found"))</f>
        <v>2.5000000000000001E-2</v>
      </c>
      <c r="M3403" s="75">
        <f t="shared" si="346"/>
        <v>450</v>
      </c>
      <c r="N3403" t="str">
        <f>IFERROR(VLOOKUP(D3403, Product_Category!A:B, 2, FALSE), "Uncategorized")</f>
        <v>CMC</v>
      </c>
      <c r="O3403" s="76">
        <f t="shared" si="347"/>
        <v>18</v>
      </c>
      <c r="P3403" s="76">
        <f t="shared" si="348"/>
        <v>0.45</v>
      </c>
      <c r="Q3403">
        <v>2024</v>
      </c>
      <c r="R3403" t="str">
        <f>IFERROR(VLOOKUP(G3403,'Importer Name'!A:B, 2, FALSE), "")</f>
        <v>DKSH INDIA</v>
      </c>
      <c r="S3403" t="str">
        <f>IFERROR(VLOOKUP(H3403,'Supplier name '!A:B, 2, FALSE), "")</f>
        <v>Ashland</v>
      </c>
    </row>
    <row r="3404" spans="1:19">
      <c r="A3404" s="282" t="s">
        <v>225</v>
      </c>
      <c r="B3404" s="286">
        <v>175</v>
      </c>
      <c r="C3404" s="286" t="s">
        <v>7</v>
      </c>
      <c r="D3404" s="321" t="s">
        <v>798</v>
      </c>
      <c r="E3404" s="286">
        <v>11.7</v>
      </c>
      <c r="F3404" s="286" t="s">
        <v>9</v>
      </c>
      <c r="G3404" s="286" t="s">
        <v>4060</v>
      </c>
      <c r="H3404" s="290" t="s">
        <v>4618</v>
      </c>
      <c r="I3404" s="89" t="s">
        <v>4641</v>
      </c>
      <c r="J3404" s="74">
        <f>IF(F3404="USD", E3404, E3404 * IFERROR(VLOOKUP(F3404, EXCHANGE_RATE!A:B, 2, FALSE), "Currency not found"))</f>
        <v>11.7</v>
      </c>
      <c r="K3404" s="74">
        <f t="shared" si="345"/>
        <v>11.7</v>
      </c>
      <c r="L3404" s="14">
        <f>IF(C3404="MTS", B3404, B3404 * IFERROR(VLOOKUP(C3404, 'QTY_CONVERSIONS '!A:B, 2, FALSE), "Units not found"))</f>
        <v>0.17500000000000002</v>
      </c>
      <c r="M3404" s="75">
        <f t="shared" si="346"/>
        <v>2047.4999999999998</v>
      </c>
      <c r="N3404" t="str">
        <f>IFERROR(VLOOKUP(D3404, Product_Category!A:B, 2, FALSE), "Uncategorized")</f>
        <v>CMC</v>
      </c>
      <c r="O3404" s="76">
        <f t="shared" si="347"/>
        <v>11.7</v>
      </c>
      <c r="P3404" s="76">
        <f t="shared" si="348"/>
        <v>2.0474999999999999</v>
      </c>
      <c r="Q3404">
        <v>2024</v>
      </c>
      <c r="R3404" t="str">
        <f>IFERROR(VLOOKUP(G3404,'Importer Name'!A:B, 2, FALSE), "")</f>
        <v>DKSH INDIA</v>
      </c>
      <c r="S3404" t="str">
        <f>IFERROR(VLOOKUP(H3404,'Supplier name '!A:B, 2, FALSE), "")</f>
        <v>Ashland</v>
      </c>
    </row>
    <row r="3405" spans="1:19">
      <c r="A3405" s="283" t="s">
        <v>225</v>
      </c>
      <c r="B3405" s="287">
        <v>1000</v>
      </c>
      <c r="C3405" s="287" t="s">
        <v>7</v>
      </c>
      <c r="D3405" s="322" t="s">
        <v>798</v>
      </c>
      <c r="E3405" s="287">
        <v>12.31</v>
      </c>
      <c r="F3405" s="287" t="s">
        <v>9</v>
      </c>
      <c r="G3405" s="287" t="s">
        <v>4619</v>
      </c>
      <c r="H3405" s="291" t="s">
        <v>4618</v>
      </c>
      <c r="I3405" s="89" t="s">
        <v>4641</v>
      </c>
      <c r="J3405" s="74">
        <f>IF(F3405="USD", E3405, E3405 * IFERROR(VLOOKUP(F3405, EXCHANGE_RATE!A:B, 2, FALSE), "Currency not found"))</f>
        <v>12.31</v>
      </c>
      <c r="K3405" s="74">
        <f t="shared" si="345"/>
        <v>12.31</v>
      </c>
      <c r="L3405" s="14">
        <f>IF(C3405="MTS", B3405, B3405 * IFERROR(VLOOKUP(C3405, 'QTY_CONVERSIONS '!A:B, 2, FALSE), "Units not found"))</f>
        <v>1</v>
      </c>
      <c r="M3405" s="75">
        <f t="shared" si="346"/>
        <v>12310</v>
      </c>
      <c r="N3405" t="str">
        <f>IFERROR(VLOOKUP(D3405, Product_Category!A:B, 2, FALSE), "Uncategorized")</f>
        <v>CMC</v>
      </c>
      <c r="O3405" s="76">
        <f t="shared" si="347"/>
        <v>12.31</v>
      </c>
      <c r="P3405" s="76">
        <f t="shared" si="348"/>
        <v>12.31</v>
      </c>
      <c r="Q3405">
        <v>2024</v>
      </c>
      <c r="R3405" t="str">
        <f>IFERROR(VLOOKUP(G3405,'Importer Name'!A:B, 2, FALSE), "")</f>
        <v>International Specialty Products</v>
      </c>
      <c r="S3405" t="str">
        <f>IFERROR(VLOOKUP(H3405,'Supplier name '!A:B, 2, FALSE), "")</f>
        <v>Ashland</v>
      </c>
    </row>
    <row r="3406" spans="1:19">
      <c r="A3406" s="281" t="s">
        <v>225</v>
      </c>
      <c r="B3406" s="285">
        <v>2000</v>
      </c>
      <c r="C3406" s="285" t="s">
        <v>7</v>
      </c>
      <c r="D3406" s="320" t="s">
        <v>798</v>
      </c>
      <c r="E3406" s="285">
        <v>15.38</v>
      </c>
      <c r="F3406" s="285" t="s">
        <v>9</v>
      </c>
      <c r="G3406" s="285" t="s">
        <v>4619</v>
      </c>
      <c r="H3406" s="289" t="s">
        <v>4618</v>
      </c>
      <c r="I3406" s="89" t="s">
        <v>4641</v>
      </c>
      <c r="J3406" s="74">
        <f>IF(F3406="USD", E3406, E3406 * IFERROR(VLOOKUP(F3406, EXCHANGE_RATE!A:B, 2, FALSE), "Currency not found"))</f>
        <v>15.38</v>
      </c>
      <c r="K3406" s="74">
        <f t="shared" si="345"/>
        <v>15.38</v>
      </c>
      <c r="L3406" s="14">
        <f>IF(C3406="MTS", B3406, B3406 * IFERROR(VLOOKUP(C3406, 'QTY_CONVERSIONS '!A:B, 2, FALSE), "Units not found"))</f>
        <v>2</v>
      </c>
      <c r="M3406" s="75">
        <f t="shared" si="346"/>
        <v>30760</v>
      </c>
      <c r="N3406" t="str">
        <f>IFERROR(VLOOKUP(D3406, Product_Category!A:B, 2, FALSE), "Uncategorized")</f>
        <v>CMC</v>
      </c>
      <c r="O3406" s="76">
        <f t="shared" si="347"/>
        <v>15.38</v>
      </c>
      <c r="P3406" s="76">
        <f t="shared" si="348"/>
        <v>30.76</v>
      </c>
      <c r="Q3406">
        <v>2024</v>
      </c>
      <c r="R3406" t="str">
        <f>IFERROR(VLOOKUP(G3406,'Importer Name'!A:B, 2, FALSE), "")</f>
        <v>International Specialty Products</v>
      </c>
      <c r="S3406" t="str">
        <f>IFERROR(VLOOKUP(H3406,'Supplier name '!A:B, 2, FALSE), "")</f>
        <v>Ashland</v>
      </c>
    </row>
    <row r="3407" spans="1:19">
      <c r="A3407" s="282" t="s">
        <v>230</v>
      </c>
      <c r="B3407" s="286">
        <v>13600</v>
      </c>
      <c r="C3407" s="286" t="s">
        <v>7</v>
      </c>
      <c r="D3407" s="321" t="s">
        <v>4469</v>
      </c>
      <c r="E3407" s="286">
        <v>3.51</v>
      </c>
      <c r="F3407" s="286" t="s">
        <v>1718</v>
      </c>
      <c r="G3407" s="286" t="s">
        <v>4052</v>
      </c>
      <c r="H3407" s="290" t="s">
        <v>4053</v>
      </c>
      <c r="I3407" s="89" t="s">
        <v>4641</v>
      </c>
      <c r="J3407" s="74">
        <f>IF(F3407="USD", E3407, E3407 * IFERROR(VLOOKUP(F3407, EXCHANGE_RATE!A:B, 2, FALSE), "Currency not found"))</f>
        <v>3.7557</v>
      </c>
      <c r="K3407" s="74">
        <f t="shared" si="345"/>
        <v>3.76</v>
      </c>
      <c r="L3407" s="14">
        <f>IF(C3407="MTS", B3407, B3407 * IFERROR(VLOOKUP(C3407, 'QTY_CONVERSIONS '!A:B, 2, FALSE), "Units not found"))</f>
        <v>13.6</v>
      </c>
      <c r="M3407" s="75">
        <f t="shared" si="346"/>
        <v>51136</v>
      </c>
      <c r="N3407" t="str">
        <f>IFERROR(VLOOKUP(D3407, Product_Category!A:B, 2, FALSE), "Uncategorized")</f>
        <v>MCC</v>
      </c>
      <c r="O3407" s="76">
        <f t="shared" si="347"/>
        <v>3.76</v>
      </c>
      <c r="P3407" s="76">
        <f t="shared" si="348"/>
        <v>51.135999999999996</v>
      </c>
      <c r="Q3407">
        <v>2024</v>
      </c>
      <c r="R3407" t="str">
        <f>IFERROR(VLOOKUP(G3407,'Importer Name'!A:B, 2, FALSE), "")</f>
        <v>RETTENMAIER</v>
      </c>
      <c r="S3407" t="str">
        <f>IFERROR(VLOOKUP(H3407,'Supplier name '!A:B, 2, FALSE), "")</f>
        <v>JRS PHARMA</v>
      </c>
    </row>
    <row r="3408" spans="1:19">
      <c r="A3408" s="282" t="s">
        <v>230</v>
      </c>
      <c r="B3408" s="286">
        <v>400</v>
      </c>
      <c r="C3408" s="286" t="s">
        <v>7</v>
      </c>
      <c r="D3408" s="321" t="s">
        <v>4578</v>
      </c>
      <c r="E3408" s="286">
        <v>3.48</v>
      </c>
      <c r="F3408" s="286" t="s">
        <v>1718</v>
      </c>
      <c r="G3408" s="286" t="s">
        <v>4052</v>
      </c>
      <c r="H3408" s="290" t="s">
        <v>4053</v>
      </c>
      <c r="I3408" s="89" t="s">
        <v>4641</v>
      </c>
      <c r="J3408" s="74">
        <f>IF(F3408="USD", E3408, E3408 * IFERROR(VLOOKUP(F3408, EXCHANGE_RATE!A:B, 2, FALSE), "Currency not found"))</f>
        <v>3.7236000000000002</v>
      </c>
      <c r="K3408" s="74">
        <f t="shared" si="345"/>
        <v>3.73</v>
      </c>
      <c r="L3408" s="14">
        <f>IF(C3408="MTS", B3408, B3408 * IFERROR(VLOOKUP(C3408, 'QTY_CONVERSIONS '!A:B, 2, FALSE), "Units not found"))</f>
        <v>0.4</v>
      </c>
      <c r="M3408" s="75">
        <f t="shared" si="346"/>
        <v>1492</v>
      </c>
      <c r="N3408" t="str">
        <f>IFERROR(VLOOKUP(D3408, Product_Category!A:B, 2, FALSE), "Uncategorized")</f>
        <v>MCC</v>
      </c>
      <c r="O3408" s="76">
        <f t="shared" si="347"/>
        <v>3.73</v>
      </c>
      <c r="P3408" s="76">
        <f t="shared" si="348"/>
        <v>1.492</v>
      </c>
      <c r="Q3408">
        <v>2024</v>
      </c>
      <c r="R3408" t="str">
        <f>IFERROR(VLOOKUP(G3408,'Importer Name'!A:B, 2, FALSE), "")</f>
        <v>RETTENMAIER</v>
      </c>
      <c r="S3408" t="str">
        <f>IFERROR(VLOOKUP(H3408,'Supplier name '!A:B, 2, FALSE), "")</f>
        <v>JRS PHARMA</v>
      </c>
    </row>
    <row r="3409" spans="1:19">
      <c r="A3409" s="282" t="s">
        <v>230</v>
      </c>
      <c r="B3409" s="286">
        <v>16000</v>
      </c>
      <c r="C3409" s="286" t="s">
        <v>7</v>
      </c>
      <c r="D3409" s="321" t="s">
        <v>4469</v>
      </c>
      <c r="E3409" s="286">
        <v>3.42</v>
      </c>
      <c r="F3409" s="286" t="s">
        <v>1718</v>
      </c>
      <c r="G3409" s="286" t="s">
        <v>4052</v>
      </c>
      <c r="H3409" s="290" t="s">
        <v>4053</v>
      </c>
      <c r="I3409" s="89" t="s">
        <v>4641</v>
      </c>
      <c r="J3409" s="74">
        <f>IF(F3409="USD", E3409, E3409 * IFERROR(VLOOKUP(F3409, EXCHANGE_RATE!A:B, 2, FALSE), "Currency not found"))</f>
        <v>3.6594000000000002</v>
      </c>
      <c r="K3409" s="74">
        <f t="shared" si="345"/>
        <v>3.6599999999999997</v>
      </c>
      <c r="L3409" s="14">
        <f>IF(C3409="MTS", B3409, B3409 * IFERROR(VLOOKUP(C3409, 'QTY_CONVERSIONS '!A:B, 2, FALSE), "Units not found"))</f>
        <v>16</v>
      </c>
      <c r="M3409" s="75">
        <f t="shared" si="346"/>
        <v>58559.999999999993</v>
      </c>
      <c r="N3409" t="str">
        <f>IFERROR(VLOOKUP(D3409, Product_Category!A:B, 2, FALSE), "Uncategorized")</f>
        <v>MCC</v>
      </c>
      <c r="O3409" s="76">
        <f t="shared" si="347"/>
        <v>3.6599999999999997</v>
      </c>
      <c r="P3409" s="76">
        <f t="shared" si="348"/>
        <v>58.559999999999995</v>
      </c>
      <c r="Q3409">
        <v>2024</v>
      </c>
      <c r="R3409" t="str">
        <f>IFERROR(VLOOKUP(G3409,'Importer Name'!A:B, 2, FALSE), "")</f>
        <v>RETTENMAIER</v>
      </c>
      <c r="S3409" t="str">
        <f>IFERROR(VLOOKUP(H3409,'Supplier name '!A:B, 2, FALSE), "")</f>
        <v>JRS PHARMA</v>
      </c>
    </row>
    <row r="3410" spans="1:19">
      <c r="A3410" s="282" t="s">
        <v>230</v>
      </c>
      <c r="B3410" s="286">
        <v>16000</v>
      </c>
      <c r="C3410" s="286" t="s">
        <v>7</v>
      </c>
      <c r="D3410" s="321" t="s">
        <v>4470</v>
      </c>
      <c r="E3410" s="286">
        <v>3.42</v>
      </c>
      <c r="F3410" s="286" t="s">
        <v>1718</v>
      </c>
      <c r="G3410" s="286" t="s">
        <v>4052</v>
      </c>
      <c r="H3410" s="290" t="s">
        <v>4053</v>
      </c>
      <c r="I3410" s="89" t="s">
        <v>4641</v>
      </c>
      <c r="J3410" s="74">
        <f>IF(F3410="USD", E3410, E3410 * IFERROR(VLOOKUP(F3410, EXCHANGE_RATE!A:B, 2, FALSE), "Currency not found"))</f>
        <v>3.6594000000000002</v>
      </c>
      <c r="K3410" s="74">
        <f t="shared" si="345"/>
        <v>3.6599999999999997</v>
      </c>
      <c r="L3410" s="14">
        <f>IF(C3410="MTS", B3410, B3410 * IFERROR(VLOOKUP(C3410, 'QTY_CONVERSIONS '!A:B, 2, FALSE), "Units not found"))</f>
        <v>16</v>
      </c>
      <c r="M3410" s="75">
        <f t="shared" si="346"/>
        <v>58559.999999999993</v>
      </c>
      <c r="N3410" t="str">
        <f>IFERROR(VLOOKUP(D3410, Product_Category!A:B, 2, FALSE), "Uncategorized")</f>
        <v>MCC</v>
      </c>
      <c r="O3410" s="76">
        <f t="shared" si="347"/>
        <v>3.6599999999999997</v>
      </c>
      <c r="P3410" s="76">
        <f t="shared" si="348"/>
        <v>58.559999999999995</v>
      </c>
      <c r="Q3410">
        <v>2024</v>
      </c>
      <c r="R3410" t="str">
        <f>IFERROR(VLOOKUP(G3410,'Importer Name'!A:B, 2, FALSE), "")</f>
        <v>RETTENMAIER</v>
      </c>
      <c r="S3410" t="str">
        <f>IFERROR(VLOOKUP(H3410,'Supplier name '!A:B, 2, FALSE), "")</f>
        <v>JRS PHARMA</v>
      </c>
    </row>
    <row r="3411" spans="1:19">
      <c r="A3411" s="282" t="s">
        <v>230</v>
      </c>
      <c r="B3411" s="286">
        <v>200</v>
      </c>
      <c r="C3411" s="286" t="s">
        <v>7</v>
      </c>
      <c r="D3411" s="321" t="s">
        <v>4578</v>
      </c>
      <c r="E3411" s="286">
        <v>6.96</v>
      </c>
      <c r="F3411" s="286" t="s">
        <v>1718</v>
      </c>
      <c r="G3411" s="286" t="s">
        <v>4052</v>
      </c>
      <c r="H3411" s="290" t="s">
        <v>4053</v>
      </c>
      <c r="I3411" s="89" t="s">
        <v>4641</v>
      </c>
      <c r="J3411" s="74">
        <f>IF(F3411="USD", E3411, E3411 * IFERROR(VLOOKUP(F3411, EXCHANGE_RATE!A:B, 2, FALSE), "Currency not found"))</f>
        <v>7.4472000000000005</v>
      </c>
      <c r="K3411" s="74">
        <f t="shared" si="345"/>
        <v>7.45</v>
      </c>
      <c r="L3411" s="14">
        <f>IF(C3411="MTS", B3411, B3411 * IFERROR(VLOOKUP(C3411, 'QTY_CONVERSIONS '!A:B, 2, FALSE), "Units not found"))</f>
        <v>0.2</v>
      </c>
      <c r="M3411" s="75">
        <f t="shared" si="346"/>
        <v>1490</v>
      </c>
      <c r="N3411" t="str">
        <f>IFERROR(VLOOKUP(D3411, Product_Category!A:B, 2, FALSE), "Uncategorized")</f>
        <v>MCC</v>
      </c>
      <c r="O3411" s="76">
        <f t="shared" si="347"/>
        <v>7.45</v>
      </c>
      <c r="P3411" s="76">
        <f t="shared" si="348"/>
        <v>1.4900000000000002</v>
      </c>
      <c r="Q3411">
        <v>2024</v>
      </c>
      <c r="R3411" t="str">
        <f>IFERROR(VLOOKUP(G3411,'Importer Name'!A:B, 2, FALSE), "")</f>
        <v>RETTENMAIER</v>
      </c>
      <c r="S3411" t="str">
        <f>IFERROR(VLOOKUP(H3411,'Supplier name '!A:B, 2, FALSE), "")</f>
        <v>JRS PHARMA</v>
      </c>
    </row>
    <row r="3412" spans="1:19">
      <c r="A3412" s="282" t="s">
        <v>230</v>
      </c>
      <c r="B3412" s="286">
        <v>1000</v>
      </c>
      <c r="C3412" s="286" t="s">
        <v>7</v>
      </c>
      <c r="D3412" s="321" t="s">
        <v>798</v>
      </c>
      <c r="E3412" s="286">
        <v>14.56</v>
      </c>
      <c r="F3412" s="286" t="s">
        <v>9</v>
      </c>
      <c r="G3412" s="286" t="s">
        <v>4620</v>
      </c>
      <c r="H3412" s="290" t="s">
        <v>4621</v>
      </c>
      <c r="I3412" s="89" t="s">
        <v>4641</v>
      </c>
      <c r="J3412" s="74">
        <f>IF(F3412="USD", E3412, E3412 * IFERROR(VLOOKUP(F3412, EXCHANGE_RATE!A:B, 2, FALSE), "Currency not found"))</f>
        <v>14.56</v>
      </c>
      <c r="K3412" s="74">
        <f t="shared" si="345"/>
        <v>14.56</v>
      </c>
      <c r="L3412" s="14">
        <f>IF(C3412="MTS", B3412, B3412 * IFERROR(VLOOKUP(C3412, 'QTY_CONVERSIONS '!A:B, 2, FALSE), "Units not found"))</f>
        <v>1</v>
      </c>
      <c r="M3412" s="75">
        <f t="shared" si="346"/>
        <v>14560</v>
      </c>
      <c r="N3412" t="str">
        <f>IFERROR(VLOOKUP(D3412, Product_Category!A:B, 2, FALSE), "Uncategorized")</f>
        <v>CMC</v>
      </c>
      <c r="O3412" s="76">
        <f t="shared" si="347"/>
        <v>14.56</v>
      </c>
      <c r="P3412" s="76">
        <f t="shared" si="348"/>
        <v>14.56</v>
      </c>
      <c r="Q3412">
        <v>2024</v>
      </c>
      <c r="R3412" t="str">
        <f>IFERROR(VLOOKUP(G3412,'Importer Name'!A:B, 2, FALSE), "")</f>
        <v>S. Kushalchand International</v>
      </c>
      <c r="S3412" t="str">
        <f>IFERROR(VLOOKUP(H3412,'Supplier name '!A:B, 2, FALSE), "")</f>
        <v>Nutrition &amp; Bio sciences</v>
      </c>
    </row>
    <row r="3413" spans="1:19">
      <c r="A3413" s="282" t="s">
        <v>230</v>
      </c>
      <c r="B3413" s="286">
        <v>20</v>
      </c>
      <c r="C3413" s="286" t="s">
        <v>7</v>
      </c>
      <c r="D3413" s="321" t="s">
        <v>4579</v>
      </c>
      <c r="E3413" s="286">
        <v>32</v>
      </c>
      <c r="F3413" s="286" t="s">
        <v>1718</v>
      </c>
      <c r="G3413" s="286" t="s">
        <v>4061</v>
      </c>
      <c r="H3413" s="290" t="s">
        <v>4622</v>
      </c>
      <c r="I3413" s="89" t="s">
        <v>4641</v>
      </c>
      <c r="J3413" s="74">
        <f>IF(F3413="USD", E3413, E3413 * IFERROR(VLOOKUP(F3413, EXCHANGE_RATE!A:B, 2, FALSE), "Currency not found"))</f>
        <v>34.24</v>
      </c>
      <c r="K3413" s="74">
        <f t="shared" si="345"/>
        <v>34.24</v>
      </c>
      <c r="L3413" s="14">
        <f>IF(C3413="MTS", B3413, B3413 * IFERROR(VLOOKUP(C3413, 'QTY_CONVERSIONS '!A:B, 2, FALSE), "Units not found"))</f>
        <v>0.02</v>
      </c>
      <c r="M3413" s="75">
        <f t="shared" si="346"/>
        <v>684.80000000000007</v>
      </c>
      <c r="N3413" t="str">
        <f>IFERROR(VLOOKUP(D3413, Product_Category!A:B, 2, FALSE), "Uncategorized")</f>
        <v>MCC SPHERES</v>
      </c>
      <c r="O3413" s="76">
        <f t="shared" si="347"/>
        <v>34.24</v>
      </c>
      <c r="P3413" s="76">
        <f t="shared" si="348"/>
        <v>0.68480000000000008</v>
      </c>
      <c r="Q3413">
        <v>2024</v>
      </c>
      <c r="R3413" t="str">
        <f>IFERROR(VLOOKUP(G3413,'Importer Name'!A:B, 2, FALSE), "")</f>
        <v>ARIHANT INNOCHEM</v>
      </c>
      <c r="S3413" t="str">
        <f>IFERROR(VLOOKUP(H3413,'Supplier name '!A:B, 2, FALSE), "")</f>
        <v>PHARMATRANS</v>
      </c>
    </row>
    <row r="3414" spans="1:19">
      <c r="A3414" s="282" t="s">
        <v>230</v>
      </c>
      <c r="B3414" s="286">
        <v>5</v>
      </c>
      <c r="C3414" s="286" t="s">
        <v>7</v>
      </c>
      <c r="D3414" s="321" t="s">
        <v>798</v>
      </c>
      <c r="E3414" s="286">
        <v>5</v>
      </c>
      <c r="F3414" s="286" t="s">
        <v>1718</v>
      </c>
      <c r="G3414" s="286" t="s">
        <v>4505</v>
      </c>
      <c r="H3414" s="290" t="s">
        <v>4623</v>
      </c>
      <c r="I3414" s="89" t="s">
        <v>4641</v>
      </c>
      <c r="J3414" s="74">
        <f>IF(F3414="USD", E3414, E3414 * IFERROR(VLOOKUP(F3414, EXCHANGE_RATE!A:B, 2, FALSE), "Currency not found"))</f>
        <v>5.3500000000000005</v>
      </c>
      <c r="K3414" s="74">
        <f t="shared" si="345"/>
        <v>5.35</v>
      </c>
      <c r="L3414" s="14">
        <f>IF(C3414="MTS", B3414, B3414 * IFERROR(VLOOKUP(C3414, 'QTY_CONVERSIONS '!A:B, 2, FALSE), "Units not found"))</f>
        <v>5.0000000000000001E-3</v>
      </c>
      <c r="M3414" s="75">
        <f t="shared" si="346"/>
        <v>26.75</v>
      </c>
      <c r="N3414" t="str">
        <f>IFERROR(VLOOKUP(D3414, Product_Category!A:B, 2, FALSE), "Uncategorized")</f>
        <v>CMC</v>
      </c>
      <c r="O3414" s="76">
        <f t="shared" si="347"/>
        <v>5.35</v>
      </c>
      <c r="P3414" s="76">
        <f t="shared" si="348"/>
        <v>2.6749999999999999E-2</v>
      </c>
      <c r="Q3414">
        <v>2024</v>
      </c>
      <c r="R3414" t="str">
        <f>IFERROR(VLOOKUP(G3414,'Importer Name'!A:B, 2, FALSE), "")</f>
        <v>DANISCO</v>
      </c>
      <c r="S3414" t="str">
        <f>IFERROR(VLOOKUP(H3414,'Supplier name '!A:B, 2, FALSE), "")</f>
        <v>SGS NEDERLAND</v>
      </c>
    </row>
    <row r="3415" spans="1:19">
      <c r="A3415" s="282" t="s">
        <v>230</v>
      </c>
      <c r="B3415" s="286">
        <v>5</v>
      </c>
      <c r="C3415" s="286" t="s">
        <v>7</v>
      </c>
      <c r="D3415" s="321" t="s">
        <v>798</v>
      </c>
      <c r="E3415" s="286">
        <v>1.4</v>
      </c>
      <c r="F3415" s="286" t="s">
        <v>9</v>
      </c>
      <c r="G3415" s="286" t="s">
        <v>4624</v>
      </c>
      <c r="H3415" s="290" t="s">
        <v>4625</v>
      </c>
      <c r="I3415" s="89" t="s">
        <v>4641</v>
      </c>
      <c r="J3415" s="74">
        <f>IF(F3415="USD", E3415, E3415 * IFERROR(VLOOKUP(F3415, EXCHANGE_RATE!A:B, 2, FALSE), "Currency not found"))</f>
        <v>1.4</v>
      </c>
      <c r="K3415" s="74">
        <f t="shared" si="345"/>
        <v>1.4</v>
      </c>
      <c r="L3415" s="14">
        <f>IF(C3415="MTS", B3415, B3415 * IFERROR(VLOOKUP(C3415, 'QTY_CONVERSIONS '!A:B, 2, FALSE), "Units not found"))</f>
        <v>5.0000000000000001E-3</v>
      </c>
      <c r="M3415" s="75">
        <f t="shared" si="346"/>
        <v>7</v>
      </c>
      <c r="N3415" t="str">
        <f>IFERROR(VLOOKUP(D3415, Product_Category!A:B, 2, FALSE), "Uncategorized")</f>
        <v>CMC</v>
      </c>
      <c r="O3415" s="76">
        <f t="shared" si="347"/>
        <v>1.4</v>
      </c>
      <c r="P3415" s="76">
        <f t="shared" si="348"/>
        <v>6.9999999999999993E-3</v>
      </c>
      <c r="Q3415">
        <v>2024</v>
      </c>
      <c r="R3415" t="str">
        <f>IFERROR(VLOOKUP(G3415,'Importer Name'!A:B, 2, FALSE), "")</f>
        <v>SIGMA ALDRICH CHEMICALS</v>
      </c>
      <c r="S3415" t="str">
        <f>IFERROR(VLOOKUP(H3415,'Supplier name '!A:B, 2, FALSE), "")</f>
        <v>SIGMA ALDRICH</v>
      </c>
    </row>
    <row r="3416" spans="1:19">
      <c r="A3416" s="282" t="s">
        <v>230</v>
      </c>
      <c r="B3416" s="286">
        <v>1</v>
      </c>
      <c r="C3416" s="286" t="s">
        <v>7</v>
      </c>
      <c r="D3416" s="321" t="s">
        <v>798</v>
      </c>
      <c r="E3416" s="286">
        <v>1.4</v>
      </c>
      <c r="F3416" s="286" t="s">
        <v>9</v>
      </c>
      <c r="G3416" s="286" t="s">
        <v>4624</v>
      </c>
      <c r="H3416" s="290" t="s">
        <v>4625</v>
      </c>
      <c r="I3416" s="89" t="s">
        <v>4641</v>
      </c>
      <c r="J3416" s="74">
        <f>IF(F3416="USD", E3416, E3416 * IFERROR(VLOOKUP(F3416, EXCHANGE_RATE!A:B, 2, FALSE), "Currency not found"))</f>
        <v>1.4</v>
      </c>
      <c r="K3416" s="74">
        <f t="shared" si="345"/>
        <v>1.4</v>
      </c>
      <c r="L3416" s="14">
        <f>IF(C3416="MTS", B3416, B3416 * IFERROR(VLOOKUP(C3416, 'QTY_CONVERSIONS '!A:B, 2, FALSE), "Units not found"))</f>
        <v>1E-3</v>
      </c>
      <c r="M3416" s="75">
        <f t="shared" si="346"/>
        <v>1.4</v>
      </c>
      <c r="N3416" t="str">
        <f>IFERROR(VLOOKUP(D3416, Product_Category!A:B, 2, FALSE), "Uncategorized")</f>
        <v>CMC</v>
      </c>
      <c r="O3416" s="76">
        <f t="shared" si="347"/>
        <v>1.4</v>
      </c>
      <c r="P3416" s="76">
        <f t="shared" si="348"/>
        <v>1.4E-3</v>
      </c>
      <c r="Q3416">
        <v>2024</v>
      </c>
      <c r="R3416" t="str">
        <f>IFERROR(VLOOKUP(G3416,'Importer Name'!A:B, 2, FALSE), "")</f>
        <v>SIGMA ALDRICH CHEMICALS</v>
      </c>
      <c r="S3416" t="str">
        <f>IFERROR(VLOOKUP(H3416,'Supplier name '!A:B, 2, FALSE), "")</f>
        <v>SIGMA ALDRICH</v>
      </c>
    </row>
    <row r="3417" spans="1:19">
      <c r="A3417" s="282" t="s">
        <v>230</v>
      </c>
      <c r="B3417" s="286">
        <v>4</v>
      </c>
      <c r="C3417" s="286" t="s">
        <v>7</v>
      </c>
      <c r="D3417" s="321" t="s">
        <v>798</v>
      </c>
      <c r="E3417" s="286">
        <v>2.83</v>
      </c>
      <c r="F3417" s="286" t="s">
        <v>9</v>
      </c>
      <c r="G3417" s="286" t="s">
        <v>4624</v>
      </c>
      <c r="H3417" s="290" t="s">
        <v>4625</v>
      </c>
      <c r="I3417" s="89" t="s">
        <v>4641</v>
      </c>
      <c r="J3417" s="74">
        <f>IF(F3417="USD", E3417, E3417 * IFERROR(VLOOKUP(F3417, EXCHANGE_RATE!A:B, 2, FALSE), "Currency not found"))</f>
        <v>2.83</v>
      </c>
      <c r="K3417" s="74">
        <f t="shared" si="345"/>
        <v>2.83</v>
      </c>
      <c r="L3417" s="14">
        <f>IF(C3417="MTS", B3417, B3417 * IFERROR(VLOOKUP(C3417, 'QTY_CONVERSIONS '!A:B, 2, FALSE), "Units not found"))</f>
        <v>4.0000000000000001E-3</v>
      </c>
      <c r="M3417" s="75">
        <f t="shared" si="346"/>
        <v>11.32</v>
      </c>
      <c r="N3417" t="str">
        <f>IFERROR(VLOOKUP(D3417, Product_Category!A:B, 2, FALSE), "Uncategorized")</f>
        <v>CMC</v>
      </c>
      <c r="O3417" s="76">
        <f t="shared" si="347"/>
        <v>2.83</v>
      </c>
      <c r="P3417" s="76">
        <f t="shared" si="348"/>
        <v>1.132E-2</v>
      </c>
      <c r="Q3417">
        <v>2024</v>
      </c>
      <c r="R3417" t="str">
        <f>IFERROR(VLOOKUP(G3417,'Importer Name'!A:B, 2, FALSE), "")</f>
        <v>SIGMA ALDRICH CHEMICALS</v>
      </c>
      <c r="S3417" t="str">
        <f>IFERROR(VLOOKUP(H3417,'Supplier name '!A:B, 2, FALSE), "")</f>
        <v>SIGMA ALDRICH</v>
      </c>
    </row>
    <row r="3418" spans="1:19">
      <c r="A3418" s="282" t="s">
        <v>230</v>
      </c>
      <c r="B3418" s="286">
        <v>2</v>
      </c>
      <c r="C3418" s="286" t="s">
        <v>7</v>
      </c>
      <c r="D3418" s="321" t="s">
        <v>44</v>
      </c>
      <c r="E3418" s="286">
        <v>9.01</v>
      </c>
      <c r="F3418" s="286" t="s">
        <v>9</v>
      </c>
      <c r="G3418" s="286" t="s">
        <v>4624</v>
      </c>
      <c r="H3418" s="290" t="s">
        <v>4625</v>
      </c>
      <c r="I3418" s="89" t="s">
        <v>4641</v>
      </c>
      <c r="J3418" s="74">
        <f>IF(F3418="USD", E3418, E3418 * IFERROR(VLOOKUP(F3418, EXCHANGE_RATE!A:B, 2, FALSE), "Currency not found"))</f>
        <v>9.01</v>
      </c>
      <c r="K3418" s="74">
        <f t="shared" si="345"/>
        <v>9.01</v>
      </c>
      <c r="L3418" s="14">
        <f>IF(C3418="MTS", B3418, B3418 * IFERROR(VLOOKUP(C3418, 'QTY_CONVERSIONS '!A:B, 2, FALSE), "Units not found"))</f>
        <v>2E-3</v>
      </c>
      <c r="M3418" s="75">
        <f t="shared" si="346"/>
        <v>18.02</v>
      </c>
      <c r="N3418" t="str">
        <f>IFERROR(VLOOKUP(D3418, Product_Category!A:B, 2, FALSE), "Uncategorized")</f>
        <v>CMC</v>
      </c>
      <c r="O3418" s="76">
        <f t="shared" si="347"/>
        <v>9.01</v>
      </c>
      <c r="P3418" s="76">
        <f t="shared" si="348"/>
        <v>1.8020000000000001E-2</v>
      </c>
      <c r="Q3418">
        <v>2024</v>
      </c>
      <c r="R3418" t="str">
        <f>IFERROR(VLOOKUP(G3418,'Importer Name'!A:B, 2, FALSE), "")</f>
        <v>SIGMA ALDRICH CHEMICALS</v>
      </c>
      <c r="S3418" t="str">
        <f>IFERROR(VLOOKUP(H3418,'Supplier name '!A:B, 2, FALSE), "")</f>
        <v>SIGMA ALDRICH</v>
      </c>
    </row>
    <row r="3419" spans="1:19">
      <c r="A3419" s="283" t="s">
        <v>230</v>
      </c>
      <c r="B3419" s="287">
        <v>1</v>
      </c>
      <c r="C3419" s="287" t="s">
        <v>7</v>
      </c>
      <c r="D3419" s="322" t="s">
        <v>44</v>
      </c>
      <c r="E3419" s="287">
        <v>1.74</v>
      </c>
      <c r="F3419" s="287" t="s">
        <v>9</v>
      </c>
      <c r="G3419" s="287" t="s">
        <v>4624</v>
      </c>
      <c r="H3419" s="291" t="s">
        <v>4625</v>
      </c>
      <c r="I3419" s="89" t="s">
        <v>4641</v>
      </c>
      <c r="J3419" s="74">
        <f>IF(F3419="USD", E3419, E3419 * IFERROR(VLOOKUP(F3419, EXCHANGE_RATE!A:B, 2, FALSE), "Currency not found"))</f>
        <v>1.74</v>
      </c>
      <c r="K3419" s="74">
        <f t="shared" si="345"/>
        <v>1.74</v>
      </c>
      <c r="L3419" s="14">
        <f>IF(C3419="MTS", B3419, B3419 * IFERROR(VLOOKUP(C3419, 'QTY_CONVERSIONS '!A:B, 2, FALSE), "Units not found"))</f>
        <v>1E-3</v>
      </c>
      <c r="M3419" s="75">
        <f t="shared" si="346"/>
        <v>1.74</v>
      </c>
      <c r="N3419" t="str">
        <f>IFERROR(VLOOKUP(D3419, Product_Category!A:B, 2, FALSE), "Uncategorized")</f>
        <v>CMC</v>
      </c>
      <c r="O3419" s="76">
        <f t="shared" si="347"/>
        <v>1.74</v>
      </c>
      <c r="P3419" s="76">
        <f t="shared" si="348"/>
        <v>1.74E-3</v>
      </c>
      <c r="Q3419">
        <v>2024</v>
      </c>
      <c r="R3419" t="str">
        <f>IFERROR(VLOOKUP(G3419,'Importer Name'!A:B, 2, FALSE), "")</f>
        <v>SIGMA ALDRICH CHEMICALS</v>
      </c>
      <c r="S3419" t="str">
        <f>IFERROR(VLOOKUP(H3419,'Supplier name '!A:B, 2, FALSE), "")</f>
        <v>SIGMA ALDRICH</v>
      </c>
    </row>
    <row r="3420" spans="1:19">
      <c r="A3420" s="282" t="s">
        <v>247</v>
      </c>
      <c r="B3420" s="286">
        <v>9800</v>
      </c>
      <c r="C3420" s="286" t="s">
        <v>7</v>
      </c>
      <c r="D3420" s="321" t="s">
        <v>4580</v>
      </c>
      <c r="E3420" s="286">
        <v>7.56</v>
      </c>
      <c r="F3420" s="286" t="s">
        <v>9</v>
      </c>
      <c r="G3420" s="286" t="s">
        <v>4070</v>
      </c>
      <c r="H3420" s="290" t="s">
        <v>4552</v>
      </c>
      <c r="I3420" s="89" t="s">
        <v>4641</v>
      </c>
      <c r="J3420" s="74">
        <f>IF(F3420="USD", E3420, E3420 * IFERROR(VLOOKUP(F3420, EXCHANGE_RATE!A:B, 2, FALSE), "Currency not found"))</f>
        <v>7.56</v>
      </c>
      <c r="K3420" s="74">
        <f t="shared" si="345"/>
        <v>7.56</v>
      </c>
      <c r="L3420" s="14">
        <f>IF(C3420="MTS", B3420, B3420 * IFERROR(VLOOKUP(C3420, 'QTY_CONVERSIONS '!A:B, 2, FALSE), "Units not found"))</f>
        <v>9.8000000000000007</v>
      </c>
      <c r="M3420" s="75">
        <f t="shared" si="346"/>
        <v>74088</v>
      </c>
      <c r="N3420" t="str">
        <f>IFERROR(VLOOKUP(D3420, Product_Category!A:B, 2, FALSE), "Uncategorized")</f>
        <v>MCC</v>
      </c>
      <c r="O3420" s="76">
        <f t="shared" si="347"/>
        <v>7.56</v>
      </c>
      <c r="P3420" s="76">
        <f t="shared" si="348"/>
        <v>74.088000000000008</v>
      </c>
      <c r="Q3420">
        <v>2024</v>
      </c>
      <c r="R3420" t="str">
        <f>IFERROR(VLOOKUP(G3420,'Importer Name'!A:B, 2, FALSE), "")</f>
        <v>AUROBINDO</v>
      </c>
      <c r="S3420" t="str">
        <f>IFERROR(VLOOKUP(H3420,'Supplier name '!A:B, 2, FALSE), "")</f>
        <v>DUPONT NUTRITION</v>
      </c>
    </row>
    <row r="3421" spans="1:19">
      <c r="A3421" s="282" t="s">
        <v>247</v>
      </c>
      <c r="B3421" s="286">
        <v>5000</v>
      </c>
      <c r="C3421" s="286" t="s">
        <v>7</v>
      </c>
      <c r="D3421" s="321" t="s">
        <v>3999</v>
      </c>
      <c r="E3421" s="286">
        <v>5.75</v>
      </c>
      <c r="F3421" s="286" t="s">
        <v>9</v>
      </c>
      <c r="G3421" s="286" t="s">
        <v>4070</v>
      </c>
      <c r="H3421" s="290" t="s">
        <v>4552</v>
      </c>
      <c r="I3421" s="89" t="s">
        <v>4641</v>
      </c>
      <c r="J3421" s="74">
        <f>IF(F3421="USD", E3421, E3421 * IFERROR(VLOOKUP(F3421, EXCHANGE_RATE!A:B, 2, FALSE), "Currency not found"))</f>
        <v>5.75</v>
      </c>
      <c r="K3421" s="74">
        <f t="shared" si="345"/>
        <v>5.75</v>
      </c>
      <c r="L3421" s="14">
        <f>IF(C3421="MTS", B3421, B3421 * IFERROR(VLOOKUP(C3421, 'QTY_CONVERSIONS '!A:B, 2, FALSE), "Units not found"))</f>
        <v>5</v>
      </c>
      <c r="M3421" s="75">
        <f t="shared" si="346"/>
        <v>28750</v>
      </c>
      <c r="N3421" t="str">
        <f>IFERROR(VLOOKUP(D3421, Product_Category!A:B, 2, FALSE), "Uncategorized")</f>
        <v>MCC</v>
      </c>
      <c r="O3421" s="76">
        <f t="shared" si="347"/>
        <v>5.75</v>
      </c>
      <c r="P3421" s="76">
        <f t="shared" si="348"/>
        <v>28.75</v>
      </c>
      <c r="Q3421">
        <v>2024</v>
      </c>
      <c r="R3421" t="str">
        <f>IFERROR(VLOOKUP(G3421,'Importer Name'!A:B, 2, FALSE), "")</f>
        <v>AUROBINDO</v>
      </c>
      <c r="S3421" t="str">
        <f>IFERROR(VLOOKUP(H3421,'Supplier name '!A:B, 2, FALSE), "")</f>
        <v>DUPONT NUTRITION</v>
      </c>
    </row>
    <row r="3422" spans="1:19">
      <c r="A3422" s="282" t="s">
        <v>247</v>
      </c>
      <c r="B3422" s="286">
        <v>6940</v>
      </c>
      <c r="C3422" s="286" t="s">
        <v>7</v>
      </c>
      <c r="D3422" s="321" t="s">
        <v>3995</v>
      </c>
      <c r="E3422" s="286">
        <v>5.64</v>
      </c>
      <c r="F3422" s="286" t="s">
        <v>9</v>
      </c>
      <c r="G3422" s="286" t="s">
        <v>4070</v>
      </c>
      <c r="H3422" s="290" t="s">
        <v>4552</v>
      </c>
      <c r="I3422" s="89" t="s">
        <v>4641</v>
      </c>
      <c r="J3422" s="74">
        <f>IF(F3422="USD", E3422, E3422 * IFERROR(VLOOKUP(F3422, EXCHANGE_RATE!A:B, 2, FALSE), "Currency not found"))</f>
        <v>5.64</v>
      </c>
      <c r="K3422" s="74">
        <f t="shared" si="345"/>
        <v>5.64</v>
      </c>
      <c r="L3422" s="14">
        <f>IF(C3422="MTS", B3422, B3422 * IFERROR(VLOOKUP(C3422, 'QTY_CONVERSIONS '!A:B, 2, FALSE), "Units not found"))</f>
        <v>6.94</v>
      </c>
      <c r="M3422" s="75">
        <f t="shared" si="346"/>
        <v>39141.599999999999</v>
      </c>
      <c r="N3422" t="str">
        <f>IFERROR(VLOOKUP(D3422, Product_Category!A:B, 2, FALSE), "Uncategorized")</f>
        <v>MCC</v>
      </c>
      <c r="O3422" s="76">
        <f t="shared" si="347"/>
        <v>5.64</v>
      </c>
      <c r="P3422" s="76">
        <f t="shared" si="348"/>
        <v>39.141599999999997</v>
      </c>
      <c r="Q3422">
        <v>2024</v>
      </c>
      <c r="R3422" t="str">
        <f>IFERROR(VLOOKUP(G3422,'Importer Name'!A:B, 2, FALSE), "")</f>
        <v>AUROBINDO</v>
      </c>
      <c r="S3422" t="str">
        <f>IFERROR(VLOOKUP(H3422,'Supplier name '!A:B, 2, FALSE), "")</f>
        <v>DUPONT NUTRITION</v>
      </c>
    </row>
    <row r="3423" spans="1:19">
      <c r="A3423" s="282" t="s">
        <v>247</v>
      </c>
      <c r="B3423" s="286">
        <v>1050</v>
      </c>
      <c r="C3423" s="286" t="s">
        <v>7</v>
      </c>
      <c r="D3423" s="321" t="s">
        <v>3999</v>
      </c>
      <c r="E3423" s="286">
        <v>5.75</v>
      </c>
      <c r="F3423" s="286" t="s">
        <v>9</v>
      </c>
      <c r="G3423" s="286" t="s">
        <v>4070</v>
      </c>
      <c r="H3423" s="290" t="s">
        <v>4552</v>
      </c>
      <c r="I3423" s="89" t="s">
        <v>4641</v>
      </c>
      <c r="J3423" s="74">
        <f>IF(F3423="USD", E3423, E3423 * IFERROR(VLOOKUP(F3423, EXCHANGE_RATE!A:B, 2, FALSE), "Currency not found"))</f>
        <v>5.75</v>
      </c>
      <c r="K3423" s="74">
        <f t="shared" ref="K3423:K3486" si="350">ROUNDUP(J3423,2)</f>
        <v>5.75</v>
      </c>
      <c r="L3423" s="14">
        <f>IF(C3423="MTS", B3423, B3423 * IFERROR(VLOOKUP(C3423, 'QTY_CONVERSIONS '!A:B, 2, FALSE), "Units not found"))</f>
        <v>1.05</v>
      </c>
      <c r="M3423" s="75">
        <f t="shared" ref="M3423:M3486" si="351">B3423*K3423</f>
        <v>6037.5</v>
      </c>
      <c r="N3423" t="str">
        <f>IFERROR(VLOOKUP(D3423, Product_Category!A:B, 2, FALSE), "Uncategorized")</f>
        <v>MCC</v>
      </c>
      <c r="O3423" s="76">
        <f t="shared" ref="O3423:O3486" si="352">K3423</f>
        <v>5.75</v>
      </c>
      <c r="P3423" s="76">
        <f t="shared" ref="P3423:P3486" si="353">L3423*O3423</f>
        <v>6.0375000000000005</v>
      </c>
      <c r="Q3423">
        <v>2024</v>
      </c>
      <c r="R3423" t="str">
        <f>IFERROR(VLOOKUP(G3423,'Importer Name'!A:B, 2, FALSE), "")</f>
        <v>AUROBINDO</v>
      </c>
      <c r="S3423" t="str">
        <f>IFERROR(VLOOKUP(H3423,'Supplier name '!A:B, 2, FALSE), "")</f>
        <v>DUPONT NUTRITION</v>
      </c>
    </row>
    <row r="3424" spans="1:19">
      <c r="A3424" s="282" t="s">
        <v>247</v>
      </c>
      <c r="B3424" s="286">
        <v>2000</v>
      </c>
      <c r="C3424" s="286" t="s">
        <v>7</v>
      </c>
      <c r="D3424" s="321" t="s">
        <v>3999</v>
      </c>
      <c r="E3424" s="286">
        <v>4.5199999999999996</v>
      </c>
      <c r="F3424" s="286" t="s">
        <v>9</v>
      </c>
      <c r="G3424" s="286" t="s">
        <v>4070</v>
      </c>
      <c r="H3424" s="290" t="s">
        <v>4552</v>
      </c>
      <c r="I3424" s="89" t="s">
        <v>4641</v>
      </c>
      <c r="J3424" s="74">
        <f>IF(F3424="USD", E3424, E3424 * IFERROR(VLOOKUP(F3424, EXCHANGE_RATE!A:B, 2, FALSE), "Currency not found"))</f>
        <v>4.5199999999999996</v>
      </c>
      <c r="K3424" s="74">
        <f t="shared" si="350"/>
        <v>4.5199999999999996</v>
      </c>
      <c r="L3424" s="14">
        <f>IF(C3424="MTS", B3424, B3424 * IFERROR(VLOOKUP(C3424, 'QTY_CONVERSIONS '!A:B, 2, FALSE), "Units not found"))</f>
        <v>2</v>
      </c>
      <c r="M3424" s="75">
        <f t="shared" si="351"/>
        <v>9040</v>
      </c>
      <c r="N3424" t="str">
        <f>IFERROR(VLOOKUP(D3424, Product_Category!A:B, 2, FALSE), "Uncategorized")</f>
        <v>MCC</v>
      </c>
      <c r="O3424" s="76">
        <f t="shared" si="352"/>
        <v>4.5199999999999996</v>
      </c>
      <c r="P3424" s="76">
        <f t="shared" si="353"/>
        <v>9.0399999999999991</v>
      </c>
      <c r="Q3424">
        <v>2024</v>
      </c>
      <c r="R3424" t="str">
        <f>IFERROR(VLOOKUP(G3424,'Importer Name'!A:B, 2, FALSE), "")</f>
        <v>AUROBINDO</v>
      </c>
      <c r="S3424" t="str">
        <f>IFERROR(VLOOKUP(H3424,'Supplier name '!A:B, 2, FALSE), "")</f>
        <v>DUPONT NUTRITION</v>
      </c>
    </row>
    <row r="3425" spans="1:19">
      <c r="A3425" s="282" t="s">
        <v>247</v>
      </c>
      <c r="B3425" s="286">
        <v>4650</v>
      </c>
      <c r="C3425" s="286" t="s">
        <v>7</v>
      </c>
      <c r="D3425" s="321" t="s">
        <v>3994</v>
      </c>
      <c r="E3425" s="286">
        <v>4.71</v>
      </c>
      <c r="F3425" s="286" t="s">
        <v>9</v>
      </c>
      <c r="G3425" s="286" t="s">
        <v>4626</v>
      </c>
      <c r="H3425" s="290" t="s">
        <v>4552</v>
      </c>
      <c r="I3425" s="89" t="s">
        <v>4641</v>
      </c>
      <c r="J3425" s="74">
        <f>IF(F3425="USD", E3425, E3425 * IFERROR(VLOOKUP(F3425, EXCHANGE_RATE!A:B, 2, FALSE), "Currency not found"))</f>
        <v>4.71</v>
      </c>
      <c r="K3425" s="74">
        <f t="shared" si="350"/>
        <v>4.71</v>
      </c>
      <c r="L3425" s="14">
        <f>IF(C3425="MTS", B3425, B3425 * IFERROR(VLOOKUP(C3425, 'QTY_CONVERSIONS '!A:B, 2, FALSE), "Units not found"))</f>
        <v>4.6500000000000004</v>
      </c>
      <c r="M3425" s="75">
        <f t="shared" si="351"/>
        <v>21901.5</v>
      </c>
      <c r="N3425" t="str">
        <f>IFERROR(VLOOKUP(D3425, Product_Category!A:B, 2, FALSE), "Uncategorized")</f>
        <v>MCC</v>
      </c>
      <c r="O3425" s="76">
        <f t="shared" si="352"/>
        <v>4.71</v>
      </c>
      <c r="P3425" s="76">
        <f t="shared" si="353"/>
        <v>21.901500000000002</v>
      </c>
      <c r="Q3425">
        <v>2024</v>
      </c>
      <c r="R3425" t="str">
        <f>IFERROR(VLOOKUP(G3425,'Importer Name'!A:B, 2, FALSE), "")</f>
        <v>Bliss GVS Phrma</v>
      </c>
      <c r="S3425" t="str">
        <f>IFERROR(VLOOKUP(H3425,'Supplier name '!A:B, 2, FALSE), "")</f>
        <v>DUPONT NUTRITION</v>
      </c>
    </row>
    <row r="3426" spans="1:19">
      <c r="A3426" s="282" t="s">
        <v>247</v>
      </c>
      <c r="B3426" s="286">
        <v>1440</v>
      </c>
      <c r="C3426" s="286" t="s">
        <v>7</v>
      </c>
      <c r="D3426" s="321" t="s">
        <v>3998</v>
      </c>
      <c r="E3426" s="286">
        <v>5.48</v>
      </c>
      <c r="F3426" s="286" t="s">
        <v>9</v>
      </c>
      <c r="G3426" s="286" t="s">
        <v>4068</v>
      </c>
      <c r="H3426" s="290" t="s">
        <v>4552</v>
      </c>
      <c r="I3426" s="89" t="s">
        <v>4641</v>
      </c>
      <c r="J3426" s="74">
        <f>IF(F3426="USD", E3426, E3426 * IFERROR(VLOOKUP(F3426, EXCHANGE_RATE!A:B, 2, FALSE), "Currency not found"))</f>
        <v>5.48</v>
      </c>
      <c r="K3426" s="74">
        <f t="shared" si="350"/>
        <v>5.48</v>
      </c>
      <c r="L3426" s="14">
        <f>IF(C3426="MTS", B3426, B3426 * IFERROR(VLOOKUP(C3426, 'QTY_CONVERSIONS '!A:B, 2, FALSE), "Units not found"))</f>
        <v>1.44</v>
      </c>
      <c r="M3426" s="75">
        <f t="shared" si="351"/>
        <v>7891.2000000000007</v>
      </c>
      <c r="N3426" t="str">
        <f>IFERROR(VLOOKUP(D3426, Product_Category!A:B, 2, FALSE), "Uncategorized")</f>
        <v>MCC</v>
      </c>
      <c r="O3426" s="76">
        <f t="shared" si="352"/>
        <v>5.48</v>
      </c>
      <c r="P3426" s="76">
        <f t="shared" si="353"/>
        <v>7.8912000000000004</v>
      </c>
      <c r="Q3426">
        <v>2024</v>
      </c>
      <c r="R3426" t="str">
        <f>IFERROR(VLOOKUP(G3426,'Importer Name'!A:B, 2, FALSE), "")</f>
        <v>CIPLA</v>
      </c>
      <c r="S3426" t="str">
        <f>IFERROR(VLOOKUP(H3426,'Supplier name '!A:B, 2, FALSE), "")</f>
        <v>DUPONT NUTRITION</v>
      </c>
    </row>
    <row r="3427" spans="1:19">
      <c r="A3427" s="282" t="s">
        <v>247</v>
      </c>
      <c r="B3427" s="286">
        <v>3240</v>
      </c>
      <c r="C3427" s="286" t="s">
        <v>7</v>
      </c>
      <c r="D3427" s="321" t="s">
        <v>3999</v>
      </c>
      <c r="E3427" s="286">
        <v>5.64</v>
      </c>
      <c r="F3427" s="286" t="s">
        <v>9</v>
      </c>
      <c r="G3427" s="286" t="s">
        <v>4068</v>
      </c>
      <c r="H3427" s="290" t="s">
        <v>4552</v>
      </c>
      <c r="I3427" s="89" t="s">
        <v>4641</v>
      </c>
      <c r="J3427" s="74">
        <f>IF(F3427="USD", E3427, E3427 * IFERROR(VLOOKUP(F3427, EXCHANGE_RATE!A:B, 2, FALSE), "Currency not found"))</f>
        <v>5.64</v>
      </c>
      <c r="K3427" s="74">
        <f t="shared" si="350"/>
        <v>5.64</v>
      </c>
      <c r="L3427" s="14">
        <f>IF(C3427="MTS", B3427, B3427 * IFERROR(VLOOKUP(C3427, 'QTY_CONVERSIONS '!A:B, 2, FALSE), "Units not found"))</f>
        <v>3.24</v>
      </c>
      <c r="M3427" s="75">
        <f t="shared" si="351"/>
        <v>18273.599999999999</v>
      </c>
      <c r="N3427" t="str">
        <f>IFERROR(VLOOKUP(D3427, Product_Category!A:B, 2, FALSE), "Uncategorized")</f>
        <v>MCC</v>
      </c>
      <c r="O3427" s="76">
        <f t="shared" si="352"/>
        <v>5.64</v>
      </c>
      <c r="P3427" s="76">
        <f t="shared" si="353"/>
        <v>18.273600000000002</v>
      </c>
      <c r="Q3427">
        <v>2024</v>
      </c>
      <c r="R3427" t="str">
        <f>IFERROR(VLOOKUP(G3427,'Importer Name'!A:B, 2, FALSE), "")</f>
        <v>CIPLA</v>
      </c>
      <c r="S3427" t="str">
        <f>IFERROR(VLOOKUP(H3427,'Supplier name '!A:B, 2, FALSE), "")</f>
        <v>DUPONT NUTRITION</v>
      </c>
    </row>
    <row r="3428" spans="1:19">
      <c r="A3428" s="282" t="s">
        <v>247</v>
      </c>
      <c r="B3428" s="286">
        <v>2500</v>
      </c>
      <c r="C3428" s="286" t="s">
        <v>7</v>
      </c>
      <c r="D3428" s="321" t="s">
        <v>3999</v>
      </c>
      <c r="E3428" s="286">
        <v>5.64</v>
      </c>
      <c r="F3428" s="286" t="s">
        <v>9</v>
      </c>
      <c r="G3428" s="286" t="s">
        <v>4068</v>
      </c>
      <c r="H3428" s="290" t="s">
        <v>4552</v>
      </c>
      <c r="I3428" s="89" t="s">
        <v>4641</v>
      </c>
      <c r="J3428" s="74">
        <f>IF(F3428="USD", E3428, E3428 * IFERROR(VLOOKUP(F3428, EXCHANGE_RATE!A:B, 2, FALSE), "Currency not found"))</f>
        <v>5.64</v>
      </c>
      <c r="K3428" s="74">
        <f t="shared" si="350"/>
        <v>5.64</v>
      </c>
      <c r="L3428" s="14">
        <f>IF(C3428="MTS", B3428, B3428 * IFERROR(VLOOKUP(C3428, 'QTY_CONVERSIONS '!A:B, 2, FALSE), "Units not found"))</f>
        <v>2.5</v>
      </c>
      <c r="M3428" s="75">
        <f t="shared" si="351"/>
        <v>14100</v>
      </c>
      <c r="N3428" t="str">
        <f>IFERROR(VLOOKUP(D3428, Product_Category!A:B, 2, FALSE), "Uncategorized")</f>
        <v>MCC</v>
      </c>
      <c r="O3428" s="76">
        <f t="shared" si="352"/>
        <v>5.64</v>
      </c>
      <c r="P3428" s="76">
        <f t="shared" si="353"/>
        <v>14.1</v>
      </c>
      <c r="Q3428">
        <v>2024</v>
      </c>
      <c r="R3428" t="str">
        <f>IFERROR(VLOOKUP(G3428,'Importer Name'!A:B, 2, FALSE), "")</f>
        <v>CIPLA</v>
      </c>
      <c r="S3428" t="str">
        <f>IFERROR(VLOOKUP(H3428,'Supplier name '!A:B, 2, FALSE), "")</f>
        <v>DUPONT NUTRITION</v>
      </c>
    </row>
    <row r="3429" spans="1:19">
      <c r="A3429" s="282" t="s">
        <v>247</v>
      </c>
      <c r="B3429" s="286">
        <v>1000</v>
      </c>
      <c r="C3429" s="286" t="s">
        <v>7</v>
      </c>
      <c r="D3429" s="321" t="s">
        <v>3999</v>
      </c>
      <c r="E3429" s="286">
        <v>5.64</v>
      </c>
      <c r="F3429" s="286" t="s">
        <v>9</v>
      </c>
      <c r="G3429" s="286" t="s">
        <v>4068</v>
      </c>
      <c r="H3429" s="290" t="s">
        <v>4552</v>
      </c>
      <c r="I3429" s="89" t="s">
        <v>4641</v>
      </c>
      <c r="J3429" s="74">
        <f>IF(F3429="USD", E3429, E3429 * IFERROR(VLOOKUP(F3429, EXCHANGE_RATE!A:B, 2, FALSE), "Currency not found"))</f>
        <v>5.64</v>
      </c>
      <c r="K3429" s="74">
        <f t="shared" si="350"/>
        <v>5.64</v>
      </c>
      <c r="L3429" s="14">
        <f>IF(C3429="MTS", B3429, B3429 * IFERROR(VLOOKUP(C3429, 'QTY_CONVERSIONS '!A:B, 2, FALSE), "Units not found"))</f>
        <v>1</v>
      </c>
      <c r="M3429" s="75">
        <f t="shared" si="351"/>
        <v>5640</v>
      </c>
      <c r="N3429" t="str">
        <f>IFERROR(VLOOKUP(D3429, Product_Category!A:B, 2, FALSE), "Uncategorized")</f>
        <v>MCC</v>
      </c>
      <c r="O3429" s="76">
        <f t="shared" si="352"/>
        <v>5.64</v>
      </c>
      <c r="P3429" s="76">
        <f t="shared" si="353"/>
        <v>5.64</v>
      </c>
      <c r="Q3429">
        <v>2024</v>
      </c>
      <c r="R3429" t="str">
        <f>IFERROR(VLOOKUP(G3429,'Importer Name'!A:B, 2, FALSE), "")</f>
        <v>CIPLA</v>
      </c>
      <c r="S3429" t="str">
        <f>IFERROR(VLOOKUP(H3429,'Supplier name '!A:B, 2, FALSE), "")</f>
        <v>DUPONT NUTRITION</v>
      </c>
    </row>
    <row r="3430" spans="1:19">
      <c r="A3430" s="282" t="s">
        <v>247</v>
      </c>
      <c r="B3430" s="286">
        <v>1000</v>
      </c>
      <c r="C3430" s="286" t="s">
        <v>7</v>
      </c>
      <c r="D3430" s="321" t="s">
        <v>3998</v>
      </c>
      <c r="E3430" s="286">
        <v>5.48</v>
      </c>
      <c r="F3430" s="286" t="s">
        <v>9</v>
      </c>
      <c r="G3430" s="286" t="s">
        <v>4068</v>
      </c>
      <c r="H3430" s="290" t="s">
        <v>4552</v>
      </c>
      <c r="I3430" s="89" t="s">
        <v>4641</v>
      </c>
      <c r="J3430" s="74">
        <f>IF(F3430="USD", E3430, E3430 * IFERROR(VLOOKUP(F3430, EXCHANGE_RATE!A:B, 2, FALSE), "Currency not found"))</f>
        <v>5.48</v>
      </c>
      <c r="K3430" s="74">
        <f t="shared" si="350"/>
        <v>5.48</v>
      </c>
      <c r="L3430" s="14">
        <f>IF(C3430="MTS", B3430, B3430 * IFERROR(VLOOKUP(C3430, 'QTY_CONVERSIONS '!A:B, 2, FALSE), "Units not found"))</f>
        <v>1</v>
      </c>
      <c r="M3430" s="75">
        <f t="shared" si="351"/>
        <v>5480</v>
      </c>
      <c r="N3430" t="str">
        <f>IFERROR(VLOOKUP(D3430, Product_Category!A:B, 2, FALSE), "Uncategorized")</f>
        <v>MCC</v>
      </c>
      <c r="O3430" s="76">
        <f t="shared" si="352"/>
        <v>5.48</v>
      </c>
      <c r="P3430" s="76">
        <f t="shared" si="353"/>
        <v>5.48</v>
      </c>
      <c r="Q3430">
        <v>2024</v>
      </c>
      <c r="R3430" t="str">
        <f>IFERROR(VLOOKUP(G3430,'Importer Name'!A:B, 2, FALSE), "")</f>
        <v>CIPLA</v>
      </c>
      <c r="S3430" t="str">
        <f>IFERROR(VLOOKUP(H3430,'Supplier name '!A:B, 2, FALSE), "")</f>
        <v>DUPONT NUTRITION</v>
      </c>
    </row>
    <row r="3431" spans="1:19">
      <c r="A3431" s="282" t="s">
        <v>247</v>
      </c>
      <c r="B3431" s="286">
        <v>500</v>
      </c>
      <c r="C3431" s="286" t="s">
        <v>7</v>
      </c>
      <c r="D3431" s="321" t="s">
        <v>3999</v>
      </c>
      <c r="E3431" s="286">
        <v>5.64</v>
      </c>
      <c r="F3431" s="286" t="s">
        <v>9</v>
      </c>
      <c r="G3431" s="286" t="s">
        <v>4068</v>
      </c>
      <c r="H3431" s="290" t="s">
        <v>4552</v>
      </c>
      <c r="I3431" s="89" t="s">
        <v>4641</v>
      </c>
      <c r="J3431" s="74">
        <f>IF(F3431="USD", E3431, E3431 * IFERROR(VLOOKUP(F3431, EXCHANGE_RATE!A:B, 2, FALSE), "Currency not found"))</f>
        <v>5.64</v>
      </c>
      <c r="K3431" s="74">
        <f t="shared" si="350"/>
        <v>5.64</v>
      </c>
      <c r="L3431" s="14">
        <f>IF(C3431="MTS", B3431, B3431 * IFERROR(VLOOKUP(C3431, 'QTY_CONVERSIONS '!A:B, 2, FALSE), "Units not found"))</f>
        <v>0.5</v>
      </c>
      <c r="M3431" s="75">
        <f t="shared" si="351"/>
        <v>2820</v>
      </c>
      <c r="N3431" t="str">
        <f>IFERROR(VLOOKUP(D3431, Product_Category!A:B, 2, FALSE), "Uncategorized")</f>
        <v>MCC</v>
      </c>
      <c r="O3431" s="76">
        <f t="shared" si="352"/>
        <v>5.64</v>
      </c>
      <c r="P3431" s="76">
        <f t="shared" si="353"/>
        <v>2.82</v>
      </c>
      <c r="Q3431">
        <v>2024</v>
      </c>
      <c r="R3431" t="str">
        <f>IFERROR(VLOOKUP(G3431,'Importer Name'!A:B, 2, FALSE), "")</f>
        <v>CIPLA</v>
      </c>
      <c r="S3431" t="str">
        <f>IFERROR(VLOOKUP(H3431,'Supplier name '!A:B, 2, FALSE), "")</f>
        <v>DUPONT NUTRITION</v>
      </c>
    </row>
    <row r="3432" spans="1:19">
      <c r="A3432" s="282" t="s">
        <v>247</v>
      </c>
      <c r="B3432" s="286">
        <v>300</v>
      </c>
      <c r="C3432" s="286" t="s">
        <v>7</v>
      </c>
      <c r="D3432" s="321" t="s">
        <v>3998</v>
      </c>
      <c r="E3432" s="286">
        <v>5.48</v>
      </c>
      <c r="F3432" s="286" t="s">
        <v>9</v>
      </c>
      <c r="G3432" s="286" t="s">
        <v>4068</v>
      </c>
      <c r="H3432" s="290" t="s">
        <v>4552</v>
      </c>
      <c r="I3432" s="89" t="s">
        <v>4641</v>
      </c>
      <c r="J3432" s="74">
        <f>IF(F3432="USD", E3432, E3432 * IFERROR(VLOOKUP(F3432, EXCHANGE_RATE!A:B, 2, FALSE), "Currency not found"))</f>
        <v>5.48</v>
      </c>
      <c r="K3432" s="74">
        <f t="shared" si="350"/>
        <v>5.48</v>
      </c>
      <c r="L3432" s="14">
        <f>IF(C3432="MTS", B3432, B3432 * IFERROR(VLOOKUP(C3432, 'QTY_CONVERSIONS '!A:B, 2, FALSE), "Units not found"))</f>
        <v>0.3</v>
      </c>
      <c r="M3432" s="75">
        <f t="shared" si="351"/>
        <v>1644.0000000000002</v>
      </c>
      <c r="N3432" t="str">
        <f>IFERROR(VLOOKUP(D3432, Product_Category!A:B, 2, FALSE), "Uncategorized")</f>
        <v>MCC</v>
      </c>
      <c r="O3432" s="76">
        <f t="shared" si="352"/>
        <v>5.48</v>
      </c>
      <c r="P3432" s="76">
        <f t="shared" si="353"/>
        <v>1.6440000000000001</v>
      </c>
      <c r="Q3432">
        <v>2024</v>
      </c>
      <c r="R3432" t="str">
        <f>IFERROR(VLOOKUP(G3432,'Importer Name'!A:B, 2, FALSE), "")</f>
        <v>CIPLA</v>
      </c>
      <c r="S3432" t="str">
        <f>IFERROR(VLOOKUP(H3432,'Supplier name '!A:B, 2, FALSE), "")</f>
        <v>DUPONT NUTRITION</v>
      </c>
    </row>
    <row r="3433" spans="1:19">
      <c r="A3433" s="282" t="s">
        <v>247</v>
      </c>
      <c r="B3433" s="286">
        <v>2500</v>
      </c>
      <c r="C3433" s="286" t="s">
        <v>7</v>
      </c>
      <c r="D3433" s="321" t="s">
        <v>4002</v>
      </c>
      <c r="E3433" s="286">
        <v>6.15</v>
      </c>
      <c r="F3433" s="286" t="s">
        <v>9</v>
      </c>
      <c r="G3433" s="286" t="s">
        <v>4089</v>
      </c>
      <c r="H3433" s="290" t="s">
        <v>4552</v>
      </c>
      <c r="I3433" s="89" t="s">
        <v>4641</v>
      </c>
      <c r="J3433" s="74">
        <f>IF(F3433="USD", E3433, E3433 * IFERROR(VLOOKUP(F3433, EXCHANGE_RATE!A:B, 2, FALSE), "Currency not found"))</f>
        <v>6.15</v>
      </c>
      <c r="K3433" s="74">
        <f t="shared" si="350"/>
        <v>6.15</v>
      </c>
      <c r="L3433" s="14">
        <f>IF(C3433="MTS", B3433, B3433 * IFERROR(VLOOKUP(C3433, 'QTY_CONVERSIONS '!A:B, 2, FALSE), "Units not found"))</f>
        <v>2.5</v>
      </c>
      <c r="M3433" s="75">
        <f t="shared" si="351"/>
        <v>15375</v>
      </c>
      <c r="N3433" t="str">
        <f>IFERROR(VLOOKUP(D3433, Product_Category!A:B, 2, FALSE), "Uncategorized")</f>
        <v>MCC</v>
      </c>
      <c r="O3433" s="76">
        <f t="shared" si="352"/>
        <v>6.15</v>
      </c>
      <c r="P3433" s="76">
        <f t="shared" si="353"/>
        <v>15.375</v>
      </c>
      <c r="Q3433">
        <v>2024</v>
      </c>
      <c r="R3433" t="str">
        <f>IFERROR(VLOOKUP(G3433,'Importer Name'!A:B, 2, FALSE), "")</f>
        <v>GRANULES</v>
      </c>
      <c r="S3433" t="str">
        <f>IFERROR(VLOOKUP(H3433,'Supplier name '!A:B, 2, FALSE), "")</f>
        <v>DUPONT NUTRITION</v>
      </c>
    </row>
    <row r="3434" spans="1:19">
      <c r="A3434" s="282" t="s">
        <v>247</v>
      </c>
      <c r="B3434" s="286">
        <v>1050</v>
      </c>
      <c r="C3434" s="286" t="s">
        <v>7</v>
      </c>
      <c r="D3434" s="321" t="s">
        <v>3998</v>
      </c>
      <c r="E3434" s="286">
        <v>5.59</v>
      </c>
      <c r="F3434" s="286" t="s">
        <v>9</v>
      </c>
      <c r="G3434" s="286" t="s">
        <v>4627</v>
      </c>
      <c r="H3434" s="290" t="s">
        <v>4552</v>
      </c>
      <c r="I3434" s="89" t="s">
        <v>4641</v>
      </c>
      <c r="J3434" s="74">
        <f>IF(F3434="USD", E3434, E3434 * IFERROR(VLOOKUP(F3434, EXCHANGE_RATE!A:B, 2, FALSE), "Currency not found"))</f>
        <v>5.59</v>
      </c>
      <c r="K3434" s="74">
        <f t="shared" si="350"/>
        <v>5.59</v>
      </c>
      <c r="L3434" s="14">
        <f>IF(C3434="MTS", B3434, B3434 * IFERROR(VLOOKUP(C3434, 'QTY_CONVERSIONS '!A:B, 2, FALSE), "Units not found"))</f>
        <v>1.05</v>
      </c>
      <c r="M3434" s="75">
        <f t="shared" si="351"/>
        <v>5869.5</v>
      </c>
      <c r="N3434" t="str">
        <f>IFERROR(VLOOKUP(D3434, Product_Category!A:B, 2, FALSE), "Uncategorized")</f>
        <v>MCC</v>
      </c>
      <c r="O3434" s="76">
        <f t="shared" si="352"/>
        <v>5.59</v>
      </c>
      <c r="P3434" s="76">
        <f t="shared" si="353"/>
        <v>5.8695000000000004</v>
      </c>
      <c r="Q3434">
        <v>2024</v>
      </c>
      <c r="R3434" t="str">
        <f>IFERROR(VLOOKUP(G3434,'Importer Name'!A:B, 2, FALSE), "")</f>
        <v>GRAVITI PHARMA</v>
      </c>
      <c r="S3434" t="str">
        <f>IFERROR(VLOOKUP(H3434,'Supplier name '!A:B, 2, FALSE), "")</f>
        <v>DUPONT NUTRITION</v>
      </c>
    </row>
    <row r="3435" spans="1:19">
      <c r="A3435" s="282" t="s">
        <v>247</v>
      </c>
      <c r="B3435" s="286">
        <v>2000</v>
      </c>
      <c r="C3435" s="286" t="s">
        <v>7</v>
      </c>
      <c r="D3435" s="321" t="s">
        <v>3999</v>
      </c>
      <c r="E3435" s="286">
        <v>5.64</v>
      </c>
      <c r="F3435" s="286" t="s">
        <v>9</v>
      </c>
      <c r="G3435" s="286" t="s">
        <v>4627</v>
      </c>
      <c r="H3435" s="290" t="s">
        <v>4552</v>
      </c>
      <c r="I3435" s="89" t="s">
        <v>4641</v>
      </c>
      <c r="J3435" s="74">
        <f>IF(F3435="USD", E3435, E3435 * IFERROR(VLOOKUP(F3435, EXCHANGE_RATE!A:B, 2, FALSE), "Currency not found"))</f>
        <v>5.64</v>
      </c>
      <c r="K3435" s="74">
        <f t="shared" si="350"/>
        <v>5.64</v>
      </c>
      <c r="L3435" s="14">
        <f>IF(C3435="MTS", B3435, B3435 * IFERROR(VLOOKUP(C3435, 'QTY_CONVERSIONS '!A:B, 2, FALSE), "Units not found"))</f>
        <v>2</v>
      </c>
      <c r="M3435" s="75">
        <f t="shared" si="351"/>
        <v>11280</v>
      </c>
      <c r="N3435" t="str">
        <f>IFERROR(VLOOKUP(D3435, Product_Category!A:B, 2, FALSE), "Uncategorized")</f>
        <v>MCC</v>
      </c>
      <c r="O3435" s="76">
        <f t="shared" si="352"/>
        <v>5.64</v>
      </c>
      <c r="P3435" s="76">
        <f t="shared" si="353"/>
        <v>11.28</v>
      </c>
      <c r="Q3435">
        <v>2024</v>
      </c>
      <c r="R3435" t="str">
        <f>IFERROR(VLOOKUP(G3435,'Importer Name'!A:B, 2, FALSE), "")</f>
        <v>GRAVITI PHARMA</v>
      </c>
      <c r="S3435" t="str">
        <f>IFERROR(VLOOKUP(H3435,'Supplier name '!A:B, 2, FALSE), "")</f>
        <v>DUPONT NUTRITION</v>
      </c>
    </row>
    <row r="3436" spans="1:19">
      <c r="A3436" s="282" t="s">
        <v>247</v>
      </c>
      <c r="B3436" s="286">
        <v>6000</v>
      </c>
      <c r="C3436" s="286" t="s">
        <v>7</v>
      </c>
      <c r="D3436" s="321" t="s">
        <v>3999</v>
      </c>
      <c r="E3436" s="286">
        <v>5.75</v>
      </c>
      <c r="F3436" s="286" t="s">
        <v>9</v>
      </c>
      <c r="G3436" s="286" t="s">
        <v>4074</v>
      </c>
      <c r="H3436" s="290" t="s">
        <v>4552</v>
      </c>
      <c r="I3436" s="89" t="s">
        <v>4641</v>
      </c>
      <c r="J3436" s="74">
        <f>IF(F3436="USD", E3436, E3436 * IFERROR(VLOOKUP(F3436, EXCHANGE_RATE!A:B, 2, FALSE), "Currency not found"))</f>
        <v>5.75</v>
      </c>
      <c r="K3436" s="74">
        <f t="shared" si="350"/>
        <v>5.75</v>
      </c>
      <c r="L3436" s="14">
        <f>IF(C3436="MTS", B3436, B3436 * IFERROR(VLOOKUP(C3436, 'QTY_CONVERSIONS '!A:B, 2, FALSE), "Units not found"))</f>
        <v>6</v>
      </c>
      <c r="M3436" s="75">
        <f t="shared" si="351"/>
        <v>34500</v>
      </c>
      <c r="N3436" t="str">
        <f>IFERROR(VLOOKUP(D3436, Product_Category!A:B, 2, FALSE), "Uncategorized")</f>
        <v>MCC</v>
      </c>
      <c r="O3436" s="76">
        <f t="shared" si="352"/>
        <v>5.75</v>
      </c>
      <c r="P3436" s="76">
        <f t="shared" si="353"/>
        <v>34.5</v>
      </c>
      <c r="Q3436">
        <v>2024</v>
      </c>
      <c r="R3436" t="str">
        <f>IFERROR(VLOOKUP(G3436,'Importer Name'!A:B, 2, FALSE), "")</f>
        <v>HETERO</v>
      </c>
      <c r="S3436" t="str">
        <f>IFERROR(VLOOKUP(H3436,'Supplier name '!A:B, 2, FALSE), "")</f>
        <v>DUPONT NUTRITION</v>
      </c>
    </row>
    <row r="3437" spans="1:19">
      <c r="A3437" s="282" t="s">
        <v>247</v>
      </c>
      <c r="B3437" s="286">
        <v>6220</v>
      </c>
      <c r="C3437" s="286" t="s">
        <v>7</v>
      </c>
      <c r="D3437" s="321" t="s">
        <v>3999</v>
      </c>
      <c r="E3437" s="286">
        <v>5.64</v>
      </c>
      <c r="F3437" s="286" t="s">
        <v>9</v>
      </c>
      <c r="G3437" s="286" t="s">
        <v>4074</v>
      </c>
      <c r="H3437" s="290" t="s">
        <v>4552</v>
      </c>
      <c r="I3437" s="89" t="s">
        <v>4641</v>
      </c>
      <c r="J3437" s="74">
        <f>IF(F3437="USD", E3437, E3437 * IFERROR(VLOOKUP(F3437, EXCHANGE_RATE!A:B, 2, FALSE), "Currency not found"))</f>
        <v>5.64</v>
      </c>
      <c r="K3437" s="74">
        <f t="shared" si="350"/>
        <v>5.64</v>
      </c>
      <c r="L3437" s="14">
        <f>IF(C3437="MTS", B3437, B3437 * IFERROR(VLOOKUP(C3437, 'QTY_CONVERSIONS '!A:B, 2, FALSE), "Units not found"))</f>
        <v>6.22</v>
      </c>
      <c r="M3437" s="75">
        <f t="shared" si="351"/>
        <v>35080.799999999996</v>
      </c>
      <c r="N3437" t="str">
        <f>IFERROR(VLOOKUP(D3437, Product_Category!A:B, 2, FALSE), "Uncategorized")</f>
        <v>MCC</v>
      </c>
      <c r="O3437" s="76">
        <f t="shared" si="352"/>
        <v>5.64</v>
      </c>
      <c r="P3437" s="76">
        <f t="shared" si="353"/>
        <v>35.080799999999996</v>
      </c>
      <c r="Q3437">
        <v>2024</v>
      </c>
      <c r="R3437" t="str">
        <f>IFERROR(VLOOKUP(G3437,'Importer Name'!A:B, 2, FALSE), "")</f>
        <v>HETERO</v>
      </c>
      <c r="S3437" t="str">
        <f>IFERROR(VLOOKUP(H3437,'Supplier name '!A:B, 2, FALSE), "")</f>
        <v>DUPONT NUTRITION</v>
      </c>
    </row>
    <row r="3438" spans="1:19">
      <c r="A3438" s="282" t="s">
        <v>247</v>
      </c>
      <c r="B3438" s="286">
        <v>2000</v>
      </c>
      <c r="C3438" s="286" t="s">
        <v>7</v>
      </c>
      <c r="D3438" s="321" t="s">
        <v>3998</v>
      </c>
      <c r="E3438" s="286">
        <v>5.59</v>
      </c>
      <c r="F3438" s="286" t="s">
        <v>9</v>
      </c>
      <c r="G3438" s="286" t="s">
        <v>4074</v>
      </c>
      <c r="H3438" s="290" t="s">
        <v>4552</v>
      </c>
      <c r="I3438" s="89" t="s">
        <v>4641</v>
      </c>
      <c r="J3438" s="74">
        <f>IF(F3438="USD", E3438, E3438 * IFERROR(VLOOKUP(F3438, EXCHANGE_RATE!A:B, 2, FALSE), "Currency not found"))</f>
        <v>5.59</v>
      </c>
      <c r="K3438" s="74">
        <f t="shared" si="350"/>
        <v>5.59</v>
      </c>
      <c r="L3438" s="14">
        <f>IF(C3438="MTS", B3438, B3438 * IFERROR(VLOOKUP(C3438, 'QTY_CONVERSIONS '!A:B, 2, FALSE), "Units not found"))</f>
        <v>2</v>
      </c>
      <c r="M3438" s="75">
        <f t="shared" si="351"/>
        <v>11180</v>
      </c>
      <c r="N3438" t="str">
        <f>IFERROR(VLOOKUP(D3438, Product_Category!A:B, 2, FALSE), "Uncategorized")</f>
        <v>MCC</v>
      </c>
      <c r="O3438" s="76">
        <f t="shared" si="352"/>
        <v>5.59</v>
      </c>
      <c r="P3438" s="76">
        <f t="shared" si="353"/>
        <v>11.18</v>
      </c>
      <c r="Q3438">
        <v>2024</v>
      </c>
      <c r="R3438" t="str">
        <f>IFERROR(VLOOKUP(G3438,'Importer Name'!A:B, 2, FALSE), "")</f>
        <v>HETERO</v>
      </c>
      <c r="S3438" t="str">
        <f>IFERROR(VLOOKUP(H3438,'Supplier name '!A:B, 2, FALSE), "")</f>
        <v>DUPONT NUTRITION</v>
      </c>
    </row>
    <row r="3439" spans="1:19">
      <c r="A3439" s="282" t="s">
        <v>247</v>
      </c>
      <c r="B3439" s="286">
        <v>1000</v>
      </c>
      <c r="C3439" s="286" t="s">
        <v>7</v>
      </c>
      <c r="D3439" s="321" t="s">
        <v>3999</v>
      </c>
      <c r="E3439" s="286">
        <v>5.75</v>
      </c>
      <c r="F3439" s="286" t="s">
        <v>9</v>
      </c>
      <c r="G3439" s="286" t="s">
        <v>4628</v>
      </c>
      <c r="H3439" s="290" t="s">
        <v>4552</v>
      </c>
      <c r="I3439" s="89" t="s">
        <v>4641</v>
      </c>
      <c r="J3439" s="74">
        <f>IF(F3439="USD", E3439, E3439 * IFERROR(VLOOKUP(F3439, EXCHANGE_RATE!A:B, 2, FALSE), "Currency not found"))</f>
        <v>5.75</v>
      </c>
      <c r="K3439" s="74">
        <f t="shared" si="350"/>
        <v>5.75</v>
      </c>
      <c r="L3439" s="14">
        <f>IF(C3439="MTS", B3439, B3439 * IFERROR(VLOOKUP(C3439, 'QTY_CONVERSIONS '!A:B, 2, FALSE), "Units not found"))</f>
        <v>1</v>
      </c>
      <c r="M3439" s="75">
        <f t="shared" si="351"/>
        <v>5750</v>
      </c>
      <c r="N3439" t="str">
        <f>IFERROR(VLOOKUP(D3439, Product_Category!A:B, 2, FALSE), "Uncategorized")</f>
        <v>MCC</v>
      </c>
      <c r="O3439" s="76">
        <f t="shared" si="352"/>
        <v>5.75</v>
      </c>
      <c r="P3439" s="76">
        <f t="shared" si="353"/>
        <v>5.75</v>
      </c>
      <c r="Q3439">
        <v>2024</v>
      </c>
      <c r="R3439" t="str">
        <f>IFERROR(VLOOKUP(G3439,'Importer Name'!A:B, 2, FALSE), "")</f>
        <v>KUSUM HEALTHCARE</v>
      </c>
      <c r="S3439" t="str">
        <f>IFERROR(VLOOKUP(H3439,'Supplier name '!A:B, 2, FALSE), "")</f>
        <v>DUPONT NUTRITION</v>
      </c>
    </row>
    <row r="3440" spans="1:19">
      <c r="A3440" s="282" t="s">
        <v>247</v>
      </c>
      <c r="B3440" s="286">
        <v>1250</v>
      </c>
      <c r="C3440" s="286" t="s">
        <v>7</v>
      </c>
      <c r="D3440" s="321" t="s">
        <v>3994</v>
      </c>
      <c r="E3440" s="286">
        <v>5.67</v>
      </c>
      <c r="F3440" s="286" t="s">
        <v>9</v>
      </c>
      <c r="G3440" s="286" t="s">
        <v>4064</v>
      </c>
      <c r="H3440" s="290" t="s">
        <v>4552</v>
      </c>
      <c r="I3440" s="89" t="s">
        <v>4641</v>
      </c>
      <c r="J3440" s="74">
        <f>IF(F3440="USD", E3440, E3440 * IFERROR(VLOOKUP(F3440, EXCHANGE_RATE!A:B, 2, FALSE), "Currency not found"))</f>
        <v>5.67</v>
      </c>
      <c r="K3440" s="74">
        <f t="shared" si="350"/>
        <v>5.67</v>
      </c>
      <c r="L3440" s="14">
        <f>IF(C3440="MTS", B3440, B3440 * IFERROR(VLOOKUP(C3440, 'QTY_CONVERSIONS '!A:B, 2, FALSE), "Units not found"))</f>
        <v>1.25</v>
      </c>
      <c r="M3440" s="75">
        <f t="shared" si="351"/>
        <v>7087.5</v>
      </c>
      <c r="N3440" t="str">
        <f>IFERROR(VLOOKUP(D3440, Product_Category!A:B, 2, FALSE), "Uncategorized")</f>
        <v>MCC</v>
      </c>
      <c r="O3440" s="76">
        <f t="shared" si="352"/>
        <v>5.67</v>
      </c>
      <c r="P3440" s="76">
        <f t="shared" si="353"/>
        <v>7.0875000000000004</v>
      </c>
      <c r="Q3440">
        <v>2024</v>
      </c>
      <c r="R3440" t="str">
        <f>IFERROR(VLOOKUP(G3440,'Importer Name'!A:B, 2, FALSE), "")</f>
        <v>MYLAN LABS</v>
      </c>
      <c r="S3440" t="str">
        <f>IFERROR(VLOOKUP(H3440,'Supplier name '!A:B, 2, FALSE), "")</f>
        <v>DUPONT NUTRITION</v>
      </c>
    </row>
    <row r="3441" spans="1:19">
      <c r="A3441" s="282" t="s">
        <v>247</v>
      </c>
      <c r="B3441" s="286">
        <v>500</v>
      </c>
      <c r="C3441" s="286" t="s">
        <v>7</v>
      </c>
      <c r="D3441" s="321" t="s">
        <v>3996</v>
      </c>
      <c r="E3441" s="286">
        <v>6.89</v>
      </c>
      <c r="F3441" s="286" t="s">
        <v>9</v>
      </c>
      <c r="G3441" s="286" t="s">
        <v>4064</v>
      </c>
      <c r="H3441" s="290" t="s">
        <v>4552</v>
      </c>
      <c r="I3441" s="89" t="s">
        <v>4641</v>
      </c>
      <c r="J3441" s="74">
        <f>IF(F3441="USD", E3441, E3441 * IFERROR(VLOOKUP(F3441, EXCHANGE_RATE!A:B, 2, FALSE), "Currency not found"))</f>
        <v>6.89</v>
      </c>
      <c r="K3441" s="74">
        <f t="shared" si="350"/>
        <v>6.89</v>
      </c>
      <c r="L3441" s="14">
        <f>IF(C3441="MTS", B3441, B3441 * IFERROR(VLOOKUP(C3441, 'QTY_CONVERSIONS '!A:B, 2, FALSE), "Units not found"))</f>
        <v>0.5</v>
      </c>
      <c r="M3441" s="75">
        <f t="shared" si="351"/>
        <v>3445</v>
      </c>
      <c r="N3441" t="str">
        <f>IFERROR(VLOOKUP(D3441, Product_Category!A:B, 2, FALSE), "Uncategorized")</f>
        <v>MCC</v>
      </c>
      <c r="O3441" s="76">
        <f t="shared" si="352"/>
        <v>6.89</v>
      </c>
      <c r="P3441" s="76">
        <f t="shared" si="353"/>
        <v>3.4449999999999998</v>
      </c>
      <c r="Q3441">
        <v>2024</v>
      </c>
      <c r="R3441" t="str">
        <f>IFERROR(VLOOKUP(G3441,'Importer Name'!A:B, 2, FALSE), "")</f>
        <v>MYLAN LABS</v>
      </c>
      <c r="S3441" t="str">
        <f>IFERROR(VLOOKUP(H3441,'Supplier name '!A:B, 2, FALSE), "")</f>
        <v>DUPONT NUTRITION</v>
      </c>
    </row>
    <row r="3442" spans="1:19">
      <c r="A3442" s="282" t="s">
        <v>247</v>
      </c>
      <c r="B3442" s="286">
        <v>250</v>
      </c>
      <c r="C3442" s="286" t="s">
        <v>7</v>
      </c>
      <c r="D3442" s="321" t="s">
        <v>3996</v>
      </c>
      <c r="E3442" s="286">
        <v>6.89</v>
      </c>
      <c r="F3442" s="286" t="s">
        <v>9</v>
      </c>
      <c r="G3442" s="286" t="s">
        <v>4064</v>
      </c>
      <c r="H3442" s="290" t="s">
        <v>4552</v>
      </c>
      <c r="I3442" s="89" t="s">
        <v>4641</v>
      </c>
      <c r="J3442" s="74">
        <f>IF(F3442="USD", E3442, E3442 * IFERROR(VLOOKUP(F3442, EXCHANGE_RATE!A:B, 2, FALSE), "Currency not found"))</f>
        <v>6.89</v>
      </c>
      <c r="K3442" s="74">
        <f t="shared" si="350"/>
        <v>6.89</v>
      </c>
      <c r="L3442" s="14">
        <f>IF(C3442="MTS", B3442, B3442 * IFERROR(VLOOKUP(C3442, 'QTY_CONVERSIONS '!A:B, 2, FALSE), "Units not found"))</f>
        <v>0.25</v>
      </c>
      <c r="M3442" s="75">
        <f t="shared" si="351"/>
        <v>1722.5</v>
      </c>
      <c r="N3442" t="str">
        <f>IFERROR(VLOOKUP(D3442, Product_Category!A:B, 2, FALSE), "Uncategorized")</f>
        <v>MCC</v>
      </c>
      <c r="O3442" s="76">
        <f t="shared" si="352"/>
        <v>6.89</v>
      </c>
      <c r="P3442" s="76">
        <f t="shared" si="353"/>
        <v>1.7224999999999999</v>
      </c>
      <c r="Q3442">
        <v>2024</v>
      </c>
      <c r="R3442" t="str">
        <f>IFERROR(VLOOKUP(G3442,'Importer Name'!A:B, 2, FALSE), "")</f>
        <v>MYLAN LABS</v>
      </c>
      <c r="S3442" t="str">
        <f>IFERROR(VLOOKUP(H3442,'Supplier name '!A:B, 2, FALSE), "")</f>
        <v>DUPONT NUTRITION</v>
      </c>
    </row>
    <row r="3443" spans="1:19">
      <c r="A3443" s="282" t="s">
        <v>247</v>
      </c>
      <c r="B3443" s="286">
        <v>1000</v>
      </c>
      <c r="C3443" s="286" t="s">
        <v>7</v>
      </c>
      <c r="D3443" s="321" t="s">
        <v>3996</v>
      </c>
      <c r="E3443" s="286">
        <v>6.89</v>
      </c>
      <c r="F3443" s="286" t="s">
        <v>9</v>
      </c>
      <c r="G3443" s="286" t="s">
        <v>4064</v>
      </c>
      <c r="H3443" s="290" t="s">
        <v>4552</v>
      </c>
      <c r="I3443" s="89" t="s">
        <v>4641</v>
      </c>
      <c r="J3443" s="74">
        <f>IF(F3443="USD", E3443, E3443 * IFERROR(VLOOKUP(F3443, EXCHANGE_RATE!A:B, 2, FALSE), "Currency not found"))</f>
        <v>6.89</v>
      </c>
      <c r="K3443" s="74">
        <f t="shared" si="350"/>
        <v>6.89</v>
      </c>
      <c r="L3443" s="14">
        <f>IF(C3443="MTS", B3443, B3443 * IFERROR(VLOOKUP(C3443, 'QTY_CONVERSIONS '!A:B, 2, FALSE), "Units not found"))</f>
        <v>1</v>
      </c>
      <c r="M3443" s="75">
        <f t="shared" si="351"/>
        <v>6890</v>
      </c>
      <c r="N3443" t="str">
        <f>IFERROR(VLOOKUP(D3443, Product_Category!A:B, 2, FALSE), "Uncategorized")</f>
        <v>MCC</v>
      </c>
      <c r="O3443" s="76">
        <f t="shared" si="352"/>
        <v>6.89</v>
      </c>
      <c r="P3443" s="76">
        <f t="shared" si="353"/>
        <v>6.89</v>
      </c>
      <c r="Q3443">
        <v>2024</v>
      </c>
      <c r="R3443" t="str">
        <f>IFERROR(VLOOKUP(G3443,'Importer Name'!A:B, 2, FALSE), "")</f>
        <v>MYLAN LABS</v>
      </c>
      <c r="S3443" t="str">
        <f>IFERROR(VLOOKUP(H3443,'Supplier name '!A:B, 2, FALSE), "")</f>
        <v>DUPONT NUTRITION</v>
      </c>
    </row>
    <row r="3444" spans="1:19">
      <c r="A3444" s="282" t="s">
        <v>247</v>
      </c>
      <c r="B3444" s="286">
        <v>5000</v>
      </c>
      <c r="C3444" s="286" t="s">
        <v>7</v>
      </c>
      <c r="D3444" s="321" t="s">
        <v>3999</v>
      </c>
      <c r="E3444" s="286">
        <v>4.5199999999999996</v>
      </c>
      <c r="F3444" s="286" t="s">
        <v>9</v>
      </c>
      <c r="G3444" s="286" t="s">
        <v>4075</v>
      </c>
      <c r="H3444" s="290" t="s">
        <v>4552</v>
      </c>
      <c r="I3444" s="89" t="s">
        <v>4641</v>
      </c>
      <c r="J3444" s="74">
        <f>IF(F3444="USD", E3444, E3444 * IFERROR(VLOOKUP(F3444, EXCHANGE_RATE!A:B, 2, FALSE), "Currency not found"))</f>
        <v>4.5199999999999996</v>
      </c>
      <c r="K3444" s="74">
        <f t="shared" si="350"/>
        <v>4.5199999999999996</v>
      </c>
      <c r="L3444" s="14">
        <f>IF(C3444="MTS", B3444, B3444 * IFERROR(VLOOKUP(C3444, 'QTY_CONVERSIONS '!A:B, 2, FALSE), "Units not found"))</f>
        <v>5</v>
      </c>
      <c r="M3444" s="75">
        <f t="shared" si="351"/>
        <v>22599.999999999996</v>
      </c>
      <c r="N3444" t="str">
        <f>IFERROR(VLOOKUP(D3444, Product_Category!A:B, 2, FALSE), "Uncategorized")</f>
        <v>MCC</v>
      </c>
      <c r="O3444" s="76">
        <f t="shared" si="352"/>
        <v>4.5199999999999996</v>
      </c>
      <c r="P3444" s="76">
        <f t="shared" si="353"/>
        <v>22.599999999999998</v>
      </c>
      <c r="Q3444">
        <v>2024</v>
      </c>
      <c r="R3444" t="str">
        <f>IFERROR(VLOOKUP(G3444,'Importer Name'!A:B, 2, FALSE), "")</f>
        <v>SANDOZ</v>
      </c>
      <c r="S3444" t="str">
        <f>IFERROR(VLOOKUP(H3444,'Supplier name '!A:B, 2, FALSE), "")</f>
        <v>DUPONT NUTRITION</v>
      </c>
    </row>
    <row r="3445" spans="1:19">
      <c r="A3445" s="282" t="s">
        <v>247</v>
      </c>
      <c r="B3445" s="286">
        <v>2000</v>
      </c>
      <c r="C3445" s="286" t="s">
        <v>7</v>
      </c>
      <c r="D3445" s="321" t="s">
        <v>4002</v>
      </c>
      <c r="E3445" s="286">
        <v>6.15</v>
      </c>
      <c r="F3445" s="286" t="s">
        <v>9</v>
      </c>
      <c r="G3445" s="286" t="s">
        <v>4066</v>
      </c>
      <c r="H3445" s="290" t="s">
        <v>4552</v>
      </c>
      <c r="I3445" s="89" t="s">
        <v>4641</v>
      </c>
      <c r="J3445" s="74">
        <f>IF(F3445="USD", E3445, E3445 * IFERROR(VLOOKUP(F3445, EXCHANGE_RATE!A:B, 2, FALSE), "Currency not found"))</f>
        <v>6.15</v>
      </c>
      <c r="K3445" s="74">
        <f t="shared" si="350"/>
        <v>6.15</v>
      </c>
      <c r="L3445" s="14">
        <f>IF(C3445="MTS", B3445, B3445 * IFERROR(VLOOKUP(C3445, 'QTY_CONVERSIONS '!A:B, 2, FALSE), "Units not found"))</f>
        <v>2</v>
      </c>
      <c r="M3445" s="75">
        <f t="shared" si="351"/>
        <v>12300</v>
      </c>
      <c r="N3445" t="str">
        <f>IFERROR(VLOOKUP(D3445, Product_Category!A:B, 2, FALSE), "Uncategorized")</f>
        <v>MCC</v>
      </c>
      <c r="O3445" s="76">
        <f t="shared" si="352"/>
        <v>6.15</v>
      </c>
      <c r="P3445" s="76">
        <f t="shared" si="353"/>
        <v>12.3</v>
      </c>
      <c r="Q3445">
        <v>2024</v>
      </c>
      <c r="R3445" t="str">
        <f>IFERROR(VLOOKUP(G3445,'Importer Name'!A:B, 2, FALSE), "")</f>
        <v>SIGNET</v>
      </c>
      <c r="S3445" t="str">
        <f>IFERROR(VLOOKUP(H3445,'Supplier name '!A:B, 2, FALSE), "")</f>
        <v>DUPONT NUTRITION</v>
      </c>
    </row>
    <row r="3446" spans="1:19">
      <c r="A3446" s="282" t="s">
        <v>247</v>
      </c>
      <c r="B3446" s="286">
        <v>9360</v>
      </c>
      <c r="C3446" s="286" t="s">
        <v>7</v>
      </c>
      <c r="D3446" s="321" t="s">
        <v>3998</v>
      </c>
      <c r="E3446" s="286">
        <v>5.48</v>
      </c>
      <c r="F3446" s="286" t="s">
        <v>9</v>
      </c>
      <c r="G3446" s="286" t="s">
        <v>4066</v>
      </c>
      <c r="H3446" s="290" t="s">
        <v>4552</v>
      </c>
      <c r="I3446" s="89" t="s">
        <v>4641</v>
      </c>
      <c r="J3446" s="74">
        <f>IF(F3446="USD", E3446, E3446 * IFERROR(VLOOKUP(F3446, EXCHANGE_RATE!A:B, 2, FALSE), "Currency not found"))</f>
        <v>5.48</v>
      </c>
      <c r="K3446" s="74">
        <f t="shared" si="350"/>
        <v>5.48</v>
      </c>
      <c r="L3446" s="14">
        <f>IF(C3446="MTS", B3446, B3446 * IFERROR(VLOOKUP(C3446, 'QTY_CONVERSIONS '!A:B, 2, FALSE), "Units not found"))</f>
        <v>9.36</v>
      </c>
      <c r="M3446" s="75">
        <f t="shared" si="351"/>
        <v>51292.800000000003</v>
      </c>
      <c r="N3446" t="str">
        <f>IFERROR(VLOOKUP(D3446, Product_Category!A:B, 2, FALSE), "Uncategorized")</f>
        <v>MCC</v>
      </c>
      <c r="O3446" s="76">
        <f t="shared" si="352"/>
        <v>5.48</v>
      </c>
      <c r="P3446" s="76">
        <f t="shared" si="353"/>
        <v>51.2928</v>
      </c>
      <c r="Q3446">
        <v>2024</v>
      </c>
      <c r="R3446" t="str">
        <f>IFERROR(VLOOKUP(G3446,'Importer Name'!A:B, 2, FALSE), "")</f>
        <v>SIGNET</v>
      </c>
      <c r="S3446" t="str">
        <f>IFERROR(VLOOKUP(H3446,'Supplier name '!A:B, 2, FALSE), "")</f>
        <v>DUPONT NUTRITION</v>
      </c>
    </row>
    <row r="3447" spans="1:19">
      <c r="A3447" s="282" t="s">
        <v>247</v>
      </c>
      <c r="B3447" s="286">
        <v>2240</v>
      </c>
      <c r="C3447" s="286" t="s">
        <v>7</v>
      </c>
      <c r="D3447" s="321" t="s">
        <v>3319</v>
      </c>
      <c r="E3447" s="286">
        <v>19.43</v>
      </c>
      <c r="F3447" s="286" t="s">
        <v>9</v>
      </c>
      <c r="G3447" s="286" t="s">
        <v>4066</v>
      </c>
      <c r="H3447" s="290" t="s">
        <v>4552</v>
      </c>
      <c r="I3447" s="89" t="s">
        <v>4641</v>
      </c>
      <c r="J3447" s="74">
        <f>IF(F3447="USD", E3447, E3447 * IFERROR(VLOOKUP(F3447, EXCHANGE_RATE!A:B, 2, FALSE), "Currency not found"))</f>
        <v>19.43</v>
      </c>
      <c r="K3447" s="74">
        <f t="shared" si="350"/>
        <v>19.43</v>
      </c>
      <c r="L3447" s="14">
        <f>IF(C3447="MTS", B3447, B3447 * IFERROR(VLOOKUP(C3447, 'QTY_CONVERSIONS '!A:B, 2, FALSE), "Units not found"))</f>
        <v>2.2400000000000002</v>
      </c>
      <c r="M3447" s="75">
        <f t="shared" si="351"/>
        <v>43523.199999999997</v>
      </c>
      <c r="N3447" t="str">
        <f>IFERROR(VLOOKUP(D3447, Product_Category!A:B, 2, FALSE), "Uncategorized")</f>
        <v>MCC</v>
      </c>
      <c r="O3447" s="76">
        <f t="shared" si="352"/>
        <v>19.43</v>
      </c>
      <c r="P3447" s="76">
        <f t="shared" si="353"/>
        <v>43.523200000000003</v>
      </c>
      <c r="Q3447">
        <v>2024</v>
      </c>
      <c r="R3447" t="str">
        <f>IFERROR(VLOOKUP(G3447,'Importer Name'!A:B, 2, FALSE), "")</f>
        <v>SIGNET</v>
      </c>
      <c r="S3447" t="str">
        <f>IFERROR(VLOOKUP(H3447,'Supplier name '!A:B, 2, FALSE), "")</f>
        <v>DUPONT NUTRITION</v>
      </c>
    </row>
    <row r="3448" spans="1:19">
      <c r="A3448" s="282" t="s">
        <v>247</v>
      </c>
      <c r="B3448" s="286">
        <v>2240</v>
      </c>
      <c r="C3448" s="286" t="s">
        <v>7</v>
      </c>
      <c r="D3448" s="321" t="s">
        <v>798</v>
      </c>
      <c r="E3448" s="286">
        <v>19.43</v>
      </c>
      <c r="F3448" s="286" t="s">
        <v>9</v>
      </c>
      <c r="G3448" s="286" t="s">
        <v>4066</v>
      </c>
      <c r="H3448" s="290" t="s">
        <v>4552</v>
      </c>
      <c r="I3448" s="89" t="s">
        <v>4641</v>
      </c>
      <c r="J3448" s="74">
        <f>IF(F3448="USD", E3448, E3448 * IFERROR(VLOOKUP(F3448, EXCHANGE_RATE!A:B, 2, FALSE), "Currency not found"))</f>
        <v>19.43</v>
      </c>
      <c r="K3448" s="74">
        <f t="shared" si="350"/>
        <v>19.43</v>
      </c>
      <c r="L3448" s="14">
        <f>IF(C3448="MTS", B3448, B3448 * IFERROR(VLOOKUP(C3448, 'QTY_CONVERSIONS '!A:B, 2, FALSE), "Units not found"))</f>
        <v>2.2400000000000002</v>
      </c>
      <c r="M3448" s="75">
        <f t="shared" si="351"/>
        <v>43523.199999999997</v>
      </c>
      <c r="N3448" t="str">
        <f>IFERROR(VLOOKUP(D3448, Product_Category!A:B, 2, FALSE), "Uncategorized")</f>
        <v>CMC</v>
      </c>
      <c r="O3448" s="76">
        <f t="shared" si="352"/>
        <v>19.43</v>
      </c>
      <c r="P3448" s="76">
        <f t="shared" si="353"/>
        <v>43.523200000000003</v>
      </c>
      <c r="Q3448">
        <v>2024</v>
      </c>
      <c r="R3448" t="str">
        <f>IFERROR(VLOOKUP(G3448,'Importer Name'!A:B, 2, FALSE), "")</f>
        <v>SIGNET</v>
      </c>
      <c r="S3448" t="str">
        <f>IFERROR(VLOOKUP(H3448,'Supplier name '!A:B, 2, FALSE), "")</f>
        <v>DUPONT NUTRITION</v>
      </c>
    </row>
    <row r="3449" spans="1:19">
      <c r="A3449" s="282" t="s">
        <v>247</v>
      </c>
      <c r="B3449" s="286">
        <v>1000</v>
      </c>
      <c r="C3449" s="286" t="s">
        <v>7</v>
      </c>
      <c r="D3449" s="321" t="s">
        <v>4581</v>
      </c>
      <c r="E3449" s="286">
        <v>6.35</v>
      </c>
      <c r="F3449" s="286" t="s">
        <v>9</v>
      </c>
      <c r="G3449" s="286" t="s">
        <v>4629</v>
      </c>
      <c r="H3449" s="290" t="s">
        <v>4552</v>
      </c>
      <c r="I3449" s="89" t="s">
        <v>4641</v>
      </c>
      <c r="J3449" s="74">
        <f>IF(F3449="USD", E3449, E3449 * IFERROR(VLOOKUP(F3449, EXCHANGE_RATE!A:B, 2, FALSE), "Currency not found"))</f>
        <v>6.35</v>
      </c>
      <c r="K3449" s="74">
        <f t="shared" si="350"/>
        <v>6.35</v>
      </c>
      <c r="L3449" s="14">
        <f>IF(C3449="MTS", B3449, B3449 * IFERROR(VLOOKUP(C3449, 'QTY_CONVERSIONS '!A:B, 2, FALSE), "Units not found"))</f>
        <v>1</v>
      </c>
      <c r="M3449" s="75">
        <f t="shared" si="351"/>
        <v>6350</v>
      </c>
      <c r="N3449" t="str">
        <f>IFERROR(VLOOKUP(D3449, Product_Category!A:B, 2, FALSE), "Uncategorized")</f>
        <v>MCC</v>
      </c>
      <c r="O3449" s="76">
        <f t="shared" si="352"/>
        <v>6.35</v>
      </c>
      <c r="P3449" s="76">
        <f t="shared" si="353"/>
        <v>6.35</v>
      </c>
      <c r="Q3449">
        <v>2024</v>
      </c>
      <c r="R3449" t="str">
        <f>IFERROR(VLOOKUP(G3449,'Importer Name'!A:B, 2, FALSE), "")</f>
        <v>Strides Alathur Pvt Ltd</v>
      </c>
      <c r="S3449" t="str">
        <f>IFERROR(VLOOKUP(H3449,'Supplier name '!A:B, 2, FALSE), "")</f>
        <v>DUPONT NUTRITION</v>
      </c>
    </row>
    <row r="3450" spans="1:19">
      <c r="A3450" s="282" t="s">
        <v>247</v>
      </c>
      <c r="B3450" s="286">
        <v>10500</v>
      </c>
      <c r="C3450" s="286" t="s">
        <v>7</v>
      </c>
      <c r="D3450" s="321" t="s">
        <v>3897</v>
      </c>
      <c r="E3450" s="286">
        <v>16.79</v>
      </c>
      <c r="F3450" s="286" t="s">
        <v>9</v>
      </c>
      <c r="G3450" s="286" t="s">
        <v>4064</v>
      </c>
      <c r="H3450" s="290" t="s">
        <v>4630</v>
      </c>
      <c r="I3450" s="89" t="s">
        <v>4641</v>
      </c>
      <c r="J3450" s="74">
        <f>IF(F3450="USD", E3450, E3450 * IFERROR(VLOOKUP(F3450, EXCHANGE_RATE!A:B, 2, FALSE), "Currency not found"))</f>
        <v>16.79</v>
      </c>
      <c r="K3450" s="74">
        <f t="shared" si="350"/>
        <v>16.79</v>
      </c>
      <c r="L3450" s="14">
        <f>IF(C3450="MTS", B3450, B3450 * IFERROR(VLOOKUP(C3450, 'QTY_CONVERSIONS '!A:B, 2, FALSE), "Units not found"))</f>
        <v>10.5</v>
      </c>
      <c r="M3450" s="75">
        <f t="shared" si="351"/>
        <v>176295</v>
      </c>
      <c r="N3450" t="str">
        <f>IFERROR(VLOOKUP(D3450, Product_Category!A:B, 2, FALSE), "Uncategorized")</f>
        <v>CROSCARMELLOSE SODIUM</v>
      </c>
      <c r="O3450" s="76">
        <f t="shared" si="352"/>
        <v>16.79</v>
      </c>
      <c r="P3450" s="76">
        <f t="shared" si="353"/>
        <v>176.29499999999999</v>
      </c>
      <c r="Q3450">
        <v>2024</v>
      </c>
      <c r="R3450" t="str">
        <f>IFERROR(VLOOKUP(G3450,'Importer Name'!A:B, 2, FALSE), "")</f>
        <v>MYLAN LABS</v>
      </c>
      <c r="S3450" t="str">
        <f>IFERROR(VLOOKUP(H3450,'Supplier name '!A:B, 2, FALSE), "")</f>
        <v>International N &amp; H Mfg</v>
      </c>
    </row>
    <row r="3451" spans="1:19">
      <c r="A3451" s="282" t="s">
        <v>247</v>
      </c>
      <c r="B3451" s="286">
        <v>10500</v>
      </c>
      <c r="C3451" s="286" t="s">
        <v>7</v>
      </c>
      <c r="D3451" s="321" t="s">
        <v>3995</v>
      </c>
      <c r="E3451" s="286">
        <v>5.67</v>
      </c>
      <c r="F3451" s="286" t="s">
        <v>9</v>
      </c>
      <c r="G3451" s="286" t="s">
        <v>4064</v>
      </c>
      <c r="H3451" s="290" t="s">
        <v>4630</v>
      </c>
      <c r="I3451" s="89" t="s">
        <v>4641</v>
      </c>
      <c r="J3451" s="74">
        <f>IF(F3451="USD", E3451, E3451 * IFERROR(VLOOKUP(F3451, EXCHANGE_RATE!A:B, 2, FALSE), "Currency not found"))</f>
        <v>5.67</v>
      </c>
      <c r="K3451" s="74">
        <f t="shared" si="350"/>
        <v>5.67</v>
      </c>
      <c r="L3451" s="14">
        <f>IF(C3451="MTS", B3451, B3451 * IFERROR(VLOOKUP(C3451, 'QTY_CONVERSIONS '!A:B, 2, FALSE), "Units not found"))</f>
        <v>10.5</v>
      </c>
      <c r="M3451" s="75">
        <f t="shared" si="351"/>
        <v>59535</v>
      </c>
      <c r="N3451" t="str">
        <f>IFERROR(VLOOKUP(D3451, Product_Category!A:B, 2, FALSE), "Uncategorized")</f>
        <v>MCC</v>
      </c>
      <c r="O3451" s="76">
        <f t="shared" si="352"/>
        <v>5.67</v>
      </c>
      <c r="P3451" s="76">
        <f t="shared" si="353"/>
        <v>59.534999999999997</v>
      </c>
      <c r="Q3451">
        <v>2024</v>
      </c>
      <c r="R3451" t="str">
        <f>IFERROR(VLOOKUP(G3451,'Importer Name'!A:B, 2, FALSE), "")</f>
        <v>MYLAN LABS</v>
      </c>
      <c r="S3451" t="str">
        <f>IFERROR(VLOOKUP(H3451,'Supplier name '!A:B, 2, FALSE), "")</f>
        <v>International N &amp; H Mfg</v>
      </c>
    </row>
    <row r="3452" spans="1:19">
      <c r="A3452" s="282" t="s">
        <v>247</v>
      </c>
      <c r="B3452" s="286">
        <v>2000</v>
      </c>
      <c r="C3452" s="286" t="s">
        <v>7</v>
      </c>
      <c r="D3452" s="321" t="s">
        <v>4582</v>
      </c>
      <c r="E3452" s="286">
        <v>6.9</v>
      </c>
      <c r="F3452" s="286" t="s">
        <v>9</v>
      </c>
      <c r="G3452" s="286" t="s">
        <v>4064</v>
      </c>
      <c r="H3452" s="290" t="s">
        <v>4630</v>
      </c>
      <c r="I3452" s="89" t="s">
        <v>4641</v>
      </c>
      <c r="J3452" s="74">
        <f>IF(F3452="USD", E3452, E3452 * IFERROR(VLOOKUP(F3452, EXCHANGE_RATE!A:B, 2, FALSE), "Currency not found"))</f>
        <v>6.9</v>
      </c>
      <c r="K3452" s="74">
        <f t="shared" si="350"/>
        <v>6.9</v>
      </c>
      <c r="L3452" s="14">
        <f>IF(C3452="MTS", B3452, B3452 * IFERROR(VLOOKUP(C3452, 'QTY_CONVERSIONS '!A:B, 2, FALSE), "Units not found"))</f>
        <v>2</v>
      </c>
      <c r="M3452" s="75">
        <f t="shared" si="351"/>
        <v>13800</v>
      </c>
      <c r="N3452" t="str">
        <f>IFERROR(VLOOKUP(D3452, Product_Category!A:B, 2, FALSE), "Uncategorized")</f>
        <v>MCC</v>
      </c>
      <c r="O3452" s="76">
        <f t="shared" si="352"/>
        <v>6.9</v>
      </c>
      <c r="P3452" s="76">
        <f t="shared" si="353"/>
        <v>13.8</v>
      </c>
      <c r="Q3452">
        <v>2024</v>
      </c>
      <c r="R3452" t="str">
        <f>IFERROR(VLOOKUP(G3452,'Importer Name'!A:B, 2, FALSE), "")</f>
        <v>MYLAN LABS</v>
      </c>
      <c r="S3452" t="str">
        <f>IFERROR(VLOOKUP(H3452,'Supplier name '!A:B, 2, FALSE), "")</f>
        <v>International N &amp; H Mfg</v>
      </c>
    </row>
    <row r="3453" spans="1:19">
      <c r="A3453" s="282" t="s">
        <v>247</v>
      </c>
      <c r="B3453" s="286">
        <v>3000</v>
      </c>
      <c r="C3453" s="286" t="s">
        <v>7</v>
      </c>
      <c r="D3453" s="321" t="s">
        <v>4580</v>
      </c>
      <c r="E3453" s="286">
        <v>8.0399999999999991</v>
      </c>
      <c r="F3453" s="286" t="s">
        <v>9</v>
      </c>
      <c r="G3453" s="286" t="s">
        <v>4064</v>
      </c>
      <c r="H3453" s="290" t="s">
        <v>4630</v>
      </c>
      <c r="I3453" s="89" t="s">
        <v>4641</v>
      </c>
      <c r="J3453" s="74">
        <f>IF(F3453="USD", E3453, E3453 * IFERROR(VLOOKUP(F3453, EXCHANGE_RATE!A:B, 2, FALSE), "Currency not found"))</f>
        <v>8.0399999999999991</v>
      </c>
      <c r="K3453" s="74">
        <f t="shared" si="350"/>
        <v>8.0399999999999991</v>
      </c>
      <c r="L3453" s="14">
        <f>IF(C3453="MTS", B3453, B3453 * IFERROR(VLOOKUP(C3453, 'QTY_CONVERSIONS '!A:B, 2, FALSE), "Units not found"))</f>
        <v>3</v>
      </c>
      <c r="M3453" s="75">
        <f t="shared" si="351"/>
        <v>24119.999999999996</v>
      </c>
      <c r="N3453" t="str">
        <f>IFERROR(VLOOKUP(D3453, Product_Category!A:B, 2, FALSE), "Uncategorized")</f>
        <v>MCC</v>
      </c>
      <c r="O3453" s="76">
        <f t="shared" si="352"/>
        <v>8.0399999999999991</v>
      </c>
      <c r="P3453" s="76">
        <f t="shared" si="353"/>
        <v>24.119999999999997</v>
      </c>
      <c r="Q3453">
        <v>2024</v>
      </c>
      <c r="R3453" t="str">
        <f>IFERROR(VLOOKUP(G3453,'Importer Name'!A:B, 2, FALSE), "")</f>
        <v>MYLAN LABS</v>
      </c>
      <c r="S3453" t="str">
        <f>IFERROR(VLOOKUP(H3453,'Supplier name '!A:B, 2, FALSE), "")</f>
        <v>International N &amp; H Mfg</v>
      </c>
    </row>
    <row r="3454" spans="1:19">
      <c r="A3454" s="282" t="s">
        <v>247</v>
      </c>
      <c r="B3454" s="286">
        <v>5000</v>
      </c>
      <c r="C3454" s="286" t="s">
        <v>7</v>
      </c>
      <c r="D3454" s="321" t="s">
        <v>3997</v>
      </c>
      <c r="E3454" s="286">
        <v>6.75</v>
      </c>
      <c r="F3454" s="286" t="s">
        <v>9</v>
      </c>
      <c r="G3454" s="286" t="s">
        <v>4064</v>
      </c>
      <c r="H3454" s="290" t="s">
        <v>4630</v>
      </c>
      <c r="I3454" s="89" t="s">
        <v>4641</v>
      </c>
      <c r="J3454" s="74">
        <f>IF(F3454="USD", E3454, E3454 * IFERROR(VLOOKUP(F3454, EXCHANGE_RATE!A:B, 2, FALSE), "Currency not found"))</f>
        <v>6.75</v>
      </c>
      <c r="K3454" s="74">
        <f t="shared" si="350"/>
        <v>6.75</v>
      </c>
      <c r="L3454" s="14">
        <f>IF(C3454="MTS", B3454, B3454 * IFERROR(VLOOKUP(C3454, 'QTY_CONVERSIONS '!A:B, 2, FALSE), "Units not found"))</f>
        <v>5</v>
      </c>
      <c r="M3454" s="75">
        <f t="shared" si="351"/>
        <v>33750</v>
      </c>
      <c r="N3454" t="str">
        <f>IFERROR(VLOOKUP(D3454, Product_Category!A:B, 2, FALSE), "Uncategorized")</f>
        <v>MCC</v>
      </c>
      <c r="O3454" s="76">
        <f t="shared" si="352"/>
        <v>6.75</v>
      </c>
      <c r="P3454" s="76">
        <f t="shared" si="353"/>
        <v>33.75</v>
      </c>
      <c r="Q3454">
        <v>2024</v>
      </c>
      <c r="R3454" t="str">
        <f>IFERROR(VLOOKUP(G3454,'Importer Name'!A:B, 2, FALSE), "")</f>
        <v>MYLAN LABS</v>
      </c>
      <c r="S3454" t="str">
        <f>IFERROR(VLOOKUP(H3454,'Supplier name '!A:B, 2, FALSE), "")</f>
        <v>International N &amp; H Mfg</v>
      </c>
    </row>
    <row r="3455" spans="1:19">
      <c r="A3455" s="282" t="s">
        <v>247</v>
      </c>
      <c r="B3455" s="286">
        <v>500</v>
      </c>
      <c r="C3455" s="286" t="s">
        <v>7</v>
      </c>
      <c r="D3455" s="321" t="s">
        <v>4583</v>
      </c>
      <c r="E3455" s="286">
        <v>5.67</v>
      </c>
      <c r="F3455" s="286" t="s">
        <v>9</v>
      </c>
      <c r="G3455" s="286" t="s">
        <v>4064</v>
      </c>
      <c r="H3455" s="290" t="s">
        <v>4630</v>
      </c>
      <c r="I3455" s="89" t="s">
        <v>4641</v>
      </c>
      <c r="J3455" s="74">
        <f>IF(F3455="USD", E3455, E3455 * IFERROR(VLOOKUP(F3455, EXCHANGE_RATE!A:B, 2, FALSE), "Currency not found"))</f>
        <v>5.67</v>
      </c>
      <c r="K3455" s="74">
        <f t="shared" si="350"/>
        <v>5.67</v>
      </c>
      <c r="L3455" s="14">
        <f>IF(C3455="MTS", B3455, B3455 * IFERROR(VLOOKUP(C3455, 'QTY_CONVERSIONS '!A:B, 2, FALSE), "Units not found"))</f>
        <v>0.5</v>
      </c>
      <c r="M3455" s="75">
        <f t="shared" si="351"/>
        <v>2835</v>
      </c>
      <c r="N3455" t="str">
        <f>IFERROR(VLOOKUP(D3455, Product_Category!A:B, 2, FALSE), "Uncategorized")</f>
        <v>MCC</v>
      </c>
      <c r="O3455" s="76">
        <f t="shared" si="352"/>
        <v>5.67</v>
      </c>
      <c r="P3455" s="76">
        <f t="shared" si="353"/>
        <v>2.835</v>
      </c>
      <c r="Q3455">
        <v>2024</v>
      </c>
      <c r="R3455" t="str">
        <f>IFERROR(VLOOKUP(G3455,'Importer Name'!A:B, 2, FALSE), "")</f>
        <v>MYLAN LABS</v>
      </c>
      <c r="S3455" t="str">
        <f>IFERROR(VLOOKUP(H3455,'Supplier name '!A:B, 2, FALSE), "")</f>
        <v>International N &amp; H Mfg</v>
      </c>
    </row>
    <row r="3456" spans="1:19">
      <c r="A3456" s="282" t="s">
        <v>247</v>
      </c>
      <c r="B3456" s="286">
        <v>2000</v>
      </c>
      <c r="C3456" s="286" t="s">
        <v>7</v>
      </c>
      <c r="D3456" s="321" t="s">
        <v>3996</v>
      </c>
      <c r="E3456" s="286">
        <v>6.89</v>
      </c>
      <c r="F3456" s="286" t="s">
        <v>9</v>
      </c>
      <c r="G3456" s="286" t="s">
        <v>4064</v>
      </c>
      <c r="H3456" s="290" t="s">
        <v>4630</v>
      </c>
      <c r="I3456" s="89" t="s">
        <v>4641</v>
      </c>
      <c r="J3456" s="74">
        <f>IF(F3456="USD", E3456, E3456 * IFERROR(VLOOKUP(F3456, EXCHANGE_RATE!A:B, 2, FALSE), "Currency not found"))</f>
        <v>6.89</v>
      </c>
      <c r="K3456" s="74">
        <f t="shared" si="350"/>
        <v>6.89</v>
      </c>
      <c r="L3456" s="14">
        <f>IF(C3456="MTS", B3456, B3456 * IFERROR(VLOOKUP(C3456, 'QTY_CONVERSIONS '!A:B, 2, FALSE), "Units not found"))</f>
        <v>2</v>
      </c>
      <c r="M3456" s="75">
        <f t="shared" si="351"/>
        <v>13780</v>
      </c>
      <c r="N3456" t="str">
        <f>IFERROR(VLOOKUP(D3456, Product_Category!A:B, 2, FALSE), "Uncategorized")</f>
        <v>MCC</v>
      </c>
      <c r="O3456" s="76">
        <f t="shared" si="352"/>
        <v>6.89</v>
      </c>
      <c r="P3456" s="76">
        <f t="shared" si="353"/>
        <v>13.78</v>
      </c>
      <c r="Q3456">
        <v>2024</v>
      </c>
      <c r="R3456" t="str">
        <f>IFERROR(VLOOKUP(G3456,'Importer Name'!A:B, 2, FALSE), "")</f>
        <v>MYLAN LABS</v>
      </c>
      <c r="S3456" t="str">
        <f>IFERROR(VLOOKUP(H3456,'Supplier name '!A:B, 2, FALSE), "")</f>
        <v>International N &amp; H Mfg</v>
      </c>
    </row>
    <row r="3457" spans="1:19">
      <c r="A3457" s="282" t="s">
        <v>247</v>
      </c>
      <c r="B3457" s="286">
        <v>500</v>
      </c>
      <c r="C3457" s="286" t="s">
        <v>7</v>
      </c>
      <c r="D3457" s="321" t="s">
        <v>3994</v>
      </c>
      <c r="E3457" s="286">
        <v>5.67</v>
      </c>
      <c r="F3457" s="286" t="s">
        <v>9</v>
      </c>
      <c r="G3457" s="286" t="s">
        <v>4064</v>
      </c>
      <c r="H3457" s="290" t="s">
        <v>4630</v>
      </c>
      <c r="I3457" s="89" t="s">
        <v>4641</v>
      </c>
      <c r="J3457" s="74">
        <f>IF(F3457="USD", E3457, E3457 * IFERROR(VLOOKUP(F3457, EXCHANGE_RATE!A:B, 2, FALSE), "Currency not found"))</f>
        <v>5.67</v>
      </c>
      <c r="K3457" s="74">
        <f t="shared" si="350"/>
        <v>5.67</v>
      </c>
      <c r="L3457" s="14">
        <f>IF(C3457="MTS", B3457, B3457 * IFERROR(VLOOKUP(C3457, 'QTY_CONVERSIONS '!A:B, 2, FALSE), "Units not found"))</f>
        <v>0.5</v>
      </c>
      <c r="M3457" s="75">
        <f t="shared" si="351"/>
        <v>2835</v>
      </c>
      <c r="N3457" t="str">
        <f>IFERROR(VLOOKUP(D3457, Product_Category!A:B, 2, FALSE), "Uncategorized")</f>
        <v>MCC</v>
      </c>
      <c r="O3457" s="76">
        <f t="shared" si="352"/>
        <v>5.67</v>
      </c>
      <c r="P3457" s="76">
        <f t="shared" si="353"/>
        <v>2.835</v>
      </c>
      <c r="Q3457">
        <v>2024</v>
      </c>
      <c r="R3457" t="str">
        <f>IFERROR(VLOOKUP(G3457,'Importer Name'!A:B, 2, FALSE), "")</f>
        <v>MYLAN LABS</v>
      </c>
      <c r="S3457" t="str">
        <f>IFERROR(VLOOKUP(H3457,'Supplier name '!A:B, 2, FALSE), "")</f>
        <v>International N &amp; H Mfg</v>
      </c>
    </row>
    <row r="3458" spans="1:19">
      <c r="A3458" s="282" t="s">
        <v>247</v>
      </c>
      <c r="B3458" s="286">
        <v>2000</v>
      </c>
      <c r="C3458" s="286" t="s">
        <v>7</v>
      </c>
      <c r="D3458" s="321" t="s">
        <v>4584</v>
      </c>
      <c r="E3458" s="286">
        <v>6.89</v>
      </c>
      <c r="F3458" s="286" t="s">
        <v>9</v>
      </c>
      <c r="G3458" s="286" t="s">
        <v>4064</v>
      </c>
      <c r="H3458" s="290" t="s">
        <v>4630</v>
      </c>
      <c r="I3458" s="89" t="s">
        <v>4641</v>
      </c>
      <c r="J3458" s="74">
        <f>IF(F3458="USD", E3458, E3458 * IFERROR(VLOOKUP(F3458, EXCHANGE_RATE!A:B, 2, FALSE), "Currency not found"))</f>
        <v>6.89</v>
      </c>
      <c r="K3458" s="74">
        <f t="shared" si="350"/>
        <v>6.89</v>
      </c>
      <c r="L3458" s="14">
        <f>IF(C3458="MTS", B3458, B3458 * IFERROR(VLOOKUP(C3458, 'QTY_CONVERSIONS '!A:B, 2, FALSE), "Units not found"))</f>
        <v>2</v>
      </c>
      <c r="M3458" s="75">
        <f t="shared" si="351"/>
        <v>13780</v>
      </c>
      <c r="N3458" t="str">
        <f>IFERROR(VLOOKUP(D3458, Product_Category!A:B, 2, FALSE), "Uncategorized")</f>
        <v>MCC</v>
      </c>
      <c r="O3458" s="76">
        <f t="shared" si="352"/>
        <v>6.89</v>
      </c>
      <c r="P3458" s="76">
        <f t="shared" si="353"/>
        <v>13.78</v>
      </c>
      <c r="Q3458">
        <v>2024</v>
      </c>
      <c r="R3458" t="str">
        <f>IFERROR(VLOOKUP(G3458,'Importer Name'!A:B, 2, FALSE), "")</f>
        <v>MYLAN LABS</v>
      </c>
      <c r="S3458" t="str">
        <f>IFERROR(VLOOKUP(H3458,'Supplier name '!A:B, 2, FALSE), "")</f>
        <v>International N &amp; H Mfg</v>
      </c>
    </row>
    <row r="3459" spans="1:19">
      <c r="A3459" s="282" t="s">
        <v>247</v>
      </c>
      <c r="B3459" s="286">
        <v>17500</v>
      </c>
      <c r="C3459" s="286" t="s">
        <v>7</v>
      </c>
      <c r="D3459" s="321" t="s">
        <v>3999</v>
      </c>
      <c r="E3459" s="286">
        <v>4.5199999999999996</v>
      </c>
      <c r="F3459" s="286" t="s">
        <v>9</v>
      </c>
      <c r="G3459" s="286" t="s">
        <v>4505</v>
      </c>
      <c r="H3459" s="290" t="s">
        <v>4630</v>
      </c>
      <c r="I3459" s="89" t="s">
        <v>4641</v>
      </c>
      <c r="J3459" s="74">
        <f>IF(F3459="USD", E3459, E3459 * IFERROR(VLOOKUP(F3459, EXCHANGE_RATE!A:B, 2, FALSE), "Currency not found"))</f>
        <v>4.5199999999999996</v>
      </c>
      <c r="K3459" s="74">
        <f t="shared" si="350"/>
        <v>4.5199999999999996</v>
      </c>
      <c r="L3459" s="14">
        <f>IF(C3459="MTS", B3459, B3459 * IFERROR(VLOOKUP(C3459, 'QTY_CONVERSIONS '!A:B, 2, FALSE), "Units not found"))</f>
        <v>17.5</v>
      </c>
      <c r="M3459" s="75">
        <f t="shared" si="351"/>
        <v>79099.999999999985</v>
      </c>
      <c r="N3459" t="str">
        <f>IFERROR(VLOOKUP(D3459, Product_Category!A:B, 2, FALSE), "Uncategorized")</f>
        <v>MCC</v>
      </c>
      <c r="O3459" s="76">
        <f t="shared" si="352"/>
        <v>4.5199999999999996</v>
      </c>
      <c r="P3459" s="76">
        <f t="shared" si="353"/>
        <v>79.099999999999994</v>
      </c>
      <c r="Q3459">
        <v>2024</v>
      </c>
      <c r="R3459" t="str">
        <f>IFERROR(VLOOKUP(G3459,'Importer Name'!A:B, 2, FALSE), "")</f>
        <v>DANISCO</v>
      </c>
      <c r="S3459" t="str">
        <f>IFERROR(VLOOKUP(H3459,'Supplier name '!A:B, 2, FALSE), "")</f>
        <v>International N &amp; H Mfg</v>
      </c>
    </row>
    <row r="3460" spans="1:19">
      <c r="A3460" s="282" t="s">
        <v>247</v>
      </c>
      <c r="B3460" s="286">
        <v>8450</v>
      </c>
      <c r="C3460" s="286" t="s">
        <v>7</v>
      </c>
      <c r="D3460" s="321" t="s">
        <v>3994</v>
      </c>
      <c r="E3460" s="286">
        <v>4.71</v>
      </c>
      <c r="F3460" s="286" t="s">
        <v>9</v>
      </c>
      <c r="G3460" s="286" t="s">
        <v>4066</v>
      </c>
      <c r="H3460" s="290" t="s">
        <v>4630</v>
      </c>
      <c r="I3460" s="89" t="s">
        <v>4641</v>
      </c>
      <c r="J3460" s="74">
        <f>IF(F3460="USD", E3460, E3460 * IFERROR(VLOOKUP(F3460, EXCHANGE_RATE!A:B, 2, FALSE), "Currency not found"))</f>
        <v>4.71</v>
      </c>
      <c r="K3460" s="74">
        <f t="shared" si="350"/>
        <v>4.71</v>
      </c>
      <c r="L3460" s="14">
        <f>IF(C3460="MTS", B3460, B3460 * IFERROR(VLOOKUP(C3460, 'QTY_CONVERSIONS '!A:B, 2, FALSE), "Units not found"))</f>
        <v>8.4499999999999993</v>
      </c>
      <c r="M3460" s="75">
        <f t="shared" si="351"/>
        <v>39799.5</v>
      </c>
      <c r="N3460" t="str">
        <f>IFERROR(VLOOKUP(D3460, Product_Category!A:B, 2, FALSE), "Uncategorized")</f>
        <v>MCC</v>
      </c>
      <c r="O3460" s="76">
        <f t="shared" si="352"/>
        <v>4.71</v>
      </c>
      <c r="P3460" s="76">
        <f t="shared" si="353"/>
        <v>39.799499999999995</v>
      </c>
      <c r="Q3460">
        <v>2024</v>
      </c>
      <c r="R3460" t="str">
        <f>IFERROR(VLOOKUP(G3460,'Importer Name'!A:B, 2, FALSE), "")</f>
        <v>SIGNET</v>
      </c>
      <c r="S3460" t="str">
        <f>IFERROR(VLOOKUP(H3460,'Supplier name '!A:B, 2, FALSE), "")</f>
        <v>International N &amp; H Mfg</v>
      </c>
    </row>
    <row r="3461" spans="1:19">
      <c r="A3461" s="282" t="s">
        <v>247</v>
      </c>
      <c r="B3461" s="286">
        <v>9400</v>
      </c>
      <c r="C3461" s="286" t="s">
        <v>7</v>
      </c>
      <c r="D3461" s="321" t="s">
        <v>3994</v>
      </c>
      <c r="E3461" s="286">
        <v>5.59</v>
      </c>
      <c r="F3461" s="286" t="s">
        <v>9</v>
      </c>
      <c r="G3461" s="286" t="s">
        <v>4066</v>
      </c>
      <c r="H3461" s="290" t="s">
        <v>4630</v>
      </c>
      <c r="I3461" s="89" t="s">
        <v>4641</v>
      </c>
      <c r="J3461" s="74">
        <f>IF(F3461="USD", E3461, E3461 * IFERROR(VLOOKUP(F3461, EXCHANGE_RATE!A:B, 2, FALSE), "Currency not found"))</f>
        <v>5.59</v>
      </c>
      <c r="K3461" s="74">
        <f t="shared" si="350"/>
        <v>5.59</v>
      </c>
      <c r="L3461" s="14">
        <f>IF(C3461="MTS", B3461, B3461 * IFERROR(VLOOKUP(C3461, 'QTY_CONVERSIONS '!A:B, 2, FALSE), "Units not found"))</f>
        <v>9.4</v>
      </c>
      <c r="M3461" s="75">
        <f t="shared" si="351"/>
        <v>52546</v>
      </c>
      <c r="N3461" t="str">
        <f>IFERROR(VLOOKUP(D3461, Product_Category!A:B, 2, FALSE), "Uncategorized")</f>
        <v>MCC</v>
      </c>
      <c r="O3461" s="76">
        <f t="shared" si="352"/>
        <v>5.59</v>
      </c>
      <c r="P3461" s="76">
        <f t="shared" si="353"/>
        <v>52.545999999999999</v>
      </c>
      <c r="Q3461">
        <v>2024</v>
      </c>
      <c r="R3461" t="str">
        <f>IFERROR(VLOOKUP(G3461,'Importer Name'!A:B, 2, FALSE), "")</f>
        <v>SIGNET</v>
      </c>
      <c r="S3461" t="str">
        <f>IFERROR(VLOOKUP(H3461,'Supplier name '!A:B, 2, FALSE), "")</f>
        <v>International N &amp; H Mfg</v>
      </c>
    </row>
    <row r="3462" spans="1:19">
      <c r="A3462" s="282" t="s">
        <v>247</v>
      </c>
      <c r="B3462" s="286">
        <v>17500</v>
      </c>
      <c r="C3462" s="286" t="s">
        <v>7</v>
      </c>
      <c r="D3462" s="321" t="s">
        <v>3996</v>
      </c>
      <c r="E3462" s="286">
        <v>6.86</v>
      </c>
      <c r="F3462" s="286" t="s">
        <v>9</v>
      </c>
      <c r="G3462" s="286" t="s">
        <v>4066</v>
      </c>
      <c r="H3462" s="290" t="s">
        <v>4630</v>
      </c>
      <c r="I3462" s="89" t="s">
        <v>4641</v>
      </c>
      <c r="J3462" s="74">
        <f>IF(F3462="USD", E3462, E3462 * IFERROR(VLOOKUP(F3462, EXCHANGE_RATE!A:B, 2, FALSE), "Currency not found"))</f>
        <v>6.86</v>
      </c>
      <c r="K3462" s="74">
        <f t="shared" si="350"/>
        <v>6.86</v>
      </c>
      <c r="L3462" s="14">
        <f>IF(C3462="MTS", B3462, B3462 * IFERROR(VLOOKUP(C3462, 'QTY_CONVERSIONS '!A:B, 2, FALSE), "Units not found"))</f>
        <v>17.5</v>
      </c>
      <c r="M3462" s="75">
        <f t="shared" si="351"/>
        <v>120050</v>
      </c>
      <c r="N3462" t="str">
        <f>IFERROR(VLOOKUP(D3462, Product_Category!A:B, 2, FALSE), "Uncategorized")</f>
        <v>MCC</v>
      </c>
      <c r="O3462" s="76">
        <f t="shared" si="352"/>
        <v>6.86</v>
      </c>
      <c r="P3462" s="76">
        <f t="shared" si="353"/>
        <v>120.05000000000001</v>
      </c>
      <c r="Q3462">
        <v>2024</v>
      </c>
      <c r="R3462" t="str">
        <f>IFERROR(VLOOKUP(G3462,'Importer Name'!A:B, 2, FALSE), "")</f>
        <v>SIGNET</v>
      </c>
      <c r="S3462" t="str">
        <f>IFERROR(VLOOKUP(H3462,'Supplier name '!A:B, 2, FALSE), "")</f>
        <v>International N &amp; H Mfg</v>
      </c>
    </row>
    <row r="3463" spans="1:19">
      <c r="A3463" s="282" t="s">
        <v>247</v>
      </c>
      <c r="B3463" s="286">
        <v>17500</v>
      </c>
      <c r="C3463" s="286" t="s">
        <v>7</v>
      </c>
      <c r="D3463" s="321" t="s">
        <v>3994</v>
      </c>
      <c r="E3463" s="286">
        <v>5.59</v>
      </c>
      <c r="F3463" s="286" t="s">
        <v>9</v>
      </c>
      <c r="G3463" s="286" t="s">
        <v>4066</v>
      </c>
      <c r="H3463" s="290" t="s">
        <v>4630</v>
      </c>
      <c r="I3463" s="89" t="s">
        <v>4641</v>
      </c>
      <c r="J3463" s="74">
        <f>IF(F3463="USD", E3463, E3463 * IFERROR(VLOOKUP(F3463, EXCHANGE_RATE!A:B, 2, FALSE), "Currency not found"))</f>
        <v>5.59</v>
      </c>
      <c r="K3463" s="74">
        <f t="shared" si="350"/>
        <v>5.59</v>
      </c>
      <c r="L3463" s="14">
        <f>IF(C3463="MTS", B3463, B3463 * IFERROR(VLOOKUP(C3463, 'QTY_CONVERSIONS '!A:B, 2, FALSE), "Units not found"))</f>
        <v>17.5</v>
      </c>
      <c r="M3463" s="75">
        <f t="shared" si="351"/>
        <v>97825</v>
      </c>
      <c r="N3463" t="str">
        <f>IFERROR(VLOOKUP(D3463, Product_Category!A:B, 2, FALSE), "Uncategorized")</f>
        <v>MCC</v>
      </c>
      <c r="O3463" s="76">
        <f t="shared" si="352"/>
        <v>5.59</v>
      </c>
      <c r="P3463" s="76">
        <f t="shared" si="353"/>
        <v>97.825000000000003</v>
      </c>
      <c r="Q3463">
        <v>2024</v>
      </c>
      <c r="R3463" t="str">
        <f>IFERROR(VLOOKUP(G3463,'Importer Name'!A:B, 2, FALSE), "")</f>
        <v>SIGNET</v>
      </c>
      <c r="S3463" t="str">
        <f>IFERROR(VLOOKUP(H3463,'Supplier name '!A:B, 2, FALSE), "")</f>
        <v>International N &amp; H Mfg</v>
      </c>
    </row>
    <row r="3464" spans="1:19">
      <c r="A3464" s="282" t="s">
        <v>247</v>
      </c>
      <c r="B3464" s="286">
        <v>8000</v>
      </c>
      <c r="C3464" s="286" t="s">
        <v>7</v>
      </c>
      <c r="D3464" s="321" t="s">
        <v>3319</v>
      </c>
      <c r="E3464" s="286">
        <v>19.43</v>
      </c>
      <c r="F3464" s="286" t="s">
        <v>9</v>
      </c>
      <c r="G3464" s="286" t="s">
        <v>4066</v>
      </c>
      <c r="H3464" s="290" t="s">
        <v>4630</v>
      </c>
      <c r="I3464" s="89" t="s">
        <v>4641</v>
      </c>
      <c r="J3464" s="74">
        <f>IF(F3464="USD", E3464, E3464 * IFERROR(VLOOKUP(F3464, EXCHANGE_RATE!A:B, 2, FALSE), "Currency not found"))</f>
        <v>19.43</v>
      </c>
      <c r="K3464" s="74">
        <f t="shared" si="350"/>
        <v>19.43</v>
      </c>
      <c r="L3464" s="14">
        <f>IF(C3464="MTS", B3464, B3464 * IFERROR(VLOOKUP(C3464, 'QTY_CONVERSIONS '!A:B, 2, FALSE), "Units not found"))</f>
        <v>8</v>
      </c>
      <c r="M3464" s="75">
        <f t="shared" si="351"/>
        <v>155440</v>
      </c>
      <c r="N3464" t="str">
        <f>IFERROR(VLOOKUP(D3464, Product_Category!A:B, 2, FALSE), "Uncategorized")</f>
        <v>MCC</v>
      </c>
      <c r="O3464" s="76">
        <f t="shared" si="352"/>
        <v>19.43</v>
      </c>
      <c r="P3464" s="76">
        <f t="shared" si="353"/>
        <v>155.44</v>
      </c>
      <c r="Q3464">
        <v>2024</v>
      </c>
      <c r="R3464" t="str">
        <f>IFERROR(VLOOKUP(G3464,'Importer Name'!A:B, 2, FALSE), "")</f>
        <v>SIGNET</v>
      </c>
      <c r="S3464" t="str">
        <f>IFERROR(VLOOKUP(H3464,'Supplier name '!A:B, 2, FALSE), "")</f>
        <v>International N &amp; H Mfg</v>
      </c>
    </row>
    <row r="3465" spans="1:19">
      <c r="A3465" s="282" t="s">
        <v>247</v>
      </c>
      <c r="B3465" s="286">
        <v>8000</v>
      </c>
      <c r="C3465" s="286" t="s">
        <v>7</v>
      </c>
      <c r="D3465" s="321" t="s">
        <v>798</v>
      </c>
      <c r="E3465" s="286">
        <v>19.43</v>
      </c>
      <c r="F3465" s="286" t="s">
        <v>9</v>
      </c>
      <c r="G3465" s="286" t="s">
        <v>4066</v>
      </c>
      <c r="H3465" s="290" t="s">
        <v>4630</v>
      </c>
      <c r="I3465" s="89" t="s">
        <v>4641</v>
      </c>
      <c r="J3465" s="74">
        <f>IF(F3465="USD", E3465, E3465 * IFERROR(VLOOKUP(F3465, EXCHANGE_RATE!A:B, 2, FALSE), "Currency not found"))</f>
        <v>19.43</v>
      </c>
      <c r="K3465" s="74">
        <f t="shared" si="350"/>
        <v>19.43</v>
      </c>
      <c r="L3465" s="14">
        <f>IF(C3465="MTS", B3465, B3465 * IFERROR(VLOOKUP(C3465, 'QTY_CONVERSIONS '!A:B, 2, FALSE), "Units not found"))</f>
        <v>8</v>
      </c>
      <c r="M3465" s="75">
        <f t="shared" si="351"/>
        <v>155440</v>
      </c>
      <c r="N3465" t="str">
        <f>IFERROR(VLOOKUP(D3465, Product_Category!A:B, 2, FALSE), "Uncategorized")</f>
        <v>CMC</v>
      </c>
      <c r="O3465" s="76">
        <f t="shared" si="352"/>
        <v>19.43</v>
      </c>
      <c r="P3465" s="76">
        <f t="shared" si="353"/>
        <v>155.44</v>
      </c>
      <c r="Q3465">
        <v>2024</v>
      </c>
      <c r="R3465" t="str">
        <f>IFERROR(VLOOKUP(G3465,'Importer Name'!A:B, 2, FALSE), "")</f>
        <v>SIGNET</v>
      </c>
      <c r="S3465" t="str">
        <f>IFERROR(VLOOKUP(H3465,'Supplier name '!A:B, 2, FALSE), "")</f>
        <v>International N &amp; H Mfg</v>
      </c>
    </row>
    <row r="3466" spans="1:19">
      <c r="A3466" s="282" t="s">
        <v>247</v>
      </c>
      <c r="B3466" s="286">
        <v>17500</v>
      </c>
      <c r="C3466" s="286" t="s">
        <v>7</v>
      </c>
      <c r="D3466" s="321" t="s">
        <v>3999</v>
      </c>
      <c r="E3466" s="286">
        <v>5.75</v>
      </c>
      <c r="F3466" s="286" t="s">
        <v>9</v>
      </c>
      <c r="G3466" s="286" t="s">
        <v>4068</v>
      </c>
      <c r="H3466" s="290" t="s">
        <v>4630</v>
      </c>
      <c r="I3466" s="89" t="s">
        <v>4641</v>
      </c>
      <c r="J3466" s="74">
        <f>IF(F3466="USD", E3466, E3466 * IFERROR(VLOOKUP(F3466, EXCHANGE_RATE!A:B, 2, FALSE), "Currency not found"))</f>
        <v>5.75</v>
      </c>
      <c r="K3466" s="74">
        <f t="shared" si="350"/>
        <v>5.75</v>
      </c>
      <c r="L3466" s="14">
        <f>IF(C3466="MTS", B3466, B3466 * IFERROR(VLOOKUP(C3466, 'QTY_CONVERSIONS '!A:B, 2, FALSE), "Units not found"))</f>
        <v>17.5</v>
      </c>
      <c r="M3466" s="75">
        <f t="shared" si="351"/>
        <v>100625</v>
      </c>
      <c r="N3466" t="str">
        <f>IFERROR(VLOOKUP(D3466, Product_Category!A:B, 2, FALSE), "Uncategorized")</f>
        <v>MCC</v>
      </c>
      <c r="O3466" s="76">
        <f t="shared" si="352"/>
        <v>5.75</v>
      </c>
      <c r="P3466" s="76">
        <f t="shared" si="353"/>
        <v>100.625</v>
      </c>
      <c r="Q3466">
        <v>2024</v>
      </c>
      <c r="R3466" t="str">
        <f>IFERROR(VLOOKUP(G3466,'Importer Name'!A:B, 2, FALSE), "")</f>
        <v>CIPLA</v>
      </c>
      <c r="S3466" t="str">
        <f>IFERROR(VLOOKUP(H3466,'Supplier name '!A:B, 2, FALSE), "")</f>
        <v>International N &amp; H Mfg</v>
      </c>
    </row>
    <row r="3467" spans="1:19">
      <c r="A3467" s="282" t="s">
        <v>247</v>
      </c>
      <c r="B3467" s="286">
        <v>15120</v>
      </c>
      <c r="C3467" s="286" t="s">
        <v>7</v>
      </c>
      <c r="D3467" s="321" t="s">
        <v>3998</v>
      </c>
      <c r="E3467" s="286">
        <v>5.48</v>
      </c>
      <c r="F3467" s="286" t="s">
        <v>9</v>
      </c>
      <c r="G3467" s="286" t="s">
        <v>4068</v>
      </c>
      <c r="H3467" s="290" t="s">
        <v>4630</v>
      </c>
      <c r="I3467" s="89" t="s">
        <v>4641</v>
      </c>
      <c r="J3467" s="74">
        <f>IF(F3467="USD", E3467, E3467 * IFERROR(VLOOKUP(F3467, EXCHANGE_RATE!A:B, 2, FALSE), "Currency not found"))</f>
        <v>5.48</v>
      </c>
      <c r="K3467" s="74">
        <f t="shared" si="350"/>
        <v>5.48</v>
      </c>
      <c r="L3467" s="14">
        <f>IF(C3467="MTS", B3467, B3467 * IFERROR(VLOOKUP(C3467, 'QTY_CONVERSIONS '!A:B, 2, FALSE), "Units not found"))</f>
        <v>15.120000000000001</v>
      </c>
      <c r="M3467" s="75">
        <f t="shared" si="351"/>
        <v>82857.600000000006</v>
      </c>
      <c r="N3467" t="str">
        <f>IFERROR(VLOOKUP(D3467, Product_Category!A:B, 2, FALSE), "Uncategorized")</f>
        <v>MCC</v>
      </c>
      <c r="O3467" s="76">
        <f t="shared" si="352"/>
        <v>5.48</v>
      </c>
      <c r="P3467" s="76">
        <f t="shared" si="353"/>
        <v>82.857600000000005</v>
      </c>
      <c r="Q3467">
        <v>2024</v>
      </c>
      <c r="R3467" t="str">
        <f>IFERROR(VLOOKUP(G3467,'Importer Name'!A:B, 2, FALSE), "")</f>
        <v>CIPLA</v>
      </c>
      <c r="S3467" t="str">
        <f>IFERROR(VLOOKUP(H3467,'Supplier name '!A:B, 2, FALSE), "")</f>
        <v>International N &amp; H Mfg</v>
      </c>
    </row>
    <row r="3468" spans="1:19">
      <c r="A3468" s="283" t="s">
        <v>247</v>
      </c>
      <c r="B3468" s="287">
        <v>1440</v>
      </c>
      <c r="C3468" s="287" t="s">
        <v>7</v>
      </c>
      <c r="D3468" s="322" t="s">
        <v>3998</v>
      </c>
      <c r="E3468" s="287">
        <v>5.48</v>
      </c>
      <c r="F3468" s="287" t="s">
        <v>9</v>
      </c>
      <c r="G3468" s="287" t="s">
        <v>4068</v>
      </c>
      <c r="H3468" s="291" t="s">
        <v>4630</v>
      </c>
      <c r="I3468" s="89" t="s">
        <v>4641</v>
      </c>
      <c r="J3468" s="74">
        <f>IF(F3468="USD", E3468, E3468 * IFERROR(VLOOKUP(F3468, EXCHANGE_RATE!A:B, 2, FALSE), "Currency not found"))</f>
        <v>5.48</v>
      </c>
      <c r="K3468" s="74">
        <f t="shared" si="350"/>
        <v>5.48</v>
      </c>
      <c r="L3468" s="14">
        <f>IF(C3468="MTS", B3468, B3468 * IFERROR(VLOOKUP(C3468, 'QTY_CONVERSIONS '!A:B, 2, FALSE), "Units not found"))</f>
        <v>1.44</v>
      </c>
      <c r="M3468" s="75">
        <f t="shared" si="351"/>
        <v>7891.2000000000007</v>
      </c>
      <c r="N3468" t="str">
        <f>IFERROR(VLOOKUP(D3468, Product_Category!A:B, 2, FALSE), "Uncategorized")</f>
        <v>MCC</v>
      </c>
      <c r="O3468" s="76">
        <f t="shared" si="352"/>
        <v>5.48</v>
      </c>
      <c r="P3468" s="76">
        <f t="shared" si="353"/>
        <v>7.8912000000000004</v>
      </c>
      <c r="Q3468">
        <v>2024</v>
      </c>
      <c r="R3468" t="str">
        <f>IFERROR(VLOOKUP(G3468,'Importer Name'!A:B, 2, FALSE), "")</f>
        <v>CIPLA</v>
      </c>
      <c r="S3468" t="str">
        <f>IFERROR(VLOOKUP(H3468,'Supplier name '!A:B, 2, FALSE), "")</f>
        <v>International N &amp; H Mfg</v>
      </c>
    </row>
    <row r="3469" spans="1:19">
      <c r="A3469" s="284" t="s">
        <v>247</v>
      </c>
      <c r="B3469" s="288">
        <v>7500</v>
      </c>
      <c r="C3469" s="288" t="s">
        <v>7</v>
      </c>
      <c r="D3469" s="323" t="s">
        <v>3999</v>
      </c>
      <c r="E3469" s="288">
        <v>5.75</v>
      </c>
      <c r="F3469" s="288" t="s">
        <v>9</v>
      </c>
      <c r="G3469" s="288" t="s">
        <v>4068</v>
      </c>
      <c r="H3469" s="292" t="s">
        <v>4630</v>
      </c>
      <c r="I3469" s="89" t="s">
        <v>4641</v>
      </c>
      <c r="J3469" s="74">
        <f>IF(F3469="USD", E3469, E3469 * IFERROR(VLOOKUP(F3469, EXCHANGE_RATE!A:B, 2, FALSE), "Currency not found"))</f>
        <v>5.75</v>
      </c>
      <c r="K3469" s="74">
        <f t="shared" si="350"/>
        <v>5.75</v>
      </c>
      <c r="L3469" s="14">
        <f>IF(C3469="MTS", B3469, B3469 * IFERROR(VLOOKUP(C3469, 'QTY_CONVERSIONS '!A:B, 2, FALSE), "Units not found"))</f>
        <v>7.5</v>
      </c>
      <c r="M3469" s="75">
        <f t="shared" si="351"/>
        <v>43125</v>
      </c>
      <c r="N3469" t="str">
        <f>IFERROR(VLOOKUP(D3469, Product_Category!A:B, 2, FALSE), "Uncategorized")</f>
        <v>MCC</v>
      </c>
      <c r="O3469" s="76">
        <f t="shared" si="352"/>
        <v>5.75</v>
      </c>
      <c r="P3469" s="76">
        <f t="shared" si="353"/>
        <v>43.125</v>
      </c>
      <c r="Q3469">
        <v>2024</v>
      </c>
      <c r="R3469" t="str">
        <f>IFERROR(VLOOKUP(G3469,'Importer Name'!A:B, 2, FALSE), "")</f>
        <v>CIPLA</v>
      </c>
      <c r="S3469" t="str">
        <f>IFERROR(VLOOKUP(H3469,'Supplier name '!A:B, 2, FALSE), "")</f>
        <v>International N &amp; H Mfg</v>
      </c>
    </row>
    <row r="3470" spans="1:19">
      <c r="A3470" s="282" t="s">
        <v>247</v>
      </c>
      <c r="B3470" s="286">
        <v>10000</v>
      </c>
      <c r="C3470" s="286" t="s">
        <v>7</v>
      </c>
      <c r="D3470" s="321" t="s">
        <v>3999</v>
      </c>
      <c r="E3470" s="286">
        <v>5.75</v>
      </c>
      <c r="F3470" s="286" t="s">
        <v>9</v>
      </c>
      <c r="G3470" s="286" t="s">
        <v>4068</v>
      </c>
      <c r="H3470" s="290" t="s">
        <v>4630</v>
      </c>
      <c r="I3470" s="89" t="s">
        <v>4641</v>
      </c>
      <c r="J3470" s="74">
        <f>IF(F3470="USD", E3470, E3470 * IFERROR(VLOOKUP(F3470, EXCHANGE_RATE!A:B, 2, FALSE), "Currency not found"))</f>
        <v>5.75</v>
      </c>
      <c r="K3470" s="74">
        <f t="shared" si="350"/>
        <v>5.75</v>
      </c>
      <c r="L3470" s="14">
        <f>IF(C3470="MTS", B3470, B3470 * IFERROR(VLOOKUP(C3470, 'QTY_CONVERSIONS '!A:B, 2, FALSE), "Units not found"))</f>
        <v>10</v>
      </c>
      <c r="M3470" s="75">
        <f t="shared" si="351"/>
        <v>57500</v>
      </c>
      <c r="N3470" t="str">
        <f>IFERROR(VLOOKUP(D3470, Product_Category!A:B, 2, FALSE), "Uncategorized")</f>
        <v>MCC</v>
      </c>
      <c r="O3470" s="76">
        <f t="shared" si="352"/>
        <v>5.75</v>
      </c>
      <c r="P3470" s="76">
        <f t="shared" si="353"/>
        <v>57.5</v>
      </c>
      <c r="Q3470">
        <v>2024</v>
      </c>
      <c r="R3470" t="str">
        <f>IFERROR(VLOOKUP(G3470,'Importer Name'!A:B, 2, FALSE), "")</f>
        <v>CIPLA</v>
      </c>
      <c r="S3470" t="str">
        <f>IFERROR(VLOOKUP(H3470,'Supplier name '!A:B, 2, FALSE), "")</f>
        <v>International N &amp; H Mfg</v>
      </c>
    </row>
    <row r="3471" spans="1:19">
      <c r="A3471" s="282" t="s">
        <v>247</v>
      </c>
      <c r="B3471" s="286">
        <v>3000</v>
      </c>
      <c r="C3471" s="286" t="s">
        <v>7</v>
      </c>
      <c r="D3471" s="321" t="s">
        <v>3999</v>
      </c>
      <c r="E3471" s="286">
        <v>5.75</v>
      </c>
      <c r="F3471" s="286" t="s">
        <v>9</v>
      </c>
      <c r="G3471" s="286" t="s">
        <v>4068</v>
      </c>
      <c r="H3471" s="290" t="s">
        <v>4630</v>
      </c>
      <c r="I3471" s="89" t="s">
        <v>4641</v>
      </c>
      <c r="J3471" s="74">
        <f>IF(F3471="USD", E3471, E3471 * IFERROR(VLOOKUP(F3471, EXCHANGE_RATE!A:B, 2, FALSE), "Currency not found"))</f>
        <v>5.75</v>
      </c>
      <c r="K3471" s="74">
        <f t="shared" si="350"/>
        <v>5.75</v>
      </c>
      <c r="L3471" s="14">
        <f>IF(C3471="MTS", B3471, B3471 * IFERROR(VLOOKUP(C3471, 'QTY_CONVERSIONS '!A:B, 2, FALSE), "Units not found"))</f>
        <v>3</v>
      </c>
      <c r="M3471" s="75">
        <f t="shared" si="351"/>
        <v>17250</v>
      </c>
      <c r="N3471" t="str">
        <f>IFERROR(VLOOKUP(D3471, Product_Category!A:B, 2, FALSE), "Uncategorized")</f>
        <v>MCC</v>
      </c>
      <c r="O3471" s="76">
        <f t="shared" si="352"/>
        <v>5.75</v>
      </c>
      <c r="P3471" s="76">
        <f t="shared" si="353"/>
        <v>17.25</v>
      </c>
      <c r="Q3471">
        <v>2024</v>
      </c>
      <c r="R3471" t="str">
        <f>IFERROR(VLOOKUP(G3471,'Importer Name'!A:B, 2, FALSE), "")</f>
        <v>CIPLA</v>
      </c>
      <c r="S3471" t="str">
        <f>IFERROR(VLOOKUP(H3471,'Supplier name '!A:B, 2, FALSE), "")</f>
        <v>International N &amp; H Mfg</v>
      </c>
    </row>
    <row r="3472" spans="1:19">
      <c r="A3472" s="282" t="s">
        <v>247</v>
      </c>
      <c r="B3472" s="286">
        <v>2500</v>
      </c>
      <c r="C3472" s="286" t="s">
        <v>7</v>
      </c>
      <c r="D3472" s="321" t="s">
        <v>3999</v>
      </c>
      <c r="E3472" s="286">
        <v>5.75</v>
      </c>
      <c r="F3472" s="286" t="s">
        <v>9</v>
      </c>
      <c r="G3472" s="286" t="s">
        <v>4068</v>
      </c>
      <c r="H3472" s="290" t="s">
        <v>4630</v>
      </c>
      <c r="I3472" s="89" t="s">
        <v>4641</v>
      </c>
      <c r="J3472" s="74">
        <f>IF(F3472="USD", E3472, E3472 * IFERROR(VLOOKUP(F3472, EXCHANGE_RATE!A:B, 2, FALSE), "Currency not found"))</f>
        <v>5.75</v>
      </c>
      <c r="K3472" s="74">
        <f t="shared" si="350"/>
        <v>5.75</v>
      </c>
      <c r="L3472" s="14">
        <f>IF(C3472="MTS", B3472, B3472 * IFERROR(VLOOKUP(C3472, 'QTY_CONVERSIONS '!A:B, 2, FALSE), "Units not found"))</f>
        <v>2.5</v>
      </c>
      <c r="M3472" s="75">
        <f t="shared" si="351"/>
        <v>14375</v>
      </c>
      <c r="N3472" t="str">
        <f>IFERROR(VLOOKUP(D3472, Product_Category!A:B, 2, FALSE), "Uncategorized")</f>
        <v>MCC</v>
      </c>
      <c r="O3472" s="76">
        <f t="shared" si="352"/>
        <v>5.75</v>
      </c>
      <c r="P3472" s="76">
        <f t="shared" si="353"/>
        <v>14.375</v>
      </c>
      <c r="Q3472">
        <v>2024</v>
      </c>
      <c r="R3472" t="str">
        <f>IFERROR(VLOOKUP(G3472,'Importer Name'!A:B, 2, FALSE), "")</f>
        <v>CIPLA</v>
      </c>
      <c r="S3472" t="str">
        <f>IFERROR(VLOOKUP(H3472,'Supplier name '!A:B, 2, FALSE), "")</f>
        <v>International N &amp; H Mfg</v>
      </c>
    </row>
    <row r="3473" spans="1:19">
      <c r="A3473" s="282" t="s">
        <v>247</v>
      </c>
      <c r="B3473" s="286">
        <v>17500</v>
      </c>
      <c r="C3473" s="286" t="s">
        <v>7</v>
      </c>
      <c r="D3473" s="321" t="s">
        <v>4000</v>
      </c>
      <c r="E3473" s="286">
        <v>6.86</v>
      </c>
      <c r="F3473" s="286" t="s">
        <v>9</v>
      </c>
      <c r="G3473" s="286" t="s">
        <v>4066</v>
      </c>
      <c r="H3473" s="290" t="s">
        <v>4630</v>
      </c>
      <c r="I3473" s="89" t="s">
        <v>4641</v>
      </c>
      <c r="J3473" s="74">
        <f>IF(F3473="USD", E3473, E3473 * IFERROR(VLOOKUP(F3473, EXCHANGE_RATE!A:B, 2, FALSE), "Currency not found"))</f>
        <v>6.86</v>
      </c>
      <c r="K3473" s="74">
        <f t="shared" si="350"/>
        <v>6.86</v>
      </c>
      <c r="L3473" s="14">
        <f>IF(C3473="MTS", B3473, B3473 * IFERROR(VLOOKUP(C3473, 'QTY_CONVERSIONS '!A:B, 2, FALSE), "Units not found"))</f>
        <v>17.5</v>
      </c>
      <c r="M3473" s="75">
        <f t="shared" si="351"/>
        <v>120050</v>
      </c>
      <c r="N3473" t="str">
        <f>IFERROR(VLOOKUP(D3473, Product_Category!A:B, 2, FALSE), "Uncategorized")</f>
        <v>MCC</v>
      </c>
      <c r="O3473" s="76">
        <f t="shared" si="352"/>
        <v>6.86</v>
      </c>
      <c r="P3473" s="76">
        <f t="shared" si="353"/>
        <v>120.05000000000001</v>
      </c>
      <c r="Q3473">
        <v>2024</v>
      </c>
      <c r="R3473" t="str">
        <f>IFERROR(VLOOKUP(G3473,'Importer Name'!A:B, 2, FALSE), "")</f>
        <v>SIGNET</v>
      </c>
      <c r="S3473" t="str">
        <f>IFERROR(VLOOKUP(H3473,'Supplier name '!A:B, 2, FALSE), "")</f>
        <v>International N &amp; H Mfg</v>
      </c>
    </row>
    <row r="3474" spans="1:19">
      <c r="A3474" s="282" t="s">
        <v>247</v>
      </c>
      <c r="B3474" s="286">
        <v>15120</v>
      </c>
      <c r="C3474" s="286" t="s">
        <v>7</v>
      </c>
      <c r="D3474" s="321" t="s">
        <v>3998</v>
      </c>
      <c r="E3474" s="286">
        <v>5.48</v>
      </c>
      <c r="F3474" s="286" t="s">
        <v>9</v>
      </c>
      <c r="G3474" s="286" t="s">
        <v>4066</v>
      </c>
      <c r="H3474" s="290" t="s">
        <v>4630</v>
      </c>
      <c r="I3474" s="89" t="s">
        <v>4641</v>
      </c>
      <c r="J3474" s="74">
        <f>IF(F3474="USD", E3474, E3474 * IFERROR(VLOOKUP(F3474, EXCHANGE_RATE!A:B, 2, FALSE), "Currency not found"))</f>
        <v>5.48</v>
      </c>
      <c r="K3474" s="74">
        <f t="shared" si="350"/>
        <v>5.48</v>
      </c>
      <c r="L3474" s="14">
        <f>IF(C3474="MTS", B3474, B3474 * IFERROR(VLOOKUP(C3474, 'QTY_CONVERSIONS '!A:B, 2, FALSE), "Units not found"))</f>
        <v>15.120000000000001</v>
      </c>
      <c r="M3474" s="75">
        <f t="shared" si="351"/>
        <v>82857.600000000006</v>
      </c>
      <c r="N3474" t="str">
        <f>IFERROR(VLOOKUP(D3474, Product_Category!A:B, 2, FALSE), "Uncategorized")</f>
        <v>MCC</v>
      </c>
      <c r="O3474" s="76">
        <f t="shared" si="352"/>
        <v>5.48</v>
      </c>
      <c r="P3474" s="76">
        <f t="shared" si="353"/>
        <v>82.857600000000005</v>
      </c>
      <c r="Q3474">
        <v>2024</v>
      </c>
      <c r="R3474" t="str">
        <f>IFERROR(VLOOKUP(G3474,'Importer Name'!A:B, 2, FALSE), "")</f>
        <v>SIGNET</v>
      </c>
      <c r="S3474" t="str">
        <f>IFERROR(VLOOKUP(H3474,'Supplier name '!A:B, 2, FALSE), "")</f>
        <v>International N &amp; H Mfg</v>
      </c>
    </row>
    <row r="3475" spans="1:19">
      <c r="A3475" s="282" t="s">
        <v>247</v>
      </c>
      <c r="B3475" s="286">
        <v>17500</v>
      </c>
      <c r="C3475" s="286" t="s">
        <v>7</v>
      </c>
      <c r="D3475" s="321" t="s">
        <v>3998</v>
      </c>
      <c r="E3475" s="286">
        <v>5.59</v>
      </c>
      <c r="F3475" s="286" t="s">
        <v>9</v>
      </c>
      <c r="G3475" s="286" t="s">
        <v>4066</v>
      </c>
      <c r="H3475" s="290" t="s">
        <v>4630</v>
      </c>
      <c r="I3475" s="89" t="s">
        <v>4641</v>
      </c>
      <c r="J3475" s="74">
        <f>IF(F3475="USD", E3475, E3475 * IFERROR(VLOOKUP(F3475, EXCHANGE_RATE!A:B, 2, FALSE), "Currency not found"))</f>
        <v>5.59</v>
      </c>
      <c r="K3475" s="74">
        <f t="shared" si="350"/>
        <v>5.59</v>
      </c>
      <c r="L3475" s="14">
        <f>IF(C3475="MTS", B3475, B3475 * IFERROR(VLOOKUP(C3475, 'QTY_CONVERSIONS '!A:B, 2, FALSE), "Units not found"))</f>
        <v>17.5</v>
      </c>
      <c r="M3475" s="75">
        <f t="shared" si="351"/>
        <v>97825</v>
      </c>
      <c r="N3475" t="str">
        <f>IFERROR(VLOOKUP(D3475, Product_Category!A:B, 2, FALSE), "Uncategorized")</f>
        <v>MCC</v>
      </c>
      <c r="O3475" s="76">
        <f t="shared" si="352"/>
        <v>5.59</v>
      </c>
      <c r="P3475" s="76">
        <f t="shared" si="353"/>
        <v>97.825000000000003</v>
      </c>
      <c r="Q3475">
        <v>2024</v>
      </c>
      <c r="R3475" t="str">
        <f>IFERROR(VLOOKUP(G3475,'Importer Name'!A:B, 2, FALSE), "")</f>
        <v>SIGNET</v>
      </c>
      <c r="S3475" t="str">
        <f>IFERROR(VLOOKUP(H3475,'Supplier name '!A:B, 2, FALSE), "")</f>
        <v>International N &amp; H Mfg</v>
      </c>
    </row>
    <row r="3476" spans="1:19">
      <c r="A3476" s="283" t="s">
        <v>247</v>
      </c>
      <c r="B3476" s="287">
        <v>17500</v>
      </c>
      <c r="C3476" s="287" t="s">
        <v>7</v>
      </c>
      <c r="D3476" s="322" t="s">
        <v>3999</v>
      </c>
      <c r="E3476" s="287">
        <v>5.75</v>
      </c>
      <c r="F3476" s="287" t="s">
        <v>9</v>
      </c>
      <c r="G3476" s="287" t="s">
        <v>4066</v>
      </c>
      <c r="H3476" s="291" t="s">
        <v>4630</v>
      </c>
      <c r="I3476" s="89" t="s">
        <v>4641</v>
      </c>
      <c r="J3476" s="74">
        <f>IF(F3476="USD", E3476, E3476 * IFERROR(VLOOKUP(F3476, EXCHANGE_RATE!A:B, 2, FALSE), "Currency not found"))</f>
        <v>5.75</v>
      </c>
      <c r="K3476" s="74">
        <f t="shared" si="350"/>
        <v>5.75</v>
      </c>
      <c r="L3476" s="14">
        <f>IF(C3476="MTS", B3476, B3476 * IFERROR(VLOOKUP(C3476, 'QTY_CONVERSIONS '!A:B, 2, FALSE), "Units not found"))</f>
        <v>17.5</v>
      </c>
      <c r="M3476" s="75">
        <f t="shared" si="351"/>
        <v>100625</v>
      </c>
      <c r="N3476" t="str">
        <f>IFERROR(VLOOKUP(D3476, Product_Category!A:B, 2, FALSE), "Uncategorized")</f>
        <v>MCC</v>
      </c>
      <c r="O3476" s="76">
        <f t="shared" si="352"/>
        <v>5.75</v>
      </c>
      <c r="P3476" s="76">
        <f t="shared" si="353"/>
        <v>100.625</v>
      </c>
      <c r="Q3476">
        <v>2024</v>
      </c>
      <c r="R3476" t="str">
        <f>IFERROR(VLOOKUP(G3476,'Importer Name'!A:B, 2, FALSE), "")</f>
        <v>SIGNET</v>
      </c>
      <c r="S3476" t="str">
        <f>IFERROR(VLOOKUP(H3476,'Supplier name '!A:B, 2, FALSE), "")</f>
        <v>International N &amp; H Mfg</v>
      </c>
    </row>
    <row r="3477" spans="1:19">
      <c r="A3477" s="282" t="s">
        <v>262</v>
      </c>
      <c r="B3477" s="286">
        <v>1005</v>
      </c>
      <c r="C3477" s="286" t="s">
        <v>7</v>
      </c>
      <c r="D3477" s="321" t="s">
        <v>910</v>
      </c>
      <c r="E3477" s="286">
        <v>5.14</v>
      </c>
      <c r="F3477" s="286" t="s">
        <v>9</v>
      </c>
      <c r="G3477" s="286" t="s">
        <v>4631</v>
      </c>
      <c r="H3477" s="290" t="s">
        <v>4632</v>
      </c>
      <c r="I3477" s="89" t="s">
        <v>4641</v>
      </c>
      <c r="J3477" s="74">
        <f>IF(F3477="USD", E3477, E3477 * IFERROR(VLOOKUP(F3477, EXCHANGE_RATE!A:B, 2, FALSE), "Currency not found"))</f>
        <v>5.14</v>
      </c>
      <c r="K3477" s="74">
        <f t="shared" si="350"/>
        <v>5.14</v>
      </c>
      <c r="L3477" s="14">
        <f>IF(C3477="MTS", B3477, B3477 * IFERROR(VLOOKUP(C3477, 'QTY_CONVERSIONS '!A:B, 2, FALSE), "Units not found"))</f>
        <v>1.0050000000000001</v>
      </c>
      <c r="M3477" s="75">
        <f t="shared" si="351"/>
        <v>5165.7</v>
      </c>
      <c r="N3477" t="str">
        <f>IFERROR(VLOOKUP(D3477, Product_Category!A:B, 2, FALSE), "Uncategorized")</f>
        <v>MAGNESIUM STEARATE</v>
      </c>
      <c r="O3477" s="76">
        <f t="shared" si="352"/>
        <v>5.14</v>
      </c>
      <c r="P3477" s="76">
        <f t="shared" si="353"/>
        <v>5.1657000000000002</v>
      </c>
      <c r="Q3477">
        <v>2024</v>
      </c>
      <c r="R3477" t="str">
        <f>IFERROR(VLOOKUP(G3477,'Importer Name'!A:B, 2, FALSE), "")</f>
        <v>FERRERO INDIA</v>
      </c>
      <c r="S3477" t="str">
        <f>IFERROR(VLOOKUP(H3477,'Supplier name '!A:B, 2, FALSE), "")</f>
        <v>Ferrero Trading Lux</v>
      </c>
    </row>
    <row r="3478" spans="1:19">
      <c r="A3478" s="282" t="s">
        <v>262</v>
      </c>
      <c r="B3478" s="286">
        <v>480</v>
      </c>
      <c r="C3478" s="286" t="s">
        <v>7</v>
      </c>
      <c r="D3478" s="321" t="s">
        <v>910</v>
      </c>
      <c r="E3478" s="286">
        <v>5.14</v>
      </c>
      <c r="F3478" s="286" t="s">
        <v>9</v>
      </c>
      <c r="G3478" s="286" t="s">
        <v>4631</v>
      </c>
      <c r="H3478" s="290" t="s">
        <v>4632</v>
      </c>
      <c r="I3478" s="89" t="s">
        <v>4641</v>
      </c>
      <c r="J3478" s="74">
        <f>IF(F3478="USD", E3478, E3478 * IFERROR(VLOOKUP(F3478, EXCHANGE_RATE!A:B, 2, FALSE), "Currency not found"))</f>
        <v>5.14</v>
      </c>
      <c r="K3478" s="74">
        <f t="shared" si="350"/>
        <v>5.14</v>
      </c>
      <c r="L3478" s="14">
        <f>IF(C3478="MTS", B3478, B3478 * IFERROR(VLOOKUP(C3478, 'QTY_CONVERSIONS '!A:B, 2, FALSE), "Units not found"))</f>
        <v>0.48</v>
      </c>
      <c r="M3478" s="75">
        <f t="shared" si="351"/>
        <v>2467.1999999999998</v>
      </c>
      <c r="N3478" t="str">
        <f>IFERROR(VLOOKUP(D3478, Product_Category!A:B, 2, FALSE), "Uncategorized")</f>
        <v>MAGNESIUM STEARATE</v>
      </c>
      <c r="O3478" s="76">
        <f t="shared" si="352"/>
        <v>5.14</v>
      </c>
      <c r="P3478" s="76">
        <f t="shared" si="353"/>
        <v>2.4671999999999996</v>
      </c>
      <c r="Q3478">
        <v>2024</v>
      </c>
      <c r="R3478" t="str">
        <f>IFERROR(VLOOKUP(G3478,'Importer Name'!A:B, 2, FALSE), "")</f>
        <v>FERRERO INDIA</v>
      </c>
      <c r="S3478" t="str">
        <f>IFERROR(VLOOKUP(H3478,'Supplier name '!A:B, 2, FALSE), "")</f>
        <v>Ferrero Trading Lux</v>
      </c>
    </row>
    <row r="3479" spans="1:19">
      <c r="A3479" s="283" t="s">
        <v>262</v>
      </c>
      <c r="B3479" s="287">
        <v>17000</v>
      </c>
      <c r="C3479" s="287" t="s">
        <v>7</v>
      </c>
      <c r="D3479" s="322" t="s">
        <v>798</v>
      </c>
      <c r="E3479" s="287">
        <v>3.3</v>
      </c>
      <c r="F3479" s="287" t="s">
        <v>9</v>
      </c>
      <c r="G3479" s="287" t="s">
        <v>4077</v>
      </c>
      <c r="H3479" s="291" t="s">
        <v>4078</v>
      </c>
      <c r="I3479" s="89" t="s">
        <v>4641</v>
      </c>
      <c r="J3479" s="74">
        <f>IF(F3479="USD", E3479, E3479 * IFERROR(VLOOKUP(F3479, EXCHANGE_RATE!A:B, 2, FALSE), "Currency not found"))</f>
        <v>3.3</v>
      </c>
      <c r="K3479" s="74">
        <f t="shared" si="350"/>
        <v>3.3</v>
      </c>
      <c r="L3479" s="14">
        <f>IF(C3479="MTS", B3479, B3479 * IFERROR(VLOOKUP(C3479, 'QTY_CONVERSIONS '!A:B, 2, FALSE), "Units not found"))</f>
        <v>17</v>
      </c>
      <c r="M3479" s="75">
        <f t="shared" si="351"/>
        <v>56100</v>
      </c>
      <c r="N3479" t="str">
        <f>IFERROR(VLOOKUP(D3479, Product_Category!A:B, 2, FALSE), "Uncategorized")</f>
        <v>CMC</v>
      </c>
      <c r="O3479" s="76">
        <f t="shared" si="352"/>
        <v>3.3</v>
      </c>
      <c r="P3479" s="76">
        <f t="shared" si="353"/>
        <v>56.099999999999994</v>
      </c>
      <c r="Q3479">
        <v>2024</v>
      </c>
      <c r="R3479" t="str">
        <f>IFERROR(VLOOKUP(G3479,'Importer Name'!A:B, 2, FALSE), "")</f>
        <v>LAMBERTI INDIA</v>
      </c>
      <c r="S3479" t="str">
        <f>IFERROR(VLOOKUP(H3479,'Supplier name '!A:B, 2, FALSE), "")</f>
        <v>LAMBERTI</v>
      </c>
    </row>
    <row r="3480" spans="1:19">
      <c r="A3480" s="282" t="s">
        <v>269</v>
      </c>
      <c r="B3480" s="286">
        <v>16000</v>
      </c>
      <c r="C3480" s="286" t="s">
        <v>7</v>
      </c>
      <c r="D3480" s="321" t="s">
        <v>4585</v>
      </c>
      <c r="E3480" s="286">
        <v>6.6</v>
      </c>
      <c r="F3480" s="286" t="s">
        <v>9</v>
      </c>
      <c r="G3480" s="286" t="s">
        <v>4061</v>
      </c>
      <c r="H3480" s="290" t="s">
        <v>4082</v>
      </c>
      <c r="I3480" s="89" t="s">
        <v>4641</v>
      </c>
      <c r="J3480" s="74">
        <f>IF(F3480="USD", E3480, E3480 * IFERROR(VLOOKUP(F3480, EXCHANGE_RATE!A:B, 2, FALSE), "Currency not found"))</f>
        <v>6.6</v>
      </c>
      <c r="K3480" s="74">
        <f t="shared" si="350"/>
        <v>6.6</v>
      </c>
      <c r="L3480" s="14">
        <f>IF(C3480="MTS", B3480, B3480 * IFERROR(VLOOKUP(C3480, 'QTY_CONVERSIONS '!A:B, 2, FALSE), "Units not found"))</f>
        <v>16</v>
      </c>
      <c r="M3480" s="75">
        <f t="shared" si="351"/>
        <v>105600</v>
      </c>
      <c r="N3480" t="str">
        <f>IFERROR(VLOOKUP(D3480, Product_Category!A:B, 2, FALSE), "Uncategorized")</f>
        <v>MCC</v>
      </c>
      <c r="O3480" s="76">
        <f t="shared" si="352"/>
        <v>6.6</v>
      </c>
      <c r="P3480" s="76">
        <f t="shared" si="353"/>
        <v>105.6</v>
      </c>
      <c r="Q3480">
        <v>2024</v>
      </c>
      <c r="R3480" t="str">
        <f>IFERROR(VLOOKUP(G3480,'Importer Name'!A:B, 2, FALSE), "")</f>
        <v>ARIHANT INNOCHEM</v>
      </c>
      <c r="S3480" t="str">
        <f>IFERROR(VLOOKUP(H3480,'Supplier name '!A:B, 2, FALSE), "")</f>
        <v>ASAHI KASEI CORP</v>
      </c>
    </row>
    <row r="3481" spans="1:19">
      <c r="A3481" s="282" t="s">
        <v>269</v>
      </c>
      <c r="B3481" s="286">
        <v>16000</v>
      </c>
      <c r="C3481" s="286" t="s">
        <v>7</v>
      </c>
      <c r="D3481" s="321" t="s">
        <v>3601</v>
      </c>
      <c r="E3481" s="286">
        <v>6.6</v>
      </c>
      <c r="F3481" s="286" t="s">
        <v>9</v>
      </c>
      <c r="G3481" s="286" t="s">
        <v>4061</v>
      </c>
      <c r="H3481" s="290" t="s">
        <v>4082</v>
      </c>
      <c r="I3481" s="89" t="s">
        <v>4641</v>
      </c>
      <c r="J3481" s="74">
        <f>IF(F3481="USD", E3481, E3481 * IFERROR(VLOOKUP(F3481, EXCHANGE_RATE!A:B, 2, FALSE), "Currency not found"))</f>
        <v>6.6</v>
      </c>
      <c r="K3481" s="74">
        <f t="shared" si="350"/>
        <v>6.6</v>
      </c>
      <c r="L3481" s="14">
        <f>IF(C3481="MTS", B3481, B3481 * IFERROR(VLOOKUP(C3481, 'QTY_CONVERSIONS '!A:B, 2, FALSE), "Units not found"))</f>
        <v>16</v>
      </c>
      <c r="M3481" s="75">
        <f t="shared" si="351"/>
        <v>105600</v>
      </c>
      <c r="N3481" t="str">
        <f>IFERROR(VLOOKUP(D3481, Product_Category!A:B, 2, FALSE), "Uncategorized")</f>
        <v>MCC</v>
      </c>
      <c r="O3481" s="76">
        <f t="shared" si="352"/>
        <v>6.6</v>
      </c>
      <c r="P3481" s="76">
        <f t="shared" si="353"/>
        <v>105.6</v>
      </c>
      <c r="Q3481">
        <v>2024</v>
      </c>
      <c r="R3481" t="str">
        <f>IFERROR(VLOOKUP(G3481,'Importer Name'!A:B, 2, FALSE), "")</f>
        <v>ARIHANT INNOCHEM</v>
      </c>
      <c r="S3481" t="str">
        <f>IFERROR(VLOOKUP(H3481,'Supplier name '!A:B, 2, FALSE), "")</f>
        <v>ASAHI KASEI CORP</v>
      </c>
    </row>
    <row r="3482" spans="1:19">
      <c r="A3482" s="282" t="s">
        <v>269</v>
      </c>
      <c r="B3482" s="286">
        <v>8000</v>
      </c>
      <c r="C3482" s="286" t="s">
        <v>7</v>
      </c>
      <c r="D3482" s="321" t="s">
        <v>3322</v>
      </c>
      <c r="E3482" s="286">
        <v>17.48</v>
      </c>
      <c r="F3482" s="286" t="s">
        <v>9</v>
      </c>
      <c r="G3482" s="286" t="s">
        <v>4061</v>
      </c>
      <c r="H3482" s="290" t="s">
        <v>4082</v>
      </c>
      <c r="I3482" s="89" t="s">
        <v>4641</v>
      </c>
      <c r="J3482" s="74">
        <f>IF(F3482="USD", E3482, E3482 * IFERROR(VLOOKUP(F3482, EXCHANGE_RATE!A:B, 2, FALSE), "Currency not found"))</f>
        <v>17.48</v>
      </c>
      <c r="K3482" s="74">
        <f t="shared" si="350"/>
        <v>17.48</v>
      </c>
      <c r="L3482" s="14">
        <f>IF(C3482="MTS", B3482, B3482 * IFERROR(VLOOKUP(C3482, 'QTY_CONVERSIONS '!A:B, 2, FALSE), "Units not found"))</f>
        <v>8</v>
      </c>
      <c r="M3482" s="75">
        <f t="shared" si="351"/>
        <v>139840</v>
      </c>
      <c r="N3482" t="str">
        <f>IFERROR(VLOOKUP(D3482, Product_Category!A:B, 2, FALSE), "Uncategorized")</f>
        <v>MCC</v>
      </c>
      <c r="O3482" s="76">
        <f t="shared" si="352"/>
        <v>17.48</v>
      </c>
      <c r="P3482" s="76">
        <f t="shared" si="353"/>
        <v>139.84</v>
      </c>
      <c r="Q3482">
        <v>2024</v>
      </c>
      <c r="R3482" t="str">
        <f>IFERROR(VLOOKUP(G3482,'Importer Name'!A:B, 2, FALSE), "")</f>
        <v>ARIHANT INNOCHEM</v>
      </c>
      <c r="S3482" t="str">
        <f>IFERROR(VLOOKUP(H3482,'Supplier name '!A:B, 2, FALSE), "")</f>
        <v>ASAHI KASEI CORP</v>
      </c>
    </row>
    <row r="3483" spans="1:19">
      <c r="A3483" s="282" t="s">
        <v>269</v>
      </c>
      <c r="B3483" s="286">
        <v>12000</v>
      </c>
      <c r="C3483" s="286" t="s">
        <v>7</v>
      </c>
      <c r="D3483" s="321" t="s">
        <v>1804</v>
      </c>
      <c r="E3483" s="286">
        <v>11.54</v>
      </c>
      <c r="F3483" s="286" t="s">
        <v>9</v>
      </c>
      <c r="G3483" s="286" t="s">
        <v>4061</v>
      </c>
      <c r="H3483" s="290" t="s">
        <v>4082</v>
      </c>
      <c r="I3483" s="89" t="s">
        <v>4641</v>
      </c>
      <c r="J3483" s="74">
        <f>IF(F3483="USD", E3483, E3483 * IFERROR(VLOOKUP(F3483, EXCHANGE_RATE!A:B, 2, FALSE), "Currency not found"))</f>
        <v>11.54</v>
      </c>
      <c r="K3483" s="74">
        <f t="shared" si="350"/>
        <v>11.54</v>
      </c>
      <c r="L3483" s="14">
        <f>IF(C3483="MTS", B3483, B3483 * IFERROR(VLOOKUP(C3483, 'QTY_CONVERSIONS '!A:B, 2, FALSE), "Units not found"))</f>
        <v>12</v>
      </c>
      <c r="M3483" s="75">
        <f t="shared" si="351"/>
        <v>138480</v>
      </c>
      <c r="N3483" t="str">
        <f>IFERROR(VLOOKUP(D3483, Product_Category!A:B, 2, FALSE), "Uncategorized")</f>
        <v>MCC</v>
      </c>
      <c r="O3483" s="76">
        <f t="shared" si="352"/>
        <v>11.54</v>
      </c>
      <c r="P3483" s="76">
        <f t="shared" si="353"/>
        <v>138.47999999999999</v>
      </c>
      <c r="Q3483">
        <v>2024</v>
      </c>
      <c r="R3483" t="str">
        <f>IFERROR(VLOOKUP(G3483,'Importer Name'!A:B, 2, FALSE), "")</f>
        <v>ARIHANT INNOCHEM</v>
      </c>
      <c r="S3483" t="str">
        <f>IFERROR(VLOOKUP(H3483,'Supplier name '!A:B, 2, FALSE), "")</f>
        <v>ASAHI KASEI CORP</v>
      </c>
    </row>
    <row r="3484" spans="1:19">
      <c r="A3484" s="282" t="s">
        <v>269</v>
      </c>
      <c r="B3484" s="286">
        <v>1000</v>
      </c>
      <c r="C3484" s="286" t="s">
        <v>7</v>
      </c>
      <c r="D3484" s="321" t="s">
        <v>3325</v>
      </c>
      <c r="E3484" s="286">
        <v>11.47</v>
      </c>
      <c r="F3484" s="286" t="s">
        <v>9</v>
      </c>
      <c r="G3484" s="286" t="s">
        <v>4061</v>
      </c>
      <c r="H3484" s="290" t="s">
        <v>4082</v>
      </c>
      <c r="I3484" s="89" t="s">
        <v>4641</v>
      </c>
      <c r="J3484" s="74">
        <f>IF(F3484="USD", E3484, E3484 * IFERROR(VLOOKUP(F3484, EXCHANGE_RATE!A:B, 2, FALSE), "Currency not found"))</f>
        <v>11.47</v>
      </c>
      <c r="K3484" s="74">
        <f t="shared" si="350"/>
        <v>11.47</v>
      </c>
      <c r="L3484" s="14">
        <f>IF(C3484="MTS", B3484, B3484 * IFERROR(VLOOKUP(C3484, 'QTY_CONVERSIONS '!A:B, 2, FALSE), "Units not found"))</f>
        <v>1</v>
      </c>
      <c r="M3484" s="75">
        <f t="shared" si="351"/>
        <v>11470</v>
      </c>
      <c r="N3484" t="str">
        <f>IFERROR(VLOOKUP(D3484, Product_Category!A:B, 2, FALSE), "Uncategorized")</f>
        <v>MCC</v>
      </c>
      <c r="O3484" s="76">
        <f t="shared" si="352"/>
        <v>11.47</v>
      </c>
      <c r="P3484" s="76">
        <f t="shared" si="353"/>
        <v>11.47</v>
      </c>
      <c r="Q3484">
        <v>2024</v>
      </c>
      <c r="R3484" t="str">
        <f>IFERROR(VLOOKUP(G3484,'Importer Name'!A:B, 2, FALSE), "")</f>
        <v>ARIHANT INNOCHEM</v>
      </c>
      <c r="S3484" t="str">
        <f>IFERROR(VLOOKUP(H3484,'Supplier name '!A:B, 2, FALSE), "")</f>
        <v>ASAHI KASEI CORP</v>
      </c>
    </row>
    <row r="3485" spans="1:19">
      <c r="A3485" s="282" t="s">
        <v>269</v>
      </c>
      <c r="B3485" s="286">
        <v>16000</v>
      </c>
      <c r="C3485" s="286" t="s">
        <v>7</v>
      </c>
      <c r="D3485" s="321" t="s">
        <v>2298</v>
      </c>
      <c r="E3485" s="286">
        <v>6.6</v>
      </c>
      <c r="F3485" s="286" t="s">
        <v>9</v>
      </c>
      <c r="G3485" s="286" t="s">
        <v>4061</v>
      </c>
      <c r="H3485" s="290" t="s">
        <v>4082</v>
      </c>
      <c r="I3485" s="89" t="s">
        <v>4641</v>
      </c>
      <c r="J3485" s="74">
        <f>IF(F3485="USD", E3485, E3485 * IFERROR(VLOOKUP(F3485, EXCHANGE_RATE!A:B, 2, FALSE), "Currency not found"))</f>
        <v>6.6</v>
      </c>
      <c r="K3485" s="74">
        <f t="shared" si="350"/>
        <v>6.6</v>
      </c>
      <c r="L3485" s="14">
        <f>IF(C3485="MTS", B3485, B3485 * IFERROR(VLOOKUP(C3485, 'QTY_CONVERSIONS '!A:B, 2, FALSE), "Units not found"))</f>
        <v>16</v>
      </c>
      <c r="M3485" s="75">
        <f t="shared" si="351"/>
        <v>105600</v>
      </c>
      <c r="N3485" t="str">
        <f>IFERROR(VLOOKUP(D3485, Product_Category!A:B, 2, FALSE), "Uncategorized")</f>
        <v>MCC</v>
      </c>
      <c r="O3485" s="76">
        <f t="shared" si="352"/>
        <v>6.6</v>
      </c>
      <c r="P3485" s="76">
        <f t="shared" si="353"/>
        <v>105.6</v>
      </c>
      <c r="Q3485">
        <v>2024</v>
      </c>
      <c r="R3485" t="str">
        <f>IFERROR(VLOOKUP(G3485,'Importer Name'!A:B, 2, FALSE), "")</f>
        <v>ARIHANT INNOCHEM</v>
      </c>
      <c r="S3485" t="str">
        <f>IFERROR(VLOOKUP(H3485,'Supplier name '!A:B, 2, FALSE), "")</f>
        <v>ASAHI KASEI CORP</v>
      </c>
    </row>
    <row r="3486" spans="1:19">
      <c r="A3486" s="282" t="s">
        <v>269</v>
      </c>
      <c r="B3486" s="286">
        <v>8000</v>
      </c>
      <c r="C3486" s="286" t="s">
        <v>7</v>
      </c>
      <c r="D3486" s="321" t="s">
        <v>3324</v>
      </c>
      <c r="E3486" s="286">
        <v>6.2</v>
      </c>
      <c r="F3486" s="286" t="s">
        <v>9</v>
      </c>
      <c r="G3486" s="286" t="s">
        <v>4068</v>
      </c>
      <c r="H3486" s="290" t="s">
        <v>4082</v>
      </c>
      <c r="I3486" s="89" t="s">
        <v>4641</v>
      </c>
      <c r="J3486" s="74">
        <f>IF(F3486="USD", E3486, E3486 * IFERROR(VLOOKUP(F3486, EXCHANGE_RATE!A:B, 2, FALSE), "Currency not found"))</f>
        <v>6.2</v>
      </c>
      <c r="K3486" s="74">
        <f t="shared" si="350"/>
        <v>6.2</v>
      </c>
      <c r="L3486" s="14">
        <f>IF(C3486="MTS", B3486, B3486 * IFERROR(VLOOKUP(C3486, 'QTY_CONVERSIONS '!A:B, 2, FALSE), "Units not found"))</f>
        <v>8</v>
      </c>
      <c r="M3486" s="75">
        <f t="shared" si="351"/>
        <v>49600</v>
      </c>
      <c r="N3486" t="str">
        <f>IFERROR(VLOOKUP(D3486, Product_Category!A:B, 2, FALSE), "Uncategorized")</f>
        <v>MCC</v>
      </c>
      <c r="O3486" s="76">
        <f t="shared" si="352"/>
        <v>6.2</v>
      </c>
      <c r="P3486" s="76">
        <f t="shared" si="353"/>
        <v>49.6</v>
      </c>
      <c r="Q3486">
        <v>2024</v>
      </c>
      <c r="R3486" t="str">
        <f>IFERROR(VLOOKUP(G3486,'Importer Name'!A:B, 2, FALSE), "")</f>
        <v>CIPLA</v>
      </c>
      <c r="S3486" t="str">
        <f>IFERROR(VLOOKUP(H3486,'Supplier name '!A:B, 2, FALSE), "")</f>
        <v>ASAHI KASEI CORP</v>
      </c>
    </row>
    <row r="3487" spans="1:19">
      <c r="A3487" s="282" t="s">
        <v>269</v>
      </c>
      <c r="B3487" s="286">
        <v>500</v>
      </c>
      <c r="C3487" s="286" t="s">
        <v>7</v>
      </c>
      <c r="D3487" s="321" t="s">
        <v>4586</v>
      </c>
      <c r="E3487" s="286">
        <v>34.58</v>
      </c>
      <c r="F3487" s="286" t="s">
        <v>9</v>
      </c>
      <c r="G3487" s="286" t="s">
        <v>4066</v>
      </c>
      <c r="H3487" s="290" t="s">
        <v>4082</v>
      </c>
      <c r="I3487" s="89" t="s">
        <v>4641</v>
      </c>
      <c r="J3487" s="74">
        <f>IF(F3487="USD", E3487, E3487 * IFERROR(VLOOKUP(F3487, EXCHANGE_RATE!A:B, 2, FALSE), "Currency not found"))</f>
        <v>34.58</v>
      </c>
      <c r="K3487" s="74">
        <f t="shared" ref="K3487:K3550" si="354">ROUNDUP(J3487,2)</f>
        <v>34.58</v>
      </c>
      <c r="L3487" s="14">
        <f>IF(C3487="MTS", B3487, B3487 * IFERROR(VLOOKUP(C3487, 'QTY_CONVERSIONS '!A:B, 2, FALSE), "Units not found"))</f>
        <v>0.5</v>
      </c>
      <c r="M3487" s="75">
        <f t="shared" ref="M3487:M3550" si="355">B3487*K3487</f>
        <v>17290</v>
      </c>
      <c r="N3487" t="str">
        <f>IFERROR(VLOOKUP(D3487, Product_Category!A:B, 2, FALSE), "Uncategorized")</f>
        <v>MCC</v>
      </c>
      <c r="O3487" s="76">
        <f t="shared" ref="O3487:O3550" si="356">K3487</f>
        <v>34.58</v>
      </c>
      <c r="P3487" s="76">
        <f t="shared" ref="P3487:P3550" si="357">L3487*O3487</f>
        <v>17.29</v>
      </c>
      <c r="Q3487">
        <v>2024</v>
      </c>
      <c r="R3487" t="str">
        <f>IFERROR(VLOOKUP(G3487,'Importer Name'!A:B, 2, FALSE), "")</f>
        <v>SIGNET</v>
      </c>
      <c r="S3487" t="str">
        <f>IFERROR(VLOOKUP(H3487,'Supplier name '!A:B, 2, FALSE), "")</f>
        <v>ASAHI KASEI CORP</v>
      </c>
    </row>
    <row r="3488" spans="1:19">
      <c r="A3488" s="282" t="s">
        <v>269</v>
      </c>
      <c r="B3488" s="286">
        <v>2000</v>
      </c>
      <c r="C3488" s="286" t="s">
        <v>7</v>
      </c>
      <c r="D3488" s="321" t="s">
        <v>3321</v>
      </c>
      <c r="E3488" s="286">
        <v>31.18</v>
      </c>
      <c r="F3488" s="286" t="s">
        <v>9</v>
      </c>
      <c r="G3488" s="286" t="s">
        <v>4066</v>
      </c>
      <c r="H3488" s="290" t="s">
        <v>4082</v>
      </c>
      <c r="I3488" s="89" t="s">
        <v>4641</v>
      </c>
      <c r="J3488" s="74">
        <f>IF(F3488="USD", E3488, E3488 * IFERROR(VLOOKUP(F3488, EXCHANGE_RATE!A:B, 2, FALSE), "Currency not found"))</f>
        <v>31.18</v>
      </c>
      <c r="K3488" s="74">
        <f t="shared" si="354"/>
        <v>31.18</v>
      </c>
      <c r="L3488" s="14">
        <f>IF(C3488="MTS", B3488, B3488 * IFERROR(VLOOKUP(C3488, 'QTY_CONVERSIONS '!A:B, 2, FALSE), "Units not found"))</f>
        <v>2</v>
      </c>
      <c r="M3488" s="75">
        <f t="shared" si="355"/>
        <v>62360</v>
      </c>
      <c r="N3488" t="str">
        <f>IFERROR(VLOOKUP(D3488, Product_Category!A:B, 2, FALSE), "Uncategorized")</f>
        <v>MCC</v>
      </c>
      <c r="O3488" s="76">
        <f t="shared" si="356"/>
        <v>31.18</v>
      </c>
      <c r="P3488" s="76">
        <f t="shared" si="357"/>
        <v>62.36</v>
      </c>
      <c r="Q3488">
        <v>2024</v>
      </c>
      <c r="R3488" t="str">
        <f>IFERROR(VLOOKUP(G3488,'Importer Name'!A:B, 2, FALSE), "")</f>
        <v>SIGNET</v>
      </c>
      <c r="S3488" t="str">
        <f>IFERROR(VLOOKUP(H3488,'Supplier name '!A:B, 2, FALSE), "")</f>
        <v>ASAHI KASEI CORP</v>
      </c>
    </row>
    <row r="3489" spans="1:19">
      <c r="A3489" s="282" t="s">
        <v>269</v>
      </c>
      <c r="B3489" s="286">
        <v>300</v>
      </c>
      <c r="C3489" s="286" t="s">
        <v>7</v>
      </c>
      <c r="D3489" s="321" t="s">
        <v>4587</v>
      </c>
      <c r="E3489" s="301">
        <v>62.58</v>
      </c>
      <c r="F3489" s="286" t="s">
        <v>9</v>
      </c>
      <c r="G3489" s="286" t="s">
        <v>4066</v>
      </c>
      <c r="H3489" s="290" t="s">
        <v>4082</v>
      </c>
      <c r="I3489" s="89" t="s">
        <v>4641</v>
      </c>
      <c r="J3489" s="74">
        <f>IF(F3489="USD", E3489, E3489 * IFERROR(VLOOKUP(F3489, EXCHANGE_RATE!A:B, 2, FALSE), "Currency not found"))</f>
        <v>62.58</v>
      </c>
      <c r="K3489" s="74">
        <f t="shared" si="354"/>
        <v>62.58</v>
      </c>
      <c r="L3489" s="14">
        <f>IF(C3489="MTS", B3489, B3489 * IFERROR(VLOOKUP(C3489, 'QTY_CONVERSIONS '!A:B, 2, FALSE), "Units not found"))</f>
        <v>0.3</v>
      </c>
      <c r="M3489" s="75">
        <f t="shared" si="355"/>
        <v>18774</v>
      </c>
      <c r="N3489" t="str">
        <f>IFERROR(VLOOKUP(D3489, Product_Category!A:B, 2, FALSE), "Uncategorized")</f>
        <v>MCC</v>
      </c>
      <c r="O3489" s="76">
        <f>K3489*1000</f>
        <v>62580</v>
      </c>
      <c r="P3489" s="76">
        <f t="shared" si="357"/>
        <v>18774</v>
      </c>
      <c r="Q3489">
        <v>2024</v>
      </c>
      <c r="R3489" t="str">
        <f>IFERROR(VLOOKUP(G3489,'Importer Name'!A:B, 2, FALSE), "")</f>
        <v>SIGNET</v>
      </c>
      <c r="S3489" t="str">
        <f>IFERROR(VLOOKUP(H3489,'Supplier name '!A:B, 2, FALSE), "")</f>
        <v>ASAHI KASEI CORP</v>
      </c>
    </row>
    <row r="3490" spans="1:19">
      <c r="A3490" s="282" t="s">
        <v>269</v>
      </c>
      <c r="B3490" s="286">
        <v>5000</v>
      </c>
      <c r="C3490" s="286" t="s">
        <v>7</v>
      </c>
      <c r="D3490" s="321" t="s">
        <v>3852</v>
      </c>
      <c r="E3490" s="286">
        <v>13.84</v>
      </c>
      <c r="F3490" s="286" t="s">
        <v>9</v>
      </c>
      <c r="G3490" s="286" t="s">
        <v>4061</v>
      </c>
      <c r="H3490" s="290" t="s">
        <v>3880</v>
      </c>
      <c r="I3490" s="89" t="s">
        <v>4641</v>
      </c>
      <c r="J3490" s="74">
        <f>IF(F3490="USD", E3490, E3490 * IFERROR(VLOOKUP(F3490, EXCHANGE_RATE!A:B, 2, FALSE), "Currency not found"))</f>
        <v>13.84</v>
      </c>
      <c r="K3490" s="74">
        <f t="shared" si="354"/>
        <v>13.84</v>
      </c>
      <c r="L3490" s="14">
        <f>IF(C3490="MTS", B3490, B3490 * IFERROR(VLOOKUP(C3490, 'QTY_CONVERSIONS '!A:B, 2, FALSE), "Units not found"))</f>
        <v>5</v>
      </c>
      <c r="M3490" s="75">
        <f t="shared" si="355"/>
        <v>69200</v>
      </c>
      <c r="N3490" t="str">
        <f>IFERROR(VLOOKUP(D3490, Product_Category!A:B, 2, FALSE), "Uncategorized")</f>
        <v>CMC</v>
      </c>
      <c r="O3490" s="76">
        <f t="shared" si="356"/>
        <v>13.84</v>
      </c>
      <c r="P3490" s="76">
        <f t="shared" si="357"/>
        <v>69.2</v>
      </c>
      <c r="Q3490">
        <v>2024</v>
      </c>
      <c r="R3490" t="str">
        <f>IFERROR(VLOOKUP(G3490,'Importer Name'!A:B, 2, FALSE), "")</f>
        <v>ARIHANT INNOCHEM</v>
      </c>
      <c r="S3490" t="str">
        <f>IFERROR(VLOOKUP(H3490,'Supplier name '!A:B, 2, FALSE), "")</f>
        <v xml:space="preserve">CBC CO., LTD., </v>
      </c>
    </row>
    <row r="3491" spans="1:19">
      <c r="A3491" s="282" t="s">
        <v>269</v>
      </c>
      <c r="B3491" s="286">
        <v>8000</v>
      </c>
      <c r="C3491" s="286" t="s">
        <v>7</v>
      </c>
      <c r="D3491" s="321" t="s">
        <v>266</v>
      </c>
      <c r="E3491" s="286">
        <v>17.48</v>
      </c>
      <c r="F3491" s="286" t="s">
        <v>9</v>
      </c>
      <c r="G3491" s="286" t="s">
        <v>4061</v>
      </c>
      <c r="H3491" s="290" t="s">
        <v>4633</v>
      </c>
      <c r="I3491" s="89" t="s">
        <v>4641</v>
      </c>
      <c r="J3491" s="74">
        <f>IF(F3491="USD", E3491, E3491 * IFERROR(VLOOKUP(F3491, EXCHANGE_RATE!A:B, 2, FALSE), "Currency not found"))</f>
        <v>17.48</v>
      </c>
      <c r="K3491" s="74">
        <f t="shared" si="354"/>
        <v>17.48</v>
      </c>
      <c r="L3491" s="14">
        <f>IF(C3491="MTS", B3491, B3491 * IFERROR(VLOOKUP(C3491, 'QTY_CONVERSIONS '!A:B, 2, FALSE), "Units not found"))</f>
        <v>8</v>
      </c>
      <c r="M3491" s="75">
        <f t="shared" si="355"/>
        <v>139840</v>
      </c>
      <c r="N3491" t="str">
        <f>IFERROR(VLOOKUP(D3491, Product_Category!A:B, 2, FALSE), "Uncategorized")</f>
        <v>MCC</v>
      </c>
      <c r="O3491" s="76">
        <f t="shared" si="356"/>
        <v>17.48</v>
      </c>
      <c r="P3491" s="76">
        <f t="shared" si="357"/>
        <v>139.84</v>
      </c>
      <c r="Q3491">
        <v>2024</v>
      </c>
      <c r="R3491" t="str">
        <f>IFERROR(VLOOKUP(G3491,'Importer Name'!A:B, 2, FALSE), "")</f>
        <v>ARIHANT INNOCHEM</v>
      </c>
      <c r="S3491" t="str">
        <f>IFERROR(VLOOKUP(H3491,'Supplier name '!A:B, 2, FALSE), "")</f>
        <v>M/S Asahi Kasei Corp</v>
      </c>
    </row>
    <row r="3492" spans="1:19">
      <c r="A3492" s="282" t="s">
        <v>269</v>
      </c>
      <c r="B3492" s="286">
        <v>900</v>
      </c>
      <c r="C3492" s="286" t="s">
        <v>7</v>
      </c>
      <c r="D3492" s="321" t="s">
        <v>266</v>
      </c>
      <c r="E3492" s="286">
        <v>11.54</v>
      </c>
      <c r="F3492" s="286" t="s">
        <v>9</v>
      </c>
      <c r="G3492" s="286" t="s">
        <v>4064</v>
      </c>
      <c r="H3492" s="290" t="s">
        <v>4633</v>
      </c>
      <c r="I3492" s="89" t="s">
        <v>4641</v>
      </c>
      <c r="J3492" s="74">
        <f>IF(F3492="USD", E3492, E3492 * IFERROR(VLOOKUP(F3492, EXCHANGE_RATE!A:B, 2, FALSE), "Currency not found"))</f>
        <v>11.54</v>
      </c>
      <c r="K3492" s="74">
        <f t="shared" si="354"/>
        <v>11.54</v>
      </c>
      <c r="L3492" s="14">
        <f>IF(C3492="MTS", B3492, B3492 * IFERROR(VLOOKUP(C3492, 'QTY_CONVERSIONS '!A:B, 2, FALSE), "Units not found"))</f>
        <v>0.9</v>
      </c>
      <c r="M3492" s="75">
        <f t="shared" si="355"/>
        <v>10386</v>
      </c>
      <c r="N3492" t="str">
        <f>IFERROR(VLOOKUP(D3492, Product_Category!A:B, 2, FALSE), "Uncategorized")</f>
        <v>MCC</v>
      </c>
      <c r="O3492" s="76">
        <f t="shared" si="356"/>
        <v>11.54</v>
      </c>
      <c r="P3492" s="76">
        <f t="shared" si="357"/>
        <v>10.385999999999999</v>
      </c>
      <c r="Q3492">
        <v>2024</v>
      </c>
      <c r="R3492" t="str">
        <f>IFERROR(VLOOKUP(G3492,'Importer Name'!A:B, 2, FALSE), "")</f>
        <v>MYLAN LABS</v>
      </c>
      <c r="S3492" t="str">
        <f>IFERROR(VLOOKUP(H3492,'Supplier name '!A:B, 2, FALSE), "")</f>
        <v>M/S Asahi Kasei Corp</v>
      </c>
    </row>
    <row r="3493" spans="1:19">
      <c r="A3493" s="283" t="s">
        <v>269</v>
      </c>
      <c r="B3493" s="287">
        <v>4400</v>
      </c>
      <c r="C3493" s="287" t="s">
        <v>7</v>
      </c>
      <c r="D3493" s="322" t="s">
        <v>3321</v>
      </c>
      <c r="E3493" s="287">
        <v>34.76</v>
      </c>
      <c r="F3493" s="287" t="s">
        <v>9</v>
      </c>
      <c r="G3493" s="287" t="s">
        <v>4634</v>
      </c>
      <c r="H3493" s="291" t="s">
        <v>4635</v>
      </c>
      <c r="I3493" s="89" t="s">
        <v>4641</v>
      </c>
      <c r="J3493" s="74">
        <f>IF(F3493="USD", E3493, E3493 * IFERROR(VLOOKUP(F3493, EXCHANGE_RATE!A:B, 2, FALSE), "Currency not found"))</f>
        <v>34.76</v>
      </c>
      <c r="K3493" s="74">
        <f t="shared" si="354"/>
        <v>34.76</v>
      </c>
      <c r="L3493" s="14">
        <f>IF(C3493="MTS", B3493, B3493 * IFERROR(VLOOKUP(C3493, 'QTY_CONVERSIONS '!A:B, 2, FALSE), "Units not found"))</f>
        <v>4.4000000000000004</v>
      </c>
      <c r="M3493" s="75">
        <f t="shared" si="355"/>
        <v>152944</v>
      </c>
      <c r="N3493" t="str">
        <f>IFERROR(VLOOKUP(D3493, Product_Category!A:B, 2, FALSE), "Uncategorized")</f>
        <v>MCC</v>
      </c>
      <c r="O3493" s="76">
        <f t="shared" si="356"/>
        <v>34.76</v>
      </c>
      <c r="P3493" s="76">
        <f t="shared" si="357"/>
        <v>152.94400000000002</v>
      </c>
      <c r="Q3493">
        <v>2024</v>
      </c>
      <c r="R3493" t="str">
        <f>IFERROR(VLOOKUP(G3493,'Importer Name'!A:B, 2, FALSE), "")</f>
        <v>Dr. Reddy's Labs</v>
      </c>
      <c r="S3493" t="str">
        <f>IFERROR(VLOOKUP(H3493,'Supplier name '!A:B, 2, FALSE), "")</f>
        <v>Nagase &amp; Co., Ltd</v>
      </c>
    </row>
    <row r="3494" spans="1:19">
      <c r="A3494" s="282" t="s">
        <v>275</v>
      </c>
      <c r="B3494" s="286">
        <v>455</v>
      </c>
      <c r="C3494" s="286" t="s">
        <v>7</v>
      </c>
      <c r="D3494" s="321" t="s">
        <v>3897</v>
      </c>
      <c r="E3494" s="286">
        <v>13.95</v>
      </c>
      <c r="F3494" s="286" t="s">
        <v>1718</v>
      </c>
      <c r="G3494" s="286" t="s">
        <v>4636</v>
      </c>
      <c r="H3494" s="290" t="s">
        <v>4138</v>
      </c>
      <c r="I3494" s="89" t="s">
        <v>4641</v>
      </c>
      <c r="J3494" s="74">
        <f>IF(F3494="USD", E3494, E3494 * IFERROR(VLOOKUP(F3494, EXCHANGE_RATE!A:B, 2, FALSE), "Currency not found"))</f>
        <v>14.926500000000001</v>
      </c>
      <c r="K3494" s="74">
        <f t="shared" si="354"/>
        <v>14.93</v>
      </c>
      <c r="L3494" s="14">
        <f>IF(C3494="MTS", B3494, B3494 * IFERROR(VLOOKUP(C3494, 'QTY_CONVERSIONS '!A:B, 2, FALSE), "Units not found"))</f>
        <v>0.45500000000000002</v>
      </c>
      <c r="M3494" s="75">
        <f t="shared" si="355"/>
        <v>6793.15</v>
      </c>
      <c r="N3494" t="str">
        <f>IFERROR(VLOOKUP(D3494, Product_Category!A:B, 2, FALSE), "Uncategorized")</f>
        <v>CROSCARMELLOSE SODIUM</v>
      </c>
      <c r="O3494" s="76">
        <f t="shared" si="356"/>
        <v>14.93</v>
      </c>
      <c r="P3494" s="76">
        <f t="shared" si="357"/>
        <v>6.7931499999999998</v>
      </c>
      <c r="Q3494">
        <v>2024</v>
      </c>
      <c r="R3494" t="str">
        <f>IFERROR(VLOOKUP(G3494,'Importer Name'!A:B, 2, FALSE), "")</f>
        <v>MICRO LABS</v>
      </c>
      <c r="S3494" t="str">
        <f>IFERROR(VLOOKUP(H3494,'Supplier name '!A:B, 2, FALSE), "")</f>
        <v>DFE PHARMA</v>
      </c>
    </row>
    <row r="3495" spans="1:19">
      <c r="A3495" s="282" t="s">
        <v>275</v>
      </c>
      <c r="B3495" s="286">
        <v>525</v>
      </c>
      <c r="C3495" s="286" t="s">
        <v>7</v>
      </c>
      <c r="D3495" s="321" t="s">
        <v>3897</v>
      </c>
      <c r="E3495" s="286">
        <v>13.95</v>
      </c>
      <c r="F3495" s="286" t="s">
        <v>1718</v>
      </c>
      <c r="G3495" s="286" t="s">
        <v>4636</v>
      </c>
      <c r="H3495" s="290" t="s">
        <v>4138</v>
      </c>
      <c r="I3495" s="89" t="s">
        <v>4641</v>
      </c>
      <c r="J3495" s="74">
        <f>IF(F3495="USD", E3495, E3495 * IFERROR(VLOOKUP(F3495, EXCHANGE_RATE!A:B, 2, FALSE), "Currency not found"))</f>
        <v>14.926500000000001</v>
      </c>
      <c r="K3495" s="74">
        <f t="shared" si="354"/>
        <v>14.93</v>
      </c>
      <c r="L3495" s="14">
        <f>IF(C3495="MTS", B3495, B3495 * IFERROR(VLOOKUP(C3495, 'QTY_CONVERSIONS '!A:B, 2, FALSE), "Units not found"))</f>
        <v>0.52500000000000002</v>
      </c>
      <c r="M3495" s="75">
        <f t="shared" si="355"/>
        <v>7838.25</v>
      </c>
      <c r="N3495" t="str">
        <f>IFERROR(VLOOKUP(D3495, Product_Category!A:B, 2, FALSE), "Uncategorized")</f>
        <v>CROSCARMELLOSE SODIUM</v>
      </c>
      <c r="O3495" s="76">
        <f t="shared" si="356"/>
        <v>14.93</v>
      </c>
      <c r="P3495" s="76">
        <f t="shared" si="357"/>
        <v>7.8382500000000004</v>
      </c>
      <c r="Q3495">
        <v>2024</v>
      </c>
      <c r="R3495" t="str">
        <f>IFERROR(VLOOKUP(G3495,'Importer Name'!A:B, 2, FALSE), "")</f>
        <v>MICRO LABS</v>
      </c>
      <c r="S3495" t="str">
        <f>IFERROR(VLOOKUP(H3495,'Supplier name '!A:B, 2, FALSE), "")</f>
        <v>DFE PHARMA</v>
      </c>
    </row>
    <row r="3496" spans="1:19">
      <c r="A3496" s="282" t="s">
        <v>275</v>
      </c>
      <c r="B3496" s="286">
        <v>8820</v>
      </c>
      <c r="C3496" s="286" t="s">
        <v>7</v>
      </c>
      <c r="D3496" s="321" t="s">
        <v>3897</v>
      </c>
      <c r="E3496" s="286">
        <v>14.46</v>
      </c>
      <c r="F3496" s="286" t="s">
        <v>1718</v>
      </c>
      <c r="G3496" s="286" t="s">
        <v>4138</v>
      </c>
      <c r="H3496" s="290" t="s">
        <v>4138</v>
      </c>
      <c r="I3496" s="89" t="s">
        <v>4641</v>
      </c>
      <c r="J3496" s="74">
        <f>IF(F3496="USD", E3496, E3496 * IFERROR(VLOOKUP(F3496, EXCHANGE_RATE!A:B, 2, FALSE), "Currency not found"))</f>
        <v>15.472200000000003</v>
      </c>
      <c r="K3496" s="74">
        <f t="shared" si="354"/>
        <v>15.48</v>
      </c>
      <c r="L3496" s="14">
        <f>IF(C3496="MTS", B3496, B3496 * IFERROR(VLOOKUP(C3496, 'QTY_CONVERSIONS '!A:B, 2, FALSE), "Units not found"))</f>
        <v>8.82</v>
      </c>
      <c r="M3496" s="75">
        <f t="shared" si="355"/>
        <v>136533.6</v>
      </c>
      <c r="N3496" t="str">
        <f>IFERROR(VLOOKUP(D3496, Product_Category!A:B, 2, FALSE), "Uncategorized")</f>
        <v>CROSCARMELLOSE SODIUM</v>
      </c>
      <c r="O3496" s="76">
        <f t="shared" si="356"/>
        <v>15.48</v>
      </c>
      <c r="P3496" s="76">
        <f t="shared" si="357"/>
        <v>136.53360000000001</v>
      </c>
      <c r="Q3496">
        <v>2024</v>
      </c>
      <c r="R3496" t="str">
        <f>IFERROR(VLOOKUP(G3496,'Importer Name'!A:B, 2, FALSE), "")</f>
        <v>DFE PHARMA</v>
      </c>
      <c r="S3496" t="str">
        <f>IFERROR(VLOOKUP(H3496,'Supplier name '!A:B, 2, FALSE), "")</f>
        <v>DFE PHARMA</v>
      </c>
    </row>
    <row r="3497" spans="1:19">
      <c r="A3497" s="282" t="s">
        <v>275</v>
      </c>
      <c r="B3497" s="286">
        <v>1000</v>
      </c>
      <c r="C3497" s="286" t="s">
        <v>7</v>
      </c>
      <c r="D3497" s="321" t="s">
        <v>3897</v>
      </c>
      <c r="E3497" s="286">
        <v>15.94</v>
      </c>
      <c r="F3497" s="286" t="s">
        <v>9</v>
      </c>
      <c r="G3497" s="286" t="s">
        <v>4070</v>
      </c>
      <c r="H3497" s="290" t="s">
        <v>4552</v>
      </c>
      <c r="I3497" s="89" t="s">
        <v>4641</v>
      </c>
      <c r="J3497" s="74">
        <f>IF(F3497="USD", E3497, E3497 * IFERROR(VLOOKUP(F3497, EXCHANGE_RATE!A:B, 2, FALSE), "Currency not found"))</f>
        <v>15.94</v>
      </c>
      <c r="K3497" s="74">
        <f t="shared" si="354"/>
        <v>15.94</v>
      </c>
      <c r="L3497" s="14">
        <f>IF(C3497="MTS", B3497, B3497 * IFERROR(VLOOKUP(C3497, 'QTY_CONVERSIONS '!A:B, 2, FALSE), "Units not found"))</f>
        <v>1</v>
      </c>
      <c r="M3497" s="75">
        <f t="shared" si="355"/>
        <v>15940</v>
      </c>
      <c r="N3497" t="str">
        <f>IFERROR(VLOOKUP(D3497, Product_Category!A:B, 2, FALSE), "Uncategorized")</f>
        <v>CROSCARMELLOSE SODIUM</v>
      </c>
      <c r="O3497" s="76">
        <f t="shared" si="356"/>
        <v>15.94</v>
      </c>
      <c r="P3497" s="76">
        <f t="shared" si="357"/>
        <v>15.94</v>
      </c>
      <c r="Q3497">
        <v>2024</v>
      </c>
      <c r="R3497" t="str">
        <f>IFERROR(VLOOKUP(G3497,'Importer Name'!A:B, 2, FALSE), "")</f>
        <v>AUROBINDO</v>
      </c>
      <c r="S3497" t="str">
        <f>IFERROR(VLOOKUP(H3497,'Supplier name '!A:B, 2, FALSE), "")</f>
        <v>DUPONT NUTRITION</v>
      </c>
    </row>
    <row r="3498" spans="1:19">
      <c r="A3498" s="282" t="s">
        <v>275</v>
      </c>
      <c r="B3498" s="286">
        <v>300</v>
      </c>
      <c r="C3498" s="286" t="s">
        <v>7</v>
      </c>
      <c r="D3498" s="321" t="s">
        <v>3897</v>
      </c>
      <c r="E3498" s="286">
        <v>15.94</v>
      </c>
      <c r="F3498" s="286" t="s">
        <v>9</v>
      </c>
      <c r="G3498" s="286" t="s">
        <v>4068</v>
      </c>
      <c r="H3498" s="290" t="s">
        <v>4552</v>
      </c>
      <c r="I3498" s="89" t="s">
        <v>4641</v>
      </c>
      <c r="J3498" s="74">
        <f>IF(F3498="USD", E3498, E3498 * IFERROR(VLOOKUP(F3498, EXCHANGE_RATE!A:B, 2, FALSE), "Currency not found"))</f>
        <v>15.94</v>
      </c>
      <c r="K3498" s="74">
        <f t="shared" si="354"/>
        <v>15.94</v>
      </c>
      <c r="L3498" s="14">
        <f>IF(C3498="MTS", B3498, B3498 * IFERROR(VLOOKUP(C3498, 'QTY_CONVERSIONS '!A:B, 2, FALSE), "Units not found"))</f>
        <v>0.3</v>
      </c>
      <c r="M3498" s="75">
        <f t="shared" si="355"/>
        <v>4782</v>
      </c>
      <c r="N3498" t="str">
        <f>IFERROR(VLOOKUP(D3498, Product_Category!A:B, 2, FALSE), "Uncategorized")</f>
        <v>CROSCARMELLOSE SODIUM</v>
      </c>
      <c r="O3498" s="76">
        <f t="shared" si="356"/>
        <v>15.94</v>
      </c>
      <c r="P3498" s="76">
        <f t="shared" si="357"/>
        <v>4.782</v>
      </c>
      <c r="Q3498">
        <v>2024</v>
      </c>
      <c r="R3498" t="str">
        <f>IFERROR(VLOOKUP(G3498,'Importer Name'!A:B, 2, FALSE), "")</f>
        <v>CIPLA</v>
      </c>
      <c r="S3498" t="str">
        <f>IFERROR(VLOOKUP(H3498,'Supplier name '!A:B, 2, FALSE), "")</f>
        <v>DUPONT NUTRITION</v>
      </c>
    </row>
    <row r="3499" spans="1:19">
      <c r="A3499" s="282" t="s">
        <v>275</v>
      </c>
      <c r="B3499" s="286">
        <v>500</v>
      </c>
      <c r="C3499" s="286" t="s">
        <v>7</v>
      </c>
      <c r="D3499" s="321" t="s">
        <v>3897</v>
      </c>
      <c r="E3499" s="286">
        <v>15.94</v>
      </c>
      <c r="F3499" s="286" t="s">
        <v>9</v>
      </c>
      <c r="G3499" s="286" t="s">
        <v>4068</v>
      </c>
      <c r="H3499" s="290" t="s">
        <v>4552</v>
      </c>
      <c r="I3499" s="89" t="s">
        <v>4641</v>
      </c>
      <c r="J3499" s="74">
        <f>IF(F3499="USD", E3499, E3499 * IFERROR(VLOOKUP(F3499, EXCHANGE_RATE!A:B, 2, FALSE), "Currency not found"))</f>
        <v>15.94</v>
      </c>
      <c r="K3499" s="74">
        <f t="shared" si="354"/>
        <v>15.94</v>
      </c>
      <c r="L3499" s="14">
        <f>IF(C3499="MTS", B3499, B3499 * IFERROR(VLOOKUP(C3499, 'QTY_CONVERSIONS '!A:B, 2, FALSE), "Units not found"))</f>
        <v>0.5</v>
      </c>
      <c r="M3499" s="75">
        <f t="shared" si="355"/>
        <v>7970</v>
      </c>
      <c r="N3499" t="str">
        <f>IFERROR(VLOOKUP(D3499, Product_Category!A:B, 2, FALSE), "Uncategorized")</f>
        <v>CROSCARMELLOSE SODIUM</v>
      </c>
      <c r="O3499" s="76">
        <f t="shared" si="356"/>
        <v>15.94</v>
      </c>
      <c r="P3499" s="76">
        <f t="shared" si="357"/>
        <v>7.97</v>
      </c>
      <c r="Q3499">
        <v>2024</v>
      </c>
      <c r="R3499" t="str">
        <f>IFERROR(VLOOKUP(G3499,'Importer Name'!A:B, 2, FALSE), "")</f>
        <v>CIPLA</v>
      </c>
      <c r="S3499" t="str">
        <f>IFERROR(VLOOKUP(H3499,'Supplier name '!A:B, 2, FALSE), "")</f>
        <v>DUPONT NUTRITION</v>
      </c>
    </row>
    <row r="3500" spans="1:19">
      <c r="A3500" s="282" t="s">
        <v>275</v>
      </c>
      <c r="B3500" s="286">
        <v>1000</v>
      </c>
      <c r="C3500" s="286" t="s">
        <v>7</v>
      </c>
      <c r="D3500" s="321" t="s">
        <v>3897</v>
      </c>
      <c r="E3500" s="286">
        <v>15.94</v>
      </c>
      <c r="F3500" s="286" t="s">
        <v>9</v>
      </c>
      <c r="G3500" s="286" t="s">
        <v>4068</v>
      </c>
      <c r="H3500" s="290" t="s">
        <v>4552</v>
      </c>
      <c r="I3500" s="89" t="s">
        <v>4641</v>
      </c>
      <c r="J3500" s="74">
        <f>IF(F3500="USD", E3500, E3500 * IFERROR(VLOOKUP(F3500, EXCHANGE_RATE!A:B, 2, FALSE), "Currency not found"))</f>
        <v>15.94</v>
      </c>
      <c r="K3500" s="74">
        <f t="shared" si="354"/>
        <v>15.94</v>
      </c>
      <c r="L3500" s="14">
        <f>IF(C3500="MTS", B3500, B3500 * IFERROR(VLOOKUP(C3500, 'QTY_CONVERSIONS '!A:B, 2, FALSE), "Units not found"))</f>
        <v>1</v>
      </c>
      <c r="M3500" s="75">
        <f t="shared" si="355"/>
        <v>15940</v>
      </c>
      <c r="N3500" t="str">
        <f>IFERROR(VLOOKUP(D3500, Product_Category!A:B, 2, FALSE), "Uncategorized")</f>
        <v>CROSCARMELLOSE SODIUM</v>
      </c>
      <c r="O3500" s="76">
        <f t="shared" si="356"/>
        <v>15.94</v>
      </c>
      <c r="P3500" s="76">
        <f t="shared" si="357"/>
        <v>15.94</v>
      </c>
      <c r="Q3500">
        <v>2024</v>
      </c>
      <c r="R3500" t="str">
        <f>IFERROR(VLOOKUP(G3500,'Importer Name'!A:B, 2, FALSE), "")</f>
        <v>CIPLA</v>
      </c>
      <c r="S3500" t="str">
        <f>IFERROR(VLOOKUP(H3500,'Supplier name '!A:B, 2, FALSE), "")</f>
        <v>DUPONT NUTRITION</v>
      </c>
    </row>
    <row r="3501" spans="1:19">
      <c r="A3501" s="282" t="s">
        <v>275</v>
      </c>
      <c r="B3501" s="286">
        <v>500</v>
      </c>
      <c r="C3501" s="286" t="s">
        <v>7</v>
      </c>
      <c r="D3501" s="321" t="s">
        <v>3897</v>
      </c>
      <c r="E3501" s="286">
        <v>15.94</v>
      </c>
      <c r="F3501" s="286" t="s">
        <v>9</v>
      </c>
      <c r="G3501" s="286" t="s">
        <v>4071</v>
      </c>
      <c r="H3501" s="290" t="s">
        <v>4552</v>
      </c>
      <c r="I3501" s="89" t="s">
        <v>4641</v>
      </c>
      <c r="J3501" s="74">
        <f>IF(F3501="USD", E3501, E3501 * IFERROR(VLOOKUP(F3501, EXCHANGE_RATE!A:B, 2, FALSE), "Currency not found"))</f>
        <v>15.94</v>
      </c>
      <c r="K3501" s="74">
        <f t="shared" si="354"/>
        <v>15.94</v>
      </c>
      <c r="L3501" s="14">
        <f>IF(C3501="MTS", B3501, B3501 * IFERROR(VLOOKUP(C3501, 'QTY_CONVERSIONS '!A:B, 2, FALSE), "Units not found"))</f>
        <v>0.5</v>
      </c>
      <c r="M3501" s="75">
        <f t="shared" si="355"/>
        <v>7970</v>
      </c>
      <c r="N3501" t="str">
        <f>IFERROR(VLOOKUP(D3501, Product_Category!A:B, 2, FALSE), "Uncategorized")</f>
        <v>CROSCARMELLOSE SODIUM</v>
      </c>
      <c r="O3501" s="76">
        <f t="shared" si="356"/>
        <v>15.94</v>
      </c>
      <c r="P3501" s="76">
        <f t="shared" si="357"/>
        <v>7.97</v>
      </c>
      <c r="Q3501">
        <v>2024</v>
      </c>
      <c r="R3501" t="str">
        <f>IFERROR(VLOOKUP(G3501,'Importer Name'!A:B, 2, FALSE), "")</f>
        <v>EMCURE</v>
      </c>
      <c r="S3501" t="str">
        <f>IFERROR(VLOOKUP(H3501,'Supplier name '!A:B, 2, FALSE), "")</f>
        <v>DUPONT NUTRITION</v>
      </c>
    </row>
    <row r="3502" spans="1:19">
      <c r="A3502" s="282" t="s">
        <v>275</v>
      </c>
      <c r="B3502" s="286">
        <v>1100</v>
      </c>
      <c r="C3502" s="286" t="s">
        <v>7</v>
      </c>
      <c r="D3502" s="321" t="s">
        <v>3897</v>
      </c>
      <c r="E3502" s="286">
        <v>15.94</v>
      </c>
      <c r="F3502" s="286" t="s">
        <v>9</v>
      </c>
      <c r="G3502" s="286" t="s">
        <v>4074</v>
      </c>
      <c r="H3502" s="290" t="s">
        <v>4552</v>
      </c>
      <c r="I3502" s="89" t="s">
        <v>4641</v>
      </c>
      <c r="J3502" s="74">
        <f>IF(F3502="USD", E3502, E3502 * IFERROR(VLOOKUP(F3502, EXCHANGE_RATE!A:B, 2, FALSE), "Currency not found"))</f>
        <v>15.94</v>
      </c>
      <c r="K3502" s="74">
        <f t="shared" si="354"/>
        <v>15.94</v>
      </c>
      <c r="L3502" s="14">
        <f>IF(C3502="MTS", B3502, B3502 * IFERROR(VLOOKUP(C3502, 'QTY_CONVERSIONS '!A:B, 2, FALSE), "Units not found"))</f>
        <v>1.1000000000000001</v>
      </c>
      <c r="M3502" s="75">
        <f t="shared" si="355"/>
        <v>17534</v>
      </c>
      <c r="N3502" t="str">
        <f>IFERROR(VLOOKUP(D3502, Product_Category!A:B, 2, FALSE), "Uncategorized")</f>
        <v>CROSCARMELLOSE SODIUM</v>
      </c>
      <c r="O3502" s="76">
        <f t="shared" si="356"/>
        <v>15.94</v>
      </c>
      <c r="P3502" s="76">
        <f t="shared" si="357"/>
        <v>17.534000000000002</v>
      </c>
      <c r="Q3502">
        <v>2024</v>
      </c>
      <c r="R3502" t="str">
        <f>IFERROR(VLOOKUP(G3502,'Importer Name'!A:B, 2, FALSE), "")</f>
        <v>HETERO</v>
      </c>
      <c r="S3502" t="str">
        <f>IFERROR(VLOOKUP(H3502,'Supplier name '!A:B, 2, FALSE), "")</f>
        <v>DUPONT NUTRITION</v>
      </c>
    </row>
    <row r="3503" spans="1:19">
      <c r="A3503" s="282" t="s">
        <v>275</v>
      </c>
      <c r="B3503" s="286">
        <v>800</v>
      </c>
      <c r="C3503" s="286" t="s">
        <v>7</v>
      </c>
      <c r="D3503" s="321" t="s">
        <v>3897</v>
      </c>
      <c r="E3503" s="286">
        <v>15.94</v>
      </c>
      <c r="F3503" s="286" t="s">
        <v>9</v>
      </c>
      <c r="G3503" s="286" t="s">
        <v>4555</v>
      </c>
      <c r="H3503" s="290" t="s">
        <v>4552</v>
      </c>
      <c r="I3503" s="89" t="s">
        <v>4641</v>
      </c>
      <c r="J3503" s="74">
        <f>IF(F3503="USD", E3503, E3503 * IFERROR(VLOOKUP(F3503, EXCHANGE_RATE!A:B, 2, FALSE), "Currency not found"))</f>
        <v>15.94</v>
      </c>
      <c r="K3503" s="74">
        <f t="shared" si="354"/>
        <v>15.94</v>
      </c>
      <c r="L3503" s="14">
        <f>IF(C3503="MTS", B3503, B3503 * IFERROR(VLOOKUP(C3503, 'QTY_CONVERSIONS '!A:B, 2, FALSE), "Units not found"))</f>
        <v>0.8</v>
      </c>
      <c r="M3503" s="75">
        <f t="shared" si="355"/>
        <v>12752</v>
      </c>
      <c r="N3503" t="str">
        <f>IFERROR(VLOOKUP(D3503, Product_Category!A:B, 2, FALSE), "Uncategorized")</f>
        <v>CROSCARMELLOSE SODIUM</v>
      </c>
      <c r="O3503" s="76">
        <f t="shared" si="356"/>
        <v>15.94</v>
      </c>
      <c r="P3503" s="76">
        <f t="shared" si="357"/>
        <v>12.752000000000001</v>
      </c>
      <c r="Q3503">
        <v>2024</v>
      </c>
      <c r="R3503" t="str">
        <f>IFERROR(VLOOKUP(G3503,'Importer Name'!A:B, 2, FALSE), "")</f>
        <v>MARKSANS PHARMA</v>
      </c>
      <c r="S3503" t="str">
        <f>IFERROR(VLOOKUP(H3503,'Supplier name '!A:B, 2, FALSE), "")</f>
        <v>DUPONT NUTRITION</v>
      </c>
    </row>
    <row r="3504" spans="1:19">
      <c r="A3504" s="282" t="s">
        <v>275</v>
      </c>
      <c r="B3504" s="286">
        <v>3200</v>
      </c>
      <c r="C3504" s="286" t="s">
        <v>7</v>
      </c>
      <c r="D3504" s="321" t="s">
        <v>3897</v>
      </c>
      <c r="E3504" s="286">
        <v>15.94</v>
      </c>
      <c r="F3504" s="286" t="s">
        <v>9</v>
      </c>
      <c r="G3504" s="286" t="s">
        <v>4555</v>
      </c>
      <c r="H3504" s="290" t="s">
        <v>4552</v>
      </c>
      <c r="I3504" s="89" t="s">
        <v>4641</v>
      </c>
      <c r="J3504" s="74">
        <f>IF(F3504="USD", E3504, E3504 * IFERROR(VLOOKUP(F3504, EXCHANGE_RATE!A:B, 2, FALSE), "Currency not found"))</f>
        <v>15.94</v>
      </c>
      <c r="K3504" s="74">
        <f t="shared" si="354"/>
        <v>15.94</v>
      </c>
      <c r="L3504" s="14">
        <f>IF(C3504="MTS", B3504, B3504 * IFERROR(VLOOKUP(C3504, 'QTY_CONVERSIONS '!A:B, 2, FALSE), "Units not found"))</f>
        <v>3.2</v>
      </c>
      <c r="M3504" s="75">
        <f t="shared" si="355"/>
        <v>51008</v>
      </c>
      <c r="N3504" t="str">
        <f>IFERROR(VLOOKUP(D3504, Product_Category!A:B, 2, FALSE), "Uncategorized")</f>
        <v>CROSCARMELLOSE SODIUM</v>
      </c>
      <c r="O3504" s="76">
        <f t="shared" si="356"/>
        <v>15.94</v>
      </c>
      <c r="P3504" s="76">
        <f t="shared" si="357"/>
        <v>51.008000000000003</v>
      </c>
      <c r="Q3504">
        <v>2024</v>
      </c>
      <c r="R3504" t="str">
        <f>IFERROR(VLOOKUP(G3504,'Importer Name'!A:B, 2, FALSE), "")</f>
        <v>MARKSANS PHARMA</v>
      </c>
      <c r="S3504" t="str">
        <f>IFERROR(VLOOKUP(H3504,'Supplier name '!A:B, 2, FALSE), "")</f>
        <v>DUPONT NUTRITION</v>
      </c>
    </row>
    <row r="3505" spans="1:19">
      <c r="A3505" s="282" t="s">
        <v>275</v>
      </c>
      <c r="B3505" s="286">
        <v>2000</v>
      </c>
      <c r="C3505" s="286" t="s">
        <v>7</v>
      </c>
      <c r="D3505" s="321" t="s">
        <v>3897</v>
      </c>
      <c r="E3505" s="286">
        <v>16.79</v>
      </c>
      <c r="F3505" s="286" t="s">
        <v>9</v>
      </c>
      <c r="G3505" s="286" t="s">
        <v>4064</v>
      </c>
      <c r="H3505" s="290" t="s">
        <v>4552</v>
      </c>
      <c r="I3505" s="89" t="s">
        <v>4641</v>
      </c>
      <c r="J3505" s="74">
        <f>IF(F3505="USD", E3505, E3505 * IFERROR(VLOOKUP(F3505, EXCHANGE_RATE!A:B, 2, FALSE), "Currency not found"))</f>
        <v>16.79</v>
      </c>
      <c r="K3505" s="74">
        <f t="shared" si="354"/>
        <v>16.79</v>
      </c>
      <c r="L3505" s="14">
        <f>IF(C3505="MTS", B3505, B3505 * IFERROR(VLOOKUP(C3505, 'QTY_CONVERSIONS '!A:B, 2, FALSE), "Units not found"))</f>
        <v>2</v>
      </c>
      <c r="M3505" s="75">
        <f t="shared" si="355"/>
        <v>33580</v>
      </c>
      <c r="N3505" t="str">
        <f>IFERROR(VLOOKUP(D3505, Product_Category!A:B, 2, FALSE), "Uncategorized")</f>
        <v>CROSCARMELLOSE SODIUM</v>
      </c>
      <c r="O3505" s="76">
        <f t="shared" si="356"/>
        <v>16.79</v>
      </c>
      <c r="P3505" s="76">
        <f t="shared" si="357"/>
        <v>33.58</v>
      </c>
      <c r="Q3505">
        <v>2024</v>
      </c>
      <c r="R3505" t="str">
        <f>IFERROR(VLOOKUP(G3505,'Importer Name'!A:B, 2, FALSE), "")</f>
        <v>MYLAN LABS</v>
      </c>
      <c r="S3505" t="str">
        <f>IFERROR(VLOOKUP(H3505,'Supplier name '!A:B, 2, FALSE), "")</f>
        <v>DUPONT NUTRITION</v>
      </c>
    </row>
    <row r="3506" spans="1:19">
      <c r="A3506" s="282" t="s">
        <v>275</v>
      </c>
      <c r="B3506" s="286">
        <v>500</v>
      </c>
      <c r="C3506" s="286" t="s">
        <v>7</v>
      </c>
      <c r="D3506" s="321" t="s">
        <v>3996</v>
      </c>
      <c r="E3506" s="286">
        <v>6.89</v>
      </c>
      <c r="F3506" s="286" t="s">
        <v>9</v>
      </c>
      <c r="G3506" s="286" t="s">
        <v>4064</v>
      </c>
      <c r="H3506" s="290" t="s">
        <v>4552</v>
      </c>
      <c r="I3506" s="89" t="s">
        <v>4641</v>
      </c>
      <c r="J3506" s="74">
        <f>IF(F3506="USD", E3506, E3506 * IFERROR(VLOOKUP(F3506, EXCHANGE_RATE!A:B, 2, FALSE), "Currency not found"))</f>
        <v>6.89</v>
      </c>
      <c r="K3506" s="74">
        <f t="shared" si="354"/>
        <v>6.89</v>
      </c>
      <c r="L3506" s="14">
        <f>IF(C3506="MTS", B3506, B3506 * IFERROR(VLOOKUP(C3506, 'QTY_CONVERSIONS '!A:B, 2, FALSE), "Units not found"))</f>
        <v>0.5</v>
      </c>
      <c r="M3506" s="75">
        <f t="shared" si="355"/>
        <v>3445</v>
      </c>
      <c r="N3506" t="str">
        <f>IFERROR(VLOOKUP(D3506, Product_Category!A:B, 2, FALSE), "Uncategorized")</f>
        <v>MCC</v>
      </c>
      <c r="O3506" s="76">
        <f t="shared" si="356"/>
        <v>6.89</v>
      </c>
      <c r="P3506" s="76">
        <f t="shared" si="357"/>
        <v>3.4449999999999998</v>
      </c>
      <c r="Q3506">
        <v>2024</v>
      </c>
      <c r="R3506" t="str">
        <f>IFERROR(VLOOKUP(G3506,'Importer Name'!A:B, 2, FALSE), "")</f>
        <v>MYLAN LABS</v>
      </c>
      <c r="S3506" t="str">
        <f>IFERROR(VLOOKUP(H3506,'Supplier name '!A:B, 2, FALSE), "")</f>
        <v>DUPONT NUTRITION</v>
      </c>
    </row>
    <row r="3507" spans="1:19">
      <c r="A3507" s="282" t="s">
        <v>275</v>
      </c>
      <c r="B3507" s="286">
        <v>1250</v>
      </c>
      <c r="C3507" s="286" t="s">
        <v>7</v>
      </c>
      <c r="D3507" s="321" t="s">
        <v>3897</v>
      </c>
      <c r="E3507" s="286">
        <v>15.94</v>
      </c>
      <c r="F3507" s="286" t="s">
        <v>9</v>
      </c>
      <c r="G3507" s="286" t="s">
        <v>4066</v>
      </c>
      <c r="H3507" s="290" t="s">
        <v>4552</v>
      </c>
      <c r="I3507" s="89" t="s">
        <v>4641</v>
      </c>
      <c r="J3507" s="74">
        <f>IF(F3507="USD", E3507, E3507 * IFERROR(VLOOKUP(F3507, EXCHANGE_RATE!A:B, 2, FALSE), "Currency not found"))</f>
        <v>15.94</v>
      </c>
      <c r="K3507" s="74">
        <f t="shared" si="354"/>
        <v>15.94</v>
      </c>
      <c r="L3507" s="14">
        <f>IF(C3507="MTS", B3507, B3507 * IFERROR(VLOOKUP(C3507, 'QTY_CONVERSIONS '!A:B, 2, FALSE), "Units not found"))</f>
        <v>1.25</v>
      </c>
      <c r="M3507" s="75">
        <f t="shared" si="355"/>
        <v>19925</v>
      </c>
      <c r="N3507" t="str">
        <f>IFERROR(VLOOKUP(D3507, Product_Category!A:B, 2, FALSE), "Uncategorized")</f>
        <v>CROSCARMELLOSE SODIUM</v>
      </c>
      <c r="O3507" s="76">
        <f t="shared" si="356"/>
        <v>15.94</v>
      </c>
      <c r="P3507" s="76">
        <f t="shared" si="357"/>
        <v>19.925000000000001</v>
      </c>
      <c r="Q3507">
        <v>2024</v>
      </c>
      <c r="R3507" t="str">
        <f>IFERROR(VLOOKUP(G3507,'Importer Name'!A:B, 2, FALSE), "")</f>
        <v>SIGNET</v>
      </c>
      <c r="S3507" t="str">
        <f>IFERROR(VLOOKUP(H3507,'Supplier name '!A:B, 2, FALSE), "")</f>
        <v>DUPONT NUTRITION</v>
      </c>
    </row>
    <row r="3508" spans="1:19">
      <c r="A3508" s="282" t="s">
        <v>275</v>
      </c>
      <c r="B3508" s="286">
        <v>2500</v>
      </c>
      <c r="C3508" s="286" t="s">
        <v>7</v>
      </c>
      <c r="D3508" s="321" t="s">
        <v>3897</v>
      </c>
      <c r="E3508" s="286">
        <v>8.19</v>
      </c>
      <c r="F3508" s="286" t="s">
        <v>9</v>
      </c>
      <c r="G3508" s="286" t="s">
        <v>4066</v>
      </c>
      <c r="H3508" s="290" t="s">
        <v>4552</v>
      </c>
      <c r="I3508" s="89" t="s">
        <v>4641</v>
      </c>
      <c r="J3508" s="74">
        <f>IF(F3508="USD", E3508, E3508 * IFERROR(VLOOKUP(F3508, EXCHANGE_RATE!A:B, 2, FALSE), "Currency not found"))</f>
        <v>8.19</v>
      </c>
      <c r="K3508" s="74">
        <f t="shared" si="354"/>
        <v>8.19</v>
      </c>
      <c r="L3508" s="14">
        <f>IF(C3508="MTS", B3508, B3508 * IFERROR(VLOOKUP(C3508, 'QTY_CONVERSIONS '!A:B, 2, FALSE), "Units not found"))</f>
        <v>2.5</v>
      </c>
      <c r="M3508" s="75">
        <f t="shared" si="355"/>
        <v>20475</v>
      </c>
      <c r="N3508" t="str">
        <f>IFERROR(VLOOKUP(D3508, Product_Category!A:B, 2, FALSE), "Uncategorized")</f>
        <v>CROSCARMELLOSE SODIUM</v>
      </c>
      <c r="O3508" s="76">
        <f t="shared" si="356"/>
        <v>8.19</v>
      </c>
      <c r="P3508" s="76">
        <f t="shared" si="357"/>
        <v>20.474999999999998</v>
      </c>
      <c r="Q3508">
        <v>2024</v>
      </c>
      <c r="R3508" t="str">
        <f>IFERROR(VLOOKUP(G3508,'Importer Name'!A:B, 2, FALSE), "")</f>
        <v>SIGNET</v>
      </c>
      <c r="S3508" t="str">
        <f>IFERROR(VLOOKUP(H3508,'Supplier name '!A:B, 2, FALSE), "")</f>
        <v>DUPONT NUTRITION</v>
      </c>
    </row>
    <row r="3509" spans="1:19">
      <c r="A3509" s="282" t="s">
        <v>275</v>
      </c>
      <c r="B3509" s="286">
        <v>17500</v>
      </c>
      <c r="C3509" s="286" t="s">
        <v>7</v>
      </c>
      <c r="D3509" s="321" t="s">
        <v>3897</v>
      </c>
      <c r="E3509" s="286">
        <v>17.37</v>
      </c>
      <c r="F3509" s="286" t="s">
        <v>9</v>
      </c>
      <c r="G3509" s="286" t="s">
        <v>4505</v>
      </c>
      <c r="H3509" s="290" t="s">
        <v>4630</v>
      </c>
      <c r="I3509" s="89" t="s">
        <v>4641</v>
      </c>
      <c r="J3509" s="74">
        <f>IF(F3509="USD", E3509, E3509 * IFERROR(VLOOKUP(F3509, EXCHANGE_RATE!A:B, 2, FALSE), "Currency not found"))</f>
        <v>17.37</v>
      </c>
      <c r="K3509" s="74">
        <f t="shared" si="354"/>
        <v>17.37</v>
      </c>
      <c r="L3509" s="14">
        <f>IF(C3509="MTS", B3509, B3509 * IFERROR(VLOOKUP(C3509, 'QTY_CONVERSIONS '!A:B, 2, FALSE), "Units not found"))</f>
        <v>17.5</v>
      </c>
      <c r="M3509" s="75">
        <f t="shared" si="355"/>
        <v>303975</v>
      </c>
      <c r="N3509" t="str">
        <f>IFERROR(VLOOKUP(D3509, Product_Category!A:B, 2, FALSE), "Uncategorized")</f>
        <v>CROSCARMELLOSE SODIUM</v>
      </c>
      <c r="O3509" s="76">
        <f t="shared" si="356"/>
        <v>17.37</v>
      </c>
      <c r="P3509" s="76">
        <f t="shared" si="357"/>
        <v>303.97500000000002</v>
      </c>
      <c r="Q3509">
        <v>2024</v>
      </c>
      <c r="R3509" t="str">
        <f>IFERROR(VLOOKUP(G3509,'Importer Name'!A:B, 2, FALSE), "")</f>
        <v>DANISCO</v>
      </c>
      <c r="S3509" t="str">
        <f>IFERROR(VLOOKUP(H3509,'Supplier name '!A:B, 2, FALSE), "")</f>
        <v>International N &amp; H Mfg</v>
      </c>
    </row>
    <row r="3510" spans="1:19">
      <c r="A3510" s="282" t="s">
        <v>275</v>
      </c>
      <c r="B3510" s="286">
        <v>17500</v>
      </c>
      <c r="C3510" s="286" t="s">
        <v>7</v>
      </c>
      <c r="D3510" s="321" t="s">
        <v>3897</v>
      </c>
      <c r="E3510" s="286">
        <v>15.94</v>
      </c>
      <c r="F3510" s="286" t="s">
        <v>9</v>
      </c>
      <c r="G3510" s="286" t="s">
        <v>4066</v>
      </c>
      <c r="H3510" s="290" t="s">
        <v>4630</v>
      </c>
      <c r="I3510" s="89" t="s">
        <v>4641</v>
      </c>
      <c r="J3510" s="74">
        <f>IF(F3510="USD", E3510, E3510 * IFERROR(VLOOKUP(F3510, EXCHANGE_RATE!A:B, 2, FALSE), "Currency not found"))</f>
        <v>15.94</v>
      </c>
      <c r="K3510" s="74">
        <f t="shared" si="354"/>
        <v>15.94</v>
      </c>
      <c r="L3510" s="14">
        <f>IF(C3510="MTS", B3510, B3510 * IFERROR(VLOOKUP(C3510, 'QTY_CONVERSIONS '!A:B, 2, FALSE), "Units not found"))</f>
        <v>17.5</v>
      </c>
      <c r="M3510" s="75">
        <f t="shared" si="355"/>
        <v>278950</v>
      </c>
      <c r="N3510" t="str">
        <f>IFERROR(VLOOKUP(D3510, Product_Category!A:B, 2, FALSE), "Uncategorized")</f>
        <v>CROSCARMELLOSE SODIUM</v>
      </c>
      <c r="O3510" s="76">
        <f t="shared" si="356"/>
        <v>15.94</v>
      </c>
      <c r="P3510" s="76">
        <f t="shared" si="357"/>
        <v>278.95</v>
      </c>
      <c r="Q3510">
        <v>2024</v>
      </c>
      <c r="R3510" t="str">
        <f>IFERROR(VLOOKUP(G3510,'Importer Name'!A:B, 2, FALSE), "")</f>
        <v>SIGNET</v>
      </c>
      <c r="S3510" t="str">
        <f>IFERROR(VLOOKUP(H3510,'Supplier name '!A:B, 2, FALSE), "")</f>
        <v>International N &amp; H Mfg</v>
      </c>
    </row>
    <row r="3511" spans="1:19">
      <c r="A3511" s="282" t="s">
        <v>275</v>
      </c>
      <c r="B3511" s="286">
        <v>5000</v>
      </c>
      <c r="C3511" s="286" t="s">
        <v>7</v>
      </c>
      <c r="D3511" s="321" t="s">
        <v>3897</v>
      </c>
      <c r="E3511" s="286">
        <v>15.94</v>
      </c>
      <c r="F3511" s="286" t="s">
        <v>9</v>
      </c>
      <c r="G3511" s="286" t="s">
        <v>4074</v>
      </c>
      <c r="H3511" s="290" t="s">
        <v>4630</v>
      </c>
      <c r="I3511" s="89" t="s">
        <v>4641</v>
      </c>
      <c r="J3511" s="74">
        <f>IF(F3511="USD", E3511, E3511 * IFERROR(VLOOKUP(F3511, EXCHANGE_RATE!A:B, 2, FALSE), "Currency not found"))</f>
        <v>15.94</v>
      </c>
      <c r="K3511" s="74">
        <f t="shared" si="354"/>
        <v>15.94</v>
      </c>
      <c r="L3511" s="14">
        <f>IF(C3511="MTS", B3511, B3511 * IFERROR(VLOOKUP(C3511, 'QTY_CONVERSIONS '!A:B, 2, FALSE), "Units not found"))</f>
        <v>5</v>
      </c>
      <c r="M3511" s="75">
        <f t="shared" si="355"/>
        <v>79700</v>
      </c>
      <c r="N3511" t="str">
        <f>IFERROR(VLOOKUP(D3511, Product_Category!A:B, 2, FALSE), "Uncategorized")</f>
        <v>CROSCARMELLOSE SODIUM</v>
      </c>
      <c r="O3511" s="76">
        <f t="shared" si="356"/>
        <v>15.94</v>
      </c>
      <c r="P3511" s="76">
        <f t="shared" si="357"/>
        <v>79.7</v>
      </c>
      <c r="Q3511">
        <v>2024</v>
      </c>
      <c r="R3511" t="str">
        <f>IFERROR(VLOOKUP(G3511,'Importer Name'!A:B, 2, FALSE), "")</f>
        <v>HETERO</v>
      </c>
      <c r="S3511" t="str">
        <f>IFERROR(VLOOKUP(H3511,'Supplier name '!A:B, 2, FALSE), "")</f>
        <v>International N &amp; H Mfg</v>
      </c>
    </row>
    <row r="3512" spans="1:19">
      <c r="A3512" s="282" t="s">
        <v>275</v>
      </c>
      <c r="B3512" s="286">
        <v>17500</v>
      </c>
      <c r="C3512" s="286" t="s">
        <v>7</v>
      </c>
      <c r="D3512" s="321" t="s">
        <v>3897</v>
      </c>
      <c r="E3512" s="286">
        <v>15.94</v>
      </c>
      <c r="F3512" s="286" t="s">
        <v>9</v>
      </c>
      <c r="G3512" s="286" t="s">
        <v>4066</v>
      </c>
      <c r="H3512" s="290" t="s">
        <v>4630</v>
      </c>
      <c r="I3512" s="89" t="s">
        <v>4641</v>
      </c>
      <c r="J3512" s="74">
        <f>IF(F3512="USD", E3512, E3512 * IFERROR(VLOOKUP(F3512, EXCHANGE_RATE!A:B, 2, FALSE), "Currency not found"))</f>
        <v>15.94</v>
      </c>
      <c r="K3512" s="74">
        <f t="shared" si="354"/>
        <v>15.94</v>
      </c>
      <c r="L3512" s="14">
        <f>IF(C3512="MTS", B3512, B3512 * IFERROR(VLOOKUP(C3512, 'QTY_CONVERSIONS '!A:B, 2, FALSE), "Units not found"))</f>
        <v>17.5</v>
      </c>
      <c r="M3512" s="75">
        <f t="shared" si="355"/>
        <v>278950</v>
      </c>
      <c r="N3512" t="str">
        <f>IFERROR(VLOOKUP(D3512, Product_Category!A:B, 2, FALSE), "Uncategorized")</f>
        <v>CROSCARMELLOSE SODIUM</v>
      </c>
      <c r="O3512" s="76">
        <f t="shared" si="356"/>
        <v>15.94</v>
      </c>
      <c r="P3512" s="76">
        <f t="shared" si="357"/>
        <v>278.95</v>
      </c>
      <c r="Q3512">
        <v>2024</v>
      </c>
      <c r="R3512" t="str">
        <f>IFERROR(VLOOKUP(G3512,'Importer Name'!A:B, 2, FALSE), "")</f>
        <v>SIGNET</v>
      </c>
      <c r="S3512" t="str">
        <f>IFERROR(VLOOKUP(H3512,'Supplier name '!A:B, 2, FALSE), "")</f>
        <v>International N &amp; H Mfg</v>
      </c>
    </row>
    <row r="3513" spans="1:19">
      <c r="A3513" s="282" t="s">
        <v>275</v>
      </c>
      <c r="B3513" s="286">
        <v>16800</v>
      </c>
      <c r="C3513" s="286" t="s">
        <v>7</v>
      </c>
      <c r="D3513" s="321" t="s">
        <v>910</v>
      </c>
      <c r="E3513" s="286">
        <v>5.05</v>
      </c>
      <c r="F3513" s="286" t="s">
        <v>1718</v>
      </c>
      <c r="G3513" s="286" t="s">
        <v>4504</v>
      </c>
      <c r="H3513" s="290" t="s">
        <v>2339</v>
      </c>
      <c r="I3513" s="89" t="s">
        <v>4641</v>
      </c>
      <c r="J3513" s="74">
        <f>IF(F3513="USD", E3513, E3513 * IFERROR(VLOOKUP(F3513, EXCHANGE_RATE!A:B, 2, FALSE), "Currency not found"))</f>
        <v>5.4035000000000002</v>
      </c>
      <c r="K3513" s="74">
        <f t="shared" si="354"/>
        <v>5.41</v>
      </c>
      <c r="L3513" s="14">
        <f>IF(C3513="MTS", B3513, B3513 * IFERROR(VLOOKUP(C3513, 'QTY_CONVERSIONS '!A:B, 2, FALSE), "Units not found"))</f>
        <v>16.8</v>
      </c>
      <c r="M3513" s="75">
        <f t="shared" si="355"/>
        <v>90888</v>
      </c>
      <c r="N3513" t="str">
        <f>IFERROR(VLOOKUP(D3513, Product_Category!A:B, 2, FALSE), "Uncategorized")</f>
        <v>MAGNESIUM STEARATE</v>
      </c>
      <c r="O3513" s="76">
        <f t="shared" si="356"/>
        <v>5.41</v>
      </c>
      <c r="P3513" s="76">
        <f t="shared" si="357"/>
        <v>90.888000000000005</v>
      </c>
      <c r="Q3513">
        <v>2024</v>
      </c>
      <c r="R3513" t="str">
        <f>IFERROR(VLOOKUP(G3513,'Importer Name'!A:B, 2, FALSE), "")</f>
        <v>AZELIS</v>
      </c>
      <c r="S3513" t="str">
        <f>IFERROR(VLOOKUP(H3513,'Supplier name '!A:B, 2, FALSE), "")</f>
        <v>PETER GREVEN</v>
      </c>
    </row>
    <row r="3514" spans="1:19">
      <c r="A3514" s="282" t="s">
        <v>275</v>
      </c>
      <c r="B3514" s="286">
        <v>1680</v>
      </c>
      <c r="C3514" s="286" t="s">
        <v>7</v>
      </c>
      <c r="D3514" s="321" t="s">
        <v>910</v>
      </c>
      <c r="E3514" s="286">
        <v>7.2</v>
      </c>
      <c r="F3514" s="286" t="s">
        <v>1718</v>
      </c>
      <c r="G3514" s="286" t="s">
        <v>4064</v>
      </c>
      <c r="H3514" s="290" t="s">
        <v>2339</v>
      </c>
      <c r="I3514" s="89" t="s">
        <v>4641</v>
      </c>
      <c r="J3514" s="74">
        <f>IF(F3514="USD", E3514, E3514 * IFERROR(VLOOKUP(F3514, EXCHANGE_RATE!A:B, 2, FALSE), "Currency not found"))</f>
        <v>7.7040000000000006</v>
      </c>
      <c r="K3514" s="74">
        <f t="shared" si="354"/>
        <v>7.71</v>
      </c>
      <c r="L3514" s="14">
        <f>IF(C3514="MTS", B3514, B3514 * IFERROR(VLOOKUP(C3514, 'QTY_CONVERSIONS '!A:B, 2, FALSE), "Units not found"))</f>
        <v>1.68</v>
      </c>
      <c r="M3514" s="75">
        <f t="shared" si="355"/>
        <v>12952.8</v>
      </c>
      <c r="N3514" t="str">
        <f>IFERROR(VLOOKUP(D3514, Product_Category!A:B, 2, FALSE), "Uncategorized")</f>
        <v>MAGNESIUM STEARATE</v>
      </c>
      <c r="O3514" s="76">
        <f t="shared" si="356"/>
        <v>7.71</v>
      </c>
      <c r="P3514" s="76">
        <f t="shared" si="357"/>
        <v>12.9528</v>
      </c>
      <c r="Q3514">
        <v>2024</v>
      </c>
      <c r="R3514" t="str">
        <f>IFERROR(VLOOKUP(G3514,'Importer Name'!A:B, 2, FALSE), "")</f>
        <v>MYLAN LABS</v>
      </c>
      <c r="S3514" t="str">
        <f>IFERROR(VLOOKUP(H3514,'Supplier name '!A:B, 2, FALSE), "")</f>
        <v>PETER GREVEN</v>
      </c>
    </row>
    <row r="3515" spans="1:19">
      <c r="A3515" s="282" t="s">
        <v>275</v>
      </c>
      <c r="B3515" s="286">
        <v>420</v>
      </c>
      <c r="C3515" s="286" t="s">
        <v>7</v>
      </c>
      <c r="D3515" s="321" t="s">
        <v>910</v>
      </c>
      <c r="E3515" s="286">
        <v>6.79</v>
      </c>
      <c r="F3515" s="286" t="s">
        <v>1718</v>
      </c>
      <c r="G3515" s="286" t="s">
        <v>4064</v>
      </c>
      <c r="H3515" s="290" t="s">
        <v>2339</v>
      </c>
      <c r="I3515" s="89" t="s">
        <v>4641</v>
      </c>
      <c r="J3515" s="74">
        <f>IF(F3515="USD", E3515, E3515 * IFERROR(VLOOKUP(F3515, EXCHANGE_RATE!A:B, 2, FALSE), "Currency not found"))</f>
        <v>7.2653000000000008</v>
      </c>
      <c r="K3515" s="74">
        <f t="shared" si="354"/>
        <v>7.27</v>
      </c>
      <c r="L3515" s="14">
        <f>IF(C3515="MTS", B3515, B3515 * IFERROR(VLOOKUP(C3515, 'QTY_CONVERSIONS '!A:B, 2, FALSE), "Units not found"))</f>
        <v>0.42</v>
      </c>
      <c r="M3515" s="75">
        <f t="shared" si="355"/>
        <v>3053.3999999999996</v>
      </c>
      <c r="N3515" t="str">
        <f>IFERROR(VLOOKUP(D3515, Product_Category!A:B, 2, FALSE), "Uncategorized")</f>
        <v>MAGNESIUM STEARATE</v>
      </c>
      <c r="O3515" s="76">
        <f t="shared" si="356"/>
        <v>7.27</v>
      </c>
      <c r="P3515" s="76">
        <f t="shared" si="357"/>
        <v>3.0533999999999999</v>
      </c>
      <c r="Q3515">
        <v>2024</v>
      </c>
      <c r="R3515" t="str">
        <f>IFERROR(VLOOKUP(G3515,'Importer Name'!A:B, 2, FALSE), "")</f>
        <v>MYLAN LABS</v>
      </c>
      <c r="S3515" t="str">
        <f>IFERROR(VLOOKUP(H3515,'Supplier name '!A:B, 2, FALSE), "")</f>
        <v>PETER GREVEN</v>
      </c>
    </row>
    <row r="3516" spans="1:19">
      <c r="A3516" s="282" t="s">
        <v>275</v>
      </c>
      <c r="B3516" s="286">
        <v>11340</v>
      </c>
      <c r="C3516" s="286" t="s">
        <v>7</v>
      </c>
      <c r="D3516" s="321" t="s">
        <v>910</v>
      </c>
      <c r="E3516" s="286">
        <v>7.2</v>
      </c>
      <c r="F3516" s="286" t="s">
        <v>1718</v>
      </c>
      <c r="G3516" s="286" t="s">
        <v>4064</v>
      </c>
      <c r="H3516" s="290" t="s">
        <v>2339</v>
      </c>
      <c r="I3516" s="89" t="s">
        <v>4641</v>
      </c>
      <c r="J3516" s="74">
        <f>IF(F3516="USD", E3516, E3516 * IFERROR(VLOOKUP(F3516, EXCHANGE_RATE!A:B, 2, FALSE), "Currency not found"))</f>
        <v>7.7040000000000006</v>
      </c>
      <c r="K3516" s="74">
        <f t="shared" si="354"/>
        <v>7.71</v>
      </c>
      <c r="L3516" s="14">
        <f>IF(C3516="MTS", B3516, B3516 * IFERROR(VLOOKUP(C3516, 'QTY_CONVERSIONS '!A:B, 2, FALSE), "Units not found"))</f>
        <v>11.34</v>
      </c>
      <c r="M3516" s="75">
        <f t="shared" si="355"/>
        <v>87431.4</v>
      </c>
      <c r="N3516" t="str">
        <f>IFERROR(VLOOKUP(D3516, Product_Category!A:B, 2, FALSE), "Uncategorized")</f>
        <v>MAGNESIUM STEARATE</v>
      </c>
      <c r="O3516" s="76">
        <f t="shared" si="356"/>
        <v>7.71</v>
      </c>
      <c r="P3516" s="76">
        <f t="shared" si="357"/>
        <v>87.431399999999996</v>
      </c>
      <c r="Q3516">
        <v>2024</v>
      </c>
      <c r="R3516" t="str">
        <f>IFERROR(VLOOKUP(G3516,'Importer Name'!A:B, 2, FALSE), "")</f>
        <v>MYLAN LABS</v>
      </c>
      <c r="S3516" t="str">
        <f>IFERROR(VLOOKUP(H3516,'Supplier name '!A:B, 2, FALSE), "")</f>
        <v>PETER GREVEN</v>
      </c>
    </row>
    <row r="3517" spans="1:19">
      <c r="A3517" s="282" t="s">
        <v>275</v>
      </c>
      <c r="B3517" s="286">
        <v>405</v>
      </c>
      <c r="C3517" s="286" t="s">
        <v>7</v>
      </c>
      <c r="D3517" s="321" t="s">
        <v>910</v>
      </c>
      <c r="E3517" s="286">
        <v>7.4</v>
      </c>
      <c r="F3517" s="286" t="s">
        <v>1718</v>
      </c>
      <c r="G3517" s="286" t="s">
        <v>4064</v>
      </c>
      <c r="H3517" s="290" t="s">
        <v>2339</v>
      </c>
      <c r="I3517" s="89" t="s">
        <v>4641</v>
      </c>
      <c r="J3517" s="74">
        <f>IF(F3517="USD", E3517, E3517 * IFERROR(VLOOKUP(F3517, EXCHANGE_RATE!A:B, 2, FALSE), "Currency not found"))</f>
        <v>7.918000000000001</v>
      </c>
      <c r="K3517" s="74">
        <f t="shared" si="354"/>
        <v>7.92</v>
      </c>
      <c r="L3517" s="14">
        <f>IF(C3517="MTS", B3517, B3517 * IFERROR(VLOOKUP(C3517, 'QTY_CONVERSIONS '!A:B, 2, FALSE), "Units not found"))</f>
        <v>0.40500000000000003</v>
      </c>
      <c r="M3517" s="75">
        <f t="shared" si="355"/>
        <v>3207.6</v>
      </c>
      <c r="N3517" t="str">
        <f>IFERROR(VLOOKUP(D3517, Product_Category!A:B, 2, FALSE), "Uncategorized")</f>
        <v>MAGNESIUM STEARATE</v>
      </c>
      <c r="O3517" s="76">
        <f t="shared" si="356"/>
        <v>7.92</v>
      </c>
      <c r="P3517" s="76">
        <f t="shared" si="357"/>
        <v>3.2076000000000002</v>
      </c>
      <c r="Q3517">
        <v>2024</v>
      </c>
      <c r="R3517" t="str">
        <f>IFERROR(VLOOKUP(G3517,'Importer Name'!A:B, 2, FALSE), "")</f>
        <v>MYLAN LABS</v>
      </c>
      <c r="S3517" t="str">
        <f>IFERROR(VLOOKUP(H3517,'Supplier name '!A:B, 2, FALSE), "")</f>
        <v>PETER GREVEN</v>
      </c>
    </row>
    <row r="3518" spans="1:19">
      <c r="A3518" s="283" t="s">
        <v>275</v>
      </c>
      <c r="B3518" s="287">
        <v>2520</v>
      </c>
      <c r="C3518" s="287" t="s">
        <v>7</v>
      </c>
      <c r="D3518" s="322" t="s">
        <v>910</v>
      </c>
      <c r="E3518" s="287">
        <v>11.33</v>
      </c>
      <c r="F3518" s="287" t="s">
        <v>1718</v>
      </c>
      <c r="G3518" s="287" t="s">
        <v>4064</v>
      </c>
      <c r="H3518" s="291" t="s">
        <v>2339</v>
      </c>
      <c r="I3518" s="89" t="s">
        <v>4641</v>
      </c>
      <c r="J3518" s="74">
        <f>IF(F3518="USD", E3518, E3518 * IFERROR(VLOOKUP(F3518, EXCHANGE_RATE!A:B, 2, FALSE), "Currency not found"))</f>
        <v>12.123100000000001</v>
      </c>
      <c r="K3518" s="74">
        <f t="shared" si="354"/>
        <v>12.129999999999999</v>
      </c>
      <c r="L3518" s="14">
        <f>IF(C3518="MTS", B3518, B3518 * IFERROR(VLOOKUP(C3518, 'QTY_CONVERSIONS '!A:B, 2, FALSE), "Units not found"))</f>
        <v>2.52</v>
      </c>
      <c r="M3518" s="75">
        <f t="shared" si="355"/>
        <v>30567.599999999999</v>
      </c>
      <c r="N3518" t="str">
        <f>IFERROR(VLOOKUP(D3518, Product_Category!A:B, 2, FALSE), "Uncategorized")</f>
        <v>MAGNESIUM STEARATE</v>
      </c>
      <c r="O3518" s="76">
        <f t="shared" si="356"/>
        <v>12.129999999999999</v>
      </c>
      <c r="P3518" s="76">
        <f t="shared" si="357"/>
        <v>30.567599999999999</v>
      </c>
      <c r="Q3518">
        <v>2024</v>
      </c>
      <c r="R3518" t="str">
        <f>IFERROR(VLOOKUP(G3518,'Importer Name'!A:B, 2, FALSE), "")</f>
        <v>MYLAN LABS</v>
      </c>
      <c r="S3518" t="str">
        <f>IFERROR(VLOOKUP(H3518,'Supplier name '!A:B, 2, FALSE), "")</f>
        <v>PETER GREVEN</v>
      </c>
    </row>
    <row r="3519" spans="1:19">
      <c r="A3519" s="282" t="s">
        <v>1329</v>
      </c>
      <c r="B3519" s="286">
        <v>2531</v>
      </c>
      <c r="C3519" s="286" t="s">
        <v>7</v>
      </c>
      <c r="D3519" s="321" t="s">
        <v>3852</v>
      </c>
      <c r="E3519" s="286">
        <v>13.45</v>
      </c>
      <c r="F3519" s="286" t="s">
        <v>9</v>
      </c>
      <c r="G3519" s="286" t="s">
        <v>4637</v>
      </c>
      <c r="H3519" s="290" t="s">
        <v>4638</v>
      </c>
      <c r="I3519" s="89" t="s">
        <v>4641</v>
      </c>
      <c r="J3519" s="74">
        <f>IF(F3519="USD", E3519, E3519 * IFERROR(VLOOKUP(F3519, EXCHANGE_RATE!A:B, 2, FALSE), "Currency not found"))</f>
        <v>13.45</v>
      </c>
      <c r="K3519" s="74">
        <f t="shared" si="354"/>
        <v>13.45</v>
      </c>
      <c r="L3519" s="14">
        <f>IF(C3519="MTS", B3519, B3519 * IFERROR(VLOOKUP(C3519, 'QTY_CONVERSIONS '!A:B, 2, FALSE), "Units not found"))</f>
        <v>2.5310000000000001</v>
      </c>
      <c r="M3519" s="75">
        <f t="shared" si="355"/>
        <v>34041.949999999997</v>
      </c>
      <c r="N3519" t="str">
        <f>IFERROR(VLOOKUP(D3519, Product_Category!A:B, 2, FALSE), "Uncategorized")</f>
        <v>CMC</v>
      </c>
      <c r="O3519" s="76">
        <f t="shared" si="356"/>
        <v>13.45</v>
      </c>
      <c r="P3519" s="76">
        <f t="shared" si="357"/>
        <v>34.04195</v>
      </c>
      <c r="Q3519">
        <v>2024</v>
      </c>
      <c r="R3519" t="str">
        <f>IFERROR(VLOOKUP(G3519,'Importer Name'!A:B, 2, FALSE), "")</f>
        <v>K.P.MANISH GLOBAL</v>
      </c>
      <c r="S3519" t="str">
        <f>IFERROR(VLOOKUP(H3519,'Supplier name '!A:B, 2, FALSE), "")</f>
        <v>Bolak Company</v>
      </c>
    </row>
    <row r="3520" spans="1:19">
      <c r="A3520" s="283" t="s">
        <v>1329</v>
      </c>
      <c r="B3520" s="287">
        <v>1469</v>
      </c>
      <c r="C3520" s="287" t="s">
        <v>7</v>
      </c>
      <c r="D3520" s="322" t="s">
        <v>3852</v>
      </c>
      <c r="E3520" s="287">
        <v>13.45</v>
      </c>
      <c r="F3520" s="287" t="s">
        <v>9</v>
      </c>
      <c r="G3520" s="287" t="s">
        <v>4637</v>
      </c>
      <c r="H3520" s="291" t="s">
        <v>4638</v>
      </c>
      <c r="I3520" s="89" t="s">
        <v>4641</v>
      </c>
      <c r="J3520" s="74">
        <f>IF(F3520="USD", E3520, E3520 * IFERROR(VLOOKUP(F3520, EXCHANGE_RATE!A:B, 2, FALSE), "Currency not found"))</f>
        <v>13.45</v>
      </c>
      <c r="K3520" s="74">
        <f t="shared" si="354"/>
        <v>13.45</v>
      </c>
      <c r="L3520" s="14">
        <f>IF(C3520="MTS", B3520, B3520 * IFERROR(VLOOKUP(C3520, 'QTY_CONVERSIONS '!A:B, 2, FALSE), "Units not found"))</f>
        <v>1.4690000000000001</v>
      </c>
      <c r="M3520" s="75">
        <f t="shared" si="355"/>
        <v>19758.05</v>
      </c>
      <c r="N3520" t="str">
        <f>IFERROR(VLOOKUP(D3520, Product_Category!A:B, 2, FALSE), "Uncategorized")</f>
        <v>CMC</v>
      </c>
      <c r="O3520" s="76">
        <f t="shared" si="356"/>
        <v>13.45</v>
      </c>
      <c r="P3520" s="76">
        <f t="shared" si="357"/>
        <v>19.758050000000001</v>
      </c>
      <c r="Q3520">
        <v>2024</v>
      </c>
      <c r="R3520" t="str">
        <f>IFERROR(VLOOKUP(G3520,'Importer Name'!A:B, 2, FALSE), "")</f>
        <v>K.P.MANISH GLOBAL</v>
      </c>
      <c r="S3520" t="str">
        <f>IFERROR(VLOOKUP(H3520,'Supplier name '!A:B, 2, FALSE), "")</f>
        <v>Bolak Company</v>
      </c>
    </row>
    <row r="3521" spans="1:19">
      <c r="A3521" s="282" t="s">
        <v>287</v>
      </c>
      <c r="B3521" s="286">
        <v>875</v>
      </c>
      <c r="C3521" s="286" t="s">
        <v>7</v>
      </c>
      <c r="D3521" s="321" t="s">
        <v>44</v>
      </c>
      <c r="E3521" s="286">
        <v>5.51</v>
      </c>
      <c r="F3521" s="286" t="s">
        <v>9</v>
      </c>
      <c r="G3521" s="286" t="s">
        <v>4637</v>
      </c>
      <c r="H3521" s="290" t="s">
        <v>4639</v>
      </c>
      <c r="I3521" s="89" t="s">
        <v>4641</v>
      </c>
      <c r="J3521" s="74">
        <f>IF(F3521="USD", E3521, E3521 * IFERROR(VLOOKUP(F3521, EXCHANGE_RATE!A:B, 2, FALSE), "Currency not found"))</f>
        <v>5.51</v>
      </c>
      <c r="K3521" s="74">
        <f t="shared" si="354"/>
        <v>5.51</v>
      </c>
      <c r="L3521" s="14">
        <f>IF(C3521="MTS", B3521, B3521 * IFERROR(VLOOKUP(C3521, 'QTY_CONVERSIONS '!A:B, 2, FALSE), "Units not found"))</f>
        <v>0.875</v>
      </c>
      <c r="M3521" s="75">
        <f t="shared" si="355"/>
        <v>4821.25</v>
      </c>
      <c r="N3521" t="str">
        <f>IFERROR(VLOOKUP(D3521, Product_Category!A:B, 2, FALSE), "Uncategorized")</f>
        <v>CMC</v>
      </c>
      <c r="O3521" s="76">
        <f t="shared" si="356"/>
        <v>5.51</v>
      </c>
      <c r="P3521" s="76">
        <f t="shared" si="357"/>
        <v>4.82125</v>
      </c>
      <c r="Q3521">
        <v>2024</v>
      </c>
      <c r="R3521" t="str">
        <f>IFERROR(VLOOKUP(G3521,'Importer Name'!A:B, 2, FALSE), "")</f>
        <v>K.P.MANISH GLOBAL</v>
      </c>
      <c r="S3521" t="str">
        <f>IFERROR(VLOOKUP(H3521,'Supplier name '!A:B, 2, FALSE), "")</f>
        <v>AK-PA Tekstil Ihract Pazarlama A.S</v>
      </c>
    </row>
    <row r="3522" spans="1:19">
      <c r="A3522" s="282" t="s">
        <v>287</v>
      </c>
      <c r="B3522" s="286">
        <v>125</v>
      </c>
      <c r="C3522" s="286" t="s">
        <v>7</v>
      </c>
      <c r="D3522" s="321" t="s">
        <v>44</v>
      </c>
      <c r="E3522" s="286">
        <v>5.4</v>
      </c>
      <c r="F3522" s="286" t="s">
        <v>9</v>
      </c>
      <c r="G3522" s="286" t="s">
        <v>4637</v>
      </c>
      <c r="H3522" s="290" t="s">
        <v>4639</v>
      </c>
      <c r="I3522" s="89" t="s">
        <v>4641</v>
      </c>
      <c r="J3522" s="74">
        <f>IF(F3522="USD", E3522, E3522 * IFERROR(VLOOKUP(F3522, EXCHANGE_RATE!A:B, 2, FALSE), "Currency not found"))</f>
        <v>5.4</v>
      </c>
      <c r="K3522" s="74">
        <f t="shared" si="354"/>
        <v>5.4</v>
      </c>
      <c r="L3522" s="14">
        <f>IF(C3522="MTS", B3522, B3522 * IFERROR(VLOOKUP(C3522, 'QTY_CONVERSIONS '!A:B, 2, FALSE), "Units not found"))</f>
        <v>0.125</v>
      </c>
      <c r="M3522" s="75">
        <f t="shared" si="355"/>
        <v>675</v>
      </c>
      <c r="N3522" t="str">
        <f>IFERROR(VLOOKUP(D3522, Product_Category!A:B, 2, FALSE), "Uncategorized")</f>
        <v>CMC</v>
      </c>
      <c r="O3522" s="76">
        <f t="shared" si="356"/>
        <v>5.4</v>
      </c>
      <c r="P3522" s="76">
        <f t="shared" si="357"/>
        <v>0.67500000000000004</v>
      </c>
      <c r="Q3522">
        <v>2024</v>
      </c>
      <c r="R3522" t="str">
        <f>IFERROR(VLOOKUP(G3522,'Importer Name'!A:B, 2, FALSE), "")</f>
        <v>K.P.MANISH GLOBAL</v>
      </c>
      <c r="S3522" t="str">
        <f>IFERROR(VLOOKUP(H3522,'Supplier name '!A:B, 2, FALSE), "")</f>
        <v>AK-PA Tekstil Ihract Pazarlama A.S</v>
      </c>
    </row>
    <row r="3523" spans="1:19">
      <c r="A3523" s="282" t="s">
        <v>287</v>
      </c>
      <c r="B3523" s="286">
        <v>11250</v>
      </c>
      <c r="C3523" s="286" t="s">
        <v>7</v>
      </c>
      <c r="D3523" s="321" t="s">
        <v>3897</v>
      </c>
      <c r="E3523" s="286">
        <v>11.75</v>
      </c>
      <c r="F3523" s="286" t="s">
        <v>9</v>
      </c>
      <c r="G3523" s="286" t="s">
        <v>4087</v>
      </c>
      <c r="H3523" s="290" t="s">
        <v>4088</v>
      </c>
      <c r="I3523" s="89" t="s">
        <v>4641</v>
      </c>
      <c r="J3523" s="74">
        <f>IF(F3523="USD", E3523, E3523 * IFERROR(VLOOKUP(F3523, EXCHANGE_RATE!A:B, 2, FALSE), "Currency not found"))</f>
        <v>11.75</v>
      </c>
      <c r="K3523" s="74">
        <f t="shared" si="354"/>
        <v>11.75</v>
      </c>
      <c r="L3523" s="14">
        <f>IF(C3523="MTS", B3523, B3523 * IFERROR(VLOOKUP(C3523, 'QTY_CONVERSIONS '!A:B, 2, FALSE), "Units not found"))</f>
        <v>11.25</v>
      </c>
      <c r="M3523" s="75">
        <f t="shared" si="355"/>
        <v>132187.5</v>
      </c>
      <c r="N3523" t="str">
        <f>IFERROR(VLOOKUP(D3523, Product_Category!A:B, 2, FALSE), "Uncategorized")</f>
        <v>CROSCARMELLOSE SODIUM</v>
      </c>
      <c r="O3523" s="76">
        <f t="shared" si="356"/>
        <v>11.75</v>
      </c>
      <c r="P3523" s="76">
        <f t="shared" si="357"/>
        <v>132.1875</v>
      </c>
      <c r="Q3523">
        <v>2024</v>
      </c>
      <c r="R3523" t="str">
        <f>IFERROR(VLOOKUP(G3523,'Importer Name'!A:B, 2, FALSE), "")</f>
        <v>ANSHUL LIFE SCIENCES</v>
      </c>
      <c r="S3523" t="str">
        <f>IFERROR(VLOOKUP(H3523,'Supplier name '!A:B, 2, FALSE), "")</f>
        <v>MINGTAI CHEM</v>
      </c>
    </row>
    <row r="3524" spans="1:19">
      <c r="A3524" s="282" t="s">
        <v>287</v>
      </c>
      <c r="B3524" s="286">
        <v>11250</v>
      </c>
      <c r="C3524" s="286" t="s">
        <v>7</v>
      </c>
      <c r="D3524" s="321" t="s">
        <v>3897</v>
      </c>
      <c r="E3524" s="286">
        <v>9.8000000000000007</v>
      </c>
      <c r="F3524" s="286" t="s">
        <v>9</v>
      </c>
      <c r="G3524" s="286" t="s">
        <v>4087</v>
      </c>
      <c r="H3524" s="290" t="s">
        <v>4088</v>
      </c>
      <c r="I3524" s="89" t="s">
        <v>4641</v>
      </c>
      <c r="J3524" s="74">
        <f>IF(F3524="USD", E3524, E3524 * IFERROR(VLOOKUP(F3524, EXCHANGE_RATE!A:B, 2, FALSE), "Currency not found"))</f>
        <v>9.8000000000000007</v>
      </c>
      <c r="K3524" s="74">
        <f t="shared" si="354"/>
        <v>9.8000000000000007</v>
      </c>
      <c r="L3524" s="14">
        <f>IF(C3524="MTS", B3524, B3524 * IFERROR(VLOOKUP(C3524, 'QTY_CONVERSIONS '!A:B, 2, FALSE), "Units not found"))</f>
        <v>11.25</v>
      </c>
      <c r="M3524" s="75">
        <f t="shared" si="355"/>
        <v>110250.00000000001</v>
      </c>
      <c r="N3524" t="str">
        <f>IFERROR(VLOOKUP(D3524, Product_Category!A:B, 2, FALSE), "Uncategorized")</f>
        <v>CROSCARMELLOSE SODIUM</v>
      </c>
      <c r="O3524" s="76">
        <f t="shared" si="356"/>
        <v>9.8000000000000007</v>
      </c>
      <c r="P3524" s="76">
        <f t="shared" si="357"/>
        <v>110.25000000000001</v>
      </c>
      <c r="Q3524">
        <v>2024</v>
      </c>
      <c r="R3524" t="str">
        <f>IFERROR(VLOOKUP(G3524,'Importer Name'!A:B, 2, FALSE), "")</f>
        <v>ANSHUL LIFE SCIENCES</v>
      </c>
      <c r="S3524" t="str">
        <f>IFERROR(VLOOKUP(H3524,'Supplier name '!A:B, 2, FALSE), "")</f>
        <v>MINGTAI CHEM</v>
      </c>
    </row>
    <row r="3525" spans="1:19">
      <c r="A3525" s="282" t="s">
        <v>287</v>
      </c>
      <c r="B3525" s="286">
        <v>2000</v>
      </c>
      <c r="C3525" s="286" t="s">
        <v>7</v>
      </c>
      <c r="D3525" s="321" t="s">
        <v>3897</v>
      </c>
      <c r="E3525" s="286">
        <v>12</v>
      </c>
      <c r="F3525" s="286" t="s">
        <v>9</v>
      </c>
      <c r="G3525" s="286" t="s">
        <v>4087</v>
      </c>
      <c r="H3525" s="290" t="s">
        <v>4088</v>
      </c>
      <c r="I3525" s="89" t="s">
        <v>4641</v>
      </c>
      <c r="J3525" s="74">
        <f>IF(F3525="USD", E3525, E3525 * IFERROR(VLOOKUP(F3525, EXCHANGE_RATE!A:B, 2, FALSE), "Currency not found"))</f>
        <v>12</v>
      </c>
      <c r="K3525" s="74">
        <f t="shared" si="354"/>
        <v>12</v>
      </c>
      <c r="L3525" s="14">
        <f>IF(C3525="MTS", B3525, B3525 * IFERROR(VLOOKUP(C3525, 'QTY_CONVERSIONS '!A:B, 2, FALSE), "Units not found"))</f>
        <v>2</v>
      </c>
      <c r="M3525" s="75">
        <f t="shared" si="355"/>
        <v>24000</v>
      </c>
      <c r="N3525" t="str">
        <f>IFERROR(VLOOKUP(D3525, Product_Category!A:B, 2, FALSE), "Uncategorized")</f>
        <v>CROSCARMELLOSE SODIUM</v>
      </c>
      <c r="O3525" s="76">
        <f t="shared" si="356"/>
        <v>12</v>
      </c>
      <c r="P3525" s="76">
        <f t="shared" si="357"/>
        <v>24</v>
      </c>
      <c r="Q3525">
        <v>2024</v>
      </c>
      <c r="R3525" t="str">
        <f>IFERROR(VLOOKUP(G3525,'Importer Name'!A:B, 2, FALSE), "")</f>
        <v>ANSHUL LIFE SCIENCES</v>
      </c>
      <c r="S3525" t="str">
        <f>IFERROR(VLOOKUP(H3525,'Supplier name '!A:B, 2, FALSE), "")</f>
        <v>MINGTAI CHEM</v>
      </c>
    </row>
    <row r="3526" spans="1:19">
      <c r="A3526" s="282" t="s">
        <v>287</v>
      </c>
      <c r="B3526" s="286">
        <v>11500</v>
      </c>
      <c r="C3526" s="286" t="s">
        <v>7</v>
      </c>
      <c r="D3526" s="321" t="s">
        <v>4588</v>
      </c>
      <c r="E3526" s="286">
        <v>3.25</v>
      </c>
      <c r="F3526" s="286" t="s">
        <v>9</v>
      </c>
      <c r="G3526" s="286" t="s">
        <v>4087</v>
      </c>
      <c r="H3526" s="290" t="s">
        <v>4088</v>
      </c>
      <c r="I3526" s="89" t="s">
        <v>4641</v>
      </c>
      <c r="J3526" s="74">
        <f>IF(F3526="USD", E3526, E3526 * IFERROR(VLOOKUP(F3526, EXCHANGE_RATE!A:B, 2, FALSE), "Currency not found"))</f>
        <v>3.25</v>
      </c>
      <c r="K3526" s="74">
        <f t="shared" si="354"/>
        <v>3.25</v>
      </c>
      <c r="L3526" s="14">
        <f>IF(C3526="MTS", B3526, B3526 * IFERROR(VLOOKUP(C3526, 'QTY_CONVERSIONS '!A:B, 2, FALSE), "Units not found"))</f>
        <v>11.5</v>
      </c>
      <c r="M3526" s="75">
        <f t="shared" si="355"/>
        <v>37375</v>
      </c>
      <c r="N3526" t="str">
        <f>IFERROR(VLOOKUP(D3526, Product_Category!A:B, 2, FALSE), "Uncategorized")</f>
        <v>MCC</v>
      </c>
      <c r="O3526" s="76">
        <f t="shared" si="356"/>
        <v>3.25</v>
      </c>
      <c r="P3526" s="76">
        <f t="shared" si="357"/>
        <v>37.375</v>
      </c>
      <c r="Q3526">
        <v>2024</v>
      </c>
      <c r="R3526" t="str">
        <f>IFERROR(VLOOKUP(G3526,'Importer Name'!A:B, 2, FALSE), "")</f>
        <v>ANSHUL LIFE SCIENCES</v>
      </c>
      <c r="S3526" t="str">
        <f>IFERROR(VLOOKUP(H3526,'Supplier name '!A:B, 2, FALSE), "")</f>
        <v>MINGTAI CHEM</v>
      </c>
    </row>
    <row r="3527" spans="1:19">
      <c r="A3527" s="282" t="s">
        <v>287</v>
      </c>
      <c r="B3527" s="286">
        <v>9000</v>
      </c>
      <c r="C3527" s="286" t="s">
        <v>7</v>
      </c>
      <c r="D3527" s="321" t="s">
        <v>4588</v>
      </c>
      <c r="E3527" s="286">
        <v>3.42</v>
      </c>
      <c r="F3527" s="286" t="s">
        <v>9</v>
      </c>
      <c r="G3527" s="286" t="s">
        <v>4087</v>
      </c>
      <c r="H3527" s="290" t="s">
        <v>4088</v>
      </c>
      <c r="I3527" s="89" t="s">
        <v>4641</v>
      </c>
      <c r="J3527" s="74">
        <f>IF(F3527="USD", E3527, E3527 * IFERROR(VLOOKUP(F3527, EXCHANGE_RATE!A:B, 2, FALSE), "Currency not found"))</f>
        <v>3.42</v>
      </c>
      <c r="K3527" s="74">
        <f t="shared" si="354"/>
        <v>3.42</v>
      </c>
      <c r="L3527" s="14">
        <f>IF(C3527="MTS", B3527, B3527 * IFERROR(VLOOKUP(C3527, 'QTY_CONVERSIONS '!A:B, 2, FALSE), "Units not found"))</f>
        <v>9</v>
      </c>
      <c r="M3527" s="75">
        <f t="shared" si="355"/>
        <v>30780</v>
      </c>
      <c r="N3527" t="str">
        <f>IFERROR(VLOOKUP(D3527, Product_Category!A:B, 2, FALSE), "Uncategorized")</f>
        <v>MCC</v>
      </c>
      <c r="O3527" s="76">
        <f t="shared" si="356"/>
        <v>3.42</v>
      </c>
      <c r="P3527" s="76">
        <f t="shared" si="357"/>
        <v>30.78</v>
      </c>
      <c r="Q3527">
        <v>2024</v>
      </c>
      <c r="R3527" t="str">
        <f>IFERROR(VLOOKUP(G3527,'Importer Name'!A:B, 2, FALSE), "")</f>
        <v>ANSHUL LIFE SCIENCES</v>
      </c>
      <c r="S3527" t="str">
        <f>IFERROR(VLOOKUP(H3527,'Supplier name '!A:B, 2, FALSE), "")</f>
        <v>MINGTAI CHEM</v>
      </c>
    </row>
    <row r="3528" spans="1:19">
      <c r="A3528" s="282" t="s">
        <v>287</v>
      </c>
      <c r="B3528" s="286">
        <v>11500</v>
      </c>
      <c r="C3528" s="286" t="s">
        <v>7</v>
      </c>
      <c r="D3528" s="321" t="s">
        <v>4589</v>
      </c>
      <c r="E3528" s="286">
        <v>3.7</v>
      </c>
      <c r="F3528" s="286" t="s">
        <v>9</v>
      </c>
      <c r="G3528" s="286" t="s">
        <v>4087</v>
      </c>
      <c r="H3528" s="290" t="s">
        <v>4088</v>
      </c>
      <c r="I3528" s="89" t="s">
        <v>4641</v>
      </c>
      <c r="J3528" s="74">
        <f>IF(F3528="USD", E3528, E3528 * IFERROR(VLOOKUP(F3528, EXCHANGE_RATE!A:B, 2, FALSE), "Currency not found"))</f>
        <v>3.7</v>
      </c>
      <c r="K3528" s="74">
        <f t="shared" si="354"/>
        <v>3.7</v>
      </c>
      <c r="L3528" s="14">
        <f>IF(C3528="MTS", B3528, B3528 * IFERROR(VLOOKUP(C3528, 'QTY_CONVERSIONS '!A:B, 2, FALSE), "Units not found"))</f>
        <v>11.5</v>
      </c>
      <c r="M3528" s="75">
        <f t="shared" si="355"/>
        <v>42550</v>
      </c>
      <c r="N3528" t="str">
        <f>IFERROR(VLOOKUP(D3528, Product_Category!A:B, 2, FALSE), "Uncategorized")</f>
        <v>MCC</v>
      </c>
      <c r="O3528" s="76">
        <f t="shared" si="356"/>
        <v>3.7</v>
      </c>
      <c r="P3528" s="76">
        <f t="shared" si="357"/>
        <v>42.550000000000004</v>
      </c>
      <c r="Q3528">
        <v>2024</v>
      </c>
      <c r="R3528" t="str">
        <f>IFERROR(VLOOKUP(G3528,'Importer Name'!A:B, 2, FALSE), "")</f>
        <v>ANSHUL LIFE SCIENCES</v>
      </c>
      <c r="S3528" t="str">
        <f>IFERROR(VLOOKUP(H3528,'Supplier name '!A:B, 2, FALSE), "")</f>
        <v>MINGTAI CHEM</v>
      </c>
    </row>
    <row r="3529" spans="1:19">
      <c r="A3529" s="282" t="s">
        <v>287</v>
      </c>
      <c r="B3529" s="286">
        <v>9000</v>
      </c>
      <c r="C3529" s="286" t="s">
        <v>7</v>
      </c>
      <c r="D3529" s="321" t="s">
        <v>4590</v>
      </c>
      <c r="E3529" s="286">
        <v>3.42</v>
      </c>
      <c r="F3529" s="286" t="s">
        <v>9</v>
      </c>
      <c r="G3529" s="286" t="s">
        <v>4087</v>
      </c>
      <c r="H3529" s="290" t="s">
        <v>4088</v>
      </c>
      <c r="I3529" s="89" t="s">
        <v>4641</v>
      </c>
      <c r="J3529" s="74">
        <f>IF(F3529="USD", E3529, E3529 * IFERROR(VLOOKUP(F3529, EXCHANGE_RATE!A:B, 2, FALSE), "Currency not found"))</f>
        <v>3.42</v>
      </c>
      <c r="K3529" s="74">
        <f t="shared" si="354"/>
        <v>3.42</v>
      </c>
      <c r="L3529" s="14">
        <f>IF(C3529="MTS", B3529, B3529 * IFERROR(VLOOKUP(C3529, 'QTY_CONVERSIONS '!A:B, 2, FALSE), "Units not found"))</f>
        <v>9</v>
      </c>
      <c r="M3529" s="75">
        <f t="shared" si="355"/>
        <v>30780</v>
      </c>
      <c r="N3529" t="str">
        <f>IFERROR(VLOOKUP(D3529, Product_Category!A:B, 2, FALSE), "Uncategorized")</f>
        <v>MCC</v>
      </c>
      <c r="O3529" s="76">
        <f t="shared" si="356"/>
        <v>3.42</v>
      </c>
      <c r="P3529" s="76">
        <f t="shared" si="357"/>
        <v>30.78</v>
      </c>
      <c r="Q3529">
        <v>2024</v>
      </c>
      <c r="R3529" t="str">
        <f>IFERROR(VLOOKUP(G3529,'Importer Name'!A:B, 2, FALSE), "")</f>
        <v>ANSHUL LIFE SCIENCES</v>
      </c>
      <c r="S3529" t="str">
        <f>IFERROR(VLOOKUP(H3529,'Supplier name '!A:B, 2, FALSE), "")</f>
        <v>MINGTAI CHEM</v>
      </c>
    </row>
    <row r="3530" spans="1:19">
      <c r="A3530" s="282" t="s">
        <v>287</v>
      </c>
      <c r="B3530" s="286">
        <v>11500</v>
      </c>
      <c r="C3530" s="286" t="s">
        <v>7</v>
      </c>
      <c r="D3530" s="321" t="s">
        <v>4590</v>
      </c>
      <c r="E3530" s="286">
        <v>3.25</v>
      </c>
      <c r="F3530" s="286" t="s">
        <v>9</v>
      </c>
      <c r="G3530" s="286" t="s">
        <v>4087</v>
      </c>
      <c r="H3530" s="290" t="s">
        <v>4088</v>
      </c>
      <c r="I3530" s="89" t="s">
        <v>4641</v>
      </c>
      <c r="J3530" s="74">
        <f>IF(F3530="USD", E3530, E3530 * IFERROR(VLOOKUP(F3530, EXCHANGE_RATE!A:B, 2, FALSE), "Currency not found"))</f>
        <v>3.25</v>
      </c>
      <c r="K3530" s="74">
        <f t="shared" si="354"/>
        <v>3.25</v>
      </c>
      <c r="L3530" s="14">
        <f>IF(C3530="MTS", B3530, B3530 * IFERROR(VLOOKUP(C3530, 'QTY_CONVERSIONS '!A:B, 2, FALSE), "Units not found"))</f>
        <v>11.5</v>
      </c>
      <c r="M3530" s="75">
        <f t="shared" si="355"/>
        <v>37375</v>
      </c>
      <c r="N3530" t="str">
        <f>IFERROR(VLOOKUP(D3530, Product_Category!A:B, 2, FALSE), "Uncategorized")</f>
        <v>MCC</v>
      </c>
      <c r="O3530" s="76">
        <f t="shared" si="356"/>
        <v>3.25</v>
      </c>
      <c r="P3530" s="76">
        <f t="shared" si="357"/>
        <v>37.375</v>
      </c>
      <c r="Q3530">
        <v>2024</v>
      </c>
      <c r="R3530" t="str">
        <f>IFERROR(VLOOKUP(G3530,'Importer Name'!A:B, 2, FALSE), "")</f>
        <v>ANSHUL LIFE SCIENCES</v>
      </c>
      <c r="S3530" t="str">
        <f>IFERROR(VLOOKUP(H3530,'Supplier name '!A:B, 2, FALSE), "")</f>
        <v>MINGTAI CHEM</v>
      </c>
    </row>
    <row r="3531" spans="1:19">
      <c r="A3531" s="283" t="s">
        <v>287</v>
      </c>
      <c r="B3531" s="287">
        <v>6500</v>
      </c>
      <c r="C3531" s="287" t="s">
        <v>7</v>
      </c>
      <c r="D3531" s="322" t="s">
        <v>4588</v>
      </c>
      <c r="E3531" s="287">
        <v>3.25</v>
      </c>
      <c r="F3531" s="287" t="s">
        <v>9</v>
      </c>
      <c r="G3531" s="287" t="s">
        <v>4087</v>
      </c>
      <c r="H3531" s="291" t="s">
        <v>4088</v>
      </c>
      <c r="I3531" s="89" t="s">
        <v>4641</v>
      </c>
      <c r="J3531" s="74">
        <f>IF(F3531="USD", E3531, E3531 * IFERROR(VLOOKUP(F3531, EXCHANGE_RATE!A:B, 2, FALSE), "Currency not found"))</f>
        <v>3.25</v>
      </c>
      <c r="K3531" s="74">
        <f t="shared" si="354"/>
        <v>3.25</v>
      </c>
      <c r="L3531" s="14">
        <f>IF(C3531="MTS", B3531, B3531 * IFERROR(VLOOKUP(C3531, 'QTY_CONVERSIONS '!A:B, 2, FALSE), "Units not found"))</f>
        <v>6.5</v>
      </c>
      <c r="M3531" s="75">
        <f t="shared" si="355"/>
        <v>21125</v>
      </c>
      <c r="N3531" t="str">
        <f>IFERROR(VLOOKUP(D3531, Product_Category!A:B, 2, FALSE), "Uncategorized")</f>
        <v>MCC</v>
      </c>
      <c r="O3531" s="76">
        <f t="shared" si="356"/>
        <v>3.25</v>
      </c>
      <c r="P3531" s="76">
        <f t="shared" si="357"/>
        <v>21.125</v>
      </c>
      <c r="Q3531">
        <v>2024</v>
      </c>
      <c r="R3531" t="str">
        <f>IFERROR(VLOOKUP(G3531,'Importer Name'!A:B, 2, FALSE), "")</f>
        <v>ANSHUL LIFE SCIENCES</v>
      </c>
      <c r="S3531" t="str">
        <f>IFERROR(VLOOKUP(H3531,'Supplier name '!A:B, 2, FALSE), "")</f>
        <v>MINGTAI CHEM</v>
      </c>
    </row>
    <row r="3532" spans="1:19">
      <c r="A3532" s="284" t="s">
        <v>287</v>
      </c>
      <c r="B3532" s="288">
        <v>5000</v>
      </c>
      <c r="C3532" s="288" t="s">
        <v>7</v>
      </c>
      <c r="D3532" s="323" t="s">
        <v>4591</v>
      </c>
      <c r="E3532" s="288">
        <v>4.4000000000000004</v>
      </c>
      <c r="F3532" s="288" t="s">
        <v>9</v>
      </c>
      <c r="G3532" s="288" t="s">
        <v>4087</v>
      </c>
      <c r="H3532" s="292" t="s">
        <v>4088</v>
      </c>
      <c r="I3532" s="89" t="s">
        <v>4641</v>
      </c>
      <c r="J3532" s="74">
        <f>IF(F3532="USD", E3532, E3532 * IFERROR(VLOOKUP(F3532, EXCHANGE_RATE!A:B, 2, FALSE), "Currency not found"))</f>
        <v>4.4000000000000004</v>
      </c>
      <c r="K3532" s="74">
        <f t="shared" si="354"/>
        <v>4.4000000000000004</v>
      </c>
      <c r="L3532" s="14">
        <f>IF(C3532="MTS", B3532, B3532 * IFERROR(VLOOKUP(C3532, 'QTY_CONVERSIONS '!A:B, 2, FALSE), "Units not found"))</f>
        <v>5</v>
      </c>
      <c r="M3532" s="75">
        <f t="shared" si="355"/>
        <v>22000</v>
      </c>
      <c r="N3532" t="str">
        <f>IFERROR(VLOOKUP(D3532, Product_Category!A:B, 2, FALSE), "Uncategorized")</f>
        <v>MCC</v>
      </c>
      <c r="O3532" s="76">
        <f t="shared" si="356"/>
        <v>4.4000000000000004</v>
      </c>
      <c r="P3532" s="76">
        <f t="shared" si="357"/>
        <v>22</v>
      </c>
      <c r="Q3532">
        <v>2024</v>
      </c>
      <c r="R3532" t="str">
        <f>IFERROR(VLOOKUP(G3532,'Importer Name'!A:B, 2, FALSE), "")</f>
        <v>ANSHUL LIFE SCIENCES</v>
      </c>
      <c r="S3532" t="str">
        <f>IFERROR(VLOOKUP(H3532,'Supplier name '!A:B, 2, FALSE), "")</f>
        <v>MINGTAI CHEM</v>
      </c>
    </row>
    <row r="3533" spans="1:19">
      <c r="A3533" s="282" t="s">
        <v>287</v>
      </c>
      <c r="B3533" s="286">
        <v>3500</v>
      </c>
      <c r="C3533" s="286" t="s">
        <v>7</v>
      </c>
      <c r="D3533" s="321" t="s">
        <v>4592</v>
      </c>
      <c r="E3533" s="286">
        <v>4.5</v>
      </c>
      <c r="F3533" s="286" t="s">
        <v>9</v>
      </c>
      <c r="G3533" s="286" t="s">
        <v>4087</v>
      </c>
      <c r="H3533" s="290" t="s">
        <v>4088</v>
      </c>
      <c r="I3533" s="89" t="s">
        <v>4641</v>
      </c>
      <c r="J3533" s="74">
        <f>IF(F3533="USD", E3533, E3533 * IFERROR(VLOOKUP(F3533, EXCHANGE_RATE!A:B, 2, FALSE), "Currency not found"))</f>
        <v>4.5</v>
      </c>
      <c r="K3533" s="74">
        <f t="shared" si="354"/>
        <v>4.5</v>
      </c>
      <c r="L3533" s="14">
        <f>IF(C3533="MTS", B3533, B3533 * IFERROR(VLOOKUP(C3533, 'QTY_CONVERSIONS '!A:B, 2, FALSE), "Units not found"))</f>
        <v>3.5</v>
      </c>
      <c r="M3533" s="75">
        <f t="shared" si="355"/>
        <v>15750</v>
      </c>
      <c r="N3533" t="str">
        <f>IFERROR(VLOOKUP(D3533, Product_Category!A:B, 2, FALSE), "Uncategorized")</f>
        <v>MCC</v>
      </c>
      <c r="O3533" s="76">
        <f t="shared" si="356"/>
        <v>4.5</v>
      </c>
      <c r="P3533" s="76">
        <f t="shared" si="357"/>
        <v>15.75</v>
      </c>
      <c r="Q3533">
        <v>2024</v>
      </c>
      <c r="R3533" t="str">
        <f>IFERROR(VLOOKUP(G3533,'Importer Name'!A:B, 2, FALSE), "")</f>
        <v>ANSHUL LIFE SCIENCES</v>
      </c>
      <c r="S3533" t="str">
        <f>IFERROR(VLOOKUP(H3533,'Supplier name '!A:B, 2, FALSE), "")</f>
        <v>MINGTAI CHEM</v>
      </c>
    </row>
    <row r="3534" spans="1:19">
      <c r="A3534" s="282" t="s">
        <v>287</v>
      </c>
      <c r="B3534" s="286">
        <v>6000</v>
      </c>
      <c r="C3534" s="286" t="s">
        <v>7</v>
      </c>
      <c r="D3534" s="321" t="s">
        <v>4593</v>
      </c>
      <c r="E3534" s="286">
        <v>3.6</v>
      </c>
      <c r="F3534" s="286" t="s">
        <v>9</v>
      </c>
      <c r="G3534" s="286" t="s">
        <v>4087</v>
      </c>
      <c r="H3534" s="290" t="s">
        <v>4088</v>
      </c>
      <c r="I3534" s="89" t="s">
        <v>4641</v>
      </c>
      <c r="J3534" s="74">
        <f>IF(F3534="USD", E3534, E3534 * IFERROR(VLOOKUP(F3534, EXCHANGE_RATE!A:B, 2, FALSE), "Currency not found"))</f>
        <v>3.6</v>
      </c>
      <c r="K3534" s="74">
        <f t="shared" si="354"/>
        <v>3.6</v>
      </c>
      <c r="L3534" s="14">
        <f>IF(C3534="MTS", B3534, B3534 * IFERROR(VLOOKUP(C3534, 'QTY_CONVERSIONS '!A:B, 2, FALSE), "Units not found"))</f>
        <v>6</v>
      </c>
      <c r="M3534" s="75">
        <f t="shared" si="355"/>
        <v>21600</v>
      </c>
      <c r="N3534" t="str">
        <f>IFERROR(VLOOKUP(D3534, Product_Category!A:B, 2, FALSE), "Uncategorized")</f>
        <v>MCC</v>
      </c>
      <c r="O3534" s="76">
        <f t="shared" si="356"/>
        <v>3.6</v>
      </c>
      <c r="P3534" s="76">
        <f t="shared" si="357"/>
        <v>21.6</v>
      </c>
      <c r="Q3534">
        <v>2024</v>
      </c>
      <c r="R3534" t="str">
        <f>IFERROR(VLOOKUP(G3534,'Importer Name'!A:B, 2, FALSE), "")</f>
        <v>ANSHUL LIFE SCIENCES</v>
      </c>
      <c r="S3534" t="str">
        <f>IFERROR(VLOOKUP(H3534,'Supplier name '!A:B, 2, FALSE), "")</f>
        <v>MINGTAI CHEM</v>
      </c>
    </row>
    <row r="3535" spans="1:19">
      <c r="A3535" s="282" t="s">
        <v>287</v>
      </c>
      <c r="B3535" s="286">
        <v>2700</v>
      </c>
      <c r="C3535" s="286" t="s">
        <v>7</v>
      </c>
      <c r="D3535" s="321" t="s">
        <v>4591</v>
      </c>
      <c r="E3535" s="286">
        <v>4.4000000000000004</v>
      </c>
      <c r="F3535" s="286" t="s">
        <v>9</v>
      </c>
      <c r="G3535" s="286" t="s">
        <v>4075</v>
      </c>
      <c r="H3535" s="290" t="s">
        <v>4088</v>
      </c>
      <c r="I3535" s="89" t="s">
        <v>4641</v>
      </c>
      <c r="J3535" s="74">
        <f>IF(F3535="USD", E3535, E3535 * IFERROR(VLOOKUP(F3535, EXCHANGE_RATE!A:B, 2, FALSE), "Currency not found"))</f>
        <v>4.4000000000000004</v>
      </c>
      <c r="K3535" s="74">
        <f t="shared" si="354"/>
        <v>4.4000000000000004</v>
      </c>
      <c r="L3535" s="14">
        <f>IF(C3535="MTS", B3535, B3535 * IFERROR(VLOOKUP(C3535, 'QTY_CONVERSIONS '!A:B, 2, FALSE), "Units not found"))</f>
        <v>2.7</v>
      </c>
      <c r="M3535" s="75">
        <f t="shared" si="355"/>
        <v>11880.000000000002</v>
      </c>
      <c r="N3535" t="str">
        <f>IFERROR(VLOOKUP(D3535, Product_Category!A:B, 2, FALSE), "Uncategorized")</f>
        <v>MCC</v>
      </c>
      <c r="O3535" s="76">
        <f t="shared" si="356"/>
        <v>4.4000000000000004</v>
      </c>
      <c r="P3535" s="76">
        <f t="shared" si="357"/>
        <v>11.880000000000003</v>
      </c>
      <c r="Q3535">
        <v>2024</v>
      </c>
      <c r="R3535" t="str">
        <f>IFERROR(VLOOKUP(G3535,'Importer Name'!A:B, 2, FALSE), "")</f>
        <v>SANDOZ</v>
      </c>
      <c r="S3535" t="str">
        <f>IFERROR(VLOOKUP(H3535,'Supplier name '!A:B, 2, FALSE), "")</f>
        <v>MINGTAI CHEM</v>
      </c>
    </row>
    <row r="3536" spans="1:19">
      <c r="A3536" s="282" t="s">
        <v>287</v>
      </c>
      <c r="B3536" s="286">
        <v>11500</v>
      </c>
      <c r="C3536" s="286" t="s">
        <v>7</v>
      </c>
      <c r="D3536" s="321" t="s">
        <v>266</v>
      </c>
      <c r="E3536" s="286">
        <v>3.2</v>
      </c>
      <c r="F3536" s="286" t="s">
        <v>9</v>
      </c>
      <c r="G3536" s="286" t="s">
        <v>4089</v>
      </c>
      <c r="H3536" s="290" t="s">
        <v>4088</v>
      </c>
      <c r="I3536" s="89" t="s">
        <v>4641</v>
      </c>
      <c r="J3536" s="74">
        <f>IF(F3536="USD", E3536, E3536 * IFERROR(VLOOKUP(F3536, EXCHANGE_RATE!A:B, 2, FALSE), "Currency not found"))</f>
        <v>3.2</v>
      </c>
      <c r="K3536" s="74">
        <f t="shared" si="354"/>
        <v>3.2</v>
      </c>
      <c r="L3536" s="14">
        <f>IF(C3536="MTS", B3536, B3536 * IFERROR(VLOOKUP(C3536, 'QTY_CONVERSIONS '!A:B, 2, FALSE), "Units not found"))</f>
        <v>11.5</v>
      </c>
      <c r="M3536" s="75">
        <f t="shared" si="355"/>
        <v>36800</v>
      </c>
      <c r="N3536" t="str">
        <f>IFERROR(VLOOKUP(D3536, Product_Category!A:B, 2, FALSE), "Uncategorized")</f>
        <v>MCC</v>
      </c>
      <c r="O3536" s="76">
        <f t="shared" si="356"/>
        <v>3.2</v>
      </c>
      <c r="P3536" s="76">
        <f t="shared" si="357"/>
        <v>36.800000000000004</v>
      </c>
      <c r="Q3536">
        <v>2024</v>
      </c>
      <c r="R3536" t="str">
        <f>IFERROR(VLOOKUP(G3536,'Importer Name'!A:B, 2, FALSE), "")</f>
        <v>GRANULES</v>
      </c>
      <c r="S3536" t="str">
        <f>IFERROR(VLOOKUP(H3536,'Supplier name '!A:B, 2, FALSE), "")</f>
        <v>MINGTAI CHEM</v>
      </c>
    </row>
    <row r="3537" spans="1:19">
      <c r="A3537" s="282" t="s">
        <v>287</v>
      </c>
      <c r="B3537" s="286">
        <v>5500</v>
      </c>
      <c r="C3537" s="286" t="s">
        <v>7</v>
      </c>
      <c r="D3537" s="321" t="s">
        <v>266</v>
      </c>
      <c r="E3537" s="286">
        <v>3.2</v>
      </c>
      <c r="F3537" s="286" t="s">
        <v>9</v>
      </c>
      <c r="G3537" s="286" t="s">
        <v>4089</v>
      </c>
      <c r="H3537" s="290" t="s">
        <v>4088</v>
      </c>
      <c r="I3537" s="89" t="s">
        <v>4641</v>
      </c>
      <c r="J3537" s="74">
        <f>IF(F3537="USD", E3537, E3537 * IFERROR(VLOOKUP(F3537, EXCHANGE_RATE!A:B, 2, FALSE), "Currency not found"))</f>
        <v>3.2</v>
      </c>
      <c r="K3537" s="74">
        <f t="shared" si="354"/>
        <v>3.2</v>
      </c>
      <c r="L3537" s="14">
        <f>IF(C3537="MTS", B3537, B3537 * IFERROR(VLOOKUP(C3537, 'QTY_CONVERSIONS '!A:B, 2, FALSE), "Units not found"))</f>
        <v>5.5</v>
      </c>
      <c r="M3537" s="75">
        <f t="shared" si="355"/>
        <v>17600</v>
      </c>
      <c r="N3537" t="str">
        <f>IFERROR(VLOOKUP(D3537, Product_Category!A:B, 2, FALSE), "Uncategorized")</f>
        <v>MCC</v>
      </c>
      <c r="O3537" s="76">
        <f t="shared" si="356"/>
        <v>3.2</v>
      </c>
      <c r="P3537" s="76">
        <f t="shared" si="357"/>
        <v>17.600000000000001</v>
      </c>
      <c r="Q3537">
        <v>2024</v>
      </c>
      <c r="R3537" t="str">
        <f>IFERROR(VLOOKUP(G3537,'Importer Name'!A:B, 2, FALSE), "")</f>
        <v>GRANULES</v>
      </c>
      <c r="S3537" t="str">
        <f>IFERROR(VLOOKUP(H3537,'Supplier name '!A:B, 2, FALSE), "")</f>
        <v>MINGTAI CHEM</v>
      </c>
    </row>
    <row r="3538" spans="1:19">
      <c r="A3538" s="283" t="s">
        <v>287</v>
      </c>
      <c r="B3538" s="287">
        <v>6000</v>
      </c>
      <c r="C3538" s="287" t="s">
        <v>7</v>
      </c>
      <c r="D3538" s="322" t="s">
        <v>3897</v>
      </c>
      <c r="E3538" s="287">
        <v>9.6999999999999993</v>
      </c>
      <c r="F3538" s="287" t="s">
        <v>9</v>
      </c>
      <c r="G3538" s="287" t="s">
        <v>4089</v>
      </c>
      <c r="H3538" s="291" t="s">
        <v>4088</v>
      </c>
      <c r="I3538" s="89" t="s">
        <v>4641</v>
      </c>
      <c r="J3538" s="74">
        <f>IF(F3538="USD", E3538, E3538 * IFERROR(VLOOKUP(F3538, EXCHANGE_RATE!A:B, 2, FALSE), "Currency not found"))</f>
        <v>9.6999999999999993</v>
      </c>
      <c r="K3538" s="74">
        <f t="shared" si="354"/>
        <v>9.6999999999999993</v>
      </c>
      <c r="L3538" s="14">
        <f>IF(C3538="MTS", B3538, B3538 * IFERROR(VLOOKUP(C3538, 'QTY_CONVERSIONS '!A:B, 2, FALSE), "Units not found"))</f>
        <v>6</v>
      </c>
      <c r="M3538" s="75">
        <f t="shared" si="355"/>
        <v>58199.999999999993</v>
      </c>
      <c r="N3538" t="str">
        <f>IFERROR(VLOOKUP(D3538, Product_Category!A:B, 2, FALSE), "Uncategorized")</f>
        <v>CROSCARMELLOSE SODIUM</v>
      </c>
      <c r="O3538" s="76">
        <f t="shared" si="356"/>
        <v>9.6999999999999993</v>
      </c>
      <c r="P3538" s="76">
        <f t="shared" si="357"/>
        <v>58.199999999999996</v>
      </c>
      <c r="Q3538">
        <v>2024</v>
      </c>
      <c r="R3538" t="str">
        <f>IFERROR(VLOOKUP(G3538,'Importer Name'!A:B, 2, FALSE), "")</f>
        <v>GRANULES</v>
      </c>
      <c r="S3538" t="str">
        <f>IFERROR(VLOOKUP(H3538,'Supplier name '!A:B, 2, FALSE), "")</f>
        <v>MINGTAI CHEM</v>
      </c>
    </row>
    <row r="3539" spans="1:19">
      <c r="A3539" s="281" t="s">
        <v>492</v>
      </c>
      <c r="B3539" s="285">
        <v>100</v>
      </c>
      <c r="C3539" s="285" t="s">
        <v>7</v>
      </c>
      <c r="D3539" s="320" t="s">
        <v>4017</v>
      </c>
      <c r="E3539" s="285">
        <v>27.46</v>
      </c>
      <c r="F3539" s="285" t="s">
        <v>9</v>
      </c>
      <c r="G3539" s="285" t="s">
        <v>4090</v>
      </c>
      <c r="H3539" s="289" t="s">
        <v>4091</v>
      </c>
      <c r="I3539" s="89" t="s">
        <v>4641</v>
      </c>
      <c r="J3539" s="74">
        <f>IF(F3539="USD", E3539, E3539 * IFERROR(VLOOKUP(F3539, EXCHANGE_RATE!A:B, 2, FALSE), "Currency not found"))</f>
        <v>27.46</v>
      </c>
      <c r="K3539" s="74">
        <f t="shared" si="354"/>
        <v>27.46</v>
      </c>
      <c r="L3539" s="14">
        <f>IF(C3539="MTS", B3539, B3539 * IFERROR(VLOOKUP(C3539, 'QTY_CONVERSIONS '!A:B, 2, FALSE), "Units not found"))</f>
        <v>0.1</v>
      </c>
      <c r="M3539" s="75">
        <f t="shared" si="355"/>
        <v>2746</v>
      </c>
      <c r="N3539" t="str">
        <f>IFERROR(VLOOKUP(D3539, Product_Category!A:B, 2, FALSE), "Uncategorized")</f>
        <v>MCC</v>
      </c>
      <c r="O3539" s="76">
        <f t="shared" si="356"/>
        <v>27.46</v>
      </c>
      <c r="P3539" s="76">
        <f t="shared" si="357"/>
        <v>2.7460000000000004</v>
      </c>
      <c r="Q3539">
        <v>2024</v>
      </c>
      <c r="R3539" t="str">
        <f>IFERROR(VLOOKUP(G3539,'Importer Name'!A:B, 2, FALSE), "")</f>
        <v>COLORCON ASIA</v>
      </c>
      <c r="S3539" t="str">
        <f>IFERROR(VLOOKUP(H3539,'Supplier name '!A:B, 2, FALSE), "")</f>
        <v>COLORCON LIMITED</v>
      </c>
    </row>
    <row r="3540" spans="1:19">
      <c r="A3540" s="282" t="s">
        <v>3028</v>
      </c>
      <c r="B3540" s="286">
        <v>907.2</v>
      </c>
      <c r="C3540" s="286" t="s">
        <v>7</v>
      </c>
      <c r="D3540" s="321" t="s">
        <v>798</v>
      </c>
      <c r="E3540" s="286">
        <v>6.56</v>
      </c>
      <c r="F3540" s="286" t="s">
        <v>9</v>
      </c>
      <c r="G3540" s="286" t="s">
        <v>4619</v>
      </c>
      <c r="H3540" s="290" t="s">
        <v>4618</v>
      </c>
      <c r="I3540" s="89" t="s">
        <v>4641</v>
      </c>
      <c r="J3540" s="74">
        <f>IF(F3540="USD", E3540, E3540 * IFERROR(VLOOKUP(F3540, EXCHANGE_RATE!A:B, 2, FALSE), "Currency not found"))</f>
        <v>6.56</v>
      </c>
      <c r="K3540" s="74">
        <f t="shared" si="354"/>
        <v>6.56</v>
      </c>
      <c r="L3540" s="14">
        <f>IF(C3540="MTS", B3540, B3540 * IFERROR(VLOOKUP(C3540, 'QTY_CONVERSIONS '!A:B, 2, FALSE), "Units not found"))</f>
        <v>0.90720000000000012</v>
      </c>
      <c r="M3540" s="75">
        <f t="shared" si="355"/>
        <v>5951.232</v>
      </c>
      <c r="N3540" t="str">
        <f>IFERROR(VLOOKUP(D3540, Product_Category!A:B, 2, FALSE), "Uncategorized")</f>
        <v>CMC</v>
      </c>
      <c r="O3540" s="76">
        <f t="shared" si="356"/>
        <v>6.56</v>
      </c>
      <c r="P3540" s="76">
        <f t="shared" si="357"/>
        <v>5.9512320000000001</v>
      </c>
      <c r="Q3540">
        <v>2024</v>
      </c>
      <c r="R3540" t="str">
        <f>IFERROR(VLOOKUP(G3540,'Importer Name'!A:B, 2, FALSE), "")</f>
        <v>International Specialty Products</v>
      </c>
      <c r="S3540" t="str">
        <f>IFERROR(VLOOKUP(H3540,'Supplier name '!A:B, 2, FALSE), "")</f>
        <v>Ashland</v>
      </c>
    </row>
    <row r="3541" spans="1:19">
      <c r="A3541" s="282" t="s">
        <v>3028</v>
      </c>
      <c r="B3541" s="286">
        <v>430.92</v>
      </c>
      <c r="C3541" s="286" t="s">
        <v>7</v>
      </c>
      <c r="D3541" s="321" t="s">
        <v>798</v>
      </c>
      <c r="E3541" s="286">
        <v>6.56</v>
      </c>
      <c r="F3541" s="286" t="s">
        <v>9</v>
      </c>
      <c r="G3541" s="286" t="s">
        <v>4619</v>
      </c>
      <c r="H3541" s="290" t="s">
        <v>4618</v>
      </c>
      <c r="I3541" s="89" t="s">
        <v>4641</v>
      </c>
      <c r="J3541" s="74">
        <f>IF(F3541="USD", E3541, E3541 * IFERROR(VLOOKUP(F3541, EXCHANGE_RATE!A:B, 2, FALSE), "Currency not found"))</f>
        <v>6.56</v>
      </c>
      <c r="K3541" s="74">
        <f t="shared" si="354"/>
        <v>6.56</v>
      </c>
      <c r="L3541" s="14">
        <f>IF(C3541="MTS", B3541, B3541 * IFERROR(VLOOKUP(C3541, 'QTY_CONVERSIONS '!A:B, 2, FALSE), "Units not found"))</f>
        <v>0.43092000000000003</v>
      </c>
      <c r="M3541" s="75">
        <f t="shared" si="355"/>
        <v>2826.8352</v>
      </c>
      <c r="N3541" t="str">
        <f>IFERROR(VLOOKUP(D3541, Product_Category!A:B, 2, FALSE), "Uncategorized")</f>
        <v>CMC</v>
      </c>
      <c r="O3541" s="76">
        <f t="shared" si="356"/>
        <v>6.56</v>
      </c>
      <c r="P3541" s="76">
        <f t="shared" si="357"/>
        <v>2.8268352000000001</v>
      </c>
      <c r="Q3541">
        <v>2024</v>
      </c>
      <c r="R3541" t="str">
        <f>IFERROR(VLOOKUP(G3541,'Importer Name'!A:B, 2, FALSE), "")</f>
        <v>International Specialty Products</v>
      </c>
      <c r="S3541" t="str">
        <f>IFERROR(VLOOKUP(H3541,'Supplier name '!A:B, 2, FALSE), "")</f>
        <v>Ashland</v>
      </c>
    </row>
    <row r="3542" spans="1:19">
      <c r="A3542" s="282" t="s">
        <v>3028</v>
      </c>
      <c r="B3542" s="286">
        <v>113.4</v>
      </c>
      <c r="C3542" s="286" t="s">
        <v>7</v>
      </c>
      <c r="D3542" s="321" t="s">
        <v>798</v>
      </c>
      <c r="E3542" s="286">
        <v>33.43</v>
      </c>
      <c r="F3542" s="286" t="s">
        <v>9</v>
      </c>
      <c r="G3542" s="286" t="s">
        <v>4619</v>
      </c>
      <c r="H3542" s="290" t="s">
        <v>4618</v>
      </c>
      <c r="I3542" s="89" t="s">
        <v>4641</v>
      </c>
      <c r="J3542" s="74">
        <f>IF(F3542="USD", E3542, E3542 * IFERROR(VLOOKUP(F3542, EXCHANGE_RATE!A:B, 2, FALSE), "Currency not found"))</f>
        <v>33.43</v>
      </c>
      <c r="K3542" s="74">
        <f t="shared" si="354"/>
        <v>33.43</v>
      </c>
      <c r="L3542" s="14">
        <f>IF(C3542="MTS", B3542, B3542 * IFERROR(VLOOKUP(C3542, 'QTY_CONVERSIONS '!A:B, 2, FALSE), "Units not found"))</f>
        <v>0.11340000000000001</v>
      </c>
      <c r="M3542" s="75">
        <f t="shared" si="355"/>
        <v>3790.962</v>
      </c>
      <c r="N3542" t="str">
        <f>IFERROR(VLOOKUP(D3542, Product_Category!A:B, 2, FALSE), "Uncategorized")</f>
        <v>CMC</v>
      </c>
      <c r="O3542" s="76">
        <f t="shared" si="356"/>
        <v>33.43</v>
      </c>
      <c r="P3542" s="76">
        <f t="shared" si="357"/>
        <v>3.7909620000000004</v>
      </c>
      <c r="Q3542">
        <v>2024</v>
      </c>
      <c r="R3542" t="str">
        <f>IFERROR(VLOOKUP(G3542,'Importer Name'!A:B, 2, FALSE), "")</f>
        <v>International Specialty Products</v>
      </c>
      <c r="S3542" t="str">
        <f>IFERROR(VLOOKUP(H3542,'Supplier name '!A:B, 2, FALSE), "")</f>
        <v>Ashland</v>
      </c>
    </row>
    <row r="3543" spans="1:19">
      <c r="A3543" s="282" t="s">
        <v>3028</v>
      </c>
      <c r="B3543" s="286">
        <v>1814.4</v>
      </c>
      <c r="C3543" s="286" t="s">
        <v>7</v>
      </c>
      <c r="D3543" s="321" t="s">
        <v>798</v>
      </c>
      <c r="E3543" s="286">
        <v>6.56</v>
      </c>
      <c r="F3543" s="286" t="s">
        <v>9</v>
      </c>
      <c r="G3543" s="286" t="s">
        <v>4619</v>
      </c>
      <c r="H3543" s="290" t="s">
        <v>4618</v>
      </c>
      <c r="I3543" s="89" t="s">
        <v>4641</v>
      </c>
      <c r="J3543" s="74">
        <f>IF(F3543="USD", E3543, E3543 * IFERROR(VLOOKUP(F3543, EXCHANGE_RATE!A:B, 2, FALSE), "Currency not found"))</f>
        <v>6.56</v>
      </c>
      <c r="K3543" s="74">
        <f t="shared" si="354"/>
        <v>6.56</v>
      </c>
      <c r="L3543" s="14">
        <f>IF(C3543="MTS", B3543, B3543 * IFERROR(VLOOKUP(C3543, 'QTY_CONVERSIONS '!A:B, 2, FALSE), "Units not found"))</f>
        <v>1.8144000000000002</v>
      </c>
      <c r="M3543" s="75">
        <f t="shared" si="355"/>
        <v>11902.464</v>
      </c>
      <c r="N3543" t="str">
        <f>IFERROR(VLOOKUP(D3543, Product_Category!A:B, 2, FALSE), "Uncategorized")</f>
        <v>CMC</v>
      </c>
      <c r="O3543" s="76">
        <f t="shared" si="356"/>
        <v>6.56</v>
      </c>
      <c r="P3543" s="76">
        <f t="shared" si="357"/>
        <v>11.902464</v>
      </c>
      <c r="Q3543">
        <v>2024</v>
      </c>
      <c r="R3543" t="str">
        <f>IFERROR(VLOOKUP(G3543,'Importer Name'!A:B, 2, FALSE), "")</f>
        <v>International Specialty Products</v>
      </c>
      <c r="S3543" t="str">
        <f>IFERROR(VLOOKUP(H3543,'Supplier name '!A:B, 2, FALSE), "")</f>
        <v>Ashland</v>
      </c>
    </row>
    <row r="3544" spans="1:19">
      <c r="A3544" s="282" t="s">
        <v>3028</v>
      </c>
      <c r="B3544" s="286">
        <v>3</v>
      </c>
      <c r="C3544" s="286" t="s">
        <v>7</v>
      </c>
      <c r="D3544" s="321" t="s">
        <v>910</v>
      </c>
      <c r="E3544" s="286">
        <v>1.03</v>
      </c>
      <c r="F3544" s="286" t="s">
        <v>9</v>
      </c>
      <c r="G3544" s="286" t="s">
        <v>4097</v>
      </c>
      <c r="H3544" s="290" t="s">
        <v>4640</v>
      </c>
      <c r="I3544" s="89" t="s">
        <v>4641</v>
      </c>
      <c r="J3544" s="74">
        <f>IF(F3544="USD", E3544, E3544 * IFERROR(VLOOKUP(F3544, EXCHANGE_RATE!A:B, 2, FALSE), "Currency not found"))</f>
        <v>1.03</v>
      </c>
      <c r="K3544" s="74">
        <f t="shared" si="354"/>
        <v>1.03</v>
      </c>
      <c r="L3544" s="14">
        <f>IF(C3544="MTS", B3544, B3544 * IFERROR(VLOOKUP(C3544, 'QTY_CONVERSIONS '!A:B, 2, FALSE), "Units not found"))</f>
        <v>3.0000000000000001E-3</v>
      </c>
      <c r="M3544" s="75">
        <f t="shared" si="355"/>
        <v>3.09</v>
      </c>
      <c r="N3544" t="str">
        <f>IFERROR(VLOOKUP(D3544, Product_Category!A:B, 2, FALSE), "Uncategorized")</f>
        <v>MAGNESIUM STEARATE</v>
      </c>
      <c r="O3544" s="76">
        <f t="shared" si="356"/>
        <v>1.03</v>
      </c>
      <c r="P3544" s="76">
        <f t="shared" si="357"/>
        <v>3.0900000000000003E-3</v>
      </c>
      <c r="Q3544">
        <v>2024</v>
      </c>
      <c r="R3544" t="str">
        <f>IFERROR(VLOOKUP(G3544,'Importer Name'!A:B, 2, FALSE), "")</f>
        <v>Avantor</v>
      </c>
      <c r="S3544" t="str">
        <f>IFERROR(VLOOKUP(H3544,'Supplier name '!A:B, 2, FALSE), "")</f>
        <v>AVANTOR PERFORMANCE</v>
      </c>
    </row>
    <row r="3545" spans="1:19">
      <c r="A3545" s="282" t="s">
        <v>3028</v>
      </c>
      <c r="B3545" s="286">
        <v>1</v>
      </c>
      <c r="C3545" s="286" t="s">
        <v>7</v>
      </c>
      <c r="D3545" s="321" t="s">
        <v>910</v>
      </c>
      <c r="E3545" s="286">
        <v>1.03</v>
      </c>
      <c r="F3545" s="286" t="s">
        <v>9</v>
      </c>
      <c r="G3545" s="286" t="s">
        <v>4097</v>
      </c>
      <c r="H3545" s="290" t="s">
        <v>4640</v>
      </c>
      <c r="I3545" s="89" t="s">
        <v>4641</v>
      </c>
      <c r="J3545" s="74">
        <f>IF(F3545="USD", E3545, E3545 * IFERROR(VLOOKUP(F3545, EXCHANGE_RATE!A:B, 2, FALSE), "Currency not found"))</f>
        <v>1.03</v>
      </c>
      <c r="K3545" s="74">
        <f t="shared" si="354"/>
        <v>1.03</v>
      </c>
      <c r="L3545" s="14">
        <f>IF(C3545="MTS", B3545, B3545 * IFERROR(VLOOKUP(C3545, 'QTY_CONVERSIONS '!A:B, 2, FALSE), "Units not found"))</f>
        <v>1E-3</v>
      </c>
      <c r="M3545" s="75">
        <f t="shared" si="355"/>
        <v>1.03</v>
      </c>
      <c r="N3545" t="str">
        <f>IFERROR(VLOOKUP(D3545, Product_Category!A:B, 2, FALSE), "Uncategorized")</f>
        <v>MAGNESIUM STEARATE</v>
      </c>
      <c r="O3545" s="76">
        <f t="shared" si="356"/>
        <v>1.03</v>
      </c>
      <c r="P3545" s="76">
        <f t="shared" si="357"/>
        <v>1.0300000000000001E-3</v>
      </c>
      <c r="Q3545">
        <v>2024</v>
      </c>
      <c r="R3545" t="str">
        <f>IFERROR(VLOOKUP(G3545,'Importer Name'!A:B, 2, FALSE), "")</f>
        <v>Avantor</v>
      </c>
      <c r="S3545" t="str">
        <f>IFERROR(VLOOKUP(H3545,'Supplier name '!A:B, 2, FALSE), "")</f>
        <v>AVANTOR PERFORMANCE</v>
      </c>
    </row>
    <row r="3546" spans="1:19">
      <c r="A3546" s="282" t="s">
        <v>3028</v>
      </c>
      <c r="B3546" s="286">
        <v>90</v>
      </c>
      <c r="C3546" s="286" t="s">
        <v>7</v>
      </c>
      <c r="D3546" s="321" t="s">
        <v>910</v>
      </c>
      <c r="E3546" s="286">
        <v>1.03</v>
      </c>
      <c r="F3546" s="286" t="s">
        <v>9</v>
      </c>
      <c r="G3546" s="286" t="s">
        <v>4097</v>
      </c>
      <c r="H3546" s="290" t="s">
        <v>4640</v>
      </c>
      <c r="I3546" s="89" t="s">
        <v>4641</v>
      </c>
      <c r="J3546" s="74">
        <f>IF(F3546="USD", E3546, E3546 * IFERROR(VLOOKUP(F3546, EXCHANGE_RATE!A:B, 2, FALSE), "Currency not found"))</f>
        <v>1.03</v>
      </c>
      <c r="K3546" s="74">
        <f t="shared" si="354"/>
        <v>1.03</v>
      </c>
      <c r="L3546" s="14">
        <f>IF(C3546="MTS", B3546, B3546 * IFERROR(VLOOKUP(C3546, 'QTY_CONVERSIONS '!A:B, 2, FALSE), "Units not found"))</f>
        <v>0.09</v>
      </c>
      <c r="M3546" s="75">
        <f t="shared" si="355"/>
        <v>92.7</v>
      </c>
      <c r="N3546" t="str">
        <f>IFERROR(VLOOKUP(D3546, Product_Category!A:B, 2, FALSE), "Uncategorized")</f>
        <v>MAGNESIUM STEARATE</v>
      </c>
      <c r="O3546" s="76">
        <f t="shared" si="356"/>
        <v>1.03</v>
      </c>
      <c r="P3546" s="76">
        <f t="shared" si="357"/>
        <v>9.2700000000000005E-2</v>
      </c>
      <c r="Q3546">
        <v>2024</v>
      </c>
      <c r="R3546" t="str">
        <f>IFERROR(VLOOKUP(G3546,'Importer Name'!A:B, 2, FALSE), "")</f>
        <v>Avantor</v>
      </c>
      <c r="S3546" t="str">
        <f>IFERROR(VLOOKUP(H3546,'Supplier name '!A:B, 2, FALSE), "")</f>
        <v>AVANTOR PERFORMANCE</v>
      </c>
    </row>
    <row r="3547" spans="1:19">
      <c r="A3547" s="282" t="s">
        <v>3028</v>
      </c>
      <c r="B3547" s="286">
        <v>33</v>
      </c>
      <c r="C3547" s="286" t="s">
        <v>7</v>
      </c>
      <c r="D3547" s="321" t="s">
        <v>910</v>
      </c>
      <c r="E3547" s="286">
        <v>1.03</v>
      </c>
      <c r="F3547" s="286" t="s">
        <v>9</v>
      </c>
      <c r="G3547" s="286" t="s">
        <v>4097</v>
      </c>
      <c r="H3547" s="290" t="s">
        <v>4640</v>
      </c>
      <c r="I3547" s="89" t="s">
        <v>4641</v>
      </c>
      <c r="J3547" s="74">
        <f>IF(F3547="USD", E3547, E3547 * IFERROR(VLOOKUP(F3547, EXCHANGE_RATE!A:B, 2, FALSE), "Currency not found"))</f>
        <v>1.03</v>
      </c>
      <c r="K3547" s="74">
        <f t="shared" si="354"/>
        <v>1.03</v>
      </c>
      <c r="L3547" s="14">
        <f>IF(C3547="MTS", B3547, B3547 * IFERROR(VLOOKUP(C3547, 'QTY_CONVERSIONS '!A:B, 2, FALSE), "Units not found"))</f>
        <v>3.3000000000000002E-2</v>
      </c>
      <c r="M3547" s="75">
        <f t="shared" si="355"/>
        <v>33.99</v>
      </c>
      <c r="N3547" t="str">
        <f>IFERROR(VLOOKUP(D3547, Product_Category!A:B, 2, FALSE), "Uncategorized")</f>
        <v>MAGNESIUM STEARATE</v>
      </c>
      <c r="O3547" s="76">
        <f t="shared" si="356"/>
        <v>1.03</v>
      </c>
      <c r="P3547" s="76">
        <f t="shared" si="357"/>
        <v>3.3989999999999999E-2</v>
      </c>
      <c r="Q3547">
        <v>2024</v>
      </c>
      <c r="R3547" t="str">
        <f>IFERROR(VLOOKUP(G3547,'Importer Name'!A:B, 2, FALSE), "")</f>
        <v>Avantor</v>
      </c>
      <c r="S3547" t="str">
        <f>IFERROR(VLOOKUP(H3547,'Supplier name '!A:B, 2, FALSE), "")</f>
        <v>AVANTOR PERFORMANCE</v>
      </c>
    </row>
    <row r="3548" spans="1:19">
      <c r="A3548" s="282" t="s">
        <v>3028</v>
      </c>
      <c r="B3548" s="286">
        <v>30</v>
      </c>
      <c r="C3548" s="286" t="s">
        <v>7</v>
      </c>
      <c r="D3548" s="321" t="s">
        <v>910</v>
      </c>
      <c r="E3548" s="286">
        <v>1.03</v>
      </c>
      <c r="F3548" s="286" t="s">
        <v>9</v>
      </c>
      <c r="G3548" s="286" t="s">
        <v>4097</v>
      </c>
      <c r="H3548" s="290" t="s">
        <v>4640</v>
      </c>
      <c r="I3548" s="89" t="s">
        <v>4641</v>
      </c>
      <c r="J3548" s="74">
        <f>IF(F3548="USD", E3548, E3548 * IFERROR(VLOOKUP(F3548, EXCHANGE_RATE!A:B, 2, FALSE), "Currency not found"))</f>
        <v>1.03</v>
      </c>
      <c r="K3548" s="74">
        <f t="shared" si="354"/>
        <v>1.03</v>
      </c>
      <c r="L3548" s="14">
        <f>IF(C3548="MTS", B3548, B3548 * IFERROR(VLOOKUP(C3548, 'QTY_CONVERSIONS '!A:B, 2, FALSE), "Units not found"))</f>
        <v>0.03</v>
      </c>
      <c r="M3548" s="75">
        <f t="shared" si="355"/>
        <v>30.900000000000002</v>
      </c>
      <c r="N3548" t="str">
        <f>IFERROR(VLOOKUP(D3548, Product_Category!A:B, 2, FALSE), "Uncategorized")</f>
        <v>MAGNESIUM STEARATE</v>
      </c>
      <c r="O3548" s="76">
        <f t="shared" si="356"/>
        <v>1.03</v>
      </c>
      <c r="P3548" s="76">
        <f t="shared" si="357"/>
        <v>3.09E-2</v>
      </c>
      <c r="Q3548">
        <v>2024</v>
      </c>
      <c r="R3548" t="str">
        <f>IFERROR(VLOOKUP(G3548,'Importer Name'!A:B, 2, FALSE), "")</f>
        <v>Avantor</v>
      </c>
      <c r="S3548" t="str">
        <f>IFERROR(VLOOKUP(H3548,'Supplier name '!A:B, 2, FALSE), "")</f>
        <v>AVANTOR PERFORMANCE</v>
      </c>
    </row>
    <row r="3549" spans="1:19">
      <c r="A3549" s="282" t="s">
        <v>3028</v>
      </c>
      <c r="B3549" s="286">
        <v>4</v>
      </c>
      <c r="C3549" s="286" t="s">
        <v>7</v>
      </c>
      <c r="D3549" s="321" t="s">
        <v>910</v>
      </c>
      <c r="E3549" s="286">
        <v>1.03</v>
      </c>
      <c r="F3549" s="286" t="s">
        <v>9</v>
      </c>
      <c r="G3549" s="286" t="s">
        <v>4097</v>
      </c>
      <c r="H3549" s="290" t="s">
        <v>4640</v>
      </c>
      <c r="I3549" s="89" t="s">
        <v>4641</v>
      </c>
      <c r="J3549" s="74">
        <f>IF(F3549="USD", E3549, E3549 * IFERROR(VLOOKUP(F3549, EXCHANGE_RATE!A:B, 2, FALSE), "Currency not found"))</f>
        <v>1.03</v>
      </c>
      <c r="K3549" s="74">
        <f t="shared" si="354"/>
        <v>1.03</v>
      </c>
      <c r="L3549" s="14">
        <f>IF(C3549="MTS", B3549, B3549 * IFERROR(VLOOKUP(C3549, 'QTY_CONVERSIONS '!A:B, 2, FALSE), "Units not found"))</f>
        <v>4.0000000000000001E-3</v>
      </c>
      <c r="M3549" s="75">
        <f t="shared" si="355"/>
        <v>4.12</v>
      </c>
      <c r="N3549" t="str">
        <f>IFERROR(VLOOKUP(D3549, Product_Category!A:B, 2, FALSE), "Uncategorized")</f>
        <v>MAGNESIUM STEARATE</v>
      </c>
      <c r="O3549" s="76">
        <f t="shared" si="356"/>
        <v>1.03</v>
      </c>
      <c r="P3549" s="76">
        <f t="shared" si="357"/>
        <v>4.1200000000000004E-3</v>
      </c>
      <c r="Q3549">
        <v>2024</v>
      </c>
      <c r="R3549" t="str">
        <f>IFERROR(VLOOKUP(G3549,'Importer Name'!A:B, 2, FALSE), "")</f>
        <v>Avantor</v>
      </c>
      <c r="S3549" t="str">
        <f>IFERROR(VLOOKUP(H3549,'Supplier name '!A:B, 2, FALSE), "")</f>
        <v>AVANTOR PERFORMANCE</v>
      </c>
    </row>
    <row r="3550" spans="1:19">
      <c r="A3550" s="282" t="s">
        <v>3028</v>
      </c>
      <c r="B3550" s="286">
        <v>2</v>
      </c>
      <c r="C3550" s="286" t="s">
        <v>7</v>
      </c>
      <c r="D3550" s="321" t="s">
        <v>910</v>
      </c>
      <c r="E3550" s="286">
        <v>1.03</v>
      </c>
      <c r="F3550" s="286" t="s">
        <v>9</v>
      </c>
      <c r="G3550" s="286" t="s">
        <v>4097</v>
      </c>
      <c r="H3550" s="290" t="s">
        <v>4640</v>
      </c>
      <c r="I3550" s="89" t="s">
        <v>4641</v>
      </c>
      <c r="J3550" s="74">
        <f>IF(F3550="USD", E3550, E3550 * IFERROR(VLOOKUP(F3550, EXCHANGE_RATE!A:B, 2, FALSE), "Currency not found"))</f>
        <v>1.03</v>
      </c>
      <c r="K3550" s="74">
        <f t="shared" si="354"/>
        <v>1.03</v>
      </c>
      <c r="L3550" s="14">
        <f>IF(C3550="MTS", B3550, B3550 * IFERROR(VLOOKUP(C3550, 'QTY_CONVERSIONS '!A:B, 2, FALSE), "Units not found"))</f>
        <v>2E-3</v>
      </c>
      <c r="M3550" s="75">
        <f t="shared" si="355"/>
        <v>2.06</v>
      </c>
      <c r="N3550" t="str">
        <f>IFERROR(VLOOKUP(D3550, Product_Category!A:B, 2, FALSE), "Uncategorized")</f>
        <v>MAGNESIUM STEARATE</v>
      </c>
      <c r="O3550" s="76">
        <f t="shared" si="356"/>
        <v>1.03</v>
      </c>
      <c r="P3550" s="76">
        <f t="shared" si="357"/>
        <v>2.0600000000000002E-3</v>
      </c>
      <c r="Q3550">
        <v>2024</v>
      </c>
      <c r="R3550" t="str">
        <f>IFERROR(VLOOKUP(G3550,'Importer Name'!A:B, 2, FALSE), "")</f>
        <v>Avantor</v>
      </c>
      <c r="S3550" t="str">
        <f>IFERROR(VLOOKUP(H3550,'Supplier name '!A:B, 2, FALSE), "")</f>
        <v>AVANTOR PERFORMANCE</v>
      </c>
    </row>
    <row r="3551" spans="1:19">
      <c r="A3551" s="282" t="s">
        <v>3028</v>
      </c>
      <c r="B3551" s="286">
        <v>1400</v>
      </c>
      <c r="C3551" s="286" t="s">
        <v>7</v>
      </c>
      <c r="D3551" s="321" t="s">
        <v>3994</v>
      </c>
      <c r="E3551" s="286">
        <v>5.14</v>
      </c>
      <c r="F3551" s="286" t="s">
        <v>9</v>
      </c>
      <c r="G3551" s="286" t="s">
        <v>4066</v>
      </c>
      <c r="H3551" s="290" t="s">
        <v>4630</v>
      </c>
      <c r="I3551" s="89" t="s">
        <v>4641</v>
      </c>
      <c r="J3551" s="74">
        <f>IF(F3551="USD", E3551, E3551 * IFERROR(VLOOKUP(F3551, EXCHANGE_RATE!A:B, 2, FALSE), "Currency not found"))</f>
        <v>5.14</v>
      </c>
      <c r="K3551" s="74">
        <f t="shared" ref="K3551:K3560" si="358">ROUNDUP(J3551,2)</f>
        <v>5.14</v>
      </c>
      <c r="L3551" s="14">
        <f>IF(C3551="MTS", B3551, B3551 * IFERROR(VLOOKUP(C3551, 'QTY_CONVERSIONS '!A:B, 2, FALSE), "Units not found"))</f>
        <v>1.4000000000000001</v>
      </c>
      <c r="M3551" s="75">
        <f t="shared" ref="M3551:M3560" si="359">B3551*K3551</f>
        <v>7196</v>
      </c>
      <c r="N3551" t="str">
        <f>IFERROR(VLOOKUP(D3551, Product_Category!A:B, 2, FALSE), "Uncategorized")</f>
        <v>MCC</v>
      </c>
      <c r="O3551" s="76">
        <f t="shared" ref="O3551:O3560" si="360">K3551</f>
        <v>5.14</v>
      </c>
      <c r="P3551" s="76">
        <f t="shared" ref="P3551:P3560" si="361">L3551*O3551</f>
        <v>7.1960000000000006</v>
      </c>
      <c r="Q3551">
        <v>2024</v>
      </c>
      <c r="R3551" t="str">
        <f>IFERROR(VLOOKUP(G3551,'Importer Name'!A:B, 2, FALSE), "")</f>
        <v>SIGNET</v>
      </c>
      <c r="S3551" t="str">
        <f>IFERROR(VLOOKUP(H3551,'Supplier name '!A:B, 2, FALSE), "")</f>
        <v>International N &amp; H Mfg</v>
      </c>
    </row>
    <row r="3552" spans="1:19">
      <c r="A3552" s="282" t="s">
        <v>3028</v>
      </c>
      <c r="B3552" s="286">
        <v>500</v>
      </c>
      <c r="C3552" s="286" t="s">
        <v>7</v>
      </c>
      <c r="D3552" s="321" t="s">
        <v>4594</v>
      </c>
      <c r="E3552" s="286">
        <v>18.89</v>
      </c>
      <c r="F3552" s="286" t="s">
        <v>9</v>
      </c>
      <c r="G3552" s="286" t="s">
        <v>4066</v>
      </c>
      <c r="H3552" s="290" t="s">
        <v>4630</v>
      </c>
      <c r="I3552" s="89" t="s">
        <v>4641</v>
      </c>
      <c r="J3552" s="74">
        <f>IF(F3552="USD", E3552, E3552 * IFERROR(VLOOKUP(F3552, EXCHANGE_RATE!A:B, 2, FALSE), "Currency not found"))</f>
        <v>18.89</v>
      </c>
      <c r="K3552" s="74">
        <f t="shared" si="358"/>
        <v>18.89</v>
      </c>
      <c r="L3552" s="14">
        <f>IF(C3552="MTS", B3552, B3552 * IFERROR(VLOOKUP(C3552, 'QTY_CONVERSIONS '!A:B, 2, FALSE), "Units not found"))</f>
        <v>0.5</v>
      </c>
      <c r="M3552" s="75">
        <f t="shared" si="359"/>
        <v>9445</v>
      </c>
      <c r="N3552" t="str">
        <f>IFERROR(VLOOKUP(D3552, Product_Category!A:B, 2, FALSE), "Uncategorized")</f>
        <v>MCC</v>
      </c>
      <c r="O3552" s="76">
        <f t="shared" si="360"/>
        <v>18.89</v>
      </c>
      <c r="P3552" s="76">
        <f t="shared" si="361"/>
        <v>9.4450000000000003</v>
      </c>
      <c r="Q3552">
        <v>2024</v>
      </c>
      <c r="R3552" t="str">
        <f>IFERROR(VLOOKUP(G3552,'Importer Name'!A:B, 2, FALSE), "")</f>
        <v>SIGNET</v>
      </c>
      <c r="S3552" t="str">
        <f>IFERROR(VLOOKUP(H3552,'Supplier name '!A:B, 2, FALSE), "")</f>
        <v>International N &amp; H Mfg</v>
      </c>
    </row>
    <row r="3553" spans="1:19">
      <c r="A3553" s="282" t="s">
        <v>3028</v>
      </c>
      <c r="B3553" s="286">
        <v>2000</v>
      </c>
      <c r="C3553" s="286" t="s">
        <v>7</v>
      </c>
      <c r="D3553" s="321" t="s">
        <v>4594</v>
      </c>
      <c r="E3553" s="286">
        <v>18.89</v>
      </c>
      <c r="F3553" s="286" t="s">
        <v>9</v>
      </c>
      <c r="G3553" s="286" t="s">
        <v>4066</v>
      </c>
      <c r="H3553" s="290" t="s">
        <v>4630</v>
      </c>
      <c r="I3553" s="89" t="s">
        <v>4641</v>
      </c>
      <c r="J3553" s="74">
        <f>IF(F3553="USD", E3553, E3553 * IFERROR(VLOOKUP(F3553, EXCHANGE_RATE!A:B, 2, FALSE), "Currency not found"))</f>
        <v>18.89</v>
      </c>
      <c r="K3553" s="74">
        <f t="shared" si="358"/>
        <v>18.89</v>
      </c>
      <c r="L3553" s="14">
        <f>IF(C3553="MTS", B3553, B3553 * IFERROR(VLOOKUP(C3553, 'QTY_CONVERSIONS '!A:B, 2, FALSE), "Units not found"))</f>
        <v>2</v>
      </c>
      <c r="M3553" s="75">
        <f t="shared" si="359"/>
        <v>37780</v>
      </c>
      <c r="N3553" t="str">
        <f>IFERROR(VLOOKUP(D3553, Product_Category!A:B, 2, FALSE), "Uncategorized")</f>
        <v>MCC</v>
      </c>
      <c r="O3553" s="76">
        <f t="shared" si="360"/>
        <v>18.89</v>
      </c>
      <c r="P3553" s="76">
        <f t="shared" si="361"/>
        <v>37.78</v>
      </c>
      <c r="Q3553">
        <v>2024</v>
      </c>
      <c r="R3553" t="str">
        <f>IFERROR(VLOOKUP(G3553,'Importer Name'!A:B, 2, FALSE), "")</f>
        <v>SIGNET</v>
      </c>
      <c r="S3553" t="str">
        <f>IFERROR(VLOOKUP(H3553,'Supplier name '!A:B, 2, FALSE), "")</f>
        <v>International N &amp; H Mfg</v>
      </c>
    </row>
    <row r="3554" spans="1:19">
      <c r="A3554" s="282" t="s">
        <v>3028</v>
      </c>
      <c r="B3554" s="286">
        <v>1440</v>
      </c>
      <c r="C3554" s="286" t="s">
        <v>7</v>
      </c>
      <c r="D3554" s="321" t="s">
        <v>4595</v>
      </c>
      <c r="E3554" s="286">
        <v>15.54</v>
      </c>
      <c r="F3554" s="286" t="s">
        <v>9</v>
      </c>
      <c r="G3554" s="286" t="s">
        <v>4066</v>
      </c>
      <c r="H3554" s="290" t="s">
        <v>4630</v>
      </c>
      <c r="I3554" s="89" t="s">
        <v>4641</v>
      </c>
      <c r="J3554" s="74">
        <f>IF(F3554="USD", E3554, E3554 * IFERROR(VLOOKUP(F3554, EXCHANGE_RATE!A:B, 2, FALSE), "Currency not found"))</f>
        <v>15.54</v>
      </c>
      <c r="K3554" s="74">
        <f t="shared" si="358"/>
        <v>15.54</v>
      </c>
      <c r="L3554" s="14">
        <f>IF(C3554="MTS", B3554, B3554 * IFERROR(VLOOKUP(C3554, 'QTY_CONVERSIONS '!A:B, 2, FALSE), "Units not found"))</f>
        <v>1.44</v>
      </c>
      <c r="M3554" s="75">
        <f t="shared" si="359"/>
        <v>22377.599999999999</v>
      </c>
      <c r="N3554" t="str">
        <f>IFERROR(VLOOKUP(D3554, Product_Category!A:B, 2, FALSE), "Uncategorized")</f>
        <v>MCC</v>
      </c>
      <c r="O3554" s="76">
        <f t="shared" si="360"/>
        <v>15.54</v>
      </c>
      <c r="P3554" s="76">
        <f t="shared" si="361"/>
        <v>22.377599999999997</v>
      </c>
      <c r="Q3554">
        <v>2024</v>
      </c>
      <c r="R3554" t="str">
        <f>IFERROR(VLOOKUP(G3554,'Importer Name'!A:B, 2, FALSE), "")</f>
        <v>SIGNET</v>
      </c>
      <c r="S3554" t="str">
        <f>IFERROR(VLOOKUP(H3554,'Supplier name '!A:B, 2, FALSE), "")</f>
        <v>International N &amp; H Mfg</v>
      </c>
    </row>
    <row r="3555" spans="1:19">
      <c r="A3555" s="282" t="s">
        <v>3028</v>
      </c>
      <c r="B3555" s="286">
        <v>300</v>
      </c>
      <c r="C3555" s="286" t="s">
        <v>7</v>
      </c>
      <c r="D3555" s="321" t="s">
        <v>4594</v>
      </c>
      <c r="E3555" s="286">
        <v>18.89</v>
      </c>
      <c r="F3555" s="286" t="s">
        <v>9</v>
      </c>
      <c r="G3555" s="286" t="s">
        <v>4066</v>
      </c>
      <c r="H3555" s="290" t="s">
        <v>4630</v>
      </c>
      <c r="I3555" s="89" t="s">
        <v>4641</v>
      </c>
      <c r="J3555" s="74">
        <f>IF(F3555="USD", E3555, E3555 * IFERROR(VLOOKUP(F3555, EXCHANGE_RATE!A:B, 2, FALSE), "Currency not found"))</f>
        <v>18.89</v>
      </c>
      <c r="K3555" s="74">
        <f t="shared" si="358"/>
        <v>18.89</v>
      </c>
      <c r="L3555" s="14">
        <f>IF(C3555="MTS", B3555, B3555 * IFERROR(VLOOKUP(C3555, 'QTY_CONVERSIONS '!A:B, 2, FALSE), "Units not found"))</f>
        <v>0.3</v>
      </c>
      <c r="M3555" s="75">
        <f t="shared" si="359"/>
        <v>5667</v>
      </c>
      <c r="N3555" t="str">
        <f>IFERROR(VLOOKUP(D3555, Product_Category!A:B, 2, FALSE), "Uncategorized")</f>
        <v>MCC</v>
      </c>
      <c r="O3555" s="76">
        <f t="shared" si="360"/>
        <v>18.89</v>
      </c>
      <c r="P3555" s="76">
        <f t="shared" si="361"/>
        <v>5.6669999999999998</v>
      </c>
      <c r="Q3555">
        <v>2024</v>
      </c>
      <c r="R3555" t="str">
        <f>IFERROR(VLOOKUP(G3555,'Importer Name'!A:B, 2, FALSE), "")</f>
        <v>SIGNET</v>
      </c>
      <c r="S3555" t="str">
        <f>IFERROR(VLOOKUP(H3555,'Supplier name '!A:B, 2, FALSE), "")</f>
        <v>International N &amp; H Mfg</v>
      </c>
    </row>
    <row r="3556" spans="1:19">
      <c r="A3556" s="282" t="s">
        <v>3028</v>
      </c>
      <c r="B3556" s="286">
        <v>1440</v>
      </c>
      <c r="C3556" s="286" t="s">
        <v>7</v>
      </c>
      <c r="D3556" s="321" t="s">
        <v>798</v>
      </c>
      <c r="E3556" s="286">
        <v>15.54</v>
      </c>
      <c r="F3556" s="286" t="s">
        <v>9</v>
      </c>
      <c r="G3556" s="286" t="s">
        <v>4066</v>
      </c>
      <c r="H3556" s="290" t="s">
        <v>4630</v>
      </c>
      <c r="I3556" s="89" t="s">
        <v>4641</v>
      </c>
      <c r="J3556" s="74">
        <f>IF(F3556="USD", E3556, E3556 * IFERROR(VLOOKUP(F3556, EXCHANGE_RATE!A:B, 2, FALSE), "Currency not found"))</f>
        <v>15.54</v>
      </c>
      <c r="K3556" s="74">
        <f t="shared" si="358"/>
        <v>15.54</v>
      </c>
      <c r="L3556" s="14">
        <f>IF(C3556="MTS", B3556, B3556 * IFERROR(VLOOKUP(C3556, 'QTY_CONVERSIONS '!A:B, 2, FALSE), "Units not found"))</f>
        <v>1.44</v>
      </c>
      <c r="M3556" s="75">
        <f t="shared" si="359"/>
        <v>22377.599999999999</v>
      </c>
      <c r="N3556" t="str">
        <f>IFERROR(VLOOKUP(D3556, Product_Category!A:B, 2, FALSE), "Uncategorized")</f>
        <v>CMC</v>
      </c>
      <c r="O3556" s="76">
        <f t="shared" si="360"/>
        <v>15.54</v>
      </c>
      <c r="P3556" s="76">
        <f t="shared" si="361"/>
        <v>22.377599999999997</v>
      </c>
      <c r="Q3556">
        <v>2024</v>
      </c>
      <c r="R3556" t="str">
        <f>IFERROR(VLOOKUP(G3556,'Importer Name'!A:B, 2, FALSE), "")</f>
        <v>SIGNET</v>
      </c>
      <c r="S3556" t="str">
        <f>IFERROR(VLOOKUP(H3556,'Supplier name '!A:B, 2, FALSE), "")</f>
        <v>International N &amp; H Mfg</v>
      </c>
    </row>
    <row r="3557" spans="1:19">
      <c r="A3557" s="282" t="s">
        <v>3028</v>
      </c>
      <c r="B3557" s="286">
        <v>15</v>
      </c>
      <c r="C3557" s="286" t="s">
        <v>7</v>
      </c>
      <c r="D3557" s="321" t="s">
        <v>724</v>
      </c>
      <c r="E3557" s="301">
        <v>67.290000000000006</v>
      </c>
      <c r="F3557" s="286" t="s">
        <v>1718</v>
      </c>
      <c r="G3557" s="286" t="s">
        <v>4052</v>
      </c>
      <c r="H3557" s="290" t="s">
        <v>4053</v>
      </c>
      <c r="I3557" s="89" t="s">
        <v>4641</v>
      </c>
      <c r="J3557" s="74">
        <f>IF(F3557="USD", E3557, E3557 * IFERROR(VLOOKUP(F3557, EXCHANGE_RATE!A:B, 2, FALSE), "Currency not found"))</f>
        <v>72.00030000000001</v>
      </c>
      <c r="K3557" s="74">
        <f t="shared" si="358"/>
        <v>72.010000000000005</v>
      </c>
      <c r="L3557" s="14">
        <f>IF(C3557="MTS", B3557, B3557 * IFERROR(VLOOKUP(C3557, 'QTY_CONVERSIONS '!A:B, 2, FALSE), "Units not found"))</f>
        <v>1.4999999999999999E-2</v>
      </c>
      <c r="M3557" s="75">
        <f t="shared" si="359"/>
        <v>1080.1500000000001</v>
      </c>
      <c r="N3557" t="str">
        <f>IFERROR(VLOOKUP(D3557, Product_Category!A:B, 2, FALSE), "Uncategorized")</f>
        <v>MCC</v>
      </c>
      <c r="O3557" s="76">
        <f>K3557*1000</f>
        <v>72010</v>
      </c>
      <c r="P3557" s="76">
        <f t="shared" si="361"/>
        <v>1080.1499999999999</v>
      </c>
      <c r="Q3557">
        <v>2024</v>
      </c>
      <c r="R3557" t="str">
        <f>IFERROR(VLOOKUP(G3557,'Importer Name'!A:B, 2, FALSE), "")</f>
        <v>RETTENMAIER</v>
      </c>
      <c r="S3557" t="str">
        <f>IFERROR(VLOOKUP(H3557,'Supplier name '!A:B, 2, FALSE), "")</f>
        <v>JRS PHARMA</v>
      </c>
    </row>
    <row r="3558" spans="1:19">
      <c r="A3558" s="282" t="s">
        <v>3028</v>
      </c>
      <c r="B3558" s="286">
        <v>8000</v>
      </c>
      <c r="C3558" s="286" t="s">
        <v>7</v>
      </c>
      <c r="D3558" s="321" t="s">
        <v>4469</v>
      </c>
      <c r="E3558" s="286">
        <v>3.8</v>
      </c>
      <c r="F3558" s="286" t="s">
        <v>9</v>
      </c>
      <c r="G3558" s="286" t="s">
        <v>4052</v>
      </c>
      <c r="H3558" s="290" t="s">
        <v>4053</v>
      </c>
      <c r="I3558" s="89" t="s">
        <v>4641</v>
      </c>
      <c r="J3558" s="74">
        <f>IF(F3558="USD", E3558, E3558 * IFERROR(VLOOKUP(F3558, EXCHANGE_RATE!A:B, 2, FALSE), "Currency not found"))</f>
        <v>3.8</v>
      </c>
      <c r="K3558" s="74">
        <f t="shared" si="358"/>
        <v>3.8</v>
      </c>
      <c r="L3558" s="14">
        <f>IF(C3558="MTS", B3558, B3558 * IFERROR(VLOOKUP(C3558, 'QTY_CONVERSIONS '!A:B, 2, FALSE), "Units not found"))</f>
        <v>8</v>
      </c>
      <c r="M3558" s="75">
        <f t="shared" si="359"/>
        <v>30400</v>
      </c>
      <c r="N3558" t="str">
        <f>IFERROR(VLOOKUP(D3558, Product_Category!A:B, 2, FALSE), "Uncategorized")</f>
        <v>MCC</v>
      </c>
      <c r="O3558" s="76">
        <f t="shared" si="360"/>
        <v>3.8</v>
      </c>
      <c r="P3558" s="76">
        <f t="shared" si="361"/>
        <v>30.4</v>
      </c>
      <c r="Q3558">
        <v>2024</v>
      </c>
      <c r="R3558" t="str">
        <f>IFERROR(VLOOKUP(G3558,'Importer Name'!A:B, 2, FALSE), "")</f>
        <v>RETTENMAIER</v>
      </c>
      <c r="S3558" t="str">
        <f>IFERROR(VLOOKUP(H3558,'Supplier name '!A:B, 2, FALSE), "")</f>
        <v>JRS PHARMA</v>
      </c>
    </row>
    <row r="3559" spans="1:19">
      <c r="A3559" s="282" t="s">
        <v>3028</v>
      </c>
      <c r="B3559" s="286">
        <v>8000</v>
      </c>
      <c r="C3559" s="286" t="s">
        <v>7</v>
      </c>
      <c r="D3559" s="321" t="s">
        <v>4578</v>
      </c>
      <c r="E3559" s="286">
        <v>3.8</v>
      </c>
      <c r="F3559" s="286" t="s">
        <v>9</v>
      </c>
      <c r="G3559" s="286" t="s">
        <v>4052</v>
      </c>
      <c r="H3559" s="290" t="s">
        <v>4053</v>
      </c>
      <c r="I3559" s="89" t="s">
        <v>4641</v>
      </c>
      <c r="J3559" s="74">
        <f>IF(F3559="USD", E3559, E3559 * IFERROR(VLOOKUP(F3559, EXCHANGE_RATE!A:B, 2, FALSE), "Currency not found"))</f>
        <v>3.8</v>
      </c>
      <c r="K3559" s="74">
        <f t="shared" si="358"/>
        <v>3.8</v>
      </c>
      <c r="L3559" s="14">
        <f>IF(C3559="MTS", B3559, B3559 * IFERROR(VLOOKUP(C3559, 'QTY_CONVERSIONS '!A:B, 2, FALSE), "Units not found"))</f>
        <v>8</v>
      </c>
      <c r="M3559" s="75">
        <f t="shared" si="359"/>
        <v>30400</v>
      </c>
      <c r="N3559" t="str">
        <f>IFERROR(VLOOKUP(D3559, Product_Category!A:B, 2, FALSE), "Uncategorized")</f>
        <v>MCC</v>
      </c>
      <c r="O3559" s="76">
        <f t="shared" si="360"/>
        <v>3.8</v>
      </c>
      <c r="P3559" s="76">
        <f t="shared" si="361"/>
        <v>30.4</v>
      </c>
      <c r="Q3559">
        <v>2024</v>
      </c>
      <c r="R3559" t="str">
        <f>IFERROR(VLOOKUP(G3559,'Importer Name'!A:B, 2, FALSE), "")</f>
        <v>RETTENMAIER</v>
      </c>
      <c r="S3559" t="str">
        <f>IFERROR(VLOOKUP(H3559,'Supplier name '!A:B, 2, FALSE), "")</f>
        <v>JRS PHARMA</v>
      </c>
    </row>
    <row r="3560" spans="1:19">
      <c r="A3560" s="283" t="s">
        <v>3028</v>
      </c>
      <c r="B3560" s="287">
        <v>2</v>
      </c>
      <c r="C3560" s="287" t="s">
        <v>7</v>
      </c>
      <c r="D3560" s="322" t="s">
        <v>798</v>
      </c>
      <c r="E3560" s="287">
        <v>9.15</v>
      </c>
      <c r="F3560" s="287" t="s">
        <v>9</v>
      </c>
      <c r="G3560" s="287" t="s">
        <v>4624</v>
      </c>
      <c r="H3560" s="291" t="s">
        <v>4625</v>
      </c>
      <c r="I3560" s="89" t="s">
        <v>4641</v>
      </c>
      <c r="J3560" s="74">
        <f>IF(F3560="USD", E3560, E3560 * IFERROR(VLOOKUP(F3560, EXCHANGE_RATE!A:B, 2, FALSE), "Currency not found"))</f>
        <v>9.15</v>
      </c>
      <c r="K3560" s="74">
        <f t="shared" si="358"/>
        <v>9.15</v>
      </c>
      <c r="L3560" s="14">
        <f>IF(C3560="MTS", B3560, B3560 * IFERROR(VLOOKUP(C3560, 'QTY_CONVERSIONS '!A:B, 2, FALSE), "Units not found"))</f>
        <v>2E-3</v>
      </c>
      <c r="M3560" s="75">
        <f t="shared" si="359"/>
        <v>18.3</v>
      </c>
      <c r="N3560" t="str">
        <f>IFERROR(VLOOKUP(D3560, Product_Category!A:B, 2, FALSE), "Uncategorized")</f>
        <v>CMC</v>
      </c>
      <c r="O3560" s="76">
        <f t="shared" si="360"/>
        <v>9.15</v>
      </c>
      <c r="P3560" s="76">
        <f t="shared" si="361"/>
        <v>1.83E-2</v>
      </c>
      <c r="Q3560">
        <v>2024</v>
      </c>
      <c r="R3560" t="str">
        <f>IFERROR(VLOOKUP(G3560,'Importer Name'!A:B, 2, FALSE), "")</f>
        <v>SIGMA ALDRICH CHEMICALS</v>
      </c>
      <c r="S3560" t="str">
        <f>IFERROR(VLOOKUP(H3560,'Supplier name '!A:B, 2, FALSE), "")</f>
        <v>SIGMA ALDRICH</v>
      </c>
    </row>
  </sheetData>
  <autoFilter ref="A1:S3560" xr:uid="{8C99BB33-00AC-431C-BF2B-350745AEF84C}"/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3B66-BDDA-43D7-8877-31E87FB3966E}">
  <sheetPr codeName="Sheet1">
    <tabColor rgb="FF00B0F0"/>
  </sheetPr>
  <dimension ref="A1:S6227"/>
  <sheetViews>
    <sheetView topLeftCell="L1" zoomScale="85" zoomScaleNormal="85" workbookViewId="0">
      <pane ySplit="1" topLeftCell="A2" activePane="bottomLeft" state="frozen"/>
      <selection pane="bottomLeft" activeCell="S3" sqref="S3"/>
    </sheetView>
  </sheetViews>
  <sheetFormatPr defaultRowHeight="14.4"/>
  <cols>
    <col min="1" max="1" width="23.109375" style="143" customWidth="1"/>
    <col min="2" max="2" width="13.44140625" style="5" customWidth="1"/>
    <col min="3" max="3" width="17.109375" style="143" customWidth="1"/>
    <col min="4" max="4" width="76.88671875" style="143" customWidth="1"/>
    <col min="5" max="5" width="19.44140625" style="246" customWidth="1"/>
    <col min="6" max="6" width="22.88671875" style="143" customWidth="1"/>
    <col min="7" max="7" width="32.33203125" style="143" customWidth="1"/>
    <col min="8" max="8" width="40.88671875" style="143" customWidth="1"/>
    <col min="9" max="9" width="23.21875" style="143" customWidth="1"/>
    <col min="10" max="10" width="15.33203125" style="184" customWidth="1"/>
    <col min="11" max="11" width="19.21875" style="184" customWidth="1"/>
    <col min="12" max="12" width="16.109375" style="184" customWidth="1"/>
    <col min="13" max="13" width="24.33203125" style="185" customWidth="1"/>
    <col min="14" max="14" width="26.109375" style="143" customWidth="1"/>
    <col min="15" max="15" width="24.6640625" style="185" customWidth="1"/>
    <col min="16" max="16" width="25" style="185" customWidth="1"/>
    <col min="17" max="17" width="16.5546875" style="143" customWidth="1"/>
    <col min="18" max="18" width="35.5546875" style="143" customWidth="1"/>
    <col min="19" max="19" width="34.109375" style="143" customWidth="1"/>
    <col min="20" max="16384" width="8.88671875" style="143"/>
  </cols>
  <sheetData>
    <row r="1" spans="1:19" s="39" customFormat="1">
      <c r="A1" s="19" t="s">
        <v>0</v>
      </c>
      <c r="B1" s="18" t="s">
        <v>2260</v>
      </c>
      <c r="C1" s="19" t="s">
        <v>1</v>
      </c>
      <c r="D1" s="19" t="s">
        <v>2</v>
      </c>
      <c r="E1" s="37" t="s">
        <v>2246</v>
      </c>
      <c r="F1" s="19" t="s">
        <v>3</v>
      </c>
      <c r="G1" s="19" t="s">
        <v>1639</v>
      </c>
      <c r="H1" s="247" t="s">
        <v>1640</v>
      </c>
      <c r="I1" s="19" t="s">
        <v>507</v>
      </c>
      <c r="J1" s="20" t="s">
        <v>2248</v>
      </c>
      <c r="K1" s="20" t="s">
        <v>2251</v>
      </c>
      <c r="L1" s="20" t="s">
        <v>2250</v>
      </c>
      <c r="M1" s="38" t="s">
        <v>2252</v>
      </c>
      <c r="N1" s="181" t="s">
        <v>2253</v>
      </c>
      <c r="O1" s="182" t="s">
        <v>2262</v>
      </c>
      <c r="P1" s="182" t="s">
        <v>2263</v>
      </c>
      <c r="Q1" s="181" t="s">
        <v>2567</v>
      </c>
      <c r="R1" s="295" t="s">
        <v>4851</v>
      </c>
      <c r="S1" s="295" t="s">
        <v>4852</v>
      </c>
    </row>
    <row r="2" spans="1:19">
      <c r="A2" s="85" t="s">
        <v>508</v>
      </c>
      <c r="B2" s="85">
        <v>4500</v>
      </c>
      <c r="C2" s="85" t="s">
        <v>7</v>
      </c>
      <c r="D2" s="85" t="s">
        <v>266</v>
      </c>
      <c r="E2" s="248">
        <v>2.5499999999999998</v>
      </c>
      <c r="F2" s="85" t="s">
        <v>9</v>
      </c>
      <c r="G2" s="85" t="s">
        <v>509</v>
      </c>
      <c r="H2" s="118" t="s">
        <v>510</v>
      </c>
      <c r="I2" s="183" t="s">
        <v>2560</v>
      </c>
      <c r="J2" s="184">
        <f>IF(F2="USD", E2, E2 * IFERROR(VLOOKUP(F2, EXCHANGE_RATE!A:B, 2, FALSE), "Currency not found"))</f>
        <v>2.5499999999999998</v>
      </c>
      <c r="K2" s="184">
        <f t="shared" ref="K2:K65" si="0">ROUNDUP(J2,2)</f>
        <v>2.5499999999999998</v>
      </c>
      <c r="L2" s="184">
        <f>IF(C2="MTS", B2, B2 * IFERROR(VLOOKUP(C2, 'QTY_CONVERSIONS '!A:B, 2, FALSE), "Units not  found"))</f>
        <v>4.5</v>
      </c>
      <c r="M2" s="185">
        <f t="shared" ref="M2:M65" si="1">B2*K2</f>
        <v>11475</v>
      </c>
      <c r="N2" s="143" t="str">
        <f>IFERROR(VLOOKUP(D2, Product_Category!A:B, 2, FALSE), "Uncategorized")</f>
        <v>MCC</v>
      </c>
      <c r="O2" s="186">
        <f>K2*1000</f>
        <v>2550</v>
      </c>
      <c r="P2" s="185">
        <f t="shared" ref="P2:P65" si="2">L2*O2</f>
        <v>11475</v>
      </c>
      <c r="Q2" s="143">
        <v>2023</v>
      </c>
      <c r="R2" s="143" t="str">
        <f>IFERROR(VLOOKUP(G2,'SOURCE COMPANY'!A:B, 2, FALSE), "")</f>
        <v>JAI RADHE SALES</v>
      </c>
      <c r="S2" s="143" t="str">
        <f>IFERROR(VLOOKUP(H2,'CUSTOMER NAME'!A:B, 2, FALSE), "")</f>
        <v>TO THE ORDER</v>
      </c>
    </row>
    <row r="3" spans="1:19">
      <c r="A3" s="85" t="s">
        <v>508</v>
      </c>
      <c r="B3" s="85">
        <v>13000</v>
      </c>
      <c r="C3" s="85" t="s">
        <v>7</v>
      </c>
      <c r="D3" s="85" t="s">
        <v>266</v>
      </c>
      <c r="E3" s="248">
        <v>2.4500000000000002</v>
      </c>
      <c r="F3" s="85" t="s">
        <v>9</v>
      </c>
      <c r="G3" s="85" t="s">
        <v>509</v>
      </c>
      <c r="H3" s="118" t="s">
        <v>510</v>
      </c>
      <c r="I3" s="183" t="str">
        <f>I2</f>
        <v>Jan</v>
      </c>
      <c r="J3" s="184">
        <f>IF(F3="USD", E3, E3 * IFERROR(VLOOKUP(F3, EXCHANGE_RATE!A:B, 2, FALSE), "Currency not found"))</f>
        <v>2.4500000000000002</v>
      </c>
      <c r="K3" s="184">
        <f t="shared" si="0"/>
        <v>2.4500000000000002</v>
      </c>
      <c r="L3" s="184">
        <f>IF(C3="MTS", B3, B3 * IFERROR(VLOOKUP(C3, 'QTY_CONVERSIONS '!A:B, 2, FALSE), "Units not  found"))</f>
        <v>13</v>
      </c>
      <c r="M3" s="185">
        <f t="shared" si="1"/>
        <v>31850.000000000004</v>
      </c>
      <c r="N3" s="143" t="str">
        <f>IFERROR(VLOOKUP(D3, Product_Category!A:B, 2, FALSE), "Uncategorized")</f>
        <v>MCC</v>
      </c>
      <c r="O3" s="186">
        <f t="shared" ref="O3:O66" si="3">K3*1000</f>
        <v>2450</v>
      </c>
      <c r="P3" s="185">
        <f t="shared" si="2"/>
        <v>31850</v>
      </c>
      <c r="Q3" s="143">
        <v>2023</v>
      </c>
      <c r="R3" s="143" t="str">
        <f>IFERROR(VLOOKUP(G3,'SOURCE COMPANY'!A:B, 2, FALSE), "")</f>
        <v>JAI RADHE SALES</v>
      </c>
      <c r="S3" s="143" t="str">
        <f>IFERROR(VLOOKUP(H3,'CUSTOMER NAME'!A:B, 2, FALSE), "")</f>
        <v>TO THE ORDER</v>
      </c>
    </row>
    <row r="4" spans="1:19">
      <c r="A4" s="85" t="s">
        <v>508</v>
      </c>
      <c r="B4" s="85">
        <v>12500</v>
      </c>
      <c r="C4" s="85" t="s">
        <v>7</v>
      </c>
      <c r="D4" s="85" t="s">
        <v>266</v>
      </c>
      <c r="E4" s="248">
        <v>3.95</v>
      </c>
      <c r="F4" s="85" t="s">
        <v>9</v>
      </c>
      <c r="G4" s="85" t="s">
        <v>509</v>
      </c>
      <c r="H4" s="118" t="s">
        <v>510</v>
      </c>
      <c r="I4" s="183" t="str">
        <f>I3</f>
        <v>Jan</v>
      </c>
      <c r="J4" s="184">
        <f>IF(F4="USD", E4, E4 * IFERROR(VLOOKUP(F4, EXCHANGE_RATE!A:B, 2, FALSE), "Currency not found"))</f>
        <v>3.95</v>
      </c>
      <c r="K4" s="184">
        <f t="shared" si="0"/>
        <v>3.95</v>
      </c>
      <c r="L4" s="184">
        <f>IF(C4="MTS", B4, B4 * IFERROR(VLOOKUP(C4, 'QTY_CONVERSIONS '!A:B, 2, FALSE), "Units not  found"))</f>
        <v>12.5</v>
      </c>
      <c r="M4" s="185">
        <f t="shared" si="1"/>
        <v>49375</v>
      </c>
      <c r="N4" s="143" t="str">
        <f>IFERROR(VLOOKUP(D4, Product_Category!A:B, 2, FALSE), "Uncategorized")</f>
        <v>MCC</v>
      </c>
      <c r="O4" s="186">
        <f t="shared" si="3"/>
        <v>3950</v>
      </c>
      <c r="P4" s="185">
        <f t="shared" si="2"/>
        <v>49375</v>
      </c>
      <c r="Q4" s="143">
        <v>2023</v>
      </c>
      <c r="R4" s="143" t="str">
        <f>IFERROR(VLOOKUP(G4,'SOURCE COMPANY'!A:B, 2, FALSE), "")</f>
        <v>JAI RADHE SALES</v>
      </c>
      <c r="S4" s="143" t="str">
        <f>IFERROR(VLOOKUP(H4,'CUSTOMER NAME'!A:B, 2, FALSE), "")</f>
        <v>TO THE ORDER</v>
      </c>
    </row>
    <row r="5" spans="1:19">
      <c r="A5" s="85" t="s">
        <v>508</v>
      </c>
      <c r="B5" s="85">
        <v>4500</v>
      </c>
      <c r="C5" s="85" t="s">
        <v>7</v>
      </c>
      <c r="D5" s="85" t="s">
        <v>266</v>
      </c>
      <c r="E5" s="248">
        <v>2.5499999999999998</v>
      </c>
      <c r="F5" s="85" t="s">
        <v>9</v>
      </c>
      <c r="G5" s="85" t="s">
        <v>509</v>
      </c>
      <c r="H5" s="118" t="s">
        <v>510</v>
      </c>
      <c r="I5" s="183" t="str">
        <f>I4</f>
        <v>Jan</v>
      </c>
      <c r="J5" s="184">
        <f>IF(F5="USD", E5, E5 * IFERROR(VLOOKUP(F5, EXCHANGE_RATE!A:B, 2, FALSE), "Currency not found"))</f>
        <v>2.5499999999999998</v>
      </c>
      <c r="K5" s="184">
        <f t="shared" si="0"/>
        <v>2.5499999999999998</v>
      </c>
      <c r="L5" s="184">
        <f>IF(C5="MTS", B5, B5 * IFERROR(VLOOKUP(C5, 'QTY_CONVERSIONS '!A:B, 2, FALSE), "Units not  found"))</f>
        <v>4.5</v>
      </c>
      <c r="M5" s="185">
        <f t="shared" si="1"/>
        <v>11475</v>
      </c>
      <c r="N5" s="143" t="str">
        <f>IFERROR(VLOOKUP(D5, Product_Category!A:B, 2, FALSE), "Uncategorized")</f>
        <v>MCC</v>
      </c>
      <c r="O5" s="186">
        <f t="shared" si="3"/>
        <v>2550</v>
      </c>
      <c r="P5" s="185">
        <f t="shared" si="2"/>
        <v>11475</v>
      </c>
      <c r="Q5" s="143">
        <v>2023</v>
      </c>
      <c r="R5" s="143" t="str">
        <f>IFERROR(VLOOKUP(G5,'SOURCE COMPANY'!A:B, 2, FALSE), "")</f>
        <v>JAI RADHE SALES</v>
      </c>
      <c r="S5" s="143" t="str">
        <f>IFERROR(VLOOKUP(H5,'CUSTOMER NAME'!A:B, 2, FALSE), "")</f>
        <v>TO THE ORDER</v>
      </c>
    </row>
    <row r="6" spans="1:19">
      <c r="A6" s="85" t="s">
        <v>508</v>
      </c>
      <c r="B6" s="85">
        <v>13000</v>
      </c>
      <c r="C6" s="85" t="s">
        <v>7</v>
      </c>
      <c r="D6" s="85" t="s">
        <v>266</v>
      </c>
      <c r="E6" s="248">
        <v>2.4500000000000002</v>
      </c>
      <c r="F6" s="85" t="s">
        <v>9</v>
      </c>
      <c r="G6" s="85" t="s">
        <v>509</v>
      </c>
      <c r="H6" s="118" t="s">
        <v>510</v>
      </c>
      <c r="I6" s="183" t="str">
        <f>I5</f>
        <v>Jan</v>
      </c>
      <c r="J6" s="184">
        <f>IF(F6="USD", E6, E6 * IFERROR(VLOOKUP(F6, EXCHANGE_RATE!A:B, 2, FALSE), "Currency not found"))</f>
        <v>2.4500000000000002</v>
      </c>
      <c r="K6" s="184">
        <f t="shared" si="0"/>
        <v>2.4500000000000002</v>
      </c>
      <c r="L6" s="184">
        <f>IF(C6="MTS", B6, B6 * IFERROR(VLOOKUP(C6, 'QTY_CONVERSIONS '!A:B, 2, FALSE), "Units not  found"))</f>
        <v>13</v>
      </c>
      <c r="M6" s="185">
        <f t="shared" si="1"/>
        <v>31850.000000000004</v>
      </c>
      <c r="N6" s="143" t="str">
        <f>IFERROR(VLOOKUP(D6, Product_Category!A:B, 2, FALSE), "Uncategorized")</f>
        <v>MCC</v>
      </c>
      <c r="O6" s="186">
        <f t="shared" si="3"/>
        <v>2450</v>
      </c>
      <c r="P6" s="185">
        <f t="shared" si="2"/>
        <v>31850</v>
      </c>
      <c r="Q6" s="143">
        <v>2023</v>
      </c>
      <c r="R6" s="143" t="str">
        <f>IFERROR(VLOOKUP(G6,'SOURCE COMPANY'!A:B, 2, FALSE), "")</f>
        <v>JAI RADHE SALES</v>
      </c>
      <c r="S6" s="143" t="str">
        <f>IFERROR(VLOOKUP(H6,'CUSTOMER NAME'!A:B, 2, FALSE), "")</f>
        <v>TO THE ORDER</v>
      </c>
    </row>
    <row r="7" spans="1:19">
      <c r="A7" s="86" t="s">
        <v>508</v>
      </c>
      <c r="B7" s="86">
        <v>12500</v>
      </c>
      <c r="C7" s="86" t="s">
        <v>7</v>
      </c>
      <c r="D7" s="86" t="s">
        <v>266</v>
      </c>
      <c r="E7" s="249">
        <v>3.95</v>
      </c>
      <c r="F7" s="86" t="s">
        <v>9</v>
      </c>
      <c r="G7" s="86" t="s">
        <v>509</v>
      </c>
      <c r="H7" s="224" t="s">
        <v>510</v>
      </c>
      <c r="I7" s="183" t="str">
        <f>I6</f>
        <v>Jan</v>
      </c>
      <c r="J7" s="184">
        <f>IF(F7="USD", E7, E7 * IFERROR(VLOOKUP(F7, EXCHANGE_RATE!A:B, 2, FALSE), "Currency not found"))</f>
        <v>3.95</v>
      </c>
      <c r="K7" s="184">
        <f t="shared" si="0"/>
        <v>3.95</v>
      </c>
      <c r="L7" s="184">
        <f>IF(C7="MTS", B7, B7 * IFERROR(VLOOKUP(C7, 'QTY_CONVERSIONS '!A:B, 2, FALSE), "Units not  found"))</f>
        <v>12.5</v>
      </c>
      <c r="M7" s="185">
        <f t="shared" si="1"/>
        <v>49375</v>
      </c>
      <c r="N7" s="143" t="str">
        <f>IFERROR(VLOOKUP(D7, Product_Category!A:B, 2, FALSE), "Uncategorized")</f>
        <v>MCC</v>
      </c>
      <c r="O7" s="186">
        <f t="shared" si="3"/>
        <v>3950</v>
      </c>
      <c r="P7" s="185">
        <f t="shared" si="2"/>
        <v>49375</v>
      </c>
      <c r="Q7" s="143">
        <v>2023</v>
      </c>
      <c r="R7" s="143" t="str">
        <f>IFERROR(VLOOKUP(G7,'SOURCE COMPANY'!A:B, 2, FALSE), "")</f>
        <v>JAI RADHE SALES</v>
      </c>
      <c r="S7" s="143" t="str">
        <f>IFERROR(VLOOKUP(H7,'CUSTOMER NAME'!A:B, 2, FALSE), "")</f>
        <v>TO THE ORDER</v>
      </c>
    </row>
    <row r="8" spans="1:19">
      <c r="A8" s="191" t="s">
        <v>752</v>
      </c>
      <c r="B8" s="191">
        <v>24000</v>
      </c>
      <c r="C8" s="191" t="s">
        <v>7</v>
      </c>
      <c r="D8" s="191" t="s">
        <v>3038</v>
      </c>
      <c r="E8" s="191">
        <v>2.04</v>
      </c>
      <c r="F8" s="191" t="s">
        <v>1718</v>
      </c>
      <c r="G8" s="192" t="s">
        <v>2679</v>
      </c>
      <c r="H8" s="120" t="s">
        <v>3554</v>
      </c>
      <c r="I8" s="187" t="s">
        <v>3389</v>
      </c>
      <c r="J8" s="184">
        <f>IF(F8="USD", E8, E8 * IFERROR(VLOOKUP(F8, EXCHANGE_RATE!A:B, 2, FALSE), "Currency not found"))</f>
        <v>2.1828000000000003</v>
      </c>
      <c r="K8" s="184">
        <f t="shared" si="0"/>
        <v>2.19</v>
      </c>
      <c r="L8" s="184">
        <f>IF(C8="MTS", B8, B8 * IFERROR(VLOOKUP(C8, 'QTY_CONVERSIONS '!A:B, 2, FALSE), "Units not  found"))</f>
        <v>24</v>
      </c>
      <c r="M8" s="185">
        <f t="shared" si="1"/>
        <v>52560</v>
      </c>
      <c r="N8" s="143" t="str">
        <f>IFERROR(VLOOKUP(D8, Product_Category!A:B, 2, FALSE), "Uncategorized")</f>
        <v>MCC</v>
      </c>
      <c r="O8" s="186">
        <f t="shared" si="3"/>
        <v>2190</v>
      </c>
      <c r="P8" s="185">
        <f t="shared" si="2"/>
        <v>52560</v>
      </c>
      <c r="Q8" s="143">
        <v>2023</v>
      </c>
      <c r="R8" s="143" t="str">
        <f>IFERROR(VLOOKUP(G8,'SOURCE COMPANY'!A:B, 2, FALSE), "")</f>
        <v>Sigachi Industries limited</v>
      </c>
      <c r="S8" s="143" t="str">
        <f>IFERROR(VLOOKUP(H8,'CUSTOMER NAME'!A:B, 2, FALSE), "")</f>
        <v>AEGON SHIPPING LLC</v>
      </c>
    </row>
    <row r="9" spans="1:19">
      <c r="A9" s="191" t="s">
        <v>752</v>
      </c>
      <c r="B9" s="191">
        <v>24000</v>
      </c>
      <c r="C9" s="191" t="s">
        <v>7</v>
      </c>
      <c r="D9" s="191" t="s">
        <v>3043</v>
      </c>
      <c r="E9" s="191">
        <v>1.93</v>
      </c>
      <c r="F9" s="191" t="s">
        <v>1718</v>
      </c>
      <c r="G9" s="192" t="s">
        <v>2679</v>
      </c>
      <c r="H9" s="120" t="s">
        <v>3554</v>
      </c>
      <c r="I9" s="187" t="s">
        <v>3389</v>
      </c>
      <c r="J9" s="184">
        <f>IF(F9="USD", E9, E9 * IFERROR(VLOOKUP(F9, EXCHANGE_RATE!A:B, 2, FALSE), "Currency not found"))</f>
        <v>2.0651000000000002</v>
      </c>
      <c r="K9" s="184">
        <f t="shared" si="0"/>
        <v>2.0699999999999998</v>
      </c>
      <c r="L9" s="184">
        <f>IF(C9="MTS", B9, B9 * IFERROR(VLOOKUP(C9, 'QTY_CONVERSIONS '!A:B, 2, FALSE), "Units not  found"))</f>
        <v>24</v>
      </c>
      <c r="M9" s="185">
        <f t="shared" si="1"/>
        <v>49679.999999999993</v>
      </c>
      <c r="N9" s="143" t="str">
        <f>IFERROR(VLOOKUP(D9, Product_Category!A:B, 2, FALSE), "Uncategorized")</f>
        <v>MCC</v>
      </c>
      <c r="O9" s="186">
        <f t="shared" si="3"/>
        <v>2070</v>
      </c>
      <c r="P9" s="185">
        <f t="shared" si="2"/>
        <v>49680</v>
      </c>
      <c r="Q9" s="143">
        <v>2023</v>
      </c>
      <c r="R9" s="143" t="str">
        <f>IFERROR(VLOOKUP(G9,'SOURCE COMPANY'!A:B, 2, FALSE), "")</f>
        <v>Sigachi Industries limited</v>
      </c>
      <c r="S9" s="143" t="str">
        <f>IFERROR(VLOOKUP(H9,'CUSTOMER NAME'!A:B, 2, FALSE), "")</f>
        <v>AEGON SHIPPING LLC</v>
      </c>
    </row>
    <row r="10" spans="1:19">
      <c r="A10" s="188" t="s">
        <v>978</v>
      </c>
      <c r="B10" s="188">
        <v>500</v>
      </c>
      <c r="C10" s="188" t="s">
        <v>7</v>
      </c>
      <c r="D10" s="188" t="s">
        <v>19</v>
      </c>
      <c r="E10" s="188">
        <v>5.46</v>
      </c>
      <c r="F10" s="188" t="s">
        <v>9</v>
      </c>
      <c r="G10" s="188" t="s">
        <v>3202</v>
      </c>
      <c r="H10" s="123" t="s">
        <v>3203</v>
      </c>
      <c r="I10" s="187" t="s">
        <v>3034</v>
      </c>
      <c r="J10" s="184">
        <f>IF(F10="USD", E10, E10 * IFERROR(VLOOKUP(F10, EXCHANGE_RATE!A:B, 2, FALSE), "Currency not found"))</f>
        <v>5.46</v>
      </c>
      <c r="K10" s="184">
        <f t="shared" si="0"/>
        <v>5.46</v>
      </c>
      <c r="L10" s="184">
        <f>IF(C10="MTS", B10, B10 * IFERROR(VLOOKUP(C10, 'QTY_CONVERSIONS '!A:B, 2, FALSE), "Units not  found"))</f>
        <v>0.5</v>
      </c>
      <c r="M10" s="185">
        <f t="shared" si="1"/>
        <v>2730</v>
      </c>
      <c r="N10" s="143" t="str">
        <f>IFERROR(VLOOKUP(D10, Product_Category!A:B, 2, FALSE), "Uncategorized")</f>
        <v>CMC</v>
      </c>
      <c r="O10" s="186">
        <f t="shared" si="3"/>
        <v>5460</v>
      </c>
      <c r="P10" s="185">
        <f t="shared" si="2"/>
        <v>2730</v>
      </c>
      <c r="Q10" s="143">
        <v>2023</v>
      </c>
      <c r="R10" s="143" t="str">
        <f>IFERROR(VLOOKUP(G10,'SOURCE COMPANY'!A:B, 2, FALSE), "")</f>
        <v>DABUR INDIA LIMITED</v>
      </c>
      <c r="S10" s="143" t="str">
        <f>IFERROR(VLOOKUP(H10,'CUSTOMER NAME'!A:B, 2, FALSE), "")</f>
        <v>AFRICAN CONSUMER CARE</v>
      </c>
    </row>
    <row r="11" spans="1:19">
      <c r="A11" s="87" t="s">
        <v>1463</v>
      </c>
      <c r="B11" s="87">
        <v>500</v>
      </c>
      <c r="C11" s="87" t="s">
        <v>7</v>
      </c>
      <c r="D11" s="87" t="s">
        <v>19</v>
      </c>
      <c r="E11" s="296">
        <v>3.35</v>
      </c>
      <c r="F11" s="87" t="s">
        <v>9</v>
      </c>
      <c r="G11" s="87" t="s">
        <v>1464</v>
      </c>
      <c r="H11" s="123" t="s">
        <v>3203</v>
      </c>
      <c r="I11" s="183" t="str">
        <f>I10</f>
        <v>September</v>
      </c>
      <c r="J11" s="184">
        <f>IF(F11="USD", E11, E11 * IFERROR(VLOOKUP(F11, EXCHANGE_RATE!A:B, 2, FALSE), "Currency not found"))</f>
        <v>3.35</v>
      </c>
      <c r="K11" s="184">
        <f t="shared" si="0"/>
        <v>3.35</v>
      </c>
      <c r="L11" s="184">
        <f>IF(C11="MTS", B11, B11 * IFERROR(VLOOKUP(C11, 'QTY_CONVERSIONS '!A:B, 2, FALSE), "Units not  found"))</f>
        <v>0.5</v>
      </c>
      <c r="M11" s="185">
        <f t="shared" si="1"/>
        <v>1675</v>
      </c>
      <c r="N11" s="143" t="str">
        <f>IFERROR(VLOOKUP(D11, Product_Category!A:B, 2, FALSE), "Uncategorized")</f>
        <v>CMC</v>
      </c>
      <c r="O11" s="186">
        <f t="shared" si="3"/>
        <v>3350</v>
      </c>
      <c r="P11" s="185">
        <f t="shared" si="2"/>
        <v>1675</v>
      </c>
      <c r="Q11" s="143">
        <v>2023</v>
      </c>
      <c r="R11" s="143" t="str">
        <f>IFERROR(VLOOKUP(G11,'SOURCE COMPANY'!A:B, 2, FALSE), "")</f>
        <v>VINPA EXPORTS</v>
      </c>
      <c r="S11" s="143" t="str">
        <f>IFERROR(VLOOKUP(H11,'CUSTOMER NAME'!A:B, 2, FALSE), "")</f>
        <v>AFRICAN CONSUMER CARE</v>
      </c>
    </row>
    <row r="12" spans="1:19">
      <c r="A12" s="87" t="s">
        <v>2345</v>
      </c>
      <c r="B12" s="189">
        <v>400</v>
      </c>
      <c r="C12" s="87" t="s">
        <v>7</v>
      </c>
      <c r="D12" s="87" t="s">
        <v>641</v>
      </c>
      <c r="E12" s="190">
        <v>2.86</v>
      </c>
      <c r="F12" s="87" t="s">
        <v>9</v>
      </c>
      <c r="G12" s="87" t="s">
        <v>567</v>
      </c>
      <c r="H12" s="143" t="s">
        <v>567</v>
      </c>
      <c r="I12" s="183" t="str">
        <f>I11</f>
        <v>September</v>
      </c>
      <c r="J12" s="184">
        <f>IF(F12="USD", E12, E12 * IFERROR(VLOOKUP(F12, EXCHANGE_RATE!A:B, 2, FALSE), "Currency not found"))</f>
        <v>2.86</v>
      </c>
      <c r="K12" s="184">
        <f t="shared" si="0"/>
        <v>2.86</v>
      </c>
      <c r="L12" s="184">
        <f>IF(C12="MTS", B12, B12 * IFERROR(VLOOKUP(C12, 'QTY_CONVERSIONS '!A:B, 2, FALSE), "Units not  found"))</f>
        <v>0.4</v>
      </c>
      <c r="M12" s="185">
        <f t="shared" si="1"/>
        <v>1144</v>
      </c>
      <c r="N12" s="143" t="str">
        <f>IFERROR(VLOOKUP(D12, Product_Category!A:B, 2, FALSE), "Uncategorized")</f>
        <v>MCC</v>
      </c>
      <c r="O12" s="186">
        <f t="shared" si="3"/>
        <v>2860</v>
      </c>
      <c r="P12" s="185">
        <f t="shared" si="2"/>
        <v>1144</v>
      </c>
      <c r="Q12" s="143">
        <v>2023</v>
      </c>
      <c r="R12" s="143" t="str">
        <f>IFERROR(VLOOKUP(G12,'SOURCE COMPANY'!A:B, 2, FALSE), "")</f>
        <v>AFRICURE PHARMA</v>
      </c>
      <c r="S12" s="143" t="str">
        <f>IFERROR(VLOOKUP(H12,'CUSTOMER NAME'!A:B, 2, FALSE), "")</f>
        <v>AFRICURE PHARMA</v>
      </c>
    </row>
    <row r="13" spans="1:19">
      <c r="A13" s="191" t="s">
        <v>1156</v>
      </c>
      <c r="B13" s="191">
        <v>250</v>
      </c>
      <c r="C13" s="191" t="s">
        <v>7</v>
      </c>
      <c r="D13" s="191" t="s">
        <v>910</v>
      </c>
      <c r="E13" s="191">
        <v>2.33</v>
      </c>
      <c r="F13" s="191" t="s">
        <v>9</v>
      </c>
      <c r="G13" s="87" t="s">
        <v>567</v>
      </c>
      <c r="H13" s="143" t="s">
        <v>567</v>
      </c>
      <c r="I13" s="187" t="s">
        <v>3389</v>
      </c>
      <c r="J13" s="184">
        <f>IF(F13="USD", E13, E13 * IFERROR(VLOOKUP(F13, EXCHANGE_RATE!A:B, 2, FALSE), "Currency not found"))</f>
        <v>2.33</v>
      </c>
      <c r="K13" s="184">
        <f t="shared" si="0"/>
        <v>2.33</v>
      </c>
      <c r="L13" s="184">
        <f>IF(C13="MTS", B13, B13 * IFERROR(VLOOKUP(C13, 'QTY_CONVERSIONS '!A:B, 2, FALSE), "Units not  found"))</f>
        <v>0.25</v>
      </c>
      <c r="M13" s="185">
        <f t="shared" si="1"/>
        <v>582.5</v>
      </c>
      <c r="N13" s="143" t="str">
        <f>IFERROR(VLOOKUP(D13, Product_Category!A:B, 2, FALSE), "Uncategorized")</f>
        <v>MAGNESIUM STEARATE</v>
      </c>
      <c r="O13" s="186">
        <f t="shared" si="3"/>
        <v>2330</v>
      </c>
      <c r="P13" s="185">
        <f t="shared" si="2"/>
        <v>582.5</v>
      </c>
      <c r="Q13" s="143">
        <v>2023</v>
      </c>
      <c r="R13" s="143" t="str">
        <f>IFERROR(VLOOKUP(G13,'SOURCE COMPANY'!A:B, 2, FALSE), "")</f>
        <v>AFRICURE PHARMA</v>
      </c>
      <c r="S13" s="143" t="str">
        <f>IFERROR(VLOOKUP(H13,'CUSTOMER NAME'!A:B, 2, FALSE), "")</f>
        <v>AFRICURE PHARMA</v>
      </c>
    </row>
    <row r="14" spans="1:19">
      <c r="A14" s="85" t="s">
        <v>566</v>
      </c>
      <c r="B14" s="85">
        <v>100</v>
      </c>
      <c r="C14" s="85" t="s">
        <v>7</v>
      </c>
      <c r="D14" s="85" t="s">
        <v>519</v>
      </c>
      <c r="E14" s="248">
        <v>2.5</v>
      </c>
      <c r="F14" s="85" t="s">
        <v>9</v>
      </c>
      <c r="G14" s="87" t="s">
        <v>567</v>
      </c>
      <c r="H14" s="143" t="s">
        <v>567</v>
      </c>
      <c r="I14" s="183" t="str">
        <f>I13</f>
        <v>October</v>
      </c>
      <c r="J14" s="184">
        <f>IF(F14="USD", E14, E14 * IFERROR(VLOOKUP(F14, EXCHANGE_RATE!A:B, 2, FALSE), "Currency not found"))</f>
        <v>2.5</v>
      </c>
      <c r="K14" s="184">
        <f t="shared" si="0"/>
        <v>2.5</v>
      </c>
      <c r="L14" s="184">
        <f>IF(C14="MTS", B14, B14 * IFERROR(VLOOKUP(C14, 'QTY_CONVERSIONS '!A:B, 2, FALSE), "Units not  found"))</f>
        <v>0.1</v>
      </c>
      <c r="M14" s="185">
        <f t="shared" si="1"/>
        <v>250</v>
      </c>
      <c r="N14" s="143" t="str">
        <f>IFERROR(VLOOKUP(D14, Product_Category!A:B, 2, FALSE), "Uncategorized")</f>
        <v>MAGNESIUM STEARATE</v>
      </c>
      <c r="O14" s="186">
        <f t="shared" si="3"/>
        <v>2500</v>
      </c>
      <c r="P14" s="185">
        <f t="shared" si="2"/>
        <v>250</v>
      </c>
      <c r="Q14" s="143">
        <v>2023</v>
      </c>
      <c r="R14" s="143" t="str">
        <f>IFERROR(VLOOKUP(G14,'SOURCE COMPANY'!A:B, 2, FALSE), "")</f>
        <v>AFRICURE PHARMA</v>
      </c>
      <c r="S14" s="143" t="str">
        <f>IFERROR(VLOOKUP(H14,'CUSTOMER NAME'!A:B, 2, FALSE), "")</f>
        <v>AFRICURE PHARMA</v>
      </c>
    </row>
    <row r="15" spans="1:19">
      <c r="A15" s="191" t="s">
        <v>1156</v>
      </c>
      <c r="B15" s="191">
        <v>250</v>
      </c>
      <c r="C15" s="191" t="s">
        <v>7</v>
      </c>
      <c r="D15" s="191" t="s">
        <v>910</v>
      </c>
      <c r="E15" s="191">
        <v>2.33</v>
      </c>
      <c r="F15" s="191" t="s">
        <v>9</v>
      </c>
      <c r="G15" s="87" t="s">
        <v>567</v>
      </c>
      <c r="H15" s="143" t="s">
        <v>567</v>
      </c>
      <c r="I15" s="187" t="s">
        <v>3034</v>
      </c>
      <c r="J15" s="184">
        <f>IF(F15="USD", E15, E15 * IFERROR(VLOOKUP(F15, EXCHANGE_RATE!A:B, 2, FALSE), "Currency not found"))</f>
        <v>2.33</v>
      </c>
      <c r="K15" s="184">
        <f t="shared" si="0"/>
        <v>2.33</v>
      </c>
      <c r="L15" s="184">
        <f>IF(C15="MTS", B15, B15 * IFERROR(VLOOKUP(C15, 'QTY_CONVERSIONS '!A:B, 2, FALSE), "Units not  found"))</f>
        <v>0.25</v>
      </c>
      <c r="M15" s="185">
        <f t="shared" si="1"/>
        <v>582.5</v>
      </c>
      <c r="N15" s="143" t="str">
        <f>IFERROR(VLOOKUP(D15, Product_Category!A:B, 2, FALSE), "Uncategorized")</f>
        <v>MAGNESIUM STEARATE</v>
      </c>
      <c r="O15" s="186">
        <f t="shared" si="3"/>
        <v>2330</v>
      </c>
      <c r="P15" s="185">
        <f t="shared" si="2"/>
        <v>582.5</v>
      </c>
      <c r="Q15" s="143">
        <v>2023</v>
      </c>
      <c r="R15" s="143" t="str">
        <f>IFERROR(VLOOKUP(G15,'SOURCE COMPANY'!A:B, 2, FALSE), "")</f>
        <v>AFRICURE PHARMA</v>
      </c>
      <c r="S15" s="143" t="str">
        <f>IFERROR(VLOOKUP(H15,'CUSTOMER NAME'!A:B, 2, FALSE), "")</f>
        <v>AFRICURE PHARMA</v>
      </c>
    </row>
    <row r="16" spans="1:19">
      <c r="A16" s="87" t="s">
        <v>1469</v>
      </c>
      <c r="B16" s="87">
        <v>25</v>
      </c>
      <c r="C16" s="87" t="s">
        <v>7</v>
      </c>
      <c r="D16" s="87" t="s">
        <v>1470</v>
      </c>
      <c r="E16" s="42">
        <v>2.5</v>
      </c>
      <c r="F16" s="87" t="s">
        <v>9</v>
      </c>
      <c r="G16" s="87" t="s">
        <v>567</v>
      </c>
      <c r="H16" s="143" t="s">
        <v>567</v>
      </c>
      <c r="I16" s="183" t="str">
        <f>I15</f>
        <v>September</v>
      </c>
      <c r="J16" s="184">
        <f>IF(F16="USD", E16, E16 * IFERROR(VLOOKUP(F16, EXCHANGE_RATE!A:B, 2, FALSE), "Currency not found"))</f>
        <v>2.5</v>
      </c>
      <c r="K16" s="184">
        <f t="shared" si="0"/>
        <v>2.5</v>
      </c>
      <c r="L16" s="184">
        <f>IF(C16="MTS", B16, B16 * IFERROR(VLOOKUP(C16, 'QTY_CONVERSIONS '!A:B, 2, FALSE), "Units not  found"))</f>
        <v>2.5000000000000001E-2</v>
      </c>
      <c r="M16" s="185">
        <f t="shared" si="1"/>
        <v>62.5</v>
      </c>
      <c r="N16" s="143" t="str">
        <f>IFERROR(VLOOKUP(D16, Product_Category!A:B, 2, FALSE), "Uncategorized")</f>
        <v>MAGNESIUM STEARATE</v>
      </c>
      <c r="O16" s="186">
        <f t="shared" si="3"/>
        <v>2500</v>
      </c>
      <c r="P16" s="185">
        <f t="shared" si="2"/>
        <v>62.5</v>
      </c>
      <c r="Q16" s="143">
        <v>2023</v>
      </c>
      <c r="R16" s="143" t="str">
        <f>IFERROR(VLOOKUP(G16,'SOURCE COMPANY'!A:B, 2, FALSE), "")</f>
        <v>AFRICURE PHARMA</v>
      </c>
      <c r="S16" s="143" t="str">
        <f>IFERROR(VLOOKUP(H16,'CUSTOMER NAME'!A:B, 2, FALSE), "")</f>
        <v>AFRICURE PHARMA</v>
      </c>
    </row>
    <row r="17" spans="1:19">
      <c r="A17" s="191" t="s">
        <v>2345</v>
      </c>
      <c r="B17" s="191">
        <v>400</v>
      </c>
      <c r="C17" s="191" t="s">
        <v>7</v>
      </c>
      <c r="D17" s="191" t="s">
        <v>266</v>
      </c>
      <c r="E17" s="191">
        <v>2.86</v>
      </c>
      <c r="F17" s="191" t="s">
        <v>9</v>
      </c>
      <c r="G17" s="87" t="s">
        <v>567</v>
      </c>
      <c r="H17" s="143" t="s">
        <v>567</v>
      </c>
      <c r="I17" s="187" t="s">
        <v>3034</v>
      </c>
      <c r="J17" s="184">
        <f>IF(F17="USD", E17, E17 * IFERROR(VLOOKUP(F17, EXCHANGE_RATE!A:B, 2, FALSE), "Currency not found"))</f>
        <v>2.86</v>
      </c>
      <c r="K17" s="184">
        <f t="shared" si="0"/>
        <v>2.86</v>
      </c>
      <c r="L17" s="184">
        <f>IF(C17="MTS", B17, B17 * IFERROR(VLOOKUP(C17, 'QTY_CONVERSIONS '!A:B, 2, FALSE), "Units not  found"))</f>
        <v>0.4</v>
      </c>
      <c r="M17" s="185">
        <f t="shared" si="1"/>
        <v>1144</v>
      </c>
      <c r="N17" s="143" t="str">
        <f>IFERROR(VLOOKUP(D17, Product_Category!A:B, 2, FALSE), "Uncategorized")</f>
        <v>MCC</v>
      </c>
      <c r="O17" s="186">
        <f t="shared" si="3"/>
        <v>2860</v>
      </c>
      <c r="P17" s="185">
        <f t="shared" si="2"/>
        <v>1144</v>
      </c>
      <c r="Q17" s="143">
        <v>2023</v>
      </c>
      <c r="R17" s="143" t="str">
        <f>IFERROR(VLOOKUP(G17,'SOURCE COMPANY'!A:B, 2, FALSE), "")</f>
        <v>AFRICURE PHARMA</v>
      </c>
      <c r="S17" s="143" t="str">
        <f>IFERROR(VLOOKUP(H17,'CUSTOMER NAME'!A:B, 2, FALSE), "")</f>
        <v>AFRICURE PHARMA</v>
      </c>
    </row>
    <row r="18" spans="1:19">
      <c r="A18" s="87" t="s">
        <v>1028</v>
      </c>
      <c r="B18" s="87">
        <v>425</v>
      </c>
      <c r="C18" s="87" t="s">
        <v>7</v>
      </c>
      <c r="D18" s="87" t="s">
        <v>1372</v>
      </c>
      <c r="E18" s="248">
        <v>35.643000000000001</v>
      </c>
      <c r="F18" s="87" t="s">
        <v>2259</v>
      </c>
      <c r="G18" s="87" t="s">
        <v>1373</v>
      </c>
      <c r="H18" s="143" t="s">
        <v>1374</v>
      </c>
      <c r="I18" s="183" t="str">
        <f>I17</f>
        <v>September</v>
      </c>
      <c r="J18" s="184">
        <f>IF(F18="USD", E18, E18 * IFERROR(VLOOKUP(F18, EXCHANGE_RATE!A:B, 2, FALSE), "Currency not found"))</f>
        <v>9.6236100000000011</v>
      </c>
      <c r="K18" s="184">
        <f t="shared" si="0"/>
        <v>9.629999999999999</v>
      </c>
      <c r="L18" s="184">
        <f>IF(C18="MTS", B18, B18 * IFERROR(VLOOKUP(C18, 'QTY_CONVERSIONS '!A:B, 2, FALSE), "Units not  found"))</f>
        <v>0.42499999999999999</v>
      </c>
      <c r="M18" s="185">
        <f t="shared" si="1"/>
        <v>4092.7499999999995</v>
      </c>
      <c r="N18" s="143" t="str">
        <f>IFERROR(VLOOKUP(D18, Product_Category!A:B, 2, FALSE), "Uncategorized")</f>
        <v>CMC</v>
      </c>
      <c r="O18" s="186">
        <f t="shared" si="3"/>
        <v>9629.9999999999982</v>
      </c>
      <c r="P18" s="185">
        <f t="shared" si="2"/>
        <v>4092.7499999999991</v>
      </c>
      <c r="Q18" s="143">
        <v>2023</v>
      </c>
      <c r="R18" s="143" t="str">
        <f>IFERROR(VLOOKUP(G18,'SOURCE COMPANY'!A:B, 2, FALSE), "")</f>
        <v>GANILK PRIVATE</v>
      </c>
      <c r="S18" s="143" t="str">
        <f>IFERROR(VLOOKUP(H18,'CUSTOMER NAME'!A:B, 2, FALSE), "")</f>
        <v>AGEEB PARMA</v>
      </c>
    </row>
    <row r="19" spans="1:19">
      <c r="A19" s="87" t="s">
        <v>1028</v>
      </c>
      <c r="B19" s="87">
        <v>425</v>
      </c>
      <c r="C19" s="87" t="s">
        <v>7</v>
      </c>
      <c r="D19" s="87" t="s">
        <v>1372</v>
      </c>
      <c r="E19" s="248">
        <v>35.643000000000001</v>
      </c>
      <c r="F19" s="87" t="s">
        <v>2259</v>
      </c>
      <c r="G19" s="87" t="s">
        <v>1373</v>
      </c>
      <c r="H19" s="143" t="s">
        <v>1374</v>
      </c>
      <c r="I19" s="183" t="str">
        <f>I18</f>
        <v>September</v>
      </c>
      <c r="J19" s="184">
        <f>IF(F19="USD", E19, E19 * IFERROR(VLOOKUP(F19, EXCHANGE_RATE!A:B, 2, FALSE), "Currency not found"))</f>
        <v>9.6236100000000011</v>
      </c>
      <c r="K19" s="184">
        <f t="shared" si="0"/>
        <v>9.629999999999999</v>
      </c>
      <c r="L19" s="184">
        <f>IF(C19="MTS", B19, B19 * IFERROR(VLOOKUP(C19, 'QTY_CONVERSIONS '!A:B, 2, FALSE), "Units not  found"))</f>
        <v>0.42499999999999999</v>
      </c>
      <c r="M19" s="185">
        <f t="shared" si="1"/>
        <v>4092.7499999999995</v>
      </c>
      <c r="N19" s="143" t="str">
        <f>IFERROR(VLOOKUP(D19, Product_Category!A:B, 2, FALSE), "Uncategorized")</f>
        <v>CMC</v>
      </c>
      <c r="O19" s="186">
        <f t="shared" si="3"/>
        <v>9629.9999999999982</v>
      </c>
      <c r="P19" s="185">
        <f t="shared" si="2"/>
        <v>4092.7499999999991</v>
      </c>
      <c r="Q19" s="143">
        <v>2023</v>
      </c>
      <c r="R19" s="143" t="str">
        <f>IFERROR(VLOOKUP(G19,'SOURCE COMPANY'!A:B, 2, FALSE), "")</f>
        <v>GANILK PRIVATE</v>
      </c>
      <c r="S19" s="143" t="str">
        <f>IFERROR(VLOOKUP(H19,'CUSTOMER NAME'!A:B, 2, FALSE), "")</f>
        <v>AGEEB PARMA</v>
      </c>
    </row>
    <row r="20" spans="1:19">
      <c r="A20" s="192" t="s">
        <v>752</v>
      </c>
      <c r="B20" s="192">
        <v>1</v>
      </c>
      <c r="C20" s="192" t="s">
        <v>7</v>
      </c>
      <c r="D20" s="192" t="s">
        <v>44</v>
      </c>
      <c r="E20" s="192">
        <v>3.72</v>
      </c>
      <c r="F20" s="192" t="s">
        <v>9</v>
      </c>
      <c r="G20" s="192" t="s">
        <v>3824</v>
      </c>
      <c r="H20" s="131" t="s">
        <v>3825</v>
      </c>
      <c r="I20" s="187" t="s">
        <v>3658</v>
      </c>
      <c r="J20" s="184">
        <f>IF(F20="USD", E20, E20 * IFERROR(VLOOKUP(F20, EXCHANGE_RATE!A:B, 2, FALSE), "Currency not found"))</f>
        <v>3.72</v>
      </c>
      <c r="K20" s="184">
        <f t="shared" si="0"/>
        <v>3.72</v>
      </c>
      <c r="L20" s="184">
        <f>IF(C20="MTS", B20, B20 * IFERROR(VLOOKUP(C20, 'QTY_CONVERSIONS '!A:B, 2, FALSE), "Units not  found"))</f>
        <v>1E-3</v>
      </c>
      <c r="M20" s="185">
        <f t="shared" si="1"/>
        <v>3.72</v>
      </c>
      <c r="N20" s="143" t="str">
        <f>IFERROR(VLOOKUP(D20, Product_Category!A:B, 2, FALSE), "Uncategorized")</f>
        <v>CMC</v>
      </c>
      <c r="O20" s="186">
        <f t="shared" si="3"/>
        <v>3720</v>
      </c>
      <c r="P20" s="185">
        <f t="shared" si="2"/>
        <v>3.72</v>
      </c>
      <c r="Q20" s="143">
        <v>2023</v>
      </c>
      <c r="R20" s="143" t="str">
        <f>IFERROR(VLOOKUP(G20,'SOURCE COMPANY'!A:B, 2, FALSE), "")</f>
        <v>RATNAVEL TRADERS</v>
      </c>
      <c r="S20" s="143" t="str">
        <f>IFERROR(VLOOKUP(H20,'CUSTOMER NAME'!A:B, 2, FALSE), "")</f>
        <v>AL HANEEN Manufacturing</v>
      </c>
    </row>
    <row r="21" spans="1:19">
      <c r="A21" s="192" t="s">
        <v>1382</v>
      </c>
      <c r="B21" s="192">
        <v>2</v>
      </c>
      <c r="C21" s="192" t="s">
        <v>7</v>
      </c>
      <c r="D21" s="192" t="s">
        <v>19</v>
      </c>
      <c r="E21" s="192">
        <v>4.9400000000000004</v>
      </c>
      <c r="F21" s="192" t="s">
        <v>9</v>
      </c>
      <c r="G21" s="191" t="s">
        <v>3426</v>
      </c>
      <c r="H21" s="131" t="s">
        <v>3820</v>
      </c>
      <c r="I21" s="187" t="s">
        <v>3658</v>
      </c>
      <c r="J21" s="184">
        <f>IF(F21="USD", E21, E21 * IFERROR(VLOOKUP(F21, EXCHANGE_RATE!A:B, 2, FALSE), "Currency not found"))</f>
        <v>4.9400000000000004</v>
      </c>
      <c r="K21" s="184">
        <f t="shared" si="0"/>
        <v>4.9400000000000004</v>
      </c>
      <c r="L21" s="184">
        <f>IF(C21="MTS", B21, B21 * IFERROR(VLOOKUP(C21, 'QTY_CONVERSIONS '!A:B, 2, FALSE), "Units not  found"))</f>
        <v>2E-3</v>
      </c>
      <c r="M21" s="185">
        <f t="shared" si="1"/>
        <v>9.8800000000000008</v>
      </c>
      <c r="N21" s="143" t="str">
        <f>IFERROR(VLOOKUP(D21, Product_Category!A:B, 2, FALSE), "Uncategorized")</f>
        <v>CMC</v>
      </c>
      <c r="O21" s="186">
        <f t="shared" si="3"/>
        <v>4940</v>
      </c>
      <c r="P21" s="185">
        <f t="shared" si="2"/>
        <v>9.8800000000000008</v>
      </c>
      <c r="Q21" s="143">
        <v>2023</v>
      </c>
      <c r="R21" s="143" t="str">
        <f>IFERROR(VLOOKUP(G21,'SOURCE COMPANY'!A:B, 2, FALSE), "")</f>
        <v>SISCO Research Labs</v>
      </c>
      <c r="S21" s="143" t="str">
        <f>IFERROR(VLOOKUP(H21,'CUSTOMER NAME'!A:B, 2, FALSE), "")</f>
        <v>AL S A IND FARMA</v>
      </c>
    </row>
    <row r="22" spans="1:19">
      <c r="A22" s="192" t="s">
        <v>1382</v>
      </c>
      <c r="B22" s="192">
        <v>10</v>
      </c>
      <c r="C22" s="192" t="s">
        <v>7</v>
      </c>
      <c r="D22" s="192" t="s">
        <v>19</v>
      </c>
      <c r="E22" s="192">
        <v>4.9400000000000004</v>
      </c>
      <c r="F22" s="192" t="s">
        <v>9</v>
      </c>
      <c r="G22" s="191" t="s">
        <v>3426</v>
      </c>
      <c r="H22" s="131" t="s">
        <v>3820</v>
      </c>
      <c r="I22" s="187" t="s">
        <v>3658</v>
      </c>
      <c r="J22" s="184">
        <f>IF(F22="USD", E22, E22 * IFERROR(VLOOKUP(F22, EXCHANGE_RATE!A:B, 2, FALSE), "Currency not found"))</f>
        <v>4.9400000000000004</v>
      </c>
      <c r="K22" s="184">
        <f t="shared" si="0"/>
        <v>4.9400000000000004</v>
      </c>
      <c r="L22" s="184">
        <f>IF(C22="MTS", B22, B22 * IFERROR(VLOOKUP(C22, 'QTY_CONVERSIONS '!A:B, 2, FALSE), "Units not  found"))</f>
        <v>0.01</v>
      </c>
      <c r="M22" s="185">
        <f t="shared" si="1"/>
        <v>49.400000000000006</v>
      </c>
      <c r="N22" s="143" t="str">
        <f>IFERROR(VLOOKUP(D22, Product_Category!A:B, 2, FALSE), "Uncategorized")</f>
        <v>CMC</v>
      </c>
      <c r="O22" s="186">
        <f t="shared" si="3"/>
        <v>4940</v>
      </c>
      <c r="P22" s="185">
        <f t="shared" si="2"/>
        <v>49.4</v>
      </c>
      <c r="Q22" s="143">
        <v>2023</v>
      </c>
      <c r="R22" s="143" t="str">
        <f>IFERROR(VLOOKUP(G22,'SOURCE COMPANY'!A:B, 2, FALSE), "")</f>
        <v>SISCO Research Labs</v>
      </c>
      <c r="S22" s="143" t="str">
        <f>IFERROR(VLOOKUP(H22,'CUSTOMER NAME'!A:B, 2, FALSE), "")</f>
        <v>AL S A IND FARMA</v>
      </c>
    </row>
    <row r="23" spans="1:19">
      <c r="A23" s="85" t="s">
        <v>1086</v>
      </c>
      <c r="B23" s="85">
        <v>20</v>
      </c>
      <c r="C23" s="85" t="s">
        <v>2261</v>
      </c>
      <c r="D23" s="85" t="s">
        <v>1014</v>
      </c>
      <c r="E23" s="248">
        <v>2.4199516000000001</v>
      </c>
      <c r="F23" s="85" t="s">
        <v>9</v>
      </c>
      <c r="G23" s="85" t="s">
        <v>1087</v>
      </c>
      <c r="H23" s="118" t="s">
        <v>1088</v>
      </c>
      <c r="I23" s="183" t="str">
        <f>I22</f>
        <v>November</v>
      </c>
      <c r="J23" s="184">
        <f>IF(F23="USD", E23, E23 * IFERROR(VLOOKUP(F23, EXCHANGE_RATE!A:B, 2, FALSE), "Currency not found"))</f>
        <v>2.4199516000000001</v>
      </c>
      <c r="K23" s="184">
        <f t="shared" si="0"/>
        <v>2.42</v>
      </c>
      <c r="L23" s="184">
        <f>IF(C23="MTS", B23, B23 * IFERROR(VLOOKUP(C23, 'QTY_CONVERSIONS '!A:B, 2, FALSE), "Units not  found"))</f>
        <v>4</v>
      </c>
      <c r="M23" s="185">
        <f t="shared" si="1"/>
        <v>48.4</v>
      </c>
      <c r="N23" s="143" t="str">
        <f>IFERROR(VLOOKUP(D23, Product_Category!A:B, 2, FALSE), "Uncategorized")</f>
        <v>MAGNESIUM STEARATE</v>
      </c>
      <c r="O23" s="186">
        <f t="shared" si="3"/>
        <v>2420</v>
      </c>
      <c r="P23" s="185">
        <f t="shared" si="2"/>
        <v>9680</v>
      </c>
      <c r="Q23" s="143">
        <v>2023</v>
      </c>
      <c r="R23" s="143" t="str">
        <f>IFERROR(VLOOKUP(G23,'SOURCE COMPANY'!A:B, 2, FALSE), "")</f>
        <v>HIGH PURITY LAB</v>
      </c>
      <c r="S23" s="143" t="str">
        <f>IFERROR(VLOOKUP(H23,'CUSTOMER NAME'!A:B, 2, FALSE), "")</f>
        <v>AL SHAMIL TRADING</v>
      </c>
    </row>
    <row r="24" spans="1:19">
      <c r="A24" s="193" t="s">
        <v>816</v>
      </c>
      <c r="B24" s="193">
        <v>4000</v>
      </c>
      <c r="C24" s="193" t="s">
        <v>7</v>
      </c>
      <c r="D24" s="193" t="s">
        <v>3688</v>
      </c>
      <c r="E24" s="193">
        <v>1.55</v>
      </c>
      <c r="F24" s="193" t="s">
        <v>9</v>
      </c>
      <c r="G24" s="193" t="s">
        <v>592</v>
      </c>
      <c r="H24" s="131" t="s">
        <v>3735</v>
      </c>
      <c r="I24" s="187" t="s">
        <v>3658</v>
      </c>
      <c r="J24" s="184">
        <f>IF(F24="USD", E24, E24 * IFERROR(VLOOKUP(F24, EXCHANGE_RATE!A:B, 2, FALSE), "Currency not found"))</f>
        <v>1.55</v>
      </c>
      <c r="K24" s="184">
        <f t="shared" si="0"/>
        <v>1.55</v>
      </c>
      <c r="L24" s="184">
        <f>IF(C24="MTS", B24, B24 * IFERROR(VLOOKUP(C24, 'QTY_CONVERSIONS '!A:B, 2, FALSE), "Units not  found"))</f>
        <v>4</v>
      </c>
      <c r="M24" s="185">
        <f t="shared" si="1"/>
        <v>6200</v>
      </c>
      <c r="N24" s="143" t="str">
        <f>IFERROR(VLOOKUP(D24, Product_Category!A:B, 2, FALSE), "Uncategorized")</f>
        <v>MAGNESIUM STEARATE</v>
      </c>
      <c r="O24" s="186">
        <f t="shared" si="3"/>
        <v>1550</v>
      </c>
      <c r="P24" s="185">
        <f t="shared" si="2"/>
        <v>6200</v>
      </c>
      <c r="Q24" s="143">
        <v>2023</v>
      </c>
      <c r="R24" s="143" t="str">
        <f>IFERROR(VLOOKUP(G24,'SOURCE COMPANY'!A:B, 2, FALSE), "")</f>
        <v>MLA INDUSTRIES</v>
      </c>
      <c r="S24" s="143" t="str">
        <f>IFERROR(VLOOKUP(H24,'CUSTOMER NAME'!A:B, 2, FALSE), "")</f>
        <v>AL-ARAFAH ISLAMI</v>
      </c>
    </row>
    <row r="25" spans="1:19">
      <c r="A25" s="87" t="s">
        <v>816</v>
      </c>
      <c r="B25" s="87">
        <v>1000</v>
      </c>
      <c r="C25" s="87" t="s">
        <v>7</v>
      </c>
      <c r="D25" s="87" t="s">
        <v>1124</v>
      </c>
      <c r="E25" s="248">
        <v>9.6</v>
      </c>
      <c r="F25" s="87" t="s">
        <v>9</v>
      </c>
      <c r="G25" s="85" t="s">
        <v>88</v>
      </c>
      <c r="H25" s="143" t="s">
        <v>1125</v>
      </c>
      <c r="I25" s="183" t="str">
        <f>I24</f>
        <v>November</v>
      </c>
      <c r="J25" s="184">
        <f>IF(F25="USD", E25, E25 * IFERROR(VLOOKUP(F25, EXCHANGE_RATE!A:B, 2, FALSE), "Currency not found"))</f>
        <v>9.6</v>
      </c>
      <c r="K25" s="184">
        <f t="shared" si="0"/>
        <v>9.6</v>
      </c>
      <c r="L25" s="184">
        <f>IF(C25="MTS", B25, B25 * IFERROR(VLOOKUP(C25, 'QTY_CONVERSIONS '!A:B, 2, FALSE), "Units not  found"))</f>
        <v>1</v>
      </c>
      <c r="M25" s="185">
        <f t="shared" si="1"/>
        <v>9600</v>
      </c>
      <c r="N25" s="143" t="str">
        <f>IFERROR(VLOOKUP(D25, Product_Category!A:B, 2, FALSE), "Uncategorized")</f>
        <v>MCC</v>
      </c>
      <c r="O25" s="186">
        <f t="shared" si="3"/>
        <v>9600</v>
      </c>
      <c r="P25" s="185">
        <f t="shared" si="2"/>
        <v>9600</v>
      </c>
      <c r="Q25" s="143">
        <v>2023</v>
      </c>
      <c r="R25" s="143" t="str">
        <f>IFERROR(VLOOKUP(G25,'SOURCE COMPANY'!A:B, 2, FALSE), "")</f>
        <v>DFE PHARMA</v>
      </c>
      <c r="S25" s="143" t="str">
        <f>IFERROR(VLOOKUP(H25,'CUSTOMER NAME'!A:B, 2, FALSE), "")</f>
        <v>ALCHEM ENTERPRISE</v>
      </c>
    </row>
    <row r="26" spans="1:19">
      <c r="A26" s="87" t="s">
        <v>816</v>
      </c>
      <c r="B26" s="21">
        <v>2000</v>
      </c>
      <c r="C26" s="87" t="s">
        <v>7</v>
      </c>
      <c r="D26" s="87" t="s">
        <v>1890</v>
      </c>
      <c r="E26" s="41">
        <v>9</v>
      </c>
      <c r="F26" s="87" t="s">
        <v>9</v>
      </c>
      <c r="G26" s="85" t="s">
        <v>88</v>
      </c>
      <c r="H26" s="143" t="s">
        <v>1125</v>
      </c>
      <c r="I26" s="183" t="str">
        <f>I25</f>
        <v>November</v>
      </c>
      <c r="J26" s="184">
        <f>IF(F26="USD", E26, E26 * IFERROR(VLOOKUP(F26, EXCHANGE_RATE!A:B, 2, FALSE), "Currency not found"))</f>
        <v>9</v>
      </c>
      <c r="K26" s="184">
        <f t="shared" si="0"/>
        <v>9</v>
      </c>
      <c r="L26" s="184">
        <f>IF(C26="MTS", B26, B26 * IFERROR(VLOOKUP(C26, 'QTY_CONVERSIONS '!A:B, 2, FALSE), "Units not  found"))</f>
        <v>2</v>
      </c>
      <c r="M26" s="185">
        <f t="shared" si="1"/>
        <v>18000</v>
      </c>
      <c r="N26" s="143" t="str">
        <f>IFERROR(VLOOKUP(D26, Product_Category!A:B, 2, FALSE), "Uncategorized")</f>
        <v>MCC</v>
      </c>
      <c r="O26" s="186">
        <f t="shared" si="3"/>
        <v>9000</v>
      </c>
      <c r="P26" s="185">
        <f t="shared" si="2"/>
        <v>18000</v>
      </c>
      <c r="Q26" s="143">
        <v>2023</v>
      </c>
      <c r="R26" s="143" t="str">
        <f>IFERROR(VLOOKUP(G26,'SOURCE COMPANY'!A:B, 2, FALSE), "")</f>
        <v>DFE PHARMA</v>
      </c>
      <c r="S26" s="143" t="str">
        <f>IFERROR(VLOOKUP(H26,'CUSTOMER NAME'!A:B, 2, FALSE), "")</f>
        <v>ALCHEM ENTERPRISE</v>
      </c>
    </row>
    <row r="27" spans="1:19">
      <c r="A27" s="87" t="s">
        <v>816</v>
      </c>
      <c r="B27" s="21">
        <v>100</v>
      </c>
      <c r="C27" s="87" t="s">
        <v>7</v>
      </c>
      <c r="D27" s="87" t="s">
        <v>1891</v>
      </c>
      <c r="E27" s="41">
        <v>14</v>
      </c>
      <c r="F27" s="87" t="s">
        <v>9</v>
      </c>
      <c r="G27" s="85" t="s">
        <v>88</v>
      </c>
      <c r="H27" s="143" t="s">
        <v>1125</v>
      </c>
      <c r="I27" s="183" t="str">
        <f>I26</f>
        <v>November</v>
      </c>
      <c r="J27" s="184">
        <f>IF(F27="USD", E27, E27 * IFERROR(VLOOKUP(F27, EXCHANGE_RATE!A:B, 2, FALSE), "Currency not found"))</f>
        <v>14</v>
      </c>
      <c r="K27" s="184">
        <f t="shared" si="0"/>
        <v>14</v>
      </c>
      <c r="L27" s="184">
        <f>IF(C27="MTS", B27, B27 * IFERROR(VLOOKUP(C27, 'QTY_CONVERSIONS '!A:B, 2, FALSE), "Units not  found"))</f>
        <v>0.1</v>
      </c>
      <c r="M27" s="185">
        <f t="shared" si="1"/>
        <v>1400</v>
      </c>
      <c r="N27" s="143" t="str">
        <f>IFERROR(VLOOKUP(D27, Product_Category!A:B, 2, FALSE), "Uncategorized")</f>
        <v>MCC</v>
      </c>
      <c r="O27" s="186">
        <f t="shared" si="3"/>
        <v>14000</v>
      </c>
      <c r="P27" s="185">
        <f t="shared" si="2"/>
        <v>1400</v>
      </c>
      <c r="Q27" s="143">
        <v>2023</v>
      </c>
      <c r="R27" s="143" t="str">
        <f>IFERROR(VLOOKUP(G27,'SOURCE COMPANY'!A:B, 2, FALSE), "")</f>
        <v>DFE PHARMA</v>
      </c>
      <c r="S27" s="143" t="str">
        <f>IFERROR(VLOOKUP(H27,'CUSTOMER NAME'!A:B, 2, FALSE), "")</f>
        <v>ALCHEM ENTERPRISE</v>
      </c>
    </row>
    <row r="28" spans="1:19">
      <c r="A28" s="191" t="s">
        <v>897</v>
      </c>
      <c r="B28" s="191">
        <v>6</v>
      </c>
      <c r="C28" s="191" t="s">
        <v>7</v>
      </c>
      <c r="D28" s="191" t="s">
        <v>910</v>
      </c>
      <c r="E28" s="191">
        <v>3.5</v>
      </c>
      <c r="F28" s="191" t="s">
        <v>9</v>
      </c>
      <c r="G28" s="191" t="s">
        <v>3426</v>
      </c>
      <c r="H28" s="120" t="s">
        <v>3451</v>
      </c>
      <c r="I28" s="187" t="s">
        <v>3389</v>
      </c>
      <c r="J28" s="184">
        <f>IF(F28="USD", E28, E28 * IFERROR(VLOOKUP(F28, EXCHANGE_RATE!A:B, 2, FALSE), "Currency not found"))</f>
        <v>3.5</v>
      </c>
      <c r="K28" s="184">
        <f t="shared" si="0"/>
        <v>3.5</v>
      </c>
      <c r="L28" s="184">
        <f>IF(C28="MTS", B28, B28 * IFERROR(VLOOKUP(C28, 'QTY_CONVERSIONS '!A:B, 2, FALSE), "Units not  found"))</f>
        <v>6.0000000000000001E-3</v>
      </c>
      <c r="M28" s="185">
        <f t="shared" si="1"/>
        <v>21</v>
      </c>
      <c r="N28" s="143" t="str">
        <f>IFERROR(VLOOKUP(D28, Product_Category!A:B, 2, FALSE), "Uncategorized")</f>
        <v>MAGNESIUM STEARATE</v>
      </c>
      <c r="O28" s="186">
        <f t="shared" si="3"/>
        <v>3500</v>
      </c>
      <c r="P28" s="185">
        <f t="shared" si="2"/>
        <v>21</v>
      </c>
      <c r="Q28" s="143">
        <v>2023</v>
      </c>
      <c r="R28" s="143" t="str">
        <f>IFERROR(VLOOKUP(G28,'SOURCE COMPANY'!A:B, 2, FALSE), "")</f>
        <v>SISCO Research Labs</v>
      </c>
      <c r="S28" s="143" t="str">
        <f>IFERROR(VLOOKUP(H28,'CUSTOMER NAME'!A:B, 2, FALSE), "")</f>
        <v>ALCHEMY SCIENTIFIC QUARTER</v>
      </c>
    </row>
    <row r="29" spans="1:19">
      <c r="A29" s="191" t="s">
        <v>897</v>
      </c>
      <c r="B29" s="191">
        <v>6</v>
      </c>
      <c r="C29" s="191" t="s">
        <v>7</v>
      </c>
      <c r="D29" s="191" t="s">
        <v>173</v>
      </c>
      <c r="E29" s="191">
        <v>3.16</v>
      </c>
      <c r="F29" s="191" t="s">
        <v>9</v>
      </c>
      <c r="G29" s="191" t="s">
        <v>3426</v>
      </c>
      <c r="H29" s="120" t="s">
        <v>3451</v>
      </c>
      <c r="I29" s="187" t="s">
        <v>3389</v>
      </c>
      <c r="J29" s="184">
        <f>IF(F29="USD", E29, E29 * IFERROR(VLOOKUP(F29, EXCHANGE_RATE!A:B, 2, FALSE), "Currency not found"))</f>
        <v>3.16</v>
      </c>
      <c r="K29" s="184">
        <f t="shared" si="0"/>
        <v>3.16</v>
      </c>
      <c r="L29" s="184">
        <f>IF(C29="MTS", B29, B29 * IFERROR(VLOOKUP(C29, 'QTY_CONVERSIONS '!A:B, 2, FALSE), "Units not  found"))</f>
        <v>6.0000000000000001E-3</v>
      </c>
      <c r="M29" s="185">
        <f t="shared" si="1"/>
        <v>18.96</v>
      </c>
      <c r="N29" s="143" t="str">
        <f>IFERROR(VLOOKUP(D29, Product_Category!A:B, 2, FALSE), "Uncategorized")</f>
        <v>SSG</v>
      </c>
      <c r="O29" s="186">
        <f t="shared" si="3"/>
        <v>3160</v>
      </c>
      <c r="P29" s="185">
        <f t="shared" si="2"/>
        <v>18.96</v>
      </c>
      <c r="Q29" s="143">
        <v>2023</v>
      </c>
      <c r="R29" s="143" t="str">
        <f>IFERROR(VLOOKUP(G29,'SOURCE COMPANY'!A:B, 2, FALSE), "")</f>
        <v>SISCO Research Labs</v>
      </c>
      <c r="S29" s="143" t="str">
        <f>IFERROR(VLOOKUP(H29,'CUSTOMER NAME'!A:B, 2, FALSE), "")</f>
        <v>ALCHEMY SCIENTIFIC QUARTER</v>
      </c>
    </row>
    <row r="30" spans="1:19">
      <c r="A30" s="191" t="s">
        <v>897</v>
      </c>
      <c r="B30" s="191">
        <v>6</v>
      </c>
      <c r="C30" s="191" t="s">
        <v>7</v>
      </c>
      <c r="D30" s="191" t="s">
        <v>19</v>
      </c>
      <c r="E30" s="191">
        <v>5.26</v>
      </c>
      <c r="F30" s="191" t="s">
        <v>9</v>
      </c>
      <c r="G30" s="191" t="s">
        <v>3426</v>
      </c>
      <c r="H30" s="120" t="s">
        <v>3451</v>
      </c>
      <c r="I30" s="187" t="s">
        <v>3389</v>
      </c>
      <c r="J30" s="184">
        <f>IF(F30="USD", E30, E30 * IFERROR(VLOOKUP(F30, EXCHANGE_RATE!A:B, 2, FALSE), "Currency not found"))</f>
        <v>5.26</v>
      </c>
      <c r="K30" s="184">
        <f t="shared" si="0"/>
        <v>5.26</v>
      </c>
      <c r="L30" s="184">
        <f>IF(C30="MTS", B30, B30 * IFERROR(VLOOKUP(C30, 'QTY_CONVERSIONS '!A:B, 2, FALSE), "Units not  found"))</f>
        <v>6.0000000000000001E-3</v>
      </c>
      <c r="M30" s="185">
        <f t="shared" si="1"/>
        <v>31.56</v>
      </c>
      <c r="N30" s="143" t="str">
        <f>IFERROR(VLOOKUP(D30, Product_Category!A:B, 2, FALSE), "Uncategorized")</f>
        <v>CMC</v>
      </c>
      <c r="O30" s="186">
        <f t="shared" si="3"/>
        <v>5260</v>
      </c>
      <c r="P30" s="185">
        <f t="shared" si="2"/>
        <v>31.560000000000002</v>
      </c>
      <c r="Q30" s="143">
        <v>2023</v>
      </c>
      <c r="R30" s="143" t="str">
        <f>IFERROR(VLOOKUP(G30,'SOURCE COMPANY'!A:B, 2, FALSE), "")</f>
        <v>SISCO Research Labs</v>
      </c>
      <c r="S30" s="143" t="str">
        <f>IFERROR(VLOOKUP(H30,'CUSTOMER NAME'!A:B, 2, FALSE), "")</f>
        <v>ALCHEMY SCIENTIFIC QUARTER</v>
      </c>
    </row>
    <row r="31" spans="1:19">
      <c r="A31" s="191" t="s">
        <v>897</v>
      </c>
      <c r="B31" s="191">
        <v>6</v>
      </c>
      <c r="C31" s="191" t="s">
        <v>7</v>
      </c>
      <c r="D31" s="191" t="s">
        <v>19</v>
      </c>
      <c r="E31" s="191">
        <v>4.9400000000000004</v>
      </c>
      <c r="F31" s="191" t="s">
        <v>9</v>
      </c>
      <c r="G31" s="191" t="s">
        <v>3426</v>
      </c>
      <c r="H31" s="120" t="s">
        <v>3451</v>
      </c>
      <c r="I31" s="187" t="s">
        <v>3389</v>
      </c>
      <c r="J31" s="184">
        <f>IF(F31="USD", E31, E31 * IFERROR(VLOOKUP(F31, EXCHANGE_RATE!A:B, 2, FALSE), "Currency not found"))</f>
        <v>4.9400000000000004</v>
      </c>
      <c r="K31" s="184">
        <f t="shared" si="0"/>
        <v>4.9400000000000004</v>
      </c>
      <c r="L31" s="184">
        <f>IF(C31="MTS", B31, B31 * IFERROR(VLOOKUP(C31, 'QTY_CONVERSIONS '!A:B, 2, FALSE), "Units not  found"))</f>
        <v>6.0000000000000001E-3</v>
      </c>
      <c r="M31" s="185">
        <f t="shared" si="1"/>
        <v>29.64</v>
      </c>
      <c r="N31" s="143" t="str">
        <f>IFERROR(VLOOKUP(D31, Product_Category!A:B, 2, FALSE), "Uncategorized")</f>
        <v>CMC</v>
      </c>
      <c r="O31" s="186">
        <f t="shared" si="3"/>
        <v>4940</v>
      </c>
      <c r="P31" s="185">
        <f t="shared" si="2"/>
        <v>29.64</v>
      </c>
      <c r="Q31" s="143">
        <v>2023</v>
      </c>
      <c r="R31" s="143" t="str">
        <f>IFERROR(VLOOKUP(G31,'SOURCE COMPANY'!A:B, 2, FALSE), "")</f>
        <v>SISCO Research Labs</v>
      </c>
      <c r="S31" s="143" t="str">
        <f>IFERROR(VLOOKUP(H31,'CUSTOMER NAME'!A:B, 2, FALSE), "")</f>
        <v>ALCHEMY SCIENTIFIC QUARTER</v>
      </c>
    </row>
    <row r="32" spans="1:19">
      <c r="A32" s="191" t="s">
        <v>897</v>
      </c>
      <c r="B32" s="191">
        <v>6</v>
      </c>
      <c r="C32" s="191" t="s">
        <v>7</v>
      </c>
      <c r="D32" s="191" t="s">
        <v>19</v>
      </c>
      <c r="E32" s="191">
        <v>6.44</v>
      </c>
      <c r="F32" s="191" t="s">
        <v>9</v>
      </c>
      <c r="G32" s="191" t="s">
        <v>3426</v>
      </c>
      <c r="H32" s="120" t="s">
        <v>3451</v>
      </c>
      <c r="I32" s="187" t="s">
        <v>3389</v>
      </c>
      <c r="J32" s="184">
        <f>IF(F32="USD", E32, E32 * IFERROR(VLOOKUP(F32, EXCHANGE_RATE!A:B, 2, FALSE), "Currency not found"))</f>
        <v>6.44</v>
      </c>
      <c r="K32" s="184">
        <f t="shared" si="0"/>
        <v>6.44</v>
      </c>
      <c r="L32" s="184">
        <f>IF(C32="MTS", B32, B32 * IFERROR(VLOOKUP(C32, 'QTY_CONVERSIONS '!A:B, 2, FALSE), "Units not  found"))</f>
        <v>6.0000000000000001E-3</v>
      </c>
      <c r="M32" s="185">
        <f t="shared" si="1"/>
        <v>38.64</v>
      </c>
      <c r="N32" s="143" t="str">
        <f>IFERROR(VLOOKUP(D32, Product_Category!A:B, 2, FALSE), "Uncategorized")</f>
        <v>CMC</v>
      </c>
      <c r="O32" s="186">
        <f t="shared" si="3"/>
        <v>6440</v>
      </c>
      <c r="P32" s="185">
        <f t="shared" si="2"/>
        <v>38.64</v>
      </c>
      <c r="Q32" s="143">
        <v>2023</v>
      </c>
      <c r="R32" s="143" t="str">
        <f>IFERROR(VLOOKUP(G32,'SOURCE COMPANY'!A:B, 2, FALSE), "")</f>
        <v>SISCO Research Labs</v>
      </c>
      <c r="S32" s="143" t="str">
        <f>IFERROR(VLOOKUP(H32,'CUSTOMER NAME'!A:B, 2, FALSE), "")</f>
        <v>ALCHEMY SCIENTIFIC QUARTER</v>
      </c>
    </row>
    <row r="33" spans="1:19">
      <c r="A33" s="191" t="s">
        <v>897</v>
      </c>
      <c r="B33" s="191">
        <v>12</v>
      </c>
      <c r="C33" s="191" t="s">
        <v>7</v>
      </c>
      <c r="D33" s="191" t="s">
        <v>3452</v>
      </c>
      <c r="E33" s="191">
        <v>1.44</v>
      </c>
      <c r="F33" s="191" t="s">
        <v>9</v>
      </c>
      <c r="G33" s="191" t="s">
        <v>3426</v>
      </c>
      <c r="H33" s="120" t="s">
        <v>3451</v>
      </c>
      <c r="I33" s="187" t="s">
        <v>3389</v>
      </c>
      <c r="J33" s="184">
        <f>IF(F33="USD", E33, E33 * IFERROR(VLOOKUP(F33, EXCHANGE_RATE!A:B, 2, FALSE), "Currency not found"))</f>
        <v>1.44</v>
      </c>
      <c r="K33" s="184">
        <f t="shared" si="0"/>
        <v>1.44</v>
      </c>
      <c r="L33" s="184">
        <f>IF(C33="MTS", B33, B33 * IFERROR(VLOOKUP(C33, 'QTY_CONVERSIONS '!A:B, 2, FALSE), "Units not  found"))</f>
        <v>1.2E-2</v>
      </c>
      <c r="M33" s="185">
        <f t="shared" si="1"/>
        <v>17.28</v>
      </c>
      <c r="N33" s="143" t="str">
        <f>IFERROR(VLOOKUP(D33, Product_Category!A:B, 2, FALSE), "Uncategorized")</f>
        <v>MCC</v>
      </c>
      <c r="O33" s="186">
        <f t="shared" si="3"/>
        <v>1440</v>
      </c>
      <c r="P33" s="185">
        <f t="shared" si="2"/>
        <v>17.28</v>
      </c>
      <c r="Q33" s="143">
        <v>2023</v>
      </c>
      <c r="R33" s="143" t="str">
        <f>IFERROR(VLOOKUP(G33,'SOURCE COMPANY'!A:B, 2, FALSE), "")</f>
        <v>SISCO Research Labs</v>
      </c>
      <c r="S33" s="143" t="str">
        <f>IFERROR(VLOOKUP(H33,'CUSTOMER NAME'!A:B, 2, FALSE), "")</f>
        <v>ALCHEMY SCIENTIFIC QUARTER</v>
      </c>
    </row>
    <row r="34" spans="1:19">
      <c r="A34" s="192" t="s">
        <v>973</v>
      </c>
      <c r="B34" s="192">
        <v>0.5</v>
      </c>
      <c r="C34" s="192" t="s">
        <v>7</v>
      </c>
      <c r="D34" s="192" t="s">
        <v>19</v>
      </c>
      <c r="E34" s="192">
        <v>2</v>
      </c>
      <c r="F34" s="192" t="s">
        <v>9</v>
      </c>
      <c r="G34" s="192" t="s">
        <v>853</v>
      </c>
      <c r="H34" s="131" t="s">
        <v>3797</v>
      </c>
      <c r="I34" s="187" t="s">
        <v>3658</v>
      </c>
      <c r="J34" s="184">
        <f>IF(F34="USD", E34, E34 * IFERROR(VLOOKUP(F34, EXCHANGE_RATE!A:B, 2, FALSE), "Currency not found"))</f>
        <v>2</v>
      </c>
      <c r="K34" s="184">
        <f t="shared" si="0"/>
        <v>2</v>
      </c>
      <c r="L34" s="184">
        <f>IF(C34="MTS", B34, B34 * IFERROR(VLOOKUP(C34, 'QTY_CONVERSIONS '!A:B, 2, FALSE), "Units not  found"))</f>
        <v>5.0000000000000001E-4</v>
      </c>
      <c r="M34" s="185">
        <f t="shared" si="1"/>
        <v>1</v>
      </c>
      <c r="N34" s="143" t="str">
        <f>IFERROR(VLOOKUP(D34, Product_Category!A:B, 2, FALSE), "Uncategorized")</f>
        <v>CMC</v>
      </c>
      <c r="O34" s="186">
        <f t="shared" si="3"/>
        <v>2000</v>
      </c>
      <c r="P34" s="185">
        <f t="shared" si="2"/>
        <v>1</v>
      </c>
      <c r="Q34" s="143">
        <v>2023</v>
      </c>
      <c r="R34" s="143" t="str">
        <f>IFERROR(VLOOKUP(G34,'SOURCE COMPANY'!A:B, 2, FALSE), "")</f>
        <v>GEMINI EXPORTS</v>
      </c>
      <c r="S34" s="143" t="str">
        <f>IFERROR(VLOOKUP(H34,'CUSTOMER NAME'!A:B, 2, FALSE), "")</f>
        <v>ALCOBENDAS-MADRID VAT</v>
      </c>
    </row>
    <row r="35" spans="1:19">
      <c r="A35" s="192" t="s">
        <v>973</v>
      </c>
      <c r="B35" s="192">
        <v>700</v>
      </c>
      <c r="C35" s="192" t="s">
        <v>7</v>
      </c>
      <c r="D35" s="192" t="s">
        <v>19</v>
      </c>
      <c r="E35" s="192">
        <v>6</v>
      </c>
      <c r="F35" s="192" t="s">
        <v>9</v>
      </c>
      <c r="G35" s="192" t="s">
        <v>853</v>
      </c>
      <c r="H35" s="131" t="s">
        <v>3797</v>
      </c>
      <c r="I35" s="187" t="s">
        <v>3658</v>
      </c>
      <c r="J35" s="184">
        <f>IF(F35="USD", E35, E35 * IFERROR(VLOOKUP(F35, EXCHANGE_RATE!A:B, 2, FALSE), "Currency not found"))</f>
        <v>6</v>
      </c>
      <c r="K35" s="184">
        <f t="shared" si="0"/>
        <v>6</v>
      </c>
      <c r="L35" s="184">
        <f>IF(C35="MTS", B35, B35 * IFERROR(VLOOKUP(C35, 'QTY_CONVERSIONS '!A:B, 2, FALSE), "Units not  found"))</f>
        <v>0.70000000000000007</v>
      </c>
      <c r="M35" s="185">
        <f t="shared" si="1"/>
        <v>4200</v>
      </c>
      <c r="N35" s="143" t="str">
        <f>IFERROR(VLOOKUP(D35, Product_Category!A:B, 2, FALSE), "Uncategorized")</f>
        <v>CMC</v>
      </c>
      <c r="O35" s="186">
        <f t="shared" si="3"/>
        <v>6000</v>
      </c>
      <c r="P35" s="185">
        <f t="shared" si="2"/>
        <v>4200</v>
      </c>
      <c r="Q35" s="143">
        <v>2023</v>
      </c>
      <c r="R35" s="143" t="str">
        <f>IFERROR(VLOOKUP(G35,'SOURCE COMPANY'!A:B, 2, FALSE), "")</f>
        <v>GEMINI EXPORTS</v>
      </c>
      <c r="S35" s="143" t="str">
        <f>IFERROR(VLOOKUP(H35,'CUSTOMER NAME'!A:B, 2, FALSE), "")</f>
        <v>ALCOBENDAS-MADRID VAT</v>
      </c>
    </row>
    <row r="36" spans="1:19">
      <c r="A36" s="192" t="s">
        <v>922</v>
      </c>
      <c r="B36" s="192">
        <v>50</v>
      </c>
      <c r="C36" s="192" t="s">
        <v>7</v>
      </c>
      <c r="D36" s="192" t="s">
        <v>3234</v>
      </c>
      <c r="E36" s="192">
        <v>16</v>
      </c>
      <c r="F36" s="192" t="s">
        <v>9</v>
      </c>
      <c r="G36" s="192" t="s">
        <v>529</v>
      </c>
      <c r="H36" s="131" t="s">
        <v>3957</v>
      </c>
      <c r="I36" s="187" t="s">
        <v>3893</v>
      </c>
      <c r="J36" s="184">
        <f>IF(F36="USD", E36, E36 * IFERROR(VLOOKUP(F36, EXCHANGE_RATE!A:B, 2, FALSE), "Currency not found"))</f>
        <v>16</v>
      </c>
      <c r="K36" s="184">
        <f t="shared" si="0"/>
        <v>16</v>
      </c>
      <c r="L36" s="184">
        <f>IF(C36="MTS", B36, B36 * IFERROR(VLOOKUP(C36, 'QTY_CONVERSIONS '!A:B, 2, FALSE), "Units not  found"))</f>
        <v>0.05</v>
      </c>
      <c r="M36" s="185">
        <f t="shared" si="1"/>
        <v>800</v>
      </c>
      <c r="N36" s="143" t="str">
        <f>IFERROR(VLOOKUP(D36, Product_Category!A:B, 2, FALSE), "Uncategorized")</f>
        <v>MCC</v>
      </c>
      <c r="O36" s="186">
        <f t="shared" si="3"/>
        <v>16000</v>
      </c>
      <c r="P36" s="185">
        <f t="shared" si="2"/>
        <v>800</v>
      </c>
      <c r="Q36" s="143">
        <v>2023</v>
      </c>
      <c r="R36" s="143" t="str">
        <f>IFERROR(VLOOKUP(G36,'SOURCE COMPANY'!A:B, 2, FALSE), "")</f>
        <v>Ankit Pulps &amp; Boards</v>
      </c>
      <c r="S36" s="143" t="str">
        <f>IFERROR(VLOOKUP(H36,'CUSTOMER NAME'!A:B, 2, FALSE), "")</f>
        <v>ALFAMEX INDUSTRIAL</v>
      </c>
    </row>
    <row r="37" spans="1:19">
      <c r="A37" s="191" t="s">
        <v>922</v>
      </c>
      <c r="B37" s="191">
        <v>18000</v>
      </c>
      <c r="C37" s="191" t="s">
        <v>7</v>
      </c>
      <c r="D37" s="191" t="s">
        <v>2301</v>
      </c>
      <c r="E37" s="191">
        <v>2.75</v>
      </c>
      <c r="F37" s="191" t="s">
        <v>9</v>
      </c>
      <c r="G37" s="192" t="s">
        <v>1435</v>
      </c>
      <c r="H37" s="120" t="s">
        <v>3156</v>
      </c>
      <c r="I37" s="187" t="s">
        <v>3034</v>
      </c>
      <c r="J37" s="184">
        <f>IF(F37="USD", E37, E37 * IFERROR(VLOOKUP(F37, EXCHANGE_RATE!A:B, 2, FALSE), "Currency not found"))</f>
        <v>2.75</v>
      </c>
      <c r="K37" s="184">
        <f t="shared" si="0"/>
        <v>2.75</v>
      </c>
      <c r="L37" s="184">
        <f>IF(C37="MTS", B37, B37 * IFERROR(VLOOKUP(C37, 'QTY_CONVERSIONS '!A:B, 2, FALSE), "Units not  found"))</f>
        <v>18</v>
      </c>
      <c r="M37" s="185">
        <f t="shared" si="1"/>
        <v>49500</v>
      </c>
      <c r="N37" s="143" t="str">
        <f>IFERROR(VLOOKUP(D37, Product_Category!A:B, 2, FALSE), "Uncategorized")</f>
        <v>MCC</v>
      </c>
      <c r="O37" s="186">
        <f t="shared" si="3"/>
        <v>2750</v>
      </c>
      <c r="P37" s="185">
        <f t="shared" si="2"/>
        <v>49500</v>
      </c>
      <c r="Q37" s="143">
        <v>2023</v>
      </c>
      <c r="R37" s="143" t="str">
        <f>IFERROR(VLOOKUP(G37,'SOURCE COMPANY'!A:B, 2, FALSE), "")</f>
        <v>MURLI KRISHNA EXPORTS</v>
      </c>
      <c r="S37" s="143" t="str">
        <f>IFERROR(VLOOKUP(H37,'CUSTOMER NAME'!A:B, 2, FALSE), "")</f>
        <v>ALI FARMA</v>
      </c>
    </row>
    <row r="38" spans="1:19">
      <c r="A38" s="87" t="s">
        <v>928</v>
      </c>
      <c r="B38" s="189">
        <v>375</v>
      </c>
      <c r="C38" s="87" t="s">
        <v>7</v>
      </c>
      <c r="D38" s="87" t="s">
        <v>2388</v>
      </c>
      <c r="E38" s="190">
        <v>2.57</v>
      </c>
      <c r="F38" s="87" t="s">
        <v>9</v>
      </c>
      <c r="G38" s="191" t="s">
        <v>232</v>
      </c>
      <c r="H38" s="131" t="s">
        <v>2498</v>
      </c>
      <c r="I38" s="183" t="str">
        <f>I37</f>
        <v>September</v>
      </c>
      <c r="J38" s="184">
        <f>IF(F38="USD", E38, E38 * IFERROR(VLOOKUP(F38, EXCHANGE_RATE!A:B, 2, FALSE), "Currency not found"))</f>
        <v>2.57</v>
      </c>
      <c r="K38" s="184">
        <f t="shared" si="0"/>
        <v>2.57</v>
      </c>
      <c r="L38" s="184">
        <f>IF(C38="MTS", B38, B38 * IFERROR(VLOOKUP(C38, 'QTY_CONVERSIONS '!A:B, 2, FALSE), "Units not  found"))</f>
        <v>0.375</v>
      </c>
      <c r="M38" s="185">
        <f t="shared" si="1"/>
        <v>963.74999999999989</v>
      </c>
      <c r="N38" s="143" t="str">
        <f>IFERROR(VLOOKUP(D38, Product_Category!A:B, 2, FALSE), "Uncategorized")</f>
        <v>MAGNESIUM STEARATE</v>
      </c>
      <c r="O38" s="186">
        <f t="shared" si="3"/>
        <v>2570</v>
      </c>
      <c r="P38" s="185">
        <f t="shared" si="2"/>
        <v>963.75</v>
      </c>
      <c r="Q38" s="143">
        <v>2023</v>
      </c>
      <c r="R38" s="143" t="str">
        <f>IFERROR(VLOOKUP(G38,'SOURCE COMPANY'!A:B, 2, FALSE), "")</f>
        <v>CADILA HEALTHCARE</v>
      </c>
      <c r="S38" s="143" t="str">
        <f>IFERROR(VLOOKUP(H38,'CUSTOMER NAME'!A:B, 2, FALSE), "")</f>
        <v>ALIDAC HEALTHCARE</v>
      </c>
    </row>
    <row r="39" spans="1:19">
      <c r="A39" s="191" t="s">
        <v>928</v>
      </c>
      <c r="B39" s="191">
        <v>150</v>
      </c>
      <c r="C39" s="191" t="s">
        <v>7</v>
      </c>
      <c r="D39" s="191" t="s">
        <v>3048</v>
      </c>
      <c r="E39" s="191">
        <v>10.85</v>
      </c>
      <c r="F39" s="191" t="s">
        <v>9</v>
      </c>
      <c r="G39" s="191" t="s">
        <v>232</v>
      </c>
      <c r="H39" s="131" t="s">
        <v>2498</v>
      </c>
      <c r="I39" s="187" t="s">
        <v>3389</v>
      </c>
      <c r="J39" s="184">
        <f>IF(F39="USD", E39, E39 * IFERROR(VLOOKUP(F39, EXCHANGE_RATE!A:B, 2, FALSE), "Currency not found"))</f>
        <v>10.85</v>
      </c>
      <c r="K39" s="184">
        <f t="shared" si="0"/>
        <v>10.85</v>
      </c>
      <c r="L39" s="184">
        <f>IF(C39="MTS", B39, B39 * IFERROR(VLOOKUP(C39, 'QTY_CONVERSIONS '!A:B, 2, FALSE), "Units not  found"))</f>
        <v>0.15</v>
      </c>
      <c r="M39" s="185">
        <f t="shared" si="1"/>
        <v>1627.5</v>
      </c>
      <c r="N39" s="143" t="str">
        <f>IFERROR(VLOOKUP(D39, Product_Category!A:B, 2, FALSE), "Uncategorized")</f>
        <v>CROSCARMELLOSE SODIUM</v>
      </c>
      <c r="O39" s="186">
        <f t="shared" si="3"/>
        <v>10850</v>
      </c>
      <c r="P39" s="185">
        <f t="shared" si="2"/>
        <v>1627.5</v>
      </c>
      <c r="Q39" s="143">
        <v>2023</v>
      </c>
      <c r="R39" s="143" t="str">
        <f>IFERROR(VLOOKUP(G39,'SOURCE COMPANY'!A:B, 2, FALSE), "")</f>
        <v>CADILA HEALTHCARE</v>
      </c>
      <c r="S39" s="143" t="str">
        <f>IFERROR(VLOOKUP(H39,'CUSTOMER NAME'!A:B, 2, FALSE), "")</f>
        <v>ALIDAC HEALTHCARE</v>
      </c>
    </row>
    <row r="40" spans="1:19">
      <c r="A40" s="191" t="s">
        <v>928</v>
      </c>
      <c r="B40" s="191">
        <v>40</v>
      </c>
      <c r="C40" s="191" t="s">
        <v>7</v>
      </c>
      <c r="D40" s="191" t="s">
        <v>266</v>
      </c>
      <c r="E40" s="191">
        <v>5.43</v>
      </c>
      <c r="F40" s="191" t="s">
        <v>9</v>
      </c>
      <c r="G40" s="191" t="s">
        <v>232</v>
      </c>
      <c r="H40" s="131" t="s">
        <v>2498</v>
      </c>
      <c r="I40" s="187" t="s">
        <v>3389</v>
      </c>
      <c r="J40" s="184">
        <f>IF(F40="USD", E40, E40 * IFERROR(VLOOKUP(F40, EXCHANGE_RATE!A:B, 2, FALSE), "Currency not found"))</f>
        <v>5.43</v>
      </c>
      <c r="K40" s="184">
        <f t="shared" si="0"/>
        <v>5.43</v>
      </c>
      <c r="L40" s="184">
        <f>IF(C40="MTS", B40, B40 * IFERROR(VLOOKUP(C40, 'QTY_CONVERSIONS '!A:B, 2, FALSE), "Units not  found"))</f>
        <v>0.04</v>
      </c>
      <c r="M40" s="185">
        <f t="shared" si="1"/>
        <v>217.2</v>
      </c>
      <c r="N40" s="143" t="str">
        <f>IFERROR(VLOOKUP(D40, Product_Category!A:B, 2, FALSE), "Uncategorized")</f>
        <v>MCC</v>
      </c>
      <c r="O40" s="186">
        <f t="shared" si="3"/>
        <v>5430</v>
      </c>
      <c r="P40" s="185">
        <f t="shared" si="2"/>
        <v>217.20000000000002</v>
      </c>
      <c r="Q40" s="143">
        <v>2023</v>
      </c>
      <c r="R40" s="143" t="str">
        <f>IFERROR(VLOOKUP(G40,'SOURCE COMPANY'!A:B, 2, FALSE), "")</f>
        <v>CADILA HEALTHCARE</v>
      </c>
      <c r="S40" s="143" t="str">
        <f>IFERROR(VLOOKUP(H40,'CUSTOMER NAME'!A:B, 2, FALSE), "")</f>
        <v>ALIDAC HEALTHCARE</v>
      </c>
    </row>
    <row r="41" spans="1:19">
      <c r="A41" s="191" t="s">
        <v>928</v>
      </c>
      <c r="B41" s="191">
        <v>240</v>
      </c>
      <c r="C41" s="191" t="s">
        <v>7</v>
      </c>
      <c r="D41" s="191" t="s">
        <v>2742</v>
      </c>
      <c r="E41" s="191">
        <v>11.03</v>
      </c>
      <c r="F41" s="191" t="s">
        <v>9</v>
      </c>
      <c r="G41" s="191" t="s">
        <v>232</v>
      </c>
      <c r="H41" s="131" t="s">
        <v>2498</v>
      </c>
      <c r="I41" s="187" t="s">
        <v>3389</v>
      </c>
      <c r="J41" s="184">
        <f>IF(F41="USD", E41, E41 * IFERROR(VLOOKUP(F41, EXCHANGE_RATE!A:B, 2, FALSE), "Currency not found"))</f>
        <v>11.03</v>
      </c>
      <c r="K41" s="184">
        <f t="shared" si="0"/>
        <v>11.03</v>
      </c>
      <c r="L41" s="184">
        <f>IF(C41="MTS", B41, B41 * IFERROR(VLOOKUP(C41, 'QTY_CONVERSIONS '!A:B, 2, FALSE), "Units not  found"))</f>
        <v>0.24</v>
      </c>
      <c r="M41" s="185">
        <f t="shared" si="1"/>
        <v>2647.2</v>
      </c>
      <c r="N41" s="143" t="str">
        <f>IFERROR(VLOOKUP(D41, Product_Category!A:B, 2, FALSE), "Uncategorized")</f>
        <v>MCC</v>
      </c>
      <c r="O41" s="186">
        <f t="shared" si="3"/>
        <v>11030</v>
      </c>
      <c r="P41" s="185">
        <f t="shared" si="2"/>
        <v>2647.2</v>
      </c>
      <c r="Q41" s="143">
        <v>2023</v>
      </c>
      <c r="R41" s="143" t="str">
        <f>IFERROR(VLOOKUP(G41,'SOURCE COMPANY'!A:B, 2, FALSE), "")</f>
        <v>CADILA HEALTHCARE</v>
      </c>
      <c r="S41" s="143" t="str">
        <f>IFERROR(VLOOKUP(H41,'CUSTOMER NAME'!A:B, 2, FALSE), "")</f>
        <v>ALIDAC HEALTHCARE</v>
      </c>
    </row>
    <row r="42" spans="1:19">
      <c r="A42" s="191" t="s">
        <v>928</v>
      </c>
      <c r="B42" s="191">
        <v>50</v>
      </c>
      <c r="C42" s="191" t="s">
        <v>7</v>
      </c>
      <c r="D42" s="191" t="s">
        <v>3331</v>
      </c>
      <c r="E42" s="191">
        <v>6.29</v>
      </c>
      <c r="F42" s="191" t="s">
        <v>9</v>
      </c>
      <c r="G42" s="191" t="s">
        <v>232</v>
      </c>
      <c r="H42" s="131" t="s">
        <v>2498</v>
      </c>
      <c r="I42" s="187" t="s">
        <v>3389</v>
      </c>
      <c r="J42" s="184">
        <f>IF(F42="USD", E42, E42 * IFERROR(VLOOKUP(F42, EXCHANGE_RATE!A:B, 2, FALSE), "Currency not found"))</f>
        <v>6.29</v>
      </c>
      <c r="K42" s="184">
        <f t="shared" si="0"/>
        <v>6.29</v>
      </c>
      <c r="L42" s="184">
        <f>IF(C42="MTS", B42, B42 * IFERROR(VLOOKUP(C42, 'QTY_CONVERSIONS '!A:B, 2, FALSE), "Units not  found"))</f>
        <v>0.05</v>
      </c>
      <c r="M42" s="185">
        <f t="shared" si="1"/>
        <v>314.5</v>
      </c>
      <c r="N42" s="143" t="str">
        <f>IFERROR(VLOOKUP(D42, Product_Category!A:B, 2, FALSE), "Uncategorized")</f>
        <v>MCC</v>
      </c>
      <c r="O42" s="186">
        <f t="shared" si="3"/>
        <v>6290</v>
      </c>
      <c r="P42" s="185">
        <f t="shared" si="2"/>
        <v>314.5</v>
      </c>
      <c r="Q42" s="143">
        <v>2023</v>
      </c>
      <c r="R42" s="143" t="str">
        <f>IFERROR(VLOOKUP(G42,'SOURCE COMPANY'!A:B, 2, FALSE), "")</f>
        <v>CADILA HEALTHCARE</v>
      </c>
      <c r="S42" s="143" t="str">
        <f>IFERROR(VLOOKUP(H42,'CUSTOMER NAME'!A:B, 2, FALSE), "")</f>
        <v>ALIDAC HEALTHCARE</v>
      </c>
    </row>
    <row r="43" spans="1:19">
      <c r="A43" s="191" t="s">
        <v>928</v>
      </c>
      <c r="B43" s="191">
        <v>2000</v>
      </c>
      <c r="C43" s="191" t="s">
        <v>7</v>
      </c>
      <c r="D43" s="191" t="s">
        <v>266</v>
      </c>
      <c r="E43" s="191">
        <v>2.5299999999999998</v>
      </c>
      <c r="F43" s="191" t="s">
        <v>9</v>
      </c>
      <c r="G43" s="191" t="s">
        <v>232</v>
      </c>
      <c r="H43" s="131" t="s">
        <v>2498</v>
      </c>
      <c r="I43" s="187" t="s">
        <v>3389</v>
      </c>
      <c r="J43" s="184">
        <f>IF(F43="USD", E43, E43 * IFERROR(VLOOKUP(F43, EXCHANGE_RATE!A:B, 2, FALSE), "Currency not found"))</f>
        <v>2.5299999999999998</v>
      </c>
      <c r="K43" s="184">
        <f t="shared" si="0"/>
        <v>2.5299999999999998</v>
      </c>
      <c r="L43" s="184">
        <f>IF(C43="MTS", B43, B43 * IFERROR(VLOOKUP(C43, 'QTY_CONVERSIONS '!A:B, 2, FALSE), "Units not  found"))</f>
        <v>2</v>
      </c>
      <c r="M43" s="185">
        <f t="shared" si="1"/>
        <v>5060</v>
      </c>
      <c r="N43" s="143" t="str">
        <f>IFERROR(VLOOKUP(D43, Product_Category!A:B, 2, FALSE), "Uncategorized")</f>
        <v>MCC</v>
      </c>
      <c r="O43" s="186">
        <f t="shared" si="3"/>
        <v>2530</v>
      </c>
      <c r="P43" s="185">
        <f t="shared" si="2"/>
        <v>5060</v>
      </c>
      <c r="Q43" s="143">
        <v>2023</v>
      </c>
      <c r="R43" s="143" t="str">
        <f>IFERROR(VLOOKUP(G43,'SOURCE COMPANY'!A:B, 2, FALSE), "")</f>
        <v>CADILA HEALTHCARE</v>
      </c>
      <c r="S43" s="143" t="str">
        <f>IFERROR(VLOOKUP(H43,'CUSTOMER NAME'!A:B, 2, FALSE), "")</f>
        <v>ALIDAC HEALTHCARE</v>
      </c>
    </row>
    <row r="44" spans="1:19">
      <c r="A44" s="191" t="s">
        <v>928</v>
      </c>
      <c r="B44" s="191">
        <v>2000</v>
      </c>
      <c r="C44" s="191" t="s">
        <v>7</v>
      </c>
      <c r="D44" s="191" t="s">
        <v>2742</v>
      </c>
      <c r="E44" s="191">
        <v>11.03</v>
      </c>
      <c r="F44" s="191" t="s">
        <v>9</v>
      </c>
      <c r="G44" s="191" t="s">
        <v>232</v>
      </c>
      <c r="H44" s="131" t="s">
        <v>2498</v>
      </c>
      <c r="I44" s="187" t="s">
        <v>3389</v>
      </c>
      <c r="J44" s="184">
        <f>IF(F44="USD", E44, E44 * IFERROR(VLOOKUP(F44, EXCHANGE_RATE!A:B, 2, FALSE), "Currency not found"))</f>
        <v>11.03</v>
      </c>
      <c r="K44" s="184">
        <f t="shared" si="0"/>
        <v>11.03</v>
      </c>
      <c r="L44" s="184">
        <f>IF(C44="MTS", B44, B44 * IFERROR(VLOOKUP(C44, 'QTY_CONVERSIONS '!A:B, 2, FALSE), "Units not  found"))</f>
        <v>2</v>
      </c>
      <c r="M44" s="185">
        <f t="shared" si="1"/>
        <v>22060</v>
      </c>
      <c r="N44" s="143" t="str">
        <f>IFERROR(VLOOKUP(D44, Product_Category!A:B, 2, FALSE), "Uncategorized")</f>
        <v>MCC</v>
      </c>
      <c r="O44" s="186">
        <f t="shared" si="3"/>
        <v>11030</v>
      </c>
      <c r="P44" s="185">
        <f t="shared" si="2"/>
        <v>22060</v>
      </c>
      <c r="Q44" s="143">
        <v>2023</v>
      </c>
      <c r="R44" s="143" t="str">
        <f>IFERROR(VLOOKUP(G44,'SOURCE COMPANY'!A:B, 2, FALSE), "")</f>
        <v>CADILA HEALTHCARE</v>
      </c>
      <c r="S44" s="143" t="str">
        <f>IFERROR(VLOOKUP(H44,'CUSTOMER NAME'!A:B, 2, FALSE), "")</f>
        <v>ALIDAC HEALTHCARE</v>
      </c>
    </row>
    <row r="45" spans="1:19">
      <c r="A45" s="191" t="s">
        <v>928</v>
      </c>
      <c r="B45" s="191">
        <v>1500</v>
      </c>
      <c r="C45" s="191" t="s">
        <v>7</v>
      </c>
      <c r="D45" s="191" t="s">
        <v>2063</v>
      </c>
      <c r="E45" s="191">
        <v>2.5299999999999998</v>
      </c>
      <c r="F45" s="191" t="s">
        <v>9</v>
      </c>
      <c r="G45" s="191" t="s">
        <v>232</v>
      </c>
      <c r="H45" s="131" t="s">
        <v>2498</v>
      </c>
      <c r="I45" s="187" t="s">
        <v>3389</v>
      </c>
      <c r="J45" s="184">
        <f>IF(F45="USD", E45, E45 * IFERROR(VLOOKUP(F45, EXCHANGE_RATE!A:B, 2, FALSE), "Currency not found"))</f>
        <v>2.5299999999999998</v>
      </c>
      <c r="K45" s="184">
        <f t="shared" si="0"/>
        <v>2.5299999999999998</v>
      </c>
      <c r="L45" s="184">
        <f>IF(C45="MTS", B45, B45 * IFERROR(VLOOKUP(C45, 'QTY_CONVERSIONS '!A:B, 2, FALSE), "Units not  found"))</f>
        <v>1.5</v>
      </c>
      <c r="M45" s="185">
        <f t="shared" si="1"/>
        <v>3794.9999999999995</v>
      </c>
      <c r="N45" s="143" t="str">
        <f>IFERROR(VLOOKUP(D45, Product_Category!A:B, 2, FALSE), "Uncategorized")</f>
        <v>MCC</v>
      </c>
      <c r="O45" s="186">
        <f t="shared" si="3"/>
        <v>2530</v>
      </c>
      <c r="P45" s="185">
        <f t="shared" si="2"/>
        <v>3795</v>
      </c>
      <c r="Q45" s="143">
        <v>2023</v>
      </c>
      <c r="R45" s="143" t="str">
        <f>IFERROR(VLOOKUP(G45,'SOURCE COMPANY'!A:B, 2, FALSE), "")</f>
        <v>CADILA HEALTHCARE</v>
      </c>
      <c r="S45" s="143" t="str">
        <f>IFERROR(VLOOKUP(H45,'CUSTOMER NAME'!A:B, 2, FALSE), "")</f>
        <v>ALIDAC HEALTHCARE</v>
      </c>
    </row>
    <row r="46" spans="1:19">
      <c r="A46" s="191" t="s">
        <v>928</v>
      </c>
      <c r="B46" s="191">
        <v>150</v>
      </c>
      <c r="C46" s="191" t="s">
        <v>7</v>
      </c>
      <c r="D46" s="191" t="s">
        <v>3482</v>
      </c>
      <c r="E46" s="191">
        <v>8.06</v>
      </c>
      <c r="F46" s="191" t="s">
        <v>9</v>
      </c>
      <c r="G46" s="191" t="s">
        <v>232</v>
      </c>
      <c r="H46" s="131" t="s">
        <v>2498</v>
      </c>
      <c r="I46" s="187" t="s">
        <v>3389</v>
      </c>
      <c r="J46" s="184">
        <f>IF(F46="USD", E46, E46 * IFERROR(VLOOKUP(F46, EXCHANGE_RATE!A:B, 2, FALSE), "Currency not found"))</f>
        <v>8.06</v>
      </c>
      <c r="K46" s="184">
        <f t="shared" si="0"/>
        <v>8.06</v>
      </c>
      <c r="L46" s="184">
        <f>IF(C46="MTS", B46, B46 * IFERROR(VLOOKUP(C46, 'QTY_CONVERSIONS '!A:B, 2, FALSE), "Units not  found"))</f>
        <v>0.15</v>
      </c>
      <c r="M46" s="185">
        <f t="shared" si="1"/>
        <v>1209</v>
      </c>
      <c r="N46" s="143" t="str">
        <f>IFERROR(VLOOKUP(D46, Product_Category!A:B, 2, FALSE), "Uncategorized")</f>
        <v>MCC</v>
      </c>
      <c r="O46" s="186">
        <f t="shared" si="3"/>
        <v>8060.0000000000009</v>
      </c>
      <c r="P46" s="185">
        <f t="shared" si="2"/>
        <v>1209</v>
      </c>
      <c r="Q46" s="143">
        <v>2023</v>
      </c>
      <c r="R46" s="143" t="str">
        <f>IFERROR(VLOOKUP(G46,'SOURCE COMPANY'!A:B, 2, FALSE), "")</f>
        <v>CADILA HEALTHCARE</v>
      </c>
      <c r="S46" s="143" t="str">
        <f>IFERROR(VLOOKUP(H46,'CUSTOMER NAME'!A:B, 2, FALSE), "")</f>
        <v>ALIDAC HEALTHCARE</v>
      </c>
    </row>
    <row r="47" spans="1:19">
      <c r="A47" s="191" t="s">
        <v>928</v>
      </c>
      <c r="B47" s="191">
        <v>50</v>
      </c>
      <c r="C47" s="191" t="s">
        <v>7</v>
      </c>
      <c r="D47" s="191" t="s">
        <v>3483</v>
      </c>
      <c r="E47" s="191">
        <v>4.88</v>
      </c>
      <c r="F47" s="191" t="s">
        <v>9</v>
      </c>
      <c r="G47" s="191" t="s">
        <v>232</v>
      </c>
      <c r="H47" s="131" t="s">
        <v>2498</v>
      </c>
      <c r="I47" s="187" t="s">
        <v>3389</v>
      </c>
      <c r="J47" s="184">
        <f>IF(F47="USD", E47, E47 * IFERROR(VLOOKUP(F47, EXCHANGE_RATE!A:B, 2, FALSE), "Currency not found"))</f>
        <v>4.88</v>
      </c>
      <c r="K47" s="184">
        <f t="shared" si="0"/>
        <v>4.88</v>
      </c>
      <c r="L47" s="184">
        <f>IF(C47="MTS", B47, B47 * IFERROR(VLOOKUP(C47, 'QTY_CONVERSIONS '!A:B, 2, FALSE), "Units not  found"))</f>
        <v>0.05</v>
      </c>
      <c r="M47" s="185">
        <f t="shared" si="1"/>
        <v>244</v>
      </c>
      <c r="N47" s="143" t="str">
        <f>IFERROR(VLOOKUP(D47, Product_Category!A:B, 2, FALSE), "Uncategorized")</f>
        <v>MCC</v>
      </c>
      <c r="O47" s="186">
        <f t="shared" si="3"/>
        <v>4880</v>
      </c>
      <c r="P47" s="185">
        <f t="shared" si="2"/>
        <v>244</v>
      </c>
      <c r="Q47" s="143">
        <v>2023</v>
      </c>
      <c r="R47" s="143" t="str">
        <f>IFERROR(VLOOKUP(G47,'SOURCE COMPANY'!A:B, 2, FALSE), "")</f>
        <v>CADILA HEALTHCARE</v>
      </c>
      <c r="S47" s="143" t="str">
        <f>IFERROR(VLOOKUP(H47,'CUSTOMER NAME'!A:B, 2, FALSE), "")</f>
        <v>ALIDAC HEALTHCARE</v>
      </c>
    </row>
    <row r="48" spans="1:19">
      <c r="A48" s="192" t="s">
        <v>928</v>
      </c>
      <c r="B48" s="192">
        <v>50</v>
      </c>
      <c r="C48" s="192" t="s">
        <v>7</v>
      </c>
      <c r="D48" s="192" t="s">
        <v>2742</v>
      </c>
      <c r="E48" s="192">
        <v>11.12</v>
      </c>
      <c r="F48" s="192" t="s">
        <v>9</v>
      </c>
      <c r="G48" s="192" t="s">
        <v>1482</v>
      </c>
      <c r="H48" s="131" t="s">
        <v>2498</v>
      </c>
      <c r="I48" s="187" t="s">
        <v>2670</v>
      </c>
      <c r="J48" s="184">
        <f>IF(F48="USD", E48, E48 * IFERROR(VLOOKUP(F48, EXCHANGE_RATE!A:B, 2, FALSE), "Currency not found"))</f>
        <v>11.12</v>
      </c>
      <c r="K48" s="184">
        <f t="shared" si="0"/>
        <v>11.12</v>
      </c>
      <c r="L48" s="184">
        <f>IF(C48="MTS", B48, B48 * IFERROR(VLOOKUP(C48, 'QTY_CONVERSIONS '!A:B, 2, FALSE), "Units not  found"))</f>
        <v>0.05</v>
      </c>
      <c r="M48" s="185">
        <f t="shared" si="1"/>
        <v>556</v>
      </c>
      <c r="N48" s="143" t="str">
        <f>IFERROR(VLOOKUP(D48, Product_Category!A:B, 2, FALSE), "Uncategorized")</f>
        <v>MCC</v>
      </c>
      <c r="O48" s="186">
        <f t="shared" si="3"/>
        <v>11120</v>
      </c>
      <c r="P48" s="185">
        <f t="shared" si="2"/>
        <v>556</v>
      </c>
      <c r="Q48" s="143">
        <v>2023</v>
      </c>
      <c r="R48" s="143" t="str">
        <f>IFERROR(VLOOKUP(G48,'SOURCE COMPANY'!A:B, 2, FALSE), "")</f>
        <v>CADILA HEALTHCARE</v>
      </c>
      <c r="S48" s="143" t="str">
        <f>IFERROR(VLOOKUP(H48,'CUSTOMER NAME'!A:B, 2, FALSE), "")</f>
        <v>ALIDAC HEALTHCARE</v>
      </c>
    </row>
    <row r="49" spans="1:19">
      <c r="A49" s="192" t="s">
        <v>928</v>
      </c>
      <c r="B49" s="192">
        <v>500</v>
      </c>
      <c r="C49" s="192" t="s">
        <v>7</v>
      </c>
      <c r="D49" s="192" t="s">
        <v>2744</v>
      </c>
      <c r="E49" s="192">
        <v>2.5499999999999998</v>
      </c>
      <c r="F49" s="192" t="s">
        <v>9</v>
      </c>
      <c r="G49" s="192" t="s">
        <v>1482</v>
      </c>
      <c r="H49" s="131" t="s">
        <v>2498</v>
      </c>
      <c r="I49" s="187" t="s">
        <v>2670</v>
      </c>
      <c r="J49" s="184">
        <f>IF(F49="USD", E49, E49 * IFERROR(VLOOKUP(F49, EXCHANGE_RATE!A:B, 2, FALSE), "Currency not found"))</f>
        <v>2.5499999999999998</v>
      </c>
      <c r="K49" s="184">
        <f t="shared" si="0"/>
        <v>2.5499999999999998</v>
      </c>
      <c r="L49" s="184">
        <f>IF(C49="MTS", B49, B49 * IFERROR(VLOOKUP(C49, 'QTY_CONVERSIONS '!A:B, 2, FALSE), "Units not  found"))</f>
        <v>0.5</v>
      </c>
      <c r="M49" s="185">
        <f t="shared" si="1"/>
        <v>1275</v>
      </c>
      <c r="N49" s="143" t="str">
        <f>IFERROR(VLOOKUP(D49, Product_Category!A:B, 2, FALSE), "Uncategorized")</f>
        <v>MCC</v>
      </c>
      <c r="O49" s="186">
        <f t="shared" si="3"/>
        <v>2550</v>
      </c>
      <c r="P49" s="185">
        <f t="shared" si="2"/>
        <v>1275</v>
      </c>
      <c r="Q49" s="143">
        <v>2023</v>
      </c>
      <c r="R49" s="143" t="str">
        <f>IFERROR(VLOOKUP(G49,'SOURCE COMPANY'!A:B, 2, FALSE), "")</f>
        <v>CADILA HEALTHCARE</v>
      </c>
      <c r="S49" s="143" t="str">
        <f>IFERROR(VLOOKUP(H49,'CUSTOMER NAME'!A:B, 2, FALSE), "")</f>
        <v>ALIDAC HEALTHCARE</v>
      </c>
    </row>
    <row r="50" spans="1:19">
      <c r="A50" s="193" t="s">
        <v>928</v>
      </c>
      <c r="B50" s="193">
        <v>100</v>
      </c>
      <c r="C50" s="193" t="s">
        <v>7</v>
      </c>
      <c r="D50" s="193" t="s">
        <v>2745</v>
      </c>
      <c r="E50" s="193">
        <v>4.72</v>
      </c>
      <c r="F50" s="193" t="s">
        <v>9</v>
      </c>
      <c r="G50" s="192" t="s">
        <v>1482</v>
      </c>
      <c r="H50" s="131" t="s">
        <v>2498</v>
      </c>
      <c r="I50" s="187" t="s">
        <v>2670</v>
      </c>
      <c r="J50" s="184">
        <f>IF(F50="USD", E50, E50 * IFERROR(VLOOKUP(F50, EXCHANGE_RATE!A:B, 2, FALSE), "Currency not found"))</f>
        <v>4.72</v>
      </c>
      <c r="K50" s="184">
        <f t="shared" si="0"/>
        <v>4.72</v>
      </c>
      <c r="L50" s="184">
        <f>IF(C50="MTS", B50, B50 * IFERROR(VLOOKUP(C50, 'QTY_CONVERSIONS '!A:B, 2, FALSE), "Units not  found"))</f>
        <v>0.1</v>
      </c>
      <c r="M50" s="185">
        <f t="shared" si="1"/>
        <v>472</v>
      </c>
      <c r="N50" s="143" t="str">
        <f>IFERROR(VLOOKUP(D50, Product_Category!A:B, 2, FALSE), "Uncategorized")</f>
        <v>MCC</v>
      </c>
      <c r="O50" s="186">
        <f t="shared" si="3"/>
        <v>4720</v>
      </c>
      <c r="P50" s="185">
        <f t="shared" si="2"/>
        <v>472</v>
      </c>
      <c r="Q50" s="143">
        <v>2023</v>
      </c>
      <c r="R50" s="143" t="str">
        <f>IFERROR(VLOOKUP(G50,'SOURCE COMPANY'!A:B, 2, FALSE), "")</f>
        <v>CADILA HEALTHCARE</v>
      </c>
      <c r="S50" s="143" t="str">
        <f>IFERROR(VLOOKUP(H50,'CUSTOMER NAME'!A:B, 2, FALSE), "")</f>
        <v>ALIDAC HEALTHCARE</v>
      </c>
    </row>
    <row r="51" spans="1:19">
      <c r="A51" s="193" t="s">
        <v>928</v>
      </c>
      <c r="B51" s="193">
        <v>200</v>
      </c>
      <c r="C51" s="193" t="s">
        <v>7</v>
      </c>
      <c r="D51" s="193" t="s">
        <v>2746</v>
      </c>
      <c r="E51" s="193">
        <v>7.39</v>
      </c>
      <c r="F51" s="193" t="s">
        <v>9</v>
      </c>
      <c r="G51" s="192" t="s">
        <v>1482</v>
      </c>
      <c r="H51" s="132" t="s">
        <v>2498</v>
      </c>
      <c r="I51" s="187" t="s">
        <v>2670</v>
      </c>
      <c r="J51" s="184">
        <f>IF(F51="USD", E51, E51 * IFERROR(VLOOKUP(F51, EXCHANGE_RATE!A:B, 2, FALSE), "Currency not found"))</f>
        <v>7.39</v>
      </c>
      <c r="K51" s="184">
        <f t="shared" si="0"/>
        <v>7.39</v>
      </c>
      <c r="L51" s="184">
        <f>IF(C51="MTS", B51, B51 * IFERROR(VLOOKUP(C51, 'QTY_CONVERSIONS '!A:B, 2, FALSE), "Units not  found"))</f>
        <v>0.2</v>
      </c>
      <c r="M51" s="185">
        <f t="shared" si="1"/>
        <v>1478</v>
      </c>
      <c r="N51" s="143" t="str">
        <f>IFERROR(VLOOKUP(D51, Product_Category!A:B, 2, FALSE), "Uncategorized")</f>
        <v>MCC</v>
      </c>
      <c r="O51" s="186">
        <f t="shared" si="3"/>
        <v>7390</v>
      </c>
      <c r="P51" s="185">
        <f t="shared" si="2"/>
        <v>1478</v>
      </c>
      <c r="Q51" s="143">
        <v>2023</v>
      </c>
      <c r="R51" s="143" t="str">
        <f>IFERROR(VLOOKUP(G51,'SOURCE COMPANY'!A:B, 2, FALSE), "")</f>
        <v>CADILA HEALTHCARE</v>
      </c>
      <c r="S51" s="143" t="str">
        <f>IFERROR(VLOOKUP(H51,'CUSTOMER NAME'!A:B, 2, FALSE), "")</f>
        <v>ALIDAC HEALTHCARE</v>
      </c>
    </row>
    <row r="52" spans="1:19">
      <c r="A52" s="192" t="s">
        <v>928</v>
      </c>
      <c r="B52" s="192">
        <v>100</v>
      </c>
      <c r="C52" s="192" t="s">
        <v>7</v>
      </c>
      <c r="D52" s="192" t="s">
        <v>2747</v>
      </c>
      <c r="E52" s="192">
        <v>8.1300000000000008</v>
      </c>
      <c r="F52" s="192" t="s">
        <v>9</v>
      </c>
      <c r="G52" s="192" t="s">
        <v>1482</v>
      </c>
      <c r="H52" s="132" t="s">
        <v>2498</v>
      </c>
      <c r="I52" s="187" t="s">
        <v>2670</v>
      </c>
      <c r="J52" s="184">
        <f>IF(F52="USD", E52, E52 * IFERROR(VLOOKUP(F52, EXCHANGE_RATE!A:B, 2, FALSE), "Currency not found"))</f>
        <v>8.1300000000000008</v>
      </c>
      <c r="K52" s="184">
        <f t="shared" si="0"/>
        <v>8.1300000000000008</v>
      </c>
      <c r="L52" s="184">
        <f>IF(C52="MTS", B52, B52 * IFERROR(VLOOKUP(C52, 'QTY_CONVERSIONS '!A:B, 2, FALSE), "Units not  found"))</f>
        <v>0.1</v>
      </c>
      <c r="M52" s="185">
        <f t="shared" si="1"/>
        <v>813.00000000000011</v>
      </c>
      <c r="N52" s="143" t="str">
        <f>IFERROR(VLOOKUP(D52, Product_Category!A:B, 2, FALSE), "Uncategorized")</f>
        <v>MCC</v>
      </c>
      <c r="O52" s="186">
        <f t="shared" si="3"/>
        <v>8130.0000000000009</v>
      </c>
      <c r="P52" s="185">
        <f t="shared" si="2"/>
        <v>813.00000000000011</v>
      </c>
      <c r="Q52" s="143">
        <v>2023</v>
      </c>
      <c r="R52" s="143" t="str">
        <f>IFERROR(VLOOKUP(G52,'SOURCE COMPANY'!A:B, 2, FALSE), "")</f>
        <v>CADILA HEALTHCARE</v>
      </c>
      <c r="S52" s="143" t="str">
        <f>IFERROR(VLOOKUP(H52,'CUSTOMER NAME'!A:B, 2, FALSE), "")</f>
        <v>ALIDAC HEALTHCARE</v>
      </c>
    </row>
    <row r="53" spans="1:19">
      <c r="A53" s="193" t="s">
        <v>928</v>
      </c>
      <c r="B53" s="193">
        <v>75</v>
      </c>
      <c r="C53" s="193" t="s">
        <v>7</v>
      </c>
      <c r="D53" s="193" t="s">
        <v>2748</v>
      </c>
      <c r="E53" s="193">
        <v>4.92</v>
      </c>
      <c r="F53" s="193" t="s">
        <v>9</v>
      </c>
      <c r="G53" s="192" t="s">
        <v>1482</v>
      </c>
      <c r="H53" s="132" t="s">
        <v>2498</v>
      </c>
      <c r="I53" s="187" t="s">
        <v>2670</v>
      </c>
      <c r="J53" s="184">
        <f>IF(F53="USD", E53, E53 * IFERROR(VLOOKUP(F53, EXCHANGE_RATE!A:B, 2, FALSE), "Currency not found"))</f>
        <v>4.92</v>
      </c>
      <c r="K53" s="184">
        <f t="shared" si="0"/>
        <v>4.92</v>
      </c>
      <c r="L53" s="184">
        <f>IF(C53="MTS", B53, B53 * IFERROR(VLOOKUP(C53, 'QTY_CONVERSIONS '!A:B, 2, FALSE), "Units not  found"))</f>
        <v>7.4999999999999997E-2</v>
      </c>
      <c r="M53" s="185">
        <f t="shared" si="1"/>
        <v>369</v>
      </c>
      <c r="N53" s="143" t="str">
        <f>IFERROR(VLOOKUP(D53, Product_Category!A:B, 2, FALSE), "Uncategorized")</f>
        <v>MCC</v>
      </c>
      <c r="O53" s="186">
        <f t="shared" si="3"/>
        <v>4920</v>
      </c>
      <c r="P53" s="185">
        <f t="shared" si="2"/>
        <v>369</v>
      </c>
      <c r="Q53" s="143">
        <v>2023</v>
      </c>
      <c r="R53" s="143" t="str">
        <f>IFERROR(VLOOKUP(G53,'SOURCE COMPANY'!A:B, 2, FALSE), "")</f>
        <v>CADILA HEALTHCARE</v>
      </c>
      <c r="S53" s="143" t="str">
        <f>IFERROR(VLOOKUP(H53,'CUSTOMER NAME'!A:B, 2, FALSE), "")</f>
        <v>ALIDAC HEALTHCARE</v>
      </c>
    </row>
    <row r="54" spans="1:19">
      <c r="A54" s="192" t="s">
        <v>928</v>
      </c>
      <c r="B54" s="192">
        <v>150</v>
      </c>
      <c r="C54" s="192" t="s">
        <v>7</v>
      </c>
      <c r="D54" s="192" t="s">
        <v>2749</v>
      </c>
      <c r="E54" s="192">
        <v>10.74</v>
      </c>
      <c r="F54" s="192" t="s">
        <v>9</v>
      </c>
      <c r="G54" s="192" t="s">
        <v>1482</v>
      </c>
      <c r="H54" s="131" t="s">
        <v>2498</v>
      </c>
      <c r="I54" s="187" t="s">
        <v>2670</v>
      </c>
      <c r="J54" s="184">
        <f>IF(F54="USD", E54, E54 * IFERROR(VLOOKUP(F54, EXCHANGE_RATE!A:B, 2, FALSE), "Currency not found"))</f>
        <v>10.74</v>
      </c>
      <c r="K54" s="184">
        <f t="shared" si="0"/>
        <v>10.74</v>
      </c>
      <c r="L54" s="184">
        <f>IF(C54="MTS", B54, B54 * IFERROR(VLOOKUP(C54, 'QTY_CONVERSIONS '!A:B, 2, FALSE), "Units not  found"))</f>
        <v>0.15</v>
      </c>
      <c r="M54" s="185">
        <f t="shared" si="1"/>
        <v>1611</v>
      </c>
      <c r="N54" s="143" t="str">
        <f>IFERROR(VLOOKUP(D54, Product_Category!A:B, 2, FALSE), "Uncategorized")</f>
        <v>MCC</v>
      </c>
      <c r="O54" s="186">
        <f t="shared" si="3"/>
        <v>10740</v>
      </c>
      <c r="P54" s="185">
        <f t="shared" si="2"/>
        <v>1611</v>
      </c>
      <c r="Q54" s="143">
        <v>2023</v>
      </c>
      <c r="R54" s="143" t="str">
        <f>IFERROR(VLOOKUP(G54,'SOURCE COMPANY'!A:B, 2, FALSE), "")</f>
        <v>CADILA HEALTHCARE</v>
      </c>
      <c r="S54" s="143" t="str">
        <f>IFERROR(VLOOKUP(H54,'CUSTOMER NAME'!A:B, 2, FALSE), "")</f>
        <v>ALIDAC HEALTHCARE</v>
      </c>
    </row>
    <row r="55" spans="1:19">
      <c r="A55" s="193" t="s">
        <v>928</v>
      </c>
      <c r="B55" s="193">
        <v>350</v>
      </c>
      <c r="C55" s="193" t="s">
        <v>7</v>
      </c>
      <c r="D55" s="193" t="s">
        <v>2742</v>
      </c>
      <c r="E55" s="193">
        <v>11.03</v>
      </c>
      <c r="F55" s="193" t="s">
        <v>9</v>
      </c>
      <c r="G55" s="192" t="s">
        <v>1482</v>
      </c>
      <c r="H55" s="132" t="s">
        <v>2498</v>
      </c>
      <c r="I55" s="187" t="s">
        <v>3658</v>
      </c>
      <c r="J55" s="184">
        <f>IF(F55="USD", E55, E55 * IFERROR(VLOOKUP(F55, EXCHANGE_RATE!A:B, 2, FALSE), "Currency not found"))</f>
        <v>11.03</v>
      </c>
      <c r="K55" s="184">
        <f t="shared" si="0"/>
        <v>11.03</v>
      </c>
      <c r="L55" s="184">
        <f>IF(C55="MTS", B55, B55 * IFERROR(VLOOKUP(C55, 'QTY_CONVERSIONS '!A:B, 2, FALSE), "Units not  found"))</f>
        <v>0.35000000000000003</v>
      </c>
      <c r="M55" s="185">
        <f t="shared" si="1"/>
        <v>3860.5</v>
      </c>
      <c r="N55" s="143" t="str">
        <f>IFERROR(VLOOKUP(D55, Product_Category!A:B, 2, FALSE), "Uncategorized")</f>
        <v>MCC</v>
      </c>
      <c r="O55" s="186">
        <f t="shared" si="3"/>
        <v>11030</v>
      </c>
      <c r="P55" s="185">
        <f t="shared" si="2"/>
        <v>3860.5000000000005</v>
      </c>
      <c r="Q55" s="143">
        <v>2023</v>
      </c>
      <c r="R55" s="143" t="str">
        <f>IFERROR(VLOOKUP(G55,'SOURCE COMPANY'!A:B, 2, FALSE), "")</f>
        <v>CADILA HEALTHCARE</v>
      </c>
      <c r="S55" s="143" t="str">
        <f>IFERROR(VLOOKUP(H55,'CUSTOMER NAME'!A:B, 2, FALSE), "")</f>
        <v>ALIDAC HEALTHCARE</v>
      </c>
    </row>
    <row r="56" spans="1:19">
      <c r="A56" s="193" t="s">
        <v>928</v>
      </c>
      <c r="B56" s="193">
        <v>200</v>
      </c>
      <c r="C56" s="193" t="s">
        <v>7</v>
      </c>
      <c r="D56" s="193" t="s">
        <v>3333</v>
      </c>
      <c r="E56" s="193">
        <v>10.66</v>
      </c>
      <c r="F56" s="193" t="s">
        <v>9</v>
      </c>
      <c r="G56" s="192" t="s">
        <v>1482</v>
      </c>
      <c r="H56" s="132" t="s">
        <v>2498</v>
      </c>
      <c r="I56" s="187" t="s">
        <v>3658</v>
      </c>
      <c r="J56" s="184">
        <f>IF(F56="USD", E56, E56 * IFERROR(VLOOKUP(F56, EXCHANGE_RATE!A:B, 2, FALSE), "Currency not found"))</f>
        <v>10.66</v>
      </c>
      <c r="K56" s="184">
        <f t="shared" si="0"/>
        <v>10.66</v>
      </c>
      <c r="L56" s="184">
        <f>IF(C56="MTS", B56, B56 * IFERROR(VLOOKUP(C56, 'QTY_CONVERSIONS '!A:B, 2, FALSE), "Units not  found"))</f>
        <v>0.2</v>
      </c>
      <c r="M56" s="185">
        <f t="shared" si="1"/>
        <v>2132</v>
      </c>
      <c r="N56" s="143" t="str">
        <f>IFERROR(VLOOKUP(D56, Product_Category!A:B, 2, FALSE), "Uncategorized")</f>
        <v>MCC</v>
      </c>
      <c r="O56" s="186">
        <f t="shared" si="3"/>
        <v>10660</v>
      </c>
      <c r="P56" s="185">
        <f t="shared" si="2"/>
        <v>2132</v>
      </c>
      <c r="Q56" s="143">
        <v>2023</v>
      </c>
      <c r="R56" s="143" t="str">
        <f>IFERROR(VLOOKUP(G56,'SOURCE COMPANY'!A:B, 2, FALSE), "")</f>
        <v>CADILA HEALTHCARE</v>
      </c>
      <c r="S56" s="143" t="str">
        <f>IFERROR(VLOOKUP(H56,'CUSTOMER NAME'!A:B, 2, FALSE), "")</f>
        <v>ALIDAC HEALTHCARE</v>
      </c>
    </row>
    <row r="57" spans="1:19">
      <c r="A57" s="192" t="s">
        <v>928</v>
      </c>
      <c r="B57" s="192">
        <v>200</v>
      </c>
      <c r="C57" s="192" t="s">
        <v>7</v>
      </c>
      <c r="D57" s="192" t="s">
        <v>611</v>
      </c>
      <c r="E57" s="192">
        <v>4.88</v>
      </c>
      <c r="F57" s="192" t="s">
        <v>9</v>
      </c>
      <c r="G57" s="192" t="s">
        <v>1482</v>
      </c>
      <c r="H57" s="131" t="s">
        <v>2498</v>
      </c>
      <c r="I57" s="187" t="s">
        <v>3658</v>
      </c>
      <c r="J57" s="184">
        <f>IF(F57="USD", E57, E57 * IFERROR(VLOOKUP(F57, EXCHANGE_RATE!A:B, 2, FALSE), "Currency not found"))</f>
        <v>4.88</v>
      </c>
      <c r="K57" s="184">
        <f t="shared" si="0"/>
        <v>4.88</v>
      </c>
      <c r="L57" s="184">
        <f>IF(C57="MTS", B57, B57 * IFERROR(VLOOKUP(C57, 'QTY_CONVERSIONS '!A:B, 2, FALSE), "Units not  found"))</f>
        <v>0.2</v>
      </c>
      <c r="M57" s="185">
        <f t="shared" si="1"/>
        <v>976</v>
      </c>
      <c r="N57" s="143" t="str">
        <f>IFERROR(VLOOKUP(D57, Product_Category!A:B, 2, FALSE), "Uncategorized")</f>
        <v>MCC</v>
      </c>
      <c r="O57" s="186">
        <f t="shared" si="3"/>
        <v>4880</v>
      </c>
      <c r="P57" s="185">
        <f t="shared" si="2"/>
        <v>976</v>
      </c>
      <c r="Q57" s="143">
        <v>2023</v>
      </c>
      <c r="R57" s="143" t="str">
        <f>IFERROR(VLOOKUP(G57,'SOURCE COMPANY'!A:B, 2, FALSE), "")</f>
        <v>CADILA HEALTHCARE</v>
      </c>
      <c r="S57" s="143" t="str">
        <f>IFERROR(VLOOKUP(H57,'CUSTOMER NAME'!A:B, 2, FALSE), "")</f>
        <v>ALIDAC HEALTHCARE</v>
      </c>
    </row>
    <row r="58" spans="1:19">
      <c r="A58" s="191" t="s">
        <v>928</v>
      </c>
      <c r="B58" s="191">
        <v>50</v>
      </c>
      <c r="C58" s="191" t="s">
        <v>7</v>
      </c>
      <c r="D58" s="191" t="s">
        <v>514</v>
      </c>
      <c r="E58" s="191">
        <v>11.12</v>
      </c>
      <c r="F58" s="191" t="s">
        <v>9</v>
      </c>
      <c r="G58" s="192" t="s">
        <v>1482</v>
      </c>
      <c r="H58" s="131" t="s">
        <v>2498</v>
      </c>
      <c r="I58" s="187" t="s">
        <v>3034</v>
      </c>
      <c r="J58" s="184">
        <f>IF(F58="USD", E58, E58 * IFERROR(VLOOKUP(F58, EXCHANGE_RATE!A:B, 2, FALSE), "Currency not found"))</f>
        <v>11.12</v>
      </c>
      <c r="K58" s="184">
        <f t="shared" si="0"/>
        <v>11.12</v>
      </c>
      <c r="L58" s="184">
        <f>IF(C58="MTS", B58, B58 * IFERROR(VLOOKUP(C58, 'QTY_CONVERSIONS '!A:B, 2, FALSE), "Units not  found"))</f>
        <v>0.05</v>
      </c>
      <c r="M58" s="185">
        <f t="shared" si="1"/>
        <v>556</v>
      </c>
      <c r="N58" s="143" t="str">
        <f>IFERROR(VLOOKUP(D58, Product_Category!A:B, 2, FALSE), "Uncategorized")</f>
        <v>MCC</v>
      </c>
      <c r="O58" s="186">
        <f t="shared" si="3"/>
        <v>11120</v>
      </c>
      <c r="P58" s="185">
        <f t="shared" si="2"/>
        <v>556</v>
      </c>
      <c r="Q58" s="143">
        <v>2023</v>
      </c>
      <c r="R58" s="143" t="str">
        <f>IFERROR(VLOOKUP(G58,'SOURCE COMPANY'!A:B, 2, FALSE), "")</f>
        <v>CADILA HEALTHCARE</v>
      </c>
      <c r="S58" s="143" t="str">
        <f>IFERROR(VLOOKUP(H58,'CUSTOMER NAME'!A:B, 2, FALSE), "")</f>
        <v>ALIDAC HEALTHCARE</v>
      </c>
    </row>
    <row r="59" spans="1:19">
      <c r="A59" s="191" t="s">
        <v>928</v>
      </c>
      <c r="B59" s="191">
        <v>150</v>
      </c>
      <c r="C59" s="191" t="s">
        <v>7</v>
      </c>
      <c r="D59" s="191" t="s">
        <v>3158</v>
      </c>
      <c r="E59" s="191">
        <v>10.74</v>
      </c>
      <c r="F59" s="191" t="s">
        <v>9</v>
      </c>
      <c r="G59" s="192" t="s">
        <v>1482</v>
      </c>
      <c r="H59" s="131" t="s">
        <v>2498</v>
      </c>
      <c r="I59" s="187" t="s">
        <v>3034</v>
      </c>
      <c r="J59" s="184">
        <f>IF(F59="USD", E59, E59 * IFERROR(VLOOKUP(F59, EXCHANGE_RATE!A:B, 2, FALSE), "Currency not found"))</f>
        <v>10.74</v>
      </c>
      <c r="K59" s="184">
        <f t="shared" si="0"/>
        <v>10.74</v>
      </c>
      <c r="L59" s="184">
        <f>IF(C59="MTS", B59, B59 * IFERROR(VLOOKUP(C59, 'QTY_CONVERSIONS '!A:B, 2, FALSE), "Units not  found"))</f>
        <v>0.15</v>
      </c>
      <c r="M59" s="185">
        <f t="shared" si="1"/>
        <v>1611</v>
      </c>
      <c r="N59" s="143" t="str">
        <f>IFERROR(VLOOKUP(D59, Product_Category!A:B, 2, FALSE), "Uncategorized")</f>
        <v>MCC</v>
      </c>
      <c r="O59" s="186">
        <f t="shared" si="3"/>
        <v>10740</v>
      </c>
      <c r="P59" s="185">
        <f t="shared" si="2"/>
        <v>1611</v>
      </c>
      <c r="Q59" s="143">
        <v>2023</v>
      </c>
      <c r="R59" s="143" t="str">
        <f>IFERROR(VLOOKUP(G59,'SOURCE COMPANY'!A:B, 2, FALSE), "")</f>
        <v>CADILA HEALTHCARE</v>
      </c>
      <c r="S59" s="143" t="str">
        <f>IFERROR(VLOOKUP(H59,'CUSTOMER NAME'!A:B, 2, FALSE), "")</f>
        <v>ALIDAC HEALTHCARE</v>
      </c>
    </row>
    <row r="60" spans="1:19">
      <c r="A60" s="88" t="s">
        <v>928</v>
      </c>
      <c r="B60" s="22">
        <v>100</v>
      </c>
      <c r="C60" s="88" t="s">
        <v>7</v>
      </c>
      <c r="D60" s="88" t="s">
        <v>1974</v>
      </c>
      <c r="E60" s="40">
        <v>9.51</v>
      </c>
      <c r="F60" s="88" t="s">
        <v>9</v>
      </c>
      <c r="G60" s="192" t="s">
        <v>2648</v>
      </c>
      <c r="H60" s="131" t="s">
        <v>2498</v>
      </c>
      <c r="I60" s="183" t="str">
        <f>I59</f>
        <v>September</v>
      </c>
      <c r="J60" s="184">
        <f>IF(F60="USD", E60, E60 * IFERROR(VLOOKUP(F60, EXCHANGE_RATE!A:B, 2, FALSE), "Currency not found"))</f>
        <v>9.51</v>
      </c>
      <c r="K60" s="184">
        <f t="shared" si="0"/>
        <v>9.51</v>
      </c>
      <c r="L60" s="184">
        <f>IF(C60="MTS", B60, B60 * IFERROR(VLOOKUP(C60, 'QTY_CONVERSIONS '!A:B, 2, FALSE), "Units not  found"))</f>
        <v>0.1</v>
      </c>
      <c r="M60" s="185">
        <f t="shared" si="1"/>
        <v>951</v>
      </c>
      <c r="N60" s="143" t="str">
        <f>IFERROR(VLOOKUP(D60, Product_Category!A:B, 2, FALSE), "Uncategorized")</f>
        <v>MCC</v>
      </c>
      <c r="O60" s="186">
        <f t="shared" si="3"/>
        <v>9510</v>
      </c>
      <c r="P60" s="185">
        <f t="shared" si="2"/>
        <v>951</v>
      </c>
      <c r="Q60" s="143">
        <v>2023</v>
      </c>
      <c r="R60" s="143" t="str">
        <f>IFERROR(VLOOKUP(G60,'SOURCE COMPANY'!A:B, 2, FALSE), "")</f>
        <v>ZYDUS</v>
      </c>
      <c r="S60" s="143" t="str">
        <f>IFERROR(VLOOKUP(H60,'CUSTOMER NAME'!A:B, 2, FALSE), "")</f>
        <v>ALIDAC HEALTHCARE</v>
      </c>
    </row>
    <row r="61" spans="1:19">
      <c r="A61" s="88" t="s">
        <v>928</v>
      </c>
      <c r="B61" s="22">
        <v>200</v>
      </c>
      <c r="C61" s="88" t="s">
        <v>7</v>
      </c>
      <c r="D61" s="88" t="s">
        <v>1975</v>
      </c>
      <c r="E61" s="40">
        <v>9.18</v>
      </c>
      <c r="F61" s="88" t="s">
        <v>9</v>
      </c>
      <c r="G61" s="192" t="s">
        <v>2648</v>
      </c>
      <c r="H61" s="131" t="s">
        <v>2498</v>
      </c>
      <c r="I61" s="183" t="str">
        <f>I60</f>
        <v>September</v>
      </c>
      <c r="J61" s="184">
        <f>IF(F61="USD", E61, E61 * IFERROR(VLOOKUP(F61, EXCHANGE_RATE!A:B, 2, FALSE), "Currency not found"))</f>
        <v>9.18</v>
      </c>
      <c r="K61" s="184">
        <f t="shared" si="0"/>
        <v>9.18</v>
      </c>
      <c r="L61" s="184">
        <f>IF(C61="MTS", B61, B61 * IFERROR(VLOOKUP(C61, 'QTY_CONVERSIONS '!A:B, 2, FALSE), "Units not  found"))</f>
        <v>0.2</v>
      </c>
      <c r="M61" s="185">
        <f t="shared" si="1"/>
        <v>1836</v>
      </c>
      <c r="N61" s="143" t="str">
        <f>IFERROR(VLOOKUP(D61, Product_Category!A:B, 2, FALSE), "Uncategorized")</f>
        <v>MCC</v>
      </c>
      <c r="O61" s="186">
        <f t="shared" si="3"/>
        <v>9180</v>
      </c>
      <c r="P61" s="185">
        <f t="shared" si="2"/>
        <v>1836</v>
      </c>
      <c r="Q61" s="143">
        <v>2023</v>
      </c>
      <c r="R61" s="143" t="str">
        <f>IFERROR(VLOOKUP(G61,'SOURCE COMPANY'!A:B, 2, FALSE), "")</f>
        <v>ZYDUS</v>
      </c>
      <c r="S61" s="143" t="str">
        <f>IFERROR(VLOOKUP(H61,'CUSTOMER NAME'!A:B, 2, FALSE), "")</f>
        <v>ALIDAC HEALTHCARE</v>
      </c>
    </row>
    <row r="62" spans="1:19">
      <c r="A62" s="87" t="s">
        <v>928</v>
      </c>
      <c r="B62" s="21">
        <v>250</v>
      </c>
      <c r="C62" s="87" t="s">
        <v>7</v>
      </c>
      <c r="D62" s="87" t="s">
        <v>1975</v>
      </c>
      <c r="E62" s="41">
        <v>9.3800000000000008</v>
      </c>
      <c r="F62" s="87" t="s">
        <v>9</v>
      </c>
      <c r="G62" s="192" t="s">
        <v>2648</v>
      </c>
      <c r="H62" s="131" t="s">
        <v>2498</v>
      </c>
      <c r="I62" s="183" t="str">
        <f>I61</f>
        <v>September</v>
      </c>
      <c r="J62" s="184">
        <f>IF(F62="USD", E62, E62 * IFERROR(VLOOKUP(F62, EXCHANGE_RATE!A:B, 2, FALSE), "Currency not found"))</f>
        <v>9.3800000000000008</v>
      </c>
      <c r="K62" s="184">
        <f t="shared" si="0"/>
        <v>9.3800000000000008</v>
      </c>
      <c r="L62" s="184">
        <f>IF(C62="MTS", B62, B62 * IFERROR(VLOOKUP(C62, 'QTY_CONVERSIONS '!A:B, 2, FALSE), "Units not  found"))</f>
        <v>0.25</v>
      </c>
      <c r="M62" s="185">
        <f t="shared" si="1"/>
        <v>2345</v>
      </c>
      <c r="N62" s="143" t="str">
        <f>IFERROR(VLOOKUP(D62, Product_Category!A:B, 2, FALSE), "Uncategorized")</f>
        <v>MCC</v>
      </c>
      <c r="O62" s="186">
        <f t="shared" si="3"/>
        <v>9380</v>
      </c>
      <c r="P62" s="185">
        <f t="shared" si="2"/>
        <v>2345</v>
      </c>
      <c r="Q62" s="143">
        <v>2023</v>
      </c>
      <c r="R62" s="143" t="str">
        <f>IFERROR(VLOOKUP(G62,'SOURCE COMPANY'!A:B, 2, FALSE), "")</f>
        <v>ZYDUS</v>
      </c>
      <c r="S62" s="143" t="str">
        <f>IFERROR(VLOOKUP(H62,'CUSTOMER NAME'!A:B, 2, FALSE), "")</f>
        <v>ALIDAC HEALTHCARE</v>
      </c>
    </row>
    <row r="63" spans="1:19">
      <c r="A63" s="192" t="s">
        <v>928</v>
      </c>
      <c r="B63" s="192">
        <v>300</v>
      </c>
      <c r="C63" s="192" t="s">
        <v>7</v>
      </c>
      <c r="D63" s="192" t="s">
        <v>104</v>
      </c>
      <c r="E63" s="192">
        <v>2.89</v>
      </c>
      <c r="F63" s="192" t="s">
        <v>9</v>
      </c>
      <c r="G63" s="192" t="s">
        <v>2648</v>
      </c>
      <c r="H63" s="131" t="s">
        <v>2498</v>
      </c>
      <c r="I63" s="187" t="s">
        <v>2670</v>
      </c>
      <c r="J63" s="184">
        <f>IF(F63="USD", E63, E63 * IFERROR(VLOOKUP(F63, EXCHANGE_RATE!A:B, 2, FALSE), "Currency not found"))</f>
        <v>2.89</v>
      </c>
      <c r="K63" s="184">
        <f t="shared" si="0"/>
        <v>2.89</v>
      </c>
      <c r="L63" s="184">
        <f>IF(C63="MTS", B63, B63 * IFERROR(VLOOKUP(C63, 'QTY_CONVERSIONS '!A:B, 2, FALSE), "Units not  found"))</f>
        <v>0.3</v>
      </c>
      <c r="M63" s="185">
        <f t="shared" si="1"/>
        <v>867</v>
      </c>
      <c r="N63" s="143" t="str">
        <f>IFERROR(VLOOKUP(D63, Product_Category!A:B, 2, FALSE), "Uncategorized")</f>
        <v>MAGNESIUM STEARATE</v>
      </c>
      <c r="O63" s="186">
        <f t="shared" si="3"/>
        <v>2890</v>
      </c>
      <c r="P63" s="185">
        <f t="shared" si="2"/>
        <v>867</v>
      </c>
      <c r="Q63" s="143">
        <v>2023</v>
      </c>
      <c r="R63" s="143" t="str">
        <f>IFERROR(VLOOKUP(G63,'SOURCE COMPANY'!A:B, 2, FALSE), "")</f>
        <v>ZYDUS</v>
      </c>
      <c r="S63" s="143" t="str">
        <f>IFERROR(VLOOKUP(H63,'CUSTOMER NAME'!A:B, 2, FALSE), "")</f>
        <v>ALIDAC HEALTHCARE</v>
      </c>
    </row>
    <row r="64" spans="1:19">
      <c r="A64" s="192" t="s">
        <v>928</v>
      </c>
      <c r="B64" s="192">
        <v>100</v>
      </c>
      <c r="C64" s="192" t="s">
        <v>7</v>
      </c>
      <c r="D64" s="192" t="s">
        <v>266</v>
      </c>
      <c r="E64" s="192">
        <v>8.0399999999999991</v>
      </c>
      <c r="F64" s="192" t="s">
        <v>9</v>
      </c>
      <c r="G64" s="192" t="s">
        <v>2648</v>
      </c>
      <c r="H64" s="131" t="s">
        <v>2498</v>
      </c>
      <c r="I64" s="187" t="s">
        <v>3893</v>
      </c>
      <c r="J64" s="184">
        <f>IF(F64="USD", E64, E64 * IFERROR(VLOOKUP(F64, EXCHANGE_RATE!A:B, 2, FALSE), "Currency not found"))</f>
        <v>8.0399999999999991</v>
      </c>
      <c r="K64" s="184">
        <f t="shared" si="0"/>
        <v>8.0399999999999991</v>
      </c>
      <c r="L64" s="184">
        <f>IF(C64="MTS", B64, B64 * IFERROR(VLOOKUP(C64, 'QTY_CONVERSIONS '!A:B, 2, FALSE), "Units not  found"))</f>
        <v>0.1</v>
      </c>
      <c r="M64" s="185">
        <f t="shared" si="1"/>
        <v>803.99999999999989</v>
      </c>
      <c r="N64" s="143" t="str">
        <f>IFERROR(VLOOKUP(D64, Product_Category!A:B, 2, FALSE), "Uncategorized")</f>
        <v>MCC</v>
      </c>
      <c r="O64" s="186">
        <f t="shared" si="3"/>
        <v>8039.9999999999991</v>
      </c>
      <c r="P64" s="185">
        <f t="shared" si="2"/>
        <v>804</v>
      </c>
      <c r="Q64" s="143">
        <v>2023</v>
      </c>
      <c r="R64" s="143" t="str">
        <f>IFERROR(VLOOKUP(G64,'SOURCE COMPANY'!A:B, 2, FALSE), "")</f>
        <v>ZYDUS</v>
      </c>
      <c r="S64" s="143" t="str">
        <f>IFERROR(VLOOKUP(H64,'CUSTOMER NAME'!A:B, 2, FALSE), "")</f>
        <v>ALIDAC HEALTHCARE</v>
      </c>
    </row>
    <row r="65" spans="1:19">
      <c r="A65" s="192" t="s">
        <v>928</v>
      </c>
      <c r="B65" s="192">
        <v>1000</v>
      </c>
      <c r="C65" s="192" t="s">
        <v>7</v>
      </c>
      <c r="D65" s="192" t="s">
        <v>266</v>
      </c>
      <c r="E65" s="192">
        <v>2.52</v>
      </c>
      <c r="F65" s="192" t="s">
        <v>9</v>
      </c>
      <c r="G65" s="192" t="s">
        <v>2648</v>
      </c>
      <c r="H65" s="131" t="s">
        <v>2498</v>
      </c>
      <c r="I65" s="187" t="s">
        <v>3893</v>
      </c>
      <c r="J65" s="184">
        <f>IF(F65="USD", E65, E65 * IFERROR(VLOOKUP(F65, EXCHANGE_RATE!A:B, 2, FALSE), "Currency not found"))</f>
        <v>2.52</v>
      </c>
      <c r="K65" s="184">
        <f t="shared" si="0"/>
        <v>2.52</v>
      </c>
      <c r="L65" s="184">
        <f>IF(C65="MTS", B65, B65 * IFERROR(VLOOKUP(C65, 'QTY_CONVERSIONS '!A:B, 2, FALSE), "Units not  found"))</f>
        <v>1</v>
      </c>
      <c r="M65" s="185">
        <f t="shared" si="1"/>
        <v>2520</v>
      </c>
      <c r="N65" s="143" t="str">
        <f>IFERROR(VLOOKUP(D65, Product_Category!A:B, 2, FALSE), "Uncategorized")</f>
        <v>MCC</v>
      </c>
      <c r="O65" s="186">
        <f t="shared" si="3"/>
        <v>2520</v>
      </c>
      <c r="P65" s="185">
        <f t="shared" si="2"/>
        <v>2520</v>
      </c>
      <c r="Q65" s="143">
        <v>2023</v>
      </c>
      <c r="R65" s="143" t="str">
        <f>IFERROR(VLOOKUP(G65,'SOURCE COMPANY'!A:B, 2, FALSE), "")</f>
        <v>ZYDUS</v>
      </c>
      <c r="S65" s="143" t="str">
        <f>IFERROR(VLOOKUP(H65,'CUSTOMER NAME'!A:B, 2, FALSE), "")</f>
        <v>ALIDAC HEALTHCARE</v>
      </c>
    </row>
    <row r="66" spans="1:19">
      <c r="A66" s="188" t="s">
        <v>929</v>
      </c>
      <c r="B66" s="188">
        <v>100</v>
      </c>
      <c r="C66" s="188" t="s">
        <v>7</v>
      </c>
      <c r="D66" s="188" t="s">
        <v>173</v>
      </c>
      <c r="E66" s="188">
        <v>1.68</v>
      </c>
      <c r="F66" s="188" t="s">
        <v>9</v>
      </c>
      <c r="G66" s="87" t="s">
        <v>652</v>
      </c>
      <c r="H66" s="143" t="s">
        <v>1523</v>
      </c>
      <c r="I66" s="187" t="s">
        <v>3389</v>
      </c>
      <c r="J66" s="184">
        <f>IF(F66="USD", E66, E66 * IFERROR(VLOOKUP(F66, EXCHANGE_RATE!A:B, 2, FALSE), "Currency not found"))</f>
        <v>1.68</v>
      </c>
      <c r="K66" s="184">
        <f t="shared" ref="K66:K129" si="4">ROUNDUP(J66,2)</f>
        <v>1.68</v>
      </c>
      <c r="L66" s="184">
        <f>IF(C66="MTS", B66, B66 * IFERROR(VLOOKUP(C66, 'QTY_CONVERSIONS '!A:B, 2, FALSE), "Units not  found"))</f>
        <v>0.1</v>
      </c>
      <c r="M66" s="185">
        <f t="shared" ref="M66:M129" si="5">B66*K66</f>
        <v>168</v>
      </c>
      <c r="N66" s="143" t="str">
        <f>IFERROR(VLOOKUP(D66, Product_Category!A:B, 2, FALSE), "Uncategorized")</f>
        <v>SSG</v>
      </c>
      <c r="O66" s="186">
        <f t="shared" si="3"/>
        <v>1680</v>
      </c>
      <c r="P66" s="185">
        <f t="shared" ref="P66:P129" si="6">L66*O66</f>
        <v>168</v>
      </c>
      <c r="Q66" s="143">
        <v>2023</v>
      </c>
      <c r="R66" s="143" t="str">
        <f>IFERROR(VLOOKUP(G66,'SOURCE COMPANY'!A:B, 2, FALSE), "")</f>
        <v>JAYANA PHARMA</v>
      </c>
      <c r="S66" s="143" t="str">
        <f>IFERROR(VLOOKUP(H66,'CUSTOMER NAME'!A:B, 2, FALSE), "")</f>
        <v>ALIVE PHARMA</v>
      </c>
    </row>
    <row r="67" spans="1:19">
      <c r="A67" s="191" t="s">
        <v>929</v>
      </c>
      <c r="B67" s="191">
        <v>100</v>
      </c>
      <c r="C67" s="191" t="s">
        <v>7</v>
      </c>
      <c r="D67" s="191" t="s">
        <v>3048</v>
      </c>
      <c r="E67" s="191">
        <v>3</v>
      </c>
      <c r="F67" s="191" t="s">
        <v>9</v>
      </c>
      <c r="G67" s="87" t="s">
        <v>652</v>
      </c>
      <c r="H67" s="143" t="s">
        <v>1523</v>
      </c>
      <c r="I67" s="187" t="s">
        <v>3389</v>
      </c>
      <c r="J67" s="184">
        <f>IF(F67="USD", E67, E67 * IFERROR(VLOOKUP(F67, EXCHANGE_RATE!A:B, 2, FALSE), "Currency not found"))</f>
        <v>3</v>
      </c>
      <c r="K67" s="184">
        <f t="shared" si="4"/>
        <v>3</v>
      </c>
      <c r="L67" s="184">
        <f>IF(C67="MTS", B67, B67 * IFERROR(VLOOKUP(C67, 'QTY_CONVERSIONS '!A:B, 2, FALSE), "Units not  found"))</f>
        <v>0.1</v>
      </c>
      <c r="M67" s="185">
        <f t="shared" si="5"/>
        <v>300</v>
      </c>
      <c r="N67" s="143" t="str">
        <f>IFERROR(VLOOKUP(D67, Product_Category!A:B, 2, FALSE), "Uncategorized")</f>
        <v>CROSCARMELLOSE SODIUM</v>
      </c>
      <c r="O67" s="186">
        <f t="shared" ref="O67:O130" si="7">K67*1000</f>
        <v>3000</v>
      </c>
      <c r="P67" s="185">
        <f t="shared" si="6"/>
        <v>300</v>
      </c>
      <c r="Q67" s="143">
        <v>2023</v>
      </c>
      <c r="R67" s="143" t="str">
        <f>IFERROR(VLOOKUP(G67,'SOURCE COMPANY'!A:B, 2, FALSE), "")</f>
        <v>JAYANA PHARMA</v>
      </c>
      <c r="S67" s="143" t="str">
        <f>IFERROR(VLOOKUP(H67,'CUSTOMER NAME'!A:B, 2, FALSE), "")</f>
        <v>ALIVE PHARMA</v>
      </c>
    </row>
    <row r="68" spans="1:19">
      <c r="A68" s="192" t="s">
        <v>929</v>
      </c>
      <c r="B68" s="192">
        <v>100</v>
      </c>
      <c r="C68" s="192" t="s">
        <v>7</v>
      </c>
      <c r="D68" s="192" t="s">
        <v>680</v>
      </c>
      <c r="E68" s="192">
        <v>1.96</v>
      </c>
      <c r="F68" s="192" t="s">
        <v>9</v>
      </c>
      <c r="G68" s="192" t="s">
        <v>676</v>
      </c>
      <c r="H68" s="143" t="s">
        <v>1523</v>
      </c>
      <c r="I68" s="187" t="s">
        <v>3893</v>
      </c>
      <c r="J68" s="184">
        <f>IF(F68="USD", E68, E68 * IFERROR(VLOOKUP(F68, EXCHANGE_RATE!A:B, 2, FALSE), "Currency not found"))</f>
        <v>1.96</v>
      </c>
      <c r="K68" s="184">
        <f t="shared" si="4"/>
        <v>1.96</v>
      </c>
      <c r="L68" s="184">
        <f>IF(C68="MTS", B68, B68 * IFERROR(VLOOKUP(C68, 'QTY_CONVERSIONS '!A:B, 2, FALSE), "Units not  found"))</f>
        <v>0.1</v>
      </c>
      <c r="M68" s="185">
        <f t="shared" si="5"/>
        <v>196</v>
      </c>
      <c r="N68" s="143" t="str">
        <f>IFERROR(VLOOKUP(D68, Product_Category!A:B, 2, FALSE), "Uncategorized")</f>
        <v>MCC</v>
      </c>
      <c r="O68" s="186">
        <f t="shared" si="7"/>
        <v>1960</v>
      </c>
      <c r="P68" s="185">
        <f t="shared" si="6"/>
        <v>196</v>
      </c>
      <c r="Q68" s="143">
        <v>2023</v>
      </c>
      <c r="R68" s="143" t="str">
        <f>IFERROR(VLOOKUP(G68,'SOURCE COMPANY'!A:B, 2, FALSE), "")</f>
        <v>ORIENT PHARMA</v>
      </c>
      <c r="S68" s="143" t="str">
        <f>IFERROR(VLOOKUP(H68,'CUSTOMER NAME'!A:B, 2, FALSE), "")</f>
        <v>ALIVE PHARMA</v>
      </c>
    </row>
    <row r="69" spans="1:19">
      <c r="A69" s="192" t="s">
        <v>929</v>
      </c>
      <c r="B69" s="192">
        <v>700</v>
      </c>
      <c r="C69" s="192" t="s">
        <v>7</v>
      </c>
      <c r="D69" s="192" t="s">
        <v>792</v>
      </c>
      <c r="E69" s="192">
        <v>1.94</v>
      </c>
      <c r="F69" s="192" t="s">
        <v>9</v>
      </c>
      <c r="G69" s="192" t="s">
        <v>676</v>
      </c>
      <c r="H69" s="143" t="s">
        <v>1523</v>
      </c>
      <c r="I69" s="187" t="s">
        <v>3893</v>
      </c>
      <c r="J69" s="184">
        <f>IF(F69="USD", E69, E69 * IFERROR(VLOOKUP(F69, EXCHANGE_RATE!A:B, 2, FALSE), "Currency not found"))</f>
        <v>1.94</v>
      </c>
      <c r="K69" s="184">
        <f t="shared" si="4"/>
        <v>1.94</v>
      </c>
      <c r="L69" s="184">
        <f>IF(C69="MTS", B69, B69 * IFERROR(VLOOKUP(C69, 'QTY_CONVERSIONS '!A:B, 2, FALSE), "Units not  found"))</f>
        <v>0.70000000000000007</v>
      </c>
      <c r="M69" s="185">
        <f t="shared" si="5"/>
        <v>1358</v>
      </c>
      <c r="N69" s="143" t="str">
        <f>IFERROR(VLOOKUP(D69, Product_Category!A:B, 2, FALSE), "Uncategorized")</f>
        <v>MCC</v>
      </c>
      <c r="O69" s="186">
        <f t="shared" si="7"/>
        <v>1940</v>
      </c>
      <c r="P69" s="185">
        <f t="shared" si="6"/>
        <v>1358.0000000000002</v>
      </c>
      <c r="Q69" s="143">
        <v>2023</v>
      </c>
      <c r="R69" s="143" t="str">
        <f>IFERROR(VLOOKUP(G69,'SOURCE COMPANY'!A:B, 2, FALSE), "")</f>
        <v>ORIENT PHARMA</v>
      </c>
      <c r="S69" s="143" t="str">
        <f>IFERROR(VLOOKUP(H69,'CUSTOMER NAME'!A:B, 2, FALSE), "")</f>
        <v>ALIVE PHARMA</v>
      </c>
    </row>
    <row r="70" spans="1:19">
      <c r="A70" s="191" t="s">
        <v>929</v>
      </c>
      <c r="B70" s="191">
        <v>75</v>
      </c>
      <c r="C70" s="191" t="s">
        <v>7</v>
      </c>
      <c r="D70" s="191" t="s">
        <v>173</v>
      </c>
      <c r="E70" s="191">
        <v>1.76</v>
      </c>
      <c r="F70" s="191" t="s">
        <v>9</v>
      </c>
      <c r="G70" s="192" t="s">
        <v>676</v>
      </c>
      <c r="H70" s="143" t="s">
        <v>1523</v>
      </c>
      <c r="I70" s="187" t="s">
        <v>3389</v>
      </c>
      <c r="J70" s="184">
        <f>IF(F70="USD", E70, E70 * IFERROR(VLOOKUP(F70, EXCHANGE_RATE!A:B, 2, FALSE), "Currency not found"))</f>
        <v>1.76</v>
      </c>
      <c r="K70" s="184">
        <f t="shared" si="4"/>
        <v>1.76</v>
      </c>
      <c r="L70" s="184">
        <f>IF(C70="MTS", B70, B70 * IFERROR(VLOOKUP(C70, 'QTY_CONVERSIONS '!A:B, 2, FALSE), "Units not  found"))</f>
        <v>7.4999999999999997E-2</v>
      </c>
      <c r="M70" s="185">
        <f t="shared" si="5"/>
        <v>132</v>
      </c>
      <c r="N70" s="143" t="str">
        <f>IFERROR(VLOOKUP(D70, Product_Category!A:B, 2, FALSE), "Uncategorized")</f>
        <v>SSG</v>
      </c>
      <c r="O70" s="186">
        <f t="shared" si="7"/>
        <v>1760</v>
      </c>
      <c r="P70" s="185">
        <f t="shared" si="6"/>
        <v>132</v>
      </c>
      <c r="Q70" s="143">
        <v>2023</v>
      </c>
      <c r="R70" s="143" t="str">
        <f>IFERROR(VLOOKUP(G70,'SOURCE COMPANY'!A:B, 2, FALSE), "")</f>
        <v>ORIENT PHARMA</v>
      </c>
      <c r="S70" s="143" t="str">
        <f>IFERROR(VLOOKUP(H70,'CUSTOMER NAME'!A:B, 2, FALSE), "")</f>
        <v>ALIVE PHARMA</v>
      </c>
    </row>
    <row r="71" spans="1:19">
      <c r="A71" s="191" t="s">
        <v>929</v>
      </c>
      <c r="B71" s="191">
        <v>350</v>
      </c>
      <c r="C71" s="191" t="s">
        <v>7</v>
      </c>
      <c r="D71" s="191" t="s">
        <v>3188</v>
      </c>
      <c r="E71" s="191">
        <v>1.91</v>
      </c>
      <c r="F71" s="191" t="s">
        <v>9</v>
      </c>
      <c r="G71" s="192" t="s">
        <v>676</v>
      </c>
      <c r="H71" s="143" t="s">
        <v>1523</v>
      </c>
      <c r="I71" s="187" t="s">
        <v>3034</v>
      </c>
      <c r="J71" s="184">
        <f>IF(F71="USD", E71, E71 * IFERROR(VLOOKUP(F71, EXCHANGE_RATE!A:B, 2, FALSE), "Currency not found"))</f>
        <v>1.91</v>
      </c>
      <c r="K71" s="184">
        <f t="shared" si="4"/>
        <v>1.91</v>
      </c>
      <c r="L71" s="184">
        <f>IF(C71="MTS", B71, B71 * IFERROR(VLOOKUP(C71, 'QTY_CONVERSIONS '!A:B, 2, FALSE), "Units not  found"))</f>
        <v>0.35000000000000003</v>
      </c>
      <c r="M71" s="185">
        <f t="shared" si="5"/>
        <v>668.5</v>
      </c>
      <c r="N71" s="143" t="str">
        <f>IFERROR(VLOOKUP(D71, Product_Category!A:B, 2, FALSE), "Uncategorized")</f>
        <v>MCC</v>
      </c>
      <c r="O71" s="186">
        <f t="shared" si="7"/>
        <v>1910</v>
      </c>
      <c r="P71" s="185">
        <f t="shared" si="6"/>
        <v>668.50000000000011</v>
      </c>
      <c r="Q71" s="143">
        <v>2023</v>
      </c>
      <c r="R71" s="143" t="str">
        <f>IFERROR(VLOOKUP(G71,'SOURCE COMPANY'!A:B, 2, FALSE), "")</f>
        <v>ORIENT PHARMA</v>
      </c>
      <c r="S71" s="143" t="str">
        <f>IFERROR(VLOOKUP(H71,'CUSTOMER NAME'!A:B, 2, FALSE), "")</f>
        <v>ALIVE PHARMA</v>
      </c>
    </row>
    <row r="72" spans="1:19">
      <c r="A72" s="191" t="s">
        <v>929</v>
      </c>
      <c r="B72" s="191">
        <v>50</v>
      </c>
      <c r="C72" s="191" t="s">
        <v>7</v>
      </c>
      <c r="D72" s="191" t="s">
        <v>3191</v>
      </c>
      <c r="E72" s="191">
        <v>6.48</v>
      </c>
      <c r="F72" s="191" t="s">
        <v>9</v>
      </c>
      <c r="G72" s="192" t="s">
        <v>681</v>
      </c>
      <c r="H72" s="143" t="s">
        <v>1523</v>
      </c>
      <c r="I72" s="187" t="s">
        <v>3389</v>
      </c>
      <c r="J72" s="184">
        <f>IF(F72="USD", E72, E72 * IFERROR(VLOOKUP(F72, EXCHANGE_RATE!A:B, 2, FALSE), "Currency not found"))</f>
        <v>6.48</v>
      </c>
      <c r="K72" s="184">
        <f t="shared" si="4"/>
        <v>6.48</v>
      </c>
      <c r="L72" s="184">
        <f>IF(C72="MTS", B72, B72 * IFERROR(VLOOKUP(C72, 'QTY_CONVERSIONS '!A:B, 2, FALSE), "Units not  found"))</f>
        <v>0.05</v>
      </c>
      <c r="M72" s="185">
        <f t="shared" si="5"/>
        <v>324</v>
      </c>
      <c r="N72" s="143" t="str">
        <f>IFERROR(VLOOKUP(D72, Product_Category!A:B, 2, FALSE), "Uncategorized")</f>
        <v>MCC</v>
      </c>
      <c r="O72" s="186">
        <f t="shared" si="7"/>
        <v>6480</v>
      </c>
      <c r="P72" s="185">
        <f t="shared" si="6"/>
        <v>324</v>
      </c>
      <c r="Q72" s="143">
        <v>2023</v>
      </c>
      <c r="R72" s="143" t="str">
        <f>IFERROR(VLOOKUP(G72,'SOURCE COMPANY'!A:B, 2, FALSE), "")</f>
        <v>SDM AGENCIES</v>
      </c>
      <c r="S72" s="143" t="str">
        <f>IFERROR(VLOOKUP(H72,'CUSTOMER NAME'!A:B, 2, FALSE), "")</f>
        <v>ALIVE PHARMA</v>
      </c>
    </row>
    <row r="73" spans="1:19">
      <c r="A73" s="87" t="s">
        <v>929</v>
      </c>
      <c r="B73" s="21">
        <v>100</v>
      </c>
      <c r="C73" s="87" t="s">
        <v>7</v>
      </c>
      <c r="D73" s="87" t="s">
        <v>687</v>
      </c>
      <c r="E73" s="41">
        <v>250</v>
      </c>
      <c r="F73" s="87" t="s">
        <v>1730</v>
      </c>
      <c r="G73" s="192" t="s">
        <v>671</v>
      </c>
      <c r="H73" s="143" t="s">
        <v>1523</v>
      </c>
      <c r="I73" s="183" t="str">
        <f>I72</f>
        <v>October</v>
      </c>
      <c r="J73" s="184">
        <f>IF(F73="USD", E73, E73 * IFERROR(VLOOKUP(F73, EXCHANGE_RATE!A:B, 2, FALSE), "Currency not found"))</f>
        <v>3</v>
      </c>
      <c r="K73" s="184">
        <f t="shared" si="4"/>
        <v>3</v>
      </c>
      <c r="L73" s="184">
        <f>IF(C73="MTS", B73, B73 * IFERROR(VLOOKUP(C73, 'QTY_CONVERSIONS '!A:B, 2, FALSE), "Units not  found"))</f>
        <v>0.1</v>
      </c>
      <c r="M73" s="185">
        <f t="shared" si="5"/>
        <v>300</v>
      </c>
      <c r="N73" s="143" t="str">
        <f>IFERROR(VLOOKUP(D73, Product_Category!A:B, 2, FALSE), "Uncategorized")</f>
        <v>CROSCARMELLOSE SODIUM</v>
      </c>
      <c r="O73" s="186">
        <f t="shared" si="7"/>
        <v>3000</v>
      </c>
      <c r="P73" s="185">
        <f t="shared" si="6"/>
        <v>300</v>
      </c>
      <c r="Q73" s="143">
        <v>2023</v>
      </c>
      <c r="R73" s="143" t="str">
        <f>IFERROR(VLOOKUP(G73,'SOURCE COMPANY'!A:B, 2, FALSE), "")</f>
        <v>SUDARSHAN TRADING</v>
      </c>
      <c r="S73" s="143" t="str">
        <f>IFERROR(VLOOKUP(H73,'CUSTOMER NAME'!A:B, 2, FALSE), "")</f>
        <v>ALIVE PHARMA</v>
      </c>
    </row>
    <row r="74" spans="1:19">
      <c r="A74" s="87" t="s">
        <v>1517</v>
      </c>
      <c r="B74" s="87">
        <v>50</v>
      </c>
      <c r="C74" s="87" t="s">
        <v>7</v>
      </c>
      <c r="D74" s="87" t="s">
        <v>1465</v>
      </c>
      <c r="E74" s="42">
        <v>29.5</v>
      </c>
      <c r="F74" s="87" t="s">
        <v>9</v>
      </c>
      <c r="G74" s="192" t="s">
        <v>671</v>
      </c>
      <c r="H74" s="143" t="s">
        <v>1523</v>
      </c>
      <c r="I74" s="183" t="str">
        <f>I73</f>
        <v>October</v>
      </c>
      <c r="J74" s="184">
        <f>IF(F74="USD", E74, E74 * IFERROR(VLOOKUP(F74, EXCHANGE_RATE!A:B, 2, FALSE), "Currency not found"))</f>
        <v>29.5</v>
      </c>
      <c r="K74" s="184">
        <f t="shared" si="4"/>
        <v>29.5</v>
      </c>
      <c r="L74" s="184">
        <f>IF(C74="MTS", B74, B74 * IFERROR(VLOOKUP(C74, 'QTY_CONVERSIONS '!A:B, 2, FALSE), "Units not  found"))</f>
        <v>0.05</v>
      </c>
      <c r="M74" s="185">
        <f t="shared" si="5"/>
        <v>1475</v>
      </c>
      <c r="N74" s="143" t="str">
        <f>IFERROR(VLOOKUP(D74, Product_Category!A:B, 2, FALSE), "Uncategorized")</f>
        <v>MAGNESIUM STEARATE</v>
      </c>
      <c r="O74" s="186">
        <f t="shared" si="7"/>
        <v>29500</v>
      </c>
      <c r="P74" s="185">
        <f t="shared" si="6"/>
        <v>1475</v>
      </c>
      <c r="Q74" s="143">
        <v>2023</v>
      </c>
      <c r="R74" s="143" t="str">
        <f>IFERROR(VLOOKUP(G74,'SOURCE COMPANY'!A:B, 2, FALSE), "")</f>
        <v>SUDARSHAN TRADING</v>
      </c>
      <c r="S74" s="143" t="str">
        <f>IFERROR(VLOOKUP(H74,'CUSTOMER NAME'!A:B, 2, FALSE), "")</f>
        <v>ALIVE PHARMA</v>
      </c>
    </row>
    <row r="75" spans="1:19">
      <c r="A75" s="191" t="s">
        <v>929</v>
      </c>
      <c r="B75" s="191">
        <v>200</v>
      </c>
      <c r="C75" s="191" t="s">
        <v>7</v>
      </c>
      <c r="D75" s="191" t="s">
        <v>2154</v>
      </c>
      <c r="E75" s="191">
        <v>1.94</v>
      </c>
      <c r="F75" s="191" t="s">
        <v>9</v>
      </c>
      <c r="G75" s="192" t="s">
        <v>671</v>
      </c>
      <c r="H75" s="143" t="s">
        <v>1523</v>
      </c>
      <c r="I75" s="187" t="s">
        <v>3034</v>
      </c>
      <c r="J75" s="184">
        <f>IF(F75="USD", E75, E75 * IFERROR(VLOOKUP(F75, EXCHANGE_RATE!A:B, 2, FALSE), "Currency not found"))</f>
        <v>1.94</v>
      </c>
      <c r="K75" s="184">
        <f t="shared" si="4"/>
        <v>1.94</v>
      </c>
      <c r="L75" s="184">
        <f>IF(C75="MTS", B75, B75 * IFERROR(VLOOKUP(C75, 'QTY_CONVERSIONS '!A:B, 2, FALSE), "Units not  found"))</f>
        <v>0.2</v>
      </c>
      <c r="M75" s="185">
        <f t="shared" si="5"/>
        <v>388</v>
      </c>
      <c r="N75" s="143" t="str">
        <f>IFERROR(VLOOKUP(D75, Product_Category!A:B, 2, FALSE), "Uncategorized")</f>
        <v>MCC</v>
      </c>
      <c r="O75" s="186">
        <f t="shared" si="7"/>
        <v>1940</v>
      </c>
      <c r="P75" s="185">
        <f t="shared" si="6"/>
        <v>388</v>
      </c>
      <c r="Q75" s="143">
        <v>2023</v>
      </c>
      <c r="R75" s="143" t="str">
        <f>IFERROR(VLOOKUP(G75,'SOURCE COMPANY'!A:B, 2, FALSE), "")</f>
        <v>SUDARSHAN TRADING</v>
      </c>
      <c r="S75" s="143" t="str">
        <f>IFERROR(VLOOKUP(H75,'CUSTOMER NAME'!A:B, 2, FALSE), "")</f>
        <v>ALIVE PHARMA</v>
      </c>
    </row>
    <row r="76" spans="1:19">
      <c r="A76" s="192" t="s">
        <v>887</v>
      </c>
      <c r="B76" s="192">
        <v>56.7</v>
      </c>
      <c r="C76" s="192" t="s">
        <v>7</v>
      </c>
      <c r="D76" s="192" t="s">
        <v>104</v>
      </c>
      <c r="E76" s="192">
        <v>7.9599599999999997</v>
      </c>
      <c r="F76" s="192" t="s">
        <v>9</v>
      </c>
      <c r="G76" s="85" t="s">
        <v>888</v>
      </c>
      <c r="H76" s="131" t="s">
        <v>2713</v>
      </c>
      <c r="I76" s="187" t="s">
        <v>2670</v>
      </c>
      <c r="J76" s="184">
        <f>IF(F76="USD", E76, E76 * IFERROR(VLOOKUP(F76, EXCHANGE_RATE!A:B, 2, FALSE), "Currency not found"))</f>
        <v>7.9599599999999997</v>
      </c>
      <c r="K76" s="184">
        <f t="shared" si="4"/>
        <v>7.96</v>
      </c>
      <c r="L76" s="184">
        <f>IF(C76="MTS", B76, B76 * IFERROR(VLOOKUP(C76, 'QTY_CONVERSIONS '!A:B, 2, FALSE), "Units not  found"))</f>
        <v>5.6700000000000007E-2</v>
      </c>
      <c r="M76" s="185">
        <f t="shared" si="5"/>
        <v>451.33199999999999</v>
      </c>
      <c r="N76" s="143" t="str">
        <f>IFERROR(VLOOKUP(D76, Product_Category!A:B, 2, FALSE), "Uncategorized")</f>
        <v>MAGNESIUM STEARATE</v>
      </c>
      <c r="O76" s="186">
        <f t="shared" si="7"/>
        <v>7960</v>
      </c>
      <c r="P76" s="185">
        <f t="shared" si="6"/>
        <v>451.33200000000005</v>
      </c>
      <c r="Q76" s="143">
        <v>2023</v>
      </c>
      <c r="R76" s="143" t="str">
        <f>IFERROR(VLOOKUP(G76,'SOURCE COMPANY'!A:B, 2, FALSE), "")</f>
        <v>SUN PHARMA</v>
      </c>
      <c r="S76" s="143" t="str">
        <f>IFERROR(VLOOKUP(H76,'CUSTOMER NAME'!A:B, 2, FALSE), "")</f>
        <v>ALKALOIDA</v>
      </c>
    </row>
    <row r="77" spans="1:19">
      <c r="A77" s="192" t="s">
        <v>887</v>
      </c>
      <c r="B77" s="192">
        <v>640</v>
      </c>
      <c r="C77" s="192" t="s">
        <v>7</v>
      </c>
      <c r="D77" s="192" t="s">
        <v>266</v>
      </c>
      <c r="E77" s="192">
        <v>4.83</v>
      </c>
      <c r="F77" s="192" t="s">
        <v>9</v>
      </c>
      <c r="G77" s="85" t="s">
        <v>888</v>
      </c>
      <c r="H77" s="131" t="s">
        <v>2713</v>
      </c>
      <c r="I77" s="187" t="s">
        <v>2670</v>
      </c>
      <c r="J77" s="184">
        <f>IF(F77="USD", E77, E77 * IFERROR(VLOOKUP(F77, EXCHANGE_RATE!A:B, 2, FALSE), "Currency not found"))</f>
        <v>4.83</v>
      </c>
      <c r="K77" s="184">
        <f t="shared" si="4"/>
        <v>4.83</v>
      </c>
      <c r="L77" s="184">
        <f>IF(C77="MTS", B77, B77 * IFERROR(VLOOKUP(C77, 'QTY_CONVERSIONS '!A:B, 2, FALSE), "Units not  found"))</f>
        <v>0.64</v>
      </c>
      <c r="M77" s="185">
        <f t="shared" si="5"/>
        <v>3091.2</v>
      </c>
      <c r="N77" s="143" t="str">
        <f>IFERROR(VLOOKUP(D77, Product_Category!A:B, 2, FALSE), "Uncategorized")</f>
        <v>MCC</v>
      </c>
      <c r="O77" s="186">
        <f t="shared" si="7"/>
        <v>4830</v>
      </c>
      <c r="P77" s="185">
        <f t="shared" si="6"/>
        <v>3091.2000000000003</v>
      </c>
      <c r="Q77" s="143">
        <v>2023</v>
      </c>
      <c r="R77" s="143" t="str">
        <f>IFERROR(VLOOKUP(G77,'SOURCE COMPANY'!A:B, 2, FALSE), "")</f>
        <v>SUN PHARMA</v>
      </c>
      <c r="S77" s="143" t="str">
        <f>IFERROR(VLOOKUP(H77,'CUSTOMER NAME'!A:B, 2, FALSE), "")</f>
        <v>ALKALOIDA</v>
      </c>
    </row>
    <row r="78" spans="1:19">
      <c r="A78" s="85" t="s">
        <v>887</v>
      </c>
      <c r="B78" s="85">
        <v>50</v>
      </c>
      <c r="C78" s="85" t="s">
        <v>7</v>
      </c>
      <c r="D78" s="85" t="s">
        <v>173</v>
      </c>
      <c r="E78" s="248">
        <v>16.34</v>
      </c>
      <c r="F78" s="85" t="s">
        <v>9</v>
      </c>
      <c r="G78" s="85" t="s">
        <v>888</v>
      </c>
      <c r="H78" s="131" t="s">
        <v>2713</v>
      </c>
      <c r="I78" s="183" t="str">
        <f>I77</f>
        <v>August</v>
      </c>
      <c r="J78" s="184">
        <f>IF(F78="USD", E78, E78 * IFERROR(VLOOKUP(F78, EXCHANGE_RATE!A:B, 2, FALSE), "Currency not found"))</f>
        <v>16.34</v>
      </c>
      <c r="K78" s="184">
        <f t="shared" si="4"/>
        <v>16.34</v>
      </c>
      <c r="L78" s="184">
        <f>IF(C78="MTS", B78, B78 * IFERROR(VLOOKUP(C78, 'QTY_CONVERSIONS '!A:B, 2, FALSE), "Units not  found"))</f>
        <v>0.05</v>
      </c>
      <c r="M78" s="185">
        <f t="shared" si="5"/>
        <v>817</v>
      </c>
      <c r="N78" s="143" t="str">
        <f>IFERROR(VLOOKUP(D78, Product_Category!A:B, 2, FALSE), "Uncategorized")</f>
        <v>SSG</v>
      </c>
      <c r="O78" s="186">
        <f t="shared" si="7"/>
        <v>16340</v>
      </c>
      <c r="P78" s="185">
        <f t="shared" si="6"/>
        <v>817</v>
      </c>
      <c r="Q78" s="143">
        <v>2023</v>
      </c>
      <c r="R78" s="143" t="str">
        <f>IFERROR(VLOOKUP(G78,'SOURCE COMPANY'!A:B, 2, FALSE), "")</f>
        <v>SUN PHARMA</v>
      </c>
      <c r="S78" s="143" t="str">
        <f>IFERROR(VLOOKUP(H78,'CUSTOMER NAME'!A:B, 2, FALSE), "")</f>
        <v>ALKALOIDA</v>
      </c>
    </row>
    <row r="79" spans="1:19">
      <c r="A79" s="191" t="s">
        <v>887</v>
      </c>
      <c r="B79" s="191">
        <v>300</v>
      </c>
      <c r="C79" s="191" t="s">
        <v>7</v>
      </c>
      <c r="D79" s="191" t="s">
        <v>3048</v>
      </c>
      <c r="E79" s="191">
        <v>32</v>
      </c>
      <c r="F79" s="191" t="s">
        <v>9</v>
      </c>
      <c r="G79" s="85" t="s">
        <v>888</v>
      </c>
      <c r="H79" s="131" t="s">
        <v>2713</v>
      </c>
      <c r="I79" s="187" t="s">
        <v>3389</v>
      </c>
      <c r="J79" s="184">
        <f>IF(F79="USD", E79, E79 * IFERROR(VLOOKUP(F79, EXCHANGE_RATE!A:B, 2, FALSE), "Currency not found"))</f>
        <v>32</v>
      </c>
      <c r="K79" s="184">
        <f t="shared" si="4"/>
        <v>32</v>
      </c>
      <c r="L79" s="184">
        <f>IF(C79="MTS", B79, B79 * IFERROR(VLOOKUP(C79, 'QTY_CONVERSIONS '!A:B, 2, FALSE), "Units not  found"))</f>
        <v>0.3</v>
      </c>
      <c r="M79" s="185">
        <f t="shared" si="5"/>
        <v>9600</v>
      </c>
      <c r="N79" s="143" t="str">
        <f>IFERROR(VLOOKUP(D79, Product_Category!A:B, 2, FALSE), "Uncategorized")</f>
        <v>CROSCARMELLOSE SODIUM</v>
      </c>
      <c r="O79" s="186">
        <f t="shared" si="7"/>
        <v>32000</v>
      </c>
      <c r="P79" s="185">
        <f t="shared" si="6"/>
        <v>9600</v>
      </c>
      <c r="Q79" s="143">
        <v>2023</v>
      </c>
      <c r="R79" s="143" t="str">
        <f>IFERROR(VLOOKUP(G79,'SOURCE COMPANY'!A:B, 2, FALSE), "")</f>
        <v>SUN PHARMA</v>
      </c>
      <c r="S79" s="143" t="str">
        <f>IFERROR(VLOOKUP(H79,'CUSTOMER NAME'!A:B, 2, FALSE), "")</f>
        <v>ALKALOIDA</v>
      </c>
    </row>
    <row r="80" spans="1:19">
      <c r="A80" s="191" t="s">
        <v>887</v>
      </c>
      <c r="B80" s="191">
        <v>500</v>
      </c>
      <c r="C80" s="191" t="s">
        <v>7</v>
      </c>
      <c r="D80" s="191" t="s">
        <v>3048</v>
      </c>
      <c r="E80" s="191">
        <v>32</v>
      </c>
      <c r="F80" s="191" t="s">
        <v>9</v>
      </c>
      <c r="G80" s="85" t="s">
        <v>888</v>
      </c>
      <c r="H80" s="131" t="s">
        <v>2713</v>
      </c>
      <c r="I80" s="187" t="s">
        <v>3389</v>
      </c>
      <c r="J80" s="184">
        <f>IF(F80="USD", E80, E80 * IFERROR(VLOOKUP(F80, EXCHANGE_RATE!A:B, 2, FALSE), "Currency not found"))</f>
        <v>32</v>
      </c>
      <c r="K80" s="184">
        <f t="shared" si="4"/>
        <v>32</v>
      </c>
      <c r="L80" s="184">
        <f>IF(C80="MTS", B80, B80 * IFERROR(VLOOKUP(C80, 'QTY_CONVERSIONS '!A:B, 2, FALSE), "Units not  found"))</f>
        <v>0.5</v>
      </c>
      <c r="M80" s="185">
        <f t="shared" si="5"/>
        <v>16000</v>
      </c>
      <c r="N80" s="143" t="str">
        <f>IFERROR(VLOOKUP(D80, Product_Category!A:B, 2, FALSE), "Uncategorized")</f>
        <v>CROSCARMELLOSE SODIUM</v>
      </c>
      <c r="O80" s="186">
        <f t="shared" si="7"/>
        <v>32000</v>
      </c>
      <c r="P80" s="185">
        <f t="shared" si="6"/>
        <v>16000</v>
      </c>
      <c r="Q80" s="143">
        <v>2023</v>
      </c>
      <c r="R80" s="143" t="str">
        <f>IFERROR(VLOOKUP(G80,'SOURCE COMPANY'!A:B, 2, FALSE), "")</f>
        <v>SUN PHARMA</v>
      </c>
      <c r="S80" s="143" t="str">
        <f>IFERROR(VLOOKUP(H80,'CUSTOMER NAME'!A:B, 2, FALSE), "")</f>
        <v>ALKALOIDA</v>
      </c>
    </row>
    <row r="81" spans="1:19">
      <c r="A81" s="191" t="s">
        <v>887</v>
      </c>
      <c r="B81" s="191">
        <v>56.7</v>
      </c>
      <c r="C81" s="191" t="s">
        <v>7</v>
      </c>
      <c r="D81" s="191" t="s">
        <v>910</v>
      </c>
      <c r="E81" s="191">
        <v>35.770000000000003</v>
      </c>
      <c r="F81" s="191" t="s">
        <v>9</v>
      </c>
      <c r="G81" s="85" t="s">
        <v>888</v>
      </c>
      <c r="H81" s="131" t="s">
        <v>2713</v>
      </c>
      <c r="I81" s="187" t="s">
        <v>3034</v>
      </c>
      <c r="J81" s="184">
        <f>IF(F81="USD", E81, E81 * IFERROR(VLOOKUP(F81, EXCHANGE_RATE!A:B, 2, FALSE), "Currency not found"))</f>
        <v>35.770000000000003</v>
      </c>
      <c r="K81" s="184">
        <f t="shared" si="4"/>
        <v>35.770000000000003</v>
      </c>
      <c r="L81" s="184">
        <f>IF(C81="MTS", B81, B81 * IFERROR(VLOOKUP(C81, 'QTY_CONVERSIONS '!A:B, 2, FALSE), "Units not  found"))</f>
        <v>5.6700000000000007E-2</v>
      </c>
      <c r="M81" s="185">
        <f t="shared" si="5"/>
        <v>2028.1590000000003</v>
      </c>
      <c r="N81" s="143" t="str">
        <f>IFERROR(VLOOKUP(D81, Product_Category!A:B, 2, FALSE), "Uncategorized")</f>
        <v>MAGNESIUM STEARATE</v>
      </c>
      <c r="O81" s="186">
        <f t="shared" si="7"/>
        <v>35770</v>
      </c>
      <c r="P81" s="185">
        <f t="shared" si="6"/>
        <v>2028.1590000000003</v>
      </c>
      <c r="Q81" s="143">
        <v>2023</v>
      </c>
      <c r="R81" s="143" t="str">
        <f>IFERROR(VLOOKUP(G81,'SOURCE COMPANY'!A:B, 2, FALSE), "")</f>
        <v>SUN PHARMA</v>
      </c>
      <c r="S81" s="143" t="str">
        <f>IFERROR(VLOOKUP(H81,'CUSTOMER NAME'!A:B, 2, FALSE), "")</f>
        <v>ALKALOIDA</v>
      </c>
    </row>
    <row r="82" spans="1:19">
      <c r="A82" s="192" t="s">
        <v>929</v>
      </c>
      <c r="B82" s="192">
        <v>200</v>
      </c>
      <c r="C82" s="192" t="s">
        <v>7</v>
      </c>
      <c r="D82" s="192" t="s">
        <v>266</v>
      </c>
      <c r="E82" s="192">
        <f>350*0.012</f>
        <v>4.2</v>
      </c>
      <c r="F82" s="192" t="s">
        <v>9</v>
      </c>
      <c r="G82" s="192" t="s">
        <v>3958</v>
      </c>
      <c r="H82" s="131" t="s">
        <v>1270</v>
      </c>
      <c r="I82" s="187" t="s">
        <v>3893</v>
      </c>
      <c r="J82" s="184">
        <f>IF(F82="USD", E82, E82 * IFERROR(VLOOKUP(F82, EXCHANGE_RATE!A:B, 2, FALSE), "Currency not found"))</f>
        <v>4.2</v>
      </c>
      <c r="K82" s="184">
        <f t="shared" si="4"/>
        <v>4.2</v>
      </c>
      <c r="L82" s="184">
        <f>IF(C82="MTS", B82, B82 * IFERROR(VLOOKUP(C82, 'QTY_CONVERSIONS '!A:B, 2, FALSE), "Units not  found"))</f>
        <v>0.2</v>
      </c>
      <c r="M82" s="185">
        <f t="shared" si="5"/>
        <v>840</v>
      </c>
      <c r="N82" s="143" t="str">
        <f>IFERROR(VLOOKUP(D82, Product_Category!A:B, 2, FALSE), "Uncategorized")</f>
        <v>MCC</v>
      </c>
      <c r="O82" s="186">
        <f t="shared" si="7"/>
        <v>4200</v>
      </c>
      <c r="P82" s="185">
        <f t="shared" si="6"/>
        <v>840</v>
      </c>
      <c r="Q82" s="143">
        <v>2023</v>
      </c>
      <c r="R82" s="143" t="str">
        <f>IFERROR(VLOOKUP(G82,'SOURCE COMPANY'!A:B, 2, FALSE), "")</f>
        <v>EMBELLISH PHARMA</v>
      </c>
      <c r="S82" s="143" t="str">
        <f>IFERROR(VLOOKUP(H82,'CUSTOMER NAME'!A:B, 2, FALSE), "")</f>
        <v>ALLIANCE PHARMA</v>
      </c>
    </row>
    <row r="83" spans="1:19">
      <c r="A83" s="191" t="s">
        <v>929</v>
      </c>
      <c r="B83" s="191">
        <v>125</v>
      </c>
      <c r="C83" s="191" t="s">
        <v>7</v>
      </c>
      <c r="D83" s="191" t="s">
        <v>266</v>
      </c>
      <c r="E83" s="191">
        <v>4.22</v>
      </c>
      <c r="F83" s="191" t="s">
        <v>9</v>
      </c>
      <c r="G83" s="192" t="s">
        <v>3958</v>
      </c>
      <c r="H83" s="131" t="s">
        <v>1270</v>
      </c>
      <c r="I83" s="187" t="s">
        <v>3389</v>
      </c>
      <c r="J83" s="184">
        <f>IF(F83="USD", E83, E83 * IFERROR(VLOOKUP(F83, EXCHANGE_RATE!A:B, 2, FALSE), "Currency not found"))</f>
        <v>4.22</v>
      </c>
      <c r="K83" s="184">
        <f t="shared" si="4"/>
        <v>4.22</v>
      </c>
      <c r="L83" s="184">
        <f>IF(C83="MTS", B83, B83 * IFERROR(VLOOKUP(C83, 'QTY_CONVERSIONS '!A:B, 2, FALSE), "Units not  found"))</f>
        <v>0.125</v>
      </c>
      <c r="M83" s="185">
        <f t="shared" si="5"/>
        <v>527.5</v>
      </c>
      <c r="N83" s="143" t="str">
        <f>IFERROR(VLOOKUP(D83, Product_Category!A:B, 2, FALSE), "Uncategorized")</f>
        <v>MCC</v>
      </c>
      <c r="O83" s="186">
        <f t="shared" si="7"/>
        <v>4220</v>
      </c>
      <c r="P83" s="185">
        <f t="shared" si="6"/>
        <v>527.5</v>
      </c>
      <c r="Q83" s="143">
        <v>2023</v>
      </c>
      <c r="R83" s="143" t="str">
        <f>IFERROR(VLOOKUP(G83,'SOURCE COMPANY'!A:B, 2, FALSE), "")</f>
        <v>EMBELLISH PHARMA</v>
      </c>
      <c r="S83" s="143" t="str">
        <f>IFERROR(VLOOKUP(H83,'CUSTOMER NAME'!A:B, 2, FALSE), "")</f>
        <v>ALLIANCE PHARMA</v>
      </c>
    </row>
    <row r="84" spans="1:19">
      <c r="A84" s="87" t="s">
        <v>929</v>
      </c>
      <c r="B84" s="87">
        <v>100</v>
      </c>
      <c r="C84" s="87" t="s">
        <v>7</v>
      </c>
      <c r="D84" s="87" t="s">
        <v>553</v>
      </c>
      <c r="E84" s="248">
        <v>220</v>
      </c>
      <c r="F84" s="87" t="s">
        <v>1730</v>
      </c>
      <c r="G84" s="85" t="s">
        <v>950</v>
      </c>
      <c r="H84" s="131" t="s">
        <v>1270</v>
      </c>
      <c r="I84" s="183" t="str">
        <f>I83</f>
        <v>October</v>
      </c>
      <c r="J84" s="184">
        <f>IF(F84="USD", E84, E84 * IFERROR(VLOOKUP(F84, EXCHANGE_RATE!A:B, 2, FALSE), "Currency not found"))</f>
        <v>2.64</v>
      </c>
      <c r="K84" s="184">
        <f t="shared" si="4"/>
        <v>2.64</v>
      </c>
      <c r="L84" s="184">
        <f>IF(C84="MTS", B84, B84 * IFERROR(VLOOKUP(C84, 'QTY_CONVERSIONS '!A:B, 2, FALSE), "Units not  found"))</f>
        <v>0.1</v>
      </c>
      <c r="M84" s="185">
        <f t="shared" si="5"/>
        <v>264</v>
      </c>
      <c r="N84" s="143" t="str">
        <f>IFERROR(VLOOKUP(D84, Product_Category!A:B, 2, FALSE), "Uncategorized")</f>
        <v>CROSCARMELLOSE SODIUM</v>
      </c>
      <c r="O84" s="186">
        <f t="shared" si="7"/>
        <v>2640</v>
      </c>
      <c r="P84" s="185">
        <f t="shared" si="6"/>
        <v>264</v>
      </c>
      <c r="Q84" s="143">
        <v>2023</v>
      </c>
      <c r="R84" s="143" t="str">
        <f>IFERROR(VLOOKUP(G84,'SOURCE COMPANY'!A:B, 2, FALSE), "")</f>
        <v>PINGAKSH PHARMA</v>
      </c>
      <c r="S84" s="143" t="str">
        <f>IFERROR(VLOOKUP(H84,'CUSTOMER NAME'!A:B, 2, FALSE), "")</f>
        <v>ALLIANCE PHARMA</v>
      </c>
    </row>
    <row r="85" spans="1:19">
      <c r="A85" s="87" t="s">
        <v>929</v>
      </c>
      <c r="B85" s="87">
        <v>50</v>
      </c>
      <c r="C85" s="87" t="s">
        <v>7</v>
      </c>
      <c r="D85" s="87" t="s">
        <v>589</v>
      </c>
      <c r="E85" s="248">
        <v>220</v>
      </c>
      <c r="F85" s="87" t="s">
        <v>1730</v>
      </c>
      <c r="G85" s="85" t="s">
        <v>950</v>
      </c>
      <c r="H85" s="131" t="s">
        <v>1270</v>
      </c>
      <c r="I85" s="183" t="str">
        <f>I84</f>
        <v>October</v>
      </c>
      <c r="J85" s="184">
        <f>IF(F85="USD", E85, E85 * IFERROR(VLOOKUP(F85, EXCHANGE_RATE!A:B, 2, FALSE), "Currency not found"))</f>
        <v>2.64</v>
      </c>
      <c r="K85" s="184">
        <f t="shared" si="4"/>
        <v>2.64</v>
      </c>
      <c r="L85" s="184">
        <f>IF(C85="MTS", B85, B85 * IFERROR(VLOOKUP(C85, 'QTY_CONVERSIONS '!A:B, 2, FALSE), "Units not  found"))</f>
        <v>0.05</v>
      </c>
      <c r="M85" s="185">
        <f t="shared" si="5"/>
        <v>132</v>
      </c>
      <c r="N85" s="143" t="str">
        <f>IFERROR(VLOOKUP(D85, Product_Category!A:B, 2, FALSE), "Uncategorized")</f>
        <v>MAGNESIUM STEARATE</v>
      </c>
      <c r="O85" s="186">
        <f t="shared" si="7"/>
        <v>2640</v>
      </c>
      <c r="P85" s="185">
        <f t="shared" si="6"/>
        <v>132</v>
      </c>
      <c r="Q85" s="143">
        <v>2023</v>
      </c>
      <c r="R85" s="143" t="str">
        <f>IFERROR(VLOOKUP(G85,'SOURCE COMPANY'!A:B, 2, FALSE), "")</f>
        <v>PINGAKSH PHARMA</v>
      </c>
      <c r="S85" s="143" t="str">
        <f>IFERROR(VLOOKUP(H85,'CUSTOMER NAME'!A:B, 2, FALSE), "")</f>
        <v>ALLIANCE PHARMA</v>
      </c>
    </row>
    <row r="86" spans="1:19">
      <c r="A86" s="87" t="s">
        <v>929</v>
      </c>
      <c r="B86" s="87">
        <v>500</v>
      </c>
      <c r="C86" s="87" t="s">
        <v>7</v>
      </c>
      <c r="D86" s="87" t="s">
        <v>708</v>
      </c>
      <c r="E86" s="248">
        <v>166</v>
      </c>
      <c r="F86" s="87" t="s">
        <v>1730</v>
      </c>
      <c r="G86" s="86" t="s">
        <v>950</v>
      </c>
      <c r="H86" s="131" t="s">
        <v>1270</v>
      </c>
      <c r="I86" s="183" t="str">
        <f>I85</f>
        <v>October</v>
      </c>
      <c r="J86" s="184">
        <f>IF(F86="USD", E86, E86 * IFERROR(VLOOKUP(F86, EXCHANGE_RATE!A:B, 2, FALSE), "Currency not found"))</f>
        <v>1.992</v>
      </c>
      <c r="K86" s="184">
        <f t="shared" si="4"/>
        <v>2</v>
      </c>
      <c r="L86" s="184">
        <f>IF(C86="MTS", B86, B86 * IFERROR(VLOOKUP(C86, 'QTY_CONVERSIONS '!A:B, 2, FALSE), "Units not  found"))</f>
        <v>0.5</v>
      </c>
      <c r="M86" s="185">
        <f t="shared" si="5"/>
        <v>1000</v>
      </c>
      <c r="N86" s="143" t="str">
        <f>IFERROR(VLOOKUP(D86, Product_Category!A:B, 2, FALSE), "Uncategorized")</f>
        <v>MCC</v>
      </c>
      <c r="O86" s="186">
        <f t="shared" si="7"/>
        <v>2000</v>
      </c>
      <c r="P86" s="185">
        <f t="shared" si="6"/>
        <v>1000</v>
      </c>
      <c r="Q86" s="143">
        <v>2023</v>
      </c>
      <c r="R86" s="143" t="str">
        <f>IFERROR(VLOOKUP(G86,'SOURCE COMPANY'!A:B, 2, FALSE), "")</f>
        <v>PINGAKSH PHARMA</v>
      </c>
      <c r="S86" s="143" t="str">
        <f>IFERROR(VLOOKUP(H86,'CUSTOMER NAME'!A:B, 2, FALSE), "")</f>
        <v>ALLIANCE PHARMA</v>
      </c>
    </row>
    <row r="87" spans="1:19">
      <c r="A87" s="193" t="s">
        <v>812</v>
      </c>
      <c r="B87" s="193">
        <v>9000</v>
      </c>
      <c r="C87" s="193" t="s">
        <v>7</v>
      </c>
      <c r="D87" s="193" t="s">
        <v>3063</v>
      </c>
      <c r="E87" s="193">
        <v>2.4</v>
      </c>
      <c r="F87" s="193" t="s">
        <v>9</v>
      </c>
      <c r="G87" s="193" t="s">
        <v>59</v>
      </c>
      <c r="H87" s="131" t="s">
        <v>3051</v>
      </c>
      <c r="I87" s="187" t="s">
        <v>3893</v>
      </c>
      <c r="J87" s="184">
        <f>IF(F87="USD", E87, E87 * IFERROR(VLOOKUP(F87, EXCHANGE_RATE!A:B, 2, FALSE), "Currency not found"))</f>
        <v>2.4</v>
      </c>
      <c r="K87" s="184">
        <f t="shared" si="4"/>
        <v>2.4</v>
      </c>
      <c r="L87" s="184">
        <f>IF(C87="MTS", B87, B87 * IFERROR(VLOOKUP(C87, 'QTY_CONVERSIONS '!A:B, 2, FALSE), "Units not  found"))</f>
        <v>9</v>
      </c>
      <c r="M87" s="185">
        <f t="shared" si="5"/>
        <v>21600</v>
      </c>
      <c r="N87" s="143" t="str">
        <f>IFERROR(VLOOKUP(D87, Product_Category!A:B, 2, FALSE), "Uncategorized")</f>
        <v>MCC</v>
      </c>
      <c r="O87" s="186">
        <f t="shared" si="7"/>
        <v>2400</v>
      </c>
      <c r="P87" s="185">
        <f t="shared" si="6"/>
        <v>21600</v>
      </c>
      <c r="Q87" s="143">
        <v>2023</v>
      </c>
      <c r="R87" s="143" t="str">
        <f>IFERROR(VLOOKUP(G87,'SOURCE COMPANY'!A:B, 2, FALSE), "")</f>
        <v>JRS PHARMA</v>
      </c>
      <c r="S87" s="143" t="str">
        <f>IFERROR(VLOOKUP(H87,'CUSTOMER NAME'!A:B, 2, FALSE), "")</f>
        <v>ALPHA PHARM</v>
      </c>
    </row>
    <row r="88" spans="1:19">
      <c r="A88" s="191" t="s">
        <v>812</v>
      </c>
      <c r="B88" s="191">
        <v>1500</v>
      </c>
      <c r="C88" s="191" t="s">
        <v>7</v>
      </c>
      <c r="D88" s="191" t="s">
        <v>3063</v>
      </c>
      <c r="E88" s="191">
        <v>5</v>
      </c>
      <c r="F88" s="191" t="s">
        <v>9</v>
      </c>
      <c r="G88" s="192" t="s">
        <v>59</v>
      </c>
      <c r="H88" s="131" t="s">
        <v>3051</v>
      </c>
      <c r="I88" s="187" t="s">
        <v>3389</v>
      </c>
      <c r="J88" s="184">
        <f>IF(F88="USD", E88, E88 * IFERROR(VLOOKUP(F88, EXCHANGE_RATE!A:B, 2, FALSE), "Currency not found"))</f>
        <v>5</v>
      </c>
      <c r="K88" s="184">
        <f t="shared" si="4"/>
        <v>5</v>
      </c>
      <c r="L88" s="184">
        <f>IF(C88="MTS", B88, B88 * IFERROR(VLOOKUP(C88, 'QTY_CONVERSIONS '!A:B, 2, FALSE), "Units not  found"))</f>
        <v>1.5</v>
      </c>
      <c r="M88" s="185">
        <f t="shared" si="5"/>
        <v>7500</v>
      </c>
      <c r="N88" s="143" t="str">
        <f>IFERROR(VLOOKUP(D88, Product_Category!A:B, 2, FALSE), "Uncategorized")</f>
        <v>MCC</v>
      </c>
      <c r="O88" s="186">
        <f t="shared" si="7"/>
        <v>5000</v>
      </c>
      <c r="P88" s="185">
        <f t="shared" si="6"/>
        <v>7500</v>
      </c>
      <c r="Q88" s="143">
        <v>2023</v>
      </c>
      <c r="R88" s="143" t="str">
        <f>IFERROR(VLOOKUP(G88,'SOURCE COMPANY'!A:B, 2, FALSE), "")</f>
        <v>JRS PHARMA</v>
      </c>
      <c r="S88" s="143" t="str">
        <f>IFERROR(VLOOKUP(H88,'CUSTOMER NAME'!A:B, 2, FALSE), "")</f>
        <v>ALPHA PHARM</v>
      </c>
    </row>
    <row r="89" spans="1:19">
      <c r="A89" s="191" t="s">
        <v>812</v>
      </c>
      <c r="B89" s="191">
        <v>1500</v>
      </c>
      <c r="C89" s="191" t="s">
        <v>7</v>
      </c>
      <c r="D89" s="191" t="s">
        <v>3050</v>
      </c>
      <c r="E89" s="191">
        <v>2</v>
      </c>
      <c r="F89" s="191" t="s">
        <v>9</v>
      </c>
      <c r="G89" s="192" t="s">
        <v>59</v>
      </c>
      <c r="H89" s="131" t="s">
        <v>3051</v>
      </c>
      <c r="I89" s="187" t="s">
        <v>3034</v>
      </c>
      <c r="J89" s="184">
        <f>IF(F89="USD", E89, E89 * IFERROR(VLOOKUP(F89, EXCHANGE_RATE!A:B, 2, FALSE), "Currency not found"))</f>
        <v>2</v>
      </c>
      <c r="K89" s="184">
        <f t="shared" si="4"/>
        <v>2</v>
      </c>
      <c r="L89" s="184">
        <f>IF(C89="MTS", B89, B89 * IFERROR(VLOOKUP(C89, 'QTY_CONVERSIONS '!A:B, 2, FALSE), "Units not  found"))</f>
        <v>1.5</v>
      </c>
      <c r="M89" s="185">
        <f t="shared" si="5"/>
        <v>3000</v>
      </c>
      <c r="N89" s="143" t="str">
        <f>IFERROR(VLOOKUP(D89, Product_Category!A:B, 2, FALSE), "Uncategorized")</f>
        <v>MCC</v>
      </c>
      <c r="O89" s="186">
        <f t="shared" si="7"/>
        <v>2000</v>
      </c>
      <c r="P89" s="185">
        <f t="shared" si="6"/>
        <v>3000</v>
      </c>
      <c r="Q89" s="143">
        <v>2023</v>
      </c>
      <c r="R89" s="143" t="str">
        <f>IFERROR(VLOOKUP(G89,'SOURCE COMPANY'!A:B, 2, FALSE), "")</f>
        <v>JRS PHARMA</v>
      </c>
      <c r="S89" s="143" t="str">
        <f>IFERROR(VLOOKUP(H89,'CUSTOMER NAME'!A:B, 2, FALSE), "")</f>
        <v>ALPHA PHARM</v>
      </c>
    </row>
    <row r="90" spans="1:19">
      <c r="A90" s="191" t="s">
        <v>812</v>
      </c>
      <c r="B90" s="191">
        <v>500</v>
      </c>
      <c r="C90" s="191" t="s">
        <v>7</v>
      </c>
      <c r="D90" s="191" t="s">
        <v>3050</v>
      </c>
      <c r="E90" s="191">
        <v>2</v>
      </c>
      <c r="F90" s="191" t="s">
        <v>9</v>
      </c>
      <c r="G90" s="192" t="s">
        <v>59</v>
      </c>
      <c r="H90" s="131" t="s">
        <v>3051</v>
      </c>
      <c r="I90" s="187" t="s">
        <v>3034</v>
      </c>
      <c r="J90" s="184">
        <f>IF(F90="USD", E90, E90 * IFERROR(VLOOKUP(F90, EXCHANGE_RATE!A:B, 2, FALSE), "Currency not found"))</f>
        <v>2</v>
      </c>
      <c r="K90" s="184">
        <f t="shared" si="4"/>
        <v>2</v>
      </c>
      <c r="L90" s="184">
        <f>IF(C90="MTS", B90, B90 * IFERROR(VLOOKUP(C90, 'QTY_CONVERSIONS '!A:B, 2, FALSE), "Units not  found"))</f>
        <v>0.5</v>
      </c>
      <c r="M90" s="185">
        <f t="shared" si="5"/>
        <v>1000</v>
      </c>
      <c r="N90" s="143" t="str">
        <f>IFERROR(VLOOKUP(D90, Product_Category!A:B, 2, FALSE), "Uncategorized")</f>
        <v>MCC</v>
      </c>
      <c r="O90" s="186">
        <f t="shared" si="7"/>
        <v>2000</v>
      </c>
      <c r="P90" s="185">
        <f t="shared" si="6"/>
        <v>1000</v>
      </c>
      <c r="Q90" s="143">
        <v>2023</v>
      </c>
      <c r="R90" s="143" t="str">
        <f>IFERROR(VLOOKUP(G90,'SOURCE COMPANY'!A:B, 2, FALSE), "")</f>
        <v>JRS PHARMA</v>
      </c>
      <c r="S90" s="143" t="str">
        <f>IFERROR(VLOOKUP(H90,'CUSTOMER NAME'!A:B, 2, FALSE), "")</f>
        <v>ALPHA PHARM</v>
      </c>
    </row>
    <row r="91" spans="1:19">
      <c r="A91" s="85" t="s">
        <v>812</v>
      </c>
      <c r="B91" s="85">
        <v>100</v>
      </c>
      <c r="C91" s="85" t="s">
        <v>7</v>
      </c>
      <c r="D91" s="85" t="s">
        <v>813</v>
      </c>
      <c r="E91" s="248">
        <v>8.6698266000000004</v>
      </c>
      <c r="F91" s="85" t="s">
        <v>9</v>
      </c>
      <c r="G91" s="192" t="s">
        <v>59</v>
      </c>
      <c r="H91" s="131" t="s">
        <v>3051</v>
      </c>
      <c r="I91" s="183" t="str">
        <f t="shared" ref="I91:I96" si="8">I90</f>
        <v>September</v>
      </c>
      <c r="J91" s="184">
        <f>IF(F91="USD", E91, E91 * IFERROR(VLOOKUP(F91, EXCHANGE_RATE!A:B, 2, FALSE), "Currency not found"))</f>
        <v>8.6698266000000004</v>
      </c>
      <c r="K91" s="184">
        <f t="shared" si="4"/>
        <v>8.67</v>
      </c>
      <c r="L91" s="184">
        <f>IF(C91="MTS", B91, B91 * IFERROR(VLOOKUP(C91, 'QTY_CONVERSIONS '!A:B, 2, FALSE), "Units not  found"))</f>
        <v>0.1</v>
      </c>
      <c r="M91" s="185">
        <f t="shared" si="5"/>
        <v>867</v>
      </c>
      <c r="N91" s="143" t="str">
        <f>IFERROR(VLOOKUP(D91, Product_Category!A:B, 2, FALSE), "Uncategorized")</f>
        <v>CROSCARMELLOSE SODIUM</v>
      </c>
      <c r="O91" s="186">
        <f t="shared" si="7"/>
        <v>8670</v>
      </c>
      <c r="P91" s="185">
        <f t="shared" si="6"/>
        <v>867</v>
      </c>
      <c r="Q91" s="143">
        <v>2023</v>
      </c>
      <c r="R91" s="143" t="str">
        <f>IFERROR(VLOOKUP(G91,'SOURCE COMPANY'!A:B, 2, FALSE), "")</f>
        <v>JRS PHARMA</v>
      </c>
      <c r="S91" s="143" t="str">
        <f>IFERROR(VLOOKUP(H91,'CUSTOMER NAME'!A:B, 2, FALSE), "")</f>
        <v>ALPHA PHARM</v>
      </c>
    </row>
    <row r="92" spans="1:19">
      <c r="A92" s="85" t="s">
        <v>812</v>
      </c>
      <c r="B92" s="85">
        <v>100</v>
      </c>
      <c r="C92" s="85" t="s">
        <v>7</v>
      </c>
      <c r="D92" s="85" t="s">
        <v>555</v>
      </c>
      <c r="E92" s="248">
        <v>3.0299393999999999</v>
      </c>
      <c r="F92" s="85" t="s">
        <v>9</v>
      </c>
      <c r="G92" s="192" t="s">
        <v>59</v>
      </c>
      <c r="H92" s="131" t="s">
        <v>3051</v>
      </c>
      <c r="I92" s="183" t="str">
        <f t="shared" si="8"/>
        <v>September</v>
      </c>
      <c r="J92" s="184">
        <f>IF(F92="USD", E92, E92 * IFERROR(VLOOKUP(F92, EXCHANGE_RATE!A:B, 2, FALSE), "Currency not found"))</f>
        <v>3.0299393999999999</v>
      </c>
      <c r="K92" s="184">
        <f t="shared" si="4"/>
        <v>3.03</v>
      </c>
      <c r="L92" s="184">
        <f>IF(C92="MTS", B92, B92 * IFERROR(VLOOKUP(C92, 'QTY_CONVERSIONS '!A:B, 2, FALSE), "Units not  found"))</f>
        <v>0.1</v>
      </c>
      <c r="M92" s="185">
        <f t="shared" si="5"/>
        <v>303</v>
      </c>
      <c r="N92" s="143" t="str">
        <f>IFERROR(VLOOKUP(D92, Product_Category!A:B, 2, FALSE), "Uncategorized")</f>
        <v>MCC</v>
      </c>
      <c r="O92" s="186">
        <f t="shared" si="7"/>
        <v>3030</v>
      </c>
      <c r="P92" s="185">
        <f t="shared" si="6"/>
        <v>303</v>
      </c>
      <c r="Q92" s="143">
        <v>2023</v>
      </c>
      <c r="R92" s="143" t="str">
        <f>IFERROR(VLOOKUP(G92,'SOURCE COMPANY'!A:B, 2, FALSE), "")</f>
        <v>JRS PHARMA</v>
      </c>
      <c r="S92" s="143" t="str">
        <f>IFERROR(VLOOKUP(H92,'CUSTOMER NAME'!A:B, 2, FALSE), "")</f>
        <v>ALPHA PHARM</v>
      </c>
    </row>
    <row r="93" spans="1:19">
      <c r="A93" s="85" t="s">
        <v>812</v>
      </c>
      <c r="B93" s="85">
        <v>9500</v>
      </c>
      <c r="C93" s="85" t="s">
        <v>7</v>
      </c>
      <c r="D93" s="85" t="s">
        <v>555</v>
      </c>
      <c r="E93" s="248">
        <v>2.1199576000000002</v>
      </c>
      <c r="F93" s="85" t="s">
        <v>9</v>
      </c>
      <c r="G93" s="192" t="s">
        <v>59</v>
      </c>
      <c r="H93" s="131" t="s">
        <v>3051</v>
      </c>
      <c r="I93" s="183" t="str">
        <f t="shared" si="8"/>
        <v>September</v>
      </c>
      <c r="J93" s="184">
        <f>IF(F93="USD", E93, E93 * IFERROR(VLOOKUP(F93, EXCHANGE_RATE!A:B, 2, FALSE), "Currency not found"))</f>
        <v>2.1199576000000002</v>
      </c>
      <c r="K93" s="184">
        <f t="shared" si="4"/>
        <v>2.1199999999999997</v>
      </c>
      <c r="L93" s="184">
        <f>IF(C93="MTS", B93, B93 * IFERROR(VLOOKUP(C93, 'QTY_CONVERSIONS '!A:B, 2, FALSE), "Units not  found"))</f>
        <v>9.5</v>
      </c>
      <c r="M93" s="185">
        <f t="shared" si="5"/>
        <v>20139.999999999996</v>
      </c>
      <c r="N93" s="143" t="str">
        <f>IFERROR(VLOOKUP(D93, Product_Category!A:B, 2, FALSE), "Uncategorized")</f>
        <v>MCC</v>
      </c>
      <c r="O93" s="186">
        <f t="shared" si="7"/>
        <v>2119.9999999999995</v>
      </c>
      <c r="P93" s="185">
        <f t="shared" si="6"/>
        <v>20139.999999999996</v>
      </c>
      <c r="Q93" s="143">
        <v>2023</v>
      </c>
      <c r="R93" s="143" t="str">
        <f>IFERROR(VLOOKUP(G93,'SOURCE COMPANY'!A:B, 2, FALSE), "")</f>
        <v>JRS PHARMA</v>
      </c>
      <c r="S93" s="143" t="str">
        <f>IFERROR(VLOOKUP(H93,'CUSTOMER NAME'!A:B, 2, FALSE), "")</f>
        <v>ALPHA PHARM</v>
      </c>
    </row>
    <row r="94" spans="1:19">
      <c r="A94" s="85" t="s">
        <v>812</v>
      </c>
      <c r="B94" s="85">
        <v>100</v>
      </c>
      <c r="C94" s="85" t="s">
        <v>7</v>
      </c>
      <c r="D94" s="85" t="s">
        <v>555</v>
      </c>
      <c r="E94" s="248">
        <v>2.1199576000000002</v>
      </c>
      <c r="F94" s="85" t="s">
        <v>9</v>
      </c>
      <c r="G94" s="192" t="s">
        <v>59</v>
      </c>
      <c r="H94" s="131" t="s">
        <v>3051</v>
      </c>
      <c r="I94" s="183" t="str">
        <f t="shared" si="8"/>
        <v>September</v>
      </c>
      <c r="J94" s="184">
        <f>IF(F94="USD", E94, E94 * IFERROR(VLOOKUP(F94, EXCHANGE_RATE!A:B, 2, FALSE), "Currency not found"))</f>
        <v>2.1199576000000002</v>
      </c>
      <c r="K94" s="184">
        <f t="shared" si="4"/>
        <v>2.1199999999999997</v>
      </c>
      <c r="L94" s="184">
        <f>IF(C94="MTS", B94, B94 * IFERROR(VLOOKUP(C94, 'QTY_CONVERSIONS '!A:B, 2, FALSE), "Units not  found"))</f>
        <v>0.1</v>
      </c>
      <c r="M94" s="185">
        <f t="shared" si="5"/>
        <v>211.99999999999997</v>
      </c>
      <c r="N94" s="143" t="str">
        <f>IFERROR(VLOOKUP(D94, Product_Category!A:B, 2, FALSE), "Uncategorized")</f>
        <v>MCC</v>
      </c>
      <c r="O94" s="186">
        <f t="shared" si="7"/>
        <v>2119.9999999999995</v>
      </c>
      <c r="P94" s="185">
        <f t="shared" si="6"/>
        <v>211.99999999999997</v>
      </c>
      <c r="Q94" s="143">
        <v>2023</v>
      </c>
      <c r="R94" s="143" t="str">
        <f>IFERROR(VLOOKUP(G94,'SOURCE COMPANY'!A:B, 2, FALSE), "")</f>
        <v>JRS PHARMA</v>
      </c>
      <c r="S94" s="143" t="str">
        <f>IFERROR(VLOOKUP(H94,'CUSTOMER NAME'!A:B, 2, FALSE), "")</f>
        <v>ALPHA PHARM</v>
      </c>
    </row>
    <row r="95" spans="1:19">
      <c r="A95" s="85" t="s">
        <v>812</v>
      </c>
      <c r="B95" s="85">
        <v>100</v>
      </c>
      <c r="C95" s="85" t="s">
        <v>7</v>
      </c>
      <c r="D95" s="85" t="s">
        <v>555</v>
      </c>
      <c r="E95" s="248">
        <v>2.4999500000000001</v>
      </c>
      <c r="F95" s="85" t="s">
        <v>9</v>
      </c>
      <c r="G95" s="192" t="s">
        <v>59</v>
      </c>
      <c r="H95" s="131" t="s">
        <v>3051</v>
      </c>
      <c r="I95" s="183" t="str">
        <f t="shared" si="8"/>
        <v>September</v>
      </c>
      <c r="J95" s="184">
        <f>IF(F95="USD", E95, E95 * IFERROR(VLOOKUP(F95, EXCHANGE_RATE!A:B, 2, FALSE), "Currency not found"))</f>
        <v>2.4999500000000001</v>
      </c>
      <c r="K95" s="184">
        <f t="shared" si="4"/>
        <v>2.5</v>
      </c>
      <c r="L95" s="184">
        <f>IF(C95="MTS", B95, B95 * IFERROR(VLOOKUP(C95, 'QTY_CONVERSIONS '!A:B, 2, FALSE), "Units not  found"))</f>
        <v>0.1</v>
      </c>
      <c r="M95" s="185">
        <f t="shared" si="5"/>
        <v>250</v>
      </c>
      <c r="N95" s="143" t="str">
        <f>IFERROR(VLOOKUP(D95, Product_Category!A:B, 2, FALSE), "Uncategorized")</f>
        <v>MCC</v>
      </c>
      <c r="O95" s="186">
        <f t="shared" si="7"/>
        <v>2500</v>
      </c>
      <c r="P95" s="185">
        <f t="shared" si="6"/>
        <v>250</v>
      </c>
      <c r="Q95" s="143">
        <v>2023</v>
      </c>
      <c r="R95" s="143" t="str">
        <f>IFERROR(VLOOKUP(G95,'SOURCE COMPANY'!A:B, 2, FALSE), "")</f>
        <v>JRS PHARMA</v>
      </c>
      <c r="S95" s="143" t="str">
        <f>IFERROR(VLOOKUP(H95,'CUSTOMER NAME'!A:B, 2, FALSE), "")</f>
        <v>ALPHA PHARM</v>
      </c>
    </row>
    <row r="96" spans="1:19">
      <c r="A96" s="85" t="s">
        <v>812</v>
      </c>
      <c r="B96" s="85">
        <v>20000</v>
      </c>
      <c r="C96" s="85" t="s">
        <v>7</v>
      </c>
      <c r="D96" s="85" t="s">
        <v>815</v>
      </c>
      <c r="E96" s="248">
        <v>1.92</v>
      </c>
      <c r="F96" s="85" t="s">
        <v>9</v>
      </c>
      <c r="G96" s="192" t="s">
        <v>59</v>
      </c>
      <c r="H96" s="131" t="s">
        <v>3051</v>
      </c>
      <c r="I96" s="183" t="str">
        <f t="shared" si="8"/>
        <v>September</v>
      </c>
      <c r="J96" s="184">
        <f>IF(F96="USD", E96, E96 * IFERROR(VLOOKUP(F96, EXCHANGE_RATE!A:B, 2, FALSE), "Currency not found"))</f>
        <v>1.92</v>
      </c>
      <c r="K96" s="184">
        <f t="shared" si="4"/>
        <v>1.92</v>
      </c>
      <c r="L96" s="184">
        <f>IF(C96="MTS", B96, B96 * IFERROR(VLOOKUP(C96, 'QTY_CONVERSIONS '!A:B, 2, FALSE), "Units not  found"))</f>
        <v>20</v>
      </c>
      <c r="M96" s="185">
        <f t="shared" si="5"/>
        <v>38400</v>
      </c>
      <c r="N96" s="143" t="str">
        <f>IFERROR(VLOOKUP(D96, Product_Category!A:B, 2, FALSE), "Uncategorized")</f>
        <v>MCC</v>
      </c>
      <c r="O96" s="186">
        <f t="shared" si="7"/>
        <v>1920</v>
      </c>
      <c r="P96" s="185">
        <f t="shared" si="6"/>
        <v>38400</v>
      </c>
      <c r="Q96" s="143">
        <v>2023</v>
      </c>
      <c r="R96" s="143" t="str">
        <f>IFERROR(VLOOKUP(G96,'SOURCE COMPANY'!A:B, 2, FALSE), "")</f>
        <v>JRS PHARMA</v>
      </c>
      <c r="S96" s="143" t="str">
        <f>IFERROR(VLOOKUP(H96,'CUSTOMER NAME'!A:B, 2, FALSE), "")</f>
        <v>ALPHA PHARM</v>
      </c>
    </row>
    <row r="97" spans="1:19">
      <c r="A97" s="192" t="s">
        <v>804</v>
      </c>
      <c r="B97" s="192">
        <v>20000</v>
      </c>
      <c r="C97" s="192" t="s">
        <v>7</v>
      </c>
      <c r="D97" s="192" t="s">
        <v>3894</v>
      </c>
      <c r="E97" s="192">
        <v>2.95</v>
      </c>
      <c r="F97" s="192" t="s">
        <v>1718</v>
      </c>
      <c r="G97" s="85" t="s">
        <v>88</v>
      </c>
      <c r="H97" s="131" t="s">
        <v>806</v>
      </c>
      <c r="I97" s="187" t="s">
        <v>3893</v>
      </c>
      <c r="J97" s="184">
        <f>IF(F97="USD", E97, E97 * IFERROR(VLOOKUP(F97, EXCHANGE_RATE!A:B, 2, FALSE), "Currency not found"))</f>
        <v>3.1565000000000003</v>
      </c>
      <c r="K97" s="184">
        <f t="shared" si="4"/>
        <v>3.1599999999999997</v>
      </c>
      <c r="L97" s="184">
        <f>IF(C97="MTS", B97, B97 * IFERROR(VLOOKUP(C97, 'QTY_CONVERSIONS '!A:B, 2, FALSE), "Units not  found"))</f>
        <v>20</v>
      </c>
      <c r="M97" s="185">
        <f t="shared" si="5"/>
        <v>63199.999999999993</v>
      </c>
      <c r="N97" s="143" t="str">
        <f>IFERROR(VLOOKUP(D97, Product_Category!A:B, 2, FALSE), "Uncategorized")</f>
        <v>MCC</v>
      </c>
      <c r="O97" s="186">
        <f t="shared" si="7"/>
        <v>3159.9999999999995</v>
      </c>
      <c r="P97" s="185">
        <f t="shared" si="6"/>
        <v>63199.999999999993</v>
      </c>
      <c r="Q97" s="143">
        <v>2023</v>
      </c>
      <c r="R97" s="143" t="str">
        <f>IFERROR(VLOOKUP(G97,'SOURCE COMPANY'!A:B, 2, FALSE), "")</f>
        <v>DFE PHARMA</v>
      </c>
      <c r="S97" s="143" t="str">
        <f>IFERROR(VLOOKUP(H97,'CUSTOMER NAME'!A:B, 2, FALSE), "")</f>
        <v>ALSOCHEM SARL</v>
      </c>
    </row>
    <row r="98" spans="1:19">
      <c r="A98" s="192" t="s">
        <v>804</v>
      </c>
      <c r="B98" s="192">
        <v>8000</v>
      </c>
      <c r="C98" s="192" t="s">
        <v>7</v>
      </c>
      <c r="D98" s="192" t="s">
        <v>3895</v>
      </c>
      <c r="E98" s="192">
        <v>3.36</v>
      </c>
      <c r="F98" s="192" t="s">
        <v>1718</v>
      </c>
      <c r="G98" s="85" t="s">
        <v>88</v>
      </c>
      <c r="H98" s="131" t="s">
        <v>806</v>
      </c>
      <c r="I98" s="187" t="s">
        <v>3893</v>
      </c>
      <c r="J98" s="184">
        <f>IF(F98="USD", E98, E98 * IFERROR(VLOOKUP(F98, EXCHANGE_RATE!A:B, 2, FALSE), "Currency not found"))</f>
        <v>3.5952000000000002</v>
      </c>
      <c r="K98" s="184">
        <f t="shared" si="4"/>
        <v>3.5999999999999996</v>
      </c>
      <c r="L98" s="184">
        <f>IF(C98="MTS", B98, B98 * IFERROR(VLOOKUP(C98, 'QTY_CONVERSIONS '!A:B, 2, FALSE), "Units not  found"))</f>
        <v>8</v>
      </c>
      <c r="M98" s="185">
        <f t="shared" si="5"/>
        <v>28799.999999999996</v>
      </c>
      <c r="N98" s="143" t="str">
        <f>IFERROR(VLOOKUP(D98, Product_Category!A:B, 2, FALSE), "Uncategorized")</f>
        <v>SMCC</v>
      </c>
      <c r="O98" s="186">
        <f t="shared" si="7"/>
        <v>3599.9999999999995</v>
      </c>
      <c r="P98" s="185">
        <f t="shared" si="6"/>
        <v>28799.999999999996</v>
      </c>
      <c r="Q98" s="143">
        <v>2023</v>
      </c>
      <c r="R98" s="143" t="str">
        <f>IFERROR(VLOOKUP(G98,'SOURCE COMPANY'!A:B, 2, FALSE), "")</f>
        <v>DFE PHARMA</v>
      </c>
      <c r="S98" s="143" t="str">
        <f>IFERROR(VLOOKUP(H98,'CUSTOMER NAME'!A:B, 2, FALSE), "")</f>
        <v>ALSOCHEM SARL</v>
      </c>
    </row>
    <row r="99" spans="1:19">
      <c r="A99" s="192" t="s">
        <v>804</v>
      </c>
      <c r="B99" s="192">
        <v>44000</v>
      </c>
      <c r="C99" s="192" t="s">
        <v>7</v>
      </c>
      <c r="D99" s="192" t="s">
        <v>3709</v>
      </c>
      <c r="E99" s="192">
        <v>2.95</v>
      </c>
      <c r="F99" s="192" t="s">
        <v>1718</v>
      </c>
      <c r="G99" s="85" t="s">
        <v>88</v>
      </c>
      <c r="H99" s="131" t="s">
        <v>806</v>
      </c>
      <c r="I99" s="187" t="s">
        <v>3893</v>
      </c>
      <c r="J99" s="184">
        <f>IF(F99="USD", E99, E99 * IFERROR(VLOOKUP(F99, EXCHANGE_RATE!A:B, 2, FALSE), "Currency not found"))</f>
        <v>3.1565000000000003</v>
      </c>
      <c r="K99" s="184">
        <f t="shared" si="4"/>
        <v>3.1599999999999997</v>
      </c>
      <c r="L99" s="184">
        <f>IF(C99="MTS", B99, B99 * IFERROR(VLOOKUP(C99, 'QTY_CONVERSIONS '!A:B, 2, FALSE), "Units not  found"))</f>
        <v>44</v>
      </c>
      <c r="M99" s="185">
        <f t="shared" si="5"/>
        <v>139040</v>
      </c>
      <c r="N99" s="143" t="str">
        <f>IFERROR(VLOOKUP(D99, Product_Category!A:B, 2, FALSE), "Uncategorized")</f>
        <v>MCC</v>
      </c>
      <c r="O99" s="186">
        <f t="shared" si="7"/>
        <v>3159.9999999999995</v>
      </c>
      <c r="P99" s="185">
        <f t="shared" si="6"/>
        <v>139039.99999999997</v>
      </c>
      <c r="Q99" s="143">
        <v>2023</v>
      </c>
      <c r="R99" s="143" t="str">
        <f>IFERROR(VLOOKUP(G99,'SOURCE COMPANY'!A:B, 2, FALSE), "")</f>
        <v>DFE PHARMA</v>
      </c>
      <c r="S99" s="143" t="str">
        <f>IFERROR(VLOOKUP(H99,'CUSTOMER NAME'!A:B, 2, FALSE), "")</f>
        <v>ALSOCHEM SARL</v>
      </c>
    </row>
    <row r="100" spans="1:19">
      <c r="A100" s="192" t="s">
        <v>804</v>
      </c>
      <c r="B100" s="192">
        <v>8000</v>
      </c>
      <c r="C100" s="192" t="s">
        <v>7</v>
      </c>
      <c r="D100" s="192" t="s">
        <v>3896</v>
      </c>
      <c r="E100" s="192">
        <v>3.49</v>
      </c>
      <c r="F100" s="192" t="s">
        <v>1718</v>
      </c>
      <c r="G100" s="85" t="s">
        <v>88</v>
      </c>
      <c r="H100" s="131" t="s">
        <v>806</v>
      </c>
      <c r="I100" s="187" t="s">
        <v>3893</v>
      </c>
      <c r="J100" s="184">
        <f>IF(F100="USD", E100, E100 * IFERROR(VLOOKUP(F100, EXCHANGE_RATE!A:B, 2, FALSE), "Currency not found"))</f>
        <v>3.7343000000000006</v>
      </c>
      <c r="K100" s="184">
        <f t="shared" si="4"/>
        <v>3.7399999999999998</v>
      </c>
      <c r="L100" s="184">
        <f>IF(C100="MTS", B100, B100 * IFERROR(VLOOKUP(C100, 'QTY_CONVERSIONS '!A:B, 2, FALSE), "Units not  found"))</f>
        <v>8</v>
      </c>
      <c r="M100" s="185">
        <f t="shared" si="5"/>
        <v>29919.999999999996</v>
      </c>
      <c r="N100" s="143" t="str">
        <f>IFERROR(VLOOKUP(D100, Product_Category!A:B, 2, FALSE), "Uncategorized")</f>
        <v>MCC</v>
      </c>
      <c r="O100" s="186">
        <f t="shared" si="7"/>
        <v>3739.9999999999995</v>
      </c>
      <c r="P100" s="185">
        <f t="shared" si="6"/>
        <v>29919.999999999996</v>
      </c>
      <c r="Q100" s="143">
        <v>2023</v>
      </c>
      <c r="R100" s="143" t="str">
        <f>IFERROR(VLOOKUP(G100,'SOURCE COMPANY'!A:B, 2, FALSE), "")</f>
        <v>DFE PHARMA</v>
      </c>
      <c r="S100" s="143" t="str">
        <f>IFERROR(VLOOKUP(H100,'CUSTOMER NAME'!A:B, 2, FALSE), "")</f>
        <v>ALSOCHEM SARL</v>
      </c>
    </row>
    <row r="101" spans="1:19">
      <c r="A101" s="85" t="s">
        <v>804</v>
      </c>
      <c r="B101" s="85">
        <v>9000</v>
      </c>
      <c r="C101" s="85" t="s">
        <v>7</v>
      </c>
      <c r="D101" s="85" t="s">
        <v>805</v>
      </c>
      <c r="E101" s="248">
        <v>2.6099478</v>
      </c>
      <c r="F101" s="85" t="s">
        <v>1718</v>
      </c>
      <c r="G101" s="85" t="s">
        <v>88</v>
      </c>
      <c r="H101" s="131" t="s">
        <v>806</v>
      </c>
      <c r="I101" s="183" t="s">
        <v>2561</v>
      </c>
      <c r="J101" s="184">
        <f>IF(F101="USD", E101, E101 * IFERROR(VLOOKUP(F101, EXCHANGE_RATE!A:B, 2, FALSE), "Currency not found"))</f>
        <v>2.7926441460000002</v>
      </c>
      <c r="K101" s="184">
        <f t="shared" si="4"/>
        <v>2.8</v>
      </c>
      <c r="L101" s="184">
        <f>IF(C101="MTS", B101, B101 * IFERROR(VLOOKUP(C101, 'QTY_CONVERSIONS '!A:B, 2, FALSE), "Units not  found"))</f>
        <v>9</v>
      </c>
      <c r="M101" s="185">
        <f t="shared" si="5"/>
        <v>25200</v>
      </c>
      <c r="N101" s="143" t="str">
        <f>IFERROR(VLOOKUP(D101, Product_Category!A:B, 2, FALSE), "Uncategorized")</f>
        <v>MCC</v>
      </c>
      <c r="O101" s="186">
        <f t="shared" si="7"/>
        <v>2800</v>
      </c>
      <c r="P101" s="185">
        <f t="shared" si="6"/>
        <v>25200</v>
      </c>
      <c r="Q101" s="143">
        <v>2023</v>
      </c>
      <c r="R101" s="143" t="str">
        <f>IFERROR(VLOOKUP(G101,'SOURCE COMPANY'!A:B, 2, FALSE), "")</f>
        <v>DFE PHARMA</v>
      </c>
      <c r="S101" s="143" t="str">
        <f>IFERROR(VLOOKUP(H101,'CUSTOMER NAME'!A:B, 2, FALSE), "")</f>
        <v>ALSOCHEM SARL</v>
      </c>
    </row>
    <row r="102" spans="1:19">
      <c r="A102" s="85" t="s">
        <v>804</v>
      </c>
      <c r="B102" s="85">
        <v>10000</v>
      </c>
      <c r="C102" s="85" t="s">
        <v>7</v>
      </c>
      <c r="D102" s="85" t="s">
        <v>541</v>
      </c>
      <c r="E102" s="248">
        <v>2.6699465999999998</v>
      </c>
      <c r="F102" s="85" t="s">
        <v>1718</v>
      </c>
      <c r="G102" s="85" t="s">
        <v>88</v>
      </c>
      <c r="H102" s="131" t="s">
        <v>806</v>
      </c>
      <c r="I102" s="183" t="str">
        <f>I101</f>
        <v>Feb</v>
      </c>
      <c r="J102" s="184">
        <f>IF(F102="USD", E102, E102 * IFERROR(VLOOKUP(F102, EXCHANGE_RATE!A:B, 2, FALSE), "Currency not found"))</f>
        <v>2.8568428620000001</v>
      </c>
      <c r="K102" s="184">
        <f t="shared" si="4"/>
        <v>2.86</v>
      </c>
      <c r="L102" s="184">
        <f>IF(C102="MTS", B102, B102 * IFERROR(VLOOKUP(C102, 'QTY_CONVERSIONS '!A:B, 2, FALSE), "Units not  found"))</f>
        <v>10</v>
      </c>
      <c r="M102" s="185">
        <f t="shared" si="5"/>
        <v>28600</v>
      </c>
      <c r="N102" s="143" t="str">
        <f>IFERROR(VLOOKUP(D102, Product_Category!A:B, 2, FALSE), "Uncategorized")</f>
        <v>MCC</v>
      </c>
      <c r="O102" s="186">
        <f t="shared" si="7"/>
        <v>2860</v>
      </c>
      <c r="P102" s="185">
        <f t="shared" si="6"/>
        <v>28600</v>
      </c>
      <c r="Q102" s="143">
        <v>2023</v>
      </c>
      <c r="R102" s="143" t="str">
        <f>IFERROR(VLOOKUP(G102,'SOURCE COMPANY'!A:B, 2, FALSE), "")</f>
        <v>DFE PHARMA</v>
      </c>
      <c r="S102" s="143" t="str">
        <f>IFERROR(VLOOKUP(H102,'CUSTOMER NAME'!A:B, 2, FALSE), "")</f>
        <v>ALSOCHEM SARL</v>
      </c>
    </row>
    <row r="103" spans="1:19">
      <c r="A103" s="85" t="s">
        <v>804</v>
      </c>
      <c r="B103" s="85">
        <v>1000</v>
      </c>
      <c r="C103" s="85" t="s">
        <v>7</v>
      </c>
      <c r="D103" s="85" t="s">
        <v>543</v>
      </c>
      <c r="E103" s="248">
        <v>3.2599347999999999</v>
      </c>
      <c r="F103" s="85" t="s">
        <v>1718</v>
      </c>
      <c r="G103" s="85" t="s">
        <v>88</v>
      </c>
      <c r="H103" s="131" t="s">
        <v>806</v>
      </c>
      <c r="I103" s="183" t="str">
        <f>I102</f>
        <v>Feb</v>
      </c>
      <c r="J103" s="184">
        <f>IF(F103="USD", E103, E103 * IFERROR(VLOOKUP(F103, EXCHANGE_RATE!A:B, 2, FALSE), "Currency not found"))</f>
        <v>3.4881302359999999</v>
      </c>
      <c r="K103" s="184">
        <f t="shared" si="4"/>
        <v>3.4899999999999998</v>
      </c>
      <c r="L103" s="184">
        <f>IF(C103="MTS", B103, B103 * IFERROR(VLOOKUP(C103, 'QTY_CONVERSIONS '!A:B, 2, FALSE), "Units not  found"))</f>
        <v>1</v>
      </c>
      <c r="M103" s="185">
        <f t="shared" si="5"/>
        <v>3489.9999999999995</v>
      </c>
      <c r="N103" s="143" t="str">
        <f>IFERROR(VLOOKUP(D103, Product_Category!A:B, 2, FALSE), "Uncategorized")</f>
        <v>MCC</v>
      </c>
      <c r="O103" s="186">
        <f t="shared" si="7"/>
        <v>3489.9999999999995</v>
      </c>
      <c r="P103" s="185">
        <f t="shared" si="6"/>
        <v>3489.9999999999995</v>
      </c>
      <c r="Q103" s="143">
        <v>2023</v>
      </c>
      <c r="R103" s="143" t="str">
        <f>IFERROR(VLOOKUP(G103,'SOURCE COMPANY'!A:B, 2, FALSE), "")</f>
        <v>DFE PHARMA</v>
      </c>
      <c r="S103" s="143" t="str">
        <f>IFERROR(VLOOKUP(H103,'CUSTOMER NAME'!A:B, 2, FALSE), "")</f>
        <v>ALSOCHEM SARL</v>
      </c>
    </row>
    <row r="104" spans="1:19">
      <c r="A104" s="87" t="s">
        <v>804</v>
      </c>
      <c r="B104" s="21">
        <v>4000</v>
      </c>
      <c r="C104" s="87" t="s">
        <v>7</v>
      </c>
      <c r="D104" s="87" t="s">
        <v>2090</v>
      </c>
      <c r="E104" s="41">
        <v>3.47</v>
      </c>
      <c r="F104" s="87" t="s">
        <v>1718</v>
      </c>
      <c r="G104" s="85" t="s">
        <v>88</v>
      </c>
      <c r="H104" s="131" t="s">
        <v>806</v>
      </c>
      <c r="I104" s="183" t="s">
        <v>2566</v>
      </c>
      <c r="J104" s="184">
        <f>IF(F104="USD", E104, E104 * IFERROR(VLOOKUP(F104, EXCHANGE_RATE!A:B, 2, FALSE), "Currency not found"))</f>
        <v>3.7129000000000003</v>
      </c>
      <c r="K104" s="184">
        <f t="shared" si="4"/>
        <v>3.7199999999999998</v>
      </c>
      <c r="L104" s="184">
        <f>IF(C104="MTS", B104, B104 * IFERROR(VLOOKUP(C104, 'QTY_CONVERSIONS '!A:B, 2, FALSE), "Units not  found"))</f>
        <v>4</v>
      </c>
      <c r="M104" s="185">
        <f t="shared" si="5"/>
        <v>14879.999999999998</v>
      </c>
      <c r="N104" s="143" t="str">
        <f>IFERROR(VLOOKUP(D104, Product_Category!A:B, 2, FALSE), "Uncategorized")</f>
        <v>MCC</v>
      </c>
      <c r="O104" s="186">
        <f t="shared" si="7"/>
        <v>3719.9999999999995</v>
      </c>
      <c r="P104" s="185">
        <f t="shared" si="6"/>
        <v>14879.999999999998</v>
      </c>
      <c r="Q104" s="143">
        <v>2023</v>
      </c>
      <c r="R104" s="143" t="str">
        <f>IFERROR(VLOOKUP(G104,'SOURCE COMPANY'!A:B, 2, FALSE), "")</f>
        <v>DFE PHARMA</v>
      </c>
      <c r="S104" s="143" t="str">
        <f>IFERROR(VLOOKUP(H104,'CUSTOMER NAME'!A:B, 2, FALSE), "")</f>
        <v>ALSOCHEM SARL</v>
      </c>
    </row>
    <row r="105" spans="1:19">
      <c r="A105" s="87" t="s">
        <v>804</v>
      </c>
      <c r="B105" s="21">
        <v>15000</v>
      </c>
      <c r="C105" s="87" t="s">
        <v>7</v>
      </c>
      <c r="D105" s="87" t="s">
        <v>2091</v>
      </c>
      <c r="E105" s="41">
        <v>2.91</v>
      </c>
      <c r="F105" s="87" t="s">
        <v>1718</v>
      </c>
      <c r="G105" s="85" t="s">
        <v>88</v>
      </c>
      <c r="H105" s="131" t="s">
        <v>806</v>
      </c>
      <c r="I105" s="183" t="str">
        <f>I104</f>
        <v>June</v>
      </c>
      <c r="J105" s="184">
        <f>IF(F105="USD", E105, E105 * IFERROR(VLOOKUP(F105, EXCHANGE_RATE!A:B, 2, FALSE), "Currency not found"))</f>
        <v>3.1137000000000001</v>
      </c>
      <c r="K105" s="184">
        <f t="shared" si="4"/>
        <v>3.1199999999999997</v>
      </c>
      <c r="L105" s="184">
        <f>IF(C105="MTS", B105, B105 * IFERROR(VLOOKUP(C105, 'QTY_CONVERSIONS '!A:B, 2, FALSE), "Units not  found"))</f>
        <v>15</v>
      </c>
      <c r="M105" s="185">
        <f t="shared" si="5"/>
        <v>46799.999999999993</v>
      </c>
      <c r="N105" s="143" t="str">
        <f>IFERROR(VLOOKUP(D105, Product_Category!A:B, 2, FALSE), "Uncategorized")</f>
        <v>MCC</v>
      </c>
      <c r="O105" s="186">
        <f t="shared" si="7"/>
        <v>3119.9999999999995</v>
      </c>
      <c r="P105" s="185">
        <f t="shared" si="6"/>
        <v>46799.999999999993</v>
      </c>
      <c r="Q105" s="143">
        <v>2023</v>
      </c>
      <c r="R105" s="143" t="str">
        <f>IFERROR(VLOOKUP(G105,'SOURCE COMPANY'!A:B, 2, FALSE), "")</f>
        <v>DFE PHARMA</v>
      </c>
      <c r="S105" s="143" t="str">
        <f>IFERROR(VLOOKUP(H105,'CUSTOMER NAME'!A:B, 2, FALSE), "")</f>
        <v>ALSOCHEM SARL</v>
      </c>
    </row>
    <row r="106" spans="1:19">
      <c r="A106" s="87" t="s">
        <v>804</v>
      </c>
      <c r="B106" s="21">
        <v>39000</v>
      </c>
      <c r="C106" s="87" t="s">
        <v>7</v>
      </c>
      <c r="D106" s="87" t="s">
        <v>2092</v>
      </c>
      <c r="E106" s="41">
        <v>2.91</v>
      </c>
      <c r="F106" s="87" t="s">
        <v>1718</v>
      </c>
      <c r="G106" s="85" t="s">
        <v>88</v>
      </c>
      <c r="H106" s="131" t="s">
        <v>806</v>
      </c>
      <c r="I106" s="183" t="str">
        <f>I105</f>
        <v>June</v>
      </c>
      <c r="J106" s="184">
        <f>IF(F106="USD", E106, E106 * IFERROR(VLOOKUP(F106, EXCHANGE_RATE!A:B, 2, FALSE), "Currency not found"))</f>
        <v>3.1137000000000001</v>
      </c>
      <c r="K106" s="184">
        <f t="shared" si="4"/>
        <v>3.1199999999999997</v>
      </c>
      <c r="L106" s="184">
        <f>IF(C106="MTS", B106, B106 * IFERROR(VLOOKUP(C106, 'QTY_CONVERSIONS '!A:B, 2, FALSE), "Units not  found"))</f>
        <v>39</v>
      </c>
      <c r="M106" s="185">
        <f t="shared" si="5"/>
        <v>121679.99999999999</v>
      </c>
      <c r="N106" s="143" t="str">
        <f>IFERROR(VLOOKUP(D106, Product_Category!A:B, 2, FALSE), "Uncategorized")</f>
        <v>MCC</v>
      </c>
      <c r="O106" s="186">
        <f t="shared" si="7"/>
        <v>3119.9999999999995</v>
      </c>
      <c r="P106" s="185">
        <f t="shared" si="6"/>
        <v>121679.99999999999</v>
      </c>
      <c r="Q106" s="143">
        <v>2023</v>
      </c>
      <c r="R106" s="143" t="str">
        <f>IFERROR(VLOOKUP(G106,'SOURCE COMPANY'!A:B, 2, FALSE), "")</f>
        <v>DFE PHARMA</v>
      </c>
      <c r="S106" s="143" t="str">
        <f>IFERROR(VLOOKUP(H106,'CUSTOMER NAME'!A:B, 2, FALSE), "")</f>
        <v>ALSOCHEM SARL</v>
      </c>
    </row>
    <row r="107" spans="1:19">
      <c r="A107" s="191" t="s">
        <v>804</v>
      </c>
      <c r="B107" s="191">
        <v>10000</v>
      </c>
      <c r="C107" s="191" t="s">
        <v>7</v>
      </c>
      <c r="D107" s="191" t="s">
        <v>3035</v>
      </c>
      <c r="E107" s="191">
        <v>2.86</v>
      </c>
      <c r="F107" s="191" t="s">
        <v>1718</v>
      </c>
      <c r="G107" s="85" t="s">
        <v>88</v>
      </c>
      <c r="H107" s="131" t="s">
        <v>806</v>
      </c>
      <c r="I107" s="187" t="s">
        <v>3034</v>
      </c>
      <c r="J107" s="184">
        <f>IF(F107="USD", E107, E107 * IFERROR(VLOOKUP(F107, EXCHANGE_RATE!A:B, 2, FALSE), "Currency not found"))</f>
        <v>3.0602</v>
      </c>
      <c r="K107" s="184">
        <f t="shared" si="4"/>
        <v>3.07</v>
      </c>
      <c r="L107" s="184">
        <f>IF(C107="MTS", B107, B107 * IFERROR(VLOOKUP(C107, 'QTY_CONVERSIONS '!A:B, 2, FALSE), "Units not  found"))</f>
        <v>10</v>
      </c>
      <c r="M107" s="185">
        <f t="shared" si="5"/>
        <v>30700</v>
      </c>
      <c r="N107" s="143" t="str">
        <f>IFERROR(VLOOKUP(D107, Product_Category!A:B, 2, FALSE), "Uncategorized")</f>
        <v>MCC</v>
      </c>
      <c r="O107" s="186">
        <f t="shared" si="7"/>
        <v>3070</v>
      </c>
      <c r="P107" s="185">
        <f t="shared" si="6"/>
        <v>30700</v>
      </c>
      <c r="Q107" s="143">
        <v>2023</v>
      </c>
      <c r="R107" s="143" t="str">
        <f>IFERROR(VLOOKUP(G107,'SOURCE COMPANY'!A:B, 2, FALSE), "")</f>
        <v>DFE PHARMA</v>
      </c>
      <c r="S107" s="143" t="str">
        <f>IFERROR(VLOOKUP(H107,'CUSTOMER NAME'!A:B, 2, FALSE), "")</f>
        <v>ALSOCHEM SARL</v>
      </c>
    </row>
    <row r="108" spans="1:19">
      <c r="A108" s="191" t="s">
        <v>804</v>
      </c>
      <c r="B108" s="191">
        <v>17000</v>
      </c>
      <c r="C108" s="191" t="s">
        <v>7</v>
      </c>
      <c r="D108" s="191" t="s">
        <v>3036</v>
      </c>
      <c r="E108" s="191">
        <v>2.85</v>
      </c>
      <c r="F108" s="191" t="s">
        <v>1718</v>
      </c>
      <c r="G108" s="85" t="s">
        <v>88</v>
      </c>
      <c r="H108" s="131" t="s">
        <v>806</v>
      </c>
      <c r="I108" s="187" t="s">
        <v>3034</v>
      </c>
      <c r="J108" s="184">
        <f>IF(F108="USD", E108, E108 * IFERROR(VLOOKUP(F108, EXCHANGE_RATE!A:B, 2, FALSE), "Currency not found"))</f>
        <v>3.0495000000000001</v>
      </c>
      <c r="K108" s="184">
        <f t="shared" si="4"/>
        <v>3.05</v>
      </c>
      <c r="L108" s="184">
        <f>IF(C108="MTS", B108, B108 * IFERROR(VLOOKUP(C108, 'QTY_CONVERSIONS '!A:B, 2, FALSE), "Units not  found"))</f>
        <v>17</v>
      </c>
      <c r="M108" s="185">
        <f t="shared" si="5"/>
        <v>51850</v>
      </c>
      <c r="N108" s="143" t="str">
        <f>IFERROR(VLOOKUP(D108, Product_Category!A:B, 2, FALSE), "Uncategorized")</f>
        <v>MCC</v>
      </c>
      <c r="O108" s="186">
        <f t="shared" si="7"/>
        <v>3050</v>
      </c>
      <c r="P108" s="185">
        <f t="shared" si="6"/>
        <v>51850</v>
      </c>
      <c r="Q108" s="143">
        <v>2023</v>
      </c>
      <c r="R108" s="143" t="str">
        <f>IFERROR(VLOOKUP(G108,'SOURCE COMPANY'!A:B, 2, FALSE), "")</f>
        <v>DFE PHARMA</v>
      </c>
      <c r="S108" s="143" t="str">
        <f>IFERROR(VLOOKUP(H108,'CUSTOMER NAME'!A:B, 2, FALSE), "")</f>
        <v>ALSOCHEM SARL</v>
      </c>
    </row>
    <row r="109" spans="1:19">
      <c r="A109" s="191" t="s">
        <v>804</v>
      </c>
      <c r="B109" s="191">
        <v>2000</v>
      </c>
      <c r="C109" s="191" t="s">
        <v>7</v>
      </c>
      <c r="D109" s="191" t="s">
        <v>3037</v>
      </c>
      <c r="E109" s="191">
        <v>3.48</v>
      </c>
      <c r="F109" s="191" t="s">
        <v>1718</v>
      </c>
      <c r="G109" s="85" t="s">
        <v>88</v>
      </c>
      <c r="H109" s="131" t="s">
        <v>806</v>
      </c>
      <c r="I109" s="187" t="s">
        <v>3034</v>
      </c>
      <c r="J109" s="184">
        <f>IF(F109="USD", E109, E109 * IFERROR(VLOOKUP(F109, EXCHANGE_RATE!A:B, 2, FALSE), "Currency not found"))</f>
        <v>3.7236000000000002</v>
      </c>
      <c r="K109" s="184">
        <f t="shared" si="4"/>
        <v>3.73</v>
      </c>
      <c r="L109" s="184">
        <f>IF(C109="MTS", B109, B109 * IFERROR(VLOOKUP(C109, 'QTY_CONVERSIONS '!A:B, 2, FALSE), "Units not  found"))</f>
        <v>2</v>
      </c>
      <c r="M109" s="185">
        <f t="shared" si="5"/>
        <v>7460</v>
      </c>
      <c r="N109" s="143" t="str">
        <f>IFERROR(VLOOKUP(D109, Product_Category!A:B, 2, FALSE), "Uncategorized")</f>
        <v>MCC</v>
      </c>
      <c r="O109" s="186">
        <f t="shared" si="7"/>
        <v>3730</v>
      </c>
      <c r="P109" s="185">
        <f t="shared" si="6"/>
        <v>7460</v>
      </c>
      <c r="Q109" s="143">
        <v>2023</v>
      </c>
      <c r="R109" s="143" t="str">
        <f>IFERROR(VLOOKUP(G109,'SOURCE COMPANY'!A:B, 2, FALSE), "")</f>
        <v>DFE PHARMA</v>
      </c>
      <c r="S109" s="143" t="str">
        <f>IFERROR(VLOOKUP(H109,'CUSTOMER NAME'!A:B, 2, FALSE), "")</f>
        <v>ALSOCHEM SARL</v>
      </c>
    </row>
    <row r="110" spans="1:19">
      <c r="A110" s="191" t="s">
        <v>804</v>
      </c>
      <c r="B110" s="191">
        <v>2000</v>
      </c>
      <c r="C110" s="191" t="s">
        <v>7</v>
      </c>
      <c r="D110" s="191" t="s">
        <v>266</v>
      </c>
      <c r="E110" s="191">
        <v>3.35</v>
      </c>
      <c r="F110" s="191" t="s">
        <v>1718</v>
      </c>
      <c r="G110" s="85" t="s">
        <v>88</v>
      </c>
      <c r="H110" s="131" t="s">
        <v>806</v>
      </c>
      <c r="I110" s="187" t="s">
        <v>3034</v>
      </c>
      <c r="J110" s="184">
        <f>IF(F110="USD", E110, E110 * IFERROR(VLOOKUP(F110, EXCHANGE_RATE!A:B, 2, FALSE), "Currency not found"))</f>
        <v>3.5845000000000002</v>
      </c>
      <c r="K110" s="184">
        <f t="shared" si="4"/>
        <v>3.59</v>
      </c>
      <c r="L110" s="184">
        <f>IF(C110="MTS", B110, B110 * IFERROR(VLOOKUP(C110, 'QTY_CONVERSIONS '!A:B, 2, FALSE), "Units not  found"))</f>
        <v>2</v>
      </c>
      <c r="M110" s="185">
        <f t="shared" si="5"/>
        <v>7180</v>
      </c>
      <c r="N110" s="143" t="str">
        <f>IFERROR(VLOOKUP(D110, Product_Category!A:B, 2, FALSE), "Uncategorized")</f>
        <v>MCC</v>
      </c>
      <c r="O110" s="186">
        <f t="shared" si="7"/>
        <v>3590</v>
      </c>
      <c r="P110" s="185">
        <f t="shared" si="6"/>
        <v>7180</v>
      </c>
      <c r="Q110" s="143">
        <v>2023</v>
      </c>
      <c r="R110" s="143" t="str">
        <f>IFERROR(VLOOKUP(G110,'SOURCE COMPANY'!A:B, 2, FALSE), "")</f>
        <v>DFE PHARMA</v>
      </c>
      <c r="S110" s="143" t="str">
        <f>IFERROR(VLOOKUP(H110,'CUSTOMER NAME'!A:B, 2, FALSE), "")</f>
        <v>ALSOCHEM SARL</v>
      </c>
    </row>
    <row r="111" spans="1:19">
      <c r="A111" s="87" t="s">
        <v>1317</v>
      </c>
      <c r="B111" s="21">
        <v>25</v>
      </c>
      <c r="C111" s="87" t="s">
        <v>7</v>
      </c>
      <c r="D111" s="87" t="s">
        <v>104</v>
      </c>
      <c r="E111" s="41">
        <v>3.25</v>
      </c>
      <c r="F111" s="87" t="s">
        <v>9</v>
      </c>
      <c r="G111" s="87" t="s">
        <v>2168</v>
      </c>
      <c r="H111" s="143" t="s">
        <v>2169</v>
      </c>
      <c r="I111" s="183" t="str">
        <f>I110</f>
        <v>September</v>
      </c>
      <c r="J111" s="184">
        <f>IF(F111="USD", E111, E111 * IFERROR(VLOOKUP(F111, EXCHANGE_RATE!A:B, 2, FALSE), "Currency not found"))</f>
        <v>3.25</v>
      </c>
      <c r="K111" s="184">
        <f t="shared" si="4"/>
        <v>3.25</v>
      </c>
      <c r="L111" s="184">
        <f>IF(C111="MTS", B111, B111 * IFERROR(VLOOKUP(C111, 'QTY_CONVERSIONS '!A:B, 2, FALSE), "Units not  found"))</f>
        <v>2.5000000000000001E-2</v>
      </c>
      <c r="M111" s="185">
        <f t="shared" si="5"/>
        <v>81.25</v>
      </c>
      <c r="N111" s="143" t="str">
        <f>IFERROR(VLOOKUP(D111, Product_Category!A:B, 2, FALSE), "Uncategorized")</f>
        <v>MAGNESIUM STEARATE</v>
      </c>
      <c r="O111" s="186">
        <f t="shared" si="7"/>
        <v>3250</v>
      </c>
      <c r="P111" s="185">
        <f t="shared" si="6"/>
        <v>81.25</v>
      </c>
      <c r="Q111" s="143">
        <v>2023</v>
      </c>
      <c r="R111" s="143" t="str">
        <f>IFERROR(VLOOKUP(G111,'SOURCE COMPANY'!A:B, 2, FALSE), "")</f>
        <v>V2 IMPEX</v>
      </c>
      <c r="S111" s="143" t="str">
        <f>IFERROR(VLOOKUP(H111,'CUSTOMER NAME'!A:B, 2, FALSE), "")</f>
        <v>Alwatanyah Modern</v>
      </c>
    </row>
    <row r="112" spans="1:19">
      <c r="A112" s="88" t="s">
        <v>1317</v>
      </c>
      <c r="B112" s="22">
        <v>500</v>
      </c>
      <c r="C112" s="88" t="s">
        <v>7</v>
      </c>
      <c r="D112" s="88" t="s">
        <v>611</v>
      </c>
      <c r="E112" s="40">
        <v>6.15</v>
      </c>
      <c r="F112" s="88" t="s">
        <v>9</v>
      </c>
      <c r="G112" s="87" t="s">
        <v>2168</v>
      </c>
      <c r="H112" s="221" t="s">
        <v>2169</v>
      </c>
      <c r="I112" s="183" t="str">
        <f>I111</f>
        <v>September</v>
      </c>
      <c r="J112" s="184">
        <f>IF(F112="USD", E112, E112 * IFERROR(VLOOKUP(F112, EXCHANGE_RATE!A:B, 2, FALSE), "Currency not found"))</f>
        <v>6.15</v>
      </c>
      <c r="K112" s="184">
        <f t="shared" si="4"/>
        <v>6.15</v>
      </c>
      <c r="L112" s="184">
        <f>IF(C112="MTS", B112, B112 * IFERROR(VLOOKUP(C112, 'QTY_CONVERSIONS '!A:B, 2, FALSE), "Units not  found"))</f>
        <v>0.5</v>
      </c>
      <c r="M112" s="185">
        <f t="shared" si="5"/>
        <v>3075</v>
      </c>
      <c r="N112" s="143" t="str">
        <f>IFERROR(VLOOKUP(D112, Product_Category!A:B, 2, FALSE), "Uncategorized")</f>
        <v>MCC</v>
      </c>
      <c r="O112" s="186">
        <f t="shared" si="7"/>
        <v>6150</v>
      </c>
      <c r="P112" s="185">
        <f t="shared" si="6"/>
        <v>3075</v>
      </c>
      <c r="Q112" s="143">
        <v>2023</v>
      </c>
      <c r="R112" s="143" t="str">
        <f>IFERROR(VLOOKUP(G112,'SOURCE COMPANY'!A:B, 2, FALSE), "")</f>
        <v>V2 IMPEX</v>
      </c>
      <c r="S112" s="143" t="str">
        <f>IFERROR(VLOOKUP(H112,'CUSTOMER NAME'!A:B, 2, FALSE), "")</f>
        <v>Alwatanyah Modern</v>
      </c>
    </row>
    <row r="113" spans="1:19">
      <c r="A113" s="87" t="s">
        <v>1317</v>
      </c>
      <c r="B113" s="21">
        <v>500</v>
      </c>
      <c r="C113" s="87" t="s">
        <v>7</v>
      </c>
      <c r="D113" s="87" t="s">
        <v>769</v>
      </c>
      <c r="E113" s="41">
        <v>6.15</v>
      </c>
      <c r="F113" s="87" t="s">
        <v>9</v>
      </c>
      <c r="G113" s="87" t="s">
        <v>2168</v>
      </c>
      <c r="H113" s="221" t="s">
        <v>2169</v>
      </c>
      <c r="I113" s="183" t="str">
        <f>I112</f>
        <v>September</v>
      </c>
      <c r="J113" s="184">
        <f>IF(F113="USD", E113, E113 * IFERROR(VLOOKUP(F113, EXCHANGE_RATE!A:B, 2, FALSE), "Currency not found"))</f>
        <v>6.15</v>
      </c>
      <c r="K113" s="184">
        <f t="shared" si="4"/>
        <v>6.15</v>
      </c>
      <c r="L113" s="184">
        <f>IF(C113="MTS", B113, B113 * IFERROR(VLOOKUP(C113, 'QTY_CONVERSIONS '!A:B, 2, FALSE), "Units not  found"))</f>
        <v>0.5</v>
      </c>
      <c r="M113" s="185">
        <f t="shared" si="5"/>
        <v>3075</v>
      </c>
      <c r="N113" s="143" t="str">
        <f>IFERROR(VLOOKUP(D113, Product_Category!A:B, 2, FALSE), "Uncategorized")</f>
        <v>MCC</v>
      </c>
      <c r="O113" s="186">
        <f t="shared" si="7"/>
        <v>6150</v>
      </c>
      <c r="P113" s="185">
        <f t="shared" si="6"/>
        <v>3075</v>
      </c>
      <c r="Q113" s="143">
        <v>2023</v>
      </c>
      <c r="R113" s="143" t="str">
        <f>IFERROR(VLOOKUP(G113,'SOURCE COMPANY'!A:B, 2, FALSE), "")</f>
        <v>V2 IMPEX</v>
      </c>
      <c r="S113" s="143" t="str">
        <f>IFERROR(VLOOKUP(H113,'CUSTOMER NAME'!A:B, 2, FALSE), "")</f>
        <v>Alwatanyah Modern</v>
      </c>
    </row>
    <row r="114" spans="1:19">
      <c r="A114" s="191" t="s">
        <v>1025</v>
      </c>
      <c r="B114" s="191">
        <v>10</v>
      </c>
      <c r="C114" s="191" t="s">
        <v>7</v>
      </c>
      <c r="D114" s="191" t="s">
        <v>266</v>
      </c>
      <c r="E114" s="191">
        <v>7</v>
      </c>
      <c r="F114" s="191" t="s">
        <v>9</v>
      </c>
      <c r="G114" s="87" t="s">
        <v>1934</v>
      </c>
      <c r="H114" s="123" t="s">
        <v>3244</v>
      </c>
      <c r="I114" s="187" t="s">
        <v>3034</v>
      </c>
      <c r="J114" s="184">
        <f>IF(F114="USD", E114, E114 * IFERROR(VLOOKUP(F114, EXCHANGE_RATE!A:B, 2, FALSE), "Currency not found"))</f>
        <v>7</v>
      </c>
      <c r="K114" s="184">
        <f t="shared" si="4"/>
        <v>7</v>
      </c>
      <c r="L114" s="184">
        <f>IF(C114="MTS", B114, B114 * IFERROR(VLOOKUP(C114, 'QTY_CONVERSIONS '!A:B, 2, FALSE), "Units not  found"))</f>
        <v>0.01</v>
      </c>
      <c r="M114" s="185">
        <f t="shared" si="5"/>
        <v>70</v>
      </c>
      <c r="N114" s="143" t="str">
        <f>IFERROR(VLOOKUP(D114, Product_Category!A:B, 2, FALSE), "Uncategorized")</f>
        <v>MCC</v>
      </c>
      <c r="O114" s="186">
        <f t="shared" si="7"/>
        <v>7000</v>
      </c>
      <c r="P114" s="185">
        <f t="shared" si="6"/>
        <v>70</v>
      </c>
      <c r="Q114" s="143">
        <v>2023</v>
      </c>
      <c r="R114" s="143" t="str">
        <f>IFERROR(VLOOKUP(G114,'SOURCE COMPANY'!A:B, 2, FALSE), "")</f>
        <v>YASHICA PHARMA</v>
      </c>
      <c r="S114" s="143" t="str">
        <f>IFERROR(VLOOKUP(H114,'CUSTOMER NAME'!A:B, 2, FALSE), "")</f>
        <v>AMANA BANK</v>
      </c>
    </row>
    <row r="115" spans="1:19">
      <c r="A115" s="87" t="s">
        <v>172</v>
      </c>
      <c r="B115" s="189">
        <v>5000</v>
      </c>
      <c r="C115" s="87" t="s">
        <v>7</v>
      </c>
      <c r="D115" s="87" t="s">
        <v>2444</v>
      </c>
      <c r="E115" s="190">
        <v>3.3</v>
      </c>
      <c r="F115" s="87" t="s">
        <v>9</v>
      </c>
      <c r="G115" s="87" t="s">
        <v>1070</v>
      </c>
      <c r="H115" s="221" t="s">
        <v>2554</v>
      </c>
      <c r="I115" s="183" t="str">
        <f>I114</f>
        <v>September</v>
      </c>
      <c r="J115" s="184">
        <f>IF(F115="USD", E115, E115 * IFERROR(VLOOKUP(F115, EXCHANGE_RATE!A:B, 2, FALSE), "Currency not found"))</f>
        <v>3.3</v>
      </c>
      <c r="K115" s="184">
        <f t="shared" si="4"/>
        <v>3.3</v>
      </c>
      <c r="L115" s="184">
        <f>IF(C115="MTS", B115, B115 * IFERROR(VLOOKUP(C115, 'QTY_CONVERSIONS '!A:B, 2, FALSE), "Units not  found"))</f>
        <v>5</v>
      </c>
      <c r="M115" s="185">
        <f t="shared" si="5"/>
        <v>16500</v>
      </c>
      <c r="N115" s="143" t="str">
        <f>IFERROR(VLOOKUP(D115, Product_Category!A:B, 2, FALSE), "Uncategorized")</f>
        <v>MCC</v>
      </c>
      <c r="O115" s="186">
        <f t="shared" si="7"/>
        <v>3300</v>
      </c>
      <c r="P115" s="185">
        <f t="shared" si="6"/>
        <v>16500</v>
      </c>
      <c r="Q115" s="143">
        <v>2023</v>
      </c>
      <c r="R115" s="143" t="str">
        <f>IFERROR(VLOOKUP(G115,'SOURCE COMPANY'!A:B, 2, FALSE), "")</f>
        <v>H&amp;B Concepts</v>
      </c>
      <c r="S115" s="143" t="str">
        <f>IFERROR(VLOOKUP(H115,'CUSTOMER NAME'!A:B, 2, FALSE), "")</f>
        <v>AMAZING VITAMINS</v>
      </c>
    </row>
    <row r="116" spans="1:19">
      <c r="A116" s="85" t="s">
        <v>172</v>
      </c>
      <c r="B116" s="85">
        <v>20000</v>
      </c>
      <c r="C116" s="85" t="s">
        <v>7</v>
      </c>
      <c r="D116" s="85" t="s">
        <v>792</v>
      </c>
      <c r="E116" s="248">
        <v>2.4699506000000002</v>
      </c>
      <c r="F116" s="85" t="s">
        <v>9</v>
      </c>
      <c r="G116" s="85" t="s">
        <v>1070</v>
      </c>
      <c r="H116" s="224" t="s">
        <v>1071</v>
      </c>
      <c r="I116" s="183" t="str">
        <f>I115</f>
        <v>September</v>
      </c>
      <c r="J116" s="184">
        <f>IF(F116="USD", E116, E116 * IFERROR(VLOOKUP(F116, EXCHANGE_RATE!A:B, 2, FALSE), "Currency not found"))</f>
        <v>2.4699506000000002</v>
      </c>
      <c r="K116" s="184">
        <f t="shared" si="4"/>
        <v>2.4699999999999998</v>
      </c>
      <c r="L116" s="184">
        <f>IF(C116="MTS", B116, B116 * IFERROR(VLOOKUP(C116, 'QTY_CONVERSIONS '!A:B, 2, FALSE), "Units not  found"))</f>
        <v>20</v>
      </c>
      <c r="M116" s="185">
        <f t="shared" si="5"/>
        <v>49399.999999999993</v>
      </c>
      <c r="N116" s="143" t="str">
        <f>IFERROR(VLOOKUP(D116, Product_Category!A:B, 2, FALSE), "Uncategorized")</f>
        <v>MCC</v>
      </c>
      <c r="O116" s="186">
        <f t="shared" si="7"/>
        <v>2469.9999999999995</v>
      </c>
      <c r="P116" s="185">
        <f t="shared" si="6"/>
        <v>49399.999999999993</v>
      </c>
      <c r="Q116" s="143">
        <v>2023</v>
      </c>
      <c r="R116" s="143" t="str">
        <f>IFERROR(VLOOKUP(G116,'SOURCE COMPANY'!A:B, 2, FALSE), "")</f>
        <v>H&amp;B Concepts</v>
      </c>
      <c r="S116" s="143" t="str">
        <f>IFERROR(VLOOKUP(H116,'CUSTOMER NAME'!A:B, 2, FALSE), "")</f>
        <v>AMAZING VITAMINS</v>
      </c>
    </row>
    <row r="117" spans="1:19">
      <c r="A117" s="87" t="s">
        <v>172</v>
      </c>
      <c r="B117" s="87">
        <v>5000</v>
      </c>
      <c r="C117" s="87" t="s">
        <v>7</v>
      </c>
      <c r="D117" s="87" t="s">
        <v>1408</v>
      </c>
      <c r="E117" s="248">
        <v>3.4</v>
      </c>
      <c r="F117" s="87" t="s">
        <v>9</v>
      </c>
      <c r="G117" s="87" t="s">
        <v>1070</v>
      </c>
      <c r="H117" s="224" t="s">
        <v>1071</v>
      </c>
      <c r="I117" s="183" t="str">
        <f>I116</f>
        <v>September</v>
      </c>
      <c r="J117" s="184">
        <f>IF(F117="USD", E117, E117 * IFERROR(VLOOKUP(F117, EXCHANGE_RATE!A:B, 2, FALSE), "Currency not found"))</f>
        <v>3.4</v>
      </c>
      <c r="K117" s="184">
        <f t="shared" si="4"/>
        <v>3.4</v>
      </c>
      <c r="L117" s="184">
        <f>IF(C117="MTS", B117, B117 * IFERROR(VLOOKUP(C117, 'QTY_CONVERSIONS '!A:B, 2, FALSE), "Units not  found"))</f>
        <v>5</v>
      </c>
      <c r="M117" s="185">
        <f t="shared" si="5"/>
        <v>17000</v>
      </c>
      <c r="N117" s="143" t="str">
        <f>IFERROR(VLOOKUP(D117, Product_Category!A:B, 2, FALSE), "Uncategorized")</f>
        <v>MCC</v>
      </c>
      <c r="O117" s="186">
        <f t="shared" si="7"/>
        <v>3400</v>
      </c>
      <c r="P117" s="185">
        <f t="shared" si="6"/>
        <v>17000</v>
      </c>
      <c r="Q117" s="143">
        <v>2023</v>
      </c>
      <c r="R117" s="143" t="str">
        <f>IFERROR(VLOOKUP(G117,'SOURCE COMPANY'!A:B, 2, FALSE), "")</f>
        <v>H&amp;B Concepts</v>
      </c>
      <c r="S117" s="143" t="str">
        <f>IFERROR(VLOOKUP(H117,'CUSTOMER NAME'!A:B, 2, FALSE), "")</f>
        <v>AMAZING VITAMINS</v>
      </c>
    </row>
    <row r="118" spans="1:19">
      <c r="A118" s="188" t="s">
        <v>3028</v>
      </c>
      <c r="B118" s="188">
        <v>5000</v>
      </c>
      <c r="C118" s="188" t="s">
        <v>7</v>
      </c>
      <c r="D118" s="188" t="s">
        <v>769</v>
      </c>
      <c r="E118" s="188">
        <v>3.5</v>
      </c>
      <c r="F118" s="188" t="s">
        <v>9</v>
      </c>
      <c r="G118" s="191" t="s">
        <v>1070</v>
      </c>
      <c r="H118" s="224" t="s">
        <v>1071</v>
      </c>
      <c r="I118" s="187" t="s">
        <v>3034</v>
      </c>
      <c r="J118" s="184">
        <f>IF(F118="USD", E118, E118 * IFERROR(VLOOKUP(F118, EXCHANGE_RATE!A:B, 2, FALSE), "Currency not found"))</f>
        <v>3.5</v>
      </c>
      <c r="K118" s="184">
        <f t="shared" si="4"/>
        <v>3.5</v>
      </c>
      <c r="L118" s="184">
        <f>IF(C118="MTS", B118, B118 * IFERROR(VLOOKUP(C118, 'QTY_CONVERSIONS '!A:B, 2, FALSE), "Units not  found"))</f>
        <v>5</v>
      </c>
      <c r="M118" s="185">
        <f t="shared" si="5"/>
        <v>17500</v>
      </c>
      <c r="N118" s="143" t="str">
        <f>IFERROR(VLOOKUP(D118, Product_Category!A:B, 2, FALSE), "Uncategorized")</f>
        <v>MCC</v>
      </c>
      <c r="O118" s="186">
        <f t="shared" si="7"/>
        <v>3500</v>
      </c>
      <c r="P118" s="185">
        <f t="shared" si="6"/>
        <v>17500</v>
      </c>
      <c r="Q118" s="143">
        <v>2023</v>
      </c>
      <c r="R118" s="143" t="str">
        <f>IFERROR(VLOOKUP(G118,'SOURCE COMPANY'!A:B, 2, FALSE), "")</f>
        <v>H&amp;B Concepts</v>
      </c>
      <c r="S118" s="143" t="str">
        <f>IFERROR(VLOOKUP(H118,'CUSTOMER NAME'!A:B, 2, FALSE), "")</f>
        <v>AMAZING VITAMINS</v>
      </c>
    </row>
    <row r="119" spans="1:19">
      <c r="A119" s="87" t="s">
        <v>874</v>
      </c>
      <c r="B119" s="87">
        <v>10</v>
      </c>
      <c r="C119" s="87" t="s">
        <v>7</v>
      </c>
      <c r="D119" s="87" t="s">
        <v>1190</v>
      </c>
      <c r="E119" s="248">
        <v>11</v>
      </c>
      <c r="F119" s="87" t="s">
        <v>9</v>
      </c>
      <c r="G119" s="87" t="s">
        <v>883</v>
      </c>
      <c r="H119" s="221" t="s">
        <v>1191</v>
      </c>
      <c r="I119" s="183" t="str">
        <f>I118</f>
        <v>September</v>
      </c>
      <c r="J119" s="184">
        <f>IF(F119="USD", E119, E119 * IFERROR(VLOOKUP(F119, EXCHANGE_RATE!A:B, 2, FALSE), "Currency not found"))</f>
        <v>11</v>
      </c>
      <c r="K119" s="184">
        <f t="shared" si="4"/>
        <v>11</v>
      </c>
      <c r="L119" s="184">
        <f>IF(C119="MTS", B119, B119 * IFERROR(VLOOKUP(C119, 'QTY_CONVERSIONS '!A:B, 2, FALSE), "Units not  found"))</f>
        <v>0.01</v>
      </c>
      <c r="M119" s="185">
        <f t="shared" si="5"/>
        <v>110</v>
      </c>
      <c r="N119" s="143" t="str">
        <f>IFERROR(VLOOKUP(D119, Product_Category!A:B, 2, FALSE), "Uncategorized")</f>
        <v>MCC</v>
      </c>
      <c r="O119" s="186">
        <f t="shared" si="7"/>
        <v>11000</v>
      </c>
      <c r="P119" s="185">
        <f t="shared" si="6"/>
        <v>110</v>
      </c>
      <c r="Q119" s="143">
        <v>2023</v>
      </c>
      <c r="R119" s="143" t="str">
        <f>IFERROR(VLOOKUP(G119,'SOURCE COMPANY'!A:B, 2, FALSE), "")</f>
        <v>LAVINA PHARMA</v>
      </c>
      <c r="S119" s="143" t="str">
        <f>IFERROR(VLOOKUP(H119,'CUSTOMER NAME'!A:B, 2, FALSE), "")</f>
        <v>AMPONSAH EFAH PHARMA</v>
      </c>
    </row>
    <row r="120" spans="1:19">
      <c r="A120" s="87" t="s">
        <v>929</v>
      </c>
      <c r="B120" s="21">
        <v>300</v>
      </c>
      <c r="C120" s="87" t="s">
        <v>7</v>
      </c>
      <c r="D120" s="87" t="s">
        <v>657</v>
      </c>
      <c r="E120" s="41">
        <v>166.66</v>
      </c>
      <c r="F120" s="87" t="s">
        <v>1730</v>
      </c>
      <c r="G120" s="192" t="s">
        <v>676</v>
      </c>
      <c r="H120" s="221" t="s">
        <v>1272</v>
      </c>
      <c r="I120" s="183" t="str">
        <f>I119</f>
        <v>September</v>
      </c>
      <c r="J120" s="184">
        <f>IF(F120="USD", E120, E120 * IFERROR(VLOOKUP(F120, EXCHANGE_RATE!A:B, 2, FALSE), "Currency not found"))</f>
        <v>1.9999199999999999</v>
      </c>
      <c r="K120" s="184">
        <f t="shared" si="4"/>
        <v>2</v>
      </c>
      <c r="L120" s="184">
        <f>IF(C120="MTS", B120, B120 * IFERROR(VLOOKUP(C120, 'QTY_CONVERSIONS '!A:B, 2, FALSE), "Units not  found"))</f>
        <v>0.3</v>
      </c>
      <c r="M120" s="185">
        <f t="shared" si="5"/>
        <v>600</v>
      </c>
      <c r="N120" s="143" t="str">
        <f>IFERROR(VLOOKUP(D120, Product_Category!A:B, 2, FALSE), "Uncategorized")</f>
        <v>SSG</v>
      </c>
      <c r="O120" s="186">
        <f t="shared" si="7"/>
        <v>2000</v>
      </c>
      <c r="P120" s="185">
        <f t="shared" si="6"/>
        <v>600</v>
      </c>
      <c r="Q120" s="143">
        <v>2023</v>
      </c>
      <c r="R120" s="143" t="str">
        <f>IFERROR(VLOOKUP(G120,'SOURCE COMPANY'!A:B, 2, FALSE), "")</f>
        <v>ORIENT PHARMA</v>
      </c>
      <c r="S120" s="143" t="str">
        <f>IFERROR(VLOOKUP(H120,'CUSTOMER NAME'!A:B, 2, FALSE), "")</f>
        <v>AMTECH MED</v>
      </c>
    </row>
    <row r="121" spans="1:19">
      <c r="A121" s="191" t="s">
        <v>929</v>
      </c>
      <c r="B121" s="191">
        <v>300</v>
      </c>
      <c r="C121" s="191" t="s">
        <v>7</v>
      </c>
      <c r="D121" s="191" t="s">
        <v>910</v>
      </c>
      <c r="E121" s="191">
        <v>2.48</v>
      </c>
      <c r="F121" s="191" t="s">
        <v>9</v>
      </c>
      <c r="G121" s="192" t="s">
        <v>676</v>
      </c>
      <c r="H121" s="221" t="s">
        <v>1272</v>
      </c>
      <c r="I121" s="187" t="s">
        <v>3389</v>
      </c>
      <c r="J121" s="184">
        <f>IF(F121="USD", E121, E121 * IFERROR(VLOOKUP(F121, EXCHANGE_RATE!A:B, 2, FALSE), "Currency not found"))</f>
        <v>2.48</v>
      </c>
      <c r="K121" s="184">
        <f t="shared" si="4"/>
        <v>2.48</v>
      </c>
      <c r="L121" s="184">
        <f>IF(C121="MTS", B121, B121 * IFERROR(VLOOKUP(C121, 'QTY_CONVERSIONS '!A:B, 2, FALSE), "Units not  found"))</f>
        <v>0.3</v>
      </c>
      <c r="M121" s="185">
        <f t="shared" si="5"/>
        <v>744</v>
      </c>
      <c r="N121" s="143" t="str">
        <f>IFERROR(VLOOKUP(D121, Product_Category!A:B, 2, FALSE), "Uncategorized")</f>
        <v>MAGNESIUM STEARATE</v>
      </c>
      <c r="O121" s="186">
        <f t="shared" si="7"/>
        <v>2480</v>
      </c>
      <c r="P121" s="185">
        <f t="shared" si="6"/>
        <v>744</v>
      </c>
      <c r="Q121" s="143">
        <v>2023</v>
      </c>
      <c r="R121" s="143" t="str">
        <f>IFERROR(VLOOKUP(G121,'SOURCE COMPANY'!A:B, 2, FALSE), "")</f>
        <v>ORIENT PHARMA</v>
      </c>
      <c r="S121" s="143" t="str">
        <f>IFERROR(VLOOKUP(H121,'CUSTOMER NAME'!A:B, 2, FALSE), "")</f>
        <v>AMTECH MED</v>
      </c>
    </row>
    <row r="122" spans="1:19">
      <c r="A122" s="192" t="s">
        <v>929</v>
      </c>
      <c r="B122" s="192">
        <v>500</v>
      </c>
      <c r="C122" s="192" t="s">
        <v>7</v>
      </c>
      <c r="D122" s="192" t="s">
        <v>965</v>
      </c>
      <c r="E122" s="192">
        <v>2.774</v>
      </c>
      <c r="F122" s="192" t="s">
        <v>9</v>
      </c>
      <c r="G122" s="192" t="s">
        <v>681</v>
      </c>
      <c r="H122" s="221" t="s">
        <v>1272</v>
      </c>
      <c r="I122" s="187" t="s">
        <v>2670</v>
      </c>
      <c r="J122" s="184">
        <f>IF(F122="USD", E122, E122 * IFERROR(VLOOKUP(F122, EXCHANGE_RATE!A:B, 2, FALSE), "Currency not found"))</f>
        <v>2.774</v>
      </c>
      <c r="K122" s="184">
        <f t="shared" si="4"/>
        <v>2.78</v>
      </c>
      <c r="L122" s="184">
        <f>IF(C122="MTS", B122, B122 * IFERROR(VLOOKUP(C122, 'QTY_CONVERSIONS '!A:B, 2, FALSE), "Units not  found"))</f>
        <v>0.5</v>
      </c>
      <c r="M122" s="185">
        <f t="shared" si="5"/>
        <v>1390</v>
      </c>
      <c r="N122" s="143" t="str">
        <f>IFERROR(VLOOKUP(D122, Product_Category!A:B, 2, FALSE), "Uncategorized")</f>
        <v>MCC</v>
      </c>
      <c r="O122" s="186">
        <f t="shared" si="7"/>
        <v>2780</v>
      </c>
      <c r="P122" s="185">
        <f t="shared" si="6"/>
        <v>1390</v>
      </c>
      <c r="Q122" s="143">
        <v>2023</v>
      </c>
      <c r="R122" s="143" t="str">
        <f>IFERROR(VLOOKUP(G122,'SOURCE COMPANY'!A:B, 2, FALSE), "")</f>
        <v>SDM AGENCIES</v>
      </c>
      <c r="S122" s="143" t="str">
        <f>IFERROR(VLOOKUP(H122,'CUSTOMER NAME'!A:B, 2, FALSE), "")</f>
        <v>AMTECH MED</v>
      </c>
    </row>
    <row r="123" spans="1:19">
      <c r="A123" s="87" t="s">
        <v>1517</v>
      </c>
      <c r="B123" s="87">
        <v>300</v>
      </c>
      <c r="C123" s="87" t="s">
        <v>7</v>
      </c>
      <c r="D123" s="87" t="s">
        <v>1524</v>
      </c>
      <c r="E123" s="42">
        <v>29.5</v>
      </c>
      <c r="F123" s="87" t="s">
        <v>9</v>
      </c>
      <c r="G123" s="192" t="s">
        <v>681</v>
      </c>
      <c r="H123" s="143" t="s">
        <v>1272</v>
      </c>
      <c r="I123" s="183" t="str">
        <f>I122</f>
        <v>August</v>
      </c>
      <c r="J123" s="184">
        <f>IF(F123="USD", E123, E123 * IFERROR(VLOOKUP(F123, EXCHANGE_RATE!A:B, 2, FALSE), "Currency not found"))</f>
        <v>29.5</v>
      </c>
      <c r="K123" s="184">
        <f t="shared" si="4"/>
        <v>29.5</v>
      </c>
      <c r="L123" s="184">
        <f>IF(C123="MTS", B123, B123 * IFERROR(VLOOKUP(C123, 'QTY_CONVERSIONS '!A:B, 2, FALSE), "Units not  found"))</f>
        <v>0.3</v>
      </c>
      <c r="M123" s="185">
        <f t="shared" si="5"/>
        <v>8850</v>
      </c>
      <c r="N123" s="143" t="str">
        <f>IFERROR(VLOOKUP(D123, Product_Category!A:B, 2, FALSE), "Uncategorized")</f>
        <v>MCC</v>
      </c>
      <c r="O123" s="186">
        <f t="shared" si="7"/>
        <v>29500</v>
      </c>
      <c r="P123" s="185">
        <f t="shared" si="6"/>
        <v>8850</v>
      </c>
      <c r="Q123" s="143">
        <v>2023</v>
      </c>
      <c r="R123" s="143" t="str">
        <f>IFERROR(VLOOKUP(G123,'SOURCE COMPANY'!A:B, 2, FALSE), "")</f>
        <v>SDM AGENCIES</v>
      </c>
      <c r="S123" s="143" t="str">
        <f>IFERROR(VLOOKUP(H123,'CUSTOMER NAME'!A:B, 2, FALSE), "")</f>
        <v>AMTECH MED</v>
      </c>
    </row>
    <row r="124" spans="1:19">
      <c r="A124" s="192" t="s">
        <v>929</v>
      </c>
      <c r="B124" s="192">
        <v>500</v>
      </c>
      <c r="C124" s="192" t="s">
        <v>7</v>
      </c>
      <c r="D124" s="192" t="s">
        <v>965</v>
      </c>
      <c r="E124" s="192">
        <v>2.73</v>
      </c>
      <c r="F124" s="192" t="s">
        <v>9</v>
      </c>
      <c r="G124" s="192" t="s">
        <v>681</v>
      </c>
      <c r="H124" s="143" t="s">
        <v>1272</v>
      </c>
      <c r="I124" s="187" t="s">
        <v>3893</v>
      </c>
      <c r="J124" s="184">
        <f>IF(F124="USD", E124, E124 * IFERROR(VLOOKUP(F124, EXCHANGE_RATE!A:B, 2, FALSE), "Currency not found"))</f>
        <v>2.73</v>
      </c>
      <c r="K124" s="184">
        <f t="shared" si="4"/>
        <v>2.73</v>
      </c>
      <c r="L124" s="184">
        <f>IF(C124="MTS", B124, B124 * IFERROR(VLOOKUP(C124, 'QTY_CONVERSIONS '!A:B, 2, FALSE), "Units not  found"))</f>
        <v>0.5</v>
      </c>
      <c r="M124" s="185">
        <f t="shared" si="5"/>
        <v>1365</v>
      </c>
      <c r="N124" s="143" t="str">
        <f>IFERROR(VLOOKUP(D124, Product_Category!A:B, 2, FALSE), "Uncategorized")</f>
        <v>MCC</v>
      </c>
      <c r="O124" s="186">
        <f t="shared" si="7"/>
        <v>2730</v>
      </c>
      <c r="P124" s="185">
        <f t="shared" si="6"/>
        <v>1365</v>
      </c>
      <c r="Q124" s="143">
        <v>2023</v>
      </c>
      <c r="R124" s="143" t="str">
        <f>IFERROR(VLOOKUP(G124,'SOURCE COMPANY'!A:B, 2, FALSE), "")</f>
        <v>SDM AGENCIES</v>
      </c>
      <c r="S124" s="143" t="str">
        <f>IFERROR(VLOOKUP(H124,'CUSTOMER NAME'!A:B, 2, FALSE), "")</f>
        <v>AMTECH MED</v>
      </c>
    </row>
    <row r="125" spans="1:19">
      <c r="A125" s="192" t="s">
        <v>929</v>
      </c>
      <c r="B125" s="192">
        <v>500</v>
      </c>
      <c r="C125" s="192" t="s">
        <v>7</v>
      </c>
      <c r="D125" s="192" t="s">
        <v>3699</v>
      </c>
      <c r="E125" s="192">
        <v>3.54</v>
      </c>
      <c r="F125" s="192" t="s">
        <v>9</v>
      </c>
      <c r="G125" s="192" t="s">
        <v>681</v>
      </c>
      <c r="H125" s="143" t="s">
        <v>1272</v>
      </c>
      <c r="I125" s="187" t="s">
        <v>3658</v>
      </c>
      <c r="J125" s="184">
        <f>IF(F125="USD", E125, E125 * IFERROR(VLOOKUP(F125, EXCHANGE_RATE!A:B, 2, FALSE), "Currency not found"))</f>
        <v>3.54</v>
      </c>
      <c r="K125" s="184">
        <f t="shared" si="4"/>
        <v>3.54</v>
      </c>
      <c r="L125" s="184">
        <f>IF(C125="MTS", B125, B125 * IFERROR(VLOOKUP(C125, 'QTY_CONVERSIONS '!A:B, 2, FALSE), "Units not  found"))</f>
        <v>0.5</v>
      </c>
      <c r="M125" s="185">
        <f t="shared" si="5"/>
        <v>1770</v>
      </c>
      <c r="N125" s="143" t="str">
        <f>IFERROR(VLOOKUP(D125, Product_Category!A:B, 2, FALSE), "Uncategorized")</f>
        <v>MCC</v>
      </c>
      <c r="O125" s="186">
        <f t="shared" si="7"/>
        <v>3540</v>
      </c>
      <c r="P125" s="185">
        <f t="shared" si="6"/>
        <v>1770</v>
      </c>
      <c r="Q125" s="143">
        <v>2023</v>
      </c>
      <c r="R125" s="143" t="str">
        <f>IFERROR(VLOOKUP(G125,'SOURCE COMPANY'!A:B, 2, FALSE), "")</f>
        <v>SDM AGENCIES</v>
      </c>
      <c r="S125" s="143" t="str">
        <f>IFERROR(VLOOKUP(H125,'CUSTOMER NAME'!A:B, 2, FALSE), "")</f>
        <v>AMTECH MED</v>
      </c>
    </row>
    <row r="126" spans="1:19">
      <c r="A126" s="192" t="s">
        <v>929</v>
      </c>
      <c r="B126" s="192">
        <v>500</v>
      </c>
      <c r="C126" s="192" t="s">
        <v>7</v>
      </c>
      <c r="D126" s="192" t="s">
        <v>3265</v>
      </c>
      <c r="E126" s="192">
        <v>2.8</v>
      </c>
      <c r="F126" s="192" t="s">
        <v>9</v>
      </c>
      <c r="G126" s="192" t="s">
        <v>681</v>
      </c>
      <c r="H126" s="143" t="s">
        <v>1272</v>
      </c>
      <c r="I126" s="187" t="s">
        <v>3658</v>
      </c>
      <c r="J126" s="184">
        <f>IF(F126="USD", E126, E126 * IFERROR(VLOOKUP(F126, EXCHANGE_RATE!A:B, 2, FALSE), "Currency not found"))</f>
        <v>2.8</v>
      </c>
      <c r="K126" s="184">
        <f t="shared" si="4"/>
        <v>2.8</v>
      </c>
      <c r="L126" s="184">
        <f>IF(C126="MTS", B126, B126 * IFERROR(VLOOKUP(C126, 'QTY_CONVERSIONS '!A:B, 2, FALSE), "Units not  found"))</f>
        <v>0.5</v>
      </c>
      <c r="M126" s="185">
        <f t="shared" si="5"/>
        <v>1400</v>
      </c>
      <c r="N126" s="143" t="str">
        <f>IFERROR(VLOOKUP(D126, Product_Category!A:B, 2, FALSE), "Uncategorized")</f>
        <v>MCC</v>
      </c>
      <c r="O126" s="186">
        <f t="shared" si="7"/>
        <v>2800</v>
      </c>
      <c r="P126" s="185">
        <f t="shared" si="6"/>
        <v>1400</v>
      </c>
      <c r="Q126" s="143">
        <v>2023</v>
      </c>
      <c r="R126" s="143" t="str">
        <f>IFERROR(VLOOKUP(G126,'SOURCE COMPANY'!A:B, 2, FALSE), "")</f>
        <v>SDM AGENCIES</v>
      </c>
      <c r="S126" s="143" t="str">
        <f>IFERROR(VLOOKUP(H126,'CUSTOMER NAME'!A:B, 2, FALSE), "")</f>
        <v>AMTECH MED</v>
      </c>
    </row>
    <row r="127" spans="1:19">
      <c r="A127" s="87" t="s">
        <v>929</v>
      </c>
      <c r="B127" s="21">
        <v>300</v>
      </c>
      <c r="C127" s="87" t="s">
        <v>7</v>
      </c>
      <c r="D127" s="87" t="s">
        <v>1977</v>
      </c>
      <c r="E127" s="41">
        <v>296.66000000000003</v>
      </c>
      <c r="F127" s="87" t="s">
        <v>1730</v>
      </c>
      <c r="G127" s="192" t="s">
        <v>681</v>
      </c>
      <c r="H127" s="143" t="s">
        <v>1272</v>
      </c>
      <c r="I127" s="183" t="str">
        <f>I126</f>
        <v>November</v>
      </c>
      <c r="J127" s="184">
        <f>IF(F127="USD", E127, E127 * IFERROR(VLOOKUP(F127, EXCHANGE_RATE!A:B, 2, FALSE), "Currency not found"))</f>
        <v>3.5599200000000004</v>
      </c>
      <c r="K127" s="184">
        <f t="shared" si="4"/>
        <v>3.5599999999999996</v>
      </c>
      <c r="L127" s="184">
        <f>IF(C127="MTS", B127, B127 * IFERROR(VLOOKUP(C127, 'QTY_CONVERSIONS '!A:B, 2, FALSE), "Units not  found"))</f>
        <v>0.3</v>
      </c>
      <c r="M127" s="185">
        <f t="shared" si="5"/>
        <v>1067.9999999999998</v>
      </c>
      <c r="N127" s="143" t="str">
        <f>IFERROR(VLOOKUP(D127, Product_Category!A:B, 2, FALSE), "Uncategorized")</f>
        <v>MCC</v>
      </c>
      <c r="O127" s="186">
        <f t="shared" si="7"/>
        <v>3559.9999999999995</v>
      </c>
      <c r="P127" s="185">
        <f t="shared" si="6"/>
        <v>1067.9999999999998</v>
      </c>
      <c r="Q127" s="143">
        <v>2023</v>
      </c>
      <c r="R127" s="143" t="str">
        <f>IFERROR(VLOOKUP(G127,'SOURCE COMPANY'!A:B, 2, FALSE), "")</f>
        <v>SDM AGENCIES</v>
      </c>
      <c r="S127" s="143" t="str">
        <f>IFERROR(VLOOKUP(H127,'CUSTOMER NAME'!A:B, 2, FALSE), "")</f>
        <v>AMTECH MED</v>
      </c>
    </row>
    <row r="128" spans="1:19">
      <c r="A128" s="87" t="s">
        <v>929</v>
      </c>
      <c r="B128" s="189">
        <v>500</v>
      </c>
      <c r="C128" s="87" t="s">
        <v>7</v>
      </c>
      <c r="D128" s="87" t="s">
        <v>965</v>
      </c>
      <c r="E128" s="194">
        <v>227.54400000000001</v>
      </c>
      <c r="F128" s="87" t="s">
        <v>1730</v>
      </c>
      <c r="G128" s="192" t="s">
        <v>681</v>
      </c>
      <c r="H128" s="143" t="s">
        <v>1272</v>
      </c>
      <c r="I128" s="183" t="str">
        <f>I127</f>
        <v>November</v>
      </c>
      <c r="J128" s="184">
        <f>IF(F128="USD", E128, E128 * IFERROR(VLOOKUP(F128, EXCHANGE_RATE!A:B, 2, FALSE), "Currency not found"))</f>
        <v>2.7305280000000001</v>
      </c>
      <c r="K128" s="184">
        <f t="shared" si="4"/>
        <v>2.7399999999999998</v>
      </c>
      <c r="L128" s="184">
        <f>IF(C128="MTS", B128, B128 * IFERROR(VLOOKUP(C128, 'QTY_CONVERSIONS '!A:B, 2, FALSE), "Units not  found"))</f>
        <v>0.5</v>
      </c>
      <c r="M128" s="185">
        <f t="shared" si="5"/>
        <v>1369.9999999999998</v>
      </c>
      <c r="N128" s="143" t="str">
        <f>IFERROR(VLOOKUP(D128, Product_Category!A:B, 2, FALSE), "Uncategorized")</f>
        <v>MCC</v>
      </c>
      <c r="O128" s="186">
        <f t="shared" si="7"/>
        <v>2739.9999999999995</v>
      </c>
      <c r="P128" s="185">
        <f t="shared" si="6"/>
        <v>1369.9999999999998</v>
      </c>
      <c r="Q128" s="143">
        <v>2023</v>
      </c>
      <c r="R128" s="143" t="str">
        <f>IFERROR(VLOOKUP(G128,'SOURCE COMPANY'!A:B, 2, FALSE), "")</f>
        <v>SDM AGENCIES</v>
      </c>
      <c r="S128" s="143" t="str">
        <f>IFERROR(VLOOKUP(H128,'CUSTOMER NAME'!A:B, 2, FALSE), "")</f>
        <v>AMTECH MED</v>
      </c>
    </row>
    <row r="129" spans="1:19">
      <c r="A129" s="191" t="s">
        <v>929</v>
      </c>
      <c r="B129" s="191">
        <v>300</v>
      </c>
      <c r="C129" s="191" t="s">
        <v>7</v>
      </c>
      <c r="D129" s="191" t="s">
        <v>3189</v>
      </c>
      <c r="E129" s="191">
        <v>2.78</v>
      </c>
      <c r="F129" s="191" t="s">
        <v>9</v>
      </c>
      <c r="G129" s="192" t="s">
        <v>681</v>
      </c>
      <c r="H129" s="143" t="s">
        <v>1272</v>
      </c>
      <c r="I129" s="187" t="s">
        <v>3034</v>
      </c>
      <c r="J129" s="184">
        <f>IF(F129="USD", E129, E129 * IFERROR(VLOOKUP(F129, EXCHANGE_RATE!A:B, 2, FALSE), "Currency not found"))</f>
        <v>2.78</v>
      </c>
      <c r="K129" s="184">
        <f t="shared" si="4"/>
        <v>2.78</v>
      </c>
      <c r="L129" s="184">
        <f>IF(C129="MTS", B129, B129 * IFERROR(VLOOKUP(C129, 'QTY_CONVERSIONS '!A:B, 2, FALSE), "Units not  found"))</f>
        <v>0.3</v>
      </c>
      <c r="M129" s="185">
        <f t="shared" si="5"/>
        <v>833.99999999999989</v>
      </c>
      <c r="N129" s="143" t="str">
        <f>IFERROR(VLOOKUP(D129, Product_Category!A:B, 2, FALSE), "Uncategorized")</f>
        <v>MCC</v>
      </c>
      <c r="O129" s="186">
        <f t="shared" si="7"/>
        <v>2780</v>
      </c>
      <c r="P129" s="185">
        <f t="shared" si="6"/>
        <v>834</v>
      </c>
      <c r="Q129" s="143">
        <v>2023</v>
      </c>
      <c r="R129" s="143" t="str">
        <f>IFERROR(VLOOKUP(G129,'SOURCE COMPANY'!A:B, 2, FALSE), "")</f>
        <v>SDM AGENCIES</v>
      </c>
      <c r="S129" s="143" t="str">
        <f>IFERROR(VLOOKUP(H129,'CUSTOMER NAME'!A:B, 2, FALSE), "")</f>
        <v>AMTECH MED</v>
      </c>
    </row>
    <row r="130" spans="1:19">
      <c r="A130" s="87" t="s">
        <v>929</v>
      </c>
      <c r="B130" s="21">
        <v>200</v>
      </c>
      <c r="C130" s="87" t="s">
        <v>7</v>
      </c>
      <c r="D130" s="87" t="s">
        <v>687</v>
      </c>
      <c r="E130" s="41">
        <v>295</v>
      </c>
      <c r="F130" s="87" t="s">
        <v>1730</v>
      </c>
      <c r="G130" s="192" t="s">
        <v>671</v>
      </c>
      <c r="H130" s="143" t="s">
        <v>1272</v>
      </c>
      <c r="I130" s="183" t="str">
        <f>I129</f>
        <v>September</v>
      </c>
      <c r="J130" s="184">
        <f>IF(F130="USD", E130, E130 * IFERROR(VLOOKUP(F130, EXCHANGE_RATE!A:B, 2, FALSE), "Currency not found"))</f>
        <v>3.54</v>
      </c>
      <c r="K130" s="184">
        <f t="shared" ref="K130:K193" si="9">ROUNDUP(J130,2)</f>
        <v>3.54</v>
      </c>
      <c r="L130" s="184">
        <f>IF(C130="MTS", B130, B130 * IFERROR(VLOOKUP(C130, 'QTY_CONVERSIONS '!A:B, 2, FALSE), "Units not  found"))</f>
        <v>0.2</v>
      </c>
      <c r="M130" s="185">
        <f t="shared" ref="M130:M193" si="10">B130*K130</f>
        <v>708</v>
      </c>
      <c r="N130" s="143" t="str">
        <f>IFERROR(VLOOKUP(D130, Product_Category!A:B, 2, FALSE), "Uncategorized")</f>
        <v>CROSCARMELLOSE SODIUM</v>
      </c>
      <c r="O130" s="186">
        <f t="shared" si="7"/>
        <v>3540</v>
      </c>
      <c r="P130" s="185">
        <f t="shared" ref="P130:P193" si="11">L130*O130</f>
        <v>708</v>
      </c>
      <c r="Q130" s="143">
        <v>2023</v>
      </c>
      <c r="R130" s="143" t="str">
        <f>IFERROR(VLOOKUP(G130,'SOURCE COMPANY'!A:B, 2, FALSE), "")</f>
        <v>SUDARSHAN TRADING</v>
      </c>
      <c r="S130" s="143" t="str">
        <f>IFERROR(VLOOKUP(H130,'CUSTOMER NAME'!A:B, 2, FALSE), "")</f>
        <v>AMTECH MED</v>
      </c>
    </row>
    <row r="131" spans="1:19">
      <c r="A131" s="87" t="s">
        <v>929</v>
      </c>
      <c r="B131" s="189">
        <v>200</v>
      </c>
      <c r="C131" s="87" t="s">
        <v>7</v>
      </c>
      <c r="D131" s="87" t="s">
        <v>673</v>
      </c>
      <c r="E131" s="87">
        <v>284.2</v>
      </c>
      <c r="F131" s="87" t="s">
        <v>1730</v>
      </c>
      <c r="G131" s="192" t="s">
        <v>671</v>
      </c>
      <c r="H131" s="143" t="s">
        <v>1272</v>
      </c>
      <c r="I131" s="183" t="str">
        <f>I130</f>
        <v>September</v>
      </c>
      <c r="J131" s="184">
        <f>IF(F131="USD", E131, E131 * IFERROR(VLOOKUP(F131, EXCHANGE_RATE!A:B, 2, FALSE), "Currency not found"))</f>
        <v>3.4104000000000001</v>
      </c>
      <c r="K131" s="184">
        <f t="shared" si="9"/>
        <v>3.42</v>
      </c>
      <c r="L131" s="184">
        <f>IF(C131="MTS", B131, B131 * IFERROR(VLOOKUP(C131, 'QTY_CONVERSIONS '!A:B, 2, FALSE), "Units not  found"))</f>
        <v>0.2</v>
      </c>
      <c r="M131" s="185">
        <f t="shared" si="10"/>
        <v>684</v>
      </c>
      <c r="N131" s="143" t="str">
        <f>IFERROR(VLOOKUP(D131, Product_Category!A:B, 2, FALSE), "Uncategorized")</f>
        <v>CROSCARMELLOSE SODIUM</v>
      </c>
      <c r="O131" s="186">
        <f t="shared" ref="O131:O194" si="12">K131*1000</f>
        <v>3420</v>
      </c>
      <c r="P131" s="185">
        <f t="shared" si="11"/>
        <v>684</v>
      </c>
      <c r="Q131" s="143">
        <v>2023</v>
      </c>
      <c r="R131" s="143" t="str">
        <f>IFERROR(VLOOKUP(G131,'SOURCE COMPANY'!A:B, 2, FALSE), "")</f>
        <v>SUDARSHAN TRADING</v>
      </c>
      <c r="S131" s="143" t="str">
        <f>IFERROR(VLOOKUP(H131,'CUSTOMER NAME'!A:B, 2, FALSE), "")</f>
        <v>AMTECH MED</v>
      </c>
    </row>
    <row r="132" spans="1:19">
      <c r="A132" s="87" t="s">
        <v>1517</v>
      </c>
      <c r="B132" s="87">
        <v>150</v>
      </c>
      <c r="C132" s="87" t="s">
        <v>7</v>
      </c>
      <c r="D132" s="87" t="s">
        <v>1465</v>
      </c>
      <c r="E132" s="42">
        <v>29.5</v>
      </c>
      <c r="F132" s="87" t="s">
        <v>9</v>
      </c>
      <c r="G132" s="192" t="s">
        <v>671</v>
      </c>
      <c r="H132" s="143" t="s">
        <v>1272</v>
      </c>
      <c r="I132" s="183" t="str">
        <f>I131</f>
        <v>September</v>
      </c>
      <c r="J132" s="184">
        <f>IF(F132="USD", E132, E132 * IFERROR(VLOOKUP(F132, EXCHANGE_RATE!A:B, 2, FALSE), "Currency not found"))</f>
        <v>29.5</v>
      </c>
      <c r="K132" s="184">
        <f t="shared" si="9"/>
        <v>29.5</v>
      </c>
      <c r="L132" s="184">
        <f>IF(C132="MTS", B132, B132 * IFERROR(VLOOKUP(C132, 'QTY_CONVERSIONS '!A:B, 2, FALSE), "Units not  found"))</f>
        <v>0.15</v>
      </c>
      <c r="M132" s="185">
        <f t="shared" si="10"/>
        <v>4425</v>
      </c>
      <c r="N132" s="143" t="str">
        <f>IFERROR(VLOOKUP(D132, Product_Category!A:B, 2, FALSE), "Uncategorized")</f>
        <v>MAGNESIUM STEARATE</v>
      </c>
      <c r="O132" s="186">
        <f t="shared" si="12"/>
        <v>29500</v>
      </c>
      <c r="P132" s="185">
        <f t="shared" si="11"/>
        <v>4425</v>
      </c>
      <c r="Q132" s="143">
        <v>2023</v>
      </c>
      <c r="R132" s="143" t="str">
        <f>IFERROR(VLOOKUP(G132,'SOURCE COMPANY'!A:B, 2, FALSE), "")</f>
        <v>SUDARSHAN TRADING</v>
      </c>
      <c r="S132" s="143" t="str">
        <f>IFERROR(VLOOKUP(H132,'CUSTOMER NAME'!A:B, 2, FALSE), "")</f>
        <v>AMTECH MED</v>
      </c>
    </row>
    <row r="133" spans="1:19">
      <c r="A133" s="193" t="s">
        <v>929</v>
      </c>
      <c r="B133" s="193">
        <v>250</v>
      </c>
      <c r="C133" s="193" t="s">
        <v>7</v>
      </c>
      <c r="D133" s="193" t="s">
        <v>3897</v>
      </c>
      <c r="E133" s="193">
        <v>3.35</v>
      </c>
      <c r="F133" s="193" t="s">
        <v>9</v>
      </c>
      <c r="G133" s="192" t="s">
        <v>671</v>
      </c>
      <c r="H133" s="221" t="s">
        <v>1272</v>
      </c>
      <c r="I133" s="187" t="s">
        <v>3893</v>
      </c>
      <c r="J133" s="184">
        <f>IF(F133="USD", E133, E133 * IFERROR(VLOOKUP(F133, EXCHANGE_RATE!A:B, 2, FALSE), "Currency not found"))</f>
        <v>3.35</v>
      </c>
      <c r="K133" s="184">
        <f t="shared" si="9"/>
        <v>3.35</v>
      </c>
      <c r="L133" s="184">
        <f>IF(C133="MTS", B133, B133 * IFERROR(VLOOKUP(C133, 'QTY_CONVERSIONS '!A:B, 2, FALSE), "Units not  found"))</f>
        <v>0.25</v>
      </c>
      <c r="M133" s="185">
        <f t="shared" si="10"/>
        <v>837.5</v>
      </c>
      <c r="N133" s="143" t="str">
        <f>IFERROR(VLOOKUP(D133, Product_Category!A:B, 2, FALSE), "Uncategorized")</f>
        <v>CROSCARMELLOSE SODIUM</v>
      </c>
      <c r="O133" s="186">
        <f t="shared" si="12"/>
        <v>3350</v>
      </c>
      <c r="P133" s="185">
        <f t="shared" si="11"/>
        <v>837.5</v>
      </c>
      <c r="Q133" s="143">
        <v>2023</v>
      </c>
      <c r="R133" s="143" t="str">
        <f>IFERROR(VLOOKUP(G133,'SOURCE COMPANY'!A:B, 2, FALSE), "")</f>
        <v>SUDARSHAN TRADING</v>
      </c>
      <c r="S133" s="143" t="str">
        <f>IFERROR(VLOOKUP(H133,'CUSTOMER NAME'!A:B, 2, FALSE), "")</f>
        <v>AMTECH MED</v>
      </c>
    </row>
    <row r="134" spans="1:19">
      <c r="A134" s="87" t="s">
        <v>929</v>
      </c>
      <c r="B134" s="87">
        <v>200</v>
      </c>
      <c r="C134" s="87" t="s">
        <v>7</v>
      </c>
      <c r="D134" s="87" t="s">
        <v>1271</v>
      </c>
      <c r="E134" s="248">
        <v>295</v>
      </c>
      <c r="F134" s="87" t="s">
        <v>1730</v>
      </c>
      <c r="G134" s="192" t="s">
        <v>671</v>
      </c>
      <c r="H134" s="221" t="s">
        <v>1272</v>
      </c>
      <c r="I134" s="183" t="str">
        <f>I133</f>
        <v>December</v>
      </c>
      <c r="J134" s="184">
        <f>IF(F134="USD", E134, E134 * IFERROR(VLOOKUP(F134, EXCHANGE_RATE!A:B, 2, FALSE), "Currency not found"))</f>
        <v>3.54</v>
      </c>
      <c r="K134" s="184">
        <f t="shared" si="9"/>
        <v>3.54</v>
      </c>
      <c r="L134" s="184">
        <f>IF(C134="MTS", B134, B134 * IFERROR(VLOOKUP(C134, 'QTY_CONVERSIONS '!A:B, 2, FALSE), "Units not  found"))</f>
        <v>0.2</v>
      </c>
      <c r="M134" s="185">
        <f t="shared" si="10"/>
        <v>708</v>
      </c>
      <c r="N134" s="143" t="str">
        <f>IFERROR(VLOOKUP(D134, Product_Category!A:B, 2, FALSE), "Uncategorized")</f>
        <v>CROSCARMELLOSE SODIUM</v>
      </c>
      <c r="O134" s="186">
        <f t="shared" si="12"/>
        <v>3540</v>
      </c>
      <c r="P134" s="185">
        <f t="shared" si="11"/>
        <v>708</v>
      </c>
      <c r="Q134" s="143">
        <v>2023</v>
      </c>
      <c r="R134" s="143" t="str">
        <f>IFERROR(VLOOKUP(G134,'SOURCE COMPANY'!A:B, 2, FALSE), "")</f>
        <v>SUDARSHAN TRADING</v>
      </c>
      <c r="S134" s="143" t="str">
        <f>IFERROR(VLOOKUP(H134,'CUSTOMER NAME'!A:B, 2, FALSE), "")</f>
        <v>AMTECH MED</v>
      </c>
    </row>
    <row r="135" spans="1:19">
      <c r="A135" s="191" t="s">
        <v>929</v>
      </c>
      <c r="B135" s="191">
        <v>50</v>
      </c>
      <c r="C135" s="191" t="s">
        <v>7</v>
      </c>
      <c r="D135" s="191" t="s">
        <v>19</v>
      </c>
      <c r="E135" s="191">
        <v>3.05</v>
      </c>
      <c r="F135" s="191" t="s">
        <v>9</v>
      </c>
      <c r="G135" s="192" t="s">
        <v>671</v>
      </c>
      <c r="H135" s="221" t="s">
        <v>1272</v>
      </c>
      <c r="I135" s="187" t="s">
        <v>3034</v>
      </c>
      <c r="J135" s="184">
        <f>IF(F135="USD", E135, E135 * IFERROR(VLOOKUP(F135, EXCHANGE_RATE!A:B, 2, FALSE), "Currency not found"))</f>
        <v>3.05</v>
      </c>
      <c r="K135" s="184">
        <f t="shared" si="9"/>
        <v>3.05</v>
      </c>
      <c r="L135" s="184">
        <f>IF(C135="MTS", B135, B135 * IFERROR(VLOOKUP(C135, 'QTY_CONVERSIONS '!A:B, 2, FALSE), "Units not  found"))</f>
        <v>0.05</v>
      </c>
      <c r="M135" s="185">
        <f t="shared" si="10"/>
        <v>152.5</v>
      </c>
      <c r="N135" s="143" t="str">
        <f>IFERROR(VLOOKUP(D135, Product_Category!A:B, 2, FALSE), "Uncategorized")</f>
        <v>CMC</v>
      </c>
      <c r="O135" s="186">
        <f t="shared" si="12"/>
        <v>3050</v>
      </c>
      <c r="P135" s="185">
        <f t="shared" si="11"/>
        <v>152.5</v>
      </c>
      <c r="Q135" s="143">
        <v>2023</v>
      </c>
      <c r="R135" s="143" t="str">
        <f>IFERROR(VLOOKUP(G135,'SOURCE COMPANY'!A:B, 2, FALSE), "")</f>
        <v>SUDARSHAN TRADING</v>
      </c>
      <c r="S135" s="143" t="str">
        <f>IFERROR(VLOOKUP(H135,'CUSTOMER NAME'!A:B, 2, FALSE), "")</f>
        <v>AMTECH MED</v>
      </c>
    </row>
    <row r="136" spans="1:19">
      <c r="A136" s="191" t="s">
        <v>929</v>
      </c>
      <c r="B136" s="191">
        <v>300</v>
      </c>
      <c r="C136" s="191" t="s">
        <v>7</v>
      </c>
      <c r="D136" s="191" t="s">
        <v>173</v>
      </c>
      <c r="E136" s="191">
        <v>2</v>
      </c>
      <c r="F136" s="191" t="s">
        <v>9</v>
      </c>
      <c r="G136" s="192" t="s">
        <v>671</v>
      </c>
      <c r="H136" s="221" t="s">
        <v>1272</v>
      </c>
      <c r="I136" s="187" t="s">
        <v>3034</v>
      </c>
      <c r="J136" s="184">
        <f>IF(F136="USD", E136, E136 * IFERROR(VLOOKUP(F136, EXCHANGE_RATE!A:B, 2, FALSE), "Currency not found"))</f>
        <v>2</v>
      </c>
      <c r="K136" s="184">
        <f t="shared" si="9"/>
        <v>2</v>
      </c>
      <c r="L136" s="184">
        <f>IF(C136="MTS", B136, B136 * IFERROR(VLOOKUP(C136, 'QTY_CONVERSIONS '!A:B, 2, FALSE), "Units not  found"))</f>
        <v>0.3</v>
      </c>
      <c r="M136" s="185">
        <f t="shared" si="10"/>
        <v>600</v>
      </c>
      <c r="N136" s="143" t="str">
        <f>IFERROR(VLOOKUP(D136, Product_Category!A:B, 2, FALSE), "Uncategorized")</f>
        <v>SSG</v>
      </c>
      <c r="O136" s="186">
        <f t="shared" si="12"/>
        <v>2000</v>
      </c>
      <c r="P136" s="185">
        <f t="shared" si="11"/>
        <v>600</v>
      </c>
      <c r="Q136" s="143">
        <v>2023</v>
      </c>
      <c r="R136" s="143" t="str">
        <f>IFERROR(VLOOKUP(G136,'SOURCE COMPANY'!A:B, 2, FALSE), "")</f>
        <v>SUDARSHAN TRADING</v>
      </c>
      <c r="S136" s="143" t="str">
        <f>IFERROR(VLOOKUP(H136,'CUSTOMER NAME'!A:B, 2, FALSE), "")</f>
        <v>AMTECH MED</v>
      </c>
    </row>
    <row r="137" spans="1:19">
      <c r="A137" s="192" t="s">
        <v>183</v>
      </c>
      <c r="B137" s="192">
        <v>12000</v>
      </c>
      <c r="C137" s="192" t="s">
        <v>7</v>
      </c>
      <c r="D137" s="192" t="s">
        <v>769</v>
      </c>
      <c r="E137" s="192">
        <v>1.9</v>
      </c>
      <c r="F137" s="192" t="s">
        <v>9</v>
      </c>
      <c r="G137" s="87" t="s">
        <v>790</v>
      </c>
      <c r="H137" s="132" t="s">
        <v>4227</v>
      </c>
      <c r="I137" s="187" t="s">
        <v>3658</v>
      </c>
      <c r="J137" s="184">
        <f>IF(F137="USD", E137, E137 * IFERROR(VLOOKUP(F137, EXCHANGE_RATE!A:B, 2, FALSE), "Currency not found"))</f>
        <v>1.9</v>
      </c>
      <c r="K137" s="184">
        <f t="shared" si="9"/>
        <v>1.9</v>
      </c>
      <c r="L137" s="184">
        <f>IF(C137="MTS", B137, B137 * IFERROR(VLOOKUP(C137, 'QTY_CONVERSIONS '!A:B, 2, FALSE), "Units not  found"))</f>
        <v>12</v>
      </c>
      <c r="M137" s="185">
        <f t="shared" si="10"/>
        <v>22800</v>
      </c>
      <c r="N137" s="143" t="str">
        <f>IFERROR(VLOOKUP(D137, Product_Category!A:B, 2, FALSE), "Uncategorized")</f>
        <v>MCC</v>
      </c>
      <c r="O137" s="186">
        <f t="shared" si="12"/>
        <v>1900</v>
      </c>
      <c r="P137" s="185">
        <f t="shared" si="11"/>
        <v>22800</v>
      </c>
      <c r="Q137" s="143">
        <v>2023</v>
      </c>
      <c r="R137" s="143" t="str">
        <f>IFERROR(VLOOKUP(G137,'SOURCE COMPANY'!A:B, 2, FALSE), "")</f>
        <v>HIRANYA CELLULOSE</v>
      </c>
      <c r="S137" s="143" t="str">
        <f>IFERROR(VLOOKUP(H137,'CUSTOMER NAME'!A:B, 2, FALSE), "")</f>
        <v>ANALITIC TECH</v>
      </c>
    </row>
    <row r="138" spans="1:19">
      <c r="A138" s="87" t="s">
        <v>183</v>
      </c>
      <c r="B138" s="21">
        <v>12000</v>
      </c>
      <c r="C138" s="87" t="s">
        <v>7</v>
      </c>
      <c r="D138" s="87" t="s">
        <v>1152</v>
      </c>
      <c r="E138" s="41">
        <v>1.9</v>
      </c>
      <c r="F138" s="87" t="s">
        <v>9</v>
      </c>
      <c r="G138" s="87" t="s">
        <v>790</v>
      </c>
      <c r="H138" s="132" t="s">
        <v>4227</v>
      </c>
      <c r="I138" s="183" t="str">
        <f>I137</f>
        <v>November</v>
      </c>
      <c r="J138" s="184">
        <f>IF(F138="USD", E138, E138 * IFERROR(VLOOKUP(F138, EXCHANGE_RATE!A:B, 2, FALSE), "Currency not found"))</f>
        <v>1.9</v>
      </c>
      <c r="K138" s="184">
        <f t="shared" si="9"/>
        <v>1.9</v>
      </c>
      <c r="L138" s="184">
        <f>IF(C138="MTS", B138, B138 * IFERROR(VLOOKUP(C138, 'QTY_CONVERSIONS '!A:B, 2, FALSE), "Units not  found"))</f>
        <v>12</v>
      </c>
      <c r="M138" s="185">
        <f t="shared" si="10"/>
        <v>22800</v>
      </c>
      <c r="N138" s="143" t="str">
        <f>IFERROR(VLOOKUP(D138, Product_Category!A:B, 2, FALSE), "Uncategorized")</f>
        <v>MCC</v>
      </c>
      <c r="O138" s="186">
        <f t="shared" si="12"/>
        <v>1900</v>
      </c>
      <c r="P138" s="185">
        <f t="shared" si="11"/>
        <v>22800</v>
      </c>
      <c r="Q138" s="143">
        <v>2023</v>
      </c>
      <c r="R138" s="143" t="str">
        <f>IFERROR(VLOOKUP(G138,'SOURCE COMPANY'!A:B, 2, FALSE), "")</f>
        <v>HIRANYA CELLULOSE</v>
      </c>
      <c r="S138" s="143" t="str">
        <f>IFERROR(VLOOKUP(H138,'CUSTOMER NAME'!A:B, 2, FALSE), "")</f>
        <v>ANALITIC TECH</v>
      </c>
    </row>
    <row r="139" spans="1:19">
      <c r="A139" s="192" t="s">
        <v>12</v>
      </c>
      <c r="B139" s="192">
        <v>12000</v>
      </c>
      <c r="C139" s="192" t="s">
        <v>7</v>
      </c>
      <c r="D139" s="192" t="s">
        <v>1994</v>
      </c>
      <c r="E139" s="192">
        <v>1.9</v>
      </c>
      <c r="F139" s="192" t="s">
        <v>9</v>
      </c>
      <c r="G139" s="87" t="s">
        <v>790</v>
      </c>
      <c r="H139" s="132" t="s">
        <v>4227</v>
      </c>
      <c r="I139" s="187" t="s">
        <v>2670</v>
      </c>
      <c r="J139" s="184">
        <f>IF(F139="USD", E139, E139 * IFERROR(VLOOKUP(F139, EXCHANGE_RATE!A:B, 2, FALSE), "Currency not found"))</f>
        <v>1.9</v>
      </c>
      <c r="K139" s="184">
        <f t="shared" si="9"/>
        <v>1.9</v>
      </c>
      <c r="L139" s="184">
        <f>IF(C139="MTS", B139, B139 * IFERROR(VLOOKUP(C139, 'QTY_CONVERSIONS '!A:B, 2, FALSE), "Units not  found"))</f>
        <v>12</v>
      </c>
      <c r="M139" s="185">
        <f t="shared" si="10"/>
        <v>22800</v>
      </c>
      <c r="N139" s="143" t="str">
        <f>IFERROR(VLOOKUP(D139, Product_Category!A:B, 2, FALSE), "Uncategorized")</f>
        <v>MCC</v>
      </c>
      <c r="O139" s="186">
        <f t="shared" si="12"/>
        <v>1900</v>
      </c>
      <c r="P139" s="185">
        <f t="shared" si="11"/>
        <v>22800</v>
      </c>
      <c r="Q139" s="143">
        <v>2023</v>
      </c>
      <c r="R139" s="143" t="str">
        <f>IFERROR(VLOOKUP(G139,'SOURCE COMPANY'!A:B, 2, FALSE), "")</f>
        <v>HIRANYA CELLULOSE</v>
      </c>
      <c r="S139" s="143" t="str">
        <f>IFERROR(VLOOKUP(H139,'CUSTOMER NAME'!A:B, 2, FALSE), "")</f>
        <v>ANALITIC TECH</v>
      </c>
    </row>
    <row r="140" spans="1:19">
      <c r="A140" s="87" t="s">
        <v>183</v>
      </c>
      <c r="B140" s="87">
        <v>12000</v>
      </c>
      <c r="C140" s="87" t="s">
        <v>7</v>
      </c>
      <c r="D140" s="87" t="s">
        <v>1152</v>
      </c>
      <c r="E140" s="248">
        <v>1.9</v>
      </c>
      <c r="F140" s="87" t="s">
        <v>9</v>
      </c>
      <c r="G140" s="87" t="s">
        <v>790</v>
      </c>
      <c r="H140" s="132" t="s">
        <v>4227</v>
      </c>
      <c r="I140" s="183" t="str">
        <f>I139</f>
        <v>August</v>
      </c>
      <c r="J140" s="184">
        <f>IF(F140="USD", E140, E140 * IFERROR(VLOOKUP(F140, EXCHANGE_RATE!A:B, 2, FALSE), "Currency not found"))</f>
        <v>1.9</v>
      </c>
      <c r="K140" s="184">
        <f t="shared" si="9"/>
        <v>1.9</v>
      </c>
      <c r="L140" s="184">
        <f>IF(C140="MTS", B140, B140 * IFERROR(VLOOKUP(C140, 'QTY_CONVERSIONS '!A:B, 2, FALSE), "Units not  found"))</f>
        <v>12</v>
      </c>
      <c r="M140" s="185">
        <f t="shared" si="10"/>
        <v>22800</v>
      </c>
      <c r="N140" s="143" t="str">
        <f>IFERROR(VLOOKUP(D140, Product_Category!A:B, 2, FALSE), "Uncategorized")</f>
        <v>MCC</v>
      </c>
      <c r="O140" s="186">
        <f t="shared" si="12"/>
        <v>1900</v>
      </c>
      <c r="P140" s="185">
        <f t="shared" si="11"/>
        <v>22800</v>
      </c>
      <c r="Q140" s="143">
        <v>2023</v>
      </c>
      <c r="R140" s="143" t="str">
        <f>IFERROR(VLOOKUP(G140,'SOURCE COMPANY'!A:B, 2, FALSE), "")</f>
        <v>HIRANYA CELLULOSE</v>
      </c>
      <c r="S140" s="143" t="str">
        <f>IFERROR(VLOOKUP(H140,'CUSTOMER NAME'!A:B, 2, FALSE), "")</f>
        <v>ANALITIC TECH</v>
      </c>
    </row>
    <row r="141" spans="1:19">
      <c r="A141" s="87" t="s">
        <v>183</v>
      </c>
      <c r="B141" s="21">
        <v>1000</v>
      </c>
      <c r="C141" s="87" t="s">
        <v>7</v>
      </c>
      <c r="D141" s="87" t="s">
        <v>553</v>
      </c>
      <c r="E141" s="41">
        <v>4.3</v>
      </c>
      <c r="F141" s="87" t="s">
        <v>9</v>
      </c>
      <c r="G141" s="87" t="s">
        <v>732</v>
      </c>
      <c r="H141" s="132" t="s">
        <v>4227</v>
      </c>
      <c r="I141" s="183" t="str">
        <f>I140</f>
        <v>August</v>
      </c>
      <c r="J141" s="184">
        <f>IF(F141="USD", E141, E141 * IFERROR(VLOOKUP(F141, EXCHANGE_RATE!A:B, 2, FALSE), "Currency not found"))</f>
        <v>4.3</v>
      </c>
      <c r="K141" s="184">
        <f t="shared" si="9"/>
        <v>4.3</v>
      </c>
      <c r="L141" s="184">
        <f>IF(C141="MTS", B141, B141 * IFERROR(VLOOKUP(C141, 'QTY_CONVERSIONS '!A:B, 2, FALSE), "Units not  found"))</f>
        <v>1</v>
      </c>
      <c r="M141" s="185">
        <f t="shared" si="10"/>
        <v>4300</v>
      </c>
      <c r="N141" s="143" t="str">
        <f>IFERROR(VLOOKUP(D141, Product_Category!A:B, 2, FALSE), "Uncategorized")</f>
        <v>CROSCARMELLOSE SODIUM</v>
      </c>
      <c r="O141" s="186">
        <f t="shared" si="12"/>
        <v>4300</v>
      </c>
      <c r="P141" s="185">
        <f t="shared" si="11"/>
        <v>4300</v>
      </c>
      <c r="Q141" s="143">
        <v>2023</v>
      </c>
      <c r="R141" s="143" t="str">
        <f>IFERROR(VLOOKUP(G141,'SOURCE COMPANY'!A:B, 2, FALSE), "")</f>
        <v>MAPLE BIOTECH</v>
      </c>
      <c r="S141" s="143" t="str">
        <f>IFERROR(VLOOKUP(H141,'CUSTOMER NAME'!A:B, 2, FALSE), "")</f>
        <v>ANALITIC TECH</v>
      </c>
    </row>
    <row r="142" spans="1:19">
      <c r="A142" s="191" t="s">
        <v>1047</v>
      </c>
      <c r="B142" s="191">
        <v>2</v>
      </c>
      <c r="C142" s="191" t="s">
        <v>7</v>
      </c>
      <c r="D142" s="191" t="s">
        <v>3543</v>
      </c>
      <c r="E142" s="191">
        <v>157.5</v>
      </c>
      <c r="F142" s="191" t="s">
        <v>9</v>
      </c>
      <c r="G142" s="87" t="s">
        <v>530</v>
      </c>
      <c r="H142" s="123" t="s">
        <v>3544</v>
      </c>
      <c r="I142" s="187" t="s">
        <v>3389</v>
      </c>
      <c r="J142" s="184">
        <f>IF(F142="USD", E142, E142 * IFERROR(VLOOKUP(F142, EXCHANGE_RATE!A:B, 2, FALSE), "Currency not found"))</f>
        <v>157.5</v>
      </c>
      <c r="K142" s="184">
        <f t="shared" si="9"/>
        <v>157.5</v>
      </c>
      <c r="L142" s="184">
        <f>IF(C142="MTS", B142, B142 * IFERROR(VLOOKUP(C142, 'QTY_CONVERSIONS '!A:B, 2, FALSE), "Units not  found"))</f>
        <v>2E-3</v>
      </c>
      <c r="M142" s="185">
        <f t="shared" si="10"/>
        <v>315</v>
      </c>
      <c r="N142" s="143" t="str">
        <f>IFERROR(VLOOKUP(D142, Product_Category!A:B, 2, FALSE), "Uncategorized")</f>
        <v>MAGNESIUM STEARATE</v>
      </c>
      <c r="O142" s="186">
        <f t="shared" si="12"/>
        <v>157500</v>
      </c>
      <c r="P142" s="185">
        <f t="shared" si="11"/>
        <v>315</v>
      </c>
      <c r="Q142" s="143">
        <v>2023</v>
      </c>
      <c r="R142" s="143" t="str">
        <f>IFERROR(VLOOKUP(G142,'SOURCE COMPANY'!A:B, 2, FALSE), "")</f>
        <v>NITIKA PHARMA</v>
      </c>
      <c r="S142" s="143" t="str">
        <f>IFERROR(VLOOKUP(H142,'CUSTOMER NAME'!A:B, 2, FALSE), "")</f>
        <v>ANALITIK KIMYA</v>
      </c>
    </row>
    <row r="143" spans="1:19">
      <c r="A143" s="192" t="s">
        <v>1047</v>
      </c>
      <c r="B143" s="192">
        <v>6</v>
      </c>
      <c r="C143" s="192" t="s">
        <v>7</v>
      </c>
      <c r="D143" s="192" t="s">
        <v>798</v>
      </c>
      <c r="E143" s="192">
        <v>6.19</v>
      </c>
      <c r="F143" s="192" t="s">
        <v>9</v>
      </c>
      <c r="G143" s="191" t="s">
        <v>3426</v>
      </c>
      <c r="H143" s="123" t="s">
        <v>3544</v>
      </c>
      <c r="I143" s="187" t="s">
        <v>3893</v>
      </c>
      <c r="J143" s="184">
        <f>IF(F143="USD", E143, E143 * IFERROR(VLOOKUP(F143, EXCHANGE_RATE!A:B, 2, FALSE), "Currency not found"))</f>
        <v>6.19</v>
      </c>
      <c r="K143" s="184">
        <f t="shared" si="9"/>
        <v>6.19</v>
      </c>
      <c r="L143" s="184">
        <f>IF(C143="MTS", B143, B143 * IFERROR(VLOOKUP(C143, 'QTY_CONVERSIONS '!A:B, 2, FALSE), "Units not  found"))</f>
        <v>6.0000000000000001E-3</v>
      </c>
      <c r="M143" s="185">
        <f t="shared" si="10"/>
        <v>37.14</v>
      </c>
      <c r="N143" s="143" t="str">
        <f>IFERROR(VLOOKUP(D143, Product_Category!A:B, 2, FALSE), "Uncategorized")</f>
        <v>CMC</v>
      </c>
      <c r="O143" s="186">
        <f t="shared" si="12"/>
        <v>6190</v>
      </c>
      <c r="P143" s="185">
        <f t="shared" si="11"/>
        <v>37.14</v>
      </c>
      <c r="Q143" s="143">
        <v>2023</v>
      </c>
      <c r="R143" s="143" t="str">
        <f>IFERROR(VLOOKUP(G143,'SOURCE COMPANY'!A:B, 2, FALSE), "")</f>
        <v>SISCO Research Labs</v>
      </c>
      <c r="S143" s="143" t="str">
        <f>IFERROR(VLOOKUP(H143,'CUSTOMER NAME'!A:B, 2, FALSE), "")</f>
        <v>ANALITIK KIMYA</v>
      </c>
    </row>
    <row r="144" spans="1:19">
      <c r="A144" s="88" t="s">
        <v>807</v>
      </c>
      <c r="B144" s="88">
        <v>3500</v>
      </c>
      <c r="C144" s="88" t="s">
        <v>7</v>
      </c>
      <c r="D144" s="88" t="s">
        <v>553</v>
      </c>
      <c r="E144" s="249">
        <v>5.0999999999999996</v>
      </c>
      <c r="F144" s="88" t="s">
        <v>9</v>
      </c>
      <c r="G144" s="87" t="s">
        <v>732</v>
      </c>
      <c r="H144" s="221" t="s">
        <v>1093</v>
      </c>
      <c r="I144" s="183" t="s">
        <v>2562</v>
      </c>
      <c r="J144" s="184">
        <f>IF(F144="USD", E144, E144 * IFERROR(VLOOKUP(F144, EXCHANGE_RATE!A:B, 2, FALSE), "Currency not found"))</f>
        <v>5.0999999999999996</v>
      </c>
      <c r="K144" s="184">
        <f t="shared" si="9"/>
        <v>5.0999999999999996</v>
      </c>
      <c r="L144" s="184">
        <f>IF(C144="MTS", B144, B144 * IFERROR(VLOOKUP(C144, 'QTY_CONVERSIONS '!A:B, 2, FALSE), "Units not  found"))</f>
        <v>3.5</v>
      </c>
      <c r="M144" s="185">
        <f t="shared" si="10"/>
        <v>17850</v>
      </c>
      <c r="N144" s="143" t="str">
        <f>IFERROR(VLOOKUP(D144, Product_Category!A:B, 2, FALSE), "Uncategorized")</f>
        <v>CROSCARMELLOSE SODIUM</v>
      </c>
      <c r="O144" s="186">
        <f t="shared" si="12"/>
        <v>5100</v>
      </c>
      <c r="P144" s="185">
        <f t="shared" si="11"/>
        <v>17850</v>
      </c>
      <c r="Q144" s="143">
        <v>2023</v>
      </c>
      <c r="R144" s="143" t="str">
        <f>IFERROR(VLOOKUP(G144,'SOURCE COMPANY'!A:B, 2, FALSE), "")</f>
        <v>MAPLE BIOTECH</v>
      </c>
      <c r="S144" s="143" t="str">
        <f>IFERROR(VLOOKUP(H144,'CUSTOMER NAME'!A:B, 2, FALSE), "")</f>
        <v>ANASTACIO OVERSEAS</v>
      </c>
    </row>
    <row r="145" spans="1:19">
      <c r="A145" s="193" t="s">
        <v>897</v>
      </c>
      <c r="B145" s="193">
        <v>100</v>
      </c>
      <c r="C145" s="193" t="s">
        <v>7</v>
      </c>
      <c r="D145" s="193" t="s">
        <v>266</v>
      </c>
      <c r="E145" s="193">
        <v>2</v>
      </c>
      <c r="F145" s="193" t="s">
        <v>9</v>
      </c>
      <c r="G145" s="192" t="s">
        <v>4225</v>
      </c>
      <c r="H145" s="132" t="s">
        <v>3766</v>
      </c>
      <c r="I145" s="187" t="s">
        <v>3658</v>
      </c>
      <c r="J145" s="184">
        <f>IF(F145="USD", E145, E145 * IFERROR(VLOOKUP(F145, EXCHANGE_RATE!A:B, 2, FALSE), "Currency not found"))</f>
        <v>2</v>
      </c>
      <c r="K145" s="184">
        <f t="shared" si="9"/>
        <v>2</v>
      </c>
      <c r="L145" s="184">
        <f>IF(C145="MTS", B145, B145 * IFERROR(VLOOKUP(C145, 'QTY_CONVERSIONS '!A:B, 2, FALSE), "Units not  found"))</f>
        <v>0.1</v>
      </c>
      <c r="M145" s="185">
        <f t="shared" si="10"/>
        <v>200</v>
      </c>
      <c r="N145" s="143" t="str">
        <f>IFERROR(VLOOKUP(D145, Product_Category!A:B, 2, FALSE), "Uncategorized")</f>
        <v>MCC</v>
      </c>
      <c r="O145" s="186">
        <f t="shared" si="12"/>
        <v>2000</v>
      </c>
      <c r="P145" s="185">
        <f t="shared" si="11"/>
        <v>200</v>
      </c>
      <c r="Q145" s="143">
        <v>2023</v>
      </c>
      <c r="R145" s="143" t="str">
        <f>IFERROR(VLOOKUP(G145,'SOURCE COMPANY'!A:B, 2, FALSE), "")</f>
        <v>Ajanta Pharma</v>
      </c>
      <c r="S145" s="143" t="str">
        <f>IFERROR(VLOOKUP(H145,'CUSTOMER NAME'!A:B, 2, FALSE), "")</f>
        <v>ANATOLIA EXPRESS</v>
      </c>
    </row>
    <row r="146" spans="1:19">
      <c r="A146" s="86" t="s">
        <v>568</v>
      </c>
      <c r="B146" s="86">
        <v>6000</v>
      </c>
      <c r="C146" s="86" t="s">
        <v>7</v>
      </c>
      <c r="D146" s="86" t="s">
        <v>569</v>
      </c>
      <c r="E146" s="249">
        <v>2.2200000000000002</v>
      </c>
      <c r="F146" s="86" t="s">
        <v>1718</v>
      </c>
      <c r="G146" s="85" t="s">
        <v>88</v>
      </c>
      <c r="H146" s="224" t="s">
        <v>570</v>
      </c>
      <c r="I146" s="183" t="str">
        <f t="shared" ref="I146:I153" si="13">I145</f>
        <v>November</v>
      </c>
      <c r="J146" s="184">
        <f>IF(F146="USD", E146, E146 * IFERROR(VLOOKUP(F146, EXCHANGE_RATE!A:B, 2, FALSE), "Currency not found"))</f>
        <v>2.3754000000000004</v>
      </c>
      <c r="K146" s="184">
        <f t="shared" si="9"/>
        <v>2.38</v>
      </c>
      <c r="L146" s="184">
        <f>IF(C146="MTS", B146, B146 * IFERROR(VLOOKUP(C146, 'QTY_CONVERSIONS '!A:B, 2, FALSE), "Units not  found"))</f>
        <v>6</v>
      </c>
      <c r="M146" s="185">
        <f t="shared" si="10"/>
        <v>14280</v>
      </c>
      <c r="N146" s="143" t="str">
        <f>IFERROR(VLOOKUP(D146, Product_Category!A:B, 2, FALSE), "Uncategorized")</f>
        <v>MCC</v>
      </c>
      <c r="O146" s="186">
        <f t="shared" si="12"/>
        <v>2380</v>
      </c>
      <c r="P146" s="185">
        <f t="shared" si="11"/>
        <v>14280</v>
      </c>
      <c r="Q146" s="143">
        <v>2023</v>
      </c>
      <c r="R146" s="143" t="str">
        <f>IFERROR(VLOOKUP(G146,'SOURCE COMPANY'!A:B, 2, FALSE), "")</f>
        <v>DFE PHARMA</v>
      </c>
      <c r="S146" s="143" t="str">
        <f>IFERROR(VLOOKUP(H146,'CUSTOMER NAME'!A:B, 2, FALSE), "")</f>
        <v>ANDERS ECUADOR</v>
      </c>
    </row>
    <row r="147" spans="1:19">
      <c r="A147" s="85" t="s">
        <v>568</v>
      </c>
      <c r="B147" s="85">
        <v>6000</v>
      </c>
      <c r="C147" s="85" t="s">
        <v>7</v>
      </c>
      <c r="D147" s="85" t="s">
        <v>569</v>
      </c>
      <c r="E147" s="248">
        <v>2.2200000000000002</v>
      </c>
      <c r="F147" s="85" t="s">
        <v>1718</v>
      </c>
      <c r="G147" s="85" t="s">
        <v>88</v>
      </c>
      <c r="H147" s="118" t="s">
        <v>570</v>
      </c>
      <c r="I147" s="183" t="str">
        <f t="shared" si="13"/>
        <v>November</v>
      </c>
      <c r="J147" s="184">
        <f>IF(F147="USD", E147, E147 * IFERROR(VLOOKUP(F147, EXCHANGE_RATE!A:B, 2, FALSE), "Currency not found"))</f>
        <v>2.3754000000000004</v>
      </c>
      <c r="K147" s="184">
        <f t="shared" si="9"/>
        <v>2.38</v>
      </c>
      <c r="L147" s="184">
        <f>IF(C147="MTS", B147, B147 * IFERROR(VLOOKUP(C147, 'QTY_CONVERSIONS '!A:B, 2, FALSE), "Units not  found"))</f>
        <v>6</v>
      </c>
      <c r="M147" s="185">
        <f t="shared" si="10"/>
        <v>14280</v>
      </c>
      <c r="N147" s="143" t="str">
        <f>IFERROR(VLOOKUP(D147, Product_Category!A:B, 2, FALSE), "Uncategorized")</f>
        <v>MCC</v>
      </c>
      <c r="O147" s="186">
        <f t="shared" si="12"/>
        <v>2380</v>
      </c>
      <c r="P147" s="185">
        <f t="shared" si="11"/>
        <v>14280</v>
      </c>
      <c r="Q147" s="143">
        <v>2023</v>
      </c>
      <c r="R147" s="143" t="str">
        <f>IFERROR(VLOOKUP(G147,'SOURCE COMPANY'!A:B, 2, FALSE), "")</f>
        <v>DFE PHARMA</v>
      </c>
      <c r="S147" s="143" t="str">
        <f>IFERROR(VLOOKUP(H147,'CUSTOMER NAME'!A:B, 2, FALSE), "")</f>
        <v>ANDERS ECUADOR</v>
      </c>
    </row>
    <row r="148" spans="1:19">
      <c r="A148" s="85" t="s">
        <v>568</v>
      </c>
      <c r="B148" s="85">
        <v>5000</v>
      </c>
      <c r="C148" s="85" t="s">
        <v>7</v>
      </c>
      <c r="D148" s="85" t="s">
        <v>571</v>
      </c>
      <c r="E148" s="248">
        <v>2.2200000000000002</v>
      </c>
      <c r="F148" s="85" t="s">
        <v>1718</v>
      </c>
      <c r="G148" s="85" t="s">
        <v>88</v>
      </c>
      <c r="H148" s="118" t="s">
        <v>570</v>
      </c>
      <c r="I148" s="183" t="str">
        <f t="shared" si="13"/>
        <v>November</v>
      </c>
      <c r="J148" s="184">
        <f>IF(F148="USD", E148, E148 * IFERROR(VLOOKUP(F148, EXCHANGE_RATE!A:B, 2, FALSE), "Currency not found"))</f>
        <v>2.3754000000000004</v>
      </c>
      <c r="K148" s="184">
        <f t="shared" si="9"/>
        <v>2.38</v>
      </c>
      <c r="L148" s="184">
        <f>IF(C148="MTS", B148, B148 * IFERROR(VLOOKUP(C148, 'QTY_CONVERSIONS '!A:B, 2, FALSE), "Units not  found"))</f>
        <v>5</v>
      </c>
      <c r="M148" s="185">
        <f t="shared" si="10"/>
        <v>11900</v>
      </c>
      <c r="N148" s="143" t="str">
        <f>IFERROR(VLOOKUP(D148, Product_Category!A:B, 2, FALSE), "Uncategorized")</f>
        <v>MCC</v>
      </c>
      <c r="O148" s="186">
        <f t="shared" si="12"/>
        <v>2380</v>
      </c>
      <c r="P148" s="185">
        <f t="shared" si="11"/>
        <v>11900</v>
      </c>
      <c r="Q148" s="143">
        <v>2023</v>
      </c>
      <c r="R148" s="143" t="str">
        <f>IFERROR(VLOOKUP(G148,'SOURCE COMPANY'!A:B, 2, FALSE), "")</f>
        <v>DFE PHARMA</v>
      </c>
      <c r="S148" s="143" t="str">
        <f>IFERROR(VLOOKUP(H148,'CUSTOMER NAME'!A:B, 2, FALSE), "")</f>
        <v>ANDERS ECUADOR</v>
      </c>
    </row>
    <row r="149" spans="1:19">
      <c r="A149" s="85" t="s">
        <v>568</v>
      </c>
      <c r="B149" s="85">
        <v>5000</v>
      </c>
      <c r="C149" s="85" t="s">
        <v>7</v>
      </c>
      <c r="D149" s="85" t="s">
        <v>571</v>
      </c>
      <c r="E149" s="248">
        <v>2.2200000000000002</v>
      </c>
      <c r="F149" s="85" t="s">
        <v>1718</v>
      </c>
      <c r="G149" s="85" t="s">
        <v>88</v>
      </c>
      <c r="H149" s="118" t="s">
        <v>570</v>
      </c>
      <c r="I149" s="183" t="str">
        <f t="shared" si="13"/>
        <v>November</v>
      </c>
      <c r="J149" s="184">
        <f>IF(F149="USD", E149, E149 * IFERROR(VLOOKUP(F149, EXCHANGE_RATE!A:B, 2, FALSE), "Currency not found"))</f>
        <v>2.3754000000000004</v>
      </c>
      <c r="K149" s="184">
        <f t="shared" si="9"/>
        <v>2.38</v>
      </c>
      <c r="L149" s="184">
        <f>IF(C149="MTS", B149, B149 * IFERROR(VLOOKUP(C149, 'QTY_CONVERSIONS '!A:B, 2, FALSE), "Units not  found"))</f>
        <v>5</v>
      </c>
      <c r="M149" s="185">
        <f t="shared" si="10"/>
        <v>11900</v>
      </c>
      <c r="N149" s="143" t="str">
        <f>IFERROR(VLOOKUP(D149, Product_Category!A:B, 2, FALSE), "Uncategorized")</f>
        <v>MCC</v>
      </c>
      <c r="O149" s="186">
        <f t="shared" si="12"/>
        <v>2380</v>
      </c>
      <c r="P149" s="185">
        <f t="shared" si="11"/>
        <v>11900</v>
      </c>
      <c r="Q149" s="143">
        <v>2023</v>
      </c>
      <c r="R149" s="143" t="str">
        <f>IFERROR(VLOOKUP(G149,'SOURCE COMPANY'!A:B, 2, FALSE), "")</f>
        <v>DFE PHARMA</v>
      </c>
      <c r="S149" s="143" t="str">
        <f>IFERROR(VLOOKUP(H149,'CUSTOMER NAME'!A:B, 2, FALSE), "")</f>
        <v>ANDERS ECUADOR</v>
      </c>
    </row>
    <row r="150" spans="1:19">
      <c r="A150" s="85" t="s">
        <v>852</v>
      </c>
      <c r="B150" s="85">
        <v>1000</v>
      </c>
      <c r="C150" s="85" t="s">
        <v>7</v>
      </c>
      <c r="D150" s="85" t="s">
        <v>856</v>
      </c>
      <c r="E150" s="248">
        <v>2.6899462000000001</v>
      </c>
      <c r="F150" s="85" t="s">
        <v>1718</v>
      </c>
      <c r="G150" s="85" t="s">
        <v>88</v>
      </c>
      <c r="H150" s="118" t="s">
        <v>570</v>
      </c>
      <c r="I150" s="183" t="str">
        <f t="shared" si="13"/>
        <v>November</v>
      </c>
      <c r="J150" s="184">
        <f>IF(F150="USD", E150, E150 * IFERROR(VLOOKUP(F150, EXCHANGE_RATE!A:B, 2, FALSE), "Currency not found"))</f>
        <v>2.8782424340000001</v>
      </c>
      <c r="K150" s="184">
        <f t="shared" si="9"/>
        <v>2.88</v>
      </c>
      <c r="L150" s="184">
        <f>IF(C150="MTS", B150, B150 * IFERROR(VLOOKUP(C150, 'QTY_CONVERSIONS '!A:B, 2, FALSE), "Units not  found"))</f>
        <v>1</v>
      </c>
      <c r="M150" s="185">
        <f t="shared" si="10"/>
        <v>2880</v>
      </c>
      <c r="N150" s="143" t="str">
        <f>IFERROR(VLOOKUP(D150, Product_Category!A:B, 2, FALSE), "Uncategorized")</f>
        <v>MCC</v>
      </c>
      <c r="O150" s="186">
        <f t="shared" si="12"/>
        <v>2880</v>
      </c>
      <c r="P150" s="185">
        <f t="shared" si="11"/>
        <v>2880</v>
      </c>
      <c r="Q150" s="143">
        <v>2023</v>
      </c>
      <c r="R150" s="143" t="str">
        <f>IFERROR(VLOOKUP(G150,'SOURCE COMPANY'!A:B, 2, FALSE), "")</f>
        <v>DFE PHARMA</v>
      </c>
      <c r="S150" s="143" t="str">
        <f>IFERROR(VLOOKUP(H150,'CUSTOMER NAME'!A:B, 2, FALSE), "")</f>
        <v>ANDERS ECUADOR</v>
      </c>
    </row>
    <row r="151" spans="1:19">
      <c r="A151" s="85" t="s">
        <v>852</v>
      </c>
      <c r="B151" s="85">
        <v>750</v>
      </c>
      <c r="C151" s="85" t="s">
        <v>7</v>
      </c>
      <c r="D151" s="85" t="s">
        <v>857</v>
      </c>
      <c r="E151" s="248">
        <v>7.75</v>
      </c>
      <c r="F151" s="85" t="s">
        <v>9</v>
      </c>
      <c r="G151" s="85" t="s">
        <v>88</v>
      </c>
      <c r="H151" s="118" t="s">
        <v>570</v>
      </c>
      <c r="I151" s="183" t="str">
        <f t="shared" si="13"/>
        <v>November</v>
      </c>
      <c r="J151" s="184">
        <f>IF(F151="USD", E151, E151 * IFERROR(VLOOKUP(F151, EXCHANGE_RATE!A:B, 2, FALSE), "Currency not found"))</f>
        <v>7.75</v>
      </c>
      <c r="K151" s="184">
        <f t="shared" si="9"/>
        <v>7.75</v>
      </c>
      <c r="L151" s="184">
        <f>IF(C151="MTS", B151, B151 * IFERROR(VLOOKUP(C151, 'QTY_CONVERSIONS '!A:B, 2, FALSE), "Units not  found"))</f>
        <v>0.75</v>
      </c>
      <c r="M151" s="185">
        <f t="shared" si="10"/>
        <v>5812.5</v>
      </c>
      <c r="N151" s="143" t="str">
        <f>IFERROR(VLOOKUP(D151, Product_Category!A:B, 2, FALSE), "Uncategorized")</f>
        <v>MCC</v>
      </c>
      <c r="O151" s="186">
        <f t="shared" si="12"/>
        <v>7750</v>
      </c>
      <c r="P151" s="185">
        <f t="shared" si="11"/>
        <v>5812.5</v>
      </c>
      <c r="Q151" s="143">
        <v>2023</v>
      </c>
      <c r="R151" s="143" t="str">
        <f>IFERROR(VLOOKUP(G151,'SOURCE COMPANY'!A:B, 2, FALSE), "")</f>
        <v>DFE PHARMA</v>
      </c>
      <c r="S151" s="143" t="str">
        <f>IFERROR(VLOOKUP(H151,'CUSTOMER NAME'!A:B, 2, FALSE), "")</f>
        <v>ANDERS ECUADOR</v>
      </c>
    </row>
    <row r="152" spans="1:19">
      <c r="A152" s="85" t="s">
        <v>852</v>
      </c>
      <c r="B152" s="85">
        <v>25</v>
      </c>
      <c r="C152" s="85" t="s">
        <v>7</v>
      </c>
      <c r="D152" s="85" t="s">
        <v>839</v>
      </c>
      <c r="E152" s="248">
        <v>10</v>
      </c>
      <c r="F152" s="85" t="s">
        <v>9</v>
      </c>
      <c r="G152" s="85" t="s">
        <v>88</v>
      </c>
      <c r="H152" s="118" t="s">
        <v>570</v>
      </c>
      <c r="I152" s="183" t="str">
        <f t="shared" si="13"/>
        <v>November</v>
      </c>
      <c r="J152" s="184">
        <f>IF(F152="USD", E152, E152 * IFERROR(VLOOKUP(F152, EXCHANGE_RATE!A:B, 2, FALSE), "Currency not found"))</f>
        <v>10</v>
      </c>
      <c r="K152" s="184">
        <f t="shared" si="9"/>
        <v>10</v>
      </c>
      <c r="L152" s="184">
        <f>IF(C152="MTS", B152, B152 * IFERROR(VLOOKUP(C152, 'QTY_CONVERSIONS '!A:B, 2, FALSE), "Units not  found"))</f>
        <v>2.5000000000000001E-2</v>
      </c>
      <c r="M152" s="185">
        <f t="shared" si="10"/>
        <v>250</v>
      </c>
      <c r="N152" s="143" t="str">
        <f>IFERROR(VLOOKUP(D152, Product_Category!A:B, 2, FALSE), "Uncategorized")</f>
        <v>MCC</v>
      </c>
      <c r="O152" s="186">
        <f t="shared" si="12"/>
        <v>10000</v>
      </c>
      <c r="P152" s="185">
        <f t="shared" si="11"/>
        <v>250</v>
      </c>
      <c r="Q152" s="143">
        <v>2023</v>
      </c>
      <c r="R152" s="143" t="str">
        <f>IFERROR(VLOOKUP(G152,'SOURCE COMPANY'!A:B, 2, FALSE), "")</f>
        <v>DFE PHARMA</v>
      </c>
      <c r="S152" s="143" t="str">
        <f>IFERROR(VLOOKUP(H152,'CUSTOMER NAME'!A:B, 2, FALSE), "")</f>
        <v>ANDERS ECUADOR</v>
      </c>
    </row>
    <row r="153" spans="1:19">
      <c r="A153" s="86" t="s">
        <v>852</v>
      </c>
      <c r="B153" s="86">
        <v>2000</v>
      </c>
      <c r="C153" s="86" t="s">
        <v>7</v>
      </c>
      <c r="D153" s="86" t="s">
        <v>859</v>
      </c>
      <c r="E153" s="249">
        <v>2.8499430000000001</v>
      </c>
      <c r="F153" s="86" t="s">
        <v>9</v>
      </c>
      <c r="G153" s="85" t="s">
        <v>88</v>
      </c>
      <c r="H153" s="118" t="s">
        <v>570</v>
      </c>
      <c r="I153" s="183" t="str">
        <f t="shared" si="13"/>
        <v>November</v>
      </c>
      <c r="J153" s="184">
        <f>IF(F153="USD", E153, E153 * IFERROR(VLOOKUP(F153, EXCHANGE_RATE!A:B, 2, FALSE), "Currency not found"))</f>
        <v>2.8499430000000001</v>
      </c>
      <c r="K153" s="184">
        <f t="shared" si="9"/>
        <v>2.8499999999999996</v>
      </c>
      <c r="L153" s="184">
        <f>IF(C153="MTS", B153, B153 * IFERROR(VLOOKUP(C153, 'QTY_CONVERSIONS '!A:B, 2, FALSE), "Units not  found"))</f>
        <v>2</v>
      </c>
      <c r="M153" s="185">
        <f t="shared" si="10"/>
        <v>5699.9999999999991</v>
      </c>
      <c r="N153" s="143" t="str">
        <f>IFERROR(VLOOKUP(D153, Product_Category!A:B, 2, FALSE), "Uncategorized")</f>
        <v>MCC</v>
      </c>
      <c r="O153" s="186">
        <f t="shared" si="12"/>
        <v>2849.9999999999995</v>
      </c>
      <c r="P153" s="185">
        <f t="shared" si="11"/>
        <v>5699.9999999999991</v>
      </c>
      <c r="Q153" s="143">
        <v>2023</v>
      </c>
      <c r="R153" s="143" t="str">
        <f>IFERROR(VLOOKUP(G153,'SOURCE COMPANY'!A:B, 2, FALSE), "")</f>
        <v>DFE PHARMA</v>
      </c>
      <c r="S153" s="143" t="str">
        <f>IFERROR(VLOOKUP(H153,'CUSTOMER NAME'!A:B, 2, FALSE), "")</f>
        <v>ANDERS ECUADOR</v>
      </c>
    </row>
    <row r="154" spans="1:19">
      <c r="A154" s="188" t="s">
        <v>1912</v>
      </c>
      <c r="B154" s="188">
        <v>10000</v>
      </c>
      <c r="C154" s="188" t="s">
        <v>7</v>
      </c>
      <c r="D154" s="188" t="s">
        <v>3085</v>
      </c>
      <c r="E154" s="188">
        <v>2.77</v>
      </c>
      <c r="F154" s="188" t="s">
        <v>1718</v>
      </c>
      <c r="G154" s="86" t="s">
        <v>88</v>
      </c>
      <c r="H154" s="120" t="s">
        <v>3086</v>
      </c>
      <c r="I154" s="187" t="s">
        <v>3034</v>
      </c>
      <c r="J154" s="184">
        <f>IF(F154="USD", E154, E154 * IFERROR(VLOOKUP(F154, EXCHANGE_RATE!A:B, 2, FALSE), "Currency not found"))</f>
        <v>2.9639000000000002</v>
      </c>
      <c r="K154" s="184">
        <f t="shared" si="9"/>
        <v>2.9699999999999998</v>
      </c>
      <c r="L154" s="184">
        <f>IF(C154="MTS", B154, B154 * IFERROR(VLOOKUP(C154, 'QTY_CONVERSIONS '!A:B, 2, FALSE), "Units not  found"))</f>
        <v>10</v>
      </c>
      <c r="M154" s="185">
        <f t="shared" si="10"/>
        <v>29699.999999999996</v>
      </c>
      <c r="N154" s="143" t="str">
        <f>IFERROR(VLOOKUP(D154, Product_Category!A:B, 2, FALSE), "Uncategorized")</f>
        <v>MCC</v>
      </c>
      <c r="O154" s="186">
        <f t="shared" si="12"/>
        <v>2969.9999999999995</v>
      </c>
      <c r="P154" s="185">
        <f t="shared" si="11"/>
        <v>29699.999999999996</v>
      </c>
      <c r="Q154" s="143">
        <v>2023</v>
      </c>
      <c r="R154" s="143" t="str">
        <f>IFERROR(VLOOKUP(G154,'SOURCE COMPANY'!A:B, 2, FALSE), "")</f>
        <v>DFE PHARMA</v>
      </c>
      <c r="S154" s="143" t="str">
        <f>IFERROR(VLOOKUP(H154,'CUSTOMER NAME'!A:B, 2, FALSE), "")</f>
        <v>ANDROMA LABS</v>
      </c>
    </row>
    <row r="155" spans="1:19">
      <c r="A155" s="193" t="s">
        <v>1025</v>
      </c>
      <c r="B155" s="193">
        <v>500</v>
      </c>
      <c r="C155" s="193" t="s">
        <v>7</v>
      </c>
      <c r="D155" s="193" t="s">
        <v>3713</v>
      </c>
      <c r="E155" s="193">
        <v>3.85</v>
      </c>
      <c r="F155" s="193" t="s">
        <v>9</v>
      </c>
      <c r="G155" s="88" t="s">
        <v>1371</v>
      </c>
      <c r="H155" s="132" t="s">
        <v>3815</v>
      </c>
      <c r="I155" s="187" t="s">
        <v>3658</v>
      </c>
      <c r="J155" s="184">
        <f>IF(F155="USD", E155, E155 * IFERROR(VLOOKUP(F155, EXCHANGE_RATE!A:B, 2, FALSE), "Currency not found"))</f>
        <v>3.85</v>
      </c>
      <c r="K155" s="184">
        <f t="shared" si="9"/>
        <v>3.85</v>
      </c>
      <c r="L155" s="184">
        <f>IF(C155="MTS", B155, B155 * IFERROR(VLOOKUP(C155, 'QTY_CONVERSIONS '!A:B, 2, FALSE), "Units not  found"))</f>
        <v>0.5</v>
      </c>
      <c r="M155" s="185">
        <f t="shared" si="10"/>
        <v>1925</v>
      </c>
      <c r="N155" s="143" t="str">
        <f>IFERROR(VLOOKUP(D155, Product_Category!A:B, 2, FALSE), "Uncategorized")</f>
        <v>MCC</v>
      </c>
      <c r="O155" s="186">
        <f t="shared" si="12"/>
        <v>3850</v>
      </c>
      <c r="P155" s="185">
        <f t="shared" si="11"/>
        <v>1925</v>
      </c>
      <c r="Q155" s="143">
        <v>2023</v>
      </c>
      <c r="R155" s="143" t="str">
        <f>IFERROR(VLOOKUP(G155,'SOURCE COMPANY'!A:B, 2, FALSE), "")</f>
        <v>Vertex Chemicals</v>
      </c>
      <c r="S155" s="143" t="str">
        <f>IFERROR(VLOOKUP(H155,'CUSTOMER NAME'!A:B, 2, FALSE), "")</f>
        <v>ANKA PIN CODE</v>
      </c>
    </row>
    <row r="156" spans="1:19">
      <c r="A156" s="193" t="s">
        <v>1010</v>
      </c>
      <c r="B156" s="193">
        <v>50</v>
      </c>
      <c r="C156" s="193" t="s">
        <v>7</v>
      </c>
      <c r="D156" s="193" t="s">
        <v>3899</v>
      </c>
      <c r="E156" s="193">
        <v>24.5</v>
      </c>
      <c r="F156" s="193" t="s">
        <v>9</v>
      </c>
      <c r="G156" s="88" t="s">
        <v>790</v>
      </c>
      <c r="H156" s="132" t="s">
        <v>3974</v>
      </c>
      <c r="I156" s="187" t="s">
        <v>3893</v>
      </c>
      <c r="J156" s="184">
        <f>IF(F156="USD", E156, E156 * IFERROR(VLOOKUP(F156, EXCHANGE_RATE!A:B, 2, FALSE), "Currency not found"))</f>
        <v>24.5</v>
      </c>
      <c r="K156" s="184">
        <f t="shared" si="9"/>
        <v>24.5</v>
      </c>
      <c r="L156" s="184">
        <f>IF(C156="MTS", B156, B156 * IFERROR(VLOOKUP(C156, 'QTY_CONVERSIONS '!A:B, 2, FALSE), "Units not  found"))</f>
        <v>0.05</v>
      </c>
      <c r="M156" s="185">
        <f t="shared" si="10"/>
        <v>1225</v>
      </c>
      <c r="N156" s="143" t="str">
        <f>IFERROR(VLOOKUP(D156, Product_Category!A:B, 2, FALSE), "Uncategorized")</f>
        <v>CROSCARMELLOSE SODIUM</v>
      </c>
      <c r="O156" s="186">
        <f t="shared" si="12"/>
        <v>24500</v>
      </c>
      <c r="P156" s="185">
        <f t="shared" si="11"/>
        <v>1225</v>
      </c>
      <c r="Q156" s="143">
        <v>2023</v>
      </c>
      <c r="R156" s="143" t="str">
        <f>IFERROR(VLOOKUP(G156,'SOURCE COMPANY'!A:B, 2, FALSE), "")</f>
        <v>HIRANYA CELLULOSE</v>
      </c>
      <c r="S156" s="143" t="str">
        <f>IFERROR(VLOOKUP(H156,'CUSTOMER NAME'!A:B, 2, FALSE), "")</f>
        <v>ANTIBIOTICE S.A.</v>
      </c>
    </row>
    <row r="157" spans="1:19">
      <c r="A157" s="86" t="s">
        <v>1012</v>
      </c>
      <c r="B157" s="86">
        <v>500</v>
      </c>
      <c r="C157" s="86" t="s">
        <v>7</v>
      </c>
      <c r="D157" s="86" t="s">
        <v>543</v>
      </c>
      <c r="E157" s="249">
        <v>3.8999220000000001</v>
      </c>
      <c r="F157" s="86" t="s">
        <v>9</v>
      </c>
      <c r="G157" s="86" t="s">
        <v>88</v>
      </c>
      <c r="H157" s="224" t="s">
        <v>1017</v>
      </c>
      <c r="I157" s="183" t="str">
        <f t="shared" ref="I157:I168" si="14">I156</f>
        <v>December</v>
      </c>
      <c r="J157" s="184">
        <f>IF(F157="USD", E157, E157 * IFERROR(VLOOKUP(F157, EXCHANGE_RATE!A:B, 2, FALSE), "Currency not found"))</f>
        <v>3.8999220000000001</v>
      </c>
      <c r="K157" s="184">
        <f t="shared" si="9"/>
        <v>3.9</v>
      </c>
      <c r="L157" s="184">
        <f>IF(C157="MTS", B157, B157 * IFERROR(VLOOKUP(C157, 'QTY_CONVERSIONS '!A:B, 2, FALSE), "Units not  found"))</f>
        <v>0.5</v>
      </c>
      <c r="M157" s="185">
        <f t="shared" si="10"/>
        <v>1950</v>
      </c>
      <c r="N157" s="143" t="str">
        <f>IFERROR(VLOOKUP(D157, Product_Category!A:B, 2, FALSE), "Uncategorized")</f>
        <v>MCC</v>
      </c>
      <c r="O157" s="186">
        <f t="shared" si="12"/>
        <v>3900</v>
      </c>
      <c r="P157" s="185">
        <f t="shared" si="11"/>
        <v>1950</v>
      </c>
      <c r="Q157" s="143">
        <v>2023</v>
      </c>
      <c r="R157" s="143" t="str">
        <f>IFERROR(VLOOKUP(G157,'SOURCE COMPANY'!A:B, 2, FALSE), "")</f>
        <v>DFE PHARMA</v>
      </c>
      <c r="S157" s="143" t="str">
        <f>IFERROR(VLOOKUP(H157,'CUSTOMER NAME'!A:B, 2, FALSE), "")</f>
        <v>AO FPK PHARM</v>
      </c>
    </row>
    <row r="158" spans="1:19">
      <c r="A158" s="86" t="s">
        <v>1012</v>
      </c>
      <c r="B158" s="86">
        <v>500</v>
      </c>
      <c r="C158" s="86" t="s">
        <v>7</v>
      </c>
      <c r="D158" s="86" t="s">
        <v>857</v>
      </c>
      <c r="E158" s="249">
        <v>3.9999199999999999</v>
      </c>
      <c r="F158" s="86" t="s">
        <v>9</v>
      </c>
      <c r="G158" s="86" t="s">
        <v>88</v>
      </c>
      <c r="H158" s="224" t="s">
        <v>1017</v>
      </c>
      <c r="I158" s="183" t="str">
        <f t="shared" si="14"/>
        <v>December</v>
      </c>
      <c r="J158" s="184">
        <f>IF(F158="USD", E158, E158 * IFERROR(VLOOKUP(F158, EXCHANGE_RATE!A:B, 2, FALSE), "Currency not found"))</f>
        <v>3.9999199999999999</v>
      </c>
      <c r="K158" s="184">
        <f t="shared" si="9"/>
        <v>4</v>
      </c>
      <c r="L158" s="184">
        <f>IF(C158="MTS", B158, B158 * IFERROR(VLOOKUP(C158, 'QTY_CONVERSIONS '!A:B, 2, FALSE), "Units not  found"))</f>
        <v>0.5</v>
      </c>
      <c r="M158" s="185">
        <f t="shared" si="10"/>
        <v>2000</v>
      </c>
      <c r="N158" s="143" t="str">
        <f>IFERROR(VLOOKUP(D158, Product_Category!A:B, 2, FALSE), "Uncategorized")</f>
        <v>MCC</v>
      </c>
      <c r="O158" s="186">
        <f t="shared" si="12"/>
        <v>4000</v>
      </c>
      <c r="P158" s="185">
        <f t="shared" si="11"/>
        <v>2000</v>
      </c>
      <c r="Q158" s="143">
        <v>2023</v>
      </c>
      <c r="R158" s="143" t="str">
        <f>IFERROR(VLOOKUP(G158,'SOURCE COMPANY'!A:B, 2, FALSE), "")</f>
        <v>DFE PHARMA</v>
      </c>
      <c r="S158" s="143" t="str">
        <f>IFERROR(VLOOKUP(H158,'CUSTOMER NAME'!A:B, 2, FALSE), "")</f>
        <v>AO FPK PHARM</v>
      </c>
    </row>
    <row r="159" spans="1:19">
      <c r="A159" s="88" t="s">
        <v>2050</v>
      </c>
      <c r="B159" s="22">
        <v>50</v>
      </c>
      <c r="C159" s="88" t="s">
        <v>7</v>
      </c>
      <c r="D159" s="88" t="s">
        <v>2051</v>
      </c>
      <c r="E159" s="40">
        <v>1.89</v>
      </c>
      <c r="F159" s="88" t="s">
        <v>9</v>
      </c>
      <c r="G159" s="88" t="s">
        <v>2052</v>
      </c>
      <c r="H159" s="221" t="s">
        <v>2053</v>
      </c>
      <c r="I159" s="183" t="str">
        <f t="shared" si="14"/>
        <v>December</v>
      </c>
      <c r="J159" s="184">
        <f>IF(F159="USD", E159, E159 * IFERROR(VLOOKUP(F159, EXCHANGE_RATE!A:B, 2, FALSE), "Currency not found"))</f>
        <v>1.89</v>
      </c>
      <c r="K159" s="184">
        <f t="shared" si="9"/>
        <v>1.89</v>
      </c>
      <c r="L159" s="184">
        <f>IF(C159="MTS", B159, B159 * IFERROR(VLOOKUP(C159, 'QTY_CONVERSIONS '!A:B, 2, FALSE), "Units not  found"))</f>
        <v>0.05</v>
      </c>
      <c r="M159" s="185">
        <f t="shared" si="10"/>
        <v>94.5</v>
      </c>
      <c r="N159" s="143" t="str">
        <f>IFERROR(VLOOKUP(D159, Product_Category!A:B, 2, FALSE), "Uncategorized")</f>
        <v>MCC</v>
      </c>
      <c r="O159" s="186">
        <f t="shared" si="12"/>
        <v>1890</v>
      </c>
      <c r="P159" s="185">
        <f t="shared" si="11"/>
        <v>94.5</v>
      </c>
      <c r="Q159" s="143">
        <v>2023</v>
      </c>
      <c r="R159" s="143" t="str">
        <f>IFERROR(VLOOKUP(G159,'SOURCE COMPANY'!A:B, 2, FALSE), "")</f>
        <v>UNI MED INDIA</v>
      </c>
      <c r="S159" s="143" t="str">
        <f>IFERROR(VLOOKUP(H159,'CUSTOMER NAME'!A:B, 2, FALSE), "")</f>
        <v>APERA NV</v>
      </c>
    </row>
    <row r="160" spans="1:19">
      <c r="A160" s="87" t="s">
        <v>1600</v>
      </c>
      <c r="B160" s="87">
        <v>50</v>
      </c>
      <c r="C160" s="87" t="s">
        <v>7</v>
      </c>
      <c r="D160" s="87" t="s">
        <v>1601</v>
      </c>
      <c r="E160" s="42">
        <v>1.89</v>
      </c>
      <c r="F160" s="87" t="s">
        <v>9</v>
      </c>
      <c r="G160" s="88" t="s">
        <v>2052</v>
      </c>
      <c r="H160" s="221" t="s">
        <v>2053</v>
      </c>
      <c r="I160" s="183" t="str">
        <f t="shared" si="14"/>
        <v>December</v>
      </c>
      <c r="J160" s="184">
        <f>IF(F160="USD", E160, E160 * IFERROR(VLOOKUP(F160, EXCHANGE_RATE!A:B, 2, FALSE), "Currency not found"))</f>
        <v>1.89</v>
      </c>
      <c r="K160" s="184">
        <f t="shared" si="9"/>
        <v>1.89</v>
      </c>
      <c r="L160" s="184">
        <f>IF(C160="MTS", B160, B160 * IFERROR(VLOOKUP(C160, 'QTY_CONVERSIONS '!A:B, 2, FALSE), "Units not  found"))</f>
        <v>0.05</v>
      </c>
      <c r="M160" s="185">
        <f t="shared" si="10"/>
        <v>94.5</v>
      </c>
      <c r="N160" s="143" t="str">
        <f>IFERROR(VLOOKUP(D160, Product_Category!A:B, 2, FALSE), "Uncategorized")</f>
        <v>MCC</v>
      </c>
      <c r="O160" s="186">
        <f t="shared" si="12"/>
        <v>1890</v>
      </c>
      <c r="P160" s="185">
        <f t="shared" si="11"/>
        <v>94.5</v>
      </c>
      <c r="Q160" s="143">
        <v>2023</v>
      </c>
      <c r="R160" s="143" t="str">
        <f>IFERROR(VLOOKUP(G160,'SOURCE COMPANY'!A:B, 2, FALSE), "")</f>
        <v>UNI MED INDIA</v>
      </c>
      <c r="S160" s="143" t="str">
        <f>IFERROR(VLOOKUP(H160,'CUSTOMER NAME'!A:B, 2, FALSE), "")</f>
        <v>APERA NV</v>
      </c>
    </row>
    <row r="161" spans="1:19">
      <c r="A161" s="87" t="s">
        <v>1600</v>
      </c>
      <c r="B161" s="87">
        <v>50</v>
      </c>
      <c r="C161" s="87" t="s">
        <v>7</v>
      </c>
      <c r="D161" s="87" t="s">
        <v>1601</v>
      </c>
      <c r="E161" s="42">
        <v>1.89</v>
      </c>
      <c r="F161" s="87" t="s">
        <v>9</v>
      </c>
      <c r="G161" s="88" t="s">
        <v>2052</v>
      </c>
      <c r="H161" s="221" t="s">
        <v>2053</v>
      </c>
      <c r="I161" s="183" t="str">
        <f t="shared" si="14"/>
        <v>December</v>
      </c>
      <c r="J161" s="184">
        <f>IF(F161="USD", E161, E161 * IFERROR(VLOOKUP(F161, EXCHANGE_RATE!A:B, 2, FALSE), "Currency not found"))</f>
        <v>1.89</v>
      </c>
      <c r="K161" s="184">
        <f t="shared" si="9"/>
        <v>1.89</v>
      </c>
      <c r="L161" s="184">
        <f>IF(C161="MTS", B161, B161 * IFERROR(VLOOKUP(C161, 'QTY_CONVERSIONS '!A:B, 2, FALSE), "Units not  found"))</f>
        <v>0.05</v>
      </c>
      <c r="M161" s="185">
        <f t="shared" si="10"/>
        <v>94.5</v>
      </c>
      <c r="N161" s="143" t="str">
        <f>IFERROR(VLOOKUP(D161, Product_Category!A:B, 2, FALSE), "Uncategorized")</f>
        <v>MCC</v>
      </c>
      <c r="O161" s="186">
        <f t="shared" si="12"/>
        <v>1890</v>
      </c>
      <c r="P161" s="185">
        <f t="shared" si="11"/>
        <v>94.5</v>
      </c>
      <c r="Q161" s="143">
        <v>2023</v>
      </c>
      <c r="R161" s="143" t="str">
        <f>IFERROR(VLOOKUP(G161,'SOURCE COMPANY'!A:B, 2, FALSE), "")</f>
        <v>UNI MED INDIA</v>
      </c>
      <c r="S161" s="143" t="str">
        <f>IFERROR(VLOOKUP(H161,'CUSTOMER NAME'!A:B, 2, FALSE), "")</f>
        <v>APERA NV</v>
      </c>
    </row>
    <row r="162" spans="1:19">
      <c r="A162" s="85" t="s">
        <v>929</v>
      </c>
      <c r="B162" s="85">
        <v>2000</v>
      </c>
      <c r="C162" s="85" t="s">
        <v>7</v>
      </c>
      <c r="D162" s="85" t="s">
        <v>687</v>
      </c>
      <c r="E162" s="248">
        <v>207.6</v>
      </c>
      <c r="F162" s="85" t="s">
        <v>1730</v>
      </c>
      <c r="G162" s="86" t="s">
        <v>696</v>
      </c>
      <c r="H162" s="224" t="s">
        <v>653</v>
      </c>
      <c r="I162" s="183" t="str">
        <f t="shared" si="14"/>
        <v>December</v>
      </c>
      <c r="J162" s="184">
        <f>IF(F162="USD", E162, E162 * IFERROR(VLOOKUP(F162, EXCHANGE_RATE!A:B, 2, FALSE), "Currency not found"))</f>
        <v>2.4912000000000001</v>
      </c>
      <c r="K162" s="184">
        <f t="shared" si="9"/>
        <v>2.5</v>
      </c>
      <c r="L162" s="184">
        <f>IF(C162="MTS", B162, B162 * IFERROR(VLOOKUP(C162, 'QTY_CONVERSIONS '!A:B, 2, FALSE), "Units not  found"))</f>
        <v>2</v>
      </c>
      <c r="M162" s="185">
        <f t="shared" si="10"/>
        <v>5000</v>
      </c>
      <c r="N162" s="143" t="str">
        <f>IFERROR(VLOOKUP(D162, Product_Category!A:B, 2, FALSE), "Uncategorized")</f>
        <v>CROSCARMELLOSE SODIUM</v>
      </c>
      <c r="O162" s="186">
        <f t="shared" si="12"/>
        <v>2500</v>
      </c>
      <c r="P162" s="185">
        <f t="shared" si="11"/>
        <v>5000</v>
      </c>
      <c r="Q162" s="143">
        <v>2023</v>
      </c>
      <c r="R162" s="143" t="str">
        <f>IFERROR(VLOOKUP(G162,'SOURCE COMPANY'!A:B, 2, FALSE), "")</f>
        <v>Devaya Enterprises</v>
      </c>
      <c r="S162" s="143" t="str">
        <f>IFERROR(VLOOKUP(H162,'CUSTOMER NAME'!A:B, 2, FALSE), "")</f>
        <v>APEX PHARMA</v>
      </c>
    </row>
    <row r="163" spans="1:19">
      <c r="A163" s="87" t="s">
        <v>929</v>
      </c>
      <c r="B163" s="21">
        <v>25</v>
      </c>
      <c r="C163" s="87" t="s">
        <v>7</v>
      </c>
      <c r="D163" s="87" t="s">
        <v>19</v>
      </c>
      <c r="E163" s="41">
        <v>235.197</v>
      </c>
      <c r="F163" s="87" t="s">
        <v>1730</v>
      </c>
      <c r="G163" s="86" t="s">
        <v>696</v>
      </c>
      <c r="H163" s="224" t="s">
        <v>653</v>
      </c>
      <c r="I163" s="183" t="str">
        <f t="shared" si="14"/>
        <v>December</v>
      </c>
      <c r="J163" s="184">
        <f>IF(F163="USD", E163, E163 * IFERROR(VLOOKUP(F163, EXCHANGE_RATE!A:B, 2, FALSE), "Currency not found"))</f>
        <v>2.8223639999999999</v>
      </c>
      <c r="K163" s="184">
        <f t="shared" si="9"/>
        <v>2.8299999999999996</v>
      </c>
      <c r="L163" s="184">
        <f>IF(C163="MTS", B163, B163 * IFERROR(VLOOKUP(C163, 'QTY_CONVERSIONS '!A:B, 2, FALSE), "Units not  found"))</f>
        <v>2.5000000000000001E-2</v>
      </c>
      <c r="M163" s="185">
        <f t="shared" si="10"/>
        <v>70.749999999999986</v>
      </c>
      <c r="N163" s="143" t="str">
        <f>IFERROR(VLOOKUP(D163, Product_Category!A:B, 2, FALSE), "Uncategorized")</f>
        <v>CMC</v>
      </c>
      <c r="O163" s="186">
        <f t="shared" si="12"/>
        <v>2829.9999999999995</v>
      </c>
      <c r="P163" s="185">
        <f t="shared" si="11"/>
        <v>70.749999999999986</v>
      </c>
      <c r="Q163" s="143">
        <v>2023</v>
      </c>
      <c r="R163" s="143" t="str">
        <f>IFERROR(VLOOKUP(G163,'SOURCE COMPANY'!A:B, 2, FALSE), "")</f>
        <v>Devaya Enterprises</v>
      </c>
      <c r="S163" s="143" t="str">
        <f>IFERROR(VLOOKUP(H163,'CUSTOMER NAME'!A:B, 2, FALSE), "")</f>
        <v>APEX PHARMA</v>
      </c>
    </row>
    <row r="164" spans="1:19">
      <c r="A164" s="87" t="s">
        <v>929</v>
      </c>
      <c r="B164" s="21">
        <v>100</v>
      </c>
      <c r="C164" s="87" t="s">
        <v>7</v>
      </c>
      <c r="D164" s="87" t="s">
        <v>2150</v>
      </c>
      <c r="E164" s="41">
        <v>147.00200000000001</v>
      </c>
      <c r="F164" s="87" t="s">
        <v>1730</v>
      </c>
      <c r="G164" s="86" t="s">
        <v>930</v>
      </c>
      <c r="H164" s="224" t="s">
        <v>653</v>
      </c>
      <c r="I164" s="183" t="str">
        <f t="shared" si="14"/>
        <v>December</v>
      </c>
      <c r="J164" s="184">
        <f>IF(F164="USD", E164, E164 * IFERROR(VLOOKUP(F164, EXCHANGE_RATE!A:B, 2, FALSE), "Currency not found"))</f>
        <v>1.7640240000000003</v>
      </c>
      <c r="K164" s="184">
        <f t="shared" si="9"/>
        <v>1.77</v>
      </c>
      <c r="L164" s="184">
        <f>IF(C164="MTS", B164, B164 * IFERROR(VLOOKUP(C164, 'QTY_CONVERSIONS '!A:B, 2, FALSE), "Units not  found"))</f>
        <v>0.1</v>
      </c>
      <c r="M164" s="185">
        <f t="shared" si="10"/>
        <v>177</v>
      </c>
      <c r="N164" s="143" t="str">
        <f>IFERROR(VLOOKUP(D164, Product_Category!A:B, 2, FALSE), "Uncategorized")</f>
        <v>MCC</v>
      </c>
      <c r="O164" s="186">
        <f t="shared" si="12"/>
        <v>1770</v>
      </c>
      <c r="P164" s="185">
        <f t="shared" si="11"/>
        <v>177</v>
      </c>
      <c r="Q164" s="143">
        <v>2023</v>
      </c>
      <c r="R164" s="143" t="str">
        <f>IFERROR(VLOOKUP(G164,'SOURCE COMPANY'!A:B, 2, FALSE), "")</f>
        <v>DRUG CENTRE DELHI</v>
      </c>
      <c r="S164" s="143" t="str">
        <f>IFERROR(VLOOKUP(H164,'CUSTOMER NAME'!A:B, 2, FALSE), "")</f>
        <v>APEX PHARMA</v>
      </c>
    </row>
    <row r="165" spans="1:19">
      <c r="A165" s="87" t="s">
        <v>929</v>
      </c>
      <c r="B165" s="21">
        <v>100</v>
      </c>
      <c r="C165" s="87" t="s">
        <v>7</v>
      </c>
      <c r="D165" s="87" t="s">
        <v>2150</v>
      </c>
      <c r="E165" s="41">
        <v>147.00200000000001</v>
      </c>
      <c r="F165" s="87" t="s">
        <v>1730</v>
      </c>
      <c r="G165" s="86" t="s">
        <v>930</v>
      </c>
      <c r="H165" s="224" t="s">
        <v>653</v>
      </c>
      <c r="I165" s="183" t="str">
        <f t="shared" si="14"/>
        <v>December</v>
      </c>
      <c r="J165" s="184">
        <f>IF(F165="USD", E165, E165 * IFERROR(VLOOKUP(F165, EXCHANGE_RATE!A:B, 2, FALSE), "Currency not found"))</f>
        <v>1.7640240000000003</v>
      </c>
      <c r="K165" s="184">
        <f t="shared" si="9"/>
        <v>1.77</v>
      </c>
      <c r="L165" s="184">
        <f>IF(C165="MTS", B165, B165 * IFERROR(VLOOKUP(C165, 'QTY_CONVERSIONS '!A:B, 2, FALSE), "Units not  found"))</f>
        <v>0.1</v>
      </c>
      <c r="M165" s="185">
        <f t="shared" si="10"/>
        <v>177</v>
      </c>
      <c r="N165" s="143" t="str">
        <f>IFERROR(VLOOKUP(D165, Product_Category!A:B, 2, FALSE), "Uncategorized")</f>
        <v>MCC</v>
      </c>
      <c r="O165" s="186">
        <f t="shared" si="12"/>
        <v>1770</v>
      </c>
      <c r="P165" s="185">
        <f t="shared" si="11"/>
        <v>177</v>
      </c>
      <c r="Q165" s="143">
        <v>2023</v>
      </c>
      <c r="R165" s="143" t="str">
        <f>IFERROR(VLOOKUP(G165,'SOURCE COMPANY'!A:B, 2, FALSE), "")</f>
        <v>DRUG CENTRE DELHI</v>
      </c>
      <c r="S165" s="143" t="str">
        <f>IFERROR(VLOOKUP(H165,'CUSTOMER NAME'!A:B, 2, FALSE), "")</f>
        <v>APEX PHARMA</v>
      </c>
    </row>
    <row r="166" spans="1:19">
      <c r="A166" s="85" t="s">
        <v>651</v>
      </c>
      <c r="B166" s="85">
        <v>50</v>
      </c>
      <c r="C166" s="85" t="s">
        <v>7</v>
      </c>
      <c r="D166" s="85" t="s">
        <v>19</v>
      </c>
      <c r="E166" s="248">
        <v>240</v>
      </c>
      <c r="F166" s="85" t="s">
        <v>1730</v>
      </c>
      <c r="G166" s="88" t="s">
        <v>652</v>
      </c>
      <c r="H166" s="224" t="s">
        <v>653</v>
      </c>
      <c r="I166" s="183" t="str">
        <f t="shared" si="14"/>
        <v>December</v>
      </c>
      <c r="J166" s="184">
        <f>IF(F166="USD", E166, E166 * IFERROR(VLOOKUP(F166, EXCHANGE_RATE!A:B, 2, FALSE), "Currency not found"))</f>
        <v>2.88</v>
      </c>
      <c r="K166" s="184">
        <f t="shared" si="9"/>
        <v>2.88</v>
      </c>
      <c r="L166" s="184">
        <f>IF(C166="MTS", B166, B166 * IFERROR(VLOOKUP(C166, 'QTY_CONVERSIONS '!A:B, 2, FALSE), "Units not  found"))</f>
        <v>0.05</v>
      </c>
      <c r="M166" s="185">
        <f t="shared" si="10"/>
        <v>144</v>
      </c>
      <c r="N166" s="143" t="str">
        <f>IFERROR(VLOOKUP(D166, Product_Category!A:B, 2, FALSE), "Uncategorized")</f>
        <v>CMC</v>
      </c>
      <c r="O166" s="186">
        <f t="shared" si="12"/>
        <v>2880</v>
      </c>
      <c r="P166" s="185">
        <f t="shared" si="11"/>
        <v>144</v>
      </c>
      <c r="Q166" s="143">
        <v>2023</v>
      </c>
      <c r="R166" s="143" t="str">
        <f>IFERROR(VLOOKUP(G166,'SOURCE COMPANY'!A:B, 2, FALSE), "")</f>
        <v>JAYANA PHARMA</v>
      </c>
      <c r="S166" s="143" t="str">
        <f>IFERROR(VLOOKUP(H166,'CUSTOMER NAME'!A:B, 2, FALSE), "")</f>
        <v>APEX PHARMA</v>
      </c>
    </row>
    <row r="167" spans="1:19">
      <c r="A167" s="87" t="s">
        <v>929</v>
      </c>
      <c r="B167" s="21">
        <v>200</v>
      </c>
      <c r="C167" s="87" t="s">
        <v>7</v>
      </c>
      <c r="D167" s="87" t="s">
        <v>1298</v>
      </c>
      <c r="E167" s="41">
        <v>166.602</v>
      </c>
      <c r="F167" s="87" t="s">
        <v>1730</v>
      </c>
      <c r="G167" s="88" t="s">
        <v>652</v>
      </c>
      <c r="H167" s="224" t="s">
        <v>653</v>
      </c>
      <c r="I167" s="183" t="str">
        <f t="shared" si="14"/>
        <v>December</v>
      </c>
      <c r="J167" s="184">
        <f>IF(F167="USD", E167, E167 * IFERROR(VLOOKUP(F167, EXCHANGE_RATE!A:B, 2, FALSE), "Currency not found"))</f>
        <v>1.9992240000000001</v>
      </c>
      <c r="K167" s="184">
        <f t="shared" si="9"/>
        <v>2</v>
      </c>
      <c r="L167" s="184">
        <f>IF(C167="MTS", B167, B167 * IFERROR(VLOOKUP(C167, 'QTY_CONVERSIONS '!A:B, 2, FALSE), "Units not  found"))</f>
        <v>0.2</v>
      </c>
      <c r="M167" s="185">
        <f t="shared" si="10"/>
        <v>400</v>
      </c>
      <c r="N167" s="143" t="str">
        <f>IFERROR(VLOOKUP(D167, Product_Category!A:B, 2, FALSE), "Uncategorized")</f>
        <v>MCC</v>
      </c>
      <c r="O167" s="186">
        <f t="shared" si="12"/>
        <v>2000</v>
      </c>
      <c r="P167" s="185">
        <f t="shared" si="11"/>
        <v>400</v>
      </c>
      <c r="Q167" s="143">
        <v>2023</v>
      </c>
      <c r="R167" s="143" t="str">
        <f>IFERROR(VLOOKUP(G167,'SOURCE COMPANY'!A:B, 2, FALSE), "")</f>
        <v>JAYANA PHARMA</v>
      </c>
      <c r="S167" s="143" t="str">
        <f>IFERROR(VLOOKUP(H167,'CUSTOMER NAME'!A:B, 2, FALSE), "")</f>
        <v>APEX PHARMA</v>
      </c>
    </row>
    <row r="168" spans="1:19">
      <c r="A168" s="87" t="s">
        <v>929</v>
      </c>
      <c r="B168" s="21">
        <v>200</v>
      </c>
      <c r="C168" s="87" t="s">
        <v>7</v>
      </c>
      <c r="D168" s="87" t="s">
        <v>1468</v>
      </c>
      <c r="E168" s="41">
        <v>166.602</v>
      </c>
      <c r="F168" s="87" t="s">
        <v>1730</v>
      </c>
      <c r="G168" s="88" t="s">
        <v>652</v>
      </c>
      <c r="H168" s="224" t="s">
        <v>653</v>
      </c>
      <c r="I168" s="183" t="str">
        <f t="shared" si="14"/>
        <v>December</v>
      </c>
      <c r="J168" s="184">
        <f>IF(F168="USD", E168, E168 * IFERROR(VLOOKUP(F168, EXCHANGE_RATE!A:B, 2, FALSE), "Currency not found"))</f>
        <v>1.9992240000000001</v>
      </c>
      <c r="K168" s="184">
        <f t="shared" si="9"/>
        <v>2</v>
      </c>
      <c r="L168" s="184">
        <f>IF(C168="MTS", B168, B168 * IFERROR(VLOOKUP(C168, 'QTY_CONVERSIONS '!A:B, 2, FALSE), "Units not  found"))</f>
        <v>0.2</v>
      </c>
      <c r="M168" s="185">
        <f t="shared" si="10"/>
        <v>400</v>
      </c>
      <c r="N168" s="143" t="str">
        <f>IFERROR(VLOOKUP(D168, Product_Category!A:B, 2, FALSE), "Uncategorized")</f>
        <v>MCC</v>
      </c>
      <c r="O168" s="186">
        <f t="shared" si="12"/>
        <v>2000</v>
      </c>
      <c r="P168" s="185">
        <f t="shared" si="11"/>
        <v>400</v>
      </c>
      <c r="Q168" s="143">
        <v>2023</v>
      </c>
      <c r="R168" s="143" t="str">
        <f>IFERROR(VLOOKUP(G168,'SOURCE COMPANY'!A:B, 2, FALSE), "")</f>
        <v>JAYANA PHARMA</v>
      </c>
      <c r="S168" s="143" t="str">
        <f>IFERROR(VLOOKUP(H168,'CUSTOMER NAME'!A:B, 2, FALSE), "")</f>
        <v>APEX PHARMA</v>
      </c>
    </row>
    <row r="169" spans="1:19">
      <c r="A169" s="192" t="s">
        <v>929</v>
      </c>
      <c r="B169" s="192">
        <v>100</v>
      </c>
      <c r="C169" s="192" t="s">
        <v>7</v>
      </c>
      <c r="D169" s="192" t="s">
        <v>19</v>
      </c>
      <c r="E169" s="192">
        <v>2.58</v>
      </c>
      <c r="F169" s="192" t="s">
        <v>9</v>
      </c>
      <c r="G169" s="87" t="s">
        <v>652</v>
      </c>
      <c r="H169" s="224" t="s">
        <v>653</v>
      </c>
      <c r="I169" s="187" t="s">
        <v>3658</v>
      </c>
      <c r="J169" s="184">
        <f>IF(F169="USD", E169, E169 * IFERROR(VLOOKUP(F169, EXCHANGE_RATE!A:B, 2, FALSE), "Currency not found"))</f>
        <v>2.58</v>
      </c>
      <c r="K169" s="184">
        <f t="shared" si="9"/>
        <v>2.58</v>
      </c>
      <c r="L169" s="184">
        <f>IF(C169="MTS", B169, B169 * IFERROR(VLOOKUP(C169, 'QTY_CONVERSIONS '!A:B, 2, FALSE), "Units not  found"))</f>
        <v>0.1</v>
      </c>
      <c r="M169" s="185">
        <f t="shared" si="10"/>
        <v>258</v>
      </c>
      <c r="N169" s="143" t="str">
        <f>IFERROR(VLOOKUP(D169, Product_Category!A:B, 2, FALSE), "Uncategorized")</f>
        <v>CMC</v>
      </c>
      <c r="O169" s="186">
        <f t="shared" si="12"/>
        <v>2580</v>
      </c>
      <c r="P169" s="185">
        <f t="shared" si="11"/>
        <v>258</v>
      </c>
      <c r="Q169" s="143">
        <v>2023</v>
      </c>
      <c r="R169" s="143" t="str">
        <f>IFERROR(VLOOKUP(G169,'SOURCE COMPANY'!A:B, 2, FALSE), "")</f>
        <v>JAYANA PHARMA</v>
      </c>
      <c r="S169" s="143" t="str">
        <f>IFERROR(VLOOKUP(H169,'CUSTOMER NAME'!A:B, 2, FALSE), "")</f>
        <v>APEX PHARMA</v>
      </c>
    </row>
    <row r="170" spans="1:19">
      <c r="A170" s="192" t="s">
        <v>929</v>
      </c>
      <c r="B170" s="192">
        <v>50</v>
      </c>
      <c r="C170" s="192" t="s">
        <v>7</v>
      </c>
      <c r="D170" s="192" t="s">
        <v>3014</v>
      </c>
      <c r="E170" s="192">
        <v>5.87</v>
      </c>
      <c r="F170" s="192" t="s">
        <v>9</v>
      </c>
      <c r="G170" s="87" t="s">
        <v>652</v>
      </c>
      <c r="H170" s="224" t="s">
        <v>653</v>
      </c>
      <c r="I170" s="187" t="s">
        <v>3658</v>
      </c>
      <c r="J170" s="184">
        <f>IF(F170="USD", E170, E170 * IFERROR(VLOOKUP(F170, EXCHANGE_RATE!A:B, 2, FALSE), "Currency not found"))</f>
        <v>5.87</v>
      </c>
      <c r="K170" s="184">
        <f t="shared" si="9"/>
        <v>5.87</v>
      </c>
      <c r="L170" s="184">
        <f>IF(C170="MTS", B170, B170 * IFERROR(VLOOKUP(C170, 'QTY_CONVERSIONS '!A:B, 2, FALSE), "Units not  found"))</f>
        <v>0.05</v>
      </c>
      <c r="M170" s="185">
        <f t="shared" si="10"/>
        <v>293.5</v>
      </c>
      <c r="N170" s="143" t="str">
        <f>IFERROR(VLOOKUP(D170, Product_Category!A:B, 2, FALSE), "Uncategorized")</f>
        <v>CMC</v>
      </c>
      <c r="O170" s="186">
        <f t="shared" si="12"/>
        <v>5870</v>
      </c>
      <c r="P170" s="185">
        <f t="shared" si="11"/>
        <v>293.5</v>
      </c>
      <c r="Q170" s="143">
        <v>2023</v>
      </c>
      <c r="R170" s="143" t="str">
        <f>IFERROR(VLOOKUP(G170,'SOURCE COMPANY'!A:B, 2, FALSE), "")</f>
        <v>JAYANA PHARMA</v>
      </c>
      <c r="S170" s="143" t="str">
        <f>IFERROR(VLOOKUP(H170,'CUSTOMER NAME'!A:B, 2, FALSE), "")</f>
        <v>APEX PHARMA</v>
      </c>
    </row>
    <row r="171" spans="1:19">
      <c r="A171" s="192" t="s">
        <v>929</v>
      </c>
      <c r="B171" s="192">
        <v>100</v>
      </c>
      <c r="C171" s="192" t="s">
        <v>7</v>
      </c>
      <c r="D171" s="192" t="s">
        <v>2775</v>
      </c>
      <c r="E171" s="192">
        <v>145</v>
      </c>
      <c r="F171" s="192" t="s">
        <v>1730</v>
      </c>
      <c r="G171" s="192" t="s">
        <v>662</v>
      </c>
      <c r="H171" s="224" t="s">
        <v>653</v>
      </c>
      <c r="I171" s="187" t="s">
        <v>2670</v>
      </c>
      <c r="J171" s="184">
        <f>IF(F171="USD", E171, E171 * IFERROR(VLOOKUP(F171, EXCHANGE_RATE!A:B, 2, FALSE), "Currency not found"))</f>
        <v>1.74</v>
      </c>
      <c r="K171" s="184">
        <f t="shared" si="9"/>
        <v>1.74</v>
      </c>
      <c r="L171" s="184">
        <f>IF(C171="MTS", B171, B171 * IFERROR(VLOOKUP(C171, 'QTY_CONVERSIONS '!A:B, 2, FALSE), "Units not  found"))</f>
        <v>0.1</v>
      </c>
      <c r="M171" s="185">
        <f t="shared" si="10"/>
        <v>174</v>
      </c>
      <c r="N171" s="143" t="str">
        <f>IFERROR(VLOOKUP(D171, Product_Category!A:B, 2, FALSE), "Uncategorized")</f>
        <v>SSG</v>
      </c>
      <c r="O171" s="186">
        <f t="shared" si="12"/>
        <v>1740</v>
      </c>
      <c r="P171" s="185">
        <f t="shared" si="11"/>
        <v>174</v>
      </c>
      <c r="Q171" s="143">
        <v>2023</v>
      </c>
      <c r="R171" s="143" t="str">
        <f>IFERROR(VLOOKUP(G171,'SOURCE COMPANY'!A:B, 2, FALSE), "")</f>
        <v>K KUMAR &amp; CO</v>
      </c>
      <c r="S171" s="143" t="str">
        <f>IFERROR(VLOOKUP(H171,'CUSTOMER NAME'!A:B, 2, FALSE), "")</f>
        <v>APEX PHARMA</v>
      </c>
    </row>
    <row r="172" spans="1:19">
      <c r="A172" s="192" t="s">
        <v>929</v>
      </c>
      <c r="B172" s="192">
        <v>100</v>
      </c>
      <c r="C172" s="192" t="s">
        <v>7</v>
      </c>
      <c r="D172" s="192" t="s">
        <v>2759</v>
      </c>
      <c r="E172" s="192">
        <v>225.4</v>
      </c>
      <c r="F172" s="192" t="s">
        <v>1730</v>
      </c>
      <c r="G172" s="192" t="s">
        <v>662</v>
      </c>
      <c r="H172" s="224" t="s">
        <v>653</v>
      </c>
      <c r="I172" s="187" t="s">
        <v>2670</v>
      </c>
      <c r="J172" s="184">
        <f>IF(F172="USD", E172, E172 * IFERROR(VLOOKUP(F172, EXCHANGE_RATE!A:B, 2, FALSE), "Currency not found"))</f>
        <v>2.7048000000000001</v>
      </c>
      <c r="K172" s="184">
        <f t="shared" si="9"/>
        <v>2.71</v>
      </c>
      <c r="L172" s="184">
        <f>IF(C172="MTS", B172, B172 * IFERROR(VLOOKUP(C172, 'QTY_CONVERSIONS '!A:B, 2, FALSE), "Units not  found"))</f>
        <v>0.1</v>
      </c>
      <c r="M172" s="185">
        <f t="shared" si="10"/>
        <v>271</v>
      </c>
      <c r="N172" s="143" t="str">
        <f>IFERROR(VLOOKUP(D172, Product_Category!A:B, 2, FALSE), "Uncategorized")</f>
        <v>CROSCARMELLOSE SODIUM</v>
      </c>
      <c r="O172" s="186">
        <f t="shared" si="12"/>
        <v>2710</v>
      </c>
      <c r="P172" s="185">
        <f t="shared" si="11"/>
        <v>271</v>
      </c>
      <c r="Q172" s="143">
        <v>2023</v>
      </c>
      <c r="R172" s="143" t="str">
        <f>IFERROR(VLOOKUP(G172,'SOURCE COMPANY'!A:B, 2, FALSE), "")</f>
        <v>K KUMAR &amp; CO</v>
      </c>
      <c r="S172" s="143" t="str">
        <f>IFERROR(VLOOKUP(H172,'CUSTOMER NAME'!A:B, 2, FALSE), "")</f>
        <v>APEX PHARMA</v>
      </c>
    </row>
    <row r="173" spans="1:19">
      <c r="A173" s="192" t="s">
        <v>1046</v>
      </c>
      <c r="B173" s="192">
        <v>1</v>
      </c>
      <c r="C173" s="192" t="s">
        <v>7</v>
      </c>
      <c r="D173" s="192" t="s">
        <v>19</v>
      </c>
      <c r="E173" s="192">
        <v>5</v>
      </c>
      <c r="F173" s="192" t="s">
        <v>9</v>
      </c>
      <c r="G173" s="192" t="s">
        <v>3540</v>
      </c>
      <c r="H173" s="224" t="s">
        <v>653</v>
      </c>
      <c r="I173" s="187" t="s">
        <v>3658</v>
      </c>
      <c r="J173" s="184">
        <f>IF(F173="USD", E173, E173 * IFERROR(VLOOKUP(F173, EXCHANGE_RATE!A:B, 2, FALSE), "Currency not found"))</f>
        <v>5</v>
      </c>
      <c r="K173" s="184">
        <f t="shared" si="9"/>
        <v>5</v>
      </c>
      <c r="L173" s="184">
        <f>IF(C173="MTS", B173, B173 * IFERROR(VLOOKUP(C173, 'QTY_CONVERSIONS '!A:B, 2, FALSE), "Units not  found"))</f>
        <v>1E-3</v>
      </c>
      <c r="M173" s="185">
        <f t="shared" si="10"/>
        <v>5</v>
      </c>
      <c r="N173" s="143" t="str">
        <f>IFERROR(VLOOKUP(D173, Product_Category!A:B, 2, FALSE), "Uncategorized")</f>
        <v>CMC</v>
      </c>
      <c r="O173" s="186">
        <f t="shared" si="12"/>
        <v>5000</v>
      </c>
      <c r="P173" s="185">
        <f t="shared" si="11"/>
        <v>5</v>
      </c>
      <c r="Q173" s="143">
        <v>2023</v>
      </c>
      <c r="R173" s="143" t="str">
        <f>IFERROR(VLOOKUP(G173,'SOURCE COMPANY'!A:B, 2, FALSE), "")</f>
        <v>LOBA CHEM</v>
      </c>
      <c r="S173" s="143" t="str">
        <f>IFERROR(VLOOKUP(H173,'CUSTOMER NAME'!A:B, 2, FALSE), "")</f>
        <v>APEX PHARMA</v>
      </c>
    </row>
    <row r="174" spans="1:19">
      <c r="A174" s="191" t="s">
        <v>1046</v>
      </c>
      <c r="B174" s="191">
        <v>1</v>
      </c>
      <c r="C174" s="191" t="s">
        <v>7</v>
      </c>
      <c r="D174" s="191" t="s">
        <v>2585</v>
      </c>
      <c r="E174" s="191">
        <v>3</v>
      </c>
      <c r="F174" s="191" t="s">
        <v>9</v>
      </c>
      <c r="G174" s="192" t="s">
        <v>3540</v>
      </c>
      <c r="H174" s="224" t="s">
        <v>653</v>
      </c>
      <c r="I174" s="187" t="s">
        <v>3389</v>
      </c>
      <c r="J174" s="184">
        <f>IF(F174="USD", E174, E174 * IFERROR(VLOOKUP(F174, EXCHANGE_RATE!A:B, 2, FALSE), "Currency not found"))</f>
        <v>3</v>
      </c>
      <c r="K174" s="184">
        <f t="shared" si="9"/>
        <v>3</v>
      </c>
      <c r="L174" s="184">
        <f>IF(C174="MTS", B174, B174 * IFERROR(VLOOKUP(C174, 'QTY_CONVERSIONS '!A:B, 2, FALSE), "Units not  found"))</f>
        <v>1E-3</v>
      </c>
      <c r="M174" s="185">
        <f t="shared" si="10"/>
        <v>3</v>
      </c>
      <c r="N174" s="143" t="str">
        <f>IFERROR(VLOOKUP(D174, Product_Category!A:B, 2, FALSE), "Uncategorized")</f>
        <v>MCC</v>
      </c>
      <c r="O174" s="186">
        <f t="shared" si="12"/>
        <v>3000</v>
      </c>
      <c r="P174" s="185">
        <f t="shared" si="11"/>
        <v>3</v>
      </c>
      <c r="Q174" s="143">
        <v>2023</v>
      </c>
      <c r="R174" s="143" t="str">
        <f>IFERROR(VLOOKUP(G174,'SOURCE COMPANY'!A:B, 2, FALSE), "")</f>
        <v>LOBA CHEM</v>
      </c>
      <c r="S174" s="143" t="str">
        <f>IFERROR(VLOOKUP(H174,'CUSTOMER NAME'!A:B, 2, FALSE), "")</f>
        <v>APEX PHARMA</v>
      </c>
    </row>
    <row r="175" spans="1:19">
      <c r="A175" s="192" t="s">
        <v>1046</v>
      </c>
      <c r="B175" s="192">
        <v>3</v>
      </c>
      <c r="C175" s="192" t="s">
        <v>7</v>
      </c>
      <c r="D175" s="192" t="s">
        <v>2890</v>
      </c>
      <c r="E175" s="192">
        <v>4</v>
      </c>
      <c r="F175" s="192" t="s">
        <v>9</v>
      </c>
      <c r="G175" s="192" t="s">
        <v>3540</v>
      </c>
      <c r="H175" s="118" t="s">
        <v>653</v>
      </c>
      <c r="I175" s="187" t="s">
        <v>2670</v>
      </c>
      <c r="J175" s="184">
        <f>IF(F175="USD", E175, E175 * IFERROR(VLOOKUP(F175, EXCHANGE_RATE!A:B, 2, FALSE), "Currency not found"))</f>
        <v>4</v>
      </c>
      <c r="K175" s="184">
        <f t="shared" si="9"/>
        <v>4</v>
      </c>
      <c r="L175" s="184">
        <f>IF(C175="MTS", B175, B175 * IFERROR(VLOOKUP(C175, 'QTY_CONVERSIONS '!A:B, 2, FALSE), "Units not  found"))</f>
        <v>3.0000000000000001E-3</v>
      </c>
      <c r="M175" s="185">
        <f t="shared" si="10"/>
        <v>12</v>
      </c>
      <c r="N175" s="143" t="str">
        <f>IFERROR(VLOOKUP(D175, Product_Category!A:B, 2, FALSE), "Uncategorized")</f>
        <v>CMC</v>
      </c>
      <c r="O175" s="186">
        <f t="shared" si="12"/>
        <v>4000</v>
      </c>
      <c r="P175" s="185">
        <f t="shared" si="11"/>
        <v>12</v>
      </c>
      <c r="Q175" s="143">
        <v>2023</v>
      </c>
      <c r="R175" s="143" t="str">
        <f>IFERROR(VLOOKUP(G175,'SOURCE COMPANY'!A:B, 2, FALSE), "")</f>
        <v>LOBA CHEM</v>
      </c>
      <c r="S175" s="143" t="str">
        <f>IFERROR(VLOOKUP(H175,'CUSTOMER NAME'!A:B, 2, FALSE), "")</f>
        <v>APEX PHARMA</v>
      </c>
    </row>
    <row r="176" spans="1:19">
      <c r="A176" s="191" t="s">
        <v>929</v>
      </c>
      <c r="B176" s="191">
        <v>300</v>
      </c>
      <c r="C176" s="191" t="s">
        <v>7</v>
      </c>
      <c r="D176" s="191" t="s">
        <v>3136</v>
      </c>
      <c r="E176" s="191">
        <v>1.76</v>
      </c>
      <c r="F176" s="191" t="s">
        <v>9</v>
      </c>
      <c r="G176" s="192" t="s">
        <v>547</v>
      </c>
      <c r="H176" s="118" t="s">
        <v>653</v>
      </c>
      <c r="I176" s="187" t="s">
        <v>3389</v>
      </c>
      <c r="J176" s="184">
        <f>IF(F176="USD", E176, E176 * IFERROR(VLOOKUP(F176, EXCHANGE_RATE!A:B, 2, FALSE), "Currency not found"))</f>
        <v>1.76</v>
      </c>
      <c r="K176" s="184">
        <f t="shared" si="9"/>
        <v>1.76</v>
      </c>
      <c r="L176" s="184">
        <f>IF(C176="MTS", B176, B176 * IFERROR(VLOOKUP(C176, 'QTY_CONVERSIONS '!A:B, 2, FALSE), "Units not  found"))</f>
        <v>0.3</v>
      </c>
      <c r="M176" s="185">
        <f t="shared" si="10"/>
        <v>528</v>
      </c>
      <c r="N176" s="143" t="str">
        <f>IFERROR(VLOOKUP(D176, Product_Category!A:B, 2, FALSE), "Uncategorized")</f>
        <v>MCC</v>
      </c>
      <c r="O176" s="186">
        <f t="shared" si="12"/>
        <v>1760</v>
      </c>
      <c r="P176" s="185">
        <f t="shared" si="11"/>
        <v>528</v>
      </c>
      <c r="Q176" s="143">
        <v>2023</v>
      </c>
      <c r="R176" s="143" t="str">
        <f>IFERROR(VLOOKUP(G176,'SOURCE COMPANY'!A:B, 2, FALSE), "")</f>
        <v>MEHTA MEDICARE</v>
      </c>
      <c r="S176" s="143" t="str">
        <f>IFERROR(VLOOKUP(H176,'CUSTOMER NAME'!A:B, 2, FALSE), "")</f>
        <v>APEX PHARMA</v>
      </c>
    </row>
    <row r="177" spans="1:19">
      <c r="A177" s="191" t="s">
        <v>929</v>
      </c>
      <c r="B177" s="191">
        <v>300</v>
      </c>
      <c r="C177" s="191" t="s">
        <v>7</v>
      </c>
      <c r="D177" s="191" t="s">
        <v>173</v>
      </c>
      <c r="E177" s="191">
        <v>1.88</v>
      </c>
      <c r="F177" s="191" t="s">
        <v>9</v>
      </c>
      <c r="G177" s="192" t="s">
        <v>547</v>
      </c>
      <c r="H177" s="118" t="s">
        <v>653</v>
      </c>
      <c r="I177" s="187" t="s">
        <v>3389</v>
      </c>
      <c r="J177" s="184">
        <f>IF(F177="USD", E177, E177 * IFERROR(VLOOKUP(F177, EXCHANGE_RATE!A:B, 2, FALSE), "Currency not found"))</f>
        <v>1.88</v>
      </c>
      <c r="K177" s="184">
        <f t="shared" si="9"/>
        <v>1.88</v>
      </c>
      <c r="L177" s="184">
        <f>IF(C177="MTS", B177, B177 * IFERROR(VLOOKUP(C177, 'QTY_CONVERSIONS '!A:B, 2, FALSE), "Units not  found"))</f>
        <v>0.3</v>
      </c>
      <c r="M177" s="185">
        <f t="shared" si="10"/>
        <v>564</v>
      </c>
      <c r="N177" s="143" t="str">
        <f>IFERROR(VLOOKUP(D177, Product_Category!A:B, 2, FALSE), "Uncategorized")</f>
        <v>SSG</v>
      </c>
      <c r="O177" s="186">
        <f t="shared" si="12"/>
        <v>1880</v>
      </c>
      <c r="P177" s="185">
        <f t="shared" si="11"/>
        <v>564</v>
      </c>
      <c r="Q177" s="143">
        <v>2023</v>
      </c>
      <c r="R177" s="143" t="str">
        <f>IFERROR(VLOOKUP(G177,'SOURCE COMPANY'!A:B, 2, FALSE), "")</f>
        <v>MEHTA MEDICARE</v>
      </c>
      <c r="S177" s="143" t="str">
        <f>IFERROR(VLOOKUP(H177,'CUSTOMER NAME'!A:B, 2, FALSE), "")</f>
        <v>APEX PHARMA</v>
      </c>
    </row>
    <row r="178" spans="1:19">
      <c r="A178" s="87" t="s">
        <v>929</v>
      </c>
      <c r="B178" s="21">
        <v>200</v>
      </c>
      <c r="C178" s="87" t="s">
        <v>7</v>
      </c>
      <c r="D178" s="87" t="s">
        <v>1978</v>
      </c>
      <c r="E178" s="41">
        <v>155</v>
      </c>
      <c r="F178" s="87" t="s">
        <v>1730</v>
      </c>
      <c r="G178" s="192" t="s">
        <v>671</v>
      </c>
      <c r="H178" s="118" t="s">
        <v>653</v>
      </c>
      <c r="I178" s="183" t="str">
        <f>I177</f>
        <v>October</v>
      </c>
      <c r="J178" s="184">
        <f>IF(F178="USD", E178, E178 * IFERROR(VLOOKUP(F178, EXCHANGE_RATE!A:B, 2, FALSE), "Currency not found"))</f>
        <v>1.86</v>
      </c>
      <c r="K178" s="184">
        <f t="shared" si="9"/>
        <v>1.86</v>
      </c>
      <c r="L178" s="184">
        <f>IF(C178="MTS", B178, B178 * IFERROR(VLOOKUP(C178, 'QTY_CONVERSIONS '!A:B, 2, FALSE), "Units not  found"))</f>
        <v>0.2</v>
      </c>
      <c r="M178" s="185">
        <f t="shared" si="10"/>
        <v>372</v>
      </c>
      <c r="N178" s="143" t="str">
        <f>IFERROR(VLOOKUP(D178, Product_Category!A:B, 2, FALSE), "Uncategorized")</f>
        <v>MCC</v>
      </c>
      <c r="O178" s="186">
        <f t="shared" si="12"/>
        <v>1860</v>
      </c>
      <c r="P178" s="185">
        <f t="shared" si="11"/>
        <v>372</v>
      </c>
      <c r="Q178" s="143">
        <v>2023</v>
      </c>
      <c r="R178" s="143" t="str">
        <f>IFERROR(VLOOKUP(G178,'SOURCE COMPANY'!A:B, 2, FALSE), "")</f>
        <v>SUDARSHAN TRADING</v>
      </c>
      <c r="S178" s="143" t="str">
        <f>IFERROR(VLOOKUP(H178,'CUSTOMER NAME'!A:B, 2, FALSE), "")</f>
        <v>APEX PHARMA</v>
      </c>
    </row>
    <row r="179" spans="1:19">
      <c r="A179" s="87" t="s">
        <v>929</v>
      </c>
      <c r="B179" s="21">
        <v>150</v>
      </c>
      <c r="C179" s="87" t="s">
        <v>7</v>
      </c>
      <c r="D179" s="87" t="s">
        <v>964</v>
      </c>
      <c r="E179" s="41">
        <v>173.33</v>
      </c>
      <c r="F179" s="87" t="s">
        <v>1730</v>
      </c>
      <c r="G179" s="192" t="s">
        <v>671</v>
      </c>
      <c r="H179" s="118" t="s">
        <v>653</v>
      </c>
      <c r="I179" s="183" t="str">
        <f>I178</f>
        <v>October</v>
      </c>
      <c r="J179" s="184">
        <f>IF(F179="USD", E179, E179 * IFERROR(VLOOKUP(F179, EXCHANGE_RATE!A:B, 2, FALSE), "Currency not found"))</f>
        <v>2.0799600000000003</v>
      </c>
      <c r="K179" s="184">
        <f t="shared" si="9"/>
        <v>2.0799999999999996</v>
      </c>
      <c r="L179" s="184">
        <f>IF(C179="MTS", B179, B179 * IFERROR(VLOOKUP(C179, 'QTY_CONVERSIONS '!A:B, 2, FALSE), "Units not  found"))</f>
        <v>0.15</v>
      </c>
      <c r="M179" s="185">
        <f t="shared" si="10"/>
        <v>311.99999999999994</v>
      </c>
      <c r="N179" s="143" t="str">
        <f>IFERROR(VLOOKUP(D179, Product_Category!A:B, 2, FALSE), "Uncategorized")</f>
        <v>MCC</v>
      </c>
      <c r="O179" s="186">
        <f t="shared" si="12"/>
        <v>2079.9999999999995</v>
      </c>
      <c r="P179" s="185">
        <f t="shared" si="11"/>
        <v>311.99999999999994</v>
      </c>
      <c r="Q179" s="143">
        <v>2023</v>
      </c>
      <c r="R179" s="143" t="str">
        <f>IFERROR(VLOOKUP(G179,'SOURCE COMPANY'!A:B, 2, FALSE), "")</f>
        <v>SUDARSHAN TRADING</v>
      </c>
      <c r="S179" s="143" t="str">
        <f>IFERROR(VLOOKUP(H179,'CUSTOMER NAME'!A:B, 2, FALSE), "")</f>
        <v>APEX PHARMA</v>
      </c>
    </row>
    <row r="180" spans="1:19">
      <c r="A180" s="87" t="s">
        <v>929</v>
      </c>
      <c r="B180" s="21">
        <v>50</v>
      </c>
      <c r="C180" s="87" t="s">
        <v>7</v>
      </c>
      <c r="D180" s="87" t="s">
        <v>1979</v>
      </c>
      <c r="E180" s="41">
        <v>240</v>
      </c>
      <c r="F180" s="87" t="s">
        <v>1730</v>
      </c>
      <c r="G180" s="192" t="s">
        <v>671</v>
      </c>
      <c r="H180" s="118" t="s">
        <v>653</v>
      </c>
      <c r="I180" s="183" t="str">
        <f>I179</f>
        <v>October</v>
      </c>
      <c r="J180" s="184">
        <f>IF(F180="USD", E180, E180 * IFERROR(VLOOKUP(F180, EXCHANGE_RATE!A:B, 2, FALSE), "Currency not found"))</f>
        <v>2.88</v>
      </c>
      <c r="K180" s="184">
        <f t="shared" si="9"/>
        <v>2.88</v>
      </c>
      <c r="L180" s="184">
        <f>IF(C180="MTS", B180, B180 * IFERROR(VLOOKUP(C180, 'QTY_CONVERSIONS '!A:B, 2, FALSE), "Units not  found"))</f>
        <v>0.05</v>
      </c>
      <c r="M180" s="185">
        <f t="shared" si="10"/>
        <v>144</v>
      </c>
      <c r="N180" s="143" t="str">
        <f>IFERROR(VLOOKUP(D180, Product_Category!A:B, 2, FALSE), "Uncategorized")</f>
        <v>CMC</v>
      </c>
      <c r="O180" s="186">
        <f t="shared" si="12"/>
        <v>2880</v>
      </c>
      <c r="P180" s="185">
        <f t="shared" si="11"/>
        <v>144</v>
      </c>
      <c r="Q180" s="143">
        <v>2023</v>
      </c>
      <c r="R180" s="143" t="str">
        <f>IFERROR(VLOOKUP(G180,'SOURCE COMPANY'!A:B, 2, FALSE), "")</f>
        <v>SUDARSHAN TRADING</v>
      </c>
      <c r="S180" s="143" t="str">
        <f>IFERROR(VLOOKUP(H180,'CUSTOMER NAME'!A:B, 2, FALSE), "")</f>
        <v>APEX PHARMA</v>
      </c>
    </row>
    <row r="181" spans="1:19">
      <c r="A181" s="85" t="s">
        <v>929</v>
      </c>
      <c r="B181" s="85">
        <v>100</v>
      </c>
      <c r="C181" s="85" t="s">
        <v>7</v>
      </c>
      <c r="D181" s="85" t="s">
        <v>19</v>
      </c>
      <c r="E181" s="248">
        <v>138.96</v>
      </c>
      <c r="F181" s="85" t="s">
        <v>1730</v>
      </c>
      <c r="G181" s="192" t="s">
        <v>671</v>
      </c>
      <c r="H181" s="118" t="s">
        <v>653</v>
      </c>
      <c r="I181" s="183" t="str">
        <f>I180</f>
        <v>October</v>
      </c>
      <c r="J181" s="184">
        <f>IF(F181="USD", E181, E181 * IFERROR(VLOOKUP(F181, EXCHANGE_RATE!A:B, 2, FALSE), "Currency not found"))</f>
        <v>1.6675200000000001</v>
      </c>
      <c r="K181" s="184">
        <f t="shared" si="9"/>
        <v>1.67</v>
      </c>
      <c r="L181" s="184">
        <f>IF(C181="MTS", B181, B181 * IFERROR(VLOOKUP(C181, 'QTY_CONVERSIONS '!A:B, 2, FALSE), "Units not  found"))</f>
        <v>0.1</v>
      </c>
      <c r="M181" s="185">
        <f t="shared" si="10"/>
        <v>167</v>
      </c>
      <c r="N181" s="143" t="str">
        <f>IFERROR(VLOOKUP(D181, Product_Category!A:B, 2, FALSE), "Uncategorized")</f>
        <v>CMC</v>
      </c>
      <c r="O181" s="186">
        <f t="shared" si="12"/>
        <v>1670</v>
      </c>
      <c r="P181" s="185">
        <f t="shared" si="11"/>
        <v>167</v>
      </c>
      <c r="Q181" s="143">
        <v>2023</v>
      </c>
      <c r="R181" s="143" t="str">
        <f>IFERROR(VLOOKUP(G181,'SOURCE COMPANY'!A:B, 2, FALSE), "")</f>
        <v>SUDARSHAN TRADING</v>
      </c>
      <c r="S181" s="143" t="str">
        <f>IFERROR(VLOOKUP(H181,'CUSTOMER NAME'!A:B, 2, FALSE), "")</f>
        <v>APEX PHARMA</v>
      </c>
    </row>
    <row r="182" spans="1:19">
      <c r="A182" s="192" t="s">
        <v>929</v>
      </c>
      <c r="B182" s="192">
        <v>100</v>
      </c>
      <c r="C182" s="192" t="s">
        <v>7</v>
      </c>
      <c r="D182" s="192" t="s">
        <v>19</v>
      </c>
      <c r="E182" s="192">
        <v>4.46</v>
      </c>
      <c r="F182" s="192" t="s">
        <v>9</v>
      </c>
      <c r="G182" s="192" t="s">
        <v>967</v>
      </c>
      <c r="H182" s="118" t="s">
        <v>656</v>
      </c>
      <c r="I182" s="187" t="s">
        <v>3658</v>
      </c>
      <c r="J182" s="184">
        <f>IF(F182="USD", E182, E182 * IFERROR(VLOOKUP(F182, EXCHANGE_RATE!A:B, 2, FALSE), "Currency not found"))</f>
        <v>4.46</v>
      </c>
      <c r="K182" s="184">
        <f t="shared" si="9"/>
        <v>4.46</v>
      </c>
      <c r="L182" s="184">
        <f>IF(C182="MTS", B182, B182 * IFERROR(VLOOKUP(C182, 'QTY_CONVERSIONS '!A:B, 2, FALSE), "Units not  found"))</f>
        <v>0.1</v>
      </c>
      <c r="M182" s="185">
        <f t="shared" si="10"/>
        <v>446</v>
      </c>
      <c r="N182" s="143" t="str">
        <f>IFERROR(VLOOKUP(D182, Product_Category!A:B, 2, FALSE), "Uncategorized")</f>
        <v>CMC</v>
      </c>
      <c r="O182" s="186">
        <f t="shared" si="12"/>
        <v>4460</v>
      </c>
      <c r="P182" s="185">
        <f t="shared" si="11"/>
        <v>446</v>
      </c>
      <c r="Q182" s="143">
        <v>2023</v>
      </c>
      <c r="R182" s="143" t="str">
        <f>IFERROR(VLOOKUP(G182,'SOURCE COMPANY'!A:B, 2, FALSE), "")</f>
        <v>ARUN KUMAR BAID</v>
      </c>
      <c r="S182" s="143" t="str">
        <f>IFERROR(VLOOKUP(H182,'CUSTOMER NAME'!A:B, 2, FALSE), "")</f>
        <v>Apple Pharma</v>
      </c>
    </row>
    <row r="183" spans="1:19">
      <c r="A183" s="192" t="s">
        <v>929</v>
      </c>
      <c r="B183" s="192">
        <v>200</v>
      </c>
      <c r="C183" s="192" t="s">
        <v>7</v>
      </c>
      <c r="D183" s="192" t="s">
        <v>3698</v>
      </c>
      <c r="E183" s="192">
        <v>1.76</v>
      </c>
      <c r="F183" s="192" t="s">
        <v>9</v>
      </c>
      <c r="G183" s="192" t="s">
        <v>967</v>
      </c>
      <c r="H183" s="118" t="s">
        <v>656</v>
      </c>
      <c r="I183" s="187" t="s">
        <v>3658</v>
      </c>
      <c r="J183" s="184">
        <f>IF(F183="USD", E183, E183 * IFERROR(VLOOKUP(F183, EXCHANGE_RATE!A:B, 2, FALSE), "Currency not found"))</f>
        <v>1.76</v>
      </c>
      <c r="K183" s="184">
        <f t="shared" si="9"/>
        <v>1.76</v>
      </c>
      <c r="L183" s="184">
        <f>IF(C183="MTS", B183, B183 * IFERROR(VLOOKUP(C183, 'QTY_CONVERSIONS '!A:B, 2, FALSE), "Units not  found"))</f>
        <v>0.2</v>
      </c>
      <c r="M183" s="185">
        <f t="shared" si="10"/>
        <v>352</v>
      </c>
      <c r="N183" s="143" t="str">
        <f>IFERROR(VLOOKUP(D183, Product_Category!A:B, 2, FALSE), "Uncategorized")</f>
        <v>MCC</v>
      </c>
      <c r="O183" s="186">
        <f t="shared" si="12"/>
        <v>1760</v>
      </c>
      <c r="P183" s="185">
        <f t="shared" si="11"/>
        <v>352</v>
      </c>
      <c r="Q183" s="143">
        <v>2023</v>
      </c>
      <c r="R183" s="143" t="str">
        <f>IFERROR(VLOOKUP(G183,'SOURCE COMPANY'!A:B, 2, FALSE), "")</f>
        <v>ARUN KUMAR BAID</v>
      </c>
      <c r="S183" s="143" t="str">
        <f>IFERROR(VLOOKUP(H183,'CUSTOMER NAME'!A:B, 2, FALSE), "")</f>
        <v>Apple Pharma</v>
      </c>
    </row>
    <row r="184" spans="1:19">
      <c r="A184" s="192" t="s">
        <v>929</v>
      </c>
      <c r="B184" s="192">
        <v>200</v>
      </c>
      <c r="C184" s="192" t="s">
        <v>7</v>
      </c>
      <c r="D184" s="192" t="s">
        <v>3700</v>
      </c>
      <c r="E184" s="192">
        <v>1.7</v>
      </c>
      <c r="F184" s="192" t="s">
        <v>9</v>
      </c>
      <c r="G184" s="192" t="s">
        <v>967</v>
      </c>
      <c r="H184" s="118" t="s">
        <v>656</v>
      </c>
      <c r="I184" s="187" t="s">
        <v>3658</v>
      </c>
      <c r="J184" s="184">
        <f>IF(F184="USD", E184, E184 * IFERROR(VLOOKUP(F184, EXCHANGE_RATE!A:B, 2, FALSE), "Currency not found"))</f>
        <v>1.7</v>
      </c>
      <c r="K184" s="184">
        <f t="shared" si="9"/>
        <v>1.7</v>
      </c>
      <c r="L184" s="184">
        <f>IF(C184="MTS", B184, B184 * IFERROR(VLOOKUP(C184, 'QTY_CONVERSIONS '!A:B, 2, FALSE), "Units not  found"))</f>
        <v>0.2</v>
      </c>
      <c r="M184" s="185">
        <f t="shared" si="10"/>
        <v>340</v>
      </c>
      <c r="N184" s="143" t="str">
        <f>IFERROR(VLOOKUP(D184, Product_Category!A:B, 2, FALSE), "Uncategorized")</f>
        <v>MCC</v>
      </c>
      <c r="O184" s="186">
        <f t="shared" si="12"/>
        <v>1700</v>
      </c>
      <c r="P184" s="185">
        <f t="shared" si="11"/>
        <v>340</v>
      </c>
      <c r="Q184" s="143">
        <v>2023</v>
      </c>
      <c r="R184" s="143" t="str">
        <f>IFERROR(VLOOKUP(G184,'SOURCE COMPANY'!A:B, 2, FALSE), "")</f>
        <v>ARUN KUMAR BAID</v>
      </c>
      <c r="S184" s="143" t="str">
        <f>IFERROR(VLOOKUP(H184,'CUSTOMER NAME'!A:B, 2, FALSE), "")</f>
        <v>Apple Pharma</v>
      </c>
    </row>
    <row r="185" spans="1:19">
      <c r="A185" s="87" t="s">
        <v>929</v>
      </c>
      <c r="B185" s="21">
        <v>25</v>
      </c>
      <c r="C185" s="87" t="s">
        <v>7</v>
      </c>
      <c r="D185" s="87" t="s">
        <v>687</v>
      </c>
      <c r="E185" s="41">
        <v>160</v>
      </c>
      <c r="F185" s="87" t="s">
        <v>1730</v>
      </c>
      <c r="G185" s="87" t="s">
        <v>655</v>
      </c>
      <c r="H185" s="118" t="s">
        <v>656</v>
      </c>
      <c r="I185" s="183" t="str">
        <f t="shared" ref="I185:I198" si="15">I184</f>
        <v>November</v>
      </c>
      <c r="J185" s="184">
        <f>IF(F185="USD", E185, E185 * IFERROR(VLOOKUP(F185, EXCHANGE_RATE!A:B, 2, FALSE), "Currency not found"))</f>
        <v>1.92</v>
      </c>
      <c r="K185" s="184">
        <f t="shared" si="9"/>
        <v>1.92</v>
      </c>
      <c r="L185" s="184">
        <f>IF(C185="MTS", B185, B185 * IFERROR(VLOOKUP(C185, 'QTY_CONVERSIONS '!A:B, 2, FALSE), "Units not  found"))</f>
        <v>2.5000000000000001E-2</v>
      </c>
      <c r="M185" s="185">
        <f t="shared" si="10"/>
        <v>48</v>
      </c>
      <c r="N185" s="143" t="str">
        <f>IFERROR(VLOOKUP(D185, Product_Category!A:B, 2, FALSE), "Uncategorized")</f>
        <v>CROSCARMELLOSE SODIUM</v>
      </c>
      <c r="O185" s="186">
        <f t="shared" si="12"/>
        <v>1920</v>
      </c>
      <c r="P185" s="185">
        <f t="shared" si="11"/>
        <v>48</v>
      </c>
      <c r="Q185" s="143">
        <v>2023</v>
      </c>
      <c r="R185" s="143" t="str">
        <f>IFERROR(VLOOKUP(G185,'SOURCE COMPANY'!A:B, 2, FALSE), "")</f>
        <v>ESPEE Pharma Chem</v>
      </c>
      <c r="S185" s="143" t="str">
        <f>IFERROR(VLOOKUP(H185,'CUSTOMER NAME'!A:B, 2, FALSE), "")</f>
        <v>Apple Pharma</v>
      </c>
    </row>
    <row r="186" spans="1:19">
      <c r="A186" s="87" t="s">
        <v>929</v>
      </c>
      <c r="B186" s="21">
        <v>25</v>
      </c>
      <c r="C186" s="87" t="s">
        <v>7</v>
      </c>
      <c r="D186" s="87" t="s">
        <v>687</v>
      </c>
      <c r="E186" s="41">
        <v>160</v>
      </c>
      <c r="F186" s="87" t="s">
        <v>1730</v>
      </c>
      <c r="G186" s="87" t="s">
        <v>655</v>
      </c>
      <c r="H186" s="118" t="s">
        <v>656</v>
      </c>
      <c r="I186" s="183" t="str">
        <f t="shared" si="15"/>
        <v>November</v>
      </c>
      <c r="J186" s="184">
        <f>IF(F186="USD", E186, E186 * IFERROR(VLOOKUP(F186, EXCHANGE_RATE!A:B, 2, FALSE), "Currency not found"))</f>
        <v>1.92</v>
      </c>
      <c r="K186" s="184">
        <f t="shared" si="9"/>
        <v>1.92</v>
      </c>
      <c r="L186" s="184">
        <f>IF(C186="MTS", B186, B186 * IFERROR(VLOOKUP(C186, 'QTY_CONVERSIONS '!A:B, 2, FALSE), "Units not  found"))</f>
        <v>2.5000000000000001E-2</v>
      </c>
      <c r="M186" s="185">
        <f t="shared" si="10"/>
        <v>48</v>
      </c>
      <c r="N186" s="143" t="str">
        <f>IFERROR(VLOOKUP(D186, Product_Category!A:B, 2, FALSE), "Uncategorized")</f>
        <v>CROSCARMELLOSE SODIUM</v>
      </c>
      <c r="O186" s="186">
        <f t="shared" si="12"/>
        <v>1920</v>
      </c>
      <c r="P186" s="185">
        <f t="shared" si="11"/>
        <v>48</v>
      </c>
      <c r="Q186" s="143">
        <v>2023</v>
      </c>
      <c r="R186" s="143" t="str">
        <f>IFERROR(VLOOKUP(G186,'SOURCE COMPANY'!A:B, 2, FALSE), "")</f>
        <v>ESPEE Pharma Chem</v>
      </c>
      <c r="S186" s="143" t="str">
        <f>IFERROR(VLOOKUP(H186,'CUSTOMER NAME'!A:B, 2, FALSE), "")</f>
        <v>Apple Pharma</v>
      </c>
    </row>
    <row r="187" spans="1:19">
      <c r="A187" s="87" t="s">
        <v>929</v>
      </c>
      <c r="B187" s="21">
        <v>750</v>
      </c>
      <c r="C187" s="87" t="s">
        <v>7</v>
      </c>
      <c r="D187" s="87" t="s">
        <v>1980</v>
      </c>
      <c r="E187" s="41">
        <v>165.33</v>
      </c>
      <c r="F187" s="87" t="s">
        <v>1730</v>
      </c>
      <c r="G187" s="87" t="s">
        <v>655</v>
      </c>
      <c r="H187" s="118" t="s">
        <v>656</v>
      </c>
      <c r="I187" s="183" t="str">
        <f t="shared" si="15"/>
        <v>November</v>
      </c>
      <c r="J187" s="184">
        <f>IF(F187="USD", E187, E187 * IFERROR(VLOOKUP(F187, EXCHANGE_RATE!A:B, 2, FALSE), "Currency not found"))</f>
        <v>1.9839600000000002</v>
      </c>
      <c r="K187" s="184">
        <f t="shared" si="9"/>
        <v>1.99</v>
      </c>
      <c r="L187" s="184">
        <f>IF(C187="MTS", B187, B187 * IFERROR(VLOOKUP(C187, 'QTY_CONVERSIONS '!A:B, 2, FALSE), "Units not  found"))</f>
        <v>0.75</v>
      </c>
      <c r="M187" s="185">
        <f t="shared" si="10"/>
        <v>1492.5</v>
      </c>
      <c r="N187" s="143" t="str">
        <f>IFERROR(VLOOKUP(D187, Product_Category!A:B, 2, FALSE), "Uncategorized")</f>
        <v>MCC</v>
      </c>
      <c r="O187" s="186">
        <f t="shared" si="12"/>
        <v>1990</v>
      </c>
      <c r="P187" s="185">
        <f t="shared" si="11"/>
        <v>1492.5</v>
      </c>
      <c r="Q187" s="143">
        <v>2023</v>
      </c>
      <c r="R187" s="143" t="str">
        <f>IFERROR(VLOOKUP(G187,'SOURCE COMPANY'!A:B, 2, FALSE), "")</f>
        <v>ESPEE Pharma Chem</v>
      </c>
      <c r="S187" s="143" t="str">
        <f>IFERROR(VLOOKUP(H187,'CUSTOMER NAME'!A:B, 2, FALSE), "")</f>
        <v>Apple Pharma</v>
      </c>
    </row>
    <row r="188" spans="1:19">
      <c r="A188" s="87" t="s">
        <v>929</v>
      </c>
      <c r="B188" s="21">
        <v>750</v>
      </c>
      <c r="C188" s="87" t="s">
        <v>7</v>
      </c>
      <c r="D188" s="87" t="s">
        <v>1980</v>
      </c>
      <c r="E188" s="41">
        <v>165.33</v>
      </c>
      <c r="F188" s="87" t="s">
        <v>1730</v>
      </c>
      <c r="G188" s="87" t="s">
        <v>655</v>
      </c>
      <c r="H188" s="118" t="s">
        <v>656</v>
      </c>
      <c r="I188" s="183" t="str">
        <f t="shared" si="15"/>
        <v>November</v>
      </c>
      <c r="J188" s="184">
        <f>IF(F188="USD", E188, E188 * IFERROR(VLOOKUP(F188, EXCHANGE_RATE!A:B, 2, FALSE), "Currency not found"))</f>
        <v>1.9839600000000002</v>
      </c>
      <c r="K188" s="184">
        <f t="shared" si="9"/>
        <v>1.99</v>
      </c>
      <c r="L188" s="184">
        <f>IF(C188="MTS", B188, B188 * IFERROR(VLOOKUP(C188, 'QTY_CONVERSIONS '!A:B, 2, FALSE), "Units not  found"))</f>
        <v>0.75</v>
      </c>
      <c r="M188" s="185">
        <f t="shared" si="10"/>
        <v>1492.5</v>
      </c>
      <c r="N188" s="143" t="str">
        <f>IFERROR(VLOOKUP(D188, Product_Category!A:B, 2, FALSE), "Uncategorized")</f>
        <v>MCC</v>
      </c>
      <c r="O188" s="186">
        <f t="shared" si="12"/>
        <v>1990</v>
      </c>
      <c r="P188" s="185">
        <f t="shared" si="11"/>
        <v>1492.5</v>
      </c>
      <c r="Q188" s="143">
        <v>2023</v>
      </c>
      <c r="R188" s="143" t="str">
        <f>IFERROR(VLOOKUP(G188,'SOURCE COMPANY'!A:B, 2, FALSE), "")</f>
        <v>ESPEE Pharma Chem</v>
      </c>
      <c r="S188" s="143" t="str">
        <f>IFERROR(VLOOKUP(H188,'CUSTOMER NAME'!A:B, 2, FALSE), "")</f>
        <v>Apple Pharma</v>
      </c>
    </row>
    <row r="189" spans="1:19">
      <c r="A189" s="87" t="s">
        <v>929</v>
      </c>
      <c r="B189" s="21">
        <v>25</v>
      </c>
      <c r="C189" s="87" t="s">
        <v>7</v>
      </c>
      <c r="D189" s="87" t="s">
        <v>1981</v>
      </c>
      <c r="E189" s="41">
        <v>200</v>
      </c>
      <c r="F189" s="87" t="s">
        <v>1730</v>
      </c>
      <c r="G189" s="87" t="s">
        <v>655</v>
      </c>
      <c r="H189" s="118" t="s">
        <v>656</v>
      </c>
      <c r="I189" s="183" t="str">
        <f t="shared" si="15"/>
        <v>November</v>
      </c>
      <c r="J189" s="184">
        <f>IF(F189="USD", E189, E189 * IFERROR(VLOOKUP(F189, EXCHANGE_RATE!A:B, 2, FALSE), "Currency not found"))</f>
        <v>2.4</v>
      </c>
      <c r="K189" s="184">
        <f t="shared" si="9"/>
        <v>2.4</v>
      </c>
      <c r="L189" s="184">
        <f>IF(C189="MTS", B189, B189 * IFERROR(VLOOKUP(C189, 'QTY_CONVERSIONS '!A:B, 2, FALSE), "Units not  found"))</f>
        <v>2.5000000000000001E-2</v>
      </c>
      <c r="M189" s="185">
        <f t="shared" si="10"/>
        <v>60</v>
      </c>
      <c r="N189" s="143" t="str">
        <f>IFERROR(VLOOKUP(D189, Product_Category!A:B, 2, FALSE), "Uncategorized")</f>
        <v>MCC</v>
      </c>
      <c r="O189" s="186">
        <f t="shared" si="12"/>
        <v>2400</v>
      </c>
      <c r="P189" s="185">
        <f t="shared" si="11"/>
        <v>60</v>
      </c>
      <c r="Q189" s="143">
        <v>2023</v>
      </c>
      <c r="R189" s="143" t="str">
        <f>IFERROR(VLOOKUP(G189,'SOURCE COMPANY'!A:B, 2, FALSE), "")</f>
        <v>ESPEE Pharma Chem</v>
      </c>
      <c r="S189" s="143" t="str">
        <f>IFERROR(VLOOKUP(H189,'CUSTOMER NAME'!A:B, 2, FALSE), "")</f>
        <v>Apple Pharma</v>
      </c>
    </row>
    <row r="190" spans="1:19">
      <c r="A190" s="87" t="s">
        <v>929</v>
      </c>
      <c r="B190" s="21">
        <v>25</v>
      </c>
      <c r="C190" s="87" t="s">
        <v>7</v>
      </c>
      <c r="D190" s="87" t="s">
        <v>1981</v>
      </c>
      <c r="E190" s="41">
        <v>200</v>
      </c>
      <c r="F190" s="87" t="s">
        <v>1730</v>
      </c>
      <c r="G190" s="87" t="s">
        <v>655</v>
      </c>
      <c r="H190" s="118" t="s">
        <v>656</v>
      </c>
      <c r="I190" s="183" t="str">
        <f t="shared" si="15"/>
        <v>November</v>
      </c>
      <c r="J190" s="184">
        <f>IF(F190="USD", E190, E190 * IFERROR(VLOOKUP(F190, EXCHANGE_RATE!A:B, 2, FALSE), "Currency not found"))</f>
        <v>2.4</v>
      </c>
      <c r="K190" s="184">
        <f t="shared" si="9"/>
        <v>2.4</v>
      </c>
      <c r="L190" s="184">
        <f>IF(C190="MTS", B190, B190 * IFERROR(VLOOKUP(C190, 'QTY_CONVERSIONS '!A:B, 2, FALSE), "Units not  found"))</f>
        <v>2.5000000000000001E-2</v>
      </c>
      <c r="M190" s="185">
        <f t="shared" si="10"/>
        <v>60</v>
      </c>
      <c r="N190" s="143" t="str">
        <f>IFERROR(VLOOKUP(D190, Product_Category!A:B, 2, FALSE), "Uncategorized")</f>
        <v>MCC</v>
      </c>
      <c r="O190" s="186">
        <f t="shared" si="12"/>
        <v>2400</v>
      </c>
      <c r="P190" s="185">
        <f t="shared" si="11"/>
        <v>60</v>
      </c>
      <c r="Q190" s="143">
        <v>2023</v>
      </c>
      <c r="R190" s="143" t="str">
        <f>IFERROR(VLOOKUP(G190,'SOURCE COMPANY'!A:B, 2, FALSE), "")</f>
        <v>ESPEE Pharma Chem</v>
      </c>
      <c r="S190" s="143" t="str">
        <f>IFERROR(VLOOKUP(H190,'CUSTOMER NAME'!A:B, 2, FALSE), "")</f>
        <v>Apple Pharma</v>
      </c>
    </row>
    <row r="191" spans="1:19">
      <c r="A191" s="87" t="s">
        <v>929</v>
      </c>
      <c r="B191" s="21">
        <v>50</v>
      </c>
      <c r="C191" s="87" t="s">
        <v>7</v>
      </c>
      <c r="D191" s="87" t="s">
        <v>654</v>
      </c>
      <c r="E191" s="41">
        <v>240</v>
      </c>
      <c r="F191" s="87" t="s">
        <v>1730</v>
      </c>
      <c r="G191" s="87" t="s">
        <v>655</v>
      </c>
      <c r="H191" s="118" t="s">
        <v>656</v>
      </c>
      <c r="I191" s="183" t="str">
        <f t="shared" si="15"/>
        <v>November</v>
      </c>
      <c r="J191" s="184">
        <f>IF(F191="USD", E191, E191 * IFERROR(VLOOKUP(F191, EXCHANGE_RATE!A:B, 2, FALSE), "Currency not found"))</f>
        <v>2.88</v>
      </c>
      <c r="K191" s="184">
        <f t="shared" si="9"/>
        <v>2.88</v>
      </c>
      <c r="L191" s="184">
        <f>IF(C191="MTS", B191, B191 * IFERROR(VLOOKUP(C191, 'QTY_CONVERSIONS '!A:B, 2, FALSE), "Units not  found"))</f>
        <v>0.05</v>
      </c>
      <c r="M191" s="185">
        <f t="shared" si="10"/>
        <v>144</v>
      </c>
      <c r="N191" s="143" t="str">
        <f>IFERROR(VLOOKUP(D191, Product_Category!A:B, 2, FALSE), "Uncategorized")</f>
        <v>CMC</v>
      </c>
      <c r="O191" s="186">
        <f t="shared" si="12"/>
        <v>2880</v>
      </c>
      <c r="P191" s="185">
        <f t="shared" si="11"/>
        <v>144</v>
      </c>
      <c r="Q191" s="143">
        <v>2023</v>
      </c>
      <c r="R191" s="143" t="str">
        <f>IFERROR(VLOOKUP(G191,'SOURCE COMPANY'!A:B, 2, FALSE), "")</f>
        <v>ESPEE Pharma Chem</v>
      </c>
      <c r="S191" s="143" t="str">
        <f>IFERROR(VLOOKUP(H191,'CUSTOMER NAME'!A:B, 2, FALSE), "")</f>
        <v>Apple Pharma</v>
      </c>
    </row>
    <row r="192" spans="1:19">
      <c r="A192" s="87" t="s">
        <v>929</v>
      </c>
      <c r="B192" s="21">
        <v>50</v>
      </c>
      <c r="C192" s="87" t="s">
        <v>7</v>
      </c>
      <c r="D192" s="87" t="s">
        <v>654</v>
      </c>
      <c r="E192" s="41">
        <v>240</v>
      </c>
      <c r="F192" s="87" t="s">
        <v>1730</v>
      </c>
      <c r="G192" s="87" t="s">
        <v>655</v>
      </c>
      <c r="H192" s="118" t="s">
        <v>656</v>
      </c>
      <c r="I192" s="183" t="str">
        <f t="shared" si="15"/>
        <v>November</v>
      </c>
      <c r="J192" s="184">
        <f>IF(F192="USD", E192, E192 * IFERROR(VLOOKUP(F192, EXCHANGE_RATE!A:B, 2, FALSE), "Currency not found"))</f>
        <v>2.88</v>
      </c>
      <c r="K192" s="184">
        <f t="shared" si="9"/>
        <v>2.88</v>
      </c>
      <c r="L192" s="184">
        <f>IF(C192="MTS", B192, B192 * IFERROR(VLOOKUP(C192, 'QTY_CONVERSIONS '!A:B, 2, FALSE), "Units not  found"))</f>
        <v>0.05</v>
      </c>
      <c r="M192" s="185">
        <f t="shared" si="10"/>
        <v>144</v>
      </c>
      <c r="N192" s="143" t="str">
        <f>IFERROR(VLOOKUP(D192, Product_Category!A:B, 2, FALSE), "Uncategorized")</f>
        <v>CMC</v>
      </c>
      <c r="O192" s="186">
        <f t="shared" si="12"/>
        <v>2880</v>
      </c>
      <c r="P192" s="185">
        <f t="shared" si="11"/>
        <v>144</v>
      </c>
      <c r="Q192" s="143">
        <v>2023</v>
      </c>
      <c r="R192" s="143" t="str">
        <f>IFERROR(VLOOKUP(G192,'SOURCE COMPANY'!A:B, 2, FALSE), "")</f>
        <v>ESPEE Pharma Chem</v>
      </c>
      <c r="S192" s="143" t="str">
        <f>IFERROR(VLOOKUP(H192,'CUSTOMER NAME'!A:B, 2, FALSE), "")</f>
        <v>Apple Pharma</v>
      </c>
    </row>
    <row r="193" spans="1:19">
      <c r="A193" s="87" t="s">
        <v>929</v>
      </c>
      <c r="B193" s="21">
        <v>200</v>
      </c>
      <c r="C193" s="87" t="s">
        <v>7</v>
      </c>
      <c r="D193" s="87" t="s">
        <v>173</v>
      </c>
      <c r="E193" s="41">
        <v>60</v>
      </c>
      <c r="F193" s="87" t="s">
        <v>1730</v>
      </c>
      <c r="G193" s="87" t="s">
        <v>655</v>
      </c>
      <c r="H193" s="118" t="s">
        <v>656</v>
      </c>
      <c r="I193" s="183" t="str">
        <f t="shared" si="15"/>
        <v>November</v>
      </c>
      <c r="J193" s="184">
        <f>IF(F193="USD", E193, E193 * IFERROR(VLOOKUP(F193, EXCHANGE_RATE!A:B, 2, FALSE), "Currency not found"))</f>
        <v>0.72</v>
      </c>
      <c r="K193" s="184">
        <f t="shared" si="9"/>
        <v>0.72</v>
      </c>
      <c r="L193" s="184">
        <f>IF(C193="MTS", B193, B193 * IFERROR(VLOOKUP(C193, 'QTY_CONVERSIONS '!A:B, 2, FALSE), "Units not  found"))</f>
        <v>0.2</v>
      </c>
      <c r="M193" s="185">
        <f t="shared" si="10"/>
        <v>144</v>
      </c>
      <c r="N193" s="143" t="str">
        <f>IFERROR(VLOOKUP(D193, Product_Category!A:B, 2, FALSE), "Uncategorized")</f>
        <v>SSG</v>
      </c>
      <c r="O193" s="186">
        <f t="shared" si="12"/>
        <v>720</v>
      </c>
      <c r="P193" s="185">
        <f t="shared" si="11"/>
        <v>144</v>
      </c>
      <c r="Q193" s="143">
        <v>2023</v>
      </c>
      <c r="R193" s="143" t="str">
        <f>IFERROR(VLOOKUP(G193,'SOURCE COMPANY'!A:B, 2, FALSE), "")</f>
        <v>ESPEE Pharma Chem</v>
      </c>
      <c r="S193" s="143" t="str">
        <f>IFERROR(VLOOKUP(H193,'CUSTOMER NAME'!A:B, 2, FALSE), "")</f>
        <v>Apple Pharma</v>
      </c>
    </row>
    <row r="194" spans="1:19">
      <c r="A194" s="87" t="s">
        <v>929</v>
      </c>
      <c r="B194" s="21">
        <v>200</v>
      </c>
      <c r="C194" s="87" t="s">
        <v>7</v>
      </c>
      <c r="D194" s="87" t="s">
        <v>173</v>
      </c>
      <c r="E194" s="41">
        <v>60</v>
      </c>
      <c r="F194" s="87" t="s">
        <v>1730</v>
      </c>
      <c r="G194" s="87" t="s">
        <v>655</v>
      </c>
      <c r="H194" s="118" t="s">
        <v>656</v>
      </c>
      <c r="I194" s="183" t="str">
        <f t="shared" si="15"/>
        <v>November</v>
      </c>
      <c r="J194" s="184">
        <f>IF(F194="USD", E194, E194 * IFERROR(VLOOKUP(F194, EXCHANGE_RATE!A:B, 2, FALSE), "Currency not found"))</f>
        <v>0.72</v>
      </c>
      <c r="K194" s="184">
        <f t="shared" ref="K194:K257" si="16">ROUNDUP(J194,2)</f>
        <v>0.72</v>
      </c>
      <c r="L194" s="184">
        <f>IF(C194="MTS", B194, B194 * IFERROR(VLOOKUP(C194, 'QTY_CONVERSIONS '!A:B, 2, FALSE), "Units not  found"))</f>
        <v>0.2</v>
      </c>
      <c r="M194" s="185">
        <f t="shared" ref="M194:M257" si="17">B194*K194</f>
        <v>144</v>
      </c>
      <c r="N194" s="143" t="str">
        <f>IFERROR(VLOOKUP(D194, Product_Category!A:B, 2, FALSE), "Uncategorized")</f>
        <v>SSG</v>
      </c>
      <c r="O194" s="186">
        <f t="shared" si="12"/>
        <v>720</v>
      </c>
      <c r="P194" s="185">
        <f t="shared" ref="P194:P257" si="18">L194*O194</f>
        <v>144</v>
      </c>
      <c r="Q194" s="143">
        <v>2023</v>
      </c>
      <c r="R194" s="143" t="str">
        <f>IFERROR(VLOOKUP(G194,'SOURCE COMPANY'!A:B, 2, FALSE), "")</f>
        <v>ESPEE Pharma Chem</v>
      </c>
      <c r="S194" s="143" t="str">
        <f>IFERROR(VLOOKUP(H194,'CUSTOMER NAME'!A:B, 2, FALSE), "")</f>
        <v>Apple Pharma</v>
      </c>
    </row>
    <row r="195" spans="1:19">
      <c r="A195" s="85" t="s">
        <v>651</v>
      </c>
      <c r="B195" s="85">
        <v>50</v>
      </c>
      <c r="C195" s="85" t="s">
        <v>7</v>
      </c>
      <c r="D195" s="85" t="s">
        <v>654</v>
      </c>
      <c r="E195" s="248">
        <v>180</v>
      </c>
      <c r="F195" s="85" t="s">
        <v>1730</v>
      </c>
      <c r="G195" s="87" t="s">
        <v>655</v>
      </c>
      <c r="H195" s="118" t="s">
        <v>656</v>
      </c>
      <c r="I195" s="183" t="str">
        <f t="shared" si="15"/>
        <v>November</v>
      </c>
      <c r="J195" s="184">
        <f>IF(F195="USD", E195, E195 * IFERROR(VLOOKUP(F195, EXCHANGE_RATE!A:B, 2, FALSE), "Currency not found"))</f>
        <v>2.16</v>
      </c>
      <c r="K195" s="184">
        <f t="shared" si="16"/>
        <v>2.16</v>
      </c>
      <c r="L195" s="184">
        <f>IF(C195="MTS", B195, B195 * IFERROR(VLOOKUP(C195, 'QTY_CONVERSIONS '!A:B, 2, FALSE), "Units not  found"))</f>
        <v>0.05</v>
      </c>
      <c r="M195" s="185">
        <f t="shared" si="17"/>
        <v>108</v>
      </c>
      <c r="N195" s="143" t="str">
        <f>IFERROR(VLOOKUP(D195, Product_Category!A:B, 2, FALSE), "Uncategorized")</f>
        <v>CMC</v>
      </c>
      <c r="O195" s="186">
        <f t="shared" ref="O195:O258" si="19">K195*1000</f>
        <v>2160</v>
      </c>
      <c r="P195" s="185">
        <f t="shared" si="18"/>
        <v>108</v>
      </c>
      <c r="Q195" s="143">
        <v>2023</v>
      </c>
      <c r="R195" s="143" t="str">
        <f>IFERROR(VLOOKUP(G195,'SOURCE COMPANY'!A:B, 2, FALSE), "")</f>
        <v>ESPEE Pharma Chem</v>
      </c>
      <c r="S195" s="143" t="str">
        <f>IFERROR(VLOOKUP(H195,'CUSTOMER NAME'!A:B, 2, FALSE), "")</f>
        <v>Apple Pharma</v>
      </c>
    </row>
    <row r="196" spans="1:19">
      <c r="A196" s="85" t="s">
        <v>651</v>
      </c>
      <c r="B196" s="85">
        <v>50</v>
      </c>
      <c r="C196" s="85" t="s">
        <v>7</v>
      </c>
      <c r="D196" s="85" t="s">
        <v>657</v>
      </c>
      <c r="E196" s="248">
        <v>60</v>
      </c>
      <c r="F196" s="85" t="s">
        <v>1730</v>
      </c>
      <c r="G196" s="87" t="s">
        <v>655</v>
      </c>
      <c r="H196" s="118" t="s">
        <v>656</v>
      </c>
      <c r="I196" s="183" t="str">
        <f t="shared" si="15"/>
        <v>November</v>
      </c>
      <c r="J196" s="184">
        <f>IF(F196="USD", E196, E196 * IFERROR(VLOOKUP(F196, EXCHANGE_RATE!A:B, 2, FALSE), "Currency not found"))</f>
        <v>0.72</v>
      </c>
      <c r="K196" s="184">
        <f t="shared" si="16"/>
        <v>0.72</v>
      </c>
      <c r="L196" s="184">
        <f>IF(C196="MTS", B196, B196 * IFERROR(VLOOKUP(C196, 'QTY_CONVERSIONS '!A:B, 2, FALSE), "Units not  found"))</f>
        <v>0.05</v>
      </c>
      <c r="M196" s="185">
        <f t="shared" si="17"/>
        <v>36</v>
      </c>
      <c r="N196" s="143" t="str">
        <f>IFERROR(VLOOKUP(D196, Product_Category!A:B, 2, FALSE), "Uncategorized")</f>
        <v>SSG</v>
      </c>
      <c r="O196" s="186">
        <f t="shared" si="19"/>
        <v>720</v>
      </c>
      <c r="P196" s="185">
        <f t="shared" si="18"/>
        <v>36</v>
      </c>
      <c r="Q196" s="143">
        <v>2023</v>
      </c>
      <c r="R196" s="143" t="str">
        <f>IFERROR(VLOOKUP(G196,'SOURCE COMPANY'!A:B, 2, FALSE), "")</f>
        <v>ESPEE Pharma Chem</v>
      </c>
      <c r="S196" s="143" t="str">
        <f>IFERROR(VLOOKUP(H196,'CUSTOMER NAME'!A:B, 2, FALSE), "")</f>
        <v>Apple Pharma</v>
      </c>
    </row>
    <row r="197" spans="1:19">
      <c r="A197" s="85" t="s">
        <v>929</v>
      </c>
      <c r="B197" s="85">
        <v>25</v>
      </c>
      <c r="C197" s="85" t="s">
        <v>7</v>
      </c>
      <c r="D197" s="85" t="s">
        <v>935</v>
      </c>
      <c r="E197" s="248">
        <v>357.33</v>
      </c>
      <c r="F197" s="85" t="s">
        <v>1730</v>
      </c>
      <c r="G197" s="87" t="s">
        <v>655</v>
      </c>
      <c r="H197" s="118" t="s">
        <v>656</v>
      </c>
      <c r="I197" s="183" t="str">
        <f t="shared" si="15"/>
        <v>November</v>
      </c>
      <c r="J197" s="184">
        <f>IF(F197="USD", E197, E197 * IFERROR(VLOOKUP(F197, EXCHANGE_RATE!A:B, 2, FALSE), "Currency not found"))</f>
        <v>4.28796</v>
      </c>
      <c r="K197" s="184">
        <f t="shared" si="16"/>
        <v>4.29</v>
      </c>
      <c r="L197" s="184">
        <f>IF(C197="MTS", B197, B197 * IFERROR(VLOOKUP(C197, 'QTY_CONVERSIONS '!A:B, 2, FALSE), "Units not  found"))</f>
        <v>2.5000000000000001E-2</v>
      </c>
      <c r="M197" s="185">
        <f t="shared" si="17"/>
        <v>107.25</v>
      </c>
      <c r="N197" s="143" t="str">
        <f>IFERROR(VLOOKUP(D197, Product_Category!A:B, 2, FALSE), "Uncategorized")</f>
        <v>CROSCARMELLOSE SODIUM</v>
      </c>
      <c r="O197" s="186">
        <f t="shared" si="19"/>
        <v>4290</v>
      </c>
      <c r="P197" s="185">
        <f t="shared" si="18"/>
        <v>107.25</v>
      </c>
      <c r="Q197" s="143">
        <v>2023</v>
      </c>
      <c r="R197" s="143" t="str">
        <f>IFERROR(VLOOKUP(G197,'SOURCE COMPANY'!A:B, 2, FALSE), "")</f>
        <v>ESPEE Pharma Chem</v>
      </c>
      <c r="S197" s="143" t="str">
        <f>IFERROR(VLOOKUP(H197,'CUSTOMER NAME'!A:B, 2, FALSE), "")</f>
        <v>Apple Pharma</v>
      </c>
    </row>
    <row r="198" spans="1:19">
      <c r="A198" s="85" t="s">
        <v>929</v>
      </c>
      <c r="B198" s="85">
        <v>500</v>
      </c>
      <c r="C198" s="85" t="s">
        <v>7</v>
      </c>
      <c r="D198" s="85" t="s">
        <v>942</v>
      </c>
      <c r="E198" s="248">
        <v>154.21</v>
      </c>
      <c r="F198" s="85" t="s">
        <v>1730</v>
      </c>
      <c r="G198" s="87" t="s">
        <v>655</v>
      </c>
      <c r="H198" s="118" t="s">
        <v>656</v>
      </c>
      <c r="I198" s="183" t="str">
        <f t="shared" si="15"/>
        <v>November</v>
      </c>
      <c r="J198" s="184">
        <f>IF(F198="USD", E198, E198 * IFERROR(VLOOKUP(F198, EXCHANGE_RATE!A:B, 2, FALSE), "Currency not found"))</f>
        <v>1.8505200000000002</v>
      </c>
      <c r="K198" s="184">
        <f t="shared" si="16"/>
        <v>1.86</v>
      </c>
      <c r="L198" s="184">
        <f>IF(C198="MTS", B198, B198 * IFERROR(VLOOKUP(C198, 'QTY_CONVERSIONS '!A:B, 2, FALSE), "Units not  found"))</f>
        <v>0.5</v>
      </c>
      <c r="M198" s="185">
        <f t="shared" si="17"/>
        <v>930</v>
      </c>
      <c r="N198" s="143" t="str">
        <f>IFERROR(VLOOKUP(D198, Product_Category!A:B, 2, FALSE), "Uncategorized")</f>
        <v>MAGNESIUM STEARATE</v>
      </c>
      <c r="O198" s="186">
        <f t="shared" si="19"/>
        <v>1860</v>
      </c>
      <c r="P198" s="185">
        <f t="shared" si="18"/>
        <v>930</v>
      </c>
      <c r="Q198" s="143">
        <v>2023</v>
      </c>
      <c r="R198" s="143" t="str">
        <f>IFERROR(VLOOKUP(G198,'SOURCE COMPANY'!A:B, 2, FALSE), "")</f>
        <v>ESPEE Pharma Chem</v>
      </c>
      <c r="S198" s="143" t="str">
        <f>IFERROR(VLOOKUP(H198,'CUSTOMER NAME'!A:B, 2, FALSE), "")</f>
        <v>Apple Pharma</v>
      </c>
    </row>
    <row r="199" spans="1:19">
      <c r="A199" s="192" t="s">
        <v>929</v>
      </c>
      <c r="B199" s="192">
        <v>550</v>
      </c>
      <c r="C199" s="192" t="s">
        <v>7</v>
      </c>
      <c r="D199" s="192" t="s">
        <v>1144</v>
      </c>
      <c r="E199" s="192">
        <f>140*0.012</f>
        <v>1.68</v>
      </c>
      <c r="F199" s="192" t="s">
        <v>9</v>
      </c>
      <c r="G199" s="192" t="s">
        <v>3959</v>
      </c>
      <c r="H199" s="118" t="s">
        <v>656</v>
      </c>
      <c r="I199" s="187" t="s">
        <v>3893</v>
      </c>
      <c r="J199" s="184">
        <f>IF(F199="USD", E199, E199 * IFERROR(VLOOKUP(F199, EXCHANGE_RATE!A:B, 2, FALSE), "Currency not found"))</f>
        <v>1.68</v>
      </c>
      <c r="K199" s="184">
        <f t="shared" si="16"/>
        <v>1.68</v>
      </c>
      <c r="L199" s="184">
        <f>IF(C199="MTS", B199, B199 * IFERROR(VLOOKUP(C199, 'QTY_CONVERSIONS '!A:B, 2, FALSE), "Units not  found"))</f>
        <v>0.55000000000000004</v>
      </c>
      <c r="M199" s="185">
        <f t="shared" si="17"/>
        <v>924</v>
      </c>
      <c r="N199" s="143" t="str">
        <f>IFERROR(VLOOKUP(D199, Product_Category!A:B, 2, FALSE), "Uncategorized")</f>
        <v>MCC</v>
      </c>
      <c r="O199" s="186">
        <f t="shared" si="19"/>
        <v>1680</v>
      </c>
      <c r="P199" s="185">
        <f t="shared" si="18"/>
        <v>924.00000000000011</v>
      </c>
      <c r="Q199" s="143">
        <v>2023</v>
      </c>
      <c r="R199" s="143" t="str">
        <f>IFERROR(VLOOKUP(G199,'SOURCE COMPANY'!A:B, 2, FALSE), "")</f>
        <v>GUHA MANSION</v>
      </c>
      <c r="S199" s="143" t="str">
        <f>IFERROR(VLOOKUP(H199,'CUSTOMER NAME'!A:B, 2, FALSE), "")</f>
        <v>Apple Pharma</v>
      </c>
    </row>
    <row r="200" spans="1:19">
      <c r="A200" s="192" t="s">
        <v>929</v>
      </c>
      <c r="B200" s="192">
        <v>100</v>
      </c>
      <c r="C200" s="192" t="s">
        <v>7</v>
      </c>
      <c r="D200" s="192" t="s">
        <v>3190</v>
      </c>
      <c r="E200" s="192">
        <f>145*0.012</f>
        <v>1.74</v>
      </c>
      <c r="F200" s="192" t="s">
        <v>9</v>
      </c>
      <c r="G200" s="192" t="s">
        <v>3959</v>
      </c>
      <c r="H200" s="118" t="s">
        <v>656</v>
      </c>
      <c r="I200" s="187" t="s">
        <v>3893</v>
      </c>
      <c r="J200" s="184">
        <f>IF(F200="USD", E200, E200 * IFERROR(VLOOKUP(F200, EXCHANGE_RATE!A:B, 2, FALSE), "Currency not found"))</f>
        <v>1.74</v>
      </c>
      <c r="K200" s="184">
        <f t="shared" si="16"/>
        <v>1.74</v>
      </c>
      <c r="L200" s="184">
        <f>IF(C200="MTS", B200, B200 * IFERROR(VLOOKUP(C200, 'QTY_CONVERSIONS '!A:B, 2, FALSE), "Units not  found"))</f>
        <v>0.1</v>
      </c>
      <c r="M200" s="185">
        <f t="shared" si="17"/>
        <v>174</v>
      </c>
      <c r="N200" s="143" t="str">
        <f>IFERROR(VLOOKUP(D200, Product_Category!A:B, 2, FALSE), "Uncategorized")</f>
        <v>MCC</v>
      </c>
      <c r="O200" s="186">
        <f t="shared" si="19"/>
        <v>1740</v>
      </c>
      <c r="P200" s="185">
        <f t="shared" si="18"/>
        <v>174</v>
      </c>
      <c r="Q200" s="143">
        <v>2023</v>
      </c>
      <c r="R200" s="143" t="str">
        <f>IFERROR(VLOOKUP(G200,'SOURCE COMPANY'!A:B, 2, FALSE), "")</f>
        <v>GUHA MANSION</v>
      </c>
      <c r="S200" s="143" t="str">
        <f>IFERROR(VLOOKUP(H200,'CUSTOMER NAME'!A:B, 2, FALSE), "")</f>
        <v>Apple Pharma</v>
      </c>
    </row>
    <row r="201" spans="1:19">
      <c r="A201" s="192" t="s">
        <v>929</v>
      </c>
      <c r="B201" s="192">
        <v>400</v>
      </c>
      <c r="C201" s="192" t="s">
        <v>7</v>
      </c>
      <c r="D201" s="192" t="s">
        <v>2162</v>
      </c>
      <c r="E201" s="192">
        <v>2.27</v>
      </c>
      <c r="F201" s="192" t="s">
        <v>9</v>
      </c>
      <c r="G201" s="192" t="s">
        <v>3959</v>
      </c>
      <c r="H201" s="118" t="s">
        <v>656</v>
      </c>
      <c r="I201" s="187" t="s">
        <v>3893</v>
      </c>
      <c r="J201" s="184">
        <f>IF(F201="USD", E201, E201 * IFERROR(VLOOKUP(F201, EXCHANGE_RATE!A:B, 2, FALSE), "Currency not found"))</f>
        <v>2.27</v>
      </c>
      <c r="K201" s="184">
        <f t="shared" si="16"/>
        <v>2.27</v>
      </c>
      <c r="L201" s="184">
        <f>IF(C201="MTS", B201, B201 * IFERROR(VLOOKUP(C201, 'QTY_CONVERSIONS '!A:B, 2, FALSE), "Units not  found"))</f>
        <v>0.4</v>
      </c>
      <c r="M201" s="185">
        <f t="shared" si="17"/>
        <v>908</v>
      </c>
      <c r="N201" s="143" t="str">
        <f>IFERROR(VLOOKUP(D201, Product_Category!A:B, 2, FALSE), "Uncategorized")</f>
        <v>MCC</v>
      </c>
      <c r="O201" s="186">
        <f t="shared" si="19"/>
        <v>2270</v>
      </c>
      <c r="P201" s="185">
        <f t="shared" si="18"/>
        <v>908</v>
      </c>
      <c r="Q201" s="143">
        <v>2023</v>
      </c>
      <c r="R201" s="143" t="str">
        <f>IFERROR(VLOOKUP(G201,'SOURCE COMPANY'!A:B, 2, FALSE), "")</f>
        <v>GUHA MANSION</v>
      </c>
      <c r="S201" s="143" t="str">
        <f>IFERROR(VLOOKUP(H201,'CUSTOMER NAME'!A:B, 2, FALSE), "")</f>
        <v>Apple Pharma</v>
      </c>
    </row>
    <row r="202" spans="1:19">
      <c r="A202" s="87" t="s">
        <v>929</v>
      </c>
      <c r="B202" s="189">
        <v>50</v>
      </c>
      <c r="C202" s="87" t="s">
        <v>7</v>
      </c>
      <c r="D202" s="87" t="s">
        <v>19</v>
      </c>
      <c r="E202" s="195">
        <v>254.79400000000001</v>
      </c>
      <c r="F202" s="87" t="s">
        <v>1730</v>
      </c>
      <c r="G202" s="192" t="s">
        <v>671</v>
      </c>
      <c r="H202" s="118" t="s">
        <v>656</v>
      </c>
      <c r="I202" s="183" t="str">
        <f>I201</f>
        <v>December</v>
      </c>
      <c r="J202" s="184">
        <f>IF(F202="USD", E202, E202 * IFERROR(VLOOKUP(F202, EXCHANGE_RATE!A:B, 2, FALSE), "Currency not found"))</f>
        <v>3.057528</v>
      </c>
      <c r="K202" s="184">
        <f t="shared" si="16"/>
        <v>3.0599999999999996</v>
      </c>
      <c r="L202" s="184">
        <f>IF(C202="MTS", B202, B202 * IFERROR(VLOOKUP(C202, 'QTY_CONVERSIONS '!A:B, 2, FALSE), "Units not  found"))</f>
        <v>0.05</v>
      </c>
      <c r="M202" s="185">
        <f t="shared" si="17"/>
        <v>152.99999999999997</v>
      </c>
      <c r="N202" s="143" t="str">
        <f>IFERROR(VLOOKUP(D202, Product_Category!A:B, 2, FALSE), "Uncategorized")</f>
        <v>CMC</v>
      </c>
      <c r="O202" s="186">
        <f t="shared" si="19"/>
        <v>3059.9999999999995</v>
      </c>
      <c r="P202" s="185">
        <f t="shared" si="18"/>
        <v>152.99999999999997</v>
      </c>
      <c r="Q202" s="143">
        <v>2023</v>
      </c>
      <c r="R202" s="143" t="str">
        <f>IFERROR(VLOOKUP(G202,'SOURCE COMPANY'!A:B, 2, FALSE), "")</f>
        <v>SUDARSHAN TRADING</v>
      </c>
      <c r="S202" s="143" t="str">
        <f>IFERROR(VLOOKUP(H202,'CUSTOMER NAME'!A:B, 2, FALSE), "")</f>
        <v>Apple Pharma</v>
      </c>
    </row>
    <row r="203" spans="1:19">
      <c r="A203" s="87" t="s">
        <v>1517</v>
      </c>
      <c r="B203" s="87">
        <v>50</v>
      </c>
      <c r="C203" s="87" t="s">
        <v>7</v>
      </c>
      <c r="D203" s="87" t="s">
        <v>1465</v>
      </c>
      <c r="E203" s="42">
        <v>29.5</v>
      </c>
      <c r="F203" s="87" t="s">
        <v>9</v>
      </c>
      <c r="G203" s="192" t="s">
        <v>671</v>
      </c>
      <c r="H203" s="118" t="s">
        <v>656</v>
      </c>
      <c r="I203" s="183" t="str">
        <f>I202</f>
        <v>December</v>
      </c>
      <c r="J203" s="184">
        <f>IF(F203="USD", E203, E203 * IFERROR(VLOOKUP(F203, EXCHANGE_RATE!A:B, 2, FALSE), "Currency not found"))</f>
        <v>29.5</v>
      </c>
      <c r="K203" s="184">
        <f t="shared" si="16"/>
        <v>29.5</v>
      </c>
      <c r="L203" s="184">
        <f>IF(C203="MTS", B203, B203 * IFERROR(VLOOKUP(C203, 'QTY_CONVERSIONS '!A:B, 2, FALSE), "Units not  found"))</f>
        <v>0.05</v>
      </c>
      <c r="M203" s="185">
        <f t="shared" si="17"/>
        <v>1475</v>
      </c>
      <c r="N203" s="143" t="str">
        <f>IFERROR(VLOOKUP(D203, Product_Category!A:B, 2, FALSE), "Uncategorized")</f>
        <v>MAGNESIUM STEARATE</v>
      </c>
      <c r="O203" s="186">
        <f t="shared" si="19"/>
        <v>29500</v>
      </c>
      <c r="P203" s="185">
        <f t="shared" si="18"/>
        <v>1475</v>
      </c>
      <c r="Q203" s="143">
        <v>2023</v>
      </c>
      <c r="R203" s="143" t="str">
        <f>IFERROR(VLOOKUP(G203,'SOURCE COMPANY'!A:B, 2, FALSE), "")</f>
        <v>SUDARSHAN TRADING</v>
      </c>
      <c r="S203" s="143" t="str">
        <f>IFERROR(VLOOKUP(H203,'CUSTOMER NAME'!A:B, 2, FALSE), "")</f>
        <v>Apple Pharma</v>
      </c>
    </row>
    <row r="204" spans="1:19">
      <c r="A204" s="87" t="s">
        <v>1520</v>
      </c>
      <c r="B204" s="87">
        <v>25</v>
      </c>
      <c r="C204" s="87" t="s">
        <v>7</v>
      </c>
      <c r="D204" s="87" t="s">
        <v>19</v>
      </c>
      <c r="E204" s="42">
        <v>4.95</v>
      </c>
      <c r="F204" s="87" t="s">
        <v>9</v>
      </c>
      <c r="G204" s="192" t="s">
        <v>671</v>
      </c>
      <c r="H204" s="118" t="s">
        <v>656</v>
      </c>
      <c r="I204" s="183" t="str">
        <f>I203</f>
        <v>December</v>
      </c>
      <c r="J204" s="184">
        <f>IF(F204="USD", E204, E204 * IFERROR(VLOOKUP(F204, EXCHANGE_RATE!A:B, 2, FALSE), "Currency not found"))</f>
        <v>4.95</v>
      </c>
      <c r="K204" s="184">
        <f t="shared" si="16"/>
        <v>4.95</v>
      </c>
      <c r="L204" s="184">
        <f>IF(C204="MTS", B204, B204 * IFERROR(VLOOKUP(C204, 'QTY_CONVERSIONS '!A:B, 2, FALSE), "Units not  found"))</f>
        <v>2.5000000000000001E-2</v>
      </c>
      <c r="M204" s="185">
        <f t="shared" si="17"/>
        <v>123.75</v>
      </c>
      <c r="N204" s="143" t="str">
        <f>IFERROR(VLOOKUP(D204, Product_Category!A:B, 2, FALSE), "Uncategorized")</f>
        <v>CMC</v>
      </c>
      <c r="O204" s="186">
        <f t="shared" si="19"/>
        <v>4950</v>
      </c>
      <c r="P204" s="185">
        <f t="shared" si="18"/>
        <v>123.75</v>
      </c>
      <c r="Q204" s="143">
        <v>2023</v>
      </c>
      <c r="R204" s="143" t="str">
        <f>IFERROR(VLOOKUP(G204,'SOURCE COMPANY'!A:B, 2, FALSE), "")</f>
        <v>SUDARSHAN TRADING</v>
      </c>
      <c r="S204" s="143" t="str">
        <f>IFERROR(VLOOKUP(H204,'CUSTOMER NAME'!A:B, 2, FALSE), "")</f>
        <v>Apple Pharma</v>
      </c>
    </row>
    <row r="205" spans="1:19">
      <c r="A205" s="192" t="s">
        <v>1041</v>
      </c>
      <c r="B205" s="192">
        <v>6000</v>
      </c>
      <c r="C205" s="192" t="s">
        <v>7</v>
      </c>
      <c r="D205" s="192" t="s">
        <v>611</v>
      </c>
      <c r="E205" s="192">
        <v>2.4</v>
      </c>
      <c r="F205" s="192" t="s">
        <v>9</v>
      </c>
      <c r="G205" s="192" t="s">
        <v>588</v>
      </c>
      <c r="H205" s="131" t="s">
        <v>3817</v>
      </c>
      <c r="I205" s="187" t="s">
        <v>3658</v>
      </c>
      <c r="J205" s="184">
        <f>IF(F205="USD", E205, E205 * IFERROR(VLOOKUP(F205, EXCHANGE_RATE!A:B, 2, FALSE), "Currency not found"))</f>
        <v>2.4</v>
      </c>
      <c r="K205" s="184">
        <f t="shared" si="16"/>
        <v>2.4</v>
      </c>
      <c r="L205" s="184">
        <f>IF(C205="MTS", B205, B205 * IFERROR(VLOOKUP(C205, 'QTY_CONVERSIONS '!A:B, 2, FALSE), "Units not  found"))</f>
        <v>6</v>
      </c>
      <c r="M205" s="185">
        <f t="shared" si="17"/>
        <v>14400</v>
      </c>
      <c r="N205" s="143" t="str">
        <f>IFERROR(VLOOKUP(D205, Product_Category!A:B, 2, FALSE), "Uncategorized")</f>
        <v>MCC</v>
      </c>
      <c r="O205" s="186">
        <f t="shared" si="19"/>
        <v>2400</v>
      </c>
      <c r="P205" s="185">
        <f t="shared" si="18"/>
        <v>14400</v>
      </c>
      <c r="Q205" s="143">
        <v>2023</v>
      </c>
      <c r="R205" s="143" t="str">
        <f>IFERROR(VLOOKUP(G205,'SOURCE COMPANY'!A:B, 2, FALSE), "")</f>
        <v>SHREEJI PHARMA</v>
      </c>
      <c r="S205" s="143" t="str">
        <f>IFERROR(VLOOKUP(H205,'CUSTOMER NAME'!A:B, 2, FALSE), "")</f>
        <v>APRIL STREET P O</v>
      </c>
    </row>
    <row r="206" spans="1:19">
      <c r="A206" s="192" t="s">
        <v>1041</v>
      </c>
      <c r="B206" s="192">
        <v>3000</v>
      </c>
      <c r="C206" s="192" t="s">
        <v>7</v>
      </c>
      <c r="D206" s="192" t="s">
        <v>769</v>
      </c>
      <c r="E206" s="192">
        <v>2.4</v>
      </c>
      <c r="F206" s="192" t="s">
        <v>9</v>
      </c>
      <c r="G206" s="192" t="s">
        <v>588</v>
      </c>
      <c r="H206" s="131" t="s">
        <v>3817</v>
      </c>
      <c r="I206" s="187" t="s">
        <v>3658</v>
      </c>
      <c r="J206" s="184">
        <f>IF(F206="USD", E206, E206 * IFERROR(VLOOKUP(F206, EXCHANGE_RATE!A:B, 2, FALSE), "Currency not found"))</f>
        <v>2.4</v>
      </c>
      <c r="K206" s="184">
        <f t="shared" si="16"/>
        <v>2.4</v>
      </c>
      <c r="L206" s="184">
        <f>IF(C206="MTS", B206, B206 * IFERROR(VLOOKUP(C206, 'QTY_CONVERSIONS '!A:B, 2, FALSE), "Units not  found"))</f>
        <v>3</v>
      </c>
      <c r="M206" s="185">
        <f t="shared" si="17"/>
        <v>7200</v>
      </c>
      <c r="N206" s="143" t="str">
        <f>IFERROR(VLOOKUP(D206, Product_Category!A:B, 2, FALSE), "Uncategorized")</f>
        <v>MCC</v>
      </c>
      <c r="O206" s="186">
        <f t="shared" si="19"/>
        <v>2400</v>
      </c>
      <c r="P206" s="185">
        <f t="shared" si="18"/>
        <v>7200</v>
      </c>
      <c r="Q206" s="143">
        <v>2023</v>
      </c>
      <c r="R206" s="143" t="str">
        <f>IFERROR(VLOOKUP(G206,'SOURCE COMPANY'!A:B, 2, FALSE), "")</f>
        <v>SHREEJI PHARMA</v>
      </c>
      <c r="S206" s="143" t="str">
        <f>IFERROR(VLOOKUP(H206,'CUSTOMER NAME'!A:B, 2, FALSE), "")</f>
        <v>APRIL STREET P O</v>
      </c>
    </row>
    <row r="207" spans="1:19">
      <c r="A207" s="191" t="s">
        <v>1018</v>
      </c>
      <c r="B207" s="191">
        <v>4000</v>
      </c>
      <c r="C207" s="191" t="s">
        <v>7</v>
      </c>
      <c r="D207" s="191" t="s">
        <v>44</v>
      </c>
      <c r="E207" s="191">
        <v>2.37</v>
      </c>
      <c r="F207" s="191" t="s">
        <v>9</v>
      </c>
      <c r="G207" s="191" t="s">
        <v>3227</v>
      </c>
      <c r="H207" s="120" t="s">
        <v>3228</v>
      </c>
      <c r="I207" s="187" t="s">
        <v>3034</v>
      </c>
      <c r="J207" s="184">
        <f>IF(F207="USD", E207, E207 * IFERROR(VLOOKUP(F207, EXCHANGE_RATE!A:B, 2, FALSE), "Currency not found"))</f>
        <v>2.37</v>
      </c>
      <c r="K207" s="184">
        <f t="shared" si="16"/>
        <v>2.37</v>
      </c>
      <c r="L207" s="184">
        <f>IF(C207="MTS", B207, B207 * IFERROR(VLOOKUP(C207, 'QTY_CONVERSIONS '!A:B, 2, FALSE), "Units not  found"))</f>
        <v>4</v>
      </c>
      <c r="M207" s="185">
        <f t="shared" si="17"/>
        <v>9480</v>
      </c>
      <c r="N207" s="143" t="str">
        <f>IFERROR(VLOOKUP(D207, Product_Category!A:B, 2, FALSE), "Uncategorized")</f>
        <v>CMC</v>
      </c>
      <c r="O207" s="186">
        <f t="shared" si="19"/>
        <v>2370</v>
      </c>
      <c r="P207" s="185">
        <f t="shared" si="18"/>
        <v>9480</v>
      </c>
      <c r="Q207" s="143">
        <v>2023</v>
      </c>
      <c r="R207" s="143" t="str">
        <f>IFERROR(VLOOKUP(G207,'SOURCE COMPANY'!A:B, 2, FALSE), "")</f>
        <v>MVM INFOWAVES</v>
      </c>
      <c r="S207" s="143" t="str">
        <f>IFERROR(VLOOKUP(H207,'CUSTOMER NAME'!A:B, 2, FALSE), "")</f>
        <v>ARABIAN COLTS EST</v>
      </c>
    </row>
    <row r="208" spans="1:19">
      <c r="A208" s="191" t="s">
        <v>247</v>
      </c>
      <c r="B208" s="191">
        <v>25</v>
      </c>
      <c r="C208" s="191" t="s">
        <v>7</v>
      </c>
      <c r="D208" s="191" t="s">
        <v>2434</v>
      </c>
      <c r="E208" s="191">
        <v>2.65</v>
      </c>
      <c r="F208" s="191" t="s">
        <v>1718</v>
      </c>
      <c r="G208" s="85" t="s">
        <v>88</v>
      </c>
      <c r="H208" s="120" t="s">
        <v>3454</v>
      </c>
      <c r="I208" s="187" t="s">
        <v>3389</v>
      </c>
      <c r="J208" s="184">
        <f>IF(F208="USD", E208, E208 * IFERROR(VLOOKUP(F208, EXCHANGE_RATE!A:B, 2, FALSE), "Currency not found"))</f>
        <v>2.8355000000000001</v>
      </c>
      <c r="K208" s="184">
        <f t="shared" si="16"/>
        <v>2.84</v>
      </c>
      <c r="L208" s="184">
        <f>IF(C208="MTS", B208, B208 * IFERROR(VLOOKUP(C208, 'QTY_CONVERSIONS '!A:B, 2, FALSE), "Units not  found"))</f>
        <v>2.5000000000000001E-2</v>
      </c>
      <c r="M208" s="185">
        <f t="shared" si="17"/>
        <v>71</v>
      </c>
      <c r="N208" s="143" t="str">
        <f>IFERROR(VLOOKUP(D208, Product_Category!A:B, 2, FALSE), "Uncategorized")</f>
        <v>MCC</v>
      </c>
      <c r="O208" s="186">
        <f t="shared" si="19"/>
        <v>2840</v>
      </c>
      <c r="P208" s="185">
        <f t="shared" si="18"/>
        <v>71</v>
      </c>
      <c r="Q208" s="143">
        <v>2023</v>
      </c>
      <c r="R208" s="143" t="str">
        <f>IFERROR(VLOOKUP(G208,'SOURCE COMPANY'!A:B, 2, FALSE), "")</f>
        <v>DFE PHARMA</v>
      </c>
      <c r="S208" s="143" t="str">
        <f>IFERROR(VLOOKUP(H208,'CUSTOMER NAME'!A:B, 2, FALSE), "")</f>
        <v>ARAMEX IRELAND BELLINSTOWN</v>
      </c>
    </row>
    <row r="209" spans="1:19">
      <c r="A209" s="87" t="s">
        <v>172</v>
      </c>
      <c r="B209" s="87">
        <v>2000</v>
      </c>
      <c r="C209" s="87" t="s">
        <v>7</v>
      </c>
      <c r="D209" s="87" t="s">
        <v>19</v>
      </c>
      <c r="E209" s="248">
        <v>4.95</v>
      </c>
      <c r="F209" s="87" t="s">
        <v>9</v>
      </c>
      <c r="G209" s="192" t="s">
        <v>2702</v>
      </c>
      <c r="H209" s="143" t="s">
        <v>1409</v>
      </c>
      <c r="I209" s="183" t="str">
        <f>I208</f>
        <v>October</v>
      </c>
      <c r="J209" s="184">
        <f>IF(F209="USD", E209, E209 * IFERROR(VLOOKUP(F209, EXCHANGE_RATE!A:B, 2, FALSE), "Currency not found"))</f>
        <v>4.95</v>
      </c>
      <c r="K209" s="184">
        <f t="shared" si="16"/>
        <v>4.95</v>
      </c>
      <c r="L209" s="184">
        <f>IF(C209="MTS", B209, B209 * IFERROR(VLOOKUP(C209, 'QTY_CONVERSIONS '!A:B, 2, FALSE), "Units not  found"))</f>
        <v>2</v>
      </c>
      <c r="M209" s="185">
        <f t="shared" si="17"/>
        <v>9900</v>
      </c>
      <c r="N209" s="143" t="str">
        <f>IFERROR(VLOOKUP(D209, Product_Category!A:B, 2, FALSE), "Uncategorized")</f>
        <v>CMC</v>
      </c>
      <c r="O209" s="186">
        <f t="shared" si="19"/>
        <v>4950</v>
      </c>
      <c r="P209" s="185">
        <f t="shared" si="18"/>
        <v>9900</v>
      </c>
      <c r="Q209" s="143">
        <v>2023</v>
      </c>
      <c r="R209" s="143" t="str">
        <f>IFERROR(VLOOKUP(G209,'SOURCE COMPANY'!A:B, 2, FALSE), "")</f>
        <v>Cellulose Sollutions</v>
      </c>
      <c r="S209" s="143" t="str">
        <f>IFERROR(VLOOKUP(H209,'CUSTOMER NAME'!A:B, 2, FALSE), "")</f>
        <v>ARCADIA CHEM</v>
      </c>
    </row>
    <row r="210" spans="1:19">
      <c r="A210" s="191" t="s">
        <v>1018</v>
      </c>
      <c r="B210" s="191">
        <v>10</v>
      </c>
      <c r="C210" s="191" t="s">
        <v>7</v>
      </c>
      <c r="D210" s="191" t="s">
        <v>961</v>
      </c>
      <c r="E210" s="191">
        <v>5.26</v>
      </c>
      <c r="F210" s="191" t="s">
        <v>9</v>
      </c>
      <c r="G210" s="191" t="s">
        <v>3426</v>
      </c>
      <c r="H210" s="120" t="s">
        <v>3226</v>
      </c>
      <c r="I210" s="187" t="s">
        <v>3034</v>
      </c>
      <c r="J210" s="184">
        <f>IF(F210="USD", E210, E210 * IFERROR(VLOOKUP(F210, EXCHANGE_RATE!A:B, 2, FALSE), "Currency not found"))</f>
        <v>5.26</v>
      </c>
      <c r="K210" s="184">
        <f t="shared" si="16"/>
        <v>5.26</v>
      </c>
      <c r="L210" s="184">
        <f>IF(C210="MTS", B210, B210 * IFERROR(VLOOKUP(C210, 'QTY_CONVERSIONS '!A:B, 2, FALSE), "Units not  found"))</f>
        <v>0.01</v>
      </c>
      <c r="M210" s="185">
        <f t="shared" si="17"/>
        <v>52.599999999999994</v>
      </c>
      <c r="N210" s="143" t="str">
        <f>IFERROR(VLOOKUP(D210, Product_Category!A:B, 2, FALSE), "Uncategorized")</f>
        <v>CMC</v>
      </c>
      <c r="O210" s="186">
        <f t="shared" si="19"/>
        <v>5260</v>
      </c>
      <c r="P210" s="185">
        <f t="shared" si="18"/>
        <v>52.6</v>
      </c>
      <c r="Q210" s="143">
        <v>2023</v>
      </c>
      <c r="R210" s="143" t="str">
        <f>IFERROR(VLOOKUP(G210,'SOURCE COMPANY'!A:B, 2, FALSE), "")</f>
        <v>SISCO Research Labs</v>
      </c>
      <c r="S210" s="143" t="str">
        <f>IFERROR(VLOOKUP(H210,'CUSTOMER NAME'!A:B, 2, FALSE), "")</f>
        <v>ARKAN</v>
      </c>
    </row>
    <row r="211" spans="1:19">
      <c r="A211" s="85" t="s">
        <v>651</v>
      </c>
      <c r="B211" s="85">
        <v>100</v>
      </c>
      <c r="C211" s="85" t="s">
        <v>7</v>
      </c>
      <c r="D211" s="85" t="s">
        <v>658</v>
      </c>
      <c r="E211" s="248">
        <v>160</v>
      </c>
      <c r="F211" s="85" t="s">
        <v>1730</v>
      </c>
      <c r="G211" s="85" t="s">
        <v>930</v>
      </c>
      <c r="H211" s="118" t="s">
        <v>659</v>
      </c>
      <c r="I211" s="183" t="str">
        <f t="shared" ref="I211:I218" si="20">I210</f>
        <v>September</v>
      </c>
      <c r="J211" s="184">
        <f>IF(F211="USD", E211, E211 * IFERROR(VLOOKUP(F211, EXCHANGE_RATE!A:B, 2, FALSE), "Currency not found"))</f>
        <v>1.92</v>
      </c>
      <c r="K211" s="184">
        <f t="shared" si="16"/>
        <v>1.92</v>
      </c>
      <c r="L211" s="184">
        <f>IF(C211="MTS", B211, B211 * IFERROR(VLOOKUP(C211, 'QTY_CONVERSIONS '!A:B, 2, FALSE), "Units not  found"))</f>
        <v>0.1</v>
      </c>
      <c r="M211" s="185">
        <f t="shared" si="17"/>
        <v>192</v>
      </c>
      <c r="N211" s="143" t="str">
        <f>IFERROR(VLOOKUP(D211, Product_Category!A:B, 2, FALSE), "Uncategorized")</f>
        <v>MCC</v>
      </c>
      <c r="O211" s="186">
        <f t="shared" si="19"/>
        <v>1920</v>
      </c>
      <c r="P211" s="185">
        <f t="shared" si="18"/>
        <v>192</v>
      </c>
      <c r="Q211" s="143">
        <v>2023</v>
      </c>
      <c r="R211" s="143" t="str">
        <f>IFERROR(VLOOKUP(G211,'SOURCE COMPANY'!A:B, 2, FALSE), "")</f>
        <v>DRUG CENTRE DELHI</v>
      </c>
      <c r="S211" s="143" t="str">
        <f>IFERROR(VLOOKUP(H211,'CUSTOMER NAME'!A:B, 2, FALSE), "")</f>
        <v>ARROW PHARMA</v>
      </c>
    </row>
    <row r="212" spans="1:19">
      <c r="A212" s="85" t="s">
        <v>651</v>
      </c>
      <c r="B212" s="85">
        <v>100</v>
      </c>
      <c r="C212" s="85" t="s">
        <v>7</v>
      </c>
      <c r="D212" s="85" t="s">
        <v>658</v>
      </c>
      <c r="E212" s="248">
        <v>160</v>
      </c>
      <c r="F212" s="85" t="s">
        <v>1730</v>
      </c>
      <c r="G212" s="85" t="s">
        <v>930</v>
      </c>
      <c r="H212" s="118" t="s">
        <v>659</v>
      </c>
      <c r="I212" s="183" t="str">
        <f t="shared" si="20"/>
        <v>September</v>
      </c>
      <c r="J212" s="184">
        <f>IF(F212="USD", E212, E212 * IFERROR(VLOOKUP(F212, EXCHANGE_RATE!A:B, 2, FALSE), "Currency not found"))</f>
        <v>1.92</v>
      </c>
      <c r="K212" s="184">
        <f t="shared" si="16"/>
        <v>1.92</v>
      </c>
      <c r="L212" s="184">
        <f>IF(C212="MTS", B212, B212 * IFERROR(VLOOKUP(C212, 'QTY_CONVERSIONS '!A:B, 2, FALSE), "Units not  found"))</f>
        <v>0.1</v>
      </c>
      <c r="M212" s="185">
        <f t="shared" si="17"/>
        <v>192</v>
      </c>
      <c r="N212" s="143" t="str">
        <f>IFERROR(VLOOKUP(D212, Product_Category!A:B, 2, FALSE), "Uncategorized")</f>
        <v>MCC</v>
      </c>
      <c r="O212" s="186">
        <f t="shared" si="19"/>
        <v>1920</v>
      </c>
      <c r="P212" s="185">
        <f t="shared" si="18"/>
        <v>192</v>
      </c>
      <c r="Q212" s="143">
        <v>2023</v>
      </c>
      <c r="R212" s="143" t="str">
        <f>IFERROR(VLOOKUP(G212,'SOURCE COMPANY'!A:B, 2, FALSE), "")</f>
        <v>DRUG CENTRE DELHI</v>
      </c>
      <c r="S212" s="143" t="str">
        <f>IFERROR(VLOOKUP(H212,'CUSTOMER NAME'!A:B, 2, FALSE), "")</f>
        <v>ARROW PHARMA</v>
      </c>
    </row>
    <row r="213" spans="1:19">
      <c r="A213" s="85" t="s">
        <v>651</v>
      </c>
      <c r="B213" s="85">
        <v>100</v>
      </c>
      <c r="C213" s="85" t="s">
        <v>7</v>
      </c>
      <c r="D213" s="85" t="s">
        <v>658</v>
      </c>
      <c r="E213" s="248">
        <v>160</v>
      </c>
      <c r="F213" s="85" t="s">
        <v>1730</v>
      </c>
      <c r="G213" s="85" t="s">
        <v>930</v>
      </c>
      <c r="H213" s="118" t="s">
        <v>659</v>
      </c>
      <c r="I213" s="183" t="str">
        <f t="shared" si="20"/>
        <v>September</v>
      </c>
      <c r="J213" s="184">
        <f>IF(F213="USD", E213, E213 * IFERROR(VLOOKUP(F213, EXCHANGE_RATE!A:B, 2, FALSE), "Currency not found"))</f>
        <v>1.92</v>
      </c>
      <c r="K213" s="184">
        <f t="shared" si="16"/>
        <v>1.92</v>
      </c>
      <c r="L213" s="184">
        <f>IF(C213="MTS", B213, B213 * IFERROR(VLOOKUP(C213, 'QTY_CONVERSIONS '!A:B, 2, FALSE), "Units not  found"))</f>
        <v>0.1</v>
      </c>
      <c r="M213" s="185">
        <f t="shared" si="17"/>
        <v>192</v>
      </c>
      <c r="N213" s="143" t="str">
        <f>IFERROR(VLOOKUP(D213, Product_Category!A:B, 2, FALSE), "Uncategorized")</f>
        <v>MCC</v>
      </c>
      <c r="O213" s="186">
        <f t="shared" si="19"/>
        <v>1920</v>
      </c>
      <c r="P213" s="185">
        <f t="shared" si="18"/>
        <v>192</v>
      </c>
      <c r="Q213" s="143">
        <v>2023</v>
      </c>
      <c r="R213" s="143" t="str">
        <f>IFERROR(VLOOKUP(G213,'SOURCE COMPANY'!A:B, 2, FALSE), "")</f>
        <v>DRUG CENTRE DELHI</v>
      </c>
      <c r="S213" s="143" t="str">
        <f>IFERROR(VLOOKUP(H213,'CUSTOMER NAME'!A:B, 2, FALSE), "")</f>
        <v>ARROW PHARMA</v>
      </c>
    </row>
    <row r="214" spans="1:19">
      <c r="A214" s="85" t="s">
        <v>651</v>
      </c>
      <c r="B214" s="85">
        <v>50</v>
      </c>
      <c r="C214" s="85" t="s">
        <v>7</v>
      </c>
      <c r="D214" s="85" t="s">
        <v>19</v>
      </c>
      <c r="E214" s="248">
        <v>320</v>
      </c>
      <c r="F214" s="85" t="s">
        <v>1730</v>
      </c>
      <c r="G214" s="85" t="s">
        <v>930</v>
      </c>
      <c r="H214" s="118" t="s">
        <v>659</v>
      </c>
      <c r="I214" s="183" t="str">
        <f t="shared" si="20"/>
        <v>September</v>
      </c>
      <c r="J214" s="184">
        <f>IF(F214="USD", E214, E214 * IFERROR(VLOOKUP(F214, EXCHANGE_RATE!A:B, 2, FALSE), "Currency not found"))</f>
        <v>3.84</v>
      </c>
      <c r="K214" s="184">
        <f t="shared" si="16"/>
        <v>3.84</v>
      </c>
      <c r="L214" s="184">
        <f>IF(C214="MTS", B214, B214 * IFERROR(VLOOKUP(C214, 'QTY_CONVERSIONS '!A:B, 2, FALSE), "Units not  found"))</f>
        <v>0.05</v>
      </c>
      <c r="M214" s="185">
        <f t="shared" si="17"/>
        <v>192</v>
      </c>
      <c r="N214" s="143" t="str">
        <f>IFERROR(VLOOKUP(D214, Product_Category!A:B, 2, FALSE), "Uncategorized")</f>
        <v>CMC</v>
      </c>
      <c r="O214" s="186">
        <f t="shared" si="19"/>
        <v>3840</v>
      </c>
      <c r="P214" s="185">
        <f t="shared" si="18"/>
        <v>192</v>
      </c>
      <c r="Q214" s="143">
        <v>2023</v>
      </c>
      <c r="R214" s="143" t="str">
        <f>IFERROR(VLOOKUP(G214,'SOURCE COMPANY'!A:B, 2, FALSE), "")</f>
        <v>DRUG CENTRE DELHI</v>
      </c>
      <c r="S214" s="143" t="str">
        <f>IFERROR(VLOOKUP(H214,'CUSTOMER NAME'!A:B, 2, FALSE), "")</f>
        <v>ARROW PHARMA</v>
      </c>
    </row>
    <row r="215" spans="1:19">
      <c r="A215" s="85" t="s">
        <v>651</v>
      </c>
      <c r="B215" s="85">
        <v>50</v>
      </c>
      <c r="C215" s="85" t="s">
        <v>7</v>
      </c>
      <c r="D215" s="85" t="s">
        <v>19</v>
      </c>
      <c r="E215" s="248">
        <v>320</v>
      </c>
      <c r="F215" s="85" t="s">
        <v>1730</v>
      </c>
      <c r="G215" s="85" t="s">
        <v>930</v>
      </c>
      <c r="H215" s="118" t="s">
        <v>659</v>
      </c>
      <c r="I215" s="183" t="str">
        <f t="shared" si="20"/>
        <v>September</v>
      </c>
      <c r="J215" s="184">
        <f>IF(F215="USD", E215, E215 * IFERROR(VLOOKUP(F215, EXCHANGE_RATE!A:B, 2, FALSE), "Currency not found"))</f>
        <v>3.84</v>
      </c>
      <c r="K215" s="184">
        <f t="shared" si="16"/>
        <v>3.84</v>
      </c>
      <c r="L215" s="184">
        <f>IF(C215="MTS", B215, B215 * IFERROR(VLOOKUP(C215, 'QTY_CONVERSIONS '!A:B, 2, FALSE), "Units not  found"))</f>
        <v>0.05</v>
      </c>
      <c r="M215" s="185">
        <f t="shared" si="17"/>
        <v>192</v>
      </c>
      <c r="N215" s="143" t="str">
        <f>IFERROR(VLOOKUP(D215, Product_Category!A:B, 2, FALSE), "Uncategorized")</f>
        <v>CMC</v>
      </c>
      <c r="O215" s="186">
        <f t="shared" si="19"/>
        <v>3840</v>
      </c>
      <c r="P215" s="185">
        <f t="shared" si="18"/>
        <v>192</v>
      </c>
      <c r="Q215" s="143">
        <v>2023</v>
      </c>
      <c r="R215" s="143" t="str">
        <f>IFERROR(VLOOKUP(G215,'SOURCE COMPANY'!A:B, 2, FALSE), "")</f>
        <v>DRUG CENTRE DELHI</v>
      </c>
      <c r="S215" s="143" t="str">
        <f>IFERROR(VLOOKUP(H215,'CUSTOMER NAME'!A:B, 2, FALSE), "")</f>
        <v>ARROW PHARMA</v>
      </c>
    </row>
    <row r="216" spans="1:19">
      <c r="A216" s="85" t="s">
        <v>651</v>
      </c>
      <c r="B216" s="85">
        <v>50</v>
      </c>
      <c r="C216" s="85" t="s">
        <v>7</v>
      </c>
      <c r="D216" s="85" t="s">
        <v>19</v>
      </c>
      <c r="E216" s="248">
        <v>320</v>
      </c>
      <c r="F216" s="85" t="s">
        <v>1730</v>
      </c>
      <c r="G216" s="85" t="s">
        <v>930</v>
      </c>
      <c r="H216" s="118" t="s">
        <v>659</v>
      </c>
      <c r="I216" s="183" t="str">
        <f t="shared" si="20"/>
        <v>September</v>
      </c>
      <c r="J216" s="184">
        <f>IF(F216="USD", E216, E216 * IFERROR(VLOOKUP(F216, EXCHANGE_RATE!A:B, 2, FALSE), "Currency not found"))</f>
        <v>3.84</v>
      </c>
      <c r="K216" s="184">
        <f t="shared" si="16"/>
        <v>3.84</v>
      </c>
      <c r="L216" s="184">
        <f>IF(C216="MTS", B216, B216 * IFERROR(VLOOKUP(C216, 'QTY_CONVERSIONS '!A:B, 2, FALSE), "Units not  found"))</f>
        <v>0.05</v>
      </c>
      <c r="M216" s="185">
        <f t="shared" si="17"/>
        <v>192</v>
      </c>
      <c r="N216" s="143" t="str">
        <f>IFERROR(VLOOKUP(D216, Product_Category!A:B, 2, FALSE), "Uncategorized")</f>
        <v>CMC</v>
      </c>
      <c r="O216" s="186">
        <f t="shared" si="19"/>
        <v>3840</v>
      </c>
      <c r="P216" s="185">
        <f t="shared" si="18"/>
        <v>192</v>
      </c>
      <c r="Q216" s="143">
        <v>2023</v>
      </c>
      <c r="R216" s="143" t="str">
        <f>IFERROR(VLOOKUP(G216,'SOURCE COMPANY'!A:B, 2, FALSE), "")</f>
        <v>DRUG CENTRE DELHI</v>
      </c>
      <c r="S216" s="143" t="str">
        <f>IFERROR(VLOOKUP(H216,'CUSTOMER NAME'!A:B, 2, FALSE), "")</f>
        <v>ARROW PHARMA</v>
      </c>
    </row>
    <row r="217" spans="1:19">
      <c r="A217" s="87" t="s">
        <v>929</v>
      </c>
      <c r="B217" s="87">
        <v>110</v>
      </c>
      <c r="C217" s="87" t="s">
        <v>7</v>
      </c>
      <c r="D217" s="87" t="s">
        <v>657</v>
      </c>
      <c r="E217" s="248">
        <v>672.72720000000004</v>
      </c>
      <c r="F217" s="87" t="s">
        <v>1730</v>
      </c>
      <c r="G217" s="85" t="s">
        <v>930</v>
      </c>
      <c r="H217" s="118" t="s">
        <v>659</v>
      </c>
      <c r="I217" s="183" t="str">
        <f t="shared" si="20"/>
        <v>September</v>
      </c>
      <c r="J217" s="184">
        <f>IF(F217="USD", E217, E217 * IFERROR(VLOOKUP(F217, EXCHANGE_RATE!A:B, 2, FALSE), "Currency not found"))</f>
        <v>8.0727264000000005</v>
      </c>
      <c r="K217" s="184">
        <f t="shared" si="16"/>
        <v>8.08</v>
      </c>
      <c r="L217" s="184">
        <f>IF(C217="MTS", B217, B217 * IFERROR(VLOOKUP(C217, 'QTY_CONVERSIONS '!A:B, 2, FALSE), "Units not  found"))</f>
        <v>0.11</v>
      </c>
      <c r="M217" s="185">
        <f t="shared" si="17"/>
        <v>888.8</v>
      </c>
      <c r="N217" s="143" t="str">
        <f>IFERROR(VLOOKUP(D217, Product_Category!A:B, 2, FALSE), "Uncategorized")</f>
        <v>SSG</v>
      </c>
      <c r="O217" s="186">
        <f t="shared" si="19"/>
        <v>8080</v>
      </c>
      <c r="P217" s="185">
        <f t="shared" si="18"/>
        <v>888.8</v>
      </c>
      <c r="Q217" s="143">
        <v>2023</v>
      </c>
      <c r="R217" s="143" t="str">
        <f>IFERROR(VLOOKUP(G217,'SOURCE COMPANY'!A:B, 2, FALSE), "")</f>
        <v>DRUG CENTRE DELHI</v>
      </c>
      <c r="S217" s="143" t="str">
        <f>IFERROR(VLOOKUP(H217,'CUSTOMER NAME'!A:B, 2, FALSE), "")</f>
        <v>ARROW PHARMA</v>
      </c>
    </row>
    <row r="218" spans="1:19">
      <c r="A218" s="87" t="s">
        <v>929</v>
      </c>
      <c r="B218" s="87">
        <v>110</v>
      </c>
      <c r="C218" s="87" t="s">
        <v>7</v>
      </c>
      <c r="D218" s="87" t="s">
        <v>657</v>
      </c>
      <c r="E218" s="248">
        <v>672.72720000000004</v>
      </c>
      <c r="F218" s="87" t="s">
        <v>1730</v>
      </c>
      <c r="G218" s="85" t="s">
        <v>930</v>
      </c>
      <c r="H218" s="118" t="s">
        <v>659</v>
      </c>
      <c r="I218" s="183" t="str">
        <f t="shared" si="20"/>
        <v>September</v>
      </c>
      <c r="J218" s="184">
        <f>IF(F218="USD", E218, E218 * IFERROR(VLOOKUP(F218, EXCHANGE_RATE!A:B, 2, FALSE), "Currency not found"))</f>
        <v>8.0727264000000005</v>
      </c>
      <c r="K218" s="184">
        <f t="shared" si="16"/>
        <v>8.08</v>
      </c>
      <c r="L218" s="184">
        <f>IF(C218="MTS", B218, B218 * IFERROR(VLOOKUP(C218, 'QTY_CONVERSIONS '!A:B, 2, FALSE), "Units not  found"))</f>
        <v>0.11</v>
      </c>
      <c r="M218" s="185">
        <f t="shared" si="17"/>
        <v>888.8</v>
      </c>
      <c r="N218" s="143" t="str">
        <f>IFERROR(VLOOKUP(D218, Product_Category!A:B, 2, FALSE), "Uncategorized")</f>
        <v>SSG</v>
      </c>
      <c r="O218" s="186">
        <f t="shared" si="19"/>
        <v>8080</v>
      </c>
      <c r="P218" s="185">
        <f t="shared" si="18"/>
        <v>888.8</v>
      </c>
      <c r="Q218" s="143">
        <v>2023</v>
      </c>
      <c r="R218" s="143" t="str">
        <f>IFERROR(VLOOKUP(G218,'SOURCE COMPANY'!A:B, 2, FALSE), "")</f>
        <v>DRUG CENTRE DELHI</v>
      </c>
      <c r="S218" s="143" t="str">
        <f>IFERROR(VLOOKUP(H218,'CUSTOMER NAME'!A:B, 2, FALSE), "")</f>
        <v>ARROW PHARMA</v>
      </c>
    </row>
    <row r="219" spans="1:19">
      <c r="A219" s="192" t="s">
        <v>929</v>
      </c>
      <c r="B219" s="192">
        <v>100</v>
      </c>
      <c r="C219" s="192" t="s">
        <v>7</v>
      </c>
      <c r="D219" s="192" t="s">
        <v>2768</v>
      </c>
      <c r="E219" s="192">
        <v>147</v>
      </c>
      <c r="F219" s="192" t="s">
        <v>1730</v>
      </c>
      <c r="G219" s="85" t="s">
        <v>930</v>
      </c>
      <c r="H219" s="118" t="s">
        <v>659</v>
      </c>
      <c r="I219" s="187" t="s">
        <v>2670</v>
      </c>
      <c r="J219" s="184">
        <f>IF(F219="USD", E219, E219 * IFERROR(VLOOKUP(F219, EXCHANGE_RATE!A:B, 2, FALSE), "Currency not found"))</f>
        <v>1.764</v>
      </c>
      <c r="K219" s="184">
        <f t="shared" si="16"/>
        <v>1.77</v>
      </c>
      <c r="L219" s="184">
        <f>IF(C219="MTS", B219, B219 * IFERROR(VLOOKUP(C219, 'QTY_CONVERSIONS '!A:B, 2, FALSE), "Units not  found"))</f>
        <v>0.1</v>
      </c>
      <c r="M219" s="185">
        <f t="shared" si="17"/>
        <v>177</v>
      </c>
      <c r="N219" s="143" t="str">
        <f>IFERROR(VLOOKUP(D219, Product_Category!A:B, 2, FALSE), "Uncategorized")</f>
        <v>MCC</v>
      </c>
      <c r="O219" s="186">
        <f t="shared" si="19"/>
        <v>1770</v>
      </c>
      <c r="P219" s="185">
        <f t="shared" si="18"/>
        <v>177</v>
      </c>
      <c r="Q219" s="143">
        <v>2023</v>
      </c>
      <c r="R219" s="143" t="str">
        <f>IFERROR(VLOOKUP(G219,'SOURCE COMPANY'!A:B, 2, FALSE), "")</f>
        <v>DRUG CENTRE DELHI</v>
      </c>
      <c r="S219" s="143" t="str">
        <f>IFERROR(VLOOKUP(H219,'CUSTOMER NAME'!A:B, 2, FALSE), "")</f>
        <v>ARROW PHARMA</v>
      </c>
    </row>
    <row r="220" spans="1:19">
      <c r="A220" s="88" t="s">
        <v>1520</v>
      </c>
      <c r="B220" s="88">
        <v>50</v>
      </c>
      <c r="C220" s="88" t="s">
        <v>7</v>
      </c>
      <c r="D220" s="88" t="s">
        <v>1525</v>
      </c>
      <c r="E220" s="48">
        <v>2.4</v>
      </c>
      <c r="F220" s="88" t="s">
        <v>9</v>
      </c>
      <c r="G220" s="86" t="s">
        <v>930</v>
      </c>
      <c r="H220" s="118" t="s">
        <v>659</v>
      </c>
      <c r="I220" s="183" t="str">
        <f>I219</f>
        <v>August</v>
      </c>
      <c r="J220" s="184">
        <f>IF(F220="USD", E220, E220 * IFERROR(VLOOKUP(F220, EXCHANGE_RATE!A:B, 2, FALSE), "Currency not found"))</f>
        <v>2.4</v>
      </c>
      <c r="K220" s="184">
        <f t="shared" si="16"/>
        <v>2.4</v>
      </c>
      <c r="L220" s="184">
        <f>IF(C220="MTS", B220, B220 * IFERROR(VLOOKUP(C220, 'QTY_CONVERSIONS '!A:B, 2, FALSE), "Units not  found"))</f>
        <v>0.05</v>
      </c>
      <c r="M220" s="185">
        <f t="shared" si="17"/>
        <v>120</v>
      </c>
      <c r="N220" s="143" t="str">
        <f>IFERROR(VLOOKUP(D220, Product_Category!A:B, 2, FALSE), "Uncategorized")</f>
        <v>MAGNESIUM STEARATE</v>
      </c>
      <c r="O220" s="186">
        <f t="shared" si="19"/>
        <v>2400</v>
      </c>
      <c r="P220" s="185">
        <f t="shared" si="18"/>
        <v>120</v>
      </c>
      <c r="Q220" s="143">
        <v>2023</v>
      </c>
      <c r="R220" s="143" t="str">
        <f>IFERROR(VLOOKUP(G220,'SOURCE COMPANY'!A:B, 2, FALSE), "")</f>
        <v>DRUG CENTRE DELHI</v>
      </c>
      <c r="S220" s="143" t="str">
        <f>IFERROR(VLOOKUP(H220,'CUSTOMER NAME'!A:B, 2, FALSE), "")</f>
        <v>ARROW PHARMA</v>
      </c>
    </row>
    <row r="221" spans="1:19">
      <c r="A221" s="87" t="s">
        <v>1520</v>
      </c>
      <c r="B221" s="87">
        <v>50</v>
      </c>
      <c r="C221" s="87" t="s">
        <v>7</v>
      </c>
      <c r="D221" s="87" t="s">
        <v>19</v>
      </c>
      <c r="E221" s="42">
        <v>2.5</v>
      </c>
      <c r="F221" s="87" t="s">
        <v>9</v>
      </c>
      <c r="G221" s="85" t="s">
        <v>930</v>
      </c>
      <c r="H221" s="118" t="s">
        <v>659</v>
      </c>
      <c r="I221" s="183" t="str">
        <f>I220</f>
        <v>August</v>
      </c>
      <c r="J221" s="184">
        <f>IF(F221="USD", E221, E221 * IFERROR(VLOOKUP(F221, EXCHANGE_RATE!A:B, 2, FALSE), "Currency not found"))</f>
        <v>2.5</v>
      </c>
      <c r="K221" s="184">
        <f t="shared" si="16"/>
        <v>2.5</v>
      </c>
      <c r="L221" s="184">
        <f>IF(C221="MTS", B221, B221 * IFERROR(VLOOKUP(C221, 'QTY_CONVERSIONS '!A:B, 2, FALSE), "Units not  found"))</f>
        <v>0.05</v>
      </c>
      <c r="M221" s="185">
        <f t="shared" si="17"/>
        <v>125</v>
      </c>
      <c r="N221" s="143" t="str">
        <f>IFERROR(VLOOKUP(D221, Product_Category!A:B, 2, FALSE), "Uncategorized")</f>
        <v>CMC</v>
      </c>
      <c r="O221" s="186">
        <f t="shared" si="19"/>
        <v>2500</v>
      </c>
      <c r="P221" s="185">
        <f t="shared" si="18"/>
        <v>125</v>
      </c>
      <c r="Q221" s="143">
        <v>2023</v>
      </c>
      <c r="R221" s="143" t="str">
        <f>IFERROR(VLOOKUP(G221,'SOURCE COMPANY'!A:B, 2, FALSE), "")</f>
        <v>DRUG CENTRE DELHI</v>
      </c>
      <c r="S221" s="143" t="str">
        <f>IFERROR(VLOOKUP(H221,'CUSTOMER NAME'!A:B, 2, FALSE), "")</f>
        <v>ARROW PHARMA</v>
      </c>
    </row>
    <row r="222" spans="1:19">
      <c r="A222" s="87" t="s">
        <v>807</v>
      </c>
      <c r="B222" s="87">
        <v>1500</v>
      </c>
      <c r="C222" s="87" t="s">
        <v>7</v>
      </c>
      <c r="D222" s="87" t="s">
        <v>1097</v>
      </c>
      <c r="E222" s="248">
        <v>2.75</v>
      </c>
      <c r="F222" s="87" t="s">
        <v>9</v>
      </c>
      <c r="G222" s="192" t="s">
        <v>59</v>
      </c>
      <c r="H222" s="143" t="s">
        <v>1098</v>
      </c>
      <c r="I222" s="183" t="s">
        <v>2560</v>
      </c>
      <c r="J222" s="184">
        <f>IF(F222="USD", E222, E222 * IFERROR(VLOOKUP(F222, EXCHANGE_RATE!A:B, 2, FALSE), "Currency not found"))</f>
        <v>2.75</v>
      </c>
      <c r="K222" s="184">
        <f t="shared" si="16"/>
        <v>2.75</v>
      </c>
      <c r="L222" s="184">
        <f>IF(C222="MTS", B222, B222 * IFERROR(VLOOKUP(C222, 'QTY_CONVERSIONS '!A:B, 2, FALSE), "Units not  found"))</f>
        <v>1.5</v>
      </c>
      <c r="M222" s="185">
        <f t="shared" si="17"/>
        <v>4125</v>
      </c>
      <c r="N222" s="143" t="str">
        <f>IFERROR(VLOOKUP(D222, Product_Category!A:B, 2, FALSE), "Uncategorized")</f>
        <v>MCC</v>
      </c>
      <c r="O222" s="186">
        <f t="shared" si="19"/>
        <v>2750</v>
      </c>
      <c r="P222" s="185">
        <f t="shared" si="18"/>
        <v>4125</v>
      </c>
      <c r="Q222" s="143">
        <v>2023</v>
      </c>
      <c r="R222" s="143" t="str">
        <f>IFERROR(VLOOKUP(G222,'SOURCE COMPANY'!A:B, 2, FALSE), "")</f>
        <v>JRS PHARMA</v>
      </c>
      <c r="S222" s="143" t="str">
        <f>IFERROR(VLOOKUP(H222,'CUSTOMER NAME'!A:B, 2, FALSE), "")</f>
        <v>DROGUERIA BEIRO SRL</v>
      </c>
    </row>
    <row r="223" spans="1:19">
      <c r="A223" s="192" t="s">
        <v>929</v>
      </c>
      <c r="B223" s="192">
        <v>100</v>
      </c>
      <c r="C223" s="192" t="s">
        <v>7</v>
      </c>
      <c r="D223" s="192" t="s">
        <v>792</v>
      </c>
      <c r="E223" s="192">
        <v>1.64</v>
      </c>
      <c r="F223" s="192" t="s">
        <v>9</v>
      </c>
      <c r="G223" s="85" t="s">
        <v>930</v>
      </c>
      <c r="H223" s="118" t="s">
        <v>659</v>
      </c>
      <c r="I223" s="187" t="s">
        <v>3658</v>
      </c>
      <c r="J223" s="184">
        <f>IF(F223="USD", E223, E223 * IFERROR(VLOOKUP(F223, EXCHANGE_RATE!A:B, 2, FALSE), "Currency not found"))</f>
        <v>1.64</v>
      </c>
      <c r="K223" s="184">
        <f t="shared" si="16"/>
        <v>1.64</v>
      </c>
      <c r="L223" s="184">
        <f>IF(C223="MTS", B223, B223 * IFERROR(VLOOKUP(C223, 'QTY_CONVERSIONS '!A:B, 2, FALSE), "Units not  found"))</f>
        <v>0.1</v>
      </c>
      <c r="M223" s="185">
        <f t="shared" si="17"/>
        <v>164</v>
      </c>
      <c r="N223" s="143" t="str">
        <f>IFERROR(VLOOKUP(D223, Product_Category!A:B, 2, FALSE), "Uncategorized")</f>
        <v>MCC</v>
      </c>
      <c r="O223" s="186">
        <f t="shared" si="19"/>
        <v>1640</v>
      </c>
      <c r="P223" s="185">
        <f t="shared" si="18"/>
        <v>164</v>
      </c>
      <c r="Q223" s="143">
        <v>2023</v>
      </c>
      <c r="R223" s="143" t="str">
        <f>IFERROR(VLOOKUP(G223,'SOURCE COMPANY'!A:B, 2, FALSE), "")</f>
        <v>DRUG CENTRE DELHI</v>
      </c>
      <c r="S223" s="143" t="str">
        <f>IFERROR(VLOOKUP(H223,'CUSTOMER NAME'!A:B, 2, FALSE), "")</f>
        <v>ARROW PHARMA</v>
      </c>
    </row>
    <row r="224" spans="1:19">
      <c r="A224" s="192" t="s">
        <v>929</v>
      </c>
      <c r="B224" s="192">
        <v>100</v>
      </c>
      <c r="C224" s="192" t="s">
        <v>7</v>
      </c>
      <c r="D224" s="192" t="s">
        <v>721</v>
      </c>
      <c r="E224" s="192">
        <v>2.35</v>
      </c>
      <c r="F224" s="192" t="s">
        <v>9</v>
      </c>
      <c r="G224" s="85" t="s">
        <v>930</v>
      </c>
      <c r="H224" s="118" t="s">
        <v>659</v>
      </c>
      <c r="I224" s="187" t="s">
        <v>3658</v>
      </c>
      <c r="J224" s="184">
        <f>IF(F224="USD", E224, E224 * IFERROR(VLOOKUP(F224, EXCHANGE_RATE!A:B, 2, FALSE), "Currency not found"))</f>
        <v>2.35</v>
      </c>
      <c r="K224" s="184">
        <f t="shared" si="16"/>
        <v>2.35</v>
      </c>
      <c r="L224" s="184">
        <f>IF(C224="MTS", B224, B224 * IFERROR(VLOOKUP(C224, 'QTY_CONVERSIONS '!A:B, 2, FALSE), "Units not  found"))</f>
        <v>0.1</v>
      </c>
      <c r="M224" s="185">
        <f t="shared" si="17"/>
        <v>235</v>
      </c>
      <c r="N224" s="143" t="str">
        <f>IFERROR(VLOOKUP(D224, Product_Category!A:B, 2, FALSE), "Uncategorized")</f>
        <v>MCC</v>
      </c>
      <c r="O224" s="186">
        <f t="shared" si="19"/>
        <v>2350</v>
      </c>
      <c r="P224" s="185">
        <f t="shared" si="18"/>
        <v>235</v>
      </c>
      <c r="Q224" s="143">
        <v>2023</v>
      </c>
      <c r="R224" s="143" t="str">
        <f>IFERROR(VLOOKUP(G224,'SOURCE COMPANY'!A:B, 2, FALSE), "")</f>
        <v>DRUG CENTRE DELHI</v>
      </c>
      <c r="S224" s="143" t="str">
        <f>IFERROR(VLOOKUP(H224,'CUSTOMER NAME'!A:B, 2, FALSE), "")</f>
        <v>ARROW PHARMA</v>
      </c>
    </row>
    <row r="225" spans="1:19">
      <c r="A225" s="193" t="s">
        <v>929</v>
      </c>
      <c r="B225" s="193">
        <v>50</v>
      </c>
      <c r="C225" s="193" t="s">
        <v>7</v>
      </c>
      <c r="D225" s="193" t="s">
        <v>3048</v>
      </c>
      <c r="E225" s="193">
        <v>6.35</v>
      </c>
      <c r="F225" s="193" t="s">
        <v>9</v>
      </c>
      <c r="G225" s="86" t="s">
        <v>930</v>
      </c>
      <c r="H225" s="118" t="s">
        <v>659</v>
      </c>
      <c r="I225" s="187" t="s">
        <v>3658</v>
      </c>
      <c r="J225" s="184">
        <f>IF(F225="USD", E225, E225 * IFERROR(VLOOKUP(F225, EXCHANGE_RATE!A:B, 2, FALSE), "Currency not found"))</f>
        <v>6.35</v>
      </c>
      <c r="K225" s="184">
        <f t="shared" si="16"/>
        <v>6.35</v>
      </c>
      <c r="L225" s="184">
        <f>IF(C225="MTS", B225, B225 * IFERROR(VLOOKUP(C225, 'QTY_CONVERSIONS '!A:B, 2, FALSE), "Units not  found"))</f>
        <v>0.05</v>
      </c>
      <c r="M225" s="185">
        <f t="shared" si="17"/>
        <v>317.5</v>
      </c>
      <c r="N225" s="143" t="str">
        <f>IFERROR(VLOOKUP(D225, Product_Category!A:B, 2, FALSE), "Uncategorized")</f>
        <v>CROSCARMELLOSE SODIUM</v>
      </c>
      <c r="O225" s="186">
        <f t="shared" si="19"/>
        <v>6350</v>
      </c>
      <c r="P225" s="185">
        <f t="shared" si="18"/>
        <v>317.5</v>
      </c>
      <c r="Q225" s="143">
        <v>2023</v>
      </c>
      <c r="R225" s="143" t="str">
        <f>IFERROR(VLOOKUP(G225,'SOURCE COMPANY'!A:B, 2, FALSE), "")</f>
        <v>DRUG CENTRE DELHI</v>
      </c>
      <c r="S225" s="143" t="str">
        <f>IFERROR(VLOOKUP(H225,'CUSTOMER NAME'!A:B, 2, FALSE), "")</f>
        <v>ARROW PHARMA</v>
      </c>
    </row>
    <row r="226" spans="1:19">
      <c r="A226" s="191" t="s">
        <v>929</v>
      </c>
      <c r="B226" s="191">
        <v>150</v>
      </c>
      <c r="C226" s="191" t="s">
        <v>7</v>
      </c>
      <c r="D226" s="191" t="s">
        <v>3500</v>
      </c>
      <c r="E226" s="191">
        <v>1.76</v>
      </c>
      <c r="F226" s="191" t="s">
        <v>9</v>
      </c>
      <c r="G226" s="85" t="s">
        <v>930</v>
      </c>
      <c r="H226" s="118" t="s">
        <v>659</v>
      </c>
      <c r="I226" s="187" t="s">
        <v>3389</v>
      </c>
      <c r="J226" s="184">
        <f>IF(F226="USD", E226, E226 * IFERROR(VLOOKUP(F226, EXCHANGE_RATE!A:B, 2, FALSE), "Currency not found"))</f>
        <v>1.76</v>
      </c>
      <c r="K226" s="184">
        <f t="shared" si="16"/>
        <v>1.76</v>
      </c>
      <c r="L226" s="184">
        <f>IF(C226="MTS", B226, B226 * IFERROR(VLOOKUP(C226, 'QTY_CONVERSIONS '!A:B, 2, FALSE), "Units not  found"))</f>
        <v>0.15</v>
      </c>
      <c r="M226" s="185">
        <f t="shared" si="17"/>
        <v>264</v>
      </c>
      <c r="N226" s="143" t="str">
        <f>IFERROR(VLOOKUP(D226, Product_Category!A:B, 2, FALSE), "Uncategorized")</f>
        <v>MCC</v>
      </c>
      <c r="O226" s="186">
        <f t="shared" si="19"/>
        <v>1760</v>
      </c>
      <c r="P226" s="185">
        <f t="shared" si="18"/>
        <v>264</v>
      </c>
      <c r="Q226" s="143">
        <v>2023</v>
      </c>
      <c r="R226" s="143" t="str">
        <f>IFERROR(VLOOKUP(G226,'SOURCE COMPANY'!A:B, 2, FALSE), "")</f>
        <v>DRUG CENTRE DELHI</v>
      </c>
      <c r="S226" s="143" t="str">
        <f>IFERROR(VLOOKUP(H226,'CUSTOMER NAME'!A:B, 2, FALSE), "")</f>
        <v>ARROW PHARMA</v>
      </c>
    </row>
    <row r="227" spans="1:19">
      <c r="A227" s="88" t="s">
        <v>1012</v>
      </c>
      <c r="B227" s="196">
        <v>2500</v>
      </c>
      <c r="C227" s="88" t="s">
        <v>7</v>
      </c>
      <c r="D227" s="88" t="s">
        <v>2410</v>
      </c>
      <c r="E227" s="197">
        <v>3.5</v>
      </c>
      <c r="F227" s="88" t="s">
        <v>9</v>
      </c>
      <c r="G227" s="88" t="s">
        <v>2531</v>
      </c>
      <c r="H227" s="143" t="s">
        <v>2532</v>
      </c>
      <c r="I227" s="183" t="str">
        <f>I226</f>
        <v>October</v>
      </c>
      <c r="J227" s="184">
        <f>IF(F227="USD", E227, E227 * IFERROR(VLOOKUP(F227, EXCHANGE_RATE!A:B, 2, FALSE), "Currency not found"))</f>
        <v>3.5</v>
      </c>
      <c r="K227" s="184">
        <f t="shared" si="16"/>
        <v>3.5</v>
      </c>
      <c r="L227" s="184">
        <f>IF(C227="MTS", B227, B227 * IFERROR(VLOOKUP(C227, 'QTY_CONVERSIONS '!A:B, 2, FALSE), "Units not  found"))</f>
        <v>2.5</v>
      </c>
      <c r="M227" s="185">
        <f t="shared" si="17"/>
        <v>8750</v>
      </c>
      <c r="N227" s="143" t="str">
        <f>IFERROR(VLOOKUP(D227, Product_Category!A:B, 2, FALSE), "Uncategorized")</f>
        <v>MCC</v>
      </c>
      <c r="O227" s="186">
        <f t="shared" si="19"/>
        <v>3500</v>
      </c>
      <c r="P227" s="185">
        <f t="shared" si="18"/>
        <v>8750</v>
      </c>
      <c r="Q227" s="143">
        <v>2023</v>
      </c>
      <c r="R227" s="143" t="str">
        <f>IFERROR(VLOOKUP(G227,'SOURCE COMPANY'!A:B, 2, FALSE), "")</f>
        <v>ARTLIFE WELLNESS</v>
      </c>
      <c r="S227" s="143" t="str">
        <f>IFERROR(VLOOKUP(H227,'CUSTOMER NAME'!A:B, 2, FALSE), "")</f>
        <v>ARTLIFE LIMITED</v>
      </c>
    </row>
    <row r="228" spans="1:19">
      <c r="A228" s="87" t="s">
        <v>1012</v>
      </c>
      <c r="B228" s="189">
        <v>2500</v>
      </c>
      <c r="C228" s="87" t="s">
        <v>7</v>
      </c>
      <c r="D228" s="87" t="s">
        <v>2410</v>
      </c>
      <c r="E228" s="190">
        <v>3.5</v>
      </c>
      <c r="F228" s="87" t="s">
        <v>9</v>
      </c>
      <c r="G228" s="87" t="s">
        <v>2531</v>
      </c>
      <c r="H228" s="143" t="s">
        <v>2532</v>
      </c>
      <c r="I228" s="183" t="str">
        <f>I227</f>
        <v>October</v>
      </c>
      <c r="J228" s="184">
        <f>IF(F228="USD", E228, E228 * IFERROR(VLOOKUP(F228, EXCHANGE_RATE!A:B, 2, FALSE), "Currency not found"))</f>
        <v>3.5</v>
      </c>
      <c r="K228" s="184">
        <f t="shared" si="16"/>
        <v>3.5</v>
      </c>
      <c r="L228" s="184">
        <f>IF(C228="MTS", B228, B228 * IFERROR(VLOOKUP(C228, 'QTY_CONVERSIONS '!A:B, 2, FALSE), "Units not  found"))</f>
        <v>2.5</v>
      </c>
      <c r="M228" s="185">
        <f t="shared" si="17"/>
        <v>8750</v>
      </c>
      <c r="N228" s="143" t="str">
        <f>IFERROR(VLOOKUP(D228, Product_Category!A:B, 2, FALSE), "Uncategorized")</f>
        <v>MCC</v>
      </c>
      <c r="O228" s="186">
        <f t="shared" si="19"/>
        <v>3500</v>
      </c>
      <c r="P228" s="185">
        <f t="shared" si="18"/>
        <v>8750</v>
      </c>
      <c r="Q228" s="143">
        <v>2023</v>
      </c>
      <c r="R228" s="143" t="str">
        <f>IFERROR(VLOOKUP(G228,'SOURCE COMPANY'!A:B, 2, FALSE), "")</f>
        <v>ARTLIFE WELLNESS</v>
      </c>
      <c r="S228" s="143" t="str">
        <f>IFERROR(VLOOKUP(H228,'CUSTOMER NAME'!A:B, 2, FALSE), "")</f>
        <v>ARTLIFE LIMITED</v>
      </c>
    </row>
    <row r="229" spans="1:19">
      <c r="A229" s="87" t="s">
        <v>1522</v>
      </c>
      <c r="B229" s="87">
        <v>325</v>
      </c>
      <c r="C229" s="87" t="s">
        <v>7</v>
      </c>
      <c r="D229" s="87" t="s">
        <v>1427</v>
      </c>
      <c r="E229" s="44">
        <v>200</v>
      </c>
      <c r="F229" s="87" t="s">
        <v>1730</v>
      </c>
      <c r="G229" s="87" t="s">
        <v>652</v>
      </c>
      <c r="H229" s="131" t="s">
        <v>1982</v>
      </c>
      <c r="I229" s="183" t="str">
        <f>I228</f>
        <v>October</v>
      </c>
      <c r="J229" s="184">
        <f>IF(F229="USD", E229, E229 * IFERROR(VLOOKUP(F229, EXCHANGE_RATE!A:B, 2, FALSE), "Currency not found"))</f>
        <v>2.4</v>
      </c>
      <c r="K229" s="184">
        <f t="shared" si="16"/>
        <v>2.4</v>
      </c>
      <c r="L229" s="184">
        <f>IF(C229="MTS", B229, B229 * IFERROR(VLOOKUP(C229, 'QTY_CONVERSIONS '!A:B, 2, FALSE), "Units not  found"))</f>
        <v>0.32500000000000001</v>
      </c>
      <c r="M229" s="185">
        <f t="shared" si="17"/>
        <v>780</v>
      </c>
      <c r="N229" s="143" t="str">
        <f>IFERROR(VLOOKUP(D229, Product_Category!A:B, 2, FALSE), "Uncategorized")</f>
        <v>CMC</v>
      </c>
      <c r="O229" s="186">
        <f t="shared" si="19"/>
        <v>2400</v>
      </c>
      <c r="P229" s="185">
        <f t="shared" si="18"/>
        <v>780</v>
      </c>
      <c r="Q229" s="143">
        <v>2023</v>
      </c>
      <c r="R229" s="143" t="str">
        <f>IFERROR(VLOOKUP(G229,'SOURCE COMPANY'!A:B, 2, FALSE), "")</f>
        <v>JAYANA PHARMA</v>
      </c>
      <c r="S229" s="143" t="str">
        <f>IFERROR(VLOOKUP(H229,'CUSTOMER NAME'!A:B, 2, FALSE), "")</f>
        <v>ARYA PHARMA</v>
      </c>
    </row>
    <row r="230" spans="1:19">
      <c r="A230" s="193" t="s">
        <v>929</v>
      </c>
      <c r="B230" s="193">
        <v>100</v>
      </c>
      <c r="C230" s="193" t="s">
        <v>7</v>
      </c>
      <c r="D230" s="193" t="s">
        <v>1015</v>
      </c>
      <c r="E230" s="193">
        <f>660*0.012</f>
        <v>7.92</v>
      </c>
      <c r="F230" s="193" t="s">
        <v>9</v>
      </c>
      <c r="G230" s="193" t="s">
        <v>681</v>
      </c>
      <c r="H230" s="131" t="s">
        <v>1982</v>
      </c>
      <c r="I230" s="187" t="s">
        <v>3893</v>
      </c>
      <c r="J230" s="184">
        <f>IF(F230="USD", E230, E230 * IFERROR(VLOOKUP(F230, EXCHANGE_RATE!A:B, 2, FALSE), "Currency not found"))</f>
        <v>7.92</v>
      </c>
      <c r="K230" s="184">
        <f t="shared" si="16"/>
        <v>7.92</v>
      </c>
      <c r="L230" s="184">
        <f>IF(C230="MTS", B230, B230 * IFERROR(VLOOKUP(C230, 'QTY_CONVERSIONS '!A:B, 2, FALSE), "Units not  found"))</f>
        <v>0.1</v>
      </c>
      <c r="M230" s="185">
        <f t="shared" si="17"/>
        <v>792</v>
      </c>
      <c r="N230" s="143" t="str">
        <f>IFERROR(VLOOKUP(D230, Product_Category!A:B, 2, FALSE), "Uncategorized")</f>
        <v>MCC</v>
      </c>
      <c r="O230" s="186">
        <f t="shared" si="19"/>
        <v>7920</v>
      </c>
      <c r="P230" s="185">
        <f t="shared" si="18"/>
        <v>792</v>
      </c>
      <c r="Q230" s="143">
        <v>2023</v>
      </c>
      <c r="R230" s="143" t="str">
        <f>IFERROR(VLOOKUP(G230,'SOURCE COMPANY'!A:B, 2, FALSE), "")</f>
        <v>SDM AGENCIES</v>
      </c>
      <c r="S230" s="143" t="str">
        <f>IFERROR(VLOOKUP(H230,'CUSTOMER NAME'!A:B, 2, FALSE), "")</f>
        <v>ARYA PHARMA</v>
      </c>
    </row>
    <row r="231" spans="1:19">
      <c r="A231" s="191" t="s">
        <v>929</v>
      </c>
      <c r="B231" s="191">
        <v>75</v>
      </c>
      <c r="C231" s="191" t="s">
        <v>7</v>
      </c>
      <c r="D231" s="191" t="s">
        <v>3048</v>
      </c>
      <c r="E231" s="191">
        <v>5.44</v>
      </c>
      <c r="F231" s="191" t="s">
        <v>9</v>
      </c>
      <c r="G231" s="192" t="s">
        <v>681</v>
      </c>
      <c r="H231" s="131" t="s">
        <v>1982</v>
      </c>
      <c r="I231" s="187" t="s">
        <v>3389</v>
      </c>
      <c r="J231" s="184">
        <f>IF(F231="USD", E231, E231 * IFERROR(VLOOKUP(F231, EXCHANGE_RATE!A:B, 2, FALSE), "Currency not found"))</f>
        <v>5.44</v>
      </c>
      <c r="K231" s="184">
        <f t="shared" si="16"/>
        <v>5.44</v>
      </c>
      <c r="L231" s="184">
        <f>IF(C231="MTS", B231, B231 * IFERROR(VLOOKUP(C231, 'QTY_CONVERSIONS '!A:B, 2, FALSE), "Units not  found"))</f>
        <v>7.4999999999999997E-2</v>
      </c>
      <c r="M231" s="185">
        <f t="shared" si="17"/>
        <v>408.00000000000006</v>
      </c>
      <c r="N231" s="143" t="str">
        <f>IFERROR(VLOOKUP(D231, Product_Category!A:B, 2, FALSE), "Uncategorized")</f>
        <v>CROSCARMELLOSE SODIUM</v>
      </c>
      <c r="O231" s="186">
        <f t="shared" si="19"/>
        <v>5440</v>
      </c>
      <c r="P231" s="185">
        <f t="shared" si="18"/>
        <v>408</v>
      </c>
      <c r="Q231" s="143">
        <v>2023</v>
      </c>
      <c r="R231" s="143" t="str">
        <f>IFERROR(VLOOKUP(G231,'SOURCE COMPANY'!A:B, 2, FALSE), "")</f>
        <v>SDM AGENCIES</v>
      </c>
      <c r="S231" s="143" t="str">
        <f>IFERROR(VLOOKUP(H231,'CUSTOMER NAME'!A:B, 2, FALSE), "")</f>
        <v>ARYA PHARMA</v>
      </c>
    </row>
    <row r="232" spans="1:19">
      <c r="A232" s="188" t="s">
        <v>929</v>
      </c>
      <c r="B232" s="188">
        <v>500</v>
      </c>
      <c r="C232" s="188" t="s">
        <v>7</v>
      </c>
      <c r="D232" s="188" t="s">
        <v>19</v>
      </c>
      <c r="E232" s="188">
        <v>6.23</v>
      </c>
      <c r="F232" s="188" t="s">
        <v>9</v>
      </c>
      <c r="G232" s="193" t="s">
        <v>681</v>
      </c>
      <c r="H232" s="131" t="s">
        <v>1982</v>
      </c>
      <c r="I232" s="187" t="s">
        <v>3389</v>
      </c>
      <c r="J232" s="184">
        <f>IF(F232="USD", E232, E232 * IFERROR(VLOOKUP(F232, EXCHANGE_RATE!A:B, 2, FALSE), "Currency not found"))</f>
        <v>6.23</v>
      </c>
      <c r="K232" s="184">
        <f t="shared" si="16"/>
        <v>6.23</v>
      </c>
      <c r="L232" s="184">
        <f>IF(C232="MTS", B232, B232 * IFERROR(VLOOKUP(C232, 'QTY_CONVERSIONS '!A:B, 2, FALSE), "Units not  found"))</f>
        <v>0.5</v>
      </c>
      <c r="M232" s="185">
        <f t="shared" si="17"/>
        <v>3115</v>
      </c>
      <c r="N232" s="143" t="str">
        <f>IFERROR(VLOOKUP(D232, Product_Category!A:B, 2, FALSE), "Uncategorized")</f>
        <v>CMC</v>
      </c>
      <c r="O232" s="186">
        <f t="shared" si="19"/>
        <v>6230</v>
      </c>
      <c r="P232" s="185">
        <f t="shared" si="18"/>
        <v>3115</v>
      </c>
      <c r="Q232" s="143">
        <v>2023</v>
      </c>
      <c r="R232" s="143" t="str">
        <f>IFERROR(VLOOKUP(G232,'SOURCE COMPANY'!A:B, 2, FALSE), "")</f>
        <v>SDM AGENCIES</v>
      </c>
      <c r="S232" s="143" t="str">
        <f>IFERROR(VLOOKUP(H232,'CUSTOMER NAME'!A:B, 2, FALSE), "")</f>
        <v>ARYA PHARMA</v>
      </c>
    </row>
    <row r="233" spans="1:19">
      <c r="A233" s="87" t="s">
        <v>929</v>
      </c>
      <c r="B233" s="21">
        <v>1000</v>
      </c>
      <c r="C233" s="87" t="s">
        <v>7</v>
      </c>
      <c r="D233" s="87" t="s">
        <v>965</v>
      </c>
      <c r="E233" s="41">
        <v>218</v>
      </c>
      <c r="F233" s="87" t="s">
        <v>1730</v>
      </c>
      <c r="G233" s="192" t="s">
        <v>681</v>
      </c>
      <c r="H233" s="131" t="s">
        <v>1982</v>
      </c>
      <c r="I233" s="183" t="str">
        <f t="shared" ref="I233:I239" si="21">I232</f>
        <v>October</v>
      </c>
      <c r="J233" s="184">
        <f>IF(F233="USD", E233, E233 * IFERROR(VLOOKUP(F233, EXCHANGE_RATE!A:B, 2, FALSE), "Currency not found"))</f>
        <v>2.6160000000000001</v>
      </c>
      <c r="K233" s="184">
        <f t="shared" si="16"/>
        <v>2.6199999999999997</v>
      </c>
      <c r="L233" s="184">
        <f>IF(C233="MTS", B233, B233 * IFERROR(VLOOKUP(C233, 'QTY_CONVERSIONS '!A:B, 2, FALSE), "Units not  found"))</f>
        <v>1</v>
      </c>
      <c r="M233" s="185">
        <f t="shared" si="17"/>
        <v>2619.9999999999995</v>
      </c>
      <c r="N233" s="143" t="str">
        <f>IFERROR(VLOOKUP(D233, Product_Category!A:B, 2, FALSE), "Uncategorized")</f>
        <v>MCC</v>
      </c>
      <c r="O233" s="186">
        <f t="shared" si="19"/>
        <v>2619.9999999999995</v>
      </c>
      <c r="P233" s="185">
        <f t="shared" si="18"/>
        <v>2619.9999999999995</v>
      </c>
      <c r="Q233" s="143">
        <v>2023</v>
      </c>
      <c r="R233" s="143" t="str">
        <f>IFERROR(VLOOKUP(G233,'SOURCE COMPANY'!A:B, 2, FALSE), "")</f>
        <v>SDM AGENCIES</v>
      </c>
      <c r="S233" s="143" t="str">
        <f>IFERROR(VLOOKUP(H233,'CUSTOMER NAME'!A:B, 2, FALSE), "")</f>
        <v>ARYA PHARMA</v>
      </c>
    </row>
    <row r="234" spans="1:19">
      <c r="A234" s="85" t="s">
        <v>929</v>
      </c>
      <c r="B234" s="85">
        <v>100</v>
      </c>
      <c r="C234" s="85" t="s">
        <v>7</v>
      </c>
      <c r="D234" s="85" t="s">
        <v>553</v>
      </c>
      <c r="E234" s="248">
        <v>159.78</v>
      </c>
      <c r="F234" s="85" t="s">
        <v>1730</v>
      </c>
      <c r="G234" s="192" t="s">
        <v>681</v>
      </c>
      <c r="H234" s="131" t="s">
        <v>1982</v>
      </c>
      <c r="I234" s="183" t="str">
        <f t="shared" si="21"/>
        <v>October</v>
      </c>
      <c r="J234" s="184">
        <f>IF(F234="USD", E234, E234 * IFERROR(VLOOKUP(F234, EXCHANGE_RATE!A:B, 2, FALSE), "Currency not found"))</f>
        <v>1.91736</v>
      </c>
      <c r="K234" s="184">
        <f t="shared" si="16"/>
        <v>1.92</v>
      </c>
      <c r="L234" s="184">
        <f>IF(C234="MTS", B234, B234 * IFERROR(VLOOKUP(C234, 'QTY_CONVERSIONS '!A:B, 2, FALSE), "Units not  found"))</f>
        <v>0.1</v>
      </c>
      <c r="M234" s="185">
        <f t="shared" si="17"/>
        <v>192</v>
      </c>
      <c r="N234" s="143" t="str">
        <f>IFERROR(VLOOKUP(D234, Product_Category!A:B, 2, FALSE), "Uncategorized")</f>
        <v>CROSCARMELLOSE SODIUM</v>
      </c>
      <c r="O234" s="186">
        <f t="shared" si="19"/>
        <v>1920</v>
      </c>
      <c r="P234" s="185">
        <f t="shared" si="18"/>
        <v>192</v>
      </c>
      <c r="Q234" s="143">
        <v>2023</v>
      </c>
      <c r="R234" s="143" t="str">
        <f>IFERROR(VLOOKUP(G234,'SOURCE COMPANY'!A:B, 2, FALSE), "")</f>
        <v>SDM AGENCIES</v>
      </c>
      <c r="S234" s="143" t="str">
        <f>IFERROR(VLOOKUP(H234,'CUSTOMER NAME'!A:B, 2, FALSE), "")</f>
        <v>ARYA PHARMA</v>
      </c>
    </row>
    <row r="235" spans="1:19">
      <c r="A235" s="85" t="s">
        <v>929</v>
      </c>
      <c r="B235" s="85">
        <v>100</v>
      </c>
      <c r="C235" s="85" t="s">
        <v>7</v>
      </c>
      <c r="D235" s="85" t="s">
        <v>553</v>
      </c>
      <c r="E235" s="248">
        <v>159.78</v>
      </c>
      <c r="F235" s="85" t="s">
        <v>1730</v>
      </c>
      <c r="G235" s="192" t="s">
        <v>681</v>
      </c>
      <c r="H235" s="131" t="s">
        <v>1982</v>
      </c>
      <c r="I235" s="183" t="str">
        <f t="shared" si="21"/>
        <v>October</v>
      </c>
      <c r="J235" s="184">
        <f>IF(F235="USD", E235, E235 * IFERROR(VLOOKUP(F235, EXCHANGE_RATE!A:B, 2, FALSE), "Currency not found"))</f>
        <v>1.91736</v>
      </c>
      <c r="K235" s="184">
        <f t="shared" si="16"/>
        <v>1.92</v>
      </c>
      <c r="L235" s="184">
        <f>IF(C235="MTS", B235, B235 * IFERROR(VLOOKUP(C235, 'QTY_CONVERSIONS '!A:B, 2, FALSE), "Units not  found"))</f>
        <v>0.1</v>
      </c>
      <c r="M235" s="185">
        <f t="shared" si="17"/>
        <v>192</v>
      </c>
      <c r="N235" s="143" t="str">
        <f>IFERROR(VLOOKUP(D235, Product_Category!A:B, 2, FALSE), "Uncategorized")</f>
        <v>CROSCARMELLOSE SODIUM</v>
      </c>
      <c r="O235" s="186">
        <f t="shared" si="19"/>
        <v>1920</v>
      </c>
      <c r="P235" s="185">
        <f t="shared" si="18"/>
        <v>192</v>
      </c>
      <c r="Q235" s="143">
        <v>2023</v>
      </c>
      <c r="R235" s="143" t="str">
        <f>IFERROR(VLOOKUP(G235,'SOURCE COMPANY'!A:B, 2, FALSE), "")</f>
        <v>SDM AGENCIES</v>
      </c>
      <c r="S235" s="143" t="str">
        <f>IFERROR(VLOOKUP(H235,'CUSTOMER NAME'!A:B, 2, FALSE), "")</f>
        <v>ARYA PHARMA</v>
      </c>
    </row>
    <row r="236" spans="1:19">
      <c r="A236" s="85" t="s">
        <v>929</v>
      </c>
      <c r="B236" s="85">
        <v>50</v>
      </c>
      <c r="C236" s="85" t="s">
        <v>7</v>
      </c>
      <c r="D236" s="85" t="s">
        <v>965</v>
      </c>
      <c r="E236" s="248">
        <v>297.77999999999997</v>
      </c>
      <c r="F236" s="85" t="s">
        <v>1730</v>
      </c>
      <c r="G236" s="192" t="s">
        <v>681</v>
      </c>
      <c r="H236" s="131" t="s">
        <v>1982</v>
      </c>
      <c r="I236" s="183" t="str">
        <f t="shared" si="21"/>
        <v>October</v>
      </c>
      <c r="J236" s="184">
        <f>IF(F236="USD", E236, E236 * IFERROR(VLOOKUP(F236, EXCHANGE_RATE!A:B, 2, FALSE), "Currency not found"))</f>
        <v>3.5733599999999996</v>
      </c>
      <c r="K236" s="184">
        <f t="shared" si="16"/>
        <v>3.5799999999999996</v>
      </c>
      <c r="L236" s="184">
        <f>IF(C236="MTS", B236, B236 * IFERROR(VLOOKUP(C236, 'QTY_CONVERSIONS '!A:B, 2, FALSE), "Units not  found"))</f>
        <v>0.05</v>
      </c>
      <c r="M236" s="185">
        <f t="shared" si="17"/>
        <v>178.99999999999997</v>
      </c>
      <c r="N236" s="143" t="str">
        <f>IFERROR(VLOOKUP(D236, Product_Category!A:B, 2, FALSE), "Uncategorized")</f>
        <v>MCC</v>
      </c>
      <c r="O236" s="186">
        <f t="shared" si="19"/>
        <v>3579.9999999999995</v>
      </c>
      <c r="P236" s="185">
        <f t="shared" si="18"/>
        <v>179</v>
      </c>
      <c r="Q236" s="143">
        <v>2023</v>
      </c>
      <c r="R236" s="143" t="str">
        <f>IFERROR(VLOOKUP(G236,'SOURCE COMPANY'!A:B, 2, FALSE), "")</f>
        <v>SDM AGENCIES</v>
      </c>
      <c r="S236" s="143" t="str">
        <f>IFERROR(VLOOKUP(H236,'CUSTOMER NAME'!A:B, 2, FALSE), "")</f>
        <v>ARYA PHARMA</v>
      </c>
    </row>
    <row r="237" spans="1:19">
      <c r="A237" s="85" t="s">
        <v>929</v>
      </c>
      <c r="B237" s="85">
        <v>25</v>
      </c>
      <c r="C237" s="85" t="s">
        <v>7</v>
      </c>
      <c r="D237" s="85" t="s">
        <v>968</v>
      </c>
      <c r="E237" s="248">
        <v>555.84</v>
      </c>
      <c r="F237" s="85" t="s">
        <v>1730</v>
      </c>
      <c r="G237" s="192" t="s">
        <v>681</v>
      </c>
      <c r="H237" s="131" t="s">
        <v>1982</v>
      </c>
      <c r="I237" s="183" t="str">
        <f t="shared" si="21"/>
        <v>October</v>
      </c>
      <c r="J237" s="184">
        <f>IF(F237="USD", E237, E237 * IFERROR(VLOOKUP(F237, EXCHANGE_RATE!A:B, 2, FALSE), "Currency not found"))</f>
        <v>6.6700800000000005</v>
      </c>
      <c r="K237" s="184">
        <f t="shared" si="16"/>
        <v>6.68</v>
      </c>
      <c r="L237" s="184">
        <f>IF(C237="MTS", B237, B237 * IFERROR(VLOOKUP(C237, 'QTY_CONVERSIONS '!A:B, 2, FALSE), "Units not  found"))</f>
        <v>2.5000000000000001E-2</v>
      </c>
      <c r="M237" s="185">
        <f t="shared" si="17"/>
        <v>167</v>
      </c>
      <c r="N237" s="143" t="str">
        <f>IFERROR(VLOOKUP(D237, Product_Category!A:B, 2, FALSE), "Uncategorized")</f>
        <v>MCC</v>
      </c>
      <c r="O237" s="186">
        <f t="shared" si="19"/>
        <v>6680</v>
      </c>
      <c r="P237" s="185">
        <f t="shared" si="18"/>
        <v>167</v>
      </c>
      <c r="Q237" s="143">
        <v>2023</v>
      </c>
      <c r="R237" s="143" t="str">
        <f>IFERROR(VLOOKUP(G237,'SOURCE COMPANY'!A:B, 2, FALSE), "")</f>
        <v>SDM AGENCIES</v>
      </c>
      <c r="S237" s="143" t="str">
        <f>IFERROR(VLOOKUP(H237,'CUSTOMER NAME'!A:B, 2, FALSE), "")</f>
        <v>ARYA PHARMA</v>
      </c>
    </row>
    <row r="238" spans="1:19">
      <c r="A238" s="85" t="s">
        <v>651</v>
      </c>
      <c r="B238" s="85">
        <v>50</v>
      </c>
      <c r="C238" s="85" t="s">
        <v>7</v>
      </c>
      <c r="D238" s="85" t="s">
        <v>44</v>
      </c>
      <c r="E238" s="248">
        <v>440</v>
      </c>
      <c r="F238" s="85" t="s">
        <v>1730</v>
      </c>
      <c r="G238" s="85" t="s">
        <v>660</v>
      </c>
      <c r="H238" s="118" t="s">
        <v>661</v>
      </c>
      <c r="I238" s="183" t="str">
        <f t="shared" si="21"/>
        <v>October</v>
      </c>
      <c r="J238" s="184">
        <f>IF(F238="USD", E238, E238 * IFERROR(VLOOKUP(F238, EXCHANGE_RATE!A:B, 2, FALSE), "Currency not found"))</f>
        <v>5.28</v>
      </c>
      <c r="K238" s="184">
        <f t="shared" si="16"/>
        <v>5.28</v>
      </c>
      <c r="L238" s="184">
        <f>IF(C238="MTS", B238, B238 * IFERROR(VLOOKUP(C238, 'QTY_CONVERSIONS '!A:B, 2, FALSE), "Units not  found"))</f>
        <v>0.05</v>
      </c>
      <c r="M238" s="185">
        <f t="shared" si="17"/>
        <v>264</v>
      </c>
      <c r="N238" s="143" t="str">
        <f>IFERROR(VLOOKUP(D238, Product_Category!A:B, 2, FALSE), "Uncategorized")</f>
        <v>CMC</v>
      </c>
      <c r="O238" s="186">
        <f t="shared" si="19"/>
        <v>5280</v>
      </c>
      <c r="P238" s="185">
        <f t="shared" si="18"/>
        <v>264</v>
      </c>
      <c r="Q238" s="143">
        <v>2023</v>
      </c>
      <c r="R238" s="143" t="str">
        <f>IFERROR(VLOOKUP(G238,'SOURCE COMPANY'!A:B, 2, FALSE), "")</f>
        <v>ALFA PIGMENT</v>
      </c>
      <c r="S238" s="143" t="str">
        <f>IFERROR(VLOOKUP(H238,'CUSTOMER NAME'!A:B, 2, FALSE), "")</f>
        <v>ASIA BUDDHA</v>
      </c>
    </row>
    <row r="239" spans="1:19">
      <c r="A239" s="85" t="s">
        <v>651</v>
      </c>
      <c r="B239" s="85">
        <v>50</v>
      </c>
      <c r="C239" s="85" t="s">
        <v>7</v>
      </c>
      <c r="D239" s="85" t="s">
        <v>44</v>
      </c>
      <c r="E239" s="248">
        <v>440</v>
      </c>
      <c r="F239" s="85" t="s">
        <v>1730</v>
      </c>
      <c r="G239" s="85" t="s">
        <v>660</v>
      </c>
      <c r="H239" s="118" t="s">
        <v>661</v>
      </c>
      <c r="I239" s="183" t="str">
        <f t="shared" si="21"/>
        <v>October</v>
      </c>
      <c r="J239" s="184">
        <f>IF(F239="USD", E239, E239 * IFERROR(VLOOKUP(F239, EXCHANGE_RATE!A:B, 2, FALSE), "Currency not found"))</f>
        <v>5.28</v>
      </c>
      <c r="K239" s="184">
        <f t="shared" si="16"/>
        <v>5.28</v>
      </c>
      <c r="L239" s="184">
        <f>IF(C239="MTS", B239, B239 * IFERROR(VLOOKUP(C239, 'QTY_CONVERSIONS '!A:B, 2, FALSE), "Units not  found"))</f>
        <v>0.05</v>
      </c>
      <c r="M239" s="185">
        <f t="shared" si="17"/>
        <v>264</v>
      </c>
      <c r="N239" s="143" t="str">
        <f>IFERROR(VLOOKUP(D239, Product_Category!A:B, 2, FALSE), "Uncategorized")</f>
        <v>CMC</v>
      </c>
      <c r="O239" s="186">
        <f t="shared" si="19"/>
        <v>5280</v>
      </c>
      <c r="P239" s="185">
        <f t="shared" si="18"/>
        <v>264</v>
      </c>
      <c r="Q239" s="143">
        <v>2023</v>
      </c>
      <c r="R239" s="143" t="str">
        <f>IFERROR(VLOOKUP(G239,'SOURCE COMPANY'!A:B, 2, FALSE), "")</f>
        <v>ALFA PIGMENT</v>
      </c>
      <c r="S239" s="143" t="str">
        <f>IFERROR(VLOOKUP(H239,'CUSTOMER NAME'!A:B, 2, FALSE), "")</f>
        <v>ASIA BUDDHA</v>
      </c>
    </row>
    <row r="240" spans="1:19">
      <c r="A240" s="191" t="s">
        <v>1080</v>
      </c>
      <c r="B240" s="191">
        <v>25</v>
      </c>
      <c r="C240" s="191" t="s">
        <v>7</v>
      </c>
      <c r="D240" s="191" t="s">
        <v>910</v>
      </c>
      <c r="E240" s="191">
        <v>14</v>
      </c>
      <c r="F240" s="191" t="s">
        <v>9</v>
      </c>
      <c r="G240" s="85" t="s">
        <v>605</v>
      </c>
      <c r="H240" s="120" t="s">
        <v>3294</v>
      </c>
      <c r="I240" s="187" t="s">
        <v>3034</v>
      </c>
      <c r="J240" s="184">
        <f>IF(F240="USD", E240, E240 * IFERROR(VLOOKUP(F240, EXCHANGE_RATE!A:B, 2, FALSE), "Currency not found"))</f>
        <v>14</v>
      </c>
      <c r="K240" s="184">
        <f t="shared" si="16"/>
        <v>14</v>
      </c>
      <c r="L240" s="184">
        <f>IF(C240="MTS", B240, B240 * IFERROR(VLOOKUP(C240, 'QTY_CONVERSIONS '!A:B, 2, FALSE), "Units not  found"))</f>
        <v>2.5000000000000001E-2</v>
      </c>
      <c r="M240" s="185">
        <f t="shared" si="17"/>
        <v>350</v>
      </c>
      <c r="N240" s="143" t="str">
        <f>IFERROR(VLOOKUP(D240, Product_Category!A:B, 2, FALSE), "Uncategorized")</f>
        <v>MAGNESIUM STEARATE</v>
      </c>
      <c r="O240" s="186">
        <f t="shared" si="19"/>
        <v>14000</v>
      </c>
      <c r="P240" s="185">
        <f t="shared" si="18"/>
        <v>350</v>
      </c>
      <c r="Q240" s="143">
        <v>2023</v>
      </c>
      <c r="R240" s="143" t="str">
        <f>IFERROR(VLOOKUP(G240,'SOURCE COMPANY'!A:B, 2, FALSE), "")</f>
        <v>AMISHI DRUGS</v>
      </c>
      <c r="S240" s="143" t="str">
        <f>IFERROR(VLOOKUP(H240,'CUSTOMER NAME'!A:B, 2, FALSE), "")</f>
        <v>ASIA CHEMICAL CORP</v>
      </c>
    </row>
    <row r="241" spans="1:19">
      <c r="A241" s="87" t="s">
        <v>1046</v>
      </c>
      <c r="B241" s="21">
        <v>10000</v>
      </c>
      <c r="C241" s="87" t="s">
        <v>7</v>
      </c>
      <c r="D241" s="87" t="s">
        <v>601</v>
      </c>
      <c r="E241" s="41">
        <v>4.8499999999999996</v>
      </c>
      <c r="F241" s="87" t="s">
        <v>9</v>
      </c>
      <c r="G241" s="85" t="s">
        <v>549</v>
      </c>
      <c r="H241" s="143" t="s">
        <v>2058</v>
      </c>
      <c r="I241" s="183" t="str">
        <f>I240</f>
        <v>September</v>
      </c>
      <c r="J241" s="184">
        <f>IF(F241="USD", E241, E241 * IFERROR(VLOOKUP(F241, EXCHANGE_RATE!A:B, 2, FALSE), "Currency not found"))</f>
        <v>4.8499999999999996</v>
      </c>
      <c r="K241" s="184">
        <f t="shared" si="16"/>
        <v>4.8499999999999996</v>
      </c>
      <c r="L241" s="184">
        <f>IF(C241="MTS", B241, B241 * IFERROR(VLOOKUP(C241, 'QTY_CONVERSIONS '!A:B, 2, FALSE), "Units not  found"))</f>
        <v>10</v>
      </c>
      <c r="M241" s="185">
        <f t="shared" si="17"/>
        <v>48500</v>
      </c>
      <c r="N241" s="143" t="str">
        <f>IFERROR(VLOOKUP(D241, Product_Category!A:B, 2, FALSE), "Uncategorized")</f>
        <v>SSG</v>
      </c>
      <c r="O241" s="186">
        <f t="shared" si="19"/>
        <v>4850</v>
      </c>
      <c r="P241" s="185">
        <f t="shared" si="18"/>
        <v>48500</v>
      </c>
      <c r="Q241" s="143">
        <v>2023</v>
      </c>
      <c r="R241" s="143" t="str">
        <f>IFERROR(VLOOKUP(G241,'SOURCE COMPANY'!A:B, 2, FALSE), "")</f>
        <v>DIP CHEM</v>
      </c>
      <c r="S241" s="143" t="str">
        <f>IFERROR(VLOOKUP(H241,'CUSTOMER NAME'!A:B, 2, FALSE), "")</f>
        <v>ASIA DRUG</v>
      </c>
    </row>
    <row r="242" spans="1:19">
      <c r="A242" s="193" t="s">
        <v>1046</v>
      </c>
      <c r="B242" s="193">
        <v>5000</v>
      </c>
      <c r="C242" s="193" t="s">
        <v>7</v>
      </c>
      <c r="D242" s="193" t="s">
        <v>173</v>
      </c>
      <c r="E242" s="193">
        <v>386.4</v>
      </c>
      <c r="F242" s="193" t="s">
        <v>9</v>
      </c>
      <c r="G242" s="192" t="s">
        <v>59</v>
      </c>
      <c r="H242" s="143" t="s">
        <v>2058</v>
      </c>
      <c r="I242" s="187" t="s">
        <v>3658</v>
      </c>
      <c r="J242" s="184">
        <f>IF(F242="USD", E242, E242 * IFERROR(VLOOKUP(F242, EXCHANGE_RATE!A:B, 2, FALSE), "Currency not found"))</f>
        <v>386.4</v>
      </c>
      <c r="K242" s="184">
        <f t="shared" si="16"/>
        <v>386.4</v>
      </c>
      <c r="L242" s="184">
        <f>IF(C242="MTS", B242, B242 * IFERROR(VLOOKUP(C242, 'QTY_CONVERSIONS '!A:B, 2, FALSE), "Units not  found"))</f>
        <v>5</v>
      </c>
      <c r="M242" s="185">
        <f t="shared" si="17"/>
        <v>1932000</v>
      </c>
      <c r="N242" s="143" t="str">
        <f>IFERROR(VLOOKUP(D242, Product_Category!A:B, 2, FALSE), "Uncategorized")</f>
        <v>SSG</v>
      </c>
      <c r="O242" s="186">
        <f t="shared" si="19"/>
        <v>386400</v>
      </c>
      <c r="P242" s="185">
        <f t="shared" si="18"/>
        <v>1932000</v>
      </c>
      <c r="Q242" s="143">
        <v>2023</v>
      </c>
      <c r="R242" s="143" t="str">
        <f>IFERROR(VLOOKUP(G242,'SOURCE COMPANY'!A:B, 2, FALSE), "")</f>
        <v>JRS PHARMA</v>
      </c>
      <c r="S242" s="143" t="str">
        <f>IFERROR(VLOOKUP(H242,'CUSTOMER NAME'!A:B, 2, FALSE), "")</f>
        <v>ASIA DRUG</v>
      </c>
    </row>
    <row r="243" spans="1:19">
      <c r="A243" s="191" t="s">
        <v>1046</v>
      </c>
      <c r="B243" s="191">
        <v>10000</v>
      </c>
      <c r="C243" s="191" t="s">
        <v>7</v>
      </c>
      <c r="D243" s="191" t="s">
        <v>601</v>
      </c>
      <c r="E243" s="191">
        <v>4.95</v>
      </c>
      <c r="F243" s="191" t="s">
        <v>9</v>
      </c>
      <c r="G243" s="192" t="s">
        <v>59</v>
      </c>
      <c r="H243" s="143" t="s">
        <v>2058</v>
      </c>
      <c r="I243" s="187" t="s">
        <v>3034</v>
      </c>
      <c r="J243" s="184">
        <f>IF(F243="USD", E243, E243 * IFERROR(VLOOKUP(F243, EXCHANGE_RATE!A:B, 2, FALSE), "Currency not found"))</f>
        <v>4.95</v>
      </c>
      <c r="K243" s="184">
        <f t="shared" si="16"/>
        <v>4.95</v>
      </c>
      <c r="L243" s="184">
        <f>IF(C243="MTS", B243, B243 * IFERROR(VLOOKUP(C243, 'QTY_CONVERSIONS '!A:B, 2, FALSE), "Units not  found"))</f>
        <v>10</v>
      </c>
      <c r="M243" s="185">
        <f t="shared" si="17"/>
        <v>49500</v>
      </c>
      <c r="N243" s="143" t="str">
        <f>IFERROR(VLOOKUP(D243, Product_Category!A:B, 2, FALSE), "Uncategorized")</f>
        <v>SSG</v>
      </c>
      <c r="O243" s="186">
        <f t="shared" si="19"/>
        <v>4950</v>
      </c>
      <c r="P243" s="185">
        <f t="shared" si="18"/>
        <v>49500</v>
      </c>
      <c r="Q243" s="143">
        <v>2023</v>
      </c>
      <c r="R243" s="143" t="str">
        <f>IFERROR(VLOOKUP(G243,'SOURCE COMPANY'!A:B, 2, FALSE), "")</f>
        <v>JRS PHARMA</v>
      </c>
      <c r="S243" s="143" t="str">
        <f>IFERROR(VLOOKUP(H243,'CUSTOMER NAME'!A:B, 2, FALSE), "")</f>
        <v>ASIA DRUG</v>
      </c>
    </row>
    <row r="244" spans="1:19">
      <c r="A244" s="87" t="s">
        <v>1426</v>
      </c>
      <c r="B244" s="87">
        <v>1400</v>
      </c>
      <c r="C244" s="87" t="s">
        <v>7</v>
      </c>
      <c r="D244" s="87" t="s">
        <v>1427</v>
      </c>
      <c r="E244" s="42">
        <v>4.2</v>
      </c>
      <c r="F244" s="87" t="s">
        <v>9</v>
      </c>
      <c r="G244" s="87" t="s">
        <v>1879</v>
      </c>
      <c r="H244" s="143" t="s">
        <v>1428</v>
      </c>
      <c r="I244" s="183" t="s">
        <v>2563</v>
      </c>
      <c r="J244" s="184">
        <f>IF(F244="USD", E244, E244 * IFERROR(VLOOKUP(F244, EXCHANGE_RATE!A:B, 2, FALSE), "Currency not found"))</f>
        <v>4.2</v>
      </c>
      <c r="K244" s="184">
        <f t="shared" si="16"/>
        <v>4.2</v>
      </c>
      <c r="L244" s="184">
        <f>IF(C244="MTS", B244, B244 * IFERROR(VLOOKUP(C244, 'QTY_CONVERSIONS '!A:B, 2, FALSE), "Units not  found"))</f>
        <v>1.4000000000000001</v>
      </c>
      <c r="M244" s="185">
        <f t="shared" si="17"/>
        <v>5880</v>
      </c>
      <c r="N244" s="143" t="str">
        <f>IFERROR(VLOOKUP(D244, Product_Category!A:B, 2, FALSE), "Uncategorized")</f>
        <v>CMC</v>
      </c>
      <c r="O244" s="186">
        <f t="shared" si="19"/>
        <v>4200</v>
      </c>
      <c r="P244" s="185">
        <f t="shared" si="18"/>
        <v>5880.0000000000009</v>
      </c>
      <c r="Q244" s="143">
        <v>2023</v>
      </c>
      <c r="R244" s="143" t="str">
        <f>IFERROR(VLOOKUP(G244,'SOURCE COMPANY'!A:B, 2, FALSE), "")</f>
        <v>KYTS CORPORATION</v>
      </c>
      <c r="S244" s="143" t="str">
        <f>IFERROR(VLOOKUP(H244,'CUSTOMER NAME'!A:B, 2, FALSE), "")</f>
        <v>ASIA NOOR MED</v>
      </c>
    </row>
    <row r="245" spans="1:19">
      <c r="A245" s="87" t="s">
        <v>1426</v>
      </c>
      <c r="B245" s="87">
        <v>1400</v>
      </c>
      <c r="C245" s="87" t="s">
        <v>7</v>
      </c>
      <c r="D245" s="87" t="s">
        <v>1427</v>
      </c>
      <c r="E245" s="42">
        <v>4.2</v>
      </c>
      <c r="F245" s="87" t="s">
        <v>9</v>
      </c>
      <c r="G245" s="87" t="s">
        <v>1879</v>
      </c>
      <c r="H245" s="143" t="s">
        <v>1428</v>
      </c>
      <c r="I245" s="183" t="str">
        <f>I244</f>
        <v>Apr</v>
      </c>
      <c r="J245" s="184">
        <f>IF(F245="USD", E245, E245 * IFERROR(VLOOKUP(F245, EXCHANGE_RATE!A:B, 2, FALSE), "Currency not found"))</f>
        <v>4.2</v>
      </c>
      <c r="K245" s="184">
        <f t="shared" si="16"/>
        <v>4.2</v>
      </c>
      <c r="L245" s="184">
        <f>IF(C245="MTS", B245, B245 * IFERROR(VLOOKUP(C245, 'QTY_CONVERSIONS '!A:B, 2, FALSE), "Units not  found"))</f>
        <v>1.4000000000000001</v>
      </c>
      <c r="M245" s="185">
        <f t="shared" si="17"/>
        <v>5880</v>
      </c>
      <c r="N245" s="143" t="str">
        <f>IFERROR(VLOOKUP(D245, Product_Category!A:B, 2, FALSE), "Uncategorized")</f>
        <v>CMC</v>
      </c>
      <c r="O245" s="186">
        <f t="shared" si="19"/>
        <v>4200</v>
      </c>
      <c r="P245" s="185">
        <f t="shared" si="18"/>
        <v>5880.0000000000009</v>
      </c>
      <c r="Q245" s="143">
        <v>2023</v>
      </c>
      <c r="R245" s="143" t="str">
        <f>IFERROR(VLOOKUP(G245,'SOURCE COMPANY'!A:B, 2, FALSE), "")</f>
        <v>KYTS CORPORATION</v>
      </c>
      <c r="S245" s="143" t="str">
        <f>IFERROR(VLOOKUP(H245,'CUSTOMER NAME'!A:B, 2, FALSE), "")</f>
        <v>ASIA NOOR MED</v>
      </c>
    </row>
    <row r="246" spans="1:19">
      <c r="A246" s="87" t="s">
        <v>1878</v>
      </c>
      <c r="B246" s="21">
        <v>1400</v>
      </c>
      <c r="C246" s="87" t="s">
        <v>7</v>
      </c>
      <c r="D246" s="87" t="s">
        <v>19</v>
      </c>
      <c r="E246" s="41">
        <v>4.2</v>
      </c>
      <c r="F246" s="87" t="s">
        <v>9</v>
      </c>
      <c r="G246" s="87" t="s">
        <v>1879</v>
      </c>
      <c r="H246" s="143" t="s">
        <v>1428</v>
      </c>
      <c r="I246" s="183" t="s">
        <v>2564</v>
      </c>
      <c r="J246" s="184">
        <f>IF(F246="USD", E246, E246 * IFERROR(VLOOKUP(F246, EXCHANGE_RATE!A:B, 2, FALSE), "Currency not found"))</f>
        <v>4.2</v>
      </c>
      <c r="K246" s="184">
        <f t="shared" si="16"/>
        <v>4.2</v>
      </c>
      <c r="L246" s="184">
        <f>IF(C246="MTS", B246, B246 * IFERROR(VLOOKUP(C246, 'QTY_CONVERSIONS '!A:B, 2, FALSE), "Units not  found"))</f>
        <v>1.4000000000000001</v>
      </c>
      <c r="M246" s="185">
        <f t="shared" si="17"/>
        <v>5880</v>
      </c>
      <c r="N246" s="143" t="str">
        <f>IFERROR(VLOOKUP(D246, Product_Category!A:B, 2, FALSE), "Uncategorized")</f>
        <v>CMC</v>
      </c>
      <c r="O246" s="186">
        <f t="shared" si="19"/>
        <v>4200</v>
      </c>
      <c r="P246" s="185">
        <f t="shared" si="18"/>
        <v>5880.0000000000009</v>
      </c>
      <c r="Q246" s="143">
        <v>2023</v>
      </c>
      <c r="R246" s="143" t="str">
        <f>IFERROR(VLOOKUP(G246,'SOURCE COMPANY'!A:B, 2, FALSE), "")</f>
        <v>KYTS CORPORATION</v>
      </c>
      <c r="S246" s="143" t="str">
        <f>IFERROR(VLOOKUP(H246,'CUSTOMER NAME'!A:B, 2, FALSE), "")</f>
        <v>ASIA NOOR MED</v>
      </c>
    </row>
    <row r="247" spans="1:19">
      <c r="A247" s="87" t="s">
        <v>1878</v>
      </c>
      <c r="B247" s="21">
        <v>1400</v>
      </c>
      <c r="C247" s="87" t="s">
        <v>7</v>
      </c>
      <c r="D247" s="87" t="s">
        <v>19</v>
      </c>
      <c r="E247" s="41">
        <v>4.2</v>
      </c>
      <c r="F247" s="87" t="s">
        <v>9</v>
      </c>
      <c r="G247" s="87" t="s">
        <v>1879</v>
      </c>
      <c r="H247" s="143" t="s">
        <v>1428</v>
      </c>
      <c r="I247" s="183" t="str">
        <f t="shared" ref="I247:I254" si="22">I246</f>
        <v>May</v>
      </c>
      <c r="J247" s="184">
        <f>IF(F247="USD", E247, E247 * IFERROR(VLOOKUP(F247, EXCHANGE_RATE!A:B, 2, FALSE), "Currency not found"))</f>
        <v>4.2</v>
      </c>
      <c r="K247" s="184">
        <f t="shared" si="16"/>
        <v>4.2</v>
      </c>
      <c r="L247" s="184">
        <f>IF(C247="MTS", B247, B247 * IFERROR(VLOOKUP(C247, 'QTY_CONVERSIONS '!A:B, 2, FALSE), "Units not  found"))</f>
        <v>1.4000000000000001</v>
      </c>
      <c r="M247" s="185">
        <f t="shared" si="17"/>
        <v>5880</v>
      </c>
      <c r="N247" s="143" t="str">
        <f>IFERROR(VLOOKUP(D247, Product_Category!A:B, 2, FALSE), "Uncategorized")</f>
        <v>CMC</v>
      </c>
      <c r="O247" s="186">
        <f t="shared" si="19"/>
        <v>4200</v>
      </c>
      <c r="P247" s="185">
        <f t="shared" si="18"/>
        <v>5880.0000000000009</v>
      </c>
      <c r="Q247" s="143">
        <v>2023</v>
      </c>
      <c r="R247" s="143" t="str">
        <f>IFERROR(VLOOKUP(G247,'SOURCE COMPANY'!A:B, 2, FALSE), "")</f>
        <v>KYTS CORPORATION</v>
      </c>
      <c r="S247" s="143" t="str">
        <f>IFERROR(VLOOKUP(H247,'CUSTOMER NAME'!A:B, 2, FALSE), "")</f>
        <v>ASIA NOOR MED</v>
      </c>
    </row>
    <row r="248" spans="1:19">
      <c r="A248" s="87" t="s">
        <v>807</v>
      </c>
      <c r="B248" s="87">
        <v>3000</v>
      </c>
      <c r="C248" s="87" t="s">
        <v>7</v>
      </c>
      <c r="D248" s="87" t="s">
        <v>1099</v>
      </c>
      <c r="E248" s="248">
        <v>3</v>
      </c>
      <c r="F248" s="87" t="s">
        <v>9</v>
      </c>
      <c r="G248" s="192" t="s">
        <v>59</v>
      </c>
      <c r="H248" s="143" t="s">
        <v>1098</v>
      </c>
      <c r="I248" s="183" t="str">
        <f t="shared" si="22"/>
        <v>May</v>
      </c>
      <c r="J248" s="184">
        <f>IF(F248="USD", E248, E248 * IFERROR(VLOOKUP(F248, EXCHANGE_RATE!A:B, 2, FALSE), "Currency not found"))</f>
        <v>3</v>
      </c>
      <c r="K248" s="184">
        <f t="shared" si="16"/>
        <v>3</v>
      </c>
      <c r="L248" s="184">
        <f>IF(C248="MTS", B248, B248 * IFERROR(VLOOKUP(C248, 'QTY_CONVERSIONS '!A:B, 2, FALSE), "Units not  found"))</f>
        <v>3</v>
      </c>
      <c r="M248" s="185">
        <f t="shared" si="17"/>
        <v>9000</v>
      </c>
      <c r="N248" s="143" t="str">
        <f>IFERROR(VLOOKUP(D248, Product_Category!A:B, 2, FALSE), "Uncategorized")</f>
        <v>MCC</v>
      </c>
      <c r="O248" s="186">
        <f t="shared" si="19"/>
        <v>3000</v>
      </c>
      <c r="P248" s="185">
        <f t="shared" si="18"/>
        <v>9000</v>
      </c>
      <c r="Q248" s="143">
        <v>2023</v>
      </c>
      <c r="R248" s="143" t="str">
        <f>IFERROR(VLOOKUP(G248,'SOURCE COMPANY'!A:B, 2, FALSE), "")</f>
        <v>JRS PHARMA</v>
      </c>
      <c r="S248" s="143" t="str">
        <f>IFERROR(VLOOKUP(H248,'CUSTOMER NAME'!A:B, 2, FALSE), "")</f>
        <v>DROGUERIA BEIRO SRL</v>
      </c>
    </row>
    <row r="249" spans="1:19">
      <c r="A249" s="87" t="s">
        <v>807</v>
      </c>
      <c r="B249" s="87">
        <v>1000</v>
      </c>
      <c r="C249" s="87" t="s">
        <v>7</v>
      </c>
      <c r="D249" s="87" t="s">
        <v>1100</v>
      </c>
      <c r="E249" s="248">
        <v>3.5</v>
      </c>
      <c r="F249" s="87" t="s">
        <v>9</v>
      </c>
      <c r="G249" s="192" t="s">
        <v>59</v>
      </c>
      <c r="H249" s="143" t="s">
        <v>1098</v>
      </c>
      <c r="I249" s="183" t="str">
        <f t="shared" si="22"/>
        <v>May</v>
      </c>
      <c r="J249" s="184">
        <f>IF(F249="USD", E249, E249 * IFERROR(VLOOKUP(F249, EXCHANGE_RATE!A:B, 2, FALSE), "Currency not found"))</f>
        <v>3.5</v>
      </c>
      <c r="K249" s="184">
        <f t="shared" si="16"/>
        <v>3.5</v>
      </c>
      <c r="L249" s="184">
        <f>IF(C249="MTS", B249, B249 * IFERROR(VLOOKUP(C249, 'QTY_CONVERSIONS '!A:B, 2, FALSE), "Units not  found"))</f>
        <v>1</v>
      </c>
      <c r="M249" s="185">
        <f t="shared" si="17"/>
        <v>3500</v>
      </c>
      <c r="N249" s="143" t="str">
        <f>IFERROR(VLOOKUP(D249, Product_Category!A:B, 2, FALSE), "Uncategorized")</f>
        <v>MCC</v>
      </c>
      <c r="O249" s="186">
        <f t="shared" si="19"/>
        <v>3500</v>
      </c>
      <c r="P249" s="185">
        <f t="shared" si="18"/>
        <v>3500</v>
      </c>
      <c r="Q249" s="143">
        <v>2023</v>
      </c>
      <c r="R249" s="143" t="str">
        <f>IFERROR(VLOOKUP(G249,'SOURCE COMPANY'!A:B, 2, FALSE), "")</f>
        <v>JRS PHARMA</v>
      </c>
      <c r="S249" s="143" t="str">
        <f>IFERROR(VLOOKUP(H249,'CUSTOMER NAME'!A:B, 2, FALSE), "")</f>
        <v>DROGUERIA BEIRO SRL</v>
      </c>
    </row>
    <row r="250" spans="1:19">
      <c r="A250" s="87" t="s">
        <v>807</v>
      </c>
      <c r="B250" s="87">
        <v>3000</v>
      </c>
      <c r="C250" s="87" t="s">
        <v>7</v>
      </c>
      <c r="D250" s="87" t="s">
        <v>1101</v>
      </c>
      <c r="E250" s="248">
        <v>3.5</v>
      </c>
      <c r="F250" s="87" t="s">
        <v>9</v>
      </c>
      <c r="G250" s="192" t="s">
        <v>59</v>
      </c>
      <c r="H250" s="143" t="s">
        <v>1098</v>
      </c>
      <c r="I250" s="183" t="str">
        <f t="shared" si="22"/>
        <v>May</v>
      </c>
      <c r="J250" s="184">
        <f>IF(F250="USD", E250, E250 * IFERROR(VLOOKUP(F250, EXCHANGE_RATE!A:B, 2, FALSE), "Currency not found"))</f>
        <v>3.5</v>
      </c>
      <c r="K250" s="184">
        <f t="shared" si="16"/>
        <v>3.5</v>
      </c>
      <c r="L250" s="184">
        <f>IF(C250="MTS", B250, B250 * IFERROR(VLOOKUP(C250, 'QTY_CONVERSIONS '!A:B, 2, FALSE), "Units not  found"))</f>
        <v>3</v>
      </c>
      <c r="M250" s="185">
        <f t="shared" si="17"/>
        <v>10500</v>
      </c>
      <c r="N250" s="143" t="str">
        <f>IFERROR(VLOOKUP(D250, Product_Category!A:B, 2, FALSE), "Uncategorized")</f>
        <v>MCC</v>
      </c>
      <c r="O250" s="186">
        <f t="shared" si="19"/>
        <v>3500</v>
      </c>
      <c r="P250" s="185">
        <f t="shared" si="18"/>
        <v>10500</v>
      </c>
      <c r="Q250" s="143">
        <v>2023</v>
      </c>
      <c r="R250" s="143" t="str">
        <f>IFERROR(VLOOKUP(G250,'SOURCE COMPANY'!A:B, 2, FALSE), "")</f>
        <v>JRS PHARMA</v>
      </c>
      <c r="S250" s="143" t="str">
        <f>IFERROR(VLOOKUP(H250,'CUSTOMER NAME'!A:B, 2, FALSE), "")</f>
        <v>DROGUERIA BEIRO SRL</v>
      </c>
    </row>
    <row r="251" spans="1:19">
      <c r="A251" s="87" t="s">
        <v>807</v>
      </c>
      <c r="B251" s="189">
        <v>1000</v>
      </c>
      <c r="C251" s="87" t="s">
        <v>7</v>
      </c>
      <c r="D251" s="87" t="s">
        <v>601</v>
      </c>
      <c r="E251" s="190">
        <v>4.25</v>
      </c>
      <c r="F251" s="87" t="s">
        <v>9</v>
      </c>
      <c r="G251" s="87" t="s">
        <v>895</v>
      </c>
      <c r="H251" s="143" t="s">
        <v>1883</v>
      </c>
      <c r="I251" s="183" t="str">
        <f t="shared" si="22"/>
        <v>May</v>
      </c>
      <c r="J251" s="184">
        <f>IF(F251="USD", E251, E251 * IFERROR(VLOOKUP(F251, EXCHANGE_RATE!A:B, 2, FALSE), "Currency not found"))</f>
        <v>4.25</v>
      </c>
      <c r="K251" s="184">
        <f t="shared" si="16"/>
        <v>4.25</v>
      </c>
      <c r="L251" s="184">
        <f>IF(C251="MTS", B251, B251 * IFERROR(VLOOKUP(C251, 'QTY_CONVERSIONS '!A:B, 2, FALSE), "Units not  found"))</f>
        <v>1</v>
      </c>
      <c r="M251" s="185">
        <f t="shared" si="17"/>
        <v>4250</v>
      </c>
      <c r="N251" s="143" t="str">
        <f>IFERROR(VLOOKUP(D251, Product_Category!A:B, 2, FALSE), "Uncategorized")</f>
        <v>SSG</v>
      </c>
      <c r="O251" s="186">
        <f t="shared" si="19"/>
        <v>4250</v>
      </c>
      <c r="P251" s="185">
        <f t="shared" si="18"/>
        <v>4250</v>
      </c>
      <c r="Q251" s="143">
        <v>2023</v>
      </c>
      <c r="R251" s="143" t="str">
        <f>IFERROR(VLOOKUP(G251,'SOURCE COMPANY'!A:B, 2, FALSE), "")</f>
        <v>GUJARAT OVERSEAS</v>
      </c>
      <c r="S251" s="143" t="str">
        <f>IFERROR(VLOOKUP(H251,'CUSTOMER NAME'!A:B, 2, FALSE), "")</f>
        <v>DROGUERIA BEIRO SRL</v>
      </c>
    </row>
    <row r="252" spans="1:19">
      <c r="A252" s="87" t="s">
        <v>807</v>
      </c>
      <c r="B252" s="189">
        <v>6000</v>
      </c>
      <c r="C252" s="87" t="s">
        <v>7</v>
      </c>
      <c r="D252" s="87" t="s">
        <v>564</v>
      </c>
      <c r="E252" s="190">
        <v>6.25</v>
      </c>
      <c r="F252" s="87" t="s">
        <v>9</v>
      </c>
      <c r="G252" s="87" t="s">
        <v>895</v>
      </c>
      <c r="H252" s="143" t="s">
        <v>1883</v>
      </c>
      <c r="I252" s="183" t="str">
        <f t="shared" si="22"/>
        <v>May</v>
      </c>
      <c r="J252" s="184">
        <f>IF(F252="USD", E252, E252 * IFERROR(VLOOKUP(F252, EXCHANGE_RATE!A:B, 2, FALSE), "Currency not found"))</f>
        <v>6.25</v>
      </c>
      <c r="K252" s="184">
        <f t="shared" si="16"/>
        <v>6.25</v>
      </c>
      <c r="L252" s="184">
        <f>IF(C252="MTS", B252, B252 * IFERROR(VLOOKUP(C252, 'QTY_CONVERSIONS '!A:B, 2, FALSE), "Units not  found"))</f>
        <v>6</v>
      </c>
      <c r="M252" s="185">
        <f t="shared" si="17"/>
        <v>37500</v>
      </c>
      <c r="N252" s="143" t="str">
        <f>IFERROR(VLOOKUP(D252, Product_Category!A:B, 2, FALSE), "Uncategorized")</f>
        <v>CROSCARMELLOSE SODIUM</v>
      </c>
      <c r="O252" s="186">
        <f t="shared" si="19"/>
        <v>6250</v>
      </c>
      <c r="P252" s="185">
        <f t="shared" si="18"/>
        <v>37500</v>
      </c>
      <c r="Q252" s="143">
        <v>2023</v>
      </c>
      <c r="R252" s="143" t="str">
        <f>IFERROR(VLOOKUP(G252,'SOURCE COMPANY'!A:B, 2, FALSE), "")</f>
        <v>GUJARAT OVERSEAS</v>
      </c>
      <c r="S252" s="143" t="str">
        <f>IFERROR(VLOOKUP(H252,'CUSTOMER NAME'!A:B, 2, FALSE), "")</f>
        <v>DROGUERIA BEIRO SRL</v>
      </c>
    </row>
    <row r="253" spans="1:19">
      <c r="A253" s="87" t="s">
        <v>807</v>
      </c>
      <c r="B253" s="21">
        <v>5000</v>
      </c>
      <c r="C253" s="87" t="s">
        <v>7</v>
      </c>
      <c r="D253" s="87" t="s">
        <v>1310</v>
      </c>
      <c r="E253" s="41">
        <v>2.75</v>
      </c>
      <c r="F253" s="87" t="s">
        <v>9</v>
      </c>
      <c r="G253" s="192" t="s">
        <v>59</v>
      </c>
      <c r="H253" s="143" t="s">
        <v>1883</v>
      </c>
      <c r="I253" s="183" t="str">
        <f t="shared" si="22"/>
        <v>May</v>
      </c>
      <c r="J253" s="184">
        <f>IF(F253="USD", E253, E253 * IFERROR(VLOOKUP(F253, EXCHANGE_RATE!A:B, 2, FALSE), "Currency not found"))</f>
        <v>2.75</v>
      </c>
      <c r="K253" s="184">
        <f t="shared" si="16"/>
        <v>2.75</v>
      </c>
      <c r="L253" s="184">
        <f>IF(C253="MTS", B253, B253 * IFERROR(VLOOKUP(C253, 'QTY_CONVERSIONS '!A:B, 2, FALSE), "Units not  found"))</f>
        <v>5</v>
      </c>
      <c r="M253" s="185">
        <f t="shared" si="17"/>
        <v>13750</v>
      </c>
      <c r="N253" s="143" t="str">
        <f>IFERROR(VLOOKUP(D253, Product_Category!A:B, 2, FALSE), "Uncategorized")</f>
        <v>MCC</v>
      </c>
      <c r="O253" s="186">
        <f t="shared" si="19"/>
        <v>2750</v>
      </c>
      <c r="P253" s="185">
        <f t="shared" si="18"/>
        <v>13750</v>
      </c>
      <c r="Q253" s="143">
        <v>2023</v>
      </c>
      <c r="R253" s="143" t="str">
        <f>IFERROR(VLOOKUP(G253,'SOURCE COMPANY'!A:B, 2, FALSE), "")</f>
        <v>JRS PHARMA</v>
      </c>
      <c r="S253" s="143" t="str">
        <f>IFERROR(VLOOKUP(H253,'CUSTOMER NAME'!A:B, 2, FALSE), "")</f>
        <v>DROGUERIA BEIRO SRL</v>
      </c>
    </row>
    <row r="254" spans="1:19">
      <c r="A254" s="87" t="s">
        <v>807</v>
      </c>
      <c r="B254" s="21">
        <v>5000</v>
      </c>
      <c r="C254" s="87" t="s">
        <v>7</v>
      </c>
      <c r="D254" s="87" t="s">
        <v>1205</v>
      </c>
      <c r="E254" s="41">
        <v>2.75</v>
      </c>
      <c r="F254" s="87" t="s">
        <v>9</v>
      </c>
      <c r="G254" s="192" t="s">
        <v>59</v>
      </c>
      <c r="H254" s="143" t="s">
        <v>1883</v>
      </c>
      <c r="I254" s="183" t="str">
        <f t="shared" si="22"/>
        <v>May</v>
      </c>
      <c r="J254" s="184">
        <f>IF(F254="USD", E254, E254 * IFERROR(VLOOKUP(F254, EXCHANGE_RATE!A:B, 2, FALSE), "Currency not found"))</f>
        <v>2.75</v>
      </c>
      <c r="K254" s="184">
        <f t="shared" si="16"/>
        <v>2.75</v>
      </c>
      <c r="L254" s="184">
        <f>IF(C254="MTS", B254, B254 * IFERROR(VLOOKUP(C254, 'QTY_CONVERSIONS '!A:B, 2, FALSE), "Units not  found"))</f>
        <v>5</v>
      </c>
      <c r="M254" s="185">
        <f t="shared" si="17"/>
        <v>13750</v>
      </c>
      <c r="N254" s="143" t="str">
        <f>IFERROR(VLOOKUP(D254, Product_Category!A:B, 2, FALSE), "Uncategorized")</f>
        <v>MCC</v>
      </c>
      <c r="O254" s="186">
        <f t="shared" si="19"/>
        <v>2750</v>
      </c>
      <c r="P254" s="185">
        <f t="shared" si="18"/>
        <v>13750</v>
      </c>
      <c r="Q254" s="143">
        <v>2023</v>
      </c>
      <c r="R254" s="143" t="str">
        <f>IFERROR(VLOOKUP(G254,'SOURCE COMPANY'!A:B, 2, FALSE), "")</f>
        <v>JRS PHARMA</v>
      </c>
      <c r="S254" s="143" t="str">
        <f>IFERROR(VLOOKUP(H254,'CUSTOMER NAME'!A:B, 2, FALSE), "")</f>
        <v>DROGUERIA BEIRO SRL</v>
      </c>
    </row>
    <row r="255" spans="1:19">
      <c r="A255" s="191" t="s">
        <v>1080</v>
      </c>
      <c r="B255" s="191">
        <v>5000</v>
      </c>
      <c r="C255" s="191" t="s">
        <v>7</v>
      </c>
      <c r="D255" s="191" t="s">
        <v>3117</v>
      </c>
      <c r="E255" s="191">
        <v>2.63</v>
      </c>
      <c r="F255" s="191" t="s">
        <v>9</v>
      </c>
      <c r="G255" s="192" t="s">
        <v>59</v>
      </c>
      <c r="H255" s="118" t="s">
        <v>787</v>
      </c>
      <c r="I255" s="187" t="s">
        <v>3034</v>
      </c>
      <c r="J255" s="184">
        <f>IF(F255="USD", E255, E255 * IFERROR(VLOOKUP(F255, EXCHANGE_RATE!A:B, 2, FALSE), "Currency not found"))</f>
        <v>2.63</v>
      </c>
      <c r="K255" s="184">
        <f t="shared" si="16"/>
        <v>2.63</v>
      </c>
      <c r="L255" s="184">
        <f>IF(C255="MTS", B255, B255 * IFERROR(VLOOKUP(C255, 'QTY_CONVERSIONS '!A:B, 2, FALSE), "Units not  found"))</f>
        <v>5</v>
      </c>
      <c r="M255" s="185">
        <f t="shared" si="17"/>
        <v>13150</v>
      </c>
      <c r="N255" s="143" t="str">
        <f>IFERROR(VLOOKUP(D255, Product_Category!A:B, 2, FALSE), "Uncategorized")</f>
        <v>MCC</v>
      </c>
      <c r="O255" s="186">
        <f t="shared" si="19"/>
        <v>2630</v>
      </c>
      <c r="P255" s="185">
        <f t="shared" si="18"/>
        <v>13150</v>
      </c>
      <c r="Q255" s="143">
        <v>2023</v>
      </c>
      <c r="R255" s="143" t="str">
        <f>IFERROR(VLOOKUP(G255,'SOURCE COMPANY'!A:B, 2, FALSE), "")</f>
        <v>JRS PHARMA</v>
      </c>
      <c r="S255" s="143" t="str">
        <f>IFERROR(VLOOKUP(H255,'CUSTOMER NAME'!A:B, 2, FALSE), "")</f>
        <v>Asia Shine Joint Stock Company</v>
      </c>
    </row>
    <row r="256" spans="1:19">
      <c r="A256" s="191" t="s">
        <v>1080</v>
      </c>
      <c r="B256" s="191">
        <v>5000</v>
      </c>
      <c r="C256" s="191" t="s">
        <v>7</v>
      </c>
      <c r="D256" s="191" t="s">
        <v>3063</v>
      </c>
      <c r="E256" s="191">
        <v>2.63</v>
      </c>
      <c r="F256" s="191" t="s">
        <v>9</v>
      </c>
      <c r="G256" s="192" t="s">
        <v>59</v>
      </c>
      <c r="H256" s="118" t="s">
        <v>787</v>
      </c>
      <c r="I256" s="187" t="s">
        <v>3034</v>
      </c>
      <c r="J256" s="184">
        <f>IF(F256="USD", E256, E256 * IFERROR(VLOOKUP(F256, EXCHANGE_RATE!A:B, 2, FALSE), "Currency not found"))</f>
        <v>2.63</v>
      </c>
      <c r="K256" s="184">
        <f t="shared" si="16"/>
        <v>2.63</v>
      </c>
      <c r="L256" s="184">
        <f>IF(C256="MTS", B256, B256 * IFERROR(VLOOKUP(C256, 'QTY_CONVERSIONS '!A:B, 2, FALSE), "Units not  found"))</f>
        <v>5</v>
      </c>
      <c r="M256" s="185">
        <f t="shared" si="17"/>
        <v>13150</v>
      </c>
      <c r="N256" s="143" t="str">
        <f>IFERROR(VLOOKUP(D256, Product_Category!A:B, 2, FALSE), "Uncategorized")</f>
        <v>MCC</v>
      </c>
      <c r="O256" s="186">
        <f t="shared" si="19"/>
        <v>2630</v>
      </c>
      <c r="P256" s="185">
        <f t="shared" si="18"/>
        <v>13150</v>
      </c>
      <c r="Q256" s="143">
        <v>2023</v>
      </c>
      <c r="R256" s="143" t="str">
        <f>IFERROR(VLOOKUP(G256,'SOURCE COMPANY'!A:B, 2, FALSE), "")</f>
        <v>JRS PHARMA</v>
      </c>
      <c r="S256" s="143" t="str">
        <f>IFERROR(VLOOKUP(H256,'CUSTOMER NAME'!A:B, 2, FALSE), "")</f>
        <v>Asia Shine Joint Stock Company</v>
      </c>
    </row>
    <row r="257" spans="1:19">
      <c r="A257" s="192" t="s">
        <v>1080</v>
      </c>
      <c r="B257" s="192">
        <v>3000</v>
      </c>
      <c r="C257" s="192" t="s">
        <v>7</v>
      </c>
      <c r="D257" s="192" t="s">
        <v>2809</v>
      </c>
      <c r="E257" s="192">
        <v>2.63</v>
      </c>
      <c r="F257" s="192" t="s">
        <v>9</v>
      </c>
      <c r="G257" s="192" t="s">
        <v>59</v>
      </c>
      <c r="H257" s="118" t="s">
        <v>787</v>
      </c>
      <c r="I257" s="187" t="s">
        <v>2670</v>
      </c>
      <c r="J257" s="184">
        <f>IF(F257="USD", E257, E257 * IFERROR(VLOOKUP(F257, EXCHANGE_RATE!A:B, 2, FALSE), "Currency not found"))</f>
        <v>2.63</v>
      </c>
      <c r="K257" s="184">
        <f t="shared" si="16"/>
        <v>2.63</v>
      </c>
      <c r="L257" s="184">
        <f>IF(C257="MTS", B257, B257 * IFERROR(VLOOKUP(C257, 'QTY_CONVERSIONS '!A:B, 2, FALSE), "Units not  found"))</f>
        <v>3</v>
      </c>
      <c r="M257" s="185">
        <f t="shared" si="17"/>
        <v>7890</v>
      </c>
      <c r="N257" s="143" t="str">
        <f>IFERROR(VLOOKUP(D257, Product_Category!A:B, 2, FALSE), "Uncategorized")</f>
        <v>MCC</v>
      </c>
      <c r="O257" s="186">
        <f t="shared" si="19"/>
        <v>2630</v>
      </c>
      <c r="P257" s="185">
        <f t="shared" si="18"/>
        <v>7890</v>
      </c>
      <c r="Q257" s="143">
        <v>2023</v>
      </c>
      <c r="R257" s="143" t="str">
        <f>IFERROR(VLOOKUP(G257,'SOURCE COMPANY'!A:B, 2, FALSE), "")</f>
        <v>JRS PHARMA</v>
      </c>
      <c r="S257" s="143" t="str">
        <f>IFERROR(VLOOKUP(H257,'CUSTOMER NAME'!A:B, 2, FALSE), "")</f>
        <v>Asia Shine Joint Stock Company</v>
      </c>
    </row>
    <row r="258" spans="1:19">
      <c r="A258" s="192" t="s">
        <v>1080</v>
      </c>
      <c r="B258" s="192">
        <v>3000</v>
      </c>
      <c r="C258" s="192" t="s">
        <v>7</v>
      </c>
      <c r="D258" s="192" t="s">
        <v>2809</v>
      </c>
      <c r="E258" s="192">
        <v>3.86</v>
      </c>
      <c r="F258" s="192" t="s">
        <v>9</v>
      </c>
      <c r="G258" s="192" t="s">
        <v>59</v>
      </c>
      <c r="H258" s="118" t="s">
        <v>787</v>
      </c>
      <c r="I258" s="187" t="s">
        <v>2670</v>
      </c>
      <c r="J258" s="184">
        <f>IF(F258="USD", E258, E258 * IFERROR(VLOOKUP(F258, EXCHANGE_RATE!A:B, 2, FALSE), "Currency not found"))</f>
        <v>3.86</v>
      </c>
      <c r="K258" s="184">
        <f t="shared" ref="K258:K321" si="23">ROUNDUP(J258,2)</f>
        <v>3.86</v>
      </c>
      <c r="L258" s="184">
        <f>IF(C258="MTS", B258, B258 * IFERROR(VLOOKUP(C258, 'QTY_CONVERSIONS '!A:B, 2, FALSE), "Units not  found"))</f>
        <v>3</v>
      </c>
      <c r="M258" s="185">
        <f t="shared" ref="M258:M321" si="24">B258*K258</f>
        <v>11580</v>
      </c>
      <c r="N258" s="143" t="str">
        <f>IFERROR(VLOOKUP(D258, Product_Category!A:B, 2, FALSE), "Uncategorized")</f>
        <v>MCC</v>
      </c>
      <c r="O258" s="186">
        <f t="shared" si="19"/>
        <v>3860</v>
      </c>
      <c r="P258" s="185">
        <f t="shared" ref="P258:P321" si="25">L258*O258</f>
        <v>11580</v>
      </c>
      <c r="Q258" s="143">
        <v>2023</v>
      </c>
      <c r="R258" s="143" t="str">
        <f>IFERROR(VLOOKUP(G258,'SOURCE COMPANY'!A:B, 2, FALSE), "")</f>
        <v>JRS PHARMA</v>
      </c>
      <c r="S258" s="143" t="str">
        <f>IFERROR(VLOOKUP(H258,'CUSTOMER NAME'!A:B, 2, FALSE), "")</f>
        <v>Asia Shine Joint Stock Company</v>
      </c>
    </row>
    <row r="259" spans="1:19">
      <c r="A259" s="193" t="s">
        <v>1080</v>
      </c>
      <c r="B259" s="193">
        <v>4000</v>
      </c>
      <c r="C259" s="193" t="s">
        <v>7</v>
      </c>
      <c r="D259" s="193" t="s">
        <v>2809</v>
      </c>
      <c r="E259" s="193">
        <v>2.63</v>
      </c>
      <c r="F259" s="193" t="s">
        <v>9</v>
      </c>
      <c r="G259" s="193" t="s">
        <v>59</v>
      </c>
      <c r="H259" s="118" t="s">
        <v>787</v>
      </c>
      <c r="I259" s="187" t="s">
        <v>2670</v>
      </c>
      <c r="J259" s="184">
        <f>IF(F259="USD", E259, E259 * IFERROR(VLOOKUP(F259, EXCHANGE_RATE!A:B, 2, FALSE), "Currency not found"))</f>
        <v>2.63</v>
      </c>
      <c r="K259" s="184">
        <f t="shared" si="23"/>
        <v>2.63</v>
      </c>
      <c r="L259" s="184">
        <f>IF(C259="MTS", B259, B259 * IFERROR(VLOOKUP(C259, 'QTY_CONVERSIONS '!A:B, 2, FALSE), "Units not  found"))</f>
        <v>4</v>
      </c>
      <c r="M259" s="185">
        <f t="shared" si="24"/>
        <v>10520</v>
      </c>
      <c r="N259" s="143" t="str">
        <f>IFERROR(VLOOKUP(D259, Product_Category!A:B, 2, FALSE), "Uncategorized")</f>
        <v>MCC</v>
      </c>
      <c r="O259" s="186">
        <f t="shared" ref="O259:O322" si="26">K259*1000</f>
        <v>2630</v>
      </c>
      <c r="P259" s="185">
        <f t="shared" si="25"/>
        <v>10520</v>
      </c>
      <c r="Q259" s="143">
        <v>2023</v>
      </c>
      <c r="R259" s="143" t="str">
        <f>IFERROR(VLOOKUP(G259,'SOURCE COMPANY'!A:B, 2, FALSE), "")</f>
        <v>JRS PHARMA</v>
      </c>
      <c r="S259" s="143" t="str">
        <f>IFERROR(VLOOKUP(H259,'CUSTOMER NAME'!A:B, 2, FALSE), "")</f>
        <v>Asia Shine Joint Stock Company</v>
      </c>
    </row>
    <row r="260" spans="1:19">
      <c r="A260" s="192" t="s">
        <v>1080</v>
      </c>
      <c r="B260" s="192">
        <v>10000</v>
      </c>
      <c r="C260" s="192" t="s">
        <v>7</v>
      </c>
      <c r="D260" s="192" t="s">
        <v>2820</v>
      </c>
      <c r="E260" s="192">
        <v>9.34</v>
      </c>
      <c r="F260" s="192" t="s">
        <v>9</v>
      </c>
      <c r="G260" s="193" t="s">
        <v>59</v>
      </c>
      <c r="H260" s="118" t="s">
        <v>787</v>
      </c>
      <c r="I260" s="187" t="s">
        <v>2670</v>
      </c>
      <c r="J260" s="184">
        <f>IF(F260="USD", E260, E260 * IFERROR(VLOOKUP(F260, EXCHANGE_RATE!A:B, 2, FALSE), "Currency not found"))</f>
        <v>9.34</v>
      </c>
      <c r="K260" s="184">
        <f t="shared" si="23"/>
        <v>9.34</v>
      </c>
      <c r="L260" s="184">
        <f>IF(C260="MTS", B260, B260 * IFERROR(VLOOKUP(C260, 'QTY_CONVERSIONS '!A:B, 2, FALSE), "Units not  found"))</f>
        <v>10</v>
      </c>
      <c r="M260" s="185">
        <f t="shared" si="24"/>
        <v>93400</v>
      </c>
      <c r="N260" s="143" t="str">
        <f>IFERROR(VLOOKUP(D260, Product_Category!A:B, 2, FALSE), "Uncategorized")</f>
        <v>CROSCARMELLOSE SODIUM</v>
      </c>
      <c r="O260" s="186">
        <f t="shared" si="26"/>
        <v>9340</v>
      </c>
      <c r="P260" s="185">
        <f t="shared" si="25"/>
        <v>93400</v>
      </c>
      <c r="Q260" s="143">
        <v>2023</v>
      </c>
      <c r="R260" s="143" t="str">
        <f>IFERROR(VLOOKUP(G260,'SOURCE COMPANY'!A:B, 2, FALSE), "")</f>
        <v>JRS PHARMA</v>
      </c>
      <c r="S260" s="143" t="str">
        <f>IFERROR(VLOOKUP(H260,'CUSTOMER NAME'!A:B, 2, FALSE), "")</f>
        <v>Asia Shine Joint Stock Company</v>
      </c>
    </row>
    <row r="261" spans="1:19">
      <c r="A261" s="87" t="s">
        <v>807</v>
      </c>
      <c r="B261" s="189">
        <v>500</v>
      </c>
      <c r="C261" s="87" t="s">
        <v>7</v>
      </c>
      <c r="D261" s="87" t="s">
        <v>2349</v>
      </c>
      <c r="E261" s="190">
        <v>6.25</v>
      </c>
      <c r="F261" s="87" t="s">
        <v>9</v>
      </c>
      <c r="G261" s="193" t="s">
        <v>59</v>
      </c>
      <c r="H261" s="143" t="s">
        <v>1883</v>
      </c>
      <c r="I261" s="183" t="str">
        <f>I260</f>
        <v>August</v>
      </c>
      <c r="J261" s="184">
        <f>IF(F261="USD", E261, E261 * IFERROR(VLOOKUP(F261, EXCHANGE_RATE!A:B, 2, FALSE), "Currency not found"))</f>
        <v>6.25</v>
      </c>
      <c r="K261" s="184">
        <f t="shared" si="23"/>
        <v>6.25</v>
      </c>
      <c r="L261" s="184">
        <f>IF(C261="MTS", B261, B261 * IFERROR(VLOOKUP(C261, 'QTY_CONVERSIONS '!A:B, 2, FALSE), "Units not  found"))</f>
        <v>0.5</v>
      </c>
      <c r="M261" s="185">
        <f t="shared" si="24"/>
        <v>3125</v>
      </c>
      <c r="N261" s="143" t="str">
        <f>IFERROR(VLOOKUP(D261, Product_Category!A:B, 2, FALSE), "Uncategorized")</f>
        <v>SSG</v>
      </c>
      <c r="O261" s="186">
        <f t="shared" si="26"/>
        <v>6250</v>
      </c>
      <c r="P261" s="185">
        <f t="shared" si="25"/>
        <v>3125</v>
      </c>
      <c r="Q261" s="143">
        <v>2023</v>
      </c>
      <c r="R261" s="143" t="str">
        <f>IFERROR(VLOOKUP(G261,'SOURCE COMPANY'!A:B, 2, FALSE), "")</f>
        <v>JRS PHARMA</v>
      </c>
      <c r="S261" s="143" t="str">
        <f>IFERROR(VLOOKUP(H261,'CUSTOMER NAME'!A:B, 2, FALSE), "")</f>
        <v>DROGUERIA BEIRO SRL</v>
      </c>
    </row>
    <row r="262" spans="1:19">
      <c r="A262" s="88" t="s">
        <v>807</v>
      </c>
      <c r="B262" s="196">
        <v>1500</v>
      </c>
      <c r="C262" s="88" t="s">
        <v>7</v>
      </c>
      <c r="D262" s="88" t="s">
        <v>586</v>
      </c>
      <c r="E262" s="197">
        <v>9.5</v>
      </c>
      <c r="F262" s="88" t="s">
        <v>9</v>
      </c>
      <c r="G262" s="193" t="s">
        <v>59</v>
      </c>
      <c r="H262" s="143" t="s">
        <v>1883</v>
      </c>
      <c r="I262" s="183" t="str">
        <f>I261</f>
        <v>August</v>
      </c>
      <c r="J262" s="184">
        <f>IF(F262="USD", E262, E262 * IFERROR(VLOOKUP(F262, EXCHANGE_RATE!A:B, 2, FALSE), "Currency not found"))</f>
        <v>9.5</v>
      </c>
      <c r="K262" s="184">
        <f t="shared" si="23"/>
        <v>9.5</v>
      </c>
      <c r="L262" s="184">
        <f>IF(C262="MTS", B262, B262 * IFERROR(VLOOKUP(C262, 'QTY_CONVERSIONS '!A:B, 2, FALSE), "Units not  found"))</f>
        <v>1.5</v>
      </c>
      <c r="M262" s="185">
        <f t="shared" si="24"/>
        <v>14250</v>
      </c>
      <c r="N262" s="143" t="str">
        <f>IFERROR(VLOOKUP(D262, Product_Category!A:B, 2, FALSE), "Uncategorized")</f>
        <v>CROSCARMELLOSE SODIUM</v>
      </c>
      <c r="O262" s="186">
        <f t="shared" si="26"/>
        <v>9500</v>
      </c>
      <c r="P262" s="185">
        <f t="shared" si="25"/>
        <v>14250</v>
      </c>
      <c r="Q262" s="143">
        <v>2023</v>
      </c>
      <c r="R262" s="143" t="str">
        <f>IFERROR(VLOOKUP(G262,'SOURCE COMPANY'!A:B, 2, FALSE), "")</f>
        <v>JRS PHARMA</v>
      </c>
      <c r="S262" s="143" t="str">
        <f>IFERROR(VLOOKUP(H262,'CUSTOMER NAME'!A:B, 2, FALSE), "")</f>
        <v>DROGUERIA BEIRO SRL</v>
      </c>
    </row>
    <row r="263" spans="1:19">
      <c r="A263" s="88" t="s">
        <v>807</v>
      </c>
      <c r="B263" s="196">
        <v>2000</v>
      </c>
      <c r="C263" s="88" t="s">
        <v>7</v>
      </c>
      <c r="D263" s="88" t="s">
        <v>555</v>
      </c>
      <c r="E263" s="197">
        <v>3</v>
      </c>
      <c r="F263" s="88" t="s">
        <v>9</v>
      </c>
      <c r="G263" s="193" t="s">
        <v>59</v>
      </c>
      <c r="H263" s="143" t="s">
        <v>1883</v>
      </c>
      <c r="I263" s="183" t="str">
        <f>I262</f>
        <v>August</v>
      </c>
      <c r="J263" s="184">
        <f>IF(F263="USD", E263, E263 * IFERROR(VLOOKUP(F263, EXCHANGE_RATE!A:B, 2, FALSE), "Currency not found"))</f>
        <v>3</v>
      </c>
      <c r="K263" s="184">
        <f t="shared" si="23"/>
        <v>3</v>
      </c>
      <c r="L263" s="184">
        <f>IF(C263="MTS", B263, B263 * IFERROR(VLOOKUP(C263, 'QTY_CONVERSIONS '!A:B, 2, FALSE), "Units not  found"))</f>
        <v>2</v>
      </c>
      <c r="M263" s="185">
        <f t="shared" si="24"/>
        <v>6000</v>
      </c>
      <c r="N263" s="143" t="str">
        <f>IFERROR(VLOOKUP(D263, Product_Category!A:B, 2, FALSE), "Uncategorized")</f>
        <v>MCC</v>
      </c>
      <c r="O263" s="186">
        <f t="shared" si="26"/>
        <v>3000</v>
      </c>
      <c r="P263" s="185">
        <f t="shared" si="25"/>
        <v>6000</v>
      </c>
      <c r="Q263" s="143">
        <v>2023</v>
      </c>
      <c r="R263" s="143" t="str">
        <f>IFERROR(VLOOKUP(G263,'SOURCE COMPANY'!A:B, 2, FALSE), "")</f>
        <v>JRS PHARMA</v>
      </c>
      <c r="S263" s="143" t="str">
        <f>IFERROR(VLOOKUP(H263,'CUSTOMER NAME'!A:B, 2, FALSE), "")</f>
        <v>DROGUERIA BEIRO SRL</v>
      </c>
    </row>
    <row r="264" spans="1:19">
      <c r="A264" s="88" t="s">
        <v>807</v>
      </c>
      <c r="B264" s="196">
        <v>2000</v>
      </c>
      <c r="C264" s="88" t="s">
        <v>7</v>
      </c>
      <c r="D264" s="88" t="s">
        <v>555</v>
      </c>
      <c r="E264" s="197">
        <v>3</v>
      </c>
      <c r="F264" s="88" t="s">
        <v>9</v>
      </c>
      <c r="G264" s="193" t="s">
        <v>59</v>
      </c>
      <c r="H264" s="143" t="s">
        <v>1883</v>
      </c>
      <c r="I264" s="183" t="str">
        <f>I263</f>
        <v>August</v>
      </c>
      <c r="J264" s="184">
        <f>IF(F264="USD", E264, E264 * IFERROR(VLOOKUP(F264, EXCHANGE_RATE!A:B, 2, FALSE), "Currency not found"))</f>
        <v>3</v>
      </c>
      <c r="K264" s="184">
        <f t="shared" si="23"/>
        <v>3</v>
      </c>
      <c r="L264" s="184">
        <f>IF(C264="MTS", B264, B264 * IFERROR(VLOOKUP(C264, 'QTY_CONVERSIONS '!A:B, 2, FALSE), "Units not  found"))</f>
        <v>2</v>
      </c>
      <c r="M264" s="185">
        <f t="shared" si="24"/>
        <v>6000</v>
      </c>
      <c r="N264" s="143" t="str">
        <f>IFERROR(VLOOKUP(D264, Product_Category!A:B, 2, FALSE), "Uncategorized")</f>
        <v>MCC</v>
      </c>
      <c r="O264" s="186">
        <f t="shared" si="26"/>
        <v>3000</v>
      </c>
      <c r="P264" s="185">
        <f t="shared" si="25"/>
        <v>6000</v>
      </c>
      <c r="Q264" s="143">
        <v>2023</v>
      </c>
      <c r="R264" s="143" t="str">
        <f>IFERROR(VLOOKUP(G264,'SOURCE COMPANY'!A:B, 2, FALSE), "")</f>
        <v>JRS PHARMA</v>
      </c>
      <c r="S264" s="143" t="str">
        <f>IFERROR(VLOOKUP(H264,'CUSTOMER NAME'!A:B, 2, FALSE), "")</f>
        <v>DROGUERIA BEIRO SRL</v>
      </c>
    </row>
    <row r="265" spans="1:19">
      <c r="A265" s="87" t="s">
        <v>807</v>
      </c>
      <c r="B265" s="189">
        <v>4000</v>
      </c>
      <c r="C265" s="87" t="s">
        <v>7</v>
      </c>
      <c r="D265" s="87" t="s">
        <v>555</v>
      </c>
      <c r="E265" s="190">
        <v>2.6</v>
      </c>
      <c r="F265" s="87" t="s">
        <v>9</v>
      </c>
      <c r="G265" s="192" t="s">
        <v>59</v>
      </c>
      <c r="H265" s="143" t="s">
        <v>1883</v>
      </c>
      <c r="I265" s="183" t="str">
        <f>I264</f>
        <v>August</v>
      </c>
      <c r="J265" s="184">
        <f>IF(F265="USD", E265, E265 * IFERROR(VLOOKUP(F265, EXCHANGE_RATE!A:B, 2, FALSE), "Currency not found"))</f>
        <v>2.6</v>
      </c>
      <c r="K265" s="184">
        <f t="shared" si="23"/>
        <v>2.6</v>
      </c>
      <c r="L265" s="184">
        <f>IF(C265="MTS", B265, B265 * IFERROR(VLOOKUP(C265, 'QTY_CONVERSIONS '!A:B, 2, FALSE), "Units not  found"))</f>
        <v>4</v>
      </c>
      <c r="M265" s="185">
        <f t="shared" si="24"/>
        <v>10400</v>
      </c>
      <c r="N265" s="143" t="str">
        <f>IFERROR(VLOOKUP(D265, Product_Category!A:B, 2, FALSE), "Uncategorized")</f>
        <v>MCC</v>
      </c>
      <c r="O265" s="186">
        <f t="shared" si="26"/>
        <v>2600</v>
      </c>
      <c r="P265" s="185">
        <f t="shared" si="25"/>
        <v>10400</v>
      </c>
      <c r="Q265" s="143">
        <v>2023</v>
      </c>
      <c r="R265" s="143" t="str">
        <f>IFERROR(VLOOKUP(G265,'SOURCE COMPANY'!A:B, 2, FALSE), "")</f>
        <v>JRS PHARMA</v>
      </c>
      <c r="S265" s="143" t="str">
        <f>IFERROR(VLOOKUP(H265,'CUSTOMER NAME'!A:B, 2, FALSE), "")</f>
        <v>DROGUERIA BEIRO SRL</v>
      </c>
    </row>
    <row r="266" spans="1:19">
      <c r="A266" s="191" t="s">
        <v>988</v>
      </c>
      <c r="B266" s="191">
        <v>100</v>
      </c>
      <c r="C266" s="191" t="s">
        <v>7</v>
      </c>
      <c r="D266" s="191" t="s">
        <v>721</v>
      </c>
      <c r="E266" s="191">
        <v>2.2000000000000002</v>
      </c>
      <c r="F266" s="191" t="s">
        <v>9</v>
      </c>
      <c r="G266" s="192" t="s">
        <v>2698</v>
      </c>
      <c r="H266" s="120" t="s">
        <v>3517</v>
      </c>
      <c r="I266" s="187" t="s">
        <v>3389</v>
      </c>
      <c r="J266" s="184">
        <f>IF(F266="USD", E266, E266 * IFERROR(VLOOKUP(F266, EXCHANGE_RATE!A:B, 2, FALSE), "Currency not found"))</f>
        <v>2.2000000000000002</v>
      </c>
      <c r="K266" s="184">
        <f t="shared" si="23"/>
        <v>2.2000000000000002</v>
      </c>
      <c r="L266" s="184">
        <f>IF(C266="MTS", B266, B266 * IFERROR(VLOOKUP(C266, 'QTY_CONVERSIONS '!A:B, 2, FALSE), "Units not  found"))</f>
        <v>0.1</v>
      </c>
      <c r="M266" s="185">
        <f t="shared" si="24"/>
        <v>220.00000000000003</v>
      </c>
      <c r="N266" s="143" t="str">
        <f>IFERROR(VLOOKUP(D266, Product_Category!A:B, 2, FALSE), "Uncategorized")</f>
        <v>MCC</v>
      </c>
      <c r="O266" s="186">
        <f t="shared" si="26"/>
        <v>2200</v>
      </c>
      <c r="P266" s="185">
        <f t="shared" si="25"/>
        <v>220</v>
      </c>
      <c r="Q266" s="143">
        <v>2023</v>
      </c>
      <c r="R266" s="143" t="str">
        <f>IFERROR(VLOOKUP(G266,'SOURCE COMPANY'!A:B, 2, FALSE), "")</f>
        <v>FR CHEM</v>
      </c>
      <c r="S266" s="143" t="str">
        <f>IFERROR(VLOOKUP(H266,'CUSTOMER NAME'!A:B, 2, FALSE), "")</f>
        <v>ASIAN CONTINENTAL</v>
      </c>
    </row>
    <row r="267" spans="1:19">
      <c r="A267" s="191" t="s">
        <v>988</v>
      </c>
      <c r="B267" s="191">
        <v>300</v>
      </c>
      <c r="C267" s="191" t="s">
        <v>7</v>
      </c>
      <c r="D267" s="191" t="s">
        <v>611</v>
      </c>
      <c r="E267" s="191">
        <v>2</v>
      </c>
      <c r="F267" s="191" t="s">
        <v>9</v>
      </c>
      <c r="G267" s="192" t="s">
        <v>2698</v>
      </c>
      <c r="H267" s="120" t="s">
        <v>3517</v>
      </c>
      <c r="I267" s="187" t="s">
        <v>3389</v>
      </c>
      <c r="J267" s="184">
        <f>IF(F267="USD", E267, E267 * IFERROR(VLOOKUP(F267, EXCHANGE_RATE!A:B, 2, FALSE), "Currency not found"))</f>
        <v>2</v>
      </c>
      <c r="K267" s="184">
        <f t="shared" si="23"/>
        <v>2</v>
      </c>
      <c r="L267" s="184">
        <f>IF(C267="MTS", B267, B267 * IFERROR(VLOOKUP(C267, 'QTY_CONVERSIONS '!A:B, 2, FALSE), "Units not  found"))</f>
        <v>0.3</v>
      </c>
      <c r="M267" s="185">
        <f t="shared" si="24"/>
        <v>600</v>
      </c>
      <c r="N267" s="143" t="str">
        <f>IFERROR(VLOOKUP(D267, Product_Category!A:B, 2, FALSE), "Uncategorized")</f>
        <v>MCC</v>
      </c>
      <c r="O267" s="186">
        <f t="shared" si="26"/>
        <v>2000</v>
      </c>
      <c r="P267" s="185">
        <f t="shared" si="25"/>
        <v>600</v>
      </c>
      <c r="Q267" s="143">
        <v>2023</v>
      </c>
      <c r="R267" s="143" t="str">
        <f>IFERROR(VLOOKUP(G267,'SOURCE COMPANY'!A:B, 2, FALSE), "")</f>
        <v>FR CHEM</v>
      </c>
      <c r="S267" s="143" t="str">
        <f>IFERROR(VLOOKUP(H267,'CUSTOMER NAME'!A:B, 2, FALSE), "")</f>
        <v>ASIAN CONTINENTAL</v>
      </c>
    </row>
    <row r="268" spans="1:19">
      <c r="A268" s="191" t="s">
        <v>988</v>
      </c>
      <c r="B268" s="191">
        <v>600</v>
      </c>
      <c r="C268" s="191" t="s">
        <v>7</v>
      </c>
      <c r="D268" s="191" t="s">
        <v>769</v>
      </c>
      <c r="E268" s="191">
        <v>2</v>
      </c>
      <c r="F268" s="191" t="s">
        <v>9</v>
      </c>
      <c r="G268" s="192" t="s">
        <v>2698</v>
      </c>
      <c r="H268" s="120" t="s">
        <v>3517</v>
      </c>
      <c r="I268" s="187" t="s">
        <v>3389</v>
      </c>
      <c r="J268" s="184">
        <f>IF(F268="USD", E268, E268 * IFERROR(VLOOKUP(F268, EXCHANGE_RATE!A:B, 2, FALSE), "Currency not found"))</f>
        <v>2</v>
      </c>
      <c r="K268" s="184">
        <f t="shared" si="23"/>
        <v>2</v>
      </c>
      <c r="L268" s="184">
        <f>IF(C268="MTS", B268, B268 * IFERROR(VLOOKUP(C268, 'QTY_CONVERSIONS '!A:B, 2, FALSE), "Units not  found"))</f>
        <v>0.6</v>
      </c>
      <c r="M268" s="185">
        <f t="shared" si="24"/>
        <v>1200</v>
      </c>
      <c r="N268" s="143" t="str">
        <f>IFERROR(VLOOKUP(D268, Product_Category!A:B, 2, FALSE), "Uncategorized")</f>
        <v>MCC</v>
      </c>
      <c r="O268" s="186">
        <f t="shared" si="26"/>
        <v>2000</v>
      </c>
      <c r="P268" s="185">
        <f t="shared" si="25"/>
        <v>1200</v>
      </c>
      <c r="Q268" s="143">
        <v>2023</v>
      </c>
      <c r="R268" s="143" t="str">
        <f>IFERROR(VLOOKUP(G268,'SOURCE COMPANY'!A:B, 2, FALSE), "")</f>
        <v>FR CHEM</v>
      </c>
      <c r="S268" s="143" t="str">
        <f>IFERROR(VLOOKUP(H268,'CUSTOMER NAME'!A:B, 2, FALSE), "")</f>
        <v>ASIAN CONTINENTAL</v>
      </c>
    </row>
    <row r="269" spans="1:19">
      <c r="A269" s="192" t="s">
        <v>929</v>
      </c>
      <c r="B269" s="192">
        <v>100</v>
      </c>
      <c r="C269" s="192" t="s">
        <v>7</v>
      </c>
      <c r="D269" s="192" t="s">
        <v>2770</v>
      </c>
      <c r="E269" s="192">
        <v>1.946</v>
      </c>
      <c r="F269" s="192" t="s">
        <v>9</v>
      </c>
      <c r="G269" s="85" t="s">
        <v>930</v>
      </c>
      <c r="H269" s="131" t="s">
        <v>663</v>
      </c>
      <c r="I269" s="187" t="s">
        <v>2670</v>
      </c>
      <c r="J269" s="184">
        <f>IF(F269="USD", E269, E269 * IFERROR(VLOOKUP(F269, EXCHANGE_RATE!A:B, 2, FALSE), "Currency not found"))</f>
        <v>1.946</v>
      </c>
      <c r="K269" s="184">
        <f t="shared" si="23"/>
        <v>1.95</v>
      </c>
      <c r="L269" s="184">
        <f>IF(C269="MTS", B269, B269 * IFERROR(VLOOKUP(C269, 'QTY_CONVERSIONS '!A:B, 2, FALSE), "Units not  found"))</f>
        <v>0.1</v>
      </c>
      <c r="M269" s="185">
        <f t="shared" si="24"/>
        <v>195</v>
      </c>
      <c r="N269" s="143" t="str">
        <f>IFERROR(VLOOKUP(D269, Product_Category!A:B, 2, FALSE), "Uncategorized")</f>
        <v>MCC</v>
      </c>
      <c r="O269" s="186">
        <f t="shared" si="26"/>
        <v>1950</v>
      </c>
      <c r="P269" s="185">
        <f t="shared" si="25"/>
        <v>195</v>
      </c>
      <c r="Q269" s="143">
        <v>2023</v>
      </c>
      <c r="R269" s="143" t="str">
        <f>IFERROR(VLOOKUP(G269,'SOURCE COMPANY'!A:B, 2, FALSE), "")</f>
        <v>DRUG CENTRE DELHI</v>
      </c>
      <c r="S269" s="143" t="str">
        <f>IFERROR(VLOOKUP(H269,'CUSTOMER NAME'!A:B, 2, FALSE), "")</f>
        <v>ASIAN PHARMA</v>
      </c>
    </row>
    <row r="270" spans="1:19">
      <c r="A270" s="192" t="s">
        <v>929</v>
      </c>
      <c r="B270" s="192">
        <v>300</v>
      </c>
      <c r="C270" s="192" t="s">
        <v>7</v>
      </c>
      <c r="D270" s="192" t="s">
        <v>173</v>
      </c>
      <c r="E270" s="192">
        <f>140*0.012</f>
        <v>1.68</v>
      </c>
      <c r="F270" s="192" t="s">
        <v>9</v>
      </c>
      <c r="G270" s="192" t="s">
        <v>662</v>
      </c>
      <c r="H270" s="131" t="s">
        <v>663</v>
      </c>
      <c r="I270" s="187" t="s">
        <v>3893</v>
      </c>
      <c r="J270" s="184">
        <f>IF(F270="USD", E270, E270 * IFERROR(VLOOKUP(F270, EXCHANGE_RATE!A:B, 2, FALSE), "Currency not found"))</f>
        <v>1.68</v>
      </c>
      <c r="K270" s="184">
        <f t="shared" si="23"/>
        <v>1.68</v>
      </c>
      <c r="L270" s="184">
        <f>IF(C270="MTS", B270, B270 * IFERROR(VLOOKUP(C270, 'QTY_CONVERSIONS '!A:B, 2, FALSE), "Units not  found"))</f>
        <v>0.3</v>
      </c>
      <c r="M270" s="185">
        <f t="shared" si="24"/>
        <v>504</v>
      </c>
      <c r="N270" s="143" t="str">
        <f>IFERROR(VLOOKUP(D270, Product_Category!A:B, 2, FALSE), "Uncategorized")</f>
        <v>SSG</v>
      </c>
      <c r="O270" s="186">
        <f t="shared" si="26"/>
        <v>1680</v>
      </c>
      <c r="P270" s="185">
        <f t="shared" si="25"/>
        <v>504</v>
      </c>
      <c r="Q270" s="143">
        <v>2023</v>
      </c>
      <c r="R270" s="143" t="str">
        <f>IFERROR(VLOOKUP(G270,'SOURCE COMPANY'!A:B, 2, FALSE), "")</f>
        <v>K KUMAR &amp; CO</v>
      </c>
      <c r="S270" s="143" t="str">
        <f>IFERROR(VLOOKUP(H270,'CUSTOMER NAME'!A:B, 2, FALSE), "")</f>
        <v>ASIAN PHARMA</v>
      </c>
    </row>
    <row r="271" spans="1:19">
      <c r="A271" s="192" t="s">
        <v>929</v>
      </c>
      <c r="B271" s="192">
        <v>300</v>
      </c>
      <c r="C271" s="192" t="s">
        <v>7</v>
      </c>
      <c r="D271" s="192" t="s">
        <v>3897</v>
      </c>
      <c r="E271" s="192">
        <v>2.77</v>
      </c>
      <c r="F271" s="192" t="s">
        <v>9</v>
      </c>
      <c r="G271" s="192" t="s">
        <v>662</v>
      </c>
      <c r="H271" s="131" t="s">
        <v>663</v>
      </c>
      <c r="I271" s="187" t="s">
        <v>3893</v>
      </c>
      <c r="J271" s="184">
        <f>IF(F271="USD", E271, E271 * IFERROR(VLOOKUP(F271, EXCHANGE_RATE!A:B, 2, FALSE), "Currency not found"))</f>
        <v>2.77</v>
      </c>
      <c r="K271" s="184">
        <f t="shared" si="23"/>
        <v>2.77</v>
      </c>
      <c r="L271" s="184">
        <f>IF(C271="MTS", B271, B271 * IFERROR(VLOOKUP(C271, 'QTY_CONVERSIONS '!A:B, 2, FALSE), "Units not  found"))</f>
        <v>0.3</v>
      </c>
      <c r="M271" s="185">
        <f t="shared" si="24"/>
        <v>831</v>
      </c>
      <c r="N271" s="143" t="str">
        <f>IFERROR(VLOOKUP(D271, Product_Category!A:B, 2, FALSE), "Uncategorized")</f>
        <v>CROSCARMELLOSE SODIUM</v>
      </c>
      <c r="O271" s="186">
        <f t="shared" si="26"/>
        <v>2770</v>
      </c>
      <c r="P271" s="185">
        <f t="shared" si="25"/>
        <v>831</v>
      </c>
      <c r="Q271" s="143">
        <v>2023</v>
      </c>
      <c r="R271" s="143" t="str">
        <f>IFERROR(VLOOKUP(G271,'SOURCE COMPANY'!A:B, 2, FALSE), "")</f>
        <v>K KUMAR &amp; CO</v>
      </c>
      <c r="S271" s="143" t="str">
        <f>IFERROR(VLOOKUP(H271,'CUSTOMER NAME'!A:B, 2, FALSE), "")</f>
        <v>ASIAN PHARMA</v>
      </c>
    </row>
    <row r="272" spans="1:19">
      <c r="A272" s="85" t="s">
        <v>807</v>
      </c>
      <c r="B272" s="85">
        <v>7000</v>
      </c>
      <c r="C272" s="85" t="s">
        <v>7</v>
      </c>
      <c r="D272" s="85" t="s">
        <v>808</v>
      </c>
      <c r="E272" s="248">
        <v>2.9999400000000001</v>
      </c>
      <c r="F272" s="85" t="s">
        <v>9</v>
      </c>
      <c r="G272" s="85" t="s">
        <v>809</v>
      </c>
      <c r="H272" s="118" t="s">
        <v>510</v>
      </c>
      <c r="I272" s="183" t="s">
        <v>2560</v>
      </c>
      <c r="J272" s="184">
        <f>IF(F272="USD", E272, E272 * IFERROR(VLOOKUP(F272, EXCHANGE_RATE!A:B, 2, FALSE), "Currency not found"))</f>
        <v>2.9999400000000001</v>
      </c>
      <c r="K272" s="184">
        <f t="shared" si="23"/>
        <v>3</v>
      </c>
      <c r="L272" s="184">
        <f>IF(C272="MTS", B272, B272 * IFERROR(VLOOKUP(C272, 'QTY_CONVERSIONS '!A:B, 2, FALSE), "Units not  found"))</f>
        <v>7</v>
      </c>
      <c r="M272" s="185">
        <f t="shared" si="24"/>
        <v>21000</v>
      </c>
      <c r="N272" s="143" t="str">
        <f>IFERROR(VLOOKUP(D272, Product_Category!A:B, 2, FALSE), "Uncategorized")</f>
        <v>CMC</v>
      </c>
      <c r="O272" s="186">
        <f t="shared" si="26"/>
        <v>3000</v>
      </c>
      <c r="P272" s="185">
        <f t="shared" si="25"/>
        <v>21000</v>
      </c>
      <c r="Q272" s="143">
        <v>2023</v>
      </c>
      <c r="R272" s="143" t="str">
        <f>IFERROR(VLOOKUP(G272,'SOURCE COMPANY'!A:B, 2, FALSE), "")</f>
        <v>MEENAAKSHI MOLECULES</v>
      </c>
      <c r="S272" s="143" t="str">
        <f>IFERROR(VLOOKUP(H272,'CUSTOMER NAME'!A:B, 2, FALSE), "")</f>
        <v>TO THE ORDER</v>
      </c>
    </row>
    <row r="273" spans="1:19">
      <c r="A273" s="87" t="s">
        <v>807</v>
      </c>
      <c r="B273" s="21">
        <v>3000</v>
      </c>
      <c r="C273" s="87" t="s">
        <v>7</v>
      </c>
      <c r="D273" s="87" t="s">
        <v>553</v>
      </c>
      <c r="E273" s="41">
        <v>6.8</v>
      </c>
      <c r="F273" s="87" t="s">
        <v>9</v>
      </c>
      <c r="G273" s="87" t="s">
        <v>1501</v>
      </c>
      <c r="H273" s="143" t="s">
        <v>510</v>
      </c>
      <c r="I273" s="183" t="s">
        <v>2560</v>
      </c>
      <c r="J273" s="184">
        <f>IF(F273="USD", E273, E273 * IFERROR(VLOOKUP(F273, EXCHANGE_RATE!A:B, 2, FALSE), "Currency not found"))</f>
        <v>6.8</v>
      </c>
      <c r="K273" s="184">
        <f t="shared" si="23"/>
        <v>6.8</v>
      </c>
      <c r="L273" s="184">
        <f>IF(C273="MTS", B273, B273 * IFERROR(VLOOKUP(C273, 'QTY_CONVERSIONS '!A:B, 2, FALSE), "Units not  found"))</f>
        <v>3</v>
      </c>
      <c r="M273" s="185">
        <f t="shared" si="24"/>
        <v>20400</v>
      </c>
      <c r="N273" s="143" t="str">
        <f>IFERROR(VLOOKUP(D273, Product_Category!A:B, 2, FALSE), "Uncategorized")</f>
        <v>CROSCARMELLOSE SODIUM</v>
      </c>
      <c r="O273" s="186">
        <f t="shared" si="26"/>
        <v>6800</v>
      </c>
      <c r="P273" s="185">
        <f t="shared" si="25"/>
        <v>20400</v>
      </c>
      <c r="Q273" s="143">
        <v>2023</v>
      </c>
      <c r="R273" s="143" t="str">
        <f>IFERROR(VLOOKUP(G273,'SOURCE COMPANY'!A:B, 2, FALSE), "")</f>
        <v>MEGA FINE PHARMA</v>
      </c>
      <c r="S273" s="143" t="str">
        <f>IFERROR(VLOOKUP(H273,'CUSTOMER NAME'!A:B, 2, FALSE), "")</f>
        <v>TO THE ORDER</v>
      </c>
    </row>
    <row r="274" spans="1:19">
      <c r="A274" s="87" t="s">
        <v>812</v>
      </c>
      <c r="B274" s="21">
        <v>40</v>
      </c>
      <c r="C274" s="87" t="s">
        <v>7</v>
      </c>
      <c r="D274" s="87" t="s">
        <v>1885</v>
      </c>
      <c r="E274" s="41">
        <v>10</v>
      </c>
      <c r="F274" s="87" t="s">
        <v>9</v>
      </c>
      <c r="G274" s="192" t="s">
        <v>59</v>
      </c>
      <c r="H274" s="143" t="s">
        <v>1886</v>
      </c>
      <c r="I274" s="183" t="str">
        <f>I273</f>
        <v>Jan</v>
      </c>
      <c r="J274" s="184">
        <f>IF(F274="USD", E274, E274 * IFERROR(VLOOKUP(F274, EXCHANGE_RATE!A:B, 2, FALSE), "Currency not found"))</f>
        <v>10</v>
      </c>
      <c r="K274" s="184">
        <f t="shared" si="23"/>
        <v>10</v>
      </c>
      <c r="L274" s="184">
        <f>IF(C274="MTS", B274, B274 * IFERROR(VLOOKUP(C274, 'QTY_CONVERSIONS '!A:B, 2, FALSE), "Units not  found"))</f>
        <v>0.04</v>
      </c>
      <c r="M274" s="185">
        <f t="shared" si="24"/>
        <v>400</v>
      </c>
      <c r="N274" s="143" t="str">
        <f>IFERROR(VLOOKUP(D274, Product_Category!A:B, 2, FALSE), "Uncategorized")</f>
        <v>MCC</v>
      </c>
      <c r="O274" s="186">
        <f t="shared" si="26"/>
        <v>10000</v>
      </c>
      <c r="P274" s="185">
        <f t="shared" si="25"/>
        <v>400</v>
      </c>
      <c r="Q274" s="143">
        <v>2023</v>
      </c>
      <c r="R274" s="143" t="str">
        <f>IFERROR(VLOOKUP(G274,'SOURCE COMPANY'!A:B, 2, FALSE), "")</f>
        <v>JRS PHARMA</v>
      </c>
      <c r="S274" s="143" t="str">
        <f>IFERROR(VLOOKUP(H274,'CUSTOMER NAME'!A:B, 2, FALSE), "")</f>
        <v>DKSH PERFORMANCE</v>
      </c>
    </row>
    <row r="275" spans="1:19">
      <c r="A275" s="87" t="s">
        <v>812</v>
      </c>
      <c r="B275" s="21">
        <v>8500</v>
      </c>
      <c r="C275" s="87" t="s">
        <v>7</v>
      </c>
      <c r="D275" s="87" t="s">
        <v>1887</v>
      </c>
      <c r="E275" s="41">
        <v>2.75</v>
      </c>
      <c r="F275" s="87" t="s">
        <v>9</v>
      </c>
      <c r="G275" s="192" t="s">
        <v>59</v>
      </c>
      <c r="H275" s="143" t="s">
        <v>1886</v>
      </c>
      <c r="I275" s="183" t="str">
        <f>I274</f>
        <v>Jan</v>
      </c>
      <c r="J275" s="184">
        <f>IF(F275="USD", E275, E275 * IFERROR(VLOOKUP(F275, EXCHANGE_RATE!A:B, 2, FALSE), "Currency not found"))</f>
        <v>2.75</v>
      </c>
      <c r="K275" s="184">
        <f t="shared" si="23"/>
        <v>2.75</v>
      </c>
      <c r="L275" s="184">
        <f>IF(C275="MTS", B275, B275 * IFERROR(VLOOKUP(C275, 'QTY_CONVERSIONS '!A:B, 2, FALSE), "Units not  found"))</f>
        <v>8.5</v>
      </c>
      <c r="M275" s="185">
        <f t="shared" si="24"/>
        <v>23375</v>
      </c>
      <c r="N275" s="143" t="str">
        <f>IFERROR(VLOOKUP(D275, Product_Category!A:B, 2, FALSE), "Uncategorized")</f>
        <v>MCC</v>
      </c>
      <c r="O275" s="186">
        <f t="shared" si="26"/>
        <v>2750</v>
      </c>
      <c r="P275" s="185">
        <f t="shared" si="25"/>
        <v>23375</v>
      </c>
      <c r="Q275" s="143">
        <v>2023</v>
      </c>
      <c r="R275" s="143" t="str">
        <f>IFERROR(VLOOKUP(G275,'SOURCE COMPANY'!A:B, 2, FALSE), "")</f>
        <v>JRS PHARMA</v>
      </c>
      <c r="S275" s="143" t="str">
        <f>IFERROR(VLOOKUP(H275,'CUSTOMER NAME'!A:B, 2, FALSE), "")</f>
        <v>DKSH PERFORMANCE</v>
      </c>
    </row>
    <row r="276" spans="1:19">
      <c r="A276" s="192" t="s">
        <v>929</v>
      </c>
      <c r="B276" s="192">
        <v>300</v>
      </c>
      <c r="C276" s="192" t="s">
        <v>7</v>
      </c>
      <c r="D276" s="192" t="s">
        <v>3688</v>
      </c>
      <c r="E276" s="192">
        <v>2.15</v>
      </c>
      <c r="F276" s="192" t="s">
        <v>9</v>
      </c>
      <c r="G276" s="192" t="s">
        <v>662</v>
      </c>
      <c r="H276" s="131" t="s">
        <v>663</v>
      </c>
      <c r="I276" s="187" t="s">
        <v>3658</v>
      </c>
      <c r="J276" s="184">
        <f>IF(F276="USD", E276, E276 * IFERROR(VLOOKUP(F276, EXCHANGE_RATE!A:B, 2, FALSE), "Currency not found"))</f>
        <v>2.15</v>
      </c>
      <c r="K276" s="184">
        <f t="shared" si="23"/>
        <v>2.15</v>
      </c>
      <c r="L276" s="184">
        <f>IF(C276="MTS", B276, B276 * IFERROR(VLOOKUP(C276, 'QTY_CONVERSIONS '!A:B, 2, FALSE), "Units not  found"))</f>
        <v>0.3</v>
      </c>
      <c r="M276" s="185">
        <f t="shared" si="24"/>
        <v>645</v>
      </c>
      <c r="N276" s="143" t="str">
        <f>IFERROR(VLOOKUP(D276, Product_Category!A:B, 2, FALSE), "Uncategorized")</f>
        <v>MAGNESIUM STEARATE</v>
      </c>
      <c r="O276" s="186">
        <f t="shared" si="26"/>
        <v>2150</v>
      </c>
      <c r="P276" s="185">
        <f t="shared" si="25"/>
        <v>645</v>
      </c>
      <c r="Q276" s="143">
        <v>2023</v>
      </c>
      <c r="R276" s="143" t="str">
        <f>IFERROR(VLOOKUP(G276,'SOURCE COMPANY'!A:B, 2, FALSE), "")</f>
        <v>K KUMAR &amp; CO</v>
      </c>
      <c r="S276" s="143" t="str">
        <f>IFERROR(VLOOKUP(H276,'CUSTOMER NAME'!A:B, 2, FALSE), "")</f>
        <v>ASIAN PHARMA</v>
      </c>
    </row>
    <row r="277" spans="1:19">
      <c r="A277" s="191" t="s">
        <v>929</v>
      </c>
      <c r="B277" s="191">
        <v>200</v>
      </c>
      <c r="C277" s="191" t="s">
        <v>7</v>
      </c>
      <c r="D277" s="191" t="s">
        <v>3048</v>
      </c>
      <c r="E277" s="191">
        <v>2.82</v>
      </c>
      <c r="F277" s="191" t="s">
        <v>9</v>
      </c>
      <c r="G277" s="192" t="s">
        <v>662</v>
      </c>
      <c r="H277" s="131" t="s">
        <v>663</v>
      </c>
      <c r="I277" s="187" t="s">
        <v>3389</v>
      </c>
      <c r="J277" s="184">
        <f>IF(F277="USD", E277, E277 * IFERROR(VLOOKUP(F277, EXCHANGE_RATE!A:B, 2, FALSE), "Currency not found"))</f>
        <v>2.82</v>
      </c>
      <c r="K277" s="184">
        <f t="shared" si="23"/>
        <v>2.82</v>
      </c>
      <c r="L277" s="184">
        <f>IF(C277="MTS", B277, B277 * IFERROR(VLOOKUP(C277, 'QTY_CONVERSIONS '!A:B, 2, FALSE), "Units not  found"))</f>
        <v>0.2</v>
      </c>
      <c r="M277" s="185">
        <f t="shared" si="24"/>
        <v>564</v>
      </c>
      <c r="N277" s="143" t="str">
        <f>IFERROR(VLOOKUP(D277, Product_Category!A:B, 2, FALSE), "Uncategorized")</f>
        <v>CROSCARMELLOSE SODIUM</v>
      </c>
      <c r="O277" s="186">
        <f t="shared" si="26"/>
        <v>2820</v>
      </c>
      <c r="P277" s="185">
        <f t="shared" si="25"/>
        <v>564</v>
      </c>
      <c r="Q277" s="143">
        <v>2023</v>
      </c>
      <c r="R277" s="143" t="str">
        <f>IFERROR(VLOOKUP(G277,'SOURCE COMPANY'!A:B, 2, FALSE), "")</f>
        <v>K KUMAR &amp; CO</v>
      </c>
      <c r="S277" s="143" t="str">
        <f>IFERROR(VLOOKUP(H277,'CUSTOMER NAME'!A:B, 2, FALSE), "")</f>
        <v>ASIAN PHARMA</v>
      </c>
    </row>
    <row r="278" spans="1:19">
      <c r="A278" s="87" t="s">
        <v>929</v>
      </c>
      <c r="B278" s="87">
        <v>500</v>
      </c>
      <c r="C278" s="87" t="s">
        <v>7</v>
      </c>
      <c r="D278" s="87" t="s">
        <v>964</v>
      </c>
      <c r="E278" s="248">
        <v>168</v>
      </c>
      <c r="F278" s="87" t="s">
        <v>1730</v>
      </c>
      <c r="G278" s="192" t="s">
        <v>676</v>
      </c>
      <c r="H278" s="131" t="s">
        <v>663</v>
      </c>
      <c r="I278" s="183" t="str">
        <f t="shared" ref="I278:I284" si="27">I277</f>
        <v>October</v>
      </c>
      <c r="J278" s="184">
        <f>IF(F278="USD", E278, E278 * IFERROR(VLOOKUP(F278, EXCHANGE_RATE!A:B, 2, FALSE), "Currency not found"))</f>
        <v>2.016</v>
      </c>
      <c r="K278" s="184">
        <f t="shared" si="23"/>
        <v>2.0199999999999996</v>
      </c>
      <c r="L278" s="184">
        <f>IF(C278="MTS", B278, B278 * IFERROR(VLOOKUP(C278, 'QTY_CONVERSIONS '!A:B, 2, FALSE), "Units not  found"))</f>
        <v>0.5</v>
      </c>
      <c r="M278" s="185">
        <f t="shared" si="24"/>
        <v>1009.9999999999998</v>
      </c>
      <c r="N278" s="143" t="str">
        <f>IFERROR(VLOOKUP(D278, Product_Category!A:B, 2, FALSE), "Uncategorized")</f>
        <v>MCC</v>
      </c>
      <c r="O278" s="186">
        <f t="shared" si="26"/>
        <v>2019.9999999999995</v>
      </c>
      <c r="P278" s="185">
        <f t="shared" si="25"/>
        <v>1009.9999999999998</v>
      </c>
      <c r="Q278" s="143">
        <v>2023</v>
      </c>
      <c r="R278" s="143" t="str">
        <f>IFERROR(VLOOKUP(G278,'SOURCE COMPANY'!A:B, 2, FALSE), "")</f>
        <v>ORIENT PHARMA</v>
      </c>
      <c r="S278" s="143" t="str">
        <f>IFERROR(VLOOKUP(H278,'CUSTOMER NAME'!A:B, 2, FALSE), "")</f>
        <v>ASIAN PHARMA</v>
      </c>
    </row>
    <row r="279" spans="1:19">
      <c r="A279" s="87" t="s">
        <v>929</v>
      </c>
      <c r="B279" s="87">
        <v>3000</v>
      </c>
      <c r="C279" s="87" t="s">
        <v>7</v>
      </c>
      <c r="D279" s="87" t="s">
        <v>1273</v>
      </c>
      <c r="E279" s="248">
        <v>164</v>
      </c>
      <c r="F279" s="87" t="s">
        <v>1730</v>
      </c>
      <c r="G279" s="192" t="s">
        <v>676</v>
      </c>
      <c r="H279" s="131" t="s">
        <v>663</v>
      </c>
      <c r="I279" s="183" t="str">
        <f t="shared" si="27"/>
        <v>October</v>
      </c>
      <c r="J279" s="184">
        <f>IF(F279="USD", E279, E279 * IFERROR(VLOOKUP(F279, EXCHANGE_RATE!A:B, 2, FALSE), "Currency not found"))</f>
        <v>1.968</v>
      </c>
      <c r="K279" s="184">
        <f t="shared" si="23"/>
        <v>1.97</v>
      </c>
      <c r="L279" s="184">
        <f>IF(C279="MTS", B279, B279 * IFERROR(VLOOKUP(C279, 'QTY_CONVERSIONS '!A:B, 2, FALSE), "Units not  found"))</f>
        <v>3</v>
      </c>
      <c r="M279" s="185">
        <f t="shared" si="24"/>
        <v>5910</v>
      </c>
      <c r="N279" s="143" t="str">
        <f>IFERROR(VLOOKUP(D279, Product_Category!A:B, 2, FALSE), "Uncategorized")</f>
        <v>MCC</v>
      </c>
      <c r="O279" s="186">
        <f t="shared" si="26"/>
        <v>1970</v>
      </c>
      <c r="P279" s="185">
        <f t="shared" si="25"/>
        <v>5910</v>
      </c>
      <c r="Q279" s="143">
        <v>2023</v>
      </c>
      <c r="R279" s="143" t="str">
        <f>IFERROR(VLOOKUP(G279,'SOURCE COMPANY'!A:B, 2, FALSE), "")</f>
        <v>ORIENT PHARMA</v>
      </c>
      <c r="S279" s="143" t="str">
        <f>IFERROR(VLOOKUP(H279,'CUSTOMER NAME'!A:B, 2, FALSE), "")</f>
        <v>ASIAN PHARMA</v>
      </c>
    </row>
    <row r="280" spans="1:19">
      <c r="A280" s="87" t="s">
        <v>929</v>
      </c>
      <c r="B280" s="21">
        <v>3000</v>
      </c>
      <c r="C280" s="87" t="s">
        <v>7</v>
      </c>
      <c r="D280" s="87" t="s">
        <v>2151</v>
      </c>
      <c r="E280" s="41">
        <v>160.678</v>
      </c>
      <c r="F280" s="87" t="s">
        <v>1730</v>
      </c>
      <c r="G280" s="192" t="s">
        <v>676</v>
      </c>
      <c r="H280" s="131" t="s">
        <v>663</v>
      </c>
      <c r="I280" s="183" t="str">
        <f t="shared" si="27"/>
        <v>October</v>
      </c>
      <c r="J280" s="184">
        <f>IF(F280="USD", E280, E280 * IFERROR(VLOOKUP(F280, EXCHANGE_RATE!A:B, 2, FALSE), "Currency not found"))</f>
        <v>1.9281360000000001</v>
      </c>
      <c r="K280" s="184">
        <f t="shared" si="23"/>
        <v>1.93</v>
      </c>
      <c r="L280" s="184">
        <f>IF(C280="MTS", B280, B280 * IFERROR(VLOOKUP(C280, 'QTY_CONVERSIONS '!A:B, 2, FALSE), "Units not  found"))</f>
        <v>3</v>
      </c>
      <c r="M280" s="185">
        <f t="shared" si="24"/>
        <v>5790</v>
      </c>
      <c r="N280" s="143" t="str">
        <f>IFERROR(VLOOKUP(D280, Product_Category!A:B, 2, FALSE), "Uncategorized")</f>
        <v>MCC</v>
      </c>
      <c r="O280" s="186">
        <f t="shared" si="26"/>
        <v>1930</v>
      </c>
      <c r="P280" s="185">
        <f t="shared" si="25"/>
        <v>5790</v>
      </c>
      <c r="Q280" s="143">
        <v>2023</v>
      </c>
      <c r="R280" s="143" t="str">
        <f>IFERROR(VLOOKUP(G280,'SOURCE COMPANY'!A:B, 2, FALSE), "")</f>
        <v>ORIENT PHARMA</v>
      </c>
      <c r="S280" s="143" t="str">
        <f>IFERROR(VLOOKUP(H280,'CUSTOMER NAME'!A:B, 2, FALSE), "")</f>
        <v>ASIAN PHARMA</v>
      </c>
    </row>
    <row r="281" spans="1:19">
      <c r="A281" s="87" t="s">
        <v>929</v>
      </c>
      <c r="B281" s="189">
        <v>200</v>
      </c>
      <c r="C281" s="87" t="s">
        <v>7</v>
      </c>
      <c r="D281" s="87" t="s">
        <v>2393</v>
      </c>
      <c r="E281" s="195">
        <v>878.24</v>
      </c>
      <c r="F281" s="87" t="s">
        <v>1730</v>
      </c>
      <c r="G281" s="192" t="s">
        <v>676</v>
      </c>
      <c r="H281" s="131" t="s">
        <v>663</v>
      </c>
      <c r="I281" s="183" t="str">
        <f t="shared" si="27"/>
        <v>October</v>
      </c>
      <c r="J281" s="184">
        <f>IF(F281="USD", E281, E281 * IFERROR(VLOOKUP(F281, EXCHANGE_RATE!A:B, 2, FALSE), "Currency not found"))</f>
        <v>10.538880000000001</v>
      </c>
      <c r="K281" s="184">
        <f t="shared" si="23"/>
        <v>10.54</v>
      </c>
      <c r="L281" s="184">
        <f>IF(C281="MTS", B281, B281 * IFERROR(VLOOKUP(C281, 'QTY_CONVERSIONS '!A:B, 2, FALSE), "Units not  found"))</f>
        <v>0.2</v>
      </c>
      <c r="M281" s="185">
        <f t="shared" si="24"/>
        <v>2108</v>
      </c>
      <c r="N281" s="143" t="str">
        <f>IFERROR(VLOOKUP(D281, Product_Category!A:B, 2, FALSE), "Uncategorized")</f>
        <v>CMC</v>
      </c>
      <c r="O281" s="186">
        <f t="shared" si="26"/>
        <v>10540</v>
      </c>
      <c r="P281" s="185">
        <f t="shared" si="25"/>
        <v>2108</v>
      </c>
      <c r="Q281" s="143">
        <v>2023</v>
      </c>
      <c r="R281" s="143" t="str">
        <f>IFERROR(VLOOKUP(G281,'SOURCE COMPANY'!A:B, 2, FALSE), "")</f>
        <v>ORIENT PHARMA</v>
      </c>
      <c r="S281" s="143" t="str">
        <f>IFERROR(VLOOKUP(H281,'CUSTOMER NAME'!A:B, 2, FALSE), "")</f>
        <v>ASIAN PHARMA</v>
      </c>
    </row>
    <row r="282" spans="1:19">
      <c r="A282" s="87" t="s">
        <v>929</v>
      </c>
      <c r="B282" s="189">
        <v>200</v>
      </c>
      <c r="C282" s="87" t="s">
        <v>7</v>
      </c>
      <c r="D282" s="87" t="s">
        <v>2393</v>
      </c>
      <c r="E282" s="195">
        <v>878.24</v>
      </c>
      <c r="F282" s="87" t="s">
        <v>1730</v>
      </c>
      <c r="G282" s="192" t="s">
        <v>676</v>
      </c>
      <c r="H282" s="131" t="s">
        <v>663</v>
      </c>
      <c r="I282" s="183" t="str">
        <f t="shared" si="27"/>
        <v>October</v>
      </c>
      <c r="J282" s="184">
        <f>IF(F282="USD", E282, E282 * IFERROR(VLOOKUP(F282, EXCHANGE_RATE!A:B, 2, FALSE), "Currency not found"))</f>
        <v>10.538880000000001</v>
      </c>
      <c r="K282" s="184">
        <f t="shared" si="23"/>
        <v>10.54</v>
      </c>
      <c r="L282" s="184">
        <f>IF(C282="MTS", B282, B282 * IFERROR(VLOOKUP(C282, 'QTY_CONVERSIONS '!A:B, 2, FALSE), "Units not  found"))</f>
        <v>0.2</v>
      </c>
      <c r="M282" s="185">
        <f t="shared" si="24"/>
        <v>2108</v>
      </c>
      <c r="N282" s="143" t="str">
        <f>IFERROR(VLOOKUP(D282, Product_Category!A:B, 2, FALSE), "Uncategorized")</f>
        <v>CMC</v>
      </c>
      <c r="O282" s="186">
        <f t="shared" si="26"/>
        <v>10540</v>
      </c>
      <c r="P282" s="185">
        <f t="shared" si="25"/>
        <v>2108</v>
      </c>
      <c r="Q282" s="143">
        <v>2023</v>
      </c>
      <c r="R282" s="143" t="str">
        <f>IFERROR(VLOOKUP(G282,'SOURCE COMPANY'!A:B, 2, FALSE), "")</f>
        <v>ORIENT PHARMA</v>
      </c>
      <c r="S282" s="143" t="str">
        <f>IFERROR(VLOOKUP(H282,'CUSTOMER NAME'!A:B, 2, FALSE), "")</f>
        <v>ASIAN PHARMA</v>
      </c>
    </row>
    <row r="283" spans="1:19">
      <c r="A283" s="87" t="s">
        <v>929</v>
      </c>
      <c r="B283" s="189">
        <v>1000</v>
      </c>
      <c r="C283" s="87" t="s">
        <v>7</v>
      </c>
      <c r="D283" s="87" t="s">
        <v>964</v>
      </c>
      <c r="E283" s="195">
        <v>167.66300000000001</v>
      </c>
      <c r="F283" s="87" t="s">
        <v>1730</v>
      </c>
      <c r="G283" s="192" t="s">
        <v>676</v>
      </c>
      <c r="H283" s="131" t="s">
        <v>663</v>
      </c>
      <c r="I283" s="183" t="str">
        <f t="shared" si="27"/>
        <v>October</v>
      </c>
      <c r="J283" s="184">
        <f>IF(F283="USD", E283, E283 * IFERROR(VLOOKUP(F283, EXCHANGE_RATE!A:B, 2, FALSE), "Currency not found"))</f>
        <v>2.0119560000000001</v>
      </c>
      <c r="K283" s="184">
        <f t="shared" si="23"/>
        <v>2.0199999999999996</v>
      </c>
      <c r="L283" s="184">
        <f>IF(C283="MTS", B283, B283 * IFERROR(VLOOKUP(C283, 'QTY_CONVERSIONS '!A:B, 2, FALSE), "Units not  found"))</f>
        <v>1</v>
      </c>
      <c r="M283" s="185">
        <f t="shared" si="24"/>
        <v>2019.9999999999995</v>
      </c>
      <c r="N283" s="143" t="str">
        <f>IFERROR(VLOOKUP(D283, Product_Category!A:B, 2, FALSE), "Uncategorized")</f>
        <v>MCC</v>
      </c>
      <c r="O283" s="186">
        <f t="shared" si="26"/>
        <v>2019.9999999999995</v>
      </c>
      <c r="P283" s="185">
        <f t="shared" si="25"/>
        <v>2019.9999999999995</v>
      </c>
      <c r="Q283" s="143">
        <v>2023</v>
      </c>
      <c r="R283" s="143" t="str">
        <f>IFERROR(VLOOKUP(G283,'SOURCE COMPANY'!A:B, 2, FALSE), "")</f>
        <v>ORIENT PHARMA</v>
      </c>
      <c r="S283" s="143" t="str">
        <f>IFERROR(VLOOKUP(H283,'CUSTOMER NAME'!A:B, 2, FALSE), "")</f>
        <v>ASIAN PHARMA</v>
      </c>
    </row>
    <row r="284" spans="1:19">
      <c r="A284" s="88" t="s">
        <v>812</v>
      </c>
      <c r="B284" s="22">
        <v>1500</v>
      </c>
      <c r="C284" s="88" t="s">
        <v>7</v>
      </c>
      <c r="D284" s="88" t="s">
        <v>1888</v>
      </c>
      <c r="E284" s="40">
        <v>3.2</v>
      </c>
      <c r="F284" s="88" t="s">
        <v>9</v>
      </c>
      <c r="G284" s="192" t="s">
        <v>59</v>
      </c>
      <c r="H284" s="143" t="s">
        <v>1886</v>
      </c>
      <c r="I284" s="183" t="str">
        <f t="shared" si="27"/>
        <v>October</v>
      </c>
      <c r="J284" s="184">
        <f>IF(F284="USD", E284, E284 * IFERROR(VLOOKUP(F284, EXCHANGE_RATE!A:B, 2, FALSE), "Currency not found"))</f>
        <v>3.2</v>
      </c>
      <c r="K284" s="184">
        <f t="shared" si="23"/>
        <v>3.2</v>
      </c>
      <c r="L284" s="184">
        <f>IF(C284="MTS", B284, B284 * IFERROR(VLOOKUP(C284, 'QTY_CONVERSIONS '!A:B, 2, FALSE), "Units not  found"))</f>
        <v>1.5</v>
      </c>
      <c r="M284" s="185">
        <f t="shared" si="24"/>
        <v>4800</v>
      </c>
      <c r="N284" s="143" t="str">
        <f>IFERROR(VLOOKUP(D284, Product_Category!A:B, 2, FALSE), "Uncategorized")</f>
        <v>MCC</v>
      </c>
      <c r="O284" s="186">
        <f t="shared" si="26"/>
        <v>3200</v>
      </c>
      <c r="P284" s="185">
        <f t="shared" si="25"/>
        <v>4800</v>
      </c>
      <c r="Q284" s="143">
        <v>2023</v>
      </c>
      <c r="R284" s="143" t="str">
        <f>IFERROR(VLOOKUP(G284,'SOURCE COMPANY'!A:B, 2, FALSE), "")</f>
        <v>JRS PHARMA</v>
      </c>
      <c r="S284" s="143" t="str">
        <f>IFERROR(VLOOKUP(H284,'CUSTOMER NAME'!A:B, 2, FALSE), "")</f>
        <v>DKSH PERFORMANCE</v>
      </c>
    </row>
    <row r="285" spans="1:19">
      <c r="A285" s="192" t="s">
        <v>929</v>
      </c>
      <c r="B285" s="192">
        <v>3000</v>
      </c>
      <c r="C285" s="192" t="s">
        <v>7</v>
      </c>
      <c r="D285" s="192" t="s">
        <v>2717</v>
      </c>
      <c r="E285" s="192">
        <v>1.93</v>
      </c>
      <c r="F285" s="192" t="s">
        <v>9</v>
      </c>
      <c r="G285" s="192" t="s">
        <v>676</v>
      </c>
      <c r="H285" s="131" t="s">
        <v>663</v>
      </c>
      <c r="I285" s="187" t="s">
        <v>3658</v>
      </c>
      <c r="J285" s="184">
        <f>IF(F285="USD", E285, E285 * IFERROR(VLOOKUP(F285, EXCHANGE_RATE!A:B, 2, FALSE), "Currency not found"))</f>
        <v>1.93</v>
      </c>
      <c r="K285" s="184">
        <f t="shared" si="23"/>
        <v>1.93</v>
      </c>
      <c r="L285" s="184">
        <f>IF(C285="MTS", B285, B285 * IFERROR(VLOOKUP(C285, 'QTY_CONVERSIONS '!A:B, 2, FALSE), "Units not  found"))</f>
        <v>3</v>
      </c>
      <c r="M285" s="185">
        <f t="shared" si="24"/>
        <v>5790</v>
      </c>
      <c r="N285" s="143" t="str">
        <f>IFERROR(VLOOKUP(D285, Product_Category!A:B, 2, FALSE), "Uncategorized")</f>
        <v>MCC</v>
      </c>
      <c r="O285" s="186">
        <f t="shared" si="26"/>
        <v>1930</v>
      </c>
      <c r="P285" s="185">
        <f t="shared" si="25"/>
        <v>5790</v>
      </c>
      <c r="Q285" s="143">
        <v>2023</v>
      </c>
      <c r="R285" s="143" t="str">
        <f>IFERROR(VLOOKUP(G285,'SOURCE COMPANY'!A:B, 2, FALSE), "")</f>
        <v>ORIENT PHARMA</v>
      </c>
      <c r="S285" s="143" t="str">
        <f>IFERROR(VLOOKUP(H285,'CUSTOMER NAME'!A:B, 2, FALSE), "")</f>
        <v>ASIAN PHARMA</v>
      </c>
    </row>
    <row r="286" spans="1:19">
      <c r="A286" s="191" t="s">
        <v>929</v>
      </c>
      <c r="B286" s="191">
        <v>500</v>
      </c>
      <c r="C286" s="191" t="s">
        <v>7</v>
      </c>
      <c r="D286" s="191" t="s">
        <v>3186</v>
      </c>
      <c r="E286" s="191">
        <v>2.0299999999999998</v>
      </c>
      <c r="F286" s="191" t="s">
        <v>9</v>
      </c>
      <c r="G286" s="192" t="s">
        <v>676</v>
      </c>
      <c r="H286" s="131" t="s">
        <v>663</v>
      </c>
      <c r="I286" s="187" t="s">
        <v>3389</v>
      </c>
      <c r="J286" s="184">
        <f>IF(F286="USD", E286, E286 * IFERROR(VLOOKUP(F286, EXCHANGE_RATE!A:B, 2, FALSE), "Currency not found"))</f>
        <v>2.0299999999999998</v>
      </c>
      <c r="K286" s="184">
        <f t="shared" si="23"/>
        <v>2.0299999999999998</v>
      </c>
      <c r="L286" s="184">
        <f>IF(C286="MTS", B286, B286 * IFERROR(VLOOKUP(C286, 'QTY_CONVERSIONS '!A:B, 2, FALSE), "Units not  found"))</f>
        <v>0.5</v>
      </c>
      <c r="M286" s="185">
        <f t="shared" si="24"/>
        <v>1014.9999999999999</v>
      </c>
      <c r="N286" s="143" t="str">
        <f>IFERROR(VLOOKUP(D286, Product_Category!A:B, 2, FALSE), "Uncategorized")</f>
        <v>MCC</v>
      </c>
      <c r="O286" s="186">
        <f t="shared" si="26"/>
        <v>2029.9999999999998</v>
      </c>
      <c r="P286" s="185">
        <f t="shared" si="25"/>
        <v>1014.9999999999999</v>
      </c>
      <c r="Q286" s="143">
        <v>2023</v>
      </c>
      <c r="R286" s="143" t="str">
        <f>IFERROR(VLOOKUP(G286,'SOURCE COMPANY'!A:B, 2, FALSE), "")</f>
        <v>ORIENT PHARMA</v>
      </c>
      <c r="S286" s="143" t="str">
        <f>IFERROR(VLOOKUP(H286,'CUSTOMER NAME'!A:B, 2, FALSE), "")</f>
        <v>ASIAN PHARMA</v>
      </c>
    </row>
    <row r="287" spans="1:19">
      <c r="A287" s="192" t="s">
        <v>929</v>
      </c>
      <c r="B287" s="192">
        <v>1000</v>
      </c>
      <c r="C287" s="192" t="s">
        <v>7</v>
      </c>
      <c r="D287" s="192" t="s">
        <v>2800</v>
      </c>
      <c r="E287" s="192">
        <v>4.319</v>
      </c>
      <c r="F287" s="192" t="s">
        <v>9</v>
      </c>
      <c r="G287" s="192" t="s">
        <v>208</v>
      </c>
      <c r="H287" s="131" t="s">
        <v>663</v>
      </c>
      <c r="I287" s="187" t="s">
        <v>2670</v>
      </c>
      <c r="J287" s="184">
        <f>IF(F287="USD", E287, E287 * IFERROR(VLOOKUP(F287, EXCHANGE_RATE!A:B, 2, FALSE), "Currency not found"))</f>
        <v>4.319</v>
      </c>
      <c r="K287" s="184">
        <f t="shared" si="23"/>
        <v>4.3199999999999994</v>
      </c>
      <c r="L287" s="184">
        <f>IF(C287="MTS", B287, B287 * IFERROR(VLOOKUP(C287, 'QTY_CONVERSIONS '!A:B, 2, FALSE), "Units not  found"))</f>
        <v>1</v>
      </c>
      <c r="M287" s="185">
        <f t="shared" si="24"/>
        <v>4319.9999999999991</v>
      </c>
      <c r="N287" s="143" t="str">
        <f>IFERROR(VLOOKUP(D287, Product_Category!A:B, 2, FALSE), "Uncategorized")</f>
        <v>MCC</v>
      </c>
      <c r="O287" s="186">
        <f t="shared" si="26"/>
        <v>4319.9999999999991</v>
      </c>
      <c r="P287" s="185">
        <f t="shared" si="25"/>
        <v>4319.9999999999991</v>
      </c>
      <c r="Q287" s="143">
        <v>2023</v>
      </c>
      <c r="R287" s="143" t="str">
        <f>IFERROR(VLOOKUP(G287,'SOURCE COMPANY'!A:B, 2, FALSE), "")</f>
        <v>RETTENMAIER</v>
      </c>
      <c r="S287" s="143" t="str">
        <f>IFERROR(VLOOKUP(H287,'CUSTOMER NAME'!A:B, 2, FALSE), "")</f>
        <v>ASIAN PHARMA</v>
      </c>
    </row>
    <row r="288" spans="1:19">
      <c r="A288" s="87" t="s">
        <v>1329</v>
      </c>
      <c r="B288" s="87">
        <v>20</v>
      </c>
      <c r="C288" s="87" t="s">
        <v>7</v>
      </c>
      <c r="D288" s="87" t="s">
        <v>19</v>
      </c>
      <c r="E288" s="248">
        <v>27.472000000000001</v>
      </c>
      <c r="F288" s="87" t="s">
        <v>9</v>
      </c>
      <c r="G288" s="87" t="s">
        <v>1330</v>
      </c>
      <c r="H288" s="143" t="s">
        <v>4228</v>
      </c>
      <c r="I288" s="183" t="str">
        <f>I287</f>
        <v>August</v>
      </c>
      <c r="J288" s="184">
        <f>IF(F288="USD", E288, E288 * IFERROR(VLOOKUP(F288, EXCHANGE_RATE!A:B, 2, FALSE), "Currency not found"))</f>
        <v>27.472000000000001</v>
      </c>
      <c r="K288" s="184">
        <f t="shared" si="23"/>
        <v>27.48</v>
      </c>
      <c r="L288" s="184">
        <f>IF(C288="MTS", B288, B288 * IFERROR(VLOOKUP(C288, 'QTY_CONVERSIONS '!A:B, 2, FALSE), "Units not  found"))</f>
        <v>0.02</v>
      </c>
      <c r="M288" s="185">
        <f t="shared" si="24"/>
        <v>549.6</v>
      </c>
      <c r="N288" s="143" t="str">
        <f>IFERROR(VLOOKUP(D288, Product_Category!A:B, 2, FALSE), "Uncategorized")</f>
        <v>CMC</v>
      </c>
      <c r="O288" s="186">
        <f t="shared" si="26"/>
        <v>27480</v>
      </c>
      <c r="P288" s="185">
        <f t="shared" si="25"/>
        <v>549.6</v>
      </c>
      <c r="Q288" s="143">
        <v>2023</v>
      </c>
      <c r="R288" s="143" t="str">
        <f>IFERROR(VLOOKUP(G288,'SOURCE COMPANY'!A:B, 2, FALSE), "")</f>
        <v>AKAY ORGANICS</v>
      </c>
      <c r="S288" s="143" t="str">
        <f>IFERROR(VLOOKUP(H288,'CUSTOMER NAME'!A:B, 2, FALSE), "")</f>
        <v>ASIA NANO TECH</v>
      </c>
    </row>
    <row r="289" spans="1:19">
      <c r="A289" s="188" t="s">
        <v>492</v>
      </c>
      <c r="B289" s="188">
        <v>0.2</v>
      </c>
      <c r="C289" s="188" t="s">
        <v>7</v>
      </c>
      <c r="D289" s="188" t="s">
        <v>266</v>
      </c>
      <c r="E289" s="188">
        <v>250</v>
      </c>
      <c r="F289" s="188" t="s">
        <v>9</v>
      </c>
      <c r="G289" s="191" t="s">
        <v>3152</v>
      </c>
      <c r="H289" s="120" t="s">
        <v>3275</v>
      </c>
      <c r="I289" s="187" t="s">
        <v>3034</v>
      </c>
      <c r="J289" s="184">
        <f>IF(F289="USD", E289, E289 * IFERROR(VLOOKUP(F289, EXCHANGE_RATE!A:B, 2, FALSE), "Currency not found"))</f>
        <v>250</v>
      </c>
      <c r="K289" s="184">
        <f t="shared" si="23"/>
        <v>250</v>
      </c>
      <c r="L289" s="184">
        <f>IF(C289="MTS", B289, B289 * IFERROR(VLOOKUP(C289, 'QTY_CONVERSIONS '!A:B, 2, FALSE), "Units not  found"))</f>
        <v>2.0000000000000001E-4</v>
      </c>
      <c r="M289" s="185">
        <f t="shared" si="24"/>
        <v>50</v>
      </c>
      <c r="N289" s="143" t="str">
        <f>IFERROR(VLOOKUP(D289, Product_Category!A:B, 2, FALSE), "Uncategorized")</f>
        <v>MCC</v>
      </c>
      <c r="O289" s="186">
        <f t="shared" si="26"/>
        <v>250000</v>
      </c>
      <c r="P289" s="185">
        <f t="shared" si="25"/>
        <v>50</v>
      </c>
      <c r="Q289" s="143">
        <v>2023</v>
      </c>
      <c r="R289" s="143" t="str">
        <f>IFERROR(VLOOKUP(G289,'SOURCE COMPANY'!A:B, 2, FALSE), "")</f>
        <v>CENTAUR PHARMA</v>
      </c>
      <c r="S289" s="143" t="str">
        <f>IFERROR(VLOOKUP(H289,'CUSTOMER NAME'!A:B, 2, FALSE), "")</f>
        <v>ASPIRE LABS</v>
      </c>
    </row>
    <row r="290" spans="1:19">
      <c r="A290" s="192" t="s">
        <v>1025</v>
      </c>
      <c r="B290" s="192">
        <v>3000</v>
      </c>
      <c r="C290" s="192" t="s">
        <v>7</v>
      </c>
      <c r="D290" s="192" t="s">
        <v>3915</v>
      </c>
      <c r="E290" s="192">
        <v>3.13</v>
      </c>
      <c r="F290" s="192" t="s">
        <v>1718</v>
      </c>
      <c r="G290" s="85" t="s">
        <v>88</v>
      </c>
      <c r="H290" s="131" t="s">
        <v>733</v>
      </c>
      <c r="I290" s="187" t="s">
        <v>3893</v>
      </c>
      <c r="J290" s="184">
        <f>IF(F290="USD", E290, E290 * IFERROR(VLOOKUP(F290, EXCHANGE_RATE!A:B, 2, FALSE), "Currency not found"))</f>
        <v>3.3491</v>
      </c>
      <c r="K290" s="184">
        <f t="shared" si="23"/>
        <v>3.3499999999999996</v>
      </c>
      <c r="L290" s="184">
        <f>IF(C290="MTS", B290, B290 * IFERROR(VLOOKUP(C290, 'QTY_CONVERSIONS '!A:B, 2, FALSE), "Units not  found"))</f>
        <v>3</v>
      </c>
      <c r="M290" s="185">
        <f t="shared" si="24"/>
        <v>10049.999999999998</v>
      </c>
      <c r="N290" s="143" t="str">
        <f>IFERROR(VLOOKUP(D290, Product_Category!A:B, 2, FALSE), "Uncategorized")</f>
        <v>MCC</v>
      </c>
      <c r="O290" s="186">
        <f t="shared" si="26"/>
        <v>3349.9999999999995</v>
      </c>
      <c r="P290" s="185">
        <f t="shared" si="25"/>
        <v>10049.999999999998</v>
      </c>
      <c r="Q290" s="143">
        <v>2023</v>
      </c>
      <c r="R290" s="143" t="str">
        <f>IFERROR(VLOOKUP(G290,'SOURCE COMPANY'!A:B, 2, FALSE), "")</f>
        <v>DFE PHARMA</v>
      </c>
      <c r="S290" s="143" t="str">
        <f>IFERROR(VLOOKUP(H290,'CUSTOMER NAME'!A:B, 2, FALSE), "")</f>
        <v>Astron Chem</v>
      </c>
    </row>
    <row r="291" spans="1:19">
      <c r="A291" s="191" t="s">
        <v>1025</v>
      </c>
      <c r="B291" s="191">
        <v>3000</v>
      </c>
      <c r="C291" s="191" t="s">
        <v>7</v>
      </c>
      <c r="D291" s="191" t="s">
        <v>3242</v>
      </c>
      <c r="E291" s="191">
        <v>3.01</v>
      </c>
      <c r="F291" s="191" t="s">
        <v>1718</v>
      </c>
      <c r="G291" s="85" t="s">
        <v>88</v>
      </c>
      <c r="H291" s="131" t="s">
        <v>733</v>
      </c>
      <c r="I291" s="187" t="s">
        <v>3034</v>
      </c>
      <c r="J291" s="184">
        <f>IF(F291="USD", E291, E291 * IFERROR(VLOOKUP(F291, EXCHANGE_RATE!A:B, 2, FALSE), "Currency not found"))</f>
        <v>3.2206999999999999</v>
      </c>
      <c r="K291" s="184">
        <f t="shared" si="23"/>
        <v>3.23</v>
      </c>
      <c r="L291" s="184">
        <f>IF(C291="MTS", B291, B291 * IFERROR(VLOOKUP(C291, 'QTY_CONVERSIONS '!A:B, 2, FALSE), "Units not  found"))</f>
        <v>3</v>
      </c>
      <c r="M291" s="185">
        <f t="shared" si="24"/>
        <v>9690</v>
      </c>
      <c r="N291" s="143" t="str">
        <f>IFERROR(VLOOKUP(D291, Product_Category!A:B, 2, FALSE), "Uncategorized")</f>
        <v>MCC</v>
      </c>
      <c r="O291" s="186">
        <f t="shared" si="26"/>
        <v>3230</v>
      </c>
      <c r="P291" s="185">
        <f t="shared" si="25"/>
        <v>9690</v>
      </c>
      <c r="Q291" s="143">
        <v>2023</v>
      </c>
      <c r="R291" s="143" t="str">
        <f>IFERROR(VLOOKUP(G291,'SOURCE COMPANY'!A:B, 2, FALSE), "")</f>
        <v>DFE PHARMA</v>
      </c>
      <c r="S291" s="143" t="str">
        <f>IFERROR(VLOOKUP(H291,'CUSTOMER NAME'!A:B, 2, FALSE), "")</f>
        <v>Astron Chem</v>
      </c>
    </row>
    <row r="292" spans="1:19">
      <c r="A292" s="86" t="s">
        <v>731</v>
      </c>
      <c r="B292" s="86">
        <v>300</v>
      </c>
      <c r="C292" s="86" t="s">
        <v>7</v>
      </c>
      <c r="D292" s="86" t="s">
        <v>611</v>
      </c>
      <c r="E292" s="249">
        <v>2.4</v>
      </c>
      <c r="F292" s="86" t="s">
        <v>9</v>
      </c>
      <c r="G292" s="87" t="s">
        <v>732</v>
      </c>
      <c r="H292" s="131" t="s">
        <v>733</v>
      </c>
      <c r="I292" s="183" t="str">
        <f>I291</f>
        <v>September</v>
      </c>
      <c r="J292" s="184">
        <f>IF(F292="USD", E292, E292 * IFERROR(VLOOKUP(F292, EXCHANGE_RATE!A:B, 2, FALSE), "Currency not found"))</f>
        <v>2.4</v>
      </c>
      <c r="K292" s="184">
        <f t="shared" si="23"/>
        <v>2.4</v>
      </c>
      <c r="L292" s="184">
        <f>IF(C292="MTS", B292, B292 * IFERROR(VLOOKUP(C292, 'QTY_CONVERSIONS '!A:B, 2, FALSE), "Units not  found"))</f>
        <v>0.3</v>
      </c>
      <c r="M292" s="185">
        <f t="shared" si="24"/>
        <v>720</v>
      </c>
      <c r="N292" s="143" t="str">
        <f>IFERROR(VLOOKUP(D292, Product_Category!A:B, 2, FALSE), "Uncategorized")</f>
        <v>MCC</v>
      </c>
      <c r="O292" s="186">
        <f t="shared" si="26"/>
        <v>2400</v>
      </c>
      <c r="P292" s="185">
        <f t="shared" si="25"/>
        <v>720</v>
      </c>
      <c r="Q292" s="143">
        <v>2023</v>
      </c>
      <c r="R292" s="143" t="str">
        <f>IFERROR(VLOOKUP(G292,'SOURCE COMPANY'!A:B, 2, FALSE), "")</f>
        <v>MAPLE BIOTECH</v>
      </c>
      <c r="S292" s="143" t="str">
        <f>IFERROR(VLOOKUP(H292,'CUSTOMER NAME'!A:B, 2, FALSE), "")</f>
        <v>Astron Chem</v>
      </c>
    </row>
    <row r="293" spans="1:19">
      <c r="A293" s="87" t="s">
        <v>1584</v>
      </c>
      <c r="B293" s="87">
        <v>5000</v>
      </c>
      <c r="C293" s="87" t="s">
        <v>7</v>
      </c>
      <c r="D293" s="87" t="s">
        <v>1459</v>
      </c>
      <c r="E293" s="42">
        <v>3.07</v>
      </c>
      <c r="F293" s="87" t="s">
        <v>1718</v>
      </c>
      <c r="G293" s="85" t="s">
        <v>88</v>
      </c>
      <c r="H293" s="131" t="s">
        <v>733</v>
      </c>
      <c r="I293" s="183" t="str">
        <f>I292</f>
        <v>September</v>
      </c>
      <c r="J293" s="184">
        <f>IF(F293="USD", E293, E293 * IFERROR(VLOOKUP(F293, EXCHANGE_RATE!A:B, 2, FALSE), "Currency not found"))</f>
        <v>3.2848999999999999</v>
      </c>
      <c r="K293" s="184">
        <f t="shared" si="23"/>
        <v>3.2899999999999996</v>
      </c>
      <c r="L293" s="184">
        <f>IF(C293="MTS", B293, B293 * IFERROR(VLOOKUP(C293, 'QTY_CONVERSIONS '!A:B, 2, FALSE), "Units not  found"))</f>
        <v>5</v>
      </c>
      <c r="M293" s="185">
        <f t="shared" si="24"/>
        <v>16449.999999999996</v>
      </c>
      <c r="N293" s="143" t="str">
        <f>IFERROR(VLOOKUP(D293, Product_Category!A:B, 2, FALSE), "Uncategorized")</f>
        <v>MCC</v>
      </c>
      <c r="O293" s="186">
        <f t="shared" si="26"/>
        <v>3289.9999999999995</v>
      </c>
      <c r="P293" s="185">
        <f t="shared" si="25"/>
        <v>16449.999999999996</v>
      </c>
      <c r="Q293" s="143">
        <v>2023</v>
      </c>
      <c r="R293" s="143" t="str">
        <f>IFERROR(VLOOKUP(G293,'SOURCE COMPANY'!A:B, 2, FALSE), "")</f>
        <v>DFE PHARMA</v>
      </c>
      <c r="S293" s="143" t="str">
        <f>IFERROR(VLOOKUP(H293,'CUSTOMER NAME'!A:B, 2, FALSE), "")</f>
        <v>Astron Chem</v>
      </c>
    </row>
    <row r="294" spans="1:19">
      <c r="A294" s="87" t="s">
        <v>988</v>
      </c>
      <c r="B294" s="87">
        <v>10000</v>
      </c>
      <c r="C294" s="87" t="s">
        <v>7</v>
      </c>
      <c r="D294" s="87" t="s">
        <v>1099</v>
      </c>
      <c r="E294" s="248">
        <v>3</v>
      </c>
      <c r="F294" s="87" t="s">
        <v>9</v>
      </c>
      <c r="G294" s="85" t="s">
        <v>549</v>
      </c>
      <c r="H294" s="143" t="s">
        <v>1318</v>
      </c>
      <c r="I294" s="183" t="str">
        <f>I293</f>
        <v>September</v>
      </c>
      <c r="J294" s="184">
        <f>IF(F294="USD", E294, E294 * IFERROR(VLOOKUP(F294, EXCHANGE_RATE!A:B, 2, FALSE), "Currency not found"))</f>
        <v>3</v>
      </c>
      <c r="K294" s="184">
        <f t="shared" si="23"/>
        <v>3</v>
      </c>
      <c r="L294" s="184">
        <f>IF(C294="MTS", B294, B294 * IFERROR(VLOOKUP(C294, 'QTY_CONVERSIONS '!A:B, 2, FALSE), "Units not  found"))</f>
        <v>10</v>
      </c>
      <c r="M294" s="185">
        <f t="shared" si="24"/>
        <v>30000</v>
      </c>
      <c r="N294" s="143" t="str">
        <f>IFERROR(VLOOKUP(D294, Product_Category!A:B, 2, FALSE), "Uncategorized")</f>
        <v>MCC</v>
      </c>
      <c r="O294" s="186">
        <f t="shared" si="26"/>
        <v>3000</v>
      </c>
      <c r="P294" s="185">
        <f t="shared" si="25"/>
        <v>30000</v>
      </c>
      <c r="Q294" s="143">
        <v>2023</v>
      </c>
      <c r="R294" s="143" t="str">
        <f>IFERROR(VLOOKUP(G294,'SOURCE COMPANY'!A:B, 2, FALSE), "")</f>
        <v>DIP CHEM</v>
      </c>
      <c r="S294" s="143" t="str">
        <f>IFERROR(VLOOKUP(H294,'CUSTOMER NAME'!A:B, 2, FALSE), "")</f>
        <v>Atco Labs</v>
      </c>
    </row>
    <row r="295" spans="1:19">
      <c r="A295" s="85" t="s">
        <v>988</v>
      </c>
      <c r="B295" s="85">
        <v>250</v>
      </c>
      <c r="C295" s="85" t="s">
        <v>7</v>
      </c>
      <c r="D295" s="85" t="s">
        <v>907</v>
      </c>
      <c r="E295" s="248">
        <v>7.3</v>
      </c>
      <c r="F295" s="85" t="s">
        <v>9</v>
      </c>
      <c r="G295" s="192" t="s">
        <v>59</v>
      </c>
      <c r="H295" s="143" t="s">
        <v>1318</v>
      </c>
      <c r="I295" s="183" t="str">
        <f>I294</f>
        <v>September</v>
      </c>
      <c r="J295" s="184">
        <f>IF(F295="USD", E295, E295 * IFERROR(VLOOKUP(F295, EXCHANGE_RATE!A:B, 2, FALSE), "Currency not found"))</f>
        <v>7.3</v>
      </c>
      <c r="K295" s="184">
        <f t="shared" si="23"/>
        <v>7.3</v>
      </c>
      <c r="L295" s="184">
        <f>IF(C295="MTS", B295, B295 * IFERROR(VLOOKUP(C295, 'QTY_CONVERSIONS '!A:B, 2, FALSE), "Units not  found"))</f>
        <v>0.25</v>
      </c>
      <c r="M295" s="185">
        <f t="shared" si="24"/>
        <v>1825</v>
      </c>
      <c r="N295" s="143" t="str">
        <f>IFERROR(VLOOKUP(D295, Product_Category!A:B, 2, FALSE), "Uncategorized")</f>
        <v>CROSCARMELLOSE SODIUM</v>
      </c>
      <c r="O295" s="186">
        <f t="shared" si="26"/>
        <v>7300</v>
      </c>
      <c r="P295" s="185">
        <f t="shared" si="25"/>
        <v>1825</v>
      </c>
      <c r="Q295" s="143">
        <v>2023</v>
      </c>
      <c r="R295" s="143" t="str">
        <f>IFERROR(VLOOKUP(G295,'SOURCE COMPANY'!A:B, 2, FALSE), "")</f>
        <v>JRS PHARMA</v>
      </c>
      <c r="S295" s="143" t="str">
        <f>IFERROR(VLOOKUP(H295,'CUSTOMER NAME'!A:B, 2, FALSE), "")</f>
        <v>Atco Labs</v>
      </c>
    </row>
    <row r="296" spans="1:19">
      <c r="A296" s="87" t="s">
        <v>812</v>
      </c>
      <c r="B296" s="87">
        <v>100</v>
      </c>
      <c r="C296" s="87" t="s">
        <v>7</v>
      </c>
      <c r="D296" s="87" t="s">
        <v>1115</v>
      </c>
      <c r="E296" s="248">
        <v>10</v>
      </c>
      <c r="F296" s="87" t="s">
        <v>9</v>
      </c>
      <c r="G296" s="192" t="s">
        <v>59</v>
      </c>
      <c r="H296" s="143" t="s">
        <v>1116</v>
      </c>
      <c r="I296" s="183" t="str">
        <f>I295</f>
        <v>September</v>
      </c>
      <c r="J296" s="184">
        <f>IF(F296="USD", E296, E296 * IFERROR(VLOOKUP(F296, EXCHANGE_RATE!A:B, 2, FALSE), "Currency not found"))</f>
        <v>10</v>
      </c>
      <c r="K296" s="184">
        <f t="shared" si="23"/>
        <v>10</v>
      </c>
      <c r="L296" s="184">
        <f>IF(C296="MTS", B296, B296 * IFERROR(VLOOKUP(C296, 'QTY_CONVERSIONS '!A:B, 2, FALSE), "Units not  found"))</f>
        <v>0.1</v>
      </c>
      <c r="M296" s="185">
        <f t="shared" si="24"/>
        <v>1000</v>
      </c>
      <c r="N296" s="143" t="str">
        <f>IFERROR(VLOOKUP(D296, Product_Category!A:B, 2, FALSE), "Uncategorized")</f>
        <v>MCC</v>
      </c>
      <c r="O296" s="186">
        <f t="shared" si="26"/>
        <v>10000</v>
      </c>
      <c r="P296" s="185">
        <f t="shared" si="25"/>
        <v>1000</v>
      </c>
      <c r="Q296" s="143">
        <v>2023</v>
      </c>
      <c r="R296" s="143" t="str">
        <f>IFERROR(VLOOKUP(G296,'SOURCE COMPANY'!A:B, 2, FALSE), "")</f>
        <v>JRS PHARMA</v>
      </c>
      <c r="S296" s="143" t="str">
        <f>IFERROR(VLOOKUP(H296,'CUSTOMER NAME'!A:B, 2, FALSE), "")</f>
        <v>DKSH PERFORMANCE</v>
      </c>
    </row>
    <row r="297" spans="1:19">
      <c r="A297" s="192" t="s">
        <v>988</v>
      </c>
      <c r="B297" s="192">
        <v>10000</v>
      </c>
      <c r="C297" s="192" t="s">
        <v>7</v>
      </c>
      <c r="D297" s="192" t="s">
        <v>3106</v>
      </c>
      <c r="E297" s="192">
        <v>3</v>
      </c>
      <c r="F297" s="192" t="s">
        <v>9</v>
      </c>
      <c r="G297" s="85" t="s">
        <v>549</v>
      </c>
      <c r="H297" s="143" t="s">
        <v>1318</v>
      </c>
      <c r="I297" s="187" t="s">
        <v>3658</v>
      </c>
      <c r="J297" s="184">
        <f>IF(F297="USD", E297, E297 * IFERROR(VLOOKUP(F297, EXCHANGE_RATE!A:B, 2, FALSE), "Currency not found"))</f>
        <v>3</v>
      </c>
      <c r="K297" s="184">
        <f t="shared" si="23"/>
        <v>3</v>
      </c>
      <c r="L297" s="184">
        <f>IF(C297="MTS", B297, B297 * IFERROR(VLOOKUP(C297, 'QTY_CONVERSIONS '!A:B, 2, FALSE), "Units not  found"))</f>
        <v>10</v>
      </c>
      <c r="M297" s="185">
        <f t="shared" si="24"/>
        <v>30000</v>
      </c>
      <c r="N297" s="143" t="str">
        <f>IFERROR(VLOOKUP(D297, Product_Category!A:B, 2, FALSE), "Uncategorized")</f>
        <v>MCC</v>
      </c>
      <c r="O297" s="186">
        <f t="shared" si="26"/>
        <v>3000</v>
      </c>
      <c r="P297" s="185">
        <f t="shared" si="25"/>
        <v>30000</v>
      </c>
      <c r="Q297" s="143">
        <v>2023</v>
      </c>
      <c r="R297" s="143" t="str">
        <f>IFERROR(VLOOKUP(G297,'SOURCE COMPANY'!A:B, 2, FALSE), "")</f>
        <v>DIP CHEM</v>
      </c>
      <c r="S297" s="143" t="str">
        <f>IFERROR(VLOOKUP(H297,'CUSTOMER NAME'!A:B, 2, FALSE), "")</f>
        <v>Atco Labs</v>
      </c>
    </row>
    <row r="298" spans="1:19">
      <c r="A298" s="191" t="s">
        <v>988</v>
      </c>
      <c r="B298" s="191">
        <v>10000</v>
      </c>
      <c r="C298" s="191" t="s">
        <v>7</v>
      </c>
      <c r="D298" s="191" t="s">
        <v>1015</v>
      </c>
      <c r="E298" s="191">
        <v>3</v>
      </c>
      <c r="F298" s="191" t="s">
        <v>9</v>
      </c>
      <c r="G298" s="85" t="s">
        <v>549</v>
      </c>
      <c r="H298" s="143" t="s">
        <v>1318</v>
      </c>
      <c r="I298" s="187" t="s">
        <v>3034</v>
      </c>
      <c r="J298" s="184">
        <f>IF(F298="USD", E298, E298 * IFERROR(VLOOKUP(F298, EXCHANGE_RATE!A:B, 2, FALSE), "Currency not found"))</f>
        <v>3</v>
      </c>
      <c r="K298" s="184">
        <f t="shared" si="23"/>
        <v>3</v>
      </c>
      <c r="L298" s="184">
        <f>IF(C298="MTS", B298, B298 * IFERROR(VLOOKUP(C298, 'QTY_CONVERSIONS '!A:B, 2, FALSE), "Units not  found"))</f>
        <v>10</v>
      </c>
      <c r="M298" s="185">
        <f t="shared" si="24"/>
        <v>30000</v>
      </c>
      <c r="N298" s="143" t="str">
        <f>IFERROR(VLOOKUP(D298, Product_Category!A:B, 2, FALSE), "Uncategorized")</f>
        <v>MCC</v>
      </c>
      <c r="O298" s="186">
        <f t="shared" si="26"/>
        <v>3000</v>
      </c>
      <c r="P298" s="185">
        <f t="shared" si="25"/>
        <v>30000</v>
      </c>
      <c r="Q298" s="143">
        <v>2023</v>
      </c>
      <c r="R298" s="143" t="str">
        <f>IFERROR(VLOOKUP(G298,'SOURCE COMPANY'!A:B, 2, FALSE), "")</f>
        <v>DIP CHEM</v>
      </c>
      <c r="S298" s="143" t="str">
        <f>IFERROR(VLOOKUP(H298,'CUSTOMER NAME'!A:B, 2, FALSE), "")</f>
        <v>Atco Labs</v>
      </c>
    </row>
    <row r="299" spans="1:19">
      <c r="A299" s="193" t="s">
        <v>988</v>
      </c>
      <c r="B299" s="193">
        <v>500</v>
      </c>
      <c r="C299" s="193" t="s">
        <v>7</v>
      </c>
      <c r="D299" s="193" t="s">
        <v>2820</v>
      </c>
      <c r="E299" s="193">
        <v>9.5</v>
      </c>
      <c r="F299" s="193" t="s">
        <v>9</v>
      </c>
      <c r="G299" s="192" t="s">
        <v>59</v>
      </c>
      <c r="H299" s="143" t="s">
        <v>1318</v>
      </c>
      <c r="I299" s="187" t="s">
        <v>2670</v>
      </c>
      <c r="J299" s="184">
        <f>IF(F299="USD", E299, E299 * IFERROR(VLOOKUP(F299, EXCHANGE_RATE!A:B, 2, FALSE), "Currency not found"))</f>
        <v>9.5</v>
      </c>
      <c r="K299" s="184">
        <f t="shared" si="23"/>
        <v>9.5</v>
      </c>
      <c r="L299" s="184">
        <f>IF(C299="MTS", B299, B299 * IFERROR(VLOOKUP(C299, 'QTY_CONVERSIONS '!A:B, 2, FALSE), "Units not  found"))</f>
        <v>0.5</v>
      </c>
      <c r="M299" s="185">
        <f t="shared" si="24"/>
        <v>4750</v>
      </c>
      <c r="N299" s="143" t="str">
        <f>IFERROR(VLOOKUP(D299, Product_Category!A:B, 2, FALSE), "Uncategorized")</f>
        <v>CROSCARMELLOSE SODIUM</v>
      </c>
      <c r="O299" s="186">
        <f t="shared" si="26"/>
        <v>9500</v>
      </c>
      <c r="P299" s="185">
        <f t="shared" si="25"/>
        <v>4750</v>
      </c>
      <c r="Q299" s="143">
        <v>2023</v>
      </c>
      <c r="R299" s="143" t="str">
        <f>IFERROR(VLOOKUP(G299,'SOURCE COMPANY'!A:B, 2, FALSE), "")</f>
        <v>JRS PHARMA</v>
      </c>
      <c r="S299" s="143" t="str">
        <f>IFERROR(VLOOKUP(H299,'CUSTOMER NAME'!A:B, 2, FALSE), "")</f>
        <v>Atco Labs</v>
      </c>
    </row>
    <row r="300" spans="1:19">
      <c r="A300" s="191" t="s">
        <v>988</v>
      </c>
      <c r="B300" s="191">
        <v>1000</v>
      </c>
      <c r="C300" s="191" t="s">
        <v>7</v>
      </c>
      <c r="D300" s="191" t="s">
        <v>3048</v>
      </c>
      <c r="E300" s="191">
        <v>9.5</v>
      </c>
      <c r="F300" s="191" t="s">
        <v>9</v>
      </c>
      <c r="G300" s="192" t="s">
        <v>59</v>
      </c>
      <c r="H300" s="143" t="s">
        <v>1318</v>
      </c>
      <c r="I300" s="187" t="s">
        <v>3389</v>
      </c>
      <c r="J300" s="184">
        <f>IF(F300="USD", E300, E300 * IFERROR(VLOOKUP(F300, EXCHANGE_RATE!A:B, 2, FALSE), "Currency not found"))</f>
        <v>9.5</v>
      </c>
      <c r="K300" s="184">
        <f t="shared" si="23"/>
        <v>9.5</v>
      </c>
      <c r="L300" s="184">
        <f>IF(C300="MTS", B300, B300 * IFERROR(VLOOKUP(C300, 'QTY_CONVERSIONS '!A:B, 2, FALSE), "Units not  found"))</f>
        <v>1</v>
      </c>
      <c r="M300" s="185">
        <f t="shared" si="24"/>
        <v>9500</v>
      </c>
      <c r="N300" s="143" t="str">
        <f>IFERROR(VLOOKUP(D300, Product_Category!A:B, 2, FALSE), "Uncategorized")</f>
        <v>CROSCARMELLOSE SODIUM</v>
      </c>
      <c r="O300" s="186">
        <f t="shared" si="26"/>
        <v>9500</v>
      </c>
      <c r="P300" s="185">
        <f t="shared" si="25"/>
        <v>9500</v>
      </c>
      <c r="Q300" s="143">
        <v>2023</v>
      </c>
      <c r="R300" s="143" t="str">
        <f>IFERROR(VLOOKUP(G300,'SOURCE COMPANY'!A:B, 2, FALSE), "")</f>
        <v>JRS PHARMA</v>
      </c>
      <c r="S300" s="143" t="str">
        <f>IFERROR(VLOOKUP(H300,'CUSTOMER NAME'!A:B, 2, FALSE), "")</f>
        <v>Atco Labs</v>
      </c>
    </row>
    <row r="301" spans="1:19">
      <c r="A301" s="191" t="s">
        <v>988</v>
      </c>
      <c r="B301" s="191">
        <v>1500</v>
      </c>
      <c r="C301" s="191" t="s">
        <v>7</v>
      </c>
      <c r="D301" s="191" t="s">
        <v>3048</v>
      </c>
      <c r="E301" s="191">
        <v>9.5</v>
      </c>
      <c r="F301" s="191" t="s">
        <v>9</v>
      </c>
      <c r="G301" s="192" t="s">
        <v>59</v>
      </c>
      <c r="H301" s="143" t="s">
        <v>1318</v>
      </c>
      <c r="I301" s="187" t="s">
        <v>3034</v>
      </c>
      <c r="J301" s="184">
        <f>IF(F301="USD", E301, E301 * IFERROR(VLOOKUP(F301, EXCHANGE_RATE!A:B, 2, FALSE), "Currency not found"))</f>
        <v>9.5</v>
      </c>
      <c r="K301" s="184">
        <f t="shared" si="23"/>
        <v>9.5</v>
      </c>
      <c r="L301" s="184">
        <f>IF(C301="MTS", B301, B301 * IFERROR(VLOOKUP(C301, 'QTY_CONVERSIONS '!A:B, 2, FALSE), "Units not  found"))</f>
        <v>1.5</v>
      </c>
      <c r="M301" s="185">
        <f t="shared" si="24"/>
        <v>14250</v>
      </c>
      <c r="N301" s="143" t="str">
        <f>IFERROR(VLOOKUP(D301, Product_Category!A:B, 2, FALSE), "Uncategorized")</f>
        <v>CROSCARMELLOSE SODIUM</v>
      </c>
      <c r="O301" s="186">
        <f t="shared" si="26"/>
        <v>9500</v>
      </c>
      <c r="P301" s="185">
        <f t="shared" si="25"/>
        <v>14250</v>
      </c>
      <c r="Q301" s="143">
        <v>2023</v>
      </c>
      <c r="R301" s="143" t="str">
        <f>IFERROR(VLOOKUP(G301,'SOURCE COMPANY'!A:B, 2, FALSE), "")</f>
        <v>JRS PHARMA</v>
      </c>
      <c r="S301" s="143" t="str">
        <f>IFERROR(VLOOKUP(H301,'CUSTOMER NAME'!A:B, 2, FALSE), "")</f>
        <v>Atco Labs</v>
      </c>
    </row>
    <row r="302" spans="1:19">
      <c r="A302" s="87" t="s">
        <v>812</v>
      </c>
      <c r="B302" s="189">
        <v>500</v>
      </c>
      <c r="C302" s="87" t="s">
        <v>7</v>
      </c>
      <c r="D302" s="87" t="s">
        <v>626</v>
      </c>
      <c r="E302" s="194">
        <v>9</v>
      </c>
      <c r="F302" s="87" t="s">
        <v>9</v>
      </c>
      <c r="G302" s="87" t="s">
        <v>2461</v>
      </c>
      <c r="H302" s="143" t="s">
        <v>2462</v>
      </c>
      <c r="I302" s="183" t="str">
        <f>I301</f>
        <v>September</v>
      </c>
      <c r="J302" s="184">
        <f>IF(F302="USD", E302, E302 * IFERROR(VLOOKUP(F302, EXCHANGE_RATE!A:B, 2, FALSE), "Currency not found"))</f>
        <v>9</v>
      </c>
      <c r="K302" s="184">
        <f t="shared" si="23"/>
        <v>9</v>
      </c>
      <c r="L302" s="184">
        <f>IF(C302="MTS", B302, B302 * IFERROR(VLOOKUP(C302, 'QTY_CONVERSIONS '!A:B, 2, FALSE), "Units not  found"))</f>
        <v>0.5</v>
      </c>
      <c r="M302" s="185">
        <f t="shared" si="24"/>
        <v>4500</v>
      </c>
      <c r="N302" s="143" t="str">
        <f>IFERROR(VLOOKUP(D302, Product_Category!A:B, 2, FALSE), "Uncategorized")</f>
        <v>CROSCARMELLOSE SODIUM</v>
      </c>
      <c r="O302" s="186">
        <f t="shared" si="26"/>
        <v>9000</v>
      </c>
      <c r="P302" s="185">
        <f t="shared" si="25"/>
        <v>4500</v>
      </c>
      <c r="Q302" s="143">
        <v>2023</v>
      </c>
      <c r="R302" s="143" t="str">
        <f>IFERROR(VLOOKUP(G302,'SOURCE COMPANY'!A:B, 2, FALSE), "")</f>
        <v>BOTANIC HEALTH</v>
      </c>
      <c r="S302" s="143" t="str">
        <f>IFERROR(VLOOKUP(H302,'CUSTOMER NAME'!A:B, 2, FALSE), "")</f>
        <v>ATTN PURCHASE</v>
      </c>
    </row>
    <row r="303" spans="1:19">
      <c r="A303" s="87" t="s">
        <v>812</v>
      </c>
      <c r="B303" s="189">
        <v>500</v>
      </c>
      <c r="C303" s="87" t="s">
        <v>7</v>
      </c>
      <c r="D303" s="87" t="s">
        <v>626</v>
      </c>
      <c r="E303" s="194">
        <v>9</v>
      </c>
      <c r="F303" s="87" t="s">
        <v>9</v>
      </c>
      <c r="G303" s="87" t="s">
        <v>2461</v>
      </c>
      <c r="H303" s="143" t="s">
        <v>2462</v>
      </c>
      <c r="I303" s="183" t="str">
        <f>I302</f>
        <v>September</v>
      </c>
      <c r="J303" s="184">
        <f>IF(F303="USD", E303, E303 * IFERROR(VLOOKUP(F303, EXCHANGE_RATE!A:B, 2, FALSE), "Currency not found"))</f>
        <v>9</v>
      </c>
      <c r="K303" s="184">
        <f t="shared" si="23"/>
        <v>9</v>
      </c>
      <c r="L303" s="184">
        <f>IF(C303="MTS", B303, B303 * IFERROR(VLOOKUP(C303, 'QTY_CONVERSIONS '!A:B, 2, FALSE), "Units not  found"))</f>
        <v>0.5</v>
      </c>
      <c r="M303" s="185">
        <f t="shared" si="24"/>
        <v>4500</v>
      </c>
      <c r="N303" s="143" t="str">
        <f>IFERROR(VLOOKUP(D303, Product_Category!A:B, 2, FALSE), "Uncategorized")</f>
        <v>CROSCARMELLOSE SODIUM</v>
      </c>
      <c r="O303" s="186">
        <f t="shared" si="26"/>
        <v>9000</v>
      </c>
      <c r="P303" s="185">
        <f t="shared" si="25"/>
        <v>4500</v>
      </c>
      <c r="Q303" s="143">
        <v>2023</v>
      </c>
      <c r="R303" s="143" t="str">
        <f>IFERROR(VLOOKUP(G303,'SOURCE COMPANY'!A:B, 2, FALSE), "")</f>
        <v>BOTANIC HEALTH</v>
      </c>
      <c r="S303" s="143" t="str">
        <f>IFERROR(VLOOKUP(H303,'CUSTOMER NAME'!A:B, 2, FALSE), "")</f>
        <v>ATTN PURCHASE</v>
      </c>
    </row>
    <row r="304" spans="1:19">
      <c r="A304" s="192" t="s">
        <v>193</v>
      </c>
      <c r="B304" s="192">
        <v>40</v>
      </c>
      <c r="C304" s="192" t="s">
        <v>7</v>
      </c>
      <c r="D304" s="192" t="s">
        <v>910</v>
      </c>
      <c r="E304" s="192">
        <v>5.33</v>
      </c>
      <c r="F304" s="192" t="s">
        <v>9</v>
      </c>
      <c r="G304" s="192" t="s">
        <v>161</v>
      </c>
      <c r="H304" s="131" t="s">
        <v>3940</v>
      </c>
      <c r="I304" s="187" t="s">
        <v>3893</v>
      </c>
      <c r="J304" s="184">
        <f>IF(F304="USD", E304, E304 * IFERROR(VLOOKUP(F304, EXCHANGE_RATE!A:B, 2, FALSE), "Currency not found"))</f>
        <v>5.33</v>
      </c>
      <c r="K304" s="184">
        <f t="shared" si="23"/>
        <v>5.33</v>
      </c>
      <c r="L304" s="184">
        <f>IF(C304="MTS", B304, B304 * IFERROR(VLOOKUP(C304, 'QTY_CONVERSIONS '!A:B, 2, FALSE), "Units not  found"))</f>
        <v>0.04</v>
      </c>
      <c r="M304" s="185">
        <f t="shared" si="24"/>
        <v>213.2</v>
      </c>
      <c r="N304" s="143" t="str">
        <f>IFERROR(VLOOKUP(D304, Product_Category!A:B, 2, FALSE), "Uncategorized")</f>
        <v>MAGNESIUM STEARATE</v>
      </c>
      <c r="O304" s="186">
        <f t="shared" si="26"/>
        <v>5330</v>
      </c>
      <c r="P304" s="185">
        <f t="shared" si="25"/>
        <v>213.20000000000002</v>
      </c>
      <c r="Q304" s="143">
        <v>2023</v>
      </c>
      <c r="R304" s="143" t="str">
        <f>IFERROR(VLOOKUP(G304,'SOURCE COMPANY'!A:B, 2, FALSE), "")</f>
        <v>K SEVANTILAL &amp; CO</v>
      </c>
      <c r="S304" s="143" t="str">
        <f>IFERROR(VLOOKUP(H304,'CUSTOMER NAME'!A:B, 2, FALSE), "")</f>
        <v>AUROVITAS PHARMA</v>
      </c>
    </row>
    <row r="305" spans="1:19">
      <c r="A305" s="87" t="s">
        <v>897</v>
      </c>
      <c r="B305" s="189">
        <v>50</v>
      </c>
      <c r="C305" s="87" t="s">
        <v>7</v>
      </c>
      <c r="D305" s="87" t="s">
        <v>2368</v>
      </c>
      <c r="E305" s="194">
        <v>40</v>
      </c>
      <c r="F305" s="87" t="s">
        <v>9</v>
      </c>
      <c r="G305" s="87" t="s">
        <v>567</v>
      </c>
      <c r="H305" s="131" t="s">
        <v>3125</v>
      </c>
      <c r="I305" s="183" t="str">
        <f>I304</f>
        <v>December</v>
      </c>
      <c r="J305" s="184">
        <f>IF(F305="USD", E305, E305 * IFERROR(VLOOKUP(F305, EXCHANGE_RATE!A:B, 2, FALSE), "Currency not found"))</f>
        <v>40</v>
      </c>
      <c r="K305" s="184">
        <f t="shared" si="23"/>
        <v>40</v>
      </c>
      <c r="L305" s="184">
        <f>IF(C305="MTS", B305, B305 * IFERROR(VLOOKUP(C305, 'QTY_CONVERSIONS '!A:B, 2, FALSE), "Units not  found"))</f>
        <v>0.05</v>
      </c>
      <c r="M305" s="185">
        <f t="shared" si="24"/>
        <v>2000</v>
      </c>
      <c r="N305" s="143" t="str">
        <f>IFERROR(VLOOKUP(D305, Product_Category!A:B, 2, FALSE), "Uncategorized")</f>
        <v>MCC</v>
      </c>
      <c r="O305" s="186">
        <f t="shared" si="26"/>
        <v>40000</v>
      </c>
      <c r="P305" s="185">
        <f t="shared" si="25"/>
        <v>2000</v>
      </c>
      <c r="Q305" s="143">
        <v>2023</v>
      </c>
      <c r="R305" s="143" t="str">
        <f>IFERROR(VLOOKUP(G305,'SOURCE COMPANY'!A:B, 2, FALSE), "")</f>
        <v>AFRICURE PHARMA</v>
      </c>
      <c r="S305" s="143" t="str">
        <f>IFERROR(VLOOKUP(H305,'CUSTOMER NAME'!A:B, 2, FALSE), "")</f>
        <v>Awamedica</v>
      </c>
    </row>
    <row r="306" spans="1:19">
      <c r="A306" s="87" t="s">
        <v>897</v>
      </c>
      <c r="B306" s="189">
        <v>50</v>
      </c>
      <c r="C306" s="87" t="s">
        <v>7</v>
      </c>
      <c r="D306" s="87" t="s">
        <v>2368</v>
      </c>
      <c r="E306" s="194">
        <v>300</v>
      </c>
      <c r="F306" s="87" t="s">
        <v>9</v>
      </c>
      <c r="G306" s="87" t="s">
        <v>567</v>
      </c>
      <c r="H306" s="131" t="s">
        <v>3125</v>
      </c>
      <c r="I306" s="183" t="str">
        <f>I305</f>
        <v>December</v>
      </c>
      <c r="J306" s="184">
        <f>IF(F306="USD", E306, E306 * IFERROR(VLOOKUP(F306, EXCHANGE_RATE!A:B, 2, FALSE), "Currency not found"))</f>
        <v>300</v>
      </c>
      <c r="K306" s="184">
        <f t="shared" si="23"/>
        <v>300</v>
      </c>
      <c r="L306" s="184">
        <f>IF(C306="MTS", B306, B306 * IFERROR(VLOOKUP(C306, 'QTY_CONVERSIONS '!A:B, 2, FALSE), "Units not  found"))</f>
        <v>0.05</v>
      </c>
      <c r="M306" s="185">
        <f t="shared" si="24"/>
        <v>15000</v>
      </c>
      <c r="N306" s="143" t="str">
        <f>IFERROR(VLOOKUP(D306, Product_Category!A:B, 2, FALSE), "Uncategorized")</f>
        <v>MCC</v>
      </c>
      <c r="O306" s="186">
        <f t="shared" si="26"/>
        <v>300000</v>
      </c>
      <c r="P306" s="185">
        <f t="shared" si="25"/>
        <v>15000</v>
      </c>
      <c r="Q306" s="143">
        <v>2023</v>
      </c>
      <c r="R306" s="143" t="str">
        <f>IFERROR(VLOOKUP(G306,'SOURCE COMPANY'!A:B, 2, FALSE), "")</f>
        <v>AFRICURE PHARMA</v>
      </c>
      <c r="S306" s="143" t="str">
        <f>IFERROR(VLOOKUP(H306,'CUSTOMER NAME'!A:B, 2, FALSE), "")</f>
        <v>Awamedica</v>
      </c>
    </row>
    <row r="307" spans="1:19">
      <c r="A307" s="191" t="s">
        <v>897</v>
      </c>
      <c r="B307" s="191">
        <v>50</v>
      </c>
      <c r="C307" s="191" t="s">
        <v>7</v>
      </c>
      <c r="D307" s="191" t="s">
        <v>266</v>
      </c>
      <c r="E307" s="191">
        <v>300</v>
      </c>
      <c r="F307" s="191" t="s">
        <v>9</v>
      </c>
      <c r="G307" s="192" t="s">
        <v>4225</v>
      </c>
      <c r="H307" s="131" t="s">
        <v>3125</v>
      </c>
      <c r="I307" s="187" t="s">
        <v>3034</v>
      </c>
      <c r="J307" s="184">
        <f>IF(F307="USD", E307, E307 * IFERROR(VLOOKUP(F307, EXCHANGE_RATE!A:B, 2, FALSE), "Currency not found"))</f>
        <v>300</v>
      </c>
      <c r="K307" s="184">
        <f t="shared" si="23"/>
        <v>300</v>
      </c>
      <c r="L307" s="184">
        <f>IF(C307="MTS", B307, B307 * IFERROR(VLOOKUP(C307, 'QTY_CONVERSIONS '!A:B, 2, FALSE), "Units not  found"))</f>
        <v>0.05</v>
      </c>
      <c r="M307" s="185">
        <f t="shared" si="24"/>
        <v>15000</v>
      </c>
      <c r="N307" s="143" t="str">
        <f>IFERROR(VLOOKUP(D307, Product_Category!A:B, 2, FALSE), "Uncategorized")</f>
        <v>MCC</v>
      </c>
      <c r="O307" s="186">
        <f t="shared" si="26"/>
        <v>300000</v>
      </c>
      <c r="P307" s="185">
        <f t="shared" si="25"/>
        <v>15000</v>
      </c>
      <c r="Q307" s="143">
        <v>2023</v>
      </c>
      <c r="R307" s="143" t="str">
        <f>IFERROR(VLOOKUP(G307,'SOURCE COMPANY'!A:B, 2, FALSE), "")</f>
        <v>Ajanta Pharma</v>
      </c>
      <c r="S307" s="143" t="str">
        <f>IFERROR(VLOOKUP(H307,'CUSTOMER NAME'!A:B, 2, FALSE), "")</f>
        <v>Awamedica</v>
      </c>
    </row>
    <row r="308" spans="1:19">
      <c r="A308" s="87" t="s">
        <v>897</v>
      </c>
      <c r="B308" s="189">
        <v>57</v>
      </c>
      <c r="C308" s="87" t="s">
        <v>7</v>
      </c>
      <c r="D308" s="87" t="s">
        <v>2369</v>
      </c>
      <c r="E308" s="194">
        <v>49.74</v>
      </c>
      <c r="F308" s="87" t="s">
        <v>9</v>
      </c>
      <c r="G308" s="87" t="s">
        <v>567</v>
      </c>
      <c r="H308" s="131" t="s">
        <v>3125</v>
      </c>
      <c r="I308" s="183" t="str">
        <f>I307</f>
        <v>September</v>
      </c>
      <c r="J308" s="184">
        <f>IF(F308="USD", E308, E308 * IFERROR(VLOOKUP(F308, EXCHANGE_RATE!A:B, 2, FALSE), "Currency not found"))</f>
        <v>49.74</v>
      </c>
      <c r="K308" s="184">
        <f t="shared" si="23"/>
        <v>49.74</v>
      </c>
      <c r="L308" s="184">
        <f>IF(C308="MTS", B308, B308 * IFERROR(VLOOKUP(C308, 'QTY_CONVERSIONS '!A:B, 2, FALSE), "Units not  found"))</f>
        <v>5.7000000000000002E-2</v>
      </c>
      <c r="M308" s="185">
        <f t="shared" si="24"/>
        <v>2835.1800000000003</v>
      </c>
      <c r="N308" s="143" t="str">
        <f>IFERROR(VLOOKUP(D308, Product_Category!A:B, 2, FALSE), "Uncategorized")</f>
        <v>MAGNESIUM STEARATE</v>
      </c>
      <c r="O308" s="186">
        <f t="shared" si="26"/>
        <v>49740</v>
      </c>
      <c r="P308" s="185">
        <f t="shared" si="25"/>
        <v>2835.1800000000003</v>
      </c>
      <c r="Q308" s="143">
        <v>2023</v>
      </c>
      <c r="R308" s="143" t="str">
        <f>IFERROR(VLOOKUP(G308,'SOURCE COMPANY'!A:B, 2, FALSE), "")</f>
        <v>AFRICURE PHARMA</v>
      </c>
      <c r="S308" s="143" t="str">
        <f>IFERROR(VLOOKUP(H308,'CUSTOMER NAME'!A:B, 2, FALSE), "")</f>
        <v>Awamedica</v>
      </c>
    </row>
    <row r="309" spans="1:19">
      <c r="A309" s="192" t="s">
        <v>897</v>
      </c>
      <c r="B309" s="192">
        <v>57</v>
      </c>
      <c r="C309" s="192" t="s">
        <v>7</v>
      </c>
      <c r="D309" s="192" t="s">
        <v>3688</v>
      </c>
      <c r="E309" s="192">
        <v>49.74</v>
      </c>
      <c r="F309" s="192" t="s">
        <v>9</v>
      </c>
      <c r="G309" s="192" t="s">
        <v>4225</v>
      </c>
      <c r="H309" s="131" t="s">
        <v>3125</v>
      </c>
      <c r="I309" s="187" t="s">
        <v>3658</v>
      </c>
      <c r="J309" s="184">
        <f>IF(F309="USD", E309, E309 * IFERROR(VLOOKUP(F309, EXCHANGE_RATE!A:B, 2, FALSE), "Currency not found"))</f>
        <v>49.74</v>
      </c>
      <c r="K309" s="184">
        <f t="shared" si="23"/>
        <v>49.74</v>
      </c>
      <c r="L309" s="184">
        <f>IF(C309="MTS", B309, B309 * IFERROR(VLOOKUP(C309, 'QTY_CONVERSIONS '!A:B, 2, FALSE), "Units not  found"))</f>
        <v>5.7000000000000002E-2</v>
      </c>
      <c r="M309" s="185">
        <f t="shared" si="24"/>
        <v>2835.1800000000003</v>
      </c>
      <c r="N309" s="143" t="str">
        <f>IFERROR(VLOOKUP(D309, Product_Category!A:B, 2, FALSE), "Uncategorized")</f>
        <v>MAGNESIUM STEARATE</v>
      </c>
      <c r="O309" s="186">
        <f t="shared" si="26"/>
        <v>49740</v>
      </c>
      <c r="P309" s="185">
        <f t="shared" si="25"/>
        <v>2835.1800000000003</v>
      </c>
      <c r="Q309" s="143">
        <v>2023</v>
      </c>
      <c r="R309" s="143" t="str">
        <f>IFERROR(VLOOKUP(G309,'SOURCE COMPANY'!A:B, 2, FALSE), "")</f>
        <v>Ajanta Pharma</v>
      </c>
      <c r="S309" s="143" t="str">
        <f>IFERROR(VLOOKUP(H309,'CUSTOMER NAME'!A:B, 2, FALSE), "")</f>
        <v>Awamedica</v>
      </c>
    </row>
    <row r="310" spans="1:19">
      <c r="A310" s="193" t="s">
        <v>897</v>
      </c>
      <c r="B310" s="193">
        <v>300</v>
      </c>
      <c r="C310" s="193" t="s">
        <v>7</v>
      </c>
      <c r="D310" s="193" t="s">
        <v>611</v>
      </c>
      <c r="E310" s="193">
        <v>22</v>
      </c>
      <c r="F310" s="193" t="s">
        <v>9</v>
      </c>
      <c r="G310" s="192" t="s">
        <v>4225</v>
      </c>
      <c r="H310" s="131" t="s">
        <v>3125</v>
      </c>
      <c r="I310" s="187" t="s">
        <v>3658</v>
      </c>
      <c r="J310" s="184">
        <f>IF(F310="USD", E310, E310 * IFERROR(VLOOKUP(F310, EXCHANGE_RATE!A:B, 2, FALSE), "Currency not found"))</f>
        <v>22</v>
      </c>
      <c r="K310" s="184">
        <f t="shared" si="23"/>
        <v>22</v>
      </c>
      <c r="L310" s="184">
        <f>IF(C310="MTS", B310, B310 * IFERROR(VLOOKUP(C310, 'QTY_CONVERSIONS '!A:B, 2, FALSE), "Units not  found"))</f>
        <v>0.3</v>
      </c>
      <c r="M310" s="185">
        <f t="shared" si="24"/>
        <v>6600</v>
      </c>
      <c r="N310" s="143" t="str">
        <f>IFERROR(VLOOKUP(D310, Product_Category!A:B, 2, FALSE), "Uncategorized")</f>
        <v>MCC</v>
      </c>
      <c r="O310" s="186">
        <f t="shared" si="26"/>
        <v>22000</v>
      </c>
      <c r="P310" s="185">
        <f t="shared" si="25"/>
        <v>6600</v>
      </c>
      <c r="Q310" s="143">
        <v>2023</v>
      </c>
      <c r="R310" s="143" t="str">
        <f>IFERROR(VLOOKUP(G310,'SOURCE COMPANY'!A:B, 2, FALSE), "")</f>
        <v>Ajanta Pharma</v>
      </c>
      <c r="S310" s="143" t="str">
        <f>IFERROR(VLOOKUP(H310,'CUSTOMER NAME'!A:B, 2, FALSE), "")</f>
        <v>Awamedica</v>
      </c>
    </row>
    <row r="311" spans="1:19">
      <c r="A311" s="192" t="s">
        <v>897</v>
      </c>
      <c r="B311" s="192">
        <v>150</v>
      </c>
      <c r="C311" s="192" t="s">
        <v>7</v>
      </c>
      <c r="D311" s="192" t="s">
        <v>266</v>
      </c>
      <c r="E311" s="192">
        <v>2</v>
      </c>
      <c r="F311" s="192" t="s">
        <v>9</v>
      </c>
      <c r="G311" s="192" t="s">
        <v>4225</v>
      </c>
      <c r="H311" s="131" t="s">
        <v>3125</v>
      </c>
      <c r="I311" s="187" t="s">
        <v>3658</v>
      </c>
      <c r="J311" s="184">
        <f>IF(F311="USD", E311, E311 * IFERROR(VLOOKUP(F311, EXCHANGE_RATE!A:B, 2, FALSE), "Currency not found"))</f>
        <v>2</v>
      </c>
      <c r="K311" s="184">
        <f t="shared" si="23"/>
        <v>2</v>
      </c>
      <c r="L311" s="184">
        <f>IF(C311="MTS", B311, B311 * IFERROR(VLOOKUP(C311, 'QTY_CONVERSIONS '!A:B, 2, FALSE), "Units not  found"))</f>
        <v>0.15</v>
      </c>
      <c r="M311" s="185">
        <f t="shared" si="24"/>
        <v>300</v>
      </c>
      <c r="N311" s="143" t="str">
        <f>IFERROR(VLOOKUP(D311, Product_Category!A:B, 2, FALSE), "Uncategorized")</f>
        <v>MCC</v>
      </c>
      <c r="O311" s="186">
        <f t="shared" si="26"/>
        <v>2000</v>
      </c>
      <c r="P311" s="185">
        <f t="shared" si="25"/>
        <v>300</v>
      </c>
      <c r="Q311" s="143">
        <v>2023</v>
      </c>
      <c r="R311" s="143" t="str">
        <f>IFERROR(VLOOKUP(G311,'SOURCE COMPANY'!A:B, 2, FALSE), "")</f>
        <v>Ajanta Pharma</v>
      </c>
      <c r="S311" s="143" t="str">
        <f>IFERROR(VLOOKUP(H311,'CUSTOMER NAME'!A:B, 2, FALSE), "")</f>
        <v>Awamedica</v>
      </c>
    </row>
    <row r="312" spans="1:19">
      <c r="A312" s="191" t="s">
        <v>897</v>
      </c>
      <c r="B312" s="191">
        <v>50</v>
      </c>
      <c r="C312" s="191" t="s">
        <v>7</v>
      </c>
      <c r="D312" s="191" t="s">
        <v>272</v>
      </c>
      <c r="E312" s="191">
        <v>14.63</v>
      </c>
      <c r="F312" s="191" t="s">
        <v>9</v>
      </c>
      <c r="G312" s="192" t="s">
        <v>4225</v>
      </c>
      <c r="H312" s="131" t="s">
        <v>3125</v>
      </c>
      <c r="I312" s="187" t="s">
        <v>3034</v>
      </c>
      <c r="J312" s="184">
        <f>IF(F312="USD", E312, E312 * IFERROR(VLOOKUP(F312, EXCHANGE_RATE!A:B, 2, FALSE), "Currency not found"))</f>
        <v>14.63</v>
      </c>
      <c r="K312" s="184">
        <f t="shared" si="23"/>
        <v>14.63</v>
      </c>
      <c r="L312" s="184">
        <f>IF(C312="MTS", B312, B312 * IFERROR(VLOOKUP(C312, 'QTY_CONVERSIONS '!A:B, 2, FALSE), "Units not  found"))</f>
        <v>0.05</v>
      </c>
      <c r="M312" s="185">
        <f t="shared" si="24"/>
        <v>731.5</v>
      </c>
      <c r="N312" s="143" t="str">
        <f>IFERROR(VLOOKUP(D312, Product_Category!A:B, 2, FALSE), "Uncategorized")</f>
        <v>MCC</v>
      </c>
      <c r="O312" s="186">
        <f t="shared" si="26"/>
        <v>14630</v>
      </c>
      <c r="P312" s="185">
        <f t="shared" si="25"/>
        <v>731.5</v>
      </c>
      <c r="Q312" s="143">
        <v>2023</v>
      </c>
      <c r="R312" s="143" t="str">
        <f>IFERROR(VLOOKUP(G312,'SOURCE COMPANY'!A:B, 2, FALSE), "")</f>
        <v>Ajanta Pharma</v>
      </c>
      <c r="S312" s="143" t="str">
        <f>IFERROR(VLOOKUP(H312,'CUSTOMER NAME'!A:B, 2, FALSE), "")</f>
        <v>Awamedica</v>
      </c>
    </row>
    <row r="313" spans="1:19">
      <c r="A313" s="85" t="s">
        <v>77</v>
      </c>
      <c r="B313" s="85">
        <v>10000</v>
      </c>
      <c r="C313" s="85" t="s">
        <v>7</v>
      </c>
      <c r="D313" s="85" t="s">
        <v>582</v>
      </c>
      <c r="E313" s="248">
        <v>2.2200000000000002</v>
      </c>
      <c r="F313" s="85" t="s">
        <v>1718</v>
      </c>
      <c r="G313" s="85" t="s">
        <v>88</v>
      </c>
      <c r="H313" s="118" t="s">
        <v>3606</v>
      </c>
      <c r="I313" s="183" t="str">
        <f>I312</f>
        <v>September</v>
      </c>
      <c r="J313" s="184">
        <f>IF(F313="USD", E313, E313 * IFERROR(VLOOKUP(F313, EXCHANGE_RATE!A:B, 2, FALSE), "Currency not found"))</f>
        <v>2.3754000000000004</v>
      </c>
      <c r="K313" s="184">
        <f t="shared" si="23"/>
        <v>2.38</v>
      </c>
      <c r="L313" s="184">
        <f>IF(C313="MTS", B313, B313 * IFERROR(VLOOKUP(C313, 'QTY_CONVERSIONS '!A:B, 2, FALSE), "Units not  found"))</f>
        <v>10</v>
      </c>
      <c r="M313" s="185">
        <f t="shared" si="24"/>
        <v>23800</v>
      </c>
      <c r="N313" s="143" t="str">
        <f>IFERROR(VLOOKUP(D313, Product_Category!A:B, 2, FALSE), "Uncategorized")</f>
        <v>MCC</v>
      </c>
      <c r="O313" s="186">
        <f t="shared" si="26"/>
        <v>2380</v>
      </c>
      <c r="P313" s="185">
        <f t="shared" si="25"/>
        <v>23800</v>
      </c>
      <c r="Q313" s="143">
        <v>2023</v>
      </c>
      <c r="R313" s="143" t="str">
        <f>IFERROR(VLOOKUP(G313,'SOURCE COMPANY'!A:B, 2, FALSE), "")</f>
        <v>DFE PHARMA</v>
      </c>
      <c r="S313" s="143" t="str">
        <f>IFERROR(VLOOKUP(H313,'CUSTOMER NAME'!A:B, 2, FALSE), "")</f>
        <v>AZELIS</v>
      </c>
    </row>
    <row r="314" spans="1:19">
      <c r="A314" s="85" t="s">
        <v>77</v>
      </c>
      <c r="B314" s="85">
        <v>10000</v>
      </c>
      <c r="C314" s="85" t="s">
        <v>7</v>
      </c>
      <c r="D314" s="85" t="s">
        <v>583</v>
      </c>
      <c r="E314" s="248">
        <v>2.2200000000000002</v>
      </c>
      <c r="F314" s="85" t="s">
        <v>1718</v>
      </c>
      <c r="G314" s="85" t="s">
        <v>88</v>
      </c>
      <c r="H314" s="118" t="s">
        <v>3606</v>
      </c>
      <c r="I314" s="183" t="str">
        <f>I313</f>
        <v>September</v>
      </c>
      <c r="J314" s="184">
        <f>IF(F314="USD", E314, E314 * IFERROR(VLOOKUP(F314, EXCHANGE_RATE!A:B, 2, FALSE), "Currency not found"))</f>
        <v>2.3754000000000004</v>
      </c>
      <c r="K314" s="184">
        <f t="shared" si="23"/>
        <v>2.38</v>
      </c>
      <c r="L314" s="184">
        <f>IF(C314="MTS", B314, B314 * IFERROR(VLOOKUP(C314, 'QTY_CONVERSIONS '!A:B, 2, FALSE), "Units not  found"))</f>
        <v>10</v>
      </c>
      <c r="M314" s="185">
        <f t="shared" si="24"/>
        <v>23800</v>
      </c>
      <c r="N314" s="143" t="str">
        <f>IFERROR(VLOOKUP(D314, Product_Category!A:B, 2, FALSE), "Uncategorized")</f>
        <v>MCC</v>
      </c>
      <c r="O314" s="186">
        <f t="shared" si="26"/>
        <v>2380</v>
      </c>
      <c r="P314" s="185">
        <f t="shared" si="25"/>
        <v>23800</v>
      </c>
      <c r="Q314" s="143">
        <v>2023</v>
      </c>
      <c r="R314" s="143" t="str">
        <f>IFERROR(VLOOKUP(G314,'SOURCE COMPANY'!A:B, 2, FALSE), "")</f>
        <v>DFE PHARMA</v>
      </c>
      <c r="S314" s="143" t="str">
        <f>IFERROR(VLOOKUP(H314,'CUSTOMER NAME'!A:B, 2, FALSE), "")</f>
        <v>AZELIS</v>
      </c>
    </row>
    <row r="315" spans="1:19">
      <c r="A315" s="191" t="s">
        <v>225</v>
      </c>
      <c r="B315" s="191">
        <v>6000</v>
      </c>
      <c r="C315" s="191" t="s">
        <v>7</v>
      </c>
      <c r="D315" s="191" t="s">
        <v>769</v>
      </c>
      <c r="E315" s="191">
        <v>2.02</v>
      </c>
      <c r="F315" s="191" t="s">
        <v>1718</v>
      </c>
      <c r="G315" s="85" t="s">
        <v>88</v>
      </c>
      <c r="H315" s="118" t="s">
        <v>3606</v>
      </c>
      <c r="I315" s="187" t="s">
        <v>3389</v>
      </c>
      <c r="J315" s="184">
        <f>IF(F315="USD", E315, E315 * IFERROR(VLOOKUP(F315, EXCHANGE_RATE!A:B, 2, FALSE), "Currency not found"))</f>
        <v>2.1614</v>
      </c>
      <c r="K315" s="184">
        <f t="shared" si="23"/>
        <v>2.17</v>
      </c>
      <c r="L315" s="184">
        <f>IF(C315="MTS", B315, B315 * IFERROR(VLOOKUP(C315, 'QTY_CONVERSIONS '!A:B, 2, FALSE), "Units not  found"))</f>
        <v>6</v>
      </c>
      <c r="M315" s="185">
        <f t="shared" si="24"/>
        <v>13020</v>
      </c>
      <c r="N315" s="143" t="str">
        <f>IFERROR(VLOOKUP(D315, Product_Category!A:B, 2, FALSE), "Uncategorized")</f>
        <v>MCC</v>
      </c>
      <c r="O315" s="186">
        <f t="shared" si="26"/>
        <v>2170</v>
      </c>
      <c r="P315" s="185">
        <f t="shared" si="25"/>
        <v>13020</v>
      </c>
      <c r="Q315" s="143">
        <v>2023</v>
      </c>
      <c r="R315" s="143" t="str">
        <f>IFERROR(VLOOKUP(G315,'SOURCE COMPANY'!A:B, 2, FALSE), "")</f>
        <v>DFE PHARMA</v>
      </c>
      <c r="S315" s="143" t="str">
        <f>IFERROR(VLOOKUP(H315,'CUSTOMER NAME'!A:B, 2, FALSE), "")</f>
        <v>AZELIS</v>
      </c>
    </row>
    <row r="316" spans="1:19">
      <c r="A316" s="191" t="s">
        <v>225</v>
      </c>
      <c r="B316" s="191">
        <v>6000</v>
      </c>
      <c r="C316" s="191" t="s">
        <v>7</v>
      </c>
      <c r="D316" s="191" t="s">
        <v>611</v>
      </c>
      <c r="E316" s="191">
        <v>2.02</v>
      </c>
      <c r="F316" s="191" t="s">
        <v>1718</v>
      </c>
      <c r="G316" s="85" t="s">
        <v>88</v>
      </c>
      <c r="H316" s="118" t="s">
        <v>3606</v>
      </c>
      <c r="I316" s="187" t="s">
        <v>3389</v>
      </c>
      <c r="J316" s="184">
        <f>IF(F316="USD", E316, E316 * IFERROR(VLOOKUP(F316, EXCHANGE_RATE!A:B, 2, FALSE), "Currency not found"))</f>
        <v>2.1614</v>
      </c>
      <c r="K316" s="184">
        <f t="shared" si="23"/>
        <v>2.17</v>
      </c>
      <c r="L316" s="184">
        <f>IF(C316="MTS", B316, B316 * IFERROR(VLOOKUP(C316, 'QTY_CONVERSIONS '!A:B, 2, FALSE), "Units not  found"))</f>
        <v>6</v>
      </c>
      <c r="M316" s="185">
        <f t="shared" si="24"/>
        <v>13020</v>
      </c>
      <c r="N316" s="143" t="str">
        <f>IFERROR(VLOOKUP(D316, Product_Category!A:B, 2, FALSE), "Uncategorized")</f>
        <v>MCC</v>
      </c>
      <c r="O316" s="186">
        <f t="shared" si="26"/>
        <v>2170</v>
      </c>
      <c r="P316" s="185">
        <f t="shared" si="25"/>
        <v>13020</v>
      </c>
      <c r="Q316" s="143">
        <v>2023</v>
      </c>
      <c r="R316" s="143" t="str">
        <f>IFERROR(VLOOKUP(G316,'SOURCE COMPANY'!A:B, 2, FALSE), "")</f>
        <v>DFE PHARMA</v>
      </c>
      <c r="S316" s="143" t="str">
        <f>IFERROR(VLOOKUP(H316,'CUSTOMER NAME'!A:B, 2, FALSE), "")</f>
        <v>AZELIS</v>
      </c>
    </row>
    <row r="317" spans="1:19">
      <c r="A317" s="191" t="s">
        <v>225</v>
      </c>
      <c r="B317" s="191">
        <v>4000</v>
      </c>
      <c r="C317" s="191" t="s">
        <v>7</v>
      </c>
      <c r="D317" s="191" t="s">
        <v>769</v>
      </c>
      <c r="E317" s="191">
        <v>2.65</v>
      </c>
      <c r="F317" s="191" t="s">
        <v>1718</v>
      </c>
      <c r="G317" s="85" t="s">
        <v>88</v>
      </c>
      <c r="H317" s="118" t="s">
        <v>3606</v>
      </c>
      <c r="I317" s="187" t="s">
        <v>3389</v>
      </c>
      <c r="J317" s="184">
        <f>IF(F317="USD", E317, E317 * IFERROR(VLOOKUP(F317, EXCHANGE_RATE!A:B, 2, FALSE), "Currency not found"))</f>
        <v>2.8355000000000001</v>
      </c>
      <c r="K317" s="184">
        <f t="shared" si="23"/>
        <v>2.84</v>
      </c>
      <c r="L317" s="184">
        <f>IF(C317="MTS", B317, B317 * IFERROR(VLOOKUP(C317, 'QTY_CONVERSIONS '!A:B, 2, FALSE), "Units not  found"))</f>
        <v>4</v>
      </c>
      <c r="M317" s="185">
        <f t="shared" si="24"/>
        <v>11360</v>
      </c>
      <c r="N317" s="143" t="str">
        <f>IFERROR(VLOOKUP(D317, Product_Category!A:B, 2, FALSE), "Uncategorized")</f>
        <v>MCC</v>
      </c>
      <c r="O317" s="186">
        <f t="shared" si="26"/>
        <v>2840</v>
      </c>
      <c r="P317" s="185">
        <f t="shared" si="25"/>
        <v>11360</v>
      </c>
      <c r="Q317" s="143">
        <v>2023</v>
      </c>
      <c r="R317" s="143" t="str">
        <f>IFERROR(VLOOKUP(G317,'SOURCE COMPANY'!A:B, 2, FALSE), "")</f>
        <v>DFE PHARMA</v>
      </c>
      <c r="S317" s="143" t="str">
        <f>IFERROR(VLOOKUP(H317,'CUSTOMER NAME'!A:B, 2, FALSE), "")</f>
        <v>AZELIS</v>
      </c>
    </row>
    <row r="318" spans="1:19">
      <c r="A318" s="191" t="s">
        <v>225</v>
      </c>
      <c r="B318" s="191">
        <v>4000</v>
      </c>
      <c r="C318" s="191" t="s">
        <v>7</v>
      </c>
      <c r="D318" s="191" t="s">
        <v>611</v>
      </c>
      <c r="E318" s="191">
        <v>2.66</v>
      </c>
      <c r="F318" s="191" t="s">
        <v>1718</v>
      </c>
      <c r="G318" s="85" t="s">
        <v>88</v>
      </c>
      <c r="H318" s="118" t="s">
        <v>3606</v>
      </c>
      <c r="I318" s="187" t="s">
        <v>3389</v>
      </c>
      <c r="J318" s="184">
        <f>IF(F318="USD", E318, E318 * IFERROR(VLOOKUP(F318, EXCHANGE_RATE!A:B, 2, FALSE), "Currency not found"))</f>
        <v>2.8462000000000005</v>
      </c>
      <c r="K318" s="184">
        <f t="shared" si="23"/>
        <v>2.8499999999999996</v>
      </c>
      <c r="L318" s="184">
        <f>IF(C318="MTS", B318, B318 * IFERROR(VLOOKUP(C318, 'QTY_CONVERSIONS '!A:B, 2, FALSE), "Units not  found"))</f>
        <v>4</v>
      </c>
      <c r="M318" s="185">
        <f t="shared" si="24"/>
        <v>11399.999999999998</v>
      </c>
      <c r="N318" s="143" t="str">
        <f>IFERROR(VLOOKUP(D318, Product_Category!A:B, 2, FALSE), "Uncategorized")</f>
        <v>MCC</v>
      </c>
      <c r="O318" s="186">
        <f t="shared" si="26"/>
        <v>2849.9999999999995</v>
      </c>
      <c r="P318" s="185">
        <f t="shared" si="25"/>
        <v>11399.999999999998</v>
      </c>
      <c r="Q318" s="143">
        <v>2023</v>
      </c>
      <c r="R318" s="143" t="str">
        <f>IFERROR(VLOOKUP(G318,'SOURCE COMPANY'!A:B, 2, FALSE), "")</f>
        <v>DFE PHARMA</v>
      </c>
      <c r="S318" s="143" t="str">
        <f>IFERROR(VLOOKUP(H318,'CUSTOMER NAME'!A:B, 2, FALSE), "")</f>
        <v>AZELIS</v>
      </c>
    </row>
    <row r="319" spans="1:19">
      <c r="A319" s="191" t="s">
        <v>1047</v>
      </c>
      <c r="B319" s="191">
        <v>9000</v>
      </c>
      <c r="C319" s="191" t="s">
        <v>7</v>
      </c>
      <c r="D319" s="191" t="s">
        <v>3214</v>
      </c>
      <c r="E319" s="191">
        <v>2.66</v>
      </c>
      <c r="F319" s="191" t="s">
        <v>1718</v>
      </c>
      <c r="G319" s="85" t="s">
        <v>88</v>
      </c>
      <c r="H319" s="118" t="s">
        <v>3606</v>
      </c>
      <c r="I319" s="187" t="s">
        <v>3034</v>
      </c>
      <c r="J319" s="184">
        <f>IF(F319="USD", E319, E319 * IFERROR(VLOOKUP(F319, EXCHANGE_RATE!A:B, 2, FALSE), "Currency not found"))</f>
        <v>2.8462000000000005</v>
      </c>
      <c r="K319" s="184">
        <f t="shared" si="23"/>
        <v>2.8499999999999996</v>
      </c>
      <c r="L319" s="184">
        <f>IF(C319="MTS", B319, B319 * IFERROR(VLOOKUP(C319, 'QTY_CONVERSIONS '!A:B, 2, FALSE), "Units not  found"))</f>
        <v>9</v>
      </c>
      <c r="M319" s="185">
        <f t="shared" si="24"/>
        <v>25649.999999999996</v>
      </c>
      <c r="N319" s="143" t="str">
        <f>IFERROR(VLOOKUP(D319, Product_Category!A:B, 2, FALSE), "Uncategorized")</f>
        <v>MCC</v>
      </c>
      <c r="O319" s="186">
        <f t="shared" si="26"/>
        <v>2849.9999999999995</v>
      </c>
      <c r="P319" s="185">
        <f t="shared" si="25"/>
        <v>25649.999999999996</v>
      </c>
      <c r="Q319" s="143">
        <v>2023</v>
      </c>
      <c r="R319" s="143" t="str">
        <f>IFERROR(VLOOKUP(G319,'SOURCE COMPANY'!A:B, 2, FALSE), "")</f>
        <v>DFE PHARMA</v>
      </c>
      <c r="S319" s="143" t="str">
        <f>IFERROR(VLOOKUP(H319,'CUSTOMER NAME'!A:B, 2, FALSE), "")</f>
        <v>AZELIS</v>
      </c>
    </row>
    <row r="320" spans="1:19">
      <c r="A320" s="86" t="s">
        <v>552</v>
      </c>
      <c r="B320" s="86">
        <v>24</v>
      </c>
      <c r="C320" s="86" t="s">
        <v>7</v>
      </c>
      <c r="D320" s="86" t="s">
        <v>553</v>
      </c>
      <c r="E320" s="249">
        <v>708.33299999999997</v>
      </c>
      <c r="F320" s="86" t="s">
        <v>1730</v>
      </c>
      <c r="G320" s="85" t="s">
        <v>554</v>
      </c>
      <c r="H320" s="118" t="s">
        <v>4229</v>
      </c>
      <c r="I320" s="183" t="str">
        <f>I319</f>
        <v>September</v>
      </c>
      <c r="J320" s="184">
        <f>IF(F320="USD", E320, E320 * IFERROR(VLOOKUP(F320, EXCHANGE_RATE!A:B, 2, FALSE), "Currency not found"))</f>
        <v>8.4999959999999994</v>
      </c>
      <c r="K320" s="184">
        <f t="shared" si="23"/>
        <v>8.5</v>
      </c>
      <c r="L320" s="184">
        <f>IF(C320="MTS", B320, B320 * IFERROR(VLOOKUP(C320, 'QTY_CONVERSIONS '!A:B, 2, FALSE), "Units not  found"))</f>
        <v>2.4E-2</v>
      </c>
      <c r="M320" s="185">
        <f t="shared" si="24"/>
        <v>204</v>
      </c>
      <c r="N320" s="143" t="str">
        <f>IFERROR(VLOOKUP(D320, Product_Category!A:B, 2, FALSE), "Uncategorized")</f>
        <v>CROSCARMELLOSE SODIUM</v>
      </c>
      <c r="O320" s="186">
        <f t="shared" si="26"/>
        <v>8500</v>
      </c>
      <c r="P320" s="185">
        <f t="shared" si="25"/>
        <v>204</v>
      </c>
      <c r="Q320" s="143">
        <v>2023</v>
      </c>
      <c r="R320" s="143" t="str">
        <f>IFERROR(VLOOKUP(G320,'SOURCE COMPANY'!A:B, 2, FALSE), "")</f>
        <v>AZISTA INDUSTRIES</v>
      </c>
      <c r="S320" s="143" t="str">
        <f>IFERROR(VLOOKUP(H320,'CUSTOMER NAME'!A:B, 2, FALSE), "")</f>
        <v>AZISTA</v>
      </c>
    </row>
    <row r="321" spans="1:19">
      <c r="A321" s="87" t="s">
        <v>1149</v>
      </c>
      <c r="B321" s="87">
        <v>4</v>
      </c>
      <c r="C321" s="87" t="s">
        <v>2261</v>
      </c>
      <c r="D321" s="87" t="s">
        <v>104</v>
      </c>
      <c r="E321" s="248">
        <v>500</v>
      </c>
      <c r="F321" s="87" t="s">
        <v>1730</v>
      </c>
      <c r="G321" s="87" t="s">
        <v>1150</v>
      </c>
      <c r="H321" s="118" t="s">
        <v>4229</v>
      </c>
      <c r="I321" s="183" t="str">
        <f>I320</f>
        <v>September</v>
      </c>
      <c r="J321" s="184">
        <f>IF(F321="USD", E321, E321 * IFERROR(VLOOKUP(F321, EXCHANGE_RATE!A:B, 2, FALSE), "Currency not found"))</f>
        <v>6</v>
      </c>
      <c r="K321" s="184">
        <f t="shared" si="23"/>
        <v>6</v>
      </c>
      <c r="L321" s="184">
        <f>IF(C321="MTS", B321, B321 * IFERROR(VLOOKUP(C321, 'QTY_CONVERSIONS '!A:B, 2, FALSE), "Units not  found"))</f>
        <v>0.8</v>
      </c>
      <c r="M321" s="185">
        <f t="shared" si="24"/>
        <v>24</v>
      </c>
      <c r="N321" s="143" t="str">
        <f>IFERROR(VLOOKUP(D321, Product_Category!A:B, 2, FALSE), "Uncategorized")</f>
        <v>MAGNESIUM STEARATE</v>
      </c>
      <c r="O321" s="186">
        <f t="shared" si="26"/>
        <v>6000</v>
      </c>
      <c r="P321" s="185">
        <f t="shared" si="25"/>
        <v>4800</v>
      </c>
      <c r="Q321" s="143">
        <v>2023</v>
      </c>
      <c r="R321" s="143" t="str">
        <f>IFERROR(VLOOKUP(G321,'SOURCE COMPANY'!A:B, 2, FALSE), "")</f>
        <v>G B TRADERS</v>
      </c>
      <c r="S321" s="143" t="str">
        <f>IFERROR(VLOOKUP(H321,'CUSTOMER NAME'!A:B, 2, FALSE), "")</f>
        <v>AZISTA</v>
      </c>
    </row>
    <row r="322" spans="1:19">
      <c r="A322" s="87" t="s">
        <v>1449</v>
      </c>
      <c r="B322" s="87">
        <v>24.99</v>
      </c>
      <c r="C322" s="87" t="s">
        <v>7</v>
      </c>
      <c r="D322" s="87" t="s">
        <v>1434</v>
      </c>
      <c r="E322" s="42">
        <v>640.25599999999997</v>
      </c>
      <c r="F322" s="87" t="s">
        <v>1730</v>
      </c>
      <c r="G322" s="87" t="s">
        <v>1450</v>
      </c>
      <c r="H322" s="118" t="s">
        <v>4229</v>
      </c>
      <c r="I322" s="183" t="str">
        <f>I321</f>
        <v>September</v>
      </c>
      <c r="J322" s="184">
        <f>IF(F322="USD", E322, E322 * IFERROR(VLOOKUP(F322, EXCHANGE_RATE!A:B, 2, FALSE), "Currency not found"))</f>
        <v>7.6830720000000001</v>
      </c>
      <c r="K322" s="184">
        <f t="shared" ref="K322:K385" si="28">ROUNDUP(J322,2)</f>
        <v>7.6899999999999995</v>
      </c>
      <c r="L322" s="184">
        <f>IF(C322="MTS", B322, B322 * IFERROR(VLOOKUP(C322, 'QTY_CONVERSIONS '!A:B, 2, FALSE), "Units not  found"))</f>
        <v>2.4989999999999998E-2</v>
      </c>
      <c r="M322" s="185">
        <f t="shared" ref="M322:M385" si="29">B322*K322</f>
        <v>192.17309999999998</v>
      </c>
      <c r="N322" s="143" t="str">
        <f>IFERROR(VLOOKUP(D322, Product_Category!A:B, 2, FALSE), "Uncategorized")</f>
        <v>CROSCARMELLOSE SODIUM</v>
      </c>
      <c r="O322" s="186">
        <f t="shared" si="26"/>
        <v>7689.9999999999991</v>
      </c>
      <c r="P322" s="185">
        <f t="shared" ref="P322:P385" si="30">L322*O322</f>
        <v>192.17309999999998</v>
      </c>
      <c r="Q322" s="143">
        <v>2023</v>
      </c>
      <c r="R322" s="143" t="str">
        <f>IFERROR(VLOOKUP(G322,'SOURCE COMPANY'!A:B, 2, FALSE), "")</f>
        <v>HETERO HEALTHCARE</v>
      </c>
      <c r="S322" s="143" t="str">
        <f>IFERROR(VLOOKUP(H322,'CUSTOMER NAME'!A:B, 2, FALSE), "")</f>
        <v>AZISTA</v>
      </c>
    </row>
    <row r="323" spans="1:19">
      <c r="A323" s="87" t="s">
        <v>1449</v>
      </c>
      <c r="B323" s="87">
        <v>99.96</v>
      </c>
      <c r="C323" s="87" t="s">
        <v>7</v>
      </c>
      <c r="D323" s="87" t="s">
        <v>1451</v>
      </c>
      <c r="E323" s="42">
        <v>210.084</v>
      </c>
      <c r="F323" s="87" t="s">
        <v>1730</v>
      </c>
      <c r="G323" s="87" t="s">
        <v>1450</v>
      </c>
      <c r="H323" s="118" t="s">
        <v>4229</v>
      </c>
      <c r="I323" s="183" t="str">
        <f>I322</f>
        <v>September</v>
      </c>
      <c r="J323" s="184">
        <f>IF(F323="USD", E323, E323 * IFERROR(VLOOKUP(F323, EXCHANGE_RATE!A:B, 2, FALSE), "Currency not found"))</f>
        <v>2.5210080000000001</v>
      </c>
      <c r="K323" s="184">
        <f t="shared" si="28"/>
        <v>2.5299999999999998</v>
      </c>
      <c r="L323" s="184">
        <f>IF(C323="MTS", B323, B323 * IFERROR(VLOOKUP(C323, 'QTY_CONVERSIONS '!A:B, 2, FALSE), "Units not  found"))</f>
        <v>9.9959999999999993E-2</v>
      </c>
      <c r="M323" s="185">
        <f t="shared" si="29"/>
        <v>252.89879999999997</v>
      </c>
      <c r="N323" s="143" t="str">
        <f>IFERROR(VLOOKUP(D323, Product_Category!A:B, 2, FALSE), "Uncategorized")</f>
        <v>MCC</v>
      </c>
      <c r="O323" s="186">
        <f t="shared" ref="O323:O386" si="31">K323*1000</f>
        <v>2530</v>
      </c>
      <c r="P323" s="185">
        <f t="shared" si="30"/>
        <v>252.89879999999999</v>
      </c>
      <c r="Q323" s="143">
        <v>2023</v>
      </c>
      <c r="R323" s="143" t="str">
        <f>IFERROR(VLOOKUP(G323,'SOURCE COMPANY'!A:B, 2, FALSE), "")</f>
        <v>HETERO HEALTHCARE</v>
      </c>
      <c r="S323" s="143" t="str">
        <f>IFERROR(VLOOKUP(H323,'CUSTOMER NAME'!A:B, 2, FALSE), "")</f>
        <v>AZISTA</v>
      </c>
    </row>
    <row r="324" spans="1:19">
      <c r="A324" s="87" t="s">
        <v>1449</v>
      </c>
      <c r="B324" s="87">
        <v>24.99</v>
      </c>
      <c r="C324" s="87" t="s">
        <v>7</v>
      </c>
      <c r="D324" s="87" t="s">
        <v>1452</v>
      </c>
      <c r="E324" s="42">
        <v>200.08</v>
      </c>
      <c r="F324" s="87" t="s">
        <v>1730</v>
      </c>
      <c r="G324" s="87" t="s">
        <v>1450</v>
      </c>
      <c r="H324" s="118" t="s">
        <v>4229</v>
      </c>
      <c r="I324" s="183" t="str">
        <f>I323</f>
        <v>September</v>
      </c>
      <c r="J324" s="184">
        <f>IF(F324="USD", E324, E324 * IFERROR(VLOOKUP(F324, EXCHANGE_RATE!A:B, 2, FALSE), "Currency not found"))</f>
        <v>2.40096</v>
      </c>
      <c r="K324" s="184">
        <f t="shared" si="28"/>
        <v>2.4099999999999997</v>
      </c>
      <c r="L324" s="184">
        <f>IF(C324="MTS", B324, B324 * IFERROR(VLOOKUP(C324, 'QTY_CONVERSIONS '!A:B, 2, FALSE), "Units not  found"))</f>
        <v>2.4989999999999998E-2</v>
      </c>
      <c r="M324" s="185">
        <f t="shared" si="29"/>
        <v>60.225899999999989</v>
      </c>
      <c r="N324" s="143" t="str">
        <f>IFERROR(VLOOKUP(D324, Product_Category!A:B, 2, FALSE), "Uncategorized")</f>
        <v>MAGNESIUM STEARATE</v>
      </c>
      <c r="O324" s="186">
        <f t="shared" si="31"/>
        <v>2409.9999999999995</v>
      </c>
      <c r="P324" s="185">
        <f t="shared" si="30"/>
        <v>60.225899999999982</v>
      </c>
      <c r="Q324" s="143">
        <v>2023</v>
      </c>
      <c r="R324" s="143" t="str">
        <f>IFERROR(VLOOKUP(G324,'SOURCE COMPANY'!A:B, 2, FALSE), "")</f>
        <v>HETERO HEALTHCARE</v>
      </c>
      <c r="S324" s="143" t="str">
        <f>IFERROR(VLOOKUP(H324,'CUSTOMER NAME'!A:B, 2, FALSE), "")</f>
        <v>AZISTA</v>
      </c>
    </row>
    <row r="325" spans="1:19">
      <c r="A325" s="191" t="s">
        <v>1149</v>
      </c>
      <c r="B325" s="191">
        <v>4.9000000000000004</v>
      </c>
      <c r="C325" s="191" t="s">
        <v>7</v>
      </c>
      <c r="D325" s="191" t="s">
        <v>910</v>
      </c>
      <c r="E325" s="191">
        <v>9.69</v>
      </c>
      <c r="F325" s="191" t="s">
        <v>9</v>
      </c>
      <c r="G325" s="191" t="s">
        <v>1450</v>
      </c>
      <c r="H325" s="118" t="s">
        <v>4229</v>
      </c>
      <c r="I325" s="187" t="s">
        <v>3034</v>
      </c>
      <c r="J325" s="184">
        <f>IF(F325="USD", E325, E325 * IFERROR(VLOOKUP(F325, EXCHANGE_RATE!A:B, 2, FALSE), "Currency not found"))</f>
        <v>9.69</v>
      </c>
      <c r="K325" s="184">
        <f t="shared" si="28"/>
        <v>9.69</v>
      </c>
      <c r="L325" s="184">
        <f>IF(C325="MTS", B325, B325 * IFERROR(VLOOKUP(C325, 'QTY_CONVERSIONS '!A:B, 2, FALSE), "Units not  found"))</f>
        <v>4.9000000000000007E-3</v>
      </c>
      <c r="M325" s="185">
        <f t="shared" si="29"/>
        <v>47.481000000000002</v>
      </c>
      <c r="N325" s="143" t="str">
        <f>IFERROR(VLOOKUP(D325, Product_Category!A:B, 2, FALSE), "Uncategorized")</f>
        <v>MAGNESIUM STEARATE</v>
      </c>
      <c r="O325" s="186">
        <f t="shared" si="31"/>
        <v>9690</v>
      </c>
      <c r="P325" s="185">
        <f t="shared" si="30"/>
        <v>47.481000000000009</v>
      </c>
      <c r="Q325" s="143">
        <v>2023</v>
      </c>
      <c r="R325" s="143" t="str">
        <f>IFERROR(VLOOKUP(G325,'SOURCE COMPANY'!A:B, 2, FALSE), "")</f>
        <v>HETERO HEALTHCARE</v>
      </c>
      <c r="S325" s="143" t="str">
        <f>IFERROR(VLOOKUP(H325,'CUSTOMER NAME'!A:B, 2, FALSE), "")</f>
        <v>AZISTA</v>
      </c>
    </row>
    <row r="326" spans="1:19">
      <c r="A326" s="191" t="s">
        <v>1149</v>
      </c>
      <c r="B326" s="191">
        <v>49.8</v>
      </c>
      <c r="C326" s="191" t="s">
        <v>7</v>
      </c>
      <c r="D326" s="191" t="s">
        <v>266</v>
      </c>
      <c r="E326" s="191">
        <v>2.59</v>
      </c>
      <c r="F326" s="191" t="s">
        <v>9</v>
      </c>
      <c r="G326" s="191" t="s">
        <v>1450</v>
      </c>
      <c r="H326" s="118" t="s">
        <v>4229</v>
      </c>
      <c r="I326" s="187" t="s">
        <v>3034</v>
      </c>
      <c r="J326" s="184">
        <f>IF(F326="USD", E326, E326 * IFERROR(VLOOKUP(F326, EXCHANGE_RATE!A:B, 2, FALSE), "Currency not found"))</f>
        <v>2.59</v>
      </c>
      <c r="K326" s="184">
        <f t="shared" si="28"/>
        <v>2.59</v>
      </c>
      <c r="L326" s="184">
        <f>IF(C326="MTS", B326, B326 * IFERROR(VLOOKUP(C326, 'QTY_CONVERSIONS '!A:B, 2, FALSE), "Units not  found"))</f>
        <v>4.9799999999999997E-2</v>
      </c>
      <c r="M326" s="185">
        <f t="shared" si="29"/>
        <v>128.982</v>
      </c>
      <c r="N326" s="143" t="str">
        <f>IFERROR(VLOOKUP(D326, Product_Category!A:B, 2, FALSE), "Uncategorized")</f>
        <v>MCC</v>
      </c>
      <c r="O326" s="186">
        <f t="shared" si="31"/>
        <v>2590</v>
      </c>
      <c r="P326" s="185">
        <f t="shared" si="30"/>
        <v>128.982</v>
      </c>
      <c r="Q326" s="143">
        <v>2023</v>
      </c>
      <c r="R326" s="143" t="str">
        <f>IFERROR(VLOOKUP(G326,'SOURCE COMPANY'!A:B, 2, FALSE), "")</f>
        <v>HETERO HEALTHCARE</v>
      </c>
      <c r="S326" s="143" t="str">
        <f>IFERROR(VLOOKUP(H326,'CUSTOMER NAME'!A:B, 2, FALSE), "")</f>
        <v>AZISTA</v>
      </c>
    </row>
    <row r="327" spans="1:19">
      <c r="A327" s="191" t="s">
        <v>1149</v>
      </c>
      <c r="B327" s="191">
        <v>99.8</v>
      </c>
      <c r="C327" s="191" t="s">
        <v>7</v>
      </c>
      <c r="D327" s="191" t="s">
        <v>266</v>
      </c>
      <c r="E327" s="191">
        <v>2.59</v>
      </c>
      <c r="F327" s="191" t="s">
        <v>9</v>
      </c>
      <c r="G327" s="191" t="s">
        <v>1450</v>
      </c>
      <c r="H327" s="118" t="s">
        <v>4229</v>
      </c>
      <c r="I327" s="187" t="s">
        <v>3034</v>
      </c>
      <c r="J327" s="184">
        <f>IF(F327="USD", E327, E327 * IFERROR(VLOOKUP(F327, EXCHANGE_RATE!A:B, 2, FALSE), "Currency not found"))</f>
        <v>2.59</v>
      </c>
      <c r="K327" s="184">
        <f t="shared" si="28"/>
        <v>2.59</v>
      </c>
      <c r="L327" s="184">
        <f>IF(C327="MTS", B327, B327 * IFERROR(VLOOKUP(C327, 'QTY_CONVERSIONS '!A:B, 2, FALSE), "Units not  found"))</f>
        <v>9.98E-2</v>
      </c>
      <c r="M327" s="185">
        <f t="shared" si="29"/>
        <v>258.48199999999997</v>
      </c>
      <c r="N327" s="143" t="str">
        <f>IFERROR(VLOOKUP(D327, Product_Category!A:B, 2, FALSE), "Uncategorized")</f>
        <v>MCC</v>
      </c>
      <c r="O327" s="186">
        <f t="shared" si="31"/>
        <v>2590</v>
      </c>
      <c r="P327" s="185">
        <f t="shared" si="30"/>
        <v>258.48200000000003</v>
      </c>
      <c r="Q327" s="143">
        <v>2023</v>
      </c>
      <c r="R327" s="143" t="str">
        <f>IFERROR(VLOOKUP(G327,'SOURCE COMPANY'!A:B, 2, FALSE), "")</f>
        <v>HETERO HEALTHCARE</v>
      </c>
      <c r="S327" s="143" t="str">
        <f>IFERROR(VLOOKUP(H327,'CUSTOMER NAME'!A:B, 2, FALSE), "")</f>
        <v>AZISTA</v>
      </c>
    </row>
    <row r="328" spans="1:19">
      <c r="A328" s="191" t="s">
        <v>897</v>
      </c>
      <c r="B328" s="191">
        <v>225</v>
      </c>
      <c r="C328" s="191" t="s">
        <v>7</v>
      </c>
      <c r="D328" s="191" t="s">
        <v>3048</v>
      </c>
      <c r="E328" s="191">
        <v>8.8000000000000007</v>
      </c>
      <c r="F328" s="191" t="s">
        <v>9</v>
      </c>
      <c r="G328" s="192" t="s">
        <v>3123</v>
      </c>
      <c r="H328" s="120" t="s">
        <v>3124</v>
      </c>
      <c r="I328" s="187" t="s">
        <v>3034</v>
      </c>
      <c r="J328" s="184">
        <f>IF(F328="USD", E328, E328 * IFERROR(VLOOKUP(F328, EXCHANGE_RATE!A:B, 2, FALSE), "Currency not found"))</f>
        <v>8.8000000000000007</v>
      </c>
      <c r="K328" s="184">
        <f t="shared" si="28"/>
        <v>8.8000000000000007</v>
      </c>
      <c r="L328" s="184">
        <f>IF(C328="MTS", B328, B328 * IFERROR(VLOOKUP(C328, 'QTY_CONVERSIONS '!A:B, 2, FALSE), "Units not  found"))</f>
        <v>0.22500000000000001</v>
      </c>
      <c r="M328" s="185">
        <f t="shared" si="29"/>
        <v>1980.0000000000002</v>
      </c>
      <c r="N328" s="143" t="str">
        <f>IFERROR(VLOOKUP(D328, Product_Category!A:B, 2, FALSE), "Uncategorized")</f>
        <v>CROSCARMELLOSE SODIUM</v>
      </c>
      <c r="O328" s="186">
        <f t="shared" si="31"/>
        <v>8800</v>
      </c>
      <c r="P328" s="185">
        <f t="shared" si="30"/>
        <v>1980</v>
      </c>
      <c r="Q328" s="143">
        <v>2023</v>
      </c>
      <c r="R328" s="143" t="str">
        <f>IFERROR(VLOOKUP(G328,'SOURCE COMPANY'!A:B, 2, FALSE), "")</f>
        <v>SKJ HEALTHCARE</v>
      </c>
      <c r="S328" s="143" t="str">
        <f>IFERROR(VLOOKUP(H328,'CUSTOMER NAME'!A:B, 2, FALSE), "")</f>
        <v>BAGHDAD IRAQ</v>
      </c>
    </row>
    <row r="329" spans="1:19">
      <c r="A329" s="87" t="s">
        <v>1000</v>
      </c>
      <c r="B329" s="87">
        <v>45000</v>
      </c>
      <c r="C329" s="87" t="s">
        <v>7</v>
      </c>
      <c r="D329" s="87" t="s">
        <v>19</v>
      </c>
      <c r="E329" s="248">
        <v>1.2649999999999999</v>
      </c>
      <c r="F329" s="87" t="s">
        <v>9</v>
      </c>
      <c r="G329" s="192" t="s">
        <v>2783</v>
      </c>
      <c r="H329" s="143" t="s">
        <v>714</v>
      </c>
      <c r="I329" s="183" t="str">
        <f t="shared" ref="I329:I337" si="32">I328</f>
        <v>September</v>
      </c>
      <c r="J329" s="184">
        <f>IF(F329="USD", E329, E329 * IFERROR(VLOOKUP(F329, EXCHANGE_RATE!A:B, 2, FALSE), "Currency not found"))</f>
        <v>1.2649999999999999</v>
      </c>
      <c r="K329" s="184">
        <f t="shared" si="28"/>
        <v>1.27</v>
      </c>
      <c r="L329" s="184">
        <f>IF(C329="MTS", B329, B329 * IFERROR(VLOOKUP(C329, 'QTY_CONVERSIONS '!A:B, 2, FALSE), "Units not  found"))</f>
        <v>45</v>
      </c>
      <c r="M329" s="185">
        <f t="shared" si="29"/>
        <v>57150</v>
      </c>
      <c r="N329" s="143" t="str">
        <f>IFERROR(VLOOKUP(D329, Product_Category!A:B, 2, FALSE), "Uncategorized")</f>
        <v>CMC</v>
      </c>
      <c r="O329" s="186">
        <f t="shared" si="31"/>
        <v>1270</v>
      </c>
      <c r="P329" s="185">
        <f t="shared" si="30"/>
        <v>57150</v>
      </c>
      <c r="Q329" s="143">
        <v>2023</v>
      </c>
      <c r="R329" s="143" t="str">
        <f>IFERROR(VLOOKUP(G329,'SOURCE COMPANY'!A:B, 2, FALSE), "")</f>
        <v>Dhariyal Polymers</v>
      </c>
      <c r="S329" s="143" t="str">
        <f>IFERROR(VLOOKUP(H329,'CUSTOMER NAME'!A:B, 2, FALSE), "")</f>
        <v>Balayan Bay Batangas</v>
      </c>
    </row>
    <row r="330" spans="1:19">
      <c r="A330" s="85" t="s">
        <v>713</v>
      </c>
      <c r="B330" s="85">
        <v>45000</v>
      </c>
      <c r="C330" s="85" t="s">
        <v>7</v>
      </c>
      <c r="D330" s="85" t="s">
        <v>19</v>
      </c>
      <c r="E330" s="248">
        <v>1.2649999999999999</v>
      </c>
      <c r="F330" s="85" t="s">
        <v>9</v>
      </c>
      <c r="G330" s="192" t="s">
        <v>2783</v>
      </c>
      <c r="H330" s="143" t="s">
        <v>714</v>
      </c>
      <c r="I330" s="183" t="str">
        <f t="shared" si="32"/>
        <v>September</v>
      </c>
      <c r="J330" s="184">
        <f>IF(F330="USD", E330, E330 * IFERROR(VLOOKUP(F330, EXCHANGE_RATE!A:B, 2, FALSE), "Currency not found"))</f>
        <v>1.2649999999999999</v>
      </c>
      <c r="K330" s="184">
        <f t="shared" si="28"/>
        <v>1.27</v>
      </c>
      <c r="L330" s="184">
        <f>IF(C330="MTS", B330, B330 * IFERROR(VLOOKUP(C330, 'QTY_CONVERSIONS '!A:B, 2, FALSE), "Units not  found"))</f>
        <v>45</v>
      </c>
      <c r="M330" s="185">
        <f t="shared" si="29"/>
        <v>57150</v>
      </c>
      <c r="N330" s="143" t="str">
        <f>IFERROR(VLOOKUP(D330, Product_Category!A:B, 2, FALSE), "Uncategorized")</f>
        <v>CMC</v>
      </c>
      <c r="O330" s="186">
        <f t="shared" si="31"/>
        <v>1270</v>
      </c>
      <c r="P330" s="185">
        <f t="shared" si="30"/>
        <v>57150</v>
      </c>
      <c r="Q330" s="143">
        <v>2023</v>
      </c>
      <c r="R330" s="143" t="str">
        <f>IFERROR(VLOOKUP(G330,'SOURCE COMPANY'!A:B, 2, FALSE), "")</f>
        <v>Dhariyal Polymers</v>
      </c>
      <c r="S330" s="143" t="str">
        <f>IFERROR(VLOOKUP(H330,'CUSTOMER NAME'!A:B, 2, FALSE), "")</f>
        <v>Balayan Bay Batangas</v>
      </c>
    </row>
    <row r="331" spans="1:19">
      <c r="A331" s="85" t="s">
        <v>713</v>
      </c>
      <c r="B331" s="85">
        <v>30000</v>
      </c>
      <c r="C331" s="85" t="s">
        <v>7</v>
      </c>
      <c r="D331" s="85" t="s">
        <v>19</v>
      </c>
      <c r="E331" s="248">
        <v>1.2649999999999999</v>
      </c>
      <c r="F331" s="85" t="s">
        <v>9</v>
      </c>
      <c r="G331" s="192" t="s">
        <v>2783</v>
      </c>
      <c r="H331" s="143" t="s">
        <v>714</v>
      </c>
      <c r="I331" s="183" t="str">
        <f t="shared" si="32"/>
        <v>September</v>
      </c>
      <c r="J331" s="184">
        <f>IF(F331="USD", E331, E331 * IFERROR(VLOOKUP(F331, EXCHANGE_RATE!A:B, 2, FALSE), "Currency not found"))</f>
        <v>1.2649999999999999</v>
      </c>
      <c r="K331" s="184">
        <f t="shared" si="28"/>
        <v>1.27</v>
      </c>
      <c r="L331" s="184">
        <f>IF(C331="MTS", B331, B331 * IFERROR(VLOOKUP(C331, 'QTY_CONVERSIONS '!A:B, 2, FALSE), "Units not  found"))</f>
        <v>30</v>
      </c>
      <c r="M331" s="185">
        <f t="shared" si="29"/>
        <v>38100</v>
      </c>
      <c r="N331" s="143" t="str">
        <f>IFERROR(VLOOKUP(D331, Product_Category!A:B, 2, FALSE), "Uncategorized")</f>
        <v>CMC</v>
      </c>
      <c r="O331" s="186">
        <f t="shared" si="31"/>
        <v>1270</v>
      </c>
      <c r="P331" s="185">
        <f t="shared" si="30"/>
        <v>38100</v>
      </c>
      <c r="Q331" s="143">
        <v>2023</v>
      </c>
      <c r="R331" s="143" t="str">
        <f>IFERROR(VLOOKUP(G331,'SOURCE COMPANY'!A:B, 2, FALSE), "")</f>
        <v>Dhariyal Polymers</v>
      </c>
      <c r="S331" s="143" t="str">
        <f>IFERROR(VLOOKUP(H331,'CUSTOMER NAME'!A:B, 2, FALSE), "")</f>
        <v>Balayan Bay Batangas</v>
      </c>
    </row>
    <row r="332" spans="1:19">
      <c r="A332" s="85" t="s">
        <v>1000</v>
      </c>
      <c r="B332" s="85">
        <v>10000</v>
      </c>
      <c r="C332" s="85" t="s">
        <v>7</v>
      </c>
      <c r="D332" s="85" t="s">
        <v>19</v>
      </c>
      <c r="E332" s="248">
        <v>2.5999479999999999</v>
      </c>
      <c r="F332" s="85" t="s">
        <v>9</v>
      </c>
      <c r="G332" s="192" t="s">
        <v>2783</v>
      </c>
      <c r="H332" s="143" t="s">
        <v>714</v>
      </c>
      <c r="I332" s="183" t="str">
        <f t="shared" si="32"/>
        <v>September</v>
      </c>
      <c r="J332" s="184">
        <f>IF(F332="USD", E332, E332 * IFERROR(VLOOKUP(F332, EXCHANGE_RATE!A:B, 2, FALSE), "Currency not found"))</f>
        <v>2.5999479999999999</v>
      </c>
      <c r="K332" s="184">
        <f t="shared" si="28"/>
        <v>2.5999999999999996</v>
      </c>
      <c r="L332" s="184">
        <f>IF(C332="MTS", B332, B332 * IFERROR(VLOOKUP(C332, 'QTY_CONVERSIONS '!A:B, 2, FALSE), "Units not  found"))</f>
        <v>10</v>
      </c>
      <c r="M332" s="185">
        <f t="shared" si="29"/>
        <v>25999.999999999996</v>
      </c>
      <c r="N332" s="143" t="str">
        <f>IFERROR(VLOOKUP(D332, Product_Category!A:B, 2, FALSE), "Uncategorized")</f>
        <v>CMC</v>
      </c>
      <c r="O332" s="186">
        <f t="shared" si="31"/>
        <v>2599.9999999999995</v>
      </c>
      <c r="P332" s="185">
        <f t="shared" si="30"/>
        <v>25999.999999999996</v>
      </c>
      <c r="Q332" s="143">
        <v>2023</v>
      </c>
      <c r="R332" s="143" t="str">
        <f>IFERROR(VLOOKUP(G332,'SOURCE COMPANY'!A:B, 2, FALSE), "")</f>
        <v>Dhariyal Polymers</v>
      </c>
      <c r="S332" s="143" t="str">
        <f>IFERROR(VLOOKUP(H332,'CUSTOMER NAME'!A:B, 2, FALSE), "")</f>
        <v>Balayan Bay Batangas</v>
      </c>
    </row>
    <row r="333" spans="1:19">
      <c r="A333" s="85" t="s">
        <v>1000</v>
      </c>
      <c r="B333" s="85">
        <v>80</v>
      </c>
      <c r="C333" s="85" t="s">
        <v>7</v>
      </c>
      <c r="D333" s="85" t="s">
        <v>19</v>
      </c>
      <c r="E333" s="248">
        <v>4.45</v>
      </c>
      <c r="F333" s="85" t="s">
        <v>9</v>
      </c>
      <c r="G333" s="192" t="s">
        <v>2783</v>
      </c>
      <c r="H333" s="143" t="s">
        <v>714</v>
      </c>
      <c r="I333" s="183" t="str">
        <f t="shared" si="32"/>
        <v>September</v>
      </c>
      <c r="J333" s="184">
        <f>IF(F333="USD", E333, E333 * IFERROR(VLOOKUP(F333, EXCHANGE_RATE!A:B, 2, FALSE), "Currency not found"))</f>
        <v>4.45</v>
      </c>
      <c r="K333" s="184">
        <f t="shared" si="28"/>
        <v>4.45</v>
      </c>
      <c r="L333" s="184">
        <f>IF(C333="MTS", B333, B333 * IFERROR(VLOOKUP(C333, 'QTY_CONVERSIONS '!A:B, 2, FALSE), "Units not  found"))</f>
        <v>0.08</v>
      </c>
      <c r="M333" s="185">
        <f t="shared" si="29"/>
        <v>356</v>
      </c>
      <c r="N333" s="143" t="str">
        <f>IFERROR(VLOOKUP(D333, Product_Category!A:B, 2, FALSE), "Uncategorized")</f>
        <v>CMC</v>
      </c>
      <c r="O333" s="186">
        <f t="shared" si="31"/>
        <v>4450</v>
      </c>
      <c r="P333" s="185">
        <f t="shared" si="30"/>
        <v>356</v>
      </c>
      <c r="Q333" s="143">
        <v>2023</v>
      </c>
      <c r="R333" s="143" t="str">
        <f>IFERROR(VLOOKUP(G333,'SOURCE COMPANY'!A:B, 2, FALSE), "")</f>
        <v>Dhariyal Polymers</v>
      </c>
      <c r="S333" s="143" t="str">
        <f>IFERROR(VLOOKUP(H333,'CUSTOMER NAME'!A:B, 2, FALSE), "")</f>
        <v>Balayan Bay Batangas</v>
      </c>
    </row>
    <row r="334" spans="1:19">
      <c r="A334" s="87" t="s">
        <v>1000</v>
      </c>
      <c r="B334" s="21">
        <v>30000</v>
      </c>
      <c r="C334" s="87" t="s">
        <v>7</v>
      </c>
      <c r="D334" s="87" t="s">
        <v>2026</v>
      </c>
      <c r="E334" s="41">
        <v>1.2649999999999999</v>
      </c>
      <c r="F334" s="87" t="s">
        <v>9</v>
      </c>
      <c r="G334" s="192" t="s">
        <v>2783</v>
      </c>
      <c r="H334" s="143" t="s">
        <v>714</v>
      </c>
      <c r="I334" s="183" t="str">
        <f t="shared" si="32"/>
        <v>September</v>
      </c>
      <c r="J334" s="184">
        <f>IF(F334="USD", E334, E334 * IFERROR(VLOOKUP(F334, EXCHANGE_RATE!A:B, 2, FALSE), "Currency not found"))</f>
        <v>1.2649999999999999</v>
      </c>
      <c r="K334" s="184">
        <f t="shared" si="28"/>
        <v>1.27</v>
      </c>
      <c r="L334" s="184">
        <f>IF(C334="MTS", B334, B334 * IFERROR(VLOOKUP(C334, 'QTY_CONVERSIONS '!A:B, 2, FALSE), "Units not  found"))</f>
        <v>30</v>
      </c>
      <c r="M334" s="185">
        <f t="shared" si="29"/>
        <v>38100</v>
      </c>
      <c r="N334" s="143" t="str">
        <f>IFERROR(VLOOKUP(D334, Product_Category!A:B, 2, FALSE), "Uncategorized")</f>
        <v>CMC</v>
      </c>
      <c r="O334" s="186">
        <f t="shared" si="31"/>
        <v>1270</v>
      </c>
      <c r="P334" s="185">
        <f t="shared" si="30"/>
        <v>38100</v>
      </c>
      <c r="Q334" s="143">
        <v>2023</v>
      </c>
      <c r="R334" s="143" t="str">
        <f>IFERROR(VLOOKUP(G334,'SOURCE COMPANY'!A:B, 2, FALSE), "")</f>
        <v>Dhariyal Polymers</v>
      </c>
      <c r="S334" s="143" t="str">
        <f>IFERROR(VLOOKUP(H334,'CUSTOMER NAME'!A:B, 2, FALSE), "")</f>
        <v>Balayan Bay Batangas</v>
      </c>
    </row>
    <row r="335" spans="1:19">
      <c r="A335" s="87" t="s">
        <v>1000</v>
      </c>
      <c r="B335" s="21">
        <v>30000</v>
      </c>
      <c r="C335" s="87" t="s">
        <v>7</v>
      </c>
      <c r="D335" s="87" t="s">
        <v>2026</v>
      </c>
      <c r="E335" s="41">
        <v>1.2649999999999999</v>
      </c>
      <c r="F335" s="87" t="s">
        <v>9</v>
      </c>
      <c r="G335" s="192" t="s">
        <v>2783</v>
      </c>
      <c r="H335" s="143" t="s">
        <v>714</v>
      </c>
      <c r="I335" s="183" t="str">
        <f t="shared" si="32"/>
        <v>September</v>
      </c>
      <c r="J335" s="184">
        <f>IF(F335="USD", E335, E335 * IFERROR(VLOOKUP(F335, EXCHANGE_RATE!A:B, 2, FALSE), "Currency not found"))</f>
        <v>1.2649999999999999</v>
      </c>
      <c r="K335" s="184">
        <f t="shared" si="28"/>
        <v>1.27</v>
      </c>
      <c r="L335" s="184">
        <f>IF(C335="MTS", B335, B335 * IFERROR(VLOOKUP(C335, 'QTY_CONVERSIONS '!A:B, 2, FALSE), "Units not  found"))</f>
        <v>30</v>
      </c>
      <c r="M335" s="185">
        <f t="shared" si="29"/>
        <v>38100</v>
      </c>
      <c r="N335" s="143" t="str">
        <f>IFERROR(VLOOKUP(D335, Product_Category!A:B, 2, FALSE), "Uncategorized")</f>
        <v>CMC</v>
      </c>
      <c r="O335" s="186">
        <f t="shared" si="31"/>
        <v>1270</v>
      </c>
      <c r="P335" s="185">
        <f t="shared" si="30"/>
        <v>38100</v>
      </c>
      <c r="Q335" s="143">
        <v>2023</v>
      </c>
      <c r="R335" s="143" t="str">
        <f>IFERROR(VLOOKUP(G335,'SOURCE COMPANY'!A:B, 2, FALSE), "")</f>
        <v>Dhariyal Polymers</v>
      </c>
      <c r="S335" s="143" t="str">
        <f>IFERROR(VLOOKUP(H335,'CUSTOMER NAME'!A:B, 2, FALSE), "")</f>
        <v>Balayan Bay Batangas</v>
      </c>
    </row>
    <row r="336" spans="1:19">
      <c r="A336" s="87" t="s">
        <v>1000</v>
      </c>
      <c r="B336" s="21">
        <v>30000</v>
      </c>
      <c r="C336" s="87" t="s">
        <v>7</v>
      </c>
      <c r="D336" s="87" t="s">
        <v>19</v>
      </c>
      <c r="E336" s="41">
        <v>1.27</v>
      </c>
      <c r="F336" s="87" t="s">
        <v>9</v>
      </c>
      <c r="G336" s="192" t="s">
        <v>2783</v>
      </c>
      <c r="H336" s="143" t="s">
        <v>714</v>
      </c>
      <c r="I336" s="183" t="str">
        <f t="shared" si="32"/>
        <v>September</v>
      </c>
      <c r="J336" s="184">
        <f>IF(F336="USD", E336, E336 * IFERROR(VLOOKUP(F336, EXCHANGE_RATE!A:B, 2, FALSE), "Currency not found"))</f>
        <v>1.27</v>
      </c>
      <c r="K336" s="184">
        <f t="shared" si="28"/>
        <v>1.27</v>
      </c>
      <c r="L336" s="184">
        <f>IF(C336="MTS", B336, B336 * IFERROR(VLOOKUP(C336, 'QTY_CONVERSIONS '!A:B, 2, FALSE), "Units not  found"))</f>
        <v>30</v>
      </c>
      <c r="M336" s="185">
        <f t="shared" si="29"/>
        <v>38100</v>
      </c>
      <c r="N336" s="143" t="str">
        <f>IFERROR(VLOOKUP(D336, Product_Category!A:B, 2, FALSE), "Uncategorized")</f>
        <v>CMC</v>
      </c>
      <c r="O336" s="186">
        <f t="shared" si="31"/>
        <v>1270</v>
      </c>
      <c r="P336" s="185">
        <f t="shared" si="30"/>
        <v>38100</v>
      </c>
      <c r="Q336" s="143">
        <v>2023</v>
      </c>
      <c r="R336" s="143" t="str">
        <f>IFERROR(VLOOKUP(G336,'SOURCE COMPANY'!A:B, 2, FALSE), "")</f>
        <v>Dhariyal Polymers</v>
      </c>
      <c r="S336" s="143" t="str">
        <f>IFERROR(VLOOKUP(H336,'CUSTOMER NAME'!A:B, 2, FALSE), "")</f>
        <v>Balayan Bay Batangas</v>
      </c>
    </row>
    <row r="337" spans="1:19">
      <c r="A337" s="87" t="s">
        <v>1557</v>
      </c>
      <c r="B337" s="87">
        <v>30000</v>
      </c>
      <c r="C337" s="87" t="s">
        <v>7</v>
      </c>
      <c r="D337" s="87" t="s">
        <v>19</v>
      </c>
      <c r="E337" s="42">
        <v>2.8</v>
      </c>
      <c r="F337" s="87" t="s">
        <v>9</v>
      </c>
      <c r="G337" s="192" t="s">
        <v>2783</v>
      </c>
      <c r="H337" s="143" t="s">
        <v>714</v>
      </c>
      <c r="I337" s="183" t="str">
        <f t="shared" si="32"/>
        <v>September</v>
      </c>
      <c r="J337" s="184">
        <f>IF(F337="USD", E337, E337 * IFERROR(VLOOKUP(F337, EXCHANGE_RATE!A:B, 2, FALSE), "Currency not found"))</f>
        <v>2.8</v>
      </c>
      <c r="K337" s="184">
        <f t="shared" si="28"/>
        <v>2.8</v>
      </c>
      <c r="L337" s="184">
        <f>IF(C337="MTS", B337, B337 * IFERROR(VLOOKUP(C337, 'QTY_CONVERSIONS '!A:B, 2, FALSE), "Units not  found"))</f>
        <v>30</v>
      </c>
      <c r="M337" s="185">
        <f t="shared" si="29"/>
        <v>84000</v>
      </c>
      <c r="N337" s="143" t="str">
        <f>IFERROR(VLOOKUP(D337, Product_Category!A:B, 2, FALSE), "Uncategorized")</f>
        <v>CMC</v>
      </c>
      <c r="O337" s="186">
        <f t="shared" si="31"/>
        <v>2800</v>
      </c>
      <c r="P337" s="185">
        <f t="shared" si="30"/>
        <v>84000</v>
      </c>
      <c r="Q337" s="143">
        <v>2023</v>
      </c>
      <c r="R337" s="143" t="str">
        <f>IFERROR(VLOOKUP(G337,'SOURCE COMPANY'!A:B, 2, FALSE), "")</f>
        <v>Dhariyal Polymers</v>
      </c>
      <c r="S337" s="143" t="str">
        <f>IFERROR(VLOOKUP(H337,'CUSTOMER NAME'!A:B, 2, FALSE), "")</f>
        <v>Balayan Bay Batangas</v>
      </c>
    </row>
    <row r="338" spans="1:19">
      <c r="A338" s="192" t="s">
        <v>1000</v>
      </c>
      <c r="B338" s="192">
        <v>30000</v>
      </c>
      <c r="C338" s="192" t="s">
        <v>7</v>
      </c>
      <c r="D338" s="192" t="s">
        <v>2829</v>
      </c>
      <c r="E338" s="192">
        <v>1.2</v>
      </c>
      <c r="F338" s="192" t="s">
        <v>9</v>
      </c>
      <c r="G338" s="192" t="s">
        <v>2783</v>
      </c>
      <c r="H338" s="143" t="s">
        <v>714</v>
      </c>
      <c r="I338" s="187" t="s">
        <v>2670</v>
      </c>
      <c r="J338" s="184">
        <f>IF(F338="USD", E338, E338 * IFERROR(VLOOKUP(F338, EXCHANGE_RATE!A:B, 2, FALSE), "Currency not found"))</f>
        <v>1.2</v>
      </c>
      <c r="K338" s="184">
        <f t="shared" si="28"/>
        <v>1.2</v>
      </c>
      <c r="L338" s="184">
        <f>IF(C338="MTS", B338, B338 * IFERROR(VLOOKUP(C338, 'QTY_CONVERSIONS '!A:B, 2, FALSE), "Units not  found"))</f>
        <v>30</v>
      </c>
      <c r="M338" s="185">
        <f t="shared" si="29"/>
        <v>36000</v>
      </c>
      <c r="N338" s="143" t="str">
        <f>IFERROR(VLOOKUP(D338, Product_Category!A:B, 2, FALSE), "Uncategorized")</f>
        <v>CMC</v>
      </c>
      <c r="O338" s="186">
        <f t="shared" si="31"/>
        <v>1200</v>
      </c>
      <c r="P338" s="185">
        <f t="shared" si="30"/>
        <v>36000</v>
      </c>
      <c r="Q338" s="143">
        <v>2023</v>
      </c>
      <c r="R338" s="143" t="str">
        <f>IFERROR(VLOOKUP(G338,'SOURCE COMPANY'!A:B, 2, FALSE), "")</f>
        <v>Dhariyal Polymers</v>
      </c>
      <c r="S338" s="143" t="str">
        <f>IFERROR(VLOOKUP(H338,'CUSTOMER NAME'!A:B, 2, FALSE), "")</f>
        <v>Balayan Bay Batangas</v>
      </c>
    </row>
    <row r="339" spans="1:19">
      <c r="A339" s="192" t="s">
        <v>1000</v>
      </c>
      <c r="B339" s="192">
        <v>30000</v>
      </c>
      <c r="C339" s="192" t="s">
        <v>7</v>
      </c>
      <c r="D339" s="192" t="s">
        <v>19</v>
      </c>
      <c r="E339" s="192">
        <v>110.83</v>
      </c>
      <c r="F339" s="192" t="s">
        <v>9</v>
      </c>
      <c r="G339" s="192" t="s">
        <v>2783</v>
      </c>
      <c r="H339" s="143" t="s">
        <v>714</v>
      </c>
      <c r="I339" s="187" t="s">
        <v>3658</v>
      </c>
      <c r="J339" s="184">
        <f>IF(F339="USD", E339, E339 * IFERROR(VLOOKUP(F339, EXCHANGE_RATE!A:B, 2, FALSE), "Currency not found"))</f>
        <v>110.83</v>
      </c>
      <c r="K339" s="184">
        <f t="shared" si="28"/>
        <v>110.83</v>
      </c>
      <c r="L339" s="184">
        <f>IF(C339="MTS", B339, B339 * IFERROR(VLOOKUP(C339, 'QTY_CONVERSIONS '!A:B, 2, FALSE), "Units not  found"))</f>
        <v>30</v>
      </c>
      <c r="M339" s="185">
        <f t="shared" si="29"/>
        <v>3324900</v>
      </c>
      <c r="N339" s="143" t="str">
        <f>IFERROR(VLOOKUP(D339, Product_Category!A:B, 2, FALSE), "Uncategorized")</f>
        <v>CMC</v>
      </c>
      <c r="O339" s="186">
        <f t="shared" si="31"/>
        <v>110830</v>
      </c>
      <c r="P339" s="185">
        <f t="shared" si="30"/>
        <v>3324900</v>
      </c>
      <c r="Q339" s="143">
        <v>2023</v>
      </c>
      <c r="R339" s="143" t="str">
        <f>IFERROR(VLOOKUP(G339,'SOURCE COMPANY'!A:B, 2, FALSE), "")</f>
        <v>Dhariyal Polymers</v>
      </c>
      <c r="S339" s="143" t="str">
        <f>IFERROR(VLOOKUP(H339,'CUSTOMER NAME'!A:B, 2, FALSE), "")</f>
        <v>Balayan Bay Batangas</v>
      </c>
    </row>
    <row r="340" spans="1:19">
      <c r="A340" s="192" t="s">
        <v>1000</v>
      </c>
      <c r="B340" s="192">
        <v>30000</v>
      </c>
      <c r="C340" s="192" t="s">
        <v>7</v>
      </c>
      <c r="D340" s="192" t="s">
        <v>19</v>
      </c>
      <c r="E340" s="192">
        <v>1.2</v>
      </c>
      <c r="F340" s="192" t="s">
        <v>9</v>
      </c>
      <c r="G340" s="192" t="s">
        <v>2783</v>
      </c>
      <c r="H340" s="143" t="s">
        <v>714</v>
      </c>
      <c r="I340" s="187" t="s">
        <v>3658</v>
      </c>
      <c r="J340" s="184">
        <f>IF(F340="USD", E340, E340 * IFERROR(VLOOKUP(F340, EXCHANGE_RATE!A:B, 2, FALSE), "Currency not found"))</f>
        <v>1.2</v>
      </c>
      <c r="K340" s="184">
        <f t="shared" si="28"/>
        <v>1.2</v>
      </c>
      <c r="L340" s="184">
        <f>IF(C340="MTS", B340, B340 * IFERROR(VLOOKUP(C340, 'QTY_CONVERSIONS '!A:B, 2, FALSE), "Units not  found"))</f>
        <v>30</v>
      </c>
      <c r="M340" s="185">
        <f t="shared" si="29"/>
        <v>36000</v>
      </c>
      <c r="N340" s="143" t="str">
        <f>IFERROR(VLOOKUP(D340, Product_Category!A:B, 2, FALSE), "Uncategorized")</f>
        <v>CMC</v>
      </c>
      <c r="O340" s="186">
        <f t="shared" si="31"/>
        <v>1200</v>
      </c>
      <c r="P340" s="185">
        <f t="shared" si="30"/>
        <v>36000</v>
      </c>
      <c r="Q340" s="143">
        <v>2023</v>
      </c>
      <c r="R340" s="143" t="str">
        <f>IFERROR(VLOOKUP(G340,'SOURCE COMPANY'!A:B, 2, FALSE), "")</f>
        <v>Dhariyal Polymers</v>
      </c>
      <c r="S340" s="143" t="str">
        <f>IFERROR(VLOOKUP(H340,'CUSTOMER NAME'!A:B, 2, FALSE), "")</f>
        <v>Balayan Bay Batangas</v>
      </c>
    </row>
    <row r="341" spans="1:19">
      <c r="A341" s="192" t="s">
        <v>1000</v>
      </c>
      <c r="B341" s="192">
        <v>60000</v>
      </c>
      <c r="C341" s="192" t="s">
        <v>7</v>
      </c>
      <c r="D341" s="192" t="s">
        <v>798</v>
      </c>
      <c r="E341" s="192">
        <v>1.2</v>
      </c>
      <c r="F341" s="192" t="s">
        <v>9</v>
      </c>
      <c r="G341" s="192" t="s">
        <v>2783</v>
      </c>
      <c r="H341" s="143" t="s">
        <v>714</v>
      </c>
      <c r="I341" s="187" t="s">
        <v>3893</v>
      </c>
      <c r="J341" s="184">
        <f>IF(F341="USD", E341, E341 * IFERROR(VLOOKUP(F341, EXCHANGE_RATE!A:B, 2, FALSE), "Currency not found"))</f>
        <v>1.2</v>
      </c>
      <c r="K341" s="184">
        <f t="shared" si="28"/>
        <v>1.2</v>
      </c>
      <c r="L341" s="184">
        <f>IF(C341="MTS", B341, B341 * IFERROR(VLOOKUP(C341, 'QTY_CONVERSIONS '!A:B, 2, FALSE), "Units not  found"))</f>
        <v>60</v>
      </c>
      <c r="M341" s="185">
        <f t="shared" si="29"/>
        <v>72000</v>
      </c>
      <c r="N341" s="143" t="str">
        <f>IFERROR(VLOOKUP(D341, Product_Category!A:B, 2, FALSE), "Uncategorized")</f>
        <v>CMC</v>
      </c>
      <c r="O341" s="186">
        <f t="shared" si="31"/>
        <v>1200</v>
      </c>
      <c r="P341" s="185">
        <f t="shared" si="30"/>
        <v>72000</v>
      </c>
      <c r="Q341" s="143">
        <v>2023</v>
      </c>
      <c r="R341" s="143" t="str">
        <f>IFERROR(VLOOKUP(G341,'SOURCE COMPANY'!A:B, 2, FALSE), "")</f>
        <v>Dhariyal Polymers</v>
      </c>
      <c r="S341" s="143" t="str">
        <f>IFERROR(VLOOKUP(H341,'CUSTOMER NAME'!A:B, 2, FALSE), "")</f>
        <v>Balayan Bay Batangas</v>
      </c>
    </row>
    <row r="342" spans="1:19">
      <c r="A342" s="191" t="s">
        <v>1000</v>
      </c>
      <c r="B342" s="191">
        <v>30000</v>
      </c>
      <c r="C342" s="191" t="s">
        <v>7</v>
      </c>
      <c r="D342" s="191" t="s">
        <v>3215</v>
      </c>
      <c r="E342" s="191">
        <v>1.2</v>
      </c>
      <c r="F342" s="191" t="s">
        <v>9</v>
      </c>
      <c r="G342" s="192" t="s">
        <v>2783</v>
      </c>
      <c r="H342" s="143" t="s">
        <v>714</v>
      </c>
      <c r="I342" s="187" t="s">
        <v>3389</v>
      </c>
      <c r="J342" s="184">
        <f>IF(F342="USD", E342, E342 * IFERROR(VLOOKUP(F342, EXCHANGE_RATE!A:B, 2, FALSE), "Currency not found"))</f>
        <v>1.2</v>
      </c>
      <c r="K342" s="184">
        <f t="shared" si="28"/>
        <v>1.2</v>
      </c>
      <c r="L342" s="184">
        <f>IF(C342="MTS", B342, B342 * IFERROR(VLOOKUP(C342, 'QTY_CONVERSIONS '!A:B, 2, FALSE), "Units not  found"))</f>
        <v>30</v>
      </c>
      <c r="M342" s="185">
        <f t="shared" si="29"/>
        <v>36000</v>
      </c>
      <c r="N342" s="143" t="str">
        <f>IFERROR(VLOOKUP(D342, Product_Category!A:B, 2, FALSE), "Uncategorized")</f>
        <v>MCC</v>
      </c>
      <c r="O342" s="186">
        <f t="shared" si="31"/>
        <v>1200</v>
      </c>
      <c r="P342" s="185">
        <f t="shared" si="30"/>
        <v>36000</v>
      </c>
      <c r="Q342" s="143">
        <v>2023</v>
      </c>
      <c r="R342" s="143" t="str">
        <f>IFERROR(VLOOKUP(G342,'SOURCE COMPANY'!A:B, 2, FALSE), "")</f>
        <v>Dhariyal Polymers</v>
      </c>
      <c r="S342" s="143" t="str">
        <f>IFERROR(VLOOKUP(H342,'CUSTOMER NAME'!A:B, 2, FALSE), "")</f>
        <v>Balayan Bay Batangas</v>
      </c>
    </row>
    <row r="343" spans="1:19">
      <c r="A343" s="191" t="s">
        <v>1000</v>
      </c>
      <c r="B343" s="191">
        <v>60000</v>
      </c>
      <c r="C343" s="191" t="s">
        <v>7</v>
      </c>
      <c r="D343" s="191" t="s">
        <v>3215</v>
      </c>
      <c r="E343" s="191">
        <v>1.2</v>
      </c>
      <c r="F343" s="191" t="s">
        <v>9</v>
      </c>
      <c r="G343" s="192" t="s">
        <v>2783</v>
      </c>
      <c r="H343" s="143" t="s">
        <v>714</v>
      </c>
      <c r="I343" s="187" t="s">
        <v>3034</v>
      </c>
      <c r="J343" s="184">
        <f>IF(F343="USD", E343, E343 * IFERROR(VLOOKUP(F343, EXCHANGE_RATE!A:B, 2, FALSE), "Currency not found"))</f>
        <v>1.2</v>
      </c>
      <c r="K343" s="184">
        <f t="shared" si="28"/>
        <v>1.2</v>
      </c>
      <c r="L343" s="184">
        <f>IF(C343="MTS", B343, B343 * IFERROR(VLOOKUP(C343, 'QTY_CONVERSIONS '!A:B, 2, FALSE), "Units not  found"))</f>
        <v>60</v>
      </c>
      <c r="M343" s="185">
        <f t="shared" si="29"/>
        <v>72000</v>
      </c>
      <c r="N343" s="143" t="str">
        <f>IFERROR(VLOOKUP(D343, Product_Category!A:B, 2, FALSE), "Uncategorized")</f>
        <v>MCC</v>
      </c>
      <c r="O343" s="186">
        <f t="shared" si="31"/>
        <v>1200</v>
      </c>
      <c r="P343" s="185">
        <f t="shared" si="30"/>
        <v>72000</v>
      </c>
      <c r="Q343" s="143">
        <v>2023</v>
      </c>
      <c r="R343" s="143" t="str">
        <f>IFERROR(VLOOKUP(G343,'SOURCE COMPANY'!A:B, 2, FALSE), "")</f>
        <v>Dhariyal Polymers</v>
      </c>
      <c r="S343" s="143" t="str">
        <f>IFERROR(VLOOKUP(H343,'CUSTOMER NAME'!A:B, 2, FALSE), "")</f>
        <v>Balayan Bay Batangas</v>
      </c>
    </row>
    <row r="344" spans="1:19">
      <c r="A344" s="191" t="s">
        <v>1000</v>
      </c>
      <c r="B344" s="191">
        <v>30000</v>
      </c>
      <c r="C344" s="191" t="s">
        <v>7</v>
      </c>
      <c r="D344" s="191" t="s">
        <v>3215</v>
      </c>
      <c r="E344" s="191">
        <v>1.2</v>
      </c>
      <c r="F344" s="191" t="s">
        <v>9</v>
      </c>
      <c r="G344" s="192" t="s">
        <v>2783</v>
      </c>
      <c r="H344" s="143" t="s">
        <v>714</v>
      </c>
      <c r="I344" s="187" t="s">
        <v>3034</v>
      </c>
      <c r="J344" s="184">
        <f>IF(F344="USD", E344, E344 * IFERROR(VLOOKUP(F344, EXCHANGE_RATE!A:B, 2, FALSE), "Currency not found"))</f>
        <v>1.2</v>
      </c>
      <c r="K344" s="184">
        <f t="shared" si="28"/>
        <v>1.2</v>
      </c>
      <c r="L344" s="184">
        <f>IF(C344="MTS", B344, B344 * IFERROR(VLOOKUP(C344, 'QTY_CONVERSIONS '!A:B, 2, FALSE), "Units not  found"))</f>
        <v>30</v>
      </c>
      <c r="M344" s="185">
        <f t="shared" si="29"/>
        <v>36000</v>
      </c>
      <c r="N344" s="143" t="str">
        <f>IFERROR(VLOOKUP(D344, Product_Category!A:B, 2, FALSE), "Uncategorized")</f>
        <v>MCC</v>
      </c>
      <c r="O344" s="186">
        <f t="shared" si="31"/>
        <v>1200</v>
      </c>
      <c r="P344" s="185">
        <f t="shared" si="30"/>
        <v>36000</v>
      </c>
      <c r="Q344" s="143">
        <v>2023</v>
      </c>
      <c r="R344" s="143" t="str">
        <f>IFERROR(VLOOKUP(G344,'SOURCE COMPANY'!A:B, 2, FALSE), "")</f>
        <v>Dhariyal Polymers</v>
      </c>
      <c r="S344" s="143" t="str">
        <f>IFERROR(VLOOKUP(H344,'CUSTOMER NAME'!A:B, 2, FALSE), "")</f>
        <v>Balayan Bay Batangas</v>
      </c>
    </row>
    <row r="345" spans="1:19">
      <c r="A345" s="87" t="s">
        <v>816</v>
      </c>
      <c r="B345" s="21">
        <v>5000</v>
      </c>
      <c r="C345" s="87" t="s">
        <v>7</v>
      </c>
      <c r="D345" s="87" t="s">
        <v>611</v>
      </c>
      <c r="E345" s="41">
        <v>2.2000000000000002</v>
      </c>
      <c r="F345" s="87" t="s">
        <v>9</v>
      </c>
      <c r="G345" s="87" t="s">
        <v>732</v>
      </c>
      <c r="H345" s="143" t="s">
        <v>2098</v>
      </c>
      <c r="I345" s="183" t="str">
        <f t="shared" ref="I345:I356" si="33">I344</f>
        <v>September</v>
      </c>
      <c r="J345" s="184">
        <f>IF(F345="USD", E345, E345 * IFERROR(VLOOKUP(F345, EXCHANGE_RATE!A:B, 2, FALSE), "Currency not found"))</f>
        <v>2.2000000000000002</v>
      </c>
      <c r="K345" s="184">
        <f t="shared" si="28"/>
        <v>2.2000000000000002</v>
      </c>
      <c r="L345" s="184">
        <f>IF(C345="MTS", B345, B345 * IFERROR(VLOOKUP(C345, 'QTY_CONVERSIONS '!A:B, 2, FALSE), "Units not  found"))</f>
        <v>5</v>
      </c>
      <c r="M345" s="185">
        <f t="shared" si="29"/>
        <v>11000</v>
      </c>
      <c r="N345" s="143" t="str">
        <f>IFERROR(VLOOKUP(D345, Product_Category!A:B, 2, FALSE), "Uncategorized")</f>
        <v>MCC</v>
      </c>
      <c r="O345" s="186">
        <f t="shared" si="31"/>
        <v>2200</v>
      </c>
      <c r="P345" s="185">
        <f t="shared" si="30"/>
        <v>11000</v>
      </c>
      <c r="Q345" s="143">
        <v>2023</v>
      </c>
      <c r="R345" s="143" t="str">
        <f>IFERROR(VLOOKUP(G345,'SOURCE COMPANY'!A:B, 2, FALSE), "")</f>
        <v>MAPLE BIOTECH</v>
      </c>
      <c r="S345" s="143" t="str">
        <f>IFERROR(VLOOKUP(H345,'CUSTOMER NAME'!A:B, 2, FALSE), "")</f>
        <v>BANK ASIA</v>
      </c>
    </row>
    <row r="346" spans="1:19">
      <c r="A346" s="87" t="s">
        <v>816</v>
      </c>
      <c r="B346" s="21">
        <v>5000</v>
      </c>
      <c r="C346" s="87" t="s">
        <v>7</v>
      </c>
      <c r="D346" s="87" t="s">
        <v>611</v>
      </c>
      <c r="E346" s="41">
        <v>2.2000000000000002</v>
      </c>
      <c r="F346" s="87" t="s">
        <v>9</v>
      </c>
      <c r="G346" s="87" t="s">
        <v>732</v>
      </c>
      <c r="H346" s="143" t="s">
        <v>2098</v>
      </c>
      <c r="I346" s="183" t="str">
        <f t="shared" si="33"/>
        <v>September</v>
      </c>
      <c r="J346" s="184">
        <f>IF(F346="USD", E346, E346 * IFERROR(VLOOKUP(F346, EXCHANGE_RATE!A:B, 2, FALSE), "Currency not found"))</f>
        <v>2.2000000000000002</v>
      </c>
      <c r="K346" s="184">
        <f t="shared" si="28"/>
        <v>2.2000000000000002</v>
      </c>
      <c r="L346" s="184">
        <f>IF(C346="MTS", B346, B346 * IFERROR(VLOOKUP(C346, 'QTY_CONVERSIONS '!A:B, 2, FALSE), "Units not  found"))</f>
        <v>5</v>
      </c>
      <c r="M346" s="185">
        <f t="shared" si="29"/>
        <v>11000</v>
      </c>
      <c r="N346" s="143" t="str">
        <f>IFERROR(VLOOKUP(D346, Product_Category!A:B, 2, FALSE), "Uncategorized")</f>
        <v>MCC</v>
      </c>
      <c r="O346" s="186">
        <f t="shared" si="31"/>
        <v>2200</v>
      </c>
      <c r="P346" s="185">
        <f t="shared" si="30"/>
        <v>11000</v>
      </c>
      <c r="Q346" s="143">
        <v>2023</v>
      </c>
      <c r="R346" s="143" t="str">
        <f>IFERROR(VLOOKUP(G346,'SOURCE COMPANY'!A:B, 2, FALSE), "")</f>
        <v>MAPLE BIOTECH</v>
      </c>
      <c r="S346" s="143" t="str">
        <f>IFERROR(VLOOKUP(H346,'CUSTOMER NAME'!A:B, 2, FALSE), "")</f>
        <v>BANK ASIA</v>
      </c>
    </row>
    <row r="347" spans="1:19">
      <c r="A347" s="87" t="s">
        <v>816</v>
      </c>
      <c r="B347" s="21">
        <v>5000</v>
      </c>
      <c r="C347" s="87" t="s">
        <v>7</v>
      </c>
      <c r="D347" s="87" t="s">
        <v>611</v>
      </c>
      <c r="E347" s="41">
        <v>2.2000000000000002</v>
      </c>
      <c r="F347" s="87" t="s">
        <v>9</v>
      </c>
      <c r="G347" s="87" t="s">
        <v>732</v>
      </c>
      <c r="H347" s="143" t="s">
        <v>2098</v>
      </c>
      <c r="I347" s="183" t="str">
        <f t="shared" si="33"/>
        <v>September</v>
      </c>
      <c r="J347" s="184">
        <f>IF(F347="USD", E347, E347 * IFERROR(VLOOKUP(F347, EXCHANGE_RATE!A:B, 2, FALSE), "Currency not found"))</f>
        <v>2.2000000000000002</v>
      </c>
      <c r="K347" s="184">
        <f t="shared" si="28"/>
        <v>2.2000000000000002</v>
      </c>
      <c r="L347" s="184">
        <f>IF(C347="MTS", B347, B347 * IFERROR(VLOOKUP(C347, 'QTY_CONVERSIONS '!A:B, 2, FALSE), "Units not  found"))</f>
        <v>5</v>
      </c>
      <c r="M347" s="185">
        <f t="shared" si="29"/>
        <v>11000</v>
      </c>
      <c r="N347" s="143" t="str">
        <f>IFERROR(VLOOKUP(D347, Product_Category!A:B, 2, FALSE), "Uncategorized")</f>
        <v>MCC</v>
      </c>
      <c r="O347" s="186">
        <f t="shared" si="31"/>
        <v>2200</v>
      </c>
      <c r="P347" s="185">
        <f t="shared" si="30"/>
        <v>11000</v>
      </c>
      <c r="Q347" s="143">
        <v>2023</v>
      </c>
      <c r="R347" s="143" t="str">
        <f>IFERROR(VLOOKUP(G347,'SOURCE COMPANY'!A:B, 2, FALSE), "")</f>
        <v>MAPLE BIOTECH</v>
      </c>
      <c r="S347" s="143" t="str">
        <f>IFERROR(VLOOKUP(H347,'CUSTOMER NAME'!A:B, 2, FALSE), "")</f>
        <v>BANK ASIA</v>
      </c>
    </row>
    <row r="348" spans="1:19">
      <c r="A348" s="87" t="s">
        <v>816</v>
      </c>
      <c r="B348" s="21">
        <v>5000</v>
      </c>
      <c r="C348" s="87" t="s">
        <v>7</v>
      </c>
      <c r="D348" s="87" t="s">
        <v>611</v>
      </c>
      <c r="E348" s="41">
        <v>2.2000000000000002</v>
      </c>
      <c r="F348" s="87" t="s">
        <v>9</v>
      </c>
      <c r="G348" s="87" t="s">
        <v>732</v>
      </c>
      <c r="H348" s="143" t="s">
        <v>2098</v>
      </c>
      <c r="I348" s="183" t="str">
        <f t="shared" si="33"/>
        <v>September</v>
      </c>
      <c r="J348" s="184">
        <f>IF(F348="USD", E348, E348 * IFERROR(VLOOKUP(F348, EXCHANGE_RATE!A:B, 2, FALSE), "Currency not found"))</f>
        <v>2.2000000000000002</v>
      </c>
      <c r="K348" s="184">
        <f t="shared" si="28"/>
        <v>2.2000000000000002</v>
      </c>
      <c r="L348" s="184">
        <f>IF(C348="MTS", B348, B348 * IFERROR(VLOOKUP(C348, 'QTY_CONVERSIONS '!A:B, 2, FALSE), "Units not  found"))</f>
        <v>5</v>
      </c>
      <c r="M348" s="185">
        <f t="shared" si="29"/>
        <v>11000</v>
      </c>
      <c r="N348" s="143" t="str">
        <f>IFERROR(VLOOKUP(D348, Product_Category!A:B, 2, FALSE), "Uncategorized")</f>
        <v>MCC</v>
      </c>
      <c r="O348" s="186">
        <f t="shared" si="31"/>
        <v>2200</v>
      </c>
      <c r="P348" s="185">
        <f t="shared" si="30"/>
        <v>11000</v>
      </c>
      <c r="Q348" s="143">
        <v>2023</v>
      </c>
      <c r="R348" s="143" t="str">
        <f>IFERROR(VLOOKUP(G348,'SOURCE COMPANY'!A:B, 2, FALSE), "")</f>
        <v>MAPLE BIOTECH</v>
      </c>
      <c r="S348" s="143" t="str">
        <f>IFERROR(VLOOKUP(H348,'CUSTOMER NAME'!A:B, 2, FALSE), "")</f>
        <v>BANK ASIA</v>
      </c>
    </row>
    <row r="349" spans="1:19">
      <c r="A349" s="87" t="s">
        <v>816</v>
      </c>
      <c r="B349" s="21">
        <v>5000</v>
      </c>
      <c r="C349" s="87" t="s">
        <v>7</v>
      </c>
      <c r="D349" s="87" t="s">
        <v>533</v>
      </c>
      <c r="E349" s="41">
        <v>2.2000000000000002</v>
      </c>
      <c r="F349" s="87" t="s">
        <v>9</v>
      </c>
      <c r="G349" s="87" t="s">
        <v>732</v>
      </c>
      <c r="H349" s="143" t="s">
        <v>2098</v>
      </c>
      <c r="I349" s="183" t="str">
        <f t="shared" si="33"/>
        <v>September</v>
      </c>
      <c r="J349" s="184">
        <f>IF(F349="USD", E349, E349 * IFERROR(VLOOKUP(F349, EXCHANGE_RATE!A:B, 2, FALSE), "Currency not found"))</f>
        <v>2.2000000000000002</v>
      </c>
      <c r="K349" s="184">
        <f t="shared" si="28"/>
        <v>2.2000000000000002</v>
      </c>
      <c r="L349" s="184">
        <f>IF(C349="MTS", B349, B349 * IFERROR(VLOOKUP(C349, 'QTY_CONVERSIONS '!A:B, 2, FALSE), "Units not  found"))</f>
        <v>5</v>
      </c>
      <c r="M349" s="185">
        <f t="shared" si="29"/>
        <v>11000</v>
      </c>
      <c r="N349" s="143" t="str">
        <f>IFERROR(VLOOKUP(D349, Product_Category!A:B, 2, FALSE), "Uncategorized")</f>
        <v>MCC</v>
      </c>
      <c r="O349" s="186">
        <f t="shared" si="31"/>
        <v>2200</v>
      </c>
      <c r="P349" s="185">
        <f t="shared" si="30"/>
        <v>11000</v>
      </c>
      <c r="Q349" s="143">
        <v>2023</v>
      </c>
      <c r="R349" s="143" t="str">
        <f>IFERROR(VLOOKUP(G349,'SOURCE COMPANY'!A:B, 2, FALSE), "")</f>
        <v>MAPLE BIOTECH</v>
      </c>
      <c r="S349" s="143" t="str">
        <f>IFERROR(VLOOKUP(H349,'CUSTOMER NAME'!A:B, 2, FALSE), "")</f>
        <v>BANK ASIA</v>
      </c>
    </row>
    <row r="350" spans="1:19">
      <c r="A350" s="87" t="s">
        <v>816</v>
      </c>
      <c r="B350" s="21">
        <v>5000</v>
      </c>
      <c r="C350" s="87" t="s">
        <v>7</v>
      </c>
      <c r="D350" s="87" t="s">
        <v>533</v>
      </c>
      <c r="E350" s="41">
        <v>2.2000000000000002</v>
      </c>
      <c r="F350" s="87" t="s">
        <v>9</v>
      </c>
      <c r="G350" s="87" t="s">
        <v>732</v>
      </c>
      <c r="H350" s="143" t="s">
        <v>2098</v>
      </c>
      <c r="I350" s="183" t="str">
        <f t="shared" si="33"/>
        <v>September</v>
      </c>
      <c r="J350" s="184">
        <f>IF(F350="USD", E350, E350 * IFERROR(VLOOKUP(F350, EXCHANGE_RATE!A:B, 2, FALSE), "Currency not found"))</f>
        <v>2.2000000000000002</v>
      </c>
      <c r="K350" s="184">
        <f t="shared" si="28"/>
        <v>2.2000000000000002</v>
      </c>
      <c r="L350" s="184">
        <f>IF(C350="MTS", B350, B350 * IFERROR(VLOOKUP(C350, 'QTY_CONVERSIONS '!A:B, 2, FALSE), "Units not  found"))</f>
        <v>5</v>
      </c>
      <c r="M350" s="185">
        <f t="shared" si="29"/>
        <v>11000</v>
      </c>
      <c r="N350" s="143" t="str">
        <f>IFERROR(VLOOKUP(D350, Product_Category!A:B, 2, FALSE), "Uncategorized")</f>
        <v>MCC</v>
      </c>
      <c r="O350" s="186">
        <f t="shared" si="31"/>
        <v>2200</v>
      </c>
      <c r="P350" s="185">
        <f t="shared" si="30"/>
        <v>11000</v>
      </c>
      <c r="Q350" s="143">
        <v>2023</v>
      </c>
      <c r="R350" s="143" t="str">
        <f>IFERROR(VLOOKUP(G350,'SOURCE COMPANY'!A:B, 2, FALSE), "")</f>
        <v>MAPLE BIOTECH</v>
      </c>
      <c r="S350" s="143" t="str">
        <f>IFERROR(VLOOKUP(H350,'CUSTOMER NAME'!A:B, 2, FALSE), "")</f>
        <v>BANK ASIA</v>
      </c>
    </row>
    <row r="351" spans="1:19">
      <c r="A351" s="87" t="s">
        <v>816</v>
      </c>
      <c r="B351" s="21">
        <v>5000</v>
      </c>
      <c r="C351" s="87" t="s">
        <v>7</v>
      </c>
      <c r="D351" s="87" t="s">
        <v>533</v>
      </c>
      <c r="E351" s="41">
        <v>2.2000000000000002</v>
      </c>
      <c r="F351" s="87" t="s">
        <v>9</v>
      </c>
      <c r="G351" s="87" t="s">
        <v>732</v>
      </c>
      <c r="H351" s="143" t="s">
        <v>2098</v>
      </c>
      <c r="I351" s="183" t="str">
        <f t="shared" si="33"/>
        <v>September</v>
      </c>
      <c r="J351" s="184">
        <f>IF(F351="USD", E351, E351 * IFERROR(VLOOKUP(F351, EXCHANGE_RATE!A:B, 2, FALSE), "Currency not found"))</f>
        <v>2.2000000000000002</v>
      </c>
      <c r="K351" s="184">
        <f t="shared" si="28"/>
        <v>2.2000000000000002</v>
      </c>
      <c r="L351" s="184">
        <f>IF(C351="MTS", B351, B351 * IFERROR(VLOOKUP(C351, 'QTY_CONVERSIONS '!A:B, 2, FALSE), "Units not  found"))</f>
        <v>5</v>
      </c>
      <c r="M351" s="185">
        <f t="shared" si="29"/>
        <v>11000</v>
      </c>
      <c r="N351" s="143" t="str">
        <f>IFERROR(VLOOKUP(D351, Product_Category!A:B, 2, FALSE), "Uncategorized")</f>
        <v>MCC</v>
      </c>
      <c r="O351" s="186">
        <f t="shared" si="31"/>
        <v>2200</v>
      </c>
      <c r="P351" s="185">
        <f t="shared" si="30"/>
        <v>11000</v>
      </c>
      <c r="Q351" s="143">
        <v>2023</v>
      </c>
      <c r="R351" s="143" t="str">
        <f>IFERROR(VLOOKUP(G351,'SOURCE COMPANY'!A:B, 2, FALSE), "")</f>
        <v>MAPLE BIOTECH</v>
      </c>
      <c r="S351" s="143" t="str">
        <f>IFERROR(VLOOKUP(H351,'CUSTOMER NAME'!A:B, 2, FALSE), "")</f>
        <v>BANK ASIA</v>
      </c>
    </row>
    <row r="352" spans="1:19">
      <c r="A352" s="87" t="s">
        <v>816</v>
      </c>
      <c r="B352" s="21">
        <v>5000</v>
      </c>
      <c r="C352" s="87" t="s">
        <v>7</v>
      </c>
      <c r="D352" s="87" t="s">
        <v>533</v>
      </c>
      <c r="E352" s="41">
        <v>2.2000000000000002</v>
      </c>
      <c r="F352" s="87" t="s">
        <v>9</v>
      </c>
      <c r="G352" s="87" t="s">
        <v>732</v>
      </c>
      <c r="H352" s="143" t="s">
        <v>2098</v>
      </c>
      <c r="I352" s="183" t="str">
        <f t="shared" si="33"/>
        <v>September</v>
      </c>
      <c r="J352" s="184">
        <f>IF(F352="USD", E352, E352 * IFERROR(VLOOKUP(F352, EXCHANGE_RATE!A:B, 2, FALSE), "Currency not found"))</f>
        <v>2.2000000000000002</v>
      </c>
      <c r="K352" s="184">
        <f t="shared" si="28"/>
        <v>2.2000000000000002</v>
      </c>
      <c r="L352" s="184">
        <f>IF(C352="MTS", B352, B352 * IFERROR(VLOOKUP(C352, 'QTY_CONVERSIONS '!A:B, 2, FALSE), "Units not  found"))</f>
        <v>5</v>
      </c>
      <c r="M352" s="185">
        <f t="shared" si="29"/>
        <v>11000</v>
      </c>
      <c r="N352" s="143" t="str">
        <f>IFERROR(VLOOKUP(D352, Product_Category!A:B, 2, FALSE), "Uncategorized")</f>
        <v>MCC</v>
      </c>
      <c r="O352" s="186">
        <f t="shared" si="31"/>
        <v>2200</v>
      </c>
      <c r="P352" s="185">
        <f t="shared" si="30"/>
        <v>11000</v>
      </c>
      <c r="Q352" s="143">
        <v>2023</v>
      </c>
      <c r="R352" s="143" t="str">
        <f>IFERROR(VLOOKUP(G352,'SOURCE COMPANY'!A:B, 2, FALSE), "")</f>
        <v>MAPLE BIOTECH</v>
      </c>
      <c r="S352" s="143" t="str">
        <f>IFERROR(VLOOKUP(H352,'CUSTOMER NAME'!A:B, 2, FALSE), "")</f>
        <v>BANK ASIA</v>
      </c>
    </row>
    <row r="353" spans="1:19">
      <c r="A353" s="87" t="s">
        <v>816</v>
      </c>
      <c r="B353" s="21">
        <v>5000</v>
      </c>
      <c r="C353" s="87" t="s">
        <v>7</v>
      </c>
      <c r="D353" s="87" t="s">
        <v>533</v>
      </c>
      <c r="E353" s="41">
        <v>2.2000000000000002</v>
      </c>
      <c r="F353" s="87" t="s">
        <v>9</v>
      </c>
      <c r="G353" s="87" t="s">
        <v>732</v>
      </c>
      <c r="H353" s="143" t="s">
        <v>2098</v>
      </c>
      <c r="I353" s="183" t="str">
        <f t="shared" si="33"/>
        <v>September</v>
      </c>
      <c r="J353" s="184">
        <f>IF(F353="USD", E353, E353 * IFERROR(VLOOKUP(F353, EXCHANGE_RATE!A:B, 2, FALSE), "Currency not found"))</f>
        <v>2.2000000000000002</v>
      </c>
      <c r="K353" s="184">
        <f t="shared" si="28"/>
        <v>2.2000000000000002</v>
      </c>
      <c r="L353" s="184">
        <f>IF(C353="MTS", B353, B353 * IFERROR(VLOOKUP(C353, 'QTY_CONVERSIONS '!A:B, 2, FALSE), "Units not  found"))</f>
        <v>5</v>
      </c>
      <c r="M353" s="185">
        <f t="shared" si="29"/>
        <v>11000</v>
      </c>
      <c r="N353" s="143" t="str">
        <f>IFERROR(VLOOKUP(D353, Product_Category!A:B, 2, FALSE), "Uncategorized")</f>
        <v>MCC</v>
      </c>
      <c r="O353" s="186">
        <f t="shared" si="31"/>
        <v>2200</v>
      </c>
      <c r="P353" s="185">
        <f t="shared" si="30"/>
        <v>11000</v>
      </c>
      <c r="Q353" s="143">
        <v>2023</v>
      </c>
      <c r="R353" s="143" t="str">
        <f>IFERROR(VLOOKUP(G353,'SOURCE COMPANY'!A:B, 2, FALSE), "")</f>
        <v>MAPLE BIOTECH</v>
      </c>
      <c r="S353" s="143" t="str">
        <f>IFERROR(VLOOKUP(H353,'CUSTOMER NAME'!A:B, 2, FALSE), "")</f>
        <v>BANK ASIA</v>
      </c>
    </row>
    <row r="354" spans="1:19">
      <c r="A354" s="87" t="s">
        <v>816</v>
      </c>
      <c r="B354" s="21">
        <v>5000</v>
      </c>
      <c r="C354" s="87" t="s">
        <v>7</v>
      </c>
      <c r="D354" s="87" t="s">
        <v>533</v>
      </c>
      <c r="E354" s="41">
        <v>2.2000000000000002</v>
      </c>
      <c r="F354" s="87" t="s">
        <v>9</v>
      </c>
      <c r="G354" s="87" t="s">
        <v>732</v>
      </c>
      <c r="H354" s="143" t="s">
        <v>2098</v>
      </c>
      <c r="I354" s="183" t="str">
        <f t="shared" si="33"/>
        <v>September</v>
      </c>
      <c r="J354" s="184">
        <f>IF(F354="USD", E354, E354 * IFERROR(VLOOKUP(F354, EXCHANGE_RATE!A:B, 2, FALSE), "Currency not found"))</f>
        <v>2.2000000000000002</v>
      </c>
      <c r="K354" s="184">
        <f t="shared" si="28"/>
        <v>2.2000000000000002</v>
      </c>
      <c r="L354" s="184">
        <f>IF(C354="MTS", B354, B354 * IFERROR(VLOOKUP(C354, 'QTY_CONVERSIONS '!A:B, 2, FALSE), "Units not  found"))</f>
        <v>5</v>
      </c>
      <c r="M354" s="185">
        <f t="shared" si="29"/>
        <v>11000</v>
      </c>
      <c r="N354" s="143" t="str">
        <f>IFERROR(VLOOKUP(D354, Product_Category!A:B, 2, FALSE), "Uncategorized")</f>
        <v>MCC</v>
      </c>
      <c r="O354" s="186">
        <f t="shared" si="31"/>
        <v>2200</v>
      </c>
      <c r="P354" s="185">
        <f t="shared" si="30"/>
        <v>11000</v>
      </c>
      <c r="Q354" s="143">
        <v>2023</v>
      </c>
      <c r="R354" s="143" t="str">
        <f>IFERROR(VLOOKUP(G354,'SOURCE COMPANY'!A:B, 2, FALSE), "")</f>
        <v>MAPLE BIOTECH</v>
      </c>
      <c r="S354" s="143" t="str">
        <f>IFERROR(VLOOKUP(H354,'CUSTOMER NAME'!A:B, 2, FALSE), "")</f>
        <v>BANK ASIA</v>
      </c>
    </row>
    <row r="355" spans="1:19">
      <c r="A355" s="87" t="s">
        <v>816</v>
      </c>
      <c r="B355" s="21">
        <v>5000</v>
      </c>
      <c r="C355" s="87" t="s">
        <v>7</v>
      </c>
      <c r="D355" s="87" t="s">
        <v>533</v>
      </c>
      <c r="E355" s="41">
        <v>2.2000000000000002</v>
      </c>
      <c r="F355" s="87" t="s">
        <v>9</v>
      </c>
      <c r="G355" s="87" t="s">
        <v>732</v>
      </c>
      <c r="H355" s="143" t="s">
        <v>2098</v>
      </c>
      <c r="I355" s="183" t="str">
        <f t="shared" si="33"/>
        <v>September</v>
      </c>
      <c r="J355" s="184">
        <f>IF(F355="USD", E355, E355 * IFERROR(VLOOKUP(F355, EXCHANGE_RATE!A:B, 2, FALSE), "Currency not found"))</f>
        <v>2.2000000000000002</v>
      </c>
      <c r="K355" s="184">
        <f t="shared" si="28"/>
        <v>2.2000000000000002</v>
      </c>
      <c r="L355" s="184">
        <f>IF(C355="MTS", B355, B355 * IFERROR(VLOOKUP(C355, 'QTY_CONVERSIONS '!A:B, 2, FALSE), "Units not  found"))</f>
        <v>5</v>
      </c>
      <c r="M355" s="185">
        <f t="shared" si="29"/>
        <v>11000</v>
      </c>
      <c r="N355" s="143" t="str">
        <f>IFERROR(VLOOKUP(D355, Product_Category!A:B, 2, FALSE), "Uncategorized")</f>
        <v>MCC</v>
      </c>
      <c r="O355" s="186">
        <f t="shared" si="31"/>
        <v>2200</v>
      </c>
      <c r="P355" s="185">
        <f t="shared" si="30"/>
        <v>11000</v>
      </c>
      <c r="Q355" s="143">
        <v>2023</v>
      </c>
      <c r="R355" s="143" t="str">
        <f>IFERROR(VLOOKUP(G355,'SOURCE COMPANY'!A:B, 2, FALSE), "")</f>
        <v>MAPLE BIOTECH</v>
      </c>
      <c r="S355" s="143" t="str">
        <f>IFERROR(VLOOKUP(H355,'CUSTOMER NAME'!A:B, 2, FALSE), "")</f>
        <v>BANK ASIA</v>
      </c>
    </row>
    <row r="356" spans="1:19">
      <c r="A356" s="88" t="s">
        <v>816</v>
      </c>
      <c r="B356" s="22">
        <v>5000</v>
      </c>
      <c r="C356" s="88" t="s">
        <v>7</v>
      </c>
      <c r="D356" s="88" t="s">
        <v>533</v>
      </c>
      <c r="E356" s="40">
        <v>2.2000000000000002</v>
      </c>
      <c r="F356" s="88" t="s">
        <v>9</v>
      </c>
      <c r="G356" s="88" t="s">
        <v>732</v>
      </c>
      <c r="H356" s="143" t="s">
        <v>2098</v>
      </c>
      <c r="I356" s="183" t="str">
        <f t="shared" si="33"/>
        <v>September</v>
      </c>
      <c r="J356" s="184">
        <f>IF(F356="USD", E356, E356 * IFERROR(VLOOKUP(F356, EXCHANGE_RATE!A:B, 2, FALSE), "Currency not found"))</f>
        <v>2.2000000000000002</v>
      </c>
      <c r="K356" s="184">
        <f t="shared" si="28"/>
        <v>2.2000000000000002</v>
      </c>
      <c r="L356" s="184">
        <f>IF(C356="MTS", B356, B356 * IFERROR(VLOOKUP(C356, 'QTY_CONVERSIONS '!A:B, 2, FALSE), "Units not  found"))</f>
        <v>5</v>
      </c>
      <c r="M356" s="185">
        <f t="shared" si="29"/>
        <v>11000</v>
      </c>
      <c r="N356" s="143" t="str">
        <f>IFERROR(VLOOKUP(D356, Product_Category!A:B, 2, FALSE), "Uncategorized")</f>
        <v>MCC</v>
      </c>
      <c r="O356" s="186">
        <f t="shared" si="31"/>
        <v>2200</v>
      </c>
      <c r="P356" s="185">
        <f t="shared" si="30"/>
        <v>11000</v>
      </c>
      <c r="Q356" s="143">
        <v>2023</v>
      </c>
      <c r="R356" s="143" t="str">
        <f>IFERROR(VLOOKUP(G356,'SOURCE COMPANY'!A:B, 2, FALSE), "")</f>
        <v>MAPLE BIOTECH</v>
      </c>
      <c r="S356" s="143" t="str">
        <f>IFERROR(VLOOKUP(H356,'CUSTOMER NAME'!A:B, 2, FALSE), "")</f>
        <v>BANK ASIA</v>
      </c>
    </row>
    <row r="357" spans="1:19">
      <c r="A357" s="192" t="s">
        <v>172</v>
      </c>
      <c r="B357" s="192">
        <v>2425</v>
      </c>
      <c r="C357" s="192" t="s">
        <v>7</v>
      </c>
      <c r="D357" s="192" t="s">
        <v>611</v>
      </c>
      <c r="E357" s="192">
        <v>1.86</v>
      </c>
      <c r="F357" s="192" t="s">
        <v>9</v>
      </c>
      <c r="G357" s="192" t="s">
        <v>3831</v>
      </c>
      <c r="H357" s="131" t="s">
        <v>3832</v>
      </c>
      <c r="I357" s="187" t="s">
        <v>3658</v>
      </c>
      <c r="J357" s="184">
        <f>IF(F357="USD", E357, E357 * IFERROR(VLOOKUP(F357, EXCHANGE_RATE!A:B, 2, FALSE), "Currency not found"))</f>
        <v>1.86</v>
      </c>
      <c r="K357" s="184">
        <f t="shared" si="28"/>
        <v>1.86</v>
      </c>
      <c r="L357" s="184">
        <f>IF(C357="MTS", B357, B357 * IFERROR(VLOOKUP(C357, 'QTY_CONVERSIONS '!A:B, 2, FALSE), "Units not  found"))</f>
        <v>2.4250000000000003</v>
      </c>
      <c r="M357" s="185">
        <f t="shared" si="29"/>
        <v>4510.5</v>
      </c>
      <c r="N357" s="143" t="str">
        <f>IFERROR(VLOOKUP(D357, Product_Category!A:B, 2, FALSE), "Uncategorized")</f>
        <v>MCC</v>
      </c>
      <c r="O357" s="186">
        <f t="shared" si="31"/>
        <v>1860</v>
      </c>
      <c r="P357" s="185">
        <f t="shared" si="30"/>
        <v>4510.5000000000009</v>
      </c>
      <c r="Q357" s="143">
        <v>2023</v>
      </c>
      <c r="R357" s="143" t="str">
        <f>IFERROR(VLOOKUP(G357,'SOURCE COMPANY'!A:B, 2, FALSE), "")</f>
        <v>ZEON-HEALTH</v>
      </c>
      <c r="S357" s="143" t="str">
        <f>IFERROR(VLOOKUP(H357,'CUSTOMER NAME'!A:B, 2, FALSE), "")</f>
        <v>BANK OF AMERICA</v>
      </c>
    </row>
    <row r="358" spans="1:19">
      <c r="A358" s="85" t="s">
        <v>624</v>
      </c>
      <c r="B358" s="85">
        <v>5000</v>
      </c>
      <c r="C358" s="85" t="s">
        <v>7</v>
      </c>
      <c r="D358" s="85" t="s">
        <v>580</v>
      </c>
      <c r="E358" s="248">
        <v>1.9</v>
      </c>
      <c r="F358" s="85" t="s">
        <v>9</v>
      </c>
      <c r="G358" s="192" t="s">
        <v>1850</v>
      </c>
      <c r="H358" s="118" t="s">
        <v>625</v>
      </c>
      <c r="I358" s="183" t="str">
        <f t="shared" ref="I358:I365" si="34">I357</f>
        <v>November</v>
      </c>
      <c r="J358" s="184">
        <f>IF(F358="USD", E358, E358 * IFERROR(VLOOKUP(F358, EXCHANGE_RATE!A:B, 2, FALSE), "Currency not found"))</f>
        <v>1.9</v>
      </c>
      <c r="K358" s="184">
        <f t="shared" si="28"/>
        <v>1.9</v>
      </c>
      <c r="L358" s="184">
        <f>IF(C358="MTS", B358, B358 * IFERROR(VLOOKUP(C358, 'QTY_CONVERSIONS '!A:B, 2, FALSE), "Units not  found"))</f>
        <v>5</v>
      </c>
      <c r="M358" s="185">
        <f t="shared" si="29"/>
        <v>9500</v>
      </c>
      <c r="N358" s="143" t="str">
        <f>IFERROR(VLOOKUP(D358, Product_Category!A:B, 2, FALSE), "Uncategorized")</f>
        <v>MCC</v>
      </c>
      <c r="O358" s="186">
        <f t="shared" si="31"/>
        <v>1900</v>
      </c>
      <c r="P358" s="185">
        <f t="shared" si="30"/>
        <v>9500</v>
      </c>
      <c r="Q358" s="143">
        <v>2023</v>
      </c>
      <c r="R358" s="143" t="str">
        <f>IFERROR(VLOOKUP(G358,'SOURCE COMPANY'!A:B, 2, FALSE), "")</f>
        <v>Prachin Chemical</v>
      </c>
      <c r="S358" s="143" t="str">
        <f>IFERROR(VLOOKUP(H358,'CUSTOMER NAME'!A:B, 2, FALSE), "")</f>
        <v>BANK OF BARODA</v>
      </c>
    </row>
    <row r="359" spans="1:19">
      <c r="A359" s="87" t="s">
        <v>909</v>
      </c>
      <c r="B359" s="87">
        <v>5000</v>
      </c>
      <c r="C359" s="87" t="s">
        <v>7</v>
      </c>
      <c r="D359" s="87" t="s">
        <v>1229</v>
      </c>
      <c r="E359" s="248">
        <v>1.9</v>
      </c>
      <c r="F359" s="87" t="s">
        <v>9</v>
      </c>
      <c r="G359" s="192" t="s">
        <v>1850</v>
      </c>
      <c r="H359" s="118" t="s">
        <v>625</v>
      </c>
      <c r="I359" s="183" t="str">
        <f t="shared" si="34"/>
        <v>November</v>
      </c>
      <c r="J359" s="184">
        <f>IF(F359="USD", E359, E359 * IFERROR(VLOOKUP(F359, EXCHANGE_RATE!A:B, 2, FALSE), "Currency not found"))</f>
        <v>1.9</v>
      </c>
      <c r="K359" s="184">
        <f t="shared" si="28"/>
        <v>1.9</v>
      </c>
      <c r="L359" s="184">
        <f>IF(C359="MTS", B359, B359 * IFERROR(VLOOKUP(C359, 'QTY_CONVERSIONS '!A:B, 2, FALSE), "Units not  found"))</f>
        <v>5</v>
      </c>
      <c r="M359" s="185">
        <f t="shared" si="29"/>
        <v>9500</v>
      </c>
      <c r="N359" s="143" t="str">
        <f>IFERROR(VLOOKUP(D359, Product_Category!A:B, 2, FALSE), "Uncategorized")</f>
        <v>MCC</v>
      </c>
      <c r="O359" s="186">
        <f t="shared" si="31"/>
        <v>1900</v>
      </c>
      <c r="P359" s="185">
        <f t="shared" si="30"/>
        <v>9500</v>
      </c>
      <c r="Q359" s="143">
        <v>2023</v>
      </c>
      <c r="R359" s="143" t="str">
        <f>IFERROR(VLOOKUP(G359,'SOURCE COMPANY'!A:B, 2, FALSE), "")</f>
        <v>Prachin Chemical</v>
      </c>
      <c r="S359" s="143" t="str">
        <f>IFERROR(VLOOKUP(H359,'CUSTOMER NAME'!A:B, 2, FALSE), "")</f>
        <v>BANK OF BARODA</v>
      </c>
    </row>
    <row r="360" spans="1:19">
      <c r="A360" s="88" t="s">
        <v>909</v>
      </c>
      <c r="B360" s="22">
        <v>10000</v>
      </c>
      <c r="C360" s="88" t="s">
        <v>7</v>
      </c>
      <c r="D360" s="88" t="s">
        <v>1229</v>
      </c>
      <c r="E360" s="40">
        <v>2</v>
      </c>
      <c r="F360" s="88" t="s">
        <v>9</v>
      </c>
      <c r="G360" s="193" t="s">
        <v>1850</v>
      </c>
      <c r="H360" s="118" t="s">
        <v>625</v>
      </c>
      <c r="I360" s="183" t="str">
        <f t="shared" si="34"/>
        <v>November</v>
      </c>
      <c r="J360" s="184">
        <f>IF(F360="USD", E360, E360 * IFERROR(VLOOKUP(F360, EXCHANGE_RATE!A:B, 2, FALSE), "Currency not found"))</f>
        <v>2</v>
      </c>
      <c r="K360" s="184">
        <f t="shared" si="28"/>
        <v>2</v>
      </c>
      <c r="L360" s="184">
        <f>IF(C360="MTS", B360, B360 * IFERROR(VLOOKUP(C360, 'QTY_CONVERSIONS '!A:B, 2, FALSE), "Units not  found"))</f>
        <v>10</v>
      </c>
      <c r="M360" s="185">
        <f t="shared" si="29"/>
        <v>20000</v>
      </c>
      <c r="N360" s="143" t="str">
        <f>IFERROR(VLOOKUP(D360, Product_Category!A:B, 2, FALSE), "Uncategorized")</f>
        <v>MCC</v>
      </c>
      <c r="O360" s="186">
        <f t="shared" si="31"/>
        <v>2000</v>
      </c>
      <c r="P360" s="185">
        <f t="shared" si="30"/>
        <v>20000</v>
      </c>
      <c r="Q360" s="143">
        <v>2023</v>
      </c>
      <c r="R360" s="143" t="str">
        <f>IFERROR(VLOOKUP(G360,'SOURCE COMPANY'!A:B, 2, FALSE), "")</f>
        <v>Prachin Chemical</v>
      </c>
      <c r="S360" s="143" t="str">
        <f>IFERROR(VLOOKUP(H360,'CUSTOMER NAME'!A:B, 2, FALSE), "")</f>
        <v>BANK OF BARODA</v>
      </c>
    </row>
    <row r="361" spans="1:19">
      <c r="A361" s="87" t="s">
        <v>1506</v>
      </c>
      <c r="B361" s="87">
        <v>5000</v>
      </c>
      <c r="C361" s="87" t="s">
        <v>7</v>
      </c>
      <c r="D361" s="87" t="s">
        <v>1507</v>
      </c>
      <c r="E361" s="42">
        <v>1.9</v>
      </c>
      <c r="F361" s="87" t="s">
        <v>9</v>
      </c>
      <c r="G361" s="192" t="s">
        <v>1850</v>
      </c>
      <c r="H361" s="118" t="s">
        <v>625</v>
      </c>
      <c r="I361" s="183" t="str">
        <f t="shared" si="34"/>
        <v>November</v>
      </c>
      <c r="J361" s="184">
        <f>IF(F361="USD", E361, E361 * IFERROR(VLOOKUP(F361, EXCHANGE_RATE!A:B, 2, FALSE), "Currency not found"))</f>
        <v>1.9</v>
      </c>
      <c r="K361" s="184">
        <f t="shared" si="28"/>
        <v>1.9</v>
      </c>
      <c r="L361" s="184">
        <f>IF(C361="MTS", B361, B361 * IFERROR(VLOOKUP(C361, 'QTY_CONVERSIONS '!A:B, 2, FALSE), "Units not  found"))</f>
        <v>5</v>
      </c>
      <c r="M361" s="185">
        <f t="shared" si="29"/>
        <v>9500</v>
      </c>
      <c r="N361" s="143" t="str">
        <f>IFERROR(VLOOKUP(D361, Product_Category!A:B, 2, FALSE), "Uncategorized")</f>
        <v>MCC</v>
      </c>
      <c r="O361" s="186">
        <f t="shared" si="31"/>
        <v>1900</v>
      </c>
      <c r="P361" s="185">
        <f t="shared" si="30"/>
        <v>9500</v>
      </c>
      <c r="Q361" s="143">
        <v>2023</v>
      </c>
      <c r="R361" s="143" t="str">
        <f>IFERROR(VLOOKUP(G361,'SOURCE COMPANY'!A:B, 2, FALSE), "")</f>
        <v>Prachin Chemical</v>
      </c>
      <c r="S361" s="143" t="str">
        <f>IFERROR(VLOOKUP(H361,'CUSTOMER NAME'!A:B, 2, FALSE), "")</f>
        <v>BANK OF BARODA</v>
      </c>
    </row>
    <row r="362" spans="1:19">
      <c r="A362" s="85" t="s">
        <v>731</v>
      </c>
      <c r="B362" s="85">
        <v>3000</v>
      </c>
      <c r="C362" s="85" t="s">
        <v>7</v>
      </c>
      <c r="D362" s="85" t="s">
        <v>266</v>
      </c>
      <c r="E362" s="248">
        <v>2.4500000000000002</v>
      </c>
      <c r="F362" s="85" t="s">
        <v>9</v>
      </c>
      <c r="G362" s="87" t="s">
        <v>732</v>
      </c>
      <c r="H362" s="118" t="s">
        <v>734</v>
      </c>
      <c r="I362" s="183" t="str">
        <f t="shared" si="34"/>
        <v>November</v>
      </c>
      <c r="J362" s="184">
        <f>IF(F362="USD", E362, E362 * IFERROR(VLOOKUP(F362, EXCHANGE_RATE!A:B, 2, FALSE), "Currency not found"))</f>
        <v>2.4500000000000002</v>
      </c>
      <c r="K362" s="184">
        <f t="shared" si="28"/>
        <v>2.4500000000000002</v>
      </c>
      <c r="L362" s="184">
        <f>IF(C362="MTS", B362, B362 * IFERROR(VLOOKUP(C362, 'QTY_CONVERSIONS '!A:B, 2, FALSE), "Units not  found"))</f>
        <v>3</v>
      </c>
      <c r="M362" s="185">
        <f t="shared" si="29"/>
        <v>7350.0000000000009</v>
      </c>
      <c r="N362" s="143" t="str">
        <f>IFERROR(VLOOKUP(D362, Product_Category!A:B, 2, FALSE), "Uncategorized")</f>
        <v>MCC</v>
      </c>
      <c r="O362" s="186">
        <f t="shared" si="31"/>
        <v>2450</v>
      </c>
      <c r="P362" s="185">
        <f t="shared" si="30"/>
        <v>7350</v>
      </c>
      <c r="Q362" s="143">
        <v>2023</v>
      </c>
      <c r="R362" s="143" t="str">
        <f>IFERROR(VLOOKUP(G362,'SOURCE COMPANY'!A:B, 2, FALSE), "")</f>
        <v>MAPLE BIOTECH</v>
      </c>
      <c r="S362" s="143" t="str">
        <f>IFERROR(VLOOKUP(H362,'CUSTOMER NAME'!A:B, 2, FALSE), "")</f>
        <v>BANK OF CEYLON</v>
      </c>
    </row>
    <row r="363" spans="1:19">
      <c r="A363" s="85" t="s">
        <v>731</v>
      </c>
      <c r="B363" s="85">
        <v>3000</v>
      </c>
      <c r="C363" s="85" t="s">
        <v>7</v>
      </c>
      <c r="D363" s="85" t="s">
        <v>266</v>
      </c>
      <c r="E363" s="248">
        <v>2.4500000000000002</v>
      </c>
      <c r="F363" s="85" t="s">
        <v>9</v>
      </c>
      <c r="G363" s="87" t="s">
        <v>732</v>
      </c>
      <c r="H363" s="118" t="s">
        <v>734</v>
      </c>
      <c r="I363" s="183" t="str">
        <f t="shared" si="34"/>
        <v>November</v>
      </c>
      <c r="J363" s="184">
        <f>IF(F363="USD", E363, E363 * IFERROR(VLOOKUP(F363, EXCHANGE_RATE!A:B, 2, FALSE), "Currency not found"))</f>
        <v>2.4500000000000002</v>
      </c>
      <c r="K363" s="184">
        <f t="shared" si="28"/>
        <v>2.4500000000000002</v>
      </c>
      <c r="L363" s="184">
        <f>IF(C363="MTS", B363, B363 * IFERROR(VLOOKUP(C363, 'QTY_CONVERSIONS '!A:B, 2, FALSE), "Units not  found"))</f>
        <v>3</v>
      </c>
      <c r="M363" s="185">
        <f t="shared" si="29"/>
        <v>7350.0000000000009</v>
      </c>
      <c r="N363" s="143" t="str">
        <f>IFERROR(VLOOKUP(D363, Product_Category!A:B, 2, FALSE), "Uncategorized")</f>
        <v>MCC</v>
      </c>
      <c r="O363" s="186">
        <f t="shared" si="31"/>
        <v>2450</v>
      </c>
      <c r="P363" s="185">
        <f t="shared" si="30"/>
        <v>7350</v>
      </c>
      <c r="Q363" s="143">
        <v>2023</v>
      </c>
      <c r="R363" s="143" t="str">
        <f>IFERROR(VLOOKUP(G363,'SOURCE COMPANY'!A:B, 2, FALSE), "")</f>
        <v>MAPLE BIOTECH</v>
      </c>
      <c r="S363" s="143" t="str">
        <f>IFERROR(VLOOKUP(H363,'CUSTOMER NAME'!A:B, 2, FALSE), "")</f>
        <v>BANK OF CEYLON</v>
      </c>
    </row>
    <row r="364" spans="1:19">
      <c r="A364" s="85" t="s">
        <v>731</v>
      </c>
      <c r="B364" s="85">
        <v>3000</v>
      </c>
      <c r="C364" s="85" t="s">
        <v>7</v>
      </c>
      <c r="D364" s="85" t="s">
        <v>721</v>
      </c>
      <c r="E364" s="248">
        <v>4.5</v>
      </c>
      <c r="F364" s="85" t="s">
        <v>9</v>
      </c>
      <c r="G364" s="87" t="s">
        <v>732</v>
      </c>
      <c r="H364" s="118" t="s">
        <v>734</v>
      </c>
      <c r="I364" s="183" t="str">
        <f t="shared" si="34"/>
        <v>November</v>
      </c>
      <c r="J364" s="184">
        <f>IF(F364="USD", E364, E364 * IFERROR(VLOOKUP(F364, EXCHANGE_RATE!A:B, 2, FALSE), "Currency not found"))</f>
        <v>4.5</v>
      </c>
      <c r="K364" s="184">
        <f t="shared" si="28"/>
        <v>4.5</v>
      </c>
      <c r="L364" s="184">
        <f>IF(C364="MTS", B364, B364 * IFERROR(VLOOKUP(C364, 'QTY_CONVERSIONS '!A:B, 2, FALSE), "Units not  found"))</f>
        <v>3</v>
      </c>
      <c r="M364" s="185">
        <f t="shared" si="29"/>
        <v>13500</v>
      </c>
      <c r="N364" s="143" t="str">
        <f>IFERROR(VLOOKUP(D364, Product_Category!A:B, 2, FALSE), "Uncategorized")</f>
        <v>MCC</v>
      </c>
      <c r="O364" s="186">
        <f t="shared" si="31"/>
        <v>4500</v>
      </c>
      <c r="P364" s="185">
        <f t="shared" si="30"/>
        <v>13500</v>
      </c>
      <c r="Q364" s="143">
        <v>2023</v>
      </c>
      <c r="R364" s="143" t="str">
        <f>IFERROR(VLOOKUP(G364,'SOURCE COMPANY'!A:B, 2, FALSE), "")</f>
        <v>MAPLE BIOTECH</v>
      </c>
      <c r="S364" s="143" t="str">
        <f>IFERROR(VLOOKUP(H364,'CUSTOMER NAME'!A:B, 2, FALSE), "")</f>
        <v>BANK OF CEYLON</v>
      </c>
    </row>
    <row r="365" spans="1:19">
      <c r="A365" s="85" t="s">
        <v>731</v>
      </c>
      <c r="B365" s="85">
        <v>3000</v>
      </c>
      <c r="C365" s="85" t="s">
        <v>7</v>
      </c>
      <c r="D365" s="85" t="s">
        <v>721</v>
      </c>
      <c r="E365" s="248">
        <v>4.5</v>
      </c>
      <c r="F365" s="85" t="s">
        <v>9</v>
      </c>
      <c r="G365" s="87" t="s">
        <v>732</v>
      </c>
      <c r="H365" s="118" t="s">
        <v>734</v>
      </c>
      <c r="I365" s="183" t="str">
        <f t="shared" si="34"/>
        <v>November</v>
      </c>
      <c r="J365" s="184">
        <f>IF(F365="USD", E365, E365 * IFERROR(VLOOKUP(F365, EXCHANGE_RATE!A:B, 2, FALSE), "Currency not found"))</f>
        <v>4.5</v>
      </c>
      <c r="K365" s="184">
        <f t="shared" si="28"/>
        <v>4.5</v>
      </c>
      <c r="L365" s="184">
        <f>IF(C365="MTS", B365, B365 * IFERROR(VLOOKUP(C365, 'QTY_CONVERSIONS '!A:B, 2, FALSE), "Units not  found"))</f>
        <v>3</v>
      </c>
      <c r="M365" s="185">
        <f t="shared" si="29"/>
        <v>13500</v>
      </c>
      <c r="N365" s="143" t="str">
        <f>IFERROR(VLOOKUP(D365, Product_Category!A:B, 2, FALSE), "Uncategorized")</f>
        <v>MCC</v>
      </c>
      <c r="O365" s="186">
        <f t="shared" si="31"/>
        <v>4500</v>
      </c>
      <c r="P365" s="185">
        <f t="shared" si="30"/>
        <v>13500</v>
      </c>
      <c r="Q365" s="143">
        <v>2023</v>
      </c>
      <c r="R365" s="143" t="str">
        <f>IFERROR(VLOOKUP(G365,'SOURCE COMPANY'!A:B, 2, FALSE), "")</f>
        <v>MAPLE BIOTECH</v>
      </c>
      <c r="S365" s="143" t="str">
        <f>IFERROR(VLOOKUP(H365,'CUSTOMER NAME'!A:B, 2, FALSE), "")</f>
        <v>BANK OF CEYLON</v>
      </c>
    </row>
    <row r="366" spans="1:19">
      <c r="A366" s="192" t="s">
        <v>1025</v>
      </c>
      <c r="B366" s="192">
        <v>3000</v>
      </c>
      <c r="C366" s="192" t="s">
        <v>7</v>
      </c>
      <c r="D366" s="192" t="s">
        <v>266</v>
      </c>
      <c r="E366" s="192">
        <v>2.9</v>
      </c>
      <c r="F366" s="192" t="s">
        <v>9</v>
      </c>
      <c r="G366" s="87" t="s">
        <v>732</v>
      </c>
      <c r="H366" s="118" t="s">
        <v>734</v>
      </c>
      <c r="I366" s="187" t="s">
        <v>3893</v>
      </c>
      <c r="J366" s="184">
        <f>IF(F366="USD", E366, E366 * IFERROR(VLOOKUP(F366, EXCHANGE_RATE!A:B, 2, FALSE), "Currency not found"))</f>
        <v>2.9</v>
      </c>
      <c r="K366" s="184">
        <f t="shared" si="28"/>
        <v>2.9</v>
      </c>
      <c r="L366" s="184">
        <f>IF(C366="MTS", B366, B366 * IFERROR(VLOOKUP(C366, 'QTY_CONVERSIONS '!A:B, 2, FALSE), "Units not  found"))</f>
        <v>3</v>
      </c>
      <c r="M366" s="185">
        <f t="shared" si="29"/>
        <v>8700</v>
      </c>
      <c r="N366" s="143" t="str">
        <f>IFERROR(VLOOKUP(D366, Product_Category!A:B, 2, FALSE), "Uncategorized")</f>
        <v>MCC</v>
      </c>
      <c r="O366" s="186">
        <f t="shared" si="31"/>
        <v>2900</v>
      </c>
      <c r="P366" s="185">
        <f t="shared" si="30"/>
        <v>8700</v>
      </c>
      <c r="Q366" s="143">
        <v>2023</v>
      </c>
      <c r="R366" s="143" t="str">
        <f>IFERROR(VLOOKUP(G366,'SOURCE COMPANY'!A:B, 2, FALSE), "")</f>
        <v>MAPLE BIOTECH</v>
      </c>
      <c r="S366" s="143" t="str">
        <f>IFERROR(VLOOKUP(H366,'CUSTOMER NAME'!A:B, 2, FALSE), "")</f>
        <v>BANK OF CEYLON</v>
      </c>
    </row>
    <row r="367" spans="1:19">
      <c r="A367" s="192" t="s">
        <v>3728</v>
      </c>
      <c r="B367" s="192">
        <v>5000</v>
      </c>
      <c r="C367" s="192" t="s">
        <v>7</v>
      </c>
      <c r="D367" s="192" t="s">
        <v>173</v>
      </c>
      <c r="E367" s="192">
        <v>4.8</v>
      </c>
      <c r="F367" s="192" t="s">
        <v>9</v>
      </c>
      <c r="G367" s="192" t="s">
        <v>59</v>
      </c>
      <c r="H367" s="131" t="s">
        <v>3741</v>
      </c>
      <c r="I367" s="187" t="s">
        <v>3893</v>
      </c>
      <c r="J367" s="184">
        <f>IF(F367="USD", E367, E367 * IFERROR(VLOOKUP(F367, EXCHANGE_RATE!A:B, 2, FALSE), "Currency not found"))</f>
        <v>4.8</v>
      </c>
      <c r="K367" s="184">
        <f t="shared" si="28"/>
        <v>4.8</v>
      </c>
      <c r="L367" s="184">
        <f>IF(C367="MTS", B367, B367 * IFERROR(VLOOKUP(C367, 'QTY_CONVERSIONS '!A:B, 2, FALSE), "Units not  found"))</f>
        <v>5</v>
      </c>
      <c r="M367" s="185">
        <f t="shared" si="29"/>
        <v>24000</v>
      </c>
      <c r="N367" s="143" t="str">
        <f>IFERROR(VLOOKUP(D367, Product_Category!A:B, 2, FALSE), "Uncategorized")</f>
        <v>SSG</v>
      </c>
      <c r="O367" s="186">
        <f t="shared" si="31"/>
        <v>4800</v>
      </c>
      <c r="P367" s="185">
        <f t="shared" si="30"/>
        <v>24000</v>
      </c>
      <c r="Q367" s="143">
        <v>2023</v>
      </c>
      <c r="R367" s="143" t="str">
        <f>IFERROR(VLOOKUP(G367,'SOURCE COMPANY'!A:B, 2, FALSE), "")</f>
        <v>JRS PHARMA</v>
      </c>
      <c r="S367" s="143" t="str">
        <f>IFERROR(VLOOKUP(H367,'CUSTOMER NAME'!A:B, 2, FALSE), "")</f>
        <v>BDV BEHRENS GMBH</v>
      </c>
    </row>
    <row r="368" spans="1:19">
      <c r="A368" s="192" t="s">
        <v>3728</v>
      </c>
      <c r="B368" s="192">
        <v>4000</v>
      </c>
      <c r="C368" s="192" t="s">
        <v>7</v>
      </c>
      <c r="D368" s="192" t="s">
        <v>3063</v>
      </c>
      <c r="E368" s="192">
        <v>2.5499999999999998</v>
      </c>
      <c r="F368" s="192" t="s">
        <v>9</v>
      </c>
      <c r="G368" s="192" t="s">
        <v>59</v>
      </c>
      <c r="H368" s="131" t="s">
        <v>3741</v>
      </c>
      <c r="I368" s="187" t="s">
        <v>3658</v>
      </c>
      <c r="J368" s="184">
        <f>IF(F368="USD", E368, E368 * IFERROR(VLOOKUP(F368, EXCHANGE_RATE!A:B, 2, FALSE), "Currency not found"))</f>
        <v>2.5499999999999998</v>
      </c>
      <c r="K368" s="184">
        <f t="shared" si="28"/>
        <v>2.5499999999999998</v>
      </c>
      <c r="L368" s="184">
        <f>IF(C368="MTS", B368, B368 * IFERROR(VLOOKUP(C368, 'QTY_CONVERSIONS '!A:B, 2, FALSE), "Units not  found"))</f>
        <v>4</v>
      </c>
      <c r="M368" s="185">
        <f t="shared" si="29"/>
        <v>10200</v>
      </c>
      <c r="N368" s="143" t="str">
        <f>IFERROR(VLOOKUP(D368, Product_Category!A:B, 2, FALSE), "Uncategorized")</f>
        <v>MCC</v>
      </c>
      <c r="O368" s="186">
        <f t="shared" si="31"/>
        <v>2550</v>
      </c>
      <c r="P368" s="185">
        <f t="shared" si="30"/>
        <v>10200</v>
      </c>
      <c r="Q368" s="143">
        <v>2023</v>
      </c>
      <c r="R368" s="143" t="str">
        <f>IFERROR(VLOOKUP(G368,'SOURCE COMPANY'!A:B, 2, FALSE), "")</f>
        <v>JRS PHARMA</v>
      </c>
      <c r="S368" s="143" t="str">
        <f>IFERROR(VLOOKUP(H368,'CUSTOMER NAME'!A:B, 2, FALSE), "")</f>
        <v>BDV BEHRENS GMBH</v>
      </c>
    </row>
    <row r="369" spans="1:19">
      <c r="A369" s="191" t="s">
        <v>816</v>
      </c>
      <c r="B369" s="191">
        <v>1000</v>
      </c>
      <c r="C369" s="191" t="s">
        <v>7</v>
      </c>
      <c r="D369" s="191" t="s">
        <v>19</v>
      </c>
      <c r="E369" s="191">
        <v>17</v>
      </c>
      <c r="F369" s="191" t="s">
        <v>9</v>
      </c>
      <c r="G369" s="192" t="s">
        <v>2998</v>
      </c>
      <c r="H369" s="120" t="s">
        <v>3056</v>
      </c>
      <c r="I369" s="187" t="s">
        <v>3034</v>
      </c>
      <c r="J369" s="184">
        <f>IF(F369="USD", E369, E369 * IFERROR(VLOOKUP(F369, EXCHANGE_RATE!A:B, 2, FALSE), "Currency not found"))</f>
        <v>17</v>
      </c>
      <c r="K369" s="184">
        <f t="shared" si="28"/>
        <v>17</v>
      </c>
      <c r="L369" s="184">
        <f>IF(C369="MTS", B369, B369 * IFERROR(VLOOKUP(C369, 'QTY_CONVERSIONS '!A:B, 2, FALSE), "Units not  found"))</f>
        <v>1</v>
      </c>
      <c r="M369" s="185">
        <f t="shared" si="29"/>
        <v>17000</v>
      </c>
      <c r="N369" s="143" t="str">
        <f>IFERROR(VLOOKUP(D369, Product_Category!A:B, 2, FALSE), "Uncategorized")</f>
        <v>CMC</v>
      </c>
      <c r="O369" s="186">
        <f t="shared" si="31"/>
        <v>17000</v>
      </c>
      <c r="P369" s="185">
        <f t="shared" si="30"/>
        <v>17000</v>
      </c>
      <c r="Q369" s="143">
        <v>2023</v>
      </c>
      <c r="R369" s="143" t="str">
        <f>IFERROR(VLOOKUP(G369,'SOURCE COMPANY'!A:B, 2, FALSE), "")</f>
        <v>SIGNET</v>
      </c>
      <c r="S369" s="143" t="str">
        <f>IFERROR(VLOOKUP(H369,'CUSTOMER NAME'!A:B, 2, FALSE), "")</f>
        <v>BEACON PHARMA</v>
      </c>
    </row>
    <row r="370" spans="1:19">
      <c r="A370" s="87" t="s">
        <v>752</v>
      </c>
      <c r="B370" s="21">
        <v>30000</v>
      </c>
      <c r="C370" s="87" t="s">
        <v>7</v>
      </c>
      <c r="D370" s="87" t="s">
        <v>1205</v>
      </c>
      <c r="E370" s="41">
        <v>2.63</v>
      </c>
      <c r="F370" s="87" t="s">
        <v>9</v>
      </c>
      <c r="G370" s="192" t="s">
        <v>59</v>
      </c>
      <c r="H370" s="143" t="s">
        <v>2062</v>
      </c>
      <c r="I370" s="183" t="str">
        <f>I369</f>
        <v>September</v>
      </c>
      <c r="J370" s="184">
        <f>IF(F370="USD", E370, E370 * IFERROR(VLOOKUP(F370, EXCHANGE_RATE!A:B, 2, FALSE), "Currency not found"))</f>
        <v>2.63</v>
      </c>
      <c r="K370" s="184">
        <f t="shared" si="28"/>
        <v>2.63</v>
      </c>
      <c r="L370" s="184">
        <f>IF(C370="MTS", B370, B370 * IFERROR(VLOOKUP(C370, 'QTY_CONVERSIONS '!A:B, 2, FALSE), "Units not  found"))</f>
        <v>30</v>
      </c>
      <c r="M370" s="185">
        <f t="shared" si="29"/>
        <v>78900</v>
      </c>
      <c r="N370" s="143" t="str">
        <f>IFERROR(VLOOKUP(D370, Product_Category!A:B, 2, FALSE), "Uncategorized")</f>
        <v>MCC</v>
      </c>
      <c r="O370" s="186">
        <f t="shared" si="31"/>
        <v>2630</v>
      </c>
      <c r="P370" s="185">
        <f t="shared" si="30"/>
        <v>78900</v>
      </c>
      <c r="Q370" s="143">
        <v>2023</v>
      </c>
      <c r="R370" s="143" t="str">
        <f>IFERROR(VLOOKUP(G370,'SOURCE COMPANY'!A:B, 2, FALSE), "")</f>
        <v>JRS PHARMA</v>
      </c>
      <c r="S370" s="143" t="str">
        <f>IFERROR(VLOOKUP(H370,'CUSTOMER NAME'!A:B, 2, FALSE), "")</f>
        <v>BECKMANN KENKO</v>
      </c>
    </row>
    <row r="371" spans="1:19">
      <c r="A371" s="87" t="s">
        <v>909</v>
      </c>
      <c r="B371" s="21">
        <v>200</v>
      </c>
      <c r="C371" s="87" t="s">
        <v>7</v>
      </c>
      <c r="D371" s="87" t="s">
        <v>768</v>
      </c>
      <c r="E371" s="41">
        <v>2</v>
      </c>
      <c r="F371" s="87" t="s">
        <v>9</v>
      </c>
      <c r="G371" s="87" t="s">
        <v>1959</v>
      </c>
      <c r="H371" s="143" t="s">
        <v>1960</v>
      </c>
      <c r="I371" s="183" t="str">
        <f>I370</f>
        <v>September</v>
      </c>
      <c r="J371" s="184">
        <f>IF(F371="USD", E371, E371 * IFERROR(VLOOKUP(F371, EXCHANGE_RATE!A:B, 2, FALSE), "Currency not found"))</f>
        <v>2</v>
      </c>
      <c r="K371" s="184">
        <f t="shared" si="28"/>
        <v>2</v>
      </c>
      <c r="L371" s="184">
        <f>IF(C371="MTS", B371, B371 * IFERROR(VLOOKUP(C371, 'QTY_CONVERSIONS '!A:B, 2, FALSE), "Units not  found"))</f>
        <v>0.2</v>
      </c>
      <c r="M371" s="185">
        <f t="shared" si="29"/>
        <v>400</v>
      </c>
      <c r="N371" s="143" t="str">
        <f>IFERROR(VLOOKUP(D371, Product_Category!A:B, 2, FALSE), "Uncategorized")</f>
        <v>MCC</v>
      </c>
      <c r="O371" s="186">
        <f t="shared" si="31"/>
        <v>2000</v>
      </c>
      <c r="P371" s="185">
        <f t="shared" si="30"/>
        <v>400</v>
      </c>
      <c r="Q371" s="143">
        <v>2023</v>
      </c>
      <c r="R371" s="143" t="str">
        <f>IFERROR(VLOOKUP(G371,'SOURCE COMPANY'!A:B, 2, FALSE), "")</f>
        <v>ADITYA IMPEX</v>
      </c>
      <c r="S371" s="143" t="str">
        <f>IFERROR(VLOOKUP(H371,'CUSTOMER NAME'!A:B, 2, FALSE), "")</f>
        <v>BENMED PHARMA</v>
      </c>
    </row>
    <row r="372" spans="1:19">
      <c r="A372" s="192" t="s">
        <v>929</v>
      </c>
      <c r="B372" s="192">
        <v>1000</v>
      </c>
      <c r="C372" s="192" t="s">
        <v>7</v>
      </c>
      <c r="D372" s="192" t="s">
        <v>2796</v>
      </c>
      <c r="E372" s="192">
        <v>354.29</v>
      </c>
      <c r="F372" s="192" t="s">
        <v>1730</v>
      </c>
      <c r="G372" s="192" t="s">
        <v>2702</v>
      </c>
      <c r="H372" s="131" t="s">
        <v>2797</v>
      </c>
      <c r="I372" s="187" t="s">
        <v>2670</v>
      </c>
      <c r="J372" s="184">
        <f>IF(F372="USD", E372, E372 * IFERROR(VLOOKUP(F372, EXCHANGE_RATE!A:B, 2, FALSE), "Currency not found"))</f>
        <v>4.2514799999999999</v>
      </c>
      <c r="K372" s="184">
        <f t="shared" si="28"/>
        <v>4.26</v>
      </c>
      <c r="L372" s="184">
        <f>IF(C372="MTS", B372, B372 * IFERROR(VLOOKUP(C372, 'QTY_CONVERSIONS '!A:B, 2, FALSE), "Units not  found"))</f>
        <v>1</v>
      </c>
      <c r="M372" s="185">
        <f t="shared" si="29"/>
        <v>4260</v>
      </c>
      <c r="N372" s="143" t="str">
        <f>IFERROR(VLOOKUP(D372, Product_Category!A:B, 2, FALSE), "Uncategorized")</f>
        <v>CMC</v>
      </c>
      <c r="O372" s="186">
        <f t="shared" si="31"/>
        <v>4260</v>
      </c>
      <c r="P372" s="185">
        <f t="shared" si="30"/>
        <v>4260</v>
      </c>
      <c r="Q372" s="143">
        <v>2023</v>
      </c>
      <c r="R372" s="143" t="str">
        <f>IFERROR(VLOOKUP(G372,'SOURCE COMPANY'!A:B, 2, FALSE), "")</f>
        <v>Cellulose Sollutions</v>
      </c>
      <c r="S372" s="143" t="str">
        <f>IFERROR(VLOOKUP(H372,'CUSTOMER NAME'!A:B, 2, FALSE), "")</f>
        <v>BERGER JENSON</v>
      </c>
    </row>
    <row r="373" spans="1:19">
      <c r="A373" s="85" t="s">
        <v>1047</v>
      </c>
      <c r="B373" s="85">
        <v>24000</v>
      </c>
      <c r="C373" s="85" t="s">
        <v>7</v>
      </c>
      <c r="D373" s="85" t="s">
        <v>1051</v>
      </c>
      <c r="E373" s="248">
        <v>2.16</v>
      </c>
      <c r="F373" s="85" t="s">
        <v>9</v>
      </c>
      <c r="G373" s="192" t="s">
        <v>2673</v>
      </c>
      <c r="H373" s="118" t="s">
        <v>1052</v>
      </c>
      <c r="I373" s="183" t="str">
        <f>I372</f>
        <v>August</v>
      </c>
      <c r="J373" s="184">
        <f>IF(F373="USD", E373, E373 * IFERROR(VLOOKUP(F373, EXCHANGE_RATE!A:B, 2, FALSE), "Currency not found"))</f>
        <v>2.16</v>
      </c>
      <c r="K373" s="184">
        <f t="shared" si="28"/>
        <v>2.16</v>
      </c>
      <c r="L373" s="184">
        <f>IF(C373="MTS", B373, B373 * IFERROR(VLOOKUP(C373, 'QTY_CONVERSIONS '!A:B, 2, FALSE), "Units not  found"))</f>
        <v>24</v>
      </c>
      <c r="M373" s="185">
        <f t="shared" si="29"/>
        <v>51840</v>
      </c>
      <c r="N373" s="143" t="str">
        <f>IFERROR(VLOOKUP(D373, Product_Category!A:B, 2, FALSE), "Uncategorized")</f>
        <v>MCC</v>
      </c>
      <c r="O373" s="186">
        <f t="shared" si="31"/>
        <v>2160</v>
      </c>
      <c r="P373" s="185">
        <f t="shared" si="30"/>
        <v>51840</v>
      </c>
      <c r="Q373" s="143">
        <v>2023</v>
      </c>
      <c r="R373" s="143" t="str">
        <f>IFERROR(VLOOKUP(G373,'SOURCE COMPANY'!A:B, 2, FALSE), "")</f>
        <v>RANQ</v>
      </c>
      <c r="S373" s="143" t="str">
        <f>IFERROR(VLOOKUP(H373,'CUSTOMER NAME'!A:B, 2, FALSE), "")</f>
        <v>BERKO ILAC</v>
      </c>
    </row>
    <row r="374" spans="1:19">
      <c r="A374" s="86" t="s">
        <v>6</v>
      </c>
      <c r="B374" s="86">
        <v>25000</v>
      </c>
      <c r="C374" s="86" t="s">
        <v>7</v>
      </c>
      <c r="D374" s="86" t="s">
        <v>521</v>
      </c>
      <c r="E374" s="249">
        <v>2.5</v>
      </c>
      <c r="F374" s="86" t="s">
        <v>9</v>
      </c>
      <c r="G374" s="193" t="s">
        <v>319</v>
      </c>
      <c r="H374" s="118" t="s">
        <v>522</v>
      </c>
      <c r="I374" s="183" t="str">
        <f>I373</f>
        <v>August</v>
      </c>
      <c r="J374" s="184">
        <f>IF(F374="USD", E374, E374 * IFERROR(VLOOKUP(F374, EXCHANGE_RATE!A:B, 2, FALSE), "Currency not found"))</f>
        <v>2.5</v>
      </c>
      <c r="K374" s="184">
        <f t="shared" si="28"/>
        <v>2.5</v>
      </c>
      <c r="L374" s="184">
        <f>IF(C374="MTS", B374, B374 * IFERROR(VLOOKUP(C374, 'QTY_CONVERSIONS '!A:B, 2, FALSE), "Units not  found"))</f>
        <v>25</v>
      </c>
      <c r="M374" s="185">
        <f t="shared" si="29"/>
        <v>62500</v>
      </c>
      <c r="N374" s="143" t="str">
        <f>IFERROR(VLOOKUP(D374, Product_Category!A:B, 2, FALSE), "Uncategorized")</f>
        <v>MCC</v>
      </c>
      <c r="O374" s="186">
        <f t="shared" si="31"/>
        <v>2500</v>
      </c>
      <c r="P374" s="185">
        <f t="shared" si="30"/>
        <v>62500</v>
      </c>
      <c r="Q374" s="143">
        <v>2023</v>
      </c>
      <c r="R374" s="143" t="str">
        <f>IFERROR(VLOOKUP(G374,'SOURCE COMPANY'!A:B, 2, FALSE), "")</f>
        <v>VASA PHARMA</v>
      </c>
      <c r="S374" s="143" t="str">
        <f>IFERROR(VLOOKUP(H374,'CUSTOMER NAME'!A:B, 2, FALSE), "")</f>
        <v>Berlin</v>
      </c>
    </row>
    <row r="375" spans="1:19">
      <c r="A375" s="88" t="s">
        <v>1046</v>
      </c>
      <c r="B375" s="22">
        <v>152.05000000000001</v>
      </c>
      <c r="C375" s="88" t="s">
        <v>7</v>
      </c>
      <c r="D375" s="88" t="s">
        <v>104</v>
      </c>
      <c r="E375" s="40">
        <v>200</v>
      </c>
      <c r="F375" s="88" t="s">
        <v>9</v>
      </c>
      <c r="G375" s="88" t="s">
        <v>2207</v>
      </c>
      <c r="H375" s="118" t="s">
        <v>522</v>
      </c>
      <c r="I375" s="183" t="str">
        <f>I374</f>
        <v>August</v>
      </c>
      <c r="J375" s="184">
        <f>IF(F375="USD", E375, E375 * IFERROR(VLOOKUP(F375, EXCHANGE_RATE!A:B, 2, FALSE), "Currency not found"))</f>
        <v>200</v>
      </c>
      <c r="K375" s="184">
        <f t="shared" si="28"/>
        <v>200</v>
      </c>
      <c r="L375" s="184">
        <f>IF(C375="MTS", B375, B375 * IFERROR(VLOOKUP(C375, 'QTY_CONVERSIONS '!A:B, 2, FALSE), "Units not  found"))</f>
        <v>0.15205000000000002</v>
      </c>
      <c r="M375" s="185">
        <f t="shared" si="29"/>
        <v>30410.000000000004</v>
      </c>
      <c r="N375" s="143" t="str">
        <f>IFERROR(VLOOKUP(D375, Product_Category!A:B, 2, FALSE), "Uncategorized")</f>
        <v>MAGNESIUM STEARATE</v>
      </c>
      <c r="O375" s="186">
        <f t="shared" si="31"/>
        <v>200000</v>
      </c>
      <c r="P375" s="185">
        <f t="shared" si="30"/>
        <v>30410.000000000004</v>
      </c>
      <c r="Q375" s="143">
        <v>2023</v>
      </c>
      <c r="R375" s="143" t="str">
        <f>IFERROR(VLOOKUP(G375,'SOURCE COMPANY'!A:B, 2, FALSE), "")</f>
        <v>DR REDDYS</v>
      </c>
      <c r="S375" s="143" t="str">
        <f>IFERROR(VLOOKUP(H375,'CUSTOMER NAME'!A:B, 2, FALSE), "")</f>
        <v>Berlin</v>
      </c>
    </row>
    <row r="376" spans="1:19">
      <c r="A376" s="192" t="s">
        <v>909</v>
      </c>
      <c r="B376" s="192">
        <v>10000</v>
      </c>
      <c r="C376" s="192" t="s">
        <v>7</v>
      </c>
      <c r="D376" s="192" t="s">
        <v>3303</v>
      </c>
      <c r="E376" s="192">
        <v>2.44</v>
      </c>
      <c r="F376" s="192" t="s">
        <v>9</v>
      </c>
      <c r="G376" s="87" t="s">
        <v>2539</v>
      </c>
      <c r="H376" s="131" t="s">
        <v>3777</v>
      </c>
      <c r="I376" s="187" t="s">
        <v>3658</v>
      </c>
      <c r="J376" s="184">
        <f>IF(F376="USD", E376, E376 * IFERROR(VLOOKUP(F376, EXCHANGE_RATE!A:B, 2, FALSE), "Currency not found"))</f>
        <v>2.44</v>
      </c>
      <c r="K376" s="184">
        <f t="shared" si="28"/>
        <v>2.44</v>
      </c>
      <c r="L376" s="184">
        <f>IF(C376="MTS", B376, B376 * IFERROR(VLOOKUP(C376, 'QTY_CONVERSIONS '!A:B, 2, FALSE), "Units not  found"))</f>
        <v>10</v>
      </c>
      <c r="M376" s="185">
        <f t="shared" si="29"/>
        <v>24400</v>
      </c>
      <c r="N376" s="143" t="str">
        <f>IFERROR(VLOOKUP(D376, Product_Category!A:B, 2, FALSE), "Uncategorized")</f>
        <v>MCC</v>
      </c>
      <c r="O376" s="186">
        <f t="shared" si="31"/>
        <v>2440</v>
      </c>
      <c r="P376" s="185">
        <f t="shared" si="30"/>
        <v>24400</v>
      </c>
      <c r="Q376" s="143">
        <v>2023</v>
      </c>
      <c r="R376" s="143" t="str">
        <f>IFERROR(VLOOKUP(G376,'SOURCE COMPANY'!A:B, 2, FALSE), "")</f>
        <v>MEDISTICS GLOBAL</v>
      </c>
      <c r="S376" s="143" t="str">
        <f>IFERROR(VLOOKUP(H376,'CUSTOMER NAME'!A:B, 2, FALSE), "")</f>
        <v>BETA HEALTHCARE</v>
      </c>
    </row>
    <row r="377" spans="1:19">
      <c r="A377" s="192" t="s">
        <v>816</v>
      </c>
      <c r="B377" s="192">
        <v>640</v>
      </c>
      <c r="C377" s="192" t="s">
        <v>7</v>
      </c>
      <c r="D377" s="192" t="s">
        <v>3303</v>
      </c>
      <c r="E377" s="192">
        <v>28.65</v>
      </c>
      <c r="F377" s="192" t="s">
        <v>9</v>
      </c>
      <c r="G377" s="192" t="s">
        <v>2998</v>
      </c>
      <c r="H377" s="131" t="s">
        <v>1127</v>
      </c>
      <c r="I377" s="187" t="s">
        <v>3658</v>
      </c>
      <c r="J377" s="184">
        <f>IF(F377="USD", E377, E377 * IFERROR(VLOOKUP(F377, EXCHANGE_RATE!A:B, 2, FALSE), "Currency not found"))</f>
        <v>28.65</v>
      </c>
      <c r="K377" s="184">
        <f t="shared" si="28"/>
        <v>28.65</v>
      </c>
      <c r="L377" s="184">
        <f>IF(C377="MTS", B377, B377 * IFERROR(VLOOKUP(C377, 'QTY_CONVERSIONS '!A:B, 2, FALSE), "Units not  found"))</f>
        <v>0.64</v>
      </c>
      <c r="M377" s="185">
        <f t="shared" si="29"/>
        <v>18336</v>
      </c>
      <c r="N377" s="143" t="str">
        <f>IFERROR(VLOOKUP(D377, Product_Category!A:B, 2, FALSE), "Uncategorized")</f>
        <v>MCC</v>
      </c>
      <c r="O377" s="186">
        <f t="shared" si="31"/>
        <v>28650</v>
      </c>
      <c r="P377" s="185">
        <f t="shared" si="30"/>
        <v>18336</v>
      </c>
      <c r="Q377" s="143">
        <v>2023</v>
      </c>
      <c r="R377" s="143" t="str">
        <f>IFERROR(VLOOKUP(G377,'SOURCE COMPANY'!A:B, 2, FALSE), "")</f>
        <v>SIGNET</v>
      </c>
      <c r="S377" s="143" t="str">
        <f>IFERROR(VLOOKUP(H377,'CUSTOMER NAME'!A:B, 2, FALSE), "")</f>
        <v>BEXIMCO PHARMA</v>
      </c>
    </row>
    <row r="378" spans="1:19">
      <c r="A378" s="87" t="s">
        <v>816</v>
      </c>
      <c r="B378" s="87">
        <v>480</v>
      </c>
      <c r="C378" s="87" t="s">
        <v>7</v>
      </c>
      <c r="D378" s="87" t="s">
        <v>1126</v>
      </c>
      <c r="E378" s="248">
        <v>28.6</v>
      </c>
      <c r="F378" s="87" t="s">
        <v>9</v>
      </c>
      <c r="G378" s="192" t="s">
        <v>2998</v>
      </c>
      <c r="H378" s="143" t="s">
        <v>1127</v>
      </c>
      <c r="I378" s="183" t="str">
        <f>I377</f>
        <v>November</v>
      </c>
      <c r="J378" s="184">
        <f>IF(F378="USD", E378, E378 * IFERROR(VLOOKUP(F378, EXCHANGE_RATE!A:B, 2, FALSE), "Currency not found"))</f>
        <v>28.6</v>
      </c>
      <c r="K378" s="184">
        <f t="shared" si="28"/>
        <v>28.6</v>
      </c>
      <c r="L378" s="184">
        <f>IF(C378="MTS", B378, B378 * IFERROR(VLOOKUP(C378, 'QTY_CONVERSIONS '!A:B, 2, FALSE), "Units not  found"))</f>
        <v>0.48</v>
      </c>
      <c r="M378" s="185">
        <f t="shared" si="29"/>
        <v>13728</v>
      </c>
      <c r="N378" s="143" t="str">
        <f>IFERROR(VLOOKUP(D378, Product_Category!A:B, 2, FALSE), "Uncategorized")</f>
        <v>MCC</v>
      </c>
      <c r="O378" s="186">
        <f t="shared" si="31"/>
        <v>28600</v>
      </c>
      <c r="P378" s="185">
        <f t="shared" si="30"/>
        <v>13728</v>
      </c>
      <c r="Q378" s="143">
        <v>2023</v>
      </c>
      <c r="R378" s="143" t="str">
        <f>IFERROR(VLOOKUP(G378,'SOURCE COMPANY'!A:B, 2, FALSE), "")</f>
        <v>SIGNET</v>
      </c>
      <c r="S378" s="143" t="str">
        <f>IFERROR(VLOOKUP(H378,'CUSTOMER NAME'!A:B, 2, FALSE), "")</f>
        <v>BEXIMCO PHARMA</v>
      </c>
    </row>
    <row r="379" spans="1:19">
      <c r="A379" s="87" t="s">
        <v>816</v>
      </c>
      <c r="B379" s="87">
        <v>480</v>
      </c>
      <c r="C379" s="87" t="s">
        <v>7</v>
      </c>
      <c r="D379" s="87" t="s">
        <v>1126</v>
      </c>
      <c r="E379" s="248">
        <v>28.6</v>
      </c>
      <c r="F379" s="87" t="s">
        <v>9</v>
      </c>
      <c r="G379" s="192" t="s">
        <v>2998</v>
      </c>
      <c r="H379" s="143" t="s">
        <v>1127</v>
      </c>
      <c r="I379" s="183" t="str">
        <f>I378</f>
        <v>November</v>
      </c>
      <c r="J379" s="184">
        <f>IF(F379="USD", E379, E379 * IFERROR(VLOOKUP(F379, EXCHANGE_RATE!A:B, 2, FALSE), "Currency not found"))</f>
        <v>28.6</v>
      </c>
      <c r="K379" s="184">
        <f t="shared" si="28"/>
        <v>28.6</v>
      </c>
      <c r="L379" s="184">
        <f>IF(C379="MTS", B379, B379 * IFERROR(VLOOKUP(C379, 'QTY_CONVERSIONS '!A:B, 2, FALSE), "Units not  found"))</f>
        <v>0.48</v>
      </c>
      <c r="M379" s="185">
        <f t="shared" si="29"/>
        <v>13728</v>
      </c>
      <c r="N379" s="143" t="str">
        <f>IFERROR(VLOOKUP(D379, Product_Category!A:B, 2, FALSE), "Uncategorized")</f>
        <v>MCC</v>
      </c>
      <c r="O379" s="186">
        <f t="shared" si="31"/>
        <v>28600</v>
      </c>
      <c r="P379" s="185">
        <f t="shared" si="30"/>
        <v>13728</v>
      </c>
      <c r="Q379" s="143">
        <v>2023</v>
      </c>
      <c r="R379" s="143" t="str">
        <f>IFERROR(VLOOKUP(G379,'SOURCE COMPANY'!A:B, 2, FALSE), "")</f>
        <v>SIGNET</v>
      </c>
      <c r="S379" s="143" t="str">
        <f>IFERROR(VLOOKUP(H379,'CUSTOMER NAME'!A:B, 2, FALSE), "")</f>
        <v>BEXIMCO PHARMA</v>
      </c>
    </row>
    <row r="380" spans="1:19">
      <c r="A380" s="192" t="s">
        <v>1012</v>
      </c>
      <c r="B380" s="192">
        <v>5000</v>
      </c>
      <c r="C380" s="192" t="s">
        <v>7</v>
      </c>
      <c r="D380" s="192" t="s">
        <v>2847</v>
      </c>
      <c r="E380" s="192">
        <v>2.15</v>
      </c>
      <c r="F380" s="192" t="s">
        <v>9</v>
      </c>
      <c r="G380" s="87" t="s">
        <v>732</v>
      </c>
      <c r="H380" s="131" t="s">
        <v>2848</v>
      </c>
      <c r="I380" s="187" t="s">
        <v>2670</v>
      </c>
      <c r="J380" s="184">
        <f>IF(F380="USD", E380, E380 * IFERROR(VLOOKUP(F380, EXCHANGE_RATE!A:B, 2, FALSE), "Currency not found"))</f>
        <v>2.15</v>
      </c>
      <c r="K380" s="184">
        <f t="shared" si="28"/>
        <v>2.15</v>
      </c>
      <c r="L380" s="184">
        <f>IF(C380="MTS", B380, B380 * IFERROR(VLOOKUP(C380, 'QTY_CONVERSIONS '!A:B, 2, FALSE), "Units not  found"))</f>
        <v>5</v>
      </c>
      <c r="M380" s="185">
        <f t="shared" si="29"/>
        <v>10750</v>
      </c>
      <c r="N380" s="143" t="str">
        <f>IFERROR(VLOOKUP(D380, Product_Category!A:B, 2, FALSE), "Uncategorized")</f>
        <v>MCC</v>
      </c>
      <c r="O380" s="186">
        <f t="shared" si="31"/>
        <v>2150</v>
      </c>
      <c r="P380" s="185">
        <f t="shared" si="30"/>
        <v>10750</v>
      </c>
      <c r="Q380" s="143">
        <v>2023</v>
      </c>
      <c r="R380" s="143" t="str">
        <f>IFERROR(VLOOKUP(G380,'SOURCE COMPANY'!A:B, 2, FALSE), "")</f>
        <v>MAPLE BIOTECH</v>
      </c>
      <c r="S380" s="143" t="str">
        <f>IFERROR(VLOOKUP(H380,'CUSTOMER NAME'!A:B, 2, FALSE), "")</f>
        <v>BG MILK JSC</v>
      </c>
    </row>
    <row r="381" spans="1:19">
      <c r="A381" s="193" t="s">
        <v>1012</v>
      </c>
      <c r="B381" s="193">
        <v>25</v>
      </c>
      <c r="C381" s="193" t="s">
        <v>7</v>
      </c>
      <c r="D381" s="193" t="s">
        <v>2849</v>
      </c>
      <c r="E381" s="193">
        <v>2.6</v>
      </c>
      <c r="F381" s="193" t="s">
        <v>9</v>
      </c>
      <c r="G381" s="88" t="s">
        <v>732</v>
      </c>
      <c r="H381" s="131" t="s">
        <v>2848</v>
      </c>
      <c r="I381" s="187" t="s">
        <v>2670</v>
      </c>
      <c r="J381" s="184">
        <f>IF(F381="USD", E381, E381 * IFERROR(VLOOKUP(F381, EXCHANGE_RATE!A:B, 2, FALSE), "Currency not found"))</f>
        <v>2.6</v>
      </c>
      <c r="K381" s="184">
        <f t="shared" si="28"/>
        <v>2.6</v>
      </c>
      <c r="L381" s="184">
        <f>IF(C381="MTS", B381, B381 * IFERROR(VLOOKUP(C381, 'QTY_CONVERSIONS '!A:B, 2, FALSE), "Units not  found"))</f>
        <v>2.5000000000000001E-2</v>
      </c>
      <c r="M381" s="185">
        <f t="shared" si="29"/>
        <v>65</v>
      </c>
      <c r="N381" s="143" t="str">
        <f>IFERROR(VLOOKUP(D381, Product_Category!A:B, 2, FALSE), "Uncategorized")</f>
        <v>MCC</v>
      </c>
      <c r="O381" s="186">
        <f t="shared" si="31"/>
        <v>2600</v>
      </c>
      <c r="P381" s="185">
        <f t="shared" si="30"/>
        <v>65</v>
      </c>
      <c r="Q381" s="143">
        <v>2023</v>
      </c>
      <c r="R381" s="143" t="str">
        <f>IFERROR(VLOOKUP(G381,'SOURCE COMPANY'!A:B, 2, FALSE), "")</f>
        <v>MAPLE BIOTECH</v>
      </c>
      <c r="S381" s="143" t="str">
        <f>IFERROR(VLOOKUP(H381,'CUSTOMER NAME'!A:B, 2, FALSE), "")</f>
        <v>BG MILK JSC</v>
      </c>
    </row>
    <row r="382" spans="1:19">
      <c r="A382" s="193" t="s">
        <v>1012</v>
      </c>
      <c r="B382" s="134">
        <v>25</v>
      </c>
      <c r="C382" s="134" t="s">
        <v>7</v>
      </c>
      <c r="D382" s="136" t="s">
        <v>2850</v>
      </c>
      <c r="E382" s="134">
        <v>2.6</v>
      </c>
      <c r="F382" s="134" t="s">
        <v>9</v>
      </c>
      <c r="G382" s="200" t="s">
        <v>732</v>
      </c>
      <c r="H382" s="131" t="s">
        <v>2848</v>
      </c>
      <c r="I382" s="187" t="s">
        <v>2670</v>
      </c>
      <c r="J382" s="184">
        <f>IF(F382="USD", E382, E382 * IFERROR(VLOOKUP(F382, EXCHANGE_RATE!A:B, 2, FALSE), "Currency not found"))</f>
        <v>2.6</v>
      </c>
      <c r="K382" s="184">
        <f t="shared" si="28"/>
        <v>2.6</v>
      </c>
      <c r="L382" s="184">
        <f>IF(C382="MTS", B382, B382 * IFERROR(VLOOKUP(C382, 'QTY_CONVERSIONS '!A:B, 2, FALSE), "Units not  found"))</f>
        <v>2.5000000000000001E-2</v>
      </c>
      <c r="M382" s="185">
        <f t="shared" si="29"/>
        <v>65</v>
      </c>
      <c r="N382" s="143" t="str">
        <f>IFERROR(VLOOKUP(D382, Product_Category!A:B, 2, FALSE), "Uncategorized")</f>
        <v>MCC</v>
      </c>
      <c r="O382" s="186">
        <f t="shared" si="31"/>
        <v>2600</v>
      </c>
      <c r="P382" s="185">
        <f t="shared" si="30"/>
        <v>65</v>
      </c>
      <c r="Q382" s="143">
        <v>2023</v>
      </c>
      <c r="R382" s="143" t="str">
        <f>IFERROR(VLOOKUP(G382,'SOURCE COMPANY'!A:B, 2, FALSE), "")</f>
        <v>MAPLE BIOTECH</v>
      </c>
      <c r="S382" s="143" t="str">
        <f>IFERROR(VLOOKUP(H382,'CUSTOMER NAME'!A:B, 2, FALSE), "")</f>
        <v>BG MILK JSC</v>
      </c>
    </row>
    <row r="383" spans="1:19">
      <c r="A383" s="87" t="s">
        <v>929</v>
      </c>
      <c r="B383" s="33">
        <v>25</v>
      </c>
      <c r="C383" s="198" t="s">
        <v>7</v>
      </c>
      <c r="D383" s="198" t="s">
        <v>104</v>
      </c>
      <c r="E383" s="46">
        <v>156.81</v>
      </c>
      <c r="F383" s="198" t="s">
        <v>1730</v>
      </c>
      <c r="G383" s="199" t="s">
        <v>930</v>
      </c>
      <c r="H383" s="143" t="s">
        <v>931</v>
      </c>
      <c r="I383" s="183" t="str">
        <f>I382</f>
        <v>August</v>
      </c>
      <c r="J383" s="184">
        <f>IF(F383="USD", E383, E383 * IFERROR(VLOOKUP(F383, EXCHANGE_RATE!A:B, 2, FALSE), "Currency not found"))</f>
        <v>1.8817200000000001</v>
      </c>
      <c r="K383" s="184">
        <f t="shared" si="28"/>
        <v>1.89</v>
      </c>
      <c r="L383" s="184">
        <f>IF(C383="MTS", B383, B383 * IFERROR(VLOOKUP(C383, 'QTY_CONVERSIONS '!A:B, 2, FALSE), "Units not  found"))</f>
        <v>2.5000000000000001E-2</v>
      </c>
      <c r="M383" s="185">
        <f t="shared" si="29"/>
        <v>47.25</v>
      </c>
      <c r="N383" s="143" t="str">
        <f>IFERROR(VLOOKUP(D383, Product_Category!A:B, 2, FALSE), "Uncategorized")</f>
        <v>MAGNESIUM STEARATE</v>
      </c>
      <c r="O383" s="186">
        <f t="shared" si="31"/>
        <v>1890</v>
      </c>
      <c r="P383" s="185">
        <f t="shared" si="30"/>
        <v>47.25</v>
      </c>
      <c r="Q383" s="143">
        <v>2023</v>
      </c>
      <c r="R383" s="143" t="str">
        <f>IFERROR(VLOOKUP(G383,'SOURCE COMPANY'!A:B, 2, FALSE), "")</f>
        <v>DRUG CENTRE DELHI</v>
      </c>
      <c r="S383" s="143" t="str">
        <f>IFERROR(VLOOKUP(H383,'CUSTOMER NAME'!A:B, 2, FALSE), "")</f>
        <v>Bhaskar Herbaceutical</v>
      </c>
    </row>
    <row r="384" spans="1:19">
      <c r="A384" s="85" t="s">
        <v>929</v>
      </c>
      <c r="B384" s="203">
        <v>50</v>
      </c>
      <c r="C384" s="203" t="s">
        <v>7</v>
      </c>
      <c r="D384" s="199" t="s">
        <v>19</v>
      </c>
      <c r="E384" s="150">
        <v>177.94</v>
      </c>
      <c r="F384" s="203" t="s">
        <v>1730</v>
      </c>
      <c r="G384" s="199" t="s">
        <v>930</v>
      </c>
      <c r="H384" s="199" t="s">
        <v>931</v>
      </c>
      <c r="I384" s="183" t="str">
        <f>I383</f>
        <v>August</v>
      </c>
      <c r="J384" s="184">
        <f>IF(F384="USD", E384, E384 * IFERROR(VLOOKUP(F384, EXCHANGE_RATE!A:B, 2, FALSE), "Currency not found"))</f>
        <v>2.1352799999999998</v>
      </c>
      <c r="K384" s="184">
        <f t="shared" si="28"/>
        <v>2.1399999999999997</v>
      </c>
      <c r="L384" s="184">
        <f>IF(C384="MTS", B384, B384 * IFERROR(VLOOKUP(C384, 'QTY_CONVERSIONS '!A:B, 2, FALSE), "Units not  found"))</f>
        <v>0.05</v>
      </c>
      <c r="M384" s="185">
        <f t="shared" si="29"/>
        <v>106.99999999999999</v>
      </c>
      <c r="N384" s="143" t="str">
        <f>IFERROR(VLOOKUP(D384, Product_Category!A:B, 2, FALSE), "Uncategorized")</f>
        <v>CMC</v>
      </c>
      <c r="O384" s="186">
        <f t="shared" si="31"/>
        <v>2139.9999999999995</v>
      </c>
      <c r="P384" s="185">
        <f t="shared" si="30"/>
        <v>106.99999999999999</v>
      </c>
      <c r="Q384" s="143">
        <v>2023</v>
      </c>
      <c r="R384" s="143" t="str">
        <f>IFERROR(VLOOKUP(G384,'SOURCE COMPANY'!A:B, 2, FALSE), "")</f>
        <v>DRUG CENTRE DELHI</v>
      </c>
      <c r="S384" s="143" t="str">
        <f>IFERROR(VLOOKUP(H384,'CUSTOMER NAME'!A:B, 2, FALSE), "")</f>
        <v>Bhaskar Herbaceutical</v>
      </c>
    </row>
    <row r="385" spans="1:19">
      <c r="A385" s="88" t="s">
        <v>929</v>
      </c>
      <c r="B385" s="33">
        <v>50</v>
      </c>
      <c r="C385" s="198" t="s">
        <v>7</v>
      </c>
      <c r="D385" s="200" t="s">
        <v>19</v>
      </c>
      <c r="E385" s="46">
        <v>600</v>
      </c>
      <c r="F385" s="198" t="s">
        <v>1730</v>
      </c>
      <c r="G385" s="136" t="s">
        <v>681</v>
      </c>
      <c r="H385" s="200" t="s">
        <v>931</v>
      </c>
      <c r="I385" s="183" t="str">
        <f>I384</f>
        <v>August</v>
      </c>
      <c r="J385" s="184">
        <f>IF(F385="USD", E385, E385 * IFERROR(VLOOKUP(F385, EXCHANGE_RATE!A:B, 2, FALSE), "Currency not found"))</f>
        <v>7.2</v>
      </c>
      <c r="K385" s="184">
        <f t="shared" si="28"/>
        <v>7.2</v>
      </c>
      <c r="L385" s="184">
        <f>IF(C385="MTS", B385, B385 * IFERROR(VLOOKUP(C385, 'QTY_CONVERSIONS '!A:B, 2, FALSE), "Units not  found"))</f>
        <v>0.05</v>
      </c>
      <c r="M385" s="185">
        <f t="shared" si="29"/>
        <v>360</v>
      </c>
      <c r="N385" s="143" t="str">
        <f>IFERROR(VLOOKUP(D385, Product_Category!A:B, 2, FALSE), "Uncategorized")</f>
        <v>CMC</v>
      </c>
      <c r="O385" s="186">
        <f t="shared" si="31"/>
        <v>7200</v>
      </c>
      <c r="P385" s="185">
        <f t="shared" si="30"/>
        <v>360</v>
      </c>
      <c r="Q385" s="143">
        <v>2023</v>
      </c>
      <c r="R385" s="143" t="str">
        <f>IFERROR(VLOOKUP(G385,'SOURCE COMPANY'!A:B, 2, FALSE), "")</f>
        <v>SDM AGENCIES</v>
      </c>
      <c r="S385" s="143" t="str">
        <f>IFERROR(VLOOKUP(H385,'CUSTOMER NAME'!A:B, 2, FALSE), "")</f>
        <v>Bhaskar Herbaceutical</v>
      </c>
    </row>
    <row r="386" spans="1:19">
      <c r="A386" s="87" t="s">
        <v>929</v>
      </c>
      <c r="B386" s="33">
        <v>50</v>
      </c>
      <c r="C386" s="198" t="s">
        <v>7</v>
      </c>
      <c r="D386" s="198" t="s">
        <v>19</v>
      </c>
      <c r="E386" s="46">
        <v>600</v>
      </c>
      <c r="F386" s="198" t="s">
        <v>1730</v>
      </c>
      <c r="G386" s="134" t="s">
        <v>681</v>
      </c>
      <c r="H386" s="200" t="s">
        <v>931</v>
      </c>
      <c r="I386" s="183" t="str">
        <f>I385</f>
        <v>August</v>
      </c>
      <c r="J386" s="184">
        <f>IF(F386="USD", E386, E386 * IFERROR(VLOOKUP(F386, EXCHANGE_RATE!A:B, 2, FALSE), "Currency not found"))</f>
        <v>7.2</v>
      </c>
      <c r="K386" s="184">
        <f t="shared" ref="K386:K449" si="35">ROUNDUP(J386,2)</f>
        <v>7.2</v>
      </c>
      <c r="L386" s="184">
        <f>IF(C386="MTS", B386, B386 * IFERROR(VLOOKUP(C386, 'QTY_CONVERSIONS '!A:B, 2, FALSE), "Units not  found"))</f>
        <v>0.05</v>
      </c>
      <c r="M386" s="185">
        <f t="shared" ref="M386:M449" si="36">B386*K386</f>
        <v>360</v>
      </c>
      <c r="N386" s="143" t="str">
        <f>IFERROR(VLOOKUP(D386, Product_Category!A:B, 2, FALSE), "Uncategorized")</f>
        <v>CMC</v>
      </c>
      <c r="O386" s="186">
        <f t="shared" si="31"/>
        <v>7200</v>
      </c>
      <c r="P386" s="185">
        <f t="shared" ref="P386:P449" si="37">L386*O386</f>
        <v>360</v>
      </c>
      <c r="Q386" s="143">
        <v>2023</v>
      </c>
      <c r="R386" s="143" t="str">
        <f>IFERROR(VLOOKUP(G386,'SOURCE COMPANY'!A:B, 2, FALSE), "")</f>
        <v>SDM AGENCIES</v>
      </c>
      <c r="S386" s="143" t="str">
        <f>IFERROR(VLOOKUP(H386,'CUSTOMER NAME'!A:B, 2, FALSE), "")</f>
        <v>Bhaskar Herbaceutical</v>
      </c>
    </row>
    <row r="387" spans="1:19">
      <c r="A387" s="87" t="s">
        <v>929</v>
      </c>
      <c r="B387" s="201">
        <v>100</v>
      </c>
      <c r="C387" s="200" t="s">
        <v>7</v>
      </c>
      <c r="D387" s="198" t="s">
        <v>266</v>
      </c>
      <c r="E387" s="202">
        <v>215.59299999999999</v>
      </c>
      <c r="F387" s="200" t="s">
        <v>1730</v>
      </c>
      <c r="G387" s="134" t="s">
        <v>681</v>
      </c>
      <c r="H387" s="200" t="s">
        <v>931</v>
      </c>
      <c r="I387" s="183" t="str">
        <f>I386</f>
        <v>August</v>
      </c>
      <c r="J387" s="184">
        <f>IF(F387="USD", E387, E387 * IFERROR(VLOOKUP(F387, EXCHANGE_RATE!A:B, 2, FALSE), "Currency not found"))</f>
        <v>2.587116</v>
      </c>
      <c r="K387" s="184">
        <f t="shared" si="35"/>
        <v>2.59</v>
      </c>
      <c r="L387" s="184">
        <f>IF(C387="MTS", B387, B387 * IFERROR(VLOOKUP(C387, 'QTY_CONVERSIONS '!A:B, 2, FALSE), "Units not  found"))</f>
        <v>0.1</v>
      </c>
      <c r="M387" s="185">
        <f t="shared" si="36"/>
        <v>259</v>
      </c>
      <c r="N387" s="143" t="str">
        <f>IFERROR(VLOOKUP(D387, Product_Category!A:B, 2, FALSE), "Uncategorized")</f>
        <v>MCC</v>
      </c>
      <c r="O387" s="186">
        <f t="shared" ref="O387:O450" si="38">K387*1000</f>
        <v>2590</v>
      </c>
      <c r="P387" s="185">
        <f t="shared" si="37"/>
        <v>259</v>
      </c>
      <c r="Q387" s="143">
        <v>2023</v>
      </c>
      <c r="R387" s="143" t="str">
        <f>IFERROR(VLOOKUP(G387,'SOURCE COMPANY'!A:B, 2, FALSE), "")</f>
        <v>SDM AGENCIES</v>
      </c>
      <c r="S387" s="143" t="str">
        <f>IFERROR(VLOOKUP(H387,'CUSTOMER NAME'!A:B, 2, FALSE), "")</f>
        <v>Bhaskar Herbaceutical</v>
      </c>
    </row>
    <row r="388" spans="1:19">
      <c r="A388" s="188" t="s">
        <v>929</v>
      </c>
      <c r="B388" s="121">
        <v>50</v>
      </c>
      <c r="C388" s="121" t="s">
        <v>7</v>
      </c>
      <c r="D388" s="124" t="s">
        <v>19</v>
      </c>
      <c r="E388" s="121">
        <v>7.05</v>
      </c>
      <c r="F388" s="121" t="s">
        <v>9</v>
      </c>
      <c r="G388" s="136" t="s">
        <v>681</v>
      </c>
      <c r="H388" s="124" t="s">
        <v>931</v>
      </c>
      <c r="I388" s="187" t="s">
        <v>3034</v>
      </c>
      <c r="J388" s="184">
        <f>IF(F388="USD", E388, E388 * IFERROR(VLOOKUP(F388, EXCHANGE_RATE!A:B, 2, FALSE), "Currency not found"))</f>
        <v>7.05</v>
      </c>
      <c r="K388" s="184">
        <f t="shared" si="35"/>
        <v>7.05</v>
      </c>
      <c r="L388" s="184">
        <f>IF(C388="MTS", B388, B388 * IFERROR(VLOOKUP(C388, 'QTY_CONVERSIONS '!A:B, 2, FALSE), "Units not  found"))</f>
        <v>0.05</v>
      </c>
      <c r="M388" s="185">
        <f t="shared" si="36"/>
        <v>352.5</v>
      </c>
      <c r="N388" s="143" t="str">
        <f>IFERROR(VLOOKUP(D388, Product_Category!A:B, 2, FALSE), "Uncategorized")</f>
        <v>CMC</v>
      </c>
      <c r="O388" s="186">
        <f t="shared" si="38"/>
        <v>7050</v>
      </c>
      <c r="P388" s="185">
        <f t="shared" si="37"/>
        <v>352.5</v>
      </c>
      <c r="Q388" s="143">
        <v>2023</v>
      </c>
      <c r="R388" s="143" t="str">
        <f>IFERROR(VLOOKUP(G388,'SOURCE COMPANY'!A:B, 2, FALSE), "")</f>
        <v>SDM AGENCIES</v>
      </c>
      <c r="S388" s="143" t="str">
        <f>IFERROR(VLOOKUP(H388,'CUSTOMER NAME'!A:B, 2, FALSE), "")</f>
        <v>Bhaskar Herbaceutical</v>
      </c>
    </row>
    <row r="389" spans="1:19">
      <c r="A389" s="191" t="s">
        <v>929</v>
      </c>
      <c r="B389" s="121">
        <v>100</v>
      </c>
      <c r="C389" s="121" t="s">
        <v>7</v>
      </c>
      <c r="D389" s="121" t="s">
        <v>19</v>
      </c>
      <c r="E389" s="121">
        <v>7.05</v>
      </c>
      <c r="F389" s="121" t="s">
        <v>9</v>
      </c>
      <c r="G389" s="134" t="s">
        <v>681</v>
      </c>
      <c r="H389" s="124" t="s">
        <v>931</v>
      </c>
      <c r="I389" s="187" t="s">
        <v>3034</v>
      </c>
      <c r="J389" s="184">
        <f>IF(F389="USD", E389, E389 * IFERROR(VLOOKUP(F389, EXCHANGE_RATE!A:B, 2, FALSE), "Currency not found"))</f>
        <v>7.05</v>
      </c>
      <c r="K389" s="184">
        <f t="shared" si="35"/>
        <v>7.05</v>
      </c>
      <c r="L389" s="184">
        <f>IF(C389="MTS", B389, B389 * IFERROR(VLOOKUP(C389, 'QTY_CONVERSIONS '!A:B, 2, FALSE), "Units not  found"))</f>
        <v>0.1</v>
      </c>
      <c r="M389" s="185">
        <f t="shared" si="36"/>
        <v>705</v>
      </c>
      <c r="N389" s="143" t="str">
        <f>IFERROR(VLOOKUP(D389, Product_Category!A:B, 2, FALSE), "Uncategorized")</f>
        <v>CMC</v>
      </c>
      <c r="O389" s="186">
        <f t="shared" si="38"/>
        <v>7050</v>
      </c>
      <c r="P389" s="185">
        <f t="shared" si="37"/>
        <v>705</v>
      </c>
      <c r="Q389" s="143">
        <v>2023</v>
      </c>
      <c r="R389" s="143" t="str">
        <f>IFERROR(VLOOKUP(G389,'SOURCE COMPANY'!A:B, 2, FALSE), "")</f>
        <v>SDM AGENCIES</v>
      </c>
      <c r="S389" s="143" t="str">
        <f>IFERROR(VLOOKUP(H389,'CUSTOMER NAME'!A:B, 2, FALSE), "")</f>
        <v>Bhaskar Herbaceutical</v>
      </c>
    </row>
    <row r="390" spans="1:19">
      <c r="A390" s="192" t="s">
        <v>929</v>
      </c>
      <c r="B390" s="134">
        <v>25</v>
      </c>
      <c r="C390" s="134" t="s">
        <v>7</v>
      </c>
      <c r="D390" s="134" t="s">
        <v>3688</v>
      </c>
      <c r="E390" s="134">
        <v>1.41</v>
      </c>
      <c r="F390" s="134" t="s">
        <v>9</v>
      </c>
      <c r="G390" s="199" t="s">
        <v>930</v>
      </c>
      <c r="H390" s="136" t="s">
        <v>3787</v>
      </c>
      <c r="I390" s="187" t="s">
        <v>3658</v>
      </c>
      <c r="J390" s="184">
        <f>IF(F390="USD", E390, E390 * IFERROR(VLOOKUP(F390, EXCHANGE_RATE!A:B, 2, FALSE), "Currency not found"))</f>
        <v>1.41</v>
      </c>
      <c r="K390" s="184">
        <f t="shared" si="35"/>
        <v>1.41</v>
      </c>
      <c r="L390" s="184">
        <f>IF(C390="MTS", B390, B390 * IFERROR(VLOOKUP(C390, 'QTY_CONVERSIONS '!A:B, 2, FALSE), "Units not  found"))</f>
        <v>2.5000000000000001E-2</v>
      </c>
      <c r="M390" s="185">
        <f t="shared" si="36"/>
        <v>35.25</v>
      </c>
      <c r="N390" s="143" t="str">
        <f>IFERROR(VLOOKUP(D390, Product_Category!A:B, 2, FALSE), "Uncategorized")</f>
        <v>MAGNESIUM STEARATE</v>
      </c>
      <c r="O390" s="186">
        <f t="shared" si="38"/>
        <v>1410</v>
      </c>
      <c r="P390" s="185">
        <f t="shared" si="37"/>
        <v>35.25</v>
      </c>
      <c r="Q390" s="143">
        <v>2023</v>
      </c>
      <c r="R390" s="143" t="str">
        <f>IFERROR(VLOOKUP(G390,'SOURCE COMPANY'!A:B, 2, FALSE), "")</f>
        <v>DRUG CENTRE DELHI</v>
      </c>
      <c r="S390" s="143" t="str">
        <f>IFERROR(VLOOKUP(H390,'CUSTOMER NAME'!A:B, 2, FALSE), "")</f>
        <v>Bhaskar Herbaceutical</v>
      </c>
    </row>
    <row r="391" spans="1:19">
      <c r="A391" s="192" t="s">
        <v>929</v>
      </c>
      <c r="B391" s="134">
        <v>25</v>
      </c>
      <c r="C391" s="134" t="s">
        <v>7</v>
      </c>
      <c r="D391" s="134" t="s">
        <v>3048</v>
      </c>
      <c r="E391" s="134">
        <v>2.82</v>
      </c>
      <c r="F391" s="134" t="s">
        <v>9</v>
      </c>
      <c r="G391" s="199" t="s">
        <v>930</v>
      </c>
      <c r="H391" s="136" t="s">
        <v>3787</v>
      </c>
      <c r="I391" s="187" t="s">
        <v>3658</v>
      </c>
      <c r="J391" s="184">
        <f>IF(F391="USD", E391, E391 * IFERROR(VLOOKUP(F391, EXCHANGE_RATE!A:B, 2, FALSE), "Currency not found"))</f>
        <v>2.82</v>
      </c>
      <c r="K391" s="184">
        <f t="shared" si="35"/>
        <v>2.82</v>
      </c>
      <c r="L391" s="184">
        <f>IF(C391="MTS", B391, B391 * IFERROR(VLOOKUP(C391, 'QTY_CONVERSIONS '!A:B, 2, FALSE), "Units not  found"))</f>
        <v>2.5000000000000001E-2</v>
      </c>
      <c r="M391" s="185">
        <f t="shared" si="36"/>
        <v>70.5</v>
      </c>
      <c r="N391" s="143" t="str">
        <f>IFERROR(VLOOKUP(D391, Product_Category!A:B, 2, FALSE), "Uncategorized")</f>
        <v>CROSCARMELLOSE SODIUM</v>
      </c>
      <c r="O391" s="186">
        <f t="shared" si="38"/>
        <v>2820</v>
      </c>
      <c r="P391" s="185">
        <f t="shared" si="37"/>
        <v>70.5</v>
      </c>
      <c r="Q391" s="143">
        <v>2023</v>
      </c>
      <c r="R391" s="143" t="str">
        <f>IFERROR(VLOOKUP(G391,'SOURCE COMPANY'!A:B, 2, FALSE), "")</f>
        <v>DRUG CENTRE DELHI</v>
      </c>
      <c r="S391" s="143" t="str">
        <f>IFERROR(VLOOKUP(H391,'CUSTOMER NAME'!A:B, 2, FALSE), "")</f>
        <v>Bhaskar Herbaceutical</v>
      </c>
    </row>
    <row r="392" spans="1:19">
      <c r="A392" s="192" t="s">
        <v>929</v>
      </c>
      <c r="B392" s="134">
        <v>25</v>
      </c>
      <c r="C392" s="134" t="s">
        <v>7</v>
      </c>
      <c r="D392" s="134" t="s">
        <v>910</v>
      </c>
      <c r="E392" s="134">
        <f>120*0.012</f>
        <v>1.44</v>
      </c>
      <c r="F392" s="134" t="s">
        <v>9</v>
      </c>
      <c r="G392" s="199" t="s">
        <v>930</v>
      </c>
      <c r="H392" s="136" t="s">
        <v>3960</v>
      </c>
      <c r="I392" s="187" t="s">
        <v>3893</v>
      </c>
      <c r="J392" s="184">
        <f>IF(F392="USD", E392, E392 * IFERROR(VLOOKUP(F392, EXCHANGE_RATE!A:B, 2, FALSE), "Currency not found"))</f>
        <v>1.44</v>
      </c>
      <c r="K392" s="184">
        <f t="shared" si="35"/>
        <v>1.44</v>
      </c>
      <c r="L392" s="184">
        <f>IF(C392="MTS", B392, B392 * IFERROR(VLOOKUP(C392, 'QTY_CONVERSIONS '!A:B, 2, FALSE), "Units not  found"))</f>
        <v>2.5000000000000001E-2</v>
      </c>
      <c r="M392" s="185">
        <f t="shared" si="36"/>
        <v>36</v>
      </c>
      <c r="N392" s="143" t="str">
        <f>IFERROR(VLOOKUP(D392, Product_Category!A:B, 2, FALSE), "Uncategorized")</f>
        <v>MAGNESIUM STEARATE</v>
      </c>
      <c r="O392" s="186">
        <f t="shared" si="38"/>
        <v>1440</v>
      </c>
      <c r="P392" s="185">
        <f t="shared" si="37"/>
        <v>36</v>
      </c>
      <c r="Q392" s="143">
        <v>2023</v>
      </c>
      <c r="R392" s="143" t="str">
        <f>IFERROR(VLOOKUP(G392,'SOURCE COMPANY'!A:B, 2, FALSE), "")</f>
        <v>DRUG CENTRE DELHI</v>
      </c>
      <c r="S392" s="143" t="str">
        <f>IFERROR(VLOOKUP(H392,'CUSTOMER NAME'!A:B, 2, FALSE), "")</f>
        <v>Bhaskar Herbaceutical</v>
      </c>
    </row>
    <row r="393" spans="1:19">
      <c r="A393" s="192" t="s">
        <v>929</v>
      </c>
      <c r="B393" s="134">
        <v>100</v>
      </c>
      <c r="C393" s="134" t="s">
        <v>7</v>
      </c>
      <c r="D393" s="134" t="s">
        <v>798</v>
      </c>
      <c r="E393" s="134">
        <f>595*0.012</f>
        <v>7.1400000000000006</v>
      </c>
      <c r="F393" s="134" t="s">
        <v>9</v>
      </c>
      <c r="G393" s="134" t="s">
        <v>681</v>
      </c>
      <c r="H393" s="136" t="s">
        <v>3960</v>
      </c>
      <c r="I393" s="187" t="s">
        <v>3893</v>
      </c>
      <c r="J393" s="184">
        <f>IF(F393="USD", E393, E393 * IFERROR(VLOOKUP(F393, EXCHANGE_RATE!A:B, 2, FALSE), "Currency not found"))</f>
        <v>7.1400000000000006</v>
      </c>
      <c r="K393" s="184">
        <f t="shared" si="35"/>
        <v>7.14</v>
      </c>
      <c r="L393" s="184">
        <f>IF(C393="MTS", B393, B393 * IFERROR(VLOOKUP(C393, 'QTY_CONVERSIONS '!A:B, 2, FALSE), "Units not  found"))</f>
        <v>0.1</v>
      </c>
      <c r="M393" s="185">
        <f t="shared" si="36"/>
        <v>714</v>
      </c>
      <c r="N393" s="143" t="str">
        <f>IFERROR(VLOOKUP(D393, Product_Category!A:B, 2, FALSE), "Uncategorized")</f>
        <v>CMC</v>
      </c>
      <c r="O393" s="186">
        <f t="shared" si="38"/>
        <v>7140</v>
      </c>
      <c r="P393" s="185">
        <f t="shared" si="37"/>
        <v>714</v>
      </c>
      <c r="Q393" s="143">
        <v>2023</v>
      </c>
      <c r="R393" s="143" t="str">
        <f>IFERROR(VLOOKUP(G393,'SOURCE COMPANY'!A:B, 2, FALSE), "")</f>
        <v>SDM AGENCIES</v>
      </c>
      <c r="S393" s="143" t="str">
        <f>IFERROR(VLOOKUP(H393,'CUSTOMER NAME'!A:B, 2, FALSE), "")</f>
        <v>Bhaskar Herbaceutical</v>
      </c>
    </row>
    <row r="394" spans="1:19">
      <c r="A394" s="192" t="s">
        <v>172</v>
      </c>
      <c r="B394" s="134">
        <v>15</v>
      </c>
      <c r="C394" s="134" t="s">
        <v>7</v>
      </c>
      <c r="D394" s="134" t="s">
        <v>3688</v>
      </c>
      <c r="E394" s="134">
        <v>11.94</v>
      </c>
      <c r="F394" s="134" t="s">
        <v>9</v>
      </c>
      <c r="G394" s="134" t="s">
        <v>3566</v>
      </c>
      <c r="H394" s="136" t="s">
        <v>3567</v>
      </c>
      <c r="I394" s="187" t="s">
        <v>3658</v>
      </c>
      <c r="J394" s="184">
        <f>IF(F394="USD", E394, E394 * IFERROR(VLOOKUP(F394, EXCHANGE_RATE!A:B, 2, FALSE), "Currency not found"))</f>
        <v>11.94</v>
      </c>
      <c r="K394" s="184">
        <f t="shared" si="35"/>
        <v>11.94</v>
      </c>
      <c r="L394" s="184">
        <f>IF(C394="MTS", B394, B394 * IFERROR(VLOOKUP(C394, 'QTY_CONVERSIONS '!A:B, 2, FALSE), "Units not  found"))</f>
        <v>1.4999999999999999E-2</v>
      </c>
      <c r="M394" s="185">
        <f t="shared" si="36"/>
        <v>179.1</v>
      </c>
      <c r="N394" s="143" t="str">
        <f>IFERROR(VLOOKUP(D394, Product_Category!A:B, 2, FALSE), "Uncategorized")</f>
        <v>MAGNESIUM STEARATE</v>
      </c>
      <c r="O394" s="186">
        <f t="shared" si="38"/>
        <v>11940</v>
      </c>
      <c r="P394" s="185">
        <f t="shared" si="37"/>
        <v>179.1</v>
      </c>
      <c r="Q394" s="143">
        <v>2023</v>
      </c>
      <c r="R394" s="143" t="str">
        <f>IFERROR(VLOOKUP(G394,'SOURCE COMPANY'!A:B, 2, FALSE), "")</f>
        <v>BIOCON PHARMA</v>
      </c>
      <c r="S394" s="143" t="str">
        <f>IFERROR(VLOOKUP(H394,'CUSTOMER NAME'!A:B, 2, FALSE), "")</f>
        <v>BIOCON GENERICS</v>
      </c>
    </row>
    <row r="395" spans="1:19">
      <c r="A395" s="191" t="s">
        <v>172</v>
      </c>
      <c r="B395" s="121">
        <v>15</v>
      </c>
      <c r="C395" s="121" t="s">
        <v>7</v>
      </c>
      <c r="D395" s="121" t="s">
        <v>910</v>
      </c>
      <c r="E395" s="121">
        <v>113.04</v>
      </c>
      <c r="F395" s="121" t="s">
        <v>9</v>
      </c>
      <c r="G395" s="121" t="s">
        <v>3566</v>
      </c>
      <c r="H395" s="124" t="s">
        <v>3567</v>
      </c>
      <c r="I395" s="187" t="s">
        <v>3389</v>
      </c>
      <c r="J395" s="184">
        <f>IF(F395="USD", E395, E395 * IFERROR(VLOOKUP(F395, EXCHANGE_RATE!A:B, 2, FALSE), "Currency not found"))</f>
        <v>113.04</v>
      </c>
      <c r="K395" s="184">
        <f t="shared" si="35"/>
        <v>113.04</v>
      </c>
      <c r="L395" s="184">
        <f>IF(C395="MTS", B395, B395 * IFERROR(VLOOKUP(C395, 'QTY_CONVERSIONS '!A:B, 2, FALSE), "Units not  found"))</f>
        <v>1.4999999999999999E-2</v>
      </c>
      <c r="M395" s="185">
        <f t="shared" si="36"/>
        <v>1695.6000000000001</v>
      </c>
      <c r="N395" s="143" t="str">
        <f>IFERROR(VLOOKUP(D395, Product_Category!A:B, 2, FALSE), "Uncategorized")</f>
        <v>MAGNESIUM STEARATE</v>
      </c>
      <c r="O395" s="186">
        <f t="shared" si="38"/>
        <v>113040</v>
      </c>
      <c r="P395" s="185">
        <f t="shared" si="37"/>
        <v>1695.6</v>
      </c>
      <c r="Q395" s="143">
        <v>2023</v>
      </c>
      <c r="R395" s="143" t="str">
        <f>IFERROR(VLOOKUP(G395,'SOURCE COMPANY'!A:B, 2, FALSE), "")</f>
        <v>BIOCON PHARMA</v>
      </c>
      <c r="S395" s="143" t="str">
        <f>IFERROR(VLOOKUP(H395,'CUSTOMER NAME'!A:B, 2, FALSE), "")</f>
        <v>BIOCON GENERICS</v>
      </c>
    </row>
    <row r="396" spans="1:19">
      <c r="A396" s="191" t="s">
        <v>172</v>
      </c>
      <c r="B396" s="121">
        <v>100</v>
      </c>
      <c r="C396" s="121" t="s">
        <v>7</v>
      </c>
      <c r="D396" s="121" t="s">
        <v>3001</v>
      </c>
      <c r="E396" s="121">
        <v>10.26</v>
      </c>
      <c r="F396" s="121" t="s">
        <v>9</v>
      </c>
      <c r="G396" s="121" t="s">
        <v>3566</v>
      </c>
      <c r="H396" s="124" t="s">
        <v>3567</v>
      </c>
      <c r="I396" s="187" t="s">
        <v>3389</v>
      </c>
      <c r="J396" s="184">
        <f>IF(F396="USD", E396, E396 * IFERROR(VLOOKUP(F396, EXCHANGE_RATE!A:B, 2, FALSE), "Currency not found"))</f>
        <v>10.26</v>
      </c>
      <c r="K396" s="184">
        <f t="shared" si="35"/>
        <v>10.26</v>
      </c>
      <c r="L396" s="184">
        <f>IF(C396="MTS", B396, B396 * IFERROR(VLOOKUP(C396, 'QTY_CONVERSIONS '!A:B, 2, FALSE), "Units not  found"))</f>
        <v>0.1</v>
      </c>
      <c r="M396" s="185">
        <f t="shared" si="36"/>
        <v>1026</v>
      </c>
      <c r="N396" s="143" t="str">
        <f>IFERROR(VLOOKUP(D396, Product_Category!A:B, 2, FALSE), "Uncategorized")</f>
        <v>MCC</v>
      </c>
      <c r="O396" s="186">
        <f t="shared" si="38"/>
        <v>10260</v>
      </c>
      <c r="P396" s="185">
        <f t="shared" si="37"/>
        <v>1026</v>
      </c>
      <c r="Q396" s="143">
        <v>2023</v>
      </c>
      <c r="R396" s="143" t="str">
        <f>IFERROR(VLOOKUP(G396,'SOURCE COMPANY'!A:B, 2, FALSE), "")</f>
        <v>BIOCON PHARMA</v>
      </c>
      <c r="S396" s="143" t="str">
        <f>IFERROR(VLOOKUP(H396,'CUSTOMER NAME'!A:B, 2, FALSE), "")</f>
        <v>BIOCON GENERICS</v>
      </c>
    </row>
    <row r="397" spans="1:19">
      <c r="A397" s="191" t="s">
        <v>172</v>
      </c>
      <c r="B397" s="124">
        <v>240</v>
      </c>
      <c r="C397" s="124" t="s">
        <v>7</v>
      </c>
      <c r="D397" s="121" t="s">
        <v>611</v>
      </c>
      <c r="E397" s="124">
        <v>5.85</v>
      </c>
      <c r="F397" s="124" t="s">
        <v>9</v>
      </c>
      <c r="G397" s="121" t="s">
        <v>3566</v>
      </c>
      <c r="H397" s="124" t="s">
        <v>3567</v>
      </c>
      <c r="I397" s="187" t="s">
        <v>3389</v>
      </c>
      <c r="J397" s="184">
        <f>IF(F397="USD", E397, E397 * IFERROR(VLOOKUP(F397, EXCHANGE_RATE!A:B, 2, FALSE), "Currency not found"))</f>
        <v>5.85</v>
      </c>
      <c r="K397" s="184">
        <f t="shared" si="35"/>
        <v>5.85</v>
      </c>
      <c r="L397" s="184">
        <f>IF(C397="MTS", B397, B397 * IFERROR(VLOOKUP(C397, 'QTY_CONVERSIONS '!A:B, 2, FALSE), "Units not  found"))</f>
        <v>0.24</v>
      </c>
      <c r="M397" s="185">
        <f t="shared" si="36"/>
        <v>1404</v>
      </c>
      <c r="N397" s="143" t="str">
        <f>IFERROR(VLOOKUP(D397, Product_Category!A:B, 2, FALSE), "Uncategorized")</f>
        <v>MCC</v>
      </c>
      <c r="O397" s="186">
        <f t="shared" si="38"/>
        <v>5850</v>
      </c>
      <c r="P397" s="185">
        <f t="shared" si="37"/>
        <v>1404</v>
      </c>
      <c r="Q397" s="143">
        <v>2023</v>
      </c>
      <c r="R397" s="143" t="str">
        <f>IFERROR(VLOOKUP(G397,'SOURCE COMPANY'!A:B, 2, FALSE), "")</f>
        <v>BIOCON PHARMA</v>
      </c>
      <c r="S397" s="143" t="str">
        <f>IFERROR(VLOOKUP(H397,'CUSTOMER NAME'!A:B, 2, FALSE), "")</f>
        <v>BIOCON GENERICS</v>
      </c>
    </row>
    <row r="398" spans="1:19">
      <c r="A398" s="86" t="s">
        <v>624</v>
      </c>
      <c r="B398" s="199">
        <v>200</v>
      </c>
      <c r="C398" s="199" t="s">
        <v>7</v>
      </c>
      <c r="D398" s="203" t="s">
        <v>626</v>
      </c>
      <c r="E398" s="147">
        <v>3.3</v>
      </c>
      <c r="F398" s="199" t="s">
        <v>9</v>
      </c>
      <c r="G398" s="203" t="s">
        <v>627</v>
      </c>
      <c r="H398" s="203" t="s">
        <v>628</v>
      </c>
      <c r="I398" s="183" t="str">
        <f>I397</f>
        <v>October</v>
      </c>
      <c r="J398" s="184">
        <f>IF(F398="USD", E398, E398 * IFERROR(VLOOKUP(F398, EXCHANGE_RATE!A:B, 2, FALSE), "Currency not found"))</f>
        <v>3.3</v>
      </c>
      <c r="K398" s="184">
        <f t="shared" si="35"/>
        <v>3.3</v>
      </c>
      <c r="L398" s="184">
        <f>IF(C398="MTS", B398, B398 * IFERROR(VLOOKUP(C398, 'QTY_CONVERSIONS '!A:B, 2, FALSE), "Units not  found"))</f>
        <v>0.2</v>
      </c>
      <c r="M398" s="185">
        <f t="shared" si="36"/>
        <v>660</v>
      </c>
      <c r="N398" s="143" t="str">
        <f>IFERROR(VLOOKUP(D398, Product_Category!A:B, 2, FALSE), "Uncategorized")</f>
        <v>CROSCARMELLOSE SODIUM</v>
      </c>
      <c r="O398" s="186">
        <f t="shared" si="38"/>
        <v>3300</v>
      </c>
      <c r="P398" s="185">
        <f t="shared" si="37"/>
        <v>660</v>
      </c>
      <c r="Q398" s="143">
        <v>2023</v>
      </c>
      <c r="R398" s="143" t="str">
        <f>IFERROR(VLOOKUP(G398,'SOURCE COMPANY'!A:B, 2, FALSE), "")</f>
        <v>SANJAY CHEMICALS</v>
      </c>
      <c r="S398" s="143" t="str">
        <f>IFERROR(VLOOKUP(H398,'CUSTOMER NAME'!A:B, 2, FALSE), "")</f>
        <v>BIODEAL LAB</v>
      </c>
    </row>
    <row r="399" spans="1:19">
      <c r="A399" s="85" t="s">
        <v>624</v>
      </c>
      <c r="B399" s="199">
        <v>200</v>
      </c>
      <c r="C399" s="199" t="s">
        <v>7</v>
      </c>
      <c r="D399" s="199" t="s">
        <v>626</v>
      </c>
      <c r="E399" s="147">
        <v>3.3</v>
      </c>
      <c r="F399" s="199" t="s">
        <v>9</v>
      </c>
      <c r="G399" s="199" t="s">
        <v>627</v>
      </c>
      <c r="H399" s="203" t="s">
        <v>628</v>
      </c>
      <c r="I399" s="183" t="str">
        <f>I398</f>
        <v>October</v>
      </c>
      <c r="J399" s="184">
        <f>IF(F399="USD", E399, E399 * IFERROR(VLOOKUP(F399, EXCHANGE_RATE!A:B, 2, FALSE), "Currency not found"))</f>
        <v>3.3</v>
      </c>
      <c r="K399" s="184">
        <f t="shared" si="35"/>
        <v>3.3</v>
      </c>
      <c r="L399" s="184">
        <f>IF(C399="MTS", B399, B399 * IFERROR(VLOOKUP(C399, 'QTY_CONVERSIONS '!A:B, 2, FALSE), "Units not  found"))</f>
        <v>0.2</v>
      </c>
      <c r="M399" s="185">
        <f t="shared" si="36"/>
        <v>660</v>
      </c>
      <c r="N399" s="143" t="str">
        <f>IFERROR(VLOOKUP(D399, Product_Category!A:B, 2, FALSE), "Uncategorized")</f>
        <v>CROSCARMELLOSE SODIUM</v>
      </c>
      <c r="O399" s="186">
        <f t="shared" si="38"/>
        <v>3300</v>
      </c>
      <c r="P399" s="185">
        <f t="shared" si="37"/>
        <v>660</v>
      </c>
      <c r="Q399" s="143">
        <v>2023</v>
      </c>
      <c r="R399" s="143" t="str">
        <f>IFERROR(VLOOKUP(G399,'SOURCE COMPANY'!A:B, 2, FALSE), "")</f>
        <v>SANJAY CHEMICALS</v>
      </c>
      <c r="S399" s="143" t="str">
        <f>IFERROR(VLOOKUP(H399,'CUSTOMER NAME'!A:B, 2, FALSE), "")</f>
        <v>BIODEAL LAB</v>
      </c>
    </row>
    <row r="400" spans="1:19">
      <c r="A400" s="85" t="s">
        <v>929</v>
      </c>
      <c r="B400" s="199">
        <v>500</v>
      </c>
      <c r="C400" s="199" t="s">
        <v>7</v>
      </c>
      <c r="D400" s="199" t="s">
        <v>553</v>
      </c>
      <c r="E400" s="147">
        <v>255.05</v>
      </c>
      <c r="F400" s="199" t="s">
        <v>1730</v>
      </c>
      <c r="G400" s="198" t="s">
        <v>652</v>
      </c>
      <c r="H400" s="124" t="s">
        <v>3164</v>
      </c>
      <c r="I400" s="183" t="str">
        <f>I399</f>
        <v>October</v>
      </c>
      <c r="J400" s="184">
        <f>IF(F400="USD", E400, E400 * IFERROR(VLOOKUP(F400, EXCHANGE_RATE!A:B, 2, FALSE), "Currency not found"))</f>
        <v>3.0606</v>
      </c>
      <c r="K400" s="184">
        <f t="shared" si="35"/>
        <v>3.07</v>
      </c>
      <c r="L400" s="184">
        <f>IF(C400="MTS", B400, B400 * IFERROR(VLOOKUP(C400, 'QTY_CONVERSIONS '!A:B, 2, FALSE), "Units not  found"))</f>
        <v>0.5</v>
      </c>
      <c r="M400" s="185">
        <f t="shared" si="36"/>
        <v>1535</v>
      </c>
      <c r="N400" s="143" t="str">
        <f>IFERROR(VLOOKUP(D400, Product_Category!A:B, 2, FALSE), "Uncategorized")</f>
        <v>CROSCARMELLOSE SODIUM</v>
      </c>
      <c r="O400" s="186">
        <f t="shared" si="38"/>
        <v>3070</v>
      </c>
      <c r="P400" s="185">
        <f t="shared" si="37"/>
        <v>1535</v>
      </c>
      <c r="Q400" s="143">
        <v>2023</v>
      </c>
      <c r="R400" s="143" t="str">
        <f>IFERROR(VLOOKUP(G400,'SOURCE COMPANY'!A:B, 2, FALSE), "")</f>
        <v>JAYANA PHARMA</v>
      </c>
      <c r="S400" s="143" t="str">
        <f>IFERROR(VLOOKUP(H400,'CUSTOMER NAME'!A:B, 2, FALSE), "")</f>
        <v>BIOGEN REMEDIES</v>
      </c>
    </row>
    <row r="401" spans="1:19">
      <c r="A401" s="192" t="s">
        <v>929</v>
      </c>
      <c r="B401" s="134">
        <v>300</v>
      </c>
      <c r="C401" s="134" t="s">
        <v>7</v>
      </c>
      <c r="D401" s="134" t="s">
        <v>2786</v>
      </c>
      <c r="E401" s="134">
        <v>1.784</v>
      </c>
      <c r="F401" s="134" t="s">
        <v>9</v>
      </c>
      <c r="G401" s="199" t="s">
        <v>930</v>
      </c>
      <c r="H401" s="124" t="s">
        <v>3164</v>
      </c>
      <c r="I401" s="187" t="s">
        <v>2670</v>
      </c>
      <c r="J401" s="184">
        <f>IF(F401="USD", E401, E401 * IFERROR(VLOOKUP(F401, EXCHANGE_RATE!A:B, 2, FALSE), "Currency not found"))</f>
        <v>1.784</v>
      </c>
      <c r="K401" s="184">
        <f t="shared" si="35"/>
        <v>1.79</v>
      </c>
      <c r="L401" s="184">
        <f>IF(C401="MTS", B401, B401 * IFERROR(VLOOKUP(C401, 'QTY_CONVERSIONS '!A:B, 2, FALSE), "Units not  found"))</f>
        <v>0.3</v>
      </c>
      <c r="M401" s="185">
        <f t="shared" si="36"/>
        <v>537</v>
      </c>
      <c r="N401" s="143" t="str">
        <f>IFERROR(VLOOKUP(D401, Product_Category!A:B, 2, FALSE), "Uncategorized")</f>
        <v>MCC</v>
      </c>
      <c r="O401" s="186">
        <f t="shared" si="38"/>
        <v>1790</v>
      </c>
      <c r="P401" s="185">
        <f t="shared" si="37"/>
        <v>537</v>
      </c>
      <c r="Q401" s="143">
        <v>2023</v>
      </c>
      <c r="R401" s="143" t="str">
        <f>IFERROR(VLOOKUP(G401,'SOURCE COMPANY'!A:B, 2, FALSE), "")</f>
        <v>DRUG CENTRE DELHI</v>
      </c>
      <c r="S401" s="143" t="str">
        <f>IFERROR(VLOOKUP(H401,'CUSTOMER NAME'!A:B, 2, FALSE), "")</f>
        <v>BIOGEN REMEDIES</v>
      </c>
    </row>
    <row r="402" spans="1:19">
      <c r="A402" s="85" t="s">
        <v>651</v>
      </c>
      <c r="B402" s="199">
        <v>100</v>
      </c>
      <c r="C402" s="199" t="s">
        <v>7</v>
      </c>
      <c r="D402" s="199" t="s">
        <v>104</v>
      </c>
      <c r="E402" s="147">
        <v>145</v>
      </c>
      <c r="F402" s="199" t="s">
        <v>1730</v>
      </c>
      <c r="G402" s="199" t="s">
        <v>930</v>
      </c>
      <c r="H402" s="121" t="s">
        <v>3164</v>
      </c>
      <c r="I402" s="183" t="str">
        <f>I401</f>
        <v>August</v>
      </c>
      <c r="J402" s="184">
        <f>IF(F402="USD", E402, E402 * IFERROR(VLOOKUP(F402, EXCHANGE_RATE!A:B, 2, FALSE), "Currency not found"))</f>
        <v>1.74</v>
      </c>
      <c r="K402" s="184">
        <f t="shared" si="35"/>
        <v>1.74</v>
      </c>
      <c r="L402" s="184">
        <f>IF(C402="MTS", B402, B402 * IFERROR(VLOOKUP(C402, 'QTY_CONVERSIONS '!A:B, 2, FALSE), "Units not  found"))</f>
        <v>0.1</v>
      </c>
      <c r="M402" s="185">
        <f t="shared" si="36"/>
        <v>174</v>
      </c>
      <c r="N402" s="143" t="str">
        <f>IFERROR(VLOOKUP(D402, Product_Category!A:B, 2, FALSE), "Uncategorized")</f>
        <v>MAGNESIUM STEARATE</v>
      </c>
      <c r="O402" s="186">
        <f t="shared" si="38"/>
        <v>1740</v>
      </c>
      <c r="P402" s="185">
        <f t="shared" si="37"/>
        <v>174</v>
      </c>
      <c r="Q402" s="143">
        <v>2023</v>
      </c>
      <c r="R402" s="143" t="str">
        <f>IFERROR(VLOOKUP(G402,'SOURCE COMPANY'!A:B, 2, FALSE), "")</f>
        <v>DRUG CENTRE DELHI</v>
      </c>
      <c r="S402" s="143" t="str">
        <f>IFERROR(VLOOKUP(H402,'CUSTOMER NAME'!A:B, 2, FALSE), "")</f>
        <v>BIOGEN REMEDIES</v>
      </c>
    </row>
    <row r="403" spans="1:19">
      <c r="A403" s="85" t="s">
        <v>651</v>
      </c>
      <c r="B403" s="199">
        <v>500</v>
      </c>
      <c r="C403" s="199" t="s">
        <v>7</v>
      </c>
      <c r="D403" s="199" t="s">
        <v>266</v>
      </c>
      <c r="E403" s="147">
        <v>150</v>
      </c>
      <c r="F403" s="199" t="s">
        <v>1730</v>
      </c>
      <c r="G403" s="199" t="s">
        <v>930</v>
      </c>
      <c r="H403" s="121" t="s">
        <v>3164</v>
      </c>
      <c r="I403" s="183" t="str">
        <f>I402</f>
        <v>August</v>
      </c>
      <c r="J403" s="184">
        <f>IF(F403="USD", E403, E403 * IFERROR(VLOOKUP(F403, EXCHANGE_RATE!A:B, 2, FALSE), "Currency not found"))</f>
        <v>1.8</v>
      </c>
      <c r="K403" s="184">
        <f t="shared" si="35"/>
        <v>1.8</v>
      </c>
      <c r="L403" s="184">
        <f>IF(C403="MTS", B403, B403 * IFERROR(VLOOKUP(C403, 'QTY_CONVERSIONS '!A:B, 2, FALSE), "Units not  found"))</f>
        <v>0.5</v>
      </c>
      <c r="M403" s="185">
        <f t="shared" si="36"/>
        <v>900</v>
      </c>
      <c r="N403" s="143" t="str">
        <f>IFERROR(VLOOKUP(D403, Product_Category!A:B, 2, FALSE), "Uncategorized")</f>
        <v>MCC</v>
      </c>
      <c r="O403" s="186">
        <f t="shared" si="38"/>
        <v>1800</v>
      </c>
      <c r="P403" s="185">
        <f t="shared" si="37"/>
        <v>900</v>
      </c>
      <c r="Q403" s="143">
        <v>2023</v>
      </c>
      <c r="R403" s="143" t="str">
        <f>IFERROR(VLOOKUP(G403,'SOURCE COMPANY'!A:B, 2, FALSE), "")</f>
        <v>DRUG CENTRE DELHI</v>
      </c>
      <c r="S403" s="143" t="str">
        <f>IFERROR(VLOOKUP(H403,'CUSTOMER NAME'!A:B, 2, FALSE), "")</f>
        <v>BIOGEN REMEDIES</v>
      </c>
    </row>
    <row r="404" spans="1:19">
      <c r="A404" s="87" t="s">
        <v>929</v>
      </c>
      <c r="B404" s="198">
        <v>200</v>
      </c>
      <c r="C404" s="198" t="s">
        <v>7</v>
      </c>
      <c r="D404" s="198" t="s">
        <v>266</v>
      </c>
      <c r="E404" s="147">
        <v>155</v>
      </c>
      <c r="F404" s="198" t="s">
        <v>1730</v>
      </c>
      <c r="G404" s="199" t="s">
        <v>930</v>
      </c>
      <c r="H404" s="121" t="s">
        <v>3164</v>
      </c>
      <c r="I404" s="183" t="str">
        <f>I403</f>
        <v>August</v>
      </c>
      <c r="J404" s="184">
        <f>IF(F404="USD", E404, E404 * IFERROR(VLOOKUP(F404, EXCHANGE_RATE!A:B, 2, FALSE), "Currency not found"))</f>
        <v>1.86</v>
      </c>
      <c r="K404" s="184">
        <f t="shared" si="35"/>
        <v>1.86</v>
      </c>
      <c r="L404" s="184">
        <f>IF(C404="MTS", B404, B404 * IFERROR(VLOOKUP(C404, 'QTY_CONVERSIONS '!A:B, 2, FALSE), "Units not  found"))</f>
        <v>0.2</v>
      </c>
      <c r="M404" s="185">
        <f t="shared" si="36"/>
        <v>372</v>
      </c>
      <c r="N404" s="143" t="str">
        <f>IFERROR(VLOOKUP(D404, Product_Category!A:B, 2, FALSE), "Uncategorized")</f>
        <v>MCC</v>
      </c>
      <c r="O404" s="186">
        <f t="shared" si="38"/>
        <v>1860</v>
      </c>
      <c r="P404" s="185">
        <f t="shared" si="37"/>
        <v>372</v>
      </c>
      <c r="Q404" s="143">
        <v>2023</v>
      </c>
      <c r="R404" s="143" t="str">
        <f>IFERROR(VLOOKUP(G404,'SOURCE COMPANY'!A:B, 2, FALSE), "")</f>
        <v>DRUG CENTRE DELHI</v>
      </c>
      <c r="S404" s="143" t="str">
        <f>IFERROR(VLOOKUP(H404,'CUSTOMER NAME'!A:B, 2, FALSE), "")</f>
        <v>BIOGEN REMEDIES</v>
      </c>
    </row>
    <row r="405" spans="1:19">
      <c r="A405" s="191" t="s">
        <v>929</v>
      </c>
      <c r="B405" s="121">
        <v>100</v>
      </c>
      <c r="C405" s="121" t="s">
        <v>7</v>
      </c>
      <c r="D405" s="121" t="s">
        <v>3186</v>
      </c>
      <c r="E405" s="121">
        <v>1.76</v>
      </c>
      <c r="F405" s="121" t="s">
        <v>9</v>
      </c>
      <c r="G405" s="199" t="s">
        <v>930</v>
      </c>
      <c r="H405" s="121" t="s">
        <v>3164</v>
      </c>
      <c r="I405" s="187" t="s">
        <v>3034</v>
      </c>
      <c r="J405" s="184">
        <f>IF(F405="USD", E405, E405 * IFERROR(VLOOKUP(F405, EXCHANGE_RATE!A:B, 2, FALSE), "Currency not found"))</f>
        <v>1.76</v>
      </c>
      <c r="K405" s="184">
        <f t="shared" si="35"/>
        <v>1.76</v>
      </c>
      <c r="L405" s="184">
        <f>IF(C405="MTS", B405, B405 * IFERROR(VLOOKUP(C405, 'QTY_CONVERSIONS '!A:B, 2, FALSE), "Units not  found"))</f>
        <v>0.1</v>
      </c>
      <c r="M405" s="185">
        <f t="shared" si="36"/>
        <v>176</v>
      </c>
      <c r="N405" s="143" t="str">
        <f>IFERROR(VLOOKUP(D405, Product_Category!A:B, 2, FALSE), "Uncategorized")</f>
        <v>MCC</v>
      </c>
      <c r="O405" s="186">
        <f t="shared" si="38"/>
        <v>1760</v>
      </c>
      <c r="P405" s="185">
        <f t="shared" si="37"/>
        <v>176</v>
      </c>
      <c r="Q405" s="143">
        <v>2023</v>
      </c>
      <c r="R405" s="143" t="str">
        <f>IFERROR(VLOOKUP(G405,'SOURCE COMPANY'!A:B, 2, FALSE), "")</f>
        <v>DRUG CENTRE DELHI</v>
      </c>
      <c r="S405" s="143" t="str">
        <f>IFERROR(VLOOKUP(H405,'CUSTOMER NAME'!A:B, 2, FALSE), "")</f>
        <v>BIOGEN REMEDIES</v>
      </c>
    </row>
    <row r="406" spans="1:19">
      <c r="A406" s="87" t="s">
        <v>929</v>
      </c>
      <c r="B406" s="33">
        <v>25</v>
      </c>
      <c r="C406" s="198" t="s">
        <v>7</v>
      </c>
      <c r="D406" s="198" t="s">
        <v>19</v>
      </c>
      <c r="E406" s="46">
        <v>235.19900000000001</v>
      </c>
      <c r="F406" s="198" t="s">
        <v>1730</v>
      </c>
      <c r="G406" s="198" t="s">
        <v>652</v>
      </c>
      <c r="H406" s="121" t="s">
        <v>3164</v>
      </c>
      <c r="I406" s="183" t="str">
        <f>I405</f>
        <v>September</v>
      </c>
      <c r="J406" s="184">
        <f>IF(F406="USD", E406, E406 * IFERROR(VLOOKUP(F406, EXCHANGE_RATE!A:B, 2, FALSE), "Currency not found"))</f>
        <v>2.8223880000000001</v>
      </c>
      <c r="K406" s="184">
        <f t="shared" si="35"/>
        <v>2.8299999999999996</v>
      </c>
      <c r="L406" s="184">
        <f>IF(C406="MTS", B406, B406 * IFERROR(VLOOKUP(C406, 'QTY_CONVERSIONS '!A:B, 2, FALSE), "Units not  found"))</f>
        <v>2.5000000000000001E-2</v>
      </c>
      <c r="M406" s="185">
        <f t="shared" si="36"/>
        <v>70.749999999999986</v>
      </c>
      <c r="N406" s="143" t="str">
        <f>IFERROR(VLOOKUP(D406, Product_Category!A:B, 2, FALSE), "Uncategorized")</f>
        <v>CMC</v>
      </c>
      <c r="O406" s="186">
        <f t="shared" si="38"/>
        <v>2829.9999999999995</v>
      </c>
      <c r="P406" s="185">
        <f t="shared" si="37"/>
        <v>70.749999999999986</v>
      </c>
      <c r="Q406" s="143">
        <v>2023</v>
      </c>
      <c r="R406" s="143" t="str">
        <f>IFERROR(VLOOKUP(G406,'SOURCE COMPANY'!A:B, 2, FALSE), "")</f>
        <v>JAYANA PHARMA</v>
      </c>
      <c r="S406" s="143" t="str">
        <f>IFERROR(VLOOKUP(H406,'CUSTOMER NAME'!A:B, 2, FALSE), "")</f>
        <v>BIOGEN REMEDIES</v>
      </c>
    </row>
    <row r="407" spans="1:19">
      <c r="A407" s="87" t="s">
        <v>929</v>
      </c>
      <c r="B407" s="204">
        <v>100</v>
      </c>
      <c r="C407" s="198" t="s">
        <v>7</v>
      </c>
      <c r="D407" s="198" t="s">
        <v>589</v>
      </c>
      <c r="E407" s="205">
        <v>156.804</v>
      </c>
      <c r="F407" s="198" t="s">
        <v>1730</v>
      </c>
      <c r="G407" s="198" t="s">
        <v>2501</v>
      </c>
      <c r="H407" s="121" t="s">
        <v>3164</v>
      </c>
      <c r="I407" s="183" t="str">
        <f>I406</f>
        <v>September</v>
      </c>
      <c r="J407" s="184">
        <f>IF(F407="USD", E407, E407 * IFERROR(VLOOKUP(F407, EXCHANGE_RATE!A:B, 2, FALSE), "Currency not found"))</f>
        <v>1.881648</v>
      </c>
      <c r="K407" s="184">
        <f t="shared" si="35"/>
        <v>1.89</v>
      </c>
      <c r="L407" s="184">
        <f>IF(C407="MTS", B407, B407 * IFERROR(VLOOKUP(C407, 'QTY_CONVERSIONS '!A:B, 2, FALSE), "Units not  found"))</f>
        <v>0.1</v>
      </c>
      <c r="M407" s="185">
        <f t="shared" si="36"/>
        <v>189</v>
      </c>
      <c r="N407" s="143" t="str">
        <f>IFERROR(VLOOKUP(D407, Product_Category!A:B, 2, FALSE), "Uncategorized")</f>
        <v>MAGNESIUM STEARATE</v>
      </c>
      <c r="O407" s="186">
        <f t="shared" si="38"/>
        <v>1890</v>
      </c>
      <c r="P407" s="185">
        <f t="shared" si="37"/>
        <v>189</v>
      </c>
      <c r="Q407" s="143">
        <v>2023</v>
      </c>
      <c r="R407" s="143" t="str">
        <f>IFERROR(VLOOKUP(G407,'SOURCE COMPANY'!A:B, 2, FALSE), "")</f>
        <v>NEELKANTH MINE</v>
      </c>
      <c r="S407" s="143" t="str">
        <f>IFERROR(VLOOKUP(H407,'CUSTOMER NAME'!A:B, 2, FALSE), "")</f>
        <v>BIOGEN REMEDIES</v>
      </c>
    </row>
    <row r="408" spans="1:19">
      <c r="A408" s="191" t="s">
        <v>929</v>
      </c>
      <c r="B408" s="121">
        <v>100</v>
      </c>
      <c r="C408" s="121" t="s">
        <v>7</v>
      </c>
      <c r="D408" s="121" t="s">
        <v>657</v>
      </c>
      <c r="E408" s="121">
        <v>1.8</v>
      </c>
      <c r="F408" s="121" t="s">
        <v>9</v>
      </c>
      <c r="G408" s="198" t="s">
        <v>652</v>
      </c>
      <c r="H408" s="121" t="s">
        <v>3164</v>
      </c>
      <c r="I408" s="187" t="s">
        <v>3034</v>
      </c>
      <c r="J408" s="184">
        <f>IF(F408="USD", E408, E408 * IFERROR(VLOOKUP(F408, EXCHANGE_RATE!A:B, 2, FALSE), "Currency not found"))</f>
        <v>1.8</v>
      </c>
      <c r="K408" s="184">
        <f t="shared" si="35"/>
        <v>1.8</v>
      </c>
      <c r="L408" s="184">
        <f>IF(C408="MTS", B408, B408 * IFERROR(VLOOKUP(C408, 'QTY_CONVERSIONS '!A:B, 2, FALSE), "Units not  found"))</f>
        <v>0.1</v>
      </c>
      <c r="M408" s="185">
        <f t="shared" si="36"/>
        <v>180</v>
      </c>
      <c r="N408" s="143" t="str">
        <f>IFERROR(VLOOKUP(D408, Product_Category!A:B, 2, FALSE), "Uncategorized")</f>
        <v>SSG</v>
      </c>
      <c r="O408" s="186">
        <f t="shared" si="38"/>
        <v>1800</v>
      </c>
      <c r="P408" s="185">
        <f t="shared" si="37"/>
        <v>180</v>
      </c>
      <c r="Q408" s="143">
        <v>2023</v>
      </c>
      <c r="R408" s="143" t="str">
        <f>IFERROR(VLOOKUP(G408,'SOURCE COMPANY'!A:B, 2, FALSE), "")</f>
        <v>JAYANA PHARMA</v>
      </c>
      <c r="S408" s="143" t="str">
        <f>IFERROR(VLOOKUP(H408,'CUSTOMER NAME'!A:B, 2, FALSE), "")</f>
        <v>BIOGEN REMEDIES</v>
      </c>
    </row>
    <row r="409" spans="1:19">
      <c r="A409" s="191" t="s">
        <v>998</v>
      </c>
      <c r="B409" s="121">
        <v>1</v>
      </c>
      <c r="C409" s="121" t="s">
        <v>7</v>
      </c>
      <c r="D409" s="121" t="s">
        <v>2585</v>
      </c>
      <c r="E409" s="121">
        <v>7.29</v>
      </c>
      <c r="F409" s="121" t="s">
        <v>9</v>
      </c>
      <c r="G409" s="121" t="s">
        <v>3144</v>
      </c>
      <c r="H409" s="121" t="s">
        <v>3519</v>
      </c>
      <c r="I409" s="187" t="s">
        <v>3389</v>
      </c>
      <c r="J409" s="184">
        <f>IF(F409="USD", E409, E409 * IFERROR(VLOOKUP(F409, EXCHANGE_RATE!A:B, 2, FALSE), "Currency not found"))</f>
        <v>7.29</v>
      </c>
      <c r="K409" s="184">
        <f t="shared" si="35"/>
        <v>7.29</v>
      </c>
      <c r="L409" s="184">
        <f>IF(C409="MTS", B409, B409 * IFERROR(VLOOKUP(C409, 'QTY_CONVERSIONS '!A:B, 2, FALSE), "Units not  found"))</f>
        <v>1E-3</v>
      </c>
      <c r="M409" s="185">
        <f t="shared" si="36"/>
        <v>7.29</v>
      </c>
      <c r="N409" s="143" t="str">
        <f>IFERROR(VLOOKUP(D409, Product_Category!A:B, 2, FALSE), "Uncategorized")</f>
        <v>MCC</v>
      </c>
      <c r="O409" s="186">
        <f t="shared" si="38"/>
        <v>7290</v>
      </c>
      <c r="P409" s="185">
        <f t="shared" si="37"/>
        <v>7.29</v>
      </c>
      <c r="Q409" s="143">
        <v>2023</v>
      </c>
      <c r="R409" s="143" t="str">
        <f>IFERROR(VLOOKUP(G409,'SOURCE COMPANY'!A:B, 2, FALSE), "")</f>
        <v>HIMEDIA LABS</v>
      </c>
      <c r="S409" s="143" t="str">
        <f>IFERROR(VLOOKUP(H409,'CUSTOMER NAME'!A:B, 2, FALSE), "")</f>
        <v>BIOGENICS LAB SAC</v>
      </c>
    </row>
    <row r="410" spans="1:19">
      <c r="A410" s="191" t="s">
        <v>1012</v>
      </c>
      <c r="B410" s="121">
        <v>24000</v>
      </c>
      <c r="C410" s="121" t="s">
        <v>7</v>
      </c>
      <c r="D410" s="121" t="s">
        <v>769</v>
      </c>
      <c r="E410" s="121">
        <v>1.92</v>
      </c>
      <c r="F410" s="121" t="s">
        <v>9</v>
      </c>
      <c r="G410" s="134" t="s">
        <v>3822</v>
      </c>
      <c r="H410" s="121" t="s">
        <v>3524</v>
      </c>
      <c r="I410" s="187" t="s">
        <v>3389</v>
      </c>
      <c r="J410" s="184">
        <f>IF(F410="USD", E410, E410 * IFERROR(VLOOKUP(F410, EXCHANGE_RATE!A:B, 2, FALSE), "Currency not found"))</f>
        <v>1.92</v>
      </c>
      <c r="K410" s="184">
        <f t="shared" si="35"/>
        <v>1.92</v>
      </c>
      <c r="L410" s="184">
        <f>IF(C410="MTS", B410, B410 * IFERROR(VLOOKUP(C410, 'QTY_CONVERSIONS '!A:B, 2, FALSE), "Units not  found"))</f>
        <v>24</v>
      </c>
      <c r="M410" s="185">
        <f t="shared" si="36"/>
        <v>46080</v>
      </c>
      <c r="N410" s="143" t="str">
        <f>IFERROR(VLOOKUP(D410, Product_Category!A:B, 2, FALSE), "Uncategorized")</f>
        <v>MCC</v>
      </c>
      <c r="O410" s="186">
        <f t="shared" si="38"/>
        <v>1920</v>
      </c>
      <c r="P410" s="185">
        <f t="shared" si="37"/>
        <v>46080</v>
      </c>
      <c r="Q410" s="143">
        <v>2023</v>
      </c>
      <c r="R410" s="143" t="str">
        <f>IFERROR(VLOOKUP(G410,'SOURCE COMPANY'!A:B, 2, FALSE), "")</f>
        <v>AROMATICS</v>
      </c>
      <c r="S410" s="143" t="str">
        <f>IFERROR(VLOOKUP(H410,'CUSTOMER NAME'!A:B, 2, FALSE), "")</f>
        <v>BIOMIN RUS KETCHERSKAYA</v>
      </c>
    </row>
    <row r="411" spans="1:19">
      <c r="A411" s="192" t="s">
        <v>1080</v>
      </c>
      <c r="B411" s="136">
        <v>2070</v>
      </c>
      <c r="C411" s="136" t="s">
        <v>7</v>
      </c>
      <c r="D411" s="134" t="s">
        <v>2943</v>
      </c>
      <c r="E411" s="136">
        <v>6.39</v>
      </c>
      <c r="F411" s="136" t="s">
        <v>9</v>
      </c>
      <c r="G411" s="121" t="s">
        <v>3068</v>
      </c>
      <c r="H411" s="134" t="s">
        <v>2944</v>
      </c>
      <c r="I411" s="187" t="s">
        <v>2670</v>
      </c>
      <c r="J411" s="184">
        <f>IF(F411="USD", E411, E411 * IFERROR(VLOOKUP(F411, EXCHANGE_RATE!A:B, 2, FALSE), "Currency not found"))</f>
        <v>6.39</v>
      </c>
      <c r="K411" s="184">
        <f t="shared" si="35"/>
        <v>6.39</v>
      </c>
      <c r="L411" s="184">
        <f>IF(C411="MTS", B411, B411 * IFERROR(VLOOKUP(C411, 'QTY_CONVERSIONS '!A:B, 2, FALSE), "Units not  found"))</f>
        <v>2.0699999999999998</v>
      </c>
      <c r="M411" s="185">
        <f t="shared" si="36"/>
        <v>13227.3</v>
      </c>
      <c r="N411" s="143" t="str">
        <f>IFERROR(VLOOKUP(D411, Product_Category!A:B, 2, FALSE), "Uncategorized")</f>
        <v>MCC</v>
      </c>
      <c r="O411" s="186">
        <f t="shared" si="38"/>
        <v>6390</v>
      </c>
      <c r="P411" s="185">
        <f t="shared" si="37"/>
        <v>13227.3</v>
      </c>
      <c r="Q411" s="143">
        <v>2023</v>
      </c>
      <c r="R411" s="143" t="str">
        <f>IFERROR(VLOOKUP(G411,'SOURCE COMPANY'!A:B, 2, FALSE), "")</f>
        <v>GANGWAL HEALTHCARE</v>
      </c>
      <c r="S411" s="143" t="str">
        <f>IFERROR(VLOOKUP(H411,'CUSTOMER NAME'!A:B, 2, FALSE), "")</f>
        <v>BIORICH PHARMA</v>
      </c>
    </row>
    <row r="412" spans="1:19">
      <c r="A412" s="193" t="s">
        <v>1242</v>
      </c>
      <c r="B412" s="136">
        <v>2000</v>
      </c>
      <c r="C412" s="136" t="s">
        <v>7</v>
      </c>
      <c r="D412" s="136" t="s">
        <v>19</v>
      </c>
      <c r="E412" s="136">
        <v>3.5</v>
      </c>
      <c r="F412" s="136" t="s">
        <v>9</v>
      </c>
      <c r="G412" s="136" t="s">
        <v>3779</v>
      </c>
      <c r="H412" s="134" t="s">
        <v>3780</v>
      </c>
      <c r="I412" s="187" t="s">
        <v>3658</v>
      </c>
      <c r="J412" s="184">
        <f>IF(F412="USD", E412, E412 * IFERROR(VLOOKUP(F412, EXCHANGE_RATE!A:B, 2, FALSE), "Currency not found"))</f>
        <v>3.5</v>
      </c>
      <c r="K412" s="184">
        <f t="shared" si="35"/>
        <v>3.5</v>
      </c>
      <c r="L412" s="184">
        <f>IF(C412="MTS", B412, B412 * IFERROR(VLOOKUP(C412, 'QTY_CONVERSIONS '!A:B, 2, FALSE), "Units not  found"))</f>
        <v>2</v>
      </c>
      <c r="M412" s="185">
        <f t="shared" si="36"/>
        <v>7000</v>
      </c>
      <c r="N412" s="143" t="str">
        <f>IFERROR(VLOOKUP(D412, Product_Category!A:B, 2, FALSE), "Uncategorized")</f>
        <v>CMC</v>
      </c>
      <c r="O412" s="186">
        <f t="shared" si="38"/>
        <v>3500</v>
      </c>
      <c r="P412" s="185">
        <f t="shared" si="37"/>
        <v>7000</v>
      </c>
      <c r="Q412" s="143">
        <v>2023</v>
      </c>
      <c r="R412" s="143" t="str">
        <f>IFERROR(VLOOKUP(G412,'SOURCE COMPANY'!A:B, 2, FALSE), "")</f>
        <v>Bhasya International</v>
      </c>
      <c r="S412" s="143" t="str">
        <f>IFERROR(VLOOKUP(H412,'CUSTOMER NAME'!A:B, 2, FALSE), "")</f>
        <v>BLD BEIRUT -LEBANON</v>
      </c>
    </row>
    <row r="413" spans="1:19">
      <c r="A413" s="193" t="s">
        <v>1242</v>
      </c>
      <c r="B413" s="134">
        <v>4000</v>
      </c>
      <c r="C413" s="134" t="s">
        <v>7</v>
      </c>
      <c r="D413" s="136" t="s">
        <v>769</v>
      </c>
      <c r="E413" s="134">
        <v>1.85</v>
      </c>
      <c r="F413" s="134" t="s">
        <v>9</v>
      </c>
      <c r="G413" s="136" t="s">
        <v>3779</v>
      </c>
      <c r="H413" s="134" t="s">
        <v>3780</v>
      </c>
      <c r="I413" s="187" t="s">
        <v>3658</v>
      </c>
      <c r="J413" s="184">
        <f>IF(F413="USD", E413, E413 * IFERROR(VLOOKUP(F413, EXCHANGE_RATE!A:B, 2, FALSE), "Currency not found"))</f>
        <v>1.85</v>
      </c>
      <c r="K413" s="184">
        <f t="shared" si="35"/>
        <v>1.85</v>
      </c>
      <c r="L413" s="184">
        <f>IF(C413="MTS", B413, B413 * IFERROR(VLOOKUP(C413, 'QTY_CONVERSIONS '!A:B, 2, FALSE), "Units not  found"))</f>
        <v>4</v>
      </c>
      <c r="M413" s="185">
        <f t="shared" si="36"/>
        <v>7400</v>
      </c>
      <c r="N413" s="143" t="str">
        <f>IFERROR(VLOOKUP(D413, Product_Category!A:B, 2, FALSE), "Uncategorized")</f>
        <v>MCC</v>
      </c>
      <c r="O413" s="186">
        <f t="shared" si="38"/>
        <v>1850</v>
      </c>
      <c r="P413" s="185">
        <f t="shared" si="37"/>
        <v>7400</v>
      </c>
      <c r="Q413" s="143">
        <v>2023</v>
      </c>
      <c r="R413" s="143" t="str">
        <f>IFERROR(VLOOKUP(G413,'SOURCE COMPANY'!A:B, 2, FALSE), "")</f>
        <v>Bhasya International</v>
      </c>
      <c r="S413" s="143" t="str">
        <f>IFERROR(VLOOKUP(H413,'CUSTOMER NAME'!A:B, 2, FALSE), "")</f>
        <v>BLD BEIRUT -LEBANON</v>
      </c>
    </row>
    <row r="414" spans="1:19">
      <c r="A414" s="192" t="s">
        <v>1242</v>
      </c>
      <c r="B414" s="136">
        <v>3000</v>
      </c>
      <c r="C414" s="136" t="s">
        <v>7</v>
      </c>
      <c r="D414" s="134" t="s">
        <v>611</v>
      </c>
      <c r="E414" s="136">
        <v>1.8</v>
      </c>
      <c r="F414" s="136" t="s">
        <v>9</v>
      </c>
      <c r="G414" s="134" t="s">
        <v>3779</v>
      </c>
      <c r="H414" s="134" t="s">
        <v>3780</v>
      </c>
      <c r="I414" s="187" t="s">
        <v>3658</v>
      </c>
      <c r="J414" s="184">
        <f>IF(F414="USD", E414, E414 * IFERROR(VLOOKUP(F414, EXCHANGE_RATE!A:B, 2, FALSE), "Currency not found"))</f>
        <v>1.8</v>
      </c>
      <c r="K414" s="184">
        <f t="shared" si="35"/>
        <v>1.8</v>
      </c>
      <c r="L414" s="184">
        <f>IF(C414="MTS", B414, B414 * IFERROR(VLOOKUP(C414, 'QTY_CONVERSIONS '!A:B, 2, FALSE), "Units not  found"))</f>
        <v>3</v>
      </c>
      <c r="M414" s="185">
        <f t="shared" si="36"/>
        <v>5400</v>
      </c>
      <c r="N414" s="143" t="str">
        <f>IFERROR(VLOOKUP(D414, Product_Category!A:B, 2, FALSE), "Uncategorized")</f>
        <v>MCC</v>
      </c>
      <c r="O414" s="186">
        <f t="shared" si="38"/>
        <v>1800</v>
      </c>
      <c r="P414" s="185">
        <f t="shared" si="37"/>
        <v>5400</v>
      </c>
      <c r="Q414" s="143">
        <v>2023</v>
      </c>
      <c r="R414" s="143" t="str">
        <f>IFERROR(VLOOKUP(G414,'SOURCE COMPANY'!A:B, 2, FALSE), "")</f>
        <v>Bhasya International</v>
      </c>
      <c r="S414" s="143" t="str">
        <f>IFERROR(VLOOKUP(H414,'CUSTOMER NAME'!A:B, 2, FALSE), "")</f>
        <v>BLD BEIRUT -LEBANON</v>
      </c>
    </row>
    <row r="415" spans="1:19">
      <c r="A415" s="188" t="s">
        <v>834</v>
      </c>
      <c r="B415" s="124">
        <v>25</v>
      </c>
      <c r="C415" s="124" t="s">
        <v>7</v>
      </c>
      <c r="D415" s="124" t="s">
        <v>3080</v>
      </c>
      <c r="E415" s="124">
        <v>2.5</v>
      </c>
      <c r="F415" s="124" t="s">
        <v>9</v>
      </c>
      <c r="G415" s="124" t="s">
        <v>3081</v>
      </c>
      <c r="H415" s="124" t="s">
        <v>3082</v>
      </c>
      <c r="I415" s="187" t="s">
        <v>3034</v>
      </c>
      <c r="J415" s="184">
        <f>IF(F415="USD", E415, E415 * IFERROR(VLOOKUP(F415, EXCHANGE_RATE!A:B, 2, FALSE), "Currency not found"))</f>
        <v>2.5</v>
      </c>
      <c r="K415" s="184">
        <f t="shared" si="35"/>
        <v>2.5</v>
      </c>
      <c r="L415" s="184">
        <f>IF(C415="MTS", B415, B415 * IFERROR(VLOOKUP(C415, 'QTY_CONVERSIONS '!A:B, 2, FALSE), "Units not  found"))</f>
        <v>2.5000000000000001E-2</v>
      </c>
      <c r="M415" s="185">
        <f t="shared" si="36"/>
        <v>62.5</v>
      </c>
      <c r="N415" s="143" t="str">
        <f>IFERROR(VLOOKUP(D415, Product_Category!A:B, 2, FALSE), "Uncategorized")</f>
        <v>MCC</v>
      </c>
      <c r="O415" s="186">
        <f t="shared" si="38"/>
        <v>2500</v>
      </c>
      <c r="P415" s="185">
        <f t="shared" si="37"/>
        <v>62.5</v>
      </c>
      <c r="Q415" s="143">
        <v>2023</v>
      </c>
      <c r="R415" s="143" t="str">
        <f>IFERROR(VLOOKUP(G415,'SOURCE COMPANY'!A:B, 2, FALSE), "")</f>
        <v>SCHOTT BIOTEC</v>
      </c>
      <c r="S415" s="143" t="str">
        <f>IFERROR(VLOOKUP(H415,'CUSTOMER NAME'!A:B, 2, FALSE), "")</f>
        <v>BORA PHARMA</v>
      </c>
    </row>
    <row r="416" spans="1:19">
      <c r="A416" s="188" t="s">
        <v>988</v>
      </c>
      <c r="B416" s="121">
        <v>1000</v>
      </c>
      <c r="C416" s="121" t="s">
        <v>7</v>
      </c>
      <c r="D416" s="124" t="s">
        <v>3048</v>
      </c>
      <c r="E416" s="121">
        <v>8.5</v>
      </c>
      <c r="F416" s="121" t="s">
        <v>9</v>
      </c>
      <c r="G416" s="136" t="s">
        <v>59</v>
      </c>
      <c r="H416" s="124" t="s">
        <v>3515</v>
      </c>
      <c r="I416" s="187" t="s">
        <v>3389</v>
      </c>
      <c r="J416" s="184">
        <f>IF(F416="USD", E416, E416 * IFERROR(VLOOKUP(F416, EXCHANGE_RATE!A:B, 2, FALSE), "Currency not found"))</f>
        <v>8.5</v>
      </c>
      <c r="K416" s="184">
        <f t="shared" si="35"/>
        <v>8.5</v>
      </c>
      <c r="L416" s="184">
        <f>IF(C416="MTS", B416, B416 * IFERROR(VLOOKUP(C416, 'QTY_CONVERSIONS '!A:B, 2, FALSE), "Units not  found"))</f>
        <v>1</v>
      </c>
      <c r="M416" s="185">
        <f t="shared" si="36"/>
        <v>8500</v>
      </c>
      <c r="N416" s="143" t="str">
        <f>IFERROR(VLOOKUP(D416, Product_Category!A:B, 2, FALSE), "Uncategorized")</f>
        <v>CROSCARMELLOSE SODIUM</v>
      </c>
      <c r="O416" s="186">
        <f t="shared" si="38"/>
        <v>8500</v>
      </c>
      <c r="P416" s="185">
        <f t="shared" si="37"/>
        <v>8500</v>
      </c>
      <c r="Q416" s="143">
        <v>2023</v>
      </c>
      <c r="R416" s="143" t="str">
        <f>IFERROR(VLOOKUP(G416,'SOURCE COMPANY'!A:B, 2, FALSE), "")</f>
        <v>JRS PHARMA</v>
      </c>
      <c r="S416" s="143" t="str">
        <f>IFERROR(VLOOKUP(H416,'CUSTOMER NAME'!A:B, 2, FALSE), "")</f>
        <v>BOSCH PHARMA</v>
      </c>
    </row>
    <row r="417" spans="1:19">
      <c r="A417" s="85" t="s">
        <v>492</v>
      </c>
      <c r="B417" s="199">
        <v>25</v>
      </c>
      <c r="C417" s="199" t="s">
        <v>7</v>
      </c>
      <c r="D417" s="199" t="s">
        <v>760</v>
      </c>
      <c r="E417" s="147">
        <v>65.5</v>
      </c>
      <c r="F417" s="199" t="s">
        <v>9</v>
      </c>
      <c r="G417" s="199" t="s">
        <v>761</v>
      </c>
      <c r="H417" s="203" t="s">
        <v>762</v>
      </c>
      <c r="I417" s="183" t="str">
        <f>I416</f>
        <v>October</v>
      </c>
      <c r="J417" s="184">
        <f>IF(F417="USD", E417, E417 * IFERROR(VLOOKUP(F417, EXCHANGE_RATE!A:B, 2, FALSE), "Currency not found"))</f>
        <v>65.5</v>
      </c>
      <c r="K417" s="184">
        <f t="shared" si="35"/>
        <v>65.5</v>
      </c>
      <c r="L417" s="184">
        <f>IF(C417="MTS", B417, B417 * IFERROR(VLOOKUP(C417, 'QTY_CONVERSIONS '!A:B, 2, FALSE), "Units not  found"))</f>
        <v>2.5000000000000001E-2</v>
      </c>
      <c r="M417" s="185">
        <f t="shared" si="36"/>
        <v>1637.5</v>
      </c>
      <c r="N417" s="143" t="str">
        <f>IFERROR(VLOOKUP(D417, Product_Category!A:B, 2, FALSE), "Uncategorized")</f>
        <v>MCC</v>
      </c>
      <c r="O417" s="186">
        <f t="shared" si="38"/>
        <v>65500</v>
      </c>
      <c r="P417" s="185">
        <f t="shared" si="37"/>
        <v>1637.5</v>
      </c>
      <c r="Q417" s="143">
        <v>2023</v>
      </c>
      <c r="R417" s="143" t="str">
        <f>IFERROR(VLOOKUP(G417,'SOURCE COMPANY'!A:B, 2, FALSE), "")</f>
        <v>AALAKSHYA PHARMA</v>
      </c>
      <c r="S417" s="143" t="str">
        <f>IFERROR(VLOOKUP(H417,'CUSTOMER NAME'!A:B, 2, FALSE), "")</f>
        <v>BOVA SPECIALS</v>
      </c>
    </row>
    <row r="418" spans="1:19">
      <c r="A418" s="85" t="s">
        <v>492</v>
      </c>
      <c r="B418" s="203">
        <v>25</v>
      </c>
      <c r="C418" s="203" t="s">
        <v>7</v>
      </c>
      <c r="D418" s="199" t="s">
        <v>760</v>
      </c>
      <c r="E418" s="150">
        <v>65.5</v>
      </c>
      <c r="F418" s="203" t="s">
        <v>9</v>
      </c>
      <c r="G418" s="199" t="s">
        <v>761</v>
      </c>
      <c r="H418" s="203" t="s">
        <v>762</v>
      </c>
      <c r="I418" s="183" t="str">
        <f>I417</f>
        <v>October</v>
      </c>
      <c r="J418" s="184">
        <f>IF(F418="USD", E418, E418 * IFERROR(VLOOKUP(F418, EXCHANGE_RATE!A:B, 2, FALSE), "Currency not found"))</f>
        <v>65.5</v>
      </c>
      <c r="K418" s="184">
        <f t="shared" si="35"/>
        <v>65.5</v>
      </c>
      <c r="L418" s="184">
        <f>IF(C418="MTS", B418, B418 * IFERROR(VLOOKUP(C418, 'QTY_CONVERSIONS '!A:B, 2, FALSE), "Units not  found"))</f>
        <v>2.5000000000000001E-2</v>
      </c>
      <c r="M418" s="185">
        <f t="shared" si="36"/>
        <v>1637.5</v>
      </c>
      <c r="N418" s="143" t="str">
        <f>IFERROR(VLOOKUP(D418, Product_Category!A:B, 2, FALSE), "Uncategorized")</f>
        <v>MCC</v>
      </c>
      <c r="O418" s="186">
        <f t="shared" si="38"/>
        <v>65500</v>
      </c>
      <c r="P418" s="185">
        <f t="shared" si="37"/>
        <v>1637.5</v>
      </c>
      <c r="Q418" s="143">
        <v>2023</v>
      </c>
      <c r="R418" s="143" t="str">
        <f>IFERROR(VLOOKUP(G418,'SOURCE COMPANY'!A:B, 2, FALSE), "")</f>
        <v>AALAKSHYA PHARMA</v>
      </c>
      <c r="S418" s="143" t="str">
        <f>IFERROR(VLOOKUP(H418,'CUSTOMER NAME'!A:B, 2, FALSE), "")</f>
        <v>BOVA SPECIALS</v>
      </c>
    </row>
    <row r="419" spans="1:19">
      <c r="A419" s="88" t="s">
        <v>492</v>
      </c>
      <c r="B419" s="33">
        <v>20</v>
      </c>
      <c r="C419" s="198" t="s">
        <v>7</v>
      </c>
      <c r="D419" s="200" t="s">
        <v>19</v>
      </c>
      <c r="E419" s="46">
        <v>87.5</v>
      </c>
      <c r="F419" s="198" t="s">
        <v>9</v>
      </c>
      <c r="G419" s="200" t="s">
        <v>761</v>
      </c>
      <c r="H419" s="203" t="s">
        <v>762</v>
      </c>
      <c r="I419" s="183" t="str">
        <f>I418</f>
        <v>October</v>
      </c>
      <c r="J419" s="184">
        <f>IF(F419="USD", E419, E419 * IFERROR(VLOOKUP(F419, EXCHANGE_RATE!A:B, 2, FALSE), "Currency not found"))</f>
        <v>87.5</v>
      </c>
      <c r="K419" s="184">
        <f t="shared" si="35"/>
        <v>87.5</v>
      </c>
      <c r="L419" s="184">
        <f>IF(C419="MTS", B419, B419 * IFERROR(VLOOKUP(C419, 'QTY_CONVERSIONS '!A:B, 2, FALSE), "Units not  found"))</f>
        <v>0.02</v>
      </c>
      <c r="M419" s="185">
        <f t="shared" si="36"/>
        <v>1750</v>
      </c>
      <c r="N419" s="143" t="str">
        <f>IFERROR(VLOOKUP(D419, Product_Category!A:B, 2, FALSE), "Uncategorized")</f>
        <v>CMC</v>
      </c>
      <c r="O419" s="186">
        <f t="shared" si="38"/>
        <v>87500</v>
      </c>
      <c r="P419" s="185">
        <f t="shared" si="37"/>
        <v>1750</v>
      </c>
      <c r="Q419" s="143">
        <v>2023</v>
      </c>
      <c r="R419" s="143" t="str">
        <f>IFERROR(VLOOKUP(G419,'SOURCE COMPANY'!A:B, 2, FALSE), "")</f>
        <v>AALAKSHYA PHARMA</v>
      </c>
      <c r="S419" s="143" t="str">
        <f>IFERROR(VLOOKUP(H419,'CUSTOMER NAME'!A:B, 2, FALSE), "")</f>
        <v>BOVA SPECIALS</v>
      </c>
    </row>
    <row r="420" spans="1:19">
      <c r="A420" s="87" t="s">
        <v>492</v>
      </c>
      <c r="B420" s="33">
        <v>20</v>
      </c>
      <c r="C420" s="198" t="s">
        <v>7</v>
      </c>
      <c r="D420" s="198" t="s">
        <v>19</v>
      </c>
      <c r="E420" s="46">
        <v>87.5</v>
      </c>
      <c r="F420" s="198" t="s">
        <v>9</v>
      </c>
      <c r="G420" s="198" t="s">
        <v>761</v>
      </c>
      <c r="H420" s="203" t="s">
        <v>762</v>
      </c>
      <c r="I420" s="183" t="str">
        <f>I419</f>
        <v>October</v>
      </c>
      <c r="J420" s="184">
        <f>IF(F420="USD", E420, E420 * IFERROR(VLOOKUP(F420, EXCHANGE_RATE!A:B, 2, FALSE), "Currency not found"))</f>
        <v>87.5</v>
      </c>
      <c r="K420" s="184">
        <f t="shared" si="35"/>
        <v>87.5</v>
      </c>
      <c r="L420" s="184">
        <f>IF(C420="MTS", B420, B420 * IFERROR(VLOOKUP(C420, 'QTY_CONVERSIONS '!A:B, 2, FALSE), "Units not  found"))</f>
        <v>0.02</v>
      </c>
      <c r="M420" s="185">
        <f t="shared" si="36"/>
        <v>1750</v>
      </c>
      <c r="N420" s="143" t="str">
        <f>IFERROR(VLOOKUP(D420, Product_Category!A:B, 2, FALSE), "Uncategorized")</f>
        <v>CMC</v>
      </c>
      <c r="O420" s="186">
        <f t="shared" si="38"/>
        <v>87500</v>
      </c>
      <c r="P420" s="185">
        <f t="shared" si="37"/>
        <v>1750</v>
      </c>
      <c r="Q420" s="143">
        <v>2023</v>
      </c>
      <c r="R420" s="143" t="str">
        <f>IFERROR(VLOOKUP(G420,'SOURCE COMPANY'!A:B, 2, FALSE), "")</f>
        <v>AALAKSHYA PHARMA</v>
      </c>
      <c r="S420" s="143" t="str">
        <f>IFERROR(VLOOKUP(H420,'CUSTOMER NAME'!A:B, 2, FALSE), "")</f>
        <v>BOVA SPECIALS</v>
      </c>
    </row>
    <row r="421" spans="1:19">
      <c r="A421" s="192" t="s">
        <v>909</v>
      </c>
      <c r="B421" s="134">
        <v>100</v>
      </c>
      <c r="C421" s="134" t="s">
        <v>7</v>
      </c>
      <c r="D421" s="134" t="s">
        <v>19</v>
      </c>
      <c r="E421" s="134">
        <v>4.75</v>
      </c>
      <c r="F421" s="134" t="s">
        <v>9</v>
      </c>
      <c r="G421" s="199" t="s">
        <v>627</v>
      </c>
      <c r="H421" s="136" t="s">
        <v>3774</v>
      </c>
      <c r="I421" s="187" t="s">
        <v>3658</v>
      </c>
      <c r="J421" s="184">
        <f>IF(F421="USD", E421, E421 * IFERROR(VLOOKUP(F421, EXCHANGE_RATE!A:B, 2, FALSE), "Currency not found"))</f>
        <v>4.75</v>
      </c>
      <c r="K421" s="184">
        <f t="shared" si="35"/>
        <v>4.75</v>
      </c>
      <c r="L421" s="184">
        <f>IF(C421="MTS", B421, B421 * IFERROR(VLOOKUP(C421, 'QTY_CONVERSIONS '!A:B, 2, FALSE), "Units not  found"))</f>
        <v>0.1</v>
      </c>
      <c r="M421" s="185">
        <f t="shared" si="36"/>
        <v>475</v>
      </c>
      <c r="N421" s="143" t="str">
        <f>IFERROR(VLOOKUP(D421, Product_Category!A:B, 2, FALSE), "Uncategorized")</f>
        <v>CMC</v>
      </c>
      <c r="O421" s="186">
        <f t="shared" si="38"/>
        <v>4750</v>
      </c>
      <c r="P421" s="185">
        <f t="shared" si="37"/>
        <v>475</v>
      </c>
      <c r="Q421" s="143">
        <v>2023</v>
      </c>
      <c r="R421" s="143" t="str">
        <f>IFERROR(VLOOKUP(G421,'SOURCE COMPANY'!A:B, 2, FALSE), "")</f>
        <v>SANJAY CHEMICALS</v>
      </c>
      <c r="S421" s="143" t="str">
        <f>IFERROR(VLOOKUP(H421,'CUSTOMER NAME'!A:B, 2, FALSE), "")</f>
        <v>BOX</v>
      </c>
    </row>
    <row r="422" spans="1:19">
      <c r="A422" s="192" t="s">
        <v>860</v>
      </c>
      <c r="B422" s="134">
        <v>20</v>
      </c>
      <c r="C422" s="134" t="s">
        <v>7</v>
      </c>
      <c r="D422" s="134" t="s">
        <v>910</v>
      </c>
      <c r="E422" s="134">
        <v>18</v>
      </c>
      <c r="F422" s="134" t="s">
        <v>1718</v>
      </c>
      <c r="G422" s="134" t="s">
        <v>4226</v>
      </c>
      <c r="H422" s="136" t="s">
        <v>3942</v>
      </c>
      <c r="I422" s="187" t="s">
        <v>3893</v>
      </c>
      <c r="J422" s="184">
        <f>IF(F422="USD", E422, E422 * IFERROR(VLOOKUP(F422, EXCHANGE_RATE!A:B, 2, FALSE), "Currency not found"))</f>
        <v>19.260000000000002</v>
      </c>
      <c r="K422" s="184">
        <f t="shared" si="35"/>
        <v>19.260000000000002</v>
      </c>
      <c r="L422" s="184">
        <f>IF(C422="MTS", B422, B422 * IFERROR(VLOOKUP(C422, 'QTY_CONVERSIONS '!A:B, 2, FALSE), "Units not  found"))</f>
        <v>0.02</v>
      </c>
      <c r="M422" s="185">
        <f t="shared" si="36"/>
        <v>385.20000000000005</v>
      </c>
      <c r="N422" s="143" t="str">
        <f>IFERROR(VLOOKUP(D422, Product_Category!A:B, 2, FALSE), "Uncategorized")</f>
        <v>MAGNESIUM STEARATE</v>
      </c>
      <c r="O422" s="186">
        <f t="shared" si="38"/>
        <v>19260</v>
      </c>
      <c r="P422" s="185">
        <f t="shared" si="37"/>
        <v>385.2</v>
      </c>
      <c r="Q422" s="143">
        <v>2023</v>
      </c>
      <c r="R422" s="143" t="str">
        <f>IFERROR(VLOOKUP(G422,'SOURCE COMPANY'!A:B, 2, FALSE), "")</f>
        <v>CREST PVT LTD</v>
      </c>
      <c r="S422" s="143" t="str">
        <f>IFERROR(VLOOKUP(H422,'CUSTOMER NAME'!A:B, 2, FALSE), "")</f>
        <v>BRANCH OF ORKILA</v>
      </c>
    </row>
    <row r="423" spans="1:19">
      <c r="A423" s="87" t="s">
        <v>1019</v>
      </c>
      <c r="B423" s="35">
        <v>20000</v>
      </c>
      <c r="C423" s="200" t="s">
        <v>7</v>
      </c>
      <c r="D423" s="198" t="s">
        <v>1095</v>
      </c>
      <c r="E423" s="47">
        <v>2.98</v>
      </c>
      <c r="F423" s="200" t="s">
        <v>1718</v>
      </c>
      <c r="G423" s="199" t="s">
        <v>88</v>
      </c>
      <c r="H423" s="200" t="s">
        <v>215</v>
      </c>
      <c r="I423" s="183" t="str">
        <f t="shared" ref="I423:I428" si="39">I422</f>
        <v>December</v>
      </c>
      <c r="J423" s="184">
        <f>IF(F423="USD", E423, E423 * IFERROR(VLOOKUP(F423, EXCHANGE_RATE!A:B, 2, FALSE), "Currency not found"))</f>
        <v>3.1886000000000001</v>
      </c>
      <c r="K423" s="184">
        <f t="shared" si="35"/>
        <v>3.19</v>
      </c>
      <c r="L423" s="184">
        <f>IF(C423="MTS", B423, B423 * IFERROR(VLOOKUP(C423, 'QTY_CONVERSIONS '!A:B, 2, FALSE), "Units not  found"))</f>
        <v>20</v>
      </c>
      <c r="M423" s="185">
        <f t="shared" si="36"/>
        <v>63800</v>
      </c>
      <c r="N423" s="143" t="str">
        <f>IFERROR(VLOOKUP(D423, Product_Category!A:B, 2, FALSE), "Uncategorized")</f>
        <v>MCC</v>
      </c>
      <c r="O423" s="186">
        <f t="shared" si="38"/>
        <v>3190</v>
      </c>
      <c r="P423" s="185">
        <f t="shared" si="37"/>
        <v>63800</v>
      </c>
      <c r="Q423" s="143">
        <v>2023</v>
      </c>
      <c r="R423" s="143" t="str">
        <f>IFERROR(VLOOKUP(G423,'SOURCE COMPANY'!A:B, 2, FALSE), "")</f>
        <v>DFE PHARMA</v>
      </c>
      <c r="S423" s="143" t="str">
        <f>IFERROR(VLOOKUP(H423,'CUSTOMER NAME'!A:B, 2, FALSE), "")</f>
        <v>BRENNTAG</v>
      </c>
    </row>
    <row r="424" spans="1:19">
      <c r="A424" s="86" t="s">
        <v>972</v>
      </c>
      <c r="B424" s="199">
        <v>10000</v>
      </c>
      <c r="C424" s="199" t="s">
        <v>7</v>
      </c>
      <c r="D424" s="203" t="s">
        <v>555</v>
      </c>
      <c r="E424" s="147">
        <v>2.6299473999999998</v>
      </c>
      <c r="F424" s="199" t="s">
        <v>9</v>
      </c>
      <c r="G424" s="136" t="s">
        <v>59</v>
      </c>
      <c r="H424" s="200" t="s">
        <v>215</v>
      </c>
      <c r="I424" s="183" t="str">
        <f t="shared" si="39"/>
        <v>December</v>
      </c>
      <c r="J424" s="184">
        <f>IF(F424="USD", E424, E424 * IFERROR(VLOOKUP(F424, EXCHANGE_RATE!A:B, 2, FALSE), "Currency not found"))</f>
        <v>2.6299473999999998</v>
      </c>
      <c r="K424" s="184">
        <f t="shared" si="35"/>
        <v>2.63</v>
      </c>
      <c r="L424" s="184">
        <f>IF(C424="MTS", B424, B424 * IFERROR(VLOOKUP(C424, 'QTY_CONVERSIONS '!A:B, 2, FALSE), "Units not  found"))</f>
        <v>10</v>
      </c>
      <c r="M424" s="185">
        <f t="shared" si="36"/>
        <v>26300</v>
      </c>
      <c r="N424" s="143" t="str">
        <f>IFERROR(VLOOKUP(D424, Product_Category!A:B, 2, FALSE), "Uncategorized")</f>
        <v>MCC</v>
      </c>
      <c r="O424" s="186">
        <f t="shared" si="38"/>
        <v>2630</v>
      </c>
      <c r="P424" s="185">
        <f t="shared" si="37"/>
        <v>26300</v>
      </c>
      <c r="Q424" s="143">
        <v>2023</v>
      </c>
      <c r="R424" s="143" t="str">
        <f>IFERROR(VLOOKUP(G424,'SOURCE COMPANY'!A:B, 2, FALSE), "")</f>
        <v>JRS PHARMA</v>
      </c>
      <c r="S424" s="143" t="str">
        <f>IFERROR(VLOOKUP(H424,'CUSTOMER NAME'!A:B, 2, FALSE), "")</f>
        <v>BRENNTAG</v>
      </c>
    </row>
    <row r="425" spans="1:19">
      <c r="A425" s="85" t="s">
        <v>972</v>
      </c>
      <c r="B425" s="203">
        <v>1000</v>
      </c>
      <c r="C425" s="203" t="s">
        <v>7</v>
      </c>
      <c r="D425" s="199" t="s">
        <v>555</v>
      </c>
      <c r="E425" s="150">
        <v>2.63</v>
      </c>
      <c r="F425" s="203" t="s">
        <v>9</v>
      </c>
      <c r="G425" s="134" t="s">
        <v>59</v>
      </c>
      <c r="H425" s="198" t="s">
        <v>215</v>
      </c>
      <c r="I425" s="183" t="str">
        <f t="shared" si="39"/>
        <v>December</v>
      </c>
      <c r="J425" s="184">
        <f>IF(F425="USD", E425, E425 * IFERROR(VLOOKUP(F425, EXCHANGE_RATE!A:B, 2, FALSE), "Currency not found"))</f>
        <v>2.63</v>
      </c>
      <c r="K425" s="184">
        <f t="shared" si="35"/>
        <v>2.63</v>
      </c>
      <c r="L425" s="184">
        <f>IF(C425="MTS", B425, B425 * IFERROR(VLOOKUP(C425, 'QTY_CONVERSIONS '!A:B, 2, FALSE), "Units not  found"))</f>
        <v>1</v>
      </c>
      <c r="M425" s="185">
        <f t="shared" si="36"/>
        <v>2630</v>
      </c>
      <c r="N425" s="143" t="str">
        <f>IFERROR(VLOOKUP(D425, Product_Category!A:B, 2, FALSE), "Uncategorized")</f>
        <v>MCC</v>
      </c>
      <c r="O425" s="186">
        <f t="shared" si="38"/>
        <v>2630</v>
      </c>
      <c r="P425" s="185">
        <f t="shared" si="37"/>
        <v>2630</v>
      </c>
      <c r="Q425" s="143">
        <v>2023</v>
      </c>
      <c r="R425" s="143" t="str">
        <f>IFERROR(VLOOKUP(G425,'SOURCE COMPANY'!A:B, 2, FALSE), "")</f>
        <v>JRS PHARMA</v>
      </c>
      <c r="S425" s="143" t="str">
        <f>IFERROR(VLOOKUP(H425,'CUSTOMER NAME'!A:B, 2, FALSE), "")</f>
        <v>BRENNTAG</v>
      </c>
    </row>
    <row r="426" spans="1:19">
      <c r="A426" s="86" t="s">
        <v>972</v>
      </c>
      <c r="B426" s="199">
        <v>5000</v>
      </c>
      <c r="C426" s="199" t="s">
        <v>7</v>
      </c>
      <c r="D426" s="203" t="s">
        <v>555</v>
      </c>
      <c r="E426" s="147">
        <v>2.63</v>
      </c>
      <c r="F426" s="199" t="s">
        <v>9</v>
      </c>
      <c r="G426" s="136" t="s">
        <v>59</v>
      </c>
      <c r="H426" s="198" t="s">
        <v>215</v>
      </c>
      <c r="I426" s="183" t="str">
        <f t="shared" si="39"/>
        <v>December</v>
      </c>
      <c r="J426" s="184">
        <f>IF(F426="USD", E426, E426 * IFERROR(VLOOKUP(F426, EXCHANGE_RATE!A:B, 2, FALSE), "Currency not found"))</f>
        <v>2.63</v>
      </c>
      <c r="K426" s="184">
        <f t="shared" si="35"/>
        <v>2.63</v>
      </c>
      <c r="L426" s="184">
        <f>IF(C426="MTS", B426, B426 * IFERROR(VLOOKUP(C426, 'QTY_CONVERSIONS '!A:B, 2, FALSE), "Units not  found"))</f>
        <v>5</v>
      </c>
      <c r="M426" s="185">
        <f t="shared" si="36"/>
        <v>13150</v>
      </c>
      <c r="N426" s="143" t="str">
        <f>IFERROR(VLOOKUP(D426, Product_Category!A:B, 2, FALSE), "Uncategorized")</f>
        <v>MCC</v>
      </c>
      <c r="O426" s="186">
        <f t="shared" si="38"/>
        <v>2630</v>
      </c>
      <c r="P426" s="185">
        <f t="shared" si="37"/>
        <v>13150</v>
      </c>
      <c r="Q426" s="143">
        <v>2023</v>
      </c>
      <c r="R426" s="143" t="str">
        <f>IFERROR(VLOOKUP(G426,'SOURCE COMPANY'!A:B, 2, FALSE), "")</f>
        <v>JRS PHARMA</v>
      </c>
      <c r="S426" s="143" t="str">
        <f>IFERROR(VLOOKUP(H426,'CUSTOMER NAME'!A:B, 2, FALSE), "")</f>
        <v>BRENNTAG</v>
      </c>
    </row>
    <row r="427" spans="1:19">
      <c r="A427" s="85" t="s">
        <v>972</v>
      </c>
      <c r="B427" s="199">
        <v>4000</v>
      </c>
      <c r="C427" s="199" t="s">
        <v>7</v>
      </c>
      <c r="D427" s="199" t="s">
        <v>555</v>
      </c>
      <c r="E427" s="147">
        <v>2.63</v>
      </c>
      <c r="F427" s="199" t="s">
        <v>9</v>
      </c>
      <c r="G427" s="134" t="s">
        <v>59</v>
      </c>
      <c r="H427" s="198" t="s">
        <v>215</v>
      </c>
      <c r="I427" s="183" t="str">
        <f t="shared" si="39"/>
        <v>December</v>
      </c>
      <c r="J427" s="184">
        <f>IF(F427="USD", E427, E427 * IFERROR(VLOOKUP(F427, EXCHANGE_RATE!A:B, 2, FALSE), "Currency not found"))</f>
        <v>2.63</v>
      </c>
      <c r="K427" s="184">
        <f t="shared" si="35"/>
        <v>2.63</v>
      </c>
      <c r="L427" s="184">
        <f>IF(C427="MTS", B427, B427 * IFERROR(VLOOKUP(C427, 'QTY_CONVERSIONS '!A:B, 2, FALSE), "Units not  found"))</f>
        <v>4</v>
      </c>
      <c r="M427" s="185">
        <f t="shared" si="36"/>
        <v>10520</v>
      </c>
      <c r="N427" s="143" t="str">
        <f>IFERROR(VLOOKUP(D427, Product_Category!A:B, 2, FALSE), "Uncategorized")</f>
        <v>MCC</v>
      </c>
      <c r="O427" s="186">
        <f t="shared" si="38"/>
        <v>2630</v>
      </c>
      <c r="P427" s="185">
        <f t="shared" si="37"/>
        <v>10520</v>
      </c>
      <c r="Q427" s="143">
        <v>2023</v>
      </c>
      <c r="R427" s="143" t="str">
        <f>IFERROR(VLOOKUP(G427,'SOURCE COMPANY'!A:B, 2, FALSE), "")</f>
        <v>JRS PHARMA</v>
      </c>
      <c r="S427" s="143" t="str">
        <f>IFERROR(VLOOKUP(H427,'CUSTOMER NAME'!A:B, 2, FALSE), "")</f>
        <v>BRENNTAG</v>
      </c>
    </row>
    <row r="428" spans="1:19">
      <c r="A428" s="87" t="s">
        <v>972</v>
      </c>
      <c r="B428" s="198">
        <v>4500</v>
      </c>
      <c r="C428" s="198" t="s">
        <v>7</v>
      </c>
      <c r="D428" s="198" t="s">
        <v>1310</v>
      </c>
      <c r="E428" s="147">
        <v>2.63</v>
      </c>
      <c r="F428" s="198" t="s">
        <v>9</v>
      </c>
      <c r="G428" s="134" t="s">
        <v>59</v>
      </c>
      <c r="H428" s="198" t="s">
        <v>215</v>
      </c>
      <c r="I428" s="183" t="str">
        <f t="shared" si="39"/>
        <v>December</v>
      </c>
      <c r="J428" s="184">
        <f>IF(F428="USD", E428, E428 * IFERROR(VLOOKUP(F428, EXCHANGE_RATE!A:B, 2, FALSE), "Currency not found"))</f>
        <v>2.63</v>
      </c>
      <c r="K428" s="184">
        <f t="shared" si="35"/>
        <v>2.63</v>
      </c>
      <c r="L428" s="184">
        <f>IF(C428="MTS", B428, B428 * IFERROR(VLOOKUP(C428, 'QTY_CONVERSIONS '!A:B, 2, FALSE), "Units not  found"))</f>
        <v>4.5</v>
      </c>
      <c r="M428" s="185">
        <f t="shared" si="36"/>
        <v>11835</v>
      </c>
      <c r="N428" s="143" t="str">
        <f>IFERROR(VLOOKUP(D428, Product_Category!A:B, 2, FALSE), "Uncategorized")</f>
        <v>MCC</v>
      </c>
      <c r="O428" s="186">
        <f t="shared" si="38"/>
        <v>2630</v>
      </c>
      <c r="P428" s="185">
        <f t="shared" si="37"/>
        <v>11835</v>
      </c>
      <c r="Q428" s="143">
        <v>2023</v>
      </c>
      <c r="R428" s="143" t="str">
        <f>IFERROR(VLOOKUP(G428,'SOURCE COMPANY'!A:B, 2, FALSE), "")</f>
        <v>JRS PHARMA</v>
      </c>
      <c r="S428" s="143" t="str">
        <f>IFERROR(VLOOKUP(H428,'CUSTOMER NAME'!A:B, 2, FALSE), "")</f>
        <v>BRENNTAG</v>
      </c>
    </row>
    <row r="429" spans="1:19">
      <c r="A429" s="192" t="s">
        <v>972</v>
      </c>
      <c r="B429" s="134">
        <v>10000</v>
      </c>
      <c r="C429" s="134" t="s">
        <v>7</v>
      </c>
      <c r="D429" s="134" t="s">
        <v>3689</v>
      </c>
      <c r="E429" s="134">
        <v>2.15</v>
      </c>
      <c r="F429" s="134" t="s">
        <v>9</v>
      </c>
      <c r="G429" s="134" t="s">
        <v>59</v>
      </c>
      <c r="H429" s="198" t="s">
        <v>215</v>
      </c>
      <c r="I429" s="187" t="s">
        <v>3658</v>
      </c>
      <c r="J429" s="184">
        <f>IF(F429="USD", E429, E429 * IFERROR(VLOOKUP(F429, EXCHANGE_RATE!A:B, 2, FALSE), "Currency not found"))</f>
        <v>2.15</v>
      </c>
      <c r="K429" s="184">
        <f t="shared" si="35"/>
        <v>2.15</v>
      </c>
      <c r="L429" s="184">
        <f>IF(C429="MTS", B429, B429 * IFERROR(VLOOKUP(C429, 'QTY_CONVERSIONS '!A:B, 2, FALSE), "Units not  found"))</f>
        <v>10</v>
      </c>
      <c r="M429" s="185">
        <f t="shared" si="36"/>
        <v>21500</v>
      </c>
      <c r="N429" s="143" t="str">
        <f>IFERROR(VLOOKUP(D429, Product_Category!A:B, 2, FALSE), "Uncategorized")</f>
        <v>MCC</v>
      </c>
      <c r="O429" s="186">
        <f t="shared" si="38"/>
        <v>2150</v>
      </c>
      <c r="P429" s="185">
        <f t="shared" si="37"/>
        <v>21500</v>
      </c>
      <c r="Q429" s="143">
        <v>2023</v>
      </c>
      <c r="R429" s="143" t="str">
        <f>IFERROR(VLOOKUP(G429,'SOURCE COMPANY'!A:B, 2, FALSE), "")</f>
        <v>JRS PHARMA</v>
      </c>
      <c r="S429" s="143" t="str">
        <f>IFERROR(VLOOKUP(H429,'CUSTOMER NAME'!A:B, 2, FALSE), "")</f>
        <v>BRENNTAG</v>
      </c>
    </row>
    <row r="430" spans="1:19">
      <c r="A430" s="87" t="s">
        <v>1064</v>
      </c>
      <c r="B430" s="33">
        <v>3000</v>
      </c>
      <c r="C430" s="198" t="s">
        <v>7</v>
      </c>
      <c r="D430" s="198" t="s">
        <v>633</v>
      </c>
      <c r="E430" s="46">
        <v>4.7</v>
      </c>
      <c r="F430" s="198" t="s">
        <v>9</v>
      </c>
      <c r="G430" s="134" t="s">
        <v>642</v>
      </c>
      <c r="H430" s="198" t="s">
        <v>2213</v>
      </c>
      <c r="I430" s="183" t="str">
        <f>I429</f>
        <v>November</v>
      </c>
      <c r="J430" s="184">
        <f>IF(F430="USD", E430, E430 * IFERROR(VLOOKUP(F430, EXCHANGE_RATE!A:B, 2, FALSE), "Currency not found"))</f>
        <v>4.7</v>
      </c>
      <c r="K430" s="184">
        <f t="shared" si="35"/>
        <v>4.7</v>
      </c>
      <c r="L430" s="184">
        <f>IF(C430="MTS", B430, B430 * IFERROR(VLOOKUP(C430, 'QTY_CONVERSIONS '!A:B, 2, FALSE), "Units not  found"))</f>
        <v>3</v>
      </c>
      <c r="M430" s="185">
        <f t="shared" si="36"/>
        <v>14100</v>
      </c>
      <c r="N430" s="143" t="str">
        <f>IFERROR(VLOOKUP(D430, Product_Category!A:B, 2, FALSE), "Uncategorized")</f>
        <v>CMC</v>
      </c>
      <c r="O430" s="186">
        <f t="shared" si="38"/>
        <v>4700</v>
      </c>
      <c r="P430" s="185">
        <f t="shared" si="37"/>
        <v>14100</v>
      </c>
      <c r="Q430" s="143">
        <v>2023</v>
      </c>
      <c r="R430" s="143" t="str">
        <f>IFERROR(VLOOKUP(G430,'SOURCE COMPANY'!A:B, 2, FALSE), "")</f>
        <v>ATTAR GLOBAL</v>
      </c>
      <c r="S430" s="143" t="str">
        <f>IFERROR(VLOOKUP(H430,'CUSTOMER NAME'!A:B, 2, FALSE), "")</f>
        <v>BRITANIA ALLIED</v>
      </c>
    </row>
    <row r="431" spans="1:19">
      <c r="A431" s="87" t="s">
        <v>1064</v>
      </c>
      <c r="B431" s="33">
        <v>3000</v>
      </c>
      <c r="C431" s="198" t="s">
        <v>7</v>
      </c>
      <c r="D431" s="198" t="s">
        <v>633</v>
      </c>
      <c r="E431" s="46">
        <v>4.7</v>
      </c>
      <c r="F431" s="198" t="s">
        <v>9</v>
      </c>
      <c r="G431" s="134" t="s">
        <v>642</v>
      </c>
      <c r="H431" s="198" t="s">
        <v>2213</v>
      </c>
      <c r="I431" s="183" t="str">
        <f>I430</f>
        <v>November</v>
      </c>
      <c r="J431" s="184">
        <f>IF(F431="USD", E431, E431 * IFERROR(VLOOKUP(F431, EXCHANGE_RATE!A:B, 2, FALSE), "Currency not found"))</f>
        <v>4.7</v>
      </c>
      <c r="K431" s="184">
        <f t="shared" si="35"/>
        <v>4.7</v>
      </c>
      <c r="L431" s="184">
        <f>IF(C431="MTS", B431, B431 * IFERROR(VLOOKUP(C431, 'QTY_CONVERSIONS '!A:B, 2, FALSE), "Units not  found"))</f>
        <v>3</v>
      </c>
      <c r="M431" s="185">
        <f t="shared" si="36"/>
        <v>14100</v>
      </c>
      <c r="N431" s="143" t="str">
        <f>IFERROR(VLOOKUP(D431, Product_Category!A:B, 2, FALSE), "Uncategorized")</f>
        <v>CMC</v>
      </c>
      <c r="O431" s="186">
        <f t="shared" si="38"/>
        <v>4700</v>
      </c>
      <c r="P431" s="185">
        <f t="shared" si="37"/>
        <v>14100</v>
      </c>
      <c r="Q431" s="143">
        <v>2023</v>
      </c>
      <c r="R431" s="143" t="str">
        <f>IFERROR(VLOOKUP(G431,'SOURCE COMPANY'!A:B, 2, FALSE), "")</f>
        <v>ATTAR GLOBAL</v>
      </c>
      <c r="S431" s="143" t="str">
        <f>IFERROR(VLOOKUP(H431,'CUSTOMER NAME'!A:B, 2, FALSE), "")</f>
        <v>BRITANIA ALLIED</v>
      </c>
    </row>
    <row r="432" spans="1:19">
      <c r="A432" s="191" t="s">
        <v>1064</v>
      </c>
      <c r="B432" s="124">
        <v>2000</v>
      </c>
      <c r="C432" s="124" t="s">
        <v>7</v>
      </c>
      <c r="D432" s="121" t="s">
        <v>19</v>
      </c>
      <c r="E432" s="124">
        <v>4.88</v>
      </c>
      <c r="F432" s="124" t="s">
        <v>9</v>
      </c>
      <c r="G432" s="134" t="s">
        <v>642</v>
      </c>
      <c r="H432" s="198" t="s">
        <v>2213</v>
      </c>
      <c r="I432" s="187" t="s">
        <v>3389</v>
      </c>
      <c r="J432" s="184">
        <f>IF(F432="USD", E432, E432 * IFERROR(VLOOKUP(F432, EXCHANGE_RATE!A:B, 2, FALSE), "Currency not found"))</f>
        <v>4.88</v>
      </c>
      <c r="K432" s="184">
        <f t="shared" si="35"/>
        <v>4.88</v>
      </c>
      <c r="L432" s="184">
        <f>IF(C432="MTS", B432, B432 * IFERROR(VLOOKUP(C432, 'QTY_CONVERSIONS '!A:B, 2, FALSE), "Units not  found"))</f>
        <v>2</v>
      </c>
      <c r="M432" s="185">
        <f t="shared" si="36"/>
        <v>9760</v>
      </c>
      <c r="N432" s="143" t="str">
        <f>IFERROR(VLOOKUP(D432, Product_Category!A:B, 2, FALSE), "Uncategorized")</f>
        <v>CMC</v>
      </c>
      <c r="O432" s="186">
        <f t="shared" si="38"/>
        <v>4880</v>
      </c>
      <c r="P432" s="185">
        <f t="shared" si="37"/>
        <v>9760</v>
      </c>
      <c r="Q432" s="143">
        <v>2023</v>
      </c>
      <c r="R432" s="143" t="str">
        <f>IFERROR(VLOOKUP(G432,'SOURCE COMPANY'!A:B, 2, FALSE), "")</f>
        <v>ATTAR GLOBAL</v>
      </c>
      <c r="S432" s="143" t="str">
        <f>IFERROR(VLOOKUP(H432,'CUSTOMER NAME'!A:B, 2, FALSE), "")</f>
        <v>BRITANIA ALLIED</v>
      </c>
    </row>
    <row r="433" spans="1:19">
      <c r="A433" s="193" t="s">
        <v>172</v>
      </c>
      <c r="B433" s="136">
        <v>5400</v>
      </c>
      <c r="C433" s="136" t="s">
        <v>7</v>
      </c>
      <c r="D433" s="136" t="s">
        <v>2085</v>
      </c>
      <c r="E433" s="136">
        <v>17.41</v>
      </c>
      <c r="F433" s="136" t="s">
        <v>9</v>
      </c>
      <c r="G433" s="136" t="s">
        <v>779</v>
      </c>
      <c r="H433" s="136" t="s">
        <v>3830</v>
      </c>
      <c r="I433" s="187" t="s">
        <v>3658</v>
      </c>
      <c r="J433" s="184">
        <f>IF(F433="USD", E433, E433 * IFERROR(VLOOKUP(F433, EXCHANGE_RATE!A:B, 2, FALSE), "Currency not found"))</f>
        <v>17.41</v>
      </c>
      <c r="K433" s="184">
        <f t="shared" si="35"/>
        <v>17.41</v>
      </c>
      <c r="L433" s="184">
        <f>IF(C433="MTS", B433, B433 * IFERROR(VLOOKUP(C433, 'QTY_CONVERSIONS '!A:B, 2, FALSE), "Units not  found"))</f>
        <v>5.4</v>
      </c>
      <c r="M433" s="185">
        <f t="shared" si="36"/>
        <v>94014</v>
      </c>
      <c r="N433" s="143" t="str">
        <f>IFERROR(VLOOKUP(D433, Product_Category!A:B, 2, FALSE), "Uncategorized")</f>
        <v>MCC</v>
      </c>
      <c r="O433" s="186">
        <f t="shared" si="38"/>
        <v>17410</v>
      </c>
      <c r="P433" s="185">
        <f t="shared" si="37"/>
        <v>94014</v>
      </c>
      <c r="Q433" s="143">
        <v>2023</v>
      </c>
      <c r="R433" s="143" t="str">
        <f>IFERROR(VLOOKUP(G433,'SOURCE COMPANY'!A:B, 2, FALSE), "")</f>
        <v>UMANG ENCAPSULATION</v>
      </c>
      <c r="S433" s="143" t="str">
        <f>IFERROR(VLOOKUP(H433,'CUSTOMER NAME'!A:B, 2, FALSE), "")</f>
        <v>BROOKE GOLDIE</v>
      </c>
    </row>
    <row r="434" spans="1:19">
      <c r="A434" s="192" t="s">
        <v>874</v>
      </c>
      <c r="B434" s="134">
        <v>1000</v>
      </c>
      <c r="C434" s="134" t="s">
        <v>7</v>
      </c>
      <c r="D434" s="134" t="s">
        <v>3688</v>
      </c>
      <c r="E434" s="134">
        <v>1.95</v>
      </c>
      <c r="F434" s="134" t="s">
        <v>9</v>
      </c>
      <c r="G434" s="134" t="s">
        <v>844</v>
      </c>
      <c r="H434" s="134" t="s">
        <v>3754</v>
      </c>
      <c r="I434" s="187" t="s">
        <v>3658</v>
      </c>
      <c r="J434" s="184">
        <f>IF(F434="USD", E434, E434 * IFERROR(VLOOKUP(F434, EXCHANGE_RATE!A:B, 2, FALSE), "Currency not found"))</f>
        <v>1.95</v>
      </c>
      <c r="K434" s="184">
        <f t="shared" si="35"/>
        <v>1.95</v>
      </c>
      <c r="L434" s="184">
        <f>IF(C434="MTS", B434, B434 * IFERROR(VLOOKUP(C434, 'QTY_CONVERSIONS '!A:B, 2, FALSE), "Units not  found"))</f>
        <v>1</v>
      </c>
      <c r="M434" s="185">
        <f t="shared" si="36"/>
        <v>1950</v>
      </c>
      <c r="N434" s="143" t="str">
        <f>IFERROR(VLOOKUP(D434, Product_Category!A:B, 2, FALSE), "Uncategorized")</f>
        <v>MAGNESIUM STEARATE</v>
      </c>
      <c r="O434" s="186">
        <f t="shared" si="38"/>
        <v>1950</v>
      </c>
      <c r="P434" s="185">
        <f t="shared" si="37"/>
        <v>1950</v>
      </c>
      <c r="Q434" s="143">
        <v>2023</v>
      </c>
      <c r="R434" s="143" t="str">
        <f>IFERROR(VLOOKUP(G434,'SOURCE COMPANY'!A:B, 2, FALSE), "")</f>
        <v>AURA PHARMA</v>
      </c>
      <c r="S434" s="143" t="str">
        <f>IFERROR(VLOOKUP(H434,'CUSTOMER NAME'!A:B, 2, FALSE), "")</f>
        <v>BVRICHTERLAAN</v>
      </c>
    </row>
    <row r="435" spans="1:19">
      <c r="A435" s="192" t="s">
        <v>3730</v>
      </c>
      <c r="B435" s="134">
        <v>2000</v>
      </c>
      <c r="C435" s="134" t="s">
        <v>7</v>
      </c>
      <c r="D435" s="134" t="s">
        <v>611</v>
      </c>
      <c r="E435" s="134">
        <v>1.81</v>
      </c>
      <c r="F435" s="134" t="s">
        <v>9</v>
      </c>
      <c r="G435" s="134" t="s">
        <v>3758</v>
      </c>
      <c r="H435" s="134" t="s">
        <v>3754</v>
      </c>
      <c r="I435" s="187" t="s">
        <v>3658</v>
      </c>
      <c r="J435" s="184">
        <f>IF(F435="USD", E435, E435 * IFERROR(VLOOKUP(F435, EXCHANGE_RATE!A:B, 2, FALSE), "Currency not found"))</f>
        <v>1.81</v>
      </c>
      <c r="K435" s="184">
        <f t="shared" si="35"/>
        <v>1.81</v>
      </c>
      <c r="L435" s="184">
        <f>IF(C435="MTS", B435, B435 * IFERROR(VLOOKUP(C435, 'QTY_CONVERSIONS '!A:B, 2, FALSE), "Units not  found"))</f>
        <v>2</v>
      </c>
      <c r="M435" s="185">
        <f t="shared" si="36"/>
        <v>3620</v>
      </c>
      <c r="N435" s="143" t="str">
        <f>IFERROR(VLOOKUP(D435, Product_Category!A:B, 2, FALSE), "Uncategorized")</f>
        <v>MCC</v>
      </c>
      <c r="O435" s="186">
        <f t="shared" si="38"/>
        <v>1810</v>
      </c>
      <c r="P435" s="185">
        <f t="shared" si="37"/>
        <v>3620</v>
      </c>
      <c r="Q435" s="143">
        <v>2023</v>
      </c>
      <c r="R435" s="143" t="str">
        <f>IFERROR(VLOOKUP(G435,'SOURCE COMPANY'!A:B, 2, FALSE), "")</f>
        <v>SAANVI CORP</v>
      </c>
      <c r="S435" s="143" t="str">
        <f>IFERROR(VLOOKUP(H435,'CUSTOMER NAME'!A:B, 2, FALSE), "")</f>
        <v>BVRICHTERLAAN</v>
      </c>
    </row>
    <row r="436" spans="1:19">
      <c r="A436" s="192" t="s">
        <v>3730</v>
      </c>
      <c r="B436" s="134">
        <v>3000</v>
      </c>
      <c r="C436" s="134" t="s">
        <v>7</v>
      </c>
      <c r="D436" s="134" t="s">
        <v>611</v>
      </c>
      <c r="E436" s="134">
        <v>2.35</v>
      </c>
      <c r="F436" s="134" t="s">
        <v>9</v>
      </c>
      <c r="G436" s="134" t="s">
        <v>3758</v>
      </c>
      <c r="H436" s="134" t="s">
        <v>3754</v>
      </c>
      <c r="I436" s="187" t="s">
        <v>3658</v>
      </c>
      <c r="J436" s="184">
        <f>IF(F436="USD", E436, E436 * IFERROR(VLOOKUP(F436, EXCHANGE_RATE!A:B, 2, FALSE), "Currency not found"))</f>
        <v>2.35</v>
      </c>
      <c r="K436" s="184">
        <f t="shared" si="35"/>
        <v>2.35</v>
      </c>
      <c r="L436" s="184">
        <f>IF(C436="MTS", B436, B436 * IFERROR(VLOOKUP(C436, 'QTY_CONVERSIONS '!A:B, 2, FALSE), "Units not  found"))</f>
        <v>3</v>
      </c>
      <c r="M436" s="185">
        <f t="shared" si="36"/>
        <v>7050</v>
      </c>
      <c r="N436" s="143" t="str">
        <f>IFERROR(VLOOKUP(D436, Product_Category!A:B, 2, FALSE), "Uncategorized")</f>
        <v>MCC</v>
      </c>
      <c r="O436" s="186">
        <f t="shared" si="38"/>
        <v>2350</v>
      </c>
      <c r="P436" s="185">
        <f t="shared" si="37"/>
        <v>7050</v>
      </c>
      <c r="Q436" s="143">
        <v>2023</v>
      </c>
      <c r="R436" s="143" t="str">
        <f>IFERROR(VLOOKUP(G436,'SOURCE COMPANY'!A:B, 2, FALSE), "")</f>
        <v>SAANVI CORP</v>
      </c>
      <c r="S436" s="143" t="str">
        <f>IFERROR(VLOOKUP(H436,'CUSTOMER NAME'!A:B, 2, FALSE), "")</f>
        <v>BVRICHTERLAAN</v>
      </c>
    </row>
    <row r="437" spans="1:19">
      <c r="A437" s="192" t="s">
        <v>3730</v>
      </c>
      <c r="B437" s="134">
        <v>2000</v>
      </c>
      <c r="C437" s="134" t="s">
        <v>7</v>
      </c>
      <c r="D437" s="134" t="s">
        <v>611</v>
      </c>
      <c r="E437" s="134">
        <v>2.35</v>
      </c>
      <c r="F437" s="134" t="s">
        <v>9</v>
      </c>
      <c r="G437" s="134" t="s">
        <v>3758</v>
      </c>
      <c r="H437" s="134" t="s">
        <v>3754</v>
      </c>
      <c r="I437" s="187" t="s">
        <v>3658</v>
      </c>
      <c r="J437" s="184">
        <f>IF(F437="USD", E437, E437 * IFERROR(VLOOKUP(F437, EXCHANGE_RATE!A:B, 2, FALSE), "Currency not found"))</f>
        <v>2.35</v>
      </c>
      <c r="K437" s="184">
        <f t="shared" si="35"/>
        <v>2.35</v>
      </c>
      <c r="L437" s="184">
        <f>IF(C437="MTS", B437, B437 * IFERROR(VLOOKUP(C437, 'QTY_CONVERSIONS '!A:B, 2, FALSE), "Units not  found"))</f>
        <v>2</v>
      </c>
      <c r="M437" s="185">
        <f t="shared" si="36"/>
        <v>4700</v>
      </c>
      <c r="N437" s="143" t="str">
        <f>IFERROR(VLOOKUP(D437, Product_Category!A:B, 2, FALSE), "Uncategorized")</f>
        <v>MCC</v>
      </c>
      <c r="O437" s="186">
        <f t="shared" si="38"/>
        <v>2350</v>
      </c>
      <c r="P437" s="185">
        <f t="shared" si="37"/>
        <v>4700</v>
      </c>
      <c r="Q437" s="143">
        <v>2023</v>
      </c>
      <c r="R437" s="143" t="str">
        <f>IFERROR(VLOOKUP(G437,'SOURCE COMPANY'!A:B, 2, FALSE), "")</f>
        <v>SAANVI CORP</v>
      </c>
      <c r="S437" s="143" t="str">
        <f>IFERROR(VLOOKUP(H437,'CUSTOMER NAME'!A:B, 2, FALSE), "")</f>
        <v>BVRICHTERLAAN</v>
      </c>
    </row>
    <row r="438" spans="1:19">
      <c r="A438" s="192" t="s">
        <v>1220</v>
      </c>
      <c r="B438" s="134">
        <v>1000</v>
      </c>
      <c r="C438" s="134" t="s">
        <v>7</v>
      </c>
      <c r="D438" s="134" t="s">
        <v>266</v>
      </c>
      <c r="E438" s="134">
        <v>5.75</v>
      </c>
      <c r="F438" s="134" t="s">
        <v>9</v>
      </c>
      <c r="G438" s="134" t="s">
        <v>509</v>
      </c>
      <c r="H438" s="134" t="s">
        <v>3770</v>
      </c>
      <c r="I438" s="187" t="s">
        <v>3658</v>
      </c>
      <c r="J438" s="184">
        <f>IF(F438="USD", E438, E438 * IFERROR(VLOOKUP(F438, EXCHANGE_RATE!A:B, 2, FALSE), "Currency not found"))</f>
        <v>5.75</v>
      </c>
      <c r="K438" s="184">
        <f t="shared" si="35"/>
        <v>5.75</v>
      </c>
      <c r="L438" s="184">
        <f>IF(C438="MTS", B438, B438 * IFERROR(VLOOKUP(C438, 'QTY_CONVERSIONS '!A:B, 2, FALSE), "Units not  found"))</f>
        <v>1</v>
      </c>
      <c r="M438" s="185">
        <f t="shared" si="36"/>
        <v>5750</v>
      </c>
      <c r="N438" s="143" t="str">
        <f>IFERROR(VLOOKUP(D438, Product_Category!A:B, 2, FALSE), "Uncategorized")</f>
        <v>MCC</v>
      </c>
      <c r="O438" s="186">
        <f t="shared" si="38"/>
        <v>5750</v>
      </c>
      <c r="P438" s="185">
        <f t="shared" si="37"/>
        <v>5750</v>
      </c>
      <c r="Q438" s="143">
        <v>2023</v>
      </c>
      <c r="R438" s="143" t="str">
        <f>IFERROR(VLOOKUP(G438,'SOURCE COMPANY'!A:B, 2, FALSE), "")</f>
        <v>JAI RADHE SALES</v>
      </c>
      <c r="S438" s="143" t="str">
        <f>IFERROR(VLOOKUP(H438,'CUSTOMER NAME'!A:B, 2, FALSE), "")</f>
        <v>C M G L CARI-MED</v>
      </c>
    </row>
    <row r="439" spans="1:19">
      <c r="A439" s="191" t="s">
        <v>843</v>
      </c>
      <c r="B439" s="121">
        <v>250</v>
      </c>
      <c r="C439" s="121" t="s">
        <v>7</v>
      </c>
      <c r="D439" s="121" t="s">
        <v>3048</v>
      </c>
      <c r="E439" s="121">
        <v>4.3</v>
      </c>
      <c r="F439" s="121" t="s">
        <v>9</v>
      </c>
      <c r="G439" s="198" t="s">
        <v>572</v>
      </c>
      <c r="H439" s="121" t="s">
        <v>3418</v>
      </c>
      <c r="I439" s="187" t="s">
        <v>3389</v>
      </c>
      <c r="J439" s="184">
        <f>IF(F439="USD", E439, E439 * IFERROR(VLOOKUP(F439, EXCHANGE_RATE!A:B, 2, FALSE), "Currency not found"))</f>
        <v>4.3</v>
      </c>
      <c r="K439" s="184">
        <f t="shared" si="35"/>
        <v>4.3</v>
      </c>
      <c r="L439" s="184">
        <f>IF(C439="MTS", B439, B439 * IFERROR(VLOOKUP(C439, 'QTY_CONVERSIONS '!A:B, 2, FALSE), "Units not  found"))</f>
        <v>0.25</v>
      </c>
      <c r="M439" s="185">
        <f t="shared" si="36"/>
        <v>1075</v>
      </c>
      <c r="N439" s="143" t="str">
        <f>IFERROR(VLOOKUP(D439, Product_Category!A:B, 2, FALSE), "Uncategorized")</f>
        <v>CROSCARMELLOSE SODIUM</v>
      </c>
      <c r="O439" s="186">
        <f t="shared" si="38"/>
        <v>4300</v>
      </c>
      <c r="P439" s="185">
        <f t="shared" si="37"/>
        <v>1075</v>
      </c>
      <c r="Q439" s="143">
        <v>2023</v>
      </c>
      <c r="R439" s="143" t="str">
        <f>IFERROR(VLOOKUP(G439,'SOURCE COMPANY'!A:B, 2, FALSE), "")</f>
        <v>GRADIENT PHARMA</v>
      </c>
      <c r="S439" s="143" t="str">
        <f>IFERROR(VLOOKUP(H439,'CUSTOMER NAME'!A:B, 2, FALSE), "")</f>
        <v>C S QUARTIER MONACO</v>
      </c>
    </row>
    <row r="440" spans="1:19">
      <c r="A440" s="191" t="s">
        <v>843</v>
      </c>
      <c r="B440" s="121">
        <v>100</v>
      </c>
      <c r="C440" s="121" t="s">
        <v>7</v>
      </c>
      <c r="D440" s="121" t="s">
        <v>266</v>
      </c>
      <c r="E440" s="121">
        <v>3.9</v>
      </c>
      <c r="F440" s="121" t="s">
        <v>9</v>
      </c>
      <c r="G440" s="198" t="s">
        <v>572</v>
      </c>
      <c r="H440" s="121" t="s">
        <v>3418</v>
      </c>
      <c r="I440" s="187" t="s">
        <v>3389</v>
      </c>
      <c r="J440" s="184">
        <f>IF(F440="USD", E440, E440 * IFERROR(VLOOKUP(F440, EXCHANGE_RATE!A:B, 2, FALSE), "Currency not found"))</f>
        <v>3.9</v>
      </c>
      <c r="K440" s="184">
        <f t="shared" si="35"/>
        <v>3.9</v>
      </c>
      <c r="L440" s="184">
        <f>IF(C440="MTS", B440, B440 * IFERROR(VLOOKUP(C440, 'QTY_CONVERSIONS '!A:B, 2, FALSE), "Units not  found"))</f>
        <v>0.1</v>
      </c>
      <c r="M440" s="185">
        <f t="shared" si="36"/>
        <v>390</v>
      </c>
      <c r="N440" s="143" t="str">
        <f>IFERROR(VLOOKUP(D440, Product_Category!A:B, 2, FALSE), "Uncategorized")</f>
        <v>MCC</v>
      </c>
      <c r="O440" s="186">
        <f t="shared" si="38"/>
        <v>3900</v>
      </c>
      <c r="P440" s="185">
        <f t="shared" si="37"/>
        <v>390</v>
      </c>
      <c r="Q440" s="143">
        <v>2023</v>
      </c>
      <c r="R440" s="143" t="str">
        <f>IFERROR(VLOOKUP(G440,'SOURCE COMPANY'!A:B, 2, FALSE), "")</f>
        <v>GRADIENT PHARMA</v>
      </c>
      <c r="S440" s="143" t="str">
        <f>IFERROR(VLOOKUP(H440,'CUSTOMER NAME'!A:B, 2, FALSE), "")</f>
        <v>C S QUARTIER MONACO</v>
      </c>
    </row>
    <row r="441" spans="1:19">
      <c r="A441" s="88" t="s">
        <v>929</v>
      </c>
      <c r="B441" s="200">
        <v>100</v>
      </c>
      <c r="C441" s="200" t="s">
        <v>7</v>
      </c>
      <c r="D441" s="200" t="s">
        <v>104</v>
      </c>
      <c r="E441" s="150">
        <v>130</v>
      </c>
      <c r="F441" s="200" t="s">
        <v>1730</v>
      </c>
      <c r="G441" s="200" t="s">
        <v>652</v>
      </c>
      <c r="H441" s="200" t="s">
        <v>1274</v>
      </c>
      <c r="I441" s="183" t="str">
        <f>I440</f>
        <v>October</v>
      </c>
      <c r="J441" s="184">
        <f>IF(F441="USD", E441, E441 * IFERROR(VLOOKUP(F441, EXCHANGE_RATE!A:B, 2, FALSE), "Currency not found"))</f>
        <v>1.56</v>
      </c>
      <c r="K441" s="184">
        <f t="shared" si="35"/>
        <v>1.56</v>
      </c>
      <c r="L441" s="184">
        <f>IF(C441="MTS", B441, B441 * IFERROR(VLOOKUP(C441, 'QTY_CONVERSIONS '!A:B, 2, FALSE), "Units not  found"))</f>
        <v>0.1</v>
      </c>
      <c r="M441" s="185">
        <f t="shared" si="36"/>
        <v>156</v>
      </c>
      <c r="N441" s="143" t="str">
        <f>IFERROR(VLOOKUP(D441, Product_Category!A:B, 2, FALSE), "Uncategorized")</f>
        <v>MAGNESIUM STEARATE</v>
      </c>
      <c r="O441" s="186">
        <f t="shared" si="38"/>
        <v>1560</v>
      </c>
      <c r="P441" s="185">
        <f t="shared" si="37"/>
        <v>156</v>
      </c>
      <c r="Q441" s="143">
        <v>2023</v>
      </c>
      <c r="R441" s="143" t="str">
        <f>IFERROR(VLOOKUP(G441,'SOURCE COMPANY'!A:B, 2, FALSE), "")</f>
        <v>JAYANA PHARMA</v>
      </c>
      <c r="S441" s="143" t="str">
        <f>IFERROR(VLOOKUP(H441,'CUSTOMER NAME'!A:B, 2, FALSE), "")</f>
        <v>C T L PHARMA</v>
      </c>
    </row>
    <row r="442" spans="1:19">
      <c r="A442" s="87" t="s">
        <v>929</v>
      </c>
      <c r="B442" s="33">
        <v>100</v>
      </c>
      <c r="C442" s="198" t="s">
        <v>7</v>
      </c>
      <c r="D442" s="198" t="s">
        <v>687</v>
      </c>
      <c r="E442" s="46">
        <v>170</v>
      </c>
      <c r="F442" s="198" t="s">
        <v>1730</v>
      </c>
      <c r="G442" s="198" t="s">
        <v>652</v>
      </c>
      <c r="H442" s="198" t="s">
        <v>1274</v>
      </c>
      <c r="I442" s="183" t="str">
        <f>I441</f>
        <v>October</v>
      </c>
      <c r="J442" s="184">
        <f>IF(F442="USD", E442, E442 * IFERROR(VLOOKUP(F442, EXCHANGE_RATE!A:B, 2, FALSE), "Currency not found"))</f>
        <v>2.04</v>
      </c>
      <c r="K442" s="184">
        <f t="shared" si="35"/>
        <v>2.04</v>
      </c>
      <c r="L442" s="184">
        <f>IF(C442="MTS", B442, B442 * IFERROR(VLOOKUP(C442, 'QTY_CONVERSIONS '!A:B, 2, FALSE), "Units not  found"))</f>
        <v>0.1</v>
      </c>
      <c r="M442" s="185">
        <f t="shared" si="36"/>
        <v>204</v>
      </c>
      <c r="N442" s="143" t="str">
        <f>IFERROR(VLOOKUP(D442, Product_Category!A:B, 2, FALSE), "Uncategorized")</f>
        <v>CROSCARMELLOSE SODIUM</v>
      </c>
      <c r="O442" s="186">
        <f t="shared" si="38"/>
        <v>2040</v>
      </c>
      <c r="P442" s="185">
        <f t="shared" si="37"/>
        <v>204</v>
      </c>
      <c r="Q442" s="143">
        <v>2023</v>
      </c>
      <c r="R442" s="143" t="str">
        <f>IFERROR(VLOOKUP(G442,'SOURCE COMPANY'!A:B, 2, FALSE), "")</f>
        <v>JAYANA PHARMA</v>
      </c>
      <c r="S442" s="143" t="str">
        <f>IFERROR(VLOOKUP(H442,'CUSTOMER NAME'!A:B, 2, FALSE), "")</f>
        <v>C T L PHARMA</v>
      </c>
    </row>
    <row r="443" spans="1:19">
      <c r="A443" s="192" t="s">
        <v>929</v>
      </c>
      <c r="B443" s="134">
        <v>100</v>
      </c>
      <c r="C443" s="134" t="s">
        <v>7</v>
      </c>
      <c r="D443" s="134" t="s">
        <v>3688</v>
      </c>
      <c r="E443" s="134">
        <v>1.52</v>
      </c>
      <c r="F443" s="134" t="s">
        <v>9</v>
      </c>
      <c r="G443" s="198" t="s">
        <v>652</v>
      </c>
      <c r="H443" s="198" t="s">
        <v>1274</v>
      </c>
      <c r="I443" s="187" t="s">
        <v>3658</v>
      </c>
      <c r="J443" s="184">
        <f>IF(F443="USD", E443, E443 * IFERROR(VLOOKUP(F443, EXCHANGE_RATE!A:B, 2, FALSE), "Currency not found"))</f>
        <v>1.52</v>
      </c>
      <c r="K443" s="184">
        <f t="shared" si="35"/>
        <v>1.52</v>
      </c>
      <c r="L443" s="184">
        <f>IF(C443="MTS", B443, B443 * IFERROR(VLOOKUP(C443, 'QTY_CONVERSIONS '!A:B, 2, FALSE), "Units not  found"))</f>
        <v>0.1</v>
      </c>
      <c r="M443" s="185">
        <f t="shared" si="36"/>
        <v>152</v>
      </c>
      <c r="N443" s="143" t="str">
        <f>IFERROR(VLOOKUP(D443, Product_Category!A:B, 2, FALSE), "Uncategorized")</f>
        <v>MAGNESIUM STEARATE</v>
      </c>
      <c r="O443" s="186">
        <f t="shared" si="38"/>
        <v>1520</v>
      </c>
      <c r="P443" s="185">
        <f t="shared" si="37"/>
        <v>152</v>
      </c>
      <c r="Q443" s="143">
        <v>2023</v>
      </c>
      <c r="R443" s="143" t="str">
        <f>IFERROR(VLOOKUP(G443,'SOURCE COMPANY'!A:B, 2, FALSE), "")</f>
        <v>JAYANA PHARMA</v>
      </c>
      <c r="S443" s="143" t="str">
        <f>IFERROR(VLOOKUP(H443,'CUSTOMER NAME'!A:B, 2, FALSE), "")</f>
        <v>C T L PHARMA</v>
      </c>
    </row>
    <row r="444" spans="1:19">
      <c r="A444" s="87" t="s">
        <v>1522</v>
      </c>
      <c r="B444" s="198">
        <v>25</v>
      </c>
      <c r="C444" s="198" t="s">
        <v>7</v>
      </c>
      <c r="D444" s="198" t="s">
        <v>1526</v>
      </c>
      <c r="E444" s="62">
        <v>233.333</v>
      </c>
      <c r="F444" s="198" t="s">
        <v>1730</v>
      </c>
      <c r="G444" s="199" t="s">
        <v>696</v>
      </c>
      <c r="H444" s="198" t="s">
        <v>1274</v>
      </c>
      <c r="I444" s="183" t="str">
        <f t="shared" ref="I444:I449" si="40">I443</f>
        <v>November</v>
      </c>
      <c r="J444" s="184">
        <f>IF(F444="USD", E444, E444 * IFERROR(VLOOKUP(F444, EXCHANGE_RATE!A:B, 2, FALSE), "Currency not found"))</f>
        <v>2.7999960000000002</v>
      </c>
      <c r="K444" s="184">
        <f t="shared" si="35"/>
        <v>2.8</v>
      </c>
      <c r="L444" s="184">
        <f>IF(C444="MTS", B444, B444 * IFERROR(VLOOKUP(C444, 'QTY_CONVERSIONS '!A:B, 2, FALSE), "Units not  found"))</f>
        <v>2.5000000000000001E-2</v>
      </c>
      <c r="M444" s="185">
        <f t="shared" si="36"/>
        <v>70</v>
      </c>
      <c r="N444" s="143" t="str">
        <f>IFERROR(VLOOKUP(D444, Product_Category!A:B, 2, FALSE), "Uncategorized")</f>
        <v>CROSCARMELLOSE SODIUM</v>
      </c>
      <c r="O444" s="186">
        <f t="shared" si="38"/>
        <v>2800</v>
      </c>
      <c r="P444" s="185">
        <f t="shared" si="37"/>
        <v>70</v>
      </c>
      <c r="Q444" s="143">
        <v>2023</v>
      </c>
      <c r="R444" s="143" t="str">
        <f>IFERROR(VLOOKUP(G444,'SOURCE COMPANY'!A:B, 2, FALSE), "")</f>
        <v>Devaya Enterprises</v>
      </c>
      <c r="S444" s="143" t="str">
        <f>IFERROR(VLOOKUP(H444,'CUSTOMER NAME'!A:B, 2, FALSE), "")</f>
        <v>C T L PHARMA</v>
      </c>
    </row>
    <row r="445" spans="1:19">
      <c r="A445" s="87" t="s">
        <v>1522</v>
      </c>
      <c r="B445" s="198">
        <v>25</v>
      </c>
      <c r="C445" s="198" t="s">
        <v>7</v>
      </c>
      <c r="D445" s="198" t="s">
        <v>1447</v>
      </c>
      <c r="E445" s="62">
        <v>220</v>
      </c>
      <c r="F445" s="198" t="s">
        <v>1730</v>
      </c>
      <c r="G445" s="199" t="s">
        <v>930</v>
      </c>
      <c r="H445" s="198" t="s">
        <v>1274</v>
      </c>
      <c r="I445" s="183" t="str">
        <f t="shared" si="40"/>
        <v>November</v>
      </c>
      <c r="J445" s="184">
        <f>IF(F445="USD", E445, E445 * IFERROR(VLOOKUP(F445, EXCHANGE_RATE!A:B, 2, FALSE), "Currency not found"))</f>
        <v>2.64</v>
      </c>
      <c r="K445" s="184">
        <f t="shared" si="35"/>
        <v>2.64</v>
      </c>
      <c r="L445" s="184">
        <f>IF(C445="MTS", B445, B445 * IFERROR(VLOOKUP(C445, 'QTY_CONVERSIONS '!A:B, 2, FALSE), "Units not  found"))</f>
        <v>2.5000000000000001E-2</v>
      </c>
      <c r="M445" s="185">
        <f t="shared" si="36"/>
        <v>66</v>
      </c>
      <c r="N445" s="143" t="str">
        <f>IFERROR(VLOOKUP(D445, Product_Category!A:B, 2, FALSE), "Uncategorized")</f>
        <v>MAGNESIUM STEARATE</v>
      </c>
      <c r="O445" s="186">
        <f t="shared" si="38"/>
        <v>2640</v>
      </c>
      <c r="P445" s="185">
        <f t="shared" si="37"/>
        <v>66</v>
      </c>
      <c r="Q445" s="143">
        <v>2023</v>
      </c>
      <c r="R445" s="143" t="str">
        <f>IFERROR(VLOOKUP(G445,'SOURCE COMPANY'!A:B, 2, FALSE), "")</f>
        <v>DRUG CENTRE DELHI</v>
      </c>
      <c r="S445" s="143" t="str">
        <f>IFERROR(VLOOKUP(H445,'CUSTOMER NAME'!A:B, 2, FALSE), "")</f>
        <v>C T L PHARMA</v>
      </c>
    </row>
    <row r="446" spans="1:19">
      <c r="A446" s="87" t="s">
        <v>816</v>
      </c>
      <c r="B446" s="33">
        <v>25</v>
      </c>
      <c r="C446" s="198" t="s">
        <v>7</v>
      </c>
      <c r="D446" s="198" t="s">
        <v>955</v>
      </c>
      <c r="E446" s="46">
        <v>29.94</v>
      </c>
      <c r="F446" s="198" t="s">
        <v>9</v>
      </c>
      <c r="G446" s="198" t="s">
        <v>530</v>
      </c>
      <c r="H446" s="198" t="s">
        <v>2099</v>
      </c>
      <c r="I446" s="183" t="str">
        <f t="shared" si="40"/>
        <v>November</v>
      </c>
      <c r="J446" s="184">
        <f>IF(F446="USD", E446, E446 * IFERROR(VLOOKUP(F446, EXCHANGE_RATE!A:B, 2, FALSE), "Currency not found"))</f>
        <v>29.94</v>
      </c>
      <c r="K446" s="184">
        <f t="shared" si="35"/>
        <v>29.94</v>
      </c>
      <c r="L446" s="184">
        <f>IF(C446="MTS", B446, B446 * IFERROR(VLOOKUP(C446, 'QTY_CONVERSIONS '!A:B, 2, FALSE), "Units not  found"))</f>
        <v>2.5000000000000001E-2</v>
      </c>
      <c r="M446" s="185">
        <f t="shared" si="36"/>
        <v>748.5</v>
      </c>
      <c r="N446" s="143" t="str">
        <f>IFERROR(VLOOKUP(D446, Product_Category!A:B, 2, FALSE), "Uncategorized")</f>
        <v>MAGNESIUM STEARATE</v>
      </c>
      <c r="O446" s="186">
        <f t="shared" si="38"/>
        <v>29940</v>
      </c>
      <c r="P446" s="185">
        <f t="shared" si="37"/>
        <v>748.5</v>
      </c>
      <c r="Q446" s="143">
        <v>2023</v>
      </c>
      <c r="R446" s="143" t="str">
        <f>IFERROR(VLOOKUP(G446,'SOURCE COMPANY'!A:B, 2, FALSE), "")</f>
        <v>NITIKA PHARMA</v>
      </c>
      <c r="S446" s="143" t="str">
        <f>IFERROR(VLOOKUP(H446,'CUSTOMER NAME'!A:B, 2, FALSE), "")</f>
        <v>C2C PHARMA</v>
      </c>
    </row>
    <row r="447" spans="1:19">
      <c r="A447" s="87" t="s">
        <v>816</v>
      </c>
      <c r="B447" s="33">
        <v>25</v>
      </c>
      <c r="C447" s="198" t="s">
        <v>7</v>
      </c>
      <c r="D447" s="198" t="s">
        <v>955</v>
      </c>
      <c r="E447" s="46">
        <v>29.94</v>
      </c>
      <c r="F447" s="198" t="s">
        <v>9</v>
      </c>
      <c r="G447" s="198" t="s">
        <v>530</v>
      </c>
      <c r="H447" s="198" t="s">
        <v>2099</v>
      </c>
      <c r="I447" s="183" t="str">
        <f t="shared" si="40"/>
        <v>November</v>
      </c>
      <c r="J447" s="184">
        <f>IF(F447="USD", E447, E447 * IFERROR(VLOOKUP(F447, EXCHANGE_RATE!A:B, 2, FALSE), "Currency not found"))</f>
        <v>29.94</v>
      </c>
      <c r="K447" s="184">
        <f t="shared" si="35"/>
        <v>29.94</v>
      </c>
      <c r="L447" s="184">
        <f>IF(C447="MTS", B447, B447 * IFERROR(VLOOKUP(C447, 'QTY_CONVERSIONS '!A:B, 2, FALSE), "Units not  found"))</f>
        <v>2.5000000000000001E-2</v>
      </c>
      <c r="M447" s="185">
        <f t="shared" si="36"/>
        <v>748.5</v>
      </c>
      <c r="N447" s="143" t="str">
        <f>IFERROR(VLOOKUP(D447, Product_Category!A:B, 2, FALSE), "Uncategorized")</f>
        <v>MAGNESIUM STEARATE</v>
      </c>
      <c r="O447" s="186">
        <f t="shared" si="38"/>
        <v>29940</v>
      </c>
      <c r="P447" s="185">
        <f t="shared" si="37"/>
        <v>748.5</v>
      </c>
      <c r="Q447" s="143">
        <v>2023</v>
      </c>
      <c r="R447" s="143" t="str">
        <f>IFERROR(VLOOKUP(G447,'SOURCE COMPANY'!A:B, 2, FALSE), "")</f>
        <v>NITIKA PHARMA</v>
      </c>
      <c r="S447" s="143" t="str">
        <f>IFERROR(VLOOKUP(H447,'CUSTOMER NAME'!A:B, 2, FALSE), "")</f>
        <v>C2C PHARMA</v>
      </c>
    </row>
    <row r="448" spans="1:19">
      <c r="A448" s="87" t="s">
        <v>1461</v>
      </c>
      <c r="B448" s="198">
        <v>7000</v>
      </c>
      <c r="C448" s="198" t="s">
        <v>7</v>
      </c>
      <c r="D448" s="198" t="s">
        <v>569</v>
      </c>
      <c r="E448" s="45">
        <v>2.0099999999999998</v>
      </c>
      <c r="F448" s="198" t="s">
        <v>1718</v>
      </c>
      <c r="G448" s="199" t="s">
        <v>88</v>
      </c>
      <c r="H448" s="198" t="s">
        <v>1462</v>
      </c>
      <c r="I448" s="183" t="str">
        <f t="shared" si="40"/>
        <v>November</v>
      </c>
      <c r="J448" s="184">
        <f>IF(F448="USD", E448, E448 * IFERROR(VLOOKUP(F448, EXCHANGE_RATE!A:B, 2, FALSE), "Currency not found"))</f>
        <v>2.1507000000000001</v>
      </c>
      <c r="K448" s="184">
        <f t="shared" si="35"/>
        <v>2.1599999999999997</v>
      </c>
      <c r="L448" s="184">
        <f>IF(C448="MTS", B448, B448 * IFERROR(VLOOKUP(C448, 'QTY_CONVERSIONS '!A:B, 2, FALSE), "Units not  found"))</f>
        <v>7</v>
      </c>
      <c r="M448" s="185">
        <f t="shared" si="36"/>
        <v>15119.999999999998</v>
      </c>
      <c r="N448" s="143" t="str">
        <f>IFERROR(VLOOKUP(D448, Product_Category!A:B, 2, FALSE), "Uncategorized")</f>
        <v>MCC</v>
      </c>
      <c r="O448" s="186">
        <f t="shared" si="38"/>
        <v>2159.9999999999995</v>
      </c>
      <c r="P448" s="185">
        <f t="shared" si="37"/>
        <v>15119.999999999996</v>
      </c>
      <c r="Q448" s="143">
        <v>2023</v>
      </c>
      <c r="R448" s="143" t="str">
        <f>IFERROR(VLOOKUP(G448,'SOURCE COMPANY'!A:B, 2, FALSE), "")</f>
        <v>DFE PHARMA</v>
      </c>
      <c r="S448" s="143" t="str">
        <f>IFERROR(VLOOKUP(H448,'CUSTOMER NAME'!A:B, 2, FALSE), "")</f>
        <v xml:space="preserve">CABARRIA IQA SAS </v>
      </c>
    </row>
    <row r="449" spans="1:19">
      <c r="A449" s="87" t="s">
        <v>1461</v>
      </c>
      <c r="B449" s="198">
        <v>13000</v>
      </c>
      <c r="C449" s="198" t="s">
        <v>7</v>
      </c>
      <c r="D449" s="198" t="s">
        <v>571</v>
      </c>
      <c r="E449" s="45">
        <v>2.0099999999999998</v>
      </c>
      <c r="F449" s="198" t="s">
        <v>1718</v>
      </c>
      <c r="G449" s="199" t="s">
        <v>88</v>
      </c>
      <c r="H449" s="198" t="s">
        <v>1462</v>
      </c>
      <c r="I449" s="183" t="str">
        <f t="shared" si="40"/>
        <v>November</v>
      </c>
      <c r="J449" s="184">
        <f>IF(F449="USD", E449, E449 * IFERROR(VLOOKUP(F449, EXCHANGE_RATE!A:B, 2, FALSE), "Currency not found"))</f>
        <v>2.1507000000000001</v>
      </c>
      <c r="K449" s="184">
        <f t="shared" si="35"/>
        <v>2.1599999999999997</v>
      </c>
      <c r="L449" s="184">
        <f>IF(C449="MTS", B449, B449 * IFERROR(VLOOKUP(C449, 'QTY_CONVERSIONS '!A:B, 2, FALSE), "Units not  found"))</f>
        <v>13</v>
      </c>
      <c r="M449" s="185">
        <f t="shared" si="36"/>
        <v>28079.999999999996</v>
      </c>
      <c r="N449" s="143" t="str">
        <f>IFERROR(VLOOKUP(D449, Product_Category!A:B, 2, FALSE), "Uncategorized")</f>
        <v>MCC</v>
      </c>
      <c r="O449" s="186">
        <f t="shared" si="38"/>
        <v>2159.9999999999995</v>
      </c>
      <c r="P449" s="185">
        <f t="shared" si="37"/>
        <v>28079.999999999993</v>
      </c>
      <c r="Q449" s="143">
        <v>2023</v>
      </c>
      <c r="R449" s="143" t="str">
        <f>IFERROR(VLOOKUP(G449,'SOURCE COMPANY'!A:B, 2, FALSE), "")</f>
        <v>DFE PHARMA</v>
      </c>
      <c r="S449" s="143" t="str">
        <f>IFERROR(VLOOKUP(H449,'CUSTOMER NAME'!A:B, 2, FALSE), "")</f>
        <v xml:space="preserve">CABARRIA IQA SAS </v>
      </c>
    </row>
    <row r="450" spans="1:19">
      <c r="A450" s="192" t="s">
        <v>2115</v>
      </c>
      <c r="B450" s="134">
        <v>250</v>
      </c>
      <c r="C450" s="134" t="s">
        <v>7</v>
      </c>
      <c r="D450" s="134" t="s">
        <v>266</v>
      </c>
      <c r="E450" s="134">
        <v>2.7</v>
      </c>
      <c r="F450" s="134" t="s">
        <v>9</v>
      </c>
      <c r="G450" s="134" t="s">
        <v>1482</v>
      </c>
      <c r="H450" s="134" t="s">
        <v>2690</v>
      </c>
      <c r="I450" s="187" t="s">
        <v>2670</v>
      </c>
      <c r="J450" s="184">
        <f>IF(F450="USD", E450, E450 * IFERROR(VLOOKUP(F450, EXCHANGE_RATE!A:B, 2, FALSE), "Currency not found"))</f>
        <v>2.7</v>
      </c>
      <c r="K450" s="184">
        <f t="shared" ref="K450:K513" si="41">ROUNDUP(J450,2)</f>
        <v>2.7</v>
      </c>
      <c r="L450" s="184">
        <f>IF(C450="MTS", B450, B450 * IFERROR(VLOOKUP(C450, 'QTY_CONVERSIONS '!A:B, 2, FALSE), "Units not  found"))</f>
        <v>0.25</v>
      </c>
      <c r="M450" s="185">
        <f t="shared" ref="M450:M513" si="42">B450*K450</f>
        <v>675</v>
      </c>
      <c r="N450" s="143" t="str">
        <f>IFERROR(VLOOKUP(D450, Product_Category!A:B, 2, FALSE), "Uncategorized")</f>
        <v>MCC</v>
      </c>
      <c r="O450" s="186">
        <f t="shared" si="38"/>
        <v>2700</v>
      </c>
      <c r="P450" s="185">
        <f t="shared" ref="P450:P513" si="43">L450*O450</f>
        <v>675</v>
      </c>
      <c r="Q450" s="143">
        <v>2023</v>
      </c>
      <c r="R450" s="143" t="str">
        <f>IFERROR(VLOOKUP(G450,'SOURCE COMPANY'!A:B, 2, FALSE), "")</f>
        <v>CADILA HEALTHCARE</v>
      </c>
      <c r="S450" s="143" t="str">
        <f>IFERROR(VLOOKUP(H450,'CUSTOMER NAME'!A:B, 2, FALSE), "")</f>
        <v>CADILA</v>
      </c>
    </row>
    <row r="451" spans="1:19">
      <c r="A451" s="192" t="s">
        <v>2115</v>
      </c>
      <c r="B451" s="134">
        <v>649.70000000000005</v>
      </c>
      <c r="C451" s="134" t="s">
        <v>7</v>
      </c>
      <c r="D451" s="134" t="s">
        <v>266</v>
      </c>
      <c r="E451" s="134">
        <v>2.7</v>
      </c>
      <c r="F451" s="134" t="s">
        <v>9</v>
      </c>
      <c r="G451" s="134" t="s">
        <v>1482</v>
      </c>
      <c r="H451" s="134" t="s">
        <v>2690</v>
      </c>
      <c r="I451" s="187" t="s">
        <v>3658</v>
      </c>
      <c r="J451" s="184">
        <f>IF(F451="USD", E451, E451 * IFERROR(VLOOKUP(F451, EXCHANGE_RATE!A:B, 2, FALSE), "Currency not found"))</f>
        <v>2.7</v>
      </c>
      <c r="K451" s="184">
        <f t="shared" si="41"/>
        <v>2.7</v>
      </c>
      <c r="L451" s="184">
        <f>IF(C451="MTS", B451, B451 * IFERROR(VLOOKUP(C451, 'QTY_CONVERSIONS '!A:B, 2, FALSE), "Units not  found"))</f>
        <v>0.64970000000000006</v>
      </c>
      <c r="M451" s="185">
        <f t="shared" si="42"/>
        <v>1754.1900000000003</v>
      </c>
      <c r="N451" s="143" t="str">
        <f>IFERROR(VLOOKUP(D451, Product_Category!A:B, 2, FALSE), "Uncategorized")</f>
        <v>MCC</v>
      </c>
      <c r="O451" s="186">
        <f t="shared" ref="O451:O514" si="44">K451*1000</f>
        <v>2700</v>
      </c>
      <c r="P451" s="185">
        <f t="shared" si="43"/>
        <v>1754.19</v>
      </c>
      <c r="Q451" s="143">
        <v>2023</v>
      </c>
      <c r="R451" s="143" t="str">
        <f>IFERROR(VLOOKUP(G451,'SOURCE COMPANY'!A:B, 2, FALSE), "")</f>
        <v>CADILA HEALTHCARE</v>
      </c>
      <c r="S451" s="143" t="str">
        <f>IFERROR(VLOOKUP(H451,'CUSTOMER NAME'!A:B, 2, FALSE), "")</f>
        <v>CADILA</v>
      </c>
    </row>
    <row r="452" spans="1:19">
      <c r="A452" s="192" t="s">
        <v>2115</v>
      </c>
      <c r="B452" s="134">
        <v>274.67</v>
      </c>
      <c r="C452" s="134" t="s">
        <v>7</v>
      </c>
      <c r="D452" s="134" t="s">
        <v>266</v>
      </c>
      <c r="E452" s="134">
        <v>3.08</v>
      </c>
      <c r="F452" s="134" t="s">
        <v>9</v>
      </c>
      <c r="G452" s="134" t="s">
        <v>1482</v>
      </c>
      <c r="H452" s="134" t="s">
        <v>2690</v>
      </c>
      <c r="I452" s="187" t="s">
        <v>3658</v>
      </c>
      <c r="J452" s="184">
        <f>IF(F452="USD", E452, E452 * IFERROR(VLOOKUP(F452, EXCHANGE_RATE!A:B, 2, FALSE), "Currency not found"))</f>
        <v>3.08</v>
      </c>
      <c r="K452" s="184">
        <f t="shared" si="41"/>
        <v>3.08</v>
      </c>
      <c r="L452" s="184">
        <f>IF(C452="MTS", B452, B452 * IFERROR(VLOOKUP(C452, 'QTY_CONVERSIONS '!A:B, 2, FALSE), "Units not  found"))</f>
        <v>0.27467000000000003</v>
      </c>
      <c r="M452" s="185">
        <f t="shared" si="42"/>
        <v>845.98360000000002</v>
      </c>
      <c r="N452" s="143" t="str">
        <f>IFERROR(VLOOKUP(D452, Product_Category!A:B, 2, FALSE), "Uncategorized")</f>
        <v>MCC</v>
      </c>
      <c r="O452" s="186">
        <f t="shared" si="44"/>
        <v>3080</v>
      </c>
      <c r="P452" s="185">
        <f t="shared" si="43"/>
        <v>845.98360000000002</v>
      </c>
      <c r="Q452" s="143">
        <v>2023</v>
      </c>
      <c r="R452" s="143" t="str">
        <f>IFERROR(VLOOKUP(G452,'SOURCE COMPANY'!A:B, 2, FALSE), "")</f>
        <v>CADILA HEALTHCARE</v>
      </c>
      <c r="S452" s="143" t="str">
        <f>IFERROR(VLOOKUP(H452,'CUSTOMER NAME'!A:B, 2, FALSE), "")</f>
        <v>CADILA</v>
      </c>
    </row>
    <row r="453" spans="1:19">
      <c r="A453" s="192" t="s">
        <v>2115</v>
      </c>
      <c r="B453" s="134">
        <v>650</v>
      </c>
      <c r="C453" s="134" t="s">
        <v>7</v>
      </c>
      <c r="D453" s="134" t="s">
        <v>266</v>
      </c>
      <c r="E453" s="134">
        <v>21.29</v>
      </c>
      <c r="F453" s="134" t="s">
        <v>9</v>
      </c>
      <c r="G453" s="134" t="s">
        <v>1482</v>
      </c>
      <c r="H453" s="134" t="s">
        <v>2690</v>
      </c>
      <c r="I453" s="187" t="s">
        <v>3658</v>
      </c>
      <c r="J453" s="184">
        <f>IF(F453="USD", E453, E453 * IFERROR(VLOOKUP(F453, EXCHANGE_RATE!A:B, 2, FALSE), "Currency not found"))</f>
        <v>21.29</v>
      </c>
      <c r="K453" s="184">
        <f t="shared" si="41"/>
        <v>21.29</v>
      </c>
      <c r="L453" s="184">
        <f>IF(C453="MTS", B453, B453 * IFERROR(VLOOKUP(C453, 'QTY_CONVERSIONS '!A:B, 2, FALSE), "Units not  found"))</f>
        <v>0.65</v>
      </c>
      <c r="M453" s="185">
        <f t="shared" si="42"/>
        <v>13838.5</v>
      </c>
      <c r="N453" s="143" t="str">
        <f>IFERROR(VLOOKUP(D453, Product_Category!A:B, 2, FALSE), "Uncategorized")</f>
        <v>MCC</v>
      </c>
      <c r="O453" s="186">
        <f t="shared" si="44"/>
        <v>21290</v>
      </c>
      <c r="P453" s="185">
        <f t="shared" si="43"/>
        <v>13838.5</v>
      </c>
      <c r="Q453" s="143">
        <v>2023</v>
      </c>
      <c r="R453" s="143" t="str">
        <f>IFERROR(VLOOKUP(G453,'SOURCE COMPANY'!A:B, 2, FALSE), "")</f>
        <v>CADILA HEALTHCARE</v>
      </c>
      <c r="S453" s="143" t="str">
        <f>IFERROR(VLOOKUP(H453,'CUSTOMER NAME'!A:B, 2, FALSE), "")</f>
        <v>CADILA</v>
      </c>
    </row>
    <row r="454" spans="1:19">
      <c r="A454" s="192" t="s">
        <v>2115</v>
      </c>
      <c r="B454" s="134">
        <v>275</v>
      </c>
      <c r="C454" s="134" t="s">
        <v>7</v>
      </c>
      <c r="D454" s="134" t="s">
        <v>266</v>
      </c>
      <c r="E454" s="134">
        <v>10.27</v>
      </c>
      <c r="F454" s="134" t="s">
        <v>9</v>
      </c>
      <c r="G454" s="134" t="s">
        <v>1482</v>
      </c>
      <c r="H454" s="134" t="s">
        <v>2690</v>
      </c>
      <c r="I454" s="187" t="s">
        <v>3658</v>
      </c>
      <c r="J454" s="184">
        <f>IF(F454="USD", E454, E454 * IFERROR(VLOOKUP(F454, EXCHANGE_RATE!A:B, 2, FALSE), "Currency not found"))</f>
        <v>10.27</v>
      </c>
      <c r="K454" s="184">
        <f t="shared" si="41"/>
        <v>10.27</v>
      </c>
      <c r="L454" s="184">
        <f>IF(C454="MTS", B454, B454 * IFERROR(VLOOKUP(C454, 'QTY_CONVERSIONS '!A:B, 2, FALSE), "Units not  found"))</f>
        <v>0.27500000000000002</v>
      </c>
      <c r="M454" s="185">
        <f t="shared" si="42"/>
        <v>2824.25</v>
      </c>
      <c r="N454" s="143" t="str">
        <f>IFERROR(VLOOKUP(D454, Product_Category!A:B, 2, FALSE), "Uncategorized")</f>
        <v>MCC</v>
      </c>
      <c r="O454" s="186">
        <f t="shared" si="44"/>
        <v>10270</v>
      </c>
      <c r="P454" s="185">
        <f t="shared" si="43"/>
        <v>2824.2500000000005</v>
      </c>
      <c r="Q454" s="143">
        <v>2023</v>
      </c>
      <c r="R454" s="143" t="str">
        <f>IFERROR(VLOOKUP(G454,'SOURCE COMPANY'!A:B, 2, FALSE), "")</f>
        <v>CADILA HEALTHCARE</v>
      </c>
      <c r="S454" s="143" t="str">
        <f>IFERROR(VLOOKUP(H454,'CUSTOMER NAME'!A:B, 2, FALSE), "")</f>
        <v>CADILA</v>
      </c>
    </row>
    <row r="455" spans="1:19">
      <c r="A455" s="193" t="s">
        <v>1182</v>
      </c>
      <c r="B455" s="136">
        <v>150</v>
      </c>
      <c r="C455" s="136" t="s">
        <v>7</v>
      </c>
      <c r="D455" s="136" t="s">
        <v>266</v>
      </c>
      <c r="E455" s="136">
        <v>2.92</v>
      </c>
      <c r="F455" s="136" t="s">
        <v>9</v>
      </c>
      <c r="G455" s="136" t="s">
        <v>1482</v>
      </c>
      <c r="H455" s="136" t="s">
        <v>2690</v>
      </c>
      <c r="I455" s="187" t="s">
        <v>3658</v>
      </c>
      <c r="J455" s="184">
        <f>IF(F455="USD", E455, E455 * IFERROR(VLOOKUP(F455, EXCHANGE_RATE!A:B, 2, FALSE), "Currency not found"))</f>
        <v>2.92</v>
      </c>
      <c r="K455" s="184">
        <f t="shared" si="41"/>
        <v>2.92</v>
      </c>
      <c r="L455" s="184">
        <f>IF(C455="MTS", B455, B455 * IFERROR(VLOOKUP(C455, 'QTY_CONVERSIONS '!A:B, 2, FALSE), "Units not  found"))</f>
        <v>0.15</v>
      </c>
      <c r="M455" s="185">
        <f t="shared" si="42"/>
        <v>438</v>
      </c>
      <c r="N455" s="143" t="str">
        <f>IFERROR(VLOOKUP(D455, Product_Category!A:B, 2, FALSE), "Uncategorized")</f>
        <v>MCC</v>
      </c>
      <c r="O455" s="186">
        <f t="shared" si="44"/>
        <v>2920</v>
      </c>
      <c r="P455" s="185">
        <f t="shared" si="43"/>
        <v>438</v>
      </c>
      <c r="Q455" s="143">
        <v>2023</v>
      </c>
      <c r="R455" s="143" t="str">
        <f>IFERROR(VLOOKUP(G455,'SOURCE COMPANY'!A:B, 2, FALSE), "")</f>
        <v>CADILA HEALTHCARE</v>
      </c>
      <c r="S455" s="143" t="str">
        <f>IFERROR(VLOOKUP(H455,'CUSTOMER NAME'!A:B, 2, FALSE), "")</f>
        <v>CADILA</v>
      </c>
    </row>
    <row r="456" spans="1:19">
      <c r="A456" s="192" t="s">
        <v>1182</v>
      </c>
      <c r="B456" s="134">
        <v>150</v>
      </c>
      <c r="C456" s="134" t="s">
        <v>7</v>
      </c>
      <c r="D456" s="134" t="s">
        <v>266</v>
      </c>
      <c r="E456" s="134">
        <v>5.31</v>
      </c>
      <c r="F456" s="134" t="s">
        <v>9</v>
      </c>
      <c r="G456" s="134" t="s">
        <v>1482</v>
      </c>
      <c r="H456" s="134" t="s">
        <v>2690</v>
      </c>
      <c r="I456" s="187" t="s">
        <v>3658</v>
      </c>
      <c r="J456" s="184">
        <f>IF(F456="USD", E456, E456 * IFERROR(VLOOKUP(F456, EXCHANGE_RATE!A:B, 2, FALSE), "Currency not found"))</f>
        <v>5.31</v>
      </c>
      <c r="K456" s="184">
        <f t="shared" si="41"/>
        <v>5.31</v>
      </c>
      <c r="L456" s="184">
        <f>IF(C456="MTS", B456, B456 * IFERROR(VLOOKUP(C456, 'QTY_CONVERSIONS '!A:B, 2, FALSE), "Units not  found"))</f>
        <v>0.15</v>
      </c>
      <c r="M456" s="185">
        <f t="shared" si="42"/>
        <v>796.49999999999989</v>
      </c>
      <c r="N456" s="143" t="str">
        <f>IFERROR(VLOOKUP(D456, Product_Category!A:B, 2, FALSE), "Uncategorized")</f>
        <v>MCC</v>
      </c>
      <c r="O456" s="186">
        <f t="shared" si="44"/>
        <v>5310</v>
      </c>
      <c r="P456" s="185">
        <f t="shared" si="43"/>
        <v>796.5</v>
      </c>
      <c r="Q456" s="143">
        <v>2023</v>
      </c>
      <c r="R456" s="143" t="str">
        <f>IFERROR(VLOOKUP(G456,'SOURCE COMPANY'!A:B, 2, FALSE), "")</f>
        <v>CADILA HEALTHCARE</v>
      </c>
      <c r="S456" s="143" t="str">
        <f>IFERROR(VLOOKUP(H456,'CUSTOMER NAME'!A:B, 2, FALSE), "")</f>
        <v>CADILA</v>
      </c>
    </row>
    <row r="457" spans="1:19">
      <c r="A457" s="87" t="s">
        <v>1182</v>
      </c>
      <c r="B457" s="33">
        <v>50</v>
      </c>
      <c r="C457" s="198" t="s">
        <v>7</v>
      </c>
      <c r="D457" s="198" t="s">
        <v>1935</v>
      </c>
      <c r="E457" s="46">
        <v>46.84</v>
      </c>
      <c r="F457" s="198" t="s">
        <v>9</v>
      </c>
      <c r="G457" s="198" t="s">
        <v>1482</v>
      </c>
      <c r="H457" s="134" t="s">
        <v>2690</v>
      </c>
      <c r="I457" s="183" t="str">
        <f t="shared" ref="I457:I463" si="45">I456</f>
        <v>November</v>
      </c>
      <c r="J457" s="184">
        <f>IF(F457="USD", E457, E457 * IFERROR(VLOOKUP(F457, EXCHANGE_RATE!A:B, 2, FALSE), "Currency not found"))</f>
        <v>46.84</v>
      </c>
      <c r="K457" s="184">
        <f t="shared" si="41"/>
        <v>46.84</v>
      </c>
      <c r="L457" s="184">
        <f>IF(C457="MTS", B457, B457 * IFERROR(VLOOKUP(C457, 'QTY_CONVERSIONS '!A:B, 2, FALSE), "Units not  found"))</f>
        <v>0.05</v>
      </c>
      <c r="M457" s="185">
        <f t="shared" si="42"/>
        <v>2342</v>
      </c>
      <c r="N457" s="143" t="str">
        <f>IFERROR(VLOOKUP(D457, Product_Category!A:B, 2, FALSE), "Uncategorized")</f>
        <v>MAGNESIUM STEARATE</v>
      </c>
      <c r="O457" s="186">
        <f t="shared" si="44"/>
        <v>46840</v>
      </c>
      <c r="P457" s="185">
        <f t="shared" si="43"/>
        <v>2342</v>
      </c>
      <c r="Q457" s="143">
        <v>2023</v>
      </c>
      <c r="R457" s="143" t="str">
        <f>IFERROR(VLOOKUP(G457,'SOURCE COMPANY'!A:B, 2, FALSE), "")</f>
        <v>CADILA HEALTHCARE</v>
      </c>
      <c r="S457" s="143" t="str">
        <f>IFERROR(VLOOKUP(H457,'CUSTOMER NAME'!A:B, 2, FALSE), "")</f>
        <v>CADILA</v>
      </c>
    </row>
    <row r="458" spans="1:19">
      <c r="A458" s="87" t="s">
        <v>1182</v>
      </c>
      <c r="B458" s="33">
        <v>224.7</v>
      </c>
      <c r="C458" s="198" t="s">
        <v>7</v>
      </c>
      <c r="D458" s="198" t="s">
        <v>1936</v>
      </c>
      <c r="E458" s="46">
        <v>2.77</v>
      </c>
      <c r="F458" s="198" t="s">
        <v>9</v>
      </c>
      <c r="G458" s="198" t="s">
        <v>1482</v>
      </c>
      <c r="H458" s="134" t="s">
        <v>2690</v>
      </c>
      <c r="I458" s="183" t="str">
        <f t="shared" si="45"/>
        <v>November</v>
      </c>
      <c r="J458" s="184">
        <f>IF(F458="USD", E458, E458 * IFERROR(VLOOKUP(F458, EXCHANGE_RATE!A:B, 2, FALSE), "Currency not found"))</f>
        <v>2.77</v>
      </c>
      <c r="K458" s="184">
        <f t="shared" si="41"/>
        <v>2.77</v>
      </c>
      <c r="L458" s="184">
        <f>IF(C458="MTS", B458, B458 * IFERROR(VLOOKUP(C458, 'QTY_CONVERSIONS '!A:B, 2, FALSE), "Units not  found"))</f>
        <v>0.22469999999999998</v>
      </c>
      <c r="M458" s="185">
        <f t="shared" si="42"/>
        <v>622.41899999999998</v>
      </c>
      <c r="N458" s="143" t="str">
        <f>IFERROR(VLOOKUP(D458, Product_Category!A:B, 2, FALSE), "Uncategorized")</f>
        <v>MCC</v>
      </c>
      <c r="O458" s="186">
        <f t="shared" si="44"/>
        <v>2770</v>
      </c>
      <c r="P458" s="185">
        <f t="shared" si="43"/>
        <v>622.41899999999998</v>
      </c>
      <c r="Q458" s="143">
        <v>2023</v>
      </c>
      <c r="R458" s="143" t="str">
        <f>IFERROR(VLOOKUP(G458,'SOURCE COMPANY'!A:B, 2, FALSE), "")</f>
        <v>CADILA HEALTHCARE</v>
      </c>
      <c r="S458" s="143" t="str">
        <f>IFERROR(VLOOKUP(H458,'CUSTOMER NAME'!A:B, 2, FALSE), "")</f>
        <v>CADILA</v>
      </c>
    </row>
    <row r="459" spans="1:19">
      <c r="A459" s="87" t="s">
        <v>1481</v>
      </c>
      <c r="B459" s="198">
        <v>299.94</v>
      </c>
      <c r="C459" s="198" t="s">
        <v>7</v>
      </c>
      <c r="D459" s="198" t="s">
        <v>19</v>
      </c>
      <c r="E459" s="45">
        <v>5.7500200000000001</v>
      </c>
      <c r="F459" s="198" t="s">
        <v>9</v>
      </c>
      <c r="G459" s="198" t="s">
        <v>1482</v>
      </c>
      <c r="H459" s="134" t="s">
        <v>2690</v>
      </c>
      <c r="I459" s="183" t="str">
        <f t="shared" si="45"/>
        <v>November</v>
      </c>
      <c r="J459" s="184">
        <f>IF(F459="USD", E459, E459 * IFERROR(VLOOKUP(F459, EXCHANGE_RATE!A:B, 2, FALSE), "Currency not found"))</f>
        <v>5.7500200000000001</v>
      </c>
      <c r="K459" s="184">
        <f t="shared" si="41"/>
        <v>5.76</v>
      </c>
      <c r="L459" s="184">
        <f>IF(C459="MTS", B459, B459 * IFERROR(VLOOKUP(C459, 'QTY_CONVERSIONS '!A:B, 2, FALSE), "Units not  found"))</f>
        <v>0.29993999999999998</v>
      </c>
      <c r="M459" s="185">
        <f t="shared" si="42"/>
        <v>1727.6543999999999</v>
      </c>
      <c r="N459" s="143" t="str">
        <f>IFERROR(VLOOKUP(D459, Product_Category!A:B, 2, FALSE), "Uncategorized")</f>
        <v>CMC</v>
      </c>
      <c r="O459" s="186">
        <f t="shared" si="44"/>
        <v>5760</v>
      </c>
      <c r="P459" s="185">
        <f t="shared" si="43"/>
        <v>1727.6543999999999</v>
      </c>
      <c r="Q459" s="143">
        <v>2023</v>
      </c>
      <c r="R459" s="143" t="str">
        <f>IFERROR(VLOOKUP(G459,'SOURCE COMPANY'!A:B, 2, FALSE), "")</f>
        <v>CADILA HEALTHCARE</v>
      </c>
      <c r="S459" s="143" t="str">
        <f>IFERROR(VLOOKUP(H459,'CUSTOMER NAME'!A:B, 2, FALSE), "")</f>
        <v>CADILA</v>
      </c>
    </row>
    <row r="460" spans="1:19">
      <c r="A460" s="87" t="s">
        <v>1182</v>
      </c>
      <c r="B460" s="33">
        <v>199.67</v>
      </c>
      <c r="C460" s="198" t="s">
        <v>7</v>
      </c>
      <c r="D460" s="198" t="s">
        <v>772</v>
      </c>
      <c r="E460" s="46">
        <v>3.2</v>
      </c>
      <c r="F460" s="198" t="s">
        <v>9</v>
      </c>
      <c r="G460" s="198" t="s">
        <v>1482</v>
      </c>
      <c r="H460" s="134" t="s">
        <v>2690</v>
      </c>
      <c r="I460" s="183" t="str">
        <f t="shared" si="45"/>
        <v>November</v>
      </c>
      <c r="J460" s="184">
        <f>IF(F460="USD", E460, E460 * IFERROR(VLOOKUP(F460, EXCHANGE_RATE!A:B, 2, FALSE), "Currency not found"))</f>
        <v>3.2</v>
      </c>
      <c r="K460" s="184">
        <f t="shared" si="41"/>
        <v>3.2</v>
      </c>
      <c r="L460" s="184">
        <f>IF(C460="MTS", B460, B460 * IFERROR(VLOOKUP(C460, 'QTY_CONVERSIONS '!A:B, 2, FALSE), "Units not  found"))</f>
        <v>0.19966999999999999</v>
      </c>
      <c r="M460" s="185">
        <f t="shared" si="42"/>
        <v>638.94399999999996</v>
      </c>
      <c r="N460" s="143" t="str">
        <f>IFERROR(VLOOKUP(D460, Product_Category!A:B, 2, FALSE), "Uncategorized")</f>
        <v>MCC</v>
      </c>
      <c r="O460" s="186">
        <f t="shared" si="44"/>
        <v>3200</v>
      </c>
      <c r="P460" s="185">
        <f t="shared" si="43"/>
        <v>638.94399999999996</v>
      </c>
      <c r="Q460" s="143">
        <v>2023</v>
      </c>
      <c r="R460" s="143" t="str">
        <f>IFERROR(VLOOKUP(G460,'SOURCE COMPANY'!A:B, 2, FALSE), "")</f>
        <v>CADILA HEALTHCARE</v>
      </c>
      <c r="S460" s="143" t="str">
        <f>IFERROR(VLOOKUP(H460,'CUSTOMER NAME'!A:B, 2, FALSE), "")</f>
        <v>CADILA</v>
      </c>
    </row>
    <row r="461" spans="1:19">
      <c r="A461" s="87" t="s">
        <v>1182</v>
      </c>
      <c r="B461" s="33">
        <v>199.67</v>
      </c>
      <c r="C461" s="198" t="s">
        <v>7</v>
      </c>
      <c r="D461" s="198" t="s">
        <v>772</v>
      </c>
      <c r="E461" s="46">
        <v>3.2</v>
      </c>
      <c r="F461" s="198" t="s">
        <v>9</v>
      </c>
      <c r="G461" s="198" t="s">
        <v>1482</v>
      </c>
      <c r="H461" s="134" t="s">
        <v>2690</v>
      </c>
      <c r="I461" s="183" t="str">
        <f t="shared" si="45"/>
        <v>November</v>
      </c>
      <c r="J461" s="184">
        <f>IF(F461="USD", E461, E461 * IFERROR(VLOOKUP(F461, EXCHANGE_RATE!A:B, 2, FALSE), "Currency not found"))</f>
        <v>3.2</v>
      </c>
      <c r="K461" s="184">
        <f t="shared" si="41"/>
        <v>3.2</v>
      </c>
      <c r="L461" s="184">
        <f>IF(C461="MTS", B461, B461 * IFERROR(VLOOKUP(C461, 'QTY_CONVERSIONS '!A:B, 2, FALSE), "Units not  found"))</f>
        <v>0.19966999999999999</v>
      </c>
      <c r="M461" s="185">
        <f t="shared" si="42"/>
        <v>638.94399999999996</v>
      </c>
      <c r="N461" s="143" t="str">
        <f>IFERROR(VLOOKUP(D461, Product_Category!A:B, 2, FALSE), "Uncategorized")</f>
        <v>MCC</v>
      </c>
      <c r="O461" s="186">
        <f t="shared" si="44"/>
        <v>3200</v>
      </c>
      <c r="P461" s="185">
        <f t="shared" si="43"/>
        <v>638.94399999999996</v>
      </c>
      <c r="Q461" s="143">
        <v>2023</v>
      </c>
      <c r="R461" s="143" t="str">
        <f>IFERROR(VLOOKUP(G461,'SOURCE COMPANY'!A:B, 2, FALSE), "")</f>
        <v>CADILA HEALTHCARE</v>
      </c>
      <c r="S461" s="143" t="str">
        <f>IFERROR(VLOOKUP(H461,'CUSTOMER NAME'!A:B, 2, FALSE), "")</f>
        <v>CADILA</v>
      </c>
    </row>
    <row r="462" spans="1:19">
      <c r="A462" s="87" t="s">
        <v>1182</v>
      </c>
      <c r="B462" s="33">
        <v>299.73</v>
      </c>
      <c r="C462" s="198" t="s">
        <v>7</v>
      </c>
      <c r="D462" s="198" t="s">
        <v>2125</v>
      </c>
      <c r="E462" s="46">
        <v>9.57</v>
      </c>
      <c r="F462" s="198" t="s">
        <v>9</v>
      </c>
      <c r="G462" s="198" t="s">
        <v>1482</v>
      </c>
      <c r="H462" s="134" t="s">
        <v>2690</v>
      </c>
      <c r="I462" s="183" t="str">
        <f t="shared" si="45"/>
        <v>November</v>
      </c>
      <c r="J462" s="184">
        <f>IF(F462="USD", E462, E462 * IFERROR(VLOOKUP(F462, EXCHANGE_RATE!A:B, 2, FALSE), "Currency not found"))</f>
        <v>9.57</v>
      </c>
      <c r="K462" s="184">
        <f t="shared" si="41"/>
        <v>9.57</v>
      </c>
      <c r="L462" s="184">
        <f>IF(C462="MTS", B462, B462 * IFERROR(VLOOKUP(C462, 'QTY_CONVERSIONS '!A:B, 2, FALSE), "Units not  found"))</f>
        <v>0.29973000000000005</v>
      </c>
      <c r="M462" s="185">
        <f t="shared" si="42"/>
        <v>2868.4161000000004</v>
      </c>
      <c r="N462" s="143" t="str">
        <f>IFERROR(VLOOKUP(D462, Product_Category!A:B, 2, FALSE), "Uncategorized")</f>
        <v>MCC</v>
      </c>
      <c r="O462" s="186">
        <f t="shared" si="44"/>
        <v>9570</v>
      </c>
      <c r="P462" s="185">
        <f t="shared" si="43"/>
        <v>2868.4161000000004</v>
      </c>
      <c r="Q462" s="143">
        <v>2023</v>
      </c>
      <c r="R462" s="143" t="str">
        <f>IFERROR(VLOOKUP(G462,'SOURCE COMPANY'!A:B, 2, FALSE), "")</f>
        <v>CADILA HEALTHCARE</v>
      </c>
      <c r="S462" s="143" t="str">
        <f>IFERROR(VLOOKUP(H462,'CUSTOMER NAME'!A:B, 2, FALSE), "")</f>
        <v>CADILA</v>
      </c>
    </row>
    <row r="463" spans="1:19">
      <c r="A463" s="87" t="s">
        <v>1182</v>
      </c>
      <c r="B463" s="33">
        <v>299.73</v>
      </c>
      <c r="C463" s="198" t="s">
        <v>7</v>
      </c>
      <c r="D463" s="198" t="s">
        <v>2125</v>
      </c>
      <c r="E463" s="46">
        <v>9.57</v>
      </c>
      <c r="F463" s="198" t="s">
        <v>9</v>
      </c>
      <c r="G463" s="198" t="s">
        <v>1482</v>
      </c>
      <c r="H463" s="134" t="s">
        <v>2690</v>
      </c>
      <c r="I463" s="183" t="str">
        <f t="shared" si="45"/>
        <v>November</v>
      </c>
      <c r="J463" s="184">
        <f>IF(F463="USD", E463, E463 * IFERROR(VLOOKUP(F463, EXCHANGE_RATE!A:B, 2, FALSE), "Currency not found"))</f>
        <v>9.57</v>
      </c>
      <c r="K463" s="184">
        <f t="shared" si="41"/>
        <v>9.57</v>
      </c>
      <c r="L463" s="184">
        <f>IF(C463="MTS", B463, B463 * IFERROR(VLOOKUP(C463, 'QTY_CONVERSIONS '!A:B, 2, FALSE), "Units not  found"))</f>
        <v>0.29973000000000005</v>
      </c>
      <c r="M463" s="185">
        <f t="shared" si="42"/>
        <v>2868.4161000000004</v>
      </c>
      <c r="N463" s="143" t="str">
        <f>IFERROR(VLOOKUP(D463, Product_Category!A:B, 2, FALSE), "Uncategorized")</f>
        <v>MCC</v>
      </c>
      <c r="O463" s="186">
        <f t="shared" si="44"/>
        <v>9570</v>
      </c>
      <c r="P463" s="185">
        <f t="shared" si="43"/>
        <v>2868.4161000000004</v>
      </c>
      <c r="Q463" s="143">
        <v>2023</v>
      </c>
      <c r="R463" s="143" t="str">
        <f>IFERROR(VLOOKUP(G463,'SOURCE COMPANY'!A:B, 2, FALSE), "")</f>
        <v>CADILA HEALTHCARE</v>
      </c>
      <c r="S463" s="143" t="str">
        <f>IFERROR(VLOOKUP(H463,'CUSTOMER NAME'!A:B, 2, FALSE), "")</f>
        <v>CADILA</v>
      </c>
    </row>
    <row r="464" spans="1:19">
      <c r="A464" s="191" t="s">
        <v>1182</v>
      </c>
      <c r="B464" s="121">
        <v>300</v>
      </c>
      <c r="C464" s="121" t="s">
        <v>7</v>
      </c>
      <c r="D464" s="121" t="s">
        <v>3434</v>
      </c>
      <c r="E464" s="121">
        <v>3.12</v>
      </c>
      <c r="F464" s="121" t="s">
        <v>9</v>
      </c>
      <c r="G464" s="121" t="s">
        <v>1482</v>
      </c>
      <c r="H464" s="134" t="s">
        <v>2690</v>
      </c>
      <c r="I464" s="187" t="s">
        <v>3389</v>
      </c>
      <c r="J464" s="184">
        <f>IF(F464="USD", E464, E464 * IFERROR(VLOOKUP(F464, EXCHANGE_RATE!A:B, 2, FALSE), "Currency not found"))</f>
        <v>3.12</v>
      </c>
      <c r="K464" s="184">
        <f t="shared" si="41"/>
        <v>3.12</v>
      </c>
      <c r="L464" s="184">
        <f>IF(C464="MTS", B464, B464 * IFERROR(VLOOKUP(C464, 'QTY_CONVERSIONS '!A:B, 2, FALSE), "Units not  found"))</f>
        <v>0.3</v>
      </c>
      <c r="M464" s="185">
        <f t="shared" si="42"/>
        <v>936</v>
      </c>
      <c r="N464" s="143" t="str">
        <f>IFERROR(VLOOKUP(D464, Product_Category!A:B, 2, FALSE), "Uncategorized")</f>
        <v>MCC</v>
      </c>
      <c r="O464" s="186">
        <f t="shared" si="44"/>
        <v>3120</v>
      </c>
      <c r="P464" s="185">
        <f t="shared" si="43"/>
        <v>936</v>
      </c>
      <c r="Q464" s="143">
        <v>2023</v>
      </c>
      <c r="R464" s="143" t="str">
        <f>IFERROR(VLOOKUP(G464,'SOURCE COMPANY'!A:B, 2, FALSE), "")</f>
        <v>CADILA HEALTHCARE</v>
      </c>
      <c r="S464" s="143" t="str">
        <f>IFERROR(VLOOKUP(H464,'CUSTOMER NAME'!A:B, 2, FALSE), "")</f>
        <v>CADILA</v>
      </c>
    </row>
    <row r="465" spans="1:19">
      <c r="A465" s="191" t="s">
        <v>1182</v>
      </c>
      <c r="B465" s="121">
        <v>300</v>
      </c>
      <c r="C465" s="121" t="s">
        <v>7</v>
      </c>
      <c r="D465" s="121" t="s">
        <v>266</v>
      </c>
      <c r="E465" s="121">
        <v>2.7</v>
      </c>
      <c r="F465" s="121" t="s">
        <v>9</v>
      </c>
      <c r="G465" s="121" t="s">
        <v>1482</v>
      </c>
      <c r="H465" s="134" t="s">
        <v>2690</v>
      </c>
      <c r="I465" s="187" t="s">
        <v>3389</v>
      </c>
      <c r="J465" s="184">
        <f>IF(F465="USD", E465, E465 * IFERROR(VLOOKUP(F465, EXCHANGE_RATE!A:B, 2, FALSE), "Currency not found"))</f>
        <v>2.7</v>
      </c>
      <c r="K465" s="184">
        <f t="shared" si="41"/>
        <v>2.7</v>
      </c>
      <c r="L465" s="184">
        <f>IF(C465="MTS", B465, B465 * IFERROR(VLOOKUP(C465, 'QTY_CONVERSIONS '!A:B, 2, FALSE), "Units not  found"))</f>
        <v>0.3</v>
      </c>
      <c r="M465" s="185">
        <f t="shared" si="42"/>
        <v>810</v>
      </c>
      <c r="N465" s="143" t="str">
        <f>IFERROR(VLOOKUP(D465, Product_Category!A:B, 2, FALSE), "Uncategorized")</f>
        <v>MCC</v>
      </c>
      <c r="O465" s="186">
        <f t="shared" si="44"/>
        <v>2700</v>
      </c>
      <c r="P465" s="185">
        <f t="shared" si="43"/>
        <v>810</v>
      </c>
      <c r="Q465" s="143">
        <v>2023</v>
      </c>
      <c r="R465" s="143" t="str">
        <f>IFERROR(VLOOKUP(G465,'SOURCE COMPANY'!A:B, 2, FALSE), "")</f>
        <v>CADILA HEALTHCARE</v>
      </c>
      <c r="S465" s="143" t="str">
        <f>IFERROR(VLOOKUP(H465,'CUSTOMER NAME'!A:B, 2, FALSE), "")</f>
        <v>CADILA</v>
      </c>
    </row>
    <row r="466" spans="1:19">
      <c r="A466" s="191" t="s">
        <v>2115</v>
      </c>
      <c r="B466" s="121">
        <v>49.73</v>
      </c>
      <c r="C466" s="121" t="s">
        <v>7</v>
      </c>
      <c r="D466" s="121" t="s">
        <v>3025</v>
      </c>
      <c r="E466" s="121">
        <v>3.12</v>
      </c>
      <c r="F466" s="121" t="s">
        <v>9</v>
      </c>
      <c r="G466" s="121" t="s">
        <v>1482</v>
      </c>
      <c r="H466" s="134" t="s">
        <v>2690</v>
      </c>
      <c r="I466" s="187" t="s">
        <v>3034</v>
      </c>
      <c r="J466" s="184">
        <f>IF(F466="USD", E466, E466 * IFERROR(VLOOKUP(F466, EXCHANGE_RATE!A:B, 2, FALSE), "Currency not found"))</f>
        <v>3.12</v>
      </c>
      <c r="K466" s="184">
        <f t="shared" si="41"/>
        <v>3.12</v>
      </c>
      <c r="L466" s="184">
        <f>IF(C466="MTS", B466, B466 * IFERROR(VLOOKUP(C466, 'QTY_CONVERSIONS '!A:B, 2, FALSE), "Units not  found"))</f>
        <v>4.9729999999999996E-2</v>
      </c>
      <c r="M466" s="185">
        <f t="shared" si="42"/>
        <v>155.1576</v>
      </c>
      <c r="N466" s="143" t="str">
        <f>IFERROR(VLOOKUP(D466, Product_Category!A:B, 2, FALSE), "Uncategorized")</f>
        <v>MCC</v>
      </c>
      <c r="O466" s="186">
        <f t="shared" si="44"/>
        <v>3120</v>
      </c>
      <c r="P466" s="185">
        <f t="shared" si="43"/>
        <v>155.1576</v>
      </c>
      <c r="Q466" s="143">
        <v>2023</v>
      </c>
      <c r="R466" s="143" t="str">
        <f>IFERROR(VLOOKUP(G466,'SOURCE COMPANY'!A:B, 2, FALSE), "")</f>
        <v>CADILA HEALTHCARE</v>
      </c>
      <c r="S466" s="143" t="str">
        <f>IFERROR(VLOOKUP(H466,'CUSTOMER NAME'!A:B, 2, FALSE), "")</f>
        <v>CADILA</v>
      </c>
    </row>
    <row r="467" spans="1:19">
      <c r="A467" s="87" t="s">
        <v>860</v>
      </c>
      <c r="B467" s="204">
        <v>25</v>
      </c>
      <c r="C467" s="198" t="s">
        <v>7</v>
      </c>
      <c r="D467" s="198" t="s">
        <v>104</v>
      </c>
      <c r="E467" s="205">
        <v>40</v>
      </c>
      <c r="F467" s="198" t="s">
        <v>9</v>
      </c>
      <c r="G467" s="198" t="s">
        <v>105</v>
      </c>
      <c r="H467" s="121" t="s">
        <v>2473</v>
      </c>
      <c r="I467" s="183" t="str">
        <f>I466</f>
        <v>September</v>
      </c>
      <c r="J467" s="184">
        <f>IF(F467="USD", E467, E467 * IFERROR(VLOOKUP(F467, EXCHANGE_RATE!A:B, 2, FALSE), "Currency not found"))</f>
        <v>40</v>
      </c>
      <c r="K467" s="184">
        <f t="shared" si="41"/>
        <v>40</v>
      </c>
      <c r="L467" s="184">
        <f>IF(C467="MTS", B467, B467 * IFERROR(VLOOKUP(C467, 'QTY_CONVERSIONS '!A:B, 2, FALSE), "Units not  found"))</f>
        <v>2.5000000000000001E-2</v>
      </c>
      <c r="M467" s="185">
        <f t="shared" si="42"/>
        <v>1000</v>
      </c>
      <c r="N467" s="143" t="str">
        <f>IFERROR(VLOOKUP(D467, Product_Category!A:B, 2, FALSE), "Uncategorized")</f>
        <v>MAGNESIUM STEARATE</v>
      </c>
      <c r="O467" s="186">
        <f t="shared" si="44"/>
        <v>40000</v>
      </c>
      <c r="P467" s="185">
        <f t="shared" si="43"/>
        <v>1000</v>
      </c>
      <c r="Q467" s="143">
        <v>2023</v>
      </c>
      <c r="R467" s="143" t="str">
        <f>IFERROR(VLOOKUP(G467,'SOURCE COMPANY'!A:B, 2, FALSE), "")</f>
        <v>SUDEEP PHARMA</v>
      </c>
      <c r="S467" s="143" t="str">
        <f>IFERROR(VLOOKUP(H467,'CUSTOMER NAME'!A:B, 2, FALSE), "")</f>
        <v>CAIRO EGYPT</v>
      </c>
    </row>
    <row r="468" spans="1:19">
      <c r="A468" s="191" t="s">
        <v>860</v>
      </c>
      <c r="B468" s="121">
        <v>50</v>
      </c>
      <c r="C468" s="121" t="s">
        <v>7</v>
      </c>
      <c r="D468" s="121" t="s">
        <v>910</v>
      </c>
      <c r="E468" s="121">
        <v>18.95</v>
      </c>
      <c r="F468" s="121" t="s">
        <v>9</v>
      </c>
      <c r="G468" s="198" t="s">
        <v>530</v>
      </c>
      <c r="H468" s="121" t="s">
        <v>2473</v>
      </c>
      <c r="I468" s="187" t="s">
        <v>3389</v>
      </c>
      <c r="J468" s="184">
        <f>IF(F468="USD", E468, E468 * IFERROR(VLOOKUP(F468, EXCHANGE_RATE!A:B, 2, FALSE), "Currency not found"))</f>
        <v>18.95</v>
      </c>
      <c r="K468" s="184">
        <f t="shared" si="41"/>
        <v>18.95</v>
      </c>
      <c r="L468" s="184">
        <f>IF(C468="MTS", B468, B468 * IFERROR(VLOOKUP(C468, 'QTY_CONVERSIONS '!A:B, 2, FALSE), "Units not  found"))</f>
        <v>0.05</v>
      </c>
      <c r="M468" s="185">
        <f t="shared" si="42"/>
        <v>947.5</v>
      </c>
      <c r="N468" s="143" t="str">
        <f>IFERROR(VLOOKUP(D468, Product_Category!A:B, 2, FALSE), "Uncategorized")</f>
        <v>MAGNESIUM STEARATE</v>
      </c>
      <c r="O468" s="186">
        <f t="shared" si="44"/>
        <v>18950</v>
      </c>
      <c r="P468" s="185">
        <f t="shared" si="43"/>
        <v>947.5</v>
      </c>
      <c r="Q468" s="143">
        <v>2023</v>
      </c>
      <c r="R468" s="143" t="str">
        <f>IFERROR(VLOOKUP(G468,'SOURCE COMPANY'!A:B, 2, FALSE), "")</f>
        <v>NITIKA PHARMA</v>
      </c>
      <c r="S468" s="143" t="str">
        <f>IFERROR(VLOOKUP(H468,'CUSTOMER NAME'!A:B, 2, FALSE), "")</f>
        <v>CAIRO EGYPT</v>
      </c>
    </row>
    <row r="469" spans="1:19">
      <c r="A469" s="87" t="s">
        <v>860</v>
      </c>
      <c r="B469" s="204">
        <v>25</v>
      </c>
      <c r="C469" s="198" t="s">
        <v>7</v>
      </c>
      <c r="D469" s="198" t="s">
        <v>104</v>
      </c>
      <c r="E469" s="205">
        <v>40</v>
      </c>
      <c r="F469" s="198" t="s">
        <v>9</v>
      </c>
      <c r="G469" s="198" t="s">
        <v>105</v>
      </c>
      <c r="H469" s="121" t="s">
        <v>2473</v>
      </c>
      <c r="I469" s="183" t="str">
        <f>I468</f>
        <v>October</v>
      </c>
      <c r="J469" s="184">
        <f>IF(F469="USD", E469, E469 * IFERROR(VLOOKUP(F469, EXCHANGE_RATE!A:B, 2, FALSE), "Currency not found"))</f>
        <v>40</v>
      </c>
      <c r="K469" s="184">
        <f t="shared" si="41"/>
        <v>40</v>
      </c>
      <c r="L469" s="184">
        <f>IF(C469="MTS", B469, B469 * IFERROR(VLOOKUP(C469, 'QTY_CONVERSIONS '!A:B, 2, FALSE), "Units not  found"))</f>
        <v>2.5000000000000001E-2</v>
      </c>
      <c r="M469" s="185">
        <f t="shared" si="42"/>
        <v>1000</v>
      </c>
      <c r="N469" s="143" t="str">
        <f>IFERROR(VLOOKUP(D469, Product_Category!A:B, 2, FALSE), "Uncategorized")</f>
        <v>MAGNESIUM STEARATE</v>
      </c>
      <c r="O469" s="186">
        <f t="shared" si="44"/>
        <v>40000</v>
      </c>
      <c r="P469" s="185">
        <f t="shared" si="43"/>
        <v>1000</v>
      </c>
      <c r="Q469" s="143">
        <v>2023</v>
      </c>
      <c r="R469" s="143" t="str">
        <f>IFERROR(VLOOKUP(G469,'SOURCE COMPANY'!A:B, 2, FALSE), "")</f>
        <v>SUDEEP PHARMA</v>
      </c>
      <c r="S469" s="143" t="str">
        <f>IFERROR(VLOOKUP(H469,'CUSTOMER NAME'!A:B, 2, FALSE), "")</f>
        <v>CAIRO EGYPT</v>
      </c>
    </row>
    <row r="470" spans="1:19">
      <c r="A470" s="86" t="s">
        <v>843</v>
      </c>
      <c r="B470" s="203">
        <v>300</v>
      </c>
      <c r="C470" s="203" t="s">
        <v>7</v>
      </c>
      <c r="D470" s="203" t="s">
        <v>19</v>
      </c>
      <c r="E470" s="150">
        <v>3.16</v>
      </c>
      <c r="F470" s="203" t="s">
        <v>9</v>
      </c>
      <c r="G470" s="198" t="s">
        <v>1162</v>
      </c>
      <c r="H470" s="199" t="s">
        <v>848</v>
      </c>
      <c r="I470" s="183" t="str">
        <f>I469</f>
        <v>October</v>
      </c>
      <c r="J470" s="184">
        <f>IF(F470="USD", E470, E470 * IFERROR(VLOOKUP(F470, EXCHANGE_RATE!A:B, 2, FALSE), "Currency not found"))</f>
        <v>3.16</v>
      </c>
      <c r="K470" s="184">
        <f t="shared" si="41"/>
        <v>3.16</v>
      </c>
      <c r="L470" s="184">
        <f>IF(C470="MTS", B470, B470 * IFERROR(VLOOKUP(C470, 'QTY_CONVERSIONS '!A:B, 2, FALSE), "Units not  found"))</f>
        <v>0.3</v>
      </c>
      <c r="M470" s="185">
        <f t="shared" si="42"/>
        <v>948</v>
      </c>
      <c r="N470" s="143" t="str">
        <f>IFERROR(VLOOKUP(D470, Product_Category!A:B, 2, FALSE), "Uncategorized")</f>
        <v>CMC</v>
      </c>
      <c r="O470" s="186">
        <f t="shared" si="44"/>
        <v>3160</v>
      </c>
      <c r="P470" s="185">
        <f t="shared" si="43"/>
        <v>948</v>
      </c>
      <c r="Q470" s="143">
        <v>2023</v>
      </c>
      <c r="R470" s="143" t="str">
        <f>IFERROR(VLOOKUP(G470,'SOURCE COMPANY'!A:B, 2, FALSE), "")</f>
        <v>STANMARC ENTERPRISE</v>
      </c>
      <c r="S470" s="143" t="str">
        <f>IFERROR(VLOOKUP(H470,'CUSTOMER NAME'!A:B, 2, FALSE), "")</f>
        <v>CAISA PHARMA</v>
      </c>
    </row>
    <row r="471" spans="1:19">
      <c r="A471" s="188" t="s">
        <v>834</v>
      </c>
      <c r="B471" s="124">
        <v>2700</v>
      </c>
      <c r="C471" s="124" t="s">
        <v>7</v>
      </c>
      <c r="D471" s="124" t="s">
        <v>910</v>
      </c>
      <c r="E471" s="124">
        <v>2.25</v>
      </c>
      <c r="F471" s="124" t="s">
        <v>9</v>
      </c>
      <c r="G471" s="134" t="s">
        <v>1007</v>
      </c>
      <c r="H471" s="121" t="s">
        <v>3411</v>
      </c>
      <c r="I471" s="187" t="s">
        <v>3389</v>
      </c>
      <c r="J471" s="184">
        <f>IF(F471="USD", E471, E471 * IFERROR(VLOOKUP(F471, EXCHANGE_RATE!A:B, 2, FALSE), "Currency not found"))</f>
        <v>2.25</v>
      </c>
      <c r="K471" s="184">
        <f t="shared" si="41"/>
        <v>2.25</v>
      </c>
      <c r="L471" s="184">
        <f>IF(C471="MTS", B471, B471 * IFERROR(VLOOKUP(C471, 'QTY_CONVERSIONS '!A:B, 2, FALSE), "Units not  found"))</f>
        <v>2.7</v>
      </c>
      <c r="M471" s="185">
        <f t="shared" si="42"/>
        <v>6075</v>
      </c>
      <c r="N471" s="143" t="str">
        <f>IFERROR(VLOOKUP(D471, Product_Category!A:B, 2, FALSE), "Uncategorized")</f>
        <v>MAGNESIUM STEARATE</v>
      </c>
      <c r="O471" s="186">
        <f t="shared" si="44"/>
        <v>2250</v>
      </c>
      <c r="P471" s="185">
        <f t="shared" si="43"/>
        <v>6075</v>
      </c>
      <c r="Q471" s="143">
        <v>2023</v>
      </c>
      <c r="R471" s="143" t="str">
        <f>IFERROR(VLOOKUP(G471,'SOURCE COMPANY'!A:B, 2, FALSE), "")</f>
        <v>PATEL CHEM</v>
      </c>
      <c r="S471" s="143" t="str">
        <f>IFERROR(VLOOKUP(H471,'CUSTOMER NAME'!A:B, 2, FALSE), "")</f>
        <v>CANADA</v>
      </c>
    </row>
    <row r="472" spans="1:19">
      <c r="A472" s="188" t="s">
        <v>834</v>
      </c>
      <c r="B472" s="124">
        <v>6780</v>
      </c>
      <c r="C472" s="124" t="s">
        <v>7</v>
      </c>
      <c r="D472" s="124" t="s">
        <v>3065</v>
      </c>
      <c r="E472" s="124">
        <v>2</v>
      </c>
      <c r="F472" s="124" t="s">
        <v>9</v>
      </c>
      <c r="G472" s="134" t="s">
        <v>1007</v>
      </c>
      <c r="H472" s="121" t="s">
        <v>3411</v>
      </c>
      <c r="I472" s="187" t="s">
        <v>3389</v>
      </c>
      <c r="J472" s="184">
        <f>IF(F472="USD", E472, E472 * IFERROR(VLOOKUP(F472, EXCHANGE_RATE!A:B, 2, FALSE), "Currency not found"))</f>
        <v>2</v>
      </c>
      <c r="K472" s="184">
        <f t="shared" si="41"/>
        <v>2</v>
      </c>
      <c r="L472" s="184">
        <f>IF(C472="MTS", B472, B472 * IFERROR(VLOOKUP(C472, 'QTY_CONVERSIONS '!A:B, 2, FALSE), "Units not  found"))</f>
        <v>6.78</v>
      </c>
      <c r="M472" s="185">
        <f t="shared" si="42"/>
        <v>13560</v>
      </c>
      <c r="N472" s="143" t="str">
        <f>IFERROR(VLOOKUP(D472, Product_Category!A:B, 2, FALSE), "Uncategorized")</f>
        <v>MCC</v>
      </c>
      <c r="O472" s="186">
        <f t="shared" si="44"/>
        <v>2000</v>
      </c>
      <c r="P472" s="185">
        <f t="shared" si="43"/>
        <v>13560</v>
      </c>
      <c r="Q472" s="143">
        <v>2023</v>
      </c>
      <c r="R472" s="143" t="str">
        <f>IFERROR(VLOOKUP(G472,'SOURCE COMPANY'!A:B, 2, FALSE), "")</f>
        <v>PATEL CHEM</v>
      </c>
      <c r="S472" s="143" t="str">
        <f>IFERROR(VLOOKUP(H472,'CUSTOMER NAME'!A:B, 2, FALSE), "")</f>
        <v>CANADA</v>
      </c>
    </row>
    <row r="473" spans="1:19">
      <c r="A473" s="191" t="s">
        <v>834</v>
      </c>
      <c r="B473" s="121">
        <v>200</v>
      </c>
      <c r="C473" s="121" t="s">
        <v>7</v>
      </c>
      <c r="D473" s="121" t="s">
        <v>3067</v>
      </c>
      <c r="E473" s="121">
        <v>2</v>
      </c>
      <c r="F473" s="121" t="s">
        <v>9</v>
      </c>
      <c r="G473" s="134" t="s">
        <v>1007</v>
      </c>
      <c r="H473" s="121" t="s">
        <v>3411</v>
      </c>
      <c r="I473" s="187" t="s">
        <v>3389</v>
      </c>
      <c r="J473" s="184">
        <f>IF(F473="USD", E473, E473 * IFERROR(VLOOKUP(F473, EXCHANGE_RATE!A:B, 2, FALSE), "Currency not found"))</f>
        <v>2</v>
      </c>
      <c r="K473" s="184">
        <f t="shared" si="41"/>
        <v>2</v>
      </c>
      <c r="L473" s="184">
        <f>IF(C473="MTS", B473, B473 * IFERROR(VLOOKUP(C473, 'QTY_CONVERSIONS '!A:B, 2, FALSE), "Units not  found"))</f>
        <v>0.2</v>
      </c>
      <c r="M473" s="185">
        <f t="shared" si="42"/>
        <v>400</v>
      </c>
      <c r="N473" s="143" t="str">
        <f>IFERROR(VLOOKUP(D473, Product_Category!A:B, 2, FALSE), "Uncategorized")</f>
        <v>MCC</v>
      </c>
      <c r="O473" s="186">
        <f t="shared" si="44"/>
        <v>2000</v>
      </c>
      <c r="P473" s="185">
        <f t="shared" si="43"/>
        <v>400</v>
      </c>
      <c r="Q473" s="143">
        <v>2023</v>
      </c>
      <c r="R473" s="143" t="str">
        <f>IFERROR(VLOOKUP(G473,'SOURCE COMPANY'!A:B, 2, FALSE), "")</f>
        <v>PATEL CHEM</v>
      </c>
      <c r="S473" s="143" t="str">
        <f>IFERROR(VLOOKUP(H473,'CUSTOMER NAME'!A:B, 2, FALSE), "")</f>
        <v>CANADA</v>
      </c>
    </row>
    <row r="474" spans="1:19">
      <c r="A474" s="191" t="s">
        <v>834</v>
      </c>
      <c r="B474" s="121">
        <v>25</v>
      </c>
      <c r="C474" s="121" t="s">
        <v>7</v>
      </c>
      <c r="D474" s="121" t="s">
        <v>3048</v>
      </c>
      <c r="E474" s="121">
        <v>6.5</v>
      </c>
      <c r="F474" s="121" t="s">
        <v>9</v>
      </c>
      <c r="G474" s="134" t="s">
        <v>1007</v>
      </c>
      <c r="H474" s="121" t="s">
        <v>3411</v>
      </c>
      <c r="I474" s="187" t="s">
        <v>3389</v>
      </c>
      <c r="J474" s="184">
        <f>IF(F474="USD", E474, E474 * IFERROR(VLOOKUP(F474, EXCHANGE_RATE!A:B, 2, FALSE), "Currency not found"))</f>
        <v>6.5</v>
      </c>
      <c r="K474" s="184">
        <f t="shared" si="41"/>
        <v>6.5</v>
      </c>
      <c r="L474" s="184">
        <f>IF(C474="MTS", B474, B474 * IFERROR(VLOOKUP(C474, 'QTY_CONVERSIONS '!A:B, 2, FALSE), "Units not  found"))</f>
        <v>2.5000000000000001E-2</v>
      </c>
      <c r="M474" s="185">
        <f t="shared" si="42"/>
        <v>162.5</v>
      </c>
      <c r="N474" s="143" t="str">
        <f>IFERROR(VLOOKUP(D474, Product_Category!A:B, 2, FALSE), "Uncategorized")</f>
        <v>CROSCARMELLOSE SODIUM</v>
      </c>
      <c r="O474" s="186">
        <f t="shared" si="44"/>
        <v>6500</v>
      </c>
      <c r="P474" s="185">
        <f t="shared" si="43"/>
        <v>162.5</v>
      </c>
      <c r="Q474" s="143">
        <v>2023</v>
      </c>
      <c r="R474" s="143" t="str">
        <f>IFERROR(VLOOKUP(G474,'SOURCE COMPANY'!A:B, 2, FALSE), "")</f>
        <v>PATEL CHEM</v>
      </c>
      <c r="S474" s="143" t="str">
        <f>IFERROR(VLOOKUP(H474,'CUSTOMER NAME'!A:B, 2, FALSE), "")</f>
        <v>CANADA</v>
      </c>
    </row>
    <row r="475" spans="1:19">
      <c r="A475" s="87" t="s">
        <v>816</v>
      </c>
      <c r="B475" s="204">
        <v>50</v>
      </c>
      <c r="C475" s="198" t="s">
        <v>7</v>
      </c>
      <c r="D475" s="198" t="s">
        <v>19</v>
      </c>
      <c r="E475" s="206">
        <v>6.46</v>
      </c>
      <c r="F475" s="198" t="s">
        <v>9</v>
      </c>
      <c r="G475" s="198" t="s">
        <v>2463</v>
      </c>
      <c r="H475" s="198" t="s">
        <v>2464</v>
      </c>
      <c r="I475" s="183" t="str">
        <f>I474</f>
        <v>October</v>
      </c>
      <c r="J475" s="184">
        <f>IF(F475="USD", E475, E475 * IFERROR(VLOOKUP(F475, EXCHANGE_RATE!A:B, 2, FALSE), "Currency not found"))</f>
        <v>6.46</v>
      </c>
      <c r="K475" s="184">
        <f t="shared" si="41"/>
        <v>6.46</v>
      </c>
      <c r="L475" s="184">
        <f>IF(C475="MTS", B475, B475 * IFERROR(VLOOKUP(C475, 'QTY_CONVERSIONS '!A:B, 2, FALSE), "Units not  found"))</f>
        <v>0.05</v>
      </c>
      <c r="M475" s="185">
        <f t="shared" si="42"/>
        <v>323</v>
      </c>
      <c r="N475" s="143" t="str">
        <f>IFERROR(VLOOKUP(D475, Product_Category!A:B, 2, FALSE), "Uncategorized")</f>
        <v>CMC</v>
      </c>
      <c r="O475" s="186">
        <f t="shared" si="44"/>
        <v>6460</v>
      </c>
      <c r="P475" s="185">
        <f t="shared" si="43"/>
        <v>323</v>
      </c>
      <c r="Q475" s="143">
        <v>2023</v>
      </c>
      <c r="R475" s="143" t="str">
        <f>IFERROR(VLOOKUP(G475,'SOURCE COMPANY'!A:B, 2, FALSE), "")</f>
        <v>CAVIN KARE</v>
      </c>
      <c r="S475" s="143" t="str">
        <f>IFERROR(VLOOKUP(H475,'CUSTOMER NAME'!A:B, 2, FALSE), "")</f>
        <v>CAVINKARE</v>
      </c>
    </row>
    <row r="476" spans="1:19">
      <c r="A476" s="191" t="s">
        <v>816</v>
      </c>
      <c r="B476" s="121">
        <v>150</v>
      </c>
      <c r="C476" s="121" t="s">
        <v>7</v>
      </c>
      <c r="D476" s="121" t="s">
        <v>3048</v>
      </c>
      <c r="E476" s="121">
        <v>5.88</v>
      </c>
      <c r="F476" s="121" t="s">
        <v>9</v>
      </c>
      <c r="G476" s="121" t="s">
        <v>2463</v>
      </c>
      <c r="H476" s="121" t="s">
        <v>2464</v>
      </c>
      <c r="I476" s="187" t="s">
        <v>3034</v>
      </c>
      <c r="J476" s="184">
        <f>IF(F476="USD", E476, E476 * IFERROR(VLOOKUP(F476, EXCHANGE_RATE!A:B, 2, FALSE), "Currency not found"))</f>
        <v>5.88</v>
      </c>
      <c r="K476" s="184">
        <f t="shared" si="41"/>
        <v>5.88</v>
      </c>
      <c r="L476" s="184">
        <f>IF(C476="MTS", B476, B476 * IFERROR(VLOOKUP(C476, 'QTY_CONVERSIONS '!A:B, 2, FALSE), "Units not  found"))</f>
        <v>0.15</v>
      </c>
      <c r="M476" s="185">
        <f t="shared" si="42"/>
        <v>882</v>
      </c>
      <c r="N476" s="143" t="str">
        <f>IFERROR(VLOOKUP(D476, Product_Category!A:B, 2, FALSE), "Uncategorized")</f>
        <v>CROSCARMELLOSE SODIUM</v>
      </c>
      <c r="O476" s="186">
        <f t="shared" si="44"/>
        <v>5880</v>
      </c>
      <c r="P476" s="185">
        <f t="shared" si="43"/>
        <v>882</v>
      </c>
      <c r="Q476" s="143">
        <v>2023</v>
      </c>
      <c r="R476" s="143" t="str">
        <f>IFERROR(VLOOKUP(G476,'SOURCE COMPANY'!A:B, 2, FALSE), "")</f>
        <v>CAVIN KARE</v>
      </c>
      <c r="S476" s="143" t="str">
        <f>IFERROR(VLOOKUP(H476,'CUSTOMER NAME'!A:B, 2, FALSE), "")</f>
        <v>CAVINKARE</v>
      </c>
    </row>
    <row r="477" spans="1:19">
      <c r="A477" s="192" t="s">
        <v>1025</v>
      </c>
      <c r="B477" s="134">
        <v>12500</v>
      </c>
      <c r="C477" s="134" t="s">
        <v>7</v>
      </c>
      <c r="D477" s="134" t="s">
        <v>2878</v>
      </c>
      <c r="E477" s="134">
        <v>2.2000000000000002</v>
      </c>
      <c r="F477" s="134" t="s">
        <v>9</v>
      </c>
      <c r="G477" s="134" t="s">
        <v>967</v>
      </c>
      <c r="H477" s="134" t="s">
        <v>1586</v>
      </c>
      <c r="I477" s="187" t="s">
        <v>2670</v>
      </c>
      <c r="J477" s="184">
        <f>IF(F477="USD", E477, E477 * IFERROR(VLOOKUP(F477, EXCHANGE_RATE!A:B, 2, FALSE), "Currency not found"))</f>
        <v>2.2000000000000002</v>
      </c>
      <c r="K477" s="184">
        <f t="shared" si="41"/>
        <v>2.2000000000000002</v>
      </c>
      <c r="L477" s="184">
        <f>IF(C477="MTS", B477, B477 * IFERROR(VLOOKUP(C477, 'QTY_CONVERSIONS '!A:B, 2, FALSE), "Units not  found"))</f>
        <v>12.5</v>
      </c>
      <c r="M477" s="185">
        <f t="shared" si="42"/>
        <v>27500.000000000004</v>
      </c>
      <c r="N477" s="143" t="str">
        <f>IFERROR(VLOOKUP(D477, Product_Category!A:B, 2, FALSE), "Uncategorized")</f>
        <v>MCC</v>
      </c>
      <c r="O477" s="186">
        <f t="shared" si="44"/>
        <v>2200</v>
      </c>
      <c r="P477" s="185">
        <f t="shared" si="43"/>
        <v>27500</v>
      </c>
      <c r="Q477" s="143">
        <v>2023</v>
      </c>
      <c r="R477" s="143" t="str">
        <f>IFERROR(VLOOKUP(G477,'SOURCE COMPANY'!A:B, 2, FALSE), "")</f>
        <v>ARUN KUMAR BAID</v>
      </c>
      <c r="S477" s="143" t="str">
        <f>IFERROR(VLOOKUP(H477,'CUSTOMER NAME'!A:B, 2, FALSE), "")</f>
        <v>CELOGEN LANKA</v>
      </c>
    </row>
    <row r="478" spans="1:19">
      <c r="A478" s="87" t="s">
        <v>1025</v>
      </c>
      <c r="B478" s="33">
        <v>4000</v>
      </c>
      <c r="C478" s="198" t="s">
        <v>7</v>
      </c>
      <c r="D478" s="198" t="s">
        <v>1102</v>
      </c>
      <c r="E478" s="46">
        <v>2.8</v>
      </c>
      <c r="F478" s="198" t="s">
        <v>9</v>
      </c>
      <c r="G478" s="198" t="s">
        <v>967</v>
      </c>
      <c r="H478" s="134" t="s">
        <v>1586</v>
      </c>
      <c r="I478" s="183" t="str">
        <f>I477</f>
        <v>August</v>
      </c>
      <c r="J478" s="184">
        <f>IF(F478="USD", E478, E478 * IFERROR(VLOOKUP(F478, EXCHANGE_RATE!A:B, 2, FALSE), "Currency not found"))</f>
        <v>2.8</v>
      </c>
      <c r="K478" s="184">
        <f t="shared" si="41"/>
        <v>2.8</v>
      </c>
      <c r="L478" s="184">
        <f>IF(C478="MTS", B478, B478 * IFERROR(VLOOKUP(C478, 'QTY_CONVERSIONS '!A:B, 2, FALSE), "Units not  found"))</f>
        <v>4</v>
      </c>
      <c r="M478" s="185">
        <f t="shared" si="42"/>
        <v>11200</v>
      </c>
      <c r="N478" s="143" t="str">
        <f>IFERROR(VLOOKUP(D478, Product_Category!A:B, 2, FALSE), "Uncategorized")</f>
        <v>MAGNESIUM STEARATE</v>
      </c>
      <c r="O478" s="186">
        <f t="shared" si="44"/>
        <v>2800</v>
      </c>
      <c r="P478" s="185">
        <f t="shared" si="43"/>
        <v>11200</v>
      </c>
      <c r="Q478" s="143">
        <v>2023</v>
      </c>
      <c r="R478" s="143" t="str">
        <f>IFERROR(VLOOKUP(G478,'SOURCE COMPANY'!A:B, 2, FALSE), "")</f>
        <v>ARUN KUMAR BAID</v>
      </c>
      <c r="S478" s="143" t="str">
        <f>IFERROR(VLOOKUP(H478,'CUSTOMER NAME'!A:B, 2, FALSE), "")</f>
        <v>CELOGEN LANKA</v>
      </c>
    </row>
    <row r="479" spans="1:19">
      <c r="A479" s="88" t="s">
        <v>1025</v>
      </c>
      <c r="B479" s="35">
        <v>4000</v>
      </c>
      <c r="C479" s="200" t="s">
        <v>7</v>
      </c>
      <c r="D479" s="200" t="s">
        <v>1102</v>
      </c>
      <c r="E479" s="47">
        <v>2.8</v>
      </c>
      <c r="F479" s="200" t="s">
        <v>9</v>
      </c>
      <c r="G479" s="198" t="s">
        <v>967</v>
      </c>
      <c r="H479" s="134" t="s">
        <v>1586</v>
      </c>
      <c r="I479" s="183" t="str">
        <f>I478</f>
        <v>August</v>
      </c>
      <c r="J479" s="184">
        <f>IF(F479="USD", E479, E479 * IFERROR(VLOOKUP(F479, EXCHANGE_RATE!A:B, 2, FALSE), "Currency not found"))</f>
        <v>2.8</v>
      </c>
      <c r="K479" s="184">
        <f t="shared" si="41"/>
        <v>2.8</v>
      </c>
      <c r="L479" s="184">
        <f>IF(C479="MTS", B479, B479 * IFERROR(VLOOKUP(C479, 'QTY_CONVERSIONS '!A:B, 2, FALSE), "Units not  found"))</f>
        <v>4</v>
      </c>
      <c r="M479" s="185">
        <f t="shared" si="42"/>
        <v>11200</v>
      </c>
      <c r="N479" s="143" t="str">
        <f>IFERROR(VLOOKUP(D479, Product_Category!A:B, 2, FALSE), "Uncategorized")</f>
        <v>MAGNESIUM STEARATE</v>
      </c>
      <c r="O479" s="186">
        <f t="shared" si="44"/>
        <v>2800</v>
      </c>
      <c r="P479" s="185">
        <f t="shared" si="43"/>
        <v>11200</v>
      </c>
      <c r="Q479" s="143">
        <v>2023</v>
      </c>
      <c r="R479" s="143" t="str">
        <f>IFERROR(VLOOKUP(G479,'SOURCE COMPANY'!A:B, 2, FALSE), "")</f>
        <v>ARUN KUMAR BAID</v>
      </c>
      <c r="S479" s="143" t="str">
        <f>IFERROR(VLOOKUP(H479,'CUSTOMER NAME'!A:B, 2, FALSE), "")</f>
        <v>CELOGEN LANKA</v>
      </c>
    </row>
    <row r="480" spans="1:19">
      <c r="A480" s="87" t="s">
        <v>1025</v>
      </c>
      <c r="B480" s="33">
        <v>4000</v>
      </c>
      <c r="C480" s="198" t="s">
        <v>7</v>
      </c>
      <c r="D480" s="198" t="s">
        <v>1102</v>
      </c>
      <c r="E480" s="46">
        <v>2.8</v>
      </c>
      <c r="F480" s="198" t="s">
        <v>9</v>
      </c>
      <c r="G480" s="198" t="s">
        <v>967</v>
      </c>
      <c r="H480" s="134" t="s">
        <v>1586</v>
      </c>
      <c r="I480" s="183" t="str">
        <f>I479</f>
        <v>August</v>
      </c>
      <c r="J480" s="184">
        <f>IF(F480="USD", E480, E480 * IFERROR(VLOOKUP(F480, EXCHANGE_RATE!A:B, 2, FALSE), "Currency not found"))</f>
        <v>2.8</v>
      </c>
      <c r="K480" s="184">
        <f t="shared" si="41"/>
        <v>2.8</v>
      </c>
      <c r="L480" s="184">
        <f>IF(C480="MTS", B480, B480 * IFERROR(VLOOKUP(C480, 'QTY_CONVERSIONS '!A:B, 2, FALSE), "Units not  found"))</f>
        <v>4</v>
      </c>
      <c r="M480" s="185">
        <f t="shared" si="42"/>
        <v>11200</v>
      </c>
      <c r="N480" s="143" t="str">
        <f>IFERROR(VLOOKUP(D480, Product_Category!A:B, 2, FALSE), "Uncategorized")</f>
        <v>MAGNESIUM STEARATE</v>
      </c>
      <c r="O480" s="186">
        <f t="shared" si="44"/>
        <v>2800</v>
      </c>
      <c r="P480" s="185">
        <f t="shared" si="43"/>
        <v>11200</v>
      </c>
      <c r="Q480" s="143">
        <v>2023</v>
      </c>
      <c r="R480" s="143" t="str">
        <f>IFERROR(VLOOKUP(G480,'SOURCE COMPANY'!A:B, 2, FALSE), "")</f>
        <v>ARUN KUMAR BAID</v>
      </c>
      <c r="S480" s="143" t="str">
        <f>IFERROR(VLOOKUP(H480,'CUSTOMER NAME'!A:B, 2, FALSE), "")</f>
        <v>CELOGEN LANKA</v>
      </c>
    </row>
    <row r="481" spans="1:19">
      <c r="A481" s="191" t="s">
        <v>1025</v>
      </c>
      <c r="B481" s="121">
        <v>12500</v>
      </c>
      <c r="C481" s="121" t="s">
        <v>7</v>
      </c>
      <c r="D481" s="121" t="s">
        <v>3247</v>
      </c>
      <c r="E481" s="121">
        <v>2.2000000000000002</v>
      </c>
      <c r="F481" s="121" t="s">
        <v>9</v>
      </c>
      <c r="G481" s="121" t="s">
        <v>967</v>
      </c>
      <c r="H481" s="134" t="s">
        <v>1586</v>
      </c>
      <c r="I481" s="187" t="s">
        <v>3034</v>
      </c>
      <c r="J481" s="184">
        <f>IF(F481="USD", E481, E481 * IFERROR(VLOOKUP(F481, EXCHANGE_RATE!A:B, 2, FALSE), "Currency not found"))</f>
        <v>2.2000000000000002</v>
      </c>
      <c r="K481" s="184">
        <f t="shared" si="41"/>
        <v>2.2000000000000002</v>
      </c>
      <c r="L481" s="184">
        <f>IF(C481="MTS", B481, B481 * IFERROR(VLOOKUP(C481, 'QTY_CONVERSIONS '!A:B, 2, FALSE), "Units not  found"))</f>
        <v>12.5</v>
      </c>
      <c r="M481" s="185">
        <f t="shared" si="42"/>
        <v>27500.000000000004</v>
      </c>
      <c r="N481" s="143" t="str">
        <f>IFERROR(VLOOKUP(D481, Product_Category!A:B, 2, FALSE), "Uncategorized")</f>
        <v>MCC</v>
      </c>
      <c r="O481" s="186">
        <f t="shared" si="44"/>
        <v>2200</v>
      </c>
      <c r="P481" s="185">
        <f t="shared" si="43"/>
        <v>27500</v>
      </c>
      <c r="Q481" s="143">
        <v>2023</v>
      </c>
      <c r="R481" s="143" t="str">
        <f>IFERROR(VLOOKUP(G481,'SOURCE COMPANY'!A:B, 2, FALSE), "")</f>
        <v>ARUN KUMAR BAID</v>
      </c>
      <c r="S481" s="143" t="str">
        <f>IFERROR(VLOOKUP(H481,'CUSTOMER NAME'!A:B, 2, FALSE), "")</f>
        <v>CELOGEN LANKA</v>
      </c>
    </row>
    <row r="482" spans="1:19">
      <c r="A482" s="192" t="s">
        <v>1025</v>
      </c>
      <c r="B482" s="134">
        <v>3000</v>
      </c>
      <c r="C482" s="134" t="s">
        <v>7</v>
      </c>
      <c r="D482" s="134" t="s">
        <v>910</v>
      </c>
      <c r="E482" s="134">
        <v>2.8</v>
      </c>
      <c r="F482" s="134" t="s">
        <v>9</v>
      </c>
      <c r="G482" s="134" t="s">
        <v>3961</v>
      </c>
      <c r="H482" s="134" t="s">
        <v>1586</v>
      </c>
      <c r="I482" s="187" t="s">
        <v>3893</v>
      </c>
      <c r="J482" s="184">
        <f>IF(F482="USD", E482, E482 * IFERROR(VLOOKUP(F482, EXCHANGE_RATE!A:B, 2, FALSE), "Currency not found"))</f>
        <v>2.8</v>
      </c>
      <c r="K482" s="184">
        <f t="shared" si="41"/>
        <v>2.8</v>
      </c>
      <c r="L482" s="184">
        <f>IF(C482="MTS", B482, B482 * IFERROR(VLOOKUP(C482, 'QTY_CONVERSIONS '!A:B, 2, FALSE), "Units not  found"))</f>
        <v>3</v>
      </c>
      <c r="M482" s="185">
        <f t="shared" si="42"/>
        <v>8400</v>
      </c>
      <c r="N482" s="143" t="str">
        <f>IFERROR(VLOOKUP(D482, Product_Category!A:B, 2, FALSE), "Uncategorized")</f>
        <v>MAGNESIUM STEARATE</v>
      </c>
      <c r="O482" s="186">
        <f t="shared" si="44"/>
        <v>2800</v>
      </c>
      <c r="P482" s="185">
        <f t="shared" si="43"/>
        <v>8400</v>
      </c>
      <c r="Q482" s="143">
        <v>2023</v>
      </c>
      <c r="R482" s="143" t="str">
        <f>IFERROR(VLOOKUP(G482,'SOURCE COMPANY'!A:B, 2, FALSE), "")</f>
        <v>Waylink International</v>
      </c>
      <c r="S482" s="143" t="str">
        <f>IFERROR(VLOOKUP(H482,'CUSTOMER NAME'!A:B, 2, FALSE), "")</f>
        <v>CELOGEN LANKA</v>
      </c>
    </row>
    <row r="483" spans="1:19">
      <c r="A483" s="192" t="s">
        <v>752</v>
      </c>
      <c r="B483" s="134">
        <v>3000</v>
      </c>
      <c r="C483" s="134" t="s">
        <v>7</v>
      </c>
      <c r="D483" s="134" t="s">
        <v>3897</v>
      </c>
      <c r="E483" s="134">
        <v>3.75</v>
      </c>
      <c r="F483" s="134" t="s">
        <v>1718</v>
      </c>
      <c r="G483" s="198" t="s">
        <v>790</v>
      </c>
      <c r="H483" s="134" t="s">
        <v>3984</v>
      </c>
      <c r="I483" s="187" t="s">
        <v>3893</v>
      </c>
      <c r="J483" s="184">
        <f>IF(F483="USD", E483, E483 * IFERROR(VLOOKUP(F483, EXCHANGE_RATE!A:B, 2, FALSE), "Currency not found"))</f>
        <v>4.0125000000000002</v>
      </c>
      <c r="K483" s="184">
        <f t="shared" si="41"/>
        <v>4.0199999999999996</v>
      </c>
      <c r="L483" s="184">
        <f>IF(C483="MTS", B483, B483 * IFERROR(VLOOKUP(C483, 'QTY_CONVERSIONS '!A:B, 2, FALSE), "Units not  found"))</f>
        <v>3</v>
      </c>
      <c r="M483" s="185">
        <f t="shared" si="42"/>
        <v>12059.999999999998</v>
      </c>
      <c r="N483" s="143" t="str">
        <f>IFERROR(VLOOKUP(D483, Product_Category!A:B, 2, FALSE), "Uncategorized")</f>
        <v>CROSCARMELLOSE SODIUM</v>
      </c>
      <c r="O483" s="186">
        <f t="shared" si="44"/>
        <v>4019.9999999999995</v>
      </c>
      <c r="P483" s="185">
        <f t="shared" si="43"/>
        <v>12059.999999999998</v>
      </c>
      <c r="Q483" s="143">
        <v>2023</v>
      </c>
      <c r="R483" s="143" t="str">
        <f>IFERROR(VLOOKUP(G483,'SOURCE COMPANY'!A:B, 2, FALSE), "")</f>
        <v>HIRANYA CELLULOSE</v>
      </c>
      <c r="S483" s="143" t="str">
        <f>IFERROR(VLOOKUP(H483,'CUSTOMER NAME'!A:B, 2, FALSE), "")</f>
        <v>CEMIRO</v>
      </c>
    </row>
    <row r="484" spans="1:19">
      <c r="A484" s="88" t="s">
        <v>922</v>
      </c>
      <c r="B484" s="200">
        <v>2000</v>
      </c>
      <c r="C484" s="200" t="s">
        <v>7</v>
      </c>
      <c r="D484" s="200" t="s">
        <v>1094</v>
      </c>
      <c r="E484" s="150">
        <v>3.22</v>
      </c>
      <c r="F484" s="200" t="s">
        <v>1718</v>
      </c>
      <c r="G484" s="199" t="s">
        <v>88</v>
      </c>
      <c r="H484" s="200" t="s">
        <v>1252</v>
      </c>
      <c r="I484" s="183" t="str">
        <f>I483</f>
        <v>December</v>
      </c>
      <c r="J484" s="184">
        <f>IF(F484="USD", E484, E484 * IFERROR(VLOOKUP(F484, EXCHANGE_RATE!A:B, 2, FALSE), "Currency not found"))</f>
        <v>3.4454000000000002</v>
      </c>
      <c r="K484" s="184">
        <f t="shared" si="41"/>
        <v>3.4499999999999997</v>
      </c>
      <c r="L484" s="184">
        <f>IF(C484="MTS", B484, B484 * IFERROR(VLOOKUP(C484, 'QTY_CONVERSIONS '!A:B, 2, FALSE), "Units not  found"))</f>
        <v>2</v>
      </c>
      <c r="M484" s="185">
        <f t="shared" si="42"/>
        <v>6899.9999999999991</v>
      </c>
      <c r="N484" s="143" t="str">
        <f>IFERROR(VLOOKUP(D484, Product_Category!A:B, 2, FALSE), "Uncategorized")</f>
        <v>MCC</v>
      </c>
      <c r="O484" s="186">
        <f t="shared" si="44"/>
        <v>3449.9999999999995</v>
      </c>
      <c r="P484" s="185">
        <f t="shared" si="43"/>
        <v>6899.9999999999991</v>
      </c>
      <c r="Q484" s="143">
        <v>2023</v>
      </c>
      <c r="R484" s="143" t="str">
        <f>IFERROR(VLOOKUP(G484,'SOURCE COMPANY'!A:B, 2, FALSE), "")</f>
        <v>DFE PHARMA</v>
      </c>
      <c r="S484" s="143" t="str">
        <f>IFERROR(VLOOKUP(H484,'CUSTOMER NAME'!A:B, 2, FALSE), "")</f>
        <v>CENRTAL DE</v>
      </c>
    </row>
    <row r="485" spans="1:19">
      <c r="A485" s="88" t="s">
        <v>922</v>
      </c>
      <c r="B485" s="200">
        <v>7000</v>
      </c>
      <c r="C485" s="200" t="s">
        <v>7</v>
      </c>
      <c r="D485" s="200" t="s">
        <v>1095</v>
      </c>
      <c r="E485" s="150">
        <v>3</v>
      </c>
      <c r="F485" s="200" t="s">
        <v>1718</v>
      </c>
      <c r="G485" s="199" t="s">
        <v>88</v>
      </c>
      <c r="H485" s="200" t="s">
        <v>1252</v>
      </c>
      <c r="I485" s="183" t="str">
        <f>I484</f>
        <v>December</v>
      </c>
      <c r="J485" s="184">
        <f>IF(F485="USD", E485, E485 * IFERROR(VLOOKUP(F485, EXCHANGE_RATE!A:B, 2, FALSE), "Currency not found"))</f>
        <v>3.21</v>
      </c>
      <c r="K485" s="184">
        <f t="shared" si="41"/>
        <v>3.21</v>
      </c>
      <c r="L485" s="184">
        <f>IF(C485="MTS", B485, B485 * IFERROR(VLOOKUP(C485, 'QTY_CONVERSIONS '!A:B, 2, FALSE), "Units not  found"))</f>
        <v>7</v>
      </c>
      <c r="M485" s="185">
        <f t="shared" si="42"/>
        <v>22470</v>
      </c>
      <c r="N485" s="143" t="str">
        <f>IFERROR(VLOOKUP(D485, Product_Category!A:B, 2, FALSE), "Uncategorized")</f>
        <v>MCC</v>
      </c>
      <c r="O485" s="186">
        <f t="shared" si="44"/>
        <v>3210</v>
      </c>
      <c r="P485" s="185">
        <f t="shared" si="43"/>
        <v>22470</v>
      </c>
      <c r="Q485" s="143">
        <v>2023</v>
      </c>
      <c r="R485" s="143" t="str">
        <f>IFERROR(VLOOKUP(G485,'SOURCE COMPANY'!A:B, 2, FALSE), "")</f>
        <v>DFE PHARMA</v>
      </c>
      <c r="S485" s="143" t="str">
        <f>IFERROR(VLOOKUP(H485,'CUSTOMER NAME'!A:B, 2, FALSE), "")</f>
        <v>CENRTAL DE</v>
      </c>
    </row>
    <row r="486" spans="1:19">
      <c r="A486" s="86" t="s">
        <v>786</v>
      </c>
      <c r="B486" s="203">
        <v>3000</v>
      </c>
      <c r="C486" s="203" t="s">
        <v>7</v>
      </c>
      <c r="D486" s="203" t="s">
        <v>622</v>
      </c>
      <c r="E486" s="150">
        <v>3.02</v>
      </c>
      <c r="F486" s="203" t="s">
        <v>1718</v>
      </c>
      <c r="G486" s="199" t="s">
        <v>88</v>
      </c>
      <c r="H486" s="203" t="s">
        <v>788</v>
      </c>
      <c r="I486" s="183" t="str">
        <f>I485</f>
        <v>December</v>
      </c>
      <c r="J486" s="184">
        <f>IF(F486="USD", E486, E486 * IFERROR(VLOOKUP(F486, EXCHANGE_RATE!A:B, 2, FALSE), "Currency not found"))</f>
        <v>3.2314000000000003</v>
      </c>
      <c r="K486" s="184">
        <f t="shared" si="41"/>
        <v>3.2399999999999998</v>
      </c>
      <c r="L486" s="184">
        <f>IF(C486="MTS", B486, B486 * IFERROR(VLOOKUP(C486, 'QTY_CONVERSIONS '!A:B, 2, FALSE), "Units not  found"))</f>
        <v>3</v>
      </c>
      <c r="M486" s="185">
        <f t="shared" si="42"/>
        <v>9720</v>
      </c>
      <c r="N486" s="143" t="str">
        <f>IFERROR(VLOOKUP(D486, Product_Category!A:B, 2, FALSE), "Uncategorized")</f>
        <v>MCC</v>
      </c>
      <c r="O486" s="186">
        <f t="shared" si="44"/>
        <v>3239.9999999999995</v>
      </c>
      <c r="P486" s="185">
        <f t="shared" si="43"/>
        <v>9719.9999999999982</v>
      </c>
      <c r="Q486" s="143">
        <v>2023</v>
      </c>
      <c r="R486" s="143" t="str">
        <f>IFERROR(VLOOKUP(G486,'SOURCE COMPANY'!A:B, 2, FALSE), "")</f>
        <v>DFE PHARMA</v>
      </c>
      <c r="S486" s="143" t="str">
        <f>IFERROR(VLOOKUP(H486,'CUSTOMER NAME'!A:B, 2, FALSE), "")</f>
        <v>CENTRAL PHARMA</v>
      </c>
    </row>
    <row r="487" spans="1:19">
      <c r="A487" s="85" t="s">
        <v>1041</v>
      </c>
      <c r="B487" s="199">
        <v>4000</v>
      </c>
      <c r="C487" s="199" t="s">
        <v>7</v>
      </c>
      <c r="D487" s="199" t="s">
        <v>708</v>
      </c>
      <c r="E487" s="147">
        <v>1.99996</v>
      </c>
      <c r="F487" s="199" t="s">
        <v>9</v>
      </c>
      <c r="G487" s="199" t="s">
        <v>1042</v>
      </c>
      <c r="H487" s="203" t="s">
        <v>1043</v>
      </c>
      <c r="I487" s="183" t="str">
        <f>I486</f>
        <v>December</v>
      </c>
      <c r="J487" s="184">
        <f>IF(F487="USD", E487, E487 * IFERROR(VLOOKUP(F487, EXCHANGE_RATE!A:B, 2, FALSE), "Currency not found"))</f>
        <v>1.99996</v>
      </c>
      <c r="K487" s="184">
        <f t="shared" si="41"/>
        <v>2</v>
      </c>
      <c r="L487" s="184">
        <f>IF(C487="MTS", B487, B487 * IFERROR(VLOOKUP(C487, 'QTY_CONVERSIONS '!A:B, 2, FALSE), "Units not  found"))</f>
        <v>4</v>
      </c>
      <c r="M487" s="185">
        <f t="shared" si="42"/>
        <v>8000</v>
      </c>
      <c r="N487" s="143" t="str">
        <f>IFERROR(VLOOKUP(D487, Product_Category!A:B, 2, FALSE), "Uncategorized")</f>
        <v>MCC</v>
      </c>
      <c r="O487" s="186">
        <f t="shared" si="44"/>
        <v>2000</v>
      </c>
      <c r="P487" s="185">
        <f t="shared" si="43"/>
        <v>8000</v>
      </c>
      <c r="Q487" s="143">
        <v>2023</v>
      </c>
      <c r="R487" s="143" t="str">
        <f>IFERROR(VLOOKUP(G487,'SOURCE COMPANY'!A:B, 2, FALSE), "")</f>
        <v>MEDERAL PHARMA</v>
      </c>
      <c r="S487" s="143" t="str">
        <f>IFERROR(VLOOKUP(H487,'CUSTOMER NAME'!A:B, 2, FALSE), "")</f>
        <v>CHADI M A HASSOUN</v>
      </c>
    </row>
    <row r="488" spans="1:19">
      <c r="A488" s="192" t="s">
        <v>193</v>
      </c>
      <c r="B488" s="134">
        <v>12275</v>
      </c>
      <c r="C488" s="134" t="s">
        <v>7</v>
      </c>
      <c r="D488" s="134" t="s">
        <v>19</v>
      </c>
      <c r="E488" s="134">
        <v>4.42</v>
      </c>
      <c r="F488" s="134" t="s">
        <v>9</v>
      </c>
      <c r="G488" s="134" t="s">
        <v>2688</v>
      </c>
      <c r="H488" s="136" t="s">
        <v>27</v>
      </c>
      <c r="I488" s="187" t="s">
        <v>2670</v>
      </c>
      <c r="J488" s="184">
        <f>IF(F488="USD", E488, E488 * IFERROR(VLOOKUP(F488, EXCHANGE_RATE!A:B, 2, FALSE), "Currency not found"))</f>
        <v>4.42</v>
      </c>
      <c r="K488" s="184">
        <f t="shared" si="41"/>
        <v>4.42</v>
      </c>
      <c r="L488" s="184">
        <f>IF(C488="MTS", B488, B488 * IFERROR(VLOOKUP(C488, 'QTY_CONVERSIONS '!A:B, 2, FALSE), "Units not  found"))</f>
        <v>12.275</v>
      </c>
      <c r="M488" s="185">
        <f t="shared" si="42"/>
        <v>54255.5</v>
      </c>
      <c r="N488" s="143" t="str">
        <f>IFERROR(VLOOKUP(D488, Product_Category!A:B, 2, FALSE), "Uncategorized")</f>
        <v>CMC</v>
      </c>
      <c r="O488" s="186">
        <f t="shared" si="44"/>
        <v>4420</v>
      </c>
      <c r="P488" s="185">
        <f t="shared" si="43"/>
        <v>54255.5</v>
      </c>
      <c r="Q488" s="143">
        <v>2023</v>
      </c>
      <c r="R488" s="143" t="str">
        <f>IFERROR(VLOOKUP(G488,'SOURCE COMPANY'!A:B, 2, FALSE), "")</f>
        <v>DANISCO</v>
      </c>
      <c r="S488" s="143" t="str">
        <f>IFERROR(VLOOKUP(H488,'CUSTOMER NAME'!A:B, 2, FALSE), "")</f>
        <v>CHANGSHU WEALTHY</v>
      </c>
    </row>
    <row r="489" spans="1:19">
      <c r="A489" s="192" t="s">
        <v>18</v>
      </c>
      <c r="B489" s="134">
        <v>12275</v>
      </c>
      <c r="C489" s="134" t="s">
        <v>7</v>
      </c>
      <c r="D489" s="134" t="s">
        <v>19</v>
      </c>
      <c r="E489" s="134">
        <v>4.4009999999999998</v>
      </c>
      <c r="F489" s="134" t="s">
        <v>9</v>
      </c>
      <c r="G489" s="134" t="s">
        <v>2688</v>
      </c>
      <c r="H489" s="136" t="s">
        <v>27</v>
      </c>
      <c r="I489" s="187" t="s">
        <v>2670</v>
      </c>
      <c r="J489" s="184">
        <f>IF(F489="USD", E489, E489 * IFERROR(VLOOKUP(F489, EXCHANGE_RATE!A:B, 2, FALSE), "Currency not found"))</f>
        <v>4.4009999999999998</v>
      </c>
      <c r="K489" s="184">
        <f t="shared" si="41"/>
        <v>4.41</v>
      </c>
      <c r="L489" s="184">
        <f>IF(C489="MTS", B489, B489 * IFERROR(VLOOKUP(C489, 'QTY_CONVERSIONS '!A:B, 2, FALSE), "Units not  found"))</f>
        <v>12.275</v>
      </c>
      <c r="M489" s="185">
        <f t="shared" si="42"/>
        <v>54132.75</v>
      </c>
      <c r="N489" s="143" t="str">
        <f>IFERROR(VLOOKUP(D489, Product_Category!A:B, 2, FALSE), "Uncategorized")</f>
        <v>CMC</v>
      </c>
      <c r="O489" s="186">
        <f t="shared" si="44"/>
        <v>4410</v>
      </c>
      <c r="P489" s="185">
        <f t="shared" si="43"/>
        <v>54132.75</v>
      </c>
      <c r="Q489" s="143">
        <v>2023</v>
      </c>
      <c r="R489" s="143" t="str">
        <f>IFERROR(VLOOKUP(G489,'SOURCE COMPANY'!A:B, 2, FALSE), "")</f>
        <v>DANISCO</v>
      </c>
      <c r="S489" s="143" t="str">
        <f>IFERROR(VLOOKUP(H489,'CUSTOMER NAME'!A:B, 2, FALSE), "")</f>
        <v>CHANGSHU WEALTHY</v>
      </c>
    </row>
    <row r="490" spans="1:19">
      <c r="A490" s="86" t="s">
        <v>262</v>
      </c>
      <c r="B490" s="203">
        <v>5</v>
      </c>
      <c r="C490" s="203" t="s">
        <v>1712</v>
      </c>
      <c r="D490" s="203" t="s">
        <v>266</v>
      </c>
      <c r="E490" s="150">
        <v>0.99997999999999998</v>
      </c>
      <c r="F490" s="203" t="s">
        <v>1718</v>
      </c>
      <c r="G490" s="199" t="s">
        <v>902</v>
      </c>
      <c r="H490" s="203" t="s">
        <v>903</v>
      </c>
      <c r="I490" s="183" t="str">
        <f>I489</f>
        <v>August</v>
      </c>
      <c r="J490" s="184">
        <f>IF(F490="USD", E490, E490 * IFERROR(VLOOKUP(F490, EXCHANGE_RATE!A:B, 2, FALSE), "Currency not found"))</f>
        <v>1.0699786</v>
      </c>
      <c r="K490" s="184">
        <f t="shared" si="41"/>
        <v>1.07</v>
      </c>
      <c r="L490" s="184">
        <f>IF(C490="MTS", B490, B490 * IFERROR(VLOOKUP(C490, 'QTY_CONVERSIONS '!A:B, 2, FALSE), "Units not  found"))</f>
        <v>4.9999999999999996E-6</v>
      </c>
      <c r="M490" s="185">
        <f t="shared" si="42"/>
        <v>5.3500000000000005</v>
      </c>
      <c r="N490" s="143" t="str">
        <f>IFERROR(VLOOKUP(D490, Product_Category!A:B, 2, FALSE), "Uncategorized")</f>
        <v>MCC</v>
      </c>
      <c r="O490" s="186">
        <f t="shared" si="44"/>
        <v>1070</v>
      </c>
      <c r="P490" s="185">
        <f t="shared" si="43"/>
        <v>5.3499999999999997E-3</v>
      </c>
      <c r="Q490" s="143">
        <v>2023</v>
      </c>
      <c r="R490" s="143" t="str">
        <f>IFERROR(VLOOKUP(G490,'SOURCE COMPANY'!A:B, 2, FALSE), "")</f>
        <v>INTAS PHARMA</v>
      </c>
      <c r="S490" s="143" t="str">
        <f>IFERROR(VLOOKUP(H490,'CUSTOMER NAME'!A:B, 2, FALSE), "")</f>
        <v>CHELAB S R L</v>
      </c>
    </row>
    <row r="491" spans="1:19">
      <c r="A491" s="192" t="s">
        <v>172</v>
      </c>
      <c r="B491" s="134">
        <v>50</v>
      </c>
      <c r="C491" s="134" t="s">
        <v>7</v>
      </c>
      <c r="D491" s="134" t="s">
        <v>910</v>
      </c>
      <c r="E491" s="134">
        <v>2.2400000000000002</v>
      </c>
      <c r="F491" s="134" t="s">
        <v>9</v>
      </c>
      <c r="G491" s="134" t="s">
        <v>3645</v>
      </c>
      <c r="H491" s="134" t="s">
        <v>3986</v>
      </c>
      <c r="I491" s="187" t="s">
        <v>3893</v>
      </c>
      <c r="J491" s="184">
        <f>IF(F491="USD", E491, E491 * IFERROR(VLOOKUP(F491, EXCHANGE_RATE!A:B, 2, FALSE), "Currency not found"))</f>
        <v>2.2400000000000002</v>
      </c>
      <c r="K491" s="184">
        <f t="shared" si="41"/>
        <v>2.2400000000000002</v>
      </c>
      <c r="L491" s="184">
        <f>IF(C491="MTS", B491, B491 * IFERROR(VLOOKUP(C491, 'QTY_CONVERSIONS '!A:B, 2, FALSE), "Units not  found"))</f>
        <v>0.05</v>
      </c>
      <c r="M491" s="185">
        <f t="shared" si="42"/>
        <v>112.00000000000001</v>
      </c>
      <c r="N491" s="143" t="str">
        <f>IFERROR(VLOOKUP(D491, Product_Category!A:B, 2, FALSE), "Uncategorized")</f>
        <v>MAGNESIUM STEARATE</v>
      </c>
      <c r="O491" s="186">
        <f t="shared" si="44"/>
        <v>2240</v>
      </c>
      <c r="P491" s="185">
        <f t="shared" si="43"/>
        <v>112</v>
      </c>
      <c r="Q491" s="143">
        <v>2023</v>
      </c>
      <c r="R491" s="143" t="str">
        <f>IFERROR(VLOOKUP(G491,'SOURCE COMPANY'!A:B, 2, FALSE), "")</f>
        <v>MITTAL ENTERPRISES</v>
      </c>
      <c r="S491" s="143" t="str">
        <f>IFERROR(VLOOKUP(H491,'CUSTOMER NAME'!A:B, 2, FALSE), "")</f>
        <v>Chem Universe</v>
      </c>
    </row>
    <row r="492" spans="1:19">
      <c r="A492" s="85" t="s">
        <v>929</v>
      </c>
      <c r="B492" s="199">
        <v>25</v>
      </c>
      <c r="C492" s="199" t="s">
        <v>7</v>
      </c>
      <c r="D492" s="199" t="s">
        <v>792</v>
      </c>
      <c r="E492" s="147">
        <v>316.33999999999997</v>
      </c>
      <c r="F492" s="199" t="s">
        <v>1730</v>
      </c>
      <c r="G492" s="199" t="s">
        <v>950</v>
      </c>
      <c r="H492" s="199" t="s">
        <v>951</v>
      </c>
      <c r="I492" s="183" t="str">
        <f>I491</f>
        <v>December</v>
      </c>
      <c r="J492" s="184">
        <f>IF(F492="USD", E492, E492 * IFERROR(VLOOKUP(F492, EXCHANGE_RATE!A:B, 2, FALSE), "Currency not found"))</f>
        <v>3.7960799999999999</v>
      </c>
      <c r="K492" s="184">
        <f t="shared" si="41"/>
        <v>3.8</v>
      </c>
      <c r="L492" s="184">
        <f>IF(C492="MTS", B492, B492 * IFERROR(VLOOKUP(C492, 'QTY_CONVERSIONS '!A:B, 2, FALSE), "Units not  found"))</f>
        <v>2.5000000000000001E-2</v>
      </c>
      <c r="M492" s="185">
        <f t="shared" si="42"/>
        <v>95</v>
      </c>
      <c r="N492" s="143" t="str">
        <f>IFERROR(VLOOKUP(D492, Product_Category!A:B, 2, FALSE), "Uncategorized")</f>
        <v>MCC</v>
      </c>
      <c r="O492" s="186">
        <f t="shared" si="44"/>
        <v>3800</v>
      </c>
      <c r="P492" s="185">
        <f t="shared" si="43"/>
        <v>95</v>
      </c>
      <c r="Q492" s="143">
        <v>2023</v>
      </c>
      <c r="R492" s="143" t="str">
        <f>IFERROR(VLOOKUP(G492,'SOURCE COMPANY'!A:B, 2, FALSE), "")</f>
        <v>PINGAKSH PHARMA</v>
      </c>
      <c r="S492" s="143" t="str">
        <f>IFERROR(VLOOKUP(H492,'CUSTOMER NAME'!A:B, 2, FALSE), "")</f>
        <v>CHEMIDRUG IND</v>
      </c>
    </row>
    <row r="493" spans="1:19">
      <c r="A493" s="192" t="s">
        <v>1242</v>
      </c>
      <c r="B493" s="134">
        <v>2000</v>
      </c>
      <c r="C493" s="134" t="s">
        <v>7</v>
      </c>
      <c r="D493" s="134" t="s">
        <v>2717</v>
      </c>
      <c r="E493" s="134">
        <v>3.55</v>
      </c>
      <c r="F493" s="134" t="s">
        <v>9</v>
      </c>
      <c r="G493" s="134" t="s">
        <v>3764</v>
      </c>
      <c r="H493" s="134" t="s">
        <v>3759</v>
      </c>
      <c r="I493" s="187" t="s">
        <v>3658</v>
      </c>
      <c r="J493" s="184">
        <f>IF(F493="USD", E493, E493 * IFERROR(VLOOKUP(F493, EXCHANGE_RATE!A:B, 2, FALSE), "Currency not found"))</f>
        <v>3.55</v>
      </c>
      <c r="K493" s="184">
        <f t="shared" si="41"/>
        <v>3.55</v>
      </c>
      <c r="L493" s="184">
        <f>IF(C493="MTS", B493, B493 * IFERROR(VLOOKUP(C493, 'QTY_CONVERSIONS '!A:B, 2, FALSE), "Units not  found"))</f>
        <v>2</v>
      </c>
      <c r="M493" s="185">
        <f t="shared" si="42"/>
        <v>7100</v>
      </c>
      <c r="N493" s="143" t="str">
        <f>IFERROR(VLOOKUP(D493, Product_Category!A:B, 2, FALSE), "Uncategorized")</f>
        <v>MCC</v>
      </c>
      <c r="O493" s="186">
        <f t="shared" si="44"/>
        <v>3550</v>
      </c>
      <c r="P493" s="185">
        <f t="shared" si="43"/>
        <v>7100</v>
      </c>
      <c r="Q493" s="143">
        <v>2023</v>
      </c>
      <c r="R493" s="143" t="str">
        <f>IFERROR(VLOOKUP(G493,'SOURCE COMPANY'!A:B, 2, FALSE), "")</f>
        <v>Ankit Pulps &amp; Boards</v>
      </c>
      <c r="S493" s="143" t="str">
        <f>IFERROR(VLOOKUP(H493,'CUSTOMER NAME'!A:B, 2, FALSE), "")</f>
        <v>CHEM-I-PLAST PTY</v>
      </c>
    </row>
    <row r="494" spans="1:19">
      <c r="A494" s="192" t="s">
        <v>287</v>
      </c>
      <c r="B494" s="134">
        <v>300</v>
      </c>
      <c r="C494" s="134" t="s">
        <v>7</v>
      </c>
      <c r="D494" s="134" t="s">
        <v>2717</v>
      </c>
      <c r="E494" s="134">
        <v>4.5</v>
      </c>
      <c r="F494" s="134" t="s">
        <v>9</v>
      </c>
      <c r="G494" s="134" t="s">
        <v>3764</v>
      </c>
      <c r="H494" s="134" t="s">
        <v>3759</v>
      </c>
      <c r="I494" s="187" t="s">
        <v>3658</v>
      </c>
      <c r="J494" s="184">
        <f>IF(F494="USD", E494, E494 * IFERROR(VLOOKUP(F494, EXCHANGE_RATE!A:B, 2, FALSE), "Currency not found"))</f>
        <v>4.5</v>
      </c>
      <c r="K494" s="184">
        <f t="shared" si="41"/>
        <v>4.5</v>
      </c>
      <c r="L494" s="184">
        <f>IF(C494="MTS", B494, B494 * IFERROR(VLOOKUP(C494, 'QTY_CONVERSIONS '!A:B, 2, FALSE), "Units not  found"))</f>
        <v>0.3</v>
      </c>
      <c r="M494" s="185">
        <f t="shared" si="42"/>
        <v>1350</v>
      </c>
      <c r="N494" s="143" t="str">
        <f>IFERROR(VLOOKUP(D494, Product_Category!A:B, 2, FALSE), "Uncategorized")</f>
        <v>MCC</v>
      </c>
      <c r="O494" s="186">
        <f t="shared" si="44"/>
        <v>4500</v>
      </c>
      <c r="P494" s="185">
        <f t="shared" si="43"/>
        <v>1350</v>
      </c>
      <c r="Q494" s="143">
        <v>2023</v>
      </c>
      <c r="R494" s="143" t="str">
        <f>IFERROR(VLOOKUP(G494,'SOURCE COMPANY'!A:B, 2, FALSE), "")</f>
        <v>Ankit Pulps &amp; Boards</v>
      </c>
      <c r="S494" s="143" t="str">
        <f>IFERROR(VLOOKUP(H494,'CUSTOMER NAME'!A:B, 2, FALSE), "")</f>
        <v>CHEM-I-PLAST PTY</v>
      </c>
    </row>
    <row r="495" spans="1:19">
      <c r="A495" s="192" t="s">
        <v>752</v>
      </c>
      <c r="B495" s="134">
        <v>100</v>
      </c>
      <c r="C495" s="134" t="s">
        <v>7</v>
      </c>
      <c r="D495" s="134" t="s">
        <v>3717</v>
      </c>
      <c r="E495" s="134">
        <v>9</v>
      </c>
      <c r="F495" s="134" t="s">
        <v>9</v>
      </c>
      <c r="G495" s="134" t="s">
        <v>3764</v>
      </c>
      <c r="H495" s="134" t="s">
        <v>3759</v>
      </c>
      <c r="I495" s="187" t="s">
        <v>3658</v>
      </c>
      <c r="J495" s="184">
        <f>IF(F495="USD", E495, E495 * IFERROR(VLOOKUP(F495, EXCHANGE_RATE!A:B, 2, FALSE), "Currency not found"))</f>
        <v>9</v>
      </c>
      <c r="K495" s="184">
        <f t="shared" si="41"/>
        <v>9</v>
      </c>
      <c r="L495" s="184">
        <f>IF(C495="MTS", B495, B495 * IFERROR(VLOOKUP(C495, 'QTY_CONVERSIONS '!A:B, 2, FALSE), "Units not  found"))</f>
        <v>0.1</v>
      </c>
      <c r="M495" s="185">
        <f t="shared" si="42"/>
        <v>900</v>
      </c>
      <c r="N495" s="143" t="str">
        <f>IFERROR(VLOOKUP(D495, Product_Category!A:B, 2, FALSE), "Uncategorized")</f>
        <v>CMC</v>
      </c>
      <c r="O495" s="186">
        <f t="shared" si="44"/>
        <v>9000</v>
      </c>
      <c r="P495" s="185">
        <f t="shared" si="43"/>
        <v>900</v>
      </c>
      <c r="Q495" s="143">
        <v>2023</v>
      </c>
      <c r="R495" s="143" t="str">
        <f>IFERROR(VLOOKUP(G495,'SOURCE COMPANY'!A:B, 2, FALSE), "")</f>
        <v>Ankit Pulps &amp; Boards</v>
      </c>
      <c r="S495" s="143" t="str">
        <f>IFERROR(VLOOKUP(H495,'CUSTOMER NAME'!A:B, 2, FALSE), "")</f>
        <v>CHEM-I-PLAST PTY</v>
      </c>
    </row>
    <row r="496" spans="1:19">
      <c r="A496" s="192" t="s">
        <v>889</v>
      </c>
      <c r="B496" s="134">
        <v>1000</v>
      </c>
      <c r="C496" s="134" t="s">
        <v>7</v>
      </c>
      <c r="D496" s="134" t="s">
        <v>3688</v>
      </c>
      <c r="E496" s="134">
        <v>2.25</v>
      </c>
      <c r="F496" s="134" t="s">
        <v>9</v>
      </c>
      <c r="G496" s="134" t="s">
        <v>547</v>
      </c>
      <c r="H496" s="134" t="s">
        <v>3759</v>
      </c>
      <c r="I496" s="187" t="s">
        <v>3658</v>
      </c>
      <c r="J496" s="184">
        <f>IF(F496="USD", E496, E496 * IFERROR(VLOOKUP(F496, EXCHANGE_RATE!A:B, 2, FALSE), "Currency not found"))</f>
        <v>2.25</v>
      </c>
      <c r="K496" s="184">
        <f t="shared" si="41"/>
        <v>2.25</v>
      </c>
      <c r="L496" s="184">
        <f>IF(C496="MTS", B496, B496 * IFERROR(VLOOKUP(C496, 'QTY_CONVERSIONS '!A:B, 2, FALSE), "Units not  found"))</f>
        <v>1</v>
      </c>
      <c r="M496" s="185">
        <f t="shared" si="42"/>
        <v>2250</v>
      </c>
      <c r="N496" s="143" t="str">
        <f>IFERROR(VLOOKUP(D496, Product_Category!A:B, 2, FALSE), "Uncategorized")</f>
        <v>MAGNESIUM STEARATE</v>
      </c>
      <c r="O496" s="186">
        <f t="shared" si="44"/>
        <v>2250</v>
      </c>
      <c r="P496" s="185">
        <f t="shared" si="43"/>
        <v>2250</v>
      </c>
      <c r="Q496" s="143">
        <v>2023</v>
      </c>
      <c r="R496" s="143" t="str">
        <f>IFERROR(VLOOKUP(G496,'SOURCE COMPANY'!A:B, 2, FALSE), "")</f>
        <v>MEHTA MEDICARE</v>
      </c>
      <c r="S496" s="143" t="str">
        <f>IFERROR(VLOOKUP(H496,'CUSTOMER NAME'!A:B, 2, FALSE), "")</f>
        <v>CHEM-I-PLAST PTY</v>
      </c>
    </row>
    <row r="497" spans="1:19">
      <c r="A497" s="192" t="s">
        <v>904</v>
      </c>
      <c r="B497" s="134">
        <v>400</v>
      </c>
      <c r="C497" s="134" t="s">
        <v>7</v>
      </c>
      <c r="D497" s="134" t="s">
        <v>19</v>
      </c>
      <c r="E497" s="134">
        <v>13.95</v>
      </c>
      <c r="F497" s="134" t="s">
        <v>9</v>
      </c>
      <c r="G497" s="198" t="s">
        <v>530</v>
      </c>
      <c r="H497" s="134" t="s">
        <v>3759</v>
      </c>
      <c r="I497" s="187" t="s">
        <v>3658</v>
      </c>
      <c r="J497" s="184">
        <f>IF(F497="USD", E497, E497 * IFERROR(VLOOKUP(F497, EXCHANGE_RATE!A:B, 2, FALSE), "Currency not found"))</f>
        <v>13.95</v>
      </c>
      <c r="K497" s="184">
        <f t="shared" si="41"/>
        <v>13.95</v>
      </c>
      <c r="L497" s="184">
        <f>IF(C497="MTS", B497, B497 * IFERROR(VLOOKUP(C497, 'QTY_CONVERSIONS '!A:B, 2, FALSE), "Units not  found"))</f>
        <v>0.4</v>
      </c>
      <c r="M497" s="185">
        <f t="shared" si="42"/>
        <v>5580</v>
      </c>
      <c r="N497" s="143" t="str">
        <f>IFERROR(VLOOKUP(D497, Product_Category!A:B, 2, FALSE), "Uncategorized")</f>
        <v>CMC</v>
      </c>
      <c r="O497" s="186">
        <f t="shared" si="44"/>
        <v>13950</v>
      </c>
      <c r="P497" s="185">
        <f t="shared" si="43"/>
        <v>5580</v>
      </c>
      <c r="Q497" s="143">
        <v>2023</v>
      </c>
      <c r="R497" s="143" t="str">
        <f>IFERROR(VLOOKUP(G497,'SOURCE COMPANY'!A:B, 2, FALSE), "")</f>
        <v>NITIKA PHARMA</v>
      </c>
      <c r="S497" s="143" t="str">
        <f>IFERROR(VLOOKUP(H497,'CUSTOMER NAME'!A:B, 2, FALSE), "")</f>
        <v>CHEM-I-PLAST PTY</v>
      </c>
    </row>
    <row r="498" spans="1:19">
      <c r="A498" s="192" t="s">
        <v>988</v>
      </c>
      <c r="B498" s="134">
        <v>1000</v>
      </c>
      <c r="C498" s="134" t="s">
        <v>7</v>
      </c>
      <c r="D498" s="134" t="s">
        <v>3688</v>
      </c>
      <c r="E498" s="134">
        <v>3</v>
      </c>
      <c r="F498" s="134" t="s">
        <v>9</v>
      </c>
      <c r="G498" s="198" t="s">
        <v>530</v>
      </c>
      <c r="H498" s="134" t="s">
        <v>3759</v>
      </c>
      <c r="I498" s="187" t="s">
        <v>3658</v>
      </c>
      <c r="J498" s="184">
        <f>IF(F498="USD", E498, E498 * IFERROR(VLOOKUP(F498, EXCHANGE_RATE!A:B, 2, FALSE), "Currency not found"))</f>
        <v>3</v>
      </c>
      <c r="K498" s="184">
        <f t="shared" si="41"/>
        <v>3</v>
      </c>
      <c r="L498" s="184">
        <f>IF(C498="MTS", B498, B498 * IFERROR(VLOOKUP(C498, 'QTY_CONVERSIONS '!A:B, 2, FALSE), "Units not  found"))</f>
        <v>1</v>
      </c>
      <c r="M498" s="185">
        <f t="shared" si="42"/>
        <v>3000</v>
      </c>
      <c r="N498" s="143" t="str">
        <f>IFERROR(VLOOKUP(D498, Product_Category!A:B, 2, FALSE), "Uncategorized")</f>
        <v>MAGNESIUM STEARATE</v>
      </c>
      <c r="O498" s="186">
        <f t="shared" si="44"/>
        <v>3000</v>
      </c>
      <c r="P498" s="185">
        <f t="shared" si="43"/>
        <v>3000</v>
      </c>
      <c r="Q498" s="143">
        <v>2023</v>
      </c>
      <c r="R498" s="143" t="str">
        <f>IFERROR(VLOOKUP(G498,'SOURCE COMPANY'!A:B, 2, FALSE), "")</f>
        <v>NITIKA PHARMA</v>
      </c>
      <c r="S498" s="143" t="str">
        <f>IFERROR(VLOOKUP(H498,'CUSTOMER NAME'!A:B, 2, FALSE), "")</f>
        <v>CHEM-I-PLAST PTY</v>
      </c>
    </row>
    <row r="499" spans="1:19">
      <c r="A499" s="192" t="s">
        <v>1012</v>
      </c>
      <c r="B499" s="134">
        <v>12000</v>
      </c>
      <c r="C499" s="134" t="s">
        <v>7</v>
      </c>
      <c r="D499" s="134" t="s">
        <v>3316</v>
      </c>
      <c r="E499" s="134">
        <v>12.28</v>
      </c>
      <c r="F499" s="134" t="s">
        <v>9</v>
      </c>
      <c r="G499" s="198" t="s">
        <v>1198</v>
      </c>
      <c r="H499" s="134" t="s">
        <v>3759</v>
      </c>
      <c r="I499" s="187" t="s">
        <v>3658</v>
      </c>
      <c r="J499" s="184">
        <f>IF(F499="USD", E499, E499 * IFERROR(VLOOKUP(F499, EXCHANGE_RATE!A:B, 2, FALSE), "Currency not found"))</f>
        <v>12.28</v>
      </c>
      <c r="K499" s="184">
        <f t="shared" si="41"/>
        <v>12.28</v>
      </c>
      <c r="L499" s="184">
        <f>IF(C499="MTS", B499, B499 * IFERROR(VLOOKUP(C499, 'QTY_CONVERSIONS '!A:B, 2, FALSE), "Units not  found"))</f>
        <v>12</v>
      </c>
      <c r="M499" s="185">
        <f t="shared" si="42"/>
        <v>147360</v>
      </c>
      <c r="N499" s="143" t="str">
        <f>IFERROR(VLOOKUP(D499, Product_Category!A:B, 2, FALSE), "Uncategorized")</f>
        <v>MCC</v>
      </c>
      <c r="O499" s="186">
        <f t="shared" si="44"/>
        <v>12280</v>
      </c>
      <c r="P499" s="185">
        <f t="shared" si="43"/>
        <v>147360</v>
      </c>
      <c r="Q499" s="143">
        <v>2023</v>
      </c>
      <c r="R499" s="143" t="str">
        <f>IFERROR(VLOOKUP(G499,'SOURCE COMPANY'!A:B, 2, FALSE), "")</f>
        <v>PHARMA LINKS</v>
      </c>
      <c r="S499" s="143" t="str">
        <f>IFERROR(VLOOKUP(H499,'CUSTOMER NAME'!A:B, 2, FALSE), "")</f>
        <v>CHEM-I-PLAST PTY</v>
      </c>
    </row>
    <row r="500" spans="1:19">
      <c r="A500" s="192" t="s">
        <v>1000</v>
      </c>
      <c r="B500" s="134">
        <v>12000</v>
      </c>
      <c r="C500" s="134" t="s">
        <v>7</v>
      </c>
      <c r="D500" s="134" t="s">
        <v>19</v>
      </c>
      <c r="E500" s="134">
        <v>6.15</v>
      </c>
      <c r="F500" s="134" t="s">
        <v>9</v>
      </c>
      <c r="G500" s="134" t="s">
        <v>3805</v>
      </c>
      <c r="H500" s="134" t="s">
        <v>3759</v>
      </c>
      <c r="I500" s="187" t="s">
        <v>3658</v>
      </c>
      <c r="J500" s="184">
        <f>IF(F500="USD", E500, E500 * IFERROR(VLOOKUP(F500, EXCHANGE_RATE!A:B, 2, FALSE), "Currency not found"))</f>
        <v>6.15</v>
      </c>
      <c r="K500" s="184">
        <f t="shared" si="41"/>
        <v>6.15</v>
      </c>
      <c r="L500" s="184">
        <f>IF(C500="MTS", B500, B500 * IFERROR(VLOOKUP(C500, 'QTY_CONVERSIONS '!A:B, 2, FALSE), "Units not  found"))</f>
        <v>12</v>
      </c>
      <c r="M500" s="185">
        <f t="shared" si="42"/>
        <v>73800</v>
      </c>
      <c r="N500" s="143" t="str">
        <f>IFERROR(VLOOKUP(D500, Product_Category!A:B, 2, FALSE), "Uncategorized")</f>
        <v>CMC</v>
      </c>
      <c r="O500" s="186">
        <f t="shared" si="44"/>
        <v>6150</v>
      </c>
      <c r="P500" s="185">
        <f t="shared" si="43"/>
        <v>73800</v>
      </c>
      <c r="Q500" s="143">
        <v>2023</v>
      </c>
      <c r="R500" s="143" t="str">
        <f>IFERROR(VLOOKUP(G500,'SOURCE COMPANY'!A:B, 2, FALSE), "")</f>
        <v>RAM RATNA</v>
      </c>
      <c r="S500" s="143" t="str">
        <f>IFERROR(VLOOKUP(H500,'CUSTOMER NAME'!A:B, 2, FALSE), "")</f>
        <v>CHEM-I-PLAST PTY</v>
      </c>
    </row>
    <row r="501" spans="1:19">
      <c r="A501" s="192" t="s">
        <v>1000</v>
      </c>
      <c r="B501" s="134">
        <v>2000</v>
      </c>
      <c r="C501" s="134" t="s">
        <v>7</v>
      </c>
      <c r="D501" s="134" t="s">
        <v>19</v>
      </c>
      <c r="E501" s="134">
        <v>6.25</v>
      </c>
      <c r="F501" s="134" t="s">
        <v>9</v>
      </c>
      <c r="G501" s="134" t="s">
        <v>3805</v>
      </c>
      <c r="H501" s="134" t="s">
        <v>3759</v>
      </c>
      <c r="I501" s="187" t="s">
        <v>3658</v>
      </c>
      <c r="J501" s="184">
        <f>IF(F501="USD", E501, E501 * IFERROR(VLOOKUP(F501, EXCHANGE_RATE!A:B, 2, FALSE), "Currency not found"))</f>
        <v>6.25</v>
      </c>
      <c r="K501" s="184">
        <f t="shared" si="41"/>
        <v>6.25</v>
      </c>
      <c r="L501" s="184">
        <f>IF(C501="MTS", B501, B501 * IFERROR(VLOOKUP(C501, 'QTY_CONVERSIONS '!A:B, 2, FALSE), "Units not  found"))</f>
        <v>2</v>
      </c>
      <c r="M501" s="185">
        <f t="shared" si="42"/>
        <v>12500</v>
      </c>
      <c r="N501" s="143" t="str">
        <f>IFERROR(VLOOKUP(D501, Product_Category!A:B, 2, FALSE), "Uncategorized")</f>
        <v>CMC</v>
      </c>
      <c r="O501" s="186">
        <f t="shared" si="44"/>
        <v>6250</v>
      </c>
      <c r="P501" s="185">
        <f t="shared" si="43"/>
        <v>12500</v>
      </c>
      <c r="Q501" s="143">
        <v>2023</v>
      </c>
      <c r="R501" s="143" t="str">
        <f>IFERROR(VLOOKUP(G501,'SOURCE COMPANY'!A:B, 2, FALSE), "")</f>
        <v>RAM RATNA</v>
      </c>
      <c r="S501" s="143" t="str">
        <f>IFERROR(VLOOKUP(H501,'CUSTOMER NAME'!A:B, 2, FALSE), "")</f>
        <v>CHEM-I-PLAST PTY</v>
      </c>
    </row>
    <row r="502" spans="1:19">
      <c r="A502" s="192" t="s">
        <v>909</v>
      </c>
      <c r="B502" s="134">
        <v>300</v>
      </c>
      <c r="C502" s="134" t="s">
        <v>7</v>
      </c>
      <c r="D502" s="134" t="s">
        <v>769</v>
      </c>
      <c r="E502" s="134">
        <v>3.17</v>
      </c>
      <c r="F502" s="134" t="s">
        <v>9</v>
      </c>
      <c r="G502" s="199" t="s">
        <v>627</v>
      </c>
      <c r="H502" s="134" t="s">
        <v>3759</v>
      </c>
      <c r="I502" s="187" t="s">
        <v>3658</v>
      </c>
      <c r="J502" s="184">
        <f>IF(F502="USD", E502, E502 * IFERROR(VLOOKUP(F502, EXCHANGE_RATE!A:B, 2, FALSE), "Currency not found"))</f>
        <v>3.17</v>
      </c>
      <c r="K502" s="184">
        <f t="shared" si="41"/>
        <v>3.17</v>
      </c>
      <c r="L502" s="184">
        <f>IF(C502="MTS", B502, B502 * IFERROR(VLOOKUP(C502, 'QTY_CONVERSIONS '!A:B, 2, FALSE), "Units not  found"))</f>
        <v>0.3</v>
      </c>
      <c r="M502" s="185">
        <f t="shared" si="42"/>
        <v>951</v>
      </c>
      <c r="N502" s="143" t="str">
        <f>IFERROR(VLOOKUP(D502, Product_Category!A:B, 2, FALSE), "Uncategorized")</f>
        <v>MCC</v>
      </c>
      <c r="O502" s="186">
        <f t="shared" si="44"/>
        <v>3170</v>
      </c>
      <c r="P502" s="185">
        <f t="shared" si="43"/>
        <v>951</v>
      </c>
      <c r="Q502" s="143">
        <v>2023</v>
      </c>
      <c r="R502" s="143" t="str">
        <f>IFERROR(VLOOKUP(G502,'SOURCE COMPANY'!A:B, 2, FALSE), "")</f>
        <v>SANJAY CHEMICALS</v>
      </c>
      <c r="S502" s="143" t="str">
        <f>IFERROR(VLOOKUP(H502,'CUSTOMER NAME'!A:B, 2, FALSE), "")</f>
        <v>CHEM-I-PLAST PTY</v>
      </c>
    </row>
    <row r="503" spans="1:19">
      <c r="A503" s="87" t="s">
        <v>978</v>
      </c>
      <c r="B503" s="198">
        <v>200</v>
      </c>
      <c r="C503" s="198" t="s">
        <v>7</v>
      </c>
      <c r="D503" s="198" t="s">
        <v>1312</v>
      </c>
      <c r="E503" s="147">
        <v>5.0119999999999996</v>
      </c>
      <c r="F503" s="198" t="s">
        <v>9</v>
      </c>
      <c r="G503" s="198" t="s">
        <v>1313</v>
      </c>
      <c r="H503" s="198" t="s">
        <v>1314</v>
      </c>
      <c r="I503" s="183" t="str">
        <f>I502</f>
        <v>November</v>
      </c>
      <c r="J503" s="184">
        <f>IF(F503="USD", E503, E503 * IFERROR(VLOOKUP(F503, EXCHANGE_RATE!A:B, 2, FALSE), "Currency not found"))</f>
        <v>5.0119999999999996</v>
      </c>
      <c r="K503" s="184">
        <f t="shared" si="41"/>
        <v>5.0199999999999996</v>
      </c>
      <c r="L503" s="184">
        <f>IF(C503="MTS", B503, B503 * IFERROR(VLOOKUP(C503, 'QTY_CONVERSIONS '!A:B, 2, FALSE), "Units not  found"))</f>
        <v>0.2</v>
      </c>
      <c r="M503" s="185">
        <f t="shared" si="42"/>
        <v>1003.9999999999999</v>
      </c>
      <c r="N503" s="143" t="str">
        <f>IFERROR(VLOOKUP(D503, Product_Category!A:B, 2, FALSE), "Uncategorized")</f>
        <v>CMC</v>
      </c>
      <c r="O503" s="186">
        <f t="shared" si="44"/>
        <v>5020</v>
      </c>
      <c r="P503" s="185">
        <f t="shared" si="43"/>
        <v>1004</v>
      </c>
      <c r="Q503" s="143">
        <v>2023</v>
      </c>
      <c r="R503" s="143" t="str">
        <f>IFERROR(VLOOKUP(G503,'SOURCE COMPANY'!A:B, 2, FALSE), "")</f>
        <v>EXCELSOURCE INT</v>
      </c>
      <c r="S503" s="143" t="str">
        <f>IFERROR(VLOOKUP(H503,'CUSTOMER NAME'!A:B, 2, FALSE), "")</f>
        <v>CHEMIRON CARE</v>
      </c>
    </row>
    <row r="504" spans="1:19">
      <c r="A504" s="87" t="s">
        <v>816</v>
      </c>
      <c r="B504" s="204">
        <v>100</v>
      </c>
      <c r="C504" s="198" t="s">
        <v>7</v>
      </c>
      <c r="D504" s="198" t="s">
        <v>553</v>
      </c>
      <c r="E504" s="206">
        <v>7</v>
      </c>
      <c r="F504" s="198" t="s">
        <v>9</v>
      </c>
      <c r="G504" s="134" t="s">
        <v>967</v>
      </c>
      <c r="H504" s="198" t="s">
        <v>2465</v>
      </c>
      <c r="I504" s="183" t="str">
        <f>I503</f>
        <v>November</v>
      </c>
      <c r="J504" s="184">
        <f>IF(F504="USD", E504, E504 * IFERROR(VLOOKUP(F504, EXCHANGE_RATE!A:B, 2, FALSE), "Currency not found"))</f>
        <v>7</v>
      </c>
      <c r="K504" s="184">
        <f t="shared" si="41"/>
        <v>7</v>
      </c>
      <c r="L504" s="184">
        <f>IF(C504="MTS", B504, B504 * IFERROR(VLOOKUP(C504, 'QTY_CONVERSIONS '!A:B, 2, FALSE), "Units not  found"))</f>
        <v>0.1</v>
      </c>
      <c r="M504" s="185">
        <f t="shared" si="42"/>
        <v>700</v>
      </c>
      <c r="N504" s="143" t="str">
        <f>IFERROR(VLOOKUP(D504, Product_Category!A:B, 2, FALSE), "Uncategorized")</f>
        <v>CROSCARMELLOSE SODIUM</v>
      </c>
      <c r="O504" s="186">
        <f t="shared" si="44"/>
        <v>7000</v>
      </c>
      <c r="P504" s="185">
        <f t="shared" si="43"/>
        <v>700</v>
      </c>
      <c r="Q504" s="143">
        <v>2023</v>
      </c>
      <c r="R504" s="143" t="str">
        <f>IFERROR(VLOOKUP(G504,'SOURCE COMPANY'!A:B, 2, FALSE), "")</f>
        <v>ARUN KUMAR BAID</v>
      </c>
      <c r="S504" s="143" t="str">
        <f>IFERROR(VLOOKUP(H504,'CUSTOMER NAME'!A:B, 2, FALSE), "")</f>
        <v>CHEMIST LAB</v>
      </c>
    </row>
    <row r="505" spans="1:19">
      <c r="A505" s="192" t="s">
        <v>2137</v>
      </c>
      <c r="B505" s="134">
        <v>9</v>
      </c>
      <c r="C505" s="134" t="s">
        <v>7</v>
      </c>
      <c r="D505" s="134" t="s">
        <v>3688</v>
      </c>
      <c r="E505" s="134">
        <v>7.5</v>
      </c>
      <c r="F505" s="134" t="s">
        <v>9</v>
      </c>
      <c r="G505" s="134" t="s">
        <v>590</v>
      </c>
      <c r="H505" s="134" t="s">
        <v>3769</v>
      </c>
      <c r="I505" s="187" t="s">
        <v>3658</v>
      </c>
      <c r="J505" s="184">
        <f>IF(F505="USD", E505, E505 * IFERROR(VLOOKUP(F505, EXCHANGE_RATE!A:B, 2, FALSE), "Currency not found"))</f>
        <v>7.5</v>
      </c>
      <c r="K505" s="184">
        <f t="shared" si="41"/>
        <v>7.5</v>
      </c>
      <c r="L505" s="184">
        <f>IF(C505="MTS", B505, B505 * IFERROR(VLOOKUP(C505, 'QTY_CONVERSIONS '!A:B, 2, FALSE), "Units not  found"))</f>
        <v>9.0000000000000011E-3</v>
      </c>
      <c r="M505" s="185">
        <f t="shared" si="42"/>
        <v>67.5</v>
      </c>
      <c r="N505" s="143" t="str">
        <f>IFERROR(VLOOKUP(D505, Product_Category!A:B, 2, FALSE), "Uncategorized")</f>
        <v>MAGNESIUM STEARATE</v>
      </c>
      <c r="O505" s="186">
        <f t="shared" si="44"/>
        <v>7500</v>
      </c>
      <c r="P505" s="185">
        <f t="shared" si="43"/>
        <v>67.500000000000014</v>
      </c>
      <c r="Q505" s="143">
        <v>2023</v>
      </c>
      <c r="R505" s="143" t="str">
        <f>IFERROR(VLOOKUP(G505,'SOURCE COMPANY'!A:B, 2, FALSE), "")</f>
        <v>NILE CHEMICALS</v>
      </c>
      <c r="S505" s="143" t="str">
        <f>IFERROR(VLOOKUP(H505,'CUSTOMER NAME'!A:B, 2, FALSE), "")</f>
        <v>CHEN SAMUEL CHEM</v>
      </c>
    </row>
    <row r="506" spans="1:19">
      <c r="A506" s="192" t="s">
        <v>2137</v>
      </c>
      <c r="B506" s="134">
        <v>16</v>
      </c>
      <c r="C506" s="134" t="s">
        <v>7</v>
      </c>
      <c r="D506" s="134" t="s">
        <v>3688</v>
      </c>
      <c r="E506" s="134">
        <v>7.5</v>
      </c>
      <c r="F506" s="134" t="s">
        <v>9</v>
      </c>
      <c r="G506" s="134" t="s">
        <v>590</v>
      </c>
      <c r="H506" s="134" t="s">
        <v>3769</v>
      </c>
      <c r="I506" s="187" t="s">
        <v>3658</v>
      </c>
      <c r="J506" s="184">
        <f>IF(F506="USD", E506, E506 * IFERROR(VLOOKUP(F506, EXCHANGE_RATE!A:B, 2, FALSE), "Currency not found"))</f>
        <v>7.5</v>
      </c>
      <c r="K506" s="184">
        <f t="shared" si="41"/>
        <v>7.5</v>
      </c>
      <c r="L506" s="184">
        <f>IF(C506="MTS", B506, B506 * IFERROR(VLOOKUP(C506, 'QTY_CONVERSIONS '!A:B, 2, FALSE), "Units not  found"))</f>
        <v>1.6E-2</v>
      </c>
      <c r="M506" s="185">
        <f t="shared" si="42"/>
        <v>120</v>
      </c>
      <c r="N506" s="143" t="str">
        <f>IFERROR(VLOOKUP(D506, Product_Category!A:B, 2, FALSE), "Uncategorized")</f>
        <v>MAGNESIUM STEARATE</v>
      </c>
      <c r="O506" s="186">
        <f t="shared" si="44"/>
        <v>7500</v>
      </c>
      <c r="P506" s="185">
        <f t="shared" si="43"/>
        <v>120</v>
      </c>
      <c r="Q506" s="143">
        <v>2023</v>
      </c>
      <c r="R506" s="143" t="str">
        <f>IFERROR(VLOOKUP(G506,'SOURCE COMPANY'!A:B, 2, FALSE), "")</f>
        <v>NILE CHEMICALS</v>
      </c>
      <c r="S506" s="143" t="str">
        <f>IFERROR(VLOOKUP(H506,'CUSTOMER NAME'!A:B, 2, FALSE), "")</f>
        <v>CHEN SAMUEL CHEM</v>
      </c>
    </row>
    <row r="507" spans="1:19">
      <c r="A507" s="87" t="s">
        <v>287</v>
      </c>
      <c r="B507" s="33">
        <v>175</v>
      </c>
      <c r="C507" s="198" t="s">
        <v>7</v>
      </c>
      <c r="D507" s="198" t="s">
        <v>1095</v>
      </c>
      <c r="E507" s="46">
        <v>2.98</v>
      </c>
      <c r="F507" s="198" t="s">
        <v>1718</v>
      </c>
      <c r="G507" s="199" t="s">
        <v>88</v>
      </c>
      <c r="H507" s="198" t="s">
        <v>2054</v>
      </c>
      <c r="I507" s="183" t="str">
        <f>I506</f>
        <v>November</v>
      </c>
      <c r="J507" s="184">
        <f>IF(F507="USD", E507, E507 * IFERROR(VLOOKUP(F507, EXCHANGE_RATE!A:B, 2, FALSE), "Currency not found"))</f>
        <v>3.1886000000000001</v>
      </c>
      <c r="K507" s="184">
        <f t="shared" si="41"/>
        <v>3.19</v>
      </c>
      <c r="L507" s="184">
        <f>IF(C507="MTS", B507, B507 * IFERROR(VLOOKUP(C507, 'QTY_CONVERSIONS '!A:B, 2, FALSE), "Units not  found"))</f>
        <v>0.17500000000000002</v>
      </c>
      <c r="M507" s="185">
        <f t="shared" si="42"/>
        <v>558.25</v>
      </c>
      <c r="N507" s="143" t="str">
        <f>IFERROR(VLOOKUP(D507, Product_Category!A:B, 2, FALSE), "Uncategorized")</f>
        <v>MCC</v>
      </c>
      <c r="O507" s="186">
        <f t="shared" si="44"/>
        <v>3190</v>
      </c>
      <c r="P507" s="185">
        <f t="shared" si="43"/>
        <v>558.25</v>
      </c>
      <c r="Q507" s="143">
        <v>2023</v>
      </c>
      <c r="R507" s="143" t="str">
        <f>IFERROR(VLOOKUP(G507,'SOURCE COMPANY'!A:B, 2, FALSE), "")</f>
        <v>DFE PHARMA</v>
      </c>
      <c r="S507" s="143" t="str">
        <f>IFERROR(VLOOKUP(H507,'CUSTOMER NAME'!A:B, 2, FALSE), "")</f>
        <v>CHONG DAH PHARMA</v>
      </c>
    </row>
    <row r="508" spans="1:19">
      <c r="A508" s="191" t="s">
        <v>2113</v>
      </c>
      <c r="B508" s="121">
        <v>10</v>
      </c>
      <c r="C508" s="121" t="s">
        <v>7</v>
      </c>
      <c r="D508" s="121" t="s">
        <v>266</v>
      </c>
      <c r="E508" s="121">
        <v>0.5</v>
      </c>
      <c r="F508" s="121" t="s">
        <v>9</v>
      </c>
      <c r="G508" s="134" t="s">
        <v>2723</v>
      </c>
      <c r="H508" s="121" t="s">
        <v>3425</v>
      </c>
      <c r="I508" s="187" t="s">
        <v>3389</v>
      </c>
      <c r="J508" s="184">
        <f>IF(F508="USD", E508, E508 * IFERROR(VLOOKUP(F508, EXCHANGE_RATE!A:B, 2, FALSE), "Currency not found"))</f>
        <v>0.5</v>
      </c>
      <c r="K508" s="184">
        <f t="shared" si="41"/>
        <v>0.5</v>
      </c>
      <c r="L508" s="184">
        <f>IF(C508="MTS", B508, B508 * IFERROR(VLOOKUP(C508, 'QTY_CONVERSIONS '!A:B, 2, FALSE), "Units not  found"))</f>
        <v>0.01</v>
      </c>
      <c r="M508" s="185">
        <f t="shared" si="42"/>
        <v>5</v>
      </c>
      <c r="N508" s="143" t="str">
        <f>IFERROR(VLOOKUP(D508, Product_Category!A:B, 2, FALSE), "Uncategorized")</f>
        <v>MCC</v>
      </c>
      <c r="O508" s="186">
        <f t="shared" si="44"/>
        <v>500</v>
      </c>
      <c r="P508" s="185">
        <f t="shared" si="43"/>
        <v>5</v>
      </c>
      <c r="Q508" s="143">
        <v>2023</v>
      </c>
      <c r="R508" s="143" t="str">
        <f>IFERROR(VLOOKUP(G508,'SOURCE COMPANY'!A:B, 2, FALSE), "")</f>
        <v>CHEMFIELD</v>
      </c>
      <c r="S508" s="143" t="str">
        <f>IFERROR(VLOOKUP(H508,'CUSTOMER NAME'!A:B, 2, FALSE), "")</f>
        <v>CHR OLESEN GROUP</v>
      </c>
    </row>
    <row r="509" spans="1:19">
      <c r="A509" s="188" t="s">
        <v>2113</v>
      </c>
      <c r="B509" s="124">
        <v>2.5000000000000001E-2</v>
      </c>
      <c r="C509" s="124" t="s">
        <v>7</v>
      </c>
      <c r="D509" s="124" t="s">
        <v>266</v>
      </c>
      <c r="E509" s="124">
        <v>500</v>
      </c>
      <c r="F509" s="124" t="s">
        <v>9</v>
      </c>
      <c r="G509" s="134" t="s">
        <v>2723</v>
      </c>
      <c r="H509" s="124" t="s">
        <v>3425</v>
      </c>
      <c r="I509" s="187" t="s">
        <v>3389</v>
      </c>
      <c r="J509" s="184">
        <f>IF(F509="USD", E509, E509 * IFERROR(VLOOKUP(F509, EXCHANGE_RATE!A:B, 2, FALSE), "Currency not found"))</f>
        <v>500</v>
      </c>
      <c r="K509" s="184">
        <f t="shared" si="41"/>
        <v>500</v>
      </c>
      <c r="L509" s="184">
        <f>IF(C509="MTS", B509, B509 * IFERROR(VLOOKUP(C509, 'QTY_CONVERSIONS '!A:B, 2, FALSE), "Units not  found"))</f>
        <v>2.5000000000000001E-5</v>
      </c>
      <c r="M509" s="185">
        <f t="shared" si="42"/>
        <v>12.5</v>
      </c>
      <c r="N509" s="143" t="str">
        <f>IFERROR(VLOOKUP(D509, Product_Category!A:B, 2, FALSE), "Uncategorized")</f>
        <v>MCC</v>
      </c>
      <c r="O509" s="186">
        <f t="shared" si="44"/>
        <v>500000</v>
      </c>
      <c r="P509" s="185">
        <f t="shared" si="43"/>
        <v>12.5</v>
      </c>
      <c r="Q509" s="143">
        <v>2023</v>
      </c>
      <c r="R509" s="143" t="str">
        <f>IFERROR(VLOOKUP(G509,'SOURCE COMPANY'!A:B, 2, FALSE), "")</f>
        <v>CHEMFIELD</v>
      </c>
      <c r="S509" s="143" t="str">
        <f>IFERROR(VLOOKUP(H509,'CUSTOMER NAME'!A:B, 2, FALSE), "")</f>
        <v>CHR OLESEN GROUP</v>
      </c>
    </row>
    <row r="510" spans="1:19">
      <c r="A510" s="87" t="s">
        <v>807</v>
      </c>
      <c r="B510" s="33">
        <v>2000</v>
      </c>
      <c r="C510" s="198" t="s">
        <v>7</v>
      </c>
      <c r="D510" s="198" t="s">
        <v>1094</v>
      </c>
      <c r="E510" s="46">
        <v>3.14</v>
      </c>
      <c r="F510" s="198" t="s">
        <v>1718</v>
      </c>
      <c r="G510" s="199" t="s">
        <v>88</v>
      </c>
      <c r="H510" s="200" t="s">
        <v>1882</v>
      </c>
      <c r="I510" s="183" t="str">
        <f>I509</f>
        <v>October</v>
      </c>
      <c r="J510" s="184">
        <f>IF(F510="USD", E510, E510 * IFERROR(VLOOKUP(F510, EXCHANGE_RATE!A:B, 2, FALSE), "Currency not found"))</f>
        <v>3.3598000000000003</v>
      </c>
      <c r="K510" s="184">
        <f t="shared" si="41"/>
        <v>3.36</v>
      </c>
      <c r="L510" s="184">
        <f>IF(C510="MTS", B510, B510 * IFERROR(VLOOKUP(C510, 'QTY_CONVERSIONS '!A:B, 2, FALSE), "Units not  found"))</f>
        <v>2</v>
      </c>
      <c r="M510" s="185">
        <f t="shared" si="42"/>
        <v>6720</v>
      </c>
      <c r="N510" s="143" t="str">
        <f>IFERROR(VLOOKUP(D510, Product_Category!A:B, 2, FALSE), "Uncategorized")</f>
        <v>MCC</v>
      </c>
      <c r="O510" s="186">
        <f t="shared" si="44"/>
        <v>3360</v>
      </c>
      <c r="P510" s="185">
        <f t="shared" si="43"/>
        <v>6720</v>
      </c>
      <c r="Q510" s="143">
        <v>2023</v>
      </c>
      <c r="R510" s="143" t="str">
        <f>IFERROR(VLOOKUP(G510,'SOURCE COMPANY'!A:B, 2, FALSE), "")</f>
        <v>DFE PHARMA</v>
      </c>
      <c r="S510" s="143" t="str">
        <f>IFERROR(VLOOKUP(H510,'CUSTOMER NAME'!A:B, 2, FALSE), "")</f>
        <v>CHUTRAU</v>
      </c>
    </row>
    <row r="511" spans="1:19">
      <c r="A511" s="88" t="s">
        <v>807</v>
      </c>
      <c r="B511" s="35">
        <v>7000</v>
      </c>
      <c r="C511" s="200" t="s">
        <v>7</v>
      </c>
      <c r="D511" s="200" t="s">
        <v>1095</v>
      </c>
      <c r="E511" s="47">
        <v>2.98</v>
      </c>
      <c r="F511" s="200" t="s">
        <v>1718</v>
      </c>
      <c r="G511" s="199" t="s">
        <v>88</v>
      </c>
      <c r="H511" s="200" t="s">
        <v>1882</v>
      </c>
      <c r="I511" s="183" t="str">
        <f>I510</f>
        <v>October</v>
      </c>
      <c r="J511" s="184">
        <f>IF(F511="USD", E511, E511 * IFERROR(VLOOKUP(F511, EXCHANGE_RATE!A:B, 2, FALSE), "Currency not found"))</f>
        <v>3.1886000000000001</v>
      </c>
      <c r="K511" s="184">
        <f t="shared" si="41"/>
        <v>3.19</v>
      </c>
      <c r="L511" s="184">
        <f>IF(C511="MTS", B511, B511 * IFERROR(VLOOKUP(C511, 'QTY_CONVERSIONS '!A:B, 2, FALSE), "Units not  found"))</f>
        <v>7</v>
      </c>
      <c r="M511" s="185">
        <f t="shared" si="42"/>
        <v>22330</v>
      </c>
      <c r="N511" s="143" t="str">
        <f>IFERROR(VLOOKUP(D511, Product_Category!A:B, 2, FALSE), "Uncategorized")</f>
        <v>MCC</v>
      </c>
      <c r="O511" s="186">
        <f t="shared" si="44"/>
        <v>3190</v>
      </c>
      <c r="P511" s="185">
        <f t="shared" si="43"/>
        <v>22330</v>
      </c>
      <c r="Q511" s="143">
        <v>2023</v>
      </c>
      <c r="R511" s="143" t="str">
        <f>IFERROR(VLOOKUP(G511,'SOURCE COMPANY'!A:B, 2, FALSE), "")</f>
        <v>DFE PHARMA</v>
      </c>
      <c r="S511" s="143" t="str">
        <f>IFERROR(VLOOKUP(H511,'CUSTOMER NAME'!A:B, 2, FALSE), "")</f>
        <v>CHUTRAU</v>
      </c>
    </row>
    <row r="512" spans="1:19">
      <c r="A512" s="87" t="s">
        <v>807</v>
      </c>
      <c r="B512" s="198">
        <v>2500</v>
      </c>
      <c r="C512" s="198" t="s">
        <v>7</v>
      </c>
      <c r="D512" s="198" t="s">
        <v>1094</v>
      </c>
      <c r="E512" s="147">
        <v>3.22</v>
      </c>
      <c r="F512" s="198" t="s">
        <v>1718</v>
      </c>
      <c r="G512" s="199" t="s">
        <v>88</v>
      </c>
      <c r="H512" s="200" t="s">
        <v>1882</v>
      </c>
      <c r="I512" s="183" t="str">
        <f>I511</f>
        <v>October</v>
      </c>
      <c r="J512" s="184">
        <f>IF(F512="USD", E512, E512 * IFERROR(VLOOKUP(F512, EXCHANGE_RATE!A:B, 2, FALSE), "Currency not found"))</f>
        <v>3.4454000000000002</v>
      </c>
      <c r="K512" s="184">
        <f t="shared" si="41"/>
        <v>3.4499999999999997</v>
      </c>
      <c r="L512" s="184">
        <f>IF(C512="MTS", B512, B512 * IFERROR(VLOOKUP(C512, 'QTY_CONVERSIONS '!A:B, 2, FALSE), "Units not  found"))</f>
        <v>2.5</v>
      </c>
      <c r="M512" s="185">
        <f t="shared" si="42"/>
        <v>8625</v>
      </c>
      <c r="N512" s="143" t="str">
        <f>IFERROR(VLOOKUP(D512, Product_Category!A:B, 2, FALSE), "Uncategorized")</f>
        <v>MCC</v>
      </c>
      <c r="O512" s="186">
        <f t="shared" si="44"/>
        <v>3449.9999999999995</v>
      </c>
      <c r="P512" s="185">
        <f t="shared" si="43"/>
        <v>8624.9999999999982</v>
      </c>
      <c r="Q512" s="143">
        <v>2023</v>
      </c>
      <c r="R512" s="143" t="str">
        <f>IFERROR(VLOOKUP(G512,'SOURCE COMPANY'!A:B, 2, FALSE), "")</f>
        <v>DFE PHARMA</v>
      </c>
      <c r="S512" s="143" t="str">
        <f>IFERROR(VLOOKUP(H512,'CUSTOMER NAME'!A:B, 2, FALSE), "")</f>
        <v>CHUTRAU</v>
      </c>
    </row>
    <row r="513" spans="1:19">
      <c r="A513" s="87" t="s">
        <v>807</v>
      </c>
      <c r="B513" s="198">
        <v>5500</v>
      </c>
      <c r="C513" s="198" t="s">
        <v>7</v>
      </c>
      <c r="D513" s="198" t="s">
        <v>1095</v>
      </c>
      <c r="E513" s="147">
        <v>3</v>
      </c>
      <c r="F513" s="198" t="s">
        <v>1718</v>
      </c>
      <c r="G513" s="199" t="s">
        <v>88</v>
      </c>
      <c r="H513" s="200" t="s">
        <v>1882</v>
      </c>
      <c r="I513" s="183" t="str">
        <f>I512</f>
        <v>October</v>
      </c>
      <c r="J513" s="184">
        <f>IF(F513="USD", E513, E513 * IFERROR(VLOOKUP(F513, EXCHANGE_RATE!A:B, 2, FALSE), "Currency not found"))</f>
        <v>3.21</v>
      </c>
      <c r="K513" s="184">
        <f t="shared" si="41"/>
        <v>3.21</v>
      </c>
      <c r="L513" s="184">
        <f>IF(C513="MTS", B513, B513 * IFERROR(VLOOKUP(C513, 'QTY_CONVERSIONS '!A:B, 2, FALSE), "Units not  found"))</f>
        <v>5.5</v>
      </c>
      <c r="M513" s="185">
        <f t="shared" si="42"/>
        <v>17655</v>
      </c>
      <c r="N513" s="143" t="str">
        <f>IFERROR(VLOOKUP(D513, Product_Category!A:B, 2, FALSE), "Uncategorized")</f>
        <v>MCC</v>
      </c>
      <c r="O513" s="186">
        <f t="shared" si="44"/>
        <v>3210</v>
      </c>
      <c r="P513" s="185">
        <f t="shared" si="43"/>
        <v>17655</v>
      </c>
      <c r="Q513" s="143">
        <v>2023</v>
      </c>
      <c r="R513" s="143" t="str">
        <f>IFERROR(VLOOKUP(G513,'SOURCE COMPANY'!A:B, 2, FALSE), "")</f>
        <v>DFE PHARMA</v>
      </c>
      <c r="S513" s="143" t="str">
        <f>IFERROR(VLOOKUP(H513,'CUSTOMER NAME'!A:B, 2, FALSE), "")</f>
        <v>CHUTRAU</v>
      </c>
    </row>
    <row r="514" spans="1:19">
      <c r="A514" s="88" t="s">
        <v>807</v>
      </c>
      <c r="B514" s="200">
        <v>1000</v>
      </c>
      <c r="C514" s="200" t="s">
        <v>7</v>
      </c>
      <c r="D514" s="200" t="s">
        <v>1096</v>
      </c>
      <c r="E514" s="150">
        <v>3.3</v>
      </c>
      <c r="F514" s="200" t="s">
        <v>1718</v>
      </c>
      <c r="G514" s="199" t="s">
        <v>88</v>
      </c>
      <c r="H514" s="200" t="s">
        <v>1882</v>
      </c>
      <c r="I514" s="183" t="str">
        <f>I513</f>
        <v>October</v>
      </c>
      <c r="J514" s="184">
        <f>IF(F514="USD", E514, E514 * IFERROR(VLOOKUP(F514, EXCHANGE_RATE!A:B, 2, FALSE), "Currency not found"))</f>
        <v>3.5310000000000001</v>
      </c>
      <c r="K514" s="184">
        <f t="shared" ref="K514:K577" si="46">ROUNDUP(J514,2)</f>
        <v>3.5399999999999996</v>
      </c>
      <c r="L514" s="184">
        <f>IF(C514="MTS", B514, B514 * IFERROR(VLOOKUP(C514, 'QTY_CONVERSIONS '!A:B, 2, FALSE), "Units not  found"))</f>
        <v>1</v>
      </c>
      <c r="M514" s="185">
        <f t="shared" ref="M514:M577" si="47">B514*K514</f>
        <v>3539.9999999999995</v>
      </c>
      <c r="N514" s="143" t="str">
        <f>IFERROR(VLOOKUP(D514, Product_Category!A:B, 2, FALSE), "Uncategorized")</f>
        <v>MCC</v>
      </c>
      <c r="O514" s="186">
        <f t="shared" si="44"/>
        <v>3539.9999999999995</v>
      </c>
      <c r="P514" s="185">
        <f t="shared" ref="P514:P577" si="48">L514*O514</f>
        <v>3539.9999999999995</v>
      </c>
      <c r="Q514" s="143">
        <v>2023</v>
      </c>
      <c r="R514" s="143" t="str">
        <f>IFERROR(VLOOKUP(G514,'SOURCE COMPANY'!A:B, 2, FALSE), "")</f>
        <v>DFE PHARMA</v>
      </c>
      <c r="S514" s="143" t="str">
        <f>IFERROR(VLOOKUP(H514,'CUSTOMER NAME'!A:B, 2, FALSE), "")</f>
        <v>CHUTRAU</v>
      </c>
    </row>
    <row r="515" spans="1:19">
      <c r="A515" s="191" t="s">
        <v>860</v>
      </c>
      <c r="B515" s="121">
        <v>2000</v>
      </c>
      <c r="C515" s="121" t="s">
        <v>7</v>
      </c>
      <c r="D515" s="121" t="s">
        <v>3048</v>
      </c>
      <c r="E515" s="121">
        <v>3.2</v>
      </c>
      <c r="F515" s="121" t="s">
        <v>9</v>
      </c>
      <c r="G515" s="199" t="s">
        <v>795</v>
      </c>
      <c r="H515" s="124" t="s">
        <v>3098</v>
      </c>
      <c r="I515" s="187" t="s">
        <v>3034</v>
      </c>
      <c r="J515" s="184">
        <f>IF(F515="USD", E515, E515 * IFERROR(VLOOKUP(F515, EXCHANGE_RATE!A:B, 2, FALSE), "Currency not found"))</f>
        <v>3.2</v>
      </c>
      <c r="K515" s="184">
        <f t="shared" si="46"/>
        <v>3.2</v>
      </c>
      <c r="L515" s="184">
        <f>IF(C515="MTS", B515, B515 * IFERROR(VLOOKUP(C515, 'QTY_CONVERSIONS '!A:B, 2, FALSE), "Units not  found"))</f>
        <v>2</v>
      </c>
      <c r="M515" s="185">
        <f t="shared" si="47"/>
        <v>6400</v>
      </c>
      <c r="N515" s="143" t="str">
        <f>IFERROR(VLOOKUP(D515, Product_Category!A:B, 2, FALSE), "Uncategorized")</f>
        <v>CROSCARMELLOSE SODIUM</v>
      </c>
      <c r="O515" s="186">
        <f t="shared" ref="O515:O578" si="49">K515*1000</f>
        <v>3200</v>
      </c>
      <c r="P515" s="185">
        <f t="shared" si="48"/>
        <v>6400</v>
      </c>
      <c r="Q515" s="143">
        <v>2023</v>
      </c>
      <c r="R515" s="143" t="str">
        <f>IFERROR(VLOOKUP(G515,'SOURCE COMPANY'!A:B, 2, FALSE), "")</f>
        <v>INNOREX PHARMA</v>
      </c>
      <c r="S515" s="143" t="str">
        <f>IFERROR(VLOOKUP(H515,'CUSTOMER NAME'!A:B, 2, FALSE), "")</f>
        <v>CIB Bank</v>
      </c>
    </row>
    <row r="516" spans="1:19">
      <c r="A516" s="188" t="s">
        <v>860</v>
      </c>
      <c r="B516" s="124">
        <v>5000</v>
      </c>
      <c r="C516" s="124" t="s">
        <v>7</v>
      </c>
      <c r="D516" s="124" t="s">
        <v>266</v>
      </c>
      <c r="E516" s="124">
        <v>2.5</v>
      </c>
      <c r="F516" s="124" t="s">
        <v>9</v>
      </c>
      <c r="G516" s="199" t="s">
        <v>795</v>
      </c>
      <c r="H516" s="124" t="s">
        <v>3098</v>
      </c>
      <c r="I516" s="187" t="s">
        <v>3034</v>
      </c>
      <c r="J516" s="184">
        <f>IF(F516="USD", E516, E516 * IFERROR(VLOOKUP(F516, EXCHANGE_RATE!A:B, 2, FALSE), "Currency not found"))</f>
        <v>2.5</v>
      </c>
      <c r="K516" s="184">
        <f t="shared" si="46"/>
        <v>2.5</v>
      </c>
      <c r="L516" s="184">
        <f>IF(C516="MTS", B516, B516 * IFERROR(VLOOKUP(C516, 'QTY_CONVERSIONS '!A:B, 2, FALSE), "Units not  found"))</f>
        <v>5</v>
      </c>
      <c r="M516" s="185">
        <f t="shared" si="47"/>
        <v>12500</v>
      </c>
      <c r="N516" s="143" t="str">
        <f>IFERROR(VLOOKUP(D516, Product_Category!A:B, 2, FALSE), "Uncategorized")</f>
        <v>MCC</v>
      </c>
      <c r="O516" s="186">
        <f t="shared" si="49"/>
        <v>2500</v>
      </c>
      <c r="P516" s="185">
        <f t="shared" si="48"/>
        <v>12500</v>
      </c>
      <c r="Q516" s="143">
        <v>2023</v>
      </c>
      <c r="R516" s="143" t="str">
        <f>IFERROR(VLOOKUP(G516,'SOURCE COMPANY'!A:B, 2, FALSE), "")</f>
        <v>INNOREX PHARMA</v>
      </c>
      <c r="S516" s="143" t="str">
        <f>IFERROR(VLOOKUP(H516,'CUSTOMER NAME'!A:B, 2, FALSE), "")</f>
        <v>CIB Bank</v>
      </c>
    </row>
    <row r="517" spans="1:19">
      <c r="A517" s="188" t="s">
        <v>860</v>
      </c>
      <c r="B517" s="124">
        <v>1000</v>
      </c>
      <c r="C517" s="124" t="s">
        <v>7</v>
      </c>
      <c r="D517" s="124" t="s">
        <v>3102</v>
      </c>
      <c r="E517" s="124">
        <v>2.5</v>
      </c>
      <c r="F517" s="124" t="s">
        <v>9</v>
      </c>
      <c r="G517" s="199" t="s">
        <v>795</v>
      </c>
      <c r="H517" s="124" t="s">
        <v>3098</v>
      </c>
      <c r="I517" s="187" t="s">
        <v>3034</v>
      </c>
      <c r="J517" s="184">
        <f>IF(F517="USD", E517, E517 * IFERROR(VLOOKUP(F517, EXCHANGE_RATE!A:B, 2, FALSE), "Currency not found"))</f>
        <v>2.5</v>
      </c>
      <c r="K517" s="184">
        <f t="shared" si="46"/>
        <v>2.5</v>
      </c>
      <c r="L517" s="184">
        <f>IF(C517="MTS", B517, B517 * IFERROR(VLOOKUP(C517, 'QTY_CONVERSIONS '!A:B, 2, FALSE), "Units not  found"))</f>
        <v>1</v>
      </c>
      <c r="M517" s="185">
        <f t="shared" si="47"/>
        <v>2500</v>
      </c>
      <c r="N517" s="143" t="str">
        <f>IFERROR(VLOOKUP(D517, Product_Category!A:B, 2, FALSE), "Uncategorized")</f>
        <v>MCC</v>
      </c>
      <c r="O517" s="186">
        <f t="shared" si="49"/>
        <v>2500</v>
      </c>
      <c r="P517" s="185">
        <f t="shared" si="48"/>
        <v>2500</v>
      </c>
      <c r="Q517" s="143">
        <v>2023</v>
      </c>
      <c r="R517" s="143" t="str">
        <f>IFERROR(VLOOKUP(G517,'SOURCE COMPANY'!A:B, 2, FALSE), "")</f>
        <v>INNOREX PHARMA</v>
      </c>
      <c r="S517" s="143" t="str">
        <f>IFERROR(VLOOKUP(H517,'CUSTOMER NAME'!A:B, 2, FALSE), "")</f>
        <v>CIB Bank</v>
      </c>
    </row>
    <row r="518" spans="1:19">
      <c r="A518" s="85" t="s">
        <v>532</v>
      </c>
      <c r="B518" s="199">
        <v>1500</v>
      </c>
      <c r="C518" s="199" t="s">
        <v>7</v>
      </c>
      <c r="D518" s="199" t="s">
        <v>533</v>
      </c>
      <c r="E518" s="147">
        <v>2.2999999999999998</v>
      </c>
      <c r="F518" s="199" t="s">
        <v>9</v>
      </c>
      <c r="G518" s="134" t="s">
        <v>3961</v>
      </c>
      <c r="H518" s="199" t="s">
        <v>534</v>
      </c>
      <c r="I518" s="183" t="s">
        <v>2560</v>
      </c>
      <c r="J518" s="184">
        <f>IF(F518="USD", E518, E518 * IFERROR(VLOOKUP(F518, EXCHANGE_RATE!A:B, 2, FALSE), "Currency not found"))</f>
        <v>2.2999999999999998</v>
      </c>
      <c r="K518" s="184">
        <f t="shared" si="46"/>
        <v>2.2999999999999998</v>
      </c>
      <c r="L518" s="184">
        <f>IF(C518="MTS", B518, B518 * IFERROR(VLOOKUP(C518, 'QTY_CONVERSIONS '!A:B, 2, FALSE), "Units not  found"))</f>
        <v>1.5</v>
      </c>
      <c r="M518" s="185">
        <f t="shared" si="47"/>
        <v>3449.9999999999995</v>
      </c>
      <c r="N518" s="143" t="str">
        <f>IFERROR(VLOOKUP(D518, Product_Category!A:B, 2, FALSE), "Uncategorized")</f>
        <v>MCC</v>
      </c>
      <c r="O518" s="186">
        <f t="shared" si="49"/>
        <v>2300</v>
      </c>
      <c r="P518" s="185">
        <f t="shared" si="48"/>
        <v>3450</v>
      </c>
      <c r="Q518" s="143">
        <v>2023</v>
      </c>
      <c r="R518" s="143" t="str">
        <f>IFERROR(VLOOKUP(G518,'SOURCE COMPANY'!A:B, 2, FALSE), "")</f>
        <v>Waylink International</v>
      </c>
      <c r="S518" s="143" t="str">
        <f>IFERROR(VLOOKUP(H518,'CUSTOMER NAME'!A:B, 2, FALSE), "")</f>
        <v>HOQUE &amp; DAUGHTER</v>
      </c>
    </row>
    <row r="519" spans="1:19">
      <c r="A519" s="85" t="s">
        <v>532</v>
      </c>
      <c r="B519" s="199">
        <v>1500</v>
      </c>
      <c r="C519" s="199" t="s">
        <v>7</v>
      </c>
      <c r="D519" s="199" t="s">
        <v>533</v>
      </c>
      <c r="E519" s="147">
        <v>2.2999999999999998</v>
      </c>
      <c r="F519" s="199" t="s">
        <v>9</v>
      </c>
      <c r="G519" s="134" t="s">
        <v>3961</v>
      </c>
      <c r="H519" s="199" t="s">
        <v>534</v>
      </c>
      <c r="I519" s="183" t="str">
        <f>I518</f>
        <v>Jan</v>
      </c>
      <c r="J519" s="184">
        <f>IF(F519="USD", E519, E519 * IFERROR(VLOOKUP(F519, EXCHANGE_RATE!A:B, 2, FALSE), "Currency not found"))</f>
        <v>2.2999999999999998</v>
      </c>
      <c r="K519" s="184">
        <f t="shared" si="46"/>
        <v>2.2999999999999998</v>
      </c>
      <c r="L519" s="184">
        <f>IF(C519="MTS", B519, B519 * IFERROR(VLOOKUP(C519, 'QTY_CONVERSIONS '!A:B, 2, FALSE), "Units not  found"))</f>
        <v>1.5</v>
      </c>
      <c r="M519" s="185">
        <f t="shared" si="47"/>
        <v>3449.9999999999995</v>
      </c>
      <c r="N519" s="143" t="str">
        <f>IFERROR(VLOOKUP(D519, Product_Category!A:B, 2, FALSE), "Uncategorized")</f>
        <v>MCC</v>
      </c>
      <c r="O519" s="186">
        <f t="shared" si="49"/>
        <v>2300</v>
      </c>
      <c r="P519" s="185">
        <f t="shared" si="48"/>
        <v>3450</v>
      </c>
      <c r="Q519" s="143">
        <v>2023</v>
      </c>
      <c r="R519" s="143" t="str">
        <f>IFERROR(VLOOKUP(G519,'SOURCE COMPANY'!A:B, 2, FALSE), "")</f>
        <v>Waylink International</v>
      </c>
      <c r="S519" s="143" t="str">
        <f>IFERROR(VLOOKUP(H519,'CUSTOMER NAME'!A:B, 2, FALSE), "")</f>
        <v>HOQUE &amp; DAUGHTER</v>
      </c>
    </row>
    <row r="520" spans="1:19">
      <c r="A520" s="85" t="s">
        <v>532</v>
      </c>
      <c r="B520" s="199">
        <v>1500</v>
      </c>
      <c r="C520" s="199" t="s">
        <v>7</v>
      </c>
      <c r="D520" s="199" t="s">
        <v>533</v>
      </c>
      <c r="E520" s="147">
        <v>2.2999999999999998</v>
      </c>
      <c r="F520" s="199" t="s">
        <v>9</v>
      </c>
      <c r="G520" s="134" t="s">
        <v>3961</v>
      </c>
      <c r="H520" s="199" t="s">
        <v>534</v>
      </c>
      <c r="I520" s="183" t="str">
        <f>I519</f>
        <v>Jan</v>
      </c>
      <c r="J520" s="184">
        <f>IF(F520="USD", E520, E520 * IFERROR(VLOOKUP(F520, EXCHANGE_RATE!A:B, 2, FALSE), "Currency not found"))</f>
        <v>2.2999999999999998</v>
      </c>
      <c r="K520" s="184">
        <f t="shared" si="46"/>
        <v>2.2999999999999998</v>
      </c>
      <c r="L520" s="184">
        <f>IF(C520="MTS", B520, B520 * IFERROR(VLOOKUP(C520, 'QTY_CONVERSIONS '!A:B, 2, FALSE), "Units not  found"))</f>
        <v>1.5</v>
      </c>
      <c r="M520" s="185">
        <f t="shared" si="47"/>
        <v>3449.9999999999995</v>
      </c>
      <c r="N520" s="143" t="str">
        <f>IFERROR(VLOOKUP(D520, Product_Category!A:B, 2, FALSE), "Uncategorized")</f>
        <v>MCC</v>
      </c>
      <c r="O520" s="186">
        <f t="shared" si="49"/>
        <v>2300</v>
      </c>
      <c r="P520" s="185">
        <f t="shared" si="48"/>
        <v>3450</v>
      </c>
      <c r="Q520" s="143">
        <v>2023</v>
      </c>
      <c r="R520" s="143" t="str">
        <f>IFERROR(VLOOKUP(G520,'SOURCE COMPANY'!A:B, 2, FALSE), "")</f>
        <v>Waylink International</v>
      </c>
      <c r="S520" s="143" t="str">
        <f>IFERROR(VLOOKUP(H520,'CUSTOMER NAME'!A:B, 2, FALSE), "")</f>
        <v>HOQUE &amp; DAUGHTER</v>
      </c>
    </row>
    <row r="521" spans="1:19">
      <c r="A521" s="85" t="s">
        <v>816</v>
      </c>
      <c r="B521" s="199">
        <v>2000</v>
      </c>
      <c r="C521" s="199" t="s">
        <v>7</v>
      </c>
      <c r="D521" s="199" t="s">
        <v>819</v>
      </c>
      <c r="E521" s="147">
        <v>5.4998899999999997</v>
      </c>
      <c r="F521" s="199" t="s">
        <v>9</v>
      </c>
      <c r="G521" s="134" t="s">
        <v>2998</v>
      </c>
      <c r="H521" s="199" t="s">
        <v>823</v>
      </c>
      <c r="I521" s="183" t="str">
        <f>I520</f>
        <v>Jan</v>
      </c>
      <c r="J521" s="184">
        <f>IF(F521="USD", E521, E521 * IFERROR(VLOOKUP(F521, EXCHANGE_RATE!A:B, 2, FALSE), "Currency not found"))</f>
        <v>5.4998899999999997</v>
      </c>
      <c r="K521" s="184">
        <f t="shared" si="46"/>
        <v>5.5</v>
      </c>
      <c r="L521" s="184">
        <f>IF(C521="MTS", B521, B521 * IFERROR(VLOOKUP(C521, 'QTY_CONVERSIONS '!A:B, 2, FALSE), "Units not  found"))</f>
        <v>2</v>
      </c>
      <c r="M521" s="185">
        <f t="shared" si="47"/>
        <v>11000</v>
      </c>
      <c r="N521" s="143" t="str">
        <f>IFERROR(VLOOKUP(D521, Product_Category!A:B, 2, FALSE), "Uncategorized")</f>
        <v>CROSCARMELLOSE SODIUM</v>
      </c>
      <c r="O521" s="186">
        <f t="shared" si="49"/>
        <v>5500</v>
      </c>
      <c r="P521" s="185">
        <f t="shared" si="48"/>
        <v>11000</v>
      </c>
      <c r="Q521" s="143">
        <v>2023</v>
      </c>
      <c r="R521" s="143" t="str">
        <f>IFERROR(VLOOKUP(G521,'SOURCE COMPANY'!A:B, 2, FALSE), "")</f>
        <v>SIGNET</v>
      </c>
      <c r="S521" s="143" t="str">
        <f>IFERROR(VLOOKUP(H521,'CUSTOMER NAME'!A:B, 2, FALSE), "")</f>
        <v>NOVARTIS LTD</v>
      </c>
    </row>
    <row r="522" spans="1:19">
      <c r="A522" s="85" t="s">
        <v>816</v>
      </c>
      <c r="B522" s="199">
        <v>80</v>
      </c>
      <c r="C522" s="199" t="s">
        <v>7</v>
      </c>
      <c r="D522" s="199" t="s">
        <v>173</v>
      </c>
      <c r="E522" s="147">
        <v>30.199396</v>
      </c>
      <c r="F522" s="199" t="s">
        <v>9</v>
      </c>
      <c r="G522" s="134" t="s">
        <v>59</v>
      </c>
      <c r="H522" s="199" t="s">
        <v>824</v>
      </c>
      <c r="I522" s="183" t="str">
        <f>I521</f>
        <v>Jan</v>
      </c>
      <c r="J522" s="184">
        <f>IF(F522="USD", E522, E522 * IFERROR(VLOOKUP(F522, EXCHANGE_RATE!A:B, 2, FALSE), "Currency not found"))</f>
        <v>30.199396</v>
      </c>
      <c r="K522" s="184">
        <f t="shared" si="46"/>
        <v>30.200000000000003</v>
      </c>
      <c r="L522" s="184">
        <f>IF(C522="MTS", B522, B522 * IFERROR(VLOOKUP(C522, 'QTY_CONVERSIONS '!A:B, 2, FALSE), "Units not  found"))</f>
        <v>0.08</v>
      </c>
      <c r="M522" s="185">
        <f t="shared" si="47"/>
        <v>2416</v>
      </c>
      <c r="N522" s="143" t="str">
        <f>IFERROR(VLOOKUP(D522, Product_Category!A:B, 2, FALSE), "Uncategorized")</f>
        <v>SSG</v>
      </c>
      <c r="O522" s="186">
        <f t="shared" si="49"/>
        <v>30200.000000000004</v>
      </c>
      <c r="P522" s="185">
        <f t="shared" si="48"/>
        <v>2416.0000000000005</v>
      </c>
      <c r="Q522" s="143">
        <v>2023</v>
      </c>
      <c r="R522" s="143" t="str">
        <f>IFERROR(VLOOKUP(G522,'SOURCE COMPANY'!A:B, 2, FALSE), "")</f>
        <v>JRS PHARMA</v>
      </c>
      <c r="S522" s="143" t="str">
        <f>IFERROR(VLOOKUP(H522,'CUSTOMER NAME'!A:B, 2, FALSE), "")</f>
        <v>RANGS PHARMA</v>
      </c>
    </row>
    <row r="523" spans="1:19">
      <c r="A523" s="192" t="s">
        <v>1025</v>
      </c>
      <c r="B523" s="134">
        <v>200</v>
      </c>
      <c r="C523" s="134" t="s">
        <v>7</v>
      </c>
      <c r="D523" s="134" t="s">
        <v>2880</v>
      </c>
      <c r="E523" s="134">
        <v>30.62</v>
      </c>
      <c r="F523" s="134" t="s">
        <v>9</v>
      </c>
      <c r="G523" s="134" t="s">
        <v>736</v>
      </c>
      <c r="H523" s="198" t="s">
        <v>2199</v>
      </c>
      <c r="I523" s="187" t="s">
        <v>2670</v>
      </c>
      <c r="J523" s="184">
        <f>IF(F523="USD", E523, E523 * IFERROR(VLOOKUP(F523, EXCHANGE_RATE!A:B, 2, FALSE), "Currency not found"))</f>
        <v>30.62</v>
      </c>
      <c r="K523" s="184">
        <f t="shared" si="46"/>
        <v>30.62</v>
      </c>
      <c r="L523" s="184">
        <f>IF(C523="MTS", B523, B523 * IFERROR(VLOOKUP(C523, 'QTY_CONVERSIONS '!A:B, 2, FALSE), "Units not  found"))</f>
        <v>0.2</v>
      </c>
      <c r="M523" s="185">
        <f t="shared" si="47"/>
        <v>6124</v>
      </c>
      <c r="N523" s="143" t="str">
        <f>IFERROR(VLOOKUP(D523, Product_Category!A:B, 2, FALSE), "Uncategorized")</f>
        <v>CROSCARMELLOSE SODIUM</v>
      </c>
      <c r="O523" s="186">
        <f t="shared" si="49"/>
        <v>30620</v>
      </c>
      <c r="P523" s="185">
        <f t="shared" si="48"/>
        <v>6124</v>
      </c>
      <c r="Q523" s="143">
        <v>2023</v>
      </c>
      <c r="R523" s="143" t="str">
        <f>IFERROR(VLOOKUP(G523,'SOURCE COMPANY'!A:B, 2, FALSE), "")</f>
        <v>ALVITA PHARMA</v>
      </c>
      <c r="S523" s="143" t="str">
        <f>IFERROR(VLOOKUP(H523,'CUSTOMER NAME'!A:B, 2, FALSE), "")</f>
        <v>CIC LIFESCIENCES</v>
      </c>
    </row>
    <row r="524" spans="1:19">
      <c r="A524" s="192" t="s">
        <v>1025</v>
      </c>
      <c r="B524" s="134">
        <v>175</v>
      </c>
      <c r="C524" s="134" t="s">
        <v>7</v>
      </c>
      <c r="D524" s="134" t="s">
        <v>910</v>
      </c>
      <c r="E524" s="134">
        <v>2.83</v>
      </c>
      <c r="F524" s="134" t="s">
        <v>9</v>
      </c>
      <c r="G524" s="134" t="s">
        <v>736</v>
      </c>
      <c r="H524" s="198" t="s">
        <v>2199</v>
      </c>
      <c r="I524" s="187" t="s">
        <v>3893</v>
      </c>
      <c r="J524" s="184">
        <f>IF(F524="USD", E524, E524 * IFERROR(VLOOKUP(F524, EXCHANGE_RATE!A:B, 2, FALSE), "Currency not found"))</f>
        <v>2.83</v>
      </c>
      <c r="K524" s="184">
        <f t="shared" si="46"/>
        <v>2.83</v>
      </c>
      <c r="L524" s="184">
        <f>IF(C524="MTS", B524, B524 * IFERROR(VLOOKUP(C524, 'QTY_CONVERSIONS '!A:B, 2, FALSE), "Units not  found"))</f>
        <v>0.17500000000000002</v>
      </c>
      <c r="M524" s="185">
        <f t="shared" si="47"/>
        <v>495.25</v>
      </c>
      <c r="N524" s="143" t="str">
        <f>IFERROR(VLOOKUP(D524, Product_Category!A:B, 2, FALSE), "Uncategorized")</f>
        <v>MAGNESIUM STEARATE</v>
      </c>
      <c r="O524" s="186">
        <f t="shared" si="49"/>
        <v>2830</v>
      </c>
      <c r="P524" s="185">
        <f t="shared" si="48"/>
        <v>495.25000000000006</v>
      </c>
      <c r="Q524" s="143">
        <v>2023</v>
      </c>
      <c r="R524" s="143" t="str">
        <f>IFERROR(VLOOKUP(G524,'SOURCE COMPANY'!A:B, 2, FALSE), "")</f>
        <v>ALVITA PHARMA</v>
      </c>
      <c r="S524" s="143" t="str">
        <f>IFERROR(VLOOKUP(H524,'CUSTOMER NAME'!A:B, 2, FALSE), "")</f>
        <v>CIC LIFESCIENCES</v>
      </c>
    </row>
    <row r="525" spans="1:19">
      <c r="A525" s="87" t="s">
        <v>729</v>
      </c>
      <c r="B525" s="204">
        <v>440</v>
      </c>
      <c r="C525" s="198" t="s">
        <v>7</v>
      </c>
      <c r="D525" s="198" t="s">
        <v>1014</v>
      </c>
      <c r="E525" s="206">
        <v>36.65</v>
      </c>
      <c r="F525" s="198" t="s">
        <v>9</v>
      </c>
      <c r="G525" s="199" t="s">
        <v>498</v>
      </c>
      <c r="H525" s="198" t="s">
        <v>2647</v>
      </c>
      <c r="I525" s="183" t="str">
        <f t="shared" ref="I525:I531" si="50">I524</f>
        <v>December</v>
      </c>
      <c r="J525" s="184">
        <f>IF(F525="USD", E525, E525 * IFERROR(VLOOKUP(F525, EXCHANGE_RATE!A:B, 2, FALSE), "Currency not found"))</f>
        <v>36.65</v>
      </c>
      <c r="K525" s="184">
        <f t="shared" si="46"/>
        <v>36.65</v>
      </c>
      <c r="L525" s="184">
        <f>IF(C525="MTS", B525, B525 * IFERROR(VLOOKUP(C525, 'QTY_CONVERSIONS '!A:B, 2, FALSE), "Units not  found"))</f>
        <v>0.44</v>
      </c>
      <c r="M525" s="185">
        <f t="shared" si="47"/>
        <v>16126</v>
      </c>
      <c r="N525" s="143" t="str">
        <f>IFERROR(VLOOKUP(D525, Product_Category!A:B, 2, FALSE), "Uncategorized")</f>
        <v>MAGNESIUM STEARATE</v>
      </c>
      <c r="O525" s="186">
        <f t="shared" si="49"/>
        <v>36650</v>
      </c>
      <c r="P525" s="185">
        <f t="shared" si="48"/>
        <v>16126</v>
      </c>
      <c r="Q525" s="143">
        <v>2023</v>
      </c>
      <c r="R525" s="143" t="str">
        <f>IFERROR(VLOOKUP(G525,'SOURCE COMPANY'!A:B, 2, FALSE), "")</f>
        <v>AVANTOR MATERIALS</v>
      </c>
      <c r="S525" s="143" t="str">
        <f>IFERROR(VLOOKUP(H525,'CUSTOMER NAME'!A:B, 2, FALSE), "")</f>
        <v>CIPLA</v>
      </c>
    </row>
    <row r="526" spans="1:19">
      <c r="A526" s="85" t="s">
        <v>1019</v>
      </c>
      <c r="B526" s="199">
        <v>2100</v>
      </c>
      <c r="C526" s="199" t="s">
        <v>7</v>
      </c>
      <c r="D526" s="199" t="s">
        <v>1014</v>
      </c>
      <c r="E526" s="147">
        <v>6.1998759999999997</v>
      </c>
      <c r="F526" s="199" t="s">
        <v>9</v>
      </c>
      <c r="G526" s="199" t="s">
        <v>498</v>
      </c>
      <c r="H526" s="198" t="s">
        <v>2647</v>
      </c>
      <c r="I526" s="183" t="str">
        <f t="shared" si="50"/>
        <v>December</v>
      </c>
      <c r="J526" s="184">
        <f>IF(F526="USD", E526, E526 * IFERROR(VLOOKUP(F526, EXCHANGE_RATE!A:B, 2, FALSE), "Currency not found"))</f>
        <v>6.1998759999999997</v>
      </c>
      <c r="K526" s="184">
        <f t="shared" si="46"/>
        <v>6.2</v>
      </c>
      <c r="L526" s="184">
        <f>IF(C526="MTS", B526, B526 * IFERROR(VLOOKUP(C526, 'QTY_CONVERSIONS '!A:B, 2, FALSE), "Units not  found"))</f>
        <v>2.1</v>
      </c>
      <c r="M526" s="185">
        <f t="shared" si="47"/>
        <v>13020</v>
      </c>
      <c r="N526" s="143" t="str">
        <f>IFERROR(VLOOKUP(D526, Product_Category!A:B, 2, FALSE), "Uncategorized")</f>
        <v>MAGNESIUM STEARATE</v>
      </c>
      <c r="O526" s="186">
        <f t="shared" si="49"/>
        <v>6200</v>
      </c>
      <c r="P526" s="185">
        <f t="shared" si="48"/>
        <v>13020</v>
      </c>
      <c r="Q526" s="143">
        <v>2023</v>
      </c>
      <c r="R526" s="143" t="str">
        <f>IFERROR(VLOOKUP(G526,'SOURCE COMPANY'!A:B, 2, FALSE), "")</f>
        <v>AVANTOR MATERIALS</v>
      </c>
      <c r="S526" s="143" t="str">
        <f>IFERROR(VLOOKUP(H526,'CUSTOMER NAME'!A:B, 2, FALSE), "")</f>
        <v>CIPLA</v>
      </c>
    </row>
    <row r="527" spans="1:19">
      <c r="A527" s="87" t="s">
        <v>1566</v>
      </c>
      <c r="B527" s="198">
        <v>4000</v>
      </c>
      <c r="C527" s="198" t="s">
        <v>1647</v>
      </c>
      <c r="D527" s="198" t="s">
        <v>1582</v>
      </c>
      <c r="E527" s="62">
        <v>2260</v>
      </c>
      <c r="F527" s="198" t="s">
        <v>9</v>
      </c>
      <c r="G527" s="134" t="s">
        <v>2998</v>
      </c>
      <c r="H527" s="198" t="s">
        <v>2647</v>
      </c>
      <c r="I527" s="183" t="str">
        <f t="shared" si="50"/>
        <v>December</v>
      </c>
      <c r="J527" s="184">
        <f>IF(F527="USD", E527, E527 * IFERROR(VLOOKUP(F527, EXCHANGE_RATE!A:B, 2, FALSE), "Currency not found"))</f>
        <v>2260</v>
      </c>
      <c r="K527" s="184">
        <f t="shared" si="46"/>
        <v>2260</v>
      </c>
      <c r="L527" s="184">
        <f>IF(C527="MTS", B527, B527 * IFERROR(VLOOKUP(C527, 'QTY_CONVERSIONS '!A:B, 2, FALSE), "Units not  found"))</f>
        <v>4000</v>
      </c>
      <c r="M527" s="185">
        <f t="shared" si="47"/>
        <v>9040000</v>
      </c>
      <c r="N527" s="143" t="str">
        <f>IFERROR(VLOOKUP(D527, Product_Category!A:B, 2, FALSE), "Uncategorized")</f>
        <v>MCC</v>
      </c>
      <c r="O527" s="186">
        <f t="shared" si="49"/>
        <v>2260000</v>
      </c>
      <c r="P527" s="185">
        <f t="shared" si="48"/>
        <v>9040000000</v>
      </c>
      <c r="Q527" s="143">
        <v>2023</v>
      </c>
      <c r="R527" s="143" t="str">
        <f>IFERROR(VLOOKUP(G527,'SOURCE COMPANY'!A:B, 2, FALSE), "")</f>
        <v>SIGNET</v>
      </c>
      <c r="S527" s="143" t="str">
        <f>IFERROR(VLOOKUP(H527,'CUSTOMER NAME'!A:B, 2, FALSE), "")</f>
        <v>CIPLA</v>
      </c>
    </row>
    <row r="528" spans="1:19">
      <c r="A528" s="85" t="s">
        <v>1019</v>
      </c>
      <c r="B528" s="199">
        <v>3000</v>
      </c>
      <c r="C528" s="199" t="s">
        <v>7</v>
      </c>
      <c r="D528" s="199" t="s">
        <v>1020</v>
      </c>
      <c r="E528" s="147">
        <v>6.1998759999999997</v>
      </c>
      <c r="F528" s="199" t="s">
        <v>9</v>
      </c>
      <c r="G528" s="134" t="s">
        <v>2998</v>
      </c>
      <c r="H528" s="198" t="s">
        <v>2647</v>
      </c>
      <c r="I528" s="183" t="str">
        <f t="shared" si="50"/>
        <v>December</v>
      </c>
      <c r="J528" s="184">
        <f>IF(F528="USD", E528, E528 * IFERROR(VLOOKUP(F528, EXCHANGE_RATE!A:B, 2, FALSE), "Currency not found"))</f>
        <v>6.1998759999999997</v>
      </c>
      <c r="K528" s="184">
        <f t="shared" si="46"/>
        <v>6.2</v>
      </c>
      <c r="L528" s="184">
        <f>IF(C528="MTS", B528, B528 * IFERROR(VLOOKUP(C528, 'QTY_CONVERSIONS '!A:B, 2, FALSE), "Units not  found"))</f>
        <v>3</v>
      </c>
      <c r="M528" s="185">
        <f t="shared" si="47"/>
        <v>18600</v>
      </c>
      <c r="N528" s="143" t="str">
        <f>IFERROR(VLOOKUP(D528, Product_Category!A:B, 2, FALSE), "Uncategorized")</f>
        <v>MCC</v>
      </c>
      <c r="O528" s="186">
        <f t="shared" si="49"/>
        <v>6200</v>
      </c>
      <c r="P528" s="185">
        <f t="shared" si="48"/>
        <v>18600</v>
      </c>
      <c r="Q528" s="143">
        <v>2023</v>
      </c>
      <c r="R528" s="143" t="str">
        <f>IFERROR(VLOOKUP(G528,'SOURCE COMPANY'!A:B, 2, FALSE), "")</f>
        <v>SIGNET</v>
      </c>
      <c r="S528" s="143" t="str">
        <f>IFERROR(VLOOKUP(H528,'CUSTOMER NAME'!A:B, 2, FALSE), "")</f>
        <v>CIPLA</v>
      </c>
    </row>
    <row r="529" spans="1:19">
      <c r="A529" s="85" t="s">
        <v>1019</v>
      </c>
      <c r="B529" s="199">
        <v>2700</v>
      </c>
      <c r="C529" s="199" t="s">
        <v>7</v>
      </c>
      <c r="D529" s="199" t="s">
        <v>1021</v>
      </c>
      <c r="E529" s="147">
        <v>9.3998120000000007</v>
      </c>
      <c r="F529" s="199" t="s">
        <v>9</v>
      </c>
      <c r="G529" s="134" t="s">
        <v>2998</v>
      </c>
      <c r="H529" s="198" t="s">
        <v>2647</v>
      </c>
      <c r="I529" s="183" t="str">
        <f t="shared" si="50"/>
        <v>December</v>
      </c>
      <c r="J529" s="184">
        <f>IF(F529="USD", E529, E529 * IFERROR(VLOOKUP(F529, EXCHANGE_RATE!A:B, 2, FALSE), "Currency not found"))</f>
        <v>9.3998120000000007</v>
      </c>
      <c r="K529" s="184">
        <f t="shared" si="46"/>
        <v>9.4</v>
      </c>
      <c r="L529" s="184">
        <f>IF(C529="MTS", B529, B529 * IFERROR(VLOOKUP(C529, 'QTY_CONVERSIONS '!A:B, 2, FALSE), "Units not  found"))</f>
        <v>2.7</v>
      </c>
      <c r="M529" s="185">
        <f t="shared" si="47"/>
        <v>25380</v>
      </c>
      <c r="N529" s="143" t="str">
        <f>IFERROR(VLOOKUP(D529, Product_Category!A:B, 2, FALSE), "Uncategorized")</f>
        <v>MCC</v>
      </c>
      <c r="O529" s="186">
        <f t="shared" si="49"/>
        <v>9400</v>
      </c>
      <c r="P529" s="185">
        <f t="shared" si="48"/>
        <v>25380</v>
      </c>
      <c r="Q529" s="143">
        <v>2023</v>
      </c>
      <c r="R529" s="143" t="str">
        <f>IFERROR(VLOOKUP(G529,'SOURCE COMPANY'!A:B, 2, FALSE), "")</f>
        <v>SIGNET</v>
      </c>
      <c r="S529" s="143" t="str">
        <f>IFERROR(VLOOKUP(H529,'CUSTOMER NAME'!A:B, 2, FALSE), "")</f>
        <v>CIPLA</v>
      </c>
    </row>
    <row r="530" spans="1:19">
      <c r="A530" s="85" t="s">
        <v>1019</v>
      </c>
      <c r="B530" s="199">
        <v>6000</v>
      </c>
      <c r="C530" s="199" t="s">
        <v>7</v>
      </c>
      <c r="D530" s="199" t="s">
        <v>1020</v>
      </c>
      <c r="E530" s="147">
        <v>9.3998120000000007</v>
      </c>
      <c r="F530" s="199" t="s">
        <v>9</v>
      </c>
      <c r="G530" s="134" t="s">
        <v>2998</v>
      </c>
      <c r="H530" s="198" t="s">
        <v>2647</v>
      </c>
      <c r="I530" s="183" t="str">
        <f t="shared" si="50"/>
        <v>December</v>
      </c>
      <c r="J530" s="184">
        <f>IF(F530="USD", E530, E530 * IFERROR(VLOOKUP(F530, EXCHANGE_RATE!A:B, 2, FALSE), "Currency not found"))</f>
        <v>9.3998120000000007</v>
      </c>
      <c r="K530" s="184">
        <f t="shared" si="46"/>
        <v>9.4</v>
      </c>
      <c r="L530" s="184">
        <f>IF(C530="MTS", B530, B530 * IFERROR(VLOOKUP(C530, 'QTY_CONVERSIONS '!A:B, 2, FALSE), "Units not  found"))</f>
        <v>6</v>
      </c>
      <c r="M530" s="185">
        <f t="shared" si="47"/>
        <v>56400</v>
      </c>
      <c r="N530" s="143" t="str">
        <f>IFERROR(VLOOKUP(D530, Product_Category!A:B, 2, FALSE), "Uncategorized")</f>
        <v>MCC</v>
      </c>
      <c r="O530" s="186">
        <f t="shared" si="49"/>
        <v>9400</v>
      </c>
      <c r="P530" s="185">
        <f t="shared" si="48"/>
        <v>56400</v>
      </c>
      <c r="Q530" s="143">
        <v>2023</v>
      </c>
      <c r="R530" s="143" t="str">
        <f>IFERROR(VLOOKUP(G530,'SOURCE COMPANY'!A:B, 2, FALSE), "")</f>
        <v>SIGNET</v>
      </c>
      <c r="S530" s="143" t="str">
        <f>IFERROR(VLOOKUP(H530,'CUSTOMER NAME'!A:B, 2, FALSE), "")</f>
        <v>CIPLA</v>
      </c>
    </row>
    <row r="531" spans="1:19">
      <c r="A531" s="85" t="s">
        <v>1019</v>
      </c>
      <c r="B531" s="199">
        <v>880</v>
      </c>
      <c r="C531" s="199" t="s">
        <v>7</v>
      </c>
      <c r="D531" s="199" t="s">
        <v>1021</v>
      </c>
      <c r="E531" s="147">
        <v>36.649267000000002</v>
      </c>
      <c r="F531" s="199" t="s">
        <v>9</v>
      </c>
      <c r="G531" s="134" t="s">
        <v>2998</v>
      </c>
      <c r="H531" s="198" t="s">
        <v>2647</v>
      </c>
      <c r="I531" s="183" t="str">
        <f t="shared" si="50"/>
        <v>December</v>
      </c>
      <c r="J531" s="184">
        <f>IF(F531="USD", E531, E531 * IFERROR(VLOOKUP(F531, EXCHANGE_RATE!A:B, 2, FALSE), "Currency not found"))</f>
        <v>36.649267000000002</v>
      </c>
      <c r="K531" s="184">
        <f t="shared" si="46"/>
        <v>36.65</v>
      </c>
      <c r="L531" s="184">
        <f>IF(C531="MTS", B531, B531 * IFERROR(VLOOKUP(C531, 'QTY_CONVERSIONS '!A:B, 2, FALSE), "Units not  found"))</f>
        <v>0.88</v>
      </c>
      <c r="M531" s="185">
        <f t="shared" si="47"/>
        <v>32252</v>
      </c>
      <c r="N531" s="143" t="str">
        <f>IFERROR(VLOOKUP(D531, Product_Category!A:B, 2, FALSE), "Uncategorized")</f>
        <v>MCC</v>
      </c>
      <c r="O531" s="186">
        <f t="shared" si="49"/>
        <v>36650</v>
      </c>
      <c r="P531" s="185">
        <f t="shared" si="48"/>
        <v>32252</v>
      </c>
      <c r="Q531" s="143">
        <v>2023</v>
      </c>
      <c r="R531" s="143" t="str">
        <f>IFERROR(VLOOKUP(G531,'SOURCE COMPANY'!A:B, 2, FALSE), "")</f>
        <v>SIGNET</v>
      </c>
      <c r="S531" s="143" t="str">
        <f>IFERROR(VLOOKUP(H531,'CUSTOMER NAME'!A:B, 2, FALSE), "")</f>
        <v>CIPLA</v>
      </c>
    </row>
    <row r="532" spans="1:19">
      <c r="A532" s="191" t="s">
        <v>1019</v>
      </c>
      <c r="B532" s="121">
        <v>2000</v>
      </c>
      <c r="C532" s="121" t="s">
        <v>7</v>
      </c>
      <c r="D532" s="121" t="s">
        <v>3004</v>
      </c>
      <c r="E532" s="121">
        <v>10.9</v>
      </c>
      <c r="F532" s="121" t="s">
        <v>9</v>
      </c>
      <c r="G532" s="134" t="s">
        <v>2998</v>
      </c>
      <c r="H532" s="198" t="s">
        <v>2647</v>
      </c>
      <c r="I532" s="187" t="s">
        <v>3389</v>
      </c>
      <c r="J532" s="184">
        <f>IF(F532="USD", E532, E532 * IFERROR(VLOOKUP(F532, EXCHANGE_RATE!A:B, 2, FALSE), "Currency not found"))</f>
        <v>10.9</v>
      </c>
      <c r="K532" s="184">
        <f t="shared" si="46"/>
        <v>10.9</v>
      </c>
      <c r="L532" s="184">
        <f>IF(C532="MTS", B532, B532 * IFERROR(VLOOKUP(C532, 'QTY_CONVERSIONS '!A:B, 2, FALSE), "Units not  found"))</f>
        <v>2</v>
      </c>
      <c r="M532" s="185">
        <f t="shared" si="47"/>
        <v>21800</v>
      </c>
      <c r="N532" s="143" t="str">
        <f>IFERROR(VLOOKUP(D532, Product_Category!A:B, 2, FALSE), "Uncategorized")</f>
        <v>MCC</v>
      </c>
      <c r="O532" s="186">
        <f t="shared" si="49"/>
        <v>10900</v>
      </c>
      <c r="P532" s="185">
        <f t="shared" si="48"/>
        <v>21800</v>
      </c>
      <c r="Q532" s="143">
        <v>2023</v>
      </c>
      <c r="R532" s="143" t="str">
        <f>IFERROR(VLOOKUP(G532,'SOURCE COMPANY'!A:B, 2, FALSE), "")</f>
        <v>SIGNET</v>
      </c>
      <c r="S532" s="143" t="str">
        <f>IFERROR(VLOOKUP(H532,'CUSTOMER NAME'!A:B, 2, FALSE), "")</f>
        <v>CIPLA</v>
      </c>
    </row>
    <row r="533" spans="1:19">
      <c r="A533" s="85" t="s">
        <v>624</v>
      </c>
      <c r="B533" s="199">
        <v>10000</v>
      </c>
      <c r="C533" s="199" t="s">
        <v>7</v>
      </c>
      <c r="D533" s="199" t="s">
        <v>629</v>
      </c>
      <c r="E533" s="147">
        <v>7.7</v>
      </c>
      <c r="F533" s="199" t="s">
        <v>9</v>
      </c>
      <c r="G533" s="134" t="s">
        <v>2998</v>
      </c>
      <c r="H533" s="198" t="s">
        <v>2647</v>
      </c>
      <c r="I533" s="183" t="str">
        <f t="shared" ref="I533:I547" si="51">I532</f>
        <v>October</v>
      </c>
      <c r="J533" s="184">
        <f>IF(F533="USD", E533, E533 * IFERROR(VLOOKUP(F533, EXCHANGE_RATE!A:B, 2, FALSE), "Currency not found"))</f>
        <v>7.7</v>
      </c>
      <c r="K533" s="184">
        <f t="shared" si="46"/>
        <v>7.7</v>
      </c>
      <c r="L533" s="184">
        <f>IF(C533="MTS", B533, B533 * IFERROR(VLOOKUP(C533, 'QTY_CONVERSIONS '!A:B, 2, FALSE), "Units not  found"))</f>
        <v>10</v>
      </c>
      <c r="M533" s="185">
        <f t="shared" si="47"/>
        <v>77000</v>
      </c>
      <c r="N533" s="143" t="str">
        <f>IFERROR(VLOOKUP(D533, Product_Category!A:B, 2, FALSE), "Uncategorized")</f>
        <v>MCC</v>
      </c>
      <c r="O533" s="186">
        <f t="shared" si="49"/>
        <v>7700</v>
      </c>
      <c r="P533" s="185">
        <f t="shared" si="48"/>
        <v>77000</v>
      </c>
      <c r="Q533" s="143">
        <v>2023</v>
      </c>
      <c r="R533" s="143" t="str">
        <f>IFERROR(VLOOKUP(G533,'SOURCE COMPANY'!A:B, 2, FALSE), "")</f>
        <v>SIGNET</v>
      </c>
      <c r="S533" s="143" t="str">
        <f>IFERROR(VLOOKUP(H533,'CUSTOMER NAME'!A:B, 2, FALSE), "")</f>
        <v>CIPLA</v>
      </c>
    </row>
    <row r="534" spans="1:19">
      <c r="A534" s="87" t="s">
        <v>909</v>
      </c>
      <c r="B534" s="198">
        <v>11000</v>
      </c>
      <c r="C534" s="198" t="s">
        <v>7</v>
      </c>
      <c r="D534" s="198" t="s">
        <v>1119</v>
      </c>
      <c r="E534" s="147">
        <v>7.7</v>
      </c>
      <c r="F534" s="198" t="s">
        <v>9</v>
      </c>
      <c r="G534" s="134" t="s">
        <v>2998</v>
      </c>
      <c r="H534" s="198" t="s">
        <v>2647</v>
      </c>
      <c r="I534" s="183" t="str">
        <f t="shared" si="51"/>
        <v>October</v>
      </c>
      <c r="J534" s="184">
        <f>IF(F534="USD", E534, E534 * IFERROR(VLOOKUP(F534, EXCHANGE_RATE!A:B, 2, FALSE), "Currency not found"))</f>
        <v>7.7</v>
      </c>
      <c r="K534" s="184">
        <f t="shared" si="46"/>
        <v>7.7</v>
      </c>
      <c r="L534" s="184">
        <f>IF(C534="MTS", B534, B534 * IFERROR(VLOOKUP(C534, 'QTY_CONVERSIONS '!A:B, 2, FALSE), "Units not  found"))</f>
        <v>11</v>
      </c>
      <c r="M534" s="185">
        <f t="shared" si="47"/>
        <v>84700</v>
      </c>
      <c r="N534" s="143" t="str">
        <f>IFERROR(VLOOKUP(D534, Product_Category!A:B, 2, FALSE), "Uncategorized")</f>
        <v>MCC</v>
      </c>
      <c r="O534" s="186">
        <f t="shared" si="49"/>
        <v>7700</v>
      </c>
      <c r="P534" s="185">
        <f t="shared" si="48"/>
        <v>84700</v>
      </c>
      <c r="Q534" s="143">
        <v>2023</v>
      </c>
      <c r="R534" s="143" t="str">
        <f>IFERROR(VLOOKUP(G534,'SOURCE COMPANY'!A:B, 2, FALSE), "")</f>
        <v>SIGNET</v>
      </c>
      <c r="S534" s="143" t="str">
        <f>IFERROR(VLOOKUP(H534,'CUSTOMER NAME'!A:B, 2, FALSE), "")</f>
        <v>CIPLA</v>
      </c>
    </row>
    <row r="535" spans="1:19">
      <c r="A535" s="87" t="s">
        <v>1064</v>
      </c>
      <c r="B535" s="198">
        <v>4000</v>
      </c>
      <c r="C535" s="198" t="s">
        <v>7</v>
      </c>
      <c r="D535" s="198" t="s">
        <v>1119</v>
      </c>
      <c r="E535" s="147">
        <v>7.7</v>
      </c>
      <c r="F535" s="198" t="s">
        <v>9</v>
      </c>
      <c r="G535" s="134" t="s">
        <v>2998</v>
      </c>
      <c r="H535" s="198" t="s">
        <v>2647</v>
      </c>
      <c r="I535" s="183" t="str">
        <f t="shared" si="51"/>
        <v>October</v>
      </c>
      <c r="J535" s="184">
        <f>IF(F535="USD", E535, E535 * IFERROR(VLOOKUP(F535, EXCHANGE_RATE!A:B, 2, FALSE), "Currency not found"))</f>
        <v>7.7</v>
      </c>
      <c r="K535" s="184">
        <f t="shared" si="46"/>
        <v>7.7</v>
      </c>
      <c r="L535" s="184">
        <f>IF(C535="MTS", B535, B535 * IFERROR(VLOOKUP(C535, 'QTY_CONVERSIONS '!A:B, 2, FALSE), "Units not  found"))</f>
        <v>4</v>
      </c>
      <c r="M535" s="185">
        <f t="shared" si="47"/>
        <v>30800</v>
      </c>
      <c r="N535" s="143" t="str">
        <f>IFERROR(VLOOKUP(D535, Product_Category!A:B, 2, FALSE), "Uncategorized")</f>
        <v>MCC</v>
      </c>
      <c r="O535" s="186">
        <f t="shared" si="49"/>
        <v>7700</v>
      </c>
      <c r="P535" s="185">
        <f t="shared" si="48"/>
        <v>30800</v>
      </c>
      <c r="Q535" s="143">
        <v>2023</v>
      </c>
      <c r="R535" s="143" t="str">
        <f>IFERROR(VLOOKUP(G535,'SOURCE COMPANY'!A:B, 2, FALSE), "")</f>
        <v>SIGNET</v>
      </c>
      <c r="S535" s="143" t="str">
        <f>IFERROR(VLOOKUP(H535,'CUSTOMER NAME'!A:B, 2, FALSE), "")</f>
        <v>CIPLA</v>
      </c>
    </row>
    <row r="536" spans="1:19">
      <c r="A536" s="87" t="s">
        <v>816</v>
      </c>
      <c r="B536" s="204">
        <v>35</v>
      </c>
      <c r="C536" s="198" t="s">
        <v>7</v>
      </c>
      <c r="D536" s="198" t="s">
        <v>817</v>
      </c>
      <c r="E536" s="205">
        <v>22</v>
      </c>
      <c r="F536" s="198" t="s">
        <v>9</v>
      </c>
      <c r="G536" s="198" t="s">
        <v>1893</v>
      </c>
      <c r="H536" s="198" t="s">
        <v>2100</v>
      </c>
      <c r="I536" s="183" t="str">
        <f t="shared" si="51"/>
        <v>October</v>
      </c>
      <c r="J536" s="184">
        <f>IF(F536="USD", E536, E536 * IFERROR(VLOOKUP(F536, EXCHANGE_RATE!A:B, 2, FALSE), "Currency not found"))</f>
        <v>22</v>
      </c>
      <c r="K536" s="184">
        <f t="shared" si="46"/>
        <v>22</v>
      </c>
      <c r="L536" s="184">
        <f>IF(C536="MTS", B536, B536 * IFERROR(VLOOKUP(C536, 'QTY_CONVERSIONS '!A:B, 2, FALSE), "Units not  found"))</f>
        <v>3.5000000000000003E-2</v>
      </c>
      <c r="M536" s="185">
        <f t="shared" si="47"/>
        <v>770</v>
      </c>
      <c r="N536" s="143" t="str">
        <f>IFERROR(VLOOKUP(D536, Product_Category!A:B, 2, FALSE), "Uncategorized")</f>
        <v>CROSCARMELLOSE SODIUM</v>
      </c>
      <c r="O536" s="186">
        <f t="shared" si="49"/>
        <v>22000</v>
      </c>
      <c r="P536" s="185">
        <f t="shared" si="48"/>
        <v>770.00000000000011</v>
      </c>
      <c r="Q536" s="143">
        <v>2023</v>
      </c>
      <c r="R536" s="143" t="str">
        <f>IFERROR(VLOOKUP(G536,'SOURCE COMPANY'!A:B, 2, FALSE), "")</f>
        <v>Unimed</v>
      </c>
      <c r="S536" s="143" t="str">
        <f>IFERROR(VLOOKUP(H536,'CUSTOMER NAME'!A:B, 2, FALSE), "")</f>
        <v>CITI BANK</v>
      </c>
    </row>
    <row r="537" spans="1:19">
      <c r="A537" s="87" t="s">
        <v>816</v>
      </c>
      <c r="B537" s="204">
        <v>50</v>
      </c>
      <c r="C537" s="198" t="s">
        <v>7</v>
      </c>
      <c r="D537" s="198" t="s">
        <v>2165</v>
      </c>
      <c r="E537" s="205">
        <v>4</v>
      </c>
      <c r="F537" s="198" t="s">
        <v>9</v>
      </c>
      <c r="G537" s="198" t="s">
        <v>1893</v>
      </c>
      <c r="H537" s="198" t="s">
        <v>2100</v>
      </c>
      <c r="I537" s="183" t="str">
        <f t="shared" si="51"/>
        <v>October</v>
      </c>
      <c r="J537" s="184">
        <f>IF(F537="USD", E537, E537 * IFERROR(VLOOKUP(F537, EXCHANGE_RATE!A:B, 2, FALSE), "Currency not found"))</f>
        <v>4</v>
      </c>
      <c r="K537" s="184">
        <f t="shared" si="46"/>
        <v>4</v>
      </c>
      <c r="L537" s="184">
        <f>IF(C537="MTS", B537, B537 * IFERROR(VLOOKUP(C537, 'QTY_CONVERSIONS '!A:B, 2, FALSE), "Units not  found"))</f>
        <v>0.05</v>
      </c>
      <c r="M537" s="185">
        <f t="shared" si="47"/>
        <v>200</v>
      </c>
      <c r="N537" s="143" t="str">
        <f>IFERROR(VLOOKUP(D537, Product_Category!A:B, 2, FALSE), "Uncategorized")</f>
        <v>MCC</v>
      </c>
      <c r="O537" s="186">
        <f t="shared" si="49"/>
        <v>4000</v>
      </c>
      <c r="P537" s="185">
        <f t="shared" si="48"/>
        <v>200</v>
      </c>
      <c r="Q537" s="143">
        <v>2023</v>
      </c>
      <c r="R537" s="143" t="str">
        <f>IFERROR(VLOOKUP(G537,'SOURCE COMPANY'!A:B, 2, FALSE), "")</f>
        <v>Unimed</v>
      </c>
      <c r="S537" s="143" t="str">
        <f>IFERROR(VLOOKUP(H537,'CUSTOMER NAME'!A:B, 2, FALSE), "")</f>
        <v>CITI BANK</v>
      </c>
    </row>
    <row r="538" spans="1:19">
      <c r="A538" s="87" t="s">
        <v>816</v>
      </c>
      <c r="B538" s="204">
        <v>50</v>
      </c>
      <c r="C538" s="198" t="s">
        <v>7</v>
      </c>
      <c r="D538" s="198" t="s">
        <v>2165</v>
      </c>
      <c r="E538" s="205">
        <v>4</v>
      </c>
      <c r="F538" s="198" t="s">
        <v>9</v>
      </c>
      <c r="G538" s="198" t="s">
        <v>1893</v>
      </c>
      <c r="H538" s="198" t="s">
        <v>2100</v>
      </c>
      <c r="I538" s="183" t="str">
        <f t="shared" si="51"/>
        <v>October</v>
      </c>
      <c r="J538" s="184">
        <f>IF(F538="USD", E538, E538 * IFERROR(VLOOKUP(F538, EXCHANGE_RATE!A:B, 2, FALSE), "Currency not found"))</f>
        <v>4</v>
      </c>
      <c r="K538" s="184">
        <f t="shared" si="46"/>
        <v>4</v>
      </c>
      <c r="L538" s="184">
        <f>IF(C538="MTS", B538, B538 * IFERROR(VLOOKUP(C538, 'QTY_CONVERSIONS '!A:B, 2, FALSE), "Units not  found"))</f>
        <v>0.05</v>
      </c>
      <c r="M538" s="185">
        <f t="shared" si="47"/>
        <v>200</v>
      </c>
      <c r="N538" s="143" t="str">
        <f>IFERROR(VLOOKUP(D538, Product_Category!A:B, 2, FALSE), "Uncategorized")</f>
        <v>MCC</v>
      </c>
      <c r="O538" s="186">
        <f t="shared" si="49"/>
        <v>4000</v>
      </c>
      <c r="P538" s="185">
        <f t="shared" si="48"/>
        <v>200</v>
      </c>
      <c r="Q538" s="143">
        <v>2023</v>
      </c>
      <c r="R538" s="143" t="str">
        <f>IFERROR(VLOOKUP(G538,'SOURCE COMPANY'!A:B, 2, FALSE), "")</f>
        <v>Unimed</v>
      </c>
      <c r="S538" s="143" t="str">
        <f>IFERROR(VLOOKUP(H538,'CUSTOMER NAME'!A:B, 2, FALSE), "")</f>
        <v>CITI BANK</v>
      </c>
    </row>
    <row r="539" spans="1:19">
      <c r="A539" s="87" t="s">
        <v>816</v>
      </c>
      <c r="B539" s="204">
        <v>200</v>
      </c>
      <c r="C539" s="198" t="s">
        <v>7</v>
      </c>
      <c r="D539" s="198" t="s">
        <v>2352</v>
      </c>
      <c r="E539" s="207">
        <v>4</v>
      </c>
      <c r="F539" s="198" t="s">
        <v>9</v>
      </c>
      <c r="G539" s="198" t="s">
        <v>1893</v>
      </c>
      <c r="H539" s="198" t="s">
        <v>2100</v>
      </c>
      <c r="I539" s="183" t="str">
        <f t="shared" si="51"/>
        <v>October</v>
      </c>
      <c r="J539" s="184">
        <f>IF(F539="USD", E539, E539 * IFERROR(VLOOKUP(F539, EXCHANGE_RATE!A:B, 2, FALSE), "Currency not found"))</f>
        <v>4</v>
      </c>
      <c r="K539" s="184">
        <f t="shared" si="46"/>
        <v>4</v>
      </c>
      <c r="L539" s="184">
        <f>IF(C539="MTS", B539, B539 * IFERROR(VLOOKUP(C539, 'QTY_CONVERSIONS '!A:B, 2, FALSE), "Units not  found"))</f>
        <v>0.2</v>
      </c>
      <c r="M539" s="185">
        <f t="shared" si="47"/>
        <v>800</v>
      </c>
      <c r="N539" s="143" t="str">
        <f>IFERROR(VLOOKUP(D539, Product_Category!A:B, 2, FALSE), "Uncategorized")</f>
        <v>MCC</v>
      </c>
      <c r="O539" s="186">
        <f t="shared" si="49"/>
        <v>4000</v>
      </c>
      <c r="P539" s="185">
        <f t="shared" si="48"/>
        <v>800</v>
      </c>
      <c r="Q539" s="143">
        <v>2023</v>
      </c>
      <c r="R539" s="143" t="str">
        <f>IFERROR(VLOOKUP(G539,'SOURCE COMPANY'!A:B, 2, FALSE), "")</f>
        <v>Unimed</v>
      </c>
      <c r="S539" s="143" t="str">
        <f>IFERROR(VLOOKUP(H539,'CUSTOMER NAME'!A:B, 2, FALSE), "")</f>
        <v>CITI BANK</v>
      </c>
    </row>
    <row r="540" spans="1:19">
      <c r="A540" s="87" t="s">
        <v>816</v>
      </c>
      <c r="B540" s="204">
        <v>200</v>
      </c>
      <c r="C540" s="198" t="s">
        <v>7</v>
      </c>
      <c r="D540" s="198" t="s">
        <v>2352</v>
      </c>
      <c r="E540" s="207">
        <v>4</v>
      </c>
      <c r="F540" s="198" t="s">
        <v>9</v>
      </c>
      <c r="G540" s="198" t="s">
        <v>1893</v>
      </c>
      <c r="H540" s="198" t="s">
        <v>2100</v>
      </c>
      <c r="I540" s="183" t="str">
        <f t="shared" si="51"/>
        <v>October</v>
      </c>
      <c r="J540" s="184">
        <f>IF(F540="USD", E540, E540 * IFERROR(VLOOKUP(F540, EXCHANGE_RATE!A:B, 2, FALSE), "Currency not found"))</f>
        <v>4</v>
      </c>
      <c r="K540" s="184">
        <f t="shared" si="46"/>
        <v>4</v>
      </c>
      <c r="L540" s="184">
        <f>IF(C540="MTS", B540, B540 * IFERROR(VLOOKUP(C540, 'QTY_CONVERSIONS '!A:B, 2, FALSE), "Units not  found"))</f>
        <v>0.2</v>
      </c>
      <c r="M540" s="185">
        <f t="shared" si="47"/>
        <v>800</v>
      </c>
      <c r="N540" s="143" t="str">
        <f>IFERROR(VLOOKUP(D540, Product_Category!A:B, 2, FALSE), "Uncategorized")</f>
        <v>MCC</v>
      </c>
      <c r="O540" s="186">
        <f t="shared" si="49"/>
        <v>4000</v>
      </c>
      <c r="P540" s="185">
        <f t="shared" si="48"/>
        <v>800</v>
      </c>
      <c r="Q540" s="143">
        <v>2023</v>
      </c>
      <c r="R540" s="143" t="str">
        <f>IFERROR(VLOOKUP(G540,'SOURCE COMPANY'!A:B, 2, FALSE), "")</f>
        <v>Unimed</v>
      </c>
      <c r="S540" s="143" t="str">
        <f>IFERROR(VLOOKUP(H540,'CUSTOMER NAME'!A:B, 2, FALSE), "")</f>
        <v>CITI BANK</v>
      </c>
    </row>
    <row r="541" spans="1:19">
      <c r="A541" s="87" t="s">
        <v>816</v>
      </c>
      <c r="B541" s="204">
        <v>200</v>
      </c>
      <c r="C541" s="198" t="s">
        <v>7</v>
      </c>
      <c r="D541" s="198" t="s">
        <v>641</v>
      </c>
      <c r="E541" s="205">
        <v>5</v>
      </c>
      <c r="F541" s="198" t="s">
        <v>9</v>
      </c>
      <c r="G541" s="198" t="s">
        <v>1893</v>
      </c>
      <c r="H541" s="198" t="s">
        <v>2100</v>
      </c>
      <c r="I541" s="183" t="str">
        <f t="shared" si="51"/>
        <v>October</v>
      </c>
      <c r="J541" s="184">
        <f>IF(F541="USD", E541, E541 * IFERROR(VLOOKUP(F541, EXCHANGE_RATE!A:B, 2, FALSE), "Currency not found"))</f>
        <v>5</v>
      </c>
      <c r="K541" s="184">
        <f t="shared" si="46"/>
        <v>5</v>
      </c>
      <c r="L541" s="184">
        <f>IF(C541="MTS", B541, B541 * IFERROR(VLOOKUP(C541, 'QTY_CONVERSIONS '!A:B, 2, FALSE), "Units not  found"))</f>
        <v>0.2</v>
      </c>
      <c r="M541" s="185">
        <f t="shared" si="47"/>
        <v>1000</v>
      </c>
      <c r="N541" s="143" t="str">
        <f>IFERROR(VLOOKUP(D541, Product_Category!A:B, 2, FALSE), "Uncategorized")</f>
        <v>MCC</v>
      </c>
      <c r="O541" s="186">
        <f t="shared" si="49"/>
        <v>5000</v>
      </c>
      <c r="P541" s="185">
        <f t="shared" si="48"/>
        <v>1000</v>
      </c>
      <c r="Q541" s="143">
        <v>2023</v>
      </c>
      <c r="R541" s="143" t="str">
        <f>IFERROR(VLOOKUP(G541,'SOURCE COMPANY'!A:B, 2, FALSE), "")</f>
        <v>Unimed</v>
      </c>
      <c r="S541" s="143" t="str">
        <f>IFERROR(VLOOKUP(H541,'CUSTOMER NAME'!A:B, 2, FALSE), "")</f>
        <v>CITI BANK</v>
      </c>
    </row>
    <row r="542" spans="1:19">
      <c r="A542" s="87" t="s">
        <v>816</v>
      </c>
      <c r="B542" s="204">
        <v>200</v>
      </c>
      <c r="C542" s="198" t="s">
        <v>7</v>
      </c>
      <c r="D542" s="198" t="s">
        <v>641</v>
      </c>
      <c r="E542" s="205">
        <v>5</v>
      </c>
      <c r="F542" s="198" t="s">
        <v>9</v>
      </c>
      <c r="G542" s="198" t="s">
        <v>1893</v>
      </c>
      <c r="H542" s="198" t="s">
        <v>2100</v>
      </c>
      <c r="I542" s="183" t="str">
        <f t="shared" si="51"/>
        <v>October</v>
      </c>
      <c r="J542" s="184">
        <f>IF(F542="USD", E542, E542 * IFERROR(VLOOKUP(F542, EXCHANGE_RATE!A:B, 2, FALSE), "Currency not found"))</f>
        <v>5</v>
      </c>
      <c r="K542" s="184">
        <f t="shared" si="46"/>
        <v>5</v>
      </c>
      <c r="L542" s="184">
        <f>IF(C542="MTS", B542, B542 * IFERROR(VLOOKUP(C542, 'QTY_CONVERSIONS '!A:B, 2, FALSE), "Units not  found"))</f>
        <v>0.2</v>
      </c>
      <c r="M542" s="185">
        <f t="shared" si="47"/>
        <v>1000</v>
      </c>
      <c r="N542" s="143" t="str">
        <f>IFERROR(VLOOKUP(D542, Product_Category!A:B, 2, FALSE), "Uncategorized")</f>
        <v>MCC</v>
      </c>
      <c r="O542" s="186">
        <f t="shared" si="49"/>
        <v>5000</v>
      </c>
      <c r="P542" s="185">
        <f t="shared" si="48"/>
        <v>1000</v>
      </c>
      <c r="Q542" s="143">
        <v>2023</v>
      </c>
      <c r="R542" s="143" t="str">
        <f>IFERROR(VLOOKUP(G542,'SOURCE COMPANY'!A:B, 2, FALSE), "")</f>
        <v>Unimed</v>
      </c>
      <c r="S542" s="143" t="str">
        <f>IFERROR(VLOOKUP(H542,'CUSTOMER NAME'!A:B, 2, FALSE), "")</f>
        <v>CITI BANK</v>
      </c>
    </row>
    <row r="543" spans="1:19">
      <c r="A543" s="87" t="s">
        <v>816</v>
      </c>
      <c r="B543" s="204">
        <v>50</v>
      </c>
      <c r="C543" s="198" t="s">
        <v>7</v>
      </c>
      <c r="D543" s="198" t="s">
        <v>2353</v>
      </c>
      <c r="E543" s="206">
        <v>41.11</v>
      </c>
      <c r="F543" s="198" t="s">
        <v>9</v>
      </c>
      <c r="G543" s="198" t="s">
        <v>1893</v>
      </c>
      <c r="H543" s="198" t="s">
        <v>2100</v>
      </c>
      <c r="I543" s="183" t="str">
        <f t="shared" si="51"/>
        <v>October</v>
      </c>
      <c r="J543" s="184">
        <f>IF(F543="USD", E543, E543 * IFERROR(VLOOKUP(F543, EXCHANGE_RATE!A:B, 2, FALSE), "Currency not found"))</f>
        <v>41.11</v>
      </c>
      <c r="K543" s="184">
        <f t="shared" si="46"/>
        <v>41.11</v>
      </c>
      <c r="L543" s="184">
        <f>IF(C543="MTS", B543, B543 * IFERROR(VLOOKUP(C543, 'QTY_CONVERSIONS '!A:B, 2, FALSE), "Units not  found"))</f>
        <v>0.05</v>
      </c>
      <c r="M543" s="185">
        <f t="shared" si="47"/>
        <v>2055.5</v>
      </c>
      <c r="N543" s="143" t="str">
        <f>IFERROR(VLOOKUP(D543, Product_Category!A:B, 2, FALSE), "Uncategorized")</f>
        <v>MCC</v>
      </c>
      <c r="O543" s="186">
        <f t="shared" si="49"/>
        <v>41110</v>
      </c>
      <c r="P543" s="185">
        <f t="shared" si="48"/>
        <v>2055.5</v>
      </c>
      <c r="Q543" s="143">
        <v>2023</v>
      </c>
      <c r="R543" s="143" t="str">
        <f>IFERROR(VLOOKUP(G543,'SOURCE COMPANY'!A:B, 2, FALSE), "")</f>
        <v>Unimed</v>
      </c>
      <c r="S543" s="143" t="str">
        <f>IFERROR(VLOOKUP(H543,'CUSTOMER NAME'!A:B, 2, FALSE), "")</f>
        <v>CITI BANK</v>
      </c>
    </row>
    <row r="544" spans="1:19">
      <c r="A544" s="87" t="s">
        <v>816</v>
      </c>
      <c r="B544" s="33">
        <v>175</v>
      </c>
      <c r="C544" s="198" t="s">
        <v>7</v>
      </c>
      <c r="D544" s="198" t="s">
        <v>817</v>
      </c>
      <c r="E544" s="46">
        <v>18</v>
      </c>
      <c r="F544" s="198" t="s">
        <v>9</v>
      </c>
      <c r="G544" s="198" t="s">
        <v>1893</v>
      </c>
      <c r="H544" s="198" t="s">
        <v>2100</v>
      </c>
      <c r="I544" s="183" t="str">
        <f t="shared" si="51"/>
        <v>October</v>
      </c>
      <c r="J544" s="184">
        <f>IF(F544="USD", E544, E544 * IFERROR(VLOOKUP(F544, EXCHANGE_RATE!A:B, 2, FALSE), "Currency not found"))</f>
        <v>18</v>
      </c>
      <c r="K544" s="184">
        <f t="shared" si="46"/>
        <v>18</v>
      </c>
      <c r="L544" s="184">
        <f>IF(C544="MTS", B544, B544 * IFERROR(VLOOKUP(C544, 'QTY_CONVERSIONS '!A:B, 2, FALSE), "Units not  found"))</f>
        <v>0.17500000000000002</v>
      </c>
      <c r="M544" s="185">
        <f t="shared" si="47"/>
        <v>3150</v>
      </c>
      <c r="N544" s="143" t="str">
        <f>IFERROR(VLOOKUP(D544, Product_Category!A:B, 2, FALSE), "Uncategorized")</f>
        <v>CROSCARMELLOSE SODIUM</v>
      </c>
      <c r="O544" s="186">
        <f t="shared" si="49"/>
        <v>18000</v>
      </c>
      <c r="P544" s="185">
        <f t="shared" si="48"/>
        <v>3150.0000000000005</v>
      </c>
      <c r="Q544" s="143">
        <v>2023</v>
      </c>
      <c r="R544" s="143" t="str">
        <f>IFERROR(VLOOKUP(G544,'SOURCE COMPANY'!A:B, 2, FALSE), "")</f>
        <v>Unimed</v>
      </c>
      <c r="S544" s="143" t="str">
        <f>IFERROR(VLOOKUP(H544,'CUSTOMER NAME'!A:B, 2, FALSE), "")</f>
        <v>CITI BANK</v>
      </c>
    </row>
    <row r="545" spans="1:19">
      <c r="A545" s="87" t="s">
        <v>816</v>
      </c>
      <c r="B545" s="33">
        <v>250</v>
      </c>
      <c r="C545" s="198" t="s">
        <v>7</v>
      </c>
      <c r="D545" s="198" t="s">
        <v>641</v>
      </c>
      <c r="E545" s="46">
        <v>5</v>
      </c>
      <c r="F545" s="198" t="s">
        <v>9</v>
      </c>
      <c r="G545" s="198" t="s">
        <v>1893</v>
      </c>
      <c r="H545" s="198" t="s">
        <v>2100</v>
      </c>
      <c r="I545" s="183" t="str">
        <f t="shared" si="51"/>
        <v>October</v>
      </c>
      <c r="J545" s="184">
        <f>IF(F545="USD", E545, E545 * IFERROR(VLOOKUP(F545, EXCHANGE_RATE!A:B, 2, FALSE), "Currency not found"))</f>
        <v>5</v>
      </c>
      <c r="K545" s="184">
        <f t="shared" si="46"/>
        <v>5</v>
      </c>
      <c r="L545" s="184">
        <f>IF(C545="MTS", B545, B545 * IFERROR(VLOOKUP(C545, 'QTY_CONVERSIONS '!A:B, 2, FALSE), "Units not  found"))</f>
        <v>0.25</v>
      </c>
      <c r="M545" s="185">
        <f t="shared" si="47"/>
        <v>1250</v>
      </c>
      <c r="N545" s="143" t="str">
        <f>IFERROR(VLOOKUP(D545, Product_Category!A:B, 2, FALSE), "Uncategorized")</f>
        <v>MCC</v>
      </c>
      <c r="O545" s="186">
        <f t="shared" si="49"/>
        <v>5000</v>
      </c>
      <c r="P545" s="185">
        <f t="shared" si="48"/>
        <v>1250</v>
      </c>
      <c r="Q545" s="143">
        <v>2023</v>
      </c>
      <c r="R545" s="143" t="str">
        <f>IFERROR(VLOOKUP(G545,'SOURCE COMPANY'!A:B, 2, FALSE), "")</f>
        <v>Unimed</v>
      </c>
      <c r="S545" s="143" t="str">
        <f>IFERROR(VLOOKUP(H545,'CUSTOMER NAME'!A:B, 2, FALSE), "")</f>
        <v>CITI BANK</v>
      </c>
    </row>
    <row r="546" spans="1:19">
      <c r="A546" s="87" t="s">
        <v>816</v>
      </c>
      <c r="B546" s="33">
        <v>50</v>
      </c>
      <c r="C546" s="198" t="s">
        <v>7</v>
      </c>
      <c r="D546" s="198" t="s">
        <v>641</v>
      </c>
      <c r="E546" s="46">
        <v>4</v>
      </c>
      <c r="F546" s="198" t="s">
        <v>9</v>
      </c>
      <c r="G546" s="198" t="s">
        <v>1893</v>
      </c>
      <c r="H546" s="198" t="s">
        <v>2100</v>
      </c>
      <c r="I546" s="183" t="str">
        <f t="shared" si="51"/>
        <v>October</v>
      </c>
      <c r="J546" s="184">
        <f>IF(F546="USD", E546, E546 * IFERROR(VLOOKUP(F546, EXCHANGE_RATE!A:B, 2, FALSE), "Currency not found"))</f>
        <v>4</v>
      </c>
      <c r="K546" s="184">
        <f t="shared" si="46"/>
        <v>4</v>
      </c>
      <c r="L546" s="184">
        <f>IF(C546="MTS", B546, B546 * IFERROR(VLOOKUP(C546, 'QTY_CONVERSIONS '!A:B, 2, FALSE), "Units not  found"))</f>
        <v>0.05</v>
      </c>
      <c r="M546" s="185">
        <f t="shared" si="47"/>
        <v>200</v>
      </c>
      <c r="N546" s="143" t="str">
        <f>IFERROR(VLOOKUP(D546, Product_Category!A:B, 2, FALSE), "Uncategorized")</f>
        <v>MCC</v>
      </c>
      <c r="O546" s="186">
        <f t="shared" si="49"/>
        <v>4000</v>
      </c>
      <c r="P546" s="185">
        <f t="shared" si="48"/>
        <v>200</v>
      </c>
      <c r="Q546" s="143">
        <v>2023</v>
      </c>
      <c r="R546" s="143" t="str">
        <f>IFERROR(VLOOKUP(G546,'SOURCE COMPANY'!A:B, 2, FALSE), "")</f>
        <v>Unimed</v>
      </c>
      <c r="S546" s="143" t="str">
        <f>IFERROR(VLOOKUP(H546,'CUSTOMER NAME'!A:B, 2, FALSE), "")</f>
        <v>CITI BANK</v>
      </c>
    </row>
    <row r="547" spans="1:19">
      <c r="A547" s="87" t="s">
        <v>816</v>
      </c>
      <c r="B547" s="33">
        <v>50</v>
      </c>
      <c r="C547" s="198" t="s">
        <v>7</v>
      </c>
      <c r="D547" s="198" t="s">
        <v>2101</v>
      </c>
      <c r="E547" s="46">
        <v>29</v>
      </c>
      <c r="F547" s="198" t="s">
        <v>9</v>
      </c>
      <c r="G547" s="198" t="s">
        <v>1893</v>
      </c>
      <c r="H547" s="198" t="s">
        <v>2100</v>
      </c>
      <c r="I547" s="183" t="str">
        <f t="shared" si="51"/>
        <v>October</v>
      </c>
      <c r="J547" s="184">
        <f>IF(F547="USD", E547, E547 * IFERROR(VLOOKUP(F547, EXCHANGE_RATE!A:B, 2, FALSE), "Currency not found"))</f>
        <v>29</v>
      </c>
      <c r="K547" s="184">
        <f t="shared" si="46"/>
        <v>29</v>
      </c>
      <c r="L547" s="184">
        <f>IF(C547="MTS", B547, B547 * IFERROR(VLOOKUP(C547, 'QTY_CONVERSIONS '!A:B, 2, FALSE), "Units not  found"))</f>
        <v>0.05</v>
      </c>
      <c r="M547" s="185">
        <f t="shared" si="47"/>
        <v>1450</v>
      </c>
      <c r="N547" s="143" t="str">
        <f>IFERROR(VLOOKUP(D547, Product_Category!A:B, 2, FALSE), "Uncategorized")</f>
        <v>MCC</v>
      </c>
      <c r="O547" s="186">
        <f t="shared" si="49"/>
        <v>29000</v>
      </c>
      <c r="P547" s="185">
        <f t="shared" si="48"/>
        <v>1450</v>
      </c>
      <c r="Q547" s="143">
        <v>2023</v>
      </c>
      <c r="R547" s="143" t="str">
        <f>IFERROR(VLOOKUP(G547,'SOURCE COMPANY'!A:B, 2, FALSE), "")</f>
        <v>Unimed</v>
      </c>
      <c r="S547" s="143" t="str">
        <f>IFERROR(VLOOKUP(H547,'CUSTOMER NAME'!A:B, 2, FALSE), "")</f>
        <v>CITI BANK</v>
      </c>
    </row>
    <row r="548" spans="1:19">
      <c r="A548" s="192" t="s">
        <v>816</v>
      </c>
      <c r="B548" s="134">
        <v>1300</v>
      </c>
      <c r="C548" s="134" t="s">
        <v>7</v>
      </c>
      <c r="D548" s="134" t="s">
        <v>266</v>
      </c>
      <c r="E548" s="134">
        <v>4</v>
      </c>
      <c r="F548" s="134" t="s">
        <v>9</v>
      </c>
      <c r="G548" s="198" t="s">
        <v>1893</v>
      </c>
      <c r="H548" s="198" t="s">
        <v>2100</v>
      </c>
      <c r="I548" s="187" t="s">
        <v>2670</v>
      </c>
      <c r="J548" s="184">
        <f>IF(F548="USD", E548, E548 * IFERROR(VLOOKUP(F548, EXCHANGE_RATE!A:B, 2, FALSE), "Currency not found"))</f>
        <v>4</v>
      </c>
      <c r="K548" s="184">
        <f t="shared" si="46"/>
        <v>4</v>
      </c>
      <c r="L548" s="184">
        <f>IF(C548="MTS", B548, B548 * IFERROR(VLOOKUP(C548, 'QTY_CONVERSIONS '!A:B, 2, FALSE), "Units not  found"))</f>
        <v>1.3</v>
      </c>
      <c r="M548" s="185">
        <f t="shared" si="47"/>
        <v>5200</v>
      </c>
      <c r="N548" s="143" t="str">
        <f>IFERROR(VLOOKUP(D548, Product_Category!A:B, 2, FALSE), "Uncategorized")</f>
        <v>MCC</v>
      </c>
      <c r="O548" s="186">
        <f t="shared" si="49"/>
        <v>4000</v>
      </c>
      <c r="P548" s="185">
        <f t="shared" si="48"/>
        <v>5200</v>
      </c>
      <c r="Q548" s="143">
        <v>2023</v>
      </c>
      <c r="R548" s="143" t="str">
        <f>IFERROR(VLOOKUP(G548,'SOURCE COMPANY'!A:B, 2, FALSE), "")</f>
        <v>Unimed</v>
      </c>
      <c r="S548" s="143" t="str">
        <f>IFERROR(VLOOKUP(H548,'CUSTOMER NAME'!A:B, 2, FALSE), "")</f>
        <v>CITI BANK</v>
      </c>
    </row>
    <row r="549" spans="1:19">
      <c r="A549" s="192" t="s">
        <v>816</v>
      </c>
      <c r="B549" s="134">
        <v>70</v>
      </c>
      <c r="C549" s="134" t="s">
        <v>7</v>
      </c>
      <c r="D549" s="134" t="s">
        <v>2683</v>
      </c>
      <c r="E549" s="134">
        <v>29</v>
      </c>
      <c r="F549" s="134" t="s">
        <v>9</v>
      </c>
      <c r="G549" s="198" t="s">
        <v>1893</v>
      </c>
      <c r="H549" s="198" t="s">
        <v>2100</v>
      </c>
      <c r="I549" s="187" t="s">
        <v>2670</v>
      </c>
      <c r="J549" s="184">
        <f>IF(F549="USD", E549, E549 * IFERROR(VLOOKUP(F549, EXCHANGE_RATE!A:B, 2, FALSE), "Currency not found"))</f>
        <v>29</v>
      </c>
      <c r="K549" s="184">
        <f t="shared" si="46"/>
        <v>29</v>
      </c>
      <c r="L549" s="184">
        <f>IF(C549="MTS", B549, B549 * IFERROR(VLOOKUP(C549, 'QTY_CONVERSIONS '!A:B, 2, FALSE), "Units not  found"))</f>
        <v>7.0000000000000007E-2</v>
      </c>
      <c r="M549" s="185">
        <f t="shared" si="47"/>
        <v>2030</v>
      </c>
      <c r="N549" s="143" t="str">
        <f>IFERROR(VLOOKUP(D549, Product_Category!A:B, 2, FALSE), "Uncategorized")</f>
        <v>MCC</v>
      </c>
      <c r="O549" s="186">
        <f t="shared" si="49"/>
        <v>29000</v>
      </c>
      <c r="P549" s="185">
        <f t="shared" si="48"/>
        <v>2030.0000000000002</v>
      </c>
      <c r="Q549" s="143">
        <v>2023</v>
      </c>
      <c r="R549" s="143" t="str">
        <f>IFERROR(VLOOKUP(G549,'SOURCE COMPANY'!A:B, 2, FALSE), "")</f>
        <v>Unimed</v>
      </c>
      <c r="S549" s="143" t="str">
        <f>IFERROR(VLOOKUP(H549,'CUSTOMER NAME'!A:B, 2, FALSE), "")</f>
        <v>CITI BANK</v>
      </c>
    </row>
    <row r="550" spans="1:19">
      <c r="A550" s="87" t="s">
        <v>1442</v>
      </c>
      <c r="B550" s="198">
        <v>700</v>
      </c>
      <c r="C550" s="198" t="s">
        <v>7</v>
      </c>
      <c r="D550" s="198" t="s">
        <v>961</v>
      </c>
      <c r="E550" s="45">
        <v>3.01</v>
      </c>
      <c r="F550" s="198" t="s">
        <v>9</v>
      </c>
      <c r="G550" s="198" t="s">
        <v>1444</v>
      </c>
      <c r="H550" s="198" t="s">
        <v>2100</v>
      </c>
      <c r="I550" s="183" t="str">
        <f>I549</f>
        <v>August</v>
      </c>
      <c r="J550" s="184">
        <f>IF(F550="USD", E550, E550 * IFERROR(VLOOKUP(F550, EXCHANGE_RATE!A:B, 2, FALSE), "Currency not found"))</f>
        <v>3.01</v>
      </c>
      <c r="K550" s="184">
        <f t="shared" si="46"/>
        <v>3.01</v>
      </c>
      <c r="L550" s="184">
        <f>IF(C550="MTS", B550, B550 * IFERROR(VLOOKUP(C550, 'QTY_CONVERSIONS '!A:B, 2, FALSE), "Units not  found"))</f>
        <v>0.70000000000000007</v>
      </c>
      <c r="M550" s="185">
        <f t="shared" si="47"/>
        <v>2107</v>
      </c>
      <c r="N550" s="143" t="str">
        <f>IFERROR(VLOOKUP(D550, Product_Category!A:B, 2, FALSE), "Uncategorized")</f>
        <v>CMC</v>
      </c>
      <c r="O550" s="186">
        <f t="shared" si="49"/>
        <v>3010</v>
      </c>
      <c r="P550" s="185">
        <f t="shared" si="48"/>
        <v>2107</v>
      </c>
      <c r="Q550" s="143">
        <v>2023</v>
      </c>
      <c r="R550" s="143" t="str">
        <f>IFERROR(VLOOKUP(G550,'SOURCE COMPANY'!A:B, 2, FALSE), "")</f>
        <v xml:space="preserve">CHEMSTAR </v>
      </c>
      <c r="S550" s="143" t="str">
        <f>IFERROR(VLOOKUP(H550,'CUSTOMER NAME'!A:B, 2, FALSE), "")</f>
        <v>CITI BANK</v>
      </c>
    </row>
    <row r="551" spans="1:19">
      <c r="A551" s="87" t="s">
        <v>1442</v>
      </c>
      <c r="B551" s="198">
        <v>700</v>
      </c>
      <c r="C551" s="198" t="s">
        <v>7</v>
      </c>
      <c r="D551" s="198" t="s">
        <v>961</v>
      </c>
      <c r="E551" s="45">
        <v>3.01</v>
      </c>
      <c r="F551" s="198" t="s">
        <v>9</v>
      </c>
      <c r="G551" s="198" t="s">
        <v>1444</v>
      </c>
      <c r="H551" s="198" t="s">
        <v>2100</v>
      </c>
      <c r="I551" s="183" t="str">
        <f>I550</f>
        <v>August</v>
      </c>
      <c r="J551" s="184">
        <f>IF(F551="USD", E551, E551 * IFERROR(VLOOKUP(F551, EXCHANGE_RATE!A:B, 2, FALSE), "Currency not found"))</f>
        <v>3.01</v>
      </c>
      <c r="K551" s="184">
        <f t="shared" si="46"/>
        <v>3.01</v>
      </c>
      <c r="L551" s="184">
        <f>IF(C551="MTS", B551, B551 * IFERROR(VLOOKUP(C551, 'QTY_CONVERSIONS '!A:B, 2, FALSE), "Units not  found"))</f>
        <v>0.70000000000000007</v>
      </c>
      <c r="M551" s="185">
        <f t="shared" si="47"/>
        <v>2107</v>
      </c>
      <c r="N551" s="143" t="str">
        <f>IFERROR(VLOOKUP(D551, Product_Category!A:B, 2, FALSE), "Uncategorized")</f>
        <v>CMC</v>
      </c>
      <c r="O551" s="186">
        <f t="shared" si="49"/>
        <v>3010</v>
      </c>
      <c r="P551" s="185">
        <f t="shared" si="48"/>
        <v>2107</v>
      </c>
      <c r="Q551" s="143">
        <v>2023</v>
      </c>
      <c r="R551" s="143" t="str">
        <f>IFERROR(VLOOKUP(G551,'SOURCE COMPANY'!A:B, 2, FALSE), "")</f>
        <v xml:space="preserve">CHEMSTAR </v>
      </c>
      <c r="S551" s="143" t="str">
        <f>IFERROR(VLOOKUP(H551,'CUSTOMER NAME'!A:B, 2, FALSE), "")</f>
        <v>CITI BANK</v>
      </c>
    </row>
    <row r="552" spans="1:19">
      <c r="A552" s="192" t="s">
        <v>816</v>
      </c>
      <c r="B552" s="134">
        <v>300</v>
      </c>
      <c r="C552" s="134" t="s">
        <v>7</v>
      </c>
      <c r="D552" s="134" t="s">
        <v>3898</v>
      </c>
      <c r="E552" s="134">
        <v>4</v>
      </c>
      <c r="F552" s="134" t="s">
        <v>9</v>
      </c>
      <c r="G552" s="198" t="s">
        <v>1893</v>
      </c>
      <c r="H552" s="198" t="s">
        <v>2100</v>
      </c>
      <c r="I552" s="187" t="s">
        <v>3893</v>
      </c>
      <c r="J552" s="184">
        <f>IF(F552="USD", E552, E552 * IFERROR(VLOOKUP(F552, EXCHANGE_RATE!A:B, 2, FALSE), "Currency not found"))</f>
        <v>4</v>
      </c>
      <c r="K552" s="184">
        <f t="shared" si="46"/>
        <v>4</v>
      </c>
      <c r="L552" s="184">
        <f>IF(C552="MTS", B552, B552 * IFERROR(VLOOKUP(C552, 'QTY_CONVERSIONS '!A:B, 2, FALSE), "Units not  found"))</f>
        <v>0.3</v>
      </c>
      <c r="M552" s="185">
        <f t="shared" si="47"/>
        <v>1200</v>
      </c>
      <c r="N552" s="143" t="str">
        <f>IFERROR(VLOOKUP(D552, Product_Category!A:B, 2, FALSE), "Uncategorized")</f>
        <v>MCC</v>
      </c>
      <c r="O552" s="186">
        <f t="shared" si="49"/>
        <v>4000</v>
      </c>
      <c r="P552" s="185">
        <f t="shared" si="48"/>
        <v>1200</v>
      </c>
      <c r="Q552" s="143">
        <v>2023</v>
      </c>
      <c r="R552" s="143" t="str">
        <f>IFERROR(VLOOKUP(G552,'SOURCE COMPANY'!A:B, 2, FALSE), "")</f>
        <v>Unimed</v>
      </c>
      <c r="S552" s="143" t="str">
        <f>IFERROR(VLOOKUP(H552,'CUSTOMER NAME'!A:B, 2, FALSE), "")</f>
        <v>CITI BANK</v>
      </c>
    </row>
    <row r="553" spans="1:19">
      <c r="A553" s="192" t="s">
        <v>816</v>
      </c>
      <c r="B553" s="134">
        <v>200</v>
      </c>
      <c r="C553" s="134" t="s">
        <v>7</v>
      </c>
      <c r="D553" s="134" t="s">
        <v>2376</v>
      </c>
      <c r="E553" s="134">
        <v>4</v>
      </c>
      <c r="F553" s="134" t="s">
        <v>9</v>
      </c>
      <c r="G553" s="198" t="s">
        <v>1893</v>
      </c>
      <c r="H553" s="198" t="s">
        <v>2100</v>
      </c>
      <c r="I553" s="187" t="s">
        <v>3893</v>
      </c>
      <c r="J553" s="184">
        <f>IF(F553="USD", E553, E553 * IFERROR(VLOOKUP(F553, EXCHANGE_RATE!A:B, 2, FALSE), "Currency not found"))</f>
        <v>4</v>
      </c>
      <c r="K553" s="184">
        <f t="shared" si="46"/>
        <v>4</v>
      </c>
      <c r="L553" s="184">
        <f>IF(C553="MTS", B553, B553 * IFERROR(VLOOKUP(C553, 'QTY_CONVERSIONS '!A:B, 2, FALSE), "Units not  found"))</f>
        <v>0.2</v>
      </c>
      <c r="M553" s="185">
        <f t="shared" si="47"/>
        <v>800</v>
      </c>
      <c r="N553" s="143" t="str">
        <f>IFERROR(VLOOKUP(D553, Product_Category!A:B, 2, FALSE), "Uncategorized")</f>
        <v>MCC</v>
      </c>
      <c r="O553" s="186">
        <f t="shared" si="49"/>
        <v>4000</v>
      </c>
      <c r="P553" s="185">
        <f t="shared" si="48"/>
        <v>800</v>
      </c>
      <c r="Q553" s="143">
        <v>2023</v>
      </c>
      <c r="R553" s="143" t="str">
        <f>IFERROR(VLOOKUP(G553,'SOURCE COMPANY'!A:B, 2, FALSE), "")</f>
        <v>Unimed</v>
      </c>
      <c r="S553" s="143" t="str">
        <f>IFERROR(VLOOKUP(H553,'CUSTOMER NAME'!A:B, 2, FALSE), "")</f>
        <v>CITI BANK</v>
      </c>
    </row>
    <row r="554" spans="1:19">
      <c r="A554" s="87" t="s">
        <v>816</v>
      </c>
      <c r="B554" s="33">
        <v>30</v>
      </c>
      <c r="C554" s="198" t="s">
        <v>7</v>
      </c>
      <c r="D554" s="198" t="s">
        <v>1892</v>
      </c>
      <c r="E554" s="46">
        <v>32</v>
      </c>
      <c r="F554" s="198" t="s">
        <v>9</v>
      </c>
      <c r="G554" s="198" t="s">
        <v>1893</v>
      </c>
      <c r="H554" s="198" t="s">
        <v>2100</v>
      </c>
      <c r="I554" s="183" t="str">
        <f>I553</f>
        <v>December</v>
      </c>
      <c r="J554" s="184">
        <f>IF(F554="USD", E554, E554 * IFERROR(VLOOKUP(F554, EXCHANGE_RATE!A:B, 2, FALSE), "Currency not found"))</f>
        <v>32</v>
      </c>
      <c r="K554" s="184">
        <f t="shared" si="46"/>
        <v>32</v>
      </c>
      <c r="L554" s="184">
        <f>IF(C554="MTS", B554, B554 * IFERROR(VLOOKUP(C554, 'QTY_CONVERSIONS '!A:B, 2, FALSE), "Units not  found"))</f>
        <v>0.03</v>
      </c>
      <c r="M554" s="185">
        <f t="shared" si="47"/>
        <v>960</v>
      </c>
      <c r="N554" s="143" t="str">
        <f>IFERROR(VLOOKUP(D554, Product_Category!A:B, 2, FALSE), "Uncategorized")</f>
        <v>MCC</v>
      </c>
      <c r="O554" s="186">
        <f t="shared" si="49"/>
        <v>32000</v>
      </c>
      <c r="P554" s="185">
        <f t="shared" si="48"/>
        <v>960</v>
      </c>
      <c r="Q554" s="143">
        <v>2023</v>
      </c>
      <c r="R554" s="143" t="str">
        <f>IFERROR(VLOOKUP(G554,'SOURCE COMPANY'!A:B, 2, FALSE), "")</f>
        <v>Unimed</v>
      </c>
      <c r="S554" s="143" t="str">
        <f>IFERROR(VLOOKUP(H554,'CUSTOMER NAME'!A:B, 2, FALSE), "")</f>
        <v>CITI BANK</v>
      </c>
    </row>
    <row r="555" spans="1:19">
      <c r="A555" s="85" t="s">
        <v>816</v>
      </c>
      <c r="B555" s="199">
        <v>150</v>
      </c>
      <c r="C555" s="199" t="s">
        <v>7</v>
      </c>
      <c r="D555" s="199" t="s">
        <v>817</v>
      </c>
      <c r="E555" s="147">
        <v>31.149377000000001</v>
      </c>
      <c r="F555" s="199" t="s">
        <v>9</v>
      </c>
      <c r="G555" s="198" t="s">
        <v>1893</v>
      </c>
      <c r="H555" s="198" t="s">
        <v>2100</v>
      </c>
      <c r="I555" s="183" t="str">
        <f>I554</f>
        <v>December</v>
      </c>
      <c r="J555" s="184">
        <f>IF(F555="USD", E555, E555 * IFERROR(VLOOKUP(F555, EXCHANGE_RATE!A:B, 2, FALSE), "Currency not found"))</f>
        <v>31.149377000000001</v>
      </c>
      <c r="K555" s="184">
        <f t="shared" si="46"/>
        <v>31.150000000000002</v>
      </c>
      <c r="L555" s="184">
        <f>IF(C555="MTS", B555, B555 * IFERROR(VLOOKUP(C555, 'QTY_CONVERSIONS '!A:B, 2, FALSE), "Units not  found"))</f>
        <v>0.15</v>
      </c>
      <c r="M555" s="185">
        <f t="shared" si="47"/>
        <v>4672.5</v>
      </c>
      <c r="N555" s="143" t="str">
        <f>IFERROR(VLOOKUP(D555, Product_Category!A:B, 2, FALSE), "Uncategorized")</f>
        <v>CROSCARMELLOSE SODIUM</v>
      </c>
      <c r="O555" s="186">
        <f t="shared" si="49"/>
        <v>31150.000000000004</v>
      </c>
      <c r="P555" s="185">
        <f t="shared" si="48"/>
        <v>4672.5</v>
      </c>
      <c r="Q555" s="143">
        <v>2023</v>
      </c>
      <c r="R555" s="143" t="str">
        <f>IFERROR(VLOOKUP(G555,'SOURCE COMPANY'!A:B, 2, FALSE), "")</f>
        <v>Unimed</v>
      </c>
      <c r="S555" s="143" t="str">
        <f>IFERROR(VLOOKUP(H555,'CUSTOMER NAME'!A:B, 2, FALSE), "")</f>
        <v>CITI BANK</v>
      </c>
    </row>
    <row r="556" spans="1:19">
      <c r="A556" s="85" t="s">
        <v>816</v>
      </c>
      <c r="B556" s="199">
        <v>500</v>
      </c>
      <c r="C556" s="199" t="s">
        <v>7</v>
      </c>
      <c r="D556" s="199" t="s">
        <v>821</v>
      </c>
      <c r="E556" s="147">
        <v>18</v>
      </c>
      <c r="F556" s="199" t="s">
        <v>9</v>
      </c>
      <c r="G556" s="198" t="s">
        <v>1893</v>
      </c>
      <c r="H556" s="198" t="s">
        <v>2100</v>
      </c>
      <c r="I556" s="183" t="str">
        <f>I555</f>
        <v>December</v>
      </c>
      <c r="J556" s="184">
        <f>IF(F556="USD", E556, E556 * IFERROR(VLOOKUP(F556, EXCHANGE_RATE!A:B, 2, FALSE), "Currency not found"))</f>
        <v>18</v>
      </c>
      <c r="K556" s="184">
        <f t="shared" si="46"/>
        <v>18</v>
      </c>
      <c r="L556" s="184">
        <f>IF(C556="MTS", B556, B556 * IFERROR(VLOOKUP(C556, 'QTY_CONVERSIONS '!A:B, 2, FALSE), "Units not  found"))</f>
        <v>0.5</v>
      </c>
      <c r="M556" s="185">
        <f t="shared" si="47"/>
        <v>9000</v>
      </c>
      <c r="N556" s="143" t="str">
        <f>IFERROR(VLOOKUP(D556, Product_Category!A:B, 2, FALSE), "Uncategorized")</f>
        <v>MCC</v>
      </c>
      <c r="O556" s="186">
        <f t="shared" si="49"/>
        <v>18000</v>
      </c>
      <c r="P556" s="185">
        <f t="shared" si="48"/>
        <v>9000</v>
      </c>
      <c r="Q556" s="143">
        <v>2023</v>
      </c>
      <c r="R556" s="143" t="str">
        <f>IFERROR(VLOOKUP(G556,'SOURCE COMPANY'!A:B, 2, FALSE), "")</f>
        <v>Unimed</v>
      </c>
      <c r="S556" s="143" t="str">
        <f>IFERROR(VLOOKUP(H556,'CUSTOMER NAME'!A:B, 2, FALSE), "")</f>
        <v>CITI BANK</v>
      </c>
    </row>
    <row r="557" spans="1:19">
      <c r="A557" s="85" t="s">
        <v>816</v>
      </c>
      <c r="B557" s="199">
        <v>80</v>
      </c>
      <c r="C557" s="199" t="s">
        <v>7</v>
      </c>
      <c r="D557" s="199" t="s">
        <v>641</v>
      </c>
      <c r="E557" s="147">
        <v>30.199396</v>
      </c>
      <c r="F557" s="199" t="s">
        <v>9</v>
      </c>
      <c r="G557" s="198" t="s">
        <v>1893</v>
      </c>
      <c r="H557" s="198" t="s">
        <v>2100</v>
      </c>
      <c r="I557" s="183" t="str">
        <f>I556</f>
        <v>December</v>
      </c>
      <c r="J557" s="184">
        <f>IF(F557="USD", E557, E557 * IFERROR(VLOOKUP(F557, EXCHANGE_RATE!A:B, 2, FALSE), "Currency not found"))</f>
        <v>30.199396</v>
      </c>
      <c r="K557" s="184">
        <f t="shared" si="46"/>
        <v>30.200000000000003</v>
      </c>
      <c r="L557" s="184">
        <f>IF(C557="MTS", B557, B557 * IFERROR(VLOOKUP(C557, 'QTY_CONVERSIONS '!A:B, 2, FALSE), "Units not  found"))</f>
        <v>0.08</v>
      </c>
      <c r="M557" s="185">
        <f t="shared" si="47"/>
        <v>2416</v>
      </c>
      <c r="N557" s="143" t="str">
        <f>IFERROR(VLOOKUP(D557, Product_Category!A:B, 2, FALSE), "Uncategorized")</f>
        <v>MCC</v>
      </c>
      <c r="O557" s="186">
        <f t="shared" si="49"/>
        <v>30200.000000000004</v>
      </c>
      <c r="P557" s="185">
        <f t="shared" si="48"/>
        <v>2416.0000000000005</v>
      </c>
      <c r="Q557" s="143">
        <v>2023</v>
      </c>
      <c r="R557" s="143" t="str">
        <f>IFERROR(VLOOKUP(G557,'SOURCE COMPANY'!A:B, 2, FALSE), "")</f>
        <v>Unimed</v>
      </c>
      <c r="S557" s="143" t="str">
        <f>IFERROR(VLOOKUP(H557,'CUSTOMER NAME'!A:B, 2, FALSE), "")</f>
        <v>CITI BANK</v>
      </c>
    </row>
    <row r="558" spans="1:19">
      <c r="A558" s="192" t="s">
        <v>816</v>
      </c>
      <c r="B558" s="134">
        <v>50</v>
      </c>
      <c r="C558" s="134" t="s">
        <v>7</v>
      </c>
      <c r="D558" s="134" t="s">
        <v>769</v>
      </c>
      <c r="E558" s="134">
        <v>4</v>
      </c>
      <c r="F558" s="134" t="s">
        <v>9</v>
      </c>
      <c r="G558" s="198" t="s">
        <v>1893</v>
      </c>
      <c r="H558" s="198" t="s">
        <v>2100</v>
      </c>
      <c r="I558" s="187" t="s">
        <v>3658</v>
      </c>
      <c r="J558" s="184">
        <f>IF(F558="USD", E558, E558 * IFERROR(VLOOKUP(F558, EXCHANGE_RATE!A:B, 2, FALSE), "Currency not found"))</f>
        <v>4</v>
      </c>
      <c r="K558" s="184">
        <f t="shared" si="46"/>
        <v>4</v>
      </c>
      <c r="L558" s="184">
        <f>IF(C558="MTS", B558, B558 * IFERROR(VLOOKUP(C558, 'QTY_CONVERSIONS '!A:B, 2, FALSE), "Units not  found"))</f>
        <v>0.05</v>
      </c>
      <c r="M558" s="185">
        <f t="shared" si="47"/>
        <v>200</v>
      </c>
      <c r="N558" s="143" t="str">
        <f>IFERROR(VLOOKUP(D558, Product_Category!A:B, 2, FALSE), "Uncategorized")</f>
        <v>MCC</v>
      </c>
      <c r="O558" s="186">
        <f t="shared" si="49"/>
        <v>4000</v>
      </c>
      <c r="P558" s="185">
        <f t="shared" si="48"/>
        <v>200</v>
      </c>
      <c r="Q558" s="143">
        <v>2023</v>
      </c>
      <c r="R558" s="143" t="str">
        <f>IFERROR(VLOOKUP(G558,'SOURCE COMPANY'!A:B, 2, FALSE), "")</f>
        <v>Unimed</v>
      </c>
      <c r="S558" s="143" t="str">
        <f>IFERROR(VLOOKUP(H558,'CUSTOMER NAME'!A:B, 2, FALSE), "")</f>
        <v>CITI BANK</v>
      </c>
    </row>
    <row r="559" spans="1:19">
      <c r="A559" s="192" t="s">
        <v>816</v>
      </c>
      <c r="B559" s="134">
        <v>100</v>
      </c>
      <c r="C559" s="134" t="s">
        <v>7</v>
      </c>
      <c r="D559" s="134" t="s">
        <v>769</v>
      </c>
      <c r="E559" s="134">
        <v>4</v>
      </c>
      <c r="F559" s="134" t="s">
        <v>9</v>
      </c>
      <c r="G559" s="198" t="s">
        <v>1893</v>
      </c>
      <c r="H559" s="198" t="s">
        <v>2100</v>
      </c>
      <c r="I559" s="187" t="s">
        <v>3658</v>
      </c>
      <c r="J559" s="184">
        <f>IF(F559="USD", E559, E559 * IFERROR(VLOOKUP(F559, EXCHANGE_RATE!A:B, 2, FALSE), "Currency not found"))</f>
        <v>4</v>
      </c>
      <c r="K559" s="184">
        <f t="shared" si="46"/>
        <v>4</v>
      </c>
      <c r="L559" s="184">
        <f>IF(C559="MTS", B559, B559 * IFERROR(VLOOKUP(C559, 'QTY_CONVERSIONS '!A:B, 2, FALSE), "Units not  found"))</f>
        <v>0.1</v>
      </c>
      <c r="M559" s="185">
        <f t="shared" si="47"/>
        <v>400</v>
      </c>
      <c r="N559" s="143" t="str">
        <f>IFERROR(VLOOKUP(D559, Product_Category!A:B, 2, FALSE), "Uncategorized")</f>
        <v>MCC</v>
      </c>
      <c r="O559" s="186">
        <f t="shared" si="49"/>
        <v>4000</v>
      </c>
      <c r="P559" s="185">
        <f t="shared" si="48"/>
        <v>400</v>
      </c>
      <c r="Q559" s="143">
        <v>2023</v>
      </c>
      <c r="R559" s="143" t="str">
        <f>IFERROR(VLOOKUP(G559,'SOURCE COMPANY'!A:B, 2, FALSE), "")</f>
        <v>Unimed</v>
      </c>
      <c r="S559" s="143" t="str">
        <f>IFERROR(VLOOKUP(H559,'CUSTOMER NAME'!A:B, 2, FALSE), "")</f>
        <v>CITI BANK</v>
      </c>
    </row>
    <row r="560" spans="1:19">
      <c r="A560" s="192" t="s">
        <v>816</v>
      </c>
      <c r="B560" s="134">
        <v>25</v>
      </c>
      <c r="C560" s="134" t="s">
        <v>7</v>
      </c>
      <c r="D560" s="134" t="s">
        <v>611</v>
      </c>
      <c r="E560" s="134">
        <v>4</v>
      </c>
      <c r="F560" s="134" t="s">
        <v>9</v>
      </c>
      <c r="G560" s="198" t="s">
        <v>1893</v>
      </c>
      <c r="H560" s="198" t="s">
        <v>2100</v>
      </c>
      <c r="I560" s="187" t="s">
        <v>3658</v>
      </c>
      <c r="J560" s="184">
        <f>IF(F560="USD", E560, E560 * IFERROR(VLOOKUP(F560, EXCHANGE_RATE!A:B, 2, FALSE), "Currency not found"))</f>
        <v>4</v>
      </c>
      <c r="K560" s="184">
        <f t="shared" si="46"/>
        <v>4</v>
      </c>
      <c r="L560" s="184">
        <f>IF(C560="MTS", B560, B560 * IFERROR(VLOOKUP(C560, 'QTY_CONVERSIONS '!A:B, 2, FALSE), "Units not  found"))</f>
        <v>2.5000000000000001E-2</v>
      </c>
      <c r="M560" s="185">
        <f t="shared" si="47"/>
        <v>100</v>
      </c>
      <c r="N560" s="143" t="str">
        <f>IFERROR(VLOOKUP(D560, Product_Category!A:B, 2, FALSE), "Uncategorized")</f>
        <v>MCC</v>
      </c>
      <c r="O560" s="186">
        <f t="shared" si="49"/>
        <v>4000</v>
      </c>
      <c r="P560" s="185">
        <f t="shared" si="48"/>
        <v>100</v>
      </c>
      <c r="Q560" s="143">
        <v>2023</v>
      </c>
      <c r="R560" s="143" t="str">
        <f>IFERROR(VLOOKUP(G560,'SOURCE COMPANY'!A:B, 2, FALSE), "")</f>
        <v>Unimed</v>
      </c>
      <c r="S560" s="143" t="str">
        <f>IFERROR(VLOOKUP(H560,'CUSTOMER NAME'!A:B, 2, FALSE), "")</f>
        <v>CITI BANK</v>
      </c>
    </row>
    <row r="561" spans="1:19">
      <c r="A561" s="192" t="s">
        <v>816</v>
      </c>
      <c r="B561" s="134">
        <v>60</v>
      </c>
      <c r="C561" s="134" t="s">
        <v>7</v>
      </c>
      <c r="D561" s="134" t="s">
        <v>266</v>
      </c>
      <c r="E561" s="134">
        <v>31</v>
      </c>
      <c r="F561" s="134" t="s">
        <v>9</v>
      </c>
      <c r="G561" s="198" t="s">
        <v>1893</v>
      </c>
      <c r="H561" s="198" t="s">
        <v>2100</v>
      </c>
      <c r="I561" s="187" t="s">
        <v>3658</v>
      </c>
      <c r="J561" s="184">
        <f>IF(F561="USD", E561, E561 * IFERROR(VLOOKUP(F561, EXCHANGE_RATE!A:B, 2, FALSE), "Currency not found"))</f>
        <v>31</v>
      </c>
      <c r="K561" s="184">
        <f t="shared" si="46"/>
        <v>31</v>
      </c>
      <c r="L561" s="184">
        <f>IF(C561="MTS", B561, B561 * IFERROR(VLOOKUP(C561, 'QTY_CONVERSIONS '!A:B, 2, FALSE), "Units not  found"))</f>
        <v>0.06</v>
      </c>
      <c r="M561" s="185">
        <f t="shared" si="47"/>
        <v>1860</v>
      </c>
      <c r="N561" s="143" t="str">
        <f>IFERROR(VLOOKUP(D561, Product_Category!A:B, 2, FALSE), "Uncategorized")</f>
        <v>MCC</v>
      </c>
      <c r="O561" s="186">
        <f t="shared" si="49"/>
        <v>31000</v>
      </c>
      <c r="P561" s="185">
        <f t="shared" si="48"/>
        <v>1860</v>
      </c>
      <c r="Q561" s="143">
        <v>2023</v>
      </c>
      <c r="R561" s="143" t="str">
        <f>IFERROR(VLOOKUP(G561,'SOURCE COMPANY'!A:B, 2, FALSE), "")</f>
        <v>Unimed</v>
      </c>
      <c r="S561" s="143" t="str">
        <f>IFERROR(VLOOKUP(H561,'CUSTOMER NAME'!A:B, 2, FALSE), "")</f>
        <v>CITI BANK</v>
      </c>
    </row>
    <row r="562" spans="1:19">
      <c r="A562" s="192" t="s">
        <v>816</v>
      </c>
      <c r="B562" s="134">
        <v>500</v>
      </c>
      <c r="C562" s="134" t="s">
        <v>7</v>
      </c>
      <c r="D562" s="134" t="s">
        <v>266</v>
      </c>
      <c r="E562" s="134">
        <v>3</v>
      </c>
      <c r="F562" s="134" t="s">
        <v>9</v>
      </c>
      <c r="G562" s="198" t="s">
        <v>1893</v>
      </c>
      <c r="H562" s="198" t="s">
        <v>2100</v>
      </c>
      <c r="I562" s="187" t="s">
        <v>3658</v>
      </c>
      <c r="J562" s="184">
        <f>IF(F562="USD", E562, E562 * IFERROR(VLOOKUP(F562, EXCHANGE_RATE!A:B, 2, FALSE), "Currency not found"))</f>
        <v>3</v>
      </c>
      <c r="K562" s="184">
        <f t="shared" si="46"/>
        <v>3</v>
      </c>
      <c r="L562" s="184">
        <f>IF(C562="MTS", B562, B562 * IFERROR(VLOOKUP(C562, 'QTY_CONVERSIONS '!A:B, 2, FALSE), "Units not  found"))</f>
        <v>0.5</v>
      </c>
      <c r="M562" s="185">
        <f t="shared" si="47"/>
        <v>1500</v>
      </c>
      <c r="N562" s="143" t="str">
        <f>IFERROR(VLOOKUP(D562, Product_Category!A:B, 2, FALSE), "Uncategorized")</f>
        <v>MCC</v>
      </c>
      <c r="O562" s="186">
        <f t="shared" si="49"/>
        <v>3000</v>
      </c>
      <c r="P562" s="185">
        <f t="shared" si="48"/>
        <v>1500</v>
      </c>
      <c r="Q562" s="143">
        <v>2023</v>
      </c>
      <c r="R562" s="143" t="str">
        <f>IFERROR(VLOOKUP(G562,'SOURCE COMPANY'!A:B, 2, FALSE), "")</f>
        <v>Unimed</v>
      </c>
      <c r="S562" s="143" t="str">
        <f>IFERROR(VLOOKUP(H562,'CUSTOMER NAME'!A:B, 2, FALSE), "")</f>
        <v>CITI BANK</v>
      </c>
    </row>
    <row r="563" spans="1:19">
      <c r="A563" s="191" t="s">
        <v>816</v>
      </c>
      <c r="B563" s="121">
        <v>140</v>
      </c>
      <c r="C563" s="121" t="s">
        <v>7</v>
      </c>
      <c r="D563" s="121" t="s">
        <v>3048</v>
      </c>
      <c r="E563" s="121">
        <v>18</v>
      </c>
      <c r="F563" s="121" t="s">
        <v>9</v>
      </c>
      <c r="G563" s="198" t="s">
        <v>1893</v>
      </c>
      <c r="H563" s="198" t="s">
        <v>2100</v>
      </c>
      <c r="I563" s="187" t="s">
        <v>3034</v>
      </c>
      <c r="J563" s="184">
        <f>IF(F563="USD", E563, E563 * IFERROR(VLOOKUP(F563, EXCHANGE_RATE!A:B, 2, FALSE), "Currency not found"))</f>
        <v>18</v>
      </c>
      <c r="K563" s="184">
        <f t="shared" si="46"/>
        <v>18</v>
      </c>
      <c r="L563" s="184">
        <f>IF(C563="MTS", B563, B563 * IFERROR(VLOOKUP(C563, 'QTY_CONVERSIONS '!A:B, 2, FALSE), "Units not  found"))</f>
        <v>0.14000000000000001</v>
      </c>
      <c r="M563" s="185">
        <f t="shared" si="47"/>
        <v>2520</v>
      </c>
      <c r="N563" s="143" t="str">
        <f>IFERROR(VLOOKUP(D563, Product_Category!A:B, 2, FALSE), "Uncategorized")</f>
        <v>CROSCARMELLOSE SODIUM</v>
      </c>
      <c r="O563" s="186">
        <f t="shared" si="49"/>
        <v>18000</v>
      </c>
      <c r="P563" s="185">
        <f t="shared" si="48"/>
        <v>2520.0000000000005</v>
      </c>
      <c r="Q563" s="143">
        <v>2023</v>
      </c>
      <c r="R563" s="143" t="str">
        <f>IFERROR(VLOOKUP(G563,'SOURCE COMPANY'!A:B, 2, FALSE), "")</f>
        <v>Unimed</v>
      </c>
      <c r="S563" s="143" t="str">
        <f>IFERROR(VLOOKUP(H563,'CUSTOMER NAME'!A:B, 2, FALSE), "")</f>
        <v>CITI BANK</v>
      </c>
    </row>
    <row r="564" spans="1:19">
      <c r="A564" s="87" t="s">
        <v>816</v>
      </c>
      <c r="B564" s="198">
        <v>9000</v>
      </c>
      <c r="C564" s="198" t="s">
        <v>7</v>
      </c>
      <c r="D564" s="198" t="s">
        <v>1137</v>
      </c>
      <c r="E564" s="147">
        <v>2.9</v>
      </c>
      <c r="F564" s="198" t="s">
        <v>9</v>
      </c>
      <c r="G564" s="199" t="s">
        <v>549</v>
      </c>
      <c r="H564" s="198" t="s">
        <v>1138</v>
      </c>
      <c r="I564" s="183" t="str">
        <f>I563</f>
        <v>September</v>
      </c>
      <c r="J564" s="184">
        <f>IF(F564="USD", E564, E564 * IFERROR(VLOOKUP(F564, EXCHANGE_RATE!A:B, 2, FALSE), "Currency not found"))</f>
        <v>2.9</v>
      </c>
      <c r="K564" s="184">
        <f t="shared" si="46"/>
        <v>2.9</v>
      </c>
      <c r="L564" s="184">
        <f>IF(C564="MTS", B564, B564 * IFERROR(VLOOKUP(C564, 'QTY_CONVERSIONS '!A:B, 2, FALSE), "Units not  found"))</f>
        <v>9</v>
      </c>
      <c r="M564" s="185">
        <f t="shared" si="47"/>
        <v>26100</v>
      </c>
      <c r="N564" s="143" t="str">
        <f>IFERROR(VLOOKUP(D564, Product_Category!A:B, 2, FALSE), "Uncategorized")</f>
        <v>MCC</v>
      </c>
      <c r="O564" s="186">
        <f t="shared" si="49"/>
        <v>2900</v>
      </c>
      <c r="P564" s="185">
        <f t="shared" si="48"/>
        <v>26100</v>
      </c>
      <c r="Q564" s="143">
        <v>2023</v>
      </c>
      <c r="R564" s="143" t="str">
        <f>IFERROR(VLOOKUP(G564,'SOURCE COMPANY'!A:B, 2, FALSE), "")</f>
        <v>DIP CHEM</v>
      </c>
      <c r="S564" s="143" t="str">
        <f>IFERROR(VLOOKUP(H564,'CUSTOMER NAME'!A:B, 2, FALSE), "")</f>
        <v>SQUARE LIFE</v>
      </c>
    </row>
    <row r="565" spans="1:19">
      <c r="A565" s="87" t="s">
        <v>816</v>
      </c>
      <c r="B565" s="198">
        <v>9000</v>
      </c>
      <c r="C565" s="198" t="s">
        <v>7</v>
      </c>
      <c r="D565" s="198" t="s">
        <v>1139</v>
      </c>
      <c r="E565" s="147">
        <v>2.9</v>
      </c>
      <c r="F565" s="198" t="s">
        <v>9</v>
      </c>
      <c r="G565" s="199" t="s">
        <v>549</v>
      </c>
      <c r="H565" s="198" t="s">
        <v>1138</v>
      </c>
      <c r="I565" s="183" t="str">
        <f>I564</f>
        <v>September</v>
      </c>
      <c r="J565" s="184">
        <f>IF(F565="USD", E565, E565 * IFERROR(VLOOKUP(F565, EXCHANGE_RATE!A:B, 2, FALSE), "Currency not found"))</f>
        <v>2.9</v>
      </c>
      <c r="K565" s="184">
        <f t="shared" si="46"/>
        <v>2.9</v>
      </c>
      <c r="L565" s="184">
        <f>IF(C565="MTS", B565, B565 * IFERROR(VLOOKUP(C565, 'QTY_CONVERSIONS '!A:B, 2, FALSE), "Units not  found"))</f>
        <v>9</v>
      </c>
      <c r="M565" s="185">
        <f t="shared" si="47"/>
        <v>26100</v>
      </c>
      <c r="N565" s="143" t="str">
        <f>IFERROR(VLOOKUP(D565, Product_Category!A:B, 2, FALSE), "Uncategorized")</f>
        <v>MCC</v>
      </c>
      <c r="O565" s="186">
        <f t="shared" si="49"/>
        <v>2900</v>
      </c>
      <c r="P565" s="185">
        <f t="shared" si="48"/>
        <v>26100</v>
      </c>
      <c r="Q565" s="143">
        <v>2023</v>
      </c>
      <c r="R565" s="143" t="str">
        <f>IFERROR(VLOOKUP(G565,'SOURCE COMPANY'!A:B, 2, FALSE), "")</f>
        <v>DIP CHEM</v>
      </c>
      <c r="S565" s="143" t="str">
        <f>IFERROR(VLOOKUP(H565,'CUSTOMER NAME'!A:B, 2, FALSE), "")</f>
        <v>SQUARE LIFE</v>
      </c>
    </row>
    <row r="566" spans="1:19">
      <c r="A566" s="85" t="s">
        <v>532</v>
      </c>
      <c r="B566" s="199">
        <v>5000</v>
      </c>
      <c r="C566" s="199" t="s">
        <v>7</v>
      </c>
      <c r="D566" s="199" t="s">
        <v>541</v>
      </c>
      <c r="E566" s="147">
        <v>4.09</v>
      </c>
      <c r="F566" s="199" t="s">
        <v>9</v>
      </c>
      <c r="G566" s="199" t="s">
        <v>88</v>
      </c>
      <c r="H566" s="199" t="s">
        <v>542</v>
      </c>
      <c r="I566" s="183" t="str">
        <f>I565</f>
        <v>September</v>
      </c>
      <c r="J566" s="184">
        <f>IF(F566="USD", E566, E566 * IFERROR(VLOOKUP(F566, EXCHANGE_RATE!A:B, 2, FALSE), "Currency not found"))</f>
        <v>4.09</v>
      </c>
      <c r="K566" s="184">
        <f t="shared" si="46"/>
        <v>4.09</v>
      </c>
      <c r="L566" s="184">
        <f>IF(C566="MTS", B566, B566 * IFERROR(VLOOKUP(C566, 'QTY_CONVERSIONS '!A:B, 2, FALSE), "Units not  found"))</f>
        <v>5</v>
      </c>
      <c r="M566" s="185">
        <f t="shared" si="47"/>
        <v>20450</v>
      </c>
      <c r="N566" s="143" t="str">
        <f>IFERROR(VLOOKUP(D566, Product_Category!A:B, 2, FALSE), "Uncategorized")</f>
        <v>MCC</v>
      </c>
      <c r="O566" s="186">
        <f t="shared" si="49"/>
        <v>4090</v>
      </c>
      <c r="P566" s="185">
        <f t="shared" si="48"/>
        <v>20450</v>
      </c>
      <c r="Q566" s="143">
        <v>2023</v>
      </c>
      <c r="R566" s="143" t="str">
        <f>IFERROR(VLOOKUP(G566,'SOURCE COMPANY'!A:B, 2, FALSE), "")</f>
        <v>DFE PHARMA</v>
      </c>
      <c r="S566" s="143" t="str">
        <f>IFERROR(VLOOKUP(H566,'CUSTOMER NAME'!A:B, 2, FALSE), "")</f>
        <v>SQUARE PHARMA</v>
      </c>
    </row>
    <row r="567" spans="1:19">
      <c r="A567" s="191" t="s">
        <v>816</v>
      </c>
      <c r="B567" s="121">
        <v>300</v>
      </c>
      <c r="C567" s="121" t="s">
        <v>7</v>
      </c>
      <c r="D567" s="121" t="s">
        <v>2063</v>
      </c>
      <c r="E567" s="121">
        <v>4</v>
      </c>
      <c r="F567" s="121" t="s">
        <v>9</v>
      </c>
      <c r="G567" s="198" t="s">
        <v>1893</v>
      </c>
      <c r="H567" s="198" t="s">
        <v>2100</v>
      </c>
      <c r="I567" s="187" t="s">
        <v>3034</v>
      </c>
      <c r="J567" s="184">
        <f>IF(F567="USD", E567, E567 * IFERROR(VLOOKUP(F567, EXCHANGE_RATE!A:B, 2, FALSE), "Currency not found"))</f>
        <v>4</v>
      </c>
      <c r="K567" s="184">
        <f t="shared" si="46"/>
        <v>4</v>
      </c>
      <c r="L567" s="184">
        <f>IF(C567="MTS", B567, B567 * IFERROR(VLOOKUP(C567, 'QTY_CONVERSIONS '!A:B, 2, FALSE), "Units not  found"))</f>
        <v>0.3</v>
      </c>
      <c r="M567" s="185">
        <f t="shared" si="47"/>
        <v>1200</v>
      </c>
      <c r="N567" s="143" t="str">
        <f>IFERROR(VLOOKUP(D567, Product_Category!A:B, 2, FALSE), "Uncategorized")</f>
        <v>MCC</v>
      </c>
      <c r="O567" s="186">
        <f t="shared" si="49"/>
        <v>4000</v>
      </c>
      <c r="P567" s="185">
        <f t="shared" si="48"/>
        <v>1200</v>
      </c>
      <c r="Q567" s="143">
        <v>2023</v>
      </c>
      <c r="R567" s="143" t="str">
        <f>IFERROR(VLOOKUP(G567,'SOURCE COMPANY'!A:B, 2, FALSE), "")</f>
        <v>Unimed</v>
      </c>
      <c r="S567" s="143" t="str">
        <f>IFERROR(VLOOKUP(H567,'CUSTOMER NAME'!A:B, 2, FALSE), "")</f>
        <v>CITI BANK</v>
      </c>
    </row>
    <row r="568" spans="1:19">
      <c r="A568" s="191" t="s">
        <v>929</v>
      </c>
      <c r="B568" s="121">
        <v>50</v>
      </c>
      <c r="C568" s="121" t="s">
        <v>7</v>
      </c>
      <c r="D568" s="121" t="s">
        <v>19</v>
      </c>
      <c r="E568" s="121">
        <v>2.87</v>
      </c>
      <c r="F568" s="121" t="s">
        <v>9</v>
      </c>
      <c r="G568" s="134" t="s">
        <v>3160</v>
      </c>
      <c r="H568" s="121" t="s">
        <v>3491</v>
      </c>
      <c r="I568" s="187" t="s">
        <v>3389</v>
      </c>
      <c r="J568" s="184">
        <f>IF(F568="USD", E568, E568 * IFERROR(VLOOKUP(F568, EXCHANGE_RATE!A:B, 2, FALSE), "Currency not found"))</f>
        <v>2.87</v>
      </c>
      <c r="K568" s="184">
        <f t="shared" si="46"/>
        <v>2.87</v>
      </c>
      <c r="L568" s="184">
        <f>IF(C568="MTS", B568, B568 * IFERROR(VLOOKUP(C568, 'QTY_CONVERSIONS '!A:B, 2, FALSE), "Units not  found"))</f>
        <v>0.05</v>
      </c>
      <c r="M568" s="185">
        <f t="shared" si="47"/>
        <v>143.5</v>
      </c>
      <c r="N568" s="143" t="str">
        <f>IFERROR(VLOOKUP(D568, Product_Category!A:B, 2, FALSE), "Uncategorized")</f>
        <v>CMC</v>
      </c>
      <c r="O568" s="186">
        <f t="shared" si="49"/>
        <v>2870</v>
      </c>
      <c r="P568" s="185">
        <f t="shared" si="48"/>
        <v>143.5</v>
      </c>
      <c r="Q568" s="143">
        <v>2023</v>
      </c>
      <c r="R568" s="143" t="str">
        <f>IFERROR(VLOOKUP(G568,'SOURCE COMPANY'!A:B, 2, FALSE), "")</f>
        <v>PREMIER DRUG HOUSE</v>
      </c>
      <c r="S568" s="143" t="str">
        <f>IFERROR(VLOOKUP(H568,'CUSTOMER NAME'!A:B, 2, FALSE), "")</f>
        <v>CITIZEN BANK</v>
      </c>
    </row>
    <row r="569" spans="1:19">
      <c r="A569" s="192" t="s">
        <v>929</v>
      </c>
      <c r="B569" s="134">
        <v>25</v>
      </c>
      <c r="C569" s="134" t="s">
        <v>7</v>
      </c>
      <c r="D569" s="134" t="s">
        <v>2754</v>
      </c>
      <c r="E569" s="134">
        <v>1.954</v>
      </c>
      <c r="F569" s="134" t="s">
        <v>9</v>
      </c>
      <c r="G569" s="134" t="s">
        <v>676</v>
      </c>
      <c r="H569" s="121" t="s">
        <v>3491</v>
      </c>
      <c r="I569" s="187" t="s">
        <v>2670</v>
      </c>
      <c r="J569" s="184">
        <f>IF(F569="USD", E569, E569 * IFERROR(VLOOKUP(F569, EXCHANGE_RATE!A:B, 2, FALSE), "Currency not found"))</f>
        <v>1.954</v>
      </c>
      <c r="K569" s="184">
        <f t="shared" si="46"/>
        <v>1.96</v>
      </c>
      <c r="L569" s="184">
        <f>IF(C569="MTS", B569, B569 * IFERROR(VLOOKUP(C569, 'QTY_CONVERSIONS '!A:B, 2, FALSE), "Units not  found"))</f>
        <v>2.5000000000000001E-2</v>
      </c>
      <c r="M569" s="185">
        <f t="shared" si="47"/>
        <v>49</v>
      </c>
      <c r="N569" s="143" t="str">
        <f>IFERROR(VLOOKUP(D569, Product_Category!A:B, 2, FALSE), "Uncategorized")</f>
        <v>MCC</v>
      </c>
      <c r="O569" s="186">
        <f t="shared" si="49"/>
        <v>1960</v>
      </c>
      <c r="P569" s="185">
        <f t="shared" si="48"/>
        <v>49</v>
      </c>
      <c r="Q569" s="143">
        <v>2023</v>
      </c>
      <c r="R569" s="143" t="str">
        <f>IFERROR(VLOOKUP(G569,'SOURCE COMPANY'!A:B, 2, FALSE), "")</f>
        <v>ORIENT PHARMA</v>
      </c>
      <c r="S569" s="143" t="str">
        <f>IFERROR(VLOOKUP(H569,'CUSTOMER NAME'!A:B, 2, FALSE), "")</f>
        <v>CITIZEN BANK</v>
      </c>
    </row>
    <row r="570" spans="1:19">
      <c r="A570" s="192" t="s">
        <v>929</v>
      </c>
      <c r="B570" s="134">
        <v>100</v>
      </c>
      <c r="C570" s="134" t="s">
        <v>7</v>
      </c>
      <c r="D570" s="134" t="s">
        <v>2769</v>
      </c>
      <c r="E570" s="134">
        <v>1.831</v>
      </c>
      <c r="F570" s="134" t="s">
        <v>9</v>
      </c>
      <c r="G570" s="134" t="s">
        <v>676</v>
      </c>
      <c r="H570" s="121" t="s">
        <v>3491</v>
      </c>
      <c r="I570" s="187" t="s">
        <v>2670</v>
      </c>
      <c r="J570" s="184">
        <f>IF(F570="USD", E570, E570 * IFERROR(VLOOKUP(F570, EXCHANGE_RATE!A:B, 2, FALSE), "Currency not found"))</f>
        <v>1.831</v>
      </c>
      <c r="K570" s="184">
        <f t="shared" si="46"/>
        <v>1.84</v>
      </c>
      <c r="L570" s="184">
        <f>IF(C570="MTS", B570, B570 * IFERROR(VLOOKUP(C570, 'QTY_CONVERSIONS '!A:B, 2, FALSE), "Units not  found"))</f>
        <v>0.1</v>
      </c>
      <c r="M570" s="185">
        <f t="shared" si="47"/>
        <v>184</v>
      </c>
      <c r="N570" s="143" t="str">
        <f>IFERROR(VLOOKUP(D570, Product_Category!A:B, 2, FALSE), "Uncategorized")</f>
        <v>MCC</v>
      </c>
      <c r="O570" s="186">
        <f t="shared" si="49"/>
        <v>1840</v>
      </c>
      <c r="P570" s="185">
        <f t="shared" si="48"/>
        <v>184</v>
      </c>
      <c r="Q570" s="143">
        <v>2023</v>
      </c>
      <c r="R570" s="143" t="str">
        <f>IFERROR(VLOOKUP(G570,'SOURCE COMPANY'!A:B, 2, FALSE), "")</f>
        <v>ORIENT PHARMA</v>
      </c>
      <c r="S570" s="143" t="str">
        <f>IFERROR(VLOOKUP(H570,'CUSTOMER NAME'!A:B, 2, FALSE), "")</f>
        <v>CITIZEN BANK</v>
      </c>
    </row>
    <row r="571" spans="1:19">
      <c r="A571" s="192" t="s">
        <v>929</v>
      </c>
      <c r="B571" s="134">
        <v>50</v>
      </c>
      <c r="C571" s="134" t="s">
        <v>7</v>
      </c>
      <c r="D571" s="134" t="s">
        <v>611</v>
      </c>
      <c r="E571" s="134">
        <v>2.16</v>
      </c>
      <c r="F571" s="134" t="s">
        <v>9</v>
      </c>
      <c r="G571" s="134" t="s">
        <v>3160</v>
      </c>
      <c r="H571" s="121" t="s">
        <v>3491</v>
      </c>
      <c r="I571" s="187" t="s">
        <v>3658</v>
      </c>
      <c r="J571" s="184">
        <f>IF(F571="USD", E571, E571 * IFERROR(VLOOKUP(F571, EXCHANGE_RATE!A:B, 2, FALSE), "Currency not found"))</f>
        <v>2.16</v>
      </c>
      <c r="K571" s="184">
        <f t="shared" si="46"/>
        <v>2.16</v>
      </c>
      <c r="L571" s="184">
        <f>IF(C571="MTS", B571, B571 * IFERROR(VLOOKUP(C571, 'QTY_CONVERSIONS '!A:B, 2, FALSE), "Units not  found"))</f>
        <v>0.05</v>
      </c>
      <c r="M571" s="185">
        <f t="shared" si="47"/>
        <v>108</v>
      </c>
      <c r="N571" s="143" t="str">
        <f>IFERROR(VLOOKUP(D571, Product_Category!A:B, 2, FALSE), "Uncategorized")</f>
        <v>MCC</v>
      </c>
      <c r="O571" s="186">
        <f t="shared" si="49"/>
        <v>2160</v>
      </c>
      <c r="P571" s="185">
        <f t="shared" si="48"/>
        <v>108</v>
      </c>
      <c r="Q571" s="143">
        <v>2023</v>
      </c>
      <c r="R571" s="143" t="str">
        <f>IFERROR(VLOOKUP(G571,'SOURCE COMPANY'!A:B, 2, FALSE), "")</f>
        <v>PREMIER DRUG HOUSE</v>
      </c>
      <c r="S571" s="143" t="str">
        <f>IFERROR(VLOOKUP(H571,'CUSTOMER NAME'!A:B, 2, FALSE), "")</f>
        <v>CITIZEN BANK</v>
      </c>
    </row>
    <row r="572" spans="1:19">
      <c r="A572" s="192" t="s">
        <v>929</v>
      </c>
      <c r="B572" s="134">
        <v>150</v>
      </c>
      <c r="C572" s="134" t="s">
        <v>7</v>
      </c>
      <c r="D572" s="134" t="s">
        <v>769</v>
      </c>
      <c r="E572" s="134">
        <v>2.0299999999999998</v>
      </c>
      <c r="F572" s="134" t="s">
        <v>9</v>
      </c>
      <c r="G572" s="134" t="s">
        <v>3160</v>
      </c>
      <c r="H572" s="121" t="s">
        <v>3491</v>
      </c>
      <c r="I572" s="187" t="s">
        <v>3658</v>
      </c>
      <c r="J572" s="184">
        <f>IF(F572="USD", E572, E572 * IFERROR(VLOOKUP(F572, EXCHANGE_RATE!A:B, 2, FALSE), "Currency not found"))</f>
        <v>2.0299999999999998</v>
      </c>
      <c r="K572" s="184">
        <f t="shared" si="46"/>
        <v>2.0299999999999998</v>
      </c>
      <c r="L572" s="184">
        <f>IF(C572="MTS", B572, B572 * IFERROR(VLOOKUP(C572, 'QTY_CONVERSIONS '!A:B, 2, FALSE), "Units not  found"))</f>
        <v>0.15</v>
      </c>
      <c r="M572" s="185">
        <f t="shared" si="47"/>
        <v>304.49999999999994</v>
      </c>
      <c r="N572" s="143" t="str">
        <f>IFERROR(VLOOKUP(D572, Product_Category!A:B, 2, FALSE), "Uncategorized")</f>
        <v>MCC</v>
      </c>
      <c r="O572" s="186">
        <f t="shared" si="49"/>
        <v>2029.9999999999998</v>
      </c>
      <c r="P572" s="185">
        <f t="shared" si="48"/>
        <v>304.49999999999994</v>
      </c>
      <c r="Q572" s="143">
        <v>2023</v>
      </c>
      <c r="R572" s="143" t="str">
        <f>IFERROR(VLOOKUP(G572,'SOURCE COMPANY'!A:B, 2, FALSE), "")</f>
        <v>PREMIER DRUG HOUSE</v>
      </c>
      <c r="S572" s="143" t="str">
        <f>IFERROR(VLOOKUP(H572,'CUSTOMER NAME'!A:B, 2, FALSE), "")</f>
        <v>CITIZEN BANK</v>
      </c>
    </row>
    <row r="573" spans="1:19">
      <c r="A573" s="193" t="s">
        <v>929</v>
      </c>
      <c r="B573" s="136">
        <v>25</v>
      </c>
      <c r="C573" s="136" t="s">
        <v>7</v>
      </c>
      <c r="D573" s="136" t="s">
        <v>910</v>
      </c>
      <c r="E573" s="136">
        <f>200*0.012</f>
        <v>2.4</v>
      </c>
      <c r="F573" s="136" t="s">
        <v>9</v>
      </c>
      <c r="G573" s="134" t="s">
        <v>3961</v>
      </c>
      <c r="H573" s="134" t="s">
        <v>3962</v>
      </c>
      <c r="I573" s="187" t="s">
        <v>3893</v>
      </c>
      <c r="J573" s="184">
        <f>IF(F573="USD", E573, E573 * IFERROR(VLOOKUP(F573, EXCHANGE_RATE!A:B, 2, FALSE), "Currency not found"))</f>
        <v>2.4</v>
      </c>
      <c r="K573" s="184">
        <f t="shared" si="46"/>
        <v>2.4</v>
      </c>
      <c r="L573" s="184">
        <f>IF(C573="MTS", B573, B573 * IFERROR(VLOOKUP(C573, 'QTY_CONVERSIONS '!A:B, 2, FALSE), "Units not  found"))</f>
        <v>2.5000000000000001E-2</v>
      </c>
      <c r="M573" s="185">
        <f t="shared" si="47"/>
        <v>60</v>
      </c>
      <c r="N573" s="143" t="str">
        <f>IFERROR(VLOOKUP(D573, Product_Category!A:B, 2, FALSE), "Uncategorized")</f>
        <v>MAGNESIUM STEARATE</v>
      </c>
      <c r="O573" s="186">
        <f t="shared" si="49"/>
        <v>2400</v>
      </c>
      <c r="P573" s="185">
        <f t="shared" si="48"/>
        <v>60</v>
      </c>
      <c r="Q573" s="143">
        <v>2023</v>
      </c>
      <c r="R573" s="143" t="str">
        <f>IFERROR(VLOOKUP(G573,'SOURCE COMPANY'!A:B, 2, FALSE), "")</f>
        <v>Waylink International</v>
      </c>
      <c r="S573" s="143" t="str">
        <f>IFERROR(VLOOKUP(H573,'CUSTOMER NAME'!A:B, 2, FALSE), "")</f>
        <v>CLASSICAL HERBAL</v>
      </c>
    </row>
    <row r="574" spans="1:19">
      <c r="A574" s="192" t="s">
        <v>874</v>
      </c>
      <c r="B574" s="134">
        <v>500</v>
      </c>
      <c r="C574" s="134" t="s">
        <v>7</v>
      </c>
      <c r="D574" s="134" t="s">
        <v>2693</v>
      </c>
      <c r="E574" s="134">
        <v>10.15</v>
      </c>
      <c r="F574" s="134" t="s">
        <v>9</v>
      </c>
      <c r="G574" s="134" t="s">
        <v>59</v>
      </c>
      <c r="H574" s="134" t="s">
        <v>2705</v>
      </c>
      <c r="I574" s="187" t="s">
        <v>2670</v>
      </c>
      <c r="J574" s="184">
        <f>IF(F574="USD", E574, E574 * IFERROR(VLOOKUP(F574, EXCHANGE_RATE!A:B, 2, FALSE), "Currency not found"))</f>
        <v>10.15</v>
      </c>
      <c r="K574" s="184">
        <f t="shared" si="46"/>
        <v>10.15</v>
      </c>
      <c r="L574" s="184">
        <f>IF(C574="MTS", B574, B574 * IFERROR(VLOOKUP(C574, 'QTY_CONVERSIONS '!A:B, 2, FALSE), "Units not  found"))</f>
        <v>0.5</v>
      </c>
      <c r="M574" s="185">
        <f t="shared" si="47"/>
        <v>5075</v>
      </c>
      <c r="N574" s="143" t="str">
        <f>IFERROR(VLOOKUP(D574, Product_Category!A:B, 2, FALSE), "Uncategorized")</f>
        <v>CROSCARMELLOSE SODIUM</v>
      </c>
      <c r="O574" s="186">
        <f t="shared" si="49"/>
        <v>10150</v>
      </c>
      <c r="P574" s="185">
        <f t="shared" si="48"/>
        <v>5075</v>
      </c>
      <c r="Q574" s="143">
        <v>2023</v>
      </c>
      <c r="R574" s="143" t="str">
        <f>IFERROR(VLOOKUP(G574,'SOURCE COMPANY'!A:B, 2, FALSE), "")</f>
        <v>JRS PHARMA</v>
      </c>
      <c r="S574" s="143" t="str">
        <f>IFERROR(VLOOKUP(H574,'CUSTOMER NAME'!A:B, 2, FALSE), "")</f>
        <v>CLEANEARTH</v>
      </c>
    </row>
    <row r="575" spans="1:19">
      <c r="A575" s="192" t="s">
        <v>874</v>
      </c>
      <c r="B575" s="134">
        <v>4500</v>
      </c>
      <c r="C575" s="134" t="s">
        <v>7</v>
      </c>
      <c r="D575" s="134" t="s">
        <v>2706</v>
      </c>
      <c r="E575" s="134">
        <v>2.63</v>
      </c>
      <c r="F575" s="134" t="s">
        <v>9</v>
      </c>
      <c r="G575" s="134" t="s">
        <v>59</v>
      </c>
      <c r="H575" s="134" t="s">
        <v>2705</v>
      </c>
      <c r="I575" s="187" t="s">
        <v>2670</v>
      </c>
      <c r="J575" s="184">
        <f>IF(F575="USD", E575, E575 * IFERROR(VLOOKUP(F575, EXCHANGE_RATE!A:B, 2, FALSE), "Currency not found"))</f>
        <v>2.63</v>
      </c>
      <c r="K575" s="184">
        <f t="shared" si="46"/>
        <v>2.63</v>
      </c>
      <c r="L575" s="184">
        <f>IF(C575="MTS", B575, B575 * IFERROR(VLOOKUP(C575, 'QTY_CONVERSIONS '!A:B, 2, FALSE), "Units not  found"))</f>
        <v>4.5</v>
      </c>
      <c r="M575" s="185">
        <f t="shared" si="47"/>
        <v>11835</v>
      </c>
      <c r="N575" s="143" t="str">
        <f>IFERROR(VLOOKUP(D575, Product_Category!A:B, 2, FALSE), "Uncategorized")</f>
        <v>MCC</v>
      </c>
      <c r="O575" s="186">
        <f t="shared" si="49"/>
        <v>2630</v>
      </c>
      <c r="P575" s="185">
        <f t="shared" si="48"/>
        <v>11835</v>
      </c>
      <c r="Q575" s="143">
        <v>2023</v>
      </c>
      <c r="R575" s="143" t="str">
        <f>IFERROR(VLOOKUP(G575,'SOURCE COMPANY'!A:B, 2, FALSE), "")</f>
        <v>JRS PHARMA</v>
      </c>
      <c r="S575" s="143" t="str">
        <f>IFERROR(VLOOKUP(H575,'CUSTOMER NAME'!A:B, 2, FALSE), "")</f>
        <v>CLEANEARTH</v>
      </c>
    </row>
    <row r="576" spans="1:19">
      <c r="A576" s="193" t="s">
        <v>874</v>
      </c>
      <c r="B576" s="136">
        <v>5000</v>
      </c>
      <c r="C576" s="136" t="s">
        <v>7</v>
      </c>
      <c r="D576" s="136" t="s">
        <v>2706</v>
      </c>
      <c r="E576" s="136">
        <v>2.63</v>
      </c>
      <c r="F576" s="136" t="s">
        <v>9</v>
      </c>
      <c r="G576" s="134" t="s">
        <v>59</v>
      </c>
      <c r="H576" s="134" t="s">
        <v>2705</v>
      </c>
      <c r="I576" s="187" t="s">
        <v>2670</v>
      </c>
      <c r="J576" s="184">
        <f>IF(F576="USD", E576, E576 * IFERROR(VLOOKUP(F576, EXCHANGE_RATE!A:B, 2, FALSE), "Currency not found"))</f>
        <v>2.63</v>
      </c>
      <c r="K576" s="184">
        <f t="shared" si="46"/>
        <v>2.63</v>
      </c>
      <c r="L576" s="184">
        <f>IF(C576="MTS", B576, B576 * IFERROR(VLOOKUP(C576, 'QTY_CONVERSIONS '!A:B, 2, FALSE), "Units not  found"))</f>
        <v>5</v>
      </c>
      <c r="M576" s="185">
        <f t="shared" si="47"/>
        <v>13150</v>
      </c>
      <c r="N576" s="143" t="str">
        <f>IFERROR(VLOOKUP(D576, Product_Category!A:B, 2, FALSE), "Uncategorized")</f>
        <v>MCC</v>
      </c>
      <c r="O576" s="186">
        <f t="shared" si="49"/>
        <v>2630</v>
      </c>
      <c r="P576" s="185">
        <f t="shared" si="48"/>
        <v>13150</v>
      </c>
      <c r="Q576" s="143">
        <v>2023</v>
      </c>
      <c r="R576" s="143" t="str">
        <f>IFERROR(VLOOKUP(G576,'SOURCE COMPANY'!A:B, 2, FALSE), "")</f>
        <v>JRS PHARMA</v>
      </c>
      <c r="S576" s="143" t="str">
        <f>IFERROR(VLOOKUP(H576,'CUSTOMER NAME'!A:B, 2, FALSE), "")</f>
        <v>CLEANEARTH</v>
      </c>
    </row>
    <row r="577" spans="1:19">
      <c r="A577" s="87" t="s">
        <v>816</v>
      </c>
      <c r="B577" s="33">
        <v>350</v>
      </c>
      <c r="C577" s="198" t="s">
        <v>7</v>
      </c>
      <c r="D577" s="198" t="s">
        <v>19</v>
      </c>
      <c r="E577" s="46">
        <v>3.01</v>
      </c>
      <c r="F577" s="198" t="s">
        <v>9</v>
      </c>
      <c r="G577" s="198" t="s">
        <v>1133</v>
      </c>
      <c r="H577" s="198" t="s">
        <v>1894</v>
      </c>
      <c r="I577" s="183" t="str">
        <f>I576</f>
        <v>August</v>
      </c>
      <c r="J577" s="184">
        <f>IF(F577="USD", E577, E577 * IFERROR(VLOOKUP(F577, EXCHANGE_RATE!A:B, 2, FALSE), "Currency not found"))</f>
        <v>3.01</v>
      </c>
      <c r="K577" s="184">
        <f t="shared" si="46"/>
        <v>3.01</v>
      </c>
      <c r="L577" s="184">
        <f>IF(C577="MTS", B577, B577 * IFERROR(VLOOKUP(C577, 'QTY_CONVERSIONS '!A:B, 2, FALSE), "Units not  found"))</f>
        <v>0.35000000000000003</v>
      </c>
      <c r="M577" s="185">
        <f t="shared" si="47"/>
        <v>1053.5</v>
      </c>
      <c r="N577" s="143" t="str">
        <f>IFERROR(VLOOKUP(D577, Product_Category!A:B, 2, FALSE), "Uncategorized")</f>
        <v>CMC</v>
      </c>
      <c r="O577" s="186">
        <f t="shared" si="49"/>
        <v>3010</v>
      </c>
      <c r="P577" s="185">
        <f t="shared" si="48"/>
        <v>1053.5</v>
      </c>
      <c r="Q577" s="143">
        <v>2023</v>
      </c>
      <c r="R577" s="143" t="str">
        <f>IFERROR(VLOOKUP(G577,'SOURCE COMPANY'!A:B, 2, FALSE), "")</f>
        <v>CHEMSTAR</v>
      </c>
      <c r="S577" s="143" t="str">
        <f>IFERROR(VLOOKUP(H577,'CUSTOMER NAME'!A:B, 2, FALSE), "")</f>
        <v>COMMERCIAL BANK</v>
      </c>
    </row>
    <row r="578" spans="1:19">
      <c r="A578" s="192" t="s">
        <v>1025</v>
      </c>
      <c r="B578" s="134">
        <v>5000</v>
      </c>
      <c r="C578" s="134" t="s">
        <v>7</v>
      </c>
      <c r="D578" s="134" t="s">
        <v>611</v>
      </c>
      <c r="E578" s="134">
        <v>2.2999999999999998</v>
      </c>
      <c r="F578" s="134" t="s">
        <v>9</v>
      </c>
      <c r="G578" s="198" t="s">
        <v>732</v>
      </c>
      <c r="H578" s="134" t="s">
        <v>1894</v>
      </c>
      <c r="I578" s="187" t="s">
        <v>3658</v>
      </c>
      <c r="J578" s="184">
        <f>IF(F578="USD", E578, E578 * IFERROR(VLOOKUP(F578, EXCHANGE_RATE!A:B, 2, FALSE), "Currency not found"))</f>
        <v>2.2999999999999998</v>
      </c>
      <c r="K578" s="184">
        <f t="shared" ref="K578:K641" si="52">ROUNDUP(J578,2)</f>
        <v>2.2999999999999998</v>
      </c>
      <c r="L578" s="184">
        <f>IF(C578="MTS", B578, B578 * IFERROR(VLOOKUP(C578, 'QTY_CONVERSIONS '!A:B, 2, FALSE), "Units not  found"))</f>
        <v>5</v>
      </c>
      <c r="M578" s="185">
        <f t="shared" ref="M578:M641" si="53">B578*K578</f>
        <v>11500</v>
      </c>
      <c r="N578" s="143" t="str">
        <f>IFERROR(VLOOKUP(D578, Product_Category!A:B, 2, FALSE), "Uncategorized")</f>
        <v>MCC</v>
      </c>
      <c r="O578" s="186">
        <f t="shared" si="49"/>
        <v>2300</v>
      </c>
      <c r="P578" s="185">
        <f t="shared" ref="P578:P641" si="54">L578*O578</f>
        <v>11500</v>
      </c>
      <c r="Q578" s="143">
        <v>2023</v>
      </c>
      <c r="R578" s="143" t="str">
        <f>IFERROR(VLOOKUP(G578,'SOURCE COMPANY'!A:B, 2, FALSE), "")</f>
        <v>MAPLE BIOTECH</v>
      </c>
      <c r="S578" s="143" t="str">
        <f>IFERROR(VLOOKUP(H578,'CUSTOMER NAME'!A:B, 2, FALSE), "")</f>
        <v>COMMERCIAL BANK</v>
      </c>
    </row>
    <row r="579" spans="1:19">
      <c r="A579" s="192" t="s">
        <v>816</v>
      </c>
      <c r="B579" s="134">
        <v>400</v>
      </c>
      <c r="C579" s="134" t="s">
        <v>7</v>
      </c>
      <c r="D579" s="134" t="s">
        <v>769</v>
      </c>
      <c r="E579" s="134">
        <v>6.85</v>
      </c>
      <c r="F579" s="134" t="s">
        <v>9</v>
      </c>
      <c r="G579" s="134" t="s">
        <v>208</v>
      </c>
      <c r="H579" s="134" t="s">
        <v>1894</v>
      </c>
      <c r="I579" s="187" t="s">
        <v>3658</v>
      </c>
      <c r="J579" s="184">
        <f>IF(F579="USD", E579, E579 * IFERROR(VLOOKUP(F579, EXCHANGE_RATE!A:B, 2, FALSE), "Currency not found"))</f>
        <v>6.85</v>
      </c>
      <c r="K579" s="184">
        <f t="shared" si="52"/>
        <v>6.85</v>
      </c>
      <c r="L579" s="184">
        <f>IF(C579="MTS", B579, B579 * IFERROR(VLOOKUP(C579, 'QTY_CONVERSIONS '!A:B, 2, FALSE), "Units not  found"))</f>
        <v>0.4</v>
      </c>
      <c r="M579" s="185">
        <f t="shared" si="53"/>
        <v>2740</v>
      </c>
      <c r="N579" s="143" t="str">
        <f>IFERROR(VLOOKUP(D579, Product_Category!A:B, 2, FALSE), "Uncategorized")</f>
        <v>MCC</v>
      </c>
      <c r="O579" s="186">
        <f t="shared" ref="O579:O642" si="55">K579*1000</f>
        <v>6850</v>
      </c>
      <c r="P579" s="185">
        <f t="shared" si="54"/>
        <v>2740</v>
      </c>
      <c r="Q579" s="143">
        <v>2023</v>
      </c>
      <c r="R579" s="143" t="str">
        <f>IFERROR(VLOOKUP(G579,'SOURCE COMPANY'!A:B, 2, FALSE), "")</f>
        <v>RETTENMAIER</v>
      </c>
      <c r="S579" s="143" t="str">
        <f>IFERROR(VLOOKUP(H579,'CUSTOMER NAME'!A:B, 2, FALSE), "")</f>
        <v>COMMERCIAL BANK</v>
      </c>
    </row>
    <row r="580" spans="1:19">
      <c r="A580" s="88" t="s">
        <v>816</v>
      </c>
      <c r="B580" s="35">
        <v>400</v>
      </c>
      <c r="C580" s="200" t="s">
        <v>7</v>
      </c>
      <c r="D580" s="200" t="s">
        <v>2102</v>
      </c>
      <c r="E580" s="47">
        <v>9.5299999999999994</v>
      </c>
      <c r="F580" s="200" t="s">
        <v>1718</v>
      </c>
      <c r="G580" s="136" t="s">
        <v>208</v>
      </c>
      <c r="H580" s="198" t="s">
        <v>1894</v>
      </c>
      <c r="I580" s="183" t="str">
        <f>I579</f>
        <v>November</v>
      </c>
      <c r="J580" s="184">
        <f>IF(F580="USD", E580, E580 * IFERROR(VLOOKUP(F580, EXCHANGE_RATE!A:B, 2, FALSE), "Currency not found"))</f>
        <v>10.197100000000001</v>
      </c>
      <c r="K580" s="184">
        <f t="shared" si="52"/>
        <v>10.199999999999999</v>
      </c>
      <c r="L580" s="184">
        <f>IF(C580="MTS", B580, B580 * IFERROR(VLOOKUP(C580, 'QTY_CONVERSIONS '!A:B, 2, FALSE), "Units not  found"))</f>
        <v>0.4</v>
      </c>
      <c r="M580" s="185">
        <f t="shared" si="53"/>
        <v>4079.9999999999995</v>
      </c>
      <c r="N580" s="143" t="str">
        <f>IFERROR(VLOOKUP(D580, Product_Category!A:B, 2, FALSE), "Uncategorized")</f>
        <v>MCC</v>
      </c>
      <c r="O580" s="186">
        <f t="shared" si="55"/>
        <v>10200</v>
      </c>
      <c r="P580" s="185">
        <f t="shared" si="54"/>
        <v>4080</v>
      </c>
      <c r="Q580" s="143">
        <v>2023</v>
      </c>
      <c r="R580" s="143" t="str">
        <f>IFERROR(VLOOKUP(G580,'SOURCE COMPANY'!A:B, 2, FALSE), "")</f>
        <v>RETTENMAIER</v>
      </c>
      <c r="S580" s="143" t="str">
        <f>IFERROR(VLOOKUP(H580,'CUSTOMER NAME'!A:B, 2, FALSE), "")</f>
        <v>COMMERCIAL BANK</v>
      </c>
    </row>
    <row r="581" spans="1:19">
      <c r="A581" s="192" t="s">
        <v>816</v>
      </c>
      <c r="B581" s="134">
        <v>400</v>
      </c>
      <c r="C581" s="134" t="s">
        <v>7</v>
      </c>
      <c r="D581" s="134" t="s">
        <v>769</v>
      </c>
      <c r="E581" s="134">
        <v>10.06</v>
      </c>
      <c r="F581" s="134" t="s">
        <v>9</v>
      </c>
      <c r="G581" s="134" t="s">
        <v>208</v>
      </c>
      <c r="H581" s="134" t="s">
        <v>3739</v>
      </c>
      <c r="I581" s="187" t="s">
        <v>3658</v>
      </c>
      <c r="J581" s="184">
        <f>IF(F581="USD", E581, E581 * IFERROR(VLOOKUP(F581, EXCHANGE_RATE!A:B, 2, FALSE), "Currency not found"))</f>
        <v>10.06</v>
      </c>
      <c r="K581" s="184">
        <f t="shared" si="52"/>
        <v>10.06</v>
      </c>
      <c r="L581" s="184">
        <f>IF(C581="MTS", B581, B581 * IFERROR(VLOOKUP(C581, 'QTY_CONVERSIONS '!A:B, 2, FALSE), "Units not  found"))</f>
        <v>0.4</v>
      </c>
      <c r="M581" s="185">
        <f t="shared" si="53"/>
        <v>4024</v>
      </c>
      <c r="N581" s="143" t="str">
        <f>IFERROR(VLOOKUP(D581, Product_Category!A:B, 2, FALSE), "Uncategorized")</f>
        <v>MCC</v>
      </c>
      <c r="O581" s="186">
        <f t="shared" si="55"/>
        <v>10060</v>
      </c>
      <c r="P581" s="185">
        <f t="shared" si="54"/>
        <v>4024</v>
      </c>
      <c r="Q581" s="143">
        <v>2023</v>
      </c>
      <c r="R581" s="143" t="str">
        <f>IFERROR(VLOOKUP(G581,'SOURCE COMPANY'!A:B, 2, FALSE), "")</f>
        <v>RETTENMAIER</v>
      </c>
      <c r="S581" s="143" t="str">
        <f>IFERROR(VLOOKUP(H581,'CUSTOMER NAME'!A:B, 2, FALSE), "")</f>
        <v>COMMERCIAL BANK OF CEYLON</v>
      </c>
    </row>
    <row r="582" spans="1:19">
      <c r="A582" s="191" t="s">
        <v>3092</v>
      </c>
      <c r="B582" s="121">
        <v>500</v>
      </c>
      <c r="C582" s="121" t="s">
        <v>7</v>
      </c>
      <c r="D582" s="121" t="s">
        <v>3048</v>
      </c>
      <c r="E582" s="121">
        <v>4.5</v>
      </c>
      <c r="F582" s="121" t="s">
        <v>9</v>
      </c>
      <c r="G582" s="121" t="s">
        <v>588</v>
      </c>
      <c r="H582" s="121" t="s">
        <v>3093</v>
      </c>
      <c r="I582" s="187" t="s">
        <v>3034</v>
      </c>
      <c r="J582" s="184">
        <f>IF(F582="USD", E582, E582 * IFERROR(VLOOKUP(F582, EXCHANGE_RATE!A:B, 2, FALSE), "Currency not found"))</f>
        <v>4.5</v>
      </c>
      <c r="K582" s="184">
        <f t="shared" si="52"/>
        <v>4.5</v>
      </c>
      <c r="L582" s="184">
        <f>IF(C582="MTS", B582, B582 * IFERROR(VLOOKUP(C582, 'QTY_CONVERSIONS '!A:B, 2, FALSE), "Units not  found"))</f>
        <v>0.5</v>
      </c>
      <c r="M582" s="185">
        <f t="shared" si="53"/>
        <v>2250</v>
      </c>
      <c r="N582" s="143" t="str">
        <f>IFERROR(VLOOKUP(D582, Product_Category!A:B, 2, FALSE), "Uncategorized")</f>
        <v>CROSCARMELLOSE SODIUM</v>
      </c>
      <c r="O582" s="186">
        <f t="shared" si="55"/>
        <v>4500</v>
      </c>
      <c r="P582" s="185">
        <f t="shared" si="54"/>
        <v>2250</v>
      </c>
      <c r="Q582" s="143">
        <v>2023</v>
      </c>
      <c r="R582" s="143" t="str">
        <f>IFERROR(VLOOKUP(G582,'SOURCE COMPANY'!A:B, 2, FALSE), "")</f>
        <v>SHREEJI PHARMA</v>
      </c>
      <c r="S582" s="143" t="str">
        <f>IFERROR(VLOOKUP(H582,'CUSTOMER NAME'!A:B, 2, FALSE), "")</f>
        <v>CONSIGNEE FARACH S ARNC</v>
      </c>
    </row>
    <row r="583" spans="1:19">
      <c r="A583" s="191" t="s">
        <v>1012</v>
      </c>
      <c r="B583" s="121">
        <v>5</v>
      </c>
      <c r="C583" s="121" t="s">
        <v>7</v>
      </c>
      <c r="D583" s="121" t="s">
        <v>769</v>
      </c>
      <c r="E583" s="121">
        <v>7</v>
      </c>
      <c r="F583" s="121" t="s">
        <v>9</v>
      </c>
      <c r="G583" s="121" t="s">
        <v>588</v>
      </c>
      <c r="H583" s="121" t="s">
        <v>3219</v>
      </c>
      <c r="I583" s="187" t="s">
        <v>3034</v>
      </c>
      <c r="J583" s="184">
        <f>IF(F583="USD", E583, E583 * IFERROR(VLOOKUP(F583, EXCHANGE_RATE!A:B, 2, FALSE), "Currency not found"))</f>
        <v>7</v>
      </c>
      <c r="K583" s="184">
        <f t="shared" si="52"/>
        <v>7</v>
      </c>
      <c r="L583" s="184">
        <f>IF(C583="MTS", B583, B583 * IFERROR(VLOOKUP(C583, 'QTY_CONVERSIONS '!A:B, 2, FALSE), "Units not  found"))</f>
        <v>5.0000000000000001E-3</v>
      </c>
      <c r="M583" s="185">
        <f t="shared" si="53"/>
        <v>35</v>
      </c>
      <c r="N583" s="143" t="str">
        <f>IFERROR(VLOOKUP(D583, Product_Category!A:B, 2, FALSE), "Uncategorized")</f>
        <v>MCC</v>
      </c>
      <c r="O583" s="186">
        <f t="shared" si="55"/>
        <v>7000</v>
      </c>
      <c r="P583" s="185">
        <f t="shared" si="54"/>
        <v>35</v>
      </c>
      <c r="Q583" s="143">
        <v>2023</v>
      </c>
      <c r="R583" s="143" t="str">
        <f>IFERROR(VLOOKUP(G583,'SOURCE COMPANY'!A:B, 2, FALSE), "")</f>
        <v>SHREEJI PHARMA</v>
      </c>
      <c r="S583" s="143" t="str">
        <f>IFERROR(VLOOKUP(H583,'CUSTOMER NAME'!A:B, 2, FALSE), "")</f>
        <v>CONSIGNEE KB</v>
      </c>
    </row>
    <row r="584" spans="1:19">
      <c r="A584" s="188" t="s">
        <v>1012</v>
      </c>
      <c r="B584" s="124">
        <v>5</v>
      </c>
      <c r="C584" s="124" t="s">
        <v>7</v>
      </c>
      <c r="D584" s="124" t="s">
        <v>611</v>
      </c>
      <c r="E584" s="124">
        <v>7</v>
      </c>
      <c r="F584" s="124" t="s">
        <v>9</v>
      </c>
      <c r="G584" s="124" t="s">
        <v>588</v>
      </c>
      <c r="H584" s="124" t="s">
        <v>3219</v>
      </c>
      <c r="I584" s="187" t="s">
        <v>3034</v>
      </c>
      <c r="J584" s="184">
        <f>IF(F584="USD", E584, E584 * IFERROR(VLOOKUP(F584, EXCHANGE_RATE!A:B, 2, FALSE), "Currency not found"))</f>
        <v>7</v>
      </c>
      <c r="K584" s="184">
        <f t="shared" si="52"/>
        <v>7</v>
      </c>
      <c r="L584" s="184">
        <f>IF(C584="MTS", B584, B584 * IFERROR(VLOOKUP(C584, 'QTY_CONVERSIONS '!A:B, 2, FALSE), "Units not  found"))</f>
        <v>5.0000000000000001E-3</v>
      </c>
      <c r="M584" s="185">
        <f t="shared" si="53"/>
        <v>35</v>
      </c>
      <c r="N584" s="143" t="str">
        <f>IFERROR(VLOOKUP(D584, Product_Category!A:B, 2, FALSE), "Uncategorized")</f>
        <v>MCC</v>
      </c>
      <c r="O584" s="186">
        <f t="shared" si="55"/>
        <v>7000</v>
      </c>
      <c r="P584" s="185">
        <f t="shared" si="54"/>
        <v>35</v>
      </c>
      <c r="Q584" s="143">
        <v>2023</v>
      </c>
      <c r="R584" s="143" t="str">
        <f>IFERROR(VLOOKUP(G584,'SOURCE COMPANY'!A:B, 2, FALSE), "")</f>
        <v>SHREEJI PHARMA</v>
      </c>
      <c r="S584" s="143" t="str">
        <f>IFERROR(VLOOKUP(H584,'CUSTOMER NAME'!A:B, 2, FALSE), "")</f>
        <v>CONSIGNEE KB</v>
      </c>
    </row>
    <row r="585" spans="1:19">
      <c r="A585" s="192" t="s">
        <v>172</v>
      </c>
      <c r="B585" s="134">
        <v>20000</v>
      </c>
      <c r="C585" s="134" t="s">
        <v>7</v>
      </c>
      <c r="D585" s="134" t="s">
        <v>3719</v>
      </c>
      <c r="E585" s="134">
        <v>3.76</v>
      </c>
      <c r="F585" s="134" t="s">
        <v>9</v>
      </c>
      <c r="G585" s="134" t="s">
        <v>2723</v>
      </c>
      <c r="H585" s="136" t="s">
        <v>3579</v>
      </c>
      <c r="I585" s="187" t="s">
        <v>3658</v>
      </c>
      <c r="J585" s="184">
        <f>IF(F585="USD", E585, E585 * IFERROR(VLOOKUP(F585, EXCHANGE_RATE!A:B, 2, FALSE), "Currency not found"))</f>
        <v>3.76</v>
      </c>
      <c r="K585" s="184">
        <f t="shared" si="52"/>
        <v>3.76</v>
      </c>
      <c r="L585" s="184">
        <f>IF(C585="MTS", B585, B585 * IFERROR(VLOOKUP(C585, 'QTY_CONVERSIONS '!A:B, 2, FALSE), "Units not  found"))</f>
        <v>20</v>
      </c>
      <c r="M585" s="185">
        <f t="shared" si="53"/>
        <v>75200</v>
      </c>
      <c r="N585" s="143" t="str">
        <f>IFERROR(VLOOKUP(D585, Product_Category!A:B, 2, FALSE), "Uncategorized")</f>
        <v>MCC</v>
      </c>
      <c r="O585" s="186">
        <f t="shared" si="55"/>
        <v>3760</v>
      </c>
      <c r="P585" s="185">
        <f t="shared" si="54"/>
        <v>75200</v>
      </c>
      <c r="Q585" s="143">
        <v>2023</v>
      </c>
      <c r="R585" s="143" t="str">
        <f>IFERROR(VLOOKUP(G585,'SOURCE COMPANY'!A:B, 2, FALSE), "")</f>
        <v>CHEMFIELD</v>
      </c>
      <c r="S585" s="143" t="str">
        <f>IFERROR(VLOOKUP(H585,'CUSTOMER NAME'!A:B, 2, FALSE), "")</f>
        <v>CONTACT NOTIFY</v>
      </c>
    </row>
    <row r="586" spans="1:19">
      <c r="A586" s="191" t="s">
        <v>172</v>
      </c>
      <c r="B586" s="121">
        <v>9000</v>
      </c>
      <c r="C586" s="121" t="s">
        <v>7</v>
      </c>
      <c r="D586" s="121" t="s">
        <v>3436</v>
      </c>
      <c r="E586" s="121">
        <v>3.58</v>
      </c>
      <c r="F586" s="121" t="s">
        <v>9</v>
      </c>
      <c r="G586" s="134" t="s">
        <v>2723</v>
      </c>
      <c r="H586" s="124" t="s">
        <v>3579</v>
      </c>
      <c r="I586" s="187" t="s">
        <v>3389</v>
      </c>
      <c r="J586" s="184">
        <f>IF(F586="USD", E586, E586 * IFERROR(VLOOKUP(F586, EXCHANGE_RATE!A:B, 2, FALSE), "Currency not found"))</f>
        <v>3.58</v>
      </c>
      <c r="K586" s="184">
        <f t="shared" si="52"/>
        <v>3.58</v>
      </c>
      <c r="L586" s="184">
        <f>IF(C586="MTS", B586, B586 * IFERROR(VLOOKUP(C586, 'QTY_CONVERSIONS '!A:B, 2, FALSE), "Units not  found"))</f>
        <v>9</v>
      </c>
      <c r="M586" s="185">
        <f t="shared" si="53"/>
        <v>32220</v>
      </c>
      <c r="N586" s="143" t="str">
        <f>IFERROR(VLOOKUP(D586, Product_Category!A:B, 2, FALSE), "Uncategorized")</f>
        <v>MCC</v>
      </c>
      <c r="O586" s="186">
        <f t="shared" si="55"/>
        <v>3580</v>
      </c>
      <c r="P586" s="185">
        <f t="shared" si="54"/>
        <v>32220</v>
      </c>
      <c r="Q586" s="143">
        <v>2023</v>
      </c>
      <c r="R586" s="143" t="str">
        <f>IFERROR(VLOOKUP(G586,'SOURCE COMPANY'!A:B, 2, FALSE), "")</f>
        <v>CHEMFIELD</v>
      </c>
      <c r="S586" s="143" t="str">
        <f>IFERROR(VLOOKUP(H586,'CUSTOMER NAME'!A:B, 2, FALSE), "")</f>
        <v>CONTACT NOTIFY</v>
      </c>
    </row>
    <row r="587" spans="1:19">
      <c r="A587" s="192" t="s">
        <v>1751</v>
      </c>
      <c r="B587" s="134">
        <v>10000</v>
      </c>
      <c r="C587" s="134" t="s">
        <v>7</v>
      </c>
      <c r="D587" s="134" t="s">
        <v>769</v>
      </c>
      <c r="E587" s="134">
        <v>2.4700000000000002</v>
      </c>
      <c r="F587" s="134" t="s">
        <v>9</v>
      </c>
      <c r="G587" s="134" t="s">
        <v>2723</v>
      </c>
      <c r="H587" s="136" t="s">
        <v>3740</v>
      </c>
      <c r="I587" s="187" t="s">
        <v>3658</v>
      </c>
      <c r="J587" s="184">
        <f>IF(F587="USD", E587, E587 * IFERROR(VLOOKUP(F587, EXCHANGE_RATE!A:B, 2, FALSE), "Currency not found"))</f>
        <v>2.4700000000000002</v>
      </c>
      <c r="K587" s="184">
        <f t="shared" si="52"/>
        <v>2.4700000000000002</v>
      </c>
      <c r="L587" s="184">
        <f>IF(C587="MTS", B587, B587 * IFERROR(VLOOKUP(C587, 'QTY_CONVERSIONS '!A:B, 2, FALSE), "Units not  found"))</f>
        <v>10</v>
      </c>
      <c r="M587" s="185">
        <f t="shared" si="53"/>
        <v>24700.000000000004</v>
      </c>
      <c r="N587" s="143" t="str">
        <f>IFERROR(VLOOKUP(D587, Product_Category!A:B, 2, FALSE), "Uncategorized")</f>
        <v>MCC</v>
      </c>
      <c r="O587" s="186">
        <f t="shared" si="55"/>
        <v>2470</v>
      </c>
      <c r="P587" s="185">
        <f t="shared" si="54"/>
        <v>24700</v>
      </c>
      <c r="Q587" s="143">
        <v>2023</v>
      </c>
      <c r="R587" s="143" t="str">
        <f>IFERROR(VLOOKUP(G587,'SOURCE COMPANY'!A:B, 2, FALSE), "")</f>
        <v>CHEMFIELD</v>
      </c>
      <c r="S587" s="143" t="str">
        <f>IFERROR(VLOOKUP(H587,'CUSTOMER NAME'!A:B, 2, FALSE), "")</f>
        <v>CONTACT NOTIFY</v>
      </c>
    </row>
    <row r="588" spans="1:19">
      <c r="A588" s="191" t="s">
        <v>2113</v>
      </c>
      <c r="B588" s="121">
        <v>5000</v>
      </c>
      <c r="C588" s="121" t="s">
        <v>7</v>
      </c>
      <c r="D588" s="121" t="s">
        <v>3090</v>
      </c>
      <c r="E588" s="121">
        <v>2.5499999999999998</v>
      </c>
      <c r="F588" s="121" t="s">
        <v>9</v>
      </c>
      <c r="G588" s="134" t="s">
        <v>2681</v>
      </c>
      <c r="H588" s="124" t="s">
        <v>3091</v>
      </c>
      <c r="I588" s="187" t="s">
        <v>3034</v>
      </c>
      <c r="J588" s="184">
        <f>IF(F588="USD", E588, E588 * IFERROR(VLOOKUP(F588, EXCHANGE_RATE!A:B, 2, FALSE), "Currency not found"))</f>
        <v>2.5499999999999998</v>
      </c>
      <c r="K588" s="184">
        <f t="shared" si="52"/>
        <v>2.5499999999999998</v>
      </c>
      <c r="L588" s="184">
        <f>IF(C588="MTS", B588, B588 * IFERROR(VLOOKUP(C588, 'QTY_CONVERSIONS '!A:B, 2, FALSE), "Units not  found"))</f>
        <v>5</v>
      </c>
      <c r="M588" s="185">
        <f t="shared" si="53"/>
        <v>12750</v>
      </c>
      <c r="N588" s="143" t="str">
        <f>IFERROR(VLOOKUP(D588, Product_Category!A:B, 2, FALSE), "Uncategorized")</f>
        <v>MCC</v>
      </c>
      <c r="O588" s="186">
        <f t="shared" si="55"/>
        <v>2550</v>
      </c>
      <c r="P588" s="185">
        <f t="shared" si="54"/>
        <v>12750</v>
      </c>
      <c r="Q588" s="143">
        <v>2023</v>
      </c>
      <c r="R588" s="143" t="str">
        <f>IFERROR(VLOOKUP(G588,'SOURCE COMPANY'!A:B, 2, FALSE), "")</f>
        <v>ACCENT</v>
      </c>
      <c r="S588" s="143" t="str">
        <f>IFERROR(VLOOKUP(H588,'CUSTOMER NAME'!A:B, 2, FALSE), "")</f>
        <v>COPENHAGEN ALSIANO</v>
      </c>
    </row>
    <row r="589" spans="1:19">
      <c r="A589" s="192" t="s">
        <v>183</v>
      </c>
      <c r="B589" s="134">
        <v>20000</v>
      </c>
      <c r="C589" s="134" t="s">
        <v>7</v>
      </c>
      <c r="D589" s="134" t="s">
        <v>769</v>
      </c>
      <c r="E589" s="134">
        <v>2.5499999999999998</v>
      </c>
      <c r="F589" s="134" t="s">
        <v>9</v>
      </c>
      <c r="G589" s="134" t="s">
        <v>59</v>
      </c>
      <c r="H589" s="134" t="s">
        <v>3743</v>
      </c>
      <c r="I589" s="187" t="s">
        <v>3658</v>
      </c>
      <c r="J589" s="184">
        <f>IF(F589="USD", E589, E589 * IFERROR(VLOOKUP(F589, EXCHANGE_RATE!A:B, 2, FALSE), "Currency not found"))</f>
        <v>2.5499999999999998</v>
      </c>
      <c r="K589" s="184">
        <f t="shared" si="52"/>
        <v>2.5499999999999998</v>
      </c>
      <c r="L589" s="184">
        <f>IF(C589="MTS", B589, B589 * IFERROR(VLOOKUP(C589, 'QTY_CONVERSIONS '!A:B, 2, FALSE), "Units not  found"))</f>
        <v>20</v>
      </c>
      <c r="M589" s="185">
        <f t="shared" si="53"/>
        <v>51000</v>
      </c>
      <c r="N589" s="143" t="str">
        <f>IFERROR(VLOOKUP(D589, Product_Category!A:B, 2, FALSE), "Uncategorized")</f>
        <v>MCC</v>
      </c>
      <c r="O589" s="186">
        <f t="shared" si="55"/>
        <v>2550</v>
      </c>
      <c r="P589" s="185">
        <f t="shared" si="54"/>
        <v>51000</v>
      </c>
      <c r="Q589" s="143">
        <v>2023</v>
      </c>
      <c r="R589" s="143" t="str">
        <f>IFERROR(VLOOKUP(G589,'SOURCE COMPANY'!A:B, 2, FALSE), "")</f>
        <v>JRS PHARMA</v>
      </c>
      <c r="S589" s="143" t="str">
        <f>IFERROR(VLOOKUP(H589,'CUSTOMER NAME'!A:B, 2, FALSE), "")</f>
        <v>COPERMED</v>
      </c>
    </row>
    <row r="590" spans="1:19">
      <c r="A590" s="87" t="s">
        <v>423</v>
      </c>
      <c r="B590" s="198">
        <v>20000</v>
      </c>
      <c r="C590" s="198" t="s">
        <v>7</v>
      </c>
      <c r="D590" s="198" t="s">
        <v>1453</v>
      </c>
      <c r="E590" s="45">
        <v>2.5499999999999998</v>
      </c>
      <c r="F590" s="198" t="s">
        <v>9</v>
      </c>
      <c r="G590" s="134" t="s">
        <v>59</v>
      </c>
      <c r="H590" s="198" t="s">
        <v>1454</v>
      </c>
      <c r="I590" s="183" t="str">
        <f>I589</f>
        <v>November</v>
      </c>
      <c r="J590" s="184">
        <f>IF(F590="USD", E590, E590 * IFERROR(VLOOKUP(F590, EXCHANGE_RATE!A:B, 2, FALSE), "Currency not found"))</f>
        <v>2.5499999999999998</v>
      </c>
      <c r="K590" s="184">
        <f t="shared" si="52"/>
        <v>2.5499999999999998</v>
      </c>
      <c r="L590" s="184">
        <f>IF(C590="MTS", B590, B590 * IFERROR(VLOOKUP(C590, 'QTY_CONVERSIONS '!A:B, 2, FALSE), "Units not  found"))</f>
        <v>20</v>
      </c>
      <c r="M590" s="185">
        <f t="shared" si="53"/>
        <v>51000</v>
      </c>
      <c r="N590" s="143" t="str">
        <f>IFERROR(VLOOKUP(D590, Product_Category!A:B, 2, FALSE), "Uncategorized")</f>
        <v>MCC</v>
      </c>
      <c r="O590" s="186">
        <f t="shared" si="55"/>
        <v>2550</v>
      </c>
      <c r="P590" s="185">
        <f t="shared" si="54"/>
        <v>51000</v>
      </c>
      <c r="Q590" s="143">
        <v>2023</v>
      </c>
      <c r="R590" s="143" t="str">
        <f>IFERROR(VLOOKUP(G590,'SOURCE COMPANY'!A:B, 2, FALSE), "")</f>
        <v>JRS PHARMA</v>
      </c>
      <c r="S590" s="143" t="str">
        <f>IFERROR(VLOOKUP(H590,'CUSTOMER NAME'!A:B, 2, FALSE), "")</f>
        <v>COPERMED</v>
      </c>
    </row>
    <row r="591" spans="1:19">
      <c r="A591" s="87" t="s">
        <v>423</v>
      </c>
      <c r="B591" s="198">
        <v>20200</v>
      </c>
      <c r="C591" s="198" t="s">
        <v>7</v>
      </c>
      <c r="D591" s="198" t="s">
        <v>1453</v>
      </c>
      <c r="E591" s="45">
        <v>2.5499999999999998</v>
      </c>
      <c r="F591" s="198" t="s">
        <v>9</v>
      </c>
      <c r="G591" s="134" t="s">
        <v>59</v>
      </c>
      <c r="H591" s="198" t="s">
        <v>1454</v>
      </c>
      <c r="I591" s="183" t="str">
        <f>I590</f>
        <v>November</v>
      </c>
      <c r="J591" s="184">
        <f>IF(F591="USD", E591, E591 * IFERROR(VLOOKUP(F591, EXCHANGE_RATE!A:B, 2, FALSE), "Currency not found"))</f>
        <v>2.5499999999999998</v>
      </c>
      <c r="K591" s="184">
        <f t="shared" si="52"/>
        <v>2.5499999999999998</v>
      </c>
      <c r="L591" s="184">
        <f>IF(C591="MTS", B591, B591 * IFERROR(VLOOKUP(C591, 'QTY_CONVERSIONS '!A:B, 2, FALSE), "Units not  found"))</f>
        <v>20.2</v>
      </c>
      <c r="M591" s="185">
        <f t="shared" si="53"/>
        <v>51510</v>
      </c>
      <c r="N591" s="143" t="str">
        <f>IFERROR(VLOOKUP(D591, Product_Category!A:B, 2, FALSE), "Uncategorized")</f>
        <v>MCC</v>
      </c>
      <c r="O591" s="186">
        <f t="shared" si="55"/>
        <v>2550</v>
      </c>
      <c r="P591" s="185">
        <f t="shared" si="54"/>
        <v>51510</v>
      </c>
      <c r="Q591" s="143">
        <v>2023</v>
      </c>
      <c r="R591" s="143" t="str">
        <f>IFERROR(VLOOKUP(G591,'SOURCE COMPANY'!A:B, 2, FALSE), "")</f>
        <v>JRS PHARMA</v>
      </c>
      <c r="S591" s="143" t="str">
        <f>IFERROR(VLOOKUP(H591,'CUSTOMER NAME'!A:B, 2, FALSE), "")</f>
        <v>COPERMED</v>
      </c>
    </row>
    <row r="592" spans="1:19">
      <c r="A592" s="192" t="s">
        <v>752</v>
      </c>
      <c r="B592" s="134">
        <v>1</v>
      </c>
      <c r="C592" s="134" t="s">
        <v>7</v>
      </c>
      <c r="D592" s="134" t="s">
        <v>3706</v>
      </c>
      <c r="E592" s="134">
        <v>4.24</v>
      </c>
      <c r="F592" s="134" t="s">
        <v>9</v>
      </c>
      <c r="G592" s="121" t="s">
        <v>3426</v>
      </c>
      <c r="H592" s="134" t="s">
        <v>3826</v>
      </c>
      <c r="I592" s="187" t="s">
        <v>3658</v>
      </c>
      <c r="J592" s="184">
        <f>IF(F592="USD", E592, E592 * IFERROR(VLOOKUP(F592, EXCHANGE_RATE!A:B, 2, FALSE), "Currency not found"))</f>
        <v>4.24</v>
      </c>
      <c r="K592" s="184">
        <f t="shared" si="52"/>
        <v>4.24</v>
      </c>
      <c r="L592" s="184">
        <f>IF(C592="MTS", B592, B592 * IFERROR(VLOOKUP(C592, 'QTY_CONVERSIONS '!A:B, 2, FALSE), "Units not  found"))</f>
        <v>1E-3</v>
      </c>
      <c r="M592" s="185">
        <f t="shared" si="53"/>
        <v>4.24</v>
      </c>
      <c r="N592" s="143" t="str">
        <f>IFERROR(VLOOKUP(D592, Product_Category!A:B, 2, FALSE), "Uncategorized")</f>
        <v>MCC</v>
      </c>
      <c r="O592" s="186">
        <f t="shared" si="55"/>
        <v>4240</v>
      </c>
      <c r="P592" s="185">
        <f t="shared" si="54"/>
        <v>4.24</v>
      </c>
      <c r="Q592" s="143">
        <v>2023</v>
      </c>
      <c r="R592" s="143" t="str">
        <f>IFERROR(VLOOKUP(G592,'SOURCE COMPANY'!A:B, 2, FALSE), "")</f>
        <v>SISCO Research Labs</v>
      </c>
      <c r="S592" s="143" t="str">
        <f>IFERROR(VLOOKUP(H592,'CUSTOMER NAME'!A:B, 2, FALSE), "")</f>
        <v>CORAL LABS</v>
      </c>
    </row>
    <row r="593" spans="1:19">
      <c r="A593" s="88" t="s">
        <v>860</v>
      </c>
      <c r="B593" s="201">
        <v>1000</v>
      </c>
      <c r="C593" s="200" t="s">
        <v>7</v>
      </c>
      <c r="D593" s="200" t="s">
        <v>2360</v>
      </c>
      <c r="E593" s="208">
        <v>1.9</v>
      </c>
      <c r="F593" s="200" t="s">
        <v>9</v>
      </c>
      <c r="G593" s="200" t="s">
        <v>2474</v>
      </c>
      <c r="H593" s="198" t="s">
        <v>2475</v>
      </c>
      <c r="I593" s="183" t="str">
        <f t="shared" ref="I593:I598" si="56">I592</f>
        <v>November</v>
      </c>
      <c r="J593" s="184">
        <f>IF(F593="USD", E593, E593 * IFERROR(VLOOKUP(F593, EXCHANGE_RATE!A:B, 2, FALSE), "Currency not found"))</f>
        <v>1.9</v>
      </c>
      <c r="K593" s="184">
        <f t="shared" si="52"/>
        <v>1.9</v>
      </c>
      <c r="L593" s="184">
        <f>IF(C593="MTS", B593, B593 * IFERROR(VLOOKUP(C593, 'QTY_CONVERSIONS '!A:B, 2, FALSE), "Units not  found"))</f>
        <v>1</v>
      </c>
      <c r="M593" s="185">
        <f t="shared" si="53"/>
        <v>1900</v>
      </c>
      <c r="N593" s="143" t="str">
        <f>IFERROR(VLOOKUP(D593, Product_Category!A:B, 2, FALSE), "Uncategorized")</f>
        <v>MCC</v>
      </c>
      <c r="O593" s="186">
        <f t="shared" si="55"/>
        <v>1900</v>
      </c>
      <c r="P593" s="185">
        <f t="shared" si="54"/>
        <v>1900</v>
      </c>
      <c r="Q593" s="143">
        <v>2023</v>
      </c>
      <c r="R593" s="143" t="str">
        <f>IFERROR(VLOOKUP(G593,'SOURCE COMPANY'!A:B, 2, FALSE), "")</f>
        <v>MEDIOCON INC</v>
      </c>
      <c r="S593" s="143" t="str">
        <f>IFERROR(VLOOKUP(H593,'CUSTOMER NAME'!A:B, 2, FALSE), "")</f>
        <v>Core Polymer</v>
      </c>
    </row>
    <row r="594" spans="1:19">
      <c r="A594" s="87" t="s">
        <v>860</v>
      </c>
      <c r="B594" s="204">
        <v>1000</v>
      </c>
      <c r="C594" s="198" t="s">
        <v>7</v>
      </c>
      <c r="D594" s="198" t="s">
        <v>2360</v>
      </c>
      <c r="E594" s="207">
        <v>1.9</v>
      </c>
      <c r="F594" s="198" t="s">
        <v>9</v>
      </c>
      <c r="G594" s="198" t="s">
        <v>2474</v>
      </c>
      <c r="H594" s="198" t="s">
        <v>2475</v>
      </c>
      <c r="I594" s="183" t="str">
        <f t="shared" si="56"/>
        <v>November</v>
      </c>
      <c r="J594" s="184">
        <f>IF(F594="USD", E594, E594 * IFERROR(VLOOKUP(F594, EXCHANGE_RATE!A:B, 2, FALSE), "Currency not found"))</f>
        <v>1.9</v>
      </c>
      <c r="K594" s="184">
        <f t="shared" si="52"/>
        <v>1.9</v>
      </c>
      <c r="L594" s="184">
        <f>IF(C594="MTS", B594, B594 * IFERROR(VLOOKUP(C594, 'QTY_CONVERSIONS '!A:B, 2, FALSE), "Units not  found"))</f>
        <v>1</v>
      </c>
      <c r="M594" s="185">
        <f t="shared" si="53"/>
        <v>1900</v>
      </c>
      <c r="N594" s="143" t="str">
        <f>IFERROR(VLOOKUP(D594, Product_Category!A:B, 2, FALSE), "Uncategorized")</f>
        <v>MCC</v>
      </c>
      <c r="O594" s="186">
        <f t="shared" si="55"/>
        <v>1900</v>
      </c>
      <c r="P594" s="185">
        <f t="shared" si="54"/>
        <v>1900</v>
      </c>
      <c r="Q594" s="143">
        <v>2023</v>
      </c>
      <c r="R594" s="143" t="str">
        <f>IFERROR(VLOOKUP(G594,'SOURCE COMPANY'!A:B, 2, FALSE), "")</f>
        <v>MEDIOCON INC</v>
      </c>
      <c r="S594" s="143" t="str">
        <f>IFERROR(VLOOKUP(H594,'CUSTOMER NAME'!A:B, 2, FALSE), "")</f>
        <v>Core Polymer</v>
      </c>
    </row>
    <row r="595" spans="1:19">
      <c r="A595" s="87" t="s">
        <v>929</v>
      </c>
      <c r="B595" s="204">
        <v>75</v>
      </c>
      <c r="C595" s="198" t="s">
        <v>7</v>
      </c>
      <c r="D595" s="198" t="s">
        <v>769</v>
      </c>
      <c r="E595" s="206">
        <v>156.804</v>
      </c>
      <c r="F595" s="198" t="s">
        <v>1730</v>
      </c>
      <c r="G595" s="199" t="s">
        <v>930</v>
      </c>
      <c r="H595" s="198" t="s">
        <v>2502</v>
      </c>
      <c r="I595" s="183" t="str">
        <f t="shared" si="56"/>
        <v>November</v>
      </c>
      <c r="J595" s="184">
        <f>IF(F595="USD", E595, E595 * IFERROR(VLOOKUP(F595, EXCHANGE_RATE!A:B, 2, FALSE), "Currency not found"))</f>
        <v>1.881648</v>
      </c>
      <c r="K595" s="184">
        <f t="shared" si="52"/>
        <v>1.89</v>
      </c>
      <c r="L595" s="184">
        <f>IF(C595="MTS", B595, B595 * IFERROR(VLOOKUP(C595, 'QTY_CONVERSIONS '!A:B, 2, FALSE), "Units not  found"))</f>
        <v>7.4999999999999997E-2</v>
      </c>
      <c r="M595" s="185">
        <f t="shared" si="53"/>
        <v>141.75</v>
      </c>
      <c r="N595" s="143" t="str">
        <f>IFERROR(VLOOKUP(D595, Product_Category!A:B, 2, FALSE), "Uncategorized")</f>
        <v>MCC</v>
      </c>
      <c r="O595" s="186">
        <f t="shared" si="55"/>
        <v>1890</v>
      </c>
      <c r="P595" s="185">
        <f t="shared" si="54"/>
        <v>141.75</v>
      </c>
      <c r="Q595" s="143">
        <v>2023</v>
      </c>
      <c r="R595" s="143" t="str">
        <f>IFERROR(VLOOKUP(G595,'SOURCE COMPANY'!A:B, 2, FALSE), "")</f>
        <v>DRUG CENTRE DELHI</v>
      </c>
      <c r="S595" s="143" t="str">
        <f>IFERROR(VLOOKUP(H595,'CUSTOMER NAME'!A:B, 2, FALSE), "")</f>
        <v>COREL PHARMA</v>
      </c>
    </row>
    <row r="596" spans="1:19">
      <c r="A596" s="85" t="s">
        <v>532</v>
      </c>
      <c r="B596" s="199">
        <v>14000</v>
      </c>
      <c r="C596" s="199" t="s">
        <v>7</v>
      </c>
      <c r="D596" s="199" t="s">
        <v>541</v>
      </c>
      <c r="E596" s="147">
        <v>4.09</v>
      </c>
      <c r="F596" s="199" t="s">
        <v>9</v>
      </c>
      <c r="G596" s="199" t="s">
        <v>88</v>
      </c>
      <c r="H596" s="199" t="s">
        <v>542</v>
      </c>
      <c r="I596" s="183" t="str">
        <f t="shared" si="56"/>
        <v>November</v>
      </c>
      <c r="J596" s="184">
        <f>IF(F596="USD", E596, E596 * IFERROR(VLOOKUP(F596, EXCHANGE_RATE!A:B, 2, FALSE), "Currency not found"))</f>
        <v>4.09</v>
      </c>
      <c r="K596" s="184">
        <f t="shared" si="52"/>
        <v>4.09</v>
      </c>
      <c r="L596" s="184">
        <f>IF(C596="MTS", B596, B596 * IFERROR(VLOOKUP(C596, 'QTY_CONVERSIONS '!A:B, 2, FALSE), "Units not  found"))</f>
        <v>14</v>
      </c>
      <c r="M596" s="185">
        <f t="shared" si="53"/>
        <v>57260</v>
      </c>
      <c r="N596" s="143" t="str">
        <f>IFERROR(VLOOKUP(D596, Product_Category!A:B, 2, FALSE), "Uncategorized")</f>
        <v>MCC</v>
      </c>
      <c r="O596" s="186">
        <f t="shared" si="55"/>
        <v>4090</v>
      </c>
      <c r="P596" s="185">
        <f t="shared" si="54"/>
        <v>57260</v>
      </c>
      <c r="Q596" s="143">
        <v>2023</v>
      </c>
      <c r="R596" s="143" t="str">
        <f>IFERROR(VLOOKUP(G596,'SOURCE COMPANY'!A:B, 2, FALSE), "")</f>
        <v>DFE PHARMA</v>
      </c>
      <c r="S596" s="143" t="str">
        <f>IFERROR(VLOOKUP(H596,'CUSTOMER NAME'!A:B, 2, FALSE), "")</f>
        <v>SQUARE PHARMA</v>
      </c>
    </row>
    <row r="597" spans="1:19">
      <c r="A597" s="85" t="s">
        <v>532</v>
      </c>
      <c r="B597" s="199">
        <v>4000</v>
      </c>
      <c r="C597" s="199" t="s">
        <v>7</v>
      </c>
      <c r="D597" s="199" t="s">
        <v>543</v>
      </c>
      <c r="E597" s="147">
        <v>4.09</v>
      </c>
      <c r="F597" s="199" t="s">
        <v>9</v>
      </c>
      <c r="G597" s="199" t="s">
        <v>88</v>
      </c>
      <c r="H597" s="199" t="s">
        <v>542</v>
      </c>
      <c r="I597" s="183" t="str">
        <f t="shared" si="56"/>
        <v>November</v>
      </c>
      <c r="J597" s="184">
        <f>IF(F597="USD", E597, E597 * IFERROR(VLOOKUP(F597, EXCHANGE_RATE!A:B, 2, FALSE), "Currency not found"))</f>
        <v>4.09</v>
      </c>
      <c r="K597" s="184">
        <f t="shared" si="52"/>
        <v>4.09</v>
      </c>
      <c r="L597" s="184">
        <f>IF(C597="MTS", B597, B597 * IFERROR(VLOOKUP(C597, 'QTY_CONVERSIONS '!A:B, 2, FALSE), "Units not  found"))</f>
        <v>4</v>
      </c>
      <c r="M597" s="185">
        <f t="shared" si="53"/>
        <v>16360</v>
      </c>
      <c r="N597" s="143" t="str">
        <f>IFERROR(VLOOKUP(D597, Product_Category!A:B, 2, FALSE), "Uncategorized")</f>
        <v>MCC</v>
      </c>
      <c r="O597" s="186">
        <f t="shared" si="55"/>
        <v>4090</v>
      </c>
      <c r="P597" s="185">
        <f t="shared" si="54"/>
        <v>16360</v>
      </c>
      <c r="Q597" s="143">
        <v>2023</v>
      </c>
      <c r="R597" s="143" t="str">
        <f>IFERROR(VLOOKUP(G597,'SOURCE COMPANY'!A:B, 2, FALSE), "")</f>
        <v>DFE PHARMA</v>
      </c>
      <c r="S597" s="143" t="str">
        <f>IFERROR(VLOOKUP(H597,'CUSTOMER NAME'!A:B, 2, FALSE), "")</f>
        <v>SQUARE PHARMA</v>
      </c>
    </row>
    <row r="598" spans="1:19">
      <c r="A598" s="85" t="s">
        <v>532</v>
      </c>
      <c r="B598" s="199">
        <v>4000</v>
      </c>
      <c r="C598" s="199" t="s">
        <v>7</v>
      </c>
      <c r="D598" s="199" t="s">
        <v>544</v>
      </c>
      <c r="E598" s="147">
        <v>4.09</v>
      </c>
      <c r="F598" s="199" t="s">
        <v>9</v>
      </c>
      <c r="G598" s="199" t="s">
        <v>88</v>
      </c>
      <c r="H598" s="199" t="s">
        <v>542</v>
      </c>
      <c r="I598" s="183" t="str">
        <f t="shared" si="56"/>
        <v>November</v>
      </c>
      <c r="J598" s="184">
        <f>IF(F598="USD", E598, E598 * IFERROR(VLOOKUP(F598, EXCHANGE_RATE!A:B, 2, FALSE), "Currency not found"))</f>
        <v>4.09</v>
      </c>
      <c r="K598" s="184">
        <f t="shared" si="52"/>
        <v>4.09</v>
      </c>
      <c r="L598" s="184">
        <f>IF(C598="MTS", B598, B598 * IFERROR(VLOOKUP(C598, 'QTY_CONVERSIONS '!A:B, 2, FALSE), "Units not  found"))</f>
        <v>4</v>
      </c>
      <c r="M598" s="185">
        <f t="shared" si="53"/>
        <v>16360</v>
      </c>
      <c r="N598" s="143" t="str">
        <f>IFERROR(VLOOKUP(D598, Product_Category!A:B, 2, FALSE), "Uncategorized")</f>
        <v>MCC</v>
      </c>
      <c r="O598" s="186">
        <f t="shared" si="55"/>
        <v>4090</v>
      </c>
      <c r="P598" s="185">
        <f t="shared" si="54"/>
        <v>16360</v>
      </c>
      <c r="Q598" s="143">
        <v>2023</v>
      </c>
      <c r="R598" s="143" t="str">
        <f>IFERROR(VLOOKUP(G598,'SOURCE COMPANY'!A:B, 2, FALSE), "")</f>
        <v>DFE PHARMA</v>
      </c>
      <c r="S598" s="143" t="str">
        <f>IFERROR(VLOOKUP(H598,'CUSTOMER NAME'!A:B, 2, FALSE), "")</f>
        <v>SQUARE PHARMA</v>
      </c>
    </row>
    <row r="599" spans="1:19">
      <c r="A599" s="191" t="s">
        <v>909</v>
      </c>
      <c r="B599" s="121">
        <v>2000</v>
      </c>
      <c r="C599" s="121" t="s">
        <v>7</v>
      </c>
      <c r="D599" s="121" t="s">
        <v>266</v>
      </c>
      <c r="E599" s="121">
        <v>2.65</v>
      </c>
      <c r="F599" s="121" t="s">
        <v>9</v>
      </c>
      <c r="G599" s="199" t="s">
        <v>627</v>
      </c>
      <c r="H599" s="121" t="s">
        <v>2490</v>
      </c>
      <c r="I599" s="187" t="s">
        <v>3389</v>
      </c>
      <c r="J599" s="184">
        <f>IF(F599="USD", E599, E599 * IFERROR(VLOOKUP(F599, EXCHANGE_RATE!A:B, 2, FALSE), "Currency not found"))</f>
        <v>2.65</v>
      </c>
      <c r="K599" s="184">
        <f t="shared" si="52"/>
        <v>2.65</v>
      </c>
      <c r="L599" s="184">
        <f>IF(C599="MTS", B599, B599 * IFERROR(VLOOKUP(C599, 'QTY_CONVERSIONS '!A:B, 2, FALSE), "Units not  found"))</f>
        <v>2</v>
      </c>
      <c r="M599" s="185">
        <f t="shared" si="53"/>
        <v>5300</v>
      </c>
      <c r="N599" s="143" t="str">
        <f>IFERROR(VLOOKUP(D599, Product_Category!A:B, 2, FALSE), "Uncategorized")</f>
        <v>MCC</v>
      </c>
      <c r="O599" s="186">
        <f t="shared" si="55"/>
        <v>2650</v>
      </c>
      <c r="P599" s="185">
        <f t="shared" si="54"/>
        <v>5300</v>
      </c>
      <c r="Q599" s="143">
        <v>2023</v>
      </c>
      <c r="R599" s="143" t="str">
        <f>IFERROR(VLOOKUP(G599,'SOURCE COMPANY'!A:B, 2, FALSE), "")</f>
        <v>SANJAY CHEMICALS</v>
      </c>
      <c r="S599" s="143" t="str">
        <f>IFERROR(VLOOKUP(H599,'CUSTOMER NAME'!A:B, 2, FALSE), "")</f>
        <v>COSMOS LIMITED</v>
      </c>
    </row>
    <row r="600" spans="1:19">
      <c r="A600" s="85" t="s">
        <v>909</v>
      </c>
      <c r="B600" s="199">
        <v>200</v>
      </c>
      <c r="C600" s="199" t="s">
        <v>7</v>
      </c>
      <c r="D600" s="199" t="s">
        <v>564</v>
      </c>
      <c r="E600" s="147">
        <v>9.1498170000000005</v>
      </c>
      <c r="F600" s="199" t="s">
        <v>9</v>
      </c>
      <c r="G600" s="199" t="s">
        <v>605</v>
      </c>
      <c r="H600" s="199" t="s">
        <v>916</v>
      </c>
      <c r="I600" s="183" t="str">
        <f t="shared" ref="I600:I608" si="57">I599</f>
        <v>October</v>
      </c>
      <c r="J600" s="184">
        <f>IF(F600="USD", E600, E600 * IFERROR(VLOOKUP(F600, EXCHANGE_RATE!A:B, 2, FALSE), "Currency not found"))</f>
        <v>9.1498170000000005</v>
      </c>
      <c r="K600" s="184">
        <f t="shared" si="52"/>
        <v>9.15</v>
      </c>
      <c r="L600" s="184">
        <f>IF(C600="MTS", B600, B600 * IFERROR(VLOOKUP(C600, 'QTY_CONVERSIONS '!A:B, 2, FALSE), "Units not  found"))</f>
        <v>0.2</v>
      </c>
      <c r="M600" s="185">
        <f t="shared" si="53"/>
        <v>1830</v>
      </c>
      <c r="N600" s="143" t="str">
        <f>IFERROR(VLOOKUP(D600, Product_Category!A:B, 2, FALSE), "Uncategorized")</f>
        <v>CROSCARMELLOSE SODIUM</v>
      </c>
      <c r="O600" s="186">
        <f t="shared" si="55"/>
        <v>9150</v>
      </c>
      <c r="P600" s="185">
        <f t="shared" si="54"/>
        <v>1830</v>
      </c>
      <c r="Q600" s="143">
        <v>2023</v>
      </c>
      <c r="R600" s="143" t="str">
        <f>IFERROR(VLOOKUP(G600,'SOURCE COMPANY'!A:B, 2, FALSE), "")</f>
        <v>AMISHI DRUGS</v>
      </c>
      <c r="S600" s="143" t="str">
        <f>IFERROR(VLOOKUP(H600,'CUSTOMER NAME'!A:B, 2, FALSE), "")</f>
        <v>COSMOS LIMITED</v>
      </c>
    </row>
    <row r="601" spans="1:19">
      <c r="A601" s="85" t="s">
        <v>909</v>
      </c>
      <c r="B601" s="199">
        <v>200</v>
      </c>
      <c r="C601" s="199" t="s">
        <v>7</v>
      </c>
      <c r="D601" s="199" t="s">
        <v>519</v>
      </c>
      <c r="E601" s="147">
        <v>2.1999559999999998</v>
      </c>
      <c r="F601" s="199" t="s">
        <v>9</v>
      </c>
      <c r="G601" s="199" t="s">
        <v>605</v>
      </c>
      <c r="H601" s="199" t="s">
        <v>916</v>
      </c>
      <c r="I601" s="183" t="str">
        <f t="shared" si="57"/>
        <v>October</v>
      </c>
      <c r="J601" s="184">
        <f>IF(F601="USD", E601, E601 * IFERROR(VLOOKUP(F601, EXCHANGE_RATE!A:B, 2, FALSE), "Currency not found"))</f>
        <v>2.1999559999999998</v>
      </c>
      <c r="K601" s="184">
        <f t="shared" si="52"/>
        <v>2.1999999999999997</v>
      </c>
      <c r="L601" s="184">
        <f>IF(C601="MTS", B601, B601 * IFERROR(VLOOKUP(C601, 'QTY_CONVERSIONS '!A:B, 2, FALSE), "Units not  found"))</f>
        <v>0.2</v>
      </c>
      <c r="M601" s="185">
        <f t="shared" si="53"/>
        <v>439.99999999999994</v>
      </c>
      <c r="N601" s="143" t="str">
        <f>IFERROR(VLOOKUP(D601, Product_Category!A:B, 2, FALSE), "Uncategorized")</f>
        <v>MAGNESIUM STEARATE</v>
      </c>
      <c r="O601" s="186">
        <f t="shared" si="55"/>
        <v>2199.9999999999995</v>
      </c>
      <c r="P601" s="185">
        <f t="shared" si="54"/>
        <v>439.99999999999994</v>
      </c>
      <c r="Q601" s="143">
        <v>2023</v>
      </c>
      <c r="R601" s="143" t="str">
        <f>IFERROR(VLOOKUP(G601,'SOURCE COMPANY'!A:B, 2, FALSE), "")</f>
        <v>AMISHI DRUGS</v>
      </c>
      <c r="S601" s="143" t="str">
        <f>IFERROR(VLOOKUP(H601,'CUSTOMER NAME'!A:B, 2, FALSE), "")</f>
        <v>COSMOS LIMITED</v>
      </c>
    </row>
    <row r="602" spans="1:19">
      <c r="A602" s="85" t="s">
        <v>909</v>
      </c>
      <c r="B602" s="199">
        <v>200</v>
      </c>
      <c r="C602" s="199" t="s">
        <v>7</v>
      </c>
      <c r="D602" s="199" t="s">
        <v>608</v>
      </c>
      <c r="E602" s="147">
        <v>1.5999680000000001</v>
      </c>
      <c r="F602" s="199" t="s">
        <v>9</v>
      </c>
      <c r="G602" s="199" t="s">
        <v>605</v>
      </c>
      <c r="H602" s="199" t="s">
        <v>916</v>
      </c>
      <c r="I602" s="183" t="str">
        <f t="shared" si="57"/>
        <v>October</v>
      </c>
      <c r="J602" s="184">
        <f>IF(F602="USD", E602, E602 * IFERROR(VLOOKUP(F602, EXCHANGE_RATE!A:B, 2, FALSE), "Currency not found"))</f>
        <v>1.5999680000000001</v>
      </c>
      <c r="K602" s="184">
        <f t="shared" si="52"/>
        <v>1.6</v>
      </c>
      <c r="L602" s="184">
        <f>IF(C602="MTS", B602, B602 * IFERROR(VLOOKUP(C602, 'QTY_CONVERSIONS '!A:B, 2, FALSE), "Units not  found"))</f>
        <v>0.2</v>
      </c>
      <c r="M602" s="185">
        <f t="shared" si="53"/>
        <v>320</v>
      </c>
      <c r="N602" s="143" t="str">
        <f>IFERROR(VLOOKUP(D602, Product_Category!A:B, 2, FALSE), "Uncategorized")</f>
        <v>SSG</v>
      </c>
      <c r="O602" s="186">
        <f t="shared" si="55"/>
        <v>1600</v>
      </c>
      <c r="P602" s="185">
        <f t="shared" si="54"/>
        <v>320</v>
      </c>
      <c r="Q602" s="143">
        <v>2023</v>
      </c>
      <c r="R602" s="143" t="str">
        <f>IFERROR(VLOOKUP(G602,'SOURCE COMPANY'!A:B, 2, FALSE), "")</f>
        <v>AMISHI DRUGS</v>
      </c>
      <c r="S602" s="143" t="str">
        <f>IFERROR(VLOOKUP(H602,'CUSTOMER NAME'!A:B, 2, FALSE), "")</f>
        <v>COSMOS LIMITED</v>
      </c>
    </row>
    <row r="603" spans="1:19">
      <c r="A603" s="86" t="s">
        <v>909</v>
      </c>
      <c r="B603" s="203">
        <v>11</v>
      </c>
      <c r="C603" s="203" t="s">
        <v>1647</v>
      </c>
      <c r="D603" s="203" t="s">
        <v>533</v>
      </c>
      <c r="E603" s="150">
        <v>1.3089999999999999</v>
      </c>
      <c r="F603" s="203" t="s">
        <v>9</v>
      </c>
      <c r="G603" s="203" t="s">
        <v>605</v>
      </c>
      <c r="H603" s="199" t="s">
        <v>916</v>
      </c>
      <c r="I603" s="183" t="str">
        <f t="shared" si="57"/>
        <v>October</v>
      </c>
      <c r="J603" s="184">
        <f>IF(F603="USD", E603, E603 * IFERROR(VLOOKUP(F603, EXCHANGE_RATE!A:B, 2, FALSE), "Currency not found"))</f>
        <v>1.3089999999999999</v>
      </c>
      <c r="K603" s="184">
        <f t="shared" si="52"/>
        <v>1.31</v>
      </c>
      <c r="L603" s="184">
        <f>IF(C603="MTS", B603, B603 * IFERROR(VLOOKUP(C603, 'QTY_CONVERSIONS '!A:B, 2, FALSE), "Units not  found"))</f>
        <v>11</v>
      </c>
      <c r="M603" s="185">
        <f t="shared" si="53"/>
        <v>14.41</v>
      </c>
      <c r="N603" s="143" t="str">
        <f>IFERROR(VLOOKUP(D603, Product_Category!A:B, 2, FALSE), "Uncategorized")</f>
        <v>MCC</v>
      </c>
      <c r="O603" s="186">
        <f t="shared" si="55"/>
        <v>1310</v>
      </c>
      <c r="P603" s="185">
        <f t="shared" si="54"/>
        <v>14410</v>
      </c>
      <c r="Q603" s="143">
        <v>2023</v>
      </c>
      <c r="R603" s="143" t="str">
        <f>IFERROR(VLOOKUP(G603,'SOURCE COMPANY'!A:B, 2, FALSE), "")</f>
        <v>AMISHI DRUGS</v>
      </c>
      <c r="S603" s="143" t="str">
        <f>IFERROR(VLOOKUP(H603,'CUSTOMER NAME'!A:B, 2, FALSE), "")</f>
        <v>COSMOS LIMITED</v>
      </c>
    </row>
    <row r="604" spans="1:19">
      <c r="A604" s="86" t="s">
        <v>624</v>
      </c>
      <c r="B604" s="203">
        <v>500</v>
      </c>
      <c r="C604" s="203" t="s">
        <v>7</v>
      </c>
      <c r="D604" s="203" t="s">
        <v>630</v>
      </c>
      <c r="E604" s="150">
        <v>2.4</v>
      </c>
      <c r="F604" s="203" t="s">
        <v>9</v>
      </c>
      <c r="G604" s="203" t="s">
        <v>627</v>
      </c>
      <c r="H604" s="199" t="s">
        <v>631</v>
      </c>
      <c r="I604" s="183" t="str">
        <f t="shared" si="57"/>
        <v>October</v>
      </c>
      <c r="J604" s="184">
        <f>IF(F604="USD", E604, E604 * IFERROR(VLOOKUP(F604, EXCHANGE_RATE!A:B, 2, FALSE), "Currency not found"))</f>
        <v>2.4</v>
      </c>
      <c r="K604" s="184">
        <f t="shared" si="52"/>
        <v>2.4</v>
      </c>
      <c r="L604" s="184">
        <f>IF(C604="MTS", B604, B604 * IFERROR(VLOOKUP(C604, 'QTY_CONVERSIONS '!A:B, 2, FALSE), "Units not  found"))</f>
        <v>0.5</v>
      </c>
      <c r="M604" s="185">
        <f t="shared" si="53"/>
        <v>1200</v>
      </c>
      <c r="N604" s="143" t="str">
        <f>IFERROR(VLOOKUP(D604, Product_Category!A:B, 2, FALSE), "Uncategorized")</f>
        <v>MCC</v>
      </c>
      <c r="O604" s="186">
        <f t="shared" si="55"/>
        <v>2400</v>
      </c>
      <c r="P604" s="185">
        <f t="shared" si="54"/>
        <v>1200</v>
      </c>
      <c r="Q604" s="143">
        <v>2023</v>
      </c>
      <c r="R604" s="143" t="str">
        <f>IFERROR(VLOOKUP(G604,'SOURCE COMPANY'!A:B, 2, FALSE), "")</f>
        <v>SANJAY CHEMICALS</v>
      </c>
      <c r="S604" s="143" t="str">
        <f>IFERROR(VLOOKUP(H604,'CUSTOMER NAME'!A:B, 2, FALSE), "")</f>
        <v>COSMOS LIMITED</v>
      </c>
    </row>
    <row r="605" spans="1:19">
      <c r="A605" s="88" t="s">
        <v>860</v>
      </c>
      <c r="B605" s="201">
        <v>1000</v>
      </c>
      <c r="C605" s="200" t="s">
        <v>7</v>
      </c>
      <c r="D605" s="200" t="s">
        <v>2361</v>
      </c>
      <c r="E605" s="208">
        <v>2.0499999999999998</v>
      </c>
      <c r="F605" s="200" t="s">
        <v>9</v>
      </c>
      <c r="G605" s="136" t="s">
        <v>319</v>
      </c>
      <c r="H605" s="198" t="s">
        <v>2476</v>
      </c>
      <c r="I605" s="183" t="str">
        <f t="shared" si="57"/>
        <v>October</v>
      </c>
      <c r="J605" s="184">
        <f>IF(F605="USD", E605, E605 * IFERROR(VLOOKUP(F605, EXCHANGE_RATE!A:B, 2, FALSE), "Currency not found"))</f>
        <v>2.0499999999999998</v>
      </c>
      <c r="K605" s="184">
        <f t="shared" si="52"/>
        <v>2.0499999999999998</v>
      </c>
      <c r="L605" s="184">
        <f>IF(C605="MTS", B605, B605 * IFERROR(VLOOKUP(C605, 'QTY_CONVERSIONS '!A:B, 2, FALSE), "Units not  found"))</f>
        <v>1</v>
      </c>
      <c r="M605" s="185">
        <f t="shared" si="53"/>
        <v>2050</v>
      </c>
      <c r="N605" s="143" t="str">
        <f>IFERROR(VLOOKUP(D605, Product_Category!A:B, 2, FALSE), "Uncategorized")</f>
        <v>MAGNESIUM STEARATE</v>
      </c>
      <c r="O605" s="186">
        <f t="shared" si="55"/>
        <v>2050</v>
      </c>
      <c r="P605" s="185">
        <f t="shared" si="54"/>
        <v>2050</v>
      </c>
      <c r="Q605" s="143">
        <v>2023</v>
      </c>
      <c r="R605" s="143" t="str">
        <f>IFERROR(VLOOKUP(G605,'SOURCE COMPANY'!A:B, 2, FALSE), "")</f>
        <v>VASA PHARMA</v>
      </c>
      <c r="S605" s="143" t="str">
        <f>IFERROR(VLOOKUP(H605,'CUSTOMER NAME'!A:B, 2, FALSE), "")</f>
        <v>CREDIT AGRI</v>
      </c>
    </row>
    <row r="606" spans="1:19">
      <c r="A606" s="87" t="s">
        <v>860</v>
      </c>
      <c r="B606" s="204">
        <v>12000</v>
      </c>
      <c r="C606" s="198" t="s">
        <v>7</v>
      </c>
      <c r="D606" s="198" t="s">
        <v>2361</v>
      </c>
      <c r="E606" s="207">
        <v>1.75</v>
      </c>
      <c r="F606" s="198" t="s">
        <v>9</v>
      </c>
      <c r="G606" s="134" t="s">
        <v>319</v>
      </c>
      <c r="H606" s="198" t="s">
        <v>2476</v>
      </c>
      <c r="I606" s="183" t="str">
        <f t="shared" si="57"/>
        <v>October</v>
      </c>
      <c r="J606" s="184">
        <f>IF(F606="USD", E606, E606 * IFERROR(VLOOKUP(F606, EXCHANGE_RATE!A:B, 2, FALSE), "Currency not found"))</f>
        <v>1.75</v>
      </c>
      <c r="K606" s="184">
        <f t="shared" si="52"/>
        <v>1.75</v>
      </c>
      <c r="L606" s="184">
        <f>IF(C606="MTS", B606, B606 * IFERROR(VLOOKUP(C606, 'QTY_CONVERSIONS '!A:B, 2, FALSE), "Units not  found"))</f>
        <v>12</v>
      </c>
      <c r="M606" s="185">
        <f t="shared" si="53"/>
        <v>21000</v>
      </c>
      <c r="N606" s="143" t="str">
        <f>IFERROR(VLOOKUP(D606, Product_Category!A:B, 2, FALSE), "Uncategorized")</f>
        <v>MAGNESIUM STEARATE</v>
      </c>
      <c r="O606" s="186">
        <f t="shared" si="55"/>
        <v>1750</v>
      </c>
      <c r="P606" s="185">
        <f t="shared" si="54"/>
        <v>21000</v>
      </c>
      <c r="Q606" s="143">
        <v>2023</v>
      </c>
      <c r="R606" s="143" t="str">
        <f>IFERROR(VLOOKUP(G606,'SOURCE COMPANY'!A:B, 2, FALSE), "")</f>
        <v>VASA PHARMA</v>
      </c>
      <c r="S606" s="143" t="str">
        <f>IFERROR(VLOOKUP(H606,'CUSTOMER NAME'!A:B, 2, FALSE), "")</f>
        <v>CREDIT AGRI</v>
      </c>
    </row>
    <row r="607" spans="1:19">
      <c r="A607" s="87" t="s">
        <v>1246</v>
      </c>
      <c r="B607" s="198">
        <v>50</v>
      </c>
      <c r="C607" s="198" t="s">
        <v>7</v>
      </c>
      <c r="D607" s="198" t="s">
        <v>1102</v>
      </c>
      <c r="E607" s="147">
        <v>1.95</v>
      </c>
      <c r="F607" s="198" t="s">
        <v>9</v>
      </c>
      <c r="G607" s="134" t="s">
        <v>642</v>
      </c>
      <c r="H607" s="198" t="s">
        <v>1247</v>
      </c>
      <c r="I607" s="183" t="str">
        <f t="shared" si="57"/>
        <v>October</v>
      </c>
      <c r="J607" s="184">
        <f>IF(F607="USD", E607, E607 * IFERROR(VLOOKUP(F607, EXCHANGE_RATE!A:B, 2, FALSE), "Currency not found"))</f>
        <v>1.95</v>
      </c>
      <c r="K607" s="184">
        <f t="shared" si="52"/>
        <v>1.95</v>
      </c>
      <c r="L607" s="184">
        <f>IF(C607="MTS", B607, B607 * IFERROR(VLOOKUP(C607, 'QTY_CONVERSIONS '!A:B, 2, FALSE), "Units not  found"))</f>
        <v>0.05</v>
      </c>
      <c r="M607" s="185">
        <f t="shared" si="53"/>
        <v>97.5</v>
      </c>
      <c r="N607" s="143" t="str">
        <f>IFERROR(VLOOKUP(D607, Product_Category!A:B, 2, FALSE), "Uncategorized")</f>
        <v>MAGNESIUM STEARATE</v>
      </c>
      <c r="O607" s="186">
        <f t="shared" si="55"/>
        <v>1950</v>
      </c>
      <c r="P607" s="185">
        <f t="shared" si="54"/>
        <v>97.5</v>
      </c>
      <c r="Q607" s="143">
        <v>2023</v>
      </c>
      <c r="R607" s="143" t="str">
        <f>IFERROR(VLOOKUP(G607,'SOURCE COMPANY'!A:B, 2, FALSE), "")</f>
        <v>ATTAR GLOBAL</v>
      </c>
      <c r="S607" s="143" t="str">
        <f>IFERROR(VLOOKUP(H607,'CUSTOMER NAME'!A:B, 2, FALSE), "")</f>
        <v>CROWN PHARMA</v>
      </c>
    </row>
    <row r="608" spans="1:19">
      <c r="A608" s="87" t="s">
        <v>1246</v>
      </c>
      <c r="B608" s="33">
        <v>75</v>
      </c>
      <c r="C608" s="198" t="s">
        <v>7</v>
      </c>
      <c r="D608" s="198" t="s">
        <v>1102</v>
      </c>
      <c r="E608" s="46">
        <v>1.95</v>
      </c>
      <c r="F608" s="198" t="s">
        <v>9</v>
      </c>
      <c r="G608" s="134" t="s">
        <v>642</v>
      </c>
      <c r="H608" s="198" t="s">
        <v>1247</v>
      </c>
      <c r="I608" s="183" t="str">
        <f t="shared" si="57"/>
        <v>October</v>
      </c>
      <c r="J608" s="184">
        <f>IF(F608="USD", E608, E608 * IFERROR(VLOOKUP(F608, EXCHANGE_RATE!A:B, 2, FALSE), "Currency not found"))</f>
        <v>1.95</v>
      </c>
      <c r="K608" s="184">
        <f t="shared" si="52"/>
        <v>1.95</v>
      </c>
      <c r="L608" s="184">
        <f>IF(C608="MTS", B608, B608 * IFERROR(VLOOKUP(C608, 'QTY_CONVERSIONS '!A:B, 2, FALSE), "Units not  found"))</f>
        <v>7.4999999999999997E-2</v>
      </c>
      <c r="M608" s="185">
        <f t="shared" si="53"/>
        <v>146.25</v>
      </c>
      <c r="N608" s="143" t="str">
        <f>IFERROR(VLOOKUP(D608, Product_Category!A:B, 2, FALSE), "Uncategorized")</f>
        <v>MAGNESIUM STEARATE</v>
      </c>
      <c r="O608" s="186">
        <f t="shared" si="55"/>
        <v>1950</v>
      </c>
      <c r="P608" s="185">
        <f t="shared" si="54"/>
        <v>146.25</v>
      </c>
      <c r="Q608" s="143">
        <v>2023</v>
      </c>
      <c r="R608" s="143" t="str">
        <f>IFERROR(VLOOKUP(G608,'SOURCE COMPANY'!A:B, 2, FALSE), "")</f>
        <v>ATTAR GLOBAL</v>
      </c>
      <c r="S608" s="143" t="str">
        <f>IFERROR(VLOOKUP(H608,'CUSTOMER NAME'!A:B, 2, FALSE), "")</f>
        <v>CROWN PHARMA</v>
      </c>
    </row>
    <row r="609" spans="1:19">
      <c r="A609" s="191" t="s">
        <v>1246</v>
      </c>
      <c r="B609" s="121">
        <v>225</v>
      </c>
      <c r="C609" s="121" t="s">
        <v>7</v>
      </c>
      <c r="D609" s="121" t="s">
        <v>3048</v>
      </c>
      <c r="E609" s="121">
        <v>4.5</v>
      </c>
      <c r="F609" s="121" t="s">
        <v>9</v>
      </c>
      <c r="G609" s="134" t="s">
        <v>642</v>
      </c>
      <c r="H609" s="121" t="s">
        <v>1247</v>
      </c>
      <c r="I609" s="187" t="s">
        <v>3034</v>
      </c>
      <c r="J609" s="184">
        <f>IF(F609="USD", E609, E609 * IFERROR(VLOOKUP(F609, EXCHANGE_RATE!A:B, 2, FALSE), "Currency not found"))</f>
        <v>4.5</v>
      </c>
      <c r="K609" s="184">
        <f t="shared" si="52"/>
        <v>4.5</v>
      </c>
      <c r="L609" s="184">
        <f>IF(C609="MTS", B609, B609 * IFERROR(VLOOKUP(C609, 'QTY_CONVERSIONS '!A:B, 2, FALSE), "Units not  found"))</f>
        <v>0.22500000000000001</v>
      </c>
      <c r="M609" s="185">
        <f t="shared" si="53"/>
        <v>1012.5</v>
      </c>
      <c r="N609" s="143" t="str">
        <f>IFERROR(VLOOKUP(D609, Product_Category!A:B, 2, FALSE), "Uncategorized")</f>
        <v>CROSCARMELLOSE SODIUM</v>
      </c>
      <c r="O609" s="186">
        <f t="shared" si="55"/>
        <v>4500</v>
      </c>
      <c r="P609" s="185">
        <f t="shared" si="54"/>
        <v>1012.5</v>
      </c>
      <c r="Q609" s="143">
        <v>2023</v>
      </c>
      <c r="R609" s="143" t="str">
        <f>IFERROR(VLOOKUP(G609,'SOURCE COMPANY'!A:B, 2, FALSE), "")</f>
        <v>ATTAR GLOBAL</v>
      </c>
      <c r="S609" s="143" t="str">
        <f>IFERROR(VLOOKUP(H609,'CUSTOMER NAME'!A:B, 2, FALSE), "")</f>
        <v>CROWN PHARMA</v>
      </c>
    </row>
    <row r="610" spans="1:19">
      <c r="A610" s="191" t="s">
        <v>1246</v>
      </c>
      <c r="B610" s="121">
        <v>200</v>
      </c>
      <c r="C610" s="121" t="s">
        <v>7</v>
      </c>
      <c r="D610" s="121" t="s">
        <v>3048</v>
      </c>
      <c r="E610" s="121">
        <v>4.5</v>
      </c>
      <c r="F610" s="121" t="s">
        <v>9</v>
      </c>
      <c r="G610" s="134" t="s">
        <v>642</v>
      </c>
      <c r="H610" s="121" t="s">
        <v>1247</v>
      </c>
      <c r="I610" s="187" t="s">
        <v>3034</v>
      </c>
      <c r="J610" s="184">
        <f>IF(F610="USD", E610, E610 * IFERROR(VLOOKUP(F610, EXCHANGE_RATE!A:B, 2, FALSE), "Currency not found"))</f>
        <v>4.5</v>
      </c>
      <c r="K610" s="184">
        <f t="shared" si="52"/>
        <v>4.5</v>
      </c>
      <c r="L610" s="184">
        <f>IF(C610="MTS", B610, B610 * IFERROR(VLOOKUP(C610, 'QTY_CONVERSIONS '!A:B, 2, FALSE), "Units not  found"))</f>
        <v>0.2</v>
      </c>
      <c r="M610" s="185">
        <f t="shared" si="53"/>
        <v>900</v>
      </c>
      <c r="N610" s="143" t="str">
        <f>IFERROR(VLOOKUP(D610, Product_Category!A:B, 2, FALSE), "Uncategorized")</f>
        <v>CROSCARMELLOSE SODIUM</v>
      </c>
      <c r="O610" s="186">
        <f t="shared" si="55"/>
        <v>4500</v>
      </c>
      <c r="P610" s="185">
        <f t="shared" si="54"/>
        <v>900</v>
      </c>
      <c r="Q610" s="143">
        <v>2023</v>
      </c>
      <c r="R610" s="143" t="str">
        <f>IFERROR(VLOOKUP(G610,'SOURCE COMPANY'!A:B, 2, FALSE), "")</f>
        <v>ATTAR GLOBAL</v>
      </c>
      <c r="S610" s="143" t="str">
        <f>IFERROR(VLOOKUP(H610,'CUSTOMER NAME'!A:B, 2, FALSE), "")</f>
        <v>CROWN PHARMA</v>
      </c>
    </row>
    <row r="611" spans="1:19">
      <c r="A611" s="191" t="s">
        <v>1246</v>
      </c>
      <c r="B611" s="121">
        <v>1125</v>
      </c>
      <c r="C611" s="121" t="s">
        <v>7</v>
      </c>
      <c r="D611" s="121" t="s">
        <v>3147</v>
      </c>
      <c r="E611" s="121">
        <v>1.9</v>
      </c>
      <c r="F611" s="121" t="s">
        <v>9</v>
      </c>
      <c r="G611" s="134" t="s">
        <v>642</v>
      </c>
      <c r="H611" s="121" t="s">
        <v>1247</v>
      </c>
      <c r="I611" s="187" t="s">
        <v>3034</v>
      </c>
      <c r="J611" s="184">
        <f>IF(F611="USD", E611, E611 * IFERROR(VLOOKUP(F611, EXCHANGE_RATE!A:B, 2, FALSE), "Currency not found"))</f>
        <v>1.9</v>
      </c>
      <c r="K611" s="184">
        <f t="shared" si="52"/>
        <v>1.9</v>
      </c>
      <c r="L611" s="184">
        <f>IF(C611="MTS", B611, B611 * IFERROR(VLOOKUP(C611, 'QTY_CONVERSIONS '!A:B, 2, FALSE), "Units not  found"))</f>
        <v>1.125</v>
      </c>
      <c r="M611" s="185">
        <f t="shared" si="53"/>
        <v>2137.5</v>
      </c>
      <c r="N611" s="143" t="str">
        <f>IFERROR(VLOOKUP(D611, Product_Category!A:B, 2, FALSE), "Uncategorized")</f>
        <v>MCC</v>
      </c>
      <c r="O611" s="186">
        <f t="shared" si="55"/>
        <v>1900</v>
      </c>
      <c r="P611" s="185">
        <f t="shared" si="54"/>
        <v>2137.5</v>
      </c>
      <c r="Q611" s="143">
        <v>2023</v>
      </c>
      <c r="R611" s="143" t="str">
        <f>IFERROR(VLOOKUP(G611,'SOURCE COMPANY'!A:B, 2, FALSE), "")</f>
        <v>ATTAR GLOBAL</v>
      </c>
      <c r="S611" s="143" t="str">
        <f>IFERROR(VLOOKUP(H611,'CUSTOMER NAME'!A:B, 2, FALSE), "")</f>
        <v>CROWN PHARMA</v>
      </c>
    </row>
    <row r="612" spans="1:19">
      <c r="A612" s="191" t="s">
        <v>1246</v>
      </c>
      <c r="B612" s="121">
        <v>475</v>
      </c>
      <c r="C612" s="121" t="s">
        <v>7</v>
      </c>
      <c r="D612" s="121" t="s">
        <v>3147</v>
      </c>
      <c r="E612" s="121">
        <v>1.9</v>
      </c>
      <c r="F612" s="121" t="s">
        <v>9</v>
      </c>
      <c r="G612" s="134" t="s">
        <v>642</v>
      </c>
      <c r="H612" s="121" t="s">
        <v>1247</v>
      </c>
      <c r="I612" s="187" t="s">
        <v>3034</v>
      </c>
      <c r="J612" s="184">
        <f>IF(F612="USD", E612, E612 * IFERROR(VLOOKUP(F612, EXCHANGE_RATE!A:B, 2, FALSE), "Currency not found"))</f>
        <v>1.9</v>
      </c>
      <c r="K612" s="184">
        <f t="shared" si="52"/>
        <v>1.9</v>
      </c>
      <c r="L612" s="184">
        <f>IF(C612="MTS", B612, B612 * IFERROR(VLOOKUP(C612, 'QTY_CONVERSIONS '!A:B, 2, FALSE), "Units not  found"))</f>
        <v>0.47500000000000003</v>
      </c>
      <c r="M612" s="185">
        <f t="shared" si="53"/>
        <v>902.5</v>
      </c>
      <c r="N612" s="143" t="str">
        <f>IFERROR(VLOOKUP(D612, Product_Category!A:B, 2, FALSE), "Uncategorized")</f>
        <v>MCC</v>
      </c>
      <c r="O612" s="186">
        <f t="shared" si="55"/>
        <v>1900</v>
      </c>
      <c r="P612" s="185">
        <f t="shared" si="54"/>
        <v>902.50000000000011</v>
      </c>
      <c r="Q612" s="143">
        <v>2023</v>
      </c>
      <c r="R612" s="143" t="str">
        <f>IFERROR(VLOOKUP(G612,'SOURCE COMPANY'!A:B, 2, FALSE), "")</f>
        <v>ATTAR GLOBAL</v>
      </c>
      <c r="S612" s="143" t="str">
        <f>IFERROR(VLOOKUP(H612,'CUSTOMER NAME'!A:B, 2, FALSE), "")</f>
        <v>CROWN PHARMA</v>
      </c>
    </row>
    <row r="613" spans="1:19">
      <c r="A613" s="191" t="s">
        <v>1246</v>
      </c>
      <c r="B613" s="121">
        <v>750</v>
      </c>
      <c r="C613" s="121" t="s">
        <v>7</v>
      </c>
      <c r="D613" s="121" t="s">
        <v>3148</v>
      </c>
      <c r="E613" s="121">
        <v>2.75</v>
      </c>
      <c r="F613" s="121" t="s">
        <v>9</v>
      </c>
      <c r="G613" s="134" t="s">
        <v>642</v>
      </c>
      <c r="H613" s="121" t="s">
        <v>1247</v>
      </c>
      <c r="I613" s="187" t="s">
        <v>3034</v>
      </c>
      <c r="J613" s="184">
        <f>IF(F613="USD", E613, E613 * IFERROR(VLOOKUP(F613, EXCHANGE_RATE!A:B, 2, FALSE), "Currency not found"))</f>
        <v>2.75</v>
      </c>
      <c r="K613" s="184">
        <f t="shared" si="52"/>
        <v>2.75</v>
      </c>
      <c r="L613" s="184">
        <f>IF(C613="MTS", B613, B613 * IFERROR(VLOOKUP(C613, 'QTY_CONVERSIONS '!A:B, 2, FALSE), "Units not  found"))</f>
        <v>0.75</v>
      </c>
      <c r="M613" s="185">
        <f t="shared" si="53"/>
        <v>2062.5</v>
      </c>
      <c r="N613" s="143" t="str">
        <f>IFERROR(VLOOKUP(D613, Product_Category!A:B, 2, FALSE), "Uncategorized")</f>
        <v>MCC</v>
      </c>
      <c r="O613" s="186">
        <f t="shared" si="55"/>
        <v>2750</v>
      </c>
      <c r="P613" s="185">
        <f t="shared" si="54"/>
        <v>2062.5</v>
      </c>
      <c r="Q613" s="143">
        <v>2023</v>
      </c>
      <c r="R613" s="143" t="str">
        <f>IFERROR(VLOOKUP(G613,'SOURCE COMPANY'!A:B, 2, FALSE), "")</f>
        <v>ATTAR GLOBAL</v>
      </c>
      <c r="S613" s="143" t="str">
        <f>IFERROR(VLOOKUP(H613,'CUSTOMER NAME'!A:B, 2, FALSE), "")</f>
        <v>CROWN PHARMA</v>
      </c>
    </row>
    <row r="614" spans="1:19">
      <c r="A614" s="191" t="s">
        <v>1246</v>
      </c>
      <c r="B614" s="121">
        <v>375</v>
      </c>
      <c r="C614" s="121" t="s">
        <v>7</v>
      </c>
      <c r="D614" s="121" t="s">
        <v>3149</v>
      </c>
      <c r="E614" s="121">
        <v>2.4500000000000002</v>
      </c>
      <c r="F614" s="121" t="s">
        <v>9</v>
      </c>
      <c r="G614" s="134" t="s">
        <v>642</v>
      </c>
      <c r="H614" s="121" t="s">
        <v>1247</v>
      </c>
      <c r="I614" s="187" t="s">
        <v>3034</v>
      </c>
      <c r="J614" s="184">
        <f>IF(F614="USD", E614, E614 * IFERROR(VLOOKUP(F614, EXCHANGE_RATE!A:B, 2, FALSE), "Currency not found"))</f>
        <v>2.4500000000000002</v>
      </c>
      <c r="K614" s="184">
        <f t="shared" si="52"/>
        <v>2.4500000000000002</v>
      </c>
      <c r="L614" s="184">
        <f>IF(C614="MTS", B614, B614 * IFERROR(VLOOKUP(C614, 'QTY_CONVERSIONS '!A:B, 2, FALSE), "Units not  found"))</f>
        <v>0.375</v>
      </c>
      <c r="M614" s="185">
        <f t="shared" si="53"/>
        <v>918.75000000000011</v>
      </c>
      <c r="N614" s="143" t="str">
        <f>IFERROR(VLOOKUP(D614, Product_Category!A:B, 2, FALSE), "Uncategorized")</f>
        <v>MCC</v>
      </c>
      <c r="O614" s="186">
        <f t="shared" si="55"/>
        <v>2450</v>
      </c>
      <c r="P614" s="185">
        <f t="shared" si="54"/>
        <v>918.75</v>
      </c>
      <c r="Q614" s="143">
        <v>2023</v>
      </c>
      <c r="R614" s="143" t="str">
        <f>IFERROR(VLOOKUP(G614,'SOURCE COMPANY'!A:B, 2, FALSE), "")</f>
        <v>ATTAR GLOBAL</v>
      </c>
      <c r="S614" s="143" t="str">
        <f>IFERROR(VLOOKUP(H614,'CUSTOMER NAME'!A:B, 2, FALSE), "")</f>
        <v>CROWN PHARMA</v>
      </c>
    </row>
    <row r="615" spans="1:19">
      <c r="A615" s="87" t="s">
        <v>816</v>
      </c>
      <c r="B615" s="198">
        <v>9000</v>
      </c>
      <c r="C615" s="198" t="s">
        <v>7</v>
      </c>
      <c r="D615" s="198" t="s">
        <v>1139</v>
      </c>
      <c r="E615" s="147">
        <v>2.8</v>
      </c>
      <c r="F615" s="198" t="s">
        <v>9</v>
      </c>
      <c r="G615" s="199" t="s">
        <v>549</v>
      </c>
      <c r="H615" s="198" t="s">
        <v>542</v>
      </c>
      <c r="I615" s="183" t="str">
        <f>I614</f>
        <v>September</v>
      </c>
      <c r="J615" s="184">
        <f>IF(F615="USD", E615, E615 * IFERROR(VLOOKUP(F615, EXCHANGE_RATE!A:B, 2, FALSE), "Currency not found"))</f>
        <v>2.8</v>
      </c>
      <c r="K615" s="184">
        <f t="shared" si="52"/>
        <v>2.8</v>
      </c>
      <c r="L615" s="184">
        <f>IF(C615="MTS", B615, B615 * IFERROR(VLOOKUP(C615, 'QTY_CONVERSIONS '!A:B, 2, FALSE), "Units not  found"))</f>
        <v>9</v>
      </c>
      <c r="M615" s="185">
        <f t="shared" si="53"/>
        <v>25200</v>
      </c>
      <c r="N615" s="143" t="str">
        <f>IFERROR(VLOOKUP(D615, Product_Category!A:B, 2, FALSE), "Uncategorized")</f>
        <v>MCC</v>
      </c>
      <c r="O615" s="186">
        <f t="shared" si="55"/>
        <v>2800</v>
      </c>
      <c r="P615" s="185">
        <f t="shared" si="54"/>
        <v>25200</v>
      </c>
      <c r="Q615" s="143">
        <v>2023</v>
      </c>
      <c r="R615" s="143" t="str">
        <f>IFERROR(VLOOKUP(G615,'SOURCE COMPANY'!A:B, 2, FALSE), "")</f>
        <v>DIP CHEM</v>
      </c>
      <c r="S615" s="143" t="str">
        <f>IFERROR(VLOOKUP(H615,'CUSTOMER NAME'!A:B, 2, FALSE), "")</f>
        <v>SQUARE PHARMA</v>
      </c>
    </row>
    <row r="616" spans="1:19">
      <c r="A616" s="191" t="s">
        <v>1046</v>
      </c>
      <c r="B616" s="121">
        <v>2</v>
      </c>
      <c r="C616" s="121" t="s">
        <v>7</v>
      </c>
      <c r="D616" s="121" t="s">
        <v>19</v>
      </c>
      <c r="E616" s="121">
        <v>4.74</v>
      </c>
      <c r="F616" s="121" t="s">
        <v>9</v>
      </c>
      <c r="G616" s="121" t="s">
        <v>3426</v>
      </c>
      <c r="H616" s="121" t="s">
        <v>3537</v>
      </c>
      <c r="I616" s="187" t="s">
        <v>3389</v>
      </c>
      <c r="J616" s="184">
        <f>IF(F616="USD", E616, E616 * IFERROR(VLOOKUP(F616, EXCHANGE_RATE!A:B, 2, FALSE), "Currency not found"))</f>
        <v>4.74</v>
      </c>
      <c r="K616" s="184">
        <f t="shared" si="52"/>
        <v>4.74</v>
      </c>
      <c r="L616" s="184">
        <f>IF(C616="MTS", B616, B616 * IFERROR(VLOOKUP(C616, 'QTY_CONVERSIONS '!A:B, 2, FALSE), "Units not  found"))</f>
        <v>2E-3</v>
      </c>
      <c r="M616" s="185">
        <f t="shared" si="53"/>
        <v>9.48</v>
      </c>
      <c r="N616" s="143" t="str">
        <f>IFERROR(VLOOKUP(D616, Product_Category!A:B, 2, FALSE), "Uncategorized")</f>
        <v>CMC</v>
      </c>
      <c r="O616" s="186">
        <f t="shared" si="55"/>
        <v>4740</v>
      </c>
      <c r="P616" s="185">
        <f t="shared" si="54"/>
        <v>9.48</v>
      </c>
      <c r="Q616" s="143">
        <v>2023</v>
      </c>
      <c r="R616" s="143" t="str">
        <f>IFERROR(VLOOKUP(G616,'SOURCE COMPANY'!A:B, 2, FALSE), "")</f>
        <v>SISCO Research Labs</v>
      </c>
      <c r="S616" s="143" t="str">
        <f>IFERROR(VLOOKUP(H616,'CUSTOMER NAME'!A:B, 2, FALSE), "")</f>
        <v>CTI &amp; Science co ltd</v>
      </c>
    </row>
    <row r="617" spans="1:19">
      <c r="A617" s="191" t="s">
        <v>1046</v>
      </c>
      <c r="B617" s="121">
        <v>2</v>
      </c>
      <c r="C617" s="121" t="s">
        <v>7</v>
      </c>
      <c r="D617" s="121" t="s">
        <v>3539</v>
      </c>
      <c r="E617" s="121">
        <v>3.29</v>
      </c>
      <c r="F617" s="121" t="s">
        <v>9</v>
      </c>
      <c r="G617" s="121" t="s">
        <v>3426</v>
      </c>
      <c r="H617" s="121" t="s">
        <v>3537</v>
      </c>
      <c r="I617" s="187" t="s">
        <v>3389</v>
      </c>
      <c r="J617" s="184">
        <f>IF(F617="USD", E617, E617 * IFERROR(VLOOKUP(F617, EXCHANGE_RATE!A:B, 2, FALSE), "Currency not found"))</f>
        <v>3.29</v>
      </c>
      <c r="K617" s="184">
        <f t="shared" si="52"/>
        <v>3.29</v>
      </c>
      <c r="L617" s="184">
        <f>IF(C617="MTS", B617, B617 * IFERROR(VLOOKUP(C617, 'QTY_CONVERSIONS '!A:B, 2, FALSE), "Units not  found"))</f>
        <v>2E-3</v>
      </c>
      <c r="M617" s="185">
        <f t="shared" si="53"/>
        <v>6.58</v>
      </c>
      <c r="N617" s="143" t="str">
        <f>IFERROR(VLOOKUP(D617, Product_Category!A:B, 2, FALSE), "Uncategorized")</f>
        <v>MCC</v>
      </c>
      <c r="O617" s="186">
        <f t="shared" si="55"/>
        <v>3290</v>
      </c>
      <c r="P617" s="185">
        <f t="shared" si="54"/>
        <v>6.58</v>
      </c>
      <c r="Q617" s="143">
        <v>2023</v>
      </c>
      <c r="R617" s="143" t="str">
        <f>IFERROR(VLOOKUP(G617,'SOURCE COMPANY'!A:B, 2, FALSE), "")</f>
        <v>SISCO Research Labs</v>
      </c>
      <c r="S617" s="143" t="str">
        <f>IFERROR(VLOOKUP(H617,'CUSTOMER NAME'!A:B, 2, FALSE), "")</f>
        <v>CTI &amp; Science co ltd</v>
      </c>
    </row>
    <row r="618" spans="1:19">
      <c r="A618" s="87" t="s">
        <v>929</v>
      </c>
      <c r="B618" s="33">
        <v>200</v>
      </c>
      <c r="C618" s="198" t="s">
        <v>7</v>
      </c>
      <c r="D618" s="198" t="s">
        <v>1298</v>
      </c>
      <c r="E618" s="46">
        <v>171.5</v>
      </c>
      <c r="F618" s="198" t="s">
        <v>1730</v>
      </c>
      <c r="G618" s="198" t="s">
        <v>652</v>
      </c>
      <c r="H618" s="198" t="s">
        <v>947</v>
      </c>
      <c r="I618" s="183" t="str">
        <f>I617</f>
        <v>October</v>
      </c>
      <c r="J618" s="184">
        <f>IF(F618="USD", E618, E618 * IFERROR(VLOOKUP(F618, EXCHANGE_RATE!A:B, 2, FALSE), "Currency not found"))</f>
        <v>2.0579999999999998</v>
      </c>
      <c r="K618" s="184">
        <f t="shared" si="52"/>
        <v>2.0599999999999996</v>
      </c>
      <c r="L618" s="184">
        <f>IF(C618="MTS", B618, B618 * IFERROR(VLOOKUP(C618, 'QTY_CONVERSIONS '!A:B, 2, FALSE), "Units not  found"))</f>
        <v>0.2</v>
      </c>
      <c r="M618" s="185">
        <f t="shared" si="53"/>
        <v>411.99999999999994</v>
      </c>
      <c r="N618" s="143" t="str">
        <f>IFERROR(VLOOKUP(D618, Product_Category!A:B, 2, FALSE), "Uncategorized")</f>
        <v>MCC</v>
      </c>
      <c r="O618" s="186">
        <f t="shared" si="55"/>
        <v>2059.9999999999995</v>
      </c>
      <c r="P618" s="185">
        <f t="shared" si="54"/>
        <v>411.99999999999994</v>
      </c>
      <c r="Q618" s="143">
        <v>2023</v>
      </c>
      <c r="R618" s="143" t="str">
        <f>IFERROR(VLOOKUP(G618,'SOURCE COMPANY'!A:B, 2, FALSE), "")</f>
        <v>JAYANA PHARMA</v>
      </c>
      <c r="S618" s="143" t="str">
        <f>IFERROR(VLOOKUP(H618,'CUSTOMER NAME'!A:B, 2, FALSE), "")</f>
        <v>CTL PHARMA</v>
      </c>
    </row>
    <row r="619" spans="1:19">
      <c r="A619" s="193" t="s">
        <v>929</v>
      </c>
      <c r="B619" s="136">
        <v>25</v>
      </c>
      <c r="C619" s="136" t="s">
        <v>7</v>
      </c>
      <c r="D619" s="136" t="s">
        <v>2755</v>
      </c>
      <c r="E619" s="136">
        <v>196</v>
      </c>
      <c r="F619" s="136" t="s">
        <v>1730</v>
      </c>
      <c r="G619" s="134" t="s">
        <v>662</v>
      </c>
      <c r="H619" s="134" t="s">
        <v>947</v>
      </c>
      <c r="I619" s="187" t="s">
        <v>2670</v>
      </c>
      <c r="J619" s="184">
        <f>IF(F619="USD", E619, E619 * IFERROR(VLOOKUP(F619, EXCHANGE_RATE!A:B, 2, FALSE), "Currency not found"))</f>
        <v>2.3519999999999999</v>
      </c>
      <c r="K619" s="184">
        <f t="shared" si="52"/>
        <v>2.36</v>
      </c>
      <c r="L619" s="184">
        <f>IF(C619="MTS", B619, B619 * IFERROR(VLOOKUP(C619, 'QTY_CONVERSIONS '!A:B, 2, FALSE), "Units not  found"))</f>
        <v>2.5000000000000001E-2</v>
      </c>
      <c r="M619" s="185">
        <f t="shared" si="53"/>
        <v>59</v>
      </c>
      <c r="N619" s="143" t="str">
        <f>IFERROR(VLOOKUP(D619, Product_Category!A:B, 2, FALSE), "Uncategorized")</f>
        <v>MCC</v>
      </c>
      <c r="O619" s="186">
        <f t="shared" si="55"/>
        <v>2360</v>
      </c>
      <c r="P619" s="185">
        <f t="shared" si="54"/>
        <v>59</v>
      </c>
      <c r="Q619" s="143">
        <v>2023</v>
      </c>
      <c r="R619" s="143" t="str">
        <f>IFERROR(VLOOKUP(G619,'SOURCE COMPANY'!A:B, 2, FALSE), "")</f>
        <v>K KUMAR &amp; CO</v>
      </c>
      <c r="S619" s="143" t="str">
        <f>IFERROR(VLOOKUP(H619,'CUSTOMER NAME'!A:B, 2, FALSE), "")</f>
        <v>CTL PHARMA</v>
      </c>
    </row>
    <row r="620" spans="1:19">
      <c r="A620" s="192" t="s">
        <v>929</v>
      </c>
      <c r="B620" s="134">
        <v>25</v>
      </c>
      <c r="C620" s="134" t="s">
        <v>7</v>
      </c>
      <c r="D620" s="134" t="s">
        <v>2756</v>
      </c>
      <c r="E620" s="134">
        <v>235.19</v>
      </c>
      <c r="F620" s="134" t="s">
        <v>1730</v>
      </c>
      <c r="G620" s="134" t="s">
        <v>662</v>
      </c>
      <c r="H620" s="134" t="s">
        <v>947</v>
      </c>
      <c r="I620" s="187" t="s">
        <v>2670</v>
      </c>
      <c r="J620" s="184">
        <f>IF(F620="USD", E620, E620 * IFERROR(VLOOKUP(F620, EXCHANGE_RATE!A:B, 2, FALSE), "Currency not found"))</f>
        <v>2.8222800000000001</v>
      </c>
      <c r="K620" s="184">
        <f t="shared" si="52"/>
        <v>2.8299999999999996</v>
      </c>
      <c r="L620" s="184">
        <f>IF(C620="MTS", B620, B620 * IFERROR(VLOOKUP(C620, 'QTY_CONVERSIONS '!A:B, 2, FALSE), "Units not  found"))</f>
        <v>2.5000000000000001E-2</v>
      </c>
      <c r="M620" s="185">
        <f t="shared" si="53"/>
        <v>70.749999999999986</v>
      </c>
      <c r="N620" s="143" t="str">
        <f>IFERROR(VLOOKUP(D620, Product_Category!A:B, 2, FALSE), "Uncategorized")</f>
        <v>MCC</v>
      </c>
      <c r="O620" s="186">
        <f t="shared" si="55"/>
        <v>2829.9999999999995</v>
      </c>
      <c r="P620" s="185">
        <f t="shared" si="54"/>
        <v>70.749999999999986</v>
      </c>
      <c r="Q620" s="143">
        <v>2023</v>
      </c>
      <c r="R620" s="143" t="str">
        <f>IFERROR(VLOOKUP(G620,'SOURCE COMPANY'!A:B, 2, FALSE), "")</f>
        <v>K KUMAR &amp; CO</v>
      </c>
      <c r="S620" s="143" t="str">
        <f>IFERROR(VLOOKUP(H620,'CUSTOMER NAME'!A:B, 2, FALSE), "")</f>
        <v>CTL PHARMA</v>
      </c>
    </row>
    <row r="621" spans="1:19">
      <c r="A621" s="87" t="s">
        <v>929</v>
      </c>
      <c r="B621" s="33">
        <v>200</v>
      </c>
      <c r="C621" s="198" t="s">
        <v>7</v>
      </c>
      <c r="D621" s="198" t="s">
        <v>2152</v>
      </c>
      <c r="E621" s="46">
        <v>176.40199999999999</v>
      </c>
      <c r="F621" s="198" t="s">
        <v>1730</v>
      </c>
      <c r="G621" s="134" t="s">
        <v>662</v>
      </c>
      <c r="H621" s="198" t="s">
        <v>947</v>
      </c>
      <c r="I621" s="183" t="str">
        <f>I620</f>
        <v>August</v>
      </c>
      <c r="J621" s="184">
        <f>IF(F621="USD", E621, E621 * IFERROR(VLOOKUP(F621, EXCHANGE_RATE!A:B, 2, FALSE), "Currency not found"))</f>
        <v>2.1168239999999998</v>
      </c>
      <c r="K621" s="184">
        <f t="shared" si="52"/>
        <v>2.1199999999999997</v>
      </c>
      <c r="L621" s="184">
        <f>IF(C621="MTS", B621, B621 * IFERROR(VLOOKUP(C621, 'QTY_CONVERSIONS '!A:B, 2, FALSE), "Units not  found"))</f>
        <v>0.2</v>
      </c>
      <c r="M621" s="185">
        <f t="shared" si="53"/>
        <v>423.99999999999994</v>
      </c>
      <c r="N621" s="143" t="str">
        <f>IFERROR(VLOOKUP(D621, Product_Category!A:B, 2, FALSE), "Uncategorized")</f>
        <v>MCC</v>
      </c>
      <c r="O621" s="186">
        <f t="shared" si="55"/>
        <v>2119.9999999999995</v>
      </c>
      <c r="P621" s="185">
        <f t="shared" si="54"/>
        <v>423.99999999999994</v>
      </c>
      <c r="Q621" s="143">
        <v>2023</v>
      </c>
      <c r="R621" s="143" t="str">
        <f>IFERROR(VLOOKUP(G621,'SOURCE COMPANY'!A:B, 2, FALSE), "")</f>
        <v>K KUMAR &amp; CO</v>
      </c>
      <c r="S621" s="143" t="str">
        <f>IFERROR(VLOOKUP(H621,'CUSTOMER NAME'!A:B, 2, FALSE), "")</f>
        <v>CTL PHARMA</v>
      </c>
    </row>
    <row r="622" spans="1:19">
      <c r="A622" s="87" t="s">
        <v>929</v>
      </c>
      <c r="B622" s="33">
        <v>250</v>
      </c>
      <c r="C622" s="198" t="s">
        <v>7</v>
      </c>
      <c r="D622" s="198" t="s">
        <v>2153</v>
      </c>
      <c r="E622" s="46">
        <v>215.6</v>
      </c>
      <c r="F622" s="198" t="s">
        <v>1730</v>
      </c>
      <c r="G622" s="134" t="s">
        <v>662</v>
      </c>
      <c r="H622" s="198" t="s">
        <v>947</v>
      </c>
      <c r="I622" s="183" t="str">
        <f>I621</f>
        <v>August</v>
      </c>
      <c r="J622" s="184">
        <f>IF(F622="USD", E622, E622 * IFERROR(VLOOKUP(F622, EXCHANGE_RATE!A:B, 2, FALSE), "Currency not found"))</f>
        <v>2.5872000000000002</v>
      </c>
      <c r="K622" s="184">
        <f t="shared" si="52"/>
        <v>2.59</v>
      </c>
      <c r="L622" s="184">
        <f>IF(C622="MTS", B622, B622 * IFERROR(VLOOKUP(C622, 'QTY_CONVERSIONS '!A:B, 2, FALSE), "Units not  found"))</f>
        <v>0.25</v>
      </c>
      <c r="M622" s="185">
        <f t="shared" si="53"/>
        <v>647.5</v>
      </c>
      <c r="N622" s="143" t="str">
        <f>IFERROR(VLOOKUP(D622, Product_Category!A:B, 2, FALSE), "Uncategorized")</f>
        <v>MCC</v>
      </c>
      <c r="O622" s="186">
        <f t="shared" si="55"/>
        <v>2590</v>
      </c>
      <c r="P622" s="185">
        <f t="shared" si="54"/>
        <v>647.5</v>
      </c>
      <c r="Q622" s="143">
        <v>2023</v>
      </c>
      <c r="R622" s="143" t="str">
        <f>IFERROR(VLOOKUP(G622,'SOURCE COMPANY'!A:B, 2, FALSE), "")</f>
        <v>K KUMAR &amp; CO</v>
      </c>
      <c r="S622" s="143" t="str">
        <f>IFERROR(VLOOKUP(H622,'CUSTOMER NAME'!A:B, 2, FALSE), "")</f>
        <v>CTL PHARMA</v>
      </c>
    </row>
    <row r="623" spans="1:19">
      <c r="A623" s="193" t="s">
        <v>929</v>
      </c>
      <c r="B623" s="136">
        <v>250</v>
      </c>
      <c r="C623" s="136" t="s">
        <v>7</v>
      </c>
      <c r="D623" s="136" t="s">
        <v>3701</v>
      </c>
      <c r="E623" s="136">
        <v>2.58</v>
      </c>
      <c r="F623" s="136" t="s">
        <v>9</v>
      </c>
      <c r="G623" s="134" t="s">
        <v>662</v>
      </c>
      <c r="H623" s="134" t="s">
        <v>947</v>
      </c>
      <c r="I623" s="187" t="s">
        <v>3658</v>
      </c>
      <c r="J623" s="184">
        <f>IF(F623="USD", E623, E623 * IFERROR(VLOOKUP(F623, EXCHANGE_RATE!A:B, 2, FALSE), "Currency not found"))</f>
        <v>2.58</v>
      </c>
      <c r="K623" s="184">
        <f t="shared" si="52"/>
        <v>2.58</v>
      </c>
      <c r="L623" s="184">
        <f>IF(C623="MTS", B623, B623 * IFERROR(VLOOKUP(C623, 'QTY_CONVERSIONS '!A:B, 2, FALSE), "Units not  found"))</f>
        <v>0.25</v>
      </c>
      <c r="M623" s="185">
        <f t="shared" si="53"/>
        <v>645</v>
      </c>
      <c r="N623" s="143" t="str">
        <f>IFERROR(VLOOKUP(D623, Product_Category!A:B, 2, FALSE), "Uncategorized")</f>
        <v>MCC</v>
      </c>
      <c r="O623" s="186">
        <f t="shared" si="55"/>
        <v>2580</v>
      </c>
      <c r="P623" s="185">
        <f t="shared" si="54"/>
        <v>645</v>
      </c>
      <c r="Q623" s="143">
        <v>2023</v>
      </c>
      <c r="R623" s="143" t="str">
        <f>IFERROR(VLOOKUP(G623,'SOURCE COMPANY'!A:B, 2, FALSE), "")</f>
        <v>K KUMAR &amp; CO</v>
      </c>
      <c r="S623" s="143" t="str">
        <f>IFERROR(VLOOKUP(H623,'CUSTOMER NAME'!A:B, 2, FALSE), "")</f>
        <v>CTL PHARMA</v>
      </c>
    </row>
    <row r="624" spans="1:19">
      <c r="A624" s="86" t="s">
        <v>929</v>
      </c>
      <c r="B624" s="203">
        <v>20</v>
      </c>
      <c r="C624" s="203" t="s">
        <v>7</v>
      </c>
      <c r="D624" s="203" t="s">
        <v>19</v>
      </c>
      <c r="E624" s="150">
        <v>790.86</v>
      </c>
      <c r="F624" s="203" t="s">
        <v>1730</v>
      </c>
      <c r="G624" s="134" t="s">
        <v>671</v>
      </c>
      <c r="H624" s="199" t="s">
        <v>947</v>
      </c>
      <c r="I624" s="183" t="str">
        <f>I623</f>
        <v>November</v>
      </c>
      <c r="J624" s="184">
        <f>IF(F624="USD", E624, E624 * IFERROR(VLOOKUP(F624, EXCHANGE_RATE!A:B, 2, FALSE), "Currency not found"))</f>
        <v>9.4903200000000005</v>
      </c>
      <c r="K624" s="184">
        <f t="shared" si="52"/>
        <v>9.5</v>
      </c>
      <c r="L624" s="184">
        <f>IF(C624="MTS", B624, B624 * IFERROR(VLOOKUP(C624, 'QTY_CONVERSIONS '!A:B, 2, FALSE), "Units not  found"))</f>
        <v>0.02</v>
      </c>
      <c r="M624" s="185">
        <f t="shared" si="53"/>
        <v>190</v>
      </c>
      <c r="N624" s="143" t="str">
        <f>IFERROR(VLOOKUP(D624, Product_Category!A:B, 2, FALSE), "Uncategorized")</f>
        <v>CMC</v>
      </c>
      <c r="O624" s="186">
        <f t="shared" si="55"/>
        <v>9500</v>
      </c>
      <c r="P624" s="185">
        <f t="shared" si="54"/>
        <v>190</v>
      </c>
      <c r="Q624" s="143">
        <v>2023</v>
      </c>
      <c r="R624" s="143" t="str">
        <f>IFERROR(VLOOKUP(G624,'SOURCE COMPANY'!A:B, 2, FALSE), "")</f>
        <v>SUDARSHAN TRADING</v>
      </c>
      <c r="S624" s="143" t="str">
        <f>IFERROR(VLOOKUP(H624,'CUSTOMER NAME'!A:B, 2, FALSE), "")</f>
        <v>CTL PHARMA</v>
      </c>
    </row>
    <row r="625" spans="1:19">
      <c r="A625" s="88" t="s">
        <v>929</v>
      </c>
      <c r="B625" s="200">
        <v>100</v>
      </c>
      <c r="C625" s="200" t="s">
        <v>7</v>
      </c>
      <c r="D625" s="200" t="s">
        <v>19</v>
      </c>
      <c r="E625" s="150">
        <v>240</v>
      </c>
      <c r="F625" s="200" t="s">
        <v>1730</v>
      </c>
      <c r="G625" s="134" t="s">
        <v>671</v>
      </c>
      <c r="H625" s="198" t="s">
        <v>947</v>
      </c>
      <c r="I625" s="183" t="str">
        <f>I624</f>
        <v>November</v>
      </c>
      <c r="J625" s="184">
        <f>IF(F625="USD", E625, E625 * IFERROR(VLOOKUP(F625, EXCHANGE_RATE!A:B, 2, FALSE), "Currency not found"))</f>
        <v>2.88</v>
      </c>
      <c r="K625" s="184">
        <f t="shared" si="52"/>
        <v>2.88</v>
      </c>
      <c r="L625" s="184">
        <f>IF(C625="MTS", B625, B625 * IFERROR(VLOOKUP(C625, 'QTY_CONVERSIONS '!A:B, 2, FALSE), "Units not  found"))</f>
        <v>0.1</v>
      </c>
      <c r="M625" s="185">
        <f t="shared" si="53"/>
        <v>288</v>
      </c>
      <c r="N625" s="143" t="str">
        <f>IFERROR(VLOOKUP(D625, Product_Category!A:B, 2, FALSE), "Uncategorized")</f>
        <v>CMC</v>
      </c>
      <c r="O625" s="186">
        <f t="shared" si="55"/>
        <v>2880</v>
      </c>
      <c r="P625" s="185">
        <f t="shared" si="54"/>
        <v>288</v>
      </c>
      <c r="Q625" s="143">
        <v>2023</v>
      </c>
      <c r="R625" s="143" t="str">
        <f>IFERROR(VLOOKUP(G625,'SOURCE COMPANY'!A:B, 2, FALSE), "")</f>
        <v>SUDARSHAN TRADING</v>
      </c>
      <c r="S625" s="143" t="str">
        <f>IFERROR(VLOOKUP(H625,'CUSTOMER NAME'!A:B, 2, FALSE), "")</f>
        <v>CTL PHARMA</v>
      </c>
    </row>
    <row r="626" spans="1:19">
      <c r="A626" s="85" t="s">
        <v>532</v>
      </c>
      <c r="B626" s="199">
        <v>3000</v>
      </c>
      <c r="C626" s="199" t="s">
        <v>7</v>
      </c>
      <c r="D626" s="199" t="s">
        <v>19</v>
      </c>
      <c r="E626" s="147">
        <v>2.29</v>
      </c>
      <c r="F626" s="199" t="s">
        <v>9</v>
      </c>
      <c r="G626" s="199" t="s">
        <v>545</v>
      </c>
      <c r="H626" s="199" t="s">
        <v>510</v>
      </c>
      <c r="I626" s="183" t="s">
        <v>2560</v>
      </c>
      <c r="J626" s="184">
        <f>IF(F626="USD", E626, E626 * IFERROR(VLOOKUP(F626, EXCHANGE_RATE!A:B, 2, FALSE), "Currency not found"))</f>
        <v>2.29</v>
      </c>
      <c r="K626" s="184">
        <f t="shared" si="52"/>
        <v>2.29</v>
      </c>
      <c r="L626" s="184">
        <f>IF(C626="MTS", B626, B626 * IFERROR(VLOOKUP(C626, 'QTY_CONVERSIONS '!A:B, 2, FALSE), "Units not  found"))</f>
        <v>3</v>
      </c>
      <c r="M626" s="185">
        <f t="shared" si="53"/>
        <v>6870</v>
      </c>
      <c r="N626" s="143" t="str">
        <f>IFERROR(VLOOKUP(D626, Product_Category!A:B, 2, FALSE), "Uncategorized")</f>
        <v>CMC</v>
      </c>
      <c r="O626" s="186">
        <f t="shared" si="55"/>
        <v>2290</v>
      </c>
      <c r="P626" s="185">
        <f t="shared" si="54"/>
        <v>6870</v>
      </c>
      <c r="Q626" s="143">
        <v>2023</v>
      </c>
      <c r="R626" s="143" t="str">
        <f>IFERROR(VLOOKUP(G626,'SOURCE COMPANY'!A:B, 2, FALSE), "")</f>
        <v>JAYESH INDUSTRIES</v>
      </c>
      <c r="S626" s="143" t="str">
        <f>IFERROR(VLOOKUP(H626,'CUSTOMER NAME'!A:B, 2, FALSE), "")</f>
        <v>TO THE ORDER</v>
      </c>
    </row>
    <row r="627" spans="1:19">
      <c r="A627" s="86" t="s">
        <v>532</v>
      </c>
      <c r="B627" s="203">
        <v>3000</v>
      </c>
      <c r="C627" s="203" t="s">
        <v>7</v>
      </c>
      <c r="D627" s="203" t="s">
        <v>19</v>
      </c>
      <c r="E627" s="150">
        <v>2.29</v>
      </c>
      <c r="F627" s="203" t="s">
        <v>9</v>
      </c>
      <c r="G627" s="199" t="s">
        <v>545</v>
      </c>
      <c r="H627" s="199" t="s">
        <v>510</v>
      </c>
      <c r="I627" s="183" t="str">
        <f>I626</f>
        <v>Jan</v>
      </c>
      <c r="J627" s="184">
        <f>IF(F627="USD", E627, E627 * IFERROR(VLOOKUP(F627, EXCHANGE_RATE!A:B, 2, FALSE), "Currency not found"))</f>
        <v>2.29</v>
      </c>
      <c r="K627" s="184">
        <f t="shared" si="52"/>
        <v>2.29</v>
      </c>
      <c r="L627" s="184">
        <f>IF(C627="MTS", B627, B627 * IFERROR(VLOOKUP(C627, 'QTY_CONVERSIONS '!A:B, 2, FALSE), "Units not  found"))</f>
        <v>3</v>
      </c>
      <c r="M627" s="185">
        <f t="shared" si="53"/>
        <v>6870</v>
      </c>
      <c r="N627" s="143" t="str">
        <f>IFERROR(VLOOKUP(D627, Product_Category!A:B, 2, FALSE), "Uncategorized")</f>
        <v>CMC</v>
      </c>
      <c r="O627" s="186">
        <f t="shared" si="55"/>
        <v>2290</v>
      </c>
      <c r="P627" s="185">
        <f t="shared" si="54"/>
        <v>6870</v>
      </c>
      <c r="Q627" s="143">
        <v>2023</v>
      </c>
      <c r="R627" s="143" t="str">
        <f>IFERROR(VLOOKUP(G627,'SOURCE COMPANY'!A:B, 2, FALSE), "")</f>
        <v>JAYESH INDUSTRIES</v>
      </c>
      <c r="S627" s="143" t="str">
        <f>IFERROR(VLOOKUP(H627,'CUSTOMER NAME'!A:B, 2, FALSE), "")</f>
        <v>TO THE ORDER</v>
      </c>
    </row>
    <row r="628" spans="1:19">
      <c r="A628" s="85" t="s">
        <v>532</v>
      </c>
      <c r="B628" s="199">
        <v>3000</v>
      </c>
      <c r="C628" s="199" t="s">
        <v>7</v>
      </c>
      <c r="D628" s="199" t="s">
        <v>19</v>
      </c>
      <c r="E628" s="147">
        <v>2.29</v>
      </c>
      <c r="F628" s="199" t="s">
        <v>9</v>
      </c>
      <c r="G628" s="199" t="s">
        <v>545</v>
      </c>
      <c r="H628" s="199" t="s">
        <v>510</v>
      </c>
      <c r="I628" s="183" t="str">
        <f>I627</f>
        <v>Jan</v>
      </c>
      <c r="J628" s="184">
        <f>IF(F628="USD", E628, E628 * IFERROR(VLOOKUP(F628, EXCHANGE_RATE!A:B, 2, FALSE), "Currency not found"))</f>
        <v>2.29</v>
      </c>
      <c r="K628" s="184">
        <f t="shared" si="52"/>
        <v>2.29</v>
      </c>
      <c r="L628" s="184">
        <f>IF(C628="MTS", B628, B628 * IFERROR(VLOOKUP(C628, 'QTY_CONVERSIONS '!A:B, 2, FALSE), "Units not  found"))</f>
        <v>3</v>
      </c>
      <c r="M628" s="185">
        <f t="shared" si="53"/>
        <v>6870</v>
      </c>
      <c r="N628" s="143" t="str">
        <f>IFERROR(VLOOKUP(D628, Product_Category!A:B, 2, FALSE), "Uncategorized")</f>
        <v>CMC</v>
      </c>
      <c r="O628" s="186">
        <f t="shared" si="55"/>
        <v>2290</v>
      </c>
      <c r="P628" s="185">
        <f t="shared" si="54"/>
        <v>6870</v>
      </c>
      <c r="Q628" s="143">
        <v>2023</v>
      </c>
      <c r="R628" s="143" t="str">
        <f>IFERROR(VLOOKUP(G628,'SOURCE COMPANY'!A:B, 2, FALSE), "")</f>
        <v>JAYESH INDUSTRIES</v>
      </c>
      <c r="S628" s="143" t="str">
        <f>IFERROR(VLOOKUP(H628,'CUSTOMER NAME'!A:B, 2, FALSE), "")</f>
        <v>TO THE ORDER</v>
      </c>
    </row>
    <row r="629" spans="1:19">
      <c r="A629" s="192" t="s">
        <v>929</v>
      </c>
      <c r="B629" s="134">
        <v>3000</v>
      </c>
      <c r="C629" s="134" t="s">
        <v>7</v>
      </c>
      <c r="D629" s="134" t="s">
        <v>2790</v>
      </c>
      <c r="E629" s="134">
        <v>139.72</v>
      </c>
      <c r="F629" s="134" t="s">
        <v>1730</v>
      </c>
      <c r="G629" s="198" t="s">
        <v>652</v>
      </c>
      <c r="H629" s="134" t="s">
        <v>1276</v>
      </c>
      <c r="I629" s="187" t="s">
        <v>2670</v>
      </c>
      <c r="J629" s="184">
        <f>IF(F629="USD", E629, E629 * IFERROR(VLOOKUP(F629, EXCHANGE_RATE!A:B, 2, FALSE), "Currency not found"))</f>
        <v>1.6766400000000001</v>
      </c>
      <c r="K629" s="184">
        <f t="shared" si="52"/>
        <v>1.68</v>
      </c>
      <c r="L629" s="184">
        <f>IF(C629="MTS", B629, B629 * IFERROR(VLOOKUP(C629, 'QTY_CONVERSIONS '!A:B, 2, FALSE), "Units not  found"))</f>
        <v>3</v>
      </c>
      <c r="M629" s="185">
        <f t="shared" si="53"/>
        <v>5040</v>
      </c>
      <c r="N629" s="143" t="str">
        <f>IFERROR(VLOOKUP(D629, Product_Category!A:B, 2, FALSE), "Uncategorized")</f>
        <v>MCC</v>
      </c>
      <c r="O629" s="186">
        <f t="shared" si="55"/>
        <v>1680</v>
      </c>
      <c r="P629" s="185">
        <f t="shared" si="54"/>
        <v>5040</v>
      </c>
      <c r="Q629" s="143">
        <v>2023</v>
      </c>
      <c r="R629" s="143" t="str">
        <f>IFERROR(VLOOKUP(G629,'SOURCE COMPANY'!A:B, 2, FALSE), "")</f>
        <v>JAYANA PHARMA</v>
      </c>
      <c r="S629" s="143" t="str">
        <f>IFERROR(VLOOKUP(H629,'CUSTOMER NAME'!A:B, 2, FALSE), "")</f>
        <v>CUREX PHARMA</v>
      </c>
    </row>
    <row r="630" spans="1:19">
      <c r="A630" s="193" t="s">
        <v>929</v>
      </c>
      <c r="B630" s="136">
        <v>5000</v>
      </c>
      <c r="C630" s="136" t="s">
        <v>7</v>
      </c>
      <c r="D630" s="136" t="s">
        <v>2808</v>
      </c>
      <c r="E630" s="136">
        <v>129.74</v>
      </c>
      <c r="F630" s="136" t="s">
        <v>1730</v>
      </c>
      <c r="G630" s="198" t="s">
        <v>652</v>
      </c>
      <c r="H630" s="134" t="s">
        <v>1276</v>
      </c>
      <c r="I630" s="187" t="s">
        <v>2670</v>
      </c>
      <c r="J630" s="184">
        <f>IF(F630="USD", E630, E630 * IFERROR(VLOOKUP(F630, EXCHANGE_RATE!A:B, 2, FALSE), "Currency not found"))</f>
        <v>1.55688</v>
      </c>
      <c r="K630" s="184">
        <f t="shared" si="52"/>
        <v>1.56</v>
      </c>
      <c r="L630" s="184">
        <f>IF(C630="MTS", B630, B630 * IFERROR(VLOOKUP(C630, 'QTY_CONVERSIONS '!A:B, 2, FALSE), "Units not  found"))</f>
        <v>5</v>
      </c>
      <c r="M630" s="185">
        <f t="shared" si="53"/>
        <v>7800</v>
      </c>
      <c r="N630" s="143" t="str">
        <f>IFERROR(VLOOKUP(D630, Product_Category!A:B, 2, FALSE), "Uncategorized")</f>
        <v>MCC</v>
      </c>
      <c r="O630" s="186">
        <f t="shared" si="55"/>
        <v>1560</v>
      </c>
      <c r="P630" s="185">
        <f t="shared" si="54"/>
        <v>7800</v>
      </c>
      <c r="Q630" s="143">
        <v>2023</v>
      </c>
      <c r="R630" s="143" t="str">
        <f>IFERROR(VLOOKUP(G630,'SOURCE COMPANY'!A:B, 2, FALSE), "")</f>
        <v>JAYANA PHARMA</v>
      </c>
      <c r="S630" s="143" t="str">
        <f>IFERROR(VLOOKUP(H630,'CUSTOMER NAME'!A:B, 2, FALSE), "")</f>
        <v>CUREX PHARMA</v>
      </c>
    </row>
    <row r="631" spans="1:19">
      <c r="A631" s="87" t="s">
        <v>929</v>
      </c>
      <c r="B631" s="33">
        <v>300</v>
      </c>
      <c r="C631" s="198" t="s">
        <v>7</v>
      </c>
      <c r="D631" s="198" t="s">
        <v>19</v>
      </c>
      <c r="E631" s="46">
        <v>222.131</v>
      </c>
      <c r="F631" s="198" t="s">
        <v>1730</v>
      </c>
      <c r="G631" s="198" t="s">
        <v>652</v>
      </c>
      <c r="H631" s="198" t="s">
        <v>1276</v>
      </c>
      <c r="I631" s="183" t="str">
        <f>I630</f>
        <v>August</v>
      </c>
      <c r="J631" s="184">
        <f>IF(F631="USD", E631, E631 * IFERROR(VLOOKUP(F631, EXCHANGE_RATE!A:B, 2, FALSE), "Currency not found"))</f>
        <v>2.6655720000000001</v>
      </c>
      <c r="K631" s="184">
        <f t="shared" si="52"/>
        <v>2.67</v>
      </c>
      <c r="L631" s="184">
        <f>IF(C631="MTS", B631, B631 * IFERROR(VLOOKUP(C631, 'QTY_CONVERSIONS '!A:B, 2, FALSE), "Units not  found"))</f>
        <v>0.3</v>
      </c>
      <c r="M631" s="185">
        <f t="shared" si="53"/>
        <v>801</v>
      </c>
      <c r="N631" s="143" t="str">
        <f>IFERROR(VLOOKUP(D631, Product_Category!A:B, 2, FALSE), "Uncategorized")</f>
        <v>CMC</v>
      </c>
      <c r="O631" s="186">
        <f t="shared" si="55"/>
        <v>2670</v>
      </c>
      <c r="P631" s="185">
        <f t="shared" si="54"/>
        <v>801</v>
      </c>
      <c r="Q631" s="143">
        <v>2023</v>
      </c>
      <c r="R631" s="143" t="str">
        <f>IFERROR(VLOOKUP(G631,'SOURCE COMPANY'!A:B, 2, FALSE), "")</f>
        <v>JAYANA PHARMA</v>
      </c>
      <c r="S631" s="143" t="str">
        <f>IFERROR(VLOOKUP(H631,'CUSTOMER NAME'!A:B, 2, FALSE), "")</f>
        <v>CUREX PHARMA</v>
      </c>
    </row>
    <row r="632" spans="1:19">
      <c r="A632" s="85" t="s">
        <v>532</v>
      </c>
      <c r="B632" s="199">
        <v>3000</v>
      </c>
      <c r="C632" s="199" t="s">
        <v>7</v>
      </c>
      <c r="D632" s="199" t="s">
        <v>19</v>
      </c>
      <c r="E632" s="147">
        <v>2.29</v>
      </c>
      <c r="F632" s="199" t="s">
        <v>9</v>
      </c>
      <c r="G632" s="199" t="s">
        <v>545</v>
      </c>
      <c r="H632" s="199" t="s">
        <v>510</v>
      </c>
      <c r="I632" s="183" t="str">
        <f>I631</f>
        <v>August</v>
      </c>
      <c r="J632" s="184">
        <f>IF(F632="USD", E632, E632 * IFERROR(VLOOKUP(F632, EXCHANGE_RATE!A:B, 2, FALSE), "Currency not found"))</f>
        <v>2.29</v>
      </c>
      <c r="K632" s="184">
        <f t="shared" si="52"/>
        <v>2.29</v>
      </c>
      <c r="L632" s="184">
        <f>IF(C632="MTS", B632, B632 * IFERROR(VLOOKUP(C632, 'QTY_CONVERSIONS '!A:B, 2, FALSE), "Units not  found"))</f>
        <v>3</v>
      </c>
      <c r="M632" s="185">
        <f t="shared" si="53"/>
        <v>6870</v>
      </c>
      <c r="N632" s="143" t="str">
        <f>IFERROR(VLOOKUP(D632, Product_Category!A:B, 2, FALSE), "Uncategorized")</f>
        <v>CMC</v>
      </c>
      <c r="O632" s="186">
        <f t="shared" si="55"/>
        <v>2290</v>
      </c>
      <c r="P632" s="185">
        <f t="shared" si="54"/>
        <v>6870</v>
      </c>
      <c r="Q632" s="143">
        <v>2023</v>
      </c>
      <c r="R632" s="143" t="str">
        <f>IFERROR(VLOOKUP(G632,'SOURCE COMPANY'!A:B, 2, FALSE), "")</f>
        <v>JAYESH INDUSTRIES</v>
      </c>
      <c r="S632" s="143" t="str">
        <f>IFERROR(VLOOKUP(H632,'CUSTOMER NAME'!A:B, 2, FALSE), "")</f>
        <v>TO THE ORDER</v>
      </c>
    </row>
    <row r="633" spans="1:19">
      <c r="A633" s="85" t="s">
        <v>532</v>
      </c>
      <c r="B633" s="199">
        <v>3000</v>
      </c>
      <c r="C633" s="199" t="s">
        <v>7</v>
      </c>
      <c r="D633" s="199" t="s">
        <v>19</v>
      </c>
      <c r="E633" s="147">
        <v>2.29</v>
      </c>
      <c r="F633" s="199" t="s">
        <v>9</v>
      </c>
      <c r="G633" s="199" t="s">
        <v>545</v>
      </c>
      <c r="H633" s="199" t="s">
        <v>510</v>
      </c>
      <c r="I633" s="183" t="str">
        <f>I632</f>
        <v>August</v>
      </c>
      <c r="J633" s="184">
        <f>IF(F633="USD", E633, E633 * IFERROR(VLOOKUP(F633, EXCHANGE_RATE!A:B, 2, FALSE), "Currency not found"))</f>
        <v>2.29</v>
      </c>
      <c r="K633" s="184">
        <f t="shared" si="52"/>
        <v>2.29</v>
      </c>
      <c r="L633" s="184">
        <f>IF(C633="MTS", B633, B633 * IFERROR(VLOOKUP(C633, 'QTY_CONVERSIONS '!A:B, 2, FALSE), "Units not  found"))</f>
        <v>3</v>
      </c>
      <c r="M633" s="185">
        <f t="shared" si="53"/>
        <v>6870</v>
      </c>
      <c r="N633" s="143" t="str">
        <f>IFERROR(VLOOKUP(D633, Product_Category!A:B, 2, FALSE), "Uncategorized")</f>
        <v>CMC</v>
      </c>
      <c r="O633" s="186">
        <f t="shared" si="55"/>
        <v>2290</v>
      </c>
      <c r="P633" s="185">
        <f t="shared" si="54"/>
        <v>6870</v>
      </c>
      <c r="Q633" s="143">
        <v>2023</v>
      </c>
      <c r="R633" s="143" t="str">
        <f>IFERROR(VLOOKUP(G633,'SOURCE COMPANY'!A:B, 2, FALSE), "")</f>
        <v>JAYESH INDUSTRIES</v>
      </c>
      <c r="S633" s="143" t="str">
        <f>IFERROR(VLOOKUP(H633,'CUSTOMER NAME'!A:B, 2, FALSE), "")</f>
        <v>TO THE ORDER</v>
      </c>
    </row>
    <row r="634" spans="1:19">
      <c r="A634" s="85" t="s">
        <v>532</v>
      </c>
      <c r="B634" s="199">
        <v>3000</v>
      </c>
      <c r="C634" s="199" t="s">
        <v>7</v>
      </c>
      <c r="D634" s="199" t="s">
        <v>19</v>
      </c>
      <c r="E634" s="147">
        <v>2.29</v>
      </c>
      <c r="F634" s="199" t="s">
        <v>9</v>
      </c>
      <c r="G634" s="199" t="s">
        <v>545</v>
      </c>
      <c r="H634" s="199" t="s">
        <v>510</v>
      </c>
      <c r="I634" s="183" t="str">
        <f>I633</f>
        <v>August</v>
      </c>
      <c r="J634" s="184">
        <f>IF(F634="USD", E634, E634 * IFERROR(VLOOKUP(F634, EXCHANGE_RATE!A:B, 2, FALSE), "Currency not found"))</f>
        <v>2.29</v>
      </c>
      <c r="K634" s="184">
        <f t="shared" si="52"/>
        <v>2.29</v>
      </c>
      <c r="L634" s="184">
        <f>IF(C634="MTS", B634, B634 * IFERROR(VLOOKUP(C634, 'QTY_CONVERSIONS '!A:B, 2, FALSE), "Units not  found"))</f>
        <v>3</v>
      </c>
      <c r="M634" s="185">
        <f t="shared" si="53"/>
        <v>6870</v>
      </c>
      <c r="N634" s="143" t="str">
        <f>IFERROR(VLOOKUP(D634, Product_Category!A:B, 2, FALSE), "Uncategorized")</f>
        <v>CMC</v>
      </c>
      <c r="O634" s="186">
        <f t="shared" si="55"/>
        <v>2290</v>
      </c>
      <c r="P634" s="185">
        <f t="shared" si="54"/>
        <v>6870</v>
      </c>
      <c r="Q634" s="143">
        <v>2023</v>
      </c>
      <c r="R634" s="143" t="str">
        <f>IFERROR(VLOOKUP(G634,'SOURCE COMPANY'!A:B, 2, FALSE), "")</f>
        <v>JAYESH INDUSTRIES</v>
      </c>
      <c r="S634" s="143" t="str">
        <f>IFERROR(VLOOKUP(H634,'CUSTOMER NAME'!A:B, 2, FALSE), "")</f>
        <v>TO THE ORDER</v>
      </c>
    </row>
    <row r="635" spans="1:19">
      <c r="A635" s="191" t="s">
        <v>929</v>
      </c>
      <c r="B635" s="121">
        <v>200</v>
      </c>
      <c r="C635" s="121" t="s">
        <v>7</v>
      </c>
      <c r="D635" s="121" t="s">
        <v>19</v>
      </c>
      <c r="E635" s="121">
        <v>2.7</v>
      </c>
      <c r="F635" s="121" t="s">
        <v>9</v>
      </c>
      <c r="G635" s="198" t="s">
        <v>652</v>
      </c>
      <c r="H635" s="121" t="s">
        <v>1276</v>
      </c>
      <c r="I635" s="187" t="s">
        <v>3389</v>
      </c>
      <c r="J635" s="184">
        <f>IF(F635="USD", E635, E635 * IFERROR(VLOOKUP(F635, EXCHANGE_RATE!A:B, 2, FALSE), "Currency not found"))</f>
        <v>2.7</v>
      </c>
      <c r="K635" s="184">
        <f t="shared" si="52"/>
        <v>2.7</v>
      </c>
      <c r="L635" s="184">
        <f>IF(C635="MTS", B635, B635 * IFERROR(VLOOKUP(C635, 'QTY_CONVERSIONS '!A:B, 2, FALSE), "Units not  found"))</f>
        <v>0.2</v>
      </c>
      <c r="M635" s="185">
        <f t="shared" si="53"/>
        <v>540</v>
      </c>
      <c r="N635" s="143" t="str">
        <f>IFERROR(VLOOKUP(D635, Product_Category!A:B, 2, FALSE), "Uncategorized")</f>
        <v>CMC</v>
      </c>
      <c r="O635" s="186">
        <f t="shared" si="55"/>
        <v>2700</v>
      </c>
      <c r="P635" s="185">
        <f t="shared" si="54"/>
        <v>540</v>
      </c>
      <c r="Q635" s="143">
        <v>2023</v>
      </c>
      <c r="R635" s="143" t="str">
        <f>IFERROR(VLOOKUP(G635,'SOURCE COMPANY'!A:B, 2, FALSE), "")</f>
        <v>JAYANA PHARMA</v>
      </c>
      <c r="S635" s="143" t="str">
        <f>IFERROR(VLOOKUP(H635,'CUSTOMER NAME'!A:B, 2, FALSE), "")</f>
        <v>CUREX PHARMA</v>
      </c>
    </row>
    <row r="636" spans="1:19">
      <c r="A636" s="191" t="s">
        <v>929</v>
      </c>
      <c r="B636" s="121">
        <v>500</v>
      </c>
      <c r="C636" s="121" t="s">
        <v>7</v>
      </c>
      <c r="D636" s="121" t="s">
        <v>910</v>
      </c>
      <c r="E636" s="121">
        <v>1.24</v>
      </c>
      <c r="F636" s="121" t="s">
        <v>9</v>
      </c>
      <c r="G636" s="198" t="s">
        <v>652</v>
      </c>
      <c r="H636" s="121" t="s">
        <v>1276</v>
      </c>
      <c r="I636" s="187" t="s">
        <v>3034</v>
      </c>
      <c r="J636" s="184">
        <f>IF(F636="USD", E636, E636 * IFERROR(VLOOKUP(F636, EXCHANGE_RATE!A:B, 2, FALSE), "Currency not found"))</f>
        <v>1.24</v>
      </c>
      <c r="K636" s="184">
        <f t="shared" si="52"/>
        <v>1.24</v>
      </c>
      <c r="L636" s="184">
        <f>IF(C636="MTS", B636, B636 * IFERROR(VLOOKUP(C636, 'QTY_CONVERSIONS '!A:B, 2, FALSE), "Units not  found"))</f>
        <v>0.5</v>
      </c>
      <c r="M636" s="185">
        <f t="shared" si="53"/>
        <v>620</v>
      </c>
      <c r="N636" s="143" t="str">
        <f>IFERROR(VLOOKUP(D636, Product_Category!A:B, 2, FALSE), "Uncategorized")</f>
        <v>MAGNESIUM STEARATE</v>
      </c>
      <c r="O636" s="186">
        <f t="shared" si="55"/>
        <v>1240</v>
      </c>
      <c r="P636" s="185">
        <f t="shared" si="54"/>
        <v>620</v>
      </c>
      <c r="Q636" s="143">
        <v>2023</v>
      </c>
      <c r="R636" s="143" t="str">
        <f>IFERROR(VLOOKUP(G636,'SOURCE COMPANY'!A:B, 2, FALSE), "")</f>
        <v>JAYANA PHARMA</v>
      </c>
      <c r="S636" s="143" t="str">
        <f>IFERROR(VLOOKUP(H636,'CUSTOMER NAME'!A:B, 2, FALSE), "")</f>
        <v>CUREX PHARMA</v>
      </c>
    </row>
    <row r="637" spans="1:19">
      <c r="A637" s="87" t="s">
        <v>1522</v>
      </c>
      <c r="B637" s="198">
        <v>500</v>
      </c>
      <c r="C637" s="198" t="s">
        <v>7</v>
      </c>
      <c r="D637" s="198" t="s">
        <v>553</v>
      </c>
      <c r="E637" s="62">
        <v>240</v>
      </c>
      <c r="F637" s="198" t="s">
        <v>1730</v>
      </c>
      <c r="G637" s="198" t="s">
        <v>652</v>
      </c>
      <c r="H637" s="198" t="s">
        <v>1276</v>
      </c>
      <c r="I637" s="183" t="str">
        <f t="shared" ref="I637:I653" si="58">I636</f>
        <v>September</v>
      </c>
      <c r="J637" s="184">
        <f>IF(F637="USD", E637, E637 * IFERROR(VLOOKUP(F637, EXCHANGE_RATE!A:B, 2, FALSE), "Currency not found"))</f>
        <v>2.88</v>
      </c>
      <c r="K637" s="184">
        <f t="shared" si="52"/>
        <v>2.88</v>
      </c>
      <c r="L637" s="184">
        <f>IF(C637="MTS", B637, B637 * IFERROR(VLOOKUP(C637, 'QTY_CONVERSIONS '!A:B, 2, FALSE), "Units not  found"))</f>
        <v>0.5</v>
      </c>
      <c r="M637" s="185">
        <f t="shared" si="53"/>
        <v>1440</v>
      </c>
      <c r="N637" s="143" t="str">
        <f>IFERROR(VLOOKUP(D637, Product_Category!A:B, 2, FALSE), "Uncategorized")</f>
        <v>CROSCARMELLOSE SODIUM</v>
      </c>
      <c r="O637" s="186">
        <f t="shared" si="55"/>
        <v>2880</v>
      </c>
      <c r="P637" s="185">
        <f t="shared" si="54"/>
        <v>1440</v>
      </c>
      <c r="Q637" s="143">
        <v>2023</v>
      </c>
      <c r="R637" s="143" t="str">
        <f>IFERROR(VLOOKUP(G637,'SOURCE COMPANY'!A:B, 2, FALSE), "")</f>
        <v>JAYANA PHARMA</v>
      </c>
      <c r="S637" s="143" t="str">
        <f>IFERROR(VLOOKUP(H637,'CUSTOMER NAME'!A:B, 2, FALSE), "")</f>
        <v>CUREX PHARMA</v>
      </c>
    </row>
    <row r="638" spans="1:19">
      <c r="A638" s="85" t="s">
        <v>154</v>
      </c>
      <c r="B638" s="199">
        <v>6000</v>
      </c>
      <c r="C638" s="199" t="s">
        <v>7</v>
      </c>
      <c r="D638" s="199" t="s">
        <v>582</v>
      </c>
      <c r="E638" s="147">
        <v>2.2200000000000002</v>
      </c>
      <c r="F638" s="199" t="s">
        <v>1718</v>
      </c>
      <c r="G638" s="199" t="s">
        <v>88</v>
      </c>
      <c r="H638" s="199" t="s">
        <v>703</v>
      </c>
      <c r="I638" s="183" t="str">
        <f t="shared" si="58"/>
        <v>September</v>
      </c>
      <c r="J638" s="184">
        <f>IF(F638="USD", E638, E638 * IFERROR(VLOOKUP(F638, EXCHANGE_RATE!A:B, 2, FALSE), "Currency not found"))</f>
        <v>2.3754000000000004</v>
      </c>
      <c r="K638" s="184">
        <f t="shared" si="52"/>
        <v>2.38</v>
      </c>
      <c r="L638" s="184">
        <f>IF(C638="MTS", B638, B638 * IFERROR(VLOOKUP(C638, 'QTY_CONVERSIONS '!A:B, 2, FALSE), "Units not  found"))</f>
        <v>6</v>
      </c>
      <c r="M638" s="185">
        <f t="shared" si="53"/>
        <v>14280</v>
      </c>
      <c r="N638" s="143" t="str">
        <f>IFERROR(VLOOKUP(D638, Product_Category!A:B, 2, FALSE), "Uncategorized")</f>
        <v>MCC</v>
      </c>
      <c r="O638" s="186">
        <f t="shared" si="55"/>
        <v>2380</v>
      </c>
      <c r="P638" s="185">
        <f t="shared" si="54"/>
        <v>14280</v>
      </c>
      <c r="Q638" s="143">
        <v>2023</v>
      </c>
      <c r="R638" s="143" t="str">
        <f>IFERROR(VLOOKUP(G638,'SOURCE COMPANY'!A:B, 2, FALSE), "")</f>
        <v>DFE PHARMA</v>
      </c>
      <c r="S638" s="143" t="str">
        <f>IFERROR(VLOOKUP(H638,'CUSTOMER NAME'!A:B, 2, FALSE), "")</f>
        <v>Cyber Freight Rotterdam</v>
      </c>
    </row>
    <row r="639" spans="1:19">
      <c r="A639" s="85" t="s">
        <v>154</v>
      </c>
      <c r="B639" s="199">
        <v>12000</v>
      </c>
      <c r="C639" s="199" t="s">
        <v>7</v>
      </c>
      <c r="D639" s="199" t="s">
        <v>704</v>
      </c>
      <c r="E639" s="147">
        <v>2.98</v>
      </c>
      <c r="F639" s="199" t="s">
        <v>1718</v>
      </c>
      <c r="G639" s="199" t="s">
        <v>88</v>
      </c>
      <c r="H639" s="199" t="s">
        <v>703</v>
      </c>
      <c r="I639" s="183" t="str">
        <f t="shared" si="58"/>
        <v>September</v>
      </c>
      <c r="J639" s="184">
        <f>IF(F639="USD", E639, E639 * IFERROR(VLOOKUP(F639, EXCHANGE_RATE!A:B, 2, FALSE), "Currency not found"))</f>
        <v>3.1886000000000001</v>
      </c>
      <c r="K639" s="184">
        <f t="shared" si="52"/>
        <v>3.19</v>
      </c>
      <c r="L639" s="184">
        <f>IF(C639="MTS", B639, B639 * IFERROR(VLOOKUP(C639, 'QTY_CONVERSIONS '!A:B, 2, FALSE), "Units not  found"))</f>
        <v>12</v>
      </c>
      <c r="M639" s="185">
        <f t="shared" si="53"/>
        <v>38280</v>
      </c>
      <c r="N639" s="143" t="str">
        <f>IFERROR(VLOOKUP(D639, Product_Category!A:B, 2, FALSE), "Uncategorized")</f>
        <v>MCC</v>
      </c>
      <c r="O639" s="186">
        <f t="shared" si="55"/>
        <v>3190</v>
      </c>
      <c r="P639" s="185">
        <f t="shared" si="54"/>
        <v>38280</v>
      </c>
      <c r="Q639" s="143">
        <v>2023</v>
      </c>
      <c r="R639" s="143" t="str">
        <f>IFERROR(VLOOKUP(G639,'SOURCE COMPANY'!A:B, 2, FALSE), "")</f>
        <v>DFE PHARMA</v>
      </c>
      <c r="S639" s="143" t="str">
        <f>IFERROR(VLOOKUP(H639,'CUSTOMER NAME'!A:B, 2, FALSE), "")</f>
        <v>Cyber Freight Rotterdam</v>
      </c>
    </row>
    <row r="640" spans="1:19">
      <c r="A640" s="87" t="s">
        <v>275</v>
      </c>
      <c r="B640" s="198">
        <v>9000</v>
      </c>
      <c r="C640" s="198" t="s">
        <v>7</v>
      </c>
      <c r="D640" s="198" t="s">
        <v>1157</v>
      </c>
      <c r="E640" s="147">
        <v>2.0699999999999998</v>
      </c>
      <c r="F640" s="198" t="s">
        <v>1718</v>
      </c>
      <c r="G640" s="199" t="s">
        <v>88</v>
      </c>
      <c r="H640" s="198" t="s">
        <v>703</v>
      </c>
      <c r="I640" s="183" t="str">
        <f t="shared" si="58"/>
        <v>September</v>
      </c>
      <c r="J640" s="184">
        <f>IF(F640="USD", E640, E640 * IFERROR(VLOOKUP(F640, EXCHANGE_RATE!A:B, 2, FALSE), "Currency not found"))</f>
        <v>2.2149000000000001</v>
      </c>
      <c r="K640" s="184">
        <f t="shared" si="52"/>
        <v>2.2199999999999998</v>
      </c>
      <c r="L640" s="184">
        <f>IF(C640="MTS", B640, B640 * IFERROR(VLOOKUP(C640, 'QTY_CONVERSIONS '!A:B, 2, FALSE), "Units not  found"))</f>
        <v>9</v>
      </c>
      <c r="M640" s="185">
        <f t="shared" si="53"/>
        <v>19979.999999999996</v>
      </c>
      <c r="N640" s="143" t="str">
        <f>IFERROR(VLOOKUP(D640, Product_Category!A:B, 2, FALSE), "Uncategorized")</f>
        <v>MCC</v>
      </c>
      <c r="O640" s="186">
        <f t="shared" si="55"/>
        <v>2219.9999999999995</v>
      </c>
      <c r="P640" s="185">
        <f t="shared" si="54"/>
        <v>19979.999999999996</v>
      </c>
      <c r="Q640" s="143">
        <v>2023</v>
      </c>
      <c r="R640" s="143" t="str">
        <f>IFERROR(VLOOKUP(G640,'SOURCE COMPANY'!A:B, 2, FALSE), "")</f>
        <v>DFE PHARMA</v>
      </c>
      <c r="S640" s="143" t="str">
        <f>IFERROR(VLOOKUP(H640,'CUSTOMER NAME'!A:B, 2, FALSE), "")</f>
        <v>Cyber Freight Rotterdam</v>
      </c>
    </row>
    <row r="641" spans="1:19">
      <c r="A641" s="87" t="s">
        <v>275</v>
      </c>
      <c r="B641" s="198">
        <v>18000</v>
      </c>
      <c r="C641" s="198" t="s">
        <v>7</v>
      </c>
      <c r="D641" s="198" t="s">
        <v>1094</v>
      </c>
      <c r="E641" s="147">
        <v>2.7</v>
      </c>
      <c r="F641" s="198" t="s">
        <v>1718</v>
      </c>
      <c r="G641" s="199" t="s">
        <v>88</v>
      </c>
      <c r="H641" s="198" t="s">
        <v>703</v>
      </c>
      <c r="I641" s="183" t="str">
        <f t="shared" si="58"/>
        <v>September</v>
      </c>
      <c r="J641" s="184">
        <f>IF(F641="USD", E641, E641 * IFERROR(VLOOKUP(F641, EXCHANGE_RATE!A:B, 2, FALSE), "Currency not found"))</f>
        <v>2.8890000000000002</v>
      </c>
      <c r="K641" s="184">
        <f t="shared" si="52"/>
        <v>2.8899999999999997</v>
      </c>
      <c r="L641" s="184">
        <f>IF(C641="MTS", B641, B641 * IFERROR(VLOOKUP(C641, 'QTY_CONVERSIONS '!A:B, 2, FALSE), "Units not  found"))</f>
        <v>18</v>
      </c>
      <c r="M641" s="185">
        <f t="shared" si="53"/>
        <v>52019.999999999993</v>
      </c>
      <c r="N641" s="143" t="str">
        <f>IFERROR(VLOOKUP(D641, Product_Category!A:B, 2, FALSE), "Uncategorized")</f>
        <v>MCC</v>
      </c>
      <c r="O641" s="186">
        <f t="shared" si="55"/>
        <v>2889.9999999999995</v>
      </c>
      <c r="P641" s="185">
        <f t="shared" si="54"/>
        <v>52019.999999999993</v>
      </c>
      <c r="Q641" s="143">
        <v>2023</v>
      </c>
      <c r="R641" s="143" t="str">
        <f>IFERROR(VLOOKUP(G641,'SOURCE COMPANY'!A:B, 2, FALSE), "")</f>
        <v>DFE PHARMA</v>
      </c>
      <c r="S641" s="143" t="str">
        <f>IFERROR(VLOOKUP(H641,'CUSTOMER NAME'!A:B, 2, FALSE), "")</f>
        <v>Cyber Freight Rotterdam</v>
      </c>
    </row>
    <row r="642" spans="1:19">
      <c r="A642" s="87" t="s">
        <v>275</v>
      </c>
      <c r="B642" s="198">
        <v>9000</v>
      </c>
      <c r="C642" s="198" t="s">
        <v>7</v>
      </c>
      <c r="D642" s="198" t="s">
        <v>1094</v>
      </c>
      <c r="E642" s="147">
        <v>2.7</v>
      </c>
      <c r="F642" s="198" t="s">
        <v>1718</v>
      </c>
      <c r="G642" s="199" t="s">
        <v>88</v>
      </c>
      <c r="H642" s="198" t="s">
        <v>703</v>
      </c>
      <c r="I642" s="183" t="str">
        <f t="shared" si="58"/>
        <v>September</v>
      </c>
      <c r="J642" s="184">
        <f>IF(F642="USD", E642, E642 * IFERROR(VLOOKUP(F642, EXCHANGE_RATE!A:B, 2, FALSE), "Currency not found"))</f>
        <v>2.8890000000000002</v>
      </c>
      <c r="K642" s="184">
        <f t="shared" ref="K642:K705" si="59">ROUNDUP(J642,2)</f>
        <v>2.8899999999999997</v>
      </c>
      <c r="L642" s="184">
        <f>IF(C642="MTS", B642, B642 * IFERROR(VLOOKUP(C642, 'QTY_CONVERSIONS '!A:B, 2, FALSE), "Units not  found"))</f>
        <v>9</v>
      </c>
      <c r="M642" s="185">
        <f t="shared" ref="M642:M705" si="60">B642*K642</f>
        <v>26009.999999999996</v>
      </c>
      <c r="N642" s="143" t="str">
        <f>IFERROR(VLOOKUP(D642, Product_Category!A:B, 2, FALSE), "Uncategorized")</f>
        <v>MCC</v>
      </c>
      <c r="O642" s="186">
        <f t="shared" si="55"/>
        <v>2889.9999999999995</v>
      </c>
      <c r="P642" s="185">
        <f t="shared" ref="P642:P705" si="61">L642*O642</f>
        <v>26009.999999999996</v>
      </c>
      <c r="Q642" s="143">
        <v>2023</v>
      </c>
      <c r="R642" s="143" t="str">
        <f>IFERROR(VLOOKUP(G642,'SOURCE COMPANY'!A:B, 2, FALSE), "")</f>
        <v>DFE PHARMA</v>
      </c>
      <c r="S642" s="143" t="str">
        <f>IFERROR(VLOOKUP(H642,'CUSTOMER NAME'!A:B, 2, FALSE), "")</f>
        <v>Cyber Freight Rotterdam</v>
      </c>
    </row>
    <row r="643" spans="1:19">
      <c r="A643" s="87" t="s">
        <v>1522</v>
      </c>
      <c r="B643" s="198">
        <v>18000</v>
      </c>
      <c r="C643" s="198" t="s">
        <v>7</v>
      </c>
      <c r="D643" s="198" t="s">
        <v>1459</v>
      </c>
      <c r="E643" s="62">
        <v>140</v>
      </c>
      <c r="F643" s="198" t="s">
        <v>1730</v>
      </c>
      <c r="G643" s="199" t="s">
        <v>88</v>
      </c>
      <c r="H643" s="198" t="s">
        <v>703</v>
      </c>
      <c r="I643" s="183" t="str">
        <f t="shared" si="58"/>
        <v>September</v>
      </c>
      <c r="J643" s="184">
        <f>IF(F643="USD", E643, E643 * IFERROR(VLOOKUP(F643, EXCHANGE_RATE!A:B, 2, FALSE), "Currency not found"))</f>
        <v>1.68</v>
      </c>
      <c r="K643" s="184">
        <f t="shared" si="59"/>
        <v>1.68</v>
      </c>
      <c r="L643" s="184">
        <f>IF(C643="MTS", B643, B643 * IFERROR(VLOOKUP(C643, 'QTY_CONVERSIONS '!A:B, 2, FALSE), "Units not  found"))</f>
        <v>18</v>
      </c>
      <c r="M643" s="185">
        <f t="shared" si="60"/>
        <v>30240</v>
      </c>
      <c r="N643" s="143" t="str">
        <f>IFERROR(VLOOKUP(D643, Product_Category!A:B, 2, FALSE), "Uncategorized")</f>
        <v>MCC</v>
      </c>
      <c r="O643" s="186">
        <f t="shared" ref="O643:O706" si="62">K643*1000</f>
        <v>1680</v>
      </c>
      <c r="P643" s="185">
        <f t="shared" si="61"/>
        <v>30240</v>
      </c>
      <c r="Q643" s="143">
        <v>2023</v>
      </c>
      <c r="R643" s="143" t="str">
        <f>IFERROR(VLOOKUP(G643,'SOURCE COMPANY'!A:B, 2, FALSE), "")</f>
        <v>DFE PHARMA</v>
      </c>
      <c r="S643" s="143" t="str">
        <f>IFERROR(VLOOKUP(H643,'CUSTOMER NAME'!A:B, 2, FALSE), "")</f>
        <v>Cyber Freight Rotterdam</v>
      </c>
    </row>
    <row r="644" spans="1:19">
      <c r="A644" s="87" t="s">
        <v>1522</v>
      </c>
      <c r="B644" s="198">
        <v>18000</v>
      </c>
      <c r="C644" s="198" t="s">
        <v>7</v>
      </c>
      <c r="D644" s="198" t="s">
        <v>1495</v>
      </c>
      <c r="E644" s="62">
        <v>120</v>
      </c>
      <c r="F644" s="198" t="s">
        <v>1730</v>
      </c>
      <c r="G644" s="199" t="s">
        <v>88</v>
      </c>
      <c r="H644" s="198" t="s">
        <v>703</v>
      </c>
      <c r="I644" s="183" t="str">
        <f t="shared" si="58"/>
        <v>September</v>
      </c>
      <c r="J644" s="184">
        <f>IF(F644="USD", E644, E644 * IFERROR(VLOOKUP(F644, EXCHANGE_RATE!A:B, 2, FALSE), "Currency not found"))</f>
        <v>1.44</v>
      </c>
      <c r="K644" s="184">
        <f t="shared" si="59"/>
        <v>1.44</v>
      </c>
      <c r="L644" s="184">
        <f>IF(C644="MTS", B644, B644 * IFERROR(VLOOKUP(C644, 'QTY_CONVERSIONS '!A:B, 2, FALSE), "Units not  found"))</f>
        <v>18</v>
      </c>
      <c r="M644" s="185">
        <f t="shared" si="60"/>
        <v>25920</v>
      </c>
      <c r="N644" s="143" t="str">
        <f>IFERROR(VLOOKUP(D644, Product_Category!A:B, 2, FALSE), "Uncategorized")</f>
        <v>MCC</v>
      </c>
      <c r="O644" s="186">
        <f t="shared" si="62"/>
        <v>1440</v>
      </c>
      <c r="P644" s="185">
        <f t="shared" si="61"/>
        <v>25920</v>
      </c>
      <c r="Q644" s="143">
        <v>2023</v>
      </c>
      <c r="R644" s="143" t="str">
        <f>IFERROR(VLOOKUP(G644,'SOURCE COMPANY'!A:B, 2, FALSE), "")</f>
        <v>DFE PHARMA</v>
      </c>
      <c r="S644" s="143" t="str">
        <f>IFERROR(VLOOKUP(H644,'CUSTOMER NAME'!A:B, 2, FALSE), "")</f>
        <v>Cyber Freight Rotterdam</v>
      </c>
    </row>
    <row r="645" spans="1:19">
      <c r="A645" s="87" t="s">
        <v>1522</v>
      </c>
      <c r="B645" s="198">
        <v>18000</v>
      </c>
      <c r="C645" s="198" t="s">
        <v>7</v>
      </c>
      <c r="D645" s="198" t="s">
        <v>571</v>
      </c>
      <c r="E645" s="62">
        <v>160</v>
      </c>
      <c r="F645" s="198" t="s">
        <v>1730</v>
      </c>
      <c r="G645" s="199" t="s">
        <v>88</v>
      </c>
      <c r="H645" s="198" t="s">
        <v>703</v>
      </c>
      <c r="I645" s="183" t="str">
        <f t="shared" si="58"/>
        <v>September</v>
      </c>
      <c r="J645" s="184">
        <f>IF(F645="USD", E645, E645 * IFERROR(VLOOKUP(F645, EXCHANGE_RATE!A:B, 2, FALSE), "Currency not found"))</f>
        <v>1.92</v>
      </c>
      <c r="K645" s="184">
        <f t="shared" si="59"/>
        <v>1.92</v>
      </c>
      <c r="L645" s="184">
        <f>IF(C645="MTS", B645, B645 * IFERROR(VLOOKUP(C645, 'QTY_CONVERSIONS '!A:B, 2, FALSE), "Units not  found"))</f>
        <v>18</v>
      </c>
      <c r="M645" s="185">
        <f t="shared" si="60"/>
        <v>34560</v>
      </c>
      <c r="N645" s="143" t="str">
        <f>IFERROR(VLOOKUP(D645, Product_Category!A:B, 2, FALSE), "Uncategorized")</f>
        <v>MCC</v>
      </c>
      <c r="O645" s="186">
        <f t="shared" si="62"/>
        <v>1920</v>
      </c>
      <c r="P645" s="185">
        <f t="shared" si="61"/>
        <v>34560</v>
      </c>
      <c r="Q645" s="143">
        <v>2023</v>
      </c>
      <c r="R645" s="143" t="str">
        <f>IFERROR(VLOOKUP(G645,'SOURCE COMPANY'!A:B, 2, FALSE), "")</f>
        <v>DFE PHARMA</v>
      </c>
      <c r="S645" s="143" t="str">
        <f>IFERROR(VLOOKUP(H645,'CUSTOMER NAME'!A:B, 2, FALSE), "")</f>
        <v>Cyber Freight Rotterdam</v>
      </c>
    </row>
    <row r="646" spans="1:19">
      <c r="A646" s="85" t="s">
        <v>532</v>
      </c>
      <c r="B646" s="199">
        <v>3000</v>
      </c>
      <c r="C646" s="199" t="s">
        <v>7</v>
      </c>
      <c r="D646" s="199" t="s">
        <v>19</v>
      </c>
      <c r="E646" s="147">
        <v>2.29</v>
      </c>
      <c r="F646" s="199" t="s">
        <v>9</v>
      </c>
      <c r="G646" s="199" t="s">
        <v>545</v>
      </c>
      <c r="H646" s="199" t="s">
        <v>510</v>
      </c>
      <c r="I646" s="183" t="str">
        <f t="shared" si="58"/>
        <v>September</v>
      </c>
      <c r="J646" s="184">
        <f>IF(F646="USD", E646, E646 * IFERROR(VLOOKUP(F646, EXCHANGE_RATE!A:B, 2, FALSE), "Currency not found"))</f>
        <v>2.29</v>
      </c>
      <c r="K646" s="184">
        <f t="shared" si="59"/>
        <v>2.29</v>
      </c>
      <c r="L646" s="184">
        <f>IF(C646="MTS", B646, B646 * IFERROR(VLOOKUP(C646, 'QTY_CONVERSIONS '!A:B, 2, FALSE), "Units not  found"))</f>
        <v>3</v>
      </c>
      <c r="M646" s="185">
        <f t="shared" si="60"/>
        <v>6870</v>
      </c>
      <c r="N646" s="143" t="str">
        <f>IFERROR(VLOOKUP(D646, Product_Category!A:B, 2, FALSE), "Uncategorized")</f>
        <v>CMC</v>
      </c>
      <c r="O646" s="186">
        <f t="shared" si="62"/>
        <v>2290</v>
      </c>
      <c r="P646" s="185">
        <f t="shared" si="61"/>
        <v>6870</v>
      </c>
      <c r="Q646" s="143">
        <v>2023</v>
      </c>
      <c r="R646" s="143" t="str">
        <f>IFERROR(VLOOKUP(G646,'SOURCE COMPANY'!A:B, 2, FALSE), "")</f>
        <v>JAYESH INDUSTRIES</v>
      </c>
      <c r="S646" s="143" t="str">
        <f>IFERROR(VLOOKUP(H646,'CUSTOMER NAME'!A:B, 2, FALSE), "")</f>
        <v>TO THE ORDER</v>
      </c>
    </row>
    <row r="647" spans="1:19">
      <c r="A647" s="85" t="s">
        <v>532</v>
      </c>
      <c r="B647" s="199">
        <v>3000</v>
      </c>
      <c r="C647" s="199" t="s">
        <v>7</v>
      </c>
      <c r="D647" s="199" t="s">
        <v>19</v>
      </c>
      <c r="E647" s="147">
        <v>2.29</v>
      </c>
      <c r="F647" s="199" t="s">
        <v>9</v>
      </c>
      <c r="G647" s="199" t="s">
        <v>545</v>
      </c>
      <c r="H647" s="199" t="s">
        <v>510</v>
      </c>
      <c r="I647" s="183" t="str">
        <f t="shared" si="58"/>
        <v>September</v>
      </c>
      <c r="J647" s="184">
        <f>IF(F647="USD", E647, E647 * IFERROR(VLOOKUP(F647, EXCHANGE_RATE!A:B, 2, FALSE), "Currency not found"))</f>
        <v>2.29</v>
      </c>
      <c r="K647" s="184">
        <f t="shared" si="59"/>
        <v>2.29</v>
      </c>
      <c r="L647" s="184">
        <f>IF(C647="MTS", B647, B647 * IFERROR(VLOOKUP(C647, 'QTY_CONVERSIONS '!A:B, 2, FALSE), "Units not  found"))</f>
        <v>3</v>
      </c>
      <c r="M647" s="185">
        <f t="shared" si="60"/>
        <v>6870</v>
      </c>
      <c r="N647" s="143" t="str">
        <f>IFERROR(VLOOKUP(D647, Product_Category!A:B, 2, FALSE), "Uncategorized")</f>
        <v>CMC</v>
      </c>
      <c r="O647" s="186">
        <f t="shared" si="62"/>
        <v>2290</v>
      </c>
      <c r="P647" s="185">
        <f t="shared" si="61"/>
        <v>6870</v>
      </c>
      <c r="Q647" s="143">
        <v>2023</v>
      </c>
      <c r="R647" s="143" t="str">
        <f>IFERROR(VLOOKUP(G647,'SOURCE COMPANY'!A:B, 2, FALSE), "")</f>
        <v>JAYESH INDUSTRIES</v>
      </c>
      <c r="S647" s="143" t="str">
        <f>IFERROR(VLOOKUP(H647,'CUSTOMER NAME'!A:B, 2, FALSE), "")</f>
        <v>TO THE ORDER</v>
      </c>
    </row>
    <row r="648" spans="1:19">
      <c r="A648" s="86" t="s">
        <v>532</v>
      </c>
      <c r="B648" s="203">
        <v>3000</v>
      </c>
      <c r="C648" s="203" t="s">
        <v>7</v>
      </c>
      <c r="D648" s="203" t="s">
        <v>19</v>
      </c>
      <c r="E648" s="150">
        <v>2.29</v>
      </c>
      <c r="F648" s="203" t="s">
        <v>9</v>
      </c>
      <c r="G648" s="199" t="s">
        <v>545</v>
      </c>
      <c r="H648" s="199" t="s">
        <v>510</v>
      </c>
      <c r="I648" s="183" t="str">
        <f t="shared" si="58"/>
        <v>September</v>
      </c>
      <c r="J648" s="184">
        <f>IF(F648="USD", E648, E648 * IFERROR(VLOOKUP(F648, EXCHANGE_RATE!A:B, 2, FALSE), "Currency not found"))</f>
        <v>2.29</v>
      </c>
      <c r="K648" s="184">
        <f t="shared" si="59"/>
        <v>2.29</v>
      </c>
      <c r="L648" s="184">
        <f>IF(C648="MTS", B648, B648 * IFERROR(VLOOKUP(C648, 'QTY_CONVERSIONS '!A:B, 2, FALSE), "Units not  found"))</f>
        <v>3</v>
      </c>
      <c r="M648" s="185">
        <f t="shared" si="60"/>
        <v>6870</v>
      </c>
      <c r="N648" s="143" t="str">
        <f>IFERROR(VLOOKUP(D648, Product_Category!A:B, 2, FALSE), "Uncategorized")</f>
        <v>CMC</v>
      </c>
      <c r="O648" s="186">
        <f t="shared" si="62"/>
        <v>2290</v>
      </c>
      <c r="P648" s="185">
        <f t="shared" si="61"/>
        <v>6870</v>
      </c>
      <c r="Q648" s="143">
        <v>2023</v>
      </c>
      <c r="R648" s="143" t="str">
        <f>IFERROR(VLOOKUP(G648,'SOURCE COMPANY'!A:B, 2, FALSE), "")</f>
        <v>JAYESH INDUSTRIES</v>
      </c>
      <c r="S648" s="143" t="str">
        <f>IFERROR(VLOOKUP(H648,'CUSTOMER NAME'!A:B, 2, FALSE), "")</f>
        <v>TO THE ORDER</v>
      </c>
    </row>
    <row r="649" spans="1:19">
      <c r="A649" s="87" t="s">
        <v>816</v>
      </c>
      <c r="B649" s="33">
        <v>3000</v>
      </c>
      <c r="C649" s="198" t="s">
        <v>7</v>
      </c>
      <c r="D649" s="198" t="s">
        <v>19</v>
      </c>
      <c r="E649" s="46">
        <v>2.3199999999999998</v>
      </c>
      <c r="F649" s="198" t="s">
        <v>9</v>
      </c>
      <c r="G649" s="199" t="s">
        <v>545</v>
      </c>
      <c r="H649" s="198" t="s">
        <v>510</v>
      </c>
      <c r="I649" s="183" t="str">
        <f t="shared" si="58"/>
        <v>September</v>
      </c>
      <c r="J649" s="184">
        <f>IF(F649="USD", E649, E649 * IFERROR(VLOOKUP(F649, EXCHANGE_RATE!A:B, 2, FALSE), "Currency not found"))</f>
        <v>2.3199999999999998</v>
      </c>
      <c r="K649" s="184">
        <f t="shared" si="59"/>
        <v>2.3199999999999998</v>
      </c>
      <c r="L649" s="184">
        <f>IF(C649="MTS", B649, B649 * IFERROR(VLOOKUP(C649, 'QTY_CONVERSIONS '!A:B, 2, FALSE), "Units not  found"))</f>
        <v>3</v>
      </c>
      <c r="M649" s="185">
        <f t="shared" si="60"/>
        <v>6959.9999999999991</v>
      </c>
      <c r="N649" s="143" t="str">
        <f>IFERROR(VLOOKUP(D649, Product_Category!A:B, 2, FALSE), "Uncategorized")</f>
        <v>CMC</v>
      </c>
      <c r="O649" s="186">
        <f t="shared" si="62"/>
        <v>2320</v>
      </c>
      <c r="P649" s="185">
        <f t="shared" si="61"/>
        <v>6960</v>
      </c>
      <c r="Q649" s="143">
        <v>2023</v>
      </c>
      <c r="R649" s="143" t="str">
        <f>IFERROR(VLOOKUP(G649,'SOURCE COMPANY'!A:B, 2, FALSE), "")</f>
        <v>JAYESH INDUSTRIES</v>
      </c>
      <c r="S649" s="143" t="str">
        <f>IFERROR(VLOOKUP(H649,'CUSTOMER NAME'!A:B, 2, FALSE), "")</f>
        <v>TO THE ORDER</v>
      </c>
    </row>
    <row r="650" spans="1:19">
      <c r="A650" s="87" t="s">
        <v>816</v>
      </c>
      <c r="B650" s="33">
        <v>3000</v>
      </c>
      <c r="C650" s="198" t="s">
        <v>7</v>
      </c>
      <c r="D650" s="198" t="s">
        <v>19</v>
      </c>
      <c r="E650" s="46">
        <v>2.3199999999999998</v>
      </c>
      <c r="F650" s="198" t="s">
        <v>9</v>
      </c>
      <c r="G650" s="199" t="s">
        <v>545</v>
      </c>
      <c r="H650" s="198" t="s">
        <v>510</v>
      </c>
      <c r="I650" s="183" t="str">
        <f t="shared" si="58"/>
        <v>September</v>
      </c>
      <c r="J650" s="184">
        <f>IF(F650="USD", E650, E650 * IFERROR(VLOOKUP(F650, EXCHANGE_RATE!A:B, 2, FALSE), "Currency not found"))</f>
        <v>2.3199999999999998</v>
      </c>
      <c r="K650" s="184">
        <f t="shared" si="59"/>
        <v>2.3199999999999998</v>
      </c>
      <c r="L650" s="184">
        <f>IF(C650="MTS", B650, B650 * IFERROR(VLOOKUP(C650, 'QTY_CONVERSIONS '!A:B, 2, FALSE), "Units not  found"))</f>
        <v>3</v>
      </c>
      <c r="M650" s="185">
        <f t="shared" si="60"/>
        <v>6959.9999999999991</v>
      </c>
      <c r="N650" s="143" t="str">
        <f>IFERROR(VLOOKUP(D650, Product_Category!A:B, 2, FALSE), "Uncategorized")</f>
        <v>CMC</v>
      </c>
      <c r="O650" s="186">
        <f t="shared" si="62"/>
        <v>2320</v>
      </c>
      <c r="P650" s="185">
        <f t="shared" si="61"/>
        <v>6960</v>
      </c>
      <c r="Q650" s="143">
        <v>2023</v>
      </c>
      <c r="R650" s="143" t="str">
        <f>IFERROR(VLOOKUP(G650,'SOURCE COMPANY'!A:B, 2, FALSE), "")</f>
        <v>JAYESH INDUSTRIES</v>
      </c>
      <c r="S650" s="143" t="str">
        <f>IFERROR(VLOOKUP(H650,'CUSTOMER NAME'!A:B, 2, FALSE), "")</f>
        <v>TO THE ORDER</v>
      </c>
    </row>
    <row r="651" spans="1:19">
      <c r="A651" s="88" t="s">
        <v>816</v>
      </c>
      <c r="B651" s="35">
        <v>3000</v>
      </c>
      <c r="C651" s="200" t="s">
        <v>7</v>
      </c>
      <c r="D651" s="200" t="s">
        <v>19</v>
      </c>
      <c r="E651" s="47">
        <v>2.3199999999999998</v>
      </c>
      <c r="F651" s="200" t="s">
        <v>9</v>
      </c>
      <c r="G651" s="199" t="s">
        <v>545</v>
      </c>
      <c r="H651" s="200" t="s">
        <v>510</v>
      </c>
      <c r="I651" s="183" t="str">
        <f t="shared" si="58"/>
        <v>September</v>
      </c>
      <c r="J651" s="184">
        <f>IF(F651="USD", E651, E651 * IFERROR(VLOOKUP(F651, EXCHANGE_RATE!A:B, 2, FALSE), "Currency not found"))</f>
        <v>2.3199999999999998</v>
      </c>
      <c r="K651" s="184">
        <f t="shared" si="59"/>
        <v>2.3199999999999998</v>
      </c>
      <c r="L651" s="184">
        <f>IF(C651="MTS", B651, B651 * IFERROR(VLOOKUP(C651, 'QTY_CONVERSIONS '!A:B, 2, FALSE), "Units not  found"))</f>
        <v>3</v>
      </c>
      <c r="M651" s="185">
        <f t="shared" si="60"/>
        <v>6959.9999999999991</v>
      </c>
      <c r="N651" s="143" t="str">
        <f>IFERROR(VLOOKUP(D651, Product_Category!A:B, 2, FALSE), "Uncategorized")</f>
        <v>CMC</v>
      </c>
      <c r="O651" s="186">
        <f t="shared" si="62"/>
        <v>2320</v>
      </c>
      <c r="P651" s="185">
        <f t="shared" si="61"/>
        <v>6960</v>
      </c>
      <c r="Q651" s="143">
        <v>2023</v>
      </c>
      <c r="R651" s="143" t="str">
        <f>IFERROR(VLOOKUP(G651,'SOURCE COMPANY'!A:B, 2, FALSE), "")</f>
        <v>JAYESH INDUSTRIES</v>
      </c>
      <c r="S651" s="143" t="str">
        <f>IFERROR(VLOOKUP(H651,'CUSTOMER NAME'!A:B, 2, FALSE), "")</f>
        <v>TO THE ORDER</v>
      </c>
    </row>
    <row r="652" spans="1:19">
      <c r="A652" s="85" t="s">
        <v>532</v>
      </c>
      <c r="B652" s="199">
        <v>100</v>
      </c>
      <c r="C652" s="199" t="s">
        <v>7</v>
      </c>
      <c r="D652" s="199" t="s">
        <v>546</v>
      </c>
      <c r="E652" s="147">
        <v>19</v>
      </c>
      <c r="F652" s="199" t="s">
        <v>9</v>
      </c>
      <c r="G652" s="134" t="s">
        <v>547</v>
      </c>
      <c r="H652" s="199" t="s">
        <v>510</v>
      </c>
      <c r="I652" s="183" t="str">
        <f t="shared" si="58"/>
        <v>September</v>
      </c>
      <c r="J652" s="184">
        <f>IF(F652="USD", E652, E652 * IFERROR(VLOOKUP(F652, EXCHANGE_RATE!A:B, 2, FALSE), "Currency not found"))</f>
        <v>19</v>
      </c>
      <c r="K652" s="184">
        <f t="shared" si="59"/>
        <v>19</v>
      </c>
      <c r="L652" s="184">
        <f>IF(C652="MTS", B652, B652 * IFERROR(VLOOKUP(C652, 'QTY_CONVERSIONS '!A:B, 2, FALSE), "Units not  found"))</f>
        <v>0.1</v>
      </c>
      <c r="M652" s="185">
        <f t="shared" si="60"/>
        <v>1900</v>
      </c>
      <c r="N652" s="143" t="str">
        <f>IFERROR(VLOOKUP(D652, Product_Category!A:B, 2, FALSE), "Uncategorized")</f>
        <v>CMC</v>
      </c>
      <c r="O652" s="186">
        <f t="shared" si="62"/>
        <v>19000</v>
      </c>
      <c r="P652" s="185">
        <f t="shared" si="61"/>
        <v>1900</v>
      </c>
      <c r="Q652" s="143">
        <v>2023</v>
      </c>
      <c r="R652" s="143" t="str">
        <f>IFERROR(VLOOKUP(G652,'SOURCE COMPANY'!A:B, 2, FALSE), "")</f>
        <v>MEHTA MEDICARE</v>
      </c>
      <c r="S652" s="143" t="str">
        <f>IFERROR(VLOOKUP(H652,'CUSTOMER NAME'!A:B, 2, FALSE), "")</f>
        <v>TO THE ORDER</v>
      </c>
    </row>
    <row r="653" spans="1:19">
      <c r="A653" s="87" t="s">
        <v>816</v>
      </c>
      <c r="B653" s="198">
        <v>2000</v>
      </c>
      <c r="C653" s="198" t="s">
        <v>7</v>
      </c>
      <c r="D653" s="198" t="s">
        <v>955</v>
      </c>
      <c r="E653" s="147">
        <v>3.98</v>
      </c>
      <c r="F653" s="198" t="s">
        <v>9</v>
      </c>
      <c r="G653" s="198" t="s">
        <v>530</v>
      </c>
      <c r="H653" s="198" t="s">
        <v>510</v>
      </c>
      <c r="I653" s="183" t="str">
        <f t="shared" si="58"/>
        <v>September</v>
      </c>
      <c r="J653" s="184">
        <f>IF(F653="USD", E653, E653 * IFERROR(VLOOKUP(F653, EXCHANGE_RATE!A:B, 2, FALSE), "Currency not found"))</f>
        <v>3.98</v>
      </c>
      <c r="K653" s="184">
        <f t="shared" si="59"/>
        <v>3.98</v>
      </c>
      <c r="L653" s="184">
        <f>IF(C653="MTS", B653, B653 * IFERROR(VLOOKUP(C653, 'QTY_CONVERSIONS '!A:B, 2, FALSE), "Units not  found"))</f>
        <v>2</v>
      </c>
      <c r="M653" s="185">
        <f t="shared" si="60"/>
        <v>7960</v>
      </c>
      <c r="N653" s="143" t="str">
        <f>IFERROR(VLOOKUP(D653, Product_Category!A:B, 2, FALSE), "Uncategorized")</f>
        <v>MAGNESIUM STEARATE</v>
      </c>
      <c r="O653" s="186">
        <f t="shared" si="62"/>
        <v>3980</v>
      </c>
      <c r="P653" s="185">
        <f t="shared" si="61"/>
        <v>7960</v>
      </c>
      <c r="Q653" s="143">
        <v>2023</v>
      </c>
      <c r="R653" s="143" t="str">
        <f>IFERROR(VLOOKUP(G653,'SOURCE COMPANY'!A:B, 2, FALSE), "")</f>
        <v>NITIKA PHARMA</v>
      </c>
      <c r="S653" s="143" t="str">
        <f>IFERROR(VLOOKUP(H653,'CUSTOMER NAME'!A:B, 2, FALSE), "")</f>
        <v>TO THE ORDER</v>
      </c>
    </row>
    <row r="654" spans="1:19">
      <c r="A654" s="191" t="s">
        <v>275</v>
      </c>
      <c r="B654" s="121">
        <v>20000</v>
      </c>
      <c r="C654" s="121" t="s">
        <v>7</v>
      </c>
      <c r="D654" s="121" t="s">
        <v>3287</v>
      </c>
      <c r="E654" s="121">
        <v>2.97</v>
      </c>
      <c r="F654" s="121" t="s">
        <v>1718</v>
      </c>
      <c r="G654" s="199" t="s">
        <v>88</v>
      </c>
      <c r="H654" s="121" t="s">
        <v>3502</v>
      </c>
      <c r="I654" s="187" t="s">
        <v>3389</v>
      </c>
      <c r="J654" s="184">
        <f>IF(F654="USD", E654, E654 * IFERROR(VLOOKUP(F654, EXCHANGE_RATE!A:B, 2, FALSE), "Currency not found"))</f>
        <v>3.1779000000000006</v>
      </c>
      <c r="K654" s="184">
        <f t="shared" si="59"/>
        <v>3.1799999999999997</v>
      </c>
      <c r="L654" s="184">
        <f>IF(C654="MTS", B654, B654 * IFERROR(VLOOKUP(C654, 'QTY_CONVERSIONS '!A:B, 2, FALSE), "Units not  found"))</f>
        <v>20</v>
      </c>
      <c r="M654" s="185">
        <f t="shared" si="60"/>
        <v>63599.999999999993</v>
      </c>
      <c r="N654" s="143" t="str">
        <f>IFERROR(VLOOKUP(D654, Product_Category!A:B, 2, FALSE), "Uncategorized")</f>
        <v>MCC</v>
      </c>
      <c r="O654" s="186">
        <f t="shared" si="62"/>
        <v>3179.9999999999995</v>
      </c>
      <c r="P654" s="185">
        <f t="shared" si="61"/>
        <v>63599.999999999993</v>
      </c>
      <c r="Q654" s="143">
        <v>2023</v>
      </c>
      <c r="R654" s="143" t="str">
        <f>IFERROR(VLOOKUP(G654,'SOURCE COMPANY'!A:B, 2, FALSE), "")</f>
        <v>DFE PHARMA</v>
      </c>
      <c r="S654" s="143" t="str">
        <f>IFERROR(VLOOKUP(H654,'CUSTOMER NAME'!A:B, 2, FALSE), "")</f>
        <v>Cyber Freight Rotterdam</v>
      </c>
    </row>
    <row r="655" spans="1:19">
      <c r="A655" s="87" t="s">
        <v>860</v>
      </c>
      <c r="B655" s="33">
        <v>200</v>
      </c>
      <c r="C655" s="198" t="s">
        <v>7</v>
      </c>
      <c r="D655" s="198" t="s">
        <v>19</v>
      </c>
      <c r="E655" s="46">
        <v>4.91</v>
      </c>
      <c r="F655" s="198" t="s">
        <v>9</v>
      </c>
      <c r="G655" s="198" t="s">
        <v>1926</v>
      </c>
      <c r="H655" s="198" t="s">
        <v>864</v>
      </c>
      <c r="I655" s="183" t="str">
        <f>I654</f>
        <v>October</v>
      </c>
      <c r="J655" s="184">
        <f>IF(F655="USD", E655, E655 * IFERROR(VLOOKUP(F655, EXCHANGE_RATE!A:B, 2, FALSE), "Currency not found"))</f>
        <v>4.91</v>
      </c>
      <c r="K655" s="184">
        <f t="shared" si="59"/>
        <v>4.91</v>
      </c>
      <c r="L655" s="184">
        <f>IF(C655="MTS", B655, B655 * IFERROR(VLOOKUP(C655, 'QTY_CONVERSIONS '!A:B, 2, FALSE), "Units not  found"))</f>
        <v>0.2</v>
      </c>
      <c r="M655" s="185">
        <f t="shared" si="60"/>
        <v>982</v>
      </c>
      <c r="N655" s="143" t="str">
        <f>IFERROR(VLOOKUP(D655, Product_Category!A:B, 2, FALSE), "Uncategorized")</f>
        <v>CMC</v>
      </c>
      <c r="O655" s="186">
        <f t="shared" si="62"/>
        <v>4910</v>
      </c>
      <c r="P655" s="185">
        <f t="shared" si="61"/>
        <v>982</v>
      </c>
      <c r="Q655" s="143">
        <v>2023</v>
      </c>
      <c r="R655" s="143" t="str">
        <f>IFERROR(VLOOKUP(G655,'SOURCE COMPANY'!A:B, 2, FALSE), "")</f>
        <v>N G ELECTRO</v>
      </c>
      <c r="S655" s="143" t="str">
        <f>IFERROR(VLOOKUP(H655,'CUSTOMER NAME'!A:B, 2, FALSE), "")</f>
        <v>DABUR INTERNATIONAL</v>
      </c>
    </row>
    <row r="656" spans="1:19">
      <c r="A656" s="85" t="s">
        <v>860</v>
      </c>
      <c r="B656" s="199">
        <v>6</v>
      </c>
      <c r="C656" s="199" t="s">
        <v>1647</v>
      </c>
      <c r="D656" s="199" t="s">
        <v>19</v>
      </c>
      <c r="E656" s="147">
        <v>4.2489999999999997</v>
      </c>
      <c r="F656" s="199" t="s">
        <v>9</v>
      </c>
      <c r="G656" s="198" t="s">
        <v>1926</v>
      </c>
      <c r="H656" s="199" t="s">
        <v>864</v>
      </c>
      <c r="I656" s="183" t="str">
        <f>I655</f>
        <v>October</v>
      </c>
      <c r="J656" s="184">
        <f>IF(F656="USD", E656, E656 * IFERROR(VLOOKUP(F656, EXCHANGE_RATE!A:B, 2, FALSE), "Currency not found"))</f>
        <v>4.2489999999999997</v>
      </c>
      <c r="K656" s="184">
        <f t="shared" si="59"/>
        <v>4.25</v>
      </c>
      <c r="L656" s="184">
        <f>IF(C656="MTS", B656, B656 * IFERROR(VLOOKUP(C656, 'QTY_CONVERSIONS '!A:B, 2, FALSE), "Units not  found"))</f>
        <v>6</v>
      </c>
      <c r="M656" s="185">
        <f t="shared" si="60"/>
        <v>25.5</v>
      </c>
      <c r="N656" s="143" t="str">
        <f>IFERROR(VLOOKUP(D656, Product_Category!A:B, 2, FALSE), "Uncategorized")</f>
        <v>CMC</v>
      </c>
      <c r="O656" s="186">
        <f t="shared" si="62"/>
        <v>4250</v>
      </c>
      <c r="P656" s="185">
        <f t="shared" si="61"/>
        <v>25500</v>
      </c>
      <c r="Q656" s="143">
        <v>2023</v>
      </c>
      <c r="R656" s="143" t="str">
        <f>IFERROR(VLOOKUP(G656,'SOURCE COMPANY'!A:B, 2, FALSE), "")</f>
        <v>N G ELECTRO</v>
      </c>
      <c r="S656" s="143" t="str">
        <f>IFERROR(VLOOKUP(H656,'CUSTOMER NAME'!A:B, 2, FALSE), "")</f>
        <v>DABUR INTERNATIONAL</v>
      </c>
    </row>
    <row r="657" spans="1:19">
      <c r="A657" s="191" t="s">
        <v>860</v>
      </c>
      <c r="B657" s="121">
        <v>1000</v>
      </c>
      <c r="C657" s="121" t="s">
        <v>7</v>
      </c>
      <c r="D657" s="121" t="s">
        <v>19</v>
      </c>
      <c r="E657" s="121">
        <v>5.48</v>
      </c>
      <c r="F657" s="121" t="s">
        <v>9</v>
      </c>
      <c r="G657" s="198" t="s">
        <v>1926</v>
      </c>
      <c r="H657" s="121" t="s">
        <v>3097</v>
      </c>
      <c r="I657" s="187" t="s">
        <v>3034</v>
      </c>
      <c r="J657" s="184">
        <f>IF(F657="USD", E657, E657 * IFERROR(VLOOKUP(F657, EXCHANGE_RATE!A:B, 2, FALSE), "Currency not found"))</f>
        <v>5.48</v>
      </c>
      <c r="K657" s="184">
        <f t="shared" si="59"/>
        <v>5.48</v>
      </c>
      <c r="L657" s="184">
        <f>IF(C657="MTS", B657, B657 * IFERROR(VLOOKUP(C657, 'QTY_CONVERSIONS '!A:B, 2, FALSE), "Units not  found"))</f>
        <v>1</v>
      </c>
      <c r="M657" s="185">
        <f t="shared" si="60"/>
        <v>5480</v>
      </c>
      <c r="N657" s="143" t="str">
        <f>IFERROR(VLOOKUP(D657, Product_Category!A:B, 2, FALSE), "Uncategorized")</f>
        <v>CMC</v>
      </c>
      <c r="O657" s="186">
        <f t="shared" si="62"/>
        <v>5480</v>
      </c>
      <c r="P657" s="185">
        <f t="shared" si="61"/>
        <v>5480</v>
      </c>
      <c r="Q657" s="143">
        <v>2023</v>
      </c>
      <c r="R657" s="143" t="str">
        <f>IFERROR(VLOOKUP(G657,'SOURCE COMPANY'!A:B, 2, FALSE), "")</f>
        <v>N G ELECTRO</v>
      </c>
      <c r="S657" s="143" t="str">
        <f>IFERROR(VLOOKUP(H657,'CUSTOMER NAME'!A:B, 2, FALSE), "")</f>
        <v>DABUR INTERNATIONAL</v>
      </c>
    </row>
    <row r="658" spans="1:19">
      <c r="A658" s="87" t="s">
        <v>929</v>
      </c>
      <c r="B658" s="33">
        <v>100</v>
      </c>
      <c r="C658" s="198" t="s">
        <v>7</v>
      </c>
      <c r="D658" s="198" t="s">
        <v>1983</v>
      </c>
      <c r="E658" s="46">
        <v>850</v>
      </c>
      <c r="F658" s="198" t="s">
        <v>1730</v>
      </c>
      <c r="G658" s="198" t="s">
        <v>1984</v>
      </c>
      <c r="H658" s="198" t="s">
        <v>664</v>
      </c>
      <c r="I658" s="183" t="str">
        <f>I657</f>
        <v>September</v>
      </c>
      <c r="J658" s="184">
        <f>IF(F658="USD", E658, E658 * IFERROR(VLOOKUP(F658, EXCHANGE_RATE!A:B, 2, FALSE), "Currency not found"))</f>
        <v>10.200000000000001</v>
      </c>
      <c r="K658" s="184">
        <f t="shared" si="59"/>
        <v>10.199999999999999</v>
      </c>
      <c r="L658" s="184">
        <f>IF(C658="MTS", B658, B658 * IFERROR(VLOOKUP(C658, 'QTY_CONVERSIONS '!A:B, 2, FALSE), "Units not  found"))</f>
        <v>0.1</v>
      </c>
      <c r="M658" s="185">
        <f t="shared" si="60"/>
        <v>1019.9999999999999</v>
      </c>
      <c r="N658" s="143" t="str">
        <f>IFERROR(VLOOKUP(D658, Product_Category!A:B, 2, FALSE), "Uncategorized")</f>
        <v>CMC</v>
      </c>
      <c r="O658" s="186">
        <f t="shared" si="62"/>
        <v>10200</v>
      </c>
      <c r="P658" s="185">
        <f t="shared" si="61"/>
        <v>1020</v>
      </c>
      <c r="Q658" s="143">
        <v>2023</v>
      </c>
      <c r="R658" s="143" t="str">
        <f>IFERROR(VLOOKUP(G658,'SOURCE COMPANY'!A:B, 2, FALSE), "")</f>
        <v>A R ENTERPRISE</v>
      </c>
      <c r="S658" s="143" t="str">
        <f>IFERROR(VLOOKUP(H658,'CUSTOMER NAME'!A:B, 2, FALSE), "")</f>
        <v>DABUR INTERNATIONAL</v>
      </c>
    </row>
    <row r="659" spans="1:19">
      <c r="A659" s="192" t="s">
        <v>929</v>
      </c>
      <c r="B659" s="134">
        <v>2000</v>
      </c>
      <c r="C659" s="134" t="s">
        <v>7</v>
      </c>
      <c r="D659" s="134" t="s">
        <v>3688</v>
      </c>
      <c r="E659" s="134">
        <v>1.32</v>
      </c>
      <c r="F659" s="134" t="s">
        <v>9</v>
      </c>
      <c r="G659" s="134" t="s">
        <v>3785</v>
      </c>
      <c r="H659" s="134" t="s">
        <v>664</v>
      </c>
      <c r="I659" s="187" t="s">
        <v>3658</v>
      </c>
      <c r="J659" s="184">
        <f>IF(F659="USD", E659, E659 * IFERROR(VLOOKUP(F659, EXCHANGE_RATE!A:B, 2, FALSE), "Currency not found"))</f>
        <v>1.32</v>
      </c>
      <c r="K659" s="184">
        <f t="shared" si="59"/>
        <v>1.32</v>
      </c>
      <c r="L659" s="184">
        <f>IF(C659="MTS", B659, B659 * IFERROR(VLOOKUP(C659, 'QTY_CONVERSIONS '!A:B, 2, FALSE), "Units not  found"))</f>
        <v>2</v>
      </c>
      <c r="M659" s="185">
        <f t="shared" si="60"/>
        <v>2640</v>
      </c>
      <c r="N659" s="143" t="str">
        <f>IFERROR(VLOOKUP(D659, Product_Category!A:B, 2, FALSE), "Uncategorized")</f>
        <v>MAGNESIUM STEARATE</v>
      </c>
      <c r="O659" s="186">
        <f t="shared" si="62"/>
        <v>1320</v>
      </c>
      <c r="P659" s="185">
        <f t="shared" si="61"/>
        <v>2640</v>
      </c>
      <c r="Q659" s="143">
        <v>2023</v>
      </c>
      <c r="R659" s="143" t="str">
        <f>IFERROR(VLOOKUP(G659,'SOURCE COMPANY'!A:B, 2, FALSE), "")</f>
        <v>CITRUS INDIA</v>
      </c>
      <c r="S659" s="143" t="str">
        <f>IFERROR(VLOOKUP(H659,'CUSTOMER NAME'!A:B, 2, FALSE), "")</f>
        <v>DABUR INTERNATIONAL</v>
      </c>
    </row>
    <row r="660" spans="1:19">
      <c r="A660" s="193" t="s">
        <v>929</v>
      </c>
      <c r="B660" s="136">
        <v>1200</v>
      </c>
      <c r="C660" s="136" t="s">
        <v>7</v>
      </c>
      <c r="D660" s="136" t="s">
        <v>910</v>
      </c>
      <c r="E660" s="136">
        <f>105*0.012</f>
        <v>1.26</v>
      </c>
      <c r="F660" s="136" t="s">
        <v>9</v>
      </c>
      <c r="G660" s="134" t="s">
        <v>1850</v>
      </c>
      <c r="H660" s="136" t="s">
        <v>664</v>
      </c>
      <c r="I660" s="187" t="s">
        <v>3893</v>
      </c>
      <c r="J660" s="184">
        <f>IF(F660="USD", E660, E660 * IFERROR(VLOOKUP(F660, EXCHANGE_RATE!A:B, 2, FALSE), "Currency not found"))</f>
        <v>1.26</v>
      </c>
      <c r="K660" s="184">
        <f t="shared" si="59"/>
        <v>1.26</v>
      </c>
      <c r="L660" s="184">
        <f>IF(C660="MTS", B660, B660 * IFERROR(VLOOKUP(C660, 'QTY_CONVERSIONS '!A:B, 2, FALSE), "Units not  found"))</f>
        <v>1.2</v>
      </c>
      <c r="M660" s="185">
        <f t="shared" si="60"/>
        <v>1512</v>
      </c>
      <c r="N660" s="143" t="str">
        <f>IFERROR(VLOOKUP(D660, Product_Category!A:B, 2, FALSE), "Uncategorized")</f>
        <v>MAGNESIUM STEARATE</v>
      </c>
      <c r="O660" s="186">
        <f t="shared" si="62"/>
        <v>1260</v>
      </c>
      <c r="P660" s="185">
        <f t="shared" si="61"/>
        <v>1512</v>
      </c>
      <c r="Q660" s="143">
        <v>2023</v>
      </c>
      <c r="R660" s="143" t="str">
        <f>IFERROR(VLOOKUP(G660,'SOURCE COMPANY'!A:B, 2, FALSE), "")</f>
        <v>Prachin Chemical</v>
      </c>
      <c r="S660" s="143" t="str">
        <f>IFERROR(VLOOKUP(H660,'CUSTOMER NAME'!A:B, 2, FALSE), "")</f>
        <v>DABUR INTERNATIONAL</v>
      </c>
    </row>
    <row r="661" spans="1:19">
      <c r="A661" s="85" t="s">
        <v>651</v>
      </c>
      <c r="B661" s="199">
        <v>2000</v>
      </c>
      <c r="C661" s="199" t="s">
        <v>7</v>
      </c>
      <c r="D661" s="199" t="s">
        <v>104</v>
      </c>
      <c r="E661" s="147">
        <v>118</v>
      </c>
      <c r="F661" s="199" t="s">
        <v>1730</v>
      </c>
      <c r="G661" s="134" t="s">
        <v>1850</v>
      </c>
      <c r="H661" s="199" t="s">
        <v>664</v>
      </c>
      <c r="I661" s="183" t="str">
        <f>I660</f>
        <v>December</v>
      </c>
      <c r="J661" s="184">
        <f>IF(F661="USD", E661, E661 * IFERROR(VLOOKUP(F661, EXCHANGE_RATE!A:B, 2, FALSE), "Currency not found"))</f>
        <v>1.4159999999999999</v>
      </c>
      <c r="K661" s="184">
        <f t="shared" si="59"/>
        <v>1.42</v>
      </c>
      <c r="L661" s="184">
        <f>IF(C661="MTS", B661, B661 * IFERROR(VLOOKUP(C661, 'QTY_CONVERSIONS '!A:B, 2, FALSE), "Units not  found"))</f>
        <v>2</v>
      </c>
      <c r="M661" s="185">
        <f t="shared" si="60"/>
        <v>2840</v>
      </c>
      <c r="N661" s="143" t="str">
        <f>IFERROR(VLOOKUP(D661, Product_Category!A:B, 2, FALSE), "Uncategorized")</f>
        <v>MAGNESIUM STEARATE</v>
      </c>
      <c r="O661" s="186">
        <f t="shared" si="62"/>
        <v>1420</v>
      </c>
      <c r="P661" s="185">
        <f t="shared" si="61"/>
        <v>2840</v>
      </c>
      <c r="Q661" s="143">
        <v>2023</v>
      </c>
      <c r="R661" s="143" t="str">
        <f>IFERROR(VLOOKUP(G661,'SOURCE COMPANY'!A:B, 2, FALSE), "")</f>
        <v>Prachin Chemical</v>
      </c>
      <c r="S661" s="143" t="str">
        <f>IFERROR(VLOOKUP(H661,'CUSTOMER NAME'!A:B, 2, FALSE), "")</f>
        <v>DABUR INTERNATIONAL</v>
      </c>
    </row>
    <row r="662" spans="1:19">
      <c r="A662" s="87" t="s">
        <v>929</v>
      </c>
      <c r="B662" s="33">
        <v>2000</v>
      </c>
      <c r="C662" s="198" t="s">
        <v>7</v>
      </c>
      <c r="D662" s="198" t="s">
        <v>104</v>
      </c>
      <c r="E662" s="46">
        <v>115</v>
      </c>
      <c r="F662" s="198" t="s">
        <v>1730</v>
      </c>
      <c r="G662" s="134" t="s">
        <v>1850</v>
      </c>
      <c r="H662" s="198" t="s">
        <v>664</v>
      </c>
      <c r="I662" s="183" t="str">
        <f>I661</f>
        <v>December</v>
      </c>
      <c r="J662" s="184">
        <f>IF(F662="USD", E662, E662 * IFERROR(VLOOKUP(F662, EXCHANGE_RATE!A:B, 2, FALSE), "Currency not found"))</f>
        <v>1.3800000000000001</v>
      </c>
      <c r="K662" s="184">
        <f t="shared" si="59"/>
        <v>1.38</v>
      </c>
      <c r="L662" s="184">
        <f>IF(C662="MTS", B662, B662 * IFERROR(VLOOKUP(C662, 'QTY_CONVERSIONS '!A:B, 2, FALSE), "Units not  found"))</f>
        <v>2</v>
      </c>
      <c r="M662" s="185">
        <f t="shared" si="60"/>
        <v>2760</v>
      </c>
      <c r="N662" s="143" t="str">
        <f>IFERROR(VLOOKUP(D662, Product_Category!A:B, 2, FALSE), "Uncategorized")</f>
        <v>MAGNESIUM STEARATE</v>
      </c>
      <c r="O662" s="186">
        <f t="shared" si="62"/>
        <v>1380</v>
      </c>
      <c r="P662" s="185">
        <f t="shared" si="61"/>
        <v>2760</v>
      </c>
      <c r="Q662" s="143">
        <v>2023</v>
      </c>
      <c r="R662" s="143" t="str">
        <f>IFERROR(VLOOKUP(G662,'SOURCE COMPANY'!A:B, 2, FALSE), "")</f>
        <v>Prachin Chemical</v>
      </c>
      <c r="S662" s="143" t="str">
        <f>IFERROR(VLOOKUP(H662,'CUSTOMER NAME'!A:B, 2, FALSE), "")</f>
        <v>DABUR INTERNATIONAL</v>
      </c>
    </row>
    <row r="663" spans="1:19">
      <c r="A663" s="87" t="s">
        <v>929</v>
      </c>
      <c r="B663" s="33">
        <v>2000</v>
      </c>
      <c r="C663" s="198" t="s">
        <v>7</v>
      </c>
      <c r="D663" s="198" t="s">
        <v>104</v>
      </c>
      <c r="E663" s="46">
        <v>115</v>
      </c>
      <c r="F663" s="198" t="s">
        <v>1730</v>
      </c>
      <c r="G663" s="134" t="s">
        <v>1850</v>
      </c>
      <c r="H663" s="198" t="s">
        <v>664</v>
      </c>
      <c r="I663" s="183" t="str">
        <f>I662</f>
        <v>December</v>
      </c>
      <c r="J663" s="184">
        <f>IF(F663="USD", E663, E663 * IFERROR(VLOOKUP(F663, EXCHANGE_RATE!A:B, 2, FALSE), "Currency not found"))</f>
        <v>1.3800000000000001</v>
      </c>
      <c r="K663" s="184">
        <f t="shared" si="59"/>
        <v>1.38</v>
      </c>
      <c r="L663" s="184">
        <f>IF(C663="MTS", B663, B663 * IFERROR(VLOOKUP(C663, 'QTY_CONVERSIONS '!A:B, 2, FALSE), "Units not  found"))</f>
        <v>2</v>
      </c>
      <c r="M663" s="185">
        <f t="shared" si="60"/>
        <v>2760</v>
      </c>
      <c r="N663" s="143" t="str">
        <f>IFERROR(VLOOKUP(D663, Product_Category!A:B, 2, FALSE), "Uncategorized")</f>
        <v>MAGNESIUM STEARATE</v>
      </c>
      <c r="O663" s="186">
        <f t="shared" si="62"/>
        <v>1380</v>
      </c>
      <c r="P663" s="185">
        <f t="shared" si="61"/>
        <v>2760</v>
      </c>
      <c r="Q663" s="143">
        <v>2023</v>
      </c>
      <c r="R663" s="143" t="str">
        <f>IFERROR(VLOOKUP(G663,'SOURCE COMPANY'!A:B, 2, FALSE), "")</f>
        <v>Prachin Chemical</v>
      </c>
      <c r="S663" s="143" t="str">
        <f>IFERROR(VLOOKUP(H663,'CUSTOMER NAME'!A:B, 2, FALSE), "")</f>
        <v>DABUR INTERNATIONAL</v>
      </c>
    </row>
    <row r="664" spans="1:19">
      <c r="A664" s="88" t="s">
        <v>929</v>
      </c>
      <c r="B664" s="35">
        <v>2000</v>
      </c>
      <c r="C664" s="200" t="s">
        <v>7</v>
      </c>
      <c r="D664" s="200" t="s">
        <v>104</v>
      </c>
      <c r="E664" s="47">
        <v>115</v>
      </c>
      <c r="F664" s="200" t="s">
        <v>1730</v>
      </c>
      <c r="G664" s="134" t="s">
        <v>1850</v>
      </c>
      <c r="H664" s="200" t="s">
        <v>664</v>
      </c>
      <c r="I664" s="183" t="str">
        <f>I663</f>
        <v>December</v>
      </c>
      <c r="J664" s="184">
        <f>IF(F664="USD", E664, E664 * IFERROR(VLOOKUP(F664, EXCHANGE_RATE!A:B, 2, FALSE), "Currency not found"))</f>
        <v>1.3800000000000001</v>
      </c>
      <c r="K664" s="184">
        <f t="shared" si="59"/>
        <v>1.38</v>
      </c>
      <c r="L664" s="184">
        <f>IF(C664="MTS", B664, B664 * IFERROR(VLOOKUP(C664, 'QTY_CONVERSIONS '!A:B, 2, FALSE), "Units not  found"))</f>
        <v>2</v>
      </c>
      <c r="M664" s="185">
        <f t="shared" si="60"/>
        <v>2760</v>
      </c>
      <c r="N664" s="143" t="str">
        <f>IFERROR(VLOOKUP(D664, Product_Category!A:B, 2, FALSE), "Uncategorized")</f>
        <v>MAGNESIUM STEARATE</v>
      </c>
      <c r="O664" s="186">
        <f t="shared" si="62"/>
        <v>1380</v>
      </c>
      <c r="P664" s="185">
        <f t="shared" si="61"/>
        <v>2760</v>
      </c>
      <c r="Q664" s="143">
        <v>2023</v>
      </c>
      <c r="R664" s="143" t="str">
        <f>IFERROR(VLOOKUP(G664,'SOURCE COMPANY'!A:B, 2, FALSE), "")</f>
        <v>Prachin Chemical</v>
      </c>
      <c r="S664" s="143" t="str">
        <f>IFERROR(VLOOKUP(H664,'CUSTOMER NAME'!A:B, 2, FALSE), "")</f>
        <v>DABUR INTERNATIONAL</v>
      </c>
    </row>
    <row r="665" spans="1:19">
      <c r="A665" s="191" t="s">
        <v>929</v>
      </c>
      <c r="B665" s="121">
        <v>50</v>
      </c>
      <c r="C665" s="121" t="s">
        <v>7</v>
      </c>
      <c r="D665" s="121" t="s">
        <v>19</v>
      </c>
      <c r="E665" s="121">
        <v>10.08</v>
      </c>
      <c r="F665" s="121" t="s">
        <v>9</v>
      </c>
      <c r="G665" s="121" t="s">
        <v>1984</v>
      </c>
      <c r="H665" s="121" t="s">
        <v>3492</v>
      </c>
      <c r="I665" s="187" t="s">
        <v>3389</v>
      </c>
      <c r="J665" s="184">
        <f>IF(F665="USD", E665, E665 * IFERROR(VLOOKUP(F665, EXCHANGE_RATE!A:B, 2, FALSE), "Currency not found"))</f>
        <v>10.08</v>
      </c>
      <c r="K665" s="184">
        <f t="shared" si="59"/>
        <v>10.08</v>
      </c>
      <c r="L665" s="184">
        <f>IF(C665="MTS", B665, B665 * IFERROR(VLOOKUP(C665, 'QTY_CONVERSIONS '!A:B, 2, FALSE), "Units not  found"))</f>
        <v>0.05</v>
      </c>
      <c r="M665" s="185">
        <f t="shared" si="60"/>
        <v>504</v>
      </c>
      <c r="N665" s="143" t="str">
        <f>IFERROR(VLOOKUP(D665, Product_Category!A:B, 2, FALSE), "Uncategorized")</f>
        <v>CMC</v>
      </c>
      <c r="O665" s="186">
        <f t="shared" si="62"/>
        <v>10080</v>
      </c>
      <c r="P665" s="185">
        <f t="shared" si="61"/>
        <v>504</v>
      </c>
      <c r="Q665" s="143">
        <v>2023</v>
      </c>
      <c r="R665" s="143" t="str">
        <f>IFERROR(VLOOKUP(G665,'SOURCE COMPANY'!A:B, 2, FALSE), "")</f>
        <v>A R ENTERPRISE</v>
      </c>
      <c r="S665" s="143" t="str">
        <f>IFERROR(VLOOKUP(H665,'CUSTOMER NAME'!A:B, 2, FALSE), "")</f>
        <v>DABUR INTERNATIONAL</v>
      </c>
    </row>
    <row r="666" spans="1:19">
      <c r="A666" s="87" t="s">
        <v>929</v>
      </c>
      <c r="B666" s="198">
        <v>2000</v>
      </c>
      <c r="C666" s="198" t="s">
        <v>7</v>
      </c>
      <c r="D666" s="198" t="s">
        <v>19</v>
      </c>
      <c r="E666" s="147">
        <v>275</v>
      </c>
      <c r="F666" s="198" t="s">
        <v>1730</v>
      </c>
      <c r="G666" s="134" t="s">
        <v>1007</v>
      </c>
      <c r="H666" s="198" t="s">
        <v>1277</v>
      </c>
      <c r="I666" s="183" t="str">
        <f>I665</f>
        <v>October</v>
      </c>
      <c r="J666" s="184">
        <f>IF(F666="USD", E666, E666 * IFERROR(VLOOKUP(F666, EXCHANGE_RATE!A:B, 2, FALSE), "Currency not found"))</f>
        <v>3.3000000000000003</v>
      </c>
      <c r="K666" s="184">
        <f t="shared" si="59"/>
        <v>3.3</v>
      </c>
      <c r="L666" s="184">
        <f>IF(C666="MTS", B666, B666 * IFERROR(VLOOKUP(C666, 'QTY_CONVERSIONS '!A:B, 2, FALSE), "Units not  found"))</f>
        <v>2</v>
      </c>
      <c r="M666" s="185">
        <f t="shared" si="60"/>
        <v>6600</v>
      </c>
      <c r="N666" s="143" t="str">
        <f>IFERROR(VLOOKUP(D666, Product_Category!A:B, 2, FALSE), "Uncategorized")</f>
        <v>CMC</v>
      </c>
      <c r="O666" s="186">
        <f t="shared" si="62"/>
        <v>3300</v>
      </c>
      <c r="P666" s="185">
        <f t="shared" si="61"/>
        <v>6600</v>
      </c>
      <c r="Q666" s="143">
        <v>2023</v>
      </c>
      <c r="R666" s="143" t="str">
        <f>IFERROR(VLOOKUP(G666,'SOURCE COMPANY'!A:B, 2, FALSE), "")</f>
        <v>PATEL CHEM</v>
      </c>
      <c r="S666" s="143" t="str">
        <f>IFERROR(VLOOKUP(H666,'CUSTOMER NAME'!A:B, 2, FALSE), "")</f>
        <v>DAISY INT</v>
      </c>
    </row>
    <row r="667" spans="1:19">
      <c r="A667" s="192" t="s">
        <v>978</v>
      </c>
      <c r="B667" s="134">
        <v>1000</v>
      </c>
      <c r="C667" s="134" t="s">
        <v>7</v>
      </c>
      <c r="D667" s="134" t="s">
        <v>910</v>
      </c>
      <c r="E667" s="134">
        <v>1.84</v>
      </c>
      <c r="F667" s="134" t="s">
        <v>9</v>
      </c>
      <c r="G667" s="134" t="s">
        <v>707</v>
      </c>
      <c r="H667" s="134" t="s">
        <v>707</v>
      </c>
      <c r="I667" s="187" t="s">
        <v>3893</v>
      </c>
      <c r="J667" s="184">
        <f>IF(F667="USD", E667, E667 * IFERROR(VLOOKUP(F667, EXCHANGE_RATE!A:B, 2, FALSE), "Currency not found"))</f>
        <v>1.84</v>
      </c>
      <c r="K667" s="184">
        <f t="shared" si="59"/>
        <v>1.84</v>
      </c>
      <c r="L667" s="184">
        <f>IF(C667="MTS", B667, B667 * IFERROR(VLOOKUP(C667, 'QTY_CONVERSIONS '!A:B, 2, FALSE), "Units not  found"))</f>
        <v>1</v>
      </c>
      <c r="M667" s="185">
        <f t="shared" si="60"/>
        <v>1840</v>
      </c>
      <c r="N667" s="143" t="str">
        <f>IFERROR(VLOOKUP(D667, Product_Category!A:B, 2, FALSE), "Uncategorized")</f>
        <v>MAGNESIUM STEARATE</v>
      </c>
      <c r="O667" s="186">
        <f t="shared" si="62"/>
        <v>1840</v>
      </c>
      <c r="P667" s="185">
        <f t="shared" si="61"/>
        <v>1840</v>
      </c>
      <c r="Q667" s="143">
        <v>2023</v>
      </c>
      <c r="R667" s="143" t="str">
        <f>IFERROR(VLOOKUP(G667,'SOURCE COMPANY'!A:B, 2, FALSE), "")</f>
        <v>DANA PHARMA</v>
      </c>
      <c r="S667" s="143" t="str">
        <f>IFERROR(VLOOKUP(H667,'CUSTOMER NAME'!A:B, 2, FALSE), "")</f>
        <v>DANA PHARMA</v>
      </c>
    </row>
    <row r="668" spans="1:19">
      <c r="A668" s="87" t="s">
        <v>816</v>
      </c>
      <c r="B668" s="33">
        <v>500</v>
      </c>
      <c r="C668" s="198" t="s">
        <v>7</v>
      </c>
      <c r="D668" s="198" t="s">
        <v>33</v>
      </c>
      <c r="E668" s="46">
        <v>6.45</v>
      </c>
      <c r="F668" s="198" t="s">
        <v>9</v>
      </c>
      <c r="G668" s="198" t="s">
        <v>530</v>
      </c>
      <c r="H668" s="198" t="s">
        <v>510</v>
      </c>
      <c r="I668" s="183" t="str">
        <f>I667</f>
        <v>December</v>
      </c>
      <c r="J668" s="184">
        <f>IF(F668="USD", E668, E668 * IFERROR(VLOOKUP(F668, EXCHANGE_RATE!A:B, 2, FALSE), "Currency not found"))</f>
        <v>6.45</v>
      </c>
      <c r="K668" s="184">
        <f t="shared" si="59"/>
        <v>6.45</v>
      </c>
      <c r="L668" s="184">
        <f>IF(C668="MTS", B668, B668 * IFERROR(VLOOKUP(C668, 'QTY_CONVERSIONS '!A:B, 2, FALSE), "Units not  found"))</f>
        <v>0.5</v>
      </c>
      <c r="M668" s="185">
        <f t="shared" si="60"/>
        <v>3225</v>
      </c>
      <c r="N668" s="143" t="str">
        <f>IFERROR(VLOOKUP(D668, Product_Category!A:B, 2, FALSE), "Uncategorized")</f>
        <v>CMC</v>
      </c>
      <c r="O668" s="186">
        <f t="shared" si="62"/>
        <v>6450</v>
      </c>
      <c r="P668" s="185">
        <f t="shared" si="61"/>
        <v>3225</v>
      </c>
      <c r="Q668" s="143">
        <v>2023</v>
      </c>
      <c r="R668" s="143" t="str">
        <f>IFERROR(VLOOKUP(G668,'SOURCE COMPANY'!A:B, 2, FALSE), "")</f>
        <v>NITIKA PHARMA</v>
      </c>
      <c r="S668" s="143" t="str">
        <f>IFERROR(VLOOKUP(H668,'CUSTOMER NAME'!A:B, 2, FALSE), "")</f>
        <v>TO THE ORDER</v>
      </c>
    </row>
    <row r="669" spans="1:19">
      <c r="A669" s="191" t="s">
        <v>978</v>
      </c>
      <c r="B669" s="121">
        <v>300</v>
      </c>
      <c r="C669" s="121" t="s">
        <v>7</v>
      </c>
      <c r="D669" s="121" t="s">
        <v>173</v>
      </c>
      <c r="E669" s="121">
        <v>1.53</v>
      </c>
      <c r="F669" s="121" t="s">
        <v>9</v>
      </c>
      <c r="G669" s="134" t="s">
        <v>707</v>
      </c>
      <c r="H669" s="121" t="s">
        <v>707</v>
      </c>
      <c r="I669" s="187" t="s">
        <v>3389</v>
      </c>
      <c r="J669" s="184">
        <f>IF(F669="USD", E669, E669 * IFERROR(VLOOKUP(F669, EXCHANGE_RATE!A:B, 2, FALSE), "Currency not found"))</f>
        <v>1.53</v>
      </c>
      <c r="K669" s="184">
        <f t="shared" si="59"/>
        <v>1.53</v>
      </c>
      <c r="L669" s="184">
        <f>IF(C669="MTS", B669, B669 * IFERROR(VLOOKUP(C669, 'QTY_CONVERSIONS '!A:B, 2, FALSE), "Units not  found"))</f>
        <v>0.3</v>
      </c>
      <c r="M669" s="185">
        <f t="shared" si="60"/>
        <v>459</v>
      </c>
      <c r="N669" s="143" t="str">
        <f>IFERROR(VLOOKUP(D669, Product_Category!A:B, 2, FALSE), "Uncategorized")</f>
        <v>SSG</v>
      </c>
      <c r="O669" s="186">
        <f t="shared" si="62"/>
        <v>1530</v>
      </c>
      <c r="P669" s="185">
        <f t="shared" si="61"/>
        <v>459</v>
      </c>
      <c r="Q669" s="143">
        <v>2023</v>
      </c>
      <c r="R669" s="143" t="str">
        <f>IFERROR(VLOOKUP(G669,'SOURCE COMPANY'!A:B, 2, FALSE), "")</f>
        <v>DANA PHARMA</v>
      </c>
      <c r="S669" s="143" t="str">
        <f>IFERROR(VLOOKUP(H669,'CUSTOMER NAME'!A:B, 2, FALSE), "")</f>
        <v>DANA PHARMA</v>
      </c>
    </row>
    <row r="670" spans="1:19">
      <c r="A670" s="87" t="s">
        <v>1522</v>
      </c>
      <c r="B670" s="198">
        <v>1000</v>
      </c>
      <c r="C670" s="198" t="s">
        <v>7</v>
      </c>
      <c r="D670" s="198" t="s">
        <v>1470</v>
      </c>
      <c r="E670" s="62">
        <v>260</v>
      </c>
      <c r="F670" s="198" t="s">
        <v>1730</v>
      </c>
      <c r="G670" s="134" t="s">
        <v>707</v>
      </c>
      <c r="H670" s="198" t="s">
        <v>707</v>
      </c>
      <c r="I670" s="183" t="str">
        <f>I669</f>
        <v>October</v>
      </c>
      <c r="J670" s="184">
        <f>IF(F670="USD", E670, E670 * IFERROR(VLOOKUP(F670, EXCHANGE_RATE!A:B, 2, FALSE), "Currency not found"))</f>
        <v>3.12</v>
      </c>
      <c r="K670" s="184">
        <f t="shared" si="59"/>
        <v>3.12</v>
      </c>
      <c r="L670" s="184">
        <f>IF(C670="MTS", B670, B670 * IFERROR(VLOOKUP(C670, 'QTY_CONVERSIONS '!A:B, 2, FALSE), "Units not  found"))</f>
        <v>1</v>
      </c>
      <c r="M670" s="185">
        <f t="shared" si="60"/>
        <v>3120</v>
      </c>
      <c r="N670" s="143" t="str">
        <f>IFERROR(VLOOKUP(D670, Product_Category!A:B, 2, FALSE), "Uncategorized")</f>
        <v>MAGNESIUM STEARATE</v>
      </c>
      <c r="O670" s="186">
        <f t="shared" si="62"/>
        <v>3120</v>
      </c>
      <c r="P670" s="185">
        <f t="shared" si="61"/>
        <v>3120</v>
      </c>
      <c r="Q670" s="143">
        <v>2023</v>
      </c>
      <c r="R670" s="143" t="str">
        <f>IFERROR(VLOOKUP(G670,'SOURCE COMPANY'!A:B, 2, FALSE), "")</f>
        <v>DANA PHARMA</v>
      </c>
      <c r="S670" s="143" t="str">
        <f>IFERROR(VLOOKUP(H670,'CUSTOMER NAME'!A:B, 2, FALSE), "")</f>
        <v>DANA PHARMA</v>
      </c>
    </row>
    <row r="671" spans="1:19">
      <c r="A671" s="85" t="s">
        <v>706</v>
      </c>
      <c r="B671" s="199">
        <v>1000</v>
      </c>
      <c r="C671" s="199" t="s">
        <v>7</v>
      </c>
      <c r="D671" s="199" t="s">
        <v>519</v>
      </c>
      <c r="E671" s="147">
        <v>2.16</v>
      </c>
      <c r="F671" s="199" t="s">
        <v>9</v>
      </c>
      <c r="G671" s="134" t="s">
        <v>707</v>
      </c>
      <c r="H671" s="199" t="s">
        <v>707</v>
      </c>
      <c r="I671" s="183" t="str">
        <f>I670</f>
        <v>October</v>
      </c>
      <c r="J671" s="184">
        <f>IF(F671="USD", E671, E671 * IFERROR(VLOOKUP(F671, EXCHANGE_RATE!A:B, 2, FALSE), "Currency not found"))</f>
        <v>2.16</v>
      </c>
      <c r="K671" s="184">
        <f t="shared" si="59"/>
        <v>2.16</v>
      </c>
      <c r="L671" s="184">
        <f>IF(C671="MTS", B671, B671 * IFERROR(VLOOKUP(C671, 'QTY_CONVERSIONS '!A:B, 2, FALSE), "Units not  found"))</f>
        <v>1</v>
      </c>
      <c r="M671" s="185">
        <f t="shared" si="60"/>
        <v>2160</v>
      </c>
      <c r="N671" s="143" t="str">
        <f>IFERROR(VLOOKUP(D671, Product_Category!A:B, 2, FALSE), "Uncategorized")</f>
        <v>MAGNESIUM STEARATE</v>
      </c>
      <c r="O671" s="186">
        <f t="shared" si="62"/>
        <v>2160</v>
      </c>
      <c r="P671" s="185">
        <f t="shared" si="61"/>
        <v>2160</v>
      </c>
      <c r="Q671" s="143">
        <v>2023</v>
      </c>
      <c r="R671" s="143" t="str">
        <f>IFERROR(VLOOKUP(G671,'SOURCE COMPANY'!A:B, 2, FALSE), "")</f>
        <v>DANA PHARMA</v>
      </c>
      <c r="S671" s="143" t="str">
        <f>IFERROR(VLOOKUP(H671,'CUSTOMER NAME'!A:B, 2, FALSE), "")</f>
        <v>DANA PHARMA</v>
      </c>
    </row>
    <row r="672" spans="1:19">
      <c r="A672" s="88" t="s">
        <v>978</v>
      </c>
      <c r="B672" s="201">
        <v>1000</v>
      </c>
      <c r="C672" s="200" t="s">
        <v>7</v>
      </c>
      <c r="D672" s="200" t="s">
        <v>1102</v>
      </c>
      <c r="E672" s="208">
        <v>2.16</v>
      </c>
      <c r="F672" s="200" t="s">
        <v>9</v>
      </c>
      <c r="G672" s="136" t="s">
        <v>707</v>
      </c>
      <c r="H672" s="200" t="s">
        <v>707</v>
      </c>
      <c r="I672" s="183" t="str">
        <f>I671</f>
        <v>October</v>
      </c>
      <c r="J672" s="184">
        <f>IF(F672="USD", E672, E672 * IFERROR(VLOOKUP(F672, EXCHANGE_RATE!A:B, 2, FALSE), "Currency not found"))</f>
        <v>2.16</v>
      </c>
      <c r="K672" s="184">
        <f t="shared" si="59"/>
        <v>2.16</v>
      </c>
      <c r="L672" s="184">
        <f>IF(C672="MTS", B672, B672 * IFERROR(VLOOKUP(C672, 'QTY_CONVERSIONS '!A:B, 2, FALSE), "Units not  found"))</f>
        <v>1</v>
      </c>
      <c r="M672" s="185">
        <f t="shared" si="60"/>
        <v>2160</v>
      </c>
      <c r="N672" s="143" t="str">
        <f>IFERROR(VLOOKUP(D672, Product_Category!A:B, 2, FALSE), "Uncategorized")</f>
        <v>MAGNESIUM STEARATE</v>
      </c>
      <c r="O672" s="186">
        <f t="shared" si="62"/>
        <v>2160</v>
      </c>
      <c r="P672" s="185">
        <f t="shared" si="61"/>
        <v>2160</v>
      </c>
      <c r="Q672" s="143">
        <v>2023</v>
      </c>
      <c r="R672" s="143" t="str">
        <f>IFERROR(VLOOKUP(G672,'SOURCE COMPANY'!A:B, 2, FALSE), "")</f>
        <v>DANA PHARMA</v>
      </c>
      <c r="S672" s="143" t="str">
        <f>IFERROR(VLOOKUP(H672,'CUSTOMER NAME'!A:B, 2, FALSE), "")</f>
        <v>DANA PHARMA</v>
      </c>
    </row>
    <row r="673" spans="1:19">
      <c r="A673" s="188" t="s">
        <v>978</v>
      </c>
      <c r="B673" s="124">
        <v>1000</v>
      </c>
      <c r="C673" s="124" t="s">
        <v>7</v>
      </c>
      <c r="D673" s="124" t="s">
        <v>910</v>
      </c>
      <c r="E673" s="124">
        <v>1.84</v>
      </c>
      <c r="F673" s="124" t="s">
        <v>9</v>
      </c>
      <c r="G673" s="136" t="s">
        <v>707</v>
      </c>
      <c r="H673" s="124" t="s">
        <v>707</v>
      </c>
      <c r="I673" s="187" t="s">
        <v>3034</v>
      </c>
      <c r="J673" s="184">
        <f>IF(F673="USD", E673, E673 * IFERROR(VLOOKUP(F673, EXCHANGE_RATE!A:B, 2, FALSE), "Currency not found"))</f>
        <v>1.84</v>
      </c>
      <c r="K673" s="184">
        <f t="shared" si="59"/>
        <v>1.84</v>
      </c>
      <c r="L673" s="184">
        <f>IF(C673="MTS", B673, B673 * IFERROR(VLOOKUP(C673, 'QTY_CONVERSIONS '!A:B, 2, FALSE), "Units not  found"))</f>
        <v>1</v>
      </c>
      <c r="M673" s="185">
        <f t="shared" si="60"/>
        <v>1840</v>
      </c>
      <c r="N673" s="143" t="str">
        <f>IFERROR(VLOOKUP(D673, Product_Category!A:B, 2, FALSE), "Uncategorized")</f>
        <v>MAGNESIUM STEARATE</v>
      </c>
      <c r="O673" s="186">
        <f t="shared" si="62"/>
        <v>1840</v>
      </c>
      <c r="P673" s="185">
        <f t="shared" si="61"/>
        <v>1840</v>
      </c>
      <c r="Q673" s="143">
        <v>2023</v>
      </c>
      <c r="R673" s="143" t="str">
        <f>IFERROR(VLOOKUP(G673,'SOURCE COMPANY'!A:B, 2, FALSE), "")</f>
        <v>DANA PHARMA</v>
      </c>
      <c r="S673" s="143" t="str">
        <f>IFERROR(VLOOKUP(H673,'CUSTOMER NAME'!A:B, 2, FALSE), "")</f>
        <v>DANA PHARMA</v>
      </c>
    </row>
    <row r="674" spans="1:19">
      <c r="A674" s="88" t="s">
        <v>874</v>
      </c>
      <c r="B674" s="35">
        <v>125</v>
      </c>
      <c r="C674" s="200" t="s">
        <v>7</v>
      </c>
      <c r="D674" s="200" t="s">
        <v>1102</v>
      </c>
      <c r="E674" s="47">
        <v>2</v>
      </c>
      <c r="F674" s="200" t="s">
        <v>9</v>
      </c>
      <c r="G674" s="136" t="s">
        <v>642</v>
      </c>
      <c r="H674" s="200" t="s">
        <v>2133</v>
      </c>
      <c r="I674" s="183" t="str">
        <f>I673</f>
        <v>September</v>
      </c>
      <c r="J674" s="184">
        <f>IF(F674="USD", E674, E674 * IFERROR(VLOOKUP(F674, EXCHANGE_RATE!A:B, 2, FALSE), "Currency not found"))</f>
        <v>2</v>
      </c>
      <c r="K674" s="184">
        <f t="shared" si="59"/>
        <v>2</v>
      </c>
      <c r="L674" s="184">
        <f>IF(C674="MTS", B674, B674 * IFERROR(VLOOKUP(C674, 'QTY_CONVERSIONS '!A:B, 2, FALSE), "Units not  found"))</f>
        <v>0.125</v>
      </c>
      <c r="M674" s="185">
        <f t="shared" si="60"/>
        <v>250</v>
      </c>
      <c r="N674" s="143" t="str">
        <f>IFERROR(VLOOKUP(D674, Product_Category!A:B, 2, FALSE), "Uncategorized")</f>
        <v>MAGNESIUM STEARATE</v>
      </c>
      <c r="O674" s="186">
        <f t="shared" si="62"/>
        <v>2000</v>
      </c>
      <c r="P674" s="185">
        <f t="shared" si="61"/>
        <v>250</v>
      </c>
      <c r="Q674" s="143">
        <v>2023</v>
      </c>
      <c r="R674" s="143" t="str">
        <f>IFERROR(VLOOKUP(G674,'SOURCE COMPANY'!A:B, 2, FALSE), "")</f>
        <v>ATTAR GLOBAL</v>
      </c>
      <c r="S674" s="143" t="str">
        <f>IFERROR(VLOOKUP(H674,'CUSTOMER NAME'!A:B, 2, FALSE), "")</f>
        <v xml:space="preserve">DANNEX AYRTON </v>
      </c>
    </row>
    <row r="675" spans="1:19">
      <c r="A675" s="87" t="s">
        <v>874</v>
      </c>
      <c r="B675" s="33">
        <v>125</v>
      </c>
      <c r="C675" s="198" t="s">
        <v>7</v>
      </c>
      <c r="D675" s="198" t="s">
        <v>1102</v>
      </c>
      <c r="E675" s="46">
        <v>2</v>
      </c>
      <c r="F675" s="198" t="s">
        <v>9</v>
      </c>
      <c r="G675" s="134" t="s">
        <v>642</v>
      </c>
      <c r="H675" s="198" t="s">
        <v>2133</v>
      </c>
      <c r="I675" s="183" t="str">
        <f>I674</f>
        <v>September</v>
      </c>
      <c r="J675" s="184">
        <f>IF(F675="USD", E675, E675 * IFERROR(VLOOKUP(F675, EXCHANGE_RATE!A:B, 2, FALSE), "Currency not found"))</f>
        <v>2</v>
      </c>
      <c r="K675" s="184">
        <f t="shared" si="59"/>
        <v>2</v>
      </c>
      <c r="L675" s="184">
        <f>IF(C675="MTS", B675, B675 * IFERROR(VLOOKUP(C675, 'QTY_CONVERSIONS '!A:B, 2, FALSE), "Units not  found"))</f>
        <v>0.125</v>
      </c>
      <c r="M675" s="185">
        <f t="shared" si="60"/>
        <v>250</v>
      </c>
      <c r="N675" s="143" t="str">
        <f>IFERROR(VLOOKUP(D675, Product_Category!A:B, 2, FALSE), "Uncategorized")</f>
        <v>MAGNESIUM STEARATE</v>
      </c>
      <c r="O675" s="186">
        <f t="shared" si="62"/>
        <v>2000</v>
      </c>
      <c r="P675" s="185">
        <f t="shared" si="61"/>
        <v>250</v>
      </c>
      <c r="Q675" s="143">
        <v>2023</v>
      </c>
      <c r="R675" s="143" t="str">
        <f>IFERROR(VLOOKUP(G675,'SOURCE COMPANY'!A:B, 2, FALSE), "")</f>
        <v>ATTAR GLOBAL</v>
      </c>
      <c r="S675" s="143" t="str">
        <f>IFERROR(VLOOKUP(H675,'CUSTOMER NAME'!A:B, 2, FALSE), "")</f>
        <v xml:space="preserve">DANNEX AYRTON </v>
      </c>
    </row>
    <row r="676" spans="1:19">
      <c r="A676" s="191" t="s">
        <v>1424</v>
      </c>
      <c r="B676" s="121">
        <v>20</v>
      </c>
      <c r="C676" s="121" t="s">
        <v>7</v>
      </c>
      <c r="D676" s="121" t="s">
        <v>3590</v>
      </c>
      <c r="E676" s="121">
        <v>35</v>
      </c>
      <c r="F676" s="121" t="s">
        <v>9</v>
      </c>
      <c r="G676" s="121" t="s">
        <v>588</v>
      </c>
      <c r="H676" s="121" t="s">
        <v>3591</v>
      </c>
      <c r="I676" s="187" t="s">
        <v>3389</v>
      </c>
      <c r="J676" s="184">
        <f>IF(F676="USD", E676, E676 * IFERROR(VLOOKUP(F676, EXCHANGE_RATE!A:B, 2, FALSE), "Currency not found"))</f>
        <v>35</v>
      </c>
      <c r="K676" s="184">
        <f t="shared" si="59"/>
        <v>35</v>
      </c>
      <c r="L676" s="184">
        <f>IF(C676="MTS", B676, B676 * IFERROR(VLOOKUP(C676, 'QTY_CONVERSIONS '!A:B, 2, FALSE), "Units not  found"))</f>
        <v>0.02</v>
      </c>
      <c r="M676" s="185">
        <f t="shared" si="60"/>
        <v>700</v>
      </c>
      <c r="N676" s="143" t="str">
        <f>IFERROR(VLOOKUP(D676, Product_Category!A:B, 2, FALSE), "Uncategorized")</f>
        <v>MCC</v>
      </c>
      <c r="O676" s="186">
        <f t="shared" si="62"/>
        <v>35000</v>
      </c>
      <c r="P676" s="185">
        <f t="shared" si="61"/>
        <v>700</v>
      </c>
      <c r="Q676" s="143">
        <v>2023</v>
      </c>
      <c r="R676" s="143" t="str">
        <f>IFERROR(VLOOKUP(G676,'SOURCE COMPANY'!A:B, 2, FALSE), "")</f>
        <v>SHREEJI PHARMA</v>
      </c>
      <c r="S676" s="143" t="str">
        <f>IFERROR(VLOOKUP(H676,'CUSTOMER NAME'!A:B, 2, FALSE), "")</f>
        <v>DAT LABS</v>
      </c>
    </row>
    <row r="677" spans="1:19">
      <c r="A677" s="191" t="s">
        <v>909</v>
      </c>
      <c r="B677" s="121">
        <v>1000</v>
      </c>
      <c r="C677" s="121" t="s">
        <v>7</v>
      </c>
      <c r="D677" s="121" t="s">
        <v>3048</v>
      </c>
      <c r="E677" s="121">
        <v>3</v>
      </c>
      <c r="F677" s="121" t="s">
        <v>9</v>
      </c>
      <c r="G677" s="199" t="s">
        <v>627</v>
      </c>
      <c r="H677" s="121" t="s">
        <v>3459</v>
      </c>
      <c r="I677" s="187" t="s">
        <v>3389</v>
      </c>
      <c r="J677" s="184">
        <f>IF(F677="USD", E677, E677 * IFERROR(VLOOKUP(F677, EXCHANGE_RATE!A:B, 2, FALSE), "Currency not found"))</f>
        <v>3</v>
      </c>
      <c r="K677" s="184">
        <f t="shared" si="59"/>
        <v>3</v>
      </c>
      <c r="L677" s="184">
        <f>IF(C677="MTS", B677, B677 * IFERROR(VLOOKUP(C677, 'QTY_CONVERSIONS '!A:B, 2, FALSE), "Units not  found"))</f>
        <v>1</v>
      </c>
      <c r="M677" s="185">
        <f t="shared" si="60"/>
        <v>3000</v>
      </c>
      <c r="N677" s="143" t="str">
        <f>IFERROR(VLOOKUP(D677, Product_Category!A:B, 2, FALSE), "Uncategorized")</f>
        <v>CROSCARMELLOSE SODIUM</v>
      </c>
      <c r="O677" s="186">
        <f t="shared" si="62"/>
        <v>3000</v>
      </c>
      <c r="P677" s="185">
        <f t="shared" si="61"/>
        <v>3000</v>
      </c>
      <c r="Q677" s="143">
        <v>2023</v>
      </c>
      <c r="R677" s="143" t="str">
        <f>IFERROR(VLOOKUP(G677,'SOURCE COMPANY'!A:B, 2, FALSE), "")</f>
        <v>SANJAY CHEMICALS</v>
      </c>
      <c r="S677" s="143" t="str">
        <f>IFERROR(VLOOKUP(H677,'CUSTOMER NAME'!A:B, 2, FALSE), "")</f>
        <v>DAWA LIMITED</v>
      </c>
    </row>
    <row r="678" spans="1:19">
      <c r="A678" s="85" t="s">
        <v>909</v>
      </c>
      <c r="B678" s="199">
        <v>3000</v>
      </c>
      <c r="C678" s="199" t="s">
        <v>7</v>
      </c>
      <c r="D678" s="199" t="s">
        <v>519</v>
      </c>
      <c r="E678" s="147">
        <v>2.0799584000000002</v>
      </c>
      <c r="F678" s="199" t="s">
        <v>9</v>
      </c>
      <c r="G678" s="199" t="s">
        <v>627</v>
      </c>
      <c r="H678" s="199" t="s">
        <v>917</v>
      </c>
      <c r="I678" s="183" t="str">
        <f>I677</f>
        <v>October</v>
      </c>
      <c r="J678" s="184">
        <f>IF(F678="USD", E678, E678 * IFERROR(VLOOKUP(F678, EXCHANGE_RATE!A:B, 2, FALSE), "Currency not found"))</f>
        <v>2.0799584000000002</v>
      </c>
      <c r="K678" s="184">
        <f t="shared" si="59"/>
        <v>2.0799999999999996</v>
      </c>
      <c r="L678" s="184">
        <f>IF(C678="MTS", B678, B678 * IFERROR(VLOOKUP(C678, 'QTY_CONVERSIONS '!A:B, 2, FALSE), "Units not  found"))</f>
        <v>3</v>
      </c>
      <c r="M678" s="185">
        <f t="shared" si="60"/>
        <v>6239.9999999999991</v>
      </c>
      <c r="N678" s="143" t="str">
        <f>IFERROR(VLOOKUP(D678, Product_Category!A:B, 2, FALSE), "Uncategorized")</f>
        <v>MAGNESIUM STEARATE</v>
      </c>
      <c r="O678" s="186">
        <f t="shared" si="62"/>
        <v>2079.9999999999995</v>
      </c>
      <c r="P678" s="185">
        <f t="shared" si="61"/>
        <v>6239.9999999999982</v>
      </c>
      <c r="Q678" s="143">
        <v>2023</v>
      </c>
      <c r="R678" s="143" t="str">
        <f>IFERROR(VLOOKUP(G678,'SOURCE COMPANY'!A:B, 2, FALSE), "")</f>
        <v>SANJAY CHEMICALS</v>
      </c>
      <c r="S678" s="143" t="str">
        <f>IFERROR(VLOOKUP(H678,'CUSTOMER NAME'!A:B, 2, FALSE), "")</f>
        <v>DAWA LIMITED</v>
      </c>
    </row>
    <row r="679" spans="1:19">
      <c r="A679" s="191" t="s">
        <v>816</v>
      </c>
      <c r="B679" s="121">
        <v>50</v>
      </c>
      <c r="C679" s="121" t="s">
        <v>7</v>
      </c>
      <c r="D679" s="121" t="s">
        <v>3048</v>
      </c>
      <c r="E679" s="121">
        <v>31</v>
      </c>
      <c r="F679" s="121" t="s">
        <v>9</v>
      </c>
      <c r="G679" s="134" t="s">
        <v>2998</v>
      </c>
      <c r="H679" s="121" t="s">
        <v>3397</v>
      </c>
      <c r="I679" s="187" t="s">
        <v>3389</v>
      </c>
      <c r="J679" s="184">
        <f>IF(F679="USD", E679, E679 * IFERROR(VLOOKUP(F679, EXCHANGE_RATE!A:B, 2, FALSE), "Currency not found"))</f>
        <v>31</v>
      </c>
      <c r="K679" s="184">
        <f t="shared" si="59"/>
        <v>31</v>
      </c>
      <c r="L679" s="184">
        <f>IF(C679="MTS", B679, B679 * IFERROR(VLOOKUP(C679, 'QTY_CONVERSIONS '!A:B, 2, FALSE), "Units not  found"))</f>
        <v>0.05</v>
      </c>
      <c r="M679" s="185">
        <f t="shared" si="60"/>
        <v>1550</v>
      </c>
      <c r="N679" s="143" t="str">
        <f>IFERROR(VLOOKUP(D679, Product_Category!A:B, 2, FALSE), "Uncategorized")</f>
        <v>CROSCARMELLOSE SODIUM</v>
      </c>
      <c r="O679" s="186">
        <f t="shared" si="62"/>
        <v>31000</v>
      </c>
      <c r="P679" s="185">
        <f t="shared" si="61"/>
        <v>1550</v>
      </c>
      <c r="Q679" s="143">
        <v>2023</v>
      </c>
      <c r="R679" s="143" t="str">
        <f>IFERROR(VLOOKUP(G679,'SOURCE COMPANY'!A:B, 2, FALSE), "")</f>
        <v>SIGNET</v>
      </c>
      <c r="S679" s="143" t="str">
        <f>IFERROR(VLOOKUP(H679,'CUSTOMER NAME'!A:B, 2, FALSE), "")</f>
        <v>DBL PHARMA</v>
      </c>
    </row>
    <row r="680" spans="1:19">
      <c r="A680" s="87" t="s">
        <v>922</v>
      </c>
      <c r="B680" s="204">
        <v>20000</v>
      </c>
      <c r="C680" s="198" t="s">
        <v>7</v>
      </c>
      <c r="D680" s="198" t="s">
        <v>586</v>
      </c>
      <c r="E680" s="207">
        <v>10.15</v>
      </c>
      <c r="F680" s="198" t="s">
        <v>9</v>
      </c>
      <c r="G680" s="134" t="s">
        <v>59</v>
      </c>
      <c r="H680" s="198" t="s">
        <v>2495</v>
      </c>
      <c r="I680" s="183" t="str">
        <f t="shared" ref="I680:I687" si="63">I679</f>
        <v>October</v>
      </c>
      <c r="J680" s="184">
        <f>IF(F680="USD", E680, E680 * IFERROR(VLOOKUP(F680, EXCHANGE_RATE!A:B, 2, FALSE), "Currency not found"))</f>
        <v>10.15</v>
      </c>
      <c r="K680" s="184">
        <f t="shared" si="59"/>
        <v>10.15</v>
      </c>
      <c r="L680" s="184">
        <f>IF(C680="MTS", B680, B680 * IFERROR(VLOOKUP(C680, 'QTY_CONVERSIONS '!A:B, 2, FALSE), "Units not  found"))</f>
        <v>20</v>
      </c>
      <c r="M680" s="185">
        <f t="shared" si="60"/>
        <v>203000</v>
      </c>
      <c r="N680" s="143" t="str">
        <f>IFERROR(VLOOKUP(D680, Product_Category!A:B, 2, FALSE), "Uncategorized")</f>
        <v>CROSCARMELLOSE SODIUM</v>
      </c>
      <c r="O680" s="186">
        <f t="shared" si="62"/>
        <v>10150</v>
      </c>
      <c r="P680" s="185">
        <f t="shared" si="61"/>
        <v>203000</v>
      </c>
      <c r="Q680" s="143">
        <v>2023</v>
      </c>
      <c r="R680" s="143" t="str">
        <f>IFERROR(VLOOKUP(G680,'SOURCE COMPANY'!A:B, 2, FALSE), "")</f>
        <v>JRS PHARMA</v>
      </c>
      <c r="S680" s="143" t="str">
        <f>IFERROR(VLOOKUP(H680,'CUSTOMER NAME'!A:B, 2, FALSE), "")</f>
        <v>DERIVADOS MACROQUIMICOS SA DE CV</v>
      </c>
    </row>
    <row r="681" spans="1:19">
      <c r="A681" s="85" t="s">
        <v>645</v>
      </c>
      <c r="B681" s="199">
        <v>20000</v>
      </c>
      <c r="C681" s="199" t="s">
        <v>7</v>
      </c>
      <c r="D681" s="199" t="s">
        <v>586</v>
      </c>
      <c r="E681" s="147">
        <v>10.15</v>
      </c>
      <c r="F681" s="199" t="s">
        <v>9</v>
      </c>
      <c r="G681" s="134" t="s">
        <v>59</v>
      </c>
      <c r="H681" s="199" t="s">
        <v>646</v>
      </c>
      <c r="I681" s="183" t="str">
        <f t="shared" si="63"/>
        <v>October</v>
      </c>
      <c r="J681" s="184">
        <f>IF(F681="USD", E681, E681 * IFERROR(VLOOKUP(F681, EXCHANGE_RATE!A:B, 2, FALSE), "Currency not found"))</f>
        <v>10.15</v>
      </c>
      <c r="K681" s="184">
        <f t="shared" si="59"/>
        <v>10.15</v>
      </c>
      <c r="L681" s="184">
        <f>IF(C681="MTS", B681, B681 * IFERROR(VLOOKUP(C681, 'QTY_CONVERSIONS '!A:B, 2, FALSE), "Units not  found"))</f>
        <v>20</v>
      </c>
      <c r="M681" s="185">
        <f t="shared" si="60"/>
        <v>203000</v>
      </c>
      <c r="N681" s="143" t="str">
        <f>IFERROR(VLOOKUP(D681, Product_Category!A:B, 2, FALSE), "Uncategorized")</f>
        <v>CROSCARMELLOSE SODIUM</v>
      </c>
      <c r="O681" s="186">
        <f t="shared" si="62"/>
        <v>10150</v>
      </c>
      <c r="P681" s="185">
        <f t="shared" si="61"/>
        <v>203000</v>
      </c>
      <c r="Q681" s="143">
        <v>2023</v>
      </c>
      <c r="R681" s="143" t="str">
        <f>IFERROR(VLOOKUP(G681,'SOURCE COMPANY'!A:B, 2, FALSE), "")</f>
        <v>JRS PHARMA</v>
      </c>
      <c r="S681" s="143" t="str">
        <f>IFERROR(VLOOKUP(H681,'CUSTOMER NAME'!A:B, 2, FALSE), "")</f>
        <v>DERIVADOS MACROQUIMICOS SA DE CV</v>
      </c>
    </row>
    <row r="682" spans="1:19">
      <c r="A682" s="88" t="s">
        <v>922</v>
      </c>
      <c r="B682" s="200">
        <v>20000</v>
      </c>
      <c r="C682" s="200" t="s">
        <v>7</v>
      </c>
      <c r="D682" s="200" t="s">
        <v>1097</v>
      </c>
      <c r="E682" s="150">
        <v>2.63</v>
      </c>
      <c r="F682" s="200" t="s">
        <v>9</v>
      </c>
      <c r="G682" s="136" t="s">
        <v>59</v>
      </c>
      <c r="H682" s="200" t="s">
        <v>646</v>
      </c>
      <c r="I682" s="183" t="str">
        <f t="shared" si="63"/>
        <v>October</v>
      </c>
      <c r="J682" s="184">
        <f>IF(F682="USD", E682, E682 * IFERROR(VLOOKUP(F682, EXCHANGE_RATE!A:B, 2, FALSE), "Currency not found"))</f>
        <v>2.63</v>
      </c>
      <c r="K682" s="184">
        <f t="shared" si="59"/>
        <v>2.63</v>
      </c>
      <c r="L682" s="184">
        <f>IF(C682="MTS", B682, B682 * IFERROR(VLOOKUP(C682, 'QTY_CONVERSIONS '!A:B, 2, FALSE), "Units not  found"))</f>
        <v>20</v>
      </c>
      <c r="M682" s="185">
        <f t="shared" si="60"/>
        <v>52600</v>
      </c>
      <c r="N682" s="143" t="str">
        <f>IFERROR(VLOOKUP(D682, Product_Category!A:B, 2, FALSE), "Uncategorized")</f>
        <v>MCC</v>
      </c>
      <c r="O682" s="186">
        <f t="shared" si="62"/>
        <v>2630</v>
      </c>
      <c r="P682" s="185">
        <f t="shared" si="61"/>
        <v>52600</v>
      </c>
      <c r="Q682" s="143">
        <v>2023</v>
      </c>
      <c r="R682" s="143" t="str">
        <f>IFERROR(VLOOKUP(G682,'SOURCE COMPANY'!A:B, 2, FALSE), "")</f>
        <v>JRS PHARMA</v>
      </c>
      <c r="S682" s="143" t="str">
        <f>IFERROR(VLOOKUP(H682,'CUSTOMER NAME'!A:B, 2, FALSE), "")</f>
        <v>DERIVADOS MACROQUIMICOS SA DE CV</v>
      </c>
    </row>
    <row r="683" spans="1:19">
      <c r="A683" s="88" t="s">
        <v>922</v>
      </c>
      <c r="B683" s="200">
        <v>20000</v>
      </c>
      <c r="C683" s="200" t="s">
        <v>7</v>
      </c>
      <c r="D683" s="200" t="s">
        <v>1205</v>
      </c>
      <c r="E683" s="150">
        <v>2.63</v>
      </c>
      <c r="F683" s="200" t="s">
        <v>9</v>
      </c>
      <c r="G683" s="136" t="s">
        <v>59</v>
      </c>
      <c r="H683" s="200" t="s">
        <v>646</v>
      </c>
      <c r="I683" s="183" t="str">
        <f t="shared" si="63"/>
        <v>October</v>
      </c>
      <c r="J683" s="184">
        <f>IF(F683="USD", E683, E683 * IFERROR(VLOOKUP(F683, EXCHANGE_RATE!A:B, 2, FALSE), "Currency not found"))</f>
        <v>2.63</v>
      </c>
      <c r="K683" s="184">
        <f t="shared" si="59"/>
        <v>2.63</v>
      </c>
      <c r="L683" s="184">
        <f>IF(C683="MTS", B683, B683 * IFERROR(VLOOKUP(C683, 'QTY_CONVERSIONS '!A:B, 2, FALSE), "Units not  found"))</f>
        <v>20</v>
      </c>
      <c r="M683" s="185">
        <f t="shared" si="60"/>
        <v>52600</v>
      </c>
      <c r="N683" s="143" t="str">
        <f>IFERROR(VLOOKUP(D683, Product_Category!A:B, 2, FALSE), "Uncategorized")</f>
        <v>MCC</v>
      </c>
      <c r="O683" s="186">
        <f t="shared" si="62"/>
        <v>2630</v>
      </c>
      <c r="P683" s="185">
        <f t="shared" si="61"/>
        <v>52600</v>
      </c>
      <c r="Q683" s="143">
        <v>2023</v>
      </c>
      <c r="R683" s="143" t="str">
        <f>IFERROR(VLOOKUP(G683,'SOURCE COMPANY'!A:B, 2, FALSE), "")</f>
        <v>JRS PHARMA</v>
      </c>
      <c r="S683" s="143" t="str">
        <f>IFERROR(VLOOKUP(H683,'CUSTOMER NAME'!A:B, 2, FALSE), "")</f>
        <v>DERIVADOS MACROQUIMICOS SA DE CV</v>
      </c>
    </row>
    <row r="684" spans="1:19">
      <c r="A684" s="87" t="s">
        <v>1510</v>
      </c>
      <c r="B684" s="198">
        <v>20000</v>
      </c>
      <c r="C684" s="198" t="s">
        <v>7</v>
      </c>
      <c r="D684" s="198" t="s">
        <v>1438</v>
      </c>
      <c r="E684" s="45">
        <v>3.95</v>
      </c>
      <c r="F684" s="198" t="s">
        <v>9</v>
      </c>
      <c r="G684" s="134" t="s">
        <v>59</v>
      </c>
      <c r="H684" s="198" t="s">
        <v>646</v>
      </c>
      <c r="I684" s="183" t="str">
        <f t="shared" si="63"/>
        <v>October</v>
      </c>
      <c r="J684" s="184">
        <f>IF(F684="USD", E684, E684 * IFERROR(VLOOKUP(F684, EXCHANGE_RATE!A:B, 2, FALSE), "Currency not found"))</f>
        <v>3.95</v>
      </c>
      <c r="K684" s="184">
        <f t="shared" si="59"/>
        <v>3.95</v>
      </c>
      <c r="L684" s="184">
        <f>IF(C684="MTS", B684, B684 * IFERROR(VLOOKUP(C684, 'QTY_CONVERSIONS '!A:B, 2, FALSE), "Units not  found"))</f>
        <v>20</v>
      </c>
      <c r="M684" s="185">
        <f t="shared" si="60"/>
        <v>79000</v>
      </c>
      <c r="N684" s="143" t="str">
        <f>IFERROR(VLOOKUP(D684, Product_Category!A:B, 2, FALSE), "Uncategorized")</f>
        <v>SSG</v>
      </c>
      <c r="O684" s="186">
        <f t="shared" si="62"/>
        <v>3950</v>
      </c>
      <c r="P684" s="185">
        <f t="shared" si="61"/>
        <v>79000</v>
      </c>
      <c r="Q684" s="143">
        <v>2023</v>
      </c>
      <c r="R684" s="143" t="str">
        <f>IFERROR(VLOOKUP(G684,'SOURCE COMPANY'!A:B, 2, FALSE), "")</f>
        <v>JRS PHARMA</v>
      </c>
      <c r="S684" s="143" t="str">
        <f>IFERROR(VLOOKUP(H684,'CUSTOMER NAME'!A:B, 2, FALSE), "")</f>
        <v>DERIVADOS MACROQUIMICOS SA DE CV</v>
      </c>
    </row>
    <row r="685" spans="1:19">
      <c r="A685" s="85" t="s">
        <v>922</v>
      </c>
      <c r="B685" s="199">
        <v>20000</v>
      </c>
      <c r="C685" s="199" t="s">
        <v>7</v>
      </c>
      <c r="D685" s="199" t="s">
        <v>555</v>
      </c>
      <c r="E685" s="147">
        <v>2.25</v>
      </c>
      <c r="F685" s="199" t="s">
        <v>9</v>
      </c>
      <c r="G685" s="134" t="s">
        <v>59</v>
      </c>
      <c r="H685" s="199" t="s">
        <v>923</v>
      </c>
      <c r="I685" s="183" t="str">
        <f t="shared" si="63"/>
        <v>October</v>
      </c>
      <c r="J685" s="184">
        <f>IF(F685="USD", E685, E685 * IFERROR(VLOOKUP(F685, EXCHANGE_RATE!A:B, 2, FALSE), "Currency not found"))</f>
        <v>2.25</v>
      </c>
      <c r="K685" s="184">
        <f t="shared" si="59"/>
        <v>2.25</v>
      </c>
      <c r="L685" s="184">
        <f>IF(C685="MTS", B685, B685 * IFERROR(VLOOKUP(C685, 'QTY_CONVERSIONS '!A:B, 2, FALSE), "Units not  found"))</f>
        <v>20</v>
      </c>
      <c r="M685" s="185">
        <f t="shared" si="60"/>
        <v>45000</v>
      </c>
      <c r="N685" s="143" t="str">
        <f>IFERROR(VLOOKUP(D685, Product_Category!A:B, 2, FALSE), "Uncategorized")</f>
        <v>MCC</v>
      </c>
      <c r="O685" s="186">
        <f t="shared" si="62"/>
        <v>2250</v>
      </c>
      <c r="P685" s="185">
        <f t="shared" si="61"/>
        <v>45000</v>
      </c>
      <c r="Q685" s="143">
        <v>2023</v>
      </c>
      <c r="R685" s="143" t="str">
        <f>IFERROR(VLOOKUP(G685,'SOURCE COMPANY'!A:B, 2, FALSE), "")</f>
        <v>JRS PHARMA</v>
      </c>
      <c r="S685" s="143" t="str">
        <f>IFERROR(VLOOKUP(H685,'CUSTOMER NAME'!A:B, 2, FALSE), "")</f>
        <v>DERIVADOS MACROQUIMICOS SA DE CV</v>
      </c>
    </row>
    <row r="686" spans="1:19">
      <c r="A686" s="85" t="s">
        <v>922</v>
      </c>
      <c r="B686" s="199">
        <v>20000</v>
      </c>
      <c r="C686" s="199" t="s">
        <v>7</v>
      </c>
      <c r="D686" s="199" t="s">
        <v>555</v>
      </c>
      <c r="E686" s="147">
        <v>2.25</v>
      </c>
      <c r="F686" s="199" t="s">
        <v>9</v>
      </c>
      <c r="G686" s="134" t="s">
        <v>59</v>
      </c>
      <c r="H686" s="199" t="s">
        <v>923</v>
      </c>
      <c r="I686" s="183" t="str">
        <f t="shared" si="63"/>
        <v>October</v>
      </c>
      <c r="J686" s="184">
        <f>IF(F686="USD", E686, E686 * IFERROR(VLOOKUP(F686, EXCHANGE_RATE!A:B, 2, FALSE), "Currency not found"))</f>
        <v>2.25</v>
      </c>
      <c r="K686" s="184">
        <f t="shared" si="59"/>
        <v>2.25</v>
      </c>
      <c r="L686" s="184">
        <f>IF(C686="MTS", B686, B686 * IFERROR(VLOOKUP(C686, 'QTY_CONVERSIONS '!A:B, 2, FALSE), "Units not  found"))</f>
        <v>20</v>
      </c>
      <c r="M686" s="185">
        <f t="shared" si="60"/>
        <v>45000</v>
      </c>
      <c r="N686" s="143" t="str">
        <f>IFERROR(VLOOKUP(D686, Product_Category!A:B, 2, FALSE), "Uncategorized")</f>
        <v>MCC</v>
      </c>
      <c r="O686" s="186">
        <f t="shared" si="62"/>
        <v>2250</v>
      </c>
      <c r="P686" s="185">
        <f t="shared" si="61"/>
        <v>45000</v>
      </c>
      <c r="Q686" s="143">
        <v>2023</v>
      </c>
      <c r="R686" s="143" t="str">
        <f>IFERROR(VLOOKUP(G686,'SOURCE COMPANY'!A:B, 2, FALSE), "")</f>
        <v>JRS PHARMA</v>
      </c>
      <c r="S686" s="143" t="str">
        <f>IFERROR(VLOOKUP(H686,'CUSTOMER NAME'!A:B, 2, FALSE), "")</f>
        <v>DERIVADOS MACROQUIMICOS SA DE CV</v>
      </c>
    </row>
    <row r="687" spans="1:19">
      <c r="A687" s="85" t="s">
        <v>922</v>
      </c>
      <c r="B687" s="199">
        <v>20000</v>
      </c>
      <c r="C687" s="199" t="s">
        <v>7</v>
      </c>
      <c r="D687" s="199" t="s">
        <v>173</v>
      </c>
      <c r="E687" s="147">
        <v>4.7</v>
      </c>
      <c r="F687" s="199" t="s">
        <v>9</v>
      </c>
      <c r="G687" s="134" t="s">
        <v>59</v>
      </c>
      <c r="H687" s="199" t="s">
        <v>923</v>
      </c>
      <c r="I687" s="183" t="str">
        <f t="shared" si="63"/>
        <v>October</v>
      </c>
      <c r="J687" s="184">
        <f>IF(F687="USD", E687, E687 * IFERROR(VLOOKUP(F687, EXCHANGE_RATE!A:B, 2, FALSE), "Currency not found"))</f>
        <v>4.7</v>
      </c>
      <c r="K687" s="184">
        <f t="shared" si="59"/>
        <v>4.7</v>
      </c>
      <c r="L687" s="184">
        <f>IF(C687="MTS", B687, B687 * IFERROR(VLOOKUP(C687, 'QTY_CONVERSIONS '!A:B, 2, FALSE), "Units not  found"))</f>
        <v>20</v>
      </c>
      <c r="M687" s="185">
        <f t="shared" si="60"/>
        <v>94000</v>
      </c>
      <c r="N687" s="143" t="str">
        <f>IFERROR(VLOOKUP(D687, Product_Category!A:B, 2, FALSE), "Uncategorized")</f>
        <v>SSG</v>
      </c>
      <c r="O687" s="186">
        <f t="shared" si="62"/>
        <v>4700</v>
      </c>
      <c r="P687" s="185">
        <f t="shared" si="61"/>
        <v>94000</v>
      </c>
      <c r="Q687" s="143">
        <v>2023</v>
      </c>
      <c r="R687" s="143" t="str">
        <f>IFERROR(VLOOKUP(G687,'SOURCE COMPANY'!A:B, 2, FALSE), "")</f>
        <v>JRS PHARMA</v>
      </c>
      <c r="S687" s="143" t="str">
        <f>IFERROR(VLOOKUP(H687,'CUSTOMER NAME'!A:B, 2, FALSE), "")</f>
        <v>DERIVADOS MACROQUIMICOS SA DE CV</v>
      </c>
    </row>
    <row r="688" spans="1:19">
      <c r="A688" s="191" t="s">
        <v>922</v>
      </c>
      <c r="B688" s="121">
        <v>20000</v>
      </c>
      <c r="C688" s="121" t="s">
        <v>7</v>
      </c>
      <c r="D688" s="121" t="s">
        <v>601</v>
      </c>
      <c r="E688" s="121">
        <v>4.95</v>
      </c>
      <c r="F688" s="121" t="s">
        <v>9</v>
      </c>
      <c r="G688" s="134" t="s">
        <v>59</v>
      </c>
      <c r="H688" s="121" t="s">
        <v>3154</v>
      </c>
      <c r="I688" s="187" t="s">
        <v>3034</v>
      </c>
      <c r="J688" s="184">
        <f>IF(F688="USD", E688, E688 * IFERROR(VLOOKUP(F688, EXCHANGE_RATE!A:B, 2, FALSE), "Currency not found"))</f>
        <v>4.95</v>
      </c>
      <c r="K688" s="184">
        <f t="shared" si="59"/>
        <v>4.95</v>
      </c>
      <c r="L688" s="184">
        <f>IF(C688="MTS", B688, B688 * IFERROR(VLOOKUP(C688, 'QTY_CONVERSIONS '!A:B, 2, FALSE), "Units not  found"))</f>
        <v>20</v>
      </c>
      <c r="M688" s="185">
        <f t="shared" si="60"/>
        <v>99000</v>
      </c>
      <c r="N688" s="143" t="str">
        <f>IFERROR(VLOOKUP(D688, Product_Category!A:B, 2, FALSE), "Uncategorized")</f>
        <v>SSG</v>
      </c>
      <c r="O688" s="186">
        <f t="shared" si="62"/>
        <v>4950</v>
      </c>
      <c r="P688" s="185">
        <f t="shared" si="61"/>
        <v>99000</v>
      </c>
      <c r="Q688" s="143">
        <v>2023</v>
      </c>
      <c r="R688" s="143" t="str">
        <f>IFERROR(VLOOKUP(G688,'SOURCE COMPANY'!A:B, 2, FALSE), "")</f>
        <v>JRS PHARMA</v>
      </c>
      <c r="S688" s="143" t="str">
        <f>IFERROR(VLOOKUP(H688,'CUSTOMER NAME'!A:B, 2, FALSE), "")</f>
        <v>DERIVADOS MACROQUIMICOS SA DE CV</v>
      </c>
    </row>
    <row r="689" spans="1:19">
      <c r="A689" s="87" t="s">
        <v>929</v>
      </c>
      <c r="B689" s="204">
        <v>250</v>
      </c>
      <c r="C689" s="198" t="s">
        <v>7</v>
      </c>
      <c r="D689" s="198" t="s">
        <v>2161</v>
      </c>
      <c r="E689" s="206">
        <v>646.70600000000002</v>
      </c>
      <c r="F689" s="198" t="s">
        <v>1730</v>
      </c>
      <c r="G689" s="134" t="s">
        <v>662</v>
      </c>
      <c r="H689" s="198" t="s">
        <v>2503</v>
      </c>
      <c r="I689" s="183" t="str">
        <f>I688</f>
        <v>September</v>
      </c>
      <c r="J689" s="184">
        <f>IF(F689="USD", E689, E689 * IFERROR(VLOOKUP(F689, EXCHANGE_RATE!A:B, 2, FALSE), "Currency not found"))</f>
        <v>7.760472</v>
      </c>
      <c r="K689" s="184">
        <f t="shared" si="59"/>
        <v>7.77</v>
      </c>
      <c r="L689" s="184">
        <f>IF(C689="MTS", B689, B689 * IFERROR(VLOOKUP(C689, 'QTY_CONVERSIONS '!A:B, 2, FALSE), "Units not  found"))</f>
        <v>0.25</v>
      </c>
      <c r="M689" s="185">
        <f t="shared" si="60"/>
        <v>1942.5</v>
      </c>
      <c r="N689" s="143" t="str">
        <f>IFERROR(VLOOKUP(D689, Product_Category!A:B, 2, FALSE), "Uncategorized")</f>
        <v>CMC</v>
      </c>
      <c r="O689" s="186">
        <f t="shared" si="62"/>
        <v>7770</v>
      </c>
      <c r="P689" s="185">
        <f t="shared" si="61"/>
        <v>1942.5</v>
      </c>
      <c r="Q689" s="143">
        <v>2023</v>
      </c>
      <c r="R689" s="143" t="str">
        <f>IFERROR(VLOOKUP(G689,'SOURCE COMPANY'!A:B, 2, FALSE), "")</f>
        <v>K KUMAR &amp; CO</v>
      </c>
      <c r="S689" s="143" t="str">
        <f>IFERROR(VLOOKUP(H689,'CUSTOMER NAME'!A:B, 2, FALSE), "")</f>
        <v>DEURALI JANTA PHARMA</v>
      </c>
    </row>
    <row r="690" spans="1:19">
      <c r="A690" s="85" t="s">
        <v>929</v>
      </c>
      <c r="B690" s="199">
        <v>100</v>
      </c>
      <c r="C690" s="199" t="s">
        <v>7</v>
      </c>
      <c r="D690" s="199" t="s">
        <v>955</v>
      </c>
      <c r="E690" s="147">
        <v>375.65</v>
      </c>
      <c r="F690" s="199" t="s">
        <v>1730</v>
      </c>
      <c r="G690" s="198" t="s">
        <v>530</v>
      </c>
      <c r="H690" s="199" t="s">
        <v>956</v>
      </c>
      <c r="I690" s="183" t="str">
        <f>I689</f>
        <v>September</v>
      </c>
      <c r="J690" s="184">
        <f>IF(F690="USD", E690, E690 * IFERROR(VLOOKUP(F690, EXCHANGE_RATE!A:B, 2, FALSE), "Currency not found"))</f>
        <v>4.5077999999999996</v>
      </c>
      <c r="K690" s="184">
        <f t="shared" si="59"/>
        <v>4.51</v>
      </c>
      <c r="L690" s="184">
        <f>IF(C690="MTS", B690, B690 * IFERROR(VLOOKUP(C690, 'QTY_CONVERSIONS '!A:B, 2, FALSE), "Units not  found"))</f>
        <v>0.1</v>
      </c>
      <c r="M690" s="185">
        <f t="shared" si="60"/>
        <v>451</v>
      </c>
      <c r="N690" s="143" t="str">
        <f>IFERROR(VLOOKUP(D690, Product_Category!A:B, 2, FALSE), "Uncategorized")</f>
        <v>MAGNESIUM STEARATE</v>
      </c>
      <c r="O690" s="186">
        <f t="shared" si="62"/>
        <v>4510</v>
      </c>
      <c r="P690" s="185">
        <f t="shared" si="61"/>
        <v>451</v>
      </c>
      <c r="Q690" s="143">
        <v>2023</v>
      </c>
      <c r="R690" s="143" t="str">
        <f>IFERROR(VLOOKUP(G690,'SOURCE COMPANY'!A:B, 2, FALSE), "")</f>
        <v>NITIKA PHARMA</v>
      </c>
      <c r="S690" s="143" t="str">
        <f>IFERROR(VLOOKUP(H690,'CUSTOMER NAME'!A:B, 2, FALSE), "")</f>
        <v>DEURALI JANTA PHARMA</v>
      </c>
    </row>
    <row r="691" spans="1:19">
      <c r="A691" s="188" t="s">
        <v>929</v>
      </c>
      <c r="B691" s="124">
        <v>25</v>
      </c>
      <c r="C691" s="124" t="s">
        <v>7</v>
      </c>
      <c r="D691" s="124" t="s">
        <v>3014</v>
      </c>
      <c r="E691" s="124">
        <v>9.4</v>
      </c>
      <c r="F691" s="124" t="s">
        <v>9</v>
      </c>
      <c r="G691" s="136" t="s">
        <v>662</v>
      </c>
      <c r="H691" s="124" t="s">
        <v>3185</v>
      </c>
      <c r="I691" s="187" t="s">
        <v>3034</v>
      </c>
      <c r="J691" s="184">
        <f>IF(F691="USD", E691, E691 * IFERROR(VLOOKUP(F691, EXCHANGE_RATE!A:B, 2, FALSE), "Currency not found"))</f>
        <v>9.4</v>
      </c>
      <c r="K691" s="184">
        <f t="shared" si="59"/>
        <v>9.4</v>
      </c>
      <c r="L691" s="184">
        <f>IF(C691="MTS", B691, B691 * IFERROR(VLOOKUP(C691, 'QTY_CONVERSIONS '!A:B, 2, FALSE), "Units not  found"))</f>
        <v>2.5000000000000001E-2</v>
      </c>
      <c r="M691" s="185">
        <f t="shared" si="60"/>
        <v>235</v>
      </c>
      <c r="N691" s="143" t="str">
        <f>IFERROR(VLOOKUP(D691, Product_Category!A:B, 2, FALSE), "Uncategorized")</f>
        <v>CMC</v>
      </c>
      <c r="O691" s="186">
        <f t="shared" si="62"/>
        <v>9400</v>
      </c>
      <c r="P691" s="185">
        <f t="shared" si="61"/>
        <v>235</v>
      </c>
      <c r="Q691" s="143">
        <v>2023</v>
      </c>
      <c r="R691" s="143" t="str">
        <f>IFERROR(VLOOKUP(G691,'SOURCE COMPANY'!A:B, 2, FALSE), "")</f>
        <v>K KUMAR &amp; CO</v>
      </c>
      <c r="S691" s="143" t="str">
        <f>IFERROR(VLOOKUP(H691,'CUSTOMER NAME'!A:B, 2, FALSE), "")</f>
        <v>DEURALI JANTA PHARMA</v>
      </c>
    </row>
    <row r="692" spans="1:19">
      <c r="A692" s="192" t="s">
        <v>172</v>
      </c>
      <c r="B692" s="134">
        <v>20000</v>
      </c>
      <c r="C692" s="134" t="s">
        <v>7</v>
      </c>
      <c r="D692" s="134" t="s">
        <v>3894</v>
      </c>
      <c r="E692" s="134">
        <v>3.11</v>
      </c>
      <c r="F692" s="134" t="s">
        <v>1718</v>
      </c>
      <c r="G692" s="199" t="s">
        <v>88</v>
      </c>
      <c r="H692" s="134" t="s">
        <v>88</v>
      </c>
      <c r="I692" s="187" t="s">
        <v>3893</v>
      </c>
      <c r="J692" s="184">
        <f>IF(F692="USD", E692, E692 * IFERROR(VLOOKUP(F692, EXCHANGE_RATE!A:B, 2, FALSE), "Currency not found"))</f>
        <v>3.3277000000000001</v>
      </c>
      <c r="K692" s="184">
        <f t="shared" si="59"/>
        <v>3.3299999999999996</v>
      </c>
      <c r="L692" s="184">
        <f>IF(C692="MTS", B692, B692 * IFERROR(VLOOKUP(C692, 'QTY_CONVERSIONS '!A:B, 2, FALSE), "Units not  found"))</f>
        <v>20</v>
      </c>
      <c r="M692" s="185">
        <f t="shared" si="60"/>
        <v>66599.999999999985</v>
      </c>
      <c r="N692" s="143" t="str">
        <f>IFERROR(VLOOKUP(D692, Product_Category!A:B, 2, FALSE), "Uncategorized")</f>
        <v>MCC</v>
      </c>
      <c r="O692" s="186">
        <f t="shared" si="62"/>
        <v>3329.9999999999995</v>
      </c>
      <c r="P692" s="185">
        <f t="shared" si="61"/>
        <v>66599.999999999985</v>
      </c>
      <c r="Q692" s="143">
        <v>2023</v>
      </c>
      <c r="R692" s="143" t="str">
        <f>IFERROR(VLOOKUP(G692,'SOURCE COMPANY'!A:B, 2, FALSE), "")</f>
        <v>DFE PHARMA</v>
      </c>
      <c r="S692" s="143" t="str">
        <f>IFERROR(VLOOKUP(H692,'CUSTOMER NAME'!A:B, 2, FALSE), "")</f>
        <v>DFE PHARMA</v>
      </c>
    </row>
    <row r="693" spans="1:19">
      <c r="A693" s="87" t="s">
        <v>816</v>
      </c>
      <c r="B693" s="204">
        <v>1500</v>
      </c>
      <c r="C693" s="198" t="s">
        <v>7</v>
      </c>
      <c r="D693" s="198" t="s">
        <v>955</v>
      </c>
      <c r="E693" s="207">
        <v>2.6</v>
      </c>
      <c r="F693" s="198" t="s">
        <v>9</v>
      </c>
      <c r="G693" s="198" t="s">
        <v>530</v>
      </c>
      <c r="H693" s="198" t="s">
        <v>510</v>
      </c>
      <c r="I693" s="183" t="str">
        <f>I692</f>
        <v>December</v>
      </c>
      <c r="J693" s="184">
        <f>IF(F693="USD", E693, E693 * IFERROR(VLOOKUP(F693, EXCHANGE_RATE!A:B, 2, FALSE), "Currency not found"))</f>
        <v>2.6</v>
      </c>
      <c r="K693" s="184">
        <f t="shared" si="59"/>
        <v>2.6</v>
      </c>
      <c r="L693" s="184">
        <f>IF(C693="MTS", B693, B693 * IFERROR(VLOOKUP(C693, 'QTY_CONVERSIONS '!A:B, 2, FALSE), "Units not  found"))</f>
        <v>1.5</v>
      </c>
      <c r="M693" s="185">
        <f t="shared" si="60"/>
        <v>3900</v>
      </c>
      <c r="N693" s="143" t="str">
        <f>IFERROR(VLOOKUP(D693, Product_Category!A:B, 2, FALSE), "Uncategorized")</f>
        <v>MAGNESIUM STEARATE</v>
      </c>
      <c r="O693" s="186">
        <f t="shared" si="62"/>
        <v>2600</v>
      </c>
      <c r="P693" s="185">
        <f t="shared" si="61"/>
        <v>3900</v>
      </c>
      <c r="Q693" s="143">
        <v>2023</v>
      </c>
      <c r="R693" s="143" t="str">
        <f>IFERROR(VLOOKUP(G693,'SOURCE COMPANY'!A:B, 2, FALSE), "")</f>
        <v>NITIKA PHARMA</v>
      </c>
      <c r="S693" s="143" t="str">
        <f>IFERROR(VLOOKUP(H693,'CUSTOMER NAME'!A:B, 2, FALSE), "")</f>
        <v>TO THE ORDER</v>
      </c>
    </row>
    <row r="694" spans="1:19">
      <c r="A694" s="87" t="s">
        <v>816</v>
      </c>
      <c r="B694" s="33">
        <v>3000</v>
      </c>
      <c r="C694" s="198" t="s">
        <v>7</v>
      </c>
      <c r="D694" s="198" t="s">
        <v>1436</v>
      </c>
      <c r="E694" s="46">
        <v>2.61</v>
      </c>
      <c r="F694" s="198" t="s">
        <v>9</v>
      </c>
      <c r="G694" s="134" t="s">
        <v>319</v>
      </c>
      <c r="H694" s="198" t="s">
        <v>510</v>
      </c>
      <c r="I694" s="183" t="s">
        <v>2560</v>
      </c>
      <c r="J694" s="184">
        <f>IF(F694="USD", E694, E694 * IFERROR(VLOOKUP(F694, EXCHANGE_RATE!A:B, 2, FALSE), "Currency not found"))</f>
        <v>2.61</v>
      </c>
      <c r="K694" s="184">
        <f t="shared" si="59"/>
        <v>2.61</v>
      </c>
      <c r="L694" s="184">
        <f>IF(C694="MTS", B694, B694 * IFERROR(VLOOKUP(C694, 'QTY_CONVERSIONS '!A:B, 2, FALSE), "Units not  found"))</f>
        <v>3</v>
      </c>
      <c r="M694" s="185">
        <f t="shared" si="60"/>
        <v>7830</v>
      </c>
      <c r="N694" s="143" t="str">
        <f>IFERROR(VLOOKUP(D694, Product_Category!A:B, 2, FALSE), "Uncategorized")</f>
        <v>MAGNESIUM STEARATE</v>
      </c>
      <c r="O694" s="186">
        <f t="shared" si="62"/>
        <v>2610</v>
      </c>
      <c r="P694" s="185">
        <f t="shared" si="61"/>
        <v>7830</v>
      </c>
      <c r="Q694" s="143">
        <v>2023</v>
      </c>
      <c r="R694" s="143" t="str">
        <f>IFERROR(VLOOKUP(G694,'SOURCE COMPANY'!A:B, 2, FALSE), "")</f>
        <v>VASA PHARMA</v>
      </c>
      <c r="S694" s="143" t="str">
        <f>IFERROR(VLOOKUP(H694,'CUSTOMER NAME'!A:B, 2, FALSE), "")</f>
        <v>TO THE ORDER</v>
      </c>
    </row>
    <row r="695" spans="1:19">
      <c r="A695" s="88" t="s">
        <v>816</v>
      </c>
      <c r="B695" s="200">
        <v>90000</v>
      </c>
      <c r="C695" s="200" t="s">
        <v>7</v>
      </c>
      <c r="D695" s="200" t="s">
        <v>19</v>
      </c>
      <c r="E695" s="150">
        <v>1.325</v>
      </c>
      <c r="F695" s="200" t="s">
        <v>9</v>
      </c>
      <c r="G695" s="136" t="s">
        <v>2783</v>
      </c>
      <c r="H695" s="200" t="s">
        <v>1146</v>
      </c>
      <c r="I695" s="183" t="str">
        <f t="shared" ref="I695:I706" si="64">I694</f>
        <v>Jan</v>
      </c>
      <c r="J695" s="184">
        <f>IF(F695="USD", E695, E695 * IFERROR(VLOOKUP(F695, EXCHANGE_RATE!A:B, 2, FALSE), "Currency not found"))</f>
        <v>1.325</v>
      </c>
      <c r="K695" s="184">
        <f t="shared" si="59"/>
        <v>1.33</v>
      </c>
      <c r="L695" s="184">
        <f>IF(C695="MTS", B695, B695 * IFERROR(VLOOKUP(C695, 'QTY_CONVERSIONS '!A:B, 2, FALSE), "Units not  found"))</f>
        <v>90</v>
      </c>
      <c r="M695" s="185">
        <f t="shared" si="60"/>
        <v>119700</v>
      </c>
      <c r="N695" s="143" t="str">
        <f>IFERROR(VLOOKUP(D695, Product_Category!A:B, 2, FALSE), "Uncategorized")</f>
        <v>CMC</v>
      </c>
      <c r="O695" s="186">
        <f t="shared" si="62"/>
        <v>1330</v>
      </c>
      <c r="P695" s="185">
        <f t="shared" si="61"/>
        <v>119700</v>
      </c>
      <c r="Q695" s="143">
        <v>2023</v>
      </c>
      <c r="R695" s="143" t="str">
        <f>IFERROR(VLOOKUP(G695,'SOURCE COMPANY'!A:B, 2, FALSE), "")</f>
        <v>Dhariyal Polymers</v>
      </c>
      <c r="S695" s="143" t="str">
        <f>IFERROR(VLOOKUP(H695,'CUSTOMER NAME'!A:B, 2, FALSE), "")</f>
        <v>UNILEVER</v>
      </c>
    </row>
    <row r="696" spans="1:19">
      <c r="A696" s="87" t="s">
        <v>816</v>
      </c>
      <c r="B696" s="33">
        <v>3000</v>
      </c>
      <c r="C696" s="198" t="s">
        <v>7</v>
      </c>
      <c r="D696" s="198" t="s">
        <v>19</v>
      </c>
      <c r="E696" s="46">
        <v>4.5250000000000004</v>
      </c>
      <c r="F696" s="198" t="s">
        <v>9</v>
      </c>
      <c r="G696" s="134" t="s">
        <v>2783</v>
      </c>
      <c r="H696" s="198" t="s">
        <v>1146</v>
      </c>
      <c r="I696" s="183" t="str">
        <f t="shared" si="64"/>
        <v>Jan</v>
      </c>
      <c r="J696" s="184">
        <f>IF(F696="USD", E696, E696 * IFERROR(VLOOKUP(F696, EXCHANGE_RATE!A:B, 2, FALSE), "Currency not found"))</f>
        <v>4.5250000000000004</v>
      </c>
      <c r="K696" s="184">
        <f t="shared" si="59"/>
        <v>4.5299999999999994</v>
      </c>
      <c r="L696" s="184">
        <f>IF(C696="MTS", B696, B696 * IFERROR(VLOOKUP(C696, 'QTY_CONVERSIONS '!A:B, 2, FALSE), "Units not  found"))</f>
        <v>3</v>
      </c>
      <c r="M696" s="185">
        <f t="shared" si="60"/>
        <v>13589.999999999998</v>
      </c>
      <c r="N696" s="143" t="str">
        <f>IFERROR(VLOOKUP(D696, Product_Category!A:B, 2, FALSE), "Uncategorized")</f>
        <v>CMC</v>
      </c>
      <c r="O696" s="186">
        <f t="shared" si="62"/>
        <v>4529.9999999999991</v>
      </c>
      <c r="P696" s="185">
        <f t="shared" si="61"/>
        <v>13589.999999999996</v>
      </c>
      <c r="Q696" s="143">
        <v>2023</v>
      </c>
      <c r="R696" s="143" t="str">
        <f>IFERROR(VLOOKUP(G696,'SOURCE COMPANY'!A:B, 2, FALSE), "")</f>
        <v>Dhariyal Polymers</v>
      </c>
      <c r="S696" s="143" t="str">
        <f>IFERROR(VLOOKUP(H696,'CUSTOMER NAME'!A:B, 2, FALSE), "")</f>
        <v>UNILEVER</v>
      </c>
    </row>
    <row r="697" spans="1:19">
      <c r="A697" s="87" t="s">
        <v>816</v>
      </c>
      <c r="B697" s="33">
        <v>90000</v>
      </c>
      <c r="C697" s="198" t="s">
        <v>7</v>
      </c>
      <c r="D697" s="198" t="s">
        <v>1902</v>
      </c>
      <c r="E697" s="46">
        <v>1.325</v>
      </c>
      <c r="F697" s="198" t="s">
        <v>9</v>
      </c>
      <c r="G697" s="134" t="s">
        <v>2783</v>
      </c>
      <c r="H697" s="198" t="s">
        <v>1146</v>
      </c>
      <c r="I697" s="183" t="str">
        <f t="shared" si="64"/>
        <v>Jan</v>
      </c>
      <c r="J697" s="184">
        <f>IF(F697="USD", E697, E697 * IFERROR(VLOOKUP(F697, EXCHANGE_RATE!A:B, 2, FALSE), "Currency not found"))</f>
        <v>1.325</v>
      </c>
      <c r="K697" s="184">
        <f t="shared" si="59"/>
        <v>1.33</v>
      </c>
      <c r="L697" s="184">
        <f>IF(C697="MTS", B697, B697 * IFERROR(VLOOKUP(C697, 'QTY_CONVERSIONS '!A:B, 2, FALSE), "Units not  found"))</f>
        <v>90</v>
      </c>
      <c r="M697" s="185">
        <f t="shared" si="60"/>
        <v>119700</v>
      </c>
      <c r="N697" s="143" t="str">
        <f>IFERROR(VLOOKUP(D697, Product_Category!A:B, 2, FALSE), "Uncategorized")</f>
        <v>CMC</v>
      </c>
      <c r="O697" s="186">
        <f t="shared" si="62"/>
        <v>1330</v>
      </c>
      <c r="P697" s="185">
        <f t="shared" si="61"/>
        <v>119700</v>
      </c>
      <c r="Q697" s="143">
        <v>2023</v>
      </c>
      <c r="R697" s="143" t="str">
        <f>IFERROR(VLOOKUP(G697,'SOURCE COMPANY'!A:B, 2, FALSE), "")</f>
        <v>Dhariyal Polymers</v>
      </c>
      <c r="S697" s="143" t="str">
        <f>IFERROR(VLOOKUP(H697,'CUSTOMER NAME'!A:B, 2, FALSE), "")</f>
        <v>UNILEVER</v>
      </c>
    </row>
    <row r="698" spans="1:19">
      <c r="A698" s="87" t="s">
        <v>816</v>
      </c>
      <c r="B698" s="33">
        <v>90000</v>
      </c>
      <c r="C698" s="198" t="s">
        <v>7</v>
      </c>
      <c r="D698" s="198" t="s">
        <v>1902</v>
      </c>
      <c r="E698" s="46">
        <v>1.325</v>
      </c>
      <c r="F698" s="198" t="s">
        <v>9</v>
      </c>
      <c r="G698" s="134" t="s">
        <v>2783</v>
      </c>
      <c r="H698" s="198" t="s">
        <v>1146</v>
      </c>
      <c r="I698" s="183" t="str">
        <f t="shared" si="64"/>
        <v>Jan</v>
      </c>
      <c r="J698" s="184">
        <f>IF(F698="USD", E698, E698 * IFERROR(VLOOKUP(F698, EXCHANGE_RATE!A:B, 2, FALSE), "Currency not found"))</f>
        <v>1.325</v>
      </c>
      <c r="K698" s="184">
        <f t="shared" si="59"/>
        <v>1.33</v>
      </c>
      <c r="L698" s="184">
        <f>IF(C698="MTS", B698, B698 * IFERROR(VLOOKUP(C698, 'QTY_CONVERSIONS '!A:B, 2, FALSE), "Units not  found"))</f>
        <v>90</v>
      </c>
      <c r="M698" s="185">
        <f t="shared" si="60"/>
        <v>119700</v>
      </c>
      <c r="N698" s="143" t="str">
        <f>IFERROR(VLOOKUP(D698, Product_Category!A:B, 2, FALSE), "Uncategorized")</f>
        <v>CMC</v>
      </c>
      <c r="O698" s="186">
        <f t="shared" si="62"/>
        <v>1330</v>
      </c>
      <c r="P698" s="185">
        <f t="shared" si="61"/>
        <v>119700</v>
      </c>
      <c r="Q698" s="143">
        <v>2023</v>
      </c>
      <c r="R698" s="143" t="str">
        <f>IFERROR(VLOOKUP(G698,'SOURCE COMPANY'!A:B, 2, FALSE), "")</f>
        <v>Dhariyal Polymers</v>
      </c>
      <c r="S698" s="143" t="str">
        <f>IFERROR(VLOOKUP(H698,'CUSTOMER NAME'!A:B, 2, FALSE), "")</f>
        <v>UNILEVER</v>
      </c>
    </row>
    <row r="699" spans="1:19">
      <c r="A699" s="87" t="s">
        <v>816</v>
      </c>
      <c r="B699" s="33">
        <v>90000</v>
      </c>
      <c r="C699" s="198" t="s">
        <v>7</v>
      </c>
      <c r="D699" s="198" t="s">
        <v>19</v>
      </c>
      <c r="E699" s="46">
        <v>1.33</v>
      </c>
      <c r="F699" s="198" t="s">
        <v>9</v>
      </c>
      <c r="G699" s="134" t="s">
        <v>2783</v>
      </c>
      <c r="H699" s="198" t="s">
        <v>2106</v>
      </c>
      <c r="I699" s="183" t="str">
        <f t="shared" si="64"/>
        <v>Jan</v>
      </c>
      <c r="J699" s="184">
        <f>IF(F699="USD", E699, E699 * IFERROR(VLOOKUP(F699, EXCHANGE_RATE!A:B, 2, FALSE), "Currency not found"))</f>
        <v>1.33</v>
      </c>
      <c r="K699" s="184">
        <f t="shared" si="59"/>
        <v>1.33</v>
      </c>
      <c r="L699" s="184">
        <f>IF(C699="MTS", B699, B699 * IFERROR(VLOOKUP(C699, 'QTY_CONVERSIONS '!A:B, 2, FALSE), "Units not  found"))</f>
        <v>90</v>
      </c>
      <c r="M699" s="185">
        <f t="shared" si="60"/>
        <v>119700</v>
      </c>
      <c r="N699" s="143" t="str">
        <f>IFERROR(VLOOKUP(D699, Product_Category!A:B, 2, FALSE), "Uncategorized")</f>
        <v>CMC</v>
      </c>
      <c r="O699" s="186">
        <f t="shared" si="62"/>
        <v>1330</v>
      </c>
      <c r="P699" s="185">
        <f t="shared" si="61"/>
        <v>119700</v>
      </c>
      <c r="Q699" s="143">
        <v>2023</v>
      </c>
      <c r="R699" s="143" t="str">
        <f>IFERROR(VLOOKUP(G699,'SOURCE COMPANY'!A:B, 2, FALSE), "")</f>
        <v>Dhariyal Polymers</v>
      </c>
      <c r="S699" s="143" t="str">
        <f>IFERROR(VLOOKUP(H699,'CUSTOMER NAME'!A:B, 2, FALSE), "")</f>
        <v>UNILEVER  LTD</v>
      </c>
    </row>
    <row r="700" spans="1:19">
      <c r="A700" s="87" t="s">
        <v>816</v>
      </c>
      <c r="B700" s="198">
        <v>7000</v>
      </c>
      <c r="C700" s="198" t="s">
        <v>7</v>
      </c>
      <c r="D700" s="198" t="s">
        <v>519</v>
      </c>
      <c r="E700" s="147">
        <v>2.0499999999999998</v>
      </c>
      <c r="F700" s="198" t="s">
        <v>9</v>
      </c>
      <c r="G700" s="134" t="s">
        <v>3961</v>
      </c>
      <c r="H700" s="198" t="s">
        <v>1147</v>
      </c>
      <c r="I700" s="183" t="str">
        <f t="shared" si="64"/>
        <v>Jan</v>
      </c>
      <c r="J700" s="184">
        <f>IF(F700="USD", E700, E700 * IFERROR(VLOOKUP(F700, EXCHANGE_RATE!A:B, 2, FALSE), "Currency not found"))</f>
        <v>2.0499999999999998</v>
      </c>
      <c r="K700" s="184">
        <f t="shared" si="59"/>
        <v>2.0499999999999998</v>
      </c>
      <c r="L700" s="184">
        <f>IF(C700="MTS", B700, B700 * IFERROR(VLOOKUP(C700, 'QTY_CONVERSIONS '!A:B, 2, FALSE), "Units not  found"))</f>
        <v>7</v>
      </c>
      <c r="M700" s="185">
        <f t="shared" si="60"/>
        <v>14349.999999999998</v>
      </c>
      <c r="N700" s="143" t="str">
        <f>IFERROR(VLOOKUP(D700, Product_Category!A:B, 2, FALSE), "Uncategorized")</f>
        <v>MAGNESIUM STEARATE</v>
      </c>
      <c r="O700" s="186">
        <f t="shared" si="62"/>
        <v>2050</v>
      </c>
      <c r="P700" s="185">
        <f t="shared" si="61"/>
        <v>14350</v>
      </c>
      <c r="Q700" s="143">
        <v>2023</v>
      </c>
      <c r="R700" s="143" t="str">
        <f>IFERROR(VLOOKUP(G700,'SOURCE COMPANY'!A:B, 2, FALSE), "")</f>
        <v>Waylink International</v>
      </c>
      <c r="S700" s="143" t="str">
        <f>IFERROR(VLOOKUP(H700,'CUSTOMER NAME'!A:B, 2, FALSE), "")</f>
        <v>ZENITH PHARMA</v>
      </c>
    </row>
    <row r="701" spans="1:19">
      <c r="A701" s="87" t="s">
        <v>816</v>
      </c>
      <c r="B701" s="198">
        <v>500</v>
      </c>
      <c r="C701" s="198" t="s">
        <v>7</v>
      </c>
      <c r="D701" s="198" t="s">
        <v>533</v>
      </c>
      <c r="E701" s="147">
        <v>2.2999999999999998</v>
      </c>
      <c r="F701" s="198" t="s">
        <v>9</v>
      </c>
      <c r="G701" s="134" t="s">
        <v>3961</v>
      </c>
      <c r="H701" s="198" t="s">
        <v>1147</v>
      </c>
      <c r="I701" s="183" t="str">
        <f t="shared" si="64"/>
        <v>Jan</v>
      </c>
      <c r="J701" s="184">
        <f>IF(F701="USD", E701, E701 * IFERROR(VLOOKUP(F701, EXCHANGE_RATE!A:B, 2, FALSE), "Currency not found"))</f>
        <v>2.2999999999999998</v>
      </c>
      <c r="K701" s="184">
        <f t="shared" si="59"/>
        <v>2.2999999999999998</v>
      </c>
      <c r="L701" s="184">
        <f>IF(C701="MTS", B701, B701 * IFERROR(VLOOKUP(C701, 'QTY_CONVERSIONS '!A:B, 2, FALSE), "Units not  found"))</f>
        <v>0.5</v>
      </c>
      <c r="M701" s="185">
        <f t="shared" si="60"/>
        <v>1150</v>
      </c>
      <c r="N701" s="143" t="str">
        <f>IFERROR(VLOOKUP(D701, Product_Category!A:B, 2, FALSE), "Uncategorized")</f>
        <v>MCC</v>
      </c>
      <c r="O701" s="186">
        <f t="shared" si="62"/>
        <v>2300</v>
      </c>
      <c r="P701" s="185">
        <f t="shared" si="61"/>
        <v>1150</v>
      </c>
      <c r="Q701" s="143">
        <v>2023</v>
      </c>
      <c r="R701" s="143" t="str">
        <f>IFERROR(VLOOKUP(G701,'SOURCE COMPANY'!A:B, 2, FALSE), "")</f>
        <v>Waylink International</v>
      </c>
      <c r="S701" s="143" t="str">
        <f>IFERROR(VLOOKUP(H701,'CUSTOMER NAME'!A:B, 2, FALSE), "")</f>
        <v>ZENITH PHARMA</v>
      </c>
    </row>
    <row r="702" spans="1:19">
      <c r="A702" s="87" t="s">
        <v>816</v>
      </c>
      <c r="B702" s="198">
        <v>100</v>
      </c>
      <c r="C702" s="198" t="s">
        <v>7</v>
      </c>
      <c r="D702" s="198" t="s">
        <v>1148</v>
      </c>
      <c r="E702" s="147">
        <v>4.3499999999999996</v>
      </c>
      <c r="F702" s="198" t="s">
        <v>9</v>
      </c>
      <c r="G702" s="134" t="s">
        <v>3961</v>
      </c>
      <c r="H702" s="198" t="s">
        <v>1147</v>
      </c>
      <c r="I702" s="183" t="str">
        <f t="shared" si="64"/>
        <v>Jan</v>
      </c>
      <c r="J702" s="184">
        <f>IF(F702="USD", E702, E702 * IFERROR(VLOOKUP(F702, EXCHANGE_RATE!A:B, 2, FALSE), "Currency not found"))</f>
        <v>4.3499999999999996</v>
      </c>
      <c r="K702" s="184">
        <f t="shared" si="59"/>
        <v>4.3499999999999996</v>
      </c>
      <c r="L702" s="184">
        <f>IF(C702="MTS", B702, B702 * IFERROR(VLOOKUP(C702, 'QTY_CONVERSIONS '!A:B, 2, FALSE), "Units not  found"))</f>
        <v>0.1</v>
      </c>
      <c r="M702" s="185">
        <f t="shared" si="60"/>
        <v>434.99999999999994</v>
      </c>
      <c r="N702" s="143" t="str">
        <f>IFERROR(VLOOKUP(D702, Product_Category!A:B, 2, FALSE), "Uncategorized")</f>
        <v>MCC</v>
      </c>
      <c r="O702" s="186">
        <f t="shared" si="62"/>
        <v>4350</v>
      </c>
      <c r="P702" s="185">
        <f t="shared" si="61"/>
        <v>435</v>
      </c>
      <c r="Q702" s="143">
        <v>2023</v>
      </c>
      <c r="R702" s="143" t="str">
        <f>IFERROR(VLOOKUP(G702,'SOURCE COMPANY'!A:B, 2, FALSE), "")</f>
        <v>Waylink International</v>
      </c>
      <c r="S702" s="143" t="str">
        <f>IFERROR(VLOOKUP(H702,'CUSTOMER NAME'!A:B, 2, FALSE), "")</f>
        <v>ZENITH PHARMA</v>
      </c>
    </row>
    <row r="703" spans="1:19">
      <c r="A703" s="87" t="s">
        <v>1442</v>
      </c>
      <c r="B703" s="198">
        <v>150</v>
      </c>
      <c r="C703" s="198" t="s">
        <v>7</v>
      </c>
      <c r="D703" s="198" t="s">
        <v>1443</v>
      </c>
      <c r="E703" s="45">
        <v>11.95</v>
      </c>
      <c r="F703" s="198" t="s">
        <v>9</v>
      </c>
      <c r="G703" s="134" t="s">
        <v>2998</v>
      </c>
      <c r="H703" s="199" t="s">
        <v>820</v>
      </c>
      <c r="I703" s="183" t="str">
        <f t="shared" si="64"/>
        <v>Jan</v>
      </c>
      <c r="J703" s="184">
        <f>IF(F703="USD", E703, E703 * IFERROR(VLOOKUP(F703, EXCHANGE_RATE!A:B, 2, FALSE), "Currency not found"))</f>
        <v>11.95</v>
      </c>
      <c r="K703" s="184">
        <f t="shared" si="59"/>
        <v>11.95</v>
      </c>
      <c r="L703" s="184">
        <f>IF(C703="MTS", B703, B703 * IFERROR(VLOOKUP(C703, 'QTY_CONVERSIONS '!A:B, 2, FALSE), "Units not  found"))</f>
        <v>0.15</v>
      </c>
      <c r="M703" s="185">
        <f t="shared" si="60"/>
        <v>1792.5</v>
      </c>
      <c r="N703" s="143" t="str">
        <f>IFERROR(VLOOKUP(D703, Product_Category!A:B, 2, FALSE), "Uncategorized")</f>
        <v>MCC</v>
      </c>
      <c r="O703" s="186">
        <f t="shared" si="62"/>
        <v>11950</v>
      </c>
      <c r="P703" s="185">
        <f t="shared" si="61"/>
        <v>1792.5</v>
      </c>
      <c r="Q703" s="143">
        <v>2023</v>
      </c>
      <c r="R703" s="143" t="str">
        <f>IFERROR(VLOOKUP(G703,'SOURCE COMPANY'!A:B, 2, FALSE), "")</f>
        <v>SIGNET</v>
      </c>
      <c r="S703" s="143" t="str">
        <f>IFERROR(VLOOKUP(H703,'CUSTOMER NAME'!A:B, 2, FALSE), "")</f>
        <v>ADVANCE CHEMICAL</v>
      </c>
    </row>
    <row r="704" spans="1:19">
      <c r="A704" s="87" t="s">
        <v>1442</v>
      </c>
      <c r="B704" s="198">
        <v>1060</v>
      </c>
      <c r="C704" s="198" t="s">
        <v>7</v>
      </c>
      <c r="D704" s="198" t="s">
        <v>1445</v>
      </c>
      <c r="E704" s="45">
        <v>15</v>
      </c>
      <c r="F704" s="198" t="s">
        <v>9</v>
      </c>
      <c r="G704" s="134" t="s">
        <v>2998</v>
      </c>
      <c r="H704" s="198" t="s">
        <v>1446</v>
      </c>
      <c r="I704" s="183" t="str">
        <f t="shared" si="64"/>
        <v>Jan</v>
      </c>
      <c r="J704" s="184">
        <f>IF(F704="USD", E704, E704 * IFERROR(VLOOKUP(F704, EXCHANGE_RATE!A:B, 2, FALSE), "Currency not found"))</f>
        <v>15</v>
      </c>
      <c r="K704" s="184">
        <f t="shared" si="59"/>
        <v>15</v>
      </c>
      <c r="L704" s="184">
        <f>IF(C704="MTS", B704, B704 * IFERROR(VLOOKUP(C704, 'QTY_CONVERSIONS '!A:B, 2, FALSE), "Units not  found"))</f>
        <v>1.06</v>
      </c>
      <c r="M704" s="185">
        <f t="shared" si="60"/>
        <v>15900</v>
      </c>
      <c r="N704" s="143" t="str">
        <f>IFERROR(VLOOKUP(D704, Product_Category!A:B, 2, FALSE), "Uncategorized")</f>
        <v>MCC</v>
      </c>
      <c r="O704" s="186">
        <f t="shared" si="62"/>
        <v>15000</v>
      </c>
      <c r="P704" s="185">
        <f t="shared" si="61"/>
        <v>15900</v>
      </c>
      <c r="Q704" s="143">
        <v>2023</v>
      </c>
      <c r="R704" s="143" t="str">
        <f>IFERROR(VLOOKUP(G704,'SOURCE COMPANY'!A:B, 2, FALSE), "")</f>
        <v>SIGNET</v>
      </c>
      <c r="S704" s="143" t="str">
        <f>IFERROR(VLOOKUP(H704,'CUSTOMER NAME'!A:B, 2, FALSE), "")</f>
        <v>SQUARE LIFESCIENCES</v>
      </c>
    </row>
    <row r="705" spans="1:19">
      <c r="A705" s="87" t="s">
        <v>827</v>
      </c>
      <c r="B705" s="198">
        <v>300</v>
      </c>
      <c r="C705" s="198" t="s">
        <v>7</v>
      </c>
      <c r="D705" s="198" t="s">
        <v>564</v>
      </c>
      <c r="E705" s="147">
        <v>4.95</v>
      </c>
      <c r="F705" s="198" t="s">
        <v>9</v>
      </c>
      <c r="G705" s="198" t="s">
        <v>509</v>
      </c>
      <c r="H705" s="198" t="s">
        <v>510</v>
      </c>
      <c r="I705" s="183" t="str">
        <f t="shared" si="64"/>
        <v>Jan</v>
      </c>
      <c r="J705" s="184">
        <f>IF(F705="USD", E705, E705 * IFERROR(VLOOKUP(F705, EXCHANGE_RATE!A:B, 2, FALSE), "Currency not found"))</f>
        <v>4.95</v>
      </c>
      <c r="K705" s="184">
        <f t="shared" si="59"/>
        <v>4.95</v>
      </c>
      <c r="L705" s="184">
        <f>IF(C705="MTS", B705, B705 * IFERROR(VLOOKUP(C705, 'QTY_CONVERSIONS '!A:B, 2, FALSE), "Units not  found"))</f>
        <v>0.3</v>
      </c>
      <c r="M705" s="185">
        <f t="shared" si="60"/>
        <v>1485</v>
      </c>
      <c r="N705" s="143" t="str">
        <f>IFERROR(VLOOKUP(D705, Product_Category!A:B, 2, FALSE), "Uncategorized")</f>
        <v>CROSCARMELLOSE SODIUM</v>
      </c>
      <c r="O705" s="186">
        <f t="shared" si="62"/>
        <v>4950</v>
      </c>
      <c r="P705" s="185">
        <f t="shared" si="61"/>
        <v>1485</v>
      </c>
      <c r="Q705" s="143">
        <v>2023</v>
      </c>
      <c r="R705" s="143" t="str">
        <f>IFERROR(VLOOKUP(G705,'SOURCE COMPANY'!A:B, 2, FALSE), "")</f>
        <v>JAI RADHE SALES</v>
      </c>
      <c r="S705" s="143" t="str">
        <f>IFERROR(VLOOKUP(H705,'CUSTOMER NAME'!A:B, 2, FALSE), "")</f>
        <v>TO THE ORDER</v>
      </c>
    </row>
    <row r="706" spans="1:19">
      <c r="A706" s="87" t="s">
        <v>827</v>
      </c>
      <c r="B706" s="198">
        <v>300</v>
      </c>
      <c r="C706" s="198" t="s">
        <v>7</v>
      </c>
      <c r="D706" s="198" t="s">
        <v>1151</v>
      </c>
      <c r="E706" s="147">
        <v>3.95</v>
      </c>
      <c r="F706" s="198" t="s">
        <v>9</v>
      </c>
      <c r="G706" s="198" t="s">
        <v>509</v>
      </c>
      <c r="H706" s="198" t="s">
        <v>510</v>
      </c>
      <c r="I706" s="183" t="str">
        <f t="shared" si="64"/>
        <v>Jan</v>
      </c>
      <c r="J706" s="184">
        <f>IF(F706="USD", E706, E706 * IFERROR(VLOOKUP(F706, EXCHANGE_RATE!A:B, 2, FALSE), "Currency not found"))</f>
        <v>3.95</v>
      </c>
      <c r="K706" s="184">
        <f t="shared" ref="K706:K769" si="65">ROUNDUP(J706,2)</f>
        <v>3.95</v>
      </c>
      <c r="L706" s="184">
        <f>IF(C706="MTS", B706, B706 * IFERROR(VLOOKUP(C706, 'QTY_CONVERSIONS '!A:B, 2, FALSE), "Units not  found"))</f>
        <v>0.3</v>
      </c>
      <c r="M706" s="185">
        <f t="shared" ref="M706:M769" si="66">B706*K706</f>
        <v>1185</v>
      </c>
      <c r="N706" s="143" t="str">
        <f>IFERROR(VLOOKUP(D706, Product_Category!A:B, 2, FALSE), "Uncategorized")</f>
        <v>MCC</v>
      </c>
      <c r="O706" s="186">
        <f t="shared" si="62"/>
        <v>3950</v>
      </c>
      <c r="P706" s="185">
        <f t="shared" ref="P706:P769" si="67">L706*O706</f>
        <v>1185</v>
      </c>
      <c r="Q706" s="143">
        <v>2023</v>
      </c>
      <c r="R706" s="143" t="str">
        <f>IFERROR(VLOOKUP(G706,'SOURCE COMPANY'!A:B, 2, FALSE), "")</f>
        <v>JAI RADHE SALES</v>
      </c>
      <c r="S706" s="143" t="str">
        <f>IFERROR(VLOOKUP(H706,'CUSTOMER NAME'!A:B, 2, FALSE), "")</f>
        <v>TO THE ORDER</v>
      </c>
    </row>
    <row r="707" spans="1:19">
      <c r="A707" s="87" t="s">
        <v>183</v>
      </c>
      <c r="B707" s="33">
        <v>3000</v>
      </c>
      <c r="C707" s="198" t="s">
        <v>7</v>
      </c>
      <c r="D707" s="198" t="s">
        <v>1178</v>
      </c>
      <c r="E707" s="46">
        <v>3.5</v>
      </c>
      <c r="F707" s="198" t="s">
        <v>9</v>
      </c>
      <c r="G707" s="134" t="s">
        <v>853</v>
      </c>
      <c r="H707" s="198" t="s">
        <v>510</v>
      </c>
      <c r="I707" s="183" t="s">
        <v>2560</v>
      </c>
      <c r="J707" s="184">
        <f>IF(F707="USD", E707, E707 * IFERROR(VLOOKUP(F707, EXCHANGE_RATE!A:B, 2, FALSE), "Currency not found"))</f>
        <v>3.5</v>
      </c>
      <c r="K707" s="184">
        <f t="shared" si="65"/>
        <v>3.5</v>
      </c>
      <c r="L707" s="184">
        <f>IF(C707="MTS", B707, B707 * IFERROR(VLOOKUP(C707, 'QTY_CONVERSIONS '!A:B, 2, FALSE), "Units not  found"))</f>
        <v>3</v>
      </c>
      <c r="M707" s="185">
        <f t="shared" si="66"/>
        <v>10500</v>
      </c>
      <c r="N707" s="143" t="str">
        <f>IFERROR(VLOOKUP(D707, Product_Category!A:B, 2, FALSE), "Uncategorized")</f>
        <v>MCC</v>
      </c>
      <c r="O707" s="186">
        <f t="shared" ref="O707:O770" si="68">K707*1000</f>
        <v>3500</v>
      </c>
      <c r="P707" s="185">
        <f t="shared" si="67"/>
        <v>10500</v>
      </c>
      <c r="Q707" s="143">
        <v>2023</v>
      </c>
      <c r="R707" s="143" t="str">
        <f>IFERROR(VLOOKUP(G707,'SOURCE COMPANY'!A:B, 2, FALSE), "")</f>
        <v>GEMINI EXPORTS</v>
      </c>
      <c r="S707" s="143" t="str">
        <f>IFERROR(VLOOKUP(H707,'CUSTOMER NAME'!A:B, 2, FALSE), "")</f>
        <v>TO THE ORDER</v>
      </c>
    </row>
    <row r="708" spans="1:19">
      <c r="A708" s="85" t="s">
        <v>12</v>
      </c>
      <c r="B708" s="199">
        <v>22400</v>
      </c>
      <c r="C708" s="199" t="s">
        <v>7</v>
      </c>
      <c r="D708" s="199" t="s">
        <v>556</v>
      </c>
      <c r="E708" s="147">
        <v>2.5579999999999998</v>
      </c>
      <c r="F708" s="199" t="s">
        <v>9</v>
      </c>
      <c r="G708" s="199" t="s">
        <v>557</v>
      </c>
      <c r="H708" s="199" t="s">
        <v>510</v>
      </c>
      <c r="I708" s="183" t="str">
        <f t="shared" ref="I708:I713" si="69">I707</f>
        <v>Jan</v>
      </c>
      <c r="J708" s="184">
        <f>IF(F708="USD", E708, E708 * IFERROR(VLOOKUP(F708, EXCHANGE_RATE!A:B, 2, FALSE), "Currency not found"))</f>
        <v>2.5579999999999998</v>
      </c>
      <c r="K708" s="184">
        <f t="shared" si="65"/>
        <v>2.5599999999999996</v>
      </c>
      <c r="L708" s="184">
        <f>IF(C708="MTS", B708, B708 * IFERROR(VLOOKUP(C708, 'QTY_CONVERSIONS '!A:B, 2, FALSE), "Units not  found"))</f>
        <v>22.400000000000002</v>
      </c>
      <c r="M708" s="185">
        <f t="shared" si="66"/>
        <v>57343.999999999993</v>
      </c>
      <c r="N708" s="143" t="str">
        <f>IFERROR(VLOOKUP(D708, Product_Category!A:B, 2, FALSE), "Uncategorized")</f>
        <v>MCC</v>
      </c>
      <c r="O708" s="186">
        <f t="shared" si="68"/>
        <v>2559.9999999999995</v>
      </c>
      <c r="P708" s="185">
        <f t="shared" si="67"/>
        <v>57343.999999999993</v>
      </c>
      <c r="Q708" s="143">
        <v>2023</v>
      </c>
      <c r="R708" s="143" t="str">
        <f>IFERROR(VLOOKUP(G708,'SOURCE COMPANY'!A:B, 2, FALSE), "")</f>
        <v>N B ENTREPRENEURS</v>
      </c>
      <c r="S708" s="143" t="str">
        <f>IFERROR(VLOOKUP(H708,'CUSTOMER NAME'!A:B, 2, FALSE), "")</f>
        <v>TO THE ORDER</v>
      </c>
    </row>
    <row r="709" spans="1:19">
      <c r="A709" s="87" t="s">
        <v>423</v>
      </c>
      <c r="B709" s="198">
        <v>375</v>
      </c>
      <c r="C709" s="198" t="s">
        <v>7</v>
      </c>
      <c r="D709" s="198" t="s">
        <v>1456</v>
      </c>
      <c r="E709" s="45">
        <v>2.95</v>
      </c>
      <c r="F709" s="198" t="s">
        <v>9</v>
      </c>
      <c r="G709" s="198" t="s">
        <v>732</v>
      </c>
      <c r="H709" s="198" t="s">
        <v>1457</v>
      </c>
      <c r="I709" s="183" t="str">
        <f t="shared" si="69"/>
        <v>Jan</v>
      </c>
      <c r="J709" s="184">
        <f>IF(F709="USD", E709, E709 * IFERROR(VLOOKUP(F709, EXCHANGE_RATE!A:B, 2, FALSE), "Currency not found"))</f>
        <v>2.95</v>
      </c>
      <c r="K709" s="184">
        <f t="shared" si="65"/>
        <v>2.95</v>
      </c>
      <c r="L709" s="184">
        <f>IF(C709="MTS", B709, B709 * IFERROR(VLOOKUP(C709, 'QTY_CONVERSIONS '!A:B, 2, FALSE), "Units not  found"))</f>
        <v>0.375</v>
      </c>
      <c r="M709" s="185">
        <f t="shared" si="66"/>
        <v>1106.25</v>
      </c>
      <c r="N709" s="143" t="str">
        <f>IFERROR(VLOOKUP(D709, Product_Category!A:B, 2, FALSE), "Uncategorized")</f>
        <v>MCC</v>
      </c>
      <c r="O709" s="186">
        <f t="shared" si="68"/>
        <v>2950</v>
      </c>
      <c r="P709" s="185">
        <f t="shared" si="67"/>
        <v>1106.25</v>
      </c>
      <c r="Q709" s="143">
        <v>2023</v>
      </c>
      <c r="R709" s="143" t="str">
        <f>IFERROR(VLOOKUP(G709,'SOURCE COMPANY'!A:B, 2, FALSE), "")</f>
        <v>MAPLE BIOTECH</v>
      </c>
      <c r="S709" s="143" t="str">
        <f>IFERROR(VLOOKUP(H709,'CUSTOMER NAME'!A:B, 2, FALSE), "")</f>
        <v>LABORATORIO GLOBO</v>
      </c>
    </row>
    <row r="710" spans="1:19">
      <c r="A710" s="87" t="s">
        <v>423</v>
      </c>
      <c r="B710" s="198">
        <v>75</v>
      </c>
      <c r="C710" s="198" t="s">
        <v>7</v>
      </c>
      <c r="D710" s="198" t="s">
        <v>1456</v>
      </c>
      <c r="E710" s="45">
        <v>2.95</v>
      </c>
      <c r="F710" s="198" t="s">
        <v>9</v>
      </c>
      <c r="G710" s="198" t="s">
        <v>732</v>
      </c>
      <c r="H710" s="198" t="s">
        <v>1457</v>
      </c>
      <c r="I710" s="183" t="str">
        <f t="shared" si="69"/>
        <v>Jan</v>
      </c>
      <c r="J710" s="184">
        <f>IF(F710="USD", E710, E710 * IFERROR(VLOOKUP(F710, EXCHANGE_RATE!A:B, 2, FALSE), "Currency not found"))</f>
        <v>2.95</v>
      </c>
      <c r="K710" s="184">
        <f t="shared" si="65"/>
        <v>2.95</v>
      </c>
      <c r="L710" s="184">
        <f>IF(C710="MTS", B710, B710 * IFERROR(VLOOKUP(C710, 'QTY_CONVERSIONS '!A:B, 2, FALSE), "Units not  found"))</f>
        <v>7.4999999999999997E-2</v>
      </c>
      <c r="M710" s="185">
        <f t="shared" si="66"/>
        <v>221.25</v>
      </c>
      <c r="N710" s="143" t="str">
        <f>IFERROR(VLOOKUP(D710, Product_Category!A:B, 2, FALSE), "Uncategorized")</f>
        <v>MCC</v>
      </c>
      <c r="O710" s="186">
        <f t="shared" si="68"/>
        <v>2950</v>
      </c>
      <c r="P710" s="185">
        <f t="shared" si="67"/>
        <v>221.25</v>
      </c>
      <c r="Q710" s="143">
        <v>2023</v>
      </c>
      <c r="R710" s="143" t="str">
        <f>IFERROR(VLOOKUP(G710,'SOURCE COMPANY'!A:B, 2, FALSE), "")</f>
        <v>MAPLE BIOTECH</v>
      </c>
      <c r="S710" s="143" t="str">
        <f>IFERROR(VLOOKUP(H710,'CUSTOMER NAME'!A:B, 2, FALSE), "")</f>
        <v>LABORATORIO GLOBO</v>
      </c>
    </row>
    <row r="711" spans="1:19">
      <c r="A711" s="87" t="s">
        <v>423</v>
      </c>
      <c r="B711" s="198">
        <v>100</v>
      </c>
      <c r="C711" s="198" t="s">
        <v>7</v>
      </c>
      <c r="D711" s="198" t="s">
        <v>721</v>
      </c>
      <c r="E711" s="45">
        <v>3.5</v>
      </c>
      <c r="F711" s="198" t="s">
        <v>9</v>
      </c>
      <c r="G711" s="198" t="s">
        <v>732</v>
      </c>
      <c r="H711" s="198" t="s">
        <v>1457</v>
      </c>
      <c r="I711" s="183" t="str">
        <f t="shared" si="69"/>
        <v>Jan</v>
      </c>
      <c r="J711" s="184">
        <f>IF(F711="USD", E711, E711 * IFERROR(VLOOKUP(F711, EXCHANGE_RATE!A:B, 2, FALSE), "Currency not found"))</f>
        <v>3.5</v>
      </c>
      <c r="K711" s="184">
        <f t="shared" si="65"/>
        <v>3.5</v>
      </c>
      <c r="L711" s="184">
        <f>IF(C711="MTS", B711, B711 * IFERROR(VLOOKUP(C711, 'QTY_CONVERSIONS '!A:B, 2, FALSE), "Units not  found"))</f>
        <v>0.1</v>
      </c>
      <c r="M711" s="185">
        <f t="shared" si="66"/>
        <v>350</v>
      </c>
      <c r="N711" s="143" t="str">
        <f>IFERROR(VLOOKUP(D711, Product_Category!A:B, 2, FALSE), "Uncategorized")</f>
        <v>MCC</v>
      </c>
      <c r="O711" s="186">
        <f t="shared" si="68"/>
        <v>3500</v>
      </c>
      <c r="P711" s="185">
        <f t="shared" si="67"/>
        <v>350</v>
      </c>
      <c r="Q711" s="143">
        <v>2023</v>
      </c>
      <c r="R711" s="143" t="str">
        <f>IFERROR(VLOOKUP(G711,'SOURCE COMPANY'!A:B, 2, FALSE), "")</f>
        <v>MAPLE BIOTECH</v>
      </c>
      <c r="S711" s="143" t="str">
        <f>IFERROR(VLOOKUP(H711,'CUSTOMER NAME'!A:B, 2, FALSE), "")</f>
        <v>LABORATORIO GLOBO</v>
      </c>
    </row>
    <row r="712" spans="1:19">
      <c r="A712" s="85" t="s">
        <v>830</v>
      </c>
      <c r="B712" s="199">
        <v>7000</v>
      </c>
      <c r="C712" s="199" t="s">
        <v>7</v>
      </c>
      <c r="D712" s="199" t="s">
        <v>831</v>
      </c>
      <c r="E712" s="147">
        <v>2.2999540000000001</v>
      </c>
      <c r="F712" s="199" t="s">
        <v>9</v>
      </c>
      <c r="G712" s="199" t="s">
        <v>832</v>
      </c>
      <c r="H712" s="199" t="s">
        <v>833</v>
      </c>
      <c r="I712" s="183" t="str">
        <f t="shared" si="69"/>
        <v>Jan</v>
      </c>
      <c r="J712" s="184">
        <f>IF(F712="USD", E712, E712 * IFERROR(VLOOKUP(F712, EXCHANGE_RATE!A:B, 2, FALSE), "Currency not found"))</f>
        <v>2.2999540000000001</v>
      </c>
      <c r="K712" s="184">
        <f t="shared" si="65"/>
        <v>2.2999999999999998</v>
      </c>
      <c r="L712" s="184">
        <f>IF(C712="MTS", B712, B712 * IFERROR(VLOOKUP(C712, 'QTY_CONVERSIONS '!A:B, 2, FALSE), "Units not  found"))</f>
        <v>7</v>
      </c>
      <c r="M712" s="185">
        <f t="shared" si="66"/>
        <v>16099.999999999998</v>
      </c>
      <c r="N712" s="143" t="str">
        <f>IFERROR(VLOOKUP(D712, Product_Category!A:B, 2, FALSE), "Uncategorized")</f>
        <v>MCC</v>
      </c>
      <c r="O712" s="186">
        <f t="shared" si="68"/>
        <v>2300</v>
      </c>
      <c r="P712" s="185">
        <f t="shared" si="67"/>
        <v>16100</v>
      </c>
      <c r="Q712" s="143">
        <v>2023</v>
      </c>
      <c r="R712" s="143" t="str">
        <f>IFERROR(VLOOKUP(G712,'SOURCE COMPANY'!A:B, 2, FALSE), "")</f>
        <v>UNICORN PHARMACHEM</v>
      </c>
      <c r="S712" s="143" t="str">
        <f>IFERROR(VLOOKUP(H712,'CUSTOMER NAME'!A:B, 2, FALSE), "")</f>
        <v>Banking Entities</v>
      </c>
    </row>
    <row r="713" spans="1:19">
      <c r="A713" s="88" t="s">
        <v>1912</v>
      </c>
      <c r="B713" s="35">
        <v>10000</v>
      </c>
      <c r="C713" s="200" t="s">
        <v>7</v>
      </c>
      <c r="D713" s="200" t="s">
        <v>1094</v>
      </c>
      <c r="E713" s="47">
        <v>3.14</v>
      </c>
      <c r="F713" s="200" t="s">
        <v>1718</v>
      </c>
      <c r="G713" s="203" t="s">
        <v>88</v>
      </c>
      <c r="H713" s="200" t="s">
        <v>1913</v>
      </c>
      <c r="I713" s="183" t="str">
        <f t="shared" si="69"/>
        <v>Jan</v>
      </c>
      <c r="J713" s="184">
        <f>IF(F713="USD", E713, E713 * IFERROR(VLOOKUP(F713, EXCHANGE_RATE!A:B, 2, FALSE), "Currency not found"))</f>
        <v>3.3598000000000003</v>
      </c>
      <c r="K713" s="184">
        <f t="shared" si="65"/>
        <v>3.36</v>
      </c>
      <c r="L713" s="184">
        <f>IF(C713="MTS", B713, B713 * IFERROR(VLOOKUP(C713, 'QTY_CONVERSIONS '!A:B, 2, FALSE), "Units not  found"))</f>
        <v>10</v>
      </c>
      <c r="M713" s="185">
        <f t="shared" si="66"/>
        <v>33600</v>
      </c>
      <c r="N713" s="143" t="str">
        <f>IFERROR(VLOOKUP(D713, Product_Category!A:B, 2, FALSE), "Uncategorized")</f>
        <v>MCC</v>
      </c>
      <c r="O713" s="186">
        <f t="shared" si="68"/>
        <v>3360</v>
      </c>
      <c r="P713" s="185">
        <f t="shared" si="67"/>
        <v>33600</v>
      </c>
      <c r="Q713" s="143">
        <v>2023</v>
      </c>
      <c r="R713" s="143" t="str">
        <f>IFERROR(VLOOKUP(G713,'SOURCE COMPANY'!A:B, 2, FALSE), "")</f>
        <v>DFE PHARMA</v>
      </c>
      <c r="S713" s="143" t="str">
        <f>IFERROR(VLOOKUP(H713,'CUSTOMER NAME'!A:B, 2, FALSE), "")</f>
        <v>LABORATORIOS ANDR</v>
      </c>
    </row>
    <row r="714" spans="1:19">
      <c r="A714" s="87" t="s">
        <v>1458</v>
      </c>
      <c r="B714" s="198">
        <v>10000</v>
      </c>
      <c r="C714" s="198" t="s">
        <v>7</v>
      </c>
      <c r="D714" s="198" t="s">
        <v>1459</v>
      </c>
      <c r="E714" s="45">
        <v>3.07</v>
      </c>
      <c r="F714" s="198" t="s">
        <v>1718</v>
      </c>
      <c r="G714" s="199" t="s">
        <v>88</v>
      </c>
      <c r="H714" s="198" t="s">
        <v>1460</v>
      </c>
      <c r="I714" s="183" t="s">
        <v>2560</v>
      </c>
      <c r="J714" s="184">
        <f>IF(F714="USD", E714, E714 * IFERROR(VLOOKUP(F714, EXCHANGE_RATE!A:B, 2, FALSE), "Currency not found"))</f>
        <v>3.2848999999999999</v>
      </c>
      <c r="K714" s="184">
        <f t="shared" si="65"/>
        <v>3.2899999999999996</v>
      </c>
      <c r="L714" s="184">
        <f>IF(C714="MTS", B714, B714 * IFERROR(VLOOKUP(C714, 'QTY_CONVERSIONS '!A:B, 2, FALSE), "Units not  found"))</f>
        <v>10</v>
      </c>
      <c r="M714" s="185">
        <f t="shared" si="66"/>
        <v>32899.999999999993</v>
      </c>
      <c r="N714" s="143" t="str">
        <f>IFERROR(VLOOKUP(D714, Product_Category!A:B, 2, FALSE), "Uncategorized")</f>
        <v>MCC</v>
      </c>
      <c r="O714" s="186">
        <f t="shared" si="68"/>
        <v>3289.9999999999995</v>
      </c>
      <c r="P714" s="185">
        <f t="shared" si="67"/>
        <v>32899.999999999993</v>
      </c>
      <c r="Q714" s="143">
        <v>2023</v>
      </c>
      <c r="R714" s="143" t="str">
        <f>IFERROR(VLOOKUP(G714,'SOURCE COMPANY'!A:B, 2, FALSE), "")</f>
        <v>DFE PHARMA</v>
      </c>
      <c r="S714" s="143" t="str">
        <f>IFERROR(VLOOKUP(H714,'CUSTOMER NAME'!A:B, 2, FALSE), "")</f>
        <v>LABORATORIOS ANDRO</v>
      </c>
    </row>
    <row r="715" spans="1:19">
      <c r="A715" s="85" t="s">
        <v>193</v>
      </c>
      <c r="B715" s="199">
        <v>9000</v>
      </c>
      <c r="C715" s="199" t="s">
        <v>7</v>
      </c>
      <c r="D715" s="199" t="s">
        <v>840</v>
      </c>
      <c r="E715" s="147">
        <v>2.08</v>
      </c>
      <c r="F715" s="199" t="s">
        <v>1718</v>
      </c>
      <c r="G715" s="121" t="s">
        <v>529</v>
      </c>
      <c r="H715" s="199" t="s">
        <v>510</v>
      </c>
      <c r="I715" s="183" t="s">
        <v>2560</v>
      </c>
      <c r="J715" s="184">
        <f>IF(F715="USD", E715, E715 * IFERROR(VLOOKUP(F715, EXCHANGE_RATE!A:B, 2, FALSE), "Currency not found"))</f>
        <v>2.2256</v>
      </c>
      <c r="K715" s="184">
        <f t="shared" si="65"/>
        <v>2.23</v>
      </c>
      <c r="L715" s="184">
        <f>IF(C715="MTS", B715, B715 * IFERROR(VLOOKUP(C715, 'QTY_CONVERSIONS '!A:B, 2, FALSE), "Units not  found"))</f>
        <v>9</v>
      </c>
      <c r="M715" s="185">
        <f t="shared" si="66"/>
        <v>20070</v>
      </c>
      <c r="N715" s="143" t="str">
        <f>IFERROR(VLOOKUP(D715, Product_Category!A:B, 2, FALSE), "Uncategorized")</f>
        <v>MCC</v>
      </c>
      <c r="O715" s="186">
        <f t="shared" si="68"/>
        <v>2230</v>
      </c>
      <c r="P715" s="185">
        <f t="shared" si="67"/>
        <v>20070</v>
      </c>
      <c r="Q715" s="143">
        <v>2023</v>
      </c>
      <c r="R715" s="143" t="str">
        <f>IFERROR(VLOOKUP(G715,'SOURCE COMPANY'!A:B, 2, FALSE), "")</f>
        <v>Ankit Pulps &amp; Boards</v>
      </c>
      <c r="S715" s="143" t="str">
        <f>IFERROR(VLOOKUP(H715,'CUSTOMER NAME'!A:B, 2, FALSE), "")</f>
        <v>TO THE ORDER</v>
      </c>
    </row>
    <row r="716" spans="1:19">
      <c r="A716" s="192" t="s">
        <v>172</v>
      </c>
      <c r="B716" s="134">
        <v>19850</v>
      </c>
      <c r="C716" s="134" t="s">
        <v>7</v>
      </c>
      <c r="D716" s="134" t="s">
        <v>3568</v>
      </c>
      <c r="E716" s="134">
        <v>2.0299999999999998</v>
      </c>
      <c r="F716" s="134" t="s">
        <v>1718</v>
      </c>
      <c r="G716" s="199" t="s">
        <v>88</v>
      </c>
      <c r="H716" s="134" t="s">
        <v>88</v>
      </c>
      <c r="I716" s="187" t="s">
        <v>3658</v>
      </c>
      <c r="J716" s="184">
        <f>IF(F716="USD", E716, E716 * IFERROR(VLOOKUP(F716, EXCHANGE_RATE!A:B, 2, FALSE), "Currency not found"))</f>
        <v>2.1720999999999999</v>
      </c>
      <c r="K716" s="184">
        <f t="shared" si="65"/>
        <v>2.1799999999999997</v>
      </c>
      <c r="L716" s="184">
        <f>IF(C716="MTS", B716, B716 * IFERROR(VLOOKUP(C716, 'QTY_CONVERSIONS '!A:B, 2, FALSE), "Units not  found"))</f>
        <v>19.850000000000001</v>
      </c>
      <c r="M716" s="185">
        <f t="shared" si="66"/>
        <v>43272.999999999993</v>
      </c>
      <c r="N716" s="143" t="str">
        <f>IFERROR(VLOOKUP(D716, Product_Category!A:B, 2, FALSE), "Uncategorized")</f>
        <v>MCC</v>
      </c>
      <c r="O716" s="186">
        <f t="shared" si="68"/>
        <v>2179.9999999999995</v>
      </c>
      <c r="P716" s="185">
        <f t="shared" si="67"/>
        <v>43272.999999999993</v>
      </c>
      <c r="Q716" s="143">
        <v>2023</v>
      </c>
      <c r="R716" s="143" t="str">
        <f>IFERROR(VLOOKUP(G716,'SOURCE COMPANY'!A:B, 2, FALSE), "")</f>
        <v>DFE PHARMA</v>
      </c>
      <c r="S716" s="143" t="str">
        <f>IFERROR(VLOOKUP(H716,'CUSTOMER NAME'!A:B, 2, FALSE), "")</f>
        <v>DFE PHARMA</v>
      </c>
    </row>
    <row r="717" spans="1:19">
      <c r="A717" s="193" t="s">
        <v>172</v>
      </c>
      <c r="B717" s="136">
        <v>18000</v>
      </c>
      <c r="C717" s="136" t="s">
        <v>7</v>
      </c>
      <c r="D717" s="136" t="s">
        <v>3576</v>
      </c>
      <c r="E717" s="136">
        <v>2.0299999999999998</v>
      </c>
      <c r="F717" s="136" t="s">
        <v>1718</v>
      </c>
      <c r="G717" s="203" t="s">
        <v>88</v>
      </c>
      <c r="H717" s="136" t="s">
        <v>88</v>
      </c>
      <c r="I717" s="187" t="s">
        <v>3658</v>
      </c>
      <c r="J717" s="184">
        <f>IF(F717="USD", E717, E717 * IFERROR(VLOOKUP(F717, EXCHANGE_RATE!A:B, 2, FALSE), "Currency not found"))</f>
        <v>2.1720999999999999</v>
      </c>
      <c r="K717" s="184">
        <f t="shared" si="65"/>
        <v>2.1799999999999997</v>
      </c>
      <c r="L717" s="184">
        <f>IF(C717="MTS", B717, B717 * IFERROR(VLOOKUP(C717, 'QTY_CONVERSIONS '!A:B, 2, FALSE), "Units not  found"))</f>
        <v>18</v>
      </c>
      <c r="M717" s="185">
        <f t="shared" si="66"/>
        <v>39239.999999999993</v>
      </c>
      <c r="N717" s="143" t="str">
        <f>IFERROR(VLOOKUP(D717, Product_Category!A:B, 2, FALSE), "Uncategorized")</f>
        <v>MCC</v>
      </c>
      <c r="O717" s="186">
        <f t="shared" si="68"/>
        <v>2179.9999999999995</v>
      </c>
      <c r="P717" s="185">
        <f t="shared" si="67"/>
        <v>39239.999999999993</v>
      </c>
      <c r="Q717" s="143">
        <v>2023</v>
      </c>
      <c r="R717" s="143" t="str">
        <f>IFERROR(VLOOKUP(G717,'SOURCE COMPANY'!A:B, 2, FALSE), "")</f>
        <v>DFE PHARMA</v>
      </c>
      <c r="S717" s="143" t="str">
        <f>IFERROR(VLOOKUP(H717,'CUSTOMER NAME'!A:B, 2, FALSE), "")</f>
        <v>DFE PHARMA</v>
      </c>
    </row>
    <row r="718" spans="1:19">
      <c r="A718" s="191" t="s">
        <v>3028</v>
      </c>
      <c r="B718" s="121">
        <v>18000</v>
      </c>
      <c r="C718" s="121" t="s">
        <v>7</v>
      </c>
      <c r="D718" s="121" t="s">
        <v>3085</v>
      </c>
      <c r="E718" s="121">
        <v>2.77</v>
      </c>
      <c r="F718" s="121" t="s">
        <v>1718</v>
      </c>
      <c r="G718" s="199" t="s">
        <v>88</v>
      </c>
      <c r="H718" s="121" t="s">
        <v>88</v>
      </c>
      <c r="I718" s="187" t="s">
        <v>3034</v>
      </c>
      <c r="J718" s="184">
        <f>IF(F718="USD", E718, E718 * IFERROR(VLOOKUP(F718, EXCHANGE_RATE!A:B, 2, FALSE), "Currency not found"))</f>
        <v>2.9639000000000002</v>
      </c>
      <c r="K718" s="184">
        <f t="shared" si="65"/>
        <v>2.9699999999999998</v>
      </c>
      <c r="L718" s="184">
        <f>IF(C718="MTS", B718, B718 * IFERROR(VLOOKUP(C718, 'QTY_CONVERSIONS '!A:B, 2, FALSE), "Units not  found"))</f>
        <v>18</v>
      </c>
      <c r="M718" s="185">
        <f t="shared" si="66"/>
        <v>53459.999999999993</v>
      </c>
      <c r="N718" s="143" t="str">
        <f>IFERROR(VLOOKUP(D718, Product_Category!A:B, 2, FALSE), "Uncategorized")</f>
        <v>MCC</v>
      </c>
      <c r="O718" s="186">
        <f t="shared" si="68"/>
        <v>2969.9999999999995</v>
      </c>
      <c r="P718" s="185">
        <f t="shared" si="67"/>
        <v>53459.999999999993</v>
      </c>
      <c r="Q718" s="143">
        <v>2023</v>
      </c>
      <c r="R718" s="143" t="str">
        <f>IFERROR(VLOOKUP(G718,'SOURCE COMPANY'!A:B, 2, FALSE), "")</f>
        <v>DFE PHARMA</v>
      </c>
      <c r="S718" s="143" t="str">
        <f>IFERROR(VLOOKUP(H718,'CUSTOMER NAME'!A:B, 2, FALSE), "")</f>
        <v>DFE PHARMA</v>
      </c>
    </row>
    <row r="719" spans="1:19">
      <c r="A719" s="191" t="s">
        <v>3028</v>
      </c>
      <c r="B719" s="121">
        <v>20000</v>
      </c>
      <c r="C719" s="121" t="s">
        <v>7</v>
      </c>
      <c r="D719" s="121" t="s">
        <v>3287</v>
      </c>
      <c r="E719" s="121">
        <v>2.65</v>
      </c>
      <c r="F719" s="121" t="s">
        <v>1718</v>
      </c>
      <c r="G719" s="199" t="s">
        <v>88</v>
      </c>
      <c r="H719" s="121" t="s">
        <v>88</v>
      </c>
      <c r="I719" s="187" t="s">
        <v>3034</v>
      </c>
      <c r="J719" s="184">
        <f>IF(F719="USD", E719, E719 * IFERROR(VLOOKUP(F719, EXCHANGE_RATE!A:B, 2, FALSE), "Currency not found"))</f>
        <v>2.8355000000000001</v>
      </c>
      <c r="K719" s="184">
        <f t="shared" si="65"/>
        <v>2.84</v>
      </c>
      <c r="L719" s="184">
        <f>IF(C719="MTS", B719, B719 * IFERROR(VLOOKUP(C719, 'QTY_CONVERSIONS '!A:B, 2, FALSE), "Units not  found"))</f>
        <v>20</v>
      </c>
      <c r="M719" s="185">
        <f t="shared" si="66"/>
        <v>56800</v>
      </c>
      <c r="N719" s="143" t="str">
        <f>IFERROR(VLOOKUP(D719, Product_Category!A:B, 2, FALSE), "Uncategorized")</f>
        <v>MCC</v>
      </c>
      <c r="O719" s="186">
        <f t="shared" si="68"/>
        <v>2840</v>
      </c>
      <c r="P719" s="185">
        <f t="shared" si="67"/>
        <v>56800</v>
      </c>
      <c r="Q719" s="143">
        <v>2023</v>
      </c>
      <c r="R719" s="143" t="str">
        <f>IFERROR(VLOOKUP(G719,'SOURCE COMPANY'!A:B, 2, FALSE), "")</f>
        <v>DFE PHARMA</v>
      </c>
      <c r="S719" s="143" t="str">
        <f>IFERROR(VLOOKUP(H719,'CUSTOMER NAME'!A:B, 2, FALSE), "")</f>
        <v>DFE PHARMA</v>
      </c>
    </row>
    <row r="720" spans="1:19">
      <c r="A720" s="192" t="s">
        <v>269</v>
      </c>
      <c r="B720" s="134">
        <v>10000</v>
      </c>
      <c r="C720" s="134" t="s">
        <v>7</v>
      </c>
      <c r="D720" s="134" t="s">
        <v>3085</v>
      </c>
      <c r="E720" s="134">
        <v>3.13</v>
      </c>
      <c r="F720" s="134" t="s">
        <v>1718</v>
      </c>
      <c r="G720" s="199" t="s">
        <v>88</v>
      </c>
      <c r="H720" s="134" t="s">
        <v>3771</v>
      </c>
      <c r="I720" s="187" t="s">
        <v>3658</v>
      </c>
      <c r="J720" s="184">
        <f>IF(F720="USD", E720, E720 * IFERROR(VLOOKUP(F720, EXCHANGE_RATE!A:B, 2, FALSE), "Currency not found"))</f>
        <v>3.3491</v>
      </c>
      <c r="K720" s="184">
        <f t="shared" si="65"/>
        <v>3.3499999999999996</v>
      </c>
      <c r="L720" s="184">
        <f>IF(C720="MTS", B720, B720 * IFERROR(VLOOKUP(C720, 'QTY_CONVERSIONS '!A:B, 2, FALSE), "Units not  found"))</f>
        <v>10</v>
      </c>
      <c r="M720" s="185">
        <f t="shared" si="66"/>
        <v>33500</v>
      </c>
      <c r="N720" s="143" t="str">
        <f>IFERROR(VLOOKUP(D720, Product_Category!A:B, 2, FALSE), "Uncategorized")</f>
        <v>MCC</v>
      </c>
      <c r="O720" s="186">
        <f t="shared" si="68"/>
        <v>3349.9999999999995</v>
      </c>
      <c r="P720" s="185">
        <f t="shared" si="67"/>
        <v>33499.999999999993</v>
      </c>
      <c r="Q720" s="143">
        <v>2023</v>
      </c>
      <c r="R720" s="143" t="str">
        <f>IFERROR(VLOOKUP(G720,'SOURCE COMPANY'!A:B, 2, FALSE), "")</f>
        <v>DFE PHARMA</v>
      </c>
      <c r="S720" s="143" t="str">
        <f>IFERROR(VLOOKUP(H720,'CUSTOMER NAME'!A:B, 2, FALSE), "")</f>
        <v>DFE PHARMA</v>
      </c>
    </row>
    <row r="721" spans="1:19">
      <c r="A721" s="192" t="s">
        <v>269</v>
      </c>
      <c r="B721" s="134">
        <v>10000</v>
      </c>
      <c r="C721" s="134" t="s">
        <v>7</v>
      </c>
      <c r="D721" s="134" t="s">
        <v>3696</v>
      </c>
      <c r="E721" s="134">
        <v>3.53</v>
      </c>
      <c r="F721" s="134" t="s">
        <v>9</v>
      </c>
      <c r="G721" s="199" t="s">
        <v>88</v>
      </c>
      <c r="H721" s="134" t="s">
        <v>3771</v>
      </c>
      <c r="I721" s="187" t="s">
        <v>3658</v>
      </c>
      <c r="J721" s="184">
        <f>IF(F721="USD", E721, E721 * IFERROR(VLOOKUP(F721, EXCHANGE_RATE!A:B, 2, FALSE), "Currency not found"))</f>
        <v>3.53</v>
      </c>
      <c r="K721" s="184">
        <f t="shared" si="65"/>
        <v>3.53</v>
      </c>
      <c r="L721" s="184">
        <f>IF(C721="MTS", B721, B721 * IFERROR(VLOOKUP(C721, 'QTY_CONVERSIONS '!A:B, 2, FALSE), "Units not  found"))</f>
        <v>10</v>
      </c>
      <c r="M721" s="185">
        <f t="shared" si="66"/>
        <v>35300</v>
      </c>
      <c r="N721" s="143" t="str">
        <f>IFERROR(VLOOKUP(D721, Product_Category!A:B, 2, FALSE), "Uncategorized")</f>
        <v>MCC</v>
      </c>
      <c r="O721" s="186">
        <f t="shared" si="68"/>
        <v>3530</v>
      </c>
      <c r="P721" s="185">
        <f t="shared" si="67"/>
        <v>35300</v>
      </c>
      <c r="Q721" s="143">
        <v>2023</v>
      </c>
      <c r="R721" s="143" t="str">
        <f>IFERROR(VLOOKUP(G721,'SOURCE COMPANY'!A:B, 2, FALSE), "")</f>
        <v>DFE PHARMA</v>
      </c>
      <c r="S721" s="143" t="str">
        <f>IFERROR(VLOOKUP(H721,'CUSTOMER NAME'!A:B, 2, FALSE), "")</f>
        <v>DFE PHARMA</v>
      </c>
    </row>
    <row r="722" spans="1:19">
      <c r="A722" s="191" t="s">
        <v>172</v>
      </c>
      <c r="B722" s="121">
        <v>20000</v>
      </c>
      <c r="C722" s="121" t="s">
        <v>7</v>
      </c>
      <c r="D722" s="121" t="s">
        <v>3571</v>
      </c>
      <c r="E722" s="121">
        <v>3.49</v>
      </c>
      <c r="F722" s="121" t="s">
        <v>1718</v>
      </c>
      <c r="G722" s="199" t="s">
        <v>88</v>
      </c>
      <c r="H722" s="121" t="s">
        <v>3572</v>
      </c>
      <c r="I722" s="187" t="s">
        <v>3389</v>
      </c>
      <c r="J722" s="184">
        <f>IF(F722="USD", E722, E722 * IFERROR(VLOOKUP(F722, EXCHANGE_RATE!A:B, 2, FALSE), "Currency not found"))</f>
        <v>3.7343000000000006</v>
      </c>
      <c r="K722" s="184">
        <f t="shared" si="65"/>
        <v>3.7399999999999998</v>
      </c>
      <c r="L722" s="184">
        <f>IF(C722="MTS", B722, B722 * IFERROR(VLOOKUP(C722, 'QTY_CONVERSIONS '!A:B, 2, FALSE), "Units not  found"))</f>
        <v>20</v>
      </c>
      <c r="M722" s="185">
        <f t="shared" si="66"/>
        <v>74800</v>
      </c>
      <c r="N722" s="143" t="str">
        <f>IFERROR(VLOOKUP(D722, Product_Category!A:B, 2, FALSE), "Uncategorized")</f>
        <v>MCC</v>
      </c>
      <c r="O722" s="186">
        <f t="shared" si="68"/>
        <v>3739.9999999999995</v>
      </c>
      <c r="P722" s="185">
        <f t="shared" si="67"/>
        <v>74799.999999999985</v>
      </c>
      <c r="Q722" s="143">
        <v>2023</v>
      </c>
      <c r="R722" s="143" t="str">
        <f>IFERROR(VLOOKUP(G722,'SOURCE COMPANY'!A:B, 2, FALSE), "")</f>
        <v>DFE PHARMA</v>
      </c>
      <c r="S722" s="143" t="str">
        <f>IFERROR(VLOOKUP(H722,'CUSTOMER NAME'!A:B, 2, FALSE), "")</f>
        <v>DFE PHARMA</v>
      </c>
    </row>
    <row r="723" spans="1:19">
      <c r="A723" s="87" t="s">
        <v>816</v>
      </c>
      <c r="B723" s="204">
        <v>300</v>
      </c>
      <c r="C723" s="198" t="s">
        <v>7</v>
      </c>
      <c r="D723" s="198" t="s">
        <v>955</v>
      </c>
      <c r="E723" s="207">
        <v>3.75</v>
      </c>
      <c r="F723" s="198" t="s">
        <v>9</v>
      </c>
      <c r="G723" s="198" t="s">
        <v>530</v>
      </c>
      <c r="H723" s="198" t="s">
        <v>2466</v>
      </c>
      <c r="I723" s="183" t="str">
        <f>I722</f>
        <v>October</v>
      </c>
      <c r="J723" s="184">
        <f>IF(F723="USD", E723, E723 * IFERROR(VLOOKUP(F723, EXCHANGE_RATE!A:B, 2, FALSE), "Currency not found"))</f>
        <v>3.75</v>
      </c>
      <c r="K723" s="184">
        <f t="shared" si="65"/>
        <v>3.75</v>
      </c>
      <c r="L723" s="184">
        <f>IF(C723="MTS", B723, B723 * IFERROR(VLOOKUP(C723, 'QTY_CONVERSIONS '!A:B, 2, FALSE), "Units not  found"))</f>
        <v>0.3</v>
      </c>
      <c r="M723" s="185">
        <f t="shared" si="66"/>
        <v>1125</v>
      </c>
      <c r="N723" s="143" t="str">
        <f>IFERROR(VLOOKUP(D723, Product_Category!A:B, 2, FALSE), "Uncategorized")</f>
        <v>MAGNESIUM STEARATE</v>
      </c>
      <c r="O723" s="186">
        <f t="shared" si="68"/>
        <v>3750</v>
      </c>
      <c r="P723" s="185">
        <f t="shared" si="67"/>
        <v>1125</v>
      </c>
      <c r="Q723" s="143">
        <v>2023</v>
      </c>
      <c r="R723" s="143" t="str">
        <f>IFERROR(VLOOKUP(G723,'SOURCE COMPANY'!A:B, 2, FALSE), "")</f>
        <v>NITIKA PHARMA</v>
      </c>
      <c r="S723" s="143" t="str">
        <f>IFERROR(VLOOKUP(H723,'CUSTOMER NAME'!A:B, 2, FALSE), "")</f>
        <v>DHAKA BANK</v>
      </c>
    </row>
    <row r="724" spans="1:19">
      <c r="A724" s="191" t="s">
        <v>909</v>
      </c>
      <c r="B724" s="121">
        <v>150</v>
      </c>
      <c r="C724" s="121" t="s">
        <v>7</v>
      </c>
      <c r="D724" s="121" t="s">
        <v>910</v>
      </c>
      <c r="E724" s="121">
        <v>2.44</v>
      </c>
      <c r="F724" s="121" t="s">
        <v>9</v>
      </c>
      <c r="G724" s="134" t="s">
        <v>642</v>
      </c>
      <c r="H724" s="121" t="s">
        <v>3138</v>
      </c>
      <c r="I724" s="187" t="s">
        <v>3389</v>
      </c>
      <c r="J724" s="184">
        <f>IF(F724="USD", E724, E724 * IFERROR(VLOOKUP(F724, EXCHANGE_RATE!A:B, 2, FALSE), "Currency not found"))</f>
        <v>2.44</v>
      </c>
      <c r="K724" s="184">
        <f t="shared" si="65"/>
        <v>2.44</v>
      </c>
      <c r="L724" s="184">
        <f>IF(C724="MTS", B724, B724 * IFERROR(VLOOKUP(C724, 'QTY_CONVERSIONS '!A:B, 2, FALSE), "Units not  found"))</f>
        <v>0.15</v>
      </c>
      <c r="M724" s="185">
        <f t="shared" si="66"/>
        <v>366</v>
      </c>
      <c r="N724" s="143" t="str">
        <f>IFERROR(VLOOKUP(D724, Product_Category!A:B, 2, FALSE), "Uncategorized")</f>
        <v>MAGNESIUM STEARATE</v>
      </c>
      <c r="O724" s="186">
        <f t="shared" si="68"/>
        <v>2440</v>
      </c>
      <c r="P724" s="185">
        <f t="shared" si="67"/>
        <v>366</v>
      </c>
      <c r="Q724" s="143">
        <v>2023</v>
      </c>
      <c r="R724" s="143" t="str">
        <f>IFERROR(VLOOKUP(G724,'SOURCE COMPANY'!A:B, 2, FALSE), "")</f>
        <v>ATTAR GLOBAL</v>
      </c>
      <c r="S724" s="143" t="str">
        <f>IFERROR(VLOOKUP(H724,'CUSTOMER NAME'!A:B, 2, FALSE), "")</f>
        <v>DIAMOND TRUST BANK</v>
      </c>
    </row>
    <row r="725" spans="1:19">
      <c r="A725" s="191" t="s">
        <v>909</v>
      </c>
      <c r="B725" s="121">
        <v>25</v>
      </c>
      <c r="C725" s="121" t="s">
        <v>7</v>
      </c>
      <c r="D725" s="121" t="s">
        <v>3048</v>
      </c>
      <c r="E725" s="121">
        <v>3.55</v>
      </c>
      <c r="F725" s="121" t="s">
        <v>9</v>
      </c>
      <c r="G725" s="134" t="s">
        <v>642</v>
      </c>
      <c r="H725" s="121" t="s">
        <v>3138</v>
      </c>
      <c r="I725" s="187" t="s">
        <v>3389</v>
      </c>
      <c r="J725" s="184">
        <f>IF(F725="USD", E725, E725 * IFERROR(VLOOKUP(F725, EXCHANGE_RATE!A:B, 2, FALSE), "Currency not found"))</f>
        <v>3.55</v>
      </c>
      <c r="K725" s="184">
        <f t="shared" si="65"/>
        <v>3.55</v>
      </c>
      <c r="L725" s="184">
        <f>IF(C725="MTS", B725, B725 * IFERROR(VLOOKUP(C725, 'QTY_CONVERSIONS '!A:B, 2, FALSE), "Units not  found"))</f>
        <v>2.5000000000000001E-2</v>
      </c>
      <c r="M725" s="185">
        <f t="shared" si="66"/>
        <v>88.75</v>
      </c>
      <c r="N725" s="143" t="str">
        <f>IFERROR(VLOOKUP(D725, Product_Category!A:B, 2, FALSE), "Uncategorized")</f>
        <v>CROSCARMELLOSE SODIUM</v>
      </c>
      <c r="O725" s="186">
        <f t="shared" si="68"/>
        <v>3550</v>
      </c>
      <c r="P725" s="185">
        <f t="shared" si="67"/>
        <v>88.75</v>
      </c>
      <c r="Q725" s="143">
        <v>2023</v>
      </c>
      <c r="R725" s="143" t="str">
        <f>IFERROR(VLOOKUP(G725,'SOURCE COMPANY'!A:B, 2, FALSE), "")</f>
        <v>ATTAR GLOBAL</v>
      </c>
      <c r="S725" s="143" t="str">
        <f>IFERROR(VLOOKUP(H725,'CUSTOMER NAME'!A:B, 2, FALSE), "")</f>
        <v>DIAMOND TRUST BANK</v>
      </c>
    </row>
    <row r="726" spans="1:19">
      <c r="A726" s="191" t="s">
        <v>909</v>
      </c>
      <c r="B726" s="121">
        <v>50</v>
      </c>
      <c r="C726" s="121" t="s">
        <v>7</v>
      </c>
      <c r="D726" s="121" t="s">
        <v>3048</v>
      </c>
      <c r="E726" s="121">
        <v>3.25</v>
      </c>
      <c r="F726" s="121" t="s">
        <v>9</v>
      </c>
      <c r="G726" s="134" t="s">
        <v>642</v>
      </c>
      <c r="H726" s="121" t="s">
        <v>3138</v>
      </c>
      <c r="I726" s="187" t="s">
        <v>3389</v>
      </c>
      <c r="J726" s="184">
        <f>IF(F726="USD", E726, E726 * IFERROR(VLOOKUP(F726, EXCHANGE_RATE!A:B, 2, FALSE), "Currency not found"))</f>
        <v>3.25</v>
      </c>
      <c r="K726" s="184">
        <f t="shared" si="65"/>
        <v>3.25</v>
      </c>
      <c r="L726" s="184">
        <f>IF(C726="MTS", B726, B726 * IFERROR(VLOOKUP(C726, 'QTY_CONVERSIONS '!A:B, 2, FALSE), "Units not  found"))</f>
        <v>0.05</v>
      </c>
      <c r="M726" s="185">
        <f t="shared" si="66"/>
        <v>162.5</v>
      </c>
      <c r="N726" s="143" t="str">
        <f>IFERROR(VLOOKUP(D726, Product_Category!A:B, 2, FALSE), "Uncategorized")</f>
        <v>CROSCARMELLOSE SODIUM</v>
      </c>
      <c r="O726" s="186">
        <f t="shared" si="68"/>
        <v>3250</v>
      </c>
      <c r="P726" s="185">
        <f t="shared" si="67"/>
        <v>162.5</v>
      </c>
      <c r="Q726" s="143">
        <v>2023</v>
      </c>
      <c r="R726" s="143" t="str">
        <f>IFERROR(VLOOKUP(G726,'SOURCE COMPANY'!A:B, 2, FALSE), "")</f>
        <v>ATTAR GLOBAL</v>
      </c>
      <c r="S726" s="143" t="str">
        <f>IFERROR(VLOOKUP(H726,'CUSTOMER NAME'!A:B, 2, FALSE), "")</f>
        <v>DIAMOND TRUST BANK</v>
      </c>
    </row>
    <row r="727" spans="1:19">
      <c r="A727" s="191" t="s">
        <v>909</v>
      </c>
      <c r="B727" s="121">
        <v>225</v>
      </c>
      <c r="C727" s="121" t="s">
        <v>7</v>
      </c>
      <c r="D727" s="121" t="s">
        <v>3136</v>
      </c>
      <c r="E727" s="121">
        <v>1.91</v>
      </c>
      <c r="F727" s="121" t="s">
        <v>9</v>
      </c>
      <c r="G727" s="134" t="s">
        <v>642</v>
      </c>
      <c r="H727" s="121" t="s">
        <v>3138</v>
      </c>
      <c r="I727" s="187" t="s">
        <v>3034</v>
      </c>
      <c r="J727" s="184">
        <f>IF(F727="USD", E727, E727 * IFERROR(VLOOKUP(F727, EXCHANGE_RATE!A:B, 2, FALSE), "Currency not found"))</f>
        <v>1.91</v>
      </c>
      <c r="K727" s="184">
        <f t="shared" si="65"/>
        <v>1.91</v>
      </c>
      <c r="L727" s="184">
        <f>IF(C727="MTS", B727, B727 * IFERROR(VLOOKUP(C727, 'QTY_CONVERSIONS '!A:B, 2, FALSE), "Units not  found"))</f>
        <v>0.22500000000000001</v>
      </c>
      <c r="M727" s="185">
        <f t="shared" si="66"/>
        <v>429.75</v>
      </c>
      <c r="N727" s="143" t="str">
        <f>IFERROR(VLOOKUP(D727, Product_Category!A:B, 2, FALSE), "Uncategorized")</f>
        <v>MCC</v>
      </c>
      <c r="O727" s="186">
        <f t="shared" si="68"/>
        <v>1910</v>
      </c>
      <c r="P727" s="185">
        <f t="shared" si="67"/>
        <v>429.75</v>
      </c>
      <c r="Q727" s="143">
        <v>2023</v>
      </c>
      <c r="R727" s="143" t="str">
        <f>IFERROR(VLOOKUP(G727,'SOURCE COMPANY'!A:B, 2, FALSE), "")</f>
        <v>ATTAR GLOBAL</v>
      </c>
      <c r="S727" s="143" t="str">
        <f>IFERROR(VLOOKUP(H727,'CUSTOMER NAME'!A:B, 2, FALSE), "")</f>
        <v>DIAMOND TRUST BANK</v>
      </c>
    </row>
    <row r="728" spans="1:19">
      <c r="A728" s="192" t="s">
        <v>922</v>
      </c>
      <c r="B728" s="134">
        <v>8000</v>
      </c>
      <c r="C728" s="134" t="s">
        <v>7</v>
      </c>
      <c r="D728" s="134" t="s">
        <v>1015</v>
      </c>
      <c r="E728" s="134">
        <v>3.2</v>
      </c>
      <c r="F728" s="134" t="s">
        <v>9</v>
      </c>
      <c r="G728" s="134" t="s">
        <v>3470</v>
      </c>
      <c r="H728" s="134" t="s">
        <v>3471</v>
      </c>
      <c r="I728" s="187" t="s">
        <v>3658</v>
      </c>
      <c r="J728" s="184">
        <f>IF(F728="USD", E728, E728 * IFERROR(VLOOKUP(F728, EXCHANGE_RATE!A:B, 2, FALSE), "Currency not found"))</f>
        <v>3.2</v>
      </c>
      <c r="K728" s="184">
        <f t="shared" si="65"/>
        <v>3.2</v>
      </c>
      <c r="L728" s="184">
        <f>IF(C728="MTS", B728, B728 * IFERROR(VLOOKUP(C728, 'QTY_CONVERSIONS '!A:B, 2, FALSE), "Units not  found"))</f>
        <v>8</v>
      </c>
      <c r="M728" s="185">
        <f t="shared" si="66"/>
        <v>25600</v>
      </c>
      <c r="N728" s="143" t="str">
        <f>IFERROR(VLOOKUP(D728, Product_Category!A:B, 2, FALSE), "Uncategorized")</f>
        <v>MCC</v>
      </c>
      <c r="O728" s="186">
        <f t="shared" si="68"/>
        <v>3200</v>
      </c>
      <c r="P728" s="185">
        <f t="shared" si="67"/>
        <v>25600</v>
      </c>
      <c r="Q728" s="143">
        <v>2023</v>
      </c>
      <c r="R728" s="143" t="str">
        <f>IFERROR(VLOOKUP(G728,'SOURCE COMPANY'!A:B, 2, FALSE), "")</f>
        <v>VERVAIN TECH</v>
      </c>
      <c r="S728" s="143" t="str">
        <f>IFERROR(VLOOKUP(H728,'CUSTOMER NAME'!A:B, 2, FALSE), "")</f>
        <v>DIFARME SA DE</v>
      </c>
    </row>
    <row r="729" spans="1:19">
      <c r="A729" s="192" t="s">
        <v>922</v>
      </c>
      <c r="B729" s="134">
        <v>14000</v>
      </c>
      <c r="C729" s="134" t="s">
        <v>7</v>
      </c>
      <c r="D729" s="134" t="s">
        <v>769</v>
      </c>
      <c r="E729" s="134">
        <v>2.75</v>
      </c>
      <c r="F729" s="134" t="s">
        <v>9</v>
      </c>
      <c r="G729" s="134" t="s">
        <v>3470</v>
      </c>
      <c r="H729" s="134" t="s">
        <v>3471</v>
      </c>
      <c r="I729" s="187" t="s">
        <v>3658</v>
      </c>
      <c r="J729" s="184">
        <f>IF(F729="USD", E729, E729 * IFERROR(VLOOKUP(F729, EXCHANGE_RATE!A:B, 2, FALSE), "Currency not found"))</f>
        <v>2.75</v>
      </c>
      <c r="K729" s="184">
        <f t="shared" si="65"/>
        <v>2.75</v>
      </c>
      <c r="L729" s="184">
        <f>IF(C729="MTS", B729, B729 * IFERROR(VLOOKUP(C729, 'QTY_CONVERSIONS '!A:B, 2, FALSE), "Units not  found"))</f>
        <v>14</v>
      </c>
      <c r="M729" s="185">
        <f t="shared" si="66"/>
        <v>38500</v>
      </c>
      <c r="N729" s="143" t="str">
        <f>IFERROR(VLOOKUP(D729, Product_Category!A:B, 2, FALSE), "Uncategorized")</f>
        <v>MCC</v>
      </c>
      <c r="O729" s="186">
        <f t="shared" si="68"/>
        <v>2750</v>
      </c>
      <c r="P729" s="185">
        <f t="shared" si="67"/>
        <v>38500</v>
      </c>
      <c r="Q729" s="143">
        <v>2023</v>
      </c>
      <c r="R729" s="143" t="str">
        <f>IFERROR(VLOOKUP(G729,'SOURCE COMPANY'!A:B, 2, FALSE), "")</f>
        <v>VERVAIN TECH</v>
      </c>
      <c r="S729" s="143" t="str">
        <f>IFERROR(VLOOKUP(H729,'CUSTOMER NAME'!A:B, 2, FALSE), "")</f>
        <v>DIFARME SA DE</v>
      </c>
    </row>
    <row r="730" spans="1:19">
      <c r="A730" s="191" t="s">
        <v>922</v>
      </c>
      <c r="B730" s="121">
        <v>22000</v>
      </c>
      <c r="C730" s="121" t="s">
        <v>7</v>
      </c>
      <c r="D730" s="121" t="s">
        <v>579</v>
      </c>
      <c r="E730" s="121">
        <v>2.67</v>
      </c>
      <c r="F730" s="121" t="s">
        <v>9</v>
      </c>
      <c r="G730" s="134" t="s">
        <v>3470</v>
      </c>
      <c r="H730" s="121" t="s">
        <v>3471</v>
      </c>
      <c r="I730" s="187" t="s">
        <v>3389</v>
      </c>
      <c r="J730" s="184">
        <f>IF(F730="USD", E730, E730 * IFERROR(VLOOKUP(F730, EXCHANGE_RATE!A:B, 2, FALSE), "Currency not found"))</f>
        <v>2.67</v>
      </c>
      <c r="K730" s="184">
        <f t="shared" si="65"/>
        <v>2.67</v>
      </c>
      <c r="L730" s="184">
        <f>IF(C730="MTS", B730, B730 * IFERROR(VLOOKUP(C730, 'QTY_CONVERSIONS '!A:B, 2, FALSE), "Units not  found"))</f>
        <v>22</v>
      </c>
      <c r="M730" s="185">
        <f t="shared" si="66"/>
        <v>58740</v>
      </c>
      <c r="N730" s="143" t="str">
        <f>IFERROR(VLOOKUP(D730, Product_Category!A:B, 2, FALSE), "Uncategorized")</f>
        <v>MCC</v>
      </c>
      <c r="O730" s="186">
        <f t="shared" si="68"/>
        <v>2670</v>
      </c>
      <c r="P730" s="185">
        <f t="shared" si="67"/>
        <v>58740</v>
      </c>
      <c r="Q730" s="143">
        <v>2023</v>
      </c>
      <c r="R730" s="143" t="str">
        <f>IFERROR(VLOOKUP(G730,'SOURCE COMPANY'!A:B, 2, FALSE), "")</f>
        <v>VERVAIN TECH</v>
      </c>
      <c r="S730" s="143" t="str">
        <f>IFERROR(VLOOKUP(H730,'CUSTOMER NAME'!A:B, 2, FALSE), "")</f>
        <v>DIFARME SA DE</v>
      </c>
    </row>
    <row r="731" spans="1:19">
      <c r="A731" s="87" t="s">
        <v>909</v>
      </c>
      <c r="B731" s="198">
        <v>100</v>
      </c>
      <c r="C731" s="198" t="s">
        <v>7</v>
      </c>
      <c r="D731" s="198" t="s">
        <v>1233</v>
      </c>
      <c r="E731" s="147">
        <v>2.85</v>
      </c>
      <c r="F731" s="198" t="s">
        <v>9</v>
      </c>
      <c r="G731" s="198" t="s">
        <v>567</v>
      </c>
      <c r="H731" s="198" t="s">
        <v>1234</v>
      </c>
      <c r="I731" s="183" t="str">
        <f>I730</f>
        <v>October</v>
      </c>
      <c r="J731" s="184">
        <f>IF(F731="USD", E731, E731 * IFERROR(VLOOKUP(F731, EXCHANGE_RATE!A:B, 2, FALSE), "Currency not found"))</f>
        <v>2.85</v>
      </c>
      <c r="K731" s="184">
        <f t="shared" si="65"/>
        <v>2.85</v>
      </c>
      <c r="L731" s="184">
        <f>IF(C731="MTS", B731, B731 * IFERROR(VLOOKUP(C731, 'QTY_CONVERSIONS '!A:B, 2, FALSE), "Units not  found"))</f>
        <v>0.1</v>
      </c>
      <c r="M731" s="185">
        <f t="shared" si="66"/>
        <v>285</v>
      </c>
      <c r="N731" s="143" t="str">
        <f>IFERROR(VLOOKUP(D731, Product_Category!A:B, 2, FALSE), "Uncategorized")</f>
        <v>MAGNESIUM STEARATE</v>
      </c>
      <c r="O731" s="186">
        <f t="shared" si="68"/>
        <v>2850</v>
      </c>
      <c r="P731" s="185">
        <f t="shared" si="67"/>
        <v>285</v>
      </c>
      <c r="Q731" s="143">
        <v>2023</v>
      </c>
      <c r="R731" s="143" t="str">
        <f>IFERROR(VLOOKUP(G731,'SOURCE COMPANY'!A:B, 2, FALSE), "")</f>
        <v>AFRICURE PHARMA</v>
      </c>
      <c r="S731" s="143" t="str">
        <f>IFERROR(VLOOKUP(H731,'CUSTOMER NAME'!A:B, 2, FALSE), "")</f>
        <v>DINLAS PHARMA</v>
      </c>
    </row>
    <row r="732" spans="1:19">
      <c r="A732" s="87" t="s">
        <v>909</v>
      </c>
      <c r="B732" s="33">
        <v>200</v>
      </c>
      <c r="C732" s="198" t="s">
        <v>7</v>
      </c>
      <c r="D732" s="198" t="s">
        <v>2146</v>
      </c>
      <c r="E732" s="46">
        <v>4.45</v>
      </c>
      <c r="F732" s="198" t="s">
        <v>9</v>
      </c>
      <c r="G732" s="198" t="s">
        <v>567</v>
      </c>
      <c r="H732" s="198" t="s">
        <v>1234</v>
      </c>
      <c r="I732" s="183" t="str">
        <f>I731</f>
        <v>October</v>
      </c>
      <c r="J732" s="184">
        <f>IF(F732="USD", E732, E732 * IFERROR(VLOOKUP(F732, EXCHANGE_RATE!A:B, 2, FALSE), "Currency not found"))</f>
        <v>4.45</v>
      </c>
      <c r="K732" s="184">
        <f t="shared" si="65"/>
        <v>4.45</v>
      </c>
      <c r="L732" s="184">
        <f>IF(C732="MTS", B732, B732 * IFERROR(VLOOKUP(C732, 'QTY_CONVERSIONS '!A:B, 2, FALSE), "Units not  found"))</f>
        <v>0.2</v>
      </c>
      <c r="M732" s="185">
        <f t="shared" si="66"/>
        <v>890</v>
      </c>
      <c r="N732" s="143" t="str">
        <f>IFERROR(VLOOKUP(D732, Product_Category!A:B, 2, FALSE), "Uncategorized")</f>
        <v>CROSCARMELLOSE SODIUM</v>
      </c>
      <c r="O732" s="186">
        <f t="shared" si="68"/>
        <v>4450</v>
      </c>
      <c r="P732" s="185">
        <f t="shared" si="67"/>
        <v>890</v>
      </c>
      <c r="Q732" s="143">
        <v>2023</v>
      </c>
      <c r="R732" s="143" t="str">
        <f>IFERROR(VLOOKUP(G732,'SOURCE COMPANY'!A:B, 2, FALSE), "")</f>
        <v>AFRICURE PHARMA</v>
      </c>
      <c r="S732" s="143" t="str">
        <f>IFERROR(VLOOKUP(H732,'CUSTOMER NAME'!A:B, 2, FALSE), "")</f>
        <v>DINLAS PHARMA</v>
      </c>
    </row>
    <row r="733" spans="1:19">
      <c r="A733" s="87" t="s">
        <v>909</v>
      </c>
      <c r="B733" s="33">
        <v>200</v>
      </c>
      <c r="C733" s="198" t="s">
        <v>7</v>
      </c>
      <c r="D733" s="198" t="s">
        <v>2146</v>
      </c>
      <c r="E733" s="46">
        <v>4.45</v>
      </c>
      <c r="F733" s="198" t="s">
        <v>9</v>
      </c>
      <c r="G733" s="198" t="s">
        <v>567</v>
      </c>
      <c r="H733" s="198" t="s">
        <v>1234</v>
      </c>
      <c r="I733" s="183" t="str">
        <f>I732</f>
        <v>October</v>
      </c>
      <c r="J733" s="184">
        <f>IF(F733="USD", E733, E733 * IFERROR(VLOOKUP(F733, EXCHANGE_RATE!A:B, 2, FALSE), "Currency not found"))</f>
        <v>4.45</v>
      </c>
      <c r="K733" s="184">
        <f t="shared" si="65"/>
        <v>4.45</v>
      </c>
      <c r="L733" s="184">
        <f>IF(C733="MTS", B733, B733 * IFERROR(VLOOKUP(C733, 'QTY_CONVERSIONS '!A:B, 2, FALSE), "Units not  found"))</f>
        <v>0.2</v>
      </c>
      <c r="M733" s="185">
        <f t="shared" si="66"/>
        <v>890</v>
      </c>
      <c r="N733" s="143" t="str">
        <f>IFERROR(VLOOKUP(D733, Product_Category!A:B, 2, FALSE), "Uncategorized")</f>
        <v>CROSCARMELLOSE SODIUM</v>
      </c>
      <c r="O733" s="186">
        <f t="shared" si="68"/>
        <v>4450</v>
      </c>
      <c r="P733" s="185">
        <f t="shared" si="67"/>
        <v>890</v>
      </c>
      <c r="Q733" s="143">
        <v>2023</v>
      </c>
      <c r="R733" s="143" t="str">
        <f>IFERROR(VLOOKUP(G733,'SOURCE COMPANY'!A:B, 2, FALSE), "")</f>
        <v>AFRICURE PHARMA</v>
      </c>
      <c r="S733" s="143" t="str">
        <f>IFERROR(VLOOKUP(H733,'CUSTOMER NAME'!A:B, 2, FALSE), "")</f>
        <v>DINLAS PHARMA</v>
      </c>
    </row>
    <row r="734" spans="1:19">
      <c r="A734" s="87" t="s">
        <v>909</v>
      </c>
      <c r="B734" s="33">
        <v>650</v>
      </c>
      <c r="C734" s="198" t="s">
        <v>7</v>
      </c>
      <c r="D734" s="198" t="s">
        <v>626</v>
      </c>
      <c r="E734" s="46">
        <v>4.55</v>
      </c>
      <c r="F734" s="198" t="s">
        <v>9</v>
      </c>
      <c r="G734" s="198" t="s">
        <v>567</v>
      </c>
      <c r="H734" s="198" t="s">
        <v>1234</v>
      </c>
      <c r="I734" s="183" t="str">
        <f>I733</f>
        <v>October</v>
      </c>
      <c r="J734" s="184">
        <f>IF(F734="USD", E734, E734 * IFERROR(VLOOKUP(F734, EXCHANGE_RATE!A:B, 2, FALSE), "Currency not found"))</f>
        <v>4.55</v>
      </c>
      <c r="K734" s="184">
        <f t="shared" si="65"/>
        <v>4.55</v>
      </c>
      <c r="L734" s="184">
        <f>IF(C734="MTS", B734, B734 * IFERROR(VLOOKUP(C734, 'QTY_CONVERSIONS '!A:B, 2, FALSE), "Units not  found"))</f>
        <v>0.65</v>
      </c>
      <c r="M734" s="185">
        <f t="shared" si="66"/>
        <v>2957.5</v>
      </c>
      <c r="N734" s="143" t="str">
        <f>IFERROR(VLOOKUP(D734, Product_Category!A:B, 2, FALSE), "Uncategorized")</f>
        <v>CROSCARMELLOSE SODIUM</v>
      </c>
      <c r="O734" s="186">
        <f t="shared" si="68"/>
        <v>4550</v>
      </c>
      <c r="P734" s="185">
        <f t="shared" si="67"/>
        <v>2957.5</v>
      </c>
      <c r="Q734" s="143">
        <v>2023</v>
      </c>
      <c r="R734" s="143" t="str">
        <f>IFERROR(VLOOKUP(G734,'SOURCE COMPANY'!A:B, 2, FALSE), "")</f>
        <v>AFRICURE PHARMA</v>
      </c>
      <c r="S734" s="143" t="str">
        <f>IFERROR(VLOOKUP(H734,'CUSTOMER NAME'!A:B, 2, FALSE), "")</f>
        <v>DINLAS PHARMA</v>
      </c>
    </row>
    <row r="735" spans="1:19">
      <c r="A735" s="191" t="s">
        <v>1912</v>
      </c>
      <c r="B735" s="121">
        <v>100</v>
      </c>
      <c r="C735" s="121" t="s">
        <v>7</v>
      </c>
      <c r="D735" s="121" t="s">
        <v>3083</v>
      </c>
      <c r="E735" s="121">
        <v>6.5</v>
      </c>
      <c r="F735" s="121" t="s">
        <v>9</v>
      </c>
      <c r="G735" s="134" t="s">
        <v>853</v>
      </c>
      <c r="H735" s="121" t="s">
        <v>3084</v>
      </c>
      <c r="I735" s="187" t="s">
        <v>3034</v>
      </c>
      <c r="J735" s="184">
        <f>IF(F735="USD", E735, E735 * IFERROR(VLOOKUP(F735, EXCHANGE_RATE!A:B, 2, FALSE), "Currency not found"))</f>
        <v>6.5</v>
      </c>
      <c r="K735" s="184">
        <f t="shared" si="65"/>
        <v>6.5</v>
      </c>
      <c r="L735" s="184">
        <f>IF(C735="MTS", B735, B735 * IFERROR(VLOOKUP(C735, 'QTY_CONVERSIONS '!A:B, 2, FALSE), "Units not  found"))</f>
        <v>0.1</v>
      </c>
      <c r="M735" s="185">
        <f t="shared" si="66"/>
        <v>650</v>
      </c>
      <c r="N735" s="143" t="str">
        <f>IFERROR(VLOOKUP(D735, Product_Category!A:B, 2, FALSE), "Uncategorized")</f>
        <v>MCC</v>
      </c>
      <c r="O735" s="186">
        <f t="shared" si="68"/>
        <v>6500</v>
      </c>
      <c r="P735" s="185">
        <f t="shared" si="67"/>
        <v>650</v>
      </c>
      <c r="Q735" s="143">
        <v>2023</v>
      </c>
      <c r="R735" s="143" t="str">
        <f>IFERROR(VLOOKUP(G735,'SOURCE COMPANY'!A:B, 2, FALSE), "")</f>
        <v>GEMINI EXPORTS</v>
      </c>
      <c r="S735" s="143" t="str">
        <f>IFERROR(VLOOKUP(H735,'CUSTOMER NAME'!A:B, 2, FALSE), "")</f>
        <v>DIPL WIRTSCH</v>
      </c>
    </row>
    <row r="736" spans="1:19">
      <c r="A736" s="192" t="s">
        <v>1047</v>
      </c>
      <c r="B736" s="134">
        <v>20000</v>
      </c>
      <c r="C736" s="134" t="s">
        <v>7</v>
      </c>
      <c r="D736" s="134" t="s">
        <v>2894</v>
      </c>
      <c r="E736" s="134">
        <v>2.08</v>
      </c>
      <c r="F736" s="134" t="s">
        <v>9</v>
      </c>
      <c r="G736" s="134" t="s">
        <v>2673</v>
      </c>
      <c r="H736" s="134" t="s">
        <v>2060</v>
      </c>
      <c r="I736" s="187" t="s">
        <v>2670</v>
      </c>
      <c r="J736" s="184">
        <f>IF(F736="USD", E736, E736 * IFERROR(VLOOKUP(F736, EXCHANGE_RATE!A:B, 2, FALSE), "Currency not found"))</f>
        <v>2.08</v>
      </c>
      <c r="K736" s="184">
        <f t="shared" si="65"/>
        <v>2.08</v>
      </c>
      <c r="L736" s="184">
        <f>IF(C736="MTS", B736, B736 * IFERROR(VLOOKUP(C736, 'QTY_CONVERSIONS '!A:B, 2, FALSE), "Units not  found"))</f>
        <v>20</v>
      </c>
      <c r="M736" s="185">
        <f t="shared" si="66"/>
        <v>41600</v>
      </c>
      <c r="N736" s="143" t="str">
        <f>IFERROR(VLOOKUP(D736, Product_Category!A:B, 2, FALSE), "Uncategorized")</f>
        <v>MCC</v>
      </c>
      <c r="O736" s="186">
        <f t="shared" si="68"/>
        <v>2080</v>
      </c>
      <c r="P736" s="185">
        <f t="shared" si="67"/>
        <v>41600</v>
      </c>
      <c r="Q736" s="143">
        <v>2023</v>
      </c>
      <c r="R736" s="143" t="str">
        <f>IFERROR(VLOOKUP(G736,'SOURCE COMPANY'!A:B, 2, FALSE), "")</f>
        <v>RANQ</v>
      </c>
      <c r="S736" s="143" t="str">
        <f>IFERROR(VLOOKUP(H736,'CUSTOMER NAME'!A:B, 2, FALSE), "")</f>
        <v>DIVA KIMYA</v>
      </c>
    </row>
    <row r="737" spans="1:19">
      <c r="A737" s="87" t="s">
        <v>1047</v>
      </c>
      <c r="B737" s="33">
        <v>20000</v>
      </c>
      <c r="C737" s="198" t="s">
        <v>7</v>
      </c>
      <c r="D737" s="198" t="s">
        <v>2059</v>
      </c>
      <c r="E737" s="46">
        <v>2.12</v>
      </c>
      <c r="F737" s="198" t="s">
        <v>9</v>
      </c>
      <c r="G737" s="134" t="s">
        <v>2673</v>
      </c>
      <c r="H737" s="198" t="s">
        <v>2060</v>
      </c>
      <c r="I737" s="183" t="str">
        <f>I736</f>
        <v>August</v>
      </c>
      <c r="J737" s="184">
        <f>IF(F737="USD", E737, E737 * IFERROR(VLOOKUP(F737, EXCHANGE_RATE!A:B, 2, FALSE), "Currency not found"))</f>
        <v>2.12</v>
      </c>
      <c r="K737" s="184">
        <f t="shared" si="65"/>
        <v>2.12</v>
      </c>
      <c r="L737" s="184">
        <f>IF(C737="MTS", B737, B737 * IFERROR(VLOOKUP(C737, 'QTY_CONVERSIONS '!A:B, 2, FALSE), "Units not  found"))</f>
        <v>20</v>
      </c>
      <c r="M737" s="185">
        <f t="shared" si="66"/>
        <v>42400</v>
      </c>
      <c r="N737" s="143" t="str">
        <f>IFERROR(VLOOKUP(D737, Product_Category!A:B, 2, FALSE), "Uncategorized")</f>
        <v>MCC</v>
      </c>
      <c r="O737" s="186">
        <f t="shared" si="68"/>
        <v>2120</v>
      </c>
      <c r="P737" s="185">
        <f t="shared" si="67"/>
        <v>42400</v>
      </c>
      <c r="Q737" s="143">
        <v>2023</v>
      </c>
      <c r="R737" s="143" t="str">
        <f>IFERROR(VLOOKUP(G737,'SOURCE COMPANY'!A:B, 2, FALSE), "")</f>
        <v>RANQ</v>
      </c>
      <c r="S737" s="143" t="str">
        <f>IFERROR(VLOOKUP(H737,'CUSTOMER NAME'!A:B, 2, FALSE), "")</f>
        <v>DIVA KIMYA</v>
      </c>
    </row>
    <row r="738" spans="1:19">
      <c r="A738" s="192" t="s">
        <v>1047</v>
      </c>
      <c r="B738" s="134">
        <v>20000</v>
      </c>
      <c r="C738" s="134" t="s">
        <v>7</v>
      </c>
      <c r="D738" s="134" t="s">
        <v>2063</v>
      </c>
      <c r="E738" s="134">
        <v>2.12</v>
      </c>
      <c r="F738" s="134" t="s">
        <v>9</v>
      </c>
      <c r="G738" s="134" t="s">
        <v>2673</v>
      </c>
      <c r="H738" s="134" t="s">
        <v>3821</v>
      </c>
      <c r="I738" s="187" t="s">
        <v>3658</v>
      </c>
      <c r="J738" s="184">
        <f>IF(F738="USD", E738, E738 * IFERROR(VLOOKUP(F738, EXCHANGE_RATE!A:B, 2, FALSE), "Currency not found"))</f>
        <v>2.12</v>
      </c>
      <c r="K738" s="184">
        <f t="shared" si="65"/>
        <v>2.12</v>
      </c>
      <c r="L738" s="184">
        <f>IF(C738="MTS", B738, B738 * IFERROR(VLOOKUP(C738, 'QTY_CONVERSIONS '!A:B, 2, FALSE), "Units not  found"))</f>
        <v>20</v>
      </c>
      <c r="M738" s="185">
        <f t="shared" si="66"/>
        <v>42400</v>
      </c>
      <c r="N738" s="143" t="str">
        <f>IFERROR(VLOOKUP(D738, Product_Category!A:B, 2, FALSE), "Uncategorized")</f>
        <v>MCC</v>
      </c>
      <c r="O738" s="186">
        <f t="shared" si="68"/>
        <v>2120</v>
      </c>
      <c r="P738" s="185">
        <f t="shared" si="67"/>
        <v>42400</v>
      </c>
      <c r="Q738" s="143">
        <v>2023</v>
      </c>
      <c r="R738" s="143" t="str">
        <f>IFERROR(VLOOKUP(G738,'SOURCE COMPANY'!A:B, 2, FALSE), "")</f>
        <v>RANQ</v>
      </c>
      <c r="S738" s="143" t="str">
        <f>IFERROR(VLOOKUP(H738,'CUSTOMER NAME'!A:B, 2, FALSE), "")</f>
        <v>DIVA KIMYA</v>
      </c>
    </row>
    <row r="739" spans="1:19">
      <c r="A739" s="87" t="s">
        <v>841</v>
      </c>
      <c r="B739" s="33">
        <v>1000</v>
      </c>
      <c r="C739" s="198" t="s">
        <v>7</v>
      </c>
      <c r="D739" s="198" t="s">
        <v>1921</v>
      </c>
      <c r="E739" s="46">
        <v>13.45</v>
      </c>
      <c r="F739" s="198" t="s">
        <v>9</v>
      </c>
      <c r="G739" s="198" t="s">
        <v>1922</v>
      </c>
      <c r="H739" s="198" t="s">
        <v>510</v>
      </c>
      <c r="I739" s="183" t="str">
        <f>I738</f>
        <v>November</v>
      </c>
      <c r="J739" s="184">
        <f>IF(F739="USD", E739, E739 * IFERROR(VLOOKUP(F739, EXCHANGE_RATE!A:B, 2, FALSE), "Currency not found"))</f>
        <v>13.45</v>
      </c>
      <c r="K739" s="184">
        <f t="shared" si="65"/>
        <v>13.45</v>
      </c>
      <c r="L739" s="184">
        <f>IF(C739="MTS", B739, B739 * IFERROR(VLOOKUP(C739, 'QTY_CONVERSIONS '!A:B, 2, FALSE), "Units not  found"))</f>
        <v>1</v>
      </c>
      <c r="M739" s="185">
        <f t="shared" si="66"/>
        <v>13450</v>
      </c>
      <c r="N739" s="143" t="str">
        <f>IFERROR(VLOOKUP(D739, Product_Category!A:B, 2, FALSE), "Uncategorized")</f>
        <v>CMC</v>
      </c>
      <c r="O739" s="186">
        <f t="shared" si="68"/>
        <v>13450</v>
      </c>
      <c r="P739" s="185">
        <f t="shared" si="67"/>
        <v>13450</v>
      </c>
      <c r="Q739" s="143">
        <v>2023</v>
      </c>
      <c r="R739" s="143" t="str">
        <f>IFERROR(VLOOKUP(G739,'SOURCE COMPANY'!A:B, 2, FALSE), "")</f>
        <v>GENAIDE PHARMA</v>
      </c>
      <c r="S739" s="143" t="str">
        <f>IFERROR(VLOOKUP(H739,'CUSTOMER NAME'!A:B, 2, FALSE), "")</f>
        <v>TO THE ORDER</v>
      </c>
    </row>
    <row r="740" spans="1:19">
      <c r="A740" s="87" t="s">
        <v>843</v>
      </c>
      <c r="B740" s="198">
        <v>1000</v>
      </c>
      <c r="C740" s="198" t="s">
        <v>7</v>
      </c>
      <c r="D740" s="198" t="s">
        <v>657</v>
      </c>
      <c r="E740" s="147">
        <v>0.65</v>
      </c>
      <c r="F740" s="198" t="s">
        <v>9</v>
      </c>
      <c r="G740" s="198" t="s">
        <v>844</v>
      </c>
      <c r="H740" s="198" t="s">
        <v>510</v>
      </c>
      <c r="I740" s="183" t="s">
        <v>2560</v>
      </c>
      <c r="J740" s="184">
        <f>IF(F740="USD", E740, E740 * IFERROR(VLOOKUP(F740, EXCHANGE_RATE!A:B, 2, FALSE), "Currency not found"))</f>
        <v>0.65</v>
      </c>
      <c r="K740" s="184">
        <f t="shared" si="65"/>
        <v>0.65</v>
      </c>
      <c r="L740" s="184">
        <f>IF(C740="MTS", B740, B740 * IFERROR(VLOOKUP(C740, 'QTY_CONVERSIONS '!A:B, 2, FALSE), "Units not  found"))</f>
        <v>1</v>
      </c>
      <c r="M740" s="185">
        <f t="shared" si="66"/>
        <v>650</v>
      </c>
      <c r="N740" s="143" t="str">
        <f>IFERROR(VLOOKUP(D740, Product_Category!A:B, 2, FALSE), "Uncategorized")</f>
        <v>SSG</v>
      </c>
      <c r="O740" s="186">
        <f t="shared" si="68"/>
        <v>650</v>
      </c>
      <c r="P740" s="185">
        <f t="shared" si="67"/>
        <v>650</v>
      </c>
      <c r="Q740" s="143">
        <v>2023</v>
      </c>
      <c r="R740" s="143" t="str">
        <f>IFERROR(VLOOKUP(G740,'SOURCE COMPANY'!A:B, 2, FALSE), "")</f>
        <v>AURA PHARMA</v>
      </c>
      <c r="S740" s="143" t="str">
        <f>IFERROR(VLOOKUP(H740,'CUSTOMER NAME'!A:B, 2, FALSE), "")</f>
        <v>TO THE ORDER</v>
      </c>
    </row>
    <row r="741" spans="1:19">
      <c r="A741" s="87" t="s">
        <v>843</v>
      </c>
      <c r="B741" s="198">
        <v>700</v>
      </c>
      <c r="C741" s="198" t="s">
        <v>7</v>
      </c>
      <c r="D741" s="198" t="s">
        <v>519</v>
      </c>
      <c r="E741" s="147">
        <v>2.4</v>
      </c>
      <c r="F741" s="198" t="s">
        <v>9</v>
      </c>
      <c r="G741" s="198" t="s">
        <v>844</v>
      </c>
      <c r="H741" s="198" t="s">
        <v>510</v>
      </c>
      <c r="I741" s="183" t="str">
        <f t="shared" ref="I741:I755" si="70">I740</f>
        <v>Jan</v>
      </c>
      <c r="J741" s="184">
        <f>IF(F741="USD", E741, E741 * IFERROR(VLOOKUP(F741, EXCHANGE_RATE!A:B, 2, FALSE), "Currency not found"))</f>
        <v>2.4</v>
      </c>
      <c r="K741" s="184">
        <f t="shared" si="65"/>
        <v>2.4</v>
      </c>
      <c r="L741" s="184">
        <f>IF(C741="MTS", B741, B741 * IFERROR(VLOOKUP(C741, 'QTY_CONVERSIONS '!A:B, 2, FALSE), "Units not  found"))</f>
        <v>0.70000000000000007</v>
      </c>
      <c r="M741" s="185">
        <f t="shared" si="66"/>
        <v>1680</v>
      </c>
      <c r="N741" s="143" t="str">
        <f>IFERROR(VLOOKUP(D741, Product_Category!A:B, 2, FALSE), "Uncategorized")</f>
        <v>MAGNESIUM STEARATE</v>
      </c>
      <c r="O741" s="186">
        <f t="shared" si="68"/>
        <v>2400</v>
      </c>
      <c r="P741" s="185">
        <f t="shared" si="67"/>
        <v>1680.0000000000002</v>
      </c>
      <c r="Q741" s="143">
        <v>2023</v>
      </c>
      <c r="R741" s="143" t="str">
        <f>IFERROR(VLOOKUP(G741,'SOURCE COMPANY'!A:B, 2, FALSE), "")</f>
        <v>AURA PHARMA</v>
      </c>
      <c r="S741" s="143" t="str">
        <f>IFERROR(VLOOKUP(H741,'CUSTOMER NAME'!A:B, 2, FALSE), "")</f>
        <v>TO THE ORDER</v>
      </c>
    </row>
    <row r="742" spans="1:19">
      <c r="A742" s="87" t="s">
        <v>843</v>
      </c>
      <c r="B742" s="33">
        <v>500</v>
      </c>
      <c r="C742" s="198" t="s">
        <v>7</v>
      </c>
      <c r="D742" s="198" t="s">
        <v>1923</v>
      </c>
      <c r="E742" s="46">
        <v>2.12</v>
      </c>
      <c r="F742" s="198" t="s">
        <v>9</v>
      </c>
      <c r="G742" s="198" t="s">
        <v>844</v>
      </c>
      <c r="H742" s="198" t="s">
        <v>510</v>
      </c>
      <c r="I742" s="183" t="str">
        <f t="shared" si="70"/>
        <v>Jan</v>
      </c>
      <c r="J742" s="184">
        <f>IF(F742="USD", E742, E742 * IFERROR(VLOOKUP(F742, EXCHANGE_RATE!A:B, 2, FALSE), "Currency not found"))</f>
        <v>2.12</v>
      </c>
      <c r="K742" s="184">
        <f t="shared" si="65"/>
        <v>2.12</v>
      </c>
      <c r="L742" s="184">
        <f>IF(C742="MTS", B742, B742 * IFERROR(VLOOKUP(C742, 'QTY_CONVERSIONS '!A:B, 2, FALSE), "Units not  found"))</f>
        <v>0.5</v>
      </c>
      <c r="M742" s="185">
        <f t="shared" si="66"/>
        <v>1060</v>
      </c>
      <c r="N742" s="143" t="str">
        <f>IFERROR(VLOOKUP(D742, Product_Category!A:B, 2, FALSE), "Uncategorized")</f>
        <v>MCC</v>
      </c>
      <c r="O742" s="186">
        <f t="shared" si="68"/>
        <v>2120</v>
      </c>
      <c r="P742" s="185">
        <f t="shared" si="67"/>
        <v>1060</v>
      </c>
      <c r="Q742" s="143">
        <v>2023</v>
      </c>
      <c r="R742" s="143" t="str">
        <f>IFERROR(VLOOKUP(G742,'SOURCE COMPANY'!A:B, 2, FALSE), "")</f>
        <v>AURA PHARMA</v>
      </c>
      <c r="S742" s="143" t="str">
        <f>IFERROR(VLOOKUP(H742,'CUSTOMER NAME'!A:B, 2, FALSE), "")</f>
        <v>TO THE ORDER</v>
      </c>
    </row>
    <row r="743" spans="1:19">
      <c r="A743" s="87" t="s">
        <v>843</v>
      </c>
      <c r="B743" s="33">
        <v>500</v>
      </c>
      <c r="C743" s="198" t="s">
        <v>7</v>
      </c>
      <c r="D743" s="198" t="s">
        <v>1923</v>
      </c>
      <c r="E743" s="46">
        <v>2.12</v>
      </c>
      <c r="F743" s="198" t="s">
        <v>9</v>
      </c>
      <c r="G743" s="198" t="s">
        <v>844</v>
      </c>
      <c r="H743" s="198" t="s">
        <v>510</v>
      </c>
      <c r="I743" s="183" t="str">
        <f t="shared" si="70"/>
        <v>Jan</v>
      </c>
      <c r="J743" s="184">
        <f>IF(F743="USD", E743, E743 * IFERROR(VLOOKUP(F743, EXCHANGE_RATE!A:B, 2, FALSE), "Currency not found"))</f>
        <v>2.12</v>
      </c>
      <c r="K743" s="184">
        <f t="shared" si="65"/>
        <v>2.12</v>
      </c>
      <c r="L743" s="184">
        <f>IF(C743="MTS", B743, B743 * IFERROR(VLOOKUP(C743, 'QTY_CONVERSIONS '!A:B, 2, FALSE), "Units not  found"))</f>
        <v>0.5</v>
      </c>
      <c r="M743" s="185">
        <f t="shared" si="66"/>
        <v>1060</v>
      </c>
      <c r="N743" s="143" t="str">
        <f>IFERROR(VLOOKUP(D743, Product_Category!A:B, 2, FALSE), "Uncategorized")</f>
        <v>MCC</v>
      </c>
      <c r="O743" s="186">
        <f t="shared" si="68"/>
        <v>2120</v>
      </c>
      <c r="P743" s="185">
        <f t="shared" si="67"/>
        <v>1060</v>
      </c>
      <c r="Q743" s="143">
        <v>2023</v>
      </c>
      <c r="R743" s="143" t="str">
        <f>IFERROR(VLOOKUP(G743,'SOURCE COMPANY'!A:B, 2, FALSE), "")</f>
        <v>AURA PHARMA</v>
      </c>
      <c r="S743" s="143" t="str">
        <f>IFERROR(VLOOKUP(H743,'CUSTOMER NAME'!A:B, 2, FALSE), "")</f>
        <v>TO THE ORDER</v>
      </c>
    </row>
    <row r="744" spans="1:19">
      <c r="A744" s="87" t="s">
        <v>843</v>
      </c>
      <c r="B744" s="33">
        <v>50</v>
      </c>
      <c r="C744" s="198" t="s">
        <v>7</v>
      </c>
      <c r="D744" s="198" t="s">
        <v>1924</v>
      </c>
      <c r="E744" s="46">
        <v>5.4</v>
      </c>
      <c r="F744" s="198" t="s">
        <v>9</v>
      </c>
      <c r="G744" s="198" t="s">
        <v>844</v>
      </c>
      <c r="H744" s="198" t="s">
        <v>510</v>
      </c>
      <c r="I744" s="183" t="str">
        <f t="shared" si="70"/>
        <v>Jan</v>
      </c>
      <c r="J744" s="184">
        <f>IF(F744="USD", E744, E744 * IFERROR(VLOOKUP(F744, EXCHANGE_RATE!A:B, 2, FALSE), "Currency not found"))</f>
        <v>5.4</v>
      </c>
      <c r="K744" s="184">
        <f t="shared" si="65"/>
        <v>5.4</v>
      </c>
      <c r="L744" s="184">
        <f>IF(C744="MTS", B744, B744 * IFERROR(VLOOKUP(C744, 'QTY_CONVERSIONS '!A:B, 2, FALSE), "Units not  found"))</f>
        <v>0.05</v>
      </c>
      <c r="M744" s="185">
        <f t="shared" si="66"/>
        <v>270</v>
      </c>
      <c r="N744" s="143" t="str">
        <f>IFERROR(VLOOKUP(D744, Product_Category!A:B, 2, FALSE), "Uncategorized")</f>
        <v>CMC</v>
      </c>
      <c r="O744" s="186">
        <f t="shared" si="68"/>
        <v>5400</v>
      </c>
      <c r="P744" s="185">
        <f t="shared" si="67"/>
        <v>270</v>
      </c>
      <c r="Q744" s="143">
        <v>2023</v>
      </c>
      <c r="R744" s="143" t="str">
        <f>IFERROR(VLOOKUP(G744,'SOURCE COMPANY'!A:B, 2, FALSE), "")</f>
        <v>AURA PHARMA</v>
      </c>
      <c r="S744" s="143" t="str">
        <f>IFERROR(VLOOKUP(H744,'CUSTOMER NAME'!A:B, 2, FALSE), "")</f>
        <v>TO THE ORDER</v>
      </c>
    </row>
    <row r="745" spans="1:19">
      <c r="A745" s="87" t="s">
        <v>843</v>
      </c>
      <c r="B745" s="33">
        <v>50</v>
      </c>
      <c r="C745" s="198" t="s">
        <v>7</v>
      </c>
      <c r="D745" s="198" t="s">
        <v>1924</v>
      </c>
      <c r="E745" s="46">
        <v>5.4</v>
      </c>
      <c r="F745" s="198" t="s">
        <v>9</v>
      </c>
      <c r="G745" s="198" t="s">
        <v>844</v>
      </c>
      <c r="H745" s="198" t="s">
        <v>510</v>
      </c>
      <c r="I745" s="183" t="str">
        <f t="shared" si="70"/>
        <v>Jan</v>
      </c>
      <c r="J745" s="184">
        <f>IF(F745="USD", E745, E745 * IFERROR(VLOOKUP(F745, EXCHANGE_RATE!A:B, 2, FALSE), "Currency not found"))</f>
        <v>5.4</v>
      </c>
      <c r="K745" s="184">
        <f t="shared" si="65"/>
        <v>5.4</v>
      </c>
      <c r="L745" s="184">
        <f>IF(C745="MTS", B745, B745 * IFERROR(VLOOKUP(C745, 'QTY_CONVERSIONS '!A:B, 2, FALSE), "Units not  found"))</f>
        <v>0.05</v>
      </c>
      <c r="M745" s="185">
        <f t="shared" si="66"/>
        <v>270</v>
      </c>
      <c r="N745" s="143" t="str">
        <f>IFERROR(VLOOKUP(D745, Product_Category!A:B, 2, FALSE), "Uncategorized")</f>
        <v>CMC</v>
      </c>
      <c r="O745" s="186">
        <f t="shared" si="68"/>
        <v>5400</v>
      </c>
      <c r="P745" s="185">
        <f t="shared" si="67"/>
        <v>270</v>
      </c>
      <c r="Q745" s="143">
        <v>2023</v>
      </c>
      <c r="R745" s="143" t="str">
        <f>IFERROR(VLOOKUP(G745,'SOURCE COMPANY'!A:B, 2, FALSE), "")</f>
        <v>AURA PHARMA</v>
      </c>
      <c r="S745" s="143" t="str">
        <f>IFERROR(VLOOKUP(H745,'CUSTOMER NAME'!A:B, 2, FALSE), "")</f>
        <v>TO THE ORDER</v>
      </c>
    </row>
    <row r="746" spans="1:19">
      <c r="A746" s="87" t="s">
        <v>843</v>
      </c>
      <c r="B746" s="198">
        <v>500</v>
      </c>
      <c r="C746" s="198" t="s">
        <v>7</v>
      </c>
      <c r="D746" s="198" t="s">
        <v>654</v>
      </c>
      <c r="E746" s="147">
        <v>4.3</v>
      </c>
      <c r="F746" s="198" t="s">
        <v>9</v>
      </c>
      <c r="G746" s="198" t="s">
        <v>1162</v>
      </c>
      <c r="H746" s="198" t="s">
        <v>510</v>
      </c>
      <c r="I746" s="183" t="str">
        <f t="shared" si="70"/>
        <v>Jan</v>
      </c>
      <c r="J746" s="184">
        <f>IF(F746="USD", E746, E746 * IFERROR(VLOOKUP(F746, EXCHANGE_RATE!A:B, 2, FALSE), "Currency not found"))</f>
        <v>4.3</v>
      </c>
      <c r="K746" s="184">
        <f t="shared" si="65"/>
        <v>4.3</v>
      </c>
      <c r="L746" s="184">
        <f>IF(C746="MTS", B746, B746 * IFERROR(VLOOKUP(C746, 'QTY_CONVERSIONS '!A:B, 2, FALSE), "Units not  found"))</f>
        <v>0.5</v>
      </c>
      <c r="M746" s="185">
        <f t="shared" si="66"/>
        <v>2150</v>
      </c>
      <c r="N746" s="143" t="str">
        <f>IFERROR(VLOOKUP(D746, Product_Category!A:B, 2, FALSE), "Uncategorized")</f>
        <v>CMC</v>
      </c>
      <c r="O746" s="186">
        <f t="shared" si="68"/>
        <v>4300</v>
      </c>
      <c r="P746" s="185">
        <f t="shared" si="67"/>
        <v>2150</v>
      </c>
      <c r="Q746" s="143">
        <v>2023</v>
      </c>
      <c r="R746" s="143" t="str">
        <f>IFERROR(VLOOKUP(G746,'SOURCE COMPANY'!A:B, 2, FALSE), "")</f>
        <v>STANMARC ENTERPRISE</v>
      </c>
      <c r="S746" s="143" t="str">
        <f>IFERROR(VLOOKUP(H746,'CUSTOMER NAME'!A:B, 2, FALSE), "")</f>
        <v>TO THE ORDER</v>
      </c>
    </row>
    <row r="747" spans="1:19">
      <c r="A747" s="87" t="s">
        <v>843</v>
      </c>
      <c r="B747" s="198">
        <v>50</v>
      </c>
      <c r="C747" s="198" t="s">
        <v>7</v>
      </c>
      <c r="D747" s="198" t="s">
        <v>1163</v>
      </c>
      <c r="E747" s="147">
        <v>2.25</v>
      </c>
      <c r="F747" s="198" t="s">
        <v>9</v>
      </c>
      <c r="G747" s="198" t="s">
        <v>1162</v>
      </c>
      <c r="H747" s="198" t="s">
        <v>510</v>
      </c>
      <c r="I747" s="183" t="str">
        <f t="shared" si="70"/>
        <v>Jan</v>
      </c>
      <c r="J747" s="184">
        <f>IF(F747="USD", E747, E747 * IFERROR(VLOOKUP(F747, EXCHANGE_RATE!A:B, 2, FALSE), "Currency not found"))</f>
        <v>2.25</v>
      </c>
      <c r="K747" s="184">
        <f t="shared" si="65"/>
        <v>2.25</v>
      </c>
      <c r="L747" s="184">
        <f>IF(C747="MTS", B747, B747 * IFERROR(VLOOKUP(C747, 'QTY_CONVERSIONS '!A:B, 2, FALSE), "Units not  found"))</f>
        <v>0.05</v>
      </c>
      <c r="M747" s="185">
        <f t="shared" si="66"/>
        <v>112.5</v>
      </c>
      <c r="N747" s="143" t="str">
        <f>IFERROR(VLOOKUP(D747, Product_Category!A:B, 2, FALSE), "Uncategorized")</f>
        <v>CCC</v>
      </c>
      <c r="O747" s="186">
        <f t="shared" si="68"/>
        <v>2250</v>
      </c>
      <c r="P747" s="185">
        <f t="shared" si="67"/>
        <v>112.5</v>
      </c>
      <c r="Q747" s="143">
        <v>2023</v>
      </c>
      <c r="R747" s="143" t="str">
        <f>IFERROR(VLOOKUP(G747,'SOURCE COMPANY'!A:B, 2, FALSE), "")</f>
        <v>STANMARC ENTERPRISE</v>
      </c>
      <c r="S747" s="143" t="str">
        <f>IFERROR(VLOOKUP(H747,'CUSTOMER NAME'!A:B, 2, FALSE), "")</f>
        <v>TO THE ORDER</v>
      </c>
    </row>
    <row r="748" spans="1:19">
      <c r="A748" s="87" t="s">
        <v>843</v>
      </c>
      <c r="B748" s="198">
        <v>50</v>
      </c>
      <c r="C748" s="198" t="s">
        <v>7</v>
      </c>
      <c r="D748" s="198" t="s">
        <v>19</v>
      </c>
      <c r="E748" s="147">
        <v>3.1</v>
      </c>
      <c r="F748" s="198" t="s">
        <v>9</v>
      </c>
      <c r="G748" s="198" t="s">
        <v>1162</v>
      </c>
      <c r="H748" s="198" t="s">
        <v>510</v>
      </c>
      <c r="I748" s="183" t="str">
        <f t="shared" si="70"/>
        <v>Jan</v>
      </c>
      <c r="J748" s="184">
        <f>IF(F748="USD", E748, E748 * IFERROR(VLOOKUP(F748, EXCHANGE_RATE!A:B, 2, FALSE), "Currency not found"))</f>
        <v>3.1</v>
      </c>
      <c r="K748" s="184">
        <f t="shared" si="65"/>
        <v>3.1</v>
      </c>
      <c r="L748" s="184">
        <f>IF(C748="MTS", B748, B748 * IFERROR(VLOOKUP(C748, 'QTY_CONVERSIONS '!A:B, 2, FALSE), "Units not  found"))</f>
        <v>0.05</v>
      </c>
      <c r="M748" s="185">
        <f t="shared" si="66"/>
        <v>155</v>
      </c>
      <c r="N748" s="143" t="str">
        <f>IFERROR(VLOOKUP(D748, Product_Category!A:B, 2, FALSE), "Uncategorized")</f>
        <v>CMC</v>
      </c>
      <c r="O748" s="186">
        <f t="shared" si="68"/>
        <v>3100</v>
      </c>
      <c r="P748" s="185">
        <f t="shared" si="67"/>
        <v>155</v>
      </c>
      <c r="Q748" s="143">
        <v>2023</v>
      </c>
      <c r="R748" s="143" t="str">
        <f>IFERROR(VLOOKUP(G748,'SOURCE COMPANY'!A:B, 2, FALSE), "")</f>
        <v>STANMARC ENTERPRISE</v>
      </c>
      <c r="S748" s="143" t="str">
        <f>IFERROR(VLOOKUP(H748,'CUSTOMER NAME'!A:B, 2, FALSE), "")</f>
        <v>TO THE ORDER</v>
      </c>
    </row>
    <row r="749" spans="1:19">
      <c r="A749" s="87" t="s">
        <v>843</v>
      </c>
      <c r="B749" s="33">
        <v>50</v>
      </c>
      <c r="C749" s="198" t="s">
        <v>7</v>
      </c>
      <c r="D749" s="198" t="s">
        <v>266</v>
      </c>
      <c r="E749" s="46">
        <v>2.4500000000000002</v>
      </c>
      <c r="F749" s="198" t="s">
        <v>9</v>
      </c>
      <c r="G749" s="198" t="s">
        <v>1162</v>
      </c>
      <c r="H749" s="198" t="s">
        <v>510</v>
      </c>
      <c r="I749" s="183" t="str">
        <f t="shared" si="70"/>
        <v>Jan</v>
      </c>
      <c r="J749" s="184">
        <f>IF(F749="USD", E749, E749 * IFERROR(VLOOKUP(F749, EXCHANGE_RATE!A:B, 2, FALSE), "Currency not found"))</f>
        <v>2.4500000000000002</v>
      </c>
      <c r="K749" s="184">
        <f t="shared" si="65"/>
        <v>2.4500000000000002</v>
      </c>
      <c r="L749" s="184">
        <f>IF(C749="MTS", B749, B749 * IFERROR(VLOOKUP(C749, 'QTY_CONVERSIONS '!A:B, 2, FALSE), "Units not  found"))</f>
        <v>0.05</v>
      </c>
      <c r="M749" s="185">
        <f t="shared" si="66"/>
        <v>122.50000000000001</v>
      </c>
      <c r="N749" s="143" t="str">
        <f>IFERROR(VLOOKUP(D749, Product_Category!A:B, 2, FALSE), "Uncategorized")</f>
        <v>MCC</v>
      </c>
      <c r="O749" s="186">
        <f t="shared" si="68"/>
        <v>2450</v>
      </c>
      <c r="P749" s="185">
        <f t="shared" si="67"/>
        <v>122.5</v>
      </c>
      <c r="Q749" s="143">
        <v>2023</v>
      </c>
      <c r="R749" s="143" t="str">
        <f>IFERROR(VLOOKUP(G749,'SOURCE COMPANY'!A:B, 2, FALSE), "")</f>
        <v>STANMARC ENTERPRISE</v>
      </c>
      <c r="S749" s="143" t="str">
        <f>IFERROR(VLOOKUP(H749,'CUSTOMER NAME'!A:B, 2, FALSE), "")</f>
        <v>TO THE ORDER</v>
      </c>
    </row>
    <row r="750" spans="1:19">
      <c r="A750" s="85" t="s">
        <v>850</v>
      </c>
      <c r="B750" s="199">
        <v>20000</v>
      </c>
      <c r="C750" s="199" t="s">
        <v>7</v>
      </c>
      <c r="D750" s="199" t="s">
        <v>555</v>
      </c>
      <c r="E750" s="147">
        <v>2.63</v>
      </c>
      <c r="F750" s="199" t="s">
        <v>9</v>
      </c>
      <c r="G750" s="134" t="s">
        <v>59</v>
      </c>
      <c r="H750" s="199" t="s">
        <v>851</v>
      </c>
      <c r="I750" s="183" t="str">
        <f t="shared" si="70"/>
        <v>Jan</v>
      </c>
      <c r="J750" s="184">
        <f>IF(F750="USD", E750, E750 * IFERROR(VLOOKUP(F750, EXCHANGE_RATE!A:B, 2, FALSE), "Currency not found"))</f>
        <v>2.63</v>
      </c>
      <c r="K750" s="184">
        <f t="shared" si="65"/>
        <v>2.63</v>
      </c>
      <c r="L750" s="184">
        <f>IF(C750="MTS", B750, B750 * IFERROR(VLOOKUP(C750, 'QTY_CONVERSIONS '!A:B, 2, FALSE), "Units not  found"))</f>
        <v>20</v>
      </c>
      <c r="M750" s="185">
        <f t="shared" si="66"/>
        <v>52600</v>
      </c>
      <c r="N750" s="143" t="str">
        <f>IFERROR(VLOOKUP(D750, Product_Category!A:B, 2, FALSE), "Uncategorized")</f>
        <v>MCC</v>
      </c>
      <c r="O750" s="186">
        <f t="shared" si="68"/>
        <v>2630</v>
      </c>
      <c r="P750" s="185">
        <f t="shared" si="67"/>
        <v>52600</v>
      </c>
      <c r="Q750" s="143">
        <v>2023</v>
      </c>
      <c r="R750" s="143" t="str">
        <f>IFERROR(VLOOKUP(G750,'SOURCE COMPANY'!A:B, 2, FALSE), "")</f>
        <v>JRS PHARMA</v>
      </c>
      <c r="S750" s="143" t="str">
        <f>IFERROR(VLOOKUP(H750,'CUSTOMER NAME'!A:B, 2, FALSE), "")</f>
        <v>JRS CESKA</v>
      </c>
    </row>
    <row r="751" spans="1:19">
      <c r="A751" s="87" t="s">
        <v>850</v>
      </c>
      <c r="B751" s="33">
        <v>20000</v>
      </c>
      <c r="C751" s="198" t="s">
        <v>7</v>
      </c>
      <c r="D751" s="198" t="s">
        <v>1205</v>
      </c>
      <c r="E751" s="46">
        <v>2.63</v>
      </c>
      <c r="F751" s="198" t="s">
        <v>9</v>
      </c>
      <c r="G751" s="134" t="s">
        <v>59</v>
      </c>
      <c r="H751" s="198" t="s">
        <v>851</v>
      </c>
      <c r="I751" s="183" t="str">
        <f t="shared" si="70"/>
        <v>Jan</v>
      </c>
      <c r="J751" s="184">
        <f>IF(F751="USD", E751, E751 * IFERROR(VLOOKUP(F751, EXCHANGE_RATE!A:B, 2, FALSE), "Currency not found"))</f>
        <v>2.63</v>
      </c>
      <c r="K751" s="184">
        <f t="shared" si="65"/>
        <v>2.63</v>
      </c>
      <c r="L751" s="184">
        <f>IF(C751="MTS", B751, B751 * IFERROR(VLOOKUP(C751, 'QTY_CONVERSIONS '!A:B, 2, FALSE), "Units not  found"))</f>
        <v>20</v>
      </c>
      <c r="M751" s="185">
        <f t="shared" si="66"/>
        <v>52600</v>
      </c>
      <c r="N751" s="143" t="str">
        <f>IFERROR(VLOOKUP(D751, Product_Category!A:B, 2, FALSE), "Uncategorized")</f>
        <v>MCC</v>
      </c>
      <c r="O751" s="186">
        <f t="shared" si="68"/>
        <v>2630</v>
      </c>
      <c r="P751" s="185">
        <f t="shared" si="67"/>
        <v>52600</v>
      </c>
      <c r="Q751" s="143">
        <v>2023</v>
      </c>
      <c r="R751" s="143" t="str">
        <f>IFERROR(VLOOKUP(G751,'SOURCE COMPANY'!A:B, 2, FALSE), "")</f>
        <v>JRS PHARMA</v>
      </c>
      <c r="S751" s="143" t="str">
        <f>IFERROR(VLOOKUP(H751,'CUSTOMER NAME'!A:B, 2, FALSE), "")</f>
        <v>JRS CESKA</v>
      </c>
    </row>
    <row r="752" spans="1:19">
      <c r="A752" s="87" t="s">
        <v>850</v>
      </c>
      <c r="B752" s="33">
        <v>20000</v>
      </c>
      <c r="C752" s="198" t="s">
        <v>7</v>
      </c>
      <c r="D752" s="198" t="s">
        <v>555</v>
      </c>
      <c r="E752" s="46">
        <v>2.63</v>
      </c>
      <c r="F752" s="198" t="s">
        <v>9</v>
      </c>
      <c r="G752" s="134" t="s">
        <v>59</v>
      </c>
      <c r="H752" s="198" t="s">
        <v>851</v>
      </c>
      <c r="I752" s="183" t="str">
        <f t="shared" si="70"/>
        <v>Jan</v>
      </c>
      <c r="J752" s="184">
        <f>IF(F752="USD", E752, E752 * IFERROR(VLOOKUP(F752, EXCHANGE_RATE!A:B, 2, FALSE), "Currency not found"))</f>
        <v>2.63</v>
      </c>
      <c r="K752" s="184">
        <f t="shared" si="65"/>
        <v>2.63</v>
      </c>
      <c r="L752" s="184">
        <f>IF(C752="MTS", B752, B752 * IFERROR(VLOOKUP(C752, 'QTY_CONVERSIONS '!A:B, 2, FALSE), "Units not  found"))</f>
        <v>20</v>
      </c>
      <c r="M752" s="185">
        <f t="shared" si="66"/>
        <v>52600</v>
      </c>
      <c r="N752" s="143" t="str">
        <f>IFERROR(VLOOKUP(D752, Product_Category!A:B, 2, FALSE), "Uncategorized")</f>
        <v>MCC</v>
      </c>
      <c r="O752" s="186">
        <f t="shared" si="68"/>
        <v>2630</v>
      </c>
      <c r="P752" s="185">
        <f t="shared" si="67"/>
        <v>52600</v>
      </c>
      <c r="Q752" s="143">
        <v>2023</v>
      </c>
      <c r="R752" s="143" t="str">
        <f>IFERROR(VLOOKUP(G752,'SOURCE COMPANY'!A:B, 2, FALSE), "")</f>
        <v>JRS PHARMA</v>
      </c>
      <c r="S752" s="143" t="str">
        <f>IFERROR(VLOOKUP(H752,'CUSTOMER NAME'!A:B, 2, FALSE), "")</f>
        <v>JRS CESKA</v>
      </c>
    </row>
    <row r="753" spans="1:19">
      <c r="A753" s="87" t="s">
        <v>850</v>
      </c>
      <c r="B753" s="33">
        <v>20000</v>
      </c>
      <c r="C753" s="198" t="s">
        <v>7</v>
      </c>
      <c r="D753" s="198" t="s">
        <v>555</v>
      </c>
      <c r="E753" s="46">
        <v>2.63</v>
      </c>
      <c r="F753" s="198" t="s">
        <v>9</v>
      </c>
      <c r="G753" s="134" t="s">
        <v>59</v>
      </c>
      <c r="H753" s="198" t="s">
        <v>851</v>
      </c>
      <c r="I753" s="183" t="str">
        <f t="shared" si="70"/>
        <v>Jan</v>
      </c>
      <c r="J753" s="184">
        <f>IF(F753="USD", E753, E753 * IFERROR(VLOOKUP(F753, EXCHANGE_RATE!A:B, 2, FALSE), "Currency not found"))</f>
        <v>2.63</v>
      </c>
      <c r="K753" s="184">
        <f t="shared" si="65"/>
        <v>2.63</v>
      </c>
      <c r="L753" s="184">
        <f>IF(C753="MTS", B753, B753 * IFERROR(VLOOKUP(C753, 'QTY_CONVERSIONS '!A:B, 2, FALSE), "Units not  found"))</f>
        <v>20</v>
      </c>
      <c r="M753" s="185">
        <f t="shared" si="66"/>
        <v>52600</v>
      </c>
      <c r="N753" s="143" t="str">
        <f>IFERROR(VLOOKUP(D753, Product_Category!A:B, 2, FALSE), "Uncategorized")</f>
        <v>MCC</v>
      </c>
      <c r="O753" s="186">
        <f t="shared" si="68"/>
        <v>2630</v>
      </c>
      <c r="P753" s="185">
        <f t="shared" si="67"/>
        <v>52600</v>
      </c>
      <c r="Q753" s="143">
        <v>2023</v>
      </c>
      <c r="R753" s="143" t="str">
        <f>IFERROR(VLOOKUP(G753,'SOURCE COMPANY'!A:B, 2, FALSE), "")</f>
        <v>JRS PHARMA</v>
      </c>
      <c r="S753" s="143" t="str">
        <f>IFERROR(VLOOKUP(H753,'CUSTOMER NAME'!A:B, 2, FALSE), "")</f>
        <v>JRS CESKA</v>
      </c>
    </row>
    <row r="754" spans="1:19">
      <c r="A754" s="87" t="s">
        <v>850</v>
      </c>
      <c r="B754" s="33">
        <v>20000</v>
      </c>
      <c r="C754" s="198" t="s">
        <v>7</v>
      </c>
      <c r="D754" s="198" t="s">
        <v>555</v>
      </c>
      <c r="E754" s="46">
        <v>2.63</v>
      </c>
      <c r="F754" s="198" t="s">
        <v>9</v>
      </c>
      <c r="G754" s="134" t="s">
        <v>59</v>
      </c>
      <c r="H754" s="198" t="s">
        <v>851</v>
      </c>
      <c r="I754" s="183" t="str">
        <f t="shared" si="70"/>
        <v>Jan</v>
      </c>
      <c r="J754" s="184">
        <f>IF(F754="USD", E754, E754 * IFERROR(VLOOKUP(F754, EXCHANGE_RATE!A:B, 2, FALSE), "Currency not found"))</f>
        <v>2.63</v>
      </c>
      <c r="K754" s="184">
        <f t="shared" si="65"/>
        <v>2.63</v>
      </c>
      <c r="L754" s="184">
        <f>IF(C754="MTS", B754, B754 * IFERROR(VLOOKUP(C754, 'QTY_CONVERSIONS '!A:B, 2, FALSE), "Units not  found"))</f>
        <v>20</v>
      </c>
      <c r="M754" s="185">
        <f t="shared" si="66"/>
        <v>52600</v>
      </c>
      <c r="N754" s="143" t="str">
        <f>IFERROR(VLOOKUP(D754, Product_Category!A:B, 2, FALSE), "Uncategorized")</f>
        <v>MCC</v>
      </c>
      <c r="O754" s="186">
        <f t="shared" si="68"/>
        <v>2630</v>
      </c>
      <c r="P754" s="185">
        <f t="shared" si="67"/>
        <v>52600</v>
      </c>
      <c r="Q754" s="143">
        <v>2023</v>
      </c>
      <c r="R754" s="143" t="str">
        <f>IFERROR(VLOOKUP(G754,'SOURCE COMPANY'!A:B, 2, FALSE), "")</f>
        <v>JRS PHARMA</v>
      </c>
      <c r="S754" s="143" t="str">
        <f>IFERROR(VLOOKUP(H754,'CUSTOMER NAME'!A:B, 2, FALSE), "")</f>
        <v>JRS CESKA</v>
      </c>
    </row>
    <row r="755" spans="1:19">
      <c r="A755" s="87" t="s">
        <v>850</v>
      </c>
      <c r="B755" s="204">
        <v>20000</v>
      </c>
      <c r="C755" s="198" t="s">
        <v>7</v>
      </c>
      <c r="D755" s="198" t="s">
        <v>555</v>
      </c>
      <c r="E755" s="207">
        <v>2.63</v>
      </c>
      <c r="F755" s="198" t="s">
        <v>9</v>
      </c>
      <c r="G755" s="134" t="s">
        <v>59</v>
      </c>
      <c r="H755" s="198" t="s">
        <v>851</v>
      </c>
      <c r="I755" s="183" t="str">
        <f t="shared" si="70"/>
        <v>Jan</v>
      </c>
      <c r="J755" s="184">
        <f>IF(F755="USD", E755, E755 * IFERROR(VLOOKUP(F755, EXCHANGE_RATE!A:B, 2, FALSE), "Currency not found"))</f>
        <v>2.63</v>
      </c>
      <c r="K755" s="184">
        <f t="shared" si="65"/>
        <v>2.63</v>
      </c>
      <c r="L755" s="184">
        <f>IF(C755="MTS", B755, B755 * IFERROR(VLOOKUP(C755, 'QTY_CONVERSIONS '!A:B, 2, FALSE), "Units not  found"))</f>
        <v>20</v>
      </c>
      <c r="M755" s="185">
        <f t="shared" si="66"/>
        <v>52600</v>
      </c>
      <c r="N755" s="143" t="str">
        <f>IFERROR(VLOOKUP(D755, Product_Category!A:B, 2, FALSE), "Uncategorized")</f>
        <v>MCC</v>
      </c>
      <c r="O755" s="186">
        <f t="shared" si="68"/>
        <v>2630</v>
      </c>
      <c r="P755" s="185">
        <f t="shared" si="67"/>
        <v>52600</v>
      </c>
      <c r="Q755" s="143">
        <v>2023</v>
      </c>
      <c r="R755" s="143" t="str">
        <f>IFERROR(VLOOKUP(G755,'SOURCE COMPANY'!A:B, 2, FALSE), "")</f>
        <v>JRS PHARMA</v>
      </c>
      <c r="S755" s="143" t="str">
        <f>IFERROR(VLOOKUP(H755,'CUSTOMER NAME'!A:B, 2, FALSE), "")</f>
        <v>JRS CESKA</v>
      </c>
    </row>
    <row r="756" spans="1:19">
      <c r="A756" s="192" t="s">
        <v>807</v>
      </c>
      <c r="B756" s="134">
        <v>1000</v>
      </c>
      <c r="C756" s="134" t="s">
        <v>7</v>
      </c>
      <c r="D756" s="134" t="s">
        <v>173</v>
      </c>
      <c r="E756" s="134">
        <v>5.55</v>
      </c>
      <c r="F756" s="134" t="s">
        <v>9</v>
      </c>
      <c r="G756" s="134" t="s">
        <v>59</v>
      </c>
      <c r="H756" s="134" t="s">
        <v>3732</v>
      </c>
      <c r="I756" s="187" t="s">
        <v>3658</v>
      </c>
      <c r="J756" s="184">
        <f>IF(F756="USD", E756, E756 * IFERROR(VLOOKUP(F756, EXCHANGE_RATE!A:B, 2, FALSE), "Currency not found"))</f>
        <v>5.55</v>
      </c>
      <c r="K756" s="184">
        <f t="shared" si="65"/>
        <v>5.55</v>
      </c>
      <c r="L756" s="184">
        <f>IF(C756="MTS", B756, B756 * IFERROR(VLOOKUP(C756, 'QTY_CONVERSIONS '!A:B, 2, FALSE), "Units not  found"))</f>
        <v>1</v>
      </c>
      <c r="M756" s="185">
        <f t="shared" si="66"/>
        <v>5550</v>
      </c>
      <c r="N756" s="143" t="str">
        <f>IFERROR(VLOOKUP(D756, Product_Category!A:B, 2, FALSE), "Uncategorized")</f>
        <v>SSG</v>
      </c>
      <c r="O756" s="186">
        <f t="shared" si="68"/>
        <v>5550</v>
      </c>
      <c r="P756" s="185">
        <f t="shared" si="67"/>
        <v>5550</v>
      </c>
      <c r="Q756" s="143">
        <v>2023</v>
      </c>
      <c r="R756" s="143" t="str">
        <f>IFERROR(VLOOKUP(G756,'SOURCE COMPANY'!A:B, 2, FALSE), "")</f>
        <v>JRS PHARMA</v>
      </c>
      <c r="S756" s="143" t="str">
        <f>IFERROR(VLOOKUP(H756,'CUSTOMER NAME'!A:B, 2, FALSE), "")</f>
        <v>DROGUERIA BEIRO SRL</v>
      </c>
    </row>
    <row r="757" spans="1:19">
      <c r="A757" s="192" t="s">
        <v>807</v>
      </c>
      <c r="B757" s="134">
        <v>1500</v>
      </c>
      <c r="C757" s="134" t="s">
        <v>7</v>
      </c>
      <c r="D757" s="134" t="s">
        <v>3689</v>
      </c>
      <c r="E757" s="134">
        <v>2.46</v>
      </c>
      <c r="F757" s="134" t="s">
        <v>9</v>
      </c>
      <c r="G757" s="134" t="s">
        <v>59</v>
      </c>
      <c r="H757" s="134" t="s">
        <v>3732</v>
      </c>
      <c r="I757" s="187" t="s">
        <v>3658</v>
      </c>
      <c r="J757" s="184">
        <f>IF(F757="USD", E757, E757 * IFERROR(VLOOKUP(F757, EXCHANGE_RATE!A:B, 2, FALSE), "Currency not found"))</f>
        <v>2.46</v>
      </c>
      <c r="K757" s="184">
        <f t="shared" si="65"/>
        <v>2.46</v>
      </c>
      <c r="L757" s="184">
        <f>IF(C757="MTS", B757, B757 * IFERROR(VLOOKUP(C757, 'QTY_CONVERSIONS '!A:B, 2, FALSE), "Units not  found"))</f>
        <v>1.5</v>
      </c>
      <c r="M757" s="185">
        <f t="shared" si="66"/>
        <v>3690</v>
      </c>
      <c r="N757" s="143" t="str">
        <f>IFERROR(VLOOKUP(D757, Product_Category!A:B, 2, FALSE), "Uncategorized")</f>
        <v>MCC</v>
      </c>
      <c r="O757" s="186">
        <f t="shared" si="68"/>
        <v>2460</v>
      </c>
      <c r="P757" s="185">
        <f t="shared" si="67"/>
        <v>3690</v>
      </c>
      <c r="Q757" s="143">
        <v>2023</v>
      </c>
      <c r="R757" s="143" t="str">
        <f>IFERROR(VLOOKUP(G757,'SOURCE COMPANY'!A:B, 2, FALSE), "")</f>
        <v>JRS PHARMA</v>
      </c>
      <c r="S757" s="143" t="str">
        <f>IFERROR(VLOOKUP(H757,'CUSTOMER NAME'!A:B, 2, FALSE), "")</f>
        <v>DROGUERIA BEIRO SRL</v>
      </c>
    </row>
    <row r="758" spans="1:19">
      <c r="A758" s="192" t="s">
        <v>807</v>
      </c>
      <c r="B758" s="134">
        <v>3000</v>
      </c>
      <c r="C758" s="134" t="s">
        <v>7</v>
      </c>
      <c r="D758" s="134" t="s">
        <v>3689</v>
      </c>
      <c r="E758" s="134">
        <v>2.46</v>
      </c>
      <c r="F758" s="134" t="s">
        <v>9</v>
      </c>
      <c r="G758" s="134" t="s">
        <v>59</v>
      </c>
      <c r="H758" s="134" t="s">
        <v>3732</v>
      </c>
      <c r="I758" s="187" t="s">
        <v>3658</v>
      </c>
      <c r="J758" s="184">
        <f>IF(F758="USD", E758, E758 * IFERROR(VLOOKUP(F758, EXCHANGE_RATE!A:B, 2, FALSE), "Currency not found"))</f>
        <v>2.46</v>
      </c>
      <c r="K758" s="184">
        <f t="shared" si="65"/>
        <v>2.46</v>
      </c>
      <c r="L758" s="184">
        <f>IF(C758="MTS", B758, B758 * IFERROR(VLOOKUP(C758, 'QTY_CONVERSIONS '!A:B, 2, FALSE), "Units not  found"))</f>
        <v>3</v>
      </c>
      <c r="M758" s="185">
        <f t="shared" si="66"/>
        <v>7380</v>
      </c>
      <c r="N758" s="143" t="str">
        <f>IFERROR(VLOOKUP(D758, Product_Category!A:B, 2, FALSE), "Uncategorized")</f>
        <v>MCC</v>
      </c>
      <c r="O758" s="186">
        <f t="shared" si="68"/>
        <v>2460</v>
      </c>
      <c r="P758" s="185">
        <f t="shared" si="67"/>
        <v>7380</v>
      </c>
      <c r="Q758" s="143">
        <v>2023</v>
      </c>
      <c r="R758" s="143" t="str">
        <f>IFERROR(VLOOKUP(G758,'SOURCE COMPANY'!A:B, 2, FALSE), "")</f>
        <v>JRS PHARMA</v>
      </c>
      <c r="S758" s="143" t="str">
        <f>IFERROR(VLOOKUP(H758,'CUSTOMER NAME'!A:B, 2, FALSE), "")</f>
        <v>DROGUERIA BEIRO SRL</v>
      </c>
    </row>
    <row r="759" spans="1:19">
      <c r="A759" s="192" t="s">
        <v>807</v>
      </c>
      <c r="B759" s="134">
        <v>1000</v>
      </c>
      <c r="C759" s="134" t="s">
        <v>7</v>
      </c>
      <c r="D759" s="134" t="s">
        <v>3689</v>
      </c>
      <c r="E759" s="134">
        <v>2.06</v>
      </c>
      <c r="F759" s="134" t="s">
        <v>9</v>
      </c>
      <c r="G759" s="134" t="s">
        <v>59</v>
      </c>
      <c r="H759" s="134" t="s">
        <v>3732</v>
      </c>
      <c r="I759" s="187" t="s">
        <v>3658</v>
      </c>
      <c r="J759" s="184">
        <f>IF(F759="USD", E759, E759 * IFERROR(VLOOKUP(F759, EXCHANGE_RATE!A:B, 2, FALSE), "Currency not found"))</f>
        <v>2.06</v>
      </c>
      <c r="K759" s="184">
        <f t="shared" si="65"/>
        <v>2.06</v>
      </c>
      <c r="L759" s="184">
        <f>IF(C759="MTS", B759, B759 * IFERROR(VLOOKUP(C759, 'QTY_CONVERSIONS '!A:B, 2, FALSE), "Units not  found"))</f>
        <v>1</v>
      </c>
      <c r="M759" s="185">
        <f t="shared" si="66"/>
        <v>2060</v>
      </c>
      <c r="N759" s="143" t="str">
        <f>IFERROR(VLOOKUP(D759, Product_Category!A:B, 2, FALSE), "Uncategorized")</f>
        <v>MCC</v>
      </c>
      <c r="O759" s="186">
        <f t="shared" si="68"/>
        <v>2060</v>
      </c>
      <c r="P759" s="185">
        <f t="shared" si="67"/>
        <v>2060</v>
      </c>
      <c r="Q759" s="143">
        <v>2023</v>
      </c>
      <c r="R759" s="143" t="str">
        <f>IFERROR(VLOOKUP(G759,'SOURCE COMPANY'!A:B, 2, FALSE), "")</f>
        <v>JRS PHARMA</v>
      </c>
      <c r="S759" s="143" t="str">
        <f>IFERROR(VLOOKUP(H759,'CUSTOMER NAME'!A:B, 2, FALSE), "")</f>
        <v>DROGUERIA BEIRO SRL</v>
      </c>
    </row>
    <row r="760" spans="1:19">
      <c r="A760" s="191" t="s">
        <v>807</v>
      </c>
      <c r="B760" s="121">
        <v>5000</v>
      </c>
      <c r="C760" s="121" t="s">
        <v>7</v>
      </c>
      <c r="D760" s="121" t="s">
        <v>3048</v>
      </c>
      <c r="E760" s="121">
        <v>4.1500000000000004</v>
      </c>
      <c r="F760" s="121" t="s">
        <v>9</v>
      </c>
      <c r="G760" s="121" t="s">
        <v>509</v>
      </c>
      <c r="H760" s="121" t="s">
        <v>3049</v>
      </c>
      <c r="I760" s="187" t="s">
        <v>3034</v>
      </c>
      <c r="J760" s="184">
        <f>IF(F760="USD", E760, E760 * IFERROR(VLOOKUP(F760, EXCHANGE_RATE!A:B, 2, FALSE), "Currency not found"))</f>
        <v>4.1500000000000004</v>
      </c>
      <c r="K760" s="184">
        <f t="shared" si="65"/>
        <v>4.1500000000000004</v>
      </c>
      <c r="L760" s="184">
        <f>IF(C760="MTS", B760, B760 * IFERROR(VLOOKUP(C760, 'QTY_CONVERSIONS '!A:B, 2, FALSE), "Units not  found"))</f>
        <v>5</v>
      </c>
      <c r="M760" s="185">
        <f t="shared" si="66"/>
        <v>20750</v>
      </c>
      <c r="N760" s="143" t="str">
        <f>IFERROR(VLOOKUP(D760, Product_Category!A:B, 2, FALSE), "Uncategorized")</f>
        <v>CROSCARMELLOSE SODIUM</v>
      </c>
      <c r="O760" s="186">
        <f t="shared" si="68"/>
        <v>4150</v>
      </c>
      <c r="P760" s="185">
        <f t="shared" si="67"/>
        <v>20750</v>
      </c>
      <c r="Q760" s="143">
        <v>2023</v>
      </c>
      <c r="R760" s="143" t="str">
        <f>IFERROR(VLOOKUP(G760,'SOURCE COMPANY'!A:B, 2, FALSE), "")</f>
        <v>JAI RADHE SALES</v>
      </c>
      <c r="S760" s="143" t="str">
        <f>IFERROR(VLOOKUP(H760,'CUSTOMER NAME'!A:B, 2, FALSE), "")</f>
        <v>DSS</v>
      </c>
    </row>
    <row r="761" spans="1:19">
      <c r="A761" s="191" t="s">
        <v>807</v>
      </c>
      <c r="B761" s="121">
        <v>5000</v>
      </c>
      <c r="C761" s="121" t="s">
        <v>7</v>
      </c>
      <c r="D761" s="121" t="s">
        <v>611</v>
      </c>
      <c r="E761" s="121">
        <v>2.9</v>
      </c>
      <c r="F761" s="121" t="s">
        <v>9</v>
      </c>
      <c r="G761" s="121" t="s">
        <v>509</v>
      </c>
      <c r="H761" s="121" t="s">
        <v>3049</v>
      </c>
      <c r="I761" s="187" t="s">
        <v>3034</v>
      </c>
      <c r="J761" s="184">
        <f>IF(F761="USD", E761, E761 * IFERROR(VLOOKUP(F761, EXCHANGE_RATE!A:B, 2, FALSE), "Currency not found"))</f>
        <v>2.9</v>
      </c>
      <c r="K761" s="184">
        <f t="shared" si="65"/>
        <v>2.9</v>
      </c>
      <c r="L761" s="184">
        <f>IF(C761="MTS", B761, B761 * IFERROR(VLOOKUP(C761, 'QTY_CONVERSIONS '!A:B, 2, FALSE), "Units not  found"))</f>
        <v>5</v>
      </c>
      <c r="M761" s="185">
        <f t="shared" si="66"/>
        <v>14500</v>
      </c>
      <c r="N761" s="143" t="str">
        <f>IFERROR(VLOOKUP(D761, Product_Category!A:B, 2, FALSE), "Uncategorized")</f>
        <v>MCC</v>
      </c>
      <c r="O761" s="186">
        <f t="shared" si="68"/>
        <v>2900</v>
      </c>
      <c r="P761" s="185">
        <f t="shared" si="67"/>
        <v>14500</v>
      </c>
      <c r="Q761" s="143">
        <v>2023</v>
      </c>
      <c r="R761" s="143" t="str">
        <f>IFERROR(VLOOKUP(G761,'SOURCE COMPANY'!A:B, 2, FALSE), "")</f>
        <v>JAI RADHE SALES</v>
      </c>
      <c r="S761" s="143" t="str">
        <f>IFERROR(VLOOKUP(H761,'CUSTOMER NAME'!A:B, 2, FALSE), "")</f>
        <v>DSS</v>
      </c>
    </row>
    <row r="762" spans="1:19">
      <c r="A762" s="87" t="s">
        <v>172</v>
      </c>
      <c r="B762" s="33">
        <v>1000</v>
      </c>
      <c r="C762" s="198" t="s">
        <v>7</v>
      </c>
      <c r="D762" s="198" t="s">
        <v>601</v>
      </c>
      <c r="E762" s="46">
        <v>5.3</v>
      </c>
      <c r="F762" s="198" t="s">
        <v>9</v>
      </c>
      <c r="G762" s="134" t="s">
        <v>59</v>
      </c>
      <c r="H762" s="198" t="s">
        <v>2076</v>
      </c>
      <c r="I762" s="183" t="str">
        <f>I761</f>
        <v>September</v>
      </c>
      <c r="J762" s="184">
        <f>IF(F762="USD", E762, E762 * IFERROR(VLOOKUP(F762, EXCHANGE_RATE!A:B, 2, FALSE), "Currency not found"))</f>
        <v>5.3</v>
      </c>
      <c r="K762" s="184">
        <f t="shared" si="65"/>
        <v>5.3</v>
      </c>
      <c r="L762" s="184">
        <f>IF(C762="MTS", B762, B762 * IFERROR(VLOOKUP(C762, 'QTY_CONVERSIONS '!A:B, 2, FALSE), "Units not  found"))</f>
        <v>1</v>
      </c>
      <c r="M762" s="185">
        <f t="shared" si="66"/>
        <v>5300</v>
      </c>
      <c r="N762" s="143" t="str">
        <f>IFERROR(VLOOKUP(D762, Product_Category!A:B, 2, FALSE), "Uncategorized")</f>
        <v>SSG</v>
      </c>
      <c r="O762" s="186">
        <f t="shared" si="68"/>
        <v>5300</v>
      </c>
      <c r="P762" s="185">
        <f t="shared" si="67"/>
        <v>5300</v>
      </c>
      <c r="Q762" s="143">
        <v>2023</v>
      </c>
      <c r="R762" s="143" t="str">
        <f>IFERROR(VLOOKUP(G762,'SOURCE COMPANY'!A:B, 2, FALSE), "")</f>
        <v>JRS PHARMA</v>
      </c>
      <c r="S762" s="143" t="str">
        <f>IFERROR(VLOOKUP(H762,'CUSTOMER NAME'!A:B, 2, FALSE), "")</f>
        <v>E M SERGEANT</v>
      </c>
    </row>
    <row r="763" spans="1:19">
      <c r="A763" s="192" t="s">
        <v>816</v>
      </c>
      <c r="B763" s="134">
        <v>1500</v>
      </c>
      <c r="C763" s="134" t="s">
        <v>7</v>
      </c>
      <c r="D763" s="134" t="s">
        <v>533</v>
      </c>
      <c r="E763" s="134">
        <v>2.0499999999999998</v>
      </c>
      <c r="F763" s="134" t="s">
        <v>9</v>
      </c>
      <c r="G763" s="134" t="s">
        <v>967</v>
      </c>
      <c r="H763" s="134" t="s">
        <v>2682</v>
      </c>
      <c r="I763" s="187" t="s">
        <v>2670</v>
      </c>
      <c r="J763" s="184">
        <f>IF(F763="USD", E763, E763 * IFERROR(VLOOKUP(F763, EXCHANGE_RATE!A:B, 2, FALSE), "Currency not found"))</f>
        <v>2.0499999999999998</v>
      </c>
      <c r="K763" s="184">
        <f t="shared" si="65"/>
        <v>2.0499999999999998</v>
      </c>
      <c r="L763" s="184">
        <f>IF(C763="MTS", B763, B763 * IFERROR(VLOOKUP(C763, 'QTY_CONVERSIONS '!A:B, 2, FALSE), "Units not  found"))</f>
        <v>1.5</v>
      </c>
      <c r="M763" s="185">
        <f t="shared" si="66"/>
        <v>3074.9999999999995</v>
      </c>
      <c r="N763" s="143" t="str">
        <f>IFERROR(VLOOKUP(D763, Product_Category!A:B, 2, FALSE), "Uncategorized")</f>
        <v>MCC</v>
      </c>
      <c r="O763" s="186">
        <f t="shared" si="68"/>
        <v>2050</v>
      </c>
      <c r="P763" s="185">
        <f t="shared" si="67"/>
        <v>3075</v>
      </c>
      <c r="Q763" s="143">
        <v>2023</v>
      </c>
      <c r="R763" s="143" t="str">
        <f>IFERROR(VLOOKUP(G763,'SOURCE COMPANY'!A:B, 2, FALSE), "")</f>
        <v>ARUN KUMAR BAID</v>
      </c>
      <c r="S763" s="143" t="str">
        <f>IFERROR(VLOOKUP(H763,'CUSTOMER NAME'!A:B, 2, FALSE), "")</f>
        <v>EAST WEST TRADING</v>
      </c>
    </row>
    <row r="764" spans="1:19">
      <c r="A764" s="192" t="s">
        <v>816</v>
      </c>
      <c r="B764" s="134">
        <v>2500</v>
      </c>
      <c r="C764" s="134" t="s">
        <v>7</v>
      </c>
      <c r="D764" s="134" t="s">
        <v>521</v>
      </c>
      <c r="E764" s="134">
        <v>2.15</v>
      </c>
      <c r="F764" s="134" t="s">
        <v>9</v>
      </c>
      <c r="G764" s="134" t="s">
        <v>967</v>
      </c>
      <c r="H764" s="134" t="s">
        <v>2682</v>
      </c>
      <c r="I764" s="187" t="s">
        <v>2670</v>
      </c>
      <c r="J764" s="184">
        <f>IF(F764="USD", E764, E764 * IFERROR(VLOOKUP(F764, EXCHANGE_RATE!A:B, 2, FALSE), "Currency not found"))</f>
        <v>2.15</v>
      </c>
      <c r="K764" s="184">
        <f t="shared" si="65"/>
        <v>2.15</v>
      </c>
      <c r="L764" s="184">
        <f>IF(C764="MTS", B764, B764 * IFERROR(VLOOKUP(C764, 'QTY_CONVERSIONS '!A:B, 2, FALSE), "Units not  found"))</f>
        <v>2.5</v>
      </c>
      <c r="M764" s="185">
        <f t="shared" si="66"/>
        <v>5375</v>
      </c>
      <c r="N764" s="143" t="str">
        <f>IFERROR(VLOOKUP(D764, Product_Category!A:B, 2, FALSE), "Uncategorized")</f>
        <v>MCC</v>
      </c>
      <c r="O764" s="186">
        <f t="shared" si="68"/>
        <v>2150</v>
      </c>
      <c r="P764" s="185">
        <f t="shared" si="67"/>
        <v>5375</v>
      </c>
      <c r="Q764" s="143">
        <v>2023</v>
      </c>
      <c r="R764" s="143" t="str">
        <f>IFERROR(VLOOKUP(G764,'SOURCE COMPANY'!A:B, 2, FALSE), "")</f>
        <v>ARUN KUMAR BAID</v>
      </c>
      <c r="S764" s="143" t="str">
        <f>IFERROR(VLOOKUP(H764,'CUSTOMER NAME'!A:B, 2, FALSE), "")</f>
        <v>EAST WEST TRADING</v>
      </c>
    </row>
    <row r="765" spans="1:19">
      <c r="A765" s="191" t="s">
        <v>816</v>
      </c>
      <c r="B765" s="121">
        <v>1500</v>
      </c>
      <c r="C765" s="121" t="s">
        <v>7</v>
      </c>
      <c r="D765" s="121" t="s">
        <v>910</v>
      </c>
      <c r="E765" s="121">
        <v>2.65</v>
      </c>
      <c r="F765" s="121" t="s">
        <v>9</v>
      </c>
      <c r="G765" s="121" t="s">
        <v>967</v>
      </c>
      <c r="H765" s="121" t="s">
        <v>2682</v>
      </c>
      <c r="I765" s="187" t="s">
        <v>3389</v>
      </c>
      <c r="J765" s="184">
        <f>IF(F765="USD", E765, E765 * IFERROR(VLOOKUP(F765, EXCHANGE_RATE!A:B, 2, FALSE), "Currency not found"))</f>
        <v>2.65</v>
      </c>
      <c r="K765" s="184">
        <f t="shared" si="65"/>
        <v>2.65</v>
      </c>
      <c r="L765" s="184">
        <f>IF(C765="MTS", B765, B765 * IFERROR(VLOOKUP(C765, 'QTY_CONVERSIONS '!A:B, 2, FALSE), "Units not  found"))</f>
        <v>1.5</v>
      </c>
      <c r="M765" s="185">
        <f t="shared" si="66"/>
        <v>3975</v>
      </c>
      <c r="N765" s="143" t="str">
        <f>IFERROR(VLOOKUP(D765, Product_Category!A:B, 2, FALSE), "Uncategorized")</f>
        <v>MAGNESIUM STEARATE</v>
      </c>
      <c r="O765" s="186">
        <f t="shared" si="68"/>
        <v>2650</v>
      </c>
      <c r="P765" s="185">
        <f t="shared" si="67"/>
        <v>3975</v>
      </c>
      <c r="Q765" s="143">
        <v>2023</v>
      </c>
      <c r="R765" s="143" t="str">
        <f>IFERROR(VLOOKUP(G765,'SOURCE COMPANY'!A:B, 2, FALSE), "")</f>
        <v>ARUN KUMAR BAID</v>
      </c>
      <c r="S765" s="143" t="str">
        <f>IFERROR(VLOOKUP(H765,'CUSTOMER NAME'!A:B, 2, FALSE), "")</f>
        <v>EAST WEST TRADING</v>
      </c>
    </row>
    <row r="766" spans="1:19">
      <c r="A766" s="191" t="s">
        <v>816</v>
      </c>
      <c r="B766" s="121">
        <v>1500</v>
      </c>
      <c r="C766" s="121" t="s">
        <v>7</v>
      </c>
      <c r="D766" s="121" t="s">
        <v>3048</v>
      </c>
      <c r="E766" s="121">
        <v>5.75</v>
      </c>
      <c r="F766" s="121" t="s">
        <v>9</v>
      </c>
      <c r="G766" s="121" t="s">
        <v>967</v>
      </c>
      <c r="H766" s="121" t="s">
        <v>2682</v>
      </c>
      <c r="I766" s="187" t="s">
        <v>3034</v>
      </c>
      <c r="J766" s="184">
        <f>IF(F766="USD", E766, E766 * IFERROR(VLOOKUP(F766, EXCHANGE_RATE!A:B, 2, FALSE), "Currency not found"))</f>
        <v>5.75</v>
      </c>
      <c r="K766" s="184">
        <f t="shared" si="65"/>
        <v>5.75</v>
      </c>
      <c r="L766" s="184">
        <f>IF(C766="MTS", B766, B766 * IFERROR(VLOOKUP(C766, 'QTY_CONVERSIONS '!A:B, 2, FALSE), "Units not  found"))</f>
        <v>1.5</v>
      </c>
      <c r="M766" s="185">
        <f t="shared" si="66"/>
        <v>8625</v>
      </c>
      <c r="N766" s="143" t="str">
        <f>IFERROR(VLOOKUP(D766, Product_Category!A:B, 2, FALSE), "Uncategorized")</f>
        <v>CROSCARMELLOSE SODIUM</v>
      </c>
      <c r="O766" s="186">
        <f t="shared" si="68"/>
        <v>5750</v>
      </c>
      <c r="P766" s="185">
        <f t="shared" si="67"/>
        <v>8625</v>
      </c>
      <c r="Q766" s="143">
        <v>2023</v>
      </c>
      <c r="R766" s="143" t="str">
        <f>IFERROR(VLOOKUP(G766,'SOURCE COMPANY'!A:B, 2, FALSE), "")</f>
        <v>ARUN KUMAR BAID</v>
      </c>
      <c r="S766" s="143" t="str">
        <f>IFERROR(VLOOKUP(H766,'CUSTOMER NAME'!A:B, 2, FALSE), "")</f>
        <v>EAST WEST TRADING</v>
      </c>
    </row>
    <row r="767" spans="1:19">
      <c r="A767" s="87" t="s">
        <v>816</v>
      </c>
      <c r="B767" s="204">
        <v>700</v>
      </c>
      <c r="C767" s="198" t="s">
        <v>7</v>
      </c>
      <c r="D767" s="198" t="s">
        <v>19</v>
      </c>
      <c r="E767" s="207">
        <v>3.01</v>
      </c>
      <c r="F767" s="198" t="s">
        <v>9</v>
      </c>
      <c r="G767" s="198" t="s">
        <v>1133</v>
      </c>
      <c r="H767" s="198" t="s">
        <v>2467</v>
      </c>
      <c r="I767" s="183" t="str">
        <f>I766</f>
        <v>September</v>
      </c>
      <c r="J767" s="184">
        <f>IF(F767="USD", E767, E767 * IFERROR(VLOOKUP(F767, EXCHANGE_RATE!A:B, 2, FALSE), "Currency not found"))</f>
        <v>3.01</v>
      </c>
      <c r="K767" s="184">
        <f t="shared" si="65"/>
        <v>3.01</v>
      </c>
      <c r="L767" s="184">
        <f>IF(C767="MTS", B767, B767 * IFERROR(VLOOKUP(C767, 'QTY_CONVERSIONS '!A:B, 2, FALSE), "Units not  found"))</f>
        <v>0.70000000000000007</v>
      </c>
      <c r="M767" s="185">
        <f t="shared" si="66"/>
        <v>2107</v>
      </c>
      <c r="N767" s="143" t="str">
        <f>IFERROR(VLOOKUP(D767, Product_Category!A:B, 2, FALSE), "Uncategorized")</f>
        <v>CMC</v>
      </c>
      <c r="O767" s="186">
        <f t="shared" si="68"/>
        <v>3010</v>
      </c>
      <c r="P767" s="185">
        <f t="shared" si="67"/>
        <v>2107</v>
      </c>
      <c r="Q767" s="143">
        <v>2023</v>
      </c>
      <c r="R767" s="143" t="str">
        <f>IFERROR(VLOOKUP(G767,'SOURCE COMPANY'!A:B, 2, FALSE), "")</f>
        <v>CHEMSTAR</v>
      </c>
      <c r="S767" s="143" t="str">
        <f>IFERROR(VLOOKUP(H767,'CUSTOMER NAME'!A:B, 2, FALSE), "")</f>
        <v>EASTERN BANK</v>
      </c>
    </row>
    <row r="768" spans="1:19">
      <c r="A768" s="188" t="s">
        <v>816</v>
      </c>
      <c r="B768" s="124">
        <v>1500</v>
      </c>
      <c r="C768" s="124" t="s">
        <v>7</v>
      </c>
      <c r="D768" s="124" t="s">
        <v>3054</v>
      </c>
      <c r="E768" s="124">
        <v>3.01</v>
      </c>
      <c r="F768" s="124" t="s">
        <v>9</v>
      </c>
      <c r="G768" s="124" t="s">
        <v>1133</v>
      </c>
      <c r="H768" s="124" t="s">
        <v>2467</v>
      </c>
      <c r="I768" s="187" t="s">
        <v>3034</v>
      </c>
      <c r="J768" s="184">
        <f>IF(F768="USD", E768, E768 * IFERROR(VLOOKUP(F768, EXCHANGE_RATE!A:B, 2, FALSE), "Currency not found"))</f>
        <v>3.01</v>
      </c>
      <c r="K768" s="184">
        <f t="shared" si="65"/>
        <v>3.01</v>
      </c>
      <c r="L768" s="184">
        <f>IF(C768="MTS", B768, B768 * IFERROR(VLOOKUP(C768, 'QTY_CONVERSIONS '!A:B, 2, FALSE), "Units not  found"))</f>
        <v>1.5</v>
      </c>
      <c r="M768" s="185">
        <f t="shared" si="66"/>
        <v>4515</v>
      </c>
      <c r="N768" s="143" t="str">
        <f>IFERROR(VLOOKUP(D768, Product_Category!A:B, 2, FALSE), "Uncategorized")</f>
        <v>CMC</v>
      </c>
      <c r="O768" s="186">
        <f t="shared" si="68"/>
        <v>3010</v>
      </c>
      <c r="P768" s="185">
        <f t="shared" si="67"/>
        <v>4515</v>
      </c>
      <c r="Q768" s="143">
        <v>2023</v>
      </c>
      <c r="R768" s="143" t="str">
        <f>IFERROR(VLOOKUP(G768,'SOURCE COMPANY'!A:B, 2, FALSE), "")</f>
        <v>CHEMSTAR</v>
      </c>
      <c r="S768" s="143" t="str">
        <f>IFERROR(VLOOKUP(H768,'CUSTOMER NAME'!A:B, 2, FALSE), "")</f>
        <v>EASTERN BANK</v>
      </c>
    </row>
    <row r="769" spans="1:19">
      <c r="A769" s="191" t="s">
        <v>874</v>
      </c>
      <c r="B769" s="121">
        <v>100</v>
      </c>
      <c r="C769" s="121" t="s">
        <v>7</v>
      </c>
      <c r="D769" s="121" t="s">
        <v>3444</v>
      </c>
      <c r="E769" s="121">
        <v>9.0500000000000007</v>
      </c>
      <c r="F769" s="121" t="s">
        <v>9</v>
      </c>
      <c r="G769" s="134" t="s">
        <v>642</v>
      </c>
      <c r="H769" s="121" t="s">
        <v>3445</v>
      </c>
      <c r="I769" s="187" t="s">
        <v>3389</v>
      </c>
      <c r="J769" s="184">
        <f>IF(F769="USD", E769, E769 * IFERROR(VLOOKUP(F769, EXCHANGE_RATE!A:B, 2, FALSE), "Currency not found"))</f>
        <v>9.0500000000000007</v>
      </c>
      <c r="K769" s="184">
        <f t="shared" si="65"/>
        <v>9.0500000000000007</v>
      </c>
      <c r="L769" s="184">
        <f>IF(C769="MTS", B769, B769 * IFERROR(VLOOKUP(C769, 'QTY_CONVERSIONS '!A:B, 2, FALSE), "Units not  found"))</f>
        <v>0.1</v>
      </c>
      <c r="M769" s="185">
        <f t="shared" si="66"/>
        <v>905.00000000000011</v>
      </c>
      <c r="N769" s="143" t="str">
        <f>IFERROR(VLOOKUP(D769, Product_Category!A:B, 2, FALSE), "Uncategorized")</f>
        <v>MCC</v>
      </c>
      <c r="O769" s="186">
        <f t="shared" si="68"/>
        <v>9050</v>
      </c>
      <c r="P769" s="185">
        <f t="shared" si="67"/>
        <v>905</v>
      </c>
      <c r="Q769" s="143">
        <v>2023</v>
      </c>
      <c r="R769" s="143" t="str">
        <f>IFERROR(VLOOKUP(G769,'SOURCE COMPANY'!A:B, 2, FALSE), "")</f>
        <v>ATTAR GLOBAL</v>
      </c>
      <c r="S769" s="143" t="str">
        <f>IFERROR(VLOOKUP(H769,'CUSTOMER NAME'!A:B, 2, FALSE), "")</f>
        <v>ECOBANK GHANA LIMITED</v>
      </c>
    </row>
    <row r="770" spans="1:19">
      <c r="A770" s="87" t="s">
        <v>860</v>
      </c>
      <c r="B770" s="204">
        <v>4500</v>
      </c>
      <c r="C770" s="198" t="s">
        <v>7</v>
      </c>
      <c r="D770" s="198" t="s">
        <v>1059</v>
      </c>
      <c r="E770" s="207">
        <v>2.68</v>
      </c>
      <c r="F770" s="198" t="s">
        <v>9</v>
      </c>
      <c r="G770" s="134" t="s">
        <v>853</v>
      </c>
      <c r="H770" s="198" t="s">
        <v>1472</v>
      </c>
      <c r="I770" s="183" t="str">
        <f>I769</f>
        <v>October</v>
      </c>
      <c r="J770" s="184">
        <f>IF(F770="USD", E770, E770 * IFERROR(VLOOKUP(F770, EXCHANGE_RATE!A:B, 2, FALSE), "Currency not found"))</f>
        <v>2.68</v>
      </c>
      <c r="K770" s="184">
        <f t="shared" ref="K770:K833" si="71">ROUNDUP(J770,2)</f>
        <v>2.68</v>
      </c>
      <c r="L770" s="184">
        <f>IF(C770="MTS", B770, B770 * IFERROR(VLOOKUP(C770, 'QTY_CONVERSIONS '!A:B, 2, FALSE), "Units not  found"))</f>
        <v>4.5</v>
      </c>
      <c r="M770" s="185">
        <f t="shared" ref="M770:M833" si="72">B770*K770</f>
        <v>12060</v>
      </c>
      <c r="N770" s="143" t="str">
        <f>IFERROR(VLOOKUP(D770, Product_Category!A:B, 2, FALSE), "Uncategorized")</f>
        <v>MAGNESIUM STEARATE</v>
      </c>
      <c r="O770" s="186">
        <f t="shared" si="68"/>
        <v>2680</v>
      </c>
      <c r="P770" s="185">
        <f t="shared" ref="P770:P833" si="73">L770*O770</f>
        <v>12060</v>
      </c>
      <c r="Q770" s="143">
        <v>2023</v>
      </c>
      <c r="R770" s="143" t="str">
        <f>IFERROR(VLOOKUP(G770,'SOURCE COMPANY'!A:B, 2, FALSE), "")</f>
        <v>GEMINI EXPORTS</v>
      </c>
      <c r="S770" s="143" t="str">
        <f>IFERROR(VLOOKUP(H770,'CUSTOMER NAME'!A:B, 2, FALSE), "")</f>
        <v>EL GOUMHOURIA CO</v>
      </c>
    </row>
    <row r="771" spans="1:19">
      <c r="A771" s="87" t="s">
        <v>860</v>
      </c>
      <c r="B771" s="33">
        <v>10000</v>
      </c>
      <c r="C771" s="198" t="s">
        <v>7</v>
      </c>
      <c r="D771" s="198" t="s">
        <v>1205</v>
      </c>
      <c r="E771" s="46">
        <v>2.65</v>
      </c>
      <c r="F771" s="198" t="s">
        <v>9</v>
      </c>
      <c r="G771" s="134" t="s">
        <v>59</v>
      </c>
      <c r="H771" s="198" t="s">
        <v>1472</v>
      </c>
      <c r="I771" s="183" t="str">
        <f>I770</f>
        <v>October</v>
      </c>
      <c r="J771" s="184">
        <f>IF(F771="USD", E771, E771 * IFERROR(VLOOKUP(F771, EXCHANGE_RATE!A:B, 2, FALSE), "Currency not found"))</f>
        <v>2.65</v>
      </c>
      <c r="K771" s="184">
        <f t="shared" si="71"/>
        <v>2.65</v>
      </c>
      <c r="L771" s="184">
        <f>IF(C771="MTS", B771, B771 * IFERROR(VLOOKUP(C771, 'QTY_CONVERSIONS '!A:B, 2, FALSE), "Units not  found"))</f>
        <v>10</v>
      </c>
      <c r="M771" s="185">
        <f t="shared" si="72"/>
        <v>26500</v>
      </c>
      <c r="N771" s="143" t="str">
        <f>IFERROR(VLOOKUP(D771, Product_Category!A:B, 2, FALSE), "Uncategorized")</f>
        <v>MCC</v>
      </c>
      <c r="O771" s="186">
        <f t="shared" ref="O771:O834" si="74">K771*1000</f>
        <v>2650</v>
      </c>
      <c r="P771" s="185">
        <f t="shared" si="73"/>
        <v>26500</v>
      </c>
      <c r="Q771" s="143">
        <v>2023</v>
      </c>
      <c r="R771" s="143" t="str">
        <f>IFERROR(VLOOKUP(G771,'SOURCE COMPANY'!A:B, 2, FALSE), "")</f>
        <v>JRS PHARMA</v>
      </c>
      <c r="S771" s="143" t="str">
        <f>IFERROR(VLOOKUP(H771,'CUSTOMER NAME'!A:B, 2, FALSE), "")</f>
        <v>EL GOUMHOURIA CO</v>
      </c>
    </row>
    <row r="772" spans="1:19">
      <c r="A772" s="87" t="s">
        <v>1471</v>
      </c>
      <c r="B772" s="198">
        <v>10000</v>
      </c>
      <c r="C772" s="198" t="s">
        <v>7</v>
      </c>
      <c r="D772" s="198" t="s">
        <v>1453</v>
      </c>
      <c r="E772" s="45">
        <v>2.65</v>
      </c>
      <c r="F772" s="198" t="s">
        <v>9</v>
      </c>
      <c r="G772" s="134" t="s">
        <v>59</v>
      </c>
      <c r="H772" s="198" t="s">
        <v>1472</v>
      </c>
      <c r="I772" s="183" t="str">
        <f>I771</f>
        <v>October</v>
      </c>
      <c r="J772" s="184">
        <f>IF(F772="USD", E772, E772 * IFERROR(VLOOKUP(F772, EXCHANGE_RATE!A:B, 2, FALSE), "Currency not found"))</f>
        <v>2.65</v>
      </c>
      <c r="K772" s="184">
        <f t="shared" si="71"/>
        <v>2.65</v>
      </c>
      <c r="L772" s="184">
        <f>IF(C772="MTS", B772, B772 * IFERROR(VLOOKUP(C772, 'QTY_CONVERSIONS '!A:B, 2, FALSE), "Units not  found"))</f>
        <v>10</v>
      </c>
      <c r="M772" s="185">
        <f t="shared" si="72"/>
        <v>26500</v>
      </c>
      <c r="N772" s="143" t="str">
        <f>IFERROR(VLOOKUP(D772, Product_Category!A:B, 2, FALSE), "Uncategorized")</f>
        <v>MCC</v>
      </c>
      <c r="O772" s="186">
        <f t="shared" si="74"/>
        <v>2650</v>
      </c>
      <c r="P772" s="185">
        <f t="shared" si="73"/>
        <v>26500</v>
      </c>
      <c r="Q772" s="143">
        <v>2023</v>
      </c>
      <c r="R772" s="143" t="str">
        <f>IFERROR(VLOOKUP(G772,'SOURCE COMPANY'!A:B, 2, FALSE), "")</f>
        <v>JRS PHARMA</v>
      </c>
      <c r="S772" s="143" t="str">
        <f>IFERROR(VLOOKUP(H772,'CUSTOMER NAME'!A:B, 2, FALSE), "")</f>
        <v>EL GOUMHOURIA CO</v>
      </c>
    </row>
    <row r="773" spans="1:19">
      <c r="A773" s="192" t="s">
        <v>909</v>
      </c>
      <c r="B773" s="134">
        <v>4</v>
      </c>
      <c r="C773" s="134" t="s">
        <v>7</v>
      </c>
      <c r="D773" s="134" t="s">
        <v>19</v>
      </c>
      <c r="E773" s="134">
        <v>27.26</v>
      </c>
      <c r="F773" s="134" t="s">
        <v>9</v>
      </c>
      <c r="G773" s="134" t="s">
        <v>3775</v>
      </c>
      <c r="H773" s="134" t="s">
        <v>3776</v>
      </c>
      <c r="I773" s="187" t="s">
        <v>3658</v>
      </c>
      <c r="J773" s="184">
        <f>IF(F773="USD", E773, E773 * IFERROR(VLOOKUP(F773, EXCHANGE_RATE!A:B, 2, FALSE), "Currency not found"))</f>
        <v>27.26</v>
      </c>
      <c r="K773" s="184">
        <f t="shared" si="71"/>
        <v>27.26</v>
      </c>
      <c r="L773" s="184">
        <f>IF(C773="MTS", B773, B773 * IFERROR(VLOOKUP(C773, 'QTY_CONVERSIONS '!A:B, 2, FALSE), "Units not  found"))</f>
        <v>4.0000000000000001E-3</v>
      </c>
      <c r="M773" s="185">
        <f t="shared" si="72"/>
        <v>109.04</v>
      </c>
      <c r="N773" s="143" t="str">
        <f>IFERROR(VLOOKUP(D773, Product_Category!A:B, 2, FALSE), "Uncategorized")</f>
        <v>CMC</v>
      </c>
      <c r="O773" s="186">
        <f t="shared" si="74"/>
        <v>27260</v>
      </c>
      <c r="P773" s="185">
        <f t="shared" si="73"/>
        <v>109.04</v>
      </c>
      <c r="Q773" s="143">
        <v>2023</v>
      </c>
      <c r="R773" s="143" t="str">
        <f>IFERROR(VLOOKUP(G773,'SOURCE COMPANY'!A:B, 2, FALSE), "")</f>
        <v>LEIDER ENTERPRISE</v>
      </c>
      <c r="S773" s="143" t="str">
        <f>IFERROR(VLOOKUP(H773,'CUSTOMER NAME'!A:B, 2, FALSE), "")</f>
        <v>ELGON KENYA</v>
      </c>
    </row>
    <row r="774" spans="1:19">
      <c r="A774" s="192" t="s">
        <v>929</v>
      </c>
      <c r="B774" s="134">
        <v>25</v>
      </c>
      <c r="C774" s="134" t="s">
        <v>7</v>
      </c>
      <c r="D774" s="134" t="s">
        <v>2762</v>
      </c>
      <c r="E774" s="134">
        <v>145</v>
      </c>
      <c r="F774" s="134" t="s">
        <v>1730</v>
      </c>
      <c r="G774" s="134" t="s">
        <v>676</v>
      </c>
      <c r="H774" s="134" t="s">
        <v>2763</v>
      </c>
      <c r="I774" s="187" t="s">
        <v>2670</v>
      </c>
      <c r="J774" s="184">
        <f>IF(F774="USD", E774, E774 * IFERROR(VLOOKUP(F774, EXCHANGE_RATE!A:B, 2, FALSE), "Currency not found"))</f>
        <v>1.74</v>
      </c>
      <c r="K774" s="184">
        <f t="shared" si="71"/>
        <v>1.74</v>
      </c>
      <c r="L774" s="184">
        <f>IF(C774="MTS", B774, B774 * IFERROR(VLOOKUP(C774, 'QTY_CONVERSIONS '!A:B, 2, FALSE), "Units not  found"))</f>
        <v>2.5000000000000001E-2</v>
      </c>
      <c r="M774" s="185">
        <f t="shared" si="72"/>
        <v>43.5</v>
      </c>
      <c r="N774" s="143" t="str">
        <f>IFERROR(VLOOKUP(D774, Product_Category!A:B, 2, FALSE), "Uncategorized")</f>
        <v>SSG</v>
      </c>
      <c r="O774" s="186">
        <f t="shared" si="74"/>
        <v>1740</v>
      </c>
      <c r="P774" s="185">
        <f t="shared" si="73"/>
        <v>43.5</v>
      </c>
      <c r="Q774" s="143">
        <v>2023</v>
      </c>
      <c r="R774" s="143" t="str">
        <f>IFERROR(VLOOKUP(G774,'SOURCE COMPANY'!A:B, 2, FALSE), "")</f>
        <v>ORIENT PHARMA</v>
      </c>
      <c r="S774" s="143" t="str">
        <f>IFERROR(VLOOKUP(H774,'CUSTOMER NAME'!A:B, 2, FALSE), "")</f>
        <v>ELIXIR LIFE SCIENCE</v>
      </c>
    </row>
    <row r="775" spans="1:19">
      <c r="A775" s="87" t="s">
        <v>929</v>
      </c>
      <c r="B775" s="33">
        <v>200</v>
      </c>
      <c r="C775" s="198" t="s">
        <v>7</v>
      </c>
      <c r="D775" s="198" t="s">
        <v>2154</v>
      </c>
      <c r="E775" s="46">
        <v>181.29599999999999</v>
      </c>
      <c r="F775" s="198" t="s">
        <v>1730</v>
      </c>
      <c r="G775" s="134" t="s">
        <v>676</v>
      </c>
      <c r="H775" s="198" t="s">
        <v>2155</v>
      </c>
      <c r="I775" s="183" t="str">
        <f>I774</f>
        <v>August</v>
      </c>
      <c r="J775" s="184">
        <f>IF(F775="USD", E775, E775 * IFERROR(VLOOKUP(F775, EXCHANGE_RATE!A:B, 2, FALSE), "Currency not found"))</f>
        <v>2.1755520000000002</v>
      </c>
      <c r="K775" s="184">
        <f t="shared" si="71"/>
        <v>2.1799999999999997</v>
      </c>
      <c r="L775" s="184">
        <f>IF(C775="MTS", B775, B775 * IFERROR(VLOOKUP(C775, 'QTY_CONVERSIONS '!A:B, 2, FALSE), "Units not  found"))</f>
        <v>0.2</v>
      </c>
      <c r="M775" s="185">
        <f t="shared" si="72"/>
        <v>435.99999999999994</v>
      </c>
      <c r="N775" s="143" t="str">
        <f>IFERROR(VLOOKUP(D775, Product_Category!A:B, 2, FALSE), "Uncategorized")</f>
        <v>MCC</v>
      </c>
      <c r="O775" s="186">
        <f t="shared" si="74"/>
        <v>2179.9999999999995</v>
      </c>
      <c r="P775" s="185">
        <f t="shared" si="73"/>
        <v>435.99999999999994</v>
      </c>
      <c r="Q775" s="143">
        <v>2023</v>
      </c>
      <c r="R775" s="143" t="str">
        <f>IFERROR(VLOOKUP(G775,'SOURCE COMPANY'!A:B, 2, FALSE), "")</f>
        <v>ORIENT PHARMA</v>
      </c>
      <c r="S775" s="143" t="str">
        <f>IFERROR(VLOOKUP(H775,'CUSTOMER NAME'!A:B, 2, FALSE), "")</f>
        <v>ELIXIR LIFE SCIENCE</v>
      </c>
    </row>
    <row r="776" spans="1:19">
      <c r="A776" s="87" t="s">
        <v>929</v>
      </c>
      <c r="B776" s="33">
        <v>200</v>
      </c>
      <c r="C776" s="198" t="s">
        <v>7</v>
      </c>
      <c r="D776" s="198" t="s">
        <v>2154</v>
      </c>
      <c r="E776" s="46">
        <v>181.29599999999999</v>
      </c>
      <c r="F776" s="198" t="s">
        <v>1730</v>
      </c>
      <c r="G776" s="134" t="s">
        <v>676</v>
      </c>
      <c r="H776" s="198" t="s">
        <v>2155</v>
      </c>
      <c r="I776" s="183" t="str">
        <f>I775</f>
        <v>August</v>
      </c>
      <c r="J776" s="184">
        <f>IF(F776="USD", E776, E776 * IFERROR(VLOOKUP(F776, EXCHANGE_RATE!A:B, 2, FALSE), "Currency not found"))</f>
        <v>2.1755520000000002</v>
      </c>
      <c r="K776" s="184">
        <f t="shared" si="71"/>
        <v>2.1799999999999997</v>
      </c>
      <c r="L776" s="184">
        <f>IF(C776="MTS", B776, B776 * IFERROR(VLOOKUP(C776, 'QTY_CONVERSIONS '!A:B, 2, FALSE), "Units not  found"))</f>
        <v>0.2</v>
      </c>
      <c r="M776" s="185">
        <f t="shared" si="72"/>
        <v>435.99999999999994</v>
      </c>
      <c r="N776" s="143" t="str">
        <f>IFERROR(VLOOKUP(D776, Product_Category!A:B, 2, FALSE), "Uncategorized")</f>
        <v>MCC</v>
      </c>
      <c r="O776" s="186">
        <f t="shared" si="74"/>
        <v>2179.9999999999995</v>
      </c>
      <c r="P776" s="185">
        <f t="shared" si="73"/>
        <v>435.99999999999994</v>
      </c>
      <c r="Q776" s="143">
        <v>2023</v>
      </c>
      <c r="R776" s="143" t="str">
        <f>IFERROR(VLOOKUP(G776,'SOURCE COMPANY'!A:B, 2, FALSE), "")</f>
        <v>ORIENT PHARMA</v>
      </c>
      <c r="S776" s="143" t="str">
        <f>IFERROR(VLOOKUP(H776,'CUSTOMER NAME'!A:B, 2, FALSE), "")</f>
        <v>ELIXIR LIFE SCIENCE</v>
      </c>
    </row>
    <row r="777" spans="1:19">
      <c r="A777" s="192" t="s">
        <v>929</v>
      </c>
      <c r="B777" s="134">
        <v>25</v>
      </c>
      <c r="C777" s="134" t="s">
        <v>7</v>
      </c>
      <c r="D777" s="134" t="s">
        <v>3688</v>
      </c>
      <c r="E777" s="134">
        <v>2.35</v>
      </c>
      <c r="F777" s="134" t="s">
        <v>9</v>
      </c>
      <c r="G777" s="134" t="s">
        <v>676</v>
      </c>
      <c r="H777" s="134" t="s">
        <v>2155</v>
      </c>
      <c r="I777" s="187" t="s">
        <v>3658</v>
      </c>
      <c r="J777" s="184">
        <f>IF(F777="USD", E777, E777 * IFERROR(VLOOKUP(F777, EXCHANGE_RATE!A:B, 2, FALSE), "Currency not found"))</f>
        <v>2.35</v>
      </c>
      <c r="K777" s="184">
        <f t="shared" si="71"/>
        <v>2.35</v>
      </c>
      <c r="L777" s="184">
        <f>IF(C777="MTS", B777, B777 * IFERROR(VLOOKUP(C777, 'QTY_CONVERSIONS '!A:B, 2, FALSE), "Units not  found"))</f>
        <v>2.5000000000000001E-2</v>
      </c>
      <c r="M777" s="185">
        <f t="shared" si="72"/>
        <v>58.75</v>
      </c>
      <c r="N777" s="143" t="str">
        <f>IFERROR(VLOOKUP(D777, Product_Category!A:B, 2, FALSE), "Uncategorized")</f>
        <v>MAGNESIUM STEARATE</v>
      </c>
      <c r="O777" s="186">
        <f t="shared" si="74"/>
        <v>2350</v>
      </c>
      <c r="P777" s="185">
        <f t="shared" si="73"/>
        <v>58.75</v>
      </c>
      <c r="Q777" s="143">
        <v>2023</v>
      </c>
      <c r="R777" s="143" t="str">
        <f>IFERROR(VLOOKUP(G777,'SOURCE COMPANY'!A:B, 2, FALSE), "")</f>
        <v>ORIENT PHARMA</v>
      </c>
      <c r="S777" s="143" t="str">
        <f>IFERROR(VLOOKUP(H777,'CUSTOMER NAME'!A:B, 2, FALSE), "")</f>
        <v>ELIXIR LIFE SCIENCE</v>
      </c>
    </row>
    <row r="778" spans="1:19">
      <c r="A778" s="193" t="s">
        <v>929</v>
      </c>
      <c r="B778" s="136">
        <v>25</v>
      </c>
      <c r="C778" s="136" t="s">
        <v>7</v>
      </c>
      <c r="D778" s="136" t="s">
        <v>173</v>
      </c>
      <c r="E778" s="136">
        <v>1.88</v>
      </c>
      <c r="F778" s="136" t="s">
        <v>9</v>
      </c>
      <c r="G778" s="136" t="s">
        <v>676</v>
      </c>
      <c r="H778" s="136" t="s">
        <v>2155</v>
      </c>
      <c r="I778" s="187" t="s">
        <v>3658</v>
      </c>
      <c r="J778" s="184">
        <f>IF(F778="USD", E778, E778 * IFERROR(VLOOKUP(F778, EXCHANGE_RATE!A:B, 2, FALSE), "Currency not found"))</f>
        <v>1.88</v>
      </c>
      <c r="K778" s="184">
        <f t="shared" si="71"/>
        <v>1.88</v>
      </c>
      <c r="L778" s="184">
        <f>IF(C778="MTS", B778, B778 * IFERROR(VLOOKUP(C778, 'QTY_CONVERSIONS '!A:B, 2, FALSE), "Units not  found"))</f>
        <v>2.5000000000000001E-2</v>
      </c>
      <c r="M778" s="185">
        <f t="shared" si="72"/>
        <v>47</v>
      </c>
      <c r="N778" s="143" t="str">
        <f>IFERROR(VLOOKUP(D778, Product_Category!A:B, 2, FALSE), "Uncategorized")</f>
        <v>SSG</v>
      </c>
      <c r="O778" s="186">
        <f t="shared" si="74"/>
        <v>1880</v>
      </c>
      <c r="P778" s="185">
        <f t="shared" si="73"/>
        <v>47</v>
      </c>
      <c r="Q778" s="143">
        <v>2023</v>
      </c>
      <c r="R778" s="143" t="str">
        <f>IFERROR(VLOOKUP(G778,'SOURCE COMPANY'!A:B, 2, FALSE), "")</f>
        <v>ORIENT PHARMA</v>
      </c>
      <c r="S778" s="143" t="str">
        <f>IFERROR(VLOOKUP(H778,'CUSTOMER NAME'!A:B, 2, FALSE), "")</f>
        <v>ELIXIR LIFE SCIENCE</v>
      </c>
    </row>
    <row r="779" spans="1:19">
      <c r="A779" s="88" t="s">
        <v>988</v>
      </c>
      <c r="B779" s="35">
        <v>50</v>
      </c>
      <c r="C779" s="200" t="s">
        <v>7</v>
      </c>
      <c r="D779" s="200" t="s">
        <v>1233</v>
      </c>
      <c r="E779" s="47">
        <v>240</v>
      </c>
      <c r="F779" s="200" t="s">
        <v>1730</v>
      </c>
      <c r="G779" s="200" t="s">
        <v>2015</v>
      </c>
      <c r="H779" s="200" t="s">
        <v>2016</v>
      </c>
      <c r="I779" s="183" t="str">
        <f t="shared" ref="I779:I799" si="75">I778</f>
        <v>November</v>
      </c>
      <c r="J779" s="184">
        <f>IF(F779="USD", E779, E779 * IFERROR(VLOOKUP(F779, EXCHANGE_RATE!A:B, 2, FALSE), "Currency not found"))</f>
        <v>2.88</v>
      </c>
      <c r="K779" s="184">
        <f t="shared" si="71"/>
        <v>2.88</v>
      </c>
      <c r="L779" s="184">
        <f>IF(C779="MTS", B779, B779 * IFERROR(VLOOKUP(C779, 'QTY_CONVERSIONS '!A:B, 2, FALSE), "Units not  found"))</f>
        <v>0.05</v>
      </c>
      <c r="M779" s="185">
        <f t="shared" si="72"/>
        <v>144</v>
      </c>
      <c r="N779" s="143" t="str">
        <f>IFERROR(VLOOKUP(D779, Product_Category!A:B, 2, FALSE), "Uncategorized")</f>
        <v>MAGNESIUM STEARATE</v>
      </c>
      <c r="O779" s="186">
        <f t="shared" si="74"/>
        <v>2880</v>
      </c>
      <c r="P779" s="185">
        <f t="shared" si="73"/>
        <v>144</v>
      </c>
      <c r="Q779" s="143">
        <v>2023</v>
      </c>
      <c r="R779" s="143" t="str">
        <f>IFERROR(VLOOKUP(G779,'SOURCE COMPANY'!A:B, 2, FALSE), "")</f>
        <v>DHARMANANDAN EXP</v>
      </c>
      <c r="S779" s="143" t="str">
        <f>IFERROR(VLOOKUP(H779,'CUSTOMER NAME'!A:B, 2, FALSE), "")</f>
        <v>Elmy Complex Pharma</v>
      </c>
    </row>
    <row r="780" spans="1:19">
      <c r="A780" s="87" t="s">
        <v>988</v>
      </c>
      <c r="B780" s="33">
        <v>50</v>
      </c>
      <c r="C780" s="198" t="s">
        <v>7</v>
      </c>
      <c r="D780" s="198" t="s">
        <v>1233</v>
      </c>
      <c r="E780" s="46">
        <v>240</v>
      </c>
      <c r="F780" s="198" t="s">
        <v>1730</v>
      </c>
      <c r="G780" s="198" t="s">
        <v>2015</v>
      </c>
      <c r="H780" s="198" t="s">
        <v>2016</v>
      </c>
      <c r="I780" s="183" t="str">
        <f t="shared" si="75"/>
        <v>November</v>
      </c>
      <c r="J780" s="184">
        <f>IF(F780="USD", E780, E780 * IFERROR(VLOOKUP(F780, EXCHANGE_RATE!A:B, 2, FALSE), "Currency not found"))</f>
        <v>2.88</v>
      </c>
      <c r="K780" s="184">
        <f t="shared" si="71"/>
        <v>2.88</v>
      </c>
      <c r="L780" s="184">
        <f>IF(C780="MTS", B780, B780 * IFERROR(VLOOKUP(C780, 'QTY_CONVERSIONS '!A:B, 2, FALSE), "Units not  found"))</f>
        <v>0.05</v>
      </c>
      <c r="M780" s="185">
        <f t="shared" si="72"/>
        <v>144</v>
      </c>
      <c r="N780" s="143" t="str">
        <f>IFERROR(VLOOKUP(D780, Product_Category!A:B, 2, FALSE), "Uncategorized")</f>
        <v>MAGNESIUM STEARATE</v>
      </c>
      <c r="O780" s="186">
        <f t="shared" si="74"/>
        <v>2880</v>
      </c>
      <c r="P780" s="185">
        <f t="shared" si="73"/>
        <v>144</v>
      </c>
      <c r="Q780" s="143">
        <v>2023</v>
      </c>
      <c r="R780" s="143" t="str">
        <f>IFERROR(VLOOKUP(G780,'SOURCE COMPANY'!A:B, 2, FALSE), "")</f>
        <v>DHARMANANDAN EXP</v>
      </c>
      <c r="S780" s="143" t="str">
        <f>IFERROR(VLOOKUP(H780,'CUSTOMER NAME'!A:B, 2, FALSE), "")</f>
        <v>Elmy Complex Pharma</v>
      </c>
    </row>
    <row r="781" spans="1:19">
      <c r="A781" s="88" t="s">
        <v>988</v>
      </c>
      <c r="B781" s="35">
        <v>25</v>
      </c>
      <c r="C781" s="200" t="s">
        <v>7</v>
      </c>
      <c r="D781" s="200" t="s">
        <v>1946</v>
      </c>
      <c r="E781" s="47">
        <v>240</v>
      </c>
      <c r="F781" s="200" t="s">
        <v>1730</v>
      </c>
      <c r="G781" s="200" t="s">
        <v>2015</v>
      </c>
      <c r="H781" s="200" t="s">
        <v>2016</v>
      </c>
      <c r="I781" s="183" t="str">
        <f t="shared" si="75"/>
        <v>November</v>
      </c>
      <c r="J781" s="184">
        <f>IF(F781="USD", E781, E781 * IFERROR(VLOOKUP(F781, EXCHANGE_RATE!A:B, 2, FALSE), "Currency not found"))</f>
        <v>2.88</v>
      </c>
      <c r="K781" s="184">
        <f t="shared" si="71"/>
        <v>2.88</v>
      </c>
      <c r="L781" s="184">
        <f>IF(C781="MTS", B781, B781 * IFERROR(VLOOKUP(C781, 'QTY_CONVERSIONS '!A:B, 2, FALSE), "Units not  found"))</f>
        <v>2.5000000000000001E-2</v>
      </c>
      <c r="M781" s="185">
        <f t="shared" si="72"/>
        <v>72</v>
      </c>
      <c r="N781" s="143" t="str">
        <f>IFERROR(VLOOKUP(D781, Product_Category!A:B, 2, FALSE), "Uncategorized")</f>
        <v>MCC</v>
      </c>
      <c r="O781" s="186">
        <f t="shared" si="74"/>
        <v>2880</v>
      </c>
      <c r="P781" s="185">
        <f t="shared" si="73"/>
        <v>72</v>
      </c>
      <c r="Q781" s="143">
        <v>2023</v>
      </c>
      <c r="R781" s="143" t="str">
        <f>IFERROR(VLOOKUP(G781,'SOURCE COMPANY'!A:B, 2, FALSE), "")</f>
        <v>DHARMANANDAN EXP</v>
      </c>
      <c r="S781" s="143" t="str">
        <f>IFERROR(VLOOKUP(H781,'CUSTOMER NAME'!A:B, 2, FALSE), "")</f>
        <v>Elmy Complex Pharma</v>
      </c>
    </row>
    <row r="782" spans="1:19">
      <c r="A782" s="87" t="s">
        <v>988</v>
      </c>
      <c r="B782" s="21">
        <v>25</v>
      </c>
      <c r="C782" s="87" t="s">
        <v>7</v>
      </c>
      <c r="D782" s="87" t="s">
        <v>1946</v>
      </c>
      <c r="E782" s="41">
        <v>240</v>
      </c>
      <c r="F782" s="87" t="s">
        <v>1730</v>
      </c>
      <c r="G782" s="87" t="s">
        <v>2015</v>
      </c>
      <c r="H782" s="87" t="s">
        <v>2016</v>
      </c>
      <c r="I782" s="183" t="str">
        <f t="shared" si="75"/>
        <v>November</v>
      </c>
      <c r="J782" s="184">
        <f>IF(F782="USD", E782, E782 * IFERROR(VLOOKUP(F782, EXCHANGE_RATE!A:B, 2, FALSE), "Currency not found"))</f>
        <v>2.88</v>
      </c>
      <c r="K782" s="184">
        <f t="shared" si="71"/>
        <v>2.88</v>
      </c>
      <c r="L782" s="184">
        <f>IF(C782="MTS", B782, B782 * IFERROR(VLOOKUP(C782, 'QTY_CONVERSIONS '!A:B, 2, FALSE), "Units not  found"))</f>
        <v>2.5000000000000001E-2</v>
      </c>
      <c r="M782" s="185">
        <f t="shared" si="72"/>
        <v>72</v>
      </c>
      <c r="N782" s="143" t="str">
        <f>IFERROR(VLOOKUP(D782, Product_Category!A:B, 2, FALSE), "Uncategorized")</f>
        <v>MCC</v>
      </c>
      <c r="O782" s="186">
        <f t="shared" si="74"/>
        <v>2880</v>
      </c>
      <c r="P782" s="185">
        <f t="shared" si="73"/>
        <v>72</v>
      </c>
      <c r="Q782" s="143">
        <v>2023</v>
      </c>
      <c r="R782" s="143" t="str">
        <f>IFERROR(VLOOKUP(G782,'SOURCE COMPANY'!A:B, 2, FALSE), "")</f>
        <v>DHARMANANDAN EXP</v>
      </c>
      <c r="S782" s="143" t="str">
        <f>IFERROR(VLOOKUP(H782,'CUSTOMER NAME'!A:B, 2, FALSE), "")</f>
        <v>Elmy Complex Pharma</v>
      </c>
    </row>
    <row r="783" spans="1:19">
      <c r="A783" s="87" t="s">
        <v>988</v>
      </c>
      <c r="B783" s="21">
        <v>100</v>
      </c>
      <c r="C783" s="87" t="s">
        <v>7</v>
      </c>
      <c r="D783" s="87" t="s">
        <v>2017</v>
      </c>
      <c r="E783" s="41">
        <v>210</v>
      </c>
      <c r="F783" s="87" t="s">
        <v>1730</v>
      </c>
      <c r="G783" s="87" t="s">
        <v>2015</v>
      </c>
      <c r="H783" s="87" t="s">
        <v>2016</v>
      </c>
      <c r="I783" s="183" t="str">
        <f t="shared" si="75"/>
        <v>November</v>
      </c>
      <c r="J783" s="184">
        <f>IF(F783="USD", E783, E783 * IFERROR(VLOOKUP(F783, EXCHANGE_RATE!A:B, 2, FALSE), "Currency not found"))</f>
        <v>2.52</v>
      </c>
      <c r="K783" s="184">
        <f t="shared" si="71"/>
        <v>2.52</v>
      </c>
      <c r="L783" s="184">
        <f>IF(C783="MTS", B783, B783 * IFERROR(VLOOKUP(C783, 'QTY_CONVERSIONS '!A:B, 2, FALSE), "Units not  found"))</f>
        <v>0.1</v>
      </c>
      <c r="M783" s="185">
        <f t="shared" si="72"/>
        <v>252</v>
      </c>
      <c r="N783" s="143" t="str">
        <f>IFERROR(VLOOKUP(D783, Product_Category!A:B, 2, FALSE), "Uncategorized")</f>
        <v>MCC</v>
      </c>
      <c r="O783" s="186">
        <f t="shared" si="74"/>
        <v>2520</v>
      </c>
      <c r="P783" s="185">
        <f t="shared" si="73"/>
        <v>252</v>
      </c>
      <c r="Q783" s="143">
        <v>2023</v>
      </c>
      <c r="R783" s="143" t="str">
        <f>IFERROR(VLOOKUP(G783,'SOURCE COMPANY'!A:B, 2, FALSE), "")</f>
        <v>DHARMANANDAN EXP</v>
      </c>
      <c r="S783" s="143" t="str">
        <f>IFERROR(VLOOKUP(H783,'CUSTOMER NAME'!A:B, 2, FALSE), "")</f>
        <v>Elmy Complex Pharma</v>
      </c>
    </row>
    <row r="784" spans="1:19">
      <c r="A784" s="87" t="s">
        <v>988</v>
      </c>
      <c r="B784" s="21">
        <v>100</v>
      </c>
      <c r="C784" s="87" t="s">
        <v>7</v>
      </c>
      <c r="D784" s="87" t="s">
        <v>2017</v>
      </c>
      <c r="E784" s="41">
        <v>210</v>
      </c>
      <c r="F784" s="87" t="s">
        <v>1730</v>
      </c>
      <c r="G784" s="87" t="s">
        <v>2015</v>
      </c>
      <c r="H784" s="87" t="s">
        <v>2016</v>
      </c>
      <c r="I784" s="183" t="str">
        <f t="shared" si="75"/>
        <v>November</v>
      </c>
      <c r="J784" s="184">
        <f>IF(F784="USD", E784, E784 * IFERROR(VLOOKUP(F784, EXCHANGE_RATE!A:B, 2, FALSE), "Currency not found"))</f>
        <v>2.52</v>
      </c>
      <c r="K784" s="184">
        <f t="shared" si="71"/>
        <v>2.52</v>
      </c>
      <c r="L784" s="184">
        <f>IF(C784="MTS", B784, B784 * IFERROR(VLOOKUP(C784, 'QTY_CONVERSIONS '!A:B, 2, FALSE), "Units not  found"))</f>
        <v>0.1</v>
      </c>
      <c r="M784" s="185">
        <f t="shared" si="72"/>
        <v>252</v>
      </c>
      <c r="N784" s="143" t="str">
        <f>IFERROR(VLOOKUP(D784, Product_Category!A:B, 2, FALSE), "Uncategorized")</f>
        <v>MCC</v>
      </c>
      <c r="O784" s="186">
        <f t="shared" si="74"/>
        <v>2520</v>
      </c>
      <c r="P784" s="185">
        <f t="shared" si="73"/>
        <v>252</v>
      </c>
      <c r="Q784" s="143">
        <v>2023</v>
      </c>
      <c r="R784" s="143" t="str">
        <f>IFERROR(VLOOKUP(G784,'SOURCE COMPANY'!A:B, 2, FALSE), "")</f>
        <v>DHARMANANDAN EXP</v>
      </c>
      <c r="S784" s="143" t="str">
        <f>IFERROR(VLOOKUP(H784,'CUSTOMER NAME'!A:B, 2, FALSE), "")</f>
        <v>Elmy Complex Pharma</v>
      </c>
    </row>
    <row r="785" spans="1:19">
      <c r="A785" s="87" t="s">
        <v>1044</v>
      </c>
      <c r="B785" s="87">
        <v>500</v>
      </c>
      <c r="C785" s="87" t="s">
        <v>7</v>
      </c>
      <c r="D785" s="87" t="s">
        <v>633</v>
      </c>
      <c r="E785" s="248">
        <v>5</v>
      </c>
      <c r="F785" s="87" t="s">
        <v>9</v>
      </c>
      <c r="G785" s="87" t="s">
        <v>1378</v>
      </c>
      <c r="H785" s="87" t="s">
        <v>1379</v>
      </c>
      <c r="I785" s="183" t="str">
        <f t="shared" si="75"/>
        <v>November</v>
      </c>
      <c r="J785" s="184">
        <f>IF(F785="USD", E785, E785 * IFERROR(VLOOKUP(F785, EXCHANGE_RATE!A:B, 2, FALSE), "Currency not found"))</f>
        <v>5</v>
      </c>
      <c r="K785" s="184">
        <f t="shared" si="71"/>
        <v>5</v>
      </c>
      <c r="L785" s="184">
        <f>IF(C785="MTS", B785, B785 * IFERROR(VLOOKUP(C785, 'QTY_CONVERSIONS '!A:B, 2, FALSE), "Units not  found"))</f>
        <v>0.5</v>
      </c>
      <c r="M785" s="185">
        <f t="shared" si="72"/>
        <v>2500</v>
      </c>
      <c r="N785" s="143" t="str">
        <f>IFERROR(VLOOKUP(D785, Product_Category!A:B, 2, FALSE), "Uncategorized")</f>
        <v>CMC</v>
      </c>
      <c r="O785" s="186">
        <f t="shared" si="74"/>
        <v>5000</v>
      </c>
      <c r="P785" s="185">
        <f t="shared" si="73"/>
        <v>2500</v>
      </c>
      <c r="Q785" s="143">
        <v>2023</v>
      </c>
      <c r="R785" s="143" t="str">
        <f>IFERROR(VLOOKUP(G785,'SOURCE COMPANY'!A:B, 2, FALSE), "")</f>
        <v>AKHIL HEALTHCARE</v>
      </c>
      <c r="S785" s="143" t="str">
        <f>IFERROR(VLOOKUP(H785,'CUSTOMER NAME'!A:B, 2, FALSE), "")</f>
        <v>Elpis Global</v>
      </c>
    </row>
    <row r="786" spans="1:19">
      <c r="A786" s="87" t="s">
        <v>860</v>
      </c>
      <c r="B786" s="21">
        <v>1000</v>
      </c>
      <c r="C786" s="87" t="s">
        <v>7</v>
      </c>
      <c r="D786" s="87" t="s">
        <v>1927</v>
      </c>
      <c r="E786" s="41">
        <v>2.6</v>
      </c>
      <c r="F786" s="87" t="s">
        <v>9</v>
      </c>
      <c r="G786" s="192" t="s">
        <v>1928</v>
      </c>
      <c r="H786" s="87" t="s">
        <v>1929</v>
      </c>
      <c r="I786" s="183" t="str">
        <f t="shared" si="75"/>
        <v>November</v>
      </c>
      <c r="J786" s="184">
        <f>IF(F786="USD", E786, E786 * IFERROR(VLOOKUP(F786, EXCHANGE_RATE!A:B, 2, FALSE), "Currency not found"))</f>
        <v>2.6</v>
      </c>
      <c r="K786" s="184">
        <f t="shared" si="71"/>
        <v>2.6</v>
      </c>
      <c r="L786" s="184">
        <f>IF(C786="MTS", B786, B786 * IFERROR(VLOOKUP(C786, 'QTY_CONVERSIONS '!A:B, 2, FALSE), "Units not  found"))</f>
        <v>1</v>
      </c>
      <c r="M786" s="185">
        <f t="shared" si="72"/>
        <v>2600</v>
      </c>
      <c r="N786" s="143" t="str">
        <f>IFERROR(VLOOKUP(D786, Product_Category!A:B, 2, FALSE), "Uncategorized")</f>
        <v>MAGNESIUM STEARATE</v>
      </c>
      <c r="O786" s="186">
        <f t="shared" si="74"/>
        <v>2600</v>
      </c>
      <c r="P786" s="185">
        <f t="shared" si="73"/>
        <v>2600</v>
      </c>
      <c r="Q786" s="143">
        <v>2023</v>
      </c>
      <c r="R786" s="143" t="str">
        <f>IFERROR(VLOOKUP(G786,'SOURCE COMPANY'!A:B, 2, FALSE), "")</f>
        <v>GLORIA INTERCHEM</v>
      </c>
      <c r="S786" s="143" t="str">
        <f>IFERROR(VLOOKUP(H786,'CUSTOMER NAME'!A:B, 2, FALSE), "")</f>
        <v>Elpis Global</v>
      </c>
    </row>
    <row r="787" spans="1:19">
      <c r="A787" s="87" t="s">
        <v>752</v>
      </c>
      <c r="B787" s="21">
        <v>9000</v>
      </c>
      <c r="C787" s="87" t="s">
        <v>7</v>
      </c>
      <c r="D787" s="87" t="s">
        <v>2063</v>
      </c>
      <c r="E787" s="41">
        <v>2.2000000000000002</v>
      </c>
      <c r="F787" s="87" t="s">
        <v>9</v>
      </c>
      <c r="G787" s="192" t="s">
        <v>2673</v>
      </c>
      <c r="H787" s="87" t="s">
        <v>2064</v>
      </c>
      <c r="I787" s="183" t="str">
        <f t="shared" si="75"/>
        <v>November</v>
      </c>
      <c r="J787" s="184">
        <f>IF(F787="USD", E787, E787 * IFERROR(VLOOKUP(F787, EXCHANGE_RATE!A:B, 2, FALSE), "Currency not found"))</f>
        <v>2.2000000000000002</v>
      </c>
      <c r="K787" s="184">
        <f t="shared" si="71"/>
        <v>2.2000000000000002</v>
      </c>
      <c r="L787" s="184">
        <f>IF(C787="MTS", B787, B787 * IFERROR(VLOOKUP(C787, 'QTY_CONVERSIONS '!A:B, 2, FALSE), "Units not  found"))</f>
        <v>9</v>
      </c>
      <c r="M787" s="185">
        <f t="shared" si="72"/>
        <v>19800</v>
      </c>
      <c r="N787" s="143" t="str">
        <f>IFERROR(VLOOKUP(D787, Product_Category!A:B, 2, FALSE), "Uncategorized")</f>
        <v>MCC</v>
      </c>
      <c r="O787" s="186">
        <f t="shared" si="74"/>
        <v>2200</v>
      </c>
      <c r="P787" s="185">
        <f t="shared" si="73"/>
        <v>19800</v>
      </c>
      <c r="Q787" s="143">
        <v>2023</v>
      </c>
      <c r="R787" s="143" t="str">
        <f>IFERROR(VLOOKUP(G787,'SOURCE COMPANY'!A:B, 2, FALSE), "")</f>
        <v>RANQ</v>
      </c>
      <c r="S787" s="143" t="str">
        <f>IFERROR(VLOOKUP(H787,'CUSTOMER NAME'!A:B, 2, FALSE), "")</f>
        <v>Emrays Int</v>
      </c>
    </row>
    <row r="788" spans="1:19">
      <c r="A788" s="87" t="s">
        <v>183</v>
      </c>
      <c r="B788" s="21">
        <v>5</v>
      </c>
      <c r="C788" s="87" t="s">
        <v>7</v>
      </c>
      <c r="D788" s="87" t="s">
        <v>2107</v>
      </c>
      <c r="E788" s="41">
        <v>2.83</v>
      </c>
      <c r="F788" s="87" t="s">
        <v>9</v>
      </c>
      <c r="G788" s="191" t="s">
        <v>529</v>
      </c>
      <c r="H788" s="87" t="s">
        <v>2108</v>
      </c>
      <c r="I788" s="183" t="str">
        <f t="shared" si="75"/>
        <v>November</v>
      </c>
      <c r="J788" s="184">
        <f>IF(F788="USD", E788, E788 * IFERROR(VLOOKUP(F788, EXCHANGE_RATE!A:B, 2, FALSE), "Currency not found"))</f>
        <v>2.83</v>
      </c>
      <c r="K788" s="184">
        <f t="shared" si="71"/>
        <v>2.83</v>
      </c>
      <c r="L788" s="184">
        <f>IF(C788="MTS", B788, B788 * IFERROR(VLOOKUP(C788, 'QTY_CONVERSIONS '!A:B, 2, FALSE), "Units not  found"))</f>
        <v>5.0000000000000001E-3</v>
      </c>
      <c r="M788" s="185">
        <f t="shared" si="72"/>
        <v>14.15</v>
      </c>
      <c r="N788" s="143" t="str">
        <f>IFERROR(VLOOKUP(D788, Product_Category!A:B, 2, FALSE), "Uncategorized")</f>
        <v>MCC</v>
      </c>
      <c r="O788" s="186">
        <f t="shared" si="74"/>
        <v>2830</v>
      </c>
      <c r="P788" s="185">
        <f t="shared" si="73"/>
        <v>14.15</v>
      </c>
      <c r="Q788" s="143">
        <v>2023</v>
      </c>
      <c r="R788" s="143" t="str">
        <f>IFERROR(VLOOKUP(G788,'SOURCE COMPANY'!A:B, 2, FALSE), "")</f>
        <v>Ankit Pulps &amp; Boards</v>
      </c>
      <c r="S788" s="143" t="str">
        <f>IFERROR(VLOOKUP(H788,'CUSTOMER NAME'!A:B, 2, FALSE), "")</f>
        <v>EMS S A</v>
      </c>
    </row>
    <row r="789" spans="1:19">
      <c r="A789" s="87" t="s">
        <v>183</v>
      </c>
      <c r="B789" s="21">
        <v>5</v>
      </c>
      <c r="C789" s="87" t="s">
        <v>7</v>
      </c>
      <c r="D789" s="87" t="s">
        <v>2109</v>
      </c>
      <c r="E789" s="41">
        <v>3.03</v>
      </c>
      <c r="F789" s="87" t="s">
        <v>9</v>
      </c>
      <c r="G789" s="191" t="s">
        <v>529</v>
      </c>
      <c r="H789" s="87" t="s">
        <v>2108</v>
      </c>
      <c r="I789" s="183" t="str">
        <f t="shared" si="75"/>
        <v>November</v>
      </c>
      <c r="J789" s="184">
        <f>IF(F789="USD", E789, E789 * IFERROR(VLOOKUP(F789, EXCHANGE_RATE!A:B, 2, FALSE), "Currency not found"))</f>
        <v>3.03</v>
      </c>
      <c r="K789" s="184">
        <f t="shared" si="71"/>
        <v>3.03</v>
      </c>
      <c r="L789" s="184">
        <f>IF(C789="MTS", B789, B789 * IFERROR(VLOOKUP(C789, 'QTY_CONVERSIONS '!A:B, 2, FALSE), "Units not  found"))</f>
        <v>5.0000000000000001E-3</v>
      </c>
      <c r="M789" s="185">
        <f t="shared" si="72"/>
        <v>15.149999999999999</v>
      </c>
      <c r="N789" s="143" t="str">
        <f>IFERROR(VLOOKUP(D789, Product_Category!A:B, 2, FALSE), "Uncategorized")</f>
        <v>MCC</v>
      </c>
      <c r="O789" s="186">
        <f t="shared" si="74"/>
        <v>3030</v>
      </c>
      <c r="P789" s="185">
        <f t="shared" si="73"/>
        <v>15.15</v>
      </c>
      <c r="Q789" s="143">
        <v>2023</v>
      </c>
      <c r="R789" s="143" t="str">
        <f>IFERROR(VLOOKUP(G789,'SOURCE COMPANY'!A:B, 2, FALSE), "")</f>
        <v>Ankit Pulps &amp; Boards</v>
      </c>
      <c r="S789" s="143" t="str">
        <f>IFERROR(VLOOKUP(H789,'CUSTOMER NAME'!A:B, 2, FALSE), "")</f>
        <v>EMS S A</v>
      </c>
    </row>
    <row r="790" spans="1:19">
      <c r="A790" s="87" t="s">
        <v>183</v>
      </c>
      <c r="B790" s="21">
        <v>5</v>
      </c>
      <c r="C790" s="87" t="s">
        <v>7</v>
      </c>
      <c r="D790" s="87" t="s">
        <v>2109</v>
      </c>
      <c r="E790" s="41">
        <v>3.03</v>
      </c>
      <c r="F790" s="87" t="s">
        <v>9</v>
      </c>
      <c r="G790" s="191" t="s">
        <v>529</v>
      </c>
      <c r="H790" s="87" t="s">
        <v>2108</v>
      </c>
      <c r="I790" s="183" t="str">
        <f t="shared" si="75"/>
        <v>November</v>
      </c>
      <c r="J790" s="184">
        <f>IF(F790="USD", E790, E790 * IFERROR(VLOOKUP(F790, EXCHANGE_RATE!A:B, 2, FALSE), "Currency not found"))</f>
        <v>3.03</v>
      </c>
      <c r="K790" s="184">
        <f t="shared" si="71"/>
        <v>3.03</v>
      </c>
      <c r="L790" s="184">
        <f>IF(C790="MTS", B790, B790 * IFERROR(VLOOKUP(C790, 'QTY_CONVERSIONS '!A:B, 2, FALSE), "Units not  found"))</f>
        <v>5.0000000000000001E-3</v>
      </c>
      <c r="M790" s="185">
        <f t="shared" si="72"/>
        <v>15.149999999999999</v>
      </c>
      <c r="N790" s="143" t="str">
        <f>IFERROR(VLOOKUP(D790, Product_Category!A:B, 2, FALSE), "Uncategorized")</f>
        <v>MCC</v>
      </c>
      <c r="O790" s="186">
        <f t="shared" si="74"/>
        <v>3030</v>
      </c>
      <c r="P790" s="185">
        <f t="shared" si="73"/>
        <v>15.15</v>
      </c>
      <c r="Q790" s="143">
        <v>2023</v>
      </c>
      <c r="R790" s="143" t="str">
        <f>IFERROR(VLOOKUP(G790,'SOURCE COMPANY'!A:B, 2, FALSE), "")</f>
        <v>Ankit Pulps &amp; Boards</v>
      </c>
      <c r="S790" s="143" t="str">
        <f>IFERROR(VLOOKUP(H790,'CUSTOMER NAME'!A:B, 2, FALSE), "")</f>
        <v>EMS S A</v>
      </c>
    </row>
    <row r="791" spans="1:19">
      <c r="A791" s="87" t="s">
        <v>183</v>
      </c>
      <c r="B791" s="21">
        <v>5</v>
      </c>
      <c r="C791" s="87" t="s">
        <v>7</v>
      </c>
      <c r="D791" s="87" t="s">
        <v>2110</v>
      </c>
      <c r="E791" s="41">
        <v>2.82</v>
      </c>
      <c r="F791" s="87" t="s">
        <v>9</v>
      </c>
      <c r="G791" s="192" t="s">
        <v>2673</v>
      </c>
      <c r="H791" s="87" t="s">
        <v>2108</v>
      </c>
      <c r="I791" s="183" t="str">
        <f t="shared" si="75"/>
        <v>November</v>
      </c>
      <c r="J791" s="184">
        <f>IF(F791="USD", E791, E791 * IFERROR(VLOOKUP(F791, EXCHANGE_RATE!A:B, 2, FALSE), "Currency not found"))</f>
        <v>2.82</v>
      </c>
      <c r="K791" s="184">
        <f t="shared" si="71"/>
        <v>2.82</v>
      </c>
      <c r="L791" s="184">
        <f>IF(C791="MTS", B791, B791 * IFERROR(VLOOKUP(C791, 'QTY_CONVERSIONS '!A:B, 2, FALSE), "Units not  found"))</f>
        <v>5.0000000000000001E-3</v>
      </c>
      <c r="M791" s="185">
        <f t="shared" si="72"/>
        <v>14.1</v>
      </c>
      <c r="N791" s="143" t="str">
        <f>IFERROR(VLOOKUP(D791, Product_Category!A:B, 2, FALSE), "Uncategorized")</f>
        <v>MCC</v>
      </c>
      <c r="O791" s="186">
        <f t="shared" si="74"/>
        <v>2820</v>
      </c>
      <c r="P791" s="185">
        <f t="shared" si="73"/>
        <v>14.1</v>
      </c>
      <c r="Q791" s="143">
        <v>2023</v>
      </c>
      <c r="R791" s="143" t="str">
        <f>IFERROR(VLOOKUP(G791,'SOURCE COMPANY'!A:B, 2, FALSE), "")</f>
        <v>RANQ</v>
      </c>
      <c r="S791" s="143" t="str">
        <f>IFERROR(VLOOKUP(H791,'CUSTOMER NAME'!A:B, 2, FALSE), "")</f>
        <v>EMS S A</v>
      </c>
    </row>
    <row r="792" spans="1:19">
      <c r="A792" s="87" t="s">
        <v>183</v>
      </c>
      <c r="B792" s="21">
        <v>5</v>
      </c>
      <c r="C792" s="87" t="s">
        <v>7</v>
      </c>
      <c r="D792" s="87" t="s">
        <v>2110</v>
      </c>
      <c r="E792" s="41">
        <v>2.82</v>
      </c>
      <c r="F792" s="87" t="s">
        <v>9</v>
      </c>
      <c r="G792" s="192" t="s">
        <v>2673</v>
      </c>
      <c r="H792" s="87" t="s">
        <v>2108</v>
      </c>
      <c r="I792" s="183" t="str">
        <f t="shared" si="75"/>
        <v>November</v>
      </c>
      <c r="J792" s="184">
        <f>IF(F792="USD", E792, E792 * IFERROR(VLOOKUP(F792, EXCHANGE_RATE!A:B, 2, FALSE), "Currency not found"))</f>
        <v>2.82</v>
      </c>
      <c r="K792" s="184">
        <f t="shared" si="71"/>
        <v>2.82</v>
      </c>
      <c r="L792" s="184">
        <f>IF(C792="MTS", B792, B792 * IFERROR(VLOOKUP(C792, 'QTY_CONVERSIONS '!A:B, 2, FALSE), "Units not  found"))</f>
        <v>5.0000000000000001E-3</v>
      </c>
      <c r="M792" s="185">
        <f t="shared" si="72"/>
        <v>14.1</v>
      </c>
      <c r="N792" s="143" t="str">
        <f>IFERROR(VLOOKUP(D792, Product_Category!A:B, 2, FALSE), "Uncategorized")</f>
        <v>MCC</v>
      </c>
      <c r="O792" s="186">
        <f t="shared" si="74"/>
        <v>2820</v>
      </c>
      <c r="P792" s="185">
        <f t="shared" si="73"/>
        <v>14.1</v>
      </c>
      <c r="Q792" s="143">
        <v>2023</v>
      </c>
      <c r="R792" s="143" t="str">
        <f>IFERROR(VLOOKUP(G792,'SOURCE COMPANY'!A:B, 2, FALSE), "")</f>
        <v>RANQ</v>
      </c>
      <c r="S792" s="143" t="str">
        <f>IFERROR(VLOOKUP(H792,'CUSTOMER NAME'!A:B, 2, FALSE), "")</f>
        <v>EMS S A</v>
      </c>
    </row>
    <row r="793" spans="1:19">
      <c r="A793" s="87" t="s">
        <v>183</v>
      </c>
      <c r="B793" s="21">
        <v>5</v>
      </c>
      <c r="C793" s="87" t="s">
        <v>7</v>
      </c>
      <c r="D793" s="87" t="s">
        <v>2110</v>
      </c>
      <c r="E793" s="41">
        <v>2.82</v>
      </c>
      <c r="F793" s="87" t="s">
        <v>9</v>
      </c>
      <c r="G793" s="192" t="s">
        <v>2673</v>
      </c>
      <c r="H793" s="87" t="s">
        <v>2108</v>
      </c>
      <c r="I793" s="183" t="str">
        <f t="shared" si="75"/>
        <v>November</v>
      </c>
      <c r="J793" s="184">
        <f>IF(F793="USD", E793, E793 * IFERROR(VLOOKUP(F793, EXCHANGE_RATE!A:B, 2, FALSE), "Currency not found"))</f>
        <v>2.82</v>
      </c>
      <c r="K793" s="184">
        <f t="shared" si="71"/>
        <v>2.82</v>
      </c>
      <c r="L793" s="184">
        <f>IF(C793="MTS", B793, B793 * IFERROR(VLOOKUP(C793, 'QTY_CONVERSIONS '!A:B, 2, FALSE), "Units not  found"))</f>
        <v>5.0000000000000001E-3</v>
      </c>
      <c r="M793" s="185">
        <f t="shared" si="72"/>
        <v>14.1</v>
      </c>
      <c r="N793" s="143" t="str">
        <f>IFERROR(VLOOKUP(D793, Product_Category!A:B, 2, FALSE), "Uncategorized")</f>
        <v>MCC</v>
      </c>
      <c r="O793" s="186">
        <f t="shared" si="74"/>
        <v>2820</v>
      </c>
      <c r="P793" s="185">
        <f t="shared" si="73"/>
        <v>14.1</v>
      </c>
      <c r="Q793" s="143">
        <v>2023</v>
      </c>
      <c r="R793" s="143" t="str">
        <f>IFERROR(VLOOKUP(G793,'SOURCE COMPANY'!A:B, 2, FALSE), "")</f>
        <v>RANQ</v>
      </c>
      <c r="S793" s="143" t="str">
        <f>IFERROR(VLOOKUP(H793,'CUSTOMER NAME'!A:B, 2, FALSE), "")</f>
        <v>EMS S A</v>
      </c>
    </row>
    <row r="794" spans="1:19">
      <c r="A794" s="87" t="s">
        <v>183</v>
      </c>
      <c r="B794" s="21">
        <v>5</v>
      </c>
      <c r="C794" s="87" t="s">
        <v>7</v>
      </c>
      <c r="D794" s="87" t="s">
        <v>2111</v>
      </c>
      <c r="E794" s="41">
        <v>2.89</v>
      </c>
      <c r="F794" s="87" t="s">
        <v>9</v>
      </c>
      <c r="G794" s="192" t="s">
        <v>2673</v>
      </c>
      <c r="H794" s="87" t="s">
        <v>2108</v>
      </c>
      <c r="I794" s="183" t="str">
        <f t="shared" si="75"/>
        <v>November</v>
      </c>
      <c r="J794" s="184">
        <f>IF(F794="USD", E794, E794 * IFERROR(VLOOKUP(F794, EXCHANGE_RATE!A:B, 2, FALSE), "Currency not found"))</f>
        <v>2.89</v>
      </c>
      <c r="K794" s="184">
        <f t="shared" si="71"/>
        <v>2.89</v>
      </c>
      <c r="L794" s="184">
        <f>IF(C794="MTS", B794, B794 * IFERROR(VLOOKUP(C794, 'QTY_CONVERSIONS '!A:B, 2, FALSE), "Units not  found"))</f>
        <v>5.0000000000000001E-3</v>
      </c>
      <c r="M794" s="185">
        <f t="shared" si="72"/>
        <v>14.450000000000001</v>
      </c>
      <c r="N794" s="143" t="str">
        <f>IFERROR(VLOOKUP(D794, Product_Category!A:B, 2, FALSE), "Uncategorized")</f>
        <v>MCC</v>
      </c>
      <c r="O794" s="186">
        <f t="shared" si="74"/>
        <v>2890</v>
      </c>
      <c r="P794" s="185">
        <f t="shared" si="73"/>
        <v>14.450000000000001</v>
      </c>
      <c r="Q794" s="143">
        <v>2023</v>
      </c>
      <c r="R794" s="143" t="str">
        <f>IFERROR(VLOOKUP(G794,'SOURCE COMPANY'!A:B, 2, FALSE), "")</f>
        <v>RANQ</v>
      </c>
      <c r="S794" s="143" t="str">
        <f>IFERROR(VLOOKUP(H794,'CUSTOMER NAME'!A:B, 2, FALSE), "")</f>
        <v>EMS S A</v>
      </c>
    </row>
    <row r="795" spans="1:19">
      <c r="A795" s="87" t="s">
        <v>183</v>
      </c>
      <c r="B795" s="21">
        <v>5</v>
      </c>
      <c r="C795" s="87" t="s">
        <v>7</v>
      </c>
      <c r="D795" s="87" t="s">
        <v>2111</v>
      </c>
      <c r="E795" s="41">
        <v>2.89</v>
      </c>
      <c r="F795" s="87" t="s">
        <v>9</v>
      </c>
      <c r="G795" s="192" t="s">
        <v>2673</v>
      </c>
      <c r="H795" s="87" t="s">
        <v>2108</v>
      </c>
      <c r="I795" s="183" t="str">
        <f t="shared" si="75"/>
        <v>November</v>
      </c>
      <c r="J795" s="184">
        <f>IF(F795="USD", E795, E795 * IFERROR(VLOOKUP(F795, EXCHANGE_RATE!A:B, 2, FALSE), "Currency not found"))</f>
        <v>2.89</v>
      </c>
      <c r="K795" s="184">
        <f t="shared" si="71"/>
        <v>2.89</v>
      </c>
      <c r="L795" s="184">
        <f>IF(C795="MTS", B795, B795 * IFERROR(VLOOKUP(C795, 'QTY_CONVERSIONS '!A:B, 2, FALSE), "Units not  found"))</f>
        <v>5.0000000000000001E-3</v>
      </c>
      <c r="M795" s="185">
        <f t="shared" si="72"/>
        <v>14.450000000000001</v>
      </c>
      <c r="N795" s="143" t="str">
        <f>IFERROR(VLOOKUP(D795, Product_Category!A:B, 2, FALSE), "Uncategorized")</f>
        <v>MCC</v>
      </c>
      <c r="O795" s="186">
        <f t="shared" si="74"/>
        <v>2890</v>
      </c>
      <c r="P795" s="185">
        <f t="shared" si="73"/>
        <v>14.450000000000001</v>
      </c>
      <c r="Q795" s="143">
        <v>2023</v>
      </c>
      <c r="R795" s="143" t="str">
        <f>IFERROR(VLOOKUP(G795,'SOURCE COMPANY'!A:B, 2, FALSE), "")</f>
        <v>RANQ</v>
      </c>
      <c r="S795" s="143" t="str">
        <f>IFERROR(VLOOKUP(H795,'CUSTOMER NAME'!A:B, 2, FALSE), "")</f>
        <v>EMS S A</v>
      </c>
    </row>
    <row r="796" spans="1:19">
      <c r="A796" s="85" t="s">
        <v>874</v>
      </c>
      <c r="B796" s="85">
        <v>100</v>
      </c>
      <c r="C796" s="85" t="s">
        <v>7</v>
      </c>
      <c r="D796" s="85" t="s">
        <v>553</v>
      </c>
      <c r="E796" s="248">
        <v>3.699926</v>
      </c>
      <c r="F796" s="85" t="s">
        <v>9</v>
      </c>
      <c r="G796" s="192" t="s">
        <v>642</v>
      </c>
      <c r="H796" s="85" t="s">
        <v>876</v>
      </c>
      <c r="I796" s="183" t="str">
        <f t="shared" si="75"/>
        <v>November</v>
      </c>
      <c r="J796" s="184">
        <f>IF(F796="USD", E796, E796 * IFERROR(VLOOKUP(F796, EXCHANGE_RATE!A:B, 2, FALSE), "Currency not found"))</f>
        <v>3.699926</v>
      </c>
      <c r="K796" s="184">
        <f t="shared" si="71"/>
        <v>3.6999999999999997</v>
      </c>
      <c r="L796" s="184">
        <f>IF(C796="MTS", B796, B796 * IFERROR(VLOOKUP(C796, 'QTY_CONVERSIONS '!A:B, 2, FALSE), "Units not  found"))</f>
        <v>0.1</v>
      </c>
      <c r="M796" s="185">
        <f t="shared" si="72"/>
        <v>370</v>
      </c>
      <c r="N796" s="143" t="str">
        <f>IFERROR(VLOOKUP(D796, Product_Category!A:B, 2, FALSE), "Uncategorized")</f>
        <v>CROSCARMELLOSE SODIUM</v>
      </c>
      <c r="O796" s="186">
        <f t="shared" si="74"/>
        <v>3699.9999999999995</v>
      </c>
      <c r="P796" s="185">
        <f t="shared" si="73"/>
        <v>370</v>
      </c>
      <c r="Q796" s="143">
        <v>2023</v>
      </c>
      <c r="R796" s="143" t="str">
        <f>IFERROR(VLOOKUP(G796,'SOURCE COMPANY'!A:B, 2, FALSE), "")</f>
        <v>ATTAR GLOBAL</v>
      </c>
      <c r="S796" s="143" t="str">
        <f>IFERROR(VLOOKUP(H796,'CUSTOMER NAME'!A:B, 2, FALSE), "")</f>
        <v>ENTRANCE PHARMA</v>
      </c>
    </row>
    <row r="797" spans="1:19">
      <c r="A797" s="85" t="s">
        <v>874</v>
      </c>
      <c r="B797" s="85">
        <v>200</v>
      </c>
      <c r="C797" s="85" t="s">
        <v>7</v>
      </c>
      <c r="D797" s="85" t="s">
        <v>553</v>
      </c>
      <c r="E797" s="248">
        <v>2.9</v>
      </c>
      <c r="F797" s="85" t="s">
        <v>9</v>
      </c>
      <c r="G797" s="192" t="s">
        <v>642</v>
      </c>
      <c r="H797" s="85" t="s">
        <v>876</v>
      </c>
      <c r="I797" s="183" t="str">
        <f t="shared" si="75"/>
        <v>November</v>
      </c>
      <c r="J797" s="184">
        <f>IF(F797="USD", E797, E797 * IFERROR(VLOOKUP(F797, EXCHANGE_RATE!A:B, 2, FALSE), "Currency not found"))</f>
        <v>2.9</v>
      </c>
      <c r="K797" s="184">
        <f t="shared" si="71"/>
        <v>2.9</v>
      </c>
      <c r="L797" s="184">
        <f>IF(C797="MTS", B797, B797 * IFERROR(VLOOKUP(C797, 'QTY_CONVERSIONS '!A:B, 2, FALSE), "Units not  found"))</f>
        <v>0.2</v>
      </c>
      <c r="M797" s="185">
        <f t="shared" si="72"/>
        <v>580</v>
      </c>
      <c r="N797" s="143" t="str">
        <f>IFERROR(VLOOKUP(D797, Product_Category!A:B, 2, FALSE), "Uncategorized")</f>
        <v>CROSCARMELLOSE SODIUM</v>
      </c>
      <c r="O797" s="186">
        <f t="shared" si="74"/>
        <v>2900</v>
      </c>
      <c r="P797" s="185">
        <f t="shared" si="73"/>
        <v>580</v>
      </c>
      <c r="Q797" s="143">
        <v>2023</v>
      </c>
      <c r="R797" s="143" t="str">
        <f>IFERROR(VLOOKUP(G797,'SOURCE COMPANY'!A:B, 2, FALSE), "")</f>
        <v>ATTAR GLOBAL</v>
      </c>
      <c r="S797" s="143" t="str">
        <f>IFERROR(VLOOKUP(H797,'CUSTOMER NAME'!A:B, 2, FALSE), "")</f>
        <v>ENTRANCE PHARMA</v>
      </c>
    </row>
    <row r="798" spans="1:19">
      <c r="A798" s="87" t="s">
        <v>752</v>
      </c>
      <c r="B798" s="87">
        <v>12000</v>
      </c>
      <c r="C798" s="87" t="s">
        <v>7</v>
      </c>
      <c r="D798" s="87" t="s">
        <v>1392</v>
      </c>
      <c r="E798" s="248">
        <v>2.0499999999999998</v>
      </c>
      <c r="F798" s="87" t="s">
        <v>1718</v>
      </c>
      <c r="G798" s="87" t="s">
        <v>1393</v>
      </c>
      <c r="H798" s="87" t="s">
        <v>1394</v>
      </c>
      <c r="I798" s="183" t="str">
        <f t="shared" si="75"/>
        <v>November</v>
      </c>
      <c r="J798" s="184">
        <f>IF(F798="USD", E798, E798 * IFERROR(VLOOKUP(F798, EXCHANGE_RATE!A:B, 2, FALSE), "Currency not found"))</f>
        <v>2.1934999999999998</v>
      </c>
      <c r="K798" s="184">
        <f t="shared" si="71"/>
        <v>2.1999999999999997</v>
      </c>
      <c r="L798" s="184">
        <f>IF(C798="MTS", B798, B798 * IFERROR(VLOOKUP(C798, 'QTY_CONVERSIONS '!A:B, 2, FALSE), "Units not  found"))</f>
        <v>12</v>
      </c>
      <c r="M798" s="185">
        <f t="shared" si="72"/>
        <v>26399.999999999996</v>
      </c>
      <c r="N798" s="143" t="str">
        <f>IFERROR(VLOOKUP(D798, Product_Category!A:B, 2, FALSE), "Uncategorized")</f>
        <v>MCC</v>
      </c>
      <c r="O798" s="186">
        <f t="shared" si="74"/>
        <v>2199.9999999999995</v>
      </c>
      <c r="P798" s="185">
        <f t="shared" si="73"/>
        <v>26399.999999999993</v>
      </c>
      <c r="Q798" s="143">
        <v>2023</v>
      </c>
      <c r="R798" s="143" t="str">
        <f>IFERROR(VLOOKUP(G798,'SOURCE COMPANY'!A:B, 2, FALSE), "")</f>
        <v>JIV RAJ PHARMA</v>
      </c>
      <c r="S798" s="143" t="str">
        <f>IFERROR(VLOOKUP(H798,'CUSTOMER NAME'!A:B, 2, FALSE), "")</f>
        <v>ERA GENERAL</v>
      </c>
    </row>
    <row r="799" spans="1:19">
      <c r="A799" s="87" t="s">
        <v>752</v>
      </c>
      <c r="B799" s="87">
        <v>12000</v>
      </c>
      <c r="C799" s="87" t="s">
        <v>7</v>
      </c>
      <c r="D799" s="87" t="s">
        <v>1392</v>
      </c>
      <c r="E799" s="248">
        <v>1.95</v>
      </c>
      <c r="F799" s="87" t="s">
        <v>1718</v>
      </c>
      <c r="G799" s="87" t="s">
        <v>1393</v>
      </c>
      <c r="H799" s="87" t="s">
        <v>1394</v>
      </c>
      <c r="I799" s="183" t="str">
        <f t="shared" si="75"/>
        <v>November</v>
      </c>
      <c r="J799" s="184">
        <f>IF(F799="USD", E799, E799 * IFERROR(VLOOKUP(F799, EXCHANGE_RATE!A:B, 2, FALSE), "Currency not found"))</f>
        <v>2.0865</v>
      </c>
      <c r="K799" s="184">
        <f t="shared" si="71"/>
        <v>2.09</v>
      </c>
      <c r="L799" s="184">
        <f>IF(C799="MTS", B799, B799 * IFERROR(VLOOKUP(C799, 'QTY_CONVERSIONS '!A:B, 2, FALSE), "Units not  found"))</f>
        <v>12</v>
      </c>
      <c r="M799" s="185">
        <f t="shared" si="72"/>
        <v>25080</v>
      </c>
      <c r="N799" s="143" t="str">
        <f>IFERROR(VLOOKUP(D799, Product_Category!A:B, 2, FALSE), "Uncategorized")</f>
        <v>MCC</v>
      </c>
      <c r="O799" s="186">
        <f t="shared" si="74"/>
        <v>2090</v>
      </c>
      <c r="P799" s="185">
        <f t="shared" si="73"/>
        <v>25080</v>
      </c>
      <c r="Q799" s="143">
        <v>2023</v>
      </c>
      <c r="R799" s="143" t="str">
        <f>IFERROR(VLOOKUP(G799,'SOURCE COMPANY'!A:B, 2, FALSE), "")</f>
        <v>JIV RAJ PHARMA</v>
      </c>
      <c r="S799" s="143" t="str">
        <f>IFERROR(VLOOKUP(H799,'CUSTOMER NAME'!A:B, 2, FALSE), "")</f>
        <v>ERA GENERAL</v>
      </c>
    </row>
    <row r="800" spans="1:19">
      <c r="A800" s="192" t="s">
        <v>752</v>
      </c>
      <c r="B800" s="192">
        <v>125</v>
      </c>
      <c r="C800" s="192" t="s">
        <v>7</v>
      </c>
      <c r="D800" s="192" t="s">
        <v>19</v>
      </c>
      <c r="E800" s="192">
        <v>2.1</v>
      </c>
      <c r="F800" s="192" t="s">
        <v>9</v>
      </c>
      <c r="G800" s="87" t="s">
        <v>1509</v>
      </c>
      <c r="H800" s="192" t="s">
        <v>3745</v>
      </c>
      <c r="I800" s="187" t="s">
        <v>3658</v>
      </c>
      <c r="J800" s="184">
        <f>IF(F800="USD", E800, E800 * IFERROR(VLOOKUP(F800, EXCHANGE_RATE!A:B, 2, FALSE), "Currency not found"))</f>
        <v>2.1</v>
      </c>
      <c r="K800" s="184">
        <f t="shared" si="71"/>
        <v>2.1</v>
      </c>
      <c r="L800" s="184">
        <f>IF(C800="MTS", B800, B800 * IFERROR(VLOOKUP(C800, 'QTY_CONVERSIONS '!A:B, 2, FALSE), "Units not  found"))</f>
        <v>0.125</v>
      </c>
      <c r="M800" s="185">
        <f t="shared" si="72"/>
        <v>262.5</v>
      </c>
      <c r="N800" s="143" t="str">
        <f>IFERROR(VLOOKUP(D800, Product_Category!A:B, 2, FALSE), "Uncategorized")</f>
        <v>CMC</v>
      </c>
      <c r="O800" s="186">
        <f t="shared" si="74"/>
        <v>2100</v>
      </c>
      <c r="P800" s="185">
        <f t="shared" si="73"/>
        <v>262.5</v>
      </c>
      <c r="Q800" s="143">
        <v>2023</v>
      </c>
      <c r="R800" s="143" t="str">
        <f>IFERROR(VLOOKUP(G800,'SOURCE COMPANY'!A:B, 2, FALSE), "")</f>
        <v>PREMIER INDUSTRIAL</v>
      </c>
      <c r="S800" s="143" t="str">
        <f>IFERROR(VLOOKUP(H800,'CUSTOMER NAME'!A:B, 2, FALSE), "")</f>
        <v>ERRA</v>
      </c>
    </row>
    <row r="801" spans="1:19">
      <c r="A801" s="192" t="s">
        <v>492</v>
      </c>
      <c r="B801" s="192">
        <v>100</v>
      </c>
      <c r="C801" s="192" t="s">
        <v>7</v>
      </c>
      <c r="D801" s="192" t="s">
        <v>2585</v>
      </c>
      <c r="E801" s="192">
        <v>1.8</v>
      </c>
      <c r="F801" s="192" t="s">
        <v>9</v>
      </c>
      <c r="G801" s="87" t="s">
        <v>1509</v>
      </c>
      <c r="H801" s="192" t="s">
        <v>3745</v>
      </c>
      <c r="I801" s="187" t="s">
        <v>3658</v>
      </c>
      <c r="J801" s="184">
        <f>IF(F801="USD", E801, E801 * IFERROR(VLOOKUP(F801, EXCHANGE_RATE!A:B, 2, FALSE), "Currency not found"))</f>
        <v>1.8</v>
      </c>
      <c r="K801" s="184">
        <f t="shared" si="71"/>
        <v>1.8</v>
      </c>
      <c r="L801" s="184">
        <f>IF(C801="MTS", B801, B801 * IFERROR(VLOOKUP(C801, 'QTY_CONVERSIONS '!A:B, 2, FALSE), "Units not  found"))</f>
        <v>0.1</v>
      </c>
      <c r="M801" s="185">
        <f t="shared" si="72"/>
        <v>180</v>
      </c>
      <c r="N801" s="143" t="str">
        <f>IFERROR(VLOOKUP(D801, Product_Category!A:B, 2, FALSE), "Uncategorized")</f>
        <v>MCC</v>
      </c>
      <c r="O801" s="186">
        <f t="shared" si="74"/>
        <v>1800</v>
      </c>
      <c r="P801" s="185">
        <f t="shared" si="73"/>
        <v>180</v>
      </c>
      <c r="Q801" s="143">
        <v>2023</v>
      </c>
      <c r="R801" s="143" t="str">
        <f>IFERROR(VLOOKUP(G801,'SOURCE COMPANY'!A:B, 2, FALSE), "")</f>
        <v>PREMIER INDUSTRIAL</v>
      </c>
      <c r="S801" s="143" t="str">
        <f>IFERROR(VLOOKUP(H801,'CUSTOMER NAME'!A:B, 2, FALSE), "")</f>
        <v>ERRA</v>
      </c>
    </row>
    <row r="802" spans="1:19">
      <c r="A802" s="192" t="s">
        <v>1317</v>
      </c>
      <c r="B802" s="192">
        <v>60</v>
      </c>
      <c r="C802" s="192" t="s">
        <v>7</v>
      </c>
      <c r="D802" s="192" t="s">
        <v>769</v>
      </c>
      <c r="E802" s="192">
        <v>7.25</v>
      </c>
      <c r="F802" s="192" t="s">
        <v>9</v>
      </c>
      <c r="G802" s="87" t="s">
        <v>1036</v>
      </c>
      <c r="H802" s="192" t="s">
        <v>3745</v>
      </c>
      <c r="I802" s="187" t="s">
        <v>3658</v>
      </c>
      <c r="J802" s="184">
        <f>IF(F802="USD", E802, E802 * IFERROR(VLOOKUP(F802, EXCHANGE_RATE!A:B, 2, FALSE), "Currency not found"))</f>
        <v>7.25</v>
      </c>
      <c r="K802" s="184">
        <f t="shared" si="71"/>
        <v>7.25</v>
      </c>
      <c r="L802" s="184">
        <f>IF(C802="MTS", B802, B802 * IFERROR(VLOOKUP(C802, 'QTY_CONVERSIONS '!A:B, 2, FALSE), "Units not  found"))</f>
        <v>0.06</v>
      </c>
      <c r="M802" s="185">
        <f t="shared" si="72"/>
        <v>435</v>
      </c>
      <c r="N802" s="143" t="str">
        <f>IFERROR(VLOOKUP(D802, Product_Category!A:B, 2, FALSE), "Uncategorized")</f>
        <v>MCC</v>
      </c>
      <c r="O802" s="186">
        <f t="shared" si="74"/>
        <v>7250</v>
      </c>
      <c r="P802" s="185">
        <f t="shared" si="73"/>
        <v>435</v>
      </c>
      <c r="Q802" s="143">
        <v>2023</v>
      </c>
      <c r="R802" s="143" t="str">
        <f>IFERROR(VLOOKUP(G802,'SOURCE COMPANY'!A:B, 2, FALSE), "")</f>
        <v>SMIT Export Pvt Ltd</v>
      </c>
      <c r="S802" s="143" t="str">
        <f>IFERROR(VLOOKUP(H802,'CUSTOMER NAME'!A:B, 2, FALSE), "")</f>
        <v>ERRA</v>
      </c>
    </row>
    <row r="803" spans="1:19">
      <c r="A803" s="192" t="s">
        <v>1044</v>
      </c>
      <c r="B803" s="192">
        <v>100</v>
      </c>
      <c r="C803" s="192" t="s">
        <v>7</v>
      </c>
      <c r="D803" s="192" t="s">
        <v>19</v>
      </c>
      <c r="E803" s="192">
        <v>6.57</v>
      </c>
      <c r="F803" s="192" t="s">
        <v>9</v>
      </c>
      <c r="G803" s="87" t="s">
        <v>1036</v>
      </c>
      <c r="H803" s="192" t="s">
        <v>3745</v>
      </c>
      <c r="I803" s="187" t="s">
        <v>3658</v>
      </c>
      <c r="J803" s="184">
        <f>IF(F803="USD", E803, E803 * IFERROR(VLOOKUP(F803, EXCHANGE_RATE!A:B, 2, FALSE), "Currency not found"))</f>
        <v>6.57</v>
      </c>
      <c r="K803" s="184">
        <f t="shared" si="71"/>
        <v>6.57</v>
      </c>
      <c r="L803" s="184">
        <f>IF(C803="MTS", B803, B803 * IFERROR(VLOOKUP(C803, 'QTY_CONVERSIONS '!A:B, 2, FALSE), "Units not  found"))</f>
        <v>0.1</v>
      </c>
      <c r="M803" s="185">
        <f t="shared" si="72"/>
        <v>657</v>
      </c>
      <c r="N803" s="143" t="str">
        <f>IFERROR(VLOOKUP(D803, Product_Category!A:B, 2, FALSE), "Uncategorized")</f>
        <v>CMC</v>
      </c>
      <c r="O803" s="186">
        <f t="shared" si="74"/>
        <v>6570</v>
      </c>
      <c r="P803" s="185">
        <f t="shared" si="73"/>
        <v>657</v>
      </c>
      <c r="Q803" s="143">
        <v>2023</v>
      </c>
      <c r="R803" s="143" t="str">
        <f>IFERROR(VLOOKUP(G803,'SOURCE COMPANY'!A:B, 2, FALSE), "")</f>
        <v>SMIT Export Pvt Ltd</v>
      </c>
      <c r="S803" s="143" t="str">
        <f>IFERROR(VLOOKUP(H803,'CUSTOMER NAME'!A:B, 2, FALSE), "")</f>
        <v>ERRA</v>
      </c>
    </row>
    <row r="804" spans="1:19">
      <c r="A804" s="193" t="s">
        <v>1089</v>
      </c>
      <c r="B804" s="193">
        <v>14000</v>
      </c>
      <c r="C804" s="193" t="s">
        <v>7</v>
      </c>
      <c r="D804" s="193" t="s">
        <v>19</v>
      </c>
      <c r="E804" s="193">
        <v>0.52</v>
      </c>
      <c r="F804" s="193" t="s">
        <v>9</v>
      </c>
      <c r="G804" s="87" t="s">
        <v>1036</v>
      </c>
      <c r="H804" s="193" t="s">
        <v>3745</v>
      </c>
      <c r="I804" s="187" t="s">
        <v>3658</v>
      </c>
      <c r="J804" s="184">
        <f>IF(F804="USD", E804, E804 * IFERROR(VLOOKUP(F804, EXCHANGE_RATE!A:B, 2, FALSE), "Currency not found"))</f>
        <v>0.52</v>
      </c>
      <c r="K804" s="184">
        <f t="shared" si="71"/>
        <v>0.52</v>
      </c>
      <c r="L804" s="184">
        <f>IF(C804="MTS", B804, B804 * IFERROR(VLOOKUP(C804, 'QTY_CONVERSIONS '!A:B, 2, FALSE), "Units not  found"))</f>
        <v>14</v>
      </c>
      <c r="M804" s="185">
        <f t="shared" si="72"/>
        <v>7280</v>
      </c>
      <c r="N804" s="143" t="str">
        <f>IFERROR(VLOOKUP(D804, Product_Category!A:B, 2, FALSE), "Uncategorized")</f>
        <v>CMC</v>
      </c>
      <c r="O804" s="186">
        <f t="shared" si="74"/>
        <v>520</v>
      </c>
      <c r="P804" s="185">
        <f t="shared" si="73"/>
        <v>7280</v>
      </c>
      <c r="Q804" s="143">
        <v>2023</v>
      </c>
      <c r="R804" s="143" t="str">
        <f>IFERROR(VLOOKUP(G804,'SOURCE COMPANY'!A:B, 2, FALSE), "")</f>
        <v>SMIT Export Pvt Ltd</v>
      </c>
      <c r="S804" s="143" t="str">
        <f>IFERROR(VLOOKUP(H804,'CUSTOMER NAME'!A:B, 2, FALSE), "")</f>
        <v>ERRA</v>
      </c>
    </row>
    <row r="805" spans="1:19">
      <c r="A805" s="192" t="s">
        <v>841</v>
      </c>
      <c r="B805" s="192">
        <v>4000</v>
      </c>
      <c r="C805" s="192" t="s">
        <v>7</v>
      </c>
      <c r="D805" s="192" t="s">
        <v>3048</v>
      </c>
      <c r="E805" s="192">
        <v>5.38</v>
      </c>
      <c r="F805" s="192" t="s">
        <v>9</v>
      </c>
      <c r="G805" s="192" t="s">
        <v>319</v>
      </c>
      <c r="H805" s="192" t="s">
        <v>3745</v>
      </c>
      <c r="I805" s="187" t="s">
        <v>3658</v>
      </c>
      <c r="J805" s="184">
        <f>IF(F805="USD", E805, E805 * IFERROR(VLOOKUP(F805, EXCHANGE_RATE!A:B, 2, FALSE), "Currency not found"))</f>
        <v>5.38</v>
      </c>
      <c r="K805" s="184">
        <f t="shared" si="71"/>
        <v>5.38</v>
      </c>
      <c r="L805" s="184">
        <f>IF(C805="MTS", B805, B805 * IFERROR(VLOOKUP(C805, 'QTY_CONVERSIONS '!A:B, 2, FALSE), "Units not  found"))</f>
        <v>4</v>
      </c>
      <c r="M805" s="185">
        <f t="shared" si="72"/>
        <v>21520</v>
      </c>
      <c r="N805" s="143" t="str">
        <f>IFERROR(VLOOKUP(D805, Product_Category!A:B, 2, FALSE), "Uncategorized")</f>
        <v>CROSCARMELLOSE SODIUM</v>
      </c>
      <c r="O805" s="186">
        <f t="shared" si="74"/>
        <v>5380</v>
      </c>
      <c r="P805" s="185">
        <f t="shared" si="73"/>
        <v>21520</v>
      </c>
      <c r="Q805" s="143">
        <v>2023</v>
      </c>
      <c r="R805" s="143" t="str">
        <f>IFERROR(VLOOKUP(G805,'SOURCE COMPANY'!A:B, 2, FALSE), "")</f>
        <v>VASA PHARMA</v>
      </c>
      <c r="S805" s="143" t="str">
        <f>IFERROR(VLOOKUP(H805,'CUSTOMER NAME'!A:B, 2, FALSE), "")</f>
        <v>ERRA</v>
      </c>
    </row>
    <row r="806" spans="1:19">
      <c r="A806" s="85" t="s">
        <v>874</v>
      </c>
      <c r="B806" s="85">
        <v>400</v>
      </c>
      <c r="C806" s="85" t="s">
        <v>7</v>
      </c>
      <c r="D806" s="85" t="s">
        <v>872</v>
      </c>
      <c r="E806" s="248">
        <v>3.699926</v>
      </c>
      <c r="F806" s="85" t="s">
        <v>9</v>
      </c>
      <c r="G806" s="85" t="s">
        <v>844</v>
      </c>
      <c r="H806" s="85" t="s">
        <v>875</v>
      </c>
      <c r="I806" s="183" t="str">
        <f>I805</f>
        <v>November</v>
      </c>
      <c r="J806" s="184">
        <f>IF(F806="USD", E806, E806 * IFERROR(VLOOKUP(F806, EXCHANGE_RATE!A:B, 2, FALSE), "Currency not found"))</f>
        <v>3.699926</v>
      </c>
      <c r="K806" s="184">
        <f t="shared" si="71"/>
        <v>3.6999999999999997</v>
      </c>
      <c r="L806" s="184">
        <f>IF(C806="MTS", B806, B806 * IFERROR(VLOOKUP(C806, 'QTY_CONVERSIONS '!A:B, 2, FALSE), "Units not  found"))</f>
        <v>0.4</v>
      </c>
      <c r="M806" s="185">
        <f t="shared" si="72"/>
        <v>1480</v>
      </c>
      <c r="N806" s="143" t="str">
        <f>IFERROR(VLOOKUP(D806, Product_Category!A:B, 2, FALSE), "Uncategorized")</f>
        <v>CROSCARMELLOSE SODIUM</v>
      </c>
      <c r="O806" s="186">
        <f t="shared" si="74"/>
        <v>3699.9999999999995</v>
      </c>
      <c r="P806" s="185">
        <f t="shared" si="73"/>
        <v>1480</v>
      </c>
      <c r="Q806" s="143">
        <v>2023</v>
      </c>
      <c r="R806" s="143" t="str">
        <f>IFERROR(VLOOKUP(G806,'SOURCE COMPANY'!A:B, 2, FALSE), "")</f>
        <v>AURA PHARMA</v>
      </c>
      <c r="S806" s="143" t="str">
        <f>IFERROR(VLOOKUP(H806,'CUSTOMER NAME'!A:B, 2, FALSE), "")</f>
        <v>ESKAY THERAPEUTICS</v>
      </c>
    </row>
    <row r="807" spans="1:19">
      <c r="A807" s="191" t="s">
        <v>816</v>
      </c>
      <c r="B807" s="191">
        <v>2000</v>
      </c>
      <c r="C807" s="191" t="s">
        <v>7</v>
      </c>
      <c r="D807" s="191" t="s">
        <v>910</v>
      </c>
      <c r="E807" s="191">
        <v>3.7</v>
      </c>
      <c r="F807" s="191" t="s">
        <v>9</v>
      </c>
      <c r="G807" s="191" t="s">
        <v>3394</v>
      </c>
      <c r="H807" s="191" t="s">
        <v>1129</v>
      </c>
      <c r="I807" s="187" t="s">
        <v>3389</v>
      </c>
      <c r="J807" s="184">
        <f>IF(F807="USD", E807, E807 * IFERROR(VLOOKUP(F807, EXCHANGE_RATE!A:B, 2, FALSE), "Currency not found"))</f>
        <v>3.7</v>
      </c>
      <c r="K807" s="184">
        <f t="shared" si="71"/>
        <v>3.7</v>
      </c>
      <c r="L807" s="184">
        <f>IF(C807="MTS", B807, B807 * IFERROR(VLOOKUP(C807, 'QTY_CONVERSIONS '!A:B, 2, FALSE), "Units not  found"))</f>
        <v>2</v>
      </c>
      <c r="M807" s="185">
        <f t="shared" si="72"/>
        <v>7400</v>
      </c>
      <c r="N807" s="143" t="str">
        <f>IFERROR(VLOOKUP(D807, Product_Category!A:B, 2, FALSE), "Uncategorized")</f>
        <v>MAGNESIUM STEARATE</v>
      </c>
      <c r="O807" s="186">
        <f t="shared" si="74"/>
        <v>3700</v>
      </c>
      <c r="P807" s="185">
        <f t="shared" si="73"/>
        <v>7400</v>
      </c>
      <c r="Q807" s="143">
        <v>2023</v>
      </c>
      <c r="R807" s="143" t="str">
        <f>IFERROR(VLOOKUP(G807,'SOURCE COMPANY'!A:B, 2, FALSE), "")</f>
        <v>3F INDUSTRIES</v>
      </c>
      <c r="S807" s="143" t="str">
        <f>IFERROR(VLOOKUP(H807,'CUSTOMER NAME'!A:B, 2, FALSE), "")</f>
        <v>ESKAYEF PHARMA</v>
      </c>
    </row>
    <row r="808" spans="1:19">
      <c r="A808" s="87" t="s">
        <v>816</v>
      </c>
      <c r="B808" s="87">
        <v>900</v>
      </c>
      <c r="C808" s="87" t="s">
        <v>7</v>
      </c>
      <c r="D808" s="87" t="s">
        <v>1128</v>
      </c>
      <c r="E808" s="248">
        <v>3.5</v>
      </c>
      <c r="F808" s="87" t="s">
        <v>9</v>
      </c>
      <c r="G808" s="85" t="s">
        <v>549</v>
      </c>
      <c r="H808" s="87" t="s">
        <v>1129</v>
      </c>
      <c r="I808" s="183" t="str">
        <f>I807</f>
        <v>October</v>
      </c>
      <c r="J808" s="184">
        <f>IF(F808="USD", E808, E808 * IFERROR(VLOOKUP(F808, EXCHANGE_RATE!A:B, 2, FALSE), "Currency not found"))</f>
        <v>3.5</v>
      </c>
      <c r="K808" s="184">
        <f t="shared" si="71"/>
        <v>3.5</v>
      </c>
      <c r="L808" s="184">
        <f>IF(C808="MTS", B808, B808 * IFERROR(VLOOKUP(C808, 'QTY_CONVERSIONS '!A:B, 2, FALSE), "Units not  found"))</f>
        <v>0.9</v>
      </c>
      <c r="M808" s="185">
        <f t="shared" si="72"/>
        <v>3150</v>
      </c>
      <c r="N808" s="143" t="str">
        <f>IFERROR(VLOOKUP(D808, Product_Category!A:B, 2, FALSE), "Uncategorized")</f>
        <v>MCC</v>
      </c>
      <c r="O808" s="186">
        <f t="shared" si="74"/>
        <v>3500</v>
      </c>
      <c r="P808" s="185">
        <f t="shared" si="73"/>
        <v>3150</v>
      </c>
      <c r="Q808" s="143">
        <v>2023</v>
      </c>
      <c r="R808" s="143" t="str">
        <f>IFERROR(VLOOKUP(G808,'SOURCE COMPANY'!A:B, 2, FALSE), "")</f>
        <v>DIP CHEM</v>
      </c>
      <c r="S808" s="143" t="str">
        <f>IFERROR(VLOOKUP(H808,'CUSTOMER NAME'!A:B, 2, FALSE), "")</f>
        <v>ESKAYEF PHARMA</v>
      </c>
    </row>
    <row r="809" spans="1:19">
      <c r="A809" s="192" t="s">
        <v>816</v>
      </c>
      <c r="B809" s="192">
        <v>10800</v>
      </c>
      <c r="C809" s="192" t="s">
        <v>7</v>
      </c>
      <c r="D809" s="192" t="s">
        <v>3063</v>
      </c>
      <c r="E809" s="192">
        <v>2.75</v>
      </c>
      <c r="F809" s="192" t="s">
        <v>9</v>
      </c>
      <c r="G809" s="85" t="s">
        <v>549</v>
      </c>
      <c r="H809" s="192" t="s">
        <v>1129</v>
      </c>
      <c r="I809" s="187" t="s">
        <v>3658</v>
      </c>
      <c r="J809" s="184">
        <f>IF(F809="USD", E809, E809 * IFERROR(VLOOKUP(F809, EXCHANGE_RATE!A:B, 2, FALSE), "Currency not found"))</f>
        <v>2.75</v>
      </c>
      <c r="K809" s="184">
        <f t="shared" si="71"/>
        <v>2.75</v>
      </c>
      <c r="L809" s="184">
        <f>IF(C809="MTS", B809, B809 * IFERROR(VLOOKUP(C809, 'QTY_CONVERSIONS '!A:B, 2, FALSE), "Units not  found"))</f>
        <v>10.8</v>
      </c>
      <c r="M809" s="185">
        <f t="shared" si="72"/>
        <v>29700</v>
      </c>
      <c r="N809" s="143" t="str">
        <f>IFERROR(VLOOKUP(D809, Product_Category!A:B, 2, FALSE), "Uncategorized")</f>
        <v>MCC</v>
      </c>
      <c r="O809" s="186">
        <f t="shared" si="74"/>
        <v>2750</v>
      </c>
      <c r="P809" s="185">
        <f t="shared" si="73"/>
        <v>29700.000000000004</v>
      </c>
      <c r="Q809" s="143">
        <v>2023</v>
      </c>
      <c r="R809" s="143" t="str">
        <f>IFERROR(VLOOKUP(G809,'SOURCE COMPANY'!A:B, 2, FALSE), "")</f>
        <v>DIP CHEM</v>
      </c>
      <c r="S809" s="143" t="str">
        <f>IFERROR(VLOOKUP(H809,'CUSTOMER NAME'!A:B, 2, FALSE), "")</f>
        <v>ESKAYEF PHARMA</v>
      </c>
    </row>
    <row r="810" spans="1:19">
      <c r="A810" s="192" t="s">
        <v>816</v>
      </c>
      <c r="B810" s="192">
        <v>6300</v>
      </c>
      <c r="C810" s="192" t="s">
        <v>7</v>
      </c>
      <c r="D810" s="192" t="s">
        <v>769</v>
      </c>
      <c r="E810" s="192">
        <v>2.75</v>
      </c>
      <c r="F810" s="192" t="s">
        <v>9</v>
      </c>
      <c r="G810" s="85" t="s">
        <v>549</v>
      </c>
      <c r="H810" s="192" t="s">
        <v>1129</v>
      </c>
      <c r="I810" s="187" t="s">
        <v>3658</v>
      </c>
      <c r="J810" s="184">
        <f>IF(F810="USD", E810, E810 * IFERROR(VLOOKUP(F810, EXCHANGE_RATE!A:B, 2, FALSE), "Currency not found"))</f>
        <v>2.75</v>
      </c>
      <c r="K810" s="184">
        <f t="shared" si="71"/>
        <v>2.75</v>
      </c>
      <c r="L810" s="184">
        <f>IF(C810="MTS", B810, B810 * IFERROR(VLOOKUP(C810, 'QTY_CONVERSIONS '!A:B, 2, FALSE), "Units not  found"))</f>
        <v>6.3</v>
      </c>
      <c r="M810" s="185">
        <f t="shared" si="72"/>
        <v>17325</v>
      </c>
      <c r="N810" s="143" t="str">
        <f>IFERROR(VLOOKUP(D810, Product_Category!A:B, 2, FALSE), "Uncategorized")</f>
        <v>MCC</v>
      </c>
      <c r="O810" s="186">
        <f t="shared" si="74"/>
        <v>2750</v>
      </c>
      <c r="P810" s="185">
        <f t="shared" si="73"/>
        <v>17325</v>
      </c>
      <c r="Q810" s="143">
        <v>2023</v>
      </c>
      <c r="R810" s="143" t="str">
        <f>IFERROR(VLOOKUP(G810,'SOURCE COMPANY'!A:B, 2, FALSE), "")</f>
        <v>DIP CHEM</v>
      </c>
      <c r="S810" s="143" t="str">
        <f>IFERROR(VLOOKUP(H810,'CUSTOMER NAME'!A:B, 2, FALSE), "")</f>
        <v>ESKAYEF PHARMA</v>
      </c>
    </row>
    <row r="811" spans="1:19">
      <c r="A811" s="192" t="s">
        <v>816</v>
      </c>
      <c r="B811" s="192">
        <v>900</v>
      </c>
      <c r="C811" s="192" t="s">
        <v>7</v>
      </c>
      <c r="D811" s="192" t="s">
        <v>3050</v>
      </c>
      <c r="E811" s="192">
        <v>3.5</v>
      </c>
      <c r="F811" s="192" t="s">
        <v>9</v>
      </c>
      <c r="G811" s="85" t="s">
        <v>549</v>
      </c>
      <c r="H811" s="192" t="s">
        <v>1129</v>
      </c>
      <c r="I811" s="187" t="s">
        <v>3658</v>
      </c>
      <c r="J811" s="184">
        <f>IF(F811="USD", E811, E811 * IFERROR(VLOOKUP(F811, EXCHANGE_RATE!A:B, 2, FALSE), "Currency not found"))</f>
        <v>3.5</v>
      </c>
      <c r="K811" s="184">
        <f t="shared" si="71"/>
        <v>3.5</v>
      </c>
      <c r="L811" s="184">
        <f>IF(C811="MTS", B811, B811 * IFERROR(VLOOKUP(C811, 'QTY_CONVERSIONS '!A:B, 2, FALSE), "Units not  found"))</f>
        <v>0.9</v>
      </c>
      <c r="M811" s="185">
        <f t="shared" si="72"/>
        <v>3150</v>
      </c>
      <c r="N811" s="143" t="str">
        <f>IFERROR(VLOOKUP(D811, Product_Category!A:B, 2, FALSE), "Uncategorized")</f>
        <v>MCC</v>
      </c>
      <c r="O811" s="186">
        <f t="shared" si="74"/>
        <v>3500</v>
      </c>
      <c r="P811" s="185">
        <f t="shared" si="73"/>
        <v>3150</v>
      </c>
      <c r="Q811" s="143">
        <v>2023</v>
      </c>
      <c r="R811" s="143" t="str">
        <f>IFERROR(VLOOKUP(G811,'SOURCE COMPANY'!A:B, 2, FALSE), "")</f>
        <v>DIP CHEM</v>
      </c>
      <c r="S811" s="143" t="str">
        <f>IFERROR(VLOOKUP(H811,'CUSTOMER NAME'!A:B, 2, FALSE), "")</f>
        <v>ESKAYEF PHARMA</v>
      </c>
    </row>
    <row r="812" spans="1:19">
      <c r="A812" s="191" t="s">
        <v>816</v>
      </c>
      <c r="B812" s="191">
        <v>2700</v>
      </c>
      <c r="C812" s="191" t="s">
        <v>7</v>
      </c>
      <c r="D812" s="191" t="s">
        <v>3050</v>
      </c>
      <c r="E812" s="191">
        <v>2.8</v>
      </c>
      <c r="F812" s="191" t="s">
        <v>9</v>
      </c>
      <c r="G812" s="85" t="s">
        <v>549</v>
      </c>
      <c r="H812" s="191" t="s">
        <v>1129</v>
      </c>
      <c r="I812" s="187" t="s">
        <v>3389</v>
      </c>
      <c r="J812" s="184">
        <f>IF(F812="USD", E812, E812 * IFERROR(VLOOKUP(F812, EXCHANGE_RATE!A:B, 2, FALSE), "Currency not found"))</f>
        <v>2.8</v>
      </c>
      <c r="K812" s="184">
        <f t="shared" si="71"/>
        <v>2.8</v>
      </c>
      <c r="L812" s="184">
        <f>IF(C812="MTS", B812, B812 * IFERROR(VLOOKUP(C812, 'QTY_CONVERSIONS '!A:B, 2, FALSE), "Units not  found"))</f>
        <v>2.7</v>
      </c>
      <c r="M812" s="185">
        <f t="shared" si="72"/>
        <v>7559.9999999999991</v>
      </c>
      <c r="N812" s="143" t="str">
        <f>IFERROR(VLOOKUP(D812, Product_Category!A:B, 2, FALSE), "Uncategorized")</f>
        <v>MCC</v>
      </c>
      <c r="O812" s="186">
        <f t="shared" si="74"/>
        <v>2800</v>
      </c>
      <c r="P812" s="185">
        <f t="shared" si="73"/>
        <v>7560.0000000000009</v>
      </c>
      <c r="Q812" s="143">
        <v>2023</v>
      </c>
      <c r="R812" s="143" t="str">
        <f>IFERROR(VLOOKUP(G812,'SOURCE COMPANY'!A:B, 2, FALSE), "")</f>
        <v>DIP CHEM</v>
      </c>
      <c r="S812" s="143" t="str">
        <f>IFERROR(VLOOKUP(H812,'CUSTOMER NAME'!A:B, 2, FALSE), "")</f>
        <v>ESKAYEF PHARMA</v>
      </c>
    </row>
    <row r="813" spans="1:19">
      <c r="A813" s="191" t="s">
        <v>816</v>
      </c>
      <c r="B813" s="191">
        <v>6300</v>
      </c>
      <c r="C813" s="191" t="s">
        <v>7</v>
      </c>
      <c r="D813" s="191" t="s">
        <v>3063</v>
      </c>
      <c r="E813" s="191">
        <v>2.8</v>
      </c>
      <c r="F813" s="191" t="s">
        <v>9</v>
      </c>
      <c r="G813" s="85" t="s">
        <v>549</v>
      </c>
      <c r="H813" s="191" t="s">
        <v>1129</v>
      </c>
      <c r="I813" s="187" t="s">
        <v>3389</v>
      </c>
      <c r="J813" s="184">
        <f>IF(F813="USD", E813, E813 * IFERROR(VLOOKUP(F813, EXCHANGE_RATE!A:B, 2, FALSE), "Currency not found"))</f>
        <v>2.8</v>
      </c>
      <c r="K813" s="184">
        <f t="shared" si="71"/>
        <v>2.8</v>
      </c>
      <c r="L813" s="184">
        <f>IF(C813="MTS", B813, B813 * IFERROR(VLOOKUP(C813, 'QTY_CONVERSIONS '!A:B, 2, FALSE), "Units not  found"))</f>
        <v>6.3</v>
      </c>
      <c r="M813" s="185">
        <f t="shared" si="72"/>
        <v>17640</v>
      </c>
      <c r="N813" s="143" t="str">
        <f>IFERROR(VLOOKUP(D813, Product_Category!A:B, 2, FALSE), "Uncategorized")</f>
        <v>MCC</v>
      </c>
      <c r="O813" s="186">
        <f t="shared" si="74"/>
        <v>2800</v>
      </c>
      <c r="P813" s="185">
        <f t="shared" si="73"/>
        <v>17640</v>
      </c>
      <c r="Q813" s="143">
        <v>2023</v>
      </c>
      <c r="R813" s="143" t="str">
        <f>IFERROR(VLOOKUP(G813,'SOURCE COMPANY'!A:B, 2, FALSE), "")</f>
        <v>DIP CHEM</v>
      </c>
      <c r="S813" s="143" t="str">
        <f>IFERROR(VLOOKUP(H813,'CUSTOMER NAME'!A:B, 2, FALSE), "")</f>
        <v>ESKAYEF PHARMA</v>
      </c>
    </row>
    <row r="814" spans="1:19">
      <c r="A814" s="87" t="s">
        <v>816</v>
      </c>
      <c r="B814" s="87">
        <v>50</v>
      </c>
      <c r="C814" s="87" t="s">
        <v>7</v>
      </c>
      <c r="D814" s="87" t="s">
        <v>1130</v>
      </c>
      <c r="E814" s="248">
        <v>30.61</v>
      </c>
      <c r="F814" s="87" t="s">
        <v>9</v>
      </c>
      <c r="G814" s="87" t="s">
        <v>158</v>
      </c>
      <c r="H814" s="87" t="s">
        <v>1129</v>
      </c>
      <c r="I814" s="183" t="str">
        <f>I813</f>
        <v>October</v>
      </c>
      <c r="J814" s="184">
        <f>IF(F814="USD", E814, E814 * IFERROR(VLOOKUP(F814, EXCHANGE_RATE!A:B, 2, FALSE), "Currency not found"))</f>
        <v>30.61</v>
      </c>
      <c r="K814" s="184">
        <f t="shared" si="71"/>
        <v>30.61</v>
      </c>
      <c r="L814" s="184">
        <f>IF(C814="MTS", B814, B814 * IFERROR(VLOOKUP(C814, 'QTY_CONVERSIONS '!A:B, 2, FALSE), "Units not  found"))</f>
        <v>0.05</v>
      </c>
      <c r="M814" s="185">
        <f t="shared" si="72"/>
        <v>1530.5</v>
      </c>
      <c r="N814" s="143" t="str">
        <f>IFERROR(VLOOKUP(D814, Product_Category!A:B, 2, FALSE), "Uncategorized")</f>
        <v>CROSCARMELLOSE SODIUM</v>
      </c>
      <c r="O814" s="186">
        <f t="shared" si="74"/>
        <v>30610</v>
      </c>
      <c r="P814" s="185">
        <f t="shared" si="73"/>
        <v>1530.5</v>
      </c>
      <c r="Q814" s="143">
        <v>2023</v>
      </c>
      <c r="R814" s="143" t="str">
        <f>IFERROR(VLOOKUP(G814,'SOURCE COMPANY'!A:B, 2, FALSE), "")</f>
        <v>GRAVITI PHARMA</v>
      </c>
      <c r="S814" s="143" t="str">
        <f>IFERROR(VLOOKUP(H814,'CUSTOMER NAME'!A:B, 2, FALSE), "")</f>
        <v>ESKAYEF PHARMA</v>
      </c>
    </row>
    <row r="815" spans="1:19">
      <c r="A815" s="87" t="s">
        <v>816</v>
      </c>
      <c r="B815" s="87">
        <v>100</v>
      </c>
      <c r="C815" s="87" t="s">
        <v>7</v>
      </c>
      <c r="D815" s="87" t="s">
        <v>1131</v>
      </c>
      <c r="E815" s="248">
        <v>3.38</v>
      </c>
      <c r="F815" s="87" t="s">
        <v>9</v>
      </c>
      <c r="G815" s="87" t="s">
        <v>158</v>
      </c>
      <c r="H815" s="87" t="s">
        <v>1129</v>
      </c>
      <c r="I815" s="183" t="str">
        <f>I814</f>
        <v>October</v>
      </c>
      <c r="J815" s="184">
        <f>IF(F815="USD", E815, E815 * IFERROR(VLOOKUP(F815, EXCHANGE_RATE!A:B, 2, FALSE), "Currency not found"))</f>
        <v>3.38</v>
      </c>
      <c r="K815" s="184">
        <f t="shared" si="71"/>
        <v>3.38</v>
      </c>
      <c r="L815" s="184">
        <f>IF(C815="MTS", B815, B815 * IFERROR(VLOOKUP(C815, 'QTY_CONVERSIONS '!A:B, 2, FALSE), "Units not  found"))</f>
        <v>0.1</v>
      </c>
      <c r="M815" s="185">
        <f t="shared" si="72"/>
        <v>338</v>
      </c>
      <c r="N815" s="143" t="str">
        <f>IFERROR(VLOOKUP(D815, Product_Category!A:B, 2, FALSE), "Uncategorized")</f>
        <v>MCC</v>
      </c>
      <c r="O815" s="186">
        <f t="shared" si="74"/>
        <v>3380</v>
      </c>
      <c r="P815" s="185">
        <f t="shared" si="73"/>
        <v>338</v>
      </c>
      <c r="Q815" s="143">
        <v>2023</v>
      </c>
      <c r="R815" s="143" t="str">
        <f>IFERROR(VLOOKUP(G815,'SOURCE COMPANY'!A:B, 2, FALSE), "")</f>
        <v>GRAVITI PHARMA</v>
      </c>
      <c r="S815" s="143" t="str">
        <f>IFERROR(VLOOKUP(H815,'CUSTOMER NAME'!A:B, 2, FALSE), "")</f>
        <v>ESKAYEF PHARMA</v>
      </c>
    </row>
    <row r="816" spans="1:19">
      <c r="A816" s="88" t="s">
        <v>816</v>
      </c>
      <c r="B816" s="196">
        <v>60</v>
      </c>
      <c r="C816" s="88" t="s">
        <v>7</v>
      </c>
      <c r="D816" s="88" t="s">
        <v>2354</v>
      </c>
      <c r="E816" s="209">
        <v>9.5299999999999994</v>
      </c>
      <c r="F816" s="88" t="s">
        <v>9</v>
      </c>
      <c r="G816" s="87" t="s">
        <v>158</v>
      </c>
      <c r="H816" s="88" t="s">
        <v>1129</v>
      </c>
      <c r="I816" s="183" t="str">
        <f>I815</f>
        <v>October</v>
      </c>
      <c r="J816" s="184">
        <f>IF(F816="USD", E816, E816 * IFERROR(VLOOKUP(F816, EXCHANGE_RATE!A:B, 2, FALSE), "Currency not found"))</f>
        <v>9.5299999999999994</v>
      </c>
      <c r="K816" s="184">
        <f t="shared" si="71"/>
        <v>9.5299999999999994</v>
      </c>
      <c r="L816" s="184">
        <f>IF(C816="MTS", B816, B816 * IFERROR(VLOOKUP(C816, 'QTY_CONVERSIONS '!A:B, 2, FALSE), "Units not  found"))</f>
        <v>0.06</v>
      </c>
      <c r="M816" s="185">
        <f t="shared" si="72"/>
        <v>571.79999999999995</v>
      </c>
      <c r="N816" s="143" t="str">
        <f>IFERROR(VLOOKUP(D816, Product_Category!A:B, 2, FALSE), "Uncategorized")</f>
        <v>MAGNESIUM STEARATE</v>
      </c>
      <c r="O816" s="186">
        <f t="shared" si="74"/>
        <v>9530</v>
      </c>
      <c r="P816" s="185">
        <f t="shared" si="73"/>
        <v>571.79999999999995</v>
      </c>
      <c r="Q816" s="143">
        <v>2023</v>
      </c>
      <c r="R816" s="143" t="str">
        <f>IFERROR(VLOOKUP(G816,'SOURCE COMPANY'!A:B, 2, FALSE), "")</f>
        <v>GRAVITI PHARMA</v>
      </c>
      <c r="S816" s="143" t="str">
        <f>IFERROR(VLOOKUP(H816,'CUSTOMER NAME'!A:B, 2, FALSE), "")</f>
        <v>ESKAYEF PHARMA</v>
      </c>
    </row>
    <row r="817" spans="1:19">
      <c r="A817" s="87" t="s">
        <v>816</v>
      </c>
      <c r="B817" s="189">
        <v>450</v>
      </c>
      <c r="C817" s="87" t="s">
        <v>7</v>
      </c>
      <c r="D817" s="87" t="s">
        <v>2355</v>
      </c>
      <c r="E817" s="195">
        <v>30.61</v>
      </c>
      <c r="F817" s="87" t="s">
        <v>9</v>
      </c>
      <c r="G817" s="87" t="s">
        <v>158</v>
      </c>
      <c r="H817" s="87" t="s">
        <v>1129</v>
      </c>
      <c r="I817" s="183" t="str">
        <f>I816</f>
        <v>October</v>
      </c>
      <c r="J817" s="184">
        <f>IF(F817="USD", E817, E817 * IFERROR(VLOOKUP(F817, EXCHANGE_RATE!A:B, 2, FALSE), "Currency not found"))</f>
        <v>30.61</v>
      </c>
      <c r="K817" s="184">
        <f t="shared" si="71"/>
        <v>30.61</v>
      </c>
      <c r="L817" s="184">
        <f>IF(C817="MTS", B817, B817 * IFERROR(VLOOKUP(C817, 'QTY_CONVERSIONS '!A:B, 2, FALSE), "Units not  found"))</f>
        <v>0.45</v>
      </c>
      <c r="M817" s="185">
        <f t="shared" si="72"/>
        <v>13774.5</v>
      </c>
      <c r="N817" s="143" t="str">
        <f>IFERROR(VLOOKUP(D817, Product_Category!A:B, 2, FALSE), "Uncategorized")</f>
        <v>CROSCARMELLOSE SODIUM</v>
      </c>
      <c r="O817" s="186">
        <f t="shared" si="74"/>
        <v>30610</v>
      </c>
      <c r="P817" s="185">
        <f t="shared" si="73"/>
        <v>13774.5</v>
      </c>
      <c r="Q817" s="143">
        <v>2023</v>
      </c>
      <c r="R817" s="143" t="str">
        <f>IFERROR(VLOOKUP(G817,'SOURCE COMPANY'!A:B, 2, FALSE), "")</f>
        <v>GRAVITI PHARMA</v>
      </c>
      <c r="S817" s="143" t="str">
        <f>IFERROR(VLOOKUP(H817,'CUSTOMER NAME'!A:B, 2, FALSE), "")</f>
        <v>ESKAYEF PHARMA</v>
      </c>
    </row>
    <row r="818" spans="1:19">
      <c r="A818" s="87" t="s">
        <v>816</v>
      </c>
      <c r="B818" s="189">
        <v>1550</v>
      </c>
      <c r="C818" s="87" t="s">
        <v>7</v>
      </c>
      <c r="D818" s="87" t="s">
        <v>2356</v>
      </c>
      <c r="E818" s="190">
        <v>3.38</v>
      </c>
      <c r="F818" s="87" t="s">
        <v>9</v>
      </c>
      <c r="G818" s="87" t="s">
        <v>158</v>
      </c>
      <c r="H818" s="87" t="s">
        <v>1129</v>
      </c>
      <c r="I818" s="183" t="str">
        <f>I817</f>
        <v>October</v>
      </c>
      <c r="J818" s="184">
        <f>IF(F818="USD", E818, E818 * IFERROR(VLOOKUP(F818, EXCHANGE_RATE!A:B, 2, FALSE), "Currency not found"))</f>
        <v>3.38</v>
      </c>
      <c r="K818" s="184">
        <f t="shared" si="71"/>
        <v>3.38</v>
      </c>
      <c r="L818" s="184">
        <f>IF(C818="MTS", B818, B818 * IFERROR(VLOOKUP(C818, 'QTY_CONVERSIONS '!A:B, 2, FALSE), "Units not  found"))</f>
        <v>1.55</v>
      </c>
      <c r="M818" s="185">
        <f t="shared" si="72"/>
        <v>5239</v>
      </c>
      <c r="N818" s="143" t="str">
        <f>IFERROR(VLOOKUP(D818, Product_Category!A:B, 2, FALSE), "Uncategorized")</f>
        <v>MCC</v>
      </c>
      <c r="O818" s="186">
        <f t="shared" si="74"/>
        <v>3380</v>
      </c>
      <c r="P818" s="185">
        <f t="shared" si="73"/>
        <v>5239</v>
      </c>
      <c r="Q818" s="143">
        <v>2023</v>
      </c>
      <c r="R818" s="143" t="str">
        <f>IFERROR(VLOOKUP(G818,'SOURCE COMPANY'!A:B, 2, FALSE), "")</f>
        <v>GRAVITI PHARMA</v>
      </c>
      <c r="S818" s="143" t="str">
        <f>IFERROR(VLOOKUP(H818,'CUSTOMER NAME'!A:B, 2, FALSE), "")</f>
        <v>ESKAYEF PHARMA</v>
      </c>
    </row>
    <row r="819" spans="1:19">
      <c r="A819" s="191" t="s">
        <v>816</v>
      </c>
      <c r="B819" s="191">
        <v>300</v>
      </c>
      <c r="C819" s="191" t="s">
        <v>7</v>
      </c>
      <c r="D819" s="191" t="s">
        <v>3014</v>
      </c>
      <c r="E819" s="191">
        <v>14.5</v>
      </c>
      <c r="F819" s="191" t="s">
        <v>9</v>
      </c>
      <c r="G819" s="87" t="s">
        <v>732</v>
      </c>
      <c r="H819" s="191" t="s">
        <v>1129</v>
      </c>
      <c r="I819" s="187" t="s">
        <v>3034</v>
      </c>
      <c r="J819" s="184">
        <f>IF(F819="USD", E819, E819 * IFERROR(VLOOKUP(F819, EXCHANGE_RATE!A:B, 2, FALSE), "Currency not found"))</f>
        <v>14.5</v>
      </c>
      <c r="K819" s="184">
        <f t="shared" si="71"/>
        <v>14.5</v>
      </c>
      <c r="L819" s="184">
        <f>IF(C819="MTS", B819, B819 * IFERROR(VLOOKUP(C819, 'QTY_CONVERSIONS '!A:B, 2, FALSE), "Units not  found"))</f>
        <v>0.3</v>
      </c>
      <c r="M819" s="185">
        <f t="shared" si="72"/>
        <v>4350</v>
      </c>
      <c r="N819" s="143" t="str">
        <f>IFERROR(VLOOKUP(D819, Product_Category!A:B, 2, FALSE), "Uncategorized")</f>
        <v>CMC</v>
      </c>
      <c r="O819" s="186">
        <f t="shared" si="74"/>
        <v>14500</v>
      </c>
      <c r="P819" s="185">
        <f t="shared" si="73"/>
        <v>4350</v>
      </c>
      <c r="Q819" s="143">
        <v>2023</v>
      </c>
      <c r="R819" s="143" t="str">
        <f>IFERROR(VLOOKUP(G819,'SOURCE COMPANY'!A:B, 2, FALSE), "")</f>
        <v>MAPLE BIOTECH</v>
      </c>
      <c r="S819" s="143" t="str">
        <f>IFERROR(VLOOKUP(H819,'CUSTOMER NAME'!A:B, 2, FALSE), "")</f>
        <v>ESKAYEF PHARMA</v>
      </c>
    </row>
    <row r="820" spans="1:19">
      <c r="A820" s="192" t="s">
        <v>816</v>
      </c>
      <c r="B820" s="192">
        <v>80</v>
      </c>
      <c r="C820" s="192" t="s">
        <v>7</v>
      </c>
      <c r="D820" s="192" t="s">
        <v>2085</v>
      </c>
      <c r="E820" s="192">
        <v>57.5</v>
      </c>
      <c r="F820" s="192" t="s">
        <v>9</v>
      </c>
      <c r="G820" s="192" t="s">
        <v>2998</v>
      </c>
      <c r="H820" s="192" t="s">
        <v>1129</v>
      </c>
      <c r="I820" s="187" t="s">
        <v>3658</v>
      </c>
      <c r="J820" s="184">
        <f>IF(F820="USD", E820, E820 * IFERROR(VLOOKUP(F820, EXCHANGE_RATE!A:B, 2, FALSE), "Currency not found"))</f>
        <v>57.5</v>
      </c>
      <c r="K820" s="184">
        <f t="shared" si="71"/>
        <v>57.5</v>
      </c>
      <c r="L820" s="184">
        <f>IF(C820="MTS", B820, B820 * IFERROR(VLOOKUP(C820, 'QTY_CONVERSIONS '!A:B, 2, FALSE), "Units not  found"))</f>
        <v>0.08</v>
      </c>
      <c r="M820" s="185">
        <f t="shared" si="72"/>
        <v>4600</v>
      </c>
      <c r="N820" s="143" t="str">
        <f>IFERROR(VLOOKUP(D820, Product_Category!A:B, 2, FALSE), "Uncategorized")</f>
        <v>MCC</v>
      </c>
      <c r="O820" s="186">
        <f t="shared" si="74"/>
        <v>57500</v>
      </c>
      <c r="P820" s="185">
        <f t="shared" si="73"/>
        <v>4600</v>
      </c>
      <c r="Q820" s="143">
        <v>2023</v>
      </c>
      <c r="R820" s="143" t="str">
        <f>IFERROR(VLOOKUP(G820,'SOURCE COMPANY'!A:B, 2, FALSE), "")</f>
        <v>SIGNET</v>
      </c>
      <c r="S820" s="143" t="str">
        <f>IFERROR(VLOOKUP(H820,'CUSTOMER NAME'!A:B, 2, FALSE), "")</f>
        <v>ESKAYEF PHARMA</v>
      </c>
    </row>
    <row r="821" spans="1:19">
      <c r="A821" s="191" t="s">
        <v>816</v>
      </c>
      <c r="B821" s="191">
        <v>350</v>
      </c>
      <c r="C821" s="191" t="s">
        <v>7</v>
      </c>
      <c r="D821" s="191" t="s">
        <v>3004</v>
      </c>
      <c r="E821" s="191">
        <v>14</v>
      </c>
      <c r="F821" s="191" t="s">
        <v>9</v>
      </c>
      <c r="G821" s="192" t="s">
        <v>2998</v>
      </c>
      <c r="H821" s="191" t="s">
        <v>1129</v>
      </c>
      <c r="I821" s="187" t="s">
        <v>3389</v>
      </c>
      <c r="J821" s="184">
        <f>IF(F821="USD", E821, E821 * IFERROR(VLOOKUP(F821, EXCHANGE_RATE!A:B, 2, FALSE), "Currency not found"))</f>
        <v>14</v>
      </c>
      <c r="K821" s="184">
        <f t="shared" si="71"/>
        <v>14</v>
      </c>
      <c r="L821" s="184">
        <f>IF(C821="MTS", B821, B821 * IFERROR(VLOOKUP(C821, 'QTY_CONVERSIONS '!A:B, 2, FALSE), "Units not  found"))</f>
        <v>0.35000000000000003</v>
      </c>
      <c r="M821" s="185">
        <f t="shared" si="72"/>
        <v>4900</v>
      </c>
      <c r="N821" s="143" t="str">
        <f>IFERROR(VLOOKUP(D821, Product_Category!A:B, 2, FALSE), "Uncategorized")</f>
        <v>MCC</v>
      </c>
      <c r="O821" s="186">
        <f t="shared" si="74"/>
        <v>14000</v>
      </c>
      <c r="P821" s="185">
        <f t="shared" si="73"/>
        <v>4900.0000000000009</v>
      </c>
      <c r="Q821" s="143">
        <v>2023</v>
      </c>
      <c r="R821" s="143" t="str">
        <f>IFERROR(VLOOKUP(G821,'SOURCE COMPANY'!A:B, 2, FALSE), "")</f>
        <v>SIGNET</v>
      </c>
      <c r="S821" s="143" t="str">
        <f>IFERROR(VLOOKUP(H821,'CUSTOMER NAME'!A:B, 2, FALSE), "")</f>
        <v>ESKAYEF PHARMA</v>
      </c>
    </row>
    <row r="822" spans="1:19">
      <c r="A822" s="192" t="s">
        <v>1878</v>
      </c>
      <c r="B822" s="192">
        <v>100</v>
      </c>
      <c r="C822" s="192" t="s">
        <v>7</v>
      </c>
      <c r="D822" s="192" t="s">
        <v>266</v>
      </c>
      <c r="E822" s="192">
        <v>2</v>
      </c>
      <c r="F822" s="192" t="s">
        <v>9</v>
      </c>
      <c r="G822" s="87" t="s">
        <v>655</v>
      </c>
      <c r="H822" s="192" t="s">
        <v>3731</v>
      </c>
      <c r="I822" s="187" t="s">
        <v>3658</v>
      </c>
      <c r="J822" s="184">
        <f>IF(F822="USD", E822, E822 * IFERROR(VLOOKUP(F822, EXCHANGE_RATE!A:B, 2, FALSE), "Currency not found"))</f>
        <v>2</v>
      </c>
      <c r="K822" s="184">
        <f t="shared" si="71"/>
        <v>2</v>
      </c>
      <c r="L822" s="184">
        <f>IF(C822="MTS", B822, B822 * IFERROR(VLOOKUP(C822, 'QTY_CONVERSIONS '!A:B, 2, FALSE), "Units not  found"))</f>
        <v>0.1</v>
      </c>
      <c r="M822" s="185">
        <f t="shared" si="72"/>
        <v>200</v>
      </c>
      <c r="N822" s="143" t="str">
        <f>IFERROR(VLOOKUP(D822, Product_Category!A:B, 2, FALSE), "Uncategorized")</f>
        <v>MCC</v>
      </c>
      <c r="O822" s="186">
        <f t="shared" si="74"/>
        <v>2000</v>
      </c>
      <c r="P822" s="185">
        <f t="shared" si="73"/>
        <v>200</v>
      </c>
      <c r="Q822" s="143">
        <v>2023</v>
      </c>
      <c r="R822" s="143" t="str">
        <f>IFERROR(VLOOKUP(G822,'SOURCE COMPANY'!A:B, 2, FALSE), "")</f>
        <v>ESPEE Pharma Chem</v>
      </c>
      <c r="S822" s="143" t="str">
        <f>IFERROR(VLOOKUP(H822,'CUSTOMER NAME'!A:B, 2, FALSE), "")</f>
        <v>ETOOK PHARMA</v>
      </c>
    </row>
    <row r="823" spans="1:19">
      <c r="A823" s="191" t="s">
        <v>843</v>
      </c>
      <c r="B823" s="191">
        <v>75</v>
      </c>
      <c r="C823" s="191" t="s">
        <v>7</v>
      </c>
      <c r="D823" s="191" t="s">
        <v>266</v>
      </c>
      <c r="E823" s="191">
        <v>1.6</v>
      </c>
      <c r="F823" s="191" t="s">
        <v>9</v>
      </c>
      <c r="G823" s="191" t="s">
        <v>3419</v>
      </c>
      <c r="H823" s="191" t="s">
        <v>3420</v>
      </c>
      <c r="I823" s="187" t="s">
        <v>3389</v>
      </c>
      <c r="J823" s="184">
        <f>IF(F823="USD", E823, E823 * IFERROR(VLOOKUP(F823, EXCHANGE_RATE!A:B, 2, FALSE), "Currency not found"))</f>
        <v>1.6</v>
      </c>
      <c r="K823" s="184">
        <f t="shared" si="71"/>
        <v>1.6</v>
      </c>
      <c r="L823" s="184">
        <f>IF(C823="MTS", B823, B823 * IFERROR(VLOOKUP(C823, 'QTY_CONVERSIONS '!A:B, 2, FALSE), "Units not  found"))</f>
        <v>7.4999999999999997E-2</v>
      </c>
      <c r="M823" s="185">
        <f t="shared" si="72"/>
        <v>120</v>
      </c>
      <c r="N823" s="143" t="str">
        <f>IFERROR(VLOOKUP(D823, Product_Category!A:B, 2, FALSE), "Uncategorized")</f>
        <v>MCC</v>
      </c>
      <c r="O823" s="186">
        <f t="shared" si="74"/>
        <v>1600</v>
      </c>
      <c r="P823" s="185">
        <f t="shared" si="73"/>
        <v>120</v>
      </c>
      <c r="Q823" s="143">
        <v>2023</v>
      </c>
      <c r="R823" s="143" t="str">
        <f>IFERROR(VLOOKUP(G823,'SOURCE COMPANY'!A:B, 2, FALSE), "")</f>
        <v>NAVKAR PHARMA</v>
      </c>
      <c r="S823" s="143" t="str">
        <f>IFERROR(VLOOKUP(H823,'CUSTOMER NAME'!A:B, 2, FALSE), "")</f>
        <v>ETS YABISO NDJOKO</v>
      </c>
    </row>
    <row r="824" spans="1:19">
      <c r="A824" s="192" t="s">
        <v>909</v>
      </c>
      <c r="B824" s="192">
        <v>400</v>
      </c>
      <c r="C824" s="192" t="s">
        <v>7</v>
      </c>
      <c r="D824" s="192" t="s">
        <v>19</v>
      </c>
      <c r="E824" s="192">
        <v>4.2</v>
      </c>
      <c r="F824" s="192" t="s">
        <v>9</v>
      </c>
      <c r="G824" s="192" t="s">
        <v>2783</v>
      </c>
      <c r="H824" s="192" t="s">
        <v>3773</v>
      </c>
      <c r="I824" s="187" t="s">
        <v>3658</v>
      </c>
      <c r="J824" s="184">
        <f>IF(F824="USD", E824, E824 * IFERROR(VLOOKUP(F824, EXCHANGE_RATE!A:B, 2, FALSE), "Currency not found"))</f>
        <v>4.2</v>
      </c>
      <c r="K824" s="184">
        <f t="shared" si="71"/>
        <v>4.2</v>
      </c>
      <c r="L824" s="184">
        <f>IF(C824="MTS", B824, B824 * IFERROR(VLOOKUP(C824, 'QTY_CONVERSIONS '!A:B, 2, FALSE), "Units not  found"))</f>
        <v>0.4</v>
      </c>
      <c r="M824" s="185">
        <f t="shared" si="72"/>
        <v>1680</v>
      </c>
      <c r="N824" s="143" t="str">
        <f>IFERROR(VLOOKUP(D824, Product_Category!A:B, 2, FALSE), "Uncategorized")</f>
        <v>CMC</v>
      </c>
      <c r="O824" s="186">
        <f t="shared" si="74"/>
        <v>4200</v>
      </c>
      <c r="P824" s="185">
        <f t="shared" si="73"/>
        <v>1680</v>
      </c>
      <c r="Q824" s="143">
        <v>2023</v>
      </c>
      <c r="R824" s="143" t="str">
        <f>IFERROR(VLOOKUP(G824,'SOURCE COMPANY'!A:B, 2, FALSE), "")</f>
        <v>Dhariyal Polymers</v>
      </c>
      <c r="S824" s="143" t="str">
        <f>IFERROR(VLOOKUP(H824,'CUSTOMER NAME'!A:B, 2, FALSE), "")</f>
        <v>Euro Industrial</v>
      </c>
    </row>
    <row r="825" spans="1:19">
      <c r="A825" s="87" t="s">
        <v>909</v>
      </c>
      <c r="B825" s="189">
        <v>300</v>
      </c>
      <c r="C825" s="87" t="s">
        <v>7</v>
      </c>
      <c r="D825" s="87" t="s">
        <v>19</v>
      </c>
      <c r="E825" s="195">
        <v>4.2</v>
      </c>
      <c r="F825" s="87" t="s">
        <v>9</v>
      </c>
      <c r="G825" s="192" t="s">
        <v>2783</v>
      </c>
      <c r="H825" s="87" t="s">
        <v>2491</v>
      </c>
      <c r="I825" s="183" t="str">
        <f t="shared" ref="I825:I833" si="76">I824</f>
        <v>November</v>
      </c>
      <c r="J825" s="184">
        <f>IF(F825="USD", E825, E825 * IFERROR(VLOOKUP(F825, EXCHANGE_RATE!A:B, 2, FALSE), "Currency not found"))</f>
        <v>4.2</v>
      </c>
      <c r="K825" s="184">
        <f t="shared" si="71"/>
        <v>4.2</v>
      </c>
      <c r="L825" s="184">
        <f>IF(C825="MTS", B825, B825 * IFERROR(VLOOKUP(C825, 'QTY_CONVERSIONS '!A:B, 2, FALSE), "Units not  found"))</f>
        <v>0.3</v>
      </c>
      <c r="M825" s="185">
        <f t="shared" si="72"/>
        <v>1260</v>
      </c>
      <c r="N825" s="143" t="str">
        <f>IFERROR(VLOOKUP(D825, Product_Category!A:B, 2, FALSE), "Uncategorized")</f>
        <v>CMC</v>
      </c>
      <c r="O825" s="186">
        <f t="shared" si="74"/>
        <v>4200</v>
      </c>
      <c r="P825" s="185">
        <f t="shared" si="73"/>
        <v>1260</v>
      </c>
      <c r="Q825" s="143">
        <v>2023</v>
      </c>
      <c r="R825" s="143" t="str">
        <f>IFERROR(VLOOKUP(G825,'SOURCE COMPANY'!A:B, 2, FALSE), "")</f>
        <v>Dhariyal Polymers</v>
      </c>
      <c r="S825" s="143" t="str">
        <f>IFERROR(VLOOKUP(H825,'CUSTOMER NAME'!A:B, 2, FALSE), "")</f>
        <v>Euro Industrial</v>
      </c>
    </row>
    <row r="826" spans="1:19">
      <c r="A826" s="85" t="s">
        <v>172</v>
      </c>
      <c r="B826" s="85">
        <v>20000</v>
      </c>
      <c r="C826" s="85" t="s">
        <v>7</v>
      </c>
      <c r="D826" s="85" t="s">
        <v>611</v>
      </c>
      <c r="E826" s="248">
        <v>2.4700000000000002</v>
      </c>
      <c r="F826" s="85" t="s">
        <v>9</v>
      </c>
      <c r="G826" s="192" t="s">
        <v>2938</v>
      </c>
      <c r="H826" s="85" t="s">
        <v>1072</v>
      </c>
      <c r="I826" s="183" t="str">
        <f t="shared" si="76"/>
        <v>November</v>
      </c>
      <c r="J826" s="184">
        <f>IF(F826="USD", E826, E826 * IFERROR(VLOOKUP(F826, EXCHANGE_RATE!A:B, 2, FALSE), "Currency not found"))</f>
        <v>2.4700000000000002</v>
      </c>
      <c r="K826" s="184">
        <f t="shared" si="71"/>
        <v>2.4700000000000002</v>
      </c>
      <c r="L826" s="184">
        <f>IF(C826="MTS", B826, B826 * IFERROR(VLOOKUP(C826, 'QTY_CONVERSIONS '!A:B, 2, FALSE), "Units not  found"))</f>
        <v>20</v>
      </c>
      <c r="M826" s="185">
        <f t="shared" si="72"/>
        <v>49400.000000000007</v>
      </c>
      <c r="N826" s="143" t="str">
        <f>IFERROR(VLOOKUP(D826, Product_Category!A:B, 2, FALSE), "Uncategorized")</f>
        <v>MCC</v>
      </c>
      <c r="O826" s="186">
        <f t="shared" si="74"/>
        <v>2470</v>
      </c>
      <c r="P826" s="185">
        <f t="shared" si="73"/>
        <v>49400</v>
      </c>
      <c r="Q826" s="143">
        <v>2023</v>
      </c>
      <c r="R826" s="143" t="str">
        <f>IFERROR(VLOOKUP(G826,'SOURCE COMPANY'!A:B, 2, FALSE), "")</f>
        <v>EUROASIA</v>
      </c>
      <c r="S826" s="143" t="str">
        <f>IFERROR(VLOOKUP(H826,'CUSTOMER NAME'!A:B, 2, FALSE), "")</f>
        <v>EUROASIAS</v>
      </c>
    </row>
    <row r="827" spans="1:19">
      <c r="A827" s="85" t="s">
        <v>172</v>
      </c>
      <c r="B827" s="85">
        <v>20000</v>
      </c>
      <c r="C827" s="85" t="s">
        <v>7</v>
      </c>
      <c r="D827" s="85" t="s">
        <v>769</v>
      </c>
      <c r="E827" s="248">
        <v>2.4699506000000002</v>
      </c>
      <c r="F827" s="85" t="s">
        <v>9</v>
      </c>
      <c r="G827" s="192" t="s">
        <v>2938</v>
      </c>
      <c r="H827" s="85" t="s">
        <v>1072</v>
      </c>
      <c r="I827" s="183" t="str">
        <f t="shared" si="76"/>
        <v>November</v>
      </c>
      <c r="J827" s="184">
        <f>IF(F827="USD", E827, E827 * IFERROR(VLOOKUP(F827, EXCHANGE_RATE!A:B, 2, FALSE), "Currency not found"))</f>
        <v>2.4699506000000002</v>
      </c>
      <c r="K827" s="184">
        <f t="shared" si="71"/>
        <v>2.4699999999999998</v>
      </c>
      <c r="L827" s="184">
        <f>IF(C827="MTS", B827, B827 * IFERROR(VLOOKUP(C827, 'QTY_CONVERSIONS '!A:B, 2, FALSE), "Units not  found"))</f>
        <v>20</v>
      </c>
      <c r="M827" s="185">
        <f t="shared" si="72"/>
        <v>49399.999999999993</v>
      </c>
      <c r="N827" s="143" t="str">
        <f>IFERROR(VLOOKUP(D827, Product_Category!A:B, 2, FALSE), "Uncategorized")</f>
        <v>MCC</v>
      </c>
      <c r="O827" s="186">
        <f t="shared" si="74"/>
        <v>2469.9999999999995</v>
      </c>
      <c r="P827" s="185">
        <f t="shared" si="73"/>
        <v>49399.999999999993</v>
      </c>
      <c r="Q827" s="143">
        <v>2023</v>
      </c>
      <c r="R827" s="143" t="str">
        <f>IFERROR(VLOOKUP(G827,'SOURCE COMPANY'!A:B, 2, FALSE), "")</f>
        <v>EUROASIA</v>
      </c>
      <c r="S827" s="143" t="str">
        <f>IFERROR(VLOOKUP(H827,'CUSTOMER NAME'!A:B, 2, FALSE), "")</f>
        <v>EUROASIAS</v>
      </c>
    </row>
    <row r="828" spans="1:19">
      <c r="A828" s="87" t="s">
        <v>172</v>
      </c>
      <c r="B828" s="21">
        <v>1000</v>
      </c>
      <c r="C828" s="87" t="s">
        <v>7</v>
      </c>
      <c r="D828" s="87" t="s">
        <v>564</v>
      </c>
      <c r="E828" s="41">
        <v>3.5</v>
      </c>
      <c r="F828" s="87" t="s">
        <v>9</v>
      </c>
      <c r="G828" s="192" t="s">
        <v>2938</v>
      </c>
      <c r="H828" s="87" t="s">
        <v>1072</v>
      </c>
      <c r="I828" s="183" t="str">
        <f t="shared" si="76"/>
        <v>November</v>
      </c>
      <c r="J828" s="184">
        <f>IF(F828="USD", E828, E828 * IFERROR(VLOOKUP(F828, EXCHANGE_RATE!A:B, 2, FALSE), "Currency not found"))</f>
        <v>3.5</v>
      </c>
      <c r="K828" s="184">
        <f t="shared" si="71"/>
        <v>3.5</v>
      </c>
      <c r="L828" s="184">
        <f>IF(C828="MTS", B828, B828 * IFERROR(VLOOKUP(C828, 'QTY_CONVERSIONS '!A:B, 2, FALSE), "Units not  found"))</f>
        <v>1</v>
      </c>
      <c r="M828" s="185">
        <f t="shared" si="72"/>
        <v>3500</v>
      </c>
      <c r="N828" s="143" t="str">
        <f>IFERROR(VLOOKUP(D828, Product_Category!A:B, 2, FALSE), "Uncategorized")</f>
        <v>CROSCARMELLOSE SODIUM</v>
      </c>
      <c r="O828" s="186">
        <f t="shared" si="74"/>
        <v>3500</v>
      </c>
      <c r="P828" s="185">
        <f t="shared" si="73"/>
        <v>3500</v>
      </c>
      <c r="Q828" s="143">
        <v>2023</v>
      </c>
      <c r="R828" s="143" t="str">
        <f>IFERROR(VLOOKUP(G828,'SOURCE COMPANY'!A:B, 2, FALSE), "")</f>
        <v>EUROASIA</v>
      </c>
      <c r="S828" s="143" t="str">
        <f>IFERROR(VLOOKUP(H828,'CUSTOMER NAME'!A:B, 2, FALSE), "")</f>
        <v>EUROASIAS</v>
      </c>
    </row>
    <row r="829" spans="1:19">
      <c r="A829" s="87" t="s">
        <v>172</v>
      </c>
      <c r="B829" s="21">
        <v>1000</v>
      </c>
      <c r="C829" s="87" t="s">
        <v>7</v>
      </c>
      <c r="D829" s="87" t="s">
        <v>564</v>
      </c>
      <c r="E829" s="41">
        <v>3.5</v>
      </c>
      <c r="F829" s="87" t="s">
        <v>9</v>
      </c>
      <c r="G829" s="192" t="s">
        <v>2938</v>
      </c>
      <c r="H829" s="87" t="s">
        <v>1072</v>
      </c>
      <c r="I829" s="183" t="str">
        <f t="shared" si="76"/>
        <v>November</v>
      </c>
      <c r="J829" s="184">
        <f>IF(F829="USD", E829, E829 * IFERROR(VLOOKUP(F829, EXCHANGE_RATE!A:B, 2, FALSE), "Currency not found"))</f>
        <v>3.5</v>
      </c>
      <c r="K829" s="184">
        <f t="shared" si="71"/>
        <v>3.5</v>
      </c>
      <c r="L829" s="184">
        <f>IF(C829="MTS", B829, B829 * IFERROR(VLOOKUP(C829, 'QTY_CONVERSIONS '!A:B, 2, FALSE), "Units not  found"))</f>
        <v>1</v>
      </c>
      <c r="M829" s="185">
        <f t="shared" si="72"/>
        <v>3500</v>
      </c>
      <c r="N829" s="143" t="str">
        <f>IFERROR(VLOOKUP(D829, Product_Category!A:B, 2, FALSE), "Uncategorized")</f>
        <v>CROSCARMELLOSE SODIUM</v>
      </c>
      <c r="O829" s="186">
        <f t="shared" si="74"/>
        <v>3500</v>
      </c>
      <c r="P829" s="185">
        <f t="shared" si="73"/>
        <v>3500</v>
      </c>
      <c r="Q829" s="143">
        <v>2023</v>
      </c>
      <c r="R829" s="143" t="str">
        <f>IFERROR(VLOOKUP(G829,'SOURCE COMPANY'!A:B, 2, FALSE), "")</f>
        <v>EUROASIA</v>
      </c>
      <c r="S829" s="143" t="str">
        <f>IFERROR(VLOOKUP(H829,'CUSTOMER NAME'!A:B, 2, FALSE), "")</f>
        <v>EUROASIAS</v>
      </c>
    </row>
    <row r="830" spans="1:19">
      <c r="A830" s="87" t="s">
        <v>172</v>
      </c>
      <c r="B830" s="21">
        <v>1000</v>
      </c>
      <c r="C830" s="87" t="s">
        <v>7</v>
      </c>
      <c r="D830" s="87" t="s">
        <v>768</v>
      </c>
      <c r="E830" s="41">
        <v>2.5</v>
      </c>
      <c r="F830" s="87" t="s">
        <v>9</v>
      </c>
      <c r="G830" s="192" t="s">
        <v>2938</v>
      </c>
      <c r="H830" s="87" t="s">
        <v>1072</v>
      </c>
      <c r="I830" s="183" t="str">
        <f t="shared" si="76"/>
        <v>November</v>
      </c>
      <c r="J830" s="184">
        <f>IF(F830="USD", E830, E830 * IFERROR(VLOOKUP(F830, EXCHANGE_RATE!A:B, 2, FALSE), "Currency not found"))</f>
        <v>2.5</v>
      </c>
      <c r="K830" s="184">
        <f t="shared" si="71"/>
        <v>2.5</v>
      </c>
      <c r="L830" s="184">
        <f>IF(C830="MTS", B830, B830 * IFERROR(VLOOKUP(C830, 'QTY_CONVERSIONS '!A:B, 2, FALSE), "Units not  found"))</f>
        <v>1</v>
      </c>
      <c r="M830" s="185">
        <f t="shared" si="72"/>
        <v>2500</v>
      </c>
      <c r="N830" s="143" t="str">
        <f>IFERROR(VLOOKUP(D830, Product_Category!A:B, 2, FALSE), "Uncategorized")</f>
        <v>MCC</v>
      </c>
      <c r="O830" s="186">
        <f t="shared" si="74"/>
        <v>2500</v>
      </c>
      <c r="P830" s="185">
        <f t="shared" si="73"/>
        <v>2500</v>
      </c>
      <c r="Q830" s="143">
        <v>2023</v>
      </c>
      <c r="R830" s="143" t="str">
        <f>IFERROR(VLOOKUP(G830,'SOURCE COMPANY'!A:B, 2, FALSE), "")</f>
        <v>EUROASIA</v>
      </c>
      <c r="S830" s="143" t="str">
        <f>IFERROR(VLOOKUP(H830,'CUSTOMER NAME'!A:B, 2, FALSE), "")</f>
        <v>EUROASIAS</v>
      </c>
    </row>
    <row r="831" spans="1:19">
      <c r="A831" s="87" t="s">
        <v>172</v>
      </c>
      <c r="B831" s="189">
        <v>1000</v>
      </c>
      <c r="C831" s="87" t="s">
        <v>7</v>
      </c>
      <c r="D831" s="87" t="s">
        <v>768</v>
      </c>
      <c r="E831" s="190">
        <v>2.5</v>
      </c>
      <c r="F831" s="87" t="s">
        <v>9</v>
      </c>
      <c r="G831" s="192" t="s">
        <v>2938</v>
      </c>
      <c r="H831" s="87" t="s">
        <v>1072</v>
      </c>
      <c r="I831" s="183" t="str">
        <f t="shared" si="76"/>
        <v>November</v>
      </c>
      <c r="J831" s="184">
        <f>IF(F831="USD", E831, E831 * IFERROR(VLOOKUP(F831, EXCHANGE_RATE!A:B, 2, FALSE), "Currency not found"))</f>
        <v>2.5</v>
      </c>
      <c r="K831" s="184">
        <f t="shared" si="71"/>
        <v>2.5</v>
      </c>
      <c r="L831" s="184">
        <f>IF(C831="MTS", B831, B831 * IFERROR(VLOOKUP(C831, 'QTY_CONVERSIONS '!A:B, 2, FALSE), "Units not  found"))</f>
        <v>1</v>
      </c>
      <c r="M831" s="185">
        <f t="shared" si="72"/>
        <v>2500</v>
      </c>
      <c r="N831" s="143" t="str">
        <f>IFERROR(VLOOKUP(D831, Product_Category!A:B, 2, FALSE), "Uncategorized")</f>
        <v>MCC</v>
      </c>
      <c r="O831" s="186">
        <f t="shared" si="74"/>
        <v>2500</v>
      </c>
      <c r="P831" s="185">
        <f t="shared" si="73"/>
        <v>2500</v>
      </c>
      <c r="Q831" s="143">
        <v>2023</v>
      </c>
      <c r="R831" s="143" t="str">
        <f>IFERROR(VLOOKUP(G831,'SOURCE COMPANY'!A:B, 2, FALSE), "")</f>
        <v>EUROASIA</v>
      </c>
      <c r="S831" s="143" t="str">
        <f>IFERROR(VLOOKUP(H831,'CUSTOMER NAME'!A:B, 2, FALSE), "")</f>
        <v>EUROASIAS</v>
      </c>
    </row>
    <row r="832" spans="1:19">
      <c r="A832" s="87" t="s">
        <v>172</v>
      </c>
      <c r="B832" s="189">
        <v>1000</v>
      </c>
      <c r="C832" s="87" t="s">
        <v>7</v>
      </c>
      <c r="D832" s="87" t="s">
        <v>608</v>
      </c>
      <c r="E832" s="190">
        <v>2</v>
      </c>
      <c r="F832" s="87" t="s">
        <v>9</v>
      </c>
      <c r="G832" s="192" t="s">
        <v>2938</v>
      </c>
      <c r="H832" s="87" t="s">
        <v>1072</v>
      </c>
      <c r="I832" s="183" t="str">
        <f t="shared" si="76"/>
        <v>November</v>
      </c>
      <c r="J832" s="184">
        <f>IF(F832="USD", E832, E832 * IFERROR(VLOOKUP(F832, EXCHANGE_RATE!A:B, 2, FALSE), "Currency not found"))</f>
        <v>2</v>
      </c>
      <c r="K832" s="184">
        <f t="shared" si="71"/>
        <v>2</v>
      </c>
      <c r="L832" s="184">
        <f>IF(C832="MTS", B832, B832 * IFERROR(VLOOKUP(C832, 'QTY_CONVERSIONS '!A:B, 2, FALSE), "Units not  found"))</f>
        <v>1</v>
      </c>
      <c r="M832" s="185">
        <f t="shared" si="72"/>
        <v>2000</v>
      </c>
      <c r="N832" s="143" t="str">
        <f>IFERROR(VLOOKUP(D832, Product_Category!A:B, 2, FALSE), "Uncategorized")</f>
        <v>SSG</v>
      </c>
      <c r="O832" s="186">
        <f t="shared" si="74"/>
        <v>2000</v>
      </c>
      <c r="P832" s="185">
        <f t="shared" si="73"/>
        <v>2000</v>
      </c>
      <c r="Q832" s="143">
        <v>2023</v>
      </c>
      <c r="R832" s="143" t="str">
        <f>IFERROR(VLOOKUP(G832,'SOURCE COMPANY'!A:B, 2, FALSE), "")</f>
        <v>EUROASIA</v>
      </c>
      <c r="S832" s="143" t="str">
        <f>IFERROR(VLOOKUP(H832,'CUSTOMER NAME'!A:B, 2, FALSE), "")</f>
        <v>EUROASIAS</v>
      </c>
    </row>
    <row r="833" spans="1:19">
      <c r="A833" s="87" t="s">
        <v>172</v>
      </c>
      <c r="B833" s="189">
        <v>4000</v>
      </c>
      <c r="C833" s="87" t="s">
        <v>7</v>
      </c>
      <c r="D833" s="87" t="s">
        <v>768</v>
      </c>
      <c r="E833" s="190">
        <v>2.5</v>
      </c>
      <c r="F833" s="87" t="s">
        <v>9</v>
      </c>
      <c r="G833" s="192" t="s">
        <v>2938</v>
      </c>
      <c r="H833" s="87" t="s">
        <v>1072</v>
      </c>
      <c r="I833" s="183" t="str">
        <f t="shared" si="76"/>
        <v>November</v>
      </c>
      <c r="J833" s="184">
        <f>IF(F833="USD", E833, E833 * IFERROR(VLOOKUP(F833, EXCHANGE_RATE!A:B, 2, FALSE), "Currency not found"))</f>
        <v>2.5</v>
      </c>
      <c r="K833" s="184">
        <f t="shared" si="71"/>
        <v>2.5</v>
      </c>
      <c r="L833" s="184">
        <f>IF(C833="MTS", B833, B833 * IFERROR(VLOOKUP(C833, 'QTY_CONVERSIONS '!A:B, 2, FALSE), "Units not  found"))</f>
        <v>4</v>
      </c>
      <c r="M833" s="185">
        <f t="shared" si="72"/>
        <v>10000</v>
      </c>
      <c r="N833" s="143" t="str">
        <f>IFERROR(VLOOKUP(D833, Product_Category!A:B, 2, FALSE), "Uncategorized")</f>
        <v>MCC</v>
      </c>
      <c r="O833" s="186">
        <f t="shared" si="74"/>
        <v>2500</v>
      </c>
      <c r="P833" s="185">
        <f t="shared" si="73"/>
        <v>10000</v>
      </c>
      <c r="Q833" s="143">
        <v>2023</v>
      </c>
      <c r="R833" s="143" t="str">
        <f>IFERROR(VLOOKUP(G833,'SOURCE COMPANY'!A:B, 2, FALSE), "")</f>
        <v>EUROASIA</v>
      </c>
      <c r="S833" s="143" t="str">
        <f>IFERROR(VLOOKUP(H833,'CUSTOMER NAME'!A:B, 2, FALSE), "")</f>
        <v>EUROASIAS</v>
      </c>
    </row>
    <row r="834" spans="1:19">
      <c r="A834" s="191" t="s">
        <v>3028</v>
      </c>
      <c r="B834" s="191">
        <v>5000</v>
      </c>
      <c r="C834" s="191" t="s">
        <v>7</v>
      </c>
      <c r="D834" s="191" t="s">
        <v>769</v>
      </c>
      <c r="E834" s="191">
        <v>2.5</v>
      </c>
      <c r="F834" s="191" t="s">
        <v>9</v>
      </c>
      <c r="G834" s="192" t="s">
        <v>2938</v>
      </c>
      <c r="H834" s="191" t="s">
        <v>1072</v>
      </c>
      <c r="I834" s="187" t="s">
        <v>3034</v>
      </c>
      <c r="J834" s="184">
        <f>IF(F834="USD", E834, E834 * IFERROR(VLOOKUP(F834, EXCHANGE_RATE!A:B, 2, FALSE), "Currency not found"))</f>
        <v>2.5</v>
      </c>
      <c r="K834" s="184">
        <f t="shared" ref="K834:K897" si="77">ROUNDUP(J834,2)</f>
        <v>2.5</v>
      </c>
      <c r="L834" s="184">
        <f>IF(C834="MTS", B834, B834 * IFERROR(VLOOKUP(C834, 'QTY_CONVERSIONS '!A:B, 2, FALSE), "Units not  found"))</f>
        <v>5</v>
      </c>
      <c r="M834" s="185">
        <f t="shared" ref="M834:M897" si="78">B834*K834</f>
        <v>12500</v>
      </c>
      <c r="N834" s="143" t="str">
        <f>IFERROR(VLOOKUP(D834, Product_Category!A:B, 2, FALSE), "Uncategorized")</f>
        <v>MCC</v>
      </c>
      <c r="O834" s="186">
        <f t="shared" si="74"/>
        <v>2500</v>
      </c>
      <c r="P834" s="185">
        <f t="shared" ref="P834:P897" si="79">L834*O834</f>
        <v>12500</v>
      </c>
      <c r="Q834" s="143">
        <v>2023</v>
      </c>
      <c r="R834" s="143" t="str">
        <f>IFERROR(VLOOKUP(G834,'SOURCE COMPANY'!A:B, 2, FALSE), "")</f>
        <v>EUROASIA</v>
      </c>
      <c r="S834" s="143" t="str">
        <f>IFERROR(VLOOKUP(H834,'CUSTOMER NAME'!A:B, 2, FALSE), "")</f>
        <v>EUROASIAS</v>
      </c>
    </row>
    <row r="835" spans="1:19">
      <c r="A835" s="192" t="s">
        <v>172</v>
      </c>
      <c r="B835" s="192">
        <v>3000</v>
      </c>
      <c r="C835" s="192" t="s">
        <v>7</v>
      </c>
      <c r="D835" s="192" t="s">
        <v>991</v>
      </c>
      <c r="E835" s="192">
        <v>2.5</v>
      </c>
      <c r="F835" s="192" t="s">
        <v>9</v>
      </c>
      <c r="G835" s="192" t="s">
        <v>2938</v>
      </c>
      <c r="H835" s="192" t="s">
        <v>767</v>
      </c>
      <c r="I835" s="187" t="s">
        <v>2670</v>
      </c>
      <c r="J835" s="184">
        <f>IF(F835="USD", E835, E835 * IFERROR(VLOOKUP(F835, EXCHANGE_RATE!A:B, 2, FALSE), "Currency not found"))</f>
        <v>2.5</v>
      </c>
      <c r="K835" s="184">
        <f t="shared" si="77"/>
        <v>2.5</v>
      </c>
      <c r="L835" s="184">
        <f>IF(C835="MTS", B835, B835 * IFERROR(VLOOKUP(C835, 'QTY_CONVERSIONS '!A:B, 2, FALSE), "Units not  found"))</f>
        <v>3</v>
      </c>
      <c r="M835" s="185">
        <f t="shared" si="78"/>
        <v>7500</v>
      </c>
      <c r="N835" s="143" t="str">
        <f>IFERROR(VLOOKUP(D835, Product_Category!A:B, 2, FALSE), "Uncategorized")</f>
        <v>MCC</v>
      </c>
      <c r="O835" s="186">
        <f t="shared" ref="O835:O898" si="80">K835*1000</f>
        <v>2500</v>
      </c>
      <c r="P835" s="185">
        <f t="shared" si="79"/>
        <v>7500</v>
      </c>
      <c r="Q835" s="143">
        <v>2023</v>
      </c>
      <c r="R835" s="143" t="str">
        <f>IFERROR(VLOOKUP(G835,'SOURCE COMPANY'!A:B, 2, FALSE), "")</f>
        <v>EUROASIA</v>
      </c>
      <c r="S835" s="143" t="str">
        <f>IFERROR(VLOOKUP(H835,'CUSTOMER NAME'!A:B, 2, FALSE), "")</f>
        <v>EUROASIAS</v>
      </c>
    </row>
    <row r="836" spans="1:19">
      <c r="A836" s="85" t="s">
        <v>172</v>
      </c>
      <c r="B836" s="85">
        <v>5000</v>
      </c>
      <c r="C836" s="85" t="s">
        <v>7</v>
      </c>
      <c r="D836" s="85" t="s">
        <v>720</v>
      </c>
      <c r="E836" s="248">
        <v>2.5</v>
      </c>
      <c r="F836" s="85" t="s">
        <v>9</v>
      </c>
      <c r="G836" s="192" t="s">
        <v>2938</v>
      </c>
      <c r="H836" s="85" t="s">
        <v>767</v>
      </c>
      <c r="I836" s="183" t="str">
        <f t="shared" ref="I836:I843" si="81">I835</f>
        <v>August</v>
      </c>
      <c r="J836" s="184">
        <f>IF(F836="USD", E836, E836 * IFERROR(VLOOKUP(F836, EXCHANGE_RATE!A:B, 2, FALSE), "Currency not found"))</f>
        <v>2.5</v>
      </c>
      <c r="K836" s="184">
        <f t="shared" si="77"/>
        <v>2.5</v>
      </c>
      <c r="L836" s="184">
        <f>IF(C836="MTS", B836, B836 * IFERROR(VLOOKUP(C836, 'QTY_CONVERSIONS '!A:B, 2, FALSE), "Units not  found"))</f>
        <v>5</v>
      </c>
      <c r="M836" s="185">
        <f t="shared" si="78"/>
        <v>12500</v>
      </c>
      <c r="N836" s="143" t="str">
        <f>IFERROR(VLOOKUP(D836, Product_Category!A:B, 2, FALSE), "Uncategorized")</f>
        <v>MCC</v>
      </c>
      <c r="O836" s="186">
        <f t="shared" si="80"/>
        <v>2500</v>
      </c>
      <c r="P836" s="185">
        <f t="shared" si="79"/>
        <v>12500</v>
      </c>
      <c r="Q836" s="143">
        <v>2023</v>
      </c>
      <c r="R836" s="143" t="str">
        <f>IFERROR(VLOOKUP(G836,'SOURCE COMPANY'!A:B, 2, FALSE), "")</f>
        <v>EUROASIA</v>
      </c>
      <c r="S836" s="143" t="str">
        <f>IFERROR(VLOOKUP(H836,'CUSTOMER NAME'!A:B, 2, FALSE), "")</f>
        <v>EUROASIAS</v>
      </c>
    </row>
    <row r="837" spans="1:19">
      <c r="A837" s="85" t="s">
        <v>172</v>
      </c>
      <c r="B837" s="85">
        <v>5000</v>
      </c>
      <c r="C837" s="85" t="s">
        <v>7</v>
      </c>
      <c r="D837" s="85" t="s">
        <v>768</v>
      </c>
      <c r="E837" s="248">
        <v>2.5</v>
      </c>
      <c r="F837" s="85" t="s">
        <v>9</v>
      </c>
      <c r="G837" s="192" t="s">
        <v>2938</v>
      </c>
      <c r="H837" s="85" t="s">
        <v>767</v>
      </c>
      <c r="I837" s="183" t="str">
        <f t="shared" si="81"/>
        <v>August</v>
      </c>
      <c r="J837" s="184">
        <f>IF(F837="USD", E837, E837 * IFERROR(VLOOKUP(F837, EXCHANGE_RATE!A:B, 2, FALSE), "Currency not found"))</f>
        <v>2.5</v>
      </c>
      <c r="K837" s="184">
        <f t="shared" si="77"/>
        <v>2.5</v>
      </c>
      <c r="L837" s="184">
        <f>IF(C837="MTS", B837, B837 * IFERROR(VLOOKUP(C837, 'QTY_CONVERSIONS '!A:B, 2, FALSE), "Units not  found"))</f>
        <v>5</v>
      </c>
      <c r="M837" s="185">
        <f t="shared" si="78"/>
        <v>12500</v>
      </c>
      <c r="N837" s="143" t="str">
        <f>IFERROR(VLOOKUP(D837, Product_Category!A:B, 2, FALSE), "Uncategorized")</f>
        <v>MCC</v>
      </c>
      <c r="O837" s="186">
        <f t="shared" si="80"/>
        <v>2500</v>
      </c>
      <c r="P837" s="185">
        <f t="shared" si="79"/>
        <v>12500</v>
      </c>
      <c r="Q837" s="143">
        <v>2023</v>
      </c>
      <c r="R837" s="143" t="str">
        <f>IFERROR(VLOOKUP(G837,'SOURCE COMPANY'!A:B, 2, FALSE), "")</f>
        <v>EUROASIA</v>
      </c>
      <c r="S837" s="143" t="str">
        <f>IFERROR(VLOOKUP(H837,'CUSTOMER NAME'!A:B, 2, FALSE), "")</f>
        <v>EUROASIAS</v>
      </c>
    </row>
    <row r="838" spans="1:19">
      <c r="A838" s="85" t="s">
        <v>172</v>
      </c>
      <c r="B838" s="85">
        <v>5000</v>
      </c>
      <c r="C838" s="85" t="s">
        <v>7</v>
      </c>
      <c r="D838" s="85" t="s">
        <v>768</v>
      </c>
      <c r="E838" s="248">
        <v>2.5</v>
      </c>
      <c r="F838" s="85" t="s">
        <v>9</v>
      </c>
      <c r="G838" s="192" t="s">
        <v>2938</v>
      </c>
      <c r="H838" s="85" t="s">
        <v>767</v>
      </c>
      <c r="I838" s="183" t="str">
        <f t="shared" si="81"/>
        <v>August</v>
      </c>
      <c r="J838" s="184">
        <f>IF(F838="USD", E838, E838 * IFERROR(VLOOKUP(F838, EXCHANGE_RATE!A:B, 2, FALSE), "Currency not found"))</f>
        <v>2.5</v>
      </c>
      <c r="K838" s="184">
        <f t="shared" si="77"/>
        <v>2.5</v>
      </c>
      <c r="L838" s="184">
        <f>IF(C838="MTS", B838, B838 * IFERROR(VLOOKUP(C838, 'QTY_CONVERSIONS '!A:B, 2, FALSE), "Units not  found"))</f>
        <v>5</v>
      </c>
      <c r="M838" s="185">
        <f t="shared" si="78"/>
        <v>12500</v>
      </c>
      <c r="N838" s="143" t="str">
        <f>IFERROR(VLOOKUP(D838, Product_Category!A:B, 2, FALSE), "Uncategorized")</f>
        <v>MCC</v>
      </c>
      <c r="O838" s="186">
        <f t="shared" si="80"/>
        <v>2500</v>
      </c>
      <c r="P838" s="185">
        <f t="shared" si="79"/>
        <v>12500</v>
      </c>
      <c r="Q838" s="143">
        <v>2023</v>
      </c>
      <c r="R838" s="143" t="str">
        <f>IFERROR(VLOOKUP(G838,'SOURCE COMPANY'!A:B, 2, FALSE), "")</f>
        <v>EUROASIA</v>
      </c>
      <c r="S838" s="143" t="str">
        <f>IFERROR(VLOOKUP(H838,'CUSTOMER NAME'!A:B, 2, FALSE), "")</f>
        <v>EUROASIAS</v>
      </c>
    </row>
    <row r="839" spans="1:19">
      <c r="A839" s="87" t="s">
        <v>172</v>
      </c>
      <c r="B839" s="87">
        <v>5000</v>
      </c>
      <c r="C839" s="87" t="s">
        <v>7</v>
      </c>
      <c r="D839" s="87" t="s">
        <v>768</v>
      </c>
      <c r="E839" s="42">
        <v>2.5</v>
      </c>
      <c r="F839" s="87" t="s">
        <v>9</v>
      </c>
      <c r="G839" s="192" t="s">
        <v>2938</v>
      </c>
      <c r="H839" s="87" t="s">
        <v>767</v>
      </c>
      <c r="I839" s="183" t="str">
        <f t="shared" si="81"/>
        <v>August</v>
      </c>
      <c r="J839" s="184">
        <f>IF(F839="USD", E839, E839 * IFERROR(VLOOKUP(F839, EXCHANGE_RATE!A:B, 2, FALSE), "Currency not found"))</f>
        <v>2.5</v>
      </c>
      <c r="K839" s="184">
        <f t="shared" si="77"/>
        <v>2.5</v>
      </c>
      <c r="L839" s="184">
        <f>IF(C839="MTS", B839, B839 * IFERROR(VLOOKUP(C839, 'QTY_CONVERSIONS '!A:B, 2, FALSE), "Units not  found"))</f>
        <v>5</v>
      </c>
      <c r="M839" s="185">
        <f t="shared" si="78"/>
        <v>12500</v>
      </c>
      <c r="N839" s="143" t="str">
        <f>IFERROR(VLOOKUP(D839, Product_Category!A:B, 2, FALSE), "Uncategorized")</f>
        <v>MCC</v>
      </c>
      <c r="O839" s="186">
        <f t="shared" si="80"/>
        <v>2500</v>
      </c>
      <c r="P839" s="185">
        <f t="shared" si="79"/>
        <v>12500</v>
      </c>
      <c r="Q839" s="143">
        <v>2023</v>
      </c>
      <c r="R839" s="143" t="str">
        <f>IFERROR(VLOOKUP(G839,'SOURCE COMPANY'!A:B, 2, FALSE), "")</f>
        <v>EUROASIA</v>
      </c>
      <c r="S839" s="143" t="str">
        <f>IFERROR(VLOOKUP(H839,'CUSTOMER NAME'!A:B, 2, FALSE), "")</f>
        <v>EUROASIAS</v>
      </c>
    </row>
    <row r="840" spans="1:19">
      <c r="A840" s="87" t="s">
        <v>172</v>
      </c>
      <c r="B840" s="87">
        <v>450</v>
      </c>
      <c r="C840" s="87" t="s">
        <v>7</v>
      </c>
      <c r="D840" s="87" t="s">
        <v>1620</v>
      </c>
      <c r="E840" s="42">
        <v>4.5</v>
      </c>
      <c r="F840" s="87" t="s">
        <v>9</v>
      </c>
      <c r="G840" s="192" t="s">
        <v>2938</v>
      </c>
      <c r="H840" s="87" t="s">
        <v>767</v>
      </c>
      <c r="I840" s="183" t="str">
        <f t="shared" si="81"/>
        <v>August</v>
      </c>
      <c r="J840" s="184">
        <f>IF(F840="USD", E840, E840 * IFERROR(VLOOKUP(F840, EXCHANGE_RATE!A:B, 2, FALSE), "Currency not found"))</f>
        <v>4.5</v>
      </c>
      <c r="K840" s="184">
        <f t="shared" si="77"/>
        <v>4.5</v>
      </c>
      <c r="L840" s="184">
        <f>IF(C840="MTS", B840, B840 * IFERROR(VLOOKUP(C840, 'QTY_CONVERSIONS '!A:B, 2, FALSE), "Units not  found"))</f>
        <v>0.45</v>
      </c>
      <c r="M840" s="185">
        <f t="shared" si="78"/>
        <v>2025</v>
      </c>
      <c r="N840" s="143" t="str">
        <f>IFERROR(VLOOKUP(D840, Product_Category!A:B, 2, FALSE), "Uncategorized")</f>
        <v>CMC</v>
      </c>
      <c r="O840" s="186">
        <f t="shared" si="80"/>
        <v>4500</v>
      </c>
      <c r="P840" s="185">
        <f t="shared" si="79"/>
        <v>2025</v>
      </c>
      <c r="Q840" s="143">
        <v>2023</v>
      </c>
      <c r="R840" s="143" t="str">
        <f>IFERROR(VLOOKUP(G840,'SOURCE COMPANY'!A:B, 2, FALSE), "")</f>
        <v>EUROASIA</v>
      </c>
      <c r="S840" s="143" t="str">
        <f>IFERROR(VLOOKUP(H840,'CUSTOMER NAME'!A:B, 2, FALSE), "")</f>
        <v>EUROASIAS</v>
      </c>
    </row>
    <row r="841" spans="1:19">
      <c r="A841" s="87" t="s">
        <v>172</v>
      </c>
      <c r="B841" s="21">
        <v>5000</v>
      </c>
      <c r="C841" s="87" t="s">
        <v>7</v>
      </c>
      <c r="D841" s="87" t="s">
        <v>768</v>
      </c>
      <c r="E841" s="41">
        <v>2.5</v>
      </c>
      <c r="F841" s="87" t="s">
        <v>9</v>
      </c>
      <c r="G841" s="192" t="s">
        <v>2938</v>
      </c>
      <c r="H841" s="87" t="s">
        <v>767</v>
      </c>
      <c r="I841" s="183" t="str">
        <f t="shared" si="81"/>
        <v>August</v>
      </c>
      <c r="J841" s="184">
        <f>IF(F841="USD", E841, E841 * IFERROR(VLOOKUP(F841, EXCHANGE_RATE!A:B, 2, FALSE), "Currency not found"))</f>
        <v>2.5</v>
      </c>
      <c r="K841" s="184">
        <f t="shared" si="77"/>
        <v>2.5</v>
      </c>
      <c r="L841" s="184">
        <f>IF(C841="MTS", B841, B841 * IFERROR(VLOOKUP(C841, 'QTY_CONVERSIONS '!A:B, 2, FALSE), "Units not  found"))</f>
        <v>5</v>
      </c>
      <c r="M841" s="185">
        <f t="shared" si="78"/>
        <v>12500</v>
      </c>
      <c r="N841" s="143" t="str">
        <f>IFERROR(VLOOKUP(D841, Product_Category!A:B, 2, FALSE), "Uncategorized")</f>
        <v>MCC</v>
      </c>
      <c r="O841" s="186">
        <f t="shared" si="80"/>
        <v>2500</v>
      </c>
      <c r="P841" s="185">
        <f t="shared" si="79"/>
        <v>12500</v>
      </c>
      <c r="Q841" s="143">
        <v>2023</v>
      </c>
      <c r="R841" s="143" t="str">
        <f>IFERROR(VLOOKUP(G841,'SOURCE COMPANY'!A:B, 2, FALSE), "")</f>
        <v>EUROASIA</v>
      </c>
      <c r="S841" s="143" t="str">
        <f>IFERROR(VLOOKUP(H841,'CUSTOMER NAME'!A:B, 2, FALSE), "")</f>
        <v>EUROASIAS</v>
      </c>
    </row>
    <row r="842" spans="1:19">
      <c r="A842" s="87" t="s">
        <v>172</v>
      </c>
      <c r="B842" s="21">
        <v>5000</v>
      </c>
      <c r="C842" s="87" t="s">
        <v>7</v>
      </c>
      <c r="D842" s="87" t="s">
        <v>768</v>
      </c>
      <c r="E842" s="41">
        <v>2.5</v>
      </c>
      <c r="F842" s="87" t="s">
        <v>9</v>
      </c>
      <c r="G842" s="192" t="s">
        <v>2938</v>
      </c>
      <c r="H842" s="87" t="s">
        <v>767</v>
      </c>
      <c r="I842" s="183" t="str">
        <f t="shared" si="81"/>
        <v>August</v>
      </c>
      <c r="J842" s="184">
        <f>IF(F842="USD", E842, E842 * IFERROR(VLOOKUP(F842, EXCHANGE_RATE!A:B, 2, FALSE), "Currency not found"))</f>
        <v>2.5</v>
      </c>
      <c r="K842" s="184">
        <f t="shared" si="77"/>
        <v>2.5</v>
      </c>
      <c r="L842" s="184">
        <f>IF(C842="MTS", B842, B842 * IFERROR(VLOOKUP(C842, 'QTY_CONVERSIONS '!A:B, 2, FALSE), "Units not  found"))</f>
        <v>5</v>
      </c>
      <c r="M842" s="185">
        <f t="shared" si="78"/>
        <v>12500</v>
      </c>
      <c r="N842" s="143" t="str">
        <f>IFERROR(VLOOKUP(D842, Product_Category!A:B, 2, FALSE), "Uncategorized")</f>
        <v>MCC</v>
      </c>
      <c r="O842" s="186">
        <f t="shared" si="80"/>
        <v>2500</v>
      </c>
      <c r="P842" s="185">
        <f t="shared" si="79"/>
        <v>12500</v>
      </c>
      <c r="Q842" s="143">
        <v>2023</v>
      </c>
      <c r="R842" s="143" t="str">
        <f>IFERROR(VLOOKUP(G842,'SOURCE COMPANY'!A:B, 2, FALSE), "")</f>
        <v>EUROASIA</v>
      </c>
      <c r="S842" s="143" t="str">
        <f>IFERROR(VLOOKUP(H842,'CUSTOMER NAME'!A:B, 2, FALSE), "")</f>
        <v>EUROASIAS</v>
      </c>
    </row>
    <row r="843" spans="1:19">
      <c r="A843" s="87" t="s">
        <v>172</v>
      </c>
      <c r="B843" s="21">
        <v>4000</v>
      </c>
      <c r="C843" s="87" t="s">
        <v>7</v>
      </c>
      <c r="D843" s="87" t="s">
        <v>768</v>
      </c>
      <c r="E843" s="41">
        <v>2.5</v>
      </c>
      <c r="F843" s="87" t="s">
        <v>9</v>
      </c>
      <c r="G843" s="192" t="s">
        <v>2938</v>
      </c>
      <c r="H843" s="87" t="s">
        <v>767</v>
      </c>
      <c r="I843" s="183" t="str">
        <f t="shared" si="81"/>
        <v>August</v>
      </c>
      <c r="J843" s="184">
        <f>IF(F843="USD", E843, E843 * IFERROR(VLOOKUP(F843, EXCHANGE_RATE!A:B, 2, FALSE), "Currency not found"))</f>
        <v>2.5</v>
      </c>
      <c r="K843" s="184">
        <f t="shared" si="77"/>
        <v>2.5</v>
      </c>
      <c r="L843" s="184">
        <f>IF(C843="MTS", B843, B843 * IFERROR(VLOOKUP(C843, 'QTY_CONVERSIONS '!A:B, 2, FALSE), "Units not  found"))</f>
        <v>4</v>
      </c>
      <c r="M843" s="185">
        <f t="shared" si="78"/>
        <v>10000</v>
      </c>
      <c r="N843" s="143" t="str">
        <f>IFERROR(VLOOKUP(D843, Product_Category!A:B, 2, FALSE), "Uncategorized")</f>
        <v>MCC</v>
      </c>
      <c r="O843" s="186">
        <f t="shared" si="80"/>
        <v>2500</v>
      </c>
      <c r="P843" s="185">
        <f t="shared" si="79"/>
        <v>10000</v>
      </c>
      <c r="Q843" s="143">
        <v>2023</v>
      </c>
      <c r="R843" s="143" t="str">
        <f>IFERROR(VLOOKUP(G843,'SOURCE COMPANY'!A:B, 2, FALSE), "")</f>
        <v>EUROASIA</v>
      </c>
      <c r="S843" s="143" t="str">
        <f>IFERROR(VLOOKUP(H843,'CUSTOMER NAME'!A:B, 2, FALSE), "")</f>
        <v>EUROASIAS</v>
      </c>
    </row>
    <row r="844" spans="1:19">
      <c r="A844" s="191" t="s">
        <v>172</v>
      </c>
      <c r="B844" s="191">
        <v>5000</v>
      </c>
      <c r="C844" s="191" t="s">
        <v>7</v>
      </c>
      <c r="D844" s="191" t="s">
        <v>769</v>
      </c>
      <c r="E844" s="191">
        <v>2.5</v>
      </c>
      <c r="F844" s="191" t="s">
        <v>9</v>
      </c>
      <c r="G844" s="192" t="s">
        <v>2938</v>
      </c>
      <c r="H844" s="191" t="s">
        <v>3569</v>
      </c>
      <c r="I844" s="187" t="s">
        <v>3389</v>
      </c>
      <c r="J844" s="184">
        <f>IF(F844="USD", E844, E844 * IFERROR(VLOOKUP(F844, EXCHANGE_RATE!A:B, 2, FALSE), "Currency not found"))</f>
        <v>2.5</v>
      </c>
      <c r="K844" s="184">
        <f t="shared" si="77"/>
        <v>2.5</v>
      </c>
      <c r="L844" s="184">
        <f>IF(C844="MTS", B844, B844 * IFERROR(VLOOKUP(C844, 'QTY_CONVERSIONS '!A:B, 2, FALSE), "Units not  found"))</f>
        <v>5</v>
      </c>
      <c r="M844" s="185">
        <f t="shared" si="78"/>
        <v>12500</v>
      </c>
      <c r="N844" s="143" t="str">
        <f>IFERROR(VLOOKUP(D844, Product_Category!A:B, 2, FALSE), "Uncategorized")</f>
        <v>MCC</v>
      </c>
      <c r="O844" s="186">
        <f t="shared" si="80"/>
        <v>2500</v>
      </c>
      <c r="P844" s="185">
        <f t="shared" si="79"/>
        <v>12500</v>
      </c>
      <c r="Q844" s="143">
        <v>2023</v>
      </c>
      <c r="R844" s="143" t="str">
        <f>IFERROR(VLOOKUP(G844,'SOURCE COMPANY'!A:B, 2, FALSE), "")</f>
        <v>EUROASIA</v>
      </c>
      <c r="S844" s="143" t="str">
        <f>IFERROR(VLOOKUP(H844,'CUSTOMER NAME'!A:B, 2, FALSE), "")</f>
        <v>EUROASIAS</v>
      </c>
    </row>
    <row r="845" spans="1:19">
      <c r="A845" s="191" t="s">
        <v>843</v>
      </c>
      <c r="B845" s="191">
        <v>20</v>
      </c>
      <c r="C845" s="191" t="s">
        <v>7</v>
      </c>
      <c r="D845" s="191" t="s">
        <v>173</v>
      </c>
      <c r="E845" s="191">
        <v>123.5</v>
      </c>
      <c r="F845" s="191" t="s">
        <v>9</v>
      </c>
      <c r="G845" s="191" t="s">
        <v>3087</v>
      </c>
      <c r="H845" s="191" t="s">
        <v>3088</v>
      </c>
      <c r="I845" s="187" t="s">
        <v>3034</v>
      </c>
      <c r="J845" s="184">
        <f>IF(F845="USD", E845, E845 * IFERROR(VLOOKUP(F845, EXCHANGE_RATE!A:B, 2, FALSE), "Currency not found"))</f>
        <v>123.5</v>
      </c>
      <c r="K845" s="184">
        <f t="shared" si="77"/>
        <v>123.5</v>
      </c>
      <c r="L845" s="184">
        <f>IF(C845="MTS", B845, B845 * IFERROR(VLOOKUP(C845, 'QTY_CONVERSIONS '!A:B, 2, FALSE), "Units not  found"))</f>
        <v>0.02</v>
      </c>
      <c r="M845" s="185">
        <f t="shared" si="78"/>
        <v>2470</v>
      </c>
      <c r="N845" s="143" t="str">
        <f>IFERROR(VLOOKUP(D845, Product_Category!A:B, 2, FALSE), "Uncategorized")</f>
        <v>SSG</v>
      </c>
      <c r="O845" s="186">
        <f t="shared" si="80"/>
        <v>123500</v>
      </c>
      <c r="P845" s="185">
        <f t="shared" si="79"/>
        <v>2470</v>
      </c>
      <c r="Q845" s="143">
        <v>2023</v>
      </c>
      <c r="R845" s="143" t="str">
        <f>IFERROR(VLOOKUP(G845,'SOURCE COMPANY'!A:B, 2, FALSE), "")</f>
        <v>MAGNIM BIOTECH</v>
      </c>
      <c r="S845" s="143" t="str">
        <f>IFERROR(VLOOKUP(H845,'CUSTOMER NAME'!A:B, 2, FALSE), "")</f>
        <v>EVER GREEN PHARMA</v>
      </c>
    </row>
    <row r="846" spans="1:19">
      <c r="A846" s="191" t="s">
        <v>843</v>
      </c>
      <c r="B846" s="191">
        <v>10</v>
      </c>
      <c r="C846" s="191" t="s">
        <v>7</v>
      </c>
      <c r="D846" s="191" t="s">
        <v>3089</v>
      </c>
      <c r="E846" s="191">
        <v>217.07</v>
      </c>
      <c r="F846" s="191" t="s">
        <v>9</v>
      </c>
      <c r="G846" s="191" t="s">
        <v>3087</v>
      </c>
      <c r="H846" s="191" t="s">
        <v>3088</v>
      </c>
      <c r="I846" s="187" t="s">
        <v>3034</v>
      </c>
      <c r="J846" s="184">
        <f>IF(F846="USD", E846, E846 * IFERROR(VLOOKUP(F846, EXCHANGE_RATE!A:B, 2, FALSE), "Currency not found"))</f>
        <v>217.07</v>
      </c>
      <c r="K846" s="184">
        <f t="shared" si="77"/>
        <v>217.07</v>
      </c>
      <c r="L846" s="184">
        <f>IF(C846="MTS", B846, B846 * IFERROR(VLOOKUP(C846, 'QTY_CONVERSIONS '!A:B, 2, FALSE), "Units not  found"))</f>
        <v>0.01</v>
      </c>
      <c r="M846" s="185">
        <f t="shared" si="78"/>
        <v>2170.6999999999998</v>
      </c>
      <c r="N846" s="143" t="str">
        <f>IFERROR(VLOOKUP(D846, Product_Category!A:B, 2, FALSE), "Uncategorized")</f>
        <v>CROSCARMELLOSE SODIUM</v>
      </c>
      <c r="O846" s="186">
        <f t="shared" si="80"/>
        <v>217070</v>
      </c>
      <c r="P846" s="185">
        <f t="shared" si="79"/>
        <v>2170.6999999999998</v>
      </c>
      <c r="Q846" s="143">
        <v>2023</v>
      </c>
      <c r="R846" s="143" t="str">
        <f>IFERROR(VLOOKUP(G846,'SOURCE COMPANY'!A:B, 2, FALSE), "")</f>
        <v>MAGNIM BIOTECH</v>
      </c>
      <c r="S846" s="143" t="str">
        <f>IFERROR(VLOOKUP(H846,'CUSTOMER NAME'!A:B, 2, FALSE), "")</f>
        <v>EVER GREEN PHARMA</v>
      </c>
    </row>
    <row r="847" spans="1:19">
      <c r="A847" s="191" t="s">
        <v>929</v>
      </c>
      <c r="B847" s="191">
        <v>300</v>
      </c>
      <c r="C847" s="191" t="s">
        <v>7</v>
      </c>
      <c r="D847" s="191" t="s">
        <v>3176</v>
      </c>
      <c r="E847" s="191">
        <v>4.3099999999999996</v>
      </c>
      <c r="F847" s="191" t="s">
        <v>9</v>
      </c>
      <c r="G847" s="191" t="s">
        <v>3177</v>
      </c>
      <c r="H847" s="191" t="s">
        <v>2157</v>
      </c>
      <c r="I847" s="187" t="s">
        <v>3034</v>
      </c>
      <c r="J847" s="184">
        <f>IF(F847="USD", E847, E847 * IFERROR(VLOOKUP(F847, EXCHANGE_RATE!A:B, 2, FALSE), "Currency not found"))</f>
        <v>4.3099999999999996</v>
      </c>
      <c r="K847" s="184">
        <f t="shared" si="77"/>
        <v>4.3099999999999996</v>
      </c>
      <c r="L847" s="184">
        <f>IF(C847="MTS", B847, B847 * IFERROR(VLOOKUP(C847, 'QTY_CONVERSIONS '!A:B, 2, FALSE), "Units not  found"))</f>
        <v>0.3</v>
      </c>
      <c r="M847" s="185">
        <f t="shared" si="78"/>
        <v>1292.9999999999998</v>
      </c>
      <c r="N847" s="143" t="str">
        <f>IFERROR(VLOOKUP(D847, Product_Category!A:B, 2, FALSE), "Uncategorized")</f>
        <v>CMC</v>
      </c>
      <c r="O847" s="186">
        <f t="shared" si="80"/>
        <v>4310</v>
      </c>
      <c r="P847" s="185">
        <f t="shared" si="79"/>
        <v>1293</v>
      </c>
      <c r="Q847" s="143">
        <v>2023</v>
      </c>
      <c r="R847" s="143" t="str">
        <f>IFERROR(VLOOKUP(G847,'SOURCE COMPANY'!A:B, 2, FALSE), "")</f>
        <v>NOVA POLYCHEM</v>
      </c>
      <c r="S847" s="143" t="str">
        <f>IFERROR(VLOOKUP(H847,'CUSTOMER NAME'!A:B, 2, FALSE), "")</f>
        <v>EVEREST PHARMA</v>
      </c>
    </row>
    <row r="848" spans="1:19">
      <c r="A848" s="88" t="s">
        <v>929</v>
      </c>
      <c r="B848" s="22">
        <v>50</v>
      </c>
      <c r="C848" s="88" t="s">
        <v>7</v>
      </c>
      <c r="D848" s="88" t="s">
        <v>19</v>
      </c>
      <c r="E848" s="40">
        <v>372.404</v>
      </c>
      <c r="F848" s="88" t="s">
        <v>1730</v>
      </c>
      <c r="G848" s="87" t="s">
        <v>2156</v>
      </c>
      <c r="H848" s="88" t="s">
        <v>2157</v>
      </c>
      <c r="I848" s="183" t="str">
        <f>I847</f>
        <v>September</v>
      </c>
      <c r="J848" s="184">
        <f>IF(F848="USD", E848, E848 * IFERROR(VLOOKUP(F848, EXCHANGE_RATE!A:B, 2, FALSE), "Currency not found"))</f>
        <v>4.4688480000000004</v>
      </c>
      <c r="K848" s="184">
        <f t="shared" si="77"/>
        <v>4.47</v>
      </c>
      <c r="L848" s="184">
        <f>IF(C848="MTS", B848, B848 * IFERROR(VLOOKUP(C848, 'QTY_CONVERSIONS '!A:B, 2, FALSE), "Units not  found"))</f>
        <v>0.05</v>
      </c>
      <c r="M848" s="185">
        <f t="shared" si="78"/>
        <v>223.5</v>
      </c>
      <c r="N848" s="143" t="str">
        <f>IFERROR(VLOOKUP(D848, Product_Category!A:B, 2, FALSE), "Uncategorized")</f>
        <v>CMC</v>
      </c>
      <c r="O848" s="186">
        <f t="shared" si="80"/>
        <v>4470</v>
      </c>
      <c r="P848" s="185">
        <f t="shared" si="79"/>
        <v>223.5</v>
      </c>
      <c r="Q848" s="143">
        <v>2023</v>
      </c>
      <c r="R848" s="143" t="str">
        <f>IFERROR(VLOOKUP(G848,'SOURCE COMPANY'!A:B, 2, FALSE), "")</f>
        <v>SHREE MAHALAXMI</v>
      </c>
      <c r="S848" s="143" t="str">
        <f>IFERROR(VLOOKUP(H848,'CUSTOMER NAME'!A:B, 2, FALSE), "")</f>
        <v>EVEREST PHARMA</v>
      </c>
    </row>
    <row r="849" spans="1:19">
      <c r="A849" s="88" t="s">
        <v>929</v>
      </c>
      <c r="B849" s="22">
        <v>50</v>
      </c>
      <c r="C849" s="88" t="s">
        <v>7</v>
      </c>
      <c r="D849" s="88" t="s">
        <v>19</v>
      </c>
      <c r="E849" s="40">
        <v>372.404</v>
      </c>
      <c r="F849" s="88" t="s">
        <v>1730</v>
      </c>
      <c r="G849" s="87" t="s">
        <v>2156</v>
      </c>
      <c r="H849" s="88" t="s">
        <v>2157</v>
      </c>
      <c r="I849" s="183" t="str">
        <f>I848</f>
        <v>September</v>
      </c>
      <c r="J849" s="184">
        <f>IF(F849="USD", E849, E849 * IFERROR(VLOOKUP(F849, EXCHANGE_RATE!A:B, 2, FALSE), "Currency not found"))</f>
        <v>4.4688480000000004</v>
      </c>
      <c r="K849" s="184">
        <f t="shared" si="77"/>
        <v>4.47</v>
      </c>
      <c r="L849" s="184">
        <f>IF(C849="MTS", B849, B849 * IFERROR(VLOOKUP(C849, 'QTY_CONVERSIONS '!A:B, 2, FALSE), "Units not  found"))</f>
        <v>0.05</v>
      </c>
      <c r="M849" s="185">
        <f t="shared" si="78"/>
        <v>223.5</v>
      </c>
      <c r="N849" s="143" t="str">
        <f>IFERROR(VLOOKUP(D849, Product_Category!A:B, 2, FALSE), "Uncategorized")</f>
        <v>CMC</v>
      </c>
      <c r="O849" s="186">
        <f t="shared" si="80"/>
        <v>4470</v>
      </c>
      <c r="P849" s="185">
        <f t="shared" si="79"/>
        <v>223.5</v>
      </c>
      <c r="Q849" s="143">
        <v>2023</v>
      </c>
      <c r="R849" s="143" t="str">
        <f>IFERROR(VLOOKUP(G849,'SOURCE COMPANY'!A:B, 2, FALSE), "")</f>
        <v>SHREE MAHALAXMI</v>
      </c>
      <c r="S849" s="143" t="str">
        <f>IFERROR(VLOOKUP(H849,'CUSTOMER NAME'!A:B, 2, FALSE), "")</f>
        <v>EVEREST PHARMA</v>
      </c>
    </row>
    <row r="850" spans="1:19">
      <c r="A850" s="192" t="s">
        <v>929</v>
      </c>
      <c r="B850" s="192">
        <v>25</v>
      </c>
      <c r="C850" s="192" t="s">
        <v>7</v>
      </c>
      <c r="D850" s="192" t="s">
        <v>19</v>
      </c>
      <c r="E850" s="192">
        <v>26.34</v>
      </c>
      <c r="F850" s="192" t="s">
        <v>9</v>
      </c>
      <c r="G850" s="192" t="s">
        <v>547</v>
      </c>
      <c r="H850" s="192" t="s">
        <v>3794</v>
      </c>
      <c r="I850" s="187" t="s">
        <v>3658</v>
      </c>
      <c r="J850" s="184">
        <f>IF(F850="USD", E850, E850 * IFERROR(VLOOKUP(F850, EXCHANGE_RATE!A:B, 2, FALSE), "Currency not found"))</f>
        <v>26.34</v>
      </c>
      <c r="K850" s="184">
        <f t="shared" si="77"/>
        <v>26.34</v>
      </c>
      <c r="L850" s="184">
        <f>IF(C850="MTS", B850, B850 * IFERROR(VLOOKUP(C850, 'QTY_CONVERSIONS '!A:B, 2, FALSE), "Units not  found"))</f>
        <v>2.5000000000000001E-2</v>
      </c>
      <c r="M850" s="185">
        <f t="shared" si="78"/>
        <v>658.5</v>
      </c>
      <c r="N850" s="143" t="str">
        <f>IFERROR(VLOOKUP(D850, Product_Category!A:B, 2, FALSE), "Uncategorized")</f>
        <v>CMC</v>
      </c>
      <c r="O850" s="186">
        <f t="shared" si="80"/>
        <v>26340</v>
      </c>
      <c r="P850" s="185">
        <f t="shared" si="79"/>
        <v>658.5</v>
      </c>
      <c r="Q850" s="143">
        <v>2023</v>
      </c>
      <c r="R850" s="143" t="str">
        <f>IFERROR(VLOOKUP(G850,'SOURCE COMPANY'!A:B, 2, FALSE), "")</f>
        <v>MEHTA MEDICARE</v>
      </c>
      <c r="S850" s="143" t="str">
        <f>IFERROR(VLOOKUP(H850,'CUSTOMER NAME'!A:B, 2, FALSE), "")</f>
        <v>EVEREST PHARMA</v>
      </c>
    </row>
    <row r="851" spans="1:19">
      <c r="A851" s="88" t="s">
        <v>929</v>
      </c>
      <c r="B851" s="88">
        <v>100</v>
      </c>
      <c r="C851" s="88" t="s">
        <v>7</v>
      </c>
      <c r="D851" s="88" t="s">
        <v>1278</v>
      </c>
      <c r="E851" s="249">
        <v>210</v>
      </c>
      <c r="F851" s="88" t="s">
        <v>1730</v>
      </c>
      <c r="G851" s="192" t="s">
        <v>547</v>
      </c>
      <c r="H851" s="88" t="s">
        <v>665</v>
      </c>
      <c r="I851" s="183" t="str">
        <f>I850</f>
        <v>November</v>
      </c>
      <c r="J851" s="184">
        <f>IF(F851="USD", E851, E851 * IFERROR(VLOOKUP(F851, EXCHANGE_RATE!A:B, 2, FALSE), "Currency not found"))</f>
        <v>2.52</v>
      </c>
      <c r="K851" s="184">
        <f t="shared" si="77"/>
        <v>2.52</v>
      </c>
      <c r="L851" s="184">
        <f>IF(C851="MTS", B851, B851 * IFERROR(VLOOKUP(C851, 'QTY_CONVERSIONS '!A:B, 2, FALSE), "Units not  found"))</f>
        <v>0.1</v>
      </c>
      <c r="M851" s="185">
        <f t="shared" si="78"/>
        <v>252</v>
      </c>
      <c r="N851" s="143" t="str">
        <f>IFERROR(VLOOKUP(D851, Product_Category!A:B, 2, FALSE), "Uncategorized")</f>
        <v>MCC</v>
      </c>
      <c r="O851" s="186">
        <f t="shared" si="80"/>
        <v>2520</v>
      </c>
      <c r="P851" s="185">
        <f t="shared" si="79"/>
        <v>252</v>
      </c>
      <c r="Q851" s="143">
        <v>2023</v>
      </c>
      <c r="R851" s="143" t="str">
        <f>IFERROR(VLOOKUP(G851,'SOURCE COMPANY'!A:B, 2, FALSE), "")</f>
        <v>MEHTA MEDICARE</v>
      </c>
      <c r="S851" s="143" t="str">
        <f>IFERROR(VLOOKUP(H851,'CUSTOMER NAME'!A:B, 2, FALSE), "")</f>
        <v>EVEREST PHARMA</v>
      </c>
    </row>
    <row r="852" spans="1:19">
      <c r="A852" s="87" t="s">
        <v>929</v>
      </c>
      <c r="B852" s="87">
        <v>25</v>
      </c>
      <c r="C852" s="87" t="s">
        <v>7</v>
      </c>
      <c r="D852" s="87" t="s">
        <v>1279</v>
      </c>
      <c r="E852" s="248">
        <v>200</v>
      </c>
      <c r="F852" s="87" t="s">
        <v>1730</v>
      </c>
      <c r="G852" s="192" t="s">
        <v>547</v>
      </c>
      <c r="H852" s="87" t="s">
        <v>665</v>
      </c>
      <c r="I852" s="183" t="str">
        <f>I851</f>
        <v>November</v>
      </c>
      <c r="J852" s="184">
        <f>IF(F852="USD", E852, E852 * IFERROR(VLOOKUP(F852, EXCHANGE_RATE!A:B, 2, FALSE), "Currency not found"))</f>
        <v>2.4</v>
      </c>
      <c r="K852" s="184">
        <f t="shared" si="77"/>
        <v>2.4</v>
      </c>
      <c r="L852" s="184">
        <f>IF(C852="MTS", B852, B852 * IFERROR(VLOOKUP(C852, 'QTY_CONVERSIONS '!A:B, 2, FALSE), "Units not  found"))</f>
        <v>2.5000000000000001E-2</v>
      </c>
      <c r="M852" s="185">
        <f t="shared" si="78"/>
        <v>60</v>
      </c>
      <c r="N852" s="143" t="str">
        <f>IFERROR(VLOOKUP(D852, Product_Category!A:B, 2, FALSE), "Uncategorized")</f>
        <v>MCC</v>
      </c>
      <c r="O852" s="186">
        <f t="shared" si="80"/>
        <v>2400</v>
      </c>
      <c r="P852" s="185">
        <f t="shared" si="79"/>
        <v>60</v>
      </c>
      <c r="Q852" s="143">
        <v>2023</v>
      </c>
      <c r="R852" s="143" t="str">
        <f>IFERROR(VLOOKUP(G852,'SOURCE COMPANY'!A:B, 2, FALSE), "")</f>
        <v>MEHTA MEDICARE</v>
      </c>
      <c r="S852" s="143" t="str">
        <f>IFERROR(VLOOKUP(H852,'CUSTOMER NAME'!A:B, 2, FALSE), "")</f>
        <v>EVEREST PHARMA</v>
      </c>
    </row>
    <row r="853" spans="1:19">
      <c r="A853" s="85" t="s">
        <v>651</v>
      </c>
      <c r="B853" s="85">
        <v>50</v>
      </c>
      <c r="C853" s="85" t="s">
        <v>7</v>
      </c>
      <c r="D853" s="85" t="s">
        <v>654</v>
      </c>
      <c r="E853" s="248">
        <v>240</v>
      </c>
      <c r="F853" s="85" t="s">
        <v>1730</v>
      </c>
      <c r="G853" s="192" t="s">
        <v>547</v>
      </c>
      <c r="H853" s="85" t="s">
        <v>665</v>
      </c>
      <c r="I853" s="183" t="str">
        <f>I852</f>
        <v>November</v>
      </c>
      <c r="J853" s="184">
        <f>IF(F853="USD", E853, E853 * IFERROR(VLOOKUP(F853, EXCHANGE_RATE!A:B, 2, FALSE), "Currency not found"))</f>
        <v>2.88</v>
      </c>
      <c r="K853" s="184">
        <f t="shared" si="77"/>
        <v>2.88</v>
      </c>
      <c r="L853" s="184">
        <f>IF(C853="MTS", B853, B853 * IFERROR(VLOOKUP(C853, 'QTY_CONVERSIONS '!A:B, 2, FALSE), "Units not  found"))</f>
        <v>0.05</v>
      </c>
      <c r="M853" s="185">
        <f t="shared" si="78"/>
        <v>144</v>
      </c>
      <c r="N853" s="143" t="str">
        <f>IFERROR(VLOOKUP(D853, Product_Category!A:B, 2, FALSE), "Uncategorized")</f>
        <v>CMC</v>
      </c>
      <c r="O853" s="186">
        <f t="shared" si="80"/>
        <v>2880</v>
      </c>
      <c r="P853" s="185">
        <f t="shared" si="79"/>
        <v>144</v>
      </c>
      <c r="Q853" s="143">
        <v>2023</v>
      </c>
      <c r="R853" s="143" t="str">
        <f>IFERROR(VLOOKUP(G853,'SOURCE COMPANY'!A:B, 2, FALSE), "")</f>
        <v>MEHTA MEDICARE</v>
      </c>
      <c r="S853" s="143" t="str">
        <f>IFERROR(VLOOKUP(H853,'CUSTOMER NAME'!A:B, 2, FALSE), "")</f>
        <v>EVEREST PHARMA</v>
      </c>
    </row>
    <row r="854" spans="1:19">
      <c r="A854" s="191" t="s">
        <v>929</v>
      </c>
      <c r="B854" s="191">
        <v>100</v>
      </c>
      <c r="C854" s="191" t="s">
        <v>7</v>
      </c>
      <c r="D854" s="191" t="s">
        <v>3048</v>
      </c>
      <c r="E854" s="191">
        <v>6.6</v>
      </c>
      <c r="F854" s="191" t="s">
        <v>9</v>
      </c>
      <c r="G854" s="192" t="s">
        <v>547</v>
      </c>
      <c r="H854" s="191" t="s">
        <v>665</v>
      </c>
      <c r="I854" s="187" t="s">
        <v>3389</v>
      </c>
      <c r="J854" s="184">
        <f>IF(F854="USD", E854, E854 * IFERROR(VLOOKUP(F854, EXCHANGE_RATE!A:B, 2, FALSE), "Currency not found"))</f>
        <v>6.6</v>
      </c>
      <c r="K854" s="184">
        <f t="shared" si="77"/>
        <v>6.6</v>
      </c>
      <c r="L854" s="184">
        <f>IF(C854="MTS", B854, B854 * IFERROR(VLOOKUP(C854, 'QTY_CONVERSIONS '!A:B, 2, FALSE), "Units not  found"))</f>
        <v>0.1</v>
      </c>
      <c r="M854" s="185">
        <f t="shared" si="78"/>
        <v>660</v>
      </c>
      <c r="N854" s="143" t="str">
        <f>IFERROR(VLOOKUP(D854, Product_Category!A:B, 2, FALSE), "Uncategorized")</f>
        <v>CROSCARMELLOSE SODIUM</v>
      </c>
      <c r="O854" s="186">
        <f t="shared" si="80"/>
        <v>6600</v>
      </c>
      <c r="P854" s="185">
        <f t="shared" si="79"/>
        <v>660</v>
      </c>
      <c r="Q854" s="143">
        <v>2023</v>
      </c>
      <c r="R854" s="143" t="str">
        <f>IFERROR(VLOOKUP(G854,'SOURCE COMPANY'!A:B, 2, FALSE), "")</f>
        <v>MEHTA MEDICARE</v>
      </c>
      <c r="S854" s="143" t="str">
        <f>IFERROR(VLOOKUP(H854,'CUSTOMER NAME'!A:B, 2, FALSE), "")</f>
        <v>EVEREST PHARMA</v>
      </c>
    </row>
    <row r="855" spans="1:19">
      <c r="A855" s="188" t="s">
        <v>929</v>
      </c>
      <c r="B855" s="188">
        <v>500</v>
      </c>
      <c r="C855" s="188" t="s">
        <v>7</v>
      </c>
      <c r="D855" s="188" t="s">
        <v>3187</v>
      </c>
      <c r="E855" s="188">
        <v>1.92</v>
      </c>
      <c r="F855" s="188" t="s">
        <v>9</v>
      </c>
      <c r="G855" s="87" t="s">
        <v>1292</v>
      </c>
      <c r="H855" s="188" t="s">
        <v>665</v>
      </c>
      <c r="I855" s="187" t="s">
        <v>3389</v>
      </c>
      <c r="J855" s="184">
        <f>IF(F855="USD", E855, E855 * IFERROR(VLOOKUP(F855, EXCHANGE_RATE!A:B, 2, FALSE), "Currency not found"))</f>
        <v>1.92</v>
      </c>
      <c r="K855" s="184">
        <f t="shared" si="77"/>
        <v>1.92</v>
      </c>
      <c r="L855" s="184">
        <f>IF(C855="MTS", B855, B855 * IFERROR(VLOOKUP(C855, 'QTY_CONVERSIONS '!A:B, 2, FALSE), "Units not  found"))</f>
        <v>0.5</v>
      </c>
      <c r="M855" s="185">
        <f t="shared" si="78"/>
        <v>960</v>
      </c>
      <c r="N855" s="143" t="str">
        <f>IFERROR(VLOOKUP(D855, Product_Category!A:B, 2, FALSE), "Uncategorized")</f>
        <v>MCC</v>
      </c>
      <c r="O855" s="186">
        <f t="shared" si="80"/>
        <v>1920</v>
      </c>
      <c r="P855" s="185">
        <f t="shared" si="79"/>
        <v>960</v>
      </c>
      <c r="Q855" s="143">
        <v>2023</v>
      </c>
      <c r="R855" s="143" t="str">
        <f>IFERROR(VLOOKUP(G855,'SOURCE COMPANY'!A:B, 2, FALSE), "")</f>
        <v>VINAYAK WORLDTRADE</v>
      </c>
      <c r="S855" s="143" t="str">
        <f>IFERROR(VLOOKUP(H855,'CUSTOMER NAME'!A:B, 2, FALSE), "")</f>
        <v>EVEREST PHARMA</v>
      </c>
    </row>
    <row r="856" spans="1:19">
      <c r="A856" s="86" t="s">
        <v>978</v>
      </c>
      <c r="B856" s="86">
        <v>650</v>
      </c>
      <c r="C856" s="86" t="s">
        <v>7</v>
      </c>
      <c r="D856" s="86" t="s">
        <v>942</v>
      </c>
      <c r="E856" s="249">
        <v>1.6999660000000001</v>
      </c>
      <c r="F856" s="86" t="s">
        <v>9</v>
      </c>
      <c r="G856" s="85" t="s">
        <v>979</v>
      </c>
      <c r="H856" s="86" t="s">
        <v>980</v>
      </c>
      <c r="I856" s="183" t="str">
        <f>I855</f>
        <v>October</v>
      </c>
      <c r="J856" s="184">
        <f>IF(F856="USD", E856, E856 * IFERROR(VLOOKUP(F856, EXCHANGE_RATE!A:B, 2, FALSE), "Currency not found"))</f>
        <v>1.6999660000000001</v>
      </c>
      <c r="K856" s="184">
        <f t="shared" si="77"/>
        <v>1.7</v>
      </c>
      <c r="L856" s="184">
        <f>IF(C856="MTS", B856, B856 * IFERROR(VLOOKUP(C856, 'QTY_CONVERSIONS '!A:B, 2, FALSE), "Units not  found"))</f>
        <v>0.65</v>
      </c>
      <c r="M856" s="185">
        <f t="shared" si="78"/>
        <v>1105</v>
      </c>
      <c r="N856" s="143" t="str">
        <f>IFERROR(VLOOKUP(D856, Product_Category!A:B, 2, FALSE), "Uncategorized")</f>
        <v>MAGNESIUM STEARATE</v>
      </c>
      <c r="O856" s="186">
        <f t="shared" si="80"/>
        <v>1700</v>
      </c>
      <c r="P856" s="185">
        <f t="shared" si="79"/>
        <v>1105</v>
      </c>
      <c r="Q856" s="143">
        <v>2023</v>
      </c>
      <c r="R856" s="143" t="str">
        <f>IFERROR(VLOOKUP(G856,'SOURCE COMPANY'!A:B, 2, FALSE), "")</f>
        <v>IMPACT LABS</v>
      </c>
      <c r="S856" s="143" t="str">
        <f>IFERROR(VLOOKUP(H856,'CUSTOMER NAME'!A:B, 2, FALSE), "")</f>
        <v>EVERGREEN</v>
      </c>
    </row>
    <row r="857" spans="1:19">
      <c r="A857" s="85" t="s">
        <v>978</v>
      </c>
      <c r="B857" s="85">
        <v>1000</v>
      </c>
      <c r="C857" s="85" t="s">
        <v>7</v>
      </c>
      <c r="D857" s="85" t="s">
        <v>983</v>
      </c>
      <c r="E857" s="248">
        <v>2.2299554000000001</v>
      </c>
      <c r="F857" s="85" t="s">
        <v>9</v>
      </c>
      <c r="G857" s="85" t="s">
        <v>979</v>
      </c>
      <c r="H857" s="85" t="s">
        <v>980</v>
      </c>
      <c r="I857" s="183" t="str">
        <f>I856</f>
        <v>October</v>
      </c>
      <c r="J857" s="184">
        <f>IF(F857="USD", E857, E857 * IFERROR(VLOOKUP(F857, EXCHANGE_RATE!A:B, 2, FALSE), "Currency not found"))</f>
        <v>2.2299554000000001</v>
      </c>
      <c r="K857" s="184">
        <f t="shared" si="77"/>
        <v>2.23</v>
      </c>
      <c r="L857" s="184">
        <f>IF(C857="MTS", B857, B857 * IFERROR(VLOOKUP(C857, 'QTY_CONVERSIONS '!A:B, 2, FALSE), "Units not  found"))</f>
        <v>1</v>
      </c>
      <c r="M857" s="185">
        <f t="shared" si="78"/>
        <v>2230</v>
      </c>
      <c r="N857" s="143" t="str">
        <f>IFERROR(VLOOKUP(D857, Product_Category!A:B, 2, FALSE), "Uncategorized")</f>
        <v>MCC</v>
      </c>
      <c r="O857" s="186">
        <f t="shared" si="80"/>
        <v>2230</v>
      </c>
      <c r="P857" s="185">
        <f t="shared" si="79"/>
        <v>2230</v>
      </c>
      <c r="Q857" s="143">
        <v>2023</v>
      </c>
      <c r="R857" s="143" t="str">
        <f>IFERROR(VLOOKUP(G857,'SOURCE COMPANY'!A:B, 2, FALSE), "")</f>
        <v>IMPACT LABS</v>
      </c>
      <c r="S857" s="143" t="str">
        <f>IFERROR(VLOOKUP(H857,'CUSTOMER NAME'!A:B, 2, FALSE), "")</f>
        <v>EVERGREEN</v>
      </c>
    </row>
    <row r="858" spans="1:19">
      <c r="A858" s="87" t="s">
        <v>978</v>
      </c>
      <c r="B858" s="21">
        <v>1000</v>
      </c>
      <c r="C858" s="87" t="s">
        <v>7</v>
      </c>
      <c r="D858" s="87" t="s">
        <v>589</v>
      </c>
      <c r="E858" s="41">
        <v>1.6</v>
      </c>
      <c r="F858" s="87" t="s">
        <v>9</v>
      </c>
      <c r="G858" s="87" t="s">
        <v>979</v>
      </c>
      <c r="H858" s="87" t="s">
        <v>2008</v>
      </c>
      <c r="I858" s="183" t="str">
        <f>I857</f>
        <v>October</v>
      </c>
      <c r="J858" s="184">
        <f>IF(F858="USD", E858, E858 * IFERROR(VLOOKUP(F858, EXCHANGE_RATE!A:B, 2, FALSE), "Currency not found"))</f>
        <v>1.6</v>
      </c>
      <c r="K858" s="184">
        <f t="shared" si="77"/>
        <v>1.6</v>
      </c>
      <c r="L858" s="184">
        <f>IF(C858="MTS", B858, B858 * IFERROR(VLOOKUP(C858, 'QTY_CONVERSIONS '!A:B, 2, FALSE), "Units not  found"))</f>
        <v>1</v>
      </c>
      <c r="M858" s="185">
        <f t="shared" si="78"/>
        <v>1600</v>
      </c>
      <c r="N858" s="143" t="str">
        <f>IFERROR(VLOOKUP(D858, Product_Category!A:B, 2, FALSE), "Uncategorized")</f>
        <v>MAGNESIUM STEARATE</v>
      </c>
      <c r="O858" s="186">
        <f t="shared" si="80"/>
        <v>1600</v>
      </c>
      <c r="P858" s="185">
        <f t="shared" si="79"/>
        <v>1600</v>
      </c>
      <c r="Q858" s="143">
        <v>2023</v>
      </c>
      <c r="R858" s="143" t="str">
        <f>IFERROR(VLOOKUP(G858,'SOURCE COMPANY'!A:B, 2, FALSE), "")</f>
        <v>IMPACT LABS</v>
      </c>
      <c r="S858" s="143" t="str">
        <f>IFERROR(VLOOKUP(H858,'CUSTOMER NAME'!A:B, 2, FALSE), "")</f>
        <v xml:space="preserve">EVERGREEN </v>
      </c>
    </row>
    <row r="859" spans="1:19">
      <c r="A859" s="87" t="s">
        <v>1602</v>
      </c>
      <c r="B859" s="87">
        <v>20000</v>
      </c>
      <c r="C859" s="87" t="s">
        <v>7</v>
      </c>
      <c r="D859" s="87" t="s">
        <v>1603</v>
      </c>
      <c r="E859" s="42">
        <v>9.1750000000000007</v>
      </c>
      <c r="F859" s="87" t="s">
        <v>2259</v>
      </c>
      <c r="G859" s="87" t="s">
        <v>530</v>
      </c>
      <c r="H859" s="87" t="s">
        <v>1604</v>
      </c>
      <c r="I859" s="183" t="str">
        <f>I858</f>
        <v>October</v>
      </c>
      <c r="J859" s="184">
        <f>IF(F859="USD", E859, E859 * IFERROR(VLOOKUP(F859, EXCHANGE_RATE!A:B, 2, FALSE), "Currency not found"))</f>
        <v>2.4772500000000002</v>
      </c>
      <c r="K859" s="184">
        <f t="shared" si="77"/>
        <v>2.48</v>
      </c>
      <c r="L859" s="184">
        <f>IF(C859="MTS", B859, B859 * IFERROR(VLOOKUP(C859, 'QTY_CONVERSIONS '!A:B, 2, FALSE), "Units not  found"))</f>
        <v>20</v>
      </c>
      <c r="M859" s="185">
        <f t="shared" si="78"/>
        <v>49600</v>
      </c>
      <c r="N859" s="143" t="str">
        <f>IFERROR(VLOOKUP(D859, Product_Category!A:B, 2, FALSE), "Uncategorized")</f>
        <v>MCC</v>
      </c>
      <c r="O859" s="186">
        <f t="shared" si="80"/>
        <v>2480</v>
      </c>
      <c r="P859" s="185">
        <f t="shared" si="79"/>
        <v>49600</v>
      </c>
      <c r="Q859" s="143">
        <v>2023</v>
      </c>
      <c r="R859" s="143" t="str">
        <f>IFERROR(VLOOKUP(G859,'SOURCE COMPANY'!A:B, 2, FALSE), "")</f>
        <v>NITIKA PHARMA</v>
      </c>
      <c r="S859" s="143" t="str">
        <f>IFERROR(VLOOKUP(H859,'CUSTOMER NAME'!A:B, 2, FALSE), "")</f>
        <v>EXP TRANS</v>
      </c>
    </row>
    <row r="860" spans="1:19">
      <c r="A860" s="86" t="s">
        <v>637</v>
      </c>
      <c r="B860" s="86">
        <v>25</v>
      </c>
      <c r="C860" s="86" t="s">
        <v>7</v>
      </c>
      <c r="D860" s="86" t="s">
        <v>638</v>
      </c>
      <c r="E860" s="249">
        <v>25</v>
      </c>
      <c r="F860" s="86" t="s">
        <v>9</v>
      </c>
      <c r="G860" s="87" t="s">
        <v>530</v>
      </c>
      <c r="H860" s="86" t="s">
        <v>639</v>
      </c>
      <c r="I860" s="183" t="str">
        <f>I859</f>
        <v>October</v>
      </c>
      <c r="J860" s="184">
        <f>IF(F860="USD", E860, E860 * IFERROR(VLOOKUP(F860, EXCHANGE_RATE!A:B, 2, FALSE), "Currency not found"))</f>
        <v>25</v>
      </c>
      <c r="K860" s="184">
        <f t="shared" si="77"/>
        <v>25</v>
      </c>
      <c r="L860" s="184">
        <f>IF(C860="MTS", B860, B860 * IFERROR(VLOOKUP(C860, 'QTY_CONVERSIONS '!A:B, 2, FALSE), "Units not  found"))</f>
        <v>2.5000000000000001E-2</v>
      </c>
      <c r="M860" s="185">
        <f t="shared" si="78"/>
        <v>625</v>
      </c>
      <c r="N860" s="143" t="str">
        <f>IFERROR(VLOOKUP(D860, Product_Category!A:B, 2, FALSE), "Uncategorized")</f>
        <v>MCC</v>
      </c>
      <c r="O860" s="186">
        <f t="shared" si="80"/>
        <v>25000</v>
      </c>
      <c r="P860" s="185">
        <f t="shared" si="79"/>
        <v>625</v>
      </c>
      <c r="Q860" s="143">
        <v>2023</v>
      </c>
      <c r="R860" s="143" t="str">
        <f>IFERROR(VLOOKUP(G860,'SOURCE COMPANY'!A:B, 2, FALSE), "")</f>
        <v>NITIKA PHARMA</v>
      </c>
      <c r="S860" s="143" t="str">
        <f>IFERROR(VLOOKUP(H860,'CUSTOMER NAME'!A:B, 2, FALSE), "")</f>
        <v>EXP TRANS</v>
      </c>
    </row>
    <row r="861" spans="1:19">
      <c r="A861" s="188" t="s">
        <v>752</v>
      </c>
      <c r="B861" s="188">
        <v>10000</v>
      </c>
      <c r="C861" s="188" t="s">
        <v>7</v>
      </c>
      <c r="D861" s="188" t="s">
        <v>266</v>
      </c>
      <c r="E861" s="188">
        <v>2.89</v>
      </c>
      <c r="F861" s="188" t="s">
        <v>1718</v>
      </c>
      <c r="G861" s="191" t="s">
        <v>3268</v>
      </c>
      <c r="H861" s="188" t="s">
        <v>3269</v>
      </c>
      <c r="I861" s="187" t="s">
        <v>3034</v>
      </c>
      <c r="J861" s="184">
        <f>IF(F861="USD", E861, E861 * IFERROR(VLOOKUP(F861, EXCHANGE_RATE!A:B, 2, FALSE), "Currency not found"))</f>
        <v>3.0923000000000003</v>
      </c>
      <c r="K861" s="184">
        <f t="shared" si="77"/>
        <v>3.0999999999999996</v>
      </c>
      <c r="L861" s="184">
        <f>IF(C861="MTS", B861, B861 * IFERROR(VLOOKUP(C861, 'QTY_CONVERSIONS '!A:B, 2, FALSE), "Units not  found"))</f>
        <v>10</v>
      </c>
      <c r="M861" s="185">
        <f t="shared" si="78"/>
        <v>30999.999999999996</v>
      </c>
      <c r="N861" s="143" t="str">
        <f>IFERROR(VLOOKUP(D861, Product_Category!A:B, 2, FALSE), "Uncategorized")</f>
        <v>MCC</v>
      </c>
      <c r="O861" s="186">
        <f t="shared" si="80"/>
        <v>3099.9999999999995</v>
      </c>
      <c r="P861" s="185">
        <f t="shared" si="79"/>
        <v>30999.999999999996</v>
      </c>
      <c r="Q861" s="143">
        <v>2023</v>
      </c>
      <c r="R861" s="143" t="str">
        <f>IFERROR(VLOOKUP(G861,'SOURCE COMPANY'!A:B, 2, FALSE), "")</f>
        <v>HRV GLOBAL LIFESCIENCES</v>
      </c>
      <c r="S861" s="143" t="str">
        <f>IFERROR(VLOOKUP(H861,'CUSTOMER NAME'!A:B, 2, FALSE), "")</f>
        <v>EXPERT INTERNATIONAL</v>
      </c>
    </row>
    <row r="862" spans="1:19">
      <c r="A862" s="85" t="s">
        <v>978</v>
      </c>
      <c r="B862" s="85">
        <v>1000</v>
      </c>
      <c r="C862" s="85" t="s">
        <v>7</v>
      </c>
      <c r="D862" s="85" t="s">
        <v>985</v>
      </c>
      <c r="E862" s="248">
        <v>6.9</v>
      </c>
      <c r="F862" s="85" t="s">
        <v>9</v>
      </c>
      <c r="G862" s="85" t="s">
        <v>986</v>
      </c>
      <c r="H862" s="85" t="s">
        <v>987</v>
      </c>
      <c r="I862" s="183" t="str">
        <f>I861</f>
        <v>September</v>
      </c>
      <c r="J862" s="184">
        <f>IF(F862="USD", E862, E862 * IFERROR(VLOOKUP(F862, EXCHANGE_RATE!A:B, 2, FALSE), "Currency not found"))</f>
        <v>6.9</v>
      </c>
      <c r="K862" s="184">
        <f t="shared" si="77"/>
        <v>6.9</v>
      </c>
      <c r="L862" s="184">
        <f>IF(C862="MTS", B862, B862 * IFERROR(VLOOKUP(C862, 'QTY_CONVERSIONS '!A:B, 2, FALSE), "Units not  found"))</f>
        <v>1</v>
      </c>
      <c r="M862" s="185">
        <f t="shared" si="78"/>
        <v>6900</v>
      </c>
      <c r="N862" s="143" t="str">
        <f>IFERROR(VLOOKUP(D862, Product_Category!A:B, 2, FALSE), "Uncategorized")</f>
        <v>MCC</v>
      </c>
      <c r="O862" s="186">
        <f t="shared" si="80"/>
        <v>6900</v>
      </c>
      <c r="P862" s="185">
        <f t="shared" si="79"/>
        <v>6900</v>
      </c>
      <c r="Q862" s="143">
        <v>2023</v>
      </c>
      <c r="R862" s="143" t="str">
        <f>IFERROR(VLOOKUP(G862,'SOURCE COMPANY'!A:B, 2, FALSE), "")</f>
        <v>DKT TRADING</v>
      </c>
      <c r="S862" s="143" t="str">
        <f>IFERROR(VLOOKUP(H862,'CUSTOMER NAME'!A:B, 2, FALSE), "")</f>
        <v>EXXON PHARMA</v>
      </c>
    </row>
    <row r="863" spans="1:19">
      <c r="A863" s="87" t="s">
        <v>978</v>
      </c>
      <c r="B863" s="21">
        <v>13000</v>
      </c>
      <c r="C863" s="87" t="s">
        <v>7</v>
      </c>
      <c r="D863" s="87" t="s">
        <v>104</v>
      </c>
      <c r="E863" s="41">
        <v>1.51</v>
      </c>
      <c r="F863" s="87" t="s">
        <v>9</v>
      </c>
      <c r="G863" s="85" t="s">
        <v>986</v>
      </c>
      <c r="H863" s="87" t="s">
        <v>987</v>
      </c>
      <c r="I863" s="183" t="str">
        <f>I862</f>
        <v>September</v>
      </c>
      <c r="J863" s="184">
        <f>IF(F863="USD", E863, E863 * IFERROR(VLOOKUP(F863, EXCHANGE_RATE!A:B, 2, FALSE), "Currency not found"))</f>
        <v>1.51</v>
      </c>
      <c r="K863" s="184">
        <f t="shared" si="77"/>
        <v>1.51</v>
      </c>
      <c r="L863" s="184">
        <f>IF(C863="MTS", B863, B863 * IFERROR(VLOOKUP(C863, 'QTY_CONVERSIONS '!A:B, 2, FALSE), "Units not  found"))</f>
        <v>13</v>
      </c>
      <c r="M863" s="185">
        <f t="shared" si="78"/>
        <v>19630</v>
      </c>
      <c r="N863" s="143" t="str">
        <f>IFERROR(VLOOKUP(D863, Product_Category!A:B, 2, FALSE), "Uncategorized")</f>
        <v>MAGNESIUM STEARATE</v>
      </c>
      <c r="O863" s="186">
        <f t="shared" si="80"/>
        <v>1510</v>
      </c>
      <c r="P863" s="185">
        <f t="shared" si="79"/>
        <v>19630</v>
      </c>
      <c r="Q863" s="143">
        <v>2023</v>
      </c>
      <c r="R863" s="143" t="str">
        <f>IFERROR(VLOOKUP(G863,'SOURCE COMPANY'!A:B, 2, FALSE), "")</f>
        <v>DKT TRADING</v>
      </c>
      <c r="S863" s="143" t="str">
        <f>IFERROR(VLOOKUP(H863,'CUSTOMER NAME'!A:B, 2, FALSE), "")</f>
        <v>EXXON PHARMA</v>
      </c>
    </row>
    <row r="864" spans="1:19">
      <c r="A864" s="87" t="s">
        <v>978</v>
      </c>
      <c r="B864" s="21">
        <v>5000</v>
      </c>
      <c r="C864" s="87" t="s">
        <v>7</v>
      </c>
      <c r="D864" s="87" t="s">
        <v>2165</v>
      </c>
      <c r="E864" s="41">
        <v>1.66</v>
      </c>
      <c r="F864" s="87" t="s">
        <v>9</v>
      </c>
      <c r="G864" s="85" t="s">
        <v>986</v>
      </c>
      <c r="H864" s="87" t="s">
        <v>987</v>
      </c>
      <c r="I864" s="183" t="str">
        <f>I863</f>
        <v>September</v>
      </c>
      <c r="J864" s="184">
        <f>IF(F864="USD", E864, E864 * IFERROR(VLOOKUP(F864, EXCHANGE_RATE!A:B, 2, FALSE), "Currency not found"))</f>
        <v>1.66</v>
      </c>
      <c r="K864" s="184">
        <f t="shared" si="77"/>
        <v>1.66</v>
      </c>
      <c r="L864" s="184">
        <f>IF(C864="MTS", B864, B864 * IFERROR(VLOOKUP(C864, 'QTY_CONVERSIONS '!A:B, 2, FALSE), "Units not  found"))</f>
        <v>5</v>
      </c>
      <c r="M864" s="185">
        <f t="shared" si="78"/>
        <v>8300</v>
      </c>
      <c r="N864" s="143" t="str">
        <f>IFERROR(VLOOKUP(D864, Product_Category!A:B, 2, FALSE), "Uncategorized")</f>
        <v>MCC</v>
      </c>
      <c r="O864" s="186">
        <f t="shared" si="80"/>
        <v>1660</v>
      </c>
      <c r="P864" s="185">
        <f t="shared" si="79"/>
        <v>8300</v>
      </c>
      <c r="Q864" s="143">
        <v>2023</v>
      </c>
      <c r="R864" s="143" t="str">
        <f>IFERROR(VLOOKUP(G864,'SOURCE COMPANY'!A:B, 2, FALSE), "")</f>
        <v>DKT TRADING</v>
      </c>
      <c r="S864" s="143" t="str">
        <f>IFERROR(VLOOKUP(H864,'CUSTOMER NAME'!A:B, 2, FALSE), "")</f>
        <v>EXXON PHARMA</v>
      </c>
    </row>
    <row r="865" spans="1:19">
      <c r="A865" s="192" t="s">
        <v>978</v>
      </c>
      <c r="B865" s="192">
        <v>10000</v>
      </c>
      <c r="C865" s="192" t="s">
        <v>7</v>
      </c>
      <c r="D865" s="192" t="s">
        <v>3688</v>
      </c>
      <c r="E865" s="192">
        <v>1.77</v>
      </c>
      <c r="F865" s="192" t="s">
        <v>9</v>
      </c>
      <c r="G865" s="85" t="s">
        <v>986</v>
      </c>
      <c r="H865" s="192" t="s">
        <v>987</v>
      </c>
      <c r="I865" s="187" t="s">
        <v>3658</v>
      </c>
      <c r="J865" s="184">
        <f>IF(F865="USD", E865, E865 * IFERROR(VLOOKUP(F865, EXCHANGE_RATE!A:B, 2, FALSE), "Currency not found"))</f>
        <v>1.77</v>
      </c>
      <c r="K865" s="184">
        <f t="shared" si="77"/>
        <v>1.77</v>
      </c>
      <c r="L865" s="184">
        <f>IF(C865="MTS", B865, B865 * IFERROR(VLOOKUP(C865, 'QTY_CONVERSIONS '!A:B, 2, FALSE), "Units not  found"))</f>
        <v>10</v>
      </c>
      <c r="M865" s="185">
        <f t="shared" si="78"/>
        <v>17700</v>
      </c>
      <c r="N865" s="143" t="str">
        <f>IFERROR(VLOOKUP(D865, Product_Category!A:B, 2, FALSE), "Uncategorized")</f>
        <v>MAGNESIUM STEARATE</v>
      </c>
      <c r="O865" s="186">
        <f t="shared" si="80"/>
        <v>1770</v>
      </c>
      <c r="P865" s="185">
        <f t="shared" si="79"/>
        <v>17700</v>
      </c>
      <c r="Q865" s="143">
        <v>2023</v>
      </c>
      <c r="R865" s="143" t="str">
        <f>IFERROR(VLOOKUP(G865,'SOURCE COMPANY'!A:B, 2, FALSE), "")</f>
        <v>DKT TRADING</v>
      </c>
      <c r="S865" s="143" t="str">
        <f>IFERROR(VLOOKUP(H865,'CUSTOMER NAME'!A:B, 2, FALSE), "")</f>
        <v>EXXON PHARMA</v>
      </c>
    </row>
    <row r="866" spans="1:19">
      <c r="A866" s="88" t="s">
        <v>1506</v>
      </c>
      <c r="B866" s="88">
        <v>1000</v>
      </c>
      <c r="C866" s="88" t="s">
        <v>7</v>
      </c>
      <c r="D866" s="88" t="s">
        <v>19</v>
      </c>
      <c r="E866" s="48">
        <v>3.01</v>
      </c>
      <c r="F866" s="88" t="s">
        <v>9</v>
      </c>
      <c r="G866" s="192" t="s">
        <v>914</v>
      </c>
      <c r="H866" s="88" t="s">
        <v>1508</v>
      </c>
      <c r="I866" s="183" t="str">
        <f>I865</f>
        <v>November</v>
      </c>
      <c r="J866" s="184">
        <f>IF(F866="USD", E866, E866 * IFERROR(VLOOKUP(F866, EXCHANGE_RATE!A:B, 2, FALSE), "Currency not found"))</f>
        <v>3.01</v>
      </c>
      <c r="K866" s="184">
        <f t="shared" si="77"/>
        <v>3.01</v>
      </c>
      <c r="L866" s="184">
        <f>IF(C866="MTS", B866, B866 * IFERROR(VLOOKUP(C866, 'QTY_CONVERSIONS '!A:B, 2, FALSE), "Units not  found"))</f>
        <v>1</v>
      </c>
      <c r="M866" s="185">
        <f t="shared" si="78"/>
        <v>3010</v>
      </c>
      <c r="N866" s="143" t="str">
        <f>IFERROR(VLOOKUP(D866, Product_Category!A:B, 2, FALSE), "Uncategorized")</f>
        <v>CMC</v>
      </c>
      <c r="O866" s="186">
        <f t="shared" si="80"/>
        <v>3010</v>
      </c>
      <c r="P866" s="185">
        <f t="shared" si="79"/>
        <v>3010</v>
      </c>
      <c r="Q866" s="143">
        <v>2023</v>
      </c>
      <c r="R866" s="143" t="str">
        <f>IFERROR(VLOOKUP(G866,'SOURCE COMPANY'!A:B, 2, FALSE), "")</f>
        <v>DARSH ENTERPRISES</v>
      </c>
      <c r="S866" s="143" t="str">
        <f>IFERROR(VLOOKUP(H866,'CUSTOMER NAME'!A:B, 2, FALSE), "")</f>
        <v>F B SOLUTIONS</v>
      </c>
    </row>
    <row r="867" spans="1:19">
      <c r="A867" s="87" t="s">
        <v>909</v>
      </c>
      <c r="B867" s="189">
        <v>500</v>
      </c>
      <c r="C867" s="87" t="s">
        <v>7</v>
      </c>
      <c r="D867" s="87" t="s">
        <v>19</v>
      </c>
      <c r="E867" s="190">
        <v>3.18</v>
      </c>
      <c r="F867" s="87" t="s">
        <v>9</v>
      </c>
      <c r="G867" s="192" t="s">
        <v>914</v>
      </c>
      <c r="H867" s="87" t="s">
        <v>2492</v>
      </c>
      <c r="I867" s="183" t="str">
        <f>I866</f>
        <v>November</v>
      </c>
      <c r="J867" s="184">
        <f>IF(F867="USD", E867, E867 * IFERROR(VLOOKUP(F867, EXCHANGE_RATE!A:B, 2, FALSE), "Currency not found"))</f>
        <v>3.18</v>
      </c>
      <c r="K867" s="184">
        <f t="shared" si="77"/>
        <v>3.18</v>
      </c>
      <c r="L867" s="184">
        <f>IF(C867="MTS", B867, B867 * IFERROR(VLOOKUP(C867, 'QTY_CONVERSIONS '!A:B, 2, FALSE), "Units not  found"))</f>
        <v>0.5</v>
      </c>
      <c r="M867" s="185">
        <f t="shared" si="78"/>
        <v>1590</v>
      </c>
      <c r="N867" s="143" t="str">
        <f>IFERROR(VLOOKUP(D867, Product_Category!A:B, 2, FALSE), "Uncategorized")</f>
        <v>CMC</v>
      </c>
      <c r="O867" s="186">
        <f t="shared" si="80"/>
        <v>3180</v>
      </c>
      <c r="P867" s="185">
        <f t="shared" si="79"/>
        <v>1590</v>
      </c>
      <c r="Q867" s="143">
        <v>2023</v>
      </c>
      <c r="R867" s="143" t="str">
        <f>IFERROR(VLOOKUP(G867,'SOURCE COMPANY'!A:B, 2, FALSE), "")</f>
        <v>DARSH ENTERPRISES</v>
      </c>
      <c r="S867" s="143" t="str">
        <f>IFERROR(VLOOKUP(H867,'CUSTOMER NAME'!A:B, 2, FALSE), "")</f>
        <v>F B SOLUTIONS</v>
      </c>
    </row>
    <row r="868" spans="1:19">
      <c r="A868" s="87" t="s">
        <v>1044</v>
      </c>
      <c r="B868" s="21">
        <v>500</v>
      </c>
      <c r="C868" s="87" t="s">
        <v>7</v>
      </c>
      <c r="D868" s="87" t="s">
        <v>19</v>
      </c>
      <c r="E868" s="41">
        <v>3.18</v>
      </c>
      <c r="F868" s="87" t="s">
        <v>9</v>
      </c>
      <c r="G868" s="192" t="s">
        <v>914</v>
      </c>
      <c r="H868" s="87" t="s">
        <v>2204</v>
      </c>
      <c r="I868" s="183" t="str">
        <f>I867</f>
        <v>November</v>
      </c>
      <c r="J868" s="184">
        <f>IF(F868="USD", E868, E868 * IFERROR(VLOOKUP(F868, EXCHANGE_RATE!A:B, 2, FALSE), "Currency not found"))</f>
        <v>3.18</v>
      </c>
      <c r="K868" s="184">
        <f t="shared" si="77"/>
        <v>3.18</v>
      </c>
      <c r="L868" s="184">
        <f>IF(C868="MTS", B868, B868 * IFERROR(VLOOKUP(C868, 'QTY_CONVERSIONS '!A:B, 2, FALSE), "Units not  found"))</f>
        <v>0.5</v>
      </c>
      <c r="M868" s="185">
        <f t="shared" si="78"/>
        <v>1590</v>
      </c>
      <c r="N868" s="143" t="str">
        <f>IFERROR(VLOOKUP(D868, Product_Category!A:B, 2, FALSE), "Uncategorized")</f>
        <v>CMC</v>
      </c>
      <c r="O868" s="186">
        <f t="shared" si="80"/>
        <v>3180</v>
      </c>
      <c r="P868" s="185">
        <f t="shared" si="79"/>
        <v>1590</v>
      </c>
      <c r="Q868" s="143">
        <v>2023</v>
      </c>
      <c r="R868" s="143" t="str">
        <f>IFERROR(VLOOKUP(G868,'SOURCE COMPANY'!A:B, 2, FALSE), "")</f>
        <v>DARSH ENTERPRISES</v>
      </c>
      <c r="S868" s="143" t="str">
        <f>IFERROR(VLOOKUP(H868,'CUSTOMER NAME'!A:B, 2, FALSE), "")</f>
        <v>F B SOLUTIONS</v>
      </c>
    </row>
    <row r="869" spans="1:19">
      <c r="A869" s="192" t="s">
        <v>909</v>
      </c>
      <c r="B869" s="192">
        <v>1000</v>
      </c>
      <c r="C869" s="192" t="s">
        <v>7</v>
      </c>
      <c r="D869" s="192" t="s">
        <v>2730</v>
      </c>
      <c r="E869" s="192">
        <v>2.95</v>
      </c>
      <c r="F869" s="192" t="s">
        <v>9</v>
      </c>
      <c r="G869" s="192" t="s">
        <v>914</v>
      </c>
      <c r="H869" s="192" t="s">
        <v>915</v>
      </c>
      <c r="I869" s="187" t="s">
        <v>2670</v>
      </c>
      <c r="J869" s="184">
        <f>IF(F869="USD", E869, E869 * IFERROR(VLOOKUP(F869, EXCHANGE_RATE!A:B, 2, FALSE), "Currency not found"))</f>
        <v>2.95</v>
      </c>
      <c r="K869" s="184">
        <f t="shared" si="77"/>
        <v>2.95</v>
      </c>
      <c r="L869" s="184">
        <f>IF(C869="MTS", B869, B869 * IFERROR(VLOOKUP(C869, 'QTY_CONVERSIONS '!A:B, 2, FALSE), "Units not  found"))</f>
        <v>1</v>
      </c>
      <c r="M869" s="185">
        <f t="shared" si="78"/>
        <v>2950</v>
      </c>
      <c r="N869" s="143" t="str">
        <f>IFERROR(VLOOKUP(D869, Product_Category!A:B, 2, FALSE), "Uncategorized")</f>
        <v>CMC</v>
      </c>
      <c r="O869" s="186">
        <f t="shared" si="80"/>
        <v>2950</v>
      </c>
      <c r="P869" s="185">
        <f t="shared" si="79"/>
        <v>2950</v>
      </c>
      <c r="Q869" s="143">
        <v>2023</v>
      </c>
      <c r="R869" s="143" t="str">
        <f>IFERROR(VLOOKUP(G869,'SOURCE COMPANY'!A:B, 2, FALSE), "")</f>
        <v>DARSH ENTERPRISES</v>
      </c>
      <c r="S869" s="143" t="str">
        <f>IFERROR(VLOOKUP(H869,'CUSTOMER NAME'!A:B, 2, FALSE), "")</f>
        <v>F B SOLUTIONS</v>
      </c>
    </row>
    <row r="870" spans="1:19">
      <c r="A870" s="192" t="s">
        <v>909</v>
      </c>
      <c r="B870" s="192">
        <v>1100</v>
      </c>
      <c r="C870" s="192" t="s">
        <v>7</v>
      </c>
      <c r="D870" s="192" t="s">
        <v>2730</v>
      </c>
      <c r="E870" s="192">
        <v>3.08</v>
      </c>
      <c r="F870" s="192" t="s">
        <v>9</v>
      </c>
      <c r="G870" s="192" t="s">
        <v>914</v>
      </c>
      <c r="H870" s="192" t="s">
        <v>915</v>
      </c>
      <c r="I870" s="187" t="s">
        <v>2670</v>
      </c>
      <c r="J870" s="184">
        <f>IF(F870="USD", E870, E870 * IFERROR(VLOOKUP(F870, EXCHANGE_RATE!A:B, 2, FALSE), "Currency not found"))</f>
        <v>3.08</v>
      </c>
      <c r="K870" s="184">
        <f t="shared" si="77"/>
        <v>3.08</v>
      </c>
      <c r="L870" s="184">
        <f>IF(C870="MTS", B870, B870 * IFERROR(VLOOKUP(C870, 'QTY_CONVERSIONS '!A:B, 2, FALSE), "Units not  found"))</f>
        <v>1.1000000000000001</v>
      </c>
      <c r="M870" s="185">
        <f t="shared" si="78"/>
        <v>3388</v>
      </c>
      <c r="N870" s="143" t="str">
        <f>IFERROR(VLOOKUP(D870, Product_Category!A:B, 2, FALSE), "Uncategorized")</f>
        <v>CMC</v>
      </c>
      <c r="O870" s="186">
        <f t="shared" si="80"/>
        <v>3080</v>
      </c>
      <c r="P870" s="185">
        <f t="shared" si="79"/>
        <v>3388.0000000000005</v>
      </c>
      <c r="Q870" s="143">
        <v>2023</v>
      </c>
      <c r="R870" s="143" t="str">
        <f>IFERROR(VLOOKUP(G870,'SOURCE COMPANY'!A:B, 2, FALSE), "")</f>
        <v>DARSH ENTERPRISES</v>
      </c>
      <c r="S870" s="143" t="str">
        <f>IFERROR(VLOOKUP(H870,'CUSTOMER NAME'!A:B, 2, FALSE), "")</f>
        <v>F B SOLUTIONS</v>
      </c>
    </row>
    <row r="871" spans="1:19">
      <c r="A871" s="192" t="s">
        <v>1044</v>
      </c>
      <c r="B871" s="192">
        <v>1100</v>
      </c>
      <c r="C871" s="192" t="s">
        <v>7</v>
      </c>
      <c r="D871" s="192" t="s">
        <v>2884</v>
      </c>
      <c r="E871" s="192">
        <v>3.07</v>
      </c>
      <c r="F871" s="192" t="s">
        <v>9</v>
      </c>
      <c r="G871" s="192" t="s">
        <v>914</v>
      </c>
      <c r="H871" s="192" t="s">
        <v>915</v>
      </c>
      <c r="I871" s="187" t="s">
        <v>2670</v>
      </c>
      <c r="J871" s="184">
        <f>IF(F871="USD", E871, E871 * IFERROR(VLOOKUP(F871, EXCHANGE_RATE!A:B, 2, FALSE), "Currency not found"))</f>
        <v>3.07</v>
      </c>
      <c r="K871" s="184">
        <f t="shared" si="77"/>
        <v>3.07</v>
      </c>
      <c r="L871" s="184">
        <f>IF(C871="MTS", B871, B871 * IFERROR(VLOOKUP(C871, 'QTY_CONVERSIONS '!A:B, 2, FALSE), "Units not  found"))</f>
        <v>1.1000000000000001</v>
      </c>
      <c r="M871" s="185">
        <f t="shared" si="78"/>
        <v>3377</v>
      </c>
      <c r="N871" s="143" t="str">
        <f>IFERROR(VLOOKUP(D871, Product_Category!A:B, 2, FALSE), "Uncategorized")</f>
        <v>CMC</v>
      </c>
      <c r="O871" s="186">
        <f t="shared" si="80"/>
        <v>3070</v>
      </c>
      <c r="P871" s="185">
        <f t="shared" si="79"/>
        <v>3377.0000000000005</v>
      </c>
      <c r="Q871" s="143">
        <v>2023</v>
      </c>
      <c r="R871" s="143" t="str">
        <f>IFERROR(VLOOKUP(G871,'SOURCE COMPANY'!A:B, 2, FALSE), "")</f>
        <v>DARSH ENTERPRISES</v>
      </c>
      <c r="S871" s="143" t="str">
        <f>IFERROR(VLOOKUP(H871,'CUSTOMER NAME'!A:B, 2, FALSE), "")</f>
        <v>F B SOLUTIONS</v>
      </c>
    </row>
    <row r="872" spans="1:19">
      <c r="A872" s="193" t="s">
        <v>1044</v>
      </c>
      <c r="B872" s="193">
        <v>900</v>
      </c>
      <c r="C872" s="193" t="s">
        <v>7</v>
      </c>
      <c r="D872" s="193" t="s">
        <v>2884</v>
      </c>
      <c r="E872" s="193">
        <v>3.07</v>
      </c>
      <c r="F872" s="193" t="s">
        <v>9</v>
      </c>
      <c r="G872" s="192" t="s">
        <v>914</v>
      </c>
      <c r="H872" s="193" t="s">
        <v>915</v>
      </c>
      <c r="I872" s="187" t="s">
        <v>2670</v>
      </c>
      <c r="J872" s="184">
        <f>IF(F872="USD", E872, E872 * IFERROR(VLOOKUP(F872, EXCHANGE_RATE!A:B, 2, FALSE), "Currency not found"))</f>
        <v>3.07</v>
      </c>
      <c r="K872" s="184">
        <f t="shared" si="77"/>
        <v>3.07</v>
      </c>
      <c r="L872" s="184">
        <f>IF(C872="MTS", B872, B872 * IFERROR(VLOOKUP(C872, 'QTY_CONVERSIONS '!A:B, 2, FALSE), "Units not  found"))</f>
        <v>0.9</v>
      </c>
      <c r="M872" s="185">
        <f t="shared" si="78"/>
        <v>2763</v>
      </c>
      <c r="N872" s="143" t="str">
        <f>IFERROR(VLOOKUP(D872, Product_Category!A:B, 2, FALSE), "Uncategorized")</f>
        <v>CMC</v>
      </c>
      <c r="O872" s="186">
        <f t="shared" si="80"/>
        <v>3070</v>
      </c>
      <c r="P872" s="185">
        <f t="shared" si="79"/>
        <v>2763</v>
      </c>
      <c r="Q872" s="143">
        <v>2023</v>
      </c>
      <c r="R872" s="143" t="str">
        <f>IFERROR(VLOOKUP(G872,'SOURCE COMPANY'!A:B, 2, FALSE), "")</f>
        <v>DARSH ENTERPRISES</v>
      </c>
      <c r="S872" s="143" t="str">
        <f>IFERROR(VLOOKUP(H872,'CUSTOMER NAME'!A:B, 2, FALSE), "")</f>
        <v>F B SOLUTIONS</v>
      </c>
    </row>
    <row r="873" spans="1:19">
      <c r="A873" s="85" t="s">
        <v>909</v>
      </c>
      <c r="B873" s="85">
        <v>1000</v>
      </c>
      <c r="C873" s="85" t="s">
        <v>7</v>
      </c>
      <c r="D873" s="85" t="s">
        <v>913</v>
      </c>
      <c r="E873" s="248">
        <v>3.71</v>
      </c>
      <c r="F873" s="85" t="s">
        <v>9</v>
      </c>
      <c r="G873" s="192" t="s">
        <v>914</v>
      </c>
      <c r="H873" s="85" t="s">
        <v>915</v>
      </c>
      <c r="I873" s="183" t="str">
        <f>I872</f>
        <v>August</v>
      </c>
      <c r="J873" s="184">
        <f>IF(F873="USD", E873, E873 * IFERROR(VLOOKUP(F873, EXCHANGE_RATE!A:B, 2, FALSE), "Currency not found"))</f>
        <v>3.71</v>
      </c>
      <c r="K873" s="184">
        <f t="shared" si="77"/>
        <v>3.71</v>
      </c>
      <c r="L873" s="184">
        <f>IF(C873="MTS", B873, B873 * IFERROR(VLOOKUP(C873, 'QTY_CONVERSIONS '!A:B, 2, FALSE), "Units not  found"))</f>
        <v>1</v>
      </c>
      <c r="M873" s="185">
        <f t="shared" si="78"/>
        <v>3710</v>
      </c>
      <c r="N873" s="143" t="str">
        <f>IFERROR(VLOOKUP(D873, Product_Category!A:B, 2, FALSE), "Uncategorized")</f>
        <v>CMC</v>
      </c>
      <c r="O873" s="186">
        <f t="shared" si="80"/>
        <v>3710</v>
      </c>
      <c r="P873" s="185">
        <f t="shared" si="79"/>
        <v>3710</v>
      </c>
      <c r="Q873" s="143">
        <v>2023</v>
      </c>
      <c r="R873" s="143" t="str">
        <f>IFERROR(VLOOKUP(G873,'SOURCE COMPANY'!A:B, 2, FALSE), "")</f>
        <v>DARSH ENTERPRISES</v>
      </c>
      <c r="S873" s="143" t="str">
        <f>IFERROR(VLOOKUP(H873,'CUSTOMER NAME'!A:B, 2, FALSE), "")</f>
        <v>F B SOLUTIONS</v>
      </c>
    </row>
    <row r="874" spans="1:19">
      <c r="A874" s="85" t="s">
        <v>909</v>
      </c>
      <c r="B874" s="85">
        <v>300</v>
      </c>
      <c r="C874" s="85" t="s">
        <v>7</v>
      </c>
      <c r="D874" s="85" t="s">
        <v>913</v>
      </c>
      <c r="E874" s="248">
        <v>3.5499290000000001</v>
      </c>
      <c r="F874" s="85" t="s">
        <v>9</v>
      </c>
      <c r="G874" s="192" t="s">
        <v>914</v>
      </c>
      <c r="H874" s="85" t="s">
        <v>915</v>
      </c>
      <c r="I874" s="183" t="str">
        <f>I873</f>
        <v>August</v>
      </c>
      <c r="J874" s="184">
        <f>IF(F874="USD", E874, E874 * IFERROR(VLOOKUP(F874, EXCHANGE_RATE!A:B, 2, FALSE), "Currency not found"))</f>
        <v>3.5499290000000001</v>
      </c>
      <c r="K874" s="184">
        <f t="shared" si="77"/>
        <v>3.55</v>
      </c>
      <c r="L874" s="184">
        <f>IF(C874="MTS", B874, B874 * IFERROR(VLOOKUP(C874, 'QTY_CONVERSIONS '!A:B, 2, FALSE), "Units not  found"))</f>
        <v>0.3</v>
      </c>
      <c r="M874" s="185">
        <f t="shared" si="78"/>
        <v>1065</v>
      </c>
      <c r="N874" s="143" t="str">
        <f>IFERROR(VLOOKUP(D874, Product_Category!A:B, 2, FALSE), "Uncategorized")</f>
        <v>CMC</v>
      </c>
      <c r="O874" s="186">
        <f t="shared" si="80"/>
        <v>3550</v>
      </c>
      <c r="P874" s="185">
        <f t="shared" si="79"/>
        <v>1065</v>
      </c>
      <c r="Q874" s="143">
        <v>2023</v>
      </c>
      <c r="R874" s="143" t="str">
        <f>IFERROR(VLOOKUP(G874,'SOURCE COMPANY'!A:B, 2, FALSE), "")</f>
        <v>DARSH ENTERPRISES</v>
      </c>
      <c r="S874" s="143" t="str">
        <f>IFERROR(VLOOKUP(H874,'CUSTOMER NAME'!A:B, 2, FALSE), "")</f>
        <v>F B SOLUTIONS</v>
      </c>
    </row>
    <row r="875" spans="1:19">
      <c r="A875" s="88" t="s">
        <v>909</v>
      </c>
      <c r="B875" s="88">
        <v>1000</v>
      </c>
      <c r="C875" s="88" t="s">
        <v>7</v>
      </c>
      <c r="D875" s="88" t="s">
        <v>19</v>
      </c>
      <c r="E875" s="249">
        <v>3.14</v>
      </c>
      <c r="F875" s="88" t="s">
        <v>9</v>
      </c>
      <c r="G875" s="192" t="s">
        <v>914</v>
      </c>
      <c r="H875" s="88" t="s">
        <v>1235</v>
      </c>
      <c r="I875" s="183" t="str">
        <f>I874</f>
        <v>August</v>
      </c>
      <c r="J875" s="184">
        <f>IF(F875="USD", E875, E875 * IFERROR(VLOOKUP(F875, EXCHANGE_RATE!A:B, 2, FALSE), "Currency not found"))</f>
        <v>3.14</v>
      </c>
      <c r="K875" s="184">
        <f t="shared" si="77"/>
        <v>3.14</v>
      </c>
      <c r="L875" s="184">
        <f>IF(C875="MTS", B875, B875 * IFERROR(VLOOKUP(C875, 'QTY_CONVERSIONS '!A:B, 2, FALSE), "Units not  found"))</f>
        <v>1</v>
      </c>
      <c r="M875" s="185">
        <f t="shared" si="78"/>
        <v>3140</v>
      </c>
      <c r="N875" s="143" t="str">
        <f>IFERROR(VLOOKUP(D875, Product_Category!A:B, 2, FALSE), "Uncategorized")</f>
        <v>CMC</v>
      </c>
      <c r="O875" s="186">
        <f t="shared" si="80"/>
        <v>3140</v>
      </c>
      <c r="P875" s="185">
        <f t="shared" si="79"/>
        <v>3140</v>
      </c>
      <c r="Q875" s="143">
        <v>2023</v>
      </c>
      <c r="R875" s="143" t="str">
        <f>IFERROR(VLOOKUP(G875,'SOURCE COMPANY'!A:B, 2, FALSE), "")</f>
        <v>DARSH ENTERPRISES</v>
      </c>
      <c r="S875" s="143" t="str">
        <f>IFERROR(VLOOKUP(H875,'CUSTOMER NAME'!A:B, 2, FALSE), "")</f>
        <v>F B SOLUTIONS</v>
      </c>
    </row>
    <row r="876" spans="1:19">
      <c r="A876" s="87" t="s">
        <v>909</v>
      </c>
      <c r="B876" s="87">
        <v>500</v>
      </c>
      <c r="C876" s="87" t="s">
        <v>7</v>
      </c>
      <c r="D876" s="87" t="s">
        <v>19</v>
      </c>
      <c r="E876" s="248">
        <v>3.01</v>
      </c>
      <c r="F876" s="87" t="s">
        <v>9</v>
      </c>
      <c r="G876" s="192" t="s">
        <v>914</v>
      </c>
      <c r="H876" s="87" t="s">
        <v>1235</v>
      </c>
      <c r="I876" s="183" t="str">
        <f>I875</f>
        <v>August</v>
      </c>
      <c r="J876" s="184">
        <f>IF(F876="USD", E876, E876 * IFERROR(VLOOKUP(F876, EXCHANGE_RATE!A:B, 2, FALSE), "Currency not found"))</f>
        <v>3.01</v>
      </c>
      <c r="K876" s="184">
        <f t="shared" si="77"/>
        <v>3.01</v>
      </c>
      <c r="L876" s="184">
        <f>IF(C876="MTS", B876, B876 * IFERROR(VLOOKUP(C876, 'QTY_CONVERSIONS '!A:B, 2, FALSE), "Units not  found"))</f>
        <v>0.5</v>
      </c>
      <c r="M876" s="185">
        <f t="shared" si="78"/>
        <v>1505</v>
      </c>
      <c r="N876" s="143" t="str">
        <f>IFERROR(VLOOKUP(D876, Product_Category!A:B, 2, FALSE), "Uncategorized")</f>
        <v>CMC</v>
      </c>
      <c r="O876" s="186">
        <f t="shared" si="80"/>
        <v>3010</v>
      </c>
      <c r="P876" s="185">
        <f t="shared" si="79"/>
        <v>1505</v>
      </c>
      <c r="Q876" s="143">
        <v>2023</v>
      </c>
      <c r="R876" s="143" t="str">
        <f>IFERROR(VLOOKUP(G876,'SOURCE COMPANY'!A:B, 2, FALSE), "")</f>
        <v>DARSH ENTERPRISES</v>
      </c>
      <c r="S876" s="143" t="str">
        <f>IFERROR(VLOOKUP(H876,'CUSTOMER NAME'!A:B, 2, FALSE), "")</f>
        <v>F B SOLUTIONS</v>
      </c>
    </row>
    <row r="877" spans="1:19">
      <c r="A877" s="85" t="s">
        <v>1064</v>
      </c>
      <c r="B877" s="85">
        <v>100</v>
      </c>
      <c r="C877" s="85" t="s">
        <v>7</v>
      </c>
      <c r="D877" s="85" t="s">
        <v>913</v>
      </c>
      <c r="E877" s="248">
        <v>2.4999500000000001</v>
      </c>
      <c r="F877" s="85" t="s">
        <v>9</v>
      </c>
      <c r="G877" s="192" t="s">
        <v>914</v>
      </c>
      <c r="H877" s="85" t="s">
        <v>915</v>
      </c>
      <c r="I877" s="183" t="str">
        <f>I876</f>
        <v>August</v>
      </c>
      <c r="J877" s="184">
        <f>IF(F877="USD", E877, E877 * IFERROR(VLOOKUP(F877, EXCHANGE_RATE!A:B, 2, FALSE), "Currency not found"))</f>
        <v>2.4999500000000001</v>
      </c>
      <c r="K877" s="184">
        <f t="shared" si="77"/>
        <v>2.5</v>
      </c>
      <c r="L877" s="184">
        <f>IF(C877="MTS", B877, B877 * IFERROR(VLOOKUP(C877, 'QTY_CONVERSIONS '!A:B, 2, FALSE), "Units not  found"))</f>
        <v>0.1</v>
      </c>
      <c r="M877" s="185">
        <f t="shared" si="78"/>
        <v>250</v>
      </c>
      <c r="N877" s="143" t="str">
        <f>IFERROR(VLOOKUP(D877, Product_Category!A:B, 2, FALSE), "Uncategorized")</f>
        <v>CMC</v>
      </c>
      <c r="O877" s="186">
        <f t="shared" si="80"/>
        <v>2500</v>
      </c>
      <c r="P877" s="185">
        <f t="shared" si="79"/>
        <v>250</v>
      </c>
      <c r="Q877" s="143">
        <v>2023</v>
      </c>
      <c r="R877" s="143" t="str">
        <f>IFERROR(VLOOKUP(G877,'SOURCE COMPANY'!A:B, 2, FALSE), "")</f>
        <v>DARSH ENTERPRISES</v>
      </c>
      <c r="S877" s="143" t="str">
        <f>IFERROR(VLOOKUP(H877,'CUSTOMER NAME'!A:B, 2, FALSE), "")</f>
        <v>F B SOLUTIONS</v>
      </c>
    </row>
    <row r="878" spans="1:19">
      <c r="A878" s="188" t="s">
        <v>1044</v>
      </c>
      <c r="B878" s="188">
        <v>2000</v>
      </c>
      <c r="C878" s="188" t="s">
        <v>7</v>
      </c>
      <c r="D878" s="188" t="s">
        <v>19</v>
      </c>
      <c r="E878" s="188">
        <v>3.23</v>
      </c>
      <c r="F878" s="188" t="s">
        <v>9</v>
      </c>
      <c r="G878" s="192" t="s">
        <v>914</v>
      </c>
      <c r="H878" s="188" t="s">
        <v>915</v>
      </c>
      <c r="I878" s="187" t="s">
        <v>3389</v>
      </c>
      <c r="J878" s="184">
        <f>IF(F878="USD", E878, E878 * IFERROR(VLOOKUP(F878, EXCHANGE_RATE!A:B, 2, FALSE), "Currency not found"))</f>
        <v>3.23</v>
      </c>
      <c r="K878" s="184">
        <f t="shared" si="77"/>
        <v>3.23</v>
      </c>
      <c r="L878" s="184">
        <f>IF(C878="MTS", B878, B878 * IFERROR(VLOOKUP(C878, 'QTY_CONVERSIONS '!A:B, 2, FALSE), "Units not  found"))</f>
        <v>2</v>
      </c>
      <c r="M878" s="185">
        <f t="shared" si="78"/>
        <v>6460</v>
      </c>
      <c r="N878" s="143" t="str">
        <f>IFERROR(VLOOKUP(D878, Product_Category!A:B, 2, FALSE), "Uncategorized")</f>
        <v>CMC</v>
      </c>
      <c r="O878" s="186">
        <f t="shared" si="80"/>
        <v>3230</v>
      </c>
      <c r="P878" s="185">
        <f t="shared" si="79"/>
        <v>6460</v>
      </c>
      <c r="Q878" s="143">
        <v>2023</v>
      </c>
      <c r="R878" s="143" t="str">
        <f>IFERROR(VLOOKUP(G878,'SOURCE COMPANY'!A:B, 2, FALSE), "")</f>
        <v>DARSH ENTERPRISES</v>
      </c>
      <c r="S878" s="143" t="str">
        <f>IFERROR(VLOOKUP(H878,'CUSTOMER NAME'!A:B, 2, FALSE), "")</f>
        <v>F B SOLUTIONS</v>
      </c>
    </row>
    <row r="879" spans="1:19">
      <c r="A879" s="87" t="s">
        <v>1080</v>
      </c>
      <c r="B879" s="87">
        <v>10000</v>
      </c>
      <c r="C879" s="87" t="s">
        <v>7</v>
      </c>
      <c r="D879" s="87" t="s">
        <v>1421</v>
      </c>
      <c r="E879" s="248">
        <v>2.7</v>
      </c>
      <c r="F879" s="87" t="s">
        <v>9</v>
      </c>
      <c r="G879" s="87" t="s">
        <v>530</v>
      </c>
      <c r="H879" s="87" t="s">
        <v>1422</v>
      </c>
      <c r="I879" s="183" t="str">
        <f>I878</f>
        <v>October</v>
      </c>
      <c r="J879" s="184">
        <f>IF(F879="USD", E879, E879 * IFERROR(VLOOKUP(F879, EXCHANGE_RATE!A:B, 2, FALSE), "Currency not found"))</f>
        <v>2.7</v>
      </c>
      <c r="K879" s="184">
        <f t="shared" si="77"/>
        <v>2.7</v>
      </c>
      <c r="L879" s="184">
        <f>IF(C879="MTS", B879, B879 * IFERROR(VLOOKUP(C879, 'QTY_CONVERSIONS '!A:B, 2, FALSE), "Units not  found"))</f>
        <v>10</v>
      </c>
      <c r="M879" s="185">
        <f t="shared" si="78"/>
        <v>27000</v>
      </c>
      <c r="N879" s="143" t="str">
        <f>IFERROR(VLOOKUP(D879, Product_Category!A:B, 2, FALSE), "Uncategorized")</f>
        <v>MAGNESIUM STEARATE</v>
      </c>
      <c r="O879" s="186">
        <f t="shared" si="80"/>
        <v>2700</v>
      </c>
      <c r="P879" s="185">
        <f t="shared" si="79"/>
        <v>27000</v>
      </c>
      <c r="Q879" s="143">
        <v>2023</v>
      </c>
      <c r="R879" s="143" t="str">
        <f>IFERROR(VLOOKUP(G879,'SOURCE COMPANY'!A:B, 2, FALSE), "")</f>
        <v>NITIKA PHARMA</v>
      </c>
      <c r="S879" s="143" t="str">
        <f>IFERROR(VLOOKUP(H879,'CUSTOMER NAME'!A:B, 2, FALSE), "")</f>
        <v>F D C PHARMA</v>
      </c>
    </row>
    <row r="880" spans="1:19">
      <c r="A880" s="192" t="s">
        <v>1080</v>
      </c>
      <c r="B880" s="192">
        <v>10000</v>
      </c>
      <c r="C880" s="192" t="s">
        <v>7</v>
      </c>
      <c r="D880" s="192" t="s">
        <v>3688</v>
      </c>
      <c r="E880" s="192">
        <v>2.31</v>
      </c>
      <c r="F880" s="192" t="s">
        <v>9</v>
      </c>
      <c r="G880" s="87" t="s">
        <v>530</v>
      </c>
      <c r="H880" s="192" t="s">
        <v>3835</v>
      </c>
      <c r="I880" s="187" t="s">
        <v>3658</v>
      </c>
      <c r="J880" s="184">
        <f>IF(F880="USD", E880, E880 * IFERROR(VLOOKUP(F880, EXCHANGE_RATE!A:B, 2, FALSE), "Currency not found"))</f>
        <v>2.31</v>
      </c>
      <c r="K880" s="184">
        <f t="shared" si="77"/>
        <v>2.31</v>
      </c>
      <c r="L880" s="184">
        <f>IF(C880="MTS", B880, B880 * IFERROR(VLOOKUP(C880, 'QTY_CONVERSIONS '!A:B, 2, FALSE), "Units not  found"))</f>
        <v>10</v>
      </c>
      <c r="M880" s="185">
        <f t="shared" si="78"/>
        <v>23100</v>
      </c>
      <c r="N880" s="143" t="str">
        <f>IFERROR(VLOOKUP(D880, Product_Category!A:B, 2, FALSE), "Uncategorized")</f>
        <v>MAGNESIUM STEARATE</v>
      </c>
      <c r="O880" s="186">
        <f t="shared" si="80"/>
        <v>2310</v>
      </c>
      <c r="P880" s="185">
        <f t="shared" si="79"/>
        <v>23100</v>
      </c>
      <c r="Q880" s="143">
        <v>2023</v>
      </c>
      <c r="R880" s="143" t="str">
        <f>IFERROR(VLOOKUP(G880,'SOURCE COMPANY'!A:B, 2, FALSE), "")</f>
        <v>NITIKA PHARMA</v>
      </c>
      <c r="S880" s="143" t="str">
        <f>IFERROR(VLOOKUP(H880,'CUSTOMER NAME'!A:B, 2, FALSE), "")</f>
        <v>F D C PHARMA</v>
      </c>
    </row>
    <row r="881" spans="1:19">
      <c r="A881" s="87" t="s">
        <v>860</v>
      </c>
      <c r="B881" s="87">
        <v>5000</v>
      </c>
      <c r="C881" s="87" t="s">
        <v>7</v>
      </c>
      <c r="D881" s="87" t="s">
        <v>1169</v>
      </c>
      <c r="E881" s="248">
        <v>6.65</v>
      </c>
      <c r="F881" s="87" t="s">
        <v>9</v>
      </c>
      <c r="G881" s="87" t="s">
        <v>530</v>
      </c>
      <c r="H881" s="87" t="s">
        <v>1170</v>
      </c>
      <c r="I881" s="183" t="str">
        <f>I880</f>
        <v>November</v>
      </c>
      <c r="J881" s="184">
        <f>IF(F881="USD", E881, E881 * IFERROR(VLOOKUP(F881, EXCHANGE_RATE!A:B, 2, FALSE), "Currency not found"))</f>
        <v>6.65</v>
      </c>
      <c r="K881" s="184">
        <f t="shared" si="77"/>
        <v>6.65</v>
      </c>
      <c r="L881" s="184">
        <f>IF(C881="MTS", B881, B881 * IFERROR(VLOOKUP(C881, 'QTY_CONVERSIONS '!A:B, 2, FALSE), "Units not  found"))</f>
        <v>5</v>
      </c>
      <c r="M881" s="185">
        <f t="shared" si="78"/>
        <v>33250</v>
      </c>
      <c r="N881" s="143" t="str">
        <f>IFERROR(VLOOKUP(D881, Product_Category!A:B, 2, FALSE), "Uncategorized")</f>
        <v>CROSCARMELLOSE SODIUM</v>
      </c>
      <c r="O881" s="186">
        <f t="shared" si="80"/>
        <v>6650</v>
      </c>
      <c r="P881" s="185">
        <f t="shared" si="79"/>
        <v>33250</v>
      </c>
      <c r="Q881" s="143">
        <v>2023</v>
      </c>
      <c r="R881" s="143" t="str">
        <f>IFERROR(VLOOKUP(G881,'SOURCE COMPANY'!A:B, 2, FALSE), "")</f>
        <v>NITIKA PHARMA</v>
      </c>
      <c r="S881" s="143" t="str">
        <f>IFERROR(VLOOKUP(H881,'CUSTOMER NAME'!A:B, 2, FALSE), "")</f>
        <v>FAB MISR</v>
      </c>
    </row>
    <row r="882" spans="1:19">
      <c r="A882" s="87" t="s">
        <v>860</v>
      </c>
      <c r="B882" s="87">
        <v>14000</v>
      </c>
      <c r="C882" s="87" t="s">
        <v>7</v>
      </c>
      <c r="D882" s="87" t="s">
        <v>1171</v>
      </c>
      <c r="E882" s="248">
        <v>2.95</v>
      </c>
      <c r="F882" s="87" t="s">
        <v>9</v>
      </c>
      <c r="G882" s="87" t="s">
        <v>530</v>
      </c>
      <c r="H882" s="87" t="s">
        <v>1170</v>
      </c>
      <c r="I882" s="183" t="str">
        <f>I881</f>
        <v>November</v>
      </c>
      <c r="J882" s="184">
        <f>IF(F882="USD", E882, E882 * IFERROR(VLOOKUP(F882, EXCHANGE_RATE!A:B, 2, FALSE), "Currency not found"))</f>
        <v>2.95</v>
      </c>
      <c r="K882" s="184">
        <f t="shared" si="77"/>
        <v>2.95</v>
      </c>
      <c r="L882" s="184">
        <f>IF(C882="MTS", B882, B882 * IFERROR(VLOOKUP(C882, 'QTY_CONVERSIONS '!A:B, 2, FALSE), "Units not  found"))</f>
        <v>14</v>
      </c>
      <c r="M882" s="185">
        <f t="shared" si="78"/>
        <v>41300</v>
      </c>
      <c r="N882" s="143" t="str">
        <f>IFERROR(VLOOKUP(D882, Product_Category!A:B, 2, FALSE), "Uncategorized")</f>
        <v>MCC</v>
      </c>
      <c r="O882" s="186">
        <f t="shared" si="80"/>
        <v>2950</v>
      </c>
      <c r="P882" s="185">
        <f t="shared" si="79"/>
        <v>41300</v>
      </c>
      <c r="Q882" s="143">
        <v>2023</v>
      </c>
      <c r="R882" s="143" t="str">
        <f>IFERROR(VLOOKUP(G882,'SOURCE COMPANY'!A:B, 2, FALSE), "")</f>
        <v>NITIKA PHARMA</v>
      </c>
      <c r="S882" s="143" t="str">
        <f>IFERROR(VLOOKUP(H882,'CUSTOMER NAME'!A:B, 2, FALSE), "")</f>
        <v>FAB MISR</v>
      </c>
    </row>
    <row r="883" spans="1:19">
      <c r="A883" s="87" t="s">
        <v>841</v>
      </c>
      <c r="B883" s="21">
        <v>1000</v>
      </c>
      <c r="C883" s="87" t="s">
        <v>7</v>
      </c>
      <c r="D883" s="87" t="s">
        <v>1918</v>
      </c>
      <c r="E883" s="41">
        <v>2.4</v>
      </c>
      <c r="F883" s="87" t="s">
        <v>9</v>
      </c>
      <c r="G883" s="87" t="s">
        <v>1919</v>
      </c>
      <c r="H883" s="87" t="s">
        <v>1920</v>
      </c>
      <c r="I883" s="183" t="str">
        <f>I882</f>
        <v>November</v>
      </c>
      <c r="J883" s="184">
        <f>IF(F883="USD", E883, E883 * IFERROR(VLOOKUP(F883, EXCHANGE_RATE!A:B, 2, FALSE), "Currency not found"))</f>
        <v>2.4</v>
      </c>
      <c r="K883" s="184">
        <f t="shared" si="77"/>
        <v>2.4</v>
      </c>
      <c r="L883" s="184">
        <f>IF(C883="MTS", B883, B883 * IFERROR(VLOOKUP(C883, 'QTY_CONVERSIONS '!A:B, 2, FALSE), "Units not  found"))</f>
        <v>1</v>
      </c>
      <c r="M883" s="185">
        <f t="shared" si="78"/>
        <v>2400</v>
      </c>
      <c r="N883" s="143" t="str">
        <f>IFERROR(VLOOKUP(D883, Product_Category!A:B, 2, FALSE), "Uncategorized")</f>
        <v>MCC</v>
      </c>
      <c r="O883" s="186">
        <f t="shared" si="80"/>
        <v>2400</v>
      </c>
      <c r="P883" s="185">
        <f t="shared" si="79"/>
        <v>2400</v>
      </c>
      <c r="Q883" s="143">
        <v>2023</v>
      </c>
      <c r="R883" s="143" t="str">
        <f>IFERROR(VLOOKUP(G883,'SOURCE COMPANY'!A:B, 2, FALSE), "")</f>
        <v>CAMEO HEALTH CARE</v>
      </c>
      <c r="S883" s="143" t="str">
        <f>IFERROR(VLOOKUP(H883,'CUSTOMER NAME'!A:B, 2, FALSE), "")</f>
        <v>FACTORES Y</v>
      </c>
    </row>
    <row r="884" spans="1:19">
      <c r="A884" s="87" t="s">
        <v>841</v>
      </c>
      <c r="B884" s="21">
        <v>1000</v>
      </c>
      <c r="C884" s="87" t="s">
        <v>7</v>
      </c>
      <c r="D884" s="87" t="s">
        <v>1918</v>
      </c>
      <c r="E884" s="41">
        <v>2.4</v>
      </c>
      <c r="F884" s="87" t="s">
        <v>9</v>
      </c>
      <c r="G884" s="87" t="s">
        <v>1919</v>
      </c>
      <c r="H884" s="87" t="s">
        <v>1920</v>
      </c>
      <c r="I884" s="183" t="str">
        <f>I883</f>
        <v>November</v>
      </c>
      <c r="J884" s="184">
        <f>IF(F884="USD", E884, E884 * IFERROR(VLOOKUP(F884, EXCHANGE_RATE!A:B, 2, FALSE), "Currency not found"))</f>
        <v>2.4</v>
      </c>
      <c r="K884" s="184">
        <f t="shared" si="77"/>
        <v>2.4</v>
      </c>
      <c r="L884" s="184">
        <f>IF(C884="MTS", B884, B884 * IFERROR(VLOOKUP(C884, 'QTY_CONVERSIONS '!A:B, 2, FALSE), "Units not  found"))</f>
        <v>1</v>
      </c>
      <c r="M884" s="185">
        <f t="shared" si="78"/>
        <v>2400</v>
      </c>
      <c r="N884" s="143" t="str">
        <f>IFERROR(VLOOKUP(D884, Product_Category!A:B, 2, FALSE), "Uncategorized")</f>
        <v>MCC</v>
      </c>
      <c r="O884" s="186">
        <f t="shared" si="80"/>
        <v>2400</v>
      </c>
      <c r="P884" s="185">
        <f t="shared" si="79"/>
        <v>2400</v>
      </c>
      <c r="Q884" s="143">
        <v>2023</v>
      </c>
      <c r="R884" s="143" t="str">
        <f>IFERROR(VLOOKUP(G884,'SOURCE COMPANY'!A:B, 2, FALSE), "")</f>
        <v>CAMEO HEALTH CARE</v>
      </c>
      <c r="S884" s="143" t="str">
        <f>IFERROR(VLOOKUP(H884,'CUSTOMER NAME'!A:B, 2, FALSE), "")</f>
        <v>FACTORES Y</v>
      </c>
    </row>
    <row r="885" spans="1:19">
      <c r="A885" s="87" t="s">
        <v>841</v>
      </c>
      <c r="B885" s="21">
        <v>3000</v>
      </c>
      <c r="C885" s="87" t="s">
        <v>7</v>
      </c>
      <c r="D885" s="87" t="s">
        <v>1918</v>
      </c>
      <c r="E885" s="41">
        <v>2.4</v>
      </c>
      <c r="F885" s="87" t="s">
        <v>9</v>
      </c>
      <c r="G885" s="87" t="s">
        <v>1919</v>
      </c>
      <c r="H885" s="87" t="s">
        <v>1920</v>
      </c>
      <c r="I885" s="183" t="str">
        <f>I884</f>
        <v>November</v>
      </c>
      <c r="J885" s="184">
        <f>IF(F885="USD", E885, E885 * IFERROR(VLOOKUP(F885, EXCHANGE_RATE!A:B, 2, FALSE), "Currency not found"))</f>
        <v>2.4</v>
      </c>
      <c r="K885" s="184">
        <f t="shared" si="77"/>
        <v>2.4</v>
      </c>
      <c r="L885" s="184">
        <f>IF(C885="MTS", B885, B885 * IFERROR(VLOOKUP(C885, 'QTY_CONVERSIONS '!A:B, 2, FALSE), "Units not  found"))</f>
        <v>3</v>
      </c>
      <c r="M885" s="185">
        <f t="shared" si="78"/>
        <v>7200</v>
      </c>
      <c r="N885" s="143" t="str">
        <f>IFERROR(VLOOKUP(D885, Product_Category!A:B, 2, FALSE), "Uncategorized")</f>
        <v>MCC</v>
      </c>
      <c r="O885" s="186">
        <f t="shared" si="80"/>
        <v>2400</v>
      </c>
      <c r="P885" s="185">
        <f t="shared" si="79"/>
        <v>7200</v>
      </c>
      <c r="Q885" s="143">
        <v>2023</v>
      </c>
      <c r="R885" s="143" t="str">
        <f>IFERROR(VLOOKUP(G885,'SOURCE COMPANY'!A:B, 2, FALSE), "")</f>
        <v>CAMEO HEALTH CARE</v>
      </c>
      <c r="S885" s="143" t="str">
        <f>IFERROR(VLOOKUP(H885,'CUSTOMER NAME'!A:B, 2, FALSE), "")</f>
        <v>FACTORES Y</v>
      </c>
    </row>
    <row r="886" spans="1:19">
      <c r="A886" s="191" t="s">
        <v>841</v>
      </c>
      <c r="B886" s="191">
        <v>1000</v>
      </c>
      <c r="C886" s="191" t="s">
        <v>7</v>
      </c>
      <c r="D886" s="191" t="s">
        <v>3414</v>
      </c>
      <c r="E886" s="191">
        <v>2.38</v>
      </c>
      <c r="F886" s="191" t="s">
        <v>9</v>
      </c>
      <c r="G886" s="191" t="s">
        <v>1919</v>
      </c>
      <c r="H886" s="191" t="s">
        <v>3415</v>
      </c>
      <c r="I886" s="187" t="s">
        <v>3389</v>
      </c>
      <c r="J886" s="184">
        <f>IF(F886="USD", E886, E886 * IFERROR(VLOOKUP(F886, EXCHANGE_RATE!A:B, 2, FALSE), "Currency not found"))</f>
        <v>2.38</v>
      </c>
      <c r="K886" s="184">
        <f t="shared" si="77"/>
        <v>2.38</v>
      </c>
      <c r="L886" s="184">
        <f>IF(C886="MTS", B886, B886 * IFERROR(VLOOKUP(C886, 'QTY_CONVERSIONS '!A:B, 2, FALSE), "Units not  found"))</f>
        <v>1</v>
      </c>
      <c r="M886" s="185">
        <f t="shared" si="78"/>
        <v>2380</v>
      </c>
      <c r="N886" s="143" t="str">
        <f>IFERROR(VLOOKUP(D886, Product_Category!A:B, 2, FALSE), "Uncategorized")</f>
        <v>MCC</v>
      </c>
      <c r="O886" s="186">
        <f t="shared" si="80"/>
        <v>2380</v>
      </c>
      <c r="P886" s="185">
        <f t="shared" si="79"/>
        <v>2380</v>
      </c>
      <c r="Q886" s="143">
        <v>2023</v>
      </c>
      <c r="R886" s="143" t="str">
        <f>IFERROR(VLOOKUP(G886,'SOURCE COMPANY'!A:B, 2, FALSE), "")</f>
        <v>CAMEO HEALTH CARE</v>
      </c>
      <c r="S886" s="143" t="str">
        <f>IFERROR(VLOOKUP(H886,'CUSTOMER NAME'!A:B, 2, FALSE), "")</f>
        <v>FACTORES Y</v>
      </c>
    </row>
    <row r="887" spans="1:19">
      <c r="A887" s="191" t="s">
        <v>841</v>
      </c>
      <c r="B887" s="191">
        <v>3000</v>
      </c>
      <c r="C887" s="191" t="s">
        <v>7</v>
      </c>
      <c r="D887" s="191" t="s">
        <v>3416</v>
      </c>
      <c r="E887" s="191">
        <v>2.2000000000000002</v>
      </c>
      <c r="F887" s="191" t="s">
        <v>9</v>
      </c>
      <c r="G887" s="191" t="s">
        <v>1919</v>
      </c>
      <c r="H887" s="191" t="s">
        <v>3415</v>
      </c>
      <c r="I887" s="187" t="s">
        <v>3389</v>
      </c>
      <c r="J887" s="184">
        <f>IF(F887="USD", E887, E887 * IFERROR(VLOOKUP(F887, EXCHANGE_RATE!A:B, 2, FALSE), "Currency not found"))</f>
        <v>2.2000000000000002</v>
      </c>
      <c r="K887" s="184">
        <f t="shared" si="77"/>
        <v>2.2000000000000002</v>
      </c>
      <c r="L887" s="184">
        <f>IF(C887="MTS", B887, B887 * IFERROR(VLOOKUP(C887, 'QTY_CONVERSIONS '!A:B, 2, FALSE), "Units not  found"))</f>
        <v>3</v>
      </c>
      <c r="M887" s="185">
        <f t="shared" si="78"/>
        <v>6600.0000000000009</v>
      </c>
      <c r="N887" s="143" t="str">
        <f>IFERROR(VLOOKUP(D887, Product_Category!A:B, 2, FALSE), "Uncategorized")</f>
        <v>MCC</v>
      </c>
      <c r="O887" s="186">
        <f t="shared" si="80"/>
        <v>2200</v>
      </c>
      <c r="P887" s="185">
        <f t="shared" si="79"/>
        <v>6600</v>
      </c>
      <c r="Q887" s="143">
        <v>2023</v>
      </c>
      <c r="R887" s="143" t="str">
        <f>IFERROR(VLOOKUP(G887,'SOURCE COMPANY'!A:B, 2, FALSE), "")</f>
        <v>CAMEO HEALTH CARE</v>
      </c>
      <c r="S887" s="143" t="str">
        <f>IFERROR(VLOOKUP(H887,'CUSTOMER NAME'!A:B, 2, FALSE), "")</f>
        <v>FACTORES Y</v>
      </c>
    </row>
    <row r="888" spans="1:19">
      <c r="A888" s="191" t="s">
        <v>841</v>
      </c>
      <c r="B888" s="191">
        <v>3000</v>
      </c>
      <c r="C888" s="191" t="s">
        <v>7</v>
      </c>
      <c r="D888" s="191" t="s">
        <v>3414</v>
      </c>
      <c r="E888" s="191">
        <v>2.38</v>
      </c>
      <c r="F888" s="191" t="s">
        <v>9</v>
      </c>
      <c r="G888" s="191" t="s">
        <v>1919</v>
      </c>
      <c r="H888" s="191" t="s">
        <v>3415</v>
      </c>
      <c r="I888" s="187" t="s">
        <v>3389</v>
      </c>
      <c r="J888" s="184">
        <f>IF(F888="USD", E888, E888 * IFERROR(VLOOKUP(F888, EXCHANGE_RATE!A:B, 2, FALSE), "Currency not found"))</f>
        <v>2.38</v>
      </c>
      <c r="K888" s="184">
        <f t="shared" si="77"/>
        <v>2.38</v>
      </c>
      <c r="L888" s="184">
        <f>IF(C888="MTS", B888, B888 * IFERROR(VLOOKUP(C888, 'QTY_CONVERSIONS '!A:B, 2, FALSE), "Units not  found"))</f>
        <v>3</v>
      </c>
      <c r="M888" s="185">
        <f t="shared" si="78"/>
        <v>7140</v>
      </c>
      <c r="N888" s="143" t="str">
        <f>IFERROR(VLOOKUP(D888, Product_Category!A:B, 2, FALSE), "Uncategorized")</f>
        <v>MCC</v>
      </c>
      <c r="O888" s="186">
        <f t="shared" si="80"/>
        <v>2380</v>
      </c>
      <c r="P888" s="185">
        <f t="shared" si="79"/>
        <v>7140</v>
      </c>
      <c r="Q888" s="143">
        <v>2023</v>
      </c>
      <c r="R888" s="143" t="str">
        <f>IFERROR(VLOOKUP(G888,'SOURCE COMPANY'!A:B, 2, FALSE), "")</f>
        <v>CAMEO HEALTH CARE</v>
      </c>
      <c r="S888" s="143" t="str">
        <f>IFERROR(VLOOKUP(H888,'CUSTOMER NAME'!A:B, 2, FALSE), "")</f>
        <v>FACTORES Y</v>
      </c>
    </row>
    <row r="889" spans="1:19">
      <c r="A889" s="87" t="s">
        <v>2344</v>
      </c>
      <c r="B889" s="189">
        <v>675</v>
      </c>
      <c r="C889" s="87" t="s">
        <v>7</v>
      </c>
      <c r="D889" s="87" t="s">
        <v>793</v>
      </c>
      <c r="E889" s="190">
        <v>2.8</v>
      </c>
      <c r="F889" s="87" t="s">
        <v>9</v>
      </c>
      <c r="G889" s="87" t="s">
        <v>588</v>
      </c>
      <c r="H889" s="87" t="s">
        <v>2472</v>
      </c>
      <c r="I889" s="183" t="str">
        <f>I888</f>
        <v>October</v>
      </c>
      <c r="J889" s="184">
        <f>IF(F889="USD", E889, E889 * IFERROR(VLOOKUP(F889, EXCHANGE_RATE!A:B, 2, FALSE), "Currency not found"))</f>
        <v>2.8</v>
      </c>
      <c r="K889" s="184">
        <f t="shared" si="77"/>
        <v>2.8</v>
      </c>
      <c r="L889" s="184">
        <f>IF(C889="MTS", B889, B889 * IFERROR(VLOOKUP(C889, 'QTY_CONVERSIONS '!A:B, 2, FALSE), "Units not  found"))</f>
        <v>0.67500000000000004</v>
      </c>
      <c r="M889" s="185">
        <f t="shared" si="78"/>
        <v>1889.9999999999998</v>
      </c>
      <c r="N889" s="143" t="str">
        <f>IFERROR(VLOOKUP(D889, Product_Category!A:B, 2, FALSE), "Uncategorized")</f>
        <v>MAGNESIUM STEARATE</v>
      </c>
      <c r="O889" s="186">
        <f t="shared" si="80"/>
        <v>2800</v>
      </c>
      <c r="P889" s="185">
        <f t="shared" si="79"/>
        <v>1890.0000000000002</v>
      </c>
      <c r="Q889" s="143">
        <v>2023</v>
      </c>
      <c r="R889" s="143" t="str">
        <f>IFERROR(VLOOKUP(G889,'SOURCE COMPANY'!A:B, 2, FALSE), "")</f>
        <v>SHREEJI PHARMA</v>
      </c>
      <c r="S889" s="143" t="str">
        <f>IFERROR(VLOOKUP(H889,'CUSTOMER NAME'!A:B, 2, FALSE), "")</f>
        <v>FARACH S ARNC</v>
      </c>
    </row>
    <row r="890" spans="1:19">
      <c r="A890" s="191" t="s">
        <v>850</v>
      </c>
      <c r="B890" s="191">
        <v>25</v>
      </c>
      <c r="C890" s="191" t="s">
        <v>7</v>
      </c>
      <c r="D890" s="191" t="s">
        <v>611</v>
      </c>
      <c r="E890" s="191">
        <v>2.15</v>
      </c>
      <c r="F890" s="191" t="s">
        <v>9</v>
      </c>
      <c r="G890" s="87" t="s">
        <v>732</v>
      </c>
      <c r="H890" s="191" t="s">
        <v>3424</v>
      </c>
      <c r="I890" s="187" t="s">
        <v>3389</v>
      </c>
      <c r="J890" s="184">
        <f>IF(F890="USD", E890, E890 * IFERROR(VLOOKUP(F890, EXCHANGE_RATE!A:B, 2, FALSE), "Currency not found"))</f>
        <v>2.15</v>
      </c>
      <c r="K890" s="184">
        <f t="shared" si="77"/>
        <v>2.15</v>
      </c>
      <c r="L890" s="184">
        <f>IF(C890="MTS", B890, B890 * IFERROR(VLOOKUP(C890, 'QTY_CONVERSIONS '!A:B, 2, FALSE), "Units not  found"))</f>
        <v>2.5000000000000001E-2</v>
      </c>
      <c r="M890" s="185">
        <f t="shared" si="78"/>
        <v>53.75</v>
      </c>
      <c r="N890" s="143" t="str">
        <f>IFERROR(VLOOKUP(D890, Product_Category!A:B, 2, FALSE), "Uncategorized")</f>
        <v>MCC</v>
      </c>
      <c r="O890" s="186">
        <f t="shared" si="80"/>
        <v>2150</v>
      </c>
      <c r="P890" s="185">
        <f t="shared" si="79"/>
        <v>53.75</v>
      </c>
      <c r="Q890" s="143">
        <v>2023</v>
      </c>
      <c r="R890" s="143" t="str">
        <f>IFERROR(VLOOKUP(G890,'SOURCE COMPANY'!A:B, 2, FALSE), "")</f>
        <v>MAPLE BIOTECH</v>
      </c>
      <c r="S890" s="143" t="str">
        <f>IFERROR(VLOOKUP(H890,'CUSTOMER NAME'!A:B, 2, FALSE), "")</f>
        <v>FARAVELLI S R O KUTA CENTRUM</v>
      </c>
    </row>
    <row r="891" spans="1:19">
      <c r="A891" s="191" t="s">
        <v>850</v>
      </c>
      <c r="B891" s="191">
        <v>3000</v>
      </c>
      <c r="C891" s="191" t="s">
        <v>7</v>
      </c>
      <c r="D891" s="191" t="s">
        <v>769</v>
      </c>
      <c r="E891" s="191">
        <v>2.15</v>
      </c>
      <c r="F891" s="191" t="s">
        <v>9</v>
      </c>
      <c r="G891" s="87" t="s">
        <v>732</v>
      </c>
      <c r="H891" s="191" t="s">
        <v>3424</v>
      </c>
      <c r="I891" s="187" t="s">
        <v>3389</v>
      </c>
      <c r="J891" s="184">
        <f>IF(F891="USD", E891, E891 * IFERROR(VLOOKUP(F891, EXCHANGE_RATE!A:B, 2, FALSE), "Currency not found"))</f>
        <v>2.15</v>
      </c>
      <c r="K891" s="184">
        <f t="shared" si="77"/>
        <v>2.15</v>
      </c>
      <c r="L891" s="184">
        <f>IF(C891="MTS", B891, B891 * IFERROR(VLOOKUP(C891, 'QTY_CONVERSIONS '!A:B, 2, FALSE), "Units not  found"))</f>
        <v>3</v>
      </c>
      <c r="M891" s="185">
        <f t="shared" si="78"/>
        <v>6450</v>
      </c>
      <c r="N891" s="143" t="str">
        <f>IFERROR(VLOOKUP(D891, Product_Category!A:B, 2, FALSE), "Uncategorized")</f>
        <v>MCC</v>
      </c>
      <c r="O891" s="186">
        <f t="shared" si="80"/>
        <v>2150</v>
      </c>
      <c r="P891" s="185">
        <f t="shared" si="79"/>
        <v>6450</v>
      </c>
      <c r="Q891" s="143">
        <v>2023</v>
      </c>
      <c r="R891" s="143" t="str">
        <f>IFERROR(VLOOKUP(G891,'SOURCE COMPANY'!A:B, 2, FALSE), "")</f>
        <v>MAPLE BIOTECH</v>
      </c>
      <c r="S891" s="143" t="str">
        <f>IFERROR(VLOOKUP(H891,'CUSTOMER NAME'!A:B, 2, FALSE), "")</f>
        <v>FARAVELLI S R O KUTA CENTRUM</v>
      </c>
    </row>
    <row r="892" spans="1:19">
      <c r="A892" s="87" t="s">
        <v>924</v>
      </c>
      <c r="B892" s="87">
        <v>3000</v>
      </c>
      <c r="C892" s="87" t="s">
        <v>7</v>
      </c>
      <c r="D892" s="87" t="s">
        <v>1260</v>
      </c>
      <c r="E892" s="248">
        <v>3.9</v>
      </c>
      <c r="F892" s="87" t="s">
        <v>9</v>
      </c>
      <c r="G892" s="87" t="s">
        <v>530</v>
      </c>
      <c r="H892" s="87" t="s">
        <v>1261</v>
      </c>
      <c r="I892" s="183" t="str">
        <f t="shared" ref="I892:I899" si="82">I891</f>
        <v>October</v>
      </c>
      <c r="J892" s="184">
        <f>IF(F892="USD", E892, E892 * IFERROR(VLOOKUP(F892, EXCHANGE_RATE!A:B, 2, FALSE), "Currency not found"))</f>
        <v>3.9</v>
      </c>
      <c r="K892" s="184">
        <f t="shared" si="77"/>
        <v>3.9</v>
      </c>
      <c r="L892" s="184">
        <f>IF(C892="MTS", B892, B892 * IFERROR(VLOOKUP(C892, 'QTY_CONVERSIONS '!A:B, 2, FALSE), "Units not  found"))</f>
        <v>3</v>
      </c>
      <c r="M892" s="185">
        <f t="shared" si="78"/>
        <v>11700</v>
      </c>
      <c r="N892" s="143" t="str">
        <f>IFERROR(VLOOKUP(D892, Product_Category!A:B, 2, FALSE), "Uncategorized")</f>
        <v>MAGNESIUM STEARATE</v>
      </c>
      <c r="O892" s="186">
        <f t="shared" si="80"/>
        <v>3900</v>
      </c>
      <c r="P892" s="185">
        <f t="shared" si="79"/>
        <v>11700</v>
      </c>
      <c r="Q892" s="143">
        <v>2023</v>
      </c>
      <c r="R892" s="143" t="str">
        <f>IFERROR(VLOOKUP(G892,'SOURCE COMPANY'!A:B, 2, FALSE), "")</f>
        <v>NITIKA PHARMA</v>
      </c>
      <c r="S892" s="143" t="str">
        <f>IFERROR(VLOOKUP(H892,'CUSTOMER NAME'!A:B, 2, FALSE), "")</f>
        <v>FARMALAC</v>
      </c>
    </row>
    <row r="893" spans="1:19">
      <c r="A893" s="87" t="s">
        <v>988</v>
      </c>
      <c r="B893" s="21">
        <v>3000</v>
      </c>
      <c r="C893" s="87" t="s">
        <v>7</v>
      </c>
      <c r="D893" s="87" t="s">
        <v>2172</v>
      </c>
      <c r="E893" s="41">
        <v>2.84</v>
      </c>
      <c r="F893" s="87" t="s">
        <v>9</v>
      </c>
      <c r="G893" s="87" t="s">
        <v>2173</v>
      </c>
      <c r="H893" s="87" t="s">
        <v>2174</v>
      </c>
      <c r="I893" s="183" t="str">
        <f t="shared" si="82"/>
        <v>October</v>
      </c>
      <c r="J893" s="184">
        <f>IF(F893="USD", E893, E893 * IFERROR(VLOOKUP(F893, EXCHANGE_RATE!A:B, 2, FALSE), "Currency not found"))</f>
        <v>2.84</v>
      </c>
      <c r="K893" s="184">
        <f t="shared" si="77"/>
        <v>2.84</v>
      </c>
      <c r="L893" s="184">
        <f>IF(C893="MTS", B893, B893 * IFERROR(VLOOKUP(C893, 'QTY_CONVERSIONS '!A:B, 2, FALSE), "Units not  found"))</f>
        <v>3</v>
      </c>
      <c r="M893" s="185">
        <f t="shared" si="78"/>
        <v>8520</v>
      </c>
      <c r="N893" s="143" t="str">
        <f>IFERROR(VLOOKUP(D893, Product_Category!A:B, 2, FALSE), "Uncategorized")</f>
        <v>MCC</v>
      </c>
      <c r="O893" s="186">
        <f t="shared" si="80"/>
        <v>2840</v>
      </c>
      <c r="P893" s="185">
        <f t="shared" si="79"/>
        <v>8520</v>
      </c>
      <c r="Q893" s="143">
        <v>2023</v>
      </c>
      <c r="R893" s="143" t="str">
        <f>IFERROR(VLOOKUP(G893,'SOURCE COMPANY'!A:B, 2, FALSE), "")</f>
        <v>HEER PHARMA</v>
      </c>
      <c r="S893" s="143" t="str">
        <f>IFERROR(VLOOKUP(H893,'CUSTOMER NAME'!A:B, 2, FALSE), "")</f>
        <v>FAYSAL BANK</v>
      </c>
    </row>
    <row r="894" spans="1:19">
      <c r="A894" s="85" t="s">
        <v>781</v>
      </c>
      <c r="B894" s="85">
        <v>150</v>
      </c>
      <c r="C894" s="85" t="s">
        <v>7</v>
      </c>
      <c r="D894" s="85" t="s">
        <v>687</v>
      </c>
      <c r="E894" s="248">
        <v>2.5</v>
      </c>
      <c r="F894" s="85" t="s">
        <v>9</v>
      </c>
      <c r="G894" s="85" t="s">
        <v>782</v>
      </c>
      <c r="H894" s="85" t="s">
        <v>783</v>
      </c>
      <c r="I894" s="183" t="str">
        <f t="shared" si="82"/>
        <v>October</v>
      </c>
      <c r="J894" s="184">
        <f>IF(F894="USD", E894, E894 * IFERROR(VLOOKUP(F894, EXCHANGE_RATE!A:B, 2, FALSE), "Currency not found"))</f>
        <v>2.5</v>
      </c>
      <c r="K894" s="184">
        <f t="shared" si="77"/>
        <v>2.5</v>
      </c>
      <c r="L894" s="184">
        <f>IF(C894="MTS", B894, B894 * IFERROR(VLOOKUP(C894, 'QTY_CONVERSIONS '!A:B, 2, FALSE), "Units not  found"))</f>
        <v>0.15</v>
      </c>
      <c r="M894" s="185">
        <f t="shared" si="78"/>
        <v>375</v>
      </c>
      <c r="N894" s="143" t="str">
        <f>IFERROR(VLOOKUP(D894, Product_Category!A:B, 2, FALSE), "Uncategorized")</f>
        <v>CROSCARMELLOSE SODIUM</v>
      </c>
      <c r="O894" s="186">
        <f t="shared" si="80"/>
        <v>2500</v>
      </c>
      <c r="P894" s="185">
        <f t="shared" si="79"/>
        <v>375</v>
      </c>
      <c r="Q894" s="143">
        <v>2023</v>
      </c>
      <c r="R894" s="143" t="str">
        <f>IFERROR(VLOOKUP(G894,'SOURCE COMPANY'!A:B, 2, FALSE), "")</f>
        <v>PRL MEDICOR LLP</v>
      </c>
      <c r="S894" s="143" t="str">
        <f>IFERROR(VLOOKUP(H894,'CUSTOMER NAME'!A:B, 2, FALSE), "")</f>
        <v>FC WELL MED</v>
      </c>
    </row>
    <row r="895" spans="1:19">
      <c r="A895" s="86" t="s">
        <v>781</v>
      </c>
      <c r="B895" s="86">
        <v>25</v>
      </c>
      <c r="C895" s="86" t="s">
        <v>7</v>
      </c>
      <c r="D895" s="86" t="s">
        <v>589</v>
      </c>
      <c r="E895" s="249">
        <v>1.9</v>
      </c>
      <c r="F895" s="86" t="s">
        <v>9</v>
      </c>
      <c r="G895" s="85" t="s">
        <v>782</v>
      </c>
      <c r="H895" s="86" t="s">
        <v>783</v>
      </c>
      <c r="I895" s="183" t="str">
        <f t="shared" si="82"/>
        <v>October</v>
      </c>
      <c r="J895" s="184">
        <f>IF(F895="USD", E895, E895 * IFERROR(VLOOKUP(F895, EXCHANGE_RATE!A:B, 2, FALSE), "Currency not found"))</f>
        <v>1.9</v>
      </c>
      <c r="K895" s="184">
        <f t="shared" si="77"/>
        <v>1.9</v>
      </c>
      <c r="L895" s="184">
        <f>IF(C895="MTS", B895, B895 * IFERROR(VLOOKUP(C895, 'QTY_CONVERSIONS '!A:B, 2, FALSE), "Units not  found"))</f>
        <v>2.5000000000000001E-2</v>
      </c>
      <c r="M895" s="185">
        <f t="shared" si="78"/>
        <v>47.5</v>
      </c>
      <c r="N895" s="143" t="str">
        <f>IFERROR(VLOOKUP(D895, Product_Category!A:B, 2, FALSE), "Uncategorized")</f>
        <v>MAGNESIUM STEARATE</v>
      </c>
      <c r="O895" s="186">
        <f t="shared" si="80"/>
        <v>1900</v>
      </c>
      <c r="P895" s="185">
        <f t="shared" si="79"/>
        <v>47.5</v>
      </c>
      <c r="Q895" s="143">
        <v>2023</v>
      </c>
      <c r="R895" s="143" t="str">
        <f>IFERROR(VLOOKUP(G895,'SOURCE COMPANY'!A:B, 2, FALSE), "")</f>
        <v>PRL MEDICOR LLP</v>
      </c>
      <c r="S895" s="143" t="str">
        <f>IFERROR(VLOOKUP(H895,'CUSTOMER NAME'!A:B, 2, FALSE), "")</f>
        <v>FC WELL MED</v>
      </c>
    </row>
    <row r="896" spans="1:19">
      <c r="A896" s="85" t="s">
        <v>781</v>
      </c>
      <c r="B896" s="85">
        <v>150</v>
      </c>
      <c r="C896" s="85" t="s">
        <v>7</v>
      </c>
      <c r="D896" s="85" t="s">
        <v>784</v>
      </c>
      <c r="E896" s="248">
        <v>2.4</v>
      </c>
      <c r="F896" s="85" t="s">
        <v>9</v>
      </c>
      <c r="G896" s="85" t="s">
        <v>782</v>
      </c>
      <c r="H896" s="85" t="s">
        <v>783</v>
      </c>
      <c r="I896" s="183" t="str">
        <f t="shared" si="82"/>
        <v>October</v>
      </c>
      <c r="J896" s="184">
        <f>IF(F896="USD", E896, E896 * IFERROR(VLOOKUP(F896, EXCHANGE_RATE!A:B, 2, FALSE), "Currency not found"))</f>
        <v>2.4</v>
      </c>
      <c r="K896" s="184">
        <f t="shared" si="77"/>
        <v>2.4</v>
      </c>
      <c r="L896" s="184">
        <f>IF(C896="MTS", B896, B896 * IFERROR(VLOOKUP(C896, 'QTY_CONVERSIONS '!A:B, 2, FALSE), "Units not  found"))</f>
        <v>0.15</v>
      </c>
      <c r="M896" s="185">
        <f t="shared" si="78"/>
        <v>360</v>
      </c>
      <c r="N896" s="143" t="str">
        <f>IFERROR(VLOOKUP(D896, Product_Category!A:B, 2, FALSE), "Uncategorized")</f>
        <v>MCC</v>
      </c>
      <c r="O896" s="186">
        <f t="shared" si="80"/>
        <v>2400</v>
      </c>
      <c r="P896" s="185">
        <f t="shared" si="79"/>
        <v>360</v>
      </c>
      <c r="Q896" s="143">
        <v>2023</v>
      </c>
      <c r="R896" s="143" t="str">
        <f>IFERROR(VLOOKUP(G896,'SOURCE COMPANY'!A:B, 2, FALSE), "")</f>
        <v>PRL MEDICOR LLP</v>
      </c>
      <c r="S896" s="143" t="str">
        <f>IFERROR(VLOOKUP(H896,'CUSTOMER NAME'!A:B, 2, FALSE), "")</f>
        <v>FC WELL MED</v>
      </c>
    </row>
    <row r="897" spans="1:19">
      <c r="A897" s="85" t="s">
        <v>781</v>
      </c>
      <c r="B897" s="85">
        <v>25</v>
      </c>
      <c r="C897" s="85" t="s">
        <v>7</v>
      </c>
      <c r="D897" s="85" t="s">
        <v>785</v>
      </c>
      <c r="E897" s="248">
        <v>2.5</v>
      </c>
      <c r="F897" s="85" t="s">
        <v>9</v>
      </c>
      <c r="G897" s="85" t="s">
        <v>782</v>
      </c>
      <c r="H897" s="85" t="s">
        <v>783</v>
      </c>
      <c r="I897" s="183" t="str">
        <f t="shared" si="82"/>
        <v>October</v>
      </c>
      <c r="J897" s="184">
        <f>IF(F897="USD", E897, E897 * IFERROR(VLOOKUP(F897, EXCHANGE_RATE!A:B, 2, FALSE), "Currency not found"))</f>
        <v>2.5</v>
      </c>
      <c r="K897" s="184">
        <f t="shared" si="77"/>
        <v>2.5</v>
      </c>
      <c r="L897" s="184">
        <f>IF(C897="MTS", B897, B897 * IFERROR(VLOOKUP(C897, 'QTY_CONVERSIONS '!A:B, 2, FALSE), "Units not  found"))</f>
        <v>2.5000000000000001E-2</v>
      </c>
      <c r="M897" s="185">
        <f t="shared" si="78"/>
        <v>62.5</v>
      </c>
      <c r="N897" s="143" t="str">
        <f>IFERROR(VLOOKUP(D897, Product_Category!A:B, 2, FALSE), "Uncategorized")</f>
        <v>MCC</v>
      </c>
      <c r="O897" s="186">
        <f t="shared" si="80"/>
        <v>2500</v>
      </c>
      <c r="P897" s="185">
        <f t="shared" si="79"/>
        <v>62.5</v>
      </c>
      <c r="Q897" s="143">
        <v>2023</v>
      </c>
      <c r="R897" s="143" t="str">
        <f>IFERROR(VLOOKUP(G897,'SOURCE COMPANY'!A:B, 2, FALSE), "")</f>
        <v>PRL MEDICOR LLP</v>
      </c>
      <c r="S897" s="143" t="str">
        <f>IFERROR(VLOOKUP(H897,'CUSTOMER NAME'!A:B, 2, FALSE), "")</f>
        <v>FC WELL MED</v>
      </c>
    </row>
    <row r="898" spans="1:19">
      <c r="A898" s="87" t="s">
        <v>1418</v>
      </c>
      <c r="B898" s="87">
        <v>100</v>
      </c>
      <c r="C898" s="87" t="s">
        <v>7</v>
      </c>
      <c r="D898" s="87" t="s">
        <v>626</v>
      </c>
      <c r="E898" s="248">
        <v>5.4</v>
      </c>
      <c r="F898" s="87" t="s">
        <v>9</v>
      </c>
      <c r="G898" s="87" t="s">
        <v>1419</v>
      </c>
      <c r="H898" s="87" t="s">
        <v>783</v>
      </c>
      <c r="I898" s="183" t="str">
        <f t="shared" si="82"/>
        <v>October</v>
      </c>
      <c r="J898" s="184">
        <f>IF(F898="USD", E898, E898 * IFERROR(VLOOKUP(F898, EXCHANGE_RATE!A:B, 2, FALSE), "Currency not found"))</f>
        <v>5.4</v>
      </c>
      <c r="K898" s="184">
        <f t="shared" ref="K898:K961" si="83">ROUNDUP(J898,2)</f>
        <v>5.4</v>
      </c>
      <c r="L898" s="184">
        <f>IF(C898="MTS", B898, B898 * IFERROR(VLOOKUP(C898, 'QTY_CONVERSIONS '!A:B, 2, FALSE), "Units not  found"))</f>
        <v>0.1</v>
      </c>
      <c r="M898" s="185">
        <f t="shared" ref="M898:M961" si="84">B898*K898</f>
        <v>540</v>
      </c>
      <c r="N898" s="143" t="str">
        <f>IFERROR(VLOOKUP(D898, Product_Category!A:B, 2, FALSE), "Uncategorized")</f>
        <v>CROSCARMELLOSE SODIUM</v>
      </c>
      <c r="O898" s="186">
        <f t="shared" si="80"/>
        <v>5400</v>
      </c>
      <c r="P898" s="185">
        <f t="shared" ref="P898:P961" si="85">L898*O898</f>
        <v>540</v>
      </c>
      <c r="Q898" s="143">
        <v>2023</v>
      </c>
      <c r="R898" s="143" t="str">
        <f>IFERROR(VLOOKUP(G898,'SOURCE COMPANY'!A:B, 2, FALSE), "")</f>
        <v>STARDOM PHARMA</v>
      </c>
      <c r="S898" s="143" t="str">
        <f>IFERROR(VLOOKUP(H898,'CUSTOMER NAME'!A:B, 2, FALSE), "")</f>
        <v>FC WELL MED</v>
      </c>
    </row>
    <row r="899" spans="1:19">
      <c r="A899" s="87" t="s">
        <v>1418</v>
      </c>
      <c r="B899" s="87">
        <v>100</v>
      </c>
      <c r="C899" s="87" t="s">
        <v>7</v>
      </c>
      <c r="D899" s="87" t="s">
        <v>626</v>
      </c>
      <c r="E899" s="248">
        <v>5.4</v>
      </c>
      <c r="F899" s="87" t="s">
        <v>9</v>
      </c>
      <c r="G899" s="87" t="s">
        <v>1419</v>
      </c>
      <c r="H899" s="87" t="s">
        <v>783</v>
      </c>
      <c r="I899" s="183" t="str">
        <f t="shared" si="82"/>
        <v>October</v>
      </c>
      <c r="J899" s="184">
        <f>IF(F899="USD", E899, E899 * IFERROR(VLOOKUP(F899, EXCHANGE_RATE!A:B, 2, FALSE), "Currency not found"))</f>
        <v>5.4</v>
      </c>
      <c r="K899" s="184">
        <f t="shared" si="83"/>
        <v>5.4</v>
      </c>
      <c r="L899" s="184">
        <f>IF(C899="MTS", B899, B899 * IFERROR(VLOOKUP(C899, 'QTY_CONVERSIONS '!A:B, 2, FALSE), "Units not  found"))</f>
        <v>0.1</v>
      </c>
      <c r="M899" s="185">
        <f t="shared" si="84"/>
        <v>540</v>
      </c>
      <c r="N899" s="143" t="str">
        <f>IFERROR(VLOOKUP(D899, Product_Category!A:B, 2, FALSE), "Uncategorized")</f>
        <v>CROSCARMELLOSE SODIUM</v>
      </c>
      <c r="O899" s="186">
        <f t="shared" ref="O899:O962" si="86">K899*1000</f>
        <v>5400</v>
      </c>
      <c r="P899" s="185">
        <f t="shared" si="85"/>
        <v>540</v>
      </c>
      <c r="Q899" s="143">
        <v>2023</v>
      </c>
      <c r="R899" s="143" t="str">
        <f>IFERROR(VLOOKUP(G899,'SOURCE COMPANY'!A:B, 2, FALSE), "")</f>
        <v>STARDOM PHARMA</v>
      </c>
      <c r="S899" s="143" t="str">
        <f>IFERROR(VLOOKUP(H899,'CUSTOMER NAME'!A:B, 2, FALSE), "")</f>
        <v>FC WELL MED</v>
      </c>
    </row>
    <row r="900" spans="1:19">
      <c r="A900" s="188" t="s">
        <v>978</v>
      </c>
      <c r="B900" s="188">
        <v>25</v>
      </c>
      <c r="C900" s="188" t="s">
        <v>7</v>
      </c>
      <c r="D900" s="188" t="s">
        <v>910</v>
      </c>
      <c r="E900" s="188">
        <v>1.88</v>
      </c>
      <c r="F900" s="188" t="s">
        <v>9</v>
      </c>
      <c r="G900" s="191" t="s">
        <v>3198</v>
      </c>
      <c r="H900" s="188" t="s">
        <v>3199</v>
      </c>
      <c r="I900" s="187" t="s">
        <v>3034</v>
      </c>
      <c r="J900" s="184">
        <f>IF(F900="USD", E900, E900 * IFERROR(VLOOKUP(F900, EXCHANGE_RATE!A:B, 2, FALSE), "Currency not found"))</f>
        <v>1.88</v>
      </c>
      <c r="K900" s="184">
        <f t="shared" si="83"/>
        <v>1.88</v>
      </c>
      <c r="L900" s="184">
        <f>IF(C900="MTS", B900, B900 * IFERROR(VLOOKUP(C900, 'QTY_CONVERSIONS '!A:B, 2, FALSE), "Units not  found"))</f>
        <v>2.5000000000000001E-2</v>
      </c>
      <c r="M900" s="185">
        <f t="shared" si="84"/>
        <v>47</v>
      </c>
      <c r="N900" s="143" t="str">
        <f>IFERROR(VLOOKUP(D900, Product_Category!A:B, 2, FALSE), "Uncategorized")</f>
        <v>MAGNESIUM STEARATE</v>
      </c>
      <c r="O900" s="186">
        <f t="shared" si="86"/>
        <v>1880</v>
      </c>
      <c r="P900" s="185">
        <f t="shared" si="85"/>
        <v>47</v>
      </c>
      <c r="Q900" s="143">
        <v>2023</v>
      </c>
      <c r="R900" s="143" t="str">
        <f>IFERROR(VLOOKUP(G900,'SOURCE COMPANY'!A:B, 2, FALSE), "")</f>
        <v>RLS INDIA</v>
      </c>
      <c r="S900" s="143" t="str">
        <f>IFERROR(VLOOKUP(H900,'CUSTOMER NAME'!A:B, 2, FALSE), "")</f>
        <v>FCS Nigeria LTD</v>
      </c>
    </row>
    <row r="901" spans="1:19">
      <c r="A901" s="191" t="s">
        <v>978</v>
      </c>
      <c r="B901" s="191">
        <v>50</v>
      </c>
      <c r="C901" s="191" t="s">
        <v>7</v>
      </c>
      <c r="D901" s="191" t="s">
        <v>173</v>
      </c>
      <c r="E901" s="191">
        <v>1.88</v>
      </c>
      <c r="F901" s="191" t="s">
        <v>9</v>
      </c>
      <c r="G901" s="191" t="s">
        <v>3198</v>
      </c>
      <c r="H901" s="191" t="s">
        <v>3199</v>
      </c>
      <c r="I901" s="187" t="s">
        <v>3034</v>
      </c>
      <c r="J901" s="184">
        <f>IF(F901="USD", E901, E901 * IFERROR(VLOOKUP(F901, EXCHANGE_RATE!A:B, 2, FALSE), "Currency not found"))</f>
        <v>1.88</v>
      </c>
      <c r="K901" s="184">
        <f t="shared" si="83"/>
        <v>1.88</v>
      </c>
      <c r="L901" s="184">
        <f>IF(C901="MTS", B901, B901 * IFERROR(VLOOKUP(C901, 'QTY_CONVERSIONS '!A:B, 2, FALSE), "Units not  found"))</f>
        <v>0.05</v>
      </c>
      <c r="M901" s="185">
        <f t="shared" si="84"/>
        <v>94</v>
      </c>
      <c r="N901" s="143" t="str">
        <f>IFERROR(VLOOKUP(D901, Product_Category!A:B, 2, FALSE), "Uncategorized")</f>
        <v>SSG</v>
      </c>
      <c r="O901" s="186">
        <f t="shared" si="86"/>
        <v>1880</v>
      </c>
      <c r="P901" s="185">
        <f t="shared" si="85"/>
        <v>94</v>
      </c>
      <c r="Q901" s="143">
        <v>2023</v>
      </c>
      <c r="R901" s="143" t="str">
        <f>IFERROR(VLOOKUP(G901,'SOURCE COMPANY'!A:B, 2, FALSE), "")</f>
        <v>RLS INDIA</v>
      </c>
      <c r="S901" s="143" t="str">
        <f>IFERROR(VLOOKUP(H901,'CUSTOMER NAME'!A:B, 2, FALSE), "")</f>
        <v>FCS Nigeria LTD</v>
      </c>
    </row>
    <row r="902" spans="1:19">
      <c r="A902" s="191" t="s">
        <v>978</v>
      </c>
      <c r="B902" s="191">
        <v>75</v>
      </c>
      <c r="C902" s="191" t="s">
        <v>7</v>
      </c>
      <c r="D902" s="191" t="s">
        <v>1015</v>
      </c>
      <c r="E902" s="191">
        <v>3.56</v>
      </c>
      <c r="F902" s="191" t="s">
        <v>9</v>
      </c>
      <c r="G902" s="191" t="s">
        <v>3198</v>
      </c>
      <c r="H902" s="191" t="s">
        <v>3205</v>
      </c>
      <c r="I902" s="187" t="s">
        <v>3034</v>
      </c>
      <c r="J902" s="184">
        <f>IF(F902="USD", E902, E902 * IFERROR(VLOOKUP(F902, EXCHANGE_RATE!A:B, 2, FALSE), "Currency not found"))</f>
        <v>3.56</v>
      </c>
      <c r="K902" s="184">
        <f t="shared" si="83"/>
        <v>3.56</v>
      </c>
      <c r="L902" s="184">
        <f>IF(C902="MTS", B902, B902 * IFERROR(VLOOKUP(C902, 'QTY_CONVERSIONS '!A:B, 2, FALSE), "Units not  found"))</f>
        <v>7.4999999999999997E-2</v>
      </c>
      <c r="M902" s="185">
        <f t="shared" si="84"/>
        <v>267</v>
      </c>
      <c r="N902" s="143" t="str">
        <f>IFERROR(VLOOKUP(D902, Product_Category!A:B, 2, FALSE), "Uncategorized")</f>
        <v>MCC</v>
      </c>
      <c r="O902" s="186">
        <f t="shared" si="86"/>
        <v>3560</v>
      </c>
      <c r="P902" s="185">
        <f t="shared" si="85"/>
        <v>267</v>
      </c>
      <c r="Q902" s="143">
        <v>2023</v>
      </c>
      <c r="R902" s="143" t="str">
        <f>IFERROR(VLOOKUP(G902,'SOURCE COMPANY'!A:B, 2, FALSE), "")</f>
        <v>RLS INDIA</v>
      </c>
      <c r="S902" s="143" t="str">
        <f>IFERROR(VLOOKUP(H902,'CUSTOMER NAME'!A:B, 2, FALSE), "")</f>
        <v>FCS Nigeria LTD</v>
      </c>
    </row>
    <row r="903" spans="1:19">
      <c r="A903" s="191" t="s">
        <v>492</v>
      </c>
      <c r="B903" s="191">
        <v>10000</v>
      </c>
      <c r="C903" s="191" t="s">
        <v>7</v>
      </c>
      <c r="D903" s="191" t="s">
        <v>2718</v>
      </c>
      <c r="E903" s="191">
        <v>2.35</v>
      </c>
      <c r="F903" s="191" t="s">
        <v>9</v>
      </c>
      <c r="G903" s="191" t="s">
        <v>529</v>
      </c>
      <c r="H903" s="191" t="s">
        <v>3562</v>
      </c>
      <c r="I903" s="187" t="s">
        <v>3389</v>
      </c>
      <c r="J903" s="184">
        <f>IF(F903="USD", E903, E903 * IFERROR(VLOOKUP(F903, EXCHANGE_RATE!A:B, 2, FALSE), "Currency not found"))</f>
        <v>2.35</v>
      </c>
      <c r="K903" s="184">
        <f t="shared" si="83"/>
        <v>2.35</v>
      </c>
      <c r="L903" s="184">
        <f>IF(C903="MTS", B903, B903 * IFERROR(VLOOKUP(C903, 'QTY_CONVERSIONS '!A:B, 2, FALSE), "Units not  found"))</f>
        <v>10</v>
      </c>
      <c r="M903" s="185">
        <f t="shared" si="84"/>
        <v>23500</v>
      </c>
      <c r="N903" s="143" t="str">
        <f>IFERROR(VLOOKUP(D903, Product_Category!A:B, 2, FALSE), "Uncategorized")</f>
        <v>MCC</v>
      </c>
      <c r="O903" s="186">
        <f t="shared" si="86"/>
        <v>2350</v>
      </c>
      <c r="P903" s="185">
        <f t="shared" si="85"/>
        <v>23500</v>
      </c>
      <c r="Q903" s="143">
        <v>2023</v>
      </c>
      <c r="R903" s="143" t="str">
        <f>IFERROR(VLOOKUP(G903,'SOURCE COMPANY'!A:B, 2, FALSE), "")</f>
        <v>Ankit Pulps &amp; Boards</v>
      </c>
      <c r="S903" s="143" t="str">
        <f>IFERROR(VLOOKUP(H903,'CUSTOMER NAME'!A:B, 2, FALSE), "")</f>
        <v>FELIXSTOWE</v>
      </c>
    </row>
    <row r="904" spans="1:19">
      <c r="A904" s="87" t="s">
        <v>230</v>
      </c>
      <c r="B904" s="21">
        <v>30</v>
      </c>
      <c r="C904" s="87" t="s">
        <v>7</v>
      </c>
      <c r="D904" s="87" t="s">
        <v>2126</v>
      </c>
      <c r="E904" s="41">
        <v>8</v>
      </c>
      <c r="F904" s="87" t="s">
        <v>9</v>
      </c>
      <c r="G904" s="87" t="s">
        <v>1941</v>
      </c>
      <c r="H904" s="87" t="s">
        <v>2127</v>
      </c>
      <c r="I904" s="183" t="str">
        <f>I903</f>
        <v>October</v>
      </c>
      <c r="J904" s="184">
        <f>IF(F904="USD", E904, E904 * IFERROR(VLOOKUP(F904, EXCHANGE_RATE!A:B, 2, FALSE), "Currency not found"))</f>
        <v>8</v>
      </c>
      <c r="K904" s="184">
        <f t="shared" si="83"/>
        <v>8</v>
      </c>
      <c r="L904" s="184">
        <f>IF(C904="MTS", B904, B904 * IFERROR(VLOOKUP(C904, 'QTY_CONVERSIONS '!A:B, 2, FALSE), "Units not  found"))</f>
        <v>0.03</v>
      </c>
      <c r="M904" s="185">
        <f t="shared" si="84"/>
        <v>240</v>
      </c>
      <c r="N904" s="143" t="str">
        <f>IFERROR(VLOOKUP(D904, Product_Category!A:B, 2, FALSE), "Uncategorized")</f>
        <v>MCC</v>
      </c>
      <c r="O904" s="186">
        <f t="shared" si="86"/>
        <v>8000</v>
      </c>
      <c r="P904" s="185">
        <f t="shared" si="85"/>
        <v>240</v>
      </c>
      <c r="Q904" s="143">
        <v>2023</v>
      </c>
      <c r="R904" s="143" t="str">
        <f>IFERROR(VLOOKUP(G904,'SOURCE COMPANY'!A:B, 2, FALSE), "")</f>
        <v>LUPIN LIMITED</v>
      </c>
      <c r="S904" s="143" t="str">
        <f>IFERROR(VLOOKUP(H904,'CUSTOMER NAME'!A:B, 2, FALSE), "")</f>
        <v>FETTE COMPACTING</v>
      </c>
    </row>
    <row r="905" spans="1:19">
      <c r="A905" s="192" t="s">
        <v>3541</v>
      </c>
      <c r="B905" s="192">
        <v>25</v>
      </c>
      <c r="C905" s="192" t="s">
        <v>7</v>
      </c>
      <c r="D905" s="192" t="s">
        <v>19</v>
      </c>
      <c r="E905" s="192">
        <v>3.29</v>
      </c>
      <c r="F905" s="192" t="s">
        <v>9</v>
      </c>
      <c r="G905" s="192" t="s">
        <v>3104</v>
      </c>
      <c r="H905" s="192" t="s">
        <v>3542</v>
      </c>
      <c r="I905" s="187" t="s">
        <v>3658</v>
      </c>
      <c r="J905" s="184">
        <f>IF(F905="USD", E905, E905 * IFERROR(VLOOKUP(F905, EXCHANGE_RATE!A:B, 2, FALSE), "Currency not found"))</f>
        <v>3.29</v>
      </c>
      <c r="K905" s="184">
        <f t="shared" si="83"/>
        <v>3.29</v>
      </c>
      <c r="L905" s="184">
        <f>IF(C905="MTS", B905, B905 * IFERROR(VLOOKUP(C905, 'QTY_CONVERSIONS '!A:B, 2, FALSE), "Units not  found"))</f>
        <v>2.5000000000000001E-2</v>
      </c>
      <c r="M905" s="185">
        <f t="shared" si="84"/>
        <v>82.25</v>
      </c>
      <c r="N905" s="143" t="str">
        <f>IFERROR(VLOOKUP(D905, Product_Category!A:B, 2, FALSE), "Uncategorized")</f>
        <v>CMC</v>
      </c>
      <c r="O905" s="186">
        <f t="shared" si="86"/>
        <v>3290</v>
      </c>
      <c r="P905" s="185">
        <f t="shared" si="85"/>
        <v>82.25</v>
      </c>
      <c r="Q905" s="143">
        <v>2023</v>
      </c>
      <c r="R905" s="143" t="str">
        <f>IFERROR(VLOOKUP(G905,'SOURCE COMPANY'!A:B, 2, FALSE), "")</f>
        <v>FIZA HEALTHCARE</v>
      </c>
      <c r="S905" s="143" t="str">
        <f>IFERROR(VLOOKUP(H905,'CUSTOMER NAME'!A:B, 2, FALSE), "")</f>
        <v>FHC MEDICA SARL</v>
      </c>
    </row>
    <row r="906" spans="1:19">
      <c r="A906" s="191" t="s">
        <v>3541</v>
      </c>
      <c r="B906" s="191">
        <v>50</v>
      </c>
      <c r="C906" s="191" t="s">
        <v>7</v>
      </c>
      <c r="D906" s="191" t="s">
        <v>910</v>
      </c>
      <c r="E906" s="191">
        <v>1.68</v>
      </c>
      <c r="F906" s="191" t="s">
        <v>9</v>
      </c>
      <c r="G906" s="192" t="s">
        <v>3104</v>
      </c>
      <c r="H906" s="191" t="s">
        <v>3542</v>
      </c>
      <c r="I906" s="187" t="s">
        <v>3389</v>
      </c>
      <c r="J906" s="184">
        <f>IF(F906="USD", E906, E906 * IFERROR(VLOOKUP(F906, EXCHANGE_RATE!A:B, 2, FALSE), "Currency not found"))</f>
        <v>1.68</v>
      </c>
      <c r="K906" s="184">
        <f t="shared" si="83"/>
        <v>1.68</v>
      </c>
      <c r="L906" s="184">
        <f>IF(C906="MTS", B906, B906 * IFERROR(VLOOKUP(C906, 'QTY_CONVERSIONS '!A:B, 2, FALSE), "Units not  found"))</f>
        <v>0.05</v>
      </c>
      <c r="M906" s="185">
        <f t="shared" si="84"/>
        <v>84</v>
      </c>
      <c r="N906" s="143" t="str">
        <f>IFERROR(VLOOKUP(D906, Product_Category!A:B, 2, FALSE), "Uncategorized")</f>
        <v>MAGNESIUM STEARATE</v>
      </c>
      <c r="O906" s="186">
        <f t="shared" si="86"/>
        <v>1680</v>
      </c>
      <c r="P906" s="185">
        <f t="shared" si="85"/>
        <v>84</v>
      </c>
      <c r="Q906" s="143">
        <v>2023</v>
      </c>
      <c r="R906" s="143" t="str">
        <f>IFERROR(VLOOKUP(G906,'SOURCE COMPANY'!A:B, 2, FALSE), "")</f>
        <v>FIZA HEALTHCARE</v>
      </c>
      <c r="S906" s="143" t="str">
        <f>IFERROR(VLOOKUP(H906,'CUSTOMER NAME'!A:B, 2, FALSE), "")</f>
        <v>FHC MEDICA SARL</v>
      </c>
    </row>
    <row r="907" spans="1:19">
      <c r="A907" s="191" t="s">
        <v>3541</v>
      </c>
      <c r="B907" s="191">
        <v>25</v>
      </c>
      <c r="C907" s="191" t="s">
        <v>7</v>
      </c>
      <c r="D907" s="191" t="s">
        <v>3048</v>
      </c>
      <c r="E907" s="191">
        <v>1.92</v>
      </c>
      <c r="F907" s="191" t="s">
        <v>9</v>
      </c>
      <c r="G907" s="192" t="s">
        <v>3104</v>
      </c>
      <c r="H907" s="191" t="s">
        <v>3542</v>
      </c>
      <c r="I907" s="187" t="s">
        <v>3389</v>
      </c>
      <c r="J907" s="184">
        <f>IF(F907="USD", E907, E907 * IFERROR(VLOOKUP(F907, EXCHANGE_RATE!A:B, 2, FALSE), "Currency not found"))</f>
        <v>1.92</v>
      </c>
      <c r="K907" s="184">
        <f t="shared" si="83"/>
        <v>1.92</v>
      </c>
      <c r="L907" s="184">
        <f>IF(C907="MTS", B907, B907 * IFERROR(VLOOKUP(C907, 'QTY_CONVERSIONS '!A:B, 2, FALSE), "Units not  found"))</f>
        <v>2.5000000000000001E-2</v>
      </c>
      <c r="M907" s="185">
        <f t="shared" si="84"/>
        <v>48</v>
      </c>
      <c r="N907" s="143" t="str">
        <f>IFERROR(VLOOKUP(D907, Product_Category!A:B, 2, FALSE), "Uncategorized")</f>
        <v>CROSCARMELLOSE SODIUM</v>
      </c>
      <c r="O907" s="186">
        <f t="shared" si="86"/>
        <v>1920</v>
      </c>
      <c r="P907" s="185">
        <f t="shared" si="85"/>
        <v>48</v>
      </c>
      <c r="Q907" s="143">
        <v>2023</v>
      </c>
      <c r="R907" s="143" t="str">
        <f>IFERROR(VLOOKUP(G907,'SOURCE COMPANY'!A:B, 2, FALSE), "")</f>
        <v>FIZA HEALTHCARE</v>
      </c>
      <c r="S907" s="143" t="str">
        <f>IFERROR(VLOOKUP(H907,'CUSTOMER NAME'!A:B, 2, FALSE), "")</f>
        <v>FHC MEDICA SARL</v>
      </c>
    </row>
    <row r="908" spans="1:19">
      <c r="A908" s="191" t="s">
        <v>3541</v>
      </c>
      <c r="B908" s="191">
        <v>25</v>
      </c>
      <c r="C908" s="191" t="s">
        <v>7</v>
      </c>
      <c r="D908" s="191" t="s">
        <v>19</v>
      </c>
      <c r="E908" s="191">
        <v>2.88</v>
      </c>
      <c r="F908" s="191" t="s">
        <v>9</v>
      </c>
      <c r="G908" s="192" t="s">
        <v>3104</v>
      </c>
      <c r="H908" s="191" t="s">
        <v>3542</v>
      </c>
      <c r="I908" s="187" t="s">
        <v>3389</v>
      </c>
      <c r="J908" s="184">
        <f>IF(F908="USD", E908, E908 * IFERROR(VLOOKUP(F908, EXCHANGE_RATE!A:B, 2, FALSE), "Currency not found"))</f>
        <v>2.88</v>
      </c>
      <c r="K908" s="184">
        <f t="shared" si="83"/>
        <v>2.88</v>
      </c>
      <c r="L908" s="184">
        <f>IF(C908="MTS", B908, B908 * IFERROR(VLOOKUP(C908, 'QTY_CONVERSIONS '!A:B, 2, FALSE), "Units not  found"))</f>
        <v>2.5000000000000001E-2</v>
      </c>
      <c r="M908" s="185">
        <f t="shared" si="84"/>
        <v>72</v>
      </c>
      <c r="N908" s="143" t="str">
        <f>IFERROR(VLOOKUP(D908, Product_Category!A:B, 2, FALSE), "Uncategorized")</f>
        <v>CMC</v>
      </c>
      <c r="O908" s="186">
        <f t="shared" si="86"/>
        <v>2880</v>
      </c>
      <c r="P908" s="185">
        <f t="shared" si="85"/>
        <v>72</v>
      </c>
      <c r="Q908" s="143">
        <v>2023</v>
      </c>
      <c r="R908" s="143" t="str">
        <f>IFERROR(VLOOKUP(G908,'SOURCE COMPANY'!A:B, 2, FALSE), "")</f>
        <v>FIZA HEALTHCARE</v>
      </c>
      <c r="S908" s="143" t="str">
        <f>IFERROR(VLOOKUP(H908,'CUSTOMER NAME'!A:B, 2, FALSE), "")</f>
        <v>FHC MEDICA SARL</v>
      </c>
    </row>
    <row r="909" spans="1:19">
      <c r="A909" s="191" t="s">
        <v>3541</v>
      </c>
      <c r="B909" s="191">
        <v>25</v>
      </c>
      <c r="C909" s="191" t="s">
        <v>7</v>
      </c>
      <c r="D909" s="191" t="s">
        <v>266</v>
      </c>
      <c r="E909" s="191">
        <v>1.44</v>
      </c>
      <c r="F909" s="191" t="s">
        <v>9</v>
      </c>
      <c r="G909" s="192" t="s">
        <v>3104</v>
      </c>
      <c r="H909" s="191" t="s">
        <v>3542</v>
      </c>
      <c r="I909" s="187" t="s">
        <v>3389</v>
      </c>
      <c r="J909" s="184">
        <f>IF(F909="USD", E909, E909 * IFERROR(VLOOKUP(F909, EXCHANGE_RATE!A:B, 2, FALSE), "Currency not found"))</f>
        <v>1.44</v>
      </c>
      <c r="K909" s="184">
        <f t="shared" si="83"/>
        <v>1.44</v>
      </c>
      <c r="L909" s="184">
        <f>IF(C909="MTS", B909, B909 * IFERROR(VLOOKUP(C909, 'QTY_CONVERSIONS '!A:B, 2, FALSE), "Units not  found"))</f>
        <v>2.5000000000000001E-2</v>
      </c>
      <c r="M909" s="185">
        <f t="shared" si="84"/>
        <v>36</v>
      </c>
      <c r="N909" s="143" t="str">
        <f>IFERROR(VLOOKUP(D909, Product_Category!A:B, 2, FALSE), "Uncategorized")</f>
        <v>MCC</v>
      </c>
      <c r="O909" s="186">
        <f t="shared" si="86"/>
        <v>1440</v>
      </c>
      <c r="P909" s="185">
        <f t="shared" si="85"/>
        <v>36</v>
      </c>
      <c r="Q909" s="143">
        <v>2023</v>
      </c>
      <c r="R909" s="143" t="str">
        <f>IFERROR(VLOOKUP(G909,'SOURCE COMPANY'!A:B, 2, FALSE), "")</f>
        <v>FIZA HEALTHCARE</v>
      </c>
      <c r="S909" s="143" t="str">
        <f>IFERROR(VLOOKUP(H909,'CUSTOMER NAME'!A:B, 2, FALSE), "")</f>
        <v>FHC MEDICA SARL</v>
      </c>
    </row>
    <row r="910" spans="1:19">
      <c r="A910" s="191" t="s">
        <v>1064</v>
      </c>
      <c r="B910" s="191">
        <v>400</v>
      </c>
      <c r="C910" s="191" t="s">
        <v>7</v>
      </c>
      <c r="D910" s="191" t="s">
        <v>19</v>
      </c>
      <c r="E910" s="191">
        <v>3.3</v>
      </c>
      <c r="F910" s="191" t="s">
        <v>9</v>
      </c>
      <c r="G910" s="191" t="s">
        <v>3557</v>
      </c>
      <c r="H910" s="191" t="s">
        <v>3558</v>
      </c>
      <c r="I910" s="187" t="s">
        <v>3389</v>
      </c>
      <c r="J910" s="184">
        <f>IF(F910="USD", E910, E910 * IFERROR(VLOOKUP(F910, EXCHANGE_RATE!A:B, 2, FALSE), "Currency not found"))</f>
        <v>3.3</v>
      </c>
      <c r="K910" s="184">
        <f t="shared" si="83"/>
        <v>3.3</v>
      </c>
      <c r="L910" s="184">
        <f>IF(C910="MTS", B910, B910 * IFERROR(VLOOKUP(C910, 'QTY_CONVERSIONS '!A:B, 2, FALSE), "Units not  found"))</f>
        <v>0.4</v>
      </c>
      <c r="M910" s="185">
        <f t="shared" si="84"/>
        <v>1320</v>
      </c>
      <c r="N910" s="143" t="str">
        <f>IFERROR(VLOOKUP(D910, Product_Category!A:B, 2, FALSE), "Uncategorized")</f>
        <v>CMC</v>
      </c>
      <c r="O910" s="186">
        <f t="shared" si="86"/>
        <v>3300</v>
      </c>
      <c r="P910" s="185">
        <f t="shared" si="85"/>
        <v>1320</v>
      </c>
      <c r="Q910" s="143">
        <v>2023</v>
      </c>
      <c r="R910" s="143" t="str">
        <f>IFERROR(VLOOKUP(G910,'SOURCE COMPANY'!A:B, 2, FALSE), "")</f>
        <v>SHRIJI ENTERPRISE</v>
      </c>
      <c r="S910" s="143" t="str">
        <f>IFERROR(VLOOKUP(H910,'CUSTOMER NAME'!A:B, 2, FALSE), "")</f>
        <v>FIDODIDO INDUSTRIES</v>
      </c>
    </row>
    <row r="911" spans="1:19">
      <c r="A911" s="188" t="s">
        <v>1044</v>
      </c>
      <c r="B911" s="188">
        <v>2000</v>
      </c>
      <c r="C911" s="188" t="s">
        <v>7</v>
      </c>
      <c r="D911" s="188" t="s">
        <v>19</v>
      </c>
      <c r="E911" s="188">
        <v>4.12</v>
      </c>
      <c r="F911" s="188" t="s">
        <v>9</v>
      </c>
      <c r="G911" s="191" t="s">
        <v>3249</v>
      </c>
      <c r="H911" s="188" t="s">
        <v>3250</v>
      </c>
      <c r="I911" s="187" t="s">
        <v>3034</v>
      </c>
      <c r="J911" s="184">
        <f>IF(F911="USD", E911, E911 * IFERROR(VLOOKUP(F911, EXCHANGE_RATE!A:B, 2, FALSE), "Currency not found"))</f>
        <v>4.12</v>
      </c>
      <c r="K911" s="184">
        <f t="shared" si="83"/>
        <v>4.12</v>
      </c>
      <c r="L911" s="184">
        <f>IF(C911="MTS", B911, B911 * IFERROR(VLOOKUP(C911, 'QTY_CONVERSIONS '!A:B, 2, FALSE), "Units not  found"))</f>
        <v>2</v>
      </c>
      <c r="M911" s="185">
        <f t="shared" si="84"/>
        <v>8240</v>
      </c>
      <c r="N911" s="143" t="str">
        <f>IFERROR(VLOOKUP(D911, Product_Category!A:B, 2, FALSE), "Uncategorized")</f>
        <v>CMC</v>
      </c>
      <c r="O911" s="186">
        <f t="shared" si="86"/>
        <v>4120</v>
      </c>
      <c r="P911" s="185">
        <f t="shared" si="85"/>
        <v>8240</v>
      </c>
      <c r="Q911" s="143">
        <v>2023</v>
      </c>
      <c r="R911" s="143" t="str">
        <f>IFERROR(VLOOKUP(G911,'SOURCE COMPANY'!A:B, 2, FALSE), "")</f>
        <v>RASAYAN IMPEX</v>
      </c>
      <c r="S911" s="143" t="str">
        <f>IFERROR(VLOOKUP(H911,'CUSTOMER NAME'!A:B, 2, FALSE), "")</f>
        <v>FINEX INVESTMENT</v>
      </c>
    </row>
    <row r="912" spans="1:19">
      <c r="A912" s="192" t="s">
        <v>752</v>
      </c>
      <c r="B912" s="192">
        <v>500</v>
      </c>
      <c r="C912" s="192" t="s">
        <v>7</v>
      </c>
      <c r="D912" s="192" t="s">
        <v>798</v>
      </c>
      <c r="E912" s="192">
        <v>2.2999999999999998</v>
      </c>
      <c r="F912" s="192" t="s">
        <v>9</v>
      </c>
      <c r="G912" s="192" t="s">
        <v>2702</v>
      </c>
      <c r="H912" s="192" t="s">
        <v>3985</v>
      </c>
      <c r="I912" s="187" t="s">
        <v>3893</v>
      </c>
      <c r="J912" s="184">
        <f>IF(F912="USD", E912, E912 * IFERROR(VLOOKUP(F912, EXCHANGE_RATE!A:B, 2, FALSE), "Currency not found"))</f>
        <v>2.2999999999999998</v>
      </c>
      <c r="K912" s="184">
        <f t="shared" si="83"/>
        <v>2.2999999999999998</v>
      </c>
      <c r="L912" s="184">
        <f>IF(C912="MTS", B912, B912 * IFERROR(VLOOKUP(C912, 'QTY_CONVERSIONS '!A:B, 2, FALSE), "Units not  found"))</f>
        <v>0.5</v>
      </c>
      <c r="M912" s="185">
        <f t="shared" si="84"/>
        <v>1150</v>
      </c>
      <c r="N912" s="143" t="str">
        <f>IFERROR(VLOOKUP(D912, Product_Category!A:B, 2, FALSE), "Uncategorized")</f>
        <v>CMC</v>
      </c>
      <c r="O912" s="186">
        <f t="shared" si="86"/>
        <v>2300</v>
      </c>
      <c r="P912" s="185">
        <f t="shared" si="85"/>
        <v>1150</v>
      </c>
      <c r="Q912" s="143">
        <v>2023</v>
      </c>
      <c r="R912" s="143" t="str">
        <f>IFERROR(VLOOKUP(G912,'SOURCE COMPANY'!A:B, 2, FALSE), "")</f>
        <v>Cellulose Sollutions</v>
      </c>
      <c r="S912" s="143" t="str">
        <f>IFERROR(VLOOKUP(H912,'CUSTOMER NAME'!A:B, 2, FALSE), "")</f>
        <v>FIRECLAY FACTORY</v>
      </c>
    </row>
    <row r="913" spans="1:19">
      <c r="A913" s="192" t="s">
        <v>1012</v>
      </c>
      <c r="B913" s="192">
        <v>1</v>
      </c>
      <c r="C913" s="192" t="s">
        <v>7</v>
      </c>
      <c r="D913" s="192" t="s">
        <v>3897</v>
      </c>
      <c r="E913" s="192">
        <v>7</v>
      </c>
      <c r="F913" s="192" t="s">
        <v>9</v>
      </c>
      <c r="G913" s="192" t="s">
        <v>319</v>
      </c>
      <c r="H913" s="192" t="s">
        <v>3975</v>
      </c>
      <c r="I913" s="187" t="s">
        <v>3893</v>
      </c>
      <c r="J913" s="184">
        <f>IF(F913="USD", E913, E913 * IFERROR(VLOOKUP(F913, EXCHANGE_RATE!A:B, 2, FALSE), "Currency not found"))</f>
        <v>7</v>
      </c>
      <c r="K913" s="184">
        <f t="shared" si="83"/>
        <v>7</v>
      </c>
      <c r="L913" s="184">
        <f>IF(C913="MTS", B913, B913 * IFERROR(VLOOKUP(C913, 'QTY_CONVERSIONS '!A:B, 2, FALSE), "Units not  found"))</f>
        <v>1E-3</v>
      </c>
      <c r="M913" s="185">
        <f t="shared" si="84"/>
        <v>7</v>
      </c>
      <c r="N913" s="143" t="str">
        <f>IFERROR(VLOOKUP(D913, Product_Category!A:B, 2, FALSE), "Uncategorized")</f>
        <v>CROSCARMELLOSE SODIUM</v>
      </c>
      <c r="O913" s="186">
        <f t="shared" si="86"/>
        <v>7000</v>
      </c>
      <c r="P913" s="185">
        <f t="shared" si="85"/>
        <v>7</v>
      </c>
      <c r="Q913" s="143">
        <v>2023</v>
      </c>
      <c r="R913" s="143" t="str">
        <f>IFERROR(VLOOKUP(G913,'SOURCE COMPANY'!A:B, 2, FALSE), "")</f>
        <v>VASA PHARMA</v>
      </c>
      <c r="S913" s="143" t="str">
        <f>IFERROR(VLOOKUP(H913,'CUSTOMER NAME'!A:B, 2, FALSE), "")</f>
        <v>FIRM PROTEK-SVM</v>
      </c>
    </row>
    <row r="914" spans="1:19">
      <c r="A914" s="191" t="s">
        <v>978</v>
      </c>
      <c r="B914" s="191">
        <v>2000</v>
      </c>
      <c r="C914" s="191" t="s">
        <v>7</v>
      </c>
      <c r="D914" s="191" t="s">
        <v>3048</v>
      </c>
      <c r="E914" s="191">
        <v>3.1</v>
      </c>
      <c r="F914" s="191" t="s">
        <v>9</v>
      </c>
      <c r="G914" s="87" t="s">
        <v>1556</v>
      </c>
      <c r="H914" s="191" t="s">
        <v>3204</v>
      </c>
      <c r="I914" s="187" t="s">
        <v>3034</v>
      </c>
      <c r="J914" s="184">
        <f>IF(F914="USD", E914, E914 * IFERROR(VLOOKUP(F914, EXCHANGE_RATE!A:B, 2, FALSE), "Currency not found"))</f>
        <v>3.1</v>
      </c>
      <c r="K914" s="184">
        <f t="shared" si="83"/>
        <v>3.1</v>
      </c>
      <c r="L914" s="184">
        <f>IF(C914="MTS", B914, B914 * IFERROR(VLOOKUP(C914, 'QTY_CONVERSIONS '!A:B, 2, FALSE), "Units not  found"))</f>
        <v>2</v>
      </c>
      <c r="M914" s="185">
        <f t="shared" si="84"/>
        <v>6200</v>
      </c>
      <c r="N914" s="143" t="str">
        <f>IFERROR(VLOOKUP(D914, Product_Category!A:B, 2, FALSE), "Uncategorized")</f>
        <v>CROSCARMELLOSE SODIUM</v>
      </c>
      <c r="O914" s="186">
        <f t="shared" si="86"/>
        <v>3100</v>
      </c>
      <c r="P914" s="185">
        <f t="shared" si="85"/>
        <v>6200</v>
      </c>
      <c r="Q914" s="143">
        <v>2023</v>
      </c>
      <c r="R914" s="143" t="str">
        <f>IFERROR(VLOOKUP(G914,'SOURCE COMPANY'!A:B, 2, FALSE), "")</f>
        <v>DIVYA PHARMA</v>
      </c>
      <c r="S914" s="143" t="str">
        <f>IFERROR(VLOOKUP(H914,'CUSTOMER NAME'!A:B, 2, FALSE), "")</f>
        <v>FIRST CITY BANK</v>
      </c>
    </row>
    <row r="915" spans="1:19">
      <c r="A915" s="191" t="s">
        <v>978</v>
      </c>
      <c r="B915" s="191">
        <v>2000</v>
      </c>
      <c r="C915" s="191" t="s">
        <v>7</v>
      </c>
      <c r="D915" s="191" t="s">
        <v>611</v>
      </c>
      <c r="E915" s="191">
        <v>1.87</v>
      </c>
      <c r="F915" s="191" t="s">
        <v>9</v>
      </c>
      <c r="G915" s="87" t="s">
        <v>1556</v>
      </c>
      <c r="H915" s="191" t="s">
        <v>3206</v>
      </c>
      <c r="I915" s="187" t="s">
        <v>3034</v>
      </c>
      <c r="J915" s="184">
        <f>IF(F915="USD", E915, E915 * IFERROR(VLOOKUP(F915, EXCHANGE_RATE!A:B, 2, FALSE), "Currency not found"))</f>
        <v>1.87</v>
      </c>
      <c r="K915" s="184">
        <f t="shared" si="83"/>
        <v>1.87</v>
      </c>
      <c r="L915" s="184">
        <f>IF(C915="MTS", B915, B915 * IFERROR(VLOOKUP(C915, 'QTY_CONVERSIONS '!A:B, 2, FALSE), "Units not  found"))</f>
        <v>2</v>
      </c>
      <c r="M915" s="185">
        <f t="shared" si="84"/>
        <v>3740</v>
      </c>
      <c r="N915" s="143" t="str">
        <f>IFERROR(VLOOKUP(D915, Product_Category!A:B, 2, FALSE), "Uncategorized")</f>
        <v>MCC</v>
      </c>
      <c r="O915" s="186">
        <f t="shared" si="86"/>
        <v>1870</v>
      </c>
      <c r="P915" s="185">
        <f t="shared" si="85"/>
        <v>3740</v>
      </c>
      <c r="Q915" s="143">
        <v>2023</v>
      </c>
      <c r="R915" s="143" t="str">
        <f>IFERROR(VLOOKUP(G915,'SOURCE COMPANY'!A:B, 2, FALSE), "")</f>
        <v>DIVYA PHARMA</v>
      </c>
      <c r="S915" s="143" t="str">
        <f>IFERROR(VLOOKUP(H915,'CUSTOMER NAME'!A:B, 2, FALSE), "")</f>
        <v>FIRST CITY MONUMENT BANK</v>
      </c>
    </row>
    <row r="916" spans="1:19">
      <c r="A916" s="191" t="s">
        <v>816</v>
      </c>
      <c r="B916" s="191">
        <v>3000</v>
      </c>
      <c r="C916" s="191" t="s">
        <v>7</v>
      </c>
      <c r="D916" s="191" t="s">
        <v>910</v>
      </c>
      <c r="E916" s="191">
        <v>2.5099999999999998</v>
      </c>
      <c r="F916" s="191" t="s">
        <v>9</v>
      </c>
      <c r="G916" s="192" t="s">
        <v>319</v>
      </c>
      <c r="H916" s="191" t="s">
        <v>3395</v>
      </c>
      <c r="I916" s="187" t="s">
        <v>3389</v>
      </c>
      <c r="J916" s="184">
        <f>IF(F916="USD", E916, E916 * IFERROR(VLOOKUP(F916, EXCHANGE_RATE!A:B, 2, FALSE), "Currency not found"))</f>
        <v>2.5099999999999998</v>
      </c>
      <c r="K916" s="184">
        <f t="shared" si="83"/>
        <v>2.5099999999999998</v>
      </c>
      <c r="L916" s="184">
        <f>IF(C916="MTS", B916, B916 * IFERROR(VLOOKUP(C916, 'QTY_CONVERSIONS '!A:B, 2, FALSE), "Units not  found"))</f>
        <v>3</v>
      </c>
      <c r="M916" s="185">
        <f t="shared" si="84"/>
        <v>7529.9999999999991</v>
      </c>
      <c r="N916" s="143" t="str">
        <f>IFERROR(VLOOKUP(D916, Product_Category!A:B, 2, FALSE), "Uncategorized")</f>
        <v>MAGNESIUM STEARATE</v>
      </c>
      <c r="O916" s="186">
        <f t="shared" si="86"/>
        <v>2510</v>
      </c>
      <c r="P916" s="185">
        <f t="shared" si="85"/>
        <v>7530</v>
      </c>
      <c r="Q916" s="143">
        <v>2023</v>
      </c>
      <c r="R916" s="143" t="str">
        <f>IFERROR(VLOOKUP(G916,'SOURCE COMPANY'!A:B, 2, FALSE), "")</f>
        <v>VASA PHARMA</v>
      </c>
      <c r="S916" s="143" t="str">
        <f>IFERROR(VLOOKUP(H916,'CUSTOMER NAME'!A:B, 2, FALSE), "")</f>
        <v>FIRST SECURITY ISLAMI BANK</v>
      </c>
    </row>
    <row r="917" spans="1:19">
      <c r="A917" s="192" t="s">
        <v>929</v>
      </c>
      <c r="B917" s="192">
        <v>100</v>
      </c>
      <c r="C917" s="192" t="s">
        <v>7</v>
      </c>
      <c r="D917" s="192" t="s">
        <v>2776</v>
      </c>
      <c r="E917" s="192">
        <v>323.39999999999998</v>
      </c>
      <c r="F917" s="192" t="s">
        <v>1730</v>
      </c>
      <c r="G917" s="85" t="s">
        <v>930</v>
      </c>
      <c r="H917" s="192" t="s">
        <v>945</v>
      </c>
      <c r="I917" s="187" t="s">
        <v>2670</v>
      </c>
      <c r="J917" s="184">
        <f>IF(F917="USD", E917, E917 * IFERROR(VLOOKUP(F917, EXCHANGE_RATE!A:B, 2, FALSE), "Currency not found"))</f>
        <v>3.8807999999999998</v>
      </c>
      <c r="K917" s="184">
        <f t="shared" si="83"/>
        <v>3.8899999999999997</v>
      </c>
      <c r="L917" s="184">
        <f>IF(C917="MTS", B917, B917 * IFERROR(VLOOKUP(C917, 'QTY_CONVERSIONS '!A:B, 2, FALSE), "Units not  found"))</f>
        <v>0.1</v>
      </c>
      <c r="M917" s="185">
        <f t="shared" si="84"/>
        <v>388.99999999999994</v>
      </c>
      <c r="N917" s="143" t="str">
        <f>IFERROR(VLOOKUP(D917, Product_Category!A:B, 2, FALSE), "Uncategorized")</f>
        <v>CMC</v>
      </c>
      <c r="O917" s="186">
        <f t="shared" si="86"/>
        <v>3889.9999999999995</v>
      </c>
      <c r="P917" s="185">
        <f t="shared" si="85"/>
        <v>389</v>
      </c>
      <c r="Q917" s="143">
        <v>2023</v>
      </c>
      <c r="R917" s="143" t="str">
        <f>IFERROR(VLOOKUP(G917,'SOURCE COMPANY'!A:B, 2, FALSE), "")</f>
        <v>DRUG CENTRE DELHI</v>
      </c>
      <c r="S917" s="143" t="str">
        <f>IFERROR(VLOOKUP(H917,'CUSTOMER NAME'!A:B, 2, FALSE), "")</f>
        <v>FLEUR HIMALAYAN</v>
      </c>
    </row>
    <row r="918" spans="1:19">
      <c r="A918" s="85" t="s">
        <v>929</v>
      </c>
      <c r="B918" s="85">
        <v>1000</v>
      </c>
      <c r="C918" s="85" t="s">
        <v>7</v>
      </c>
      <c r="D918" s="85" t="s">
        <v>19</v>
      </c>
      <c r="E918" s="248">
        <v>141.94</v>
      </c>
      <c r="F918" s="85" t="s">
        <v>1730</v>
      </c>
      <c r="G918" s="85" t="s">
        <v>930</v>
      </c>
      <c r="H918" s="85" t="s">
        <v>945</v>
      </c>
      <c r="I918" s="183" t="str">
        <f>I917</f>
        <v>August</v>
      </c>
      <c r="J918" s="184">
        <f>IF(F918="USD", E918, E918 * IFERROR(VLOOKUP(F918, EXCHANGE_RATE!A:B, 2, FALSE), "Currency not found"))</f>
        <v>1.7032799999999999</v>
      </c>
      <c r="K918" s="184">
        <f t="shared" si="83"/>
        <v>1.71</v>
      </c>
      <c r="L918" s="184">
        <f>IF(C918="MTS", B918, B918 * IFERROR(VLOOKUP(C918, 'QTY_CONVERSIONS '!A:B, 2, FALSE), "Units not  found"))</f>
        <v>1</v>
      </c>
      <c r="M918" s="185">
        <f t="shared" si="84"/>
        <v>1710</v>
      </c>
      <c r="N918" s="143" t="str">
        <f>IFERROR(VLOOKUP(D918, Product_Category!A:B, 2, FALSE), "Uncategorized")</f>
        <v>CMC</v>
      </c>
      <c r="O918" s="186">
        <f t="shared" si="86"/>
        <v>1710</v>
      </c>
      <c r="P918" s="185">
        <f t="shared" si="85"/>
        <v>1710</v>
      </c>
      <c r="Q918" s="143">
        <v>2023</v>
      </c>
      <c r="R918" s="143" t="str">
        <f>IFERROR(VLOOKUP(G918,'SOURCE COMPANY'!A:B, 2, FALSE), "")</f>
        <v>DRUG CENTRE DELHI</v>
      </c>
      <c r="S918" s="143" t="str">
        <f>IFERROR(VLOOKUP(H918,'CUSTOMER NAME'!A:B, 2, FALSE), "")</f>
        <v>FLEUR HIMALAYAN</v>
      </c>
    </row>
    <row r="919" spans="1:19">
      <c r="A919" s="192" t="s">
        <v>929</v>
      </c>
      <c r="B919" s="192">
        <v>225</v>
      </c>
      <c r="C919" s="192" t="s">
        <v>7</v>
      </c>
      <c r="D919" s="192" t="s">
        <v>19</v>
      </c>
      <c r="E919" s="192">
        <v>3.76</v>
      </c>
      <c r="F919" s="192" t="s">
        <v>9</v>
      </c>
      <c r="G919" s="85" t="s">
        <v>930</v>
      </c>
      <c r="H919" s="192" t="s">
        <v>945</v>
      </c>
      <c r="I919" s="187" t="s">
        <v>3658</v>
      </c>
      <c r="J919" s="184">
        <f>IF(F919="USD", E919, E919 * IFERROR(VLOOKUP(F919, EXCHANGE_RATE!A:B, 2, FALSE), "Currency not found"))</f>
        <v>3.76</v>
      </c>
      <c r="K919" s="184">
        <f t="shared" si="83"/>
        <v>3.76</v>
      </c>
      <c r="L919" s="184">
        <f>IF(C919="MTS", B919, B919 * IFERROR(VLOOKUP(C919, 'QTY_CONVERSIONS '!A:B, 2, FALSE), "Units not  found"))</f>
        <v>0.22500000000000001</v>
      </c>
      <c r="M919" s="185">
        <f t="shared" si="84"/>
        <v>846</v>
      </c>
      <c r="N919" s="143" t="str">
        <f>IFERROR(VLOOKUP(D919, Product_Category!A:B, 2, FALSE), "Uncategorized")</f>
        <v>CMC</v>
      </c>
      <c r="O919" s="186">
        <f t="shared" si="86"/>
        <v>3760</v>
      </c>
      <c r="P919" s="185">
        <f t="shared" si="85"/>
        <v>846</v>
      </c>
      <c r="Q919" s="143">
        <v>2023</v>
      </c>
      <c r="R919" s="143" t="str">
        <f>IFERROR(VLOOKUP(G919,'SOURCE COMPANY'!A:B, 2, FALSE), "")</f>
        <v>DRUG CENTRE DELHI</v>
      </c>
      <c r="S919" s="143" t="str">
        <f>IFERROR(VLOOKUP(H919,'CUSTOMER NAME'!A:B, 2, FALSE), "")</f>
        <v>FLEUR HIMALAYAN</v>
      </c>
    </row>
    <row r="920" spans="1:19">
      <c r="A920" s="87" t="s">
        <v>1522</v>
      </c>
      <c r="B920" s="87">
        <v>100</v>
      </c>
      <c r="C920" s="87" t="s">
        <v>7</v>
      </c>
      <c r="D920" s="87" t="s">
        <v>1468</v>
      </c>
      <c r="E920" s="44">
        <v>200</v>
      </c>
      <c r="F920" s="87" t="s">
        <v>1730</v>
      </c>
      <c r="G920" s="87" t="s">
        <v>652</v>
      </c>
      <c r="H920" s="87" t="s">
        <v>945</v>
      </c>
      <c r="I920" s="183" t="str">
        <f>I919</f>
        <v>November</v>
      </c>
      <c r="J920" s="184">
        <f>IF(F920="USD", E920, E920 * IFERROR(VLOOKUP(F920, EXCHANGE_RATE!A:B, 2, FALSE), "Currency not found"))</f>
        <v>2.4</v>
      </c>
      <c r="K920" s="184">
        <f t="shared" si="83"/>
        <v>2.4</v>
      </c>
      <c r="L920" s="184">
        <f>IF(C920="MTS", B920, B920 * IFERROR(VLOOKUP(C920, 'QTY_CONVERSIONS '!A:B, 2, FALSE), "Units not  found"))</f>
        <v>0.1</v>
      </c>
      <c r="M920" s="185">
        <f t="shared" si="84"/>
        <v>240</v>
      </c>
      <c r="N920" s="143" t="str">
        <f>IFERROR(VLOOKUP(D920, Product_Category!A:B, 2, FALSE), "Uncategorized")</f>
        <v>MCC</v>
      </c>
      <c r="O920" s="186">
        <f t="shared" si="86"/>
        <v>2400</v>
      </c>
      <c r="P920" s="185">
        <f t="shared" si="85"/>
        <v>240</v>
      </c>
      <c r="Q920" s="143">
        <v>2023</v>
      </c>
      <c r="R920" s="143" t="str">
        <f>IFERROR(VLOOKUP(G920,'SOURCE COMPANY'!A:B, 2, FALSE), "")</f>
        <v>JAYANA PHARMA</v>
      </c>
      <c r="S920" s="143" t="str">
        <f>IFERROR(VLOOKUP(H920,'CUSTOMER NAME'!A:B, 2, FALSE), "")</f>
        <v>FLEUR HIMALAYAN</v>
      </c>
    </row>
    <row r="921" spans="1:19">
      <c r="A921" s="191" t="s">
        <v>978</v>
      </c>
      <c r="B921" s="191">
        <v>225</v>
      </c>
      <c r="C921" s="191" t="s">
        <v>7</v>
      </c>
      <c r="D921" s="191" t="s">
        <v>3432</v>
      </c>
      <c r="E921" s="191">
        <v>9.52</v>
      </c>
      <c r="F921" s="191" t="s">
        <v>9</v>
      </c>
      <c r="G921" s="87" t="s">
        <v>1556</v>
      </c>
      <c r="H921" s="191" t="s">
        <v>3508</v>
      </c>
      <c r="I921" s="187" t="s">
        <v>3389</v>
      </c>
      <c r="J921" s="184">
        <f>IF(F921="USD", E921, E921 * IFERROR(VLOOKUP(F921, EXCHANGE_RATE!A:B, 2, FALSE), "Currency not found"))</f>
        <v>9.52</v>
      </c>
      <c r="K921" s="184">
        <f t="shared" si="83"/>
        <v>9.52</v>
      </c>
      <c r="L921" s="184">
        <f>IF(C921="MTS", B921, B921 * IFERROR(VLOOKUP(C921, 'QTY_CONVERSIONS '!A:B, 2, FALSE), "Units not  found"))</f>
        <v>0.22500000000000001</v>
      </c>
      <c r="M921" s="185">
        <f t="shared" si="84"/>
        <v>2142</v>
      </c>
      <c r="N921" s="143" t="str">
        <f>IFERROR(VLOOKUP(D921, Product_Category!A:B, 2, FALSE), "Uncategorized")</f>
        <v>CROSCARMELLOSE SODIUM</v>
      </c>
      <c r="O921" s="186">
        <f t="shared" si="86"/>
        <v>9520</v>
      </c>
      <c r="P921" s="185">
        <f t="shared" si="85"/>
        <v>2142</v>
      </c>
      <c r="Q921" s="143">
        <v>2023</v>
      </c>
      <c r="R921" s="143" t="str">
        <f>IFERROR(VLOOKUP(G921,'SOURCE COMPANY'!A:B, 2, FALSE), "")</f>
        <v>DIVYA PHARMA</v>
      </c>
      <c r="S921" s="143" t="str">
        <f>IFERROR(VLOOKUP(H921,'CUSTOMER NAME'!A:B, 2, FALSE), "")</f>
        <v>FLORENCE FENNEL RESOURCES</v>
      </c>
    </row>
    <row r="922" spans="1:19">
      <c r="A922" s="87" t="s">
        <v>929</v>
      </c>
      <c r="B922" s="87">
        <v>125</v>
      </c>
      <c r="C922" s="87" t="s">
        <v>7</v>
      </c>
      <c r="D922" s="87" t="s">
        <v>680</v>
      </c>
      <c r="E922" s="248">
        <v>184</v>
      </c>
      <c r="F922" s="87" t="s">
        <v>1730</v>
      </c>
      <c r="G922" s="87" t="s">
        <v>652</v>
      </c>
      <c r="H922" s="87" t="s">
        <v>1280</v>
      </c>
      <c r="I922" s="183" t="str">
        <f>I921</f>
        <v>October</v>
      </c>
      <c r="J922" s="184">
        <f>IF(F922="USD", E922, E922 * IFERROR(VLOOKUP(F922, EXCHANGE_RATE!A:B, 2, FALSE), "Currency not found"))</f>
        <v>2.2080000000000002</v>
      </c>
      <c r="K922" s="184">
        <f t="shared" si="83"/>
        <v>2.21</v>
      </c>
      <c r="L922" s="184">
        <f>IF(C922="MTS", B922, B922 * IFERROR(VLOOKUP(C922, 'QTY_CONVERSIONS '!A:B, 2, FALSE), "Units not  found"))</f>
        <v>0.125</v>
      </c>
      <c r="M922" s="185">
        <f t="shared" si="84"/>
        <v>276.25</v>
      </c>
      <c r="N922" s="143" t="str">
        <f>IFERROR(VLOOKUP(D922, Product_Category!A:B, 2, FALSE), "Uncategorized")</f>
        <v>MCC</v>
      </c>
      <c r="O922" s="186">
        <f t="shared" si="86"/>
        <v>2210</v>
      </c>
      <c r="P922" s="185">
        <f t="shared" si="85"/>
        <v>276.25</v>
      </c>
      <c r="Q922" s="143">
        <v>2023</v>
      </c>
      <c r="R922" s="143" t="str">
        <f>IFERROR(VLOOKUP(G922,'SOURCE COMPANY'!A:B, 2, FALSE), "")</f>
        <v>JAYANA PHARMA</v>
      </c>
      <c r="S922" s="143" t="str">
        <f>IFERROR(VLOOKUP(H922,'CUSTOMER NAME'!A:B, 2, FALSE), "")</f>
        <v>FLORID LABORATORIES</v>
      </c>
    </row>
    <row r="923" spans="1:19">
      <c r="A923" s="87" t="s">
        <v>929</v>
      </c>
      <c r="B923" s="21">
        <v>200</v>
      </c>
      <c r="C923" s="87" t="s">
        <v>7</v>
      </c>
      <c r="D923" s="87" t="s">
        <v>1298</v>
      </c>
      <c r="E923" s="41">
        <v>166.602</v>
      </c>
      <c r="F923" s="87" t="s">
        <v>1730</v>
      </c>
      <c r="G923" s="87" t="s">
        <v>652</v>
      </c>
      <c r="H923" s="87" t="s">
        <v>1280</v>
      </c>
      <c r="I923" s="183" t="str">
        <f>I922</f>
        <v>October</v>
      </c>
      <c r="J923" s="184">
        <f>IF(F923="USD", E923, E923 * IFERROR(VLOOKUP(F923, EXCHANGE_RATE!A:B, 2, FALSE), "Currency not found"))</f>
        <v>1.9992240000000001</v>
      </c>
      <c r="K923" s="184">
        <f t="shared" si="83"/>
        <v>2</v>
      </c>
      <c r="L923" s="184">
        <f>IF(C923="MTS", B923, B923 * IFERROR(VLOOKUP(C923, 'QTY_CONVERSIONS '!A:B, 2, FALSE), "Units not  found"))</f>
        <v>0.2</v>
      </c>
      <c r="M923" s="185">
        <f t="shared" si="84"/>
        <v>400</v>
      </c>
      <c r="N923" s="143" t="str">
        <f>IFERROR(VLOOKUP(D923, Product_Category!A:B, 2, FALSE), "Uncategorized")</f>
        <v>MCC</v>
      </c>
      <c r="O923" s="186">
        <f t="shared" si="86"/>
        <v>2000</v>
      </c>
      <c r="P923" s="185">
        <f t="shared" si="85"/>
        <v>400</v>
      </c>
      <c r="Q923" s="143">
        <v>2023</v>
      </c>
      <c r="R923" s="143" t="str">
        <f>IFERROR(VLOOKUP(G923,'SOURCE COMPANY'!A:B, 2, FALSE), "")</f>
        <v>JAYANA PHARMA</v>
      </c>
      <c r="S923" s="143" t="str">
        <f>IFERROR(VLOOKUP(H923,'CUSTOMER NAME'!A:B, 2, FALSE), "")</f>
        <v>FLORID LABORATORIES</v>
      </c>
    </row>
    <row r="924" spans="1:19">
      <c r="A924" s="87" t="s">
        <v>1522</v>
      </c>
      <c r="B924" s="87">
        <v>100</v>
      </c>
      <c r="C924" s="87" t="s">
        <v>7</v>
      </c>
      <c r="D924" s="87" t="s">
        <v>1527</v>
      </c>
      <c r="E924" s="44">
        <v>300</v>
      </c>
      <c r="F924" s="87" t="s">
        <v>1730</v>
      </c>
      <c r="G924" s="192" t="s">
        <v>671</v>
      </c>
      <c r="H924" s="87" t="s">
        <v>1280</v>
      </c>
      <c r="I924" s="183" t="str">
        <f>I923</f>
        <v>October</v>
      </c>
      <c r="J924" s="184">
        <f>IF(F924="USD", E924, E924 * IFERROR(VLOOKUP(F924, EXCHANGE_RATE!A:B, 2, FALSE), "Currency not found"))</f>
        <v>3.6</v>
      </c>
      <c r="K924" s="184">
        <f t="shared" si="83"/>
        <v>3.6</v>
      </c>
      <c r="L924" s="184">
        <f>IF(C924="MTS", B924, B924 * IFERROR(VLOOKUP(C924, 'QTY_CONVERSIONS '!A:B, 2, FALSE), "Units not  found"))</f>
        <v>0.1</v>
      </c>
      <c r="M924" s="185">
        <f t="shared" si="84"/>
        <v>360</v>
      </c>
      <c r="N924" s="143" t="str">
        <f>IFERROR(VLOOKUP(D924, Product_Category!A:B, 2, FALSE), "Uncategorized")</f>
        <v>CROSCARMELLOSE SODIUM</v>
      </c>
      <c r="O924" s="186">
        <f t="shared" si="86"/>
        <v>3600</v>
      </c>
      <c r="P924" s="185">
        <f t="shared" si="85"/>
        <v>360</v>
      </c>
      <c r="Q924" s="143">
        <v>2023</v>
      </c>
      <c r="R924" s="143" t="str">
        <f>IFERROR(VLOOKUP(G924,'SOURCE COMPANY'!A:B, 2, FALSE), "")</f>
        <v>SUDARSHAN TRADING</v>
      </c>
      <c r="S924" s="143" t="str">
        <f>IFERROR(VLOOKUP(H924,'CUSTOMER NAME'!A:B, 2, FALSE), "")</f>
        <v>FLORID LABORATORIES</v>
      </c>
    </row>
    <row r="925" spans="1:19">
      <c r="A925" s="86" t="s">
        <v>929</v>
      </c>
      <c r="B925" s="86">
        <v>1000</v>
      </c>
      <c r="C925" s="86" t="s">
        <v>7</v>
      </c>
      <c r="D925" s="86" t="s">
        <v>680</v>
      </c>
      <c r="E925" s="249">
        <v>160.79</v>
      </c>
      <c r="F925" s="86" t="s">
        <v>1730</v>
      </c>
      <c r="G925" s="87" t="s">
        <v>652</v>
      </c>
      <c r="H925" s="86" t="s">
        <v>957</v>
      </c>
      <c r="I925" s="183" t="str">
        <f>I924</f>
        <v>October</v>
      </c>
      <c r="J925" s="184">
        <f>IF(F925="USD", E925, E925 * IFERROR(VLOOKUP(F925, EXCHANGE_RATE!A:B, 2, FALSE), "Currency not found"))</f>
        <v>1.9294799999999999</v>
      </c>
      <c r="K925" s="184">
        <f t="shared" si="83"/>
        <v>1.93</v>
      </c>
      <c r="L925" s="184">
        <f>IF(C925="MTS", B925, B925 * IFERROR(VLOOKUP(C925, 'QTY_CONVERSIONS '!A:B, 2, FALSE), "Units not  found"))</f>
        <v>1</v>
      </c>
      <c r="M925" s="185">
        <f t="shared" si="84"/>
        <v>1930</v>
      </c>
      <c r="N925" s="143" t="str">
        <f>IFERROR(VLOOKUP(D925, Product_Category!A:B, 2, FALSE), "Uncategorized")</f>
        <v>MCC</v>
      </c>
      <c r="O925" s="186">
        <f t="shared" si="86"/>
        <v>1930</v>
      </c>
      <c r="P925" s="185">
        <f t="shared" si="85"/>
        <v>1930</v>
      </c>
      <c r="Q925" s="143">
        <v>2023</v>
      </c>
      <c r="R925" s="143" t="str">
        <f>IFERROR(VLOOKUP(G925,'SOURCE COMPANY'!A:B, 2, FALSE), "")</f>
        <v>JAYANA PHARMA</v>
      </c>
      <c r="S925" s="143" t="str">
        <f>IFERROR(VLOOKUP(H925,'CUSTOMER NAME'!A:B, 2, FALSE), "")</f>
        <v>FLORID LABORATORIES</v>
      </c>
    </row>
    <row r="926" spans="1:19">
      <c r="A926" s="193" t="s">
        <v>929</v>
      </c>
      <c r="B926" s="193">
        <v>300</v>
      </c>
      <c r="C926" s="193" t="s">
        <v>7</v>
      </c>
      <c r="D926" s="193" t="s">
        <v>1994</v>
      </c>
      <c r="E926" s="193">
        <v>2.02</v>
      </c>
      <c r="F926" s="193" t="s">
        <v>9</v>
      </c>
      <c r="G926" s="192" t="s">
        <v>671</v>
      </c>
      <c r="H926" s="193" t="s">
        <v>3963</v>
      </c>
      <c r="I926" s="187" t="s">
        <v>3893</v>
      </c>
      <c r="J926" s="184">
        <f>IF(F926="USD", E926, E926 * IFERROR(VLOOKUP(F926, EXCHANGE_RATE!A:B, 2, FALSE), "Currency not found"))</f>
        <v>2.02</v>
      </c>
      <c r="K926" s="184">
        <f t="shared" si="83"/>
        <v>2.02</v>
      </c>
      <c r="L926" s="184">
        <f>IF(C926="MTS", B926, B926 * IFERROR(VLOOKUP(C926, 'QTY_CONVERSIONS '!A:B, 2, FALSE), "Units not  found"))</f>
        <v>0.3</v>
      </c>
      <c r="M926" s="185">
        <f t="shared" si="84"/>
        <v>606</v>
      </c>
      <c r="N926" s="143" t="str">
        <f>IFERROR(VLOOKUP(D926, Product_Category!A:B, 2, FALSE), "Uncategorized")</f>
        <v>MCC</v>
      </c>
      <c r="O926" s="186">
        <f t="shared" si="86"/>
        <v>2020</v>
      </c>
      <c r="P926" s="185">
        <f t="shared" si="85"/>
        <v>606</v>
      </c>
      <c r="Q926" s="143">
        <v>2023</v>
      </c>
      <c r="R926" s="143" t="str">
        <f>IFERROR(VLOOKUP(G926,'SOURCE COMPANY'!A:B, 2, FALSE), "")</f>
        <v>SUDARSHAN TRADING</v>
      </c>
      <c r="S926" s="143" t="str">
        <f>IFERROR(VLOOKUP(H926,'CUSTOMER NAME'!A:B, 2, FALSE), "")</f>
        <v>FLORID LABORATORIES</v>
      </c>
    </row>
    <row r="927" spans="1:19">
      <c r="A927" s="88" t="s">
        <v>492</v>
      </c>
      <c r="B927" s="196">
        <v>20</v>
      </c>
      <c r="C927" s="88" t="s">
        <v>1647</v>
      </c>
      <c r="D927" s="88" t="s">
        <v>2364</v>
      </c>
      <c r="E927" s="210">
        <v>2.9</v>
      </c>
      <c r="F927" s="88" t="s">
        <v>9</v>
      </c>
      <c r="G927" s="192" t="s">
        <v>2723</v>
      </c>
      <c r="H927" s="88" t="s">
        <v>2553</v>
      </c>
      <c r="I927" s="183" t="str">
        <f>I926</f>
        <v>December</v>
      </c>
      <c r="J927" s="184">
        <f>IF(F927="USD", E927, E927 * IFERROR(VLOOKUP(F927, EXCHANGE_RATE!A:B, 2, FALSE), "Currency not found"))</f>
        <v>2.9</v>
      </c>
      <c r="K927" s="184">
        <f t="shared" si="83"/>
        <v>2.9</v>
      </c>
      <c r="L927" s="184">
        <f>IF(C927="MTS", B927, B927 * IFERROR(VLOOKUP(C927, 'QTY_CONVERSIONS '!A:B, 2, FALSE), "Units not  found"))</f>
        <v>20</v>
      </c>
      <c r="M927" s="185">
        <f t="shared" si="84"/>
        <v>58</v>
      </c>
      <c r="N927" s="143" t="str">
        <f>IFERROR(VLOOKUP(D927, Product_Category!A:B, 2, FALSE), "Uncategorized")</f>
        <v>MCC</v>
      </c>
      <c r="O927" s="186">
        <f t="shared" si="86"/>
        <v>2900</v>
      </c>
      <c r="P927" s="185">
        <f t="shared" si="85"/>
        <v>58000</v>
      </c>
      <c r="Q927" s="143">
        <v>2023</v>
      </c>
      <c r="R927" s="143" t="str">
        <f>IFERROR(VLOOKUP(G927,'SOURCE COMPANY'!A:B, 2, FALSE), "")</f>
        <v>CHEMFIELD</v>
      </c>
      <c r="S927" s="143" t="str">
        <f>IFERROR(VLOOKUP(H927,'CUSTOMER NAME'!A:B, 2, FALSE), "")</f>
        <v>FOOD ING</v>
      </c>
    </row>
    <row r="928" spans="1:19">
      <c r="A928" s="88" t="s">
        <v>860</v>
      </c>
      <c r="B928" s="88">
        <v>300</v>
      </c>
      <c r="C928" s="88" t="s">
        <v>7</v>
      </c>
      <c r="D928" s="88" t="s">
        <v>19</v>
      </c>
      <c r="E928" s="249">
        <v>29.5</v>
      </c>
      <c r="F928" s="88" t="s">
        <v>9</v>
      </c>
      <c r="G928" s="87" t="s">
        <v>203</v>
      </c>
      <c r="H928" s="88" t="s">
        <v>1172</v>
      </c>
      <c r="I928" s="183" t="str">
        <f>I927</f>
        <v>December</v>
      </c>
      <c r="J928" s="184">
        <f>IF(F928="USD", E928, E928 * IFERROR(VLOOKUP(F928, EXCHANGE_RATE!A:B, 2, FALSE), "Currency not found"))</f>
        <v>29.5</v>
      </c>
      <c r="K928" s="184">
        <f t="shared" si="83"/>
        <v>29.5</v>
      </c>
      <c r="L928" s="184">
        <f>IF(C928="MTS", B928, B928 * IFERROR(VLOOKUP(C928, 'QTY_CONVERSIONS '!A:B, 2, FALSE), "Units not  found"))</f>
        <v>0.3</v>
      </c>
      <c r="M928" s="185">
        <f t="shared" si="84"/>
        <v>8850</v>
      </c>
      <c r="N928" s="143" t="str">
        <f>IFERROR(VLOOKUP(D928, Product_Category!A:B, 2, FALSE), "Uncategorized")</f>
        <v>CMC</v>
      </c>
      <c r="O928" s="186">
        <f t="shared" si="86"/>
        <v>29500</v>
      </c>
      <c r="P928" s="185">
        <f t="shared" si="85"/>
        <v>8850</v>
      </c>
      <c r="Q928" s="143">
        <v>2023</v>
      </c>
      <c r="R928" s="143" t="str">
        <f>IFERROR(VLOOKUP(G928,'SOURCE COMPANY'!A:B, 2, FALSE), "")</f>
        <v>PIOMA CHEMICALS</v>
      </c>
      <c r="S928" s="143" t="str">
        <f>IFERROR(VLOOKUP(H928,'CUSTOMER NAME'!A:B, 2, FALSE), "")</f>
        <v>Future Pharma</v>
      </c>
    </row>
    <row r="929" spans="1:19">
      <c r="A929" s="192" t="s">
        <v>1046</v>
      </c>
      <c r="B929" s="192">
        <v>25</v>
      </c>
      <c r="C929" s="192" t="s">
        <v>7</v>
      </c>
      <c r="D929" s="192" t="s">
        <v>3688</v>
      </c>
      <c r="E929" s="192">
        <v>3.31</v>
      </c>
      <c r="F929" s="192" t="s">
        <v>9</v>
      </c>
      <c r="G929" s="192" t="s">
        <v>3818</v>
      </c>
      <c r="H929" s="192" t="s">
        <v>3819</v>
      </c>
      <c r="I929" s="187" t="s">
        <v>3658</v>
      </c>
      <c r="J929" s="184">
        <f>IF(F929="USD", E929, E929 * IFERROR(VLOOKUP(F929, EXCHANGE_RATE!A:B, 2, FALSE), "Currency not found"))</f>
        <v>3.31</v>
      </c>
      <c r="K929" s="184">
        <f t="shared" si="83"/>
        <v>3.31</v>
      </c>
      <c r="L929" s="184">
        <f>IF(C929="MTS", B929, B929 * IFERROR(VLOOKUP(C929, 'QTY_CONVERSIONS '!A:B, 2, FALSE), "Units not  found"))</f>
        <v>2.5000000000000001E-2</v>
      </c>
      <c r="M929" s="185">
        <f t="shared" si="84"/>
        <v>82.75</v>
      </c>
      <c r="N929" s="143" t="str">
        <f>IFERROR(VLOOKUP(D929, Product_Category!A:B, 2, FALSE), "Uncategorized")</f>
        <v>MAGNESIUM STEARATE</v>
      </c>
      <c r="O929" s="186">
        <f t="shared" si="86"/>
        <v>3310</v>
      </c>
      <c r="P929" s="185">
        <f t="shared" si="85"/>
        <v>82.75</v>
      </c>
      <c r="Q929" s="143">
        <v>2023</v>
      </c>
      <c r="R929" s="143" t="str">
        <f>IFERROR(VLOOKUP(G929,'SOURCE COMPANY'!A:B, 2, FALSE), "")</f>
        <v>CK PHARMA</v>
      </c>
      <c r="S929" s="143" t="str">
        <f>IFERROR(VLOOKUP(H929,'CUSTOMER NAME'!A:B, 2, FALSE), "")</f>
        <v>G S WINNER COMPANY</v>
      </c>
    </row>
    <row r="930" spans="1:19">
      <c r="A930" s="192" t="s">
        <v>1046</v>
      </c>
      <c r="B930" s="192">
        <v>150</v>
      </c>
      <c r="C930" s="192" t="s">
        <v>7</v>
      </c>
      <c r="D930" s="192" t="s">
        <v>266</v>
      </c>
      <c r="E930" s="192">
        <v>2.7</v>
      </c>
      <c r="F930" s="192" t="s">
        <v>9</v>
      </c>
      <c r="G930" s="192" t="s">
        <v>3818</v>
      </c>
      <c r="H930" s="192" t="s">
        <v>3819</v>
      </c>
      <c r="I930" s="187" t="s">
        <v>3658</v>
      </c>
      <c r="J930" s="184">
        <f>IF(F930="USD", E930, E930 * IFERROR(VLOOKUP(F930, EXCHANGE_RATE!A:B, 2, FALSE), "Currency not found"))</f>
        <v>2.7</v>
      </c>
      <c r="K930" s="184">
        <f t="shared" si="83"/>
        <v>2.7</v>
      </c>
      <c r="L930" s="184">
        <f>IF(C930="MTS", B930, B930 * IFERROR(VLOOKUP(C930, 'QTY_CONVERSIONS '!A:B, 2, FALSE), "Units not  found"))</f>
        <v>0.15</v>
      </c>
      <c r="M930" s="185">
        <f t="shared" si="84"/>
        <v>405</v>
      </c>
      <c r="N930" s="143" t="str">
        <f>IFERROR(VLOOKUP(D930, Product_Category!A:B, 2, FALSE), "Uncategorized")</f>
        <v>MCC</v>
      </c>
      <c r="O930" s="186">
        <f t="shared" si="86"/>
        <v>2700</v>
      </c>
      <c r="P930" s="185">
        <f t="shared" si="85"/>
        <v>405</v>
      </c>
      <c r="Q930" s="143">
        <v>2023</v>
      </c>
      <c r="R930" s="143" t="str">
        <f>IFERROR(VLOOKUP(G930,'SOURCE COMPANY'!A:B, 2, FALSE), "")</f>
        <v>CK PHARMA</v>
      </c>
      <c r="S930" s="143" t="str">
        <f>IFERROR(VLOOKUP(H930,'CUSTOMER NAME'!A:B, 2, FALSE), "")</f>
        <v>G S WINNER COMPANY</v>
      </c>
    </row>
    <row r="931" spans="1:19">
      <c r="A931" s="192" t="s">
        <v>1046</v>
      </c>
      <c r="B931" s="192">
        <v>75</v>
      </c>
      <c r="C931" s="192" t="s">
        <v>7</v>
      </c>
      <c r="D931" s="192" t="s">
        <v>266</v>
      </c>
      <c r="E931" s="192">
        <v>2.7</v>
      </c>
      <c r="F931" s="192" t="s">
        <v>9</v>
      </c>
      <c r="G931" s="192" t="s">
        <v>3818</v>
      </c>
      <c r="H931" s="192" t="s">
        <v>3819</v>
      </c>
      <c r="I931" s="187" t="s">
        <v>3658</v>
      </c>
      <c r="J931" s="184">
        <f>IF(F931="USD", E931, E931 * IFERROR(VLOOKUP(F931, EXCHANGE_RATE!A:B, 2, FALSE), "Currency not found"))</f>
        <v>2.7</v>
      </c>
      <c r="K931" s="184">
        <f t="shared" si="83"/>
        <v>2.7</v>
      </c>
      <c r="L931" s="184">
        <f>IF(C931="MTS", B931, B931 * IFERROR(VLOOKUP(C931, 'QTY_CONVERSIONS '!A:B, 2, FALSE), "Units not  found"))</f>
        <v>7.4999999999999997E-2</v>
      </c>
      <c r="M931" s="185">
        <f t="shared" si="84"/>
        <v>202.5</v>
      </c>
      <c r="N931" s="143" t="str">
        <f>IFERROR(VLOOKUP(D931, Product_Category!A:B, 2, FALSE), "Uncategorized")</f>
        <v>MCC</v>
      </c>
      <c r="O931" s="186">
        <f t="shared" si="86"/>
        <v>2700</v>
      </c>
      <c r="P931" s="185">
        <f t="shared" si="85"/>
        <v>202.5</v>
      </c>
      <c r="Q931" s="143">
        <v>2023</v>
      </c>
      <c r="R931" s="143" t="str">
        <f>IFERROR(VLOOKUP(G931,'SOURCE COMPANY'!A:B, 2, FALSE), "")</f>
        <v>CK PHARMA</v>
      </c>
      <c r="S931" s="143" t="str">
        <f>IFERROR(VLOOKUP(H931,'CUSTOMER NAME'!A:B, 2, FALSE), "")</f>
        <v>G S WINNER COMPANY</v>
      </c>
    </row>
    <row r="932" spans="1:19">
      <c r="A932" s="192" t="s">
        <v>1046</v>
      </c>
      <c r="B932" s="192">
        <v>150</v>
      </c>
      <c r="C932" s="192" t="s">
        <v>7</v>
      </c>
      <c r="D932" s="192" t="s">
        <v>266</v>
      </c>
      <c r="E932" s="192">
        <v>2.5499999999999998</v>
      </c>
      <c r="F932" s="192" t="s">
        <v>9</v>
      </c>
      <c r="G932" s="192" t="s">
        <v>3818</v>
      </c>
      <c r="H932" s="192" t="s">
        <v>3819</v>
      </c>
      <c r="I932" s="187" t="s">
        <v>3658</v>
      </c>
      <c r="J932" s="184">
        <f>IF(F932="USD", E932, E932 * IFERROR(VLOOKUP(F932, EXCHANGE_RATE!A:B, 2, FALSE), "Currency not found"))</f>
        <v>2.5499999999999998</v>
      </c>
      <c r="K932" s="184">
        <f t="shared" si="83"/>
        <v>2.5499999999999998</v>
      </c>
      <c r="L932" s="184">
        <f>IF(C932="MTS", B932, B932 * IFERROR(VLOOKUP(C932, 'QTY_CONVERSIONS '!A:B, 2, FALSE), "Units not  found"))</f>
        <v>0.15</v>
      </c>
      <c r="M932" s="185">
        <f t="shared" si="84"/>
        <v>382.5</v>
      </c>
      <c r="N932" s="143" t="str">
        <f>IFERROR(VLOOKUP(D932, Product_Category!A:B, 2, FALSE), "Uncategorized")</f>
        <v>MCC</v>
      </c>
      <c r="O932" s="186">
        <f t="shared" si="86"/>
        <v>2550</v>
      </c>
      <c r="P932" s="185">
        <f t="shared" si="85"/>
        <v>382.5</v>
      </c>
      <c r="Q932" s="143">
        <v>2023</v>
      </c>
      <c r="R932" s="143" t="str">
        <f>IFERROR(VLOOKUP(G932,'SOURCE COMPANY'!A:B, 2, FALSE), "")</f>
        <v>CK PHARMA</v>
      </c>
      <c r="S932" s="143" t="str">
        <f>IFERROR(VLOOKUP(H932,'CUSTOMER NAME'!A:B, 2, FALSE), "")</f>
        <v>G S WINNER COMPANY</v>
      </c>
    </row>
    <row r="933" spans="1:19">
      <c r="A933" s="87" t="s">
        <v>1202</v>
      </c>
      <c r="B933" s="21">
        <v>9000</v>
      </c>
      <c r="C933" s="87" t="s">
        <v>7</v>
      </c>
      <c r="D933" s="87" t="s">
        <v>2134</v>
      </c>
      <c r="E933" s="41">
        <v>3.15</v>
      </c>
      <c r="F933" s="87" t="s">
        <v>1718</v>
      </c>
      <c r="G933" s="85" t="s">
        <v>88</v>
      </c>
      <c r="H933" s="87" t="s">
        <v>2135</v>
      </c>
      <c r="I933" s="183" t="str">
        <f>I932</f>
        <v>November</v>
      </c>
      <c r="J933" s="184">
        <f>IF(F933="USD", E933, E933 * IFERROR(VLOOKUP(F933, EXCHANGE_RATE!A:B, 2, FALSE), "Currency not found"))</f>
        <v>3.3705000000000003</v>
      </c>
      <c r="K933" s="184">
        <f t="shared" si="83"/>
        <v>3.38</v>
      </c>
      <c r="L933" s="184">
        <f>IF(C933="MTS", B933, B933 * IFERROR(VLOOKUP(C933, 'QTY_CONVERSIONS '!A:B, 2, FALSE), "Units not  found"))</f>
        <v>9</v>
      </c>
      <c r="M933" s="185">
        <f t="shared" si="84"/>
        <v>30420</v>
      </c>
      <c r="N933" s="143" t="str">
        <f>IFERROR(VLOOKUP(D933, Product_Category!A:B, 2, FALSE), "Uncategorized")</f>
        <v>MCC</v>
      </c>
      <c r="O933" s="186">
        <f t="shared" si="86"/>
        <v>3380</v>
      </c>
      <c r="P933" s="185">
        <f t="shared" si="85"/>
        <v>30420</v>
      </c>
      <c r="Q933" s="143">
        <v>2023</v>
      </c>
      <c r="R933" s="143" t="str">
        <f>IFERROR(VLOOKUP(G933,'SOURCE COMPANY'!A:B, 2, FALSE), "")</f>
        <v>DFE PHARMA</v>
      </c>
      <c r="S933" s="143" t="str">
        <f>IFERROR(VLOOKUP(H933,'CUSTOMER NAME'!A:B, 2, FALSE), "")</f>
        <v>G T C CHEMICALS</v>
      </c>
    </row>
    <row r="934" spans="1:19">
      <c r="A934" s="87" t="s">
        <v>1202</v>
      </c>
      <c r="B934" s="21">
        <v>9000</v>
      </c>
      <c r="C934" s="87" t="s">
        <v>7</v>
      </c>
      <c r="D934" s="87" t="s">
        <v>2134</v>
      </c>
      <c r="E934" s="41">
        <v>3.15</v>
      </c>
      <c r="F934" s="87" t="s">
        <v>1718</v>
      </c>
      <c r="G934" s="85" t="s">
        <v>88</v>
      </c>
      <c r="H934" s="87" t="s">
        <v>2135</v>
      </c>
      <c r="I934" s="183" t="str">
        <f>I933</f>
        <v>November</v>
      </c>
      <c r="J934" s="184">
        <f>IF(F934="USD", E934, E934 * IFERROR(VLOOKUP(F934, EXCHANGE_RATE!A:B, 2, FALSE), "Currency not found"))</f>
        <v>3.3705000000000003</v>
      </c>
      <c r="K934" s="184">
        <f t="shared" si="83"/>
        <v>3.38</v>
      </c>
      <c r="L934" s="184">
        <f>IF(C934="MTS", B934, B934 * IFERROR(VLOOKUP(C934, 'QTY_CONVERSIONS '!A:B, 2, FALSE), "Units not  found"))</f>
        <v>9</v>
      </c>
      <c r="M934" s="185">
        <f t="shared" si="84"/>
        <v>30420</v>
      </c>
      <c r="N934" s="143" t="str">
        <f>IFERROR(VLOOKUP(D934, Product_Category!A:B, 2, FALSE), "Uncategorized")</f>
        <v>MCC</v>
      </c>
      <c r="O934" s="186">
        <f t="shared" si="86"/>
        <v>3380</v>
      </c>
      <c r="P934" s="185">
        <f t="shared" si="85"/>
        <v>30420</v>
      </c>
      <c r="Q934" s="143">
        <v>2023</v>
      </c>
      <c r="R934" s="143" t="str">
        <f>IFERROR(VLOOKUP(G934,'SOURCE COMPANY'!A:B, 2, FALSE), "")</f>
        <v>DFE PHARMA</v>
      </c>
      <c r="S934" s="143" t="str">
        <f>IFERROR(VLOOKUP(H934,'CUSTOMER NAME'!A:B, 2, FALSE), "")</f>
        <v>G T C CHEMICALS</v>
      </c>
    </row>
    <row r="935" spans="1:19">
      <c r="A935" s="87" t="s">
        <v>1202</v>
      </c>
      <c r="B935" s="87">
        <v>9000</v>
      </c>
      <c r="C935" s="87" t="s">
        <v>7</v>
      </c>
      <c r="D935" s="87" t="s">
        <v>1095</v>
      </c>
      <c r="E935" s="248">
        <v>3</v>
      </c>
      <c r="F935" s="87" t="s">
        <v>1718</v>
      </c>
      <c r="G935" s="85" t="s">
        <v>88</v>
      </c>
      <c r="H935" s="87" t="s">
        <v>1203</v>
      </c>
      <c r="I935" s="183" t="str">
        <f>I934</f>
        <v>November</v>
      </c>
      <c r="J935" s="184">
        <f>IF(F935="USD", E935, E935 * IFERROR(VLOOKUP(F935, EXCHANGE_RATE!A:B, 2, FALSE), "Currency not found"))</f>
        <v>3.21</v>
      </c>
      <c r="K935" s="184">
        <f t="shared" si="83"/>
        <v>3.21</v>
      </c>
      <c r="L935" s="184">
        <f>IF(C935="MTS", B935, B935 * IFERROR(VLOOKUP(C935, 'QTY_CONVERSIONS '!A:B, 2, FALSE), "Units not  found"))</f>
        <v>9</v>
      </c>
      <c r="M935" s="185">
        <f t="shared" si="84"/>
        <v>28890</v>
      </c>
      <c r="N935" s="143" t="str">
        <f>IFERROR(VLOOKUP(D935, Product_Category!A:B, 2, FALSE), "Uncategorized")</f>
        <v>MCC</v>
      </c>
      <c r="O935" s="186">
        <f t="shared" si="86"/>
        <v>3210</v>
      </c>
      <c r="P935" s="185">
        <f t="shared" si="85"/>
        <v>28890</v>
      </c>
      <c r="Q935" s="143">
        <v>2023</v>
      </c>
      <c r="R935" s="143" t="str">
        <f>IFERROR(VLOOKUP(G935,'SOURCE COMPANY'!A:B, 2, FALSE), "")</f>
        <v>DFE PHARMA</v>
      </c>
      <c r="S935" s="143" t="str">
        <f>IFERROR(VLOOKUP(H935,'CUSTOMER NAME'!A:B, 2, FALSE), "")</f>
        <v>G T C CHEMICALS</v>
      </c>
    </row>
    <row r="936" spans="1:19">
      <c r="A936" s="87" t="s">
        <v>1522</v>
      </c>
      <c r="B936" s="87">
        <v>100</v>
      </c>
      <c r="C936" s="87" t="s">
        <v>7</v>
      </c>
      <c r="D936" s="87" t="s">
        <v>1534</v>
      </c>
      <c r="E936" s="44">
        <v>250</v>
      </c>
      <c r="F936" s="87" t="s">
        <v>1730</v>
      </c>
      <c r="G936" s="87" t="s">
        <v>2510</v>
      </c>
      <c r="H936" s="87" t="s">
        <v>1535</v>
      </c>
      <c r="I936" s="183" t="str">
        <f>I935</f>
        <v>November</v>
      </c>
      <c r="J936" s="184">
        <f>IF(F936="USD", E936, E936 * IFERROR(VLOOKUP(F936, EXCHANGE_RATE!A:B, 2, FALSE), "Currency not found"))</f>
        <v>3</v>
      </c>
      <c r="K936" s="184">
        <f t="shared" si="83"/>
        <v>3</v>
      </c>
      <c r="L936" s="184">
        <f>IF(C936="MTS", B936, B936 * IFERROR(VLOOKUP(C936, 'QTY_CONVERSIONS '!A:B, 2, FALSE), "Units not  found"))</f>
        <v>0.1</v>
      </c>
      <c r="M936" s="185">
        <f t="shared" si="84"/>
        <v>300</v>
      </c>
      <c r="N936" s="143" t="str">
        <f>IFERROR(VLOOKUP(D936, Product_Category!A:B, 2, FALSE), "Uncategorized")</f>
        <v>MCC</v>
      </c>
      <c r="O936" s="186">
        <f t="shared" si="86"/>
        <v>3000</v>
      </c>
      <c r="P936" s="185">
        <f t="shared" si="85"/>
        <v>300</v>
      </c>
      <c r="Q936" s="143">
        <v>2023</v>
      </c>
      <c r="R936" s="143" t="str">
        <f>IFERROR(VLOOKUP(G936,'SOURCE COMPANY'!A:B, 2, FALSE), "")</f>
        <v>G D LABO</v>
      </c>
      <c r="S936" s="143" t="str">
        <f>IFERROR(VLOOKUP(H936,'CUSTOMER NAME'!A:B, 2, FALSE), "")</f>
        <v>G.D.PHARMA</v>
      </c>
    </row>
    <row r="937" spans="1:19">
      <c r="A937" s="191" t="s">
        <v>1005</v>
      </c>
      <c r="B937" s="191">
        <v>1500</v>
      </c>
      <c r="C937" s="191" t="s">
        <v>7</v>
      </c>
      <c r="D937" s="191" t="s">
        <v>266</v>
      </c>
      <c r="E937" s="191">
        <v>1.93</v>
      </c>
      <c r="F937" s="191" t="s">
        <v>9</v>
      </c>
      <c r="G937" s="191" t="s">
        <v>3216</v>
      </c>
      <c r="H937" s="191" t="s">
        <v>3217</v>
      </c>
      <c r="I937" s="187" t="s">
        <v>3034</v>
      </c>
      <c r="J937" s="184">
        <f>IF(F937="USD", E937, E937 * IFERROR(VLOOKUP(F937, EXCHANGE_RATE!A:B, 2, FALSE), "Currency not found"))</f>
        <v>1.93</v>
      </c>
      <c r="K937" s="184">
        <f t="shared" si="83"/>
        <v>1.93</v>
      </c>
      <c r="L937" s="184">
        <f>IF(C937="MTS", B937, B937 * IFERROR(VLOOKUP(C937, 'QTY_CONVERSIONS '!A:B, 2, FALSE), "Units not  found"))</f>
        <v>1.5</v>
      </c>
      <c r="M937" s="185">
        <f t="shared" si="84"/>
        <v>2895</v>
      </c>
      <c r="N937" s="143" t="str">
        <f>IFERROR(VLOOKUP(D937, Product_Category!A:B, 2, FALSE), "Uncategorized")</f>
        <v>MCC</v>
      </c>
      <c r="O937" s="186">
        <f t="shared" si="86"/>
        <v>1930</v>
      </c>
      <c r="P937" s="185">
        <f t="shared" si="85"/>
        <v>2895</v>
      </c>
      <c r="Q937" s="143">
        <v>2023</v>
      </c>
      <c r="R937" s="143" t="str">
        <f>IFERROR(VLOOKUP(G937,'SOURCE COMPANY'!A:B, 2, FALSE), "")</f>
        <v>MYSTICAL BIOTECH</v>
      </c>
      <c r="S937" s="143" t="str">
        <f>IFERROR(VLOOKUP(H937,'CUSTOMER NAME'!A:B, 2, FALSE), "")</f>
        <v>GABARITO ERUDITO</v>
      </c>
    </row>
    <row r="938" spans="1:19">
      <c r="A938" s="87" t="s">
        <v>1025</v>
      </c>
      <c r="B938" s="87">
        <v>160</v>
      </c>
      <c r="C938" s="87" t="s">
        <v>7</v>
      </c>
      <c r="D938" s="87" t="s">
        <v>1367</v>
      </c>
      <c r="E938" s="248">
        <v>33.799999999999997</v>
      </c>
      <c r="F938" s="87" t="s">
        <v>9</v>
      </c>
      <c r="G938" s="192" t="s">
        <v>2998</v>
      </c>
      <c r="H938" s="87" t="s">
        <v>1368</v>
      </c>
      <c r="I938" s="183" t="str">
        <f>I937</f>
        <v>September</v>
      </c>
      <c r="J938" s="184">
        <f>IF(F938="USD", E938, E938 * IFERROR(VLOOKUP(F938, EXCHANGE_RATE!A:B, 2, FALSE), "Currency not found"))</f>
        <v>33.799999999999997</v>
      </c>
      <c r="K938" s="184">
        <f t="shared" si="83"/>
        <v>33.799999999999997</v>
      </c>
      <c r="L938" s="184">
        <f>IF(C938="MTS", B938, B938 * IFERROR(VLOOKUP(C938, 'QTY_CONVERSIONS '!A:B, 2, FALSE), "Units not  found"))</f>
        <v>0.16</v>
      </c>
      <c r="M938" s="185">
        <f t="shared" si="84"/>
        <v>5408</v>
      </c>
      <c r="N938" s="143" t="str">
        <f>IFERROR(VLOOKUP(D938, Product_Category!A:B, 2, FALSE), "Uncategorized")</f>
        <v>MCC</v>
      </c>
      <c r="O938" s="186">
        <f t="shared" si="86"/>
        <v>33800</v>
      </c>
      <c r="P938" s="185">
        <f t="shared" si="85"/>
        <v>5408</v>
      </c>
      <c r="Q938" s="143">
        <v>2023</v>
      </c>
      <c r="R938" s="143" t="str">
        <f>IFERROR(VLOOKUP(G938,'SOURCE COMPANY'!A:B, 2, FALSE), "")</f>
        <v>SIGNET</v>
      </c>
      <c r="S938" s="143" t="str">
        <f>IFERROR(VLOOKUP(H938,'CUSTOMER NAME'!A:B, 2, FALSE), "")</f>
        <v>GAMMA INTERPHARM</v>
      </c>
    </row>
    <row r="939" spans="1:19">
      <c r="A939" s="87" t="s">
        <v>1025</v>
      </c>
      <c r="B939" s="87">
        <v>160</v>
      </c>
      <c r="C939" s="87" t="s">
        <v>7</v>
      </c>
      <c r="D939" s="87" t="s">
        <v>1126</v>
      </c>
      <c r="E939" s="248">
        <v>33.799999999999997</v>
      </c>
      <c r="F939" s="87" t="s">
        <v>9</v>
      </c>
      <c r="G939" s="192" t="s">
        <v>2998</v>
      </c>
      <c r="H939" s="87" t="s">
        <v>1368</v>
      </c>
      <c r="I939" s="183" t="str">
        <f>I938</f>
        <v>September</v>
      </c>
      <c r="J939" s="184">
        <f>IF(F939="USD", E939, E939 * IFERROR(VLOOKUP(F939, EXCHANGE_RATE!A:B, 2, FALSE), "Currency not found"))</f>
        <v>33.799999999999997</v>
      </c>
      <c r="K939" s="184">
        <f t="shared" si="83"/>
        <v>33.799999999999997</v>
      </c>
      <c r="L939" s="184">
        <f>IF(C939="MTS", B939, B939 * IFERROR(VLOOKUP(C939, 'QTY_CONVERSIONS '!A:B, 2, FALSE), "Units not  found"))</f>
        <v>0.16</v>
      </c>
      <c r="M939" s="185">
        <f t="shared" si="84"/>
        <v>5408</v>
      </c>
      <c r="N939" s="143" t="str">
        <f>IFERROR(VLOOKUP(D939, Product_Category!A:B, 2, FALSE), "Uncategorized")</f>
        <v>MCC</v>
      </c>
      <c r="O939" s="186">
        <f t="shared" si="86"/>
        <v>33800</v>
      </c>
      <c r="P939" s="185">
        <f t="shared" si="85"/>
        <v>5408</v>
      </c>
      <c r="Q939" s="143">
        <v>2023</v>
      </c>
      <c r="R939" s="143" t="str">
        <f>IFERROR(VLOOKUP(G939,'SOURCE COMPANY'!A:B, 2, FALSE), "")</f>
        <v>SIGNET</v>
      </c>
      <c r="S939" s="143" t="str">
        <f>IFERROR(VLOOKUP(H939,'CUSTOMER NAME'!A:B, 2, FALSE), "")</f>
        <v>GAMMA INTERPHARM</v>
      </c>
    </row>
    <row r="940" spans="1:19">
      <c r="A940" s="87" t="s">
        <v>1025</v>
      </c>
      <c r="B940" s="189">
        <v>160</v>
      </c>
      <c r="C940" s="87" t="s">
        <v>7</v>
      </c>
      <c r="D940" s="87" t="s">
        <v>2104</v>
      </c>
      <c r="E940" s="195">
        <v>33.799999999999997</v>
      </c>
      <c r="F940" s="87" t="s">
        <v>9</v>
      </c>
      <c r="G940" s="192" t="s">
        <v>2998</v>
      </c>
      <c r="H940" s="87" t="s">
        <v>1368</v>
      </c>
      <c r="I940" s="183" t="str">
        <f>I939</f>
        <v>September</v>
      </c>
      <c r="J940" s="184">
        <f>IF(F940="USD", E940, E940 * IFERROR(VLOOKUP(F940, EXCHANGE_RATE!A:B, 2, FALSE), "Currency not found"))</f>
        <v>33.799999999999997</v>
      </c>
      <c r="K940" s="184">
        <f t="shared" si="83"/>
        <v>33.799999999999997</v>
      </c>
      <c r="L940" s="184">
        <f>IF(C940="MTS", B940, B940 * IFERROR(VLOOKUP(C940, 'QTY_CONVERSIONS '!A:B, 2, FALSE), "Units not  found"))</f>
        <v>0.16</v>
      </c>
      <c r="M940" s="185">
        <f t="shared" si="84"/>
        <v>5408</v>
      </c>
      <c r="N940" s="143" t="str">
        <f>IFERROR(VLOOKUP(D940, Product_Category!A:B, 2, FALSE), "Uncategorized")</f>
        <v>MCC</v>
      </c>
      <c r="O940" s="186">
        <f t="shared" si="86"/>
        <v>33800</v>
      </c>
      <c r="P940" s="185">
        <f t="shared" si="85"/>
        <v>5408</v>
      </c>
      <c r="Q940" s="143">
        <v>2023</v>
      </c>
      <c r="R940" s="143" t="str">
        <f>IFERROR(VLOOKUP(G940,'SOURCE COMPANY'!A:B, 2, FALSE), "")</f>
        <v>SIGNET</v>
      </c>
      <c r="S940" s="143" t="str">
        <f>IFERROR(VLOOKUP(H940,'CUSTOMER NAME'!A:B, 2, FALSE), "")</f>
        <v>GAMMA INTERPHARM</v>
      </c>
    </row>
    <row r="941" spans="1:19">
      <c r="A941" s="192" t="s">
        <v>1025</v>
      </c>
      <c r="B941" s="192">
        <v>320</v>
      </c>
      <c r="C941" s="192" t="s">
        <v>7</v>
      </c>
      <c r="D941" s="192" t="s">
        <v>2685</v>
      </c>
      <c r="E941" s="192">
        <v>34.200000000000003</v>
      </c>
      <c r="F941" s="192" t="s">
        <v>9</v>
      </c>
      <c r="G941" s="192" t="s">
        <v>2998</v>
      </c>
      <c r="H941" s="192" t="s">
        <v>3816</v>
      </c>
      <c r="I941" s="187" t="s">
        <v>3658</v>
      </c>
      <c r="J941" s="184">
        <f>IF(F941="USD", E941, E941 * IFERROR(VLOOKUP(F941, EXCHANGE_RATE!A:B, 2, FALSE), "Currency not found"))</f>
        <v>34.200000000000003</v>
      </c>
      <c r="K941" s="184">
        <f t="shared" si="83"/>
        <v>34.200000000000003</v>
      </c>
      <c r="L941" s="184">
        <f>IF(C941="MTS", B941, B941 * IFERROR(VLOOKUP(C941, 'QTY_CONVERSIONS '!A:B, 2, FALSE), "Units not  found"))</f>
        <v>0.32</v>
      </c>
      <c r="M941" s="185">
        <f t="shared" si="84"/>
        <v>10944</v>
      </c>
      <c r="N941" s="143" t="str">
        <f>IFERROR(VLOOKUP(D941, Product_Category!A:B, 2, FALSE), "Uncategorized")</f>
        <v>MCC</v>
      </c>
      <c r="O941" s="186">
        <f t="shared" si="86"/>
        <v>34200</v>
      </c>
      <c r="P941" s="185">
        <f t="shared" si="85"/>
        <v>10944</v>
      </c>
      <c r="Q941" s="143">
        <v>2023</v>
      </c>
      <c r="R941" s="143" t="str">
        <f>IFERROR(VLOOKUP(G941,'SOURCE COMPANY'!A:B, 2, FALSE), "")</f>
        <v>SIGNET</v>
      </c>
      <c r="S941" s="143" t="str">
        <f>IFERROR(VLOOKUP(H941,'CUSTOMER NAME'!A:B, 2, FALSE), "")</f>
        <v>GAMMA INTERPHARM</v>
      </c>
    </row>
    <row r="942" spans="1:19">
      <c r="A942" s="85" t="s">
        <v>973</v>
      </c>
      <c r="B942" s="85">
        <v>125</v>
      </c>
      <c r="C942" s="85" t="s">
        <v>7</v>
      </c>
      <c r="D942" s="85" t="s">
        <v>266</v>
      </c>
      <c r="E942" s="248">
        <v>4.5499090000000004</v>
      </c>
      <c r="F942" s="85" t="s">
        <v>9</v>
      </c>
      <c r="G942" s="85" t="s">
        <v>509</v>
      </c>
      <c r="H942" s="85" t="s">
        <v>974</v>
      </c>
      <c r="I942" s="183" t="str">
        <f t="shared" ref="I942:I948" si="87">I941</f>
        <v>November</v>
      </c>
      <c r="J942" s="184">
        <f>IF(F942="USD", E942, E942 * IFERROR(VLOOKUP(F942, EXCHANGE_RATE!A:B, 2, FALSE), "Currency not found"))</f>
        <v>4.5499090000000004</v>
      </c>
      <c r="K942" s="184">
        <f t="shared" si="83"/>
        <v>4.55</v>
      </c>
      <c r="L942" s="184">
        <f>IF(C942="MTS", B942, B942 * IFERROR(VLOOKUP(C942, 'QTY_CONVERSIONS '!A:B, 2, FALSE), "Units not  found"))</f>
        <v>0.125</v>
      </c>
      <c r="M942" s="185">
        <f t="shared" si="84"/>
        <v>568.75</v>
      </c>
      <c r="N942" s="143" t="str">
        <f>IFERROR(VLOOKUP(D942, Product_Category!A:B, 2, FALSE), "Uncategorized")</f>
        <v>MCC</v>
      </c>
      <c r="O942" s="186">
        <f t="shared" si="86"/>
        <v>4550</v>
      </c>
      <c r="P942" s="185">
        <f t="shared" si="85"/>
        <v>568.75</v>
      </c>
      <c r="Q942" s="143">
        <v>2023</v>
      </c>
      <c r="R942" s="143" t="str">
        <f>IFERROR(VLOOKUP(G942,'SOURCE COMPANY'!A:B, 2, FALSE), "")</f>
        <v>JAI RADHE SALES</v>
      </c>
      <c r="S942" s="143" t="str">
        <f>IFERROR(VLOOKUP(H942,'CUSTOMER NAME'!A:B, 2, FALSE), "")</f>
        <v>GC S A</v>
      </c>
    </row>
    <row r="943" spans="1:19">
      <c r="A943" s="85" t="s">
        <v>973</v>
      </c>
      <c r="B943" s="85">
        <v>2500</v>
      </c>
      <c r="C943" s="85" t="s">
        <v>7</v>
      </c>
      <c r="D943" s="85" t="s">
        <v>266</v>
      </c>
      <c r="E943" s="248">
        <v>5.4</v>
      </c>
      <c r="F943" s="85" t="s">
        <v>9</v>
      </c>
      <c r="G943" s="85" t="s">
        <v>509</v>
      </c>
      <c r="H943" s="85" t="s">
        <v>974</v>
      </c>
      <c r="I943" s="183" t="str">
        <f t="shared" si="87"/>
        <v>November</v>
      </c>
      <c r="J943" s="184">
        <f>IF(F943="USD", E943, E943 * IFERROR(VLOOKUP(F943, EXCHANGE_RATE!A:B, 2, FALSE), "Currency not found"))</f>
        <v>5.4</v>
      </c>
      <c r="K943" s="184">
        <f t="shared" si="83"/>
        <v>5.4</v>
      </c>
      <c r="L943" s="184">
        <f>IF(C943="MTS", B943, B943 * IFERROR(VLOOKUP(C943, 'QTY_CONVERSIONS '!A:B, 2, FALSE), "Units not  found"))</f>
        <v>2.5</v>
      </c>
      <c r="M943" s="185">
        <f t="shared" si="84"/>
        <v>13500</v>
      </c>
      <c r="N943" s="143" t="str">
        <f>IFERROR(VLOOKUP(D943, Product_Category!A:B, 2, FALSE), "Uncategorized")</f>
        <v>MCC</v>
      </c>
      <c r="O943" s="186">
        <f t="shared" si="86"/>
        <v>5400</v>
      </c>
      <c r="P943" s="185">
        <f t="shared" si="85"/>
        <v>13500</v>
      </c>
      <c r="Q943" s="143">
        <v>2023</v>
      </c>
      <c r="R943" s="143" t="str">
        <f>IFERROR(VLOOKUP(G943,'SOURCE COMPANY'!A:B, 2, FALSE), "")</f>
        <v>JAI RADHE SALES</v>
      </c>
      <c r="S943" s="143" t="str">
        <f>IFERROR(VLOOKUP(H943,'CUSTOMER NAME'!A:B, 2, FALSE), "")</f>
        <v>GC S A</v>
      </c>
    </row>
    <row r="944" spans="1:19">
      <c r="A944" s="87" t="s">
        <v>1003</v>
      </c>
      <c r="B944" s="189">
        <v>20000</v>
      </c>
      <c r="C944" s="87" t="s">
        <v>7</v>
      </c>
      <c r="D944" s="87" t="s">
        <v>2029</v>
      </c>
      <c r="E944" s="190">
        <v>2.12</v>
      </c>
      <c r="F944" s="87" t="s">
        <v>9</v>
      </c>
      <c r="G944" s="87" t="s">
        <v>529</v>
      </c>
      <c r="H944" s="87" t="s">
        <v>2523</v>
      </c>
      <c r="I944" s="183" t="str">
        <f t="shared" si="87"/>
        <v>November</v>
      </c>
      <c r="J944" s="184">
        <f>IF(F944="USD", E944, E944 * IFERROR(VLOOKUP(F944, EXCHANGE_RATE!A:B, 2, FALSE), "Currency not found"))</f>
        <v>2.12</v>
      </c>
      <c r="K944" s="184">
        <f t="shared" si="83"/>
        <v>2.12</v>
      </c>
      <c r="L944" s="184">
        <f>IF(C944="MTS", B944, B944 * IFERROR(VLOOKUP(C944, 'QTY_CONVERSIONS '!A:B, 2, FALSE), "Units not  found"))</f>
        <v>20</v>
      </c>
      <c r="M944" s="185">
        <f t="shared" si="84"/>
        <v>42400</v>
      </c>
      <c r="N944" s="143" t="str">
        <f>IFERROR(VLOOKUP(D944, Product_Category!A:B, 2, FALSE), "Uncategorized")</f>
        <v>MCC</v>
      </c>
      <c r="O944" s="186">
        <f t="shared" si="86"/>
        <v>2120</v>
      </c>
      <c r="P944" s="185">
        <f t="shared" si="85"/>
        <v>42400</v>
      </c>
      <c r="Q944" s="143">
        <v>2023</v>
      </c>
      <c r="R944" s="143" t="str">
        <f>IFERROR(VLOOKUP(G944,'SOURCE COMPANY'!A:B, 2, FALSE), "")</f>
        <v>Ankit Pulps &amp; Boards</v>
      </c>
      <c r="S944" s="143" t="str">
        <f>IFERROR(VLOOKUP(H944,'CUSTOMER NAME'!A:B, 2, FALSE), "")</f>
        <v>GDYNIA</v>
      </c>
    </row>
    <row r="945" spans="1:19">
      <c r="A945" s="87" t="s">
        <v>1751</v>
      </c>
      <c r="B945" s="21">
        <v>50</v>
      </c>
      <c r="C945" s="87" t="s">
        <v>7</v>
      </c>
      <c r="D945" s="87" t="s">
        <v>553</v>
      </c>
      <c r="E945" s="41">
        <v>21.14</v>
      </c>
      <c r="F945" s="87" t="s">
        <v>1718</v>
      </c>
      <c r="G945" s="87" t="s">
        <v>1903</v>
      </c>
      <c r="H945" s="87" t="s">
        <v>1904</v>
      </c>
      <c r="I945" s="183" t="str">
        <f t="shared" si="87"/>
        <v>November</v>
      </c>
      <c r="J945" s="184">
        <f>IF(F945="USD", E945, E945 * IFERROR(VLOOKUP(F945, EXCHANGE_RATE!A:B, 2, FALSE), "Currency not found"))</f>
        <v>22.619800000000001</v>
      </c>
      <c r="K945" s="184">
        <f t="shared" si="83"/>
        <v>22.62</v>
      </c>
      <c r="L945" s="184">
        <f>IF(C945="MTS", B945, B945 * IFERROR(VLOOKUP(C945, 'QTY_CONVERSIONS '!A:B, 2, FALSE), "Units not  found"))</f>
        <v>0.05</v>
      </c>
      <c r="M945" s="185">
        <f t="shared" si="84"/>
        <v>1131</v>
      </c>
      <c r="N945" s="143" t="str">
        <f>IFERROR(VLOOKUP(D945, Product_Category!A:B, 2, FALSE), "Uncategorized")</f>
        <v>CROSCARMELLOSE SODIUM</v>
      </c>
      <c r="O945" s="186">
        <f t="shared" si="86"/>
        <v>22620</v>
      </c>
      <c r="P945" s="185">
        <f t="shared" si="85"/>
        <v>1131</v>
      </c>
      <c r="Q945" s="143">
        <v>2023</v>
      </c>
      <c r="R945" s="143" t="str">
        <f>IFERROR(VLOOKUP(G945,'SOURCE COMPANY'!A:B, 2, FALSE), "")</f>
        <v>LAURUS LABS</v>
      </c>
      <c r="S945" s="143" t="str">
        <f>IFERROR(VLOOKUP(H945,'CUSTOMER NAME'!A:B, 2, FALSE), "")</f>
        <v>GEA PROCESS</v>
      </c>
    </row>
    <row r="946" spans="1:19">
      <c r="A946" s="87" t="s">
        <v>1751</v>
      </c>
      <c r="B946" s="21">
        <v>75</v>
      </c>
      <c r="C946" s="87" t="s">
        <v>7</v>
      </c>
      <c r="D946" s="87" t="s">
        <v>724</v>
      </c>
      <c r="E946" s="41">
        <v>17.05</v>
      </c>
      <c r="F946" s="87" t="s">
        <v>1718</v>
      </c>
      <c r="G946" s="87" t="s">
        <v>1903</v>
      </c>
      <c r="H946" s="87" t="s">
        <v>1904</v>
      </c>
      <c r="I946" s="183" t="str">
        <f t="shared" si="87"/>
        <v>November</v>
      </c>
      <c r="J946" s="184">
        <f>IF(F946="USD", E946, E946 * IFERROR(VLOOKUP(F946, EXCHANGE_RATE!A:B, 2, FALSE), "Currency not found"))</f>
        <v>18.243500000000001</v>
      </c>
      <c r="K946" s="184">
        <f t="shared" si="83"/>
        <v>18.25</v>
      </c>
      <c r="L946" s="184">
        <f>IF(C946="MTS", B946, B946 * IFERROR(VLOOKUP(C946, 'QTY_CONVERSIONS '!A:B, 2, FALSE), "Units not  found"))</f>
        <v>7.4999999999999997E-2</v>
      </c>
      <c r="M946" s="185">
        <f t="shared" si="84"/>
        <v>1368.75</v>
      </c>
      <c r="N946" s="143" t="str">
        <f>IFERROR(VLOOKUP(D946, Product_Category!A:B, 2, FALSE), "Uncategorized")</f>
        <v>MCC</v>
      </c>
      <c r="O946" s="186">
        <f t="shared" si="86"/>
        <v>18250</v>
      </c>
      <c r="P946" s="185">
        <f t="shared" si="85"/>
        <v>1368.75</v>
      </c>
      <c r="Q946" s="143">
        <v>2023</v>
      </c>
      <c r="R946" s="143" t="str">
        <f>IFERROR(VLOOKUP(G946,'SOURCE COMPANY'!A:B, 2, FALSE), "")</f>
        <v>LAURUS LABS</v>
      </c>
      <c r="S946" s="143" t="str">
        <f>IFERROR(VLOOKUP(H946,'CUSTOMER NAME'!A:B, 2, FALSE), "")</f>
        <v>GEA PROCESS</v>
      </c>
    </row>
    <row r="947" spans="1:19">
      <c r="A947" s="87" t="s">
        <v>929</v>
      </c>
      <c r="B947" s="189">
        <v>300</v>
      </c>
      <c r="C947" s="87" t="s">
        <v>7</v>
      </c>
      <c r="D947" s="87" t="s">
        <v>2394</v>
      </c>
      <c r="E947" s="195">
        <v>156.79900000000001</v>
      </c>
      <c r="F947" s="87" t="s">
        <v>1730</v>
      </c>
      <c r="G947" s="85" t="s">
        <v>930</v>
      </c>
      <c r="H947" s="87" t="s">
        <v>2504</v>
      </c>
      <c r="I947" s="183" t="str">
        <f t="shared" si="87"/>
        <v>November</v>
      </c>
      <c r="J947" s="184">
        <f>IF(F947="USD", E947, E947 * IFERROR(VLOOKUP(F947, EXCHANGE_RATE!A:B, 2, FALSE), "Currency not found"))</f>
        <v>1.881588</v>
      </c>
      <c r="K947" s="184">
        <f t="shared" si="83"/>
        <v>1.89</v>
      </c>
      <c r="L947" s="184">
        <f>IF(C947="MTS", B947, B947 * IFERROR(VLOOKUP(C947, 'QTY_CONVERSIONS '!A:B, 2, FALSE), "Units not  found"))</f>
        <v>0.3</v>
      </c>
      <c r="M947" s="185">
        <f t="shared" si="84"/>
        <v>567</v>
      </c>
      <c r="N947" s="143" t="str">
        <f>IFERROR(VLOOKUP(D947, Product_Category!A:B, 2, FALSE), "Uncategorized")</f>
        <v>MCC</v>
      </c>
      <c r="O947" s="186">
        <f t="shared" si="86"/>
        <v>1890</v>
      </c>
      <c r="P947" s="185">
        <f t="shared" si="85"/>
        <v>567</v>
      </c>
      <c r="Q947" s="143">
        <v>2023</v>
      </c>
      <c r="R947" s="143" t="str">
        <f>IFERROR(VLOOKUP(G947,'SOURCE COMPANY'!A:B, 2, FALSE), "")</f>
        <v>DRUG CENTRE DELHI</v>
      </c>
      <c r="S947" s="143" t="str">
        <f>IFERROR(VLOOKUP(H947,'CUSTOMER NAME'!A:B, 2, FALSE), "")</f>
        <v>GENETICA LAB</v>
      </c>
    </row>
    <row r="948" spans="1:19">
      <c r="A948" s="88" t="s">
        <v>929</v>
      </c>
      <c r="B948" s="196">
        <v>300</v>
      </c>
      <c r="C948" s="88" t="s">
        <v>7</v>
      </c>
      <c r="D948" s="88" t="s">
        <v>2395</v>
      </c>
      <c r="E948" s="209">
        <v>156.79900000000001</v>
      </c>
      <c r="F948" s="88" t="s">
        <v>1730</v>
      </c>
      <c r="G948" s="85" t="s">
        <v>930</v>
      </c>
      <c r="H948" s="88" t="s">
        <v>2504</v>
      </c>
      <c r="I948" s="183" t="str">
        <f t="shared" si="87"/>
        <v>November</v>
      </c>
      <c r="J948" s="184">
        <f>IF(F948="USD", E948, E948 * IFERROR(VLOOKUP(F948, EXCHANGE_RATE!A:B, 2, FALSE), "Currency not found"))</f>
        <v>1.881588</v>
      </c>
      <c r="K948" s="184">
        <f t="shared" si="83"/>
        <v>1.89</v>
      </c>
      <c r="L948" s="184">
        <f>IF(C948="MTS", B948, B948 * IFERROR(VLOOKUP(C948, 'QTY_CONVERSIONS '!A:B, 2, FALSE), "Units not  found"))</f>
        <v>0.3</v>
      </c>
      <c r="M948" s="185">
        <f t="shared" si="84"/>
        <v>567</v>
      </c>
      <c r="N948" s="143" t="str">
        <f>IFERROR(VLOOKUP(D948, Product_Category!A:B, 2, FALSE), "Uncategorized")</f>
        <v>MCC</v>
      </c>
      <c r="O948" s="186">
        <f t="shared" si="86"/>
        <v>1890</v>
      </c>
      <c r="P948" s="185">
        <f t="shared" si="85"/>
        <v>567</v>
      </c>
      <c r="Q948" s="143">
        <v>2023</v>
      </c>
      <c r="R948" s="143" t="str">
        <f>IFERROR(VLOOKUP(G948,'SOURCE COMPANY'!A:B, 2, FALSE), "")</f>
        <v>DRUG CENTRE DELHI</v>
      </c>
      <c r="S948" s="143" t="str">
        <f>IFERROR(VLOOKUP(H948,'CUSTOMER NAME'!A:B, 2, FALSE), "")</f>
        <v>GENETICA LAB</v>
      </c>
    </row>
    <row r="949" spans="1:19">
      <c r="A949" s="191" t="s">
        <v>929</v>
      </c>
      <c r="B949" s="191">
        <v>100</v>
      </c>
      <c r="C949" s="191" t="s">
        <v>7</v>
      </c>
      <c r="D949" s="191" t="s">
        <v>3048</v>
      </c>
      <c r="E949" s="191">
        <v>3.12</v>
      </c>
      <c r="F949" s="191" t="s">
        <v>9</v>
      </c>
      <c r="G949" s="192" t="s">
        <v>676</v>
      </c>
      <c r="H949" s="191" t="s">
        <v>3501</v>
      </c>
      <c r="I949" s="187" t="s">
        <v>3389</v>
      </c>
      <c r="J949" s="184">
        <f>IF(F949="USD", E949, E949 * IFERROR(VLOOKUP(F949, EXCHANGE_RATE!A:B, 2, FALSE), "Currency not found"))</f>
        <v>3.12</v>
      </c>
      <c r="K949" s="184">
        <f t="shared" si="83"/>
        <v>3.12</v>
      </c>
      <c r="L949" s="184">
        <f>IF(C949="MTS", B949, B949 * IFERROR(VLOOKUP(C949, 'QTY_CONVERSIONS '!A:B, 2, FALSE), "Units not  found"))</f>
        <v>0.1</v>
      </c>
      <c r="M949" s="185">
        <f t="shared" si="84"/>
        <v>312</v>
      </c>
      <c r="N949" s="143" t="str">
        <f>IFERROR(VLOOKUP(D949, Product_Category!A:B, 2, FALSE), "Uncategorized")</f>
        <v>CROSCARMELLOSE SODIUM</v>
      </c>
      <c r="O949" s="186">
        <f t="shared" si="86"/>
        <v>3120</v>
      </c>
      <c r="P949" s="185">
        <f t="shared" si="85"/>
        <v>312</v>
      </c>
      <c r="Q949" s="143">
        <v>2023</v>
      </c>
      <c r="R949" s="143" t="str">
        <f>IFERROR(VLOOKUP(G949,'SOURCE COMPANY'!A:B, 2, FALSE), "")</f>
        <v>ORIENT PHARMA</v>
      </c>
      <c r="S949" s="143" t="str">
        <f>IFERROR(VLOOKUP(H949,'CUSTOMER NAME'!A:B, 2, FALSE), "")</f>
        <v>GENETICA LAB</v>
      </c>
    </row>
    <row r="950" spans="1:19">
      <c r="A950" s="85" t="s">
        <v>834</v>
      </c>
      <c r="B950" s="85">
        <v>16000</v>
      </c>
      <c r="C950" s="85" t="s">
        <v>7</v>
      </c>
      <c r="D950" s="85" t="s">
        <v>835</v>
      </c>
      <c r="E950" s="248">
        <v>2.1799564</v>
      </c>
      <c r="F950" s="85" t="s">
        <v>1718</v>
      </c>
      <c r="G950" s="85" t="s">
        <v>88</v>
      </c>
      <c r="H950" s="85" t="s">
        <v>836</v>
      </c>
      <c r="I950" s="183" t="str">
        <f>I949</f>
        <v>October</v>
      </c>
      <c r="J950" s="184">
        <f>IF(F950="USD", E950, E950 * IFERROR(VLOOKUP(F950, EXCHANGE_RATE!A:B, 2, FALSE), "Currency not found"))</f>
        <v>2.3325533480000002</v>
      </c>
      <c r="K950" s="184">
        <f t="shared" si="83"/>
        <v>2.34</v>
      </c>
      <c r="L950" s="184">
        <f>IF(C950="MTS", B950, B950 * IFERROR(VLOOKUP(C950, 'QTY_CONVERSIONS '!A:B, 2, FALSE), "Units not  found"))</f>
        <v>16</v>
      </c>
      <c r="M950" s="185">
        <f t="shared" si="84"/>
        <v>37440</v>
      </c>
      <c r="N950" s="143" t="str">
        <f>IFERROR(VLOOKUP(D950, Product_Category!A:B, 2, FALSE), "Uncategorized")</f>
        <v>MCC</v>
      </c>
      <c r="O950" s="186">
        <f t="shared" si="86"/>
        <v>2340</v>
      </c>
      <c r="P950" s="185">
        <f t="shared" si="85"/>
        <v>37440</v>
      </c>
      <c r="Q950" s="143">
        <v>2023</v>
      </c>
      <c r="R950" s="143" t="str">
        <f>IFERROR(VLOOKUP(G950,'SOURCE COMPANY'!A:B, 2, FALSE), "")</f>
        <v>DFE PHARMA</v>
      </c>
      <c r="S950" s="143" t="str">
        <f>IFERROR(VLOOKUP(H950,'CUSTOMER NAME'!A:B, 2, FALSE), "")</f>
        <v>GENOVA BIOSCIENCES</v>
      </c>
    </row>
    <row r="951" spans="1:19">
      <c r="A951" s="85" t="s">
        <v>834</v>
      </c>
      <c r="B951" s="85">
        <v>2000</v>
      </c>
      <c r="C951" s="85" t="s">
        <v>7</v>
      </c>
      <c r="D951" s="85" t="s">
        <v>835</v>
      </c>
      <c r="E951" s="248">
        <v>2.1799564</v>
      </c>
      <c r="F951" s="85" t="s">
        <v>1718</v>
      </c>
      <c r="G951" s="85" t="s">
        <v>88</v>
      </c>
      <c r="H951" s="85" t="s">
        <v>836</v>
      </c>
      <c r="I951" s="183" t="str">
        <f>I950</f>
        <v>October</v>
      </c>
      <c r="J951" s="184">
        <f>IF(F951="USD", E951, E951 * IFERROR(VLOOKUP(F951, EXCHANGE_RATE!A:B, 2, FALSE), "Currency not found"))</f>
        <v>2.3325533480000002</v>
      </c>
      <c r="K951" s="184">
        <f t="shared" si="83"/>
        <v>2.34</v>
      </c>
      <c r="L951" s="184">
        <f>IF(C951="MTS", B951, B951 * IFERROR(VLOOKUP(C951, 'QTY_CONVERSIONS '!A:B, 2, FALSE), "Units not  found"))</f>
        <v>2</v>
      </c>
      <c r="M951" s="185">
        <f t="shared" si="84"/>
        <v>4680</v>
      </c>
      <c r="N951" s="143" t="str">
        <f>IFERROR(VLOOKUP(D951, Product_Category!A:B, 2, FALSE), "Uncategorized")</f>
        <v>MCC</v>
      </c>
      <c r="O951" s="186">
        <f t="shared" si="86"/>
        <v>2340</v>
      </c>
      <c r="P951" s="185">
        <f t="shared" si="85"/>
        <v>4680</v>
      </c>
      <c r="Q951" s="143">
        <v>2023</v>
      </c>
      <c r="R951" s="143" t="str">
        <f>IFERROR(VLOOKUP(G951,'SOURCE COMPANY'!A:B, 2, FALSE), "")</f>
        <v>DFE PHARMA</v>
      </c>
      <c r="S951" s="143" t="str">
        <f>IFERROR(VLOOKUP(H951,'CUSTOMER NAME'!A:B, 2, FALSE), "")</f>
        <v>GENOVA BIOSCIENCES</v>
      </c>
    </row>
    <row r="952" spans="1:19">
      <c r="A952" s="88" t="s">
        <v>1019</v>
      </c>
      <c r="B952" s="88">
        <v>20000</v>
      </c>
      <c r="C952" s="88" t="s">
        <v>7</v>
      </c>
      <c r="D952" s="88" t="s">
        <v>1097</v>
      </c>
      <c r="E952" s="249">
        <v>2.63</v>
      </c>
      <c r="F952" s="88" t="s">
        <v>9</v>
      </c>
      <c r="G952" s="192" t="s">
        <v>59</v>
      </c>
      <c r="H952" s="88" t="s">
        <v>1360</v>
      </c>
      <c r="I952" s="183" t="str">
        <f>I951</f>
        <v>October</v>
      </c>
      <c r="J952" s="184">
        <f>IF(F952="USD", E952, E952 * IFERROR(VLOOKUP(F952, EXCHANGE_RATE!A:B, 2, FALSE), "Currency not found"))</f>
        <v>2.63</v>
      </c>
      <c r="K952" s="184">
        <f t="shared" si="83"/>
        <v>2.63</v>
      </c>
      <c r="L952" s="184">
        <f>IF(C952="MTS", B952, B952 * IFERROR(VLOOKUP(C952, 'QTY_CONVERSIONS '!A:B, 2, FALSE), "Units not  found"))</f>
        <v>20</v>
      </c>
      <c r="M952" s="185">
        <f t="shared" si="84"/>
        <v>52600</v>
      </c>
      <c r="N952" s="143" t="str">
        <f>IFERROR(VLOOKUP(D952, Product_Category!A:B, 2, FALSE), "Uncategorized")</f>
        <v>MCC</v>
      </c>
      <c r="O952" s="186">
        <f t="shared" si="86"/>
        <v>2630</v>
      </c>
      <c r="P952" s="185">
        <f t="shared" si="85"/>
        <v>52600</v>
      </c>
      <c r="Q952" s="143">
        <v>2023</v>
      </c>
      <c r="R952" s="143" t="str">
        <f>IFERROR(VLOOKUP(G952,'SOURCE COMPANY'!A:B, 2, FALSE), "")</f>
        <v>JRS PHARMA</v>
      </c>
      <c r="S952" s="143" t="str">
        <f>IFERROR(VLOOKUP(H952,'CUSTOMER NAME'!A:B, 2, FALSE), "")</f>
        <v>GLAXOSMITHKLINE</v>
      </c>
    </row>
    <row r="953" spans="1:19">
      <c r="A953" s="192" t="s">
        <v>929</v>
      </c>
      <c r="B953" s="192">
        <v>25</v>
      </c>
      <c r="C953" s="192" t="s">
        <v>7</v>
      </c>
      <c r="D953" s="192" t="s">
        <v>910</v>
      </c>
      <c r="E953" s="192">
        <f>200*0.012</f>
        <v>2.4</v>
      </c>
      <c r="F953" s="192" t="s">
        <v>9</v>
      </c>
      <c r="G953" s="192" t="s">
        <v>547</v>
      </c>
      <c r="H953" s="192" t="s">
        <v>3964</v>
      </c>
      <c r="I953" s="187" t="s">
        <v>3893</v>
      </c>
      <c r="J953" s="184">
        <f>IF(F953="USD", E953, E953 * IFERROR(VLOOKUP(F953, EXCHANGE_RATE!A:B, 2, FALSE), "Currency not found"))</f>
        <v>2.4</v>
      </c>
      <c r="K953" s="184">
        <f t="shared" si="83"/>
        <v>2.4</v>
      </c>
      <c r="L953" s="184">
        <f>IF(C953="MTS", B953, B953 * IFERROR(VLOOKUP(C953, 'QTY_CONVERSIONS '!A:B, 2, FALSE), "Units not  found"))</f>
        <v>2.5000000000000001E-2</v>
      </c>
      <c r="M953" s="185">
        <f t="shared" si="84"/>
        <v>60</v>
      </c>
      <c r="N953" s="143" t="str">
        <f>IFERROR(VLOOKUP(D953, Product_Category!A:B, 2, FALSE), "Uncategorized")</f>
        <v>MAGNESIUM STEARATE</v>
      </c>
      <c r="O953" s="186">
        <f t="shared" si="86"/>
        <v>2400</v>
      </c>
      <c r="P953" s="185">
        <f t="shared" si="85"/>
        <v>60</v>
      </c>
      <c r="Q953" s="143">
        <v>2023</v>
      </c>
      <c r="R953" s="143" t="str">
        <f>IFERROR(VLOOKUP(G953,'SOURCE COMPANY'!A:B, 2, FALSE), "")</f>
        <v>MEHTA MEDICARE</v>
      </c>
      <c r="S953" s="143" t="str">
        <f>IFERROR(VLOOKUP(H953,'CUSTOMER NAME'!A:B, 2, FALSE), "")</f>
        <v>GLOBAL IME BANK</v>
      </c>
    </row>
    <row r="954" spans="1:19">
      <c r="A954" s="193" t="s">
        <v>929</v>
      </c>
      <c r="B954" s="193">
        <v>100</v>
      </c>
      <c r="C954" s="193" t="s">
        <v>7</v>
      </c>
      <c r="D954" s="193" t="s">
        <v>2687</v>
      </c>
      <c r="E954" s="193">
        <v>2.19</v>
      </c>
      <c r="F954" s="193" t="s">
        <v>9</v>
      </c>
      <c r="G954" s="192" t="s">
        <v>547</v>
      </c>
      <c r="H954" s="193" t="s">
        <v>3964</v>
      </c>
      <c r="I954" s="187" t="s">
        <v>3893</v>
      </c>
      <c r="J954" s="184">
        <f>IF(F954="USD", E954, E954 * IFERROR(VLOOKUP(F954, EXCHANGE_RATE!A:B, 2, FALSE), "Currency not found"))</f>
        <v>2.19</v>
      </c>
      <c r="K954" s="184">
        <f t="shared" si="83"/>
        <v>2.19</v>
      </c>
      <c r="L954" s="184">
        <f>IF(C954="MTS", B954, B954 * IFERROR(VLOOKUP(C954, 'QTY_CONVERSIONS '!A:B, 2, FALSE), "Units not  found"))</f>
        <v>0.1</v>
      </c>
      <c r="M954" s="185">
        <f t="shared" si="84"/>
        <v>219</v>
      </c>
      <c r="N954" s="143" t="str">
        <f>IFERROR(VLOOKUP(D954, Product_Category!A:B, 2, FALSE), "Uncategorized")</f>
        <v>MCC</v>
      </c>
      <c r="O954" s="186">
        <f t="shared" si="86"/>
        <v>2190</v>
      </c>
      <c r="P954" s="185">
        <f t="shared" si="85"/>
        <v>219</v>
      </c>
      <c r="Q954" s="143">
        <v>2023</v>
      </c>
      <c r="R954" s="143" t="str">
        <f>IFERROR(VLOOKUP(G954,'SOURCE COMPANY'!A:B, 2, FALSE), "")</f>
        <v>MEHTA MEDICARE</v>
      </c>
      <c r="S954" s="143" t="str">
        <f>IFERROR(VLOOKUP(H954,'CUSTOMER NAME'!A:B, 2, FALSE), "")</f>
        <v>GLOBAL IME BANK</v>
      </c>
    </row>
    <row r="955" spans="1:19">
      <c r="A955" s="193" t="s">
        <v>929</v>
      </c>
      <c r="B955" s="193">
        <v>300</v>
      </c>
      <c r="C955" s="193" t="s">
        <v>7</v>
      </c>
      <c r="D955" s="193" t="s">
        <v>3907</v>
      </c>
      <c r="E955" s="193">
        <v>2.19</v>
      </c>
      <c r="F955" s="193" t="s">
        <v>9</v>
      </c>
      <c r="G955" s="192" t="s">
        <v>547</v>
      </c>
      <c r="H955" s="193" t="s">
        <v>3964</v>
      </c>
      <c r="I955" s="187" t="s">
        <v>3893</v>
      </c>
      <c r="J955" s="184">
        <f>IF(F955="USD", E955, E955 * IFERROR(VLOOKUP(F955, EXCHANGE_RATE!A:B, 2, FALSE), "Currency not found"))</f>
        <v>2.19</v>
      </c>
      <c r="K955" s="184">
        <f t="shared" si="83"/>
        <v>2.19</v>
      </c>
      <c r="L955" s="184">
        <f>IF(C955="MTS", B955, B955 * IFERROR(VLOOKUP(C955, 'QTY_CONVERSIONS '!A:B, 2, FALSE), "Units not  found"))</f>
        <v>0.3</v>
      </c>
      <c r="M955" s="185">
        <f t="shared" si="84"/>
        <v>657</v>
      </c>
      <c r="N955" s="143" t="str">
        <f>IFERROR(VLOOKUP(D955, Product_Category!A:B, 2, FALSE), "Uncategorized")</f>
        <v>MCC</v>
      </c>
      <c r="O955" s="186">
        <f t="shared" si="86"/>
        <v>2190</v>
      </c>
      <c r="P955" s="185">
        <f t="shared" si="85"/>
        <v>657</v>
      </c>
      <c r="Q955" s="143">
        <v>2023</v>
      </c>
      <c r="R955" s="143" t="str">
        <f>IFERROR(VLOOKUP(G955,'SOURCE COMPANY'!A:B, 2, FALSE), "")</f>
        <v>MEHTA MEDICARE</v>
      </c>
      <c r="S955" s="143" t="str">
        <f>IFERROR(VLOOKUP(H955,'CUSTOMER NAME'!A:B, 2, FALSE), "")</f>
        <v>GLOBAL IME BANK</v>
      </c>
    </row>
    <row r="956" spans="1:19">
      <c r="A956" s="188" t="s">
        <v>1242</v>
      </c>
      <c r="B956" s="188">
        <v>2000</v>
      </c>
      <c r="C956" s="188" t="s">
        <v>7</v>
      </c>
      <c r="D956" s="188" t="s">
        <v>910</v>
      </c>
      <c r="E956" s="188">
        <v>2</v>
      </c>
      <c r="F956" s="188" t="s">
        <v>9</v>
      </c>
      <c r="G956" s="87" t="s">
        <v>2551</v>
      </c>
      <c r="H956" s="188" t="s">
        <v>3465</v>
      </c>
      <c r="I956" s="187" t="s">
        <v>3389</v>
      </c>
      <c r="J956" s="184">
        <f>IF(F956="USD", E956, E956 * IFERROR(VLOOKUP(F956, EXCHANGE_RATE!A:B, 2, FALSE), "Currency not found"))</f>
        <v>2</v>
      </c>
      <c r="K956" s="184">
        <f t="shared" si="83"/>
        <v>2</v>
      </c>
      <c r="L956" s="184">
        <f>IF(C956="MTS", B956, B956 * IFERROR(VLOOKUP(C956, 'QTY_CONVERSIONS '!A:B, 2, FALSE), "Units not  found"))</f>
        <v>2</v>
      </c>
      <c r="M956" s="185">
        <f t="shared" si="84"/>
        <v>4000</v>
      </c>
      <c r="N956" s="143" t="str">
        <f>IFERROR(VLOOKUP(D956, Product_Category!A:B, 2, FALSE), "Uncategorized")</f>
        <v>MAGNESIUM STEARATE</v>
      </c>
      <c r="O956" s="186">
        <f t="shared" si="86"/>
        <v>2000</v>
      </c>
      <c r="P956" s="185">
        <f t="shared" si="85"/>
        <v>4000</v>
      </c>
      <c r="Q956" s="143">
        <v>2023</v>
      </c>
      <c r="R956" s="143" t="str">
        <f>IFERROR(VLOOKUP(G956,'SOURCE COMPANY'!A:B, 2, FALSE), "")</f>
        <v>ARKOS CORP</v>
      </c>
      <c r="S956" s="143" t="str">
        <f>IFERROR(VLOOKUP(H956,'CUSTOMER NAME'!A:B, 2, FALSE), "")</f>
        <v>GOLDEN MED PHARMA</v>
      </c>
    </row>
    <row r="957" spans="1:19">
      <c r="A957" s="188" t="s">
        <v>1242</v>
      </c>
      <c r="B957" s="188">
        <v>1000</v>
      </c>
      <c r="C957" s="188" t="s">
        <v>7</v>
      </c>
      <c r="D957" s="188" t="s">
        <v>173</v>
      </c>
      <c r="E957" s="188">
        <v>5.6</v>
      </c>
      <c r="F957" s="188" t="s">
        <v>9</v>
      </c>
      <c r="G957" s="87" t="s">
        <v>2551</v>
      </c>
      <c r="H957" s="188" t="s">
        <v>3465</v>
      </c>
      <c r="I957" s="187" t="s">
        <v>3389</v>
      </c>
      <c r="J957" s="184">
        <f>IF(F957="USD", E957, E957 * IFERROR(VLOOKUP(F957, EXCHANGE_RATE!A:B, 2, FALSE), "Currency not found"))</f>
        <v>5.6</v>
      </c>
      <c r="K957" s="184">
        <f t="shared" si="83"/>
        <v>5.6</v>
      </c>
      <c r="L957" s="184">
        <f>IF(C957="MTS", B957, B957 * IFERROR(VLOOKUP(C957, 'QTY_CONVERSIONS '!A:B, 2, FALSE), "Units not  found"))</f>
        <v>1</v>
      </c>
      <c r="M957" s="185">
        <f t="shared" si="84"/>
        <v>5600</v>
      </c>
      <c r="N957" s="143" t="str">
        <f>IFERROR(VLOOKUP(D957, Product_Category!A:B, 2, FALSE), "Uncategorized")</f>
        <v>SSG</v>
      </c>
      <c r="O957" s="186">
        <f t="shared" si="86"/>
        <v>5600</v>
      </c>
      <c r="P957" s="185">
        <f t="shared" si="85"/>
        <v>5600</v>
      </c>
      <c r="Q957" s="143">
        <v>2023</v>
      </c>
      <c r="R957" s="143" t="str">
        <f>IFERROR(VLOOKUP(G957,'SOURCE COMPANY'!A:B, 2, FALSE), "")</f>
        <v>ARKOS CORP</v>
      </c>
      <c r="S957" s="143" t="str">
        <f>IFERROR(VLOOKUP(H957,'CUSTOMER NAME'!A:B, 2, FALSE), "")</f>
        <v>GOLDEN MED PHARMA</v>
      </c>
    </row>
    <row r="958" spans="1:19">
      <c r="A958" s="191" t="s">
        <v>1242</v>
      </c>
      <c r="B958" s="191">
        <v>3000</v>
      </c>
      <c r="C958" s="191" t="s">
        <v>7</v>
      </c>
      <c r="D958" s="191" t="s">
        <v>3048</v>
      </c>
      <c r="E958" s="191">
        <v>7.8</v>
      </c>
      <c r="F958" s="191" t="s">
        <v>9</v>
      </c>
      <c r="G958" s="87" t="s">
        <v>2551</v>
      </c>
      <c r="H958" s="191" t="s">
        <v>3465</v>
      </c>
      <c r="I958" s="187" t="s">
        <v>3389</v>
      </c>
      <c r="J958" s="184">
        <f>IF(F958="USD", E958, E958 * IFERROR(VLOOKUP(F958, EXCHANGE_RATE!A:B, 2, FALSE), "Currency not found"))</f>
        <v>7.8</v>
      </c>
      <c r="K958" s="184">
        <f t="shared" si="83"/>
        <v>7.8</v>
      </c>
      <c r="L958" s="184">
        <f>IF(C958="MTS", B958, B958 * IFERROR(VLOOKUP(C958, 'QTY_CONVERSIONS '!A:B, 2, FALSE), "Units not  found"))</f>
        <v>3</v>
      </c>
      <c r="M958" s="185">
        <f t="shared" si="84"/>
        <v>23400</v>
      </c>
      <c r="N958" s="143" t="str">
        <f>IFERROR(VLOOKUP(D958, Product_Category!A:B, 2, FALSE), "Uncategorized")</f>
        <v>CROSCARMELLOSE SODIUM</v>
      </c>
      <c r="O958" s="186">
        <f t="shared" si="86"/>
        <v>7800</v>
      </c>
      <c r="P958" s="185">
        <f t="shared" si="85"/>
        <v>23400</v>
      </c>
      <c r="Q958" s="143">
        <v>2023</v>
      </c>
      <c r="R958" s="143" t="str">
        <f>IFERROR(VLOOKUP(G958,'SOURCE COMPANY'!A:B, 2, FALSE), "")</f>
        <v>ARKOS CORP</v>
      </c>
      <c r="S958" s="143" t="str">
        <f>IFERROR(VLOOKUP(H958,'CUSTOMER NAME'!A:B, 2, FALSE), "")</f>
        <v>GOLDEN MED PHARMA</v>
      </c>
    </row>
    <row r="959" spans="1:19">
      <c r="A959" s="87" t="s">
        <v>834</v>
      </c>
      <c r="B959" s="21">
        <v>1000</v>
      </c>
      <c r="C959" s="87" t="s">
        <v>7</v>
      </c>
      <c r="D959" s="87" t="s">
        <v>1212</v>
      </c>
      <c r="E959" s="41">
        <v>2.85</v>
      </c>
      <c r="F959" s="87" t="s">
        <v>9</v>
      </c>
      <c r="G959" s="87" t="s">
        <v>1910</v>
      </c>
      <c r="H959" s="87" t="s">
        <v>1911</v>
      </c>
      <c r="I959" s="183" t="str">
        <f>I958</f>
        <v>October</v>
      </c>
      <c r="J959" s="184">
        <f>IF(F959="USD", E959, E959 * IFERROR(VLOOKUP(F959, EXCHANGE_RATE!A:B, 2, FALSE), "Currency not found"))</f>
        <v>2.85</v>
      </c>
      <c r="K959" s="184">
        <f t="shared" si="83"/>
        <v>2.85</v>
      </c>
      <c r="L959" s="184">
        <f>IF(C959="MTS", B959, B959 * IFERROR(VLOOKUP(C959, 'QTY_CONVERSIONS '!A:B, 2, FALSE), "Units not  found"))</f>
        <v>1</v>
      </c>
      <c r="M959" s="185">
        <f t="shared" si="84"/>
        <v>2850</v>
      </c>
      <c r="N959" s="143" t="str">
        <f>IFERROR(VLOOKUP(D959, Product_Category!A:B, 2, FALSE), "Uncategorized")</f>
        <v>MCC</v>
      </c>
      <c r="O959" s="186">
        <f t="shared" si="86"/>
        <v>2850</v>
      </c>
      <c r="P959" s="185">
        <f t="shared" si="85"/>
        <v>2850</v>
      </c>
      <c r="Q959" s="143">
        <v>2023</v>
      </c>
      <c r="R959" s="143" t="str">
        <f>IFERROR(VLOOKUP(G959,'SOURCE COMPANY'!A:B, 2, FALSE), "")</f>
        <v>SHREE ASHTAK</v>
      </c>
      <c r="S959" s="143" t="str">
        <f>IFERROR(VLOOKUP(H959,'CUSTOMER NAME'!A:B, 2, FALSE), "")</f>
        <v>GOURMET NUT</v>
      </c>
    </row>
    <row r="960" spans="1:19">
      <c r="A960" s="192" t="s">
        <v>929</v>
      </c>
      <c r="B960" s="192">
        <v>200</v>
      </c>
      <c r="C960" s="192" t="s">
        <v>7</v>
      </c>
      <c r="D960" s="192" t="s">
        <v>769</v>
      </c>
      <c r="E960" s="192">
        <v>1.99</v>
      </c>
      <c r="F960" s="192" t="s">
        <v>9</v>
      </c>
      <c r="G960" s="192" t="s">
        <v>3965</v>
      </c>
      <c r="H960" s="192" t="s">
        <v>939</v>
      </c>
      <c r="I960" s="187" t="s">
        <v>3893</v>
      </c>
      <c r="J960" s="184">
        <f>IF(F960="USD", E960, E960 * IFERROR(VLOOKUP(F960, EXCHANGE_RATE!A:B, 2, FALSE), "Currency not found"))</f>
        <v>1.99</v>
      </c>
      <c r="K960" s="184">
        <f t="shared" si="83"/>
        <v>1.99</v>
      </c>
      <c r="L960" s="184">
        <f>IF(C960="MTS", B960, B960 * IFERROR(VLOOKUP(C960, 'QTY_CONVERSIONS '!A:B, 2, FALSE), "Units not  found"))</f>
        <v>0.2</v>
      </c>
      <c r="M960" s="185">
        <f t="shared" si="84"/>
        <v>398</v>
      </c>
      <c r="N960" s="143" t="str">
        <f>IFERROR(VLOOKUP(D960, Product_Category!A:B, 2, FALSE), "Uncategorized")</f>
        <v>MCC</v>
      </c>
      <c r="O960" s="186">
        <f t="shared" si="86"/>
        <v>1990</v>
      </c>
      <c r="P960" s="185">
        <f t="shared" si="85"/>
        <v>398</v>
      </c>
      <c r="Q960" s="143">
        <v>2023</v>
      </c>
      <c r="R960" s="143" t="str">
        <f>IFERROR(VLOOKUP(G960,'SOURCE COMPANY'!A:B, 2, FALSE), "")</f>
        <v>5TH FLOOR, B-505, PLOT NO. B-4/5, C</v>
      </c>
      <c r="S960" s="143" t="str">
        <f>IFERROR(VLOOKUP(H960,'CUSTOMER NAME'!A:B, 2, FALSE), "")</f>
        <v>GRACE PHARMA</v>
      </c>
    </row>
    <row r="961" spans="1:19">
      <c r="A961" s="192" t="s">
        <v>929</v>
      </c>
      <c r="B961" s="192">
        <v>300</v>
      </c>
      <c r="C961" s="192" t="s">
        <v>7</v>
      </c>
      <c r="D961" s="192" t="s">
        <v>3908</v>
      </c>
      <c r="E961" s="192">
        <v>1.97</v>
      </c>
      <c r="F961" s="192" t="s">
        <v>9</v>
      </c>
      <c r="G961" s="192" t="s">
        <v>3965</v>
      </c>
      <c r="H961" s="192" t="s">
        <v>939</v>
      </c>
      <c r="I961" s="187" t="s">
        <v>3893</v>
      </c>
      <c r="J961" s="184">
        <f>IF(F961="USD", E961, E961 * IFERROR(VLOOKUP(F961, EXCHANGE_RATE!A:B, 2, FALSE), "Currency not found"))</f>
        <v>1.97</v>
      </c>
      <c r="K961" s="184">
        <f t="shared" si="83"/>
        <v>1.97</v>
      </c>
      <c r="L961" s="184">
        <f>IF(C961="MTS", B961, B961 * IFERROR(VLOOKUP(C961, 'QTY_CONVERSIONS '!A:B, 2, FALSE), "Units not  found"))</f>
        <v>0.3</v>
      </c>
      <c r="M961" s="185">
        <f t="shared" si="84"/>
        <v>591</v>
      </c>
      <c r="N961" s="143" t="str">
        <f>IFERROR(VLOOKUP(D961, Product_Category!A:B, 2, FALSE), "Uncategorized")</f>
        <v>MCC</v>
      </c>
      <c r="O961" s="186">
        <f t="shared" si="86"/>
        <v>1970</v>
      </c>
      <c r="P961" s="185">
        <f t="shared" si="85"/>
        <v>591</v>
      </c>
      <c r="Q961" s="143">
        <v>2023</v>
      </c>
      <c r="R961" s="143" t="str">
        <f>IFERROR(VLOOKUP(G961,'SOURCE COMPANY'!A:B, 2, FALSE), "")</f>
        <v>5TH FLOOR, B-505, PLOT NO. B-4/5, C</v>
      </c>
      <c r="S961" s="143" t="str">
        <f>IFERROR(VLOOKUP(H961,'CUSTOMER NAME'!A:B, 2, FALSE), "")</f>
        <v>GRACE PHARMA</v>
      </c>
    </row>
    <row r="962" spans="1:19">
      <c r="A962" s="87" t="s">
        <v>172</v>
      </c>
      <c r="B962" s="87">
        <v>20</v>
      </c>
      <c r="C962" s="87" t="s">
        <v>7</v>
      </c>
      <c r="D962" s="87" t="s">
        <v>1410</v>
      </c>
      <c r="E962" s="248">
        <v>4.8899999999999997</v>
      </c>
      <c r="F962" s="87" t="s">
        <v>9</v>
      </c>
      <c r="G962" s="87" t="s">
        <v>114</v>
      </c>
      <c r="H962" s="87" t="s">
        <v>939</v>
      </c>
      <c r="I962" s="183" t="str">
        <f t="shared" ref="I962:I970" si="88">I961</f>
        <v>December</v>
      </c>
      <c r="J962" s="184">
        <f>IF(F962="USD", E962, E962 * IFERROR(VLOOKUP(F962, EXCHANGE_RATE!A:B, 2, FALSE), "Currency not found"))</f>
        <v>4.8899999999999997</v>
      </c>
      <c r="K962" s="184">
        <f t="shared" ref="K962:K1025" si="89">ROUNDUP(J962,2)</f>
        <v>4.8899999999999997</v>
      </c>
      <c r="L962" s="184">
        <f>IF(C962="MTS", B962, B962 * IFERROR(VLOOKUP(C962, 'QTY_CONVERSIONS '!A:B, 2, FALSE), "Units not  found"))</f>
        <v>0.02</v>
      </c>
      <c r="M962" s="185">
        <f t="shared" ref="M962:M1025" si="90">B962*K962</f>
        <v>97.8</v>
      </c>
      <c r="N962" s="143" t="str">
        <f>IFERROR(VLOOKUP(D962, Product_Category!A:B, 2, FALSE), "Uncategorized")</f>
        <v>MCC</v>
      </c>
      <c r="O962" s="186">
        <f t="shared" si="86"/>
        <v>4890</v>
      </c>
      <c r="P962" s="185">
        <f t="shared" ref="P962:P1025" si="91">L962*O962</f>
        <v>97.8</v>
      </c>
      <c r="Q962" s="143">
        <v>2023</v>
      </c>
      <c r="R962" s="143" t="str">
        <f>IFERROR(VLOOKUP(G962,'SOURCE COMPANY'!A:B, 2, FALSE), "")</f>
        <v>GRANULES INDIA</v>
      </c>
      <c r="S962" s="143" t="str">
        <f>IFERROR(VLOOKUP(H962,'CUSTOMER NAME'!A:B, 2, FALSE), "")</f>
        <v>GRACE PHARMA</v>
      </c>
    </row>
    <row r="963" spans="1:19">
      <c r="A963" s="85" t="s">
        <v>929</v>
      </c>
      <c r="B963" s="85">
        <v>100</v>
      </c>
      <c r="C963" s="85" t="s">
        <v>7</v>
      </c>
      <c r="D963" s="85" t="s">
        <v>564</v>
      </c>
      <c r="E963" s="248">
        <v>197.71</v>
      </c>
      <c r="F963" s="85" t="s">
        <v>1730</v>
      </c>
      <c r="G963" s="192" t="s">
        <v>676</v>
      </c>
      <c r="H963" s="85" t="s">
        <v>939</v>
      </c>
      <c r="I963" s="183" t="str">
        <f t="shared" si="88"/>
        <v>December</v>
      </c>
      <c r="J963" s="184">
        <f>IF(F963="USD", E963, E963 * IFERROR(VLOOKUP(F963, EXCHANGE_RATE!A:B, 2, FALSE), "Currency not found"))</f>
        <v>2.3725200000000002</v>
      </c>
      <c r="K963" s="184">
        <f t="shared" si="89"/>
        <v>2.38</v>
      </c>
      <c r="L963" s="184">
        <f>IF(C963="MTS", B963, B963 * IFERROR(VLOOKUP(C963, 'QTY_CONVERSIONS '!A:B, 2, FALSE), "Units not  found"))</f>
        <v>0.1</v>
      </c>
      <c r="M963" s="185">
        <f t="shared" si="90"/>
        <v>238</v>
      </c>
      <c r="N963" s="143" t="str">
        <f>IFERROR(VLOOKUP(D963, Product_Category!A:B, 2, FALSE), "Uncategorized")</f>
        <v>CROSCARMELLOSE SODIUM</v>
      </c>
      <c r="O963" s="186">
        <f t="shared" ref="O963:O1026" si="92">K963*1000</f>
        <v>2380</v>
      </c>
      <c r="P963" s="185">
        <f t="shared" si="91"/>
        <v>238</v>
      </c>
      <c r="Q963" s="143">
        <v>2023</v>
      </c>
      <c r="R963" s="143" t="str">
        <f>IFERROR(VLOOKUP(G963,'SOURCE COMPANY'!A:B, 2, FALSE), "")</f>
        <v>ORIENT PHARMA</v>
      </c>
      <c r="S963" s="143" t="str">
        <f>IFERROR(VLOOKUP(H963,'CUSTOMER NAME'!A:B, 2, FALSE), "")</f>
        <v>GRACE PHARMA</v>
      </c>
    </row>
    <row r="964" spans="1:19">
      <c r="A964" s="85" t="s">
        <v>929</v>
      </c>
      <c r="B964" s="85">
        <v>200</v>
      </c>
      <c r="C964" s="85" t="s">
        <v>7</v>
      </c>
      <c r="D964" s="85" t="s">
        <v>19</v>
      </c>
      <c r="E964" s="248">
        <v>163.11000000000001</v>
      </c>
      <c r="F964" s="85" t="s">
        <v>1730</v>
      </c>
      <c r="G964" s="192" t="s">
        <v>676</v>
      </c>
      <c r="H964" s="85" t="s">
        <v>939</v>
      </c>
      <c r="I964" s="183" t="str">
        <f t="shared" si="88"/>
        <v>December</v>
      </c>
      <c r="J964" s="184">
        <f>IF(F964="USD", E964, E964 * IFERROR(VLOOKUP(F964, EXCHANGE_RATE!A:B, 2, FALSE), "Currency not found"))</f>
        <v>1.9573200000000002</v>
      </c>
      <c r="K964" s="184">
        <f t="shared" si="89"/>
        <v>1.96</v>
      </c>
      <c r="L964" s="184">
        <f>IF(C964="MTS", B964, B964 * IFERROR(VLOOKUP(C964, 'QTY_CONVERSIONS '!A:B, 2, FALSE), "Units not  found"))</f>
        <v>0.2</v>
      </c>
      <c r="M964" s="185">
        <f t="shared" si="90"/>
        <v>392</v>
      </c>
      <c r="N964" s="143" t="str">
        <f>IFERROR(VLOOKUP(D964, Product_Category!A:B, 2, FALSE), "Uncategorized")</f>
        <v>CMC</v>
      </c>
      <c r="O964" s="186">
        <f t="shared" si="92"/>
        <v>1960</v>
      </c>
      <c r="P964" s="185">
        <f t="shared" si="91"/>
        <v>392</v>
      </c>
      <c r="Q964" s="143">
        <v>2023</v>
      </c>
      <c r="R964" s="143" t="str">
        <f>IFERROR(VLOOKUP(G964,'SOURCE COMPANY'!A:B, 2, FALSE), "")</f>
        <v>ORIENT PHARMA</v>
      </c>
      <c r="S964" s="143" t="str">
        <f>IFERROR(VLOOKUP(H964,'CUSTOMER NAME'!A:B, 2, FALSE), "")</f>
        <v>GRACE PHARMA</v>
      </c>
    </row>
    <row r="965" spans="1:19">
      <c r="A965" s="85" t="s">
        <v>929</v>
      </c>
      <c r="B965" s="85">
        <v>500</v>
      </c>
      <c r="C965" s="85" t="s">
        <v>7</v>
      </c>
      <c r="D965" s="85" t="s">
        <v>657</v>
      </c>
      <c r="E965" s="248">
        <v>535.98</v>
      </c>
      <c r="F965" s="85" t="s">
        <v>1730</v>
      </c>
      <c r="G965" s="192" t="s">
        <v>676</v>
      </c>
      <c r="H965" s="85" t="s">
        <v>939</v>
      </c>
      <c r="I965" s="183" t="str">
        <f t="shared" si="88"/>
        <v>December</v>
      </c>
      <c r="J965" s="184">
        <f>IF(F965="USD", E965, E965 * IFERROR(VLOOKUP(F965, EXCHANGE_RATE!A:B, 2, FALSE), "Currency not found"))</f>
        <v>6.4317600000000006</v>
      </c>
      <c r="K965" s="184">
        <f t="shared" si="89"/>
        <v>6.4399999999999995</v>
      </c>
      <c r="L965" s="184">
        <f>IF(C965="MTS", B965, B965 * IFERROR(VLOOKUP(C965, 'QTY_CONVERSIONS '!A:B, 2, FALSE), "Units not  found"))</f>
        <v>0.5</v>
      </c>
      <c r="M965" s="185">
        <f t="shared" si="90"/>
        <v>3219.9999999999995</v>
      </c>
      <c r="N965" s="143" t="str">
        <f>IFERROR(VLOOKUP(D965, Product_Category!A:B, 2, FALSE), "Uncategorized")</f>
        <v>SSG</v>
      </c>
      <c r="O965" s="186">
        <f t="shared" si="92"/>
        <v>6439.9999999999991</v>
      </c>
      <c r="P965" s="185">
        <f t="shared" si="91"/>
        <v>3219.9999999999995</v>
      </c>
      <c r="Q965" s="143">
        <v>2023</v>
      </c>
      <c r="R965" s="143" t="str">
        <f>IFERROR(VLOOKUP(G965,'SOURCE COMPANY'!A:B, 2, FALSE), "")</f>
        <v>ORIENT PHARMA</v>
      </c>
      <c r="S965" s="143" t="str">
        <f>IFERROR(VLOOKUP(H965,'CUSTOMER NAME'!A:B, 2, FALSE), "")</f>
        <v>GRACE PHARMA</v>
      </c>
    </row>
    <row r="966" spans="1:19">
      <c r="A966" s="87" t="s">
        <v>929</v>
      </c>
      <c r="B966" s="189">
        <v>25</v>
      </c>
      <c r="C966" s="87" t="s">
        <v>7</v>
      </c>
      <c r="D966" s="87" t="s">
        <v>19</v>
      </c>
      <c r="E966" s="195">
        <v>352.78500000000003</v>
      </c>
      <c r="F966" s="87" t="s">
        <v>1730</v>
      </c>
      <c r="G966" s="192" t="s">
        <v>676</v>
      </c>
      <c r="H966" s="87" t="s">
        <v>939</v>
      </c>
      <c r="I966" s="183" t="str">
        <f t="shared" si="88"/>
        <v>December</v>
      </c>
      <c r="J966" s="184">
        <f>IF(F966="USD", E966, E966 * IFERROR(VLOOKUP(F966, EXCHANGE_RATE!A:B, 2, FALSE), "Currency not found"))</f>
        <v>4.2334200000000006</v>
      </c>
      <c r="K966" s="184">
        <f t="shared" si="89"/>
        <v>4.24</v>
      </c>
      <c r="L966" s="184">
        <f>IF(C966="MTS", B966, B966 * IFERROR(VLOOKUP(C966, 'QTY_CONVERSIONS '!A:B, 2, FALSE), "Units not  found"))</f>
        <v>2.5000000000000001E-2</v>
      </c>
      <c r="M966" s="185">
        <f t="shared" si="90"/>
        <v>106</v>
      </c>
      <c r="N966" s="143" t="str">
        <f>IFERROR(VLOOKUP(D966, Product_Category!A:B, 2, FALSE), "Uncategorized")</f>
        <v>CMC</v>
      </c>
      <c r="O966" s="186">
        <f t="shared" si="92"/>
        <v>4240</v>
      </c>
      <c r="P966" s="185">
        <f t="shared" si="91"/>
        <v>106</v>
      </c>
      <c r="Q966" s="143">
        <v>2023</v>
      </c>
      <c r="R966" s="143" t="str">
        <f>IFERROR(VLOOKUP(G966,'SOURCE COMPANY'!A:B, 2, FALSE), "")</f>
        <v>ORIENT PHARMA</v>
      </c>
      <c r="S966" s="143" t="str">
        <f>IFERROR(VLOOKUP(H966,'CUSTOMER NAME'!A:B, 2, FALSE), "")</f>
        <v>GRACE PHARMA</v>
      </c>
    </row>
    <row r="967" spans="1:19">
      <c r="A967" s="87" t="s">
        <v>929</v>
      </c>
      <c r="B967" s="21">
        <v>300</v>
      </c>
      <c r="C967" s="87" t="s">
        <v>7</v>
      </c>
      <c r="D967" s="87" t="s">
        <v>1917</v>
      </c>
      <c r="E967" s="41">
        <v>166.66</v>
      </c>
      <c r="F967" s="87" t="s">
        <v>1730</v>
      </c>
      <c r="G967" s="192" t="s">
        <v>671</v>
      </c>
      <c r="H967" s="87" t="s">
        <v>939</v>
      </c>
      <c r="I967" s="183" t="str">
        <f t="shared" si="88"/>
        <v>December</v>
      </c>
      <c r="J967" s="184">
        <f>IF(F967="USD", E967, E967 * IFERROR(VLOOKUP(F967, EXCHANGE_RATE!A:B, 2, FALSE), "Currency not found"))</f>
        <v>1.9999199999999999</v>
      </c>
      <c r="K967" s="184">
        <f t="shared" si="89"/>
        <v>2</v>
      </c>
      <c r="L967" s="184">
        <f>IF(C967="MTS", B967, B967 * IFERROR(VLOOKUP(C967, 'QTY_CONVERSIONS '!A:B, 2, FALSE), "Units not  found"))</f>
        <v>0.3</v>
      </c>
      <c r="M967" s="185">
        <f t="shared" si="90"/>
        <v>600</v>
      </c>
      <c r="N967" s="143" t="str">
        <f>IFERROR(VLOOKUP(D967, Product_Category!A:B, 2, FALSE), "Uncategorized")</f>
        <v>MCC</v>
      </c>
      <c r="O967" s="186">
        <f t="shared" si="92"/>
        <v>2000</v>
      </c>
      <c r="P967" s="185">
        <f t="shared" si="91"/>
        <v>600</v>
      </c>
      <c r="Q967" s="143">
        <v>2023</v>
      </c>
      <c r="R967" s="143" t="str">
        <f>IFERROR(VLOOKUP(G967,'SOURCE COMPANY'!A:B, 2, FALSE), "")</f>
        <v>SUDARSHAN TRADING</v>
      </c>
      <c r="S967" s="143" t="str">
        <f>IFERROR(VLOOKUP(H967,'CUSTOMER NAME'!A:B, 2, FALSE), "")</f>
        <v>GRACE PHARMA</v>
      </c>
    </row>
    <row r="968" spans="1:19">
      <c r="A968" s="87" t="s">
        <v>929</v>
      </c>
      <c r="B968" s="21">
        <v>300</v>
      </c>
      <c r="C968" s="87" t="s">
        <v>7</v>
      </c>
      <c r="D968" s="87" t="s">
        <v>1985</v>
      </c>
      <c r="E968" s="41">
        <v>173.33</v>
      </c>
      <c r="F968" s="87" t="s">
        <v>1730</v>
      </c>
      <c r="G968" s="192" t="s">
        <v>671</v>
      </c>
      <c r="H968" s="87" t="s">
        <v>939</v>
      </c>
      <c r="I968" s="183" t="str">
        <f t="shared" si="88"/>
        <v>December</v>
      </c>
      <c r="J968" s="184">
        <f>IF(F968="USD", E968, E968 * IFERROR(VLOOKUP(F968, EXCHANGE_RATE!A:B, 2, FALSE), "Currency not found"))</f>
        <v>2.0799600000000003</v>
      </c>
      <c r="K968" s="184">
        <f t="shared" si="89"/>
        <v>2.0799999999999996</v>
      </c>
      <c r="L968" s="184">
        <f>IF(C968="MTS", B968, B968 * IFERROR(VLOOKUP(C968, 'QTY_CONVERSIONS '!A:B, 2, FALSE), "Units not  found"))</f>
        <v>0.3</v>
      </c>
      <c r="M968" s="185">
        <f t="shared" si="90"/>
        <v>623.99999999999989</v>
      </c>
      <c r="N968" s="143" t="str">
        <f>IFERROR(VLOOKUP(D968, Product_Category!A:B, 2, FALSE), "Uncategorized")</f>
        <v>MCC</v>
      </c>
      <c r="O968" s="186">
        <f t="shared" si="92"/>
        <v>2079.9999999999995</v>
      </c>
      <c r="P968" s="185">
        <f t="shared" si="91"/>
        <v>623.99999999999989</v>
      </c>
      <c r="Q968" s="143">
        <v>2023</v>
      </c>
      <c r="R968" s="143" t="str">
        <f>IFERROR(VLOOKUP(G968,'SOURCE COMPANY'!A:B, 2, FALSE), "")</f>
        <v>SUDARSHAN TRADING</v>
      </c>
      <c r="S968" s="143" t="str">
        <f>IFERROR(VLOOKUP(H968,'CUSTOMER NAME'!A:B, 2, FALSE), "")</f>
        <v>GRACE PHARMA</v>
      </c>
    </row>
    <row r="969" spans="1:19">
      <c r="A969" s="88" t="s">
        <v>929</v>
      </c>
      <c r="B969" s="22">
        <v>50</v>
      </c>
      <c r="C969" s="88" t="s">
        <v>7</v>
      </c>
      <c r="D969" s="88" t="s">
        <v>657</v>
      </c>
      <c r="E969" s="40">
        <v>140</v>
      </c>
      <c r="F969" s="88" t="s">
        <v>1730</v>
      </c>
      <c r="G969" s="192" t="s">
        <v>671</v>
      </c>
      <c r="H969" s="88" t="s">
        <v>939</v>
      </c>
      <c r="I969" s="183" t="str">
        <f t="shared" si="88"/>
        <v>December</v>
      </c>
      <c r="J969" s="184">
        <f>IF(F969="USD", E969, E969 * IFERROR(VLOOKUP(F969, EXCHANGE_RATE!A:B, 2, FALSE), "Currency not found"))</f>
        <v>1.68</v>
      </c>
      <c r="K969" s="184">
        <f t="shared" si="89"/>
        <v>1.68</v>
      </c>
      <c r="L969" s="184">
        <f>IF(C969="MTS", B969, B969 * IFERROR(VLOOKUP(C969, 'QTY_CONVERSIONS '!A:B, 2, FALSE), "Units not  found"))</f>
        <v>0.05</v>
      </c>
      <c r="M969" s="185">
        <f t="shared" si="90"/>
        <v>84</v>
      </c>
      <c r="N969" s="143" t="str">
        <f>IFERROR(VLOOKUP(D969, Product_Category!A:B, 2, FALSE), "Uncategorized")</f>
        <v>SSG</v>
      </c>
      <c r="O969" s="186">
        <f t="shared" si="92"/>
        <v>1680</v>
      </c>
      <c r="P969" s="185">
        <f t="shared" si="91"/>
        <v>84</v>
      </c>
      <c r="Q969" s="143">
        <v>2023</v>
      </c>
      <c r="R969" s="143" t="str">
        <f>IFERROR(VLOOKUP(G969,'SOURCE COMPANY'!A:B, 2, FALSE), "")</f>
        <v>SUDARSHAN TRADING</v>
      </c>
      <c r="S969" s="143" t="str">
        <f>IFERROR(VLOOKUP(H969,'CUSTOMER NAME'!A:B, 2, FALSE), "")</f>
        <v>GRACE PHARMA</v>
      </c>
    </row>
    <row r="970" spans="1:19">
      <c r="A970" s="87" t="s">
        <v>929</v>
      </c>
      <c r="B970" s="189">
        <v>50</v>
      </c>
      <c r="C970" s="87" t="s">
        <v>7</v>
      </c>
      <c r="D970" s="87" t="s">
        <v>673</v>
      </c>
      <c r="E970" s="195">
        <v>254.79400000000001</v>
      </c>
      <c r="F970" s="87" t="s">
        <v>1730</v>
      </c>
      <c r="G970" s="192" t="s">
        <v>671</v>
      </c>
      <c r="H970" s="87" t="s">
        <v>939</v>
      </c>
      <c r="I970" s="183" t="str">
        <f t="shared" si="88"/>
        <v>December</v>
      </c>
      <c r="J970" s="184">
        <f>IF(F970="USD", E970, E970 * IFERROR(VLOOKUP(F970, EXCHANGE_RATE!A:B, 2, FALSE), "Currency not found"))</f>
        <v>3.057528</v>
      </c>
      <c r="K970" s="184">
        <f t="shared" si="89"/>
        <v>3.0599999999999996</v>
      </c>
      <c r="L970" s="184">
        <f>IF(C970="MTS", B970, B970 * IFERROR(VLOOKUP(C970, 'QTY_CONVERSIONS '!A:B, 2, FALSE), "Units not  found"))</f>
        <v>0.05</v>
      </c>
      <c r="M970" s="185">
        <f t="shared" si="90"/>
        <v>152.99999999999997</v>
      </c>
      <c r="N970" s="143" t="str">
        <f>IFERROR(VLOOKUP(D970, Product_Category!A:B, 2, FALSE), "Uncategorized")</f>
        <v>CROSCARMELLOSE SODIUM</v>
      </c>
      <c r="O970" s="186">
        <f t="shared" si="92"/>
        <v>3059.9999999999995</v>
      </c>
      <c r="P970" s="185">
        <f t="shared" si="91"/>
        <v>152.99999999999997</v>
      </c>
      <c r="Q970" s="143">
        <v>2023</v>
      </c>
      <c r="R970" s="143" t="str">
        <f>IFERROR(VLOOKUP(G970,'SOURCE COMPANY'!A:B, 2, FALSE), "")</f>
        <v>SUDARSHAN TRADING</v>
      </c>
      <c r="S970" s="143" t="str">
        <f>IFERROR(VLOOKUP(H970,'CUSTOMER NAME'!A:B, 2, FALSE), "")</f>
        <v>GRACE PHARMA</v>
      </c>
    </row>
    <row r="971" spans="1:19">
      <c r="A971" s="192" t="s">
        <v>929</v>
      </c>
      <c r="B971" s="192">
        <v>100</v>
      </c>
      <c r="C971" s="192" t="s">
        <v>7</v>
      </c>
      <c r="D971" s="192" t="s">
        <v>173</v>
      </c>
      <c r="E971" s="192">
        <f>140*0.012</f>
        <v>1.68</v>
      </c>
      <c r="F971" s="192" t="s">
        <v>9</v>
      </c>
      <c r="G971" s="192" t="s">
        <v>671</v>
      </c>
      <c r="H971" s="192" t="s">
        <v>939</v>
      </c>
      <c r="I971" s="187" t="s">
        <v>3893</v>
      </c>
      <c r="J971" s="184">
        <f>IF(F971="USD", E971, E971 * IFERROR(VLOOKUP(F971, EXCHANGE_RATE!A:B, 2, FALSE), "Currency not found"))</f>
        <v>1.68</v>
      </c>
      <c r="K971" s="184">
        <f t="shared" si="89"/>
        <v>1.68</v>
      </c>
      <c r="L971" s="184">
        <f>IF(C971="MTS", B971, B971 * IFERROR(VLOOKUP(C971, 'QTY_CONVERSIONS '!A:B, 2, FALSE), "Units not  found"))</f>
        <v>0.1</v>
      </c>
      <c r="M971" s="185">
        <f t="shared" si="90"/>
        <v>168</v>
      </c>
      <c r="N971" s="143" t="str">
        <f>IFERROR(VLOOKUP(D971, Product_Category!A:B, 2, FALSE), "Uncategorized")</f>
        <v>SSG</v>
      </c>
      <c r="O971" s="186">
        <f t="shared" si="92"/>
        <v>1680</v>
      </c>
      <c r="P971" s="185">
        <f t="shared" si="91"/>
        <v>168</v>
      </c>
      <c r="Q971" s="143">
        <v>2023</v>
      </c>
      <c r="R971" s="143" t="str">
        <f>IFERROR(VLOOKUP(G971,'SOURCE COMPANY'!A:B, 2, FALSE), "")</f>
        <v>SUDARSHAN TRADING</v>
      </c>
      <c r="S971" s="143" t="str">
        <f>IFERROR(VLOOKUP(H971,'CUSTOMER NAME'!A:B, 2, FALSE), "")</f>
        <v>GRACE PHARMA</v>
      </c>
    </row>
    <row r="972" spans="1:19">
      <c r="A972" s="87" t="s">
        <v>929</v>
      </c>
      <c r="B972" s="87">
        <v>50</v>
      </c>
      <c r="C972" s="87" t="s">
        <v>7</v>
      </c>
      <c r="D972" s="87" t="s">
        <v>19</v>
      </c>
      <c r="E972" s="248">
        <v>360</v>
      </c>
      <c r="F972" s="87" t="s">
        <v>1730</v>
      </c>
      <c r="G972" s="192" t="s">
        <v>671</v>
      </c>
      <c r="H972" s="87" t="s">
        <v>939</v>
      </c>
      <c r="I972" s="183" t="str">
        <f>I971</f>
        <v>December</v>
      </c>
      <c r="J972" s="184">
        <f>IF(F972="USD", E972, E972 * IFERROR(VLOOKUP(F972, EXCHANGE_RATE!A:B, 2, FALSE), "Currency not found"))</f>
        <v>4.32</v>
      </c>
      <c r="K972" s="184">
        <f t="shared" si="89"/>
        <v>4.32</v>
      </c>
      <c r="L972" s="184">
        <f>IF(C972="MTS", B972, B972 * IFERROR(VLOOKUP(C972, 'QTY_CONVERSIONS '!A:B, 2, FALSE), "Units not  found"))</f>
        <v>0.05</v>
      </c>
      <c r="M972" s="185">
        <f t="shared" si="90"/>
        <v>216</v>
      </c>
      <c r="N972" s="143" t="str">
        <f>IFERROR(VLOOKUP(D972, Product_Category!A:B, 2, FALSE), "Uncategorized")</f>
        <v>CMC</v>
      </c>
      <c r="O972" s="186">
        <f t="shared" si="92"/>
        <v>4320</v>
      </c>
      <c r="P972" s="185">
        <f t="shared" si="91"/>
        <v>216</v>
      </c>
      <c r="Q972" s="143">
        <v>2023</v>
      </c>
      <c r="R972" s="143" t="str">
        <f>IFERROR(VLOOKUP(G972,'SOURCE COMPANY'!A:B, 2, FALSE), "")</f>
        <v>SUDARSHAN TRADING</v>
      </c>
      <c r="S972" s="143" t="str">
        <f>IFERROR(VLOOKUP(H972,'CUSTOMER NAME'!A:B, 2, FALSE), "")</f>
        <v>GRACE PHARMA</v>
      </c>
    </row>
    <row r="973" spans="1:19">
      <c r="A973" s="191" t="s">
        <v>929</v>
      </c>
      <c r="B973" s="191">
        <v>200</v>
      </c>
      <c r="C973" s="191" t="s">
        <v>7</v>
      </c>
      <c r="D973" s="191" t="s">
        <v>964</v>
      </c>
      <c r="E973" s="191">
        <v>1.99</v>
      </c>
      <c r="F973" s="191" t="s">
        <v>9</v>
      </c>
      <c r="G973" s="192" t="s">
        <v>671</v>
      </c>
      <c r="H973" s="191" t="s">
        <v>939</v>
      </c>
      <c r="I973" s="187" t="s">
        <v>3034</v>
      </c>
      <c r="J973" s="184">
        <f>IF(F973="USD", E973, E973 * IFERROR(VLOOKUP(F973, EXCHANGE_RATE!A:B, 2, FALSE), "Currency not found"))</f>
        <v>1.99</v>
      </c>
      <c r="K973" s="184">
        <f t="shared" si="89"/>
        <v>1.99</v>
      </c>
      <c r="L973" s="184">
        <f>IF(C973="MTS", B973, B973 * IFERROR(VLOOKUP(C973, 'QTY_CONVERSIONS '!A:B, 2, FALSE), "Units not  found"))</f>
        <v>0.2</v>
      </c>
      <c r="M973" s="185">
        <f t="shared" si="90"/>
        <v>398</v>
      </c>
      <c r="N973" s="143" t="str">
        <f>IFERROR(VLOOKUP(D973, Product_Category!A:B, 2, FALSE), "Uncategorized")</f>
        <v>MCC</v>
      </c>
      <c r="O973" s="186">
        <f t="shared" si="92"/>
        <v>1990</v>
      </c>
      <c r="P973" s="185">
        <f t="shared" si="91"/>
        <v>398</v>
      </c>
      <c r="Q973" s="143">
        <v>2023</v>
      </c>
      <c r="R973" s="143" t="str">
        <f>IFERROR(VLOOKUP(G973,'SOURCE COMPANY'!A:B, 2, FALSE), "")</f>
        <v>SUDARSHAN TRADING</v>
      </c>
      <c r="S973" s="143" t="str">
        <f>IFERROR(VLOOKUP(H973,'CUSTOMER NAME'!A:B, 2, FALSE), "")</f>
        <v>GRACE PHARMA</v>
      </c>
    </row>
    <row r="974" spans="1:19">
      <c r="A974" s="87" t="s">
        <v>1522</v>
      </c>
      <c r="B974" s="87">
        <v>200</v>
      </c>
      <c r="C974" s="87" t="s">
        <v>7</v>
      </c>
      <c r="D974" s="87" t="s">
        <v>1528</v>
      </c>
      <c r="E974" s="44">
        <v>550.76900000000001</v>
      </c>
      <c r="F974" s="87" t="s">
        <v>1730</v>
      </c>
      <c r="G974" s="192" t="s">
        <v>671</v>
      </c>
      <c r="H974" s="87" t="s">
        <v>939</v>
      </c>
      <c r="I974" s="183" t="str">
        <f>I973</f>
        <v>September</v>
      </c>
      <c r="J974" s="184">
        <f>IF(F974="USD", E974, E974 * IFERROR(VLOOKUP(F974, EXCHANGE_RATE!A:B, 2, FALSE), "Currency not found"))</f>
        <v>6.6092279999999999</v>
      </c>
      <c r="K974" s="184">
        <f t="shared" si="89"/>
        <v>6.6099999999999994</v>
      </c>
      <c r="L974" s="184">
        <f>IF(C974="MTS", B974, B974 * IFERROR(VLOOKUP(C974, 'QTY_CONVERSIONS '!A:B, 2, FALSE), "Units not  found"))</f>
        <v>0.2</v>
      </c>
      <c r="M974" s="185">
        <f t="shared" si="90"/>
        <v>1322</v>
      </c>
      <c r="N974" s="143" t="str">
        <f>IFERROR(VLOOKUP(D974, Product_Category!A:B, 2, FALSE), "Uncategorized")</f>
        <v>MCC</v>
      </c>
      <c r="O974" s="186">
        <f t="shared" si="92"/>
        <v>6609.9999999999991</v>
      </c>
      <c r="P974" s="185">
        <f t="shared" si="91"/>
        <v>1322</v>
      </c>
      <c r="Q974" s="143">
        <v>2023</v>
      </c>
      <c r="R974" s="143" t="str">
        <f>IFERROR(VLOOKUP(G974,'SOURCE COMPANY'!A:B, 2, FALSE), "")</f>
        <v>SUDARSHAN TRADING</v>
      </c>
      <c r="S974" s="143" t="str">
        <f>IFERROR(VLOOKUP(H974,'CUSTOMER NAME'!A:B, 2, FALSE), "")</f>
        <v>GRACE PHARMA</v>
      </c>
    </row>
    <row r="975" spans="1:19">
      <c r="A975" s="87" t="s">
        <v>2113</v>
      </c>
      <c r="B975" s="189">
        <v>5000</v>
      </c>
      <c r="C975" s="87" t="s">
        <v>7</v>
      </c>
      <c r="D975" s="87" t="s">
        <v>2359</v>
      </c>
      <c r="E975" s="190">
        <v>2.5499999999999998</v>
      </c>
      <c r="F975" s="87" t="s">
        <v>9</v>
      </c>
      <c r="G975" s="192" t="s">
        <v>2681</v>
      </c>
      <c r="H975" s="87" t="s">
        <v>510</v>
      </c>
      <c r="I975" s="183" t="str">
        <f>I974</f>
        <v>September</v>
      </c>
      <c r="J975" s="184">
        <f>IF(F975="USD", E975, E975 * IFERROR(VLOOKUP(F975, EXCHANGE_RATE!A:B, 2, FALSE), "Currency not found"))</f>
        <v>2.5499999999999998</v>
      </c>
      <c r="K975" s="184">
        <f t="shared" si="89"/>
        <v>2.5499999999999998</v>
      </c>
      <c r="L975" s="184">
        <f>IF(C975="MTS", B975, B975 * IFERROR(VLOOKUP(C975, 'QTY_CONVERSIONS '!A:B, 2, FALSE), "Units not  found"))</f>
        <v>5</v>
      </c>
      <c r="M975" s="185">
        <f t="shared" si="90"/>
        <v>12750</v>
      </c>
      <c r="N975" s="143" t="str">
        <f>IFERROR(VLOOKUP(D975, Product_Category!A:B, 2, FALSE), "Uncategorized")</f>
        <v>MCC</v>
      </c>
      <c r="O975" s="186">
        <f t="shared" si="92"/>
        <v>2550</v>
      </c>
      <c r="P975" s="185">
        <f t="shared" si="91"/>
        <v>12750</v>
      </c>
      <c r="Q975" s="143">
        <v>2023</v>
      </c>
      <c r="R975" s="143" t="str">
        <f>IFERROR(VLOOKUP(G975,'SOURCE COMPANY'!A:B, 2, FALSE), "")</f>
        <v>ACCENT</v>
      </c>
      <c r="S975" s="143" t="str">
        <f>IFERROR(VLOOKUP(H975,'CUSTOMER NAME'!A:B, 2, FALSE), "")</f>
        <v>TO THE ORDER</v>
      </c>
    </row>
    <row r="976" spans="1:19">
      <c r="A976" s="87" t="s">
        <v>2113</v>
      </c>
      <c r="B976" s="189">
        <v>5000</v>
      </c>
      <c r="C976" s="87" t="s">
        <v>7</v>
      </c>
      <c r="D976" s="87" t="s">
        <v>2359</v>
      </c>
      <c r="E976" s="190">
        <v>2.5499999999999998</v>
      </c>
      <c r="F976" s="87" t="s">
        <v>9</v>
      </c>
      <c r="G976" s="192" t="s">
        <v>2681</v>
      </c>
      <c r="H976" s="87" t="s">
        <v>510</v>
      </c>
      <c r="I976" s="183" t="str">
        <f>I975</f>
        <v>September</v>
      </c>
      <c r="J976" s="184">
        <f>IF(F976="USD", E976, E976 * IFERROR(VLOOKUP(F976, EXCHANGE_RATE!A:B, 2, FALSE), "Currency not found"))</f>
        <v>2.5499999999999998</v>
      </c>
      <c r="K976" s="184">
        <f t="shared" si="89"/>
        <v>2.5499999999999998</v>
      </c>
      <c r="L976" s="184">
        <f>IF(C976="MTS", B976, B976 * IFERROR(VLOOKUP(C976, 'QTY_CONVERSIONS '!A:B, 2, FALSE), "Units not  found"))</f>
        <v>5</v>
      </c>
      <c r="M976" s="185">
        <f t="shared" si="90"/>
        <v>12750</v>
      </c>
      <c r="N976" s="143" t="str">
        <f>IFERROR(VLOOKUP(D976, Product_Category!A:B, 2, FALSE), "Uncategorized")</f>
        <v>MCC</v>
      </c>
      <c r="O976" s="186">
        <f t="shared" si="92"/>
        <v>2550</v>
      </c>
      <c r="P976" s="185">
        <f t="shared" si="91"/>
        <v>12750</v>
      </c>
      <c r="Q976" s="143">
        <v>2023</v>
      </c>
      <c r="R976" s="143" t="str">
        <f>IFERROR(VLOOKUP(G976,'SOURCE COMPANY'!A:B, 2, FALSE), "")</f>
        <v>ACCENT</v>
      </c>
      <c r="S976" s="143" t="str">
        <f>IFERROR(VLOOKUP(H976,'CUSTOMER NAME'!A:B, 2, FALSE), "")</f>
        <v>TO THE ORDER</v>
      </c>
    </row>
    <row r="977" spans="1:19">
      <c r="A977" s="191" t="s">
        <v>929</v>
      </c>
      <c r="B977" s="191">
        <v>50</v>
      </c>
      <c r="C977" s="191" t="s">
        <v>7</v>
      </c>
      <c r="D977" s="191" t="s">
        <v>910</v>
      </c>
      <c r="E977" s="191">
        <v>2.4</v>
      </c>
      <c r="F977" s="191" t="s">
        <v>9</v>
      </c>
      <c r="G977" s="192" t="s">
        <v>671</v>
      </c>
      <c r="H977" s="191" t="s">
        <v>939</v>
      </c>
      <c r="I977" s="187" t="s">
        <v>3034</v>
      </c>
      <c r="J977" s="184">
        <f>IF(F977="USD", E977, E977 * IFERROR(VLOOKUP(F977, EXCHANGE_RATE!A:B, 2, FALSE), "Currency not found"))</f>
        <v>2.4</v>
      </c>
      <c r="K977" s="184">
        <f t="shared" si="89"/>
        <v>2.4</v>
      </c>
      <c r="L977" s="184">
        <f>IF(C977="MTS", B977, B977 * IFERROR(VLOOKUP(C977, 'QTY_CONVERSIONS '!A:B, 2, FALSE), "Units not  found"))</f>
        <v>0.05</v>
      </c>
      <c r="M977" s="185">
        <f t="shared" si="90"/>
        <v>120</v>
      </c>
      <c r="N977" s="143" t="str">
        <f>IFERROR(VLOOKUP(D977, Product_Category!A:B, 2, FALSE), "Uncategorized")</f>
        <v>MAGNESIUM STEARATE</v>
      </c>
      <c r="O977" s="186">
        <f t="shared" si="92"/>
        <v>2400</v>
      </c>
      <c r="P977" s="185">
        <f t="shared" si="91"/>
        <v>120</v>
      </c>
      <c r="Q977" s="143">
        <v>2023</v>
      </c>
      <c r="R977" s="143" t="str">
        <f>IFERROR(VLOOKUP(G977,'SOURCE COMPANY'!A:B, 2, FALSE), "")</f>
        <v>SUDARSHAN TRADING</v>
      </c>
      <c r="S977" s="143" t="str">
        <f>IFERROR(VLOOKUP(H977,'CUSTOMER NAME'!A:B, 2, FALSE), "")</f>
        <v>GRACE PHARMA</v>
      </c>
    </row>
    <row r="978" spans="1:19">
      <c r="A978" s="191" t="s">
        <v>929</v>
      </c>
      <c r="B978" s="191">
        <v>50</v>
      </c>
      <c r="C978" s="191" t="s">
        <v>7</v>
      </c>
      <c r="D978" s="191" t="s">
        <v>173</v>
      </c>
      <c r="E978" s="191">
        <v>1.68</v>
      </c>
      <c r="F978" s="191" t="s">
        <v>9</v>
      </c>
      <c r="G978" s="192" t="s">
        <v>671</v>
      </c>
      <c r="H978" s="191" t="s">
        <v>939</v>
      </c>
      <c r="I978" s="187" t="s">
        <v>3034</v>
      </c>
      <c r="J978" s="184">
        <f>IF(F978="USD", E978, E978 * IFERROR(VLOOKUP(F978, EXCHANGE_RATE!A:B, 2, FALSE), "Currency not found"))</f>
        <v>1.68</v>
      </c>
      <c r="K978" s="184">
        <f t="shared" si="89"/>
        <v>1.68</v>
      </c>
      <c r="L978" s="184">
        <f>IF(C978="MTS", B978, B978 * IFERROR(VLOOKUP(C978, 'QTY_CONVERSIONS '!A:B, 2, FALSE), "Units not  found"))</f>
        <v>0.05</v>
      </c>
      <c r="M978" s="185">
        <f t="shared" si="90"/>
        <v>84</v>
      </c>
      <c r="N978" s="143" t="str">
        <f>IFERROR(VLOOKUP(D978, Product_Category!A:B, 2, FALSE), "Uncategorized")</f>
        <v>SSG</v>
      </c>
      <c r="O978" s="186">
        <f t="shared" si="92"/>
        <v>1680</v>
      </c>
      <c r="P978" s="185">
        <f t="shared" si="91"/>
        <v>84</v>
      </c>
      <c r="Q978" s="143">
        <v>2023</v>
      </c>
      <c r="R978" s="143" t="str">
        <f>IFERROR(VLOOKUP(G978,'SOURCE COMPANY'!A:B, 2, FALSE), "")</f>
        <v>SUDARSHAN TRADING</v>
      </c>
      <c r="S978" s="143" t="str">
        <f>IFERROR(VLOOKUP(H978,'CUSTOMER NAME'!A:B, 2, FALSE), "")</f>
        <v>GRACE PHARMA</v>
      </c>
    </row>
    <row r="979" spans="1:19">
      <c r="A979" s="87" t="s">
        <v>922</v>
      </c>
      <c r="B979" s="189">
        <v>25</v>
      </c>
      <c r="C979" s="87" t="s">
        <v>7</v>
      </c>
      <c r="D979" s="87" t="s">
        <v>2383</v>
      </c>
      <c r="E979" s="195">
        <v>17.25</v>
      </c>
      <c r="F979" s="87" t="s">
        <v>9</v>
      </c>
      <c r="G979" s="192" t="s">
        <v>2698</v>
      </c>
      <c r="H979" s="87" t="s">
        <v>2496</v>
      </c>
      <c r="I979" s="183" t="str">
        <f>I978</f>
        <v>September</v>
      </c>
      <c r="J979" s="184">
        <f>IF(F979="USD", E979, E979 * IFERROR(VLOOKUP(F979, EXCHANGE_RATE!A:B, 2, FALSE), "Currency not found"))</f>
        <v>17.25</v>
      </c>
      <c r="K979" s="184">
        <f t="shared" si="89"/>
        <v>17.25</v>
      </c>
      <c r="L979" s="184">
        <f>IF(C979="MTS", B979, B979 * IFERROR(VLOOKUP(C979, 'QTY_CONVERSIONS '!A:B, 2, FALSE), "Units not  found"))</f>
        <v>2.5000000000000001E-2</v>
      </c>
      <c r="M979" s="185">
        <f t="shared" si="90"/>
        <v>431.25</v>
      </c>
      <c r="N979" s="143" t="str">
        <f>IFERROR(VLOOKUP(D979, Product_Category!A:B, 2, FALSE), "Uncategorized")</f>
        <v>MCC</v>
      </c>
      <c r="O979" s="186">
        <f t="shared" si="92"/>
        <v>17250</v>
      </c>
      <c r="P979" s="185">
        <f t="shared" si="91"/>
        <v>431.25</v>
      </c>
      <c r="Q979" s="143">
        <v>2023</v>
      </c>
      <c r="R979" s="143" t="str">
        <f>IFERROR(VLOOKUP(G979,'SOURCE COMPANY'!A:B, 2, FALSE), "")</f>
        <v>FR CHEM</v>
      </c>
      <c r="S979" s="143" t="str">
        <f>IFERROR(VLOOKUP(H979,'CUSTOMER NAME'!A:B, 2, FALSE), "")</f>
        <v>GRUPO GYLSA</v>
      </c>
    </row>
    <row r="980" spans="1:19">
      <c r="A980" s="87" t="s">
        <v>922</v>
      </c>
      <c r="B980" s="189">
        <v>25</v>
      </c>
      <c r="C980" s="87" t="s">
        <v>7</v>
      </c>
      <c r="D980" s="87" t="s">
        <v>2383</v>
      </c>
      <c r="E980" s="195">
        <v>17.25</v>
      </c>
      <c r="F980" s="87" t="s">
        <v>9</v>
      </c>
      <c r="G980" s="192" t="s">
        <v>2698</v>
      </c>
      <c r="H980" s="87" t="s">
        <v>2496</v>
      </c>
      <c r="I980" s="183" t="str">
        <f>I979</f>
        <v>September</v>
      </c>
      <c r="J980" s="184">
        <f>IF(F980="USD", E980, E980 * IFERROR(VLOOKUP(F980, EXCHANGE_RATE!A:B, 2, FALSE), "Currency not found"))</f>
        <v>17.25</v>
      </c>
      <c r="K980" s="184">
        <f t="shared" si="89"/>
        <v>17.25</v>
      </c>
      <c r="L980" s="184">
        <f>IF(C980="MTS", B980, B980 * IFERROR(VLOOKUP(C980, 'QTY_CONVERSIONS '!A:B, 2, FALSE), "Units not  found"))</f>
        <v>2.5000000000000001E-2</v>
      </c>
      <c r="M980" s="185">
        <f t="shared" si="90"/>
        <v>431.25</v>
      </c>
      <c r="N980" s="143" t="str">
        <f>IFERROR(VLOOKUP(D980, Product_Category!A:B, 2, FALSE), "Uncategorized")</f>
        <v>MCC</v>
      </c>
      <c r="O980" s="186">
        <f t="shared" si="92"/>
        <v>17250</v>
      </c>
      <c r="P980" s="185">
        <f t="shared" si="91"/>
        <v>431.25</v>
      </c>
      <c r="Q980" s="143">
        <v>2023</v>
      </c>
      <c r="R980" s="143" t="str">
        <f>IFERROR(VLOOKUP(G980,'SOURCE COMPANY'!A:B, 2, FALSE), "")</f>
        <v>FR CHEM</v>
      </c>
      <c r="S980" s="143" t="str">
        <f>IFERROR(VLOOKUP(H980,'CUSTOMER NAME'!A:B, 2, FALSE), "")</f>
        <v>GRUPO GYLSA</v>
      </c>
    </row>
    <row r="981" spans="1:19">
      <c r="A981" s="87" t="s">
        <v>922</v>
      </c>
      <c r="B981" s="189">
        <v>25</v>
      </c>
      <c r="C981" s="87" t="s">
        <v>7</v>
      </c>
      <c r="D981" s="87" t="s">
        <v>2384</v>
      </c>
      <c r="E981" s="195">
        <v>17.25</v>
      </c>
      <c r="F981" s="87" t="s">
        <v>9</v>
      </c>
      <c r="G981" s="192" t="s">
        <v>2698</v>
      </c>
      <c r="H981" s="87" t="s">
        <v>2496</v>
      </c>
      <c r="I981" s="183" t="str">
        <f>I980</f>
        <v>September</v>
      </c>
      <c r="J981" s="184">
        <f>IF(F981="USD", E981, E981 * IFERROR(VLOOKUP(F981, EXCHANGE_RATE!A:B, 2, FALSE), "Currency not found"))</f>
        <v>17.25</v>
      </c>
      <c r="K981" s="184">
        <f t="shared" si="89"/>
        <v>17.25</v>
      </c>
      <c r="L981" s="184">
        <f>IF(C981="MTS", B981, B981 * IFERROR(VLOOKUP(C981, 'QTY_CONVERSIONS '!A:B, 2, FALSE), "Units not  found"))</f>
        <v>2.5000000000000001E-2</v>
      </c>
      <c r="M981" s="185">
        <f t="shared" si="90"/>
        <v>431.25</v>
      </c>
      <c r="N981" s="143" t="str">
        <f>IFERROR(VLOOKUP(D981, Product_Category!A:B, 2, FALSE), "Uncategorized")</f>
        <v>MCC</v>
      </c>
      <c r="O981" s="186">
        <f t="shared" si="92"/>
        <v>17250</v>
      </c>
      <c r="P981" s="185">
        <f t="shared" si="91"/>
        <v>431.25</v>
      </c>
      <c r="Q981" s="143">
        <v>2023</v>
      </c>
      <c r="R981" s="143" t="str">
        <f>IFERROR(VLOOKUP(G981,'SOURCE COMPANY'!A:B, 2, FALSE), "")</f>
        <v>FR CHEM</v>
      </c>
      <c r="S981" s="143" t="str">
        <f>IFERROR(VLOOKUP(H981,'CUSTOMER NAME'!A:B, 2, FALSE), "")</f>
        <v>GRUPO GYLSA</v>
      </c>
    </row>
    <row r="982" spans="1:19">
      <c r="A982" s="87" t="s">
        <v>922</v>
      </c>
      <c r="B982" s="189">
        <v>25</v>
      </c>
      <c r="C982" s="87" t="s">
        <v>7</v>
      </c>
      <c r="D982" s="87" t="s">
        <v>2385</v>
      </c>
      <c r="E982" s="195">
        <v>19.7</v>
      </c>
      <c r="F982" s="87" t="s">
        <v>9</v>
      </c>
      <c r="G982" s="192" t="s">
        <v>2698</v>
      </c>
      <c r="H982" s="87" t="s">
        <v>2496</v>
      </c>
      <c r="I982" s="183" t="str">
        <f>I981</f>
        <v>September</v>
      </c>
      <c r="J982" s="184">
        <f>IF(F982="USD", E982, E982 * IFERROR(VLOOKUP(F982, EXCHANGE_RATE!A:B, 2, FALSE), "Currency not found"))</f>
        <v>19.7</v>
      </c>
      <c r="K982" s="184">
        <f t="shared" si="89"/>
        <v>19.7</v>
      </c>
      <c r="L982" s="184">
        <f>IF(C982="MTS", B982, B982 * IFERROR(VLOOKUP(C982, 'QTY_CONVERSIONS '!A:B, 2, FALSE), "Units not  found"))</f>
        <v>2.5000000000000001E-2</v>
      </c>
      <c r="M982" s="185">
        <f t="shared" si="90"/>
        <v>492.5</v>
      </c>
      <c r="N982" s="143" t="str">
        <f>IFERROR(VLOOKUP(D982, Product_Category!A:B, 2, FALSE), "Uncategorized")</f>
        <v>MCC</v>
      </c>
      <c r="O982" s="186">
        <f t="shared" si="92"/>
        <v>19700</v>
      </c>
      <c r="P982" s="185">
        <f t="shared" si="91"/>
        <v>492.5</v>
      </c>
      <c r="Q982" s="143">
        <v>2023</v>
      </c>
      <c r="R982" s="143" t="str">
        <f>IFERROR(VLOOKUP(G982,'SOURCE COMPANY'!A:B, 2, FALSE), "")</f>
        <v>FR CHEM</v>
      </c>
      <c r="S982" s="143" t="str">
        <f>IFERROR(VLOOKUP(H982,'CUSTOMER NAME'!A:B, 2, FALSE), "")</f>
        <v>GRUPO GYLSA</v>
      </c>
    </row>
    <row r="983" spans="1:19">
      <c r="A983" s="87" t="s">
        <v>922</v>
      </c>
      <c r="B983" s="189">
        <v>25</v>
      </c>
      <c r="C983" s="87" t="s">
        <v>7</v>
      </c>
      <c r="D983" s="87" t="s">
        <v>2386</v>
      </c>
      <c r="E983" s="195">
        <v>18.5</v>
      </c>
      <c r="F983" s="87" t="s">
        <v>9</v>
      </c>
      <c r="G983" s="192" t="s">
        <v>2698</v>
      </c>
      <c r="H983" s="87" t="s">
        <v>2496</v>
      </c>
      <c r="I983" s="183" t="str">
        <f>I982</f>
        <v>September</v>
      </c>
      <c r="J983" s="184">
        <f>IF(F983="USD", E983, E983 * IFERROR(VLOOKUP(F983, EXCHANGE_RATE!A:B, 2, FALSE), "Currency not found"))</f>
        <v>18.5</v>
      </c>
      <c r="K983" s="184">
        <f t="shared" si="89"/>
        <v>18.5</v>
      </c>
      <c r="L983" s="184">
        <f>IF(C983="MTS", B983, B983 * IFERROR(VLOOKUP(C983, 'QTY_CONVERSIONS '!A:B, 2, FALSE), "Units not  found"))</f>
        <v>2.5000000000000001E-2</v>
      </c>
      <c r="M983" s="185">
        <f t="shared" si="90"/>
        <v>462.5</v>
      </c>
      <c r="N983" s="143" t="str">
        <f>IFERROR(VLOOKUP(D983, Product_Category!A:B, 2, FALSE), "Uncategorized")</f>
        <v>MCC</v>
      </c>
      <c r="O983" s="186">
        <f t="shared" si="92"/>
        <v>18500</v>
      </c>
      <c r="P983" s="185">
        <f t="shared" si="91"/>
        <v>462.5</v>
      </c>
      <c r="Q983" s="143">
        <v>2023</v>
      </c>
      <c r="R983" s="143" t="str">
        <f>IFERROR(VLOOKUP(G983,'SOURCE COMPANY'!A:B, 2, FALSE), "")</f>
        <v>FR CHEM</v>
      </c>
      <c r="S983" s="143" t="str">
        <f>IFERROR(VLOOKUP(H983,'CUSTOMER NAME'!A:B, 2, FALSE), "")</f>
        <v>GRUPO GYLSA</v>
      </c>
    </row>
    <row r="984" spans="1:19">
      <c r="A984" s="191" t="s">
        <v>1202</v>
      </c>
      <c r="B984" s="191">
        <v>8500</v>
      </c>
      <c r="C984" s="191" t="s">
        <v>7</v>
      </c>
      <c r="D984" s="191" t="s">
        <v>2434</v>
      </c>
      <c r="E984" s="191">
        <v>2.65</v>
      </c>
      <c r="F984" s="191" t="s">
        <v>1718</v>
      </c>
      <c r="G984" s="85" t="s">
        <v>88</v>
      </c>
      <c r="H984" s="191" t="s">
        <v>3114</v>
      </c>
      <c r="I984" s="187" t="s">
        <v>3034</v>
      </c>
      <c r="J984" s="184">
        <f>IF(F984="USD", E984, E984 * IFERROR(VLOOKUP(F984, EXCHANGE_RATE!A:B, 2, FALSE), "Currency not found"))</f>
        <v>2.8355000000000001</v>
      </c>
      <c r="K984" s="184">
        <f t="shared" si="89"/>
        <v>2.84</v>
      </c>
      <c r="L984" s="184">
        <f>IF(C984="MTS", B984, B984 * IFERROR(VLOOKUP(C984, 'QTY_CONVERSIONS '!A:B, 2, FALSE), "Units not  found"))</f>
        <v>8.5</v>
      </c>
      <c r="M984" s="185">
        <f t="shared" si="90"/>
        <v>24140</v>
      </c>
      <c r="N984" s="143" t="str">
        <f>IFERROR(VLOOKUP(D984, Product_Category!A:B, 2, FALSE), "Uncategorized")</f>
        <v>MCC</v>
      </c>
      <c r="O984" s="186">
        <f t="shared" si="92"/>
        <v>2840</v>
      </c>
      <c r="P984" s="185">
        <f t="shared" si="91"/>
        <v>24140</v>
      </c>
      <c r="Q984" s="143">
        <v>2023</v>
      </c>
      <c r="R984" s="143" t="str">
        <f>IFERROR(VLOOKUP(G984,'SOURCE COMPANY'!A:B, 2, FALSE), "")</f>
        <v>DFE PHARMA</v>
      </c>
      <c r="S984" s="143" t="str">
        <f>IFERROR(VLOOKUP(H984,'CUSTOMER NAME'!A:B, 2, FALSE), "")</f>
        <v>GTC CHEMICALS</v>
      </c>
    </row>
    <row r="985" spans="1:19">
      <c r="A985" s="191" t="s">
        <v>1202</v>
      </c>
      <c r="B985" s="191">
        <v>500</v>
      </c>
      <c r="C985" s="191" t="s">
        <v>7</v>
      </c>
      <c r="D985" s="191" t="s">
        <v>2433</v>
      </c>
      <c r="E985" s="191">
        <v>2.77</v>
      </c>
      <c r="F985" s="191" t="s">
        <v>1718</v>
      </c>
      <c r="G985" s="85" t="s">
        <v>88</v>
      </c>
      <c r="H985" s="191" t="s">
        <v>3114</v>
      </c>
      <c r="I985" s="187" t="s">
        <v>3034</v>
      </c>
      <c r="J985" s="184">
        <f>IF(F985="USD", E985, E985 * IFERROR(VLOOKUP(F985, EXCHANGE_RATE!A:B, 2, FALSE), "Currency not found"))</f>
        <v>2.9639000000000002</v>
      </c>
      <c r="K985" s="184">
        <f t="shared" si="89"/>
        <v>2.9699999999999998</v>
      </c>
      <c r="L985" s="184">
        <f>IF(C985="MTS", B985, B985 * IFERROR(VLOOKUP(C985, 'QTY_CONVERSIONS '!A:B, 2, FALSE), "Units not  found"))</f>
        <v>0.5</v>
      </c>
      <c r="M985" s="185">
        <f t="shared" si="90"/>
        <v>1484.9999999999998</v>
      </c>
      <c r="N985" s="143" t="str">
        <f>IFERROR(VLOOKUP(D985, Product_Category!A:B, 2, FALSE), "Uncategorized")</f>
        <v>MCC</v>
      </c>
      <c r="O985" s="186">
        <f t="shared" si="92"/>
        <v>2969.9999999999995</v>
      </c>
      <c r="P985" s="185">
        <f t="shared" si="91"/>
        <v>1484.9999999999998</v>
      </c>
      <c r="Q985" s="143">
        <v>2023</v>
      </c>
      <c r="R985" s="143" t="str">
        <f>IFERROR(VLOOKUP(G985,'SOURCE COMPANY'!A:B, 2, FALSE), "")</f>
        <v>DFE PHARMA</v>
      </c>
      <c r="S985" s="143" t="str">
        <f>IFERROR(VLOOKUP(H985,'CUSTOMER NAME'!A:B, 2, FALSE), "")</f>
        <v>GTC CHEMICALS</v>
      </c>
    </row>
    <row r="986" spans="1:19">
      <c r="A986" s="192" t="s">
        <v>193</v>
      </c>
      <c r="B986" s="192">
        <v>53500</v>
      </c>
      <c r="C986" s="192" t="s">
        <v>7</v>
      </c>
      <c r="D986" s="192" t="s">
        <v>3902</v>
      </c>
      <c r="E986" s="192">
        <v>2.0299999999999998</v>
      </c>
      <c r="F986" s="192" t="s">
        <v>1718</v>
      </c>
      <c r="G986" s="85" t="s">
        <v>88</v>
      </c>
      <c r="H986" s="192" t="s">
        <v>3744</v>
      </c>
      <c r="I986" s="187" t="s">
        <v>3893</v>
      </c>
      <c r="J986" s="184">
        <f>IF(F986="USD", E986, E986 * IFERROR(VLOOKUP(F986, EXCHANGE_RATE!A:B, 2, FALSE), "Currency not found"))</f>
        <v>2.1720999999999999</v>
      </c>
      <c r="K986" s="184">
        <f t="shared" si="89"/>
        <v>2.1799999999999997</v>
      </c>
      <c r="L986" s="184">
        <f>IF(C986="MTS", B986, B986 * IFERROR(VLOOKUP(C986, 'QTY_CONVERSIONS '!A:B, 2, FALSE), "Units not  found"))</f>
        <v>53.5</v>
      </c>
      <c r="M986" s="185">
        <f t="shared" si="90"/>
        <v>116629.99999999999</v>
      </c>
      <c r="N986" s="143" t="str">
        <f>IFERROR(VLOOKUP(D986, Product_Category!A:B, 2, FALSE), "Uncategorized")</f>
        <v>MCC</v>
      </c>
      <c r="O986" s="186">
        <f t="shared" si="92"/>
        <v>2179.9999999999995</v>
      </c>
      <c r="P986" s="185">
        <f t="shared" si="91"/>
        <v>116629.99999999997</v>
      </c>
      <c r="Q986" s="143">
        <v>2023</v>
      </c>
      <c r="R986" s="143" t="str">
        <f>IFERROR(VLOOKUP(G986,'SOURCE COMPANY'!A:B, 2, FALSE), "")</f>
        <v>DFE PHARMA</v>
      </c>
      <c r="S986" s="143" t="str">
        <f>IFERROR(VLOOKUP(H986,'CUSTOMER NAME'!A:B, 2, FALSE), "")</f>
        <v>GUANGDONG SUPCOSMOS</v>
      </c>
    </row>
    <row r="987" spans="1:19">
      <c r="A987" s="192" t="s">
        <v>193</v>
      </c>
      <c r="B987" s="192">
        <v>1000</v>
      </c>
      <c r="C987" s="192" t="s">
        <v>7</v>
      </c>
      <c r="D987" s="192" t="s">
        <v>3691</v>
      </c>
      <c r="E987" s="192">
        <v>3.5</v>
      </c>
      <c r="F987" s="192" t="s">
        <v>1718</v>
      </c>
      <c r="G987" s="85" t="s">
        <v>88</v>
      </c>
      <c r="H987" s="192" t="s">
        <v>3744</v>
      </c>
      <c r="I987" s="187" t="s">
        <v>3658</v>
      </c>
      <c r="J987" s="184">
        <f>IF(F987="USD", E987, E987 * IFERROR(VLOOKUP(F987, EXCHANGE_RATE!A:B, 2, FALSE), "Currency not found"))</f>
        <v>3.7450000000000001</v>
      </c>
      <c r="K987" s="184">
        <f t="shared" si="89"/>
        <v>3.75</v>
      </c>
      <c r="L987" s="184">
        <f>IF(C987="MTS", B987, B987 * IFERROR(VLOOKUP(C987, 'QTY_CONVERSIONS '!A:B, 2, FALSE), "Units not  found"))</f>
        <v>1</v>
      </c>
      <c r="M987" s="185">
        <f t="shared" si="90"/>
        <v>3750</v>
      </c>
      <c r="N987" s="143" t="str">
        <f>IFERROR(VLOOKUP(D987, Product_Category!A:B, 2, FALSE), "Uncategorized")</f>
        <v>MCC</v>
      </c>
      <c r="O987" s="186">
        <f t="shared" si="92"/>
        <v>3750</v>
      </c>
      <c r="P987" s="185">
        <f t="shared" si="91"/>
        <v>3750</v>
      </c>
      <c r="Q987" s="143">
        <v>2023</v>
      </c>
      <c r="R987" s="143" t="str">
        <f>IFERROR(VLOOKUP(G987,'SOURCE COMPANY'!A:B, 2, FALSE), "")</f>
        <v>DFE PHARMA</v>
      </c>
      <c r="S987" s="143" t="str">
        <f>IFERROR(VLOOKUP(H987,'CUSTOMER NAME'!A:B, 2, FALSE), "")</f>
        <v>GUANGDONG SUPCOSMOS</v>
      </c>
    </row>
    <row r="988" spans="1:19">
      <c r="A988" s="193" t="s">
        <v>193</v>
      </c>
      <c r="B988" s="193">
        <v>8000</v>
      </c>
      <c r="C988" s="193" t="s">
        <v>7</v>
      </c>
      <c r="D988" s="193" t="s">
        <v>2434</v>
      </c>
      <c r="E988" s="193">
        <v>2.98</v>
      </c>
      <c r="F988" s="193" t="s">
        <v>1718</v>
      </c>
      <c r="G988" s="85" t="s">
        <v>88</v>
      </c>
      <c r="H988" s="193" t="s">
        <v>3744</v>
      </c>
      <c r="I988" s="187" t="s">
        <v>3658</v>
      </c>
      <c r="J988" s="184">
        <f>IF(F988="USD", E988, E988 * IFERROR(VLOOKUP(F988, EXCHANGE_RATE!A:B, 2, FALSE), "Currency not found"))</f>
        <v>3.1886000000000001</v>
      </c>
      <c r="K988" s="184">
        <f t="shared" si="89"/>
        <v>3.19</v>
      </c>
      <c r="L988" s="184">
        <f>IF(C988="MTS", B988, B988 * IFERROR(VLOOKUP(C988, 'QTY_CONVERSIONS '!A:B, 2, FALSE), "Units not  found"))</f>
        <v>8</v>
      </c>
      <c r="M988" s="185">
        <f t="shared" si="90"/>
        <v>25520</v>
      </c>
      <c r="N988" s="143" t="str">
        <f>IFERROR(VLOOKUP(D988, Product_Category!A:B, 2, FALSE), "Uncategorized")</f>
        <v>MCC</v>
      </c>
      <c r="O988" s="186">
        <f t="shared" si="92"/>
        <v>3190</v>
      </c>
      <c r="P988" s="185">
        <f t="shared" si="91"/>
        <v>25520</v>
      </c>
      <c r="Q988" s="143">
        <v>2023</v>
      </c>
      <c r="R988" s="143" t="str">
        <f>IFERROR(VLOOKUP(G988,'SOURCE COMPANY'!A:B, 2, FALSE), "")</f>
        <v>DFE PHARMA</v>
      </c>
      <c r="S988" s="143" t="str">
        <f>IFERROR(VLOOKUP(H988,'CUSTOMER NAME'!A:B, 2, FALSE), "")</f>
        <v>GUANGDONG SUPCOSMOS</v>
      </c>
    </row>
    <row r="989" spans="1:19">
      <c r="A989" s="192" t="s">
        <v>193</v>
      </c>
      <c r="B989" s="192">
        <v>12000</v>
      </c>
      <c r="C989" s="192" t="s">
        <v>7</v>
      </c>
      <c r="D989" s="192" t="s">
        <v>2434</v>
      </c>
      <c r="E989" s="192">
        <v>2.98</v>
      </c>
      <c r="F989" s="192" t="s">
        <v>1718</v>
      </c>
      <c r="G989" s="85" t="s">
        <v>88</v>
      </c>
      <c r="H989" s="192" t="s">
        <v>3744</v>
      </c>
      <c r="I989" s="187" t="s">
        <v>3658</v>
      </c>
      <c r="J989" s="184">
        <f>IF(F989="USD", E989, E989 * IFERROR(VLOOKUP(F989, EXCHANGE_RATE!A:B, 2, FALSE), "Currency not found"))</f>
        <v>3.1886000000000001</v>
      </c>
      <c r="K989" s="184">
        <f t="shared" si="89"/>
        <v>3.19</v>
      </c>
      <c r="L989" s="184">
        <f>IF(C989="MTS", B989, B989 * IFERROR(VLOOKUP(C989, 'QTY_CONVERSIONS '!A:B, 2, FALSE), "Units not  found"))</f>
        <v>12</v>
      </c>
      <c r="M989" s="185">
        <f t="shared" si="90"/>
        <v>38280</v>
      </c>
      <c r="N989" s="143" t="str">
        <f>IFERROR(VLOOKUP(D989, Product_Category!A:B, 2, FALSE), "Uncategorized")</f>
        <v>MCC</v>
      </c>
      <c r="O989" s="186">
        <f t="shared" si="92"/>
        <v>3190</v>
      </c>
      <c r="P989" s="185">
        <f t="shared" si="91"/>
        <v>38280</v>
      </c>
      <c r="Q989" s="143">
        <v>2023</v>
      </c>
      <c r="R989" s="143" t="str">
        <f>IFERROR(VLOOKUP(G989,'SOURCE COMPANY'!A:B, 2, FALSE), "")</f>
        <v>DFE PHARMA</v>
      </c>
      <c r="S989" s="143" t="str">
        <f>IFERROR(VLOOKUP(H989,'CUSTOMER NAME'!A:B, 2, FALSE), "")</f>
        <v>GUANGDONG SUPCOSMOS</v>
      </c>
    </row>
    <row r="990" spans="1:19">
      <c r="A990" s="192" t="s">
        <v>193</v>
      </c>
      <c r="B990" s="192">
        <v>6000</v>
      </c>
      <c r="C990" s="192" t="s">
        <v>7</v>
      </c>
      <c r="D990" s="192" t="s">
        <v>3691</v>
      </c>
      <c r="E990" s="192">
        <v>3.5</v>
      </c>
      <c r="F990" s="192" t="s">
        <v>1718</v>
      </c>
      <c r="G990" s="85" t="s">
        <v>88</v>
      </c>
      <c r="H990" s="192" t="s">
        <v>3744</v>
      </c>
      <c r="I990" s="187" t="s">
        <v>3658</v>
      </c>
      <c r="J990" s="184">
        <f>IF(F990="USD", E990, E990 * IFERROR(VLOOKUP(F990, EXCHANGE_RATE!A:B, 2, FALSE), "Currency not found"))</f>
        <v>3.7450000000000001</v>
      </c>
      <c r="K990" s="184">
        <f t="shared" si="89"/>
        <v>3.75</v>
      </c>
      <c r="L990" s="184">
        <f>IF(C990="MTS", B990, B990 * IFERROR(VLOOKUP(C990, 'QTY_CONVERSIONS '!A:B, 2, FALSE), "Units not  found"))</f>
        <v>6</v>
      </c>
      <c r="M990" s="185">
        <f t="shared" si="90"/>
        <v>22500</v>
      </c>
      <c r="N990" s="143" t="str">
        <f>IFERROR(VLOOKUP(D990, Product_Category!A:B, 2, FALSE), "Uncategorized")</f>
        <v>MCC</v>
      </c>
      <c r="O990" s="186">
        <f t="shared" si="92"/>
        <v>3750</v>
      </c>
      <c r="P990" s="185">
        <f t="shared" si="91"/>
        <v>22500</v>
      </c>
      <c r="Q990" s="143">
        <v>2023</v>
      </c>
      <c r="R990" s="143" t="str">
        <f>IFERROR(VLOOKUP(G990,'SOURCE COMPANY'!A:B, 2, FALSE), "")</f>
        <v>DFE PHARMA</v>
      </c>
      <c r="S990" s="143" t="str">
        <f>IFERROR(VLOOKUP(H990,'CUSTOMER NAME'!A:B, 2, FALSE), "")</f>
        <v>GUANGDONG SUPCOSMOS</v>
      </c>
    </row>
    <row r="991" spans="1:19">
      <c r="A991" s="193" t="s">
        <v>193</v>
      </c>
      <c r="B991" s="193">
        <v>12000</v>
      </c>
      <c r="C991" s="193" t="s">
        <v>7</v>
      </c>
      <c r="D991" s="193" t="s">
        <v>2434</v>
      </c>
      <c r="E991" s="193">
        <v>4.03</v>
      </c>
      <c r="F991" s="193" t="s">
        <v>9</v>
      </c>
      <c r="G991" s="85" t="s">
        <v>88</v>
      </c>
      <c r="H991" s="193" t="s">
        <v>3744</v>
      </c>
      <c r="I991" s="187" t="s">
        <v>3658</v>
      </c>
      <c r="J991" s="184">
        <f>IF(F991="USD", E991, E991 * IFERROR(VLOOKUP(F991, EXCHANGE_RATE!A:B, 2, FALSE), "Currency not found"))</f>
        <v>4.03</v>
      </c>
      <c r="K991" s="184">
        <f t="shared" si="89"/>
        <v>4.03</v>
      </c>
      <c r="L991" s="184">
        <f>IF(C991="MTS", B991, B991 * IFERROR(VLOOKUP(C991, 'QTY_CONVERSIONS '!A:B, 2, FALSE), "Units not  found"))</f>
        <v>12</v>
      </c>
      <c r="M991" s="185">
        <f t="shared" si="90"/>
        <v>48360</v>
      </c>
      <c r="N991" s="143" t="str">
        <f>IFERROR(VLOOKUP(D991, Product_Category!A:B, 2, FALSE), "Uncategorized")</f>
        <v>MCC</v>
      </c>
      <c r="O991" s="186">
        <f t="shared" si="92"/>
        <v>4030.0000000000005</v>
      </c>
      <c r="P991" s="185">
        <f t="shared" si="91"/>
        <v>48360.000000000007</v>
      </c>
      <c r="Q991" s="143">
        <v>2023</v>
      </c>
      <c r="R991" s="143" t="str">
        <f>IFERROR(VLOOKUP(G991,'SOURCE COMPANY'!A:B, 2, FALSE), "")</f>
        <v>DFE PHARMA</v>
      </c>
      <c r="S991" s="143" t="str">
        <f>IFERROR(VLOOKUP(H991,'CUSTOMER NAME'!A:B, 2, FALSE), "")</f>
        <v>GUANGDONG SUPCOSMOS</v>
      </c>
    </row>
    <row r="992" spans="1:19">
      <c r="A992" s="193" t="s">
        <v>193</v>
      </c>
      <c r="B992" s="193">
        <v>6000</v>
      </c>
      <c r="C992" s="193" t="s">
        <v>7</v>
      </c>
      <c r="D992" s="193" t="s">
        <v>3691</v>
      </c>
      <c r="E992" s="193">
        <v>2.37</v>
      </c>
      <c r="F992" s="193" t="s">
        <v>9</v>
      </c>
      <c r="G992" s="85" t="s">
        <v>88</v>
      </c>
      <c r="H992" s="193" t="s">
        <v>3744</v>
      </c>
      <c r="I992" s="187" t="s">
        <v>3658</v>
      </c>
      <c r="J992" s="184">
        <f>IF(F992="USD", E992, E992 * IFERROR(VLOOKUP(F992, EXCHANGE_RATE!A:B, 2, FALSE), "Currency not found"))</f>
        <v>2.37</v>
      </c>
      <c r="K992" s="184">
        <f t="shared" si="89"/>
        <v>2.37</v>
      </c>
      <c r="L992" s="184">
        <f>IF(C992="MTS", B992, B992 * IFERROR(VLOOKUP(C992, 'QTY_CONVERSIONS '!A:B, 2, FALSE), "Units not  found"))</f>
        <v>6</v>
      </c>
      <c r="M992" s="185">
        <f t="shared" si="90"/>
        <v>14220</v>
      </c>
      <c r="N992" s="143" t="str">
        <f>IFERROR(VLOOKUP(D992, Product_Category!A:B, 2, FALSE), "Uncategorized")</f>
        <v>MCC</v>
      </c>
      <c r="O992" s="186">
        <f t="shared" si="92"/>
        <v>2370</v>
      </c>
      <c r="P992" s="185">
        <f t="shared" si="91"/>
        <v>14220</v>
      </c>
      <c r="Q992" s="143">
        <v>2023</v>
      </c>
      <c r="R992" s="143" t="str">
        <f>IFERROR(VLOOKUP(G992,'SOURCE COMPANY'!A:B, 2, FALSE), "")</f>
        <v>DFE PHARMA</v>
      </c>
      <c r="S992" s="143" t="str">
        <f>IFERROR(VLOOKUP(H992,'CUSTOMER NAME'!A:B, 2, FALSE), "")</f>
        <v>GUANGDONG SUPCOSMOS</v>
      </c>
    </row>
    <row r="993" spans="1:19">
      <c r="A993" s="192" t="s">
        <v>193</v>
      </c>
      <c r="B993" s="192">
        <v>8000</v>
      </c>
      <c r="C993" s="192" t="s">
        <v>7</v>
      </c>
      <c r="D993" s="192" t="s">
        <v>2434</v>
      </c>
      <c r="E993" s="192">
        <v>2.69</v>
      </c>
      <c r="F993" s="192" t="s">
        <v>9</v>
      </c>
      <c r="G993" s="85" t="s">
        <v>88</v>
      </c>
      <c r="H993" s="192" t="s">
        <v>3744</v>
      </c>
      <c r="I993" s="187" t="s">
        <v>3658</v>
      </c>
      <c r="J993" s="184">
        <f>IF(F993="USD", E993, E993 * IFERROR(VLOOKUP(F993, EXCHANGE_RATE!A:B, 2, FALSE), "Currency not found"))</f>
        <v>2.69</v>
      </c>
      <c r="K993" s="184">
        <f t="shared" si="89"/>
        <v>2.69</v>
      </c>
      <c r="L993" s="184">
        <f>IF(C993="MTS", B993, B993 * IFERROR(VLOOKUP(C993, 'QTY_CONVERSIONS '!A:B, 2, FALSE), "Units not  found"))</f>
        <v>8</v>
      </c>
      <c r="M993" s="185">
        <f t="shared" si="90"/>
        <v>21520</v>
      </c>
      <c r="N993" s="143" t="str">
        <f>IFERROR(VLOOKUP(D993, Product_Category!A:B, 2, FALSE), "Uncategorized")</f>
        <v>MCC</v>
      </c>
      <c r="O993" s="186">
        <f t="shared" si="92"/>
        <v>2690</v>
      </c>
      <c r="P993" s="185">
        <f t="shared" si="91"/>
        <v>21520</v>
      </c>
      <c r="Q993" s="143">
        <v>2023</v>
      </c>
      <c r="R993" s="143" t="str">
        <f>IFERROR(VLOOKUP(G993,'SOURCE COMPANY'!A:B, 2, FALSE), "")</f>
        <v>DFE PHARMA</v>
      </c>
      <c r="S993" s="143" t="str">
        <f>IFERROR(VLOOKUP(H993,'CUSTOMER NAME'!A:B, 2, FALSE), "")</f>
        <v>GUANGDONG SUPCOSMOS</v>
      </c>
    </row>
    <row r="994" spans="1:19">
      <c r="A994" s="192" t="s">
        <v>193</v>
      </c>
      <c r="B994" s="192">
        <v>1000</v>
      </c>
      <c r="C994" s="192" t="s">
        <v>7</v>
      </c>
      <c r="D994" s="192" t="s">
        <v>3691</v>
      </c>
      <c r="E994" s="192">
        <v>39.5</v>
      </c>
      <c r="F994" s="192" t="s">
        <v>9</v>
      </c>
      <c r="G994" s="85" t="s">
        <v>88</v>
      </c>
      <c r="H994" s="192" t="s">
        <v>3744</v>
      </c>
      <c r="I994" s="187" t="s">
        <v>3658</v>
      </c>
      <c r="J994" s="184">
        <f>IF(F994="USD", E994, E994 * IFERROR(VLOOKUP(F994, EXCHANGE_RATE!A:B, 2, FALSE), "Currency not found"))</f>
        <v>39.5</v>
      </c>
      <c r="K994" s="184">
        <f t="shared" si="89"/>
        <v>39.5</v>
      </c>
      <c r="L994" s="184">
        <f>IF(C994="MTS", B994, B994 * IFERROR(VLOOKUP(C994, 'QTY_CONVERSIONS '!A:B, 2, FALSE), "Units not  found"))</f>
        <v>1</v>
      </c>
      <c r="M994" s="185">
        <f t="shared" si="90"/>
        <v>39500</v>
      </c>
      <c r="N994" s="143" t="str">
        <f>IFERROR(VLOOKUP(D994, Product_Category!A:B, 2, FALSE), "Uncategorized")</f>
        <v>MCC</v>
      </c>
      <c r="O994" s="186">
        <f t="shared" si="92"/>
        <v>39500</v>
      </c>
      <c r="P994" s="185">
        <f t="shared" si="91"/>
        <v>39500</v>
      </c>
      <c r="Q994" s="143">
        <v>2023</v>
      </c>
      <c r="R994" s="143" t="str">
        <f>IFERROR(VLOOKUP(G994,'SOURCE COMPANY'!A:B, 2, FALSE), "")</f>
        <v>DFE PHARMA</v>
      </c>
      <c r="S994" s="143" t="str">
        <f>IFERROR(VLOOKUP(H994,'CUSTOMER NAME'!A:B, 2, FALSE), "")</f>
        <v>GUANGDONG SUPCOSMOS</v>
      </c>
    </row>
    <row r="995" spans="1:19">
      <c r="A995" s="88" t="s">
        <v>193</v>
      </c>
      <c r="B995" s="22">
        <v>9000</v>
      </c>
      <c r="C995" s="88" t="s">
        <v>7</v>
      </c>
      <c r="D995" s="88" t="s">
        <v>1914</v>
      </c>
      <c r="E995" s="40">
        <v>2.0099999999999998</v>
      </c>
      <c r="F995" s="88" t="s">
        <v>1718</v>
      </c>
      <c r="G995" s="85" t="s">
        <v>88</v>
      </c>
      <c r="H995" s="88" t="s">
        <v>1915</v>
      </c>
      <c r="I995" s="183" t="str">
        <f t="shared" ref="I995:I1032" si="93">I994</f>
        <v>November</v>
      </c>
      <c r="J995" s="184">
        <f>IF(F995="USD", E995, E995 * IFERROR(VLOOKUP(F995, EXCHANGE_RATE!A:B, 2, FALSE), "Currency not found"))</f>
        <v>2.1507000000000001</v>
      </c>
      <c r="K995" s="184">
        <f t="shared" si="89"/>
        <v>2.1599999999999997</v>
      </c>
      <c r="L995" s="184">
        <f>IF(C995="MTS", B995, B995 * IFERROR(VLOOKUP(C995, 'QTY_CONVERSIONS '!A:B, 2, FALSE), "Units not  found"))</f>
        <v>9</v>
      </c>
      <c r="M995" s="185">
        <f t="shared" si="90"/>
        <v>19439.999999999996</v>
      </c>
      <c r="N995" s="143" t="str">
        <f>IFERROR(VLOOKUP(D995, Product_Category!A:B, 2, FALSE), "Uncategorized")</f>
        <v>MCC</v>
      </c>
      <c r="O995" s="186">
        <f t="shared" si="92"/>
        <v>2159.9999999999995</v>
      </c>
      <c r="P995" s="185">
        <f t="shared" si="91"/>
        <v>19439.999999999996</v>
      </c>
      <c r="Q995" s="143">
        <v>2023</v>
      </c>
      <c r="R995" s="143" t="str">
        <f>IFERROR(VLOOKUP(G995,'SOURCE COMPANY'!A:B, 2, FALSE), "")</f>
        <v>DFE PHARMA</v>
      </c>
      <c r="S995" s="143" t="str">
        <f>IFERROR(VLOOKUP(H995,'CUSTOMER NAME'!A:B, 2, FALSE), "")</f>
        <v>GUANGDONG SUPCOSMOS</v>
      </c>
    </row>
    <row r="996" spans="1:19">
      <c r="A996" s="85" t="s">
        <v>18</v>
      </c>
      <c r="B996" s="85">
        <v>18000</v>
      </c>
      <c r="C996" s="85" t="s">
        <v>7</v>
      </c>
      <c r="D996" s="85" t="s">
        <v>561</v>
      </c>
      <c r="E996" s="248">
        <v>2.98</v>
      </c>
      <c r="F996" s="85" t="s">
        <v>1718</v>
      </c>
      <c r="G996" s="85" t="s">
        <v>88</v>
      </c>
      <c r="H996" s="85" t="s">
        <v>562</v>
      </c>
      <c r="I996" s="183" t="str">
        <f t="shared" si="93"/>
        <v>November</v>
      </c>
      <c r="J996" s="184">
        <f>IF(F996="USD", E996, E996 * IFERROR(VLOOKUP(F996, EXCHANGE_RATE!A:B, 2, FALSE), "Currency not found"))</f>
        <v>3.1886000000000001</v>
      </c>
      <c r="K996" s="184">
        <f t="shared" si="89"/>
        <v>3.19</v>
      </c>
      <c r="L996" s="184">
        <f>IF(C996="MTS", B996, B996 * IFERROR(VLOOKUP(C996, 'QTY_CONVERSIONS '!A:B, 2, FALSE), "Units not  found"))</f>
        <v>18</v>
      </c>
      <c r="M996" s="185">
        <f t="shared" si="90"/>
        <v>57420</v>
      </c>
      <c r="N996" s="143" t="str">
        <f>IFERROR(VLOOKUP(D996, Product_Category!A:B, 2, FALSE), "Uncategorized")</f>
        <v>MCC</v>
      </c>
      <c r="O996" s="186">
        <f t="shared" si="92"/>
        <v>3190</v>
      </c>
      <c r="P996" s="185">
        <f t="shared" si="91"/>
        <v>57420</v>
      </c>
      <c r="Q996" s="143">
        <v>2023</v>
      </c>
      <c r="R996" s="143" t="str">
        <f>IFERROR(VLOOKUP(G996,'SOURCE COMPANY'!A:B, 2, FALSE), "")</f>
        <v>DFE PHARMA</v>
      </c>
      <c r="S996" s="143" t="str">
        <f>IFERROR(VLOOKUP(H996,'CUSTOMER NAME'!A:B, 2, FALSE), "")</f>
        <v>GUANGDONG SUPCOSMOS</v>
      </c>
    </row>
    <row r="997" spans="1:19">
      <c r="A997" s="85" t="s">
        <v>193</v>
      </c>
      <c r="B997" s="85">
        <v>5000</v>
      </c>
      <c r="C997" s="85" t="s">
        <v>7</v>
      </c>
      <c r="D997" s="85" t="s">
        <v>838</v>
      </c>
      <c r="E997" s="248">
        <v>2.61</v>
      </c>
      <c r="F997" s="85" t="s">
        <v>1718</v>
      </c>
      <c r="G997" s="85" t="s">
        <v>88</v>
      </c>
      <c r="H997" s="85" t="s">
        <v>562</v>
      </c>
      <c r="I997" s="183" t="str">
        <f t="shared" si="93"/>
        <v>November</v>
      </c>
      <c r="J997" s="184">
        <f>IF(F997="USD", E997, E997 * IFERROR(VLOOKUP(F997, EXCHANGE_RATE!A:B, 2, FALSE), "Currency not found"))</f>
        <v>2.7927</v>
      </c>
      <c r="K997" s="184">
        <f t="shared" si="89"/>
        <v>2.8</v>
      </c>
      <c r="L997" s="184">
        <f>IF(C997="MTS", B997, B997 * IFERROR(VLOOKUP(C997, 'QTY_CONVERSIONS '!A:B, 2, FALSE), "Units not  found"))</f>
        <v>5</v>
      </c>
      <c r="M997" s="185">
        <f t="shared" si="90"/>
        <v>14000</v>
      </c>
      <c r="N997" s="143" t="str">
        <f>IFERROR(VLOOKUP(D997, Product_Category!A:B, 2, FALSE), "Uncategorized")</f>
        <v>MCC</v>
      </c>
      <c r="O997" s="186">
        <f t="shared" si="92"/>
        <v>2800</v>
      </c>
      <c r="P997" s="185">
        <f t="shared" si="91"/>
        <v>14000</v>
      </c>
      <c r="Q997" s="143">
        <v>2023</v>
      </c>
      <c r="R997" s="143" t="str">
        <f>IFERROR(VLOOKUP(G997,'SOURCE COMPANY'!A:B, 2, FALSE), "")</f>
        <v>DFE PHARMA</v>
      </c>
      <c r="S997" s="143" t="str">
        <f>IFERROR(VLOOKUP(H997,'CUSTOMER NAME'!A:B, 2, FALSE), "")</f>
        <v>GUANGDONG SUPCOSMOS</v>
      </c>
    </row>
    <row r="998" spans="1:19">
      <c r="A998" s="85" t="s">
        <v>193</v>
      </c>
      <c r="B998" s="85">
        <v>12000</v>
      </c>
      <c r="C998" s="85" t="s">
        <v>7</v>
      </c>
      <c r="D998" s="85" t="s">
        <v>541</v>
      </c>
      <c r="E998" s="248">
        <v>2.67</v>
      </c>
      <c r="F998" s="85" t="s">
        <v>1718</v>
      </c>
      <c r="G998" s="85" t="s">
        <v>88</v>
      </c>
      <c r="H998" s="85" t="s">
        <v>562</v>
      </c>
      <c r="I998" s="183" t="str">
        <f t="shared" si="93"/>
        <v>November</v>
      </c>
      <c r="J998" s="184">
        <f>IF(F998="USD", E998, E998 * IFERROR(VLOOKUP(F998, EXCHANGE_RATE!A:B, 2, FALSE), "Currency not found"))</f>
        <v>2.8569</v>
      </c>
      <c r="K998" s="184">
        <f t="shared" si="89"/>
        <v>2.86</v>
      </c>
      <c r="L998" s="184">
        <f>IF(C998="MTS", B998, B998 * IFERROR(VLOOKUP(C998, 'QTY_CONVERSIONS '!A:B, 2, FALSE), "Units not  found"))</f>
        <v>12</v>
      </c>
      <c r="M998" s="185">
        <f t="shared" si="90"/>
        <v>34320</v>
      </c>
      <c r="N998" s="143" t="str">
        <f>IFERROR(VLOOKUP(D998, Product_Category!A:B, 2, FALSE), "Uncategorized")</f>
        <v>MCC</v>
      </c>
      <c r="O998" s="186">
        <f t="shared" si="92"/>
        <v>2860</v>
      </c>
      <c r="P998" s="185">
        <f t="shared" si="91"/>
        <v>34320</v>
      </c>
      <c r="Q998" s="143">
        <v>2023</v>
      </c>
      <c r="R998" s="143" t="str">
        <f>IFERROR(VLOOKUP(G998,'SOURCE COMPANY'!A:B, 2, FALSE), "")</f>
        <v>DFE PHARMA</v>
      </c>
      <c r="S998" s="143" t="str">
        <f>IFERROR(VLOOKUP(H998,'CUSTOMER NAME'!A:B, 2, FALSE), "")</f>
        <v>GUANGDONG SUPCOSMOS</v>
      </c>
    </row>
    <row r="999" spans="1:19">
      <c r="A999" s="85" t="s">
        <v>193</v>
      </c>
      <c r="B999" s="85">
        <v>1000</v>
      </c>
      <c r="C999" s="85" t="s">
        <v>7</v>
      </c>
      <c r="D999" s="85" t="s">
        <v>839</v>
      </c>
      <c r="E999" s="248">
        <v>3.16</v>
      </c>
      <c r="F999" s="85" t="s">
        <v>1718</v>
      </c>
      <c r="G999" s="85" t="s">
        <v>88</v>
      </c>
      <c r="H999" s="85" t="s">
        <v>562</v>
      </c>
      <c r="I999" s="183" t="str">
        <f t="shared" si="93"/>
        <v>November</v>
      </c>
      <c r="J999" s="184">
        <f>IF(F999="USD", E999, E999 * IFERROR(VLOOKUP(F999, EXCHANGE_RATE!A:B, 2, FALSE), "Currency not found"))</f>
        <v>3.3812000000000002</v>
      </c>
      <c r="K999" s="184">
        <f t="shared" si="89"/>
        <v>3.3899999999999997</v>
      </c>
      <c r="L999" s="184">
        <f>IF(C999="MTS", B999, B999 * IFERROR(VLOOKUP(C999, 'QTY_CONVERSIONS '!A:B, 2, FALSE), "Units not  found"))</f>
        <v>1</v>
      </c>
      <c r="M999" s="185">
        <f t="shared" si="90"/>
        <v>3389.9999999999995</v>
      </c>
      <c r="N999" s="143" t="str">
        <f>IFERROR(VLOOKUP(D999, Product_Category!A:B, 2, FALSE), "Uncategorized")</f>
        <v>MCC</v>
      </c>
      <c r="O999" s="186">
        <f t="shared" si="92"/>
        <v>3389.9999999999995</v>
      </c>
      <c r="P999" s="185">
        <f t="shared" si="91"/>
        <v>3389.9999999999995</v>
      </c>
      <c r="Q999" s="143">
        <v>2023</v>
      </c>
      <c r="R999" s="143" t="str">
        <f>IFERROR(VLOOKUP(G999,'SOURCE COMPANY'!A:B, 2, FALSE), "")</f>
        <v>DFE PHARMA</v>
      </c>
      <c r="S999" s="143" t="str">
        <f>IFERROR(VLOOKUP(H999,'CUSTOMER NAME'!A:B, 2, FALSE), "")</f>
        <v>GUANGDONG SUPCOSMOS</v>
      </c>
    </row>
    <row r="1000" spans="1:19">
      <c r="A1000" s="85" t="s">
        <v>193</v>
      </c>
      <c r="B1000" s="85">
        <v>10000</v>
      </c>
      <c r="C1000" s="85" t="s">
        <v>7</v>
      </c>
      <c r="D1000" s="85" t="s">
        <v>543</v>
      </c>
      <c r="E1000" s="248">
        <v>2.5</v>
      </c>
      <c r="F1000" s="85" t="s">
        <v>9</v>
      </c>
      <c r="G1000" s="85" t="s">
        <v>88</v>
      </c>
      <c r="H1000" s="85" t="s">
        <v>562</v>
      </c>
      <c r="I1000" s="183" t="str">
        <f t="shared" si="93"/>
        <v>November</v>
      </c>
      <c r="J1000" s="184">
        <f>IF(F1000="USD", E1000, E1000 * IFERROR(VLOOKUP(F1000, EXCHANGE_RATE!A:B, 2, FALSE), "Currency not found"))</f>
        <v>2.5</v>
      </c>
      <c r="K1000" s="184">
        <f t="shared" si="89"/>
        <v>2.5</v>
      </c>
      <c r="L1000" s="184">
        <f>IF(C1000="MTS", B1000, B1000 * IFERROR(VLOOKUP(C1000, 'QTY_CONVERSIONS '!A:B, 2, FALSE), "Units not  found"))</f>
        <v>10</v>
      </c>
      <c r="M1000" s="185">
        <f t="shared" si="90"/>
        <v>25000</v>
      </c>
      <c r="N1000" s="143" t="str">
        <f>IFERROR(VLOOKUP(D1000, Product_Category!A:B, 2, FALSE), "Uncategorized")</f>
        <v>MCC</v>
      </c>
      <c r="O1000" s="186">
        <f t="shared" si="92"/>
        <v>2500</v>
      </c>
      <c r="P1000" s="185">
        <f t="shared" si="91"/>
        <v>25000</v>
      </c>
      <c r="Q1000" s="143">
        <v>2023</v>
      </c>
      <c r="R1000" s="143" t="str">
        <f>IFERROR(VLOOKUP(G1000,'SOURCE COMPANY'!A:B, 2, FALSE), "")</f>
        <v>DFE PHARMA</v>
      </c>
      <c r="S1000" s="143" t="str">
        <f>IFERROR(VLOOKUP(H1000,'CUSTOMER NAME'!A:B, 2, FALSE), "")</f>
        <v>GUANGDONG SUPCOSMOS</v>
      </c>
    </row>
    <row r="1001" spans="1:19">
      <c r="A1001" s="87" t="s">
        <v>1080</v>
      </c>
      <c r="B1001" s="21">
        <v>25</v>
      </c>
      <c r="C1001" s="87" t="s">
        <v>7</v>
      </c>
      <c r="D1001" s="87" t="s">
        <v>2118</v>
      </c>
      <c r="E1001" s="41">
        <v>3.2</v>
      </c>
      <c r="F1001" s="87" t="s">
        <v>9</v>
      </c>
      <c r="G1001" s="87" t="s">
        <v>2240</v>
      </c>
      <c r="H1001" s="87" t="s">
        <v>2241</v>
      </c>
      <c r="I1001" s="183" t="str">
        <f t="shared" si="93"/>
        <v>November</v>
      </c>
      <c r="J1001" s="184">
        <f>IF(F1001="USD", E1001, E1001 * IFERROR(VLOOKUP(F1001, EXCHANGE_RATE!A:B, 2, FALSE), "Currency not found"))</f>
        <v>3.2</v>
      </c>
      <c r="K1001" s="184">
        <f t="shared" si="89"/>
        <v>3.2</v>
      </c>
      <c r="L1001" s="184">
        <f>IF(C1001="MTS", B1001, B1001 * IFERROR(VLOOKUP(C1001, 'QTY_CONVERSIONS '!A:B, 2, FALSE), "Units not  found"))</f>
        <v>2.5000000000000001E-2</v>
      </c>
      <c r="M1001" s="185">
        <f t="shared" si="90"/>
        <v>80</v>
      </c>
      <c r="N1001" s="143" t="str">
        <f>IFERROR(VLOOKUP(D1001, Product_Category!A:B, 2, FALSE), "Uncategorized")</f>
        <v>MAGNESIUM STEARATE</v>
      </c>
      <c r="O1001" s="186">
        <f t="shared" si="92"/>
        <v>3200</v>
      </c>
      <c r="P1001" s="185">
        <f t="shared" si="91"/>
        <v>80</v>
      </c>
      <c r="Q1001" s="143">
        <v>2023</v>
      </c>
      <c r="R1001" s="143" t="str">
        <f>IFERROR(VLOOKUP(G1001,'SOURCE COMPANY'!A:B, 2, FALSE), "")</f>
        <v>PINNACLE LIFE SCIENCE</v>
      </c>
      <c r="S1001" s="143" t="str">
        <f>IFERROR(VLOOKUP(H1001,'CUSTOMER NAME'!A:B, 2, FALSE), "")</f>
        <v>HAI DUONG PHARMA</v>
      </c>
    </row>
    <row r="1002" spans="1:19">
      <c r="A1002" s="87" t="s">
        <v>1080</v>
      </c>
      <c r="B1002" s="21">
        <v>25</v>
      </c>
      <c r="C1002" s="87" t="s">
        <v>7</v>
      </c>
      <c r="D1002" s="87" t="s">
        <v>2118</v>
      </c>
      <c r="E1002" s="41">
        <v>3.2</v>
      </c>
      <c r="F1002" s="87" t="s">
        <v>9</v>
      </c>
      <c r="G1002" s="87" t="s">
        <v>2240</v>
      </c>
      <c r="H1002" s="87" t="s">
        <v>2241</v>
      </c>
      <c r="I1002" s="183" t="str">
        <f t="shared" si="93"/>
        <v>November</v>
      </c>
      <c r="J1002" s="184">
        <f>IF(F1002="USD", E1002, E1002 * IFERROR(VLOOKUP(F1002, EXCHANGE_RATE!A:B, 2, FALSE), "Currency not found"))</f>
        <v>3.2</v>
      </c>
      <c r="K1002" s="184">
        <f t="shared" si="89"/>
        <v>3.2</v>
      </c>
      <c r="L1002" s="184">
        <f>IF(C1002="MTS", B1002, B1002 * IFERROR(VLOOKUP(C1002, 'QTY_CONVERSIONS '!A:B, 2, FALSE), "Units not  found"))</f>
        <v>2.5000000000000001E-2</v>
      </c>
      <c r="M1002" s="185">
        <f t="shared" si="90"/>
        <v>80</v>
      </c>
      <c r="N1002" s="143" t="str">
        <f>IFERROR(VLOOKUP(D1002, Product_Category!A:B, 2, FALSE), "Uncategorized")</f>
        <v>MAGNESIUM STEARATE</v>
      </c>
      <c r="O1002" s="186">
        <f t="shared" si="92"/>
        <v>3200</v>
      </c>
      <c r="P1002" s="185">
        <f t="shared" si="91"/>
        <v>80</v>
      </c>
      <c r="Q1002" s="143">
        <v>2023</v>
      </c>
      <c r="R1002" s="143" t="str">
        <f>IFERROR(VLOOKUP(G1002,'SOURCE COMPANY'!A:B, 2, FALSE), "")</f>
        <v>PINNACLE LIFE SCIENCE</v>
      </c>
      <c r="S1002" s="143" t="str">
        <f>IFERROR(VLOOKUP(H1002,'CUSTOMER NAME'!A:B, 2, FALSE), "")</f>
        <v>HAI DUONG PHARMA</v>
      </c>
    </row>
    <row r="1003" spans="1:19">
      <c r="A1003" s="87" t="s">
        <v>1080</v>
      </c>
      <c r="B1003" s="21">
        <v>25</v>
      </c>
      <c r="C1003" s="87" t="s">
        <v>7</v>
      </c>
      <c r="D1003" s="87" t="s">
        <v>2118</v>
      </c>
      <c r="E1003" s="41">
        <v>3.2</v>
      </c>
      <c r="F1003" s="87" t="s">
        <v>9</v>
      </c>
      <c r="G1003" s="87" t="s">
        <v>2240</v>
      </c>
      <c r="H1003" s="87" t="s">
        <v>2241</v>
      </c>
      <c r="I1003" s="183" t="str">
        <f t="shared" si="93"/>
        <v>November</v>
      </c>
      <c r="J1003" s="184">
        <f>IF(F1003="USD", E1003, E1003 * IFERROR(VLOOKUP(F1003, EXCHANGE_RATE!A:B, 2, FALSE), "Currency not found"))</f>
        <v>3.2</v>
      </c>
      <c r="K1003" s="184">
        <f t="shared" si="89"/>
        <v>3.2</v>
      </c>
      <c r="L1003" s="184">
        <f>IF(C1003="MTS", B1003, B1003 * IFERROR(VLOOKUP(C1003, 'QTY_CONVERSIONS '!A:B, 2, FALSE), "Units not  found"))</f>
        <v>2.5000000000000001E-2</v>
      </c>
      <c r="M1003" s="185">
        <f t="shared" si="90"/>
        <v>80</v>
      </c>
      <c r="N1003" s="143" t="str">
        <f>IFERROR(VLOOKUP(D1003, Product_Category!A:B, 2, FALSE), "Uncategorized")</f>
        <v>MAGNESIUM STEARATE</v>
      </c>
      <c r="O1003" s="186">
        <f t="shared" si="92"/>
        <v>3200</v>
      </c>
      <c r="P1003" s="185">
        <f t="shared" si="91"/>
        <v>80</v>
      </c>
      <c r="Q1003" s="143">
        <v>2023</v>
      </c>
      <c r="R1003" s="143" t="str">
        <f>IFERROR(VLOOKUP(G1003,'SOURCE COMPANY'!A:B, 2, FALSE), "")</f>
        <v>PINNACLE LIFE SCIENCE</v>
      </c>
      <c r="S1003" s="143" t="str">
        <f>IFERROR(VLOOKUP(H1003,'CUSTOMER NAME'!A:B, 2, FALSE), "")</f>
        <v>HAI DUONG PHARMA</v>
      </c>
    </row>
    <row r="1004" spans="1:19">
      <c r="A1004" s="87" t="s">
        <v>1080</v>
      </c>
      <c r="B1004" s="21">
        <v>25</v>
      </c>
      <c r="C1004" s="87" t="s">
        <v>7</v>
      </c>
      <c r="D1004" s="87" t="s">
        <v>2242</v>
      </c>
      <c r="E1004" s="41">
        <v>8.5500000000000007</v>
      </c>
      <c r="F1004" s="87" t="s">
        <v>9</v>
      </c>
      <c r="G1004" s="87" t="s">
        <v>2240</v>
      </c>
      <c r="H1004" s="87" t="s">
        <v>2241</v>
      </c>
      <c r="I1004" s="183" t="str">
        <f t="shared" si="93"/>
        <v>November</v>
      </c>
      <c r="J1004" s="184">
        <f>IF(F1004="USD", E1004, E1004 * IFERROR(VLOOKUP(F1004, EXCHANGE_RATE!A:B, 2, FALSE), "Currency not found"))</f>
        <v>8.5500000000000007</v>
      </c>
      <c r="K1004" s="184">
        <f t="shared" si="89"/>
        <v>8.5500000000000007</v>
      </c>
      <c r="L1004" s="184">
        <f>IF(C1004="MTS", B1004, B1004 * IFERROR(VLOOKUP(C1004, 'QTY_CONVERSIONS '!A:B, 2, FALSE), "Units not  found"))</f>
        <v>2.5000000000000001E-2</v>
      </c>
      <c r="M1004" s="185">
        <f t="shared" si="90"/>
        <v>213.75000000000003</v>
      </c>
      <c r="N1004" s="143" t="str">
        <f>IFERROR(VLOOKUP(D1004, Product_Category!A:B, 2, FALSE), "Uncategorized")</f>
        <v>MCC</v>
      </c>
      <c r="O1004" s="186">
        <f t="shared" si="92"/>
        <v>8550</v>
      </c>
      <c r="P1004" s="185">
        <f t="shared" si="91"/>
        <v>213.75</v>
      </c>
      <c r="Q1004" s="143">
        <v>2023</v>
      </c>
      <c r="R1004" s="143" t="str">
        <f>IFERROR(VLOOKUP(G1004,'SOURCE COMPANY'!A:B, 2, FALSE), "")</f>
        <v>PINNACLE LIFE SCIENCE</v>
      </c>
      <c r="S1004" s="143" t="str">
        <f>IFERROR(VLOOKUP(H1004,'CUSTOMER NAME'!A:B, 2, FALSE), "")</f>
        <v>HAI DUONG PHARMA</v>
      </c>
    </row>
    <row r="1005" spans="1:19">
      <c r="A1005" s="87" t="s">
        <v>1080</v>
      </c>
      <c r="B1005" s="21">
        <v>25</v>
      </c>
      <c r="C1005" s="87" t="s">
        <v>7</v>
      </c>
      <c r="D1005" s="87" t="s">
        <v>2242</v>
      </c>
      <c r="E1005" s="41">
        <v>8.5500000000000007</v>
      </c>
      <c r="F1005" s="87" t="s">
        <v>9</v>
      </c>
      <c r="G1005" s="87" t="s">
        <v>2240</v>
      </c>
      <c r="H1005" s="87" t="s">
        <v>2241</v>
      </c>
      <c r="I1005" s="183" t="str">
        <f t="shared" si="93"/>
        <v>November</v>
      </c>
      <c r="J1005" s="184">
        <f>IF(F1005="USD", E1005, E1005 * IFERROR(VLOOKUP(F1005, EXCHANGE_RATE!A:B, 2, FALSE), "Currency not found"))</f>
        <v>8.5500000000000007</v>
      </c>
      <c r="K1005" s="184">
        <f t="shared" si="89"/>
        <v>8.5500000000000007</v>
      </c>
      <c r="L1005" s="184">
        <f>IF(C1005="MTS", B1005, B1005 * IFERROR(VLOOKUP(C1005, 'QTY_CONVERSIONS '!A:B, 2, FALSE), "Units not  found"))</f>
        <v>2.5000000000000001E-2</v>
      </c>
      <c r="M1005" s="185">
        <f t="shared" si="90"/>
        <v>213.75000000000003</v>
      </c>
      <c r="N1005" s="143" t="str">
        <f>IFERROR(VLOOKUP(D1005, Product_Category!A:B, 2, FALSE), "Uncategorized")</f>
        <v>MCC</v>
      </c>
      <c r="O1005" s="186">
        <f t="shared" si="92"/>
        <v>8550</v>
      </c>
      <c r="P1005" s="185">
        <f t="shared" si="91"/>
        <v>213.75</v>
      </c>
      <c r="Q1005" s="143">
        <v>2023</v>
      </c>
      <c r="R1005" s="143" t="str">
        <f>IFERROR(VLOOKUP(G1005,'SOURCE COMPANY'!A:B, 2, FALSE), "")</f>
        <v>PINNACLE LIFE SCIENCE</v>
      </c>
      <c r="S1005" s="143" t="str">
        <f>IFERROR(VLOOKUP(H1005,'CUSTOMER NAME'!A:B, 2, FALSE), "")</f>
        <v>HAI DUONG PHARMA</v>
      </c>
    </row>
    <row r="1006" spans="1:19">
      <c r="A1006" s="87" t="s">
        <v>2137</v>
      </c>
      <c r="B1006" s="189">
        <v>200</v>
      </c>
      <c r="C1006" s="87" t="s">
        <v>7</v>
      </c>
      <c r="D1006" s="87" t="s">
        <v>2370</v>
      </c>
      <c r="E1006" s="190">
        <v>3.5</v>
      </c>
      <c r="F1006" s="87" t="s">
        <v>9</v>
      </c>
      <c r="G1006" s="87" t="s">
        <v>529</v>
      </c>
      <c r="H1006" s="87" t="s">
        <v>2485</v>
      </c>
      <c r="I1006" s="183" t="str">
        <f t="shared" si="93"/>
        <v>November</v>
      </c>
      <c r="J1006" s="184">
        <f>IF(F1006="USD", E1006, E1006 * IFERROR(VLOOKUP(F1006, EXCHANGE_RATE!A:B, 2, FALSE), "Currency not found"))</f>
        <v>3.5</v>
      </c>
      <c r="K1006" s="184">
        <f t="shared" si="89"/>
        <v>3.5</v>
      </c>
      <c r="L1006" s="184">
        <f>IF(C1006="MTS", B1006, B1006 * IFERROR(VLOOKUP(C1006, 'QTY_CONVERSIONS '!A:B, 2, FALSE), "Units not  found"))</f>
        <v>0.2</v>
      </c>
      <c r="M1006" s="185">
        <f t="shared" si="90"/>
        <v>700</v>
      </c>
      <c r="N1006" s="143" t="str">
        <f>IFERROR(VLOOKUP(D1006, Product_Category!A:B, 2, FALSE), "Uncategorized")</f>
        <v>MCC</v>
      </c>
      <c r="O1006" s="186">
        <f t="shared" si="92"/>
        <v>3500</v>
      </c>
      <c r="P1006" s="185">
        <f t="shared" si="91"/>
        <v>700</v>
      </c>
      <c r="Q1006" s="143">
        <v>2023</v>
      </c>
      <c r="R1006" s="143" t="str">
        <f>IFERROR(VLOOKUP(G1006,'SOURCE COMPANY'!A:B, 2, FALSE), "")</f>
        <v>Ankit Pulps &amp; Boards</v>
      </c>
      <c r="S1006" s="143" t="str">
        <f>IFERROR(VLOOKUP(H1006,'CUSTOMER NAME'!A:B, 2, FALSE), "")</f>
        <v>HAIFA SEA</v>
      </c>
    </row>
    <row r="1007" spans="1:19">
      <c r="A1007" s="87" t="s">
        <v>1329</v>
      </c>
      <c r="B1007" s="21">
        <v>50</v>
      </c>
      <c r="C1007" s="87" t="s">
        <v>7</v>
      </c>
      <c r="D1007" s="87" t="s">
        <v>104</v>
      </c>
      <c r="E1007" s="41">
        <v>379</v>
      </c>
      <c r="F1007" s="87" t="s">
        <v>9</v>
      </c>
      <c r="G1007" s="87" t="s">
        <v>109</v>
      </c>
      <c r="H1007" s="87" t="s">
        <v>2197</v>
      </c>
      <c r="I1007" s="183" t="str">
        <f t="shared" si="93"/>
        <v>November</v>
      </c>
      <c r="J1007" s="184">
        <f>IF(F1007="USD", E1007, E1007 * IFERROR(VLOOKUP(F1007, EXCHANGE_RATE!A:B, 2, FALSE), "Currency not found"))</f>
        <v>379</v>
      </c>
      <c r="K1007" s="184">
        <f t="shared" si="89"/>
        <v>379</v>
      </c>
      <c r="L1007" s="184">
        <f>IF(C1007="MTS", B1007, B1007 * IFERROR(VLOOKUP(C1007, 'QTY_CONVERSIONS '!A:B, 2, FALSE), "Units not  found"))</f>
        <v>0.05</v>
      </c>
      <c r="M1007" s="185">
        <f t="shared" si="90"/>
        <v>18950</v>
      </c>
      <c r="N1007" s="143" t="str">
        <f>IFERROR(VLOOKUP(D1007, Product_Category!A:B, 2, FALSE), "Uncategorized")</f>
        <v>MAGNESIUM STEARATE</v>
      </c>
      <c r="O1007" s="186">
        <f t="shared" si="92"/>
        <v>379000</v>
      </c>
      <c r="P1007" s="185">
        <f t="shared" si="91"/>
        <v>18950</v>
      </c>
      <c r="Q1007" s="143">
        <v>2023</v>
      </c>
      <c r="R1007" s="143" t="str">
        <f>IFERROR(VLOOKUP(G1007,'SOURCE COMPANY'!A:B, 2, FALSE), "")</f>
        <v>AUROBINDO PHARMA</v>
      </c>
      <c r="S1007" s="143" t="str">
        <f>IFERROR(VLOOKUP(H1007,'CUSTOMER NAME'!A:B, 2, FALSE), "")</f>
        <v>HANMI PHARM</v>
      </c>
    </row>
    <row r="1008" spans="1:19">
      <c r="A1008" s="87" t="s">
        <v>786</v>
      </c>
      <c r="B1008" s="87">
        <v>4000</v>
      </c>
      <c r="C1008" s="87" t="s">
        <v>7</v>
      </c>
      <c r="D1008" s="87" t="s">
        <v>1083</v>
      </c>
      <c r="E1008" s="42">
        <v>2</v>
      </c>
      <c r="F1008" s="87" t="s">
        <v>9</v>
      </c>
      <c r="G1008" s="87" t="s">
        <v>732</v>
      </c>
      <c r="H1008" s="87" t="s">
        <v>1628</v>
      </c>
      <c r="I1008" s="183" t="str">
        <f t="shared" si="93"/>
        <v>November</v>
      </c>
      <c r="J1008" s="184">
        <f>IF(F1008="USD", E1008, E1008 * IFERROR(VLOOKUP(F1008, EXCHANGE_RATE!A:B, 2, FALSE), "Currency not found"))</f>
        <v>2</v>
      </c>
      <c r="K1008" s="184">
        <f t="shared" si="89"/>
        <v>2</v>
      </c>
      <c r="L1008" s="184">
        <f>IF(C1008="MTS", B1008, B1008 * IFERROR(VLOOKUP(C1008, 'QTY_CONVERSIONS '!A:B, 2, FALSE), "Units not  found"))</f>
        <v>4</v>
      </c>
      <c r="M1008" s="185">
        <f t="shared" si="90"/>
        <v>8000</v>
      </c>
      <c r="N1008" s="143" t="str">
        <f>IFERROR(VLOOKUP(D1008, Product_Category!A:B, 2, FALSE), "Uncategorized")</f>
        <v>MCC</v>
      </c>
      <c r="O1008" s="186">
        <f t="shared" si="92"/>
        <v>2000</v>
      </c>
      <c r="P1008" s="185">
        <f t="shared" si="91"/>
        <v>8000</v>
      </c>
      <c r="Q1008" s="143">
        <v>2023</v>
      </c>
      <c r="R1008" s="143" t="str">
        <f>IFERROR(VLOOKUP(G1008,'SOURCE COMPANY'!A:B, 2, FALSE), "")</f>
        <v>MAPLE BIOTECH</v>
      </c>
      <c r="S1008" s="143" t="str">
        <f>IFERROR(VLOOKUP(H1008,'CUSTOMER NAME'!A:B, 2, FALSE), "")</f>
        <v>HANOI INTERNATIONAL</v>
      </c>
    </row>
    <row r="1009" spans="1:19">
      <c r="A1009" s="87" t="s">
        <v>786</v>
      </c>
      <c r="B1009" s="87">
        <v>4000</v>
      </c>
      <c r="C1009" s="87" t="s">
        <v>7</v>
      </c>
      <c r="D1009" s="87" t="s">
        <v>1083</v>
      </c>
      <c r="E1009" s="42">
        <v>2.0499999999999998</v>
      </c>
      <c r="F1009" s="87" t="s">
        <v>9</v>
      </c>
      <c r="G1009" s="87" t="s">
        <v>732</v>
      </c>
      <c r="H1009" s="87" t="s">
        <v>1628</v>
      </c>
      <c r="I1009" s="183" t="str">
        <f t="shared" si="93"/>
        <v>November</v>
      </c>
      <c r="J1009" s="184">
        <f>IF(F1009="USD", E1009, E1009 * IFERROR(VLOOKUP(F1009, EXCHANGE_RATE!A:B, 2, FALSE), "Currency not found"))</f>
        <v>2.0499999999999998</v>
      </c>
      <c r="K1009" s="184">
        <f t="shared" si="89"/>
        <v>2.0499999999999998</v>
      </c>
      <c r="L1009" s="184">
        <f>IF(C1009="MTS", B1009, B1009 * IFERROR(VLOOKUP(C1009, 'QTY_CONVERSIONS '!A:B, 2, FALSE), "Units not  found"))</f>
        <v>4</v>
      </c>
      <c r="M1009" s="185">
        <f t="shared" si="90"/>
        <v>8200</v>
      </c>
      <c r="N1009" s="143" t="str">
        <f>IFERROR(VLOOKUP(D1009, Product_Category!A:B, 2, FALSE), "Uncategorized")</f>
        <v>MCC</v>
      </c>
      <c r="O1009" s="186">
        <f t="shared" si="92"/>
        <v>2050</v>
      </c>
      <c r="P1009" s="185">
        <f t="shared" si="91"/>
        <v>8200</v>
      </c>
      <c r="Q1009" s="143">
        <v>2023</v>
      </c>
      <c r="R1009" s="143" t="str">
        <f>IFERROR(VLOOKUP(G1009,'SOURCE COMPANY'!A:B, 2, FALSE), "")</f>
        <v>MAPLE BIOTECH</v>
      </c>
      <c r="S1009" s="143" t="str">
        <f>IFERROR(VLOOKUP(H1009,'CUSTOMER NAME'!A:B, 2, FALSE), "")</f>
        <v>HANOI INTERNATIONAL</v>
      </c>
    </row>
    <row r="1010" spans="1:19">
      <c r="A1010" s="88" t="s">
        <v>1080</v>
      </c>
      <c r="B1010" s="22">
        <v>2000</v>
      </c>
      <c r="C1010" s="88" t="s">
        <v>7</v>
      </c>
      <c r="D1010" s="88" t="s">
        <v>553</v>
      </c>
      <c r="E1010" s="40">
        <v>4.0999999999999996</v>
      </c>
      <c r="F1010" s="88" t="s">
        <v>9</v>
      </c>
      <c r="G1010" s="88" t="s">
        <v>732</v>
      </c>
      <c r="H1010" s="88" t="s">
        <v>1628</v>
      </c>
      <c r="I1010" s="183" t="str">
        <f t="shared" si="93"/>
        <v>November</v>
      </c>
      <c r="J1010" s="184">
        <f>IF(F1010="USD", E1010, E1010 * IFERROR(VLOOKUP(F1010, EXCHANGE_RATE!A:B, 2, FALSE), "Currency not found"))</f>
        <v>4.0999999999999996</v>
      </c>
      <c r="K1010" s="184">
        <f t="shared" si="89"/>
        <v>4.0999999999999996</v>
      </c>
      <c r="L1010" s="184">
        <f>IF(C1010="MTS", B1010, B1010 * IFERROR(VLOOKUP(C1010, 'QTY_CONVERSIONS '!A:B, 2, FALSE), "Units not  found"))</f>
        <v>2</v>
      </c>
      <c r="M1010" s="185">
        <f t="shared" si="90"/>
        <v>8200</v>
      </c>
      <c r="N1010" s="143" t="str">
        <f>IFERROR(VLOOKUP(D1010, Product_Category!A:B, 2, FALSE), "Uncategorized")</f>
        <v>CROSCARMELLOSE SODIUM</v>
      </c>
      <c r="O1010" s="186">
        <f t="shared" si="92"/>
        <v>4100</v>
      </c>
      <c r="P1010" s="185">
        <f t="shared" si="91"/>
        <v>8200</v>
      </c>
      <c r="Q1010" s="143">
        <v>2023</v>
      </c>
      <c r="R1010" s="143" t="str">
        <f>IFERROR(VLOOKUP(G1010,'SOURCE COMPANY'!A:B, 2, FALSE), "")</f>
        <v>MAPLE BIOTECH</v>
      </c>
      <c r="S1010" s="143" t="str">
        <f>IFERROR(VLOOKUP(H1010,'CUSTOMER NAME'!A:B, 2, FALSE), "")</f>
        <v>HANOI INTERNATIONAL</v>
      </c>
    </row>
    <row r="1011" spans="1:19">
      <c r="A1011" s="87" t="s">
        <v>1080</v>
      </c>
      <c r="B1011" s="21">
        <v>2000</v>
      </c>
      <c r="C1011" s="87" t="s">
        <v>7</v>
      </c>
      <c r="D1011" s="87" t="s">
        <v>553</v>
      </c>
      <c r="E1011" s="41">
        <v>4.0999999999999996</v>
      </c>
      <c r="F1011" s="87" t="s">
        <v>9</v>
      </c>
      <c r="G1011" s="87" t="s">
        <v>732</v>
      </c>
      <c r="H1011" s="87" t="s">
        <v>1628</v>
      </c>
      <c r="I1011" s="183" t="str">
        <f t="shared" si="93"/>
        <v>November</v>
      </c>
      <c r="J1011" s="184">
        <f>IF(F1011="USD", E1011, E1011 * IFERROR(VLOOKUP(F1011, EXCHANGE_RATE!A:B, 2, FALSE), "Currency not found"))</f>
        <v>4.0999999999999996</v>
      </c>
      <c r="K1011" s="184">
        <f t="shared" si="89"/>
        <v>4.0999999999999996</v>
      </c>
      <c r="L1011" s="184">
        <f>IF(C1011="MTS", B1011, B1011 * IFERROR(VLOOKUP(C1011, 'QTY_CONVERSIONS '!A:B, 2, FALSE), "Units not  found"))</f>
        <v>2</v>
      </c>
      <c r="M1011" s="185">
        <f t="shared" si="90"/>
        <v>8200</v>
      </c>
      <c r="N1011" s="143" t="str">
        <f>IFERROR(VLOOKUP(D1011, Product_Category!A:B, 2, FALSE), "Uncategorized")</f>
        <v>CROSCARMELLOSE SODIUM</v>
      </c>
      <c r="O1011" s="186">
        <f t="shared" si="92"/>
        <v>4100</v>
      </c>
      <c r="P1011" s="185">
        <f t="shared" si="91"/>
        <v>8200</v>
      </c>
      <c r="Q1011" s="143">
        <v>2023</v>
      </c>
      <c r="R1011" s="143" t="str">
        <f>IFERROR(VLOOKUP(G1011,'SOURCE COMPANY'!A:B, 2, FALSE), "")</f>
        <v>MAPLE BIOTECH</v>
      </c>
      <c r="S1011" s="143" t="str">
        <f>IFERROR(VLOOKUP(H1011,'CUSTOMER NAME'!A:B, 2, FALSE), "")</f>
        <v>HANOI INTERNATIONAL</v>
      </c>
    </row>
    <row r="1012" spans="1:19">
      <c r="A1012" s="88" t="s">
        <v>1080</v>
      </c>
      <c r="B1012" s="22">
        <v>2000</v>
      </c>
      <c r="C1012" s="88" t="s">
        <v>7</v>
      </c>
      <c r="D1012" s="88" t="s">
        <v>553</v>
      </c>
      <c r="E1012" s="40">
        <v>4.0999999999999996</v>
      </c>
      <c r="F1012" s="88" t="s">
        <v>9</v>
      </c>
      <c r="G1012" s="88" t="s">
        <v>732</v>
      </c>
      <c r="H1012" s="88" t="s">
        <v>1628</v>
      </c>
      <c r="I1012" s="183" t="str">
        <f t="shared" si="93"/>
        <v>November</v>
      </c>
      <c r="J1012" s="184">
        <f>IF(F1012="USD", E1012, E1012 * IFERROR(VLOOKUP(F1012, EXCHANGE_RATE!A:B, 2, FALSE), "Currency not found"))</f>
        <v>4.0999999999999996</v>
      </c>
      <c r="K1012" s="184">
        <f t="shared" si="89"/>
        <v>4.0999999999999996</v>
      </c>
      <c r="L1012" s="184">
        <f>IF(C1012="MTS", B1012, B1012 * IFERROR(VLOOKUP(C1012, 'QTY_CONVERSIONS '!A:B, 2, FALSE), "Units not  found"))</f>
        <v>2</v>
      </c>
      <c r="M1012" s="185">
        <f t="shared" si="90"/>
        <v>8200</v>
      </c>
      <c r="N1012" s="143" t="str">
        <f>IFERROR(VLOOKUP(D1012, Product_Category!A:B, 2, FALSE), "Uncategorized")</f>
        <v>CROSCARMELLOSE SODIUM</v>
      </c>
      <c r="O1012" s="186">
        <f t="shared" si="92"/>
        <v>4100</v>
      </c>
      <c r="P1012" s="185">
        <f t="shared" si="91"/>
        <v>8200</v>
      </c>
      <c r="Q1012" s="143">
        <v>2023</v>
      </c>
      <c r="R1012" s="143" t="str">
        <f>IFERROR(VLOOKUP(G1012,'SOURCE COMPANY'!A:B, 2, FALSE), "")</f>
        <v>MAPLE BIOTECH</v>
      </c>
      <c r="S1012" s="143" t="str">
        <f>IFERROR(VLOOKUP(H1012,'CUSTOMER NAME'!A:B, 2, FALSE), "")</f>
        <v>HANOI INTERNATIONAL</v>
      </c>
    </row>
    <row r="1013" spans="1:19">
      <c r="A1013" s="87" t="s">
        <v>1080</v>
      </c>
      <c r="B1013" s="21">
        <v>5000</v>
      </c>
      <c r="C1013" s="87" t="s">
        <v>7</v>
      </c>
      <c r="D1013" s="87" t="s">
        <v>1083</v>
      </c>
      <c r="E1013" s="41">
        <v>1.95</v>
      </c>
      <c r="F1013" s="87" t="s">
        <v>9</v>
      </c>
      <c r="G1013" s="87" t="s">
        <v>732</v>
      </c>
      <c r="H1013" s="87" t="s">
        <v>1628</v>
      </c>
      <c r="I1013" s="183" t="str">
        <f t="shared" si="93"/>
        <v>November</v>
      </c>
      <c r="J1013" s="184">
        <f>IF(F1013="USD", E1013, E1013 * IFERROR(VLOOKUP(F1013, EXCHANGE_RATE!A:B, 2, FALSE), "Currency not found"))</f>
        <v>1.95</v>
      </c>
      <c r="K1013" s="184">
        <f t="shared" si="89"/>
        <v>1.95</v>
      </c>
      <c r="L1013" s="184">
        <f>IF(C1013="MTS", B1013, B1013 * IFERROR(VLOOKUP(C1013, 'QTY_CONVERSIONS '!A:B, 2, FALSE), "Units not  found"))</f>
        <v>5</v>
      </c>
      <c r="M1013" s="185">
        <f t="shared" si="90"/>
        <v>9750</v>
      </c>
      <c r="N1013" s="143" t="str">
        <f>IFERROR(VLOOKUP(D1013, Product_Category!A:B, 2, FALSE), "Uncategorized")</f>
        <v>MCC</v>
      </c>
      <c r="O1013" s="186">
        <f t="shared" si="92"/>
        <v>1950</v>
      </c>
      <c r="P1013" s="185">
        <f t="shared" si="91"/>
        <v>9750</v>
      </c>
      <c r="Q1013" s="143">
        <v>2023</v>
      </c>
      <c r="R1013" s="143" t="str">
        <f>IFERROR(VLOOKUP(G1013,'SOURCE COMPANY'!A:B, 2, FALSE), "")</f>
        <v>MAPLE BIOTECH</v>
      </c>
      <c r="S1013" s="143" t="str">
        <f>IFERROR(VLOOKUP(H1013,'CUSTOMER NAME'!A:B, 2, FALSE), "")</f>
        <v>HANOI INTERNATIONAL</v>
      </c>
    </row>
    <row r="1014" spans="1:19">
      <c r="A1014" s="87" t="s">
        <v>1080</v>
      </c>
      <c r="B1014" s="21">
        <v>5000</v>
      </c>
      <c r="C1014" s="87" t="s">
        <v>7</v>
      </c>
      <c r="D1014" s="87" t="s">
        <v>1083</v>
      </c>
      <c r="E1014" s="41">
        <v>1.95</v>
      </c>
      <c r="F1014" s="87" t="s">
        <v>9</v>
      </c>
      <c r="G1014" s="87" t="s">
        <v>732</v>
      </c>
      <c r="H1014" s="87" t="s">
        <v>1628</v>
      </c>
      <c r="I1014" s="183" t="str">
        <f t="shared" si="93"/>
        <v>November</v>
      </c>
      <c r="J1014" s="184">
        <f>IF(F1014="USD", E1014, E1014 * IFERROR(VLOOKUP(F1014, EXCHANGE_RATE!A:B, 2, FALSE), "Currency not found"))</f>
        <v>1.95</v>
      </c>
      <c r="K1014" s="184">
        <f t="shared" si="89"/>
        <v>1.95</v>
      </c>
      <c r="L1014" s="184">
        <f>IF(C1014="MTS", B1014, B1014 * IFERROR(VLOOKUP(C1014, 'QTY_CONVERSIONS '!A:B, 2, FALSE), "Units not  found"))</f>
        <v>5</v>
      </c>
      <c r="M1014" s="185">
        <f t="shared" si="90"/>
        <v>9750</v>
      </c>
      <c r="N1014" s="143" t="str">
        <f>IFERROR(VLOOKUP(D1014, Product_Category!A:B, 2, FALSE), "Uncategorized")</f>
        <v>MCC</v>
      </c>
      <c r="O1014" s="186">
        <f t="shared" si="92"/>
        <v>1950</v>
      </c>
      <c r="P1014" s="185">
        <f t="shared" si="91"/>
        <v>9750</v>
      </c>
      <c r="Q1014" s="143">
        <v>2023</v>
      </c>
      <c r="R1014" s="143" t="str">
        <f>IFERROR(VLOOKUP(G1014,'SOURCE COMPANY'!A:B, 2, FALSE), "")</f>
        <v>MAPLE BIOTECH</v>
      </c>
      <c r="S1014" s="143" t="str">
        <f>IFERROR(VLOOKUP(H1014,'CUSTOMER NAME'!A:B, 2, FALSE), "")</f>
        <v>HANOI INTERNATIONAL</v>
      </c>
    </row>
    <row r="1015" spans="1:19">
      <c r="A1015" s="88" t="s">
        <v>1080</v>
      </c>
      <c r="B1015" s="22">
        <v>3500</v>
      </c>
      <c r="C1015" s="88" t="s">
        <v>7</v>
      </c>
      <c r="D1015" s="88" t="s">
        <v>1083</v>
      </c>
      <c r="E1015" s="40">
        <v>1.95</v>
      </c>
      <c r="F1015" s="88" t="s">
        <v>9</v>
      </c>
      <c r="G1015" s="88" t="s">
        <v>732</v>
      </c>
      <c r="H1015" s="88" t="s">
        <v>1628</v>
      </c>
      <c r="I1015" s="183" t="str">
        <f t="shared" si="93"/>
        <v>November</v>
      </c>
      <c r="J1015" s="184">
        <f>IF(F1015="USD", E1015, E1015 * IFERROR(VLOOKUP(F1015, EXCHANGE_RATE!A:B, 2, FALSE), "Currency not found"))</f>
        <v>1.95</v>
      </c>
      <c r="K1015" s="184">
        <f t="shared" si="89"/>
        <v>1.95</v>
      </c>
      <c r="L1015" s="184">
        <f>IF(C1015="MTS", B1015, B1015 * IFERROR(VLOOKUP(C1015, 'QTY_CONVERSIONS '!A:B, 2, FALSE), "Units not  found"))</f>
        <v>3.5</v>
      </c>
      <c r="M1015" s="185">
        <f t="shared" si="90"/>
        <v>6825</v>
      </c>
      <c r="N1015" s="143" t="str">
        <f>IFERROR(VLOOKUP(D1015, Product_Category!A:B, 2, FALSE), "Uncategorized")</f>
        <v>MCC</v>
      </c>
      <c r="O1015" s="186">
        <f t="shared" si="92"/>
        <v>1950</v>
      </c>
      <c r="P1015" s="185">
        <f t="shared" si="91"/>
        <v>6825</v>
      </c>
      <c r="Q1015" s="143">
        <v>2023</v>
      </c>
      <c r="R1015" s="143" t="str">
        <f>IFERROR(VLOOKUP(G1015,'SOURCE COMPANY'!A:B, 2, FALSE), "")</f>
        <v>MAPLE BIOTECH</v>
      </c>
      <c r="S1015" s="143" t="str">
        <f>IFERROR(VLOOKUP(H1015,'CUSTOMER NAME'!A:B, 2, FALSE), "")</f>
        <v>HANOI INTERNATIONAL</v>
      </c>
    </row>
    <row r="1016" spans="1:19">
      <c r="A1016" s="88" t="s">
        <v>1080</v>
      </c>
      <c r="B1016" s="22">
        <v>3500</v>
      </c>
      <c r="C1016" s="88" t="s">
        <v>7</v>
      </c>
      <c r="D1016" s="88" t="s">
        <v>1083</v>
      </c>
      <c r="E1016" s="40">
        <v>1.95</v>
      </c>
      <c r="F1016" s="88" t="s">
        <v>9</v>
      </c>
      <c r="G1016" s="88" t="s">
        <v>732</v>
      </c>
      <c r="H1016" s="88" t="s">
        <v>1628</v>
      </c>
      <c r="I1016" s="183" t="str">
        <f t="shared" si="93"/>
        <v>November</v>
      </c>
      <c r="J1016" s="184">
        <f>IF(F1016="USD", E1016, E1016 * IFERROR(VLOOKUP(F1016, EXCHANGE_RATE!A:B, 2, FALSE), "Currency not found"))</f>
        <v>1.95</v>
      </c>
      <c r="K1016" s="184">
        <f t="shared" si="89"/>
        <v>1.95</v>
      </c>
      <c r="L1016" s="184">
        <f>IF(C1016="MTS", B1016, B1016 * IFERROR(VLOOKUP(C1016, 'QTY_CONVERSIONS '!A:B, 2, FALSE), "Units not  found"))</f>
        <v>3.5</v>
      </c>
      <c r="M1016" s="185">
        <f t="shared" si="90"/>
        <v>6825</v>
      </c>
      <c r="N1016" s="143" t="str">
        <f>IFERROR(VLOOKUP(D1016, Product_Category!A:B, 2, FALSE), "Uncategorized")</f>
        <v>MCC</v>
      </c>
      <c r="O1016" s="186">
        <f t="shared" si="92"/>
        <v>1950</v>
      </c>
      <c r="P1016" s="185">
        <f t="shared" si="91"/>
        <v>6825</v>
      </c>
      <c r="Q1016" s="143">
        <v>2023</v>
      </c>
      <c r="R1016" s="143" t="str">
        <f>IFERROR(VLOOKUP(G1016,'SOURCE COMPANY'!A:B, 2, FALSE), "")</f>
        <v>MAPLE BIOTECH</v>
      </c>
      <c r="S1016" s="143" t="str">
        <f>IFERROR(VLOOKUP(H1016,'CUSTOMER NAME'!A:B, 2, FALSE), "")</f>
        <v>HANOI INTERNATIONAL</v>
      </c>
    </row>
    <row r="1017" spans="1:19">
      <c r="A1017" s="87" t="s">
        <v>1080</v>
      </c>
      <c r="B1017" s="21">
        <v>5000</v>
      </c>
      <c r="C1017" s="87" t="s">
        <v>7</v>
      </c>
      <c r="D1017" s="87" t="s">
        <v>1083</v>
      </c>
      <c r="E1017" s="41">
        <v>1.95</v>
      </c>
      <c r="F1017" s="87" t="s">
        <v>9</v>
      </c>
      <c r="G1017" s="87" t="s">
        <v>732</v>
      </c>
      <c r="H1017" s="87" t="s">
        <v>1628</v>
      </c>
      <c r="I1017" s="183" t="str">
        <f t="shared" si="93"/>
        <v>November</v>
      </c>
      <c r="J1017" s="184">
        <f>IF(F1017="USD", E1017, E1017 * IFERROR(VLOOKUP(F1017, EXCHANGE_RATE!A:B, 2, FALSE), "Currency not found"))</f>
        <v>1.95</v>
      </c>
      <c r="K1017" s="184">
        <f t="shared" si="89"/>
        <v>1.95</v>
      </c>
      <c r="L1017" s="184">
        <f>IF(C1017="MTS", B1017, B1017 * IFERROR(VLOOKUP(C1017, 'QTY_CONVERSIONS '!A:B, 2, FALSE), "Units not  found"))</f>
        <v>5</v>
      </c>
      <c r="M1017" s="185">
        <f t="shared" si="90"/>
        <v>9750</v>
      </c>
      <c r="N1017" s="143" t="str">
        <f>IFERROR(VLOOKUP(D1017, Product_Category!A:B, 2, FALSE), "Uncategorized")</f>
        <v>MCC</v>
      </c>
      <c r="O1017" s="186">
        <f t="shared" si="92"/>
        <v>1950</v>
      </c>
      <c r="P1017" s="185">
        <f t="shared" si="91"/>
        <v>9750</v>
      </c>
      <c r="Q1017" s="143">
        <v>2023</v>
      </c>
      <c r="R1017" s="143" t="str">
        <f>IFERROR(VLOOKUP(G1017,'SOURCE COMPANY'!A:B, 2, FALSE), "")</f>
        <v>MAPLE BIOTECH</v>
      </c>
      <c r="S1017" s="143" t="str">
        <f>IFERROR(VLOOKUP(H1017,'CUSTOMER NAME'!A:B, 2, FALSE), "")</f>
        <v>HANOI INTERNATIONAL</v>
      </c>
    </row>
    <row r="1018" spans="1:19">
      <c r="A1018" s="87" t="s">
        <v>1080</v>
      </c>
      <c r="B1018" s="21">
        <v>5000</v>
      </c>
      <c r="C1018" s="87" t="s">
        <v>7</v>
      </c>
      <c r="D1018" s="87" t="s">
        <v>1083</v>
      </c>
      <c r="E1018" s="41">
        <v>1.95</v>
      </c>
      <c r="F1018" s="87" t="s">
        <v>9</v>
      </c>
      <c r="G1018" s="87" t="s">
        <v>732</v>
      </c>
      <c r="H1018" s="87" t="s">
        <v>1628</v>
      </c>
      <c r="I1018" s="183" t="str">
        <f t="shared" si="93"/>
        <v>November</v>
      </c>
      <c r="J1018" s="184">
        <f>IF(F1018="USD", E1018, E1018 * IFERROR(VLOOKUP(F1018, EXCHANGE_RATE!A:B, 2, FALSE), "Currency not found"))</f>
        <v>1.95</v>
      </c>
      <c r="K1018" s="184">
        <f t="shared" si="89"/>
        <v>1.95</v>
      </c>
      <c r="L1018" s="184">
        <f>IF(C1018="MTS", B1018, B1018 * IFERROR(VLOOKUP(C1018, 'QTY_CONVERSIONS '!A:B, 2, FALSE), "Units not  found"))</f>
        <v>5</v>
      </c>
      <c r="M1018" s="185">
        <f t="shared" si="90"/>
        <v>9750</v>
      </c>
      <c r="N1018" s="143" t="str">
        <f>IFERROR(VLOOKUP(D1018, Product_Category!A:B, 2, FALSE), "Uncategorized")</f>
        <v>MCC</v>
      </c>
      <c r="O1018" s="186">
        <f t="shared" si="92"/>
        <v>1950</v>
      </c>
      <c r="P1018" s="185">
        <f t="shared" si="91"/>
        <v>9750</v>
      </c>
      <c r="Q1018" s="143">
        <v>2023</v>
      </c>
      <c r="R1018" s="143" t="str">
        <f>IFERROR(VLOOKUP(G1018,'SOURCE COMPANY'!A:B, 2, FALSE), "")</f>
        <v>MAPLE BIOTECH</v>
      </c>
      <c r="S1018" s="143" t="str">
        <f>IFERROR(VLOOKUP(H1018,'CUSTOMER NAME'!A:B, 2, FALSE), "")</f>
        <v>HANOI INTERNATIONAL</v>
      </c>
    </row>
    <row r="1019" spans="1:19">
      <c r="A1019" s="87" t="s">
        <v>1080</v>
      </c>
      <c r="B1019" s="21">
        <v>3500</v>
      </c>
      <c r="C1019" s="87" t="s">
        <v>7</v>
      </c>
      <c r="D1019" s="87" t="s">
        <v>1083</v>
      </c>
      <c r="E1019" s="41">
        <v>1.95</v>
      </c>
      <c r="F1019" s="87" t="s">
        <v>9</v>
      </c>
      <c r="G1019" s="87" t="s">
        <v>732</v>
      </c>
      <c r="H1019" s="87" t="s">
        <v>1628</v>
      </c>
      <c r="I1019" s="183" t="str">
        <f t="shared" si="93"/>
        <v>November</v>
      </c>
      <c r="J1019" s="184">
        <f>IF(F1019="USD", E1019, E1019 * IFERROR(VLOOKUP(F1019, EXCHANGE_RATE!A:B, 2, FALSE), "Currency not found"))</f>
        <v>1.95</v>
      </c>
      <c r="K1019" s="184">
        <f t="shared" si="89"/>
        <v>1.95</v>
      </c>
      <c r="L1019" s="184">
        <f>IF(C1019="MTS", B1019, B1019 * IFERROR(VLOOKUP(C1019, 'QTY_CONVERSIONS '!A:B, 2, FALSE), "Units not  found"))</f>
        <v>3.5</v>
      </c>
      <c r="M1019" s="185">
        <f t="shared" si="90"/>
        <v>6825</v>
      </c>
      <c r="N1019" s="143" t="str">
        <f>IFERROR(VLOOKUP(D1019, Product_Category!A:B, 2, FALSE), "Uncategorized")</f>
        <v>MCC</v>
      </c>
      <c r="O1019" s="186">
        <f t="shared" si="92"/>
        <v>1950</v>
      </c>
      <c r="P1019" s="185">
        <f t="shared" si="91"/>
        <v>6825</v>
      </c>
      <c r="Q1019" s="143">
        <v>2023</v>
      </c>
      <c r="R1019" s="143" t="str">
        <f>IFERROR(VLOOKUP(G1019,'SOURCE COMPANY'!A:B, 2, FALSE), "")</f>
        <v>MAPLE BIOTECH</v>
      </c>
      <c r="S1019" s="143" t="str">
        <f>IFERROR(VLOOKUP(H1019,'CUSTOMER NAME'!A:B, 2, FALSE), "")</f>
        <v>HANOI INTERNATIONAL</v>
      </c>
    </row>
    <row r="1020" spans="1:19">
      <c r="A1020" s="87" t="s">
        <v>1080</v>
      </c>
      <c r="B1020" s="21">
        <v>6000</v>
      </c>
      <c r="C1020" s="87" t="s">
        <v>7</v>
      </c>
      <c r="D1020" s="87" t="s">
        <v>1083</v>
      </c>
      <c r="E1020" s="41">
        <v>1.95</v>
      </c>
      <c r="F1020" s="87" t="s">
        <v>9</v>
      </c>
      <c r="G1020" s="87" t="s">
        <v>732</v>
      </c>
      <c r="H1020" s="87" t="s">
        <v>1628</v>
      </c>
      <c r="I1020" s="183" t="str">
        <f t="shared" si="93"/>
        <v>November</v>
      </c>
      <c r="J1020" s="184">
        <f>IF(F1020="USD", E1020, E1020 * IFERROR(VLOOKUP(F1020, EXCHANGE_RATE!A:B, 2, FALSE), "Currency not found"))</f>
        <v>1.95</v>
      </c>
      <c r="K1020" s="184">
        <f t="shared" si="89"/>
        <v>1.95</v>
      </c>
      <c r="L1020" s="184">
        <f>IF(C1020="MTS", B1020, B1020 * IFERROR(VLOOKUP(C1020, 'QTY_CONVERSIONS '!A:B, 2, FALSE), "Units not  found"))</f>
        <v>6</v>
      </c>
      <c r="M1020" s="185">
        <f t="shared" si="90"/>
        <v>11700</v>
      </c>
      <c r="N1020" s="143" t="str">
        <f>IFERROR(VLOOKUP(D1020, Product_Category!A:B, 2, FALSE), "Uncategorized")</f>
        <v>MCC</v>
      </c>
      <c r="O1020" s="186">
        <f t="shared" si="92"/>
        <v>1950</v>
      </c>
      <c r="P1020" s="185">
        <f t="shared" si="91"/>
        <v>11700</v>
      </c>
      <c r="Q1020" s="143">
        <v>2023</v>
      </c>
      <c r="R1020" s="143" t="str">
        <f>IFERROR(VLOOKUP(G1020,'SOURCE COMPANY'!A:B, 2, FALSE), "")</f>
        <v>MAPLE BIOTECH</v>
      </c>
      <c r="S1020" s="143" t="str">
        <f>IFERROR(VLOOKUP(H1020,'CUSTOMER NAME'!A:B, 2, FALSE), "")</f>
        <v>HANOI INTERNATIONAL</v>
      </c>
    </row>
    <row r="1021" spans="1:19">
      <c r="A1021" s="87" t="s">
        <v>1080</v>
      </c>
      <c r="B1021" s="21">
        <v>3500</v>
      </c>
      <c r="C1021" s="87" t="s">
        <v>7</v>
      </c>
      <c r="D1021" s="87" t="s">
        <v>1083</v>
      </c>
      <c r="E1021" s="41">
        <v>1.95</v>
      </c>
      <c r="F1021" s="87" t="s">
        <v>9</v>
      </c>
      <c r="G1021" s="87" t="s">
        <v>732</v>
      </c>
      <c r="H1021" s="87" t="s">
        <v>1628</v>
      </c>
      <c r="I1021" s="183" t="str">
        <f t="shared" si="93"/>
        <v>November</v>
      </c>
      <c r="J1021" s="184">
        <f>IF(F1021="USD", E1021, E1021 * IFERROR(VLOOKUP(F1021, EXCHANGE_RATE!A:B, 2, FALSE), "Currency not found"))</f>
        <v>1.95</v>
      </c>
      <c r="K1021" s="184">
        <f t="shared" si="89"/>
        <v>1.95</v>
      </c>
      <c r="L1021" s="184">
        <f>IF(C1021="MTS", B1021, B1021 * IFERROR(VLOOKUP(C1021, 'QTY_CONVERSIONS '!A:B, 2, FALSE), "Units not  found"))</f>
        <v>3.5</v>
      </c>
      <c r="M1021" s="185">
        <f t="shared" si="90"/>
        <v>6825</v>
      </c>
      <c r="N1021" s="143" t="str">
        <f>IFERROR(VLOOKUP(D1021, Product_Category!A:B, 2, FALSE), "Uncategorized")</f>
        <v>MCC</v>
      </c>
      <c r="O1021" s="186">
        <f t="shared" si="92"/>
        <v>1950</v>
      </c>
      <c r="P1021" s="185">
        <f t="shared" si="91"/>
        <v>6825</v>
      </c>
      <c r="Q1021" s="143">
        <v>2023</v>
      </c>
      <c r="R1021" s="143" t="str">
        <f>IFERROR(VLOOKUP(G1021,'SOURCE COMPANY'!A:B, 2, FALSE), "")</f>
        <v>MAPLE BIOTECH</v>
      </c>
      <c r="S1021" s="143" t="str">
        <f>IFERROR(VLOOKUP(H1021,'CUSTOMER NAME'!A:B, 2, FALSE), "")</f>
        <v>HANOI INTERNATIONAL</v>
      </c>
    </row>
    <row r="1022" spans="1:19">
      <c r="A1022" s="87" t="s">
        <v>1080</v>
      </c>
      <c r="B1022" s="21">
        <v>6000</v>
      </c>
      <c r="C1022" s="87" t="s">
        <v>7</v>
      </c>
      <c r="D1022" s="87" t="s">
        <v>1083</v>
      </c>
      <c r="E1022" s="41">
        <v>1.95</v>
      </c>
      <c r="F1022" s="87" t="s">
        <v>9</v>
      </c>
      <c r="G1022" s="87" t="s">
        <v>732</v>
      </c>
      <c r="H1022" s="87" t="s">
        <v>1628</v>
      </c>
      <c r="I1022" s="183" t="str">
        <f t="shared" si="93"/>
        <v>November</v>
      </c>
      <c r="J1022" s="184">
        <f>IF(F1022="USD", E1022, E1022 * IFERROR(VLOOKUP(F1022, EXCHANGE_RATE!A:B, 2, FALSE), "Currency not found"))</f>
        <v>1.95</v>
      </c>
      <c r="K1022" s="184">
        <f t="shared" si="89"/>
        <v>1.95</v>
      </c>
      <c r="L1022" s="184">
        <f>IF(C1022="MTS", B1022, B1022 * IFERROR(VLOOKUP(C1022, 'QTY_CONVERSIONS '!A:B, 2, FALSE), "Units not  found"))</f>
        <v>6</v>
      </c>
      <c r="M1022" s="185">
        <f t="shared" si="90"/>
        <v>11700</v>
      </c>
      <c r="N1022" s="143" t="str">
        <f>IFERROR(VLOOKUP(D1022, Product_Category!A:B, 2, FALSE), "Uncategorized")</f>
        <v>MCC</v>
      </c>
      <c r="O1022" s="186">
        <f t="shared" si="92"/>
        <v>1950</v>
      </c>
      <c r="P1022" s="185">
        <f t="shared" si="91"/>
        <v>11700</v>
      </c>
      <c r="Q1022" s="143">
        <v>2023</v>
      </c>
      <c r="R1022" s="143" t="str">
        <f>IFERROR(VLOOKUP(G1022,'SOURCE COMPANY'!A:B, 2, FALSE), "")</f>
        <v>MAPLE BIOTECH</v>
      </c>
      <c r="S1022" s="143" t="str">
        <f>IFERROR(VLOOKUP(H1022,'CUSTOMER NAME'!A:B, 2, FALSE), "")</f>
        <v>HANOI INTERNATIONAL</v>
      </c>
    </row>
    <row r="1023" spans="1:19">
      <c r="A1023" s="87" t="s">
        <v>1080</v>
      </c>
      <c r="B1023" s="21">
        <v>3500</v>
      </c>
      <c r="C1023" s="87" t="s">
        <v>7</v>
      </c>
      <c r="D1023" s="87" t="s">
        <v>1083</v>
      </c>
      <c r="E1023" s="41">
        <v>1.95</v>
      </c>
      <c r="F1023" s="87" t="s">
        <v>9</v>
      </c>
      <c r="G1023" s="87" t="s">
        <v>732</v>
      </c>
      <c r="H1023" s="87" t="s">
        <v>1628</v>
      </c>
      <c r="I1023" s="183" t="str">
        <f t="shared" si="93"/>
        <v>November</v>
      </c>
      <c r="J1023" s="184">
        <f>IF(F1023="USD", E1023, E1023 * IFERROR(VLOOKUP(F1023, EXCHANGE_RATE!A:B, 2, FALSE), "Currency not found"))</f>
        <v>1.95</v>
      </c>
      <c r="K1023" s="184">
        <f t="shared" si="89"/>
        <v>1.95</v>
      </c>
      <c r="L1023" s="184">
        <f>IF(C1023="MTS", B1023, B1023 * IFERROR(VLOOKUP(C1023, 'QTY_CONVERSIONS '!A:B, 2, FALSE), "Units not  found"))</f>
        <v>3.5</v>
      </c>
      <c r="M1023" s="185">
        <f t="shared" si="90"/>
        <v>6825</v>
      </c>
      <c r="N1023" s="143" t="str">
        <f>IFERROR(VLOOKUP(D1023, Product_Category!A:B, 2, FALSE), "Uncategorized")</f>
        <v>MCC</v>
      </c>
      <c r="O1023" s="186">
        <f t="shared" si="92"/>
        <v>1950</v>
      </c>
      <c r="P1023" s="185">
        <f t="shared" si="91"/>
        <v>6825</v>
      </c>
      <c r="Q1023" s="143">
        <v>2023</v>
      </c>
      <c r="R1023" s="143" t="str">
        <f>IFERROR(VLOOKUP(G1023,'SOURCE COMPANY'!A:B, 2, FALSE), "")</f>
        <v>MAPLE BIOTECH</v>
      </c>
      <c r="S1023" s="143" t="str">
        <f>IFERROR(VLOOKUP(H1023,'CUSTOMER NAME'!A:B, 2, FALSE), "")</f>
        <v>HANOI INTERNATIONAL</v>
      </c>
    </row>
    <row r="1024" spans="1:19">
      <c r="A1024" s="87" t="s">
        <v>1080</v>
      </c>
      <c r="B1024" s="21">
        <v>3500</v>
      </c>
      <c r="C1024" s="87" t="s">
        <v>7</v>
      </c>
      <c r="D1024" s="87" t="s">
        <v>1083</v>
      </c>
      <c r="E1024" s="41">
        <v>1.95</v>
      </c>
      <c r="F1024" s="87" t="s">
        <v>9</v>
      </c>
      <c r="G1024" s="87" t="s">
        <v>732</v>
      </c>
      <c r="H1024" s="87" t="s">
        <v>1628</v>
      </c>
      <c r="I1024" s="183" t="str">
        <f t="shared" si="93"/>
        <v>November</v>
      </c>
      <c r="J1024" s="184">
        <f>IF(F1024="USD", E1024, E1024 * IFERROR(VLOOKUP(F1024, EXCHANGE_RATE!A:B, 2, FALSE), "Currency not found"))</f>
        <v>1.95</v>
      </c>
      <c r="K1024" s="184">
        <f t="shared" si="89"/>
        <v>1.95</v>
      </c>
      <c r="L1024" s="184">
        <f>IF(C1024="MTS", B1024, B1024 * IFERROR(VLOOKUP(C1024, 'QTY_CONVERSIONS '!A:B, 2, FALSE), "Units not  found"))</f>
        <v>3.5</v>
      </c>
      <c r="M1024" s="185">
        <f t="shared" si="90"/>
        <v>6825</v>
      </c>
      <c r="N1024" s="143" t="str">
        <f>IFERROR(VLOOKUP(D1024, Product_Category!A:B, 2, FALSE), "Uncategorized")</f>
        <v>MCC</v>
      </c>
      <c r="O1024" s="186">
        <f t="shared" si="92"/>
        <v>1950</v>
      </c>
      <c r="P1024" s="185">
        <f t="shared" si="91"/>
        <v>6825</v>
      </c>
      <c r="Q1024" s="143">
        <v>2023</v>
      </c>
      <c r="R1024" s="143" t="str">
        <f>IFERROR(VLOOKUP(G1024,'SOURCE COMPANY'!A:B, 2, FALSE), "")</f>
        <v>MAPLE BIOTECH</v>
      </c>
      <c r="S1024" s="143" t="str">
        <f>IFERROR(VLOOKUP(H1024,'CUSTOMER NAME'!A:B, 2, FALSE), "")</f>
        <v>HANOI INTERNATIONAL</v>
      </c>
    </row>
    <row r="1025" spans="1:19">
      <c r="A1025" s="85" t="s">
        <v>1080</v>
      </c>
      <c r="B1025" s="85">
        <v>2000</v>
      </c>
      <c r="C1025" s="85" t="s">
        <v>7</v>
      </c>
      <c r="D1025" s="85" t="s">
        <v>1083</v>
      </c>
      <c r="E1025" s="248">
        <v>2.3499530000000002</v>
      </c>
      <c r="F1025" s="85" t="s">
        <v>9</v>
      </c>
      <c r="G1025" s="87" t="s">
        <v>732</v>
      </c>
      <c r="H1025" s="85" t="s">
        <v>1084</v>
      </c>
      <c r="I1025" s="183" t="str">
        <f t="shared" si="93"/>
        <v>November</v>
      </c>
      <c r="J1025" s="184">
        <f>IF(F1025="USD", E1025, E1025 * IFERROR(VLOOKUP(F1025, EXCHANGE_RATE!A:B, 2, FALSE), "Currency not found"))</f>
        <v>2.3499530000000002</v>
      </c>
      <c r="K1025" s="184">
        <f t="shared" si="89"/>
        <v>2.3499999999999996</v>
      </c>
      <c r="L1025" s="184">
        <f>IF(C1025="MTS", B1025, B1025 * IFERROR(VLOOKUP(C1025, 'QTY_CONVERSIONS '!A:B, 2, FALSE), "Units not  found"))</f>
        <v>2</v>
      </c>
      <c r="M1025" s="185">
        <f t="shared" si="90"/>
        <v>4699.9999999999991</v>
      </c>
      <c r="N1025" s="143" t="str">
        <f>IFERROR(VLOOKUP(D1025, Product_Category!A:B, 2, FALSE), "Uncategorized")</f>
        <v>MCC</v>
      </c>
      <c r="O1025" s="186">
        <f t="shared" si="92"/>
        <v>2349.9999999999995</v>
      </c>
      <c r="P1025" s="185">
        <f t="shared" si="91"/>
        <v>4699.9999999999991</v>
      </c>
      <c r="Q1025" s="143">
        <v>2023</v>
      </c>
      <c r="R1025" s="143" t="str">
        <f>IFERROR(VLOOKUP(G1025,'SOURCE COMPANY'!A:B, 2, FALSE), "")</f>
        <v>MAPLE BIOTECH</v>
      </c>
      <c r="S1025" s="143" t="str">
        <f>IFERROR(VLOOKUP(H1025,'CUSTOMER NAME'!A:B, 2, FALSE), "")</f>
        <v>HANOI INTERNATIONAL</v>
      </c>
    </row>
    <row r="1026" spans="1:19">
      <c r="A1026" s="85" t="s">
        <v>1080</v>
      </c>
      <c r="B1026" s="85">
        <v>2000</v>
      </c>
      <c r="C1026" s="85" t="s">
        <v>7</v>
      </c>
      <c r="D1026" s="85" t="s">
        <v>1083</v>
      </c>
      <c r="E1026" s="248">
        <v>2.3499530000000002</v>
      </c>
      <c r="F1026" s="85" t="s">
        <v>9</v>
      </c>
      <c r="G1026" s="87" t="s">
        <v>732</v>
      </c>
      <c r="H1026" s="85" t="s">
        <v>1084</v>
      </c>
      <c r="I1026" s="183" t="str">
        <f t="shared" si="93"/>
        <v>November</v>
      </c>
      <c r="J1026" s="184">
        <f>IF(F1026="USD", E1026, E1026 * IFERROR(VLOOKUP(F1026, EXCHANGE_RATE!A:B, 2, FALSE), "Currency not found"))</f>
        <v>2.3499530000000002</v>
      </c>
      <c r="K1026" s="184">
        <f t="shared" ref="K1026:K1089" si="94">ROUNDUP(J1026,2)</f>
        <v>2.3499999999999996</v>
      </c>
      <c r="L1026" s="184">
        <f>IF(C1026="MTS", B1026, B1026 * IFERROR(VLOOKUP(C1026, 'QTY_CONVERSIONS '!A:B, 2, FALSE), "Units not  found"))</f>
        <v>2</v>
      </c>
      <c r="M1026" s="185">
        <f t="shared" ref="M1026:M1089" si="95">B1026*K1026</f>
        <v>4699.9999999999991</v>
      </c>
      <c r="N1026" s="143" t="str">
        <f>IFERROR(VLOOKUP(D1026, Product_Category!A:B, 2, FALSE), "Uncategorized")</f>
        <v>MCC</v>
      </c>
      <c r="O1026" s="186">
        <f t="shared" si="92"/>
        <v>2349.9999999999995</v>
      </c>
      <c r="P1026" s="185">
        <f t="shared" ref="P1026:P1089" si="96">L1026*O1026</f>
        <v>4699.9999999999991</v>
      </c>
      <c r="Q1026" s="143">
        <v>2023</v>
      </c>
      <c r="R1026" s="143" t="str">
        <f>IFERROR(VLOOKUP(G1026,'SOURCE COMPANY'!A:B, 2, FALSE), "")</f>
        <v>MAPLE BIOTECH</v>
      </c>
      <c r="S1026" s="143" t="str">
        <f>IFERROR(VLOOKUP(H1026,'CUSTOMER NAME'!A:B, 2, FALSE), "")</f>
        <v>HANOI INTERNATIONAL</v>
      </c>
    </row>
    <row r="1027" spans="1:19">
      <c r="A1027" s="85" t="s">
        <v>1080</v>
      </c>
      <c r="B1027" s="85">
        <v>6000</v>
      </c>
      <c r="C1027" s="85" t="s">
        <v>7</v>
      </c>
      <c r="D1027" s="85" t="s">
        <v>1083</v>
      </c>
      <c r="E1027" s="248">
        <v>2.3499530000000002</v>
      </c>
      <c r="F1027" s="85" t="s">
        <v>9</v>
      </c>
      <c r="G1027" s="87" t="s">
        <v>732</v>
      </c>
      <c r="H1027" s="85" t="s">
        <v>1084</v>
      </c>
      <c r="I1027" s="183" t="str">
        <f t="shared" si="93"/>
        <v>November</v>
      </c>
      <c r="J1027" s="184">
        <f>IF(F1027="USD", E1027, E1027 * IFERROR(VLOOKUP(F1027, EXCHANGE_RATE!A:B, 2, FALSE), "Currency not found"))</f>
        <v>2.3499530000000002</v>
      </c>
      <c r="K1027" s="184">
        <f t="shared" si="94"/>
        <v>2.3499999999999996</v>
      </c>
      <c r="L1027" s="184">
        <f>IF(C1027="MTS", B1027, B1027 * IFERROR(VLOOKUP(C1027, 'QTY_CONVERSIONS '!A:B, 2, FALSE), "Units not  found"))</f>
        <v>6</v>
      </c>
      <c r="M1027" s="185">
        <f t="shared" si="95"/>
        <v>14099.999999999998</v>
      </c>
      <c r="N1027" s="143" t="str">
        <f>IFERROR(VLOOKUP(D1027, Product_Category!A:B, 2, FALSE), "Uncategorized")</f>
        <v>MCC</v>
      </c>
      <c r="O1027" s="186">
        <f t="shared" ref="O1027:O1090" si="97">K1027*1000</f>
        <v>2349.9999999999995</v>
      </c>
      <c r="P1027" s="185">
        <f t="shared" si="96"/>
        <v>14099.999999999996</v>
      </c>
      <c r="Q1027" s="143">
        <v>2023</v>
      </c>
      <c r="R1027" s="143" t="str">
        <f>IFERROR(VLOOKUP(G1027,'SOURCE COMPANY'!A:B, 2, FALSE), "")</f>
        <v>MAPLE BIOTECH</v>
      </c>
      <c r="S1027" s="143" t="str">
        <f>IFERROR(VLOOKUP(H1027,'CUSTOMER NAME'!A:B, 2, FALSE), "")</f>
        <v>HANOI INTERNATIONAL</v>
      </c>
    </row>
    <row r="1028" spans="1:19">
      <c r="A1028" s="85" t="s">
        <v>1080</v>
      </c>
      <c r="B1028" s="85">
        <v>4000</v>
      </c>
      <c r="C1028" s="85" t="s">
        <v>7</v>
      </c>
      <c r="D1028" s="85" t="s">
        <v>1083</v>
      </c>
      <c r="E1028" s="248">
        <v>2.3499530000000002</v>
      </c>
      <c r="F1028" s="85" t="s">
        <v>9</v>
      </c>
      <c r="G1028" s="87" t="s">
        <v>732</v>
      </c>
      <c r="H1028" s="85" t="s">
        <v>1084</v>
      </c>
      <c r="I1028" s="183" t="str">
        <f t="shared" si="93"/>
        <v>November</v>
      </c>
      <c r="J1028" s="184">
        <f>IF(F1028="USD", E1028, E1028 * IFERROR(VLOOKUP(F1028, EXCHANGE_RATE!A:B, 2, FALSE), "Currency not found"))</f>
        <v>2.3499530000000002</v>
      </c>
      <c r="K1028" s="184">
        <f t="shared" si="94"/>
        <v>2.3499999999999996</v>
      </c>
      <c r="L1028" s="184">
        <f>IF(C1028="MTS", B1028, B1028 * IFERROR(VLOOKUP(C1028, 'QTY_CONVERSIONS '!A:B, 2, FALSE), "Units not  found"))</f>
        <v>4</v>
      </c>
      <c r="M1028" s="185">
        <f t="shared" si="95"/>
        <v>9399.9999999999982</v>
      </c>
      <c r="N1028" s="143" t="str">
        <f>IFERROR(VLOOKUP(D1028, Product_Category!A:B, 2, FALSE), "Uncategorized")</f>
        <v>MCC</v>
      </c>
      <c r="O1028" s="186">
        <f t="shared" si="97"/>
        <v>2349.9999999999995</v>
      </c>
      <c r="P1028" s="185">
        <f t="shared" si="96"/>
        <v>9399.9999999999982</v>
      </c>
      <c r="Q1028" s="143">
        <v>2023</v>
      </c>
      <c r="R1028" s="143" t="str">
        <f>IFERROR(VLOOKUP(G1028,'SOURCE COMPANY'!A:B, 2, FALSE), "")</f>
        <v>MAPLE BIOTECH</v>
      </c>
      <c r="S1028" s="143" t="str">
        <f>IFERROR(VLOOKUP(H1028,'CUSTOMER NAME'!A:B, 2, FALSE), "")</f>
        <v>HANOI INTERNATIONAL</v>
      </c>
    </row>
    <row r="1029" spans="1:19">
      <c r="A1029" s="85" t="s">
        <v>1080</v>
      </c>
      <c r="B1029" s="85">
        <v>2000</v>
      </c>
      <c r="C1029" s="85" t="s">
        <v>7</v>
      </c>
      <c r="D1029" s="85" t="s">
        <v>1083</v>
      </c>
      <c r="E1029" s="248">
        <v>2.3499530000000002</v>
      </c>
      <c r="F1029" s="85" t="s">
        <v>9</v>
      </c>
      <c r="G1029" s="87" t="s">
        <v>732</v>
      </c>
      <c r="H1029" s="85" t="s">
        <v>1084</v>
      </c>
      <c r="I1029" s="183" t="str">
        <f t="shared" si="93"/>
        <v>November</v>
      </c>
      <c r="J1029" s="184">
        <f>IF(F1029="USD", E1029, E1029 * IFERROR(VLOOKUP(F1029, EXCHANGE_RATE!A:B, 2, FALSE), "Currency not found"))</f>
        <v>2.3499530000000002</v>
      </c>
      <c r="K1029" s="184">
        <f t="shared" si="94"/>
        <v>2.3499999999999996</v>
      </c>
      <c r="L1029" s="184">
        <f>IF(C1029="MTS", B1029, B1029 * IFERROR(VLOOKUP(C1029, 'QTY_CONVERSIONS '!A:B, 2, FALSE), "Units not  found"))</f>
        <v>2</v>
      </c>
      <c r="M1029" s="185">
        <f t="shared" si="95"/>
        <v>4699.9999999999991</v>
      </c>
      <c r="N1029" s="143" t="str">
        <f>IFERROR(VLOOKUP(D1029, Product_Category!A:B, 2, FALSE), "Uncategorized")</f>
        <v>MCC</v>
      </c>
      <c r="O1029" s="186">
        <f t="shared" si="97"/>
        <v>2349.9999999999995</v>
      </c>
      <c r="P1029" s="185">
        <f t="shared" si="96"/>
        <v>4699.9999999999991</v>
      </c>
      <c r="Q1029" s="143">
        <v>2023</v>
      </c>
      <c r="R1029" s="143" t="str">
        <f>IFERROR(VLOOKUP(G1029,'SOURCE COMPANY'!A:B, 2, FALSE), "")</f>
        <v>MAPLE BIOTECH</v>
      </c>
      <c r="S1029" s="143" t="str">
        <f>IFERROR(VLOOKUP(H1029,'CUSTOMER NAME'!A:B, 2, FALSE), "")</f>
        <v>HANOI INTERNATIONAL</v>
      </c>
    </row>
    <row r="1030" spans="1:19">
      <c r="A1030" s="85" t="s">
        <v>1080</v>
      </c>
      <c r="B1030" s="85">
        <v>2000</v>
      </c>
      <c r="C1030" s="85" t="s">
        <v>7</v>
      </c>
      <c r="D1030" s="85" t="s">
        <v>1083</v>
      </c>
      <c r="E1030" s="248">
        <v>2.3499530000000002</v>
      </c>
      <c r="F1030" s="85" t="s">
        <v>9</v>
      </c>
      <c r="G1030" s="87" t="s">
        <v>732</v>
      </c>
      <c r="H1030" s="85" t="s">
        <v>1084</v>
      </c>
      <c r="I1030" s="183" t="str">
        <f t="shared" si="93"/>
        <v>November</v>
      </c>
      <c r="J1030" s="184">
        <f>IF(F1030="USD", E1030, E1030 * IFERROR(VLOOKUP(F1030, EXCHANGE_RATE!A:B, 2, FALSE), "Currency not found"))</f>
        <v>2.3499530000000002</v>
      </c>
      <c r="K1030" s="184">
        <f t="shared" si="94"/>
        <v>2.3499999999999996</v>
      </c>
      <c r="L1030" s="184">
        <f>IF(C1030="MTS", B1030, B1030 * IFERROR(VLOOKUP(C1030, 'QTY_CONVERSIONS '!A:B, 2, FALSE), "Units not  found"))</f>
        <v>2</v>
      </c>
      <c r="M1030" s="185">
        <f t="shared" si="95"/>
        <v>4699.9999999999991</v>
      </c>
      <c r="N1030" s="143" t="str">
        <f>IFERROR(VLOOKUP(D1030, Product_Category!A:B, 2, FALSE), "Uncategorized")</f>
        <v>MCC</v>
      </c>
      <c r="O1030" s="186">
        <f t="shared" si="97"/>
        <v>2349.9999999999995</v>
      </c>
      <c r="P1030" s="185">
        <f t="shared" si="96"/>
        <v>4699.9999999999991</v>
      </c>
      <c r="Q1030" s="143">
        <v>2023</v>
      </c>
      <c r="R1030" s="143" t="str">
        <f>IFERROR(VLOOKUP(G1030,'SOURCE COMPANY'!A:B, 2, FALSE), "")</f>
        <v>MAPLE BIOTECH</v>
      </c>
      <c r="S1030" s="143" t="str">
        <f>IFERROR(VLOOKUP(H1030,'CUSTOMER NAME'!A:B, 2, FALSE), "")</f>
        <v>HANOI INTERNATIONAL</v>
      </c>
    </row>
    <row r="1031" spans="1:19">
      <c r="A1031" s="85" t="s">
        <v>1080</v>
      </c>
      <c r="B1031" s="85">
        <v>4000</v>
      </c>
      <c r="C1031" s="85" t="s">
        <v>7</v>
      </c>
      <c r="D1031" s="85" t="s">
        <v>1083</v>
      </c>
      <c r="E1031" s="248">
        <v>2.3499530000000002</v>
      </c>
      <c r="F1031" s="85" t="s">
        <v>9</v>
      </c>
      <c r="G1031" s="87" t="s">
        <v>732</v>
      </c>
      <c r="H1031" s="85" t="s">
        <v>1084</v>
      </c>
      <c r="I1031" s="183" t="str">
        <f t="shared" si="93"/>
        <v>November</v>
      </c>
      <c r="J1031" s="184">
        <f>IF(F1031="USD", E1031, E1031 * IFERROR(VLOOKUP(F1031, EXCHANGE_RATE!A:B, 2, FALSE), "Currency not found"))</f>
        <v>2.3499530000000002</v>
      </c>
      <c r="K1031" s="184">
        <f t="shared" si="94"/>
        <v>2.3499999999999996</v>
      </c>
      <c r="L1031" s="184">
        <f>IF(C1031="MTS", B1031, B1031 * IFERROR(VLOOKUP(C1031, 'QTY_CONVERSIONS '!A:B, 2, FALSE), "Units not  found"))</f>
        <v>4</v>
      </c>
      <c r="M1031" s="185">
        <f t="shared" si="95"/>
        <v>9399.9999999999982</v>
      </c>
      <c r="N1031" s="143" t="str">
        <f>IFERROR(VLOOKUP(D1031, Product_Category!A:B, 2, FALSE), "Uncategorized")</f>
        <v>MCC</v>
      </c>
      <c r="O1031" s="186">
        <f t="shared" si="97"/>
        <v>2349.9999999999995</v>
      </c>
      <c r="P1031" s="185">
        <f t="shared" si="96"/>
        <v>9399.9999999999982</v>
      </c>
      <c r="Q1031" s="143">
        <v>2023</v>
      </c>
      <c r="R1031" s="143" t="str">
        <f>IFERROR(VLOOKUP(G1031,'SOURCE COMPANY'!A:B, 2, FALSE), "")</f>
        <v>MAPLE BIOTECH</v>
      </c>
      <c r="S1031" s="143" t="str">
        <f>IFERROR(VLOOKUP(H1031,'CUSTOMER NAME'!A:B, 2, FALSE), "")</f>
        <v>HANOI INTERNATIONAL</v>
      </c>
    </row>
    <row r="1032" spans="1:19">
      <c r="A1032" s="85" t="s">
        <v>1080</v>
      </c>
      <c r="B1032" s="85">
        <v>10000</v>
      </c>
      <c r="C1032" s="85" t="s">
        <v>7</v>
      </c>
      <c r="D1032" s="85" t="s">
        <v>1083</v>
      </c>
      <c r="E1032" s="248">
        <v>2.25</v>
      </c>
      <c r="F1032" s="85" t="s">
        <v>9</v>
      </c>
      <c r="G1032" s="87" t="s">
        <v>732</v>
      </c>
      <c r="H1032" s="85" t="s">
        <v>1084</v>
      </c>
      <c r="I1032" s="183" t="str">
        <f t="shared" si="93"/>
        <v>November</v>
      </c>
      <c r="J1032" s="184">
        <f>IF(F1032="USD", E1032, E1032 * IFERROR(VLOOKUP(F1032, EXCHANGE_RATE!A:B, 2, FALSE), "Currency not found"))</f>
        <v>2.25</v>
      </c>
      <c r="K1032" s="184">
        <f t="shared" si="94"/>
        <v>2.25</v>
      </c>
      <c r="L1032" s="184">
        <f>IF(C1032="MTS", B1032, B1032 * IFERROR(VLOOKUP(C1032, 'QTY_CONVERSIONS '!A:B, 2, FALSE), "Units not  found"))</f>
        <v>10</v>
      </c>
      <c r="M1032" s="185">
        <f t="shared" si="95"/>
        <v>22500</v>
      </c>
      <c r="N1032" s="143" t="str">
        <f>IFERROR(VLOOKUP(D1032, Product_Category!A:B, 2, FALSE), "Uncategorized")</f>
        <v>MCC</v>
      </c>
      <c r="O1032" s="186">
        <f t="shared" si="97"/>
        <v>2250</v>
      </c>
      <c r="P1032" s="185">
        <f t="shared" si="96"/>
        <v>22500</v>
      </c>
      <c r="Q1032" s="143">
        <v>2023</v>
      </c>
      <c r="R1032" s="143" t="str">
        <f>IFERROR(VLOOKUP(G1032,'SOURCE COMPANY'!A:B, 2, FALSE), "")</f>
        <v>MAPLE BIOTECH</v>
      </c>
      <c r="S1032" s="143" t="str">
        <f>IFERROR(VLOOKUP(H1032,'CUSTOMER NAME'!A:B, 2, FALSE), "")</f>
        <v>HANOI INTERNATIONAL</v>
      </c>
    </row>
    <row r="1033" spans="1:19">
      <c r="A1033" s="191" t="s">
        <v>1080</v>
      </c>
      <c r="B1033" s="191">
        <v>5000</v>
      </c>
      <c r="C1033" s="191" t="s">
        <v>7</v>
      </c>
      <c r="D1033" s="191" t="s">
        <v>3299</v>
      </c>
      <c r="E1033" s="191">
        <v>1.9</v>
      </c>
      <c r="F1033" s="191" t="s">
        <v>9</v>
      </c>
      <c r="G1033" s="87" t="s">
        <v>732</v>
      </c>
      <c r="H1033" s="191" t="s">
        <v>3300</v>
      </c>
      <c r="I1033" s="187" t="s">
        <v>3034</v>
      </c>
      <c r="J1033" s="184">
        <f>IF(F1033="USD", E1033, E1033 * IFERROR(VLOOKUP(F1033, EXCHANGE_RATE!A:B, 2, FALSE), "Currency not found"))</f>
        <v>1.9</v>
      </c>
      <c r="K1033" s="184">
        <f t="shared" si="94"/>
        <v>1.9</v>
      </c>
      <c r="L1033" s="184">
        <f>IF(C1033="MTS", B1033, B1033 * IFERROR(VLOOKUP(C1033, 'QTY_CONVERSIONS '!A:B, 2, FALSE), "Units not  found"))</f>
        <v>5</v>
      </c>
      <c r="M1033" s="185">
        <f t="shared" si="95"/>
        <v>9500</v>
      </c>
      <c r="N1033" s="143" t="str">
        <f>IFERROR(VLOOKUP(D1033, Product_Category!A:B, 2, FALSE), "Uncategorized")</f>
        <v>MCC</v>
      </c>
      <c r="O1033" s="186">
        <f t="shared" si="97"/>
        <v>1900</v>
      </c>
      <c r="P1033" s="185">
        <f t="shared" si="96"/>
        <v>9500</v>
      </c>
      <c r="Q1033" s="143">
        <v>2023</v>
      </c>
      <c r="R1033" s="143" t="str">
        <f>IFERROR(VLOOKUP(G1033,'SOURCE COMPANY'!A:B, 2, FALSE), "")</f>
        <v>MAPLE BIOTECH</v>
      </c>
      <c r="S1033" s="143" t="str">
        <f>IFERROR(VLOOKUP(H1033,'CUSTOMER NAME'!A:B, 2, FALSE), "")</f>
        <v>HANOI INTERNATIONAL</v>
      </c>
    </row>
    <row r="1034" spans="1:19">
      <c r="A1034" s="191" t="s">
        <v>1080</v>
      </c>
      <c r="B1034" s="191">
        <v>3000</v>
      </c>
      <c r="C1034" s="191" t="s">
        <v>7</v>
      </c>
      <c r="D1034" s="191" t="s">
        <v>3301</v>
      </c>
      <c r="E1034" s="191">
        <v>1.9</v>
      </c>
      <c r="F1034" s="191" t="s">
        <v>9</v>
      </c>
      <c r="G1034" s="87" t="s">
        <v>732</v>
      </c>
      <c r="H1034" s="191" t="s">
        <v>3300</v>
      </c>
      <c r="I1034" s="187" t="s">
        <v>3034</v>
      </c>
      <c r="J1034" s="184">
        <f>IF(F1034="USD", E1034, E1034 * IFERROR(VLOOKUP(F1034, EXCHANGE_RATE!A:B, 2, FALSE), "Currency not found"))</f>
        <v>1.9</v>
      </c>
      <c r="K1034" s="184">
        <f t="shared" si="94"/>
        <v>1.9</v>
      </c>
      <c r="L1034" s="184">
        <f>IF(C1034="MTS", B1034, B1034 * IFERROR(VLOOKUP(C1034, 'QTY_CONVERSIONS '!A:B, 2, FALSE), "Units not  found"))</f>
        <v>3</v>
      </c>
      <c r="M1034" s="185">
        <f t="shared" si="95"/>
        <v>5700</v>
      </c>
      <c r="N1034" s="143" t="str">
        <f>IFERROR(VLOOKUP(D1034, Product_Category!A:B, 2, FALSE), "Uncategorized")</f>
        <v>MCC</v>
      </c>
      <c r="O1034" s="186">
        <f t="shared" si="97"/>
        <v>1900</v>
      </c>
      <c r="P1034" s="185">
        <f t="shared" si="96"/>
        <v>5700</v>
      </c>
      <c r="Q1034" s="143">
        <v>2023</v>
      </c>
      <c r="R1034" s="143" t="str">
        <f>IFERROR(VLOOKUP(G1034,'SOURCE COMPANY'!A:B, 2, FALSE), "")</f>
        <v>MAPLE BIOTECH</v>
      </c>
      <c r="S1034" s="143" t="str">
        <f>IFERROR(VLOOKUP(H1034,'CUSTOMER NAME'!A:B, 2, FALSE), "")</f>
        <v>HANOI INTERNATIONAL</v>
      </c>
    </row>
    <row r="1035" spans="1:19">
      <c r="A1035" s="191" t="s">
        <v>1080</v>
      </c>
      <c r="B1035" s="191">
        <v>4000</v>
      </c>
      <c r="C1035" s="191" t="s">
        <v>7</v>
      </c>
      <c r="D1035" s="191" t="s">
        <v>3299</v>
      </c>
      <c r="E1035" s="191">
        <v>1.9</v>
      </c>
      <c r="F1035" s="191" t="s">
        <v>9</v>
      </c>
      <c r="G1035" s="87" t="s">
        <v>732</v>
      </c>
      <c r="H1035" s="191" t="s">
        <v>3300</v>
      </c>
      <c r="I1035" s="187" t="s">
        <v>3034</v>
      </c>
      <c r="J1035" s="184">
        <f>IF(F1035="USD", E1035, E1035 * IFERROR(VLOOKUP(F1035, EXCHANGE_RATE!A:B, 2, FALSE), "Currency not found"))</f>
        <v>1.9</v>
      </c>
      <c r="K1035" s="184">
        <f t="shared" si="94"/>
        <v>1.9</v>
      </c>
      <c r="L1035" s="184">
        <f>IF(C1035="MTS", B1035, B1035 * IFERROR(VLOOKUP(C1035, 'QTY_CONVERSIONS '!A:B, 2, FALSE), "Units not  found"))</f>
        <v>4</v>
      </c>
      <c r="M1035" s="185">
        <f t="shared" si="95"/>
        <v>7600</v>
      </c>
      <c r="N1035" s="143" t="str">
        <f>IFERROR(VLOOKUP(D1035, Product_Category!A:B, 2, FALSE), "Uncategorized")</f>
        <v>MCC</v>
      </c>
      <c r="O1035" s="186">
        <f t="shared" si="97"/>
        <v>1900</v>
      </c>
      <c r="P1035" s="185">
        <f t="shared" si="96"/>
        <v>7600</v>
      </c>
      <c r="Q1035" s="143">
        <v>2023</v>
      </c>
      <c r="R1035" s="143" t="str">
        <f>IFERROR(VLOOKUP(G1035,'SOURCE COMPANY'!A:B, 2, FALSE), "")</f>
        <v>MAPLE BIOTECH</v>
      </c>
      <c r="S1035" s="143" t="str">
        <f>IFERROR(VLOOKUP(H1035,'CUSTOMER NAME'!A:B, 2, FALSE), "")</f>
        <v>HANOI INTERNATIONAL</v>
      </c>
    </row>
    <row r="1036" spans="1:19">
      <c r="A1036" s="87" t="s">
        <v>2113</v>
      </c>
      <c r="B1036" s="189">
        <v>5000</v>
      </c>
      <c r="C1036" s="87" t="s">
        <v>7</v>
      </c>
      <c r="D1036" s="87" t="s">
        <v>2359</v>
      </c>
      <c r="E1036" s="190">
        <v>2.5499999999999998</v>
      </c>
      <c r="F1036" s="87" t="s">
        <v>9</v>
      </c>
      <c r="G1036" s="192" t="s">
        <v>2681</v>
      </c>
      <c r="H1036" s="87" t="s">
        <v>510</v>
      </c>
      <c r="I1036" s="183" t="str">
        <f t="shared" ref="I1036:I1044" si="98">I1035</f>
        <v>September</v>
      </c>
      <c r="J1036" s="184">
        <f>IF(F1036="USD", E1036, E1036 * IFERROR(VLOOKUP(F1036, EXCHANGE_RATE!A:B, 2, FALSE), "Currency not found"))</f>
        <v>2.5499999999999998</v>
      </c>
      <c r="K1036" s="184">
        <f t="shared" si="94"/>
        <v>2.5499999999999998</v>
      </c>
      <c r="L1036" s="184">
        <f>IF(C1036="MTS", B1036, B1036 * IFERROR(VLOOKUP(C1036, 'QTY_CONVERSIONS '!A:B, 2, FALSE), "Units not  found"))</f>
        <v>5</v>
      </c>
      <c r="M1036" s="185">
        <f t="shared" si="95"/>
        <v>12750</v>
      </c>
      <c r="N1036" s="143" t="str">
        <f>IFERROR(VLOOKUP(D1036, Product_Category!A:B, 2, FALSE), "Uncategorized")</f>
        <v>MCC</v>
      </c>
      <c r="O1036" s="186">
        <f t="shared" si="97"/>
        <v>2550</v>
      </c>
      <c r="P1036" s="185">
        <f t="shared" si="96"/>
        <v>12750</v>
      </c>
      <c r="Q1036" s="143">
        <v>2023</v>
      </c>
      <c r="R1036" s="143" t="str">
        <f>IFERROR(VLOOKUP(G1036,'SOURCE COMPANY'!A:B, 2, FALSE), "")</f>
        <v>ACCENT</v>
      </c>
      <c r="S1036" s="143" t="str">
        <f>IFERROR(VLOOKUP(H1036,'CUSTOMER NAME'!A:B, 2, FALSE), "")</f>
        <v>TO THE ORDER</v>
      </c>
    </row>
    <row r="1037" spans="1:19">
      <c r="A1037" s="87" t="s">
        <v>2113</v>
      </c>
      <c r="B1037" s="189">
        <v>5000</v>
      </c>
      <c r="C1037" s="87" t="s">
        <v>7</v>
      </c>
      <c r="D1037" s="87" t="s">
        <v>2359</v>
      </c>
      <c r="E1037" s="190">
        <v>2.5499999999999998</v>
      </c>
      <c r="F1037" s="87" t="s">
        <v>9</v>
      </c>
      <c r="G1037" s="192" t="s">
        <v>2681</v>
      </c>
      <c r="H1037" s="87" t="s">
        <v>510</v>
      </c>
      <c r="I1037" s="183" t="str">
        <f t="shared" si="98"/>
        <v>September</v>
      </c>
      <c r="J1037" s="184">
        <f>IF(F1037="USD", E1037, E1037 * IFERROR(VLOOKUP(F1037, EXCHANGE_RATE!A:B, 2, FALSE), "Currency not found"))</f>
        <v>2.5499999999999998</v>
      </c>
      <c r="K1037" s="184">
        <f t="shared" si="94"/>
        <v>2.5499999999999998</v>
      </c>
      <c r="L1037" s="184">
        <f>IF(C1037="MTS", B1037, B1037 * IFERROR(VLOOKUP(C1037, 'QTY_CONVERSIONS '!A:B, 2, FALSE), "Units not  found"))</f>
        <v>5</v>
      </c>
      <c r="M1037" s="185">
        <f t="shared" si="95"/>
        <v>12750</v>
      </c>
      <c r="N1037" s="143" t="str">
        <f>IFERROR(VLOOKUP(D1037, Product_Category!A:B, 2, FALSE), "Uncategorized")</f>
        <v>MCC</v>
      </c>
      <c r="O1037" s="186">
        <f t="shared" si="97"/>
        <v>2550</v>
      </c>
      <c r="P1037" s="185">
        <f t="shared" si="96"/>
        <v>12750</v>
      </c>
      <c r="Q1037" s="143">
        <v>2023</v>
      </c>
      <c r="R1037" s="143" t="str">
        <f>IFERROR(VLOOKUP(G1037,'SOURCE COMPANY'!A:B, 2, FALSE), "")</f>
        <v>ACCENT</v>
      </c>
      <c r="S1037" s="143" t="str">
        <f>IFERROR(VLOOKUP(H1037,'CUSTOMER NAME'!A:B, 2, FALSE), "")</f>
        <v>TO THE ORDER</v>
      </c>
    </row>
    <row r="1038" spans="1:19">
      <c r="A1038" s="87" t="s">
        <v>2113</v>
      </c>
      <c r="B1038" s="21">
        <v>5000</v>
      </c>
      <c r="C1038" s="87" t="s">
        <v>7</v>
      </c>
      <c r="D1038" s="87" t="s">
        <v>2114</v>
      </c>
      <c r="E1038" s="41">
        <v>2.5499999999999998</v>
      </c>
      <c r="F1038" s="87" t="s">
        <v>9</v>
      </c>
      <c r="G1038" s="192" t="s">
        <v>2681</v>
      </c>
      <c r="H1038" s="87" t="s">
        <v>510</v>
      </c>
      <c r="I1038" s="183" t="str">
        <f t="shared" si="98"/>
        <v>September</v>
      </c>
      <c r="J1038" s="184">
        <f>IF(F1038="USD", E1038, E1038 * IFERROR(VLOOKUP(F1038, EXCHANGE_RATE!A:B, 2, FALSE), "Currency not found"))</f>
        <v>2.5499999999999998</v>
      </c>
      <c r="K1038" s="184">
        <f t="shared" si="94"/>
        <v>2.5499999999999998</v>
      </c>
      <c r="L1038" s="184">
        <f>IF(C1038="MTS", B1038, B1038 * IFERROR(VLOOKUP(C1038, 'QTY_CONVERSIONS '!A:B, 2, FALSE), "Units not  found"))</f>
        <v>5</v>
      </c>
      <c r="M1038" s="185">
        <f t="shared" si="95"/>
        <v>12750</v>
      </c>
      <c r="N1038" s="143" t="str">
        <f>IFERROR(VLOOKUP(D1038, Product_Category!A:B, 2, FALSE), "Uncategorized")</f>
        <v>MCC</v>
      </c>
      <c r="O1038" s="186">
        <f t="shared" si="97"/>
        <v>2550</v>
      </c>
      <c r="P1038" s="185">
        <f t="shared" si="96"/>
        <v>12750</v>
      </c>
      <c r="Q1038" s="143">
        <v>2023</v>
      </c>
      <c r="R1038" s="143" t="str">
        <f>IFERROR(VLOOKUP(G1038,'SOURCE COMPANY'!A:B, 2, FALSE), "")</f>
        <v>ACCENT</v>
      </c>
      <c r="S1038" s="143" t="str">
        <f>IFERROR(VLOOKUP(H1038,'CUSTOMER NAME'!A:B, 2, FALSE), "")</f>
        <v>TO THE ORDER</v>
      </c>
    </row>
    <row r="1039" spans="1:19">
      <c r="A1039" s="87" t="s">
        <v>2113</v>
      </c>
      <c r="B1039" s="21">
        <v>5000</v>
      </c>
      <c r="C1039" s="87" t="s">
        <v>7</v>
      </c>
      <c r="D1039" s="87" t="s">
        <v>2114</v>
      </c>
      <c r="E1039" s="41">
        <v>2.5499999999999998</v>
      </c>
      <c r="F1039" s="87" t="s">
        <v>9</v>
      </c>
      <c r="G1039" s="192" t="s">
        <v>2681</v>
      </c>
      <c r="H1039" s="87" t="s">
        <v>510</v>
      </c>
      <c r="I1039" s="183" t="str">
        <f t="shared" si="98"/>
        <v>September</v>
      </c>
      <c r="J1039" s="184">
        <f>IF(F1039="USD", E1039, E1039 * IFERROR(VLOOKUP(F1039, EXCHANGE_RATE!A:B, 2, FALSE), "Currency not found"))</f>
        <v>2.5499999999999998</v>
      </c>
      <c r="K1039" s="184">
        <f t="shared" si="94"/>
        <v>2.5499999999999998</v>
      </c>
      <c r="L1039" s="184">
        <f>IF(C1039="MTS", B1039, B1039 * IFERROR(VLOOKUP(C1039, 'QTY_CONVERSIONS '!A:B, 2, FALSE), "Units not  found"))</f>
        <v>5</v>
      </c>
      <c r="M1039" s="185">
        <f t="shared" si="95"/>
        <v>12750</v>
      </c>
      <c r="N1039" s="143" t="str">
        <f>IFERROR(VLOOKUP(D1039, Product_Category!A:B, 2, FALSE), "Uncategorized")</f>
        <v>MCC</v>
      </c>
      <c r="O1039" s="186">
        <f t="shared" si="97"/>
        <v>2550</v>
      </c>
      <c r="P1039" s="185">
        <f t="shared" si="96"/>
        <v>12750</v>
      </c>
      <c r="Q1039" s="143">
        <v>2023</v>
      </c>
      <c r="R1039" s="143" t="str">
        <f>IFERROR(VLOOKUP(G1039,'SOURCE COMPANY'!A:B, 2, FALSE), "")</f>
        <v>ACCENT</v>
      </c>
      <c r="S1039" s="143" t="str">
        <f>IFERROR(VLOOKUP(H1039,'CUSTOMER NAME'!A:B, 2, FALSE), "")</f>
        <v>TO THE ORDER</v>
      </c>
    </row>
    <row r="1040" spans="1:19">
      <c r="A1040" s="87" t="s">
        <v>2113</v>
      </c>
      <c r="B1040" s="21">
        <v>5000</v>
      </c>
      <c r="C1040" s="87" t="s">
        <v>7</v>
      </c>
      <c r="D1040" s="87" t="s">
        <v>2114</v>
      </c>
      <c r="E1040" s="41">
        <v>2.5499999999999998</v>
      </c>
      <c r="F1040" s="87" t="s">
        <v>9</v>
      </c>
      <c r="G1040" s="192" t="s">
        <v>2681</v>
      </c>
      <c r="H1040" s="87" t="s">
        <v>510</v>
      </c>
      <c r="I1040" s="183" t="str">
        <f t="shared" si="98"/>
        <v>September</v>
      </c>
      <c r="J1040" s="184">
        <f>IF(F1040="USD", E1040, E1040 * IFERROR(VLOOKUP(F1040, EXCHANGE_RATE!A:B, 2, FALSE), "Currency not found"))</f>
        <v>2.5499999999999998</v>
      </c>
      <c r="K1040" s="184">
        <f t="shared" si="94"/>
        <v>2.5499999999999998</v>
      </c>
      <c r="L1040" s="184">
        <f>IF(C1040="MTS", B1040, B1040 * IFERROR(VLOOKUP(C1040, 'QTY_CONVERSIONS '!A:B, 2, FALSE), "Units not  found"))</f>
        <v>5</v>
      </c>
      <c r="M1040" s="185">
        <f t="shared" si="95"/>
        <v>12750</v>
      </c>
      <c r="N1040" s="143" t="str">
        <f>IFERROR(VLOOKUP(D1040, Product_Category!A:B, 2, FALSE), "Uncategorized")</f>
        <v>MCC</v>
      </c>
      <c r="O1040" s="186">
        <f t="shared" si="97"/>
        <v>2550</v>
      </c>
      <c r="P1040" s="185">
        <f t="shared" si="96"/>
        <v>12750</v>
      </c>
      <c r="Q1040" s="143">
        <v>2023</v>
      </c>
      <c r="R1040" s="143" t="str">
        <f>IFERROR(VLOOKUP(G1040,'SOURCE COMPANY'!A:B, 2, FALSE), "")</f>
        <v>ACCENT</v>
      </c>
      <c r="S1040" s="143" t="str">
        <f>IFERROR(VLOOKUP(H1040,'CUSTOMER NAME'!A:B, 2, FALSE), "")</f>
        <v>TO THE ORDER</v>
      </c>
    </row>
    <row r="1041" spans="1:19">
      <c r="A1041" s="87" t="s">
        <v>2113</v>
      </c>
      <c r="B1041" s="21">
        <v>5000</v>
      </c>
      <c r="C1041" s="87" t="s">
        <v>7</v>
      </c>
      <c r="D1041" s="87" t="s">
        <v>2114</v>
      </c>
      <c r="E1041" s="41">
        <v>2.5499999999999998</v>
      </c>
      <c r="F1041" s="87" t="s">
        <v>9</v>
      </c>
      <c r="G1041" s="192" t="s">
        <v>2681</v>
      </c>
      <c r="H1041" s="87" t="s">
        <v>510</v>
      </c>
      <c r="I1041" s="183" t="str">
        <f t="shared" si="98"/>
        <v>September</v>
      </c>
      <c r="J1041" s="184">
        <f>IF(F1041="USD", E1041, E1041 * IFERROR(VLOOKUP(F1041, EXCHANGE_RATE!A:B, 2, FALSE), "Currency not found"))</f>
        <v>2.5499999999999998</v>
      </c>
      <c r="K1041" s="184">
        <f t="shared" si="94"/>
        <v>2.5499999999999998</v>
      </c>
      <c r="L1041" s="184">
        <f>IF(C1041="MTS", B1041, B1041 * IFERROR(VLOOKUP(C1041, 'QTY_CONVERSIONS '!A:B, 2, FALSE), "Units not  found"))</f>
        <v>5</v>
      </c>
      <c r="M1041" s="185">
        <f t="shared" si="95"/>
        <v>12750</v>
      </c>
      <c r="N1041" s="143" t="str">
        <f>IFERROR(VLOOKUP(D1041, Product_Category!A:B, 2, FALSE), "Uncategorized")</f>
        <v>MCC</v>
      </c>
      <c r="O1041" s="186">
        <f t="shared" si="97"/>
        <v>2550</v>
      </c>
      <c r="P1041" s="185">
        <f t="shared" si="96"/>
        <v>12750</v>
      </c>
      <c r="Q1041" s="143">
        <v>2023</v>
      </c>
      <c r="R1041" s="143" t="str">
        <f>IFERROR(VLOOKUP(G1041,'SOURCE COMPANY'!A:B, 2, FALSE), "")</f>
        <v>ACCENT</v>
      </c>
      <c r="S1041" s="143" t="str">
        <f>IFERROR(VLOOKUP(H1041,'CUSTOMER NAME'!A:B, 2, FALSE), "")</f>
        <v>TO THE ORDER</v>
      </c>
    </row>
    <row r="1042" spans="1:19">
      <c r="A1042" s="87" t="s">
        <v>2113</v>
      </c>
      <c r="B1042" s="21">
        <v>5000</v>
      </c>
      <c r="C1042" s="87" t="s">
        <v>7</v>
      </c>
      <c r="D1042" s="87" t="s">
        <v>2114</v>
      </c>
      <c r="E1042" s="41">
        <v>2.5499999999999998</v>
      </c>
      <c r="F1042" s="87" t="s">
        <v>9</v>
      </c>
      <c r="G1042" s="192" t="s">
        <v>2681</v>
      </c>
      <c r="H1042" s="87" t="s">
        <v>510</v>
      </c>
      <c r="I1042" s="183" t="str">
        <f t="shared" si="98"/>
        <v>September</v>
      </c>
      <c r="J1042" s="184">
        <f>IF(F1042="USD", E1042, E1042 * IFERROR(VLOOKUP(F1042, EXCHANGE_RATE!A:B, 2, FALSE), "Currency not found"))</f>
        <v>2.5499999999999998</v>
      </c>
      <c r="K1042" s="184">
        <f t="shared" si="94"/>
        <v>2.5499999999999998</v>
      </c>
      <c r="L1042" s="184">
        <f>IF(C1042="MTS", B1042, B1042 * IFERROR(VLOOKUP(C1042, 'QTY_CONVERSIONS '!A:B, 2, FALSE), "Units not  found"))</f>
        <v>5</v>
      </c>
      <c r="M1042" s="185">
        <f t="shared" si="95"/>
        <v>12750</v>
      </c>
      <c r="N1042" s="143" t="str">
        <f>IFERROR(VLOOKUP(D1042, Product_Category!A:B, 2, FALSE), "Uncategorized")</f>
        <v>MCC</v>
      </c>
      <c r="O1042" s="186">
        <f t="shared" si="97"/>
        <v>2550</v>
      </c>
      <c r="P1042" s="185">
        <f t="shared" si="96"/>
        <v>12750</v>
      </c>
      <c r="Q1042" s="143">
        <v>2023</v>
      </c>
      <c r="R1042" s="143" t="str">
        <f>IFERROR(VLOOKUP(G1042,'SOURCE COMPANY'!A:B, 2, FALSE), "")</f>
        <v>ACCENT</v>
      </c>
      <c r="S1042" s="143" t="str">
        <f>IFERROR(VLOOKUP(H1042,'CUSTOMER NAME'!A:B, 2, FALSE), "")</f>
        <v>TO THE ORDER</v>
      </c>
    </row>
    <row r="1043" spans="1:19">
      <c r="A1043" s="87" t="s">
        <v>2113</v>
      </c>
      <c r="B1043" s="21">
        <v>5000</v>
      </c>
      <c r="C1043" s="87" t="s">
        <v>7</v>
      </c>
      <c r="D1043" s="87" t="s">
        <v>2114</v>
      </c>
      <c r="E1043" s="41">
        <v>2.5499999999999998</v>
      </c>
      <c r="F1043" s="87" t="s">
        <v>9</v>
      </c>
      <c r="G1043" s="192" t="s">
        <v>2681</v>
      </c>
      <c r="H1043" s="87" t="s">
        <v>510</v>
      </c>
      <c r="I1043" s="183" t="str">
        <f t="shared" si="98"/>
        <v>September</v>
      </c>
      <c r="J1043" s="184">
        <f>IF(F1043="USD", E1043, E1043 * IFERROR(VLOOKUP(F1043, EXCHANGE_RATE!A:B, 2, FALSE), "Currency not found"))</f>
        <v>2.5499999999999998</v>
      </c>
      <c r="K1043" s="184">
        <f t="shared" si="94"/>
        <v>2.5499999999999998</v>
      </c>
      <c r="L1043" s="184">
        <f>IF(C1043="MTS", B1043, B1043 * IFERROR(VLOOKUP(C1043, 'QTY_CONVERSIONS '!A:B, 2, FALSE), "Units not  found"))</f>
        <v>5</v>
      </c>
      <c r="M1043" s="185">
        <f t="shared" si="95"/>
        <v>12750</v>
      </c>
      <c r="N1043" s="143" t="str">
        <f>IFERROR(VLOOKUP(D1043, Product_Category!A:B, 2, FALSE), "Uncategorized")</f>
        <v>MCC</v>
      </c>
      <c r="O1043" s="186">
        <f t="shared" si="97"/>
        <v>2550</v>
      </c>
      <c r="P1043" s="185">
        <f t="shared" si="96"/>
        <v>12750</v>
      </c>
      <c r="Q1043" s="143">
        <v>2023</v>
      </c>
      <c r="R1043" s="143" t="str">
        <f>IFERROR(VLOOKUP(G1043,'SOURCE COMPANY'!A:B, 2, FALSE), "")</f>
        <v>ACCENT</v>
      </c>
      <c r="S1043" s="143" t="str">
        <f>IFERROR(VLOOKUP(H1043,'CUSTOMER NAME'!A:B, 2, FALSE), "")</f>
        <v>TO THE ORDER</v>
      </c>
    </row>
    <row r="1044" spans="1:19">
      <c r="A1044" s="87" t="s">
        <v>852</v>
      </c>
      <c r="B1044" s="21">
        <v>1000</v>
      </c>
      <c r="C1044" s="87" t="s">
        <v>7</v>
      </c>
      <c r="D1044" s="87" t="s">
        <v>2117</v>
      </c>
      <c r="E1044" s="41">
        <v>2.75</v>
      </c>
      <c r="F1044" s="87" t="s">
        <v>9</v>
      </c>
      <c r="G1044" s="192" t="s">
        <v>853</v>
      </c>
      <c r="H1044" s="87" t="s">
        <v>510</v>
      </c>
      <c r="I1044" s="183" t="str">
        <f t="shared" si="98"/>
        <v>September</v>
      </c>
      <c r="J1044" s="184">
        <f>IF(F1044="USD", E1044, E1044 * IFERROR(VLOOKUP(F1044, EXCHANGE_RATE!A:B, 2, FALSE), "Currency not found"))</f>
        <v>2.75</v>
      </c>
      <c r="K1044" s="184">
        <f t="shared" si="94"/>
        <v>2.75</v>
      </c>
      <c r="L1044" s="184">
        <f>IF(C1044="MTS", B1044, B1044 * IFERROR(VLOOKUP(C1044, 'QTY_CONVERSIONS '!A:B, 2, FALSE), "Units not  found"))</f>
        <v>1</v>
      </c>
      <c r="M1044" s="185">
        <f t="shared" si="95"/>
        <v>2750</v>
      </c>
      <c r="N1044" s="143" t="str">
        <f>IFERROR(VLOOKUP(D1044, Product_Category!A:B, 2, FALSE), "Uncategorized")</f>
        <v>MCC</v>
      </c>
      <c r="O1044" s="186">
        <f t="shared" si="97"/>
        <v>2750</v>
      </c>
      <c r="P1044" s="185">
        <f t="shared" si="96"/>
        <v>2750</v>
      </c>
      <c r="Q1044" s="143">
        <v>2023</v>
      </c>
      <c r="R1044" s="143" t="str">
        <f>IFERROR(VLOOKUP(G1044,'SOURCE COMPANY'!A:B, 2, FALSE), "")</f>
        <v>GEMINI EXPORTS</v>
      </c>
      <c r="S1044" s="143" t="str">
        <f>IFERROR(VLOOKUP(H1044,'CUSTOMER NAME'!A:B, 2, FALSE), "")</f>
        <v>TO THE ORDER</v>
      </c>
    </row>
    <row r="1045" spans="1:19">
      <c r="A1045" s="192" t="s">
        <v>230</v>
      </c>
      <c r="B1045" s="192">
        <v>350</v>
      </c>
      <c r="C1045" s="192" t="s">
        <v>7</v>
      </c>
      <c r="D1045" s="192" t="s">
        <v>611</v>
      </c>
      <c r="E1045" s="192">
        <v>2.5</v>
      </c>
      <c r="F1045" s="192" t="s">
        <v>9</v>
      </c>
      <c r="G1045" s="191" t="s">
        <v>3119</v>
      </c>
      <c r="H1045" s="192" t="s">
        <v>3752</v>
      </c>
      <c r="I1045" s="187" t="s">
        <v>3658</v>
      </c>
      <c r="J1045" s="184">
        <f>IF(F1045="USD", E1045, E1045 * IFERROR(VLOOKUP(F1045, EXCHANGE_RATE!A:B, 2, FALSE), "Currency not found"))</f>
        <v>2.5</v>
      </c>
      <c r="K1045" s="184">
        <f t="shared" si="94"/>
        <v>2.5</v>
      </c>
      <c r="L1045" s="184">
        <f>IF(C1045="MTS", B1045, B1045 * IFERROR(VLOOKUP(C1045, 'QTY_CONVERSIONS '!A:B, 2, FALSE), "Units not  found"))</f>
        <v>0.35000000000000003</v>
      </c>
      <c r="M1045" s="185">
        <f t="shared" si="95"/>
        <v>875</v>
      </c>
      <c r="N1045" s="143" t="str">
        <f>IFERROR(VLOOKUP(D1045, Product_Category!A:B, 2, FALSE), "Uncategorized")</f>
        <v>MCC</v>
      </c>
      <c r="O1045" s="186">
        <f t="shared" si="97"/>
        <v>2500</v>
      </c>
      <c r="P1045" s="185">
        <f t="shared" si="96"/>
        <v>875.00000000000011</v>
      </c>
      <c r="Q1045" s="143">
        <v>2023</v>
      </c>
      <c r="R1045" s="143" t="str">
        <f>IFERROR(VLOOKUP(G1045,'SOURCE COMPANY'!A:B, 2, FALSE), "")</f>
        <v>GLOBAL MERCHANTS</v>
      </c>
      <c r="S1045" s="143" t="str">
        <f>IFERROR(VLOOKUP(H1045,'CUSTOMER NAME'!A:B, 2, FALSE), "")</f>
        <v>Hanse Service</v>
      </c>
    </row>
    <row r="1046" spans="1:19">
      <c r="A1046" s="192" t="s">
        <v>230</v>
      </c>
      <c r="B1046" s="192">
        <v>1350</v>
      </c>
      <c r="C1046" s="192" t="s">
        <v>7</v>
      </c>
      <c r="D1046" s="192" t="s">
        <v>611</v>
      </c>
      <c r="E1046" s="192">
        <v>2.5</v>
      </c>
      <c r="F1046" s="192" t="s">
        <v>9</v>
      </c>
      <c r="G1046" s="191" t="s">
        <v>3119</v>
      </c>
      <c r="H1046" s="192" t="s">
        <v>3752</v>
      </c>
      <c r="I1046" s="187" t="s">
        <v>3658</v>
      </c>
      <c r="J1046" s="184">
        <f>IF(F1046="USD", E1046, E1046 * IFERROR(VLOOKUP(F1046, EXCHANGE_RATE!A:B, 2, FALSE), "Currency not found"))</f>
        <v>2.5</v>
      </c>
      <c r="K1046" s="184">
        <f t="shared" si="94"/>
        <v>2.5</v>
      </c>
      <c r="L1046" s="184">
        <f>IF(C1046="MTS", B1046, B1046 * IFERROR(VLOOKUP(C1046, 'QTY_CONVERSIONS '!A:B, 2, FALSE), "Units not  found"))</f>
        <v>1.35</v>
      </c>
      <c r="M1046" s="185">
        <f t="shared" si="95"/>
        <v>3375</v>
      </c>
      <c r="N1046" s="143" t="str">
        <f>IFERROR(VLOOKUP(D1046, Product_Category!A:B, 2, FALSE), "Uncategorized")</f>
        <v>MCC</v>
      </c>
      <c r="O1046" s="186">
        <f t="shared" si="97"/>
        <v>2500</v>
      </c>
      <c r="P1046" s="185">
        <f t="shared" si="96"/>
        <v>3375</v>
      </c>
      <c r="Q1046" s="143">
        <v>2023</v>
      </c>
      <c r="R1046" s="143" t="str">
        <f>IFERROR(VLOOKUP(G1046,'SOURCE COMPANY'!A:B, 2, FALSE), "")</f>
        <v>GLOBAL MERCHANTS</v>
      </c>
      <c r="S1046" s="143" t="str">
        <f>IFERROR(VLOOKUP(H1046,'CUSTOMER NAME'!A:B, 2, FALSE), "")</f>
        <v>Hanse Service</v>
      </c>
    </row>
    <row r="1047" spans="1:19">
      <c r="A1047" s="87" t="s">
        <v>1025</v>
      </c>
      <c r="B1047" s="189">
        <v>2000</v>
      </c>
      <c r="C1047" s="87" t="s">
        <v>7</v>
      </c>
      <c r="D1047" s="87" t="s">
        <v>1102</v>
      </c>
      <c r="E1047" s="190">
        <v>1.61</v>
      </c>
      <c r="F1047" s="87" t="s">
        <v>9</v>
      </c>
      <c r="G1047" s="192" t="s">
        <v>592</v>
      </c>
      <c r="H1047" s="87" t="s">
        <v>2536</v>
      </c>
      <c r="I1047" s="183" t="str">
        <f>I1046</f>
        <v>November</v>
      </c>
      <c r="J1047" s="184">
        <f>IF(F1047="USD", E1047, E1047 * IFERROR(VLOOKUP(F1047, EXCHANGE_RATE!A:B, 2, FALSE), "Currency not found"))</f>
        <v>1.61</v>
      </c>
      <c r="K1047" s="184">
        <f t="shared" si="94"/>
        <v>1.61</v>
      </c>
      <c r="L1047" s="184">
        <f>IF(C1047="MTS", B1047, B1047 * IFERROR(VLOOKUP(C1047, 'QTY_CONVERSIONS '!A:B, 2, FALSE), "Units not  found"))</f>
        <v>2</v>
      </c>
      <c r="M1047" s="185">
        <f t="shared" si="95"/>
        <v>3220</v>
      </c>
      <c r="N1047" s="143" t="str">
        <f>IFERROR(VLOOKUP(D1047, Product_Category!A:B, 2, FALSE), "Uncategorized")</f>
        <v>MAGNESIUM STEARATE</v>
      </c>
      <c r="O1047" s="186">
        <f t="shared" si="97"/>
        <v>1610</v>
      </c>
      <c r="P1047" s="185">
        <f t="shared" si="96"/>
        <v>3220</v>
      </c>
      <c r="Q1047" s="143">
        <v>2023</v>
      </c>
      <c r="R1047" s="143" t="str">
        <f>IFERROR(VLOOKUP(G1047,'SOURCE COMPANY'!A:B, 2, FALSE), "")</f>
        <v>MLA INDUSTRIES</v>
      </c>
      <c r="S1047" s="143" t="str">
        <f>IFERROR(VLOOKUP(H1047,'CUSTOMER NAME'!A:B, 2, FALSE), "")</f>
        <v>HATTON NATIONAL BANK</v>
      </c>
    </row>
    <row r="1048" spans="1:19">
      <c r="A1048" s="192" t="s">
        <v>1025</v>
      </c>
      <c r="B1048" s="192">
        <v>25</v>
      </c>
      <c r="C1048" s="192" t="s">
        <v>7</v>
      </c>
      <c r="D1048" s="192" t="s">
        <v>3688</v>
      </c>
      <c r="E1048" s="192">
        <v>6</v>
      </c>
      <c r="F1048" s="192" t="s">
        <v>9</v>
      </c>
      <c r="G1048" s="87" t="s">
        <v>2015</v>
      </c>
      <c r="H1048" s="192" t="s">
        <v>3243</v>
      </c>
      <c r="I1048" s="187" t="s">
        <v>3658</v>
      </c>
      <c r="J1048" s="184">
        <f>IF(F1048="USD", E1048, E1048 * IFERROR(VLOOKUP(F1048, EXCHANGE_RATE!A:B, 2, FALSE), "Currency not found"))</f>
        <v>6</v>
      </c>
      <c r="K1048" s="184">
        <f t="shared" si="94"/>
        <v>6</v>
      </c>
      <c r="L1048" s="184">
        <f>IF(C1048="MTS", B1048, B1048 * IFERROR(VLOOKUP(C1048, 'QTY_CONVERSIONS '!A:B, 2, FALSE), "Units not  found"))</f>
        <v>2.5000000000000001E-2</v>
      </c>
      <c r="M1048" s="185">
        <f t="shared" si="95"/>
        <v>150</v>
      </c>
      <c r="N1048" s="143" t="str">
        <f>IFERROR(VLOOKUP(D1048, Product_Category!A:B, 2, FALSE), "Uncategorized")</f>
        <v>MAGNESIUM STEARATE</v>
      </c>
      <c r="O1048" s="186">
        <f t="shared" si="97"/>
        <v>6000</v>
      </c>
      <c r="P1048" s="185">
        <f t="shared" si="96"/>
        <v>150</v>
      </c>
      <c r="Q1048" s="143">
        <v>2023</v>
      </c>
      <c r="R1048" s="143" t="str">
        <f>IFERROR(VLOOKUP(G1048,'SOURCE COMPANY'!A:B, 2, FALSE), "")</f>
        <v>DHARMANANDAN EXP</v>
      </c>
      <c r="S1048" s="143" t="str">
        <f>IFERROR(VLOOKUP(H1048,'CUSTOMER NAME'!A:B, 2, FALSE), "")</f>
        <v>HATTON NATIONAL BANK</v>
      </c>
    </row>
    <row r="1049" spans="1:19">
      <c r="A1049" s="191" t="s">
        <v>1025</v>
      </c>
      <c r="B1049" s="191">
        <v>250</v>
      </c>
      <c r="C1049" s="191" t="s">
        <v>7</v>
      </c>
      <c r="D1049" s="191" t="s">
        <v>769</v>
      </c>
      <c r="E1049" s="191">
        <v>15</v>
      </c>
      <c r="F1049" s="191" t="s">
        <v>9</v>
      </c>
      <c r="G1049" s="87" t="s">
        <v>1594</v>
      </c>
      <c r="H1049" s="191" t="s">
        <v>3243</v>
      </c>
      <c r="I1049" s="187" t="s">
        <v>3034</v>
      </c>
      <c r="J1049" s="184">
        <f>IF(F1049="USD", E1049, E1049 * IFERROR(VLOOKUP(F1049, EXCHANGE_RATE!A:B, 2, FALSE), "Currency not found"))</f>
        <v>15</v>
      </c>
      <c r="K1049" s="184">
        <f t="shared" si="94"/>
        <v>15</v>
      </c>
      <c r="L1049" s="184">
        <f>IF(C1049="MTS", B1049, B1049 * IFERROR(VLOOKUP(C1049, 'QTY_CONVERSIONS '!A:B, 2, FALSE), "Units not  found"))</f>
        <v>0.25</v>
      </c>
      <c r="M1049" s="185">
        <f t="shared" si="95"/>
        <v>3750</v>
      </c>
      <c r="N1049" s="143" t="str">
        <f>IFERROR(VLOOKUP(D1049, Product_Category!A:B, 2, FALSE), "Uncategorized")</f>
        <v>MCC</v>
      </c>
      <c r="O1049" s="186">
        <f t="shared" si="97"/>
        <v>15000</v>
      </c>
      <c r="P1049" s="185">
        <f t="shared" si="96"/>
        <v>3750</v>
      </c>
      <c r="Q1049" s="143">
        <v>2023</v>
      </c>
      <c r="R1049" s="143" t="str">
        <f>IFERROR(VLOOKUP(G1049,'SOURCE COMPANY'!A:B, 2, FALSE), "")</f>
        <v>JAYCO CHEMICAL</v>
      </c>
      <c r="S1049" s="143" t="str">
        <f>IFERROR(VLOOKUP(H1049,'CUSTOMER NAME'!A:B, 2, FALSE), "")</f>
        <v>HATTON NATIONAL BANK</v>
      </c>
    </row>
    <row r="1050" spans="1:19">
      <c r="A1050" s="87" t="s">
        <v>281</v>
      </c>
      <c r="B1050" s="87">
        <v>50</v>
      </c>
      <c r="C1050" s="87" t="s">
        <v>7</v>
      </c>
      <c r="D1050" s="87" t="s">
        <v>1049</v>
      </c>
      <c r="E1050" s="248">
        <v>1.98</v>
      </c>
      <c r="F1050" s="87" t="s">
        <v>9</v>
      </c>
      <c r="G1050" s="87" t="s">
        <v>529</v>
      </c>
      <c r="H1050" s="87" t="s">
        <v>1366</v>
      </c>
      <c r="I1050" s="183" t="str">
        <f>I1049</f>
        <v>September</v>
      </c>
      <c r="J1050" s="184">
        <f>IF(F1050="USD", E1050, E1050 * IFERROR(VLOOKUP(F1050, EXCHANGE_RATE!A:B, 2, FALSE), "Currency not found"))</f>
        <v>1.98</v>
      </c>
      <c r="K1050" s="184">
        <f t="shared" si="94"/>
        <v>1.98</v>
      </c>
      <c r="L1050" s="184">
        <f>IF(C1050="MTS", B1050, B1050 * IFERROR(VLOOKUP(C1050, 'QTY_CONVERSIONS '!A:B, 2, FALSE), "Units not  found"))</f>
        <v>0.05</v>
      </c>
      <c r="M1050" s="185">
        <f t="shared" si="95"/>
        <v>99</v>
      </c>
      <c r="N1050" s="143" t="str">
        <f>IFERROR(VLOOKUP(D1050, Product_Category!A:B, 2, FALSE), "Uncategorized")</f>
        <v>MCC</v>
      </c>
      <c r="O1050" s="186">
        <f t="shared" si="97"/>
        <v>1980</v>
      </c>
      <c r="P1050" s="185">
        <f t="shared" si="96"/>
        <v>99</v>
      </c>
      <c r="Q1050" s="143">
        <v>2023</v>
      </c>
      <c r="R1050" s="143" t="str">
        <f>IFERROR(VLOOKUP(G1050,'SOURCE COMPANY'!A:B, 2, FALSE), "")</f>
        <v>Ankit Pulps &amp; Boards</v>
      </c>
      <c r="S1050" s="143" t="str">
        <f>IFERROR(VLOOKUP(H1050,'CUSTOMER NAME'!A:B, 2, FALSE), "")</f>
        <v>HEAD SOL</v>
      </c>
    </row>
    <row r="1051" spans="1:19">
      <c r="A1051" s="87" t="s">
        <v>281</v>
      </c>
      <c r="B1051" s="87">
        <v>50</v>
      </c>
      <c r="C1051" s="87" t="s">
        <v>7</v>
      </c>
      <c r="D1051" s="87" t="s">
        <v>1053</v>
      </c>
      <c r="E1051" s="248">
        <v>1.98</v>
      </c>
      <c r="F1051" s="87" t="s">
        <v>9</v>
      </c>
      <c r="G1051" s="87" t="s">
        <v>529</v>
      </c>
      <c r="H1051" s="87" t="s">
        <v>1366</v>
      </c>
      <c r="I1051" s="183" t="str">
        <f>I1050</f>
        <v>September</v>
      </c>
      <c r="J1051" s="184">
        <f>IF(F1051="USD", E1051, E1051 * IFERROR(VLOOKUP(F1051, EXCHANGE_RATE!A:B, 2, FALSE), "Currency not found"))</f>
        <v>1.98</v>
      </c>
      <c r="K1051" s="184">
        <f t="shared" si="94"/>
        <v>1.98</v>
      </c>
      <c r="L1051" s="184">
        <f>IF(C1051="MTS", B1051, B1051 * IFERROR(VLOOKUP(C1051, 'QTY_CONVERSIONS '!A:B, 2, FALSE), "Units not  found"))</f>
        <v>0.05</v>
      </c>
      <c r="M1051" s="185">
        <f t="shared" si="95"/>
        <v>99</v>
      </c>
      <c r="N1051" s="143" t="str">
        <f>IFERROR(VLOOKUP(D1051, Product_Category!A:B, 2, FALSE), "Uncategorized")</f>
        <v>MCC</v>
      </c>
      <c r="O1051" s="186">
        <f t="shared" si="97"/>
        <v>1980</v>
      </c>
      <c r="P1051" s="185">
        <f t="shared" si="96"/>
        <v>99</v>
      </c>
      <c r="Q1051" s="143">
        <v>2023</v>
      </c>
      <c r="R1051" s="143" t="str">
        <f>IFERROR(VLOOKUP(G1051,'SOURCE COMPANY'!A:B, 2, FALSE), "")</f>
        <v>Ankit Pulps &amp; Boards</v>
      </c>
      <c r="S1051" s="143" t="str">
        <f>IFERROR(VLOOKUP(H1051,'CUSTOMER NAME'!A:B, 2, FALSE), "")</f>
        <v>HEAD SOL</v>
      </c>
    </row>
    <row r="1052" spans="1:19">
      <c r="A1052" s="87" t="s">
        <v>172</v>
      </c>
      <c r="B1052" s="189">
        <v>26000</v>
      </c>
      <c r="C1052" s="87" t="s">
        <v>7</v>
      </c>
      <c r="D1052" s="87" t="s">
        <v>932</v>
      </c>
      <c r="E1052" s="190">
        <v>2.5</v>
      </c>
      <c r="F1052" s="87" t="s">
        <v>9</v>
      </c>
      <c r="G1052" s="87" t="s">
        <v>2555</v>
      </c>
      <c r="H1052" s="87" t="s">
        <v>2556</v>
      </c>
      <c r="I1052" s="183" t="str">
        <f>I1051</f>
        <v>September</v>
      </c>
      <c r="J1052" s="184">
        <f>IF(F1052="USD", E1052, E1052 * IFERROR(VLOOKUP(F1052, EXCHANGE_RATE!A:B, 2, FALSE), "Currency not found"))</f>
        <v>2.5</v>
      </c>
      <c r="K1052" s="184">
        <f t="shared" si="94"/>
        <v>2.5</v>
      </c>
      <c r="L1052" s="184">
        <f>IF(C1052="MTS", B1052, B1052 * IFERROR(VLOOKUP(C1052, 'QTY_CONVERSIONS '!A:B, 2, FALSE), "Units not  found"))</f>
        <v>26</v>
      </c>
      <c r="M1052" s="185">
        <f t="shared" si="95"/>
        <v>65000</v>
      </c>
      <c r="N1052" s="143" t="str">
        <f>IFERROR(VLOOKUP(D1052, Product_Category!A:B, 2, FALSE), "Uncategorized")</f>
        <v>MCC</v>
      </c>
      <c r="O1052" s="186">
        <f t="shared" si="97"/>
        <v>2500</v>
      </c>
      <c r="P1052" s="185">
        <f t="shared" si="96"/>
        <v>65000</v>
      </c>
      <c r="Q1052" s="143">
        <v>2023</v>
      </c>
      <c r="R1052" s="143" t="str">
        <f>IFERROR(VLOOKUP(G1052,'SOURCE COMPANY'!A:B, 2, FALSE), "")</f>
        <v>PURE INGREDIENTS</v>
      </c>
      <c r="S1052" s="143" t="str">
        <f>IFERROR(VLOOKUP(H1052,'CUSTOMER NAME'!A:B, 2, FALSE), "")</f>
        <v>HEALTHCAPS LLC</v>
      </c>
    </row>
    <row r="1053" spans="1:19">
      <c r="A1053" s="85" t="s">
        <v>172</v>
      </c>
      <c r="B1053" s="85">
        <v>24000</v>
      </c>
      <c r="C1053" s="85" t="s">
        <v>7</v>
      </c>
      <c r="D1053" s="85" t="s">
        <v>769</v>
      </c>
      <c r="E1053" s="248">
        <v>2.5</v>
      </c>
      <c r="F1053" s="85" t="s">
        <v>9</v>
      </c>
      <c r="G1053" s="85" t="s">
        <v>770</v>
      </c>
      <c r="H1053" s="85" t="s">
        <v>771</v>
      </c>
      <c r="I1053" s="183" t="str">
        <f>I1052</f>
        <v>September</v>
      </c>
      <c r="J1053" s="184">
        <f>IF(F1053="USD", E1053, E1053 * IFERROR(VLOOKUP(F1053, EXCHANGE_RATE!A:B, 2, FALSE), "Currency not found"))</f>
        <v>2.5</v>
      </c>
      <c r="K1053" s="184">
        <f t="shared" si="94"/>
        <v>2.5</v>
      </c>
      <c r="L1053" s="184">
        <f>IF(C1053="MTS", B1053, B1053 * IFERROR(VLOOKUP(C1053, 'QTY_CONVERSIONS '!A:B, 2, FALSE), "Units not  found"))</f>
        <v>24</v>
      </c>
      <c r="M1053" s="185">
        <f t="shared" si="95"/>
        <v>60000</v>
      </c>
      <c r="N1053" s="143" t="str">
        <f>IFERROR(VLOOKUP(D1053, Product_Category!A:B, 2, FALSE), "Uncategorized")</f>
        <v>MCC</v>
      </c>
      <c r="O1053" s="186">
        <f t="shared" si="97"/>
        <v>2500</v>
      </c>
      <c r="P1053" s="185">
        <f t="shared" si="96"/>
        <v>60000</v>
      </c>
      <c r="Q1053" s="143">
        <v>2023</v>
      </c>
      <c r="R1053" s="143" t="str">
        <f>IFERROR(VLOOKUP(G1053,'SOURCE COMPANY'!A:B, 2, FALSE), "")</f>
        <v>PURE INGREDIENTS</v>
      </c>
      <c r="S1053" s="143" t="str">
        <f>IFERROR(VLOOKUP(H1053,'CUSTOMER NAME'!A:B, 2, FALSE), "")</f>
        <v>HEALTHCAPS LLC</v>
      </c>
    </row>
    <row r="1054" spans="1:19">
      <c r="A1054" s="192" t="s">
        <v>816</v>
      </c>
      <c r="B1054" s="192">
        <v>720</v>
      </c>
      <c r="C1054" s="192" t="s">
        <v>7</v>
      </c>
      <c r="D1054" s="192" t="s">
        <v>3690</v>
      </c>
      <c r="E1054" s="192">
        <v>14.25</v>
      </c>
      <c r="F1054" s="192" t="s">
        <v>9</v>
      </c>
      <c r="G1054" s="192" t="s">
        <v>2998</v>
      </c>
      <c r="H1054" s="192" t="s">
        <v>3400</v>
      </c>
      <c r="I1054" s="187" t="s">
        <v>3658</v>
      </c>
      <c r="J1054" s="184">
        <f>IF(F1054="USD", E1054, E1054 * IFERROR(VLOOKUP(F1054, EXCHANGE_RATE!A:B, 2, FALSE), "Currency not found"))</f>
        <v>14.25</v>
      </c>
      <c r="K1054" s="184">
        <f t="shared" si="94"/>
        <v>14.25</v>
      </c>
      <c r="L1054" s="184">
        <f>IF(C1054="MTS", B1054, B1054 * IFERROR(VLOOKUP(C1054, 'QTY_CONVERSIONS '!A:B, 2, FALSE), "Units not  found"))</f>
        <v>0.72</v>
      </c>
      <c r="M1054" s="185">
        <f t="shared" si="95"/>
        <v>10260</v>
      </c>
      <c r="N1054" s="143" t="str">
        <f>IFERROR(VLOOKUP(D1054, Product_Category!A:B, 2, FALSE), "Uncategorized")</f>
        <v>SMCC</v>
      </c>
      <c r="O1054" s="186">
        <f t="shared" si="97"/>
        <v>14250</v>
      </c>
      <c r="P1054" s="185">
        <f t="shared" si="96"/>
        <v>10260</v>
      </c>
      <c r="Q1054" s="143">
        <v>2023</v>
      </c>
      <c r="R1054" s="143" t="str">
        <f>IFERROR(VLOOKUP(G1054,'SOURCE COMPANY'!A:B, 2, FALSE), "")</f>
        <v>SIGNET</v>
      </c>
      <c r="S1054" s="143" t="str">
        <f>IFERROR(VLOOKUP(H1054,'CUSTOMER NAME'!A:B, 2, FALSE), "")</f>
        <v>HEALTHCARE PHARMA</v>
      </c>
    </row>
    <row r="1055" spans="1:19">
      <c r="A1055" s="191" t="s">
        <v>816</v>
      </c>
      <c r="B1055" s="191">
        <v>720</v>
      </c>
      <c r="C1055" s="191" t="s">
        <v>7</v>
      </c>
      <c r="D1055" s="191" t="s">
        <v>3399</v>
      </c>
      <c r="E1055" s="191">
        <v>13.95</v>
      </c>
      <c r="F1055" s="191" t="s">
        <v>9</v>
      </c>
      <c r="G1055" s="192" t="s">
        <v>2998</v>
      </c>
      <c r="H1055" s="191" t="s">
        <v>3400</v>
      </c>
      <c r="I1055" s="187" t="s">
        <v>3389</v>
      </c>
      <c r="J1055" s="184">
        <f>IF(F1055="USD", E1055, E1055 * IFERROR(VLOOKUP(F1055, EXCHANGE_RATE!A:B, 2, FALSE), "Currency not found"))</f>
        <v>13.95</v>
      </c>
      <c r="K1055" s="184">
        <f t="shared" si="94"/>
        <v>13.95</v>
      </c>
      <c r="L1055" s="184">
        <f>IF(C1055="MTS", B1055, B1055 * IFERROR(VLOOKUP(C1055, 'QTY_CONVERSIONS '!A:B, 2, FALSE), "Units not  found"))</f>
        <v>0.72</v>
      </c>
      <c r="M1055" s="185">
        <f t="shared" si="95"/>
        <v>10044</v>
      </c>
      <c r="N1055" s="143" t="str">
        <f>IFERROR(VLOOKUP(D1055, Product_Category!A:B, 2, FALSE), "Uncategorized")</f>
        <v>MCC</v>
      </c>
      <c r="O1055" s="186">
        <f t="shared" si="97"/>
        <v>13950</v>
      </c>
      <c r="P1055" s="185">
        <f t="shared" si="96"/>
        <v>10044</v>
      </c>
      <c r="Q1055" s="143">
        <v>2023</v>
      </c>
      <c r="R1055" s="143" t="str">
        <f>IFERROR(VLOOKUP(G1055,'SOURCE COMPANY'!A:B, 2, FALSE), "")</f>
        <v>SIGNET</v>
      </c>
      <c r="S1055" s="143" t="str">
        <f>IFERROR(VLOOKUP(H1055,'CUSTOMER NAME'!A:B, 2, FALSE), "")</f>
        <v>HEALTHCARE PHARMA</v>
      </c>
    </row>
    <row r="1056" spans="1:19">
      <c r="A1056" s="191" t="s">
        <v>816</v>
      </c>
      <c r="B1056" s="191">
        <v>720</v>
      </c>
      <c r="C1056" s="191" t="s">
        <v>7</v>
      </c>
      <c r="D1056" s="191" t="s">
        <v>3399</v>
      </c>
      <c r="E1056" s="191">
        <v>14.25</v>
      </c>
      <c r="F1056" s="191" t="s">
        <v>9</v>
      </c>
      <c r="G1056" s="192" t="s">
        <v>2998</v>
      </c>
      <c r="H1056" s="191" t="s">
        <v>3400</v>
      </c>
      <c r="I1056" s="187" t="s">
        <v>3389</v>
      </c>
      <c r="J1056" s="184">
        <f>IF(F1056="USD", E1056, E1056 * IFERROR(VLOOKUP(F1056, EXCHANGE_RATE!A:B, 2, FALSE), "Currency not found"))</f>
        <v>14.25</v>
      </c>
      <c r="K1056" s="184">
        <f t="shared" si="94"/>
        <v>14.25</v>
      </c>
      <c r="L1056" s="184">
        <f>IF(C1056="MTS", B1056, B1056 * IFERROR(VLOOKUP(C1056, 'QTY_CONVERSIONS '!A:B, 2, FALSE), "Units not  found"))</f>
        <v>0.72</v>
      </c>
      <c r="M1056" s="185">
        <f t="shared" si="95"/>
        <v>10260</v>
      </c>
      <c r="N1056" s="143" t="str">
        <f>IFERROR(VLOOKUP(D1056, Product_Category!A:B, 2, FALSE), "Uncategorized")</f>
        <v>MCC</v>
      </c>
      <c r="O1056" s="186">
        <f t="shared" si="97"/>
        <v>14250</v>
      </c>
      <c r="P1056" s="185">
        <f t="shared" si="96"/>
        <v>10260</v>
      </c>
      <c r="Q1056" s="143">
        <v>2023</v>
      </c>
      <c r="R1056" s="143" t="str">
        <f>IFERROR(VLOOKUP(G1056,'SOURCE COMPANY'!A:B, 2, FALSE), "")</f>
        <v>SIGNET</v>
      </c>
      <c r="S1056" s="143" t="str">
        <f>IFERROR(VLOOKUP(H1056,'CUSTOMER NAME'!A:B, 2, FALSE), "")</f>
        <v>HEALTHCARE PHARMA</v>
      </c>
    </row>
    <row r="1057" spans="1:19">
      <c r="A1057" s="192" t="s">
        <v>1012</v>
      </c>
      <c r="B1057" s="192">
        <v>1</v>
      </c>
      <c r="C1057" s="192" t="s">
        <v>7</v>
      </c>
      <c r="D1057" s="192" t="s">
        <v>3706</v>
      </c>
      <c r="E1057" s="192">
        <v>0</v>
      </c>
      <c r="F1057" s="192" t="s">
        <v>9</v>
      </c>
      <c r="G1057" s="191" t="s">
        <v>3426</v>
      </c>
      <c r="H1057" s="192" t="s">
        <v>3810</v>
      </c>
      <c r="I1057" s="187" t="s">
        <v>3658</v>
      </c>
      <c r="J1057" s="184">
        <f>IF(F1057="USD", E1057, E1057 * IFERROR(VLOOKUP(F1057, EXCHANGE_RATE!A:B, 2, FALSE), "Currency not found"))</f>
        <v>0</v>
      </c>
      <c r="K1057" s="184">
        <f t="shared" si="94"/>
        <v>0</v>
      </c>
      <c r="L1057" s="184">
        <f>IF(C1057="MTS", B1057, B1057 * IFERROR(VLOOKUP(C1057, 'QTY_CONVERSIONS '!A:B, 2, FALSE), "Units not  found"))</f>
        <v>1E-3</v>
      </c>
      <c r="M1057" s="185">
        <f t="shared" si="95"/>
        <v>0</v>
      </c>
      <c r="N1057" s="143" t="str">
        <f>IFERROR(VLOOKUP(D1057, Product_Category!A:B, 2, FALSE), "Uncategorized")</f>
        <v>MCC</v>
      </c>
      <c r="O1057" s="186">
        <f t="shared" si="97"/>
        <v>0</v>
      </c>
      <c r="P1057" s="185">
        <f t="shared" si="96"/>
        <v>0</v>
      </c>
      <c r="Q1057" s="143">
        <v>2023</v>
      </c>
      <c r="R1057" s="143" t="str">
        <f>IFERROR(VLOOKUP(G1057,'SOURCE COMPANY'!A:B, 2, FALSE), "")</f>
        <v>SISCO Research Labs</v>
      </c>
      <c r="S1057" s="143" t="str">
        <f>IFERROR(VLOOKUP(H1057,'CUSTOMER NAME'!A:B, 2, FALSE), "")</f>
        <v>HELICON COMPANY</v>
      </c>
    </row>
    <row r="1058" spans="1:19">
      <c r="A1058" s="192" t="s">
        <v>1012</v>
      </c>
      <c r="B1058" s="192">
        <v>1</v>
      </c>
      <c r="C1058" s="192" t="s">
        <v>7</v>
      </c>
      <c r="D1058" s="192" t="s">
        <v>3706</v>
      </c>
      <c r="E1058" s="192">
        <v>3.72</v>
      </c>
      <c r="F1058" s="192" t="s">
        <v>9</v>
      </c>
      <c r="G1058" s="191" t="s">
        <v>3426</v>
      </c>
      <c r="H1058" s="192" t="s">
        <v>3810</v>
      </c>
      <c r="I1058" s="187" t="s">
        <v>3658</v>
      </c>
      <c r="J1058" s="184">
        <f>IF(F1058="USD", E1058, E1058 * IFERROR(VLOOKUP(F1058, EXCHANGE_RATE!A:B, 2, FALSE), "Currency not found"))</f>
        <v>3.72</v>
      </c>
      <c r="K1058" s="184">
        <f t="shared" si="94"/>
        <v>3.72</v>
      </c>
      <c r="L1058" s="184">
        <f>IF(C1058="MTS", B1058, B1058 * IFERROR(VLOOKUP(C1058, 'QTY_CONVERSIONS '!A:B, 2, FALSE), "Units not  found"))</f>
        <v>1E-3</v>
      </c>
      <c r="M1058" s="185">
        <f t="shared" si="95"/>
        <v>3.72</v>
      </c>
      <c r="N1058" s="143" t="str">
        <f>IFERROR(VLOOKUP(D1058, Product_Category!A:B, 2, FALSE), "Uncategorized")</f>
        <v>MCC</v>
      </c>
      <c r="O1058" s="186">
        <f t="shared" si="97"/>
        <v>3720</v>
      </c>
      <c r="P1058" s="185">
        <f t="shared" si="96"/>
        <v>3.72</v>
      </c>
      <c r="Q1058" s="143">
        <v>2023</v>
      </c>
      <c r="R1058" s="143" t="str">
        <f>IFERROR(VLOOKUP(G1058,'SOURCE COMPANY'!A:B, 2, FALSE), "")</f>
        <v>SISCO Research Labs</v>
      </c>
      <c r="S1058" s="143" t="str">
        <f>IFERROR(VLOOKUP(H1058,'CUSTOMER NAME'!A:B, 2, FALSE), "")</f>
        <v>HELICON COMPANY</v>
      </c>
    </row>
    <row r="1059" spans="1:19">
      <c r="A1059" s="87" t="s">
        <v>922</v>
      </c>
      <c r="B1059" s="87">
        <v>75</v>
      </c>
      <c r="C1059" s="87" t="s">
        <v>7</v>
      </c>
      <c r="D1059" s="87" t="s">
        <v>1253</v>
      </c>
      <c r="E1059" s="248">
        <v>2.073</v>
      </c>
      <c r="F1059" s="87" t="s">
        <v>1718</v>
      </c>
      <c r="G1059" s="85" t="s">
        <v>88</v>
      </c>
      <c r="H1059" s="87" t="s">
        <v>1254</v>
      </c>
      <c r="I1059" s="183" t="str">
        <f t="shared" ref="I1059:I1065" si="99">I1058</f>
        <v>November</v>
      </c>
      <c r="J1059" s="184">
        <f>IF(F1059="USD", E1059, E1059 * IFERROR(VLOOKUP(F1059, EXCHANGE_RATE!A:B, 2, FALSE), "Currency not found"))</f>
        <v>2.2181100000000002</v>
      </c>
      <c r="K1059" s="184">
        <f t="shared" si="94"/>
        <v>2.2199999999999998</v>
      </c>
      <c r="L1059" s="184">
        <f>IF(C1059="MTS", B1059, B1059 * IFERROR(VLOOKUP(C1059, 'QTY_CONVERSIONS '!A:B, 2, FALSE), "Units not  found"))</f>
        <v>7.4999999999999997E-2</v>
      </c>
      <c r="M1059" s="185">
        <f t="shared" si="95"/>
        <v>166.49999999999997</v>
      </c>
      <c r="N1059" s="143" t="str">
        <f>IFERROR(VLOOKUP(D1059, Product_Category!A:B, 2, FALSE), "Uncategorized")</f>
        <v>MCC</v>
      </c>
      <c r="O1059" s="186">
        <f t="shared" si="97"/>
        <v>2219.9999999999995</v>
      </c>
      <c r="P1059" s="185">
        <f t="shared" si="96"/>
        <v>166.49999999999997</v>
      </c>
      <c r="Q1059" s="143">
        <v>2023</v>
      </c>
      <c r="R1059" s="143" t="str">
        <f>IFERROR(VLOOKUP(G1059,'SOURCE COMPANY'!A:B, 2, FALSE), "")</f>
        <v>DFE PHARMA</v>
      </c>
      <c r="S1059" s="143" t="str">
        <f>IFERROR(VLOOKUP(H1059,'CUSTOMER NAME'!A:B, 2, FALSE), "")</f>
        <v>HELM DE MAXICO</v>
      </c>
    </row>
    <row r="1060" spans="1:19">
      <c r="A1060" s="87" t="s">
        <v>922</v>
      </c>
      <c r="B1060" s="87">
        <v>75</v>
      </c>
      <c r="C1060" s="87" t="s">
        <v>7</v>
      </c>
      <c r="D1060" s="87" t="s">
        <v>1157</v>
      </c>
      <c r="E1060" s="248">
        <v>2.073</v>
      </c>
      <c r="F1060" s="87" t="s">
        <v>1718</v>
      </c>
      <c r="G1060" s="85" t="s">
        <v>88</v>
      </c>
      <c r="H1060" s="87" t="s">
        <v>1254</v>
      </c>
      <c r="I1060" s="183" t="str">
        <f t="shared" si="99"/>
        <v>November</v>
      </c>
      <c r="J1060" s="184">
        <f>IF(F1060="USD", E1060, E1060 * IFERROR(VLOOKUP(F1060, EXCHANGE_RATE!A:B, 2, FALSE), "Currency not found"))</f>
        <v>2.2181100000000002</v>
      </c>
      <c r="K1060" s="184">
        <f t="shared" si="94"/>
        <v>2.2199999999999998</v>
      </c>
      <c r="L1060" s="184">
        <f>IF(C1060="MTS", B1060, B1060 * IFERROR(VLOOKUP(C1060, 'QTY_CONVERSIONS '!A:B, 2, FALSE), "Units not  found"))</f>
        <v>7.4999999999999997E-2</v>
      </c>
      <c r="M1060" s="185">
        <f t="shared" si="95"/>
        <v>166.49999999999997</v>
      </c>
      <c r="N1060" s="143" t="str">
        <f>IFERROR(VLOOKUP(D1060, Product_Category!A:B, 2, FALSE), "Uncategorized")</f>
        <v>MCC</v>
      </c>
      <c r="O1060" s="186">
        <f t="shared" si="97"/>
        <v>2219.9999999999995</v>
      </c>
      <c r="P1060" s="185">
        <f t="shared" si="96"/>
        <v>166.49999999999997</v>
      </c>
      <c r="Q1060" s="143">
        <v>2023</v>
      </c>
      <c r="R1060" s="143" t="str">
        <f>IFERROR(VLOOKUP(G1060,'SOURCE COMPANY'!A:B, 2, FALSE), "")</f>
        <v>DFE PHARMA</v>
      </c>
      <c r="S1060" s="143" t="str">
        <f>IFERROR(VLOOKUP(H1060,'CUSTOMER NAME'!A:B, 2, FALSE), "")</f>
        <v>HELM DE MAXICO</v>
      </c>
    </row>
    <row r="1061" spans="1:19">
      <c r="A1061" s="87" t="s">
        <v>1025</v>
      </c>
      <c r="B1061" s="189">
        <v>2000</v>
      </c>
      <c r="C1061" s="87" t="s">
        <v>7</v>
      </c>
      <c r="D1061" s="87" t="s">
        <v>19</v>
      </c>
      <c r="E1061" s="190">
        <v>4.25</v>
      </c>
      <c r="F1061" s="87" t="s">
        <v>9</v>
      </c>
      <c r="G1061" s="192" t="s">
        <v>2783</v>
      </c>
      <c r="H1061" s="87" t="s">
        <v>1587</v>
      </c>
      <c r="I1061" s="183" t="str">
        <f t="shared" si="99"/>
        <v>November</v>
      </c>
      <c r="J1061" s="184">
        <f>IF(F1061="USD", E1061, E1061 * IFERROR(VLOOKUP(F1061, EXCHANGE_RATE!A:B, 2, FALSE), "Currency not found"))</f>
        <v>4.25</v>
      </c>
      <c r="K1061" s="184">
        <f t="shared" si="94"/>
        <v>4.25</v>
      </c>
      <c r="L1061" s="184">
        <f>IF(C1061="MTS", B1061, B1061 * IFERROR(VLOOKUP(C1061, 'QTY_CONVERSIONS '!A:B, 2, FALSE), "Units not  found"))</f>
        <v>2</v>
      </c>
      <c r="M1061" s="185">
        <f t="shared" si="95"/>
        <v>8500</v>
      </c>
      <c r="N1061" s="143" t="str">
        <f>IFERROR(VLOOKUP(D1061, Product_Category!A:B, 2, FALSE), "Uncategorized")</f>
        <v>CMC</v>
      </c>
      <c r="O1061" s="186">
        <f t="shared" si="97"/>
        <v>4250</v>
      </c>
      <c r="P1061" s="185">
        <f t="shared" si="96"/>
        <v>8500</v>
      </c>
      <c r="Q1061" s="143">
        <v>2023</v>
      </c>
      <c r="R1061" s="143" t="str">
        <f>IFERROR(VLOOKUP(G1061,'SOURCE COMPANY'!A:B, 2, FALSE), "")</f>
        <v>Dhariyal Polymers</v>
      </c>
      <c r="S1061" s="143" t="str">
        <f>IFERROR(VLOOKUP(H1061,'CUSTOMER NAME'!A:B, 2, FALSE), "")</f>
        <v>HEMAS MANUFACTURING</v>
      </c>
    </row>
    <row r="1062" spans="1:19">
      <c r="A1062" s="87" t="s">
        <v>1025</v>
      </c>
      <c r="B1062" s="189">
        <v>2000</v>
      </c>
      <c r="C1062" s="87" t="s">
        <v>7</v>
      </c>
      <c r="D1062" s="87" t="s">
        <v>19</v>
      </c>
      <c r="E1062" s="190">
        <v>4.25</v>
      </c>
      <c r="F1062" s="87" t="s">
        <v>9</v>
      </c>
      <c r="G1062" s="192" t="s">
        <v>2783</v>
      </c>
      <c r="H1062" s="87" t="s">
        <v>1587</v>
      </c>
      <c r="I1062" s="183" t="str">
        <f t="shared" si="99"/>
        <v>November</v>
      </c>
      <c r="J1062" s="184">
        <f>IF(F1062="USD", E1062, E1062 * IFERROR(VLOOKUP(F1062, EXCHANGE_RATE!A:B, 2, FALSE), "Currency not found"))</f>
        <v>4.25</v>
      </c>
      <c r="K1062" s="184">
        <f t="shared" si="94"/>
        <v>4.25</v>
      </c>
      <c r="L1062" s="184">
        <f>IF(C1062="MTS", B1062, B1062 * IFERROR(VLOOKUP(C1062, 'QTY_CONVERSIONS '!A:B, 2, FALSE), "Units not  found"))</f>
        <v>2</v>
      </c>
      <c r="M1062" s="185">
        <f t="shared" si="95"/>
        <v>8500</v>
      </c>
      <c r="N1062" s="143" t="str">
        <f>IFERROR(VLOOKUP(D1062, Product_Category!A:B, 2, FALSE), "Uncategorized")</f>
        <v>CMC</v>
      </c>
      <c r="O1062" s="186">
        <f t="shared" si="97"/>
        <v>4250</v>
      </c>
      <c r="P1062" s="185">
        <f t="shared" si="96"/>
        <v>8500</v>
      </c>
      <c r="Q1062" s="143">
        <v>2023</v>
      </c>
      <c r="R1062" s="143" t="str">
        <f>IFERROR(VLOOKUP(G1062,'SOURCE COMPANY'!A:B, 2, FALSE), "")</f>
        <v>Dhariyal Polymers</v>
      </c>
      <c r="S1062" s="143" t="str">
        <f>IFERROR(VLOOKUP(H1062,'CUSTOMER NAME'!A:B, 2, FALSE), "")</f>
        <v>HEMAS MANUFACTURING</v>
      </c>
    </row>
    <row r="1063" spans="1:19">
      <c r="A1063" s="87" t="s">
        <v>1584</v>
      </c>
      <c r="B1063" s="87">
        <v>2000</v>
      </c>
      <c r="C1063" s="87" t="s">
        <v>7</v>
      </c>
      <c r="D1063" s="87" t="s">
        <v>19</v>
      </c>
      <c r="E1063" s="42">
        <v>4.5</v>
      </c>
      <c r="F1063" s="87" t="s">
        <v>9</v>
      </c>
      <c r="G1063" s="192" t="s">
        <v>2783</v>
      </c>
      <c r="H1063" s="87" t="s">
        <v>1587</v>
      </c>
      <c r="I1063" s="183" t="str">
        <f t="shared" si="99"/>
        <v>November</v>
      </c>
      <c r="J1063" s="184">
        <f>IF(F1063="USD", E1063, E1063 * IFERROR(VLOOKUP(F1063, EXCHANGE_RATE!A:B, 2, FALSE), "Currency not found"))</f>
        <v>4.5</v>
      </c>
      <c r="K1063" s="184">
        <f t="shared" si="94"/>
        <v>4.5</v>
      </c>
      <c r="L1063" s="184">
        <f>IF(C1063="MTS", B1063, B1063 * IFERROR(VLOOKUP(C1063, 'QTY_CONVERSIONS '!A:B, 2, FALSE), "Units not  found"))</f>
        <v>2</v>
      </c>
      <c r="M1063" s="185">
        <f t="shared" si="95"/>
        <v>9000</v>
      </c>
      <c r="N1063" s="143" t="str">
        <f>IFERROR(VLOOKUP(D1063, Product_Category!A:B, 2, FALSE), "Uncategorized")</f>
        <v>CMC</v>
      </c>
      <c r="O1063" s="186">
        <f t="shared" si="97"/>
        <v>4500</v>
      </c>
      <c r="P1063" s="185">
        <f t="shared" si="96"/>
        <v>9000</v>
      </c>
      <c r="Q1063" s="143">
        <v>2023</v>
      </c>
      <c r="R1063" s="143" t="str">
        <f>IFERROR(VLOOKUP(G1063,'SOURCE COMPANY'!A:B, 2, FALSE), "")</f>
        <v>Dhariyal Polymers</v>
      </c>
      <c r="S1063" s="143" t="str">
        <f>IFERROR(VLOOKUP(H1063,'CUSTOMER NAME'!A:B, 2, FALSE), "")</f>
        <v>HEMAS MANUFACTURING</v>
      </c>
    </row>
    <row r="1064" spans="1:19">
      <c r="A1064" s="85" t="s">
        <v>731</v>
      </c>
      <c r="B1064" s="85">
        <v>2000</v>
      </c>
      <c r="C1064" s="85" t="s">
        <v>7</v>
      </c>
      <c r="D1064" s="85" t="s">
        <v>19</v>
      </c>
      <c r="E1064" s="248">
        <v>4.75</v>
      </c>
      <c r="F1064" s="85" t="s">
        <v>9</v>
      </c>
      <c r="G1064" s="192" t="s">
        <v>2783</v>
      </c>
      <c r="H1064" s="85" t="s">
        <v>735</v>
      </c>
      <c r="I1064" s="183" t="str">
        <f t="shared" si="99"/>
        <v>November</v>
      </c>
      <c r="J1064" s="184">
        <f>IF(F1064="USD", E1064, E1064 * IFERROR(VLOOKUP(F1064, EXCHANGE_RATE!A:B, 2, FALSE), "Currency not found"))</f>
        <v>4.75</v>
      </c>
      <c r="K1064" s="184">
        <f t="shared" si="94"/>
        <v>4.75</v>
      </c>
      <c r="L1064" s="184">
        <f>IF(C1064="MTS", B1064, B1064 * IFERROR(VLOOKUP(C1064, 'QTY_CONVERSIONS '!A:B, 2, FALSE), "Units not  found"))</f>
        <v>2</v>
      </c>
      <c r="M1064" s="185">
        <f t="shared" si="95"/>
        <v>9500</v>
      </c>
      <c r="N1064" s="143" t="str">
        <f>IFERROR(VLOOKUP(D1064, Product_Category!A:B, 2, FALSE), "Uncategorized")</f>
        <v>CMC</v>
      </c>
      <c r="O1064" s="186">
        <f t="shared" si="97"/>
        <v>4750</v>
      </c>
      <c r="P1064" s="185">
        <f t="shared" si="96"/>
        <v>9500</v>
      </c>
      <c r="Q1064" s="143">
        <v>2023</v>
      </c>
      <c r="R1064" s="143" t="str">
        <f>IFERROR(VLOOKUP(G1064,'SOURCE COMPANY'!A:B, 2, FALSE), "")</f>
        <v>Dhariyal Polymers</v>
      </c>
      <c r="S1064" s="143" t="str">
        <f>IFERROR(VLOOKUP(H1064,'CUSTOMER NAME'!A:B, 2, FALSE), "")</f>
        <v>HEMAS MANUFACTURING</v>
      </c>
    </row>
    <row r="1065" spans="1:19">
      <c r="A1065" s="85" t="s">
        <v>1025</v>
      </c>
      <c r="B1065" s="85">
        <v>1000</v>
      </c>
      <c r="C1065" s="85" t="s">
        <v>7</v>
      </c>
      <c r="D1065" s="85" t="s">
        <v>19</v>
      </c>
      <c r="E1065" s="248">
        <v>3.4199316</v>
      </c>
      <c r="F1065" s="85" t="s">
        <v>9</v>
      </c>
      <c r="G1065" s="192" t="s">
        <v>2783</v>
      </c>
      <c r="H1065" s="85" t="s">
        <v>1026</v>
      </c>
      <c r="I1065" s="183" t="str">
        <f t="shared" si="99"/>
        <v>November</v>
      </c>
      <c r="J1065" s="184">
        <f>IF(F1065="USD", E1065, E1065 * IFERROR(VLOOKUP(F1065, EXCHANGE_RATE!A:B, 2, FALSE), "Currency not found"))</f>
        <v>3.4199316</v>
      </c>
      <c r="K1065" s="184">
        <f t="shared" si="94"/>
        <v>3.42</v>
      </c>
      <c r="L1065" s="184">
        <f>IF(C1065="MTS", B1065, B1065 * IFERROR(VLOOKUP(C1065, 'QTY_CONVERSIONS '!A:B, 2, FALSE), "Units not  found"))</f>
        <v>1</v>
      </c>
      <c r="M1065" s="185">
        <f t="shared" si="95"/>
        <v>3420</v>
      </c>
      <c r="N1065" s="143" t="str">
        <f>IFERROR(VLOOKUP(D1065, Product_Category!A:B, 2, FALSE), "Uncategorized")</f>
        <v>CMC</v>
      </c>
      <c r="O1065" s="186">
        <f t="shared" si="97"/>
        <v>3420</v>
      </c>
      <c r="P1065" s="185">
        <f t="shared" si="96"/>
        <v>3420</v>
      </c>
      <c r="Q1065" s="143">
        <v>2023</v>
      </c>
      <c r="R1065" s="143" t="str">
        <f>IFERROR(VLOOKUP(G1065,'SOURCE COMPANY'!A:B, 2, FALSE), "")</f>
        <v>Dhariyal Polymers</v>
      </c>
      <c r="S1065" s="143" t="str">
        <f>IFERROR(VLOOKUP(H1065,'CUSTOMER NAME'!A:B, 2, FALSE), "")</f>
        <v>HEMAS MANUFACTURING</v>
      </c>
    </row>
    <row r="1066" spans="1:19">
      <c r="A1066" s="192" t="s">
        <v>1025</v>
      </c>
      <c r="B1066" s="192">
        <v>1000</v>
      </c>
      <c r="C1066" s="192" t="s">
        <v>7</v>
      </c>
      <c r="D1066" s="192" t="s">
        <v>19</v>
      </c>
      <c r="E1066" s="192">
        <v>4.1500000000000004</v>
      </c>
      <c r="F1066" s="192" t="s">
        <v>9</v>
      </c>
      <c r="G1066" s="192" t="s">
        <v>2783</v>
      </c>
      <c r="H1066" s="192" t="s">
        <v>3533</v>
      </c>
      <c r="I1066" s="187" t="s">
        <v>3658</v>
      </c>
      <c r="J1066" s="184">
        <f>IF(F1066="USD", E1066, E1066 * IFERROR(VLOOKUP(F1066, EXCHANGE_RATE!A:B, 2, FALSE), "Currency not found"))</f>
        <v>4.1500000000000004</v>
      </c>
      <c r="K1066" s="184">
        <f t="shared" si="94"/>
        <v>4.1500000000000004</v>
      </c>
      <c r="L1066" s="184">
        <f>IF(C1066="MTS", B1066, B1066 * IFERROR(VLOOKUP(C1066, 'QTY_CONVERSIONS '!A:B, 2, FALSE), "Units not  found"))</f>
        <v>1</v>
      </c>
      <c r="M1066" s="185">
        <f t="shared" si="95"/>
        <v>4150</v>
      </c>
      <c r="N1066" s="143" t="str">
        <f>IFERROR(VLOOKUP(D1066, Product_Category!A:B, 2, FALSE), "Uncategorized")</f>
        <v>CMC</v>
      </c>
      <c r="O1066" s="186">
        <f t="shared" si="97"/>
        <v>4150</v>
      </c>
      <c r="P1066" s="185">
        <f t="shared" si="96"/>
        <v>4150</v>
      </c>
      <c r="Q1066" s="143">
        <v>2023</v>
      </c>
      <c r="R1066" s="143" t="str">
        <f>IFERROR(VLOOKUP(G1066,'SOURCE COMPANY'!A:B, 2, FALSE), "")</f>
        <v>Dhariyal Polymers</v>
      </c>
      <c r="S1066" s="143" t="str">
        <f>IFERROR(VLOOKUP(H1066,'CUSTOMER NAME'!A:B, 2, FALSE), "")</f>
        <v>HEMAS MANUFACTURING</v>
      </c>
    </row>
    <row r="1067" spans="1:19">
      <c r="A1067" s="191" t="s">
        <v>1025</v>
      </c>
      <c r="B1067" s="191">
        <v>2000</v>
      </c>
      <c r="C1067" s="191" t="s">
        <v>7</v>
      </c>
      <c r="D1067" s="191" t="s">
        <v>19</v>
      </c>
      <c r="E1067" s="191">
        <v>4.25</v>
      </c>
      <c r="F1067" s="191" t="s">
        <v>9</v>
      </c>
      <c r="G1067" s="192" t="s">
        <v>2783</v>
      </c>
      <c r="H1067" s="191" t="s">
        <v>3533</v>
      </c>
      <c r="I1067" s="187" t="s">
        <v>3389</v>
      </c>
      <c r="J1067" s="184">
        <f>IF(F1067="USD", E1067, E1067 * IFERROR(VLOOKUP(F1067, EXCHANGE_RATE!A:B, 2, FALSE), "Currency not found"))</f>
        <v>4.25</v>
      </c>
      <c r="K1067" s="184">
        <f t="shared" si="94"/>
        <v>4.25</v>
      </c>
      <c r="L1067" s="184">
        <f>IF(C1067="MTS", B1067, B1067 * IFERROR(VLOOKUP(C1067, 'QTY_CONVERSIONS '!A:B, 2, FALSE), "Units not  found"))</f>
        <v>2</v>
      </c>
      <c r="M1067" s="185">
        <f t="shared" si="95"/>
        <v>8500</v>
      </c>
      <c r="N1067" s="143" t="str">
        <f>IFERROR(VLOOKUP(D1067, Product_Category!A:B, 2, FALSE), "Uncategorized")</f>
        <v>CMC</v>
      </c>
      <c r="O1067" s="186">
        <f t="shared" si="97"/>
        <v>4250</v>
      </c>
      <c r="P1067" s="185">
        <f t="shared" si="96"/>
        <v>8500</v>
      </c>
      <c r="Q1067" s="143">
        <v>2023</v>
      </c>
      <c r="R1067" s="143" t="str">
        <f>IFERROR(VLOOKUP(G1067,'SOURCE COMPANY'!A:B, 2, FALSE), "")</f>
        <v>Dhariyal Polymers</v>
      </c>
      <c r="S1067" s="143" t="str">
        <f>IFERROR(VLOOKUP(H1067,'CUSTOMER NAME'!A:B, 2, FALSE), "")</f>
        <v>HEMAS MANUFACTURING</v>
      </c>
    </row>
    <row r="1068" spans="1:19">
      <c r="A1068" s="192" t="s">
        <v>1025</v>
      </c>
      <c r="B1068" s="192">
        <v>2000</v>
      </c>
      <c r="C1068" s="192" t="s">
        <v>7</v>
      </c>
      <c r="D1068" s="192" t="s">
        <v>798</v>
      </c>
      <c r="E1068" s="192">
        <v>3.94</v>
      </c>
      <c r="F1068" s="192" t="s">
        <v>9</v>
      </c>
      <c r="G1068" s="192" t="s">
        <v>2783</v>
      </c>
      <c r="H1068" s="192" t="s">
        <v>3979</v>
      </c>
      <c r="I1068" s="187" t="s">
        <v>3893</v>
      </c>
      <c r="J1068" s="184">
        <f>IF(F1068="USD", E1068, E1068 * IFERROR(VLOOKUP(F1068, EXCHANGE_RATE!A:B, 2, FALSE), "Currency not found"))</f>
        <v>3.94</v>
      </c>
      <c r="K1068" s="184">
        <f t="shared" si="94"/>
        <v>3.94</v>
      </c>
      <c r="L1068" s="184">
        <f>IF(C1068="MTS", B1068, B1068 * IFERROR(VLOOKUP(C1068, 'QTY_CONVERSIONS '!A:B, 2, FALSE), "Units not  found"))</f>
        <v>2</v>
      </c>
      <c r="M1068" s="185">
        <f t="shared" si="95"/>
        <v>7880</v>
      </c>
      <c r="N1068" s="143" t="str">
        <f>IFERROR(VLOOKUP(D1068, Product_Category!A:B, 2, FALSE), "Uncategorized")</f>
        <v>CMC</v>
      </c>
      <c r="O1068" s="186">
        <f t="shared" si="97"/>
        <v>3940</v>
      </c>
      <c r="P1068" s="185">
        <f t="shared" si="96"/>
        <v>7880</v>
      </c>
      <c r="Q1068" s="143">
        <v>2023</v>
      </c>
      <c r="R1068" s="143" t="str">
        <f>IFERROR(VLOOKUP(G1068,'SOURCE COMPANY'!A:B, 2, FALSE), "")</f>
        <v>Dhariyal Polymers</v>
      </c>
      <c r="S1068" s="143" t="str">
        <f>IFERROR(VLOOKUP(H1068,'CUSTOMER NAME'!A:B, 2, FALSE), "")</f>
        <v>HEMAS MANUFACTURING</v>
      </c>
    </row>
    <row r="1069" spans="1:19">
      <c r="A1069" s="191" t="s">
        <v>988</v>
      </c>
      <c r="B1069" s="191">
        <v>1000</v>
      </c>
      <c r="C1069" s="191" t="s">
        <v>7</v>
      </c>
      <c r="D1069" s="191" t="s">
        <v>3048</v>
      </c>
      <c r="E1069" s="191">
        <v>8.5</v>
      </c>
      <c r="F1069" s="191" t="s">
        <v>9</v>
      </c>
      <c r="G1069" s="192" t="s">
        <v>59</v>
      </c>
      <c r="H1069" s="191" t="s">
        <v>3514</v>
      </c>
      <c r="I1069" s="187" t="s">
        <v>3389</v>
      </c>
      <c r="J1069" s="184">
        <f>IF(F1069="USD", E1069, E1069 * IFERROR(VLOOKUP(F1069, EXCHANGE_RATE!A:B, 2, FALSE), "Currency not found"))</f>
        <v>8.5</v>
      </c>
      <c r="K1069" s="184">
        <f t="shared" si="94"/>
        <v>8.5</v>
      </c>
      <c r="L1069" s="184">
        <f>IF(C1069="MTS", B1069, B1069 * IFERROR(VLOOKUP(C1069, 'QTY_CONVERSIONS '!A:B, 2, FALSE), "Units not  found"))</f>
        <v>1</v>
      </c>
      <c r="M1069" s="185">
        <f t="shared" si="95"/>
        <v>8500</v>
      </c>
      <c r="N1069" s="143" t="str">
        <f>IFERROR(VLOOKUP(D1069, Product_Category!A:B, 2, FALSE), "Uncategorized")</f>
        <v>CROSCARMELLOSE SODIUM</v>
      </c>
      <c r="O1069" s="186">
        <f t="shared" si="97"/>
        <v>8500</v>
      </c>
      <c r="P1069" s="185">
        <f t="shared" si="96"/>
        <v>8500</v>
      </c>
      <c r="Q1069" s="143">
        <v>2023</v>
      </c>
      <c r="R1069" s="143" t="str">
        <f>IFERROR(VLOOKUP(G1069,'SOURCE COMPANY'!A:B, 2, FALSE), "")</f>
        <v>JRS PHARMA</v>
      </c>
      <c r="S1069" s="143" t="str">
        <f>IFERROR(VLOOKUP(H1069,'CUSTOMER NAME'!A:B, 2, FALSE), "")</f>
        <v>HICON PHARMA</v>
      </c>
    </row>
    <row r="1070" spans="1:19">
      <c r="A1070" s="192" t="s">
        <v>988</v>
      </c>
      <c r="B1070" s="192">
        <v>2500</v>
      </c>
      <c r="C1070" s="192" t="s">
        <v>7</v>
      </c>
      <c r="D1070" s="192" t="s">
        <v>3063</v>
      </c>
      <c r="E1070" s="192">
        <v>2.57</v>
      </c>
      <c r="F1070" s="192" t="s">
        <v>9</v>
      </c>
      <c r="G1070" s="85" t="s">
        <v>549</v>
      </c>
      <c r="H1070" s="192" t="s">
        <v>2018</v>
      </c>
      <c r="I1070" s="187" t="s">
        <v>3658</v>
      </c>
      <c r="J1070" s="184">
        <f>IF(F1070="USD", E1070, E1070 * IFERROR(VLOOKUP(F1070, EXCHANGE_RATE!A:B, 2, FALSE), "Currency not found"))</f>
        <v>2.57</v>
      </c>
      <c r="K1070" s="184">
        <f t="shared" si="94"/>
        <v>2.57</v>
      </c>
      <c r="L1070" s="184">
        <f>IF(C1070="MTS", B1070, B1070 * IFERROR(VLOOKUP(C1070, 'QTY_CONVERSIONS '!A:B, 2, FALSE), "Units not  found"))</f>
        <v>2.5</v>
      </c>
      <c r="M1070" s="185">
        <f t="shared" si="95"/>
        <v>6425</v>
      </c>
      <c r="N1070" s="143" t="str">
        <f>IFERROR(VLOOKUP(D1070, Product_Category!A:B, 2, FALSE), "Uncategorized")</f>
        <v>MCC</v>
      </c>
      <c r="O1070" s="186">
        <f t="shared" si="97"/>
        <v>2570</v>
      </c>
      <c r="P1070" s="185">
        <f t="shared" si="96"/>
        <v>6425</v>
      </c>
      <c r="Q1070" s="143">
        <v>2023</v>
      </c>
      <c r="R1070" s="143" t="str">
        <f>IFERROR(VLOOKUP(G1070,'SOURCE COMPANY'!A:B, 2, FALSE), "")</f>
        <v>DIP CHEM</v>
      </c>
      <c r="S1070" s="143" t="str">
        <f>IFERROR(VLOOKUP(H1070,'CUSTOMER NAME'!A:B, 2, FALSE), "")</f>
        <v>HILTON PHARMA</v>
      </c>
    </row>
    <row r="1071" spans="1:19">
      <c r="A1071" s="192" t="s">
        <v>988</v>
      </c>
      <c r="B1071" s="192">
        <v>7500</v>
      </c>
      <c r="C1071" s="192" t="s">
        <v>7</v>
      </c>
      <c r="D1071" s="192" t="s">
        <v>3050</v>
      </c>
      <c r="E1071" s="192">
        <v>2.57</v>
      </c>
      <c r="F1071" s="192" t="s">
        <v>9</v>
      </c>
      <c r="G1071" s="85" t="s">
        <v>549</v>
      </c>
      <c r="H1071" s="192" t="s">
        <v>2018</v>
      </c>
      <c r="I1071" s="187" t="s">
        <v>3658</v>
      </c>
      <c r="J1071" s="184">
        <f>IF(F1071="USD", E1071, E1071 * IFERROR(VLOOKUP(F1071, EXCHANGE_RATE!A:B, 2, FALSE), "Currency not found"))</f>
        <v>2.57</v>
      </c>
      <c r="K1071" s="184">
        <f t="shared" si="94"/>
        <v>2.57</v>
      </c>
      <c r="L1071" s="184">
        <f>IF(C1071="MTS", B1071, B1071 * IFERROR(VLOOKUP(C1071, 'QTY_CONVERSIONS '!A:B, 2, FALSE), "Units not  found"))</f>
        <v>7.5</v>
      </c>
      <c r="M1071" s="185">
        <f t="shared" si="95"/>
        <v>19275</v>
      </c>
      <c r="N1071" s="143" t="str">
        <f>IFERROR(VLOOKUP(D1071, Product_Category!A:B, 2, FALSE), "Uncategorized")</f>
        <v>MCC</v>
      </c>
      <c r="O1071" s="186">
        <f t="shared" si="97"/>
        <v>2570</v>
      </c>
      <c r="P1071" s="185">
        <f t="shared" si="96"/>
        <v>19275</v>
      </c>
      <c r="Q1071" s="143">
        <v>2023</v>
      </c>
      <c r="R1071" s="143" t="str">
        <f>IFERROR(VLOOKUP(G1071,'SOURCE COMPANY'!A:B, 2, FALSE), "")</f>
        <v>DIP CHEM</v>
      </c>
      <c r="S1071" s="143" t="str">
        <f>IFERROR(VLOOKUP(H1071,'CUSTOMER NAME'!A:B, 2, FALSE), "")</f>
        <v>HILTON PHARMA</v>
      </c>
    </row>
    <row r="1072" spans="1:19">
      <c r="A1072" s="87" t="s">
        <v>988</v>
      </c>
      <c r="B1072" s="189">
        <v>500</v>
      </c>
      <c r="C1072" s="87" t="s">
        <v>7</v>
      </c>
      <c r="D1072" s="87" t="s">
        <v>553</v>
      </c>
      <c r="E1072" s="194">
        <v>9</v>
      </c>
      <c r="F1072" s="87" t="s">
        <v>9</v>
      </c>
      <c r="G1072" s="85" t="s">
        <v>549</v>
      </c>
      <c r="H1072" s="87" t="s">
        <v>2018</v>
      </c>
      <c r="I1072" s="183" t="str">
        <f>I1071</f>
        <v>November</v>
      </c>
      <c r="J1072" s="184">
        <f>IF(F1072="USD", E1072, E1072 * IFERROR(VLOOKUP(F1072, EXCHANGE_RATE!A:B, 2, FALSE), "Currency not found"))</f>
        <v>9</v>
      </c>
      <c r="K1072" s="184">
        <f t="shared" si="94"/>
        <v>9</v>
      </c>
      <c r="L1072" s="184">
        <f>IF(C1072="MTS", B1072, B1072 * IFERROR(VLOOKUP(C1072, 'QTY_CONVERSIONS '!A:B, 2, FALSE), "Units not  found"))</f>
        <v>0.5</v>
      </c>
      <c r="M1072" s="185">
        <f t="shared" si="95"/>
        <v>4500</v>
      </c>
      <c r="N1072" s="143" t="str">
        <f>IFERROR(VLOOKUP(D1072, Product_Category!A:B, 2, FALSE), "Uncategorized")</f>
        <v>CROSCARMELLOSE SODIUM</v>
      </c>
      <c r="O1072" s="186">
        <f t="shared" si="97"/>
        <v>9000</v>
      </c>
      <c r="P1072" s="185">
        <f t="shared" si="96"/>
        <v>4500</v>
      </c>
      <c r="Q1072" s="143">
        <v>2023</v>
      </c>
      <c r="R1072" s="143" t="str">
        <f>IFERROR(VLOOKUP(G1072,'SOURCE COMPANY'!A:B, 2, FALSE), "")</f>
        <v>DIP CHEM</v>
      </c>
      <c r="S1072" s="143" t="str">
        <f>IFERROR(VLOOKUP(H1072,'CUSTOMER NAME'!A:B, 2, FALSE), "")</f>
        <v>HILTON PHARMA</v>
      </c>
    </row>
    <row r="1073" spans="1:19">
      <c r="A1073" s="191" t="s">
        <v>988</v>
      </c>
      <c r="B1073" s="191">
        <v>2000</v>
      </c>
      <c r="C1073" s="191" t="s">
        <v>7</v>
      </c>
      <c r="D1073" s="191" t="s">
        <v>3063</v>
      </c>
      <c r="E1073" s="191">
        <v>2.57</v>
      </c>
      <c r="F1073" s="191" t="s">
        <v>9</v>
      </c>
      <c r="G1073" s="85" t="s">
        <v>549</v>
      </c>
      <c r="H1073" s="191" t="s">
        <v>2018</v>
      </c>
      <c r="I1073" s="187" t="s">
        <v>3034</v>
      </c>
      <c r="J1073" s="184">
        <f>IF(F1073="USD", E1073, E1073 * IFERROR(VLOOKUP(F1073, EXCHANGE_RATE!A:B, 2, FALSE), "Currency not found"))</f>
        <v>2.57</v>
      </c>
      <c r="K1073" s="184">
        <f t="shared" si="94"/>
        <v>2.57</v>
      </c>
      <c r="L1073" s="184">
        <f>IF(C1073="MTS", B1073, B1073 * IFERROR(VLOOKUP(C1073, 'QTY_CONVERSIONS '!A:B, 2, FALSE), "Units not  found"))</f>
        <v>2</v>
      </c>
      <c r="M1073" s="185">
        <f t="shared" si="95"/>
        <v>5140</v>
      </c>
      <c r="N1073" s="143" t="str">
        <f>IFERROR(VLOOKUP(D1073, Product_Category!A:B, 2, FALSE), "Uncategorized")</f>
        <v>MCC</v>
      </c>
      <c r="O1073" s="186">
        <f t="shared" si="97"/>
        <v>2570</v>
      </c>
      <c r="P1073" s="185">
        <f t="shared" si="96"/>
        <v>5140</v>
      </c>
      <c r="Q1073" s="143">
        <v>2023</v>
      </c>
      <c r="R1073" s="143" t="str">
        <f>IFERROR(VLOOKUP(G1073,'SOURCE COMPANY'!A:B, 2, FALSE), "")</f>
        <v>DIP CHEM</v>
      </c>
      <c r="S1073" s="143" t="str">
        <f>IFERROR(VLOOKUP(H1073,'CUSTOMER NAME'!A:B, 2, FALSE), "")</f>
        <v>HILTON PHARMA</v>
      </c>
    </row>
    <row r="1074" spans="1:19">
      <c r="A1074" s="191" t="s">
        <v>988</v>
      </c>
      <c r="B1074" s="191">
        <v>5000</v>
      </c>
      <c r="C1074" s="191" t="s">
        <v>7</v>
      </c>
      <c r="D1074" s="191" t="s">
        <v>3050</v>
      </c>
      <c r="E1074" s="191">
        <v>2.57</v>
      </c>
      <c r="F1074" s="191" t="s">
        <v>9</v>
      </c>
      <c r="G1074" s="85" t="s">
        <v>549</v>
      </c>
      <c r="H1074" s="191" t="s">
        <v>2018</v>
      </c>
      <c r="I1074" s="187" t="s">
        <v>3034</v>
      </c>
      <c r="J1074" s="184">
        <f>IF(F1074="USD", E1074, E1074 * IFERROR(VLOOKUP(F1074, EXCHANGE_RATE!A:B, 2, FALSE), "Currency not found"))</f>
        <v>2.57</v>
      </c>
      <c r="K1074" s="184">
        <f t="shared" si="94"/>
        <v>2.57</v>
      </c>
      <c r="L1074" s="184">
        <f>IF(C1074="MTS", B1074, B1074 * IFERROR(VLOOKUP(C1074, 'QTY_CONVERSIONS '!A:B, 2, FALSE), "Units not  found"))</f>
        <v>5</v>
      </c>
      <c r="M1074" s="185">
        <f t="shared" si="95"/>
        <v>12850</v>
      </c>
      <c r="N1074" s="143" t="str">
        <f>IFERROR(VLOOKUP(D1074, Product_Category!A:B, 2, FALSE), "Uncategorized")</f>
        <v>MCC</v>
      </c>
      <c r="O1074" s="186">
        <f t="shared" si="97"/>
        <v>2570</v>
      </c>
      <c r="P1074" s="185">
        <f t="shared" si="96"/>
        <v>12850</v>
      </c>
      <c r="Q1074" s="143">
        <v>2023</v>
      </c>
      <c r="R1074" s="143" t="str">
        <f>IFERROR(VLOOKUP(G1074,'SOURCE COMPANY'!A:B, 2, FALSE), "")</f>
        <v>DIP CHEM</v>
      </c>
      <c r="S1074" s="143" t="str">
        <f>IFERROR(VLOOKUP(H1074,'CUSTOMER NAME'!A:B, 2, FALSE), "")</f>
        <v>HILTON PHARMA</v>
      </c>
    </row>
    <row r="1075" spans="1:19">
      <c r="A1075" s="87" t="s">
        <v>988</v>
      </c>
      <c r="B1075" s="21">
        <v>2500</v>
      </c>
      <c r="C1075" s="87" t="s">
        <v>7</v>
      </c>
      <c r="D1075" s="87" t="s">
        <v>1310</v>
      </c>
      <c r="E1075" s="41">
        <v>2.57</v>
      </c>
      <c r="F1075" s="87" t="s">
        <v>9</v>
      </c>
      <c r="G1075" s="85" t="s">
        <v>549</v>
      </c>
      <c r="H1075" s="87" t="s">
        <v>2018</v>
      </c>
      <c r="I1075" s="183" t="str">
        <f>I1074</f>
        <v>September</v>
      </c>
      <c r="J1075" s="184">
        <f>IF(F1075="USD", E1075, E1075 * IFERROR(VLOOKUP(F1075, EXCHANGE_RATE!A:B, 2, FALSE), "Currency not found"))</f>
        <v>2.57</v>
      </c>
      <c r="K1075" s="184">
        <f t="shared" si="94"/>
        <v>2.57</v>
      </c>
      <c r="L1075" s="184">
        <f>IF(C1075="MTS", B1075, B1075 * IFERROR(VLOOKUP(C1075, 'QTY_CONVERSIONS '!A:B, 2, FALSE), "Units not  found"))</f>
        <v>2.5</v>
      </c>
      <c r="M1075" s="185">
        <f t="shared" si="95"/>
        <v>6425</v>
      </c>
      <c r="N1075" s="143" t="str">
        <f>IFERROR(VLOOKUP(D1075, Product_Category!A:B, 2, FALSE), "Uncategorized")</f>
        <v>MCC</v>
      </c>
      <c r="O1075" s="186">
        <f t="shared" si="97"/>
        <v>2570</v>
      </c>
      <c r="P1075" s="185">
        <f t="shared" si="96"/>
        <v>6425</v>
      </c>
      <c r="Q1075" s="143">
        <v>2023</v>
      </c>
      <c r="R1075" s="143" t="str">
        <f>IFERROR(VLOOKUP(G1075,'SOURCE COMPANY'!A:B, 2, FALSE), "")</f>
        <v>DIP CHEM</v>
      </c>
      <c r="S1075" s="143" t="str">
        <f>IFERROR(VLOOKUP(H1075,'CUSTOMER NAME'!A:B, 2, FALSE), "")</f>
        <v>HILTON PHARMA</v>
      </c>
    </row>
    <row r="1076" spans="1:19">
      <c r="A1076" s="87" t="s">
        <v>988</v>
      </c>
      <c r="B1076" s="21">
        <v>7500</v>
      </c>
      <c r="C1076" s="87" t="s">
        <v>7</v>
      </c>
      <c r="D1076" s="87" t="s">
        <v>1205</v>
      </c>
      <c r="E1076" s="41">
        <v>2.57</v>
      </c>
      <c r="F1076" s="87" t="s">
        <v>9</v>
      </c>
      <c r="G1076" s="85" t="s">
        <v>549</v>
      </c>
      <c r="H1076" s="87" t="s">
        <v>2018</v>
      </c>
      <c r="I1076" s="183" t="str">
        <f>I1075</f>
        <v>September</v>
      </c>
      <c r="J1076" s="184">
        <f>IF(F1076="USD", E1076, E1076 * IFERROR(VLOOKUP(F1076, EXCHANGE_RATE!A:B, 2, FALSE), "Currency not found"))</f>
        <v>2.57</v>
      </c>
      <c r="K1076" s="184">
        <f t="shared" si="94"/>
        <v>2.57</v>
      </c>
      <c r="L1076" s="184">
        <f>IF(C1076="MTS", B1076, B1076 * IFERROR(VLOOKUP(C1076, 'QTY_CONVERSIONS '!A:B, 2, FALSE), "Units not  found"))</f>
        <v>7.5</v>
      </c>
      <c r="M1076" s="185">
        <f t="shared" si="95"/>
        <v>19275</v>
      </c>
      <c r="N1076" s="143" t="str">
        <f>IFERROR(VLOOKUP(D1076, Product_Category!A:B, 2, FALSE), "Uncategorized")</f>
        <v>MCC</v>
      </c>
      <c r="O1076" s="186">
        <f t="shared" si="97"/>
        <v>2570</v>
      </c>
      <c r="P1076" s="185">
        <f t="shared" si="96"/>
        <v>19275</v>
      </c>
      <c r="Q1076" s="143">
        <v>2023</v>
      </c>
      <c r="R1076" s="143" t="str">
        <f>IFERROR(VLOOKUP(G1076,'SOURCE COMPANY'!A:B, 2, FALSE), "")</f>
        <v>DIP CHEM</v>
      </c>
      <c r="S1076" s="143" t="str">
        <f>IFERROR(VLOOKUP(H1076,'CUSTOMER NAME'!A:B, 2, FALSE), "")</f>
        <v>HILTON PHARMA</v>
      </c>
    </row>
    <row r="1077" spans="1:19">
      <c r="A1077" s="192" t="s">
        <v>988</v>
      </c>
      <c r="B1077" s="192">
        <v>2000</v>
      </c>
      <c r="C1077" s="192" t="s">
        <v>7</v>
      </c>
      <c r="D1077" s="192" t="s">
        <v>2809</v>
      </c>
      <c r="E1077" s="192">
        <v>2.57</v>
      </c>
      <c r="F1077" s="192" t="s">
        <v>9</v>
      </c>
      <c r="G1077" s="85" t="s">
        <v>549</v>
      </c>
      <c r="H1077" s="192" t="s">
        <v>2018</v>
      </c>
      <c r="I1077" s="187" t="s">
        <v>2670</v>
      </c>
      <c r="J1077" s="184">
        <f>IF(F1077="USD", E1077, E1077 * IFERROR(VLOOKUP(F1077, EXCHANGE_RATE!A:B, 2, FALSE), "Currency not found"))</f>
        <v>2.57</v>
      </c>
      <c r="K1077" s="184">
        <f t="shared" si="94"/>
        <v>2.57</v>
      </c>
      <c r="L1077" s="184">
        <f>IF(C1077="MTS", B1077, B1077 * IFERROR(VLOOKUP(C1077, 'QTY_CONVERSIONS '!A:B, 2, FALSE), "Units not  found"))</f>
        <v>2</v>
      </c>
      <c r="M1077" s="185">
        <f t="shared" si="95"/>
        <v>5140</v>
      </c>
      <c r="N1077" s="143" t="str">
        <f>IFERROR(VLOOKUP(D1077, Product_Category!A:B, 2, FALSE), "Uncategorized")</f>
        <v>MCC</v>
      </c>
      <c r="O1077" s="186">
        <f t="shared" si="97"/>
        <v>2570</v>
      </c>
      <c r="P1077" s="185">
        <f t="shared" si="96"/>
        <v>5140</v>
      </c>
      <c r="Q1077" s="143">
        <v>2023</v>
      </c>
      <c r="R1077" s="143" t="str">
        <f>IFERROR(VLOOKUP(G1077,'SOURCE COMPANY'!A:B, 2, FALSE), "")</f>
        <v>DIP CHEM</v>
      </c>
      <c r="S1077" s="143" t="str">
        <f>IFERROR(VLOOKUP(H1077,'CUSTOMER NAME'!A:B, 2, FALSE), "")</f>
        <v>HILTON PHARMA</v>
      </c>
    </row>
    <row r="1078" spans="1:19">
      <c r="A1078" s="87" t="s">
        <v>988</v>
      </c>
      <c r="B1078" s="21">
        <v>5000</v>
      </c>
      <c r="C1078" s="87" t="s">
        <v>7</v>
      </c>
      <c r="D1078" s="87" t="s">
        <v>1606</v>
      </c>
      <c r="E1078" s="41">
        <v>2.57</v>
      </c>
      <c r="F1078" s="87" t="s">
        <v>9</v>
      </c>
      <c r="G1078" s="85" t="s">
        <v>549</v>
      </c>
      <c r="H1078" s="87" t="s">
        <v>2018</v>
      </c>
      <c r="I1078" s="183" t="str">
        <f>I1077</f>
        <v>August</v>
      </c>
      <c r="J1078" s="184">
        <f>IF(F1078="USD", E1078, E1078 * IFERROR(VLOOKUP(F1078, EXCHANGE_RATE!A:B, 2, FALSE), "Currency not found"))</f>
        <v>2.57</v>
      </c>
      <c r="K1078" s="184">
        <f t="shared" si="94"/>
        <v>2.57</v>
      </c>
      <c r="L1078" s="184">
        <f>IF(C1078="MTS", B1078, B1078 * IFERROR(VLOOKUP(C1078, 'QTY_CONVERSIONS '!A:B, 2, FALSE), "Units not  found"))</f>
        <v>5</v>
      </c>
      <c r="M1078" s="185">
        <f t="shared" si="95"/>
        <v>12850</v>
      </c>
      <c r="N1078" s="143" t="str">
        <f>IFERROR(VLOOKUP(D1078, Product_Category!A:B, 2, FALSE), "Uncategorized")</f>
        <v>MCC</v>
      </c>
      <c r="O1078" s="186">
        <f t="shared" si="97"/>
        <v>2570</v>
      </c>
      <c r="P1078" s="185">
        <f t="shared" si="96"/>
        <v>12850</v>
      </c>
      <c r="Q1078" s="143">
        <v>2023</v>
      </c>
      <c r="R1078" s="143" t="str">
        <f>IFERROR(VLOOKUP(G1078,'SOURCE COMPANY'!A:B, 2, FALSE), "")</f>
        <v>DIP CHEM</v>
      </c>
      <c r="S1078" s="143" t="str">
        <f>IFERROR(VLOOKUP(H1078,'CUSTOMER NAME'!A:B, 2, FALSE), "")</f>
        <v>HILTON PHARMA</v>
      </c>
    </row>
    <row r="1079" spans="1:19">
      <c r="A1079" s="191" t="s">
        <v>988</v>
      </c>
      <c r="B1079" s="191">
        <v>1500</v>
      </c>
      <c r="C1079" s="191" t="s">
        <v>7</v>
      </c>
      <c r="D1079" s="191" t="s">
        <v>3048</v>
      </c>
      <c r="E1079" s="191">
        <v>9</v>
      </c>
      <c r="F1079" s="191" t="s">
        <v>9</v>
      </c>
      <c r="G1079" s="85" t="s">
        <v>549</v>
      </c>
      <c r="H1079" s="191" t="s">
        <v>2018</v>
      </c>
      <c r="I1079" s="187" t="s">
        <v>3034</v>
      </c>
      <c r="J1079" s="184">
        <f>IF(F1079="USD", E1079, E1079 * IFERROR(VLOOKUP(F1079, EXCHANGE_RATE!A:B, 2, FALSE), "Currency not found"))</f>
        <v>9</v>
      </c>
      <c r="K1079" s="184">
        <f t="shared" si="94"/>
        <v>9</v>
      </c>
      <c r="L1079" s="184">
        <f>IF(C1079="MTS", B1079, B1079 * IFERROR(VLOOKUP(C1079, 'QTY_CONVERSIONS '!A:B, 2, FALSE), "Units not  found"))</f>
        <v>1.5</v>
      </c>
      <c r="M1079" s="185">
        <f t="shared" si="95"/>
        <v>13500</v>
      </c>
      <c r="N1079" s="143" t="str">
        <f>IFERROR(VLOOKUP(D1079, Product_Category!A:B, 2, FALSE), "Uncategorized")</f>
        <v>CROSCARMELLOSE SODIUM</v>
      </c>
      <c r="O1079" s="186">
        <f t="shared" si="97"/>
        <v>9000</v>
      </c>
      <c r="P1079" s="185">
        <f t="shared" si="96"/>
        <v>13500</v>
      </c>
      <c r="Q1079" s="143">
        <v>2023</v>
      </c>
      <c r="R1079" s="143" t="str">
        <f>IFERROR(VLOOKUP(G1079,'SOURCE COMPANY'!A:B, 2, FALSE), "")</f>
        <v>DIP CHEM</v>
      </c>
      <c r="S1079" s="143" t="str">
        <f>IFERROR(VLOOKUP(H1079,'CUSTOMER NAME'!A:B, 2, FALSE), "")</f>
        <v>HILTON PHARMA</v>
      </c>
    </row>
    <row r="1080" spans="1:19">
      <c r="A1080" s="191" t="s">
        <v>988</v>
      </c>
      <c r="B1080" s="191">
        <v>2000</v>
      </c>
      <c r="C1080" s="191" t="s">
        <v>7</v>
      </c>
      <c r="D1080" s="191" t="s">
        <v>3048</v>
      </c>
      <c r="E1080" s="191">
        <v>9</v>
      </c>
      <c r="F1080" s="191" t="s">
        <v>9</v>
      </c>
      <c r="G1080" s="85" t="s">
        <v>549</v>
      </c>
      <c r="H1080" s="191" t="s">
        <v>2018</v>
      </c>
      <c r="I1080" s="187" t="s">
        <v>3034</v>
      </c>
      <c r="J1080" s="184">
        <f>IF(F1080="USD", E1080, E1080 * IFERROR(VLOOKUP(F1080, EXCHANGE_RATE!A:B, 2, FALSE), "Currency not found"))</f>
        <v>9</v>
      </c>
      <c r="K1080" s="184">
        <f t="shared" si="94"/>
        <v>9</v>
      </c>
      <c r="L1080" s="184">
        <f>IF(C1080="MTS", B1080, B1080 * IFERROR(VLOOKUP(C1080, 'QTY_CONVERSIONS '!A:B, 2, FALSE), "Units not  found"))</f>
        <v>2</v>
      </c>
      <c r="M1080" s="185">
        <f t="shared" si="95"/>
        <v>18000</v>
      </c>
      <c r="N1080" s="143" t="str">
        <f>IFERROR(VLOOKUP(D1080, Product_Category!A:B, 2, FALSE), "Uncategorized")</f>
        <v>CROSCARMELLOSE SODIUM</v>
      </c>
      <c r="O1080" s="186">
        <f t="shared" si="97"/>
        <v>9000</v>
      </c>
      <c r="P1080" s="185">
        <f t="shared" si="96"/>
        <v>18000</v>
      </c>
      <c r="Q1080" s="143">
        <v>2023</v>
      </c>
      <c r="R1080" s="143" t="str">
        <f>IFERROR(VLOOKUP(G1080,'SOURCE COMPANY'!A:B, 2, FALSE), "")</f>
        <v>DIP CHEM</v>
      </c>
      <c r="S1080" s="143" t="str">
        <f>IFERROR(VLOOKUP(H1080,'CUSTOMER NAME'!A:B, 2, FALSE), "")</f>
        <v>HILTON PHARMA</v>
      </c>
    </row>
    <row r="1081" spans="1:19">
      <c r="A1081" s="87" t="s">
        <v>852</v>
      </c>
      <c r="B1081" s="21">
        <v>1000</v>
      </c>
      <c r="C1081" s="87" t="s">
        <v>7</v>
      </c>
      <c r="D1081" s="87" t="s">
        <v>564</v>
      </c>
      <c r="E1081" s="41">
        <v>4.4000000000000004</v>
      </c>
      <c r="F1081" s="87" t="s">
        <v>9</v>
      </c>
      <c r="G1081" s="87" t="s">
        <v>509</v>
      </c>
      <c r="H1081" s="87" t="s">
        <v>510</v>
      </c>
      <c r="I1081" s="183" t="str">
        <f>I1080</f>
        <v>September</v>
      </c>
      <c r="J1081" s="184">
        <f>IF(F1081="USD", E1081, E1081 * IFERROR(VLOOKUP(F1081, EXCHANGE_RATE!A:B, 2, FALSE), "Currency not found"))</f>
        <v>4.4000000000000004</v>
      </c>
      <c r="K1081" s="184">
        <f t="shared" si="94"/>
        <v>4.4000000000000004</v>
      </c>
      <c r="L1081" s="184">
        <f>IF(C1081="MTS", B1081, B1081 * IFERROR(VLOOKUP(C1081, 'QTY_CONVERSIONS '!A:B, 2, FALSE), "Units not  found"))</f>
        <v>1</v>
      </c>
      <c r="M1081" s="185">
        <f t="shared" si="95"/>
        <v>4400</v>
      </c>
      <c r="N1081" s="143" t="str">
        <f>IFERROR(VLOOKUP(D1081, Product_Category!A:B, 2, FALSE), "Uncategorized")</f>
        <v>CROSCARMELLOSE SODIUM</v>
      </c>
      <c r="O1081" s="186">
        <f t="shared" si="97"/>
        <v>4400</v>
      </c>
      <c r="P1081" s="185">
        <f t="shared" si="96"/>
        <v>4400</v>
      </c>
      <c r="Q1081" s="143">
        <v>2023</v>
      </c>
      <c r="R1081" s="143" t="str">
        <f>IFERROR(VLOOKUP(G1081,'SOURCE COMPANY'!A:B, 2, FALSE), "")</f>
        <v>JAI RADHE SALES</v>
      </c>
      <c r="S1081" s="143" t="str">
        <f>IFERROR(VLOOKUP(H1081,'CUSTOMER NAME'!A:B, 2, FALSE), "")</f>
        <v>TO THE ORDER</v>
      </c>
    </row>
    <row r="1082" spans="1:19">
      <c r="A1082" s="87" t="s">
        <v>852</v>
      </c>
      <c r="B1082" s="21">
        <v>1000</v>
      </c>
      <c r="C1082" s="87" t="s">
        <v>7</v>
      </c>
      <c r="D1082" s="87" t="s">
        <v>564</v>
      </c>
      <c r="E1082" s="41">
        <v>4.4000000000000004</v>
      </c>
      <c r="F1082" s="87" t="s">
        <v>9</v>
      </c>
      <c r="G1082" s="87" t="s">
        <v>509</v>
      </c>
      <c r="H1082" s="87" t="s">
        <v>510</v>
      </c>
      <c r="I1082" s="183" t="str">
        <f>I1081</f>
        <v>September</v>
      </c>
      <c r="J1082" s="184">
        <f>IF(F1082="USD", E1082, E1082 * IFERROR(VLOOKUP(F1082, EXCHANGE_RATE!A:B, 2, FALSE), "Currency not found"))</f>
        <v>4.4000000000000004</v>
      </c>
      <c r="K1082" s="184">
        <f t="shared" si="94"/>
        <v>4.4000000000000004</v>
      </c>
      <c r="L1082" s="184">
        <f>IF(C1082="MTS", B1082, B1082 * IFERROR(VLOOKUP(C1082, 'QTY_CONVERSIONS '!A:B, 2, FALSE), "Units not  found"))</f>
        <v>1</v>
      </c>
      <c r="M1082" s="185">
        <f t="shared" si="95"/>
        <v>4400</v>
      </c>
      <c r="N1082" s="143" t="str">
        <f>IFERROR(VLOOKUP(D1082, Product_Category!A:B, 2, FALSE), "Uncategorized")</f>
        <v>CROSCARMELLOSE SODIUM</v>
      </c>
      <c r="O1082" s="186">
        <f t="shared" si="97"/>
        <v>4400</v>
      </c>
      <c r="P1082" s="185">
        <f t="shared" si="96"/>
        <v>4400</v>
      </c>
      <c r="Q1082" s="143">
        <v>2023</v>
      </c>
      <c r="R1082" s="143" t="str">
        <f>IFERROR(VLOOKUP(G1082,'SOURCE COMPANY'!A:B, 2, FALSE), "")</f>
        <v>JAI RADHE SALES</v>
      </c>
      <c r="S1082" s="143" t="str">
        <f>IFERROR(VLOOKUP(H1082,'CUSTOMER NAME'!A:B, 2, FALSE), "")</f>
        <v>TO THE ORDER</v>
      </c>
    </row>
    <row r="1083" spans="1:19">
      <c r="A1083" s="192" t="s">
        <v>230</v>
      </c>
      <c r="B1083" s="192">
        <v>1</v>
      </c>
      <c r="C1083" s="192" t="s">
        <v>7</v>
      </c>
      <c r="D1083" s="192" t="s">
        <v>798</v>
      </c>
      <c r="E1083" s="192">
        <v>6.68</v>
      </c>
      <c r="F1083" s="192" t="s">
        <v>9</v>
      </c>
      <c r="G1083" s="192" t="s">
        <v>3144</v>
      </c>
      <c r="H1083" s="192" t="s">
        <v>3144</v>
      </c>
      <c r="I1083" s="187" t="s">
        <v>3893</v>
      </c>
      <c r="J1083" s="184">
        <f>IF(F1083="USD", E1083, E1083 * IFERROR(VLOOKUP(F1083, EXCHANGE_RATE!A:B, 2, FALSE), "Currency not found"))</f>
        <v>6.68</v>
      </c>
      <c r="K1083" s="184">
        <f t="shared" si="94"/>
        <v>6.68</v>
      </c>
      <c r="L1083" s="184">
        <f>IF(C1083="MTS", B1083, B1083 * IFERROR(VLOOKUP(C1083, 'QTY_CONVERSIONS '!A:B, 2, FALSE), "Units not  found"))</f>
        <v>1E-3</v>
      </c>
      <c r="M1083" s="185">
        <f t="shared" si="95"/>
        <v>6.68</v>
      </c>
      <c r="N1083" s="143" t="str">
        <f>IFERROR(VLOOKUP(D1083, Product_Category!A:B, 2, FALSE), "Uncategorized")</f>
        <v>CMC</v>
      </c>
      <c r="O1083" s="186">
        <f t="shared" si="97"/>
        <v>6680</v>
      </c>
      <c r="P1083" s="185">
        <f t="shared" si="96"/>
        <v>6.68</v>
      </c>
      <c r="Q1083" s="143">
        <v>2023</v>
      </c>
      <c r="R1083" s="143" t="str">
        <f>IFERROR(VLOOKUP(G1083,'SOURCE COMPANY'!A:B, 2, FALSE), "")</f>
        <v>HIMEDIA LABS</v>
      </c>
      <c r="S1083" s="143" t="str">
        <f>IFERROR(VLOOKUP(H1083,'CUSTOMER NAME'!A:B, 2, FALSE), "")</f>
        <v>HIMEDIA LABS</v>
      </c>
    </row>
    <row r="1084" spans="1:19">
      <c r="A1084" s="87" t="s">
        <v>860</v>
      </c>
      <c r="B1084" s="87">
        <v>25</v>
      </c>
      <c r="C1084" s="87" t="s">
        <v>7</v>
      </c>
      <c r="D1084" s="87" t="s">
        <v>33</v>
      </c>
      <c r="E1084" s="248">
        <v>29.61</v>
      </c>
      <c r="F1084" s="87" t="s">
        <v>9</v>
      </c>
      <c r="G1084" s="192" t="s">
        <v>853</v>
      </c>
      <c r="H1084" s="87" t="s">
        <v>510</v>
      </c>
      <c r="I1084" s="183" t="s">
        <v>2560</v>
      </c>
      <c r="J1084" s="184">
        <f>IF(F1084="USD", E1084, E1084 * IFERROR(VLOOKUP(F1084, EXCHANGE_RATE!A:B, 2, FALSE), "Currency not found"))</f>
        <v>29.61</v>
      </c>
      <c r="K1084" s="184">
        <f t="shared" si="94"/>
        <v>29.61</v>
      </c>
      <c r="L1084" s="184">
        <f>IF(C1084="MTS", B1084, B1084 * IFERROR(VLOOKUP(C1084, 'QTY_CONVERSIONS '!A:B, 2, FALSE), "Units not  found"))</f>
        <v>2.5000000000000001E-2</v>
      </c>
      <c r="M1084" s="185">
        <f t="shared" si="95"/>
        <v>740.25</v>
      </c>
      <c r="N1084" s="143" t="str">
        <f>IFERROR(VLOOKUP(D1084, Product_Category!A:B, 2, FALSE), "Uncategorized")</f>
        <v>CMC</v>
      </c>
      <c r="O1084" s="186">
        <f t="shared" si="97"/>
        <v>29610</v>
      </c>
      <c r="P1084" s="185">
        <f t="shared" si="96"/>
        <v>740.25</v>
      </c>
      <c r="Q1084" s="143">
        <v>2023</v>
      </c>
      <c r="R1084" s="143" t="str">
        <f>IFERROR(VLOOKUP(G1084,'SOURCE COMPANY'!A:B, 2, FALSE), "")</f>
        <v>GEMINI EXPORTS</v>
      </c>
      <c r="S1084" s="143" t="str">
        <f>IFERROR(VLOOKUP(H1084,'CUSTOMER NAME'!A:B, 2, FALSE), "")</f>
        <v>TO THE ORDER</v>
      </c>
    </row>
    <row r="1085" spans="1:19">
      <c r="A1085" s="191" t="s">
        <v>929</v>
      </c>
      <c r="B1085" s="191">
        <v>175</v>
      </c>
      <c r="C1085" s="191" t="s">
        <v>7</v>
      </c>
      <c r="D1085" s="191" t="s">
        <v>3048</v>
      </c>
      <c r="E1085" s="191">
        <v>2.35</v>
      </c>
      <c r="F1085" s="191" t="s">
        <v>9</v>
      </c>
      <c r="G1085" s="192" t="s">
        <v>4181</v>
      </c>
      <c r="H1085" s="191" t="s">
        <v>3165</v>
      </c>
      <c r="I1085" s="187" t="s">
        <v>3034</v>
      </c>
      <c r="J1085" s="184">
        <f>IF(F1085="USD", E1085, E1085 * IFERROR(VLOOKUP(F1085, EXCHANGE_RATE!A:B, 2, FALSE), "Currency not found"))</f>
        <v>2.35</v>
      </c>
      <c r="K1085" s="184">
        <f t="shared" si="94"/>
        <v>2.35</v>
      </c>
      <c r="L1085" s="184">
        <f>IF(C1085="MTS", B1085, B1085 * IFERROR(VLOOKUP(C1085, 'QTY_CONVERSIONS '!A:B, 2, FALSE), "Units not  found"))</f>
        <v>0.17500000000000002</v>
      </c>
      <c r="M1085" s="185">
        <f t="shared" si="95"/>
        <v>411.25</v>
      </c>
      <c r="N1085" s="143" t="str">
        <f>IFERROR(VLOOKUP(D1085, Product_Category!A:B, 2, FALSE), "Uncategorized")</f>
        <v>CROSCARMELLOSE SODIUM</v>
      </c>
      <c r="O1085" s="186">
        <f t="shared" si="97"/>
        <v>2350</v>
      </c>
      <c r="P1085" s="185">
        <f t="shared" si="96"/>
        <v>411.25000000000006</v>
      </c>
      <c r="Q1085" s="143">
        <v>2023</v>
      </c>
      <c r="R1085" s="143" t="str">
        <f>IFERROR(VLOOKUP(G1085,'SOURCE COMPANY'!A:B, 2, FALSE), "")</f>
        <v>Juharmal &amp; co</v>
      </c>
      <c r="S1085" s="143" t="str">
        <f>IFERROR(VLOOKUP(H1085,'CUSTOMER NAME'!A:B, 2, FALSE), "")</f>
        <v>HUKAM PHARMA</v>
      </c>
    </row>
    <row r="1086" spans="1:19">
      <c r="A1086" s="191" t="s">
        <v>929</v>
      </c>
      <c r="B1086" s="191">
        <v>250</v>
      </c>
      <c r="C1086" s="191" t="s">
        <v>7</v>
      </c>
      <c r="D1086" s="191" t="s">
        <v>657</v>
      </c>
      <c r="E1086" s="191">
        <v>0.86</v>
      </c>
      <c r="F1086" s="191" t="s">
        <v>9</v>
      </c>
      <c r="G1086" s="192" t="s">
        <v>4181</v>
      </c>
      <c r="H1086" s="191" t="s">
        <v>3165</v>
      </c>
      <c r="I1086" s="187" t="s">
        <v>3034</v>
      </c>
      <c r="J1086" s="184">
        <f>IF(F1086="USD", E1086, E1086 * IFERROR(VLOOKUP(F1086, EXCHANGE_RATE!A:B, 2, FALSE), "Currency not found"))</f>
        <v>0.86</v>
      </c>
      <c r="K1086" s="184">
        <f t="shared" si="94"/>
        <v>0.86</v>
      </c>
      <c r="L1086" s="184">
        <f>IF(C1086="MTS", B1086, B1086 * IFERROR(VLOOKUP(C1086, 'QTY_CONVERSIONS '!A:B, 2, FALSE), "Units not  found"))</f>
        <v>0.25</v>
      </c>
      <c r="M1086" s="185">
        <f t="shared" si="95"/>
        <v>215</v>
      </c>
      <c r="N1086" s="143" t="str">
        <f>IFERROR(VLOOKUP(D1086, Product_Category!A:B, 2, FALSE), "Uncategorized")</f>
        <v>SSG</v>
      </c>
      <c r="O1086" s="186">
        <f t="shared" si="97"/>
        <v>860</v>
      </c>
      <c r="P1086" s="185">
        <f t="shared" si="96"/>
        <v>215</v>
      </c>
      <c r="Q1086" s="143">
        <v>2023</v>
      </c>
      <c r="R1086" s="143" t="str">
        <f>IFERROR(VLOOKUP(G1086,'SOURCE COMPANY'!A:B, 2, FALSE), "")</f>
        <v>Juharmal &amp; co</v>
      </c>
      <c r="S1086" s="143" t="str">
        <f>IFERROR(VLOOKUP(H1086,'CUSTOMER NAME'!A:B, 2, FALSE), "")</f>
        <v>HUKAM PHARMA</v>
      </c>
    </row>
    <row r="1087" spans="1:19">
      <c r="A1087" s="192" t="s">
        <v>1242</v>
      </c>
      <c r="B1087" s="192">
        <v>5000</v>
      </c>
      <c r="C1087" s="192" t="s">
        <v>7</v>
      </c>
      <c r="D1087" s="192" t="s">
        <v>266</v>
      </c>
      <c r="E1087" s="192">
        <v>2.1</v>
      </c>
      <c r="F1087" s="192" t="s">
        <v>9</v>
      </c>
      <c r="G1087" s="192" t="s">
        <v>3781</v>
      </c>
      <c r="H1087" s="192" t="s">
        <v>3782</v>
      </c>
      <c r="I1087" s="187" t="s">
        <v>3658</v>
      </c>
      <c r="J1087" s="184">
        <f>IF(F1087="USD", E1087, E1087 * IFERROR(VLOOKUP(F1087, EXCHANGE_RATE!A:B, 2, FALSE), "Currency not found"))</f>
        <v>2.1</v>
      </c>
      <c r="K1087" s="184">
        <f t="shared" si="94"/>
        <v>2.1</v>
      </c>
      <c r="L1087" s="184">
        <f>IF(C1087="MTS", B1087, B1087 * IFERROR(VLOOKUP(C1087, 'QTY_CONVERSIONS '!A:B, 2, FALSE), "Units not  found"))</f>
        <v>5</v>
      </c>
      <c r="M1087" s="185">
        <f t="shared" si="95"/>
        <v>10500</v>
      </c>
      <c r="N1087" s="143" t="str">
        <f>IFERROR(VLOOKUP(D1087, Product_Category!A:B, 2, FALSE), "Uncategorized")</f>
        <v>MCC</v>
      </c>
      <c r="O1087" s="186">
        <f t="shared" si="97"/>
        <v>2100</v>
      </c>
      <c r="P1087" s="185">
        <f t="shared" si="96"/>
        <v>10500</v>
      </c>
      <c r="Q1087" s="143">
        <v>2023</v>
      </c>
      <c r="R1087" s="143" t="str">
        <f>IFERROR(VLOOKUP(G1087,'SOURCE COMPANY'!A:B, 2, FALSE), "")</f>
        <v>J B KHOKHANI</v>
      </c>
      <c r="S1087" s="143" t="str">
        <f>IFERROR(VLOOKUP(H1087,'CUSTOMER NAME'!A:B, 2, FALSE), "")</f>
        <v>Human Pharma Tartus</v>
      </c>
    </row>
    <row r="1088" spans="1:19">
      <c r="A1088" s="192" t="s">
        <v>1242</v>
      </c>
      <c r="B1088" s="192">
        <v>15000</v>
      </c>
      <c r="C1088" s="192" t="s">
        <v>7</v>
      </c>
      <c r="D1088" s="192" t="s">
        <v>266</v>
      </c>
      <c r="E1088" s="192">
        <v>2</v>
      </c>
      <c r="F1088" s="192" t="s">
        <v>9</v>
      </c>
      <c r="G1088" s="192" t="s">
        <v>3781</v>
      </c>
      <c r="H1088" s="192" t="s">
        <v>3782</v>
      </c>
      <c r="I1088" s="187" t="s">
        <v>3658</v>
      </c>
      <c r="J1088" s="184">
        <f>IF(F1088="USD", E1088, E1088 * IFERROR(VLOOKUP(F1088, EXCHANGE_RATE!A:B, 2, FALSE), "Currency not found"))</f>
        <v>2</v>
      </c>
      <c r="K1088" s="184">
        <f t="shared" si="94"/>
        <v>2</v>
      </c>
      <c r="L1088" s="184">
        <f>IF(C1088="MTS", B1088, B1088 * IFERROR(VLOOKUP(C1088, 'QTY_CONVERSIONS '!A:B, 2, FALSE), "Units not  found"))</f>
        <v>15</v>
      </c>
      <c r="M1088" s="185">
        <f t="shared" si="95"/>
        <v>30000</v>
      </c>
      <c r="N1088" s="143" t="str">
        <f>IFERROR(VLOOKUP(D1088, Product_Category!A:B, 2, FALSE), "Uncategorized")</f>
        <v>MCC</v>
      </c>
      <c r="O1088" s="186">
        <f t="shared" si="97"/>
        <v>2000</v>
      </c>
      <c r="P1088" s="185">
        <f t="shared" si="96"/>
        <v>30000</v>
      </c>
      <c r="Q1088" s="143">
        <v>2023</v>
      </c>
      <c r="R1088" s="143" t="str">
        <f>IFERROR(VLOOKUP(G1088,'SOURCE COMPANY'!A:B, 2, FALSE), "")</f>
        <v>J B KHOKHANI</v>
      </c>
      <c r="S1088" s="143" t="str">
        <f>IFERROR(VLOOKUP(H1088,'CUSTOMER NAME'!A:B, 2, FALSE), "")</f>
        <v>Human Pharma Tartus</v>
      </c>
    </row>
    <row r="1089" spans="1:19">
      <c r="A1089" s="87" t="s">
        <v>172</v>
      </c>
      <c r="B1089" s="21">
        <v>3600</v>
      </c>
      <c r="C1089" s="87" t="s">
        <v>7</v>
      </c>
      <c r="D1089" s="87" t="s">
        <v>1102</v>
      </c>
      <c r="E1089" s="41">
        <v>13.8</v>
      </c>
      <c r="F1089" s="87" t="s">
        <v>9</v>
      </c>
      <c r="G1089" s="87" t="s">
        <v>2222</v>
      </c>
      <c r="H1089" s="87" t="s">
        <v>2223</v>
      </c>
      <c r="I1089" s="183" t="str">
        <f>I1088</f>
        <v>November</v>
      </c>
      <c r="J1089" s="184">
        <f>IF(F1089="USD", E1089, E1089 * IFERROR(VLOOKUP(F1089, EXCHANGE_RATE!A:B, 2, FALSE), "Currency not found"))</f>
        <v>13.8</v>
      </c>
      <c r="K1089" s="184">
        <f t="shared" si="94"/>
        <v>13.8</v>
      </c>
      <c r="L1089" s="184">
        <f>IF(C1089="MTS", B1089, B1089 * IFERROR(VLOOKUP(C1089, 'QTY_CONVERSIONS '!A:B, 2, FALSE), "Units not  found"))</f>
        <v>3.6</v>
      </c>
      <c r="M1089" s="185">
        <f t="shared" si="95"/>
        <v>49680</v>
      </c>
      <c r="N1089" s="143" t="str">
        <f>IFERROR(VLOOKUP(D1089, Product_Category!A:B, 2, FALSE), "Uncategorized")</f>
        <v>MAGNESIUM STEARATE</v>
      </c>
      <c r="O1089" s="186">
        <f t="shared" si="97"/>
        <v>13800</v>
      </c>
      <c r="P1089" s="185">
        <f t="shared" si="96"/>
        <v>49680</v>
      </c>
      <c r="Q1089" s="143">
        <v>2023</v>
      </c>
      <c r="R1089" s="143" t="str">
        <f>IFERROR(VLOOKUP(G1089,'SOURCE COMPANY'!A:B, 2, FALSE), "")</f>
        <v>ATUL LIMITED</v>
      </c>
      <c r="S1089" s="143" t="str">
        <f>IFERROR(VLOOKUP(H1089,'CUSTOMER NAME'!A:B, 2, FALSE), "")</f>
        <v>HUNTSMAN ADV</v>
      </c>
    </row>
    <row r="1090" spans="1:19">
      <c r="A1090" s="87" t="s">
        <v>1329</v>
      </c>
      <c r="B1090" s="87">
        <v>1000</v>
      </c>
      <c r="C1090" s="87" t="s">
        <v>7</v>
      </c>
      <c r="D1090" s="87" t="s">
        <v>1331</v>
      </c>
      <c r="E1090" s="248">
        <v>3.3</v>
      </c>
      <c r="F1090" s="87" t="s">
        <v>1718</v>
      </c>
      <c r="G1090" s="85" t="s">
        <v>88</v>
      </c>
      <c r="H1090" s="87" t="s">
        <v>1332</v>
      </c>
      <c r="I1090" s="183" t="str">
        <f>I1089</f>
        <v>November</v>
      </c>
      <c r="J1090" s="184">
        <f>IF(F1090="USD", E1090, E1090 * IFERROR(VLOOKUP(F1090, EXCHANGE_RATE!A:B, 2, FALSE), "Currency not found"))</f>
        <v>3.5310000000000001</v>
      </c>
      <c r="K1090" s="184">
        <f t="shared" ref="K1090:K1153" si="100">ROUNDUP(J1090,2)</f>
        <v>3.5399999999999996</v>
      </c>
      <c r="L1090" s="184">
        <f>IF(C1090="MTS", B1090, B1090 * IFERROR(VLOOKUP(C1090, 'QTY_CONVERSIONS '!A:B, 2, FALSE), "Units not  found"))</f>
        <v>1</v>
      </c>
      <c r="M1090" s="185">
        <f t="shared" ref="M1090:M1153" si="101">B1090*K1090</f>
        <v>3539.9999999999995</v>
      </c>
      <c r="N1090" s="143" t="str">
        <f>IFERROR(VLOOKUP(D1090, Product_Category!A:B, 2, FALSE), "Uncategorized")</f>
        <v>MCC</v>
      </c>
      <c r="O1090" s="186">
        <f t="shared" si="97"/>
        <v>3539.9999999999995</v>
      </c>
      <c r="P1090" s="185">
        <f t="shared" ref="P1090:P1153" si="102">L1090*O1090</f>
        <v>3539.9999999999995</v>
      </c>
      <c r="Q1090" s="143">
        <v>2023</v>
      </c>
      <c r="R1090" s="143" t="str">
        <f>IFERROR(VLOOKUP(G1090,'SOURCE COMPANY'!A:B, 2, FALSE), "")</f>
        <v>DFE PHARMA</v>
      </c>
      <c r="S1090" s="143" t="str">
        <f>IFERROR(VLOOKUP(H1090,'CUSTOMER NAME'!A:B, 2, FALSE), "")</f>
        <v>HWA IL PHARMA</v>
      </c>
    </row>
    <row r="1091" spans="1:19">
      <c r="A1091" s="192" t="s">
        <v>988</v>
      </c>
      <c r="B1091" s="192">
        <v>1000</v>
      </c>
      <c r="C1091" s="192" t="s">
        <v>7</v>
      </c>
      <c r="D1091" s="192" t="s">
        <v>3688</v>
      </c>
      <c r="E1091" s="192">
        <v>1.9</v>
      </c>
      <c r="F1091" s="192" t="s">
        <v>9</v>
      </c>
      <c r="G1091" s="192" t="s">
        <v>870</v>
      </c>
      <c r="H1091" s="192" t="s">
        <v>3803</v>
      </c>
      <c r="I1091" s="187" t="s">
        <v>3658</v>
      </c>
      <c r="J1091" s="184">
        <f>IF(F1091="USD", E1091, E1091 * IFERROR(VLOOKUP(F1091, EXCHANGE_RATE!A:B, 2, FALSE), "Currency not found"))</f>
        <v>1.9</v>
      </c>
      <c r="K1091" s="184">
        <f t="shared" si="100"/>
        <v>1.9</v>
      </c>
      <c r="L1091" s="184">
        <f>IF(C1091="MTS", B1091, B1091 * IFERROR(VLOOKUP(C1091, 'QTY_CONVERSIONS '!A:B, 2, FALSE), "Units not  found"))</f>
        <v>1</v>
      </c>
      <c r="M1091" s="185">
        <f t="shared" si="101"/>
        <v>1900</v>
      </c>
      <c r="N1091" s="143" t="str">
        <f>IFERROR(VLOOKUP(D1091, Product_Category!A:B, 2, FALSE), "Uncategorized")</f>
        <v>MAGNESIUM STEARATE</v>
      </c>
      <c r="O1091" s="186">
        <f t="shared" ref="O1091:O1154" si="103">K1091*1000</f>
        <v>1900</v>
      </c>
      <c r="P1091" s="185">
        <f t="shared" si="102"/>
        <v>1900</v>
      </c>
      <c r="Q1091" s="143">
        <v>2023</v>
      </c>
      <c r="R1091" s="143" t="str">
        <f>IFERROR(VLOOKUP(G1091,'SOURCE COMPANY'!A:B, 2, FALSE), "")</f>
        <v>PADMASHREE ENTERPRISE</v>
      </c>
      <c r="S1091" s="143" t="str">
        <f>IFERROR(VLOOKUP(H1091,'CUSTOMER NAME'!A:B, 2, FALSE), "")</f>
        <v>I I C KARACHI</v>
      </c>
    </row>
    <row r="1092" spans="1:19">
      <c r="A1092" s="87" t="s">
        <v>262</v>
      </c>
      <c r="B1092" s="87">
        <v>60</v>
      </c>
      <c r="C1092" s="87" t="s">
        <v>7</v>
      </c>
      <c r="D1092" s="87" t="s">
        <v>579</v>
      </c>
      <c r="E1092" s="248">
        <v>8.34</v>
      </c>
      <c r="F1092" s="87" t="s">
        <v>1718</v>
      </c>
      <c r="G1092" s="87" t="s">
        <v>1218</v>
      </c>
      <c r="H1092" s="87" t="s">
        <v>1219</v>
      </c>
      <c r="I1092" s="183" t="str">
        <f>I1091</f>
        <v>November</v>
      </c>
      <c r="J1092" s="184">
        <f>IF(F1092="USD", E1092, E1092 * IFERROR(VLOOKUP(F1092, EXCHANGE_RATE!A:B, 2, FALSE), "Currency not found"))</f>
        <v>8.9238</v>
      </c>
      <c r="K1092" s="184">
        <f t="shared" si="100"/>
        <v>8.93</v>
      </c>
      <c r="L1092" s="184">
        <f>IF(C1092="MTS", B1092, B1092 * IFERROR(VLOOKUP(C1092, 'QTY_CONVERSIONS '!A:B, 2, FALSE), "Units not  found"))</f>
        <v>0.06</v>
      </c>
      <c r="M1092" s="185">
        <f t="shared" si="101"/>
        <v>535.79999999999995</v>
      </c>
      <c r="N1092" s="143" t="str">
        <f>IFERROR(VLOOKUP(D1092, Product_Category!A:B, 2, FALSE), "Uncategorized")</f>
        <v>MCC</v>
      </c>
      <c r="O1092" s="186">
        <f t="shared" si="103"/>
        <v>8930</v>
      </c>
      <c r="P1092" s="185">
        <f t="shared" si="102"/>
        <v>535.79999999999995</v>
      </c>
      <c r="Q1092" s="143">
        <v>2023</v>
      </c>
      <c r="R1092" s="143" t="str">
        <f>IFERROR(VLOOKUP(G1092,'SOURCE COMPANY'!A:B, 2, FALSE), "")</f>
        <v>ANVIN FARMA</v>
      </c>
      <c r="S1092" s="143" t="str">
        <f>IFERROR(VLOOKUP(H1092,'CUSTOMER NAME'!A:B, 2, FALSE), "")</f>
        <v>I P DISTRIBUTION</v>
      </c>
    </row>
    <row r="1093" spans="1:19">
      <c r="A1093" s="192" t="s">
        <v>929</v>
      </c>
      <c r="B1093" s="192">
        <v>25</v>
      </c>
      <c r="C1093" s="192" t="s">
        <v>7</v>
      </c>
      <c r="D1093" s="192" t="s">
        <v>2753</v>
      </c>
      <c r="E1093" s="192">
        <v>6.8380000000000001</v>
      </c>
      <c r="F1093" s="192" t="s">
        <v>9</v>
      </c>
      <c r="G1093" s="192" t="s">
        <v>671</v>
      </c>
      <c r="H1093" s="192" t="s">
        <v>1281</v>
      </c>
      <c r="I1093" s="187" t="s">
        <v>2670</v>
      </c>
      <c r="J1093" s="184">
        <f>IF(F1093="USD", E1093, E1093 * IFERROR(VLOOKUP(F1093, EXCHANGE_RATE!A:B, 2, FALSE), "Currency not found"))</f>
        <v>6.8380000000000001</v>
      </c>
      <c r="K1093" s="184">
        <f t="shared" si="100"/>
        <v>6.84</v>
      </c>
      <c r="L1093" s="184">
        <f>IF(C1093="MTS", B1093, B1093 * IFERROR(VLOOKUP(C1093, 'QTY_CONVERSIONS '!A:B, 2, FALSE), "Units not  found"))</f>
        <v>2.5000000000000001E-2</v>
      </c>
      <c r="M1093" s="185">
        <f t="shared" si="101"/>
        <v>171</v>
      </c>
      <c r="N1093" s="143" t="str">
        <f>IFERROR(VLOOKUP(D1093, Product_Category!A:B, 2, FALSE), "Uncategorized")</f>
        <v>CMC</v>
      </c>
      <c r="O1093" s="186">
        <f t="shared" si="103"/>
        <v>6840</v>
      </c>
      <c r="P1093" s="185">
        <f t="shared" si="102"/>
        <v>171</v>
      </c>
      <c r="Q1093" s="143">
        <v>2023</v>
      </c>
      <c r="R1093" s="143" t="str">
        <f>IFERROR(VLOOKUP(G1093,'SOURCE COMPANY'!A:B, 2, FALSE), "")</f>
        <v>SUDARSHAN TRADING</v>
      </c>
      <c r="S1093" s="143" t="str">
        <f>IFERROR(VLOOKUP(H1093,'CUSTOMER NAME'!A:B, 2, FALSE), "")</f>
        <v>IDEAL PHARMA</v>
      </c>
    </row>
    <row r="1094" spans="1:19">
      <c r="A1094" s="87" t="s">
        <v>729</v>
      </c>
      <c r="B1094" s="189">
        <v>2000</v>
      </c>
      <c r="C1094" s="87" t="s">
        <v>7</v>
      </c>
      <c r="D1094" s="87" t="s">
        <v>564</v>
      </c>
      <c r="E1094" s="190">
        <v>9.75</v>
      </c>
      <c r="F1094" s="87" t="s">
        <v>9</v>
      </c>
      <c r="G1094" s="192" t="s">
        <v>59</v>
      </c>
      <c r="H1094" s="87" t="s">
        <v>2534</v>
      </c>
      <c r="I1094" s="183" t="str">
        <f t="shared" ref="I1094:I1100" si="104">I1093</f>
        <v>August</v>
      </c>
      <c r="J1094" s="184">
        <f>IF(F1094="USD", E1094, E1094 * IFERROR(VLOOKUP(F1094, EXCHANGE_RATE!A:B, 2, FALSE), "Currency not found"))</f>
        <v>9.75</v>
      </c>
      <c r="K1094" s="184">
        <f t="shared" si="100"/>
        <v>9.75</v>
      </c>
      <c r="L1094" s="184">
        <f>IF(C1094="MTS", B1094, B1094 * IFERROR(VLOOKUP(C1094, 'QTY_CONVERSIONS '!A:B, 2, FALSE), "Units not  found"))</f>
        <v>2</v>
      </c>
      <c r="M1094" s="185">
        <f t="shared" si="101"/>
        <v>19500</v>
      </c>
      <c r="N1094" s="143" t="str">
        <f>IFERROR(VLOOKUP(D1094, Product_Category!A:B, 2, FALSE), "Uncategorized")</f>
        <v>CROSCARMELLOSE SODIUM</v>
      </c>
      <c r="O1094" s="186">
        <f t="shared" si="103"/>
        <v>9750</v>
      </c>
      <c r="P1094" s="185">
        <f t="shared" si="102"/>
        <v>19500</v>
      </c>
      <c r="Q1094" s="143">
        <v>2023</v>
      </c>
      <c r="R1094" s="143" t="str">
        <f>IFERROR(VLOOKUP(G1094,'SOURCE COMPANY'!A:B, 2, FALSE), "")</f>
        <v>JRS PHARMA</v>
      </c>
      <c r="S1094" s="143" t="str">
        <f>IFERROR(VLOOKUP(H1094,'CUSTOMER NAME'!A:B, 2, FALSE), "")</f>
        <v>IMCD</v>
      </c>
    </row>
    <row r="1095" spans="1:19">
      <c r="A1095" s="87" t="s">
        <v>729</v>
      </c>
      <c r="B1095" s="189">
        <v>5000</v>
      </c>
      <c r="C1095" s="87" t="s">
        <v>7</v>
      </c>
      <c r="D1095" s="87" t="s">
        <v>601</v>
      </c>
      <c r="E1095" s="190">
        <v>4.75</v>
      </c>
      <c r="F1095" s="87" t="s">
        <v>9</v>
      </c>
      <c r="G1095" s="192" t="s">
        <v>59</v>
      </c>
      <c r="H1095" s="87" t="s">
        <v>2534</v>
      </c>
      <c r="I1095" s="183" t="str">
        <f t="shared" si="104"/>
        <v>August</v>
      </c>
      <c r="J1095" s="184">
        <f>IF(F1095="USD", E1095, E1095 * IFERROR(VLOOKUP(F1095, EXCHANGE_RATE!A:B, 2, FALSE), "Currency not found"))</f>
        <v>4.75</v>
      </c>
      <c r="K1095" s="184">
        <f t="shared" si="100"/>
        <v>4.75</v>
      </c>
      <c r="L1095" s="184">
        <f>IF(C1095="MTS", B1095, B1095 * IFERROR(VLOOKUP(C1095, 'QTY_CONVERSIONS '!A:B, 2, FALSE), "Units not  found"))</f>
        <v>5</v>
      </c>
      <c r="M1095" s="185">
        <f t="shared" si="101"/>
        <v>23750</v>
      </c>
      <c r="N1095" s="143" t="str">
        <f>IFERROR(VLOOKUP(D1095, Product_Category!A:B, 2, FALSE), "Uncategorized")</f>
        <v>SSG</v>
      </c>
      <c r="O1095" s="186">
        <f t="shared" si="103"/>
        <v>4750</v>
      </c>
      <c r="P1095" s="185">
        <f t="shared" si="102"/>
        <v>23750</v>
      </c>
      <c r="Q1095" s="143">
        <v>2023</v>
      </c>
      <c r="R1095" s="143" t="str">
        <f>IFERROR(VLOOKUP(G1095,'SOURCE COMPANY'!A:B, 2, FALSE), "")</f>
        <v>JRS PHARMA</v>
      </c>
      <c r="S1095" s="143" t="str">
        <f>IFERROR(VLOOKUP(H1095,'CUSTOMER NAME'!A:B, 2, FALSE), "")</f>
        <v>IMCD</v>
      </c>
    </row>
    <row r="1096" spans="1:19">
      <c r="A1096" s="88" t="s">
        <v>729</v>
      </c>
      <c r="B1096" s="196">
        <v>7000</v>
      </c>
      <c r="C1096" s="88" t="s">
        <v>7</v>
      </c>
      <c r="D1096" s="88" t="s">
        <v>555</v>
      </c>
      <c r="E1096" s="197">
        <v>2.65</v>
      </c>
      <c r="F1096" s="88" t="s">
        <v>9</v>
      </c>
      <c r="G1096" s="192" t="s">
        <v>59</v>
      </c>
      <c r="H1096" s="88" t="s">
        <v>2534</v>
      </c>
      <c r="I1096" s="183" t="str">
        <f t="shared" si="104"/>
        <v>August</v>
      </c>
      <c r="J1096" s="184">
        <f>IF(F1096="USD", E1096, E1096 * IFERROR(VLOOKUP(F1096, EXCHANGE_RATE!A:B, 2, FALSE), "Currency not found"))</f>
        <v>2.65</v>
      </c>
      <c r="K1096" s="184">
        <f t="shared" si="100"/>
        <v>2.65</v>
      </c>
      <c r="L1096" s="184">
        <f>IF(C1096="MTS", B1096, B1096 * IFERROR(VLOOKUP(C1096, 'QTY_CONVERSIONS '!A:B, 2, FALSE), "Units not  found"))</f>
        <v>7</v>
      </c>
      <c r="M1096" s="185">
        <f t="shared" si="101"/>
        <v>18550</v>
      </c>
      <c r="N1096" s="143" t="str">
        <f>IFERROR(VLOOKUP(D1096, Product_Category!A:B, 2, FALSE), "Uncategorized")</f>
        <v>MCC</v>
      </c>
      <c r="O1096" s="186">
        <f t="shared" si="103"/>
        <v>2650</v>
      </c>
      <c r="P1096" s="185">
        <f t="shared" si="102"/>
        <v>18550</v>
      </c>
      <c r="Q1096" s="143">
        <v>2023</v>
      </c>
      <c r="R1096" s="143" t="str">
        <f>IFERROR(VLOOKUP(G1096,'SOURCE COMPANY'!A:B, 2, FALSE), "")</f>
        <v>JRS PHARMA</v>
      </c>
      <c r="S1096" s="143" t="str">
        <f>IFERROR(VLOOKUP(H1096,'CUSTOMER NAME'!A:B, 2, FALSE), "")</f>
        <v>IMCD</v>
      </c>
    </row>
    <row r="1097" spans="1:19">
      <c r="A1097" s="87" t="s">
        <v>1018</v>
      </c>
      <c r="B1097" s="189">
        <v>500</v>
      </c>
      <c r="C1097" s="87" t="s">
        <v>7</v>
      </c>
      <c r="D1097" s="87" t="s">
        <v>2419</v>
      </c>
      <c r="E1097" s="190">
        <v>9.9499999999999993</v>
      </c>
      <c r="F1097" s="87" t="s">
        <v>9</v>
      </c>
      <c r="G1097" s="192" t="s">
        <v>2998</v>
      </c>
      <c r="H1097" s="87" t="s">
        <v>2534</v>
      </c>
      <c r="I1097" s="183" t="str">
        <f t="shared" si="104"/>
        <v>August</v>
      </c>
      <c r="J1097" s="184">
        <f>IF(F1097="USD", E1097, E1097 * IFERROR(VLOOKUP(F1097, EXCHANGE_RATE!A:B, 2, FALSE), "Currency not found"))</f>
        <v>9.9499999999999993</v>
      </c>
      <c r="K1097" s="184">
        <f t="shared" si="100"/>
        <v>9.9499999999999993</v>
      </c>
      <c r="L1097" s="184">
        <f>IF(C1097="MTS", B1097, B1097 * IFERROR(VLOOKUP(C1097, 'QTY_CONVERSIONS '!A:B, 2, FALSE), "Units not  found"))</f>
        <v>0.5</v>
      </c>
      <c r="M1097" s="185">
        <f t="shared" si="101"/>
        <v>4975</v>
      </c>
      <c r="N1097" s="143" t="str">
        <f>IFERROR(VLOOKUP(D1097, Product_Category!A:B, 2, FALSE), "Uncategorized")</f>
        <v>MCC</v>
      </c>
      <c r="O1097" s="186">
        <f t="shared" si="103"/>
        <v>9950</v>
      </c>
      <c r="P1097" s="185">
        <f t="shared" si="102"/>
        <v>4975</v>
      </c>
      <c r="Q1097" s="143">
        <v>2023</v>
      </c>
      <c r="R1097" s="143" t="str">
        <f>IFERROR(VLOOKUP(G1097,'SOURCE COMPANY'!A:B, 2, FALSE), "")</f>
        <v>SIGNET</v>
      </c>
      <c r="S1097" s="143" t="str">
        <f>IFERROR(VLOOKUP(H1097,'CUSTOMER NAME'!A:B, 2, FALSE), "")</f>
        <v>IMCD</v>
      </c>
    </row>
    <row r="1098" spans="1:19">
      <c r="A1098" s="87" t="s">
        <v>423</v>
      </c>
      <c r="B1098" s="87">
        <v>5</v>
      </c>
      <c r="C1098" s="87" t="s">
        <v>7</v>
      </c>
      <c r="D1098" s="87" t="s">
        <v>1447</v>
      </c>
      <c r="E1098" s="42">
        <v>3.5</v>
      </c>
      <c r="F1098" s="87" t="s">
        <v>9</v>
      </c>
      <c r="G1098" s="87" t="s">
        <v>105</v>
      </c>
      <c r="H1098" s="87" t="s">
        <v>1455</v>
      </c>
      <c r="I1098" s="183" t="str">
        <f t="shared" si="104"/>
        <v>August</v>
      </c>
      <c r="J1098" s="184">
        <f>IF(F1098="USD", E1098, E1098 * IFERROR(VLOOKUP(F1098, EXCHANGE_RATE!A:B, 2, FALSE), "Currency not found"))</f>
        <v>3.5</v>
      </c>
      <c r="K1098" s="184">
        <f t="shared" si="100"/>
        <v>3.5</v>
      </c>
      <c r="L1098" s="184">
        <f>IF(C1098="MTS", B1098, B1098 * IFERROR(VLOOKUP(C1098, 'QTY_CONVERSIONS '!A:B, 2, FALSE), "Units not  found"))</f>
        <v>5.0000000000000001E-3</v>
      </c>
      <c r="M1098" s="185">
        <f t="shared" si="101"/>
        <v>17.5</v>
      </c>
      <c r="N1098" s="143" t="str">
        <f>IFERROR(VLOOKUP(D1098, Product_Category!A:B, 2, FALSE), "Uncategorized")</f>
        <v>MAGNESIUM STEARATE</v>
      </c>
      <c r="O1098" s="186">
        <f t="shared" si="103"/>
        <v>3500</v>
      </c>
      <c r="P1098" s="185">
        <f t="shared" si="102"/>
        <v>17.5</v>
      </c>
      <c r="Q1098" s="143">
        <v>2023</v>
      </c>
      <c r="R1098" s="143" t="str">
        <f>IFERROR(VLOOKUP(G1098,'SOURCE COMPANY'!A:B, 2, FALSE), "")</f>
        <v>SUDEEP PHARMA</v>
      </c>
      <c r="S1098" s="143" t="str">
        <f>IFERROR(VLOOKUP(H1098,'CUSTOMER NAME'!A:B, 2, FALSE), "")</f>
        <v>IMCD</v>
      </c>
    </row>
    <row r="1099" spans="1:19">
      <c r="A1099" s="85" t="s">
        <v>599</v>
      </c>
      <c r="B1099" s="85">
        <v>0.3</v>
      </c>
      <c r="C1099" s="85" t="s">
        <v>7</v>
      </c>
      <c r="D1099" s="85" t="s">
        <v>104</v>
      </c>
      <c r="E1099" s="248">
        <v>0.33</v>
      </c>
      <c r="F1099" s="85" t="s">
        <v>9</v>
      </c>
      <c r="G1099" s="87" t="s">
        <v>105</v>
      </c>
      <c r="H1099" s="85" t="s">
        <v>600</v>
      </c>
      <c r="I1099" s="183" t="str">
        <f t="shared" si="104"/>
        <v>August</v>
      </c>
      <c r="J1099" s="184">
        <f>IF(F1099="USD", E1099, E1099 * IFERROR(VLOOKUP(F1099, EXCHANGE_RATE!A:B, 2, FALSE), "Currency not found"))</f>
        <v>0.33</v>
      </c>
      <c r="K1099" s="184">
        <f t="shared" si="100"/>
        <v>0.33</v>
      </c>
      <c r="L1099" s="184">
        <f>IF(C1099="MTS", B1099, B1099 * IFERROR(VLOOKUP(C1099, 'QTY_CONVERSIONS '!A:B, 2, FALSE), "Units not  found"))</f>
        <v>2.9999999999999997E-4</v>
      </c>
      <c r="M1099" s="185">
        <f t="shared" si="101"/>
        <v>9.9000000000000005E-2</v>
      </c>
      <c r="N1099" s="143" t="str">
        <f>IFERROR(VLOOKUP(D1099, Product_Category!A:B, 2, FALSE), "Uncategorized")</f>
        <v>MAGNESIUM STEARATE</v>
      </c>
      <c r="O1099" s="186">
        <f t="shared" si="103"/>
        <v>330</v>
      </c>
      <c r="P1099" s="185">
        <f t="shared" si="102"/>
        <v>9.8999999999999991E-2</v>
      </c>
      <c r="Q1099" s="143">
        <v>2023</v>
      </c>
      <c r="R1099" s="143" t="str">
        <f>IFERROR(VLOOKUP(G1099,'SOURCE COMPANY'!A:B, 2, FALSE), "")</f>
        <v>SUDEEP PHARMA</v>
      </c>
      <c r="S1099" s="143" t="str">
        <f>IFERROR(VLOOKUP(H1099,'CUSTOMER NAME'!A:B, 2, FALSE), "")</f>
        <v>IMCD</v>
      </c>
    </row>
    <row r="1100" spans="1:19">
      <c r="A1100" s="85" t="s">
        <v>599</v>
      </c>
      <c r="B1100" s="85">
        <v>0.3</v>
      </c>
      <c r="C1100" s="85" t="s">
        <v>7</v>
      </c>
      <c r="D1100" s="85" t="s">
        <v>104</v>
      </c>
      <c r="E1100" s="248">
        <v>0.33</v>
      </c>
      <c r="F1100" s="85" t="s">
        <v>9</v>
      </c>
      <c r="G1100" s="87" t="s">
        <v>105</v>
      </c>
      <c r="H1100" s="85" t="s">
        <v>600</v>
      </c>
      <c r="I1100" s="183" t="str">
        <f t="shared" si="104"/>
        <v>August</v>
      </c>
      <c r="J1100" s="184">
        <f>IF(F1100="USD", E1100, E1100 * IFERROR(VLOOKUP(F1100, EXCHANGE_RATE!A:B, 2, FALSE), "Currency not found"))</f>
        <v>0.33</v>
      </c>
      <c r="K1100" s="184">
        <f t="shared" si="100"/>
        <v>0.33</v>
      </c>
      <c r="L1100" s="184">
        <f>IF(C1100="MTS", B1100, B1100 * IFERROR(VLOOKUP(C1100, 'QTY_CONVERSIONS '!A:B, 2, FALSE), "Units not  found"))</f>
        <v>2.9999999999999997E-4</v>
      </c>
      <c r="M1100" s="185">
        <f t="shared" si="101"/>
        <v>9.9000000000000005E-2</v>
      </c>
      <c r="N1100" s="143" t="str">
        <f>IFERROR(VLOOKUP(D1100, Product_Category!A:B, 2, FALSE), "Uncategorized")</f>
        <v>MAGNESIUM STEARATE</v>
      </c>
      <c r="O1100" s="186">
        <f t="shared" si="103"/>
        <v>330</v>
      </c>
      <c r="P1100" s="185">
        <f t="shared" si="102"/>
        <v>9.8999999999999991E-2</v>
      </c>
      <c r="Q1100" s="143">
        <v>2023</v>
      </c>
      <c r="R1100" s="143" t="str">
        <f>IFERROR(VLOOKUP(G1100,'SOURCE COMPANY'!A:B, 2, FALSE), "")</f>
        <v>SUDEEP PHARMA</v>
      </c>
      <c r="S1100" s="143" t="str">
        <f>IFERROR(VLOOKUP(H1100,'CUSTOMER NAME'!A:B, 2, FALSE), "")</f>
        <v>IMCD</v>
      </c>
    </row>
    <row r="1101" spans="1:19">
      <c r="A1101" s="193" t="s">
        <v>909</v>
      </c>
      <c r="B1101" s="193">
        <v>1500</v>
      </c>
      <c r="C1101" s="193" t="s">
        <v>7</v>
      </c>
      <c r="D1101" s="193" t="s">
        <v>173</v>
      </c>
      <c r="E1101" s="193">
        <v>5.0999999999999996</v>
      </c>
      <c r="F1101" s="193" t="s">
        <v>9</v>
      </c>
      <c r="G1101" s="192" t="s">
        <v>59</v>
      </c>
      <c r="H1101" s="193" t="s">
        <v>2729</v>
      </c>
      <c r="I1101" s="187" t="s">
        <v>2670</v>
      </c>
      <c r="J1101" s="184">
        <f>IF(F1101="USD", E1101, E1101 * IFERROR(VLOOKUP(F1101, EXCHANGE_RATE!A:B, 2, FALSE), "Currency not found"))</f>
        <v>5.0999999999999996</v>
      </c>
      <c r="K1101" s="184">
        <f t="shared" si="100"/>
        <v>5.0999999999999996</v>
      </c>
      <c r="L1101" s="184">
        <f>IF(C1101="MTS", B1101, B1101 * IFERROR(VLOOKUP(C1101, 'QTY_CONVERSIONS '!A:B, 2, FALSE), "Units not  found"))</f>
        <v>1.5</v>
      </c>
      <c r="M1101" s="185">
        <f t="shared" si="101"/>
        <v>7649.9999999999991</v>
      </c>
      <c r="N1101" s="143" t="str">
        <f>IFERROR(VLOOKUP(D1101, Product_Category!A:B, 2, FALSE), "Uncategorized")</f>
        <v>SSG</v>
      </c>
      <c r="O1101" s="186">
        <f t="shared" si="103"/>
        <v>5100</v>
      </c>
      <c r="P1101" s="185">
        <f t="shared" si="102"/>
        <v>7650</v>
      </c>
      <c r="Q1101" s="143">
        <v>2023</v>
      </c>
      <c r="R1101" s="143" t="str">
        <f>IFERROR(VLOOKUP(G1101,'SOURCE COMPANY'!A:B, 2, FALSE), "")</f>
        <v>JRS PHARMA</v>
      </c>
      <c r="S1101" s="143" t="str">
        <f>IFERROR(VLOOKUP(H1101,'CUSTOMER NAME'!A:B, 2, FALSE), "")</f>
        <v>IMCD</v>
      </c>
    </row>
    <row r="1102" spans="1:19">
      <c r="A1102" s="192" t="s">
        <v>909</v>
      </c>
      <c r="B1102" s="192">
        <v>7000</v>
      </c>
      <c r="C1102" s="192" t="s">
        <v>7</v>
      </c>
      <c r="D1102" s="192" t="s">
        <v>2706</v>
      </c>
      <c r="E1102" s="192">
        <v>2.6</v>
      </c>
      <c r="F1102" s="192" t="s">
        <v>9</v>
      </c>
      <c r="G1102" s="192" t="s">
        <v>59</v>
      </c>
      <c r="H1102" s="192" t="s">
        <v>2729</v>
      </c>
      <c r="I1102" s="187" t="s">
        <v>2670</v>
      </c>
      <c r="J1102" s="184">
        <f>IF(F1102="USD", E1102, E1102 * IFERROR(VLOOKUP(F1102, EXCHANGE_RATE!A:B, 2, FALSE), "Currency not found"))</f>
        <v>2.6</v>
      </c>
      <c r="K1102" s="184">
        <f t="shared" si="100"/>
        <v>2.6</v>
      </c>
      <c r="L1102" s="184">
        <f>IF(C1102="MTS", B1102, B1102 * IFERROR(VLOOKUP(C1102, 'QTY_CONVERSIONS '!A:B, 2, FALSE), "Units not  found"))</f>
        <v>7</v>
      </c>
      <c r="M1102" s="185">
        <f t="shared" si="101"/>
        <v>18200</v>
      </c>
      <c r="N1102" s="143" t="str">
        <f>IFERROR(VLOOKUP(D1102, Product_Category!A:B, 2, FALSE), "Uncategorized")</f>
        <v>MCC</v>
      </c>
      <c r="O1102" s="186">
        <f t="shared" si="103"/>
        <v>2600</v>
      </c>
      <c r="P1102" s="185">
        <f t="shared" si="102"/>
        <v>18200</v>
      </c>
      <c r="Q1102" s="143">
        <v>2023</v>
      </c>
      <c r="R1102" s="143" t="str">
        <f>IFERROR(VLOOKUP(G1102,'SOURCE COMPANY'!A:B, 2, FALSE), "")</f>
        <v>JRS PHARMA</v>
      </c>
      <c r="S1102" s="143" t="str">
        <f>IFERROR(VLOOKUP(H1102,'CUSTOMER NAME'!A:B, 2, FALSE), "")</f>
        <v>IMCD</v>
      </c>
    </row>
    <row r="1103" spans="1:19">
      <c r="A1103" s="192" t="s">
        <v>909</v>
      </c>
      <c r="B1103" s="192">
        <v>10000</v>
      </c>
      <c r="C1103" s="192" t="s">
        <v>7</v>
      </c>
      <c r="D1103" s="192" t="s">
        <v>2706</v>
      </c>
      <c r="E1103" s="192">
        <v>2.6</v>
      </c>
      <c r="F1103" s="192" t="s">
        <v>9</v>
      </c>
      <c r="G1103" s="192" t="s">
        <v>59</v>
      </c>
      <c r="H1103" s="192" t="s">
        <v>2729</v>
      </c>
      <c r="I1103" s="187" t="s">
        <v>2670</v>
      </c>
      <c r="J1103" s="184">
        <f>IF(F1103="USD", E1103, E1103 * IFERROR(VLOOKUP(F1103, EXCHANGE_RATE!A:B, 2, FALSE), "Currency not found"))</f>
        <v>2.6</v>
      </c>
      <c r="K1103" s="184">
        <f t="shared" si="100"/>
        <v>2.6</v>
      </c>
      <c r="L1103" s="184">
        <f>IF(C1103="MTS", B1103, B1103 * IFERROR(VLOOKUP(C1103, 'QTY_CONVERSIONS '!A:B, 2, FALSE), "Units not  found"))</f>
        <v>10</v>
      </c>
      <c r="M1103" s="185">
        <f t="shared" si="101"/>
        <v>26000</v>
      </c>
      <c r="N1103" s="143" t="str">
        <f>IFERROR(VLOOKUP(D1103, Product_Category!A:B, 2, FALSE), "Uncategorized")</f>
        <v>MCC</v>
      </c>
      <c r="O1103" s="186">
        <f t="shared" si="103"/>
        <v>2600</v>
      </c>
      <c r="P1103" s="185">
        <f t="shared" si="102"/>
        <v>26000</v>
      </c>
      <c r="Q1103" s="143">
        <v>2023</v>
      </c>
      <c r="R1103" s="143" t="str">
        <f>IFERROR(VLOOKUP(G1103,'SOURCE COMPANY'!A:B, 2, FALSE), "")</f>
        <v>JRS PHARMA</v>
      </c>
      <c r="S1103" s="143" t="str">
        <f>IFERROR(VLOOKUP(H1103,'CUSTOMER NAME'!A:B, 2, FALSE), "")</f>
        <v>IMCD</v>
      </c>
    </row>
    <row r="1104" spans="1:19">
      <c r="A1104" s="88" t="s">
        <v>972</v>
      </c>
      <c r="B1104" s="22">
        <v>75</v>
      </c>
      <c r="C1104" s="88" t="s">
        <v>7</v>
      </c>
      <c r="D1104" s="88" t="s">
        <v>1094</v>
      </c>
      <c r="E1104" s="40">
        <v>3.14</v>
      </c>
      <c r="F1104" s="88" t="s">
        <v>1718</v>
      </c>
      <c r="G1104" s="85" t="s">
        <v>88</v>
      </c>
      <c r="H1104" s="88" t="s">
        <v>2005</v>
      </c>
      <c r="I1104" s="183" t="str">
        <f t="shared" ref="I1104:I1110" si="105">I1103</f>
        <v>August</v>
      </c>
      <c r="J1104" s="184">
        <f>IF(F1104="USD", E1104, E1104 * IFERROR(VLOOKUP(F1104, EXCHANGE_RATE!A:B, 2, FALSE), "Currency not found"))</f>
        <v>3.3598000000000003</v>
      </c>
      <c r="K1104" s="184">
        <f t="shared" si="100"/>
        <v>3.36</v>
      </c>
      <c r="L1104" s="184">
        <f>IF(C1104="MTS", B1104, B1104 * IFERROR(VLOOKUP(C1104, 'QTY_CONVERSIONS '!A:B, 2, FALSE), "Units not  found"))</f>
        <v>7.4999999999999997E-2</v>
      </c>
      <c r="M1104" s="185">
        <f t="shared" si="101"/>
        <v>252</v>
      </c>
      <c r="N1104" s="143" t="str">
        <f>IFERROR(VLOOKUP(D1104, Product_Category!A:B, 2, FALSE), "Uncategorized")</f>
        <v>MCC</v>
      </c>
      <c r="O1104" s="186">
        <f t="shared" si="103"/>
        <v>3360</v>
      </c>
      <c r="P1104" s="185">
        <f t="shared" si="102"/>
        <v>252</v>
      </c>
      <c r="Q1104" s="143">
        <v>2023</v>
      </c>
      <c r="R1104" s="143" t="str">
        <f>IFERROR(VLOOKUP(G1104,'SOURCE COMPANY'!A:B, 2, FALSE), "")</f>
        <v>DFE PHARMA</v>
      </c>
      <c r="S1104" s="143" t="str">
        <f>IFERROR(VLOOKUP(H1104,'CUSTOMER NAME'!A:B, 2, FALSE), "")</f>
        <v>IMCD</v>
      </c>
    </row>
    <row r="1105" spans="1:19">
      <c r="A1105" s="87" t="s">
        <v>972</v>
      </c>
      <c r="B1105" s="21">
        <v>75</v>
      </c>
      <c r="C1105" s="87" t="s">
        <v>7</v>
      </c>
      <c r="D1105" s="87" t="s">
        <v>1096</v>
      </c>
      <c r="E1105" s="41">
        <v>3.49</v>
      </c>
      <c r="F1105" s="87" t="s">
        <v>1718</v>
      </c>
      <c r="G1105" s="85" t="s">
        <v>88</v>
      </c>
      <c r="H1105" s="87" t="s">
        <v>2005</v>
      </c>
      <c r="I1105" s="183" t="str">
        <f t="shared" si="105"/>
        <v>August</v>
      </c>
      <c r="J1105" s="184">
        <f>IF(F1105="USD", E1105, E1105 * IFERROR(VLOOKUP(F1105, EXCHANGE_RATE!A:B, 2, FALSE), "Currency not found"))</f>
        <v>3.7343000000000006</v>
      </c>
      <c r="K1105" s="184">
        <f t="shared" si="100"/>
        <v>3.7399999999999998</v>
      </c>
      <c r="L1105" s="184">
        <f>IF(C1105="MTS", B1105, B1105 * IFERROR(VLOOKUP(C1105, 'QTY_CONVERSIONS '!A:B, 2, FALSE), "Units not  found"))</f>
        <v>7.4999999999999997E-2</v>
      </c>
      <c r="M1105" s="185">
        <f t="shared" si="101"/>
        <v>280.5</v>
      </c>
      <c r="N1105" s="143" t="str">
        <f>IFERROR(VLOOKUP(D1105, Product_Category!A:B, 2, FALSE), "Uncategorized")</f>
        <v>MCC</v>
      </c>
      <c r="O1105" s="186">
        <f t="shared" si="103"/>
        <v>3739.9999999999995</v>
      </c>
      <c r="P1105" s="185">
        <f t="shared" si="102"/>
        <v>280.49999999999994</v>
      </c>
      <c r="Q1105" s="143">
        <v>2023</v>
      </c>
      <c r="R1105" s="143" t="str">
        <f>IFERROR(VLOOKUP(G1105,'SOURCE COMPANY'!A:B, 2, FALSE), "")</f>
        <v>DFE PHARMA</v>
      </c>
      <c r="S1105" s="143" t="str">
        <f>IFERROR(VLOOKUP(H1105,'CUSTOMER NAME'!A:B, 2, FALSE), "")</f>
        <v>IMCD</v>
      </c>
    </row>
    <row r="1106" spans="1:19">
      <c r="A1106" s="86" t="s">
        <v>752</v>
      </c>
      <c r="B1106" s="86">
        <v>50</v>
      </c>
      <c r="C1106" s="86" t="s">
        <v>7</v>
      </c>
      <c r="D1106" s="86" t="s">
        <v>754</v>
      </c>
      <c r="E1106" s="249">
        <v>14.1</v>
      </c>
      <c r="F1106" s="86" t="s">
        <v>9</v>
      </c>
      <c r="G1106" s="192" t="s">
        <v>2998</v>
      </c>
      <c r="H1106" s="86" t="s">
        <v>755</v>
      </c>
      <c r="I1106" s="183" t="str">
        <f t="shared" si="105"/>
        <v>August</v>
      </c>
      <c r="J1106" s="184">
        <f>IF(F1106="USD", E1106, E1106 * IFERROR(VLOOKUP(F1106, EXCHANGE_RATE!A:B, 2, FALSE), "Currency not found"))</f>
        <v>14.1</v>
      </c>
      <c r="K1106" s="184">
        <f t="shared" si="100"/>
        <v>14.1</v>
      </c>
      <c r="L1106" s="184">
        <f>IF(C1106="MTS", B1106, B1106 * IFERROR(VLOOKUP(C1106, 'QTY_CONVERSIONS '!A:B, 2, FALSE), "Units not  found"))</f>
        <v>0.05</v>
      </c>
      <c r="M1106" s="185">
        <f t="shared" si="101"/>
        <v>705</v>
      </c>
      <c r="N1106" s="143" t="str">
        <f>IFERROR(VLOOKUP(D1106, Product_Category!A:B, 2, FALSE), "Uncategorized")</f>
        <v>MCC</v>
      </c>
      <c r="O1106" s="186">
        <f t="shared" si="103"/>
        <v>14100</v>
      </c>
      <c r="P1106" s="185">
        <f t="shared" si="102"/>
        <v>705</v>
      </c>
      <c r="Q1106" s="143">
        <v>2023</v>
      </c>
      <c r="R1106" s="143" t="str">
        <f>IFERROR(VLOOKUP(G1106,'SOURCE COMPANY'!A:B, 2, FALSE), "")</f>
        <v>SIGNET</v>
      </c>
      <c r="S1106" s="143" t="str">
        <f>IFERROR(VLOOKUP(H1106,'CUSTOMER NAME'!A:B, 2, FALSE), "")</f>
        <v>IMCD</v>
      </c>
    </row>
    <row r="1107" spans="1:19">
      <c r="A1107" s="88" t="s">
        <v>1018</v>
      </c>
      <c r="B1107" s="22">
        <v>500</v>
      </c>
      <c r="C1107" s="88" t="s">
        <v>7</v>
      </c>
      <c r="D1107" s="88" t="s">
        <v>2193</v>
      </c>
      <c r="E1107" s="40">
        <v>9.9499999999999993</v>
      </c>
      <c r="F1107" s="88" t="s">
        <v>9</v>
      </c>
      <c r="G1107" s="192" t="s">
        <v>2998</v>
      </c>
      <c r="H1107" s="88" t="s">
        <v>2194</v>
      </c>
      <c r="I1107" s="183" t="str">
        <f t="shared" si="105"/>
        <v>August</v>
      </c>
      <c r="J1107" s="184">
        <f>IF(F1107="USD", E1107, E1107 * IFERROR(VLOOKUP(F1107, EXCHANGE_RATE!A:B, 2, FALSE), "Currency not found"))</f>
        <v>9.9499999999999993</v>
      </c>
      <c r="K1107" s="184">
        <f t="shared" si="100"/>
        <v>9.9499999999999993</v>
      </c>
      <c r="L1107" s="184">
        <f>IF(C1107="MTS", B1107, B1107 * IFERROR(VLOOKUP(C1107, 'QTY_CONVERSIONS '!A:B, 2, FALSE), "Units not  found"))</f>
        <v>0.5</v>
      </c>
      <c r="M1107" s="185">
        <f t="shared" si="101"/>
        <v>4975</v>
      </c>
      <c r="N1107" s="143" t="str">
        <f>IFERROR(VLOOKUP(D1107, Product_Category!A:B, 2, FALSE), "Uncategorized")</f>
        <v>MCC</v>
      </c>
      <c r="O1107" s="186">
        <f t="shared" si="103"/>
        <v>9950</v>
      </c>
      <c r="P1107" s="185">
        <f t="shared" si="102"/>
        <v>4975</v>
      </c>
      <c r="Q1107" s="143">
        <v>2023</v>
      </c>
      <c r="R1107" s="143" t="str">
        <f>IFERROR(VLOOKUP(G1107,'SOURCE COMPANY'!A:B, 2, FALSE), "")</f>
        <v>SIGNET</v>
      </c>
      <c r="S1107" s="143" t="str">
        <f>IFERROR(VLOOKUP(H1107,'CUSTOMER NAME'!A:B, 2, FALSE), "")</f>
        <v>IMCD</v>
      </c>
    </row>
    <row r="1108" spans="1:19">
      <c r="A1108" s="85" t="s">
        <v>1019</v>
      </c>
      <c r="B1108" s="85">
        <v>10000</v>
      </c>
      <c r="C1108" s="85" t="s">
        <v>7</v>
      </c>
      <c r="D1108" s="85" t="s">
        <v>555</v>
      </c>
      <c r="E1108" s="248">
        <v>2.6299473999999998</v>
      </c>
      <c r="F1108" s="85" t="s">
        <v>9</v>
      </c>
      <c r="G1108" s="192" t="s">
        <v>59</v>
      </c>
      <c r="H1108" s="85" t="s">
        <v>1024</v>
      </c>
      <c r="I1108" s="183" t="str">
        <f t="shared" si="105"/>
        <v>August</v>
      </c>
      <c r="J1108" s="184">
        <f>IF(F1108="USD", E1108, E1108 * IFERROR(VLOOKUP(F1108, EXCHANGE_RATE!A:B, 2, FALSE), "Currency not found"))</f>
        <v>2.6299473999999998</v>
      </c>
      <c r="K1108" s="184">
        <f t="shared" si="100"/>
        <v>2.63</v>
      </c>
      <c r="L1108" s="184">
        <f>IF(C1108="MTS", B1108, B1108 * IFERROR(VLOOKUP(C1108, 'QTY_CONVERSIONS '!A:B, 2, FALSE), "Units not  found"))</f>
        <v>10</v>
      </c>
      <c r="M1108" s="185">
        <f t="shared" si="101"/>
        <v>26300</v>
      </c>
      <c r="N1108" s="143" t="str">
        <f>IFERROR(VLOOKUP(D1108, Product_Category!A:B, 2, FALSE), "Uncategorized")</f>
        <v>MCC</v>
      </c>
      <c r="O1108" s="186">
        <f t="shared" si="103"/>
        <v>2630</v>
      </c>
      <c r="P1108" s="185">
        <f t="shared" si="102"/>
        <v>26300</v>
      </c>
      <c r="Q1108" s="143">
        <v>2023</v>
      </c>
      <c r="R1108" s="143" t="str">
        <f>IFERROR(VLOOKUP(G1108,'SOURCE COMPANY'!A:B, 2, FALSE), "")</f>
        <v>JRS PHARMA</v>
      </c>
      <c r="S1108" s="143" t="str">
        <f>IFERROR(VLOOKUP(H1108,'CUSTOMER NAME'!A:B, 2, FALSE), "")</f>
        <v>IMCD</v>
      </c>
    </row>
    <row r="1109" spans="1:19">
      <c r="A1109" s="87" t="s">
        <v>1566</v>
      </c>
      <c r="B1109" s="87">
        <v>16500</v>
      </c>
      <c r="C1109" s="87" t="s">
        <v>1647</v>
      </c>
      <c r="D1109" s="87" t="s">
        <v>1453</v>
      </c>
      <c r="E1109" s="44">
        <v>2260</v>
      </c>
      <c r="F1109" s="87" t="s">
        <v>9</v>
      </c>
      <c r="G1109" s="192" t="s">
        <v>59</v>
      </c>
      <c r="H1109" s="87" t="s">
        <v>1024</v>
      </c>
      <c r="I1109" s="183" t="str">
        <f t="shared" si="105"/>
        <v>August</v>
      </c>
      <c r="J1109" s="184">
        <f>IF(F1109="USD", E1109, E1109 * IFERROR(VLOOKUP(F1109, EXCHANGE_RATE!A:B, 2, FALSE), "Currency not found"))</f>
        <v>2260</v>
      </c>
      <c r="K1109" s="184">
        <f t="shared" si="100"/>
        <v>2260</v>
      </c>
      <c r="L1109" s="184">
        <f>IF(C1109="MTS", B1109, B1109 * IFERROR(VLOOKUP(C1109, 'QTY_CONVERSIONS '!A:B, 2, FALSE), "Units not  found"))</f>
        <v>16500</v>
      </c>
      <c r="M1109" s="185">
        <f t="shared" si="101"/>
        <v>37290000</v>
      </c>
      <c r="N1109" s="143" t="str">
        <f>IFERROR(VLOOKUP(D1109, Product_Category!A:B, 2, FALSE), "Uncategorized")</f>
        <v>MCC</v>
      </c>
      <c r="O1109" s="186">
        <f t="shared" si="103"/>
        <v>2260000</v>
      </c>
      <c r="P1109" s="185">
        <f t="shared" si="102"/>
        <v>37290000000</v>
      </c>
      <c r="Q1109" s="143">
        <v>2023</v>
      </c>
      <c r="R1109" s="143" t="str">
        <f>IFERROR(VLOOKUP(G1109,'SOURCE COMPANY'!A:B, 2, FALSE), "")</f>
        <v>JRS PHARMA</v>
      </c>
      <c r="S1109" s="143" t="str">
        <f>IFERROR(VLOOKUP(H1109,'CUSTOMER NAME'!A:B, 2, FALSE), "")</f>
        <v>IMCD</v>
      </c>
    </row>
    <row r="1110" spans="1:19">
      <c r="A1110" s="87" t="s">
        <v>1566</v>
      </c>
      <c r="B1110" s="87">
        <v>3500</v>
      </c>
      <c r="C1110" s="87" t="s">
        <v>1647</v>
      </c>
      <c r="D1110" s="87" t="s">
        <v>1453</v>
      </c>
      <c r="E1110" s="44">
        <v>2260</v>
      </c>
      <c r="F1110" s="87" t="s">
        <v>9</v>
      </c>
      <c r="G1110" s="192" t="s">
        <v>59</v>
      </c>
      <c r="H1110" s="87" t="s">
        <v>1024</v>
      </c>
      <c r="I1110" s="183" t="str">
        <f t="shared" si="105"/>
        <v>August</v>
      </c>
      <c r="J1110" s="184">
        <f>IF(F1110="USD", E1110, E1110 * IFERROR(VLOOKUP(F1110, EXCHANGE_RATE!A:B, 2, FALSE), "Currency not found"))</f>
        <v>2260</v>
      </c>
      <c r="K1110" s="184">
        <f t="shared" si="100"/>
        <v>2260</v>
      </c>
      <c r="L1110" s="184">
        <f>IF(C1110="MTS", B1110, B1110 * IFERROR(VLOOKUP(C1110, 'QTY_CONVERSIONS '!A:B, 2, FALSE), "Units not  found"))</f>
        <v>3500</v>
      </c>
      <c r="M1110" s="185">
        <f t="shared" si="101"/>
        <v>7910000</v>
      </c>
      <c r="N1110" s="143" t="str">
        <f>IFERROR(VLOOKUP(D1110, Product_Category!A:B, 2, FALSE), "Uncategorized")</f>
        <v>MCC</v>
      </c>
      <c r="O1110" s="186">
        <f t="shared" si="103"/>
        <v>2260000</v>
      </c>
      <c r="P1110" s="185">
        <f t="shared" si="102"/>
        <v>7910000000</v>
      </c>
      <c r="Q1110" s="143">
        <v>2023</v>
      </c>
      <c r="R1110" s="143" t="str">
        <f>IFERROR(VLOOKUP(G1110,'SOURCE COMPANY'!A:B, 2, FALSE), "")</f>
        <v>JRS PHARMA</v>
      </c>
      <c r="S1110" s="143" t="str">
        <f>IFERROR(VLOOKUP(H1110,'CUSTOMER NAME'!A:B, 2, FALSE), "")</f>
        <v>IMCD</v>
      </c>
    </row>
    <row r="1111" spans="1:19">
      <c r="A1111" s="88" t="s">
        <v>225</v>
      </c>
      <c r="B1111" s="22">
        <v>260</v>
      </c>
      <c r="C1111" s="88" t="s">
        <v>7</v>
      </c>
      <c r="D1111" s="88" t="s">
        <v>1937</v>
      </c>
      <c r="E1111" s="40">
        <v>7.36</v>
      </c>
      <c r="F1111" s="88" t="s">
        <v>9</v>
      </c>
      <c r="G1111" s="192" t="s">
        <v>2679</v>
      </c>
      <c r="H1111" s="88" t="s">
        <v>1938</v>
      </c>
      <c r="I1111" s="183" t="s">
        <v>2560</v>
      </c>
      <c r="J1111" s="184">
        <f>IF(F1111="USD", E1111, E1111 * IFERROR(VLOOKUP(F1111, EXCHANGE_RATE!A:B, 2, FALSE), "Currency not found"))</f>
        <v>7.36</v>
      </c>
      <c r="K1111" s="184">
        <f t="shared" si="100"/>
        <v>7.36</v>
      </c>
      <c r="L1111" s="184">
        <f>IF(C1111="MTS", B1111, B1111 * IFERROR(VLOOKUP(C1111, 'QTY_CONVERSIONS '!A:B, 2, FALSE), "Units not  found"))</f>
        <v>0.26</v>
      </c>
      <c r="M1111" s="185">
        <f t="shared" si="101"/>
        <v>1913.6000000000001</v>
      </c>
      <c r="N1111" s="143" t="str">
        <f>IFERROR(VLOOKUP(D1111, Product_Category!A:B, 2, FALSE), "Uncategorized")</f>
        <v>MCC</v>
      </c>
      <c r="O1111" s="186">
        <f t="shared" si="103"/>
        <v>7360</v>
      </c>
      <c r="P1111" s="185">
        <f t="shared" si="102"/>
        <v>1913.6000000000001</v>
      </c>
      <c r="Q1111" s="143">
        <v>2023</v>
      </c>
      <c r="R1111" s="143" t="str">
        <f>IFERROR(VLOOKUP(G1111,'SOURCE COMPANY'!A:B, 2, FALSE), "")</f>
        <v>Sigachi Industries limited</v>
      </c>
      <c r="S1111" s="143" t="str">
        <f>IFERROR(VLOOKUP(H1111,'CUSTOMER NAME'!A:B, 2, FALSE), "")</f>
        <v>UNIVAR SOL</v>
      </c>
    </row>
    <row r="1112" spans="1:19">
      <c r="A1112" s="191" t="s">
        <v>998</v>
      </c>
      <c r="B1112" s="191">
        <v>3000</v>
      </c>
      <c r="C1112" s="191" t="s">
        <v>7</v>
      </c>
      <c r="D1112" s="191" t="s">
        <v>3214</v>
      </c>
      <c r="E1112" s="191">
        <v>2.66</v>
      </c>
      <c r="F1112" s="191" t="s">
        <v>1718</v>
      </c>
      <c r="G1112" s="85" t="s">
        <v>88</v>
      </c>
      <c r="H1112" s="191" t="s">
        <v>999</v>
      </c>
      <c r="I1112" s="187" t="s">
        <v>3034</v>
      </c>
      <c r="J1112" s="184">
        <f>IF(F1112="USD", E1112, E1112 * IFERROR(VLOOKUP(F1112, EXCHANGE_RATE!A:B, 2, FALSE), "Currency not found"))</f>
        <v>2.8462000000000005</v>
      </c>
      <c r="K1112" s="184">
        <f t="shared" si="100"/>
        <v>2.8499999999999996</v>
      </c>
      <c r="L1112" s="184">
        <f>IF(C1112="MTS", B1112, B1112 * IFERROR(VLOOKUP(C1112, 'QTY_CONVERSIONS '!A:B, 2, FALSE), "Units not  found"))</f>
        <v>3</v>
      </c>
      <c r="M1112" s="185">
        <f t="shared" si="101"/>
        <v>8549.9999999999982</v>
      </c>
      <c r="N1112" s="143" t="str">
        <f>IFERROR(VLOOKUP(D1112, Product_Category!A:B, 2, FALSE), "Uncategorized")</f>
        <v>MCC</v>
      </c>
      <c r="O1112" s="186">
        <f t="shared" si="103"/>
        <v>2849.9999999999995</v>
      </c>
      <c r="P1112" s="185">
        <f t="shared" si="102"/>
        <v>8549.9999999999982</v>
      </c>
      <c r="Q1112" s="143">
        <v>2023</v>
      </c>
      <c r="R1112" s="143" t="str">
        <f>IFERROR(VLOOKUP(G1112,'SOURCE COMPANY'!A:B, 2, FALSE), "")</f>
        <v>DFE PHARMA</v>
      </c>
      <c r="S1112" s="143" t="str">
        <f>IFERROR(VLOOKUP(H1112,'CUSTOMER NAME'!A:B, 2, FALSE), "")</f>
        <v>IMPERLAC S A C</v>
      </c>
    </row>
    <row r="1113" spans="1:19">
      <c r="A1113" s="188" t="s">
        <v>998</v>
      </c>
      <c r="B1113" s="188">
        <v>6000</v>
      </c>
      <c r="C1113" s="188" t="s">
        <v>7</v>
      </c>
      <c r="D1113" s="188" t="s">
        <v>3212</v>
      </c>
      <c r="E1113" s="188">
        <v>2.65</v>
      </c>
      <c r="F1113" s="188" t="s">
        <v>1718</v>
      </c>
      <c r="G1113" s="85" t="s">
        <v>88</v>
      </c>
      <c r="H1113" s="188" t="s">
        <v>999</v>
      </c>
      <c r="I1113" s="187" t="s">
        <v>3034</v>
      </c>
      <c r="J1113" s="184">
        <f>IF(F1113="USD", E1113, E1113 * IFERROR(VLOOKUP(F1113, EXCHANGE_RATE!A:B, 2, FALSE), "Currency not found"))</f>
        <v>2.8355000000000001</v>
      </c>
      <c r="K1113" s="184">
        <f t="shared" si="100"/>
        <v>2.84</v>
      </c>
      <c r="L1113" s="184">
        <f>IF(C1113="MTS", B1113, B1113 * IFERROR(VLOOKUP(C1113, 'QTY_CONVERSIONS '!A:B, 2, FALSE), "Units not  found"))</f>
        <v>6</v>
      </c>
      <c r="M1113" s="185">
        <f t="shared" si="101"/>
        <v>17040</v>
      </c>
      <c r="N1113" s="143" t="str">
        <f>IFERROR(VLOOKUP(D1113, Product_Category!A:B, 2, FALSE), "Uncategorized")</f>
        <v>MCC</v>
      </c>
      <c r="O1113" s="186">
        <f t="shared" si="103"/>
        <v>2840</v>
      </c>
      <c r="P1113" s="185">
        <f t="shared" si="102"/>
        <v>17040</v>
      </c>
      <c r="Q1113" s="143">
        <v>2023</v>
      </c>
      <c r="R1113" s="143" t="str">
        <f>IFERROR(VLOOKUP(G1113,'SOURCE COMPANY'!A:B, 2, FALSE), "")</f>
        <v>DFE PHARMA</v>
      </c>
      <c r="S1113" s="143" t="str">
        <f>IFERROR(VLOOKUP(H1113,'CUSTOMER NAME'!A:B, 2, FALSE), "")</f>
        <v>IMPERLAC S A C</v>
      </c>
    </row>
    <row r="1114" spans="1:19">
      <c r="A1114" s="191" t="s">
        <v>998</v>
      </c>
      <c r="B1114" s="191">
        <v>6000</v>
      </c>
      <c r="C1114" s="191" t="s">
        <v>7</v>
      </c>
      <c r="D1114" s="191" t="s">
        <v>3212</v>
      </c>
      <c r="E1114" s="191">
        <v>2.65</v>
      </c>
      <c r="F1114" s="191" t="s">
        <v>1718</v>
      </c>
      <c r="G1114" s="85" t="s">
        <v>88</v>
      </c>
      <c r="H1114" s="191" t="s">
        <v>3213</v>
      </c>
      <c r="I1114" s="187" t="s">
        <v>3034</v>
      </c>
      <c r="J1114" s="184">
        <f>IF(F1114="USD", E1114, E1114 * IFERROR(VLOOKUP(F1114, EXCHANGE_RATE!A:B, 2, FALSE), "Currency not found"))</f>
        <v>2.8355000000000001</v>
      </c>
      <c r="K1114" s="184">
        <f t="shared" si="100"/>
        <v>2.84</v>
      </c>
      <c r="L1114" s="184">
        <f>IF(C1114="MTS", B1114, B1114 * IFERROR(VLOOKUP(C1114, 'QTY_CONVERSIONS '!A:B, 2, FALSE), "Units not  found"))</f>
        <v>6</v>
      </c>
      <c r="M1114" s="185">
        <f t="shared" si="101"/>
        <v>17040</v>
      </c>
      <c r="N1114" s="143" t="str">
        <f>IFERROR(VLOOKUP(D1114, Product_Category!A:B, 2, FALSE), "Uncategorized")</f>
        <v>MCC</v>
      </c>
      <c r="O1114" s="186">
        <f t="shared" si="103"/>
        <v>2840</v>
      </c>
      <c r="P1114" s="185">
        <f t="shared" si="102"/>
        <v>17040</v>
      </c>
      <c r="Q1114" s="143">
        <v>2023</v>
      </c>
      <c r="R1114" s="143" t="str">
        <f>IFERROR(VLOOKUP(G1114,'SOURCE COMPANY'!A:B, 2, FALSE), "")</f>
        <v>DFE PHARMA</v>
      </c>
      <c r="S1114" s="143" t="str">
        <f>IFERROR(VLOOKUP(H1114,'CUSTOMER NAME'!A:B, 2, FALSE), "")</f>
        <v>IMPERLAC S A C</v>
      </c>
    </row>
    <row r="1115" spans="1:19">
      <c r="A1115" s="188" t="s">
        <v>998</v>
      </c>
      <c r="B1115" s="188">
        <v>3000</v>
      </c>
      <c r="C1115" s="188" t="s">
        <v>7</v>
      </c>
      <c r="D1115" s="188" t="s">
        <v>3214</v>
      </c>
      <c r="E1115" s="188">
        <v>2.66</v>
      </c>
      <c r="F1115" s="188" t="s">
        <v>1718</v>
      </c>
      <c r="G1115" s="85" t="s">
        <v>88</v>
      </c>
      <c r="H1115" s="188" t="s">
        <v>3213</v>
      </c>
      <c r="I1115" s="187" t="s">
        <v>3034</v>
      </c>
      <c r="J1115" s="184">
        <f>IF(F1115="USD", E1115, E1115 * IFERROR(VLOOKUP(F1115, EXCHANGE_RATE!A:B, 2, FALSE), "Currency not found"))</f>
        <v>2.8462000000000005</v>
      </c>
      <c r="K1115" s="184">
        <f t="shared" si="100"/>
        <v>2.8499999999999996</v>
      </c>
      <c r="L1115" s="184">
        <f>IF(C1115="MTS", B1115, B1115 * IFERROR(VLOOKUP(C1115, 'QTY_CONVERSIONS '!A:B, 2, FALSE), "Units not  found"))</f>
        <v>3</v>
      </c>
      <c r="M1115" s="185">
        <f t="shared" si="101"/>
        <v>8549.9999999999982</v>
      </c>
      <c r="N1115" s="143" t="str">
        <f>IFERROR(VLOOKUP(D1115, Product_Category!A:B, 2, FALSE), "Uncategorized")</f>
        <v>MCC</v>
      </c>
      <c r="O1115" s="186">
        <f t="shared" si="103"/>
        <v>2849.9999999999995</v>
      </c>
      <c r="P1115" s="185">
        <f t="shared" si="102"/>
        <v>8549.9999999999982</v>
      </c>
      <c r="Q1115" s="143">
        <v>2023</v>
      </c>
      <c r="R1115" s="143" t="str">
        <f>IFERROR(VLOOKUP(G1115,'SOURCE COMPANY'!A:B, 2, FALSE), "")</f>
        <v>DFE PHARMA</v>
      </c>
      <c r="S1115" s="143" t="str">
        <f>IFERROR(VLOOKUP(H1115,'CUSTOMER NAME'!A:B, 2, FALSE), "")</f>
        <v>IMPERLAC S A C</v>
      </c>
    </row>
    <row r="1116" spans="1:19">
      <c r="A1116" s="191" t="s">
        <v>3028</v>
      </c>
      <c r="B1116" s="191">
        <v>2E-3</v>
      </c>
      <c r="C1116" s="191" t="s">
        <v>7</v>
      </c>
      <c r="D1116" s="191" t="s">
        <v>266</v>
      </c>
      <c r="E1116" s="191">
        <v>2</v>
      </c>
      <c r="F1116" s="191" t="s">
        <v>9</v>
      </c>
      <c r="G1116" s="191" t="s">
        <v>3278</v>
      </c>
      <c r="H1116" s="191" t="s">
        <v>3279</v>
      </c>
      <c r="I1116" s="187" t="s">
        <v>3034</v>
      </c>
      <c r="J1116" s="184">
        <f>IF(F1116="USD", E1116, E1116 * IFERROR(VLOOKUP(F1116, EXCHANGE_RATE!A:B, 2, FALSE), "Currency not found"))</f>
        <v>2</v>
      </c>
      <c r="K1116" s="184">
        <f t="shared" si="100"/>
        <v>2</v>
      </c>
      <c r="L1116" s="184">
        <f>IF(C1116="MTS", B1116, B1116 * IFERROR(VLOOKUP(C1116, 'QTY_CONVERSIONS '!A:B, 2, FALSE), "Units not  found"))</f>
        <v>1.9999999999999999E-6</v>
      </c>
      <c r="M1116" s="185">
        <f t="shared" si="101"/>
        <v>4.0000000000000001E-3</v>
      </c>
      <c r="N1116" s="143" t="str">
        <f>IFERROR(VLOOKUP(D1116, Product_Category!A:B, 2, FALSE), "Uncategorized")</f>
        <v>MCC</v>
      </c>
      <c r="O1116" s="186">
        <f t="shared" si="103"/>
        <v>2000</v>
      </c>
      <c r="P1116" s="185">
        <f t="shared" si="102"/>
        <v>4.0000000000000001E-3</v>
      </c>
      <c r="Q1116" s="143">
        <v>2023</v>
      </c>
      <c r="R1116" s="143" t="str">
        <f>IFERROR(VLOOKUP(G1116,'SOURCE COMPANY'!A:B, 2, FALSE), "")</f>
        <v>ZENARA PHARMA</v>
      </c>
      <c r="S1116" s="143" t="str">
        <f>IFERROR(VLOOKUP(H1116,'CUSTOMER NAME'!A:B, 2, FALSE), "")</f>
        <v>IMPROVED PHARMA</v>
      </c>
    </row>
    <row r="1117" spans="1:19">
      <c r="A1117" s="191" t="s">
        <v>3028</v>
      </c>
      <c r="B1117" s="191">
        <v>2E-3</v>
      </c>
      <c r="C1117" s="191" t="s">
        <v>7</v>
      </c>
      <c r="D1117" s="191" t="s">
        <v>910</v>
      </c>
      <c r="E1117" s="191">
        <v>2</v>
      </c>
      <c r="F1117" s="191" t="s">
        <v>9</v>
      </c>
      <c r="G1117" s="191" t="s">
        <v>3278</v>
      </c>
      <c r="H1117" s="191" t="s">
        <v>3279</v>
      </c>
      <c r="I1117" s="187" t="s">
        <v>3034</v>
      </c>
      <c r="J1117" s="184">
        <f>IF(F1117="USD", E1117, E1117 * IFERROR(VLOOKUP(F1117, EXCHANGE_RATE!A:B, 2, FALSE), "Currency not found"))</f>
        <v>2</v>
      </c>
      <c r="K1117" s="184">
        <f t="shared" si="100"/>
        <v>2</v>
      </c>
      <c r="L1117" s="184">
        <f>IF(C1117="MTS", B1117, B1117 * IFERROR(VLOOKUP(C1117, 'QTY_CONVERSIONS '!A:B, 2, FALSE), "Units not  found"))</f>
        <v>1.9999999999999999E-6</v>
      </c>
      <c r="M1117" s="185">
        <f t="shared" si="101"/>
        <v>4.0000000000000001E-3</v>
      </c>
      <c r="N1117" s="143" t="str">
        <f>IFERROR(VLOOKUP(D1117, Product_Category!A:B, 2, FALSE), "Uncategorized")</f>
        <v>MAGNESIUM STEARATE</v>
      </c>
      <c r="O1117" s="186">
        <f t="shared" si="103"/>
        <v>2000</v>
      </c>
      <c r="P1117" s="185">
        <f t="shared" si="102"/>
        <v>4.0000000000000001E-3</v>
      </c>
      <c r="Q1117" s="143">
        <v>2023</v>
      </c>
      <c r="R1117" s="143" t="str">
        <f>IFERROR(VLOOKUP(G1117,'SOURCE COMPANY'!A:B, 2, FALSE), "")</f>
        <v>ZENARA PHARMA</v>
      </c>
      <c r="S1117" s="143" t="str">
        <f>IFERROR(VLOOKUP(H1117,'CUSTOMER NAME'!A:B, 2, FALSE), "")</f>
        <v>IMPROVED PHARMA</v>
      </c>
    </row>
    <row r="1118" spans="1:19">
      <c r="A1118" s="191" t="s">
        <v>816</v>
      </c>
      <c r="B1118" s="191">
        <v>9000</v>
      </c>
      <c r="C1118" s="191" t="s">
        <v>7</v>
      </c>
      <c r="D1118" s="191" t="s">
        <v>3402</v>
      </c>
      <c r="E1118" s="191">
        <v>3.8</v>
      </c>
      <c r="F1118" s="191" t="s">
        <v>9</v>
      </c>
      <c r="G1118" s="85" t="s">
        <v>88</v>
      </c>
      <c r="H1118" s="191" t="s">
        <v>535</v>
      </c>
      <c r="I1118" s="187" t="s">
        <v>3389</v>
      </c>
      <c r="J1118" s="184">
        <f>IF(F1118="USD", E1118, E1118 * IFERROR(VLOOKUP(F1118, EXCHANGE_RATE!A:B, 2, FALSE), "Currency not found"))</f>
        <v>3.8</v>
      </c>
      <c r="K1118" s="184">
        <f t="shared" si="100"/>
        <v>3.8</v>
      </c>
      <c r="L1118" s="184">
        <f>IF(C1118="MTS", B1118, B1118 * IFERROR(VLOOKUP(C1118, 'QTY_CONVERSIONS '!A:B, 2, FALSE), "Units not  found"))</f>
        <v>9</v>
      </c>
      <c r="M1118" s="185">
        <f t="shared" si="101"/>
        <v>34200</v>
      </c>
      <c r="N1118" s="143" t="str">
        <f>IFERROR(VLOOKUP(D1118, Product_Category!A:B, 2, FALSE), "Uncategorized")</f>
        <v>MCC</v>
      </c>
      <c r="O1118" s="186">
        <f t="shared" si="103"/>
        <v>3800</v>
      </c>
      <c r="P1118" s="185">
        <f t="shared" si="102"/>
        <v>34200</v>
      </c>
      <c r="Q1118" s="143">
        <v>2023</v>
      </c>
      <c r="R1118" s="143" t="str">
        <f>IFERROR(VLOOKUP(G1118,'SOURCE COMPANY'!A:B, 2, FALSE), "")</f>
        <v>DFE PHARMA</v>
      </c>
      <c r="S1118" s="143" t="str">
        <f>IFERROR(VLOOKUP(H1118,'CUSTOMER NAME'!A:B, 2, FALSE), "")</f>
        <v>Incepta</v>
      </c>
    </row>
    <row r="1119" spans="1:19">
      <c r="A1119" s="85" t="s">
        <v>532</v>
      </c>
      <c r="B1119" s="85">
        <v>2000</v>
      </c>
      <c r="C1119" s="85" t="s">
        <v>7</v>
      </c>
      <c r="D1119" s="85" t="s">
        <v>210</v>
      </c>
      <c r="E1119" s="248">
        <v>19.5</v>
      </c>
      <c r="F1119" s="85" t="s">
        <v>1718</v>
      </c>
      <c r="G1119" s="192" t="s">
        <v>208</v>
      </c>
      <c r="H1119" s="85" t="s">
        <v>535</v>
      </c>
      <c r="I1119" s="183" t="str">
        <f t="shared" ref="I1119:I1125" si="106">I1118</f>
        <v>October</v>
      </c>
      <c r="J1119" s="184">
        <f>IF(F1119="USD", E1119, E1119 * IFERROR(VLOOKUP(F1119, EXCHANGE_RATE!A:B, 2, FALSE), "Currency not found"))</f>
        <v>20.865000000000002</v>
      </c>
      <c r="K1119" s="184">
        <f t="shared" si="100"/>
        <v>20.87</v>
      </c>
      <c r="L1119" s="184">
        <f>IF(C1119="MTS", B1119, B1119 * IFERROR(VLOOKUP(C1119, 'QTY_CONVERSIONS '!A:B, 2, FALSE), "Units not  found"))</f>
        <v>2</v>
      </c>
      <c r="M1119" s="185">
        <f t="shared" si="101"/>
        <v>41740</v>
      </c>
      <c r="N1119" s="143" t="str">
        <f>IFERROR(VLOOKUP(D1119, Product_Category!A:B, 2, FALSE), "Uncategorized")</f>
        <v>MCC</v>
      </c>
      <c r="O1119" s="186">
        <f t="shared" si="103"/>
        <v>20870</v>
      </c>
      <c r="P1119" s="185">
        <f t="shared" si="102"/>
        <v>41740</v>
      </c>
      <c r="Q1119" s="143">
        <v>2023</v>
      </c>
      <c r="R1119" s="143" t="str">
        <f>IFERROR(VLOOKUP(G1119,'SOURCE COMPANY'!A:B, 2, FALSE), "")</f>
        <v>RETTENMAIER</v>
      </c>
      <c r="S1119" s="143" t="str">
        <f>IFERROR(VLOOKUP(H1119,'CUSTOMER NAME'!A:B, 2, FALSE), "")</f>
        <v>Incepta</v>
      </c>
    </row>
    <row r="1120" spans="1:19">
      <c r="A1120" s="85" t="s">
        <v>532</v>
      </c>
      <c r="B1120" s="85">
        <v>50</v>
      </c>
      <c r="C1120" s="85" t="s">
        <v>7</v>
      </c>
      <c r="D1120" s="85" t="s">
        <v>536</v>
      </c>
      <c r="E1120" s="248">
        <v>12</v>
      </c>
      <c r="F1120" s="85" t="s">
        <v>9</v>
      </c>
      <c r="G1120" s="192" t="s">
        <v>2998</v>
      </c>
      <c r="H1120" s="85" t="s">
        <v>535</v>
      </c>
      <c r="I1120" s="183" t="str">
        <f t="shared" si="106"/>
        <v>October</v>
      </c>
      <c r="J1120" s="184">
        <f>IF(F1120="USD", E1120, E1120 * IFERROR(VLOOKUP(F1120, EXCHANGE_RATE!A:B, 2, FALSE), "Currency not found"))</f>
        <v>12</v>
      </c>
      <c r="K1120" s="184">
        <f t="shared" si="100"/>
        <v>12</v>
      </c>
      <c r="L1120" s="184">
        <f>IF(C1120="MTS", B1120, B1120 * IFERROR(VLOOKUP(C1120, 'QTY_CONVERSIONS '!A:B, 2, FALSE), "Units not  found"))</f>
        <v>0.05</v>
      </c>
      <c r="M1120" s="185">
        <f t="shared" si="101"/>
        <v>600</v>
      </c>
      <c r="N1120" s="143" t="str">
        <f>IFERROR(VLOOKUP(D1120, Product_Category!A:B, 2, FALSE), "Uncategorized")</f>
        <v>MCC</v>
      </c>
      <c r="O1120" s="186">
        <f t="shared" si="103"/>
        <v>12000</v>
      </c>
      <c r="P1120" s="185">
        <f t="shared" si="102"/>
        <v>600</v>
      </c>
      <c r="Q1120" s="143">
        <v>2023</v>
      </c>
      <c r="R1120" s="143" t="str">
        <f>IFERROR(VLOOKUP(G1120,'SOURCE COMPANY'!A:B, 2, FALSE), "")</f>
        <v>SIGNET</v>
      </c>
      <c r="S1120" s="143" t="str">
        <f>IFERROR(VLOOKUP(H1120,'CUSTOMER NAME'!A:B, 2, FALSE), "")</f>
        <v>Incepta</v>
      </c>
    </row>
    <row r="1121" spans="1:19">
      <c r="A1121" s="85" t="s">
        <v>816</v>
      </c>
      <c r="B1121" s="85">
        <v>500</v>
      </c>
      <c r="C1121" s="85" t="s">
        <v>7</v>
      </c>
      <c r="D1121" s="85" t="s">
        <v>822</v>
      </c>
      <c r="E1121" s="248">
        <v>19.299613999999998</v>
      </c>
      <c r="F1121" s="85" t="s">
        <v>9</v>
      </c>
      <c r="G1121" s="192" t="s">
        <v>2998</v>
      </c>
      <c r="H1121" s="85" t="s">
        <v>535</v>
      </c>
      <c r="I1121" s="183" t="str">
        <f t="shared" si="106"/>
        <v>October</v>
      </c>
      <c r="J1121" s="184">
        <f>IF(F1121="USD", E1121, E1121 * IFERROR(VLOOKUP(F1121, EXCHANGE_RATE!A:B, 2, FALSE), "Currency not found"))</f>
        <v>19.299613999999998</v>
      </c>
      <c r="K1121" s="184">
        <f t="shared" si="100"/>
        <v>19.3</v>
      </c>
      <c r="L1121" s="184">
        <f>IF(C1121="MTS", B1121, B1121 * IFERROR(VLOOKUP(C1121, 'QTY_CONVERSIONS '!A:B, 2, FALSE), "Units not  found"))</f>
        <v>0.5</v>
      </c>
      <c r="M1121" s="185">
        <f t="shared" si="101"/>
        <v>9650</v>
      </c>
      <c r="N1121" s="143" t="str">
        <f>IFERROR(VLOOKUP(D1121, Product_Category!A:B, 2, FALSE), "Uncategorized")</f>
        <v>MCC</v>
      </c>
      <c r="O1121" s="186">
        <f t="shared" si="103"/>
        <v>19300</v>
      </c>
      <c r="P1121" s="185">
        <f t="shared" si="102"/>
        <v>9650</v>
      </c>
      <c r="Q1121" s="143">
        <v>2023</v>
      </c>
      <c r="R1121" s="143" t="str">
        <f>IFERROR(VLOOKUP(G1121,'SOURCE COMPANY'!A:B, 2, FALSE), "")</f>
        <v>SIGNET</v>
      </c>
      <c r="S1121" s="143" t="str">
        <f>IFERROR(VLOOKUP(H1121,'CUSTOMER NAME'!A:B, 2, FALSE), "")</f>
        <v>Incepta</v>
      </c>
    </row>
    <row r="1122" spans="1:19">
      <c r="A1122" s="85" t="s">
        <v>852</v>
      </c>
      <c r="B1122" s="85">
        <v>5000</v>
      </c>
      <c r="C1122" s="85" t="s">
        <v>7</v>
      </c>
      <c r="D1122" s="85" t="s">
        <v>633</v>
      </c>
      <c r="E1122" s="248">
        <v>2.1799564</v>
      </c>
      <c r="F1122" s="85" t="s">
        <v>1718</v>
      </c>
      <c r="G1122" s="192" t="s">
        <v>853</v>
      </c>
      <c r="H1122" s="85" t="s">
        <v>854</v>
      </c>
      <c r="I1122" s="183" t="str">
        <f t="shared" si="106"/>
        <v>October</v>
      </c>
      <c r="J1122" s="184">
        <f>IF(F1122="USD", E1122, E1122 * IFERROR(VLOOKUP(F1122, EXCHANGE_RATE!A:B, 2, FALSE), "Currency not found"))</f>
        <v>2.3325533480000002</v>
      </c>
      <c r="K1122" s="184">
        <f t="shared" si="100"/>
        <v>2.34</v>
      </c>
      <c r="L1122" s="184">
        <f>IF(C1122="MTS", B1122, B1122 * IFERROR(VLOOKUP(C1122, 'QTY_CONVERSIONS '!A:B, 2, FALSE), "Units not  found"))</f>
        <v>5</v>
      </c>
      <c r="M1122" s="185">
        <f t="shared" si="101"/>
        <v>11700</v>
      </c>
      <c r="N1122" s="143" t="str">
        <f>IFERROR(VLOOKUP(D1122, Product_Category!A:B, 2, FALSE), "Uncategorized")</f>
        <v>CMC</v>
      </c>
      <c r="O1122" s="186">
        <f t="shared" si="103"/>
        <v>2340</v>
      </c>
      <c r="P1122" s="185">
        <f t="shared" si="102"/>
        <v>11700</v>
      </c>
      <c r="Q1122" s="143">
        <v>2023</v>
      </c>
      <c r="R1122" s="143" t="str">
        <f>IFERROR(VLOOKUP(G1122,'SOURCE COMPANY'!A:B, 2, FALSE), "")</f>
        <v>GEMINI EXPORTS</v>
      </c>
      <c r="S1122" s="143" t="str">
        <f>IFERROR(VLOOKUP(H1122,'CUSTOMER NAME'!A:B, 2, FALSE), "")</f>
        <v>INDEUREC S A</v>
      </c>
    </row>
    <row r="1123" spans="1:19">
      <c r="A1123" s="85" t="s">
        <v>852</v>
      </c>
      <c r="B1123" s="85">
        <v>4000</v>
      </c>
      <c r="C1123" s="85" t="s">
        <v>7</v>
      </c>
      <c r="D1123" s="85" t="s">
        <v>641</v>
      </c>
      <c r="E1123" s="248">
        <v>2.1799564</v>
      </c>
      <c r="F1123" s="85" t="s">
        <v>1718</v>
      </c>
      <c r="G1123" s="192" t="s">
        <v>853</v>
      </c>
      <c r="H1123" s="85" t="s">
        <v>854</v>
      </c>
      <c r="I1123" s="183" t="str">
        <f t="shared" si="106"/>
        <v>October</v>
      </c>
      <c r="J1123" s="184">
        <f>IF(F1123="USD", E1123, E1123 * IFERROR(VLOOKUP(F1123, EXCHANGE_RATE!A:B, 2, FALSE), "Currency not found"))</f>
        <v>2.3325533480000002</v>
      </c>
      <c r="K1123" s="184">
        <f t="shared" si="100"/>
        <v>2.34</v>
      </c>
      <c r="L1123" s="184">
        <f>IF(C1123="MTS", B1123, B1123 * IFERROR(VLOOKUP(C1123, 'QTY_CONVERSIONS '!A:B, 2, FALSE), "Units not  found"))</f>
        <v>4</v>
      </c>
      <c r="M1123" s="185">
        <f t="shared" si="101"/>
        <v>9360</v>
      </c>
      <c r="N1123" s="143" t="str">
        <f>IFERROR(VLOOKUP(D1123, Product_Category!A:B, 2, FALSE), "Uncategorized")</f>
        <v>MCC</v>
      </c>
      <c r="O1123" s="186">
        <f t="shared" si="103"/>
        <v>2340</v>
      </c>
      <c r="P1123" s="185">
        <f t="shared" si="102"/>
        <v>9360</v>
      </c>
      <c r="Q1123" s="143">
        <v>2023</v>
      </c>
      <c r="R1123" s="143" t="str">
        <f>IFERROR(VLOOKUP(G1123,'SOURCE COMPANY'!A:B, 2, FALSE), "")</f>
        <v>GEMINI EXPORTS</v>
      </c>
      <c r="S1123" s="143" t="str">
        <f>IFERROR(VLOOKUP(H1123,'CUSTOMER NAME'!A:B, 2, FALSE), "")</f>
        <v>INDEUREC S A</v>
      </c>
    </row>
    <row r="1124" spans="1:19">
      <c r="A1124" s="85" t="s">
        <v>852</v>
      </c>
      <c r="B1124" s="85">
        <v>1000</v>
      </c>
      <c r="C1124" s="85" t="s">
        <v>7</v>
      </c>
      <c r="D1124" s="85" t="s">
        <v>855</v>
      </c>
      <c r="E1124" s="248">
        <v>2.6899462000000001</v>
      </c>
      <c r="F1124" s="85" t="s">
        <v>1718</v>
      </c>
      <c r="G1124" s="192" t="s">
        <v>853</v>
      </c>
      <c r="H1124" s="85" t="s">
        <v>854</v>
      </c>
      <c r="I1124" s="183" t="str">
        <f t="shared" si="106"/>
        <v>October</v>
      </c>
      <c r="J1124" s="184">
        <f>IF(F1124="USD", E1124, E1124 * IFERROR(VLOOKUP(F1124, EXCHANGE_RATE!A:B, 2, FALSE), "Currency not found"))</f>
        <v>2.8782424340000001</v>
      </c>
      <c r="K1124" s="184">
        <f t="shared" si="100"/>
        <v>2.88</v>
      </c>
      <c r="L1124" s="184">
        <f>IF(C1124="MTS", B1124, B1124 * IFERROR(VLOOKUP(C1124, 'QTY_CONVERSIONS '!A:B, 2, FALSE), "Units not  found"))</f>
        <v>1</v>
      </c>
      <c r="M1124" s="185">
        <f t="shared" si="101"/>
        <v>2880</v>
      </c>
      <c r="N1124" s="143" t="str">
        <f>IFERROR(VLOOKUP(D1124, Product_Category!A:B, 2, FALSE), "Uncategorized")</f>
        <v>CROSCARMELLOSE SODIUM</v>
      </c>
      <c r="O1124" s="186">
        <f t="shared" si="103"/>
        <v>2880</v>
      </c>
      <c r="P1124" s="185">
        <f t="shared" si="102"/>
        <v>2880</v>
      </c>
      <c r="Q1124" s="143">
        <v>2023</v>
      </c>
      <c r="R1124" s="143" t="str">
        <f>IFERROR(VLOOKUP(G1124,'SOURCE COMPANY'!A:B, 2, FALSE), "")</f>
        <v>GEMINI EXPORTS</v>
      </c>
      <c r="S1124" s="143" t="str">
        <f>IFERROR(VLOOKUP(H1124,'CUSTOMER NAME'!A:B, 2, FALSE), "")</f>
        <v>INDEUREC S A</v>
      </c>
    </row>
    <row r="1125" spans="1:19">
      <c r="A1125" s="85" t="s">
        <v>852</v>
      </c>
      <c r="B1125" s="85">
        <v>300</v>
      </c>
      <c r="C1125" s="85" t="s">
        <v>7</v>
      </c>
      <c r="D1125" s="85" t="s">
        <v>858</v>
      </c>
      <c r="E1125" s="248">
        <v>3.349933</v>
      </c>
      <c r="F1125" s="85" t="s">
        <v>9</v>
      </c>
      <c r="G1125" s="192" t="s">
        <v>853</v>
      </c>
      <c r="H1125" s="85" t="s">
        <v>854</v>
      </c>
      <c r="I1125" s="183" t="str">
        <f t="shared" si="106"/>
        <v>October</v>
      </c>
      <c r="J1125" s="184">
        <f>IF(F1125="USD", E1125, E1125 * IFERROR(VLOOKUP(F1125, EXCHANGE_RATE!A:B, 2, FALSE), "Currency not found"))</f>
        <v>3.349933</v>
      </c>
      <c r="K1125" s="184">
        <f t="shared" si="100"/>
        <v>3.3499999999999996</v>
      </c>
      <c r="L1125" s="184">
        <f>IF(C1125="MTS", B1125, B1125 * IFERROR(VLOOKUP(C1125, 'QTY_CONVERSIONS '!A:B, 2, FALSE), "Units not  found"))</f>
        <v>0.3</v>
      </c>
      <c r="M1125" s="185">
        <f t="shared" si="101"/>
        <v>1004.9999999999999</v>
      </c>
      <c r="N1125" s="143" t="str">
        <f>IFERROR(VLOOKUP(D1125, Product_Category!A:B, 2, FALSE), "Uncategorized")</f>
        <v>MCC</v>
      </c>
      <c r="O1125" s="186">
        <f t="shared" si="103"/>
        <v>3349.9999999999995</v>
      </c>
      <c r="P1125" s="185">
        <f t="shared" si="102"/>
        <v>1004.9999999999998</v>
      </c>
      <c r="Q1125" s="143">
        <v>2023</v>
      </c>
      <c r="R1125" s="143" t="str">
        <f>IFERROR(VLOOKUP(G1125,'SOURCE COMPANY'!A:B, 2, FALSE), "")</f>
        <v>GEMINI EXPORTS</v>
      </c>
      <c r="S1125" s="143" t="str">
        <f>IFERROR(VLOOKUP(H1125,'CUSTOMER NAME'!A:B, 2, FALSE), "")</f>
        <v>INDEUREC S A</v>
      </c>
    </row>
    <row r="1126" spans="1:19">
      <c r="A1126" s="188" t="s">
        <v>852</v>
      </c>
      <c r="B1126" s="188">
        <v>100</v>
      </c>
      <c r="C1126" s="188" t="s">
        <v>7</v>
      </c>
      <c r="D1126" s="188" t="s">
        <v>266</v>
      </c>
      <c r="E1126" s="188">
        <v>3.75</v>
      </c>
      <c r="F1126" s="188" t="s">
        <v>9</v>
      </c>
      <c r="G1126" s="192" t="s">
        <v>853</v>
      </c>
      <c r="H1126" s="188" t="s">
        <v>3428</v>
      </c>
      <c r="I1126" s="187" t="s">
        <v>3389</v>
      </c>
      <c r="J1126" s="184">
        <f>IF(F1126="USD", E1126, E1126 * IFERROR(VLOOKUP(F1126, EXCHANGE_RATE!A:B, 2, FALSE), "Currency not found"))</f>
        <v>3.75</v>
      </c>
      <c r="K1126" s="184">
        <f t="shared" si="100"/>
        <v>3.75</v>
      </c>
      <c r="L1126" s="184">
        <f>IF(C1126="MTS", B1126, B1126 * IFERROR(VLOOKUP(C1126, 'QTY_CONVERSIONS '!A:B, 2, FALSE), "Units not  found"))</f>
        <v>0.1</v>
      </c>
      <c r="M1126" s="185">
        <f t="shared" si="101"/>
        <v>375</v>
      </c>
      <c r="N1126" s="143" t="str">
        <f>IFERROR(VLOOKUP(D1126, Product_Category!A:B, 2, FALSE), "Uncategorized")</f>
        <v>MCC</v>
      </c>
      <c r="O1126" s="186">
        <f t="shared" si="103"/>
        <v>3750</v>
      </c>
      <c r="P1126" s="185">
        <f t="shared" si="102"/>
        <v>375</v>
      </c>
      <c r="Q1126" s="143">
        <v>2023</v>
      </c>
      <c r="R1126" s="143" t="str">
        <f>IFERROR(VLOOKUP(G1126,'SOURCE COMPANY'!A:B, 2, FALSE), "")</f>
        <v>GEMINI EXPORTS</v>
      </c>
      <c r="S1126" s="143" t="str">
        <f>IFERROR(VLOOKUP(H1126,'CUSTOMER NAME'!A:B, 2, FALSE), "")</f>
        <v>INDEUREC SA</v>
      </c>
    </row>
    <row r="1127" spans="1:19">
      <c r="A1127" s="192" t="s">
        <v>1182</v>
      </c>
      <c r="B1127" s="192">
        <v>22</v>
      </c>
      <c r="C1127" s="192" t="s">
        <v>7</v>
      </c>
      <c r="D1127" s="192" t="s">
        <v>769</v>
      </c>
      <c r="E1127" s="192">
        <v>5.97</v>
      </c>
      <c r="F1127" s="192" t="s">
        <v>9</v>
      </c>
      <c r="G1127" s="192" t="s">
        <v>3750</v>
      </c>
      <c r="H1127" s="192" t="s">
        <v>3751</v>
      </c>
      <c r="I1127" s="187" t="s">
        <v>3658</v>
      </c>
      <c r="J1127" s="184">
        <f>IF(F1127="USD", E1127, E1127 * IFERROR(VLOOKUP(F1127, EXCHANGE_RATE!A:B, 2, FALSE), "Currency not found"))</f>
        <v>5.97</v>
      </c>
      <c r="K1127" s="184">
        <f t="shared" si="100"/>
        <v>5.97</v>
      </c>
      <c r="L1127" s="184">
        <f>IF(C1127="MTS", B1127, B1127 * IFERROR(VLOOKUP(C1127, 'QTY_CONVERSIONS '!A:B, 2, FALSE), "Units not  found"))</f>
        <v>2.1999999999999999E-2</v>
      </c>
      <c r="M1127" s="185">
        <f t="shared" si="101"/>
        <v>131.34</v>
      </c>
      <c r="N1127" s="143" t="str">
        <f>IFERROR(VLOOKUP(D1127, Product_Category!A:B, 2, FALSE), "Uncategorized")</f>
        <v>MCC</v>
      </c>
      <c r="O1127" s="186">
        <f t="shared" si="103"/>
        <v>5970</v>
      </c>
      <c r="P1127" s="185">
        <f t="shared" si="102"/>
        <v>131.34</v>
      </c>
      <c r="Q1127" s="143">
        <v>2023</v>
      </c>
      <c r="R1127" s="143" t="str">
        <f>IFERROR(VLOOKUP(G1127,'SOURCE COMPANY'!A:B, 2, FALSE), "")</f>
        <v>NBZ HEALTHCARE</v>
      </c>
      <c r="S1127" s="143" t="str">
        <f>IFERROR(VLOOKUP(H1127,'CUSTOMER NAME'!A:B, 2, FALSE), "")</f>
        <v>INFINE OROMIA</v>
      </c>
    </row>
    <row r="1128" spans="1:19">
      <c r="A1128" s="87" t="s">
        <v>929</v>
      </c>
      <c r="B1128" s="87">
        <v>25</v>
      </c>
      <c r="C1128" s="87" t="s">
        <v>7</v>
      </c>
      <c r="D1128" s="87" t="s">
        <v>553</v>
      </c>
      <c r="E1128" s="248">
        <v>240</v>
      </c>
      <c r="F1128" s="87" t="s">
        <v>1730</v>
      </c>
      <c r="G1128" s="192" t="s">
        <v>671</v>
      </c>
      <c r="H1128" s="87" t="s">
        <v>1282</v>
      </c>
      <c r="I1128" s="183" t="str">
        <f t="shared" ref="I1128:I1141" si="107">I1127</f>
        <v>November</v>
      </c>
      <c r="J1128" s="184">
        <f>IF(F1128="USD", E1128, E1128 * IFERROR(VLOOKUP(F1128, EXCHANGE_RATE!A:B, 2, FALSE), "Currency not found"))</f>
        <v>2.88</v>
      </c>
      <c r="K1128" s="184">
        <f t="shared" si="100"/>
        <v>2.88</v>
      </c>
      <c r="L1128" s="184">
        <f>IF(C1128="MTS", B1128, B1128 * IFERROR(VLOOKUP(C1128, 'QTY_CONVERSIONS '!A:B, 2, FALSE), "Units not  found"))</f>
        <v>2.5000000000000001E-2</v>
      </c>
      <c r="M1128" s="185">
        <f t="shared" si="101"/>
        <v>72</v>
      </c>
      <c r="N1128" s="143" t="str">
        <f>IFERROR(VLOOKUP(D1128, Product_Category!A:B, 2, FALSE), "Uncategorized")</f>
        <v>CROSCARMELLOSE SODIUM</v>
      </c>
      <c r="O1128" s="186">
        <f t="shared" si="103"/>
        <v>2880</v>
      </c>
      <c r="P1128" s="185">
        <f t="shared" si="102"/>
        <v>72</v>
      </c>
      <c r="Q1128" s="143">
        <v>2023</v>
      </c>
      <c r="R1128" s="143" t="str">
        <f>IFERROR(VLOOKUP(G1128,'SOURCE COMPANY'!A:B, 2, FALSE), "")</f>
        <v>SUDARSHAN TRADING</v>
      </c>
      <c r="S1128" s="143" t="str">
        <f>IFERROR(VLOOKUP(H1128,'CUSTOMER NAME'!A:B, 2, FALSE), "")</f>
        <v>INNOVATIVE PHARMA</v>
      </c>
    </row>
    <row r="1129" spans="1:19">
      <c r="A1129" s="87" t="s">
        <v>929</v>
      </c>
      <c r="B1129" s="87">
        <v>50</v>
      </c>
      <c r="C1129" s="87" t="s">
        <v>7</v>
      </c>
      <c r="D1129" s="87" t="s">
        <v>1283</v>
      </c>
      <c r="E1129" s="248">
        <v>180</v>
      </c>
      <c r="F1129" s="87" t="s">
        <v>1730</v>
      </c>
      <c r="G1129" s="192" t="s">
        <v>671</v>
      </c>
      <c r="H1129" s="87" t="s">
        <v>1282</v>
      </c>
      <c r="I1129" s="183" t="str">
        <f t="shared" si="107"/>
        <v>November</v>
      </c>
      <c r="J1129" s="184">
        <f>IF(F1129="USD", E1129, E1129 * IFERROR(VLOOKUP(F1129, EXCHANGE_RATE!A:B, 2, FALSE), "Currency not found"))</f>
        <v>2.16</v>
      </c>
      <c r="K1129" s="184">
        <f t="shared" si="100"/>
        <v>2.16</v>
      </c>
      <c r="L1129" s="184">
        <f>IF(C1129="MTS", B1129, B1129 * IFERROR(VLOOKUP(C1129, 'QTY_CONVERSIONS '!A:B, 2, FALSE), "Units not  found"))</f>
        <v>0.05</v>
      </c>
      <c r="M1129" s="185">
        <f t="shared" si="101"/>
        <v>108</v>
      </c>
      <c r="N1129" s="143" t="str">
        <f>IFERROR(VLOOKUP(D1129, Product_Category!A:B, 2, FALSE), "Uncategorized")</f>
        <v>MCC</v>
      </c>
      <c r="O1129" s="186">
        <f t="shared" si="103"/>
        <v>2160</v>
      </c>
      <c r="P1129" s="185">
        <f t="shared" si="102"/>
        <v>108</v>
      </c>
      <c r="Q1129" s="143">
        <v>2023</v>
      </c>
      <c r="R1129" s="143" t="str">
        <f>IFERROR(VLOOKUP(G1129,'SOURCE COMPANY'!A:B, 2, FALSE), "")</f>
        <v>SUDARSHAN TRADING</v>
      </c>
      <c r="S1129" s="143" t="str">
        <f>IFERROR(VLOOKUP(H1129,'CUSTOMER NAME'!A:B, 2, FALSE), "")</f>
        <v>INNOVATIVE PHARMA</v>
      </c>
    </row>
    <row r="1130" spans="1:19">
      <c r="A1130" s="87" t="s">
        <v>929</v>
      </c>
      <c r="B1130" s="87">
        <v>50</v>
      </c>
      <c r="C1130" s="87" t="s">
        <v>7</v>
      </c>
      <c r="D1130" s="87" t="s">
        <v>1284</v>
      </c>
      <c r="E1130" s="248">
        <v>180</v>
      </c>
      <c r="F1130" s="87" t="s">
        <v>1730</v>
      </c>
      <c r="G1130" s="192" t="s">
        <v>671</v>
      </c>
      <c r="H1130" s="87" t="s">
        <v>1282</v>
      </c>
      <c r="I1130" s="183" t="str">
        <f t="shared" si="107"/>
        <v>November</v>
      </c>
      <c r="J1130" s="184">
        <f>IF(F1130="USD", E1130, E1130 * IFERROR(VLOOKUP(F1130, EXCHANGE_RATE!A:B, 2, FALSE), "Currency not found"))</f>
        <v>2.16</v>
      </c>
      <c r="K1130" s="184">
        <f t="shared" si="100"/>
        <v>2.16</v>
      </c>
      <c r="L1130" s="184">
        <f>IF(C1130="MTS", B1130, B1130 * IFERROR(VLOOKUP(C1130, 'QTY_CONVERSIONS '!A:B, 2, FALSE), "Units not  found"))</f>
        <v>0.05</v>
      </c>
      <c r="M1130" s="185">
        <f t="shared" si="101"/>
        <v>108</v>
      </c>
      <c r="N1130" s="143" t="str">
        <f>IFERROR(VLOOKUP(D1130, Product_Category!A:B, 2, FALSE), "Uncategorized")</f>
        <v>MCC</v>
      </c>
      <c r="O1130" s="186">
        <f t="shared" si="103"/>
        <v>2160</v>
      </c>
      <c r="P1130" s="185">
        <f t="shared" si="102"/>
        <v>108</v>
      </c>
      <c r="Q1130" s="143">
        <v>2023</v>
      </c>
      <c r="R1130" s="143" t="str">
        <f>IFERROR(VLOOKUP(G1130,'SOURCE COMPANY'!A:B, 2, FALSE), "")</f>
        <v>SUDARSHAN TRADING</v>
      </c>
      <c r="S1130" s="143" t="str">
        <f>IFERROR(VLOOKUP(H1130,'CUSTOMER NAME'!A:B, 2, FALSE), "")</f>
        <v>INNOVATIVE PHARMA</v>
      </c>
    </row>
    <row r="1131" spans="1:19">
      <c r="A1131" s="85" t="s">
        <v>558</v>
      </c>
      <c r="B1131" s="85">
        <v>1</v>
      </c>
      <c r="C1131" s="85" t="s">
        <v>7</v>
      </c>
      <c r="D1131" s="85" t="s">
        <v>559</v>
      </c>
      <c r="E1131" s="248">
        <v>16</v>
      </c>
      <c r="F1131" s="85" t="s">
        <v>9</v>
      </c>
      <c r="G1131" s="87" t="s">
        <v>530</v>
      </c>
      <c r="H1131" s="85" t="s">
        <v>560</v>
      </c>
      <c r="I1131" s="183" t="str">
        <f t="shared" si="107"/>
        <v>November</v>
      </c>
      <c r="J1131" s="184">
        <f>IF(F1131="USD", E1131, E1131 * IFERROR(VLOOKUP(F1131, EXCHANGE_RATE!A:B, 2, FALSE), "Currency not found"))</f>
        <v>16</v>
      </c>
      <c r="K1131" s="184">
        <f t="shared" si="100"/>
        <v>16</v>
      </c>
      <c r="L1131" s="184">
        <f>IF(C1131="MTS", B1131, B1131 * IFERROR(VLOOKUP(C1131, 'QTY_CONVERSIONS '!A:B, 2, FALSE), "Units not  found"))</f>
        <v>1E-3</v>
      </c>
      <c r="M1131" s="185">
        <f t="shared" si="101"/>
        <v>16</v>
      </c>
      <c r="N1131" s="143" t="str">
        <f>IFERROR(VLOOKUP(D1131, Product_Category!A:B, 2, FALSE), "Uncategorized")</f>
        <v>CMC</v>
      </c>
      <c r="O1131" s="186">
        <f t="shared" si="103"/>
        <v>16000</v>
      </c>
      <c r="P1131" s="185">
        <f t="shared" si="102"/>
        <v>16</v>
      </c>
      <c r="Q1131" s="143">
        <v>2023</v>
      </c>
      <c r="R1131" s="143" t="str">
        <f>IFERROR(VLOOKUP(G1131,'SOURCE COMPANY'!A:B, 2, FALSE), "")</f>
        <v>NITIKA PHARMA</v>
      </c>
      <c r="S1131" s="143" t="str">
        <f>IFERROR(VLOOKUP(H1131,'CUSTOMER NAME'!A:B, 2, FALSE), "")</f>
        <v>INSTITUTO SANITAS</v>
      </c>
    </row>
    <row r="1132" spans="1:19">
      <c r="A1132" s="85" t="s">
        <v>558</v>
      </c>
      <c r="B1132" s="85">
        <v>1</v>
      </c>
      <c r="C1132" s="85" t="s">
        <v>7</v>
      </c>
      <c r="D1132" s="85" t="s">
        <v>559</v>
      </c>
      <c r="E1132" s="248">
        <v>16</v>
      </c>
      <c r="F1132" s="85" t="s">
        <v>9</v>
      </c>
      <c r="G1132" s="87" t="s">
        <v>530</v>
      </c>
      <c r="H1132" s="85" t="s">
        <v>560</v>
      </c>
      <c r="I1132" s="183" t="str">
        <f t="shared" si="107"/>
        <v>November</v>
      </c>
      <c r="J1132" s="184">
        <f>IF(F1132="USD", E1132, E1132 * IFERROR(VLOOKUP(F1132, EXCHANGE_RATE!A:B, 2, FALSE), "Currency not found"))</f>
        <v>16</v>
      </c>
      <c r="K1132" s="184">
        <f t="shared" si="100"/>
        <v>16</v>
      </c>
      <c r="L1132" s="184">
        <f>IF(C1132="MTS", B1132, B1132 * IFERROR(VLOOKUP(C1132, 'QTY_CONVERSIONS '!A:B, 2, FALSE), "Units not  found"))</f>
        <v>1E-3</v>
      </c>
      <c r="M1132" s="185">
        <f t="shared" si="101"/>
        <v>16</v>
      </c>
      <c r="N1132" s="143" t="str">
        <f>IFERROR(VLOOKUP(D1132, Product_Category!A:B, 2, FALSE), "Uncategorized")</f>
        <v>CMC</v>
      </c>
      <c r="O1132" s="186">
        <f t="shared" si="103"/>
        <v>16000</v>
      </c>
      <c r="P1132" s="185">
        <f t="shared" si="102"/>
        <v>16</v>
      </c>
      <c r="Q1132" s="143">
        <v>2023</v>
      </c>
      <c r="R1132" s="143" t="str">
        <f>IFERROR(VLOOKUP(G1132,'SOURCE COMPANY'!A:B, 2, FALSE), "")</f>
        <v>NITIKA PHARMA</v>
      </c>
      <c r="S1132" s="143" t="str">
        <f>IFERROR(VLOOKUP(H1132,'CUSTOMER NAME'!A:B, 2, FALSE), "")</f>
        <v>INSTITUTO SANITAS</v>
      </c>
    </row>
    <row r="1133" spans="1:19">
      <c r="A1133" s="86" t="s">
        <v>996</v>
      </c>
      <c r="B1133" s="86">
        <v>11000</v>
      </c>
      <c r="C1133" s="86" t="s">
        <v>7</v>
      </c>
      <c r="D1133" s="86" t="s">
        <v>857</v>
      </c>
      <c r="E1133" s="249">
        <v>2.6899462000000001</v>
      </c>
      <c r="F1133" s="86" t="s">
        <v>1718</v>
      </c>
      <c r="G1133" s="85" t="s">
        <v>88</v>
      </c>
      <c r="H1133" s="86" t="s">
        <v>997</v>
      </c>
      <c r="I1133" s="183" t="str">
        <f t="shared" si="107"/>
        <v>November</v>
      </c>
      <c r="J1133" s="184">
        <f>IF(F1133="USD", E1133, E1133 * IFERROR(VLOOKUP(F1133, EXCHANGE_RATE!A:B, 2, FALSE), "Currency not found"))</f>
        <v>2.8782424340000001</v>
      </c>
      <c r="K1133" s="184">
        <f t="shared" si="100"/>
        <v>2.88</v>
      </c>
      <c r="L1133" s="184">
        <f>IF(C1133="MTS", B1133, B1133 * IFERROR(VLOOKUP(C1133, 'QTY_CONVERSIONS '!A:B, 2, FALSE), "Units not  found"))</f>
        <v>11</v>
      </c>
      <c r="M1133" s="185">
        <f t="shared" si="101"/>
        <v>31680</v>
      </c>
      <c r="N1133" s="143" t="str">
        <f>IFERROR(VLOOKUP(D1133, Product_Category!A:B, 2, FALSE), "Uncategorized")</f>
        <v>MCC</v>
      </c>
      <c r="O1133" s="186">
        <f t="shared" si="103"/>
        <v>2880</v>
      </c>
      <c r="P1133" s="185">
        <f t="shared" si="102"/>
        <v>31680</v>
      </c>
      <c r="Q1133" s="143">
        <v>2023</v>
      </c>
      <c r="R1133" s="143" t="str">
        <f>IFERROR(VLOOKUP(G1133,'SOURCE COMPANY'!A:B, 2, FALSE), "")</f>
        <v>DFE PHARMA</v>
      </c>
      <c r="S1133" s="143" t="str">
        <f>IFERROR(VLOOKUP(H1133,'CUSTOMER NAME'!A:B, 2, FALSE), "")</f>
        <v>INSUQUIM S R L</v>
      </c>
    </row>
    <row r="1134" spans="1:19">
      <c r="A1134" s="87" t="s">
        <v>996</v>
      </c>
      <c r="B1134" s="87">
        <v>20000</v>
      </c>
      <c r="C1134" s="87" t="s">
        <v>7</v>
      </c>
      <c r="D1134" s="87" t="s">
        <v>1095</v>
      </c>
      <c r="E1134" s="248">
        <v>3</v>
      </c>
      <c r="F1134" s="87" t="s">
        <v>1718</v>
      </c>
      <c r="G1134" s="85" t="s">
        <v>88</v>
      </c>
      <c r="H1134" s="87" t="s">
        <v>997</v>
      </c>
      <c r="I1134" s="183" t="str">
        <f t="shared" si="107"/>
        <v>November</v>
      </c>
      <c r="J1134" s="184">
        <f>IF(F1134="USD", E1134, E1134 * IFERROR(VLOOKUP(F1134, EXCHANGE_RATE!A:B, 2, FALSE), "Currency not found"))</f>
        <v>3.21</v>
      </c>
      <c r="K1134" s="184">
        <f t="shared" si="100"/>
        <v>3.21</v>
      </c>
      <c r="L1134" s="184">
        <f>IF(C1134="MTS", B1134, B1134 * IFERROR(VLOOKUP(C1134, 'QTY_CONVERSIONS '!A:B, 2, FALSE), "Units not  found"))</f>
        <v>20</v>
      </c>
      <c r="M1134" s="185">
        <f t="shared" si="101"/>
        <v>64200</v>
      </c>
      <c r="N1134" s="143" t="str">
        <f>IFERROR(VLOOKUP(D1134, Product_Category!A:B, 2, FALSE), "Uncategorized")</f>
        <v>MCC</v>
      </c>
      <c r="O1134" s="186">
        <f t="shared" si="103"/>
        <v>3210</v>
      </c>
      <c r="P1134" s="185">
        <f t="shared" si="102"/>
        <v>64200</v>
      </c>
      <c r="Q1134" s="143">
        <v>2023</v>
      </c>
      <c r="R1134" s="143" t="str">
        <f>IFERROR(VLOOKUP(G1134,'SOURCE COMPANY'!A:B, 2, FALSE), "")</f>
        <v>DFE PHARMA</v>
      </c>
      <c r="S1134" s="143" t="str">
        <f>IFERROR(VLOOKUP(H1134,'CUSTOMER NAME'!A:B, 2, FALSE), "")</f>
        <v>INSUQUIM S R L</v>
      </c>
    </row>
    <row r="1135" spans="1:19">
      <c r="A1135" s="87" t="s">
        <v>996</v>
      </c>
      <c r="B1135" s="87">
        <v>2000</v>
      </c>
      <c r="C1135" s="87" t="s">
        <v>7</v>
      </c>
      <c r="D1135" s="87" t="s">
        <v>1096</v>
      </c>
      <c r="E1135" s="248">
        <v>3.3</v>
      </c>
      <c r="F1135" s="87" t="s">
        <v>1718</v>
      </c>
      <c r="G1135" s="85" t="s">
        <v>88</v>
      </c>
      <c r="H1135" s="87" t="s">
        <v>997</v>
      </c>
      <c r="I1135" s="183" t="str">
        <f t="shared" si="107"/>
        <v>November</v>
      </c>
      <c r="J1135" s="184">
        <f>IF(F1135="USD", E1135, E1135 * IFERROR(VLOOKUP(F1135, EXCHANGE_RATE!A:B, 2, FALSE), "Currency not found"))</f>
        <v>3.5310000000000001</v>
      </c>
      <c r="K1135" s="184">
        <f t="shared" si="100"/>
        <v>3.5399999999999996</v>
      </c>
      <c r="L1135" s="184">
        <f>IF(C1135="MTS", B1135, B1135 * IFERROR(VLOOKUP(C1135, 'QTY_CONVERSIONS '!A:B, 2, FALSE), "Units not  found"))</f>
        <v>2</v>
      </c>
      <c r="M1135" s="185">
        <f t="shared" si="101"/>
        <v>7079.9999999999991</v>
      </c>
      <c r="N1135" s="143" t="str">
        <f>IFERROR(VLOOKUP(D1135, Product_Category!A:B, 2, FALSE), "Uncategorized")</f>
        <v>MCC</v>
      </c>
      <c r="O1135" s="186">
        <f t="shared" si="103"/>
        <v>3539.9999999999995</v>
      </c>
      <c r="P1135" s="185">
        <f t="shared" si="102"/>
        <v>7079.9999999999991</v>
      </c>
      <c r="Q1135" s="143">
        <v>2023</v>
      </c>
      <c r="R1135" s="143" t="str">
        <f>IFERROR(VLOOKUP(G1135,'SOURCE COMPANY'!A:B, 2, FALSE), "")</f>
        <v>DFE PHARMA</v>
      </c>
      <c r="S1135" s="143" t="str">
        <f>IFERROR(VLOOKUP(H1135,'CUSTOMER NAME'!A:B, 2, FALSE), "")</f>
        <v>INSUQUIM S R L</v>
      </c>
    </row>
    <row r="1136" spans="1:19">
      <c r="A1136" s="87" t="s">
        <v>996</v>
      </c>
      <c r="B1136" s="189">
        <v>1000</v>
      </c>
      <c r="C1136" s="87" t="s">
        <v>7</v>
      </c>
      <c r="D1136" s="87" t="s">
        <v>2401</v>
      </c>
      <c r="E1136" s="190">
        <v>3.06</v>
      </c>
      <c r="F1136" s="87" t="s">
        <v>1718</v>
      </c>
      <c r="G1136" s="85" t="s">
        <v>88</v>
      </c>
      <c r="H1136" s="87" t="s">
        <v>2522</v>
      </c>
      <c r="I1136" s="183" t="str">
        <f t="shared" si="107"/>
        <v>November</v>
      </c>
      <c r="J1136" s="184">
        <f>IF(F1136="USD", E1136, E1136 * IFERROR(VLOOKUP(F1136, EXCHANGE_RATE!A:B, 2, FALSE), "Currency not found"))</f>
        <v>3.2742000000000004</v>
      </c>
      <c r="K1136" s="184">
        <f t="shared" si="100"/>
        <v>3.28</v>
      </c>
      <c r="L1136" s="184">
        <f>IF(C1136="MTS", B1136, B1136 * IFERROR(VLOOKUP(C1136, 'QTY_CONVERSIONS '!A:B, 2, FALSE), "Units not  found"))</f>
        <v>1</v>
      </c>
      <c r="M1136" s="185">
        <f t="shared" si="101"/>
        <v>3280</v>
      </c>
      <c r="N1136" s="143" t="str">
        <f>IFERROR(VLOOKUP(D1136, Product_Category!A:B, 2, FALSE), "Uncategorized")</f>
        <v>MCC</v>
      </c>
      <c r="O1136" s="186">
        <f t="shared" si="103"/>
        <v>3280</v>
      </c>
      <c r="P1136" s="185">
        <f t="shared" si="102"/>
        <v>3280</v>
      </c>
      <c r="Q1136" s="143">
        <v>2023</v>
      </c>
      <c r="R1136" s="143" t="str">
        <f>IFERROR(VLOOKUP(G1136,'SOURCE COMPANY'!A:B, 2, FALSE), "")</f>
        <v>DFE PHARMA</v>
      </c>
      <c r="S1136" s="143" t="str">
        <f>IFERROR(VLOOKUP(H1136,'CUSTOMER NAME'!A:B, 2, FALSE), "")</f>
        <v>INSUQUIM S R L</v>
      </c>
    </row>
    <row r="1137" spans="1:19">
      <c r="A1137" s="88" t="s">
        <v>996</v>
      </c>
      <c r="B1137" s="196">
        <v>2000</v>
      </c>
      <c r="C1137" s="88" t="s">
        <v>7</v>
      </c>
      <c r="D1137" s="88" t="s">
        <v>2402</v>
      </c>
      <c r="E1137" s="197">
        <v>3.15</v>
      </c>
      <c r="F1137" s="88" t="s">
        <v>1718</v>
      </c>
      <c r="G1137" s="85" t="s">
        <v>88</v>
      </c>
      <c r="H1137" s="88" t="s">
        <v>2522</v>
      </c>
      <c r="I1137" s="183" t="str">
        <f t="shared" si="107"/>
        <v>November</v>
      </c>
      <c r="J1137" s="184">
        <f>IF(F1137="USD", E1137, E1137 * IFERROR(VLOOKUP(F1137, EXCHANGE_RATE!A:B, 2, FALSE), "Currency not found"))</f>
        <v>3.3705000000000003</v>
      </c>
      <c r="K1137" s="184">
        <f t="shared" si="100"/>
        <v>3.38</v>
      </c>
      <c r="L1137" s="184">
        <f>IF(C1137="MTS", B1137, B1137 * IFERROR(VLOOKUP(C1137, 'QTY_CONVERSIONS '!A:B, 2, FALSE), "Units not  found"))</f>
        <v>2</v>
      </c>
      <c r="M1137" s="185">
        <f t="shared" si="101"/>
        <v>6760</v>
      </c>
      <c r="N1137" s="143" t="str">
        <f>IFERROR(VLOOKUP(D1137, Product_Category!A:B, 2, FALSE), "Uncategorized")</f>
        <v>MCC</v>
      </c>
      <c r="O1137" s="186">
        <f t="shared" si="103"/>
        <v>3380</v>
      </c>
      <c r="P1137" s="185">
        <f t="shared" si="102"/>
        <v>6760</v>
      </c>
      <c r="Q1137" s="143">
        <v>2023</v>
      </c>
      <c r="R1137" s="143" t="str">
        <f>IFERROR(VLOOKUP(G1137,'SOURCE COMPANY'!A:B, 2, FALSE), "")</f>
        <v>DFE PHARMA</v>
      </c>
      <c r="S1137" s="143" t="str">
        <f>IFERROR(VLOOKUP(H1137,'CUSTOMER NAME'!A:B, 2, FALSE), "")</f>
        <v>INSUQUIM S R L</v>
      </c>
    </row>
    <row r="1138" spans="1:19">
      <c r="A1138" s="87" t="s">
        <v>996</v>
      </c>
      <c r="B1138" s="189">
        <v>2000</v>
      </c>
      <c r="C1138" s="87" t="s">
        <v>7</v>
      </c>
      <c r="D1138" s="87" t="s">
        <v>2403</v>
      </c>
      <c r="E1138" s="190">
        <v>3.36</v>
      </c>
      <c r="F1138" s="87" t="s">
        <v>1718</v>
      </c>
      <c r="G1138" s="85" t="s">
        <v>88</v>
      </c>
      <c r="H1138" s="87" t="s">
        <v>2522</v>
      </c>
      <c r="I1138" s="183" t="str">
        <f t="shared" si="107"/>
        <v>November</v>
      </c>
      <c r="J1138" s="184">
        <f>IF(F1138="USD", E1138, E1138 * IFERROR(VLOOKUP(F1138, EXCHANGE_RATE!A:B, 2, FALSE), "Currency not found"))</f>
        <v>3.5952000000000002</v>
      </c>
      <c r="K1138" s="184">
        <f t="shared" si="100"/>
        <v>3.5999999999999996</v>
      </c>
      <c r="L1138" s="184">
        <f>IF(C1138="MTS", B1138, B1138 * IFERROR(VLOOKUP(C1138, 'QTY_CONVERSIONS '!A:B, 2, FALSE), "Units not  found"))</f>
        <v>2</v>
      </c>
      <c r="M1138" s="185">
        <f t="shared" si="101"/>
        <v>7199.9999999999991</v>
      </c>
      <c r="N1138" s="143" t="str">
        <f>IFERROR(VLOOKUP(D1138, Product_Category!A:B, 2, FALSE), "Uncategorized")</f>
        <v>MCC</v>
      </c>
      <c r="O1138" s="186">
        <f t="shared" si="103"/>
        <v>3599.9999999999995</v>
      </c>
      <c r="P1138" s="185">
        <f t="shared" si="102"/>
        <v>7199.9999999999991</v>
      </c>
      <c r="Q1138" s="143">
        <v>2023</v>
      </c>
      <c r="R1138" s="143" t="str">
        <f>IFERROR(VLOOKUP(G1138,'SOURCE COMPANY'!A:B, 2, FALSE), "")</f>
        <v>DFE PHARMA</v>
      </c>
      <c r="S1138" s="143" t="str">
        <f>IFERROR(VLOOKUP(H1138,'CUSTOMER NAME'!A:B, 2, FALSE), "")</f>
        <v>INSUQUIM S R L</v>
      </c>
    </row>
    <row r="1139" spans="1:19">
      <c r="A1139" s="87" t="s">
        <v>996</v>
      </c>
      <c r="B1139" s="189">
        <v>4000</v>
      </c>
      <c r="C1139" s="87" t="s">
        <v>7</v>
      </c>
      <c r="D1139" s="87" t="s">
        <v>2404</v>
      </c>
      <c r="E1139" s="190">
        <v>3.47</v>
      </c>
      <c r="F1139" s="87" t="s">
        <v>1718</v>
      </c>
      <c r="G1139" s="85" t="s">
        <v>88</v>
      </c>
      <c r="H1139" s="87" t="s">
        <v>2522</v>
      </c>
      <c r="I1139" s="183" t="str">
        <f t="shared" si="107"/>
        <v>November</v>
      </c>
      <c r="J1139" s="184">
        <f>IF(F1139="USD", E1139, E1139 * IFERROR(VLOOKUP(F1139, EXCHANGE_RATE!A:B, 2, FALSE), "Currency not found"))</f>
        <v>3.7129000000000003</v>
      </c>
      <c r="K1139" s="184">
        <f t="shared" si="100"/>
        <v>3.7199999999999998</v>
      </c>
      <c r="L1139" s="184">
        <f>IF(C1139="MTS", B1139, B1139 * IFERROR(VLOOKUP(C1139, 'QTY_CONVERSIONS '!A:B, 2, FALSE), "Units not  found"))</f>
        <v>4</v>
      </c>
      <c r="M1139" s="185">
        <f t="shared" si="101"/>
        <v>14879.999999999998</v>
      </c>
      <c r="N1139" s="143" t="str">
        <f>IFERROR(VLOOKUP(D1139, Product_Category!A:B, 2, FALSE), "Uncategorized")</f>
        <v>MCC</v>
      </c>
      <c r="O1139" s="186">
        <f t="shared" si="103"/>
        <v>3719.9999999999995</v>
      </c>
      <c r="P1139" s="185">
        <f t="shared" si="102"/>
        <v>14879.999999999998</v>
      </c>
      <c r="Q1139" s="143">
        <v>2023</v>
      </c>
      <c r="R1139" s="143" t="str">
        <f>IFERROR(VLOOKUP(G1139,'SOURCE COMPANY'!A:B, 2, FALSE), "")</f>
        <v>DFE PHARMA</v>
      </c>
      <c r="S1139" s="143" t="str">
        <f>IFERROR(VLOOKUP(H1139,'CUSTOMER NAME'!A:B, 2, FALSE), "")</f>
        <v>INSUQUIM S R L</v>
      </c>
    </row>
    <row r="1140" spans="1:19">
      <c r="A1140" s="87" t="s">
        <v>752</v>
      </c>
      <c r="B1140" s="189">
        <v>100</v>
      </c>
      <c r="C1140" s="87" t="s">
        <v>7</v>
      </c>
      <c r="D1140" s="87" t="s">
        <v>2409</v>
      </c>
      <c r="E1140" s="194">
        <v>3</v>
      </c>
      <c r="F1140" s="87" t="s">
        <v>9</v>
      </c>
      <c r="G1140" s="87" t="s">
        <v>2548</v>
      </c>
      <c r="H1140" s="87" t="s">
        <v>2549</v>
      </c>
      <c r="I1140" s="183" t="str">
        <f t="shared" si="107"/>
        <v>November</v>
      </c>
      <c r="J1140" s="184">
        <f>IF(F1140="USD", E1140, E1140 * IFERROR(VLOOKUP(F1140, EXCHANGE_RATE!A:B, 2, FALSE), "Currency not found"))</f>
        <v>3</v>
      </c>
      <c r="K1140" s="184">
        <f t="shared" si="100"/>
        <v>3</v>
      </c>
      <c r="L1140" s="184">
        <f>IF(C1140="MTS", B1140, B1140 * IFERROR(VLOOKUP(C1140, 'QTY_CONVERSIONS '!A:B, 2, FALSE), "Units not  found"))</f>
        <v>0.1</v>
      </c>
      <c r="M1140" s="185">
        <f t="shared" si="101"/>
        <v>300</v>
      </c>
      <c r="N1140" s="143" t="str">
        <f>IFERROR(VLOOKUP(D1140, Product_Category!A:B, 2, FALSE), "Uncategorized")</f>
        <v>MAGNESIUM STEARATE</v>
      </c>
      <c r="O1140" s="186">
        <f t="shared" si="103"/>
        <v>3000</v>
      </c>
      <c r="P1140" s="185">
        <f t="shared" si="102"/>
        <v>300</v>
      </c>
      <c r="Q1140" s="143">
        <v>2023</v>
      </c>
      <c r="R1140" s="143" t="str">
        <f>IFERROR(VLOOKUP(G1140,'SOURCE COMPANY'!A:B, 2, FALSE), "")</f>
        <v>Zim Labs</v>
      </c>
      <c r="S1140" s="143" t="str">
        <f>IFERROR(VLOOKUP(H1140,'CUSTOMER NAME'!A:B, 2, FALSE), "")</f>
        <v>INTAPHARM LAB</v>
      </c>
    </row>
    <row r="1141" spans="1:19">
      <c r="A1141" s="87" t="s">
        <v>752</v>
      </c>
      <c r="B1141" s="189">
        <v>1100</v>
      </c>
      <c r="C1141" s="87" t="s">
        <v>7</v>
      </c>
      <c r="D1141" s="87" t="s">
        <v>2440</v>
      </c>
      <c r="E1141" s="190">
        <v>13.9</v>
      </c>
      <c r="F1141" s="87" t="s">
        <v>9</v>
      </c>
      <c r="G1141" s="87" t="s">
        <v>2548</v>
      </c>
      <c r="H1141" s="87" t="s">
        <v>2549</v>
      </c>
      <c r="I1141" s="183" t="str">
        <f t="shared" si="107"/>
        <v>November</v>
      </c>
      <c r="J1141" s="184">
        <f>IF(F1141="USD", E1141, E1141 * IFERROR(VLOOKUP(F1141, EXCHANGE_RATE!A:B, 2, FALSE), "Currency not found"))</f>
        <v>13.9</v>
      </c>
      <c r="K1141" s="184">
        <f t="shared" si="100"/>
        <v>13.9</v>
      </c>
      <c r="L1141" s="184">
        <f>IF(C1141="MTS", B1141, B1141 * IFERROR(VLOOKUP(C1141, 'QTY_CONVERSIONS '!A:B, 2, FALSE), "Units not  found"))</f>
        <v>1.1000000000000001</v>
      </c>
      <c r="M1141" s="185">
        <f t="shared" si="101"/>
        <v>15290</v>
      </c>
      <c r="N1141" s="143" t="str">
        <f>IFERROR(VLOOKUP(D1141, Product_Category!A:B, 2, FALSE), "Uncategorized")</f>
        <v>MCC</v>
      </c>
      <c r="O1141" s="186">
        <f t="shared" si="103"/>
        <v>13900</v>
      </c>
      <c r="P1141" s="185">
        <f t="shared" si="102"/>
        <v>15290.000000000002</v>
      </c>
      <c r="Q1141" s="143">
        <v>2023</v>
      </c>
      <c r="R1141" s="143" t="str">
        <f>IFERROR(VLOOKUP(G1141,'SOURCE COMPANY'!A:B, 2, FALSE), "")</f>
        <v>Zim Labs</v>
      </c>
      <c r="S1141" s="143" t="str">
        <f>IFERROR(VLOOKUP(H1141,'CUSTOMER NAME'!A:B, 2, FALSE), "")</f>
        <v>INTAPHARM LAB</v>
      </c>
    </row>
    <row r="1142" spans="1:19">
      <c r="A1142" s="191" t="s">
        <v>860</v>
      </c>
      <c r="B1142" s="191">
        <v>3000</v>
      </c>
      <c r="C1142" s="191" t="s">
        <v>7</v>
      </c>
      <c r="D1142" s="191" t="s">
        <v>3048</v>
      </c>
      <c r="E1142" s="191">
        <v>4</v>
      </c>
      <c r="F1142" s="191" t="s">
        <v>9</v>
      </c>
      <c r="G1142" s="192" t="s">
        <v>1850</v>
      </c>
      <c r="H1142" s="191" t="s">
        <v>3429</v>
      </c>
      <c r="I1142" s="187" t="s">
        <v>3389</v>
      </c>
      <c r="J1142" s="184">
        <f>IF(F1142="USD", E1142, E1142 * IFERROR(VLOOKUP(F1142, EXCHANGE_RATE!A:B, 2, FALSE), "Currency not found"))</f>
        <v>4</v>
      </c>
      <c r="K1142" s="184">
        <f t="shared" si="100"/>
        <v>4</v>
      </c>
      <c r="L1142" s="184">
        <f>IF(C1142="MTS", B1142, B1142 * IFERROR(VLOOKUP(C1142, 'QTY_CONVERSIONS '!A:B, 2, FALSE), "Units not  found"))</f>
        <v>3</v>
      </c>
      <c r="M1142" s="185">
        <f t="shared" si="101"/>
        <v>12000</v>
      </c>
      <c r="N1142" s="143" t="str">
        <f>IFERROR(VLOOKUP(D1142, Product_Category!A:B, 2, FALSE), "Uncategorized")</f>
        <v>CROSCARMELLOSE SODIUM</v>
      </c>
      <c r="O1142" s="186">
        <f t="shared" si="103"/>
        <v>4000</v>
      </c>
      <c r="P1142" s="185">
        <f t="shared" si="102"/>
        <v>12000</v>
      </c>
      <c r="Q1142" s="143">
        <v>2023</v>
      </c>
      <c r="R1142" s="143" t="str">
        <f>IFERROR(VLOOKUP(G1142,'SOURCE COMPANY'!A:B, 2, FALSE), "")</f>
        <v>Prachin Chemical</v>
      </c>
      <c r="S1142" s="143" t="str">
        <f>IFERROR(VLOOKUP(H1142,'CUSTOMER NAME'!A:B, 2, FALSE), "")</f>
        <v>INTERNATIONAL BUSINESS</v>
      </c>
    </row>
    <row r="1143" spans="1:19">
      <c r="A1143" s="192" t="s">
        <v>1329</v>
      </c>
      <c r="B1143" s="192">
        <v>2000</v>
      </c>
      <c r="C1143" s="192" t="s">
        <v>7</v>
      </c>
      <c r="D1143" s="192" t="s">
        <v>2862</v>
      </c>
      <c r="E1143" s="192">
        <v>2.2999999999999998</v>
      </c>
      <c r="F1143" s="192" t="s">
        <v>9</v>
      </c>
      <c r="G1143" s="87" t="s">
        <v>732</v>
      </c>
      <c r="H1143" s="192" t="s">
        <v>1333</v>
      </c>
      <c r="I1143" s="187" t="s">
        <v>2670</v>
      </c>
      <c r="J1143" s="184">
        <f>IF(F1143="USD", E1143, E1143 * IFERROR(VLOOKUP(F1143, EXCHANGE_RATE!A:B, 2, FALSE), "Currency not found"))</f>
        <v>2.2999999999999998</v>
      </c>
      <c r="K1143" s="184">
        <f t="shared" si="100"/>
        <v>2.2999999999999998</v>
      </c>
      <c r="L1143" s="184">
        <f>IF(C1143="MTS", B1143, B1143 * IFERROR(VLOOKUP(C1143, 'QTY_CONVERSIONS '!A:B, 2, FALSE), "Units not  found"))</f>
        <v>2</v>
      </c>
      <c r="M1143" s="185">
        <f t="shared" si="101"/>
        <v>4600</v>
      </c>
      <c r="N1143" s="143" t="str">
        <f>IFERROR(VLOOKUP(D1143, Product_Category!A:B, 2, FALSE), "Uncategorized")</f>
        <v>MCC</v>
      </c>
      <c r="O1143" s="186">
        <f t="shared" si="103"/>
        <v>2300</v>
      </c>
      <c r="P1143" s="185">
        <f t="shared" si="102"/>
        <v>4600</v>
      </c>
      <c r="Q1143" s="143">
        <v>2023</v>
      </c>
      <c r="R1143" s="143" t="str">
        <f>IFERROR(VLOOKUP(G1143,'SOURCE COMPANY'!A:B, 2, FALSE), "")</f>
        <v>MAPLE BIOTECH</v>
      </c>
      <c r="S1143" s="143" t="str">
        <f>IFERROR(VLOOKUP(H1143,'CUSTOMER NAME'!A:B, 2, FALSE), "")</f>
        <v>IONE FOOD</v>
      </c>
    </row>
    <row r="1144" spans="1:19">
      <c r="A1144" s="192" t="s">
        <v>1329</v>
      </c>
      <c r="B1144" s="192">
        <v>2000</v>
      </c>
      <c r="C1144" s="192" t="s">
        <v>7</v>
      </c>
      <c r="D1144" s="192" t="s">
        <v>2863</v>
      </c>
      <c r="E1144" s="192">
        <v>2.25</v>
      </c>
      <c r="F1144" s="192" t="s">
        <v>9</v>
      </c>
      <c r="G1144" s="87" t="s">
        <v>732</v>
      </c>
      <c r="H1144" s="192" t="s">
        <v>1333</v>
      </c>
      <c r="I1144" s="187" t="s">
        <v>2670</v>
      </c>
      <c r="J1144" s="184">
        <f>IF(F1144="USD", E1144, E1144 * IFERROR(VLOOKUP(F1144, EXCHANGE_RATE!A:B, 2, FALSE), "Currency not found"))</f>
        <v>2.25</v>
      </c>
      <c r="K1144" s="184">
        <f t="shared" si="100"/>
        <v>2.25</v>
      </c>
      <c r="L1144" s="184">
        <f>IF(C1144="MTS", B1144, B1144 * IFERROR(VLOOKUP(C1144, 'QTY_CONVERSIONS '!A:B, 2, FALSE), "Units not  found"))</f>
        <v>2</v>
      </c>
      <c r="M1144" s="185">
        <f t="shared" si="101"/>
        <v>4500</v>
      </c>
      <c r="N1144" s="143" t="str">
        <f>IFERROR(VLOOKUP(D1144, Product_Category!A:B, 2, FALSE), "Uncategorized")</f>
        <v>MCC</v>
      </c>
      <c r="O1144" s="186">
        <f t="shared" si="103"/>
        <v>2250</v>
      </c>
      <c r="P1144" s="185">
        <f t="shared" si="102"/>
        <v>4500</v>
      </c>
      <c r="Q1144" s="143">
        <v>2023</v>
      </c>
      <c r="R1144" s="143" t="str">
        <f>IFERROR(VLOOKUP(G1144,'SOURCE COMPANY'!A:B, 2, FALSE), "")</f>
        <v>MAPLE BIOTECH</v>
      </c>
      <c r="S1144" s="143" t="str">
        <f>IFERROR(VLOOKUP(H1144,'CUSTOMER NAME'!A:B, 2, FALSE), "")</f>
        <v>IONE FOOD</v>
      </c>
    </row>
    <row r="1145" spans="1:19">
      <c r="A1145" s="87" t="s">
        <v>1329</v>
      </c>
      <c r="B1145" s="87">
        <v>1500</v>
      </c>
      <c r="C1145" s="87" t="s">
        <v>7</v>
      </c>
      <c r="D1145" s="87" t="s">
        <v>611</v>
      </c>
      <c r="E1145" s="248">
        <v>2.2000000000000002</v>
      </c>
      <c r="F1145" s="87" t="s">
        <v>9</v>
      </c>
      <c r="G1145" s="87" t="s">
        <v>732</v>
      </c>
      <c r="H1145" s="87" t="s">
        <v>1333</v>
      </c>
      <c r="I1145" s="183" t="str">
        <f>I1144</f>
        <v>August</v>
      </c>
      <c r="J1145" s="184">
        <f>IF(F1145="USD", E1145, E1145 * IFERROR(VLOOKUP(F1145, EXCHANGE_RATE!A:B, 2, FALSE), "Currency not found"))</f>
        <v>2.2000000000000002</v>
      </c>
      <c r="K1145" s="184">
        <f t="shared" si="100"/>
        <v>2.2000000000000002</v>
      </c>
      <c r="L1145" s="184">
        <f>IF(C1145="MTS", B1145, B1145 * IFERROR(VLOOKUP(C1145, 'QTY_CONVERSIONS '!A:B, 2, FALSE), "Units not  found"))</f>
        <v>1.5</v>
      </c>
      <c r="M1145" s="185">
        <f t="shared" si="101"/>
        <v>3300.0000000000005</v>
      </c>
      <c r="N1145" s="143" t="str">
        <f>IFERROR(VLOOKUP(D1145, Product_Category!A:B, 2, FALSE), "Uncategorized")</f>
        <v>MCC</v>
      </c>
      <c r="O1145" s="186">
        <f t="shared" si="103"/>
        <v>2200</v>
      </c>
      <c r="P1145" s="185">
        <f t="shared" si="102"/>
        <v>3300</v>
      </c>
      <c r="Q1145" s="143">
        <v>2023</v>
      </c>
      <c r="R1145" s="143" t="str">
        <f>IFERROR(VLOOKUP(G1145,'SOURCE COMPANY'!A:B, 2, FALSE), "")</f>
        <v>MAPLE BIOTECH</v>
      </c>
      <c r="S1145" s="143" t="str">
        <f>IFERROR(VLOOKUP(H1145,'CUSTOMER NAME'!A:B, 2, FALSE), "")</f>
        <v>IONE FOOD</v>
      </c>
    </row>
    <row r="1146" spans="1:19">
      <c r="A1146" s="87" t="s">
        <v>1329</v>
      </c>
      <c r="B1146" s="87">
        <v>1500</v>
      </c>
      <c r="C1146" s="87" t="s">
        <v>7</v>
      </c>
      <c r="D1146" s="87" t="s">
        <v>769</v>
      </c>
      <c r="E1146" s="248">
        <v>2.2999999999999998</v>
      </c>
      <c r="F1146" s="87" t="s">
        <v>9</v>
      </c>
      <c r="G1146" s="87" t="s">
        <v>732</v>
      </c>
      <c r="H1146" s="87" t="s">
        <v>1333</v>
      </c>
      <c r="I1146" s="183" t="str">
        <f>I1145</f>
        <v>August</v>
      </c>
      <c r="J1146" s="184">
        <f>IF(F1146="USD", E1146, E1146 * IFERROR(VLOOKUP(F1146, EXCHANGE_RATE!A:B, 2, FALSE), "Currency not found"))</f>
        <v>2.2999999999999998</v>
      </c>
      <c r="K1146" s="184">
        <f t="shared" si="100"/>
        <v>2.2999999999999998</v>
      </c>
      <c r="L1146" s="184">
        <f>IF(C1146="MTS", B1146, B1146 * IFERROR(VLOOKUP(C1146, 'QTY_CONVERSIONS '!A:B, 2, FALSE), "Units not  found"))</f>
        <v>1.5</v>
      </c>
      <c r="M1146" s="185">
        <f t="shared" si="101"/>
        <v>3449.9999999999995</v>
      </c>
      <c r="N1146" s="143" t="str">
        <f>IFERROR(VLOOKUP(D1146, Product_Category!A:B, 2, FALSE), "Uncategorized")</f>
        <v>MCC</v>
      </c>
      <c r="O1146" s="186">
        <f t="shared" si="103"/>
        <v>2300</v>
      </c>
      <c r="P1146" s="185">
        <f t="shared" si="102"/>
        <v>3450</v>
      </c>
      <c r="Q1146" s="143">
        <v>2023</v>
      </c>
      <c r="R1146" s="143" t="str">
        <f>IFERROR(VLOOKUP(G1146,'SOURCE COMPANY'!A:B, 2, FALSE), "")</f>
        <v>MAPLE BIOTECH</v>
      </c>
      <c r="S1146" s="143" t="str">
        <f>IFERROR(VLOOKUP(H1146,'CUSTOMER NAME'!A:B, 2, FALSE), "")</f>
        <v>IONE FOOD</v>
      </c>
    </row>
    <row r="1147" spans="1:19">
      <c r="A1147" s="87" t="s">
        <v>1329</v>
      </c>
      <c r="B1147" s="21">
        <v>3000</v>
      </c>
      <c r="C1147" s="87" t="s">
        <v>7</v>
      </c>
      <c r="D1147" s="87" t="s">
        <v>769</v>
      </c>
      <c r="E1147" s="41">
        <v>2.2999999999999998</v>
      </c>
      <c r="F1147" s="87" t="s">
        <v>9</v>
      </c>
      <c r="G1147" s="87" t="s">
        <v>732</v>
      </c>
      <c r="H1147" s="87" t="s">
        <v>1333</v>
      </c>
      <c r="I1147" s="183" t="str">
        <f>I1146</f>
        <v>August</v>
      </c>
      <c r="J1147" s="184">
        <f>IF(F1147="USD", E1147, E1147 * IFERROR(VLOOKUP(F1147, EXCHANGE_RATE!A:B, 2, FALSE), "Currency not found"))</f>
        <v>2.2999999999999998</v>
      </c>
      <c r="K1147" s="184">
        <f t="shared" si="100"/>
        <v>2.2999999999999998</v>
      </c>
      <c r="L1147" s="184">
        <f>IF(C1147="MTS", B1147, B1147 * IFERROR(VLOOKUP(C1147, 'QTY_CONVERSIONS '!A:B, 2, FALSE), "Units not  found"))</f>
        <v>3</v>
      </c>
      <c r="M1147" s="185">
        <f t="shared" si="101"/>
        <v>6899.9999999999991</v>
      </c>
      <c r="N1147" s="143" t="str">
        <f>IFERROR(VLOOKUP(D1147, Product_Category!A:B, 2, FALSE), "Uncategorized")</f>
        <v>MCC</v>
      </c>
      <c r="O1147" s="186">
        <f t="shared" si="103"/>
        <v>2300</v>
      </c>
      <c r="P1147" s="185">
        <f t="shared" si="102"/>
        <v>6900</v>
      </c>
      <c r="Q1147" s="143">
        <v>2023</v>
      </c>
      <c r="R1147" s="143" t="str">
        <f>IFERROR(VLOOKUP(G1147,'SOURCE COMPANY'!A:B, 2, FALSE), "")</f>
        <v>MAPLE BIOTECH</v>
      </c>
      <c r="S1147" s="143" t="str">
        <f>IFERROR(VLOOKUP(H1147,'CUSTOMER NAME'!A:B, 2, FALSE), "")</f>
        <v>IONE FOOD</v>
      </c>
    </row>
    <row r="1148" spans="1:19">
      <c r="A1148" s="87" t="s">
        <v>1329</v>
      </c>
      <c r="B1148" s="189">
        <v>5000</v>
      </c>
      <c r="C1148" s="87" t="s">
        <v>7</v>
      </c>
      <c r="D1148" s="87" t="s">
        <v>769</v>
      </c>
      <c r="E1148" s="190">
        <v>2.2999999999999998</v>
      </c>
      <c r="F1148" s="87" t="s">
        <v>9</v>
      </c>
      <c r="G1148" s="87" t="s">
        <v>732</v>
      </c>
      <c r="H1148" s="87" t="s">
        <v>1333</v>
      </c>
      <c r="I1148" s="183" t="str">
        <f>I1147</f>
        <v>August</v>
      </c>
      <c r="J1148" s="184">
        <f>IF(F1148="USD", E1148, E1148 * IFERROR(VLOOKUP(F1148, EXCHANGE_RATE!A:B, 2, FALSE), "Currency not found"))</f>
        <v>2.2999999999999998</v>
      </c>
      <c r="K1148" s="184">
        <f t="shared" si="100"/>
        <v>2.2999999999999998</v>
      </c>
      <c r="L1148" s="184">
        <f>IF(C1148="MTS", B1148, B1148 * IFERROR(VLOOKUP(C1148, 'QTY_CONVERSIONS '!A:B, 2, FALSE), "Units not  found"))</f>
        <v>5</v>
      </c>
      <c r="M1148" s="185">
        <f t="shared" si="101"/>
        <v>11500</v>
      </c>
      <c r="N1148" s="143" t="str">
        <f>IFERROR(VLOOKUP(D1148, Product_Category!A:B, 2, FALSE), "Uncategorized")</f>
        <v>MCC</v>
      </c>
      <c r="O1148" s="186">
        <f t="shared" si="103"/>
        <v>2300</v>
      </c>
      <c r="P1148" s="185">
        <f t="shared" si="102"/>
        <v>11500</v>
      </c>
      <c r="Q1148" s="143">
        <v>2023</v>
      </c>
      <c r="R1148" s="143" t="str">
        <f>IFERROR(VLOOKUP(G1148,'SOURCE COMPANY'!A:B, 2, FALSE), "")</f>
        <v>MAPLE BIOTECH</v>
      </c>
      <c r="S1148" s="143" t="str">
        <f>IFERROR(VLOOKUP(H1148,'CUSTOMER NAME'!A:B, 2, FALSE), "")</f>
        <v>IONE FOOD</v>
      </c>
    </row>
    <row r="1149" spans="1:19">
      <c r="A1149" s="87" t="s">
        <v>1329</v>
      </c>
      <c r="B1149" s="189">
        <v>5000</v>
      </c>
      <c r="C1149" s="87" t="s">
        <v>7</v>
      </c>
      <c r="D1149" s="87" t="s">
        <v>769</v>
      </c>
      <c r="E1149" s="190">
        <v>2.2999999999999998</v>
      </c>
      <c r="F1149" s="87" t="s">
        <v>9</v>
      </c>
      <c r="G1149" s="87" t="s">
        <v>732</v>
      </c>
      <c r="H1149" s="87" t="s">
        <v>1333</v>
      </c>
      <c r="I1149" s="183" t="str">
        <f>I1148</f>
        <v>August</v>
      </c>
      <c r="J1149" s="184">
        <f>IF(F1149="USD", E1149, E1149 * IFERROR(VLOOKUP(F1149, EXCHANGE_RATE!A:B, 2, FALSE), "Currency not found"))</f>
        <v>2.2999999999999998</v>
      </c>
      <c r="K1149" s="184">
        <f t="shared" si="100"/>
        <v>2.2999999999999998</v>
      </c>
      <c r="L1149" s="184">
        <f>IF(C1149="MTS", B1149, B1149 * IFERROR(VLOOKUP(C1149, 'QTY_CONVERSIONS '!A:B, 2, FALSE), "Units not  found"))</f>
        <v>5</v>
      </c>
      <c r="M1149" s="185">
        <f t="shared" si="101"/>
        <v>11500</v>
      </c>
      <c r="N1149" s="143" t="str">
        <f>IFERROR(VLOOKUP(D1149, Product_Category!A:B, 2, FALSE), "Uncategorized")</f>
        <v>MCC</v>
      </c>
      <c r="O1149" s="186">
        <f t="shared" si="103"/>
        <v>2300</v>
      </c>
      <c r="P1149" s="185">
        <f t="shared" si="102"/>
        <v>11500</v>
      </c>
      <c r="Q1149" s="143">
        <v>2023</v>
      </c>
      <c r="R1149" s="143" t="str">
        <f>IFERROR(VLOOKUP(G1149,'SOURCE COMPANY'!A:B, 2, FALSE), "")</f>
        <v>MAPLE BIOTECH</v>
      </c>
      <c r="S1149" s="143" t="str">
        <f>IFERROR(VLOOKUP(H1149,'CUSTOMER NAME'!A:B, 2, FALSE), "")</f>
        <v>IONE FOOD</v>
      </c>
    </row>
    <row r="1150" spans="1:19">
      <c r="A1150" s="191" t="s">
        <v>852</v>
      </c>
      <c r="B1150" s="191">
        <v>1</v>
      </c>
      <c r="C1150" s="191" t="s">
        <v>7</v>
      </c>
      <c r="D1150" s="191" t="s">
        <v>266</v>
      </c>
      <c r="E1150" s="191">
        <v>4.49</v>
      </c>
      <c r="F1150" s="191" t="s">
        <v>9</v>
      </c>
      <c r="G1150" s="191" t="s">
        <v>3426</v>
      </c>
      <c r="H1150" s="191" t="s">
        <v>3427</v>
      </c>
      <c r="I1150" s="187" t="s">
        <v>3389</v>
      </c>
      <c r="J1150" s="184">
        <f>IF(F1150="USD", E1150, E1150 * IFERROR(VLOOKUP(F1150, EXCHANGE_RATE!A:B, 2, FALSE), "Currency not found"))</f>
        <v>4.49</v>
      </c>
      <c r="K1150" s="184">
        <f t="shared" si="100"/>
        <v>4.49</v>
      </c>
      <c r="L1150" s="184">
        <f>IF(C1150="MTS", B1150, B1150 * IFERROR(VLOOKUP(C1150, 'QTY_CONVERSIONS '!A:B, 2, FALSE), "Units not  found"))</f>
        <v>1E-3</v>
      </c>
      <c r="M1150" s="185">
        <f t="shared" si="101"/>
        <v>4.49</v>
      </c>
      <c r="N1150" s="143" t="str">
        <f>IFERROR(VLOOKUP(D1150, Product_Category!A:B, 2, FALSE), "Uncategorized")</f>
        <v>MCC</v>
      </c>
      <c r="O1150" s="186">
        <f t="shared" si="103"/>
        <v>4490</v>
      </c>
      <c r="P1150" s="185">
        <f t="shared" si="102"/>
        <v>4.49</v>
      </c>
      <c r="Q1150" s="143">
        <v>2023</v>
      </c>
      <c r="R1150" s="143" t="str">
        <f>IFERROR(VLOOKUP(G1150,'SOURCE COMPANY'!A:B, 2, FALSE), "")</f>
        <v>SISCO Research Labs</v>
      </c>
      <c r="S1150" s="143" t="str">
        <f>IFERROR(VLOOKUP(H1150,'CUSTOMER NAME'!A:B, 2, FALSE), "")</f>
        <v>IRMA PIEDAD DEL ROSARIO</v>
      </c>
    </row>
    <row r="1151" spans="1:19">
      <c r="A1151" s="191" t="s">
        <v>3028</v>
      </c>
      <c r="B1151" s="191">
        <v>1000</v>
      </c>
      <c r="C1151" s="191" t="s">
        <v>7</v>
      </c>
      <c r="D1151" s="191" t="s">
        <v>910</v>
      </c>
      <c r="E1151" s="191">
        <v>2.06</v>
      </c>
      <c r="F1151" s="191" t="s">
        <v>9</v>
      </c>
      <c r="G1151" s="191" t="s">
        <v>3276</v>
      </c>
      <c r="H1151" s="191" t="s">
        <v>3277</v>
      </c>
      <c r="I1151" s="187" t="s">
        <v>3034</v>
      </c>
      <c r="J1151" s="184">
        <f>IF(F1151="USD", E1151, E1151 * IFERROR(VLOOKUP(F1151, EXCHANGE_RATE!A:B, 2, FALSE), "Currency not found"))</f>
        <v>2.06</v>
      </c>
      <c r="K1151" s="184">
        <f t="shared" si="100"/>
        <v>2.06</v>
      </c>
      <c r="L1151" s="184">
        <f>IF(C1151="MTS", B1151, B1151 * IFERROR(VLOOKUP(C1151, 'QTY_CONVERSIONS '!A:B, 2, FALSE), "Units not  found"))</f>
        <v>1</v>
      </c>
      <c r="M1151" s="185">
        <f t="shared" si="101"/>
        <v>2060</v>
      </c>
      <c r="N1151" s="143" t="str">
        <f>IFERROR(VLOOKUP(D1151, Product_Category!A:B, 2, FALSE), "Uncategorized")</f>
        <v>MAGNESIUM STEARATE</v>
      </c>
      <c r="O1151" s="186">
        <f t="shared" si="103"/>
        <v>2060</v>
      </c>
      <c r="P1151" s="185">
        <f t="shared" si="102"/>
        <v>2060</v>
      </c>
      <c r="Q1151" s="143">
        <v>2023</v>
      </c>
      <c r="R1151" s="143" t="str">
        <f>IFERROR(VLOOKUP(G1151,'SOURCE COMPANY'!A:B, 2, FALSE), "")</f>
        <v>IRRH SPECIALTY CHEMICALS</v>
      </c>
      <c r="S1151" s="143" t="str">
        <f>IFERROR(VLOOKUP(H1151,'CUSTOMER NAME'!A:B, 2, FALSE), "")</f>
        <v>IRRH ADDITIVES LLC</v>
      </c>
    </row>
    <row r="1152" spans="1:19">
      <c r="A1152" s="85" t="s">
        <v>610</v>
      </c>
      <c r="B1152" s="85">
        <v>14000</v>
      </c>
      <c r="C1152" s="85" t="s">
        <v>7</v>
      </c>
      <c r="D1152" s="85" t="s">
        <v>611</v>
      </c>
      <c r="E1152" s="248">
        <v>2.21</v>
      </c>
      <c r="F1152" s="85" t="s">
        <v>1718</v>
      </c>
      <c r="G1152" s="85" t="s">
        <v>612</v>
      </c>
      <c r="H1152" s="85" t="s">
        <v>613</v>
      </c>
      <c r="I1152" s="183" t="str">
        <f>I1151</f>
        <v>September</v>
      </c>
      <c r="J1152" s="184">
        <f>IF(F1152="USD", E1152, E1152 * IFERROR(VLOOKUP(F1152, EXCHANGE_RATE!A:B, 2, FALSE), "Currency not found"))</f>
        <v>2.3647</v>
      </c>
      <c r="K1152" s="184">
        <f t="shared" si="100"/>
        <v>2.3699999999999997</v>
      </c>
      <c r="L1152" s="184">
        <f>IF(C1152="MTS", B1152, B1152 * IFERROR(VLOOKUP(C1152, 'QTY_CONVERSIONS '!A:B, 2, FALSE), "Units not  found"))</f>
        <v>14</v>
      </c>
      <c r="M1152" s="185">
        <f t="shared" si="101"/>
        <v>33179.999999999993</v>
      </c>
      <c r="N1152" s="143" t="str">
        <f>IFERROR(VLOOKUP(D1152, Product_Category!A:B, 2, FALSE), "Uncategorized")</f>
        <v>MCC</v>
      </c>
      <c r="O1152" s="186">
        <f t="shared" si="103"/>
        <v>2369.9999999999995</v>
      </c>
      <c r="P1152" s="185">
        <f t="shared" si="102"/>
        <v>33179.999999999993</v>
      </c>
      <c r="Q1152" s="143">
        <v>2023</v>
      </c>
      <c r="R1152" s="143" t="str">
        <f>IFERROR(VLOOKUP(G1152,'SOURCE COMPANY'!A:B, 2, FALSE), "")</f>
        <v>INDO NUTRACEUTICALS</v>
      </c>
      <c r="S1152" s="143" t="str">
        <f>IFERROR(VLOOKUP(H1152,'CUSTOMER NAME'!A:B, 2, FALSE), "")</f>
        <v>IRSA IDEH</v>
      </c>
    </row>
    <row r="1153" spans="1:19">
      <c r="A1153" s="85" t="s">
        <v>610</v>
      </c>
      <c r="B1153" s="85">
        <v>14000</v>
      </c>
      <c r="C1153" s="85" t="s">
        <v>7</v>
      </c>
      <c r="D1153" s="85" t="s">
        <v>611</v>
      </c>
      <c r="E1153" s="248">
        <v>2.21</v>
      </c>
      <c r="F1153" s="85" t="s">
        <v>1718</v>
      </c>
      <c r="G1153" s="85" t="s">
        <v>612</v>
      </c>
      <c r="H1153" s="85" t="s">
        <v>613</v>
      </c>
      <c r="I1153" s="183" t="str">
        <f>I1152</f>
        <v>September</v>
      </c>
      <c r="J1153" s="184">
        <f>IF(F1153="USD", E1153, E1153 * IFERROR(VLOOKUP(F1153, EXCHANGE_RATE!A:B, 2, FALSE), "Currency not found"))</f>
        <v>2.3647</v>
      </c>
      <c r="K1153" s="184">
        <f t="shared" si="100"/>
        <v>2.3699999999999997</v>
      </c>
      <c r="L1153" s="184">
        <f>IF(C1153="MTS", B1153, B1153 * IFERROR(VLOOKUP(C1153, 'QTY_CONVERSIONS '!A:B, 2, FALSE), "Units not  found"))</f>
        <v>14</v>
      </c>
      <c r="M1153" s="185">
        <f t="shared" si="101"/>
        <v>33179.999999999993</v>
      </c>
      <c r="N1153" s="143" t="str">
        <f>IFERROR(VLOOKUP(D1153, Product_Category!A:B, 2, FALSE), "Uncategorized")</f>
        <v>MCC</v>
      </c>
      <c r="O1153" s="186">
        <f t="shared" si="103"/>
        <v>2369.9999999999995</v>
      </c>
      <c r="P1153" s="185">
        <f t="shared" si="102"/>
        <v>33179.999999999993</v>
      </c>
      <c r="Q1153" s="143">
        <v>2023</v>
      </c>
      <c r="R1153" s="143" t="str">
        <f>IFERROR(VLOOKUP(G1153,'SOURCE COMPANY'!A:B, 2, FALSE), "")</f>
        <v>INDO NUTRACEUTICALS</v>
      </c>
      <c r="S1153" s="143" t="str">
        <f>IFERROR(VLOOKUP(H1153,'CUSTOMER NAME'!A:B, 2, FALSE), "")</f>
        <v>IRSA IDEH</v>
      </c>
    </row>
    <row r="1154" spans="1:19">
      <c r="A1154" s="85" t="s">
        <v>610</v>
      </c>
      <c r="B1154" s="85">
        <v>16000</v>
      </c>
      <c r="C1154" s="85" t="s">
        <v>7</v>
      </c>
      <c r="D1154" s="85" t="s">
        <v>521</v>
      </c>
      <c r="E1154" s="248">
        <v>2.21</v>
      </c>
      <c r="F1154" s="85" t="s">
        <v>1718</v>
      </c>
      <c r="G1154" s="85" t="s">
        <v>612</v>
      </c>
      <c r="H1154" s="85" t="s">
        <v>613</v>
      </c>
      <c r="I1154" s="183" t="str">
        <f>I1153</f>
        <v>September</v>
      </c>
      <c r="J1154" s="184">
        <f>IF(F1154="USD", E1154, E1154 * IFERROR(VLOOKUP(F1154, EXCHANGE_RATE!A:B, 2, FALSE), "Currency not found"))</f>
        <v>2.3647</v>
      </c>
      <c r="K1154" s="184">
        <f t="shared" ref="K1154:K1217" si="108">ROUNDUP(J1154,2)</f>
        <v>2.3699999999999997</v>
      </c>
      <c r="L1154" s="184">
        <f>IF(C1154="MTS", B1154, B1154 * IFERROR(VLOOKUP(C1154, 'QTY_CONVERSIONS '!A:B, 2, FALSE), "Units not  found"))</f>
        <v>16</v>
      </c>
      <c r="M1154" s="185">
        <f t="shared" ref="M1154:M1217" si="109">B1154*K1154</f>
        <v>37919.999999999993</v>
      </c>
      <c r="N1154" s="143" t="str">
        <f>IFERROR(VLOOKUP(D1154, Product_Category!A:B, 2, FALSE), "Uncategorized")</f>
        <v>MCC</v>
      </c>
      <c r="O1154" s="186">
        <f t="shared" si="103"/>
        <v>2369.9999999999995</v>
      </c>
      <c r="P1154" s="185">
        <f t="shared" ref="P1154:P1217" si="110">L1154*O1154</f>
        <v>37919.999999999993</v>
      </c>
      <c r="Q1154" s="143">
        <v>2023</v>
      </c>
      <c r="R1154" s="143" t="str">
        <f>IFERROR(VLOOKUP(G1154,'SOURCE COMPANY'!A:B, 2, FALSE), "")</f>
        <v>INDO NUTRACEUTICALS</v>
      </c>
      <c r="S1154" s="143" t="str">
        <f>IFERROR(VLOOKUP(H1154,'CUSTOMER NAME'!A:B, 2, FALSE), "")</f>
        <v>IRSA IDEH</v>
      </c>
    </row>
    <row r="1155" spans="1:19">
      <c r="A1155" s="85" t="s">
        <v>610</v>
      </c>
      <c r="B1155" s="85">
        <v>16000</v>
      </c>
      <c r="C1155" s="85" t="s">
        <v>7</v>
      </c>
      <c r="D1155" s="85" t="s">
        <v>521</v>
      </c>
      <c r="E1155" s="248">
        <v>2.21</v>
      </c>
      <c r="F1155" s="85" t="s">
        <v>1718</v>
      </c>
      <c r="G1155" s="85" t="s">
        <v>612</v>
      </c>
      <c r="H1155" s="85" t="s">
        <v>613</v>
      </c>
      <c r="I1155" s="183" t="str">
        <f>I1154</f>
        <v>September</v>
      </c>
      <c r="J1155" s="184">
        <f>IF(F1155="USD", E1155, E1155 * IFERROR(VLOOKUP(F1155, EXCHANGE_RATE!A:B, 2, FALSE), "Currency not found"))</f>
        <v>2.3647</v>
      </c>
      <c r="K1155" s="184">
        <f t="shared" si="108"/>
        <v>2.3699999999999997</v>
      </c>
      <c r="L1155" s="184">
        <f>IF(C1155="MTS", B1155, B1155 * IFERROR(VLOOKUP(C1155, 'QTY_CONVERSIONS '!A:B, 2, FALSE), "Units not  found"))</f>
        <v>16</v>
      </c>
      <c r="M1155" s="185">
        <f t="shared" si="109"/>
        <v>37919.999999999993</v>
      </c>
      <c r="N1155" s="143" t="str">
        <f>IFERROR(VLOOKUP(D1155, Product_Category!A:B, 2, FALSE), "Uncategorized")</f>
        <v>MCC</v>
      </c>
      <c r="O1155" s="186">
        <f t="shared" ref="O1155:O1218" si="111">K1155*1000</f>
        <v>2369.9999999999995</v>
      </c>
      <c r="P1155" s="185">
        <f t="shared" si="110"/>
        <v>37919.999999999993</v>
      </c>
      <c r="Q1155" s="143">
        <v>2023</v>
      </c>
      <c r="R1155" s="143" t="str">
        <f>IFERROR(VLOOKUP(G1155,'SOURCE COMPANY'!A:B, 2, FALSE), "")</f>
        <v>INDO NUTRACEUTICALS</v>
      </c>
      <c r="S1155" s="143" t="str">
        <f>IFERROR(VLOOKUP(H1155,'CUSTOMER NAME'!A:B, 2, FALSE), "")</f>
        <v>IRSA IDEH</v>
      </c>
    </row>
    <row r="1156" spans="1:19">
      <c r="A1156" s="192" t="s">
        <v>1242</v>
      </c>
      <c r="B1156" s="192">
        <v>2000</v>
      </c>
      <c r="C1156" s="192" t="s">
        <v>7</v>
      </c>
      <c r="D1156" s="192" t="s">
        <v>3688</v>
      </c>
      <c r="E1156" s="192">
        <v>2.08</v>
      </c>
      <c r="F1156" s="192" t="s">
        <v>9</v>
      </c>
      <c r="G1156" s="192" t="s">
        <v>1957</v>
      </c>
      <c r="H1156" s="192" t="s">
        <v>3778</v>
      </c>
      <c r="I1156" s="187" t="s">
        <v>3658</v>
      </c>
      <c r="J1156" s="184">
        <f>IF(F1156="USD", E1156, E1156 * IFERROR(VLOOKUP(F1156, EXCHANGE_RATE!A:B, 2, FALSE), "Currency not found"))</f>
        <v>2.08</v>
      </c>
      <c r="K1156" s="184">
        <f t="shared" si="108"/>
        <v>2.08</v>
      </c>
      <c r="L1156" s="184">
        <f>IF(C1156="MTS", B1156, B1156 * IFERROR(VLOOKUP(C1156, 'QTY_CONVERSIONS '!A:B, 2, FALSE), "Units not  found"))</f>
        <v>2</v>
      </c>
      <c r="M1156" s="185">
        <f t="shared" si="109"/>
        <v>4160</v>
      </c>
      <c r="N1156" s="143" t="str">
        <f>IFERROR(VLOOKUP(D1156, Product_Category!A:B, 2, FALSE), "Uncategorized")</f>
        <v>MAGNESIUM STEARATE</v>
      </c>
      <c r="O1156" s="186">
        <f t="shared" si="111"/>
        <v>2080</v>
      </c>
      <c r="P1156" s="185">
        <f t="shared" si="110"/>
        <v>4160</v>
      </c>
      <c r="Q1156" s="143">
        <v>2023</v>
      </c>
      <c r="R1156" s="143" t="str">
        <f>IFERROR(VLOOKUP(G1156,'SOURCE COMPANY'!A:B, 2, FALSE), "")</f>
        <v>Strisun  Drugs</v>
      </c>
      <c r="S1156" s="143" t="str">
        <f>IFERROR(VLOOKUP(H1156,'CUSTOMER NAME'!A:B, 2, FALSE), "")</f>
        <v>IRUT-LEBANON POSTAL</v>
      </c>
    </row>
    <row r="1157" spans="1:19">
      <c r="A1157" s="192" t="s">
        <v>1242</v>
      </c>
      <c r="B1157" s="192">
        <v>6000</v>
      </c>
      <c r="C1157" s="192" t="s">
        <v>7</v>
      </c>
      <c r="D1157" s="192" t="s">
        <v>611</v>
      </c>
      <c r="E1157" s="192">
        <v>2.48</v>
      </c>
      <c r="F1157" s="192" t="s">
        <v>9</v>
      </c>
      <c r="G1157" s="192" t="s">
        <v>1957</v>
      </c>
      <c r="H1157" s="192" t="s">
        <v>3778</v>
      </c>
      <c r="I1157" s="187" t="s">
        <v>3658</v>
      </c>
      <c r="J1157" s="184">
        <f>IF(F1157="USD", E1157, E1157 * IFERROR(VLOOKUP(F1157, EXCHANGE_RATE!A:B, 2, FALSE), "Currency not found"))</f>
        <v>2.48</v>
      </c>
      <c r="K1157" s="184">
        <f t="shared" si="108"/>
        <v>2.48</v>
      </c>
      <c r="L1157" s="184">
        <f>IF(C1157="MTS", B1157, B1157 * IFERROR(VLOOKUP(C1157, 'QTY_CONVERSIONS '!A:B, 2, FALSE), "Units not  found"))</f>
        <v>6</v>
      </c>
      <c r="M1157" s="185">
        <f t="shared" si="109"/>
        <v>14880</v>
      </c>
      <c r="N1157" s="143" t="str">
        <f>IFERROR(VLOOKUP(D1157, Product_Category!A:B, 2, FALSE), "Uncategorized")</f>
        <v>MCC</v>
      </c>
      <c r="O1157" s="186">
        <f t="shared" si="111"/>
        <v>2480</v>
      </c>
      <c r="P1157" s="185">
        <f t="shared" si="110"/>
        <v>14880</v>
      </c>
      <c r="Q1157" s="143">
        <v>2023</v>
      </c>
      <c r="R1157" s="143" t="str">
        <f>IFERROR(VLOOKUP(G1157,'SOURCE COMPANY'!A:B, 2, FALSE), "")</f>
        <v>Strisun  Drugs</v>
      </c>
      <c r="S1157" s="143" t="str">
        <f>IFERROR(VLOOKUP(H1157,'CUSTOMER NAME'!A:B, 2, FALSE), "")</f>
        <v>IRUT-LEBANON POSTAL</v>
      </c>
    </row>
    <row r="1158" spans="1:19">
      <c r="A1158" s="192" t="s">
        <v>816</v>
      </c>
      <c r="B1158" s="192">
        <v>500</v>
      </c>
      <c r="C1158" s="192" t="s">
        <v>7</v>
      </c>
      <c r="D1158" s="192" t="s">
        <v>3688</v>
      </c>
      <c r="E1158" s="192">
        <v>2.6</v>
      </c>
      <c r="F1158" s="192" t="s">
        <v>9</v>
      </c>
      <c r="G1158" s="192" t="s">
        <v>547</v>
      </c>
      <c r="H1158" s="192" t="s">
        <v>3736</v>
      </c>
      <c r="I1158" s="187" t="s">
        <v>3658</v>
      </c>
      <c r="J1158" s="184">
        <f>IF(F1158="USD", E1158, E1158 * IFERROR(VLOOKUP(F1158, EXCHANGE_RATE!A:B, 2, FALSE), "Currency not found"))</f>
        <v>2.6</v>
      </c>
      <c r="K1158" s="184">
        <f t="shared" si="108"/>
        <v>2.6</v>
      </c>
      <c r="L1158" s="184">
        <f>IF(C1158="MTS", B1158, B1158 * IFERROR(VLOOKUP(C1158, 'QTY_CONVERSIONS '!A:B, 2, FALSE), "Units not  found"))</f>
        <v>0.5</v>
      </c>
      <c r="M1158" s="185">
        <f t="shared" si="109"/>
        <v>1300</v>
      </c>
      <c r="N1158" s="143" t="str">
        <f>IFERROR(VLOOKUP(D1158, Product_Category!A:B, 2, FALSE), "Uncategorized")</f>
        <v>MAGNESIUM STEARATE</v>
      </c>
      <c r="O1158" s="186">
        <f t="shared" si="111"/>
        <v>2600</v>
      </c>
      <c r="P1158" s="185">
        <f t="shared" si="110"/>
        <v>1300</v>
      </c>
      <c r="Q1158" s="143">
        <v>2023</v>
      </c>
      <c r="R1158" s="143" t="str">
        <f>IFERROR(VLOOKUP(G1158,'SOURCE COMPANY'!A:B, 2, FALSE), "")</f>
        <v>MEHTA MEDICARE</v>
      </c>
      <c r="S1158" s="143" t="str">
        <f>IFERROR(VLOOKUP(H1158,'CUSTOMER NAME'!A:B, 2, FALSE), "")</f>
        <v>ISLAMI BANK</v>
      </c>
    </row>
    <row r="1159" spans="1:19">
      <c r="A1159" s="192" t="s">
        <v>816</v>
      </c>
      <c r="B1159" s="192">
        <v>1000</v>
      </c>
      <c r="C1159" s="192" t="s">
        <v>7</v>
      </c>
      <c r="D1159" s="192" t="s">
        <v>3688</v>
      </c>
      <c r="E1159" s="192">
        <v>2.6</v>
      </c>
      <c r="F1159" s="192" t="s">
        <v>9</v>
      </c>
      <c r="G1159" s="192" t="s">
        <v>547</v>
      </c>
      <c r="H1159" s="192" t="s">
        <v>3736</v>
      </c>
      <c r="I1159" s="187" t="s">
        <v>3658</v>
      </c>
      <c r="J1159" s="184">
        <f>IF(F1159="USD", E1159, E1159 * IFERROR(VLOOKUP(F1159, EXCHANGE_RATE!A:B, 2, FALSE), "Currency not found"))</f>
        <v>2.6</v>
      </c>
      <c r="K1159" s="184">
        <f t="shared" si="108"/>
        <v>2.6</v>
      </c>
      <c r="L1159" s="184">
        <f>IF(C1159="MTS", B1159, B1159 * IFERROR(VLOOKUP(C1159, 'QTY_CONVERSIONS '!A:B, 2, FALSE), "Units not  found"))</f>
        <v>1</v>
      </c>
      <c r="M1159" s="185">
        <f t="shared" si="109"/>
        <v>2600</v>
      </c>
      <c r="N1159" s="143" t="str">
        <f>IFERROR(VLOOKUP(D1159, Product_Category!A:B, 2, FALSE), "Uncategorized")</f>
        <v>MAGNESIUM STEARATE</v>
      </c>
      <c r="O1159" s="186">
        <f t="shared" si="111"/>
        <v>2600</v>
      </c>
      <c r="P1159" s="185">
        <f t="shared" si="110"/>
        <v>2600</v>
      </c>
      <c r="Q1159" s="143">
        <v>2023</v>
      </c>
      <c r="R1159" s="143" t="str">
        <f>IFERROR(VLOOKUP(G1159,'SOURCE COMPANY'!A:B, 2, FALSE), "")</f>
        <v>MEHTA MEDICARE</v>
      </c>
      <c r="S1159" s="143" t="str">
        <f>IFERROR(VLOOKUP(H1159,'CUSTOMER NAME'!A:B, 2, FALSE), "")</f>
        <v>ISLAMI BANK</v>
      </c>
    </row>
    <row r="1160" spans="1:19">
      <c r="A1160" s="87" t="s">
        <v>929</v>
      </c>
      <c r="B1160" s="87">
        <v>50</v>
      </c>
      <c r="C1160" s="87" t="s">
        <v>7</v>
      </c>
      <c r="D1160" s="87" t="s">
        <v>1271</v>
      </c>
      <c r="E1160" s="248">
        <v>260</v>
      </c>
      <c r="F1160" s="87" t="s">
        <v>1730</v>
      </c>
      <c r="G1160" s="192" t="s">
        <v>671</v>
      </c>
      <c r="H1160" s="87" t="s">
        <v>1285</v>
      </c>
      <c r="I1160" s="183" t="str">
        <f>I1159</f>
        <v>November</v>
      </c>
      <c r="J1160" s="184">
        <f>IF(F1160="USD", E1160, E1160 * IFERROR(VLOOKUP(F1160, EXCHANGE_RATE!A:B, 2, FALSE), "Currency not found"))</f>
        <v>3.12</v>
      </c>
      <c r="K1160" s="184">
        <f t="shared" si="108"/>
        <v>3.12</v>
      </c>
      <c r="L1160" s="184">
        <f>IF(C1160="MTS", B1160, B1160 * IFERROR(VLOOKUP(C1160, 'QTY_CONVERSIONS '!A:B, 2, FALSE), "Units not  found"))</f>
        <v>0.05</v>
      </c>
      <c r="M1160" s="185">
        <f t="shared" si="109"/>
        <v>156</v>
      </c>
      <c r="N1160" s="143" t="str">
        <f>IFERROR(VLOOKUP(D1160, Product_Category!A:B, 2, FALSE), "Uncategorized")</f>
        <v>CROSCARMELLOSE SODIUM</v>
      </c>
      <c r="O1160" s="186">
        <f t="shared" si="111"/>
        <v>3120</v>
      </c>
      <c r="P1160" s="185">
        <f t="shared" si="110"/>
        <v>156</v>
      </c>
      <c r="Q1160" s="143">
        <v>2023</v>
      </c>
      <c r="R1160" s="143" t="str">
        <f>IFERROR(VLOOKUP(G1160,'SOURCE COMPANY'!A:B, 2, FALSE), "")</f>
        <v>SUDARSHAN TRADING</v>
      </c>
      <c r="S1160" s="143" t="str">
        <f>IFERROR(VLOOKUP(H1160,'CUSTOMER NAME'!A:B, 2, FALSE), "")</f>
        <v>J J LAB</v>
      </c>
    </row>
    <row r="1161" spans="1:19">
      <c r="A1161" s="87" t="s">
        <v>929</v>
      </c>
      <c r="B1161" s="87">
        <v>100</v>
      </c>
      <c r="C1161" s="87" t="s">
        <v>7</v>
      </c>
      <c r="D1161" s="87" t="s">
        <v>19</v>
      </c>
      <c r="E1161" s="248">
        <v>240</v>
      </c>
      <c r="F1161" s="87" t="s">
        <v>1730</v>
      </c>
      <c r="G1161" s="192" t="s">
        <v>671</v>
      </c>
      <c r="H1161" s="87" t="s">
        <v>1285</v>
      </c>
      <c r="I1161" s="183" t="str">
        <f>I1160</f>
        <v>November</v>
      </c>
      <c r="J1161" s="184">
        <f>IF(F1161="USD", E1161, E1161 * IFERROR(VLOOKUP(F1161, EXCHANGE_RATE!A:B, 2, FALSE), "Currency not found"))</f>
        <v>2.88</v>
      </c>
      <c r="K1161" s="184">
        <f t="shared" si="108"/>
        <v>2.88</v>
      </c>
      <c r="L1161" s="184">
        <f>IF(C1161="MTS", B1161, B1161 * IFERROR(VLOOKUP(C1161, 'QTY_CONVERSIONS '!A:B, 2, FALSE), "Units not  found"))</f>
        <v>0.1</v>
      </c>
      <c r="M1161" s="185">
        <f t="shared" si="109"/>
        <v>288</v>
      </c>
      <c r="N1161" s="143" t="str">
        <f>IFERROR(VLOOKUP(D1161, Product_Category!A:B, 2, FALSE), "Uncategorized")</f>
        <v>CMC</v>
      </c>
      <c r="O1161" s="186">
        <f t="shared" si="111"/>
        <v>2880</v>
      </c>
      <c r="P1161" s="185">
        <f t="shared" si="110"/>
        <v>288</v>
      </c>
      <c r="Q1161" s="143">
        <v>2023</v>
      </c>
      <c r="R1161" s="143" t="str">
        <f>IFERROR(VLOOKUP(G1161,'SOURCE COMPANY'!A:B, 2, FALSE), "")</f>
        <v>SUDARSHAN TRADING</v>
      </c>
      <c r="S1161" s="143" t="str">
        <f>IFERROR(VLOOKUP(H1161,'CUSTOMER NAME'!A:B, 2, FALSE), "")</f>
        <v>J J LAB</v>
      </c>
    </row>
    <row r="1162" spans="1:19">
      <c r="A1162" s="192" t="s">
        <v>929</v>
      </c>
      <c r="B1162" s="192">
        <v>500</v>
      </c>
      <c r="C1162" s="192" t="s">
        <v>7</v>
      </c>
      <c r="D1162" s="192" t="s">
        <v>2790</v>
      </c>
      <c r="E1162" s="192">
        <v>175.65</v>
      </c>
      <c r="F1162" s="192" t="s">
        <v>1730</v>
      </c>
      <c r="G1162" s="87" t="s">
        <v>652</v>
      </c>
      <c r="H1162" s="192" t="s">
        <v>2791</v>
      </c>
      <c r="I1162" s="187" t="s">
        <v>2670</v>
      </c>
      <c r="J1162" s="184">
        <f>IF(F1162="USD", E1162, E1162 * IFERROR(VLOOKUP(F1162, EXCHANGE_RATE!A:B, 2, FALSE), "Currency not found"))</f>
        <v>2.1078000000000001</v>
      </c>
      <c r="K1162" s="184">
        <f t="shared" si="108"/>
        <v>2.11</v>
      </c>
      <c r="L1162" s="184">
        <f>IF(C1162="MTS", B1162, B1162 * IFERROR(VLOOKUP(C1162, 'QTY_CONVERSIONS '!A:B, 2, FALSE), "Units not  found"))</f>
        <v>0.5</v>
      </c>
      <c r="M1162" s="185">
        <f t="shared" si="109"/>
        <v>1055</v>
      </c>
      <c r="N1162" s="143" t="str">
        <f>IFERROR(VLOOKUP(D1162, Product_Category!A:B, 2, FALSE), "Uncategorized")</f>
        <v>MCC</v>
      </c>
      <c r="O1162" s="186">
        <f t="shared" si="111"/>
        <v>2110</v>
      </c>
      <c r="P1162" s="185">
        <f t="shared" si="110"/>
        <v>1055</v>
      </c>
      <c r="Q1162" s="143">
        <v>2023</v>
      </c>
      <c r="R1162" s="143" t="str">
        <f>IFERROR(VLOOKUP(G1162,'SOURCE COMPANY'!A:B, 2, FALSE), "")</f>
        <v>JAYANA PHARMA</v>
      </c>
      <c r="S1162" s="143" t="str">
        <f>IFERROR(VLOOKUP(H1162,'CUSTOMER NAME'!A:B, 2, FALSE), "")</f>
        <v>J J LAB</v>
      </c>
    </row>
    <row r="1163" spans="1:19">
      <c r="A1163" s="188" t="s">
        <v>929</v>
      </c>
      <c r="B1163" s="188">
        <v>100</v>
      </c>
      <c r="C1163" s="188" t="s">
        <v>7</v>
      </c>
      <c r="D1163" s="188" t="s">
        <v>3048</v>
      </c>
      <c r="E1163" s="188">
        <v>1.99</v>
      </c>
      <c r="F1163" s="188" t="s">
        <v>9</v>
      </c>
      <c r="G1163" s="87" t="s">
        <v>652</v>
      </c>
      <c r="H1163" s="188" t="s">
        <v>2791</v>
      </c>
      <c r="I1163" s="187" t="s">
        <v>3034</v>
      </c>
      <c r="J1163" s="184">
        <f>IF(F1163="USD", E1163, E1163 * IFERROR(VLOOKUP(F1163, EXCHANGE_RATE!A:B, 2, FALSE), "Currency not found"))</f>
        <v>1.99</v>
      </c>
      <c r="K1163" s="184">
        <f t="shared" si="108"/>
        <v>1.99</v>
      </c>
      <c r="L1163" s="184">
        <f>IF(C1163="MTS", B1163, B1163 * IFERROR(VLOOKUP(C1163, 'QTY_CONVERSIONS '!A:B, 2, FALSE), "Units not  found"))</f>
        <v>0.1</v>
      </c>
      <c r="M1163" s="185">
        <f t="shared" si="109"/>
        <v>199</v>
      </c>
      <c r="N1163" s="143" t="str">
        <f>IFERROR(VLOOKUP(D1163, Product_Category!A:B, 2, FALSE), "Uncategorized")</f>
        <v>CROSCARMELLOSE SODIUM</v>
      </c>
      <c r="O1163" s="186">
        <f t="shared" si="111"/>
        <v>1990</v>
      </c>
      <c r="P1163" s="185">
        <f t="shared" si="110"/>
        <v>199</v>
      </c>
      <c r="Q1163" s="143">
        <v>2023</v>
      </c>
      <c r="R1163" s="143" t="str">
        <f>IFERROR(VLOOKUP(G1163,'SOURCE COMPANY'!A:B, 2, FALSE), "")</f>
        <v>JAYANA PHARMA</v>
      </c>
      <c r="S1163" s="143" t="str">
        <f>IFERROR(VLOOKUP(H1163,'CUSTOMER NAME'!A:B, 2, FALSE), "")</f>
        <v>J J LAB</v>
      </c>
    </row>
    <row r="1164" spans="1:19">
      <c r="A1164" s="188" t="s">
        <v>929</v>
      </c>
      <c r="B1164" s="188">
        <v>50</v>
      </c>
      <c r="C1164" s="188" t="s">
        <v>7</v>
      </c>
      <c r="D1164" s="188" t="s">
        <v>19</v>
      </c>
      <c r="E1164" s="188">
        <v>2.58</v>
      </c>
      <c r="F1164" s="188" t="s">
        <v>9</v>
      </c>
      <c r="G1164" s="87" t="s">
        <v>652</v>
      </c>
      <c r="H1164" s="188" t="s">
        <v>2791</v>
      </c>
      <c r="I1164" s="187" t="s">
        <v>3034</v>
      </c>
      <c r="J1164" s="184">
        <f>IF(F1164="USD", E1164, E1164 * IFERROR(VLOOKUP(F1164, EXCHANGE_RATE!A:B, 2, FALSE), "Currency not found"))</f>
        <v>2.58</v>
      </c>
      <c r="K1164" s="184">
        <f t="shared" si="108"/>
        <v>2.58</v>
      </c>
      <c r="L1164" s="184">
        <f>IF(C1164="MTS", B1164, B1164 * IFERROR(VLOOKUP(C1164, 'QTY_CONVERSIONS '!A:B, 2, FALSE), "Units not  found"))</f>
        <v>0.05</v>
      </c>
      <c r="M1164" s="185">
        <f t="shared" si="109"/>
        <v>129</v>
      </c>
      <c r="N1164" s="143" t="str">
        <f>IFERROR(VLOOKUP(D1164, Product_Category!A:B, 2, FALSE), "Uncategorized")</f>
        <v>CMC</v>
      </c>
      <c r="O1164" s="186">
        <f t="shared" si="111"/>
        <v>2580</v>
      </c>
      <c r="P1164" s="185">
        <f t="shared" si="110"/>
        <v>129</v>
      </c>
      <c r="Q1164" s="143">
        <v>2023</v>
      </c>
      <c r="R1164" s="143" t="str">
        <f>IFERROR(VLOOKUP(G1164,'SOURCE COMPANY'!A:B, 2, FALSE), "")</f>
        <v>JAYANA PHARMA</v>
      </c>
      <c r="S1164" s="143" t="str">
        <f>IFERROR(VLOOKUP(H1164,'CUSTOMER NAME'!A:B, 2, FALSE), "")</f>
        <v>J J LAB</v>
      </c>
    </row>
    <row r="1165" spans="1:19">
      <c r="A1165" s="188" t="s">
        <v>929</v>
      </c>
      <c r="B1165" s="188">
        <v>1000</v>
      </c>
      <c r="C1165" s="188" t="s">
        <v>7</v>
      </c>
      <c r="D1165" s="188" t="s">
        <v>1994</v>
      </c>
      <c r="E1165" s="188">
        <v>2.08</v>
      </c>
      <c r="F1165" s="188" t="s">
        <v>9</v>
      </c>
      <c r="G1165" s="87" t="s">
        <v>652</v>
      </c>
      <c r="H1165" s="188" t="s">
        <v>2791</v>
      </c>
      <c r="I1165" s="187" t="s">
        <v>3034</v>
      </c>
      <c r="J1165" s="184">
        <f>IF(F1165="USD", E1165, E1165 * IFERROR(VLOOKUP(F1165, EXCHANGE_RATE!A:B, 2, FALSE), "Currency not found"))</f>
        <v>2.08</v>
      </c>
      <c r="K1165" s="184">
        <f t="shared" si="108"/>
        <v>2.08</v>
      </c>
      <c r="L1165" s="184">
        <f>IF(C1165="MTS", B1165, B1165 * IFERROR(VLOOKUP(C1165, 'QTY_CONVERSIONS '!A:B, 2, FALSE), "Units not  found"))</f>
        <v>1</v>
      </c>
      <c r="M1165" s="185">
        <f t="shared" si="109"/>
        <v>2080</v>
      </c>
      <c r="N1165" s="143" t="str">
        <f>IFERROR(VLOOKUP(D1165, Product_Category!A:B, 2, FALSE), "Uncategorized")</f>
        <v>MCC</v>
      </c>
      <c r="O1165" s="186">
        <f t="shared" si="111"/>
        <v>2080</v>
      </c>
      <c r="P1165" s="185">
        <f t="shared" si="110"/>
        <v>2080</v>
      </c>
      <c r="Q1165" s="143">
        <v>2023</v>
      </c>
      <c r="R1165" s="143" t="str">
        <f>IFERROR(VLOOKUP(G1165,'SOURCE COMPANY'!A:B, 2, FALSE), "")</f>
        <v>JAYANA PHARMA</v>
      </c>
      <c r="S1165" s="143" t="str">
        <f>IFERROR(VLOOKUP(H1165,'CUSTOMER NAME'!A:B, 2, FALSE), "")</f>
        <v>J J LAB</v>
      </c>
    </row>
    <row r="1166" spans="1:19">
      <c r="A1166" s="192" t="s">
        <v>929</v>
      </c>
      <c r="B1166" s="192">
        <v>125</v>
      </c>
      <c r="C1166" s="192" t="s">
        <v>7</v>
      </c>
      <c r="D1166" s="192" t="s">
        <v>2777</v>
      </c>
      <c r="E1166" s="192">
        <v>384.16</v>
      </c>
      <c r="F1166" s="192" t="s">
        <v>1730</v>
      </c>
      <c r="G1166" s="192" t="s">
        <v>2778</v>
      </c>
      <c r="H1166" s="192" t="s">
        <v>2779</v>
      </c>
      <c r="I1166" s="187" t="s">
        <v>2670</v>
      </c>
      <c r="J1166" s="184">
        <f>IF(F1166="USD", E1166, E1166 * IFERROR(VLOOKUP(F1166, EXCHANGE_RATE!A:B, 2, FALSE), "Currency not found"))</f>
        <v>4.6099200000000007</v>
      </c>
      <c r="K1166" s="184">
        <f t="shared" si="108"/>
        <v>4.6099999999999994</v>
      </c>
      <c r="L1166" s="184">
        <f>IF(C1166="MTS", B1166, B1166 * IFERROR(VLOOKUP(C1166, 'QTY_CONVERSIONS '!A:B, 2, FALSE), "Units not  found"))</f>
        <v>0.125</v>
      </c>
      <c r="M1166" s="185">
        <f t="shared" si="109"/>
        <v>576.24999999999989</v>
      </c>
      <c r="N1166" s="143" t="str">
        <f>IFERROR(VLOOKUP(D1166, Product_Category!A:B, 2, FALSE), "Uncategorized")</f>
        <v>CMC</v>
      </c>
      <c r="O1166" s="186">
        <f t="shared" si="111"/>
        <v>4609.9999999999991</v>
      </c>
      <c r="P1166" s="185">
        <f t="shared" si="110"/>
        <v>576.24999999999989</v>
      </c>
      <c r="Q1166" s="143">
        <v>2023</v>
      </c>
      <c r="R1166" s="143" t="str">
        <f>IFERROR(VLOOKUP(G1166,'SOURCE COMPANY'!A:B, 2, FALSE), "")</f>
        <v>INDO PIGMENTS</v>
      </c>
      <c r="S1166" s="143" t="str">
        <f>IFERROR(VLOOKUP(H1166,'CUSTOMER NAME'!A:B, 2, FALSE), "")</f>
        <v>J K PAINTS &amp; CHEMICAL</v>
      </c>
    </row>
    <row r="1167" spans="1:19">
      <c r="A1167" s="192" t="s">
        <v>929</v>
      </c>
      <c r="B1167" s="192">
        <v>125</v>
      </c>
      <c r="C1167" s="192" t="s">
        <v>7</v>
      </c>
      <c r="D1167" s="192" t="s">
        <v>2777</v>
      </c>
      <c r="E1167" s="192">
        <v>384.16</v>
      </c>
      <c r="F1167" s="192" t="s">
        <v>1730</v>
      </c>
      <c r="G1167" s="192" t="s">
        <v>2778</v>
      </c>
      <c r="H1167" s="192" t="s">
        <v>2779</v>
      </c>
      <c r="I1167" s="187" t="s">
        <v>2670</v>
      </c>
      <c r="J1167" s="184">
        <f>IF(F1167="USD", E1167, E1167 * IFERROR(VLOOKUP(F1167, EXCHANGE_RATE!A:B, 2, FALSE), "Currency not found"))</f>
        <v>4.6099200000000007</v>
      </c>
      <c r="K1167" s="184">
        <f t="shared" si="108"/>
        <v>4.6099999999999994</v>
      </c>
      <c r="L1167" s="184">
        <f>IF(C1167="MTS", B1167, B1167 * IFERROR(VLOOKUP(C1167, 'QTY_CONVERSIONS '!A:B, 2, FALSE), "Units not  found"))</f>
        <v>0.125</v>
      </c>
      <c r="M1167" s="185">
        <f t="shared" si="109"/>
        <v>576.24999999999989</v>
      </c>
      <c r="N1167" s="143" t="str">
        <f>IFERROR(VLOOKUP(D1167, Product_Category!A:B, 2, FALSE), "Uncategorized")</f>
        <v>CMC</v>
      </c>
      <c r="O1167" s="186">
        <f t="shared" si="111"/>
        <v>4609.9999999999991</v>
      </c>
      <c r="P1167" s="185">
        <f t="shared" si="110"/>
        <v>576.24999999999989</v>
      </c>
      <c r="Q1167" s="143">
        <v>2023</v>
      </c>
      <c r="R1167" s="143" t="str">
        <f>IFERROR(VLOOKUP(G1167,'SOURCE COMPANY'!A:B, 2, FALSE), "")</f>
        <v>INDO PIGMENTS</v>
      </c>
      <c r="S1167" s="143" t="str">
        <f>IFERROR(VLOOKUP(H1167,'CUSTOMER NAME'!A:B, 2, FALSE), "")</f>
        <v>J K PAINTS &amp; CHEMICAL</v>
      </c>
    </row>
    <row r="1168" spans="1:19">
      <c r="A1168" s="191" t="s">
        <v>929</v>
      </c>
      <c r="B1168" s="191">
        <v>175</v>
      </c>
      <c r="C1168" s="191" t="s">
        <v>7</v>
      </c>
      <c r="D1168" s="191" t="s">
        <v>961</v>
      </c>
      <c r="E1168" s="191">
        <v>4.5599999999999996</v>
      </c>
      <c r="F1168" s="191" t="s">
        <v>9</v>
      </c>
      <c r="G1168" s="191" t="s">
        <v>2778</v>
      </c>
      <c r="H1168" s="191" t="s">
        <v>3168</v>
      </c>
      <c r="I1168" s="187" t="s">
        <v>3034</v>
      </c>
      <c r="J1168" s="184">
        <f>IF(F1168="USD", E1168, E1168 * IFERROR(VLOOKUP(F1168, EXCHANGE_RATE!A:B, 2, FALSE), "Currency not found"))</f>
        <v>4.5599999999999996</v>
      </c>
      <c r="K1168" s="184">
        <f t="shared" si="108"/>
        <v>4.5599999999999996</v>
      </c>
      <c r="L1168" s="184">
        <f>IF(C1168="MTS", B1168, B1168 * IFERROR(VLOOKUP(C1168, 'QTY_CONVERSIONS '!A:B, 2, FALSE), "Units not  found"))</f>
        <v>0.17500000000000002</v>
      </c>
      <c r="M1168" s="185">
        <f t="shared" si="109"/>
        <v>797.99999999999989</v>
      </c>
      <c r="N1168" s="143" t="str">
        <f>IFERROR(VLOOKUP(D1168, Product_Category!A:B, 2, FALSE), "Uncategorized")</f>
        <v>CMC</v>
      </c>
      <c r="O1168" s="186">
        <f t="shared" si="111"/>
        <v>4560</v>
      </c>
      <c r="P1168" s="185">
        <f t="shared" si="110"/>
        <v>798.00000000000011</v>
      </c>
      <c r="Q1168" s="143">
        <v>2023</v>
      </c>
      <c r="R1168" s="143" t="str">
        <f>IFERROR(VLOOKUP(G1168,'SOURCE COMPANY'!A:B, 2, FALSE), "")</f>
        <v>INDO PIGMENTS</v>
      </c>
      <c r="S1168" s="143" t="str">
        <f>IFERROR(VLOOKUP(H1168,'CUSTOMER NAME'!A:B, 2, FALSE), "")</f>
        <v>J K PAINTS &amp; CHEMICAL</v>
      </c>
    </row>
    <row r="1169" spans="1:19">
      <c r="A1169" s="87" t="s">
        <v>183</v>
      </c>
      <c r="B1169" s="87">
        <v>2500</v>
      </c>
      <c r="C1169" s="87" t="s">
        <v>7</v>
      </c>
      <c r="D1169" s="87" t="s">
        <v>601</v>
      </c>
      <c r="E1169" s="248">
        <v>4.95</v>
      </c>
      <c r="F1169" s="87" t="s">
        <v>9</v>
      </c>
      <c r="G1169" s="192" t="s">
        <v>59</v>
      </c>
      <c r="H1169" s="87" t="s">
        <v>1153</v>
      </c>
      <c r="I1169" s="183" t="str">
        <f>I1168</f>
        <v>September</v>
      </c>
      <c r="J1169" s="184">
        <f>IF(F1169="USD", E1169, E1169 * IFERROR(VLOOKUP(F1169, EXCHANGE_RATE!A:B, 2, FALSE), "Currency not found"))</f>
        <v>4.95</v>
      </c>
      <c r="K1169" s="184">
        <f t="shared" si="108"/>
        <v>4.95</v>
      </c>
      <c r="L1169" s="184">
        <f>IF(C1169="MTS", B1169, B1169 * IFERROR(VLOOKUP(C1169, 'QTY_CONVERSIONS '!A:B, 2, FALSE), "Units not  found"))</f>
        <v>2.5</v>
      </c>
      <c r="M1169" s="185">
        <f t="shared" si="109"/>
        <v>12375</v>
      </c>
      <c r="N1169" s="143" t="str">
        <f>IFERROR(VLOOKUP(D1169, Product_Category!A:B, 2, FALSE), "Uncategorized")</f>
        <v>SSG</v>
      </c>
      <c r="O1169" s="186">
        <f t="shared" si="111"/>
        <v>4950</v>
      </c>
      <c r="P1169" s="185">
        <f t="shared" si="110"/>
        <v>12375</v>
      </c>
      <c r="Q1169" s="143">
        <v>2023</v>
      </c>
      <c r="R1169" s="143" t="str">
        <f>IFERROR(VLOOKUP(G1169,'SOURCE COMPANY'!A:B, 2, FALSE), "")</f>
        <v>JRS PHARMA</v>
      </c>
      <c r="S1169" s="143" t="str">
        <f>IFERROR(VLOOKUP(H1169,'CUSTOMER NAME'!A:B, 2, FALSE), "")</f>
        <v>J RETTENMAIER</v>
      </c>
    </row>
    <row r="1170" spans="1:19">
      <c r="A1170" s="193" t="s">
        <v>929</v>
      </c>
      <c r="B1170" s="193">
        <v>5</v>
      </c>
      <c r="C1170" s="193" t="s">
        <v>7</v>
      </c>
      <c r="D1170" s="193" t="s">
        <v>19</v>
      </c>
      <c r="E1170" s="193">
        <v>4.7</v>
      </c>
      <c r="F1170" s="193" t="s">
        <v>9</v>
      </c>
      <c r="G1170" s="192" t="s">
        <v>4193</v>
      </c>
      <c r="H1170" s="193" t="s">
        <v>3793</v>
      </c>
      <c r="I1170" s="187" t="s">
        <v>3658</v>
      </c>
      <c r="J1170" s="184">
        <f>IF(F1170="USD", E1170, E1170 * IFERROR(VLOOKUP(F1170, EXCHANGE_RATE!A:B, 2, FALSE), "Currency not found"))</f>
        <v>4.7</v>
      </c>
      <c r="K1170" s="184">
        <f t="shared" si="108"/>
        <v>4.7</v>
      </c>
      <c r="L1170" s="184">
        <f>IF(C1170="MTS", B1170, B1170 * IFERROR(VLOOKUP(C1170, 'QTY_CONVERSIONS '!A:B, 2, FALSE), "Units not  found"))</f>
        <v>5.0000000000000001E-3</v>
      </c>
      <c r="M1170" s="185">
        <f t="shared" si="109"/>
        <v>23.5</v>
      </c>
      <c r="N1170" s="143" t="str">
        <f>IFERROR(VLOOKUP(D1170, Product_Category!A:B, 2, FALSE), "Uncategorized")</f>
        <v>CMC</v>
      </c>
      <c r="O1170" s="186">
        <f t="shared" si="111"/>
        <v>4700</v>
      </c>
      <c r="P1170" s="185">
        <f t="shared" si="110"/>
        <v>23.5</v>
      </c>
      <c r="Q1170" s="143">
        <v>2023</v>
      </c>
      <c r="R1170" s="143" t="str">
        <f>IFERROR(VLOOKUP(G1170,'SOURCE COMPANY'!A:B, 2, FALSE), "")</f>
        <v>Nuplanet Ventures</v>
      </c>
      <c r="S1170" s="143" t="str">
        <f>IFERROR(VLOOKUP(H1170,'CUSTOMER NAME'!A:B, 2, FALSE), "")</f>
        <v>J S CHEMICAL &amp; TRADERS</v>
      </c>
    </row>
    <row r="1171" spans="1:19">
      <c r="A1171" s="191" t="s">
        <v>929</v>
      </c>
      <c r="B1171" s="191">
        <v>100</v>
      </c>
      <c r="C1171" s="191" t="s">
        <v>7</v>
      </c>
      <c r="D1171" s="191" t="s">
        <v>910</v>
      </c>
      <c r="E1171" s="191">
        <v>1.56</v>
      </c>
      <c r="F1171" s="191" t="s">
        <v>9</v>
      </c>
      <c r="G1171" s="87" t="s">
        <v>652</v>
      </c>
      <c r="H1171" s="191" t="s">
        <v>3162</v>
      </c>
      <c r="I1171" s="187" t="s">
        <v>3034</v>
      </c>
      <c r="J1171" s="184">
        <f>IF(F1171="USD", E1171, E1171 * IFERROR(VLOOKUP(F1171, EXCHANGE_RATE!A:B, 2, FALSE), "Currency not found"))</f>
        <v>1.56</v>
      </c>
      <c r="K1171" s="184">
        <f t="shared" si="108"/>
        <v>1.56</v>
      </c>
      <c r="L1171" s="184">
        <f>IF(C1171="MTS", B1171, B1171 * IFERROR(VLOOKUP(C1171, 'QTY_CONVERSIONS '!A:B, 2, FALSE), "Units not  found"))</f>
        <v>0.1</v>
      </c>
      <c r="M1171" s="185">
        <f t="shared" si="109"/>
        <v>156</v>
      </c>
      <c r="N1171" s="143" t="str">
        <f>IFERROR(VLOOKUP(D1171, Product_Category!A:B, 2, FALSE), "Uncategorized")</f>
        <v>MAGNESIUM STEARATE</v>
      </c>
      <c r="O1171" s="186">
        <f t="shared" si="111"/>
        <v>1560</v>
      </c>
      <c r="P1171" s="185">
        <f t="shared" si="110"/>
        <v>156</v>
      </c>
      <c r="Q1171" s="143">
        <v>2023</v>
      </c>
      <c r="R1171" s="143" t="str">
        <f>IFERROR(VLOOKUP(G1171,'SOURCE COMPANY'!A:B, 2, FALSE), "")</f>
        <v>JAYANA PHARMA</v>
      </c>
      <c r="S1171" s="143" t="str">
        <f>IFERROR(VLOOKUP(H1171,'CUSTOMER NAME'!A:B, 2, FALSE), "")</f>
        <v>J J LAB</v>
      </c>
    </row>
    <row r="1172" spans="1:19">
      <c r="A1172" s="87" t="s">
        <v>1522</v>
      </c>
      <c r="B1172" s="87">
        <v>75</v>
      </c>
      <c r="C1172" s="87" t="s">
        <v>7</v>
      </c>
      <c r="D1172" s="87" t="s">
        <v>44</v>
      </c>
      <c r="E1172" s="44">
        <v>236</v>
      </c>
      <c r="F1172" s="87" t="s">
        <v>1730</v>
      </c>
      <c r="G1172" s="87" t="s">
        <v>660</v>
      </c>
      <c r="H1172" s="87" t="s">
        <v>1529</v>
      </c>
      <c r="I1172" s="183" t="str">
        <f>I1171</f>
        <v>September</v>
      </c>
      <c r="J1172" s="184">
        <f>IF(F1172="USD", E1172, E1172 * IFERROR(VLOOKUP(F1172, EXCHANGE_RATE!A:B, 2, FALSE), "Currency not found"))</f>
        <v>2.8319999999999999</v>
      </c>
      <c r="K1172" s="184">
        <f t="shared" si="108"/>
        <v>2.84</v>
      </c>
      <c r="L1172" s="184">
        <f>IF(C1172="MTS", B1172, B1172 * IFERROR(VLOOKUP(C1172, 'QTY_CONVERSIONS '!A:B, 2, FALSE), "Units not  found"))</f>
        <v>7.4999999999999997E-2</v>
      </c>
      <c r="M1172" s="185">
        <f t="shared" si="109"/>
        <v>213</v>
      </c>
      <c r="N1172" s="143" t="str">
        <f>IFERROR(VLOOKUP(D1172, Product_Category!A:B, 2, FALSE), "Uncategorized")</f>
        <v>CMC</v>
      </c>
      <c r="O1172" s="186">
        <f t="shared" si="111"/>
        <v>2840</v>
      </c>
      <c r="P1172" s="185">
        <f t="shared" si="110"/>
        <v>213</v>
      </c>
      <c r="Q1172" s="143">
        <v>2023</v>
      </c>
      <c r="R1172" s="143" t="str">
        <f>IFERROR(VLOOKUP(G1172,'SOURCE COMPANY'!A:B, 2, FALSE), "")</f>
        <v>ALFA PIGMENT</v>
      </c>
      <c r="S1172" s="143" t="str">
        <f>IFERROR(VLOOKUP(H1172,'CUSTOMER NAME'!A:B, 2, FALSE), "")</f>
        <v>J K PAINTS &amp; CHEMICAL</v>
      </c>
    </row>
    <row r="1173" spans="1:19">
      <c r="A1173" s="87" t="s">
        <v>423</v>
      </c>
      <c r="B1173" s="87">
        <v>9000</v>
      </c>
      <c r="C1173" s="87" t="s">
        <v>7</v>
      </c>
      <c r="D1173" s="87" t="s">
        <v>1438</v>
      </c>
      <c r="E1173" s="42">
        <v>4.95</v>
      </c>
      <c r="F1173" s="87" t="s">
        <v>9</v>
      </c>
      <c r="G1173" s="192" t="s">
        <v>59</v>
      </c>
      <c r="H1173" s="87" t="s">
        <v>90</v>
      </c>
      <c r="I1173" s="183" t="str">
        <f>I1172</f>
        <v>September</v>
      </c>
      <c r="J1173" s="184">
        <f>IF(F1173="USD", E1173, E1173 * IFERROR(VLOOKUP(F1173, EXCHANGE_RATE!A:B, 2, FALSE), "Currency not found"))</f>
        <v>4.95</v>
      </c>
      <c r="K1173" s="184">
        <f t="shared" si="108"/>
        <v>4.95</v>
      </c>
      <c r="L1173" s="184">
        <f>IF(C1173="MTS", B1173, B1173 * IFERROR(VLOOKUP(C1173, 'QTY_CONVERSIONS '!A:B, 2, FALSE), "Units not  found"))</f>
        <v>9</v>
      </c>
      <c r="M1173" s="185">
        <f t="shared" si="109"/>
        <v>44550</v>
      </c>
      <c r="N1173" s="143" t="str">
        <f>IFERROR(VLOOKUP(D1173, Product_Category!A:B, 2, FALSE), "Uncategorized")</f>
        <v>SSG</v>
      </c>
      <c r="O1173" s="186">
        <f t="shared" si="111"/>
        <v>4950</v>
      </c>
      <c r="P1173" s="185">
        <f t="shared" si="110"/>
        <v>44550</v>
      </c>
      <c r="Q1173" s="143">
        <v>2023</v>
      </c>
      <c r="R1173" s="143" t="str">
        <f>IFERROR(VLOOKUP(G1173,'SOURCE COMPANY'!A:B, 2, FALSE), "")</f>
        <v>JRS PHARMA</v>
      </c>
      <c r="S1173" s="143" t="str">
        <f>IFERROR(VLOOKUP(H1173,'CUSTOMER NAME'!A:B, 2, FALSE), "")</f>
        <v>J RETTENMAIER</v>
      </c>
    </row>
    <row r="1174" spans="1:19">
      <c r="A1174" s="86" t="s">
        <v>12</v>
      </c>
      <c r="B1174" s="86">
        <v>20000</v>
      </c>
      <c r="C1174" s="86" t="s">
        <v>7</v>
      </c>
      <c r="D1174" s="86" t="s">
        <v>555</v>
      </c>
      <c r="E1174" s="249">
        <v>2.63</v>
      </c>
      <c r="F1174" s="86" t="s">
        <v>9</v>
      </c>
      <c r="G1174" s="192" t="s">
        <v>59</v>
      </c>
      <c r="H1174" s="86" t="s">
        <v>90</v>
      </c>
      <c r="I1174" s="183" t="str">
        <f>I1173</f>
        <v>September</v>
      </c>
      <c r="J1174" s="184">
        <f>IF(F1174="USD", E1174, E1174 * IFERROR(VLOOKUP(F1174, EXCHANGE_RATE!A:B, 2, FALSE), "Currency not found"))</f>
        <v>2.63</v>
      </c>
      <c r="K1174" s="184">
        <f t="shared" si="108"/>
        <v>2.63</v>
      </c>
      <c r="L1174" s="184">
        <f>IF(C1174="MTS", B1174, B1174 * IFERROR(VLOOKUP(C1174, 'QTY_CONVERSIONS '!A:B, 2, FALSE), "Units not  found"))</f>
        <v>20</v>
      </c>
      <c r="M1174" s="185">
        <f t="shared" si="109"/>
        <v>52600</v>
      </c>
      <c r="N1174" s="143" t="str">
        <f>IFERROR(VLOOKUP(D1174, Product_Category!A:B, 2, FALSE), "Uncategorized")</f>
        <v>MCC</v>
      </c>
      <c r="O1174" s="186">
        <f t="shared" si="111"/>
        <v>2630</v>
      </c>
      <c r="P1174" s="185">
        <f t="shared" si="110"/>
        <v>52600</v>
      </c>
      <c r="Q1174" s="143">
        <v>2023</v>
      </c>
      <c r="R1174" s="143" t="str">
        <f>IFERROR(VLOOKUP(G1174,'SOURCE COMPANY'!A:B, 2, FALSE), "")</f>
        <v>JRS PHARMA</v>
      </c>
      <c r="S1174" s="143" t="str">
        <f>IFERROR(VLOOKUP(H1174,'CUSTOMER NAME'!A:B, 2, FALSE), "")</f>
        <v>J RETTENMAIER</v>
      </c>
    </row>
    <row r="1175" spans="1:19">
      <c r="A1175" s="87" t="s">
        <v>1522</v>
      </c>
      <c r="B1175" s="87">
        <v>25</v>
      </c>
      <c r="C1175" s="87" t="s">
        <v>7</v>
      </c>
      <c r="D1175" s="87" t="s">
        <v>1465</v>
      </c>
      <c r="E1175" s="44">
        <v>160</v>
      </c>
      <c r="F1175" s="87" t="s">
        <v>1730</v>
      </c>
      <c r="G1175" s="87" t="s">
        <v>1378</v>
      </c>
      <c r="H1175" s="87" t="s">
        <v>1530</v>
      </c>
      <c r="I1175" s="183" t="str">
        <f>I1174</f>
        <v>September</v>
      </c>
      <c r="J1175" s="184">
        <f>IF(F1175="USD", E1175, E1175 * IFERROR(VLOOKUP(F1175, EXCHANGE_RATE!A:B, 2, FALSE), "Currency not found"))</f>
        <v>1.92</v>
      </c>
      <c r="K1175" s="184">
        <f t="shared" si="108"/>
        <v>1.92</v>
      </c>
      <c r="L1175" s="184">
        <f>IF(C1175="MTS", B1175, B1175 * IFERROR(VLOOKUP(C1175, 'QTY_CONVERSIONS '!A:B, 2, FALSE), "Units not  found"))</f>
        <v>2.5000000000000001E-2</v>
      </c>
      <c r="M1175" s="185">
        <f t="shared" si="109"/>
        <v>48</v>
      </c>
      <c r="N1175" s="143" t="str">
        <f>IFERROR(VLOOKUP(D1175, Product_Category!A:B, 2, FALSE), "Uncategorized")</f>
        <v>MAGNESIUM STEARATE</v>
      </c>
      <c r="O1175" s="186">
        <f t="shared" si="111"/>
        <v>1920</v>
      </c>
      <c r="P1175" s="185">
        <f t="shared" si="110"/>
        <v>48</v>
      </c>
      <c r="Q1175" s="143">
        <v>2023</v>
      </c>
      <c r="R1175" s="143" t="str">
        <f>IFERROR(VLOOKUP(G1175,'SOURCE COMPANY'!A:B, 2, FALSE), "")</f>
        <v>AKHIL HEALTHCARE</v>
      </c>
      <c r="S1175" s="143" t="str">
        <f>IFERROR(VLOOKUP(H1175,'CUSTOMER NAME'!A:B, 2, FALSE), "")</f>
        <v>J S CHEMICAL &amp; TRADERS</v>
      </c>
    </row>
    <row r="1176" spans="1:19">
      <c r="A1176" s="191" t="s">
        <v>889</v>
      </c>
      <c r="B1176" s="191">
        <v>5000</v>
      </c>
      <c r="C1176" s="191" t="s">
        <v>7</v>
      </c>
      <c r="D1176" s="191" t="s">
        <v>2717</v>
      </c>
      <c r="E1176" s="191">
        <v>2.2000000000000002</v>
      </c>
      <c r="F1176" s="191" t="s">
        <v>9</v>
      </c>
      <c r="G1176" s="191" t="s">
        <v>529</v>
      </c>
      <c r="H1176" s="191" t="s">
        <v>3118</v>
      </c>
      <c r="I1176" s="187" t="s">
        <v>3034</v>
      </c>
      <c r="J1176" s="184">
        <f>IF(F1176="USD", E1176, E1176 * IFERROR(VLOOKUP(F1176, EXCHANGE_RATE!A:B, 2, FALSE), "Currency not found"))</f>
        <v>2.2000000000000002</v>
      </c>
      <c r="K1176" s="184">
        <f t="shared" si="108"/>
        <v>2.2000000000000002</v>
      </c>
      <c r="L1176" s="184">
        <f>IF(C1176="MTS", B1176, B1176 * IFERROR(VLOOKUP(C1176, 'QTY_CONVERSIONS '!A:B, 2, FALSE), "Units not  found"))</f>
        <v>5</v>
      </c>
      <c r="M1176" s="185">
        <f t="shared" si="109"/>
        <v>11000</v>
      </c>
      <c r="N1176" s="143" t="str">
        <f>IFERROR(VLOOKUP(D1176, Product_Category!A:B, 2, FALSE), "Uncategorized")</f>
        <v>MCC</v>
      </c>
      <c r="O1176" s="186">
        <f t="shared" si="111"/>
        <v>2200</v>
      </c>
      <c r="P1176" s="185">
        <f t="shared" si="110"/>
        <v>11000</v>
      </c>
      <c r="Q1176" s="143">
        <v>2023</v>
      </c>
      <c r="R1176" s="143" t="str">
        <f>IFERROR(VLOOKUP(G1176,'SOURCE COMPANY'!A:B, 2, FALSE), "")</f>
        <v>Ankit Pulps &amp; Boards</v>
      </c>
      <c r="S1176" s="143" t="str">
        <f>IFERROR(VLOOKUP(H1176,'CUSTOMER NAME'!A:B, 2, FALSE), "")</f>
        <v>JAKARTA INDONESIA</v>
      </c>
    </row>
    <row r="1177" spans="1:19">
      <c r="A1177" s="191" t="s">
        <v>889</v>
      </c>
      <c r="B1177" s="191">
        <v>1000</v>
      </c>
      <c r="C1177" s="191" t="s">
        <v>7</v>
      </c>
      <c r="D1177" s="191" t="s">
        <v>2718</v>
      </c>
      <c r="E1177" s="191">
        <v>2.2000000000000002</v>
      </c>
      <c r="F1177" s="191" t="s">
        <v>9</v>
      </c>
      <c r="G1177" s="191" t="s">
        <v>529</v>
      </c>
      <c r="H1177" s="191" t="s">
        <v>3118</v>
      </c>
      <c r="I1177" s="187" t="s">
        <v>3034</v>
      </c>
      <c r="J1177" s="184">
        <f>IF(F1177="USD", E1177, E1177 * IFERROR(VLOOKUP(F1177, EXCHANGE_RATE!A:B, 2, FALSE), "Currency not found"))</f>
        <v>2.2000000000000002</v>
      </c>
      <c r="K1177" s="184">
        <f t="shared" si="108"/>
        <v>2.2000000000000002</v>
      </c>
      <c r="L1177" s="184">
        <f>IF(C1177="MTS", B1177, B1177 * IFERROR(VLOOKUP(C1177, 'QTY_CONVERSIONS '!A:B, 2, FALSE), "Units not  found"))</f>
        <v>1</v>
      </c>
      <c r="M1177" s="185">
        <f t="shared" si="109"/>
        <v>2200</v>
      </c>
      <c r="N1177" s="143" t="str">
        <f>IFERROR(VLOOKUP(D1177, Product_Category!A:B, 2, FALSE), "Uncategorized")</f>
        <v>MCC</v>
      </c>
      <c r="O1177" s="186">
        <f t="shared" si="111"/>
        <v>2200</v>
      </c>
      <c r="P1177" s="185">
        <f t="shared" si="110"/>
        <v>2200</v>
      </c>
      <c r="Q1177" s="143">
        <v>2023</v>
      </c>
      <c r="R1177" s="143" t="str">
        <f>IFERROR(VLOOKUP(G1177,'SOURCE COMPANY'!A:B, 2, FALSE), "")</f>
        <v>Ankit Pulps &amp; Boards</v>
      </c>
      <c r="S1177" s="143" t="str">
        <f>IFERROR(VLOOKUP(H1177,'CUSTOMER NAME'!A:B, 2, FALSE), "")</f>
        <v>JAKARTA INDONESIA</v>
      </c>
    </row>
    <row r="1178" spans="1:19">
      <c r="A1178" s="85" t="s">
        <v>532</v>
      </c>
      <c r="B1178" s="85">
        <v>1000</v>
      </c>
      <c r="C1178" s="85" t="s">
        <v>7</v>
      </c>
      <c r="D1178" s="85" t="s">
        <v>266</v>
      </c>
      <c r="E1178" s="248">
        <v>2.85</v>
      </c>
      <c r="F1178" s="85" t="s">
        <v>9</v>
      </c>
      <c r="G1178" s="85" t="s">
        <v>537</v>
      </c>
      <c r="H1178" s="85" t="s">
        <v>538</v>
      </c>
      <c r="I1178" s="183" t="str">
        <f t="shared" ref="I1178:I1183" si="112">I1177</f>
        <v>September</v>
      </c>
      <c r="J1178" s="184">
        <f>IF(F1178="USD", E1178, E1178 * IFERROR(VLOOKUP(F1178, EXCHANGE_RATE!A:B, 2, FALSE), "Currency not found"))</f>
        <v>2.85</v>
      </c>
      <c r="K1178" s="184">
        <f t="shared" si="108"/>
        <v>2.85</v>
      </c>
      <c r="L1178" s="184">
        <f>IF(C1178="MTS", B1178, B1178 * IFERROR(VLOOKUP(C1178, 'QTY_CONVERSIONS '!A:B, 2, FALSE), "Units not  found"))</f>
        <v>1</v>
      </c>
      <c r="M1178" s="185">
        <f t="shared" si="109"/>
        <v>2850</v>
      </c>
      <c r="N1178" s="143" t="str">
        <f>IFERROR(VLOOKUP(D1178, Product_Category!A:B, 2, FALSE), "Uncategorized")</f>
        <v>MCC</v>
      </c>
      <c r="O1178" s="186">
        <f t="shared" si="111"/>
        <v>2850</v>
      </c>
      <c r="P1178" s="185">
        <f t="shared" si="110"/>
        <v>2850</v>
      </c>
      <c r="Q1178" s="143">
        <v>2023</v>
      </c>
      <c r="R1178" s="143" t="str">
        <f>IFERROR(VLOOKUP(G1178,'SOURCE COMPANY'!A:B, 2, FALSE), "")</f>
        <v>DRISHTI PHARMA</v>
      </c>
      <c r="S1178" s="143" t="str">
        <f>IFERROR(VLOOKUP(H1178,'CUSTOMER NAME'!A:B, 2, FALSE), "")</f>
        <v>JANATA BANK</v>
      </c>
    </row>
    <row r="1179" spans="1:19">
      <c r="A1179" s="85" t="s">
        <v>532</v>
      </c>
      <c r="B1179" s="85">
        <v>1000</v>
      </c>
      <c r="C1179" s="85" t="s">
        <v>7</v>
      </c>
      <c r="D1179" s="85" t="s">
        <v>266</v>
      </c>
      <c r="E1179" s="248">
        <v>2.9</v>
      </c>
      <c r="F1179" s="85" t="s">
        <v>9</v>
      </c>
      <c r="G1179" s="85" t="s">
        <v>537</v>
      </c>
      <c r="H1179" s="85" t="s">
        <v>538</v>
      </c>
      <c r="I1179" s="183" t="str">
        <f t="shared" si="112"/>
        <v>September</v>
      </c>
      <c r="J1179" s="184">
        <f>IF(F1179="USD", E1179, E1179 * IFERROR(VLOOKUP(F1179, EXCHANGE_RATE!A:B, 2, FALSE), "Currency not found"))</f>
        <v>2.9</v>
      </c>
      <c r="K1179" s="184">
        <f t="shared" si="108"/>
        <v>2.9</v>
      </c>
      <c r="L1179" s="184">
        <f>IF(C1179="MTS", B1179, B1179 * IFERROR(VLOOKUP(C1179, 'QTY_CONVERSIONS '!A:B, 2, FALSE), "Units not  found"))</f>
        <v>1</v>
      </c>
      <c r="M1179" s="185">
        <f t="shared" si="109"/>
        <v>2900</v>
      </c>
      <c r="N1179" s="143" t="str">
        <f>IFERROR(VLOOKUP(D1179, Product_Category!A:B, 2, FALSE), "Uncategorized")</f>
        <v>MCC</v>
      </c>
      <c r="O1179" s="186">
        <f t="shared" si="111"/>
        <v>2900</v>
      </c>
      <c r="P1179" s="185">
        <f t="shared" si="110"/>
        <v>2900</v>
      </c>
      <c r="Q1179" s="143">
        <v>2023</v>
      </c>
      <c r="R1179" s="143" t="str">
        <f>IFERROR(VLOOKUP(G1179,'SOURCE COMPANY'!A:B, 2, FALSE), "")</f>
        <v>DRISHTI PHARMA</v>
      </c>
      <c r="S1179" s="143" t="str">
        <f>IFERROR(VLOOKUP(H1179,'CUSTOMER NAME'!A:B, 2, FALSE), "")</f>
        <v>JANATA BANK</v>
      </c>
    </row>
    <row r="1180" spans="1:19">
      <c r="A1180" s="87" t="s">
        <v>978</v>
      </c>
      <c r="B1180" s="189">
        <v>500</v>
      </c>
      <c r="C1180" s="87" t="s">
        <v>7</v>
      </c>
      <c r="D1180" s="87" t="s">
        <v>104</v>
      </c>
      <c r="E1180" s="190">
        <v>2.2999999999999998</v>
      </c>
      <c r="F1180" s="87" t="s">
        <v>9</v>
      </c>
      <c r="G1180" s="87" t="s">
        <v>2518</v>
      </c>
      <c r="H1180" s="87" t="s">
        <v>2519</v>
      </c>
      <c r="I1180" s="183" t="str">
        <f t="shared" si="112"/>
        <v>September</v>
      </c>
      <c r="J1180" s="184">
        <f>IF(F1180="USD", E1180, E1180 * IFERROR(VLOOKUP(F1180, EXCHANGE_RATE!A:B, 2, FALSE), "Currency not found"))</f>
        <v>2.2999999999999998</v>
      </c>
      <c r="K1180" s="184">
        <f t="shared" si="108"/>
        <v>2.2999999999999998</v>
      </c>
      <c r="L1180" s="184">
        <f>IF(C1180="MTS", B1180, B1180 * IFERROR(VLOOKUP(C1180, 'QTY_CONVERSIONS '!A:B, 2, FALSE), "Units not  found"))</f>
        <v>0.5</v>
      </c>
      <c r="M1180" s="185">
        <f t="shared" si="109"/>
        <v>1150</v>
      </c>
      <c r="N1180" s="143" t="str">
        <f>IFERROR(VLOOKUP(D1180, Product_Category!A:B, 2, FALSE), "Uncategorized")</f>
        <v>MAGNESIUM STEARATE</v>
      </c>
      <c r="O1180" s="186">
        <f t="shared" si="111"/>
        <v>2300</v>
      </c>
      <c r="P1180" s="185">
        <f t="shared" si="110"/>
        <v>1150</v>
      </c>
      <c r="Q1180" s="143">
        <v>2023</v>
      </c>
      <c r="R1180" s="143" t="str">
        <f>IFERROR(VLOOKUP(G1180,'SOURCE COMPANY'!A:B, 2, FALSE), "")</f>
        <v>FARMAVISION</v>
      </c>
      <c r="S1180" s="143" t="str">
        <f>IFERROR(VLOOKUP(H1180,'CUSTOMER NAME'!A:B, 2, FALSE), "")</f>
        <v>Jangsville Health</v>
      </c>
    </row>
    <row r="1181" spans="1:19">
      <c r="A1181" s="85" t="s">
        <v>978</v>
      </c>
      <c r="B1181" s="85">
        <v>1800</v>
      </c>
      <c r="C1181" s="85" t="s">
        <v>7</v>
      </c>
      <c r="D1181" s="85" t="s">
        <v>19</v>
      </c>
      <c r="E1181" s="248">
        <v>1.8999619999999999</v>
      </c>
      <c r="F1181" s="85" t="s">
        <v>9</v>
      </c>
      <c r="G1181" s="85" t="s">
        <v>981</v>
      </c>
      <c r="H1181" s="85" t="s">
        <v>982</v>
      </c>
      <c r="I1181" s="183" t="str">
        <f t="shared" si="112"/>
        <v>September</v>
      </c>
      <c r="J1181" s="184">
        <f>IF(F1181="USD", E1181, E1181 * IFERROR(VLOOKUP(F1181, EXCHANGE_RATE!A:B, 2, FALSE), "Currency not found"))</f>
        <v>1.8999619999999999</v>
      </c>
      <c r="K1181" s="184">
        <f t="shared" si="108"/>
        <v>1.9</v>
      </c>
      <c r="L1181" s="184">
        <f>IF(C1181="MTS", B1181, B1181 * IFERROR(VLOOKUP(C1181, 'QTY_CONVERSIONS '!A:B, 2, FALSE), "Units not  found"))</f>
        <v>1.8</v>
      </c>
      <c r="M1181" s="185">
        <f t="shared" si="109"/>
        <v>3420</v>
      </c>
      <c r="N1181" s="143" t="str">
        <f>IFERROR(VLOOKUP(D1181, Product_Category!A:B, 2, FALSE), "Uncategorized")</f>
        <v>CMC</v>
      </c>
      <c r="O1181" s="186">
        <f t="shared" si="111"/>
        <v>1900</v>
      </c>
      <c r="P1181" s="185">
        <f t="shared" si="110"/>
        <v>3420</v>
      </c>
      <c r="Q1181" s="143">
        <v>2023</v>
      </c>
      <c r="R1181" s="143" t="str">
        <f>IFERROR(VLOOKUP(G1181,'SOURCE COMPANY'!A:B, 2, FALSE), "")</f>
        <v>PEE VEE PRODUCTS</v>
      </c>
      <c r="S1181" s="143" t="str">
        <f>IFERROR(VLOOKUP(H1181,'CUSTOMER NAME'!A:B, 2, FALSE), "")</f>
        <v>Jawa International</v>
      </c>
    </row>
    <row r="1182" spans="1:19">
      <c r="A1182" s="85" t="s">
        <v>978</v>
      </c>
      <c r="B1182" s="85">
        <v>700</v>
      </c>
      <c r="C1182" s="85" t="s">
        <v>7</v>
      </c>
      <c r="D1182" s="85" t="s">
        <v>19</v>
      </c>
      <c r="E1182" s="248">
        <v>5.25</v>
      </c>
      <c r="F1182" s="85" t="s">
        <v>9</v>
      </c>
      <c r="G1182" s="85" t="s">
        <v>981</v>
      </c>
      <c r="H1182" s="85" t="s">
        <v>982</v>
      </c>
      <c r="I1182" s="183" t="str">
        <f t="shared" si="112"/>
        <v>September</v>
      </c>
      <c r="J1182" s="184">
        <f>IF(F1182="USD", E1182, E1182 * IFERROR(VLOOKUP(F1182, EXCHANGE_RATE!A:B, 2, FALSE), "Currency not found"))</f>
        <v>5.25</v>
      </c>
      <c r="K1182" s="184">
        <f t="shared" si="108"/>
        <v>5.25</v>
      </c>
      <c r="L1182" s="184">
        <f>IF(C1182="MTS", B1182, B1182 * IFERROR(VLOOKUP(C1182, 'QTY_CONVERSIONS '!A:B, 2, FALSE), "Units not  found"))</f>
        <v>0.70000000000000007</v>
      </c>
      <c r="M1182" s="185">
        <f t="shared" si="109"/>
        <v>3675</v>
      </c>
      <c r="N1182" s="143" t="str">
        <f>IFERROR(VLOOKUP(D1182, Product_Category!A:B, 2, FALSE), "Uncategorized")</f>
        <v>CMC</v>
      </c>
      <c r="O1182" s="186">
        <f t="shared" si="111"/>
        <v>5250</v>
      </c>
      <c r="P1182" s="185">
        <f t="shared" si="110"/>
        <v>3675.0000000000005</v>
      </c>
      <c r="Q1182" s="143">
        <v>2023</v>
      </c>
      <c r="R1182" s="143" t="str">
        <f>IFERROR(VLOOKUP(G1182,'SOURCE COMPANY'!A:B, 2, FALSE), "")</f>
        <v>PEE VEE PRODUCTS</v>
      </c>
      <c r="S1182" s="143" t="str">
        <f>IFERROR(VLOOKUP(H1182,'CUSTOMER NAME'!A:B, 2, FALSE), "")</f>
        <v>Jawa International</v>
      </c>
    </row>
    <row r="1183" spans="1:19">
      <c r="A1183" s="85" t="s">
        <v>988</v>
      </c>
      <c r="B1183" s="85">
        <v>100</v>
      </c>
      <c r="C1183" s="85" t="s">
        <v>7</v>
      </c>
      <c r="D1183" s="85" t="s">
        <v>815</v>
      </c>
      <c r="E1183" s="248">
        <v>7.3</v>
      </c>
      <c r="F1183" s="85" t="s">
        <v>9</v>
      </c>
      <c r="G1183" s="85" t="s">
        <v>549</v>
      </c>
      <c r="H1183" s="85" t="s">
        <v>992</v>
      </c>
      <c r="I1183" s="183" t="str">
        <f t="shared" si="112"/>
        <v>September</v>
      </c>
      <c r="J1183" s="184">
        <f>IF(F1183="USD", E1183, E1183 * IFERROR(VLOOKUP(F1183, EXCHANGE_RATE!A:B, 2, FALSE), "Currency not found"))</f>
        <v>7.3</v>
      </c>
      <c r="K1183" s="184">
        <f t="shared" si="108"/>
        <v>7.3</v>
      </c>
      <c r="L1183" s="184">
        <f>IF(C1183="MTS", B1183, B1183 * IFERROR(VLOOKUP(C1183, 'QTY_CONVERSIONS '!A:B, 2, FALSE), "Units not  found"))</f>
        <v>0.1</v>
      </c>
      <c r="M1183" s="185">
        <f t="shared" si="109"/>
        <v>730</v>
      </c>
      <c r="N1183" s="143" t="str">
        <f>IFERROR(VLOOKUP(D1183, Product_Category!A:B, 2, FALSE), "Uncategorized")</f>
        <v>MCC</v>
      </c>
      <c r="O1183" s="186">
        <f t="shared" si="111"/>
        <v>7300</v>
      </c>
      <c r="P1183" s="185">
        <f t="shared" si="110"/>
        <v>730</v>
      </c>
      <c r="Q1183" s="143">
        <v>2023</v>
      </c>
      <c r="R1183" s="143" t="str">
        <f>IFERROR(VLOOKUP(G1183,'SOURCE COMPANY'!A:B, 2, FALSE), "")</f>
        <v>DIP CHEM</v>
      </c>
      <c r="S1183" s="143" t="str">
        <f>IFERROR(VLOOKUP(H1183,'CUSTOMER NAME'!A:B, 2, FALSE), "")</f>
        <v>JAWA PHARMA</v>
      </c>
    </row>
    <row r="1184" spans="1:19">
      <c r="A1184" s="191" t="s">
        <v>752</v>
      </c>
      <c r="B1184" s="191">
        <v>20000</v>
      </c>
      <c r="C1184" s="191" t="s">
        <v>7</v>
      </c>
      <c r="D1184" s="191" t="s">
        <v>2717</v>
      </c>
      <c r="E1184" s="191">
        <v>2.0499999999999998</v>
      </c>
      <c r="F1184" s="191" t="s">
        <v>9</v>
      </c>
      <c r="G1184" s="191" t="s">
        <v>529</v>
      </c>
      <c r="H1184" s="191" t="s">
        <v>3266</v>
      </c>
      <c r="I1184" s="187" t="s">
        <v>3034</v>
      </c>
      <c r="J1184" s="184">
        <f>IF(F1184="USD", E1184, E1184 * IFERROR(VLOOKUP(F1184, EXCHANGE_RATE!A:B, 2, FALSE), "Currency not found"))</f>
        <v>2.0499999999999998</v>
      </c>
      <c r="K1184" s="184">
        <f t="shared" si="108"/>
        <v>2.0499999999999998</v>
      </c>
      <c r="L1184" s="184">
        <f>IF(C1184="MTS", B1184, B1184 * IFERROR(VLOOKUP(C1184, 'QTY_CONVERSIONS '!A:B, 2, FALSE), "Units not  found"))</f>
        <v>20</v>
      </c>
      <c r="M1184" s="185">
        <f t="shared" si="109"/>
        <v>41000</v>
      </c>
      <c r="N1184" s="143" t="str">
        <f>IFERROR(VLOOKUP(D1184, Product_Category!A:B, 2, FALSE), "Uncategorized")</f>
        <v>MCC</v>
      </c>
      <c r="O1184" s="186">
        <f t="shared" si="111"/>
        <v>2050</v>
      </c>
      <c r="P1184" s="185">
        <f t="shared" si="110"/>
        <v>41000</v>
      </c>
      <c r="Q1184" s="143">
        <v>2023</v>
      </c>
      <c r="R1184" s="143" t="str">
        <f>IFERROR(VLOOKUP(G1184,'SOURCE COMPANY'!A:B, 2, FALSE), "")</f>
        <v>Ankit Pulps &amp; Boards</v>
      </c>
      <c r="S1184" s="143" t="str">
        <f>IFERROR(VLOOKUP(H1184,'CUSTOMER NAME'!A:B, 2, FALSE), "")</f>
        <v>JEBEL ALI JEBEL ALI</v>
      </c>
    </row>
    <row r="1185" spans="1:19">
      <c r="A1185" s="191" t="s">
        <v>752</v>
      </c>
      <c r="B1185" s="191">
        <v>30000</v>
      </c>
      <c r="C1185" s="191" t="s">
        <v>7</v>
      </c>
      <c r="D1185" s="191" t="s">
        <v>2718</v>
      </c>
      <c r="E1185" s="191">
        <v>2.0499999999999998</v>
      </c>
      <c r="F1185" s="191" t="s">
        <v>9</v>
      </c>
      <c r="G1185" s="191" t="s">
        <v>529</v>
      </c>
      <c r="H1185" s="191" t="s">
        <v>3266</v>
      </c>
      <c r="I1185" s="187" t="s">
        <v>3034</v>
      </c>
      <c r="J1185" s="184">
        <f>IF(F1185="USD", E1185, E1185 * IFERROR(VLOOKUP(F1185, EXCHANGE_RATE!A:B, 2, FALSE), "Currency not found"))</f>
        <v>2.0499999999999998</v>
      </c>
      <c r="K1185" s="184">
        <f t="shared" si="108"/>
        <v>2.0499999999999998</v>
      </c>
      <c r="L1185" s="184">
        <f>IF(C1185="MTS", B1185, B1185 * IFERROR(VLOOKUP(C1185, 'QTY_CONVERSIONS '!A:B, 2, FALSE), "Units not  found"))</f>
        <v>30</v>
      </c>
      <c r="M1185" s="185">
        <f t="shared" si="109"/>
        <v>61499.999999999993</v>
      </c>
      <c r="N1185" s="143" t="str">
        <f>IFERROR(VLOOKUP(D1185, Product_Category!A:B, 2, FALSE), "Uncategorized")</f>
        <v>MCC</v>
      </c>
      <c r="O1185" s="186">
        <f t="shared" si="111"/>
        <v>2050</v>
      </c>
      <c r="P1185" s="185">
        <f t="shared" si="110"/>
        <v>61500</v>
      </c>
      <c r="Q1185" s="143">
        <v>2023</v>
      </c>
      <c r="R1185" s="143" t="str">
        <f>IFERROR(VLOOKUP(G1185,'SOURCE COMPANY'!A:B, 2, FALSE), "")</f>
        <v>Ankit Pulps &amp; Boards</v>
      </c>
      <c r="S1185" s="143" t="str">
        <f>IFERROR(VLOOKUP(H1185,'CUSTOMER NAME'!A:B, 2, FALSE), "")</f>
        <v>JEBEL ALI JEBEL ALI</v>
      </c>
    </row>
    <row r="1186" spans="1:19">
      <c r="A1186" s="192" t="s">
        <v>889</v>
      </c>
      <c r="B1186" s="192">
        <v>40</v>
      </c>
      <c r="C1186" s="192" t="s">
        <v>7</v>
      </c>
      <c r="D1186" s="192" t="s">
        <v>910</v>
      </c>
      <c r="E1186" s="192">
        <v>64</v>
      </c>
      <c r="F1186" s="192" t="s">
        <v>9</v>
      </c>
      <c r="G1186" s="192" t="s">
        <v>3946</v>
      </c>
      <c r="H1186" s="192" t="s">
        <v>3947</v>
      </c>
      <c r="I1186" s="187" t="s">
        <v>3893</v>
      </c>
      <c r="J1186" s="184">
        <f>IF(F1186="USD", E1186, E1186 * IFERROR(VLOOKUP(F1186, EXCHANGE_RATE!A:B, 2, FALSE), "Currency not found"))</f>
        <v>64</v>
      </c>
      <c r="K1186" s="184">
        <f t="shared" si="108"/>
        <v>64</v>
      </c>
      <c r="L1186" s="184">
        <f>IF(C1186="MTS", B1186, B1186 * IFERROR(VLOOKUP(C1186, 'QTY_CONVERSIONS '!A:B, 2, FALSE), "Units not  found"))</f>
        <v>0.04</v>
      </c>
      <c r="M1186" s="185">
        <f t="shared" si="109"/>
        <v>2560</v>
      </c>
      <c r="N1186" s="143" t="str">
        <f>IFERROR(VLOOKUP(D1186, Product_Category!A:B, 2, FALSE), "Uncategorized")</f>
        <v>MAGNESIUM STEARATE</v>
      </c>
      <c r="O1186" s="186">
        <f t="shared" si="111"/>
        <v>64000</v>
      </c>
      <c r="P1186" s="185">
        <f t="shared" si="110"/>
        <v>2560</v>
      </c>
      <c r="Q1186" s="143">
        <v>2023</v>
      </c>
      <c r="R1186" s="143" t="str">
        <f>IFERROR(VLOOKUP(G1186,'SOURCE COMPANY'!A:B, 2, FALSE), "")</f>
        <v>VXL LIFESCIENCES</v>
      </c>
      <c r="S1186" s="143" t="str">
        <f>IFERROR(VLOOKUP(H1186,'CUSTOMER NAME'!A:B, 2, FALSE), "")</f>
        <v>JI HAJI TEN.NO.41A RT</v>
      </c>
    </row>
    <row r="1187" spans="1:19">
      <c r="A1187" s="87" t="s">
        <v>928</v>
      </c>
      <c r="B1187" s="21">
        <v>1000</v>
      </c>
      <c r="C1187" s="87" t="s">
        <v>7</v>
      </c>
      <c r="D1187" s="87" t="s">
        <v>1094</v>
      </c>
      <c r="E1187" s="41">
        <v>3.14</v>
      </c>
      <c r="F1187" s="87" t="s">
        <v>1718</v>
      </c>
      <c r="G1187" s="85" t="s">
        <v>88</v>
      </c>
      <c r="H1187" s="87" t="s">
        <v>1976</v>
      </c>
      <c r="I1187" s="183" t="str">
        <f>I1186</f>
        <v>December</v>
      </c>
      <c r="J1187" s="184">
        <f>IF(F1187="USD", E1187, E1187 * IFERROR(VLOOKUP(F1187, EXCHANGE_RATE!A:B, 2, FALSE), "Currency not found"))</f>
        <v>3.3598000000000003</v>
      </c>
      <c r="K1187" s="184">
        <f t="shared" si="108"/>
        <v>3.36</v>
      </c>
      <c r="L1187" s="184">
        <f>IF(C1187="MTS", B1187, B1187 * IFERROR(VLOOKUP(C1187, 'QTY_CONVERSIONS '!A:B, 2, FALSE), "Units not  found"))</f>
        <v>1</v>
      </c>
      <c r="M1187" s="185">
        <f t="shared" si="109"/>
        <v>3360</v>
      </c>
      <c r="N1187" s="143" t="str">
        <f>IFERROR(VLOOKUP(D1187, Product_Category!A:B, 2, FALSE), "Uncategorized")</f>
        <v>MCC</v>
      </c>
      <c r="O1187" s="186">
        <f t="shared" si="111"/>
        <v>3360</v>
      </c>
      <c r="P1187" s="185">
        <f t="shared" si="110"/>
        <v>3360</v>
      </c>
      <c r="Q1187" s="143">
        <v>2023</v>
      </c>
      <c r="R1187" s="143" t="str">
        <f>IFERROR(VLOOKUP(G1187,'SOURCE COMPANY'!A:B, 2, FALSE), "")</f>
        <v>DFE PHARMA</v>
      </c>
      <c r="S1187" s="143" t="str">
        <f>IFERROR(VLOOKUP(H1187,'CUSTOMER NAME'!A:B, 2, FALSE), "")</f>
        <v>JJ PUN TRAD</v>
      </c>
    </row>
    <row r="1188" spans="1:19">
      <c r="A1188" s="88" t="s">
        <v>928</v>
      </c>
      <c r="B1188" s="22">
        <v>4000</v>
      </c>
      <c r="C1188" s="88" t="s">
        <v>7</v>
      </c>
      <c r="D1188" s="88" t="s">
        <v>1095</v>
      </c>
      <c r="E1188" s="40">
        <v>2.98</v>
      </c>
      <c r="F1188" s="88" t="s">
        <v>1718</v>
      </c>
      <c r="G1188" s="85" t="s">
        <v>88</v>
      </c>
      <c r="H1188" s="88" t="s">
        <v>1976</v>
      </c>
      <c r="I1188" s="183" t="str">
        <f>I1187</f>
        <v>December</v>
      </c>
      <c r="J1188" s="184">
        <f>IF(F1188="USD", E1188, E1188 * IFERROR(VLOOKUP(F1188, EXCHANGE_RATE!A:B, 2, FALSE), "Currency not found"))</f>
        <v>3.1886000000000001</v>
      </c>
      <c r="K1188" s="184">
        <f t="shared" si="108"/>
        <v>3.19</v>
      </c>
      <c r="L1188" s="184">
        <f>IF(C1188="MTS", B1188, B1188 * IFERROR(VLOOKUP(C1188, 'QTY_CONVERSIONS '!A:B, 2, FALSE), "Units not  found"))</f>
        <v>4</v>
      </c>
      <c r="M1188" s="185">
        <f t="shared" si="109"/>
        <v>12760</v>
      </c>
      <c r="N1188" s="143" t="str">
        <f>IFERROR(VLOOKUP(D1188, Product_Category!A:B, 2, FALSE), "Uncategorized")</f>
        <v>MCC</v>
      </c>
      <c r="O1188" s="186">
        <f t="shared" si="111"/>
        <v>3190</v>
      </c>
      <c r="P1188" s="185">
        <f t="shared" si="110"/>
        <v>12760</v>
      </c>
      <c r="Q1188" s="143">
        <v>2023</v>
      </c>
      <c r="R1188" s="143" t="str">
        <f>IFERROR(VLOOKUP(G1188,'SOURCE COMPANY'!A:B, 2, FALSE), "")</f>
        <v>DFE PHARMA</v>
      </c>
      <c r="S1188" s="143" t="str">
        <f>IFERROR(VLOOKUP(H1188,'CUSTOMER NAME'!A:B, 2, FALSE), "")</f>
        <v>JJ PUN TRAD</v>
      </c>
    </row>
    <row r="1189" spans="1:19">
      <c r="A1189" s="191" t="s">
        <v>929</v>
      </c>
      <c r="B1189" s="191">
        <v>1000</v>
      </c>
      <c r="C1189" s="191" t="s">
        <v>7</v>
      </c>
      <c r="D1189" s="191" t="s">
        <v>19</v>
      </c>
      <c r="E1189" s="191">
        <v>4.76</v>
      </c>
      <c r="F1189" s="191" t="s">
        <v>9</v>
      </c>
      <c r="G1189" s="191" t="s">
        <v>2778</v>
      </c>
      <c r="H1189" s="191" t="s">
        <v>3493</v>
      </c>
      <c r="I1189" s="187" t="s">
        <v>3389</v>
      </c>
      <c r="J1189" s="184">
        <f>IF(F1189="USD", E1189, E1189 * IFERROR(VLOOKUP(F1189, EXCHANGE_RATE!A:B, 2, FALSE), "Currency not found"))</f>
        <v>4.76</v>
      </c>
      <c r="K1189" s="184">
        <f t="shared" si="108"/>
        <v>4.76</v>
      </c>
      <c r="L1189" s="184">
        <f>IF(C1189="MTS", B1189, B1189 * IFERROR(VLOOKUP(C1189, 'QTY_CONVERSIONS '!A:B, 2, FALSE), "Units not  found"))</f>
        <v>1</v>
      </c>
      <c r="M1189" s="185">
        <f t="shared" si="109"/>
        <v>4760</v>
      </c>
      <c r="N1189" s="143" t="str">
        <f>IFERROR(VLOOKUP(D1189, Product_Category!A:B, 2, FALSE), "Uncategorized")</f>
        <v>CMC</v>
      </c>
      <c r="O1189" s="186">
        <f t="shared" si="111"/>
        <v>4760</v>
      </c>
      <c r="P1189" s="185">
        <f t="shared" si="110"/>
        <v>4760</v>
      </c>
      <c r="Q1189" s="143">
        <v>2023</v>
      </c>
      <c r="R1189" s="143" t="str">
        <f>IFERROR(VLOOKUP(G1189,'SOURCE COMPANY'!A:B, 2, FALSE), "")</f>
        <v>INDO PIGMENTS</v>
      </c>
      <c r="S1189" s="143" t="str">
        <f>IFERROR(VLOOKUP(H1189,'CUSTOMER NAME'!A:B, 2, FALSE), "")</f>
        <v>JK PAINTS &amp; CHEMICAL</v>
      </c>
    </row>
    <row r="1190" spans="1:19">
      <c r="A1190" s="191" t="s">
        <v>1012</v>
      </c>
      <c r="B1190" s="191">
        <v>75</v>
      </c>
      <c r="C1190" s="191" t="s">
        <v>7</v>
      </c>
      <c r="D1190" s="191" t="s">
        <v>3025</v>
      </c>
      <c r="E1190" s="191">
        <v>5.85</v>
      </c>
      <c r="F1190" s="191" t="s">
        <v>9</v>
      </c>
      <c r="G1190" s="191" t="s">
        <v>2858</v>
      </c>
      <c r="H1190" s="191" t="s">
        <v>2858</v>
      </c>
      <c r="I1190" s="187" t="s">
        <v>3389</v>
      </c>
      <c r="J1190" s="184">
        <f>IF(F1190="USD", E1190, E1190 * IFERROR(VLOOKUP(F1190, EXCHANGE_RATE!A:B, 2, FALSE), "Currency not found"))</f>
        <v>5.85</v>
      </c>
      <c r="K1190" s="184">
        <f t="shared" si="108"/>
        <v>5.85</v>
      </c>
      <c r="L1190" s="184">
        <f>IF(C1190="MTS", B1190, B1190 * IFERROR(VLOOKUP(C1190, 'QTY_CONVERSIONS '!A:B, 2, FALSE), "Units not  found"))</f>
        <v>7.4999999999999997E-2</v>
      </c>
      <c r="M1190" s="185">
        <f t="shared" si="109"/>
        <v>438.75</v>
      </c>
      <c r="N1190" s="143" t="str">
        <f>IFERROR(VLOOKUP(D1190, Product_Category!A:B, 2, FALSE), "Uncategorized")</f>
        <v>MCC</v>
      </c>
      <c r="O1190" s="186">
        <f t="shared" si="111"/>
        <v>5850</v>
      </c>
      <c r="P1190" s="185">
        <f t="shared" si="110"/>
        <v>438.75</v>
      </c>
      <c r="Q1190" s="143">
        <v>2023</v>
      </c>
      <c r="R1190" s="143" t="str">
        <f>IFERROR(VLOOKUP(G1190,'SOURCE COMPANY'!A:B, 2, FALSE), "")</f>
        <v>JODAS EXPOIM</v>
      </c>
      <c r="S1190" s="143" t="str">
        <f>IFERROR(VLOOKUP(H1190,'CUSTOMER NAME'!A:B, 2, FALSE), "")</f>
        <v>JODAS EXPOIM</v>
      </c>
    </row>
    <row r="1191" spans="1:19">
      <c r="A1191" s="192" t="s">
        <v>1080</v>
      </c>
      <c r="B1191" s="192">
        <v>1</v>
      </c>
      <c r="C1191" s="192" t="s">
        <v>7</v>
      </c>
      <c r="D1191" s="192" t="s">
        <v>798</v>
      </c>
      <c r="E1191" s="192">
        <v>64.040000000000006</v>
      </c>
      <c r="F1191" s="192" t="s">
        <v>9</v>
      </c>
      <c r="G1191" s="192" t="s">
        <v>3144</v>
      </c>
      <c r="H1191" s="192" t="s">
        <v>3988</v>
      </c>
      <c r="I1191" s="187" t="s">
        <v>3893</v>
      </c>
      <c r="J1191" s="184">
        <f>IF(F1191="USD", E1191, E1191 * IFERROR(VLOOKUP(F1191, EXCHANGE_RATE!A:B, 2, FALSE), "Currency not found"))</f>
        <v>64.040000000000006</v>
      </c>
      <c r="K1191" s="184">
        <f t="shared" si="108"/>
        <v>64.040000000000006</v>
      </c>
      <c r="L1191" s="184">
        <f>IF(C1191="MTS", B1191, B1191 * IFERROR(VLOOKUP(C1191, 'QTY_CONVERSIONS '!A:B, 2, FALSE), "Units not  found"))</f>
        <v>1E-3</v>
      </c>
      <c r="M1191" s="185">
        <f t="shared" si="109"/>
        <v>64.040000000000006</v>
      </c>
      <c r="N1191" s="143" t="str">
        <f>IFERROR(VLOOKUP(D1191, Product_Category!A:B, 2, FALSE), "Uncategorized")</f>
        <v>CMC</v>
      </c>
      <c r="O1191" s="186">
        <f t="shared" si="111"/>
        <v>64040.000000000007</v>
      </c>
      <c r="P1191" s="185">
        <f t="shared" si="110"/>
        <v>64.040000000000006</v>
      </c>
      <c r="Q1191" s="143">
        <v>2023</v>
      </c>
      <c r="R1191" s="143" t="str">
        <f>IFERROR(VLOOKUP(G1191,'SOURCE COMPANY'!A:B, 2, FALSE), "")</f>
        <v>HIMEDIA LABS</v>
      </c>
      <c r="S1191" s="143" t="str">
        <f>IFERROR(VLOOKUP(H1191,'CUSTOMER NAME'!A:B, 2, FALSE), "")</f>
        <v>JOINT STOCK COMPANY</v>
      </c>
    </row>
    <row r="1192" spans="1:19">
      <c r="A1192" s="191" t="s">
        <v>1080</v>
      </c>
      <c r="B1192" s="191">
        <v>2</v>
      </c>
      <c r="C1192" s="191" t="s">
        <v>7</v>
      </c>
      <c r="D1192" s="191" t="s">
        <v>19</v>
      </c>
      <c r="E1192" s="191">
        <v>12.13</v>
      </c>
      <c r="F1192" s="191" t="s">
        <v>9</v>
      </c>
      <c r="G1192" s="191" t="s">
        <v>3144</v>
      </c>
      <c r="H1192" s="191" t="s">
        <v>3583</v>
      </c>
      <c r="I1192" s="187" t="s">
        <v>3389</v>
      </c>
      <c r="J1192" s="184">
        <f>IF(F1192="USD", E1192, E1192 * IFERROR(VLOOKUP(F1192, EXCHANGE_RATE!A:B, 2, FALSE), "Currency not found"))</f>
        <v>12.13</v>
      </c>
      <c r="K1192" s="184">
        <f t="shared" si="108"/>
        <v>12.13</v>
      </c>
      <c r="L1192" s="184">
        <f>IF(C1192="MTS", B1192, B1192 * IFERROR(VLOOKUP(C1192, 'QTY_CONVERSIONS '!A:B, 2, FALSE), "Units not  found"))</f>
        <v>2E-3</v>
      </c>
      <c r="M1192" s="185">
        <f t="shared" si="109"/>
        <v>24.26</v>
      </c>
      <c r="N1192" s="143" t="str">
        <f>IFERROR(VLOOKUP(D1192, Product_Category!A:B, 2, FALSE), "Uncategorized")</f>
        <v>CMC</v>
      </c>
      <c r="O1192" s="186">
        <f t="shared" si="111"/>
        <v>12130</v>
      </c>
      <c r="P1192" s="185">
        <f t="shared" si="110"/>
        <v>24.26</v>
      </c>
      <c r="Q1192" s="143">
        <v>2023</v>
      </c>
      <c r="R1192" s="143" t="str">
        <f>IFERROR(VLOOKUP(G1192,'SOURCE COMPANY'!A:B, 2, FALSE), "")</f>
        <v>HIMEDIA LABS</v>
      </c>
      <c r="S1192" s="143" t="str">
        <f>IFERROR(VLOOKUP(H1192,'CUSTOMER NAME'!A:B, 2, FALSE), "")</f>
        <v>JOINT STOCK COMPANY</v>
      </c>
    </row>
    <row r="1193" spans="1:19">
      <c r="A1193" s="87" t="s">
        <v>1558</v>
      </c>
      <c r="B1193" s="87">
        <v>5000</v>
      </c>
      <c r="C1193" s="87" t="s">
        <v>7</v>
      </c>
      <c r="D1193" s="87" t="s">
        <v>1456</v>
      </c>
      <c r="E1193" s="42">
        <v>2.7</v>
      </c>
      <c r="F1193" s="87" t="s">
        <v>9</v>
      </c>
      <c r="G1193" s="87" t="s">
        <v>732</v>
      </c>
      <c r="H1193" s="87" t="s">
        <v>1567</v>
      </c>
      <c r="I1193" s="183" t="str">
        <f>I1192</f>
        <v>October</v>
      </c>
      <c r="J1193" s="184">
        <f>IF(F1193="USD", E1193, E1193 * IFERROR(VLOOKUP(F1193, EXCHANGE_RATE!A:B, 2, FALSE), "Currency not found"))</f>
        <v>2.7</v>
      </c>
      <c r="K1193" s="184">
        <f t="shared" si="108"/>
        <v>2.7</v>
      </c>
      <c r="L1193" s="184">
        <f>IF(C1193="MTS", B1193, B1193 * IFERROR(VLOOKUP(C1193, 'QTY_CONVERSIONS '!A:B, 2, FALSE), "Units not  found"))</f>
        <v>5</v>
      </c>
      <c r="M1193" s="185">
        <f t="shared" si="109"/>
        <v>13500</v>
      </c>
      <c r="N1193" s="143" t="str">
        <f>IFERROR(VLOOKUP(D1193, Product_Category!A:B, 2, FALSE), "Uncategorized")</f>
        <v>MCC</v>
      </c>
      <c r="O1193" s="186">
        <f t="shared" si="111"/>
        <v>2700</v>
      </c>
      <c r="P1193" s="185">
        <f t="shared" si="110"/>
        <v>13500</v>
      </c>
      <c r="Q1193" s="143">
        <v>2023</v>
      </c>
      <c r="R1193" s="143" t="str">
        <f>IFERROR(VLOOKUP(G1193,'SOURCE COMPANY'!A:B, 2, FALSE), "")</f>
        <v>MAPLE BIOTECH</v>
      </c>
      <c r="S1193" s="143" t="str">
        <f>IFERROR(VLOOKUP(H1193,'CUSTOMER NAME'!A:B, 2, FALSE), "")</f>
        <v>JOINT-STOCK SOCIETY</v>
      </c>
    </row>
    <row r="1194" spans="1:19">
      <c r="A1194" s="87" t="s">
        <v>904</v>
      </c>
      <c r="B1194" s="189">
        <v>3500</v>
      </c>
      <c r="C1194" s="87" t="s">
        <v>7</v>
      </c>
      <c r="D1194" s="87" t="s">
        <v>620</v>
      </c>
      <c r="E1194" s="190">
        <v>8.32</v>
      </c>
      <c r="F1194" s="87" t="s">
        <v>9</v>
      </c>
      <c r="G1194" s="87" t="s">
        <v>530</v>
      </c>
      <c r="H1194" s="87" t="s">
        <v>2487</v>
      </c>
      <c r="I1194" s="183" t="str">
        <f>I1193</f>
        <v>October</v>
      </c>
      <c r="J1194" s="184">
        <f>IF(F1194="USD", E1194, E1194 * IFERROR(VLOOKUP(F1194, EXCHANGE_RATE!A:B, 2, FALSE), "Currency not found"))</f>
        <v>8.32</v>
      </c>
      <c r="K1194" s="184">
        <f t="shared" si="108"/>
        <v>8.32</v>
      </c>
      <c r="L1194" s="184">
        <f>IF(C1194="MTS", B1194, B1194 * IFERROR(VLOOKUP(C1194, 'QTY_CONVERSIONS '!A:B, 2, FALSE), "Units not  found"))</f>
        <v>3.5</v>
      </c>
      <c r="M1194" s="185">
        <f t="shared" si="109"/>
        <v>29120</v>
      </c>
      <c r="N1194" s="143" t="str">
        <f>IFERROR(VLOOKUP(D1194, Product_Category!A:B, 2, FALSE), "Uncategorized")</f>
        <v>MAGNESIUM STEARATE</v>
      </c>
      <c r="O1194" s="186">
        <f t="shared" si="111"/>
        <v>8320</v>
      </c>
      <c r="P1194" s="185">
        <f t="shared" si="110"/>
        <v>29120</v>
      </c>
      <c r="Q1194" s="143">
        <v>2023</v>
      </c>
      <c r="R1194" s="143" t="str">
        <f>IFERROR(VLOOKUP(G1194,'SOURCE COMPANY'!A:B, 2, FALSE), "")</f>
        <v>NITIKA PHARMA</v>
      </c>
      <c r="S1194" s="143" t="str">
        <f>IFERROR(VLOOKUP(H1194,'CUSTOMER NAME'!A:B, 2, FALSE), "")</f>
        <v>JORDAN</v>
      </c>
    </row>
    <row r="1195" spans="1:19">
      <c r="A1195" s="193" t="s">
        <v>904</v>
      </c>
      <c r="B1195" s="193">
        <v>1000</v>
      </c>
      <c r="C1195" s="193" t="s">
        <v>7</v>
      </c>
      <c r="D1195" s="193" t="s">
        <v>3083</v>
      </c>
      <c r="E1195" s="193">
        <v>7</v>
      </c>
      <c r="F1195" s="193" t="s">
        <v>9</v>
      </c>
      <c r="G1195" s="192" t="s">
        <v>870</v>
      </c>
      <c r="H1195" s="193" t="s">
        <v>3952</v>
      </c>
      <c r="I1195" s="187" t="s">
        <v>3893</v>
      </c>
      <c r="J1195" s="184">
        <f>IF(F1195="USD", E1195, E1195 * IFERROR(VLOOKUP(F1195, EXCHANGE_RATE!A:B, 2, FALSE), "Currency not found"))</f>
        <v>7</v>
      </c>
      <c r="K1195" s="184">
        <f t="shared" si="108"/>
        <v>7</v>
      </c>
      <c r="L1195" s="184">
        <f>IF(C1195="MTS", B1195, B1195 * IFERROR(VLOOKUP(C1195, 'QTY_CONVERSIONS '!A:B, 2, FALSE), "Units not  found"))</f>
        <v>1</v>
      </c>
      <c r="M1195" s="185">
        <f t="shared" si="109"/>
        <v>7000</v>
      </c>
      <c r="N1195" s="143" t="str">
        <f>IFERROR(VLOOKUP(D1195, Product_Category!A:B, 2, FALSE), "Uncategorized")</f>
        <v>MCC</v>
      </c>
      <c r="O1195" s="186">
        <f t="shared" si="111"/>
        <v>7000</v>
      </c>
      <c r="P1195" s="185">
        <f t="shared" si="110"/>
        <v>7000</v>
      </c>
      <c r="Q1195" s="143">
        <v>2023</v>
      </c>
      <c r="R1195" s="143" t="str">
        <f>IFERROR(VLOOKUP(G1195,'SOURCE COMPANY'!A:B, 2, FALSE), "")</f>
        <v>PADMASHREE ENTERPRISE</v>
      </c>
      <c r="S1195" s="143" t="str">
        <f>IFERROR(VLOOKUP(H1195,'CUSTOMER NAME'!A:B, 2, FALSE), "")</f>
        <v>JORDAN SWEDEN</v>
      </c>
    </row>
    <row r="1196" spans="1:19">
      <c r="A1196" s="87" t="s">
        <v>904</v>
      </c>
      <c r="B1196" s="21">
        <v>2000</v>
      </c>
      <c r="C1196" s="87" t="s">
        <v>7</v>
      </c>
      <c r="D1196" s="87" t="s">
        <v>724</v>
      </c>
      <c r="E1196" s="41">
        <v>7</v>
      </c>
      <c r="F1196" s="87" t="s">
        <v>9</v>
      </c>
      <c r="G1196" s="192" t="s">
        <v>2673</v>
      </c>
      <c r="H1196" s="87" t="s">
        <v>1953</v>
      </c>
      <c r="I1196" s="183" t="str">
        <f>I1195</f>
        <v>December</v>
      </c>
      <c r="J1196" s="184">
        <f>IF(F1196="USD", E1196, E1196 * IFERROR(VLOOKUP(F1196, EXCHANGE_RATE!A:B, 2, FALSE), "Currency not found"))</f>
        <v>7</v>
      </c>
      <c r="K1196" s="184">
        <f t="shared" si="108"/>
        <v>7</v>
      </c>
      <c r="L1196" s="184">
        <f>IF(C1196="MTS", B1196, B1196 * IFERROR(VLOOKUP(C1196, 'QTY_CONVERSIONS '!A:B, 2, FALSE), "Units not  found"))</f>
        <v>2</v>
      </c>
      <c r="M1196" s="185">
        <f t="shared" si="109"/>
        <v>14000</v>
      </c>
      <c r="N1196" s="143" t="str">
        <f>IFERROR(VLOOKUP(D1196, Product_Category!A:B, 2, FALSE), "Uncategorized")</f>
        <v>MCC</v>
      </c>
      <c r="O1196" s="186">
        <f t="shared" si="111"/>
        <v>7000</v>
      </c>
      <c r="P1196" s="185">
        <f t="shared" si="110"/>
        <v>14000</v>
      </c>
      <c r="Q1196" s="143">
        <v>2023</v>
      </c>
      <c r="R1196" s="143" t="str">
        <f>IFERROR(VLOOKUP(G1196,'SOURCE COMPANY'!A:B, 2, FALSE), "")</f>
        <v>RANQ</v>
      </c>
      <c r="S1196" s="143" t="str">
        <f>IFERROR(VLOOKUP(H1196,'CUSTOMER NAME'!A:B, 2, FALSE), "")</f>
        <v>JORDAN SWEDEN</v>
      </c>
    </row>
    <row r="1197" spans="1:19">
      <c r="A1197" s="87" t="s">
        <v>230</v>
      </c>
      <c r="B1197" s="21">
        <v>10</v>
      </c>
      <c r="C1197" s="87" t="s">
        <v>7</v>
      </c>
      <c r="D1197" s="87" t="s">
        <v>1940</v>
      </c>
      <c r="E1197" s="41">
        <v>23</v>
      </c>
      <c r="F1197" s="87" t="s">
        <v>9</v>
      </c>
      <c r="G1197" s="87" t="s">
        <v>1941</v>
      </c>
      <c r="H1197" s="87" t="s">
        <v>1942</v>
      </c>
      <c r="I1197" s="183" t="s">
        <v>2560</v>
      </c>
      <c r="J1197" s="184">
        <f>IF(F1197="USD", E1197, E1197 * IFERROR(VLOOKUP(F1197, EXCHANGE_RATE!A:B, 2, FALSE), "Currency not found"))</f>
        <v>23</v>
      </c>
      <c r="K1197" s="184">
        <f t="shared" si="108"/>
        <v>23</v>
      </c>
      <c r="L1197" s="184">
        <f>IF(C1197="MTS", B1197, B1197 * IFERROR(VLOOKUP(C1197, 'QTY_CONVERSIONS '!A:B, 2, FALSE), "Units not  found"))</f>
        <v>0.01</v>
      </c>
      <c r="M1197" s="185">
        <f t="shared" si="109"/>
        <v>230</v>
      </c>
      <c r="N1197" s="143" t="str">
        <f>IFERROR(VLOOKUP(D1197, Product_Category!A:B, 2, FALSE), "Uncategorized")</f>
        <v>CROSCARMELLOSE SODIUM</v>
      </c>
      <c r="O1197" s="186">
        <f t="shared" si="111"/>
        <v>23000</v>
      </c>
      <c r="P1197" s="185">
        <f t="shared" si="110"/>
        <v>230</v>
      </c>
      <c r="Q1197" s="143">
        <v>2023</v>
      </c>
      <c r="R1197" s="143" t="str">
        <f>IFERROR(VLOOKUP(G1197,'SOURCE COMPANY'!A:B, 2, FALSE), "")</f>
        <v>LUPIN LIMITED</v>
      </c>
      <c r="S1197" s="143" t="str">
        <f>IFERROR(VLOOKUP(H1197,'CUSTOMER NAME'!A:B, 2, FALSE), "")</f>
        <v>FETTE COMPACTING</v>
      </c>
    </row>
    <row r="1198" spans="1:19">
      <c r="A1198" s="88" t="s">
        <v>230</v>
      </c>
      <c r="B1198" s="22">
        <v>30</v>
      </c>
      <c r="C1198" s="88" t="s">
        <v>7</v>
      </c>
      <c r="D1198" s="88" t="s">
        <v>1943</v>
      </c>
      <c r="E1198" s="40">
        <v>8</v>
      </c>
      <c r="F1198" s="88" t="s">
        <v>9</v>
      </c>
      <c r="G1198" s="87" t="s">
        <v>1941</v>
      </c>
      <c r="H1198" s="88" t="s">
        <v>1942</v>
      </c>
      <c r="I1198" s="183" t="str">
        <f>I1197</f>
        <v>Jan</v>
      </c>
      <c r="J1198" s="184">
        <f>IF(F1198="USD", E1198, E1198 * IFERROR(VLOOKUP(F1198, EXCHANGE_RATE!A:B, 2, FALSE), "Currency not found"))</f>
        <v>8</v>
      </c>
      <c r="K1198" s="184">
        <f t="shared" si="108"/>
        <v>8</v>
      </c>
      <c r="L1198" s="184">
        <f>IF(C1198="MTS", B1198, B1198 * IFERROR(VLOOKUP(C1198, 'QTY_CONVERSIONS '!A:B, 2, FALSE), "Units not  found"))</f>
        <v>0.03</v>
      </c>
      <c r="M1198" s="185">
        <f t="shared" si="109"/>
        <v>240</v>
      </c>
      <c r="N1198" s="143" t="str">
        <f>IFERROR(VLOOKUP(D1198, Product_Category!A:B, 2, FALSE), "Uncategorized")</f>
        <v>MCC</v>
      </c>
      <c r="O1198" s="186">
        <f t="shared" si="111"/>
        <v>8000</v>
      </c>
      <c r="P1198" s="185">
        <f t="shared" si="110"/>
        <v>240</v>
      </c>
      <c r="Q1198" s="143">
        <v>2023</v>
      </c>
      <c r="R1198" s="143" t="str">
        <f>IFERROR(VLOOKUP(G1198,'SOURCE COMPANY'!A:B, 2, FALSE), "")</f>
        <v>LUPIN LIMITED</v>
      </c>
      <c r="S1198" s="143" t="str">
        <f>IFERROR(VLOOKUP(H1198,'CUSTOMER NAME'!A:B, 2, FALSE), "")</f>
        <v>FETTE COMPACTING</v>
      </c>
    </row>
    <row r="1199" spans="1:19">
      <c r="A1199" s="87" t="s">
        <v>230</v>
      </c>
      <c r="B1199" s="21">
        <v>2000</v>
      </c>
      <c r="C1199" s="87" t="s">
        <v>7</v>
      </c>
      <c r="D1199" s="87" t="s">
        <v>1944</v>
      </c>
      <c r="E1199" s="41">
        <v>4.3499999999999996</v>
      </c>
      <c r="F1199" s="87" t="s">
        <v>1718</v>
      </c>
      <c r="G1199" s="192" t="s">
        <v>4226</v>
      </c>
      <c r="H1199" s="87" t="s">
        <v>1945</v>
      </c>
      <c r="I1199" s="183" t="s">
        <v>2560</v>
      </c>
      <c r="J1199" s="184">
        <f>IF(F1199="USD", E1199, E1199 * IFERROR(VLOOKUP(F1199, EXCHANGE_RATE!A:B, 2, FALSE), "Currency not found"))</f>
        <v>4.6544999999999996</v>
      </c>
      <c r="K1199" s="184">
        <f t="shared" si="108"/>
        <v>4.66</v>
      </c>
      <c r="L1199" s="184">
        <f>IF(C1199="MTS", B1199, B1199 * IFERROR(VLOOKUP(C1199, 'QTY_CONVERSIONS '!A:B, 2, FALSE), "Units not  found"))</f>
        <v>2</v>
      </c>
      <c r="M1199" s="185">
        <f t="shared" si="109"/>
        <v>9320</v>
      </c>
      <c r="N1199" s="143" t="str">
        <f>IFERROR(VLOOKUP(D1199, Product_Category!A:B, 2, FALSE), "Uncategorized")</f>
        <v>MAGNESIUM STEARATE</v>
      </c>
      <c r="O1199" s="186">
        <f t="shared" si="111"/>
        <v>4660</v>
      </c>
      <c r="P1199" s="185">
        <f t="shared" si="110"/>
        <v>9320</v>
      </c>
      <c r="Q1199" s="143">
        <v>2023</v>
      </c>
      <c r="R1199" s="143" t="str">
        <f>IFERROR(VLOOKUP(G1199,'SOURCE COMPANY'!A:B, 2, FALSE), "")</f>
        <v>CREST PVT LTD</v>
      </c>
      <c r="S1199" s="143" t="str">
        <f>IFERROR(VLOOKUP(H1199,'CUSTOMER NAME'!A:B, 2, FALSE), "")</f>
        <v>IMCoPharma</v>
      </c>
    </row>
    <row r="1200" spans="1:19">
      <c r="A1200" s="87" t="s">
        <v>230</v>
      </c>
      <c r="B1200" s="21">
        <v>2000</v>
      </c>
      <c r="C1200" s="87" t="s">
        <v>7</v>
      </c>
      <c r="D1200" s="87" t="s">
        <v>1944</v>
      </c>
      <c r="E1200" s="41">
        <v>4.3499999999999996</v>
      </c>
      <c r="F1200" s="87" t="s">
        <v>1718</v>
      </c>
      <c r="G1200" s="192" t="s">
        <v>4226</v>
      </c>
      <c r="H1200" s="87" t="s">
        <v>1945</v>
      </c>
      <c r="I1200" s="183" t="str">
        <f>I1199</f>
        <v>Jan</v>
      </c>
      <c r="J1200" s="184">
        <f>IF(F1200="USD", E1200, E1200 * IFERROR(VLOOKUP(F1200, EXCHANGE_RATE!A:B, 2, FALSE), "Currency not found"))</f>
        <v>4.6544999999999996</v>
      </c>
      <c r="K1200" s="184">
        <f t="shared" si="108"/>
        <v>4.66</v>
      </c>
      <c r="L1200" s="184">
        <f>IF(C1200="MTS", B1200, B1200 * IFERROR(VLOOKUP(C1200, 'QTY_CONVERSIONS '!A:B, 2, FALSE), "Units not  found"))</f>
        <v>2</v>
      </c>
      <c r="M1200" s="185">
        <f t="shared" si="109"/>
        <v>9320</v>
      </c>
      <c r="N1200" s="143" t="str">
        <f>IFERROR(VLOOKUP(D1200, Product_Category!A:B, 2, FALSE), "Uncategorized")</f>
        <v>MAGNESIUM STEARATE</v>
      </c>
      <c r="O1200" s="186">
        <f t="shared" si="111"/>
        <v>4660</v>
      </c>
      <c r="P1200" s="185">
        <f t="shared" si="110"/>
        <v>9320</v>
      </c>
      <c r="Q1200" s="143">
        <v>2023</v>
      </c>
      <c r="R1200" s="143" t="str">
        <f>IFERROR(VLOOKUP(G1200,'SOURCE COMPANY'!A:B, 2, FALSE), "")</f>
        <v>CREST PVT LTD</v>
      </c>
      <c r="S1200" s="143" t="str">
        <f>IFERROR(VLOOKUP(H1200,'CUSTOMER NAME'!A:B, 2, FALSE), "")</f>
        <v>IMCoPharma</v>
      </c>
    </row>
    <row r="1201" spans="1:19">
      <c r="A1201" s="87" t="s">
        <v>230</v>
      </c>
      <c r="B1201" s="21">
        <v>2000</v>
      </c>
      <c r="C1201" s="87" t="s">
        <v>7</v>
      </c>
      <c r="D1201" s="87" t="s">
        <v>1944</v>
      </c>
      <c r="E1201" s="41">
        <v>4.3499999999999996</v>
      </c>
      <c r="F1201" s="87" t="s">
        <v>1718</v>
      </c>
      <c r="G1201" s="192" t="s">
        <v>4226</v>
      </c>
      <c r="H1201" s="87" t="s">
        <v>1945</v>
      </c>
      <c r="I1201" s="183" t="str">
        <f>I1200</f>
        <v>Jan</v>
      </c>
      <c r="J1201" s="184">
        <f>IF(F1201="USD", E1201, E1201 * IFERROR(VLOOKUP(F1201, EXCHANGE_RATE!A:B, 2, FALSE), "Currency not found"))</f>
        <v>4.6544999999999996</v>
      </c>
      <c r="K1201" s="184">
        <f t="shared" si="108"/>
        <v>4.66</v>
      </c>
      <c r="L1201" s="184">
        <f>IF(C1201="MTS", B1201, B1201 * IFERROR(VLOOKUP(C1201, 'QTY_CONVERSIONS '!A:B, 2, FALSE), "Units not  found"))</f>
        <v>2</v>
      </c>
      <c r="M1201" s="185">
        <f t="shared" si="109"/>
        <v>9320</v>
      </c>
      <c r="N1201" s="143" t="str">
        <f>IFERROR(VLOOKUP(D1201, Product_Category!A:B, 2, FALSE), "Uncategorized")</f>
        <v>MAGNESIUM STEARATE</v>
      </c>
      <c r="O1201" s="186">
        <f t="shared" si="111"/>
        <v>4660</v>
      </c>
      <c r="P1201" s="185">
        <f t="shared" si="110"/>
        <v>9320</v>
      </c>
      <c r="Q1201" s="143">
        <v>2023</v>
      </c>
      <c r="R1201" s="143" t="str">
        <f>IFERROR(VLOOKUP(G1201,'SOURCE COMPANY'!A:B, 2, FALSE), "")</f>
        <v>CREST PVT LTD</v>
      </c>
      <c r="S1201" s="143" t="str">
        <f>IFERROR(VLOOKUP(H1201,'CUSTOMER NAME'!A:B, 2, FALSE), "")</f>
        <v>IMCoPharma</v>
      </c>
    </row>
    <row r="1202" spans="1:19">
      <c r="A1202" s="88" t="s">
        <v>230</v>
      </c>
      <c r="B1202" s="22">
        <v>25</v>
      </c>
      <c r="C1202" s="88" t="s">
        <v>7</v>
      </c>
      <c r="D1202" s="88" t="s">
        <v>2129</v>
      </c>
      <c r="E1202" s="40">
        <v>10</v>
      </c>
      <c r="F1202" s="88" t="s">
        <v>9</v>
      </c>
      <c r="G1202" s="191" t="s">
        <v>529</v>
      </c>
      <c r="H1202" s="88" t="s">
        <v>510</v>
      </c>
      <c r="I1202" s="183" t="s">
        <v>2560</v>
      </c>
      <c r="J1202" s="184">
        <f>IF(F1202="USD", E1202, E1202 * IFERROR(VLOOKUP(F1202, EXCHANGE_RATE!A:B, 2, FALSE), "Currency not found"))</f>
        <v>10</v>
      </c>
      <c r="K1202" s="184">
        <f t="shared" si="108"/>
        <v>10</v>
      </c>
      <c r="L1202" s="184">
        <f>IF(C1202="MTS", B1202, B1202 * IFERROR(VLOOKUP(C1202, 'QTY_CONVERSIONS '!A:B, 2, FALSE), "Units not  found"))</f>
        <v>2.5000000000000001E-2</v>
      </c>
      <c r="M1202" s="185">
        <f t="shared" si="109"/>
        <v>250</v>
      </c>
      <c r="N1202" s="143" t="str">
        <f>IFERROR(VLOOKUP(D1202, Product_Category!A:B, 2, FALSE), "Uncategorized")</f>
        <v>MCC</v>
      </c>
      <c r="O1202" s="186">
        <f t="shared" si="111"/>
        <v>10000</v>
      </c>
      <c r="P1202" s="185">
        <f t="shared" si="110"/>
        <v>250</v>
      </c>
      <c r="Q1202" s="143">
        <v>2023</v>
      </c>
      <c r="R1202" s="143" t="str">
        <f>IFERROR(VLOOKUP(G1202,'SOURCE COMPANY'!A:B, 2, FALSE), "")</f>
        <v>Ankit Pulps &amp; Boards</v>
      </c>
      <c r="S1202" s="143" t="str">
        <f>IFERROR(VLOOKUP(H1202,'CUSTOMER NAME'!A:B, 2, FALSE), "")</f>
        <v>TO THE ORDER</v>
      </c>
    </row>
    <row r="1203" spans="1:19">
      <c r="A1203" s="88" t="s">
        <v>230</v>
      </c>
      <c r="B1203" s="22">
        <v>25</v>
      </c>
      <c r="C1203" s="88" t="s">
        <v>7</v>
      </c>
      <c r="D1203" s="88" t="s">
        <v>2129</v>
      </c>
      <c r="E1203" s="40">
        <v>10</v>
      </c>
      <c r="F1203" s="88" t="s">
        <v>9</v>
      </c>
      <c r="G1203" s="191" t="s">
        <v>529</v>
      </c>
      <c r="H1203" s="88" t="s">
        <v>510</v>
      </c>
      <c r="I1203" s="183" t="str">
        <f t="shared" ref="I1203:I1214" si="113">I1202</f>
        <v>Jan</v>
      </c>
      <c r="J1203" s="184">
        <f>IF(F1203="USD", E1203, E1203 * IFERROR(VLOOKUP(F1203, EXCHANGE_RATE!A:B, 2, FALSE), "Currency not found"))</f>
        <v>10</v>
      </c>
      <c r="K1203" s="184">
        <f t="shared" si="108"/>
        <v>10</v>
      </c>
      <c r="L1203" s="184">
        <f>IF(C1203="MTS", B1203, B1203 * IFERROR(VLOOKUP(C1203, 'QTY_CONVERSIONS '!A:B, 2, FALSE), "Units not  found"))</f>
        <v>2.5000000000000001E-2</v>
      </c>
      <c r="M1203" s="185">
        <f t="shared" si="109"/>
        <v>250</v>
      </c>
      <c r="N1203" s="143" t="str">
        <f>IFERROR(VLOOKUP(D1203, Product_Category!A:B, 2, FALSE), "Uncategorized")</f>
        <v>MCC</v>
      </c>
      <c r="O1203" s="186">
        <f t="shared" si="111"/>
        <v>10000</v>
      </c>
      <c r="P1203" s="185">
        <f t="shared" si="110"/>
        <v>250</v>
      </c>
      <c r="Q1203" s="143">
        <v>2023</v>
      </c>
      <c r="R1203" s="143" t="str">
        <f>IFERROR(VLOOKUP(G1203,'SOURCE COMPANY'!A:B, 2, FALSE), "")</f>
        <v>Ankit Pulps &amp; Boards</v>
      </c>
      <c r="S1203" s="143" t="str">
        <f>IFERROR(VLOOKUP(H1203,'CUSTOMER NAME'!A:B, 2, FALSE), "")</f>
        <v>TO THE ORDER</v>
      </c>
    </row>
    <row r="1204" spans="1:19">
      <c r="A1204" s="87" t="s">
        <v>230</v>
      </c>
      <c r="B1204" s="21">
        <v>25</v>
      </c>
      <c r="C1204" s="87" t="s">
        <v>7</v>
      </c>
      <c r="D1204" s="87" t="s">
        <v>2130</v>
      </c>
      <c r="E1204" s="41">
        <v>10</v>
      </c>
      <c r="F1204" s="87" t="s">
        <v>9</v>
      </c>
      <c r="G1204" s="191" t="s">
        <v>529</v>
      </c>
      <c r="H1204" s="87" t="s">
        <v>510</v>
      </c>
      <c r="I1204" s="183" t="str">
        <f t="shared" si="113"/>
        <v>Jan</v>
      </c>
      <c r="J1204" s="184">
        <f>IF(F1204="USD", E1204, E1204 * IFERROR(VLOOKUP(F1204, EXCHANGE_RATE!A:B, 2, FALSE), "Currency not found"))</f>
        <v>10</v>
      </c>
      <c r="K1204" s="184">
        <f t="shared" si="108"/>
        <v>10</v>
      </c>
      <c r="L1204" s="184">
        <f>IF(C1204="MTS", B1204, B1204 * IFERROR(VLOOKUP(C1204, 'QTY_CONVERSIONS '!A:B, 2, FALSE), "Units not  found"))</f>
        <v>2.5000000000000001E-2</v>
      </c>
      <c r="M1204" s="185">
        <f t="shared" si="109"/>
        <v>250</v>
      </c>
      <c r="N1204" s="143" t="str">
        <f>IFERROR(VLOOKUP(D1204, Product_Category!A:B, 2, FALSE), "Uncategorized")</f>
        <v>MCC</v>
      </c>
      <c r="O1204" s="186">
        <f t="shared" si="111"/>
        <v>10000</v>
      </c>
      <c r="P1204" s="185">
        <f t="shared" si="110"/>
        <v>250</v>
      </c>
      <c r="Q1204" s="143">
        <v>2023</v>
      </c>
      <c r="R1204" s="143" t="str">
        <f>IFERROR(VLOOKUP(G1204,'SOURCE COMPANY'!A:B, 2, FALSE), "")</f>
        <v>Ankit Pulps &amp; Boards</v>
      </c>
      <c r="S1204" s="143" t="str">
        <f>IFERROR(VLOOKUP(H1204,'CUSTOMER NAME'!A:B, 2, FALSE), "")</f>
        <v>TO THE ORDER</v>
      </c>
    </row>
    <row r="1205" spans="1:19">
      <c r="A1205" s="87" t="s">
        <v>230</v>
      </c>
      <c r="B1205" s="21">
        <v>25</v>
      </c>
      <c r="C1205" s="87" t="s">
        <v>7</v>
      </c>
      <c r="D1205" s="87" t="s">
        <v>2131</v>
      </c>
      <c r="E1205" s="41">
        <v>10</v>
      </c>
      <c r="F1205" s="87" t="s">
        <v>9</v>
      </c>
      <c r="G1205" s="191" t="s">
        <v>529</v>
      </c>
      <c r="H1205" s="87" t="s">
        <v>510</v>
      </c>
      <c r="I1205" s="183" t="str">
        <f t="shared" si="113"/>
        <v>Jan</v>
      </c>
      <c r="J1205" s="184">
        <f>IF(F1205="USD", E1205, E1205 * IFERROR(VLOOKUP(F1205, EXCHANGE_RATE!A:B, 2, FALSE), "Currency not found"))</f>
        <v>10</v>
      </c>
      <c r="K1205" s="184">
        <f t="shared" si="108"/>
        <v>10</v>
      </c>
      <c r="L1205" s="184">
        <f>IF(C1205="MTS", B1205, B1205 * IFERROR(VLOOKUP(C1205, 'QTY_CONVERSIONS '!A:B, 2, FALSE), "Units not  found"))</f>
        <v>2.5000000000000001E-2</v>
      </c>
      <c r="M1205" s="185">
        <f t="shared" si="109"/>
        <v>250</v>
      </c>
      <c r="N1205" s="143" t="str">
        <f>IFERROR(VLOOKUP(D1205, Product_Category!A:B, 2, FALSE), "Uncategorized")</f>
        <v>MCC</v>
      </c>
      <c r="O1205" s="186">
        <f t="shared" si="111"/>
        <v>10000</v>
      </c>
      <c r="P1205" s="185">
        <f t="shared" si="110"/>
        <v>250</v>
      </c>
      <c r="Q1205" s="143">
        <v>2023</v>
      </c>
      <c r="R1205" s="143" t="str">
        <f>IFERROR(VLOOKUP(G1205,'SOURCE COMPANY'!A:B, 2, FALSE), "")</f>
        <v>Ankit Pulps &amp; Boards</v>
      </c>
      <c r="S1205" s="143" t="str">
        <f>IFERROR(VLOOKUP(H1205,'CUSTOMER NAME'!A:B, 2, FALSE), "")</f>
        <v>TO THE ORDER</v>
      </c>
    </row>
    <row r="1206" spans="1:19">
      <c r="A1206" s="87" t="s">
        <v>874</v>
      </c>
      <c r="B1206" s="189">
        <v>25</v>
      </c>
      <c r="C1206" s="87" t="s">
        <v>7</v>
      </c>
      <c r="D1206" s="87" t="s">
        <v>633</v>
      </c>
      <c r="E1206" s="195">
        <v>3.9</v>
      </c>
      <c r="F1206" s="87" t="s">
        <v>9</v>
      </c>
      <c r="G1206" s="192" t="s">
        <v>642</v>
      </c>
      <c r="H1206" s="87" t="s">
        <v>2479</v>
      </c>
      <c r="I1206" s="183" t="str">
        <f t="shared" si="113"/>
        <v>Jan</v>
      </c>
      <c r="J1206" s="184">
        <f>IF(F1206="USD", E1206, E1206 * IFERROR(VLOOKUP(F1206, EXCHANGE_RATE!A:B, 2, FALSE), "Currency not found"))</f>
        <v>3.9</v>
      </c>
      <c r="K1206" s="184">
        <f t="shared" si="108"/>
        <v>3.9</v>
      </c>
      <c r="L1206" s="184">
        <f>IF(C1206="MTS", B1206, B1206 * IFERROR(VLOOKUP(C1206, 'QTY_CONVERSIONS '!A:B, 2, FALSE), "Units not  found"))</f>
        <v>2.5000000000000001E-2</v>
      </c>
      <c r="M1206" s="185">
        <f t="shared" si="109"/>
        <v>97.5</v>
      </c>
      <c r="N1206" s="143" t="str">
        <f>IFERROR(VLOOKUP(D1206, Product_Category!A:B, 2, FALSE), "Uncategorized")</f>
        <v>CMC</v>
      </c>
      <c r="O1206" s="186">
        <f t="shared" si="111"/>
        <v>3900</v>
      </c>
      <c r="P1206" s="185">
        <f t="shared" si="110"/>
        <v>97.5</v>
      </c>
      <c r="Q1206" s="143">
        <v>2023</v>
      </c>
      <c r="R1206" s="143" t="str">
        <f>IFERROR(VLOOKUP(G1206,'SOURCE COMPANY'!A:B, 2, FALSE), "")</f>
        <v>ATTAR GLOBAL</v>
      </c>
      <c r="S1206" s="143" t="str">
        <f>IFERROR(VLOOKUP(H1206,'CUSTOMER NAME'!A:B, 2, FALSE), "")</f>
        <v>ONART PHARMA</v>
      </c>
    </row>
    <row r="1207" spans="1:19">
      <c r="A1207" s="85" t="s">
        <v>874</v>
      </c>
      <c r="B1207" s="85">
        <v>50</v>
      </c>
      <c r="C1207" s="85" t="s">
        <v>7</v>
      </c>
      <c r="D1207" s="85" t="s">
        <v>519</v>
      </c>
      <c r="E1207" s="248">
        <v>4.4899101999999997</v>
      </c>
      <c r="F1207" s="85" t="s">
        <v>9</v>
      </c>
      <c r="G1207" s="85" t="s">
        <v>877</v>
      </c>
      <c r="H1207" s="85" t="s">
        <v>878</v>
      </c>
      <c r="I1207" s="183" t="str">
        <f t="shared" si="113"/>
        <v>Jan</v>
      </c>
      <c r="J1207" s="184">
        <f>IF(F1207="USD", E1207, E1207 * IFERROR(VLOOKUP(F1207, EXCHANGE_RATE!A:B, 2, FALSE), "Currency not found"))</f>
        <v>4.4899101999999997</v>
      </c>
      <c r="K1207" s="184">
        <f t="shared" si="108"/>
        <v>4.49</v>
      </c>
      <c r="L1207" s="184">
        <f>IF(C1207="MTS", B1207, B1207 * IFERROR(VLOOKUP(C1207, 'QTY_CONVERSIONS '!A:B, 2, FALSE), "Units not  found"))</f>
        <v>0.05</v>
      </c>
      <c r="M1207" s="185">
        <f t="shared" si="109"/>
        <v>224.5</v>
      </c>
      <c r="N1207" s="143" t="str">
        <f>IFERROR(VLOOKUP(D1207, Product_Category!A:B, 2, FALSE), "Uncategorized")</f>
        <v>MAGNESIUM STEARATE</v>
      </c>
      <c r="O1207" s="186">
        <f t="shared" si="111"/>
        <v>4490</v>
      </c>
      <c r="P1207" s="185">
        <f t="shared" si="110"/>
        <v>224.5</v>
      </c>
      <c r="Q1207" s="143">
        <v>2023</v>
      </c>
      <c r="R1207" s="143" t="str">
        <f>IFERROR(VLOOKUP(G1207,'SOURCE COMPANY'!A:B, 2, FALSE), "")</f>
        <v>JAYA IMPEX</v>
      </c>
      <c r="S1207" s="143" t="str">
        <f>IFERROR(VLOOKUP(H1207,'CUSTOMER NAME'!A:B, 2, FALSE), "")</f>
        <v>PERFECT PHARMA</v>
      </c>
    </row>
    <row r="1208" spans="1:19">
      <c r="A1208" s="85" t="s">
        <v>874</v>
      </c>
      <c r="B1208" s="85">
        <v>4000</v>
      </c>
      <c r="C1208" s="85" t="s">
        <v>7</v>
      </c>
      <c r="D1208" s="85" t="s">
        <v>519</v>
      </c>
      <c r="E1208" s="248">
        <v>1.8999619999999999</v>
      </c>
      <c r="F1208" s="85" t="s">
        <v>9</v>
      </c>
      <c r="G1208" s="85" t="s">
        <v>877</v>
      </c>
      <c r="H1208" s="85" t="s">
        <v>878</v>
      </c>
      <c r="I1208" s="183" t="str">
        <f t="shared" si="113"/>
        <v>Jan</v>
      </c>
      <c r="J1208" s="184">
        <f>IF(F1208="USD", E1208, E1208 * IFERROR(VLOOKUP(F1208, EXCHANGE_RATE!A:B, 2, FALSE), "Currency not found"))</f>
        <v>1.8999619999999999</v>
      </c>
      <c r="K1208" s="184">
        <f t="shared" si="108"/>
        <v>1.9</v>
      </c>
      <c r="L1208" s="184">
        <f>IF(C1208="MTS", B1208, B1208 * IFERROR(VLOOKUP(C1208, 'QTY_CONVERSIONS '!A:B, 2, FALSE), "Units not  found"))</f>
        <v>4</v>
      </c>
      <c r="M1208" s="185">
        <f t="shared" si="109"/>
        <v>7600</v>
      </c>
      <c r="N1208" s="143" t="str">
        <f>IFERROR(VLOOKUP(D1208, Product_Category!A:B, 2, FALSE), "Uncategorized")</f>
        <v>MAGNESIUM STEARATE</v>
      </c>
      <c r="O1208" s="186">
        <f t="shared" si="111"/>
        <v>1900</v>
      </c>
      <c r="P1208" s="185">
        <f t="shared" si="110"/>
        <v>7600</v>
      </c>
      <c r="Q1208" s="143">
        <v>2023</v>
      </c>
      <c r="R1208" s="143" t="str">
        <f>IFERROR(VLOOKUP(G1208,'SOURCE COMPANY'!A:B, 2, FALSE), "")</f>
        <v>JAYA IMPEX</v>
      </c>
      <c r="S1208" s="143" t="str">
        <f>IFERROR(VLOOKUP(H1208,'CUSTOMER NAME'!A:B, 2, FALSE), "")</f>
        <v>PERFECT PHARMA</v>
      </c>
    </row>
    <row r="1209" spans="1:19">
      <c r="A1209" s="85" t="s">
        <v>874</v>
      </c>
      <c r="B1209" s="85">
        <v>800</v>
      </c>
      <c r="C1209" s="85" t="s">
        <v>7</v>
      </c>
      <c r="D1209" s="85" t="s">
        <v>879</v>
      </c>
      <c r="E1209" s="248">
        <v>2.6</v>
      </c>
      <c r="F1209" s="85" t="s">
        <v>9</v>
      </c>
      <c r="G1209" s="85" t="s">
        <v>877</v>
      </c>
      <c r="H1209" s="85" t="s">
        <v>878</v>
      </c>
      <c r="I1209" s="183" t="str">
        <f t="shared" si="113"/>
        <v>Jan</v>
      </c>
      <c r="J1209" s="184">
        <f>IF(F1209="USD", E1209, E1209 * IFERROR(VLOOKUP(F1209, EXCHANGE_RATE!A:B, 2, FALSE), "Currency not found"))</f>
        <v>2.6</v>
      </c>
      <c r="K1209" s="184">
        <f t="shared" si="108"/>
        <v>2.6</v>
      </c>
      <c r="L1209" s="184">
        <f>IF(C1209="MTS", B1209, B1209 * IFERROR(VLOOKUP(C1209, 'QTY_CONVERSIONS '!A:B, 2, FALSE), "Units not  found"))</f>
        <v>0.8</v>
      </c>
      <c r="M1209" s="185">
        <f t="shared" si="109"/>
        <v>2080</v>
      </c>
      <c r="N1209" s="143" t="str">
        <f>IFERROR(VLOOKUP(D1209, Product_Category!A:B, 2, FALSE), "Uncategorized")</f>
        <v>MCC</v>
      </c>
      <c r="O1209" s="186">
        <f t="shared" si="111"/>
        <v>2600</v>
      </c>
      <c r="P1209" s="185">
        <f t="shared" si="110"/>
        <v>2080</v>
      </c>
      <c r="Q1209" s="143">
        <v>2023</v>
      </c>
      <c r="R1209" s="143" t="str">
        <f>IFERROR(VLOOKUP(G1209,'SOURCE COMPANY'!A:B, 2, FALSE), "")</f>
        <v>JAYA IMPEX</v>
      </c>
      <c r="S1209" s="143" t="str">
        <f>IFERROR(VLOOKUP(H1209,'CUSTOMER NAME'!A:B, 2, FALSE), "")</f>
        <v>PERFECT PHARMA</v>
      </c>
    </row>
    <row r="1210" spans="1:19">
      <c r="A1210" s="85" t="s">
        <v>874</v>
      </c>
      <c r="B1210" s="85">
        <v>800</v>
      </c>
      <c r="C1210" s="85" t="s">
        <v>7</v>
      </c>
      <c r="D1210" s="85" t="s">
        <v>879</v>
      </c>
      <c r="E1210" s="248">
        <v>2.5999479999999999</v>
      </c>
      <c r="F1210" s="85" t="s">
        <v>9</v>
      </c>
      <c r="G1210" s="85" t="s">
        <v>877</v>
      </c>
      <c r="H1210" s="85" t="s">
        <v>878</v>
      </c>
      <c r="I1210" s="183" t="str">
        <f t="shared" si="113"/>
        <v>Jan</v>
      </c>
      <c r="J1210" s="184">
        <f>IF(F1210="USD", E1210, E1210 * IFERROR(VLOOKUP(F1210, EXCHANGE_RATE!A:B, 2, FALSE), "Currency not found"))</f>
        <v>2.5999479999999999</v>
      </c>
      <c r="K1210" s="184">
        <f t="shared" si="108"/>
        <v>2.5999999999999996</v>
      </c>
      <c r="L1210" s="184">
        <f>IF(C1210="MTS", B1210, B1210 * IFERROR(VLOOKUP(C1210, 'QTY_CONVERSIONS '!A:B, 2, FALSE), "Units not  found"))</f>
        <v>0.8</v>
      </c>
      <c r="M1210" s="185">
        <f t="shared" si="109"/>
        <v>2079.9999999999995</v>
      </c>
      <c r="N1210" s="143" t="str">
        <f>IFERROR(VLOOKUP(D1210, Product_Category!A:B, 2, FALSE), "Uncategorized")</f>
        <v>MCC</v>
      </c>
      <c r="O1210" s="186">
        <f t="shared" si="111"/>
        <v>2599.9999999999995</v>
      </c>
      <c r="P1210" s="185">
        <f t="shared" si="110"/>
        <v>2079.9999999999995</v>
      </c>
      <c r="Q1210" s="143">
        <v>2023</v>
      </c>
      <c r="R1210" s="143" t="str">
        <f>IFERROR(VLOOKUP(G1210,'SOURCE COMPANY'!A:B, 2, FALSE), "")</f>
        <v>JAYA IMPEX</v>
      </c>
      <c r="S1210" s="143" t="str">
        <f>IFERROR(VLOOKUP(H1210,'CUSTOMER NAME'!A:B, 2, FALSE), "")</f>
        <v>PERFECT PHARMA</v>
      </c>
    </row>
    <row r="1211" spans="1:19">
      <c r="A1211" s="85" t="s">
        <v>874</v>
      </c>
      <c r="B1211" s="85">
        <v>200</v>
      </c>
      <c r="C1211" s="85" t="s">
        <v>7</v>
      </c>
      <c r="D1211" s="85" t="s">
        <v>626</v>
      </c>
      <c r="E1211" s="248">
        <v>2.8999419999999998</v>
      </c>
      <c r="F1211" s="85" t="s">
        <v>9</v>
      </c>
      <c r="G1211" s="192" t="s">
        <v>642</v>
      </c>
      <c r="H1211" s="85" t="s">
        <v>510</v>
      </c>
      <c r="I1211" s="183" t="str">
        <f t="shared" si="113"/>
        <v>Jan</v>
      </c>
      <c r="J1211" s="184">
        <f>IF(F1211="USD", E1211, E1211 * IFERROR(VLOOKUP(F1211, EXCHANGE_RATE!A:B, 2, FALSE), "Currency not found"))</f>
        <v>2.8999419999999998</v>
      </c>
      <c r="K1211" s="184">
        <f t="shared" si="108"/>
        <v>2.9</v>
      </c>
      <c r="L1211" s="184">
        <f>IF(C1211="MTS", B1211, B1211 * IFERROR(VLOOKUP(C1211, 'QTY_CONVERSIONS '!A:B, 2, FALSE), "Units not  found"))</f>
        <v>0.2</v>
      </c>
      <c r="M1211" s="185">
        <f t="shared" si="109"/>
        <v>580</v>
      </c>
      <c r="N1211" s="143" t="str">
        <f>IFERROR(VLOOKUP(D1211, Product_Category!A:B, 2, FALSE), "Uncategorized")</f>
        <v>CROSCARMELLOSE SODIUM</v>
      </c>
      <c r="O1211" s="186">
        <f t="shared" si="111"/>
        <v>2900</v>
      </c>
      <c r="P1211" s="185">
        <f t="shared" si="110"/>
        <v>580</v>
      </c>
      <c r="Q1211" s="143">
        <v>2023</v>
      </c>
      <c r="R1211" s="143" t="str">
        <f>IFERROR(VLOOKUP(G1211,'SOURCE COMPANY'!A:B, 2, FALSE), "")</f>
        <v>ATTAR GLOBAL</v>
      </c>
      <c r="S1211" s="143" t="str">
        <f>IFERROR(VLOOKUP(H1211,'CUSTOMER NAME'!A:B, 2, FALSE), "")</f>
        <v>TO THE ORDER</v>
      </c>
    </row>
    <row r="1212" spans="1:19">
      <c r="A1212" s="88" t="s">
        <v>874</v>
      </c>
      <c r="B1212" s="22">
        <v>400</v>
      </c>
      <c r="C1212" s="88" t="s">
        <v>7</v>
      </c>
      <c r="D1212" s="88" t="s">
        <v>1946</v>
      </c>
      <c r="E1212" s="40">
        <v>2.25</v>
      </c>
      <c r="F1212" s="88" t="s">
        <v>9</v>
      </c>
      <c r="G1212" s="192" t="s">
        <v>642</v>
      </c>
      <c r="H1212" s="88" t="s">
        <v>510</v>
      </c>
      <c r="I1212" s="183" t="str">
        <f t="shared" si="113"/>
        <v>Jan</v>
      </c>
      <c r="J1212" s="184">
        <f>IF(F1212="USD", E1212, E1212 * IFERROR(VLOOKUP(F1212, EXCHANGE_RATE!A:B, 2, FALSE), "Currency not found"))</f>
        <v>2.25</v>
      </c>
      <c r="K1212" s="184">
        <f t="shared" si="108"/>
        <v>2.25</v>
      </c>
      <c r="L1212" s="184">
        <f>IF(C1212="MTS", B1212, B1212 * IFERROR(VLOOKUP(C1212, 'QTY_CONVERSIONS '!A:B, 2, FALSE), "Units not  found"))</f>
        <v>0.4</v>
      </c>
      <c r="M1212" s="185">
        <f t="shared" si="109"/>
        <v>900</v>
      </c>
      <c r="N1212" s="143" t="str">
        <f>IFERROR(VLOOKUP(D1212, Product_Category!A:B, 2, FALSE), "Uncategorized")</f>
        <v>MCC</v>
      </c>
      <c r="O1212" s="186">
        <f t="shared" si="111"/>
        <v>2250</v>
      </c>
      <c r="P1212" s="185">
        <f t="shared" si="110"/>
        <v>900</v>
      </c>
      <c r="Q1212" s="143">
        <v>2023</v>
      </c>
      <c r="R1212" s="143" t="str">
        <f>IFERROR(VLOOKUP(G1212,'SOURCE COMPANY'!A:B, 2, FALSE), "")</f>
        <v>ATTAR GLOBAL</v>
      </c>
      <c r="S1212" s="143" t="str">
        <f>IFERROR(VLOOKUP(H1212,'CUSTOMER NAME'!A:B, 2, FALSE), "")</f>
        <v>TO THE ORDER</v>
      </c>
    </row>
    <row r="1213" spans="1:19">
      <c r="A1213" s="87" t="s">
        <v>874</v>
      </c>
      <c r="B1213" s="189">
        <v>400</v>
      </c>
      <c r="C1213" s="87" t="s">
        <v>7</v>
      </c>
      <c r="D1213" s="87" t="s">
        <v>533</v>
      </c>
      <c r="E1213" s="190">
        <v>2.25</v>
      </c>
      <c r="F1213" s="87" t="s">
        <v>9</v>
      </c>
      <c r="G1213" s="192" t="s">
        <v>642</v>
      </c>
      <c r="H1213" s="87" t="s">
        <v>510</v>
      </c>
      <c r="I1213" s="183" t="str">
        <f t="shared" si="113"/>
        <v>Jan</v>
      </c>
      <c r="J1213" s="184">
        <f>IF(F1213="USD", E1213, E1213 * IFERROR(VLOOKUP(F1213, EXCHANGE_RATE!A:B, 2, FALSE), "Currency not found"))</f>
        <v>2.25</v>
      </c>
      <c r="K1213" s="184">
        <f t="shared" si="108"/>
        <v>2.25</v>
      </c>
      <c r="L1213" s="184">
        <f>IF(C1213="MTS", B1213, B1213 * IFERROR(VLOOKUP(C1213, 'QTY_CONVERSIONS '!A:B, 2, FALSE), "Units not  found"))</f>
        <v>0.4</v>
      </c>
      <c r="M1213" s="185">
        <f t="shared" si="109"/>
        <v>900</v>
      </c>
      <c r="N1213" s="143" t="str">
        <f>IFERROR(VLOOKUP(D1213, Product_Category!A:B, 2, FALSE), "Uncategorized")</f>
        <v>MCC</v>
      </c>
      <c r="O1213" s="186">
        <f t="shared" si="111"/>
        <v>2250</v>
      </c>
      <c r="P1213" s="185">
        <f t="shared" si="110"/>
        <v>900</v>
      </c>
      <c r="Q1213" s="143">
        <v>2023</v>
      </c>
      <c r="R1213" s="143" t="str">
        <f>IFERROR(VLOOKUP(G1213,'SOURCE COMPANY'!A:B, 2, FALSE), "")</f>
        <v>ATTAR GLOBAL</v>
      </c>
      <c r="S1213" s="143" t="str">
        <f>IFERROR(VLOOKUP(H1213,'CUSTOMER NAME'!A:B, 2, FALSE), "")</f>
        <v>TO THE ORDER</v>
      </c>
    </row>
    <row r="1214" spans="1:19">
      <c r="A1214" s="87" t="s">
        <v>874</v>
      </c>
      <c r="B1214" s="189">
        <v>400</v>
      </c>
      <c r="C1214" s="87" t="s">
        <v>7</v>
      </c>
      <c r="D1214" s="87" t="s">
        <v>533</v>
      </c>
      <c r="E1214" s="190">
        <v>2.25</v>
      </c>
      <c r="F1214" s="87" t="s">
        <v>9</v>
      </c>
      <c r="G1214" s="192" t="s">
        <v>642</v>
      </c>
      <c r="H1214" s="87" t="s">
        <v>510</v>
      </c>
      <c r="I1214" s="183" t="str">
        <f t="shared" si="113"/>
        <v>Jan</v>
      </c>
      <c r="J1214" s="184">
        <f>IF(F1214="USD", E1214, E1214 * IFERROR(VLOOKUP(F1214, EXCHANGE_RATE!A:B, 2, FALSE), "Currency not found"))</f>
        <v>2.25</v>
      </c>
      <c r="K1214" s="184">
        <f t="shared" si="108"/>
        <v>2.25</v>
      </c>
      <c r="L1214" s="184">
        <f>IF(C1214="MTS", B1214, B1214 * IFERROR(VLOOKUP(C1214, 'QTY_CONVERSIONS '!A:B, 2, FALSE), "Units not  found"))</f>
        <v>0.4</v>
      </c>
      <c r="M1214" s="185">
        <f t="shared" si="109"/>
        <v>900</v>
      </c>
      <c r="N1214" s="143" t="str">
        <f>IFERROR(VLOOKUP(D1214, Product_Category!A:B, 2, FALSE), "Uncategorized")</f>
        <v>MCC</v>
      </c>
      <c r="O1214" s="186">
        <f t="shared" si="111"/>
        <v>2250</v>
      </c>
      <c r="P1214" s="185">
        <f t="shared" si="110"/>
        <v>900</v>
      </c>
      <c r="Q1214" s="143">
        <v>2023</v>
      </c>
      <c r="R1214" s="143" t="str">
        <f>IFERROR(VLOOKUP(G1214,'SOURCE COMPANY'!A:B, 2, FALSE), "")</f>
        <v>ATTAR GLOBAL</v>
      </c>
      <c r="S1214" s="143" t="str">
        <f>IFERROR(VLOOKUP(H1214,'CUSTOMER NAME'!A:B, 2, FALSE), "")</f>
        <v>TO THE ORDER</v>
      </c>
    </row>
    <row r="1215" spans="1:19">
      <c r="A1215" s="86" t="s">
        <v>874</v>
      </c>
      <c r="B1215" s="86">
        <v>675</v>
      </c>
      <c r="C1215" s="86" t="s">
        <v>7</v>
      </c>
      <c r="D1215" s="86" t="s">
        <v>266</v>
      </c>
      <c r="E1215" s="249">
        <v>3.699926</v>
      </c>
      <c r="F1215" s="86" t="s">
        <v>9</v>
      </c>
      <c r="G1215" s="85" t="s">
        <v>597</v>
      </c>
      <c r="H1215" s="86" t="s">
        <v>510</v>
      </c>
      <c r="I1215" s="183" t="s">
        <v>2560</v>
      </c>
      <c r="J1215" s="184">
        <f>IF(F1215="USD", E1215, E1215 * IFERROR(VLOOKUP(F1215, EXCHANGE_RATE!A:B, 2, FALSE), "Currency not found"))</f>
        <v>3.699926</v>
      </c>
      <c r="K1215" s="184">
        <f t="shared" si="108"/>
        <v>3.6999999999999997</v>
      </c>
      <c r="L1215" s="184">
        <f>IF(C1215="MTS", B1215, B1215 * IFERROR(VLOOKUP(C1215, 'QTY_CONVERSIONS '!A:B, 2, FALSE), "Units not  found"))</f>
        <v>0.67500000000000004</v>
      </c>
      <c r="M1215" s="185">
        <f t="shared" si="109"/>
        <v>2497.5</v>
      </c>
      <c r="N1215" s="143" t="str">
        <f>IFERROR(VLOOKUP(D1215, Product_Category!A:B, 2, FALSE), "Uncategorized")</f>
        <v>MCC</v>
      </c>
      <c r="O1215" s="186">
        <f t="shared" si="111"/>
        <v>3699.9999999999995</v>
      </c>
      <c r="P1215" s="185">
        <f t="shared" si="110"/>
        <v>2497.5</v>
      </c>
      <c r="Q1215" s="143">
        <v>2023</v>
      </c>
      <c r="R1215" s="143" t="str">
        <f>IFERROR(VLOOKUP(G1215,'SOURCE COMPANY'!A:B, 2, FALSE), "")</f>
        <v>Shubham Pharmachem</v>
      </c>
      <c r="S1215" s="143" t="str">
        <f>IFERROR(VLOOKUP(H1215,'CUSTOMER NAME'!A:B, 2, FALSE), "")</f>
        <v>TO THE ORDER</v>
      </c>
    </row>
    <row r="1216" spans="1:19">
      <c r="A1216" s="87" t="s">
        <v>1485</v>
      </c>
      <c r="B1216" s="87">
        <v>125</v>
      </c>
      <c r="C1216" s="87" t="s">
        <v>7</v>
      </c>
      <c r="D1216" s="87" t="s">
        <v>633</v>
      </c>
      <c r="E1216" s="42">
        <v>3.5</v>
      </c>
      <c r="F1216" s="87" t="s">
        <v>9</v>
      </c>
      <c r="G1216" s="192" t="s">
        <v>642</v>
      </c>
      <c r="H1216" s="87" t="s">
        <v>1486</v>
      </c>
      <c r="I1216" s="183" t="str">
        <f>I1215</f>
        <v>Jan</v>
      </c>
      <c r="J1216" s="184">
        <f>IF(F1216="USD", E1216, E1216 * IFERROR(VLOOKUP(F1216, EXCHANGE_RATE!A:B, 2, FALSE), "Currency not found"))</f>
        <v>3.5</v>
      </c>
      <c r="K1216" s="184">
        <f t="shared" si="108"/>
        <v>3.5</v>
      </c>
      <c r="L1216" s="184">
        <f>IF(C1216="MTS", B1216, B1216 * IFERROR(VLOOKUP(C1216, 'QTY_CONVERSIONS '!A:B, 2, FALSE), "Units not  found"))</f>
        <v>0.125</v>
      </c>
      <c r="M1216" s="185">
        <f t="shared" si="109"/>
        <v>437.5</v>
      </c>
      <c r="N1216" s="143" t="str">
        <f>IFERROR(VLOOKUP(D1216, Product_Category!A:B, 2, FALSE), "Uncategorized")</f>
        <v>CMC</v>
      </c>
      <c r="O1216" s="186">
        <f t="shared" si="111"/>
        <v>3500</v>
      </c>
      <c r="P1216" s="185">
        <f t="shared" si="110"/>
        <v>437.5</v>
      </c>
      <c r="Q1216" s="143">
        <v>2023</v>
      </c>
      <c r="R1216" s="143" t="str">
        <f>IFERROR(VLOOKUP(G1216,'SOURCE COMPANY'!A:B, 2, FALSE), "")</f>
        <v>ATTAR GLOBAL</v>
      </c>
      <c r="S1216" s="143" t="str">
        <f>IFERROR(VLOOKUP(H1216,'CUSTOMER NAME'!A:B, 2, FALSE), "")</f>
        <v>KAMPALA PHARMA</v>
      </c>
    </row>
    <row r="1217" spans="1:19">
      <c r="A1217" s="87" t="s">
        <v>1485</v>
      </c>
      <c r="B1217" s="87">
        <v>125</v>
      </c>
      <c r="C1217" s="87" t="s">
        <v>7</v>
      </c>
      <c r="D1217" s="87" t="s">
        <v>633</v>
      </c>
      <c r="E1217" s="42">
        <v>3.5</v>
      </c>
      <c r="F1217" s="87" t="s">
        <v>9</v>
      </c>
      <c r="G1217" s="192" t="s">
        <v>642</v>
      </c>
      <c r="H1217" s="87" t="s">
        <v>1486</v>
      </c>
      <c r="I1217" s="183" t="str">
        <f>I1216</f>
        <v>Jan</v>
      </c>
      <c r="J1217" s="184">
        <f>IF(F1217="USD", E1217, E1217 * IFERROR(VLOOKUP(F1217, EXCHANGE_RATE!A:B, 2, FALSE), "Currency not found"))</f>
        <v>3.5</v>
      </c>
      <c r="K1217" s="184">
        <f t="shared" si="108"/>
        <v>3.5</v>
      </c>
      <c r="L1217" s="184">
        <f>IF(C1217="MTS", B1217, B1217 * IFERROR(VLOOKUP(C1217, 'QTY_CONVERSIONS '!A:B, 2, FALSE), "Units not  found"))</f>
        <v>0.125</v>
      </c>
      <c r="M1217" s="185">
        <f t="shared" si="109"/>
        <v>437.5</v>
      </c>
      <c r="N1217" s="143" t="str">
        <f>IFERROR(VLOOKUP(D1217, Product_Category!A:B, 2, FALSE), "Uncategorized")</f>
        <v>CMC</v>
      </c>
      <c r="O1217" s="186">
        <f t="shared" si="111"/>
        <v>3500</v>
      </c>
      <c r="P1217" s="185">
        <f t="shared" si="110"/>
        <v>437.5</v>
      </c>
      <c r="Q1217" s="143">
        <v>2023</v>
      </c>
      <c r="R1217" s="143" t="str">
        <f>IFERROR(VLOOKUP(G1217,'SOURCE COMPANY'!A:B, 2, FALSE), "")</f>
        <v>ATTAR GLOBAL</v>
      </c>
      <c r="S1217" s="143" t="str">
        <f>IFERROR(VLOOKUP(H1217,'CUSTOMER NAME'!A:B, 2, FALSE), "")</f>
        <v>KAMPALA PHARMA</v>
      </c>
    </row>
    <row r="1218" spans="1:19">
      <c r="A1218" s="192" t="s">
        <v>172</v>
      </c>
      <c r="B1218" s="192">
        <v>20000</v>
      </c>
      <c r="C1218" s="192" t="s">
        <v>7</v>
      </c>
      <c r="D1218" s="192" t="s">
        <v>2934</v>
      </c>
      <c r="E1218" s="192">
        <v>9.58</v>
      </c>
      <c r="F1218" s="192" t="s">
        <v>9</v>
      </c>
      <c r="G1218" s="192" t="s">
        <v>59</v>
      </c>
      <c r="H1218" s="192" t="s">
        <v>305</v>
      </c>
      <c r="I1218" s="187" t="s">
        <v>2670</v>
      </c>
      <c r="J1218" s="184">
        <f>IF(F1218="USD", E1218, E1218 * IFERROR(VLOOKUP(F1218, EXCHANGE_RATE!A:B, 2, FALSE), "Currency not found"))</f>
        <v>9.58</v>
      </c>
      <c r="K1218" s="184">
        <f t="shared" ref="K1218:K1281" si="114">ROUNDUP(J1218,2)</f>
        <v>9.58</v>
      </c>
      <c r="L1218" s="184">
        <f>IF(C1218="MTS", B1218, B1218 * IFERROR(VLOOKUP(C1218, 'QTY_CONVERSIONS '!A:B, 2, FALSE), "Units not  found"))</f>
        <v>20</v>
      </c>
      <c r="M1218" s="185">
        <f t="shared" ref="M1218:M1281" si="115">B1218*K1218</f>
        <v>191600</v>
      </c>
      <c r="N1218" s="143" t="str">
        <f>IFERROR(VLOOKUP(D1218, Product_Category!A:B, 2, FALSE), "Uncategorized")</f>
        <v>CMC</v>
      </c>
      <c r="O1218" s="186">
        <f t="shared" si="111"/>
        <v>9580</v>
      </c>
      <c r="P1218" s="185">
        <f t="shared" ref="P1218:P1281" si="116">L1218*O1218</f>
        <v>191600</v>
      </c>
      <c r="Q1218" s="143">
        <v>2023</v>
      </c>
      <c r="R1218" s="143" t="str">
        <f>IFERROR(VLOOKUP(G1218,'SOURCE COMPANY'!A:B, 2, FALSE), "")</f>
        <v>JRS PHARMA</v>
      </c>
      <c r="S1218" s="143" t="str">
        <f>IFERROR(VLOOKUP(H1218,'CUSTOMER NAME'!A:B, 2, FALSE), "")</f>
        <v>JRS PHARMA LP</v>
      </c>
    </row>
    <row r="1219" spans="1:19">
      <c r="A1219" s="192" t="s">
        <v>172</v>
      </c>
      <c r="B1219" s="192">
        <v>4000</v>
      </c>
      <c r="C1219" s="192" t="s">
        <v>7</v>
      </c>
      <c r="D1219" s="192" t="s">
        <v>2934</v>
      </c>
      <c r="E1219" s="192">
        <v>10.72</v>
      </c>
      <c r="F1219" s="192" t="s">
        <v>9</v>
      </c>
      <c r="G1219" s="192" t="s">
        <v>59</v>
      </c>
      <c r="H1219" s="192" t="s">
        <v>305</v>
      </c>
      <c r="I1219" s="187" t="s">
        <v>2670</v>
      </c>
      <c r="J1219" s="184">
        <f>IF(F1219="USD", E1219, E1219 * IFERROR(VLOOKUP(F1219, EXCHANGE_RATE!A:B, 2, FALSE), "Currency not found"))</f>
        <v>10.72</v>
      </c>
      <c r="K1219" s="184">
        <f t="shared" si="114"/>
        <v>10.72</v>
      </c>
      <c r="L1219" s="184">
        <f>IF(C1219="MTS", B1219, B1219 * IFERROR(VLOOKUP(C1219, 'QTY_CONVERSIONS '!A:B, 2, FALSE), "Units not  found"))</f>
        <v>4</v>
      </c>
      <c r="M1219" s="185">
        <f t="shared" si="115"/>
        <v>42880</v>
      </c>
      <c r="N1219" s="143" t="str">
        <f>IFERROR(VLOOKUP(D1219, Product_Category!A:B, 2, FALSE), "Uncategorized")</f>
        <v>CMC</v>
      </c>
      <c r="O1219" s="186">
        <f t="shared" ref="O1219:O1282" si="117">K1219*1000</f>
        <v>10720</v>
      </c>
      <c r="P1219" s="185">
        <f t="shared" si="116"/>
        <v>42880</v>
      </c>
      <c r="Q1219" s="143">
        <v>2023</v>
      </c>
      <c r="R1219" s="143" t="str">
        <f>IFERROR(VLOOKUP(G1219,'SOURCE COMPANY'!A:B, 2, FALSE), "")</f>
        <v>JRS PHARMA</v>
      </c>
      <c r="S1219" s="143" t="str">
        <f>IFERROR(VLOOKUP(H1219,'CUSTOMER NAME'!A:B, 2, FALSE), "")</f>
        <v>JRS PHARMA LP</v>
      </c>
    </row>
    <row r="1220" spans="1:19">
      <c r="A1220" s="192" t="s">
        <v>172</v>
      </c>
      <c r="B1220" s="192">
        <v>16000</v>
      </c>
      <c r="C1220" s="192" t="s">
        <v>7</v>
      </c>
      <c r="D1220" s="192" t="s">
        <v>2934</v>
      </c>
      <c r="E1220" s="192">
        <v>9.58</v>
      </c>
      <c r="F1220" s="192" t="s">
        <v>9</v>
      </c>
      <c r="G1220" s="192" t="s">
        <v>59</v>
      </c>
      <c r="H1220" s="192" t="s">
        <v>305</v>
      </c>
      <c r="I1220" s="187" t="s">
        <v>2670</v>
      </c>
      <c r="J1220" s="184">
        <f>IF(F1220="USD", E1220, E1220 * IFERROR(VLOOKUP(F1220, EXCHANGE_RATE!A:B, 2, FALSE), "Currency not found"))</f>
        <v>9.58</v>
      </c>
      <c r="K1220" s="184">
        <f t="shared" si="114"/>
        <v>9.58</v>
      </c>
      <c r="L1220" s="184">
        <f>IF(C1220="MTS", B1220, B1220 * IFERROR(VLOOKUP(C1220, 'QTY_CONVERSIONS '!A:B, 2, FALSE), "Units not  found"))</f>
        <v>16</v>
      </c>
      <c r="M1220" s="185">
        <f t="shared" si="115"/>
        <v>153280</v>
      </c>
      <c r="N1220" s="143" t="str">
        <f>IFERROR(VLOOKUP(D1220, Product_Category!A:B, 2, FALSE), "Uncategorized")</f>
        <v>CMC</v>
      </c>
      <c r="O1220" s="186">
        <f t="shared" si="117"/>
        <v>9580</v>
      </c>
      <c r="P1220" s="185">
        <f t="shared" si="116"/>
        <v>153280</v>
      </c>
      <c r="Q1220" s="143">
        <v>2023</v>
      </c>
      <c r="R1220" s="143" t="str">
        <f>IFERROR(VLOOKUP(G1220,'SOURCE COMPANY'!A:B, 2, FALSE), "")</f>
        <v>JRS PHARMA</v>
      </c>
      <c r="S1220" s="143" t="str">
        <f>IFERROR(VLOOKUP(H1220,'CUSTOMER NAME'!A:B, 2, FALSE), "")</f>
        <v>JRS PHARMA LP</v>
      </c>
    </row>
    <row r="1221" spans="1:19">
      <c r="A1221" s="85" t="s">
        <v>172</v>
      </c>
      <c r="B1221" s="85">
        <v>10000</v>
      </c>
      <c r="C1221" s="85" t="s">
        <v>7</v>
      </c>
      <c r="D1221" s="85" t="s">
        <v>1078</v>
      </c>
      <c r="E1221" s="248">
        <v>2.5699486</v>
      </c>
      <c r="F1221" s="85" t="s">
        <v>9</v>
      </c>
      <c r="G1221" s="192" t="s">
        <v>59</v>
      </c>
      <c r="H1221" s="85" t="s">
        <v>305</v>
      </c>
      <c r="I1221" s="183" t="str">
        <f t="shared" ref="I1221:I1232" si="118">I1220</f>
        <v>August</v>
      </c>
      <c r="J1221" s="184">
        <f>IF(F1221="USD", E1221, E1221 * IFERROR(VLOOKUP(F1221, EXCHANGE_RATE!A:B, 2, FALSE), "Currency not found"))</f>
        <v>2.5699486</v>
      </c>
      <c r="K1221" s="184">
        <f t="shared" si="114"/>
        <v>2.57</v>
      </c>
      <c r="L1221" s="184">
        <f>IF(C1221="MTS", B1221, B1221 * IFERROR(VLOOKUP(C1221, 'QTY_CONVERSIONS '!A:B, 2, FALSE), "Units not  found"))</f>
        <v>10</v>
      </c>
      <c r="M1221" s="185">
        <f t="shared" si="115"/>
        <v>25700</v>
      </c>
      <c r="N1221" s="143" t="str">
        <f>IFERROR(VLOOKUP(D1221, Product_Category!A:B, 2, FALSE), "Uncategorized")</f>
        <v>MCC</v>
      </c>
      <c r="O1221" s="186">
        <f t="shared" si="117"/>
        <v>2570</v>
      </c>
      <c r="P1221" s="185">
        <f t="shared" si="116"/>
        <v>25700</v>
      </c>
      <c r="Q1221" s="143">
        <v>2023</v>
      </c>
      <c r="R1221" s="143" t="str">
        <f>IFERROR(VLOOKUP(G1221,'SOURCE COMPANY'!A:B, 2, FALSE), "")</f>
        <v>JRS PHARMA</v>
      </c>
      <c r="S1221" s="143" t="str">
        <f>IFERROR(VLOOKUP(H1221,'CUSTOMER NAME'!A:B, 2, FALSE), "")</f>
        <v>JRS PHARMA LP</v>
      </c>
    </row>
    <row r="1222" spans="1:19">
      <c r="A1222" s="85" t="s">
        <v>172</v>
      </c>
      <c r="B1222" s="85">
        <v>10000</v>
      </c>
      <c r="C1222" s="85" t="s">
        <v>7</v>
      </c>
      <c r="D1222" s="85" t="s">
        <v>1078</v>
      </c>
      <c r="E1222" s="248">
        <v>2.57</v>
      </c>
      <c r="F1222" s="85" t="s">
        <v>9</v>
      </c>
      <c r="G1222" s="192" t="s">
        <v>59</v>
      </c>
      <c r="H1222" s="85" t="s">
        <v>305</v>
      </c>
      <c r="I1222" s="183" t="str">
        <f t="shared" si="118"/>
        <v>August</v>
      </c>
      <c r="J1222" s="184">
        <f>IF(F1222="USD", E1222, E1222 * IFERROR(VLOOKUP(F1222, EXCHANGE_RATE!A:B, 2, FALSE), "Currency not found"))</f>
        <v>2.57</v>
      </c>
      <c r="K1222" s="184">
        <f t="shared" si="114"/>
        <v>2.57</v>
      </c>
      <c r="L1222" s="184">
        <f>IF(C1222="MTS", B1222, B1222 * IFERROR(VLOOKUP(C1222, 'QTY_CONVERSIONS '!A:B, 2, FALSE), "Units not  found"))</f>
        <v>10</v>
      </c>
      <c r="M1222" s="185">
        <f t="shared" si="115"/>
        <v>25700</v>
      </c>
      <c r="N1222" s="143" t="str">
        <f>IFERROR(VLOOKUP(D1222, Product_Category!A:B, 2, FALSE), "Uncategorized")</f>
        <v>MCC</v>
      </c>
      <c r="O1222" s="186">
        <f t="shared" si="117"/>
        <v>2570</v>
      </c>
      <c r="P1222" s="185">
        <f t="shared" si="116"/>
        <v>25700</v>
      </c>
      <c r="Q1222" s="143">
        <v>2023</v>
      </c>
      <c r="R1222" s="143" t="str">
        <f>IFERROR(VLOOKUP(G1222,'SOURCE COMPANY'!A:B, 2, FALSE), "")</f>
        <v>JRS PHARMA</v>
      </c>
      <c r="S1222" s="143" t="str">
        <f>IFERROR(VLOOKUP(H1222,'CUSTOMER NAME'!A:B, 2, FALSE), "")</f>
        <v>JRS PHARMA LP</v>
      </c>
    </row>
    <row r="1223" spans="1:19">
      <c r="A1223" s="85" t="s">
        <v>172</v>
      </c>
      <c r="B1223" s="85">
        <v>20000</v>
      </c>
      <c r="C1223" s="85" t="s">
        <v>7</v>
      </c>
      <c r="D1223" s="85" t="s">
        <v>555</v>
      </c>
      <c r="E1223" s="248">
        <v>2.57</v>
      </c>
      <c r="F1223" s="85" t="s">
        <v>9</v>
      </c>
      <c r="G1223" s="192" t="s">
        <v>59</v>
      </c>
      <c r="H1223" s="85" t="s">
        <v>305</v>
      </c>
      <c r="I1223" s="183" t="str">
        <f t="shared" si="118"/>
        <v>August</v>
      </c>
      <c r="J1223" s="184">
        <f>IF(F1223="USD", E1223, E1223 * IFERROR(VLOOKUP(F1223, EXCHANGE_RATE!A:B, 2, FALSE), "Currency not found"))</f>
        <v>2.57</v>
      </c>
      <c r="K1223" s="184">
        <f t="shared" si="114"/>
        <v>2.57</v>
      </c>
      <c r="L1223" s="184">
        <f>IF(C1223="MTS", B1223, B1223 * IFERROR(VLOOKUP(C1223, 'QTY_CONVERSIONS '!A:B, 2, FALSE), "Units not  found"))</f>
        <v>20</v>
      </c>
      <c r="M1223" s="185">
        <f t="shared" si="115"/>
        <v>51400</v>
      </c>
      <c r="N1223" s="143" t="str">
        <f>IFERROR(VLOOKUP(D1223, Product_Category!A:B, 2, FALSE), "Uncategorized")</f>
        <v>MCC</v>
      </c>
      <c r="O1223" s="186">
        <f t="shared" si="117"/>
        <v>2570</v>
      </c>
      <c r="P1223" s="185">
        <f t="shared" si="116"/>
        <v>51400</v>
      </c>
      <c r="Q1223" s="143">
        <v>2023</v>
      </c>
      <c r="R1223" s="143" t="str">
        <f>IFERROR(VLOOKUP(G1223,'SOURCE COMPANY'!A:B, 2, FALSE), "")</f>
        <v>JRS PHARMA</v>
      </c>
      <c r="S1223" s="143" t="str">
        <f>IFERROR(VLOOKUP(H1223,'CUSTOMER NAME'!A:B, 2, FALSE), "")</f>
        <v>JRS PHARMA LP</v>
      </c>
    </row>
    <row r="1224" spans="1:19">
      <c r="A1224" s="85" t="s">
        <v>172</v>
      </c>
      <c r="B1224" s="85">
        <v>3000</v>
      </c>
      <c r="C1224" s="85" t="s">
        <v>7</v>
      </c>
      <c r="D1224" s="85" t="s">
        <v>555</v>
      </c>
      <c r="E1224" s="248">
        <v>7.55</v>
      </c>
      <c r="F1224" s="85" t="s">
        <v>9</v>
      </c>
      <c r="G1224" s="192" t="s">
        <v>59</v>
      </c>
      <c r="H1224" s="85" t="s">
        <v>305</v>
      </c>
      <c r="I1224" s="183" t="str">
        <f t="shared" si="118"/>
        <v>August</v>
      </c>
      <c r="J1224" s="184">
        <f>IF(F1224="USD", E1224, E1224 * IFERROR(VLOOKUP(F1224, EXCHANGE_RATE!A:B, 2, FALSE), "Currency not found"))</f>
        <v>7.55</v>
      </c>
      <c r="K1224" s="184">
        <f t="shared" si="114"/>
        <v>7.55</v>
      </c>
      <c r="L1224" s="184">
        <f>IF(C1224="MTS", B1224, B1224 * IFERROR(VLOOKUP(C1224, 'QTY_CONVERSIONS '!A:B, 2, FALSE), "Units not  found"))</f>
        <v>3</v>
      </c>
      <c r="M1224" s="185">
        <f t="shared" si="115"/>
        <v>22650</v>
      </c>
      <c r="N1224" s="143" t="str">
        <f>IFERROR(VLOOKUP(D1224, Product_Category!A:B, 2, FALSE), "Uncategorized")</f>
        <v>MCC</v>
      </c>
      <c r="O1224" s="186">
        <f t="shared" si="117"/>
        <v>7550</v>
      </c>
      <c r="P1224" s="185">
        <f t="shared" si="116"/>
        <v>22650</v>
      </c>
      <c r="Q1224" s="143">
        <v>2023</v>
      </c>
      <c r="R1224" s="143" t="str">
        <f>IFERROR(VLOOKUP(G1224,'SOURCE COMPANY'!A:B, 2, FALSE), "")</f>
        <v>JRS PHARMA</v>
      </c>
      <c r="S1224" s="143" t="str">
        <f>IFERROR(VLOOKUP(H1224,'CUSTOMER NAME'!A:B, 2, FALSE), "")</f>
        <v>JRS PHARMA LP</v>
      </c>
    </row>
    <row r="1225" spans="1:19">
      <c r="A1225" s="85" t="s">
        <v>172</v>
      </c>
      <c r="B1225" s="85">
        <v>3000</v>
      </c>
      <c r="C1225" s="85" t="s">
        <v>7</v>
      </c>
      <c r="D1225" s="85" t="s">
        <v>555</v>
      </c>
      <c r="E1225" s="248">
        <v>7.55</v>
      </c>
      <c r="F1225" s="85" t="s">
        <v>9</v>
      </c>
      <c r="G1225" s="192" t="s">
        <v>59</v>
      </c>
      <c r="H1225" s="85" t="s">
        <v>305</v>
      </c>
      <c r="I1225" s="183" t="str">
        <f t="shared" si="118"/>
        <v>August</v>
      </c>
      <c r="J1225" s="184">
        <f>IF(F1225="USD", E1225, E1225 * IFERROR(VLOOKUP(F1225, EXCHANGE_RATE!A:B, 2, FALSE), "Currency not found"))</f>
        <v>7.55</v>
      </c>
      <c r="K1225" s="184">
        <f t="shared" si="114"/>
        <v>7.55</v>
      </c>
      <c r="L1225" s="184">
        <f>IF(C1225="MTS", B1225, B1225 * IFERROR(VLOOKUP(C1225, 'QTY_CONVERSIONS '!A:B, 2, FALSE), "Units not  found"))</f>
        <v>3</v>
      </c>
      <c r="M1225" s="185">
        <f t="shared" si="115"/>
        <v>22650</v>
      </c>
      <c r="N1225" s="143" t="str">
        <f>IFERROR(VLOOKUP(D1225, Product_Category!A:B, 2, FALSE), "Uncategorized")</f>
        <v>MCC</v>
      </c>
      <c r="O1225" s="186">
        <f t="shared" si="117"/>
        <v>7550</v>
      </c>
      <c r="P1225" s="185">
        <f t="shared" si="116"/>
        <v>22650</v>
      </c>
      <c r="Q1225" s="143">
        <v>2023</v>
      </c>
      <c r="R1225" s="143" t="str">
        <f>IFERROR(VLOOKUP(G1225,'SOURCE COMPANY'!A:B, 2, FALSE), "")</f>
        <v>JRS PHARMA</v>
      </c>
      <c r="S1225" s="143" t="str">
        <f>IFERROR(VLOOKUP(H1225,'CUSTOMER NAME'!A:B, 2, FALSE), "")</f>
        <v>JRS PHARMA LP</v>
      </c>
    </row>
    <row r="1226" spans="1:19">
      <c r="A1226" s="85" t="s">
        <v>172</v>
      </c>
      <c r="B1226" s="85">
        <v>5000</v>
      </c>
      <c r="C1226" s="85" t="s">
        <v>7</v>
      </c>
      <c r="D1226" s="85" t="s">
        <v>555</v>
      </c>
      <c r="E1226" s="248">
        <v>7.55</v>
      </c>
      <c r="F1226" s="85" t="s">
        <v>9</v>
      </c>
      <c r="G1226" s="192" t="s">
        <v>59</v>
      </c>
      <c r="H1226" s="85" t="s">
        <v>305</v>
      </c>
      <c r="I1226" s="183" t="str">
        <f t="shared" si="118"/>
        <v>August</v>
      </c>
      <c r="J1226" s="184">
        <f>IF(F1226="USD", E1226, E1226 * IFERROR(VLOOKUP(F1226, EXCHANGE_RATE!A:B, 2, FALSE), "Currency not found"))</f>
        <v>7.55</v>
      </c>
      <c r="K1226" s="184">
        <f t="shared" si="114"/>
        <v>7.55</v>
      </c>
      <c r="L1226" s="184">
        <f>IF(C1226="MTS", B1226, B1226 * IFERROR(VLOOKUP(C1226, 'QTY_CONVERSIONS '!A:B, 2, FALSE), "Units not  found"))</f>
        <v>5</v>
      </c>
      <c r="M1226" s="185">
        <f t="shared" si="115"/>
        <v>37750</v>
      </c>
      <c r="N1226" s="143" t="str">
        <f>IFERROR(VLOOKUP(D1226, Product_Category!A:B, 2, FALSE), "Uncategorized")</f>
        <v>MCC</v>
      </c>
      <c r="O1226" s="186">
        <f t="shared" si="117"/>
        <v>7550</v>
      </c>
      <c r="P1226" s="185">
        <f t="shared" si="116"/>
        <v>37750</v>
      </c>
      <c r="Q1226" s="143">
        <v>2023</v>
      </c>
      <c r="R1226" s="143" t="str">
        <f>IFERROR(VLOOKUP(G1226,'SOURCE COMPANY'!A:B, 2, FALSE), "")</f>
        <v>JRS PHARMA</v>
      </c>
      <c r="S1226" s="143" t="str">
        <f>IFERROR(VLOOKUP(H1226,'CUSTOMER NAME'!A:B, 2, FALSE), "")</f>
        <v>JRS PHARMA LP</v>
      </c>
    </row>
    <row r="1227" spans="1:19">
      <c r="A1227" s="85" t="s">
        <v>172</v>
      </c>
      <c r="B1227" s="85">
        <v>20000</v>
      </c>
      <c r="C1227" s="85" t="s">
        <v>7</v>
      </c>
      <c r="D1227" s="85" t="s">
        <v>555</v>
      </c>
      <c r="E1227" s="248">
        <v>2.4700000000000002</v>
      </c>
      <c r="F1227" s="85" t="s">
        <v>9</v>
      </c>
      <c r="G1227" s="192" t="s">
        <v>59</v>
      </c>
      <c r="H1227" s="85" t="s">
        <v>305</v>
      </c>
      <c r="I1227" s="183" t="str">
        <f t="shared" si="118"/>
        <v>August</v>
      </c>
      <c r="J1227" s="184">
        <f>IF(F1227="USD", E1227, E1227 * IFERROR(VLOOKUP(F1227, EXCHANGE_RATE!A:B, 2, FALSE), "Currency not found"))</f>
        <v>2.4700000000000002</v>
      </c>
      <c r="K1227" s="184">
        <f t="shared" si="114"/>
        <v>2.4700000000000002</v>
      </c>
      <c r="L1227" s="184">
        <f>IF(C1227="MTS", B1227, B1227 * IFERROR(VLOOKUP(C1227, 'QTY_CONVERSIONS '!A:B, 2, FALSE), "Units not  found"))</f>
        <v>20</v>
      </c>
      <c r="M1227" s="185">
        <f t="shared" si="115"/>
        <v>49400.000000000007</v>
      </c>
      <c r="N1227" s="143" t="str">
        <f>IFERROR(VLOOKUP(D1227, Product_Category!A:B, 2, FALSE), "Uncategorized")</f>
        <v>MCC</v>
      </c>
      <c r="O1227" s="186">
        <f t="shared" si="117"/>
        <v>2470</v>
      </c>
      <c r="P1227" s="185">
        <f t="shared" si="116"/>
        <v>49400</v>
      </c>
      <c r="Q1227" s="143">
        <v>2023</v>
      </c>
      <c r="R1227" s="143" t="str">
        <f>IFERROR(VLOOKUP(G1227,'SOURCE COMPANY'!A:B, 2, FALSE), "")</f>
        <v>JRS PHARMA</v>
      </c>
      <c r="S1227" s="143" t="str">
        <f>IFERROR(VLOOKUP(H1227,'CUSTOMER NAME'!A:B, 2, FALSE), "")</f>
        <v>JRS PHARMA LP</v>
      </c>
    </row>
    <row r="1228" spans="1:19">
      <c r="A1228" s="85" t="s">
        <v>172</v>
      </c>
      <c r="B1228" s="85">
        <v>20000</v>
      </c>
      <c r="C1228" s="85" t="s">
        <v>7</v>
      </c>
      <c r="D1228" s="85" t="s">
        <v>555</v>
      </c>
      <c r="E1228" s="248">
        <v>2.4700000000000002</v>
      </c>
      <c r="F1228" s="85" t="s">
        <v>9</v>
      </c>
      <c r="G1228" s="192" t="s">
        <v>59</v>
      </c>
      <c r="H1228" s="85" t="s">
        <v>305</v>
      </c>
      <c r="I1228" s="183" t="str">
        <f t="shared" si="118"/>
        <v>August</v>
      </c>
      <c r="J1228" s="184">
        <f>IF(F1228="USD", E1228, E1228 * IFERROR(VLOOKUP(F1228, EXCHANGE_RATE!A:B, 2, FALSE), "Currency not found"))</f>
        <v>2.4700000000000002</v>
      </c>
      <c r="K1228" s="184">
        <f t="shared" si="114"/>
        <v>2.4700000000000002</v>
      </c>
      <c r="L1228" s="184">
        <f>IF(C1228="MTS", B1228, B1228 * IFERROR(VLOOKUP(C1228, 'QTY_CONVERSIONS '!A:B, 2, FALSE), "Units not  found"))</f>
        <v>20</v>
      </c>
      <c r="M1228" s="185">
        <f t="shared" si="115"/>
        <v>49400.000000000007</v>
      </c>
      <c r="N1228" s="143" t="str">
        <f>IFERROR(VLOOKUP(D1228, Product_Category!A:B, 2, FALSE), "Uncategorized")</f>
        <v>MCC</v>
      </c>
      <c r="O1228" s="186">
        <f t="shared" si="117"/>
        <v>2470</v>
      </c>
      <c r="P1228" s="185">
        <f t="shared" si="116"/>
        <v>49400</v>
      </c>
      <c r="Q1228" s="143">
        <v>2023</v>
      </c>
      <c r="R1228" s="143" t="str">
        <f>IFERROR(VLOOKUP(G1228,'SOURCE COMPANY'!A:B, 2, FALSE), "")</f>
        <v>JRS PHARMA</v>
      </c>
      <c r="S1228" s="143" t="str">
        <f>IFERROR(VLOOKUP(H1228,'CUSTOMER NAME'!A:B, 2, FALSE), "")</f>
        <v>JRS PHARMA LP</v>
      </c>
    </row>
    <row r="1229" spans="1:19">
      <c r="A1229" s="85" t="s">
        <v>172</v>
      </c>
      <c r="B1229" s="85">
        <v>20000</v>
      </c>
      <c r="C1229" s="85" t="s">
        <v>7</v>
      </c>
      <c r="D1229" s="85" t="s">
        <v>555</v>
      </c>
      <c r="E1229" s="248">
        <v>2.4700000000000002</v>
      </c>
      <c r="F1229" s="85" t="s">
        <v>9</v>
      </c>
      <c r="G1229" s="192" t="s">
        <v>59</v>
      </c>
      <c r="H1229" s="85" t="s">
        <v>305</v>
      </c>
      <c r="I1229" s="183" t="str">
        <f t="shared" si="118"/>
        <v>August</v>
      </c>
      <c r="J1229" s="184">
        <f>IF(F1229="USD", E1229, E1229 * IFERROR(VLOOKUP(F1229, EXCHANGE_RATE!A:B, 2, FALSE), "Currency not found"))</f>
        <v>2.4700000000000002</v>
      </c>
      <c r="K1229" s="184">
        <f t="shared" si="114"/>
        <v>2.4700000000000002</v>
      </c>
      <c r="L1229" s="184">
        <f>IF(C1229="MTS", B1229, B1229 * IFERROR(VLOOKUP(C1229, 'QTY_CONVERSIONS '!A:B, 2, FALSE), "Units not  found"))</f>
        <v>20</v>
      </c>
      <c r="M1229" s="185">
        <f t="shared" si="115"/>
        <v>49400.000000000007</v>
      </c>
      <c r="N1229" s="143" t="str">
        <f>IFERROR(VLOOKUP(D1229, Product_Category!A:B, 2, FALSE), "Uncategorized")</f>
        <v>MCC</v>
      </c>
      <c r="O1229" s="186">
        <f t="shared" si="117"/>
        <v>2470</v>
      </c>
      <c r="P1229" s="185">
        <f t="shared" si="116"/>
        <v>49400</v>
      </c>
      <c r="Q1229" s="143">
        <v>2023</v>
      </c>
      <c r="R1229" s="143" t="str">
        <f>IFERROR(VLOOKUP(G1229,'SOURCE COMPANY'!A:B, 2, FALSE), "")</f>
        <v>JRS PHARMA</v>
      </c>
      <c r="S1229" s="143" t="str">
        <f>IFERROR(VLOOKUP(H1229,'CUSTOMER NAME'!A:B, 2, FALSE), "")</f>
        <v>JRS PHARMA LP</v>
      </c>
    </row>
    <row r="1230" spans="1:19">
      <c r="A1230" s="85" t="s">
        <v>172</v>
      </c>
      <c r="B1230" s="85">
        <v>20000</v>
      </c>
      <c r="C1230" s="85" t="s">
        <v>7</v>
      </c>
      <c r="D1230" s="85" t="s">
        <v>555</v>
      </c>
      <c r="E1230" s="248">
        <v>2.57</v>
      </c>
      <c r="F1230" s="85" t="s">
        <v>9</v>
      </c>
      <c r="G1230" s="192" t="s">
        <v>59</v>
      </c>
      <c r="H1230" s="85" t="s">
        <v>305</v>
      </c>
      <c r="I1230" s="183" t="str">
        <f t="shared" si="118"/>
        <v>August</v>
      </c>
      <c r="J1230" s="184">
        <f>IF(F1230="USD", E1230, E1230 * IFERROR(VLOOKUP(F1230, EXCHANGE_RATE!A:B, 2, FALSE), "Currency not found"))</f>
        <v>2.57</v>
      </c>
      <c r="K1230" s="184">
        <f t="shared" si="114"/>
        <v>2.57</v>
      </c>
      <c r="L1230" s="184">
        <f>IF(C1230="MTS", B1230, B1230 * IFERROR(VLOOKUP(C1230, 'QTY_CONVERSIONS '!A:B, 2, FALSE), "Units not  found"))</f>
        <v>20</v>
      </c>
      <c r="M1230" s="185">
        <f t="shared" si="115"/>
        <v>51400</v>
      </c>
      <c r="N1230" s="143" t="str">
        <f>IFERROR(VLOOKUP(D1230, Product_Category!A:B, 2, FALSE), "Uncategorized")</f>
        <v>MCC</v>
      </c>
      <c r="O1230" s="186">
        <f t="shared" si="117"/>
        <v>2570</v>
      </c>
      <c r="P1230" s="185">
        <f t="shared" si="116"/>
        <v>51400</v>
      </c>
      <c r="Q1230" s="143">
        <v>2023</v>
      </c>
      <c r="R1230" s="143" t="str">
        <f>IFERROR(VLOOKUP(G1230,'SOURCE COMPANY'!A:B, 2, FALSE), "")</f>
        <v>JRS PHARMA</v>
      </c>
      <c r="S1230" s="143" t="str">
        <f>IFERROR(VLOOKUP(H1230,'CUSTOMER NAME'!A:B, 2, FALSE), "")</f>
        <v>JRS PHARMA LP</v>
      </c>
    </row>
    <row r="1231" spans="1:19">
      <c r="A1231" s="88" t="s">
        <v>172</v>
      </c>
      <c r="B1231" s="88">
        <v>40000</v>
      </c>
      <c r="C1231" s="88" t="s">
        <v>7</v>
      </c>
      <c r="D1231" s="88" t="s">
        <v>1097</v>
      </c>
      <c r="E1231" s="249">
        <v>2.7</v>
      </c>
      <c r="F1231" s="88" t="s">
        <v>9</v>
      </c>
      <c r="G1231" s="192" t="s">
        <v>59</v>
      </c>
      <c r="H1231" s="88" t="s">
        <v>305</v>
      </c>
      <c r="I1231" s="183" t="str">
        <f t="shared" si="118"/>
        <v>August</v>
      </c>
      <c r="J1231" s="184">
        <f>IF(F1231="USD", E1231, E1231 * IFERROR(VLOOKUP(F1231, EXCHANGE_RATE!A:B, 2, FALSE), "Currency not found"))</f>
        <v>2.7</v>
      </c>
      <c r="K1231" s="184">
        <f t="shared" si="114"/>
        <v>2.7</v>
      </c>
      <c r="L1231" s="184">
        <f>IF(C1231="MTS", B1231, B1231 * IFERROR(VLOOKUP(C1231, 'QTY_CONVERSIONS '!A:B, 2, FALSE), "Units not  found"))</f>
        <v>40</v>
      </c>
      <c r="M1231" s="185">
        <f t="shared" si="115"/>
        <v>108000</v>
      </c>
      <c r="N1231" s="143" t="str">
        <f>IFERROR(VLOOKUP(D1231, Product_Category!A:B, 2, FALSE), "Uncategorized")</f>
        <v>MCC</v>
      </c>
      <c r="O1231" s="186">
        <f t="shared" si="117"/>
        <v>2700</v>
      </c>
      <c r="P1231" s="185">
        <f t="shared" si="116"/>
        <v>108000</v>
      </c>
      <c r="Q1231" s="143">
        <v>2023</v>
      </c>
      <c r="R1231" s="143" t="str">
        <f>IFERROR(VLOOKUP(G1231,'SOURCE COMPANY'!A:B, 2, FALSE), "")</f>
        <v>JRS PHARMA</v>
      </c>
      <c r="S1231" s="143" t="str">
        <f>IFERROR(VLOOKUP(H1231,'CUSTOMER NAME'!A:B, 2, FALSE), "")</f>
        <v>JRS PHARMA LP</v>
      </c>
    </row>
    <row r="1232" spans="1:19">
      <c r="A1232" s="87" t="s">
        <v>172</v>
      </c>
      <c r="B1232" s="87">
        <v>60000</v>
      </c>
      <c r="C1232" s="87" t="s">
        <v>7</v>
      </c>
      <c r="D1232" s="87" t="s">
        <v>1097</v>
      </c>
      <c r="E1232" s="248">
        <v>2.7</v>
      </c>
      <c r="F1232" s="87" t="s">
        <v>9</v>
      </c>
      <c r="G1232" s="192" t="s">
        <v>59</v>
      </c>
      <c r="H1232" s="87" t="s">
        <v>305</v>
      </c>
      <c r="I1232" s="183" t="str">
        <f t="shared" si="118"/>
        <v>August</v>
      </c>
      <c r="J1232" s="184">
        <f>IF(F1232="USD", E1232, E1232 * IFERROR(VLOOKUP(F1232, EXCHANGE_RATE!A:B, 2, FALSE), "Currency not found"))</f>
        <v>2.7</v>
      </c>
      <c r="K1232" s="184">
        <f t="shared" si="114"/>
        <v>2.7</v>
      </c>
      <c r="L1232" s="184">
        <f>IF(C1232="MTS", B1232, B1232 * IFERROR(VLOOKUP(C1232, 'QTY_CONVERSIONS '!A:B, 2, FALSE), "Units not  found"))</f>
        <v>60</v>
      </c>
      <c r="M1232" s="185">
        <f t="shared" si="115"/>
        <v>162000</v>
      </c>
      <c r="N1232" s="143" t="str">
        <f>IFERROR(VLOOKUP(D1232, Product_Category!A:B, 2, FALSE), "Uncategorized")</f>
        <v>MCC</v>
      </c>
      <c r="O1232" s="186">
        <f t="shared" si="117"/>
        <v>2700</v>
      </c>
      <c r="P1232" s="185">
        <f t="shared" si="116"/>
        <v>162000</v>
      </c>
      <c r="Q1232" s="143">
        <v>2023</v>
      </c>
      <c r="R1232" s="143" t="str">
        <f>IFERROR(VLOOKUP(G1232,'SOURCE COMPANY'!A:B, 2, FALSE), "")</f>
        <v>JRS PHARMA</v>
      </c>
      <c r="S1232" s="143" t="str">
        <f>IFERROR(VLOOKUP(H1232,'CUSTOMER NAME'!A:B, 2, FALSE), "")</f>
        <v>JRS PHARMA LP</v>
      </c>
    </row>
    <row r="1233" spans="1:19">
      <c r="A1233" s="192" t="s">
        <v>172</v>
      </c>
      <c r="B1233" s="192">
        <v>40000</v>
      </c>
      <c r="C1233" s="192" t="s">
        <v>7</v>
      </c>
      <c r="D1233" s="192" t="s">
        <v>3063</v>
      </c>
      <c r="E1233" s="192">
        <v>2.73</v>
      </c>
      <c r="F1233" s="192" t="s">
        <v>9</v>
      </c>
      <c r="G1233" s="192" t="s">
        <v>59</v>
      </c>
      <c r="H1233" s="192" t="s">
        <v>305</v>
      </c>
      <c r="I1233" s="187" t="s">
        <v>3893</v>
      </c>
      <c r="J1233" s="184">
        <f>IF(F1233="USD", E1233, E1233 * IFERROR(VLOOKUP(F1233, EXCHANGE_RATE!A:B, 2, FALSE), "Currency not found"))</f>
        <v>2.73</v>
      </c>
      <c r="K1233" s="184">
        <f t="shared" si="114"/>
        <v>2.73</v>
      </c>
      <c r="L1233" s="184">
        <f>IF(C1233="MTS", B1233, B1233 * IFERROR(VLOOKUP(C1233, 'QTY_CONVERSIONS '!A:B, 2, FALSE), "Units not  found"))</f>
        <v>40</v>
      </c>
      <c r="M1233" s="185">
        <f t="shared" si="115"/>
        <v>109200</v>
      </c>
      <c r="N1233" s="143" t="str">
        <f>IFERROR(VLOOKUP(D1233, Product_Category!A:B, 2, FALSE), "Uncategorized")</f>
        <v>MCC</v>
      </c>
      <c r="O1233" s="186">
        <f t="shared" si="117"/>
        <v>2730</v>
      </c>
      <c r="P1233" s="185">
        <f t="shared" si="116"/>
        <v>109200</v>
      </c>
      <c r="Q1233" s="143">
        <v>2023</v>
      </c>
      <c r="R1233" s="143" t="str">
        <f>IFERROR(VLOOKUP(G1233,'SOURCE COMPANY'!A:B, 2, FALSE), "")</f>
        <v>JRS PHARMA</v>
      </c>
      <c r="S1233" s="143" t="str">
        <f>IFERROR(VLOOKUP(H1233,'CUSTOMER NAME'!A:B, 2, FALSE), "")</f>
        <v>JRS PHARMA LP</v>
      </c>
    </row>
    <row r="1234" spans="1:19">
      <c r="A1234" s="191" t="s">
        <v>172</v>
      </c>
      <c r="B1234" s="191">
        <v>16000</v>
      </c>
      <c r="C1234" s="191" t="s">
        <v>7</v>
      </c>
      <c r="D1234" s="191" t="s">
        <v>3432</v>
      </c>
      <c r="E1234" s="191">
        <v>9.6300000000000008</v>
      </c>
      <c r="F1234" s="191" t="s">
        <v>9</v>
      </c>
      <c r="G1234" s="192" t="s">
        <v>59</v>
      </c>
      <c r="H1234" s="191" t="s">
        <v>305</v>
      </c>
      <c r="I1234" s="187" t="s">
        <v>3389</v>
      </c>
      <c r="J1234" s="184">
        <f>IF(F1234="USD", E1234, E1234 * IFERROR(VLOOKUP(F1234, EXCHANGE_RATE!A:B, 2, FALSE), "Currency not found"))</f>
        <v>9.6300000000000008</v>
      </c>
      <c r="K1234" s="184">
        <f t="shared" si="114"/>
        <v>9.6300000000000008</v>
      </c>
      <c r="L1234" s="184">
        <f>IF(C1234="MTS", B1234, B1234 * IFERROR(VLOOKUP(C1234, 'QTY_CONVERSIONS '!A:B, 2, FALSE), "Units not  found"))</f>
        <v>16</v>
      </c>
      <c r="M1234" s="185">
        <f t="shared" si="115"/>
        <v>154080</v>
      </c>
      <c r="N1234" s="143" t="str">
        <f>IFERROR(VLOOKUP(D1234, Product_Category!A:B, 2, FALSE), "Uncategorized")</f>
        <v>CROSCARMELLOSE SODIUM</v>
      </c>
      <c r="O1234" s="186">
        <f t="shared" si="117"/>
        <v>9630</v>
      </c>
      <c r="P1234" s="185">
        <f t="shared" si="116"/>
        <v>154080</v>
      </c>
      <c r="Q1234" s="143">
        <v>2023</v>
      </c>
      <c r="R1234" s="143" t="str">
        <f>IFERROR(VLOOKUP(G1234,'SOURCE COMPANY'!A:B, 2, FALSE), "")</f>
        <v>JRS PHARMA</v>
      </c>
      <c r="S1234" s="143" t="str">
        <f>IFERROR(VLOOKUP(H1234,'CUSTOMER NAME'!A:B, 2, FALSE), "")</f>
        <v>JRS PHARMA LP</v>
      </c>
    </row>
    <row r="1235" spans="1:19">
      <c r="A1235" s="191" t="s">
        <v>172</v>
      </c>
      <c r="B1235" s="191">
        <v>4000</v>
      </c>
      <c r="C1235" s="191" t="s">
        <v>7</v>
      </c>
      <c r="D1235" s="191" t="s">
        <v>3432</v>
      </c>
      <c r="E1235" s="191">
        <v>10.72</v>
      </c>
      <c r="F1235" s="191" t="s">
        <v>9</v>
      </c>
      <c r="G1235" s="192" t="s">
        <v>59</v>
      </c>
      <c r="H1235" s="191" t="s">
        <v>305</v>
      </c>
      <c r="I1235" s="187" t="s">
        <v>3389</v>
      </c>
      <c r="J1235" s="184">
        <f>IF(F1235="USD", E1235, E1235 * IFERROR(VLOOKUP(F1235, EXCHANGE_RATE!A:B, 2, FALSE), "Currency not found"))</f>
        <v>10.72</v>
      </c>
      <c r="K1235" s="184">
        <f t="shared" si="114"/>
        <v>10.72</v>
      </c>
      <c r="L1235" s="184">
        <f>IF(C1235="MTS", B1235, B1235 * IFERROR(VLOOKUP(C1235, 'QTY_CONVERSIONS '!A:B, 2, FALSE), "Units not  found"))</f>
        <v>4</v>
      </c>
      <c r="M1235" s="185">
        <f t="shared" si="115"/>
        <v>42880</v>
      </c>
      <c r="N1235" s="143" t="str">
        <f>IFERROR(VLOOKUP(D1235, Product_Category!A:B, 2, FALSE), "Uncategorized")</f>
        <v>CROSCARMELLOSE SODIUM</v>
      </c>
      <c r="O1235" s="186">
        <f t="shared" si="117"/>
        <v>10720</v>
      </c>
      <c r="P1235" s="185">
        <f t="shared" si="116"/>
        <v>42880</v>
      </c>
      <c r="Q1235" s="143">
        <v>2023</v>
      </c>
      <c r="R1235" s="143" t="str">
        <f>IFERROR(VLOOKUP(G1235,'SOURCE COMPANY'!A:B, 2, FALSE), "")</f>
        <v>JRS PHARMA</v>
      </c>
      <c r="S1235" s="143" t="str">
        <f>IFERROR(VLOOKUP(H1235,'CUSTOMER NAME'!A:B, 2, FALSE), "")</f>
        <v>JRS PHARMA LP</v>
      </c>
    </row>
    <row r="1236" spans="1:19">
      <c r="A1236" s="191" t="s">
        <v>172</v>
      </c>
      <c r="B1236" s="191">
        <v>20000</v>
      </c>
      <c r="C1236" s="191" t="s">
        <v>7</v>
      </c>
      <c r="D1236" s="191" t="s">
        <v>3050</v>
      </c>
      <c r="E1236" s="191">
        <v>2.74</v>
      </c>
      <c r="F1236" s="191" t="s">
        <v>9</v>
      </c>
      <c r="G1236" s="192" t="s">
        <v>59</v>
      </c>
      <c r="H1236" s="191" t="s">
        <v>305</v>
      </c>
      <c r="I1236" s="187" t="s">
        <v>3389</v>
      </c>
      <c r="J1236" s="184">
        <f>IF(F1236="USD", E1236, E1236 * IFERROR(VLOOKUP(F1236, EXCHANGE_RATE!A:B, 2, FALSE), "Currency not found"))</f>
        <v>2.74</v>
      </c>
      <c r="K1236" s="184">
        <f t="shared" si="114"/>
        <v>2.74</v>
      </c>
      <c r="L1236" s="184">
        <f>IF(C1236="MTS", B1236, B1236 * IFERROR(VLOOKUP(C1236, 'QTY_CONVERSIONS '!A:B, 2, FALSE), "Units not  found"))</f>
        <v>20</v>
      </c>
      <c r="M1236" s="185">
        <f t="shared" si="115"/>
        <v>54800.000000000007</v>
      </c>
      <c r="N1236" s="143" t="str">
        <f>IFERROR(VLOOKUP(D1236, Product_Category!A:B, 2, FALSE), "Uncategorized")</f>
        <v>MCC</v>
      </c>
      <c r="O1236" s="186">
        <f t="shared" si="117"/>
        <v>2740</v>
      </c>
      <c r="P1236" s="185">
        <f t="shared" si="116"/>
        <v>54800</v>
      </c>
      <c r="Q1236" s="143">
        <v>2023</v>
      </c>
      <c r="R1236" s="143" t="str">
        <f>IFERROR(VLOOKUP(G1236,'SOURCE COMPANY'!A:B, 2, FALSE), "")</f>
        <v>JRS PHARMA</v>
      </c>
      <c r="S1236" s="143" t="str">
        <f>IFERROR(VLOOKUP(H1236,'CUSTOMER NAME'!A:B, 2, FALSE), "")</f>
        <v>JRS PHARMA LP</v>
      </c>
    </row>
    <row r="1237" spans="1:19">
      <c r="A1237" s="191" t="s">
        <v>988</v>
      </c>
      <c r="B1237" s="191">
        <v>2000</v>
      </c>
      <c r="C1237" s="191" t="s">
        <v>7</v>
      </c>
      <c r="D1237" s="191" t="s">
        <v>3048</v>
      </c>
      <c r="E1237" s="191">
        <v>4</v>
      </c>
      <c r="F1237" s="191" t="s">
        <v>9</v>
      </c>
      <c r="G1237" s="192" t="s">
        <v>870</v>
      </c>
      <c r="H1237" s="191" t="s">
        <v>3516</v>
      </c>
      <c r="I1237" s="187" t="s">
        <v>3389</v>
      </c>
      <c r="J1237" s="184">
        <f>IF(F1237="USD", E1237, E1237 * IFERROR(VLOOKUP(F1237, EXCHANGE_RATE!A:B, 2, FALSE), "Currency not found"))</f>
        <v>4</v>
      </c>
      <c r="K1237" s="184">
        <f t="shared" si="114"/>
        <v>4</v>
      </c>
      <c r="L1237" s="184">
        <f>IF(C1237="MTS", B1237, B1237 * IFERROR(VLOOKUP(C1237, 'QTY_CONVERSIONS '!A:B, 2, FALSE), "Units not  found"))</f>
        <v>2</v>
      </c>
      <c r="M1237" s="185">
        <f t="shared" si="115"/>
        <v>8000</v>
      </c>
      <c r="N1237" s="143" t="str">
        <f>IFERROR(VLOOKUP(D1237, Product_Category!A:B, 2, FALSE), "Uncategorized")</f>
        <v>CROSCARMELLOSE SODIUM</v>
      </c>
      <c r="O1237" s="186">
        <f t="shared" si="117"/>
        <v>4000</v>
      </c>
      <c r="P1237" s="185">
        <f t="shared" si="116"/>
        <v>8000</v>
      </c>
      <c r="Q1237" s="143">
        <v>2023</v>
      </c>
      <c r="R1237" s="143" t="str">
        <f>IFERROR(VLOOKUP(G1237,'SOURCE COMPANY'!A:B, 2, FALSE), "")</f>
        <v>PADMASHREE ENTERPRISE</v>
      </c>
      <c r="S1237" s="143" t="str">
        <f>IFERROR(VLOOKUP(H1237,'CUSTOMER NAME'!A:B, 2, FALSE), "")</f>
        <v>JS BANK</v>
      </c>
    </row>
    <row r="1238" spans="1:19">
      <c r="A1238" s="191" t="s">
        <v>988</v>
      </c>
      <c r="B1238" s="191">
        <v>1500</v>
      </c>
      <c r="C1238" s="191" t="s">
        <v>7</v>
      </c>
      <c r="D1238" s="191" t="s">
        <v>769</v>
      </c>
      <c r="E1238" s="191">
        <v>2</v>
      </c>
      <c r="F1238" s="191" t="s">
        <v>9</v>
      </c>
      <c r="G1238" s="192" t="s">
        <v>870</v>
      </c>
      <c r="H1238" s="191" t="s">
        <v>3516</v>
      </c>
      <c r="I1238" s="187" t="s">
        <v>3389</v>
      </c>
      <c r="J1238" s="184">
        <f>IF(F1238="USD", E1238, E1238 * IFERROR(VLOOKUP(F1238, EXCHANGE_RATE!A:B, 2, FALSE), "Currency not found"))</f>
        <v>2</v>
      </c>
      <c r="K1238" s="184">
        <f t="shared" si="114"/>
        <v>2</v>
      </c>
      <c r="L1238" s="184">
        <f>IF(C1238="MTS", B1238, B1238 * IFERROR(VLOOKUP(C1238, 'QTY_CONVERSIONS '!A:B, 2, FALSE), "Units not  found"))</f>
        <v>1.5</v>
      </c>
      <c r="M1238" s="185">
        <f t="shared" si="115"/>
        <v>3000</v>
      </c>
      <c r="N1238" s="143" t="str">
        <f>IFERROR(VLOOKUP(D1238, Product_Category!A:B, 2, FALSE), "Uncategorized")</f>
        <v>MCC</v>
      </c>
      <c r="O1238" s="186">
        <f t="shared" si="117"/>
        <v>2000</v>
      </c>
      <c r="P1238" s="185">
        <f t="shared" si="116"/>
        <v>3000</v>
      </c>
      <c r="Q1238" s="143">
        <v>2023</v>
      </c>
      <c r="R1238" s="143" t="str">
        <f>IFERROR(VLOOKUP(G1238,'SOURCE COMPANY'!A:B, 2, FALSE), "")</f>
        <v>PADMASHREE ENTERPRISE</v>
      </c>
      <c r="S1238" s="143" t="str">
        <f>IFERROR(VLOOKUP(H1238,'CUSTOMER NAME'!A:B, 2, FALSE), "")</f>
        <v>JS BANK</v>
      </c>
    </row>
    <row r="1239" spans="1:19">
      <c r="A1239" s="191" t="s">
        <v>988</v>
      </c>
      <c r="B1239" s="191">
        <v>1500</v>
      </c>
      <c r="C1239" s="191" t="s">
        <v>7</v>
      </c>
      <c r="D1239" s="191" t="s">
        <v>721</v>
      </c>
      <c r="E1239" s="191">
        <v>2.2999999999999998</v>
      </c>
      <c r="F1239" s="191" t="s">
        <v>9</v>
      </c>
      <c r="G1239" s="192" t="s">
        <v>870</v>
      </c>
      <c r="H1239" s="191" t="s">
        <v>3516</v>
      </c>
      <c r="I1239" s="187" t="s">
        <v>3389</v>
      </c>
      <c r="J1239" s="184">
        <f>IF(F1239="USD", E1239, E1239 * IFERROR(VLOOKUP(F1239, EXCHANGE_RATE!A:B, 2, FALSE), "Currency not found"))</f>
        <v>2.2999999999999998</v>
      </c>
      <c r="K1239" s="184">
        <f t="shared" si="114"/>
        <v>2.2999999999999998</v>
      </c>
      <c r="L1239" s="184">
        <f>IF(C1239="MTS", B1239, B1239 * IFERROR(VLOOKUP(C1239, 'QTY_CONVERSIONS '!A:B, 2, FALSE), "Units not  found"))</f>
        <v>1.5</v>
      </c>
      <c r="M1239" s="185">
        <f t="shared" si="115"/>
        <v>3449.9999999999995</v>
      </c>
      <c r="N1239" s="143" t="str">
        <f>IFERROR(VLOOKUP(D1239, Product_Category!A:B, 2, FALSE), "Uncategorized")</f>
        <v>MCC</v>
      </c>
      <c r="O1239" s="186">
        <f t="shared" si="117"/>
        <v>2300</v>
      </c>
      <c r="P1239" s="185">
        <f t="shared" si="116"/>
        <v>3450</v>
      </c>
      <c r="Q1239" s="143">
        <v>2023</v>
      </c>
      <c r="R1239" s="143" t="str">
        <f>IFERROR(VLOOKUP(G1239,'SOURCE COMPANY'!A:B, 2, FALSE), "")</f>
        <v>PADMASHREE ENTERPRISE</v>
      </c>
      <c r="S1239" s="143" t="str">
        <f>IFERROR(VLOOKUP(H1239,'CUSTOMER NAME'!A:B, 2, FALSE), "")</f>
        <v>JS BANK</v>
      </c>
    </row>
    <row r="1240" spans="1:19">
      <c r="A1240" s="191" t="s">
        <v>988</v>
      </c>
      <c r="B1240" s="191">
        <v>200</v>
      </c>
      <c r="C1240" s="191" t="s">
        <v>7</v>
      </c>
      <c r="D1240" s="191" t="s">
        <v>1029</v>
      </c>
      <c r="E1240" s="191">
        <v>6.6</v>
      </c>
      <c r="F1240" s="191" t="s">
        <v>9</v>
      </c>
      <c r="G1240" s="192" t="s">
        <v>870</v>
      </c>
      <c r="H1240" s="191" t="s">
        <v>3516</v>
      </c>
      <c r="I1240" s="187" t="s">
        <v>3389</v>
      </c>
      <c r="J1240" s="184">
        <f>IF(F1240="USD", E1240, E1240 * IFERROR(VLOOKUP(F1240, EXCHANGE_RATE!A:B, 2, FALSE), "Currency not found"))</f>
        <v>6.6</v>
      </c>
      <c r="K1240" s="184">
        <f t="shared" si="114"/>
        <v>6.6</v>
      </c>
      <c r="L1240" s="184">
        <f>IF(C1240="MTS", B1240, B1240 * IFERROR(VLOOKUP(C1240, 'QTY_CONVERSIONS '!A:B, 2, FALSE), "Units not  found"))</f>
        <v>0.2</v>
      </c>
      <c r="M1240" s="185">
        <f t="shared" si="115"/>
        <v>1320</v>
      </c>
      <c r="N1240" s="143" t="str">
        <f>IFERROR(VLOOKUP(D1240, Product_Category!A:B, 2, FALSE), "Uncategorized")</f>
        <v>MCC</v>
      </c>
      <c r="O1240" s="186">
        <f t="shared" si="117"/>
        <v>6600</v>
      </c>
      <c r="P1240" s="185">
        <f t="shared" si="116"/>
        <v>1320</v>
      </c>
      <c r="Q1240" s="143">
        <v>2023</v>
      </c>
      <c r="R1240" s="143" t="str">
        <f>IFERROR(VLOOKUP(G1240,'SOURCE COMPANY'!A:B, 2, FALSE), "")</f>
        <v>PADMASHREE ENTERPRISE</v>
      </c>
      <c r="S1240" s="143" t="str">
        <f>IFERROR(VLOOKUP(H1240,'CUSTOMER NAME'!A:B, 2, FALSE), "")</f>
        <v>JS BANK</v>
      </c>
    </row>
    <row r="1241" spans="1:19">
      <c r="A1241" s="87" t="s">
        <v>1012</v>
      </c>
      <c r="B1241" s="21">
        <v>3000</v>
      </c>
      <c r="C1241" s="87" t="s">
        <v>7</v>
      </c>
      <c r="D1241" s="87" t="s">
        <v>611</v>
      </c>
      <c r="E1241" s="41">
        <v>2.1</v>
      </c>
      <c r="F1241" s="87" t="s">
        <v>9</v>
      </c>
      <c r="G1241" s="87" t="s">
        <v>732</v>
      </c>
      <c r="H1241" s="87" t="s">
        <v>2030</v>
      </c>
      <c r="I1241" s="183" t="str">
        <f>I1240</f>
        <v>October</v>
      </c>
      <c r="J1241" s="184">
        <f>IF(F1241="USD", E1241, E1241 * IFERROR(VLOOKUP(F1241, EXCHANGE_RATE!A:B, 2, FALSE), "Currency not found"))</f>
        <v>2.1</v>
      </c>
      <c r="K1241" s="184">
        <f t="shared" si="114"/>
        <v>2.1</v>
      </c>
      <c r="L1241" s="184">
        <f>IF(C1241="MTS", B1241, B1241 * IFERROR(VLOOKUP(C1241, 'QTY_CONVERSIONS '!A:B, 2, FALSE), "Units not  found"))</f>
        <v>3</v>
      </c>
      <c r="M1241" s="185">
        <f t="shared" si="115"/>
        <v>6300</v>
      </c>
      <c r="N1241" s="143" t="str">
        <f>IFERROR(VLOOKUP(D1241, Product_Category!A:B, 2, FALSE), "Uncategorized")</f>
        <v>MCC</v>
      </c>
      <c r="O1241" s="186">
        <f t="shared" si="117"/>
        <v>2100</v>
      </c>
      <c r="P1241" s="185">
        <f t="shared" si="116"/>
        <v>6300</v>
      </c>
      <c r="Q1241" s="143">
        <v>2023</v>
      </c>
      <c r="R1241" s="143" t="str">
        <f>IFERROR(VLOOKUP(G1241,'SOURCE COMPANY'!A:B, 2, FALSE), "")</f>
        <v>MAPLE BIOTECH</v>
      </c>
      <c r="S1241" s="143" t="str">
        <f>IFERROR(VLOOKUP(H1241,'CUSTOMER NAME'!A:B, 2, FALSE), "")</f>
        <v>JSC BALTIC</v>
      </c>
    </row>
    <row r="1242" spans="1:19">
      <c r="A1242" s="87" t="s">
        <v>1012</v>
      </c>
      <c r="B1242" s="21">
        <v>5000</v>
      </c>
      <c r="C1242" s="87" t="s">
        <v>7</v>
      </c>
      <c r="D1242" s="87" t="s">
        <v>769</v>
      </c>
      <c r="E1242" s="41">
        <v>2.15</v>
      </c>
      <c r="F1242" s="87" t="s">
        <v>9</v>
      </c>
      <c r="G1242" s="87" t="s">
        <v>732</v>
      </c>
      <c r="H1242" s="87" t="s">
        <v>2030</v>
      </c>
      <c r="I1242" s="183" t="str">
        <f>I1241</f>
        <v>October</v>
      </c>
      <c r="J1242" s="184">
        <f>IF(F1242="USD", E1242, E1242 * IFERROR(VLOOKUP(F1242, EXCHANGE_RATE!A:B, 2, FALSE), "Currency not found"))</f>
        <v>2.15</v>
      </c>
      <c r="K1242" s="184">
        <f t="shared" si="114"/>
        <v>2.15</v>
      </c>
      <c r="L1242" s="184">
        <f>IF(C1242="MTS", B1242, B1242 * IFERROR(VLOOKUP(C1242, 'QTY_CONVERSIONS '!A:B, 2, FALSE), "Units not  found"))</f>
        <v>5</v>
      </c>
      <c r="M1242" s="185">
        <f t="shared" si="115"/>
        <v>10750</v>
      </c>
      <c r="N1242" s="143" t="str">
        <f>IFERROR(VLOOKUP(D1242, Product_Category!A:B, 2, FALSE), "Uncategorized")</f>
        <v>MCC</v>
      </c>
      <c r="O1242" s="186">
        <f t="shared" si="117"/>
        <v>2150</v>
      </c>
      <c r="P1242" s="185">
        <f t="shared" si="116"/>
        <v>10750</v>
      </c>
      <c r="Q1242" s="143">
        <v>2023</v>
      </c>
      <c r="R1242" s="143" t="str">
        <f>IFERROR(VLOOKUP(G1242,'SOURCE COMPANY'!A:B, 2, FALSE), "")</f>
        <v>MAPLE BIOTECH</v>
      </c>
      <c r="S1242" s="143" t="str">
        <f>IFERROR(VLOOKUP(H1242,'CUSTOMER NAME'!A:B, 2, FALSE), "")</f>
        <v>JSC BALTIC</v>
      </c>
    </row>
    <row r="1243" spans="1:19">
      <c r="A1243" s="87" t="s">
        <v>1012</v>
      </c>
      <c r="B1243" s="21">
        <v>6000</v>
      </c>
      <c r="C1243" s="87" t="s">
        <v>7</v>
      </c>
      <c r="D1243" s="87" t="s">
        <v>769</v>
      </c>
      <c r="E1243" s="41">
        <v>2.15</v>
      </c>
      <c r="F1243" s="87" t="s">
        <v>9</v>
      </c>
      <c r="G1243" s="87" t="s">
        <v>732</v>
      </c>
      <c r="H1243" s="87" t="s">
        <v>2030</v>
      </c>
      <c r="I1243" s="183" t="str">
        <f>I1242</f>
        <v>October</v>
      </c>
      <c r="J1243" s="184">
        <f>IF(F1243="USD", E1243, E1243 * IFERROR(VLOOKUP(F1243, EXCHANGE_RATE!A:B, 2, FALSE), "Currency not found"))</f>
        <v>2.15</v>
      </c>
      <c r="K1243" s="184">
        <f t="shared" si="114"/>
        <v>2.15</v>
      </c>
      <c r="L1243" s="184">
        <f>IF(C1243="MTS", B1243, B1243 * IFERROR(VLOOKUP(C1243, 'QTY_CONVERSIONS '!A:B, 2, FALSE), "Units not  found"))</f>
        <v>6</v>
      </c>
      <c r="M1243" s="185">
        <f t="shared" si="115"/>
        <v>12900</v>
      </c>
      <c r="N1243" s="143" t="str">
        <f>IFERROR(VLOOKUP(D1243, Product_Category!A:B, 2, FALSE), "Uncategorized")</f>
        <v>MCC</v>
      </c>
      <c r="O1243" s="186">
        <f t="shared" si="117"/>
        <v>2150</v>
      </c>
      <c r="P1243" s="185">
        <f t="shared" si="116"/>
        <v>12900</v>
      </c>
      <c r="Q1243" s="143">
        <v>2023</v>
      </c>
      <c r="R1243" s="143" t="str">
        <f>IFERROR(VLOOKUP(G1243,'SOURCE COMPANY'!A:B, 2, FALSE), "")</f>
        <v>MAPLE BIOTECH</v>
      </c>
      <c r="S1243" s="143" t="str">
        <f>IFERROR(VLOOKUP(H1243,'CUSTOMER NAME'!A:B, 2, FALSE), "")</f>
        <v>JSC BALTIC</v>
      </c>
    </row>
    <row r="1244" spans="1:19">
      <c r="A1244" s="87" t="s">
        <v>1012</v>
      </c>
      <c r="B1244" s="21">
        <v>6000</v>
      </c>
      <c r="C1244" s="87" t="s">
        <v>7</v>
      </c>
      <c r="D1244" s="87" t="s">
        <v>769</v>
      </c>
      <c r="E1244" s="41">
        <v>2.15</v>
      </c>
      <c r="F1244" s="87" t="s">
        <v>9</v>
      </c>
      <c r="G1244" s="87" t="s">
        <v>732</v>
      </c>
      <c r="H1244" s="87" t="s">
        <v>2030</v>
      </c>
      <c r="I1244" s="183" t="str">
        <f>I1243</f>
        <v>October</v>
      </c>
      <c r="J1244" s="184">
        <f>IF(F1244="USD", E1244, E1244 * IFERROR(VLOOKUP(F1244, EXCHANGE_RATE!A:B, 2, FALSE), "Currency not found"))</f>
        <v>2.15</v>
      </c>
      <c r="K1244" s="184">
        <f t="shared" si="114"/>
        <v>2.15</v>
      </c>
      <c r="L1244" s="184">
        <f>IF(C1244="MTS", B1244, B1244 * IFERROR(VLOOKUP(C1244, 'QTY_CONVERSIONS '!A:B, 2, FALSE), "Units not  found"))</f>
        <v>6</v>
      </c>
      <c r="M1244" s="185">
        <f t="shared" si="115"/>
        <v>12900</v>
      </c>
      <c r="N1244" s="143" t="str">
        <f>IFERROR(VLOOKUP(D1244, Product_Category!A:B, 2, FALSE), "Uncategorized")</f>
        <v>MCC</v>
      </c>
      <c r="O1244" s="186">
        <f t="shared" si="117"/>
        <v>2150</v>
      </c>
      <c r="P1244" s="185">
        <f t="shared" si="116"/>
        <v>12900</v>
      </c>
      <c r="Q1244" s="143">
        <v>2023</v>
      </c>
      <c r="R1244" s="143" t="str">
        <f>IFERROR(VLOOKUP(G1244,'SOURCE COMPANY'!A:B, 2, FALSE), "")</f>
        <v>MAPLE BIOTECH</v>
      </c>
      <c r="S1244" s="143" t="str">
        <f>IFERROR(VLOOKUP(H1244,'CUSTOMER NAME'!A:B, 2, FALSE), "")</f>
        <v>JSC BALTIC</v>
      </c>
    </row>
    <row r="1245" spans="1:19">
      <c r="A1245" s="191" t="s">
        <v>1012</v>
      </c>
      <c r="B1245" s="191">
        <v>25</v>
      </c>
      <c r="C1245" s="191" t="s">
        <v>7</v>
      </c>
      <c r="D1245" s="191" t="s">
        <v>3083</v>
      </c>
      <c r="E1245" s="191">
        <v>13.9</v>
      </c>
      <c r="F1245" s="191" t="s">
        <v>9</v>
      </c>
      <c r="G1245" s="87" t="s">
        <v>732</v>
      </c>
      <c r="H1245" s="191" t="s">
        <v>2852</v>
      </c>
      <c r="I1245" s="187" t="s">
        <v>3034</v>
      </c>
      <c r="J1245" s="184">
        <f>IF(F1245="USD", E1245, E1245 * IFERROR(VLOOKUP(F1245, EXCHANGE_RATE!A:B, 2, FALSE), "Currency not found"))</f>
        <v>13.9</v>
      </c>
      <c r="K1245" s="184">
        <f t="shared" si="114"/>
        <v>13.9</v>
      </c>
      <c r="L1245" s="184">
        <f>IF(C1245="MTS", B1245, B1245 * IFERROR(VLOOKUP(C1245, 'QTY_CONVERSIONS '!A:B, 2, FALSE), "Units not  found"))</f>
        <v>2.5000000000000001E-2</v>
      </c>
      <c r="M1245" s="185">
        <f t="shared" si="115"/>
        <v>347.5</v>
      </c>
      <c r="N1245" s="143" t="str">
        <f>IFERROR(VLOOKUP(D1245, Product_Category!A:B, 2, FALSE), "Uncategorized")</f>
        <v>MCC</v>
      </c>
      <c r="O1245" s="186">
        <f t="shared" si="117"/>
        <v>13900</v>
      </c>
      <c r="P1245" s="185">
        <f t="shared" si="116"/>
        <v>347.5</v>
      </c>
      <c r="Q1245" s="143">
        <v>2023</v>
      </c>
      <c r="R1245" s="143" t="str">
        <f>IFERROR(VLOOKUP(G1245,'SOURCE COMPANY'!A:B, 2, FALSE), "")</f>
        <v>MAPLE BIOTECH</v>
      </c>
      <c r="S1245" s="143" t="str">
        <f>IFERROR(VLOOKUP(H1245,'CUSTOMER NAME'!A:B, 2, FALSE), "")</f>
        <v>JSC PHARMSTANDARD</v>
      </c>
    </row>
    <row r="1246" spans="1:19">
      <c r="A1246" s="192" t="s">
        <v>1012</v>
      </c>
      <c r="B1246" s="192">
        <v>25</v>
      </c>
      <c r="C1246" s="192" t="s">
        <v>7</v>
      </c>
      <c r="D1246" s="192" t="s">
        <v>2851</v>
      </c>
      <c r="E1246" s="192">
        <v>13.9</v>
      </c>
      <c r="F1246" s="192" t="s">
        <v>9</v>
      </c>
      <c r="G1246" s="87" t="s">
        <v>732</v>
      </c>
      <c r="H1246" s="192" t="s">
        <v>2852</v>
      </c>
      <c r="I1246" s="187" t="s">
        <v>2670</v>
      </c>
      <c r="J1246" s="184">
        <f>IF(F1246="USD", E1246, E1246 * IFERROR(VLOOKUP(F1246, EXCHANGE_RATE!A:B, 2, FALSE), "Currency not found"))</f>
        <v>13.9</v>
      </c>
      <c r="K1246" s="184">
        <f t="shared" si="114"/>
        <v>13.9</v>
      </c>
      <c r="L1246" s="184">
        <f>IF(C1246="MTS", B1246, B1246 * IFERROR(VLOOKUP(C1246, 'QTY_CONVERSIONS '!A:B, 2, FALSE), "Units not  found"))</f>
        <v>2.5000000000000001E-2</v>
      </c>
      <c r="M1246" s="185">
        <f t="shared" si="115"/>
        <v>347.5</v>
      </c>
      <c r="N1246" s="143" t="str">
        <f>IFERROR(VLOOKUP(D1246, Product_Category!A:B, 2, FALSE), "Uncategorized")</f>
        <v>MCC</v>
      </c>
      <c r="O1246" s="186">
        <f t="shared" si="117"/>
        <v>13900</v>
      </c>
      <c r="P1246" s="185">
        <f t="shared" si="116"/>
        <v>347.5</v>
      </c>
      <c r="Q1246" s="143">
        <v>2023</v>
      </c>
      <c r="R1246" s="143" t="str">
        <f>IFERROR(VLOOKUP(G1246,'SOURCE COMPANY'!A:B, 2, FALSE), "")</f>
        <v>MAPLE BIOTECH</v>
      </c>
      <c r="S1246" s="143" t="str">
        <f>IFERROR(VLOOKUP(H1246,'CUSTOMER NAME'!A:B, 2, FALSE), "")</f>
        <v>JSC PHARMSTANDARD</v>
      </c>
    </row>
    <row r="1247" spans="1:19">
      <c r="A1247" s="88" t="s">
        <v>1418</v>
      </c>
      <c r="B1247" s="22">
        <v>100</v>
      </c>
      <c r="C1247" s="88" t="s">
        <v>7</v>
      </c>
      <c r="D1247" s="88" t="s">
        <v>2235</v>
      </c>
      <c r="E1247" s="40">
        <v>7</v>
      </c>
      <c r="F1247" s="88" t="s">
        <v>9</v>
      </c>
      <c r="G1247" s="87" t="s">
        <v>2236</v>
      </c>
      <c r="H1247" s="88" t="s">
        <v>2237</v>
      </c>
      <c r="I1247" s="183" t="str">
        <f>I1246</f>
        <v>August</v>
      </c>
      <c r="J1247" s="184">
        <f>IF(F1247="USD", E1247, E1247 * IFERROR(VLOOKUP(F1247, EXCHANGE_RATE!A:B, 2, FALSE), "Currency not found"))</f>
        <v>7</v>
      </c>
      <c r="K1247" s="184">
        <f t="shared" si="114"/>
        <v>7</v>
      </c>
      <c r="L1247" s="184">
        <f>IF(C1247="MTS", B1247, B1247 * IFERROR(VLOOKUP(C1247, 'QTY_CONVERSIONS '!A:B, 2, FALSE), "Units not  found"))</f>
        <v>0.1</v>
      </c>
      <c r="M1247" s="185">
        <f t="shared" si="115"/>
        <v>700</v>
      </c>
      <c r="N1247" s="143" t="str">
        <f>IFERROR(VLOOKUP(D1247, Product_Category!A:B, 2, FALSE), "Uncategorized")</f>
        <v>MAGNESIUM STEARATE</v>
      </c>
      <c r="O1247" s="186">
        <f t="shared" si="117"/>
        <v>7000</v>
      </c>
      <c r="P1247" s="185">
        <f t="shared" si="116"/>
        <v>700</v>
      </c>
      <c r="Q1247" s="143">
        <v>2023</v>
      </c>
      <c r="R1247" s="143" t="str">
        <f>IFERROR(VLOOKUP(G1247,'SOURCE COMPANY'!A:B, 2, FALSE), "")</f>
        <v>GRANDEUR EXPORTS</v>
      </c>
      <c r="S1247" s="143" t="str">
        <f>IFERROR(VLOOKUP(H1247,'CUSTOMER NAME'!A:B, 2, FALSE), "")</f>
        <v>JV LLC NOVA</v>
      </c>
    </row>
    <row r="1248" spans="1:19">
      <c r="A1248" s="192" t="s">
        <v>1418</v>
      </c>
      <c r="B1248" s="192">
        <v>500</v>
      </c>
      <c r="C1248" s="192" t="s">
        <v>7</v>
      </c>
      <c r="D1248" s="192" t="s">
        <v>266</v>
      </c>
      <c r="E1248" s="192">
        <v>2.7</v>
      </c>
      <c r="F1248" s="192" t="s">
        <v>9</v>
      </c>
      <c r="G1248" s="192" t="s">
        <v>2236</v>
      </c>
      <c r="H1248" s="192" t="s">
        <v>3987</v>
      </c>
      <c r="I1248" s="187" t="s">
        <v>3893</v>
      </c>
      <c r="J1248" s="184">
        <f>IF(F1248="USD", E1248, E1248 * IFERROR(VLOOKUP(F1248, EXCHANGE_RATE!A:B, 2, FALSE), "Currency not found"))</f>
        <v>2.7</v>
      </c>
      <c r="K1248" s="184">
        <f t="shared" si="114"/>
        <v>2.7</v>
      </c>
      <c r="L1248" s="184">
        <f>IF(C1248="MTS", B1248, B1248 * IFERROR(VLOOKUP(C1248, 'QTY_CONVERSIONS '!A:B, 2, FALSE), "Units not  found"))</f>
        <v>0.5</v>
      </c>
      <c r="M1248" s="185">
        <f t="shared" si="115"/>
        <v>1350</v>
      </c>
      <c r="N1248" s="143" t="str">
        <f>IFERROR(VLOOKUP(D1248, Product_Category!A:B, 2, FALSE), "Uncategorized")</f>
        <v>MCC</v>
      </c>
      <c r="O1248" s="186">
        <f t="shared" si="117"/>
        <v>2700</v>
      </c>
      <c r="P1248" s="185">
        <f t="shared" si="116"/>
        <v>1350</v>
      </c>
      <c r="Q1248" s="143">
        <v>2023</v>
      </c>
      <c r="R1248" s="143" t="str">
        <f>IFERROR(VLOOKUP(G1248,'SOURCE COMPANY'!A:B, 2, FALSE), "")</f>
        <v>GRANDEUR EXPORTS</v>
      </c>
      <c r="S1248" s="143" t="str">
        <f>IFERROR(VLOOKUP(H1248,'CUSTOMER NAME'!A:B, 2, FALSE), "")</f>
        <v>JV LLC NOVA PHARM</v>
      </c>
    </row>
    <row r="1249" spans="1:19">
      <c r="A1249" s="87" t="s">
        <v>1047</v>
      </c>
      <c r="B1249" s="87">
        <v>13600</v>
      </c>
      <c r="C1249" s="87" t="s">
        <v>7</v>
      </c>
      <c r="D1249" s="87" t="s">
        <v>19</v>
      </c>
      <c r="E1249" s="248">
        <v>4.875</v>
      </c>
      <c r="F1249" s="87" t="s">
        <v>9</v>
      </c>
      <c r="G1249" s="192" t="s">
        <v>2783</v>
      </c>
      <c r="H1249" s="87" t="s">
        <v>1384</v>
      </c>
      <c r="I1249" s="183" t="str">
        <f>I1248</f>
        <v>December</v>
      </c>
      <c r="J1249" s="184">
        <f>IF(F1249="USD", E1249, E1249 * IFERROR(VLOOKUP(F1249, EXCHANGE_RATE!A:B, 2, FALSE), "Currency not found"))</f>
        <v>4.875</v>
      </c>
      <c r="K1249" s="184">
        <f t="shared" si="114"/>
        <v>4.88</v>
      </c>
      <c r="L1249" s="184">
        <f>IF(C1249="MTS", B1249, B1249 * IFERROR(VLOOKUP(C1249, 'QTY_CONVERSIONS '!A:B, 2, FALSE), "Units not  found"))</f>
        <v>13.6</v>
      </c>
      <c r="M1249" s="185">
        <f t="shared" si="115"/>
        <v>66368</v>
      </c>
      <c r="N1249" s="143" t="str">
        <f>IFERROR(VLOOKUP(D1249, Product_Category!A:B, 2, FALSE), "Uncategorized")</f>
        <v>CMC</v>
      </c>
      <c r="O1249" s="186">
        <f t="shared" si="117"/>
        <v>4880</v>
      </c>
      <c r="P1249" s="185">
        <f t="shared" si="116"/>
        <v>66368</v>
      </c>
      <c r="Q1249" s="143">
        <v>2023</v>
      </c>
      <c r="R1249" s="143" t="str">
        <f>IFERROR(VLOOKUP(G1249,'SOURCE COMPANY'!A:B, 2, FALSE), "")</f>
        <v>Dhariyal Polymers</v>
      </c>
      <c r="S1249" s="143" t="str">
        <f>IFERROR(VLOOKUP(H1249,'CUSTOMER NAME'!A:B, 2, FALSE), "")</f>
        <v>KALE CARE</v>
      </c>
    </row>
    <row r="1250" spans="1:19">
      <c r="A1250" s="85" t="s">
        <v>750</v>
      </c>
      <c r="B1250" s="85">
        <v>200</v>
      </c>
      <c r="C1250" s="85" t="s">
        <v>7</v>
      </c>
      <c r="D1250" s="85" t="s">
        <v>519</v>
      </c>
      <c r="E1250" s="248">
        <v>2.7</v>
      </c>
      <c r="F1250" s="85" t="s">
        <v>9</v>
      </c>
      <c r="G1250" s="192" t="s">
        <v>642</v>
      </c>
      <c r="H1250" s="85" t="s">
        <v>751</v>
      </c>
      <c r="I1250" s="183" t="str">
        <f>I1249</f>
        <v>December</v>
      </c>
      <c r="J1250" s="184">
        <f>IF(F1250="USD", E1250, E1250 * IFERROR(VLOOKUP(F1250, EXCHANGE_RATE!A:B, 2, FALSE), "Currency not found"))</f>
        <v>2.7</v>
      </c>
      <c r="K1250" s="184">
        <f t="shared" si="114"/>
        <v>2.7</v>
      </c>
      <c r="L1250" s="184">
        <f>IF(C1250="MTS", B1250, B1250 * IFERROR(VLOOKUP(C1250, 'QTY_CONVERSIONS '!A:B, 2, FALSE), "Units not  found"))</f>
        <v>0.2</v>
      </c>
      <c r="M1250" s="185">
        <f t="shared" si="115"/>
        <v>540</v>
      </c>
      <c r="N1250" s="143" t="str">
        <f>IFERROR(VLOOKUP(D1250, Product_Category!A:B, 2, FALSE), "Uncategorized")</f>
        <v>MAGNESIUM STEARATE</v>
      </c>
      <c r="O1250" s="186">
        <f t="shared" si="117"/>
        <v>2700</v>
      </c>
      <c r="P1250" s="185">
        <f t="shared" si="116"/>
        <v>540</v>
      </c>
      <c r="Q1250" s="143">
        <v>2023</v>
      </c>
      <c r="R1250" s="143" t="str">
        <f>IFERROR(VLOOKUP(G1250,'SOURCE COMPANY'!A:B, 2, FALSE), "")</f>
        <v>ATTAR GLOBAL</v>
      </c>
      <c r="S1250" s="143" t="str">
        <f>IFERROR(VLOOKUP(H1250,'CUSTOMER NAME'!A:B, 2, FALSE), "")</f>
        <v>KAMPALA PHARMA</v>
      </c>
    </row>
    <row r="1251" spans="1:19">
      <c r="A1251" s="85" t="s">
        <v>1064</v>
      </c>
      <c r="B1251" s="85">
        <v>1000</v>
      </c>
      <c r="C1251" s="85" t="s">
        <v>7</v>
      </c>
      <c r="D1251" s="85" t="s">
        <v>553</v>
      </c>
      <c r="E1251" s="248">
        <v>2.2599548</v>
      </c>
      <c r="F1251" s="85" t="s">
        <v>9</v>
      </c>
      <c r="G1251" s="192" t="s">
        <v>642</v>
      </c>
      <c r="H1251" s="85" t="s">
        <v>751</v>
      </c>
      <c r="I1251" s="183" t="str">
        <f>I1250</f>
        <v>December</v>
      </c>
      <c r="J1251" s="184">
        <f>IF(F1251="USD", E1251, E1251 * IFERROR(VLOOKUP(F1251, EXCHANGE_RATE!A:B, 2, FALSE), "Currency not found"))</f>
        <v>2.2599548</v>
      </c>
      <c r="K1251" s="184">
        <f t="shared" si="114"/>
        <v>2.2599999999999998</v>
      </c>
      <c r="L1251" s="184">
        <f>IF(C1251="MTS", B1251, B1251 * IFERROR(VLOOKUP(C1251, 'QTY_CONVERSIONS '!A:B, 2, FALSE), "Units not  found"))</f>
        <v>1</v>
      </c>
      <c r="M1251" s="185">
        <f t="shared" si="115"/>
        <v>2260</v>
      </c>
      <c r="N1251" s="143" t="str">
        <f>IFERROR(VLOOKUP(D1251, Product_Category!A:B, 2, FALSE), "Uncategorized")</f>
        <v>CROSCARMELLOSE SODIUM</v>
      </c>
      <c r="O1251" s="186">
        <f t="shared" si="117"/>
        <v>2260</v>
      </c>
      <c r="P1251" s="185">
        <f t="shared" si="116"/>
        <v>2260</v>
      </c>
      <c r="Q1251" s="143">
        <v>2023</v>
      </c>
      <c r="R1251" s="143" t="str">
        <f>IFERROR(VLOOKUP(G1251,'SOURCE COMPANY'!A:B, 2, FALSE), "")</f>
        <v>ATTAR GLOBAL</v>
      </c>
      <c r="S1251" s="143" t="str">
        <f>IFERROR(VLOOKUP(H1251,'CUSTOMER NAME'!A:B, 2, FALSE), "")</f>
        <v>KAMPALA PHARMA</v>
      </c>
    </row>
    <row r="1252" spans="1:19">
      <c r="A1252" s="85" t="s">
        <v>909</v>
      </c>
      <c r="B1252" s="85">
        <v>500</v>
      </c>
      <c r="C1252" s="85" t="s">
        <v>7</v>
      </c>
      <c r="D1252" s="85" t="s">
        <v>19</v>
      </c>
      <c r="E1252" s="248">
        <v>4.9499009999999997</v>
      </c>
      <c r="F1252" s="85" t="s">
        <v>9</v>
      </c>
      <c r="G1252" s="85" t="s">
        <v>627</v>
      </c>
      <c r="H1252" s="85" t="s">
        <v>751</v>
      </c>
      <c r="I1252" s="183" t="str">
        <f>I1251</f>
        <v>December</v>
      </c>
      <c r="J1252" s="184">
        <f>IF(F1252="USD", E1252, E1252 * IFERROR(VLOOKUP(F1252, EXCHANGE_RATE!A:B, 2, FALSE), "Currency not found"))</f>
        <v>4.9499009999999997</v>
      </c>
      <c r="K1252" s="184">
        <f t="shared" si="114"/>
        <v>4.95</v>
      </c>
      <c r="L1252" s="184">
        <f>IF(C1252="MTS", B1252, B1252 * IFERROR(VLOOKUP(C1252, 'QTY_CONVERSIONS '!A:B, 2, FALSE), "Units not  found"))</f>
        <v>0.5</v>
      </c>
      <c r="M1252" s="185">
        <f t="shared" si="115"/>
        <v>2475</v>
      </c>
      <c r="N1252" s="143" t="str">
        <f>IFERROR(VLOOKUP(D1252, Product_Category!A:B, 2, FALSE), "Uncategorized")</f>
        <v>CMC</v>
      </c>
      <c r="O1252" s="186">
        <f t="shared" si="117"/>
        <v>4950</v>
      </c>
      <c r="P1252" s="185">
        <f t="shared" si="116"/>
        <v>2475</v>
      </c>
      <c r="Q1252" s="143">
        <v>2023</v>
      </c>
      <c r="R1252" s="143" t="str">
        <f>IFERROR(VLOOKUP(G1252,'SOURCE COMPANY'!A:B, 2, FALSE), "")</f>
        <v>SANJAY CHEMICALS</v>
      </c>
      <c r="S1252" s="143" t="str">
        <f>IFERROR(VLOOKUP(H1252,'CUSTOMER NAME'!A:B, 2, FALSE), "")</f>
        <v>KAMPALA PHARMA</v>
      </c>
    </row>
    <row r="1253" spans="1:19">
      <c r="A1253" s="192" t="s">
        <v>1064</v>
      </c>
      <c r="B1253" s="192">
        <v>500</v>
      </c>
      <c r="C1253" s="192" t="s">
        <v>7</v>
      </c>
      <c r="D1253" s="192" t="s">
        <v>3688</v>
      </c>
      <c r="E1253" s="192">
        <v>2.1</v>
      </c>
      <c r="F1253" s="192" t="s">
        <v>9</v>
      </c>
      <c r="G1253" s="192" t="s">
        <v>2070</v>
      </c>
      <c r="H1253" s="192" t="s">
        <v>751</v>
      </c>
      <c r="I1253" s="187" t="s">
        <v>3658</v>
      </c>
      <c r="J1253" s="184">
        <f>IF(F1253="USD", E1253, E1253 * IFERROR(VLOOKUP(F1253, EXCHANGE_RATE!A:B, 2, FALSE), "Currency not found"))</f>
        <v>2.1</v>
      </c>
      <c r="K1253" s="184">
        <f t="shared" si="114"/>
        <v>2.1</v>
      </c>
      <c r="L1253" s="184">
        <f>IF(C1253="MTS", B1253, B1253 * IFERROR(VLOOKUP(C1253, 'QTY_CONVERSIONS '!A:B, 2, FALSE), "Units not  found"))</f>
        <v>0.5</v>
      </c>
      <c r="M1253" s="185">
        <f t="shared" si="115"/>
        <v>1050</v>
      </c>
      <c r="N1253" s="143" t="str">
        <f>IFERROR(VLOOKUP(D1253, Product_Category!A:B, 2, FALSE), "Uncategorized")</f>
        <v>MAGNESIUM STEARATE</v>
      </c>
      <c r="O1253" s="186">
        <f t="shared" si="117"/>
        <v>2100</v>
      </c>
      <c r="P1253" s="185">
        <f t="shared" si="116"/>
        <v>1050</v>
      </c>
      <c r="Q1253" s="143">
        <v>2023</v>
      </c>
      <c r="R1253" s="143" t="str">
        <f>IFERROR(VLOOKUP(G1253,'SOURCE COMPANY'!A:B, 2, FALSE), "")</f>
        <v>SHERA EXPORTS</v>
      </c>
      <c r="S1253" s="143" t="str">
        <f>IFERROR(VLOOKUP(H1253,'CUSTOMER NAME'!A:B, 2, FALSE), "")</f>
        <v>KAMPALA PHARMA</v>
      </c>
    </row>
    <row r="1254" spans="1:19">
      <c r="A1254" s="87" t="s">
        <v>1064</v>
      </c>
      <c r="B1254" s="21">
        <v>300</v>
      </c>
      <c r="C1254" s="87" t="s">
        <v>7</v>
      </c>
      <c r="D1254" s="87" t="s">
        <v>626</v>
      </c>
      <c r="E1254" s="41">
        <v>3.9</v>
      </c>
      <c r="F1254" s="87" t="s">
        <v>9</v>
      </c>
      <c r="G1254" s="192" t="s">
        <v>2070</v>
      </c>
      <c r="H1254" s="87" t="s">
        <v>751</v>
      </c>
      <c r="I1254" s="183" t="str">
        <f>I1253</f>
        <v>November</v>
      </c>
      <c r="J1254" s="184">
        <f>IF(F1254="USD", E1254, E1254 * IFERROR(VLOOKUP(F1254, EXCHANGE_RATE!A:B, 2, FALSE), "Currency not found"))</f>
        <v>3.9</v>
      </c>
      <c r="K1254" s="184">
        <f t="shared" si="114"/>
        <v>3.9</v>
      </c>
      <c r="L1254" s="184">
        <f>IF(C1254="MTS", B1254, B1254 * IFERROR(VLOOKUP(C1254, 'QTY_CONVERSIONS '!A:B, 2, FALSE), "Units not  found"))</f>
        <v>0.3</v>
      </c>
      <c r="M1254" s="185">
        <f t="shared" si="115"/>
        <v>1170</v>
      </c>
      <c r="N1254" s="143" t="str">
        <f>IFERROR(VLOOKUP(D1254, Product_Category!A:B, 2, FALSE), "Uncategorized")</f>
        <v>CROSCARMELLOSE SODIUM</v>
      </c>
      <c r="O1254" s="186">
        <f t="shared" si="117"/>
        <v>3900</v>
      </c>
      <c r="P1254" s="185">
        <f t="shared" si="116"/>
        <v>1170</v>
      </c>
      <c r="Q1254" s="143">
        <v>2023</v>
      </c>
      <c r="R1254" s="143" t="str">
        <f>IFERROR(VLOOKUP(G1254,'SOURCE COMPANY'!A:B, 2, FALSE), "")</f>
        <v>SHERA EXPORTS</v>
      </c>
      <c r="S1254" s="143" t="str">
        <f>IFERROR(VLOOKUP(H1254,'CUSTOMER NAME'!A:B, 2, FALSE), "")</f>
        <v>KAMPALA PHARMA</v>
      </c>
    </row>
    <row r="1255" spans="1:19">
      <c r="A1255" s="87" t="s">
        <v>1064</v>
      </c>
      <c r="B1255" s="21">
        <v>2000</v>
      </c>
      <c r="C1255" s="87" t="s">
        <v>7</v>
      </c>
      <c r="D1255" s="87" t="s">
        <v>2071</v>
      </c>
      <c r="E1255" s="41">
        <v>2.31</v>
      </c>
      <c r="F1255" s="87" t="s">
        <v>9</v>
      </c>
      <c r="G1255" s="192" t="s">
        <v>2070</v>
      </c>
      <c r="H1255" s="87" t="s">
        <v>751</v>
      </c>
      <c r="I1255" s="183" t="str">
        <f>I1254</f>
        <v>November</v>
      </c>
      <c r="J1255" s="184">
        <f>IF(F1255="USD", E1255, E1255 * IFERROR(VLOOKUP(F1255, EXCHANGE_RATE!A:B, 2, FALSE), "Currency not found"))</f>
        <v>2.31</v>
      </c>
      <c r="K1255" s="184">
        <f t="shared" si="114"/>
        <v>2.31</v>
      </c>
      <c r="L1255" s="184">
        <f>IF(C1255="MTS", B1255, B1255 * IFERROR(VLOOKUP(C1255, 'QTY_CONVERSIONS '!A:B, 2, FALSE), "Units not  found"))</f>
        <v>2</v>
      </c>
      <c r="M1255" s="185">
        <f t="shared" si="115"/>
        <v>4620</v>
      </c>
      <c r="N1255" s="143" t="str">
        <f>IFERROR(VLOOKUP(D1255, Product_Category!A:B, 2, FALSE), "Uncategorized")</f>
        <v>MCC</v>
      </c>
      <c r="O1255" s="186">
        <f t="shared" si="117"/>
        <v>2310</v>
      </c>
      <c r="P1255" s="185">
        <f t="shared" si="116"/>
        <v>4620</v>
      </c>
      <c r="Q1255" s="143">
        <v>2023</v>
      </c>
      <c r="R1255" s="143" t="str">
        <f>IFERROR(VLOOKUP(G1255,'SOURCE COMPANY'!A:B, 2, FALSE), "")</f>
        <v>SHERA EXPORTS</v>
      </c>
      <c r="S1255" s="143" t="str">
        <f>IFERROR(VLOOKUP(H1255,'CUSTOMER NAME'!A:B, 2, FALSE), "")</f>
        <v>KAMPALA PHARMA</v>
      </c>
    </row>
    <row r="1256" spans="1:19">
      <c r="A1256" s="87" t="s">
        <v>1064</v>
      </c>
      <c r="B1256" s="189">
        <v>500</v>
      </c>
      <c r="C1256" s="87" t="s">
        <v>7</v>
      </c>
      <c r="D1256" s="87" t="s">
        <v>1102</v>
      </c>
      <c r="E1256" s="190">
        <v>2.1</v>
      </c>
      <c r="F1256" s="87" t="s">
        <v>9</v>
      </c>
      <c r="G1256" s="192" t="s">
        <v>2070</v>
      </c>
      <c r="H1256" s="87" t="s">
        <v>751</v>
      </c>
      <c r="I1256" s="183" t="str">
        <f>I1255</f>
        <v>November</v>
      </c>
      <c r="J1256" s="184">
        <f>IF(F1256="USD", E1256, E1256 * IFERROR(VLOOKUP(F1256, EXCHANGE_RATE!A:B, 2, FALSE), "Currency not found"))</f>
        <v>2.1</v>
      </c>
      <c r="K1256" s="184">
        <f t="shared" si="114"/>
        <v>2.1</v>
      </c>
      <c r="L1256" s="184">
        <f>IF(C1256="MTS", B1256, B1256 * IFERROR(VLOOKUP(C1256, 'QTY_CONVERSIONS '!A:B, 2, FALSE), "Units not  found"))</f>
        <v>0.5</v>
      </c>
      <c r="M1256" s="185">
        <f t="shared" si="115"/>
        <v>1050</v>
      </c>
      <c r="N1256" s="143" t="str">
        <f>IFERROR(VLOOKUP(D1256, Product_Category!A:B, 2, FALSE), "Uncategorized")</f>
        <v>MAGNESIUM STEARATE</v>
      </c>
      <c r="O1256" s="186">
        <f t="shared" si="117"/>
        <v>2100</v>
      </c>
      <c r="P1256" s="185">
        <f t="shared" si="116"/>
        <v>1050</v>
      </c>
      <c r="Q1256" s="143">
        <v>2023</v>
      </c>
      <c r="R1256" s="143" t="str">
        <f>IFERROR(VLOOKUP(G1256,'SOURCE COMPANY'!A:B, 2, FALSE), "")</f>
        <v>SHERA EXPORTS</v>
      </c>
      <c r="S1256" s="143" t="str">
        <f>IFERROR(VLOOKUP(H1256,'CUSTOMER NAME'!A:B, 2, FALSE), "")</f>
        <v>KAMPALA PHARMA</v>
      </c>
    </row>
    <row r="1257" spans="1:19">
      <c r="A1257" s="87" t="s">
        <v>1064</v>
      </c>
      <c r="B1257" s="189">
        <v>500</v>
      </c>
      <c r="C1257" s="87" t="s">
        <v>7</v>
      </c>
      <c r="D1257" s="87" t="s">
        <v>1102</v>
      </c>
      <c r="E1257" s="190">
        <v>2.1</v>
      </c>
      <c r="F1257" s="87" t="s">
        <v>9</v>
      </c>
      <c r="G1257" s="192" t="s">
        <v>2070</v>
      </c>
      <c r="H1257" s="87" t="s">
        <v>751</v>
      </c>
      <c r="I1257" s="183" t="str">
        <f>I1256</f>
        <v>November</v>
      </c>
      <c r="J1257" s="184">
        <f>IF(F1257="USD", E1257, E1257 * IFERROR(VLOOKUP(F1257, EXCHANGE_RATE!A:B, 2, FALSE), "Currency not found"))</f>
        <v>2.1</v>
      </c>
      <c r="K1257" s="184">
        <f t="shared" si="114"/>
        <v>2.1</v>
      </c>
      <c r="L1257" s="184">
        <f>IF(C1257="MTS", B1257, B1257 * IFERROR(VLOOKUP(C1257, 'QTY_CONVERSIONS '!A:B, 2, FALSE), "Units not  found"))</f>
        <v>0.5</v>
      </c>
      <c r="M1257" s="185">
        <f t="shared" si="115"/>
        <v>1050</v>
      </c>
      <c r="N1257" s="143" t="str">
        <f>IFERROR(VLOOKUP(D1257, Product_Category!A:B, 2, FALSE), "Uncategorized")</f>
        <v>MAGNESIUM STEARATE</v>
      </c>
      <c r="O1257" s="186">
        <f t="shared" si="117"/>
        <v>2100</v>
      </c>
      <c r="P1257" s="185">
        <f t="shared" si="116"/>
        <v>1050</v>
      </c>
      <c r="Q1257" s="143">
        <v>2023</v>
      </c>
      <c r="R1257" s="143" t="str">
        <f>IFERROR(VLOOKUP(G1257,'SOURCE COMPANY'!A:B, 2, FALSE), "")</f>
        <v>SHERA EXPORTS</v>
      </c>
      <c r="S1257" s="143" t="str">
        <f>IFERROR(VLOOKUP(H1257,'CUSTOMER NAME'!A:B, 2, FALSE), "")</f>
        <v>KAMPALA PHARMA</v>
      </c>
    </row>
    <row r="1258" spans="1:19">
      <c r="A1258" s="192" t="s">
        <v>929</v>
      </c>
      <c r="B1258" s="192">
        <v>300</v>
      </c>
      <c r="C1258" s="192" t="s">
        <v>7</v>
      </c>
      <c r="D1258" s="192" t="s">
        <v>44</v>
      </c>
      <c r="E1258" s="192">
        <v>4.91</v>
      </c>
      <c r="F1258" s="192" t="s">
        <v>9</v>
      </c>
      <c r="G1258" s="192" t="s">
        <v>660</v>
      </c>
      <c r="H1258" s="192" t="s">
        <v>668</v>
      </c>
      <c r="I1258" s="187" t="s">
        <v>3893</v>
      </c>
      <c r="J1258" s="184">
        <f>IF(F1258="USD", E1258, E1258 * IFERROR(VLOOKUP(F1258, EXCHANGE_RATE!A:B, 2, FALSE), "Currency not found"))</f>
        <v>4.91</v>
      </c>
      <c r="K1258" s="184">
        <f t="shared" si="114"/>
        <v>4.91</v>
      </c>
      <c r="L1258" s="184">
        <f>IF(C1258="MTS", B1258, B1258 * IFERROR(VLOOKUP(C1258, 'QTY_CONVERSIONS '!A:B, 2, FALSE), "Units not  found"))</f>
        <v>0.3</v>
      </c>
      <c r="M1258" s="185">
        <f t="shared" si="115"/>
        <v>1473</v>
      </c>
      <c r="N1258" s="143" t="str">
        <f>IFERROR(VLOOKUP(D1258, Product_Category!A:B, 2, FALSE), "Uncategorized")</f>
        <v>CMC</v>
      </c>
      <c r="O1258" s="186">
        <f t="shared" si="117"/>
        <v>4910</v>
      </c>
      <c r="P1258" s="185">
        <f t="shared" si="116"/>
        <v>1473</v>
      </c>
      <c r="Q1258" s="143">
        <v>2023</v>
      </c>
      <c r="R1258" s="143" t="str">
        <f>IFERROR(VLOOKUP(G1258,'SOURCE COMPANY'!A:B, 2, FALSE), "")</f>
        <v>ALFA PIGMENT</v>
      </c>
      <c r="S1258" s="143" t="str">
        <f>IFERROR(VLOOKUP(H1258,'CUSTOMER NAME'!A:B, 2, FALSE), "")</f>
        <v>KANCHANJUNGA PAINTS</v>
      </c>
    </row>
    <row r="1259" spans="1:19">
      <c r="A1259" s="85" t="s">
        <v>651</v>
      </c>
      <c r="B1259" s="85">
        <v>150</v>
      </c>
      <c r="C1259" s="85" t="s">
        <v>7</v>
      </c>
      <c r="D1259" s="85" t="s">
        <v>44</v>
      </c>
      <c r="E1259" s="248">
        <v>440</v>
      </c>
      <c r="F1259" s="85" t="s">
        <v>1730</v>
      </c>
      <c r="G1259" s="85" t="s">
        <v>660</v>
      </c>
      <c r="H1259" s="85" t="s">
        <v>668</v>
      </c>
      <c r="I1259" s="183" t="str">
        <f>I1258</f>
        <v>December</v>
      </c>
      <c r="J1259" s="184">
        <f>IF(F1259="USD", E1259, E1259 * IFERROR(VLOOKUP(F1259, EXCHANGE_RATE!A:B, 2, FALSE), "Currency not found"))</f>
        <v>5.28</v>
      </c>
      <c r="K1259" s="184">
        <f t="shared" si="114"/>
        <v>5.28</v>
      </c>
      <c r="L1259" s="184">
        <f>IF(C1259="MTS", B1259, B1259 * IFERROR(VLOOKUP(C1259, 'QTY_CONVERSIONS '!A:B, 2, FALSE), "Units not  found"))</f>
        <v>0.15</v>
      </c>
      <c r="M1259" s="185">
        <f t="shared" si="115"/>
        <v>792</v>
      </c>
      <c r="N1259" s="143" t="str">
        <f>IFERROR(VLOOKUP(D1259, Product_Category!A:B, 2, FALSE), "Uncategorized")</f>
        <v>CMC</v>
      </c>
      <c r="O1259" s="186">
        <f t="shared" si="117"/>
        <v>5280</v>
      </c>
      <c r="P1259" s="185">
        <f t="shared" si="116"/>
        <v>792</v>
      </c>
      <c r="Q1259" s="143">
        <v>2023</v>
      </c>
      <c r="R1259" s="143" t="str">
        <f>IFERROR(VLOOKUP(G1259,'SOURCE COMPANY'!A:B, 2, FALSE), "")</f>
        <v>ALFA PIGMENT</v>
      </c>
      <c r="S1259" s="143" t="str">
        <f>IFERROR(VLOOKUP(H1259,'CUSTOMER NAME'!A:B, 2, FALSE), "")</f>
        <v>KANCHANJUNGA PAINTS</v>
      </c>
    </row>
    <row r="1260" spans="1:19">
      <c r="A1260" s="85" t="s">
        <v>651</v>
      </c>
      <c r="B1260" s="85">
        <v>150</v>
      </c>
      <c r="C1260" s="85" t="s">
        <v>7</v>
      </c>
      <c r="D1260" s="85" t="s">
        <v>44</v>
      </c>
      <c r="E1260" s="248">
        <v>440</v>
      </c>
      <c r="F1260" s="85" t="s">
        <v>1730</v>
      </c>
      <c r="G1260" s="85" t="s">
        <v>660</v>
      </c>
      <c r="H1260" s="85" t="s">
        <v>668</v>
      </c>
      <c r="I1260" s="183" t="str">
        <f>I1259</f>
        <v>December</v>
      </c>
      <c r="J1260" s="184">
        <f>IF(F1260="USD", E1260, E1260 * IFERROR(VLOOKUP(F1260, EXCHANGE_RATE!A:B, 2, FALSE), "Currency not found"))</f>
        <v>5.28</v>
      </c>
      <c r="K1260" s="184">
        <f t="shared" si="114"/>
        <v>5.28</v>
      </c>
      <c r="L1260" s="184">
        <f>IF(C1260="MTS", B1260, B1260 * IFERROR(VLOOKUP(C1260, 'QTY_CONVERSIONS '!A:B, 2, FALSE), "Units not  found"))</f>
        <v>0.15</v>
      </c>
      <c r="M1260" s="185">
        <f t="shared" si="115"/>
        <v>792</v>
      </c>
      <c r="N1260" s="143" t="str">
        <f>IFERROR(VLOOKUP(D1260, Product_Category!A:B, 2, FALSE), "Uncategorized")</f>
        <v>CMC</v>
      </c>
      <c r="O1260" s="186">
        <f t="shared" si="117"/>
        <v>5280</v>
      </c>
      <c r="P1260" s="185">
        <f t="shared" si="116"/>
        <v>792</v>
      </c>
      <c r="Q1260" s="143">
        <v>2023</v>
      </c>
      <c r="R1260" s="143" t="str">
        <f>IFERROR(VLOOKUP(G1260,'SOURCE COMPANY'!A:B, 2, FALSE), "")</f>
        <v>ALFA PIGMENT</v>
      </c>
      <c r="S1260" s="143" t="str">
        <f>IFERROR(VLOOKUP(H1260,'CUSTOMER NAME'!A:B, 2, FALSE), "")</f>
        <v>KANCHANJUNGA PAINTS</v>
      </c>
    </row>
    <row r="1261" spans="1:19">
      <c r="A1261" s="192" t="s">
        <v>929</v>
      </c>
      <c r="B1261" s="192">
        <v>25</v>
      </c>
      <c r="C1261" s="192" t="s">
        <v>7</v>
      </c>
      <c r="D1261" s="192" t="s">
        <v>2399</v>
      </c>
      <c r="E1261" s="192">
        <v>156.81</v>
      </c>
      <c r="F1261" s="192" t="s">
        <v>1730</v>
      </c>
      <c r="G1261" s="192" t="s">
        <v>967</v>
      </c>
      <c r="H1261" s="192" t="s">
        <v>670</v>
      </c>
      <c r="I1261" s="187" t="s">
        <v>2670</v>
      </c>
      <c r="J1261" s="184">
        <f>IF(F1261="USD", E1261, E1261 * IFERROR(VLOOKUP(F1261, EXCHANGE_RATE!A:B, 2, FALSE), "Currency not found"))</f>
        <v>1.8817200000000001</v>
      </c>
      <c r="K1261" s="184">
        <f t="shared" si="114"/>
        <v>1.89</v>
      </c>
      <c r="L1261" s="184">
        <f>IF(C1261="MTS", B1261, B1261 * IFERROR(VLOOKUP(C1261, 'QTY_CONVERSIONS '!A:B, 2, FALSE), "Units not  found"))</f>
        <v>2.5000000000000001E-2</v>
      </c>
      <c r="M1261" s="185">
        <f t="shared" si="115"/>
        <v>47.25</v>
      </c>
      <c r="N1261" s="143" t="str">
        <f>IFERROR(VLOOKUP(D1261, Product_Category!A:B, 2, FALSE), "Uncategorized")</f>
        <v>MCC</v>
      </c>
      <c r="O1261" s="186">
        <f t="shared" si="117"/>
        <v>1890</v>
      </c>
      <c r="P1261" s="185">
        <f t="shared" si="116"/>
        <v>47.25</v>
      </c>
      <c r="Q1261" s="143">
        <v>2023</v>
      </c>
      <c r="R1261" s="143" t="str">
        <f>IFERROR(VLOOKUP(G1261,'SOURCE COMPANY'!A:B, 2, FALSE), "")</f>
        <v>ARUN KUMAR BAID</v>
      </c>
      <c r="S1261" s="143" t="str">
        <f>IFERROR(VLOOKUP(H1261,'CUSTOMER NAME'!A:B, 2, FALSE), "")</f>
        <v>KANTIPUR PHARMA</v>
      </c>
    </row>
    <row r="1262" spans="1:19">
      <c r="A1262" s="192" t="s">
        <v>929</v>
      </c>
      <c r="B1262" s="192">
        <v>25</v>
      </c>
      <c r="C1262" s="192" t="s">
        <v>7</v>
      </c>
      <c r="D1262" s="192" t="s">
        <v>700</v>
      </c>
      <c r="E1262" s="192">
        <v>156.81</v>
      </c>
      <c r="F1262" s="192" t="s">
        <v>1730</v>
      </c>
      <c r="G1262" s="192" t="s">
        <v>967</v>
      </c>
      <c r="H1262" s="192" t="s">
        <v>670</v>
      </c>
      <c r="I1262" s="187" t="s">
        <v>2670</v>
      </c>
      <c r="J1262" s="184">
        <f>IF(F1262="USD", E1262, E1262 * IFERROR(VLOOKUP(F1262, EXCHANGE_RATE!A:B, 2, FALSE), "Currency not found"))</f>
        <v>1.8817200000000001</v>
      </c>
      <c r="K1262" s="184">
        <f t="shared" si="114"/>
        <v>1.89</v>
      </c>
      <c r="L1262" s="184">
        <f>IF(C1262="MTS", B1262, B1262 * IFERROR(VLOOKUP(C1262, 'QTY_CONVERSIONS '!A:B, 2, FALSE), "Units not  found"))</f>
        <v>2.5000000000000001E-2</v>
      </c>
      <c r="M1262" s="185">
        <f t="shared" si="115"/>
        <v>47.25</v>
      </c>
      <c r="N1262" s="143" t="str">
        <f>IFERROR(VLOOKUP(D1262, Product_Category!A:B, 2, FALSE), "Uncategorized")</f>
        <v>MCC</v>
      </c>
      <c r="O1262" s="186">
        <f t="shared" si="117"/>
        <v>1890</v>
      </c>
      <c r="P1262" s="185">
        <f t="shared" si="116"/>
        <v>47.25</v>
      </c>
      <c r="Q1262" s="143">
        <v>2023</v>
      </c>
      <c r="R1262" s="143" t="str">
        <f>IFERROR(VLOOKUP(G1262,'SOURCE COMPANY'!A:B, 2, FALSE), "")</f>
        <v>ARUN KUMAR BAID</v>
      </c>
      <c r="S1262" s="143" t="str">
        <f>IFERROR(VLOOKUP(H1262,'CUSTOMER NAME'!A:B, 2, FALSE), "")</f>
        <v>KANTIPUR PHARMA</v>
      </c>
    </row>
    <row r="1263" spans="1:19">
      <c r="A1263" s="87" t="s">
        <v>929</v>
      </c>
      <c r="B1263" s="189">
        <v>200</v>
      </c>
      <c r="C1263" s="87" t="s">
        <v>7</v>
      </c>
      <c r="D1263" s="87" t="s">
        <v>687</v>
      </c>
      <c r="E1263" s="194">
        <v>166.602</v>
      </c>
      <c r="F1263" s="87" t="s">
        <v>1730</v>
      </c>
      <c r="G1263" s="87" t="s">
        <v>652</v>
      </c>
      <c r="H1263" s="87" t="s">
        <v>670</v>
      </c>
      <c r="I1263" s="183" t="str">
        <f>I1262</f>
        <v>August</v>
      </c>
      <c r="J1263" s="184">
        <f>IF(F1263="USD", E1263, E1263 * IFERROR(VLOOKUP(F1263, EXCHANGE_RATE!A:B, 2, FALSE), "Currency not found"))</f>
        <v>1.9992240000000001</v>
      </c>
      <c r="K1263" s="184">
        <f t="shared" si="114"/>
        <v>2</v>
      </c>
      <c r="L1263" s="184">
        <f>IF(C1263="MTS", B1263, B1263 * IFERROR(VLOOKUP(C1263, 'QTY_CONVERSIONS '!A:B, 2, FALSE), "Units not  found"))</f>
        <v>0.2</v>
      </c>
      <c r="M1263" s="185">
        <f t="shared" si="115"/>
        <v>400</v>
      </c>
      <c r="N1263" s="143" t="str">
        <f>IFERROR(VLOOKUP(D1263, Product_Category!A:B, 2, FALSE), "Uncategorized")</f>
        <v>CROSCARMELLOSE SODIUM</v>
      </c>
      <c r="O1263" s="186">
        <f t="shared" si="117"/>
        <v>2000</v>
      </c>
      <c r="P1263" s="185">
        <f t="shared" si="116"/>
        <v>400</v>
      </c>
      <c r="Q1263" s="143">
        <v>2023</v>
      </c>
      <c r="R1263" s="143" t="str">
        <f>IFERROR(VLOOKUP(G1263,'SOURCE COMPANY'!A:B, 2, FALSE), "")</f>
        <v>JAYANA PHARMA</v>
      </c>
      <c r="S1263" s="143" t="str">
        <f>IFERROR(VLOOKUP(H1263,'CUSTOMER NAME'!A:B, 2, FALSE), "")</f>
        <v>KANTIPUR PHARMA</v>
      </c>
    </row>
    <row r="1264" spans="1:19">
      <c r="A1264" s="87" t="s">
        <v>929</v>
      </c>
      <c r="B1264" s="189">
        <v>200</v>
      </c>
      <c r="C1264" s="87" t="s">
        <v>7</v>
      </c>
      <c r="D1264" s="87" t="s">
        <v>687</v>
      </c>
      <c r="E1264" s="194">
        <v>166.602</v>
      </c>
      <c r="F1264" s="87" t="s">
        <v>1730</v>
      </c>
      <c r="G1264" s="87" t="s">
        <v>652</v>
      </c>
      <c r="H1264" s="87" t="s">
        <v>670</v>
      </c>
      <c r="I1264" s="183" t="str">
        <f>I1263</f>
        <v>August</v>
      </c>
      <c r="J1264" s="184">
        <f>IF(F1264="USD", E1264, E1264 * IFERROR(VLOOKUP(F1264, EXCHANGE_RATE!A:B, 2, FALSE), "Currency not found"))</f>
        <v>1.9992240000000001</v>
      </c>
      <c r="K1264" s="184">
        <f t="shared" si="114"/>
        <v>2</v>
      </c>
      <c r="L1264" s="184">
        <f>IF(C1264="MTS", B1264, B1264 * IFERROR(VLOOKUP(C1264, 'QTY_CONVERSIONS '!A:B, 2, FALSE), "Units not  found"))</f>
        <v>0.2</v>
      </c>
      <c r="M1264" s="185">
        <f t="shared" si="115"/>
        <v>400</v>
      </c>
      <c r="N1264" s="143" t="str">
        <f>IFERROR(VLOOKUP(D1264, Product_Category!A:B, 2, FALSE), "Uncategorized")</f>
        <v>CROSCARMELLOSE SODIUM</v>
      </c>
      <c r="O1264" s="186">
        <f t="shared" si="117"/>
        <v>2000</v>
      </c>
      <c r="P1264" s="185">
        <f t="shared" si="116"/>
        <v>400</v>
      </c>
      <c r="Q1264" s="143">
        <v>2023</v>
      </c>
      <c r="R1264" s="143" t="str">
        <f>IFERROR(VLOOKUP(G1264,'SOURCE COMPANY'!A:B, 2, FALSE), "")</f>
        <v>JAYANA PHARMA</v>
      </c>
      <c r="S1264" s="143" t="str">
        <f>IFERROR(VLOOKUP(H1264,'CUSTOMER NAME'!A:B, 2, FALSE), "")</f>
        <v>KANTIPUR PHARMA</v>
      </c>
    </row>
    <row r="1265" spans="1:19">
      <c r="A1265" s="191" t="s">
        <v>929</v>
      </c>
      <c r="B1265" s="191">
        <v>200</v>
      </c>
      <c r="C1265" s="191" t="s">
        <v>7</v>
      </c>
      <c r="D1265" s="191" t="s">
        <v>3048</v>
      </c>
      <c r="E1265" s="191">
        <v>1.99</v>
      </c>
      <c r="F1265" s="191" t="s">
        <v>9</v>
      </c>
      <c r="G1265" s="87" t="s">
        <v>652</v>
      </c>
      <c r="H1265" s="191" t="s">
        <v>670</v>
      </c>
      <c r="I1265" s="187" t="s">
        <v>3034</v>
      </c>
      <c r="J1265" s="184">
        <f>IF(F1265="USD", E1265, E1265 * IFERROR(VLOOKUP(F1265, EXCHANGE_RATE!A:B, 2, FALSE), "Currency not found"))</f>
        <v>1.99</v>
      </c>
      <c r="K1265" s="184">
        <f t="shared" si="114"/>
        <v>1.99</v>
      </c>
      <c r="L1265" s="184">
        <f>IF(C1265="MTS", B1265, B1265 * IFERROR(VLOOKUP(C1265, 'QTY_CONVERSIONS '!A:B, 2, FALSE), "Units not  found"))</f>
        <v>0.2</v>
      </c>
      <c r="M1265" s="185">
        <f t="shared" si="115"/>
        <v>398</v>
      </c>
      <c r="N1265" s="143" t="str">
        <f>IFERROR(VLOOKUP(D1265, Product_Category!A:B, 2, FALSE), "Uncategorized")</f>
        <v>CROSCARMELLOSE SODIUM</v>
      </c>
      <c r="O1265" s="186">
        <f t="shared" si="117"/>
        <v>1990</v>
      </c>
      <c r="P1265" s="185">
        <f t="shared" si="116"/>
        <v>398</v>
      </c>
      <c r="Q1265" s="143">
        <v>2023</v>
      </c>
      <c r="R1265" s="143" t="str">
        <f>IFERROR(VLOOKUP(G1265,'SOURCE COMPANY'!A:B, 2, FALSE), "")</f>
        <v>JAYANA PHARMA</v>
      </c>
      <c r="S1265" s="143" t="str">
        <f>IFERROR(VLOOKUP(H1265,'CUSTOMER NAME'!A:B, 2, FALSE), "")</f>
        <v>KANTIPUR PHARMA</v>
      </c>
    </row>
    <row r="1266" spans="1:19">
      <c r="A1266" s="191" t="s">
        <v>929</v>
      </c>
      <c r="B1266" s="191">
        <v>400</v>
      </c>
      <c r="C1266" s="191" t="s">
        <v>7</v>
      </c>
      <c r="D1266" s="191" t="s">
        <v>792</v>
      </c>
      <c r="E1266" s="191">
        <v>1.94</v>
      </c>
      <c r="F1266" s="191" t="s">
        <v>9</v>
      </c>
      <c r="G1266" s="87" t="s">
        <v>652</v>
      </c>
      <c r="H1266" s="191" t="s">
        <v>670</v>
      </c>
      <c r="I1266" s="187" t="s">
        <v>3034</v>
      </c>
      <c r="J1266" s="184">
        <f>IF(F1266="USD", E1266, E1266 * IFERROR(VLOOKUP(F1266, EXCHANGE_RATE!A:B, 2, FALSE), "Currency not found"))</f>
        <v>1.94</v>
      </c>
      <c r="K1266" s="184">
        <f t="shared" si="114"/>
        <v>1.94</v>
      </c>
      <c r="L1266" s="184">
        <f>IF(C1266="MTS", B1266, B1266 * IFERROR(VLOOKUP(C1266, 'QTY_CONVERSIONS '!A:B, 2, FALSE), "Units not  found"))</f>
        <v>0.4</v>
      </c>
      <c r="M1266" s="185">
        <f t="shared" si="115"/>
        <v>776</v>
      </c>
      <c r="N1266" s="143" t="str">
        <f>IFERROR(VLOOKUP(D1266, Product_Category!A:B, 2, FALSE), "Uncategorized")</f>
        <v>MCC</v>
      </c>
      <c r="O1266" s="186">
        <f t="shared" si="117"/>
        <v>1940</v>
      </c>
      <c r="P1266" s="185">
        <f t="shared" si="116"/>
        <v>776</v>
      </c>
      <c r="Q1266" s="143">
        <v>2023</v>
      </c>
      <c r="R1266" s="143" t="str">
        <f>IFERROR(VLOOKUP(G1266,'SOURCE COMPANY'!A:B, 2, FALSE), "")</f>
        <v>JAYANA PHARMA</v>
      </c>
      <c r="S1266" s="143" t="str">
        <f>IFERROR(VLOOKUP(H1266,'CUSTOMER NAME'!A:B, 2, FALSE), "")</f>
        <v>KANTIPUR PHARMA</v>
      </c>
    </row>
    <row r="1267" spans="1:19">
      <c r="A1267" s="192" t="s">
        <v>929</v>
      </c>
      <c r="B1267" s="192">
        <v>25</v>
      </c>
      <c r="C1267" s="192" t="s">
        <v>7</v>
      </c>
      <c r="D1267" s="192" t="s">
        <v>2759</v>
      </c>
      <c r="E1267" s="192">
        <v>235.19</v>
      </c>
      <c r="F1267" s="192" t="s">
        <v>1730</v>
      </c>
      <c r="G1267" s="192" t="s">
        <v>662</v>
      </c>
      <c r="H1267" s="192" t="s">
        <v>670</v>
      </c>
      <c r="I1267" s="187" t="s">
        <v>2670</v>
      </c>
      <c r="J1267" s="184">
        <f>IF(F1267="USD", E1267, E1267 * IFERROR(VLOOKUP(F1267, EXCHANGE_RATE!A:B, 2, FALSE), "Currency not found"))</f>
        <v>2.8222800000000001</v>
      </c>
      <c r="K1267" s="184">
        <f t="shared" si="114"/>
        <v>2.8299999999999996</v>
      </c>
      <c r="L1267" s="184">
        <f>IF(C1267="MTS", B1267, B1267 * IFERROR(VLOOKUP(C1267, 'QTY_CONVERSIONS '!A:B, 2, FALSE), "Units not  found"))</f>
        <v>2.5000000000000001E-2</v>
      </c>
      <c r="M1267" s="185">
        <f t="shared" si="115"/>
        <v>70.749999999999986</v>
      </c>
      <c r="N1267" s="143" t="str">
        <f>IFERROR(VLOOKUP(D1267, Product_Category!A:B, 2, FALSE), "Uncategorized")</f>
        <v>CROSCARMELLOSE SODIUM</v>
      </c>
      <c r="O1267" s="186">
        <f t="shared" si="117"/>
        <v>2829.9999999999995</v>
      </c>
      <c r="P1267" s="185">
        <f t="shared" si="116"/>
        <v>70.749999999999986</v>
      </c>
      <c r="Q1267" s="143">
        <v>2023</v>
      </c>
      <c r="R1267" s="143" t="str">
        <f>IFERROR(VLOOKUP(G1267,'SOURCE COMPANY'!A:B, 2, FALSE), "")</f>
        <v>K KUMAR &amp; CO</v>
      </c>
      <c r="S1267" s="143" t="str">
        <f>IFERROR(VLOOKUP(H1267,'CUSTOMER NAME'!A:B, 2, FALSE), "")</f>
        <v>KANTIPUR PHARMA</v>
      </c>
    </row>
    <row r="1268" spans="1:19">
      <c r="A1268" s="85" t="s">
        <v>651</v>
      </c>
      <c r="B1268" s="85">
        <v>25</v>
      </c>
      <c r="C1268" s="85" t="s">
        <v>7</v>
      </c>
      <c r="D1268" s="85" t="s">
        <v>669</v>
      </c>
      <c r="E1268" s="248">
        <v>600</v>
      </c>
      <c r="F1268" s="85" t="s">
        <v>1730</v>
      </c>
      <c r="G1268" s="192" t="s">
        <v>662</v>
      </c>
      <c r="H1268" s="85" t="s">
        <v>670</v>
      </c>
      <c r="I1268" s="183" t="str">
        <f>I1267</f>
        <v>August</v>
      </c>
      <c r="J1268" s="184">
        <f>IF(F1268="USD", E1268, E1268 * IFERROR(VLOOKUP(F1268, EXCHANGE_RATE!A:B, 2, FALSE), "Currency not found"))</f>
        <v>7.2</v>
      </c>
      <c r="K1268" s="184">
        <f t="shared" si="114"/>
        <v>7.2</v>
      </c>
      <c r="L1268" s="184">
        <f>IF(C1268="MTS", B1268, B1268 * IFERROR(VLOOKUP(C1268, 'QTY_CONVERSIONS '!A:B, 2, FALSE), "Units not  found"))</f>
        <v>2.5000000000000001E-2</v>
      </c>
      <c r="M1268" s="185">
        <f t="shared" si="115"/>
        <v>180</v>
      </c>
      <c r="N1268" s="143" t="str">
        <f>IFERROR(VLOOKUP(D1268, Product_Category!A:B, 2, FALSE), "Uncategorized")</f>
        <v>CROSCARMELLOSE SODIUM</v>
      </c>
      <c r="O1268" s="186">
        <f t="shared" si="117"/>
        <v>7200</v>
      </c>
      <c r="P1268" s="185">
        <f t="shared" si="116"/>
        <v>180</v>
      </c>
      <c r="Q1268" s="143">
        <v>2023</v>
      </c>
      <c r="R1268" s="143" t="str">
        <f>IFERROR(VLOOKUP(G1268,'SOURCE COMPANY'!A:B, 2, FALSE), "")</f>
        <v>K KUMAR &amp; CO</v>
      </c>
      <c r="S1268" s="143" t="str">
        <f>IFERROR(VLOOKUP(H1268,'CUSTOMER NAME'!A:B, 2, FALSE), "")</f>
        <v>KANTIPUR PHARMA</v>
      </c>
    </row>
    <row r="1269" spans="1:19">
      <c r="A1269" s="85" t="s">
        <v>651</v>
      </c>
      <c r="B1269" s="85">
        <v>25</v>
      </c>
      <c r="C1269" s="85" t="s">
        <v>7</v>
      </c>
      <c r="D1269" s="85" t="s">
        <v>654</v>
      </c>
      <c r="E1269" s="248">
        <v>440</v>
      </c>
      <c r="F1269" s="85" t="s">
        <v>1730</v>
      </c>
      <c r="G1269" s="192" t="s">
        <v>662</v>
      </c>
      <c r="H1269" s="85" t="s">
        <v>670</v>
      </c>
      <c r="I1269" s="183" t="str">
        <f>I1268</f>
        <v>August</v>
      </c>
      <c r="J1269" s="184">
        <f>IF(F1269="USD", E1269, E1269 * IFERROR(VLOOKUP(F1269, EXCHANGE_RATE!A:B, 2, FALSE), "Currency not found"))</f>
        <v>5.28</v>
      </c>
      <c r="K1269" s="184">
        <f t="shared" si="114"/>
        <v>5.28</v>
      </c>
      <c r="L1269" s="184">
        <f>IF(C1269="MTS", B1269, B1269 * IFERROR(VLOOKUP(C1269, 'QTY_CONVERSIONS '!A:B, 2, FALSE), "Units not  found"))</f>
        <v>2.5000000000000001E-2</v>
      </c>
      <c r="M1269" s="185">
        <f t="shared" si="115"/>
        <v>132</v>
      </c>
      <c r="N1269" s="143" t="str">
        <f>IFERROR(VLOOKUP(D1269, Product_Category!A:B, 2, FALSE), "Uncategorized")</f>
        <v>CMC</v>
      </c>
      <c r="O1269" s="186">
        <f t="shared" si="117"/>
        <v>5280</v>
      </c>
      <c r="P1269" s="185">
        <f t="shared" si="116"/>
        <v>132</v>
      </c>
      <c r="Q1269" s="143">
        <v>2023</v>
      </c>
      <c r="R1269" s="143" t="str">
        <f>IFERROR(VLOOKUP(G1269,'SOURCE COMPANY'!A:B, 2, FALSE), "")</f>
        <v>K KUMAR &amp; CO</v>
      </c>
      <c r="S1269" s="143" t="str">
        <f>IFERROR(VLOOKUP(H1269,'CUSTOMER NAME'!A:B, 2, FALSE), "")</f>
        <v>KANTIPUR PHARMA</v>
      </c>
    </row>
    <row r="1270" spans="1:19">
      <c r="A1270" s="85" t="s">
        <v>651</v>
      </c>
      <c r="B1270" s="85">
        <v>25</v>
      </c>
      <c r="C1270" s="85" t="s">
        <v>7</v>
      </c>
      <c r="D1270" s="85" t="s">
        <v>657</v>
      </c>
      <c r="E1270" s="248">
        <v>175</v>
      </c>
      <c r="F1270" s="85" t="s">
        <v>1730</v>
      </c>
      <c r="G1270" s="192" t="s">
        <v>662</v>
      </c>
      <c r="H1270" s="85" t="s">
        <v>670</v>
      </c>
      <c r="I1270" s="183" t="str">
        <f>I1269</f>
        <v>August</v>
      </c>
      <c r="J1270" s="184">
        <f>IF(F1270="USD", E1270, E1270 * IFERROR(VLOOKUP(F1270, EXCHANGE_RATE!A:B, 2, FALSE), "Currency not found"))</f>
        <v>2.1</v>
      </c>
      <c r="K1270" s="184">
        <f t="shared" si="114"/>
        <v>2.1</v>
      </c>
      <c r="L1270" s="184">
        <f>IF(C1270="MTS", B1270, B1270 * IFERROR(VLOOKUP(C1270, 'QTY_CONVERSIONS '!A:B, 2, FALSE), "Units not  found"))</f>
        <v>2.5000000000000001E-2</v>
      </c>
      <c r="M1270" s="185">
        <f t="shared" si="115"/>
        <v>52.5</v>
      </c>
      <c r="N1270" s="143" t="str">
        <f>IFERROR(VLOOKUP(D1270, Product_Category!A:B, 2, FALSE), "Uncategorized")</f>
        <v>SSG</v>
      </c>
      <c r="O1270" s="186">
        <f t="shared" si="117"/>
        <v>2100</v>
      </c>
      <c r="P1270" s="185">
        <f t="shared" si="116"/>
        <v>52.5</v>
      </c>
      <c r="Q1270" s="143">
        <v>2023</v>
      </c>
      <c r="R1270" s="143" t="str">
        <f>IFERROR(VLOOKUP(G1270,'SOURCE COMPANY'!A:B, 2, FALSE), "")</f>
        <v>K KUMAR &amp; CO</v>
      </c>
      <c r="S1270" s="143" t="str">
        <f>IFERROR(VLOOKUP(H1270,'CUSTOMER NAME'!A:B, 2, FALSE), "")</f>
        <v>KANTIPUR PHARMA</v>
      </c>
    </row>
    <row r="1271" spans="1:19">
      <c r="A1271" s="192" t="s">
        <v>1149</v>
      </c>
      <c r="B1271" s="192">
        <v>1</v>
      </c>
      <c r="C1271" s="192" t="s">
        <v>7</v>
      </c>
      <c r="D1271" s="192" t="s">
        <v>798</v>
      </c>
      <c r="E1271" s="192">
        <f>1300*0.012</f>
        <v>15.6</v>
      </c>
      <c r="F1271" s="192" t="s">
        <v>9</v>
      </c>
      <c r="G1271" s="192" t="s">
        <v>3936</v>
      </c>
      <c r="H1271" s="192" t="s">
        <v>3937</v>
      </c>
      <c r="I1271" s="187" t="s">
        <v>3893</v>
      </c>
      <c r="J1271" s="184">
        <f>IF(F1271="USD", E1271, E1271 * IFERROR(VLOOKUP(F1271, EXCHANGE_RATE!A:B, 2, FALSE), "Currency not found"))</f>
        <v>15.6</v>
      </c>
      <c r="K1271" s="184">
        <f t="shared" si="114"/>
        <v>15.6</v>
      </c>
      <c r="L1271" s="184">
        <f>IF(C1271="MTS", B1271, B1271 * IFERROR(VLOOKUP(C1271, 'QTY_CONVERSIONS '!A:B, 2, FALSE), "Units not  found"))</f>
        <v>1E-3</v>
      </c>
      <c r="M1271" s="185">
        <f t="shared" si="115"/>
        <v>15.6</v>
      </c>
      <c r="N1271" s="143" t="str">
        <f>IFERROR(VLOOKUP(D1271, Product_Category!A:B, 2, FALSE), "Uncategorized")</f>
        <v>CMC</v>
      </c>
      <c r="O1271" s="186">
        <f t="shared" si="117"/>
        <v>15600</v>
      </c>
      <c r="P1271" s="185">
        <f t="shared" si="116"/>
        <v>15.6</v>
      </c>
      <c r="Q1271" s="143">
        <v>2023</v>
      </c>
      <c r="R1271" s="143" t="str">
        <f>IFERROR(VLOOKUP(G1271,'SOURCE COMPANY'!A:B, 2, FALSE), "")</f>
        <v>PARSHVNATH LAB</v>
      </c>
      <c r="S1271" s="143" t="str">
        <f>IFERROR(VLOOKUP(H1271,'CUSTOMER NAME'!A:B, 2, FALSE), "")</f>
        <v>KARMA PHARMA</v>
      </c>
    </row>
    <row r="1272" spans="1:19">
      <c r="A1272" s="191" t="s">
        <v>484</v>
      </c>
      <c r="B1272" s="191">
        <v>2000</v>
      </c>
      <c r="C1272" s="191" t="s">
        <v>7</v>
      </c>
      <c r="D1272" s="191" t="s">
        <v>769</v>
      </c>
      <c r="E1272" s="191">
        <v>2.5</v>
      </c>
      <c r="F1272" s="191" t="s">
        <v>9</v>
      </c>
      <c r="G1272" s="192" t="s">
        <v>1435</v>
      </c>
      <c r="H1272" s="191" t="s">
        <v>3527</v>
      </c>
      <c r="I1272" s="187" t="s">
        <v>3389</v>
      </c>
      <c r="J1272" s="184">
        <f>IF(F1272="USD", E1272, E1272 * IFERROR(VLOOKUP(F1272, EXCHANGE_RATE!A:B, 2, FALSE), "Currency not found"))</f>
        <v>2.5</v>
      </c>
      <c r="K1272" s="184">
        <f t="shared" si="114"/>
        <v>2.5</v>
      </c>
      <c r="L1272" s="184">
        <f>IF(C1272="MTS", B1272, B1272 * IFERROR(VLOOKUP(C1272, 'QTY_CONVERSIONS '!A:B, 2, FALSE), "Units not  found"))</f>
        <v>2</v>
      </c>
      <c r="M1272" s="185">
        <f t="shared" si="115"/>
        <v>5000</v>
      </c>
      <c r="N1272" s="143" t="str">
        <f>IFERROR(VLOOKUP(D1272, Product_Category!A:B, 2, FALSE), "Uncategorized")</f>
        <v>MCC</v>
      </c>
      <c r="O1272" s="186">
        <f t="shared" si="117"/>
        <v>2500</v>
      </c>
      <c r="P1272" s="185">
        <f t="shared" si="116"/>
        <v>5000</v>
      </c>
      <c r="Q1272" s="143">
        <v>2023</v>
      </c>
      <c r="R1272" s="143" t="str">
        <f>IFERROR(VLOOKUP(G1272,'SOURCE COMPANY'!A:B, 2, FALSE), "")</f>
        <v>MURLI KRISHNA EXPORTS</v>
      </c>
      <c r="S1272" s="143" t="str">
        <f>IFERROR(VLOOKUP(H1272,'CUSTOMER NAME'!A:B, 2, FALSE), "")</f>
        <v>KARSELINDO PVT LTD</v>
      </c>
    </row>
    <row r="1273" spans="1:19">
      <c r="A1273" s="86" t="s">
        <v>651</v>
      </c>
      <c r="B1273" s="86">
        <v>50</v>
      </c>
      <c r="C1273" s="86" t="s">
        <v>7</v>
      </c>
      <c r="D1273" s="86" t="s">
        <v>589</v>
      </c>
      <c r="E1273" s="249">
        <v>225</v>
      </c>
      <c r="F1273" s="86" t="s">
        <v>1730</v>
      </c>
      <c r="G1273" s="192" t="s">
        <v>671</v>
      </c>
      <c r="H1273" s="86" t="s">
        <v>672</v>
      </c>
      <c r="I1273" s="183" t="str">
        <f>I1272</f>
        <v>October</v>
      </c>
      <c r="J1273" s="184">
        <f>IF(F1273="USD", E1273, E1273 * IFERROR(VLOOKUP(F1273, EXCHANGE_RATE!A:B, 2, FALSE), "Currency not found"))</f>
        <v>2.7</v>
      </c>
      <c r="K1273" s="184">
        <f t="shared" si="114"/>
        <v>2.7</v>
      </c>
      <c r="L1273" s="184">
        <f>IF(C1273="MTS", B1273, B1273 * IFERROR(VLOOKUP(C1273, 'QTY_CONVERSIONS '!A:B, 2, FALSE), "Units not  found"))</f>
        <v>0.05</v>
      </c>
      <c r="M1273" s="185">
        <f t="shared" si="115"/>
        <v>135</v>
      </c>
      <c r="N1273" s="143" t="str">
        <f>IFERROR(VLOOKUP(D1273, Product_Category!A:B, 2, FALSE), "Uncategorized")</f>
        <v>MAGNESIUM STEARATE</v>
      </c>
      <c r="O1273" s="186">
        <f t="shared" si="117"/>
        <v>2700</v>
      </c>
      <c r="P1273" s="185">
        <f t="shared" si="116"/>
        <v>135</v>
      </c>
      <c r="Q1273" s="143">
        <v>2023</v>
      </c>
      <c r="R1273" s="143" t="str">
        <f>IFERROR(VLOOKUP(G1273,'SOURCE COMPANY'!A:B, 2, FALSE), "")</f>
        <v>SUDARSHAN TRADING</v>
      </c>
      <c r="S1273" s="143" t="str">
        <f>IFERROR(VLOOKUP(H1273,'CUSTOMER NAME'!A:B, 2, FALSE), "")</f>
        <v>KASTURI PHARMA</v>
      </c>
    </row>
    <row r="1274" spans="1:19">
      <c r="A1274" s="85" t="s">
        <v>651</v>
      </c>
      <c r="B1274" s="85">
        <v>150</v>
      </c>
      <c r="C1274" s="85" t="s">
        <v>7</v>
      </c>
      <c r="D1274" s="85" t="s">
        <v>673</v>
      </c>
      <c r="E1274" s="248">
        <v>266.66699999999997</v>
      </c>
      <c r="F1274" s="85" t="s">
        <v>1730</v>
      </c>
      <c r="G1274" s="192" t="s">
        <v>671</v>
      </c>
      <c r="H1274" s="85" t="s">
        <v>672</v>
      </c>
      <c r="I1274" s="183" t="str">
        <f>I1273</f>
        <v>October</v>
      </c>
      <c r="J1274" s="184">
        <f>IF(F1274="USD", E1274, E1274 * IFERROR(VLOOKUP(F1274, EXCHANGE_RATE!A:B, 2, FALSE), "Currency not found"))</f>
        <v>3.2000039999999998</v>
      </c>
      <c r="K1274" s="184">
        <f t="shared" si="114"/>
        <v>3.21</v>
      </c>
      <c r="L1274" s="184">
        <f>IF(C1274="MTS", B1274, B1274 * IFERROR(VLOOKUP(C1274, 'QTY_CONVERSIONS '!A:B, 2, FALSE), "Units not  found"))</f>
        <v>0.15</v>
      </c>
      <c r="M1274" s="185">
        <f t="shared" si="115"/>
        <v>481.5</v>
      </c>
      <c r="N1274" s="143" t="str">
        <f>IFERROR(VLOOKUP(D1274, Product_Category!A:B, 2, FALSE), "Uncategorized")</f>
        <v>CROSCARMELLOSE SODIUM</v>
      </c>
      <c r="O1274" s="186">
        <f t="shared" si="117"/>
        <v>3210</v>
      </c>
      <c r="P1274" s="185">
        <f t="shared" si="116"/>
        <v>481.5</v>
      </c>
      <c r="Q1274" s="143">
        <v>2023</v>
      </c>
      <c r="R1274" s="143" t="str">
        <f>IFERROR(VLOOKUP(G1274,'SOURCE COMPANY'!A:B, 2, FALSE), "")</f>
        <v>SUDARSHAN TRADING</v>
      </c>
      <c r="S1274" s="143" t="str">
        <f>IFERROR(VLOOKUP(H1274,'CUSTOMER NAME'!A:B, 2, FALSE), "")</f>
        <v>KASTURI PHARMA</v>
      </c>
    </row>
    <row r="1275" spans="1:19">
      <c r="A1275" s="191" t="s">
        <v>909</v>
      </c>
      <c r="B1275" s="191">
        <v>500</v>
      </c>
      <c r="C1275" s="191" t="s">
        <v>7</v>
      </c>
      <c r="D1275" s="191" t="s">
        <v>19</v>
      </c>
      <c r="E1275" s="191">
        <v>4.87</v>
      </c>
      <c r="F1275" s="191" t="s">
        <v>9</v>
      </c>
      <c r="G1275" s="85" t="s">
        <v>627</v>
      </c>
      <c r="H1275" s="191" t="s">
        <v>3460</v>
      </c>
      <c r="I1275" s="187" t="s">
        <v>3389</v>
      </c>
      <c r="J1275" s="184">
        <f>IF(F1275="USD", E1275, E1275 * IFERROR(VLOOKUP(F1275, EXCHANGE_RATE!A:B, 2, FALSE), "Currency not found"))</f>
        <v>4.87</v>
      </c>
      <c r="K1275" s="184">
        <f t="shared" si="114"/>
        <v>4.87</v>
      </c>
      <c r="L1275" s="184">
        <f>IF(C1275="MTS", B1275, B1275 * IFERROR(VLOOKUP(C1275, 'QTY_CONVERSIONS '!A:B, 2, FALSE), "Units not  found"))</f>
        <v>0.5</v>
      </c>
      <c r="M1275" s="185">
        <f t="shared" si="115"/>
        <v>2435</v>
      </c>
      <c r="N1275" s="143" t="str">
        <f>IFERROR(VLOOKUP(D1275, Product_Category!A:B, 2, FALSE), "Uncategorized")</f>
        <v>CMC</v>
      </c>
      <c r="O1275" s="186">
        <f t="shared" si="117"/>
        <v>4870</v>
      </c>
      <c r="P1275" s="185">
        <f t="shared" si="116"/>
        <v>2435</v>
      </c>
      <c r="Q1275" s="143">
        <v>2023</v>
      </c>
      <c r="R1275" s="143" t="str">
        <f>IFERROR(VLOOKUP(G1275,'SOURCE COMPANY'!A:B, 2, FALSE), "")</f>
        <v>SANJAY CHEMICALS</v>
      </c>
      <c r="S1275" s="143" t="str">
        <f>IFERROR(VLOOKUP(H1275,'CUSTOMER NAME'!A:B, 2, FALSE), "")</f>
        <v>KCB BANK</v>
      </c>
    </row>
    <row r="1276" spans="1:19">
      <c r="A1276" s="193" t="s">
        <v>1044</v>
      </c>
      <c r="B1276" s="193">
        <v>250</v>
      </c>
      <c r="C1276" s="193" t="s">
        <v>7</v>
      </c>
      <c r="D1276" s="193" t="s">
        <v>2885</v>
      </c>
      <c r="E1276" s="193">
        <v>2.88</v>
      </c>
      <c r="F1276" s="193" t="s">
        <v>9</v>
      </c>
      <c r="G1276" s="87" t="s">
        <v>1959</v>
      </c>
      <c r="H1276" s="193" t="s">
        <v>2886</v>
      </c>
      <c r="I1276" s="187" t="s">
        <v>2670</v>
      </c>
      <c r="J1276" s="184">
        <f>IF(F1276="USD", E1276, E1276 * IFERROR(VLOOKUP(F1276, EXCHANGE_RATE!A:B, 2, FALSE), "Currency not found"))</f>
        <v>2.88</v>
      </c>
      <c r="K1276" s="184">
        <f t="shared" si="114"/>
        <v>2.88</v>
      </c>
      <c r="L1276" s="184">
        <f>IF(C1276="MTS", B1276, B1276 * IFERROR(VLOOKUP(C1276, 'QTY_CONVERSIONS '!A:B, 2, FALSE), "Units not  found"))</f>
        <v>0.25</v>
      </c>
      <c r="M1276" s="185">
        <f t="shared" si="115"/>
        <v>720</v>
      </c>
      <c r="N1276" s="143" t="str">
        <f>IFERROR(VLOOKUP(D1276, Product_Category!A:B, 2, FALSE), "Uncategorized")</f>
        <v>MCC</v>
      </c>
      <c r="O1276" s="186">
        <f t="shared" si="117"/>
        <v>2880</v>
      </c>
      <c r="P1276" s="185">
        <f t="shared" si="116"/>
        <v>720</v>
      </c>
      <c r="Q1276" s="143">
        <v>2023</v>
      </c>
      <c r="R1276" s="143" t="str">
        <f>IFERROR(VLOOKUP(G1276,'SOURCE COMPANY'!A:B, 2, FALSE), "")</f>
        <v>ADITYA IMPEX</v>
      </c>
      <c r="S1276" s="143" t="str">
        <f>IFERROR(VLOOKUP(H1276,'CUSTOMER NAME'!A:B, 2, FALSE), "")</f>
        <v>KEKO PHARMA</v>
      </c>
    </row>
    <row r="1277" spans="1:19">
      <c r="A1277" s="191" t="s">
        <v>909</v>
      </c>
      <c r="B1277" s="191">
        <v>46000</v>
      </c>
      <c r="C1277" s="191" t="s">
        <v>7</v>
      </c>
      <c r="D1277" s="191" t="s">
        <v>19</v>
      </c>
      <c r="E1277" s="191">
        <v>0.41</v>
      </c>
      <c r="F1277" s="191" t="s">
        <v>9</v>
      </c>
      <c r="G1277" s="192" t="s">
        <v>1007</v>
      </c>
      <c r="H1277" s="191" t="s">
        <v>3131</v>
      </c>
      <c r="I1277" s="187" t="s">
        <v>3034</v>
      </c>
      <c r="J1277" s="184">
        <f>IF(F1277="USD", E1277, E1277 * IFERROR(VLOOKUP(F1277, EXCHANGE_RATE!A:B, 2, FALSE), "Currency not found"))</f>
        <v>0.41</v>
      </c>
      <c r="K1277" s="184">
        <f t="shared" si="114"/>
        <v>0.41</v>
      </c>
      <c r="L1277" s="184">
        <f>IF(C1277="MTS", B1277, B1277 * IFERROR(VLOOKUP(C1277, 'QTY_CONVERSIONS '!A:B, 2, FALSE), "Units not  found"))</f>
        <v>46</v>
      </c>
      <c r="M1277" s="185">
        <f t="shared" si="115"/>
        <v>18860</v>
      </c>
      <c r="N1277" s="143" t="str">
        <f>IFERROR(VLOOKUP(D1277, Product_Category!A:B, 2, FALSE), "Uncategorized")</f>
        <v>CMC</v>
      </c>
      <c r="O1277" s="186">
        <f t="shared" si="117"/>
        <v>410</v>
      </c>
      <c r="P1277" s="185">
        <f t="shared" si="116"/>
        <v>18860</v>
      </c>
      <c r="Q1277" s="143">
        <v>2023</v>
      </c>
      <c r="R1277" s="143" t="str">
        <f>IFERROR(VLOOKUP(G1277,'SOURCE COMPANY'!A:B, 2, FALSE), "")</f>
        <v>PATEL CHEM</v>
      </c>
      <c r="S1277" s="143" t="str">
        <f>IFERROR(VLOOKUP(H1277,'CUSTOMER NAME'!A:B, 2, FALSE), "")</f>
        <v>KENYA KENYA</v>
      </c>
    </row>
    <row r="1278" spans="1:19">
      <c r="A1278" s="87" t="s">
        <v>1522</v>
      </c>
      <c r="B1278" s="87">
        <v>500</v>
      </c>
      <c r="C1278" s="87" t="s">
        <v>7</v>
      </c>
      <c r="D1278" s="87" t="s">
        <v>1531</v>
      </c>
      <c r="E1278" s="44">
        <v>120</v>
      </c>
      <c r="F1278" s="87" t="s">
        <v>1730</v>
      </c>
      <c r="G1278" s="87" t="s">
        <v>652</v>
      </c>
      <c r="H1278" s="87" t="s">
        <v>1532</v>
      </c>
      <c r="I1278" s="183" t="str">
        <f>I1277</f>
        <v>September</v>
      </c>
      <c r="J1278" s="184">
        <f>IF(F1278="USD", E1278, E1278 * IFERROR(VLOOKUP(F1278, EXCHANGE_RATE!A:B, 2, FALSE), "Currency not found"))</f>
        <v>1.44</v>
      </c>
      <c r="K1278" s="184">
        <f t="shared" si="114"/>
        <v>1.44</v>
      </c>
      <c r="L1278" s="184">
        <f>IF(C1278="MTS", B1278, B1278 * IFERROR(VLOOKUP(C1278, 'QTY_CONVERSIONS '!A:B, 2, FALSE), "Units not  found"))</f>
        <v>0.5</v>
      </c>
      <c r="M1278" s="185">
        <f t="shared" si="115"/>
        <v>720</v>
      </c>
      <c r="N1278" s="143" t="str">
        <f>IFERROR(VLOOKUP(D1278, Product_Category!A:B, 2, FALSE), "Uncategorized")</f>
        <v>MCC</v>
      </c>
      <c r="O1278" s="186">
        <f t="shared" si="117"/>
        <v>1440</v>
      </c>
      <c r="P1278" s="185">
        <f t="shared" si="116"/>
        <v>720</v>
      </c>
      <c r="Q1278" s="143">
        <v>2023</v>
      </c>
      <c r="R1278" s="143" t="str">
        <f>IFERROR(VLOOKUP(G1278,'SOURCE COMPANY'!A:B, 2, FALSE), "")</f>
        <v>JAYANA PHARMA</v>
      </c>
      <c r="S1278" s="143" t="str">
        <f>IFERROR(VLOOKUP(H1278,'CUSTOMER NAME'!A:B, 2, FALSE), "")</f>
        <v>KEVA PHARMA</v>
      </c>
    </row>
    <row r="1279" spans="1:19">
      <c r="A1279" s="87" t="s">
        <v>1522</v>
      </c>
      <c r="B1279" s="87">
        <v>400</v>
      </c>
      <c r="C1279" s="87" t="s">
        <v>7</v>
      </c>
      <c r="D1279" s="87" t="s">
        <v>1531</v>
      </c>
      <c r="E1279" s="44">
        <v>170</v>
      </c>
      <c r="F1279" s="87" t="s">
        <v>1730</v>
      </c>
      <c r="G1279" s="87" t="s">
        <v>652</v>
      </c>
      <c r="H1279" s="87" t="s">
        <v>1532</v>
      </c>
      <c r="I1279" s="183" t="str">
        <f>I1278</f>
        <v>September</v>
      </c>
      <c r="J1279" s="184">
        <f>IF(F1279="USD", E1279, E1279 * IFERROR(VLOOKUP(F1279, EXCHANGE_RATE!A:B, 2, FALSE), "Currency not found"))</f>
        <v>2.04</v>
      </c>
      <c r="K1279" s="184">
        <f t="shared" si="114"/>
        <v>2.04</v>
      </c>
      <c r="L1279" s="184">
        <f>IF(C1279="MTS", B1279, B1279 * IFERROR(VLOOKUP(C1279, 'QTY_CONVERSIONS '!A:B, 2, FALSE), "Units not  found"))</f>
        <v>0.4</v>
      </c>
      <c r="M1279" s="185">
        <f t="shared" si="115"/>
        <v>816</v>
      </c>
      <c r="N1279" s="143" t="str">
        <f>IFERROR(VLOOKUP(D1279, Product_Category!A:B, 2, FALSE), "Uncategorized")</f>
        <v>MCC</v>
      </c>
      <c r="O1279" s="186">
        <f t="shared" si="117"/>
        <v>2040</v>
      </c>
      <c r="P1279" s="185">
        <f t="shared" si="116"/>
        <v>816</v>
      </c>
      <c r="Q1279" s="143">
        <v>2023</v>
      </c>
      <c r="R1279" s="143" t="str">
        <f>IFERROR(VLOOKUP(G1279,'SOURCE COMPANY'!A:B, 2, FALSE), "")</f>
        <v>JAYANA PHARMA</v>
      </c>
      <c r="S1279" s="143" t="str">
        <f>IFERROR(VLOOKUP(H1279,'CUSTOMER NAME'!A:B, 2, FALSE), "")</f>
        <v>KEVA PHARMA</v>
      </c>
    </row>
    <row r="1280" spans="1:19">
      <c r="A1280" s="191" t="s">
        <v>929</v>
      </c>
      <c r="B1280" s="191">
        <v>200</v>
      </c>
      <c r="C1280" s="191" t="s">
        <v>7</v>
      </c>
      <c r="D1280" s="191" t="s">
        <v>3499</v>
      </c>
      <c r="E1280" s="191">
        <v>2.88</v>
      </c>
      <c r="F1280" s="191" t="s">
        <v>9</v>
      </c>
      <c r="G1280" s="87" t="s">
        <v>530</v>
      </c>
      <c r="H1280" s="191" t="s">
        <v>1532</v>
      </c>
      <c r="I1280" s="187" t="s">
        <v>3389</v>
      </c>
      <c r="J1280" s="184">
        <f>IF(F1280="USD", E1280, E1280 * IFERROR(VLOOKUP(F1280, EXCHANGE_RATE!A:B, 2, FALSE), "Currency not found"))</f>
        <v>2.88</v>
      </c>
      <c r="K1280" s="184">
        <f t="shared" si="114"/>
        <v>2.88</v>
      </c>
      <c r="L1280" s="184">
        <f>IF(C1280="MTS", B1280, B1280 * IFERROR(VLOOKUP(C1280, 'QTY_CONVERSIONS '!A:B, 2, FALSE), "Units not  found"))</f>
        <v>0.2</v>
      </c>
      <c r="M1280" s="185">
        <f t="shared" si="115"/>
        <v>576</v>
      </c>
      <c r="N1280" s="143" t="str">
        <f>IFERROR(VLOOKUP(D1280, Product_Category!A:B, 2, FALSE), "Uncategorized")</f>
        <v>MCC</v>
      </c>
      <c r="O1280" s="186">
        <f t="shared" si="117"/>
        <v>2880</v>
      </c>
      <c r="P1280" s="185">
        <f t="shared" si="116"/>
        <v>576</v>
      </c>
      <c r="Q1280" s="143">
        <v>2023</v>
      </c>
      <c r="R1280" s="143" t="str">
        <f>IFERROR(VLOOKUP(G1280,'SOURCE COMPANY'!A:B, 2, FALSE), "")</f>
        <v>NITIKA PHARMA</v>
      </c>
      <c r="S1280" s="143" t="str">
        <f>IFERROR(VLOOKUP(H1280,'CUSTOMER NAME'!A:B, 2, FALSE), "")</f>
        <v>KEVA PHARMA</v>
      </c>
    </row>
    <row r="1281" spans="1:19">
      <c r="A1281" s="85" t="s">
        <v>599</v>
      </c>
      <c r="B1281" s="85">
        <v>2500</v>
      </c>
      <c r="C1281" s="85" t="s">
        <v>7</v>
      </c>
      <c r="D1281" s="85" t="s">
        <v>555</v>
      </c>
      <c r="E1281" s="248">
        <v>2.4</v>
      </c>
      <c r="F1281" s="85" t="s">
        <v>9</v>
      </c>
      <c r="G1281" s="192" t="s">
        <v>59</v>
      </c>
      <c r="H1281" s="85" t="s">
        <v>604</v>
      </c>
      <c r="I1281" s="183" t="str">
        <f>I1280</f>
        <v>October</v>
      </c>
      <c r="J1281" s="184">
        <f>IF(F1281="USD", E1281, E1281 * IFERROR(VLOOKUP(F1281, EXCHANGE_RATE!A:B, 2, FALSE), "Currency not found"))</f>
        <v>2.4</v>
      </c>
      <c r="K1281" s="184">
        <f t="shared" si="114"/>
        <v>2.4</v>
      </c>
      <c r="L1281" s="184">
        <f>IF(C1281="MTS", B1281, B1281 * IFERROR(VLOOKUP(C1281, 'QTY_CONVERSIONS '!A:B, 2, FALSE), "Units not  found"))</f>
        <v>2.5</v>
      </c>
      <c r="M1281" s="185">
        <f t="shared" si="115"/>
        <v>6000</v>
      </c>
      <c r="N1281" s="143" t="str">
        <f>IFERROR(VLOOKUP(D1281, Product_Category!A:B, 2, FALSE), "Uncategorized")</f>
        <v>MCC</v>
      </c>
      <c r="O1281" s="186">
        <f t="shared" si="117"/>
        <v>2400</v>
      </c>
      <c r="P1281" s="185">
        <f t="shared" si="116"/>
        <v>6000</v>
      </c>
      <c r="Q1281" s="143">
        <v>2023</v>
      </c>
      <c r="R1281" s="143" t="str">
        <f>IFERROR(VLOOKUP(G1281,'SOURCE COMPANY'!A:B, 2, FALSE), "")</f>
        <v>JRS PHARMA</v>
      </c>
      <c r="S1281" s="143" t="str">
        <f>IFERROR(VLOOKUP(H1281,'CUSTOMER NAME'!A:B, 2, FALSE), "")</f>
        <v>PT TEMPO SCAN</v>
      </c>
    </row>
    <row r="1282" spans="1:19">
      <c r="A1282" s="191" t="s">
        <v>287</v>
      </c>
      <c r="B1282" s="191">
        <v>10000</v>
      </c>
      <c r="C1282" s="191" t="s">
        <v>7</v>
      </c>
      <c r="D1282" s="191" t="s">
        <v>173</v>
      </c>
      <c r="E1282" s="191">
        <v>4.95</v>
      </c>
      <c r="F1282" s="191" t="s">
        <v>9</v>
      </c>
      <c r="G1282" s="192" t="s">
        <v>59</v>
      </c>
      <c r="H1282" s="191" t="s">
        <v>3248</v>
      </c>
      <c r="I1282" s="187" t="s">
        <v>3034</v>
      </c>
      <c r="J1282" s="184">
        <f>IF(F1282="USD", E1282, E1282 * IFERROR(VLOOKUP(F1282, EXCHANGE_RATE!A:B, 2, FALSE), "Currency not found"))</f>
        <v>4.95</v>
      </c>
      <c r="K1282" s="184">
        <f t="shared" ref="K1282:K1345" si="119">ROUNDUP(J1282,2)</f>
        <v>4.95</v>
      </c>
      <c r="L1282" s="184">
        <f>IF(C1282="MTS", B1282, B1282 * IFERROR(VLOOKUP(C1282, 'QTY_CONVERSIONS '!A:B, 2, FALSE), "Units not  found"))</f>
        <v>10</v>
      </c>
      <c r="M1282" s="185">
        <f t="shared" ref="M1282:M1345" si="120">B1282*K1282</f>
        <v>49500</v>
      </c>
      <c r="N1282" s="143" t="str">
        <f>IFERROR(VLOOKUP(D1282, Product_Category!A:B, 2, FALSE), "Uncategorized")</f>
        <v>SSG</v>
      </c>
      <c r="O1282" s="186">
        <f t="shared" si="117"/>
        <v>4950</v>
      </c>
      <c r="P1282" s="185">
        <f t="shared" ref="P1282:P1345" si="121">L1282*O1282</f>
        <v>49500</v>
      </c>
      <c r="Q1282" s="143">
        <v>2023</v>
      </c>
      <c r="R1282" s="143" t="str">
        <f>IFERROR(VLOOKUP(G1282,'SOURCE COMPANY'!A:B, 2, FALSE), "")</f>
        <v>JRS PHARMA</v>
      </c>
      <c r="S1282" s="143" t="str">
        <f>IFERROR(VLOOKUP(H1282,'CUSTOMER NAME'!A:B, 2, FALSE), "")</f>
        <v>KHS SYNCHEMICA CORP</v>
      </c>
    </row>
    <row r="1283" spans="1:19">
      <c r="A1283" s="86" t="s">
        <v>599</v>
      </c>
      <c r="B1283" s="86">
        <v>7500</v>
      </c>
      <c r="C1283" s="86" t="s">
        <v>7</v>
      </c>
      <c r="D1283" s="86" t="s">
        <v>555</v>
      </c>
      <c r="E1283" s="249">
        <v>2.4</v>
      </c>
      <c r="F1283" s="86" t="s">
        <v>9</v>
      </c>
      <c r="G1283" s="192" t="s">
        <v>59</v>
      </c>
      <c r="H1283" s="86" t="s">
        <v>604</v>
      </c>
      <c r="I1283" s="183" t="str">
        <f>I1282</f>
        <v>September</v>
      </c>
      <c r="J1283" s="184">
        <f>IF(F1283="USD", E1283, E1283 * IFERROR(VLOOKUP(F1283, EXCHANGE_RATE!A:B, 2, FALSE), "Currency not found"))</f>
        <v>2.4</v>
      </c>
      <c r="K1283" s="184">
        <f t="shared" si="119"/>
        <v>2.4</v>
      </c>
      <c r="L1283" s="184">
        <f>IF(C1283="MTS", B1283, B1283 * IFERROR(VLOOKUP(C1283, 'QTY_CONVERSIONS '!A:B, 2, FALSE), "Units not  found"))</f>
        <v>7.5</v>
      </c>
      <c r="M1283" s="185">
        <f t="shared" si="120"/>
        <v>18000</v>
      </c>
      <c r="N1283" s="143" t="str">
        <f>IFERROR(VLOOKUP(D1283, Product_Category!A:B, 2, FALSE), "Uncategorized")</f>
        <v>MCC</v>
      </c>
      <c r="O1283" s="186">
        <f t="shared" ref="O1283:O1346" si="122">K1283*1000</f>
        <v>2400</v>
      </c>
      <c r="P1283" s="185">
        <f t="shared" si="121"/>
        <v>18000</v>
      </c>
      <c r="Q1283" s="143">
        <v>2023</v>
      </c>
      <c r="R1283" s="143" t="str">
        <f>IFERROR(VLOOKUP(G1283,'SOURCE COMPANY'!A:B, 2, FALSE), "")</f>
        <v>JRS PHARMA</v>
      </c>
      <c r="S1283" s="143" t="str">
        <f>IFERROR(VLOOKUP(H1283,'CUSTOMER NAME'!A:B, 2, FALSE), "")</f>
        <v>PT TEMPO SCAN</v>
      </c>
    </row>
    <row r="1284" spans="1:19">
      <c r="A1284" s="188" t="s">
        <v>909</v>
      </c>
      <c r="B1284" s="188">
        <v>700</v>
      </c>
      <c r="C1284" s="188" t="s">
        <v>7</v>
      </c>
      <c r="D1284" s="188" t="s">
        <v>19</v>
      </c>
      <c r="E1284" s="188">
        <v>4.4000000000000004</v>
      </c>
      <c r="F1284" s="188" t="s">
        <v>9</v>
      </c>
      <c r="G1284" s="85" t="s">
        <v>627</v>
      </c>
      <c r="H1284" s="188" t="s">
        <v>3134</v>
      </c>
      <c r="I1284" s="187" t="s">
        <v>3034</v>
      </c>
      <c r="J1284" s="184">
        <f>IF(F1284="USD", E1284, E1284 * IFERROR(VLOOKUP(F1284, EXCHANGE_RATE!A:B, 2, FALSE), "Currency not found"))</f>
        <v>4.4000000000000004</v>
      </c>
      <c r="K1284" s="184">
        <f t="shared" si="119"/>
        <v>4.4000000000000004</v>
      </c>
      <c r="L1284" s="184">
        <f>IF(C1284="MTS", B1284, B1284 * IFERROR(VLOOKUP(C1284, 'QTY_CONVERSIONS '!A:B, 2, FALSE), "Units not  found"))</f>
        <v>0.70000000000000007</v>
      </c>
      <c r="M1284" s="185">
        <f t="shared" si="120"/>
        <v>3080.0000000000005</v>
      </c>
      <c r="N1284" s="143" t="str">
        <f>IFERROR(VLOOKUP(D1284, Product_Category!A:B, 2, FALSE), "Uncategorized")</f>
        <v>CMC</v>
      </c>
      <c r="O1284" s="186">
        <f t="shared" si="122"/>
        <v>4400</v>
      </c>
      <c r="P1284" s="185">
        <f t="shared" si="121"/>
        <v>3080.0000000000005</v>
      </c>
      <c r="Q1284" s="143">
        <v>2023</v>
      </c>
      <c r="R1284" s="143" t="str">
        <f>IFERROR(VLOOKUP(G1284,'SOURCE COMPANY'!A:B, 2, FALSE), "")</f>
        <v>SANJAY CHEMICALS</v>
      </c>
      <c r="S1284" s="143" t="str">
        <f>IFERROR(VLOOKUP(H1284,'CUSTOMER NAME'!A:B, 2, FALSE), "")</f>
        <v>KIMSY PHARMA</v>
      </c>
    </row>
    <row r="1285" spans="1:19">
      <c r="A1285" s="192" t="s">
        <v>874</v>
      </c>
      <c r="B1285" s="192">
        <v>1000</v>
      </c>
      <c r="C1285" s="192" t="s">
        <v>7</v>
      </c>
      <c r="D1285" s="192" t="s">
        <v>3688</v>
      </c>
      <c r="E1285" s="192">
        <v>2.12</v>
      </c>
      <c r="F1285" s="192" t="s">
        <v>9</v>
      </c>
      <c r="G1285" s="87" t="s">
        <v>883</v>
      </c>
      <c r="H1285" s="192" t="s">
        <v>3756</v>
      </c>
      <c r="I1285" s="187" t="s">
        <v>3658</v>
      </c>
      <c r="J1285" s="184">
        <f>IF(F1285="USD", E1285, E1285 * IFERROR(VLOOKUP(F1285, EXCHANGE_RATE!A:B, 2, FALSE), "Currency not found"))</f>
        <v>2.12</v>
      </c>
      <c r="K1285" s="184">
        <f t="shared" si="119"/>
        <v>2.12</v>
      </c>
      <c r="L1285" s="184">
        <f>IF(C1285="MTS", B1285, B1285 * IFERROR(VLOOKUP(C1285, 'QTY_CONVERSIONS '!A:B, 2, FALSE), "Units not  found"))</f>
        <v>1</v>
      </c>
      <c r="M1285" s="185">
        <f t="shared" si="120"/>
        <v>2120</v>
      </c>
      <c r="N1285" s="143" t="str">
        <f>IFERROR(VLOOKUP(D1285, Product_Category!A:B, 2, FALSE), "Uncategorized")</f>
        <v>MAGNESIUM STEARATE</v>
      </c>
      <c r="O1285" s="186">
        <f t="shared" si="122"/>
        <v>2120</v>
      </c>
      <c r="P1285" s="185">
        <f t="shared" si="121"/>
        <v>2120</v>
      </c>
      <c r="Q1285" s="143">
        <v>2023</v>
      </c>
      <c r="R1285" s="143" t="str">
        <f>IFERROR(VLOOKUP(G1285,'SOURCE COMPANY'!A:B, 2, FALSE), "")</f>
        <v>LAVINA PHARMA</v>
      </c>
      <c r="S1285" s="143" t="str">
        <f>IFERROR(VLOOKUP(H1285,'CUSTOMER NAME'!A:B, 2, FALSE), "")</f>
        <v>KINA PHARMA</v>
      </c>
    </row>
    <row r="1286" spans="1:19">
      <c r="A1286" s="192" t="s">
        <v>874</v>
      </c>
      <c r="B1286" s="192">
        <v>2500</v>
      </c>
      <c r="C1286" s="192" t="s">
        <v>7</v>
      </c>
      <c r="D1286" s="192" t="s">
        <v>769</v>
      </c>
      <c r="E1286" s="192">
        <v>2.0499999999999998</v>
      </c>
      <c r="F1286" s="192" t="s">
        <v>9</v>
      </c>
      <c r="G1286" s="87" t="s">
        <v>883</v>
      </c>
      <c r="H1286" s="192" t="s">
        <v>3756</v>
      </c>
      <c r="I1286" s="187" t="s">
        <v>3658</v>
      </c>
      <c r="J1286" s="184">
        <f>IF(F1286="USD", E1286, E1286 * IFERROR(VLOOKUP(F1286, EXCHANGE_RATE!A:B, 2, FALSE), "Currency not found"))</f>
        <v>2.0499999999999998</v>
      </c>
      <c r="K1286" s="184">
        <f t="shared" si="119"/>
        <v>2.0499999999999998</v>
      </c>
      <c r="L1286" s="184">
        <f>IF(C1286="MTS", B1286, B1286 * IFERROR(VLOOKUP(C1286, 'QTY_CONVERSIONS '!A:B, 2, FALSE), "Units not  found"))</f>
        <v>2.5</v>
      </c>
      <c r="M1286" s="185">
        <f t="shared" si="120"/>
        <v>5125</v>
      </c>
      <c r="N1286" s="143" t="str">
        <f>IFERROR(VLOOKUP(D1286, Product_Category!A:B, 2, FALSE), "Uncategorized")</f>
        <v>MCC</v>
      </c>
      <c r="O1286" s="186">
        <f t="shared" si="122"/>
        <v>2050</v>
      </c>
      <c r="P1286" s="185">
        <f t="shared" si="121"/>
        <v>5125</v>
      </c>
      <c r="Q1286" s="143">
        <v>2023</v>
      </c>
      <c r="R1286" s="143" t="str">
        <f>IFERROR(VLOOKUP(G1286,'SOURCE COMPANY'!A:B, 2, FALSE), "")</f>
        <v>LAVINA PHARMA</v>
      </c>
      <c r="S1286" s="143" t="str">
        <f>IFERROR(VLOOKUP(H1286,'CUSTOMER NAME'!A:B, 2, FALSE), "")</f>
        <v>KINA PHARMA</v>
      </c>
    </row>
    <row r="1287" spans="1:19">
      <c r="A1287" s="193" t="s">
        <v>874</v>
      </c>
      <c r="B1287" s="193">
        <v>2500</v>
      </c>
      <c r="C1287" s="193" t="s">
        <v>7</v>
      </c>
      <c r="D1287" s="193" t="s">
        <v>611</v>
      </c>
      <c r="E1287" s="193">
        <v>2.0499999999999998</v>
      </c>
      <c r="F1287" s="193" t="s">
        <v>9</v>
      </c>
      <c r="G1287" s="87" t="s">
        <v>883</v>
      </c>
      <c r="H1287" s="193" t="s">
        <v>3756</v>
      </c>
      <c r="I1287" s="187" t="s">
        <v>3658</v>
      </c>
      <c r="J1287" s="184">
        <f>IF(F1287="USD", E1287, E1287 * IFERROR(VLOOKUP(F1287, EXCHANGE_RATE!A:B, 2, FALSE), "Currency not found"))</f>
        <v>2.0499999999999998</v>
      </c>
      <c r="K1287" s="184">
        <f t="shared" si="119"/>
        <v>2.0499999999999998</v>
      </c>
      <c r="L1287" s="184">
        <f>IF(C1287="MTS", B1287, B1287 * IFERROR(VLOOKUP(C1287, 'QTY_CONVERSIONS '!A:B, 2, FALSE), "Units not  found"))</f>
        <v>2.5</v>
      </c>
      <c r="M1287" s="185">
        <f t="shared" si="120"/>
        <v>5125</v>
      </c>
      <c r="N1287" s="143" t="str">
        <f>IFERROR(VLOOKUP(D1287, Product_Category!A:B, 2, FALSE), "Uncategorized")</f>
        <v>MCC</v>
      </c>
      <c r="O1287" s="186">
        <f t="shared" si="122"/>
        <v>2050</v>
      </c>
      <c r="P1287" s="185">
        <f t="shared" si="121"/>
        <v>5125</v>
      </c>
      <c r="Q1287" s="143">
        <v>2023</v>
      </c>
      <c r="R1287" s="143" t="str">
        <f>IFERROR(VLOOKUP(G1287,'SOURCE COMPANY'!A:B, 2, FALSE), "")</f>
        <v>LAVINA PHARMA</v>
      </c>
      <c r="S1287" s="143" t="str">
        <f>IFERROR(VLOOKUP(H1287,'CUSTOMER NAME'!A:B, 2, FALSE), "")</f>
        <v>KINA PHARMA</v>
      </c>
    </row>
    <row r="1288" spans="1:19">
      <c r="A1288" s="86" t="s">
        <v>874</v>
      </c>
      <c r="B1288" s="86">
        <v>1000</v>
      </c>
      <c r="C1288" s="86" t="s">
        <v>7</v>
      </c>
      <c r="D1288" s="86" t="s">
        <v>882</v>
      </c>
      <c r="E1288" s="249">
        <v>1.8999619999999999</v>
      </c>
      <c r="F1288" s="86" t="s">
        <v>9</v>
      </c>
      <c r="G1288" s="87" t="s">
        <v>883</v>
      </c>
      <c r="H1288" s="86" t="s">
        <v>884</v>
      </c>
      <c r="I1288" s="183" t="str">
        <f>I1287</f>
        <v>November</v>
      </c>
      <c r="J1288" s="184">
        <f>IF(F1288="USD", E1288, E1288 * IFERROR(VLOOKUP(F1288, EXCHANGE_RATE!A:B, 2, FALSE), "Currency not found"))</f>
        <v>1.8999619999999999</v>
      </c>
      <c r="K1288" s="184">
        <f t="shared" si="119"/>
        <v>1.9</v>
      </c>
      <c r="L1288" s="184">
        <f>IF(C1288="MTS", B1288, B1288 * IFERROR(VLOOKUP(C1288, 'QTY_CONVERSIONS '!A:B, 2, FALSE), "Units not  found"))</f>
        <v>1</v>
      </c>
      <c r="M1288" s="185">
        <f t="shared" si="120"/>
        <v>1900</v>
      </c>
      <c r="N1288" s="143" t="str">
        <f>IFERROR(VLOOKUP(D1288, Product_Category!A:B, 2, FALSE), "Uncategorized")</f>
        <v>MCC</v>
      </c>
      <c r="O1288" s="186">
        <f t="shared" si="122"/>
        <v>1900</v>
      </c>
      <c r="P1288" s="185">
        <f t="shared" si="121"/>
        <v>1900</v>
      </c>
      <c r="Q1288" s="143">
        <v>2023</v>
      </c>
      <c r="R1288" s="143" t="str">
        <f>IFERROR(VLOOKUP(G1288,'SOURCE COMPANY'!A:B, 2, FALSE), "")</f>
        <v>LAVINA PHARMA</v>
      </c>
      <c r="S1288" s="143" t="str">
        <f>IFERROR(VLOOKUP(H1288,'CUSTOMER NAME'!A:B, 2, FALSE), "")</f>
        <v>KINAPHARMA LTD</v>
      </c>
    </row>
    <row r="1289" spans="1:19">
      <c r="A1289" s="87" t="s">
        <v>729</v>
      </c>
      <c r="B1289" s="189">
        <v>18000</v>
      </c>
      <c r="C1289" s="87" t="s">
        <v>7</v>
      </c>
      <c r="D1289" s="87" t="s">
        <v>601</v>
      </c>
      <c r="E1289" s="190">
        <v>4.45</v>
      </c>
      <c r="F1289" s="87" t="s">
        <v>9</v>
      </c>
      <c r="G1289" s="87" t="s">
        <v>605</v>
      </c>
      <c r="H1289" s="198" t="s">
        <v>1023</v>
      </c>
      <c r="I1289" s="183" t="str">
        <f>I1288</f>
        <v>November</v>
      </c>
      <c r="J1289" s="184">
        <f>IF(F1289="USD", E1289, E1289 * IFERROR(VLOOKUP(F1289, EXCHANGE_RATE!A:B, 2, FALSE), "Currency not found"))</f>
        <v>4.45</v>
      </c>
      <c r="K1289" s="184">
        <f t="shared" si="119"/>
        <v>4.45</v>
      </c>
      <c r="L1289" s="184">
        <f>IF(C1289="MTS", B1289, B1289 * IFERROR(VLOOKUP(C1289, 'QTY_CONVERSIONS '!A:B, 2, FALSE), "Units not  found"))</f>
        <v>18</v>
      </c>
      <c r="M1289" s="185">
        <f t="shared" si="120"/>
        <v>80100</v>
      </c>
      <c r="N1289" s="143" t="str">
        <f>IFERROR(VLOOKUP(D1289, Product_Category!A:B, 2, FALSE), "Uncategorized")</f>
        <v>SSG</v>
      </c>
      <c r="O1289" s="186">
        <f t="shared" si="122"/>
        <v>4450</v>
      </c>
      <c r="P1289" s="185">
        <f t="shared" si="121"/>
        <v>80100</v>
      </c>
      <c r="Q1289" s="143">
        <v>2023</v>
      </c>
      <c r="R1289" s="143" t="str">
        <f>IFERROR(VLOOKUP(G1289,'SOURCE COMPANY'!A:B, 2, FALSE), "")</f>
        <v>AMISHI DRUGS</v>
      </c>
      <c r="S1289" s="143" t="str">
        <f>IFERROR(VLOOKUP(H1289,'CUSTOMER NAME'!A:B, 2, FALSE), "")</f>
        <v>KIRSCH PHARMA</v>
      </c>
    </row>
    <row r="1290" spans="1:19">
      <c r="A1290" s="86" t="s">
        <v>1019</v>
      </c>
      <c r="B1290" s="86">
        <v>20000</v>
      </c>
      <c r="C1290" s="85" t="s">
        <v>7</v>
      </c>
      <c r="D1290" s="86" t="s">
        <v>1022</v>
      </c>
      <c r="E1290" s="249">
        <v>2.75</v>
      </c>
      <c r="F1290" s="85" t="s">
        <v>9</v>
      </c>
      <c r="G1290" s="85" t="s">
        <v>605</v>
      </c>
      <c r="H1290" s="203" t="s">
        <v>1023</v>
      </c>
      <c r="I1290" s="183" t="str">
        <f>I1289</f>
        <v>November</v>
      </c>
      <c r="J1290" s="184">
        <f>IF(F1290="USD", E1290, E1290 * IFERROR(VLOOKUP(F1290, EXCHANGE_RATE!A:B, 2, FALSE), "Currency not found"))</f>
        <v>2.75</v>
      </c>
      <c r="K1290" s="184">
        <f t="shared" si="119"/>
        <v>2.75</v>
      </c>
      <c r="L1290" s="184">
        <f>IF(C1290="MTS", B1290, B1290 * IFERROR(VLOOKUP(C1290, 'QTY_CONVERSIONS '!A:B, 2, FALSE), "Units not  found"))</f>
        <v>20</v>
      </c>
      <c r="M1290" s="185">
        <f t="shared" si="120"/>
        <v>55000</v>
      </c>
      <c r="N1290" s="143" t="str">
        <f>IFERROR(VLOOKUP(D1290, Product_Category!A:B, 2, FALSE), "Uncategorized")</f>
        <v>SSG</v>
      </c>
      <c r="O1290" s="186">
        <f t="shared" si="122"/>
        <v>2750</v>
      </c>
      <c r="P1290" s="185">
        <f t="shared" si="121"/>
        <v>55000</v>
      </c>
      <c r="Q1290" s="143">
        <v>2023</v>
      </c>
      <c r="R1290" s="143" t="str">
        <f>IFERROR(VLOOKUP(G1290,'SOURCE COMPANY'!A:B, 2, FALSE), "")</f>
        <v>AMISHI DRUGS</v>
      </c>
      <c r="S1290" s="143" t="str">
        <f>IFERROR(VLOOKUP(H1290,'CUSTOMER NAME'!A:B, 2, FALSE), "")</f>
        <v>KIRSCH PHARMA</v>
      </c>
    </row>
    <row r="1291" spans="1:19">
      <c r="A1291" s="82" t="s">
        <v>1019</v>
      </c>
      <c r="B1291" s="82">
        <v>11000</v>
      </c>
      <c r="C1291" s="85" t="s">
        <v>7</v>
      </c>
      <c r="D1291" s="82" t="s">
        <v>1022</v>
      </c>
      <c r="E1291" s="250">
        <v>4.7699999999999996</v>
      </c>
      <c r="F1291" s="85" t="s">
        <v>9</v>
      </c>
      <c r="G1291" s="85" t="s">
        <v>605</v>
      </c>
      <c r="H1291" s="251" t="s">
        <v>1023</v>
      </c>
      <c r="I1291" s="183" t="str">
        <f>I1290</f>
        <v>November</v>
      </c>
      <c r="J1291" s="184">
        <f>IF(F1291="USD", E1291, E1291 * IFERROR(VLOOKUP(F1291, EXCHANGE_RATE!A:B, 2, FALSE), "Currency not found"))</f>
        <v>4.7699999999999996</v>
      </c>
      <c r="K1291" s="184">
        <f t="shared" si="119"/>
        <v>4.7699999999999996</v>
      </c>
      <c r="L1291" s="184">
        <f>IF(C1291="MTS", B1291, B1291 * IFERROR(VLOOKUP(C1291, 'QTY_CONVERSIONS '!A:B, 2, FALSE), "Units not  found"))</f>
        <v>11</v>
      </c>
      <c r="M1291" s="185">
        <f t="shared" si="120"/>
        <v>52469.999999999993</v>
      </c>
      <c r="N1291" s="143" t="str">
        <f>IFERROR(VLOOKUP(D1291, Product_Category!A:B, 2, FALSE), "Uncategorized")</f>
        <v>SSG</v>
      </c>
      <c r="O1291" s="186">
        <f t="shared" si="122"/>
        <v>4770</v>
      </c>
      <c r="P1291" s="185">
        <f t="shared" si="121"/>
        <v>52470</v>
      </c>
      <c r="Q1291" s="143">
        <v>2023</v>
      </c>
      <c r="R1291" s="143" t="str">
        <f>IFERROR(VLOOKUP(G1291,'SOURCE COMPANY'!A:B, 2, FALSE), "")</f>
        <v>AMISHI DRUGS</v>
      </c>
      <c r="S1291" s="143" t="str">
        <f>IFERROR(VLOOKUP(H1291,'CUSTOMER NAME'!A:B, 2, FALSE), "")</f>
        <v>KIRSCH PHARMA</v>
      </c>
    </row>
    <row r="1292" spans="1:19">
      <c r="A1292" s="192" t="s">
        <v>860</v>
      </c>
      <c r="B1292" s="192">
        <v>8750</v>
      </c>
      <c r="C1292" s="192" t="s">
        <v>7</v>
      </c>
      <c r="D1292" s="192" t="s">
        <v>3048</v>
      </c>
      <c r="E1292" s="192">
        <v>3.9</v>
      </c>
      <c r="F1292" s="192" t="s">
        <v>9</v>
      </c>
      <c r="G1292" s="192" t="s">
        <v>1362</v>
      </c>
      <c r="H1292" s="134" t="s">
        <v>3748</v>
      </c>
      <c r="I1292" s="187" t="s">
        <v>3658</v>
      </c>
      <c r="J1292" s="184">
        <f>IF(F1292="USD", E1292, E1292 * IFERROR(VLOOKUP(F1292, EXCHANGE_RATE!A:B, 2, FALSE), "Currency not found"))</f>
        <v>3.9</v>
      </c>
      <c r="K1292" s="184">
        <f t="shared" si="119"/>
        <v>3.9</v>
      </c>
      <c r="L1292" s="184">
        <f>IF(C1292="MTS", B1292, B1292 * IFERROR(VLOOKUP(C1292, 'QTY_CONVERSIONS '!A:B, 2, FALSE), "Units not  found"))</f>
        <v>8.75</v>
      </c>
      <c r="M1292" s="185">
        <f t="shared" si="120"/>
        <v>34125</v>
      </c>
      <c r="N1292" s="143" t="str">
        <f>IFERROR(VLOOKUP(D1292, Product_Category!A:B, 2, FALSE), "Uncategorized")</f>
        <v>CROSCARMELLOSE SODIUM</v>
      </c>
      <c r="O1292" s="186">
        <f t="shared" si="122"/>
        <v>3900</v>
      </c>
      <c r="P1292" s="185">
        <f t="shared" si="121"/>
        <v>34125</v>
      </c>
      <c r="Q1292" s="143">
        <v>2023</v>
      </c>
      <c r="R1292" s="143" t="str">
        <f>IFERROR(VLOOKUP(G1292,'SOURCE COMPANY'!A:B, 2, FALSE), "")</f>
        <v>Amit Hydeocolloids</v>
      </c>
      <c r="S1292" s="143" t="str">
        <f>IFERROR(VLOOKUP(H1292,'CUSTOMER NAME'!A:B, 2, FALSE), "")</f>
        <v>KLICK FOR TRADING</v>
      </c>
    </row>
    <row r="1293" spans="1:19">
      <c r="A1293" s="192" t="s">
        <v>929</v>
      </c>
      <c r="B1293" s="192">
        <v>500</v>
      </c>
      <c r="C1293" s="192" t="s">
        <v>7</v>
      </c>
      <c r="D1293" s="192" t="s">
        <v>2777</v>
      </c>
      <c r="E1293" s="192">
        <v>356.34</v>
      </c>
      <c r="F1293" s="192" t="s">
        <v>1730</v>
      </c>
      <c r="G1293" s="192" t="s">
        <v>2783</v>
      </c>
      <c r="H1293" s="134" t="s">
        <v>1533</v>
      </c>
      <c r="I1293" s="187" t="s">
        <v>2670</v>
      </c>
      <c r="J1293" s="184">
        <f>IF(F1293="USD", E1293, E1293 * IFERROR(VLOOKUP(F1293, EXCHANGE_RATE!A:B, 2, FALSE), "Currency not found"))</f>
        <v>4.2760799999999994</v>
      </c>
      <c r="K1293" s="184">
        <f t="shared" si="119"/>
        <v>4.2799999999999994</v>
      </c>
      <c r="L1293" s="184">
        <f>IF(C1293="MTS", B1293, B1293 * IFERROR(VLOOKUP(C1293, 'QTY_CONVERSIONS '!A:B, 2, FALSE), "Units not  found"))</f>
        <v>0.5</v>
      </c>
      <c r="M1293" s="185">
        <f t="shared" si="120"/>
        <v>2139.9999999999995</v>
      </c>
      <c r="N1293" s="143" t="str">
        <f>IFERROR(VLOOKUP(D1293, Product_Category!A:B, 2, FALSE), "Uncategorized")</f>
        <v>CMC</v>
      </c>
      <c r="O1293" s="186">
        <f t="shared" si="122"/>
        <v>4279.9999999999991</v>
      </c>
      <c r="P1293" s="185">
        <f t="shared" si="121"/>
        <v>2139.9999999999995</v>
      </c>
      <c r="Q1293" s="143">
        <v>2023</v>
      </c>
      <c r="R1293" s="143" t="str">
        <f>IFERROR(VLOOKUP(G1293,'SOURCE COMPANY'!A:B, 2, FALSE), "")</f>
        <v>Dhariyal Polymers</v>
      </c>
      <c r="S1293" s="143" t="str">
        <f>IFERROR(VLOOKUP(H1293,'CUSTOMER NAME'!A:B, 2, FALSE), "")</f>
        <v>KNP JAPAN</v>
      </c>
    </row>
    <row r="1294" spans="1:19">
      <c r="A1294" s="87" t="s">
        <v>929</v>
      </c>
      <c r="B1294" s="189">
        <v>1000</v>
      </c>
      <c r="C1294" s="87" t="s">
        <v>7</v>
      </c>
      <c r="D1294" s="87" t="s">
        <v>19</v>
      </c>
      <c r="E1294" s="195">
        <v>352.29300000000001</v>
      </c>
      <c r="F1294" s="87" t="s">
        <v>1730</v>
      </c>
      <c r="G1294" s="192" t="s">
        <v>2783</v>
      </c>
      <c r="H1294" s="198" t="s">
        <v>1533</v>
      </c>
      <c r="I1294" s="183" t="str">
        <f>I1293</f>
        <v>August</v>
      </c>
      <c r="J1294" s="184">
        <f>IF(F1294="USD", E1294, E1294 * IFERROR(VLOOKUP(F1294, EXCHANGE_RATE!A:B, 2, FALSE), "Currency not found"))</f>
        <v>4.2275160000000005</v>
      </c>
      <c r="K1294" s="184">
        <f t="shared" si="119"/>
        <v>4.2299999999999995</v>
      </c>
      <c r="L1294" s="184">
        <f>IF(C1294="MTS", B1294, B1294 * IFERROR(VLOOKUP(C1294, 'QTY_CONVERSIONS '!A:B, 2, FALSE), "Units not  found"))</f>
        <v>1</v>
      </c>
      <c r="M1294" s="185">
        <f t="shared" si="120"/>
        <v>4229.9999999999991</v>
      </c>
      <c r="N1294" s="143" t="str">
        <f>IFERROR(VLOOKUP(D1294, Product_Category!A:B, 2, FALSE), "Uncategorized")</f>
        <v>CMC</v>
      </c>
      <c r="O1294" s="186">
        <f t="shared" si="122"/>
        <v>4229.9999999999991</v>
      </c>
      <c r="P1294" s="185">
        <f t="shared" si="121"/>
        <v>4229.9999999999991</v>
      </c>
      <c r="Q1294" s="143">
        <v>2023</v>
      </c>
      <c r="R1294" s="143" t="str">
        <f>IFERROR(VLOOKUP(G1294,'SOURCE COMPANY'!A:B, 2, FALSE), "")</f>
        <v>Dhariyal Polymers</v>
      </c>
      <c r="S1294" s="143" t="str">
        <f>IFERROR(VLOOKUP(H1294,'CUSTOMER NAME'!A:B, 2, FALSE), "")</f>
        <v>KNP JAPAN</v>
      </c>
    </row>
    <row r="1295" spans="1:19">
      <c r="A1295" s="87" t="s">
        <v>929</v>
      </c>
      <c r="B1295" s="189">
        <v>1000</v>
      </c>
      <c r="C1295" s="87" t="s">
        <v>7</v>
      </c>
      <c r="D1295" s="87" t="s">
        <v>19</v>
      </c>
      <c r="E1295" s="195">
        <v>352.29300000000001</v>
      </c>
      <c r="F1295" s="87" t="s">
        <v>1730</v>
      </c>
      <c r="G1295" s="192" t="s">
        <v>2783</v>
      </c>
      <c r="H1295" s="198" t="s">
        <v>1533</v>
      </c>
      <c r="I1295" s="183" t="str">
        <f>I1294</f>
        <v>August</v>
      </c>
      <c r="J1295" s="184">
        <f>IF(F1295="USD", E1295, E1295 * IFERROR(VLOOKUP(F1295, EXCHANGE_RATE!A:B, 2, FALSE), "Currency not found"))</f>
        <v>4.2275160000000005</v>
      </c>
      <c r="K1295" s="184">
        <f t="shared" si="119"/>
        <v>4.2299999999999995</v>
      </c>
      <c r="L1295" s="184">
        <f>IF(C1295="MTS", B1295, B1295 * IFERROR(VLOOKUP(C1295, 'QTY_CONVERSIONS '!A:B, 2, FALSE), "Units not  found"))</f>
        <v>1</v>
      </c>
      <c r="M1295" s="185">
        <f t="shared" si="120"/>
        <v>4229.9999999999991</v>
      </c>
      <c r="N1295" s="143" t="str">
        <f>IFERROR(VLOOKUP(D1295, Product_Category!A:B, 2, FALSE), "Uncategorized")</f>
        <v>CMC</v>
      </c>
      <c r="O1295" s="186">
        <f t="shared" si="122"/>
        <v>4229.9999999999991</v>
      </c>
      <c r="P1295" s="185">
        <f t="shared" si="121"/>
        <v>4229.9999999999991</v>
      </c>
      <c r="Q1295" s="143">
        <v>2023</v>
      </c>
      <c r="R1295" s="143" t="str">
        <f>IFERROR(VLOOKUP(G1295,'SOURCE COMPANY'!A:B, 2, FALSE), "")</f>
        <v>Dhariyal Polymers</v>
      </c>
      <c r="S1295" s="143" t="str">
        <f>IFERROR(VLOOKUP(H1295,'CUSTOMER NAME'!A:B, 2, FALSE), "")</f>
        <v>KNP JAPAN</v>
      </c>
    </row>
    <row r="1296" spans="1:19">
      <c r="A1296" s="87" t="s">
        <v>1522</v>
      </c>
      <c r="B1296" s="87">
        <v>1000</v>
      </c>
      <c r="C1296" s="87" t="s">
        <v>7</v>
      </c>
      <c r="D1296" s="87" t="s">
        <v>19</v>
      </c>
      <c r="E1296" s="44">
        <v>170</v>
      </c>
      <c r="F1296" s="87" t="s">
        <v>1730</v>
      </c>
      <c r="G1296" s="192" t="s">
        <v>2783</v>
      </c>
      <c r="H1296" s="198" t="s">
        <v>1533</v>
      </c>
      <c r="I1296" s="183" t="str">
        <f>I1295</f>
        <v>August</v>
      </c>
      <c r="J1296" s="184">
        <f>IF(F1296="USD", E1296, E1296 * IFERROR(VLOOKUP(F1296, EXCHANGE_RATE!A:B, 2, FALSE), "Currency not found"))</f>
        <v>2.04</v>
      </c>
      <c r="K1296" s="184">
        <f t="shared" si="119"/>
        <v>2.04</v>
      </c>
      <c r="L1296" s="184">
        <f>IF(C1296="MTS", B1296, B1296 * IFERROR(VLOOKUP(C1296, 'QTY_CONVERSIONS '!A:B, 2, FALSE), "Units not  found"))</f>
        <v>1</v>
      </c>
      <c r="M1296" s="185">
        <f t="shared" si="120"/>
        <v>2040</v>
      </c>
      <c r="N1296" s="143" t="str">
        <f>IFERROR(VLOOKUP(D1296, Product_Category!A:B, 2, FALSE), "Uncategorized")</f>
        <v>CMC</v>
      </c>
      <c r="O1296" s="186">
        <f t="shared" si="122"/>
        <v>2040</v>
      </c>
      <c r="P1296" s="185">
        <f t="shared" si="121"/>
        <v>2040</v>
      </c>
      <c r="Q1296" s="143">
        <v>2023</v>
      </c>
      <c r="R1296" s="143" t="str">
        <f>IFERROR(VLOOKUP(G1296,'SOURCE COMPANY'!A:B, 2, FALSE), "")</f>
        <v>Dhariyal Polymers</v>
      </c>
      <c r="S1296" s="143" t="str">
        <f>IFERROR(VLOOKUP(H1296,'CUSTOMER NAME'!A:B, 2, FALSE), "")</f>
        <v>KNP JAPAN</v>
      </c>
    </row>
    <row r="1297" spans="1:19">
      <c r="A1297" s="192" t="s">
        <v>929</v>
      </c>
      <c r="B1297" s="192">
        <v>1000</v>
      </c>
      <c r="C1297" s="192" t="s">
        <v>7</v>
      </c>
      <c r="D1297" s="192" t="s">
        <v>19</v>
      </c>
      <c r="E1297" s="192">
        <v>4.22</v>
      </c>
      <c r="F1297" s="192" t="s">
        <v>9</v>
      </c>
      <c r="G1297" s="192" t="s">
        <v>2783</v>
      </c>
      <c r="H1297" s="134" t="s">
        <v>3181</v>
      </c>
      <c r="I1297" s="187" t="s">
        <v>3658</v>
      </c>
      <c r="J1297" s="184">
        <f>IF(F1297="USD", E1297, E1297 * IFERROR(VLOOKUP(F1297, EXCHANGE_RATE!A:B, 2, FALSE), "Currency not found"))</f>
        <v>4.22</v>
      </c>
      <c r="K1297" s="184">
        <f t="shared" si="119"/>
        <v>4.22</v>
      </c>
      <c r="L1297" s="184">
        <f>IF(C1297="MTS", B1297, B1297 * IFERROR(VLOOKUP(C1297, 'QTY_CONVERSIONS '!A:B, 2, FALSE), "Units not  found"))</f>
        <v>1</v>
      </c>
      <c r="M1297" s="185">
        <f t="shared" si="120"/>
        <v>4220</v>
      </c>
      <c r="N1297" s="143" t="str">
        <f>IFERROR(VLOOKUP(D1297, Product_Category!A:B, 2, FALSE), "Uncategorized")</f>
        <v>CMC</v>
      </c>
      <c r="O1297" s="186">
        <f t="shared" si="122"/>
        <v>4220</v>
      </c>
      <c r="P1297" s="185">
        <f t="shared" si="121"/>
        <v>4220</v>
      </c>
      <c r="Q1297" s="143">
        <v>2023</v>
      </c>
      <c r="R1297" s="143" t="str">
        <f>IFERROR(VLOOKUP(G1297,'SOURCE COMPANY'!A:B, 2, FALSE), "")</f>
        <v>Dhariyal Polymers</v>
      </c>
      <c r="S1297" s="143" t="str">
        <f>IFERROR(VLOOKUP(H1297,'CUSTOMER NAME'!A:B, 2, FALSE), "")</f>
        <v>KNP JAPAN PVT LTD</v>
      </c>
    </row>
    <row r="1298" spans="1:19">
      <c r="A1298" s="188" t="s">
        <v>929</v>
      </c>
      <c r="B1298" s="188">
        <v>500</v>
      </c>
      <c r="C1298" s="191" t="s">
        <v>7</v>
      </c>
      <c r="D1298" s="188" t="s">
        <v>19</v>
      </c>
      <c r="E1298" s="188">
        <v>4.32</v>
      </c>
      <c r="F1298" s="191" t="s">
        <v>9</v>
      </c>
      <c r="G1298" s="192" t="s">
        <v>2783</v>
      </c>
      <c r="H1298" s="124" t="s">
        <v>3181</v>
      </c>
      <c r="I1298" s="187" t="s">
        <v>3389</v>
      </c>
      <c r="J1298" s="184">
        <f>IF(F1298="USD", E1298, E1298 * IFERROR(VLOOKUP(F1298, EXCHANGE_RATE!A:B, 2, FALSE), "Currency not found"))</f>
        <v>4.32</v>
      </c>
      <c r="K1298" s="184">
        <f t="shared" si="119"/>
        <v>4.32</v>
      </c>
      <c r="L1298" s="184">
        <f>IF(C1298="MTS", B1298, B1298 * IFERROR(VLOOKUP(C1298, 'QTY_CONVERSIONS '!A:B, 2, FALSE), "Units not  found"))</f>
        <v>0.5</v>
      </c>
      <c r="M1298" s="185">
        <f t="shared" si="120"/>
        <v>2160</v>
      </c>
      <c r="N1298" s="143" t="str">
        <f>IFERROR(VLOOKUP(D1298, Product_Category!A:B, 2, FALSE), "Uncategorized")</f>
        <v>CMC</v>
      </c>
      <c r="O1298" s="186">
        <f t="shared" si="122"/>
        <v>4320</v>
      </c>
      <c r="P1298" s="185">
        <f t="shared" si="121"/>
        <v>2160</v>
      </c>
      <c r="Q1298" s="143">
        <v>2023</v>
      </c>
      <c r="R1298" s="143" t="str">
        <f>IFERROR(VLOOKUP(G1298,'SOURCE COMPANY'!A:B, 2, FALSE), "")</f>
        <v>Dhariyal Polymers</v>
      </c>
      <c r="S1298" s="143" t="str">
        <f>IFERROR(VLOOKUP(H1298,'CUSTOMER NAME'!A:B, 2, FALSE), "")</f>
        <v>KNP JAPAN PVT LTD</v>
      </c>
    </row>
    <row r="1299" spans="1:19">
      <c r="A1299" s="191" t="s">
        <v>929</v>
      </c>
      <c r="B1299" s="191">
        <v>1000</v>
      </c>
      <c r="C1299" s="191" t="s">
        <v>7</v>
      </c>
      <c r="D1299" s="191" t="s">
        <v>19</v>
      </c>
      <c r="E1299" s="191">
        <v>4.22</v>
      </c>
      <c r="F1299" s="191" t="s">
        <v>9</v>
      </c>
      <c r="G1299" s="192" t="s">
        <v>2783</v>
      </c>
      <c r="H1299" s="121" t="s">
        <v>3181</v>
      </c>
      <c r="I1299" s="187" t="s">
        <v>3034</v>
      </c>
      <c r="J1299" s="184">
        <f>IF(F1299="USD", E1299, E1299 * IFERROR(VLOOKUP(F1299, EXCHANGE_RATE!A:B, 2, FALSE), "Currency not found"))</f>
        <v>4.22</v>
      </c>
      <c r="K1299" s="184">
        <f t="shared" si="119"/>
        <v>4.22</v>
      </c>
      <c r="L1299" s="184">
        <f>IF(C1299="MTS", B1299, B1299 * IFERROR(VLOOKUP(C1299, 'QTY_CONVERSIONS '!A:B, 2, FALSE), "Units not  found"))</f>
        <v>1</v>
      </c>
      <c r="M1299" s="185">
        <f t="shared" si="120"/>
        <v>4220</v>
      </c>
      <c r="N1299" s="143" t="str">
        <f>IFERROR(VLOOKUP(D1299, Product_Category!A:B, 2, FALSE), "Uncategorized")</f>
        <v>CMC</v>
      </c>
      <c r="O1299" s="186">
        <f t="shared" si="122"/>
        <v>4220</v>
      </c>
      <c r="P1299" s="185">
        <f t="shared" si="121"/>
        <v>4220</v>
      </c>
      <c r="Q1299" s="143">
        <v>2023</v>
      </c>
      <c r="R1299" s="143" t="str">
        <f>IFERROR(VLOOKUP(G1299,'SOURCE COMPANY'!A:B, 2, FALSE), "")</f>
        <v>Dhariyal Polymers</v>
      </c>
      <c r="S1299" s="143" t="str">
        <f>IFERROR(VLOOKUP(H1299,'CUSTOMER NAME'!A:B, 2, FALSE), "")</f>
        <v>KNP JAPAN PVT LTD</v>
      </c>
    </row>
    <row r="1300" spans="1:19">
      <c r="A1300" s="192" t="s">
        <v>269</v>
      </c>
      <c r="B1300" s="192">
        <v>9000</v>
      </c>
      <c r="C1300" s="192" t="s">
        <v>7</v>
      </c>
      <c r="D1300" s="192" t="s">
        <v>3696</v>
      </c>
      <c r="E1300" s="192">
        <v>2.41</v>
      </c>
      <c r="F1300" s="192" t="s">
        <v>1718</v>
      </c>
      <c r="G1300" s="85" t="s">
        <v>88</v>
      </c>
      <c r="H1300" s="134" t="s">
        <v>623</v>
      </c>
      <c r="I1300" s="187" t="s">
        <v>3658</v>
      </c>
      <c r="J1300" s="184">
        <f>IF(F1300="USD", E1300, E1300 * IFERROR(VLOOKUP(F1300, EXCHANGE_RATE!A:B, 2, FALSE), "Currency not found"))</f>
        <v>2.5787000000000004</v>
      </c>
      <c r="K1300" s="184">
        <f t="shared" si="119"/>
        <v>2.5799999999999996</v>
      </c>
      <c r="L1300" s="184">
        <f>IF(C1300="MTS", B1300, B1300 * IFERROR(VLOOKUP(C1300, 'QTY_CONVERSIONS '!A:B, 2, FALSE), "Units not  found"))</f>
        <v>9</v>
      </c>
      <c r="M1300" s="185">
        <f t="shared" si="120"/>
        <v>23219.999999999996</v>
      </c>
      <c r="N1300" s="143" t="str">
        <f>IFERROR(VLOOKUP(D1300, Product_Category!A:B, 2, FALSE), "Uncategorized")</f>
        <v>MCC</v>
      </c>
      <c r="O1300" s="186">
        <f t="shared" si="122"/>
        <v>2579.9999999999995</v>
      </c>
      <c r="P1300" s="185">
        <f t="shared" si="121"/>
        <v>23219.999999999996</v>
      </c>
      <c r="Q1300" s="143">
        <v>2023</v>
      </c>
      <c r="R1300" s="143" t="str">
        <f>IFERROR(VLOOKUP(G1300,'SOURCE COMPANY'!A:B, 2, FALSE), "")</f>
        <v>DFE PHARMA</v>
      </c>
      <c r="S1300" s="143" t="str">
        <f>IFERROR(VLOOKUP(H1300,'CUSTOMER NAME'!A:B, 2, FALSE), "")</f>
        <v>KOBE JAPAN</v>
      </c>
    </row>
    <row r="1301" spans="1:19">
      <c r="A1301" s="191" t="s">
        <v>269</v>
      </c>
      <c r="B1301" s="191">
        <v>10000</v>
      </c>
      <c r="C1301" s="191" t="s">
        <v>7</v>
      </c>
      <c r="D1301" s="191" t="s">
        <v>3085</v>
      </c>
      <c r="E1301" s="191">
        <v>3.12</v>
      </c>
      <c r="F1301" s="191" t="s">
        <v>1718</v>
      </c>
      <c r="G1301" s="85" t="s">
        <v>88</v>
      </c>
      <c r="H1301" s="121" t="s">
        <v>623</v>
      </c>
      <c r="I1301" s="187" t="s">
        <v>3389</v>
      </c>
      <c r="J1301" s="184">
        <f>IF(F1301="USD", E1301, E1301 * IFERROR(VLOOKUP(F1301, EXCHANGE_RATE!A:B, 2, FALSE), "Currency not found"))</f>
        <v>3.3384000000000005</v>
      </c>
      <c r="K1301" s="184">
        <f t="shared" si="119"/>
        <v>3.34</v>
      </c>
      <c r="L1301" s="184">
        <f>IF(C1301="MTS", B1301, B1301 * IFERROR(VLOOKUP(C1301, 'QTY_CONVERSIONS '!A:B, 2, FALSE), "Units not  found"))</f>
        <v>10</v>
      </c>
      <c r="M1301" s="185">
        <f t="shared" si="120"/>
        <v>33400</v>
      </c>
      <c r="N1301" s="143" t="str">
        <f>IFERROR(VLOOKUP(D1301, Product_Category!A:B, 2, FALSE), "Uncategorized")</f>
        <v>MCC</v>
      </c>
      <c r="O1301" s="186">
        <f t="shared" si="122"/>
        <v>3340</v>
      </c>
      <c r="P1301" s="185">
        <f t="shared" si="121"/>
        <v>33400</v>
      </c>
      <c r="Q1301" s="143">
        <v>2023</v>
      </c>
      <c r="R1301" s="143" t="str">
        <f>IFERROR(VLOOKUP(G1301,'SOURCE COMPANY'!A:B, 2, FALSE), "")</f>
        <v>DFE PHARMA</v>
      </c>
      <c r="S1301" s="143" t="str">
        <f>IFERROR(VLOOKUP(H1301,'CUSTOMER NAME'!A:B, 2, FALSE), "")</f>
        <v>KOBE JAPAN</v>
      </c>
    </row>
    <row r="1302" spans="1:19">
      <c r="A1302" s="85" t="s">
        <v>140</v>
      </c>
      <c r="B1302" s="85">
        <v>9000</v>
      </c>
      <c r="C1302" s="85" t="s">
        <v>7</v>
      </c>
      <c r="D1302" s="85" t="s">
        <v>622</v>
      </c>
      <c r="E1302" s="248">
        <v>3.09</v>
      </c>
      <c r="F1302" s="85" t="s">
        <v>1718</v>
      </c>
      <c r="G1302" s="85" t="s">
        <v>88</v>
      </c>
      <c r="H1302" s="199" t="s">
        <v>623</v>
      </c>
      <c r="I1302" s="183" t="str">
        <f>I1301</f>
        <v>October</v>
      </c>
      <c r="J1302" s="184">
        <f>IF(F1302="USD", E1302, E1302 * IFERROR(VLOOKUP(F1302, EXCHANGE_RATE!A:B, 2, FALSE), "Currency not found"))</f>
        <v>3.3063000000000002</v>
      </c>
      <c r="K1302" s="184">
        <f t="shared" si="119"/>
        <v>3.3099999999999996</v>
      </c>
      <c r="L1302" s="184">
        <f>IF(C1302="MTS", B1302, B1302 * IFERROR(VLOOKUP(C1302, 'QTY_CONVERSIONS '!A:B, 2, FALSE), "Units not  found"))</f>
        <v>9</v>
      </c>
      <c r="M1302" s="185">
        <f t="shared" si="120"/>
        <v>29789.999999999996</v>
      </c>
      <c r="N1302" s="143" t="str">
        <f>IFERROR(VLOOKUP(D1302, Product_Category!A:B, 2, FALSE), "Uncategorized")</f>
        <v>MCC</v>
      </c>
      <c r="O1302" s="186">
        <f t="shared" si="122"/>
        <v>3309.9999999999995</v>
      </c>
      <c r="P1302" s="185">
        <f t="shared" si="121"/>
        <v>29789.999999999996</v>
      </c>
      <c r="Q1302" s="143">
        <v>2023</v>
      </c>
      <c r="R1302" s="143" t="str">
        <f>IFERROR(VLOOKUP(G1302,'SOURCE COMPANY'!A:B, 2, FALSE), "")</f>
        <v>DFE PHARMA</v>
      </c>
      <c r="S1302" s="143" t="str">
        <f>IFERROR(VLOOKUP(H1302,'CUSTOMER NAME'!A:B, 2, FALSE), "")</f>
        <v>KOBE JAPAN</v>
      </c>
    </row>
    <row r="1303" spans="1:19">
      <c r="A1303" s="85" t="s">
        <v>269</v>
      </c>
      <c r="B1303" s="85">
        <v>9000</v>
      </c>
      <c r="C1303" s="85" t="s">
        <v>7</v>
      </c>
      <c r="D1303" s="85" t="s">
        <v>541</v>
      </c>
      <c r="E1303" s="248">
        <v>2.6099478</v>
      </c>
      <c r="F1303" s="85" t="s">
        <v>1718</v>
      </c>
      <c r="G1303" s="85" t="s">
        <v>88</v>
      </c>
      <c r="H1303" s="199" t="s">
        <v>623</v>
      </c>
      <c r="I1303" s="183" t="str">
        <f>I1302</f>
        <v>October</v>
      </c>
      <c r="J1303" s="184">
        <f>IF(F1303="USD", E1303, E1303 * IFERROR(VLOOKUP(F1303, EXCHANGE_RATE!A:B, 2, FALSE), "Currency not found"))</f>
        <v>2.7926441460000002</v>
      </c>
      <c r="K1303" s="184">
        <f t="shared" si="119"/>
        <v>2.8</v>
      </c>
      <c r="L1303" s="184">
        <f>IF(C1303="MTS", B1303, B1303 * IFERROR(VLOOKUP(C1303, 'QTY_CONVERSIONS '!A:B, 2, FALSE), "Units not  found"))</f>
        <v>9</v>
      </c>
      <c r="M1303" s="185">
        <f t="shared" si="120"/>
        <v>25200</v>
      </c>
      <c r="N1303" s="143" t="str">
        <f>IFERROR(VLOOKUP(D1303, Product_Category!A:B, 2, FALSE), "Uncategorized")</f>
        <v>MCC</v>
      </c>
      <c r="O1303" s="186">
        <f t="shared" si="122"/>
        <v>2800</v>
      </c>
      <c r="P1303" s="185">
        <f t="shared" si="121"/>
        <v>25200</v>
      </c>
      <c r="Q1303" s="143">
        <v>2023</v>
      </c>
      <c r="R1303" s="143" t="str">
        <f>IFERROR(VLOOKUP(G1303,'SOURCE COMPANY'!A:B, 2, FALSE), "")</f>
        <v>DFE PHARMA</v>
      </c>
      <c r="S1303" s="143" t="str">
        <f>IFERROR(VLOOKUP(H1303,'CUSTOMER NAME'!A:B, 2, FALSE), "")</f>
        <v>KOBE JAPAN</v>
      </c>
    </row>
    <row r="1304" spans="1:19">
      <c r="A1304" s="87" t="s">
        <v>269</v>
      </c>
      <c r="B1304" s="87">
        <v>9000</v>
      </c>
      <c r="C1304" s="87" t="s">
        <v>7</v>
      </c>
      <c r="D1304" s="87" t="s">
        <v>1094</v>
      </c>
      <c r="E1304" s="248">
        <v>3.22</v>
      </c>
      <c r="F1304" s="87" t="s">
        <v>1718</v>
      </c>
      <c r="G1304" s="85" t="s">
        <v>88</v>
      </c>
      <c r="H1304" s="198" t="s">
        <v>623</v>
      </c>
      <c r="I1304" s="183" t="str">
        <f>I1303</f>
        <v>October</v>
      </c>
      <c r="J1304" s="184">
        <f>IF(F1304="USD", E1304, E1304 * IFERROR(VLOOKUP(F1304, EXCHANGE_RATE!A:B, 2, FALSE), "Currency not found"))</f>
        <v>3.4454000000000002</v>
      </c>
      <c r="K1304" s="184">
        <f t="shared" si="119"/>
        <v>3.4499999999999997</v>
      </c>
      <c r="L1304" s="184">
        <f>IF(C1304="MTS", B1304, B1304 * IFERROR(VLOOKUP(C1304, 'QTY_CONVERSIONS '!A:B, 2, FALSE), "Units not  found"))</f>
        <v>9</v>
      </c>
      <c r="M1304" s="185">
        <f t="shared" si="120"/>
        <v>31049.999999999996</v>
      </c>
      <c r="N1304" s="143" t="str">
        <f>IFERROR(VLOOKUP(D1304, Product_Category!A:B, 2, FALSE), "Uncategorized")</f>
        <v>MCC</v>
      </c>
      <c r="O1304" s="186">
        <f t="shared" si="122"/>
        <v>3449.9999999999995</v>
      </c>
      <c r="P1304" s="185">
        <f t="shared" si="121"/>
        <v>31049.999999999996</v>
      </c>
      <c r="Q1304" s="143">
        <v>2023</v>
      </c>
      <c r="R1304" s="143" t="str">
        <f>IFERROR(VLOOKUP(G1304,'SOURCE COMPANY'!A:B, 2, FALSE), "")</f>
        <v>DFE PHARMA</v>
      </c>
      <c r="S1304" s="143" t="str">
        <f>IFERROR(VLOOKUP(H1304,'CUSTOMER NAME'!A:B, 2, FALSE), "")</f>
        <v>KOBE JAPAN</v>
      </c>
    </row>
    <row r="1305" spans="1:19">
      <c r="A1305" s="87" t="s">
        <v>269</v>
      </c>
      <c r="B1305" s="21">
        <v>9000</v>
      </c>
      <c r="C1305" s="87" t="s">
        <v>7</v>
      </c>
      <c r="D1305" s="87" t="s">
        <v>1094</v>
      </c>
      <c r="E1305" s="41">
        <v>3.14</v>
      </c>
      <c r="F1305" s="87" t="s">
        <v>1718</v>
      </c>
      <c r="G1305" s="85" t="s">
        <v>88</v>
      </c>
      <c r="H1305" s="198" t="s">
        <v>623</v>
      </c>
      <c r="I1305" s="183" t="str">
        <f>I1304</f>
        <v>October</v>
      </c>
      <c r="J1305" s="184">
        <f>IF(F1305="USD", E1305, E1305 * IFERROR(VLOOKUP(F1305, EXCHANGE_RATE!A:B, 2, FALSE), "Currency not found"))</f>
        <v>3.3598000000000003</v>
      </c>
      <c r="K1305" s="184">
        <f t="shared" si="119"/>
        <v>3.36</v>
      </c>
      <c r="L1305" s="184">
        <f>IF(C1305="MTS", B1305, B1305 * IFERROR(VLOOKUP(C1305, 'QTY_CONVERSIONS '!A:B, 2, FALSE), "Units not  found"))</f>
        <v>9</v>
      </c>
      <c r="M1305" s="185">
        <f t="shared" si="120"/>
        <v>30240</v>
      </c>
      <c r="N1305" s="143" t="str">
        <f>IFERROR(VLOOKUP(D1305, Product_Category!A:B, 2, FALSE), "Uncategorized")</f>
        <v>MCC</v>
      </c>
      <c r="O1305" s="186">
        <f t="shared" si="122"/>
        <v>3360</v>
      </c>
      <c r="P1305" s="185">
        <f t="shared" si="121"/>
        <v>30240</v>
      </c>
      <c r="Q1305" s="143">
        <v>2023</v>
      </c>
      <c r="R1305" s="143" t="str">
        <f>IFERROR(VLOOKUP(G1305,'SOURCE COMPANY'!A:B, 2, FALSE), "")</f>
        <v>DFE PHARMA</v>
      </c>
      <c r="S1305" s="143" t="str">
        <f>IFERROR(VLOOKUP(H1305,'CUSTOMER NAME'!A:B, 2, FALSE), "")</f>
        <v>KOBE JAPAN</v>
      </c>
    </row>
    <row r="1306" spans="1:19">
      <c r="A1306" s="191" t="s">
        <v>269</v>
      </c>
      <c r="B1306" s="191">
        <v>10000</v>
      </c>
      <c r="C1306" s="191" t="s">
        <v>7</v>
      </c>
      <c r="D1306" s="191" t="s">
        <v>3085</v>
      </c>
      <c r="E1306" s="191">
        <v>2.77</v>
      </c>
      <c r="F1306" s="191" t="s">
        <v>1718</v>
      </c>
      <c r="G1306" s="85" t="s">
        <v>88</v>
      </c>
      <c r="H1306" s="121" t="s">
        <v>623</v>
      </c>
      <c r="I1306" s="187" t="s">
        <v>3034</v>
      </c>
      <c r="J1306" s="184">
        <f>IF(F1306="USD", E1306, E1306 * IFERROR(VLOOKUP(F1306, EXCHANGE_RATE!A:B, 2, FALSE), "Currency not found"))</f>
        <v>2.9639000000000002</v>
      </c>
      <c r="K1306" s="184">
        <f t="shared" si="119"/>
        <v>2.9699999999999998</v>
      </c>
      <c r="L1306" s="184">
        <f>IF(C1306="MTS", B1306, B1306 * IFERROR(VLOOKUP(C1306, 'QTY_CONVERSIONS '!A:B, 2, FALSE), "Units not  found"))</f>
        <v>10</v>
      </c>
      <c r="M1306" s="185">
        <f t="shared" si="120"/>
        <v>29699.999999999996</v>
      </c>
      <c r="N1306" s="143" t="str">
        <f>IFERROR(VLOOKUP(D1306, Product_Category!A:B, 2, FALSE), "Uncategorized")</f>
        <v>MCC</v>
      </c>
      <c r="O1306" s="186">
        <f t="shared" si="122"/>
        <v>2969.9999999999995</v>
      </c>
      <c r="P1306" s="185">
        <f t="shared" si="121"/>
        <v>29699.999999999996</v>
      </c>
      <c r="Q1306" s="143">
        <v>2023</v>
      </c>
      <c r="R1306" s="143" t="str">
        <f>IFERROR(VLOOKUP(G1306,'SOURCE COMPANY'!A:B, 2, FALSE), "")</f>
        <v>DFE PHARMA</v>
      </c>
      <c r="S1306" s="143" t="str">
        <f>IFERROR(VLOOKUP(H1306,'CUSTOMER NAME'!A:B, 2, FALSE), "")</f>
        <v>KOBE JAPAN</v>
      </c>
    </row>
    <row r="1307" spans="1:19">
      <c r="A1307" s="87" t="s">
        <v>477</v>
      </c>
      <c r="B1307" s="87">
        <v>9000</v>
      </c>
      <c r="C1307" s="87" t="s">
        <v>7</v>
      </c>
      <c r="D1307" s="87" t="s">
        <v>1459</v>
      </c>
      <c r="E1307" s="42">
        <v>3.07</v>
      </c>
      <c r="F1307" s="87" t="s">
        <v>1718</v>
      </c>
      <c r="G1307" s="85" t="s">
        <v>88</v>
      </c>
      <c r="H1307" s="198" t="s">
        <v>1503</v>
      </c>
      <c r="I1307" s="183" t="str">
        <f>I1306</f>
        <v>September</v>
      </c>
      <c r="J1307" s="184">
        <f>IF(F1307="USD", E1307, E1307 * IFERROR(VLOOKUP(F1307, EXCHANGE_RATE!A:B, 2, FALSE), "Currency not found"))</f>
        <v>3.2848999999999999</v>
      </c>
      <c r="K1307" s="184">
        <f t="shared" si="119"/>
        <v>3.2899999999999996</v>
      </c>
      <c r="L1307" s="184">
        <f>IF(C1307="MTS", B1307, B1307 * IFERROR(VLOOKUP(C1307, 'QTY_CONVERSIONS '!A:B, 2, FALSE), "Units not  found"))</f>
        <v>9</v>
      </c>
      <c r="M1307" s="185">
        <f t="shared" si="120"/>
        <v>29609.999999999996</v>
      </c>
      <c r="N1307" s="143" t="str">
        <f>IFERROR(VLOOKUP(D1307, Product_Category!A:B, 2, FALSE), "Uncategorized")</f>
        <v>MCC</v>
      </c>
      <c r="O1307" s="186">
        <f t="shared" si="122"/>
        <v>3289.9999999999995</v>
      </c>
      <c r="P1307" s="185">
        <f t="shared" si="121"/>
        <v>29609.999999999996</v>
      </c>
      <c r="Q1307" s="143">
        <v>2023</v>
      </c>
      <c r="R1307" s="143" t="str">
        <f>IFERROR(VLOOKUP(G1307,'SOURCE COMPANY'!A:B, 2, FALSE), "")</f>
        <v>DFE PHARMA</v>
      </c>
      <c r="S1307" s="143" t="str">
        <f>IFERROR(VLOOKUP(H1307,'CUSTOMER NAME'!A:B, 2, FALSE), "")</f>
        <v xml:space="preserve">KOBE JAPAN </v>
      </c>
    </row>
    <row r="1308" spans="1:19">
      <c r="A1308" s="87" t="s">
        <v>269</v>
      </c>
      <c r="B1308" s="21">
        <v>3.08</v>
      </c>
      <c r="C1308" s="87" t="s">
        <v>1712</v>
      </c>
      <c r="D1308" s="87" t="s">
        <v>104</v>
      </c>
      <c r="E1308" s="41">
        <v>867.84</v>
      </c>
      <c r="F1308" s="87" t="s">
        <v>9</v>
      </c>
      <c r="G1308" s="87" t="s">
        <v>2140</v>
      </c>
      <c r="H1308" s="198" t="s">
        <v>2141</v>
      </c>
      <c r="I1308" s="183" t="str">
        <f>I1307</f>
        <v>September</v>
      </c>
      <c r="J1308" s="184">
        <f>IF(F1308="USD", E1308, E1308 * IFERROR(VLOOKUP(F1308, EXCHANGE_RATE!A:B, 2, FALSE), "Currency not found"))</f>
        <v>867.84</v>
      </c>
      <c r="K1308" s="184">
        <f t="shared" si="119"/>
        <v>867.84</v>
      </c>
      <c r="L1308" s="184">
        <f>IF(C1308="MTS", B1308, B1308 * IFERROR(VLOOKUP(C1308, 'QTY_CONVERSIONS '!A:B, 2, FALSE), "Units not  found"))</f>
        <v>3.0799999999999997E-6</v>
      </c>
      <c r="M1308" s="185">
        <f t="shared" si="120"/>
        <v>2672.9472000000001</v>
      </c>
      <c r="N1308" s="143" t="str">
        <f>IFERROR(VLOOKUP(D1308, Product_Category!A:B, 2, FALSE), "Uncategorized")</f>
        <v>MAGNESIUM STEARATE</v>
      </c>
      <c r="O1308" s="186">
        <f t="shared" si="122"/>
        <v>867840</v>
      </c>
      <c r="P1308" s="185">
        <f t="shared" si="121"/>
        <v>2.6729471999999999</v>
      </c>
      <c r="Q1308" s="143">
        <v>2023</v>
      </c>
      <c r="R1308" s="143" t="str">
        <f>IFERROR(VLOOKUP(G1308,'SOURCE COMPANY'!A:B, 2, FALSE), "")</f>
        <v>GVK BIOSCIENCES</v>
      </c>
      <c r="S1308" s="143" t="str">
        <f>IFERROR(VLOOKUP(H1308,'CUSTOMER NAME'!A:B, 2, FALSE), "")</f>
        <v>KOJI YOSHIDA</v>
      </c>
    </row>
    <row r="1309" spans="1:19">
      <c r="A1309" s="192" t="s">
        <v>752</v>
      </c>
      <c r="B1309" s="192">
        <v>28800</v>
      </c>
      <c r="C1309" s="192" t="s">
        <v>7</v>
      </c>
      <c r="D1309" s="192" t="s">
        <v>2939</v>
      </c>
      <c r="E1309" s="192">
        <v>1.77</v>
      </c>
      <c r="F1309" s="192" t="s">
        <v>9</v>
      </c>
      <c r="G1309" s="87" t="s">
        <v>2551</v>
      </c>
      <c r="H1309" s="134" t="s">
        <v>3270</v>
      </c>
      <c r="I1309" s="187" t="s">
        <v>3658</v>
      </c>
      <c r="J1309" s="184">
        <f>IF(F1309="USD", E1309, E1309 * IFERROR(VLOOKUP(F1309, EXCHANGE_RATE!A:B, 2, FALSE), "Currency not found"))</f>
        <v>1.77</v>
      </c>
      <c r="K1309" s="184">
        <f t="shared" si="119"/>
        <v>1.77</v>
      </c>
      <c r="L1309" s="184">
        <f>IF(C1309="MTS", B1309, B1309 * IFERROR(VLOOKUP(C1309, 'QTY_CONVERSIONS '!A:B, 2, FALSE), "Units not  found"))</f>
        <v>28.8</v>
      </c>
      <c r="M1309" s="185">
        <f t="shared" si="120"/>
        <v>50976</v>
      </c>
      <c r="N1309" s="143" t="str">
        <f>IFERROR(VLOOKUP(D1309, Product_Category!A:B, 2, FALSE), "Uncategorized")</f>
        <v>MCC</v>
      </c>
      <c r="O1309" s="186">
        <f t="shared" si="122"/>
        <v>1770</v>
      </c>
      <c r="P1309" s="185">
        <f t="shared" si="121"/>
        <v>50976</v>
      </c>
      <c r="Q1309" s="143">
        <v>2023</v>
      </c>
      <c r="R1309" s="143" t="str">
        <f>IFERROR(VLOOKUP(G1309,'SOURCE COMPANY'!A:B, 2, FALSE), "")</f>
        <v>ARKOS CORP</v>
      </c>
      <c r="S1309" s="143" t="str">
        <f>IFERROR(VLOOKUP(H1309,'CUSTOMER NAME'!A:B, 2, FALSE), "")</f>
        <v>KONG HA INDUSTRIAL</v>
      </c>
    </row>
    <row r="1310" spans="1:19">
      <c r="A1310" s="192" t="s">
        <v>752</v>
      </c>
      <c r="B1310" s="192">
        <v>19200</v>
      </c>
      <c r="C1310" s="192" t="s">
        <v>7</v>
      </c>
      <c r="D1310" s="192" t="s">
        <v>2691</v>
      </c>
      <c r="E1310" s="192">
        <v>1.77</v>
      </c>
      <c r="F1310" s="192" t="s">
        <v>9</v>
      </c>
      <c r="G1310" s="87" t="s">
        <v>2551</v>
      </c>
      <c r="H1310" s="134" t="s">
        <v>3270</v>
      </c>
      <c r="I1310" s="187" t="s">
        <v>3658</v>
      </c>
      <c r="J1310" s="184">
        <f>IF(F1310="USD", E1310, E1310 * IFERROR(VLOOKUP(F1310, EXCHANGE_RATE!A:B, 2, FALSE), "Currency not found"))</f>
        <v>1.77</v>
      </c>
      <c r="K1310" s="184">
        <f t="shared" si="119"/>
        <v>1.77</v>
      </c>
      <c r="L1310" s="184">
        <f>IF(C1310="MTS", B1310, B1310 * IFERROR(VLOOKUP(C1310, 'QTY_CONVERSIONS '!A:B, 2, FALSE), "Units not  found"))</f>
        <v>19.2</v>
      </c>
      <c r="M1310" s="185">
        <f t="shared" si="120"/>
        <v>33984</v>
      </c>
      <c r="N1310" s="143" t="str">
        <f>IFERROR(VLOOKUP(D1310, Product_Category!A:B, 2, FALSE), "Uncategorized")</f>
        <v>MCC</v>
      </c>
      <c r="O1310" s="186">
        <f t="shared" si="122"/>
        <v>1770</v>
      </c>
      <c r="P1310" s="185">
        <f t="shared" si="121"/>
        <v>33984</v>
      </c>
      <c r="Q1310" s="143">
        <v>2023</v>
      </c>
      <c r="R1310" s="143" t="str">
        <f>IFERROR(VLOOKUP(G1310,'SOURCE COMPANY'!A:B, 2, FALSE), "")</f>
        <v>ARKOS CORP</v>
      </c>
      <c r="S1310" s="143" t="str">
        <f>IFERROR(VLOOKUP(H1310,'CUSTOMER NAME'!A:B, 2, FALSE), "")</f>
        <v>KONG HA INDUSTRIAL</v>
      </c>
    </row>
    <row r="1311" spans="1:19">
      <c r="A1311" s="191" t="s">
        <v>752</v>
      </c>
      <c r="B1311" s="191">
        <v>30000</v>
      </c>
      <c r="C1311" s="191" t="s">
        <v>7</v>
      </c>
      <c r="D1311" s="191" t="s">
        <v>2939</v>
      </c>
      <c r="E1311" s="191">
        <v>1.6</v>
      </c>
      <c r="F1311" s="191" t="s">
        <v>9</v>
      </c>
      <c r="G1311" s="87" t="s">
        <v>2551</v>
      </c>
      <c r="H1311" s="121" t="s">
        <v>3270</v>
      </c>
      <c r="I1311" s="187" t="s">
        <v>3034</v>
      </c>
      <c r="J1311" s="184">
        <f>IF(F1311="USD", E1311, E1311 * IFERROR(VLOOKUP(F1311, EXCHANGE_RATE!A:B, 2, FALSE), "Currency not found"))</f>
        <v>1.6</v>
      </c>
      <c r="K1311" s="184">
        <f t="shared" si="119"/>
        <v>1.6</v>
      </c>
      <c r="L1311" s="184">
        <f>IF(C1311="MTS", B1311, B1311 * IFERROR(VLOOKUP(C1311, 'QTY_CONVERSIONS '!A:B, 2, FALSE), "Units not  found"))</f>
        <v>30</v>
      </c>
      <c r="M1311" s="185">
        <f t="shared" si="120"/>
        <v>48000</v>
      </c>
      <c r="N1311" s="143" t="str">
        <f>IFERROR(VLOOKUP(D1311, Product_Category!A:B, 2, FALSE), "Uncategorized")</f>
        <v>MCC</v>
      </c>
      <c r="O1311" s="186">
        <f t="shared" si="122"/>
        <v>1600</v>
      </c>
      <c r="P1311" s="185">
        <f t="shared" si="121"/>
        <v>48000</v>
      </c>
      <c r="Q1311" s="143">
        <v>2023</v>
      </c>
      <c r="R1311" s="143" t="str">
        <f>IFERROR(VLOOKUP(G1311,'SOURCE COMPANY'!A:B, 2, FALSE), "")</f>
        <v>ARKOS CORP</v>
      </c>
      <c r="S1311" s="143" t="str">
        <f>IFERROR(VLOOKUP(H1311,'CUSTOMER NAME'!A:B, 2, FALSE), "")</f>
        <v>KONG HA INDUSTRIAL</v>
      </c>
    </row>
    <row r="1312" spans="1:19">
      <c r="A1312" s="191" t="s">
        <v>752</v>
      </c>
      <c r="B1312" s="191">
        <v>18000</v>
      </c>
      <c r="C1312" s="191" t="s">
        <v>7</v>
      </c>
      <c r="D1312" s="191" t="s">
        <v>2691</v>
      </c>
      <c r="E1312" s="191">
        <v>1.6</v>
      </c>
      <c r="F1312" s="191" t="s">
        <v>9</v>
      </c>
      <c r="G1312" s="87" t="s">
        <v>2551</v>
      </c>
      <c r="H1312" s="121" t="s">
        <v>3270</v>
      </c>
      <c r="I1312" s="187" t="s">
        <v>3034</v>
      </c>
      <c r="J1312" s="184">
        <f>IF(F1312="USD", E1312, E1312 * IFERROR(VLOOKUP(F1312, EXCHANGE_RATE!A:B, 2, FALSE), "Currency not found"))</f>
        <v>1.6</v>
      </c>
      <c r="K1312" s="184">
        <f t="shared" si="119"/>
        <v>1.6</v>
      </c>
      <c r="L1312" s="184">
        <f>IF(C1312="MTS", B1312, B1312 * IFERROR(VLOOKUP(C1312, 'QTY_CONVERSIONS '!A:B, 2, FALSE), "Units not  found"))</f>
        <v>18</v>
      </c>
      <c r="M1312" s="185">
        <f t="shared" si="120"/>
        <v>28800</v>
      </c>
      <c r="N1312" s="143" t="str">
        <f>IFERROR(VLOOKUP(D1312, Product_Category!A:B, 2, FALSE), "Uncategorized")</f>
        <v>MCC</v>
      </c>
      <c r="O1312" s="186">
        <f t="shared" si="122"/>
        <v>1600</v>
      </c>
      <c r="P1312" s="185">
        <f t="shared" si="121"/>
        <v>28800</v>
      </c>
      <c r="Q1312" s="143">
        <v>2023</v>
      </c>
      <c r="R1312" s="143" t="str">
        <f>IFERROR(VLOOKUP(G1312,'SOURCE COMPANY'!A:B, 2, FALSE), "")</f>
        <v>ARKOS CORP</v>
      </c>
      <c r="S1312" s="143" t="str">
        <f>IFERROR(VLOOKUP(H1312,'CUSTOMER NAME'!A:B, 2, FALSE), "")</f>
        <v>KONG HA INDUSTRIAL</v>
      </c>
    </row>
    <row r="1313" spans="1:19">
      <c r="A1313" s="191" t="s">
        <v>1329</v>
      </c>
      <c r="B1313" s="191">
        <v>10000</v>
      </c>
      <c r="C1313" s="191" t="s">
        <v>7</v>
      </c>
      <c r="D1313" s="191" t="s">
        <v>2718</v>
      </c>
      <c r="E1313" s="191">
        <v>2.42</v>
      </c>
      <c r="F1313" s="191" t="s">
        <v>9</v>
      </c>
      <c r="G1313" s="191" t="s">
        <v>529</v>
      </c>
      <c r="H1313" s="121" t="s">
        <v>3238</v>
      </c>
      <c r="I1313" s="187" t="s">
        <v>3034</v>
      </c>
      <c r="J1313" s="184">
        <f>IF(F1313="USD", E1313, E1313 * IFERROR(VLOOKUP(F1313, EXCHANGE_RATE!A:B, 2, FALSE), "Currency not found"))</f>
        <v>2.42</v>
      </c>
      <c r="K1313" s="184">
        <f t="shared" si="119"/>
        <v>2.42</v>
      </c>
      <c r="L1313" s="184">
        <f>IF(C1313="MTS", B1313, B1313 * IFERROR(VLOOKUP(C1313, 'QTY_CONVERSIONS '!A:B, 2, FALSE), "Units not  found"))</f>
        <v>10</v>
      </c>
      <c r="M1313" s="185">
        <f t="shared" si="120"/>
        <v>24200</v>
      </c>
      <c r="N1313" s="143" t="str">
        <f>IFERROR(VLOOKUP(D1313, Product_Category!A:B, 2, FALSE), "Uncategorized")</f>
        <v>MCC</v>
      </c>
      <c r="O1313" s="186">
        <f t="shared" si="122"/>
        <v>2420</v>
      </c>
      <c r="P1313" s="185">
        <f t="shared" si="121"/>
        <v>24200</v>
      </c>
      <c r="Q1313" s="143">
        <v>2023</v>
      </c>
      <c r="R1313" s="143" t="str">
        <f>IFERROR(VLOOKUP(G1313,'SOURCE COMPANY'!A:B, 2, FALSE), "")</f>
        <v>Ankit Pulps &amp; Boards</v>
      </c>
      <c r="S1313" s="143" t="str">
        <f>IFERROR(VLOOKUP(H1313,'CUSTOMER NAME'!A:B, 2, FALSE), "")</f>
        <v>KOREA BUSAN KOREA</v>
      </c>
    </row>
    <row r="1314" spans="1:19">
      <c r="A1314" s="87" t="s">
        <v>929</v>
      </c>
      <c r="B1314" s="189">
        <v>25</v>
      </c>
      <c r="C1314" s="87" t="s">
        <v>7</v>
      </c>
      <c r="D1314" s="87" t="s">
        <v>104</v>
      </c>
      <c r="E1314" s="194">
        <v>156.804</v>
      </c>
      <c r="F1314" s="87" t="s">
        <v>1730</v>
      </c>
      <c r="G1314" s="192" t="s">
        <v>671</v>
      </c>
      <c r="H1314" s="198" t="s">
        <v>2506</v>
      </c>
      <c r="I1314" s="183" t="str">
        <f>I1313</f>
        <v>September</v>
      </c>
      <c r="J1314" s="184">
        <f>IF(F1314="USD", E1314, E1314 * IFERROR(VLOOKUP(F1314, EXCHANGE_RATE!A:B, 2, FALSE), "Currency not found"))</f>
        <v>1.881648</v>
      </c>
      <c r="K1314" s="184">
        <f t="shared" si="119"/>
        <v>1.89</v>
      </c>
      <c r="L1314" s="184">
        <f>IF(C1314="MTS", B1314, B1314 * IFERROR(VLOOKUP(C1314, 'QTY_CONVERSIONS '!A:B, 2, FALSE), "Units not  found"))</f>
        <v>2.5000000000000001E-2</v>
      </c>
      <c r="M1314" s="185">
        <f t="shared" si="120"/>
        <v>47.25</v>
      </c>
      <c r="N1314" s="143" t="str">
        <f>IFERROR(VLOOKUP(D1314, Product_Category!A:B, 2, FALSE), "Uncategorized")</f>
        <v>MAGNESIUM STEARATE</v>
      </c>
      <c r="O1314" s="186">
        <f t="shared" si="122"/>
        <v>1890</v>
      </c>
      <c r="P1314" s="185">
        <f t="shared" si="121"/>
        <v>47.25</v>
      </c>
      <c r="Q1314" s="143">
        <v>2023</v>
      </c>
      <c r="R1314" s="143" t="str">
        <f>IFERROR(VLOOKUP(G1314,'SOURCE COMPANY'!A:B, 2, FALSE), "")</f>
        <v>SUDARSHAN TRADING</v>
      </c>
      <c r="S1314" s="143" t="str">
        <f>IFERROR(VLOOKUP(H1314,'CUSTOMER NAME'!A:B, 2, FALSE), "")</f>
        <v>KUMARI BANK</v>
      </c>
    </row>
    <row r="1315" spans="1:19">
      <c r="A1315" s="85" t="s">
        <v>651</v>
      </c>
      <c r="B1315" s="85">
        <v>25</v>
      </c>
      <c r="C1315" s="85" t="s">
        <v>7</v>
      </c>
      <c r="D1315" s="85" t="s">
        <v>674</v>
      </c>
      <c r="E1315" s="248">
        <v>920</v>
      </c>
      <c r="F1315" s="85" t="s">
        <v>1730</v>
      </c>
      <c r="G1315" s="85" t="s">
        <v>81</v>
      </c>
      <c r="H1315" s="199" t="s">
        <v>675</v>
      </c>
      <c r="I1315" s="183" t="str">
        <f>I1314</f>
        <v>September</v>
      </c>
      <c r="J1315" s="184">
        <f>IF(F1315="USD", E1315, E1315 * IFERROR(VLOOKUP(F1315, EXCHANGE_RATE!A:B, 2, FALSE), "Currency not found"))</f>
        <v>11.040000000000001</v>
      </c>
      <c r="K1315" s="184">
        <f t="shared" si="119"/>
        <v>11.04</v>
      </c>
      <c r="L1315" s="184">
        <f>IF(C1315="MTS", B1315, B1315 * IFERROR(VLOOKUP(C1315, 'QTY_CONVERSIONS '!A:B, 2, FALSE), "Units not  found"))</f>
        <v>2.5000000000000001E-2</v>
      </c>
      <c r="M1315" s="185">
        <f t="shared" si="120"/>
        <v>276</v>
      </c>
      <c r="N1315" s="143" t="str">
        <f>IFERROR(VLOOKUP(D1315, Product_Category!A:B, 2, FALSE), "Uncategorized")</f>
        <v>CMC</v>
      </c>
      <c r="O1315" s="186">
        <f t="shared" si="122"/>
        <v>11040</v>
      </c>
      <c r="P1315" s="185">
        <f t="shared" si="121"/>
        <v>276</v>
      </c>
      <c r="Q1315" s="143">
        <v>2023</v>
      </c>
      <c r="R1315" s="143" t="str">
        <f>IFERROR(VLOOKUP(G1315,'SOURCE COMPANY'!A:B, 2, FALSE), "")</f>
        <v>DKSH INDIA</v>
      </c>
      <c r="S1315" s="143" t="str">
        <f>IFERROR(VLOOKUP(H1315,'CUSTOMER NAME'!A:B, 2, FALSE), "")</f>
        <v>KUMKUM HERBAL</v>
      </c>
    </row>
    <row r="1316" spans="1:19">
      <c r="A1316" s="191" t="s">
        <v>183</v>
      </c>
      <c r="B1316" s="191">
        <v>1000</v>
      </c>
      <c r="C1316" s="191" t="s">
        <v>7</v>
      </c>
      <c r="D1316" s="191" t="s">
        <v>910</v>
      </c>
      <c r="E1316" s="191">
        <v>2.09</v>
      </c>
      <c r="F1316" s="191" t="s">
        <v>9</v>
      </c>
      <c r="G1316" s="191" t="s">
        <v>3406</v>
      </c>
      <c r="H1316" s="121" t="s">
        <v>3407</v>
      </c>
      <c r="I1316" s="187" t="s">
        <v>3389</v>
      </c>
      <c r="J1316" s="184">
        <f>IF(F1316="USD", E1316, E1316 * IFERROR(VLOOKUP(F1316, EXCHANGE_RATE!A:B, 2, FALSE), "Currency not found"))</f>
        <v>2.09</v>
      </c>
      <c r="K1316" s="184">
        <f t="shared" si="119"/>
        <v>2.09</v>
      </c>
      <c r="L1316" s="184">
        <f>IF(C1316="MTS", B1316, B1316 * IFERROR(VLOOKUP(C1316, 'QTY_CONVERSIONS '!A:B, 2, FALSE), "Units not  found"))</f>
        <v>1</v>
      </c>
      <c r="M1316" s="185">
        <f t="shared" si="120"/>
        <v>2090</v>
      </c>
      <c r="N1316" s="143" t="str">
        <f>IFERROR(VLOOKUP(D1316, Product_Category!A:B, 2, FALSE), "Uncategorized")</f>
        <v>MAGNESIUM STEARATE</v>
      </c>
      <c r="O1316" s="186">
        <f t="shared" si="122"/>
        <v>2090</v>
      </c>
      <c r="P1316" s="185">
        <f t="shared" si="121"/>
        <v>2090</v>
      </c>
      <c r="Q1316" s="143">
        <v>2023</v>
      </c>
      <c r="R1316" s="143" t="str">
        <f>IFERROR(VLOOKUP(G1316,'SOURCE COMPANY'!A:B, 2, FALSE), "")</f>
        <v>ELITE CHEMICALS</v>
      </c>
      <c r="S1316" s="143" t="str">
        <f>IFERROR(VLOOKUP(H1316,'CUSTOMER NAME'!A:B, 2, FALSE), "")</f>
        <v>KUMPORT COMMERCIAL</v>
      </c>
    </row>
    <row r="1317" spans="1:19">
      <c r="A1317" s="87" t="s">
        <v>1510</v>
      </c>
      <c r="B1317" s="87">
        <v>500</v>
      </c>
      <c r="C1317" s="87" t="s">
        <v>7</v>
      </c>
      <c r="D1317" s="87" t="s">
        <v>1515</v>
      </c>
      <c r="E1317" s="42">
        <v>26</v>
      </c>
      <c r="F1317" s="87" t="s">
        <v>9</v>
      </c>
      <c r="G1317" s="87" t="s">
        <v>530</v>
      </c>
      <c r="H1317" s="198" t="s">
        <v>1516</v>
      </c>
      <c r="I1317" s="183" t="str">
        <f>I1316</f>
        <v>October</v>
      </c>
      <c r="J1317" s="184">
        <f>IF(F1317="USD", E1317, E1317 * IFERROR(VLOOKUP(F1317, EXCHANGE_RATE!A:B, 2, FALSE), "Currency not found"))</f>
        <v>26</v>
      </c>
      <c r="K1317" s="184">
        <f t="shared" si="119"/>
        <v>26</v>
      </c>
      <c r="L1317" s="184">
        <f>IF(C1317="MTS", B1317, B1317 * IFERROR(VLOOKUP(C1317, 'QTY_CONVERSIONS '!A:B, 2, FALSE), "Units not  found"))</f>
        <v>0.5</v>
      </c>
      <c r="M1317" s="185">
        <f t="shared" si="120"/>
        <v>13000</v>
      </c>
      <c r="N1317" s="143" t="str">
        <f>IFERROR(VLOOKUP(D1317, Product_Category!A:B, 2, FALSE), "Uncategorized")</f>
        <v>MCC</v>
      </c>
      <c r="O1317" s="186">
        <f t="shared" si="122"/>
        <v>26000</v>
      </c>
      <c r="P1317" s="185">
        <f t="shared" si="121"/>
        <v>13000</v>
      </c>
      <c r="Q1317" s="143">
        <v>2023</v>
      </c>
      <c r="R1317" s="143" t="str">
        <f>IFERROR(VLOOKUP(G1317,'SOURCE COMPANY'!A:B, 2, FALSE), "")</f>
        <v>NITIKA PHARMA</v>
      </c>
      <c r="S1317" s="143" t="str">
        <f>IFERROR(VLOOKUP(H1317,'CUSTOMER NAME'!A:B, 2, FALSE), "")</f>
        <v>KUWAIT SAUDI</v>
      </c>
    </row>
    <row r="1318" spans="1:19">
      <c r="A1318" s="85" t="s">
        <v>924</v>
      </c>
      <c r="B1318" s="85">
        <v>500</v>
      </c>
      <c r="C1318" s="85" t="s">
        <v>7</v>
      </c>
      <c r="D1318" s="85" t="s">
        <v>925</v>
      </c>
      <c r="E1318" s="248">
        <v>47</v>
      </c>
      <c r="F1318" s="85" t="s">
        <v>9</v>
      </c>
      <c r="G1318" s="85" t="s">
        <v>926</v>
      </c>
      <c r="H1318" s="199" t="s">
        <v>927</v>
      </c>
      <c r="I1318" s="183" t="str">
        <f>I1317</f>
        <v>October</v>
      </c>
      <c r="J1318" s="184">
        <f>IF(F1318="USD", E1318, E1318 * IFERROR(VLOOKUP(F1318, EXCHANGE_RATE!A:B, 2, FALSE), "Currency not found"))</f>
        <v>47</v>
      </c>
      <c r="K1318" s="184">
        <f t="shared" si="119"/>
        <v>47</v>
      </c>
      <c r="L1318" s="184">
        <f>IF(C1318="MTS", B1318, B1318 * IFERROR(VLOOKUP(C1318, 'QTY_CONVERSIONS '!A:B, 2, FALSE), "Units not  found"))</f>
        <v>0.5</v>
      </c>
      <c r="M1318" s="185">
        <f t="shared" si="120"/>
        <v>23500</v>
      </c>
      <c r="N1318" s="143" t="str">
        <f>IFERROR(VLOOKUP(D1318, Product_Category!A:B, 2, FALSE), "Uncategorized")</f>
        <v>ESOMEPRAZOLE MG</v>
      </c>
      <c r="O1318" s="186">
        <f t="shared" si="122"/>
        <v>47000</v>
      </c>
      <c r="P1318" s="185">
        <f t="shared" si="121"/>
        <v>23500</v>
      </c>
      <c r="Q1318" s="143">
        <v>2023</v>
      </c>
      <c r="R1318" s="143" t="str">
        <f>IFERROR(VLOOKUP(G1318,'SOURCE COMPANY'!A:B, 2, FALSE), "")</f>
        <v>TITAN LABORATORIES</v>
      </c>
      <c r="S1318" s="143" t="str">
        <f>IFERROR(VLOOKUP(H1318,'CUSTOMER NAME'!A:B, 2, FALSE), "")</f>
        <v>L P 5</v>
      </c>
    </row>
    <row r="1319" spans="1:19">
      <c r="A1319" s="191" t="s">
        <v>3103</v>
      </c>
      <c r="B1319" s="191">
        <v>25</v>
      </c>
      <c r="C1319" s="191" t="s">
        <v>7</v>
      </c>
      <c r="D1319" s="191" t="s">
        <v>19</v>
      </c>
      <c r="E1319" s="191">
        <v>3.29</v>
      </c>
      <c r="F1319" s="191" t="s">
        <v>9</v>
      </c>
      <c r="G1319" s="192" t="s">
        <v>3104</v>
      </c>
      <c r="H1319" s="121" t="s">
        <v>3105</v>
      </c>
      <c r="I1319" s="187" t="s">
        <v>3034</v>
      </c>
      <c r="J1319" s="184">
        <f>IF(F1319="USD", E1319, E1319 * IFERROR(VLOOKUP(F1319, EXCHANGE_RATE!A:B, 2, FALSE), "Currency not found"))</f>
        <v>3.29</v>
      </c>
      <c r="K1319" s="184">
        <f t="shared" si="119"/>
        <v>3.29</v>
      </c>
      <c r="L1319" s="184">
        <f>IF(C1319="MTS", B1319, B1319 * IFERROR(VLOOKUP(C1319, 'QTY_CONVERSIONS '!A:B, 2, FALSE), "Units not  found"))</f>
        <v>2.5000000000000001E-2</v>
      </c>
      <c r="M1319" s="185">
        <f t="shared" si="120"/>
        <v>82.25</v>
      </c>
      <c r="N1319" s="143" t="str">
        <f>IFERROR(VLOOKUP(D1319, Product_Category!A:B, 2, FALSE), "Uncategorized")</f>
        <v>CMC</v>
      </c>
      <c r="O1319" s="186">
        <f t="shared" si="122"/>
        <v>3290</v>
      </c>
      <c r="P1319" s="185">
        <f t="shared" si="121"/>
        <v>82.25</v>
      </c>
      <c r="Q1319" s="143">
        <v>2023</v>
      </c>
      <c r="R1319" s="143" t="str">
        <f>IFERROR(VLOOKUP(G1319,'SOURCE COMPANY'!A:B, 2, FALSE), "")</f>
        <v>FIZA HEALTHCARE</v>
      </c>
      <c r="S1319" s="143" t="str">
        <f>IFERROR(VLOOKUP(H1319,'CUSTOMER NAME'!A:B, 2, FALSE), "")</f>
        <v>LA SANTE PHARMA</v>
      </c>
    </row>
    <row r="1320" spans="1:19">
      <c r="A1320" s="88" t="s">
        <v>909</v>
      </c>
      <c r="B1320" s="196">
        <v>1000</v>
      </c>
      <c r="C1320" s="87" t="s">
        <v>7</v>
      </c>
      <c r="D1320" s="88" t="s">
        <v>1102</v>
      </c>
      <c r="E1320" s="197">
        <v>2.1</v>
      </c>
      <c r="F1320" s="87" t="s">
        <v>9</v>
      </c>
      <c r="G1320" s="85" t="s">
        <v>627</v>
      </c>
      <c r="H1320" s="200" t="s">
        <v>2493</v>
      </c>
      <c r="I1320" s="183" t="str">
        <f>I1319</f>
        <v>September</v>
      </c>
      <c r="J1320" s="184">
        <f>IF(F1320="USD", E1320, E1320 * IFERROR(VLOOKUP(F1320, EXCHANGE_RATE!A:B, 2, FALSE), "Currency not found"))</f>
        <v>2.1</v>
      </c>
      <c r="K1320" s="184">
        <f t="shared" si="119"/>
        <v>2.1</v>
      </c>
      <c r="L1320" s="184">
        <f>IF(C1320="MTS", B1320, B1320 * IFERROR(VLOOKUP(C1320, 'QTY_CONVERSIONS '!A:B, 2, FALSE), "Units not  found"))</f>
        <v>1</v>
      </c>
      <c r="M1320" s="185">
        <f t="shared" si="120"/>
        <v>2100</v>
      </c>
      <c r="N1320" s="143" t="str">
        <f>IFERROR(VLOOKUP(D1320, Product_Category!A:B, 2, FALSE), "Uncategorized")</f>
        <v>MAGNESIUM STEARATE</v>
      </c>
      <c r="O1320" s="186">
        <f t="shared" si="122"/>
        <v>2100</v>
      </c>
      <c r="P1320" s="185">
        <f t="shared" si="121"/>
        <v>2100</v>
      </c>
      <c r="Q1320" s="143">
        <v>2023</v>
      </c>
      <c r="R1320" s="143" t="str">
        <f>IFERROR(VLOOKUP(G1320,'SOURCE COMPANY'!A:B, 2, FALSE), "")</f>
        <v>SANJAY CHEMICALS</v>
      </c>
      <c r="S1320" s="143" t="str">
        <f>IFERROR(VLOOKUP(H1320,'CUSTOMER NAME'!A:B, 2, FALSE), "")</f>
        <v>LAB AND ALLIED</v>
      </c>
    </row>
    <row r="1321" spans="1:19">
      <c r="A1321" s="87" t="s">
        <v>909</v>
      </c>
      <c r="B1321" s="189">
        <v>1000</v>
      </c>
      <c r="C1321" s="87" t="s">
        <v>7</v>
      </c>
      <c r="D1321" s="87" t="s">
        <v>1102</v>
      </c>
      <c r="E1321" s="190">
        <v>2.1</v>
      </c>
      <c r="F1321" s="87" t="s">
        <v>9</v>
      </c>
      <c r="G1321" s="85" t="s">
        <v>627</v>
      </c>
      <c r="H1321" s="198" t="s">
        <v>2493</v>
      </c>
      <c r="I1321" s="183" t="str">
        <f>I1320</f>
        <v>September</v>
      </c>
      <c r="J1321" s="184">
        <f>IF(F1321="USD", E1321, E1321 * IFERROR(VLOOKUP(F1321, EXCHANGE_RATE!A:B, 2, FALSE), "Currency not found"))</f>
        <v>2.1</v>
      </c>
      <c r="K1321" s="184">
        <f t="shared" si="119"/>
        <v>2.1</v>
      </c>
      <c r="L1321" s="184">
        <f>IF(C1321="MTS", B1321, B1321 * IFERROR(VLOOKUP(C1321, 'QTY_CONVERSIONS '!A:B, 2, FALSE), "Units not  found"))</f>
        <v>1</v>
      </c>
      <c r="M1321" s="185">
        <f t="shared" si="120"/>
        <v>2100</v>
      </c>
      <c r="N1321" s="143" t="str">
        <f>IFERROR(VLOOKUP(D1321, Product_Category!A:B, 2, FALSE), "Uncategorized")</f>
        <v>MAGNESIUM STEARATE</v>
      </c>
      <c r="O1321" s="186">
        <f t="shared" si="122"/>
        <v>2100</v>
      </c>
      <c r="P1321" s="185">
        <f t="shared" si="121"/>
        <v>2100</v>
      </c>
      <c r="Q1321" s="143">
        <v>2023</v>
      </c>
      <c r="R1321" s="143" t="str">
        <f>IFERROR(VLOOKUP(G1321,'SOURCE COMPANY'!A:B, 2, FALSE), "")</f>
        <v>SANJAY CHEMICALS</v>
      </c>
      <c r="S1321" s="143" t="str">
        <f>IFERROR(VLOOKUP(H1321,'CUSTOMER NAME'!A:B, 2, FALSE), "")</f>
        <v>LAB AND ALLIED</v>
      </c>
    </row>
    <row r="1322" spans="1:19">
      <c r="A1322" s="192" t="s">
        <v>183</v>
      </c>
      <c r="B1322" s="192">
        <v>7500</v>
      </c>
      <c r="C1322" s="192" t="s">
        <v>7</v>
      </c>
      <c r="D1322" s="192" t="s">
        <v>769</v>
      </c>
      <c r="E1322" s="192">
        <v>2.95</v>
      </c>
      <c r="F1322" s="192" t="s">
        <v>9</v>
      </c>
      <c r="G1322" s="87" t="s">
        <v>732</v>
      </c>
      <c r="H1322" s="134" t="s">
        <v>3742</v>
      </c>
      <c r="I1322" s="187" t="s">
        <v>3893</v>
      </c>
      <c r="J1322" s="184">
        <f>IF(F1322="USD", E1322, E1322 * IFERROR(VLOOKUP(F1322, EXCHANGE_RATE!A:B, 2, FALSE), "Currency not found"))</f>
        <v>2.95</v>
      </c>
      <c r="K1322" s="184">
        <f t="shared" si="119"/>
        <v>2.95</v>
      </c>
      <c r="L1322" s="184">
        <f>IF(C1322="MTS", B1322, B1322 * IFERROR(VLOOKUP(C1322, 'QTY_CONVERSIONS '!A:B, 2, FALSE), "Units not  found"))</f>
        <v>7.5</v>
      </c>
      <c r="M1322" s="185">
        <f t="shared" si="120"/>
        <v>22125</v>
      </c>
      <c r="N1322" s="143" t="str">
        <f>IFERROR(VLOOKUP(D1322, Product_Category!A:B, 2, FALSE), "Uncategorized")</f>
        <v>MCC</v>
      </c>
      <c r="O1322" s="186">
        <f t="shared" si="122"/>
        <v>2950</v>
      </c>
      <c r="P1322" s="185">
        <f t="shared" si="121"/>
        <v>22125</v>
      </c>
      <c r="Q1322" s="143">
        <v>2023</v>
      </c>
      <c r="R1322" s="143" t="str">
        <f>IFERROR(VLOOKUP(G1322,'SOURCE COMPANY'!A:B, 2, FALSE), "")</f>
        <v>MAPLE BIOTECH</v>
      </c>
      <c r="S1322" s="143" t="str">
        <f>IFERROR(VLOOKUP(H1322,'CUSTOMER NAME'!A:B, 2, FALSE), "")</f>
        <v>LABORATORIO</v>
      </c>
    </row>
    <row r="1323" spans="1:19">
      <c r="A1323" s="192" t="s">
        <v>183</v>
      </c>
      <c r="B1323" s="192">
        <v>5490</v>
      </c>
      <c r="C1323" s="192" t="s">
        <v>7</v>
      </c>
      <c r="D1323" s="192" t="s">
        <v>769</v>
      </c>
      <c r="E1323" s="192">
        <v>2.95</v>
      </c>
      <c r="F1323" s="192" t="s">
        <v>9</v>
      </c>
      <c r="G1323" s="87" t="s">
        <v>732</v>
      </c>
      <c r="H1323" s="134" t="s">
        <v>3742</v>
      </c>
      <c r="I1323" s="187" t="s">
        <v>3893</v>
      </c>
      <c r="J1323" s="184">
        <f>IF(F1323="USD", E1323, E1323 * IFERROR(VLOOKUP(F1323, EXCHANGE_RATE!A:B, 2, FALSE), "Currency not found"))</f>
        <v>2.95</v>
      </c>
      <c r="K1323" s="184">
        <f t="shared" si="119"/>
        <v>2.95</v>
      </c>
      <c r="L1323" s="184">
        <f>IF(C1323="MTS", B1323, B1323 * IFERROR(VLOOKUP(C1323, 'QTY_CONVERSIONS '!A:B, 2, FALSE), "Units not  found"))</f>
        <v>5.49</v>
      </c>
      <c r="M1323" s="185">
        <f t="shared" si="120"/>
        <v>16195.500000000002</v>
      </c>
      <c r="N1323" s="143" t="str">
        <f>IFERROR(VLOOKUP(D1323, Product_Category!A:B, 2, FALSE), "Uncategorized")</f>
        <v>MCC</v>
      </c>
      <c r="O1323" s="186">
        <f t="shared" si="122"/>
        <v>2950</v>
      </c>
      <c r="P1323" s="185">
        <f t="shared" si="121"/>
        <v>16195.5</v>
      </c>
      <c r="Q1323" s="143">
        <v>2023</v>
      </c>
      <c r="R1323" s="143" t="str">
        <f>IFERROR(VLOOKUP(G1323,'SOURCE COMPANY'!A:B, 2, FALSE), "")</f>
        <v>MAPLE BIOTECH</v>
      </c>
      <c r="S1323" s="143" t="str">
        <f>IFERROR(VLOOKUP(H1323,'CUSTOMER NAME'!A:B, 2, FALSE), "")</f>
        <v>LABORATORIO</v>
      </c>
    </row>
    <row r="1324" spans="1:19">
      <c r="A1324" s="192" t="s">
        <v>183</v>
      </c>
      <c r="B1324" s="192">
        <v>10</v>
      </c>
      <c r="C1324" s="192" t="s">
        <v>7</v>
      </c>
      <c r="D1324" s="192" t="s">
        <v>769</v>
      </c>
      <c r="E1324" s="192">
        <v>2.95</v>
      </c>
      <c r="F1324" s="192" t="s">
        <v>9</v>
      </c>
      <c r="G1324" s="87" t="s">
        <v>732</v>
      </c>
      <c r="H1324" s="134" t="s">
        <v>3742</v>
      </c>
      <c r="I1324" s="187" t="s">
        <v>3893</v>
      </c>
      <c r="J1324" s="184">
        <f>IF(F1324="USD", E1324, E1324 * IFERROR(VLOOKUP(F1324, EXCHANGE_RATE!A:B, 2, FALSE), "Currency not found"))</f>
        <v>2.95</v>
      </c>
      <c r="K1324" s="184">
        <f t="shared" si="119"/>
        <v>2.95</v>
      </c>
      <c r="L1324" s="184">
        <f>IF(C1324="MTS", B1324, B1324 * IFERROR(VLOOKUP(C1324, 'QTY_CONVERSIONS '!A:B, 2, FALSE), "Units not  found"))</f>
        <v>0.01</v>
      </c>
      <c r="M1324" s="185">
        <f t="shared" si="120"/>
        <v>29.5</v>
      </c>
      <c r="N1324" s="143" t="str">
        <f>IFERROR(VLOOKUP(D1324, Product_Category!A:B, 2, FALSE), "Uncategorized")</f>
        <v>MCC</v>
      </c>
      <c r="O1324" s="186">
        <f t="shared" si="122"/>
        <v>2950</v>
      </c>
      <c r="P1324" s="185">
        <f t="shared" si="121"/>
        <v>29.5</v>
      </c>
      <c r="Q1324" s="143">
        <v>2023</v>
      </c>
      <c r="R1324" s="143" t="str">
        <f>IFERROR(VLOOKUP(G1324,'SOURCE COMPANY'!A:B, 2, FALSE), "")</f>
        <v>MAPLE BIOTECH</v>
      </c>
      <c r="S1324" s="143" t="str">
        <f>IFERROR(VLOOKUP(H1324,'CUSTOMER NAME'!A:B, 2, FALSE), "")</f>
        <v>LABORATORIO</v>
      </c>
    </row>
    <row r="1325" spans="1:19">
      <c r="A1325" s="192" t="s">
        <v>183</v>
      </c>
      <c r="B1325" s="192">
        <v>5000</v>
      </c>
      <c r="C1325" s="192" t="s">
        <v>7</v>
      </c>
      <c r="D1325" s="192" t="s">
        <v>769</v>
      </c>
      <c r="E1325" s="192">
        <v>2.95</v>
      </c>
      <c r="F1325" s="192" t="s">
        <v>9</v>
      </c>
      <c r="G1325" s="87" t="s">
        <v>732</v>
      </c>
      <c r="H1325" s="134" t="s">
        <v>3742</v>
      </c>
      <c r="I1325" s="187" t="s">
        <v>3658</v>
      </c>
      <c r="J1325" s="184">
        <f>IF(F1325="USD", E1325, E1325 * IFERROR(VLOOKUP(F1325, EXCHANGE_RATE!A:B, 2, FALSE), "Currency not found"))</f>
        <v>2.95</v>
      </c>
      <c r="K1325" s="184">
        <f t="shared" si="119"/>
        <v>2.95</v>
      </c>
      <c r="L1325" s="184">
        <f>IF(C1325="MTS", B1325, B1325 * IFERROR(VLOOKUP(C1325, 'QTY_CONVERSIONS '!A:B, 2, FALSE), "Units not  found"))</f>
        <v>5</v>
      </c>
      <c r="M1325" s="185">
        <f t="shared" si="120"/>
        <v>14750</v>
      </c>
      <c r="N1325" s="143" t="str">
        <f>IFERROR(VLOOKUP(D1325, Product_Category!A:B, 2, FALSE), "Uncategorized")</f>
        <v>MCC</v>
      </c>
      <c r="O1325" s="186">
        <f t="shared" si="122"/>
        <v>2950</v>
      </c>
      <c r="P1325" s="185">
        <f t="shared" si="121"/>
        <v>14750</v>
      </c>
      <c r="Q1325" s="143">
        <v>2023</v>
      </c>
      <c r="R1325" s="143" t="str">
        <f>IFERROR(VLOOKUP(G1325,'SOURCE COMPANY'!A:B, 2, FALSE), "")</f>
        <v>MAPLE BIOTECH</v>
      </c>
      <c r="S1325" s="143" t="str">
        <f>IFERROR(VLOOKUP(H1325,'CUSTOMER NAME'!A:B, 2, FALSE), "")</f>
        <v>LABORATORIO</v>
      </c>
    </row>
    <row r="1326" spans="1:19">
      <c r="A1326" s="85" t="s">
        <v>599</v>
      </c>
      <c r="B1326" s="85">
        <v>3000</v>
      </c>
      <c r="C1326" s="85" t="s">
        <v>7</v>
      </c>
      <c r="D1326" s="85" t="s">
        <v>33</v>
      </c>
      <c r="E1326" s="248">
        <v>5.55</v>
      </c>
      <c r="F1326" s="85" t="s">
        <v>9</v>
      </c>
      <c r="G1326" s="85" t="s">
        <v>605</v>
      </c>
      <c r="H1326" s="199" t="s">
        <v>606</v>
      </c>
      <c r="I1326" s="183" t="s">
        <v>2560</v>
      </c>
      <c r="J1326" s="184">
        <f>IF(F1326="USD", E1326, E1326 * IFERROR(VLOOKUP(F1326, EXCHANGE_RATE!A:B, 2, FALSE), "Currency not found"))</f>
        <v>5.55</v>
      </c>
      <c r="K1326" s="184">
        <f t="shared" si="119"/>
        <v>5.55</v>
      </c>
      <c r="L1326" s="184">
        <f>IF(C1326="MTS", B1326, B1326 * IFERROR(VLOOKUP(C1326, 'QTY_CONVERSIONS '!A:B, 2, FALSE), "Units not  found"))</f>
        <v>3</v>
      </c>
      <c r="M1326" s="185">
        <f t="shared" si="120"/>
        <v>16650</v>
      </c>
      <c r="N1326" s="143" t="str">
        <f>IFERROR(VLOOKUP(D1326, Product_Category!A:B, 2, FALSE), "Uncategorized")</f>
        <v>CMC</v>
      </c>
      <c r="O1326" s="186">
        <f t="shared" si="122"/>
        <v>5550</v>
      </c>
      <c r="P1326" s="185">
        <f t="shared" si="121"/>
        <v>16650</v>
      </c>
      <c r="Q1326" s="143">
        <v>2023</v>
      </c>
      <c r="R1326" s="143" t="str">
        <f>IFERROR(VLOOKUP(G1326,'SOURCE COMPANY'!A:B, 2, FALSE), "")</f>
        <v>AMISHI DRUGS</v>
      </c>
      <c r="S1326" s="143" t="str">
        <f>IFERROR(VLOOKUP(H1326,'CUSTOMER NAME'!A:B, 2, FALSE), "")</f>
        <v>PT. MENJANGAN</v>
      </c>
    </row>
    <row r="1327" spans="1:19">
      <c r="A1327" s="85" t="s">
        <v>599</v>
      </c>
      <c r="B1327" s="85">
        <v>3000</v>
      </c>
      <c r="C1327" s="85" t="s">
        <v>7</v>
      </c>
      <c r="D1327" s="85" t="s">
        <v>33</v>
      </c>
      <c r="E1327" s="248">
        <v>5.55</v>
      </c>
      <c r="F1327" s="85" t="s">
        <v>9</v>
      </c>
      <c r="G1327" s="85" t="s">
        <v>605</v>
      </c>
      <c r="H1327" s="199" t="s">
        <v>606</v>
      </c>
      <c r="I1327" s="183" t="str">
        <f t="shared" ref="I1327:I1333" si="123">I1326</f>
        <v>Jan</v>
      </c>
      <c r="J1327" s="184">
        <f>IF(F1327="USD", E1327, E1327 * IFERROR(VLOOKUP(F1327, EXCHANGE_RATE!A:B, 2, FALSE), "Currency not found"))</f>
        <v>5.55</v>
      </c>
      <c r="K1327" s="184">
        <f t="shared" si="119"/>
        <v>5.55</v>
      </c>
      <c r="L1327" s="184">
        <f>IF(C1327="MTS", B1327, B1327 * IFERROR(VLOOKUP(C1327, 'QTY_CONVERSIONS '!A:B, 2, FALSE), "Units not  found"))</f>
        <v>3</v>
      </c>
      <c r="M1327" s="185">
        <f t="shared" si="120"/>
        <v>16650</v>
      </c>
      <c r="N1327" s="143" t="str">
        <f>IFERROR(VLOOKUP(D1327, Product_Category!A:B, 2, FALSE), "Uncategorized")</f>
        <v>CMC</v>
      </c>
      <c r="O1327" s="186">
        <f t="shared" si="122"/>
        <v>5550</v>
      </c>
      <c r="P1327" s="185">
        <f t="shared" si="121"/>
        <v>16650</v>
      </c>
      <c r="Q1327" s="143">
        <v>2023</v>
      </c>
      <c r="R1327" s="143" t="str">
        <f>IFERROR(VLOOKUP(G1327,'SOURCE COMPANY'!A:B, 2, FALSE), "")</f>
        <v>AMISHI DRUGS</v>
      </c>
      <c r="S1327" s="143" t="str">
        <f>IFERROR(VLOOKUP(H1327,'CUSTOMER NAME'!A:B, 2, FALSE), "")</f>
        <v>PT. MENJANGAN</v>
      </c>
    </row>
    <row r="1328" spans="1:19">
      <c r="A1328" s="85" t="s">
        <v>599</v>
      </c>
      <c r="B1328" s="85">
        <v>2700</v>
      </c>
      <c r="C1328" s="85" t="s">
        <v>7</v>
      </c>
      <c r="D1328" s="85" t="s">
        <v>607</v>
      </c>
      <c r="E1328" s="248">
        <v>6.25</v>
      </c>
      <c r="F1328" s="85" t="s">
        <v>9</v>
      </c>
      <c r="G1328" s="85" t="s">
        <v>605</v>
      </c>
      <c r="H1328" s="199" t="s">
        <v>606</v>
      </c>
      <c r="I1328" s="183" t="str">
        <f t="shared" si="123"/>
        <v>Jan</v>
      </c>
      <c r="J1328" s="184">
        <f>IF(F1328="USD", E1328, E1328 * IFERROR(VLOOKUP(F1328, EXCHANGE_RATE!A:B, 2, FALSE), "Currency not found"))</f>
        <v>6.25</v>
      </c>
      <c r="K1328" s="184">
        <f t="shared" si="119"/>
        <v>6.25</v>
      </c>
      <c r="L1328" s="184">
        <f>IF(C1328="MTS", B1328, B1328 * IFERROR(VLOOKUP(C1328, 'QTY_CONVERSIONS '!A:B, 2, FALSE), "Units not  found"))</f>
        <v>2.7</v>
      </c>
      <c r="M1328" s="185">
        <f t="shared" si="120"/>
        <v>16875</v>
      </c>
      <c r="N1328" s="143" t="str">
        <f>IFERROR(VLOOKUP(D1328, Product_Category!A:B, 2, FALSE), "Uncategorized")</f>
        <v>CROSCARMELLOSE SODIUM</v>
      </c>
      <c r="O1328" s="186">
        <f t="shared" si="122"/>
        <v>6250</v>
      </c>
      <c r="P1328" s="185">
        <f t="shared" si="121"/>
        <v>16875</v>
      </c>
      <c r="Q1328" s="143">
        <v>2023</v>
      </c>
      <c r="R1328" s="143" t="str">
        <f>IFERROR(VLOOKUP(G1328,'SOURCE COMPANY'!A:B, 2, FALSE), "")</f>
        <v>AMISHI DRUGS</v>
      </c>
      <c r="S1328" s="143" t="str">
        <f>IFERROR(VLOOKUP(H1328,'CUSTOMER NAME'!A:B, 2, FALSE), "")</f>
        <v>PT. MENJANGAN</v>
      </c>
    </row>
    <row r="1329" spans="1:19">
      <c r="A1329" s="86" t="s">
        <v>599</v>
      </c>
      <c r="B1329" s="86">
        <v>2700</v>
      </c>
      <c r="C1329" s="85" t="s">
        <v>7</v>
      </c>
      <c r="D1329" s="86" t="s">
        <v>607</v>
      </c>
      <c r="E1329" s="249">
        <v>6.25</v>
      </c>
      <c r="F1329" s="85" t="s">
        <v>9</v>
      </c>
      <c r="G1329" s="85" t="s">
        <v>605</v>
      </c>
      <c r="H1329" s="203" t="s">
        <v>606</v>
      </c>
      <c r="I1329" s="183" t="str">
        <f t="shared" si="123"/>
        <v>Jan</v>
      </c>
      <c r="J1329" s="184">
        <f>IF(F1329="USD", E1329, E1329 * IFERROR(VLOOKUP(F1329, EXCHANGE_RATE!A:B, 2, FALSE), "Currency not found"))</f>
        <v>6.25</v>
      </c>
      <c r="K1329" s="184">
        <f t="shared" si="119"/>
        <v>6.25</v>
      </c>
      <c r="L1329" s="184">
        <f>IF(C1329="MTS", B1329, B1329 * IFERROR(VLOOKUP(C1329, 'QTY_CONVERSIONS '!A:B, 2, FALSE), "Units not  found"))</f>
        <v>2.7</v>
      </c>
      <c r="M1329" s="185">
        <f t="shared" si="120"/>
        <v>16875</v>
      </c>
      <c r="N1329" s="143" t="str">
        <f>IFERROR(VLOOKUP(D1329, Product_Category!A:B, 2, FALSE), "Uncategorized")</f>
        <v>CROSCARMELLOSE SODIUM</v>
      </c>
      <c r="O1329" s="186">
        <f t="shared" si="122"/>
        <v>6250</v>
      </c>
      <c r="P1329" s="185">
        <f t="shared" si="121"/>
        <v>16875</v>
      </c>
      <c r="Q1329" s="143">
        <v>2023</v>
      </c>
      <c r="R1329" s="143" t="str">
        <f>IFERROR(VLOOKUP(G1329,'SOURCE COMPANY'!A:B, 2, FALSE), "")</f>
        <v>AMISHI DRUGS</v>
      </c>
      <c r="S1329" s="143" t="str">
        <f>IFERROR(VLOOKUP(H1329,'CUSTOMER NAME'!A:B, 2, FALSE), "")</f>
        <v>PT. MENJANGAN</v>
      </c>
    </row>
    <row r="1330" spans="1:19">
      <c r="A1330" s="85" t="s">
        <v>599</v>
      </c>
      <c r="B1330" s="85">
        <v>4200</v>
      </c>
      <c r="C1330" s="85" t="s">
        <v>7</v>
      </c>
      <c r="D1330" s="85" t="s">
        <v>608</v>
      </c>
      <c r="E1330" s="248">
        <v>3.75</v>
      </c>
      <c r="F1330" s="85" t="s">
        <v>9</v>
      </c>
      <c r="G1330" s="85" t="s">
        <v>605</v>
      </c>
      <c r="H1330" s="199" t="s">
        <v>606</v>
      </c>
      <c r="I1330" s="183" t="str">
        <f t="shared" si="123"/>
        <v>Jan</v>
      </c>
      <c r="J1330" s="184">
        <f>IF(F1330="USD", E1330, E1330 * IFERROR(VLOOKUP(F1330, EXCHANGE_RATE!A:B, 2, FALSE), "Currency not found"))</f>
        <v>3.75</v>
      </c>
      <c r="K1330" s="184">
        <f t="shared" si="119"/>
        <v>3.75</v>
      </c>
      <c r="L1330" s="184">
        <f>IF(C1330="MTS", B1330, B1330 * IFERROR(VLOOKUP(C1330, 'QTY_CONVERSIONS '!A:B, 2, FALSE), "Units not  found"))</f>
        <v>4.2</v>
      </c>
      <c r="M1330" s="185">
        <f t="shared" si="120"/>
        <v>15750</v>
      </c>
      <c r="N1330" s="143" t="str">
        <f>IFERROR(VLOOKUP(D1330, Product_Category!A:B, 2, FALSE), "Uncategorized")</f>
        <v>SSG</v>
      </c>
      <c r="O1330" s="186">
        <f t="shared" si="122"/>
        <v>3750</v>
      </c>
      <c r="P1330" s="185">
        <f t="shared" si="121"/>
        <v>15750</v>
      </c>
      <c r="Q1330" s="143">
        <v>2023</v>
      </c>
      <c r="R1330" s="143" t="str">
        <f>IFERROR(VLOOKUP(G1330,'SOURCE COMPANY'!A:B, 2, FALSE), "")</f>
        <v>AMISHI DRUGS</v>
      </c>
      <c r="S1330" s="143" t="str">
        <f>IFERROR(VLOOKUP(H1330,'CUSTOMER NAME'!A:B, 2, FALSE), "")</f>
        <v>PT. MENJANGAN</v>
      </c>
    </row>
    <row r="1331" spans="1:19">
      <c r="A1331" s="85" t="s">
        <v>599</v>
      </c>
      <c r="B1331" s="85">
        <v>4200</v>
      </c>
      <c r="C1331" s="85" t="s">
        <v>7</v>
      </c>
      <c r="D1331" s="85" t="s">
        <v>608</v>
      </c>
      <c r="E1331" s="248">
        <v>3.75</v>
      </c>
      <c r="F1331" s="85" t="s">
        <v>9</v>
      </c>
      <c r="G1331" s="85" t="s">
        <v>605</v>
      </c>
      <c r="H1331" s="199" t="s">
        <v>606</v>
      </c>
      <c r="I1331" s="183" t="str">
        <f t="shared" si="123"/>
        <v>Jan</v>
      </c>
      <c r="J1331" s="184">
        <f>IF(F1331="USD", E1331, E1331 * IFERROR(VLOOKUP(F1331, EXCHANGE_RATE!A:B, 2, FALSE), "Currency not found"))</f>
        <v>3.75</v>
      </c>
      <c r="K1331" s="184">
        <f t="shared" si="119"/>
        <v>3.75</v>
      </c>
      <c r="L1331" s="184">
        <f>IF(C1331="MTS", B1331, B1331 * IFERROR(VLOOKUP(C1331, 'QTY_CONVERSIONS '!A:B, 2, FALSE), "Units not  found"))</f>
        <v>4.2</v>
      </c>
      <c r="M1331" s="185">
        <f t="shared" si="120"/>
        <v>15750</v>
      </c>
      <c r="N1331" s="143" t="str">
        <f>IFERROR(VLOOKUP(D1331, Product_Category!A:B, 2, FALSE), "Uncategorized")</f>
        <v>SSG</v>
      </c>
      <c r="O1331" s="186">
        <f t="shared" si="122"/>
        <v>3750</v>
      </c>
      <c r="P1331" s="185">
        <f t="shared" si="121"/>
        <v>15750</v>
      </c>
      <c r="Q1331" s="143">
        <v>2023</v>
      </c>
      <c r="R1331" s="143" t="str">
        <f>IFERROR(VLOOKUP(G1331,'SOURCE COMPANY'!A:B, 2, FALSE), "")</f>
        <v>AMISHI DRUGS</v>
      </c>
      <c r="S1331" s="143" t="str">
        <f>IFERROR(VLOOKUP(H1331,'CUSTOMER NAME'!A:B, 2, FALSE), "")</f>
        <v>PT. MENJANGAN</v>
      </c>
    </row>
    <row r="1332" spans="1:19">
      <c r="A1332" s="86" t="s">
        <v>599</v>
      </c>
      <c r="B1332" s="86">
        <v>750</v>
      </c>
      <c r="C1332" s="85" t="s">
        <v>7</v>
      </c>
      <c r="D1332" s="86" t="s">
        <v>601</v>
      </c>
      <c r="E1332" s="249">
        <v>2.1</v>
      </c>
      <c r="F1332" s="85" t="s">
        <v>9</v>
      </c>
      <c r="G1332" s="85" t="s">
        <v>605</v>
      </c>
      <c r="H1332" s="203" t="s">
        <v>606</v>
      </c>
      <c r="I1332" s="183" t="str">
        <f t="shared" si="123"/>
        <v>Jan</v>
      </c>
      <c r="J1332" s="184">
        <f>IF(F1332="USD", E1332, E1332 * IFERROR(VLOOKUP(F1332, EXCHANGE_RATE!A:B, 2, FALSE), "Currency not found"))</f>
        <v>2.1</v>
      </c>
      <c r="K1332" s="184">
        <f t="shared" si="119"/>
        <v>2.1</v>
      </c>
      <c r="L1332" s="184">
        <f>IF(C1332="MTS", B1332, B1332 * IFERROR(VLOOKUP(C1332, 'QTY_CONVERSIONS '!A:B, 2, FALSE), "Units not  found"))</f>
        <v>0.75</v>
      </c>
      <c r="M1332" s="185">
        <f t="shared" si="120"/>
        <v>1575</v>
      </c>
      <c r="N1332" s="143" t="str">
        <f>IFERROR(VLOOKUP(D1332, Product_Category!A:B, 2, FALSE), "Uncategorized")</f>
        <v>SSG</v>
      </c>
      <c r="O1332" s="186">
        <f t="shared" si="122"/>
        <v>2100</v>
      </c>
      <c r="P1332" s="185">
        <f t="shared" si="121"/>
        <v>1575</v>
      </c>
      <c r="Q1332" s="143">
        <v>2023</v>
      </c>
      <c r="R1332" s="143" t="str">
        <f>IFERROR(VLOOKUP(G1332,'SOURCE COMPANY'!A:B, 2, FALSE), "")</f>
        <v>AMISHI DRUGS</v>
      </c>
      <c r="S1332" s="143" t="str">
        <f>IFERROR(VLOOKUP(H1332,'CUSTOMER NAME'!A:B, 2, FALSE), "")</f>
        <v>PT. MENJANGAN</v>
      </c>
    </row>
    <row r="1333" spans="1:19">
      <c r="A1333" s="85" t="s">
        <v>599</v>
      </c>
      <c r="B1333" s="85">
        <v>750</v>
      </c>
      <c r="C1333" s="85" t="s">
        <v>7</v>
      </c>
      <c r="D1333" s="85" t="s">
        <v>601</v>
      </c>
      <c r="E1333" s="248">
        <v>2.1</v>
      </c>
      <c r="F1333" s="85" t="s">
        <v>9</v>
      </c>
      <c r="G1333" s="85" t="s">
        <v>605</v>
      </c>
      <c r="H1333" s="199" t="s">
        <v>606</v>
      </c>
      <c r="I1333" s="183" t="str">
        <f t="shared" si="123"/>
        <v>Jan</v>
      </c>
      <c r="J1333" s="184">
        <f>IF(F1333="USD", E1333, E1333 * IFERROR(VLOOKUP(F1333, EXCHANGE_RATE!A:B, 2, FALSE), "Currency not found"))</f>
        <v>2.1</v>
      </c>
      <c r="K1333" s="184">
        <f t="shared" si="119"/>
        <v>2.1</v>
      </c>
      <c r="L1333" s="184">
        <f>IF(C1333="MTS", B1333, B1333 * IFERROR(VLOOKUP(C1333, 'QTY_CONVERSIONS '!A:B, 2, FALSE), "Units not  found"))</f>
        <v>0.75</v>
      </c>
      <c r="M1333" s="185">
        <f t="shared" si="120"/>
        <v>1575</v>
      </c>
      <c r="N1333" s="143" t="str">
        <f>IFERROR(VLOOKUP(D1333, Product_Category!A:B, 2, FALSE), "Uncategorized")</f>
        <v>SSG</v>
      </c>
      <c r="O1333" s="186">
        <f t="shared" si="122"/>
        <v>2100</v>
      </c>
      <c r="P1333" s="185">
        <f t="shared" si="121"/>
        <v>1575</v>
      </c>
      <c r="Q1333" s="143">
        <v>2023</v>
      </c>
      <c r="R1333" s="143" t="str">
        <f>IFERROR(VLOOKUP(G1333,'SOURCE COMPANY'!A:B, 2, FALSE), "")</f>
        <v>AMISHI DRUGS</v>
      </c>
      <c r="S1333" s="143" t="str">
        <f>IFERROR(VLOOKUP(H1333,'CUSTOMER NAME'!A:B, 2, FALSE), "")</f>
        <v>PT. MENJANGAN</v>
      </c>
    </row>
    <row r="1334" spans="1:19">
      <c r="A1334" s="87" t="s">
        <v>889</v>
      </c>
      <c r="B1334" s="21">
        <v>1000</v>
      </c>
      <c r="C1334" s="87" t="s">
        <v>7</v>
      </c>
      <c r="D1334" s="87" t="s">
        <v>553</v>
      </c>
      <c r="E1334" s="41">
        <v>3.15</v>
      </c>
      <c r="F1334" s="87" t="s">
        <v>9</v>
      </c>
      <c r="G1334" s="87" t="s">
        <v>1501</v>
      </c>
      <c r="H1334" s="198" t="s">
        <v>510</v>
      </c>
      <c r="I1334" s="183" t="s">
        <v>2560</v>
      </c>
      <c r="J1334" s="184">
        <f>IF(F1334="USD", E1334, E1334 * IFERROR(VLOOKUP(F1334, EXCHANGE_RATE!A:B, 2, FALSE), "Currency not found"))</f>
        <v>3.15</v>
      </c>
      <c r="K1334" s="184">
        <f t="shared" si="119"/>
        <v>3.15</v>
      </c>
      <c r="L1334" s="184">
        <f>IF(C1334="MTS", B1334, B1334 * IFERROR(VLOOKUP(C1334, 'QTY_CONVERSIONS '!A:B, 2, FALSE), "Units not  found"))</f>
        <v>1</v>
      </c>
      <c r="M1334" s="185">
        <f t="shared" si="120"/>
        <v>3150</v>
      </c>
      <c r="N1334" s="143" t="str">
        <f>IFERROR(VLOOKUP(D1334, Product_Category!A:B, 2, FALSE), "Uncategorized")</f>
        <v>CROSCARMELLOSE SODIUM</v>
      </c>
      <c r="O1334" s="186">
        <f t="shared" si="122"/>
        <v>3150</v>
      </c>
      <c r="P1334" s="185">
        <f t="shared" si="121"/>
        <v>3150</v>
      </c>
      <c r="Q1334" s="143">
        <v>2023</v>
      </c>
      <c r="R1334" s="143" t="str">
        <f>IFERROR(VLOOKUP(G1334,'SOURCE COMPANY'!A:B, 2, FALSE), "")</f>
        <v>MEGA FINE PHARMA</v>
      </c>
      <c r="S1334" s="143" t="str">
        <f>IFERROR(VLOOKUP(H1334,'CUSTOMER NAME'!A:B, 2, FALSE), "")</f>
        <v>TO THE ORDER</v>
      </c>
    </row>
    <row r="1335" spans="1:19">
      <c r="A1335" s="87" t="s">
        <v>889</v>
      </c>
      <c r="B1335" s="21">
        <v>4000</v>
      </c>
      <c r="C1335" s="87" t="s">
        <v>7</v>
      </c>
      <c r="D1335" s="87" t="s">
        <v>564</v>
      </c>
      <c r="E1335" s="65">
        <v>7.7</v>
      </c>
      <c r="F1335" s="87" t="s">
        <v>9</v>
      </c>
      <c r="G1335" s="87" t="s">
        <v>1501</v>
      </c>
      <c r="H1335" s="198" t="s">
        <v>510</v>
      </c>
      <c r="I1335" s="183" t="str">
        <f>I1334</f>
        <v>Jan</v>
      </c>
      <c r="J1335" s="184">
        <f>IF(F1335="USD", E1335, E1335 * IFERROR(VLOOKUP(F1335, EXCHANGE_RATE!A:B, 2, FALSE), "Currency not found"))</f>
        <v>7.7</v>
      </c>
      <c r="K1335" s="184">
        <f t="shared" si="119"/>
        <v>7.7</v>
      </c>
      <c r="L1335" s="184">
        <f>IF(C1335="MTS", B1335, B1335 * IFERROR(VLOOKUP(C1335, 'QTY_CONVERSIONS '!A:B, 2, FALSE), "Units not  found"))</f>
        <v>4</v>
      </c>
      <c r="M1335" s="185">
        <f t="shared" si="120"/>
        <v>30800</v>
      </c>
      <c r="N1335" s="143" t="str">
        <f>IFERROR(VLOOKUP(D1335, Product_Category!A:B, 2, FALSE), "Uncategorized")</f>
        <v>CROSCARMELLOSE SODIUM</v>
      </c>
      <c r="O1335" s="186">
        <f t="shared" si="122"/>
        <v>7700</v>
      </c>
      <c r="P1335" s="185">
        <f t="shared" si="121"/>
        <v>30800</v>
      </c>
      <c r="Q1335" s="143">
        <v>2023</v>
      </c>
      <c r="R1335" s="143" t="str">
        <f>IFERROR(VLOOKUP(G1335,'SOURCE COMPANY'!A:B, 2, FALSE), "")</f>
        <v>MEGA FINE PHARMA</v>
      </c>
      <c r="S1335" s="143" t="str">
        <f>IFERROR(VLOOKUP(H1335,'CUSTOMER NAME'!A:B, 2, FALSE), "")</f>
        <v>TO THE ORDER</v>
      </c>
    </row>
    <row r="1336" spans="1:19">
      <c r="A1336" s="87" t="s">
        <v>889</v>
      </c>
      <c r="B1336" s="21">
        <v>2000</v>
      </c>
      <c r="C1336" s="87" t="s">
        <v>7</v>
      </c>
      <c r="D1336" s="87" t="s">
        <v>601</v>
      </c>
      <c r="E1336" s="41">
        <v>3.6</v>
      </c>
      <c r="F1336" s="87" t="s">
        <v>9</v>
      </c>
      <c r="G1336" s="87" t="s">
        <v>1501</v>
      </c>
      <c r="H1336" s="198" t="s">
        <v>510</v>
      </c>
      <c r="I1336" s="183" t="str">
        <f>I1335</f>
        <v>Jan</v>
      </c>
      <c r="J1336" s="184">
        <f>IF(F1336="USD", E1336, E1336 * IFERROR(VLOOKUP(F1336, EXCHANGE_RATE!A:B, 2, FALSE), "Currency not found"))</f>
        <v>3.6</v>
      </c>
      <c r="K1336" s="184">
        <f t="shared" si="119"/>
        <v>3.6</v>
      </c>
      <c r="L1336" s="184">
        <f>IF(C1336="MTS", B1336, B1336 * IFERROR(VLOOKUP(C1336, 'QTY_CONVERSIONS '!A:B, 2, FALSE), "Units not  found"))</f>
        <v>2</v>
      </c>
      <c r="M1336" s="185">
        <f t="shared" si="120"/>
        <v>7200</v>
      </c>
      <c r="N1336" s="143" t="str">
        <f>IFERROR(VLOOKUP(D1336, Product_Category!A:B, 2, FALSE), "Uncategorized")</f>
        <v>SSG</v>
      </c>
      <c r="O1336" s="186">
        <f t="shared" si="122"/>
        <v>3600</v>
      </c>
      <c r="P1336" s="185">
        <f t="shared" si="121"/>
        <v>7200</v>
      </c>
      <c r="Q1336" s="143">
        <v>2023</v>
      </c>
      <c r="R1336" s="143" t="str">
        <f>IFERROR(VLOOKUP(G1336,'SOURCE COMPANY'!A:B, 2, FALSE), "")</f>
        <v>MEGA FINE PHARMA</v>
      </c>
      <c r="S1336" s="143" t="str">
        <f>IFERROR(VLOOKUP(H1336,'CUSTOMER NAME'!A:B, 2, FALSE), "")</f>
        <v>TO THE ORDER</v>
      </c>
    </row>
    <row r="1337" spans="1:19">
      <c r="A1337" s="192" t="s">
        <v>996</v>
      </c>
      <c r="B1337" s="192">
        <v>3500</v>
      </c>
      <c r="C1337" s="192" t="s">
        <v>7</v>
      </c>
      <c r="D1337" s="192" t="s">
        <v>266</v>
      </c>
      <c r="E1337" s="192">
        <v>3.01</v>
      </c>
      <c r="F1337" s="192" t="s">
        <v>9</v>
      </c>
      <c r="G1337" s="192" t="s">
        <v>509</v>
      </c>
      <c r="H1337" s="134" t="s">
        <v>3804</v>
      </c>
      <c r="I1337" s="187" t="s">
        <v>3658</v>
      </c>
      <c r="J1337" s="184">
        <f>IF(F1337="USD", E1337, E1337 * IFERROR(VLOOKUP(F1337, EXCHANGE_RATE!A:B, 2, FALSE), "Currency not found"))</f>
        <v>3.01</v>
      </c>
      <c r="K1337" s="184">
        <f t="shared" si="119"/>
        <v>3.01</v>
      </c>
      <c r="L1337" s="184">
        <f>IF(C1337="MTS", B1337, B1337 * IFERROR(VLOOKUP(C1337, 'QTY_CONVERSIONS '!A:B, 2, FALSE), "Units not  found"))</f>
        <v>3.5</v>
      </c>
      <c r="M1337" s="185">
        <f t="shared" si="120"/>
        <v>10535</v>
      </c>
      <c r="N1337" s="143" t="str">
        <f>IFERROR(VLOOKUP(D1337, Product_Category!A:B, 2, FALSE), "Uncategorized")</f>
        <v>MCC</v>
      </c>
      <c r="O1337" s="186">
        <f t="shared" si="122"/>
        <v>3010</v>
      </c>
      <c r="P1337" s="185">
        <f t="shared" si="121"/>
        <v>10535</v>
      </c>
      <c r="Q1337" s="143">
        <v>2023</v>
      </c>
      <c r="R1337" s="143" t="str">
        <f>IFERROR(VLOOKUP(G1337,'SOURCE COMPANY'!A:B, 2, FALSE), "")</f>
        <v>JAI RADHE SALES</v>
      </c>
      <c r="S1337" s="143" t="str">
        <f>IFERROR(VLOOKUP(H1337,'CUSTOMER NAME'!A:B, 2, FALSE), "")</f>
        <v>LAS A LABS</v>
      </c>
    </row>
    <row r="1338" spans="1:19">
      <c r="A1338" s="191" t="s">
        <v>929</v>
      </c>
      <c r="B1338" s="191">
        <v>100</v>
      </c>
      <c r="C1338" s="191" t="s">
        <v>7</v>
      </c>
      <c r="D1338" s="191" t="s">
        <v>910</v>
      </c>
      <c r="E1338" s="191">
        <v>1.44</v>
      </c>
      <c r="F1338" s="191" t="s">
        <v>9</v>
      </c>
      <c r="G1338" s="87" t="s">
        <v>655</v>
      </c>
      <c r="H1338" s="121" t="s">
        <v>3487</v>
      </c>
      <c r="I1338" s="187" t="s">
        <v>3389</v>
      </c>
      <c r="J1338" s="184">
        <f>IF(F1338="USD", E1338, E1338 * IFERROR(VLOOKUP(F1338, EXCHANGE_RATE!A:B, 2, FALSE), "Currency not found"))</f>
        <v>1.44</v>
      </c>
      <c r="K1338" s="184">
        <f t="shared" si="119"/>
        <v>1.44</v>
      </c>
      <c r="L1338" s="184">
        <f>IF(C1338="MTS", B1338, B1338 * IFERROR(VLOOKUP(C1338, 'QTY_CONVERSIONS '!A:B, 2, FALSE), "Units not  found"))</f>
        <v>0.1</v>
      </c>
      <c r="M1338" s="185">
        <f t="shared" si="120"/>
        <v>144</v>
      </c>
      <c r="N1338" s="143" t="str">
        <f>IFERROR(VLOOKUP(D1338, Product_Category!A:B, 2, FALSE), "Uncategorized")</f>
        <v>MAGNESIUM STEARATE</v>
      </c>
      <c r="O1338" s="186">
        <f t="shared" si="122"/>
        <v>1440</v>
      </c>
      <c r="P1338" s="185">
        <f t="shared" si="121"/>
        <v>144</v>
      </c>
      <c r="Q1338" s="143">
        <v>2023</v>
      </c>
      <c r="R1338" s="143" t="str">
        <f>IFERROR(VLOOKUP(G1338,'SOURCE COMPANY'!A:B, 2, FALSE), "")</f>
        <v>ESPEE Pharma Chem</v>
      </c>
      <c r="S1338" s="143" t="str">
        <f>IFERROR(VLOOKUP(H1338,'CUSTOMER NAME'!A:B, 2, FALSE), "")</f>
        <v>LAXMI SUNRISE BANK</v>
      </c>
    </row>
    <row r="1339" spans="1:19">
      <c r="A1339" s="191" t="s">
        <v>929</v>
      </c>
      <c r="B1339" s="191">
        <v>25</v>
      </c>
      <c r="C1339" s="191" t="s">
        <v>7</v>
      </c>
      <c r="D1339" s="191" t="s">
        <v>3048</v>
      </c>
      <c r="E1339" s="191">
        <v>1.92</v>
      </c>
      <c r="F1339" s="191" t="s">
        <v>9</v>
      </c>
      <c r="G1339" s="87" t="s">
        <v>655</v>
      </c>
      <c r="H1339" s="121" t="s">
        <v>3487</v>
      </c>
      <c r="I1339" s="187" t="s">
        <v>3389</v>
      </c>
      <c r="J1339" s="184">
        <f>IF(F1339="USD", E1339, E1339 * IFERROR(VLOOKUP(F1339, EXCHANGE_RATE!A:B, 2, FALSE), "Currency not found"))</f>
        <v>1.92</v>
      </c>
      <c r="K1339" s="184">
        <f t="shared" si="119"/>
        <v>1.92</v>
      </c>
      <c r="L1339" s="184">
        <f>IF(C1339="MTS", B1339, B1339 * IFERROR(VLOOKUP(C1339, 'QTY_CONVERSIONS '!A:B, 2, FALSE), "Units not  found"))</f>
        <v>2.5000000000000001E-2</v>
      </c>
      <c r="M1339" s="185">
        <f t="shared" si="120"/>
        <v>48</v>
      </c>
      <c r="N1339" s="143" t="str">
        <f>IFERROR(VLOOKUP(D1339, Product_Category!A:B, 2, FALSE), "Uncategorized")</f>
        <v>CROSCARMELLOSE SODIUM</v>
      </c>
      <c r="O1339" s="186">
        <f t="shared" si="122"/>
        <v>1920</v>
      </c>
      <c r="P1339" s="185">
        <f t="shared" si="121"/>
        <v>48</v>
      </c>
      <c r="Q1339" s="143">
        <v>2023</v>
      </c>
      <c r="R1339" s="143" t="str">
        <f>IFERROR(VLOOKUP(G1339,'SOURCE COMPANY'!A:B, 2, FALSE), "")</f>
        <v>ESPEE Pharma Chem</v>
      </c>
      <c r="S1339" s="143" t="str">
        <f>IFERROR(VLOOKUP(H1339,'CUSTOMER NAME'!A:B, 2, FALSE), "")</f>
        <v>LAXMI SUNRISE BANK</v>
      </c>
    </row>
    <row r="1340" spans="1:19">
      <c r="A1340" s="193" t="s">
        <v>909</v>
      </c>
      <c r="B1340" s="193">
        <v>1000</v>
      </c>
      <c r="C1340" s="192" t="s">
        <v>7</v>
      </c>
      <c r="D1340" s="193" t="s">
        <v>19</v>
      </c>
      <c r="E1340" s="193">
        <v>3.85</v>
      </c>
      <c r="F1340" s="192" t="s">
        <v>9</v>
      </c>
      <c r="G1340" s="87" t="s">
        <v>1236</v>
      </c>
      <c r="H1340" s="136" t="s">
        <v>1237</v>
      </c>
      <c r="I1340" s="187" t="s">
        <v>3658</v>
      </c>
      <c r="J1340" s="184">
        <f>IF(F1340="USD", E1340, E1340 * IFERROR(VLOOKUP(F1340, EXCHANGE_RATE!A:B, 2, FALSE), "Currency not found"))</f>
        <v>3.85</v>
      </c>
      <c r="K1340" s="184">
        <f t="shared" si="119"/>
        <v>3.85</v>
      </c>
      <c r="L1340" s="184">
        <f>IF(C1340="MTS", B1340, B1340 * IFERROR(VLOOKUP(C1340, 'QTY_CONVERSIONS '!A:B, 2, FALSE), "Units not  found"))</f>
        <v>1</v>
      </c>
      <c r="M1340" s="185">
        <f t="shared" si="120"/>
        <v>3850</v>
      </c>
      <c r="N1340" s="143" t="str">
        <f>IFERROR(VLOOKUP(D1340, Product_Category!A:B, 2, FALSE), "Uncategorized")</f>
        <v>CMC</v>
      </c>
      <c r="O1340" s="186">
        <f t="shared" si="122"/>
        <v>3850</v>
      </c>
      <c r="P1340" s="185">
        <f t="shared" si="121"/>
        <v>3850</v>
      </c>
      <c r="Q1340" s="143">
        <v>2023</v>
      </c>
      <c r="R1340" s="143" t="str">
        <f>IFERROR(VLOOKUP(G1340,'SOURCE COMPANY'!A:B, 2, FALSE), "")</f>
        <v>KAMBAY AROMATICS</v>
      </c>
      <c r="S1340" s="143" t="str">
        <f>IFERROR(VLOOKUP(H1340,'CUSTOMER NAME'!A:B, 2, FALSE), "")</f>
        <v>LEEKO UGANDA</v>
      </c>
    </row>
    <row r="1341" spans="1:19">
      <c r="A1341" s="211" t="s">
        <v>909</v>
      </c>
      <c r="B1341" s="211">
        <v>500</v>
      </c>
      <c r="C1341" s="191" t="s">
        <v>7</v>
      </c>
      <c r="D1341" s="211" t="s">
        <v>19</v>
      </c>
      <c r="E1341" s="211">
        <v>3.75</v>
      </c>
      <c r="F1341" s="211" t="s">
        <v>9</v>
      </c>
      <c r="G1341" s="87" t="s">
        <v>1236</v>
      </c>
      <c r="H1341" s="130" t="s">
        <v>3133</v>
      </c>
      <c r="I1341" s="187" t="s">
        <v>3034</v>
      </c>
      <c r="J1341" s="184">
        <f>IF(F1341="USD", E1341, E1341 * IFERROR(VLOOKUP(F1341, EXCHANGE_RATE!A:B, 2, FALSE), "Currency not found"))</f>
        <v>3.75</v>
      </c>
      <c r="K1341" s="184">
        <f t="shared" si="119"/>
        <v>3.75</v>
      </c>
      <c r="L1341" s="184">
        <f>IF(C1341="MTS", B1341, B1341 * IFERROR(VLOOKUP(C1341, 'QTY_CONVERSIONS '!A:B, 2, FALSE), "Units not  found"))</f>
        <v>0.5</v>
      </c>
      <c r="M1341" s="185">
        <f t="shared" si="120"/>
        <v>1875</v>
      </c>
      <c r="N1341" s="143" t="str">
        <f>IFERROR(VLOOKUP(D1341, Product_Category!A:B, 2, FALSE), "Uncategorized")</f>
        <v>CMC</v>
      </c>
      <c r="O1341" s="186">
        <f t="shared" si="122"/>
        <v>3750</v>
      </c>
      <c r="P1341" s="185">
        <f t="shared" si="121"/>
        <v>1875</v>
      </c>
      <c r="Q1341" s="143">
        <v>2023</v>
      </c>
      <c r="R1341" s="143" t="str">
        <f>IFERROR(VLOOKUP(G1341,'SOURCE COMPANY'!A:B, 2, FALSE), "")</f>
        <v>KAMBAY AROMATICS</v>
      </c>
      <c r="S1341" s="143" t="str">
        <f>IFERROR(VLOOKUP(H1341,'CUSTOMER NAME'!A:B, 2, FALSE), "")</f>
        <v>LEEKO UGANDA LTD</v>
      </c>
    </row>
    <row r="1342" spans="1:19">
      <c r="A1342" s="87" t="s">
        <v>230</v>
      </c>
      <c r="B1342" s="189">
        <v>2.95</v>
      </c>
      <c r="C1342" s="87" t="s">
        <v>1647</v>
      </c>
      <c r="D1342" s="87" t="s">
        <v>2364</v>
      </c>
      <c r="E1342" s="194">
        <v>3190</v>
      </c>
      <c r="F1342" s="83" t="s">
        <v>1718</v>
      </c>
      <c r="G1342" s="192" t="s">
        <v>2723</v>
      </c>
      <c r="H1342" s="198" t="s">
        <v>2478</v>
      </c>
      <c r="I1342" s="183" t="str">
        <f t="shared" ref="I1342:I1354" si="124">I1341</f>
        <v>September</v>
      </c>
      <c r="J1342" s="184">
        <f>IF(F1342="USD", E1342, E1342 * IFERROR(VLOOKUP(F1342, EXCHANGE_RATE!A:B, 2, FALSE), "Currency not found"))</f>
        <v>3413.3</v>
      </c>
      <c r="K1342" s="184">
        <f t="shared" si="119"/>
        <v>3413.3</v>
      </c>
      <c r="L1342" s="184">
        <f>IF(C1342="MTS", B1342, B1342 * IFERROR(VLOOKUP(C1342, 'QTY_CONVERSIONS '!A:B, 2, FALSE), "Units not  found"))</f>
        <v>2.95</v>
      </c>
      <c r="M1342" s="185">
        <f t="shared" si="120"/>
        <v>10069.235000000001</v>
      </c>
      <c r="N1342" s="143" t="str">
        <f>IFERROR(VLOOKUP(D1342, Product_Category!A:B, 2, FALSE), "Uncategorized")</f>
        <v>MCC</v>
      </c>
      <c r="O1342" s="186">
        <f t="shared" si="122"/>
        <v>3413300</v>
      </c>
      <c r="P1342" s="185">
        <f t="shared" si="121"/>
        <v>10069235</v>
      </c>
      <c r="Q1342" s="143">
        <v>2023</v>
      </c>
      <c r="R1342" s="143" t="str">
        <f>IFERROR(VLOOKUP(G1342,'SOURCE COMPANY'!A:B, 2, FALSE), "")</f>
        <v>CHEMFIELD</v>
      </c>
      <c r="S1342" s="143" t="str">
        <f>IFERROR(VLOOKUP(H1342,'CUSTOMER NAME'!A:B, 2, FALSE), "")</f>
        <v>LEXZAU SCHA</v>
      </c>
    </row>
    <row r="1343" spans="1:19">
      <c r="A1343" s="88" t="s">
        <v>230</v>
      </c>
      <c r="B1343" s="196">
        <v>10</v>
      </c>
      <c r="C1343" s="87" t="s">
        <v>1647</v>
      </c>
      <c r="D1343" s="88" t="s">
        <v>2367</v>
      </c>
      <c r="E1343" s="210">
        <v>2220</v>
      </c>
      <c r="F1343" s="83" t="s">
        <v>1718</v>
      </c>
      <c r="G1343" s="192" t="s">
        <v>2723</v>
      </c>
      <c r="H1343" s="200" t="s">
        <v>2478</v>
      </c>
      <c r="I1343" s="183" t="str">
        <f t="shared" si="124"/>
        <v>September</v>
      </c>
      <c r="J1343" s="184">
        <f>IF(F1343="USD", E1343, E1343 * IFERROR(VLOOKUP(F1343, EXCHANGE_RATE!A:B, 2, FALSE), "Currency not found"))</f>
        <v>2375.4</v>
      </c>
      <c r="K1343" s="184">
        <f t="shared" si="119"/>
        <v>2375.4</v>
      </c>
      <c r="L1343" s="184">
        <f>IF(C1343="MTS", B1343, B1343 * IFERROR(VLOOKUP(C1343, 'QTY_CONVERSIONS '!A:B, 2, FALSE), "Units not  found"))</f>
        <v>10</v>
      </c>
      <c r="M1343" s="185">
        <f t="shared" si="120"/>
        <v>23754</v>
      </c>
      <c r="N1343" s="143" t="str">
        <f>IFERROR(VLOOKUP(D1343, Product_Category!A:B, 2, FALSE), "Uncategorized")</f>
        <v>MCC</v>
      </c>
      <c r="O1343" s="186">
        <f t="shared" si="122"/>
        <v>2375400</v>
      </c>
      <c r="P1343" s="185">
        <f t="shared" si="121"/>
        <v>23754000</v>
      </c>
      <c r="Q1343" s="143">
        <v>2023</v>
      </c>
      <c r="R1343" s="143" t="str">
        <f>IFERROR(VLOOKUP(G1343,'SOURCE COMPANY'!A:B, 2, FALSE), "")</f>
        <v>CHEMFIELD</v>
      </c>
      <c r="S1343" s="143" t="str">
        <f>IFERROR(VLOOKUP(H1343,'CUSTOMER NAME'!A:B, 2, FALSE), "")</f>
        <v>LEXZAU SCHA</v>
      </c>
    </row>
    <row r="1344" spans="1:19">
      <c r="A1344" s="87" t="s">
        <v>230</v>
      </c>
      <c r="B1344" s="189">
        <v>11</v>
      </c>
      <c r="C1344" s="87" t="s">
        <v>1647</v>
      </c>
      <c r="D1344" s="87" t="s">
        <v>2365</v>
      </c>
      <c r="E1344" s="194">
        <v>2320</v>
      </c>
      <c r="F1344" s="87" t="s">
        <v>1718</v>
      </c>
      <c r="G1344" s="192" t="s">
        <v>2723</v>
      </c>
      <c r="H1344" s="198" t="s">
        <v>2478</v>
      </c>
      <c r="I1344" s="183" t="str">
        <f t="shared" si="124"/>
        <v>September</v>
      </c>
      <c r="J1344" s="184">
        <f>IF(F1344="USD", E1344, E1344 * IFERROR(VLOOKUP(F1344, EXCHANGE_RATE!A:B, 2, FALSE), "Currency not found"))</f>
        <v>2482.4</v>
      </c>
      <c r="K1344" s="184">
        <f t="shared" si="119"/>
        <v>2482.4</v>
      </c>
      <c r="L1344" s="184">
        <f>IF(C1344="MTS", B1344, B1344 * IFERROR(VLOOKUP(C1344, 'QTY_CONVERSIONS '!A:B, 2, FALSE), "Units not  found"))</f>
        <v>11</v>
      </c>
      <c r="M1344" s="185">
        <f t="shared" si="120"/>
        <v>27306.400000000001</v>
      </c>
      <c r="N1344" s="143" t="str">
        <f>IFERROR(VLOOKUP(D1344, Product_Category!A:B, 2, FALSE), "Uncategorized")</f>
        <v>MCC</v>
      </c>
      <c r="O1344" s="186">
        <f t="shared" si="122"/>
        <v>2482400</v>
      </c>
      <c r="P1344" s="185">
        <f t="shared" si="121"/>
        <v>27306400</v>
      </c>
      <c r="Q1344" s="143">
        <v>2023</v>
      </c>
      <c r="R1344" s="143" t="str">
        <f>IFERROR(VLOOKUP(G1344,'SOURCE COMPANY'!A:B, 2, FALSE), "")</f>
        <v>CHEMFIELD</v>
      </c>
      <c r="S1344" s="143" t="str">
        <f>IFERROR(VLOOKUP(H1344,'CUSTOMER NAME'!A:B, 2, FALSE), "")</f>
        <v>LEXZAU SCHA</v>
      </c>
    </row>
    <row r="1345" spans="1:19">
      <c r="A1345" s="87" t="s">
        <v>230</v>
      </c>
      <c r="B1345" s="189">
        <v>2000</v>
      </c>
      <c r="C1345" s="87" t="s">
        <v>7</v>
      </c>
      <c r="D1345" s="87" t="s">
        <v>2364</v>
      </c>
      <c r="E1345" s="190">
        <v>3.19</v>
      </c>
      <c r="F1345" s="87" t="s">
        <v>1718</v>
      </c>
      <c r="G1345" s="192" t="s">
        <v>2723</v>
      </c>
      <c r="H1345" s="198" t="s">
        <v>2477</v>
      </c>
      <c r="I1345" s="183" t="str">
        <f t="shared" si="124"/>
        <v>September</v>
      </c>
      <c r="J1345" s="184">
        <f>IF(F1345="USD", E1345, E1345 * IFERROR(VLOOKUP(F1345, EXCHANGE_RATE!A:B, 2, FALSE), "Currency not found"))</f>
        <v>3.4133</v>
      </c>
      <c r="K1345" s="184">
        <f t="shared" si="119"/>
        <v>3.42</v>
      </c>
      <c r="L1345" s="184">
        <f>IF(C1345="MTS", B1345, B1345 * IFERROR(VLOOKUP(C1345, 'QTY_CONVERSIONS '!A:B, 2, FALSE), "Units not  found"))</f>
        <v>2</v>
      </c>
      <c r="M1345" s="185">
        <f t="shared" si="120"/>
        <v>6840</v>
      </c>
      <c r="N1345" s="143" t="str">
        <f>IFERROR(VLOOKUP(D1345, Product_Category!A:B, 2, FALSE), "Uncategorized")</f>
        <v>MCC</v>
      </c>
      <c r="O1345" s="186">
        <f t="shared" si="122"/>
        <v>3420</v>
      </c>
      <c r="P1345" s="185">
        <f t="shared" si="121"/>
        <v>6840</v>
      </c>
      <c r="Q1345" s="143">
        <v>2023</v>
      </c>
      <c r="R1345" s="143" t="str">
        <f>IFERROR(VLOOKUP(G1345,'SOURCE COMPANY'!A:B, 2, FALSE), "")</f>
        <v>CHEMFIELD</v>
      </c>
      <c r="S1345" s="143" t="str">
        <f>IFERROR(VLOOKUP(H1345,'CUSTOMER NAME'!A:B, 2, FALSE), "")</f>
        <v>LEXZAU SCHARBAU</v>
      </c>
    </row>
    <row r="1346" spans="1:19">
      <c r="A1346" s="87" t="s">
        <v>230</v>
      </c>
      <c r="B1346" s="189">
        <v>2000</v>
      </c>
      <c r="C1346" s="87" t="s">
        <v>7</v>
      </c>
      <c r="D1346" s="87" t="s">
        <v>2364</v>
      </c>
      <c r="E1346" s="190">
        <v>3.19</v>
      </c>
      <c r="F1346" s="87" t="s">
        <v>1718</v>
      </c>
      <c r="G1346" s="192" t="s">
        <v>2723</v>
      </c>
      <c r="H1346" s="198" t="s">
        <v>2477</v>
      </c>
      <c r="I1346" s="183" t="str">
        <f t="shared" si="124"/>
        <v>September</v>
      </c>
      <c r="J1346" s="184">
        <f>IF(F1346="USD", E1346, E1346 * IFERROR(VLOOKUP(F1346, EXCHANGE_RATE!A:B, 2, FALSE), "Currency not found"))</f>
        <v>3.4133</v>
      </c>
      <c r="K1346" s="184">
        <f t="shared" ref="K1346:K1409" si="125">ROUNDUP(J1346,2)</f>
        <v>3.42</v>
      </c>
      <c r="L1346" s="184">
        <f>IF(C1346="MTS", B1346, B1346 * IFERROR(VLOOKUP(C1346, 'QTY_CONVERSIONS '!A:B, 2, FALSE), "Units not  found"))</f>
        <v>2</v>
      </c>
      <c r="M1346" s="185">
        <f t="shared" ref="M1346:M1409" si="126">B1346*K1346</f>
        <v>6840</v>
      </c>
      <c r="N1346" s="143" t="str">
        <f>IFERROR(VLOOKUP(D1346, Product_Category!A:B, 2, FALSE), "Uncategorized")</f>
        <v>MCC</v>
      </c>
      <c r="O1346" s="186">
        <f t="shared" si="122"/>
        <v>3420</v>
      </c>
      <c r="P1346" s="185">
        <f t="shared" ref="P1346:P1409" si="127">L1346*O1346</f>
        <v>6840</v>
      </c>
      <c r="Q1346" s="143">
        <v>2023</v>
      </c>
      <c r="R1346" s="143" t="str">
        <f>IFERROR(VLOOKUP(G1346,'SOURCE COMPANY'!A:B, 2, FALSE), "")</f>
        <v>CHEMFIELD</v>
      </c>
      <c r="S1346" s="143" t="str">
        <f>IFERROR(VLOOKUP(H1346,'CUSTOMER NAME'!A:B, 2, FALSE), "")</f>
        <v>LEXZAU SCHARBAU</v>
      </c>
    </row>
    <row r="1347" spans="1:19">
      <c r="A1347" s="88" t="s">
        <v>230</v>
      </c>
      <c r="B1347" s="196">
        <v>3000</v>
      </c>
      <c r="C1347" s="87" t="s">
        <v>7</v>
      </c>
      <c r="D1347" s="88" t="s">
        <v>2365</v>
      </c>
      <c r="E1347" s="197">
        <v>2.2200000000000002</v>
      </c>
      <c r="F1347" s="87" t="s">
        <v>1718</v>
      </c>
      <c r="G1347" s="192" t="s">
        <v>2723</v>
      </c>
      <c r="H1347" s="200" t="s">
        <v>2477</v>
      </c>
      <c r="I1347" s="183" t="str">
        <f t="shared" si="124"/>
        <v>September</v>
      </c>
      <c r="J1347" s="184">
        <f>IF(F1347="USD", E1347, E1347 * IFERROR(VLOOKUP(F1347, EXCHANGE_RATE!A:B, 2, FALSE), "Currency not found"))</f>
        <v>2.3754000000000004</v>
      </c>
      <c r="K1347" s="184">
        <f t="shared" si="125"/>
        <v>2.38</v>
      </c>
      <c r="L1347" s="184">
        <f>IF(C1347="MTS", B1347, B1347 * IFERROR(VLOOKUP(C1347, 'QTY_CONVERSIONS '!A:B, 2, FALSE), "Units not  found"))</f>
        <v>3</v>
      </c>
      <c r="M1347" s="185">
        <f t="shared" si="126"/>
        <v>7140</v>
      </c>
      <c r="N1347" s="143" t="str">
        <f>IFERROR(VLOOKUP(D1347, Product_Category!A:B, 2, FALSE), "Uncategorized")</f>
        <v>MCC</v>
      </c>
      <c r="O1347" s="186">
        <f t="shared" ref="O1347:O1410" si="128">K1347*1000</f>
        <v>2380</v>
      </c>
      <c r="P1347" s="185">
        <f t="shared" si="127"/>
        <v>7140</v>
      </c>
      <c r="Q1347" s="143">
        <v>2023</v>
      </c>
      <c r="R1347" s="143" t="str">
        <f>IFERROR(VLOOKUP(G1347,'SOURCE COMPANY'!A:B, 2, FALSE), "")</f>
        <v>CHEMFIELD</v>
      </c>
      <c r="S1347" s="143" t="str">
        <f>IFERROR(VLOOKUP(H1347,'CUSTOMER NAME'!A:B, 2, FALSE), "")</f>
        <v>LEXZAU SCHARBAU</v>
      </c>
    </row>
    <row r="1348" spans="1:19">
      <c r="A1348" s="83" t="s">
        <v>230</v>
      </c>
      <c r="B1348" s="212">
        <v>3000</v>
      </c>
      <c r="C1348" s="87" t="s">
        <v>7</v>
      </c>
      <c r="D1348" s="83" t="s">
        <v>2365</v>
      </c>
      <c r="E1348" s="213">
        <v>2.2200000000000002</v>
      </c>
      <c r="F1348" s="87" t="s">
        <v>1718</v>
      </c>
      <c r="G1348" s="192" t="s">
        <v>2723</v>
      </c>
      <c r="H1348" s="252" t="s">
        <v>2477</v>
      </c>
      <c r="I1348" s="183" t="str">
        <f t="shared" si="124"/>
        <v>September</v>
      </c>
      <c r="J1348" s="184">
        <f>IF(F1348="USD", E1348, E1348 * IFERROR(VLOOKUP(F1348, EXCHANGE_RATE!A:B, 2, FALSE), "Currency not found"))</f>
        <v>2.3754000000000004</v>
      </c>
      <c r="K1348" s="184">
        <f t="shared" si="125"/>
        <v>2.38</v>
      </c>
      <c r="L1348" s="184">
        <f>IF(C1348="MTS", B1348, B1348 * IFERROR(VLOOKUP(C1348, 'QTY_CONVERSIONS '!A:B, 2, FALSE), "Units not  found"))</f>
        <v>3</v>
      </c>
      <c r="M1348" s="185">
        <f t="shared" si="126"/>
        <v>7140</v>
      </c>
      <c r="N1348" s="143" t="str">
        <f>IFERROR(VLOOKUP(D1348, Product_Category!A:B, 2, FALSE), "Uncategorized")</f>
        <v>MCC</v>
      </c>
      <c r="O1348" s="186">
        <f t="shared" si="128"/>
        <v>2380</v>
      </c>
      <c r="P1348" s="185">
        <f t="shared" si="127"/>
        <v>7140</v>
      </c>
      <c r="Q1348" s="143">
        <v>2023</v>
      </c>
      <c r="R1348" s="143" t="str">
        <f>IFERROR(VLOOKUP(G1348,'SOURCE COMPANY'!A:B, 2, FALSE), "")</f>
        <v>CHEMFIELD</v>
      </c>
      <c r="S1348" s="143" t="str">
        <f>IFERROR(VLOOKUP(H1348,'CUSTOMER NAME'!A:B, 2, FALSE), "")</f>
        <v>LEXZAU SCHARBAU</v>
      </c>
    </row>
    <row r="1349" spans="1:19">
      <c r="A1349" s="87" t="s">
        <v>230</v>
      </c>
      <c r="B1349" s="189">
        <v>3000</v>
      </c>
      <c r="C1349" s="87" t="s">
        <v>7</v>
      </c>
      <c r="D1349" s="87" t="s">
        <v>2220</v>
      </c>
      <c r="E1349" s="190">
        <v>3.41</v>
      </c>
      <c r="F1349" s="87" t="s">
        <v>1718</v>
      </c>
      <c r="G1349" s="192" t="s">
        <v>2723</v>
      </c>
      <c r="H1349" s="198" t="s">
        <v>2477</v>
      </c>
      <c r="I1349" s="183" t="str">
        <f t="shared" si="124"/>
        <v>September</v>
      </c>
      <c r="J1349" s="184">
        <f>IF(F1349="USD", E1349, E1349 * IFERROR(VLOOKUP(F1349, EXCHANGE_RATE!A:B, 2, FALSE), "Currency not found"))</f>
        <v>3.6487000000000003</v>
      </c>
      <c r="K1349" s="184">
        <f t="shared" si="125"/>
        <v>3.65</v>
      </c>
      <c r="L1349" s="184">
        <f>IF(C1349="MTS", B1349, B1349 * IFERROR(VLOOKUP(C1349, 'QTY_CONVERSIONS '!A:B, 2, FALSE), "Units not  found"))</f>
        <v>3</v>
      </c>
      <c r="M1349" s="185">
        <f t="shared" si="126"/>
        <v>10950</v>
      </c>
      <c r="N1349" s="143" t="str">
        <f>IFERROR(VLOOKUP(D1349, Product_Category!A:B, 2, FALSE), "Uncategorized")</f>
        <v>MCC</v>
      </c>
      <c r="O1349" s="186">
        <f t="shared" si="128"/>
        <v>3650</v>
      </c>
      <c r="P1349" s="185">
        <f t="shared" si="127"/>
        <v>10950</v>
      </c>
      <c r="Q1349" s="143">
        <v>2023</v>
      </c>
      <c r="R1349" s="143" t="str">
        <f>IFERROR(VLOOKUP(G1349,'SOURCE COMPANY'!A:B, 2, FALSE), "")</f>
        <v>CHEMFIELD</v>
      </c>
      <c r="S1349" s="143" t="str">
        <f>IFERROR(VLOOKUP(H1349,'CUSTOMER NAME'!A:B, 2, FALSE), "")</f>
        <v>LEXZAU SCHARBAU</v>
      </c>
    </row>
    <row r="1350" spans="1:19">
      <c r="A1350" s="87" t="s">
        <v>230</v>
      </c>
      <c r="B1350" s="189">
        <v>3000</v>
      </c>
      <c r="C1350" s="87" t="s">
        <v>7</v>
      </c>
      <c r="D1350" s="87" t="s">
        <v>2220</v>
      </c>
      <c r="E1350" s="190">
        <v>3.41</v>
      </c>
      <c r="F1350" s="87" t="s">
        <v>1718</v>
      </c>
      <c r="G1350" s="192" t="s">
        <v>2723</v>
      </c>
      <c r="H1350" s="198" t="s">
        <v>2477</v>
      </c>
      <c r="I1350" s="183" t="str">
        <f t="shared" si="124"/>
        <v>September</v>
      </c>
      <c r="J1350" s="184">
        <f>IF(F1350="USD", E1350, E1350 * IFERROR(VLOOKUP(F1350, EXCHANGE_RATE!A:B, 2, FALSE), "Currency not found"))</f>
        <v>3.6487000000000003</v>
      </c>
      <c r="K1350" s="184">
        <f t="shared" si="125"/>
        <v>3.65</v>
      </c>
      <c r="L1350" s="184">
        <f>IF(C1350="MTS", B1350, B1350 * IFERROR(VLOOKUP(C1350, 'QTY_CONVERSIONS '!A:B, 2, FALSE), "Units not  found"))</f>
        <v>3</v>
      </c>
      <c r="M1350" s="185">
        <f t="shared" si="126"/>
        <v>10950</v>
      </c>
      <c r="N1350" s="143" t="str">
        <f>IFERROR(VLOOKUP(D1350, Product_Category!A:B, 2, FALSE), "Uncategorized")</f>
        <v>MCC</v>
      </c>
      <c r="O1350" s="186">
        <f t="shared" si="128"/>
        <v>3650</v>
      </c>
      <c r="P1350" s="185">
        <f t="shared" si="127"/>
        <v>10950</v>
      </c>
      <c r="Q1350" s="143">
        <v>2023</v>
      </c>
      <c r="R1350" s="143" t="str">
        <f>IFERROR(VLOOKUP(G1350,'SOURCE COMPANY'!A:B, 2, FALSE), "")</f>
        <v>CHEMFIELD</v>
      </c>
      <c r="S1350" s="143" t="str">
        <f>IFERROR(VLOOKUP(H1350,'CUSTOMER NAME'!A:B, 2, FALSE), "")</f>
        <v>LEXZAU SCHARBAU</v>
      </c>
    </row>
    <row r="1351" spans="1:19">
      <c r="A1351" s="87" t="s">
        <v>230</v>
      </c>
      <c r="B1351" s="189">
        <v>6000</v>
      </c>
      <c r="C1351" s="87" t="s">
        <v>7</v>
      </c>
      <c r="D1351" s="87" t="s">
        <v>2366</v>
      </c>
      <c r="E1351" s="190">
        <v>2.57</v>
      </c>
      <c r="F1351" s="87" t="s">
        <v>1718</v>
      </c>
      <c r="G1351" s="192" t="s">
        <v>2723</v>
      </c>
      <c r="H1351" s="198" t="s">
        <v>2477</v>
      </c>
      <c r="I1351" s="183" t="str">
        <f t="shared" si="124"/>
        <v>September</v>
      </c>
      <c r="J1351" s="184">
        <f>IF(F1351="USD", E1351, E1351 * IFERROR(VLOOKUP(F1351, EXCHANGE_RATE!A:B, 2, FALSE), "Currency not found"))</f>
        <v>2.7498999999999998</v>
      </c>
      <c r="K1351" s="184">
        <f t="shared" si="125"/>
        <v>2.75</v>
      </c>
      <c r="L1351" s="184">
        <f>IF(C1351="MTS", B1351, B1351 * IFERROR(VLOOKUP(C1351, 'QTY_CONVERSIONS '!A:B, 2, FALSE), "Units not  found"))</f>
        <v>6</v>
      </c>
      <c r="M1351" s="185">
        <f t="shared" si="126"/>
        <v>16500</v>
      </c>
      <c r="N1351" s="143" t="str">
        <f>IFERROR(VLOOKUP(D1351, Product_Category!A:B, 2, FALSE), "Uncategorized")</f>
        <v>MCC</v>
      </c>
      <c r="O1351" s="186">
        <f t="shared" si="128"/>
        <v>2750</v>
      </c>
      <c r="P1351" s="185">
        <f t="shared" si="127"/>
        <v>16500</v>
      </c>
      <c r="Q1351" s="143">
        <v>2023</v>
      </c>
      <c r="R1351" s="143" t="str">
        <f>IFERROR(VLOOKUP(G1351,'SOURCE COMPANY'!A:B, 2, FALSE), "")</f>
        <v>CHEMFIELD</v>
      </c>
      <c r="S1351" s="143" t="str">
        <f>IFERROR(VLOOKUP(H1351,'CUSTOMER NAME'!A:B, 2, FALSE), "")</f>
        <v>LEXZAU SCHARBAU</v>
      </c>
    </row>
    <row r="1352" spans="1:19">
      <c r="A1352" s="87" t="s">
        <v>230</v>
      </c>
      <c r="B1352" s="189">
        <v>6000</v>
      </c>
      <c r="C1352" s="87" t="s">
        <v>7</v>
      </c>
      <c r="D1352" s="87" t="s">
        <v>2366</v>
      </c>
      <c r="E1352" s="190">
        <v>2.57</v>
      </c>
      <c r="F1352" s="87" t="s">
        <v>1718</v>
      </c>
      <c r="G1352" s="192" t="s">
        <v>2723</v>
      </c>
      <c r="H1352" s="198" t="s">
        <v>2477</v>
      </c>
      <c r="I1352" s="183" t="str">
        <f t="shared" si="124"/>
        <v>September</v>
      </c>
      <c r="J1352" s="184">
        <f>IF(F1352="USD", E1352, E1352 * IFERROR(VLOOKUP(F1352, EXCHANGE_RATE!A:B, 2, FALSE), "Currency not found"))</f>
        <v>2.7498999999999998</v>
      </c>
      <c r="K1352" s="184">
        <f t="shared" si="125"/>
        <v>2.75</v>
      </c>
      <c r="L1352" s="184">
        <f>IF(C1352="MTS", B1352, B1352 * IFERROR(VLOOKUP(C1352, 'QTY_CONVERSIONS '!A:B, 2, FALSE), "Units not  found"))</f>
        <v>6</v>
      </c>
      <c r="M1352" s="185">
        <f t="shared" si="126"/>
        <v>16500</v>
      </c>
      <c r="N1352" s="143" t="str">
        <f>IFERROR(VLOOKUP(D1352, Product_Category!A:B, 2, FALSE), "Uncategorized")</f>
        <v>MCC</v>
      </c>
      <c r="O1352" s="186">
        <f t="shared" si="128"/>
        <v>2750</v>
      </c>
      <c r="P1352" s="185">
        <f t="shared" si="127"/>
        <v>16500</v>
      </c>
      <c r="Q1352" s="143">
        <v>2023</v>
      </c>
      <c r="R1352" s="143" t="str">
        <f>IFERROR(VLOOKUP(G1352,'SOURCE COMPANY'!A:B, 2, FALSE), "")</f>
        <v>CHEMFIELD</v>
      </c>
      <c r="S1352" s="143" t="str">
        <f>IFERROR(VLOOKUP(H1352,'CUSTOMER NAME'!A:B, 2, FALSE), "")</f>
        <v>LEXZAU SCHARBAU</v>
      </c>
    </row>
    <row r="1353" spans="1:19">
      <c r="A1353" s="87" t="s">
        <v>230</v>
      </c>
      <c r="B1353" s="189">
        <v>10000</v>
      </c>
      <c r="C1353" s="87" t="s">
        <v>7</v>
      </c>
      <c r="D1353" s="87" t="s">
        <v>2367</v>
      </c>
      <c r="E1353" s="190">
        <v>2.2200000000000002</v>
      </c>
      <c r="F1353" s="87" t="s">
        <v>1718</v>
      </c>
      <c r="G1353" s="192" t="s">
        <v>2723</v>
      </c>
      <c r="H1353" s="198" t="s">
        <v>2477</v>
      </c>
      <c r="I1353" s="183" t="str">
        <f t="shared" si="124"/>
        <v>September</v>
      </c>
      <c r="J1353" s="184">
        <f>IF(F1353="USD", E1353, E1353 * IFERROR(VLOOKUP(F1353, EXCHANGE_RATE!A:B, 2, FALSE), "Currency not found"))</f>
        <v>2.3754000000000004</v>
      </c>
      <c r="K1353" s="184">
        <f t="shared" si="125"/>
        <v>2.38</v>
      </c>
      <c r="L1353" s="184">
        <f>IF(C1353="MTS", B1353, B1353 * IFERROR(VLOOKUP(C1353, 'QTY_CONVERSIONS '!A:B, 2, FALSE), "Units not  found"))</f>
        <v>10</v>
      </c>
      <c r="M1353" s="185">
        <f t="shared" si="126"/>
        <v>23800</v>
      </c>
      <c r="N1353" s="143" t="str">
        <f>IFERROR(VLOOKUP(D1353, Product_Category!A:B, 2, FALSE), "Uncategorized")</f>
        <v>MCC</v>
      </c>
      <c r="O1353" s="186">
        <f t="shared" si="128"/>
        <v>2380</v>
      </c>
      <c r="P1353" s="185">
        <f t="shared" si="127"/>
        <v>23800</v>
      </c>
      <c r="Q1353" s="143">
        <v>2023</v>
      </c>
      <c r="R1353" s="143" t="str">
        <f>IFERROR(VLOOKUP(G1353,'SOURCE COMPANY'!A:B, 2, FALSE), "")</f>
        <v>CHEMFIELD</v>
      </c>
      <c r="S1353" s="143" t="str">
        <f>IFERROR(VLOOKUP(H1353,'CUSTOMER NAME'!A:B, 2, FALSE), "")</f>
        <v>LEXZAU SCHARBAU</v>
      </c>
    </row>
    <row r="1354" spans="1:19">
      <c r="A1354" s="87" t="s">
        <v>230</v>
      </c>
      <c r="B1354" s="189">
        <v>10000</v>
      </c>
      <c r="C1354" s="87" t="s">
        <v>7</v>
      </c>
      <c r="D1354" s="87" t="s">
        <v>2367</v>
      </c>
      <c r="E1354" s="190">
        <v>2.2200000000000002</v>
      </c>
      <c r="F1354" s="87" t="s">
        <v>1718</v>
      </c>
      <c r="G1354" s="192" t="s">
        <v>2723</v>
      </c>
      <c r="H1354" s="198" t="s">
        <v>2477</v>
      </c>
      <c r="I1354" s="183" t="str">
        <f t="shared" si="124"/>
        <v>September</v>
      </c>
      <c r="J1354" s="184">
        <f>IF(F1354="USD", E1354, E1354 * IFERROR(VLOOKUP(F1354, EXCHANGE_RATE!A:B, 2, FALSE), "Currency not found"))</f>
        <v>2.3754000000000004</v>
      </c>
      <c r="K1354" s="184">
        <f t="shared" si="125"/>
        <v>2.38</v>
      </c>
      <c r="L1354" s="184">
        <f>IF(C1354="MTS", B1354, B1354 * IFERROR(VLOOKUP(C1354, 'QTY_CONVERSIONS '!A:B, 2, FALSE), "Units not  found"))</f>
        <v>10</v>
      </c>
      <c r="M1354" s="185">
        <f t="shared" si="126"/>
        <v>23800</v>
      </c>
      <c r="N1354" s="143" t="str">
        <f>IFERROR(VLOOKUP(D1354, Product_Category!A:B, 2, FALSE), "Uncategorized")</f>
        <v>MCC</v>
      </c>
      <c r="O1354" s="186">
        <f t="shared" si="128"/>
        <v>2380</v>
      </c>
      <c r="P1354" s="185">
        <f t="shared" si="127"/>
        <v>23800</v>
      </c>
      <c r="Q1354" s="143">
        <v>2023</v>
      </c>
      <c r="R1354" s="143" t="str">
        <f>IFERROR(VLOOKUP(G1354,'SOURCE COMPANY'!A:B, 2, FALSE), "")</f>
        <v>CHEMFIELD</v>
      </c>
      <c r="S1354" s="143" t="str">
        <f>IFERROR(VLOOKUP(H1354,'CUSTOMER NAME'!A:B, 2, FALSE), "")</f>
        <v>LEXZAU SCHARBAU</v>
      </c>
    </row>
    <row r="1355" spans="1:19">
      <c r="A1355" s="191" t="s">
        <v>230</v>
      </c>
      <c r="B1355" s="191">
        <v>14000</v>
      </c>
      <c r="C1355" s="191" t="s">
        <v>7</v>
      </c>
      <c r="D1355" s="191" t="s">
        <v>3111</v>
      </c>
      <c r="E1355" s="191">
        <v>3120</v>
      </c>
      <c r="F1355" s="191" t="s">
        <v>1718</v>
      </c>
      <c r="G1355" s="192" t="s">
        <v>2723</v>
      </c>
      <c r="H1355" s="121" t="s">
        <v>3112</v>
      </c>
      <c r="I1355" s="187" t="s">
        <v>3034</v>
      </c>
      <c r="J1355" s="184">
        <f>IF(F1355="USD", E1355, E1355 * IFERROR(VLOOKUP(F1355, EXCHANGE_RATE!A:B, 2, FALSE), "Currency not found"))</f>
        <v>3338.4</v>
      </c>
      <c r="K1355" s="184">
        <f t="shared" si="125"/>
        <v>3338.4</v>
      </c>
      <c r="L1355" s="184">
        <f>IF(C1355="MTS", B1355, B1355 * IFERROR(VLOOKUP(C1355, 'QTY_CONVERSIONS '!A:B, 2, FALSE), "Units not  found"))</f>
        <v>14</v>
      </c>
      <c r="M1355" s="185">
        <f t="shared" si="126"/>
        <v>46737600</v>
      </c>
      <c r="N1355" s="143" t="str">
        <f>IFERROR(VLOOKUP(D1355, Product_Category!A:B, 2, FALSE), "Uncategorized")</f>
        <v>MCC</v>
      </c>
      <c r="O1355" s="186">
        <f t="shared" si="128"/>
        <v>3338400</v>
      </c>
      <c r="P1355" s="185">
        <f t="shared" si="127"/>
        <v>46737600</v>
      </c>
      <c r="Q1355" s="143">
        <v>2023</v>
      </c>
      <c r="R1355" s="143" t="str">
        <f>IFERROR(VLOOKUP(G1355,'SOURCE COMPANY'!A:B, 2, FALSE), "")</f>
        <v>CHEMFIELD</v>
      </c>
      <c r="S1355" s="143" t="str">
        <f>IFERROR(VLOOKUP(H1355,'CUSTOMER NAME'!A:B, 2, FALSE), "")</f>
        <v>LEXZAU SCHARBAUGMBH CO</v>
      </c>
    </row>
    <row r="1356" spans="1:19">
      <c r="A1356" s="191" t="s">
        <v>230</v>
      </c>
      <c r="B1356" s="191">
        <v>10000</v>
      </c>
      <c r="C1356" s="191" t="s">
        <v>7</v>
      </c>
      <c r="D1356" s="191" t="s">
        <v>3100</v>
      </c>
      <c r="E1356" s="191">
        <v>2220</v>
      </c>
      <c r="F1356" s="191" t="s">
        <v>1718</v>
      </c>
      <c r="G1356" s="192" t="s">
        <v>2723</v>
      </c>
      <c r="H1356" s="121" t="s">
        <v>3112</v>
      </c>
      <c r="I1356" s="187" t="s">
        <v>3034</v>
      </c>
      <c r="J1356" s="184">
        <f>IF(F1356="USD", E1356, E1356 * IFERROR(VLOOKUP(F1356, EXCHANGE_RATE!A:B, 2, FALSE), "Currency not found"))</f>
        <v>2375.4</v>
      </c>
      <c r="K1356" s="184">
        <f t="shared" si="125"/>
        <v>2375.4</v>
      </c>
      <c r="L1356" s="184">
        <f>IF(C1356="MTS", B1356, B1356 * IFERROR(VLOOKUP(C1356, 'QTY_CONVERSIONS '!A:B, 2, FALSE), "Units not  found"))</f>
        <v>10</v>
      </c>
      <c r="M1356" s="185">
        <f t="shared" si="126"/>
        <v>23754000</v>
      </c>
      <c r="N1356" s="143" t="str">
        <f>IFERROR(VLOOKUP(D1356, Product_Category!A:B, 2, FALSE), "Uncategorized")</f>
        <v>MCC</v>
      </c>
      <c r="O1356" s="186">
        <f t="shared" si="128"/>
        <v>2375400</v>
      </c>
      <c r="P1356" s="185">
        <f t="shared" si="127"/>
        <v>23754000</v>
      </c>
      <c r="Q1356" s="143">
        <v>2023</v>
      </c>
      <c r="R1356" s="143" t="str">
        <f>IFERROR(VLOOKUP(G1356,'SOURCE COMPANY'!A:B, 2, FALSE), "")</f>
        <v>CHEMFIELD</v>
      </c>
      <c r="S1356" s="143" t="str">
        <f>IFERROR(VLOOKUP(H1356,'CUSTOMER NAME'!A:B, 2, FALSE), "")</f>
        <v>LEXZAU SCHARBAUGMBH CO</v>
      </c>
    </row>
    <row r="1357" spans="1:19">
      <c r="A1357" s="191" t="s">
        <v>230</v>
      </c>
      <c r="B1357" s="191">
        <v>2000</v>
      </c>
      <c r="C1357" s="191" t="s">
        <v>7</v>
      </c>
      <c r="D1357" s="191" t="s">
        <v>3435</v>
      </c>
      <c r="E1357" s="191">
        <v>3120</v>
      </c>
      <c r="F1357" s="191" t="s">
        <v>1718</v>
      </c>
      <c r="G1357" s="192" t="s">
        <v>2723</v>
      </c>
      <c r="H1357" s="121" t="s">
        <v>3112</v>
      </c>
      <c r="I1357" s="187" t="s">
        <v>3389</v>
      </c>
      <c r="J1357" s="184">
        <f>IF(F1357="USD", E1357, E1357 * IFERROR(VLOOKUP(F1357, EXCHANGE_RATE!A:B, 2, FALSE), "Currency not found"))</f>
        <v>3338.4</v>
      </c>
      <c r="K1357" s="184">
        <f t="shared" si="125"/>
        <v>3338.4</v>
      </c>
      <c r="L1357" s="184">
        <f>IF(C1357="MTS", B1357, B1357 * IFERROR(VLOOKUP(C1357, 'QTY_CONVERSIONS '!A:B, 2, FALSE), "Units not  found"))</f>
        <v>2</v>
      </c>
      <c r="M1357" s="185">
        <f t="shared" si="126"/>
        <v>6676800</v>
      </c>
      <c r="N1357" s="143" t="str">
        <f>IFERROR(VLOOKUP(D1357, Product_Category!A:B, 2, FALSE), "Uncategorized")</f>
        <v>MCC</v>
      </c>
      <c r="O1357" s="186">
        <f t="shared" si="128"/>
        <v>3338400</v>
      </c>
      <c r="P1357" s="185">
        <f t="shared" si="127"/>
        <v>6676800</v>
      </c>
      <c r="Q1357" s="143">
        <v>2023</v>
      </c>
      <c r="R1357" s="143" t="str">
        <f>IFERROR(VLOOKUP(G1357,'SOURCE COMPANY'!A:B, 2, FALSE), "")</f>
        <v>CHEMFIELD</v>
      </c>
      <c r="S1357" s="143" t="str">
        <f>IFERROR(VLOOKUP(H1357,'CUSTOMER NAME'!A:B, 2, FALSE), "")</f>
        <v>LEXZAU SCHARBAUGMBH CO</v>
      </c>
    </row>
    <row r="1358" spans="1:19">
      <c r="A1358" s="191" t="s">
        <v>230</v>
      </c>
      <c r="B1358" s="191">
        <v>22000</v>
      </c>
      <c r="C1358" s="191" t="s">
        <v>7</v>
      </c>
      <c r="D1358" s="191" t="s">
        <v>3436</v>
      </c>
      <c r="E1358" s="191">
        <v>3130</v>
      </c>
      <c r="F1358" s="191" t="s">
        <v>1718</v>
      </c>
      <c r="G1358" s="192" t="s">
        <v>2723</v>
      </c>
      <c r="H1358" s="121" t="s">
        <v>3112</v>
      </c>
      <c r="I1358" s="187" t="s">
        <v>3389</v>
      </c>
      <c r="J1358" s="184">
        <f>IF(F1358="USD", E1358, E1358 * IFERROR(VLOOKUP(F1358, EXCHANGE_RATE!A:B, 2, FALSE), "Currency not found"))</f>
        <v>3349.1000000000004</v>
      </c>
      <c r="K1358" s="184">
        <f t="shared" si="125"/>
        <v>3349.1</v>
      </c>
      <c r="L1358" s="184">
        <f>IF(C1358="MTS", B1358, B1358 * IFERROR(VLOOKUP(C1358, 'QTY_CONVERSIONS '!A:B, 2, FALSE), "Units not  found"))</f>
        <v>22</v>
      </c>
      <c r="M1358" s="185">
        <f t="shared" si="126"/>
        <v>73680200</v>
      </c>
      <c r="N1358" s="143" t="str">
        <f>IFERROR(VLOOKUP(D1358, Product_Category!A:B, 2, FALSE), "Uncategorized")</f>
        <v>MCC</v>
      </c>
      <c r="O1358" s="186">
        <f t="shared" si="128"/>
        <v>3349100</v>
      </c>
      <c r="P1358" s="185">
        <f t="shared" si="127"/>
        <v>73680200</v>
      </c>
      <c r="Q1358" s="143">
        <v>2023</v>
      </c>
      <c r="R1358" s="143" t="str">
        <f>IFERROR(VLOOKUP(G1358,'SOURCE COMPANY'!A:B, 2, FALSE), "")</f>
        <v>CHEMFIELD</v>
      </c>
      <c r="S1358" s="143" t="str">
        <f>IFERROR(VLOOKUP(H1358,'CUSTOMER NAME'!A:B, 2, FALSE), "")</f>
        <v>LEXZAU SCHARBAUGMBH CO</v>
      </c>
    </row>
    <row r="1359" spans="1:19">
      <c r="A1359" s="85" t="s">
        <v>827</v>
      </c>
      <c r="B1359" s="85">
        <v>250</v>
      </c>
      <c r="C1359" s="85" t="s">
        <v>7</v>
      </c>
      <c r="D1359" s="85" t="s">
        <v>266</v>
      </c>
      <c r="E1359" s="248">
        <v>3.5</v>
      </c>
      <c r="F1359" s="85" t="s">
        <v>9</v>
      </c>
      <c r="G1359" s="85" t="s">
        <v>509</v>
      </c>
      <c r="H1359" s="199" t="s">
        <v>828</v>
      </c>
      <c r="I1359" s="183" t="str">
        <f>I1358</f>
        <v>October</v>
      </c>
      <c r="J1359" s="184">
        <f>IF(F1359="USD", E1359, E1359 * IFERROR(VLOOKUP(F1359, EXCHANGE_RATE!A:B, 2, FALSE), "Currency not found"))</f>
        <v>3.5</v>
      </c>
      <c r="K1359" s="184">
        <f t="shared" si="125"/>
        <v>3.5</v>
      </c>
      <c r="L1359" s="184">
        <f>IF(C1359="MTS", B1359, B1359 * IFERROR(VLOOKUP(C1359, 'QTY_CONVERSIONS '!A:B, 2, FALSE), "Units not  found"))</f>
        <v>0.25</v>
      </c>
      <c r="M1359" s="185">
        <f t="shared" si="126"/>
        <v>875</v>
      </c>
      <c r="N1359" s="143" t="str">
        <f>IFERROR(VLOOKUP(D1359, Product_Category!A:B, 2, FALSE), "Uncategorized")</f>
        <v>MCC</v>
      </c>
      <c r="O1359" s="186">
        <f t="shared" si="128"/>
        <v>3500</v>
      </c>
      <c r="P1359" s="185">
        <f t="shared" si="127"/>
        <v>875</v>
      </c>
      <c r="Q1359" s="143">
        <v>2023</v>
      </c>
      <c r="R1359" s="143" t="str">
        <f>IFERROR(VLOOKUP(G1359,'SOURCE COMPANY'!A:B, 2, FALSE), "")</f>
        <v>JAI RADHE SALES</v>
      </c>
      <c r="S1359" s="143" t="str">
        <f>IFERROR(VLOOKUP(H1359,'CUSTOMER NAME'!A:B, 2, FALSE), "")</f>
        <v>LHM SRL</v>
      </c>
    </row>
    <row r="1360" spans="1:19">
      <c r="A1360" s="191" t="s">
        <v>183</v>
      </c>
      <c r="B1360" s="191">
        <v>750</v>
      </c>
      <c r="C1360" s="191" t="s">
        <v>7</v>
      </c>
      <c r="D1360" s="191" t="s">
        <v>3014</v>
      </c>
      <c r="E1360" s="191">
        <v>20.5</v>
      </c>
      <c r="F1360" s="191" t="s">
        <v>9</v>
      </c>
      <c r="G1360" s="87" t="s">
        <v>790</v>
      </c>
      <c r="H1360" s="121" t="s">
        <v>3070</v>
      </c>
      <c r="I1360" s="187" t="s">
        <v>3034</v>
      </c>
      <c r="J1360" s="184">
        <f>IF(F1360="USD", E1360, E1360 * IFERROR(VLOOKUP(F1360, EXCHANGE_RATE!A:B, 2, FALSE), "Currency not found"))</f>
        <v>20.5</v>
      </c>
      <c r="K1360" s="184">
        <f t="shared" si="125"/>
        <v>20.5</v>
      </c>
      <c r="L1360" s="184">
        <f>IF(C1360="MTS", B1360, B1360 * IFERROR(VLOOKUP(C1360, 'QTY_CONVERSIONS '!A:B, 2, FALSE), "Units not  found"))</f>
        <v>0.75</v>
      </c>
      <c r="M1360" s="185">
        <f t="shared" si="126"/>
        <v>15375</v>
      </c>
      <c r="N1360" s="143" t="str">
        <f>IFERROR(VLOOKUP(D1360, Product_Category!A:B, 2, FALSE), "Uncategorized")</f>
        <v>CMC</v>
      </c>
      <c r="O1360" s="186">
        <f t="shared" si="128"/>
        <v>20500</v>
      </c>
      <c r="P1360" s="185">
        <f t="shared" si="127"/>
        <v>15375</v>
      </c>
      <c r="Q1360" s="143">
        <v>2023</v>
      </c>
      <c r="R1360" s="143" t="str">
        <f>IFERROR(VLOOKUP(G1360,'SOURCE COMPANY'!A:B, 2, FALSE), "")</f>
        <v>HIRANYA CELLULOSE</v>
      </c>
      <c r="S1360" s="143" t="str">
        <f>IFERROR(VLOOKUP(H1360,'CUSTOMER NAME'!A:B, 2, FALSE), "")</f>
        <v>LIBBS FARMA</v>
      </c>
    </row>
    <row r="1361" spans="1:19">
      <c r="A1361" s="87" t="s">
        <v>889</v>
      </c>
      <c r="B1361" s="87">
        <v>1000</v>
      </c>
      <c r="C1361" s="87" t="s">
        <v>7</v>
      </c>
      <c r="D1361" s="87" t="s">
        <v>890</v>
      </c>
      <c r="E1361" s="248">
        <v>10</v>
      </c>
      <c r="F1361" s="87" t="s">
        <v>9</v>
      </c>
      <c r="G1361" s="85" t="s">
        <v>557</v>
      </c>
      <c r="H1361" s="198" t="s">
        <v>510</v>
      </c>
      <c r="I1361" s="183" t="s">
        <v>2560</v>
      </c>
      <c r="J1361" s="184">
        <f>IF(F1361="USD", E1361, E1361 * IFERROR(VLOOKUP(F1361, EXCHANGE_RATE!A:B, 2, FALSE), "Currency not found"))</f>
        <v>10</v>
      </c>
      <c r="K1361" s="184">
        <f t="shared" si="125"/>
        <v>10</v>
      </c>
      <c r="L1361" s="184">
        <f>IF(C1361="MTS", B1361, B1361 * IFERROR(VLOOKUP(C1361, 'QTY_CONVERSIONS '!A:B, 2, FALSE), "Units not  found"))</f>
        <v>1</v>
      </c>
      <c r="M1361" s="185">
        <f t="shared" si="126"/>
        <v>10000</v>
      </c>
      <c r="N1361" s="143" t="str">
        <f>IFERROR(VLOOKUP(D1361, Product_Category!A:B, 2, FALSE), "Uncategorized")</f>
        <v>CROSCARMELLOSE SODIUM</v>
      </c>
      <c r="O1361" s="186">
        <f t="shared" si="128"/>
        <v>10000</v>
      </c>
      <c r="P1361" s="185">
        <f t="shared" si="127"/>
        <v>10000</v>
      </c>
      <c r="Q1361" s="143">
        <v>2023</v>
      </c>
      <c r="R1361" s="143" t="str">
        <f>IFERROR(VLOOKUP(G1361,'SOURCE COMPANY'!A:B, 2, FALSE), "")</f>
        <v>N B ENTREPRENEURS</v>
      </c>
      <c r="S1361" s="143" t="str">
        <f>IFERROR(VLOOKUP(H1361,'CUSTOMER NAME'!A:B, 2, FALSE), "")</f>
        <v>TO THE ORDER</v>
      </c>
    </row>
    <row r="1362" spans="1:19">
      <c r="A1362" s="191" t="s">
        <v>752</v>
      </c>
      <c r="B1362" s="191">
        <v>600</v>
      </c>
      <c r="C1362" s="191" t="s">
        <v>7</v>
      </c>
      <c r="D1362" s="191" t="s">
        <v>173</v>
      </c>
      <c r="E1362" s="191">
        <v>4.5</v>
      </c>
      <c r="F1362" s="191" t="s">
        <v>9</v>
      </c>
      <c r="G1362" s="85" t="s">
        <v>605</v>
      </c>
      <c r="H1362" s="121" t="s">
        <v>3258</v>
      </c>
      <c r="I1362" s="187" t="s">
        <v>3034</v>
      </c>
      <c r="J1362" s="184">
        <f>IF(F1362="USD", E1362, E1362 * IFERROR(VLOOKUP(F1362, EXCHANGE_RATE!A:B, 2, FALSE), "Currency not found"))</f>
        <v>4.5</v>
      </c>
      <c r="K1362" s="184">
        <f t="shared" si="125"/>
        <v>4.5</v>
      </c>
      <c r="L1362" s="184">
        <f>IF(C1362="MTS", B1362, B1362 * IFERROR(VLOOKUP(C1362, 'QTY_CONVERSIONS '!A:B, 2, FALSE), "Units not  found"))</f>
        <v>0.6</v>
      </c>
      <c r="M1362" s="185">
        <f t="shared" si="126"/>
        <v>2700</v>
      </c>
      <c r="N1362" s="143" t="str">
        <f>IFERROR(VLOOKUP(D1362, Product_Category!A:B, 2, FALSE), "Uncategorized")</f>
        <v>SSG</v>
      </c>
      <c r="O1362" s="186">
        <f t="shared" si="128"/>
        <v>4500</v>
      </c>
      <c r="P1362" s="185">
        <f t="shared" si="127"/>
        <v>2700</v>
      </c>
      <c r="Q1362" s="143">
        <v>2023</v>
      </c>
      <c r="R1362" s="143" t="str">
        <f>IFERROR(VLOOKUP(G1362,'SOURCE COMPANY'!A:B, 2, FALSE), "")</f>
        <v>AMISHI DRUGS</v>
      </c>
      <c r="S1362" s="143" t="str">
        <f>IFERROR(VLOOKUP(H1362,'CUSTOMER NAME'!A:B, 2, FALSE), "")</f>
        <v>LIFE PHARMA FZE</v>
      </c>
    </row>
    <row r="1363" spans="1:19">
      <c r="A1363" s="193" t="s">
        <v>1025</v>
      </c>
      <c r="B1363" s="193">
        <v>150</v>
      </c>
      <c r="C1363" s="192" t="s">
        <v>7</v>
      </c>
      <c r="D1363" s="193" t="s">
        <v>910</v>
      </c>
      <c r="E1363" s="193">
        <v>2.83</v>
      </c>
      <c r="F1363" s="192" t="s">
        <v>9</v>
      </c>
      <c r="G1363" s="192" t="s">
        <v>736</v>
      </c>
      <c r="H1363" s="136" t="s">
        <v>3980</v>
      </c>
      <c r="I1363" s="187" t="s">
        <v>3893</v>
      </c>
      <c r="J1363" s="184">
        <f>IF(F1363="USD", E1363, E1363 * IFERROR(VLOOKUP(F1363, EXCHANGE_RATE!A:B, 2, FALSE), "Currency not found"))</f>
        <v>2.83</v>
      </c>
      <c r="K1363" s="184">
        <f t="shared" si="125"/>
        <v>2.83</v>
      </c>
      <c r="L1363" s="184">
        <f>IF(C1363="MTS", B1363, B1363 * IFERROR(VLOOKUP(C1363, 'QTY_CONVERSIONS '!A:B, 2, FALSE), "Units not  found"))</f>
        <v>0.15</v>
      </c>
      <c r="M1363" s="185">
        <f t="shared" si="126"/>
        <v>424.5</v>
      </c>
      <c r="N1363" s="143" t="str">
        <f>IFERROR(VLOOKUP(D1363, Product_Category!A:B, 2, FALSE), "Uncategorized")</f>
        <v>MAGNESIUM STEARATE</v>
      </c>
      <c r="O1363" s="186">
        <f t="shared" si="128"/>
        <v>2830</v>
      </c>
      <c r="P1363" s="185">
        <f t="shared" si="127"/>
        <v>424.5</v>
      </c>
      <c r="Q1363" s="143">
        <v>2023</v>
      </c>
      <c r="R1363" s="143" t="str">
        <f>IFERROR(VLOOKUP(G1363,'SOURCE COMPANY'!A:B, 2, FALSE), "")</f>
        <v>ALVITA PHARMA</v>
      </c>
      <c r="S1363" s="143" t="str">
        <f>IFERROR(VLOOKUP(H1363,'CUSTOMER NAME'!A:B, 2, FALSE), "")</f>
        <v>LIFE SCIENCES</v>
      </c>
    </row>
    <row r="1364" spans="1:19">
      <c r="A1364" s="83" t="s">
        <v>752</v>
      </c>
      <c r="B1364" s="23">
        <v>19.96</v>
      </c>
      <c r="C1364" s="87" t="s">
        <v>7</v>
      </c>
      <c r="D1364" s="83" t="s">
        <v>2214</v>
      </c>
      <c r="E1364" s="49">
        <v>6.94</v>
      </c>
      <c r="F1364" s="87" t="s">
        <v>9</v>
      </c>
      <c r="G1364" s="87" t="s">
        <v>142</v>
      </c>
      <c r="H1364" s="252" t="s">
        <v>2215</v>
      </c>
      <c r="I1364" s="183" t="str">
        <f>I1363</f>
        <v>December</v>
      </c>
      <c r="J1364" s="184">
        <f>IF(F1364="USD", E1364, E1364 * IFERROR(VLOOKUP(F1364, EXCHANGE_RATE!A:B, 2, FALSE), "Currency not found"))</f>
        <v>6.94</v>
      </c>
      <c r="K1364" s="184">
        <f t="shared" si="125"/>
        <v>6.94</v>
      </c>
      <c r="L1364" s="184">
        <f>IF(C1364="MTS", B1364, B1364 * IFERROR(VLOOKUP(C1364, 'QTY_CONVERSIONS '!A:B, 2, FALSE), "Units not  found"))</f>
        <v>1.9960000000000002E-2</v>
      </c>
      <c r="M1364" s="185">
        <f t="shared" si="126"/>
        <v>138.5224</v>
      </c>
      <c r="N1364" s="143" t="str">
        <f>IFERROR(VLOOKUP(D1364, Product_Category!A:B, 2, FALSE), "Uncategorized")</f>
        <v>MAGNESIUM STEARATE</v>
      </c>
      <c r="O1364" s="186">
        <f t="shared" si="128"/>
        <v>6940</v>
      </c>
      <c r="P1364" s="185">
        <f t="shared" si="127"/>
        <v>138.5224</v>
      </c>
      <c r="Q1364" s="143">
        <v>2023</v>
      </c>
      <c r="R1364" s="143" t="str">
        <f>IFERROR(VLOOKUP(G1364,'SOURCE COMPANY'!A:B, 2, FALSE), "")</f>
        <v>APOTEX RESEARCH</v>
      </c>
      <c r="S1364" s="143" t="str">
        <f>IFERROR(VLOOKUP(H1364,'CUSTOMER NAME'!A:B, 2, FALSE), "")</f>
        <v>LIFEPHARMA</v>
      </c>
    </row>
    <row r="1365" spans="1:19">
      <c r="A1365" s="87" t="s">
        <v>752</v>
      </c>
      <c r="B1365" s="21">
        <v>19.96</v>
      </c>
      <c r="C1365" s="87" t="s">
        <v>7</v>
      </c>
      <c r="D1365" s="87" t="s">
        <v>2214</v>
      </c>
      <c r="E1365" s="41">
        <v>6.94</v>
      </c>
      <c r="F1365" s="87" t="s">
        <v>9</v>
      </c>
      <c r="G1365" s="87" t="s">
        <v>142</v>
      </c>
      <c r="H1365" s="198" t="s">
        <v>2215</v>
      </c>
      <c r="I1365" s="183" t="str">
        <f>I1364</f>
        <v>December</v>
      </c>
      <c r="J1365" s="184">
        <f>IF(F1365="USD", E1365, E1365 * IFERROR(VLOOKUP(F1365, EXCHANGE_RATE!A:B, 2, FALSE), "Currency not found"))</f>
        <v>6.94</v>
      </c>
      <c r="K1365" s="184">
        <f t="shared" si="125"/>
        <v>6.94</v>
      </c>
      <c r="L1365" s="184">
        <f>IF(C1365="MTS", B1365, B1365 * IFERROR(VLOOKUP(C1365, 'QTY_CONVERSIONS '!A:B, 2, FALSE), "Units not  found"))</f>
        <v>1.9960000000000002E-2</v>
      </c>
      <c r="M1365" s="185">
        <f t="shared" si="126"/>
        <v>138.5224</v>
      </c>
      <c r="N1365" s="143" t="str">
        <f>IFERROR(VLOOKUP(D1365, Product_Category!A:B, 2, FALSE), "Uncategorized")</f>
        <v>MAGNESIUM STEARATE</v>
      </c>
      <c r="O1365" s="186">
        <f t="shared" si="128"/>
        <v>6940</v>
      </c>
      <c r="P1365" s="185">
        <f t="shared" si="127"/>
        <v>138.5224</v>
      </c>
      <c r="Q1365" s="143">
        <v>2023</v>
      </c>
      <c r="R1365" s="143" t="str">
        <f>IFERROR(VLOOKUP(G1365,'SOURCE COMPANY'!A:B, 2, FALSE), "")</f>
        <v>APOTEX RESEARCH</v>
      </c>
      <c r="S1365" s="143" t="str">
        <f>IFERROR(VLOOKUP(H1365,'CUSTOMER NAME'!A:B, 2, FALSE), "")</f>
        <v>LIFEPHARMA</v>
      </c>
    </row>
    <row r="1366" spans="1:19">
      <c r="A1366" s="85" t="s">
        <v>752</v>
      </c>
      <c r="B1366" s="85">
        <v>500</v>
      </c>
      <c r="C1366" s="85" t="s">
        <v>7</v>
      </c>
      <c r="D1366" s="85" t="s">
        <v>1059</v>
      </c>
      <c r="E1366" s="248">
        <v>5.9998800000000001</v>
      </c>
      <c r="F1366" s="85" t="s">
        <v>9</v>
      </c>
      <c r="G1366" s="85" t="s">
        <v>846</v>
      </c>
      <c r="H1366" s="199" t="s">
        <v>1060</v>
      </c>
      <c r="I1366" s="183" t="str">
        <f>I1365</f>
        <v>December</v>
      </c>
      <c r="J1366" s="184">
        <f>IF(F1366="USD", E1366, E1366 * IFERROR(VLOOKUP(F1366, EXCHANGE_RATE!A:B, 2, FALSE), "Currency not found"))</f>
        <v>5.9998800000000001</v>
      </c>
      <c r="K1366" s="184">
        <f t="shared" si="125"/>
        <v>6</v>
      </c>
      <c r="L1366" s="184">
        <f>IF(C1366="MTS", B1366, B1366 * IFERROR(VLOOKUP(C1366, 'QTY_CONVERSIONS '!A:B, 2, FALSE), "Units not  found"))</f>
        <v>0.5</v>
      </c>
      <c r="M1366" s="185">
        <f t="shared" si="126"/>
        <v>3000</v>
      </c>
      <c r="N1366" s="143" t="str">
        <f>IFERROR(VLOOKUP(D1366, Product_Category!A:B, 2, FALSE), "Uncategorized")</f>
        <v>MAGNESIUM STEARATE</v>
      </c>
      <c r="O1366" s="186">
        <f t="shared" si="128"/>
        <v>6000</v>
      </c>
      <c r="P1366" s="185">
        <f t="shared" si="127"/>
        <v>3000</v>
      </c>
      <c r="Q1366" s="143">
        <v>2023</v>
      </c>
      <c r="R1366" s="143" t="str">
        <f>IFERROR(VLOOKUP(G1366,'SOURCE COMPANY'!A:B, 2, FALSE), "")</f>
        <v>VPAM HEALTHCARE</v>
      </c>
      <c r="S1366" s="143" t="str">
        <f>IFERROR(VLOOKUP(H1366,'CUSTOMER NAME'!A:B, 2, FALSE), "")</f>
        <v>LIFEPHARMA FZE</v>
      </c>
    </row>
    <row r="1367" spans="1:19">
      <c r="A1367" s="87" t="s">
        <v>929</v>
      </c>
      <c r="B1367" s="189">
        <v>25</v>
      </c>
      <c r="C1367" s="87" t="s">
        <v>7</v>
      </c>
      <c r="D1367" s="87" t="s">
        <v>1468</v>
      </c>
      <c r="E1367" s="194">
        <v>156.78</v>
      </c>
      <c r="F1367" s="87" t="s">
        <v>1730</v>
      </c>
      <c r="G1367" s="87" t="s">
        <v>2507</v>
      </c>
      <c r="H1367" s="198" t="s">
        <v>2508</v>
      </c>
      <c r="I1367" s="183" t="str">
        <f>I1366</f>
        <v>December</v>
      </c>
      <c r="J1367" s="184">
        <f>IF(F1367="USD", E1367, E1367 * IFERROR(VLOOKUP(F1367, EXCHANGE_RATE!A:B, 2, FALSE), "Currency not found"))</f>
        <v>1.8813600000000001</v>
      </c>
      <c r="K1367" s="184">
        <f t="shared" si="125"/>
        <v>1.89</v>
      </c>
      <c r="L1367" s="184">
        <f>IF(C1367="MTS", B1367, B1367 * IFERROR(VLOOKUP(C1367, 'QTY_CONVERSIONS '!A:B, 2, FALSE), "Units not  found"))</f>
        <v>2.5000000000000001E-2</v>
      </c>
      <c r="M1367" s="185">
        <f t="shared" si="126"/>
        <v>47.25</v>
      </c>
      <c r="N1367" s="143" t="str">
        <f>IFERROR(VLOOKUP(D1367, Product_Category!A:B, 2, FALSE), "Uncategorized")</f>
        <v>MCC</v>
      </c>
      <c r="O1367" s="186">
        <f t="shared" si="128"/>
        <v>1890</v>
      </c>
      <c r="P1367" s="185">
        <f t="shared" si="127"/>
        <v>47.25</v>
      </c>
      <c r="Q1367" s="143">
        <v>2023</v>
      </c>
      <c r="R1367" s="143" t="str">
        <f>IFERROR(VLOOKUP(G1367,'SOURCE COMPANY'!A:B, 2, FALSE), "")</f>
        <v>MANKIND PHARMA</v>
      </c>
      <c r="S1367" s="143" t="str">
        <f>IFERROR(VLOOKUP(H1367,'CUSTOMER NAME'!A:B, 2, FALSE), "")</f>
        <v>LIFESTAR PHARM</v>
      </c>
    </row>
    <row r="1368" spans="1:19">
      <c r="A1368" s="193" t="s">
        <v>929</v>
      </c>
      <c r="B1368" s="193">
        <v>5</v>
      </c>
      <c r="C1368" s="192" t="s">
        <v>7</v>
      </c>
      <c r="D1368" s="193" t="s">
        <v>3150</v>
      </c>
      <c r="E1368" s="193">
        <v>10.11</v>
      </c>
      <c r="F1368" s="192" t="s">
        <v>9</v>
      </c>
      <c r="G1368" s="87" t="s">
        <v>2507</v>
      </c>
      <c r="H1368" s="136" t="s">
        <v>3496</v>
      </c>
      <c r="I1368" s="187" t="s">
        <v>3893</v>
      </c>
      <c r="J1368" s="184">
        <f>IF(F1368="USD", E1368, E1368 * IFERROR(VLOOKUP(F1368, EXCHANGE_RATE!A:B, 2, FALSE), "Currency not found"))</f>
        <v>10.11</v>
      </c>
      <c r="K1368" s="184">
        <f t="shared" si="125"/>
        <v>10.11</v>
      </c>
      <c r="L1368" s="184">
        <f>IF(C1368="MTS", B1368, B1368 * IFERROR(VLOOKUP(C1368, 'QTY_CONVERSIONS '!A:B, 2, FALSE), "Units not  found"))</f>
        <v>5.0000000000000001E-3</v>
      </c>
      <c r="M1368" s="185">
        <f t="shared" si="126"/>
        <v>50.55</v>
      </c>
      <c r="N1368" s="143" t="str">
        <f>IFERROR(VLOOKUP(D1368, Product_Category!A:B, 2, FALSE), "Uncategorized")</f>
        <v>MCC</v>
      </c>
      <c r="O1368" s="186">
        <f t="shared" si="128"/>
        <v>10110</v>
      </c>
      <c r="P1368" s="185">
        <f t="shared" si="127"/>
        <v>50.550000000000004</v>
      </c>
      <c r="Q1368" s="143">
        <v>2023</v>
      </c>
      <c r="R1368" s="143" t="str">
        <f>IFERROR(VLOOKUP(G1368,'SOURCE COMPANY'!A:B, 2, FALSE), "")</f>
        <v>MANKIND PHARMA</v>
      </c>
      <c r="S1368" s="143" t="str">
        <f>IFERROR(VLOOKUP(H1368,'CUSTOMER NAME'!A:B, 2, FALSE), "")</f>
        <v>LIFESTAR PHARMA</v>
      </c>
    </row>
    <row r="1369" spans="1:19">
      <c r="A1369" s="191" t="s">
        <v>929</v>
      </c>
      <c r="B1369" s="191">
        <v>11</v>
      </c>
      <c r="C1369" s="191" t="s">
        <v>7</v>
      </c>
      <c r="D1369" s="191" t="s">
        <v>3495</v>
      </c>
      <c r="E1369" s="191">
        <v>9.82</v>
      </c>
      <c r="F1369" s="191" t="s">
        <v>9</v>
      </c>
      <c r="G1369" s="87" t="s">
        <v>2507</v>
      </c>
      <c r="H1369" s="121" t="s">
        <v>3496</v>
      </c>
      <c r="I1369" s="187" t="s">
        <v>3389</v>
      </c>
      <c r="J1369" s="184">
        <f>IF(F1369="USD", E1369, E1369 * IFERROR(VLOOKUP(F1369, EXCHANGE_RATE!A:B, 2, FALSE), "Currency not found"))</f>
        <v>9.82</v>
      </c>
      <c r="K1369" s="184">
        <f t="shared" si="125"/>
        <v>9.82</v>
      </c>
      <c r="L1369" s="184">
        <f>IF(C1369="MTS", B1369, B1369 * IFERROR(VLOOKUP(C1369, 'QTY_CONVERSIONS '!A:B, 2, FALSE), "Units not  found"))</f>
        <v>1.0999999999999999E-2</v>
      </c>
      <c r="M1369" s="185">
        <f t="shared" si="126"/>
        <v>108.02000000000001</v>
      </c>
      <c r="N1369" s="143" t="str">
        <f>IFERROR(VLOOKUP(D1369, Product_Category!A:B, 2, FALSE), "Uncategorized")</f>
        <v>MCC</v>
      </c>
      <c r="O1369" s="186">
        <f t="shared" si="128"/>
        <v>9820</v>
      </c>
      <c r="P1369" s="185">
        <f t="shared" si="127"/>
        <v>108.02</v>
      </c>
      <c r="Q1369" s="143">
        <v>2023</v>
      </c>
      <c r="R1369" s="143" t="str">
        <f>IFERROR(VLOOKUP(G1369,'SOURCE COMPANY'!A:B, 2, FALSE), "")</f>
        <v>MANKIND PHARMA</v>
      </c>
      <c r="S1369" s="143" t="str">
        <f>IFERROR(VLOOKUP(H1369,'CUSTOMER NAME'!A:B, 2, FALSE), "")</f>
        <v>LIFESTAR PHARMA</v>
      </c>
    </row>
    <row r="1370" spans="1:19">
      <c r="A1370" s="87" t="s">
        <v>1493</v>
      </c>
      <c r="B1370" s="87">
        <v>18000</v>
      </c>
      <c r="C1370" s="87" t="s">
        <v>7</v>
      </c>
      <c r="D1370" s="87" t="s">
        <v>1453</v>
      </c>
      <c r="E1370" s="42">
        <v>2.77</v>
      </c>
      <c r="F1370" s="87" t="s">
        <v>9</v>
      </c>
      <c r="G1370" s="192" t="s">
        <v>59</v>
      </c>
      <c r="H1370" s="198" t="s">
        <v>1497</v>
      </c>
      <c r="I1370" s="183" t="s">
        <v>2560</v>
      </c>
      <c r="J1370" s="184">
        <f>IF(F1370="USD", E1370, E1370 * IFERROR(VLOOKUP(F1370, EXCHANGE_RATE!A:B, 2, FALSE), "Currency not found"))</f>
        <v>2.77</v>
      </c>
      <c r="K1370" s="184">
        <f t="shared" si="125"/>
        <v>2.77</v>
      </c>
      <c r="L1370" s="184">
        <f>IF(C1370="MTS", B1370, B1370 * IFERROR(VLOOKUP(C1370, 'QTY_CONVERSIONS '!A:B, 2, FALSE), "Units not  found"))</f>
        <v>18</v>
      </c>
      <c r="M1370" s="185">
        <f t="shared" si="126"/>
        <v>49860</v>
      </c>
      <c r="N1370" s="143" t="str">
        <f>IFERROR(VLOOKUP(D1370, Product_Category!A:B, 2, FALSE), "Uncategorized")</f>
        <v>MCC</v>
      </c>
      <c r="O1370" s="186">
        <f t="shared" si="128"/>
        <v>2770</v>
      </c>
      <c r="P1370" s="185">
        <f t="shared" si="127"/>
        <v>49860</v>
      </c>
      <c r="Q1370" s="143">
        <v>2023</v>
      </c>
      <c r="R1370" s="143" t="str">
        <f>IFERROR(VLOOKUP(G1370,'SOURCE COMPANY'!A:B, 2, FALSE), "")</f>
        <v>JRS PHARMA</v>
      </c>
      <c r="S1370" s="143" t="str">
        <f>IFERROR(VLOOKUP(H1370,'CUSTOMER NAME'!A:B, 2, FALSE), "")</f>
        <v>PT. IMCD</v>
      </c>
    </row>
    <row r="1371" spans="1:19">
      <c r="A1371" s="191" t="s">
        <v>929</v>
      </c>
      <c r="B1371" s="191">
        <v>700</v>
      </c>
      <c r="C1371" s="191" t="s">
        <v>7</v>
      </c>
      <c r="D1371" s="191" t="s">
        <v>1144</v>
      </c>
      <c r="E1371" s="191">
        <v>1.67</v>
      </c>
      <c r="F1371" s="191" t="s">
        <v>9</v>
      </c>
      <c r="G1371" s="191" t="s">
        <v>967</v>
      </c>
      <c r="H1371" s="121" t="s">
        <v>959</v>
      </c>
      <c r="I1371" s="187" t="s">
        <v>3034</v>
      </c>
      <c r="J1371" s="184">
        <f>IF(F1371="USD", E1371, E1371 * IFERROR(VLOOKUP(F1371, EXCHANGE_RATE!A:B, 2, FALSE), "Currency not found"))</f>
        <v>1.67</v>
      </c>
      <c r="K1371" s="184">
        <f t="shared" si="125"/>
        <v>1.67</v>
      </c>
      <c r="L1371" s="184">
        <f>IF(C1371="MTS", B1371, B1371 * IFERROR(VLOOKUP(C1371, 'QTY_CONVERSIONS '!A:B, 2, FALSE), "Units not  found"))</f>
        <v>0.70000000000000007</v>
      </c>
      <c r="M1371" s="185">
        <f t="shared" si="126"/>
        <v>1169</v>
      </c>
      <c r="N1371" s="143" t="str">
        <f>IFERROR(VLOOKUP(D1371, Product_Category!A:B, 2, FALSE), "Uncategorized")</f>
        <v>MCC</v>
      </c>
      <c r="O1371" s="186">
        <f t="shared" si="128"/>
        <v>1670</v>
      </c>
      <c r="P1371" s="185">
        <f t="shared" si="127"/>
        <v>1169</v>
      </c>
      <c r="Q1371" s="143">
        <v>2023</v>
      </c>
      <c r="R1371" s="143" t="str">
        <f>IFERROR(VLOOKUP(G1371,'SOURCE COMPANY'!A:B, 2, FALSE), "")</f>
        <v>ARUN KUMAR BAID</v>
      </c>
      <c r="S1371" s="143" t="str">
        <f>IFERROR(VLOOKUP(H1371,'CUSTOMER NAME'!A:B, 2, FALSE), "")</f>
        <v>LIVECARE PHARMA</v>
      </c>
    </row>
    <row r="1372" spans="1:19">
      <c r="A1372" s="188" t="s">
        <v>929</v>
      </c>
      <c r="B1372" s="188">
        <v>200</v>
      </c>
      <c r="C1372" s="191" t="s">
        <v>7</v>
      </c>
      <c r="D1372" s="188" t="s">
        <v>3190</v>
      </c>
      <c r="E1372" s="188">
        <v>1.76</v>
      </c>
      <c r="F1372" s="191" t="s">
        <v>9</v>
      </c>
      <c r="G1372" s="191" t="s">
        <v>967</v>
      </c>
      <c r="H1372" s="124" t="s">
        <v>959</v>
      </c>
      <c r="I1372" s="187" t="s">
        <v>3034</v>
      </c>
      <c r="J1372" s="184">
        <f>IF(F1372="USD", E1372, E1372 * IFERROR(VLOOKUP(F1372, EXCHANGE_RATE!A:B, 2, FALSE), "Currency not found"))</f>
        <v>1.76</v>
      </c>
      <c r="K1372" s="184">
        <f t="shared" si="125"/>
        <v>1.76</v>
      </c>
      <c r="L1372" s="184">
        <f>IF(C1372="MTS", B1372, B1372 * IFERROR(VLOOKUP(C1372, 'QTY_CONVERSIONS '!A:B, 2, FALSE), "Units not  found"))</f>
        <v>0.2</v>
      </c>
      <c r="M1372" s="185">
        <f t="shared" si="126"/>
        <v>352</v>
      </c>
      <c r="N1372" s="143" t="str">
        <f>IFERROR(VLOOKUP(D1372, Product_Category!A:B, 2, FALSE), "Uncategorized")</f>
        <v>MCC</v>
      </c>
      <c r="O1372" s="186">
        <f t="shared" si="128"/>
        <v>1760</v>
      </c>
      <c r="P1372" s="185">
        <f t="shared" si="127"/>
        <v>352</v>
      </c>
      <c r="Q1372" s="143">
        <v>2023</v>
      </c>
      <c r="R1372" s="143" t="str">
        <f>IFERROR(VLOOKUP(G1372,'SOURCE COMPANY'!A:B, 2, FALSE), "")</f>
        <v>ARUN KUMAR BAID</v>
      </c>
      <c r="S1372" s="143" t="str">
        <f>IFERROR(VLOOKUP(H1372,'CUSTOMER NAME'!A:B, 2, FALSE), "")</f>
        <v>LIVECARE PHARMA</v>
      </c>
    </row>
    <row r="1373" spans="1:19">
      <c r="A1373" s="87" t="s">
        <v>929</v>
      </c>
      <c r="B1373" s="189">
        <v>300</v>
      </c>
      <c r="C1373" s="87" t="s">
        <v>7</v>
      </c>
      <c r="D1373" s="87" t="s">
        <v>687</v>
      </c>
      <c r="E1373" s="195">
        <v>163.333</v>
      </c>
      <c r="F1373" s="87" t="s">
        <v>1730</v>
      </c>
      <c r="G1373" s="87" t="s">
        <v>652</v>
      </c>
      <c r="H1373" s="198" t="s">
        <v>959</v>
      </c>
      <c r="I1373" s="183" t="str">
        <f>I1372</f>
        <v>September</v>
      </c>
      <c r="J1373" s="184">
        <f>IF(F1373="USD", E1373, E1373 * IFERROR(VLOOKUP(F1373, EXCHANGE_RATE!A:B, 2, FALSE), "Currency not found"))</f>
        <v>1.9599960000000001</v>
      </c>
      <c r="K1373" s="184">
        <f t="shared" si="125"/>
        <v>1.96</v>
      </c>
      <c r="L1373" s="184">
        <f>IF(C1373="MTS", B1373, B1373 * IFERROR(VLOOKUP(C1373, 'QTY_CONVERSIONS '!A:B, 2, FALSE), "Units not  found"))</f>
        <v>0.3</v>
      </c>
      <c r="M1373" s="185">
        <f t="shared" si="126"/>
        <v>588</v>
      </c>
      <c r="N1373" s="143" t="str">
        <f>IFERROR(VLOOKUP(D1373, Product_Category!A:B, 2, FALSE), "Uncategorized")</f>
        <v>CROSCARMELLOSE SODIUM</v>
      </c>
      <c r="O1373" s="186">
        <f t="shared" si="128"/>
        <v>1960</v>
      </c>
      <c r="P1373" s="185">
        <f t="shared" si="127"/>
        <v>588</v>
      </c>
      <c r="Q1373" s="143">
        <v>2023</v>
      </c>
      <c r="R1373" s="143" t="str">
        <f>IFERROR(VLOOKUP(G1373,'SOURCE COMPANY'!A:B, 2, FALSE), "")</f>
        <v>JAYANA PHARMA</v>
      </c>
      <c r="S1373" s="143" t="str">
        <f>IFERROR(VLOOKUP(H1373,'CUSTOMER NAME'!A:B, 2, FALSE), "")</f>
        <v>LIVECARE PHARMA</v>
      </c>
    </row>
    <row r="1374" spans="1:19">
      <c r="A1374" s="87" t="s">
        <v>929</v>
      </c>
      <c r="B1374" s="189">
        <v>300</v>
      </c>
      <c r="C1374" s="87" t="s">
        <v>7</v>
      </c>
      <c r="D1374" s="87" t="s">
        <v>687</v>
      </c>
      <c r="E1374" s="195">
        <v>163.333</v>
      </c>
      <c r="F1374" s="87" t="s">
        <v>1730</v>
      </c>
      <c r="G1374" s="87" t="s">
        <v>652</v>
      </c>
      <c r="H1374" s="198" t="s">
        <v>959</v>
      </c>
      <c r="I1374" s="183" t="str">
        <f>I1373</f>
        <v>September</v>
      </c>
      <c r="J1374" s="184">
        <f>IF(F1374="USD", E1374, E1374 * IFERROR(VLOOKUP(F1374, EXCHANGE_RATE!A:B, 2, FALSE), "Currency not found"))</f>
        <v>1.9599960000000001</v>
      </c>
      <c r="K1374" s="184">
        <f t="shared" si="125"/>
        <v>1.96</v>
      </c>
      <c r="L1374" s="184">
        <f>IF(C1374="MTS", B1374, B1374 * IFERROR(VLOOKUP(C1374, 'QTY_CONVERSIONS '!A:B, 2, FALSE), "Units not  found"))</f>
        <v>0.3</v>
      </c>
      <c r="M1374" s="185">
        <f t="shared" si="126"/>
        <v>588</v>
      </c>
      <c r="N1374" s="143" t="str">
        <f>IFERROR(VLOOKUP(D1374, Product_Category!A:B, 2, FALSE), "Uncategorized")</f>
        <v>CROSCARMELLOSE SODIUM</v>
      </c>
      <c r="O1374" s="186">
        <f t="shared" si="128"/>
        <v>1960</v>
      </c>
      <c r="P1374" s="185">
        <f t="shared" si="127"/>
        <v>588</v>
      </c>
      <c r="Q1374" s="143">
        <v>2023</v>
      </c>
      <c r="R1374" s="143" t="str">
        <f>IFERROR(VLOOKUP(G1374,'SOURCE COMPANY'!A:B, 2, FALSE), "")</f>
        <v>JAYANA PHARMA</v>
      </c>
      <c r="S1374" s="143" t="str">
        <f>IFERROR(VLOOKUP(H1374,'CUSTOMER NAME'!A:B, 2, FALSE), "")</f>
        <v>LIVECARE PHARMA</v>
      </c>
    </row>
    <row r="1375" spans="1:19">
      <c r="A1375" s="192" t="s">
        <v>929</v>
      </c>
      <c r="B1375" s="192">
        <v>200</v>
      </c>
      <c r="C1375" s="192" t="s">
        <v>7</v>
      </c>
      <c r="D1375" s="192" t="s">
        <v>798</v>
      </c>
      <c r="E1375" s="192">
        <v>2.78</v>
      </c>
      <c r="F1375" s="192" t="s">
        <v>9</v>
      </c>
      <c r="G1375" s="192" t="s">
        <v>671</v>
      </c>
      <c r="H1375" s="134" t="s">
        <v>959</v>
      </c>
      <c r="I1375" s="187" t="s">
        <v>3893</v>
      </c>
      <c r="J1375" s="184">
        <f>IF(F1375="USD", E1375, E1375 * IFERROR(VLOOKUP(F1375, EXCHANGE_RATE!A:B, 2, FALSE), "Currency not found"))</f>
        <v>2.78</v>
      </c>
      <c r="K1375" s="184">
        <f t="shared" si="125"/>
        <v>2.78</v>
      </c>
      <c r="L1375" s="184">
        <f>IF(C1375="MTS", B1375, B1375 * IFERROR(VLOOKUP(C1375, 'QTY_CONVERSIONS '!A:B, 2, FALSE), "Units not  found"))</f>
        <v>0.2</v>
      </c>
      <c r="M1375" s="185">
        <f t="shared" si="126"/>
        <v>556</v>
      </c>
      <c r="N1375" s="143" t="str">
        <f>IFERROR(VLOOKUP(D1375, Product_Category!A:B, 2, FALSE), "Uncategorized")</f>
        <v>CMC</v>
      </c>
      <c r="O1375" s="186">
        <f t="shared" si="128"/>
        <v>2780</v>
      </c>
      <c r="P1375" s="185">
        <f t="shared" si="127"/>
        <v>556</v>
      </c>
      <c r="Q1375" s="143">
        <v>2023</v>
      </c>
      <c r="R1375" s="143" t="str">
        <f>IFERROR(VLOOKUP(G1375,'SOURCE COMPANY'!A:B, 2, FALSE), "")</f>
        <v>SUDARSHAN TRADING</v>
      </c>
      <c r="S1375" s="143" t="str">
        <f>IFERROR(VLOOKUP(H1375,'CUSTOMER NAME'!A:B, 2, FALSE), "")</f>
        <v>LIVECARE PHARMA</v>
      </c>
    </row>
    <row r="1376" spans="1:19">
      <c r="A1376" s="86" t="s">
        <v>929</v>
      </c>
      <c r="B1376" s="86">
        <v>1000</v>
      </c>
      <c r="C1376" s="85" t="s">
        <v>7</v>
      </c>
      <c r="D1376" s="86" t="s">
        <v>958</v>
      </c>
      <c r="E1376" s="249">
        <v>160.79</v>
      </c>
      <c r="F1376" s="85" t="s">
        <v>1730</v>
      </c>
      <c r="G1376" s="192" t="s">
        <v>671</v>
      </c>
      <c r="H1376" s="203" t="s">
        <v>959</v>
      </c>
      <c r="I1376" s="183" t="str">
        <f>I1375</f>
        <v>December</v>
      </c>
      <c r="J1376" s="184">
        <f>IF(F1376="USD", E1376, E1376 * IFERROR(VLOOKUP(F1376, EXCHANGE_RATE!A:B, 2, FALSE), "Currency not found"))</f>
        <v>1.9294799999999999</v>
      </c>
      <c r="K1376" s="184">
        <f t="shared" si="125"/>
        <v>1.93</v>
      </c>
      <c r="L1376" s="184">
        <f>IF(C1376="MTS", B1376, B1376 * IFERROR(VLOOKUP(C1376, 'QTY_CONVERSIONS '!A:B, 2, FALSE), "Units not  found"))</f>
        <v>1</v>
      </c>
      <c r="M1376" s="185">
        <f t="shared" si="126"/>
        <v>1930</v>
      </c>
      <c r="N1376" s="143" t="str">
        <f>IFERROR(VLOOKUP(D1376, Product_Category!A:B, 2, FALSE), "Uncategorized")</f>
        <v>CROSCARMELLOSE SODIUM</v>
      </c>
      <c r="O1376" s="186">
        <f t="shared" si="128"/>
        <v>1930</v>
      </c>
      <c r="P1376" s="185">
        <f t="shared" si="127"/>
        <v>1930</v>
      </c>
      <c r="Q1376" s="143">
        <v>2023</v>
      </c>
      <c r="R1376" s="143" t="str">
        <f>IFERROR(VLOOKUP(G1376,'SOURCE COMPANY'!A:B, 2, FALSE), "")</f>
        <v>SUDARSHAN TRADING</v>
      </c>
      <c r="S1376" s="143" t="str">
        <f>IFERROR(VLOOKUP(H1376,'CUSTOMER NAME'!A:B, 2, FALSE), "")</f>
        <v>LIVECARE PHARMA</v>
      </c>
    </row>
    <row r="1377" spans="1:19">
      <c r="A1377" s="191" t="s">
        <v>929</v>
      </c>
      <c r="B1377" s="191">
        <v>250</v>
      </c>
      <c r="C1377" s="191" t="s">
        <v>7</v>
      </c>
      <c r="D1377" s="191" t="s">
        <v>3048</v>
      </c>
      <c r="E1377" s="191">
        <v>2.96</v>
      </c>
      <c r="F1377" s="191" t="s">
        <v>9</v>
      </c>
      <c r="G1377" s="192" t="s">
        <v>671</v>
      </c>
      <c r="H1377" s="121" t="s">
        <v>959</v>
      </c>
      <c r="I1377" s="187" t="s">
        <v>3034</v>
      </c>
      <c r="J1377" s="184">
        <f>IF(F1377="USD", E1377, E1377 * IFERROR(VLOOKUP(F1377, EXCHANGE_RATE!A:B, 2, FALSE), "Currency not found"))</f>
        <v>2.96</v>
      </c>
      <c r="K1377" s="184">
        <f t="shared" si="125"/>
        <v>2.96</v>
      </c>
      <c r="L1377" s="184">
        <f>IF(C1377="MTS", B1377, B1377 * IFERROR(VLOOKUP(C1377, 'QTY_CONVERSIONS '!A:B, 2, FALSE), "Units not  found"))</f>
        <v>0.25</v>
      </c>
      <c r="M1377" s="185">
        <f t="shared" si="126"/>
        <v>740</v>
      </c>
      <c r="N1377" s="143" t="str">
        <f>IFERROR(VLOOKUP(D1377, Product_Category!A:B, 2, FALSE), "Uncategorized")</f>
        <v>CROSCARMELLOSE SODIUM</v>
      </c>
      <c r="O1377" s="186">
        <f t="shared" si="128"/>
        <v>2960</v>
      </c>
      <c r="P1377" s="185">
        <f t="shared" si="127"/>
        <v>740</v>
      </c>
      <c r="Q1377" s="143">
        <v>2023</v>
      </c>
      <c r="R1377" s="143" t="str">
        <f>IFERROR(VLOOKUP(G1377,'SOURCE COMPANY'!A:B, 2, FALSE), "")</f>
        <v>SUDARSHAN TRADING</v>
      </c>
      <c r="S1377" s="143" t="str">
        <f>IFERROR(VLOOKUP(H1377,'CUSTOMER NAME'!A:B, 2, FALSE), "")</f>
        <v>LIVECARE PHARMA</v>
      </c>
    </row>
    <row r="1378" spans="1:19">
      <c r="A1378" s="87" t="s">
        <v>1012</v>
      </c>
      <c r="B1378" s="87">
        <v>2000</v>
      </c>
      <c r="C1378" s="87" t="s">
        <v>7</v>
      </c>
      <c r="D1378" s="87" t="s">
        <v>1341</v>
      </c>
      <c r="E1378" s="248">
        <v>6.9</v>
      </c>
      <c r="F1378" s="87" t="s">
        <v>9</v>
      </c>
      <c r="G1378" s="87" t="s">
        <v>530</v>
      </c>
      <c r="H1378" s="198" t="s">
        <v>1342</v>
      </c>
      <c r="I1378" s="183" t="str">
        <f t="shared" ref="I1378:I1388" si="129">I1377</f>
        <v>September</v>
      </c>
      <c r="J1378" s="184">
        <f>IF(F1378="USD", E1378, E1378 * IFERROR(VLOOKUP(F1378, EXCHANGE_RATE!A:B, 2, FALSE), "Currency not found"))</f>
        <v>6.9</v>
      </c>
      <c r="K1378" s="184">
        <f t="shared" si="125"/>
        <v>6.9</v>
      </c>
      <c r="L1378" s="184">
        <f>IF(C1378="MTS", B1378, B1378 * IFERROR(VLOOKUP(C1378, 'QTY_CONVERSIONS '!A:B, 2, FALSE), "Units not  found"))</f>
        <v>2</v>
      </c>
      <c r="M1378" s="185">
        <f t="shared" si="126"/>
        <v>13800</v>
      </c>
      <c r="N1378" s="143" t="str">
        <f>IFERROR(VLOOKUP(D1378, Product_Category!A:B, 2, FALSE), "Uncategorized")</f>
        <v>CROSCARMELLOSE SODIUM</v>
      </c>
      <c r="O1378" s="186">
        <f t="shared" si="128"/>
        <v>6900</v>
      </c>
      <c r="P1378" s="185">
        <f t="shared" si="127"/>
        <v>13800</v>
      </c>
      <c r="Q1378" s="143">
        <v>2023</v>
      </c>
      <c r="R1378" s="143" t="str">
        <f>IFERROR(VLOOKUP(G1378,'SOURCE COMPANY'!A:B, 2, FALSE), "")</f>
        <v>NITIKA PHARMA</v>
      </c>
      <c r="S1378" s="143" t="str">
        <f>IFERROR(VLOOKUP(H1378,'CUSTOMER NAME'!A:B, 2, FALSE), "")</f>
        <v>LLC ALDOSA</v>
      </c>
    </row>
    <row r="1379" spans="1:19">
      <c r="A1379" s="87" t="s">
        <v>1012</v>
      </c>
      <c r="B1379" s="87">
        <v>2000</v>
      </c>
      <c r="C1379" s="87" t="s">
        <v>7</v>
      </c>
      <c r="D1379" s="87" t="s">
        <v>1343</v>
      </c>
      <c r="E1379" s="248">
        <v>2.54</v>
      </c>
      <c r="F1379" s="87" t="s">
        <v>9</v>
      </c>
      <c r="G1379" s="87" t="s">
        <v>530</v>
      </c>
      <c r="H1379" s="198" t="s">
        <v>1342</v>
      </c>
      <c r="I1379" s="183" t="str">
        <f t="shared" si="129"/>
        <v>September</v>
      </c>
      <c r="J1379" s="184">
        <f>IF(F1379="USD", E1379, E1379 * IFERROR(VLOOKUP(F1379, EXCHANGE_RATE!A:B, 2, FALSE), "Currency not found"))</f>
        <v>2.54</v>
      </c>
      <c r="K1379" s="184">
        <f t="shared" si="125"/>
        <v>2.54</v>
      </c>
      <c r="L1379" s="184">
        <f>IF(C1379="MTS", B1379, B1379 * IFERROR(VLOOKUP(C1379, 'QTY_CONVERSIONS '!A:B, 2, FALSE), "Units not  found"))</f>
        <v>2</v>
      </c>
      <c r="M1379" s="185">
        <f t="shared" si="126"/>
        <v>5080</v>
      </c>
      <c r="N1379" s="143" t="str">
        <f>IFERROR(VLOOKUP(D1379, Product_Category!A:B, 2, FALSE), "Uncategorized")</f>
        <v>MCC</v>
      </c>
      <c r="O1379" s="186">
        <f t="shared" si="128"/>
        <v>2540</v>
      </c>
      <c r="P1379" s="185">
        <f t="shared" si="127"/>
        <v>5080</v>
      </c>
      <c r="Q1379" s="143">
        <v>2023</v>
      </c>
      <c r="R1379" s="143" t="str">
        <f>IFERROR(VLOOKUP(G1379,'SOURCE COMPANY'!A:B, 2, FALSE), "")</f>
        <v>NITIKA PHARMA</v>
      </c>
      <c r="S1379" s="143" t="str">
        <f>IFERROR(VLOOKUP(H1379,'CUSTOMER NAME'!A:B, 2, FALSE), "")</f>
        <v>LLC ALDOSA</v>
      </c>
    </row>
    <row r="1380" spans="1:19">
      <c r="A1380" s="87" t="s">
        <v>1012</v>
      </c>
      <c r="B1380" s="87">
        <v>2000</v>
      </c>
      <c r="C1380" s="87" t="s">
        <v>7</v>
      </c>
      <c r="D1380" s="87" t="s">
        <v>1344</v>
      </c>
      <c r="E1380" s="248">
        <v>2.6</v>
      </c>
      <c r="F1380" s="87" t="s">
        <v>9</v>
      </c>
      <c r="G1380" s="87" t="s">
        <v>530</v>
      </c>
      <c r="H1380" s="198" t="s">
        <v>1342</v>
      </c>
      <c r="I1380" s="183" t="str">
        <f t="shared" si="129"/>
        <v>September</v>
      </c>
      <c r="J1380" s="184">
        <f>IF(F1380="USD", E1380, E1380 * IFERROR(VLOOKUP(F1380, EXCHANGE_RATE!A:B, 2, FALSE), "Currency not found"))</f>
        <v>2.6</v>
      </c>
      <c r="K1380" s="184">
        <f t="shared" si="125"/>
        <v>2.6</v>
      </c>
      <c r="L1380" s="184">
        <f>IF(C1380="MTS", B1380, B1380 * IFERROR(VLOOKUP(C1380, 'QTY_CONVERSIONS '!A:B, 2, FALSE), "Units not  found"))</f>
        <v>2</v>
      </c>
      <c r="M1380" s="185">
        <f t="shared" si="126"/>
        <v>5200</v>
      </c>
      <c r="N1380" s="143" t="str">
        <f>IFERROR(VLOOKUP(D1380, Product_Category!A:B, 2, FALSE), "Uncategorized")</f>
        <v>MCC</v>
      </c>
      <c r="O1380" s="186">
        <f t="shared" si="128"/>
        <v>2600</v>
      </c>
      <c r="P1380" s="185">
        <f t="shared" si="127"/>
        <v>5200</v>
      </c>
      <c r="Q1380" s="143">
        <v>2023</v>
      </c>
      <c r="R1380" s="143" t="str">
        <f>IFERROR(VLOOKUP(G1380,'SOURCE COMPANY'!A:B, 2, FALSE), "")</f>
        <v>NITIKA PHARMA</v>
      </c>
      <c r="S1380" s="143" t="str">
        <f>IFERROR(VLOOKUP(H1380,'CUSTOMER NAME'!A:B, 2, FALSE), "")</f>
        <v>LLC ALDOSA</v>
      </c>
    </row>
    <row r="1381" spans="1:19">
      <c r="A1381" s="87" t="s">
        <v>1012</v>
      </c>
      <c r="B1381" s="87">
        <v>8000</v>
      </c>
      <c r="C1381" s="87" t="s">
        <v>7</v>
      </c>
      <c r="D1381" s="87" t="s">
        <v>1345</v>
      </c>
      <c r="E1381" s="248">
        <v>2.67</v>
      </c>
      <c r="F1381" s="87" t="s">
        <v>9</v>
      </c>
      <c r="G1381" s="87" t="s">
        <v>530</v>
      </c>
      <c r="H1381" s="198" t="s">
        <v>1342</v>
      </c>
      <c r="I1381" s="183" t="str">
        <f t="shared" si="129"/>
        <v>September</v>
      </c>
      <c r="J1381" s="184">
        <f>IF(F1381="USD", E1381, E1381 * IFERROR(VLOOKUP(F1381, EXCHANGE_RATE!A:B, 2, FALSE), "Currency not found"))</f>
        <v>2.67</v>
      </c>
      <c r="K1381" s="184">
        <f t="shared" si="125"/>
        <v>2.67</v>
      </c>
      <c r="L1381" s="184">
        <f>IF(C1381="MTS", B1381, B1381 * IFERROR(VLOOKUP(C1381, 'QTY_CONVERSIONS '!A:B, 2, FALSE), "Units not  found"))</f>
        <v>8</v>
      </c>
      <c r="M1381" s="185">
        <f t="shared" si="126"/>
        <v>21360</v>
      </c>
      <c r="N1381" s="143" t="str">
        <f>IFERROR(VLOOKUP(D1381, Product_Category!A:B, 2, FALSE), "Uncategorized")</f>
        <v>MAGNESIUM STEARATE</v>
      </c>
      <c r="O1381" s="186">
        <f t="shared" si="128"/>
        <v>2670</v>
      </c>
      <c r="P1381" s="185">
        <f t="shared" si="127"/>
        <v>21360</v>
      </c>
      <c r="Q1381" s="143">
        <v>2023</v>
      </c>
      <c r="R1381" s="143" t="str">
        <f>IFERROR(VLOOKUP(G1381,'SOURCE COMPANY'!A:B, 2, FALSE), "")</f>
        <v>NITIKA PHARMA</v>
      </c>
      <c r="S1381" s="143" t="str">
        <f>IFERROR(VLOOKUP(H1381,'CUSTOMER NAME'!A:B, 2, FALSE), "")</f>
        <v>LLC ALDOSA</v>
      </c>
    </row>
    <row r="1382" spans="1:19">
      <c r="A1382" s="87" t="s">
        <v>1012</v>
      </c>
      <c r="B1382" s="21">
        <v>10000</v>
      </c>
      <c r="C1382" s="87" t="s">
        <v>7</v>
      </c>
      <c r="D1382" s="87" t="s">
        <v>2031</v>
      </c>
      <c r="E1382" s="41">
        <v>158.5</v>
      </c>
      <c r="F1382" s="87" t="s">
        <v>1730</v>
      </c>
      <c r="G1382" s="192" t="s">
        <v>3822</v>
      </c>
      <c r="H1382" s="198" t="s">
        <v>2032</v>
      </c>
      <c r="I1382" s="183" t="str">
        <f t="shared" si="129"/>
        <v>September</v>
      </c>
      <c r="J1382" s="184">
        <f>IF(F1382="USD", E1382, E1382 * IFERROR(VLOOKUP(F1382, EXCHANGE_RATE!A:B, 2, FALSE), "Currency not found"))</f>
        <v>1.9020000000000001</v>
      </c>
      <c r="K1382" s="184">
        <f t="shared" si="125"/>
        <v>1.91</v>
      </c>
      <c r="L1382" s="184">
        <f>IF(C1382="MTS", B1382, B1382 * IFERROR(VLOOKUP(C1382, 'QTY_CONVERSIONS '!A:B, 2, FALSE), "Units not  found"))</f>
        <v>10</v>
      </c>
      <c r="M1382" s="185">
        <f t="shared" si="126"/>
        <v>19100</v>
      </c>
      <c r="N1382" s="143" t="str">
        <f>IFERROR(VLOOKUP(D1382, Product_Category!A:B, 2, FALSE), "Uncategorized")</f>
        <v>MCC</v>
      </c>
      <c r="O1382" s="186">
        <f t="shared" si="128"/>
        <v>1910</v>
      </c>
      <c r="P1382" s="185">
        <f t="shared" si="127"/>
        <v>19100</v>
      </c>
      <c r="Q1382" s="143">
        <v>2023</v>
      </c>
      <c r="R1382" s="143" t="str">
        <f>IFERROR(VLOOKUP(G1382,'SOURCE COMPANY'!A:B, 2, FALSE), "")</f>
        <v>AROMATICS</v>
      </c>
      <c r="S1382" s="143" t="str">
        <f>IFERROR(VLOOKUP(H1382,'CUSTOMER NAME'!A:B, 2, FALSE), "")</f>
        <v>LLC BIOAMIN</v>
      </c>
    </row>
    <row r="1383" spans="1:19">
      <c r="A1383" s="87" t="s">
        <v>1012</v>
      </c>
      <c r="B1383" s="21">
        <v>2000</v>
      </c>
      <c r="C1383" s="87" t="s">
        <v>7</v>
      </c>
      <c r="D1383" s="87" t="s">
        <v>2033</v>
      </c>
      <c r="E1383" s="41">
        <v>158.5</v>
      </c>
      <c r="F1383" s="87" t="s">
        <v>1730</v>
      </c>
      <c r="G1383" s="192" t="s">
        <v>3822</v>
      </c>
      <c r="H1383" s="198" t="s">
        <v>2032</v>
      </c>
      <c r="I1383" s="183" t="str">
        <f t="shared" si="129"/>
        <v>September</v>
      </c>
      <c r="J1383" s="184">
        <f>IF(F1383="USD", E1383, E1383 * IFERROR(VLOOKUP(F1383, EXCHANGE_RATE!A:B, 2, FALSE), "Currency not found"))</f>
        <v>1.9020000000000001</v>
      </c>
      <c r="K1383" s="184">
        <f t="shared" si="125"/>
        <v>1.91</v>
      </c>
      <c r="L1383" s="184">
        <f>IF(C1383="MTS", B1383, B1383 * IFERROR(VLOOKUP(C1383, 'QTY_CONVERSIONS '!A:B, 2, FALSE), "Units not  found"))</f>
        <v>2</v>
      </c>
      <c r="M1383" s="185">
        <f t="shared" si="126"/>
        <v>3820</v>
      </c>
      <c r="N1383" s="143" t="str">
        <f>IFERROR(VLOOKUP(D1383, Product_Category!A:B, 2, FALSE), "Uncategorized")</f>
        <v>MCC</v>
      </c>
      <c r="O1383" s="186">
        <f t="shared" si="128"/>
        <v>1910</v>
      </c>
      <c r="P1383" s="185">
        <f t="shared" si="127"/>
        <v>3820</v>
      </c>
      <c r="Q1383" s="143">
        <v>2023</v>
      </c>
      <c r="R1383" s="143" t="str">
        <f>IFERROR(VLOOKUP(G1383,'SOURCE COMPANY'!A:B, 2, FALSE), "")</f>
        <v>AROMATICS</v>
      </c>
      <c r="S1383" s="143" t="str">
        <f>IFERROR(VLOOKUP(H1383,'CUSTOMER NAME'!A:B, 2, FALSE), "")</f>
        <v>LLC BIOAMIN</v>
      </c>
    </row>
    <row r="1384" spans="1:19">
      <c r="A1384" s="87" t="s">
        <v>1012</v>
      </c>
      <c r="B1384" s="189">
        <v>2000</v>
      </c>
      <c r="C1384" s="87" t="s">
        <v>7</v>
      </c>
      <c r="D1384" s="87" t="s">
        <v>1102</v>
      </c>
      <c r="E1384" s="195">
        <v>179.63900000000001</v>
      </c>
      <c r="F1384" s="87" t="s">
        <v>1730</v>
      </c>
      <c r="G1384" s="87" t="s">
        <v>1355</v>
      </c>
      <c r="H1384" s="198" t="s">
        <v>2526</v>
      </c>
      <c r="I1384" s="183" t="str">
        <f t="shared" si="129"/>
        <v>September</v>
      </c>
      <c r="J1384" s="184">
        <f>IF(F1384="USD", E1384, E1384 * IFERROR(VLOOKUP(F1384, EXCHANGE_RATE!A:B, 2, FALSE), "Currency not found"))</f>
        <v>2.1556680000000004</v>
      </c>
      <c r="K1384" s="184">
        <f t="shared" si="125"/>
        <v>2.1599999999999997</v>
      </c>
      <c r="L1384" s="184">
        <f>IF(C1384="MTS", B1384, B1384 * IFERROR(VLOOKUP(C1384, 'QTY_CONVERSIONS '!A:B, 2, FALSE), "Units not  found"))</f>
        <v>2</v>
      </c>
      <c r="M1384" s="185">
        <f t="shared" si="126"/>
        <v>4319.9999999999991</v>
      </c>
      <c r="N1384" s="143" t="str">
        <f>IFERROR(VLOOKUP(D1384, Product_Category!A:B, 2, FALSE), "Uncategorized")</f>
        <v>MAGNESIUM STEARATE</v>
      </c>
      <c r="O1384" s="186">
        <f t="shared" si="128"/>
        <v>2159.9999999999995</v>
      </c>
      <c r="P1384" s="185">
        <f t="shared" si="127"/>
        <v>4319.9999999999991</v>
      </c>
      <c r="Q1384" s="143">
        <v>2023</v>
      </c>
      <c r="R1384" s="143" t="str">
        <f>IFERROR(VLOOKUP(G1384,'SOURCE COMPANY'!A:B, 2, FALSE), "")</f>
        <v>GANGOTRI INORGANIC</v>
      </c>
      <c r="S1384" s="143" t="str">
        <f>IFERROR(VLOOKUP(H1384,'CUSTOMER NAME'!A:B, 2, FALSE), "")</f>
        <v>LLC PARITET</v>
      </c>
    </row>
    <row r="1385" spans="1:19">
      <c r="A1385" s="87" t="s">
        <v>1012</v>
      </c>
      <c r="B1385" s="189">
        <v>100</v>
      </c>
      <c r="C1385" s="87" t="s">
        <v>7</v>
      </c>
      <c r="D1385" s="87" t="s">
        <v>2405</v>
      </c>
      <c r="E1385" s="195">
        <v>225.40299999999999</v>
      </c>
      <c r="F1385" s="87" t="s">
        <v>1730</v>
      </c>
      <c r="G1385" s="87" t="s">
        <v>2527</v>
      </c>
      <c r="H1385" s="198" t="s">
        <v>1569</v>
      </c>
      <c r="I1385" s="183" t="str">
        <f t="shared" si="129"/>
        <v>September</v>
      </c>
      <c r="J1385" s="184">
        <f>IF(F1385="USD", E1385, E1385 * IFERROR(VLOOKUP(F1385, EXCHANGE_RATE!A:B, 2, FALSE), "Currency not found"))</f>
        <v>2.7048359999999998</v>
      </c>
      <c r="K1385" s="184">
        <f t="shared" si="125"/>
        <v>2.71</v>
      </c>
      <c r="L1385" s="184">
        <f>IF(C1385="MTS", B1385, B1385 * IFERROR(VLOOKUP(C1385, 'QTY_CONVERSIONS '!A:B, 2, FALSE), "Units not  found"))</f>
        <v>0.1</v>
      </c>
      <c r="M1385" s="185">
        <f t="shared" si="126"/>
        <v>271</v>
      </c>
      <c r="N1385" s="143" t="str">
        <f>IFERROR(VLOOKUP(D1385, Product_Category!A:B, 2, FALSE), "Uncategorized")</f>
        <v>CROSCARMELLOSE SODIUM</v>
      </c>
      <c r="O1385" s="186">
        <f t="shared" si="128"/>
        <v>2710</v>
      </c>
      <c r="P1385" s="185">
        <f t="shared" si="127"/>
        <v>271</v>
      </c>
      <c r="Q1385" s="143">
        <v>2023</v>
      </c>
      <c r="R1385" s="143" t="str">
        <f>IFERROR(VLOOKUP(G1385,'SOURCE COMPANY'!A:B, 2, FALSE), "")</f>
        <v>INNOVA HEALTH</v>
      </c>
      <c r="S1385" s="143" t="str">
        <f>IFERROR(VLOOKUP(H1385,'CUSTOMER NAME'!A:B, 2, FALSE), "")</f>
        <v>LLC PHARM</v>
      </c>
    </row>
    <row r="1386" spans="1:19">
      <c r="A1386" s="87" t="s">
        <v>1012</v>
      </c>
      <c r="B1386" s="189">
        <v>100</v>
      </c>
      <c r="C1386" s="87" t="s">
        <v>7</v>
      </c>
      <c r="D1386" s="87" t="s">
        <v>104</v>
      </c>
      <c r="E1386" s="195">
        <v>186.19900000000001</v>
      </c>
      <c r="F1386" s="87" t="s">
        <v>1730</v>
      </c>
      <c r="G1386" s="87" t="s">
        <v>2527</v>
      </c>
      <c r="H1386" s="198" t="s">
        <v>1569</v>
      </c>
      <c r="I1386" s="183" t="str">
        <f t="shared" si="129"/>
        <v>September</v>
      </c>
      <c r="J1386" s="184">
        <f>IF(F1386="USD", E1386, E1386 * IFERROR(VLOOKUP(F1386, EXCHANGE_RATE!A:B, 2, FALSE), "Currency not found"))</f>
        <v>2.234388</v>
      </c>
      <c r="K1386" s="184">
        <f t="shared" si="125"/>
        <v>2.2399999999999998</v>
      </c>
      <c r="L1386" s="184">
        <f>IF(C1386="MTS", B1386, B1386 * IFERROR(VLOOKUP(C1386, 'QTY_CONVERSIONS '!A:B, 2, FALSE), "Units not  found"))</f>
        <v>0.1</v>
      </c>
      <c r="M1386" s="185">
        <f t="shared" si="126"/>
        <v>223.99999999999997</v>
      </c>
      <c r="N1386" s="143" t="str">
        <f>IFERROR(VLOOKUP(D1386, Product_Category!A:B, 2, FALSE), "Uncategorized")</f>
        <v>MAGNESIUM STEARATE</v>
      </c>
      <c r="O1386" s="186">
        <f t="shared" si="128"/>
        <v>2239.9999999999995</v>
      </c>
      <c r="P1386" s="185">
        <f t="shared" si="127"/>
        <v>223.99999999999997</v>
      </c>
      <c r="Q1386" s="143">
        <v>2023</v>
      </c>
      <c r="R1386" s="143" t="str">
        <f>IFERROR(VLOOKUP(G1386,'SOURCE COMPANY'!A:B, 2, FALSE), "")</f>
        <v>INNOVA HEALTH</v>
      </c>
      <c r="S1386" s="143" t="str">
        <f>IFERROR(VLOOKUP(H1386,'CUSTOMER NAME'!A:B, 2, FALSE), "")</f>
        <v>LLC PHARM</v>
      </c>
    </row>
    <row r="1387" spans="1:19">
      <c r="A1387" s="87" t="s">
        <v>1012</v>
      </c>
      <c r="B1387" s="189">
        <v>13</v>
      </c>
      <c r="C1387" s="87" t="s">
        <v>7</v>
      </c>
      <c r="D1387" s="87" t="s">
        <v>2406</v>
      </c>
      <c r="E1387" s="194">
        <v>4221.5879999999997</v>
      </c>
      <c r="F1387" s="87" t="s">
        <v>1730</v>
      </c>
      <c r="G1387" s="192" t="s">
        <v>2840</v>
      </c>
      <c r="H1387" s="198" t="s">
        <v>1569</v>
      </c>
      <c r="I1387" s="183" t="str">
        <f t="shared" si="129"/>
        <v>September</v>
      </c>
      <c r="J1387" s="184">
        <f>IF(F1387="USD", E1387, E1387 * IFERROR(VLOOKUP(F1387, EXCHANGE_RATE!A:B, 2, FALSE), "Currency not found"))</f>
        <v>50.659056</v>
      </c>
      <c r="K1387" s="184">
        <f t="shared" si="125"/>
        <v>50.66</v>
      </c>
      <c r="L1387" s="184">
        <f>IF(C1387="MTS", B1387, B1387 * IFERROR(VLOOKUP(C1387, 'QTY_CONVERSIONS '!A:B, 2, FALSE), "Units not  found"))</f>
        <v>1.3000000000000001E-2</v>
      </c>
      <c r="M1387" s="185">
        <f t="shared" si="126"/>
        <v>658.57999999999993</v>
      </c>
      <c r="N1387" s="143" t="str">
        <f>IFERROR(VLOOKUP(D1387, Product_Category!A:B, 2, FALSE), "Uncategorized")</f>
        <v>MAGNESIUM STEARATE</v>
      </c>
      <c r="O1387" s="186">
        <f t="shared" si="128"/>
        <v>50660</v>
      </c>
      <c r="P1387" s="185">
        <f t="shared" si="127"/>
        <v>658.58</v>
      </c>
      <c r="Q1387" s="143">
        <v>2023</v>
      </c>
      <c r="R1387" s="143" t="str">
        <f>IFERROR(VLOOKUP(G1387,'SOURCE COMPANY'!A:B, 2, FALSE), "")</f>
        <v>LOK-BETA</v>
      </c>
      <c r="S1387" s="143" t="str">
        <f>IFERROR(VLOOKUP(H1387,'CUSTOMER NAME'!A:B, 2, FALSE), "")</f>
        <v>LLC PHARM</v>
      </c>
    </row>
    <row r="1388" spans="1:19">
      <c r="A1388" s="87" t="s">
        <v>1558</v>
      </c>
      <c r="B1388" s="87">
        <v>3.15</v>
      </c>
      <c r="C1388" s="87" t="s">
        <v>7</v>
      </c>
      <c r="D1388" s="87" t="s">
        <v>1568</v>
      </c>
      <c r="E1388" s="42">
        <v>2.7</v>
      </c>
      <c r="F1388" s="87" t="s">
        <v>9</v>
      </c>
      <c r="G1388" s="192" t="s">
        <v>2840</v>
      </c>
      <c r="H1388" s="198" t="s">
        <v>1569</v>
      </c>
      <c r="I1388" s="183" t="str">
        <f t="shared" si="129"/>
        <v>September</v>
      </c>
      <c r="J1388" s="184">
        <f>IF(F1388="USD", E1388, E1388 * IFERROR(VLOOKUP(F1388, EXCHANGE_RATE!A:B, 2, FALSE), "Currency not found"))</f>
        <v>2.7</v>
      </c>
      <c r="K1388" s="184">
        <f t="shared" si="125"/>
        <v>2.7</v>
      </c>
      <c r="L1388" s="184">
        <f>IF(C1388="MTS", B1388, B1388 * IFERROR(VLOOKUP(C1388, 'QTY_CONVERSIONS '!A:B, 2, FALSE), "Units not  found"))</f>
        <v>3.15E-3</v>
      </c>
      <c r="M1388" s="185">
        <f t="shared" si="126"/>
        <v>8.5050000000000008</v>
      </c>
      <c r="N1388" s="143" t="str">
        <f>IFERROR(VLOOKUP(D1388, Product_Category!A:B, 2, FALSE), "Uncategorized")</f>
        <v>MAGNESIUM STEARATE</v>
      </c>
      <c r="O1388" s="186">
        <f t="shared" si="128"/>
        <v>2700</v>
      </c>
      <c r="P1388" s="185">
        <f t="shared" si="127"/>
        <v>8.5050000000000008</v>
      </c>
      <c r="Q1388" s="143">
        <v>2023</v>
      </c>
      <c r="R1388" s="143" t="str">
        <f>IFERROR(VLOOKUP(G1388,'SOURCE COMPANY'!A:B, 2, FALSE), "")</f>
        <v>LOK-BETA</v>
      </c>
      <c r="S1388" s="143" t="str">
        <f>IFERROR(VLOOKUP(H1388,'CUSTOMER NAME'!A:B, 2, FALSE), "")</f>
        <v>LLC PHARM</v>
      </c>
    </row>
    <row r="1389" spans="1:19">
      <c r="A1389" s="193" t="s">
        <v>1012</v>
      </c>
      <c r="B1389" s="193">
        <v>25</v>
      </c>
      <c r="C1389" s="192" t="s">
        <v>7</v>
      </c>
      <c r="D1389" s="193" t="s">
        <v>611</v>
      </c>
      <c r="E1389" s="193">
        <v>4.5</v>
      </c>
      <c r="F1389" s="192" t="s">
        <v>9</v>
      </c>
      <c r="G1389" s="192" t="s">
        <v>3807</v>
      </c>
      <c r="H1389" s="136" t="s">
        <v>3808</v>
      </c>
      <c r="I1389" s="187" t="s">
        <v>3658</v>
      </c>
      <c r="J1389" s="184">
        <f>IF(F1389="USD", E1389, E1389 * IFERROR(VLOOKUP(F1389, EXCHANGE_RATE!A:B, 2, FALSE), "Currency not found"))</f>
        <v>4.5</v>
      </c>
      <c r="K1389" s="184">
        <f t="shared" si="125"/>
        <v>4.5</v>
      </c>
      <c r="L1389" s="184">
        <f>IF(C1389="MTS", B1389, B1389 * IFERROR(VLOOKUP(C1389, 'QTY_CONVERSIONS '!A:B, 2, FALSE), "Units not  found"))</f>
        <v>2.5000000000000001E-2</v>
      </c>
      <c r="M1389" s="185">
        <f t="shared" si="126"/>
        <v>112.5</v>
      </c>
      <c r="N1389" s="143" t="str">
        <f>IFERROR(VLOOKUP(D1389, Product_Category!A:B, 2, FALSE), "Uncategorized")</f>
        <v>MCC</v>
      </c>
      <c r="O1389" s="186">
        <f t="shared" si="128"/>
        <v>4500</v>
      </c>
      <c r="P1389" s="185">
        <f t="shared" si="127"/>
        <v>112.5</v>
      </c>
      <c r="Q1389" s="143">
        <v>2023</v>
      </c>
      <c r="R1389" s="143" t="str">
        <f>IFERROR(VLOOKUP(G1389,'SOURCE COMPANY'!A:B, 2, FALSE), "")</f>
        <v>GREENCROSS</v>
      </c>
      <c r="S1389" s="143" t="str">
        <f>IFERROR(VLOOKUP(H1389,'CUSTOMER NAME'!A:B, 2, FALSE), "")</f>
        <v>LLC PHARMADOM</v>
      </c>
    </row>
    <row r="1390" spans="1:19">
      <c r="A1390" s="187" t="s">
        <v>1012</v>
      </c>
      <c r="B1390" s="187">
        <v>25</v>
      </c>
      <c r="C1390" s="192" t="s">
        <v>7</v>
      </c>
      <c r="D1390" s="187" t="s">
        <v>769</v>
      </c>
      <c r="E1390" s="187">
        <v>4.5999999999999996</v>
      </c>
      <c r="F1390" s="187" t="s">
        <v>9</v>
      </c>
      <c r="G1390" s="192" t="s">
        <v>3807</v>
      </c>
      <c r="H1390" s="139" t="s">
        <v>3808</v>
      </c>
      <c r="I1390" s="187" t="s">
        <v>3658</v>
      </c>
      <c r="J1390" s="184">
        <f>IF(F1390="USD", E1390, E1390 * IFERROR(VLOOKUP(F1390, EXCHANGE_RATE!A:B, 2, FALSE), "Currency not found"))</f>
        <v>4.5999999999999996</v>
      </c>
      <c r="K1390" s="184">
        <f t="shared" si="125"/>
        <v>4.5999999999999996</v>
      </c>
      <c r="L1390" s="184">
        <f>IF(C1390="MTS", B1390, B1390 * IFERROR(VLOOKUP(C1390, 'QTY_CONVERSIONS '!A:B, 2, FALSE), "Units not  found"))</f>
        <v>2.5000000000000001E-2</v>
      </c>
      <c r="M1390" s="185">
        <f t="shared" si="126"/>
        <v>114.99999999999999</v>
      </c>
      <c r="N1390" s="143" t="str">
        <f>IFERROR(VLOOKUP(D1390, Product_Category!A:B, 2, FALSE), "Uncategorized")</f>
        <v>MCC</v>
      </c>
      <c r="O1390" s="186">
        <f t="shared" si="128"/>
        <v>4600</v>
      </c>
      <c r="P1390" s="185">
        <f t="shared" si="127"/>
        <v>115</v>
      </c>
      <c r="Q1390" s="143">
        <v>2023</v>
      </c>
      <c r="R1390" s="143" t="str">
        <f>IFERROR(VLOOKUP(G1390,'SOURCE COMPANY'!A:B, 2, FALSE), "")</f>
        <v>GREENCROSS</v>
      </c>
      <c r="S1390" s="143" t="str">
        <f>IFERROR(VLOOKUP(H1390,'CUSTOMER NAME'!A:B, 2, FALSE), "")</f>
        <v>LLC PHARMADOM</v>
      </c>
    </row>
    <row r="1391" spans="1:19">
      <c r="A1391" s="192" t="s">
        <v>1012</v>
      </c>
      <c r="B1391" s="192">
        <v>4</v>
      </c>
      <c r="C1391" s="192" t="s">
        <v>7</v>
      </c>
      <c r="D1391" s="192" t="s">
        <v>1015</v>
      </c>
      <c r="E1391" s="192">
        <v>5.2</v>
      </c>
      <c r="F1391" s="192" t="s">
        <v>9</v>
      </c>
      <c r="G1391" s="192" t="s">
        <v>3807</v>
      </c>
      <c r="H1391" s="134" t="s">
        <v>3808</v>
      </c>
      <c r="I1391" s="187" t="s">
        <v>3658</v>
      </c>
      <c r="J1391" s="184">
        <f>IF(F1391="USD", E1391, E1391 * IFERROR(VLOOKUP(F1391, EXCHANGE_RATE!A:B, 2, FALSE), "Currency not found"))</f>
        <v>5.2</v>
      </c>
      <c r="K1391" s="184">
        <f t="shared" si="125"/>
        <v>5.2</v>
      </c>
      <c r="L1391" s="184">
        <f>IF(C1391="MTS", B1391, B1391 * IFERROR(VLOOKUP(C1391, 'QTY_CONVERSIONS '!A:B, 2, FALSE), "Units not  found"))</f>
        <v>4.0000000000000001E-3</v>
      </c>
      <c r="M1391" s="185">
        <f t="shared" si="126"/>
        <v>20.8</v>
      </c>
      <c r="N1391" s="143" t="str">
        <f>IFERROR(VLOOKUP(D1391, Product_Category!A:B, 2, FALSE), "Uncategorized")</f>
        <v>MCC</v>
      </c>
      <c r="O1391" s="186">
        <f t="shared" si="128"/>
        <v>5200</v>
      </c>
      <c r="P1391" s="185">
        <f t="shared" si="127"/>
        <v>20.8</v>
      </c>
      <c r="Q1391" s="143">
        <v>2023</v>
      </c>
      <c r="R1391" s="143" t="str">
        <f>IFERROR(VLOOKUP(G1391,'SOURCE COMPANY'!A:B, 2, FALSE), "")</f>
        <v>GREENCROSS</v>
      </c>
      <c r="S1391" s="143" t="str">
        <f>IFERROR(VLOOKUP(H1391,'CUSTOMER NAME'!A:B, 2, FALSE), "")</f>
        <v>LLC PHARMADOM</v>
      </c>
    </row>
    <row r="1392" spans="1:19">
      <c r="A1392" s="193" t="s">
        <v>1012</v>
      </c>
      <c r="B1392" s="193">
        <v>4</v>
      </c>
      <c r="C1392" s="192" t="s">
        <v>7</v>
      </c>
      <c r="D1392" s="193" t="s">
        <v>721</v>
      </c>
      <c r="E1392" s="193">
        <v>5.2</v>
      </c>
      <c r="F1392" s="192" t="s">
        <v>9</v>
      </c>
      <c r="G1392" s="192" t="s">
        <v>3807</v>
      </c>
      <c r="H1392" s="136" t="s">
        <v>3808</v>
      </c>
      <c r="I1392" s="187" t="s">
        <v>3658</v>
      </c>
      <c r="J1392" s="184">
        <f>IF(F1392="USD", E1392, E1392 * IFERROR(VLOOKUP(F1392, EXCHANGE_RATE!A:B, 2, FALSE), "Currency not found"))</f>
        <v>5.2</v>
      </c>
      <c r="K1392" s="184">
        <f t="shared" si="125"/>
        <v>5.2</v>
      </c>
      <c r="L1392" s="184">
        <f>IF(C1392="MTS", B1392, B1392 * IFERROR(VLOOKUP(C1392, 'QTY_CONVERSIONS '!A:B, 2, FALSE), "Units not  found"))</f>
        <v>4.0000000000000001E-3</v>
      </c>
      <c r="M1392" s="185">
        <f t="shared" si="126"/>
        <v>20.8</v>
      </c>
      <c r="N1392" s="143" t="str">
        <f>IFERROR(VLOOKUP(D1392, Product_Category!A:B, 2, FALSE), "Uncategorized")</f>
        <v>MCC</v>
      </c>
      <c r="O1392" s="186">
        <f t="shared" si="128"/>
        <v>5200</v>
      </c>
      <c r="P1392" s="185">
        <f t="shared" si="127"/>
        <v>20.8</v>
      </c>
      <c r="Q1392" s="143">
        <v>2023</v>
      </c>
      <c r="R1392" s="143" t="str">
        <f>IFERROR(VLOOKUP(G1392,'SOURCE COMPANY'!A:B, 2, FALSE), "")</f>
        <v>GREENCROSS</v>
      </c>
      <c r="S1392" s="143" t="str">
        <f>IFERROR(VLOOKUP(H1392,'CUSTOMER NAME'!A:B, 2, FALSE), "")</f>
        <v>LLC PHARMADOM</v>
      </c>
    </row>
    <row r="1393" spans="1:19">
      <c r="A1393" s="192" t="s">
        <v>1012</v>
      </c>
      <c r="B1393" s="192">
        <v>23.5</v>
      </c>
      <c r="C1393" s="192" t="s">
        <v>7</v>
      </c>
      <c r="D1393" s="192" t="s">
        <v>173</v>
      </c>
      <c r="E1393" s="192">
        <v>5.31</v>
      </c>
      <c r="F1393" s="192" t="s">
        <v>9</v>
      </c>
      <c r="G1393" s="192" t="s">
        <v>3807</v>
      </c>
      <c r="H1393" s="134" t="s">
        <v>3808</v>
      </c>
      <c r="I1393" s="187" t="s">
        <v>3658</v>
      </c>
      <c r="J1393" s="184">
        <f>IF(F1393="USD", E1393, E1393 * IFERROR(VLOOKUP(F1393, EXCHANGE_RATE!A:B, 2, FALSE), "Currency not found"))</f>
        <v>5.31</v>
      </c>
      <c r="K1393" s="184">
        <f t="shared" si="125"/>
        <v>5.31</v>
      </c>
      <c r="L1393" s="184">
        <f>IF(C1393="MTS", B1393, B1393 * IFERROR(VLOOKUP(C1393, 'QTY_CONVERSIONS '!A:B, 2, FALSE), "Units not  found"))</f>
        <v>2.35E-2</v>
      </c>
      <c r="M1393" s="185">
        <f t="shared" si="126"/>
        <v>124.785</v>
      </c>
      <c r="N1393" s="143" t="str">
        <f>IFERROR(VLOOKUP(D1393, Product_Category!A:B, 2, FALSE), "Uncategorized")</f>
        <v>SSG</v>
      </c>
      <c r="O1393" s="186">
        <f t="shared" si="128"/>
        <v>5310</v>
      </c>
      <c r="P1393" s="185">
        <f t="shared" si="127"/>
        <v>124.785</v>
      </c>
      <c r="Q1393" s="143">
        <v>2023</v>
      </c>
      <c r="R1393" s="143" t="str">
        <f>IFERROR(VLOOKUP(G1393,'SOURCE COMPANY'!A:B, 2, FALSE), "")</f>
        <v>GREENCROSS</v>
      </c>
      <c r="S1393" s="143" t="str">
        <f>IFERROR(VLOOKUP(H1393,'CUSTOMER NAME'!A:B, 2, FALSE), "")</f>
        <v>LLC PHARMADOM</v>
      </c>
    </row>
    <row r="1394" spans="1:19">
      <c r="A1394" s="192" t="s">
        <v>1012</v>
      </c>
      <c r="B1394" s="192">
        <v>9</v>
      </c>
      <c r="C1394" s="192" t="s">
        <v>7</v>
      </c>
      <c r="D1394" s="192" t="s">
        <v>3688</v>
      </c>
      <c r="E1394" s="192">
        <v>2.44</v>
      </c>
      <c r="F1394" s="192" t="s">
        <v>9</v>
      </c>
      <c r="G1394" s="192" t="s">
        <v>3807</v>
      </c>
      <c r="H1394" s="134" t="s">
        <v>3808</v>
      </c>
      <c r="I1394" s="187" t="s">
        <v>3658</v>
      </c>
      <c r="J1394" s="184">
        <f>IF(F1394="USD", E1394, E1394 * IFERROR(VLOOKUP(F1394, EXCHANGE_RATE!A:B, 2, FALSE), "Currency not found"))</f>
        <v>2.44</v>
      </c>
      <c r="K1394" s="184">
        <f t="shared" si="125"/>
        <v>2.44</v>
      </c>
      <c r="L1394" s="184">
        <f>IF(C1394="MTS", B1394, B1394 * IFERROR(VLOOKUP(C1394, 'QTY_CONVERSIONS '!A:B, 2, FALSE), "Units not  found"))</f>
        <v>9.0000000000000011E-3</v>
      </c>
      <c r="M1394" s="185">
        <f t="shared" si="126"/>
        <v>21.96</v>
      </c>
      <c r="N1394" s="143" t="str">
        <f>IFERROR(VLOOKUP(D1394, Product_Category!A:B, 2, FALSE), "Uncategorized")</f>
        <v>MAGNESIUM STEARATE</v>
      </c>
      <c r="O1394" s="186">
        <f t="shared" si="128"/>
        <v>2440</v>
      </c>
      <c r="P1394" s="185">
        <f t="shared" si="127"/>
        <v>21.96</v>
      </c>
      <c r="Q1394" s="143">
        <v>2023</v>
      </c>
      <c r="R1394" s="143" t="str">
        <f>IFERROR(VLOOKUP(G1394,'SOURCE COMPANY'!A:B, 2, FALSE), "")</f>
        <v>GREENCROSS</v>
      </c>
      <c r="S1394" s="143" t="str">
        <f>IFERROR(VLOOKUP(H1394,'CUSTOMER NAME'!A:B, 2, FALSE), "")</f>
        <v>LLC PHARMADOM</v>
      </c>
    </row>
    <row r="1395" spans="1:19">
      <c r="A1395" s="193" t="s">
        <v>1012</v>
      </c>
      <c r="B1395" s="193">
        <v>100</v>
      </c>
      <c r="C1395" s="192" t="s">
        <v>7</v>
      </c>
      <c r="D1395" s="193" t="s">
        <v>2838</v>
      </c>
      <c r="E1395" s="193">
        <v>187</v>
      </c>
      <c r="F1395" s="192" t="s">
        <v>1730</v>
      </c>
      <c r="G1395" s="87" t="s">
        <v>2527</v>
      </c>
      <c r="H1395" s="136" t="s">
        <v>2839</v>
      </c>
      <c r="I1395" s="187" t="s">
        <v>2670</v>
      </c>
      <c r="J1395" s="184">
        <f>IF(F1395="USD", E1395, E1395 * IFERROR(VLOOKUP(F1395, EXCHANGE_RATE!A:B, 2, FALSE), "Currency not found"))</f>
        <v>2.2440000000000002</v>
      </c>
      <c r="K1395" s="184">
        <f t="shared" si="125"/>
        <v>2.25</v>
      </c>
      <c r="L1395" s="184">
        <f>IF(C1395="MTS", B1395, B1395 * IFERROR(VLOOKUP(C1395, 'QTY_CONVERSIONS '!A:B, 2, FALSE), "Units not  found"))</f>
        <v>0.1</v>
      </c>
      <c r="M1395" s="185">
        <f t="shared" si="126"/>
        <v>225</v>
      </c>
      <c r="N1395" s="143" t="str">
        <f>IFERROR(VLOOKUP(D1395, Product_Category!A:B, 2, FALSE), "Uncategorized")</f>
        <v>MAGNESIUM STEARATE</v>
      </c>
      <c r="O1395" s="186">
        <f t="shared" si="128"/>
        <v>2250</v>
      </c>
      <c r="P1395" s="185">
        <f t="shared" si="127"/>
        <v>225</v>
      </c>
      <c r="Q1395" s="143">
        <v>2023</v>
      </c>
      <c r="R1395" s="143" t="str">
        <f>IFERROR(VLOOKUP(G1395,'SOURCE COMPANY'!A:B, 2, FALSE), "")</f>
        <v>INNOVA HEALTH</v>
      </c>
      <c r="S1395" s="143" t="str">
        <f>IFERROR(VLOOKUP(H1395,'CUSTOMER NAME'!A:B, 2, FALSE), "")</f>
        <v>LLC PharmConcept</v>
      </c>
    </row>
    <row r="1396" spans="1:19">
      <c r="A1396" s="192" t="s">
        <v>1012</v>
      </c>
      <c r="B1396" s="192">
        <v>58.14</v>
      </c>
      <c r="C1396" s="192" t="s">
        <v>7</v>
      </c>
      <c r="D1396" s="192" t="s">
        <v>769</v>
      </c>
      <c r="E1396" s="192">
        <v>5265</v>
      </c>
      <c r="F1396" s="192" t="s">
        <v>1730</v>
      </c>
      <c r="G1396" s="192" t="s">
        <v>2840</v>
      </c>
      <c r="H1396" s="134" t="s">
        <v>2841</v>
      </c>
      <c r="I1396" s="187" t="s">
        <v>2670</v>
      </c>
      <c r="J1396" s="184">
        <f>IF(F1396="USD", E1396, E1396 * IFERROR(VLOOKUP(F1396, EXCHANGE_RATE!A:B, 2, FALSE), "Currency not found"))</f>
        <v>63.18</v>
      </c>
      <c r="K1396" s="184">
        <f t="shared" si="125"/>
        <v>63.18</v>
      </c>
      <c r="L1396" s="184">
        <f>IF(C1396="MTS", B1396, B1396 * IFERROR(VLOOKUP(C1396, 'QTY_CONVERSIONS '!A:B, 2, FALSE), "Units not  found"))</f>
        <v>5.8140000000000004E-2</v>
      </c>
      <c r="M1396" s="185">
        <f t="shared" si="126"/>
        <v>3673.2851999999998</v>
      </c>
      <c r="N1396" s="143" t="str">
        <f>IFERROR(VLOOKUP(D1396, Product_Category!A:B, 2, FALSE), "Uncategorized")</f>
        <v>MCC</v>
      </c>
      <c r="O1396" s="186">
        <f t="shared" si="128"/>
        <v>63180</v>
      </c>
      <c r="P1396" s="185">
        <f t="shared" si="127"/>
        <v>3673.2852000000003</v>
      </c>
      <c r="Q1396" s="143">
        <v>2023</v>
      </c>
      <c r="R1396" s="143" t="str">
        <f>IFERROR(VLOOKUP(G1396,'SOURCE COMPANY'!A:B, 2, FALSE), "")</f>
        <v>LOK-BETA</v>
      </c>
      <c r="S1396" s="143" t="str">
        <f>IFERROR(VLOOKUP(H1396,'CUSTOMER NAME'!A:B, 2, FALSE), "")</f>
        <v>LLC PharmConcept</v>
      </c>
    </row>
    <row r="1397" spans="1:19">
      <c r="A1397" s="191" t="s">
        <v>1012</v>
      </c>
      <c r="B1397" s="191">
        <v>1</v>
      </c>
      <c r="C1397" s="191" t="s">
        <v>7</v>
      </c>
      <c r="D1397" s="191" t="s">
        <v>3223</v>
      </c>
      <c r="E1397" s="191">
        <v>2.04</v>
      </c>
      <c r="F1397" s="191" t="s">
        <v>9</v>
      </c>
      <c r="G1397" s="191" t="s">
        <v>3224</v>
      </c>
      <c r="H1397" s="121" t="s">
        <v>3225</v>
      </c>
      <c r="I1397" s="187" t="s">
        <v>3034</v>
      </c>
      <c r="J1397" s="184">
        <f>IF(F1397="USD", E1397, E1397 * IFERROR(VLOOKUP(F1397, EXCHANGE_RATE!A:B, 2, FALSE), "Currency not found"))</f>
        <v>2.04</v>
      </c>
      <c r="K1397" s="184">
        <f t="shared" si="125"/>
        <v>2.04</v>
      </c>
      <c r="L1397" s="184">
        <f>IF(C1397="MTS", B1397, B1397 * IFERROR(VLOOKUP(C1397, 'QTY_CONVERSIONS '!A:B, 2, FALSE), "Units not  found"))</f>
        <v>1E-3</v>
      </c>
      <c r="M1397" s="185">
        <f t="shared" si="126"/>
        <v>2.04</v>
      </c>
      <c r="N1397" s="143" t="str">
        <f>IFERROR(VLOOKUP(D1397, Product_Category!A:B, 2, FALSE), "Uncategorized")</f>
        <v>MCC</v>
      </c>
      <c r="O1397" s="186">
        <f t="shared" si="128"/>
        <v>2040</v>
      </c>
      <c r="P1397" s="185">
        <f t="shared" si="127"/>
        <v>2.04</v>
      </c>
      <c r="Q1397" s="143">
        <v>2023</v>
      </c>
      <c r="R1397" s="143" t="str">
        <f>IFERROR(VLOOKUP(G1397,'SOURCE COMPANY'!A:B, 2, FALSE), "")</f>
        <v>BIONIFY BIOSCIENCE</v>
      </c>
      <c r="S1397" s="143" t="str">
        <f>IFERROR(VLOOKUP(H1397,'CUSTOMER NAME'!A:B, 2, FALSE), "")</f>
        <v>LLC SAYNS</v>
      </c>
    </row>
    <row r="1398" spans="1:19">
      <c r="A1398" s="87" t="s">
        <v>1012</v>
      </c>
      <c r="B1398" s="21">
        <v>600</v>
      </c>
      <c r="C1398" s="87" t="s">
        <v>7</v>
      </c>
      <c r="D1398" s="87" t="s">
        <v>2179</v>
      </c>
      <c r="E1398" s="41">
        <v>7159.7849999999999</v>
      </c>
      <c r="F1398" s="87" t="s">
        <v>1730</v>
      </c>
      <c r="G1398" s="87" t="s">
        <v>2180</v>
      </c>
      <c r="H1398" s="198" t="s">
        <v>2181</v>
      </c>
      <c r="I1398" s="183" t="str">
        <f t="shared" ref="I1398:I1410" si="130">I1397</f>
        <v>September</v>
      </c>
      <c r="J1398" s="184">
        <f>IF(F1398="USD", E1398, E1398 * IFERROR(VLOOKUP(F1398, EXCHANGE_RATE!A:B, 2, FALSE), "Currency not found"))</f>
        <v>85.917420000000007</v>
      </c>
      <c r="K1398" s="184">
        <f t="shared" si="125"/>
        <v>85.92</v>
      </c>
      <c r="L1398" s="184">
        <f>IF(C1398="MTS", B1398, B1398 * IFERROR(VLOOKUP(C1398, 'QTY_CONVERSIONS '!A:B, 2, FALSE), "Units not  found"))</f>
        <v>0.6</v>
      </c>
      <c r="M1398" s="185">
        <f t="shared" si="126"/>
        <v>51552</v>
      </c>
      <c r="N1398" s="143" t="str">
        <f>IFERROR(VLOOKUP(D1398, Product_Category!A:B, 2, FALSE), "Uncategorized")</f>
        <v>MAGNESIUM STEARATE</v>
      </c>
      <c r="O1398" s="186">
        <f t="shared" si="128"/>
        <v>85920</v>
      </c>
      <c r="P1398" s="185">
        <f t="shared" si="127"/>
        <v>51552</v>
      </c>
      <c r="Q1398" s="143">
        <v>2023</v>
      </c>
      <c r="R1398" s="143" t="str">
        <f>IFERROR(VLOOKUP(G1398,'SOURCE COMPANY'!A:B, 2, FALSE), "")</f>
        <v>SMS LIFESCIENCES</v>
      </c>
      <c r="S1398" s="143" t="str">
        <f>IFERROR(VLOOKUP(H1398,'CUSTOMER NAME'!A:B, 2, FALSE), "")</f>
        <v>LLC VEL</v>
      </c>
    </row>
    <row r="1399" spans="1:19">
      <c r="A1399" s="87" t="s">
        <v>1000</v>
      </c>
      <c r="B1399" s="87">
        <v>1950</v>
      </c>
      <c r="C1399" s="87" t="s">
        <v>7</v>
      </c>
      <c r="D1399" s="87" t="s">
        <v>611</v>
      </c>
      <c r="E1399" s="248">
        <v>2.7</v>
      </c>
      <c r="F1399" s="87" t="s">
        <v>9</v>
      </c>
      <c r="G1399" s="85" t="s">
        <v>1001</v>
      </c>
      <c r="H1399" s="198" t="s">
        <v>1323</v>
      </c>
      <c r="I1399" s="183" t="str">
        <f t="shared" si="130"/>
        <v>September</v>
      </c>
      <c r="J1399" s="184">
        <f>IF(F1399="USD", E1399, E1399 * IFERROR(VLOOKUP(F1399, EXCHANGE_RATE!A:B, 2, FALSE), "Currency not found"))</f>
        <v>2.7</v>
      </c>
      <c r="K1399" s="184">
        <f t="shared" si="125"/>
        <v>2.7</v>
      </c>
      <c r="L1399" s="184">
        <f>IF(C1399="MTS", B1399, B1399 * IFERROR(VLOOKUP(C1399, 'QTY_CONVERSIONS '!A:B, 2, FALSE), "Units not  found"))</f>
        <v>1.95</v>
      </c>
      <c r="M1399" s="185">
        <f t="shared" si="126"/>
        <v>5265</v>
      </c>
      <c r="N1399" s="143" t="str">
        <f>IFERROR(VLOOKUP(D1399, Product_Category!A:B, 2, FALSE), "Uncategorized")</f>
        <v>MCC</v>
      </c>
      <c r="O1399" s="186">
        <f t="shared" si="128"/>
        <v>2700</v>
      </c>
      <c r="P1399" s="185">
        <f t="shared" si="127"/>
        <v>5265</v>
      </c>
      <c r="Q1399" s="143">
        <v>2023</v>
      </c>
      <c r="R1399" s="143" t="str">
        <f>IFERROR(VLOOKUP(G1399,'SOURCE COMPANY'!A:B, 2, FALSE), "")</f>
        <v>EXCIPIENTS HOUSE</v>
      </c>
      <c r="S1399" s="143" t="str">
        <f>IFERROR(VLOOKUP(H1399,'CUSTOMER NAME'!A:B, 2, FALSE), "")</f>
        <v>LLOYD LAB</v>
      </c>
    </row>
    <row r="1400" spans="1:19">
      <c r="A1400" s="85" t="s">
        <v>1000</v>
      </c>
      <c r="B1400" s="85">
        <v>90000</v>
      </c>
      <c r="C1400" s="85" t="s">
        <v>7</v>
      </c>
      <c r="D1400" s="85" t="s">
        <v>792</v>
      </c>
      <c r="E1400" s="248">
        <v>1.5099697999999999</v>
      </c>
      <c r="F1400" s="85" t="s">
        <v>9</v>
      </c>
      <c r="G1400" s="85" t="s">
        <v>1001</v>
      </c>
      <c r="H1400" s="199" t="s">
        <v>1002</v>
      </c>
      <c r="I1400" s="183" t="str">
        <f t="shared" si="130"/>
        <v>September</v>
      </c>
      <c r="J1400" s="184">
        <f>IF(F1400="USD", E1400, E1400 * IFERROR(VLOOKUP(F1400, EXCHANGE_RATE!A:B, 2, FALSE), "Currency not found"))</f>
        <v>1.5099697999999999</v>
      </c>
      <c r="K1400" s="184">
        <f t="shared" si="125"/>
        <v>1.51</v>
      </c>
      <c r="L1400" s="184">
        <f>IF(C1400="MTS", B1400, B1400 * IFERROR(VLOOKUP(C1400, 'QTY_CONVERSIONS '!A:B, 2, FALSE), "Units not  found"))</f>
        <v>90</v>
      </c>
      <c r="M1400" s="185">
        <f t="shared" si="126"/>
        <v>135900</v>
      </c>
      <c r="N1400" s="143" t="str">
        <f>IFERROR(VLOOKUP(D1400, Product_Category!A:B, 2, FALSE), "Uncategorized")</f>
        <v>MCC</v>
      </c>
      <c r="O1400" s="186">
        <f t="shared" si="128"/>
        <v>1510</v>
      </c>
      <c r="P1400" s="185">
        <f t="shared" si="127"/>
        <v>135900</v>
      </c>
      <c r="Q1400" s="143">
        <v>2023</v>
      </c>
      <c r="R1400" s="143" t="str">
        <f>IFERROR(VLOOKUP(G1400,'SOURCE COMPANY'!A:B, 2, FALSE), "")</f>
        <v>EXCIPIENTS HOUSE</v>
      </c>
      <c r="S1400" s="143" t="str">
        <f>IFERROR(VLOOKUP(H1400,'CUSTOMER NAME'!A:B, 2, FALSE), "")</f>
        <v>LLOYD LABORATORIES</v>
      </c>
    </row>
    <row r="1401" spans="1:19">
      <c r="A1401" s="85" t="s">
        <v>1000</v>
      </c>
      <c r="B1401" s="85">
        <v>2000</v>
      </c>
      <c r="C1401" s="85" t="s">
        <v>7</v>
      </c>
      <c r="D1401" s="85" t="s">
        <v>792</v>
      </c>
      <c r="E1401" s="248">
        <v>2.799944</v>
      </c>
      <c r="F1401" s="85" t="s">
        <v>9</v>
      </c>
      <c r="G1401" s="85" t="s">
        <v>1001</v>
      </c>
      <c r="H1401" s="199" t="s">
        <v>1002</v>
      </c>
      <c r="I1401" s="183" t="str">
        <f t="shared" si="130"/>
        <v>September</v>
      </c>
      <c r="J1401" s="184">
        <f>IF(F1401="USD", E1401, E1401 * IFERROR(VLOOKUP(F1401, EXCHANGE_RATE!A:B, 2, FALSE), "Currency not found"))</f>
        <v>2.799944</v>
      </c>
      <c r="K1401" s="184">
        <f t="shared" si="125"/>
        <v>2.8</v>
      </c>
      <c r="L1401" s="184">
        <f>IF(C1401="MTS", B1401, B1401 * IFERROR(VLOOKUP(C1401, 'QTY_CONVERSIONS '!A:B, 2, FALSE), "Units not  found"))</f>
        <v>2</v>
      </c>
      <c r="M1401" s="185">
        <f t="shared" si="126"/>
        <v>5600</v>
      </c>
      <c r="N1401" s="143" t="str">
        <f>IFERROR(VLOOKUP(D1401, Product_Category!A:B, 2, FALSE), "Uncategorized")</f>
        <v>MCC</v>
      </c>
      <c r="O1401" s="186">
        <f t="shared" si="128"/>
        <v>2800</v>
      </c>
      <c r="P1401" s="185">
        <f t="shared" si="127"/>
        <v>5600</v>
      </c>
      <c r="Q1401" s="143">
        <v>2023</v>
      </c>
      <c r="R1401" s="143" t="str">
        <f>IFERROR(VLOOKUP(G1401,'SOURCE COMPANY'!A:B, 2, FALSE), "")</f>
        <v>EXCIPIENTS HOUSE</v>
      </c>
      <c r="S1401" s="143" t="str">
        <f>IFERROR(VLOOKUP(H1401,'CUSTOMER NAME'!A:B, 2, FALSE), "")</f>
        <v>LLOYD LABORATORIES</v>
      </c>
    </row>
    <row r="1402" spans="1:19">
      <c r="A1402" s="86" t="s">
        <v>1000</v>
      </c>
      <c r="B1402" s="86">
        <v>2000</v>
      </c>
      <c r="C1402" s="85" t="s">
        <v>7</v>
      </c>
      <c r="D1402" s="86" t="s">
        <v>792</v>
      </c>
      <c r="E1402" s="249">
        <v>2.799944</v>
      </c>
      <c r="F1402" s="85" t="s">
        <v>9</v>
      </c>
      <c r="G1402" s="85" t="s">
        <v>1001</v>
      </c>
      <c r="H1402" s="203" t="s">
        <v>1002</v>
      </c>
      <c r="I1402" s="183" t="str">
        <f t="shared" si="130"/>
        <v>September</v>
      </c>
      <c r="J1402" s="184">
        <f>IF(F1402="USD", E1402, E1402 * IFERROR(VLOOKUP(F1402, EXCHANGE_RATE!A:B, 2, FALSE), "Currency not found"))</f>
        <v>2.799944</v>
      </c>
      <c r="K1402" s="184">
        <f t="shared" si="125"/>
        <v>2.8</v>
      </c>
      <c r="L1402" s="184">
        <f>IF(C1402="MTS", B1402, B1402 * IFERROR(VLOOKUP(C1402, 'QTY_CONVERSIONS '!A:B, 2, FALSE), "Units not  found"))</f>
        <v>2</v>
      </c>
      <c r="M1402" s="185">
        <f t="shared" si="126"/>
        <v>5600</v>
      </c>
      <c r="N1402" s="143" t="str">
        <f>IFERROR(VLOOKUP(D1402, Product_Category!A:B, 2, FALSE), "Uncategorized")</f>
        <v>MCC</v>
      </c>
      <c r="O1402" s="186">
        <f t="shared" si="128"/>
        <v>2800</v>
      </c>
      <c r="P1402" s="185">
        <f t="shared" si="127"/>
        <v>5600</v>
      </c>
      <c r="Q1402" s="143">
        <v>2023</v>
      </c>
      <c r="R1402" s="143" t="str">
        <f>IFERROR(VLOOKUP(G1402,'SOURCE COMPANY'!A:B, 2, FALSE), "")</f>
        <v>EXCIPIENTS HOUSE</v>
      </c>
      <c r="S1402" s="143" t="str">
        <f>IFERROR(VLOOKUP(H1402,'CUSTOMER NAME'!A:B, 2, FALSE), "")</f>
        <v>LLOYD LABORATORIES</v>
      </c>
    </row>
    <row r="1403" spans="1:19">
      <c r="A1403" s="82" t="s">
        <v>1000</v>
      </c>
      <c r="B1403" s="82">
        <v>2000</v>
      </c>
      <c r="C1403" s="85" t="s">
        <v>7</v>
      </c>
      <c r="D1403" s="82" t="s">
        <v>680</v>
      </c>
      <c r="E1403" s="250">
        <v>2.799944</v>
      </c>
      <c r="F1403" s="85" t="s">
        <v>9</v>
      </c>
      <c r="G1403" s="85" t="s">
        <v>1001</v>
      </c>
      <c r="H1403" s="251" t="s">
        <v>1002</v>
      </c>
      <c r="I1403" s="183" t="str">
        <f t="shared" si="130"/>
        <v>September</v>
      </c>
      <c r="J1403" s="184">
        <f>IF(F1403="USD", E1403, E1403 * IFERROR(VLOOKUP(F1403, EXCHANGE_RATE!A:B, 2, FALSE), "Currency not found"))</f>
        <v>2.799944</v>
      </c>
      <c r="K1403" s="184">
        <f t="shared" si="125"/>
        <v>2.8</v>
      </c>
      <c r="L1403" s="184">
        <f>IF(C1403="MTS", B1403, B1403 * IFERROR(VLOOKUP(C1403, 'QTY_CONVERSIONS '!A:B, 2, FALSE), "Units not  found"))</f>
        <v>2</v>
      </c>
      <c r="M1403" s="185">
        <f t="shared" si="126"/>
        <v>5600</v>
      </c>
      <c r="N1403" s="143" t="str">
        <f>IFERROR(VLOOKUP(D1403, Product_Category!A:B, 2, FALSE), "Uncategorized")</f>
        <v>MCC</v>
      </c>
      <c r="O1403" s="186">
        <f t="shared" si="128"/>
        <v>2800</v>
      </c>
      <c r="P1403" s="185">
        <f t="shared" si="127"/>
        <v>5600</v>
      </c>
      <c r="Q1403" s="143">
        <v>2023</v>
      </c>
      <c r="R1403" s="143" t="str">
        <f>IFERROR(VLOOKUP(G1403,'SOURCE COMPANY'!A:B, 2, FALSE), "")</f>
        <v>EXCIPIENTS HOUSE</v>
      </c>
      <c r="S1403" s="143" t="str">
        <f>IFERROR(VLOOKUP(H1403,'CUSTOMER NAME'!A:B, 2, FALSE), "")</f>
        <v>LLOYD LABORATORIES</v>
      </c>
    </row>
    <row r="1404" spans="1:19">
      <c r="A1404" s="85" t="s">
        <v>1000</v>
      </c>
      <c r="B1404" s="85">
        <v>9500</v>
      </c>
      <c r="C1404" s="85" t="s">
        <v>7</v>
      </c>
      <c r="D1404" s="85" t="s">
        <v>680</v>
      </c>
      <c r="E1404" s="248">
        <v>2.5999479999999999</v>
      </c>
      <c r="F1404" s="85" t="s">
        <v>9</v>
      </c>
      <c r="G1404" s="85" t="s">
        <v>1001</v>
      </c>
      <c r="H1404" s="199" t="s">
        <v>1002</v>
      </c>
      <c r="I1404" s="183" t="str">
        <f t="shared" si="130"/>
        <v>September</v>
      </c>
      <c r="J1404" s="184">
        <f>IF(F1404="USD", E1404, E1404 * IFERROR(VLOOKUP(F1404, EXCHANGE_RATE!A:B, 2, FALSE), "Currency not found"))</f>
        <v>2.5999479999999999</v>
      </c>
      <c r="K1404" s="184">
        <f t="shared" si="125"/>
        <v>2.5999999999999996</v>
      </c>
      <c r="L1404" s="184">
        <f>IF(C1404="MTS", B1404, B1404 * IFERROR(VLOOKUP(C1404, 'QTY_CONVERSIONS '!A:B, 2, FALSE), "Units not  found"))</f>
        <v>9.5</v>
      </c>
      <c r="M1404" s="185">
        <f t="shared" si="126"/>
        <v>24699.999999999996</v>
      </c>
      <c r="N1404" s="143" t="str">
        <f>IFERROR(VLOOKUP(D1404, Product_Category!A:B, 2, FALSE), "Uncategorized")</f>
        <v>MCC</v>
      </c>
      <c r="O1404" s="186">
        <f t="shared" si="128"/>
        <v>2599.9999999999995</v>
      </c>
      <c r="P1404" s="185">
        <f t="shared" si="127"/>
        <v>24699.999999999996</v>
      </c>
      <c r="Q1404" s="143">
        <v>2023</v>
      </c>
      <c r="R1404" s="143" t="str">
        <f>IFERROR(VLOOKUP(G1404,'SOURCE COMPANY'!A:B, 2, FALSE), "")</f>
        <v>EXCIPIENTS HOUSE</v>
      </c>
      <c r="S1404" s="143" t="str">
        <f>IFERROR(VLOOKUP(H1404,'CUSTOMER NAME'!A:B, 2, FALSE), "")</f>
        <v>LLOYD LABORATORIES</v>
      </c>
    </row>
    <row r="1405" spans="1:19">
      <c r="A1405" s="85" t="s">
        <v>1000</v>
      </c>
      <c r="B1405" s="85">
        <v>7000</v>
      </c>
      <c r="C1405" s="85" t="s">
        <v>7</v>
      </c>
      <c r="D1405" s="85" t="s">
        <v>680</v>
      </c>
      <c r="E1405" s="248">
        <v>2.5999479999999999</v>
      </c>
      <c r="F1405" s="85" t="s">
        <v>9</v>
      </c>
      <c r="G1405" s="85" t="s">
        <v>1001</v>
      </c>
      <c r="H1405" s="199" t="s">
        <v>1002</v>
      </c>
      <c r="I1405" s="183" t="str">
        <f t="shared" si="130"/>
        <v>September</v>
      </c>
      <c r="J1405" s="184">
        <f>IF(F1405="USD", E1405, E1405 * IFERROR(VLOOKUP(F1405, EXCHANGE_RATE!A:B, 2, FALSE), "Currency not found"))</f>
        <v>2.5999479999999999</v>
      </c>
      <c r="K1405" s="184">
        <f t="shared" si="125"/>
        <v>2.5999999999999996</v>
      </c>
      <c r="L1405" s="184">
        <f>IF(C1405="MTS", B1405, B1405 * IFERROR(VLOOKUP(C1405, 'QTY_CONVERSIONS '!A:B, 2, FALSE), "Units not  found"))</f>
        <v>7</v>
      </c>
      <c r="M1405" s="185">
        <f t="shared" si="126"/>
        <v>18199.999999999996</v>
      </c>
      <c r="N1405" s="143" t="str">
        <f>IFERROR(VLOOKUP(D1405, Product_Category!A:B, 2, FALSE), "Uncategorized")</f>
        <v>MCC</v>
      </c>
      <c r="O1405" s="186">
        <f t="shared" si="128"/>
        <v>2599.9999999999995</v>
      </c>
      <c r="P1405" s="185">
        <f t="shared" si="127"/>
        <v>18199.999999999996</v>
      </c>
      <c r="Q1405" s="143">
        <v>2023</v>
      </c>
      <c r="R1405" s="143" t="str">
        <f>IFERROR(VLOOKUP(G1405,'SOURCE COMPANY'!A:B, 2, FALSE), "")</f>
        <v>EXCIPIENTS HOUSE</v>
      </c>
      <c r="S1405" s="143" t="str">
        <f>IFERROR(VLOOKUP(H1405,'CUSTOMER NAME'!A:B, 2, FALSE), "")</f>
        <v>LLOYD LABORATORIES</v>
      </c>
    </row>
    <row r="1406" spans="1:19">
      <c r="A1406" s="85" t="s">
        <v>1000</v>
      </c>
      <c r="B1406" s="85">
        <v>9500</v>
      </c>
      <c r="C1406" s="85" t="s">
        <v>7</v>
      </c>
      <c r="D1406" s="85" t="s">
        <v>680</v>
      </c>
      <c r="E1406" s="248">
        <v>2.5999479999999999</v>
      </c>
      <c r="F1406" s="85" t="s">
        <v>9</v>
      </c>
      <c r="G1406" s="85" t="s">
        <v>1001</v>
      </c>
      <c r="H1406" s="199" t="s">
        <v>1002</v>
      </c>
      <c r="I1406" s="183" t="str">
        <f t="shared" si="130"/>
        <v>September</v>
      </c>
      <c r="J1406" s="184">
        <f>IF(F1406="USD", E1406, E1406 * IFERROR(VLOOKUP(F1406, EXCHANGE_RATE!A:B, 2, FALSE), "Currency not found"))</f>
        <v>2.5999479999999999</v>
      </c>
      <c r="K1406" s="184">
        <f t="shared" si="125"/>
        <v>2.5999999999999996</v>
      </c>
      <c r="L1406" s="184">
        <f>IF(C1406="MTS", B1406, B1406 * IFERROR(VLOOKUP(C1406, 'QTY_CONVERSIONS '!A:B, 2, FALSE), "Units not  found"))</f>
        <v>9.5</v>
      </c>
      <c r="M1406" s="185">
        <f t="shared" si="126"/>
        <v>24699.999999999996</v>
      </c>
      <c r="N1406" s="143" t="str">
        <f>IFERROR(VLOOKUP(D1406, Product_Category!A:B, 2, FALSE), "Uncategorized")</f>
        <v>MCC</v>
      </c>
      <c r="O1406" s="186">
        <f t="shared" si="128"/>
        <v>2599.9999999999995</v>
      </c>
      <c r="P1406" s="185">
        <f t="shared" si="127"/>
        <v>24699.999999999996</v>
      </c>
      <c r="Q1406" s="143">
        <v>2023</v>
      </c>
      <c r="R1406" s="143" t="str">
        <f>IFERROR(VLOOKUP(G1406,'SOURCE COMPANY'!A:B, 2, FALSE), "")</f>
        <v>EXCIPIENTS HOUSE</v>
      </c>
      <c r="S1406" s="143" t="str">
        <f>IFERROR(VLOOKUP(H1406,'CUSTOMER NAME'!A:B, 2, FALSE), "")</f>
        <v>LLOYD LABORATORIES</v>
      </c>
    </row>
    <row r="1407" spans="1:19">
      <c r="A1407" s="86" t="s">
        <v>1000</v>
      </c>
      <c r="B1407" s="86">
        <v>9500</v>
      </c>
      <c r="C1407" s="85" t="s">
        <v>7</v>
      </c>
      <c r="D1407" s="86" t="s">
        <v>680</v>
      </c>
      <c r="E1407" s="249">
        <v>2.5999479999999999</v>
      </c>
      <c r="F1407" s="85" t="s">
        <v>9</v>
      </c>
      <c r="G1407" s="85" t="s">
        <v>1001</v>
      </c>
      <c r="H1407" s="203" t="s">
        <v>1002</v>
      </c>
      <c r="I1407" s="183" t="str">
        <f t="shared" si="130"/>
        <v>September</v>
      </c>
      <c r="J1407" s="184">
        <f>IF(F1407="USD", E1407, E1407 * IFERROR(VLOOKUP(F1407, EXCHANGE_RATE!A:B, 2, FALSE), "Currency not found"))</f>
        <v>2.5999479999999999</v>
      </c>
      <c r="K1407" s="184">
        <f t="shared" si="125"/>
        <v>2.5999999999999996</v>
      </c>
      <c r="L1407" s="184">
        <f>IF(C1407="MTS", B1407, B1407 * IFERROR(VLOOKUP(C1407, 'QTY_CONVERSIONS '!A:B, 2, FALSE), "Units not  found"))</f>
        <v>9.5</v>
      </c>
      <c r="M1407" s="185">
        <f t="shared" si="126"/>
        <v>24699.999999999996</v>
      </c>
      <c r="N1407" s="143" t="str">
        <f>IFERROR(VLOOKUP(D1407, Product_Category!A:B, 2, FALSE), "Uncategorized")</f>
        <v>MCC</v>
      </c>
      <c r="O1407" s="186">
        <f t="shared" si="128"/>
        <v>2599.9999999999995</v>
      </c>
      <c r="P1407" s="185">
        <f t="shared" si="127"/>
        <v>24699.999999999996</v>
      </c>
      <c r="Q1407" s="143">
        <v>2023</v>
      </c>
      <c r="R1407" s="143" t="str">
        <f>IFERROR(VLOOKUP(G1407,'SOURCE COMPANY'!A:B, 2, FALSE), "")</f>
        <v>EXCIPIENTS HOUSE</v>
      </c>
      <c r="S1407" s="143" t="str">
        <f>IFERROR(VLOOKUP(H1407,'CUSTOMER NAME'!A:B, 2, FALSE), "")</f>
        <v>LLOYD LABORATORIES</v>
      </c>
    </row>
    <row r="1408" spans="1:19">
      <c r="A1408" s="85" t="s">
        <v>1000</v>
      </c>
      <c r="B1408" s="85">
        <v>7000</v>
      </c>
      <c r="C1408" s="85" t="s">
        <v>7</v>
      </c>
      <c r="D1408" s="85" t="s">
        <v>601</v>
      </c>
      <c r="E1408" s="248">
        <v>2.5999479999999999</v>
      </c>
      <c r="F1408" s="85" t="s">
        <v>9</v>
      </c>
      <c r="G1408" s="85" t="s">
        <v>1001</v>
      </c>
      <c r="H1408" s="199" t="s">
        <v>1002</v>
      </c>
      <c r="I1408" s="183" t="str">
        <f t="shared" si="130"/>
        <v>September</v>
      </c>
      <c r="J1408" s="184">
        <f>IF(F1408="USD", E1408, E1408 * IFERROR(VLOOKUP(F1408, EXCHANGE_RATE!A:B, 2, FALSE), "Currency not found"))</f>
        <v>2.5999479999999999</v>
      </c>
      <c r="K1408" s="184">
        <f t="shared" si="125"/>
        <v>2.5999999999999996</v>
      </c>
      <c r="L1408" s="184">
        <f>IF(C1408="MTS", B1408, B1408 * IFERROR(VLOOKUP(C1408, 'QTY_CONVERSIONS '!A:B, 2, FALSE), "Units not  found"))</f>
        <v>7</v>
      </c>
      <c r="M1408" s="185">
        <f t="shared" si="126"/>
        <v>18199.999999999996</v>
      </c>
      <c r="N1408" s="143" t="str">
        <f>IFERROR(VLOOKUP(D1408, Product_Category!A:B, 2, FALSE), "Uncategorized")</f>
        <v>SSG</v>
      </c>
      <c r="O1408" s="186">
        <f t="shared" si="128"/>
        <v>2599.9999999999995</v>
      </c>
      <c r="P1408" s="185">
        <f t="shared" si="127"/>
        <v>18199.999999999996</v>
      </c>
      <c r="Q1408" s="143">
        <v>2023</v>
      </c>
      <c r="R1408" s="143" t="str">
        <f>IFERROR(VLOOKUP(G1408,'SOURCE COMPANY'!A:B, 2, FALSE), "")</f>
        <v>EXCIPIENTS HOUSE</v>
      </c>
      <c r="S1408" s="143" t="str">
        <f>IFERROR(VLOOKUP(H1408,'CUSTOMER NAME'!A:B, 2, FALSE), "")</f>
        <v>LLOYD LABORATORIES</v>
      </c>
    </row>
    <row r="1409" spans="1:19">
      <c r="A1409" s="85" t="s">
        <v>1000</v>
      </c>
      <c r="B1409" s="85">
        <v>10000</v>
      </c>
      <c r="C1409" s="85" t="s">
        <v>7</v>
      </c>
      <c r="D1409" s="85" t="s">
        <v>601</v>
      </c>
      <c r="E1409" s="248">
        <v>2.5999479999999999</v>
      </c>
      <c r="F1409" s="85" t="s">
        <v>9</v>
      </c>
      <c r="G1409" s="85" t="s">
        <v>1001</v>
      </c>
      <c r="H1409" s="199" t="s">
        <v>1002</v>
      </c>
      <c r="I1409" s="183" t="str">
        <f t="shared" si="130"/>
        <v>September</v>
      </c>
      <c r="J1409" s="184">
        <f>IF(F1409="USD", E1409, E1409 * IFERROR(VLOOKUP(F1409, EXCHANGE_RATE!A:B, 2, FALSE), "Currency not found"))</f>
        <v>2.5999479999999999</v>
      </c>
      <c r="K1409" s="184">
        <f t="shared" si="125"/>
        <v>2.5999999999999996</v>
      </c>
      <c r="L1409" s="184">
        <f>IF(C1409="MTS", B1409, B1409 * IFERROR(VLOOKUP(C1409, 'QTY_CONVERSIONS '!A:B, 2, FALSE), "Units not  found"))</f>
        <v>10</v>
      </c>
      <c r="M1409" s="185">
        <f t="shared" si="126"/>
        <v>25999.999999999996</v>
      </c>
      <c r="N1409" s="143" t="str">
        <f>IFERROR(VLOOKUP(D1409, Product_Category!A:B, 2, FALSE), "Uncategorized")</f>
        <v>SSG</v>
      </c>
      <c r="O1409" s="186">
        <f t="shared" si="128"/>
        <v>2599.9999999999995</v>
      </c>
      <c r="P1409" s="185">
        <f t="shared" si="127"/>
        <v>25999.999999999996</v>
      </c>
      <c r="Q1409" s="143">
        <v>2023</v>
      </c>
      <c r="R1409" s="143" t="str">
        <f>IFERROR(VLOOKUP(G1409,'SOURCE COMPANY'!A:B, 2, FALSE), "")</f>
        <v>EXCIPIENTS HOUSE</v>
      </c>
      <c r="S1409" s="143" t="str">
        <f>IFERROR(VLOOKUP(H1409,'CUSTOMER NAME'!A:B, 2, FALSE), "")</f>
        <v>LLOYD LABORATORIES</v>
      </c>
    </row>
    <row r="1410" spans="1:19">
      <c r="A1410" s="86" t="s">
        <v>1000</v>
      </c>
      <c r="B1410" s="86">
        <v>10000</v>
      </c>
      <c r="C1410" s="85" t="s">
        <v>7</v>
      </c>
      <c r="D1410" s="86" t="s">
        <v>601</v>
      </c>
      <c r="E1410" s="249">
        <v>2.5999479999999999</v>
      </c>
      <c r="F1410" s="85" t="s">
        <v>9</v>
      </c>
      <c r="G1410" s="85" t="s">
        <v>1001</v>
      </c>
      <c r="H1410" s="203" t="s">
        <v>1002</v>
      </c>
      <c r="I1410" s="183" t="str">
        <f t="shared" si="130"/>
        <v>September</v>
      </c>
      <c r="J1410" s="184">
        <f>IF(F1410="USD", E1410, E1410 * IFERROR(VLOOKUP(F1410, EXCHANGE_RATE!A:B, 2, FALSE), "Currency not found"))</f>
        <v>2.5999479999999999</v>
      </c>
      <c r="K1410" s="184">
        <f t="shared" ref="K1410:K1473" si="131">ROUNDUP(J1410,2)</f>
        <v>2.5999999999999996</v>
      </c>
      <c r="L1410" s="184">
        <f>IF(C1410="MTS", B1410, B1410 * IFERROR(VLOOKUP(C1410, 'QTY_CONVERSIONS '!A:B, 2, FALSE), "Units not  found"))</f>
        <v>10</v>
      </c>
      <c r="M1410" s="185">
        <f t="shared" ref="M1410:M1473" si="132">B1410*K1410</f>
        <v>25999.999999999996</v>
      </c>
      <c r="N1410" s="143" t="str">
        <f>IFERROR(VLOOKUP(D1410, Product_Category!A:B, 2, FALSE), "Uncategorized")</f>
        <v>SSG</v>
      </c>
      <c r="O1410" s="186">
        <f t="shared" si="128"/>
        <v>2599.9999999999995</v>
      </c>
      <c r="P1410" s="185">
        <f t="shared" ref="P1410:P1473" si="133">L1410*O1410</f>
        <v>25999.999999999996</v>
      </c>
      <c r="Q1410" s="143">
        <v>2023</v>
      </c>
      <c r="R1410" s="143" t="str">
        <f>IFERROR(VLOOKUP(G1410,'SOURCE COMPANY'!A:B, 2, FALSE), "")</f>
        <v>EXCIPIENTS HOUSE</v>
      </c>
      <c r="S1410" s="143" t="str">
        <f>IFERROR(VLOOKUP(H1410,'CUSTOMER NAME'!A:B, 2, FALSE), "")</f>
        <v>LLOYD LABORATORIES</v>
      </c>
    </row>
    <row r="1411" spans="1:19">
      <c r="A1411" s="192" t="s">
        <v>1000</v>
      </c>
      <c r="B1411" s="192">
        <v>10000</v>
      </c>
      <c r="C1411" s="192" t="s">
        <v>7</v>
      </c>
      <c r="D1411" s="192" t="s">
        <v>1359</v>
      </c>
      <c r="E1411" s="192">
        <v>2.5</v>
      </c>
      <c r="F1411" s="192" t="s">
        <v>9</v>
      </c>
      <c r="G1411" s="85" t="s">
        <v>1001</v>
      </c>
      <c r="H1411" s="134" t="s">
        <v>2828</v>
      </c>
      <c r="I1411" s="187" t="s">
        <v>2670</v>
      </c>
      <c r="J1411" s="184">
        <f>IF(F1411="USD", E1411, E1411 * IFERROR(VLOOKUP(F1411, EXCHANGE_RATE!A:B, 2, FALSE), "Currency not found"))</f>
        <v>2.5</v>
      </c>
      <c r="K1411" s="184">
        <f t="shared" si="131"/>
        <v>2.5</v>
      </c>
      <c r="L1411" s="184">
        <f>IF(C1411="MTS", B1411, B1411 * IFERROR(VLOOKUP(C1411, 'QTY_CONVERSIONS '!A:B, 2, FALSE), "Units not  found"))</f>
        <v>10</v>
      </c>
      <c r="M1411" s="185">
        <f t="shared" si="132"/>
        <v>25000</v>
      </c>
      <c r="N1411" s="143" t="str">
        <f>IFERROR(VLOOKUP(D1411, Product_Category!A:B, 2, FALSE), "Uncategorized")</f>
        <v>SSG</v>
      </c>
      <c r="O1411" s="186">
        <f t="shared" ref="O1411:O1474" si="134">K1411*1000</f>
        <v>2500</v>
      </c>
      <c r="P1411" s="185">
        <f t="shared" si="133"/>
        <v>25000</v>
      </c>
      <c r="Q1411" s="143">
        <v>2023</v>
      </c>
      <c r="R1411" s="143" t="str">
        <f>IFERROR(VLOOKUP(G1411,'SOURCE COMPANY'!A:B, 2, FALSE), "")</f>
        <v>EXCIPIENTS HOUSE</v>
      </c>
      <c r="S1411" s="143" t="str">
        <f>IFERROR(VLOOKUP(H1411,'CUSTOMER NAME'!A:B, 2, FALSE), "")</f>
        <v>LLOYD LABS</v>
      </c>
    </row>
    <row r="1412" spans="1:19">
      <c r="A1412" s="192" t="s">
        <v>1000</v>
      </c>
      <c r="B1412" s="192">
        <v>1000</v>
      </c>
      <c r="C1412" s="192" t="s">
        <v>7</v>
      </c>
      <c r="D1412" s="192" t="s">
        <v>2830</v>
      </c>
      <c r="E1412" s="192">
        <v>2.7</v>
      </c>
      <c r="F1412" s="192" t="s">
        <v>9</v>
      </c>
      <c r="G1412" s="85" t="s">
        <v>1001</v>
      </c>
      <c r="H1412" s="134" t="s">
        <v>2828</v>
      </c>
      <c r="I1412" s="187" t="s">
        <v>2670</v>
      </c>
      <c r="J1412" s="184">
        <f>IF(F1412="USD", E1412, E1412 * IFERROR(VLOOKUP(F1412, EXCHANGE_RATE!A:B, 2, FALSE), "Currency not found"))</f>
        <v>2.7</v>
      </c>
      <c r="K1412" s="184">
        <f t="shared" si="131"/>
        <v>2.7</v>
      </c>
      <c r="L1412" s="184">
        <f>IF(C1412="MTS", B1412, B1412 * IFERROR(VLOOKUP(C1412, 'QTY_CONVERSIONS '!A:B, 2, FALSE), "Units not  found"))</f>
        <v>1</v>
      </c>
      <c r="M1412" s="185">
        <f t="shared" si="132"/>
        <v>2700</v>
      </c>
      <c r="N1412" s="143" t="str">
        <f>IFERROR(VLOOKUP(D1412, Product_Category!A:B, 2, FALSE), "Uncategorized")</f>
        <v>MCC</v>
      </c>
      <c r="O1412" s="186">
        <f t="shared" si="134"/>
        <v>2700</v>
      </c>
      <c r="P1412" s="185">
        <f t="shared" si="133"/>
        <v>2700</v>
      </c>
      <c r="Q1412" s="143">
        <v>2023</v>
      </c>
      <c r="R1412" s="143" t="str">
        <f>IFERROR(VLOOKUP(G1412,'SOURCE COMPANY'!A:B, 2, FALSE), "")</f>
        <v>EXCIPIENTS HOUSE</v>
      </c>
      <c r="S1412" s="143" t="str">
        <f>IFERROR(VLOOKUP(H1412,'CUSTOMER NAME'!A:B, 2, FALSE), "")</f>
        <v>LLOYD LABS</v>
      </c>
    </row>
    <row r="1413" spans="1:19">
      <c r="A1413" s="192" t="s">
        <v>1000</v>
      </c>
      <c r="B1413" s="192">
        <v>10000</v>
      </c>
      <c r="C1413" s="192" t="s">
        <v>7</v>
      </c>
      <c r="D1413" s="192" t="s">
        <v>2831</v>
      </c>
      <c r="E1413" s="192">
        <v>2.6</v>
      </c>
      <c r="F1413" s="192" t="s">
        <v>9</v>
      </c>
      <c r="G1413" s="85" t="s">
        <v>1001</v>
      </c>
      <c r="H1413" s="134" t="s">
        <v>2828</v>
      </c>
      <c r="I1413" s="187" t="s">
        <v>2670</v>
      </c>
      <c r="J1413" s="184">
        <f>IF(F1413="USD", E1413, E1413 * IFERROR(VLOOKUP(F1413, EXCHANGE_RATE!A:B, 2, FALSE), "Currency not found"))</f>
        <v>2.6</v>
      </c>
      <c r="K1413" s="184">
        <f t="shared" si="131"/>
        <v>2.6</v>
      </c>
      <c r="L1413" s="184">
        <f>IF(C1413="MTS", B1413, B1413 * IFERROR(VLOOKUP(C1413, 'QTY_CONVERSIONS '!A:B, 2, FALSE), "Units not  found"))</f>
        <v>10</v>
      </c>
      <c r="M1413" s="185">
        <f t="shared" si="132"/>
        <v>26000</v>
      </c>
      <c r="N1413" s="143" t="str">
        <f>IFERROR(VLOOKUP(D1413, Product_Category!A:B, 2, FALSE), "Uncategorized")</f>
        <v>MCC</v>
      </c>
      <c r="O1413" s="186">
        <f t="shared" si="134"/>
        <v>2600</v>
      </c>
      <c r="P1413" s="185">
        <f t="shared" si="133"/>
        <v>26000</v>
      </c>
      <c r="Q1413" s="143">
        <v>2023</v>
      </c>
      <c r="R1413" s="143" t="str">
        <f>IFERROR(VLOOKUP(G1413,'SOURCE COMPANY'!A:B, 2, FALSE), "")</f>
        <v>EXCIPIENTS HOUSE</v>
      </c>
      <c r="S1413" s="143" t="str">
        <f>IFERROR(VLOOKUP(H1413,'CUSTOMER NAME'!A:B, 2, FALSE), "")</f>
        <v>LLOYD LABS</v>
      </c>
    </row>
    <row r="1414" spans="1:19">
      <c r="A1414" s="87" t="s">
        <v>929</v>
      </c>
      <c r="B1414" s="21">
        <v>400</v>
      </c>
      <c r="C1414" s="87" t="s">
        <v>7</v>
      </c>
      <c r="D1414" s="87" t="s">
        <v>564</v>
      </c>
      <c r="E1414" s="41">
        <v>207.084</v>
      </c>
      <c r="F1414" s="87" t="s">
        <v>1730</v>
      </c>
      <c r="G1414" s="85" t="s">
        <v>679</v>
      </c>
      <c r="H1414" s="198" t="s">
        <v>966</v>
      </c>
      <c r="I1414" s="183" t="str">
        <f>I1413</f>
        <v>August</v>
      </c>
      <c r="J1414" s="184">
        <f>IF(F1414="USD", E1414, E1414 * IFERROR(VLOOKUP(F1414, EXCHANGE_RATE!A:B, 2, FALSE), "Currency not found"))</f>
        <v>2.4850080000000001</v>
      </c>
      <c r="K1414" s="184">
        <f t="shared" si="131"/>
        <v>2.4899999999999998</v>
      </c>
      <c r="L1414" s="184">
        <f>IF(C1414="MTS", B1414, B1414 * IFERROR(VLOOKUP(C1414, 'QTY_CONVERSIONS '!A:B, 2, FALSE), "Units not  found"))</f>
        <v>0.4</v>
      </c>
      <c r="M1414" s="185">
        <f t="shared" si="132"/>
        <v>995.99999999999989</v>
      </c>
      <c r="N1414" s="143" t="str">
        <f>IFERROR(VLOOKUP(D1414, Product_Category!A:B, 2, FALSE), "Uncategorized")</f>
        <v>CROSCARMELLOSE SODIUM</v>
      </c>
      <c r="O1414" s="186">
        <f t="shared" si="134"/>
        <v>2489.9999999999995</v>
      </c>
      <c r="P1414" s="185">
        <f t="shared" si="133"/>
        <v>995.99999999999989</v>
      </c>
      <c r="Q1414" s="143">
        <v>2023</v>
      </c>
      <c r="R1414" s="143" t="str">
        <f>IFERROR(VLOOKUP(G1414,'SOURCE COMPANY'!A:B, 2, FALSE), "")</f>
        <v>Alenit Chemicals</v>
      </c>
      <c r="S1414" s="143" t="str">
        <f>IFERROR(VLOOKUP(H1414,'CUSTOMER NAME'!A:B, 2, FALSE), "")</f>
        <v>LOMUS PHARMA</v>
      </c>
    </row>
    <row r="1415" spans="1:19">
      <c r="A1415" s="87" t="s">
        <v>929</v>
      </c>
      <c r="B1415" s="189">
        <v>400</v>
      </c>
      <c r="C1415" s="87" t="s">
        <v>7</v>
      </c>
      <c r="D1415" s="87" t="s">
        <v>564</v>
      </c>
      <c r="E1415" s="195">
        <v>207.084</v>
      </c>
      <c r="F1415" s="87" t="s">
        <v>1730</v>
      </c>
      <c r="G1415" s="85" t="s">
        <v>679</v>
      </c>
      <c r="H1415" s="198" t="s">
        <v>966</v>
      </c>
      <c r="I1415" s="183" t="str">
        <f>I1414</f>
        <v>August</v>
      </c>
      <c r="J1415" s="184">
        <f>IF(F1415="USD", E1415, E1415 * IFERROR(VLOOKUP(F1415, EXCHANGE_RATE!A:B, 2, FALSE), "Currency not found"))</f>
        <v>2.4850080000000001</v>
      </c>
      <c r="K1415" s="184">
        <f t="shared" si="131"/>
        <v>2.4899999999999998</v>
      </c>
      <c r="L1415" s="184">
        <f>IF(C1415="MTS", B1415, B1415 * IFERROR(VLOOKUP(C1415, 'QTY_CONVERSIONS '!A:B, 2, FALSE), "Units not  found"))</f>
        <v>0.4</v>
      </c>
      <c r="M1415" s="185">
        <f t="shared" si="132"/>
        <v>995.99999999999989</v>
      </c>
      <c r="N1415" s="143" t="str">
        <f>IFERROR(VLOOKUP(D1415, Product_Category!A:B, 2, FALSE), "Uncategorized")</f>
        <v>CROSCARMELLOSE SODIUM</v>
      </c>
      <c r="O1415" s="186">
        <f t="shared" si="134"/>
        <v>2489.9999999999995</v>
      </c>
      <c r="P1415" s="185">
        <f t="shared" si="133"/>
        <v>995.99999999999989</v>
      </c>
      <c r="Q1415" s="143">
        <v>2023</v>
      </c>
      <c r="R1415" s="143" t="str">
        <f>IFERROR(VLOOKUP(G1415,'SOURCE COMPANY'!A:B, 2, FALSE), "")</f>
        <v>Alenit Chemicals</v>
      </c>
      <c r="S1415" s="143" t="str">
        <f>IFERROR(VLOOKUP(H1415,'CUSTOMER NAME'!A:B, 2, FALSE), "")</f>
        <v>LOMUS PHARMA</v>
      </c>
    </row>
    <row r="1416" spans="1:19">
      <c r="A1416" s="191" t="s">
        <v>929</v>
      </c>
      <c r="B1416" s="191">
        <v>25</v>
      </c>
      <c r="C1416" s="191" t="s">
        <v>7</v>
      </c>
      <c r="D1416" s="191" t="s">
        <v>3014</v>
      </c>
      <c r="E1416" s="191">
        <v>3.84</v>
      </c>
      <c r="F1416" s="191" t="s">
        <v>9</v>
      </c>
      <c r="G1416" s="85" t="s">
        <v>679</v>
      </c>
      <c r="H1416" s="121" t="s">
        <v>966</v>
      </c>
      <c r="I1416" s="187" t="s">
        <v>3389</v>
      </c>
      <c r="J1416" s="184">
        <f>IF(F1416="USD", E1416, E1416 * IFERROR(VLOOKUP(F1416, EXCHANGE_RATE!A:B, 2, FALSE), "Currency not found"))</f>
        <v>3.84</v>
      </c>
      <c r="K1416" s="184">
        <f t="shared" si="131"/>
        <v>3.84</v>
      </c>
      <c r="L1416" s="184">
        <f>IF(C1416="MTS", B1416, B1416 * IFERROR(VLOOKUP(C1416, 'QTY_CONVERSIONS '!A:B, 2, FALSE), "Units not  found"))</f>
        <v>2.5000000000000001E-2</v>
      </c>
      <c r="M1416" s="185">
        <f t="shared" si="132"/>
        <v>96</v>
      </c>
      <c r="N1416" s="143" t="str">
        <f>IFERROR(VLOOKUP(D1416, Product_Category!A:B, 2, FALSE), "Uncategorized")</f>
        <v>CMC</v>
      </c>
      <c r="O1416" s="186">
        <f t="shared" si="134"/>
        <v>3840</v>
      </c>
      <c r="P1416" s="185">
        <f t="shared" si="133"/>
        <v>96</v>
      </c>
      <c r="Q1416" s="143">
        <v>2023</v>
      </c>
      <c r="R1416" s="143" t="str">
        <f>IFERROR(VLOOKUP(G1416,'SOURCE COMPANY'!A:B, 2, FALSE), "")</f>
        <v>Alenit Chemicals</v>
      </c>
      <c r="S1416" s="143" t="str">
        <f>IFERROR(VLOOKUP(H1416,'CUSTOMER NAME'!A:B, 2, FALSE), "")</f>
        <v>LOMUS PHARMA</v>
      </c>
    </row>
    <row r="1417" spans="1:19">
      <c r="A1417" s="191" t="s">
        <v>929</v>
      </c>
      <c r="B1417" s="191">
        <v>700</v>
      </c>
      <c r="C1417" s="191" t="s">
        <v>7</v>
      </c>
      <c r="D1417" s="191" t="s">
        <v>910</v>
      </c>
      <c r="E1417" s="191">
        <v>1.9</v>
      </c>
      <c r="F1417" s="191" t="s">
        <v>9</v>
      </c>
      <c r="G1417" s="85" t="s">
        <v>679</v>
      </c>
      <c r="H1417" s="121" t="s">
        <v>966</v>
      </c>
      <c r="I1417" s="187" t="s">
        <v>3034</v>
      </c>
      <c r="J1417" s="184">
        <f>IF(F1417="USD", E1417, E1417 * IFERROR(VLOOKUP(F1417, EXCHANGE_RATE!A:B, 2, FALSE), "Currency not found"))</f>
        <v>1.9</v>
      </c>
      <c r="K1417" s="184">
        <f t="shared" si="131"/>
        <v>1.9</v>
      </c>
      <c r="L1417" s="184">
        <f>IF(C1417="MTS", B1417, B1417 * IFERROR(VLOOKUP(C1417, 'QTY_CONVERSIONS '!A:B, 2, FALSE), "Units not  found"))</f>
        <v>0.70000000000000007</v>
      </c>
      <c r="M1417" s="185">
        <f t="shared" si="132"/>
        <v>1330</v>
      </c>
      <c r="N1417" s="143" t="str">
        <f>IFERROR(VLOOKUP(D1417, Product_Category!A:B, 2, FALSE), "Uncategorized")</f>
        <v>MAGNESIUM STEARATE</v>
      </c>
      <c r="O1417" s="186">
        <f t="shared" si="134"/>
        <v>1900</v>
      </c>
      <c r="P1417" s="185">
        <f t="shared" si="133"/>
        <v>1330.0000000000002</v>
      </c>
      <c r="Q1417" s="143">
        <v>2023</v>
      </c>
      <c r="R1417" s="143" t="str">
        <f>IFERROR(VLOOKUP(G1417,'SOURCE COMPANY'!A:B, 2, FALSE), "")</f>
        <v>Alenit Chemicals</v>
      </c>
      <c r="S1417" s="143" t="str">
        <f>IFERROR(VLOOKUP(H1417,'CUSTOMER NAME'!A:B, 2, FALSE), "")</f>
        <v>LOMUS PHARMA</v>
      </c>
    </row>
    <row r="1418" spans="1:19">
      <c r="A1418" s="191" t="s">
        <v>929</v>
      </c>
      <c r="B1418" s="191">
        <v>300</v>
      </c>
      <c r="C1418" s="191" t="s">
        <v>7</v>
      </c>
      <c r="D1418" s="191" t="s">
        <v>657</v>
      </c>
      <c r="E1418" s="191">
        <v>1.95</v>
      </c>
      <c r="F1418" s="191" t="s">
        <v>9</v>
      </c>
      <c r="G1418" s="85" t="s">
        <v>679</v>
      </c>
      <c r="H1418" s="121" t="s">
        <v>966</v>
      </c>
      <c r="I1418" s="187" t="s">
        <v>3034</v>
      </c>
      <c r="J1418" s="184">
        <f>IF(F1418="USD", E1418, E1418 * IFERROR(VLOOKUP(F1418, EXCHANGE_RATE!A:B, 2, FALSE), "Currency not found"))</f>
        <v>1.95</v>
      </c>
      <c r="K1418" s="184">
        <f t="shared" si="131"/>
        <v>1.95</v>
      </c>
      <c r="L1418" s="184">
        <f>IF(C1418="MTS", B1418, B1418 * IFERROR(VLOOKUP(C1418, 'QTY_CONVERSIONS '!A:B, 2, FALSE), "Units not  found"))</f>
        <v>0.3</v>
      </c>
      <c r="M1418" s="185">
        <f t="shared" si="132"/>
        <v>585</v>
      </c>
      <c r="N1418" s="143" t="str">
        <f>IFERROR(VLOOKUP(D1418, Product_Category!A:B, 2, FALSE), "Uncategorized")</f>
        <v>SSG</v>
      </c>
      <c r="O1418" s="186">
        <f t="shared" si="134"/>
        <v>1950</v>
      </c>
      <c r="P1418" s="185">
        <f t="shared" si="133"/>
        <v>585</v>
      </c>
      <c r="Q1418" s="143">
        <v>2023</v>
      </c>
      <c r="R1418" s="143" t="str">
        <f>IFERROR(VLOOKUP(G1418,'SOURCE COMPANY'!A:B, 2, FALSE), "")</f>
        <v>Alenit Chemicals</v>
      </c>
      <c r="S1418" s="143" t="str">
        <f>IFERROR(VLOOKUP(H1418,'CUSTOMER NAME'!A:B, 2, FALSE), "")</f>
        <v>LOMUS PHARMA</v>
      </c>
    </row>
    <row r="1419" spans="1:19">
      <c r="A1419" s="191" t="s">
        <v>929</v>
      </c>
      <c r="B1419" s="191">
        <v>400</v>
      </c>
      <c r="C1419" s="191" t="s">
        <v>7</v>
      </c>
      <c r="D1419" s="191" t="s">
        <v>657</v>
      </c>
      <c r="E1419" s="191">
        <v>1.98</v>
      </c>
      <c r="F1419" s="191" t="s">
        <v>9</v>
      </c>
      <c r="G1419" s="85" t="s">
        <v>679</v>
      </c>
      <c r="H1419" s="121" t="s">
        <v>966</v>
      </c>
      <c r="I1419" s="187" t="s">
        <v>3034</v>
      </c>
      <c r="J1419" s="184">
        <f>IF(F1419="USD", E1419, E1419 * IFERROR(VLOOKUP(F1419, EXCHANGE_RATE!A:B, 2, FALSE), "Currency not found"))</f>
        <v>1.98</v>
      </c>
      <c r="K1419" s="184">
        <f t="shared" si="131"/>
        <v>1.98</v>
      </c>
      <c r="L1419" s="184">
        <f>IF(C1419="MTS", B1419, B1419 * IFERROR(VLOOKUP(C1419, 'QTY_CONVERSIONS '!A:B, 2, FALSE), "Units not  found"))</f>
        <v>0.4</v>
      </c>
      <c r="M1419" s="185">
        <f t="shared" si="132"/>
        <v>792</v>
      </c>
      <c r="N1419" s="143" t="str">
        <f>IFERROR(VLOOKUP(D1419, Product_Category!A:B, 2, FALSE), "Uncategorized")</f>
        <v>SSG</v>
      </c>
      <c r="O1419" s="186">
        <f t="shared" si="134"/>
        <v>1980</v>
      </c>
      <c r="P1419" s="185">
        <f t="shared" si="133"/>
        <v>792</v>
      </c>
      <c r="Q1419" s="143">
        <v>2023</v>
      </c>
      <c r="R1419" s="143" t="str">
        <f>IFERROR(VLOOKUP(G1419,'SOURCE COMPANY'!A:B, 2, FALSE), "")</f>
        <v>Alenit Chemicals</v>
      </c>
      <c r="S1419" s="143" t="str">
        <f>IFERROR(VLOOKUP(H1419,'CUSTOMER NAME'!A:B, 2, FALSE), "")</f>
        <v>LOMUS PHARMA</v>
      </c>
    </row>
    <row r="1420" spans="1:19">
      <c r="A1420" s="192" t="s">
        <v>929</v>
      </c>
      <c r="B1420" s="192">
        <v>475</v>
      </c>
      <c r="C1420" s="192" t="s">
        <v>7</v>
      </c>
      <c r="D1420" s="192" t="s">
        <v>3048</v>
      </c>
      <c r="E1420" s="192">
        <v>3.1</v>
      </c>
      <c r="F1420" s="192" t="s">
        <v>9</v>
      </c>
      <c r="G1420" s="85" t="s">
        <v>696</v>
      </c>
      <c r="H1420" s="134" t="s">
        <v>966</v>
      </c>
      <c r="I1420" s="187" t="s">
        <v>3658</v>
      </c>
      <c r="J1420" s="184">
        <f>IF(F1420="USD", E1420, E1420 * IFERROR(VLOOKUP(F1420, EXCHANGE_RATE!A:B, 2, FALSE), "Currency not found"))</f>
        <v>3.1</v>
      </c>
      <c r="K1420" s="184">
        <f t="shared" si="131"/>
        <v>3.1</v>
      </c>
      <c r="L1420" s="184">
        <f>IF(C1420="MTS", B1420, B1420 * IFERROR(VLOOKUP(C1420, 'QTY_CONVERSIONS '!A:B, 2, FALSE), "Units not  found"))</f>
        <v>0.47500000000000003</v>
      </c>
      <c r="M1420" s="185">
        <f t="shared" si="132"/>
        <v>1472.5</v>
      </c>
      <c r="N1420" s="143" t="str">
        <f>IFERROR(VLOOKUP(D1420, Product_Category!A:B, 2, FALSE), "Uncategorized")</f>
        <v>CROSCARMELLOSE SODIUM</v>
      </c>
      <c r="O1420" s="186">
        <f t="shared" si="134"/>
        <v>3100</v>
      </c>
      <c r="P1420" s="185">
        <f t="shared" si="133"/>
        <v>1472.5</v>
      </c>
      <c r="Q1420" s="143">
        <v>2023</v>
      </c>
      <c r="R1420" s="143" t="str">
        <f>IFERROR(VLOOKUP(G1420,'SOURCE COMPANY'!A:B, 2, FALSE), "")</f>
        <v>Devaya Enterprises</v>
      </c>
      <c r="S1420" s="143" t="str">
        <f>IFERROR(VLOOKUP(H1420,'CUSTOMER NAME'!A:B, 2, FALSE), "")</f>
        <v>LOMUS PHARMA</v>
      </c>
    </row>
    <row r="1421" spans="1:19">
      <c r="A1421" s="191" t="s">
        <v>929</v>
      </c>
      <c r="B1421" s="191">
        <v>125</v>
      </c>
      <c r="C1421" s="191" t="s">
        <v>7</v>
      </c>
      <c r="D1421" s="191" t="s">
        <v>3048</v>
      </c>
      <c r="E1421" s="191">
        <v>3.17</v>
      </c>
      <c r="F1421" s="191" t="s">
        <v>9</v>
      </c>
      <c r="G1421" s="87" t="s">
        <v>652</v>
      </c>
      <c r="H1421" s="121" t="s">
        <v>966</v>
      </c>
      <c r="I1421" s="187" t="s">
        <v>3389</v>
      </c>
      <c r="J1421" s="184">
        <f>IF(F1421="USD", E1421, E1421 * IFERROR(VLOOKUP(F1421, EXCHANGE_RATE!A:B, 2, FALSE), "Currency not found"))</f>
        <v>3.17</v>
      </c>
      <c r="K1421" s="184">
        <f t="shared" si="131"/>
        <v>3.17</v>
      </c>
      <c r="L1421" s="184">
        <f>IF(C1421="MTS", B1421, B1421 * IFERROR(VLOOKUP(C1421, 'QTY_CONVERSIONS '!A:B, 2, FALSE), "Units not  found"))</f>
        <v>0.125</v>
      </c>
      <c r="M1421" s="185">
        <f t="shared" si="132"/>
        <v>396.25</v>
      </c>
      <c r="N1421" s="143" t="str">
        <f>IFERROR(VLOOKUP(D1421, Product_Category!A:B, 2, FALSE), "Uncategorized")</f>
        <v>CROSCARMELLOSE SODIUM</v>
      </c>
      <c r="O1421" s="186">
        <f t="shared" si="134"/>
        <v>3170</v>
      </c>
      <c r="P1421" s="185">
        <f t="shared" si="133"/>
        <v>396.25</v>
      </c>
      <c r="Q1421" s="143">
        <v>2023</v>
      </c>
      <c r="R1421" s="143" t="str">
        <f>IFERROR(VLOOKUP(G1421,'SOURCE COMPANY'!A:B, 2, FALSE), "")</f>
        <v>JAYANA PHARMA</v>
      </c>
      <c r="S1421" s="143" t="str">
        <f>IFERROR(VLOOKUP(H1421,'CUSTOMER NAME'!A:B, 2, FALSE), "")</f>
        <v>LOMUS PHARMA</v>
      </c>
    </row>
    <row r="1422" spans="1:19">
      <c r="A1422" s="191" t="s">
        <v>929</v>
      </c>
      <c r="B1422" s="191">
        <v>500</v>
      </c>
      <c r="C1422" s="191" t="s">
        <v>7</v>
      </c>
      <c r="D1422" s="191" t="s">
        <v>3048</v>
      </c>
      <c r="E1422" s="191">
        <v>2.77</v>
      </c>
      <c r="F1422" s="191" t="s">
        <v>9</v>
      </c>
      <c r="G1422" s="87" t="s">
        <v>652</v>
      </c>
      <c r="H1422" s="121" t="s">
        <v>966</v>
      </c>
      <c r="I1422" s="187" t="s">
        <v>3034</v>
      </c>
      <c r="J1422" s="184">
        <f>IF(F1422="USD", E1422, E1422 * IFERROR(VLOOKUP(F1422, EXCHANGE_RATE!A:B, 2, FALSE), "Currency not found"))</f>
        <v>2.77</v>
      </c>
      <c r="K1422" s="184">
        <f t="shared" si="131"/>
        <v>2.77</v>
      </c>
      <c r="L1422" s="184">
        <f>IF(C1422="MTS", B1422, B1422 * IFERROR(VLOOKUP(C1422, 'QTY_CONVERSIONS '!A:B, 2, FALSE), "Units not  found"))</f>
        <v>0.5</v>
      </c>
      <c r="M1422" s="185">
        <f t="shared" si="132"/>
        <v>1385</v>
      </c>
      <c r="N1422" s="143" t="str">
        <f>IFERROR(VLOOKUP(D1422, Product_Category!A:B, 2, FALSE), "Uncategorized")</f>
        <v>CROSCARMELLOSE SODIUM</v>
      </c>
      <c r="O1422" s="186">
        <f t="shared" si="134"/>
        <v>2770</v>
      </c>
      <c r="P1422" s="185">
        <f t="shared" si="133"/>
        <v>1385</v>
      </c>
      <c r="Q1422" s="143">
        <v>2023</v>
      </c>
      <c r="R1422" s="143" t="str">
        <f>IFERROR(VLOOKUP(G1422,'SOURCE COMPANY'!A:B, 2, FALSE), "")</f>
        <v>JAYANA PHARMA</v>
      </c>
      <c r="S1422" s="143" t="str">
        <f>IFERROR(VLOOKUP(H1422,'CUSTOMER NAME'!A:B, 2, FALSE), "")</f>
        <v>LOMUS PHARMA</v>
      </c>
    </row>
    <row r="1423" spans="1:19">
      <c r="A1423" s="192" t="s">
        <v>929</v>
      </c>
      <c r="B1423" s="192">
        <v>1500</v>
      </c>
      <c r="C1423" s="192" t="s">
        <v>7</v>
      </c>
      <c r="D1423" s="192" t="s">
        <v>2803</v>
      </c>
      <c r="E1423" s="192">
        <v>2.23</v>
      </c>
      <c r="F1423" s="192" t="s">
        <v>9</v>
      </c>
      <c r="G1423" s="192" t="s">
        <v>547</v>
      </c>
      <c r="H1423" s="134" t="s">
        <v>966</v>
      </c>
      <c r="I1423" s="187" t="s">
        <v>2670</v>
      </c>
      <c r="J1423" s="184">
        <f>IF(F1423="USD", E1423, E1423 * IFERROR(VLOOKUP(F1423, EXCHANGE_RATE!A:B, 2, FALSE), "Currency not found"))</f>
        <v>2.23</v>
      </c>
      <c r="K1423" s="184">
        <f t="shared" si="131"/>
        <v>2.23</v>
      </c>
      <c r="L1423" s="184">
        <f>IF(C1423="MTS", B1423, B1423 * IFERROR(VLOOKUP(C1423, 'QTY_CONVERSIONS '!A:B, 2, FALSE), "Units not  found"))</f>
        <v>1.5</v>
      </c>
      <c r="M1423" s="185">
        <f t="shared" si="132"/>
        <v>3345</v>
      </c>
      <c r="N1423" s="143" t="str">
        <f>IFERROR(VLOOKUP(D1423, Product_Category!A:B, 2, FALSE), "Uncategorized")</f>
        <v>MCC</v>
      </c>
      <c r="O1423" s="186">
        <f t="shared" si="134"/>
        <v>2230</v>
      </c>
      <c r="P1423" s="185">
        <f t="shared" si="133"/>
        <v>3345</v>
      </c>
      <c r="Q1423" s="143">
        <v>2023</v>
      </c>
      <c r="R1423" s="143" t="str">
        <f>IFERROR(VLOOKUP(G1423,'SOURCE COMPANY'!A:B, 2, FALSE), "")</f>
        <v>MEHTA MEDICARE</v>
      </c>
      <c r="S1423" s="143" t="str">
        <f>IFERROR(VLOOKUP(H1423,'CUSTOMER NAME'!A:B, 2, FALSE), "")</f>
        <v>LOMUS PHARMA</v>
      </c>
    </row>
    <row r="1424" spans="1:19">
      <c r="A1424" s="192" t="s">
        <v>929</v>
      </c>
      <c r="B1424" s="192">
        <v>1500</v>
      </c>
      <c r="C1424" s="192" t="s">
        <v>7</v>
      </c>
      <c r="D1424" s="192" t="s">
        <v>2804</v>
      </c>
      <c r="E1424" s="192">
        <v>2.0920000000000001</v>
      </c>
      <c r="F1424" s="192" t="s">
        <v>9</v>
      </c>
      <c r="G1424" s="192" t="s">
        <v>547</v>
      </c>
      <c r="H1424" s="134" t="s">
        <v>966</v>
      </c>
      <c r="I1424" s="187" t="s">
        <v>2670</v>
      </c>
      <c r="J1424" s="184">
        <f>IF(F1424="USD", E1424, E1424 * IFERROR(VLOOKUP(F1424, EXCHANGE_RATE!A:B, 2, FALSE), "Currency not found"))</f>
        <v>2.0920000000000001</v>
      </c>
      <c r="K1424" s="184">
        <f t="shared" si="131"/>
        <v>2.0999999999999996</v>
      </c>
      <c r="L1424" s="184">
        <f>IF(C1424="MTS", B1424, B1424 * IFERROR(VLOOKUP(C1424, 'QTY_CONVERSIONS '!A:B, 2, FALSE), "Units not  found"))</f>
        <v>1.5</v>
      </c>
      <c r="M1424" s="185">
        <f t="shared" si="132"/>
        <v>3149.9999999999995</v>
      </c>
      <c r="N1424" s="143" t="str">
        <f>IFERROR(VLOOKUP(D1424, Product_Category!A:B, 2, FALSE), "Uncategorized")</f>
        <v>MCC</v>
      </c>
      <c r="O1424" s="186">
        <f t="shared" si="134"/>
        <v>2099.9999999999995</v>
      </c>
      <c r="P1424" s="185">
        <f t="shared" si="133"/>
        <v>3149.9999999999991</v>
      </c>
      <c r="Q1424" s="143">
        <v>2023</v>
      </c>
      <c r="R1424" s="143" t="str">
        <f>IFERROR(VLOOKUP(G1424,'SOURCE COMPANY'!A:B, 2, FALSE), "")</f>
        <v>MEHTA MEDICARE</v>
      </c>
      <c r="S1424" s="143" t="str">
        <f>IFERROR(VLOOKUP(H1424,'CUSTOMER NAME'!A:B, 2, FALSE), "")</f>
        <v>LOMUS PHARMA</v>
      </c>
    </row>
    <row r="1425" spans="1:19">
      <c r="A1425" s="87" t="s">
        <v>929</v>
      </c>
      <c r="B1425" s="189">
        <v>1000</v>
      </c>
      <c r="C1425" s="87" t="s">
        <v>7</v>
      </c>
      <c r="D1425" s="87" t="s">
        <v>708</v>
      </c>
      <c r="E1425" s="195">
        <v>173.65100000000001</v>
      </c>
      <c r="F1425" s="87" t="s">
        <v>1730</v>
      </c>
      <c r="G1425" s="192" t="s">
        <v>547</v>
      </c>
      <c r="H1425" s="198" t="s">
        <v>966</v>
      </c>
      <c r="I1425" s="183" t="str">
        <f>I1424</f>
        <v>August</v>
      </c>
      <c r="J1425" s="184">
        <f>IF(F1425="USD", E1425, E1425 * IFERROR(VLOOKUP(F1425, EXCHANGE_RATE!A:B, 2, FALSE), "Currency not found"))</f>
        <v>2.083812</v>
      </c>
      <c r="K1425" s="184">
        <f t="shared" si="131"/>
        <v>2.09</v>
      </c>
      <c r="L1425" s="184">
        <f>IF(C1425="MTS", B1425, B1425 * IFERROR(VLOOKUP(C1425, 'QTY_CONVERSIONS '!A:B, 2, FALSE), "Units not  found"))</f>
        <v>1</v>
      </c>
      <c r="M1425" s="185">
        <f t="shared" si="132"/>
        <v>2090</v>
      </c>
      <c r="N1425" s="143" t="str">
        <f>IFERROR(VLOOKUP(D1425, Product_Category!A:B, 2, FALSE), "Uncategorized")</f>
        <v>MCC</v>
      </c>
      <c r="O1425" s="186">
        <f t="shared" si="134"/>
        <v>2090</v>
      </c>
      <c r="P1425" s="185">
        <f t="shared" si="133"/>
        <v>2090</v>
      </c>
      <c r="Q1425" s="143">
        <v>2023</v>
      </c>
      <c r="R1425" s="143" t="str">
        <f>IFERROR(VLOOKUP(G1425,'SOURCE COMPANY'!A:B, 2, FALSE), "")</f>
        <v>MEHTA MEDICARE</v>
      </c>
      <c r="S1425" s="143" t="str">
        <f>IFERROR(VLOOKUP(H1425,'CUSTOMER NAME'!A:B, 2, FALSE), "")</f>
        <v>LOMUS PHARMA</v>
      </c>
    </row>
    <row r="1426" spans="1:19">
      <c r="A1426" s="85" t="s">
        <v>897</v>
      </c>
      <c r="B1426" s="85">
        <v>50</v>
      </c>
      <c r="C1426" s="85" t="s">
        <v>7</v>
      </c>
      <c r="D1426" s="85" t="s">
        <v>898</v>
      </c>
      <c r="E1426" s="248">
        <v>38.5592288</v>
      </c>
      <c r="F1426" s="85" t="s">
        <v>9</v>
      </c>
      <c r="G1426" s="192" t="s">
        <v>4225</v>
      </c>
      <c r="H1426" s="134" t="s">
        <v>3125</v>
      </c>
      <c r="I1426" s="183" t="str">
        <f>I1425</f>
        <v>August</v>
      </c>
      <c r="J1426" s="184">
        <f>IF(F1426="USD", E1426, E1426 * IFERROR(VLOOKUP(F1426, EXCHANGE_RATE!A:B, 2, FALSE), "Currency not found"))</f>
        <v>38.5592288</v>
      </c>
      <c r="K1426" s="184">
        <f t="shared" si="131"/>
        <v>38.559999999999995</v>
      </c>
      <c r="L1426" s="184">
        <f>IF(C1426="MTS", B1426, B1426 * IFERROR(VLOOKUP(C1426, 'QTY_CONVERSIONS '!A:B, 2, FALSE), "Units not  found"))</f>
        <v>0.05</v>
      </c>
      <c r="M1426" s="185">
        <f t="shared" si="132"/>
        <v>1927.9999999999998</v>
      </c>
      <c r="N1426" s="143" t="str">
        <f>IFERROR(VLOOKUP(D1426, Product_Category!A:B, 2, FALSE), "Uncategorized")</f>
        <v>CROSCARMELLOSE SODIUM</v>
      </c>
      <c r="O1426" s="186">
        <f t="shared" si="134"/>
        <v>38559.999999999993</v>
      </c>
      <c r="P1426" s="185">
        <f t="shared" si="133"/>
        <v>1927.9999999999998</v>
      </c>
      <c r="Q1426" s="143">
        <v>2023</v>
      </c>
      <c r="R1426" s="143" t="str">
        <f>IFERROR(VLOOKUP(G1426,'SOURCE COMPANY'!A:B, 2, FALSE), "")</f>
        <v>Ajanta Pharma</v>
      </c>
      <c r="S1426" s="143" t="str">
        <f>IFERROR(VLOOKUP(H1426,'CUSTOMER NAME'!A:B, 2, FALSE), "")</f>
        <v>Awamedica</v>
      </c>
    </row>
    <row r="1427" spans="1:19">
      <c r="A1427" s="192" t="s">
        <v>929</v>
      </c>
      <c r="B1427" s="192">
        <v>2000</v>
      </c>
      <c r="C1427" s="192" t="s">
        <v>7</v>
      </c>
      <c r="D1427" s="192" t="s">
        <v>3187</v>
      </c>
      <c r="E1427" s="192">
        <v>2.1800000000000002</v>
      </c>
      <c r="F1427" s="192" t="s">
        <v>9</v>
      </c>
      <c r="G1427" s="192" t="s">
        <v>547</v>
      </c>
      <c r="H1427" s="134" t="s">
        <v>966</v>
      </c>
      <c r="I1427" s="187" t="s">
        <v>3658</v>
      </c>
      <c r="J1427" s="184">
        <f>IF(F1427="USD", E1427, E1427 * IFERROR(VLOOKUP(F1427, EXCHANGE_RATE!A:B, 2, FALSE), "Currency not found"))</f>
        <v>2.1800000000000002</v>
      </c>
      <c r="K1427" s="184">
        <f t="shared" si="131"/>
        <v>2.1800000000000002</v>
      </c>
      <c r="L1427" s="184">
        <f>IF(C1427="MTS", B1427, B1427 * IFERROR(VLOOKUP(C1427, 'QTY_CONVERSIONS '!A:B, 2, FALSE), "Units not  found"))</f>
        <v>2</v>
      </c>
      <c r="M1427" s="185">
        <f t="shared" si="132"/>
        <v>4360</v>
      </c>
      <c r="N1427" s="143" t="str">
        <f>IFERROR(VLOOKUP(D1427, Product_Category!A:B, 2, FALSE), "Uncategorized")</f>
        <v>MCC</v>
      </c>
      <c r="O1427" s="186">
        <f t="shared" si="134"/>
        <v>2180</v>
      </c>
      <c r="P1427" s="185">
        <f t="shared" si="133"/>
        <v>4360</v>
      </c>
      <c r="Q1427" s="143">
        <v>2023</v>
      </c>
      <c r="R1427" s="143" t="str">
        <f>IFERROR(VLOOKUP(G1427,'SOURCE COMPANY'!A:B, 2, FALSE), "")</f>
        <v>MEHTA MEDICARE</v>
      </c>
      <c r="S1427" s="143" t="str">
        <f>IFERROR(VLOOKUP(H1427,'CUSTOMER NAME'!A:B, 2, FALSE), "")</f>
        <v>LOMUS PHARMA</v>
      </c>
    </row>
    <row r="1428" spans="1:19">
      <c r="A1428" s="192" t="s">
        <v>929</v>
      </c>
      <c r="B1428" s="192">
        <v>2500</v>
      </c>
      <c r="C1428" s="192" t="s">
        <v>7</v>
      </c>
      <c r="D1428" s="192" t="s">
        <v>3136</v>
      </c>
      <c r="E1428" s="192">
        <v>2.0499999999999998</v>
      </c>
      <c r="F1428" s="192" t="s">
        <v>9</v>
      </c>
      <c r="G1428" s="192" t="s">
        <v>547</v>
      </c>
      <c r="H1428" s="134" t="s">
        <v>966</v>
      </c>
      <c r="I1428" s="187" t="s">
        <v>3658</v>
      </c>
      <c r="J1428" s="184">
        <f>IF(F1428="USD", E1428, E1428 * IFERROR(VLOOKUP(F1428, EXCHANGE_RATE!A:B, 2, FALSE), "Currency not found"))</f>
        <v>2.0499999999999998</v>
      </c>
      <c r="K1428" s="184">
        <f t="shared" si="131"/>
        <v>2.0499999999999998</v>
      </c>
      <c r="L1428" s="184">
        <f>IF(C1428="MTS", B1428, B1428 * IFERROR(VLOOKUP(C1428, 'QTY_CONVERSIONS '!A:B, 2, FALSE), "Units not  found"))</f>
        <v>2.5</v>
      </c>
      <c r="M1428" s="185">
        <f t="shared" si="132"/>
        <v>5125</v>
      </c>
      <c r="N1428" s="143" t="str">
        <f>IFERROR(VLOOKUP(D1428, Product_Category!A:B, 2, FALSE), "Uncategorized")</f>
        <v>MCC</v>
      </c>
      <c r="O1428" s="186">
        <f t="shared" si="134"/>
        <v>2050</v>
      </c>
      <c r="P1428" s="185">
        <f t="shared" si="133"/>
        <v>5125</v>
      </c>
      <c r="Q1428" s="143">
        <v>2023</v>
      </c>
      <c r="R1428" s="143" t="str">
        <f>IFERROR(VLOOKUP(G1428,'SOURCE COMPANY'!A:B, 2, FALSE), "")</f>
        <v>MEHTA MEDICARE</v>
      </c>
      <c r="S1428" s="143" t="str">
        <f>IFERROR(VLOOKUP(H1428,'CUSTOMER NAME'!A:B, 2, FALSE), "")</f>
        <v>LOMUS PHARMA</v>
      </c>
    </row>
    <row r="1429" spans="1:19">
      <c r="A1429" s="191" t="s">
        <v>929</v>
      </c>
      <c r="B1429" s="191">
        <v>300</v>
      </c>
      <c r="C1429" s="191" t="s">
        <v>7</v>
      </c>
      <c r="D1429" s="191" t="s">
        <v>266</v>
      </c>
      <c r="E1429" s="191">
        <v>2.9</v>
      </c>
      <c r="F1429" s="191" t="s">
        <v>9</v>
      </c>
      <c r="G1429" s="192" t="s">
        <v>547</v>
      </c>
      <c r="H1429" s="121" t="s">
        <v>966</v>
      </c>
      <c r="I1429" s="187" t="s">
        <v>3034</v>
      </c>
      <c r="J1429" s="184">
        <f>IF(F1429="USD", E1429, E1429 * IFERROR(VLOOKUP(F1429, EXCHANGE_RATE!A:B, 2, FALSE), "Currency not found"))</f>
        <v>2.9</v>
      </c>
      <c r="K1429" s="184">
        <f t="shared" si="131"/>
        <v>2.9</v>
      </c>
      <c r="L1429" s="184">
        <f>IF(C1429="MTS", B1429, B1429 * IFERROR(VLOOKUP(C1429, 'QTY_CONVERSIONS '!A:B, 2, FALSE), "Units not  found"))</f>
        <v>0.3</v>
      </c>
      <c r="M1429" s="185">
        <f t="shared" si="132"/>
        <v>870</v>
      </c>
      <c r="N1429" s="143" t="str">
        <f>IFERROR(VLOOKUP(D1429, Product_Category!A:B, 2, FALSE), "Uncategorized")</f>
        <v>MCC</v>
      </c>
      <c r="O1429" s="186">
        <f t="shared" si="134"/>
        <v>2900</v>
      </c>
      <c r="P1429" s="185">
        <f t="shared" si="133"/>
        <v>870</v>
      </c>
      <c r="Q1429" s="143">
        <v>2023</v>
      </c>
      <c r="R1429" s="143" t="str">
        <f>IFERROR(VLOOKUP(G1429,'SOURCE COMPANY'!A:B, 2, FALSE), "")</f>
        <v>MEHTA MEDICARE</v>
      </c>
      <c r="S1429" s="143" t="str">
        <f>IFERROR(VLOOKUP(H1429,'CUSTOMER NAME'!A:B, 2, FALSE), "")</f>
        <v>LOMUS PHARMA</v>
      </c>
    </row>
    <row r="1430" spans="1:19">
      <c r="A1430" s="85" t="s">
        <v>6</v>
      </c>
      <c r="B1430" s="85">
        <v>13000</v>
      </c>
      <c r="C1430" s="85" t="s">
        <v>7</v>
      </c>
      <c r="D1430" s="85" t="s">
        <v>523</v>
      </c>
      <c r="E1430" s="248">
        <v>6.35</v>
      </c>
      <c r="F1430" s="85" t="s">
        <v>9</v>
      </c>
      <c r="G1430" s="192" t="s">
        <v>319</v>
      </c>
      <c r="H1430" s="199" t="s">
        <v>524</v>
      </c>
      <c r="I1430" s="183" t="str">
        <f>I1429</f>
        <v>September</v>
      </c>
      <c r="J1430" s="184">
        <f>IF(F1430="USD", E1430, E1430 * IFERROR(VLOOKUP(F1430, EXCHANGE_RATE!A:B, 2, FALSE), "Currency not found"))</f>
        <v>6.35</v>
      </c>
      <c r="K1430" s="184">
        <f t="shared" si="131"/>
        <v>6.35</v>
      </c>
      <c r="L1430" s="184">
        <f>IF(C1430="MTS", B1430, B1430 * IFERROR(VLOOKUP(C1430, 'QTY_CONVERSIONS '!A:B, 2, FALSE), "Units not  found"))</f>
        <v>13</v>
      </c>
      <c r="M1430" s="185">
        <f t="shared" si="132"/>
        <v>82550</v>
      </c>
      <c r="N1430" s="143" t="str">
        <f>IFERROR(VLOOKUP(D1430, Product_Category!A:B, 2, FALSE), "Uncategorized")</f>
        <v>CROSCARMELLOSE SODIUM</v>
      </c>
      <c r="O1430" s="186">
        <f t="shared" si="134"/>
        <v>6350</v>
      </c>
      <c r="P1430" s="185">
        <f t="shared" si="133"/>
        <v>82550</v>
      </c>
      <c r="Q1430" s="143">
        <v>2023</v>
      </c>
      <c r="R1430" s="143" t="str">
        <f>IFERROR(VLOOKUP(G1430,'SOURCE COMPANY'!A:B, 2, FALSE), "")</f>
        <v>VASA PHARMA</v>
      </c>
      <c r="S1430" s="143" t="str">
        <f>IFERROR(VLOOKUP(H1430,'CUSTOMER NAME'!A:B, 2, FALSE), "")</f>
        <v>London</v>
      </c>
    </row>
    <row r="1431" spans="1:19">
      <c r="A1431" s="191" t="s">
        <v>973</v>
      </c>
      <c r="B1431" s="191">
        <v>500</v>
      </c>
      <c r="C1431" s="191" t="s">
        <v>7</v>
      </c>
      <c r="D1431" s="191" t="s">
        <v>3048</v>
      </c>
      <c r="E1431" s="191">
        <v>4.5</v>
      </c>
      <c r="F1431" s="191" t="s">
        <v>9</v>
      </c>
      <c r="G1431" s="191" t="s">
        <v>509</v>
      </c>
      <c r="H1431" s="121" t="s">
        <v>3197</v>
      </c>
      <c r="I1431" s="187" t="s">
        <v>3034</v>
      </c>
      <c r="J1431" s="184">
        <f>IF(F1431="USD", E1431, E1431 * IFERROR(VLOOKUP(F1431, EXCHANGE_RATE!A:B, 2, FALSE), "Currency not found"))</f>
        <v>4.5</v>
      </c>
      <c r="K1431" s="184">
        <f t="shared" si="131"/>
        <v>4.5</v>
      </c>
      <c r="L1431" s="184">
        <f>IF(C1431="MTS", B1431, B1431 * IFERROR(VLOOKUP(C1431, 'QTY_CONVERSIONS '!A:B, 2, FALSE), "Units not  found"))</f>
        <v>0.5</v>
      </c>
      <c r="M1431" s="185">
        <f t="shared" si="132"/>
        <v>2250</v>
      </c>
      <c r="N1431" s="143" t="str">
        <f>IFERROR(VLOOKUP(D1431, Product_Category!A:B, 2, FALSE), "Uncategorized")</f>
        <v>CROSCARMELLOSE SODIUM</v>
      </c>
      <c r="O1431" s="186">
        <f t="shared" si="134"/>
        <v>4500</v>
      </c>
      <c r="P1431" s="185">
        <f t="shared" si="133"/>
        <v>2250</v>
      </c>
      <c r="Q1431" s="143">
        <v>2023</v>
      </c>
      <c r="R1431" s="143" t="str">
        <f>IFERROR(VLOOKUP(G1431,'SOURCE COMPANY'!A:B, 2, FALSE), "")</f>
        <v>JAI RADHE SALES</v>
      </c>
      <c r="S1431" s="143" t="str">
        <f>IFERROR(VLOOKUP(H1431,'CUSTOMER NAME'!A:B, 2, FALSE), "")</f>
        <v>LRSA</v>
      </c>
    </row>
    <row r="1432" spans="1:19">
      <c r="A1432" s="192" t="s">
        <v>860</v>
      </c>
      <c r="B1432" s="192">
        <v>5000</v>
      </c>
      <c r="C1432" s="192" t="s">
        <v>7</v>
      </c>
      <c r="D1432" s="192" t="s">
        <v>2693</v>
      </c>
      <c r="E1432" s="192">
        <v>10.15</v>
      </c>
      <c r="F1432" s="192" t="s">
        <v>9</v>
      </c>
      <c r="G1432" s="192" t="s">
        <v>59</v>
      </c>
      <c r="H1432" s="134" t="s">
        <v>2694</v>
      </c>
      <c r="I1432" s="187" t="s">
        <v>2670</v>
      </c>
      <c r="J1432" s="184">
        <f>IF(F1432="USD", E1432, E1432 * IFERROR(VLOOKUP(F1432, EXCHANGE_RATE!A:B, 2, FALSE), "Currency not found"))</f>
        <v>10.15</v>
      </c>
      <c r="K1432" s="184">
        <f t="shared" si="131"/>
        <v>10.15</v>
      </c>
      <c r="L1432" s="184">
        <f>IF(C1432="MTS", B1432, B1432 * IFERROR(VLOOKUP(C1432, 'QTY_CONVERSIONS '!A:B, 2, FALSE), "Units not  found"))</f>
        <v>5</v>
      </c>
      <c r="M1432" s="185">
        <f t="shared" si="132"/>
        <v>50750</v>
      </c>
      <c r="N1432" s="143" t="str">
        <f>IFERROR(VLOOKUP(D1432, Product_Category!A:B, 2, FALSE), "Uncategorized")</f>
        <v>CROSCARMELLOSE SODIUM</v>
      </c>
      <c r="O1432" s="186">
        <f t="shared" si="134"/>
        <v>10150</v>
      </c>
      <c r="P1432" s="185">
        <f t="shared" si="133"/>
        <v>50750</v>
      </c>
      <c r="Q1432" s="143">
        <v>2023</v>
      </c>
      <c r="R1432" s="143" t="str">
        <f>IFERROR(VLOOKUP(G1432,'SOURCE COMPANY'!A:B, 2, FALSE), "")</f>
        <v>JRS PHARMA</v>
      </c>
      <c r="S1432" s="143" t="str">
        <f>IFERROR(VLOOKUP(H1432,'CUSTOMER NAME'!A:B, 2, FALSE), "")</f>
        <v>LUNA CO</v>
      </c>
    </row>
    <row r="1433" spans="1:19">
      <c r="A1433" s="192" t="s">
        <v>860</v>
      </c>
      <c r="B1433" s="192">
        <v>5000</v>
      </c>
      <c r="C1433" s="192" t="s">
        <v>7</v>
      </c>
      <c r="D1433" s="192" t="s">
        <v>2693</v>
      </c>
      <c r="E1433" s="192">
        <v>10.15</v>
      </c>
      <c r="F1433" s="192" t="s">
        <v>9</v>
      </c>
      <c r="G1433" s="192" t="s">
        <v>59</v>
      </c>
      <c r="H1433" s="134" t="s">
        <v>2694</v>
      </c>
      <c r="I1433" s="187" t="s">
        <v>2670</v>
      </c>
      <c r="J1433" s="184">
        <f>IF(F1433="USD", E1433, E1433 * IFERROR(VLOOKUP(F1433, EXCHANGE_RATE!A:B, 2, FALSE), "Currency not found"))</f>
        <v>10.15</v>
      </c>
      <c r="K1433" s="184">
        <f t="shared" si="131"/>
        <v>10.15</v>
      </c>
      <c r="L1433" s="184">
        <f>IF(C1433="MTS", B1433, B1433 * IFERROR(VLOOKUP(C1433, 'QTY_CONVERSIONS '!A:B, 2, FALSE), "Units not  found"))</f>
        <v>5</v>
      </c>
      <c r="M1433" s="185">
        <f t="shared" si="132"/>
        <v>50750</v>
      </c>
      <c r="N1433" s="143" t="str">
        <f>IFERROR(VLOOKUP(D1433, Product_Category!A:B, 2, FALSE), "Uncategorized")</f>
        <v>CROSCARMELLOSE SODIUM</v>
      </c>
      <c r="O1433" s="186">
        <f t="shared" si="134"/>
        <v>10150</v>
      </c>
      <c r="P1433" s="185">
        <f t="shared" si="133"/>
        <v>50750</v>
      </c>
      <c r="Q1433" s="143">
        <v>2023</v>
      </c>
      <c r="R1433" s="143" t="str">
        <f>IFERROR(VLOOKUP(G1433,'SOURCE COMPANY'!A:B, 2, FALSE), "")</f>
        <v>JRS PHARMA</v>
      </c>
      <c r="S1433" s="143" t="str">
        <f>IFERROR(VLOOKUP(H1433,'CUSTOMER NAME'!A:B, 2, FALSE), "")</f>
        <v>LUNA CO</v>
      </c>
    </row>
    <row r="1434" spans="1:19">
      <c r="A1434" s="192" t="s">
        <v>929</v>
      </c>
      <c r="B1434" s="192">
        <v>100</v>
      </c>
      <c r="C1434" s="192" t="s">
        <v>7</v>
      </c>
      <c r="D1434" s="192" t="s">
        <v>910</v>
      </c>
      <c r="E1434" s="192">
        <f>160*0.012</f>
        <v>1.92</v>
      </c>
      <c r="F1434" s="192" t="s">
        <v>9</v>
      </c>
      <c r="G1434" s="85" t="s">
        <v>930</v>
      </c>
      <c r="H1434" s="134" t="s">
        <v>3484</v>
      </c>
      <c r="I1434" s="187" t="s">
        <v>3893</v>
      </c>
      <c r="J1434" s="184">
        <f>IF(F1434="USD", E1434, E1434 * IFERROR(VLOOKUP(F1434, EXCHANGE_RATE!A:B, 2, FALSE), "Currency not found"))</f>
        <v>1.92</v>
      </c>
      <c r="K1434" s="184">
        <f t="shared" si="131"/>
        <v>1.92</v>
      </c>
      <c r="L1434" s="184">
        <f>IF(C1434="MTS", B1434, B1434 * IFERROR(VLOOKUP(C1434, 'QTY_CONVERSIONS '!A:B, 2, FALSE), "Units not  found"))</f>
        <v>0.1</v>
      </c>
      <c r="M1434" s="185">
        <f t="shared" si="132"/>
        <v>192</v>
      </c>
      <c r="N1434" s="143" t="str">
        <f>IFERROR(VLOOKUP(D1434, Product_Category!A:B, 2, FALSE), "Uncategorized")</f>
        <v>MAGNESIUM STEARATE</v>
      </c>
      <c r="O1434" s="186">
        <f t="shared" si="134"/>
        <v>1920</v>
      </c>
      <c r="P1434" s="185">
        <f t="shared" si="133"/>
        <v>192</v>
      </c>
      <c r="Q1434" s="143">
        <v>2023</v>
      </c>
      <c r="R1434" s="143" t="str">
        <f>IFERROR(VLOOKUP(G1434,'SOURCE COMPANY'!A:B, 2, FALSE), "")</f>
        <v>DRUG CENTRE DELHI</v>
      </c>
      <c r="S1434" s="143" t="str">
        <f>IFERROR(VLOOKUP(H1434,'CUSTOMER NAME'!A:B, 2, FALSE), "")</f>
        <v>M D H PHARMA</v>
      </c>
    </row>
    <row r="1435" spans="1:19">
      <c r="A1435" s="191" t="s">
        <v>929</v>
      </c>
      <c r="B1435" s="191">
        <v>100</v>
      </c>
      <c r="C1435" s="191" t="s">
        <v>7</v>
      </c>
      <c r="D1435" s="191" t="s">
        <v>910</v>
      </c>
      <c r="E1435" s="191">
        <v>1.92</v>
      </c>
      <c r="F1435" s="191" t="s">
        <v>9</v>
      </c>
      <c r="G1435" s="85" t="s">
        <v>930</v>
      </c>
      <c r="H1435" s="121" t="s">
        <v>3484</v>
      </c>
      <c r="I1435" s="187" t="s">
        <v>3389</v>
      </c>
      <c r="J1435" s="184">
        <f>IF(F1435="USD", E1435, E1435 * IFERROR(VLOOKUP(F1435, EXCHANGE_RATE!A:B, 2, FALSE), "Currency not found"))</f>
        <v>1.92</v>
      </c>
      <c r="K1435" s="184">
        <f t="shared" si="131"/>
        <v>1.92</v>
      </c>
      <c r="L1435" s="184">
        <f>IF(C1435="MTS", B1435, B1435 * IFERROR(VLOOKUP(C1435, 'QTY_CONVERSIONS '!A:B, 2, FALSE), "Units not  found"))</f>
        <v>0.1</v>
      </c>
      <c r="M1435" s="185">
        <f t="shared" si="132"/>
        <v>192</v>
      </c>
      <c r="N1435" s="143" t="str">
        <f>IFERROR(VLOOKUP(D1435, Product_Category!A:B, 2, FALSE), "Uncategorized")</f>
        <v>MAGNESIUM STEARATE</v>
      </c>
      <c r="O1435" s="186">
        <f t="shared" si="134"/>
        <v>1920</v>
      </c>
      <c r="P1435" s="185">
        <f t="shared" si="133"/>
        <v>192</v>
      </c>
      <c r="Q1435" s="143">
        <v>2023</v>
      </c>
      <c r="R1435" s="143" t="str">
        <f>IFERROR(VLOOKUP(G1435,'SOURCE COMPANY'!A:B, 2, FALSE), "")</f>
        <v>DRUG CENTRE DELHI</v>
      </c>
      <c r="S1435" s="143" t="str">
        <f>IFERROR(VLOOKUP(H1435,'CUSTOMER NAME'!A:B, 2, FALSE), "")</f>
        <v>M D H PHARMA</v>
      </c>
    </row>
    <row r="1436" spans="1:19">
      <c r="A1436" s="191" t="s">
        <v>874</v>
      </c>
      <c r="B1436" s="191">
        <v>750</v>
      </c>
      <c r="C1436" s="191" t="s">
        <v>7</v>
      </c>
      <c r="D1436" s="191" t="s">
        <v>910</v>
      </c>
      <c r="E1436" s="191">
        <v>1.95</v>
      </c>
      <c r="F1436" s="191" t="s">
        <v>9</v>
      </c>
      <c r="G1436" s="192" t="s">
        <v>642</v>
      </c>
      <c r="H1436" s="121" t="s">
        <v>3440</v>
      </c>
      <c r="I1436" s="187" t="s">
        <v>3389</v>
      </c>
      <c r="J1436" s="184">
        <f>IF(F1436="USD", E1436, E1436 * IFERROR(VLOOKUP(F1436, EXCHANGE_RATE!A:B, 2, FALSE), "Currency not found"))</f>
        <v>1.95</v>
      </c>
      <c r="K1436" s="184">
        <f t="shared" si="131"/>
        <v>1.95</v>
      </c>
      <c r="L1436" s="184">
        <f>IF(C1436="MTS", B1436, B1436 * IFERROR(VLOOKUP(C1436, 'QTY_CONVERSIONS '!A:B, 2, FALSE), "Units not  found"))</f>
        <v>0.75</v>
      </c>
      <c r="M1436" s="185">
        <f t="shared" si="132"/>
        <v>1462.5</v>
      </c>
      <c r="N1436" s="143" t="str">
        <f>IFERROR(VLOOKUP(D1436, Product_Category!A:B, 2, FALSE), "Uncategorized")</f>
        <v>MAGNESIUM STEARATE</v>
      </c>
      <c r="O1436" s="186">
        <f t="shared" si="134"/>
        <v>1950</v>
      </c>
      <c r="P1436" s="185">
        <f t="shared" si="133"/>
        <v>1462.5</v>
      </c>
      <c r="Q1436" s="143">
        <v>2023</v>
      </c>
      <c r="R1436" s="143" t="str">
        <f>IFERROR(VLOOKUP(G1436,'SOURCE COMPANY'!A:B, 2, FALSE), "")</f>
        <v>ATTAR GLOBAL</v>
      </c>
      <c r="S1436" s="143" t="str">
        <f>IFERROR(VLOOKUP(H1436,'CUSTOMER NAME'!A:B, 2, FALSE), "")</f>
        <v>M G PHARMA</v>
      </c>
    </row>
    <row r="1437" spans="1:19">
      <c r="A1437" s="191" t="s">
        <v>484</v>
      </c>
      <c r="B1437" s="191">
        <v>100</v>
      </c>
      <c r="C1437" s="191" t="s">
        <v>7</v>
      </c>
      <c r="D1437" s="191" t="s">
        <v>961</v>
      </c>
      <c r="E1437" s="191">
        <v>17</v>
      </c>
      <c r="F1437" s="191" t="s">
        <v>9</v>
      </c>
      <c r="G1437" s="85" t="s">
        <v>605</v>
      </c>
      <c r="H1437" s="121" t="s">
        <v>3231</v>
      </c>
      <c r="I1437" s="187" t="s">
        <v>3034</v>
      </c>
      <c r="J1437" s="184">
        <f>IF(F1437="USD", E1437, E1437 * IFERROR(VLOOKUP(F1437, EXCHANGE_RATE!A:B, 2, FALSE), "Currency not found"))</f>
        <v>17</v>
      </c>
      <c r="K1437" s="184">
        <f t="shared" si="131"/>
        <v>17</v>
      </c>
      <c r="L1437" s="184">
        <f>IF(C1437="MTS", B1437, B1437 * IFERROR(VLOOKUP(C1437, 'QTY_CONVERSIONS '!A:B, 2, FALSE), "Units not  found"))</f>
        <v>0.1</v>
      </c>
      <c r="M1437" s="185">
        <f t="shared" si="132"/>
        <v>1700</v>
      </c>
      <c r="N1437" s="143" t="str">
        <f>IFERROR(VLOOKUP(D1437, Product_Category!A:B, 2, FALSE), "Uncategorized")</f>
        <v>CMC</v>
      </c>
      <c r="O1437" s="186">
        <f t="shared" si="134"/>
        <v>17000</v>
      </c>
      <c r="P1437" s="185">
        <f t="shared" si="133"/>
        <v>1700</v>
      </c>
      <c r="Q1437" s="143">
        <v>2023</v>
      </c>
      <c r="R1437" s="143" t="str">
        <f>IFERROR(VLOOKUP(G1437,'SOURCE COMPANY'!A:B, 2, FALSE), "")</f>
        <v>AMISHI DRUGS</v>
      </c>
      <c r="S1437" s="143" t="str">
        <f>IFERROR(VLOOKUP(H1437,'CUSTOMER NAME'!A:B, 2, FALSE), "")</f>
        <v>M S ACETO</v>
      </c>
    </row>
    <row r="1438" spans="1:19">
      <c r="A1438" s="87" t="s">
        <v>972</v>
      </c>
      <c r="B1438" s="21">
        <v>2</v>
      </c>
      <c r="C1438" s="87" t="s">
        <v>7</v>
      </c>
      <c r="D1438" s="87" t="s">
        <v>601</v>
      </c>
      <c r="E1438" s="41">
        <v>0.5</v>
      </c>
      <c r="F1438" s="87" t="s">
        <v>9</v>
      </c>
      <c r="G1438" s="87" t="s">
        <v>2006</v>
      </c>
      <c r="H1438" s="198" t="s">
        <v>2007</v>
      </c>
      <c r="I1438" s="183" t="str">
        <f t="shared" ref="I1438:I1449" si="135">I1437</f>
        <v>September</v>
      </c>
      <c r="J1438" s="184">
        <f>IF(F1438="USD", E1438, E1438 * IFERROR(VLOOKUP(F1438, EXCHANGE_RATE!A:B, 2, FALSE), "Currency not found"))</f>
        <v>0.5</v>
      </c>
      <c r="K1438" s="184">
        <f t="shared" si="131"/>
        <v>0.5</v>
      </c>
      <c r="L1438" s="184">
        <f>IF(C1438="MTS", B1438, B1438 * IFERROR(VLOOKUP(C1438, 'QTY_CONVERSIONS '!A:B, 2, FALSE), "Units not  found"))</f>
        <v>2E-3</v>
      </c>
      <c r="M1438" s="185">
        <f t="shared" si="132"/>
        <v>1</v>
      </c>
      <c r="N1438" s="143" t="str">
        <f>IFERROR(VLOOKUP(D1438, Product_Category!A:B, 2, FALSE), "Uncategorized")</f>
        <v>SSG</v>
      </c>
      <c r="O1438" s="186">
        <f t="shared" si="134"/>
        <v>500</v>
      </c>
      <c r="P1438" s="185">
        <f t="shared" si="133"/>
        <v>1</v>
      </c>
      <c r="Q1438" s="143">
        <v>2023</v>
      </c>
      <c r="R1438" s="143" t="str">
        <f>IFERROR(VLOOKUP(G1438,'SOURCE COMPANY'!A:B, 2, FALSE), "")</f>
        <v>INR PHARMACHEM</v>
      </c>
      <c r="S1438" s="143" t="str">
        <f>IFERROR(VLOOKUP(H1438,'CUSTOMER NAME'!A:B, 2, FALSE), "")</f>
        <v>M S AURA LAB</v>
      </c>
    </row>
    <row r="1439" spans="1:19">
      <c r="A1439" s="87" t="s">
        <v>972</v>
      </c>
      <c r="B1439" s="21">
        <v>2</v>
      </c>
      <c r="C1439" s="87" t="s">
        <v>7</v>
      </c>
      <c r="D1439" s="87" t="s">
        <v>601</v>
      </c>
      <c r="E1439" s="41">
        <v>0.5</v>
      </c>
      <c r="F1439" s="87" t="s">
        <v>9</v>
      </c>
      <c r="G1439" s="87" t="s">
        <v>2006</v>
      </c>
      <c r="H1439" s="198" t="s">
        <v>2007</v>
      </c>
      <c r="I1439" s="183" t="str">
        <f t="shared" si="135"/>
        <v>September</v>
      </c>
      <c r="J1439" s="184">
        <f>IF(F1439="USD", E1439, E1439 * IFERROR(VLOOKUP(F1439, EXCHANGE_RATE!A:B, 2, FALSE), "Currency not found"))</f>
        <v>0.5</v>
      </c>
      <c r="K1439" s="184">
        <f t="shared" si="131"/>
        <v>0.5</v>
      </c>
      <c r="L1439" s="184">
        <f>IF(C1439="MTS", B1439, B1439 * IFERROR(VLOOKUP(C1439, 'QTY_CONVERSIONS '!A:B, 2, FALSE), "Units not  found"))</f>
        <v>2E-3</v>
      </c>
      <c r="M1439" s="185">
        <f t="shared" si="132"/>
        <v>1</v>
      </c>
      <c r="N1439" s="143" t="str">
        <f>IFERROR(VLOOKUP(D1439, Product_Category!A:B, 2, FALSE), "Uncategorized")</f>
        <v>SSG</v>
      </c>
      <c r="O1439" s="186">
        <f t="shared" si="134"/>
        <v>500</v>
      </c>
      <c r="P1439" s="185">
        <f t="shared" si="133"/>
        <v>1</v>
      </c>
      <c r="Q1439" s="143">
        <v>2023</v>
      </c>
      <c r="R1439" s="143" t="str">
        <f>IFERROR(VLOOKUP(G1439,'SOURCE COMPANY'!A:B, 2, FALSE), "")</f>
        <v>INR PHARMACHEM</v>
      </c>
      <c r="S1439" s="143" t="str">
        <f>IFERROR(VLOOKUP(H1439,'CUSTOMER NAME'!A:B, 2, FALSE), "")</f>
        <v>M S AURA LAB</v>
      </c>
    </row>
    <row r="1440" spans="1:19">
      <c r="A1440" s="87" t="s">
        <v>1025</v>
      </c>
      <c r="B1440" s="21">
        <v>175</v>
      </c>
      <c r="C1440" s="87" t="s">
        <v>7</v>
      </c>
      <c r="D1440" s="87" t="s">
        <v>626</v>
      </c>
      <c r="E1440" s="41">
        <v>5.35</v>
      </c>
      <c r="F1440" s="87" t="s">
        <v>9</v>
      </c>
      <c r="G1440" s="87" t="s">
        <v>736</v>
      </c>
      <c r="H1440" s="198" t="s">
        <v>2045</v>
      </c>
      <c r="I1440" s="183" t="str">
        <f t="shared" si="135"/>
        <v>September</v>
      </c>
      <c r="J1440" s="184">
        <f>IF(F1440="USD", E1440, E1440 * IFERROR(VLOOKUP(F1440, EXCHANGE_RATE!A:B, 2, FALSE), "Currency not found"))</f>
        <v>5.35</v>
      </c>
      <c r="K1440" s="184">
        <f t="shared" si="131"/>
        <v>5.35</v>
      </c>
      <c r="L1440" s="184">
        <f>IF(C1440="MTS", B1440, B1440 * IFERROR(VLOOKUP(C1440, 'QTY_CONVERSIONS '!A:B, 2, FALSE), "Units not  found"))</f>
        <v>0.17500000000000002</v>
      </c>
      <c r="M1440" s="185">
        <f t="shared" si="132"/>
        <v>936.24999999999989</v>
      </c>
      <c r="N1440" s="143" t="str">
        <f>IFERROR(VLOOKUP(D1440, Product_Category!A:B, 2, FALSE), "Uncategorized")</f>
        <v>CROSCARMELLOSE SODIUM</v>
      </c>
      <c r="O1440" s="186">
        <f t="shared" si="134"/>
        <v>5350</v>
      </c>
      <c r="P1440" s="185">
        <f t="shared" si="133"/>
        <v>936.25000000000011</v>
      </c>
      <c r="Q1440" s="143">
        <v>2023</v>
      </c>
      <c r="R1440" s="143" t="str">
        <f>IFERROR(VLOOKUP(G1440,'SOURCE COMPANY'!A:B, 2, FALSE), "")</f>
        <v>ALVITA PHARMA</v>
      </c>
      <c r="S1440" s="143" t="str">
        <f>IFERROR(VLOOKUP(H1440,'CUSTOMER NAME'!A:B, 2, FALSE), "")</f>
        <v>M S CIC LIFESCI</v>
      </c>
    </row>
    <row r="1441" spans="1:19">
      <c r="A1441" s="87" t="s">
        <v>1025</v>
      </c>
      <c r="B1441" s="21">
        <v>200</v>
      </c>
      <c r="C1441" s="87" t="s">
        <v>7</v>
      </c>
      <c r="D1441" s="87" t="s">
        <v>1233</v>
      </c>
      <c r="E1441" s="41">
        <v>2.83</v>
      </c>
      <c r="F1441" s="87" t="s">
        <v>9</v>
      </c>
      <c r="G1441" s="87" t="s">
        <v>736</v>
      </c>
      <c r="H1441" s="198" t="s">
        <v>2045</v>
      </c>
      <c r="I1441" s="183" t="str">
        <f t="shared" si="135"/>
        <v>September</v>
      </c>
      <c r="J1441" s="184">
        <f>IF(F1441="USD", E1441, E1441 * IFERROR(VLOOKUP(F1441, EXCHANGE_RATE!A:B, 2, FALSE), "Currency not found"))</f>
        <v>2.83</v>
      </c>
      <c r="K1441" s="184">
        <f t="shared" si="131"/>
        <v>2.83</v>
      </c>
      <c r="L1441" s="184">
        <f>IF(C1441="MTS", B1441, B1441 * IFERROR(VLOOKUP(C1441, 'QTY_CONVERSIONS '!A:B, 2, FALSE), "Units not  found"))</f>
        <v>0.2</v>
      </c>
      <c r="M1441" s="185">
        <f t="shared" si="132"/>
        <v>566</v>
      </c>
      <c r="N1441" s="143" t="str">
        <f>IFERROR(VLOOKUP(D1441, Product_Category!A:B, 2, FALSE), "Uncategorized")</f>
        <v>MAGNESIUM STEARATE</v>
      </c>
      <c r="O1441" s="186">
        <f t="shared" si="134"/>
        <v>2830</v>
      </c>
      <c r="P1441" s="185">
        <f t="shared" si="133"/>
        <v>566</v>
      </c>
      <c r="Q1441" s="143">
        <v>2023</v>
      </c>
      <c r="R1441" s="143" t="str">
        <f>IFERROR(VLOOKUP(G1441,'SOURCE COMPANY'!A:B, 2, FALSE), "")</f>
        <v>ALVITA PHARMA</v>
      </c>
      <c r="S1441" s="143" t="str">
        <f>IFERROR(VLOOKUP(H1441,'CUSTOMER NAME'!A:B, 2, FALSE), "")</f>
        <v>M S CIC LIFESCI</v>
      </c>
    </row>
    <row r="1442" spans="1:19">
      <c r="A1442" s="87" t="s">
        <v>1025</v>
      </c>
      <c r="B1442" s="21">
        <v>100</v>
      </c>
      <c r="C1442" s="87" t="s">
        <v>7</v>
      </c>
      <c r="D1442" s="87" t="s">
        <v>1233</v>
      </c>
      <c r="E1442" s="41">
        <v>2.83</v>
      </c>
      <c r="F1442" s="87" t="s">
        <v>9</v>
      </c>
      <c r="G1442" s="87" t="s">
        <v>736</v>
      </c>
      <c r="H1442" s="198" t="s">
        <v>2045</v>
      </c>
      <c r="I1442" s="183" t="str">
        <f t="shared" si="135"/>
        <v>September</v>
      </c>
      <c r="J1442" s="184">
        <f>IF(F1442="USD", E1442, E1442 * IFERROR(VLOOKUP(F1442, EXCHANGE_RATE!A:B, 2, FALSE), "Currency not found"))</f>
        <v>2.83</v>
      </c>
      <c r="K1442" s="184">
        <f t="shared" si="131"/>
        <v>2.83</v>
      </c>
      <c r="L1442" s="184">
        <f>IF(C1442="MTS", B1442, B1442 * IFERROR(VLOOKUP(C1442, 'QTY_CONVERSIONS '!A:B, 2, FALSE), "Units not  found"))</f>
        <v>0.1</v>
      </c>
      <c r="M1442" s="185">
        <f t="shared" si="132"/>
        <v>283</v>
      </c>
      <c r="N1442" s="143" t="str">
        <f>IFERROR(VLOOKUP(D1442, Product_Category!A:B, 2, FALSE), "Uncategorized")</f>
        <v>MAGNESIUM STEARATE</v>
      </c>
      <c r="O1442" s="186">
        <f t="shared" si="134"/>
        <v>2830</v>
      </c>
      <c r="P1442" s="185">
        <f t="shared" si="133"/>
        <v>283</v>
      </c>
      <c r="Q1442" s="143">
        <v>2023</v>
      </c>
      <c r="R1442" s="143" t="str">
        <f>IFERROR(VLOOKUP(G1442,'SOURCE COMPANY'!A:B, 2, FALSE), "")</f>
        <v>ALVITA PHARMA</v>
      </c>
      <c r="S1442" s="143" t="str">
        <f>IFERROR(VLOOKUP(H1442,'CUSTOMER NAME'!A:B, 2, FALSE), "")</f>
        <v>M S CIC LIFESCI</v>
      </c>
    </row>
    <row r="1443" spans="1:19">
      <c r="A1443" s="87" t="s">
        <v>1025</v>
      </c>
      <c r="B1443" s="21">
        <v>2000</v>
      </c>
      <c r="C1443" s="87" t="s">
        <v>7</v>
      </c>
      <c r="D1443" s="87" t="s">
        <v>2046</v>
      </c>
      <c r="E1443" s="41">
        <v>2.75</v>
      </c>
      <c r="F1443" s="87" t="s">
        <v>9</v>
      </c>
      <c r="G1443" s="87" t="s">
        <v>736</v>
      </c>
      <c r="H1443" s="198" t="s">
        <v>2045</v>
      </c>
      <c r="I1443" s="183" t="str">
        <f t="shared" si="135"/>
        <v>September</v>
      </c>
      <c r="J1443" s="184">
        <f>IF(F1443="USD", E1443, E1443 * IFERROR(VLOOKUP(F1443, EXCHANGE_RATE!A:B, 2, FALSE), "Currency not found"))</f>
        <v>2.75</v>
      </c>
      <c r="K1443" s="184">
        <f t="shared" si="131"/>
        <v>2.75</v>
      </c>
      <c r="L1443" s="184">
        <f>IF(C1443="MTS", B1443, B1443 * IFERROR(VLOOKUP(C1443, 'QTY_CONVERSIONS '!A:B, 2, FALSE), "Units not  found"))</f>
        <v>2</v>
      </c>
      <c r="M1443" s="185">
        <f t="shared" si="132"/>
        <v>5500</v>
      </c>
      <c r="N1443" s="143" t="str">
        <f>IFERROR(VLOOKUP(D1443, Product_Category!A:B, 2, FALSE), "Uncategorized")</f>
        <v>MCC</v>
      </c>
      <c r="O1443" s="186">
        <f t="shared" si="134"/>
        <v>2750</v>
      </c>
      <c r="P1443" s="185">
        <f t="shared" si="133"/>
        <v>5500</v>
      </c>
      <c r="Q1443" s="143">
        <v>2023</v>
      </c>
      <c r="R1443" s="143" t="str">
        <f>IFERROR(VLOOKUP(G1443,'SOURCE COMPANY'!A:B, 2, FALSE), "")</f>
        <v>ALVITA PHARMA</v>
      </c>
      <c r="S1443" s="143" t="str">
        <f>IFERROR(VLOOKUP(H1443,'CUSTOMER NAME'!A:B, 2, FALSE), "")</f>
        <v>M S CIC LIFESCI</v>
      </c>
    </row>
    <row r="1444" spans="1:19">
      <c r="A1444" s="87" t="s">
        <v>1025</v>
      </c>
      <c r="B1444" s="21">
        <v>3100</v>
      </c>
      <c r="C1444" s="87" t="s">
        <v>7</v>
      </c>
      <c r="D1444" s="87" t="s">
        <v>641</v>
      </c>
      <c r="E1444" s="41">
        <v>2.75</v>
      </c>
      <c r="F1444" s="87" t="s">
        <v>9</v>
      </c>
      <c r="G1444" s="87" t="s">
        <v>736</v>
      </c>
      <c r="H1444" s="198" t="s">
        <v>2045</v>
      </c>
      <c r="I1444" s="183" t="str">
        <f t="shared" si="135"/>
        <v>September</v>
      </c>
      <c r="J1444" s="184">
        <f>IF(F1444="USD", E1444, E1444 * IFERROR(VLOOKUP(F1444, EXCHANGE_RATE!A:B, 2, FALSE), "Currency not found"))</f>
        <v>2.75</v>
      </c>
      <c r="K1444" s="184">
        <f t="shared" si="131"/>
        <v>2.75</v>
      </c>
      <c r="L1444" s="184">
        <f>IF(C1444="MTS", B1444, B1444 * IFERROR(VLOOKUP(C1444, 'QTY_CONVERSIONS '!A:B, 2, FALSE), "Units not  found"))</f>
        <v>3.1</v>
      </c>
      <c r="M1444" s="185">
        <f t="shared" si="132"/>
        <v>8525</v>
      </c>
      <c r="N1444" s="143" t="str">
        <f>IFERROR(VLOOKUP(D1444, Product_Category!A:B, 2, FALSE), "Uncategorized")</f>
        <v>MCC</v>
      </c>
      <c r="O1444" s="186">
        <f t="shared" si="134"/>
        <v>2750</v>
      </c>
      <c r="P1444" s="185">
        <f t="shared" si="133"/>
        <v>8525</v>
      </c>
      <c r="Q1444" s="143">
        <v>2023</v>
      </c>
      <c r="R1444" s="143" t="str">
        <f>IFERROR(VLOOKUP(G1444,'SOURCE COMPANY'!A:B, 2, FALSE), "")</f>
        <v>ALVITA PHARMA</v>
      </c>
      <c r="S1444" s="143" t="str">
        <f>IFERROR(VLOOKUP(H1444,'CUSTOMER NAME'!A:B, 2, FALSE), "")</f>
        <v>M S CIC LIFESCI</v>
      </c>
    </row>
    <row r="1445" spans="1:19">
      <c r="A1445" s="87" t="s">
        <v>1025</v>
      </c>
      <c r="B1445" s="189">
        <v>50</v>
      </c>
      <c r="C1445" s="87" t="s">
        <v>7</v>
      </c>
      <c r="D1445" s="87" t="s">
        <v>1102</v>
      </c>
      <c r="E1445" s="195">
        <v>2.83</v>
      </c>
      <c r="F1445" s="87" t="s">
        <v>9</v>
      </c>
      <c r="G1445" s="87" t="s">
        <v>736</v>
      </c>
      <c r="H1445" s="198" t="s">
        <v>2045</v>
      </c>
      <c r="I1445" s="183" t="str">
        <f t="shared" si="135"/>
        <v>September</v>
      </c>
      <c r="J1445" s="184">
        <f>IF(F1445="USD", E1445, E1445 * IFERROR(VLOOKUP(F1445, EXCHANGE_RATE!A:B, 2, FALSE), "Currency not found"))</f>
        <v>2.83</v>
      </c>
      <c r="K1445" s="184">
        <f t="shared" si="131"/>
        <v>2.83</v>
      </c>
      <c r="L1445" s="184">
        <f>IF(C1445="MTS", B1445, B1445 * IFERROR(VLOOKUP(C1445, 'QTY_CONVERSIONS '!A:B, 2, FALSE), "Units not  found"))</f>
        <v>0.05</v>
      </c>
      <c r="M1445" s="185">
        <f t="shared" si="132"/>
        <v>141.5</v>
      </c>
      <c r="N1445" s="143" t="str">
        <f>IFERROR(VLOOKUP(D1445, Product_Category!A:B, 2, FALSE), "Uncategorized")</f>
        <v>MAGNESIUM STEARATE</v>
      </c>
      <c r="O1445" s="186">
        <f t="shared" si="134"/>
        <v>2830</v>
      </c>
      <c r="P1445" s="185">
        <f t="shared" si="133"/>
        <v>141.5</v>
      </c>
      <c r="Q1445" s="143">
        <v>2023</v>
      </c>
      <c r="R1445" s="143" t="str">
        <f>IFERROR(VLOOKUP(G1445,'SOURCE COMPANY'!A:B, 2, FALSE), "")</f>
        <v>ALVITA PHARMA</v>
      </c>
      <c r="S1445" s="143" t="str">
        <f>IFERROR(VLOOKUP(H1445,'CUSTOMER NAME'!A:B, 2, FALSE), "")</f>
        <v>M S CIC LIFESCI</v>
      </c>
    </row>
    <row r="1446" spans="1:19">
      <c r="A1446" s="87" t="s">
        <v>1025</v>
      </c>
      <c r="B1446" s="87">
        <v>100</v>
      </c>
      <c r="C1446" s="87" t="s">
        <v>7</v>
      </c>
      <c r="D1446" s="87" t="s">
        <v>626</v>
      </c>
      <c r="E1446" s="248">
        <v>5.4</v>
      </c>
      <c r="F1446" s="87" t="s">
        <v>9</v>
      </c>
      <c r="G1446" s="87" t="s">
        <v>736</v>
      </c>
      <c r="H1446" s="198" t="s">
        <v>1369</v>
      </c>
      <c r="I1446" s="183" t="str">
        <f t="shared" si="135"/>
        <v>September</v>
      </c>
      <c r="J1446" s="184">
        <f>IF(F1446="USD", E1446, E1446 * IFERROR(VLOOKUP(F1446, EXCHANGE_RATE!A:B, 2, FALSE), "Currency not found"))</f>
        <v>5.4</v>
      </c>
      <c r="K1446" s="184">
        <f t="shared" si="131"/>
        <v>5.4</v>
      </c>
      <c r="L1446" s="184">
        <f>IF(C1446="MTS", B1446, B1446 * IFERROR(VLOOKUP(C1446, 'QTY_CONVERSIONS '!A:B, 2, FALSE), "Units not  found"))</f>
        <v>0.1</v>
      </c>
      <c r="M1446" s="185">
        <f t="shared" si="132"/>
        <v>540</v>
      </c>
      <c r="N1446" s="143" t="str">
        <f>IFERROR(VLOOKUP(D1446, Product_Category!A:B, 2, FALSE), "Uncategorized")</f>
        <v>CROSCARMELLOSE SODIUM</v>
      </c>
      <c r="O1446" s="186">
        <f t="shared" si="134"/>
        <v>5400</v>
      </c>
      <c r="P1446" s="185">
        <f t="shared" si="133"/>
        <v>540</v>
      </c>
      <c r="Q1446" s="143">
        <v>2023</v>
      </c>
      <c r="R1446" s="143" t="str">
        <f>IFERROR(VLOOKUP(G1446,'SOURCE COMPANY'!A:B, 2, FALSE), "")</f>
        <v>ALVITA PHARMA</v>
      </c>
      <c r="S1446" s="143" t="str">
        <f>IFERROR(VLOOKUP(H1446,'CUSTOMER NAME'!A:B, 2, FALSE), "")</f>
        <v>M S CIC LIFESCIENCES</v>
      </c>
    </row>
    <row r="1447" spans="1:19">
      <c r="A1447" s="87" t="s">
        <v>1025</v>
      </c>
      <c r="B1447" s="87">
        <v>25</v>
      </c>
      <c r="C1447" s="87" t="s">
        <v>7</v>
      </c>
      <c r="D1447" s="87" t="s">
        <v>1233</v>
      </c>
      <c r="E1447" s="248">
        <v>2.83</v>
      </c>
      <c r="F1447" s="87" t="s">
        <v>9</v>
      </c>
      <c r="G1447" s="87" t="s">
        <v>736</v>
      </c>
      <c r="H1447" s="198" t="s">
        <v>1369</v>
      </c>
      <c r="I1447" s="183" t="str">
        <f t="shared" si="135"/>
        <v>September</v>
      </c>
      <c r="J1447" s="184">
        <f>IF(F1447="USD", E1447, E1447 * IFERROR(VLOOKUP(F1447, EXCHANGE_RATE!A:B, 2, FALSE), "Currency not found"))</f>
        <v>2.83</v>
      </c>
      <c r="K1447" s="184">
        <f t="shared" si="131"/>
        <v>2.83</v>
      </c>
      <c r="L1447" s="184">
        <f>IF(C1447="MTS", B1447, B1447 * IFERROR(VLOOKUP(C1447, 'QTY_CONVERSIONS '!A:B, 2, FALSE), "Units not  found"))</f>
        <v>2.5000000000000001E-2</v>
      </c>
      <c r="M1447" s="185">
        <f t="shared" si="132"/>
        <v>70.75</v>
      </c>
      <c r="N1447" s="143" t="str">
        <f>IFERROR(VLOOKUP(D1447, Product_Category!A:B, 2, FALSE), "Uncategorized")</f>
        <v>MAGNESIUM STEARATE</v>
      </c>
      <c r="O1447" s="186">
        <f t="shared" si="134"/>
        <v>2830</v>
      </c>
      <c r="P1447" s="185">
        <f t="shared" si="133"/>
        <v>70.75</v>
      </c>
      <c r="Q1447" s="143">
        <v>2023</v>
      </c>
      <c r="R1447" s="143" t="str">
        <f>IFERROR(VLOOKUP(G1447,'SOURCE COMPANY'!A:B, 2, FALSE), "")</f>
        <v>ALVITA PHARMA</v>
      </c>
      <c r="S1447" s="143" t="str">
        <f>IFERROR(VLOOKUP(H1447,'CUSTOMER NAME'!A:B, 2, FALSE), "")</f>
        <v>M S CIC LIFESCIENCES</v>
      </c>
    </row>
    <row r="1448" spans="1:19">
      <c r="A1448" s="87" t="s">
        <v>909</v>
      </c>
      <c r="B1448" s="189">
        <v>1000</v>
      </c>
      <c r="C1448" s="87" t="s">
        <v>7</v>
      </c>
      <c r="D1448" s="87" t="s">
        <v>1102</v>
      </c>
      <c r="E1448" s="190">
        <v>3.5</v>
      </c>
      <c r="F1448" s="87" t="s">
        <v>9</v>
      </c>
      <c r="G1448" s="87" t="s">
        <v>605</v>
      </c>
      <c r="H1448" s="198" t="s">
        <v>2494</v>
      </c>
      <c r="I1448" s="183" t="str">
        <f t="shared" si="135"/>
        <v>September</v>
      </c>
      <c r="J1448" s="184">
        <f>IF(F1448="USD", E1448, E1448 * IFERROR(VLOOKUP(F1448, EXCHANGE_RATE!A:B, 2, FALSE), "Currency not found"))</f>
        <v>3.5</v>
      </c>
      <c r="K1448" s="184">
        <f t="shared" si="131"/>
        <v>3.5</v>
      </c>
      <c r="L1448" s="184">
        <f>IF(C1448="MTS", B1448, B1448 * IFERROR(VLOOKUP(C1448, 'QTY_CONVERSIONS '!A:B, 2, FALSE), "Units not  found"))</f>
        <v>1</v>
      </c>
      <c r="M1448" s="185">
        <f t="shared" si="132"/>
        <v>3500</v>
      </c>
      <c r="N1448" s="143" t="str">
        <f>IFERROR(VLOOKUP(D1448, Product_Category!A:B, 2, FALSE), "Uncategorized")</f>
        <v>MAGNESIUM STEARATE</v>
      </c>
      <c r="O1448" s="186">
        <f t="shared" si="134"/>
        <v>3500</v>
      </c>
      <c r="P1448" s="185">
        <f t="shared" si="133"/>
        <v>3500</v>
      </c>
      <c r="Q1448" s="143">
        <v>2023</v>
      </c>
      <c r="R1448" s="143" t="str">
        <f>IFERROR(VLOOKUP(G1448,'SOURCE COMPANY'!A:B, 2, FALSE), "")</f>
        <v>AMISHI DRUGS</v>
      </c>
      <c r="S1448" s="143" t="str">
        <f>IFERROR(VLOOKUP(H1448,'CUSTOMER NAME'!A:B, 2, FALSE), "")</f>
        <v>M S COSMOS</v>
      </c>
    </row>
    <row r="1449" spans="1:19">
      <c r="A1449" s="87" t="s">
        <v>909</v>
      </c>
      <c r="B1449" s="189">
        <v>3000</v>
      </c>
      <c r="C1449" s="87" t="s">
        <v>7</v>
      </c>
      <c r="D1449" s="87" t="s">
        <v>608</v>
      </c>
      <c r="E1449" s="190">
        <v>3.95</v>
      </c>
      <c r="F1449" s="87" t="s">
        <v>9</v>
      </c>
      <c r="G1449" s="87" t="s">
        <v>605</v>
      </c>
      <c r="H1449" s="198" t="s">
        <v>2494</v>
      </c>
      <c r="I1449" s="183" t="str">
        <f t="shared" si="135"/>
        <v>September</v>
      </c>
      <c r="J1449" s="184">
        <f>IF(F1449="USD", E1449, E1449 * IFERROR(VLOOKUP(F1449, EXCHANGE_RATE!A:B, 2, FALSE), "Currency not found"))</f>
        <v>3.95</v>
      </c>
      <c r="K1449" s="184">
        <f t="shared" si="131"/>
        <v>3.95</v>
      </c>
      <c r="L1449" s="184">
        <f>IF(C1449="MTS", B1449, B1449 * IFERROR(VLOOKUP(C1449, 'QTY_CONVERSIONS '!A:B, 2, FALSE), "Units not  found"))</f>
        <v>3</v>
      </c>
      <c r="M1449" s="185">
        <f t="shared" si="132"/>
        <v>11850</v>
      </c>
      <c r="N1449" s="143" t="str">
        <f>IFERROR(VLOOKUP(D1449, Product_Category!A:B, 2, FALSE), "Uncategorized")</f>
        <v>SSG</v>
      </c>
      <c r="O1449" s="186">
        <f t="shared" si="134"/>
        <v>3950</v>
      </c>
      <c r="P1449" s="185">
        <f t="shared" si="133"/>
        <v>11850</v>
      </c>
      <c r="Q1449" s="143">
        <v>2023</v>
      </c>
      <c r="R1449" s="143" t="str">
        <f>IFERROR(VLOOKUP(G1449,'SOURCE COMPANY'!A:B, 2, FALSE), "")</f>
        <v>AMISHI DRUGS</v>
      </c>
      <c r="S1449" s="143" t="str">
        <f>IFERROR(VLOOKUP(H1449,'CUSTOMER NAME'!A:B, 2, FALSE), "")</f>
        <v>M S COSMOS</v>
      </c>
    </row>
    <row r="1450" spans="1:19">
      <c r="A1450" s="191" t="s">
        <v>909</v>
      </c>
      <c r="B1450" s="191">
        <v>4800</v>
      </c>
      <c r="C1450" s="191" t="s">
        <v>7</v>
      </c>
      <c r="D1450" s="191" t="s">
        <v>910</v>
      </c>
      <c r="E1450" s="191">
        <v>3.4</v>
      </c>
      <c r="F1450" s="191" t="s">
        <v>9</v>
      </c>
      <c r="G1450" s="85" t="s">
        <v>605</v>
      </c>
      <c r="H1450" s="121" t="s">
        <v>3458</v>
      </c>
      <c r="I1450" s="187" t="s">
        <v>3389</v>
      </c>
      <c r="J1450" s="184">
        <f>IF(F1450="USD", E1450, E1450 * IFERROR(VLOOKUP(F1450, EXCHANGE_RATE!A:B, 2, FALSE), "Currency not found"))</f>
        <v>3.4</v>
      </c>
      <c r="K1450" s="184">
        <f t="shared" si="131"/>
        <v>3.4</v>
      </c>
      <c r="L1450" s="184">
        <f>IF(C1450="MTS", B1450, B1450 * IFERROR(VLOOKUP(C1450, 'QTY_CONVERSIONS '!A:B, 2, FALSE), "Units not  found"))</f>
        <v>4.8</v>
      </c>
      <c r="M1450" s="185">
        <f t="shared" si="132"/>
        <v>16320</v>
      </c>
      <c r="N1450" s="143" t="str">
        <f>IFERROR(VLOOKUP(D1450, Product_Category!A:B, 2, FALSE), "Uncategorized")</f>
        <v>MAGNESIUM STEARATE</v>
      </c>
      <c r="O1450" s="186">
        <f t="shared" si="134"/>
        <v>3400</v>
      </c>
      <c r="P1450" s="185">
        <f t="shared" si="133"/>
        <v>16320</v>
      </c>
      <c r="Q1450" s="143">
        <v>2023</v>
      </c>
      <c r="R1450" s="143" t="str">
        <f>IFERROR(VLOOKUP(G1450,'SOURCE COMPANY'!A:B, 2, FALSE), "")</f>
        <v>AMISHI DRUGS</v>
      </c>
      <c r="S1450" s="143" t="str">
        <f>IFERROR(VLOOKUP(H1450,'CUSTOMER NAME'!A:B, 2, FALSE), "")</f>
        <v>M S COSMOS LIMITED</v>
      </c>
    </row>
    <row r="1451" spans="1:19">
      <c r="A1451" s="191" t="s">
        <v>909</v>
      </c>
      <c r="B1451" s="191">
        <v>2400</v>
      </c>
      <c r="C1451" s="191" t="s">
        <v>7</v>
      </c>
      <c r="D1451" s="191" t="s">
        <v>173</v>
      </c>
      <c r="E1451" s="191">
        <v>3.83</v>
      </c>
      <c r="F1451" s="191" t="s">
        <v>9</v>
      </c>
      <c r="G1451" s="85" t="s">
        <v>605</v>
      </c>
      <c r="H1451" s="121" t="s">
        <v>3458</v>
      </c>
      <c r="I1451" s="187" t="s">
        <v>3389</v>
      </c>
      <c r="J1451" s="184">
        <f>IF(F1451="USD", E1451, E1451 * IFERROR(VLOOKUP(F1451, EXCHANGE_RATE!A:B, 2, FALSE), "Currency not found"))</f>
        <v>3.83</v>
      </c>
      <c r="K1451" s="184">
        <f t="shared" si="131"/>
        <v>3.83</v>
      </c>
      <c r="L1451" s="184">
        <f>IF(C1451="MTS", B1451, B1451 * IFERROR(VLOOKUP(C1451, 'QTY_CONVERSIONS '!A:B, 2, FALSE), "Units not  found"))</f>
        <v>2.4</v>
      </c>
      <c r="M1451" s="185">
        <f t="shared" si="132"/>
        <v>9192</v>
      </c>
      <c r="N1451" s="143" t="str">
        <f>IFERROR(VLOOKUP(D1451, Product_Category!A:B, 2, FALSE), "Uncategorized")</f>
        <v>SSG</v>
      </c>
      <c r="O1451" s="186">
        <f t="shared" si="134"/>
        <v>3830</v>
      </c>
      <c r="P1451" s="185">
        <f t="shared" si="133"/>
        <v>9192</v>
      </c>
      <c r="Q1451" s="143">
        <v>2023</v>
      </c>
      <c r="R1451" s="143" t="str">
        <f>IFERROR(VLOOKUP(G1451,'SOURCE COMPANY'!A:B, 2, FALSE), "")</f>
        <v>AMISHI DRUGS</v>
      </c>
      <c r="S1451" s="143" t="str">
        <f>IFERROR(VLOOKUP(H1451,'CUSTOMER NAME'!A:B, 2, FALSE), "")</f>
        <v>M S COSMOS LIMITED</v>
      </c>
    </row>
    <row r="1452" spans="1:19">
      <c r="A1452" s="191" t="s">
        <v>909</v>
      </c>
      <c r="B1452" s="191">
        <v>2000</v>
      </c>
      <c r="C1452" s="191" t="s">
        <v>7</v>
      </c>
      <c r="D1452" s="191" t="s">
        <v>2378</v>
      </c>
      <c r="E1452" s="191">
        <v>2.96</v>
      </c>
      <c r="F1452" s="191" t="s">
        <v>9</v>
      </c>
      <c r="G1452" s="85" t="s">
        <v>605</v>
      </c>
      <c r="H1452" s="121" t="s">
        <v>3458</v>
      </c>
      <c r="I1452" s="187" t="s">
        <v>3389</v>
      </c>
      <c r="J1452" s="184">
        <f>IF(F1452="USD", E1452, E1452 * IFERROR(VLOOKUP(F1452, EXCHANGE_RATE!A:B, 2, FALSE), "Currency not found"))</f>
        <v>2.96</v>
      </c>
      <c r="K1452" s="184">
        <f t="shared" si="131"/>
        <v>2.96</v>
      </c>
      <c r="L1452" s="184">
        <f>IF(C1452="MTS", B1452, B1452 * IFERROR(VLOOKUP(C1452, 'QTY_CONVERSIONS '!A:B, 2, FALSE), "Units not  found"))</f>
        <v>2</v>
      </c>
      <c r="M1452" s="185">
        <f t="shared" si="132"/>
        <v>5920</v>
      </c>
      <c r="N1452" s="143" t="str">
        <f>IFERROR(VLOOKUP(D1452, Product_Category!A:B, 2, FALSE), "Uncategorized")</f>
        <v>MCC</v>
      </c>
      <c r="O1452" s="186">
        <f t="shared" si="134"/>
        <v>2960</v>
      </c>
      <c r="P1452" s="185">
        <f t="shared" si="133"/>
        <v>5920</v>
      </c>
      <c r="Q1452" s="143">
        <v>2023</v>
      </c>
      <c r="R1452" s="143" t="str">
        <f>IFERROR(VLOOKUP(G1452,'SOURCE COMPANY'!A:B, 2, FALSE), "")</f>
        <v>AMISHI DRUGS</v>
      </c>
      <c r="S1452" s="143" t="str">
        <f>IFERROR(VLOOKUP(H1452,'CUSTOMER NAME'!A:B, 2, FALSE), "")</f>
        <v>M S COSMOS LIMITED</v>
      </c>
    </row>
    <row r="1453" spans="1:19">
      <c r="A1453" s="87" t="s">
        <v>816</v>
      </c>
      <c r="B1453" s="21">
        <v>1500</v>
      </c>
      <c r="C1453" s="87" t="s">
        <v>7</v>
      </c>
      <c r="D1453" s="87" t="s">
        <v>1895</v>
      </c>
      <c r="E1453" s="41">
        <v>2.15</v>
      </c>
      <c r="F1453" s="87" t="s">
        <v>9</v>
      </c>
      <c r="G1453" s="192" t="s">
        <v>3961</v>
      </c>
      <c r="H1453" s="198" t="s">
        <v>1896</v>
      </c>
      <c r="I1453" s="183" t="str">
        <f>I1452</f>
        <v>October</v>
      </c>
      <c r="J1453" s="184">
        <f>IF(F1453="USD", E1453, E1453 * IFERROR(VLOOKUP(F1453, EXCHANGE_RATE!A:B, 2, FALSE), "Currency not found"))</f>
        <v>2.15</v>
      </c>
      <c r="K1453" s="184">
        <f t="shared" si="131"/>
        <v>2.15</v>
      </c>
      <c r="L1453" s="184">
        <f>IF(C1453="MTS", B1453, B1453 * IFERROR(VLOOKUP(C1453, 'QTY_CONVERSIONS '!A:B, 2, FALSE), "Units not  found"))</f>
        <v>1.5</v>
      </c>
      <c r="M1453" s="185">
        <f t="shared" si="132"/>
        <v>3225</v>
      </c>
      <c r="N1453" s="143" t="str">
        <f>IFERROR(VLOOKUP(D1453, Product_Category!A:B, 2, FALSE), "Uncategorized")</f>
        <v>MCC</v>
      </c>
      <c r="O1453" s="186">
        <f t="shared" si="134"/>
        <v>2150</v>
      </c>
      <c r="P1453" s="185">
        <f t="shared" si="133"/>
        <v>3225</v>
      </c>
      <c r="Q1453" s="143">
        <v>2023</v>
      </c>
      <c r="R1453" s="143" t="str">
        <f>IFERROR(VLOOKUP(G1453,'SOURCE COMPANY'!A:B, 2, FALSE), "")</f>
        <v>Waylink International</v>
      </c>
      <c r="S1453" s="143" t="str">
        <f>IFERROR(VLOOKUP(H1453,'CUSTOMER NAME'!A:B, 2, FALSE), "")</f>
        <v xml:space="preserve">M S EAST </v>
      </c>
    </row>
    <row r="1454" spans="1:19">
      <c r="A1454" s="87" t="s">
        <v>816</v>
      </c>
      <c r="B1454" s="21">
        <v>2000</v>
      </c>
      <c r="C1454" s="87" t="s">
        <v>7</v>
      </c>
      <c r="D1454" s="87" t="s">
        <v>1897</v>
      </c>
      <c r="E1454" s="41">
        <v>2.2999999999999998</v>
      </c>
      <c r="F1454" s="87" t="s">
        <v>9</v>
      </c>
      <c r="G1454" s="192" t="s">
        <v>3961</v>
      </c>
      <c r="H1454" s="198" t="s">
        <v>1896</v>
      </c>
      <c r="I1454" s="183" t="str">
        <f>I1453</f>
        <v>October</v>
      </c>
      <c r="J1454" s="184">
        <f>IF(F1454="USD", E1454, E1454 * IFERROR(VLOOKUP(F1454, EXCHANGE_RATE!A:B, 2, FALSE), "Currency not found"))</f>
        <v>2.2999999999999998</v>
      </c>
      <c r="K1454" s="184">
        <f t="shared" si="131"/>
        <v>2.2999999999999998</v>
      </c>
      <c r="L1454" s="184">
        <f>IF(C1454="MTS", B1454, B1454 * IFERROR(VLOOKUP(C1454, 'QTY_CONVERSIONS '!A:B, 2, FALSE), "Units not  found"))</f>
        <v>2</v>
      </c>
      <c r="M1454" s="185">
        <f t="shared" si="132"/>
        <v>4600</v>
      </c>
      <c r="N1454" s="143" t="str">
        <f>IFERROR(VLOOKUP(D1454, Product_Category!A:B, 2, FALSE), "Uncategorized")</f>
        <v>MCC</v>
      </c>
      <c r="O1454" s="186">
        <f t="shared" si="134"/>
        <v>2300</v>
      </c>
      <c r="P1454" s="185">
        <f t="shared" si="133"/>
        <v>4600</v>
      </c>
      <c r="Q1454" s="143">
        <v>2023</v>
      </c>
      <c r="R1454" s="143" t="str">
        <f>IFERROR(VLOOKUP(G1454,'SOURCE COMPANY'!A:B, 2, FALSE), "")</f>
        <v>Waylink International</v>
      </c>
      <c r="S1454" s="143" t="str">
        <f>IFERROR(VLOOKUP(H1454,'CUSTOMER NAME'!A:B, 2, FALSE), "")</f>
        <v xml:space="preserve">M S EAST </v>
      </c>
    </row>
    <row r="1455" spans="1:19">
      <c r="A1455" s="87" t="s">
        <v>816</v>
      </c>
      <c r="B1455" s="21">
        <v>500</v>
      </c>
      <c r="C1455" s="87" t="s">
        <v>7</v>
      </c>
      <c r="D1455" s="87" t="s">
        <v>1148</v>
      </c>
      <c r="E1455" s="41">
        <v>4.5</v>
      </c>
      <c r="F1455" s="87" t="s">
        <v>9</v>
      </c>
      <c r="G1455" s="192" t="s">
        <v>3961</v>
      </c>
      <c r="H1455" s="198" t="s">
        <v>1896</v>
      </c>
      <c r="I1455" s="183" t="str">
        <f>I1454</f>
        <v>October</v>
      </c>
      <c r="J1455" s="184">
        <f>IF(F1455="USD", E1455, E1455 * IFERROR(VLOOKUP(F1455, EXCHANGE_RATE!A:B, 2, FALSE), "Currency not found"))</f>
        <v>4.5</v>
      </c>
      <c r="K1455" s="184">
        <f t="shared" si="131"/>
        <v>4.5</v>
      </c>
      <c r="L1455" s="184">
        <f>IF(C1455="MTS", B1455, B1455 * IFERROR(VLOOKUP(C1455, 'QTY_CONVERSIONS '!A:B, 2, FALSE), "Units not  found"))</f>
        <v>0.5</v>
      </c>
      <c r="M1455" s="185">
        <f t="shared" si="132"/>
        <v>2250</v>
      </c>
      <c r="N1455" s="143" t="str">
        <f>IFERROR(VLOOKUP(D1455, Product_Category!A:B, 2, FALSE), "Uncategorized")</f>
        <v>MCC</v>
      </c>
      <c r="O1455" s="186">
        <f t="shared" si="134"/>
        <v>4500</v>
      </c>
      <c r="P1455" s="185">
        <f t="shared" si="133"/>
        <v>2250</v>
      </c>
      <c r="Q1455" s="143">
        <v>2023</v>
      </c>
      <c r="R1455" s="143" t="str">
        <f>IFERROR(VLOOKUP(G1455,'SOURCE COMPANY'!A:B, 2, FALSE), "")</f>
        <v>Waylink International</v>
      </c>
      <c r="S1455" s="143" t="str">
        <f>IFERROR(VLOOKUP(H1455,'CUSTOMER NAME'!A:B, 2, FALSE), "")</f>
        <v xml:space="preserve">M S EAST </v>
      </c>
    </row>
    <row r="1456" spans="1:19">
      <c r="A1456" s="192" t="s">
        <v>843</v>
      </c>
      <c r="B1456" s="192">
        <v>50</v>
      </c>
      <c r="C1456" s="192" t="s">
        <v>7</v>
      </c>
      <c r="D1456" s="192" t="s">
        <v>611</v>
      </c>
      <c r="E1456" s="192">
        <v>2.13</v>
      </c>
      <c r="F1456" s="192" t="s">
        <v>9</v>
      </c>
      <c r="G1456" s="192" t="s">
        <v>3746</v>
      </c>
      <c r="H1456" s="134" t="s">
        <v>3747</v>
      </c>
      <c r="I1456" s="187" t="s">
        <v>3658</v>
      </c>
      <c r="J1456" s="184">
        <f>IF(F1456="USD", E1456, E1456 * IFERROR(VLOOKUP(F1456, EXCHANGE_RATE!A:B, 2, FALSE), "Currency not found"))</f>
        <v>2.13</v>
      </c>
      <c r="K1456" s="184">
        <f t="shared" si="131"/>
        <v>2.13</v>
      </c>
      <c r="L1456" s="184">
        <f>IF(C1456="MTS", B1456, B1456 * IFERROR(VLOOKUP(C1456, 'QTY_CONVERSIONS '!A:B, 2, FALSE), "Units not  found"))</f>
        <v>0.05</v>
      </c>
      <c r="M1456" s="185">
        <f t="shared" si="132"/>
        <v>106.5</v>
      </c>
      <c r="N1456" s="143" t="str">
        <f>IFERROR(VLOOKUP(D1456, Product_Category!A:B, 2, FALSE), "Uncategorized")</f>
        <v>MCC</v>
      </c>
      <c r="O1456" s="186">
        <f t="shared" si="134"/>
        <v>2130</v>
      </c>
      <c r="P1456" s="185">
        <f t="shared" si="133"/>
        <v>106.5</v>
      </c>
      <c r="Q1456" s="143">
        <v>2023</v>
      </c>
      <c r="R1456" s="143" t="str">
        <f>IFERROR(VLOOKUP(G1456,'SOURCE COMPANY'!A:B, 2, FALSE), "")</f>
        <v>R C MED</v>
      </c>
      <c r="S1456" s="143" t="str">
        <f>IFERROR(VLOOKUP(H1456,'CUSTOMER NAME'!A:B, 2, FALSE), "")</f>
        <v>M S EVERGREEN PHARMA</v>
      </c>
    </row>
    <row r="1457" spans="1:19">
      <c r="A1457" s="192" t="s">
        <v>843</v>
      </c>
      <c r="B1457" s="192">
        <v>1000</v>
      </c>
      <c r="C1457" s="192" t="s">
        <v>7</v>
      </c>
      <c r="D1457" s="192" t="s">
        <v>769</v>
      </c>
      <c r="E1457" s="192">
        <v>2.39</v>
      </c>
      <c r="F1457" s="192" t="s">
        <v>9</v>
      </c>
      <c r="G1457" s="192" t="s">
        <v>3746</v>
      </c>
      <c r="H1457" s="134" t="s">
        <v>3747</v>
      </c>
      <c r="I1457" s="187" t="s">
        <v>3658</v>
      </c>
      <c r="J1457" s="184">
        <f>IF(F1457="USD", E1457, E1457 * IFERROR(VLOOKUP(F1457, EXCHANGE_RATE!A:B, 2, FALSE), "Currency not found"))</f>
        <v>2.39</v>
      </c>
      <c r="K1457" s="184">
        <f t="shared" si="131"/>
        <v>2.39</v>
      </c>
      <c r="L1457" s="184">
        <f>IF(C1457="MTS", B1457, B1457 * IFERROR(VLOOKUP(C1457, 'QTY_CONVERSIONS '!A:B, 2, FALSE), "Units not  found"))</f>
        <v>1</v>
      </c>
      <c r="M1457" s="185">
        <f t="shared" si="132"/>
        <v>2390</v>
      </c>
      <c r="N1457" s="143" t="str">
        <f>IFERROR(VLOOKUP(D1457, Product_Category!A:B, 2, FALSE), "Uncategorized")</f>
        <v>MCC</v>
      </c>
      <c r="O1457" s="186">
        <f t="shared" si="134"/>
        <v>2390</v>
      </c>
      <c r="P1457" s="185">
        <f t="shared" si="133"/>
        <v>2390</v>
      </c>
      <c r="Q1457" s="143">
        <v>2023</v>
      </c>
      <c r="R1457" s="143" t="str">
        <f>IFERROR(VLOOKUP(G1457,'SOURCE COMPANY'!A:B, 2, FALSE), "")</f>
        <v>R C MED</v>
      </c>
      <c r="S1457" s="143" t="str">
        <f>IFERROR(VLOOKUP(H1457,'CUSTOMER NAME'!A:B, 2, FALSE), "")</f>
        <v>M S EVERGREEN PHARMA</v>
      </c>
    </row>
    <row r="1458" spans="1:19">
      <c r="A1458" s="87" t="s">
        <v>929</v>
      </c>
      <c r="B1458" s="21">
        <v>25</v>
      </c>
      <c r="C1458" s="87" t="s">
        <v>7</v>
      </c>
      <c r="D1458" s="87" t="s">
        <v>589</v>
      </c>
      <c r="E1458" s="41">
        <v>200</v>
      </c>
      <c r="F1458" s="87" t="s">
        <v>1730</v>
      </c>
      <c r="G1458" s="87" t="s">
        <v>652</v>
      </c>
      <c r="H1458" s="198" t="s">
        <v>1988</v>
      </c>
      <c r="I1458" s="183" t="str">
        <f>I1457</f>
        <v>November</v>
      </c>
      <c r="J1458" s="184">
        <f>IF(F1458="USD", E1458, E1458 * IFERROR(VLOOKUP(F1458, EXCHANGE_RATE!A:B, 2, FALSE), "Currency not found"))</f>
        <v>2.4</v>
      </c>
      <c r="K1458" s="184">
        <f t="shared" si="131"/>
        <v>2.4</v>
      </c>
      <c r="L1458" s="184">
        <f>IF(C1458="MTS", B1458, B1458 * IFERROR(VLOOKUP(C1458, 'QTY_CONVERSIONS '!A:B, 2, FALSE), "Units not  found"))</f>
        <v>2.5000000000000001E-2</v>
      </c>
      <c r="M1458" s="185">
        <f t="shared" si="132"/>
        <v>60</v>
      </c>
      <c r="N1458" s="143" t="str">
        <f>IFERROR(VLOOKUP(D1458, Product_Category!A:B, 2, FALSE), "Uncategorized")</f>
        <v>MAGNESIUM STEARATE</v>
      </c>
      <c r="O1458" s="186">
        <f t="shared" si="134"/>
        <v>2400</v>
      </c>
      <c r="P1458" s="185">
        <f t="shared" si="133"/>
        <v>60</v>
      </c>
      <c r="Q1458" s="143">
        <v>2023</v>
      </c>
      <c r="R1458" s="143" t="str">
        <f>IFERROR(VLOOKUP(G1458,'SOURCE COMPANY'!A:B, 2, FALSE), "")</f>
        <v>JAYANA PHARMA</v>
      </c>
      <c r="S1458" s="143" t="str">
        <f>IFERROR(VLOOKUP(H1458,'CUSTOMER NAME'!A:B, 2, FALSE), "")</f>
        <v>M S FLORID LAB</v>
      </c>
    </row>
    <row r="1459" spans="1:19">
      <c r="A1459" s="87" t="s">
        <v>929</v>
      </c>
      <c r="B1459" s="21">
        <v>25</v>
      </c>
      <c r="C1459" s="87" t="s">
        <v>7</v>
      </c>
      <c r="D1459" s="87" t="s">
        <v>657</v>
      </c>
      <c r="E1459" s="41">
        <v>160</v>
      </c>
      <c r="F1459" s="87" t="s">
        <v>1730</v>
      </c>
      <c r="G1459" s="87" t="s">
        <v>652</v>
      </c>
      <c r="H1459" s="198" t="s">
        <v>1988</v>
      </c>
      <c r="I1459" s="183" t="str">
        <f>I1458</f>
        <v>November</v>
      </c>
      <c r="J1459" s="184">
        <f>IF(F1459="USD", E1459, E1459 * IFERROR(VLOOKUP(F1459, EXCHANGE_RATE!A:B, 2, FALSE), "Currency not found"))</f>
        <v>1.92</v>
      </c>
      <c r="K1459" s="184">
        <f t="shared" si="131"/>
        <v>1.92</v>
      </c>
      <c r="L1459" s="184">
        <f>IF(C1459="MTS", B1459, B1459 * IFERROR(VLOOKUP(C1459, 'QTY_CONVERSIONS '!A:B, 2, FALSE), "Units not  found"))</f>
        <v>2.5000000000000001E-2</v>
      </c>
      <c r="M1459" s="185">
        <f t="shared" si="132"/>
        <v>48</v>
      </c>
      <c r="N1459" s="143" t="str">
        <f>IFERROR(VLOOKUP(D1459, Product_Category!A:B, 2, FALSE), "Uncategorized")</f>
        <v>SSG</v>
      </c>
      <c r="O1459" s="186">
        <f t="shared" si="134"/>
        <v>1920</v>
      </c>
      <c r="P1459" s="185">
        <f t="shared" si="133"/>
        <v>48</v>
      </c>
      <c r="Q1459" s="143">
        <v>2023</v>
      </c>
      <c r="R1459" s="143" t="str">
        <f>IFERROR(VLOOKUP(G1459,'SOURCE COMPANY'!A:B, 2, FALSE), "")</f>
        <v>JAYANA PHARMA</v>
      </c>
      <c r="S1459" s="143" t="str">
        <f>IFERROR(VLOOKUP(H1459,'CUSTOMER NAME'!A:B, 2, FALSE), "")</f>
        <v>M S FLORID LAB</v>
      </c>
    </row>
    <row r="1460" spans="1:19">
      <c r="A1460" s="87" t="s">
        <v>929</v>
      </c>
      <c r="B1460" s="21">
        <v>200</v>
      </c>
      <c r="C1460" s="87" t="s">
        <v>7</v>
      </c>
      <c r="D1460" s="87" t="s">
        <v>1979</v>
      </c>
      <c r="E1460" s="41">
        <v>225</v>
      </c>
      <c r="F1460" s="87" t="s">
        <v>1730</v>
      </c>
      <c r="G1460" s="87" t="s">
        <v>652</v>
      </c>
      <c r="H1460" s="198" t="s">
        <v>1989</v>
      </c>
      <c r="I1460" s="183" t="str">
        <f>I1459</f>
        <v>November</v>
      </c>
      <c r="J1460" s="184">
        <f>IF(F1460="USD", E1460, E1460 * IFERROR(VLOOKUP(F1460, EXCHANGE_RATE!A:B, 2, FALSE), "Currency not found"))</f>
        <v>2.7</v>
      </c>
      <c r="K1460" s="184">
        <f t="shared" si="131"/>
        <v>2.7</v>
      </c>
      <c r="L1460" s="184">
        <f>IF(C1460="MTS", B1460, B1460 * IFERROR(VLOOKUP(C1460, 'QTY_CONVERSIONS '!A:B, 2, FALSE), "Units not  found"))</f>
        <v>0.2</v>
      </c>
      <c r="M1460" s="185">
        <f t="shared" si="132"/>
        <v>540</v>
      </c>
      <c r="N1460" s="143" t="str">
        <f>IFERROR(VLOOKUP(D1460, Product_Category!A:B, 2, FALSE), "Uncategorized")</f>
        <v>CMC</v>
      </c>
      <c r="O1460" s="186">
        <f t="shared" si="134"/>
        <v>2700</v>
      </c>
      <c r="P1460" s="185">
        <f t="shared" si="133"/>
        <v>540</v>
      </c>
      <c r="Q1460" s="143">
        <v>2023</v>
      </c>
      <c r="R1460" s="143" t="str">
        <f>IFERROR(VLOOKUP(G1460,'SOURCE COMPANY'!A:B, 2, FALSE), "")</f>
        <v>JAYANA PHARMA</v>
      </c>
      <c r="S1460" s="143" t="str">
        <f>IFERROR(VLOOKUP(H1460,'CUSTOMER NAME'!A:B, 2, FALSE), "")</f>
        <v>M S LIVECARE</v>
      </c>
    </row>
    <row r="1461" spans="1:19">
      <c r="A1461" s="192" t="s">
        <v>929</v>
      </c>
      <c r="B1461" s="192">
        <v>100</v>
      </c>
      <c r="C1461" s="192" t="s">
        <v>7</v>
      </c>
      <c r="D1461" s="192" t="s">
        <v>3688</v>
      </c>
      <c r="E1461" s="192">
        <v>1.1399999999999999</v>
      </c>
      <c r="F1461" s="192" t="s">
        <v>9</v>
      </c>
      <c r="G1461" s="87" t="s">
        <v>652</v>
      </c>
      <c r="H1461" s="134" t="s">
        <v>3784</v>
      </c>
      <c r="I1461" s="187" t="s">
        <v>3658</v>
      </c>
      <c r="J1461" s="184">
        <f>IF(F1461="USD", E1461, E1461 * IFERROR(VLOOKUP(F1461, EXCHANGE_RATE!A:B, 2, FALSE), "Currency not found"))</f>
        <v>1.1399999999999999</v>
      </c>
      <c r="K1461" s="184">
        <f t="shared" si="131"/>
        <v>1.1399999999999999</v>
      </c>
      <c r="L1461" s="184">
        <f>IF(C1461="MTS", B1461, B1461 * IFERROR(VLOOKUP(C1461, 'QTY_CONVERSIONS '!A:B, 2, FALSE), "Units not  found"))</f>
        <v>0.1</v>
      </c>
      <c r="M1461" s="185">
        <f t="shared" si="132"/>
        <v>113.99999999999999</v>
      </c>
      <c r="N1461" s="143" t="str">
        <f>IFERROR(VLOOKUP(D1461, Product_Category!A:B, 2, FALSE), "Uncategorized")</f>
        <v>MAGNESIUM STEARATE</v>
      </c>
      <c r="O1461" s="186">
        <f t="shared" si="134"/>
        <v>1140</v>
      </c>
      <c r="P1461" s="185">
        <f t="shared" si="133"/>
        <v>114</v>
      </c>
      <c r="Q1461" s="143">
        <v>2023</v>
      </c>
      <c r="R1461" s="143" t="str">
        <f>IFERROR(VLOOKUP(G1461,'SOURCE COMPANY'!A:B, 2, FALSE), "")</f>
        <v>JAYANA PHARMA</v>
      </c>
      <c r="S1461" s="143" t="str">
        <f>IFERROR(VLOOKUP(H1461,'CUSTOMER NAME'!A:B, 2, FALSE), "")</f>
        <v>M S LIVECARE PHARMA</v>
      </c>
    </row>
    <row r="1462" spans="1:19">
      <c r="A1462" s="191" t="s">
        <v>816</v>
      </c>
      <c r="B1462" s="191">
        <v>1000</v>
      </c>
      <c r="C1462" s="191" t="s">
        <v>7</v>
      </c>
      <c r="D1462" s="191" t="s">
        <v>910</v>
      </c>
      <c r="E1462" s="191">
        <v>2.6</v>
      </c>
      <c r="F1462" s="191" t="s">
        <v>9</v>
      </c>
      <c r="G1462" s="191" t="s">
        <v>967</v>
      </c>
      <c r="H1462" s="121" t="s">
        <v>3396</v>
      </c>
      <c r="I1462" s="187" t="s">
        <v>3389</v>
      </c>
      <c r="J1462" s="184">
        <f>IF(F1462="USD", E1462, E1462 * IFERROR(VLOOKUP(F1462, EXCHANGE_RATE!A:B, 2, FALSE), "Currency not found"))</f>
        <v>2.6</v>
      </c>
      <c r="K1462" s="184">
        <f t="shared" si="131"/>
        <v>2.6</v>
      </c>
      <c r="L1462" s="184">
        <f>IF(C1462="MTS", B1462, B1462 * IFERROR(VLOOKUP(C1462, 'QTY_CONVERSIONS '!A:B, 2, FALSE), "Units not  found"))</f>
        <v>1</v>
      </c>
      <c r="M1462" s="185">
        <f t="shared" si="132"/>
        <v>2600</v>
      </c>
      <c r="N1462" s="143" t="str">
        <f>IFERROR(VLOOKUP(D1462, Product_Category!A:B, 2, FALSE), "Uncategorized")</f>
        <v>MAGNESIUM STEARATE</v>
      </c>
      <c r="O1462" s="186">
        <f t="shared" si="134"/>
        <v>2600</v>
      </c>
      <c r="P1462" s="185">
        <f t="shared" si="133"/>
        <v>2600</v>
      </c>
      <c r="Q1462" s="143">
        <v>2023</v>
      </c>
      <c r="R1462" s="143" t="str">
        <f>IFERROR(VLOOKUP(G1462,'SOURCE COMPANY'!A:B, 2, FALSE), "")</f>
        <v>ARUN KUMAR BAID</v>
      </c>
      <c r="S1462" s="143" t="str">
        <f>IFERROR(VLOOKUP(H1462,'CUSTOMER NAME'!A:B, 2, FALSE), "")</f>
        <v>M S MILESTONE CHEM</v>
      </c>
    </row>
    <row r="1463" spans="1:19">
      <c r="A1463" s="87" t="s">
        <v>1080</v>
      </c>
      <c r="B1463" s="189">
        <v>50</v>
      </c>
      <c r="C1463" s="87" t="s">
        <v>7</v>
      </c>
      <c r="D1463" s="87" t="s">
        <v>657</v>
      </c>
      <c r="E1463" s="194">
        <v>1.73</v>
      </c>
      <c r="F1463" s="87" t="s">
        <v>9</v>
      </c>
      <c r="G1463" s="87" t="s">
        <v>1081</v>
      </c>
      <c r="H1463" s="198" t="s">
        <v>2559</v>
      </c>
      <c r="I1463" s="183" t="str">
        <f>I1462</f>
        <v>October</v>
      </c>
      <c r="J1463" s="184">
        <f>IF(F1463="USD", E1463, E1463 * IFERROR(VLOOKUP(F1463, EXCHANGE_RATE!A:B, 2, FALSE), "Currency not found"))</f>
        <v>1.73</v>
      </c>
      <c r="K1463" s="184">
        <f t="shared" si="131"/>
        <v>1.73</v>
      </c>
      <c r="L1463" s="184">
        <f>IF(C1463="MTS", B1463, B1463 * IFERROR(VLOOKUP(C1463, 'QTY_CONVERSIONS '!A:B, 2, FALSE), "Units not  found"))</f>
        <v>0.05</v>
      </c>
      <c r="M1463" s="185">
        <f t="shared" si="132"/>
        <v>86.5</v>
      </c>
      <c r="N1463" s="143" t="str">
        <f>IFERROR(VLOOKUP(D1463, Product_Category!A:B, 2, FALSE), "Uncategorized")</f>
        <v>SSG</v>
      </c>
      <c r="O1463" s="186">
        <f t="shared" si="134"/>
        <v>1730</v>
      </c>
      <c r="P1463" s="185">
        <f t="shared" si="133"/>
        <v>86.5</v>
      </c>
      <c r="Q1463" s="143">
        <v>2023</v>
      </c>
      <c r="R1463" s="143" t="str">
        <f>IFERROR(VLOOKUP(G1463,'SOURCE COMPANY'!A:B, 2, FALSE), "")</f>
        <v>MEDIWIN PHARMA</v>
      </c>
      <c r="S1463" s="143" t="str">
        <f>IFERROR(VLOOKUP(H1463,'CUSTOMER NAME'!A:B, 2, FALSE), "")</f>
        <v>M S NUTRAMED PHARMA</v>
      </c>
    </row>
    <row r="1464" spans="1:19">
      <c r="A1464" s="87" t="s">
        <v>978</v>
      </c>
      <c r="B1464" s="21">
        <v>1500</v>
      </c>
      <c r="C1464" s="87" t="s">
        <v>7</v>
      </c>
      <c r="D1464" s="87" t="s">
        <v>33</v>
      </c>
      <c r="E1464" s="41">
        <v>4.71</v>
      </c>
      <c r="F1464" s="87" t="s">
        <v>9</v>
      </c>
      <c r="G1464" s="85" t="s">
        <v>888</v>
      </c>
      <c r="H1464" s="198" t="s">
        <v>2166</v>
      </c>
      <c r="I1464" s="183" t="str">
        <f>I1463</f>
        <v>October</v>
      </c>
      <c r="J1464" s="184">
        <f>IF(F1464="USD", E1464, E1464 * IFERROR(VLOOKUP(F1464, EXCHANGE_RATE!A:B, 2, FALSE), "Currency not found"))</f>
        <v>4.71</v>
      </c>
      <c r="K1464" s="184">
        <f t="shared" si="131"/>
        <v>4.71</v>
      </c>
      <c r="L1464" s="184">
        <f>IF(C1464="MTS", B1464, B1464 * IFERROR(VLOOKUP(C1464, 'QTY_CONVERSIONS '!A:B, 2, FALSE), "Units not  found"))</f>
        <v>1.5</v>
      </c>
      <c r="M1464" s="185">
        <f t="shared" si="132"/>
        <v>7065</v>
      </c>
      <c r="N1464" s="143" t="str">
        <f>IFERROR(VLOOKUP(D1464, Product_Category!A:B, 2, FALSE), "Uncategorized")</f>
        <v>CMC</v>
      </c>
      <c r="O1464" s="186">
        <f t="shared" si="134"/>
        <v>4710</v>
      </c>
      <c r="P1464" s="185">
        <f t="shared" si="133"/>
        <v>7065</v>
      </c>
      <c r="Q1464" s="143">
        <v>2023</v>
      </c>
      <c r="R1464" s="143" t="str">
        <f>IFERROR(VLOOKUP(G1464,'SOURCE COMPANY'!A:B, 2, FALSE), "")</f>
        <v>SUN PHARMA</v>
      </c>
      <c r="S1464" s="143" t="str">
        <f>IFERROR(VLOOKUP(H1464,'CUSTOMER NAME'!A:B, 2, FALSE), "")</f>
        <v>M S RANBAXY</v>
      </c>
    </row>
    <row r="1465" spans="1:19">
      <c r="A1465" s="87" t="s">
        <v>978</v>
      </c>
      <c r="B1465" s="21">
        <v>1500</v>
      </c>
      <c r="C1465" s="87" t="s">
        <v>7</v>
      </c>
      <c r="D1465" s="87" t="s">
        <v>33</v>
      </c>
      <c r="E1465" s="41">
        <v>4.71</v>
      </c>
      <c r="F1465" s="87" t="s">
        <v>9</v>
      </c>
      <c r="G1465" s="85" t="s">
        <v>888</v>
      </c>
      <c r="H1465" s="198" t="s">
        <v>2166</v>
      </c>
      <c r="I1465" s="183" t="str">
        <f>I1464</f>
        <v>October</v>
      </c>
      <c r="J1465" s="184">
        <f>IF(F1465="USD", E1465, E1465 * IFERROR(VLOOKUP(F1465, EXCHANGE_RATE!A:B, 2, FALSE), "Currency not found"))</f>
        <v>4.71</v>
      </c>
      <c r="K1465" s="184">
        <f t="shared" si="131"/>
        <v>4.71</v>
      </c>
      <c r="L1465" s="184">
        <f>IF(C1465="MTS", B1465, B1465 * IFERROR(VLOOKUP(C1465, 'QTY_CONVERSIONS '!A:B, 2, FALSE), "Units not  found"))</f>
        <v>1.5</v>
      </c>
      <c r="M1465" s="185">
        <f t="shared" si="132"/>
        <v>7065</v>
      </c>
      <c r="N1465" s="143" t="str">
        <f>IFERROR(VLOOKUP(D1465, Product_Category!A:B, 2, FALSE), "Uncategorized")</f>
        <v>CMC</v>
      </c>
      <c r="O1465" s="186">
        <f t="shared" si="134"/>
        <v>4710</v>
      </c>
      <c r="P1465" s="185">
        <f t="shared" si="133"/>
        <v>7065</v>
      </c>
      <c r="Q1465" s="143">
        <v>2023</v>
      </c>
      <c r="R1465" s="143" t="str">
        <f>IFERROR(VLOOKUP(G1465,'SOURCE COMPANY'!A:B, 2, FALSE), "")</f>
        <v>SUN PHARMA</v>
      </c>
      <c r="S1465" s="143" t="str">
        <f>IFERROR(VLOOKUP(H1465,'CUSTOMER NAME'!A:B, 2, FALSE), "")</f>
        <v>M S RANBAXY</v>
      </c>
    </row>
    <row r="1466" spans="1:19">
      <c r="A1466" s="192" t="s">
        <v>978</v>
      </c>
      <c r="B1466" s="192">
        <v>700</v>
      </c>
      <c r="C1466" s="192" t="s">
        <v>7</v>
      </c>
      <c r="D1466" s="192" t="s">
        <v>19</v>
      </c>
      <c r="E1466" s="192">
        <v>5.15</v>
      </c>
      <c r="F1466" s="192" t="s">
        <v>9</v>
      </c>
      <c r="G1466" s="85" t="s">
        <v>888</v>
      </c>
      <c r="H1466" s="134" t="s">
        <v>2166</v>
      </c>
      <c r="I1466" s="187" t="s">
        <v>3658</v>
      </c>
      <c r="J1466" s="184">
        <f>IF(F1466="USD", E1466, E1466 * IFERROR(VLOOKUP(F1466, EXCHANGE_RATE!A:B, 2, FALSE), "Currency not found"))</f>
        <v>5.15</v>
      </c>
      <c r="K1466" s="184">
        <f t="shared" si="131"/>
        <v>5.15</v>
      </c>
      <c r="L1466" s="184">
        <f>IF(C1466="MTS", B1466, B1466 * IFERROR(VLOOKUP(C1466, 'QTY_CONVERSIONS '!A:B, 2, FALSE), "Units not  found"))</f>
        <v>0.70000000000000007</v>
      </c>
      <c r="M1466" s="185">
        <f t="shared" si="132"/>
        <v>3605.0000000000005</v>
      </c>
      <c r="N1466" s="143" t="str">
        <f>IFERROR(VLOOKUP(D1466, Product_Category!A:B, 2, FALSE), "Uncategorized")</f>
        <v>CMC</v>
      </c>
      <c r="O1466" s="186">
        <f t="shared" si="134"/>
        <v>5150</v>
      </c>
      <c r="P1466" s="185">
        <f t="shared" si="133"/>
        <v>3605.0000000000005</v>
      </c>
      <c r="Q1466" s="143">
        <v>2023</v>
      </c>
      <c r="R1466" s="143" t="str">
        <f>IFERROR(VLOOKUP(G1466,'SOURCE COMPANY'!A:B, 2, FALSE), "")</f>
        <v>SUN PHARMA</v>
      </c>
      <c r="S1466" s="143" t="str">
        <f>IFERROR(VLOOKUP(H1466,'CUSTOMER NAME'!A:B, 2, FALSE), "")</f>
        <v>M S RANBAXY</v>
      </c>
    </row>
    <row r="1467" spans="1:19">
      <c r="A1467" s="192" t="s">
        <v>978</v>
      </c>
      <c r="B1467" s="192">
        <v>700</v>
      </c>
      <c r="C1467" s="192" t="s">
        <v>7</v>
      </c>
      <c r="D1467" s="192" t="s">
        <v>19</v>
      </c>
      <c r="E1467" s="192">
        <v>4.58</v>
      </c>
      <c r="F1467" s="192" t="s">
        <v>9</v>
      </c>
      <c r="G1467" s="85" t="s">
        <v>888</v>
      </c>
      <c r="H1467" s="134" t="s">
        <v>2166</v>
      </c>
      <c r="I1467" s="187" t="s">
        <v>3658</v>
      </c>
      <c r="J1467" s="184">
        <f>IF(F1467="USD", E1467, E1467 * IFERROR(VLOOKUP(F1467, EXCHANGE_RATE!A:B, 2, FALSE), "Currency not found"))</f>
        <v>4.58</v>
      </c>
      <c r="K1467" s="184">
        <f t="shared" si="131"/>
        <v>4.58</v>
      </c>
      <c r="L1467" s="184">
        <f>IF(C1467="MTS", B1467, B1467 * IFERROR(VLOOKUP(C1467, 'QTY_CONVERSIONS '!A:B, 2, FALSE), "Units not  found"))</f>
        <v>0.70000000000000007</v>
      </c>
      <c r="M1467" s="185">
        <f t="shared" si="132"/>
        <v>3206</v>
      </c>
      <c r="N1467" s="143" t="str">
        <f>IFERROR(VLOOKUP(D1467, Product_Category!A:B, 2, FALSE), "Uncategorized")</f>
        <v>CMC</v>
      </c>
      <c r="O1467" s="186">
        <f t="shared" si="134"/>
        <v>4580</v>
      </c>
      <c r="P1467" s="185">
        <f t="shared" si="133"/>
        <v>3206.0000000000005</v>
      </c>
      <c r="Q1467" s="143">
        <v>2023</v>
      </c>
      <c r="R1467" s="143" t="str">
        <f>IFERROR(VLOOKUP(G1467,'SOURCE COMPANY'!A:B, 2, FALSE), "")</f>
        <v>SUN PHARMA</v>
      </c>
      <c r="S1467" s="143" t="str">
        <f>IFERROR(VLOOKUP(H1467,'CUSTOMER NAME'!A:B, 2, FALSE), "")</f>
        <v>M S RANBAXY</v>
      </c>
    </row>
    <row r="1468" spans="1:19">
      <c r="A1468" s="191" t="s">
        <v>978</v>
      </c>
      <c r="B1468" s="191">
        <v>150</v>
      </c>
      <c r="C1468" s="191" t="s">
        <v>7</v>
      </c>
      <c r="D1468" s="191" t="s">
        <v>3048</v>
      </c>
      <c r="E1468" s="191">
        <v>31.29</v>
      </c>
      <c r="F1468" s="191" t="s">
        <v>9</v>
      </c>
      <c r="G1468" s="85" t="s">
        <v>888</v>
      </c>
      <c r="H1468" s="121" t="s">
        <v>2166</v>
      </c>
      <c r="I1468" s="187" t="s">
        <v>3389</v>
      </c>
      <c r="J1468" s="184">
        <f>IF(F1468="USD", E1468, E1468 * IFERROR(VLOOKUP(F1468, EXCHANGE_RATE!A:B, 2, FALSE), "Currency not found"))</f>
        <v>31.29</v>
      </c>
      <c r="K1468" s="184">
        <f t="shared" si="131"/>
        <v>31.29</v>
      </c>
      <c r="L1468" s="184">
        <f>IF(C1468="MTS", B1468, B1468 * IFERROR(VLOOKUP(C1468, 'QTY_CONVERSIONS '!A:B, 2, FALSE), "Units not  found"))</f>
        <v>0.15</v>
      </c>
      <c r="M1468" s="185">
        <f t="shared" si="132"/>
        <v>4693.5</v>
      </c>
      <c r="N1468" s="143" t="str">
        <f>IFERROR(VLOOKUP(D1468, Product_Category!A:B, 2, FALSE), "Uncategorized")</f>
        <v>CROSCARMELLOSE SODIUM</v>
      </c>
      <c r="O1468" s="186">
        <f t="shared" si="134"/>
        <v>31290</v>
      </c>
      <c r="P1468" s="185">
        <f t="shared" si="133"/>
        <v>4693.5</v>
      </c>
      <c r="Q1468" s="143">
        <v>2023</v>
      </c>
      <c r="R1468" s="143" t="str">
        <f>IFERROR(VLOOKUP(G1468,'SOURCE COMPANY'!A:B, 2, FALSE), "")</f>
        <v>SUN PHARMA</v>
      </c>
      <c r="S1468" s="143" t="str">
        <f>IFERROR(VLOOKUP(H1468,'CUSTOMER NAME'!A:B, 2, FALSE), "")</f>
        <v>M S RANBAXY</v>
      </c>
    </row>
    <row r="1469" spans="1:19">
      <c r="A1469" s="87" t="s">
        <v>729</v>
      </c>
      <c r="B1469" s="189">
        <v>2000</v>
      </c>
      <c r="C1469" s="87" t="s">
        <v>7</v>
      </c>
      <c r="D1469" s="87" t="s">
        <v>2420</v>
      </c>
      <c r="E1469" s="195">
        <v>138.81</v>
      </c>
      <c r="F1469" s="87" t="s">
        <v>2343</v>
      </c>
      <c r="G1469" s="85" t="s">
        <v>888</v>
      </c>
      <c r="H1469" s="198" t="s">
        <v>2535</v>
      </c>
      <c r="I1469" s="183" t="str">
        <f>I1468</f>
        <v>October</v>
      </c>
      <c r="J1469" s="184">
        <f>IF(F1469="USD", E1469, E1469 * IFERROR(VLOOKUP(F1469, EXCHANGE_RATE!A:B, 2, FALSE), "Currency not found"))</f>
        <v>7.3569300000000002</v>
      </c>
      <c r="K1469" s="184">
        <f t="shared" si="131"/>
        <v>7.3599999999999994</v>
      </c>
      <c r="L1469" s="184">
        <f>IF(C1469="MTS", B1469, B1469 * IFERROR(VLOOKUP(C1469, 'QTY_CONVERSIONS '!A:B, 2, FALSE), "Units not  found"))</f>
        <v>2</v>
      </c>
      <c r="M1469" s="185">
        <f t="shared" si="132"/>
        <v>14719.999999999998</v>
      </c>
      <c r="N1469" s="143" t="str">
        <f>IFERROR(VLOOKUP(D1469, Product_Category!A:B, 2, FALSE), "Uncategorized")</f>
        <v>MCC</v>
      </c>
      <c r="O1469" s="186">
        <f t="shared" si="134"/>
        <v>7359.9999999999991</v>
      </c>
      <c r="P1469" s="185">
        <f t="shared" si="133"/>
        <v>14719.999999999998</v>
      </c>
      <c r="Q1469" s="143">
        <v>2023</v>
      </c>
      <c r="R1469" s="143" t="str">
        <f>IFERROR(VLOOKUP(G1469,'SOURCE COMPANY'!A:B, 2, FALSE), "")</f>
        <v>SUN PHARMA</v>
      </c>
      <c r="S1469" s="143" t="str">
        <f>IFERROR(VLOOKUP(H1469,'CUSTOMER NAME'!A:B, 2, FALSE), "")</f>
        <v>M S RANBAXY PHARMA</v>
      </c>
    </row>
    <row r="1470" spans="1:19">
      <c r="A1470" s="87" t="s">
        <v>729</v>
      </c>
      <c r="B1470" s="189">
        <v>9000</v>
      </c>
      <c r="C1470" s="87" t="s">
        <v>7</v>
      </c>
      <c r="D1470" s="87" t="s">
        <v>2421</v>
      </c>
      <c r="E1470" s="195">
        <v>187.36</v>
      </c>
      <c r="F1470" s="87" t="s">
        <v>2343</v>
      </c>
      <c r="G1470" s="85" t="s">
        <v>888</v>
      </c>
      <c r="H1470" s="198" t="s">
        <v>2535</v>
      </c>
      <c r="I1470" s="183" t="str">
        <f>I1469</f>
        <v>October</v>
      </c>
      <c r="J1470" s="184">
        <f>IF(F1470="USD", E1470, E1470 * IFERROR(VLOOKUP(F1470, EXCHANGE_RATE!A:B, 2, FALSE), "Currency not found"))</f>
        <v>9.9300800000000002</v>
      </c>
      <c r="K1470" s="184">
        <f t="shared" si="131"/>
        <v>9.94</v>
      </c>
      <c r="L1470" s="184">
        <f>IF(C1470="MTS", B1470, B1470 * IFERROR(VLOOKUP(C1470, 'QTY_CONVERSIONS '!A:B, 2, FALSE), "Units not  found"))</f>
        <v>9</v>
      </c>
      <c r="M1470" s="185">
        <f t="shared" si="132"/>
        <v>89460</v>
      </c>
      <c r="N1470" s="143" t="str">
        <f>IFERROR(VLOOKUP(D1470, Product_Category!A:B, 2, FALSE), "Uncategorized")</f>
        <v>MCC</v>
      </c>
      <c r="O1470" s="186">
        <f t="shared" si="134"/>
        <v>9940</v>
      </c>
      <c r="P1470" s="185">
        <f t="shared" si="133"/>
        <v>89460</v>
      </c>
      <c r="Q1470" s="143">
        <v>2023</v>
      </c>
      <c r="R1470" s="143" t="str">
        <f>IFERROR(VLOOKUP(G1470,'SOURCE COMPANY'!A:B, 2, FALSE), "")</f>
        <v>SUN PHARMA</v>
      </c>
      <c r="S1470" s="143" t="str">
        <f>IFERROR(VLOOKUP(H1470,'CUSTOMER NAME'!A:B, 2, FALSE), "")</f>
        <v>M S RANBAXY PHARMA</v>
      </c>
    </row>
    <row r="1471" spans="1:19">
      <c r="A1471" s="87" t="s">
        <v>729</v>
      </c>
      <c r="B1471" s="189">
        <v>10005</v>
      </c>
      <c r="C1471" s="87" t="s">
        <v>7</v>
      </c>
      <c r="D1471" s="87" t="s">
        <v>2422</v>
      </c>
      <c r="E1471" s="190">
        <v>330.41</v>
      </c>
      <c r="F1471" s="87" t="s">
        <v>2343</v>
      </c>
      <c r="G1471" s="85" t="s">
        <v>888</v>
      </c>
      <c r="H1471" s="198" t="s">
        <v>2535</v>
      </c>
      <c r="I1471" s="183" t="str">
        <f>I1470</f>
        <v>October</v>
      </c>
      <c r="J1471" s="184">
        <f>IF(F1471="USD", E1471, E1471 * IFERROR(VLOOKUP(F1471, EXCHANGE_RATE!A:B, 2, FALSE), "Currency not found"))</f>
        <v>17.51173</v>
      </c>
      <c r="K1471" s="184">
        <f t="shared" si="131"/>
        <v>17.520000000000003</v>
      </c>
      <c r="L1471" s="184">
        <f>IF(C1471="MTS", B1471, B1471 * IFERROR(VLOOKUP(C1471, 'QTY_CONVERSIONS '!A:B, 2, FALSE), "Units not  found"))</f>
        <v>10.005000000000001</v>
      </c>
      <c r="M1471" s="185">
        <f t="shared" si="132"/>
        <v>175287.60000000003</v>
      </c>
      <c r="N1471" s="143" t="str">
        <f>IFERROR(VLOOKUP(D1471, Product_Category!A:B, 2, FALSE), "Uncategorized")</f>
        <v>MCC</v>
      </c>
      <c r="O1471" s="186">
        <f t="shared" si="134"/>
        <v>17520.000000000004</v>
      </c>
      <c r="P1471" s="185">
        <f t="shared" si="133"/>
        <v>175287.60000000006</v>
      </c>
      <c r="Q1471" s="143">
        <v>2023</v>
      </c>
      <c r="R1471" s="143" t="str">
        <f>IFERROR(VLOOKUP(G1471,'SOURCE COMPANY'!A:B, 2, FALSE), "")</f>
        <v>SUN PHARMA</v>
      </c>
      <c r="S1471" s="143" t="str">
        <f>IFERROR(VLOOKUP(H1471,'CUSTOMER NAME'!A:B, 2, FALSE), "")</f>
        <v>M S RANBAXY PHARMA</v>
      </c>
    </row>
    <row r="1472" spans="1:19">
      <c r="A1472" s="191" t="s">
        <v>1019</v>
      </c>
      <c r="B1472" s="191">
        <v>9990</v>
      </c>
      <c r="C1472" s="191" t="s">
        <v>7</v>
      </c>
      <c r="D1472" s="191" t="s">
        <v>266</v>
      </c>
      <c r="E1472" s="191">
        <v>3.07</v>
      </c>
      <c r="F1472" s="191" t="s">
        <v>9</v>
      </c>
      <c r="G1472" s="85" t="s">
        <v>888</v>
      </c>
      <c r="H1472" s="121" t="s">
        <v>2535</v>
      </c>
      <c r="I1472" s="187" t="s">
        <v>3389</v>
      </c>
      <c r="J1472" s="184">
        <f>IF(F1472="USD", E1472, E1472 * IFERROR(VLOOKUP(F1472, EXCHANGE_RATE!A:B, 2, FALSE), "Currency not found"))</f>
        <v>3.07</v>
      </c>
      <c r="K1472" s="184">
        <f t="shared" si="131"/>
        <v>3.07</v>
      </c>
      <c r="L1472" s="184">
        <f>IF(C1472="MTS", B1472, B1472 * IFERROR(VLOOKUP(C1472, 'QTY_CONVERSIONS '!A:B, 2, FALSE), "Units not  found"))</f>
        <v>9.99</v>
      </c>
      <c r="M1472" s="185">
        <f t="shared" si="132"/>
        <v>30669.3</v>
      </c>
      <c r="N1472" s="143" t="str">
        <f>IFERROR(VLOOKUP(D1472, Product_Category!A:B, 2, FALSE), "Uncategorized")</f>
        <v>MCC</v>
      </c>
      <c r="O1472" s="186">
        <f t="shared" si="134"/>
        <v>3070</v>
      </c>
      <c r="P1472" s="185">
        <f t="shared" si="133"/>
        <v>30669.3</v>
      </c>
      <c r="Q1472" s="143">
        <v>2023</v>
      </c>
      <c r="R1472" s="143" t="str">
        <f>IFERROR(VLOOKUP(G1472,'SOURCE COMPANY'!A:B, 2, FALSE), "")</f>
        <v>SUN PHARMA</v>
      </c>
      <c r="S1472" s="143" t="str">
        <f>IFERROR(VLOOKUP(H1472,'CUSTOMER NAME'!A:B, 2, FALSE), "")</f>
        <v>M S RANBAXY PHARMA</v>
      </c>
    </row>
    <row r="1473" spans="1:19">
      <c r="A1473" s="87" t="s">
        <v>929</v>
      </c>
      <c r="B1473" s="21">
        <v>300</v>
      </c>
      <c r="C1473" s="87" t="s">
        <v>7</v>
      </c>
      <c r="D1473" s="87" t="s">
        <v>19</v>
      </c>
      <c r="E1473" s="41">
        <v>310</v>
      </c>
      <c r="F1473" s="87" t="s">
        <v>1730</v>
      </c>
      <c r="G1473" s="192" t="s">
        <v>2783</v>
      </c>
      <c r="H1473" s="198" t="s">
        <v>1990</v>
      </c>
      <c r="I1473" s="183" t="str">
        <f>I1472</f>
        <v>October</v>
      </c>
      <c r="J1473" s="184">
        <f>IF(F1473="USD", E1473, E1473 * IFERROR(VLOOKUP(F1473, EXCHANGE_RATE!A:B, 2, FALSE), "Currency not found"))</f>
        <v>3.72</v>
      </c>
      <c r="K1473" s="184">
        <f t="shared" si="131"/>
        <v>3.72</v>
      </c>
      <c r="L1473" s="184">
        <f>IF(C1473="MTS", B1473, B1473 * IFERROR(VLOOKUP(C1473, 'QTY_CONVERSIONS '!A:B, 2, FALSE), "Units not  found"))</f>
        <v>0.3</v>
      </c>
      <c r="M1473" s="185">
        <f t="shared" si="132"/>
        <v>1116</v>
      </c>
      <c r="N1473" s="143" t="str">
        <f>IFERROR(VLOOKUP(D1473, Product_Category!A:B, 2, FALSE), "Uncategorized")</f>
        <v>CMC</v>
      </c>
      <c r="O1473" s="186">
        <f t="shared" si="134"/>
        <v>3720</v>
      </c>
      <c r="P1473" s="185">
        <f t="shared" si="133"/>
        <v>1116</v>
      </c>
      <c r="Q1473" s="143">
        <v>2023</v>
      </c>
      <c r="R1473" s="143" t="str">
        <f>IFERROR(VLOOKUP(G1473,'SOURCE COMPANY'!A:B, 2, FALSE), "")</f>
        <v>Dhariyal Polymers</v>
      </c>
      <c r="S1473" s="143" t="str">
        <f>IFERROR(VLOOKUP(H1473,'CUSTOMER NAME'!A:B, 2, FALSE), "")</f>
        <v>M S SHYAMA</v>
      </c>
    </row>
    <row r="1474" spans="1:19">
      <c r="A1474" s="87" t="s">
        <v>924</v>
      </c>
      <c r="B1474" s="87">
        <v>650</v>
      </c>
      <c r="C1474" s="87" t="s">
        <v>7</v>
      </c>
      <c r="D1474" s="87" t="s">
        <v>1262</v>
      </c>
      <c r="E1474" s="248">
        <v>15.3</v>
      </c>
      <c r="F1474" s="87" t="s">
        <v>9</v>
      </c>
      <c r="G1474" s="85" t="s">
        <v>888</v>
      </c>
      <c r="H1474" s="198" t="s">
        <v>1263</v>
      </c>
      <c r="I1474" s="183" t="str">
        <f>I1473</f>
        <v>October</v>
      </c>
      <c r="J1474" s="184">
        <f>IF(F1474="USD", E1474, E1474 * IFERROR(VLOOKUP(F1474, EXCHANGE_RATE!A:B, 2, FALSE), "Currency not found"))</f>
        <v>15.3</v>
      </c>
      <c r="K1474" s="184">
        <f t="shared" ref="K1474:K1537" si="136">ROUNDUP(J1474,2)</f>
        <v>15.3</v>
      </c>
      <c r="L1474" s="184">
        <f>IF(C1474="MTS", B1474, B1474 * IFERROR(VLOOKUP(C1474, 'QTY_CONVERSIONS '!A:B, 2, FALSE), "Units not  found"))</f>
        <v>0.65</v>
      </c>
      <c r="M1474" s="185">
        <f t="shared" ref="M1474:M1537" si="137">B1474*K1474</f>
        <v>9945</v>
      </c>
      <c r="N1474" s="143" t="str">
        <f>IFERROR(VLOOKUP(D1474, Product_Category!A:B, 2, FALSE), "Uncategorized")</f>
        <v>MCC</v>
      </c>
      <c r="O1474" s="186">
        <f t="shared" si="134"/>
        <v>15300</v>
      </c>
      <c r="P1474" s="185">
        <f t="shared" ref="P1474:P1537" si="138">L1474*O1474</f>
        <v>9945</v>
      </c>
      <c r="Q1474" s="143">
        <v>2023</v>
      </c>
      <c r="R1474" s="143" t="str">
        <f>IFERROR(VLOOKUP(G1474,'SOURCE COMPANY'!A:B, 2, FALSE), "")</f>
        <v>SUN PHARMA</v>
      </c>
      <c r="S1474" s="143" t="str">
        <f>IFERROR(VLOOKUP(H1474,'CUSTOMER NAME'!A:B, 2, FALSE), "")</f>
        <v>M S SUN PHARMA</v>
      </c>
    </row>
    <row r="1475" spans="1:19">
      <c r="A1475" s="191" t="s">
        <v>929</v>
      </c>
      <c r="B1475" s="191">
        <v>200</v>
      </c>
      <c r="C1475" s="191" t="s">
        <v>7</v>
      </c>
      <c r="D1475" s="191" t="s">
        <v>515</v>
      </c>
      <c r="E1475" s="191">
        <v>2.4</v>
      </c>
      <c r="F1475" s="191" t="s">
        <v>9</v>
      </c>
      <c r="G1475" s="87" t="s">
        <v>652</v>
      </c>
      <c r="H1475" s="121" t="s">
        <v>3498</v>
      </c>
      <c r="I1475" s="187" t="s">
        <v>3389</v>
      </c>
      <c r="J1475" s="184">
        <f>IF(F1475="USD", E1475, E1475 * IFERROR(VLOOKUP(F1475, EXCHANGE_RATE!A:B, 2, FALSE), "Currency not found"))</f>
        <v>2.4</v>
      </c>
      <c r="K1475" s="184">
        <f t="shared" si="136"/>
        <v>2.4</v>
      </c>
      <c r="L1475" s="184">
        <f>IF(C1475="MTS", B1475, B1475 * IFERROR(VLOOKUP(C1475, 'QTY_CONVERSIONS '!A:B, 2, FALSE), "Units not  found"))</f>
        <v>0.2</v>
      </c>
      <c r="M1475" s="185">
        <f t="shared" si="137"/>
        <v>480</v>
      </c>
      <c r="N1475" s="143" t="str">
        <f>IFERROR(VLOOKUP(D1475, Product_Category!A:B, 2, FALSE), "Uncategorized")</f>
        <v>MCC</v>
      </c>
      <c r="O1475" s="186">
        <f t="shared" ref="O1475:O1538" si="139">K1475*1000</f>
        <v>2400</v>
      </c>
      <c r="P1475" s="185">
        <f t="shared" si="138"/>
        <v>480</v>
      </c>
      <c r="Q1475" s="143">
        <v>2023</v>
      </c>
      <c r="R1475" s="143" t="str">
        <f>IFERROR(VLOOKUP(G1475,'SOURCE COMPANY'!A:B, 2, FALSE), "")</f>
        <v>JAYANA PHARMA</v>
      </c>
      <c r="S1475" s="143" t="str">
        <f>IFERROR(VLOOKUP(H1475,'CUSTOMER NAME'!A:B, 2, FALSE), "")</f>
        <v>M S SUPREME HEALTHCARE</v>
      </c>
    </row>
    <row r="1476" spans="1:19">
      <c r="A1476" s="188" t="s">
        <v>929</v>
      </c>
      <c r="B1476" s="188">
        <v>300</v>
      </c>
      <c r="C1476" s="191" t="s">
        <v>7</v>
      </c>
      <c r="D1476" s="188" t="s">
        <v>514</v>
      </c>
      <c r="E1476" s="188">
        <v>2.04</v>
      </c>
      <c r="F1476" s="191" t="s">
        <v>9</v>
      </c>
      <c r="G1476" s="87" t="s">
        <v>652</v>
      </c>
      <c r="H1476" s="124" t="s">
        <v>3498</v>
      </c>
      <c r="I1476" s="187" t="s">
        <v>3389</v>
      </c>
      <c r="J1476" s="184">
        <f>IF(F1476="USD", E1476, E1476 * IFERROR(VLOOKUP(F1476, EXCHANGE_RATE!A:B, 2, FALSE), "Currency not found"))</f>
        <v>2.04</v>
      </c>
      <c r="K1476" s="184">
        <f t="shared" si="136"/>
        <v>2.04</v>
      </c>
      <c r="L1476" s="184">
        <f>IF(C1476="MTS", B1476, B1476 * IFERROR(VLOOKUP(C1476, 'QTY_CONVERSIONS '!A:B, 2, FALSE), "Units not  found"))</f>
        <v>0.3</v>
      </c>
      <c r="M1476" s="185">
        <f t="shared" si="137"/>
        <v>612</v>
      </c>
      <c r="N1476" s="143" t="str">
        <f>IFERROR(VLOOKUP(D1476, Product_Category!A:B, 2, FALSE), "Uncategorized")</f>
        <v>MCC</v>
      </c>
      <c r="O1476" s="186">
        <f t="shared" si="139"/>
        <v>2040</v>
      </c>
      <c r="P1476" s="185">
        <f t="shared" si="138"/>
        <v>612</v>
      </c>
      <c r="Q1476" s="143">
        <v>2023</v>
      </c>
      <c r="R1476" s="143" t="str">
        <f>IFERROR(VLOOKUP(G1476,'SOURCE COMPANY'!A:B, 2, FALSE), "")</f>
        <v>JAYANA PHARMA</v>
      </c>
      <c r="S1476" s="143" t="str">
        <f>IFERROR(VLOOKUP(H1476,'CUSTOMER NAME'!A:B, 2, FALSE), "")</f>
        <v>M S SUPREME HEALTHCARE</v>
      </c>
    </row>
    <row r="1477" spans="1:19">
      <c r="A1477" s="191" t="s">
        <v>929</v>
      </c>
      <c r="B1477" s="191">
        <v>300</v>
      </c>
      <c r="C1477" s="191" t="s">
        <v>7</v>
      </c>
      <c r="D1477" s="191" t="s">
        <v>512</v>
      </c>
      <c r="E1477" s="191">
        <v>2.04</v>
      </c>
      <c r="F1477" s="191" t="s">
        <v>9</v>
      </c>
      <c r="G1477" s="87" t="s">
        <v>652</v>
      </c>
      <c r="H1477" s="121" t="s">
        <v>3498</v>
      </c>
      <c r="I1477" s="187" t="s">
        <v>3389</v>
      </c>
      <c r="J1477" s="184">
        <f>IF(F1477="USD", E1477, E1477 * IFERROR(VLOOKUP(F1477, EXCHANGE_RATE!A:B, 2, FALSE), "Currency not found"))</f>
        <v>2.04</v>
      </c>
      <c r="K1477" s="184">
        <f t="shared" si="136"/>
        <v>2.04</v>
      </c>
      <c r="L1477" s="184">
        <f>IF(C1477="MTS", B1477, B1477 * IFERROR(VLOOKUP(C1477, 'QTY_CONVERSIONS '!A:B, 2, FALSE), "Units not  found"))</f>
        <v>0.3</v>
      </c>
      <c r="M1477" s="185">
        <f t="shared" si="137"/>
        <v>612</v>
      </c>
      <c r="N1477" s="143" t="str">
        <f>IFERROR(VLOOKUP(D1477, Product_Category!A:B, 2, FALSE), "Uncategorized")</f>
        <v>MCC</v>
      </c>
      <c r="O1477" s="186">
        <f t="shared" si="139"/>
        <v>2040</v>
      </c>
      <c r="P1477" s="185">
        <f t="shared" si="138"/>
        <v>612</v>
      </c>
      <c r="Q1477" s="143">
        <v>2023</v>
      </c>
      <c r="R1477" s="143" t="str">
        <f>IFERROR(VLOOKUP(G1477,'SOURCE COMPANY'!A:B, 2, FALSE), "")</f>
        <v>JAYANA PHARMA</v>
      </c>
      <c r="S1477" s="143" t="str">
        <f>IFERROR(VLOOKUP(H1477,'CUSTOMER NAME'!A:B, 2, FALSE), "")</f>
        <v>M S SUPREME HEALTHCARE</v>
      </c>
    </row>
    <row r="1478" spans="1:19">
      <c r="A1478" s="192" t="s">
        <v>929</v>
      </c>
      <c r="B1478" s="192">
        <v>100</v>
      </c>
      <c r="C1478" s="192" t="s">
        <v>7</v>
      </c>
      <c r="D1478" s="192" t="s">
        <v>19</v>
      </c>
      <c r="E1478" s="192">
        <v>4.3499999999999996</v>
      </c>
      <c r="F1478" s="192" t="s">
        <v>9</v>
      </c>
      <c r="G1478" s="87" t="s">
        <v>652</v>
      </c>
      <c r="H1478" s="134" t="s">
        <v>3194</v>
      </c>
      <c r="I1478" s="187" t="s">
        <v>3658</v>
      </c>
      <c r="J1478" s="184">
        <f>IF(F1478="USD", E1478, E1478 * IFERROR(VLOOKUP(F1478, EXCHANGE_RATE!A:B, 2, FALSE), "Currency not found"))</f>
        <v>4.3499999999999996</v>
      </c>
      <c r="K1478" s="184">
        <f t="shared" si="136"/>
        <v>4.3499999999999996</v>
      </c>
      <c r="L1478" s="184">
        <f>IF(C1478="MTS", B1478, B1478 * IFERROR(VLOOKUP(C1478, 'QTY_CONVERSIONS '!A:B, 2, FALSE), "Units not  found"))</f>
        <v>0.1</v>
      </c>
      <c r="M1478" s="185">
        <f t="shared" si="137"/>
        <v>434.99999999999994</v>
      </c>
      <c r="N1478" s="143" t="str">
        <f>IFERROR(VLOOKUP(D1478, Product_Category!A:B, 2, FALSE), "Uncategorized")</f>
        <v>CMC</v>
      </c>
      <c r="O1478" s="186">
        <f t="shared" si="139"/>
        <v>4350</v>
      </c>
      <c r="P1478" s="185">
        <f t="shared" si="138"/>
        <v>435</v>
      </c>
      <c r="Q1478" s="143">
        <v>2023</v>
      </c>
      <c r="R1478" s="143" t="str">
        <f>IFERROR(VLOOKUP(G1478,'SOURCE COMPANY'!A:B, 2, FALSE), "")</f>
        <v>JAYANA PHARMA</v>
      </c>
      <c r="S1478" s="143" t="str">
        <f>IFERROR(VLOOKUP(H1478,'CUSTOMER NAME'!A:B, 2, FALSE), "")</f>
        <v>M S TIME PHARMA</v>
      </c>
    </row>
    <row r="1479" spans="1:19">
      <c r="A1479" s="191" t="s">
        <v>929</v>
      </c>
      <c r="B1479" s="191">
        <v>100</v>
      </c>
      <c r="C1479" s="191" t="s">
        <v>7</v>
      </c>
      <c r="D1479" s="191" t="s">
        <v>3048</v>
      </c>
      <c r="E1479" s="191">
        <v>3.05</v>
      </c>
      <c r="F1479" s="191" t="s">
        <v>9</v>
      </c>
      <c r="G1479" s="87" t="s">
        <v>652</v>
      </c>
      <c r="H1479" s="121" t="s">
        <v>3194</v>
      </c>
      <c r="I1479" s="187" t="s">
        <v>3034</v>
      </c>
      <c r="J1479" s="184">
        <f>IF(F1479="USD", E1479, E1479 * IFERROR(VLOOKUP(F1479, EXCHANGE_RATE!A:B, 2, FALSE), "Currency not found"))</f>
        <v>3.05</v>
      </c>
      <c r="K1479" s="184">
        <f t="shared" si="136"/>
        <v>3.05</v>
      </c>
      <c r="L1479" s="184">
        <f>IF(C1479="MTS", B1479, B1479 * IFERROR(VLOOKUP(C1479, 'QTY_CONVERSIONS '!A:B, 2, FALSE), "Units not  found"))</f>
        <v>0.1</v>
      </c>
      <c r="M1479" s="185">
        <f t="shared" si="137"/>
        <v>305</v>
      </c>
      <c r="N1479" s="143" t="str">
        <f>IFERROR(VLOOKUP(D1479, Product_Category!A:B, 2, FALSE), "Uncategorized")</f>
        <v>CROSCARMELLOSE SODIUM</v>
      </c>
      <c r="O1479" s="186">
        <f t="shared" si="139"/>
        <v>3050</v>
      </c>
      <c r="P1479" s="185">
        <f t="shared" si="138"/>
        <v>305</v>
      </c>
      <c r="Q1479" s="143">
        <v>2023</v>
      </c>
      <c r="R1479" s="143" t="str">
        <f>IFERROR(VLOOKUP(G1479,'SOURCE COMPANY'!A:B, 2, FALSE), "")</f>
        <v>JAYANA PHARMA</v>
      </c>
      <c r="S1479" s="143" t="str">
        <f>IFERROR(VLOOKUP(H1479,'CUSTOMER NAME'!A:B, 2, FALSE), "")</f>
        <v>M S TIME PHARMA</v>
      </c>
    </row>
    <row r="1480" spans="1:19">
      <c r="A1480" s="192" t="s">
        <v>988</v>
      </c>
      <c r="B1480" s="192">
        <v>500</v>
      </c>
      <c r="C1480" s="192" t="s">
        <v>7</v>
      </c>
      <c r="D1480" s="192" t="s">
        <v>2820</v>
      </c>
      <c r="E1480" s="192">
        <v>10</v>
      </c>
      <c r="F1480" s="192" t="s">
        <v>9</v>
      </c>
      <c r="G1480" s="192" t="s">
        <v>59</v>
      </c>
      <c r="H1480" s="134" t="s">
        <v>2821</v>
      </c>
      <c r="I1480" s="187" t="s">
        <v>2670</v>
      </c>
      <c r="J1480" s="184">
        <f>IF(F1480="USD", E1480, E1480 * IFERROR(VLOOKUP(F1480, EXCHANGE_RATE!A:B, 2, FALSE), "Currency not found"))</f>
        <v>10</v>
      </c>
      <c r="K1480" s="184">
        <f t="shared" si="136"/>
        <v>10</v>
      </c>
      <c r="L1480" s="184">
        <f>IF(C1480="MTS", B1480, B1480 * IFERROR(VLOOKUP(C1480, 'QTY_CONVERSIONS '!A:B, 2, FALSE), "Units not  found"))</f>
        <v>0.5</v>
      </c>
      <c r="M1480" s="185">
        <f t="shared" si="137"/>
        <v>5000</v>
      </c>
      <c r="N1480" s="143" t="str">
        <f>IFERROR(VLOOKUP(D1480, Product_Category!A:B, 2, FALSE), "Uncategorized")</f>
        <v>CROSCARMELLOSE SODIUM</v>
      </c>
      <c r="O1480" s="186">
        <f t="shared" si="139"/>
        <v>10000</v>
      </c>
      <c r="P1480" s="185">
        <f t="shared" si="138"/>
        <v>5000</v>
      </c>
      <c r="Q1480" s="143">
        <v>2023</v>
      </c>
      <c r="R1480" s="143" t="str">
        <f>IFERROR(VLOOKUP(G1480,'SOURCE COMPANY'!A:B, 2, FALSE), "")</f>
        <v>JRS PHARMA</v>
      </c>
      <c r="S1480" s="143" t="str">
        <f>IFERROR(VLOOKUP(H1480,'CUSTOMER NAME'!A:B, 2, FALSE), "")</f>
        <v>M/S MARTIN DOW LTD</v>
      </c>
    </row>
    <row r="1481" spans="1:19">
      <c r="A1481" s="193" t="s">
        <v>929</v>
      </c>
      <c r="B1481" s="193">
        <v>100</v>
      </c>
      <c r="C1481" s="192" t="s">
        <v>7</v>
      </c>
      <c r="D1481" s="193" t="s">
        <v>3909</v>
      </c>
      <c r="E1481" s="193">
        <v>2.14</v>
      </c>
      <c r="F1481" s="192" t="s">
        <v>9</v>
      </c>
      <c r="G1481" s="88" t="s">
        <v>652</v>
      </c>
      <c r="H1481" s="136" t="s">
        <v>3966</v>
      </c>
      <c r="I1481" s="187" t="s">
        <v>3893</v>
      </c>
      <c r="J1481" s="184">
        <f>IF(F1481="USD", E1481, E1481 * IFERROR(VLOOKUP(F1481, EXCHANGE_RATE!A:B, 2, FALSE), "Currency not found"))</f>
        <v>2.14</v>
      </c>
      <c r="K1481" s="184">
        <f t="shared" si="136"/>
        <v>2.14</v>
      </c>
      <c r="L1481" s="184">
        <f>IF(C1481="MTS", B1481, B1481 * IFERROR(VLOOKUP(C1481, 'QTY_CONVERSIONS '!A:B, 2, FALSE), "Units not  found"))</f>
        <v>0.1</v>
      </c>
      <c r="M1481" s="185">
        <f t="shared" si="137"/>
        <v>214</v>
      </c>
      <c r="N1481" s="143" t="str">
        <f>IFERROR(VLOOKUP(D1481, Product_Category!A:B, 2, FALSE), "Uncategorized")</f>
        <v>MCC</v>
      </c>
      <c r="O1481" s="186">
        <f t="shared" si="139"/>
        <v>2140</v>
      </c>
      <c r="P1481" s="185">
        <f t="shared" si="138"/>
        <v>214</v>
      </c>
      <c r="Q1481" s="143">
        <v>2023</v>
      </c>
      <c r="R1481" s="143" t="str">
        <f>IFERROR(VLOOKUP(G1481,'SOURCE COMPANY'!A:B, 2, FALSE), "")</f>
        <v>JAYANA PHARMA</v>
      </c>
      <c r="S1481" s="143" t="str">
        <f>IFERROR(VLOOKUP(H1481,'CUSTOMER NAME'!A:B, 2, FALSE), "")</f>
        <v>M/S OMNICA LABS</v>
      </c>
    </row>
    <row r="1482" spans="1:19">
      <c r="A1482" s="192" t="s">
        <v>484</v>
      </c>
      <c r="B1482" s="192">
        <v>600</v>
      </c>
      <c r="C1482" s="192" t="s">
        <v>7</v>
      </c>
      <c r="D1482" s="192" t="s">
        <v>173</v>
      </c>
      <c r="E1482" s="192">
        <v>4.5</v>
      </c>
      <c r="F1482" s="192" t="s">
        <v>9</v>
      </c>
      <c r="G1482" s="86" t="s">
        <v>605</v>
      </c>
      <c r="H1482" s="134" t="s">
        <v>3977</v>
      </c>
      <c r="I1482" s="187" t="s">
        <v>3893</v>
      </c>
      <c r="J1482" s="184">
        <f>IF(F1482="USD", E1482, E1482 * IFERROR(VLOOKUP(F1482, EXCHANGE_RATE!A:B, 2, FALSE), "Currency not found"))</f>
        <v>4.5</v>
      </c>
      <c r="K1482" s="184">
        <f t="shared" si="136"/>
        <v>4.5</v>
      </c>
      <c r="L1482" s="184">
        <f>IF(C1482="MTS", B1482, B1482 * IFERROR(VLOOKUP(C1482, 'QTY_CONVERSIONS '!A:B, 2, FALSE), "Units not  found"))</f>
        <v>0.6</v>
      </c>
      <c r="M1482" s="185">
        <f t="shared" si="137"/>
        <v>2700</v>
      </c>
      <c r="N1482" s="143" t="str">
        <f>IFERROR(VLOOKUP(D1482, Product_Category!A:B, 2, FALSE), "Uncategorized")</f>
        <v>SSG</v>
      </c>
      <c r="O1482" s="186">
        <f t="shared" si="139"/>
        <v>4500</v>
      </c>
      <c r="P1482" s="185">
        <f t="shared" si="138"/>
        <v>2700</v>
      </c>
      <c r="Q1482" s="143">
        <v>2023</v>
      </c>
      <c r="R1482" s="143" t="str">
        <f>IFERROR(VLOOKUP(G1482,'SOURCE COMPANY'!A:B, 2, FALSE), "")</f>
        <v>AMISHI DRUGS</v>
      </c>
      <c r="S1482" s="143" t="str">
        <f>IFERROR(VLOOKUP(H1482,'CUSTOMER NAME'!A:B, 2, FALSE), "")</f>
        <v>M/S. ACETO</v>
      </c>
    </row>
    <row r="1483" spans="1:19">
      <c r="A1483" s="85" t="s">
        <v>726</v>
      </c>
      <c r="B1483" s="85">
        <v>600</v>
      </c>
      <c r="C1483" s="85" t="s">
        <v>7</v>
      </c>
      <c r="D1483" s="85" t="s">
        <v>727</v>
      </c>
      <c r="E1483" s="248">
        <v>4.5</v>
      </c>
      <c r="F1483" s="85" t="s">
        <v>9</v>
      </c>
      <c r="G1483" s="86" t="s">
        <v>605</v>
      </c>
      <c r="H1483" s="199" t="s">
        <v>728</v>
      </c>
      <c r="I1483" s="183" t="str">
        <f>I1482</f>
        <v>December</v>
      </c>
      <c r="J1483" s="184">
        <f>IF(F1483="USD", E1483, E1483 * IFERROR(VLOOKUP(F1483, EXCHANGE_RATE!A:B, 2, FALSE), "Currency not found"))</f>
        <v>4.5</v>
      </c>
      <c r="K1483" s="184">
        <f t="shared" si="136"/>
        <v>4.5</v>
      </c>
      <c r="L1483" s="184">
        <f>IF(C1483="MTS", B1483, B1483 * IFERROR(VLOOKUP(C1483, 'QTY_CONVERSIONS '!A:B, 2, FALSE), "Units not  found"))</f>
        <v>0.6</v>
      </c>
      <c r="M1483" s="185">
        <f t="shared" si="137"/>
        <v>2700</v>
      </c>
      <c r="N1483" s="143" t="str">
        <f>IFERROR(VLOOKUP(D1483, Product_Category!A:B, 2, FALSE), "Uncategorized")</f>
        <v>SSG</v>
      </c>
      <c r="O1483" s="186">
        <f t="shared" si="139"/>
        <v>4500</v>
      </c>
      <c r="P1483" s="185">
        <f t="shared" si="138"/>
        <v>2700</v>
      </c>
      <c r="Q1483" s="143">
        <v>2023</v>
      </c>
      <c r="R1483" s="143" t="str">
        <f>IFERROR(VLOOKUP(G1483,'SOURCE COMPANY'!A:B, 2, FALSE), "")</f>
        <v>AMISHI DRUGS</v>
      </c>
      <c r="S1483" s="143" t="str">
        <f>IFERROR(VLOOKUP(H1483,'CUSTOMER NAME'!A:B, 2, FALSE), "")</f>
        <v>M/S. ACETO PTE</v>
      </c>
    </row>
    <row r="1484" spans="1:19">
      <c r="A1484" s="191" t="s">
        <v>484</v>
      </c>
      <c r="B1484" s="191">
        <v>600</v>
      </c>
      <c r="C1484" s="191" t="s">
        <v>7</v>
      </c>
      <c r="D1484" s="191" t="s">
        <v>173</v>
      </c>
      <c r="E1484" s="191">
        <v>4.5</v>
      </c>
      <c r="F1484" s="191" t="s">
        <v>9</v>
      </c>
      <c r="G1484" s="86" t="s">
        <v>605</v>
      </c>
      <c r="H1484" s="121" t="s">
        <v>3230</v>
      </c>
      <c r="I1484" s="187" t="s">
        <v>3034</v>
      </c>
      <c r="J1484" s="184">
        <f>IF(F1484="USD", E1484, E1484 * IFERROR(VLOOKUP(F1484, EXCHANGE_RATE!A:B, 2, FALSE), "Currency not found"))</f>
        <v>4.5</v>
      </c>
      <c r="K1484" s="184">
        <f t="shared" si="136"/>
        <v>4.5</v>
      </c>
      <c r="L1484" s="184">
        <f>IF(C1484="MTS", B1484, B1484 * IFERROR(VLOOKUP(C1484, 'QTY_CONVERSIONS '!A:B, 2, FALSE), "Units not  found"))</f>
        <v>0.6</v>
      </c>
      <c r="M1484" s="185">
        <f t="shared" si="137"/>
        <v>2700</v>
      </c>
      <c r="N1484" s="143" t="str">
        <f>IFERROR(VLOOKUP(D1484, Product_Category!A:B, 2, FALSE), "Uncategorized")</f>
        <v>SSG</v>
      </c>
      <c r="O1484" s="186">
        <f t="shared" si="139"/>
        <v>4500</v>
      </c>
      <c r="P1484" s="185">
        <f t="shared" si="138"/>
        <v>2700</v>
      </c>
      <c r="Q1484" s="143">
        <v>2023</v>
      </c>
      <c r="R1484" s="143" t="str">
        <f>IFERROR(VLOOKUP(G1484,'SOURCE COMPANY'!A:B, 2, FALSE), "")</f>
        <v>AMISHI DRUGS</v>
      </c>
      <c r="S1484" s="143" t="str">
        <f>IFERROR(VLOOKUP(H1484,'CUSTOMER NAME'!A:B, 2, FALSE), "")</f>
        <v>M/S. ACETO PTE LTD</v>
      </c>
    </row>
    <row r="1485" spans="1:19">
      <c r="A1485" s="86" t="s">
        <v>731</v>
      </c>
      <c r="B1485" s="86">
        <v>50</v>
      </c>
      <c r="C1485" s="85" t="s">
        <v>7</v>
      </c>
      <c r="D1485" s="86" t="s">
        <v>626</v>
      </c>
      <c r="E1485" s="249">
        <v>30</v>
      </c>
      <c r="F1485" s="85" t="s">
        <v>9</v>
      </c>
      <c r="G1485" s="86" t="s">
        <v>736</v>
      </c>
      <c r="H1485" s="203" t="s">
        <v>737</v>
      </c>
      <c r="I1485" s="183" t="str">
        <f>I1484</f>
        <v>September</v>
      </c>
      <c r="J1485" s="184">
        <f>IF(F1485="USD", E1485, E1485 * IFERROR(VLOOKUP(F1485, EXCHANGE_RATE!A:B, 2, FALSE), "Currency not found"))</f>
        <v>30</v>
      </c>
      <c r="K1485" s="184">
        <f t="shared" si="136"/>
        <v>30</v>
      </c>
      <c r="L1485" s="184">
        <f>IF(C1485="MTS", B1485, B1485 * IFERROR(VLOOKUP(C1485, 'QTY_CONVERSIONS '!A:B, 2, FALSE), "Units not  found"))</f>
        <v>0.05</v>
      </c>
      <c r="M1485" s="185">
        <f t="shared" si="137"/>
        <v>1500</v>
      </c>
      <c r="N1485" s="143" t="str">
        <f>IFERROR(VLOOKUP(D1485, Product_Category!A:B, 2, FALSE), "Uncategorized")</f>
        <v>CROSCARMELLOSE SODIUM</v>
      </c>
      <c r="O1485" s="186">
        <f t="shared" si="139"/>
        <v>30000</v>
      </c>
      <c r="P1485" s="185">
        <f t="shared" si="138"/>
        <v>1500</v>
      </c>
      <c r="Q1485" s="143">
        <v>2023</v>
      </c>
      <c r="R1485" s="143" t="str">
        <f>IFERROR(VLOOKUP(G1485,'SOURCE COMPANY'!A:B, 2, FALSE), "")</f>
        <v>ALVITA PHARMA</v>
      </c>
      <c r="S1485" s="143" t="str">
        <f>IFERROR(VLOOKUP(H1485,'CUSTOMER NAME'!A:B, 2, FALSE), "")</f>
        <v>M/S. CIC LIFESCIENCES</v>
      </c>
    </row>
    <row r="1486" spans="1:19">
      <c r="A1486" s="85" t="s">
        <v>731</v>
      </c>
      <c r="B1486" s="85">
        <v>2000</v>
      </c>
      <c r="C1486" s="85" t="s">
        <v>7</v>
      </c>
      <c r="D1486" s="85" t="s">
        <v>738</v>
      </c>
      <c r="E1486" s="248">
        <v>17.170000000000002</v>
      </c>
      <c r="F1486" s="85" t="s">
        <v>9</v>
      </c>
      <c r="G1486" s="86" t="s">
        <v>736</v>
      </c>
      <c r="H1486" s="199" t="s">
        <v>737</v>
      </c>
      <c r="I1486" s="183" t="str">
        <f>I1485</f>
        <v>September</v>
      </c>
      <c r="J1486" s="184">
        <f>IF(F1486="USD", E1486, E1486 * IFERROR(VLOOKUP(F1486, EXCHANGE_RATE!A:B, 2, FALSE), "Currency not found"))</f>
        <v>17.170000000000002</v>
      </c>
      <c r="K1486" s="184">
        <f t="shared" si="136"/>
        <v>17.170000000000002</v>
      </c>
      <c r="L1486" s="184">
        <f>IF(C1486="MTS", B1486, B1486 * IFERROR(VLOOKUP(C1486, 'QTY_CONVERSIONS '!A:B, 2, FALSE), "Units not  found"))</f>
        <v>2</v>
      </c>
      <c r="M1486" s="185">
        <f t="shared" si="137"/>
        <v>34340</v>
      </c>
      <c r="N1486" s="143" t="str">
        <f>IFERROR(VLOOKUP(D1486, Product_Category!A:B, 2, FALSE), "Uncategorized")</f>
        <v>MCC</v>
      </c>
      <c r="O1486" s="186">
        <f t="shared" si="139"/>
        <v>17170</v>
      </c>
      <c r="P1486" s="185">
        <f t="shared" si="138"/>
        <v>34340</v>
      </c>
      <c r="Q1486" s="143">
        <v>2023</v>
      </c>
      <c r="R1486" s="143" t="str">
        <f>IFERROR(VLOOKUP(G1486,'SOURCE COMPANY'!A:B, 2, FALSE), "")</f>
        <v>ALVITA PHARMA</v>
      </c>
      <c r="S1486" s="143" t="str">
        <f>IFERROR(VLOOKUP(H1486,'CUSTOMER NAME'!A:B, 2, FALSE), "")</f>
        <v>M/S. CIC LIFESCIENCES</v>
      </c>
    </row>
    <row r="1487" spans="1:19">
      <c r="A1487" s="191" t="s">
        <v>929</v>
      </c>
      <c r="B1487" s="191">
        <v>2</v>
      </c>
      <c r="C1487" s="191" t="s">
        <v>7</v>
      </c>
      <c r="D1487" s="191" t="s">
        <v>19</v>
      </c>
      <c r="E1487" s="191">
        <v>5.88</v>
      </c>
      <c r="F1487" s="191" t="s">
        <v>9</v>
      </c>
      <c r="G1487" s="193" t="s">
        <v>3540</v>
      </c>
      <c r="H1487" s="121" t="s">
        <v>3171</v>
      </c>
      <c r="I1487" s="187" t="s">
        <v>3034</v>
      </c>
      <c r="J1487" s="184">
        <f>IF(F1487="USD", E1487, E1487 * IFERROR(VLOOKUP(F1487, EXCHANGE_RATE!A:B, 2, FALSE), "Currency not found"))</f>
        <v>5.88</v>
      </c>
      <c r="K1487" s="184">
        <f t="shared" si="136"/>
        <v>5.88</v>
      </c>
      <c r="L1487" s="184">
        <f>IF(C1487="MTS", B1487, B1487 * IFERROR(VLOOKUP(C1487, 'QTY_CONVERSIONS '!A:B, 2, FALSE), "Units not  found"))</f>
        <v>2E-3</v>
      </c>
      <c r="M1487" s="185">
        <f t="shared" si="137"/>
        <v>11.76</v>
      </c>
      <c r="N1487" s="143" t="str">
        <f>IFERROR(VLOOKUP(D1487, Product_Category!A:B, 2, FALSE), "Uncategorized")</f>
        <v>CMC</v>
      </c>
      <c r="O1487" s="186">
        <f t="shared" si="139"/>
        <v>5880</v>
      </c>
      <c r="P1487" s="185">
        <f t="shared" si="138"/>
        <v>11.76</v>
      </c>
      <c r="Q1487" s="143">
        <v>2023</v>
      </c>
      <c r="R1487" s="143" t="str">
        <f>IFERROR(VLOOKUP(G1487,'SOURCE COMPANY'!A:B, 2, FALSE), "")</f>
        <v>LOBA CHEM</v>
      </c>
      <c r="S1487" s="143" t="str">
        <f>IFERROR(VLOOKUP(H1487,'CUSTOMER NAME'!A:B, 2, FALSE), "")</f>
        <v>MADHAV INTERNATIONAL</v>
      </c>
    </row>
    <row r="1488" spans="1:19">
      <c r="A1488" s="193" t="s">
        <v>1086</v>
      </c>
      <c r="B1488" s="193">
        <v>15</v>
      </c>
      <c r="C1488" s="192" t="s">
        <v>7</v>
      </c>
      <c r="D1488" s="193" t="s">
        <v>3014</v>
      </c>
      <c r="E1488" s="193">
        <v>8.75</v>
      </c>
      <c r="F1488" s="192" t="s">
        <v>9</v>
      </c>
      <c r="G1488" s="88" t="s">
        <v>655</v>
      </c>
      <c r="H1488" s="136" t="s">
        <v>3510</v>
      </c>
      <c r="I1488" s="187" t="s">
        <v>3658</v>
      </c>
      <c r="J1488" s="184">
        <f>IF(F1488="USD", E1488, E1488 * IFERROR(VLOOKUP(F1488, EXCHANGE_RATE!A:B, 2, FALSE), "Currency not found"))</f>
        <v>8.75</v>
      </c>
      <c r="K1488" s="184">
        <f t="shared" si="136"/>
        <v>8.75</v>
      </c>
      <c r="L1488" s="184">
        <f>IF(C1488="MTS", B1488, B1488 * IFERROR(VLOOKUP(C1488, 'QTY_CONVERSIONS '!A:B, 2, FALSE), "Units not  found"))</f>
        <v>1.4999999999999999E-2</v>
      </c>
      <c r="M1488" s="185">
        <f t="shared" si="137"/>
        <v>131.25</v>
      </c>
      <c r="N1488" s="143" t="str">
        <f>IFERROR(VLOOKUP(D1488, Product_Category!A:B, 2, FALSE), "Uncategorized")</f>
        <v>CMC</v>
      </c>
      <c r="O1488" s="186">
        <f t="shared" si="139"/>
        <v>8750</v>
      </c>
      <c r="P1488" s="185">
        <f t="shared" si="138"/>
        <v>131.25</v>
      </c>
      <c r="Q1488" s="143">
        <v>2023</v>
      </c>
      <c r="R1488" s="143" t="str">
        <f>IFERROR(VLOOKUP(G1488,'SOURCE COMPANY'!A:B, 2, FALSE), "")</f>
        <v>ESPEE Pharma Chem</v>
      </c>
      <c r="S1488" s="143" t="str">
        <f>IFERROR(VLOOKUP(H1488,'CUSTOMER NAME'!A:B, 2, FALSE), "")</f>
        <v>MAF PHARMA</v>
      </c>
    </row>
    <row r="1489" spans="1:19">
      <c r="A1489" s="192" t="s">
        <v>1086</v>
      </c>
      <c r="B1489" s="192">
        <v>50</v>
      </c>
      <c r="C1489" s="192" t="s">
        <v>7</v>
      </c>
      <c r="D1489" s="192" t="s">
        <v>3149</v>
      </c>
      <c r="E1489" s="192">
        <v>2.94</v>
      </c>
      <c r="F1489" s="192" t="s">
        <v>9</v>
      </c>
      <c r="G1489" s="88" t="s">
        <v>655</v>
      </c>
      <c r="H1489" s="134" t="s">
        <v>3510</v>
      </c>
      <c r="I1489" s="187" t="s">
        <v>3658</v>
      </c>
      <c r="J1489" s="184">
        <f>IF(F1489="USD", E1489, E1489 * IFERROR(VLOOKUP(F1489, EXCHANGE_RATE!A:B, 2, FALSE), "Currency not found"))</f>
        <v>2.94</v>
      </c>
      <c r="K1489" s="184">
        <f t="shared" si="136"/>
        <v>2.94</v>
      </c>
      <c r="L1489" s="184">
        <f>IF(C1489="MTS", B1489, B1489 * IFERROR(VLOOKUP(C1489, 'QTY_CONVERSIONS '!A:B, 2, FALSE), "Units not  found"))</f>
        <v>0.05</v>
      </c>
      <c r="M1489" s="185">
        <f t="shared" si="137"/>
        <v>147</v>
      </c>
      <c r="N1489" s="143" t="str">
        <f>IFERROR(VLOOKUP(D1489, Product_Category!A:B, 2, FALSE), "Uncategorized")</f>
        <v>MCC</v>
      </c>
      <c r="O1489" s="186">
        <f t="shared" si="139"/>
        <v>2940</v>
      </c>
      <c r="P1489" s="185">
        <f t="shared" si="138"/>
        <v>147</v>
      </c>
      <c r="Q1489" s="143">
        <v>2023</v>
      </c>
      <c r="R1489" s="143" t="str">
        <f>IFERROR(VLOOKUP(G1489,'SOURCE COMPANY'!A:B, 2, FALSE), "")</f>
        <v>ESPEE Pharma Chem</v>
      </c>
      <c r="S1489" s="143" t="str">
        <f>IFERROR(VLOOKUP(H1489,'CUSTOMER NAME'!A:B, 2, FALSE), "")</f>
        <v>MAF PHARMA</v>
      </c>
    </row>
    <row r="1490" spans="1:19">
      <c r="A1490" s="192" t="s">
        <v>1086</v>
      </c>
      <c r="B1490" s="192">
        <v>400</v>
      </c>
      <c r="C1490" s="192" t="s">
        <v>7</v>
      </c>
      <c r="D1490" s="192" t="s">
        <v>1015</v>
      </c>
      <c r="E1490" s="192">
        <v>2.8</v>
      </c>
      <c r="F1490" s="192" t="s">
        <v>9</v>
      </c>
      <c r="G1490" s="87" t="s">
        <v>655</v>
      </c>
      <c r="H1490" s="134" t="s">
        <v>3510</v>
      </c>
      <c r="I1490" s="187" t="s">
        <v>3658</v>
      </c>
      <c r="J1490" s="184">
        <f>IF(F1490="USD", E1490, E1490 * IFERROR(VLOOKUP(F1490, EXCHANGE_RATE!A:B, 2, FALSE), "Currency not found"))</f>
        <v>2.8</v>
      </c>
      <c r="K1490" s="184">
        <f t="shared" si="136"/>
        <v>2.8</v>
      </c>
      <c r="L1490" s="184">
        <f>IF(C1490="MTS", B1490, B1490 * IFERROR(VLOOKUP(C1490, 'QTY_CONVERSIONS '!A:B, 2, FALSE), "Units not  found"))</f>
        <v>0.4</v>
      </c>
      <c r="M1490" s="185">
        <f t="shared" si="137"/>
        <v>1120</v>
      </c>
      <c r="N1490" s="143" t="str">
        <f>IFERROR(VLOOKUP(D1490, Product_Category!A:B, 2, FALSE), "Uncategorized")</f>
        <v>MCC</v>
      </c>
      <c r="O1490" s="186">
        <f t="shared" si="139"/>
        <v>2800</v>
      </c>
      <c r="P1490" s="185">
        <f t="shared" si="138"/>
        <v>1120</v>
      </c>
      <c r="Q1490" s="143">
        <v>2023</v>
      </c>
      <c r="R1490" s="143" t="str">
        <f>IFERROR(VLOOKUP(G1490,'SOURCE COMPANY'!A:B, 2, FALSE), "")</f>
        <v>ESPEE Pharma Chem</v>
      </c>
      <c r="S1490" s="143" t="str">
        <f>IFERROR(VLOOKUP(H1490,'CUSTOMER NAME'!A:B, 2, FALSE), "")</f>
        <v>MAF PHARMA</v>
      </c>
    </row>
    <row r="1491" spans="1:19">
      <c r="A1491" s="192" t="s">
        <v>1086</v>
      </c>
      <c r="B1491" s="192">
        <v>250</v>
      </c>
      <c r="C1491" s="192" t="s">
        <v>7</v>
      </c>
      <c r="D1491" s="192" t="s">
        <v>3149</v>
      </c>
      <c r="E1491" s="192">
        <v>2.94</v>
      </c>
      <c r="F1491" s="192" t="s">
        <v>9</v>
      </c>
      <c r="G1491" s="87" t="s">
        <v>655</v>
      </c>
      <c r="H1491" s="134" t="s">
        <v>3510</v>
      </c>
      <c r="I1491" s="187" t="s">
        <v>3658</v>
      </c>
      <c r="J1491" s="184">
        <f>IF(F1491="USD", E1491, E1491 * IFERROR(VLOOKUP(F1491, EXCHANGE_RATE!A:B, 2, FALSE), "Currency not found"))</f>
        <v>2.94</v>
      </c>
      <c r="K1491" s="184">
        <f t="shared" si="136"/>
        <v>2.94</v>
      </c>
      <c r="L1491" s="184">
        <f>IF(C1491="MTS", B1491, B1491 * IFERROR(VLOOKUP(C1491, 'QTY_CONVERSIONS '!A:B, 2, FALSE), "Units not  found"))</f>
        <v>0.25</v>
      </c>
      <c r="M1491" s="185">
        <f t="shared" si="137"/>
        <v>735</v>
      </c>
      <c r="N1491" s="143" t="str">
        <f>IFERROR(VLOOKUP(D1491, Product_Category!A:B, 2, FALSE), "Uncategorized")</f>
        <v>MCC</v>
      </c>
      <c r="O1491" s="186">
        <f t="shared" si="139"/>
        <v>2940</v>
      </c>
      <c r="P1491" s="185">
        <f t="shared" si="138"/>
        <v>735</v>
      </c>
      <c r="Q1491" s="143">
        <v>2023</v>
      </c>
      <c r="R1491" s="143" t="str">
        <f>IFERROR(VLOOKUP(G1491,'SOURCE COMPANY'!A:B, 2, FALSE), "")</f>
        <v>ESPEE Pharma Chem</v>
      </c>
      <c r="S1491" s="143" t="str">
        <f>IFERROR(VLOOKUP(H1491,'CUSTOMER NAME'!A:B, 2, FALSE), "")</f>
        <v>MAF PHARMA</v>
      </c>
    </row>
    <row r="1492" spans="1:19">
      <c r="A1492" s="192" t="s">
        <v>1086</v>
      </c>
      <c r="B1492" s="192">
        <v>100</v>
      </c>
      <c r="C1492" s="192" t="s">
        <v>7</v>
      </c>
      <c r="D1492" s="192" t="s">
        <v>3925</v>
      </c>
      <c r="E1492" s="192">
        <v>21</v>
      </c>
      <c r="F1492" s="192" t="s">
        <v>1718</v>
      </c>
      <c r="G1492" s="192" t="s">
        <v>2998</v>
      </c>
      <c r="H1492" s="134" t="s">
        <v>3510</v>
      </c>
      <c r="I1492" s="187" t="s">
        <v>3893</v>
      </c>
      <c r="J1492" s="184">
        <f>IF(F1492="USD", E1492, E1492 * IFERROR(VLOOKUP(F1492, EXCHANGE_RATE!A:B, 2, FALSE), "Currency not found"))</f>
        <v>22.470000000000002</v>
      </c>
      <c r="K1492" s="184">
        <f t="shared" si="136"/>
        <v>22.47</v>
      </c>
      <c r="L1492" s="184">
        <f>IF(C1492="MTS", B1492, B1492 * IFERROR(VLOOKUP(C1492, 'QTY_CONVERSIONS '!A:B, 2, FALSE), "Units not  found"))</f>
        <v>0.1</v>
      </c>
      <c r="M1492" s="185">
        <f t="shared" si="137"/>
        <v>2247</v>
      </c>
      <c r="N1492" s="143" t="str">
        <f>IFERROR(VLOOKUP(D1492, Product_Category!A:B, 2, FALSE), "Uncategorized")</f>
        <v>Uncategorized</v>
      </c>
      <c r="O1492" s="186">
        <f t="shared" si="139"/>
        <v>22470</v>
      </c>
      <c r="P1492" s="185">
        <f t="shared" si="138"/>
        <v>2247</v>
      </c>
      <c r="Q1492" s="143">
        <v>2023</v>
      </c>
      <c r="R1492" s="143" t="str">
        <f>IFERROR(VLOOKUP(G1492,'SOURCE COMPANY'!A:B, 2, FALSE), "")</f>
        <v>SIGNET</v>
      </c>
      <c r="S1492" s="143" t="str">
        <f>IFERROR(VLOOKUP(H1492,'CUSTOMER NAME'!A:B, 2, FALSE), "")</f>
        <v>MAF PHARMA</v>
      </c>
    </row>
    <row r="1493" spans="1:19">
      <c r="A1493" s="192" t="s">
        <v>1086</v>
      </c>
      <c r="B1493" s="192">
        <v>60</v>
      </c>
      <c r="C1493" s="192" t="s">
        <v>7</v>
      </c>
      <c r="D1493" s="192" t="s">
        <v>3926</v>
      </c>
      <c r="E1493" s="192">
        <v>13.38</v>
      </c>
      <c r="F1493" s="192" t="s">
        <v>1718</v>
      </c>
      <c r="G1493" s="192" t="s">
        <v>2998</v>
      </c>
      <c r="H1493" s="134" t="s">
        <v>3510</v>
      </c>
      <c r="I1493" s="187" t="s">
        <v>3893</v>
      </c>
      <c r="J1493" s="184">
        <f>IF(F1493="USD", E1493, E1493 * IFERROR(VLOOKUP(F1493, EXCHANGE_RATE!A:B, 2, FALSE), "Currency not found"))</f>
        <v>14.316600000000001</v>
      </c>
      <c r="K1493" s="184">
        <f t="shared" si="136"/>
        <v>14.32</v>
      </c>
      <c r="L1493" s="184">
        <f>IF(C1493="MTS", B1493, B1493 * IFERROR(VLOOKUP(C1493, 'QTY_CONVERSIONS '!A:B, 2, FALSE), "Units not  found"))</f>
        <v>0.06</v>
      </c>
      <c r="M1493" s="185">
        <f t="shared" si="137"/>
        <v>859.2</v>
      </c>
      <c r="N1493" s="143" t="str">
        <f>IFERROR(VLOOKUP(D1493, Product_Category!A:B, 2, FALSE), "Uncategorized")</f>
        <v>SMCC</v>
      </c>
      <c r="O1493" s="186">
        <f t="shared" si="139"/>
        <v>14320</v>
      </c>
      <c r="P1493" s="185">
        <f t="shared" si="138"/>
        <v>859.19999999999993</v>
      </c>
      <c r="Q1493" s="143">
        <v>2023</v>
      </c>
      <c r="R1493" s="143" t="str">
        <f>IFERROR(VLOOKUP(G1493,'SOURCE COMPANY'!A:B, 2, FALSE), "")</f>
        <v>SIGNET</v>
      </c>
      <c r="S1493" s="143" t="str">
        <f>IFERROR(VLOOKUP(H1493,'CUSTOMER NAME'!A:B, 2, FALSE), "")</f>
        <v>MAF PHARMA</v>
      </c>
    </row>
    <row r="1494" spans="1:19">
      <c r="A1494" s="193" t="s">
        <v>1086</v>
      </c>
      <c r="B1494" s="193">
        <v>100</v>
      </c>
      <c r="C1494" s="192" t="s">
        <v>7</v>
      </c>
      <c r="D1494" s="193" t="s">
        <v>3927</v>
      </c>
      <c r="E1494" s="193">
        <v>7</v>
      </c>
      <c r="F1494" s="192" t="s">
        <v>1718</v>
      </c>
      <c r="G1494" s="192" t="s">
        <v>2998</v>
      </c>
      <c r="H1494" s="136" t="s">
        <v>3510</v>
      </c>
      <c r="I1494" s="187" t="s">
        <v>3893</v>
      </c>
      <c r="J1494" s="184">
        <f>IF(F1494="USD", E1494, E1494 * IFERROR(VLOOKUP(F1494, EXCHANGE_RATE!A:B, 2, FALSE), "Currency not found"))</f>
        <v>7.49</v>
      </c>
      <c r="K1494" s="184">
        <f t="shared" si="136"/>
        <v>7.49</v>
      </c>
      <c r="L1494" s="184">
        <f>IF(C1494="MTS", B1494, B1494 * IFERROR(VLOOKUP(C1494, 'QTY_CONVERSIONS '!A:B, 2, FALSE), "Units not  found"))</f>
        <v>0.1</v>
      </c>
      <c r="M1494" s="185">
        <f t="shared" si="137"/>
        <v>749</v>
      </c>
      <c r="N1494" s="143" t="str">
        <f>IFERROR(VLOOKUP(D1494, Product_Category!A:B, 2, FALSE), "Uncategorized")</f>
        <v>MCC</v>
      </c>
      <c r="O1494" s="186">
        <f t="shared" si="139"/>
        <v>7490</v>
      </c>
      <c r="P1494" s="185">
        <f t="shared" si="138"/>
        <v>749</v>
      </c>
      <c r="Q1494" s="143">
        <v>2023</v>
      </c>
      <c r="R1494" s="143" t="str">
        <f>IFERROR(VLOOKUP(G1494,'SOURCE COMPANY'!A:B, 2, FALSE), "")</f>
        <v>SIGNET</v>
      </c>
      <c r="S1494" s="143" t="str">
        <f>IFERROR(VLOOKUP(H1494,'CUSTOMER NAME'!A:B, 2, FALSE), "")</f>
        <v>MAF PHARMA</v>
      </c>
    </row>
    <row r="1495" spans="1:19">
      <c r="A1495" s="187" t="s">
        <v>1086</v>
      </c>
      <c r="B1495" s="187">
        <v>50</v>
      </c>
      <c r="C1495" s="192" t="s">
        <v>7</v>
      </c>
      <c r="D1495" s="187" t="s">
        <v>3928</v>
      </c>
      <c r="E1495" s="187">
        <v>31</v>
      </c>
      <c r="F1495" s="192" t="s">
        <v>1718</v>
      </c>
      <c r="G1495" s="192" t="s">
        <v>2998</v>
      </c>
      <c r="H1495" s="139" t="s">
        <v>3510</v>
      </c>
      <c r="I1495" s="187" t="s">
        <v>3893</v>
      </c>
      <c r="J1495" s="184">
        <f>IF(F1495="USD", E1495, E1495 * IFERROR(VLOOKUP(F1495, EXCHANGE_RATE!A:B, 2, FALSE), "Currency not found"))</f>
        <v>33.17</v>
      </c>
      <c r="K1495" s="184">
        <f t="shared" si="136"/>
        <v>33.17</v>
      </c>
      <c r="L1495" s="184">
        <f>IF(C1495="MTS", B1495, B1495 * IFERROR(VLOOKUP(C1495, 'QTY_CONVERSIONS '!A:B, 2, FALSE), "Units not  found"))</f>
        <v>0.05</v>
      </c>
      <c r="M1495" s="185">
        <f t="shared" si="137"/>
        <v>1658.5</v>
      </c>
      <c r="N1495" s="143" t="str">
        <f>IFERROR(VLOOKUP(D1495, Product_Category!A:B, 2, FALSE), "Uncategorized")</f>
        <v>MCC</v>
      </c>
      <c r="O1495" s="186">
        <f t="shared" si="139"/>
        <v>33170</v>
      </c>
      <c r="P1495" s="185">
        <f t="shared" si="138"/>
        <v>1658.5</v>
      </c>
      <c r="Q1495" s="143">
        <v>2023</v>
      </c>
      <c r="R1495" s="143" t="str">
        <f>IFERROR(VLOOKUP(G1495,'SOURCE COMPANY'!A:B, 2, FALSE), "")</f>
        <v>SIGNET</v>
      </c>
      <c r="S1495" s="143" t="str">
        <f>IFERROR(VLOOKUP(H1495,'CUSTOMER NAME'!A:B, 2, FALSE), "")</f>
        <v>MAF PHARMA</v>
      </c>
    </row>
    <row r="1496" spans="1:19">
      <c r="A1496" s="191" t="s">
        <v>1317</v>
      </c>
      <c r="B1496" s="191">
        <v>200</v>
      </c>
      <c r="C1496" s="191" t="s">
        <v>7</v>
      </c>
      <c r="D1496" s="191" t="s">
        <v>910</v>
      </c>
      <c r="E1496" s="191">
        <v>2.5099999999999998</v>
      </c>
      <c r="F1496" s="191" t="s">
        <v>9</v>
      </c>
      <c r="G1496" s="87" t="s">
        <v>2168</v>
      </c>
      <c r="H1496" s="121" t="s">
        <v>3510</v>
      </c>
      <c r="I1496" s="187" t="s">
        <v>3389</v>
      </c>
      <c r="J1496" s="184">
        <f>IF(F1496="USD", E1496, E1496 * IFERROR(VLOOKUP(F1496, EXCHANGE_RATE!A:B, 2, FALSE), "Currency not found"))</f>
        <v>2.5099999999999998</v>
      </c>
      <c r="K1496" s="184">
        <f t="shared" si="136"/>
        <v>2.5099999999999998</v>
      </c>
      <c r="L1496" s="184">
        <f>IF(C1496="MTS", B1496, B1496 * IFERROR(VLOOKUP(C1496, 'QTY_CONVERSIONS '!A:B, 2, FALSE), "Units not  found"))</f>
        <v>0.2</v>
      </c>
      <c r="M1496" s="185">
        <f t="shared" si="137"/>
        <v>501.99999999999994</v>
      </c>
      <c r="N1496" s="143" t="str">
        <f>IFERROR(VLOOKUP(D1496, Product_Category!A:B, 2, FALSE), "Uncategorized")</f>
        <v>MAGNESIUM STEARATE</v>
      </c>
      <c r="O1496" s="186">
        <f t="shared" si="139"/>
        <v>2510</v>
      </c>
      <c r="P1496" s="185">
        <f t="shared" si="138"/>
        <v>502</v>
      </c>
      <c r="Q1496" s="143">
        <v>2023</v>
      </c>
      <c r="R1496" s="143" t="str">
        <f>IFERROR(VLOOKUP(G1496,'SOURCE COMPANY'!A:B, 2, FALSE), "")</f>
        <v>V2 IMPEX</v>
      </c>
      <c r="S1496" s="143" t="str">
        <f>IFERROR(VLOOKUP(H1496,'CUSTOMER NAME'!A:B, 2, FALSE), "")</f>
        <v>MAF PHARMA</v>
      </c>
    </row>
    <row r="1497" spans="1:19">
      <c r="A1497" s="188" t="s">
        <v>1317</v>
      </c>
      <c r="B1497" s="188">
        <v>450</v>
      </c>
      <c r="C1497" s="191" t="s">
        <v>7</v>
      </c>
      <c r="D1497" s="188" t="s">
        <v>3048</v>
      </c>
      <c r="E1497" s="188">
        <v>13.83</v>
      </c>
      <c r="F1497" s="191" t="s">
        <v>9</v>
      </c>
      <c r="G1497" s="88" t="s">
        <v>2168</v>
      </c>
      <c r="H1497" s="124" t="s">
        <v>3510</v>
      </c>
      <c r="I1497" s="187" t="s">
        <v>3389</v>
      </c>
      <c r="J1497" s="184">
        <f>IF(F1497="USD", E1497, E1497 * IFERROR(VLOOKUP(F1497, EXCHANGE_RATE!A:B, 2, FALSE), "Currency not found"))</f>
        <v>13.83</v>
      </c>
      <c r="K1497" s="184">
        <f t="shared" si="136"/>
        <v>13.83</v>
      </c>
      <c r="L1497" s="184">
        <f>IF(C1497="MTS", B1497, B1497 * IFERROR(VLOOKUP(C1497, 'QTY_CONVERSIONS '!A:B, 2, FALSE), "Units not  found"))</f>
        <v>0.45</v>
      </c>
      <c r="M1497" s="185">
        <f t="shared" si="137"/>
        <v>6223.5</v>
      </c>
      <c r="N1497" s="143" t="str">
        <f>IFERROR(VLOOKUP(D1497, Product_Category!A:B, 2, FALSE), "Uncategorized")</f>
        <v>CROSCARMELLOSE SODIUM</v>
      </c>
      <c r="O1497" s="186">
        <f t="shared" si="139"/>
        <v>13830</v>
      </c>
      <c r="P1497" s="185">
        <f t="shared" si="138"/>
        <v>6223.5</v>
      </c>
      <c r="Q1497" s="143">
        <v>2023</v>
      </c>
      <c r="R1497" s="143" t="str">
        <f>IFERROR(VLOOKUP(G1497,'SOURCE COMPANY'!A:B, 2, FALSE), "")</f>
        <v>V2 IMPEX</v>
      </c>
      <c r="S1497" s="143" t="str">
        <f>IFERROR(VLOOKUP(H1497,'CUSTOMER NAME'!A:B, 2, FALSE), "")</f>
        <v>MAF PHARMA</v>
      </c>
    </row>
    <row r="1498" spans="1:19">
      <c r="A1498" s="191" t="s">
        <v>1317</v>
      </c>
      <c r="B1498" s="191">
        <v>900</v>
      </c>
      <c r="C1498" s="191" t="s">
        <v>7</v>
      </c>
      <c r="D1498" s="191" t="s">
        <v>3511</v>
      </c>
      <c r="E1498" s="191">
        <v>5.84</v>
      </c>
      <c r="F1498" s="191" t="s">
        <v>9</v>
      </c>
      <c r="G1498" s="87" t="s">
        <v>2168</v>
      </c>
      <c r="H1498" s="121" t="s">
        <v>3510</v>
      </c>
      <c r="I1498" s="187" t="s">
        <v>3389</v>
      </c>
      <c r="J1498" s="184">
        <f>IF(F1498="USD", E1498, E1498 * IFERROR(VLOOKUP(F1498, EXCHANGE_RATE!A:B, 2, FALSE), "Currency not found"))</f>
        <v>5.84</v>
      </c>
      <c r="K1498" s="184">
        <f t="shared" si="136"/>
        <v>5.84</v>
      </c>
      <c r="L1498" s="184">
        <f>IF(C1498="MTS", B1498, B1498 * IFERROR(VLOOKUP(C1498, 'QTY_CONVERSIONS '!A:B, 2, FALSE), "Units not  found"))</f>
        <v>0.9</v>
      </c>
      <c r="M1498" s="185">
        <f t="shared" si="137"/>
        <v>5256</v>
      </c>
      <c r="N1498" s="143" t="str">
        <f>IFERROR(VLOOKUP(D1498, Product_Category!A:B, 2, FALSE), "Uncategorized")</f>
        <v>MCC</v>
      </c>
      <c r="O1498" s="186">
        <f t="shared" si="139"/>
        <v>5840</v>
      </c>
      <c r="P1498" s="185">
        <f t="shared" si="138"/>
        <v>5256</v>
      </c>
      <c r="Q1498" s="143">
        <v>2023</v>
      </c>
      <c r="R1498" s="143" t="str">
        <f>IFERROR(VLOOKUP(G1498,'SOURCE COMPANY'!A:B, 2, FALSE), "")</f>
        <v>V2 IMPEX</v>
      </c>
      <c r="S1498" s="143" t="str">
        <f>IFERROR(VLOOKUP(H1498,'CUSTOMER NAME'!A:B, 2, FALSE), "")</f>
        <v>MAF PHARMA</v>
      </c>
    </row>
    <row r="1499" spans="1:19">
      <c r="A1499" s="191" t="s">
        <v>1317</v>
      </c>
      <c r="B1499" s="191">
        <v>1200</v>
      </c>
      <c r="C1499" s="191" t="s">
        <v>7</v>
      </c>
      <c r="D1499" s="191" t="s">
        <v>3512</v>
      </c>
      <c r="E1499" s="191">
        <v>5.69</v>
      </c>
      <c r="F1499" s="191" t="s">
        <v>9</v>
      </c>
      <c r="G1499" s="87" t="s">
        <v>2168</v>
      </c>
      <c r="H1499" s="121" t="s">
        <v>3510</v>
      </c>
      <c r="I1499" s="187" t="s">
        <v>3389</v>
      </c>
      <c r="J1499" s="184">
        <f>IF(F1499="USD", E1499, E1499 * IFERROR(VLOOKUP(F1499, EXCHANGE_RATE!A:B, 2, FALSE), "Currency not found"))</f>
        <v>5.69</v>
      </c>
      <c r="K1499" s="184">
        <f t="shared" si="136"/>
        <v>5.69</v>
      </c>
      <c r="L1499" s="184">
        <f>IF(C1499="MTS", B1499, B1499 * IFERROR(VLOOKUP(C1499, 'QTY_CONVERSIONS '!A:B, 2, FALSE), "Units not  found"))</f>
        <v>1.2</v>
      </c>
      <c r="M1499" s="185">
        <f t="shared" si="137"/>
        <v>6828.0000000000009</v>
      </c>
      <c r="N1499" s="143" t="str">
        <f>IFERROR(VLOOKUP(D1499, Product_Category!A:B, 2, FALSE), "Uncategorized")</f>
        <v>MCC</v>
      </c>
      <c r="O1499" s="186">
        <f t="shared" si="139"/>
        <v>5690</v>
      </c>
      <c r="P1499" s="185">
        <f t="shared" si="138"/>
        <v>6828</v>
      </c>
      <c r="Q1499" s="143">
        <v>2023</v>
      </c>
      <c r="R1499" s="143" t="str">
        <f>IFERROR(VLOOKUP(G1499,'SOURCE COMPANY'!A:B, 2, FALSE), "")</f>
        <v>V2 IMPEX</v>
      </c>
      <c r="S1499" s="143" t="str">
        <f>IFERROR(VLOOKUP(H1499,'CUSTOMER NAME'!A:B, 2, FALSE), "")</f>
        <v>MAF PHARMA</v>
      </c>
    </row>
    <row r="1500" spans="1:19">
      <c r="A1500" s="191" t="s">
        <v>1317</v>
      </c>
      <c r="B1500" s="191">
        <v>100</v>
      </c>
      <c r="C1500" s="191" t="s">
        <v>7</v>
      </c>
      <c r="D1500" s="191" t="s">
        <v>3513</v>
      </c>
      <c r="E1500" s="191">
        <v>3.7</v>
      </c>
      <c r="F1500" s="191" t="s">
        <v>9</v>
      </c>
      <c r="G1500" s="87" t="s">
        <v>2168</v>
      </c>
      <c r="H1500" s="121" t="s">
        <v>3510</v>
      </c>
      <c r="I1500" s="187" t="s">
        <v>3389</v>
      </c>
      <c r="J1500" s="184">
        <f>IF(F1500="USD", E1500, E1500 * IFERROR(VLOOKUP(F1500, EXCHANGE_RATE!A:B, 2, FALSE), "Currency not found"))</f>
        <v>3.7</v>
      </c>
      <c r="K1500" s="184">
        <f t="shared" si="136"/>
        <v>3.7</v>
      </c>
      <c r="L1500" s="184">
        <f>IF(C1500="MTS", B1500, B1500 * IFERROR(VLOOKUP(C1500, 'QTY_CONVERSIONS '!A:B, 2, FALSE), "Units not  found"))</f>
        <v>0.1</v>
      </c>
      <c r="M1500" s="185">
        <f t="shared" si="137"/>
        <v>370</v>
      </c>
      <c r="N1500" s="143" t="str">
        <f>IFERROR(VLOOKUP(D1500, Product_Category!A:B, 2, FALSE), "Uncategorized")</f>
        <v>MCC</v>
      </c>
      <c r="O1500" s="186">
        <f t="shared" si="139"/>
        <v>3700</v>
      </c>
      <c r="P1500" s="185">
        <f t="shared" si="138"/>
        <v>370</v>
      </c>
      <c r="Q1500" s="143">
        <v>2023</v>
      </c>
      <c r="R1500" s="143" t="str">
        <f>IFERROR(VLOOKUP(G1500,'SOURCE COMPANY'!A:B, 2, FALSE), "")</f>
        <v>V2 IMPEX</v>
      </c>
      <c r="S1500" s="143" t="str">
        <f>IFERROR(VLOOKUP(H1500,'CUSTOMER NAME'!A:B, 2, FALSE), "")</f>
        <v>MAF PHARMA</v>
      </c>
    </row>
    <row r="1501" spans="1:19">
      <c r="A1501" s="85" t="s">
        <v>929</v>
      </c>
      <c r="B1501" s="85">
        <v>300</v>
      </c>
      <c r="C1501" s="85" t="s">
        <v>7</v>
      </c>
      <c r="D1501" s="85" t="s">
        <v>626</v>
      </c>
      <c r="E1501" s="248">
        <v>143.13999999999999</v>
      </c>
      <c r="F1501" s="85" t="s">
        <v>1730</v>
      </c>
      <c r="G1501" s="192" t="s">
        <v>676</v>
      </c>
      <c r="H1501" s="199" t="s">
        <v>960</v>
      </c>
      <c r="I1501" s="183" t="str">
        <f>I1500</f>
        <v>October</v>
      </c>
      <c r="J1501" s="184">
        <f>IF(F1501="USD", E1501, E1501 * IFERROR(VLOOKUP(F1501, EXCHANGE_RATE!A:B, 2, FALSE), "Currency not found"))</f>
        <v>1.7176799999999999</v>
      </c>
      <c r="K1501" s="184">
        <f t="shared" si="136"/>
        <v>1.72</v>
      </c>
      <c r="L1501" s="184">
        <f>IF(C1501="MTS", B1501, B1501 * IFERROR(VLOOKUP(C1501, 'QTY_CONVERSIONS '!A:B, 2, FALSE), "Units not  found"))</f>
        <v>0.3</v>
      </c>
      <c r="M1501" s="185">
        <f t="shared" si="137"/>
        <v>516</v>
      </c>
      <c r="N1501" s="143" t="str">
        <f>IFERROR(VLOOKUP(D1501, Product_Category!A:B, 2, FALSE), "Uncategorized")</f>
        <v>CROSCARMELLOSE SODIUM</v>
      </c>
      <c r="O1501" s="186">
        <f t="shared" si="139"/>
        <v>1720</v>
      </c>
      <c r="P1501" s="185">
        <f t="shared" si="138"/>
        <v>516</v>
      </c>
      <c r="Q1501" s="143">
        <v>2023</v>
      </c>
      <c r="R1501" s="143" t="str">
        <f>IFERROR(VLOOKUP(G1501,'SOURCE COMPANY'!A:B, 2, FALSE), "")</f>
        <v>ORIENT PHARMA</v>
      </c>
      <c r="S1501" s="143" t="str">
        <f>IFERROR(VLOOKUP(H1501,'CUSTOMER NAME'!A:B, 2, FALSE), "")</f>
        <v>MAGNAUS PHARMA</v>
      </c>
    </row>
    <row r="1502" spans="1:19">
      <c r="A1502" s="192" t="s">
        <v>929</v>
      </c>
      <c r="B1502" s="192">
        <v>1000</v>
      </c>
      <c r="C1502" s="192" t="s">
        <v>7</v>
      </c>
      <c r="D1502" s="192" t="s">
        <v>3234</v>
      </c>
      <c r="E1502" s="192">
        <v>2.6</v>
      </c>
      <c r="F1502" s="192" t="s">
        <v>9</v>
      </c>
      <c r="G1502" s="192" t="s">
        <v>529</v>
      </c>
      <c r="H1502" s="134" t="s">
        <v>3791</v>
      </c>
      <c r="I1502" s="187" t="s">
        <v>3893</v>
      </c>
      <c r="J1502" s="184">
        <f>IF(F1502="USD", E1502, E1502 * IFERROR(VLOOKUP(F1502, EXCHANGE_RATE!A:B, 2, FALSE), "Currency not found"))</f>
        <v>2.6</v>
      </c>
      <c r="K1502" s="184">
        <f t="shared" si="136"/>
        <v>2.6</v>
      </c>
      <c r="L1502" s="184">
        <f>IF(C1502="MTS", B1502, B1502 * IFERROR(VLOOKUP(C1502, 'QTY_CONVERSIONS '!A:B, 2, FALSE), "Units not  found"))</f>
        <v>1</v>
      </c>
      <c r="M1502" s="185">
        <f t="shared" si="137"/>
        <v>2600</v>
      </c>
      <c r="N1502" s="143" t="str">
        <f>IFERROR(VLOOKUP(D1502, Product_Category!A:B, 2, FALSE), "Uncategorized")</f>
        <v>MCC</v>
      </c>
      <c r="O1502" s="186">
        <f t="shared" si="139"/>
        <v>2600</v>
      </c>
      <c r="P1502" s="185">
        <f t="shared" si="138"/>
        <v>2600</v>
      </c>
      <c r="Q1502" s="143">
        <v>2023</v>
      </c>
      <c r="R1502" s="143" t="str">
        <f>IFERROR(VLOOKUP(G1502,'SOURCE COMPANY'!A:B, 2, FALSE), "")</f>
        <v>Ankit Pulps &amp; Boards</v>
      </c>
      <c r="S1502" s="143" t="str">
        <f>IFERROR(VLOOKUP(H1502,'CUSTOMER NAME'!A:B, 2, FALSE), "")</f>
        <v>MAGNUS PHAMRA</v>
      </c>
    </row>
    <row r="1503" spans="1:19">
      <c r="A1503" s="192" t="s">
        <v>929</v>
      </c>
      <c r="B1503" s="192">
        <v>300</v>
      </c>
      <c r="C1503" s="192" t="s">
        <v>7</v>
      </c>
      <c r="D1503" s="192" t="s">
        <v>910</v>
      </c>
      <c r="E1503" s="192">
        <f>213.333333333333*0.012</f>
        <v>2.5599999999999961</v>
      </c>
      <c r="F1503" s="192" t="s">
        <v>9</v>
      </c>
      <c r="G1503" s="87" t="s">
        <v>652</v>
      </c>
      <c r="H1503" s="134" t="s">
        <v>3791</v>
      </c>
      <c r="I1503" s="187" t="s">
        <v>3893</v>
      </c>
      <c r="J1503" s="184">
        <f>IF(F1503="USD", E1503, E1503 * IFERROR(VLOOKUP(F1503, EXCHANGE_RATE!A:B, 2, FALSE), "Currency not found"))</f>
        <v>2.5599999999999961</v>
      </c>
      <c r="K1503" s="184">
        <f t="shared" si="136"/>
        <v>2.56</v>
      </c>
      <c r="L1503" s="184">
        <f>IF(C1503="MTS", B1503, B1503 * IFERROR(VLOOKUP(C1503, 'QTY_CONVERSIONS '!A:B, 2, FALSE), "Units not  found"))</f>
        <v>0.3</v>
      </c>
      <c r="M1503" s="185">
        <f t="shared" si="137"/>
        <v>768</v>
      </c>
      <c r="N1503" s="143" t="str">
        <f>IFERROR(VLOOKUP(D1503, Product_Category!A:B, 2, FALSE), "Uncategorized")</f>
        <v>MAGNESIUM STEARATE</v>
      </c>
      <c r="O1503" s="186">
        <f t="shared" si="139"/>
        <v>2560</v>
      </c>
      <c r="P1503" s="185">
        <f t="shared" si="138"/>
        <v>768</v>
      </c>
      <c r="Q1503" s="143">
        <v>2023</v>
      </c>
      <c r="R1503" s="143" t="str">
        <f>IFERROR(VLOOKUP(G1503,'SOURCE COMPANY'!A:B, 2, FALSE), "")</f>
        <v>JAYANA PHARMA</v>
      </c>
      <c r="S1503" s="143" t="str">
        <f>IFERROR(VLOOKUP(H1503,'CUSTOMER NAME'!A:B, 2, FALSE), "")</f>
        <v>MAGNUS PHAMRA</v>
      </c>
    </row>
    <row r="1504" spans="1:19">
      <c r="A1504" s="192" t="s">
        <v>929</v>
      </c>
      <c r="B1504" s="192">
        <v>100</v>
      </c>
      <c r="C1504" s="192" t="s">
        <v>7</v>
      </c>
      <c r="D1504" s="192" t="s">
        <v>173</v>
      </c>
      <c r="E1504" s="192">
        <v>2.35</v>
      </c>
      <c r="F1504" s="192" t="s">
        <v>9</v>
      </c>
      <c r="G1504" s="192" t="s">
        <v>662</v>
      </c>
      <c r="H1504" s="134" t="s">
        <v>3791</v>
      </c>
      <c r="I1504" s="187" t="s">
        <v>3658</v>
      </c>
      <c r="J1504" s="184">
        <f>IF(F1504="USD", E1504, E1504 * IFERROR(VLOOKUP(F1504, EXCHANGE_RATE!A:B, 2, FALSE), "Currency not found"))</f>
        <v>2.35</v>
      </c>
      <c r="K1504" s="184">
        <f t="shared" si="136"/>
        <v>2.35</v>
      </c>
      <c r="L1504" s="184">
        <f>IF(C1504="MTS", B1504, B1504 * IFERROR(VLOOKUP(C1504, 'QTY_CONVERSIONS '!A:B, 2, FALSE), "Units not  found"))</f>
        <v>0.1</v>
      </c>
      <c r="M1504" s="185">
        <f t="shared" si="137"/>
        <v>235</v>
      </c>
      <c r="N1504" s="143" t="str">
        <f>IFERROR(VLOOKUP(D1504, Product_Category!A:B, 2, FALSE), "Uncategorized")</f>
        <v>SSG</v>
      </c>
      <c r="O1504" s="186">
        <f t="shared" si="139"/>
        <v>2350</v>
      </c>
      <c r="P1504" s="185">
        <f t="shared" si="138"/>
        <v>235</v>
      </c>
      <c r="Q1504" s="143">
        <v>2023</v>
      </c>
      <c r="R1504" s="143" t="str">
        <f>IFERROR(VLOOKUP(G1504,'SOURCE COMPANY'!A:B, 2, FALSE), "")</f>
        <v>K KUMAR &amp; CO</v>
      </c>
      <c r="S1504" s="143" t="str">
        <f>IFERROR(VLOOKUP(H1504,'CUSTOMER NAME'!A:B, 2, FALSE), "")</f>
        <v>MAGNUS PHAMRA</v>
      </c>
    </row>
    <row r="1505" spans="1:19">
      <c r="A1505" s="192" t="s">
        <v>929</v>
      </c>
      <c r="B1505" s="192">
        <v>300</v>
      </c>
      <c r="C1505" s="192" t="s">
        <v>7</v>
      </c>
      <c r="D1505" s="192" t="s">
        <v>3048</v>
      </c>
      <c r="E1505" s="192">
        <v>6.34</v>
      </c>
      <c r="F1505" s="192" t="s">
        <v>9</v>
      </c>
      <c r="G1505" s="192" t="s">
        <v>662</v>
      </c>
      <c r="H1505" s="134" t="s">
        <v>3791</v>
      </c>
      <c r="I1505" s="187" t="s">
        <v>3658</v>
      </c>
      <c r="J1505" s="184">
        <f>IF(F1505="USD", E1505, E1505 * IFERROR(VLOOKUP(F1505, EXCHANGE_RATE!A:B, 2, FALSE), "Currency not found"))</f>
        <v>6.34</v>
      </c>
      <c r="K1505" s="184">
        <f t="shared" si="136"/>
        <v>6.34</v>
      </c>
      <c r="L1505" s="184">
        <f>IF(C1505="MTS", B1505, B1505 * IFERROR(VLOOKUP(C1505, 'QTY_CONVERSIONS '!A:B, 2, FALSE), "Units not  found"))</f>
        <v>0.3</v>
      </c>
      <c r="M1505" s="185">
        <f t="shared" si="137"/>
        <v>1902</v>
      </c>
      <c r="N1505" s="143" t="str">
        <f>IFERROR(VLOOKUP(D1505, Product_Category!A:B, 2, FALSE), "Uncategorized")</f>
        <v>CROSCARMELLOSE SODIUM</v>
      </c>
      <c r="O1505" s="186">
        <f t="shared" si="139"/>
        <v>6340</v>
      </c>
      <c r="P1505" s="185">
        <f t="shared" si="138"/>
        <v>1902</v>
      </c>
      <c r="Q1505" s="143">
        <v>2023</v>
      </c>
      <c r="R1505" s="143" t="str">
        <f>IFERROR(VLOOKUP(G1505,'SOURCE COMPANY'!A:B, 2, FALSE), "")</f>
        <v>K KUMAR &amp; CO</v>
      </c>
      <c r="S1505" s="143" t="str">
        <f>IFERROR(VLOOKUP(H1505,'CUSTOMER NAME'!A:B, 2, FALSE), "")</f>
        <v>MAGNUS PHAMRA</v>
      </c>
    </row>
    <row r="1506" spans="1:19">
      <c r="A1506" s="85" t="s">
        <v>651</v>
      </c>
      <c r="B1506" s="85">
        <v>25</v>
      </c>
      <c r="C1506" s="85" t="s">
        <v>7</v>
      </c>
      <c r="D1506" s="85" t="s">
        <v>564</v>
      </c>
      <c r="E1506" s="248">
        <v>200</v>
      </c>
      <c r="F1506" s="85" t="s">
        <v>1730</v>
      </c>
      <c r="G1506" s="85" t="s">
        <v>679</v>
      </c>
      <c r="H1506" s="199" t="s">
        <v>678</v>
      </c>
      <c r="I1506" s="183" t="str">
        <f>I1505</f>
        <v>November</v>
      </c>
      <c r="J1506" s="184">
        <f>IF(F1506="USD", E1506, E1506 * IFERROR(VLOOKUP(F1506, EXCHANGE_RATE!A:B, 2, FALSE), "Currency not found"))</f>
        <v>2.4</v>
      </c>
      <c r="K1506" s="184">
        <f t="shared" si="136"/>
        <v>2.4</v>
      </c>
      <c r="L1506" s="184">
        <f>IF(C1506="MTS", B1506, B1506 * IFERROR(VLOOKUP(C1506, 'QTY_CONVERSIONS '!A:B, 2, FALSE), "Units not  found"))</f>
        <v>2.5000000000000001E-2</v>
      </c>
      <c r="M1506" s="185">
        <f t="shared" si="137"/>
        <v>60</v>
      </c>
      <c r="N1506" s="143" t="str">
        <f>IFERROR(VLOOKUP(D1506, Product_Category!A:B, 2, FALSE), "Uncategorized")</f>
        <v>CROSCARMELLOSE SODIUM</v>
      </c>
      <c r="O1506" s="186">
        <f t="shared" si="139"/>
        <v>2400</v>
      </c>
      <c r="P1506" s="185">
        <f t="shared" si="138"/>
        <v>60</v>
      </c>
      <c r="Q1506" s="143">
        <v>2023</v>
      </c>
      <c r="R1506" s="143" t="str">
        <f>IFERROR(VLOOKUP(G1506,'SOURCE COMPANY'!A:B, 2, FALSE), "")</f>
        <v>Alenit Chemicals</v>
      </c>
      <c r="S1506" s="143" t="str">
        <f>IFERROR(VLOOKUP(H1506,'CUSTOMER NAME'!A:B, 2, FALSE), "")</f>
        <v>MAGNUS PHARMA</v>
      </c>
    </row>
    <row r="1507" spans="1:19">
      <c r="A1507" s="191" t="s">
        <v>929</v>
      </c>
      <c r="B1507" s="191">
        <v>2000</v>
      </c>
      <c r="C1507" s="191" t="s">
        <v>7</v>
      </c>
      <c r="D1507" s="191" t="s">
        <v>3188</v>
      </c>
      <c r="E1507" s="191">
        <v>2.61</v>
      </c>
      <c r="F1507" s="191" t="s">
        <v>9</v>
      </c>
      <c r="G1507" s="191" t="s">
        <v>529</v>
      </c>
      <c r="H1507" s="121" t="s">
        <v>678</v>
      </c>
      <c r="I1507" s="187" t="s">
        <v>3389</v>
      </c>
      <c r="J1507" s="184">
        <f>IF(F1507="USD", E1507, E1507 * IFERROR(VLOOKUP(F1507, EXCHANGE_RATE!A:B, 2, FALSE), "Currency not found"))</f>
        <v>2.61</v>
      </c>
      <c r="K1507" s="184">
        <f t="shared" si="136"/>
        <v>2.61</v>
      </c>
      <c r="L1507" s="184">
        <f>IF(C1507="MTS", B1507, B1507 * IFERROR(VLOOKUP(C1507, 'QTY_CONVERSIONS '!A:B, 2, FALSE), "Units not  found"))</f>
        <v>2</v>
      </c>
      <c r="M1507" s="185">
        <f t="shared" si="137"/>
        <v>5220</v>
      </c>
      <c r="N1507" s="143" t="str">
        <f>IFERROR(VLOOKUP(D1507, Product_Category!A:B, 2, FALSE), "Uncategorized")</f>
        <v>MCC</v>
      </c>
      <c r="O1507" s="186">
        <f t="shared" si="139"/>
        <v>2610</v>
      </c>
      <c r="P1507" s="185">
        <f t="shared" si="138"/>
        <v>5220</v>
      </c>
      <c r="Q1507" s="143">
        <v>2023</v>
      </c>
      <c r="R1507" s="143" t="str">
        <f>IFERROR(VLOOKUP(G1507,'SOURCE COMPANY'!A:B, 2, FALSE), "")</f>
        <v>Ankit Pulps &amp; Boards</v>
      </c>
      <c r="S1507" s="143" t="str">
        <f>IFERROR(VLOOKUP(H1507,'CUSTOMER NAME'!A:B, 2, FALSE), "")</f>
        <v>MAGNUS PHARMA</v>
      </c>
    </row>
    <row r="1508" spans="1:19">
      <c r="A1508" s="191" t="s">
        <v>929</v>
      </c>
      <c r="B1508" s="191">
        <v>500</v>
      </c>
      <c r="C1508" s="191" t="s">
        <v>7</v>
      </c>
      <c r="D1508" s="191" t="s">
        <v>3234</v>
      </c>
      <c r="E1508" s="191">
        <v>2.64</v>
      </c>
      <c r="F1508" s="191" t="s">
        <v>9</v>
      </c>
      <c r="G1508" s="191" t="s">
        <v>529</v>
      </c>
      <c r="H1508" s="121" t="s">
        <v>678</v>
      </c>
      <c r="I1508" s="187" t="s">
        <v>3389</v>
      </c>
      <c r="J1508" s="184">
        <f>IF(F1508="USD", E1508, E1508 * IFERROR(VLOOKUP(F1508, EXCHANGE_RATE!A:B, 2, FALSE), "Currency not found"))</f>
        <v>2.64</v>
      </c>
      <c r="K1508" s="184">
        <f t="shared" si="136"/>
        <v>2.64</v>
      </c>
      <c r="L1508" s="184">
        <f>IF(C1508="MTS", B1508, B1508 * IFERROR(VLOOKUP(C1508, 'QTY_CONVERSIONS '!A:B, 2, FALSE), "Units not  found"))</f>
        <v>0.5</v>
      </c>
      <c r="M1508" s="185">
        <f t="shared" si="137"/>
        <v>1320</v>
      </c>
      <c r="N1508" s="143" t="str">
        <f>IFERROR(VLOOKUP(D1508, Product_Category!A:B, 2, FALSE), "Uncategorized")</f>
        <v>MCC</v>
      </c>
      <c r="O1508" s="186">
        <f t="shared" si="139"/>
        <v>2640</v>
      </c>
      <c r="P1508" s="185">
        <f t="shared" si="138"/>
        <v>1320</v>
      </c>
      <c r="Q1508" s="143">
        <v>2023</v>
      </c>
      <c r="R1508" s="143" t="str">
        <f>IFERROR(VLOOKUP(G1508,'SOURCE COMPANY'!A:B, 2, FALSE), "")</f>
        <v>Ankit Pulps &amp; Boards</v>
      </c>
      <c r="S1508" s="143" t="str">
        <f>IFERROR(VLOOKUP(H1508,'CUSTOMER NAME'!A:B, 2, FALSE), "")</f>
        <v>MAGNUS PHARMA</v>
      </c>
    </row>
    <row r="1509" spans="1:19">
      <c r="A1509" s="85" t="s">
        <v>929</v>
      </c>
      <c r="B1509" s="85">
        <v>1000</v>
      </c>
      <c r="C1509" s="85" t="s">
        <v>7</v>
      </c>
      <c r="D1509" s="85" t="s">
        <v>104</v>
      </c>
      <c r="E1509" s="248">
        <v>311.39</v>
      </c>
      <c r="F1509" s="85" t="s">
        <v>1730</v>
      </c>
      <c r="G1509" s="85" t="s">
        <v>930</v>
      </c>
      <c r="H1509" s="199" t="s">
        <v>678</v>
      </c>
      <c r="I1509" s="183" t="str">
        <f t="shared" ref="I1509:I1515" si="140">I1508</f>
        <v>October</v>
      </c>
      <c r="J1509" s="184">
        <f>IF(F1509="USD", E1509, E1509 * IFERROR(VLOOKUP(F1509, EXCHANGE_RATE!A:B, 2, FALSE), "Currency not found"))</f>
        <v>3.7366799999999998</v>
      </c>
      <c r="K1509" s="184">
        <f t="shared" si="136"/>
        <v>3.7399999999999998</v>
      </c>
      <c r="L1509" s="184">
        <f>IF(C1509="MTS", B1509, B1509 * IFERROR(VLOOKUP(C1509, 'QTY_CONVERSIONS '!A:B, 2, FALSE), "Units not  found"))</f>
        <v>1</v>
      </c>
      <c r="M1509" s="185">
        <f t="shared" si="137"/>
        <v>3739.9999999999995</v>
      </c>
      <c r="N1509" s="143" t="str">
        <f>IFERROR(VLOOKUP(D1509, Product_Category!A:B, 2, FALSE), "Uncategorized")</f>
        <v>MAGNESIUM STEARATE</v>
      </c>
      <c r="O1509" s="186">
        <f t="shared" si="139"/>
        <v>3739.9999999999995</v>
      </c>
      <c r="P1509" s="185">
        <f t="shared" si="138"/>
        <v>3739.9999999999995</v>
      </c>
      <c r="Q1509" s="143">
        <v>2023</v>
      </c>
      <c r="R1509" s="143" t="str">
        <f>IFERROR(VLOOKUP(G1509,'SOURCE COMPANY'!A:B, 2, FALSE), "")</f>
        <v>DRUG CENTRE DELHI</v>
      </c>
      <c r="S1509" s="143" t="str">
        <f>IFERROR(VLOOKUP(H1509,'CUSTOMER NAME'!A:B, 2, FALSE), "")</f>
        <v>MAGNUS PHARMA</v>
      </c>
    </row>
    <row r="1510" spans="1:19">
      <c r="A1510" s="85" t="s">
        <v>651</v>
      </c>
      <c r="B1510" s="85">
        <v>50</v>
      </c>
      <c r="C1510" s="85" t="s">
        <v>7</v>
      </c>
      <c r="D1510" s="85" t="s">
        <v>680</v>
      </c>
      <c r="E1510" s="248">
        <v>920</v>
      </c>
      <c r="F1510" s="85" t="s">
        <v>1730</v>
      </c>
      <c r="G1510" s="87" t="s">
        <v>652</v>
      </c>
      <c r="H1510" s="199" t="s">
        <v>678</v>
      </c>
      <c r="I1510" s="183" t="str">
        <f t="shared" si="140"/>
        <v>October</v>
      </c>
      <c r="J1510" s="184">
        <f>IF(F1510="USD", E1510, E1510 * IFERROR(VLOOKUP(F1510, EXCHANGE_RATE!A:B, 2, FALSE), "Currency not found"))</f>
        <v>11.040000000000001</v>
      </c>
      <c r="K1510" s="184">
        <f t="shared" si="136"/>
        <v>11.04</v>
      </c>
      <c r="L1510" s="184">
        <f>IF(C1510="MTS", B1510, B1510 * IFERROR(VLOOKUP(C1510, 'QTY_CONVERSIONS '!A:B, 2, FALSE), "Units not  found"))</f>
        <v>0.05</v>
      </c>
      <c r="M1510" s="185">
        <f t="shared" si="137"/>
        <v>552</v>
      </c>
      <c r="N1510" s="143" t="str">
        <f>IFERROR(VLOOKUP(D1510, Product_Category!A:B, 2, FALSE), "Uncategorized")</f>
        <v>MCC</v>
      </c>
      <c r="O1510" s="186">
        <f t="shared" si="139"/>
        <v>11040</v>
      </c>
      <c r="P1510" s="185">
        <f t="shared" si="138"/>
        <v>552</v>
      </c>
      <c r="Q1510" s="143">
        <v>2023</v>
      </c>
      <c r="R1510" s="143" t="str">
        <f>IFERROR(VLOOKUP(G1510,'SOURCE COMPANY'!A:B, 2, FALSE), "")</f>
        <v>JAYANA PHARMA</v>
      </c>
      <c r="S1510" s="143" t="str">
        <f>IFERROR(VLOOKUP(H1510,'CUSTOMER NAME'!A:B, 2, FALSE), "")</f>
        <v>MAGNUS PHARMA</v>
      </c>
    </row>
    <row r="1511" spans="1:19">
      <c r="A1511" s="85" t="s">
        <v>651</v>
      </c>
      <c r="B1511" s="85">
        <v>500</v>
      </c>
      <c r="C1511" s="85" t="s">
        <v>7</v>
      </c>
      <c r="D1511" s="85" t="s">
        <v>669</v>
      </c>
      <c r="E1511" s="248">
        <v>530</v>
      </c>
      <c r="F1511" s="85" t="s">
        <v>1730</v>
      </c>
      <c r="G1511" s="192" t="s">
        <v>662</v>
      </c>
      <c r="H1511" s="199" t="s">
        <v>678</v>
      </c>
      <c r="I1511" s="183" t="str">
        <f t="shared" si="140"/>
        <v>October</v>
      </c>
      <c r="J1511" s="184">
        <f>IF(F1511="USD", E1511, E1511 * IFERROR(VLOOKUP(F1511, EXCHANGE_RATE!A:B, 2, FALSE), "Currency not found"))</f>
        <v>6.36</v>
      </c>
      <c r="K1511" s="184">
        <f t="shared" si="136"/>
        <v>6.36</v>
      </c>
      <c r="L1511" s="184">
        <f>IF(C1511="MTS", B1511, B1511 * IFERROR(VLOOKUP(C1511, 'QTY_CONVERSIONS '!A:B, 2, FALSE), "Units not  found"))</f>
        <v>0.5</v>
      </c>
      <c r="M1511" s="185">
        <f t="shared" si="137"/>
        <v>3180</v>
      </c>
      <c r="N1511" s="143" t="str">
        <f>IFERROR(VLOOKUP(D1511, Product_Category!A:B, 2, FALSE), "Uncategorized")</f>
        <v>CROSCARMELLOSE SODIUM</v>
      </c>
      <c r="O1511" s="186">
        <f t="shared" si="139"/>
        <v>6360</v>
      </c>
      <c r="P1511" s="185">
        <f t="shared" si="138"/>
        <v>3180</v>
      </c>
      <c r="Q1511" s="143">
        <v>2023</v>
      </c>
      <c r="R1511" s="143" t="str">
        <f>IFERROR(VLOOKUP(G1511,'SOURCE COMPANY'!A:B, 2, FALSE), "")</f>
        <v>K KUMAR &amp; CO</v>
      </c>
      <c r="S1511" s="143" t="str">
        <f>IFERROR(VLOOKUP(H1511,'CUSTOMER NAME'!A:B, 2, FALSE), "")</f>
        <v>MAGNUS PHARMA</v>
      </c>
    </row>
    <row r="1512" spans="1:19">
      <c r="A1512" s="85" t="s">
        <v>651</v>
      </c>
      <c r="B1512" s="85">
        <v>500</v>
      </c>
      <c r="C1512" s="85" t="s">
        <v>7</v>
      </c>
      <c r="D1512" s="85" t="s">
        <v>519</v>
      </c>
      <c r="E1512" s="248">
        <v>225</v>
      </c>
      <c r="F1512" s="85" t="s">
        <v>1730</v>
      </c>
      <c r="G1512" s="192" t="s">
        <v>662</v>
      </c>
      <c r="H1512" s="199" t="s">
        <v>678</v>
      </c>
      <c r="I1512" s="183" t="str">
        <f t="shared" si="140"/>
        <v>October</v>
      </c>
      <c r="J1512" s="184">
        <f>IF(F1512="USD", E1512, E1512 * IFERROR(VLOOKUP(F1512, EXCHANGE_RATE!A:B, 2, FALSE), "Currency not found"))</f>
        <v>2.7</v>
      </c>
      <c r="K1512" s="184">
        <f t="shared" si="136"/>
        <v>2.7</v>
      </c>
      <c r="L1512" s="184">
        <f>IF(C1512="MTS", B1512, B1512 * IFERROR(VLOOKUP(C1512, 'QTY_CONVERSIONS '!A:B, 2, FALSE), "Units not  found"))</f>
        <v>0.5</v>
      </c>
      <c r="M1512" s="185">
        <f t="shared" si="137"/>
        <v>1350</v>
      </c>
      <c r="N1512" s="143" t="str">
        <f>IFERROR(VLOOKUP(D1512, Product_Category!A:B, 2, FALSE), "Uncategorized")</f>
        <v>MAGNESIUM STEARATE</v>
      </c>
      <c r="O1512" s="186">
        <f t="shared" si="139"/>
        <v>2700</v>
      </c>
      <c r="P1512" s="185">
        <f t="shared" si="138"/>
        <v>1350</v>
      </c>
      <c r="Q1512" s="143">
        <v>2023</v>
      </c>
      <c r="R1512" s="143" t="str">
        <f>IFERROR(VLOOKUP(G1512,'SOURCE COMPANY'!A:B, 2, FALSE), "")</f>
        <v>K KUMAR &amp; CO</v>
      </c>
      <c r="S1512" s="143" t="str">
        <f>IFERROR(VLOOKUP(H1512,'CUSTOMER NAME'!A:B, 2, FALSE), "")</f>
        <v>MAGNUS PHARMA</v>
      </c>
    </row>
    <row r="1513" spans="1:19">
      <c r="A1513" s="85" t="s">
        <v>973</v>
      </c>
      <c r="B1513" s="85">
        <v>6150</v>
      </c>
      <c r="C1513" s="85" t="s">
        <v>7</v>
      </c>
      <c r="D1513" s="85" t="s">
        <v>975</v>
      </c>
      <c r="E1513" s="248">
        <v>3.2999339999999999</v>
      </c>
      <c r="F1513" s="85" t="s">
        <v>9</v>
      </c>
      <c r="G1513" s="192" t="s">
        <v>853</v>
      </c>
      <c r="H1513" s="199" t="s">
        <v>976</v>
      </c>
      <c r="I1513" s="183" t="str">
        <f t="shared" si="140"/>
        <v>October</v>
      </c>
      <c r="J1513" s="184">
        <f>IF(F1513="USD", E1513, E1513 * IFERROR(VLOOKUP(F1513, EXCHANGE_RATE!A:B, 2, FALSE), "Currency not found"))</f>
        <v>3.2999339999999999</v>
      </c>
      <c r="K1513" s="184">
        <f t="shared" si="136"/>
        <v>3.3</v>
      </c>
      <c r="L1513" s="184">
        <f>IF(C1513="MTS", B1513, B1513 * IFERROR(VLOOKUP(C1513, 'QTY_CONVERSIONS '!A:B, 2, FALSE), "Units not  found"))</f>
        <v>6.15</v>
      </c>
      <c r="M1513" s="185">
        <f t="shared" si="137"/>
        <v>20295</v>
      </c>
      <c r="N1513" s="143" t="str">
        <f>IFERROR(VLOOKUP(D1513, Product_Category!A:B, 2, FALSE), "Uncategorized")</f>
        <v>SSG</v>
      </c>
      <c r="O1513" s="186">
        <f t="shared" si="139"/>
        <v>3300</v>
      </c>
      <c r="P1513" s="185">
        <f t="shared" si="138"/>
        <v>20295</v>
      </c>
      <c r="Q1513" s="143">
        <v>2023</v>
      </c>
      <c r="R1513" s="143" t="str">
        <f>IFERROR(VLOOKUP(G1513,'SOURCE COMPANY'!A:B, 2, FALSE), "")</f>
        <v>GEMINI EXPORTS</v>
      </c>
      <c r="S1513" s="143" t="str">
        <f>IFERROR(VLOOKUP(H1513,'CUSTOMER NAME'!A:B, 2, FALSE), "")</f>
        <v>MANA PHARMA</v>
      </c>
    </row>
    <row r="1514" spans="1:19">
      <c r="A1514" s="85" t="s">
        <v>752</v>
      </c>
      <c r="B1514" s="85">
        <v>3000</v>
      </c>
      <c r="C1514" s="85" t="s">
        <v>7</v>
      </c>
      <c r="D1514" s="85" t="s">
        <v>815</v>
      </c>
      <c r="E1514" s="248">
        <v>1.9499610000000001</v>
      </c>
      <c r="F1514" s="85" t="s">
        <v>9</v>
      </c>
      <c r="G1514" s="192" t="s">
        <v>59</v>
      </c>
      <c r="H1514" s="199" t="s">
        <v>976</v>
      </c>
      <c r="I1514" s="183" t="str">
        <f t="shared" si="140"/>
        <v>October</v>
      </c>
      <c r="J1514" s="184">
        <f>IF(F1514="USD", E1514, E1514 * IFERROR(VLOOKUP(F1514, EXCHANGE_RATE!A:B, 2, FALSE), "Currency not found"))</f>
        <v>1.9499610000000001</v>
      </c>
      <c r="K1514" s="184">
        <f t="shared" si="136"/>
        <v>1.95</v>
      </c>
      <c r="L1514" s="184">
        <f>IF(C1514="MTS", B1514, B1514 * IFERROR(VLOOKUP(C1514, 'QTY_CONVERSIONS '!A:B, 2, FALSE), "Units not  found"))</f>
        <v>3</v>
      </c>
      <c r="M1514" s="185">
        <f t="shared" si="137"/>
        <v>5850</v>
      </c>
      <c r="N1514" s="143" t="str">
        <f>IFERROR(VLOOKUP(D1514, Product_Category!A:B, 2, FALSE), "Uncategorized")</f>
        <v>MCC</v>
      </c>
      <c r="O1514" s="186">
        <f t="shared" si="139"/>
        <v>1950</v>
      </c>
      <c r="P1514" s="185">
        <f t="shared" si="138"/>
        <v>5850</v>
      </c>
      <c r="Q1514" s="143">
        <v>2023</v>
      </c>
      <c r="R1514" s="143" t="str">
        <f>IFERROR(VLOOKUP(G1514,'SOURCE COMPANY'!A:B, 2, FALSE), "")</f>
        <v>JRS PHARMA</v>
      </c>
      <c r="S1514" s="143" t="str">
        <f>IFERROR(VLOOKUP(H1514,'CUSTOMER NAME'!A:B, 2, FALSE), "")</f>
        <v>MANA PHARMA</v>
      </c>
    </row>
    <row r="1515" spans="1:19">
      <c r="A1515" s="87" t="s">
        <v>752</v>
      </c>
      <c r="B1515" s="21">
        <v>10000</v>
      </c>
      <c r="C1515" s="87" t="s">
        <v>7</v>
      </c>
      <c r="D1515" s="87" t="s">
        <v>2065</v>
      </c>
      <c r="E1515" s="41">
        <v>3.05</v>
      </c>
      <c r="F1515" s="87" t="s">
        <v>1718</v>
      </c>
      <c r="G1515" s="192" t="s">
        <v>59</v>
      </c>
      <c r="H1515" s="198" t="s">
        <v>976</v>
      </c>
      <c r="I1515" s="183" t="str">
        <f t="shared" si="140"/>
        <v>October</v>
      </c>
      <c r="J1515" s="184">
        <f>IF(F1515="USD", E1515, E1515 * IFERROR(VLOOKUP(F1515, EXCHANGE_RATE!A:B, 2, FALSE), "Currency not found"))</f>
        <v>3.2635000000000001</v>
      </c>
      <c r="K1515" s="184">
        <f t="shared" si="136"/>
        <v>3.2699999999999996</v>
      </c>
      <c r="L1515" s="184">
        <f>IF(C1515="MTS", B1515, B1515 * IFERROR(VLOOKUP(C1515, 'QTY_CONVERSIONS '!A:B, 2, FALSE), "Units not  found"))</f>
        <v>10</v>
      </c>
      <c r="M1515" s="185">
        <f t="shared" si="137"/>
        <v>32699.999999999996</v>
      </c>
      <c r="N1515" s="143" t="str">
        <f>IFERROR(VLOOKUP(D1515, Product_Category!A:B, 2, FALSE), "Uncategorized")</f>
        <v>MCC</v>
      </c>
      <c r="O1515" s="186">
        <f t="shared" si="139"/>
        <v>3269.9999999999995</v>
      </c>
      <c r="P1515" s="185">
        <f t="shared" si="138"/>
        <v>32699.999999999996</v>
      </c>
      <c r="Q1515" s="143">
        <v>2023</v>
      </c>
      <c r="R1515" s="143" t="str">
        <f>IFERROR(VLOOKUP(G1515,'SOURCE COMPANY'!A:B, 2, FALSE), "")</f>
        <v>JRS PHARMA</v>
      </c>
      <c r="S1515" s="143" t="str">
        <f>IFERROR(VLOOKUP(H1515,'CUSTOMER NAME'!A:B, 2, FALSE), "")</f>
        <v>MANA PHARMA</v>
      </c>
    </row>
    <row r="1516" spans="1:19">
      <c r="A1516" s="192" t="s">
        <v>752</v>
      </c>
      <c r="B1516" s="192">
        <v>40000</v>
      </c>
      <c r="C1516" s="192" t="s">
        <v>7</v>
      </c>
      <c r="D1516" s="192" t="s">
        <v>769</v>
      </c>
      <c r="E1516" s="192">
        <v>2.42</v>
      </c>
      <c r="F1516" s="192" t="s">
        <v>1718</v>
      </c>
      <c r="G1516" s="192" t="s">
        <v>59</v>
      </c>
      <c r="H1516" s="134" t="s">
        <v>976</v>
      </c>
      <c r="I1516" s="187" t="s">
        <v>3893</v>
      </c>
      <c r="J1516" s="184">
        <f>IF(F1516="USD", E1516, E1516 * IFERROR(VLOOKUP(F1516, EXCHANGE_RATE!A:B, 2, FALSE), "Currency not found"))</f>
        <v>2.5893999999999999</v>
      </c>
      <c r="K1516" s="184">
        <f t="shared" si="136"/>
        <v>2.59</v>
      </c>
      <c r="L1516" s="184">
        <f>IF(C1516="MTS", B1516, B1516 * IFERROR(VLOOKUP(C1516, 'QTY_CONVERSIONS '!A:B, 2, FALSE), "Units not  found"))</f>
        <v>40</v>
      </c>
      <c r="M1516" s="185">
        <f t="shared" si="137"/>
        <v>103600</v>
      </c>
      <c r="N1516" s="143" t="str">
        <f>IFERROR(VLOOKUP(D1516, Product_Category!A:B, 2, FALSE), "Uncategorized")</f>
        <v>MCC</v>
      </c>
      <c r="O1516" s="186">
        <f t="shared" si="139"/>
        <v>2590</v>
      </c>
      <c r="P1516" s="185">
        <f t="shared" si="138"/>
        <v>103600</v>
      </c>
      <c r="Q1516" s="143">
        <v>2023</v>
      </c>
      <c r="R1516" s="143" t="str">
        <f>IFERROR(VLOOKUP(G1516,'SOURCE COMPANY'!A:B, 2, FALSE), "")</f>
        <v>JRS PHARMA</v>
      </c>
      <c r="S1516" s="143" t="str">
        <f>IFERROR(VLOOKUP(H1516,'CUSTOMER NAME'!A:B, 2, FALSE), "")</f>
        <v>MANA PHARMA</v>
      </c>
    </row>
    <row r="1517" spans="1:19">
      <c r="A1517" s="192" t="s">
        <v>752</v>
      </c>
      <c r="B1517" s="192">
        <v>5000</v>
      </c>
      <c r="C1517" s="192" t="s">
        <v>7</v>
      </c>
      <c r="D1517" s="192" t="s">
        <v>2902</v>
      </c>
      <c r="E1517" s="192">
        <v>10</v>
      </c>
      <c r="F1517" s="192" t="s">
        <v>1718</v>
      </c>
      <c r="G1517" s="192" t="s">
        <v>59</v>
      </c>
      <c r="H1517" s="134" t="s">
        <v>2903</v>
      </c>
      <c r="I1517" s="187" t="s">
        <v>2670</v>
      </c>
      <c r="J1517" s="184">
        <f>IF(F1517="USD", E1517, E1517 * IFERROR(VLOOKUP(F1517, EXCHANGE_RATE!A:B, 2, FALSE), "Currency not found"))</f>
        <v>10.700000000000001</v>
      </c>
      <c r="K1517" s="184">
        <f t="shared" si="136"/>
        <v>10.7</v>
      </c>
      <c r="L1517" s="184">
        <f>IF(C1517="MTS", B1517, B1517 * IFERROR(VLOOKUP(C1517, 'QTY_CONVERSIONS '!A:B, 2, FALSE), "Units not  found"))</f>
        <v>5</v>
      </c>
      <c r="M1517" s="185">
        <f t="shared" si="137"/>
        <v>53500</v>
      </c>
      <c r="N1517" s="143" t="str">
        <f>IFERROR(VLOOKUP(D1517, Product_Category!A:B, 2, FALSE), "Uncategorized")</f>
        <v>CROSCARMELLOSE SODIUM</v>
      </c>
      <c r="O1517" s="186">
        <f t="shared" si="139"/>
        <v>10700</v>
      </c>
      <c r="P1517" s="185">
        <f t="shared" si="138"/>
        <v>53500</v>
      </c>
      <c r="Q1517" s="143">
        <v>2023</v>
      </c>
      <c r="R1517" s="143" t="str">
        <f>IFERROR(VLOOKUP(G1517,'SOURCE COMPANY'!A:B, 2, FALSE), "")</f>
        <v>JRS PHARMA</v>
      </c>
      <c r="S1517" s="143" t="str">
        <f>IFERROR(VLOOKUP(H1517,'CUSTOMER NAME'!A:B, 2, FALSE), "")</f>
        <v>MANA PHARMA SL</v>
      </c>
    </row>
    <row r="1518" spans="1:19">
      <c r="A1518" s="192" t="s">
        <v>752</v>
      </c>
      <c r="B1518" s="192">
        <v>15000</v>
      </c>
      <c r="C1518" s="192" t="s">
        <v>7</v>
      </c>
      <c r="D1518" s="192" t="s">
        <v>3106</v>
      </c>
      <c r="E1518" s="192">
        <v>3.14</v>
      </c>
      <c r="F1518" s="192" t="s">
        <v>1718</v>
      </c>
      <c r="G1518" s="192" t="s">
        <v>59</v>
      </c>
      <c r="H1518" s="134" t="s">
        <v>2903</v>
      </c>
      <c r="I1518" s="187" t="s">
        <v>3658</v>
      </c>
      <c r="J1518" s="184">
        <f>IF(F1518="USD", E1518, E1518 * IFERROR(VLOOKUP(F1518, EXCHANGE_RATE!A:B, 2, FALSE), "Currency not found"))</f>
        <v>3.3598000000000003</v>
      </c>
      <c r="K1518" s="184">
        <f t="shared" si="136"/>
        <v>3.36</v>
      </c>
      <c r="L1518" s="184">
        <f>IF(C1518="MTS", B1518, B1518 * IFERROR(VLOOKUP(C1518, 'QTY_CONVERSIONS '!A:B, 2, FALSE), "Units not  found"))</f>
        <v>15</v>
      </c>
      <c r="M1518" s="185">
        <f t="shared" si="137"/>
        <v>50400</v>
      </c>
      <c r="N1518" s="143" t="str">
        <f>IFERROR(VLOOKUP(D1518, Product_Category!A:B, 2, FALSE), "Uncategorized")</f>
        <v>MCC</v>
      </c>
      <c r="O1518" s="186">
        <f t="shared" si="139"/>
        <v>3360</v>
      </c>
      <c r="P1518" s="185">
        <f t="shared" si="138"/>
        <v>50400</v>
      </c>
      <c r="Q1518" s="143">
        <v>2023</v>
      </c>
      <c r="R1518" s="143" t="str">
        <f>IFERROR(VLOOKUP(G1518,'SOURCE COMPANY'!A:B, 2, FALSE), "")</f>
        <v>JRS PHARMA</v>
      </c>
      <c r="S1518" s="143" t="str">
        <f>IFERROR(VLOOKUP(H1518,'CUSTOMER NAME'!A:B, 2, FALSE), "")</f>
        <v>MANA PHARMA SL</v>
      </c>
    </row>
    <row r="1519" spans="1:19">
      <c r="A1519" s="193" t="s">
        <v>752</v>
      </c>
      <c r="B1519" s="193">
        <v>10000</v>
      </c>
      <c r="C1519" s="193" t="s">
        <v>7</v>
      </c>
      <c r="D1519" s="193" t="s">
        <v>2909</v>
      </c>
      <c r="E1519" s="193">
        <v>3.05</v>
      </c>
      <c r="F1519" s="192" t="s">
        <v>1718</v>
      </c>
      <c r="G1519" s="192" t="s">
        <v>59</v>
      </c>
      <c r="H1519" s="136" t="s">
        <v>2910</v>
      </c>
      <c r="I1519" s="187" t="s">
        <v>2670</v>
      </c>
      <c r="J1519" s="184">
        <f>IF(F1519="USD", E1519, E1519 * IFERROR(VLOOKUP(F1519, EXCHANGE_RATE!A:B, 2, FALSE), "Currency not found"))</f>
        <v>3.2635000000000001</v>
      </c>
      <c r="K1519" s="184">
        <f t="shared" si="136"/>
        <v>3.2699999999999996</v>
      </c>
      <c r="L1519" s="184">
        <f>IF(C1519="MTS", B1519, B1519 * IFERROR(VLOOKUP(C1519, 'QTY_CONVERSIONS '!A:B, 2, FALSE), "Units not  found"))</f>
        <v>10</v>
      </c>
      <c r="M1519" s="185">
        <f t="shared" si="137"/>
        <v>32699.999999999996</v>
      </c>
      <c r="N1519" s="143" t="str">
        <f>IFERROR(VLOOKUP(D1519, Product_Category!A:B, 2, FALSE), "Uncategorized")</f>
        <v>MCC</v>
      </c>
      <c r="O1519" s="186">
        <f t="shared" si="139"/>
        <v>3269.9999999999995</v>
      </c>
      <c r="P1519" s="185">
        <f t="shared" si="138"/>
        <v>32699.999999999996</v>
      </c>
      <c r="Q1519" s="143">
        <v>2023</v>
      </c>
      <c r="R1519" s="143" t="str">
        <f>IFERROR(VLOOKUP(G1519,'SOURCE COMPANY'!A:B, 2, FALSE), "")</f>
        <v>JRS PHARMA</v>
      </c>
      <c r="S1519" s="143" t="str">
        <f>IFERROR(VLOOKUP(H1519,'CUSTOMER NAME'!A:B, 2, FALSE), "")</f>
        <v>MANA PHARMA SL CARR DE</v>
      </c>
    </row>
    <row r="1520" spans="1:19">
      <c r="A1520" s="187" t="s">
        <v>929</v>
      </c>
      <c r="B1520" s="187">
        <v>100</v>
      </c>
      <c r="C1520" s="193" t="s">
        <v>7</v>
      </c>
      <c r="D1520" s="187" t="s">
        <v>3688</v>
      </c>
      <c r="E1520" s="187">
        <v>2.58</v>
      </c>
      <c r="F1520" s="192" t="s">
        <v>9</v>
      </c>
      <c r="G1520" s="192" t="s">
        <v>3160</v>
      </c>
      <c r="H1520" s="139" t="s">
        <v>3788</v>
      </c>
      <c r="I1520" s="187" t="s">
        <v>3658</v>
      </c>
      <c r="J1520" s="184">
        <f>IF(F1520="USD", E1520, E1520 * IFERROR(VLOOKUP(F1520, EXCHANGE_RATE!A:B, 2, FALSE), "Currency not found"))</f>
        <v>2.58</v>
      </c>
      <c r="K1520" s="184">
        <f t="shared" si="136"/>
        <v>2.58</v>
      </c>
      <c r="L1520" s="184">
        <f>IF(C1520="MTS", B1520, B1520 * IFERROR(VLOOKUP(C1520, 'QTY_CONVERSIONS '!A:B, 2, FALSE), "Units not  found"))</f>
        <v>0.1</v>
      </c>
      <c r="M1520" s="185">
        <f t="shared" si="137"/>
        <v>258</v>
      </c>
      <c r="N1520" s="143" t="str">
        <f>IFERROR(VLOOKUP(D1520, Product_Category!A:B, 2, FALSE), "Uncategorized")</f>
        <v>MAGNESIUM STEARATE</v>
      </c>
      <c r="O1520" s="186">
        <f t="shared" si="139"/>
        <v>2580</v>
      </c>
      <c r="P1520" s="185">
        <f t="shared" si="138"/>
        <v>258</v>
      </c>
      <c r="Q1520" s="143">
        <v>2023</v>
      </c>
      <c r="R1520" s="143" t="str">
        <f>IFERROR(VLOOKUP(G1520,'SOURCE COMPANY'!A:B, 2, FALSE), "")</f>
        <v>PREMIER DRUG HOUSE</v>
      </c>
      <c r="S1520" s="143" t="str">
        <f>IFERROR(VLOOKUP(H1520,'CUSTOMER NAME'!A:B, 2, FALSE), "")</f>
        <v>MARK FORMULATION</v>
      </c>
    </row>
    <row r="1521" spans="1:19">
      <c r="A1521" s="192" t="s">
        <v>929</v>
      </c>
      <c r="B1521" s="192">
        <v>50</v>
      </c>
      <c r="C1521" s="193" t="s">
        <v>7</v>
      </c>
      <c r="D1521" s="192" t="s">
        <v>611</v>
      </c>
      <c r="E1521" s="192">
        <v>2.11</v>
      </c>
      <c r="F1521" s="192" t="s">
        <v>9</v>
      </c>
      <c r="G1521" s="192" t="s">
        <v>3160</v>
      </c>
      <c r="H1521" s="134" t="s">
        <v>3788</v>
      </c>
      <c r="I1521" s="187" t="s">
        <v>3658</v>
      </c>
      <c r="J1521" s="184">
        <f>IF(F1521="USD", E1521, E1521 * IFERROR(VLOOKUP(F1521, EXCHANGE_RATE!A:B, 2, FALSE), "Currency not found"))</f>
        <v>2.11</v>
      </c>
      <c r="K1521" s="184">
        <f t="shared" si="136"/>
        <v>2.11</v>
      </c>
      <c r="L1521" s="184">
        <f>IF(C1521="MTS", B1521, B1521 * IFERROR(VLOOKUP(C1521, 'QTY_CONVERSIONS '!A:B, 2, FALSE), "Units not  found"))</f>
        <v>0.05</v>
      </c>
      <c r="M1521" s="185">
        <f t="shared" si="137"/>
        <v>105.5</v>
      </c>
      <c r="N1521" s="143" t="str">
        <f>IFERROR(VLOOKUP(D1521, Product_Category!A:B, 2, FALSE), "Uncategorized")</f>
        <v>MCC</v>
      </c>
      <c r="O1521" s="186">
        <f t="shared" si="139"/>
        <v>2110</v>
      </c>
      <c r="P1521" s="185">
        <f t="shared" si="138"/>
        <v>105.5</v>
      </c>
      <c r="Q1521" s="143">
        <v>2023</v>
      </c>
      <c r="R1521" s="143" t="str">
        <f>IFERROR(VLOOKUP(G1521,'SOURCE COMPANY'!A:B, 2, FALSE), "")</f>
        <v>PREMIER DRUG HOUSE</v>
      </c>
      <c r="S1521" s="143" t="str">
        <f>IFERROR(VLOOKUP(H1521,'CUSTOMER NAME'!A:B, 2, FALSE), "")</f>
        <v>MARK FORMULATION</v>
      </c>
    </row>
    <row r="1522" spans="1:19">
      <c r="A1522" s="192" t="s">
        <v>929</v>
      </c>
      <c r="B1522" s="192">
        <v>100</v>
      </c>
      <c r="C1522" s="193" t="s">
        <v>7</v>
      </c>
      <c r="D1522" s="192" t="s">
        <v>173</v>
      </c>
      <c r="E1522" s="192">
        <f>150*0.012</f>
        <v>1.8</v>
      </c>
      <c r="F1522" s="192" t="s">
        <v>9</v>
      </c>
      <c r="G1522" s="192" t="s">
        <v>671</v>
      </c>
      <c r="H1522" s="134" t="s">
        <v>3788</v>
      </c>
      <c r="I1522" s="187" t="s">
        <v>3893</v>
      </c>
      <c r="J1522" s="184">
        <f>IF(F1522="USD", E1522, E1522 * IFERROR(VLOOKUP(F1522, EXCHANGE_RATE!A:B, 2, FALSE), "Currency not found"))</f>
        <v>1.8</v>
      </c>
      <c r="K1522" s="184">
        <f t="shared" si="136"/>
        <v>1.8</v>
      </c>
      <c r="L1522" s="184">
        <f>IF(C1522="MTS", B1522, B1522 * IFERROR(VLOOKUP(C1522, 'QTY_CONVERSIONS '!A:B, 2, FALSE), "Units not  found"))</f>
        <v>0.1</v>
      </c>
      <c r="M1522" s="185">
        <f t="shared" si="137"/>
        <v>180</v>
      </c>
      <c r="N1522" s="143" t="str">
        <f>IFERROR(VLOOKUP(D1522, Product_Category!A:B, 2, FALSE), "Uncategorized")</f>
        <v>SSG</v>
      </c>
      <c r="O1522" s="186">
        <f t="shared" si="139"/>
        <v>1800</v>
      </c>
      <c r="P1522" s="185">
        <f t="shared" si="138"/>
        <v>180</v>
      </c>
      <c r="Q1522" s="143">
        <v>2023</v>
      </c>
      <c r="R1522" s="143" t="str">
        <f>IFERROR(VLOOKUP(G1522,'SOURCE COMPANY'!A:B, 2, FALSE), "")</f>
        <v>SUDARSHAN TRADING</v>
      </c>
      <c r="S1522" s="143" t="str">
        <f>IFERROR(VLOOKUP(H1522,'CUSTOMER NAME'!A:B, 2, FALSE), "")</f>
        <v>MARK FORMULATION</v>
      </c>
    </row>
    <row r="1523" spans="1:19">
      <c r="A1523" s="192" t="s">
        <v>929</v>
      </c>
      <c r="B1523" s="192">
        <v>100</v>
      </c>
      <c r="C1523" s="193" t="s">
        <v>7</v>
      </c>
      <c r="D1523" s="192" t="s">
        <v>798</v>
      </c>
      <c r="E1523" s="192">
        <v>4.59</v>
      </c>
      <c r="F1523" s="192" t="s">
        <v>9</v>
      </c>
      <c r="G1523" s="192" t="s">
        <v>671</v>
      </c>
      <c r="H1523" s="134" t="s">
        <v>3788</v>
      </c>
      <c r="I1523" s="187" t="s">
        <v>3893</v>
      </c>
      <c r="J1523" s="184">
        <f>IF(F1523="USD", E1523, E1523 * IFERROR(VLOOKUP(F1523, EXCHANGE_RATE!A:B, 2, FALSE), "Currency not found"))</f>
        <v>4.59</v>
      </c>
      <c r="K1523" s="184">
        <f t="shared" si="136"/>
        <v>4.59</v>
      </c>
      <c r="L1523" s="184">
        <f>IF(C1523="MTS", B1523, B1523 * IFERROR(VLOOKUP(C1523, 'QTY_CONVERSIONS '!A:B, 2, FALSE), "Units not  found"))</f>
        <v>0.1</v>
      </c>
      <c r="M1523" s="185">
        <f t="shared" si="137"/>
        <v>459</v>
      </c>
      <c r="N1523" s="143" t="str">
        <f>IFERROR(VLOOKUP(D1523, Product_Category!A:B, 2, FALSE), "Uncategorized")</f>
        <v>CMC</v>
      </c>
      <c r="O1523" s="186">
        <f t="shared" si="139"/>
        <v>4590</v>
      </c>
      <c r="P1523" s="185">
        <f t="shared" si="138"/>
        <v>459</v>
      </c>
      <c r="Q1523" s="143">
        <v>2023</v>
      </c>
      <c r="R1523" s="143" t="str">
        <f>IFERROR(VLOOKUP(G1523,'SOURCE COMPANY'!A:B, 2, FALSE), "")</f>
        <v>SUDARSHAN TRADING</v>
      </c>
      <c r="S1523" s="143" t="str">
        <f>IFERROR(VLOOKUP(H1523,'CUSTOMER NAME'!A:B, 2, FALSE), "")</f>
        <v>MARK FORMULATION</v>
      </c>
    </row>
    <row r="1524" spans="1:19">
      <c r="A1524" s="86" t="s">
        <v>929</v>
      </c>
      <c r="B1524" s="86">
        <v>2000</v>
      </c>
      <c r="C1524" s="86" t="s">
        <v>7</v>
      </c>
      <c r="D1524" s="86" t="s">
        <v>657</v>
      </c>
      <c r="E1524" s="249">
        <v>198.51</v>
      </c>
      <c r="F1524" s="85" t="s">
        <v>1730</v>
      </c>
      <c r="G1524" s="192" t="s">
        <v>671</v>
      </c>
      <c r="H1524" s="203" t="s">
        <v>952</v>
      </c>
      <c r="I1524" s="183" t="str">
        <f t="shared" ref="I1524:I1530" si="141">I1523</f>
        <v>December</v>
      </c>
      <c r="J1524" s="184">
        <f>IF(F1524="USD", E1524, E1524 * IFERROR(VLOOKUP(F1524, EXCHANGE_RATE!A:B, 2, FALSE), "Currency not found"))</f>
        <v>2.38212</v>
      </c>
      <c r="K1524" s="184">
        <f t="shared" si="136"/>
        <v>2.3899999999999997</v>
      </c>
      <c r="L1524" s="184">
        <f>IF(C1524="MTS", B1524, B1524 * IFERROR(VLOOKUP(C1524, 'QTY_CONVERSIONS '!A:B, 2, FALSE), "Units not  found"))</f>
        <v>2</v>
      </c>
      <c r="M1524" s="185">
        <f t="shared" si="137"/>
        <v>4779.9999999999991</v>
      </c>
      <c r="N1524" s="143" t="str">
        <f>IFERROR(VLOOKUP(D1524, Product_Category!A:B, 2, FALSE), "Uncategorized")</f>
        <v>SSG</v>
      </c>
      <c r="O1524" s="186">
        <f t="shared" si="139"/>
        <v>2389.9999999999995</v>
      </c>
      <c r="P1524" s="185">
        <f t="shared" si="138"/>
        <v>4779.9999999999991</v>
      </c>
      <c r="Q1524" s="143">
        <v>2023</v>
      </c>
      <c r="R1524" s="143" t="str">
        <f>IFERROR(VLOOKUP(G1524,'SOURCE COMPANY'!A:B, 2, FALSE), "")</f>
        <v>SUDARSHAN TRADING</v>
      </c>
      <c r="S1524" s="143" t="str">
        <f>IFERROR(VLOOKUP(H1524,'CUSTOMER NAME'!A:B, 2, FALSE), "")</f>
        <v>MARK FORMULATIONS</v>
      </c>
    </row>
    <row r="1525" spans="1:19">
      <c r="A1525" s="87" t="s">
        <v>929</v>
      </c>
      <c r="B1525" s="87">
        <v>200</v>
      </c>
      <c r="C1525" s="88" t="s">
        <v>7</v>
      </c>
      <c r="D1525" s="87" t="s">
        <v>1286</v>
      </c>
      <c r="E1525" s="248">
        <v>200</v>
      </c>
      <c r="F1525" s="87" t="s">
        <v>1730</v>
      </c>
      <c r="G1525" s="192" t="s">
        <v>671</v>
      </c>
      <c r="H1525" s="198" t="s">
        <v>952</v>
      </c>
      <c r="I1525" s="183" t="str">
        <f t="shared" si="141"/>
        <v>December</v>
      </c>
      <c r="J1525" s="184">
        <f>IF(F1525="USD", E1525, E1525 * IFERROR(VLOOKUP(F1525, EXCHANGE_RATE!A:B, 2, FALSE), "Currency not found"))</f>
        <v>2.4</v>
      </c>
      <c r="K1525" s="184">
        <f t="shared" si="136"/>
        <v>2.4</v>
      </c>
      <c r="L1525" s="184">
        <f>IF(C1525="MTS", B1525, B1525 * IFERROR(VLOOKUP(C1525, 'QTY_CONVERSIONS '!A:B, 2, FALSE), "Units not  found"))</f>
        <v>0.2</v>
      </c>
      <c r="M1525" s="185">
        <f t="shared" si="137"/>
        <v>480</v>
      </c>
      <c r="N1525" s="143" t="str">
        <f>IFERROR(VLOOKUP(D1525, Product_Category!A:B, 2, FALSE), "Uncategorized")</f>
        <v>MCC</v>
      </c>
      <c r="O1525" s="186">
        <f t="shared" si="139"/>
        <v>2400</v>
      </c>
      <c r="P1525" s="185">
        <f t="shared" si="138"/>
        <v>480</v>
      </c>
      <c r="Q1525" s="143">
        <v>2023</v>
      </c>
      <c r="R1525" s="143" t="str">
        <f>IFERROR(VLOOKUP(G1525,'SOURCE COMPANY'!A:B, 2, FALSE), "")</f>
        <v>SUDARSHAN TRADING</v>
      </c>
      <c r="S1525" s="143" t="str">
        <f>IFERROR(VLOOKUP(H1525,'CUSTOMER NAME'!A:B, 2, FALSE), "")</f>
        <v>MARK FORMULATIONS</v>
      </c>
    </row>
    <row r="1526" spans="1:19">
      <c r="A1526" s="88" t="s">
        <v>1019</v>
      </c>
      <c r="B1526" s="88">
        <v>3000</v>
      </c>
      <c r="C1526" s="88" t="s">
        <v>7</v>
      </c>
      <c r="D1526" s="88" t="s">
        <v>633</v>
      </c>
      <c r="E1526" s="249">
        <v>6.2</v>
      </c>
      <c r="F1526" s="87" t="s">
        <v>9</v>
      </c>
      <c r="G1526" s="87" t="s">
        <v>605</v>
      </c>
      <c r="H1526" s="200" t="s">
        <v>1361</v>
      </c>
      <c r="I1526" s="183" t="str">
        <f t="shared" si="141"/>
        <v>December</v>
      </c>
      <c r="J1526" s="184">
        <f>IF(F1526="USD", E1526, E1526 * IFERROR(VLOOKUP(F1526, EXCHANGE_RATE!A:B, 2, FALSE), "Currency not found"))</f>
        <v>6.2</v>
      </c>
      <c r="K1526" s="184">
        <f t="shared" si="136"/>
        <v>6.2</v>
      </c>
      <c r="L1526" s="184">
        <f>IF(C1526="MTS", B1526, B1526 * IFERROR(VLOOKUP(C1526, 'QTY_CONVERSIONS '!A:B, 2, FALSE), "Units not  found"))</f>
        <v>3</v>
      </c>
      <c r="M1526" s="185">
        <f t="shared" si="137"/>
        <v>18600</v>
      </c>
      <c r="N1526" s="143" t="str">
        <f>IFERROR(VLOOKUP(D1526, Product_Category!A:B, 2, FALSE), "Uncategorized")</f>
        <v>CMC</v>
      </c>
      <c r="O1526" s="186">
        <f t="shared" si="139"/>
        <v>6200</v>
      </c>
      <c r="P1526" s="185">
        <f t="shared" si="138"/>
        <v>18600</v>
      </c>
      <c r="Q1526" s="143">
        <v>2023</v>
      </c>
      <c r="R1526" s="143" t="str">
        <f>IFERROR(VLOOKUP(G1526,'SOURCE COMPANY'!A:B, 2, FALSE), "")</f>
        <v>AMISHI DRUGS</v>
      </c>
      <c r="S1526" s="143" t="str">
        <f>IFERROR(VLOOKUP(H1526,'CUSTOMER NAME'!A:B, 2, FALSE), "")</f>
        <v>MARSING CO</v>
      </c>
    </row>
    <row r="1527" spans="1:19">
      <c r="A1527" s="87" t="s">
        <v>929</v>
      </c>
      <c r="B1527" s="189">
        <v>100</v>
      </c>
      <c r="C1527" s="88" t="s">
        <v>7</v>
      </c>
      <c r="D1527" s="87" t="s">
        <v>266</v>
      </c>
      <c r="E1527" s="194">
        <v>147.00200000000001</v>
      </c>
      <c r="F1527" s="87" t="s">
        <v>1730</v>
      </c>
      <c r="G1527" s="85" t="s">
        <v>930</v>
      </c>
      <c r="H1527" s="198" t="s">
        <v>933</v>
      </c>
      <c r="I1527" s="183" t="str">
        <f t="shared" si="141"/>
        <v>December</v>
      </c>
      <c r="J1527" s="184">
        <f>IF(F1527="USD", E1527, E1527 * IFERROR(VLOOKUP(F1527, EXCHANGE_RATE!A:B, 2, FALSE), "Currency not found"))</f>
        <v>1.7640240000000003</v>
      </c>
      <c r="K1527" s="184">
        <f t="shared" si="136"/>
        <v>1.77</v>
      </c>
      <c r="L1527" s="184">
        <f>IF(C1527="MTS", B1527, B1527 * IFERROR(VLOOKUP(C1527, 'QTY_CONVERSIONS '!A:B, 2, FALSE), "Units not  found"))</f>
        <v>0.1</v>
      </c>
      <c r="M1527" s="185">
        <f t="shared" si="137"/>
        <v>177</v>
      </c>
      <c r="N1527" s="143" t="str">
        <f>IFERROR(VLOOKUP(D1527, Product_Category!A:B, 2, FALSE), "Uncategorized")</f>
        <v>MCC</v>
      </c>
      <c r="O1527" s="186">
        <f t="shared" si="139"/>
        <v>1770</v>
      </c>
      <c r="P1527" s="185">
        <f t="shared" si="138"/>
        <v>177</v>
      </c>
      <c r="Q1527" s="143">
        <v>2023</v>
      </c>
      <c r="R1527" s="143" t="str">
        <f>IFERROR(VLOOKUP(G1527,'SOURCE COMPANY'!A:B, 2, FALSE), "")</f>
        <v>DRUG CENTRE DELHI</v>
      </c>
      <c r="S1527" s="143" t="str">
        <f>IFERROR(VLOOKUP(H1527,'CUSTOMER NAME'!A:B, 2, FALSE), "")</f>
        <v>MARUTI PHARMA</v>
      </c>
    </row>
    <row r="1528" spans="1:19">
      <c r="A1528" s="87" t="s">
        <v>929</v>
      </c>
      <c r="B1528" s="189">
        <v>100</v>
      </c>
      <c r="C1528" s="88" t="s">
        <v>7</v>
      </c>
      <c r="D1528" s="87" t="s">
        <v>266</v>
      </c>
      <c r="E1528" s="194">
        <v>147.00200000000001</v>
      </c>
      <c r="F1528" s="87" t="s">
        <v>1730</v>
      </c>
      <c r="G1528" s="85" t="s">
        <v>930</v>
      </c>
      <c r="H1528" s="198" t="s">
        <v>933</v>
      </c>
      <c r="I1528" s="183" t="str">
        <f t="shared" si="141"/>
        <v>December</v>
      </c>
      <c r="J1528" s="184">
        <f>IF(F1528="USD", E1528, E1528 * IFERROR(VLOOKUP(F1528, EXCHANGE_RATE!A:B, 2, FALSE), "Currency not found"))</f>
        <v>1.7640240000000003</v>
      </c>
      <c r="K1528" s="184">
        <f t="shared" si="136"/>
        <v>1.77</v>
      </c>
      <c r="L1528" s="184">
        <f>IF(C1528="MTS", B1528, B1528 * IFERROR(VLOOKUP(C1528, 'QTY_CONVERSIONS '!A:B, 2, FALSE), "Units not  found"))</f>
        <v>0.1</v>
      </c>
      <c r="M1528" s="185">
        <f t="shared" si="137"/>
        <v>177</v>
      </c>
      <c r="N1528" s="143" t="str">
        <f>IFERROR(VLOOKUP(D1528, Product_Category!A:B, 2, FALSE), "Uncategorized")</f>
        <v>MCC</v>
      </c>
      <c r="O1528" s="186">
        <f t="shared" si="139"/>
        <v>1770</v>
      </c>
      <c r="P1528" s="185">
        <f t="shared" si="138"/>
        <v>177</v>
      </c>
      <c r="Q1528" s="143">
        <v>2023</v>
      </c>
      <c r="R1528" s="143" t="str">
        <f>IFERROR(VLOOKUP(G1528,'SOURCE COMPANY'!A:B, 2, FALSE), "")</f>
        <v>DRUG CENTRE DELHI</v>
      </c>
      <c r="S1528" s="143" t="str">
        <f>IFERROR(VLOOKUP(H1528,'CUSTOMER NAME'!A:B, 2, FALSE), "")</f>
        <v>MARUTI PHARMA</v>
      </c>
    </row>
    <row r="1529" spans="1:19">
      <c r="A1529" s="85" t="s">
        <v>929</v>
      </c>
      <c r="B1529" s="85">
        <v>100</v>
      </c>
      <c r="C1529" s="86" t="s">
        <v>7</v>
      </c>
      <c r="D1529" s="85" t="s">
        <v>932</v>
      </c>
      <c r="E1529" s="248">
        <v>238.21</v>
      </c>
      <c r="F1529" s="85" t="s">
        <v>1730</v>
      </c>
      <c r="G1529" s="85" t="s">
        <v>930</v>
      </c>
      <c r="H1529" s="199" t="s">
        <v>933</v>
      </c>
      <c r="I1529" s="183" t="str">
        <f t="shared" si="141"/>
        <v>December</v>
      </c>
      <c r="J1529" s="184">
        <f>IF(F1529="USD", E1529, E1529 * IFERROR(VLOOKUP(F1529, EXCHANGE_RATE!A:B, 2, FALSE), "Currency not found"))</f>
        <v>2.8585199999999999</v>
      </c>
      <c r="K1529" s="184">
        <f t="shared" si="136"/>
        <v>2.86</v>
      </c>
      <c r="L1529" s="184">
        <f>IF(C1529="MTS", B1529, B1529 * IFERROR(VLOOKUP(C1529, 'QTY_CONVERSIONS '!A:B, 2, FALSE), "Units not  found"))</f>
        <v>0.1</v>
      </c>
      <c r="M1529" s="185">
        <f t="shared" si="137"/>
        <v>286</v>
      </c>
      <c r="N1529" s="143" t="str">
        <f>IFERROR(VLOOKUP(D1529, Product_Category!A:B, 2, FALSE), "Uncategorized")</f>
        <v>MCC</v>
      </c>
      <c r="O1529" s="186">
        <f t="shared" si="139"/>
        <v>2860</v>
      </c>
      <c r="P1529" s="185">
        <f t="shared" si="138"/>
        <v>286</v>
      </c>
      <c r="Q1529" s="143">
        <v>2023</v>
      </c>
      <c r="R1529" s="143" t="str">
        <f>IFERROR(VLOOKUP(G1529,'SOURCE COMPANY'!A:B, 2, FALSE), "")</f>
        <v>DRUG CENTRE DELHI</v>
      </c>
      <c r="S1529" s="143" t="str">
        <f>IFERROR(VLOOKUP(H1529,'CUSTOMER NAME'!A:B, 2, FALSE), "")</f>
        <v>MARUTI PHARMA</v>
      </c>
    </row>
    <row r="1530" spans="1:19">
      <c r="A1530" s="85" t="s">
        <v>929</v>
      </c>
      <c r="B1530" s="85">
        <v>150</v>
      </c>
      <c r="C1530" s="86" t="s">
        <v>7</v>
      </c>
      <c r="D1530" s="85" t="s">
        <v>687</v>
      </c>
      <c r="E1530" s="248">
        <v>243.84</v>
      </c>
      <c r="F1530" s="85" t="s">
        <v>1730</v>
      </c>
      <c r="G1530" s="85" t="s">
        <v>930</v>
      </c>
      <c r="H1530" s="199" t="s">
        <v>933</v>
      </c>
      <c r="I1530" s="183" t="str">
        <f t="shared" si="141"/>
        <v>December</v>
      </c>
      <c r="J1530" s="184">
        <f>IF(F1530="USD", E1530, E1530 * IFERROR(VLOOKUP(F1530, EXCHANGE_RATE!A:B, 2, FALSE), "Currency not found"))</f>
        <v>2.9260800000000002</v>
      </c>
      <c r="K1530" s="184">
        <f t="shared" si="136"/>
        <v>2.9299999999999997</v>
      </c>
      <c r="L1530" s="184">
        <f>IF(C1530="MTS", B1530, B1530 * IFERROR(VLOOKUP(C1530, 'QTY_CONVERSIONS '!A:B, 2, FALSE), "Units not  found"))</f>
        <v>0.15</v>
      </c>
      <c r="M1530" s="185">
        <f t="shared" si="137"/>
        <v>439.49999999999994</v>
      </c>
      <c r="N1530" s="143" t="str">
        <f>IFERROR(VLOOKUP(D1530, Product_Category!A:B, 2, FALSE), "Uncategorized")</f>
        <v>CROSCARMELLOSE SODIUM</v>
      </c>
      <c r="O1530" s="186">
        <f t="shared" si="139"/>
        <v>2929.9999999999995</v>
      </c>
      <c r="P1530" s="185">
        <f t="shared" si="138"/>
        <v>439.49999999999994</v>
      </c>
      <c r="Q1530" s="143">
        <v>2023</v>
      </c>
      <c r="R1530" s="143" t="str">
        <f>IFERROR(VLOOKUP(G1530,'SOURCE COMPANY'!A:B, 2, FALSE), "")</f>
        <v>DRUG CENTRE DELHI</v>
      </c>
      <c r="S1530" s="143" t="str">
        <f>IFERROR(VLOOKUP(H1530,'CUSTOMER NAME'!A:B, 2, FALSE), "")</f>
        <v>MARUTI PHARMA</v>
      </c>
    </row>
    <row r="1531" spans="1:19">
      <c r="A1531" s="192" t="s">
        <v>929</v>
      </c>
      <c r="B1531" s="192">
        <v>25</v>
      </c>
      <c r="C1531" s="193" t="s">
        <v>7</v>
      </c>
      <c r="D1531" s="192" t="s">
        <v>3897</v>
      </c>
      <c r="E1531" s="192">
        <v>2.5299999999999998</v>
      </c>
      <c r="F1531" s="192" t="s">
        <v>9</v>
      </c>
      <c r="G1531" s="85" t="s">
        <v>930</v>
      </c>
      <c r="H1531" s="134" t="s">
        <v>933</v>
      </c>
      <c r="I1531" s="187" t="s">
        <v>3893</v>
      </c>
      <c r="J1531" s="184">
        <f>IF(F1531="USD", E1531, E1531 * IFERROR(VLOOKUP(F1531, EXCHANGE_RATE!A:B, 2, FALSE), "Currency not found"))</f>
        <v>2.5299999999999998</v>
      </c>
      <c r="K1531" s="184">
        <f t="shared" si="136"/>
        <v>2.5299999999999998</v>
      </c>
      <c r="L1531" s="184">
        <f>IF(C1531="MTS", B1531, B1531 * IFERROR(VLOOKUP(C1531, 'QTY_CONVERSIONS '!A:B, 2, FALSE), "Units not  found"))</f>
        <v>2.5000000000000001E-2</v>
      </c>
      <c r="M1531" s="185">
        <f t="shared" si="137"/>
        <v>63.249999999999993</v>
      </c>
      <c r="N1531" s="143" t="str">
        <f>IFERROR(VLOOKUP(D1531, Product_Category!A:B, 2, FALSE), "Uncategorized")</f>
        <v>CROSCARMELLOSE SODIUM</v>
      </c>
      <c r="O1531" s="186">
        <f t="shared" si="139"/>
        <v>2530</v>
      </c>
      <c r="P1531" s="185">
        <f t="shared" si="138"/>
        <v>63.25</v>
      </c>
      <c r="Q1531" s="143">
        <v>2023</v>
      </c>
      <c r="R1531" s="143" t="str">
        <f>IFERROR(VLOOKUP(G1531,'SOURCE COMPANY'!A:B, 2, FALSE), "")</f>
        <v>DRUG CENTRE DELHI</v>
      </c>
      <c r="S1531" s="143" t="str">
        <f>IFERROR(VLOOKUP(H1531,'CUSTOMER NAME'!A:B, 2, FALSE), "")</f>
        <v>MARUTI PHARMA</v>
      </c>
    </row>
    <row r="1532" spans="1:19">
      <c r="A1532" s="192" t="s">
        <v>929</v>
      </c>
      <c r="B1532" s="192">
        <v>100</v>
      </c>
      <c r="C1532" s="193" t="s">
        <v>7</v>
      </c>
      <c r="D1532" s="192" t="s">
        <v>792</v>
      </c>
      <c r="E1532" s="192">
        <v>1.76</v>
      </c>
      <c r="F1532" s="192" t="s">
        <v>9</v>
      </c>
      <c r="G1532" s="85" t="s">
        <v>930</v>
      </c>
      <c r="H1532" s="134" t="s">
        <v>933</v>
      </c>
      <c r="I1532" s="187" t="s">
        <v>3658</v>
      </c>
      <c r="J1532" s="184">
        <f>IF(F1532="USD", E1532, E1532 * IFERROR(VLOOKUP(F1532, EXCHANGE_RATE!A:B, 2, FALSE), "Currency not found"))</f>
        <v>1.76</v>
      </c>
      <c r="K1532" s="184">
        <f t="shared" si="136"/>
        <v>1.76</v>
      </c>
      <c r="L1532" s="184">
        <f>IF(C1532="MTS", B1532, B1532 * IFERROR(VLOOKUP(C1532, 'QTY_CONVERSIONS '!A:B, 2, FALSE), "Units not  found"))</f>
        <v>0.1</v>
      </c>
      <c r="M1532" s="185">
        <f t="shared" si="137"/>
        <v>176</v>
      </c>
      <c r="N1532" s="143" t="str">
        <f>IFERROR(VLOOKUP(D1532, Product_Category!A:B, 2, FALSE), "Uncategorized")</f>
        <v>MCC</v>
      </c>
      <c r="O1532" s="186">
        <f t="shared" si="139"/>
        <v>1760</v>
      </c>
      <c r="P1532" s="185">
        <f t="shared" si="138"/>
        <v>176</v>
      </c>
      <c r="Q1532" s="143">
        <v>2023</v>
      </c>
      <c r="R1532" s="143" t="str">
        <f>IFERROR(VLOOKUP(G1532,'SOURCE COMPANY'!A:B, 2, FALSE), "")</f>
        <v>DRUG CENTRE DELHI</v>
      </c>
      <c r="S1532" s="143" t="str">
        <f>IFERROR(VLOOKUP(H1532,'CUSTOMER NAME'!A:B, 2, FALSE), "")</f>
        <v>MARUTI PHARMA</v>
      </c>
    </row>
    <row r="1533" spans="1:19">
      <c r="A1533" s="191" t="s">
        <v>929</v>
      </c>
      <c r="B1533" s="191">
        <v>25</v>
      </c>
      <c r="C1533" s="188" t="s">
        <v>7</v>
      </c>
      <c r="D1533" s="191" t="s">
        <v>3048</v>
      </c>
      <c r="E1533" s="191">
        <v>2.82</v>
      </c>
      <c r="F1533" s="191" t="s">
        <v>9</v>
      </c>
      <c r="G1533" s="85" t="s">
        <v>930</v>
      </c>
      <c r="H1533" s="121" t="s">
        <v>933</v>
      </c>
      <c r="I1533" s="187" t="s">
        <v>3034</v>
      </c>
      <c r="J1533" s="184">
        <f>IF(F1533="USD", E1533, E1533 * IFERROR(VLOOKUP(F1533, EXCHANGE_RATE!A:B, 2, FALSE), "Currency not found"))</f>
        <v>2.82</v>
      </c>
      <c r="K1533" s="184">
        <f t="shared" si="136"/>
        <v>2.82</v>
      </c>
      <c r="L1533" s="184">
        <f>IF(C1533="MTS", B1533, B1533 * IFERROR(VLOOKUP(C1533, 'QTY_CONVERSIONS '!A:B, 2, FALSE), "Units not  found"))</f>
        <v>2.5000000000000001E-2</v>
      </c>
      <c r="M1533" s="185">
        <f t="shared" si="137"/>
        <v>70.5</v>
      </c>
      <c r="N1533" s="143" t="str">
        <f>IFERROR(VLOOKUP(D1533, Product_Category!A:B, 2, FALSE), "Uncategorized")</f>
        <v>CROSCARMELLOSE SODIUM</v>
      </c>
      <c r="O1533" s="186">
        <f t="shared" si="139"/>
        <v>2820</v>
      </c>
      <c r="P1533" s="185">
        <f t="shared" si="138"/>
        <v>70.5</v>
      </c>
      <c r="Q1533" s="143">
        <v>2023</v>
      </c>
      <c r="R1533" s="143" t="str">
        <f>IFERROR(VLOOKUP(G1533,'SOURCE COMPANY'!A:B, 2, FALSE), "")</f>
        <v>DRUG CENTRE DELHI</v>
      </c>
      <c r="S1533" s="143" t="str">
        <f>IFERROR(VLOOKUP(H1533,'CUSTOMER NAME'!A:B, 2, FALSE), "")</f>
        <v>MARUTI PHARMA</v>
      </c>
    </row>
    <row r="1534" spans="1:19">
      <c r="A1534" s="86" t="s">
        <v>929</v>
      </c>
      <c r="B1534" s="86">
        <v>25</v>
      </c>
      <c r="C1534" s="86" t="s">
        <v>7</v>
      </c>
      <c r="D1534" s="86" t="s">
        <v>792</v>
      </c>
      <c r="E1534" s="249">
        <v>1107.17</v>
      </c>
      <c r="F1534" s="85" t="s">
        <v>1730</v>
      </c>
      <c r="G1534" s="87" t="s">
        <v>652</v>
      </c>
      <c r="H1534" s="203" t="s">
        <v>933</v>
      </c>
      <c r="I1534" s="183" t="str">
        <f>I1533</f>
        <v>September</v>
      </c>
      <c r="J1534" s="184">
        <f>IF(F1534="USD", E1534, E1534 * IFERROR(VLOOKUP(F1534, EXCHANGE_RATE!A:B, 2, FALSE), "Currency not found"))</f>
        <v>13.286040000000002</v>
      </c>
      <c r="K1534" s="184">
        <f t="shared" si="136"/>
        <v>13.29</v>
      </c>
      <c r="L1534" s="184">
        <f>IF(C1534="MTS", B1534, B1534 * IFERROR(VLOOKUP(C1534, 'QTY_CONVERSIONS '!A:B, 2, FALSE), "Units not  found"))</f>
        <v>2.5000000000000001E-2</v>
      </c>
      <c r="M1534" s="185">
        <f t="shared" si="137"/>
        <v>332.25</v>
      </c>
      <c r="N1534" s="143" t="str">
        <f>IFERROR(VLOOKUP(D1534, Product_Category!A:B, 2, FALSE), "Uncategorized")</f>
        <v>MCC</v>
      </c>
      <c r="O1534" s="186">
        <f t="shared" si="139"/>
        <v>13290</v>
      </c>
      <c r="P1534" s="185">
        <f t="shared" si="138"/>
        <v>332.25</v>
      </c>
      <c r="Q1534" s="143">
        <v>2023</v>
      </c>
      <c r="R1534" s="143" t="str">
        <f>IFERROR(VLOOKUP(G1534,'SOURCE COMPANY'!A:B, 2, FALSE), "")</f>
        <v>JAYANA PHARMA</v>
      </c>
      <c r="S1534" s="143" t="str">
        <f>IFERROR(VLOOKUP(H1534,'CUSTOMER NAME'!A:B, 2, FALSE), "")</f>
        <v>MARUTI PHARMA</v>
      </c>
    </row>
    <row r="1535" spans="1:19">
      <c r="A1535" s="85" t="s">
        <v>929</v>
      </c>
      <c r="B1535" s="85">
        <v>1000</v>
      </c>
      <c r="C1535" s="86" t="s">
        <v>7</v>
      </c>
      <c r="D1535" s="85" t="s">
        <v>680</v>
      </c>
      <c r="E1535" s="248">
        <v>192.73</v>
      </c>
      <c r="F1535" s="85" t="s">
        <v>1730</v>
      </c>
      <c r="G1535" s="87" t="s">
        <v>652</v>
      </c>
      <c r="H1535" s="199" t="s">
        <v>933</v>
      </c>
      <c r="I1535" s="183" t="str">
        <f>I1534</f>
        <v>September</v>
      </c>
      <c r="J1535" s="184">
        <f>IF(F1535="USD", E1535, E1535 * IFERROR(VLOOKUP(F1535, EXCHANGE_RATE!A:B, 2, FALSE), "Currency not found"))</f>
        <v>2.3127599999999999</v>
      </c>
      <c r="K1535" s="184">
        <f t="shared" si="136"/>
        <v>2.3199999999999998</v>
      </c>
      <c r="L1535" s="184">
        <f>IF(C1535="MTS", B1535, B1535 * IFERROR(VLOOKUP(C1535, 'QTY_CONVERSIONS '!A:B, 2, FALSE), "Units not  found"))</f>
        <v>1</v>
      </c>
      <c r="M1535" s="185">
        <f t="shared" si="137"/>
        <v>2320</v>
      </c>
      <c r="N1535" s="143" t="str">
        <f>IFERROR(VLOOKUP(D1535, Product_Category!A:B, 2, FALSE), "Uncategorized")</f>
        <v>MCC</v>
      </c>
      <c r="O1535" s="186">
        <f t="shared" si="139"/>
        <v>2320</v>
      </c>
      <c r="P1535" s="185">
        <f t="shared" si="138"/>
        <v>2320</v>
      </c>
      <c r="Q1535" s="143">
        <v>2023</v>
      </c>
      <c r="R1535" s="143" t="str">
        <f>IFERROR(VLOOKUP(G1535,'SOURCE COMPANY'!A:B, 2, FALSE), "")</f>
        <v>JAYANA PHARMA</v>
      </c>
      <c r="S1535" s="143" t="str">
        <f>IFERROR(VLOOKUP(H1535,'CUSTOMER NAME'!A:B, 2, FALSE), "")</f>
        <v>MARUTI PHARMA</v>
      </c>
    </row>
    <row r="1536" spans="1:19">
      <c r="A1536" s="87" t="s">
        <v>929</v>
      </c>
      <c r="B1536" s="21">
        <v>50</v>
      </c>
      <c r="C1536" s="88" t="s">
        <v>7</v>
      </c>
      <c r="D1536" s="87" t="s">
        <v>680</v>
      </c>
      <c r="E1536" s="41">
        <v>940.80799999999999</v>
      </c>
      <c r="F1536" s="87" t="s">
        <v>1730</v>
      </c>
      <c r="G1536" s="87" t="s">
        <v>652</v>
      </c>
      <c r="H1536" s="198" t="s">
        <v>933</v>
      </c>
      <c r="I1536" s="183" t="str">
        <f>I1535</f>
        <v>September</v>
      </c>
      <c r="J1536" s="184">
        <f>IF(F1536="USD", E1536, E1536 * IFERROR(VLOOKUP(F1536, EXCHANGE_RATE!A:B, 2, FALSE), "Currency not found"))</f>
        <v>11.289695999999999</v>
      </c>
      <c r="K1536" s="184">
        <f t="shared" si="136"/>
        <v>11.29</v>
      </c>
      <c r="L1536" s="184">
        <f>IF(C1536="MTS", B1536, B1536 * IFERROR(VLOOKUP(C1536, 'QTY_CONVERSIONS '!A:B, 2, FALSE), "Units not  found"))</f>
        <v>0.05</v>
      </c>
      <c r="M1536" s="185">
        <f t="shared" si="137"/>
        <v>564.5</v>
      </c>
      <c r="N1536" s="143" t="str">
        <f>IFERROR(VLOOKUP(D1536, Product_Category!A:B, 2, FALSE), "Uncategorized")</f>
        <v>MCC</v>
      </c>
      <c r="O1536" s="186">
        <f t="shared" si="139"/>
        <v>11290</v>
      </c>
      <c r="P1536" s="185">
        <f t="shared" si="138"/>
        <v>564.5</v>
      </c>
      <c r="Q1536" s="143">
        <v>2023</v>
      </c>
      <c r="R1536" s="143" t="str">
        <f>IFERROR(VLOOKUP(G1536,'SOURCE COMPANY'!A:B, 2, FALSE), "")</f>
        <v>JAYANA PHARMA</v>
      </c>
      <c r="S1536" s="143" t="str">
        <f>IFERROR(VLOOKUP(H1536,'CUSTOMER NAME'!A:B, 2, FALSE), "")</f>
        <v>MARUTI PHARMA</v>
      </c>
    </row>
    <row r="1537" spans="1:19">
      <c r="A1537" s="191" t="s">
        <v>860</v>
      </c>
      <c r="B1537" s="191">
        <v>200</v>
      </c>
      <c r="C1537" s="188" t="s">
        <v>7</v>
      </c>
      <c r="D1537" s="191" t="s">
        <v>910</v>
      </c>
      <c r="E1537" s="191">
        <v>1.87</v>
      </c>
      <c r="F1537" s="191" t="s">
        <v>9</v>
      </c>
      <c r="G1537" s="85" t="s">
        <v>597</v>
      </c>
      <c r="H1537" s="121" t="s">
        <v>3094</v>
      </c>
      <c r="I1537" s="187" t="s">
        <v>3034</v>
      </c>
      <c r="J1537" s="184">
        <f>IF(F1537="USD", E1537, E1537 * IFERROR(VLOOKUP(F1537, EXCHANGE_RATE!A:B, 2, FALSE), "Currency not found"))</f>
        <v>1.87</v>
      </c>
      <c r="K1537" s="184">
        <f t="shared" si="136"/>
        <v>1.87</v>
      </c>
      <c r="L1537" s="184">
        <f>IF(C1537="MTS", B1537, B1537 * IFERROR(VLOOKUP(C1537, 'QTY_CONVERSIONS '!A:B, 2, FALSE), "Units not  found"))</f>
        <v>0.2</v>
      </c>
      <c r="M1537" s="185">
        <f t="shared" si="137"/>
        <v>374</v>
      </c>
      <c r="N1537" s="143" t="str">
        <f>IFERROR(VLOOKUP(D1537, Product_Category!A:B, 2, FALSE), "Uncategorized")</f>
        <v>MAGNESIUM STEARATE</v>
      </c>
      <c r="O1537" s="186">
        <f t="shared" si="139"/>
        <v>1870</v>
      </c>
      <c r="P1537" s="185">
        <f t="shared" si="138"/>
        <v>374</v>
      </c>
      <c r="Q1537" s="143">
        <v>2023</v>
      </c>
      <c r="R1537" s="143" t="str">
        <f>IFERROR(VLOOKUP(G1537,'SOURCE COMPANY'!A:B, 2, FALSE), "")</f>
        <v>Shubham Pharmachem</v>
      </c>
      <c r="S1537" s="143" t="str">
        <f>IFERROR(VLOOKUP(H1537,'CUSTOMER NAME'!A:B, 2, FALSE), "")</f>
        <v/>
      </c>
    </row>
    <row r="1538" spans="1:19">
      <c r="A1538" s="191" t="s">
        <v>860</v>
      </c>
      <c r="B1538" s="191">
        <v>1400</v>
      </c>
      <c r="C1538" s="188" t="s">
        <v>7</v>
      </c>
      <c r="D1538" s="191" t="s">
        <v>611</v>
      </c>
      <c r="E1538" s="191">
        <v>7.76</v>
      </c>
      <c r="F1538" s="191" t="s">
        <v>9</v>
      </c>
      <c r="G1538" s="85" t="s">
        <v>597</v>
      </c>
      <c r="H1538" s="121" t="s">
        <v>3094</v>
      </c>
      <c r="I1538" s="187" t="s">
        <v>3034</v>
      </c>
      <c r="J1538" s="184">
        <f>IF(F1538="USD", E1538, E1538 * IFERROR(VLOOKUP(F1538, EXCHANGE_RATE!A:B, 2, FALSE), "Currency not found"))</f>
        <v>7.76</v>
      </c>
      <c r="K1538" s="184">
        <f t="shared" ref="K1538:K1601" si="142">ROUNDUP(J1538,2)</f>
        <v>7.76</v>
      </c>
      <c r="L1538" s="184">
        <f>IF(C1538="MTS", B1538, B1538 * IFERROR(VLOOKUP(C1538, 'QTY_CONVERSIONS '!A:B, 2, FALSE), "Units not  found"))</f>
        <v>1.4000000000000001</v>
      </c>
      <c r="M1538" s="185">
        <f t="shared" ref="M1538:M1601" si="143">B1538*K1538</f>
        <v>10864</v>
      </c>
      <c r="N1538" s="143" t="str">
        <f>IFERROR(VLOOKUP(D1538, Product_Category!A:B, 2, FALSE), "Uncategorized")</f>
        <v>MCC</v>
      </c>
      <c r="O1538" s="186">
        <f t="shared" si="139"/>
        <v>7760</v>
      </c>
      <c r="P1538" s="185">
        <f t="shared" ref="P1538:P1601" si="144">L1538*O1538</f>
        <v>10864.000000000002</v>
      </c>
      <c r="Q1538" s="143">
        <v>2023</v>
      </c>
      <c r="R1538" s="143" t="str">
        <f>IFERROR(VLOOKUP(G1538,'SOURCE COMPANY'!A:B, 2, FALSE), "")</f>
        <v>Shubham Pharmachem</v>
      </c>
      <c r="S1538" s="143" t="str">
        <f>IFERROR(VLOOKUP(H1538,'CUSTOMER NAME'!A:B, 2, FALSE), "")</f>
        <v/>
      </c>
    </row>
    <row r="1539" spans="1:19">
      <c r="A1539" s="85" t="s">
        <v>752</v>
      </c>
      <c r="B1539" s="85">
        <v>1000</v>
      </c>
      <c r="C1539" s="86" t="s">
        <v>7</v>
      </c>
      <c r="D1539" s="85" t="s">
        <v>266</v>
      </c>
      <c r="E1539" s="248">
        <v>2.2599548</v>
      </c>
      <c r="F1539" s="85" t="s">
        <v>9</v>
      </c>
      <c r="G1539" s="192" t="s">
        <v>3811</v>
      </c>
      <c r="H1539" s="199" t="s">
        <v>1063</v>
      </c>
      <c r="I1539" s="183" t="str">
        <f t="shared" ref="I1539:I1544" si="145">I1538</f>
        <v>September</v>
      </c>
      <c r="J1539" s="184">
        <f>IF(F1539="USD", E1539, E1539 * IFERROR(VLOOKUP(F1539, EXCHANGE_RATE!A:B, 2, FALSE), "Currency not found"))</f>
        <v>2.2599548</v>
      </c>
      <c r="K1539" s="184">
        <f t="shared" si="142"/>
        <v>2.2599999999999998</v>
      </c>
      <c r="L1539" s="184">
        <f>IF(C1539="MTS", B1539, B1539 * IFERROR(VLOOKUP(C1539, 'QTY_CONVERSIONS '!A:B, 2, FALSE), "Units not  found"))</f>
        <v>1</v>
      </c>
      <c r="M1539" s="185">
        <f t="shared" si="143"/>
        <v>2260</v>
      </c>
      <c r="N1539" s="143" t="str">
        <f>IFERROR(VLOOKUP(D1539, Product_Category!A:B, 2, FALSE), "Uncategorized")</f>
        <v>MCC</v>
      </c>
      <c r="O1539" s="186">
        <f t="shared" ref="O1539:O1602" si="146">K1539*1000</f>
        <v>2260</v>
      </c>
      <c r="P1539" s="185">
        <f t="shared" si="144"/>
        <v>2260</v>
      </c>
      <c r="Q1539" s="143">
        <v>2023</v>
      </c>
      <c r="R1539" s="143" t="str">
        <f>IFERROR(VLOOKUP(G1539,'SOURCE COMPANY'!A:B, 2, FALSE), "")</f>
        <v>Alcon Bio sciences</v>
      </c>
      <c r="S1539" s="143" t="str">
        <f>IFERROR(VLOOKUP(H1539,'CUSTOMER NAME'!A:B, 2, FALSE), "")</f>
        <v>Masoud Kabiri</v>
      </c>
    </row>
    <row r="1540" spans="1:19">
      <c r="A1540" s="85" t="s">
        <v>752</v>
      </c>
      <c r="B1540" s="85">
        <v>3000</v>
      </c>
      <c r="C1540" s="86" t="s">
        <v>7</v>
      </c>
      <c r="D1540" s="85" t="s">
        <v>266</v>
      </c>
      <c r="E1540" s="248">
        <v>1.9499610000000001</v>
      </c>
      <c r="F1540" s="85" t="s">
        <v>9</v>
      </c>
      <c r="G1540" s="192" t="s">
        <v>3811</v>
      </c>
      <c r="H1540" s="199" t="s">
        <v>1063</v>
      </c>
      <c r="I1540" s="183" t="str">
        <f t="shared" si="145"/>
        <v>September</v>
      </c>
      <c r="J1540" s="184">
        <f>IF(F1540="USD", E1540, E1540 * IFERROR(VLOOKUP(F1540, EXCHANGE_RATE!A:B, 2, FALSE), "Currency not found"))</f>
        <v>1.9499610000000001</v>
      </c>
      <c r="K1540" s="184">
        <f t="shared" si="142"/>
        <v>1.95</v>
      </c>
      <c r="L1540" s="184">
        <f>IF(C1540="MTS", B1540, B1540 * IFERROR(VLOOKUP(C1540, 'QTY_CONVERSIONS '!A:B, 2, FALSE), "Units not  found"))</f>
        <v>3</v>
      </c>
      <c r="M1540" s="185">
        <f t="shared" si="143"/>
        <v>5850</v>
      </c>
      <c r="N1540" s="143" t="str">
        <f>IFERROR(VLOOKUP(D1540, Product_Category!A:B, 2, FALSE), "Uncategorized")</f>
        <v>MCC</v>
      </c>
      <c r="O1540" s="186">
        <f t="shared" si="146"/>
        <v>1950</v>
      </c>
      <c r="P1540" s="185">
        <f t="shared" si="144"/>
        <v>5850</v>
      </c>
      <c r="Q1540" s="143">
        <v>2023</v>
      </c>
      <c r="R1540" s="143" t="str">
        <f>IFERROR(VLOOKUP(G1540,'SOURCE COMPANY'!A:B, 2, FALSE), "")</f>
        <v>Alcon Bio sciences</v>
      </c>
      <c r="S1540" s="143" t="str">
        <f>IFERROR(VLOOKUP(H1540,'CUSTOMER NAME'!A:B, 2, FALSE), "")</f>
        <v>Masoud Kabiri</v>
      </c>
    </row>
    <row r="1541" spans="1:19">
      <c r="A1541" s="87" t="s">
        <v>929</v>
      </c>
      <c r="B1541" s="189">
        <v>25</v>
      </c>
      <c r="C1541" s="88" t="s">
        <v>7</v>
      </c>
      <c r="D1541" s="87" t="s">
        <v>2396</v>
      </c>
      <c r="E1541" s="194">
        <v>235.19</v>
      </c>
      <c r="F1541" s="87" t="s">
        <v>1730</v>
      </c>
      <c r="G1541" s="87" t="s">
        <v>530</v>
      </c>
      <c r="H1541" s="198" t="s">
        <v>2509</v>
      </c>
      <c r="I1541" s="183" t="str">
        <f t="shared" si="145"/>
        <v>September</v>
      </c>
      <c r="J1541" s="184">
        <f>IF(F1541="USD", E1541, E1541 * IFERROR(VLOOKUP(F1541, EXCHANGE_RATE!A:B, 2, FALSE), "Currency not found"))</f>
        <v>2.8222800000000001</v>
      </c>
      <c r="K1541" s="184">
        <f t="shared" si="142"/>
        <v>2.8299999999999996</v>
      </c>
      <c r="L1541" s="184">
        <f>IF(C1541="MTS", B1541, B1541 * IFERROR(VLOOKUP(C1541, 'QTY_CONVERSIONS '!A:B, 2, FALSE), "Units not  found"))</f>
        <v>2.5000000000000001E-2</v>
      </c>
      <c r="M1541" s="185">
        <f t="shared" si="143"/>
        <v>70.749999999999986</v>
      </c>
      <c r="N1541" s="143" t="str">
        <f>IFERROR(VLOOKUP(D1541, Product_Category!A:B, 2, FALSE), "Uncategorized")</f>
        <v>MAGNESIUM STEARATE</v>
      </c>
      <c r="O1541" s="186">
        <f t="shared" si="146"/>
        <v>2829.9999999999995</v>
      </c>
      <c r="P1541" s="185">
        <f t="shared" si="144"/>
        <v>70.749999999999986</v>
      </c>
      <c r="Q1541" s="143">
        <v>2023</v>
      </c>
      <c r="R1541" s="143" t="str">
        <f>IFERROR(VLOOKUP(G1541,'SOURCE COMPANY'!A:B, 2, FALSE), "")</f>
        <v>NITIKA PHARMA</v>
      </c>
      <c r="S1541" s="143" t="str">
        <f>IFERROR(VLOOKUP(H1541,'CUSTOMER NAME'!A:B, 2, FALSE), "")</f>
        <v>MASS COMPLEX</v>
      </c>
    </row>
    <row r="1542" spans="1:19">
      <c r="A1542" s="87" t="s">
        <v>1046</v>
      </c>
      <c r="B1542" s="189">
        <v>4500</v>
      </c>
      <c r="C1542" s="88" t="s">
        <v>7</v>
      </c>
      <c r="D1542" s="87" t="s">
        <v>2433</v>
      </c>
      <c r="E1542" s="190">
        <v>2.85</v>
      </c>
      <c r="F1542" s="87" t="s">
        <v>1718</v>
      </c>
      <c r="G1542" s="85" t="s">
        <v>88</v>
      </c>
      <c r="H1542" s="198" t="s">
        <v>2543</v>
      </c>
      <c r="I1542" s="183" t="str">
        <f t="shared" si="145"/>
        <v>September</v>
      </c>
      <c r="J1542" s="184">
        <f>IF(F1542="USD", E1542, E1542 * IFERROR(VLOOKUP(F1542, EXCHANGE_RATE!A:B, 2, FALSE), "Currency not found"))</f>
        <v>3.0495000000000001</v>
      </c>
      <c r="K1542" s="184">
        <f t="shared" si="142"/>
        <v>3.05</v>
      </c>
      <c r="L1542" s="184">
        <f>IF(C1542="MTS", B1542, B1542 * IFERROR(VLOOKUP(C1542, 'QTY_CONVERSIONS '!A:B, 2, FALSE), "Units not  found"))</f>
        <v>4.5</v>
      </c>
      <c r="M1542" s="185">
        <f t="shared" si="143"/>
        <v>13725</v>
      </c>
      <c r="N1542" s="143" t="str">
        <f>IFERROR(VLOOKUP(D1542, Product_Category!A:B, 2, FALSE), "Uncategorized")</f>
        <v>MCC</v>
      </c>
      <c r="O1542" s="186">
        <f t="shared" si="146"/>
        <v>3050</v>
      </c>
      <c r="P1542" s="185">
        <f t="shared" si="144"/>
        <v>13725</v>
      </c>
      <c r="Q1542" s="143">
        <v>2023</v>
      </c>
      <c r="R1542" s="143" t="str">
        <f>IFERROR(VLOOKUP(G1542,'SOURCE COMPANY'!A:B, 2, FALSE), "")</f>
        <v>DFE PHARMA</v>
      </c>
      <c r="S1542" s="143" t="str">
        <f>IFERROR(VLOOKUP(H1542,'CUSTOMER NAME'!A:B, 2, FALSE), "")</f>
        <v>MAXWAY CO</v>
      </c>
    </row>
    <row r="1543" spans="1:19">
      <c r="A1543" s="87" t="s">
        <v>1046</v>
      </c>
      <c r="B1543" s="189">
        <v>4500</v>
      </c>
      <c r="C1543" s="88" t="s">
        <v>7</v>
      </c>
      <c r="D1543" s="87" t="s">
        <v>2434</v>
      </c>
      <c r="E1543" s="190">
        <v>2.84</v>
      </c>
      <c r="F1543" s="87" t="s">
        <v>1718</v>
      </c>
      <c r="G1543" s="85" t="s">
        <v>88</v>
      </c>
      <c r="H1543" s="198" t="s">
        <v>2543</v>
      </c>
      <c r="I1543" s="183" t="str">
        <f t="shared" si="145"/>
        <v>September</v>
      </c>
      <c r="J1543" s="184">
        <f>IF(F1543="USD", E1543, E1543 * IFERROR(VLOOKUP(F1543, EXCHANGE_RATE!A:B, 2, FALSE), "Currency not found"))</f>
        <v>3.0388000000000002</v>
      </c>
      <c r="K1543" s="184">
        <f t="shared" si="142"/>
        <v>3.0399999999999996</v>
      </c>
      <c r="L1543" s="184">
        <f>IF(C1543="MTS", B1543, B1543 * IFERROR(VLOOKUP(C1543, 'QTY_CONVERSIONS '!A:B, 2, FALSE), "Units not  found"))</f>
        <v>4.5</v>
      </c>
      <c r="M1543" s="185">
        <f t="shared" si="143"/>
        <v>13679.999999999998</v>
      </c>
      <c r="N1543" s="143" t="str">
        <f>IFERROR(VLOOKUP(D1543, Product_Category!A:B, 2, FALSE), "Uncategorized")</f>
        <v>MCC</v>
      </c>
      <c r="O1543" s="186">
        <f t="shared" si="146"/>
        <v>3039.9999999999995</v>
      </c>
      <c r="P1543" s="185">
        <f t="shared" si="144"/>
        <v>13679.999999999998</v>
      </c>
      <c r="Q1543" s="143">
        <v>2023</v>
      </c>
      <c r="R1543" s="143" t="str">
        <f>IFERROR(VLOOKUP(G1543,'SOURCE COMPANY'!A:B, 2, FALSE), "")</f>
        <v>DFE PHARMA</v>
      </c>
      <c r="S1543" s="143" t="str">
        <f>IFERROR(VLOOKUP(H1543,'CUSTOMER NAME'!A:B, 2, FALSE), "")</f>
        <v>MAXWAY CO</v>
      </c>
    </row>
    <row r="1544" spans="1:19">
      <c r="A1544" s="87" t="s">
        <v>1046</v>
      </c>
      <c r="B1544" s="189">
        <v>4500</v>
      </c>
      <c r="C1544" s="88" t="s">
        <v>7</v>
      </c>
      <c r="D1544" s="87" t="s">
        <v>2434</v>
      </c>
      <c r="E1544" s="190">
        <v>2.84</v>
      </c>
      <c r="F1544" s="87" t="s">
        <v>1718</v>
      </c>
      <c r="G1544" s="85" t="s">
        <v>88</v>
      </c>
      <c r="H1544" s="198" t="s">
        <v>2543</v>
      </c>
      <c r="I1544" s="183" t="str">
        <f t="shared" si="145"/>
        <v>September</v>
      </c>
      <c r="J1544" s="184">
        <f>IF(F1544="USD", E1544, E1544 * IFERROR(VLOOKUP(F1544, EXCHANGE_RATE!A:B, 2, FALSE), "Currency not found"))</f>
        <v>3.0388000000000002</v>
      </c>
      <c r="K1544" s="184">
        <f t="shared" si="142"/>
        <v>3.0399999999999996</v>
      </c>
      <c r="L1544" s="184">
        <f>IF(C1544="MTS", B1544, B1544 * IFERROR(VLOOKUP(C1544, 'QTY_CONVERSIONS '!A:B, 2, FALSE), "Units not  found"))</f>
        <v>4.5</v>
      </c>
      <c r="M1544" s="185">
        <f t="shared" si="143"/>
        <v>13679.999999999998</v>
      </c>
      <c r="N1544" s="143" t="str">
        <f>IFERROR(VLOOKUP(D1544, Product_Category!A:B, 2, FALSE), "Uncategorized")</f>
        <v>MCC</v>
      </c>
      <c r="O1544" s="186">
        <f t="shared" si="146"/>
        <v>3039.9999999999995</v>
      </c>
      <c r="P1544" s="185">
        <f t="shared" si="144"/>
        <v>13679.999999999998</v>
      </c>
      <c r="Q1544" s="143">
        <v>2023</v>
      </c>
      <c r="R1544" s="143" t="str">
        <f>IFERROR(VLOOKUP(G1544,'SOURCE COMPANY'!A:B, 2, FALSE), "")</f>
        <v>DFE PHARMA</v>
      </c>
      <c r="S1544" s="143" t="str">
        <f>IFERROR(VLOOKUP(H1544,'CUSTOMER NAME'!A:B, 2, FALSE), "")</f>
        <v>MAXWAY CO</v>
      </c>
    </row>
    <row r="1545" spans="1:19">
      <c r="A1545" s="192" t="s">
        <v>929</v>
      </c>
      <c r="B1545" s="192">
        <v>100</v>
      </c>
      <c r="C1545" s="193" t="s">
        <v>7</v>
      </c>
      <c r="D1545" s="192" t="s">
        <v>3688</v>
      </c>
      <c r="E1545" s="192">
        <v>2.23</v>
      </c>
      <c r="F1545" s="192" t="s">
        <v>9</v>
      </c>
      <c r="G1545" s="192" t="s">
        <v>671</v>
      </c>
      <c r="H1545" s="134" t="s">
        <v>3786</v>
      </c>
      <c r="I1545" s="187" t="s">
        <v>3658</v>
      </c>
      <c r="J1545" s="184">
        <f>IF(F1545="USD", E1545, E1545 * IFERROR(VLOOKUP(F1545, EXCHANGE_RATE!A:B, 2, FALSE), "Currency not found"))</f>
        <v>2.23</v>
      </c>
      <c r="K1545" s="184">
        <f t="shared" si="142"/>
        <v>2.23</v>
      </c>
      <c r="L1545" s="184">
        <f>IF(C1545="MTS", B1545, B1545 * IFERROR(VLOOKUP(C1545, 'QTY_CONVERSIONS '!A:B, 2, FALSE), "Units not  found"))</f>
        <v>0.1</v>
      </c>
      <c r="M1545" s="185">
        <f t="shared" si="143"/>
        <v>223</v>
      </c>
      <c r="N1545" s="143" t="str">
        <f>IFERROR(VLOOKUP(D1545, Product_Category!A:B, 2, FALSE), "Uncategorized")</f>
        <v>MAGNESIUM STEARATE</v>
      </c>
      <c r="O1545" s="186">
        <f t="shared" si="146"/>
        <v>2230</v>
      </c>
      <c r="P1545" s="185">
        <f t="shared" si="144"/>
        <v>223</v>
      </c>
      <c r="Q1545" s="143">
        <v>2023</v>
      </c>
      <c r="R1545" s="143" t="str">
        <f>IFERROR(VLOOKUP(G1545,'SOURCE COMPANY'!A:B, 2, FALSE), "")</f>
        <v>SUDARSHAN TRADING</v>
      </c>
      <c r="S1545" s="143" t="str">
        <f>IFERROR(VLOOKUP(H1545,'CUSTOMER NAME'!A:B, 2, FALSE), "")</f>
        <v>MDH PHARMA</v>
      </c>
    </row>
    <row r="1546" spans="1:19">
      <c r="A1546" s="191" t="s">
        <v>978</v>
      </c>
      <c r="B1546" s="191">
        <v>25</v>
      </c>
      <c r="C1546" s="188" t="s">
        <v>7</v>
      </c>
      <c r="D1546" s="191" t="s">
        <v>910</v>
      </c>
      <c r="E1546" s="191">
        <v>1.88</v>
      </c>
      <c r="F1546" s="191" t="s">
        <v>9</v>
      </c>
      <c r="G1546" s="191" t="s">
        <v>3198</v>
      </c>
      <c r="H1546" s="121" t="s">
        <v>3504</v>
      </c>
      <c r="I1546" s="187" t="s">
        <v>3389</v>
      </c>
      <c r="J1546" s="184">
        <f>IF(F1546="USD", E1546, E1546 * IFERROR(VLOOKUP(F1546, EXCHANGE_RATE!A:B, 2, FALSE), "Currency not found"))</f>
        <v>1.88</v>
      </c>
      <c r="K1546" s="184">
        <f t="shared" si="142"/>
        <v>1.88</v>
      </c>
      <c r="L1546" s="184">
        <f>IF(C1546="MTS", B1546, B1546 * IFERROR(VLOOKUP(C1546, 'QTY_CONVERSIONS '!A:B, 2, FALSE), "Units not  found"))</f>
        <v>2.5000000000000001E-2</v>
      </c>
      <c r="M1546" s="185">
        <f t="shared" si="143"/>
        <v>47</v>
      </c>
      <c r="N1546" s="143" t="str">
        <f>IFERROR(VLOOKUP(D1546, Product_Category!A:B, 2, FALSE), "Uncategorized")</f>
        <v>MAGNESIUM STEARATE</v>
      </c>
      <c r="O1546" s="186">
        <f t="shared" si="146"/>
        <v>1880</v>
      </c>
      <c r="P1546" s="185">
        <f t="shared" si="144"/>
        <v>47</v>
      </c>
      <c r="Q1546" s="143">
        <v>2023</v>
      </c>
      <c r="R1546" s="143" t="str">
        <f>IFERROR(VLOOKUP(G1546,'SOURCE COMPANY'!A:B, 2, FALSE), "")</f>
        <v>RLS INDIA</v>
      </c>
      <c r="S1546" s="143" t="str">
        <f>IFERROR(VLOOKUP(H1546,'CUSTOMER NAME'!A:B, 2, FALSE), "")</f>
        <v>MECURE INDUSTRIES</v>
      </c>
    </row>
    <row r="1547" spans="1:19">
      <c r="A1547" s="191" t="s">
        <v>978</v>
      </c>
      <c r="B1547" s="191">
        <v>150</v>
      </c>
      <c r="C1547" s="191" t="s">
        <v>7</v>
      </c>
      <c r="D1547" s="191" t="s">
        <v>173</v>
      </c>
      <c r="E1547" s="191">
        <v>1.88</v>
      </c>
      <c r="F1547" s="191" t="s">
        <v>9</v>
      </c>
      <c r="G1547" s="191" t="s">
        <v>3198</v>
      </c>
      <c r="H1547" s="121" t="s">
        <v>3504</v>
      </c>
      <c r="I1547" s="187" t="s">
        <v>3389</v>
      </c>
      <c r="J1547" s="184">
        <f>IF(F1547="USD", E1547, E1547 * IFERROR(VLOOKUP(F1547, EXCHANGE_RATE!A:B, 2, FALSE), "Currency not found"))</f>
        <v>1.88</v>
      </c>
      <c r="K1547" s="184">
        <f t="shared" si="142"/>
        <v>1.88</v>
      </c>
      <c r="L1547" s="184">
        <f>IF(C1547="MTS", B1547, B1547 * IFERROR(VLOOKUP(C1547, 'QTY_CONVERSIONS '!A:B, 2, FALSE), "Units not  found"))</f>
        <v>0.15</v>
      </c>
      <c r="M1547" s="185">
        <f t="shared" si="143"/>
        <v>282</v>
      </c>
      <c r="N1547" s="143" t="str">
        <f>IFERROR(VLOOKUP(D1547, Product_Category!A:B, 2, FALSE), "Uncategorized")</f>
        <v>SSG</v>
      </c>
      <c r="O1547" s="186">
        <f t="shared" si="146"/>
        <v>1880</v>
      </c>
      <c r="P1547" s="185">
        <f t="shared" si="144"/>
        <v>282</v>
      </c>
      <c r="Q1547" s="143">
        <v>2023</v>
      </c>
      <c r="R1547" s="143" t="str">
        <f>IFERROR(VLOOKUP(G1547,'SOURCE COMPANY'!A:B, 2, FALSE), "")</f>
        <v>RLS INDIA</v>
      </c>
      <c r="S1547" s="143" t="str">
        <f>IFERROR(VLOOKUP(H1547,'CUSTOMER NAME'!A:B, 2, FALSE), "")</f>
        <v>MECURE INDUSTRIES</v>
      </c>
    </row>
    <row r="1548" spans="1:19">
      <c r="A1548" s="191" t="s">
        <v>978</v>
      </c>
      <c r="B1548" s="191">
        <v>300</v>
      </c>
      <c r="C1548" s="191" t="s">
        <v>7</v>
      </c>
      <c r="D1548" s="191" t="s">
        <v>3505</v>
      </c>
      <c r="E1548" s="191">
        <v>3.56</v>
      </c>
      <c r="F1548" s="191" t="s">
        <v>9</v>
      </c>
      <c r="G1548" s="191" t="s">
        <v>3198</v>
      </c>
      <c r="H1548" s="121" t="s">
        <v>3504</v>
      </c>
      <c r="I1548" s="187" t="s">
        <v>3389</v>
      </c>
      <c r="J1548" s="184">
        <f>IF(F1548="USD", E1548, E1548 * IFERROR(VLOOKUP(F1548, EXCHANGE_RATE!A:B, 2, FALSE), "Currency not found"))</f>
        <v>3.56</v>
      </c>
      <c r="K1548" s="184">
        <f t="shared" si="142"/>
        <v>3.56</v>
      </c>
      <c r="L1548" s="184">
        <f>IF(C1548="MTS", B1548, B1548 * IFERROR(VLOOKUP(C1548, 'QTY_CONVERSIONS '!A:B, 2, FALSE), "Units not  found"))</f>
        <v>0.3</v>
      </c>
      <c r="M1548" s="185">
        <f t="shared" si="143"/>
        <v>1068</v>
      </c>
      <c r="N1548" s="143" t="str">
        <f>IFERROR(VLOOKUP(D1548, Product_Category!A:B, 2, FALSE), "Uncategorized")</f>
        <v>MCC</v>
      </c>
      <c r="O1548" s="186">
        <f t="shared" si="146"/>
        <v>3560</v>
      </c>
      <c r="P1548" s="185">
        <f t="shared" si="144"/>
        <v>1068</v>
      </c>
      <c r="Q1548" s="143">
        <v>2023</v>
      </c>
      <c r="R1548" s="143" t="str">
        <f>IFERROR(VLOOKUP(G1548,'SOURCE COMPANY'!A:B, 2, FALSE), "")</f>
        <v>RLS INDIA</v>
      </c>
      <c r="S1548" s="143" t="str">
        <f>IFERROR(VLOOKUP(H1548,'CUSTOMER NAME'!A:B, 2, FALSE), "")</f>
        <v>MECURE INDUSTRIES</v>
      </c>
    </row>
    <row r="1549" spans="1:19">
      <c r="A1549" s="192" t="s">
        <v>1086</v>
      </c>
      <c r="B1549" s="192">
        <v>20</v>
      </c>
      <c r="C1549" s="192" t="s">
        <v>7</v>
      </c>
      <c r="D1549" s="192" t="s">
        <v>910</v>
      </c>
      <c r="E1549" s="192">
        <v>14</v>
      </c>
      <c r="F1549" s="192" t="s">
        <v>1718</v>
      </c>
      <c r="G1549" s="192" t="s">
        <v>2998</v>
      </c>
      <c r="H1549" s="134" t="s">
        <v>3989</v>
      </c>
      <c r="I1549" s="187" t="s">
        <v>3893</v>
      </c>
      <c r="J1549" s="184">
        <f>IF(F1549="USD", E1549, E1549 * IFERROR(VLOOKUP(F1549, EXCHANGE_RATE!A:B, 2, FALSE), "Currency not found"))</f>
        <v>14.98</v>
      </c>
      <c r="K1549" s="184">
        <f t="shared" si="142"/>
        <v>14.98</v>
      </c>
      <c r="L1549" s="184">
        <f>IF(C1549="MTS", B1549, B1549 * IFERROR(VLOOKUP(C1549, 'QTY_CONVERSIONS '!A:B, 2, FALSE), "Units not  found"))</f>
        <v>0.02</v>
      </c>
      <c r="M1549" s="185">
        <f t="shared" si="143"/>
        <v>299.60000000000002</v>
      </c>
      <c r="N1549" s="143" t="str">
        <f>IFERROR(VLOOKUP(D1549, Product_Category!A:B, 2, FALSE), "Uncategorized")</f>
        <v>MAGNESIUM STEARATE</v>
      </c>
      <c r="O1549" s="186">
        <f t="shared" si="146"/>
        <v>14980</v>
      </c>
      <c r="P1549" s="185">
        <f t="shared" si="144"/>
        <v>299.60000000000002</v>
      </c>
      <c r="Q1549" s="143">
        <v>2023</v>
      </c>
      <c r="R1549" s="143" t="str">
        <f>IFERROR(VLOOKUP(G1549,'SOURCE COMPANY'!A:B, 2, FALSE), "")</f>
        <v>SIGNET</v>
      </c>
      <c r="S1549" s="143" t="str">
        <f>IFERROR(VLOOKUP(H1549,'CUSTOMER NAME'!A:B, 2, FALSE), "")</f>
        <v>MEDICA PHARMA</v>
      </c>
    </row>
    <row r="1550" spans="1:19">
      <c r="A1550" s="85" t="s">
        <v>897</v>
      </c>
      <c r="B1550" s="85">
        <v>250</v>
      </c>
      <c r="C1550" s="85" t="s">
        <v>7</v>
      </c>
      <c r="D1550" s="85" t="s">
        <v>519</v>
      </c>
      <c r="E1550" s="248">
        <v>14.629707399999999</v>
      </c>
      <c r="F1550" s="85" t="s">
        <v>9</v>
      </c>
      <c r="G1550" s="85" t="s">
        <v>899</v>
      </c>
      <c r="H1550" s="199" t="s">
        <v>900</v>
      </c>
      <c r="I1550" s="183" t="str">
        <f>I1549</f>
        <v>December</v>
      </c>
      <c r="J1550" s="184">
        <f>IF(F1550="USD", E1550, E1550 * IFERROR(VLOOKUP(F1550, EXCHANGE_RATE!A:B, 2, FALSE), "Currency not found"))</f>
        <v>14.629707399999999</v>
      </c>
      <c r="K1550" s="184">
        <f t="shared" si="142"/>
        <v>14.629999999999999</v>
      </c>
      <c r="L1550" s="184">
        <f>IF(C1550="MTS", B1550, B1550 * IFERROR(VLOOKUP(C1550, 'QTY_CONVERSIONS '!A:B, 2, FALSE), "Units not  found"))</f>
        <v>0.25</v>
      </c>
      <c r="M1550" s="185">
        <f t="shared" si="143"/>
        <v>3657.4999999999995</v>
      </c>
      <c r="N1550" s="143" t="str">
        <f>IFERROR(VLOOKUP(D1550, Product_Category!A:B, 2, FALSE), "Uncategorized")</f>
        <v>MAGNESIUM STEARATE</v>
      </c>
      <c r="O1550" s="186">
        <f t="shared" si="146"/>
        <v>14629.999999999998</v>
      </c>
      <c r="P1550" s="185">
        <f t="shared" si="144"/>
        <v>3657.4999999999995</v>
      </c>
      <c r="Q1550" s="143">
        <v>2023</v>
      </c>
      <c r="R1550" s="143" t="str">
        <f>IFERROR(VLOOKUP(G1550,'SOURCE COMPANY'!A:B, 2, FALSE), "")</f>
        <v>RAWIA INTERNATIONAL</v>
      </c>
      <c r="S1550" s="143" t="str">
        <f>IFERROR(VLOOKUP(H1550,'CUSTOMER NAME'!A:B, 2, FALSE), "")</f>
        <v>MEDICAL DEVICES</v>
      </c>
    </row>
    <row r="1551" spans="1:19">
      <c r="A1551" s="88" t="s">
        <v>1003</v>
      </c>
      <c r="B1551" s="22">
        <v>12</v>
      </c>
      <c r="C1551" s="87" t="s">
        <v>7</v>
      </c>
      <c r="D1551" s="88" t="s">
        <v>2175</v>
      </c>
      <c r="E1551" s="40">
        <v>0.01</v>
      </c>
      <c r="F1551" s="87" t="s">
        <v>9</v>
      </c>
      <c r="G1551" s="87" t="s">
        <v>2176</v>
      </c>
      <c r="H1551" s="200" t="s">
        <v>2177</v>
      </c>
      <c r="I1551" s="183" t="str">
        <f>I1550</f>
        <v>December</v>
      </c>
      <c r="J1551" s="184">
        <f>IF(F1551="USD", E1551, E1551 * IFERROR(VLOOKUP(F1551, EXCHANGE_RATE!A:B, 2, FALSE), "Currency not found"))</f>
        <v>0.01</v>
      </c>
      <c r="K1551" s="184">
        <f t="shared" si="142"/>
        <v>0.01</v>
      </c>
      <c r="L1551" s="184">
        <f>IF(C1551="MTS", B1551, B1551 * IFERROR(VLOOKUP(C1551, 'QTY_CONVERSIONS '!A:B, 2, FALSE), "Units not  found"))</f>
        <v>1.2E-2</v>
      </c>
      <c r="M1551" s="185">
        <f t="shared" si="143"/>
        <v>0.12</v>
      </c>
      <c r="N1551" s="143" t="str">
        <f>IFERROR(VLOOKUP(D1551, Product_Category!A:B, 2, FALSE), "Uncategorized")</f>
        <v>CMC</v>
      </c>
      <c r="O1551" s="186">
        <f t="shared" si="146"/>
        <v>10</v>
      </c>
      <c r="P1551" s="185">
        <f t="shared" si="144"/>
        <v>0.12</v>
      </c>
      <c r="Q1551" s="143">
        <v>2023</v>
      </c>
      <c r="R1551" s="143" t="str">
        <f>IFERROR(VLOOKUP(G1551,'SOURCE COMPANY'!A:B, 2, FALSE), "")</f>
        <v>LYRUS LIFE SCIENCES</v>
      </c>
      <c r="S1551" s="143" t="str">
        <f>IFERROR(VLOOKUP(H1551,'CUSTOMER NAME'!A:B, 2, FALSE), "")</f>
        <v>MEDICOFARMA S A</v>
      </c>
    </row>
    <row r="1552" spans="1:19">
      <c r="A1552" s="85" t="s">
        <v>909</v>
      </c>
      <c r="B1552" s="85">
        <v>500</v>
      </c>
      <c r="C1552" s="85" t="s">
        <v>7</v>
      </c>
      <c r="D1552" s="85" t="s">
        <v>626</v>
      </c>
      <c r="E1552" s="248">
        <v>3.5</v>
      </c>
      <c r="F1552" s="85" t="s">
        <v>9</v>
      </c>
      <c r="G1552" s="85" t="s">
        <v>627</v>
      </c>
      <c r="H1552" s="199" t="s">
        <v>912</v>
      </c>
      <c r="I1552" s="183" t="str">
        <f>I1551</f>
        <v>December</v>
      </c>
      <c r="J1552" s="184">
        <f>IF(F1552="USD", E1552, E1552 * IFERROR(VLOOKUP(F1552, EXCHANGE_RATE!A:B, 2, FALSE), "Currency not found"))</f>
        <v>3.5</v>
      </c>
      <c r="K1552" s="184">
        <f t="shared" si="142"/>
        <v>3.5</v>
      </c>
      <c r="L1552" s="184">
        <f>IF(C1552="MTS", B1552, B1552 * IFERROR(VLOOKUP(C1552, 'QTY_CONVERSIONS '!A:B, 2, FALSE), "Units not  found"))</f>
        <v>0.5</v>
      </c>
      <c r="M1552" s="185">
        <f t="shared" si="143"/>
        <v>1750</v>
      </c>
      <c r="N1552" s="143" t="str">
        <f>IFERROR(VLOOKUP(D1552, Product_Category!A:B, 2, FALSE), "Uncategorized")</f>
        <v>CROSCARMELLOSE SODIUM</v>
      </c>
      <c r="O1552" s="186">
        <f t="shared" si="146"/>
        <v>3500</v>
      </c>
      <c r="P1552" s="185">
        <f t="shared" si="144"/>
        <v>1750</v>
      </c>
      <c r="Q1552" s="143">
        <v>2023</v>
      </c>
      <c r="R1552" s="143" t="str">
        <f>IFERROR(VLOOKUP(G1552,'SOURCE COMPANY'!A:B, 2, FALSE), "")</f>
        <v>SANJAY CHEMICALS</v>
      </c>
      <c r="S1552" s="143" t="str">
        <f>IFERROR(VLOOKUP(H1552,'CUSTOMER NAME'!A:B, 2, FALSE), "")</f>
        <v>MEDISEL KENYA</v>
      </c>
    </row>
    <row r="1553" spans="1:19">
      <c r="A1553" s="191" t="s">
        <v>909</v>
      </c>
      <c r="B1553" s="191">
        <v>100</v>
      </c>
      <c r="C1553" s="191" t="s">
        <v>7</v>
      </c>
      <c r="D1553" s="191" t="s">
        <v>44</v>
      </c>
      <c r="E1553" s="191">
        <v>3.1</v>
      </c>
      <c r="F1553" s="191" t="s">
        <v>9</v>
      </c>
      <c r="G1553" s="85" t="s">
        <v>627</v>
      </c>
      <c r="H1553" s="121" t="s">
        <v>912</v>
      </c>
      <c r="I1553" s="187" t="s">
        <v>3034</v>
      </c>
      <c r="J1553" s="184">
        <f>IF(F1553="USD", E1553, E1553 * IFERROR(VLOOKUP(F1553, EXCHANGE_RATE!A:B, 2, FALSE), "Currency not found"))</f>
        <v>3.1</v>
      </c>
      <c r="K1553" s="184">
        <f t="shared" si="142"/>
        <v>3.1</v>
      </c>
      <c r="L1553" s="184">
        <f>IF(C1553="MTS", B1553, B1553 * IFERROR(VLOOKUP(C1553, 'QTY_CONVERSIONS '!A:B, 2, FALSE), "Units not  found"))</f>
        <v>0.1</v>
      </c>
      <c r="M1553" s="185">
        <f t="shared" si="143"/>
        <v>310</v>
      </c>
      <c r="N1553" s="143" t="str">
        <f>IFERROR(VLOOKUP(D1553, Product_Category!A:B, 2, FALSE), "Uncategorized")</f>
        <v>CMC</v>
      </c>
      <c r="O1553" s="186">
        <f t="shared" si="146"/>
        <v>3100</v>
      </c>
      <c r="P1553" s="185">
        <f t="shared" si="144"/>
        <v>310</v>
      </c>
      <c r="Q1553" s="143">
        <v>2023</v>
      </c>
      <c r="R1553" s="143" t="str">
        <f>IFERROR(VLOOKUP(G1553,'SOURCE COMPANY'!A:B, 2, FALSE), "")</f>
        <v>SANJAY CHEMICALS</v>
      </c>
      <c r="S1553" s="143" t="str">
        <f>IFERROR(VLOOKUP(H1553,'CUSTOMER NAME'!A:B, 2, FALSE), "")</f>
        <v>MEDISEL KENYA</v>
      </c>
    </row>
    <row r="1554" spans="1:19">
      <c r="A1554" s="188" t="s">
        <v>909</v>
      </c>
      <c r="B1554" s="188">
        <v>600</v>
      </c>
      <c r="C1554" s="191" t="s">
        <v>7</v>
      </c>
      <c r="D1554" s="188" t="s">
        <v>3101</v>
      </c>
      <c r="E1554" s="188">
        <v>2.6</v>
      </c>
      <c r="F1554" s="191" t="s">
        <v>9</v>
      </c>
      <c r="G1554" s="85" t="s">
        <v>627</v>
      </c>
      <c r="H1554" s="124" t="s">
        <v>912</v>
      </c>
      <c r="I1554" s="187" t="s">
        <v>3034</v>
      </c>
      <c r="J1554" s="184">
        <f>IF(F1554="USD", E1554, E1554 * IFERROR(VLOOKUP(F1554, EXCHANGE_RATE!A:B, 2, FALSE), "Currency not found"))</f>
        <v>2.6</v>
      </c>
      <c r="K1554" s="184">
        <f t="shared" si="142"/>
        <v>2.6</v>
      </c>
      <c r="L1554" s="184">
        <f>IF(C1554="MTS", B1554, B1554 * IFERROR(VLOOKUP(C1554, 'QTY_CONVERSIONS '!A:B, 2, FALSE), "Units not  found"))</f>
        <v>0.6</v>
      </c>
      <c r="M1554" s="185">
        <f t="shared" si="143"/>
        <v>1560</v>
      </c>
      <c r="N1554" s="143" t="str">
        <f>IFERROR(VLOOKUP(D1554, Product_Category!A:B, 2, FALSE), "Uncategorized")</f>
        <v>MCC</v>
      </c>
      <c r="O1554" s="186">
        <f t="shared" si="146"/>
        <v>2600</v>
      </c>
      <c r="P1554" s="185">
        <f t="shared" si="144"/>
        <v>1560</v>
      </c>
      <c r="Q1554" s="143">
        <v>2023</v>
      </c>
      <c r="R1554" s="143" t="str">
        <f>IFERROR(VLOOKUP(G1554,'SOURCE COMPANY'!A:B, 2, FALSE), "")</f>
        <v>SANJAY CHEMICALS</v>
      </c>
      <c r="S1554" s="143" t="str">
        <f>IFERROR(VLOOKUP(H1554,'CUSTOMER NAME'!A:B, 2, FALSE), "")</f>
        <v>MEDISEL KENYA</v>
      </c>
    </row>
    <row r="1555" spans="1:19">
      <c r="A1555" s="87" t="s">
        <v>752</v>
      </c>
      <c r="B1555" s="189">
        <v>100</v>
      </c>
      <c r="C1555" s="87" t="s">
        <v>7</v>
      </c>
      <c r="D1555" s="87" t="s">
        <v>608</v>
      </c>
      <c r="E1555" s="195">
        <v>17.600000000000001</v>
      </c>
      <c r="F1555" s="87" t="s">
        <v>9</v>
      </c>
      <c r="G1555" s="87" t="s">
        <v>1198</v>
      </c>
      <c r="H1555" s="198" t="s">
        <v>2550</v>
      </c>
      <c r="I1555" s="183" t="str">
        <f>I1554</f>
        <v>September</v>
      </c>
      <c r="J1555" s="184">
        <f>IF(F1555="USD", E1555, E1555 * IFERROR(VLOOKUP(F1555, EXCHANGE_RATE!A:B, 2, FALSE), "Currency not found"))</f>
        <v>17.600000000000001</v>
      </c>
      <c r="K1555" s="184">
        <f t="shared" si="142"/>
        <v>17.600000000000001</v>
      </c>
      <c r="L1555" s="184">
        <f>IF(C1555="MTS", B1555, B1555 * IFERROR(VLOOKUP(C1555, 'QTY_CONVERSIONS '!A:B, 2, FALSE), "Units not  found"))</f>
        <v>0.1</v>
      </c>
      <c r="M1555" s="185">
        <f t="shared" si="143"/>
        <v>1760.0000000000002</v>
      </c>
      <c r="N1555" s="143" t="str">
        <f>IFERROR(VLOOKUP(D1555, Product_Category!A:B, 2, FALSE), "Uncategorized")</f>
        <v>SSG</v>
      </c>
      <c r="O1555" s="186">
        <f t="shared" si="146"/>
        <v>17600</v>
      </c>
      <c r="P1555" s="185">
        <f t="shared" si="144"/>
        <v>1760</v>
      </c>
      <c r="Q1555" s="143">
        <v>2023</v>
      </c>
      <c r="R1555" s="143" t="str">
        <f>IFERROR(VLOOKUP(G1555,'SOURCE COMPANY'!A:B, 2, FALSE), "")</f>
        <v>PHARMA LINKS</v>
      </c>
      <c r="S1555" s="143" t="str">
        <f>IFERROR(VLOOKUP(H1555,'CUSTOMER NAME'!A:B, 2, FALSE), "")</f>
        <v>MEDPHARMA PHARMA</v>
      </c>
    </row>
    <row r="1556" spans="1:19">
      <c r="A1556" s="88" t="s">
        <v>929</v>
      </c>
      <c r="B1556" s="88">
        <v>50</v>
      </c>
      <c r="C1556" s="87" t="s">
        <v>7</v>
      </c>
      <c r="D1556" s="88" t="s">
        <v>589</v>
      </c>
      <c r="E1556" s="249">
        <v>180</v>
      </c>
      <c r="F1556" s="87" t="s">
        <v>1730</v>
      </c>
      <c r="G1556" s="87" t="s">
        <v>655</v>
      </c>
      <c r="H1556" s="200" t="s">
        <v>682</v>
      </c>
      <c r="I1556" s="183" t="str">
        <f>I1555</f>
        <v>September</v>
      </c>
      <c r="J1556" s="184">
        <f>IF(F1556="USD", E1556, E1556 * IFERROR(VLOOKUP(F1556, EXCHANGE_RATE!A:B, 2, FALSE), "Currency not found"))</f>
        <v>2.16</v>
      </c>
      <c r="K1556" s="184">
        <f t="shared" si="142"/>
        <v>2.16</v>
      </c>
      <c r="L1556" s="184">
        <f>IF(C1556="MTS", B1556, B1556 * IFERROR(VLOOKUP(C1556, 'QTY_CONVERSIONS '!A:B, 2, FALSE), "Units not  found"))</f>
        <v>0.05</v>
      </c>
      <c r="M1556" s="185">
        <f t="shared" si="143"/>
        <v>108</v>
      </c>
      <c r="N1556" s="143" t="str">
        <f>IFERROR(VLOOKUP(D1556, Product_Category!A:B, 2, FALSE), "Uncategorized")</f>
        <v>MAGNESIUM STEARATE</v>
      </c>
      <c r="O1556" s="186">
        <f t="shared" si="146"/>
        <v>2160</v>
      </c>
      <c r="P1556" s="185">
        <f t="shared" si="144"/>
        <v>108</v>
      </c>
      <c r="Q1556" s="143">
        <v>2023</v>
      </c>
      <c r="R1556" s="143" t="str">
        <f>IFERROR(VLOOKUP(G1556,'SOURCE COMPANY'!A:B, 2, FALSE), "")</f>
        <v>ESPEE Pharma Chem</v>
      </c>
      <c r="S1556" s="143" t="str">
        <f>IFERROR(VLOOKUP(H1556,'CUSTOMER NAME'!A:B, 2, FALSE), "")</f>
        <v>MEDRIK PHARMA</v>
      </c>
    </row>
    <row r="1557" spans="1:19">
      <c r="A1557" s="82" t="s">
        <v>651</v>
      </c>
      <c r="B1557" s="82">
        <v>50</v>
      </c>
      <c r="C1557" s="85" t="s">
        <v>7</v>
      </c>
      <c r="D1557" s="82" t="s">
        <v>553</v>
      </c>
      <c r="E1557" s="250">
        <v>460</v>
      </c>
      <c r="F1557" s="82" t="s">
        <v>1730</v>
      </c>
      <c r="G1557" s="192" t="s">
        <v>681</v>
      </c>
      <c r="H1557" s="251" t="s">
        <v>682</v>
      </c>
      <c r="I1557" s="183" t="str">
        <f>I1556</f>
        <v>September</v>
      </c>
      <c r="J1557" s="184">
        <f>IF(F1557="USD", E1557, E1557 * IFERROR(VLOOKUP(F1557, EXCHANGE_RATE!A:B, 2, FALSE), "Currency not found"))</f>
        <v>5.5200000000000005</v>
      </c>
      <c r="K1557" s="184">
        <f t="shared" si="142"/>
        <v>5.52</v>
      </c>
      <c r="L1557" s="184">
        <f>IF(C1557="MTS", B1557, B1557 * IFERROR(VLOOKUP(C1557, 'QTY_CONVERSIONS '!A:B, 2, FALSE), "Units not  found"))</f>
        <v>0.05</v>
      </c>
      <c r="M1557" s="185">
        <f t="shared" si="143"/>
        <v>276</v>
      </c>
      <c r="N1557" s="143" t="str">
        <f>IFERROR(VLOOKUP(D1557, Product_Category!A:B, 2, FALSE), "Uncategorized")</f>
        <v>CROSCARMELLOSE SODIUM</v>
      </c>
      <c r="O1557" s="186">
        <f t="shared" si="146"/>
        <v>5520</v>
      </c>
      <c r="P1557" s="185">
        <f t="shared" si="144"/>
        <v>276</v>
      </c>
      <c r="Q1557" s="143">
        <v>2023</v>
      </c>
      <c r="R1557" s="143" t="str">
        <f>IFERROR(VLOOKUP(G1557,'SOURCE COMPANY'!A:B, 2, FALSE), "")</f>
        <v>SDM AGENCIES</v>
      </c>
      <c r="S1557" s="143" t="str">
        <f>IFERROR(VLOOKUP(H1557,'CUSTOMER NAME'!A:B, 2, FALSE), "")</f>
        <v>MEDRIK PHARMA</v>
      </c>
    </row>
    <row r="1558" spans="1:19">
      <c r="A1558" s="211" t="s">
        <v>929</v>
      </c>
      <c r="B1558" s="211">
        <v>500</v>
      </c>
      <c r="C1558" s="191" t="s">
        <v>7</v>
      </c>
      <c r="D1558" s="211" t="s">
        <v>611</v>
      </c>
      <c r="E1558" s="211">
        <v>5.58</v>
      </c>
      <c r="F1558" s="211" t="s">
        <v>9</v>
      </c>
      <c r="G1558" s="192" t="s">
        <v>681</v>
      </c>
      <c r="H1558" s="130" t="s">
        <v>682</v>
      </c>
      <c r="I1558" s="187" t="s">
        <v>3034</v>
      </c>
      <c r="J1558" s="184">
        <f>IF(F1558="USD", E1558, E1558 * IFERROR(VLOOKUP(F1558, EXCHANGE_RATE!A:B, 2, FALSE), "Currency not found"))</f>
        <v>5.58</v>
      </c>
      <c r="K1558" s="184">
        <f t="shared" si="142"/>
        <v>5.58</v>
      </c>
      <c r="L1558" s="184">
        <f>IF(C1558="MTS", B1558, B1558 * IFERROR(VLOOKUP(C1558, 'QTY_CONVERSIONS '!A:B, 2, FALSE), "Units not  found"))</f>
        <v>0.5</v>
      </c>
      <c r="M1558" s="185">
        <f t="shared" si="143"/>
        <v>2790</v>
      </c>
      <c r="N1558" s="143" t="str">
        <f>IFERROR(VLOOKUP(D1558, Product_Category!A:B, 2, FALSE), "Uncategorized")</f>
        <v>MCC</v>
      </c>
      <c r="O1558" s="186">
        <f t="shared" si="146"/>
        <v>5580</v>
      </c>
      <c r="P1558" s="185">
        <f t="shared" si="144"/>
        <v>2790</v>
      </c>
      <c r="Q1558" s="143">
        <v>2023</v>
      </c>
      <c r="R1558" s="143" t="str">
        <f>IFERROR(VLOOKUP(G1558,'SOURCE COMPANY'!A:B, 2, FALSE), "")</f>
        <v>SDM AGENCIES</v>
      </c>
      <c r="S1558" s="143" t="str">
        <f>IFERROR(VLOOKUP(H1558,'CUSTOMER NAME'!A:B, 2, FALSE), "")</f>
        <v>MEDRIK PHARMA</v>
      </c>
    </row>
    <row r="1559" spans="1:19">
      <c r="A1559" s="191" t="s">
        <v>929</v>
      </c>
      <c r="B1559" s="191">
        <v>100</v>
      </c>
      <c r="C1559" s="191" t="s">
        <v>7</v>
      </c>
      <c r="D1559" s="191" t="s">
        <v>3191</v>
      </c>
      <c r="E1559" s="191">
        <v>6.11</v>
      </c>
      <c r="F1559" s="191" t="s">
        <v>9</v>
      </c>
      <c r="G1559" s="192" t="s">
        <v>681</v>
      </c>
      <c r="H1559" s="121" t="s">
        <v>682</v>
      </c>
      <c r="I1559" s="187" t="s">
        <v>3034</v>
      </c>
      <c r="J1559" s="184">
        <f>IF(F1559="USD", E1559, E1559 * IFERROR(VLOOKUP(F1559, EXCHANGE_RATE!A:B, 2, FALSE), "Currency not found"))</f>
        <v>6.11</v>
      </c>
      <c r="K1559" s="184">
        <f t="shared" si="142"/>
        <v>6.11</v>
      </c>
      <c r="L1559" s="184">
        <f>IF(C1559="MTS", B1559, B1559 * IFERROR(VLOOKUP(C1559, 'QTY_CONVERSIONS '!A:B, 2, FALSE), "Units not  found"))</f>
        <v>0.1</v>
      </c>
      <c r="M1559" s="185">
        <f t="shared" si="143"/>
        <v>611</v>
      </c>
      <c r="N1559" s="143" t="str">
        <f>IFERROR(VLOOKUP(D1559, Product_Category!A:B, 2, FALSE), "Uncategorized")</f>
        <v>MCC</v>
      </c>
      <c r="O1559" s="186">
        <f t="shared" si="146"/>
        <v>6110</v>
      </c>
      <c r="P1559" s="185">
        <f t="shared" si="144"/>
        <v>611</v>
      </c>
      <c r="Q1559" s="143">
        <v>2023</v>
      </c>
      <c r="R1559" s="143" t="str">
        <f>IFERROR(VLOOKUP(G1559,'SOURCE COMPANY'!A:B, 2, FALSE), "")</f>
        <v>SDM AGENCIES</v>
      </c>
      <c r="S1559" s="143" t="str">
        <f>IFERROR(VLOOKUP(H1559,'CUSTOMER NAME'!A:B, 2, FALSE), "")</f>
        <v>MEDRIK PHARMA</v>
      </c>
    </row>
    <row r="1560" spans="1:19">
      <c r="A1560" s="192" t="s">
        <v>929</v>
      </c>
      <c r="B1560" s="192">
        <v>500</v>
      </c>
      <c r="C1560" s="192" t="s">
        <v>7</v>
      </c>
      <c r="D1560" s="192" t="s">
        <v>266</v>
      </c>
      <c r="E1560" s="192">
        <v>1.71</v>
      </c>
      <c r="F1560" s="192" t="s">
        <v>9</v>
      </c>
      <c r="G1560" s="85" t="s">
        <v>930</v>
      </c>
      <c r="H1560" s="134" t="s">
        <v>3795</v>
      </c>
      <c r="I1560" s="187" t="s">
        <v>3658</v>
      </c>
      <c r="J1560" s="184">
        <f>IF(F1560="USD", E1560, E1560 * IFERROR(VLOOKUP(F1560, EXCHANGE_RATE!A:B, 2, FALSE), "Currency not found"))</f>
        <v>1.71</v>
      </c>
      <c r="K1560" s="184">
        <f t="shared" si="142"/>
        <v>1.71</v>
      </c>
      <c r="L1560" s="184">
        <f>IF(C1560="MTS", B1560, B1560 * IFERROR(VLOOKUP(C1560, 'QTY_CONVERSIONS '!A:B, 2, FALSE), "Units not  found"))</f>
        <v>0.5</v>
      </c>
      <c r="M1560" s="185">
        <f t="shared" si="143"/>
        <v>855</v>
      </c>
      <c r="N1560" s="143" t="str">
        <f>IFERROR(VLOOKUP(D1560, Product_Category!A:B, 2, FALSE), "Uncategorized")</f>
        <v>MCC</v>
      </c>
      <c r="O1560" s="186">
        <f t="shared" si="146"/>
        <v>1710</v>
      </c>
      <c r="P1560" s="185">
        <f t="shared" si="144"/>
        <v>855</v>
      </c>
      <c r="Q1560" s="143">
        <v>2023</v>
      </c>
      <c r="R1560" s="143" t="str">
        <f>IFERROR(VLOOKUP(G1560,'SOURCE COMPANY'!A:B, 2, FALSE), "")</f>
        <v>DRUG CENTRE DELHI</v>
      </c>
      <c r="S1560" s="143" t="str">
        <f>IFERROR(VLOOKUP(H1560,'CUSTOMER NAME'!A:B, 2, FALSE), "")</f>
        <v>MEERA BIO-TECH</v>
      </c>
    </row>
    <row r="1561" spans="1:19">
      <c r="A1561" s="191" t="s">
        <v>816</v>
      </c>
      <c r="B1561" s="191">
        <v>450</v>
      </c>
      <c r="C1561" s="191" t="s">
        <v>7</v>
      </c>
      <c r="D1561" s="191" t="s">
        <v>3059</v>
      </c>
      <c r="E1561" s="191">
        <v>13.46</v>
      </c>
      <c r="F1561" s="191" t="s">
        <v>9</v>
      </c>
      <c r="G1561" s="192" t="s">
        <v>208</v>
      </c>
      <c r="H1561" s="121" t="s">
        <v>3060</v>
      </c>
      <c r="I1561" s="187" t="s">
        <v>3034</v>
      </c>
      <c r="J1561" s="184">
        <f>IF(F1561="USD", E1561, E1561 * IFERROR(VLOOKUP(F1561, EXCHANGE_RATE!A:B, 2, FALSE), "Currency not found"))</f>
        <v>13.46</v>
      </c>
      <c r="K1561" s="184">
        <f t="shared" si="142"/>
        <v>13.46</v>
      </c>
      <c r="L1561" s="184">
        <f>IF(C1561="MTS", B1561, B1561 * IFERROR(VLOOKUP(C1561, 'QTY_CONVERSIONS '!A:B, 2, FALSE), "Units not  found"))</f>
        <v>0.45</v>
      </c>
      <c r="M1561" s="185">
        <f t="shared" si="143"/>
        <v>6057</v>
      </c>
      <c r="N1561" s="143" t="str">
        <f>IFERROR(VLOOKUP(D1561, Product_Category!A:B, 2, FALSE), "Uncategorized")</f>
        <v>MCC</v>
      </c>
      <c r="O1561" s="186">
        <f t="shared" si="146"/>
        <v>13460</v>
      </c>
      <c r="P1561" s="185">
        <f t="shared" si="144"/>
        <v>6057</v>
      </c>
      <c r="Q1561" s="143">
        <v>2023</v>
      </c>
      <c r="R1561" s="143" t="str">
        <f>IFERROR(VLOOKUP(G1561,'SOURCE COMPANY'!A:B, 2, FALSE), "")</f>
        <v>RETTENMAIER</v>
      </c>
      <c r="S1561" s="143" t="str">
        <f>IFERROR(VLOOKUP(H1561,'CUSTOMER NAME'!A:B, 2, FALSE), "")</f>
        <v>MEGHNA BANK LTD</v>
      </c>
    </row>
    <row r="1562" spans="1:19">
      <c r="A1562" s="87" t="s">
        <v>812</v>
      </c>
      <c r="B1562" s="189">
        <v>20000</v>
      </c>
      <c r="C1562" s="87" t="s">
        <v>7</v>
      </c>
      <c r="D1562" s="87" t="s">
        <v>2029</v>
      </c>
      <c r="E1562" s="190">
        <v>2.2000000000000002</v>
      </c>
      <c r="F1562" s="87" t="s">
        <v>9</v>
      </c>
      <c r="G1562" s="87" t="s">
        <v>529</v>
      </c>
      <c r="H1562" s="198" t="s">
        <v>2097</v>
      </c>
      <c r="I1562" s="183" t="str">
        <f>I1561</f>
        <v>September</v>
      </c>
      <c r="J1562" s="184">
        <f>IF(F1562="USD", E1562, E1562 * IFERROR(VLOOKUP(F1562, EXCHANGE_RATE!A:B, 2, FALSE), "Currency not found"))</f>
        <v>2.2000000000000002</v>
      </c>
      <c r="K1562" s="184">
        <f t="shared" si="142"/>
        <v>2.2000000000000002</v>
      </c>
      <c r="L1562" s="184">
        <f>IF(C1562="MTS", B1562, B1562 * IFERROR(VLOOKUP(C1562, 'QTY_CONVERSIONS '!A:B, 2, FALSE), "Units not  found"))</f>
        <v>20</v>
      </c>
      <c r="M1562" s="185">
        <f t="shared" si="143"/>
        <v>44000</v>
      </c>
      <c r="N1562" s="143" t="str">
        <f>IFERROR(VLOOKUP(D1562, Product_Category!A:B, 2, FALSE), "Uncategorized")</f>
        <v>MCC</v>
      </c>
      <c r="O1562" s="186">
        <f t="shared" si="146"/>
        <v>2200</v>
      </c>
      <c r="P1562" s="185">
        <f t="shared" si="144"/>
        <v>44000</v>
      </c>
      <c r="Q1562" s="143">
        <v>2023</v>
      </c>
      <c r="R1562" s="143" t="str">
        <f>IFERROR(VLOOKUP(G1562,'SOURCE COMPANY'!A:B, 2, FALSE), "")</f>
        <v>Ankit Pulps &amp; Boards</v>
      </c>
      <c r="S1562" s="143" t="str">
        <f>IFERROR(VLOOKUP(H1562,'CUSTOMER NAME'!A:B, 2, FALSE), "")</f>
        <v>MELBOURNE</v>
      </c>
    </row>
    <row r="1563" spans="1:19">
      <c r="A1563" s="88" t="s">
        <v>812</v>
      </c>
      <c r="B1563" s="22">
        <v>24000</v>
      </c>
      <c r="C1563" s="87" t="s">
        <v>7</v>
      </c>
      <c r="D1563" s="88" t="s">
        <v>2096</v>
      </c>
      <c r="E1563" s="40">
        <v>2.16</v>
      </c>
      <c r="F1563" s="87" t="s">
        <v>9</v>
      </c>
      <c r="G1563" s="192" t="s">
        <v>2679</v>
      </c>
      <c r="H1563" s="200" t="s">
        <v>2097</v>
      </c>
      <c r="I1563" s="183" t="str">
        <f>I1562</f>
        <v>September</v>
      </c>
      <c r="J1563" s="184">
        <f>IF(F1563="USD", E1563, E1563 * IFERROR(VLOOKUP(F1563, EXCHANGE_RATE!A:B, 2, FALSE), "Currency not found"))</f>
        <v>2.16</v>
      </c>
      <c r="K1563" s="184">
        <f t="shared" si="142"/>
        <v>2.16</v>
      </c>
      <c r="L1563" s="184">
        <f>IF(C1563="MTS", B1563, B1563 * IFERROR(VLOOKUP(C1563, 'QTY_CONVERSIONS '!A:B, 2, FALSE), "Units not  found"))</f>
        <v>24</v>
      </c>
      <c r="M1563" s="185">
        <f t="shared" si="143"/>
        <v>51840</v>
      </c>
      <c r="N1563" s="143" t="str">
        <f>IFERROR(VLOOKUP(D1563, Product_Category!A:B, 2, FALSE), "Uncategorized")</f>
        <v>MCC</v>
      </c>
      <c r="O1563" s="186">
        <f t="shared" si="146"/>
        <v>2160</v>
      </c>
      <c r="P1563" s="185">
        <f t="shared" si="144"/>
        <v>51840</v>
      </c>
      <c r="Q1563" s="143">
        <v>2023</v>
      </c>
      <c r="R1563" s="143" t="str">
        <f>IFERROR(VLOOKUP(G1563,'SOURCE COMPANY'!A:B, 2, FALSE), "")</f>
        <v>Sigachi Industries limited</v>
      </c>
      <c r="S1563" s="143" t="str">
        <f>IFERROR(VLOOKUP(H1563,'CUSTOMER NAME'!A:B, 2, FALSE), "")</f>
        <v>MELBOURNE</v>
      </c>
    </row>
    <row r="1564" spans="1:19">
      <c r="A1564" s="87" t="s">
        <v>812</v>
      </c>
      <c r="B1564" s="21">
        <v>24000</v>
      </c>
      <c r="C1564" s="87" t="s">
        <v>7</v>
      </c>
      <c r="D1564" s="87" t="s">
        <v>2096</v>
      </c>
      <c r="E1564" s="41">
        <v>2.16</v>
      </c>
      <c r="F1564" s="87" t="s">
        <v>9</v>
      </c>
      <c r="G1564" s="192" t="s">
        <v>2679</v>
      </c>
      <c r="H1564" s="198" t="s">
        <v>2097</v>
      </c>
      <c r="I1564" s="183" t="str">
        <f>I1563</f>
        <v>September</v>
      </c>
      <c r="J1564" s="184">
        <f>IF(F1564="USD", E1564, E1564 * IFERROR(VLOOKUP(F1564, EXCHANGE_RATE!A:B, 2, FALSE), "Currency not found"))</f>
        <v>2.16</v>
      </c>
      <c r="K1564" s="184">
        <f t="shared" si="142"/>
        <v>2.16</v>
      </c>
      <c r="L1564" s="184">
        <f>IF(C1564="MTS", B1564, B1564 * IFERROR(VLOOKUP(C1564, 'QTY_CONVERSIONS '!A:B, 2, FALSE), "Units not  found"))</f>
        <v>24</v>
      </c>
      <c r="M1564" s="185">
        <f t="shared" si="143"/>
        <v>51840</v>
      </c>
      <c r="N1564" s="143" t="str">
        <f>IFERROR(VLOOKUP(D1564, Product_Category!A:B, 2, FALSE), "Uncategorized")</f>
        <v>MCC</v>
      </c>
      <c r="O1564" s="186">
        <f t="shared" si="146"/>
        <v>2160</v>
      </c>
      <c r="P1564" s="185">
        <f t="shared" si="144"/>
        <v>51840</v>
      </c>
      <c r="Q1564" s="143">
        <v>2023</v>
      </c>
      <c r="R1564" s="143" t="str">
        <f>IFERROR(VLOOKUP(G1564,'SOURCE COMPANY'!A:B, 2, FALSE), "")</f>
        <v>Sigachi Industries limited</v>
      </c>
      <c r="S1564" s="143" t="str">
        <f>IFERROR(VLOOKUP(H1564,'CUSTOMER NAME'!A:B, 2, FALSE), "")</f>
        <v>MELBOURNE</v>
      </c>
    </row>
    <row r="1565" spans="1:19">
      <c r="A1565" s="192" t="s">
        <v>1080</v>
      </c>
      <c r="B1565" s="192">
        <v>600</v>
      </c>
      <c r="C1565" s="192" t="s">
        <v>7</v>
      </c>
      <c r="D1565" s="192" t="s">
        <v>19</v>
      </c>
      <c r="E1565" s="192">
        <v>4</v>
      </c>
      <c r="F1565" s="192" t="s">
        <v>9</v>
      </c>
      <c r="G1565" s="192" t="s">
        <v>1362</v>
      </c>
      <c r="H1565" s="134" t="s">
        <v>2243</v>
      </c>
      <c r="I1565" s="187" t="s">
        <v>3658</v>
      </c>
      <c r="J1565" s="184">
        <f>IF(F1565="USD", E1565, E1565 * IFERROR(VLOOKUP(F1565, EXCHANGE_RATE!A:B, 2, FALSE), "Currency not found"))</f>
        <v>4</v>
      </c>
      <c r="K1565" s="184">
        <f t="shared" si="142"/>
        <v>4</v>
      </c>
      <c r="L1565" s="184">
        <f>IF(C1565="MTS", B1565, B1565 * IFERROR(VLOOKUP(C1565, 'QTY_CONVERSIONS '!A:B, 2, FALSE), "Units not  found"))</f>
        <v>0.6</v>
      </c>
      <c r="M1565" s="185">
        <f t="shared" si="143"/>
        <v>2400</v>
      </c>
      <c r="N1565" s="143" t="str">
        <f>IFERROR(VLOOKUP(D1565, Product_Category!A:B, 2, FALSE), "Uncategorized")</f>
        <v>CMC</v>
      </c>
      <c r="O1565" s="186">
        <f t="shared" si="146"/>
        <v>4000</v>
      </c>
      <c r="P1565" s="185">
        <f t="shared" si="144"/>
        <v>2400</v>
      </c>
      <c r="Q1565" s="143">
        <v>2023</v>
      </c>
      <c r="R1565" s="143" t="str">
        <f>IFERROR(VLOOKUP(G1565,'SOURCE COMPANY'!A:B, 2, FALSE), "")</f>
        <v>Amit Hydeocolloids</v>
      </c>
      <c r="S1565" s="143" t="str">
        <f>IFERROR(VLOOKUP(H1565,'CUSTOMER NAME'!A:B, 2, FALSE), "")</f>
        <v>MERAP GROUP</v>
      </c>
    </row>
    <row r="1566" spans="1:19">
      <c r="A1566" s="87" t="s">
        <v>1080</v>
      </c>
      <c r="B1566" s="21">
        <v>400</v>
      </c>
      <c r="C1566" s="87" t="s">
        <v>7</v>
      </c>
      <c r="D1566" s="87" t="s">
        <v>33</v>
      </c>
      <c r="E1566" s="41">
        <v>4</v>
      </c>
      <c r="F1566" s="87" t="s">
        <v>9</v>
      </c>
      <c r="G1566" s="192" t="s">
        <v>1362</v>
      </c>
      <c r="H1566" s="198" t="s">
        <v>2243</v>
      </c>
      <c r="I1566" s="183" t="str">
        <f t="shared" ref="I1566:I1574" si="147">I1565</f>
        <v>November</v>
      </c>
      <c r="J1566" s="184">
        <f>IF(F1566="USD", E1566, E1566 * IFERROR(VLOOKUP(F1566, EXCHANGE_RATE!A:B, 2, FALSE), "Currency not found"))</f>
        <v>4</v>
      </c>
      <c r="K1566" s="184">
        <f t="shared" si="142"/>
        <v>4</v>
      </c>
      <c r="L1566" s="184">
        <f>IF(C1566="MTS", B1566, B1566 * IFERROR(VLOOKUP(C1566, 'QTY_CONVERSIONS '!A:B, 2, FALSE), "Units not  found"))</f>
        <v>0.4</v>
      </c>
      <c r="M1566" s="185">
        <f t="shared" si="143"/>
        <v>1600</v>
      </c>
      <c r="N1566" s="143" t="str">
        <f>IFERROR(VLOOKUP(D1566, Product_Category!A:B, 2, FALSE), "Uncategorized")</f>
        <v>CMC</v>
      </c>
      <c r="O1566" s="186">
        <f t="shared" si="146"/>
        <v>4000</v>
      </c>
      <c r="P1566" s="185">
        <f t="shared" si="144"/>
        <v>1600</v>
      </c>
      <c r="Q1566" s="143">
        <v>2023</v>
      </c>
      <c r="R1566" s="143" t="str">
        <f>IFERROR(VLOOKUP(G1566,'SOURCE COMPANY'!A:B, 2, FALSE), "")</f>
        <v>Amit Hydeocolloids</v>
      </c>
      <c r="S1566" s="143" t="str">
        <f>IFERROR(VLOOKUP(H1566,'CUSTOMER NAME'!A:B, 2, FALSE), "")</f>
        <v>MERAP GROUP</v>
      </c>
    </row>
    <row r="1567" spans="1:19">
      <c r="A1567" s="87" t="s">
        <v>1080</v>
      </c>
      <c r="B1567" s="21">
        <v>400</v>
      </c>
      <c r="C1567" s="87" t="s">
        <v>7</v>
      </c>
      <c r="D1567" s="87" t="s">
        <v>33</v>
      </c>
      <c r="E1567" s="41">
        <v>4</v>
      </c>
      <c r="F1567" s="87" t="s">
        <v>9</v>
      </c>
      <c r="G1567" s="192" t="s">
        <v>1362</v>
      </c>
      <c r="H1567" s="198" t="s">
        <v>2243</v>
      </c>
      <c r="I1567" s="183" t="str">
        <f t="shared" si="147"/>
        <v>November</v>
      </c>
      <c r="J1567" s="184">
        <f>IF(F1567="USD", E1567, E1567 * IFERROR(VLOOKUP(F1567, EXCHANGE_RATE!A:B, 2, FALSE), "Currency not found"))</f>
        <v>4</v>
      </c>
      <c r="K1567" s="184">
        <f t="shared" si="142"/>
        <v>4</v>
      </c>
      <c r="L1567" s="184">
        <f>IF(C1567="MTS", B1567, B1567 * IFERROR(VLOOKUP(C1567, 'QTY_CONVERSIONS '!A:B, 2, FALSE), "Units not  found"))</f>
        <v>0.4</v>
      </c>
      <c r="M1567" s="185">
        <f t="shared" si="143"/>
        <v>1600</v>
      </c>
      <c r="N1567" s="143" t="str">
        <f>IFERROR(VLOOKUP(D1567, Product_Category!A:B, 2, FALSE), "Uncategorized")</f>
        <v>CMC</v>
      </c>
      <c r="O1567" s="186">
        <f t="shared" si="146"/>
        <v>4000</v>
      </c>
      <c r="P1567" s="185">
        <f t="shared" si="144"/>
        <v>1600</v>
      </c>
      <c r="Q1567" s="143">
        <v>2023</v>
      </c>
      <c r="R1567" s="143" t="str">
        <f>IFERROR(VLOOKUP(G1567,'SOURCE COMPANY'!A:B, 2, FALSE), "")</f>
        <v>Amit Hydeocolloids</v>
      </c>
      <c r="S1567" s="143" t="str">
        <f>IFERROR(VLOOKUP(H1567,'CUSTOMER NAME'!A:B, 2, FALSE), "")</f>
        <v>MERAP GROUP</v>
      </c>
    </row>
    <row r="1568" spans="1:19">
      <c r="A1568" s="88" t="s">
        <v>1080</v>
      </c>
      <c r="B1568" s="22">
        <v>400</v>
      </c>
      <c r="C1568" s="87" t="s">
        <v>7</v>
      </c>
      <c r="D1568" s="88" t="s">
        <v>33</v>
      </c>
      <c r="E1568" s="40">
        <v>4</v>
      </c>
      <c r="F1568" s="87" t="s">
        <v>9</v>
      </c>
      <c r="G1568" s="192" t="s">
        <v>1362</v>
      </c>
      <c r="H1568" s="200" t="s">
        <v>2243</v>
      </c>
      <c r="I1568" s="183" t="str">
        <f t="shared" si="147"/>
        <v>November</v>
      </c>
      <c r="J1568" s="184">
        <f>IF(F1568="USD", E1568, E1568 * IFERROR(VLOOKUP(F1568, EXCHANGE_RATE!A:B, 2, FALSE), "Currency not found"))</f>
        <v>4</v>
      </c>
      <c r="K1568" s="184">
        <f t="shared" si="142"/>
        <v>4</v>
      </c>
      <c r="L1568" s="184">
        <f>IF(C1568="MTS", B1568, B1568 * IFERROR(VLOOKUP(C1568, 'QTY_CONVERSIONS '!A:B, 2, FALSE), "Units not  found"))</f>
        <v>0.4</v>
      </c>
      <c r="M1568" s="185">
        <f t="shared" si="143"/>
        <v>1600</v>
      </c>
      <c r="N1568" s="143" t="str">
        <f>IFERROR(VLOOKUP(D1568, Product_Category!A:B, 2, FALSE), "Uncategorized")</f>
        <v>CMC</v>
      </c>
      <c r="O1568" s="186">
        <f t="shared" si="146"/>
        <v>4000</v>
      </c>
      <c r="P1568" s="185">
        <f t="shared" si="144"/>
        <v>1600</v>
      </c>
      <c r="Q1568" s="143">
        <v>2023</v>
      </c>
      <c r="R1568" s="143" t="str">
        <f>IFERROR(VLOOKUP(G1568,'SOURCE COMPANY'!A:B, 2, FALSE), "")</f>
        <v>Amit Hydeocolloids</v>
      </c>
      <c r="S1568" s="143" t="str">
        <f>IFERROR(VLOOKUP(H1568,'CUSTOMER NAME'!A:B, 2, FALSE), "")</f>
        <v>MERAP GROUP</v>
      </c>
    </row>
    <row r="1569" spans="1:19">
      <c r="A1569" s="85" t="s">
        <v>563</v>
      </c>
      <c r="B1569" s="85">
        <v>2000</v>
      </c>
      <c r="C1569" s="85" t="s">
        <v>7</v>
      </c>
      <c r="D1569" s="85" t="s">
        <v>564</v>
      </c>
      <c r="E1569" s="248">
        <v>10.34</v>
      </c>
      <c r="F1569" s="85" t="s">
        <v>9</v>
      </c>
      <c r="G1569" s="192" t="s">
        <v>59</v>
      </c>
      <c r="H1569" s="199" t="s">
        <v>565</v>
      </c>
      <c r="I1569" s="183" t="str">
        <f t="shared" si="147"/>
        <v>November</v>
      </c>
      <c r="J1569" s="184">
        <f>IF(F1569="USD", E1569, E1569 * IFERROR(VLOOKUP(F1569, EXCHANGE_RATE!A:B, 2, FALSE), "Currency not found"))</f>
        <v>10.34</v>
      </c>
      <c r="K1569" s="184">
        <f t="shared" si="142"/>
        <v>10.34</v>
      </c>
      <c r="L1569" s="184">
        <f>IF(C1569="MTS", B1569, B1569 * IFERROR(VLOOKUP(C1569, 'QTY_CONVERSIONS '!A:B, 2, FALSE), "Units not  found"))</f>
        <v>2</v>
      </c>
      <c r="M1569" s="185">
        <f t="shared" si="143"/>
        <v>20680</v>
      </c>
      <c r="N1569" s="143" t="str">
        <f>IFERROR(VLOOKUP(D1569, Product_Category!A:B, 2, FALSE), "Uncategorized")</f>
        <v>CROSCARMELLOSE SODIUM</v>
      </c>
      <c r="O1569" s="186">
        <f t="shared" si="146"/>
        <v>10340</v>
      </c>
      <c r="P1569" s="185">
        <f t="shared" si="144"/>
        <v>20680</v>
      </c>
      <c r="Q1569" s="143">
        <v>2023</v>
      </c>
      <c r="R1569" s="143" t="str">
        <f>IFERROR(VLOOKUP(G1569,'SOURCE COMPANY'!A:B, 2, FALSE), "")</f>
        <v>JRS PHARMA</v>
      </c>
      <c r="S1569" s="143" t="str">
        <f>IFERROR(VLOOKUP(H1569,'CUSTOMER NAME'!A:B, 2, FALSE), "")</f>
        <v>MERQUIMIA COLOMBIA</v>
      </c>
    </row>
    <row r="1570" spans="1:19">
      <c r="A1570" s="86" t="s">
        <v>563</v>
      </c>
      <c r="B1570" s="86">
        <v>2000</v>
      </c>
      <c r="C1570" s="85" t="s">
        <v>7</v>
      </c>
      <c r="D1570" s="86" t="s">
        <v>555</v>
      </c>
      <c r="E1570" s="249">
        <v>2.96</v>
      </c>
      <c r="F1570" s="85" t="s">
        <v>9</v>
      </c>
      <c r="G1570" s="192" t="s">
        <v>59</v>
      </c>
      <c r="H1570" s="203" t="s">
        <v>565</v>
      </c>
      <c r="I1570" s="183" t="str">
        <f t="shared" si="147"/>
        <v>November</v>
      </c>
      <c r="J1570" s="184">
        <f>IF(F1570="USD", E1570, E1570 * IFERROR(VLOOKUP(F1570, EXCHANGE_RATE!A:B, 2, FALSE), "Currency not found"))</f>
        <v>2.96</v>
      </c>
      <c r="K1570" s="184">
        <f t="shared" si="142"/>
        <v>2.96</v>
      </c>
      <c r="L1570" s="184">
        <f>IF(C1570="MTS", B1570, B1570 * IFERROR(VLOOKUP(C1570, 'QTY_CONVERSIONS '!A:B, 2, FALSE), "Units not  found"))</f>
        <v>2</v>
      </c>
      <c r="M1570" s="185">
        <f t="shared" si="143"/>
        <v>5920</v>
      </c>
      <c r="N1570" s="143" t="str">
        <f>IFERROR(VLOOKUP(D1570, Product_Category!A:B, 2, FALSE), "Uncategorized")</f>
        <v>MCC</v>
      </c>
      <c r="O1570" s="186">
        <f t="shared" si="146"/>
        <v>2960</v>
      </c>
      <c r="P1570" s="185">
        <f t="shared" si="144"/>
        <v>5920</v>
      </c>
      <c r="Q1570" s="143">
        <v>2023</v>
      </c>
      <c r="R1570" s="143" t="str">
        <f>IFERROR(VLOOKUP(G1570,'SOURCE COMPANY'!A:B, 2, FALSE), "")</f>
        <v>JRS PHARMA</v>
      </c>
      <c r="S1570" s="143" t="str">
        <f>IFERROR(VLOOKUP(H1570,'CUSTOMER NAME'!A:B, 2, FALSE), "")</f>
        <v>MERQUIMIA COLOMBIA</v>
      </c>
    </row>
    <row r="1571" spans="1:19">
      <c r="A1571" s="85" t="s">
        <v>563</v>
      </c>
      <c r="B1571" s="85">
        <v>2000</v>
      </c>
      <c r="C1571" s="85" t="s">
        <v>7</v>
      </c>
      <c r="D1571" s="85" t="s">
        <v>555</v>
      </c>
      <c r="E1571" s="248">
        <v>2.96</v>
      </c>
      <c r="F1571" s="85" t="s">
        <v>9</v>
      </c>
      <c r="G1571" s="192" t="s">
        <v>59</v>
      </c>
      <c r="H1571" s="199" t="s">
        <v>565</v>
      </c>
      <c r="I1571" s="183" t="str">
        <f t="shared" si="147"/>
        <v>November</v>
      </c>
      <c r="J1571" s="184">
        <f>IF(F1571="USD", E1571, E1571 * IFERROR(VLOOKUP(F1571, EXCHANGE_RATE!A:B, 2, FALSE), "Currency not found"))</f>
        <v>2.96</v>
      </c>
      <c r="K1571" s="184">
        <f t="shared" si="142"/>
        <v>2.96</v>
      </c>
      <c r="L1571" s="184">
        <f>IF(C1571="MTS", B1571, B1571 * IFERROR(VLOOKUP(C1571, 'QTY_CONVERSIONS '!A:B, 2, FALSE), "Units not  found"))</f>
        <v>2</v>
      </c>
      <c r="M1571" s="185">
        <f t="shared" si="143"/>
        <v>5920</v>
      </c>
      <c r="N1571" s="143" t="str">
        <f>IFERROR(VLOOKUP(D1571, Product_Category!A:B, 2, FALSE), "Uncategorized")</f>
        <v>MCC</v>
      </c>
      <c r="O1571" s="186">
        <f t="shared" si="146"/>
        <v>2960</v>
      </c>
      <c r="P1571" s="185">
        <f t="shared" si="144"/>
        <v>5920</v>
      </c>
      <c r="Q1571" s="143">
        <v>2023</v>
      </c>
      <c r="R1571" s="143" t="str">
        <f>IFERROR(VLOOKUP(G1571,'SOURCE COMPANY'!A:B, 2, FALSE), "")</f>
        <v>JRS PHARMA</v>
      </c>
      <c r="S1571" s="143" t="str">
        <f>IFERROR(VLOOKUP(H1571,'CUSTOMER NAME'!A:B, 2, FALSE), "")</f>
        <v>MERQUIMIA COLOMBIA</v>
      </c>
    </row>
    <row r="1572" spans="1:19">
      <c r="A1572" s="85" t="s">
        <v>563</v>
      </c>
      <c r="B1572" s="85">
        <v>4000</v>
      </c>
      <c r="C1572" s="85" t="s">
        <v>7</v>
      </c>
      <c r="D1572" s="85" t="s">
        <v>555</v>
      </c>
      <c r="E1572" s="248">
        <v>4.13</v>
      </c>
      <c r="F1572" s="85" t="s">
        <v>9</v>
      </c>
      <c r="G1572" s="192" t="s">
        <v>59</v>
      </c>
      <c r="H1572" s="199" t="s">
        <v>565</v>
      </c>
      <c r="I1572" s="183" t="str">
        <f t="shared" si="147"/>
        <v>November</v>
      </c>
      <c r="J1572" s="184">
        <f>IF(F1572="USD", E1572, E1572 * IFERROR(VLOOKUP(F1572, EXCHANGE_RATE!A:B, 2, FALSE), "Currency not found"))</f>
        <v>4.13</v>
      </c>
      <c r="K1572" s="184">
        <f t="shared" si="142"/>
        <v>4.13</v>
      </c>
      <c r="L1572" s="184">
        <f>IF(C1572="MTS", B1572, B1572 * IFERROR(VLOOKUP(C1572, 'QTY_CONVERSIONS '!A:B, 2, FALSE), "Units not  found"))</f>
        <v>4</v>
      </c>
      <c r="M1572" s="185">
        <f t="shared" si="143"/>
        <v>16520</v>
      </c>
      <c r="N1572" s="143" t="str">
        <f>IFERROR(VLOOKUP(D1572, Product_Category!A:B, 2, FALSE), "Uncategorized")</f>
        <v>MCC</v>
      </c>
      <c r="O1572" s="186">
        <f t="shared" si="146"/>
        <v>4130</v>
      </c>
      <c r="P1572" s="185">
        <f t="shared" si="144"/>
        <v>16520</v>
      </c>
      <c r="Q1572" s="143">
        <v>2023</v>
      </c>
      <c r="R1572" s="143" t="str">
        <f>IFERROR(VLOOKUP(G1572,'SOURCE COMPANY'!A:B, 2, FALSE), "")</f>
        <v>JRS PHARMA</v>
      </c>
      <c r="S1572" s="143" t="str">
        <f>IFERROR(VLOOKUP(H1572,'CUSTOMER NAME'!A:B, 2, FALSE), "")</f>
        <v>MERQUIMIA COLOMBIA</v>
      </c>
    </row>
    <row r="1573" spans="1:19">
      <c r="A1573" s="85" t="s">
        <v>841</v>
      </c>
      <c r="B1573" s="85">
        <v>5000</v>
      </c>
      <c r="C1573" s="85" t="s">
        <v>7</v>
      </c>
      <c r="D1573" s="85" t="s">
        <v>555</v>
      </c>
      <c r="E1573" s="248">
        <v>5.0498989999999999</v>
      </c>
      <c r="F1573" s="85" t="s">
        <v>9</v>
      </c>
      <c r="G1573" s="192" t="s">
        <v>59</v>
      </c>
      <c r="H1573" s="199" t="s">
        <v>842</v>
      </c>
      <c r="I1573" s="183" t="str">
        <f t="shared" si="147"/>
        <v>November</v>
      </c>
      <c r="J1573" s="184">
        <f>IF(F1573="USD", E1573, E1573 * IFERROR(VLOOKUP(F1573, EXCHANGE_RATE!A:B, 2, FALSE), "Currency not found"))</f>
        <v>5.0498989999999999</v>
      </c>
      <c r="K1573" s="184">
        <f t="shared" si="142"/>
        <v>5.05</v>
      </c>
      <c r="L1573" s="184">
        <f>IF(C1573="MTS", B1573, B1573 * IFERROR(VLOOKUP(C1573, 'QTY_CONVERSIONS '!A:B, 2, FALSE), "Units not  found"))</f>
        <v>5</v>
      </c>
      <c r="M1573" s="185">
        <f t="shared" si="143"/>
        <v>25250</v>
      </c>
      <c r="N1573" s="143" t="str">
        <f>IFERROR(VLOOKUP(D1573, Product_Category!A:B, 2, FALSE), "Uncategorized")</f>
        <v>MCC</v>
      </c>
      <c r="O1573" s="186">
        <f t="shared" si="146"/>
        <v>5050</v>
      </c>
      <c r="P1573" s="185">
        <f t="shared" si="144"/>
        <v>25250</v>
      </c>
      <c r="Q1573" s="143">
        <v>2023</v>
      </c>
      <c r="R1573" s="143" t="str">
        <f>IFERROR(VLOOKUP(G1573,'SOURCE COMPANY'!A:B, 2, FALSE), "")</f>
        <v>JRS PHARMA</v>
      </c>
      <c r="S1573" s="143" t="str">
        <f>IFERROR(VLOOKUP(H1573,'CUSTOMER NAME'!A:B, 2, FALSE), "")</f>
        <v>MERQUIMIA S A S</v>
      </c>
    </row>
    <row r="1574" spans="1:19">
      <c r="A1574" s="85" t="s">
        <v>841</v>
      </c>
      <c r="B1574" s="85">
        <v>5000</v>
      </c>
      <c r="C1574" s="85" t="s">
        <v>7</v>
      </c>
      <c r="D1574" s="85" t="s">
        <v>555</v>
      </c>
      <c r="E1574" s="248">
        <v>3.9799204000000001</v>
      </c>
      <c r="F1574" s="85" t="s">
        <v>9</v>
      </c>
      <c r="G1574" s="192" t="s">
        <v>59</v>
      </c>
      <c r="H1574" s="199" t="s">
        <v>842</v>
      </c>
      <c r="I1574" s="183" t="str">
        <f t="shared" si="147"/>
        <v>November</v>
      </c>
      <c r="J1574" s="184">
        <f>IF(F1574="USD", E1574, E1574 * IFERROR(VLOOKUP(F1574, EXCHANGE_RATE!A:B, 2, FALSE), "Currency not found"))</f>
        <v>3.9799204000000001</v>
      </c>
      <c r="K1574" s="184">
        <f t="shared" si="142"/>
        <v>3.98</v>
      </c>
      <c r="L1574" s="184">
        <f>IF(C1574="MTS", B1574, B1574 * IFERROR(VLOOKUP(C1574, 'QTY_CONVERSIONS '!A:B, 2, FALSE), "Units not  found"))</f>
        <v>5</v>
      </c>
      <c r="M1574" s="185">
        <f t="shared" si="143"/>
        <v>19900</v>
      </c>
      <c r="N1574" s="143" t="str">
        <f>IFERROR(VLOOKUP(D1574, Product_Category!A:B, 2, FALSE), "Uncategorized")</f>
        <v>MCC</v>
      </c>
      <c r="O1574" s="186">
        <f t="shared" si="146"/>
        <v>3980</v>
      </c>
      <c r="P1574" s="185">
        <f t="shared" si="144"/>
        <v>19900</v>
      </c>
      <c r="Q1574" s="143">
        <v>2023</v>
      </c>
      <c r="R1574" s="143" t="str">
        <f>IFERROR(VLOOKUP(G1574,'SOURCE COMPANY'!A:B, 2, FALSE), "")</f>
        <v>JRS PHARMA</v>
      </c>
      <c r="S1574" s="143" t="str">
        <f>IFERROR(VLOOKUP(H1574,'CUSTOMER NAME'!A:B, 2, FALSE), "")</f>
        <v>MERQUIMIA S A S</v>
      </c>
    </row>
    <row r="1575" spans="1:19">
      <c r="A1575" s="188" t="s">
        <v>2238</v>
      </c>
      <c r="B1575" s="188">
        <v>500</v>
      </c>
      <c r="C1575" s="191" t="s">
        <v>7</v>
      </c>
      <c r="D1575" s="188" t="s">
        <v>3063</v>
      </c>
      <c r="E1575" s="188">
        <v>3.5</v>
      </c>
      <c r="F1575" s="191" t="s">
        <v>9</v>
      </c>
      <c r="G1575" s="192" t="s">
        <v>59</v>
      </c>
      <c r="H1575" s="124" t="s">
        <v>3293</v>
      </c>
      <c r="I1575" s="187" t="s">
        <v>3034</v>
      </c>
      <c r="J1575" s="184">
        <f>IF(F1575="USD", E1575, E1575 * IFERROR(VLOOKUP(F1575, EXCHANGE_RATE!A:B, 2, FALSE), "Currency not found"))</f>
        <v>3.5</v>
      </c>
      <c r="K1575" s="184">
        <f t="shared" si="142"/>
        <v>3.5</v>
      </c>
      <c r="L1575" s="184">
        <f>IF(C1575="MTS", B1575, B1575 * IFERROR(VLOOKUP(C1575, 'QTY_CONVERSIONS '!A:B, 2, FALSE), "Units not  found"))</f>
        <v>0.5</v>
      </c>
      <c r="M1575" s="185">
        <f t="shared" si="143"/>
        <v>1750</v>
      </c>
      <c r="N1575" s="143" t="str">
        <f>IFERROR(VLOOKUP(D1575, Product_Category!A:B, 2, FALSE), "Uncategorized")</f>
        <v>MCC</v>
      </c>
      <c r="O1575" s="186">
        <f t="shared" si="146"/>
        <v>3500</v>
      </c>
      <c r="P1575" s="185">
        <f t="shared" si="144"/>
        <v>1750</v>
      </c>
      <c r="Q1575" s="143">
        <v>2023</v>
      </c>
      <c r="R1575" s="143" t="str">
        <f>IFERROR(VLOOKUP(G1575,'SOURCE COMPANY'!A:B, 2, FALSE), "")</f>
        <v>JRS PHARMA</v>
      </c>
      <c r="S1575" s="143" t="str">
        <f>IFERROR(VLOOKUP(H1575,'CUSTOMER NAME'!A:B, 2, FALSE), "")</f>
        <v>MEYER TERAPEUTICOS</v>
      </c>
    </row>
    <row r="1576" spans="1:19">
      <c r="A1576" s="191" t="s">
        <v>841</v>
      </c>
      <c r="B1576" s="191">
        <v>3500</v>
      </c>
      <c r="C1576" s="191" t="s">
        <v>7</v>
      </c>
      <c r="D1576" s="191" t="s">
        <v>3048</v>
      </c>
      <c r="E1576" s="191">
        <v>6.9</v>
      </c>
      <c r="F1576" s="191" t="s">
        <v>9</v>
      </c>
      <c r="G1576" s="191" t="s">
        <v>509</v>
      </c>
      <c r="H1576" s="121" t="s">
        <v>3417</v>
      </c>
      <c r="I1576" s="187" t="s">
        <v>3389</v>
      </c>
      <c r="J1576" s="184">
        <f>IF(F1576="USD", E1576, E1576 * IFERROR(VLOOKUP(F1576, EXCHANGE_RATE!A:B, 2, FALSE), "Currency not found"))</f>
        <v>6.9</v>
      </c>
      <c r="K1576" s="184">
        <f t="shared" si="142"/>
        <v>6.9</v>
      </c>
      <c r="L1576" s="184">
        <f>IF(C1576="MTS", B1576, B1576 * IFERROR(VLOOKUP(C1576, 'QTY_CONVERSIONS '!A:B, 2, FALSE), "Units not  found"))</f>
        <v>3.5</v>
      </c>
      <c r="M1576" s="185">
        <f t="shared" si="143"/>
        <v>24150</v>
      </c>
      <c r="N1576" s="143" t="str">
        <f>IFERROR(VLOOKUP(D1576, Product_Category!A:B, 2, FALSE), "Uncategorized")</f>
        <v>CROSCARMELLOSE SODIUM</v>
      </c>
      <c r="O1576" s="186">
        <f t="shared" si="146"/>
        <v>6900</v>
      </c>
      <c r="P1576" s="185">
        <f t="shared" si="144"/>
        <v>24150</v>
      </c>
      <c r="Q1576" s="143">
        <v>2023</v>
      </c>
      <c r="R1576" s="143" t="str">
        <f>IFERROR(VLOOKUP(G1576,'SOURCE COMPANY'!A:B, 2, FALSE), "")</f>
        <v>JAI RADHE SALES</v>
      </c>
      <c r="S1576" s="143" t="str">
        <f>IFERROR(VLOOKUP(H1576,'CUSTOMER NAME'!A:B, 2, FALSE), "")</f>
        <v>MFS A S MELECULAS FARMA</v>
      </c>
    </row>
    <row r="1577" spans="1:19">
      <c r="A1577" s="191" t="s">
        <v>752</v>
      </c>
      <c r="B1577" s="191">
        <v>100</v>
      </c>
      <c r="C1577" s="191" t="s">
        <v>7</v>
      </c>
      <c r="D1577" s="191" t="s">
        <v>2063</v>
      </c>
      <c r="E1577" s="191">
        <v>1.99</v>
      </c>
      <c r="F1577" s="191" t="s">
        <v>9</v>
      </c>
      <c r="G1577" s="192" t="s">
        <v>2673</v>
      </c>
      <c r="H1577" s="121" t="s">
        <v>3267</v>
      </c>
      <c r="I1577" s="187" t="s">
        <v>3034</v>
      </c>
      <c r="J1577" s="184">
        <f>IF(F1577="USD", E1577, E1577 * IFERROR(VLOOKUP(F1577, EXCHANGE_RATE!A:B, 2, FALSE), "Currency not found"))</f>
        <v>1.99</v>
      </c>
      <c r="K1577" s="184">
        <f t="shared" si="142"/>
        <v>1.99</v>
      </c>
      <c r="L1577" s="184">
        <f>IF(C1577="MTS", B1577, B1577 * IFERROR(VLOOKUP(C1577, 'QTY_CONVERSIONS '!A:B, 2, FALSE), "Units not  found"))</f>
        <v>0.1</v>
      </c>
      <c r="M1577" s="185">
        <f t="shared" si="143"/>
        <v>199</v>
      </c>
      <c r="N1577" s="143" t="str">
        <f>IFERROR(VLOOKUP(D1577, Product_Category!A:B, 2, FALSE), "Uncategorized")</f>
        <v>MCC</v>
      </c>
      <c r="O1577" s="186">
        <f t="shared" si="146"/>
        <v>1990</v>
      </c>
      <c r="P1577" s="185">
        <f t="shared" si="144"/>
        <v>199</v>
      </c>
      <c r="Q1577" s="143">
        <v>2023</v>
      </c>
      <c r="R1577" s="143" t="str">
        <f>IFERROR(VLOOKUP(G1577,'SOURCE COMPANY'!A:B, 2, FALSE), "")</f>
        <v>RANQ</v>
      </c>
      <c r="S1577" s="143" t="str">
        <f>IFERROR(VLOOKUP(H1577,'CUSTOMER NAME'!A:B, 2, FALSE), "")</f>
        <v>MICRO SYNERGY PHARMA</v>
      </c>
    </row>
    <row r="1578" spans="1:19">
      <c r="A1578" s="87" t="s">
        <v>230</v>
      </c>
      <c r="B1578" s="87">
        <v>20000</v>
      </c>
      <c r="C1578" s="87" t="s">
        <v>7</v>
      </c>
      <c r="D1578" s="87" t="s">
        <v>1097</v>
      </c>
      <c r="E1578" s="248">
        <v>2.63</v>
      </c>
      <c r="F1578" s="87" t="s">
        <v>9</v>
      </c>
      <c r="G1578" s="192" t="s">
        <v>59</v>
      </c>
      <c r="H1578" s="198" t="s">
        <v>1184</v>
      </c>
      <c r="I1578" s="183" t="str">
        <f t="shared" ref="I1578:I1585" si="148">I1577</f>
        <v>September</v>
      </c>
      <c r="J1578" s="184">
        <f>IF(F1578="USD", E1578, E1578 * IFERROR(VLOOKUP(F1578, EXCHANGE_RATE!A:B, 2, FALSE), "Currency not found"))</f>
        <v>2.63</v>
      </c>
      <c r="K1578" s="184">
        <f t="shared" si="142"/>
        <v>2.63</v>
      </c>
      <c r="L1578" s="184">
        <f>IF(C1578="MTS", B1578, B1578 * IFERROR(VLOOKUP(C1578, 'QTY_CONVERSIONS '!A:B, 2, FALSE), "Units not  found"))</f>
        <v>20</v>
      </c>
      <c r="M1578" s="185">
        <f t="shared" si="143"/>
        <v>52600</v>
      </c>
      <c r="N1578" s="143" t="str">
        <f>IFERROR(VLOOKUP(D1578, Product_Category!A:B, 2, FALSE), "Uncategorized")</f>
        <v>MCC</v>
      </c>
      <c r="O1578" s="186">
        <f t="shared" si="146"/>
        <v>2630</v>
      </c>
      <c r="P1578" s="185">
        <f t="shared" si="144"/>
        <v>52600</v>
      </c>
      <c r="Q1578" s="143">
        <v>2023</v>
      </c>
      <c r="R1578" s="143" t="str">
        <f>IFERROR(VLOOKUP(G1578,'SOURCE COMPANY'!A:B, 2, FALSE), "")</f>
        <v>JRS PHARMA</v>
      </c>
      <c r="S1578" s="143" t="str">
        <f>IFERROR(VLOOKUP(H1578,'CUSTOMER NAME'!A:B, 2, FALSE), "")</f>
        <v>MICRO WEISSENBORN</v>
      </c>
    </row>
    <row r="1579" spans="1:19">
      <c r="A1579" s="87" t="s">
        <v>230</v>
      </c>
      <c r="B1579" s="87">
        <v>19200</v>
      </c>
      <c r="C1579" s="87" t="s">
        <v>7</v>
      </c>
      <c r="D1579" s="87" t="s">
        <v>601</v>
      </c>
      <c r="E1579" s="248">
        <v>4.3499999999999996</v>
      </c>
      <c r="F1579" s="87" t="s">
        <v>1718</v>
      </c>
      <c r="G1579" s="192" t="s">
        <v>59</v>
      </c>
      <c r="H1579" s="198" t="s">
        <v>1184</v>
      </c>
      <c r="I1579" s="183" t="str">
        <f t="shared" si="148"/>
        <v>September</v>
      </c>
      <c r="J1579" s="184">
        <f>IF(F1579="USD", E1579, E1579 * IFERROR(VLOOKUP(F1579, EXCHANGE_RATE!A:B, 2, FALSE), "Currency not found"))</f>
        <v>4.6544999999999996</v>
      </c>
      <c r="K1579" s="184">
        <f t="shared" si="142"/>
        <v>4.66</v>
      </c>
      <c r="L1579" s="184">
        <f>IF(C1579="MTS", B1579, B1579 * IFERROR(VLOOKUP(C1579, 'QTY_CONVERSIONS '!A:B, 2, FALSE), "Units not  found"))</f>
        <v>19.2</v>
      </c>
      <c r="M1579" s="185">
        <f t="shared" si="143"/>
        <v>89472</v>
      </c>
      <c r="N1579" s="143" t="str">
        <f>IFERROR(VLOOKUP(D1579, Product_Category!A:B, 2, FALSE), "Uncategorized")</f>
        <v>SSG</v>
      </c>
      <c r="O1579" s="186">
        <f t="shared" si="146"/>
        <v>4660</v>
      </c>
      <c r="P1579" s="185">
        <f t="shared" si="144"/>
        <v>89472</v>
      </c>
      <c r="Q1579" s="143">
        <v>2023</v>
      </c>
      <c r="R1579" s="143" t="str">
        <f>IFERROR(VLOOKUP(G1579,'SOURCE COMPANY'!A:B, 2, FALSE), "")</f>
        <v>JRS PHARMA</v>
      </c>
      <c r="S1579" s="143" t="str">
        <f>IFERROR(VLOOKUP(H1579,'CUSTOMER NAME'!A:B, 2, FALSE), "")</f>
        <v>MICRO WEISSENBORN</v>
      </c>
    </row>
    <row r="1580" spans="1:19">
      <c r="A1580" s="87" t="s">
        <v>230</v>
      </c>
      <c r="B1580" s="21">
        <v>20000</v>
      </c>
      <c r="C1580" s="87" t="s">
        <v>7</v>
      </c>
      <c r="D1580" s="87" t="s">
        <v>1205</v>
      </c>
      <c r="E1580" s="41">
        <v>2.63</v>
      </c>
      <c r="F1580" s="87" t="s">
        <v>9</v>
      </c>
      <c r="G1580" s="192" t="s">
        <v>59</v>
      </c>
      <c r="H1580" s="198" t="s">
        <v>1184</v>
      </c>
      <c r="I1580" s="183" t="str">
        <f t="shared" si="148"/>
        <v>September</v>
      </c>
      <c r="J1580" s="184">
        <f>IF(F1580="USD", E1580, E1580 * IFERROR(VLOOKUP(F1580, EXCHANGE_RATE!A:B, 2, FALSE), "Currency not found"))</f>
        <v>2.63</v>
      </c>
      <c r="K1580" s="184">
        <f t="shared" si="142"/>
        <v>2.63</v>
      </c>
      <c r="L1580" s="184">
        <f>IF(C1580="MTS", B1580, B1580 * IFERROR(VLOOKUP(C1580, 'QTY_CONVERSIONS '!A:B, 2, FALSE), "Units not  found"))</f>
        <v>20</v>
      </c>
      <c r="M1580" s="185">
        <f t="shared" si="143"/>
        <v>52600</v>
      </c>
      <c r="N1580" s="143" t="str">
        <f>IFERROR(VLOOKUP(D1580, Product_Category!A:B, 2, FALSE), "Uncategorized")</f>
        <v>MCC</v>
      </c>
      <c r="O1580" s="186">
        <f t="shared" si="146"/>
        <v>2630</v>
      </c>
      <c r="P1580" s="185">
        <f t="shared" si="144"/>
        <v>52600</v>
      </c>
      <c r="Q1580" s="143">
        <v>2023</v>
      </c>
      <c r="R1580" s="143" t="str">
        <f>IFERROR(VLOOKUP(G1580,'SOURCE COMPANY'!A:B, 2, FALSE), "")</f>
        <v>JRS PHARMA</v>
      </c>
      <c r="S1580" s="143" t="str">
        <f>IFERROR(VLOOKUP(H1580,'CUSTOMER NAME'!A:B, 2, FALSE), "")</f>
        <v>MICRO WEISSENBORN</v>
      </c>
    </row>
    <row r="1581" spans="1:19">
      <c r="A1581" s="87" t="s">
        <v>461</v>
      </c>
      <c r="B1581" s="87">
        <v>19200</v>
      </c>
      <c r="C1581" s="87" t="s">
        <v>7</v>
      </c>
      <c r="D1581" s="87" t="s">
        <v>1438</v>
      </c>
      <c r="E1581" s="42">
        <v>4.3499999999999996</v>
      </c>
      <c r="F1581" s="87" t="s">
        <v>1718</v>
      </c>
      <c r="G1581" s="192" t="s">
        <v>59</v>
      </c>
      <c r="H1581" s="198" t="s">
        <v>1483</v>
      </c>
      <c r="I1581" s="183" t="str">
        <f t="shared" si="148"/>
        <v>September</v>
      </c>
      <c r="J1581" s="184">
        <f>IF(F1581="USD", E1581, E1581 * IFERROR(VLOOKUP(F1581, EXCHANGE_RATE!A:B, 2, FALSE), "Currency not found"))</f>
        <v>4.6544999999999996</v>
      </c>
      <c r="K1581" s="184">
        <f t="shared" si="142"/>
        <v>4.66</v>
      </c>
      <c r="L1581" s="184">
        <f>IF(C1581="MTS", B1581, B1581 * IFERROR(VLOOKUP(C1581, 'QTY_CONVERSIONS '!A:B, 2, FALSE), "Units not  found"))</f>
        <v>19.2</v>
      </c>
      <c r="M1581" s="185">
        <f t="shared" si="143"/>
        <v>89472</v>
      </c>
      <c r="N1581" s="143" t="str">
        <f>IFERROR(VLOOKUP(D1581, Product_Category!A:B, 2, FALSE), "Uncategorized")</f>
        <v>SSG</v>
      </c>
      <c r="O1581" s="186">
        <f t="shared" si="146"/>
        <v>4660</v>
      </c>
      <c r="P1581" s="185">
        <f t="shared" si="144"/>
        <v>89472</v>
      </c>
      <c r="Q1581" s="143">
        <v>2023</v>
      </c>
      <c r="R1581" s="143" t="str">
        <f>IFERROR(VLOOKUP(G1581,'SOURCE COMPANY'!A:B, 2, FALSE), "")</f>
        <v>JRS PHARMA</v>
      </c>
      <c r="S1581" s="143" t="str">
        <f>IFERROR(VLOOKUP(H1581,'CUSTOMER NAME'!A:B, 2, FALSE), "")</f>
        <v xml:space="preserve">MICRO WEISSENBORN </v>
      </c>
    </row>
    <row r="1582" spans="1:19">
      <c r="A1582" s="88" t="s">
        <v>230</v>
      </c>
      <c r="B1582" s="22">
        <v>20000</v>
      </c>
      <c r="C1582" s="87" t="s">
        <v>7</v>
      </c>
      <c r="D1582" s="88" t="s">
        <v>555</v>
      </c>
      <c r="E1582" s="40">
        <v>2.63</v>
      </c>
      <c r="F1582" s="87" t="s">
        <v>9</v>
      </c>
      <c r="G1582" s="192" t="s">
        <v>59</v>
      </c>
      <c r="H1582" s="200" t="s">
        <v>2128</v>
      </c>
      <c r="I1582" s="183" t="str">
        <f t="shared" si="148"/>
        <v>September</v>
      </c>
      <c r="J1582" s="184">
        <f>IF(F1582="USD", E1582, E1582 * IFERROR(VLOOKUP(F1582, EXCHANGE_RATE!A:B, 2, FALSE), "Currency not found"))</f>
        <v>2.63</v>
      </c>
      <c r="K1582" s="184">
        <f t="shared" si="142"/>
        <v>2.63</v>
      </c>
      <c r="L1582" s="184">
        <f>IF(C1582="MTS", B1582, B1582 * IFERROR(VLOOKUP(C1582, 'QTY_CONVERSIONS '!A:B, 2, FALSE), "Units not  found"))</f>
        <v>20</v>
      </c>
      <c r="M1582" s="185">
        <f t="shared" si="143"/>
        <v>52600</v>
      </c>
      <c r="N1582" s="143" t="str">
        <f>IFERROR(VLOOKUP(D1582, Product_Category!A:B, 2, FALSE), "Uncategorized")</f>
        <v>MCC</v>
      </c>
      <c r="O1582" s="186">
        <f t="shared" si="146"/>
        <v>2630</v>
      </c>
      <c r="P1582" s="185">
        <f t="shared" si="144"/>
        <v>52600</v>
      </c>
      <c r="Q1582" s="143">
        <v>2023</v>
      </c>
      <c r="R1582" s="143" t="str">
        <f>IFERROR(VLOOKUP(G1582,'SOURCE COMPANY'!A:B, 2, FALSE), "")</f>
        <v>JRS PHARMA</v>
      </c>
      <c r="S1582" s="143" t="str">
        <f>IFERROR(VLOOKUP(H1582,'CUSTOMER NAME'!A:B, 2, FALSE), "")</f>
        <v>MICROCELL WEISSENBORN</v>
      </c>
    </row>
    <row r="1583" spans="1:19">
      <c r="A1583" s="85" t="s">
        <v>897</v>
      </c>
      <c r="B1583" s="85">
        <v>50</v>
      </c>
      <c r="C1583" s="85" t="s">
        <v>7</v>
      </c>
      <c r="D1583" s="85" t="s">
        <v>898</v>
      </c>
      <c r="E1583" s="248">
        <v>38.5592288</v>
      </c>
      <c r="F1583" s="85" t="s">
        <v>9</v>
      </c>
      <c r="G1583" s="192" t="s">
        <v>4225</v>
      </c>
      <c r="H1583" s="134" t="s">
        <v>3125</v>
      </c>
      <c r="I1583" s="183" t="str">
        <f t="shared" si="148"/>
        <v>September</v>
      </c>
      <c r="J1583" s="184">
        <f>IF(F1583="USD", E1583, E1583 * IFERROR(VLOOKUP(F1583, EXCHANGE_RATE!A:B, 2, FALSE), "Currency not found"))</f>
        <v>38.5592288</v>
      </c>
      <c r="K1583" s="184">
        <f t="shared" si="142"/>
        <v>38.559999999999995</v>
      </c>
      <c r="L1583" s="184">
        <f>IF(C1583="MTS", B1583, B1583 * IFERROR(VLOOKUP(C1583, 'QTY_CONVERSIONS '!A:B, 2, FALSE), "Units not  found"))</f>
        <v>0.05</v>
      </c>
      <c r="M1583" s="185">
        <f t="shared" si="143"/>
        <v>1927.9999999999998</v>
      </c>
      <c r="N1583" s="143" t="str">
        <f>IFERROR(VLOOKUP(D1583, Product_Category!A:B, 2, FALSE), "Uncategorized")</f>
        <v>CROSCARMELLOSE SODIUM</v>
      </c>
      <c r="O1583" s="186">
        <f t="shared" si="146"/>
        <v>38559.999999999993</v>
      </c>
      <c r="P1583" s="185">
        <f t="shared" si="144"/>
        <v>1927.9999999999998</v>
      </c>
      <c r="Q1583" s="143">
        <v>2023</v>
      </c>
      <c r="R1583" s="143" t="str">
        <f>IFERROR(VLOOKUP(G1583,'SOURCE COMPANY'!A:B, 2, FALSE), "")</f>
        <v>Ajanta Pharma</v>
      </c>
      <c r="S1583" s="143" t="str">
        <f>IFERROR(VLOOKUP(H1583,'CUSTOMER NAME'!A:B, 2, FALSE), "")</f>
        <v>Awamedica</v>
      </c>
    </row>
    <row r="1584" spans="1:19">
      <c r="A1584" s="85" t="s">
        <v>897</v>
      </c>
      <c r="B1584" s="85">
        <v>250</v>
      </c>
      <c r="C1584" s="85" t="s">
        <v>7</v>
      </c>
      <c r="D1584" s="85" t="s">
        <v>901</v>
      </c>
      <c r="E1584" s="248">
        <v>14.629707399999999</v>
      </c>
      <c r="F1584" s="85" t="s">
        <v>9</v>
      </c>
      <c r="G1584" s="192" t="s">
        <v>4225</v>
      </c>
      <c r="H1584" s="134" t="s">
        <v>3125</v>
      </c>
      <c r="I1584" s="183" t="str">
        <f t="shared" si="148"/>
        <v>September</v>
      </c>
      <c r="J1584" s="184">
        <f>IF(F1584="USD", E1584, E1584 * IFERROR(VLOOKUP(F1584, EXCHANGE_RATE!A:B, 2, FALSE), "Currency not found"))</f>
        <v>14.629707399999999</v>
      </c>
      <c r="K1584" s="184">
        <f t="shared" si="142"/>
        <v>14.629999999999999</v>
      </c>
      <c r="L1584" s="184">
        <f>IF(C1584="MTS", B1584, B1584 * IFERROR(VLOOKUP(C1584, 'QTY_CONVERSIONS '!A:B, 2, FALSE), "Units not  found"))</f>
        <v>0.25</v>
      </c>
      <c r="M1584" s="185">
        <f t="shared" si="143"/>
        <v>3657.4999999999995</v>
      </c>
      <c r="N1584" s="143" t="str">
        <f>IFERROR(VLOOKUP(D1584, Product_Category!A:B, 2, FALSE), "Uncategorized")</f>
        <v>MCC</v>
      </c>
      <c r="O1584" s="186">
        <f t="shared" si="146"/>
        <v>14629.999999999998</v>
      </c>
      <c r="P1584" s="185">
        <f t="shared" si="144"/>
        <v>3657.4999999999995</v>
      </c>
      <c r="Q1584" s="143">
        <v>2023</v>
      </c>
      <c r="R1584" s="143" t="str">
        <f>IFERROR(VLOOKUP(G1584,'SOURCE COMPANY'!A:B, 2, FALSE), "")</f>
        <v>Ajanta Pharma</v>
      </c>
      <c r="S1584" s="143" t="str">
        <f>IFERROR(VLOOKUP(H1584,'CUSTOMER NAME'!A:B, 2, FALSE), "")</f>
        <v>Awamedica</v>
      </c>
    </row>
    <row r="1585" spans="1:19">
      <c r="A1585" s="85" t="s">
        <v>897</v>
      </c>
      <c r="B1585" s="85">
        <v>200</v>
      </c>
      <c r="C1585" s="85" t="s">
        <v>7</v>
      </c>
      <c r="D1585" s="85" t="s">
        <v>901</v>
      </c>
      <c r="E1585" s="248">
        <v>9.4698106000000006</v>
      </c>
      <c r="F1585" s="85" t="s">
        <v>9</v>
      </c>
      <c r="G1585" s="192" t="s">
        <v>4225</v>
      </c>
      <c r="H1585" s="134" t="s">
        <v>3125</v>
      </c>
      <c r="I1585" s="183" t="str">
        <f t="shared" si="148"/>
        <v>September</v>
      </c>
      <c r="J1585" s="184">
        <f>IF(F1585="USD", E1585, E1585 * IFERROR(VLOOKUP(F1585, EXCHANGE_RATE!A:B, 2, FALSE), "Currency not found"))</f>
        <v>9.4698106000000006</v>
      </c>
      <c r="K1585" s="184">
        <f t="shared" si="142"/>
        <v>9.4700000000000006</v>
      </c>
      <c r="L1585" s="184">
        <f>IF(C1585="MTS", B1585, B1585 * IFERROR(VLOOKUP(C1585, 'QTY_CONVERSIONS '!A:B, 2, FALSE), "Units not  found"))</f>
        <v>0.2</v>
      </c>
      <c r="M1585" s="185">
        <f t="shared" si="143"/>
        <v>1894.0000000000002</v>
      </c>
      <c r="N1585" s="143" t="str">
        <f>IFERROR(VLOOKUP(D1585, Product_Category!A:B, 2, FALSE), "Uncategorized")</f>
        <v>MCC</v>
      </c>
      <c r="O1585" s="186">
        <f t="shared" si="146"/>
        <v>9470</v>
      </c>
      <c r="P1585" s="185">
        <f t="shared" si="144"/>
        <v>1894</v>
      </c>
      <c r="Q1585" s="143">
        <v>2023</v>
      </c>
      <c r="R1585" s="143" t="str">
        <f>IFERROR(VLOOKUP(G1585,'SOURCE COMPANY'!A:B, 2, FALSE), "")</f>
        <v>Ajanta Pharma</v>
      </c>
      <c r="S1585" s="143" t="str">
        <f>IFERROR(VLOOKUP(H1585,'CUSTOMER NAME'!A:B, 2, FALSE), "")</f>
        <v>Awamedica</v>
      </c>
    </row>
    <row r="1586" spans="1:19">
      <c r="A1586" s="87" t="s">
        <v>1220</v>
      </c>
      <c r="B1586" s="87">
        <v>500</v>
      </c>
      <c r="C1586" s="87" t="s">
        <v>7</v>
      </c>
      <c r="D1586" s="87" t="s">
        <v>1221</v>
      </c>
      <c r="E1586" s="248">
        <v>5.75</v>
      </c>
      <c r="F1586" s="87" t="s">
        <v>9</v>
      </c>
      <c r="G1586" s="87" t="s">
        <v>509</v>
      </c>
      <c r="H1586" s="198" t="s">
        <v>510</v>
      </c>
      <c r="I1586" s="183" t="s">
        <v>2560</v>
      </c>
      <c r="J1586" s="184">
        <f>IF(F1586="USD", E1586, E1586 * IFERROR(VLOOKUP(F1586, EXCHANGE_RATE!A:B, 2, FALSE), "Currency not found"))</f>
        <v>5.75</v>
      </c>
      <c r="K1586" s="184">
        <f t="shared" si="142"/>
        <v>5.75</v>
      </c>
      <c r="L1586" s="184">
        <f>IF(C1586="MTS", B1586, B1586 * IFERROR(VLOOKUP(C1586, 'QTY_CONVERSIONS '!A:B, 2, FALSE), "Units not  found"))</f>
        <v>0.5</v>
      </c>
      <c r="M1586" s="185">
        <f t="shared" si="143"/>
        <v>2875</v>
      </c>
      <c r="N1586" s="143" t="str">
        <f>IFERROR(VLOOKUP(D1586, Product_Category!A:B, 2, FALSE), "Uncategorized")</f>
        <v>MCC</v>
      </c>
      <c r="O1586" s="186">
        <f t="shared" si="146"/>
        <v>5750</v>
      </c>
      <c r="P1586" s="185">
        <f t="shared" si="144"/>
        <v>2875</v>
      </c>
      <c r="Q1586" s="143">
        <v>2023</v>
      </c>
      <c r="R1586" s="143" t="str">
        <f>IFERROR(VLOOKUP(G1586,'SOURCE COMPANY'!A:B, 2, FALSE), "")</f>
        <v>JAI RADHE SALES</v>
      </c>
      <c r="S1586" s="143" t="str">
        <f>IFERROR(VLOOKUP(H1586,'CUSTOMER NAME'!A:B, 2, FALSE), "")</f>
        <v>TO THE ORDER</v>
      </c>
    </row>
    <row r="1587" spans="1:19">
      <c r="A1587" s="87" t="s">
        <v>1220</v>
      </c>
      <c r="B1587" s="21">
        <v>525</v>
      </c>
      <c r="C1587" s="87" t="s">
        <v>7</v>
      </c>
      <c r="D1587" s="87" t="s">
        <v>1221</v>
      </c>
      <c r="E1587" s="41">
        <v>5.75</v>
      </c>
      <c r="F1587" s="87" t="s">
        <v>9</v>
      </c>
      <c r="G1587" s="87" t="s">
        <v>509</v>
      </c>
      <c r="H1587" s="198" t="s">
        <v>510</v>
      </c>
      <c r="I1587" s="183" t="str">
        <f>I1586</f>
        <v>Jan</v>
      </c>
      <c r="J1587" s="184">
        <f>IF(F1587="USD", E1587, E1587 * IFERROR(VLOOKUP(F1587, EXCHANGE_RATE!A:B, 2, FALSE), "Currency not found"))</f>
        <v>5.75</v>
      </c>
      <c r="K1587" s="184">
        <f t="shared" si="142"/>
        <v>5.75</v>
      </c>
      <c r="L1587" s="184">
        <f>IF(C1587="MTS", B1587, B1587 * IFERROR(VLOOKUP(C1587, 'QTY_CONVERSIONS '!A:B, 2, FALSE), "Units not  found"))</f>
        <v>0.52500000000000002</v>
      </c>
      <c r="M1587" s="185">
        <f t="shared" si="143"/>
        <v>3018.75</v>
      </c>
      <c r="N1587" s="143" t="str">
        <f>IFERROR(VLOOKUP(D1587, Product_Category!A:B, 2, FALSE), "Uncategorized")</f>
        <v>MCC</v>
      </c>
      <c r="O1587" s="186">
        <f t="shared" si="146"/>
        <v>5750</v>
      </c>
      <c r="P1587" s="185">
        <f t="shared" si="144"/>
        <v>3018.75</v>
      </c>
      <c r="Q1587" s="143">
        <v>2023</v>
      </c>
      <c r="R1587" s="143" t="str">
        <f>IFERROR(VLOOKUP(G1587,'SOURCE COMPANY'!A:B, 2, FALSE), "")</f>
        <v>JAI RADHE SALES</v>
      </c>
      <c r="S1587" s="143" t="str">
        <f>IFERROR(VLOOKUP(H1587,'CUSTOMER NAME'!A:B, 2, FALSE), "")</f>
        <v>TO THE ORDER</v>
      </c>
    </row>
    <row r="1588" spans="1:19">
      <c r="A1588" s="191" t="s">
        <v>752</v>
      </c>
      <c r="B1588" s="191">
        <v>25</v>
      </c>
      <c r="C1588" s="191" t="s">
        <v>7</v>
      </c>
      <c r="D1588" s="191" t="s">
        <v>3543</v>
      </c>
      <c r="E1588" s="191">
        <v>26</v>
      </c>
      <c r="F1588" s="191" t="s">
        <v>9</v>
      </c>
      <c r="G1588" s="87" t="s">
        <v>530</v>
      </c>
      <c r="H1588" s="121" t="s">
        <v>757</v>
      </c>
      <c r="I1588" s="187" t="s">
        <v>3389</v>
      </c>
      <c r="J1588" s="184">
        <f>IF(F1588="USD", E1588, E1588 * IFERROR(VLOOKUP(F1588, EXCHANGE_RATE!A:B, 2, FALSE), "Currency not found"))</f>
        <v>26</v>
      </c>
      <c r="K1588" s="184">
        <f t="shared" si="142"/>
        <v>26</v>
      </c>
      <c r="L1588" s="184">
        <f>IF(C1588="MTS", B1588, B1588 * IFERROR(VLOOKUP(C1588, 'QTY_CONVERSIONS '!A:B, 2, FALSE), "Units not  found"))</f>
        <v>2.5000000000000001E-2</v>
      </c>
      <c r="M1588" s="185">
        <f t="shared" si="143"/>
        <v>650</v>
      </c>
      <c r="N1588" s="143" t="str">
        <f>IFERROR(VLOOKUP(D1588, Product_Category!A:B, 2, FALSE), "Uncategorized")</f>
        <v>MAGNESIUM STEARATE</v>
      </c>
      <c r="O1588" s="186">
        <f t="shared" si="146"/>
        <v>26000</v>
      </c>
      <c r="P1588" s="185">
        <f t="shared" si="144"/>
        <v>650</v>
      </c>
      <c r="Q1588" s="143">
        <v>2023</v>
      </c>
      <c r="R1588" s="143" t="str">
        <f>IFERROR(VLOOKUP(G1588,'SOURCE COMPANY'!A:B, 2, FALSE), "")</f>
        <v>NITIKA PHARMA</v>
      </c>
      <c r="S1588" s="143" t="str">
        <f>IFERROR(VLOOKUP(H1588,'CUSTOMER NAME'!A:B, 2, FALSE), "")</f>
        <v>MICROSYNERGY PHARMA</v>
      </c>
    </row>
    <row r="1589" spans="1:19">
      <c r="A1589" s="87" t="s">
        <v>752</v>
      </c>
      <c r="B1589" s="87">
        <v>300</v>
      </c>
      <c r="C1589" s="87" t="s">
        <v>7</v>
      </c>
      <c r="D1589" s="87" t="s">
        <v>1395</v>
      </c>
      <c r="E1589" s="248">
        <v>10.3</v>
      </c>
      <c r="F1589" s="87" t="s">
        <v>9</v>
      </c>
      <c r="G1589" s="192" t="s">
        <v>2998</v>
      </c>
      <c r="H1589" s="198" t="s">
        <v>757</v>
      </c>
      <c r="I1589" s="183" t="str">
        <f>I1588</f>
        <v>October</v>
      </c>
      <c r="J1589" s="184">
        <f>IF(F1589="USD", E1589, E1589 * IFERROR(VLOOKUP(F1589, EXCHANGE_RATE!A:B, 2, FALSE), "Currency not found"))</f>
        <v>10.3</v>
      </c>
      <c r="K1589" s="184">
        <f t="shared" si="142"/>
        <v>10.3</v>
      </c>
      <c r="L1589" s="184">
        <f>IF(C1589="MTS", B1589, B1589 * IFERROR(VLOOKUP(C1589, 'QTY_CONVERSIONS '!A:B, 2, FALSE), "Units not  found"))</f>
        <v>0.3</v>
      </c>
      <c r="M1589" s="185">
        <f t="shared" si="143"/>
        <v>3090</v>
      </c>
      <c r="N1589" s="143" t="str">
        <f>IFERROR(VLOOKUP(D1589, Product_Category!A:B, 2, FALSE), "Uncategorized")</f>
        <v>MCC</v>
      </c>
      <c r="O1589" s="186">
        <f t="shared" si="146"/>
        <v>10300</v>
      </c>
      <c r="P1589" s="185">
        <f t="shared" si="144"/>
        <v>3090</v>
      </c>
      <c r="Q1589" s="143">
        <v>2023</v>
      </c>
      <c r="R1589" s="143" t="str">
        <f>IFERROR(VLOOKUP(G1589,'SOURCE COMPANY'!A:B, 2, FALSE), "")</f>
        <v>SIGNET</v>
      </c>
      <c r="S1589" s="143" t="str">
        <f>IFERROR(VLOOKUP(H1589,'CUSTOMER NAME'!A:B, 2, FALSE), "")</f>
        <v>MICROSYNERGY PHARMA</v>
      </c>
    </row>
    <row r="1590" spans="1:19">
      <c r="A1590" s="85" t="s">
        <v>904</v>
      </c>
      <c r="B1590" s="85">
        <v>400</v>
      </c>
      <c r="C1590" s="85" t="s">
        <v>7</v>
      </c>
      <c r="D1590" s="85" t="s">
        <v>564</v>
      </c>
      <c r="E1590" s="248">
        <v>14.299714</v>
      </c>
      <c r="F1590" s="85" t="s">
        <v>9</v>
      </c>
      <c r="G1590" s="192" t="s">
        <v>3811</v>
      </c>
      <c r="H1590" s="199" t="s">
        <v>905</v>
      </c>
      <c r="I1590" s="183" t="str">
        <f>I1589</f>
        <v>October</v>
      </c>
      <c r="J1590" s="184">
        <f>IF(F1590="USD", E1590, E1590 * IFERROR(VLOOKUP(F1590, EXCHANGE_RATE!A:B, 2, FALSE), "Currency not found"))</f>
        <v>14.299714</v>
      </c>
      <c r="K1590" s="184">
        <f t="shared" si="142"/>
        <v>14.299999999999999</v>
      </c>
      <c r="L1590" s="184">
        <f>IF(C1590="MTS", B1590, B1590 * IFERROR(VLOOKUP(C1590, 'QTY_CONVERSIONS '!A:B, 2, FALSE), "Units not  found"))</f>
        <v>0.4</v>
      </c>
      <c r="M1590" s="185">
        <f t="shared" si="143"/>
        <v>5720</v>
      </c>
      <c r="N1590" s="143" t="str">
        <f>IFERROR(VLOOKUP(D1590, Product_Category!A:B, 2, FALSE), "Uncategorized")</f>
        <v>CROSCARMELLOSE SODIUM</v>
      </c>
      <c r="O1590" s="186">
        <f t="shared" si="146"/>
        <v>14299.999999999998</v>
      </c>
      <c r="P1590" s="185">
        <f t="shared" si="144"/>
        <v>5720</v>
      </c>
      <c r="Q1590" s="143">
        <v>2023</v>
      </c>
      <c r="R1590" s="143" t="str">
        <f>IFERROR(VLOOKUP(G1590,'SOURCE COMPANY'!A:B, 2, FALSE), "")</f>
        <v>Alcon Bio sciences</v>
      </c>
      <c r="S1590" s="143" t="str">
        <f>IFERROR(VLOOKUP(H1590,'CUSTOMER NAME'!A:B, 2, FALSE), "")</f>
        <v>MIDDLE EAST PHARMA</v>
      </c>
    </row>
    <row r="1591" spans="1:19">
      <c r="A1591" s="192" t="s">
        <v>752</v>
      </c>
      <c r="B1591" s="192">
        <v>20000</v>
      </c>
      <c r="C1591" s="192" t="s">
        <v>7</v>
      </c>
      <c r="D1591" s="192" t="s">
        <v>2905</v>
      </c>
      <c r="E1591" s="192">
        <v>2.0499999999999998</v>
      </c>
      <c r="F1591" s="192" t="s">
        <v>1718</v>
      </c>
      <c r="G1591" s="192" t="s">
        <v>2679</v>
      </c>
      <c r="H1591" s="134" t="s">
        <v>2906</v>
      </c>
      <c r="I1591" s="187" t="s">
        <v>2670</v>
      </c>
      <c r="J1591" s="184">
        <f>IF(F1591="USD", E1591, E1591 * IFERROR(VLOOKUP(F1591, EXCHANGE_RATE!A:B, 2, FALSE), "Currency not found"))</f>
        <v>2.1934999999999998</v>
      </c>
      <c r="K1591" s="184">
        <f t="shared" si="142"/>
        <v>2.1999999999999997</v>
      </c>
      <c r="L1591" s="184">
        <f>IF(C1591="MTS", B1591, B1591 * IFERROR(VLOOKUP(C1591, 'QTY_CONVERSIONS '!A:B, 2, FALSE), "Units not  found"))</f>
        <v>20</v>
      </c>
      <c r="M1591" s="185">
        <f t="shared" si="143"/>
        <v>43999.999999999993</v>
      </c>
      <c r="N1591" s="143" t="str">
        <f>IFERROR(VLOOKUP(D1591, Product_Category!A:B, 2, FALSE), "Uncategorized")</f>
        <v>MCC</v>
      </c>
      <c r="O1591" s="186">
        <f t="shared" si="146"/>
        <v>2199.9999999999995</v>
      </c>
      <c r="P1591" s="185">
        <f t="shared" si="144"/>
        <v>43999.999999999993</v>
      </c>
      <c r="Q1591" s="143">
        <v>2023</v>
      </c>
      <c r="R1591" s="143" t="str">
        <f>IFERROR(VLOOKUP(G1591,'SOURCE COMPANY'!A:B, 2, FALSE), "")</f>
        <v>Sigachi Industries limited</v>
      </c>
      <c r="S1591" s="143" t="str">
        <f>IFERROR(VLOOKUP(H1591,'CUSTOMER NAME'!A:B, 2, FALSE), "")</f>
        <v>MIRAY KIMYA</v>
      </c>
    </row>
    <row r="1592" spans="1:19">
      <c r="A1592" s="87" t="s">
        <v>269</v>
      </c>
      <c r="B1592" s="21">
        <v>350</v>
      </c>
      <c r="C1592" s="87" t="s">
        <v>7</v>
      </c>
      <c r="D1592" s="87" t="s">
        <v>2142</v>
      </c>
      <c r="E1592" s="41">
        <v>82</v>
      </c>
      <c r="F1592" s="87" t="s">
        <v>9</v>
      </c>
      <c r="G1592" s="87" t="s">
        <v>2143</v>
      </c>
      <c r="H1592" s="198" t="s">
        <v>2144</v>
      </c>
      <c r="I1592" s="183" t="str">
        <f>I1591</f>
        <v>August</v>
      </c>
      <c r="J1592" s="184">
        <f>IF(F1592="USD", E1592, E1592 * IFERROR(VLOOKUP(F1592, EXCHANGE_RATE!A:B, 2, FALSE), "Currency not found"))</f>
        <v>82</v>
      </c>
      <c r="K1592" s="184">
        <f t="shared" si="142"/>
        <v>82</v>
      </c>
      <c r="L1592" s="184">
        <f>IF(C1592="MTS", B1592, B1592 * IFERROR(VLOOKUP(C1592, 'QTY_CONVERSIONS '!A:B, 2, FALSE), "Units not  found"))</f>
        <v>0.35000000000000003</v>
      </c>
      <c r="M1592" s="185">
        <f t="shared" si="143"/>
        <v>28700</v>
      </c>
      <c r="N1592" s="143" t="str">
        <f>IFERROR(VLOOKUP(D1592, Product_Category!A:B, 2, FALSE), "Uncategorized")</f>
        <v>MAGNESIUM STEARATE</v>
      </c>
      <c r="O1592" s="186">
        <f t="shared" si="146"/>
        <v>82000</v>
      </c>
      <c r="P1592" s="185">
        <f t="shared" si="144"/>
        <v>28700.000000000004</v>
      </c>
      <c r="Q1592" s="143">
        <v>2023</v>
      </c>
      <c r="R1592" s="143" t="str">
        <f>IFERROR(VLOOKUP(G1592,'SOURCE COMPANY'!A:B, 2, FALSE), "")</f>
        <v>CORVINE CHEM</v>
      </c>
      <c r="S1592" s="143" t="str">
        <f>IFERROR(VLOOKUP(H1592,'CUSTOMER NAME'!A:B, 2, FALSE), "")</f>
        <v>MITSUYA BOEKI</v>
      </c>
    </row>
    <row r="1593" spans="1:19">
      <c r="A1593" s="87" t="s">
        <v>1080</v>
      </c>
      <c r="B1593" s="87">
        <v>26400</v>
      </c>
      <c r="C1593" s="87" t="s">
        <v>7</v>
      </c>
      <c r="D1593" s="87" t="s">
        <v>19</v>
      </c>
      <c r="E1593" s="248">
        <v>1.2509999999999999</v>
      </c>
      <c r="F1593" s="87" t="s">
        <v>9</v>
      </c>
      <c r="G1593" s="192" t="s">
        <v>2783</v>
      </c>
      <c r="H1593" s="198" t="s">
        <v>789</v>
      </c>
      <c r="I1593" s="183" t="str">
        <f>I1592</f>
        <v>August</v>
      </c>
      <c r="J1593" s="184">
        <f>IF(F1593="USD", E1593, E1593 * IFERROR(VLOOKUP(F1593, EXCHANGE_RATE!A:B, 2, FALSE), "Currency not found"))</f>
        <v>1.2509999999999999</v>
      </c>
      <c r="K1593" s="184">
        <f t="shared" si="142"/>
        <v>1.26</v>
      </c>
      <c r="L1593" s="184">
        <f>IF(C1593="MTS", B1593, B1593 * IFERROR(VLOOKUP(C1593, 'QTY_CONVERSIONS '!A:B, 2, FALSE), "Units not  found"))</f>
        <v>26.400000000000002</v>
      </c>
      <c r="M1593" s="185">
        <f t="shared" si="143"/>
        <v>33264</v>
      </c>
      <c r="N1593" s="143" t="str">
        <f>IFERROR(VLOOKUP(D1593, Product_Category!A:B, 2, FALSE), "Uncategorized")</f>
        <v>CMC</v>
      </c>
      <c r="O1593" s="186">
        <f t="shared" si="146"/>
        <v>1260</v>
      </c>
      <c r="P1593" s="185">
        <f t="shared" si="144"/>
        <v>33264</v>
      </c>
      <c r="Q1593" s="143">
        <v>2023</v>
      </c>
      <c r="R1593" s="143" t="str">
        <f>IFERROR(VLOOKUP(G1593,'SOURCE COMPANY'!A:B, 2, FALSE), "")</f>
        <v>Dhariyal Polymers</v>
      </c>
      <c r="S1593" s="143" t="str">
        <f>IFERROR(VLOOKUP(H1593,'CUSTOMER NAME'!A:B, 2, FALSE), "")</f>
        <v>MKVN CHEM</v>
      </c>
    </row>
    <row r="1594" spans="1:19">
      <c r="A1594" s="87" t="s">
        <v>1080</v>
      </c>
      <c r="B1594" s="189">
        <v>26400</v>
      </c>
      <c r="C1594" s="87" t="s">
        <v>7</v>
      </c>
      <c r="D1594" s="87" t="s">
        <v>19</v>
      </c>
      <c r="E1594" s="190">
        <v>1.19</v>
      </c>
      <c r="F1594" s="87" t="s">
        <v>9</v>
      </c>
      <c r="G1594" s="192" t="s">
        <v>2783</v>
      </c>
      <c r="H1594" s="198" t="s">
        <v>789</v>
      </c>
      <c r="I1594" s="183" t="str">
        <f>I1593</f>
        <v>August</v>
      </c>
      <c r="J1594" s="184">
        <f>IF(F1594="USD", E1594, E1594 * IFERROR(VLOOKUP(F1594, EXCHANGE_RATE!A:B, 2, FALSE), "Currency not found"))</f>
        <v>1.19</v>
      </c>
      <c r="K1594" s="184">
        <f t="shared" si="142"/>
        <v>1.19</v>
      </c>
      <c r="L1594" s="184">
        <f>IF(C1594="MTS", B1594, B1594 * IFERROR(VLOOKUP(C1594, 'QTY_CONVERSIONS '!A:B, 2, FALSE), "Units not  found"))</f>
        <v>26.400000000000002</v>
      </c>
      <c r="M1594" s="185">
        <f t="shared" si="143"/>
        <v>31416</v>
      </c>
      <c r="N1594" s="143" t="str">
        <f>IFERROR(VLOOKUP(D1594, Product_Category!A:B, 2, FALSE), "Uncategorized")</f>
        <v>CMC</v>
      </c>
      <c r="O1594" s="186">
        <f t="shared" si="146"/>
        <v>1190</v>
      </c>
      <c r="P1594" s="185">
        <f t="shared" si="144"/>
        <v>31416.000000000004</v>
      </c>
      <c r="Q1594" s="143">
        <v>2023</v>
      </c>
      <c r="R1594" s="143" t="str">
        <f>IFERROR(VLOOKUP(G1594,'SOURCE COMPANY'!A:B, 2, FALSE), "")</f>
        <v>Dhariyal Polymers</v>
      </c>
      <c r="S1594" s="143" t="str">
        <f>IFERROR(VLOOKUP(H1594,'CUSTOMER NAME'!A:B, 2, FALSE), "")</f>
        <v>MKVN CHEM</v>
      </c>
    </row>
    <row r="1595" spans="1:19">
      <c r="A1595" s="87" t="s">
        <v>1080</v>
      </c>
      <c r="B1595" s="189">
        <v>26400</v>
      </c>
      <c r="C1595" s="87" t="s">
        <v>7</v>
      </c>
      <c r="D1595" s="87" t="s">
        <v>19</v>
      </c>
      <c r="E1595" s="190">
        <v>1.19</v>
      </c>
      <c r="F1595" s="87" t="s">
        <v>9</v>
      </c>
      <c r="G1595" s="192" t="s">
        <v>2783</v>
      </c>
      <c r="H1595" s="198" t="s">
        <v>789</v>
      </c>
      <c r="I1595" s="183" t="str">
        <f>I1594</f>
        <v>August</v>
      </c>
      <c r="J1595" s="184">
        <f>IF(F1595="USD", E1595, E1595 * IFERROR(VLOOKUP(F1595, EXCHANGE_RATE!A:B, 2, FALSE), "Currency not found"))</f>
        <v>1.19</v>
      </c>
      <c r="K1595" s="184">
        <f t="shared" si="142"/>
        <v>1.19</v>
      </c>
      <c r="L1595" s="184">
        <f>IF(C1595="MTS", B1595, B1595 * IFERROR(VLOOKUP(C1595, 'QTY_CONVERSIONS '!A:B, 2, FALSE), "Units not  found"))</f>
        <v>26.400000000000002</v>
      </c>
      <c r="M1595" s="185">
        <f t="shared" si="143"/>
        <v>31416</v>
      </c>
      <c r="N1595" s="143" t="str">
        <f>IFERROR(VLOOKUP(D1595, Product_Category!A:B, 2, FALSE), "Uncategorized")</f>
        <v>CMC</v>
      </c>
      <c r="O1595" s="186">
        <f t="shared" si="146"/>
        <v>1190</v>
      </c>
      <c r="P1595" s="185">
        <f t="shared" si="144"/>
        <v>31416.000000000004</v>
      </c>
      <c r="Q1595" s="143">
        <v>2023</v>
      </c>
      <c r="R1595" s="143" t="str">
        <f>IFERROR(VLOOKUP(G1595,'SOURCE COMPANY'!A:B, 2, FALSE), "")</f>
        <v>Dhariyal Polymers</v>
      </c>
      <c r="S1595" s="143" t="str">
        <f>IFERROR(VLOOKUP(H1595,'CUSTOMER NAME'!A:B, 2, FALSE), "")</f>
        <v>MKVN CHEM</v>
      </c>
    </row>
    <row r="1596" spans="1:19">
      <c r="A1596" s="87" t="s">
        <v>1080</v>
      </c>
      <c r="B1596" s="189">
        <v>26400</v>
      </c>
      <c r="C1596" s="87" t="s">
        <v>7</v>
      </c>
      <c r="D1596" s="87" t="s">
        <v>19</v>
      </c>
      <c r="E1596" s="190">
        <v>1.19</v>
      </c>
      <c r="F1596" s="87" t="s">
        <v>9</v>
      </c>
      <c r="G1596" s="192" t="s">
        <v>2783</v>
      </c>
      <c r="H1596" s="198" t="s">
        <v>789</v>
      </c>
      <c r="I1596" s="183" t="str">
        <f>I1595</f>
        <v>August</v>
      </c>
      <c r="J1596" s="184">
        <f>IF(F1596="USD", E1596, E1596 * IFERROR(VLOOKUP(F1596, EXCHANGE_RATE!A:B, 2, FALSE), "Currency not found"))</f>
        <v>1.19</v>
      </c>
      <c r="K1596" s="184">
        <f t="shared" si="142"/>
        <v>1.19</v>
      </c>
      <c r="L1596" s="184">
        <f>IF(C1596="MTS", B1596, B1596 * IFERROR(VLOOKUP(C1596, 'QTY_CONVERSIONS '!A:B, 2, FALSE), "Units not  found"))</f>
        <v>26.400000000000002</v>
      </c>
      <c r="M1596" s="185">
        <f t="shared" si="143"/>
        <v>31416</v>
      </c>
      <c r="N1596" s="143" t="str">
        <f>IFERROR(VLOOKUP(D1596, Product_Category!A:B, 2, FALSE), "Uncategorized")</f>
        <v>CMC</v>
      </c>
      <c r="O1596" s="186">
        <f t="shared" si="146"/>
        <v>1190</v>
      </c>
      <c r="P1596" s="185">
        <f t="shared" si="144"/>
        <v>31416.000000000004</v>
      </c>
      <c r="Q1596" s="143">
        <v>2023</v>
      </c>
      <c r="R1596" s="143" t="str">
        <f>IFERROR(VLOOKUP(G1596,'SOURCE COMPANY'!A:B, 2, FALSE), "")</f>
        <v>Dhariyal Polymers</v>
      </c>
      <c r="S1596" s="143" t="str">
        <f>IFERROR(VLOOKUP(H1596,'CUSTOMER NAME'!A:B, 2, FALSE), "")</f>
        <v>MKVN CHEM</v>
      </c>
    </row>
    <row r="1597" spans="1:19">
      <c r="A1597" s="192" t="s">
        <v>1080</v>
      </c>
      <c r="B1597" s="192">
        <v>26400</v>
      </c>
      <c r="C1597" s="192" t="s">
        <v>7</v>
      </c>
      <c r="D1597" s="192" t="s">
        <v>19</v>
      </c>
      <c r="E1597" s="192">
        <v>1.19</v>
      </c>
      <c r="F1597" s="192" t="s">
        <v>9</v>
      </c>
      <c r="G1597" s="192" t="s">
        <v>2783</v>
      </c>
      <c r="H1597" s="134" t="s">
        <v>789</v>
      </c>
      <c r="I1597" s="187" t="s">
        <v>3658</v>
      </c>
      <c r="J1597" s="184">
        <f>IF(F1597="USD", E1597, E1597 * IFERROR(VLOOKUP(F1597, EXCHANGE_RATE!A:B, 2, FALSE), "Currency not found"))</f>
        <v>1.19</v>
      </c>
      <c r="K1597" s="184">
        <f t="shared" si="142"/>
        <v>1.19</v>
      </c>
      <c r="L1597" s="184">
        <f>IF(C1597="MTS", B1597, B1597 * IFERROR(VLOOKUP(C1597, 'QTY_CONVERSIONS '!A:B, 2, FALSE), "Units not  found"))</f>
        <v>26.400000000000002</v>
      </c>
      <c r="M1597" s="185">
        <f t="shared" si="143"/>
        <v>31416</v>
      </c>
      <c r="N1597" s="143" t="str">
        <f>IFERROR(VLOOKUP(D1597, Product_Category!A:B, 2, FALSE), "Uncategorized")</f>
        <v>CMC</v>
      </c>
      <c r="O1597" s="186">
        <f t="shared" si="146"/>
        <v>1190</v>
      </c>
      <c r="P1597" s="185">
        <f t="shared" si="144"/>
        <v>31416.000000000004</v>
      </c>
      <c r="Q1597" s="143">
        <v>2023</v>
      </c>
      <c r="R1597" s="143" t="str">
        <f>IFERROR(VLOOKUP(G1597,'SOURCE COMPANY'!A:B, 2, FALSE), "")</f>
        <v>Dhariyal Polymers</v>
      </c>
      <c r="S1597" s="143" t="str">
        <f>IFERROR(VLOOKUP(H1597,'CUSTOMER NAME'!A:B, 2, FALSE), "")</f>
        <v>MKVN CHEM</v>
      </c>
    </row>
    <row r="1598" spans="1:19">
      <c r="A1598" s="85" t="s">
        <v>786</v>
      </c>
      <c r="B1598" s="85">
        <v>26400</v>
      </c>
      <c r="C1598" s="85" t="s">
        <v>7</v>
      </c>
      <c r="D1598" s="85" t="s">
        <v>19</v>
      </c>
      <c r="E1598" s="248">
        <v>1.2649999999999999</v>
      </c>
      <c r="F1598" s="85" t="s">
        <v>9</v>
      </c>
      <c r="G1598" s="192" t="s">
        <v>2783</v>
      </c>
      <c r="H1598" s="199" t="s">
        <v>789</v>
      </c>
      <c r="I1598" s="183" t="str">
        <f t="shared" ref="I1598:I1603" si="149">I1597</f>
        <v>November</v>
      </c>
      <c r="J1598" s="184">
        <f>IF(F1598="USD", E1598, E1598 * IFERROR(VLOOKUP(F1598, EXCHANGE_RATE!A:B, 2, FALSE), "Currency not found"))</f>
        <v>1.2649999999999999</v>
      </c>
      <c r="K1598" s="184">
        <f t="shared" si="142"/>
        <v>1.27</v>
      </c>
      <c r="L1598" s="184">
        <f>IF(C1598="MTS", B1598, B1598 * IFERROR(VLOOKUP(C1598, 'QTY_CONVERSIONS '!A:B, 2, FALSE), "Units not  found"))</f>
        <v>26.400000000000002</v>
      </c>
      <c r="M1598" s="185">
        <f t="shared" si="143"/>
        <v>33528</v>
      </c>
      <c r="N1598" s="143" t="str">
        <f>IFERROR(VLOOKUP(D1598, Product_Category!A:B, 2, FALSE), "Uncategorized")</f>
        <v>CMC</v>
      </c>
      <c r="O1598" s="186">
        <f t="shared" si="146"/>
        <v>1270</v>
      </c>
      <c r="P1598" s="185">
        <f t="shared" si="144"/>
        <v>33528</v>
      </c>
      <c r="Q1598" s="143">
        <v>2023</v>
      </c>
      <c r="R1598" s="143" t="str">
        <f>IFERROR(VLOOKUP(G1598,'SOURCE COMPANY'!A:B, 2, FALSE), "")</f>
        <v>Dhariyal Polymers</v>
      </c>
      <c r="S1598" s="143" t="str">
        <f>IFERROR(VLOOKUP(H1598,'CUSTOMER NAME'!A:B, 2, FALSE), "")</f>
        <v>MKVN CHEM</v>
      </c>
    </row>
    <row r="1599" spans="1:19">
      <c r="A1599" s="85" t="s">
        <v>786</v>
      </c>
      <c r="B1599" s="85">
        <v>52800</v>
      </c>
      <c r="C1599" s="85" t="s">
        <v>7</v>
      </c>
      <c r="D1599" s="85" t="s">
        <v>19</v>
      </c>
      <c r="E1599" s="248">
        <v>1.2649999999999999</v>
      </c>
      <c r="F1599" s="85" t="s">
        <v>9</v>
      </c>
      <c r="G1599" s="192" t="s">
        <v>2783</v>
      </c>
      <c r="H1599" s="199" t="s">
        <v>789</v>
      </c>
      <c r="I1599" s="183" t="str">
        <f t="shared" si="149"/>
        <v>November</v>
      </c>
      <c r="J1599" s="184">
        <f>IF(F1599="USD", E1599, E1599 * IFERROR(VLOOKUP(F1599, EXCHANGE_RATE!A:B, 2, FALSE), "Currency not found"))</f>
        <v>1.2649999999999999</v>
      </c>
      <c r="K1599" s="184">
        <f t="shared" si="142"/>
        <v>1.27</v>
      </c>
      <c r="L1599" s="184">
        <f>IF(C1599="MTS", B1599, B1599 * IFERROR(VLOOKUP(C1599, 'QTY_CONVERSIONS '!A:B, 2, FALSE), "Units not  found"))</f>
        <v>52.800000000000004</v>
      </c>
      <c r="M1599" s="185">
        <f t="shared" si="143"/>
        <v>67056</v>
      </c>
      <c r="N1599" s="143" t="str">
        <f>IFERROR(VLOOKUP(D1599, Product_Category!A:B, 2, FALSE), "Uncategorized")</f>
        <v>CMC</v>
      </c>
      <c r="O1599" s="186">
        <f t="shared" si="146"/>
        <v>1270</v>
      </c>
      <c r="P1599" s="185">
        <f t="shared" si="144"/>
        <v>67056</v>
      </c>
      <c r="Q1599" s="143">
        <v>2023</v>
      </c>
      <c r="R1599" s="143" t="str">
        <f>IFERROR(VLOOKUP(G1599,'SOURCE COMPANY'!A:B, 2, FALSE), "")</f>
        <v>Dhariyal Polymers</v>
      </c>
      <c r="S1599" s="143" t="str">
        <f>IFERROR(VLOOKUP(H1599,'CUSTOMER NAME'!A:B, 2, FALSE), "")</f>
        <v>MKVN CHEM</v>
      </c>
    </row>
    <row r="1600" spans="1:19">
      <c r="A1600" s="85" t="s">
        <v>786</v>
      </c>
      <c r="B1600" s="85">
        <v>26400</v>
      </c>
      <c r="C1600" s="85" t="s">
        <v>7</v>
      </c>
      <c r="D1600" s="85" t="s">
        <v>19</v>
      </c>
      <c r="E1600" s="248">
        <v>1.2649999999999999</v>
      </c>
      <c r="F1600" s="85" t="s">
        <v>9</v>
      </c>
      <c r="G1600" s="192" t="s">
        <v>2783</v>
      </c>
      <c r="H1600" s="199" t="s">
        <v>789</v>
      </c>
      <c r="I1600" s="183" t="str">
        <f t="shared" si="149"/>
        <v>November</v>
      </c>
      <c r="J1600" s="184">
        <f>IF(F1600="USD", E1600, E1600 * IFERROR(VLOOKUP(F1600, EXCHANGE_RATE!A:B, 2, FALSE), "Currency not found"))</f>
        <v>1.2649999999999999</v>
      </c>
      <c r="K1600" s="184">
        <f t="shared" si="142"/>
        <v>1.27</v>
      </c>
      <c r="L1600" s="184">
        <f>IF(C1600="MTS", B1600, B1600 * IFERROR(VLOOKUP(C1600, 'QTY_CONVERSIONS '!A:B, 2, FALSE), "Units not  found"))</f>
        <v>26.400000000000002</v>
      </c>
      <c r="M1600" s="185">
        <f t="shared" si="143"/>
        <v>33528</v>
      </c>
      <c r="N1600" s="143" t="str">
        <f>IFERROR(VLOOKUP(D1600, Product_Category!A:B, 2, FALSE), "Uncategorized")</f>
        <v>CMC</v>
      </c>
      <c r="O1600" s="186">
        <f t="shared" si="146"/>
        <v>1270</v>
      </c>
      <c r="P1600" s="185">
        <f t="shared" si="144"/>
        <v>33528</v>
      </c>
      <c r="Q1600" s="143">
        <v>2023</v>
      </c>
      <c r="R1600" s="143" t="str">
        <f>IFERROR(VLOOKUP(G1600,'SOURCE COMPANY'!A:B, 2, FALSE), "")</f>
        <v>Dhariyal Polymers</v>
      </c>
      <c r="S1600" s="143" t="str">
        <f>IFERROR(VLOOKUP(H1600,'CUSTOMER NAME'!A:B, 2, FALSE), "")</f>
        <v>MKVN CHEM</v>
      </c>
    </row>
    <row r="1601" spans="1:19">
      <c r="A1601" s="85" t="s">
        <v>786</v>
      </c>
      <c r="B1601" s="85">
        <v>26400</v>
      </c>
      <c r="C1601" s="85" t="s">
        <v>7</v>
      </c>
      <c r="D1601" s="85" t="s">
        <v>19</v>
      </c>
      <c r="E1601" s="248">
        <v>1.2649999999999999</v>
      </c>
      <c r="F1601" s="85" t="s">
        <v>9</v>
      </c>
      <c r="G1601" s="192" t="s">
        <v>2783</v>
      </c>
      <c r="H1601" s="199" t="s">
        <v>789</v>
      </c>
      <c r="I1601" s="183" t="str">
        <f t="shared" si="149"/>
        <v>November</v>
      </c>
      <c r="J1601" s="184">
        <f>IF(F1601="USD", E1601, E1601 * IFERROR(VLOOKUP(F1601, EXCHANGE_RATE!A:B, 2, FALSE), "Currency not found"))</f>
        <v>1.2649999999999999</v>
      </c>
      <c r="K1601" s="184">
        <f t="shared" si="142"/>
        <v>1.27</v>
      </c>
      <c r="L1601" s="184">
        <f>IF(C1601="MTS", B1601, B1601 * IFERROR(VLOOKUP(C1601, 'QTY_CONVERSIONS '!A:B, 2, FALSE), "Units not  found"))</f>
        <v>26.400000000000002</v>
      </c>
      <c r="M1601" s="185">
        <f t="shared" si="143"/>
        <v>33528</v>
      </c>
      <c r="N1601" s="143" t="str">
        <f>IFERROR(VLOOKUP(D1601, Product_Category!A:B, 2, FALSE), "Uncategorized")</f>
        <v>CMC</v>
      </c>
      <c r="O1601" s="186">
        <f t="shared" si="146"/>
        <v>1270</v>
      </c>
      <c r="P1601" s="185">
        <f t="shared" si="144"/>
        <v>33528</v>
      </c>
      <c r="Q1601" s="143">
        <v>2023</v>
      </c>
      <c r="R1601" s="143" t="str">
        <f>IFERROR(VLOOKUP(G1601,'SOURCE COMPANY'!A:B, 2, FALSE), "")</f>
        <v>Dhariyal Polymers</v>
      </c>
      <c r="S1601" s="143" t="str">
        <f>IFERROR(VLOOKUP(H1601,'CUSTOMER NAME'!A:B, 2, FALSE), "")</f>
        <v>MKVN CHEM</v>
      </c>
    </row>
    <row r="1602" spans="1:19">
      <c r="A1602" s="87" t="s">
        <v>1080</v>
      </c>
      <c r="B1602" s="21">
        <v>26400</v>
      </c>
      <c r="C1602" s="87" t="s">
        <v>7</v>
      </c>
      <c r="D1602" s="87" t="s">
        <v>19</v>
      </c>
      <c r="E1602" s="41">
        <v>1.27</v>
      </c>
      <c r="F1602" s="87" t="s">
        <v>9</v>
      </c>
      <c r="G1602" s="192" t="s">
        <v>2783</v>
      </c>
      <c r="H1602" s="198" t="s">
        <v>789</v>
      </c>
      <c r="I1602" s="183" t="str">
        <f t="shared" si="149"/>
        <v>November</v>
      </c>
      <c r="J1602" s="184">
        <f>IF(F1602="USD", E1602, E1602 * IFERROR(VLOOKUP(F1602, EXCHANGE_RATE!A:B, 2, FALSE), "Currency not found"))</f>
        <v>1.27</v>
      </c>
      <c r="K1602" s="184">
        <f t="shared" ref="K1602:K1665" si="150">ROUNDUP(J1602,2)</f>
        <v>1.27</v>
      </c>
      <c r="L1602" s="184">
        <f>IF(C1602="MTS", B1602, B1602 * IFERROR(VLOOKUP(C1602, 'QTY_CONVERSIONS '!A:B, 2, FALSE), "Units not  found"))</f>
        <v>26.400000000000002</v>
      </c>
      <c r="M1602" s="185">
        <f t="shared" ref="M1602:M1665" si="151">B1602*K1602</f>
        <v>33528</v>
      </c>
      <c r="N1602" s="143" t="str">
        <f>IFERROR(VLOOKUP(D1602, Product_Category!A:B, 2, FALSE), "Uncategorized")</f>
        <v>CMC</v>
      </c>
      <c r="O1602" s="186">
        <f t="shared" si="146"/>
        <v>1270</v>
      </c>
      <c r="P1602" s="185">
        <f t="shared" ref="P1602:P1665" si="152">L1602*O1602</f>
        <v>33528</v>
      </c>
      <c r="Q1602" s="143">
        <v>2023</v>
      </c>
      <c r="R1602" s="143" t="str">
        <f>IFERROR(VLOOKUP(G1602,'SOURCE COMPANY'!A:B, 2, FALSE), "")</f>
        <v>Dhariyal Polymers</v>
      </c>
      <c r="S1602" s="143" t="str">
        <f>IFERROR(VLOOKUP(H1602,'CUSTOMER NAME'!A:B, 2, FALSE), "")</f>
        <v>MKVN CHEM</v>
      </c>
    </row>
    <row r="1603" spans="1:19">
      <c r="A1603" s="88" t="s">
        <v>1080</v>
      </c>
      <c r="B1603" s="22">
        <v>26400</v>
      </c>
      <c r="C1603" s="87" t="s">
        <v>7</v>
      </c>
      <c r="D1603" s="88" t="s">
        <v>19</v>
      </c>
      <c r="E1603" s="40">
        <v>1.27</v>
      </c>
      <c r="F1603" s="87" t="s">
        <v>9</v>
      </c>
      <c r="G1603" s="192" t="s">
        <v>2783</v>
      </c>
      <c r="H1603" s="200" t="s">
        <v>789</v>
      </c>
      <c r="I1603" s="183" t="str">
        <f t="shared" si="149"/>
        <v>November</v>
      </c>
      <c r="J1603" s="184">
        <f>IF(F1603="USD", E1603, E1603 * IFERROR(VLOOKUP(F1603, EXCHANGE_RATE!A:B, 2, FALSE), "Currency not found"))</f>
        <v>1.27</v>
      </c>
      <c r="K1603" s="184">
        <f t="shared" si="150"/>
        <v>1.27</v>
      </c>
      <c r="L1603" s="184">
        <f>IF(C1603="MTS", B1603, B1603 * IFERROR(VLOOKUP(C1603, 'QTY_CONVERSIONS '!A:B, 2, FALSE), "Units not  found"))</f>
        <v>26.400000000000002</v>
      </c>
      <c r="M1603" s="185">
        <f t="shared" si="151"/>
        <v>33528</v>
      </c>
      <c r="N1603" s="143" t="str">
        <f>IFERROR(VLOOKUP(D1603, Product_Category!A:B, 2, FALSE), "Uncategorized")</f>
        <v>CMC</v>
      </c>
      <c r="O1603" s="186">
        <f t="shared" ref="O1603:O1666" si="153">K1603*1000</f>
        <v>1270</v>
      </c>
      <c r="P1603" s="185">
        <f t="shared" si="152"/>
        <v>33528</v>
      </c>
      <c r="Q1603" s="143">
        <v>2023</v>
      </c>
      <c r="R1603" s="143" t="str">
        <f>IFERROR(VLOOKUP(G1603,'SOURCE COMPANY'!A:B, 2, FALSE), "")</f>
        <v>Dhariyal Polymers</v>
      </c>
      <c r="S1603" s="143" t="str">
        <f>IFERROR(VLOOKUP(H1603,'CUSTOMER NAME'!A:B, 2, FALSE), "")</f>
        <v>MKVN CHEM</v>
      </c>
    </row>
    <row r="1604" spans="1:19">
      <c r="A1604" s="192" t="s">
        <v>1080</v>
      </c>
      <c r="B1604" s="192">
        <v>52800</v>
      </c>
      <c r="C1604" s="192" t="s">
        <v>7</v>
      </c>
      <c r="D1604" s="192" t="s">
        <v>2940</v>
      </c>
      <c r="E1604" s="192">
        <v>1.19</v>
      </c>
      <c r="F1604" s="192" t="s">
        <v>9</v>
      </c>
      <c r="G1604" s="192" t="s">
        <v>2783</v>
      </c>
      <c r="H1604" s="134" t="s">
        <v>2941</v>
      </c>
      <c r="I1604" s="187" t="s">
        <v>2670</v>
      </c>
      <c r="J1604" s="184">
        <f>IF(F1604="USD", E1604, E1604 * IFERROR(VLOOKUP(F1604, EXCHANGE_RATE!A:B, 2, FALSE), "Currency not found"))</f>
        <v>1.19</v>
      </c>
      <c r="K1604" s="184">
        <f t="shared" si="150"/>
        <v>1.19</v>
      </c>
      <c r="L1604" s="184">
        <f>IF(C1604="MTS", B1604, B1604 * IFERROR(VLOOKUP(C1604, 'QTY_CONVERSIONS '!A:B, 2, FALSE), "Units not  found"))</f>
        <v>52.800000000000004</v>
      </c>
      <c r="M1604" s="185">
        <f t="shared" si="151"/>
        <v>62832</v>
      </c>
      <c r="N1604" s="143" t="str">
        <f>IFERROR(VLOOKUP(D1604, Product_Category!A:B, 2, FALSE), "Uncategorized")</f>
        <v>CMC</v>
      </c>
      <c r="O1604" s="186">
        <f t="shared" si="153"/>
        <v>1190</v>
      </c>
      <c r="P1604" s="185">
        <f t="shared" si="152"/>
        <v>62832.000000000007</v>
      </c>
      <c r="Q1604" s="143">
        <v>2023</v>
      </c>
      <c r="R1604" s="143" t="str">
        <f>IFERROR(VLOOKUP(G1604,'SOURCE COMPANY'!A:B, 2, FALSE), "")</f>
        <v>Dhariyal Polymers</v>
      </c>
      <c r="S1604" s="143" t="str">
        <f>IFERROR(VLOOKUP(H1604,'CUSTOMER NAME'!A:B, 2, FALSE), "")</f>
        <v>MKVN CHEMICALS</v>
      </c>
    </row>
    <row r="1605" spans="1:19">
      <c r="A1605" s="192" t="s">
        <v>1080</v>
      </c>
      <c r="B1605" s="192">
        <v>25600</v>
      </c>
      <c r="C1605" s="192" t="s">
        <v>7</v>
      </c>
      <c r="D1605" s="192" t="s">
        <v>19</v>
      </c>
      <c r="E1605" s="192">
        <v>114.64</v>
      </c>
      <c r="F1605" s="192" t="s">
        <v>9</v>
      </c>
      <c r="G1605" s="192" t="s">
        <v>2783</v>
      </c>
      <c r="H1605" s="134" t="s">
        <v>2941</v>
      </c>
      <c r="I1605" s="187" t="s">
        <v>3658</v>
      </c>
      <c r="J1605" s="184">
        <f>IF(F1605="USD", E1605, E1605 * IFERROR(VLOOKUP(F1605, EXCHANGE_RATE!A:B, 2, FALSE), "Currency not found"))</f>
        <v>114.64</v>
      </c>
      <c r="K1605" s="184">
        <f t="shared" si="150"/>
        <v>114.64</v>
      </c>
      <c r="L1605" s="184">
        <f>IF(C1605="MTS", B1605, B1605 * IFERROR(VLOOKUP(C1605, 'QTY_CONVERSIONS '!A:B, 2, FALSE), "Units not  found"))</f>
        <v>25.6</v>
      </c>
      <c r="M1605" s="185">
        <f t="shared" si="151"/>
        <v>2934784</v>
      </c>
      <c r="N1605" s="143" t="str">
        <f>IFERROR(VLOOKUP(D1605, Product_Category!A:B, 2, FALSE), "Uncategorized")</f>
        <v>CMC</v>
      </c>
      <c r="O1605" s="186">
        <f t="shared" si="153"/>
        <v>114640</v>
      </c>
      <c r="P1605" s="185">
        <f t="shared" si="152"/>
        <v>2934784</v>
      </c>
      <c r="Q1605" s="143">
        <v>2023</v>
      </c>
      <c r="R1605" s="143" t="str">
        <f>IFERROR(VLOOKUP(G1605,'SOURCE COMPANY'!A:B, 2, FALSE), "")</f>
        <v>Dhariyal Polymers</v>
      </c>
      <c r="S1605" s="143" t="str">
        <f>IFERROR(VLOOKUP(H1605,'CUSTOMER NAME'!A:B, 2, FALSE), "")</f>
        <v>MKVN CHEMICALS</v>
      </c>
    </row>
    <row r="1606" spans="1:19">
      <c r="A1606" s="192" t="s">
        <v>1080</v>
      </c>
      <c r="B1606" s="192">
        <v>51200</v>
      </c>
      <c r="C1606" s="192" t="s">
        <v>7</v>
      </c>
      <c r="D1606" s="192" t="s">
        <v>19</v>
      </c>
      <c r="E1606" s="192">
        <v>113.71</v>
      </c>
      <c r="F1606" s="192" t="s">
        <v>9</v>
      </c>
      <c r="G1606" s="192" t="s">
        <v>2783</v>
      </c>
      <c r="H1606" s="134" t="s">
        <v>2941</v>
      </c>
      <c r="I1606" s="187" t="s">
        <v>3658</v>
      </c>
      <c r="J1606" s="184">
        <f>IF(F1606="USD", E1606, E1606 * IFERROR(VLOOKUP(F1606, EXCHANGE_RATE!A:B, 2, FALSE), "Currency not found"))</f>
        <v>113.71</v>
      </c>
      <c r="K1606" s="184">
        <f t="shared" si="150"/>
        <v>113.71</v>
      </c>
      <c r="L1606" s="184">
        <f>IF(C1606="MTS", B1606, B1606 * IFERROR(VLOOKUP(C1606, 'QTY_CONVERSIONS '!A:B, 2, FALSE), "Units not  found"))</f>
        <v>51.2</v>
      </c>
      <c r="M1606" s="185">
        <f t="shared" si="151"/>
        <v>5821952</v>
      </c>
      <c r="N1606" s="143" t="str">
        <f>IFERROR(VLOOKUP(D1606, Product_Category!A:B, 2, FALSE), "Uncategorized")</f>
        <v>CMC</v>
      </c>
      <c r="O1606" s="186">
        <f t="shared" si="153"/>
        <v>113710</v>
      </c>
      <c r="P1606" s="185">
        <f t="shared" si="152"/>
        <v>5821952</v>
      </c>
      <c r="Q1606" s="143">
        <v>2023</v>
      </c>
      <c r="R1606" s="143" t="str">
        <f>IFERROR(VLOOKUP(G1606,'SOURCE COMPANY'!A:B, 2, FALSE), "")</f>
        <v>Dhariyal Polymers</v>
      </c>
      <c r="S1606" s="143" t="str">
        <f>IFERROR(VLOOKUP(H1606,'CUSTOMER NAME'!A:B, 2, FALSE), "")</f>
        <v>MKVN CHEMICALS</v>
      </c>
    </row>
    <row r="1607" spans="1:19">
      <c r="A1607" s="191" t="s">
        <v>1080</v>
      </c>
      <c r="B1607" s="191">
        <v>26400</v>
      </c>
      <c r="C1607" s="191" t="s">
        <v>7</v>
      </c>
      <c r="D1607" s="191" t="s">
        <v>19</v>
      </c>
      <c r="E1607" s="191">
        <v>1.19</v>
      </c>
      <c r="F1607" s="191" t="s">
        <v>9</v>
      </c>
      <c r="G1607" s="192" t="s">
        <v>2783</v>
      </c>
      <c r="H1607" s="121" t="s">
        <v>2941</v>
      </c>
      <c r="I1607" s="187" t="s">
        <v>3389</v>
      </c>
      <c r="J1607" s="184">
        <f>IF(F1607="USD", E1607, E1607 * IFERROR(VLOOKUP(F1607, EXCHANGE_RATE!A:B, 2, FALSE), "Currency not found"))</f>
        <v>1.19</v>
      </c>
      <c r="K1607" s="184">
        <f t="shared" si="150"/>
        <v>1.19</v>
      </c>
      <c r="L1607" s="184">
        <f>IF(C1607="MTS", B1607, B1607 * IFERROR(VLOOKUP(C1607, 'QTY_CONVERSIONS '!A:B, 2, FALSE), "Units not  found"))</f>
        <v>26.400000000000002</v>
      </c>
      <c r="M1607" s="185">
        <f t="shared" si="151"/>
        <v>31416</v>
      </c>
      <c r="N1607" s="143" t="str">
        <f>IFERROR(VLOOKUP(D1607, Product_Category!A:B, 2, FALSE), "Uncategorized")</f>
        <v>CMC</v>
      </c>
      <c r="O1607" s="186">
        <f t="shared" si="153"/>
        <v>1190</v>
      </c>
      <c r="P1607" s="185">
        <f t="shared" si="152"/>
        <v>31416.000000000004</v>
      </c>
      <c r="Q1607" s="143">
        <v>2023</v>
      </c>
      <c r="R1607" s="143" t="str">
        <f>IFERROR(VLOOKUP(G1607,'SOURCE COMPANY'!A:B, 2, FALSE), "")</f>
        <v>Dhariyal Polymers</v>
      </c>
      <c r="S1607" s="143" t="str">
        <f>IFERROR(VLOOKUP(H1607,'CUSTOMER NAME'!A:B, 2, FALSE), "")</f>
        <v>MKVN CHEMICALS</v>
      </c>
    </row>
    <row r="1608" spans="1:19">
      <c r="A1608" s="191" t="s">
        <v>1080</v>
      </c>
      <c r="B1608" s="191">
        <v>26400</v>
      </c>
      <c r="C1608" s="191" t="s">
        <v>7</v>
      </c>
      <c r="D1608" s="191" t="s">
        <v>19</v>
      </c>
      <c r="E1608" s="191">
        <v>1.1499999999999999</v>
      </c>
      <c r="F1608" s="191" t="s">
        <v>9</v>
      </c>
      <c r="G1608" s="192" t="s">
        <v>2783</v>
      </c>
      <c r="H1608" s="121" t="s">
        <v>2941</v>
      </c>
      <c r="I1608" s="187" t="s">
        <v>3389</v>
      </c>
      <c r="J1608" s="184">
        <f>IF(F1608="USD", E1608, E1608 * IFERROR(VLOOKUP(F1608, EXCHANGE_RATE!A:B, 2, FALSE), "Currency not found"))</f>
        <v>1.1499999999999999</v>
      </c>
      <c r="K1608" s="184">
        <f t="shared" si="150"/>
        <v>1.1499999999999999</v>
      </c>
      <c r="L1608" s="184">
        <f>IF(C1608="MTS", B1608, B1608 * IFERROR(VLOOKUP(C1608, 'QTY_CONVERSIONS '!A:B, 2, FALSE), "Units not  found"))</f>
        <v>26.400000000000002</v>
      </c>
      <c r="M1608" s="185">
        <f t="shared" si="151"/>
        <v>30359.999999999996</v>
      </c>
      <c r="N1608" s="143" t="str">
        <f>IFERROR(VLOOKUP(D1608, Product_Category!A:B, 2, FALSE), "Uncategorized")</f>
        <v>CMC</v>
      </c>
      <c r="O1608" s="186">
        <f t="shared" si="153"/>
        <v>1150</v>
      </c>
      <c r="P1608" s="185">
        <f t="shared" si="152"/>
        <v>30360.000000000004</v>
      </c>
      <c r="Q1608" s="143">
        <v>2023</v>
      </c>
      <c r="R1608" s="143" t="str">
        <f>IFERROR(VLOOKUP(G1608,'SOURCE COMPANY'!A:B, 2, FALSE), "")</f>
        <v>Dhariyal Polymers</v>
      </c>
      <c r="S1608" s="143" t="str">
        <f>IFERROR(VLOOKUP(H1608,'CUSTOMER NAME'!A:B, 2, FALSE), "")</f>
        <v>MKVN CHEMICALS</v>
      </c>
    </row>
    <row r="1609" spans="1:19">
      <c r="A1609" s="191" t="s">
        <v>1080</v>
      </c>
      <c r="B1609" s="191">
        <v>26400</v>
      </c>
      <c r="C1609" s="191" t="s">
        <v>7</v>
      </c>
      <c r="D1609" s="191" t="s">
        <v>961</v>
      </c>
      <c r="E1609" s="191">
        <v>1.19</v>
      </c>
      <c r="F1609" s="191" t="s">
        <v>9</v>
      </c>
      <c r="G1609" s="192" t="s">
        <v>2783</v>
      </c>
      <c r="H1609" s="121" t="s">
        <v>2941</v>
      </c>
      <c r="I1609" s="187" t="s">
        <v>3034</v>
      </c>
      <c r="J1609" s="184">
        <f>IF(F1609="USD", E1609, E1609 * IFERROR(VLOOKUP(F1609, EXCHANGE_RATE!A:B, 2, FALSE), "Currency not found"))</f>
        <v>1.19</v>
      </c>
      <c r="K1609" s="184">
        <f t="shared" si="150"/>
        <v>1.19</v>
      </c>
      <c r="L1609" s="184">
        <f>IF(C1609="MTS", B1609, B1609 * IFERROR(VLOOKUP(C1609, 'QTY_CONVERSIONS '!A:B, 2, FALSE), "Units not  found"))</f>
        <v>26.400000000000002</v>
      </c>
      <c r="M1609" s="185">
        <f t="shared" si="151"/>
        <v>31416</v>
      </c>
      <c r="N1609" s="143" t="str">
        <f>IFERROR(VLOOKUP(D1609, Product_Category!A:B, 2, FALSE), "Uncategorized")</f>
        <v>CMC</v>
      </c>
      <c r="O1609" s="186">
        <f t="shared" si="153"/>
        <v>1190</v>
      </c>
      <c r="P1609" s="185">
        <f t="shared" si="152"/>
        <v>31416.000000000004</v>
      </c>
      <c r="Q1609" s="143">
        <v>2023</v>
      </c>
      <c r="R1609" s="143" t="str">
        <f>IFERROR(VLOOKUP(G1609,'SOURCE COMPANY'!A:B, 2, FALSE), "")</f>
        <v>Dhariyal Polymers</v>
      </c>
      <c r="S1609" s="143" t="str">
        <f>IFERROR(VLOOKUP(H1609,'CUSTOMER NAME'!A:B, 2, FALSE), "")</f>
        <v>MKVN CHEMICALS</v>
      </c>
    </row>
    <row r="1610" spans="1:19">
      <c r="A1610" s="191" t="s">
        <v>1086</v>
      </c>
      <c r="B1610" s="191">
        <v>800</v>
      </c>
      <c r="C1610" s="191" t="s">
        <v>7</v>
      </c>
      <c r="D1610" s="191" t="s">
        <v>3048</v>
      </c>
      <c r="E1610" s="191">
        <v>11.25</v>
      </c>
      <c r="F1610" s="191" t="s">
        <v>1718</v>
      </c>
      <c r="G1610" s="192" t="s">
        <v>2998</v>
      </c>
      <c r="H1610" s="121" t="s">
        <v>3586</v>
      </c>
      <c r="I1610" s="187" t="s">
        <v>3389</v>
      </c>
      <c r="J1610" s="184">
        <f>IF(F1610="USD", E1610, E1610 * IFERROR(VLOOKUP(F1610, EXCHANGE_RATE!A:B, 2, FALSE), "Currency not found"))</f>
        <v>12.037500000000001</v>
      </c>
      <c r="K1610" s="184">
        <f t="shared" si="150"/>
        <v>12.04</v>
      </c>
      <c r="L1610" s="184">
        <f>IF(C1610="MTS", B1610, B1610 * IFERROR(VLOOKUP(C1610, 'QTY_CONVERSIONS '!A:B, 2, FALSE), "Units not  found"))</f>
        <v>0.8</v>
      </c>
      <c r="M1610" s="185">
        <f t="shared" si="151"/>
        <v>9632</v>
      </c>
      <c r="N1610" s="143" t="str">
        <f>IFERROR(VLOOKUP(D1610, Product_Category!A:B, 2, FALSE), "Uncategorized")</f>
        <v>CROSCARMELLOSE SODIUM</v>
      </c>
      <c r="O1610" s="186">
        <f t="shared" si="153"/>
        <v>12040</v>
      </c>
      <c r="P1610" s="185">
        <f t="shared" si="152"/>
        <v>9632</v>
      </c>
      <c r="Q1610" s="143">
        <v>2023</v>
      </c>
      <c r="R1610" s="143" t="str">
        <f>IFERROR(VLOOKUP(G1610,'SOURCE COMPANY'!A:B, 2, FALSE), "")</f>
        <v>SIGNET</v>
      </c>
      <c r="S1610" s="143" t="str">
        <f>IFERROR(VLOOKUP(H1610,'CUSTOMER NAME'!A:B, 2, FALSE), "")</f>
        <v>MODERN PHARMA</v>
      </c>
    </row>
    <row r="1611" spans="1:19">
      <c r="A1611" s="192" t="s">
        <v>1046</v>
      </c>
      <c r="B1611" s="192">
        <v>2</v>
      </c>
      <c r="C1611" s="192" t="s">
        <v>7</v>
      </c>
      <c r="D1611" s="192" t="s">
        <v>798</v>
      </c>
      <c r="E1611" s="192">
        <v>13.35</v>
      </c>
      <c r="F1611" s="192" t="s">
        <v>9</v>
      </c>
      <c r="G1611" s="192" t="s">
        <v>3144</v>
      </c>
      <c r="H1611" s="134" t="s">
        <v>3252</v>
      </c>
      <c r="I1611" s="187" t="s">
        <v>3893</v>
      </c>
      <c r="J1611" s="184">
        <f>IF(F1611="USD", E1611, E1611 * IFERROR(VLOOKUP(F1611, EXCHANGE_RATE!A:B, 2, FALSE), "Currency not found"))</f>
        <v>13.35</v>
      </c>
      <c r="K1611" s="184">
        <f t="shared" si="150"/>
        <v>13.35</v>
      </c>
      <c r="L1611" s="184">
        <f>IF(C1611="MTS", B1611, B1611 * IFERROR(VLOOKUP(C1611, 'QTY_CONVERSIONS '!A:B, 2, FALSE), "Units not  found"))</f>
        <v>2E-3</v>
      </c>
      <c r="M1611" s="185">
        <f t="shared" si="151"/>
        <v>26.7</v>
      </c>
      <c r="N1611" s="143" t="str">
        <f>IFERROR(VLOOKUP(D1611, Product_Category!A:B, 2, FALSE), "Uncategorized")</f>
        <v>CMC</v>
      </c>
      <c r="O1611" s="186">
        <f t="shared" si="153"/>
        <v>13350</v>
      </c>
      <c r="P1611" s="185">
        <f t="shared" si="152"/>
        <v>26.7</v>
      </c>
      <c r="Q1611" s="143">
        <v>2023</v>
      </c>
      <c r="R1611" s="143" t="str">
        <f>IFERROR(VLOOKUP(G1611,'SOURCE COMPANY'!A:B, 2, FALSE), "")</f>
        <v>HIMEDIA LABS</v>
      </c>
      <c r="S1611" s="143" t="str">
        <f>IFERROR(VLOOKUP(H1611,'CUSTOMER NAME'!A:B, 2, FALSE), "")</f>
        <v>MOLECULAR CO LTD</v>
      </c>
    </row>
    <row r="1612" spans="1:19">
      <c r="A1612" s="188" t="s">
        <v>1046</v>
      </c>
      <c r="B1612" s="188">
        <v>1</v>
      </c>
      <c r="C1612" s="191" t="s">
        <v>7</v>
      </c>
      <c r="D1612" s="188" t="s">
        <v>3251</v>
      </c>
      <c r="E1612" s="188">
        <v>14.56</v>
      </c>
      <c r="F1612" s="191" t="s">
        <v>9</v>
      </c>
      <c r="G1612" s="191" t="s">
        <v>3144</v>
      </c>
      <c r="H1612" s="124" t="s">
        <v>3252</v>
      </c>
      <c r="I1612" s="187" t="s">
        <v>3034</v>
      </c>
      <c r="J1612" s="184">
        <f>IF(F1612="USD", E1612, E1612 * IFERROR(VLOOKUP(F1612, EXCHANGE_RATE!A:B, 2, FALSE), "Currency not found"))</f>
        <v>14.56</v>
      </c>
      <c r="K1612" s="184">
        <f t="shared" si="150"/>
        <v>14.56</v>
      </c>
      <c r="L1612" s="184">
        <f>IF(C1612="MTS", B1612, B1612 * IFERROR(VLOOKUP(C1612, 'QTY_CONVERSIONS '!A:B, 2, FALSE), "Units not  found"))</f>
        <v>1E-3</v>
      </c>
      <c r="M1612" s="185">
        <f t="shared" si="151"/>
        <v>14.56</v>
      </c>
      <c r="N1612" s="143" t="str">
        <f>IFERROR(VLOOKUP(D1612, Product_Category!A:B, 2, FALSE), "Uncategorized")</f>
        <v>CMC</v>
      </c>
      <c r="O1612" s="186">
        <f t="shared" si="153"/>
        <v>14560</v>
      </c>
      <c r="P1612" s="185">
        <f t="shared" si="152"/>
        <v>14.56</v>
      </c>
      <c r="Q1612" s="143">
        <v>2023</v>
      </c>
      <c r="R1612" s="143" t="str">
        <f>IFERROR(VLOOKUP(G1612,'SOURCE COMPANY'!A:B, 2, FALSE), "")</f>
        <v>HIMEDIA LABS</v>
      </c>
      <c r="S1612" s="143" t="str">
        <f>IFERROR(VLOOKUP(H1612,'CUSTOMER NAME'!A:B, 2, FALSE), "")</f>
        <v>MOLECULAR CO LTD</v>
      </c>
    </row>
    <row r="1613" spans="1:19">
      <c r="A1613" s="87" t="s">
        <v>1047</v>
      </c>
      <c r="B1613" s="189">
        <v>6000</v>
      </c>
      <c r="C1613" s="87" t="s">
        <v>7</v>
      </c>
      <c r="D1613" s="87" t="s">
        <v>2436</v>
      </c>
      <c r="E1613" s="190">
        <v>2.5499999999999998</v>
      </c>
      <c r="F1613" s="87" t="s">
        <v>9</v>
      </c>
      <c r="G1613" s="191" t="s">
        <v>2843</v>
      </c>
      <c r="H1613" s="198" t="s">
        <v>2544</v>
      </c>
      <c r="I1613" s="183" t="str">
        <f>I1612</f>
        <v>September</v>
      </c>
      <c r="J1613" s="184">
        <f>IF(F1613="USD", E1613, E1613 * IFERROR(VLOOKUP(F1613, EXCHANGE_RATE!A:B, 2, FALSE), "Currency not found"))</f>
        <v>2.5499999999999998</v>
      </c>
      <c r="K1613" s="184">
        <f t="shared" si="150"/>
        <v>2.5499999999999998</v>
      </c>
      <c r="L1613" s="184">
        <f>IF(C1613="MTS", B1613, B1613 * IFERROR(VLOOKUP(C1613, 'QTY_CONVERSIONS '!A:B, 2, FALSE), "Units not  found"))</f>
        <v>6</v>
      </c>
      <c r="M1613" s="185">
        <f t="shared" si="151"/>
        <v>15299.999999999998</v>
      </c>
      <c r="N1613" s="143" t="str">
        <f>IFERROR(VLOOKUP(D1613, Product_Category!A:B, 2, FALSE), "Uncategorized")</f>
        <v>MCC</v>
      </c>
      <c r="O1613" s="186">
        <f t="shared" si="153"/>
        <v>2550</v>
      </c>
      <c r="P1613" s="185">
        <f t="shared" si="152"/>
        <v>15300</v>
      </c>
      <c r="Q1613" s="143">
        <v>2023</v>
      </c>
      <c r="R1613" s="143" t="str">
        <f>IFERROR(VLOOKUP(G1613,'SOURCE COMPANY'!A:B, 2, FALSE), "")</f>
        <v>Amster Microcell</v>
      </c>
      <c r="S1613" s="143" t="str">
        <f>IFERROR(VLOOKUP(H1613,'CUSTOMER NAME'!A:B, 2, FALSE), "")</f>
        <v>MOONLIGHT NOOR</v>
      </c>
    </row>
    <row r="1614" spans="1:19">
      <c r="A1614" s="188" t="s">
        <v>1025</v>
      </c>
      <c r="B1614" s="188">
        <v>100</v>
      </c>
      <c r="C1614" s="188" t="s">
        <v>7</v>
      </c>
      <c r="D1614" s="188" t="s">
        <v>3048</v>
      </c>
      <c r="E1614" s="188">
        <v>12.3</v>
      </c>
      <c r="F1614" s="191" t="s">
        <v>9</v>
      </c>
      <c r="G1614" s="192" t="s">
        <v>739</v>
      </c>
      <c r="H1614" s="124" t="s">
        <v>740</v>
      </c>
      <c r="I1614" s="187" t="s">
        <v>3034</v>
      </c>
      <c r="J1614" s="184">
        <f>IF(F1614="USD", E1614, E1614 * IFERROR(VLOOKUP(F1614, EXCHANGE_RATE!A:B, 2, FALSE), "Currency not found"))</f>
        <v>12.3</v>
      </c>
      <c r="K1614" s="184">
        <f t="shared" si="150"/>
        <v>12.3</v>
      </c>
      <c r="L1614" s="184">
        <f>IF(C1614="MTS", B1614, B1614 * IFERROR(VLOOKUP(C1614, 'QTY_CONVERSIONS '!A:B, 2, FALSE), "Units not  found"))</f>
        <v>0.1</v>
      </c>
      <c r="M1614" s="185">
        <f t="shared" si="151"/>
        <v>1230</v>
      </c>
      <c r="N1614" s="143" t="str">
        <f>IFERROR(VLOOKUP(D1614, Product_Category!A:B, 2, FALSE), "Uncategorized")</f>
        <v>CROSCARMELLOSE SODIUM</v>
      </c>
      <c r="O1614" s="186">
        <f t="shared" si="153"/>
        <v>12300</v>
      </c>
      <c r="P1614" s="185">
        <f t="shared" si="152"/>
        <v>1230</v>
      </c>
      <c r="Q1614" s="143">
        <v>2023</v>
      </c>
      <c r="R1614" s="143" t="str">
        <f>IFERROR(VLOOKUP(G1614,'SOURCE COMPANY'!A:B, 2, FALSE), "")</f>
        <v>J.A. UNITED EXPORTS</v>
      </c>
      <c r="S1614" s="143" t="str">
        <f>IFERROR(VLOOKUP(H1614,'CUSTOMER NAME'!A:B, 2, FALSE), "")</f>
        <v>MORISON LIMITED</v>
      </c>
    </row>
    <row r="1615" spans="1:19">
      <c r="A1615" s="192" t="s">
        <v>1025</v>
      </c>
      <c r="B1615" s="192">
        <v>1300</v>
      </c>
      <c r="C1615" s="192" t="s">
        <v>7</v>
      </c>
      <c r="D1615" s="192" t="s">
        <v>2873</v>
      </c>
      <c r="E1615" s="192">
        <v>4.33</v>
      </c>
      <c r="F1615" s="192" t="s">
        <v>9</v>
      </c>
      <c r="G1615" s="192" t="s">
        <v>739</v>
      </c>
      <c r="H1615" s="134" t="s">
        <v>740</v>
      </c>
      <c r="I1615" s="192" t="s">
        <v>2670</v>
      </c>
      <c r="J1615" s="184">
        <f>IF(F1615="USD", E1615, E1615 * IFERROR(VLOOKUP(F1615, EXCHANGE_RATE!A:B, 2, FALSE), "Currency not found"))</f>
        <v>4.33</v>
      </c>
      <c r="K1615" s="184">
        <f t="shared" si="150"/>
        <v>4.33</v>
      </c>
      <c r="L1615" s="184">
        <f>IF(C1615="MTS", B1615, B1615 * IFERROR(VLOOKUP(C1615, 'QTY_CONVERSIONS '!A:B, 2, FALSE), "Units not  found"))</f>
        <v>1.3</v>
      </c>
      <c r="M1615" s="185">
        <f t="shared" si="151"/>
        <v>5629</v>
      </c>
      <c r="N1615" s="143" t="str">
        <f>IFERROR(VLOOKUP(D1615, Product_Category!A:B, 2, FALSE), "Uncategorized")</f>
        <v>SSG</v>
      </c>
      <c r="O1615" s="186">
        <f t="shared" si="153"/>
        <v>4330</v>
      </c>
      <c r="P1615" s="185">
        <f t="shared" si="152"/>
        <v>5629</v>
      </c>
      <c r="Q1615" s="143">
        <v>2023</v>
      </c>
      <c r="R1615" s="143" t="str">
        <f>IFERROR(VLOOKUP(G1615,'SOURCE COMPANY'!A:B, 2, FALSE), "")</f>
        <v>J.A. UNITED EXPORTS</v>
      </c>
      <c r="S1615" s="143" t="str">
        <f>IFERROR(VLOOKUP(H1615,'CUSTOMER NAME'!A:B, 2, FALSE), "")</f>
        <v>MORISON LIMITED</v>
      </c>
    </row>
    <row r="1616" spans="1:19">
      <c r="A1616" s="193" t="s">
        <v>1025</v>
      </c>
      <c r="B1616" s="193">
        <v>1500</v>
      </c>
      <c r="C1616" s="193" t="s">
        <v>7</v>
      </c>
      <c r="D1616" s="193" t="s">
        <v>173</v>
      </c>
      <c r="E1616" s="193">
        <v>4.42</v>
      </c>
      <c r="F1616" s="193" t="s">
        <v>9</v>
      </c>
      <c r="G1616" s="192" t="s">
        <v>739</v>
      </c>
      <c r="H1616" s="136" t="s">
        <v>740</v>
      </c>
      <c r="I1616" s="131" t="s">
        <v>3893</v>
      </c>
      <c r="J1616" s="184">
        <f>IF(F1616="USD", E1616, E1616 * IFERROR(VLOOKUP(F1616, EXCHANGE_RATE!A:B, 2, FALSE), "Currency not found"))</f>
        <v>4.42</v>
      </c>
      <c r="K1616" s="184">
        <f t="shared" si="150"/>
        <v>4.42</v>
      </c>
      <c r="L1616" s="184">
        <f>IF(C1616="MTS", B1616, B1616 * IFERROR(VLOOKUP(C1616, 'QTY_CONVERSIONS '!A:B, 2, FALSE), "Units not  found"))</f>
        <v>1.5</v>
      </c>
      <c r="M1616" s="185">
        <f t="shared" si="151"/>
        <v>6630</v>
      </c>
      <c r="N1616" s="143" t="str">
        <f>IFERROR(VLOOKUP(D1616, Product_Category!A:B, 2, FALSE), "Uncategorized")</f>
        <v>SSG</v>
      </c>
      <c r="O1616" s="186">
        <f t="shared" si="153"/>
        <v>4420</v>
      </c>
      <c r="P1616" s="185">
        <f t="shared" si="152"/>
        <v>6630</v>
      </c>
      <c r="Q1616" s="143">
        <v>2023</v>
      </c>
      <c r="R1616" s="143" t="str">
        <f>IFERROR(VLOOKUP(G1616,'SOURCE COMPANY'!A:B, 2, FALSE), "")</f>
        <v>J.A. UNITED EXPORTS</v>
      </c>
      <c r="S1616" s="143" t="str">
        <f>IFERROR(VLOOKUP(H1616,'CUSTOMER NAME'!A:B, 2, FALSE), "")</f>
        <v>MORISON LIMITED</v>
      </c>
    </row>
    <row r="1617" spans="1:19">
      <c r="A1617" s="85" t="s">
        <v>731</v>
      </c>
      <c r="B1617" s="85">
        <v>100</v>
      </c>
      <c r="C1617" s="85" t="s">
        <v>7</v>
      </c>
      <c r="D1617" s="85" t="s">
        <v>626</v>
      </c>
      <c r="E1617" s="248">
        <v>7.7</v>
      </c>
      <c r="F1617" s="85" t="s">
        <v>9</v>
      </c>
      <c r="G1617" s="85" t="s">
        <v>739</v>
      </c>
      <c r="H1617" s="199" t="s">
        <v>740</v>
      </c>
      <c r="I1617" s="214" t="str">
        <f t="shared" ref="I1617:I1622" si="154">I1616</f>
        <v>December</v>
      </c>
      <c r="J1617" s="184">
        <f>IF(F1617="USD", E1617, E1617 * IFERROR(VLOOKUP(F1617, EXCHANGE_RATE!A:B, 2, FALSE), "Currency not found"))</f>
        <v>7.7</v>
      </c>
      <c r="K1617" s="184">
        <f t="shared" si="150"/>
        <v>7.7</v>
      </c>
      <c r="L1617" s="184">
        <f>IF(C1617="MTS", B1617, B1617 * IFERROR(VLOOKUP(C1617, 'QTY_CONVERSIONS '!A:B, 2, FALSE), "Units not  found"))</f>
        <v>0.1</v>
      </c>
      <c r="M1617" s="185">
        <f t="shared" si="151"/>
        <v>770</v>
      </c>
      <c r="N1617" s="143" t="str">
        <f>IFERROR(VLOOKUP(D1617, Product_Category!A:B, 2, FALSE), "Uncategorized")</f>
        <v>CROSCARMELLOSE SODIUM</v>
      </c>
      <c r="O1617" s="186">
        <f t="shared" si="153"/>
        <v>7700</v>
      </c>
      <c r="P1617" s="185">
        <f t="shared" si="152"/>
        <v>770</v>
      </c>
      <c r="Q1617" s="143">
        <v>2023</v>
      </c>
      <c r="R1617" s="143" t="str">
        <f>IFERROR(VLOOKUP(G1617,'SOURCE COMPANY'!A:B, 2, FALSE), "")</f>
        <v>J.A. UNITED EXPORTS</v>
      </c>
      <c r="S1617" s="143" t="str">
        <f>IFERROR(VLOOKUP(H1617,'CUSTOMER NAME'!A:B, 2, FALSE), "")</f>
        <v>MORISON LIMITED</v>
      </c>
    </row>
    <row r="1618" spans="1:19">
      <c r="A1618" s="86" t="s">
        <v>731</v>
      </c>
      <c r="B1618" s="86">
        <v>1000</v>
      </c>
      <c r="C1618" s="86" t="s">
        <v>7</v>
      </c>
      <c r="D1618" s="86" t="s">
        <v>608</v>
      </c>
      <c r="E1618" s="249">
        <v>4.37</v>
      </c>
      <c r="F1618" s="86" t="s">
        <v>9</v>
      </c>
      <c r="G1618" s="86" t="s">
        <v>739</v>
      </c>
      <c r="H1618" s="203" t="s">
        <v>740</v>
      </c>
      <c r="I1618" s="214" t="str">
        <f t="shared" si="154"/>
        <v>December</v>
      </c>
      <c r="J1618" s="184">
        <f>IF(F1618="USD", E1618, E1618 * IFERROR(VLOOKUP(F1618, EXCHANGE_RATE!A:B, 2, FALSE), "Currency not found"))</f>
        <v>4.37</v>
      </c>
      <c r="K1618" s="184">
        <f t="shared" si="150"/>
        <v>4.37</v>
      </c>
      <c r="L1618" s="184">
        <f>IF(C1618="MTS", B1618, B1618 * IFERROR(VLOOKUP(C1618, 'QTY_CONVERSIONS '!A:B, 2, FALSE), "Units not  found"))</f>
        <v>1</v>
      </c>
      <c r="M1618" s="185">
        <f t="shared" si="151"/>
        <v>4370</v>
      </c>
      <c r="N1618" s="143" t="str">
        <f>IFERROR(VLOOKUP(D1618, Product_Category!A:B, 2, FALSE), "Uncategorized")</f>
        <v>SSG</v>
      </c>
      <c r="O1618" s="186">
        <f t="shared" si="153"/>
        <v>4370</v>
      </c>
      <c r="P1618" s="185">
        <f t="shared" si="152"/>
        <v>4370</v>
      </c>
      <c r="Q1618" s="143">
        <v>2023</v>
      </c>
      <c r="R1618" s="143" t="str">
        <f>IFERROR(VLOOKUP(G1618,'SOURCE COMPANY'!A:B, 2, FALSE), "")</f>
        <v>J.A. UNITED EXPORTS</v>
      </c>
      <c r="S1618" s="143" t="str">
        <f>IFERROR(VLOOKUP(H1618,'CUSTOMER NAME'!A:B, 2, FALSE), "")</f>
        <v>MORISON LIMITED</v>
      </c>
    </row>
    <row r="1619" spans="1:19">
      <c r="A1619" s="87" t="s">
        <v>1025</v>
      </c>
      <c r="B1619" s="21">
        <v>900</v>
      </c>
      <c r="C1619" s="87" t="s">
        <v>7</v>
      </c>
      <c r="D1619" s="87" t="s">
        <v>2047</v>
      </c>
      <c r="E1619" s="41">
        <v>4.3</v>
      </c>
      <c r="F1619" s="87" t="s">
        <v>9</v>
      </c>
      <c r="G1619" s="85" t="s">
        <v>742</v>
      </c>
      <c r="H1619" s="198" t="s">
        <v>740</v>
      </c>
      <c r="I1619" s="214" t="str">
        <f t="shared" si="154"/>
        <v>December</v>
      </c>
      <c r="J1619" s="184">
        <f>IF(F1619="USD", E1619, E1619 * IFERROR(VLOOKUP(F1619, EXCHANGE_RATE!A:B, 2, FALSE), "Currency not found"))</f>
        <v>4.3</v>
      </c>
      <c r="K1619" s="184">
        <f t="shared" si="150"/>
        <v>4.3</v>
      </c>
      <c r="L1619" s="184">
        <f>IF(C1619="MTS", B1619, B1619 * IFERROR(VLOOKUP(C1619, 'QTY_CONVERSIONS '!A:B, 2, FALSE), "Units not  found"))</f>
        <v>0.9</v>
      </c>
      <c r="M1619" s="185">
        <f t="shared" si="151"/>
        <v>3870</v>
      </c>
      <c r="N1619" s="143" t="str">
        <f>IFERROR(VLOOKUP(D1619, Product_Category!A:B, 2, FALSE), "Uncategorized")</f>
        <v>MAGNESIUM STEARATE</v>
      </c>
      <c r="O1619" s="186">
        <f t="shared" si="153"/>
        <v>4300</v>
      </c>
      <c r="P1619" s="185">
        <f t="shared" si="152"/>
        <v>3870</v>
      </c>
      <c r="Q1619" s="143">
        <v>2023</v>
      </c>
      <c r="R1619" s="143" t="str">
        <f>IFERROR(VLOOKUP(G1619,'SOURCE COMPANY'!A:B, 2, FALSE), "")</f>
        <v>SUNSHINE ORGANICS</v>
      </c>
      <c r="S1619" s="143" t="str">
        <f>IFERROR(VLOOKUP(H1619,'CUSTOMER NAME'!A:B, 2, FALSE), "")</f>
        <v>MORISON LIMITED</v>
      </c>
    </row>
    <row r="1620" spans="1:19">
      <c r="A1620" s="87" t="s">
        <v>1025</v>
      </c>
      <c r="B1620" s="21">
        <v>900</v>
      </c>
      <c r="C1620" s="87" t="s">
        <v>7</v>
      </c>
      <c r="D1620" s="87" t="s">
        <v>2047</v>
      </c>
      <c r="E1620" s="41">
        <v>4.3</v>
      </c>
      <c r="F1620" s="87" t="s">
        <v>9</v>
      </c>
      <c r="G1620" s="85" t="s">
        <v>742</v>
      </c>
      <c r="H1620" s="198" t="s">
        <v>740</v>
      </c>
      <c r="I1620" s="214" t="str">
        <f t="shared" si="154"/>
        <v>December</v>
      </c>
      <c r="J1620" s="184">
        <f>IF(F1620="USD", E1620, E1620 * IFERROR(VLOOKUP(F1620, EXCHANGE_RATE!A:B, 2, FALSE), "Currency not found"))</f>
        <v>4.3</v>
      </c>
      <c r="K1620" s="184">
        <f t="shared" si="150"/>
        <v>4.3</v>
      </c>
      <c r="L1620" s="184">
        <f>IF(C1620="MTS", B1620, B1620 * IFERROR(VLOOKUP(C1620, 'QTY_CONVERSIONS '!A:B, 2, FALSE), "Units not  found"))</f>
        <v>0.9</v>
      </c>
      <c r="M1620" s="185">
        <f t="shared" si="151"/>
        <v>3870</v>
      </c>
      <c r="N1620" s="143" t="str">
        <f>IFERROR(VLOOKUP(D1620, Product_Category!A:B, 2, FALSE), "Uncategorized")</f>
        <v>MAGNESIUM STEARATE</v>
      </c>
      <c r="O1620" s="186">
        <f t="shared" si="153"/>
        <v>4300</v>
      </c>
      <c r="P1620" s="185">
        <f t="shared" si="152"/>
        <v>3870</v>
      </c>
      <c r="Q1620" s="143">
        <v>2023</v>
      </c>
      <c r="R1620" s="143" t="str">
        <f>IFERROR(VLOOKUP(G1620,'SOURCE COMPANY'!A:B, 2, FALSE), "")</f>
        <v>SUNSHINE ORGANICS</v>
      </c>
      <c r="S1620" s="143" t="str">
        <f>IFERROR(VLOOKUP(H1620,'CUSTOMER NAME'!A:B, 2, FALSE), "")</f>
        <v>MORISON LIMITED</v>
      </c>
    </row>
    <row r="1621" spans="1:19">
      <c r="A1621" s="85" t="s">
        <v>731</v>
      </c>
      <c r="B1621" s="85">
        <v>600</v>
      </c>
      <c r="C1621" s="85" t="s">
        <v>7</v>
      </c>
      <c r="D1621" s="85" t="s">
        <v>741</v>
      </c>
      <c r="E1621" s="248">
        <v>4.5</v>
      </c>
      <c r="F1621" s="85" t="s">
        <v>9</v>
      </c>
      <c r="G1621" s="85" t="s">
        <v>742</v>
      </c>
      <c r="H1621" s="199" t="s">
        <v>740</v>
      </c>
      <c r="I1621" s="214" t="str">
        <f t="shared" si="154"/>
        <v>December</v>
      </c>
      <c r="J1621" s="184">
        <f>IF(F1621="USD", E1621, E1621 * IFERROR(VLOOKUP(F1621, EXCHANGE_RATE!A:B, 2, FALSE), "Currency not found"))</f>
        <v>4.5</v>
      </c>
      <c r="K1621" s="184">
        <f t="shared" si="150"/>
        <v>4.5</v>
      </c>
      <c r="L1621" s="184">
        <f>IF(C1621="MTS", B1621, B1621 * IFERROR(VLOOKUP(C1621, 'QTY_CONVERSIONS '!A:B, 2, FALSE), "Units not  found"))</f>
        <v>0.6</v>
      </c>
      <c r="M1621" s="185">
        <f t="shared" si="151"/>
        <v>2700</v>
      </c>
      <c r="N1621" s="143" t="str">
        <f>IFERROR(VLOOKUP(D1621, Product_Category!A:B, 2, FALSE), "Uncategorized")</f>
        <v>MAGNESIUM STEARATE</v>
      </c>
      <c r="O1621" s="186">
        <f t="shared" si="153"/>
        <v>4500</v>
      </c>
      <c r="P1621" s="185">
        <f t="shared" si="152"/>
        <v>2700</v>
      </c>
      <c r="Q1621" s="143">
        <v>2023</v>
      </c>
      <c r="R1621" s="143" t="str">
        <f>IFERROR(VLOOKUP(G1621,'SOURCE COMPANY'!A:B, 2, FALSE), "")</f>
        <v>SUNSHINE ORGANICS</v>
      </c>
      <c r="S1621" s="143" t="str">
        <f>IFERROR(VLOOKUP(H1621,'CUSTOMER NAME'!A:B, 2, FALSE), "")</f>
        <v>MORISON LIMITED</v>
      </c>
    </row>
    <row r="1622" spans="1:19">
      <c r="A1622" s="85" t="s">
        <v>731</v>
      </c>
      <c r="B1622" s="85">
        <v>600</v>
      </c>
      <c r="C1622" s="85" t="s">
        <v>7</v>
      </c>
      <c r="D1622" s="85" t="s">
        <v>741</v>
      </c>
      <c r="E1622" s="248">
        <v>4.5</v>
      </c>
      <c r="F1622" s="85" t="s">
        <v>9</v>
      </c>
      <c r="G1622" s="85" t="s">
        <v>742</v>
      </c>
      <c r="H1622" s="199" t="s">
        <v>740</v>
      </c>
      <c r="I1622" s="214" t="str">
        <f t="shared" si="154"/>
        <v>December</v>
      </c>
      <c r="J1622" s="184">
        <f>IF(F1622="USD", E1622, E1622 * IFERROR(VLOOKUP(F1622, EXCHANGE_RATE!A:B, 2, FALSE), "Currency not found"))</f>
        <v>4.5</v>
      </c>
      <c r="K1622" s="184">
        <f t="shared" si="150"/>
        <v>4.5</v>
      </c>
      <c r="L1622" s="184">
        <f>IF(C1622="MTS", B1622, B1622 * IFERROR(VLOOKUP(C1622, 'QTY_CONVERSIONS '!A:B, 2, FALSE), "Units not  found"))</f>
        <v>0.6</v>
      </c>
      <c r="M1622" s="185">
        <f t="shared" si="151"/>
        <v>2700</v>
      </c>
      <c r="N1622" s="143" t="str">
        <f>IFERROR(VLOOKUP(D1622, Product_Category!A:B, 2, FALSE), "Uncategorized")</f>
        <v>MAGNESIUM STEARATE</v>
      </c>
      <c r="O1622" s="186">
        <f t="shared" si="153"/>
        <v>4500</v>
      </c>
      <c r="P1622" s="185">
        <f t="shared" si="152"/>
        <v>2700</v>
      </c>
      <c r="Q1622" s="143">
        <v>2023</v>
      </c>
      <c r="R1622" s="143" t="str">
        <f>IFERROR(VLOOKUP(G1622,'SOURCE COMPANY'!A:B, 2, FALSE), "")</f>
        <v>SUNSHINE ORGANICS</v>
      </c>
      <c r="S1622" s="143" t="str">
        <f>IFERROR(VLOOKUP(H1622,'CUSTOMER NAME'!A:B, 2, FALSE), "")</f>
        <v>MORISON LIMITED</v>
      </c>
    </row>
    <row r="1623" spans="1:19">
      <c r="A1623" s="192" t="s">
        <v>1025</v>
      </c>
      <c r="B1623" s="192">
        <v>500</v>
      </c>
      <c r="C1623" s="192" t="s">
        <v>7</v>
      </c>
      <c r="D1623" s="192" t="s">
        <v>910</v>
      </c>
      <c r="E1623" s="192">
        <v>4.3</v>
      </c>
      <c r="F1623" s="192" t="s">
        <v>9</v>
      </c>
      <c r="G1623" s="85" t="s">
        <v>742</v>
      </c>
      <c r="H1623" s="134" t="s">
        <v>740</v>
      </c>
      <c r="I1623" s="131" t="s">
        <v>3893</v>
      </c>
      <c r="J1623" s="184">
        <f>IF(F1623="USD", E1623, E1623 * IFERROR(VLOOKUP(F1623, EXCHANGE_RATE!A:B, 2, FALSE), "Currency not found"))</f>
        <v>4.3</v>
      </c>
      <c r="K1623" s="184">
        <f t="shared" si="150"/>
        <v>4.3</v>
      </c>
      <c r="L1623" s="184">
        <f>IF(C1623="MTS", B1623, B1623 * IFERROR(VLOOKUP(C1623, 'QTY_CONVERSIONS '!A:B, 2, FALSE), "Units not  found"))</f>
        <v>0.5</v>
      </c>
      <c r="M1623" s="185">
        <f t="shared" si="151"/>
        <v>2150</v>
      </c>
      <c r="N1623" s="143" t="str">
        <f>IFERROR(VLOOKUP(D1623, Product_Category!A:B, 2, FALSE), "Uncategorized")</f>
        <v>MAGNESIUM STEARATE</v>
      </c>
      <c r="O1623" s="186">
        <f t="shared" si="153"/>
        <v>4300</v>
      </c>
      <c r="P1623" s="185">
        <f t="shared" si="152"/>
        <v>2150</v>
      </c>
      <c r="Q1623" s="143">
        <v>2023</v>
      </c>
      <c r="R1623" s="143" t="str">
        <f>IFERROR(VLOOKUP(G1623,'SOURCE COMPANY'!A:B, 2, FALSE), "")</f>
        <v>SUNSHINE ORGANICS</v>
      </c>
      <c r="S1623" s="143" t="str">
        <f>IFERROR(VLOOKUP(H1623,'CUSTOMER NAME'!A:B, 2, FALSE), "")</f>
        <v>MORISON LIMITED</v>
      </c>
    </row>
    <row r="1624" spans="1:19">
      <c r="A1624" s="188" t="s">
        <v>1012</v>
      </c>
      <c r="B1624" s="188">
        <v>0.5</v>
      </c>
      <c r="C1624" s="188" t="s">
        <v>7</v>
      </c>
      <c r="D1624" s="188" t="s">
        <v>3014</v>
      </c>
      <c r="E1624" s="188">
        <v>0</v>
      </c>
      <c r="F1624" s="188" t="s">
        <v>9</v>
      </c>
      <c r="G1624" s="192" t="s">
        <v>3123</v>
      </c>
      <c r="H1624" s="124" t="s">
        <v>3218</v>
      </c>
      <c r="I1624" s="131" t="s">
        <v>3034</v>
      </c>
      <c r="J1624" s="184">
        <f>IF(F1624="USD", E1624, E1624 * IFERROR(VLOOKUP(F1624, EXCHANGE_RATE!A:B, 2, FALSE), "Currency not found"))</f>
        <v>0</v>
      </c>
      <c r="K1624" s="184">
        <f t="shared" si="150"/>
        <v>0</v>
      </c>
      <c r="L1624" s="184">
        <f>IF(C1624="MTS", B1624, B1624 * IFERROR(VLOOKUP(C1624, 'QTY_CONVERSIONS '!A:B, 2, FALSE), "Units not  found"))</f>
        <v>5.0000000000000001E-4</v>
      </c>
      <c r="M1624" s="185">
        <f t="shared" si="151"/>
        <v>0</v>
      </c>
      <c r="N1624" s="143" t="str">
        <f>IFERROR(VLOOKUP(D1624, Product_Category!A:B, 2, FALSE), "Uncategorized")</f>
        <v>CMC</v>
      </c>
      <c r="O1624" s="186">
        <f t="shared" si="153"/>
        <v>0</v>
      </c>
      <c r="P1624" s="185">
        <f t="shared" si="152"/>
        <v>0</v>
      </c>
      <c r="Q1624" s="143">
        <v>2023</v>
      </c>
      <c r="R1624" s="143" t="str">
        <f>IFERROR(VLOOKUP(G1624,'SOURCE COMPANY'!A:B, 2, FALSE), "")</f>
        <v>SKJ HEALTHCARE</v>
      </c>
      <c r="S1624" s="143" t="str">
        <f>IFERROR(VLOOKUP(H1624,'CUSTOMER NAME'!A:B, 2, FALSE), "")</f>
        <v>MOSCOW RUSSIA</v>
      </c>
    </row>
    <row r="1625" spans="1:19">
      <c r="A1625" s="87" t="s">
        <v>1356</v>
      </c>
      <c r="B1625" s="87">
        <v>25</v>
      </c>
      <c r="C1625" s="87" t="s">
        <v>7</v>
      </c>
      <c r="D1625" s="87" t="s">
        <v>772</v>
      </c>
      <c r="E1625" s="248">
        <v>1.8</v>
      </c>
      <c r="F1625" s="87" t="s">
        <v>1718</v>
      </c>
      <c r="G1625" s="87" t="s">
        <v>1357</v>
      </c>
      <c r="H1625" s="198" t="s">
        <v>1358</v>
      </c>
      <c r="I1625" s="214" t="str">
        <f>I1624</f>
        <v>September</v>
      </c>
      <c r="J1625" s="184">
        <f>IF(F1625="USD", E1625, E1625 * IFERROR(VLOOKUP(F1625, EXCHANGE_RATE!A:B, 2, FALSE), "Currency not found"))</f>
        <v>1.9260000000000002</v>
      </c>
      <c r="K1625" s="184">
        <f t="shared" si="150"/>
        <v>1.93</v>
      </c>
      <c r="L1625" s="184">
        <f>IF(C1625="MTS", B1625, B1625 * IFERROR(VLOOKUP(C1625, 'QTY_CONVERSIONS '!A:B, 2, FALSE), "Units not  found"))</f>
        <v>2.5000000000000001E-2</v>
      </c>
      <c r="M1625" s="185">
        <f t="shared" si="151"/>
        <v>48.25</v>
      </c>
      <c r="N1625" s="143" t="str">
        <f>IFERROR(VLOOKUP(D1625, Product_Category!A:B, 2, FALSE), "Uncategorized")</f>
        <v>MCC</v>
      </c>
      <c r="O1625" s="186">
        <f t="shared" si="153"/>
        <v>1930</v>
      </c>
      <c r="P1625" s="185">
        <f t="shared" si="152"/>
        <v>48.25</v>
      </c>
      <c r="Q1625" s="143">
        <v>2023</v>
      </c>
      <c r="R1625" s="143" t="str">
        <f>IFERROR(VLOOKUP(G1625,'SOURCE COMPANY'!A:B, 2, FALSE), "")</f>
        <v>TREXPLORER INDIA</v>
      </c>
      <c r="S1625" s="143" t="str">
        <f>IFERROR(VLOOKUP(H1625,'CUSTOMER NAME'!A:B, 2, FALSE), "")</f>
        <v>MOSTOVI D O O</v>
      </c>
    </row>
    <row r="1626" spans="1:19">
      <c r="A1626" s="191" t="s">
        <v>1064</v>
      </c>
      <c r="B1626" s="191">
        <v>25</v>
      </c>
      <c r="C1626" s="191" t="s">
        <v>7</v>
      </c>
      <c r="D1626" s="191" t="s">
        <v>173</v>
      </c>
      <c r="E1626" s="191">
        <v>1.17</v>
      </c>
      <c r="F1626" s="191" t="s">
        <v>9</v>
      </c>
      <c r="G1626" s="191" t="s">
        <v>3273</v>
      </c>
      <c r="H1626" s="121" t="s">
        <v>3271</v>
      </c>
      <c r="I1626" s="131" t="s">
        <v>3034</v>
      </c>
      <c r="J1626" s="184">
        <f>IF(F1626="USD", E1626, E1626 * IFERROR(VLOOKUP(F1626, EXCHANGE_RATE!A:B, 2, FALSE), "Currency not found"))</f>
        <v>1.17</v>
      </c>
      <c r="K1626" s="184">
        <f t="shared" si="150"/>
        <v>1.17</v>
      </c>
      <c r="L1626" s="184">
        <f>IF(C1626="MTS", B1626, B1626 * IFERROR(VLOOKUP(C1626, 'QTY_CONVERSIONS '!A:B, 2, FALSE), "Units not  found"))</f>
        <v>2.5000000000000001E-2</v>
      </c>
      <c r="M1626" s="185">
        <f t="shared" si="151"/>
        <v>29.25</v>
      </c>
      <c r="N1626" s="143" t="str">
        <f>IFERROR(VLOOKUP(D1626, Product_Category!A:B, 2, FALSE), "Uncategorized")</f>
        <v>SSG</v>
      </c>
      <c r="O1626" s="186">
        <f t="shared" si="153"/>
        <v>1170</v>
      </c>
      <c r="P1626" s="185">
        <f t="shared" si="152"/>
        <v>29.25</v>
      </c>
      <c r="Q1626" s="143">
        <v>2023</v>
      </c>
      <c r="R1626" s="143" t="str">
        <f>IFERROR(VLOOKUP(G1626,'SOURCE COMPANY'!A:B, 2, FALSE), "")</f>
        <v>PATCO EXPORTS</v>
      </c>
      <c r="S1626" s="143" t="str">
        <f>IFERROR(VLOOKUP(H1626,'CUSTOMER NAME'!A:B, 2, FALSE), "")</f>
        <v>MR,ANGUPALE JIMMY RONALD</v>
      </c>
    </row>
    <row r="1627" spans="1:19">
      <c r="A1627" s="87" t="s">
        <v>904</v>
      </c>
      <c r="B1627" s="21">
        <v>2000</v>
      </c>
      <c r="C1627" s="87" t="s">
        <v>7</v>
      </c>
      <c r="D1627" s="87" t="s">
        <v>104</v>
      </c>
      <c r="E1627" s="41">
        <v>2.1</v>
      </c>
      <c r="F1627" s="87" t="s">
        <v>9</v>
      </c>
      <c r="G1627" s="87" t="s">
        <v>1387</v>
      </c>
      <c r="H1627" s="198" t="s">
        <v>2145</v>
      </c>
      <c r="I1627" s="214" t="str">
        <f>I1626</f>
        <v>September</v>
      </c>
      <c r="J1627" s="184">
        <f>IF(F1627="USD", E1627, E1627 * IFERROR(VLOOKUP(F1627, EXCHANGE_RATE!A:B, 2, FALSE), "Currency not found"))</f>
        <v>2.1</v>
      </c>
      <c r="K1627" s="184">
        <f t="shared" si="150"/>
        <v>2.1</v>
      </c>
      <c r="L1627" s="184">
        <f>IF(C1627="MTS", B1627, B1627 * IFERROR(VLOOKUP(C1627, 'QTY_CONVERSIONS '!A:B, 2, FALSE), "Units not  found"))</f>
        <v>2</v>
      </c>
      <c r="M1627" s="185">
        <f t="shared" si="151"/>
        <v>4200</v>
      </c>
      <c r="N1627" s="143" t="str">
        <f>IFERROR(VLOOKUP(D1627, Product_Category!A:B, 2, FALSE), "Uncategorized")</f>
        <v>MAGNESIUM STEARATE</v>
      </c>
      <c r="O1627" s="186">
        <f t="shared" si="153"/>
        <v>2100</v>
      </c>
      <c r="P1627" s="185">
        <f t="shared" si="152"/>
        <v>4200</v>
      </c>
      <c r="Q1627" s="143">
        <v>2023</v>
      </c>
      <c r="R1627" s="143" t="str">
        <f>IFERROR(VLOOKUP(G1627,'SOURCE COMPANY'!A:B, 2, FALSE), "")</f>
        <v>ZENITA LIFESCIENCE</v>
      </c>
      <c r="S1627" s="143" t="str">
        <f>IFERROR(VLOOKUP(H1627,'CUSTOMER NAME'!A:B, 2, FALSE), "")</f>
        <v>HOUTARY TRAD</v>
      </c>
    </row>
    <row r="1628" spans="1:19">
      <c r="A1628" s="87" t="s">
        <v>904</v>
      </c>
      <c r="B1628" s="21">
        <v>2000</v>
      </c>
      <c r="C1628" s="87" t="s">
        <v>7</v>
      </c>
      <c r="D1628" s="87" t="s">
        <v>104</v>
      </c>
      <c r="E1628" s="41">
        <v>2.1</v>
      </c>
      <c r="F1628" s="87" t="s">
        <v>9</v>
      </c>
      <c r="G1628" s="87" t="s">
        <v>1387</v>
      </c>
      <c r="H1628" s="198" t="s">
        <v>2145</v>
      </c>
      <c r="I1628" s="214" t="str">
        <f>I1627</f>
        <v>September</v>
      </c>
      <c r="J1628" s="184">
        <f>IF(F1628="USD", E1628, E1628 * IFERROR(VLOOKUP(F1628, EXCHANGE_RATE!A:B, 2, FALSE), "Currency not found"))</f>
        <v>2.1</v>
      </c>
      <c r="K1628" s="184">
        <f t="shared" si="150"/>
        <v>2.1</v>
      </c>
      <c r="L1628" s="184">
        <f>IF(C1628="MTS", B1628, B1628 * IFERROR(VLOOKUP(C1628, 'QTY_CONVERSIONS '!A:B, 2, FALSE), "Units not  found"))</f>
        <v>2</v>
      </c>
      <c r="M1628" s="185">
        <f t="shared" si="151"/>
        <v>4200</v>
      </c>
      <c r="N1628" s="143" t="str">
        <f>IFERROR(VLOOKUP(D1628, Product_Category!A:B, 2, FALSE), "Uncategorized")</f>
        <v>MAGNESIUM STEARATE</v>
      </c>
      <c r="O1628" s="186">
        <f t="shared" si="153"/>
        <v>2100</v>
      </c>
      <c r="P1628" s="185">
        <f t="shared" si="152"/>
        <v>4200</v>
      </c>
      <c r="Q1628" s="143">
        <v>2023</v>
      </c>
      <c r="R1628" s="143" t="str">
        <f>IFERROR(VLOOKUP(G1628,'SOURCE COMPANY'!A:B, 2, FALSE), "")</f>
        <v>ZENITA LIFESCIENCE</v>
      </c>
      <c r="S1628" s="143" t="str">
        <f>IFERROR(VLOOKUP(H1628,'CUSTOMER NAME'!A:B, 2, FALSE), "")</f>
        <v>HOUTARY TRAD</v>
      </c>
    </row>
    <row r="1629" spans="1:19">
      <c r="A1629" s="191" t="s">
        <v>816</v>
      </c>
      <c r="B1629" s="191">
        <v>2500</v>
      </c>
      <c r="C1629" s="191" t="s">
        <v>7</v>
      </c>
      <c r="D1629" s="191" t="s">
        <v>769</v>
      </c>
      <c r="E1629" s="191">
        <v>2.15</v>
      </c>
      <c r="F1629" s="191" t="s">
        <v>9</v>
      </c>
      <c r="G1629" s="191" t="s">
        <v>967</v>
      </c>
      <c r="H1629" s="121" t="s">
        <v>3061</v>
      </c>
      <c r="I1629" s="131" t="s">
        <v>3034</v>
      </c>
      <c r="J1629" s="184">
        <f>IF(F1629="USD", E1629, E1629 * IFERROR(VLOOKUP(F1629, EXCHANGE_RATE!A:B, 2, FALSE), "Currency not found"))</f>
        <v>2.15</v>
      </c>
      <c r="K1629" s="184">
        <f t="shared" si="150"/>
        <v>2.15</v>
      </c>
      <c r="L1629" s="184">
        <f>IF(C1629="MTS", B1629, B1629 * IFERROR(VLOOKUP(C1629, 'QTY_CONVERSIONS '!A:B, 2, FALSE), "Units not  found"))</f>
        <v>2.5</v>
      </c>
      <c r="M1629" s="185">
        <f t="shared" si="151"/>
        <v>5375</v>
      </c>
      <c r="N1629" s="143" t="str">
        <f>IFERROR(VLOOKUP(D1629, Product_Category!A:B, 2, FALSE), "Uncategorized")</f>
        <v>MCC</v>
      </c>
      <c r="O1629" s="186">
        <f t="shared" si="153"/>
        <v>2150</v>
      </c>
      <c r="P1629" s="185">
        <f t="shared" si="152"/>
        <v>5375</v>
      </c>
      <c r="Q1629" s="143">
        <v>2023</v>
      </c>
      <c r="R1629" s="143" t="str">
        <f>IFERROR(VLOOKUP(G1629,'SOURCE COMPANY'!A:B, 2, FALSE), "")</f>
        <v>ARUN KUMAR BAID</v>
      </c>
      <c r="S1629" s="143" t="str">
        <f>IFERROR(VLOOKUP(H1629,'CUSTOMER NAME'!A:B, 2, FALSE), "")</f>
        <v>MS MIESTONE CHEM</v>
      </c>
    </row>
    <row r="1630" spans="1:19">
      <c r="A1630" s="191" t="s">
        <v>816</v>
      </c>
      <c r="B1630" s="191">
        <v>2500</v>
      </c>
      <c r="C1630" s="191" t="s">
        <v>7</v>
      </c>
      <c r="D1630" s="191" t="s">
        <v>611</v>
      </c>
      <c r="E1630" s="191">
        <v>2.0499999999999998</v>
      </c>
      <c r="F1630" s="191" t="s">
        <v>9</v>
      </c>
      <c r="G1630" s="191" t="s">
        <v>967</v>
      </c>
      <c r="H1630" s="121" t="s">
        <v>3061</v>
      </c>
      <c r="I1630" s="131" t="s">
        <v>3034</v>
      </c>
      <c r="J1630" s="184">
        <f>IF(F1630="USD", E1630, E1630 * IFERROR(VLOOKUP(F1630, EXCHANGE_RATE!A:B, 2, FALSE), "Currency not found"))</f>
        <v>2.0499999999999998</v>
      </c>
      <c r="K1630" s="184">
        <f t="shared" si="150"/>
        <v>2.0499999999999998</v>
      </c>
      <c r="L1630" s="184">
        <f>IF(C1630="MTS", B1630, B1630 * IFERROR(VLOOKUP(C1630, 'QTY_CONVERSIONS '!A:B, 2, FALSE), "Units not  found"))</f>
        <v>2.5</v>
      </c>
      <c r="M1630" s="185">
        <f t="shared" si="151"/>
        <v>5125</v>
      </c>
      <c r="N1630" s="143" t="str">
        <f>IFERROR(VLOOKUP(D1630, Product_Category!A:B, 2, FALSE), "Uncategorized")</f>
        <v>MCC</v>
      </c>
      <c r="O1630" s="186">
        <f t="shared" si="153"/>
        <v>2050</v>
      </c>
      <c r="P1630" s="185">
        <f t="shared" si="152"/>
        <v>5125</v>
      </c>
      <c r="Q1630" s="143">
        <v>2023</v>
      </c>
      <c r="R1630" s="143" t="str">
        <f>IFERROR(VLOOKUP(G1630,'SOURCE COMPANY'!A:B, 2, FALSE), "")</f>
        <v>ARUN KUMAR BAID</v>
      </c>
      <c r="S1630" s="143" t="str">
        <f>IFERROR(VLOOKUP(H1630,'CUSTOMER NAME'!A:B, 2, FALSE), "")</f>
        <v>MS MIESTONE CHEM</v>
      </c>
    </row>
    <row r="1631" spans="1:19">
      <c r="A1631" s="191" t="s">
        <v>816</v>
      </c>
      <c r="B1631" s="191">
        <v>2500</v>
      </c>
      <c r="C1631" s="191" t="s">
        <v>7</v>
      </c>
      <c r="D1631" s="191" t="s">
        <v>611</v>
      </c>
      <c r="E1631" s="191">
        <v>2.0499999999999998</v>
      </c>
      <c r="F1631" s="191" t="s">
        <v>9</v>
      </c>
      <c r="G1631" s="191" t="s">
        <v>967</v>
      </c>
      <c r="H1631" s="121" t="s">
        <v>3062</v>
      </c>
      <c r="I1631" s="131" t="s">
        <v>3034</v>
      </c>
      <c r="J1631" s="184">
        <f>IF(F1631="USD", E1631, E1631 * IFERROR(VLOOKUP(F1631, EXCHANGE_RATE!A:B, 2, FALSE), "Currency not found"))</f>
        <v>2.0499999999999998</v>
      </c>
      <c r="K1631" s="184">
        <f t="shared" si="150"/>
        <v>2.0499999999999998</v>
      </c>
      <c r="L1631" s="184">
        <f>IF(C1631="MTS", B1631, B1631 * IFERROR(VLOOKUP(C1631, 'QTY_CONVERSIONS '!A:B, 2, FALSE), "Units not  found"))</f>
        <v>2.5</v>
      </c>
      <c r="M1631" s="185">
        <f t="shared" si="151"/>
        <v>5125</v>
      </c>
      <c r="N1631" s="143" t="str">
        <f>IFERROR(VLOOKUP(D1631, Product_Category!A:B, 2, FALSE), "Uncategorized")</f>
        <v>MCC</v>
      </c>
      <c r="O1631" s="186">
        <f t="shared" si="153"/>
        <v>2050</v>
      </c>
      <c r="P1631" s="185">
        <f t="shared" si="152"/>
        <v>5125</v>
      </c>
      <c r="Q1631" s="143">
        <v>2023</v>
      </c>
      <c r="R1631" s="143" t="str">
        <f>IFERROR(VLOOKUP(G1631,'SOURCE COMPANY'!A:B, 2, FALSE), "")</f>
        <v>ARUN KUMAR BAID</v>
      </c>
      <c r="S1631" s="143" t="str">
        <f>IFERROR(VLOOKUP(H1631,'CUSTOMER NAME'!A:B, 2, FALSE), "")</f>
        <v>MS MILESTONE CHEM</v>
      </c>
    </row>
    <row r="1632" spans="1:19">
      <c r="A1632" s="191" t="s">
        <v>816</v>
      </c>
      <c r="B1632" s="191">
        <v>2500</v>
      </c>
      <c r="C1632" s="191" t="s">
        <v>7</v>
      </c>
      <c r="D1632" s="191" t="s">
        <v>769</v>
      </c>
      <c r="E1632" s="191">
        <v>2.15</v>
      </c>
      <c r="F1632" s="191" t="s">
        <v>9</v>
      </c>
      <c r="G1632" s="191" t="s">
        <v>967</v>
      </c>
      <c r="H1632" s="121" t="s">
        <v>3062</v>
      </c>
      <c r="I1632" s="131" t="s">
        <v>3034</v>
      </c>
      <c r="J1632" s="184">
        <f>IF(F1632="USD", E1632, E1632 * IFERROR(VLOOKUP(F1632, EXCHANGE_RATE!A:B, 2, FALSE), "Currency not found"))</f>
        <v>2.15</v>
      </c>
      <c r="K1632" s="184">
        <f t="shared" si="150"/>
        <v>2.15</v>
      </c>
      <c r="L1632" s="184">
        <f>IF(C1632="MTS", B1632, B1632 * IFERROR(VLOOKUP(C1632, 'QTY_CONVERSIONS '!A:B, 2, FALSE), "Units not  found"))</f>
        <v>2.5</v>
      </c>
      <c r="M1632" s="185">
        <f t="shared" si="151"/>
        <v>5375</v>
      </c>
      <c r="N1632" s="143" t="str">
        <f>IFERROR(VLOOKUP(D1632, Product_Category!A:B, 2, FALSE), "Uncategorized")</f>
        <v>MCC</v>
      </c>
      <c r="O1632" s="186">
        <f t="shared" si="153"/>
        <v>2150</v>
      </c>
      <c r="P1632" s="185">
        <f t="shared" si="152"/>
        <v>5375</v>
      </c>
      <c r="Q1632" s="143">
        <v>2023</v>
      </c>
      <c r="R1632" s="143" t="str">
        <f>IFERROR(VLOOKUP(G1632,'SOURCE COMPANY'!A:B, 2, FALSE), "")</f>
        <v>ARUN KUMAR BAID</v>
      </c>
      <c r="S1632" s="143" t="str">
        <f>IFERROR(VLOOKUP(H1632,'CUSTOMER NAME'!A:B, 2, FALSE), "")</f>
        <v>MS MILESTONE CHEM</v>
      </c>
    </row>
    <row r="1633" spans="1:19">
      <c r="A1633" s="191" t="s">
        <v>1329</v>
      </c>
      <c r="B1633" s="191">
        <v>0.5</v>
      </c>
      <c r="C1633" s="191" t="s">
        <v>7</v>
      </c>
      <c r="D1633" s="191" t="s">
        <v>3235</v>
      </c>
      <c r="E1633" s="191">
        <v>1</v>
      </c>
      <c r="F1633" s="191" t="s">
        <v>9</v>
      </c>
      <c r="G1633" s="192" t="s">
        <v>2673</v>
      </c>
      <c r="H1633" s="121" t="s">
        <v>3236</v>
      </c>
      <c r="I1633" s="131" t="s">
        <v>3034</v>
      </c>
      <c r="J1633" s="184">
        <f>IF(F1633="USD", E1633, E1633 * IFERROR(VLOOKUP(F1633, EXCHANGE_RATE!A:B, 2, FALSE), "Currency not found"))</f>
        <v>1</v>
      </c>
      <c r="K1633" s="184">
        <f t="shared" si="150"/>
        <v>1</v>
      </c>
      <c r="L1633" s="184">
        <f>IF(C1633="MTS", B1633, B1633 * IFERROR(VLOOKUP(C1633, 'QTY_CONVERSIONS '!A:B, 2, FALSE), "Units not  found"))</f>
        <v>5.0000000000000001E-4</v>
      </c>
      <c r="M1633" s="185">
        <f t="shared" si="151"/>
        <v>0.5</v>
      </c>
      <c r="N1633" s="143" t="str">
        <f>IFERROR(VLOOKUP(D1633, Product_Category!A:B, 2, FALSE), "Uncategorized")</f>
        <v>MCC</v>
      </c>
      <c r="O1633" s="186">
        <f t="shared" si="153"/>
        <v>1000</v>
      </c>
      <c r="P1633" s="185">
        <f t="shared" si="152"/>
        <v>0.5</v>
      </c>
      <c r="Q1633" s="143">
        <v>2023</v>
      </c>
      <c r="R1633" s="143" t="str">
        <f>IFERROR(VLOOKUP(G1633,'SOURCE COMPANY'!A:B, 2, FALSE), "")</f>
        <v>RANQ</v>
      </c>
      <c r="S1633" s="143" t="str">
        <f>IFERROR(VLOOKUP(H1633,'CUSTOMER NAME'!A:B, 2, FALSE), "")</f>
        <v>MS NANOOM TECH</v>
      </c>
    </row>
    <row r="1634" spans="1:19">
      <c r="A1634" s="191" t="s">
        <v>1329</v>
      </c>
      <c r="B1634" s="191">
        <v>0.5</v>
      </c>
      <c r="C1634" s="191" t="s">
        <v>7</v>
      </c>
      <c r="D1634" s="191" t="s">
        <v>3237</v>
      </c>
      <c r="E1634" s="191">
        <v>1</v>
      </c>
      <c r="F1634" s="191" t="s">
        <v>9</v>
      </c>
      <c r="G1634" s="192" t="s">
        <v>2673</v>
      </c>
      <c r="H1634" s="121" t="s">
        <v>3236</v>
      </c>
      <c r="I1634" s="131" t="s">
        <v>3034</v>
      </c>
      <c r="J1634" s="184">
        <f>IF(F1634="USD", E1634, E1634 * IFERROR(VLOOKUP(F1634, EXCHANGE_RATE!A:B, 2, FALSE), "Currency not found"))</f>
        <v>1</v>
      </c>
      <c r="K1634" s="184">
        <f t="shared" si="150"/>
        <v>1</v>
      </c>
      <c r="L1634" s="184">
        <f>IF(C1634="MTS", B1634, B1634 * IFERROR(VLOOKUP(C1634, 'QTY_CONVERSIONS '!A:B, 2, FALSE), "Units not  found"))</f>
        <v>5.0000000000000001E-4</v>
      </c>
      <c r="M1634" s="185">
        <f t="shared" si="151"/>
        <v>0.5</v>
      </c>
      <c r="N1634" s="143" t="str">
        <f>IFERROR(VLOOKUP(D1634, Product_Category!A:B, 2, FALSE), "Uncategorized")</f>
        <v>MCC</v>
      </c>
      <c r="O1634" s="186">
        <f t="shared" si="153"/>
        <v>1000</v>
      </c>
      <c r="P1634" s="185">
        <f t="shared" si="152"/>
        <v>0.5</v>
      </c>
      <c r="Q1634" s="143">
        <v>2023</v>
      </c>
      <c r="R1634" s="143" t="str">
        <f>IFERROR(VLOOKUP(G1634,'SOURCE COMPANY'!A:B, 2, FALSE), "")</f>
        <v>RANQ</v>
      </c>
      <c r="S1634" s="143" t="str">
        <f>IFERROR(VLOOKUP(H1634,'CUSTOMER NAME'!A:B, 2, FALSE), "")</f>
        <v>MS NANOOM TECH</v>
      </c>
    </row>
    <row r="1635" spans="1:19">
      <c r="A1635" s="191" t="s">
        <v>1329</v>
      </c>
      <c r="B1635" s="191">
        <v>17.5</v>
      </c>
      <c r="C1635" s="191" t="s">
        <v>7</v>
      </c>
      <c r="D1635" s="191" t="s">
        <v>3237</v>
      </c>
      <c r="E1635" s="191">
        <v>1</v>
      </c>
      <c r="F1635" s="191" t="s">
        <v>9</v>
      </c>
      <c r="G1635" s="192" t="s">
        <v>2673</v>
      </c>
      <c r="H1635" s="121" t="s">
        <v>3236</v>
      </c>
      <c r="I1635" s="131" t="s">
        <v>3034</v>
      </c>
      <c r="J1635" s="184">
        <f>IF(F1635="USD", E1635, E1635 * IFERROR(VLOOKUP(F1635, EXCHANGE_RATE!A:B, 2, FALSE), "Currency not found"))</f>
        <v>1</v>
      </c>
      <c r="K1635" s="184">
        <f t="shared" si="150"/>
        <v>1</v>
      </c>
      <c r="L1635" s="184">
        <f>IF(C1635="MTS", B1635, B1635 * IFERROR(VLOOKUP(C1635, 'QTY_CONVERSIONS '!A:B, 2, FALSE), "Units not  found"))</f>
        <v>1.7500000000000002E-2</v>
      </c>
      <c r="M1635" s="185">
        <f t="shared" si="151"/>
        <v>17.5</v>
      </c>
      <c r="N1635" s="143" t="str">
        <f>IFERROR(VLOOKUP(D1635, Product_Category!A:B, 2, FALSE), "Uncategorized")</f>
        <v>MCC</v>
      </c>
      <c r="O1635" s="186">
        <f t="shared" si="153"/>
        <v>1000</v>
      </c>
      <c r="P1635" s="185">
        <f t="shared" si="152"/>
        <v>17.5</v>
      </c>
      <c r="Q1635" s="143">
        <v>2023</v>
      </c>
      <c r="R1635" s="143" t="str">
        <f>IFERROR(VLOOKUP(G1635,'SOURCE COMPANY'!A:B, 2, FALSE), "")</f>
        <v>RANQ</v>
      </c>
      <c r="S1635" s="143" t="str">
        <f>IFERROR(VLOOKUP(H1635,'CUSTOMER NAME'!A:B, 2, FALSE), "")</f>
        <v>MS NANOOM TECH</v>
      </c>
    </row>
    <row r="1636" spans="1:19">
      <c r="A1636" s="191" t="s">
        <v>1019</v>
      </c>
      <c r="B1636" s="191">
        <v>10005</v>
      </c>
      <c r="C1636" s="191" t="s">
        <v>7</v>
      </c>
      <c r="D1636" s="191" t="s">
        <v>266</v>
      </c>
      <c r="E1636" s="191">
        <v>569.76</v>
      </c>
      <c r="F1636" s="191" t="s">
        <v>9</v>
      </c>
      <c r="G1636" s="85" t="s">
        <v>888</v>
      </c>
      <c r="H1636" s="121" t="s">
        <v>3232</v>
      </c>
      <c r="I1636" s="131" t="s">
        <v>3034</v>
      </c>
      <c r="J1636" s="184">
        <f>IF(F1636="USD", E1636, E1636 * IFERROR(VLOOKUP(F1636, EXCHANGE_RATE!A:B, 2, FALSE), "Currency not found"))</f>
        <v>569.76</v>
      </c>
      <c r="K1636" s="184">
        <f t="shared" si="150"/>
        <v>569.76</v>
      </c>
      <c r="L1636" s="184">
        <f>IF(C1636="MTS", B1636, B1636 * IFERROR(VLOOKUP(C1636, 'QTY_CONVERSIONS '!A:B, 2, FALSE), "Units not  found"))</f>
        <v>10.005000000000001</v>
      </c>
      <c r="M1636" s="185">
        <f t="shared" si="151"/>
        <v>5700448.7999999998</v>
      </c>
      <c r="N1636" s="143" t="str">
        <f>IFERROR(VLOOKUP(D1636, Product_Category!A:B, 2, FALSE), "Uncategorized")</f>
        <v>MCC</v>
      </c>
      <c r="O1636" s="186">
        <f t="shared" si="153"/>
        <v>569760</v>
      </c>
      <c r="P1636" s="185">
        <f t="shared" si="152"/>
        <v>5700448.8000000007</v>
      </c>
      <c r="Q1636" s="143">
        <v>2023</v>
      </c>
      <c r="R1636" s="143" t="str">
        <f>IFERROR(VLOOKUP(G1636,'SOURCE COMPANY'!A:B, 2, FALSE), "")</f>
        <v>SUN PHARMA</v>
      </c>
      <c r="S1636" s="143" t="str">
        <f>IFERROR(VLOOKUP(H1636,'CUSTOMER NAME'!A:B, 2, FALSE), "")</f>
        <v>MS RANBAXY PHARMA</v>
      </c>
    </row>
    <row r="1637" spans="1:19">
      <c r="A1637" s="191" t="s">
        <v>816</v>
      </c>
      <c r="B1637" s="191">
        <v>500</v>
      </c>
      <c r="C1637" s="191" t="s">
        <v>7</v>
      </c>
      <c r="D1637" s="191" t="s">
        <v>19</v>
      </c>
      <c r="E1637" s="191">
        <v>6.5</v>
      </c>
      <c r="F1637" s="191" t="s">
        <v>9</v>
      </c>
      <c r="G1637" s="192" t="s">
        <v>3811</v>
      </c>
      <c r="H1637" s="121" t="s">
        <v>3398</v>
      </c>
      <c r="I1637" s="131" t="s">
        <v>3389</v>
      </c>
      <c r="J1637" s="184">
        <f>IF(F1637="USD", E1637, E1637 * IFERROR(VLOOKUP(F1637, EXCHANGE_RATE!A:B, 2, FALSE), "Currency not found"))</f>
        <v>6.5</v>
      </c>
      <c r="K1637" s="184">
        <f t="shared" si="150"/>
        <v>6.5</v>
      </c>
      <c r="L1637" s="184">
        <f>IF(C1637="MTS", B1637, B1637 * IFERROR(VLOOKUP(C1637, 'QTY_CONVERSIONS '!A:B, 2, FALSE), "Units not  found"))</f>
        <v>0.5</v>
      </c>
      <c r="M1637" s="185">
        <f t="shared" si="151"/>
        <v>3250</v>
      </c>
      <c r="N1637" s="143" t="str">
        <f>IFERROR(VLOOKUP(D1637, Product_Category!A:B, 2, FALSE), "Uncategorized")</f>
        <v>CMC</v>
      </c>
      <c r="O1637" s="186">
        <f t="shared" si="153"/>
        <v>6500</v>
      </c>
      <c r="P1637" s="185">
        <f t="shared" si="152"/>
        <v>3250</v>
      </c>
      <c r="Q1637" s="143">
        <v>2023</v>
      </c>
      <c r="R1637" s="143" t="str">
        <f>IFERROR(VLOOKUP(G1637,'SOURCE COMPANY'!A:B, 2, FALSE), "")</f>
        <v>Alcon Bio sciences</v>
      </c>
      <c r="S1637" s="143" t="str">
        <f>IFERROR(VLOOKUP(H1637,'CUSTOMER NAME'!A:B, 2, FALSE), "")</f>
        <v>MSESKAYEF PHARMA</v>
      </c>
    </row>
    <row r="1638" spans="1:19">
      <c r="A1638" s="188" t="s">
        <v>978</v>
      </c>
      <c r="B1638" s="188">
        <v>10000</v>
      </c>
      <c r="C1638" s="188" t="s">
        <v>7</v>
      </c>
      <c r="D1638" s="188" t="s">
        <v>611</v>
      </c>
      <c r="E1638" s="188">
        <v>1.8</v>
      </c>
      <c r="F1638" s="188" t="s">
        <v>9</v>
      </c>
      <c r="G1638" s="85" t="s">
        <v>986</v>
      </c>
      <c r="H1638" s="124" t="s">
        <v>3506</v>
      </c>
      <c r="I1638" s="131" t="s">
        <v>3389</v>
      </c>
      <c r="J1638" s="184">
        <f>IF(F1638="USD", E1638, E1638 * IFERROR(VLOOKUP(F1638, EXCHANGE_RATE!A:B, 2, FALSE), "Currency not found"))</f>
        <v>1.8</v>
      </c>
      <c r="K1638" s="184">
        <f t="shared" si="150"/>
        <v>1.8</v>
      </c>
      <c r="L1638" s="184">
        <f>IF(C1638="MTS", B1638, B1638 * IFERROR(VLOOKUP(C1638, 'QTY_CONVERSIONS '!A:B, 2, FALSE), "Units not  found"))</f>
        <v>10</v>
      </c>
      <c r="M1638" s="185">
        <f t="shared" si="151"/>
        <v>18000</v>
      </c>
      <c r="N1638" s="143" t="str">
        <f>IFERROR(VLOOKUP(D1638, Product_Category!A:B, 2, FALSE), "Uncategorized")</f>
        <v>MCC</v>
      </c>
      <c r="O1638" s="186">
        <f t="shared" si="153"/>
        <v>1800</v>
      </c>
      <c r="P1638" s="185">
        <f t="shared" si="152"/>
        <v>18000</v>
      </c>
      <c r="Q1638" s="143">
        <v>2023</v>
      </c>
      <c r="R1638" s="143" t="str">
        <f>IFERROR(VLOOKUP(G1638,'SOURCE COMPANY'!A:B, 2, FALSE), "")</f>
        <v>DKT TRADING</v>
      </c>
      <c r="S1638" s="143" t="str">
        <f>IFERROR(VLOOKUP(H1638,'CUSTOMER NAME'!A:B, 2, FALSE), "")</f>
        <v>MSEXXON PHARMA</v>
      </c>
    </row>
    <row r="1639" spans="1:19">
      <c r="A1639" s="87" t="s">
        <v>929</v>
      </c>
      <c r="B1639" s="189">
        <v>50</v>
      </c>
      <c r="C1639" s="87" t="s">
        <v>7</v>
      </c>
      <c r="D1639" s="87" t="s">
        <v>1102</v>
      </c>
      <c r="E1639" s="194">
        <v>254.79400000000001</v>
      </c>
      <c r="F1639" s="87" t="s">
        <v>1730</v>
      </c>
      <c r="G1639" s="87" t="s">
        <v>2510</v>
      </c>
      <c r="H1639" s="198" t="s">
        <v>2511</v>
      </c>
      <c r="I1639" s="214" t="str">
        <f>I1638</f>
        <v>October</v>
      </c>
      <c r="J1639" s="184">
        <f>IF(F1639="USD", E1639, E1639 * IFERROR(VLOOKUP(F1639, EXCHANGE_RATE!A:B, 2, FALSE), "Currency not found"))</f>
        <v>3.057528</v>
      </c>
      <c r="K1639" s="184">
        <f t="shared" si="150"/>
        <v>3.0599999999999996</v>
      </c>
      <c r="L1639" s="184">
        <f>IF(C1639="MTS", B1639, B1639 * IFERROR(VLOOKUP(C1639, 'QTY_CONVERSIONS '!A:B, 2, FALSE), "Units not  found"))</f>
        <v>0.05</v>
      </c>
      <c r="M1639" s="185">
        <f t="shared" si="151"/>
        <v>152.99999999999997</v>
      </c>
      <c r="N1639" s="143" t="str">
        <f>IFERROR(VLOOKUP(D1639, Product_Category!A:B, 2, FALSE), "Uncategorized")</f>
        <v>MAGNESIUM STEARATE</v>
      </c>
      <c r="O1639" s="186">
        <f t="shared" si="153"/>
        <v>3059.9999999999995</v>
      </c>
      <c r="P1639" s="185">
        <f t="shared" si="152"/>
        <v>152.99999999999997</v>
      </c>
      <c r="Q1639" s="143">
        <v>2023</v>
      </c>
      <c r="R1639" s="143" t="str">
        <f>IFERROR(VLOOKUP(G1639,'SOURCE COMPANY'!A:B, 2, FALSE), "")</f>
        <v>G D LABO</v>
      </c>
      <c r="S1639" s="143" t="str">
        <f>IFERROR(VLOOKUP(H1639,'CUSTOMER NAME'!A:B, 2, FALSE), "")</f>
        <v>MSGDPHARMA</v>
      </c>
    </row>
    <row r="1640" spans="1:19">
      <c r="A1640" s="87" t="s">
        <v>929</v>
      </c>
      <c r="B1640" s="189">
        <v>75</v>
      </c>
      <c r="C1640" s="87" t="s">
        <v>7</v>
      </c>
      <c r="D1640" s="87" t="s">
        <v>601</v>
      </c>
      <c r="E1640" s="195">
        <v>156.804</v>
      </c>
      <c r="F1640" s="87" t="s">
        <v>1730</v>
      </c>
      <c r="G1640" s="87" t="s">
        <v>2510</v>
      </c>
      <c r="H1640" s="198" t="s">
        <v>2511</v>
      </c>
      <c r="I1640" s="214" t="str">
        <f>I1639</f>
        <v>October</v>
      </c>
      <c r="J1640" s="184">
        <f>IF(F1640="USD", E1640, E1640 * IFERROR(VLOOKUP(F1640, EXCHANGE_RATE!A:B, 2, FALSE), "Currency not found"))</f>
        <v>1.881648</v>
      </c>
      <c r="K1640" s="184">
        <f t="shared" si="150"/>
        <v>1.89</v>
      </c>
      <c r="L1640" s="184">
        <f>IF(C1640="MTS", B1640, B1640 * IFERROR(VLOOKUP(C1640, 'QTY_CONVERSIONS '!A:B, 2, FALSE), "Units not  found"))</f>
        <v>7.4999999999999997E-2</v>
      </c>
      <c r="M1640" s="185">
        <f t="shared" si="151"/>
        <v>141.75</v>
      </c>
      <c r="N1640" s="143" t="str">
        <f>IFERROR(VLOOKUP(D1640, Product_Category!A:B, 2, FALSE), "Uncategorized")</f>
        <v>SSG</v>
      </c>
      <c r="O1640" s="186">
        <f t="shared" si="153"/>
        <v>1890</v>
      </c>
      <c r="P1640" s="185">
        <f t="shared" si="152"/>
        <v>141.75</v>
      </c>
      <c r="Q1640" s="143">
        <v>2023</v>
      </c>
      <c r="R1640" s="143" t="str">
        <f>IFERROR(VLOOKUP(G1640,'SOURCE COMPANY'!A:B, 2, FALSE), "")</f>
        <v>G D LABO</v>
      </c>
      <c r="S1640" s="143" t="str">
        <f>IFERROR(VLOOKUP(H1640,'CUSTOMER NAME'!A:B, 2, FALSE), "")</f>
        <v>MSGDPHARMA</v>
      </c>
    </row>
    <row r="1641" spans="1:19">
      <c r="A1641" s="192" t="s">
        <v>172</v>
      </c>
      <c r="B1641" s="192">
        <v>200</v>
      </c>
      <c r="C1641" s="192" t="s">
        <v>7</v>
      </c>
      <c r="D1641" s="192" t="s">
        <v>3574</v>
      </c>
      <c r="E1641" s="192">
        <v>12</v>
      </c>
      <c r="F1641" s="192" t="s">
        <v>9</v>
      </c>
      <c r="G1641" s="192" t="s">
        <v>3573</v>
      </c>
      <c r="H1641" s="134" t="s">
        <v>1622</v>
      </c>
      <c r="I1641" s="131" t="s">
        <v>3893</v>
      </c>
      <c r="J1641" s="184">
        <f>IF(F1641="USD", E1641, E1641 * IFERROR(VLOOKUP(F1641, EXCHANGE_RATE!A:B, 2, FALSE), "Currency not found"))</f>
        <v>12</v>
      </c>
      <c r="K1641" s="184">
        <f t="shared" si="150"/>
        <v>12</v>
      </c>
      <c r="L1641" s="184">
        <f>IF(C1641="MTS", B1641, B1641 * IFERROR(VLOOKUP(C1641, 'QTY_CONVERSIONS '!A:B, 2, FALSE), "Units not  found"))</f>
        <v>0.2</v>
      </c>
      <c r="M1641" s="185">
        <f t="shared" si="151"/>
        <v>2400</v>
      </c>
      <c r="N1641" s="143" t="str">
        <f>IFERROR(VLOOKUP(D1641, Product_Category!A:B, 2, FALSE), "Uncategorized")</f>
        <v>MCC</v>
      </c>
      <c r="O1641" s="186">
        <f t="shared" si="153"/>
        <v>12000</v>
      </c>
      <c r="P1641" s="185">
        <f t="shared" si="152"/>
        <v>2400</v>
      </c>
      <c r="Q1641" s="143">
        <v>2023</v>
      </c>
      <c r="R1641" s="143" t="str">
        <f>IFERROR(VLOOKUP(G1641,'SOURCE COMPANY'!A:B, 2, FALSE), "")</f>
        <v>MSN LABS</v>
      </c>
      <c r="S1641" s="143" t="str">
        <f>IFERROR(VLOOKUP(H1641,'CUSTOMER NAME'!A:B, 2, FALSE), "")</f>
        <v>MSN PHARMA</v>
      </c>
    </row>
    <row r="1642" spans="1:19">
      <c r="A1642" s="191" t="s">
        <v>172</v>
      </c>
      <c r="B1642" s="191">
        <v>50</v>
      </c>
      <c r="C1642" s="191" t="s">
        <v>7</v>
      </c>
      <c r="D1642" s="191" t="s">
        <v>721</v>
      </c>
      <c r="E1642" s="191">
        <v>10.54</v>
      </c>
      <c r="F1642" s="191" t="s">
        <v>9</v>
      </c>
      <c r="G1642" s="191" t="s">
        <v>3573</v>
      </c>
      <c r="H1642" s="121" t="s">
        <v>1622</v>
      </c>
      <c r="I1642" s="131" t="s">
        <v>3389</v>
      </c>
      <c r="J1642" s="184">
        <f>IF(F1642="USD", E1642, E1642 * IFERROR(VLOOKUP(F1642, EXCHANGE_RATE!A:B, 2, FALSE), "Currency not found"))</f>
        <v>10.54</v>
      </c>
      <c r="K1642" s="184">
        <f t="shared" si="150"/>
        <v>10.54</v>
      </c>
      <c r="L1642" s="184">
        <f>IF(C1642="MTS", B1642, B1642 * IFERROR(VLOOKUP(C1642, 'QTY_CONVERSIONS '!A:B, 2, FALSE), "Units not  found"))</f>
        <v>0.05</v>
      </c>
      <c r="M1642" s="185">
        <f t="shared" si="151"/>
        <v>527</v>
      </c>
      <c r="N1642" s="143" t="str">
        <f>IFERROR(VLOOKUP(D1642, Product_Category!A:B, 2, FALSE), "Uncategorized")</f>
        <v>MCC</v>
      </c>
      <c r="O1642" s="186">
        <f t="shared" si="153"/>
        <v>10540</v>
      </c>
      <c r="P1642" s="185">
        <f t="shared" si="152"/>
        <v>527</v>
      </c>
      <c r="Q1642" s="143">
        <v>2023</v>
      </c>
      <c r="R1642" s="143" t="str">
        <f>IFERROR(VLOOKUP(G1642,'SOURCE COMPANY'!A:B, 2, FALSE), "")</f>
        <v>MSN LABS</v>
      </c>
      <c r="S1642" s="143" t="str">
        <f>IFERROR(VLOOKUP(H1642,'CUSTOMER NAME'!A:B, 2, FALSE), "")</f>
        <v>MSN PHARMA</v>
      </c>
    </row>
    <row r="1643" spans="1:19">
      <c r="A1643" s="191" t="s">
        <v>172</v>
      </c>
      <c r="B1643" s="191">
        <v>50</v>
      </c>
      <c r="C1643" s="191" t="s">
        <v>7</v>
      </c>
      <c r="D1643" s="191" t="s">
        <v>3574</v>
      </c>
      <c r="E1643" s="191">
        <v>12.04</v>
      </c>
      <c r="F1643" s="191" t="s">
        <v>9</v>
      </c>
      <c r="G1643" s="191" t="s">
        <v>3573</v>
      </c>
      <c r="H1643" s="121" t="s">
        <v>1622</v>
      </c>
      <c r="I1643" s="131" t="s">
        <v>3389</v>
      </c>
      <c r="J1643" s="184">
        <f>IF(F1643="USD", E1643, E1643 * IFERROR(VLOOKUP(F1643, EXCHANGE_RATE!A:B, 2, FALSE), "Currency not found"))</f>
        <v>12.04</v>
      </c>
      <c r="K1643" s="184">
        <f t="shared" si="150"/>
        <v>12.04</v>
      </c>
      <c r="L1643" s="184">
        <f>IF(C1643="MTS", B1643, B1643 * IFERROR(VLOOKUP(C1643, 'QTY_CONVERSIONS '!A:B, 2, FALSE), "Units not  found"))</f>
        <v>0.05</v>
      </c>
      <c r="M1643" s="185">
        <f t="shared" si="151"/>
        <v>602</v>
      </c>
      <c r="N1643" s="143" t="str">
        <f>IFERROR(VLOOKUP(D1643, Product_Category!A:B, 2, FALSE), "Uncategorized")</f>
        <v>MCC</v>
      </c>
      <c r="O1643" s="186">
        <f t="shared" si="153"/>
        <v>12040</v>
      </c>
      <c r="P1643" s="185">
        <f t="shared" si="152"/>
        <v>602</v>
      </c>
      <c r="Q1643" s="143">
        <v>2023</v>
      </c>
      <c r="R1643" s="143" t="str">
        <f>IFERROR(VLOOKUP(G1643,'SOURCE COMPANY'!A:B, 2, FALSE), "")</f>
        <v>MSN LABS</v>
      </c>
      <c r="S1643" s="143" t="str">
        <f>IFERROR(VLOOKUP(H1643,'CUSTOMER NAME'!A:B, 2, FALSE), "")</f>
        <v>MSN PHARMA</v>
      </c>
    </row>
    <row r="1644" spans="1:19">
      <c r="A1644" s="191" t="s">
        <v>172</v>
      </c>
      <c r="B1644" s="191">
        <v>40</v>
      </c>
      <c r="C1644" s="191" t="s">
        <v>7</v>
      </c>
      <c r="D1644" s="191" t="s">
        <v>3580</v>
      </c>
      <c r="E1644" s="191">
        <v>10.220000000000001</v>
      </c>
      <c r="F1644" s="191" t="s">
        <v>9</v>
      </c>
      <c r="G1644" s="191" t="s">
        <v>3573</v>
      </c>
      <c r="H1644" s="121" t="s">
        <v>1622</v>
      </c>
      <c r="I1644" s="131" t="s">
        <v>3389</v>
      </c>
      <c r="J1644" s="184">
        <f>IF(F1644="USD", E1644, E1644 * IFERROR(VLOOKUP(F1644, EXCHANGE_RATE!A:B, 2, FALSE), "Currency not found"))</f>
        <v>10.220000000000001</v>
      </c>
      <c r="K1644" s="184">
        <f t="shared" si="150"/>
        <v>10.220000000000001</v>
      </c>
      <c r="L1644" s="184">
        <f>IF(C1644="MTS", B1644, B1644 * IFERROR(VLOOKUP(C1644, 'QTY_CONVERSIONS '!A:B, 2, FALSE), "Units not  found"))</f>
        <v>0.04</v>
      </c>
      <c r="M1644" s="185">
        <f t="shared" si="151"/>
        <v>408.8</v>
      </c>
      <c r="N1644" s="143" t="str">
        <f>IFERROR(VLOOKUP(D1644, Product_Category!A:B, 2, FALSE), "Uncategorized")</f>
        <v>MCC</v>
      </c>
      <c r="O1644" s="186">
        <f t="shared" si="153"/>
        <v>10220</v>
      </c>
      <c r="P1644" s="185">
        <f t="shared" si="152"/>
        <v>408.8</v>
      </c>
      <c r="Q1644" s="143">
        <v>2023</v>
      </c>
      <c r="R1644" s="143" t="str">
        <f>IFERROR(VLOOKUP(G1644,'SOURCE COMPANY'!A:B, 2, FALSE), "")</f>
        <v>MSN LABS</v>
      </c>
      <c r="S1644" s="143" t="str">
        <f>IFERROR(VLOOKUP(H1644,'CUSTOMER NAME'!A:B, 2, FALSE), "")</f>
        <v>MSN PHARMA</v>
      </c>
    </row>
    <row r="1645" spans="1:19">
      <c r="A1645" s="87" t="s">
        <v>172</v>
      </c>
      <c r="B1645" s="87">
        <v>20</v>
      </c>
      <c r="C1645" s="87" t="s">
        <v>7</v>
      </c>
      <c r="D1645" s="87" t="s">
        <v>1621</v>
      </c>
      <c r="E1645" s="42">
        <v>19</v>
      </c>
      <c r="F1645" s="87" t="s">
        <v>9</v>
      </c>
      <c r="G1645" s="192" t="s">
        <v>2998</v>
      </c>
      <c r="H1645" s="198" t="s">
        <v>1622</v>
      </c>
      <c r="I1645" s="214" t="str">
        <f>I1644</f>
        <v>October</v>
      </c>
      <c r="J1645" s="184">
        <f>IF(F1645="USD", E1645, E1645 * IFERROR(VLOOKUP(F1645, EXCHANGE_RATE!A:B, 2, FALSE), "Currency not found"))</f>
        <v>19</v>
      </c>
      <c r="K1645" s="184">
        <f t="shared" si="150"/>
        <v>19</v>
      </c>
      <c r="L1645" s="184">
        <f>IF(C1645="MTS", B1645, B1645 * IFERROR(VLOOKUP(C1645, 'QTY_CONVERSIONS '!A:B, 2, FALSE), "Units not  found"))</f>
        <v>0.02</v>
      </c>
      <c r="M1645" s="185">
        <f t="shared" si="151"/>
        <v>380</v>
      </c>
      <c r="N1645" s="143" t="str">
        <f>IFERROR(VLOOKUP(D1645, Product_Category!A:B, 2, FALSE), "Uncategorized")</f>
        <v>CMC</v>
      </c>
      <c r="O1645" s="186">
        <f t="shared" si="153"/>
        <v>19000</v>
      </c>
      <c r="P1645" s="185">
        <f t="shared" si="152"/>
        <v>380</v>
      </c>
      <c r="Q1645" s="143">
        <v>2023</v>
      </c>
      <c r="R1645" s="143" t="str">
        <f>IFERROR(VLOOKUP(G1645,'SOURCE COMPANY'!A:B, 2, FALSE), "")</f>
        <v>SIGNET</v>
      </c>
      <c r="S1645" s="143" t="str">
        <f>IFERROR(VLOOKUP(H1645,'CUSTOMER NAME'!A:B, 2, FALSE), "")</f>
        <v>MSN PHARMA</v>
      </c>
    </row>
    <row r="1646" spans="1:19">
      <c r="A1646" s="87" t="s">
        <v>924</v>
      </c>
      <c r="B1646" s="189">
        <v>150</v>
      </c>
      <c r="C1646" s="87" t="s">
        <v>7</v>
      </c>
      <c r="D1646" s="87" t="s">
        <v>2387</v>
      </c>
      <c r="E1646" s="195">
        <v>22.4</v>
      </c>
      <c r="F1646" s="87" t="s">
        <v>9</v>
      </c>
      <c r="G1646" s="85" t="s">
        <v>888</v>
      </c>
      <c r="H1646" s="198" t="s">
        <v>2497</v>
      </c>
      <c r="I1646" s="214" t="str">
        <f>I1645</f>
        <v>October</v>
      </c>
      <c r="J1646" s="184">
        <f>IF(F1646="USD", E1646, E1646 * IFERROR(VLOOKUP(F1646, EXCHANGE_RATE!A:B, 2, FALSE), "Currency not found"))</f>
        <v>22.4</v>
      </c>
      <c r="K1646" s="184">
        <f t="shared" si="150"/>
        <v>22.4</v>
      </c>
      <c r="L1646" s="184">
        <f>IF(C1646="MTS", B1646, B1646 * IFERROR(VLOOKUP(C1646, 'QTY_CONVERSIONS '!A:B, 2, FALSE), "Units not  found"))</f>
        <v>0.15</v>
      </c>
      <c r="M1646" s="185">
        <f t="shared" si="151"/>
        <v>3360</v>
      </c>
      <c r="N1646" s="143" t="str">
        <f>IFERROR(VLOOKUP(D1646, Product_Category!A:B, 2, FALSE), "Uncategorized")</f>
        <v>CROSCARMELLOSE SODIUM</v>
      </c>
      <c r="O1646" s="186">
        <f t="shared" si="153"/>
        <v>22400</v>
      </c>
      <c r="P1646" s="185">
        <f t="shared" si="152"/>
        <v>3360</v>
      </c>
      <c r="Q1646" s="143">
        <v>2023</v>
      </c>
      <c r="R1646" s="143" t="str">
        <f>IFERROR(VLOOKUP(G1646,'SOURCE COMPANY'!A:B, 2, FALSE), "")</f>
        <v>SUN PHARMA</v>
      </c>
      <c r="S1646" s="143" t="str">
        <f>IFERROR(VLOOKUP(H1646,'CUSTOMER NAME'!A:B, 2, FALSE), "")</f>
        <v>MSSUN PHARMA</v>
      </c>
    </row>
    <row r="1647" spans="1:19">
      <c r="A1647" s="191" t="s">
        <v>3072</v>
      </c>
      <c r="B1647" s="191">
        <v>400</v>
      </c>
      <c r="C1647" s="191" t="s">
        <v>7</v>
      </c>
      <c r="D1647" s="191" t="s">
        <v>44</v>
      </c>
      <c r="E1647" s="191">
        <v>5.5</v>
      </c>
      <c r="F1647" s="191" t="s">
        <v>9</v>
      </c>
      <c r="G1647" s="191" t="s">
        <v>3073</v>
      </c>
      <c r="H1647" s="121" t="s">
        <v>3075</v>
      </c>
      <c r="I1647" s="131" t="s">
        <v>3034</v>
      </c>
      <c r="J1647" s="184">
        <f>IF(F1647="USD", E1647, E1647 * IFERROR(VLOOKUP(F1647, EXCHANGE_RATE!A:B, 2, FALSE), "Currency not found"))</f>
        <v>5.5</v>
      </c>
      <c r="K1647" s="184">
        <f t="shared" si="150"/>
        <v>5.5</v>
      </c>
      <c r="L1647" s="184">
        <f>IF(C1647="MTS", B1647, B1647 * IFERROR(VLOOKUP(C1647, 'QTY_CONVERSIONS '!A:B, 2, FALSE), "Units not  found"))</f>
        <v>0.4</v>
      </c>
      <c r="M1647" s="185">
        <f t="shared" si="151"/>
        <v>2200</v>
      </c>
      <c r="N1647" s="143" t="str">
        <f>IFERROR(VLOOKUP(D1647, Product_Category!A:B, 2, FALSE), "Uncategorized")</f>
        <v>CMC</v>
      </c>
      <c r="O1647" s="186">
        <f t="shared" si="153"/>
        <v>5500</v>
      </c>
      <c r="P1647" s="185">
        <f t="shared" si="152"/>
        <v>2200</v>
      </c>
      <c r="Q1647" s="143">
        <v>2023</v>
      </c>
      <c r="R1647" s="143" t="str">
        <f>IFERROR(VLOOKUP(G1647,'SOURCE COMPANY'!A:B, 2, FALSE), "")</f>
        <v>FOOD PROCESS MACHINERY</v>
      </c>
      <c r="S1647" s="143" t="str">
        <f>IFERROR(VLOOKUP(H1647,'CUSTOMER NAME'!A:B, 2, FALSE), "")</f>
        <v>MSVICTORY BEVERAGES</v>
      </c>
    </row>
    <row r="1648" spans="1:19">
      <c r="A1648" s="87" t="s">
        <v>978</v>
      </c>
      <c r="B1648" s="21">
        <v>3000</v>
      </c>
      <c r="C1648" s="87" t="s">
        <v>7</v>
      </c>
      <c r="D1648" s="87" t="s">
        <v>104</v>
      </c>
      <c r="E1648" s="41">
        <v>1.52</v>
      </c>
      <c r="F1648" s="87" t="s">
        <v>9</v>
      </c>
      <c r="G1648" s="87" t="s">
        <v>2009</v>
      </c>
      <c r="H1648" s="198" t="s">
        <v>2010</v>
      </c>
      <c r="I1648" s="214" t="str">
        <f>I1647</f>
        <v>September</v>
      </c>
      <c r="J1648" s="184">
        <f>IF(F1648="USD", E1648, E1648 * IFERROR(VLOOKUP(F1648, EXCHANGE_RATE!A:B, 2, FALSE), "Currency not found"))</f>
        <v>1.52</v>
      </c>
      <c r="K1648" s="184">
        <f t="shared" si="150"/>
        <v>1.52</v>
      </c>
      <c r="L1648" s="184">
        <f>IF(C1648="MTS", B1648, B1648 * IFERROR(VLOOKUP(C1648, 'QTY_CONVERSIONS '!A:B, 2, FALSE), "Units not  found"))</f>
        <v>3</v>
      </c>
      <c r="M1648" s="185">
        <f t="shared" si="151"/>
        <v>4560</v>
      </c>
      <c r="N1648" s="143" t="str">
        <f>IFERROR(VLOOKUP(D1648, Product_Category!A:B, 2, FALSE), "Uncategorized")</f>
        <v>MAGNESIUM STEARATE</v>
      </c>
      <c r="O1648" s="186">
        <f t="shared" si="153"/>
        <v>1520</v>
      </c>
      <c r="P1648" s="185">
        <f t="shared" si="152"/>
        <v>4560</v>
      </c>
      <c r="Q1648" s="143">
        <v>2023</v>
      </c>
      <c r="R1648" s="143" t="str">
        <f>IFERROR(VLOOKUP(G1648,'SOURCE COMPANY'!A:B, 2, FALSE), "")</f>
        <v>Virjo Pharma &amp; Chem</v>
      </c>
      <c r="S1648" s="143" t="str">
        <f>IFERROR(VLOOKUP(H1648,'CUSTOMER NAME'!A:B, 2, FALSE), "")</f>
        <v>MULTIBASE PHARMA</v>
      </c>
    </row>
    <row r="1649" spans="1:19">
      <c r="A1649" s="87" t="s">
        <v>978</v>
      </c>
      <c r="B1649" s="189">
        <v>5000</v>
      </c>
      <c r="C1649" s="87" t="s">
        <v>7</v>
      </c>
      <c r="D1649" s="87" t="s">
        <v>104</v>
      </c>
      <c r="E1649" s="190">
        <v>1.5</v>
      </c>
      <c r="F1649" s="87" t="s">
        <v>9</v>
      </c>
      <c r="G1649" s="87" t="s">
        <v>2009</v>
      </c>
      <c r="H1649" s="198" t="s">
        <v>2010</v>
      </c>
      <c r="I1649" s="214" t="str">
        <f>I1648</f>
        <v>September</v>
      </c>
      <c r="J1649" s="184">
        <f>IF(F1649="USD", E1649, E1649 * IFERROR(VLOOKUP(F1649, EXCHANGE_RATE!A:B, 2, FALSE), "Currency not found"))</f>
        <v>1.5</v>
      </c>
      <c r="K1649" s="184">
        <f t="shared" si="150"/>
        <v>1.5</v>
      </c>
      <c r="L1649" s="184">
        <f>IF(C1649="MTS", B1649, B1649 * IFERROR(VLOOKUP(C1649, 'QTY_CONVERSIONS '!A:B, 2, FALSE), "Units not  found"))</f>
        <v>5</v>
      </c>
      <c r="M1649" s="185">
        <f t="shared" si="151"/>
        <v>7500</v>
      </c>
      <c r="N1649" s="143" t="str">
        <f>IFERROR(VLOOKUP(D1649, Product_Category!A:B, 2, FALSE), "Uncategorized")</f>
        <v>MAGNESIUM STEARATE</v>
      </c>
      <c r="O1649" s="186">
        <f t="shared" si="153"/>
        <v>1500</v>
      </c>
      <c r="P1649" s="185">
        <f t="shared" si="152"/>
        <v>7500</v>
      </c>
      <c r="Q1649" s="143">
        <v>2023</v>
      </c>
      <c r="R1649" s="143" t="str">
        <f>IFERROR(VLOOKUP(G1649,'SOURCE COMPANY'!A:B, 2, FALSE), "")</f>
        <v>Virjo Pharma &amp; Chem</v>
      </c>
      <c r="S1649" s="143" t="str">
        <f>IFERROR(VLOOKUP(H1649,'CUSTOMER NAME'!A:B, 2, FALSE), "")</f>
        <v>MULTIBASE PHARMA</v>
      </c>
    </row>
    <row r="1650" spans="1:19">
      <c r="A1650" s="192" t="s">
        <v>816</v>
      </c>
      <c r="B1650" s="192">
        <v>1</v>
      </c>
      <c r="C1650" s="192" t="s">
        <v>7</v>
      </c>
      <c r="D1650" s="192" t="s">
        <v>3899</v>
      </c>
      <c r="E1650" s="192">
        <v>10</v>
      </c>
      <c r="F1650" s="192" t="s">
        <v>9</v>
      </c>
      <c r="G1650" s="87" t="s">
        <v>732</v>
      </c>
      <c r="H1650" s="134" t="s">
        <v>3933</v>
      </c>
      <c r="I1650" s="131" t="s">
        <v>3893</v>
      </c>
      <c r="J1650" s="184">
        <f>IF(F1650="USD", E1650, E1650 * IFERROR(VLOOKUP(F1650, EXCHANGE_RATE!A:B, 2, FALSE), "Currency not found"))</f>
        <v>10</v>
      </c>
      <c r="K1650" s="184">
        <f t="shared" si="150"/>
        <v>10</v>
      </c>
      <c r="L1650" s="184">
        <f>IF(C1650="MTS", B1650, B1650 * IFERROR(VLOOKUP(C1650, 'QTY_CONVERSIONS '!A:B, 2, FALSE), "Units not  found"))</f>
        <v>1E-3</v>
      </c>
      <c r="M1650" s="185">
        <f t="shared" si="151"/>
        <v>10</v>
      </c>
      <c r="N1650" s="143" t="str">
        <f>IFERROR(VLOOKUP(D1650, Product_Category!A:B, 2, FALSE), "Uncategorized")</f>
        <v>CROSCARMELLOSE SODIUM</v>
      </c>
      <c r="O1650" s="186">
        <f t="shared" si="153"/>
        <v>10000</v>
      </c>
      <c r="P1650" s="185">
        <f t="shared" si="152"/>
        <v>10</v>
      </c>
      <c r="Q1650" s="143">
        <v>2023</v>
      </c>
      <c r="R1650" s="143" t="str">
        <f>IFERROR(VLOOKUP(G1650,'SOURCE COMPANY'!A:B, 2, FALSE), "")</f>
        <v>MAPLE BIOTECH</v>
      </c>
      <c r="S1650" s="143" t="str">
        <f>IFERROR(VLOOKUP(H1650,'CUSTOMER NAME'!A:B, 2, FALSE), "")</f>
        <v>MUTUAL TRUST BANK</v>
      </c>
    </row>
    <row r="1651" spans="1:19">
      <c r="A1651" s="191" t="s">
        <v>172</v>
      </c>
      <c r="B1651" s="191">
        <v>20</v>
      </c>
      <c r="C1651" s="191" t="s">
        <v>7</v>
      </c>
      <c r="D1651" s="191" t="s">
        <v>3063</v>
      </c>
      <c r="E1651" s="191">
        <v>2.2999999999999998</v>
      </c>
      <c r="F1651" s="191" t="s">
        <v>9</v>
      </c>
      <c r="G1651" s="192" t="s">
        <v>59</v>
      </c>
      <c r="H1651" s="121" t="s">
        <v>3570</v>
      </c>
      <c r="I1651" s="131" t="s">
        <v>3389</v>
      </c>
      <c r="J1651" s="184">
        <f>IF(F1651="USD", E1651, E1651 * IFERROR(VLOOKUP(F1651, EXCHANGE_RATE!A:B, 2, FALSE), "Currency not found"))</f>
        <v>2.2999999999999998</v>
      </c>
      <c r="K1651" s="184">
        <f t="shared" si="150"/>
        <v>2.2999999999999998</v>
      </c>
      <c r="L1651" s="184">
        <f>IF(C1651="MTS", B1651, B1651 * IFERROR(VLOOKUP(C1651, 'QTY_CONVERSIONS '!A:B, 2, FALSE), "Units not  found"))</f>
        <v>0.02</v>
      </c>
      <c r="M1651" s="185">
        <f t="shared" si="151"/>
        <v>46</v>
      </c>
      <c r="N1651" s="143" t="str">
        <f>IFERROR(VLOOKUP(D1651, Product_Category!A:B, 2, FALSE), "Uncategorized")</f>
        <v>MCC</v>
      </c>
      <c r="O1651" s="186">
        <f t="shared" si="153"/>
        <v>2300</v>
      </c>
      <c r="P1651" s="185">
        <f t="shared" si="152"/>
        <v>46</v>
      </c>
      <c r="Q1651" s="143">
        <v>2023</v>
      </c>
      <c r="R1651" s="143" t="str">
        <f>IFERROR(VLOOKUP(G1651,'SOURCE COMPANY'!A:B, 2, FALSE), "")</f>
        <v>JRS PHARMA</v>
      </c>
      <c r="S1651" s="143" t="str">
        <f>IFERROR(VLOOKUP(H1651,'CUSTOMER NAME'!A:B, 2, FALSE), "")</f>
        <v>MYLAN PHARMA</v>
      </c>
    </row>
    <row r="1652" spans="1:19">
      <c r="A1652" s="191" t="s">
        <v>172</v>
      </c>
      <c r="B1652" s="191">
        <v>20</v>
      </c>
      <c r="C1652" s="191" t="s">
        <v>7</v>
      </c>
      <c r="D1652" s="191" t="s">
        <v>3545</v>
      </c>
      <c r="E1652" s="191">
        <v>2.2999999999999998</v>
      </c>
      <c r="F1652" s="191" t="s">
        <v>9</v>
      </c>
      <c r="G1652" s="192" t="s">
        <v>59</v>
      </c>
      <c r="H1652" s="121" t="s">
        <v>3570</v>
      </c>
      <c r="I1652" s="131" t="s">
        <v>3389</v>
      </c>
      <c r="J1652" s="184">
        <f>IF(F1652="USD", E1652, E1652 * IFERROR(VLOOKUP(F1652, EXCHANGE_RATE!A:B, 2, FALSE), "Currency not found"))</f>
        <v>2.2999999999999998</v>
      </c>
      <c r="K1652" s="184">
        <f t="shared" si="150"/>
        <v>2.2999999999999998</v>
      </c>
      <c r="L1652" s="184">
        <f>IF(C1652="MTS", B1652, B1652 * IFERROR(VLOOKUP(C1652, 'QTY_CONVERSIONS '!A:B, 2, FALSE), "Units not  found"))</f>
        <v>0.02</v>
      </c>
      <c r="M1652" s="185">
        <f t="shared" si="151"/>
        <v>46</v>
      </c>
      <c r="N1652" s="143" t="str">
        <f>IFERROR(VLOOKUP(D1652, Product_Category!A:B, 2, FALSE), "Uncategorized")</f>
        <v>MCC</v>
      </c>
      <c r="O1652" s="186">
        <f t="shared" si="153"/>
        <v>2300</v>
      </c>
      <c r="P1652" s="185">
        <f t="shared" si="152"/>
        <v>46</v>
      </c>
      <c r="Q1652" s="143">
        <v>2023</v>
      </c>
      <c r="R1652" s="143" t="str">
        <f>IFERROR(VLOOKUP(G1652,'SOURCE COMPANY'!A:B, 2, FALSE), "")</f>
        <v>JRS PHARMA</v>
      </c>
      <c r="S1652" s="143" t="str">
        <f>IFERROR(VLOOKUP(H1652,'CUSTOMER NAME'!A:B, 2, FALSE), "")</f>
        <v>MYLAN PHARMA</v>
      </c>
    </row>
    <row r="1653" spans="1:19">
      <c r="A1653" s="85" t="s">
        <v>973</v>
      </c>
      <c r="B1653" s="85">
        <v>175</v>
      </c>
      <c r="C1653" s="85" t="s">
        <v>7</v>
      </c>
      <c r="D1653" s="85" t="s">
        <v>564</v>
      </c>
      <c r="E1653" s="248">
        <v>4.4999099999999999</v>
      </c>
      <c r="F1653" s="85" t="s">
        <v>9</v>
      </c>
      <c r="G1653" s="85" t="s">
        <v>588</v>
      </c>
      <c r="H1653" s="199" t="s">
        <v>977</v>
      </c>
      <c r="I1653" s="214" t="str">
        <f>I1652</f>
        <v>October</v>
      </c>
      <c r="J1653" s="184">
        <f>IF(F1653="USD", E1653, E1653 * IFERROR(VLOOKUP(F1653, EXCHANGE_RATE!A:B, 2, FALSE), "Currency not found"))</f>
        <v>4.4999099999999999</v>
      </c>
      <c r="K1653" s="184">
        <f t="shared" si="150"/>
        <v>4.5</v>
      </c>
      <c r="L1653" s="184">
        <f>IF(C1653="MTS", B1653, B1653 * IFERROR(VLOOKUP(C1653, 'QTY_CONVERSIONS '!A:B, 2, FALSE), "Units not  found"))</f>
        <v>0.17500000000000002</v>
      </c>
      <c r="M1653" s="185">
        <f t="shared" si="151"/>
        <v>787.5</v>
      </c>
      <c r="N1653" s="143" t="str">
        <f>IFERROR(VLOOKUP(D1653, Product_Category!A:B, 2, FALSE), "Uncategorized")</f>
        <v>CROSCARMELLOSE SODIUM</v>
      </c>
      <c r="O1653" s="186">
        <f t="shared" si="153"/>
        <v>4500</v>
      </c>
      <c r="P1653" s="185">
        <f t="shared" si="152"/>
        <v>787.50000000000011</v>
      </c>
      <c r="Q1653" s="143">
        <v>2023</v>
      </c>
      <c r="R1653" s="143" t="str">
        <f>IFERROR(VLOOKUP(G1653,'SOURCE COMPANY'!A:B, 2, FALSE), "")</f>
        <v>SHREEJI PHARMA</v>
      </c>
      <c r="S1653" s="143" t="str">
        <f>IFERROR(VLOOKUP(H1653,'CUSTOMER NAME'!A:B, 2, FALSE), "")</f>
        <v>N/A</v>
      </c>
    </row>
    <row r="1654" spans="1:19">
      <c r="A1654" s="192" t="s">
        <v>2711</v>
      </c>
      <c r="B1654" s="192">
        <v>25</v>
      </c>
      <c r="C1654" s="192" t="s">
        <v>7</v>
      </c>
      <c r="D1654" s="192" t="s">
        <v>44</v>
      </c>
      <c r="E1654" s="192">
        <v>4.7469999999999999</v>
      </c>
      <c r="F1654" s="192" t="s">
        <v>9</v>
      </c>
      <c r="G1654" s="192" t="s">
        <v>2712</v>
      </c>
      <c r="H1654" s="134" t="s">
        <v>977</v>
      </c>
      <c r="I1654" s="131" t="s">
        <v>2670</v>
      </c>
      <c r="J1654" s="184">
        <f>IF(F1654="USD", E1654, E1654 * IFERROR(VLOOKUP(F1654, EXCHANGE_RATE!A:B, 2, FALSE), "Currency not found"))</f>
        <v>4.7469999999999999</v>
      </c>
      <c r="K1654" s="184">
        <f t="shared" si="150"/>
        <v>4.75</v>
      </c>
      <c r="L1654" s="184">
        <f>IF(C1654="MTS", B1654, B1654 * IFERROR(VLOOKUP(C1654, 'QTY_CONVERSIONS '!A:B, 2, FALSE), "Units not  found"))</f>
        <v>2.5000000000000001E-2</v>
      </c>
      <c r="M1654" s="185">
        <f t="shared" si="151"/>
        <v>118.75</v>
      </c>
      <c r="N1654" s="143" t="str">
        <f>IFERROR(VLOOKUP(D1654, Product_Category!A:B, 2, FALSE), "Uncategorized")</f>
        <v>CMC</v>
      </c>
      <c r="O1654" s="186">
        <f t="shared" si="153"/>
        <v>4750</v>
      </c>
      <c r="P1654" s="185">
        <f t="shared" si="152"/>
        <v>118.75</v>
      </c>
      <c r="Q1654" s="143">
        <v>2023</v>
      </c>
      <c r="R1654" s="143" t="str">
        <f>IFERROR(VLOOKUP(G1654,'SOURCE COMPANY'!A:B, 2, FALSE), "")</f>
        <v>THINKBIG SUNRISE</v>
      </c>
      <c r="S1654" s="143" t="str">
        <f>IFERROR(VLOOKUP(H1654,'CUSTOMER NAME'!A:B, 2, FALSE), "")</f>
        <v>N/A</v>
      </c>
    </row>
    <row r="1655" spans="1:19">
      <c r="A1655" s="87" t="s">
        <v>1522</v>
      </c>
      <c r="B1655" s="87">
        <v>2000</v>
      </c>
      <c r="C1655" s="87" t="s">
        <v>7</v>
      </c>
      <c r="D1655" s="87" t="s">
        <v>44</v>
      </c>
      <c r="E1655" s="44">
        <v>175</v>
      </c>
      <c r="F1655" s="87" t="s">
        <v>1730</v>
      </c>
      <c r="G1655" s="192" t="s">
        <v>2702</v>
      </c>
      <c r="H1655" s="198" t="s">
        <v>1536</v>
      </c>
      <c r="I1655" s="214" t="str">
        <f>I1654</f>
        <v>August</v>
      </c>
      <c r="J1655" s="184">
        <f>IF(F1655="USD", E1655, E1655 * IFERROR(VLOOKUP(F1655, EXCHANGE_RATE!A:B, 2, FALSE), "Currency not found"))</f>
        <v>2.1</v>
      </c>
      <c r="K1655" s="184">
        <f t="shared" si="150"/>
        <v>2.1</v>
      </c>
      <c r="L1655" s="184">
        <f>IF(C1655="MTS", B1655, B1655 * IFERROR(VLOOKUP(C1655, 'QTY_CONVERSIONS '!A:B, 2, FALSE), "Units not  found"))</f>
        <v>2</v>
      </c>
      <c r="M1655" s="185">
        <f t="shared" si="151"/>
        <v>4200</v>
      </c>
      <c r="N1655" s="143" t="str">
        <f>IFERROR(VLOOKUP(D1655, Product_Category!A:B, 2, FALSE), "Uncategorized")</f>
        <v>CMC</v>
      </c>
      <c r="O1655" s="186">
        <f t="shared" si="153"/>
        <v>2100</v>
      </c>
      <c r="P1655" s="185">
        <f t="shared" si="152"/>
        <v>4200</v>
      </c>
      <c r="Q1655" s="143">
        <v>2023</v>
      </c>
      <c r="R1655" s="143" t="str">
        <f>IFERROR(VLOOKUP(G1655,'SOURCE COMPANY'!A:B, 2, FALSE), "")</f>
        <v>Cellulose Sollutions</v>
      </c>
      <c r="S1655" s="143" t="str">
        <f>IFERROR(VLOOKUP(H1655,'CUSTOMER NAME'!A:B, 2, FALSE), "")</f>
        <v>NABIL BANK</v>
      </c>
    </row>
    <row r="1656" spans="1:19">
      <c r="A1656" s="85" t="s">
        <v>988</v>
      </c>
      <c r="B1656" s="85">
        <v>500</v>
      </c>
      <c r="C1656" s="85" t="s">
        <v>7</v>
      </c>
      <c r="D1656" s="85" t="s">
        <v>907</v>
      </c>
      <c r="E1656" s="248">
        <v>9.1998160000000002</v>
      </c>
      <c r="F1656" s="85" t="s">
        <v>9</v>
      </c>
      <c r="G1656" s="192" t="s">
        <v>59</v>
      </c>
      <c r="H1656" s="199" t="s">
        <v>990</v>
      </c>
      <c r="I1656" s="214" t="str">
        <f>I1655</f>
        <v>August</v>
      </c>
      <c r="J1656" s="184">
        <f>IF(F1656="USD", E1656, E1656 * IFERROR(VLOOKUP(F1656, EXCHANGE_RATE!A:B, 2, FALSE), "Currency not found"))</f>
        <v>9.1998160000000002</v>
      </c>
      <c r="K1656" s="184">
        <f t="shared" si="150"/>
        <v>9.1999999999999993</v>
      </c>
      <c r="L1656" s="184">
        <f>IF(C1656="MTS", B1656, B1656 * IFERROR(VLOOKUP(C1656, 'QTY_CONVERSIONS '!A:B, 2, FALSE), "Units not  found"))</f>
        <v>0.5</v>
      </c>
      <c r="M1656" s="185">
        <f t="shared" si="151"/>
        <v>4600</v>
      </c>
      <c r="N1656" s="143" t="str">
        <f>IFERROR(VLOOKUP(D1656, Product_Category!A:B, 2, FALSE), "Uncategorized")</f>
        <v>CROSCARMELLOSE SODIUM</v>
      </c>
      <c r="O1656" s="186">
        <f t="shared" si="153"/>
        <v>9200</v>
      </c>
      <c r="P1656" s="185">
        <f t="shared" si="152"/>
        <v>4600</v>
      </c>
      <c r="Q1656" s="143">
        <v>2023</v>
      </c>
      <c r="R1656" s="143" t="str">
        <f>IFERROR(VLOOKUP(G1656,'SOURCE COMPANY'!A:B, 2, FALSE), "")</f>
        <v>JRS PHARMA</v>
      </c>
      <c r="S1656" s="143" t="str">
        <f>IFERROR(VLOOKUP(H1656,'CUSTOMER NAME'!A:B, 2, FALSE), "")</f>
        <v>NABIQASIM IND</v>
      </c>
    </row>
    <row r="1657" spans="1:19">
      <c r="A1657" s="191" t="s">
        <v>988</v>
      </c>
      <c r="B1657" s="191">
        <v>500</v>
      </c>
      <c r="C1657" s="191" t="s">
        <v>7</v>
      </c>
      <c r="D1657" s="191" t="s">
        <v>3048</v>
      </c>
      <c r="E1657" s="191">
        <v>10.4</v>
      </c>
      <c r="F1657" s="191" t="s">
        <v>9</v>
      </c>
      <c r="G1657" s="192" t="s">
        <v>59</v>
      </c>
      <c r="H1657" s="121" t="s">
        <v>3209</v>
      </c>
      <c r="I1657" s="131" t="s">
        <v>3034</v>
      </c>
      <c r="J1657" s="184">
        <f>IF(F1657="USD", E1657, E1657 * IFERROR(VLOOKUP(F1657, EXCHANGE_RATE!A:B, 2, FALSE), "Currency not found"))</f>
        <v>10.4</v>
      </c>
      <c r="K1657" s="184">
        <f t="shared" si="150"/>
        <v>10.4</v>
      </c>
      <c r="L1657" s="184">
        <f>IF(C1657="MTS", B1657, B1657 * IFERROR(VLOOKUP(C1657, 'QTY_CONVERSIONS '!A:B, 2, FALSE), "Units not  found"))</f>
        <v>0.5</v>
      </c>
      <c r="M1657" s="185">
        <f t="shared" si="151"/>
        <v>5200</v>
      </c>
      <c r="N1657" s="143" t="str">
        <f>IFERROR(VLOOKUP(D1657, Product_Category!A:B, 2, FALSE), "Uncategorized")</f>
        <v>CROSCARMELLOSE SODIUM</v>
      </c>
      <c r="O1657" s="186">
        <f t="shared" si="153"/>
        <v>10400</v>
      </c>
      <c r="P1657" s="185">
        <f t="shared" si="152"/>
        <v>5200</v>
      </c>
      <c r="Q1657" s="143">
        <v>2023</v>
      </c>
      <c r="R1657" s="143" t="str">
        <f>IFERROR(VLOOKUP(G1657,'SOURCE COMPANY'!A:B, 2, FALSE), "")</f>
        <v>JRS PHARMA</v>
      </c>
      <c r="S1657" s="143" t="str">
        <f>IFERROR(VLOOKUP(H1657,'CUSTOMER NAME'!A:B, 2, FALSE), "")</f>
        <v>NABIQASIM INDUSTRIES</v>
      </c>
    </row>
    <row r="1658" spans="1:19">
      <c r="A1658" s="192" t="s">
        <v>1080</v>
      </c>
      <c r="B1658" s="192">
        <v>8000</v>
      </c>
      <c r="C1658" s="192" t="s">
        <v>7</v>
      </c>
      <c r="D1658" s="192" t="s">
        <v>3688</v>
      </c>
      <c r="E1658" s="192">
        <v>194.37</v>
      </c>
      <c r="F1658" s="192" t="s">
        <v>1718</v>
      </c>
      <c r="G1658" s="192" t="s">
        <v>4226</v>
      </c>
      <c r="H1658" s="134" t="s">
        <v>3834</v>
      </c>
      <c r="I1658" s="131" t="s">
        <v>3658</v>
      </c>
      <c r="J1658" s="184">
        <f>IF(F1658="USD", E1658, E1658 * IFERROR(VLOOKUP(F1658, EXCHANGE_RATE!A:B, 2, FALSE), "Currency not found"))</f>
        <v>207.97590000000002</v>
      </c>
      <c r="K1658" s="184">
        <f t="shared" si="150"/>
        <v>207.98</v>
      </c>
      <c r="L1658" s="184">
        <f>IF(C1658="MTS", B1658, B1658 * IFERROR(VLOOKUP(C1658, 'QTY_CONVERSIONS '!A:B, 2, FALSE), "Units not  found"))</f>
        <v>8</v>
      </c>
      <c r="M1658" s="185">
        <f t="shared" si="151"/>
        <v>1663840</v>
      </c>
      <c r="N1658" s="143" t="str">
        <f>IFERROR(VLOOKUP(D1658, Product_Category!A:B, 2, FALSE), "Uncategorized")</f>
        <v>MAGNESIUM STEARATE</v>
      </c>
      <c r="O1658" s="186">
        <f t="shared" si="153"/>
        <v>207980</v>
      </c>
      <c r="P1658" s="185">
        <f t="shared" si="152"/>
        <v>1663840</v>
      </c>
      <c r="Q1658" s="143">
        <v>2023</v>
      </c>
      <c r="R1658" s="143" t="str">
        <f>IFERROR(VLOOKUP(G1658,'SOURCE COMPANY'!A:B, 2, FALSE), "")</f>
        <v>CREST PVT LTD</v>
      </c>
      <c r="S1658" s="143" t="str">
        <f>IFERROR(VLOOKUP(H1658,'CUSTOMER NAME'!A:B, 2, FALSE), "")</f>
        <v>NAM GIANG</v>
      </c>
    </row>
    <row r="1659" spans="1:19">
      <c r="A1659" s="87" t="s">
        <v>816</v>
      </c>
      <c r="B1659" s="87">
        <v>50</v>
      </c>
      <c r="C1659" s="87" t="s">
        <v>7</v>
      </c>
      <c r="D1659" s="87" t="s">
        <v>1128</v>
      </c>
      <c r="E1659" s="248">
        <v>12</v>
      </c>
      <c r="F1659" s="87" t="s">
        <v>9</v>
      </c>
      <c r="G1659" s="85" t="s">
        <v>549</v>
      </c>
      <c r="H1659" s="198" t="s">
        <v>1132</v>
      </c>
      <c r="I1659" s="214" t="str">
        <f t="shared" ref="I1659:I1666" si="155">I1658</f>
        <v>November</v>
      </c>
      <c r="J1659" s="184">
        <f>IF(F1659="USD", E1659, E1659 * IFERROR(VLOOKUP(F1659, EXCHANGE_RATE!A:B, 2, FALSE), "Currency not found"))</f>
        <v>12</v>
      </c>
      <c r="K1659" s="184">
        <f t="shared" si="150"/>
        <v>12</v>
      </c>
      <c r="L1659" s="184">
        <f>IF(C1659="MTS", B1659, B1659 * IFERROR(VLOOKUP(C1659, 'QTY_CONVERSIONS '!A:B, 2, FALSE), "Units not  found"))</f>
        <v>0.05</v>
      </c>
      <c r="M1659" s="185">
        <f t="shared" si="151"/>
        <v>600</v>
      </c>
      <c r="N1659" s="143" t="str">
        <f>IFERROR(VLOOKUP(D1659, Product_Category!A:B, 2, FALSE), "Uncategorized")</f>
        <v>MCC</v>
      </c>
      <c r="O1659" s="186">
        <f t="shared" si="153"/>
        <v>12000</v>
      </c>
      <c r="P1659" s="185">
        <f t="shared" si="152"/>
        <v>600</v>
      </c>
      <c r="Q1659" s="143">
        <v>2023</v>
      </c>
      <c r="R1659" s="143" t="str">
        <f>IFERROR(VLOOKUP(G1659,'SOURCE COMPANY'!A:B, 2, FALSE), "")</f>
        <v>DIP CHEM</v>
      </c>
      <c r="S1659" s="143" t="str">
        <f>IFERROR(VLOOKUP(H1659,'CUSTOMER NAME'!A:B, 2, FALSE), "")</f>
        <v>NATIONAL CREDIT</v>
      </c>
    </row>
    <row r="1660" spans="1:19">
      <c r="A1660" s="87" t="s">
        <v>1522</v>
      </c>
      <c r="B1660" s="87">
        <v>425</v>
      </c>
      <c r="C1660" s="87" t="s">
        <v>7</v>
      </c>
      <c r="D1660" s="87" t="s">
        <v>961</v>
      </c>
      <c r="E1660" s="44">
        <v>440</v>
      </c>
      <c r="F1660" s="87" t="s">
        <v>1730</v>
      </c>
      <c r="G1660" s="85" t="s">
        <v>679</v>
      </c>
      <c r="H1660" s="198" t="s">
        <v>1287</v>
      </c>
      <c r="I1660" s="214" t="str">
        <f t="shared" si="155"/>
        <v>November</v>
      </c>
      <c r="J1660" s="184">
        <f>IF(F1660="USD", E1660, E1660 * IFERROR(VLOOKUP(F1660, EXCHANGE_RATE!A:B, 2, FALSE), "Currency not found"))</f>
        <v>5.28</v>
      </c>
      <c r="K1660" s="184">
        <f t="shared" si="150"/>
        <v>5.28</v>
      </c>
      <c r="L1660" s="184">
        <f>IF(C1660="MTS", B1660, B1660 * IFERROR(VLOOKUP(C1660, 'QTY_CONVERSIONS '!A:B, 2, FALSE), "Units not  found"))</f>
        <v>0.42499999999999999</v>
      </c>
      <c r="M1660" s="185">
        <f t="shared" si="151"/>
        <v>2244</v>
      </c>
      <c r="N1660" s="143" t="str">
        <f>IFERROR(VLOOKUP(D1660, Product_Category!A:B, 2, FALSE), "Uncategorized")</f>
        <v>CMC</v>
      </c>
      <c r="O1660" s="186">
        <f t="shared" si="153"/>
        <v>5280</v>
      </c>
      <c r="P1660" s="185">
        <f t="shared" si="152"/>
        <v>2244</v>
      </c>
      <c r="Q1660" s="143">
        <v>2023</v>
      </c>
      <c r="R1660" s="143" t="str">
        <f>IFERROR(VLOOKUP(G1660,'SOURCE COMPANY'!A:B, 2, FALSE), "")</f>
        <v>Alenit Chemicals</v>
      </c>
      <c r="S1660" s="143" t="str">
        <f>IFERROR(VLOOKUP(H1660,'CUSTOMER NAME'!A:B, 2, FALSE), "")</f>
        <v>NATIONAL HEALTH</v>
      </c>
    </row>
    <row r="1661" spans="1:19">
      <c r="A1661" s="88" t="s">
        <v>929</v>
      </c>
      <c r="B1661" s="22">
        <v>150</v>
      </c>
      <c r="C1661" s="88" t="s">
        <v>7</v>
      </c>
      <c r="D1661" s="88" t="s">
        <v>19</v>
      </c>
      <c r="E1661" s="40">
        <v>526.66</v>
      </c>
      <c r="F1661" s="88" t="s">
        <v>1730</v>
      </c>
      <c r="G1661" s="85" t="s">
        <v>679</v>
      </c>
      <c r="H1661" s="200" t="s">
        <v>1287</v>
      </c>
      <c r="I1661" s="214" t="str">
        <f t="shared" si="155"/>
        <v>November</v>
      </c>
      <c r="J1661" s="184">
        <f>IF(F1661="USD", E1661, E1661 * IFERROR(VLOOKUP(F1661, EXCHANGE_RATE!A:B, 2, FALSE), "Currency not found"))</f>
        <v>6.3199199999999998</v>
      </c>
      <c r="K1661" s="184">
        <f t="shared" si="150"/>
        <v>6.3199999999999994</v>
      </c>
      <c r="L1661" s="184">
        <f>IF(C1661="MTS", B1661, B1661 * IFERROR(VLOOKUP(C1661, 'QTY_CONVERSIONS '!A:B, 2, FALSE), "Units not  found"))</f>
        <v>0.15</v>
      </c>
      <c r="M1661" s="185">
        <f t="shared" si="151"/>
        <v>947.99999999999989</v>
      </c>
      <c r="N1661" s="143" t="str">
        <f>IFERROR(VLOOKUP(D1661, Product_Category!A:B, 2, FALSE), "Uncategorized")</f>
        <v>CMC</v>
      </c>
      <c r="O1661" s="186">
        <f t="shared" si="153"/>
        <v>6319.9999999999991</v>
      </c>
      <c r="P1661" s="185">
        <f t="shared" si="152"/>
        <v>947.99999999999977</v>
      </c>
      <c r="Q1661" s="143">
        <v>2023</v>
      </c>
      <c r="R1661" s="143" t="str">
        <f>IFERROR(VLOOKUP(G1661,'SOURCE COMPANY'!A:B, 2, FALSE), "")</f>
        <v>Alenit Chemicals</v>
      </c>
      <c r="S1661" s="143" t="str">
        <f>IFERROR(VLOOKUP(H1661,'CUSTOMER NAME'!A:B, 2, FALSE), "")</f>
        <v>NATIONAL HEALTH</v>
      </c>
    </row>
    <row r="1662" spans="1:19">
      <c r="A1662" s="87" t="s">
        <v>929</v>
      </c>
      <c r="B1662" s="87">
        <v>200</v>
      </c>
      <c r="C1662" s="87" t="s">
        <v>7</v>
      </c>
      <c r="D1662" s="87" t="s">
        <v>104</v>
      </c>
      <c r="E1662" s="248">
        <v>135</v>
      </c>
      <c r="F1662" s="87" t="s">
        <v>1730</v>
      </c>
      <c r="G1662" s="85" t="s">
        <v>930</v>
      </c>
      <c r="H1662" s="198" t="s">
        <v>1287</v>
      </c>
      <c r="I1662" s="214" t="str">
        <f t="shared" si="155"/>
        <v>November</v>
      </c>
      <c r="J1662" s="184">
        <f>IF(F1662="USD", E1662, E1662 * IFERROR(VLOOKUP(F1662, EXCHANGE_RATE!A:B, 2, FALSE), "Currency not found"))</f>
        <v>1.62</v>
      </c>
      <c r="K1662" s="184">
        <f t="shared" si="150"/>
        <v>1.62</v>
      </c>
      <c r="L1662" s="184">
        <f>IF(C1662="MTS", B1662, B1662 * IFERROR(VLOOKUP(C1662, 'QTY_CONVERSIONS '!A:B, 2, FALSE), "Units not  found"))</f>
        <v>0.2</v>
      </c>
      <c r="M1662" s="185">
        <f t="shared" si="151"/>
        <v>324</v>
      </c>
      <c r="N1662" s="143" t="str">
        <f>IFERROR(VLOOKUP(D1662, Product_Category!A:B, 2, FALSE), "Uncategorized")</f>
        <v>MAGNESIUM STEARATE</v>
      </c>
      <c r="O1662" s="186">
        <f t="shared" si="153"/>
        <v>1620</v>
      </c>
      <c r="P1662" s="185">
        <f t="shared" si="152"/>
        <v>324</v>
      </c>
      <c r="Q1662" s="143">
        <v>2023</v>
      </c>
      <c r="R1662" s="143" t="str">
        <f>IFERROR(VLOOKUP(G1662,'SOURCE COMPANY'!A:B, 2, FALSE), "")</f>
        <v>DRUG CENTRE DELHI</v>
      </c>
      <c r="S1662" s="143" t="str">
        <f>IFERROR(VLOOKUP(H1662,'CUSTOMER NAME'!A:B, 2, FALSE), "")</f>
        <v>NATIONAL HEALTH</v>
      </c>
    </row>
    <row r="1663" spans="1:19">
      <c r="A1663" s="88" t="s">
        <v>929</v>
      </c>
      <c r="B1663" s="22">
        <v>200</v>
      </c>
      <c r="C1663" s="88" t="s">
        <v>7</v>
      </c>
      <c r="D1663" s="88" t="s">
        <v>104</v>
      </c>
      <c r="E1663" s="40">
        <v>135</v>
      </c>
      <c r="F1663" s="88" t="s">
        <v>1730</v>
      </c>
      <c r="G1663" s="85" t="s">
        <v>930</v>
      </c>
      <c r="H1663" s="200" t="s">
        <v>1287</v>
      </c>
      <c r="I1663" s="214" t="str">
        <f t="shared" si="155"/>
        <v>November</v>
      </c>
      <c r="J1663" s="184">
        <f>IF(F1663="USD", E1663, E1663 * IFERROR(VLOOKUP(F1663, EXCHANGE_RATE!A:B, 2, FALSE), "Currency not found"))</f>
        <v>1.62</v>
      </c>
      <c r="K1663" s="184">
        <f t="shared" si="150"/>
        <v>1.62</v>
      </c>
      <c r="L1663" s="184">
        <f>IF(C1663="MTS", B1663, B1663 * IFERROR(VLOOKUP(C1663, 'QTY_CONVERSIONS '!A:B, 2, FALSE), "Units not  found"))</f>
        <v>0.2</v>
      </c>
      <c r="M1663" s="185">
        <f t="shared" si="151"/>
        <v>324</v>
      </c>
      <c r="N1663" s="143" t="str">
        <f>IFERROR(VLOOKUP(D1663, Product_Category!A:B, 2, FALSE), "Uncategorized")</f>
        <v>MAGNESIUM STEARATE</v>
      </c>
      <c r="O1663" s="186">
        <f t="shared" si="153"/>
        <v>1620</v>
      </c>
      <c r="P1663" s="185">
        <f t="shared" si="152"/>
        <v>324</v>
      </c>
      <c r="Q1663" s="143">
        <v>2023</v>
      </c>
      <c r="R1663" s="143" t="str">
        <f>IFERROR(VLOOKUP(G1663,'SOURCE COMPANY'!A:B, 2, FALSE), "")</f>
        <v>DRUG CENTRE DELHI</v>
      </c>
      <c r="S1663" s="143" t="str">
        <f>IFERROR(VLOOKUP(H1663,'CUSTOMER NAME'!A:B, 2, FALSE), "")</f>
        <v>NATIONAL HEALTH</v>
      </c>
    </row>
    <row r="1664" spans="1:19">
      <c r="A1664" s="87" t="s">
        <v>1522</v>
      </c>
      <c r="B1664" s="87">
        <v>500</v>
      </c>
      <c r="C1664" s="87" t="s">
        <v>7</v>
      </c>
      <c r="D1664" s="87" t="s">
        <v>1537</v>
      </c>
      <c r="E1664" s="44">
        <v>160</v>
      </c>
      <c r="F1664" s="87" t="s">
        <v>1730</v>
      </c>
      <c r="G1664" s="85" t="s">
        <v>557</v>
      </c>
      <c r="H1664" s="198" t="s">
        <v>1287</v>
      </c>
      <c r="I1664" s="214" t="str">
        <f t="shared" si="155"/>
        <v>November</v>
      </c>
      <c r="J1664" s="184">
        <f>IF(F1664="USD", E1664, E1664 * IFERROR(VLOOKUP(F1664, EXCHANGE_RATE!A:B, 2, FALSE), "Currency not found"))</f>
        <v>1.92</v>
      </c>
      <c r="K1664" s="184">
        <f t="shared" si="150"/>
        <v>1.92</v>
      </c>
      <c r="L1664" s="184">
        <f>IF(C1664="MTS", B1664, B1664 * IFERROR(VLOOKUP(C1664, 'QTY_CONVERSIONS '!A:B, 2, FALSE), "Units not  found"))</f>
        <v>0.5</v>
      </c>
      <c r="M1664" s="185">
        <f t="shared" si="151"/>
        <v>960</v>
      </c>
      <c r="N1664" s="143" t="str">
        <f>IFERROR(VLOOKUP(D1664, Product_Category!A:B, 2, FALSE), "Uncategorized")</f>
        <v>MCC</v>
      </c>
      <c r="O1664" s="186">
        <f t="shared" si="153"/>
        <v>1920</v>
      </c>
      <c r="P1664" s="185">
        <f t="shared" si="152"/>
        <v>960</v>
      </c>
      <c r="Q1664" s="143">
        <v>2023</v>
      </c>
      <c r="R1664" s="143" t="str">
        <f>IFERROR(VLOOKUP(G1664,'SOURCE COMPANY'!A:B, 2, FALSE), "")</f>
        <v>N B ENTREPRENEURS</v>
      </c>
      <c r="S1664" s="143" t="str">
        <f>IFERROR(VLOOKUP(H1664,'CUSTOMER NAME'!A:B, 2, FALSE), "")</f>
        <v>NATIONAL HEALTH</v>
      </c>
    </row>
    <row r="1665" spans="1:19">
      <c r="A1665" s="87" t="s">
        <v>1522</v>
      </c>
      <c r="B1665" s="87">
        <v>2000</v>
      </c>
      <c r="C1665" s="87" t="s">
        <v>7</v>
      </c>
      <c r="D1665" s="87" t="s">
        <v>1538</v>
      </c>
      <c r="E1665" s="44">
        <v>172</v>
      </c>
      <c r="F1665" s="87" t="s">
        <v>1730</v>
      </c>
      <c r="G1665" s="85" t="s">
        <v>557</v>
      </c>
      <c r="H1665" s="198" t="s">
        <v>1287</v>
      </c>
      <c r="I1665" s="214" t="str">
        <f t="shared" si="155"/>
        <v>November</v>
      </c>
      <c r="J1665" s="184">
        <f>IF(F1665="USD", E1665, E1665 * IFERROR(VLOOKUP(F1665, EXCHANGE_RATE!A:B, 2, FALSE), "Currency not found"))</f>
        <v>2.0640000000000001</v>
      </c>
      <c r="K1665" s="184">
        <f t="shared" si="150"/>
        <v>2.0699999999999998</v>
      </c>
      <c r="L1665" s="184">
        <f>IF(C1665="MTS", B1665, B1665 * IFERROR(VLOOKUP(C1665, 'QTY_CONVERSIONS '!A:B, 2, FALSE), "Units not  found"))</f>
        <v>2</v>
      </c>
      <c r="M1665" s="185">
        <f t="shared" si="151"/>
        <v>4140</v>
      </c>
      <c r="N1665" s="143" t="str">
        <f>IFERROR(VLOOKUP(D1665, Product_Category!A:B, 2, FALSE), "Uncategorized")</f>
        <v>MCC</v>
      </c>
      <c r="O1665" s="186">
        <f t="shared" si="153"/>
        <v>2070</v>
      </c>
      <c r="P1665" s="185">
        <f t="shared" si="152"/>
        <v>4140</v>
      </c>
      <c r="Q1665" s="143">
        <v>2023</v>
      </c>
      <c r="R1665" s="143" t="str">
        <f>IFERROR(VLOOKUP(G1665,'SOURCE COMPANY'!A:B, 2, FALSE), "")</f>
        <v>N B ENTREPRENEURS</v>
      </c>
      <c r="S1665" s="143" t="str">
        <f>IFERROR(VLOOKUP(H1665,'CUSTOMER NAME'!A:B, 2, FALSE), "")</f>
        <v>NATIONAL HEALTH</v>
      </c>
    </row>
    <row r="1666" spans="1:19">
      <c r="A1666" s="87" t="s">
        <v>1522</v>
      </c>
      <c r="B1666" s="87">
        <v>550</v>
      </c>
      <c r="C1666" s="87" t="s">
        <v>7</v>
      </c>
      <c r="D1666" s="87" t="s">
        <v>1539</v>
      </c>
      <c r="E1666" s="44">
        <v>172.5</v>
      </c>
      <c r="F1666" s="87" t="s">
        <v>1730</v>
      </c>
      <c r="G1666" s="192" t="s">
        <v>1007</v>
      </c>
      <c r="H1666" s="198" t="s">
        <v>1287</v>
      </c>
      <c r="I1666" s="214" t="str">
        <f t="shared" si="155"/>
        <v>November</v>
      </c>
      <c r="J1666" s="184">
        <f>IF(F1666="USD", E1666, E1666 * IFERROR(VLOOKUP(F1666, EXCHANGE_RATE!A:B, 2, FALSE), "Currency not found"))</f>
        <v>2.0699999999999998</v>
      </c>
      <c r="K1666" s="184">
        <f t="shared" ref="K1666:K1729" si="156">ROUNDUP(J1666,2)</f>
        <v>2.0699999999999998</v>
      </c>
      <c r="L1666" s="184">
        <f>IF(C1666="MTS", B1666, B1666 * IFERROR(VLOOKUP(C1666, 'QTY_CONVERSIONS '!A:B, 2, FALSE), "Units not  found"))</f>
        <v>0.55000000000000004</v>
      </c>
      <c r="M1666" s="185">
        <f t="shared" ref="M1666:M1729" si="157">B1666*K1666</f>
        <v>1138.5</v>
      </c>
      <c r="N1666" s="143" t="str">
        <f>IFERROR(VLOOKUP(D1666, Product_Category!A:B, 2, FALSE), "Uncategorized")</f>
        <v>CROSCARMELLOSE SODIUM</v>
      </c>
      <c r="O1666" s="186">
        <f t="shared" si="153"/>
        <v>2070</v>
      </c>
      <c r="P1666" s="185">
        <f t="shared" ref="P1666:P1729" si="158">L1666*O1666</f>
        <v>1138.5</v>
      </c>
      <c r="Q1666" s="143">
        <v>2023</v>
      </c>
      <c r="R1666" s="143" t="str">
        <f>IFERROR(VLOOKUP(G1666,'SOURCE COMPANY'!A:B, 2, FALSE), "")</f>
        <v>PATEL CHEM</v>
      </c>
      <c r="S1666" s="143" t="str">
        <f>IFERROR(VLOOKUP(H1666,'CUSTOMER NAME'!A:B, 2, FALSE), "")</f>
        <v>NATIONAL HEALTH</v>
      </c>
    </row>
    <row r="1667" spans="1:19">
      <c r="A1667" s="191" t="s">
        <v>929</v>
      </c>
      <c r="B1667" s="191">
        <v>175</v>
      </c>
      <c r="C1667" s="191" t="s">
        <v>7</v>
      </c>
      <c r="D1667" s="191" t="s">
        <v>19</v>
      </c>
      <c r="E1667" s="191">
        <v>5.42</v>
      </c>
      <c r="F1667" s="191" t="s">
        <v>9</v>
      </c>
      <c r="G1667" s="85" t="s">
        <v>679</v>
      </c>
      <c r="H1667" s="121" t="s">
        <v>934</v>
      </c>
      <c r="I1667" s="131" t="s">
        <v>3389</v>
      </c>
      <c r="J1667" s="184">
        <f>IF(F1667="USD", E1667, E1667 * IFERROR(VLOOKUP(F1667, EXCHANGE_RATE!A:B, 2, FALSE), "Currency not found"))</f>
        <v>5.42</v>
      </c>
      <c r="K1667" s="184">
        <f t="shared" si="156"/>
        <v>5.42</v>
      </c>
      <c r="L1667" s="184">
        <f>IF(C1667="MTS", B1667, B1667 * IFERROR(VLOOKUP(C1667, 'QTY_CONVERSIONS '!A:B, 2, FALSE), "Units not  found"))</f>
        <v>0.17500000000000002</v>
      </c>
      <c r="M1667" s="185">
        <f t="shared" si="157"/>
        <v>948.5</v>
      </c>
      <c r="N1667" s="143" t="str">
        <f>IFERROR(VLOOKUP(D1667, Product_Category!A:B, 2, FALSE), "Uncategorized")</f>
        <v>CMC</v>
      </c>
      <c r="O1667" s="186">
        <f t="shared" ref="O1667:O1730" si="159">K1667*1000</f>
        <v>5420</v>
      </c>
      <c r="P1667" s="185">
        <f t="shared" si="158"/>
        <v>948.50000000000011</v>
      </c>
      <c r="Q1667" s="143">
        <v>2023</v>
      </c>
      <c r="R1667" s="143" t="str">
        <f>IFERROR(VLOOKUP(G1667,'SOURCE COMPANY'!A:B, 2, FALSE), "")</f>
        <v>Alenit Chemicals</v>
      </c>
      <c r="S1667" s="143" t="str">
        <f>IFERROR(VLOOKUP(H1667,'CUSTOMER NAME'!A:B, 2, FALSE), "")</f>
        <v>NATIONAL HEALTHCARE</v>
      </c>
    </row>
    <row r="1668" spans="1:19">
      <c r="A1668" s="191" t="s">
        <v>929</v>
      </c>
      <c r="B1668" s="191">
        <v>25</v>
      </c>
      <c r="C1668" s="191" t="s">
        <v>7</v>
      </c>
      <c r="D1668" s="191" t="s">
        <v>19</v>
      </c>
      <c r="E1668" s="191">
        <v>6.24</v>
      </c>
      <c r="F1668" s="191" t="s">
        <v>9</v>
      </c>
      <c r="G1668" s="85" t="s">
        <v>679</v>
      </c>
      <c r="H1668" s="121" t="s">
        <v>934</v>
      </c>
      <c r="I1668" s="131" t="s">
        <v>3389</v>
      </c>
      <c r="J1668" s="184">
        <f>IF(F1668="USD", E1668, E1668 * IFERROR(VLOOKUP(F1668, EXCHANGE_RATE!A:B, 2, FALSE), "Currency not found"))</f>
        <v>6.24</v>
      </c>
      <c r="K1668" s="184">
        <f t="shared" si="156"/>
        <v>6.24</v>
      </c>
      <c r="L1668" s="184">
        <f>IF(C1668="MTS", B1668, B1668 * IFERROR(VLOOKUP(C1668, 'QTY_CONVERSIONS '!A:B, 2, FALSE), "Units not  found"))</f>
        <v>2.5000000000000001E-2</v>
      </c>
      <c r="M1668" s="185">
        <f t="shared" si="157"/>
        <v>156</v>
      </c>
      <c r="N1668" s="143" t="str">
        <f>IFERROR(VLOOKUP(D1668, Product_Category!A:B, 2, FALSE), "Uncategorized")</f>
        <v>CMC</v>
      </c>
      <c r="O1668" s="186">
        <f t="shared" si="159"/>
        <v>6240</v>
      </c>
      <c r="P1668" s="185">
        <f t="shared" si="158"/>
        <v>156</v>
      </c>
      <c r="Q1668" s="143">
        <v>2023</v>
      </c>
      <c r="R1668" s="143" t="str">
        <f>IFERROR(VLOOKUP(G1668,'SOURCE COMPANY'!A:B, 2, FALSE), "")</f>
        <v>Alenit Chemicals</v>
      </c>
      <c r="S1668" s="143" t="str">
        <f>IFERROR(VLOOKUP(H1668,'CUSTOMER NAME'!A:B, 2, FALSE), "")</f>
        <v>NATIONAL HEALTHCARE</v>
      </c>
    </row>
    <row r="1669" spans="1:19">
      <c r="A1669" s="192" t="s">
        <v>929</v>
      </c>
      <c r="B1669" s="192">
        <v>500</v>
      </c>
      <c r="C1669" s="192" t="s">
        <v>7</v>
      </c>
      <c r="D1669" s="192" t="s">
        <v>2792</v>
      </c>
      <c r="E1669" s="192">
        <v>175.65</v>
      </c>
      <c r="F1669" s="192" t="s">
        <v>1730</v>
      </c>
      <c r="G1669" s="85" t="s">
        <v>930</v>
      </c>
      <c r="H1669" s="134" t="s">
        <v>934</v>
      </c>
      <c r="I1669" s="131" t="s">
        <v>2670</v>
      </c>
      <c r="J1669" s="184">
        <f>IF(F1669="USD", E1669, E1669 * IFERROR(VLOOKUP(F1669, EXCHANGE_RATE!A:B, 2, FALSE), "Currency not found"))</f>
        <v>2.1078000000000001</v>
      </c>
      <c r="K1669" s="184">
        <f t="shared" si="156"/>
        <v>2.11</v>
      </c>
      <c r="L1669" s="184">
        <f>IF(C1669="MTS", B1669, B1669 * IFERROR(VLOOKUP(C1669, 'QTY_CONVERSIONS '!A:B, 2, FALSE), "Units not  found"))</f>
        <v>0.5</v>
      </c>
      <c r="M1669" s="185">
        <f t="shared" si="157"/>
        <v>1055</v>
      </c>
      <c r="N1669" s="143" t="str">
        <f>IFERROR(VLOOKUP(D1669, Product_Category!A:B, 2, FALSE), "Uncategorized")</f>
        <v>MCC</v>
      </c>
      <c r="O1669" s="186">
        <f t="shared" si="159"/>
        <v>2110</v>
      </c>
      <c r="P1669" s="185">
        <f t="shared" si="158"/>
        <v>1055</v>
      </c>
      <c r="Q1669" s="143">
        <v>2023</v>
      </c>
      <c r="R1669" s="143" t="str">
        <f>IFERROR(VLOOKUP(G1669,'SOURCE COMPANY'!A:B, 2, FALSE), "")</f>
        <v>DRUG CENTRE DELHI</v>
      </c>
      <c r="S1669" s="143" t="str">
        <f>IFERROR(VLOOKUP(H1669,'CUSTOMER NAME'!A:B, 2, FALSE), "")</f>
        <v>NATIONAL HEALTHCARE</v>
      </c>
    </row>
    <row r="1670" spans="1:19">
      <c r="A1670" s="85" t="s">
        <v>929</v>
      </c>
      <c r="B1670" s="85">
        <v>50</v>
      </c>
      <c r="C1670" s="85" t="s">
        <v>7</v>
      </c>
      <c r="D1670" s="85" t="s">
        <v>19</v>
      </c>
      <c r="E1670" s="248">
        <v>198.51</v>
      </c>
      <c r="F1670" s="85" t="s">
        <v>1730</v>
      </c>
      <c r="G1670" s="85" t="s">
        <v>930</v>
      </c>
      <c r="H1670" s="199" t="s">
        <v>934</v>
      </c>
      <c r="I1670" s="214" t="str">
        <f>I1669</f>
        <v>August</v>
      </c>
      <c r="J1670" s="184">
        <f>IF(F1670="USD", E1670, E1670 * IFERROR(VLOOKUP(F1670, EXCHANGE_RATE!A:B, 2, FALSE), "Currency not found"))</f>
        <v>2.38212</v>
      </c>
      <c r="K1670" s="184">
        <f t="shared" si="156"/>
        <v>2.3899999999999997</v>
      </c>
      <c r="L1670" s="184">
        <f>IF(C1670="MTS", B1670, B1670 * IFERROR(VLOOKUP(C1670, 'QTY_CONVERSIONS '!A:B, 2, FALSE), "Units not  found"))</f>
        <v>0.05</v>
      </c>
      <c r="M1670" s="185">
        <f t="shared" si="157"/>
        <v>119.49999999999999</v>
      </c>
      <c r="N1670" s="143" t="str">
        <f>IFERROR(VLOOKUP(D1670, Product_Category!A:B, 2, FALSE), "Uncategorized")</f>
        <v>CMC</v>
      </c>
      <c r="O1670" s="186">
        <f t="shared" si="159"/>
        <v>2389.9999999999995</v>
      </c>
      <c r="P1670" s="185">
        <f t="shared" si="158"/>
        <v>119.49999999999999</v>
      </c>
      <c r="Q1670" s="143">
        <v>2023</v>
      </c>
      <c r="R1670" s="143" t="str">
        <f>IFERROR(VLOOKUP(G1670,'SOURCE COMPANY'!A:B, 2, FALSE), "")</f>
        <v>DRUG CENTRE DELHI</v>
      </c>
      <c r="S1670" s="143" t="str">
        <f>IFERROR(VLOOKUP(H1670,'CUSTOMER NAME'!A:B, 2, FALSE), "")</f>
        <v>NATIONAL HEALTHCARE</v>
      </c>
    </row>
    <row r="1671" spans="1:19">
      <c r="A1671" s="193" t="s">
        <v>929</v>
      </c>
      <c r="B1671" s="193">
        <v>350</v>
      </c>
      <c r="C1671" s="193" t="s">
        <v>7</v>
      </c>
      <c r="D1671" s="193" t="s">
        <v>3688</v>
      </c>
      <c r="E1671" s="193">
        <v>1.51</v>
      </c>
      <c r="F1671" s="193" t="s">
        <v>9</v>
      </c>
      <c r="G1671" s="85" t="s">
        <v>930</v>
      </c>
      <c r="H1671" s="136" t="s">
        <v>934</v>
      </c>
      <c r="I1671" s="131" t="s">
        <v>3658</v>
      </c>
      <c r="J1671" s="184">
        <f>IF(F1671="USD", E1671, E1671 * IFERROR(VLOOKUP(F1671, EXCHANGE_RATE!A:B, 2, FALSE), "Currency not found"))</f>
        <v>1.51</v>
      </c>
      <c r="K1671" s="184">
        <f t="shared" si="156"/>
        <v>1.51</v>
      </c>
      <c r="L1671" s="184">
        <f>IF(C1671="MTS", B1671, B1671 * IFERROR(VLOOKUP(C1671, 'QTY_CONVERSIONS '!A:B, 2, FALSE), "Units not  found"))</f>
        <v>0.35000000000000003</v>
      </c>
      <c r="M1671" s="185">
        <f t="shared" si="157"/>
        <v>528.5</v>
      </c>
      <c r="N1671" s="143" t="str">
        <f>IFERROR(VLOOKUP(D1671, Product_Category!A:B, 2, FALSE), "Uncategorized")</f>
        <v>MAGNESIUM STEARATE</v>
      </c>
      <c r="O1671" s="186">
        <f t="shared" si="159"/>
        <v>1510</v>
      </c>
      <c r="P1671" s="185">
        <f t="shared" si="158"/>
        <v>528.5</v>
      </c>
      <c r="Q1671" s="143">
        <v>2023</v>
      </c>
      <c r="R1671" s="143" t="str">
        <f>IFERROR(VLOOKUP(G1671,'SOURCE COMPANY'!A:B, 2, FALSE), "")</f>
        <v>DRUG CENTRE DELHI</v>
      </c>
      <c r="S1671" s="143" t="str">
        <f>IFERROR(VLOOKUP(H1671,'CUSTOMER NAME'!A:B, 2, FALSE), "")</f>
        <v>NATIONAL HEALTHCARE</v>
      </c>
    </row>
    <row r="1672" spans="1:19">
      <c r="A1672" s="187" t="s">
        <v>929</v>
      </c>
      <c r="B1672" s="187">
        <v>300</v>
      </c>
      <c r="C1672" s="187" t="s">
        <v>7</v>
      </c>
      <c r="D1672" s="187" t="s">
        <v>3697</v>
      </c>
      <c r="E1672" s="187">
        <v>2.15</v>
      </c>
      <c r="F1672" s="187" t="s">
        <v>9</v>
      </c>
      <c r="G1672" s="85" t="s">
        <v>930</v>
      </c>
      <c r="H1672" s="139" t="s">
        <v>934</v>
      </c>
      <c r="I1672" s="131" t="s">
        <v>3658</v>
      </c>
      <c r="J1672" s="184">
        <f>IF(F1672="USD", E1672, E1672 * IFERROR(VLOOKUP(F1672, EXCHANGE_RATE!A:B, 2, FALSE), "Currency not found"))</f>
        <v>2.15</v>
      </c>
      <c r="K1672" s="184">
        <f t="shared" si="156"/>
        <v>2.15</v>
      </c>
      <c r="L1672" s="184">
        <f>IF(C1672="MTS", B1672, B1672 * IFERROR(VLOOKUP(C1672, 'QTY_CONVERSIONS '!A:B, 2, FALSE), "Units not  found"))</f>
        <v>0.3</v>
      </c>
      <c r="M1672" s="185">
        <f t="shared" si="157"/>
        <v>645</v>
      </c>
      <c r="N1672" s="143" t="str">
        <f>IFERROR(VLOOKUP(D1672, Product_Category!A:B, 2, FALSE), "Uncategorized")</f>
        <v>MCC</v>
      </c>
      <c r="O1672" s="186">
        <f t="shared" si="159"/>
        <v>2150</v>
      </c>
      <c r="P1672" s="185">
        <f t="shared" si="158"/>
        <v>645</v>
      </c>
      <c r="Q1672" s="143">
        <v>2023</v>
      </c>
      <c r="R1672" s="143" t="str">
        <f>IFERROR(VLOOKUP(G1672,'SOURCE COMPANY'!A:B, 2, FALSE), "")</f>
        <v>DRUG CENTRE DELHI</v>
      </c>
      <c r="S1672" s="143" t="str">
        <f>IFERROR(VLOOKUP(H1672,'CUSTOMER NAME'!A:B, 2, FALSE), "")</f>
        <v>NATIONAL HEALTHCARE</v>
      </c>
    </row>
    <row r="1673" spans="1:19">
      <c r="A1673" s="187" t="s">
        <v>929</v>
      </c>
      <c r="B1673" s="187">
        <v>3000</v>
      </c>
      <c r="C1673" s="187" t="s">
        <v>7</v>
      </c>
      <c r="D1673" s="187" t="s">
        <v>611</v>
      </c>
      <c r="E1673" s="187">
        <v>1.65</v>
      </c>
      <c r="F1673" s="187" t="s">
        <v>9</v>
      </c>
      <c r="G1673" s="85" t="s">
        <v>930</v>
      </c>
      <c r="H1673" s="139" t="s">
        <v>934</v>
      </c>
      <c r="I1673" s="131" t="s">
        <v>3658</v>
      </c>
      <c r="J1673" s="184">
        <f>IF(F1673="USD", E1673, E1673 * IFERROR(VLOOKUP(F1673, EXCHANGE_RATE!A:B, 2, FALSE), "Currency not found"))</f>
        <v>1.65</v>
      </c>
      <c r="K1673" s="184">
        <f t="shared" si="156"/>
        <v>1.65</v>
      </c>
      <c r="L1673" s="184">
        <f>IF(C1673="MTS", B1673, B1673 * IFERROR(VLOOKUP(C1673, 'QTY_CONVERSIONS '!A:B, 2, FALSE), "Units not  found"))</f>
        <v>3</v>
      </c>
      <c r="M1673" s="185">
        <f t="shared" si="157"/>
        <v>4950</v>
      </c>
      <c r="N1673" s="143" t="str">
        <f>IFERROR(VLOOKUP(D1673, Product_Category!A:B, 2, FALSE), "Uncategorized")</f>
        <v>MCC</v>
      </c>
      <c r="O1673" s="186">
        <f t="shared" si="159"/>
        <v>1650</v>
      </c>
      <c r="P1673" s="185">
        <f t="shared" si="158"/>
        <v>4950</v>
      </c>
      <c r="Q1673" s="143">
        <v>2023</v>
      </c>
      <c r="R1673" s="143" t="str">
        <f>IFERROR(VLOOKUP(G1673,'SOURCE COMPANY'!A:B, 2, FALSE), "")</f>
        <v>DRUG CENTRE DELHI</v>
      </c>
      <c r="S1673" s="143" t="str">
        <f>IFERROR(VLOOKUP(H1673,'CUSTOMER NAME'!A:B, 2, FALSE), "")</f>
        <v>NATIONAL HEALTHCARE</v>
      </c>
    </row>
    <row r="1674" spans="1:19">
      <c r="A1674" s="187" t="s">
        <v>929</v>
      </c>
      <c r="B1674" s="187">
        <v>25</v>
      </c>
      <c r="C1674" s="187" t="s">
        <v>7</v>
      </c>
      <c r="D1674" s="187" t="s">
        <v>3014</v>
      </c>
      <c r="E1674" s="187">
        <v>6.58</v>
      </c>
      <c r="F1674" s="187" t="s">
        <v>9</v>
      </c>
      <c r="G1674" s="192" t="s">
        <v>662</v>
      </c>
      <c r="H1674" s="139" t="s">
        <v>934</v>
      </c>
      <c r="I1674" s="131" t="s">
        <v>3658</v>
      </c>
      <c r="J1674" s="184">
        <f>IF(F1674="USD", E1674, E1674 * IFERROR(VLOOKUP(F1674, EXCHANGE_RATE!A:B, 2, FALSE), "Currency not found"))</f>
        <v>6.58</v>
      </c>
      <c r="K1674" s="184">
        <f t="shared" si="156"/>
        <v>6.58</v>
      </c>
      <c r="L1674" s="184">
        <f>IF(C1674="MTS", B1674, B1674 * IFERROR(VLOOKUP(C1674, 'QTY_CONVERSIONS '!A:B, 2, FALSE), "Units not  found"))</f>
        <v>2.5000000000000001E-2</v>
      </c>
      <c r="M1674" s="185">
        <f t="shared" si="157"/>
        <v>164.5</v>
      </c>
      <c r="N1674" s="143" t="str">
        <f>IFERROR(VLOOKUP(D1674, Product_Category!A:B, 2, FALSE), "Uncategorized")</f>
        <v>CMC</v>
      </c>
      <c r="O1674" s="186">
        <f t="shared" si="159"/>
        <v>6580</v>
      </c>
      <c r="P1674" s="185">
        <f t="shared" si="158"/>
        <v>164.5</v>
      </c>
      <c r="Q1674" s="143">
        <v>2023</v>
      </c>
      <c r="R1674" s="143" t="str">
        <f>IFERROR(VLOOKUP(G1674,'SOURCE COMPANY'!A:B, 2, FALSE), "")</f>
        <v>K KUMAR &amp; CO</v>
      </c>
      <c r="S1674" s="143" t="str">
        <f>IFERROR(VLOOKUP(H1674,'CUSTOMER NAME'!A:B, 2, FALSE), "")</f>
        <v>NATIONAL HEALTHCARE</v>
      </c>
    </row>
    <row r="1675" spans="1:19">
      <c r="A1675" s="191" t="s">
        <v>929</v>
      </c>
      <c r="B1675" s="191">
        <v>25</v>
      </c>
      <c r="C1675" s="191" t="s">
        <v>7</v>
      </c>
      <c r="D1675" s="191" t="s">
        <v>680</v>
      </c>
      <c r="E1675" s="191">
        <v>2.82</v>
      </c>
      <c r="F1675" s="191" t="s">
        <v>9</v>
      </c>
      <c r="G1675" s="192" t="s">
        <v>662</v>
      </c>
      <c r="H1675" s="121" t="s">
        <v>934</v>
      </c>
      <c r="I1675" s="131" t="s">
        <v>3034</v>
      </c>
      <c r="J1675" s="184">
        <f>IF(F1675="USD", E1675, E1675 * IFERROR(VLOOKUP(F1675, EXCHANGE_RATE!A:B, 2, FALSE), "Currency not found"))</f>
        <v>2.82</v>
      </c>
      <c r="K1675" s="184">
        <f t="shared" si="156"/>
        <v>2.82</v>
      </c>
      <c r="L1675" s="184">
        <f>IF(C1675="MTS", B1675, B1675 * IFERROR(VLOOKUP(C1675, 'QTY_CONVERSIONS '!A:B, 2, FALSE), "Units not  found"))</f>
        <v>2.5000000000000001E-2</v>
      </c>
      <c r="M1675" s="185">
        <f t="shared" si="157"/>
        <v>70.5</v>
      </c>
      <c r="N1675" s="143" t="str">
        <f>IFERROR(VLOOKUP(D1675, Product_Category!A:B, 2, FALSE), "Uncategorized")</f>
        <v>MCC</v>
      </c>
      <c r="O1675" s="186">
        <f t="shared" si="159"/>
        <v>2820</v>
      </c>
      <c r="P1675" s="185">
        <f t="shared" si="158"/>
        <v>70.5</v>
      </c>
      <c r="Q1675" s="143">
        <v>2023</v>
      </c>
      <c r="R1675" s="143" t="str">
        <f>IFERROR(VLOOKUP(G1675,'SOURCE COMPANY'!A:B, 2, FALSE), "")</f>
        <v>K KUMAR &amp; CO</v>
      </c>
      <c r="S1675" s="143" t="str">
        <f>IFERROR(VLOOKUP(H1675,'CUSTOMER NAME'!A:B, 2, FALSE), "")</f>
        <v>NATIONAL HEALTHCARE</v>
      </c>
    </row>
    <row r="1676" spans="1:19">
      <c r="A1676" s="192" t="s">
        <v>929</v>
      </c>
      <c r="B1676" s="192">
        <v>500</v>
      </c>
      <c r="C1676" s="192" t="s">
        <v>7</v>
      </c>
      <c r="D1676" s="192" t="s">
        <v>2794</v>
      </c>
      <c r="E1676" s="192">
        <v>389.22</v>
      </c>
      <c r="F1676" s="192" t="s">
        <v>1730</v>
      </c>
      <c r="G1676" s="192" t="s">
        <v>1007</v>
      </c>
      <c r="H1676" s="134" t="s">
        <v>934</v>
      </c>
      <c r="I1676" s="131" t="s">
        <v>2670</v>
      </c>
      <c r="J1676" s="184">
        <f>IF(F1676="USD", E1676, E1676 * IFERROR(VLOOKUP(F1676, EXCHANGE_RATE!A:B, 2, FALSE), "Currency not found"))</f>
        <v>4.6706400000000006</v>
      </c>
      <c r="K1676" s="184">
        <f t="shared" si="156"/>
        <v>4.68</v>
      </c>
      <c r="L1676" s="184">
        <f>IF(C1676="MTS", B1676, B1676 * IFERROR(VLOOKUP(C1676, 'QTY_CONVERSIONS '!A:B, 2, FALSE), "Units not  found"))</f>
        <v>0.5</v>
      </c>
      <c r="M1676" s="185">
        <f t="shared" si="157"/>
        <v>2340</v>
      </c>
      <c r="N1676" s="143" t="str">
        <f>IFERROR(VLOOKUP(D1676, Product_Category!A:B, 2, FALSE), "Uncategorized")</f>
        <v>CROSCARMELLOSE SODIUM</v>
      </c>
      <c r="O1676" s="186">
        <f t="shared" si="159"/>
        <v>4680</v>
      </c>
      <c r="P1676" s="185">
        <f t="shared" si="158"/>
        <v>2340</v>
      </c>
      <c r="Q1676" s="143">
        <v>2023</v>
      </c>
      <c r="R1676" s="143" t="str">
        <f>IFERROR(VLOOKUP(G1676,'SOURCE COMPANY'!A:B, 2, FALSE), "")</f>
        <v>PATEL CHEM</v>
      </c>
      <c r="S1676" s="143" t="str">
        <f>IFERROR(VLOOKUP(H1676,'CUSTOMER NAME'!A:B, 2, FALSE), "")</f>
        <v>NATIONAL HEALTHCARE</v>
      </c>
    </row>
    <row r="1677" spans="1:19">
      <c r="A1677" s="88" t="s">
        <v>904</v>
      </c>
      <c r="B1677" s="88">
        <v>100</v>
      </c>
      <c r="C1677" s="88" t="s">
        <v>7</v>
      </c>
      <c r="D1677" s="88" t="s">
        <v>1222</v>
      </c>
      <c r="E1677" s="249">
        <v>18.850000000000001</v>
      </c>
      <c r="F1677" s="87" t="s">
        <v>9</v>
      </c>
      <c r="G1677" s="87" t="s">
        <v>530</v>
      </c>
      <c r="H1677" s="200" t="s">
        <v>1223</v>
      </c>
      <c r="I1677" s="214" t="str">
        <f>I1676</f>
        <v>August</v>
      </c>
      <c r="J1677" s="184">
        <f>IF(F1677="USD", E1677, E1677 * IFERROR(VLOOKUP(F1677, EXCHANGE_RATE!A:B, 2, FALSE), "Currency not found"))</f>
        <v>18.850000000000001</v>
      </c>
      <c r="K1677" s="184">
        <f t="shared" si="156"/>
        <v>18.850000000000001</v>
      </c>
      <c r="L1677" s="184">
        <f>IF(C1677="MTS", B1677, B1677 * IFERROR(VLOOKUP(C1677, 'QTY_CONVERSIONS '!A:B, 2, FALSE), "Units not  found"))</f>
        <v>0.1</v>
      </c>
      <c r="M1677" s="185">
        <f t="shared" si="157"/>
        <v>1885.0000000000002</v>
      </c>
      <c r="N1677" s="143" t="str">
        <f>IFERROR(VLOOKUP(D1677, Product_Category!A:B, 2, FALSE), "Uncategorized")</f>
        <v>CMC</v>
      </c>
      <c r="O1677" s="186">
        <f t="shared" si="159"/>
        <v>18850</v>
      </c>
      <c r="P1677" s="185">
        <f t="shared" si="158"/>
        <v>1885</v>
      </c>
      <c r="Q1677" s="143">
        <v>2023</v>
      </c>
      <c r="R1677" s="143" t="str">
        <f>IFERROR(VLOOKUP(G1677,'SOURCE COMPANY'!A:B, 2, FALSE), "")</f>
        <v>NITIKA PHARMA</v>
      </c>
      <c r="S1677" s="143" t="str">
        <f>IFERROR(VLOOKUP(H1677,'CUSTOMER NAME'!A:B, 2, FALSE), "")</f>
        <v>JOSWE MEDICAL</v>
      </c>
    </row>
    <row r="1678" spans="1:19">
      <c r="A1678" s="87" t="s">
        <v>904</v>
      </c>
      <c r="B1678" s="87">
        <v>150</v>
      </c>
      <c r="C1678" s="87" t="s">
        <v>7</v>
      </c>
      <c r="D1678" s="87" t="s">
        <v>1222</v>
      </c>
      <c r="E1678" s="248">
        <v>18.850000000000001</v>
      </c>
      <c r="F1678" s="87" t="s">
        <v>9</v>
      </c>
      <c r="G1678" s="87" t="s">
        <v>530</v>
      </c>
      <c r="H1678" s="198" t="s">
        <v>1223</v>
      </c>
      <c r="I1678" s="214" t="str">
        <f>I1677</f>
        <v>August</v>
      </c>
      <c r="J1678" s="184">
        <f>IF(F1678="USD", E1678, E1678 * IFERROR(VLOOKUP(F1678, EXCHANGE_RATE!A:B, 2, FALSE), "Currency not found"))</f>
        <v>18.850000000000001</v>
      </c>
      <c r="K1678" s="184">
        <f t="shared" si="156"/>
        <v>18.850000000000001</v>
      </c>
      <c r="L1678" s="184">
        <f>IF(C1678="MTS", B1678, B1678 * IFERROR(VLOOKUP(C1678, 'QTY_CONVERSIONS '!A:B, 2, FALSE), "Units not  found"))</f>
        <v>0.15</v>
      </c>
      <c r="M1678" s="185">
        <f t="shared" si="157"/>
        <v>2827.5</v>
      </c>
      <c r="N1678" s="143" t="str">
        <f>IFERROR(VLOOKUP(D1678, Product_Category!A:B, 2, FALSE), "Uncategorized")</f>
        <v>CMC</v>
      </c>
      <c r="O1678" s="186">
        <f t="shared" si="159"/>
        <v>18850</v>
      </c>
      <c r="P1678" s="185">
        <f t="shared" si="158"/>
        <v>2827.5</v>
      </c>
      <c r="Q1678" s="143">
        <v>2023</v>
      </c>
      <c r="R1678" s="143" t="str">
        <f>IFERROR(VLOOKUP(G1678,'SOURCE COMPANY'!A:B, 2, FALSE), "")</f>
        <v>NITIKA PHARMA</v>
      </c>
      <c r="S1678" s="143" t="str">
        <f>IFERROR(VLOOKUP(H1678,'CUSTOMER NAME'!A:B, 2, FALSE), "")</f>
        <v>JOSWE MEDICAL</v>
      </c>
    </row>
    <row r="1679" spans="1:19">
      <c r="A1679" s="85" t="s">
        <v>904</v>
      </c>
      <c r="B1679" s="85">
        <v>1500</v>
      </c>
      <c r="C1679" s="85" t="s">
        <v>7</v>
      </c>
      <c r="D1679" s="85" t="s">
        <v>906</v>
      </c>
      <c r="E1679" s="248">
        <v>10.5097898</v>
      </c>
      <c r="F1679" s="85" t="s">
        <v>1718</v>
      </c>
      <c r="G1679" s="87" t="s">
        <v>530</v>
      </c>
      <c r="H1679" s="199" t="s">
        <v>510</v>
      </c>
      <c r="I1679" s="214" t="s">
        <v>2560</v>
      </c>
      <c r="J1679" s="184">
        <f>IF(F1679="USD", E1679, E1679 * IFERROR(VLOOKUP(F1679, EXCHANGE_RATE!A:B, 2, FALSE), "Currency not found"))</f>
        <v>11.245475086000001</v>
      </c>
      <c r="K1679" s="184">
        <f t="shared" si="156"/>
        <v>11.25</v>
      </c>
      <c r="L1679" s="184">
        <f>IF(C1679="MTS", B1679, B1679 * IFERROR(VLOOKUP(C1679, 'QTY_CONVERSIONS '!A:B, 2, FALSE), "Units not  found"))</f>
        <v>1.5</v>
      </c>
      <c r="M1679" s="185">
        <f t="shared" si="157"/>
        <v>16875</v>
      </c>
      <c r="N1679" s="143" t="str">
        <f>IFERROR(VLOOKUP(D1679, Product_Category!A:B, 2, FALSE), "Uncategorized")</f>
        <v>CMC</v>
      </c>
      <c r="O1679" s="186">
        <f t="shared" si="159"/>
        <v>11250</v>
      </c>
      <c r="P1679" s="185">
        <f t="shared" si="158"/>
        <v>16875</v>
      </c>
      <c r="Q1679" s="143">
        <v>2023</v>
      </c>
      <c r="R1679" s="143" t="str">
        <f>IFERROR(VLOOKUP(G1679,'SOURCE COMPANY'!A:B, 2, FALSE), "")</f>
        <v>NITIKA PHARMA</v>
      </c>
      <c r="S1679" s="143" t="str">
        <f>IFERROR(VLOOKUP(H1679,'CUSTOMER NAME'!A:B, 2, FALSE), "")</f>
        <v>TO THE ORDER</v>
      </c>
    </row>
    <row r="1680" spans="1:19">
      <c r="A1680" s="87" t="s">
        <v>904</v>
      </c>
      <c r="B1680" s="87">
        <v>50</v>
      </c>
      <c r="C1680" s="87" t="s">
        <v>7</v>
      </c>
      <c r="D1680" s="87" t="s">
        <v>906</v>
      </c>
      <c r="E1680" s="248">
        <v>45</v>
      </c>
      <c r="F1680" s="87" t="s">
        <v>9</v>
      </c>
      <c r="G1680" s="87" t="s">
        <v>530</v>
      </c>
      <c r="H1680" s="198" t="s">
        <v>510</v>
      </c>
      <c r="I1680" s="214" t="str">
        <f>I1679</f>
        <v>Jan</v>
      </c>
      <c r="J1680" s="184">
        <f>IF(F1680="USD", E1680, E1680 * IFERROR(VLOOKUP(F1680, EXCHANGE_RATE!A:B, 2, FALSE), "Currency not found"))</f>
        <v>45</v>
      </c>
      <c r="K1680" s="184">
        <f t="shared" si="156"/>
        <v>45</v>
      </c>
      <c r="L1680" s="184">
        <f>IF(C1680="MTS", B1680, B1680 * IFERROR(VLOOKUP(C1680, 'QTY_CONVERSIONS '!A:B, 2, FALSE), "Units not  found"))</f>
        <v>0.05</v>
      </c>
      <c r="M1680" s="185">
        <f t="shared" si="157"/>
        <v>2250</v>
      </c>
      <c r="N1680" s="143" t="str">
        <f>IFERROR(VLOOKUP(D1680, Product_Category!A:B, 2, FALSE), "Uncategorized")</f>
        <v>CMC</v>
      </c>
      <c r="O1680" s="186">
        <f t="shared" si="159"/>
        <v>45000</v>
      </c>
      <c r="P1680" s="185">
        <f t="shared" si="158"/>
        <v>2250</v>
      </c>
      <c r="Q1680" s="143">
        <v>2023</v>
      </c>
      <c r="R1680" s="143" t="str">
        <f>IFERROR(VLOOKUP(G1680,'SOURCE COMPANY'!A:B, 2, FALSE), "")</f>
        <v>NITIKA PHARMA</v>
      </c>
      <c r="S1680" s="143" t="str">
        <f>IFERROR(VLOOKUP(H1680,'CUSTOMER NAME'!A:B, 2, FALSE), "")</f>
        <v>TO THE ORDER</v>
      </c>
    </row>
    <row r="1681" spans="1:19">
      <c r="A1681" s="193" t="s">
        <v>929</v>
      </c>
      <c r="B1681" s="193">
        <v>25</v>
      </c>
      <c r="C1681" s="193" t="s">
        <v>7</v>
      </c>
      <c r="D1681" s="193" t="s">
        <v>173</v>
      </c>
      <c r="E1681" s="193">
        <v>1.88</v>
      </c>
      <c r="F1681" s="193" t="s">
        <v>9</v>
      </c>
      <c r="G1681" s="192" t="s">
        <v>676</v>
      </c>
      <c r="H1681" s="136" t="s">
        <v>3790</v>
      </c>
      <c r="I1681" s="131" t="s">
        <v>3658</v>
      </c>
      <c r="J1681" s="184">
        <f>IF(F1681="USD", E1681, E1681 * IFERROR(VLOOKUP(F1681, EXCHANGE_RATE!A:B, 2, FALSE), "Currency not found"))</f>
        <v>1.88</v>
      </c>
      <c r="K1681" s="184">
        <f t="shared" si="156"/>
        <v>1.88</v>
      </c>
      <c r="L1681" s="184">
        <f>IF(C1681="MTS", B1681, B1681 * IFERROR(VLOOKUP(C1681, 'QTY_CONVERSIONS '!A:B, 2, FALSE), "Units not  found"))</f>
        <v>2.5000000000000001E-2</v>
      </c>
      <c r="M1681" s="185">
        <f t="shared" si="157"/>
        <v>47</v>
      </c>
      <c r="N1681" s="143" t="str">
        <f>IFERROR(VLOOKUP(D1681, Product_Category!A:B, 2, FALSE), "Uncategorized")</f>
        <v>SSG</v>
      </c>
      <c r="O1681" s="186">
        <f t="shared" si="159"/>
        <v>1880</v>
      </c>
      <c r="P1681" s="185">
        <f t="shared" si="158"/>
        <v>47</v>
      </c>
      <c r="Q1681" s="143">
        <v>2023</v>
      </c>
      <c r="R1681" s="143" t="str">
        <f>IFERROR(VLOOKUP(G1681,'SOURCE COMPANY'!A:B, 2, FALSE), "")</f>
        <v>ORIENT PHARMA</v>
      </c>
      <c r="S1681" s="143" t="str">
        <f>IFERROR(VLOOKUP(H1681,'CUSTOMER NAME'!A:B, 2, FALSE), "")</f>
        <v>NEPACARE PHARMA</v>
      </c>
    </row>
    <row r="1682" spans="1:19">
      <c r="A1682" s="192" t="s">
        <v>929</v>
      </c>
      <c r="B1682" s="192">
        <v>100</v>
      </c>
      <c r="C1682" s="192" t="s">
        <v>7</v>
      </c>
      <c r="D1682" s="192" t="s">
        <v>2771</v>
      </c>
      <c r="E1682" s="192">
        <v>245</v>
      </c>
      <c r="F1682" s="192" t="s">
        <v>1730</v>
      </c>
      <c r="G1682" s="192" t="s">
        <v>671</v>
      </c>
      <c r="H1682" s="134" t="s">
        <v>2772</v>
      </c>
      <c r="I1682" s="131" t="s">
        <v>2670</v>
      </c>
      <c r="J1682" s="184">
        <f>IF(F1682="USD", E1682, E1682 * IFERROR(VLOOKUP(F1682, EXCHANGE_RATE!A:B, 2, FALSE), "Currency not found"))</f>
        <v>2.94</v>
      </c>
      <c r="K1682" s="184">
        <f t="shared" si="156"/>
        <v>2.94</v>
      </c>
      <c r="L1682" s="184">
        <f>IF(C1682="MTS", B1682, B1682 * IFERROR(VLOOKUP(C1682, 'QTY_CONVERSIONS '!A:B, 2, FALSE), "Units not  found"))</f>
        <v>0.1</v>
      </c>
      <c r="M1682" s="185">
        <f t="shared" si="157"/>
        <v>294</v>
      </c>
      <c r="N1682" s="143" t="str">
        <f>IFERROR(VLOOKUP(D1682, Product_Category!A:B, 2, FALSE), "Uncategorized")</f>
        <v>CROSCARMELLOSE SODIUM</v>
      </c>
      <c r="O1682" s="186">
        <f t="shared" si="159"/>
        <v>2940</v>
      </c>
      <c r="P1682" s="185">
        <f t="shared" si="158"/>
        <v>294</v>
      </c>
      <c r="Q1682" s="143">
        <v>2023</v>
      </c>
      <c r="R1682" s="143" t="str">
        <f>IFERROR(VLOOKUP(G1682,'SOURCE COMPANY'!A:B, 2, FALSE), "")</f>
        <v>SUDARSHAN TRADING</v>
      </c>
      <c r="S1682" s="143" t="str">
        <f>IFERROR(VLOOKUP(H1682,'CUSTOMER NAME'!A:B, 2, FALSE), "")</f>
        <v>NEPAL AUSHADHI</v>
      </c>
    </row>
    <row r="1683" spans="1:19">
      <c r="A1683" s="85" t="s">
        <v>929</v>
      </c>
      <c r="B1683" s="85">
        <v>500</v>
      </c>
      <c r="C1683" s="85" t="s">
        <v>7</v>
      </c>
      <c r="D1683" s="85" t="s">
        <v>19</v>
      </c>
      <c r="E1683" s="248">
        <v>347.39</v>
      </c>
      <c r="F1683" s="85" t="s">
        <v>1730</v>
      </c>
      <c r="G1683" s="85" t="s">
        <v>967</v>
      </c>
      <c r="H1683" s="199" t="s">
        <v>684</v>
      </c>
      <c r="I1683" s="214" t="str">
        <f>I1682</f>
        <v>August</v>
      </c>
      <c r="J1683" s="184">
        <f>IF(F1683="USD", E1683, E1683 * IFERROR(VLOOKUP(F1683, EXCHANGE_RATE!A:B, 2, FALSE), "Currency not found"))</f>
        <v>4.1686800000000002</v>
      </c>
      <c r="K1683" s="184">
        <f t="shared" si="156"/>
        <v>4.17</v>
      </c>
      <c r="L1683" s="184">
        <f>IF(C1683="MTS", B1683, B1683 * IFERROR(VLOOKUP(C1683, 'QTY_CONVERSIONS '!A:B, 2, FALSE), "Units not  found"))</f>
        <v>0.5</v>
      </c>
      <c r="M1683" s="185">
        <f t="shared" si="157"/>
        <v>2085</v>
      </c>
      <c r="N1683" s="143" t="str">
        <f>IFERROR(VLOOKUP(D1683, Product_Category!A:B, 2, FALSE), "Uncategorized")</f>
        <v>CMC</v>
      </c>
      <c r="O1683" s="186">
        <f t="shared" si="159"/>
        <v>4170</v>
      </c>
      <c r="P1683" s="185">
        <f t="shared" si="158"/>
        <v>2085</v>
      </c>
      <c r="Q1683" s="143">
        <v>2023</v>
      </c>
      <c r="R1683" s="143" t="str">
        <f>IFERROR(VLOOKUP(G1683,'SOURCE COMPANY'!A:B, 2, FALSE), "")</f>
        <v>ARUN KUMAR BAID</v>
      </c>
      <c r="S1683" s="143" t="str">
        <f>IFERROR(VLOOKUP(H1683,'CUSTOMER NAME'!A:B, 2, FALSE), "")</f>
        <v>NEPAL PHARMA</v>
      </c>
    </row>
    <row r="1684" spans="1:19">
      <c r="A1684" s="192" t="s">
        <v>929</v>
      </c>
      <c r="B1684" s="192">
        <v>3000</v>
      </c>
      <c r="C1684" s="192" t="s">
        <v>7</v>
      </c>
      <c r="D1684" s="192" t="s">
        <v>3910</v>
      </c>
      <c r="E1684" s="192">
        <f>400*0.012</f>
        <v>4.8</v>
      </c>
      <c r="F1684" s="192" t="s">
        <v>9</v>
      </c>
      <c r="G1684" s="85" t="s">
        <v>930</v>
      </c>
      <c r="H1684" s="134" t="s">
        <v>684</v>
      </c>
      <c r="I1684" s="131" t="s">
        <v>3893</v>
      </c>
      <c r="J1684" s="184">
        <f>IF(F1684="USD", E1684, E1684 * IFERROR(VLOOKUP(F1684, EXCHANGE_RATE!A:B, 2, FALSE), "Currency not found"))</f>
        <v>4.8</v>
      </c>
      <c r="K1684" s="184">
        <f t="shared" si="156"/>
        <v>4.8</v>
      </c>
      <c r="L1684" s="184">
        <f>IF(C1684="MTS", B1684, B1684 * IFERROR(VLOOKUP(C1684, 'QTY_CONVERSIONS '!A:B, 2, FALSE), "Units not  found"))</f>
        <v>3</v>
      </c>
      <c r="M1684" s="185">
        <f t="shared" si="157"/>
        <v>14400</v>
      </c>
      <c r="N1684" s="143" t="str">
        <f>IFERROR(VLOOKUP(D1684, Product_Category!A:B, 2, FALSE), "Uncategorized")</f>
        <v>SMCC</v>
      </c>
      <c r="O1684" s="186">
        <f t="shared" si="159"/>
        <v>4800</v>
      </c>
      <c r="P1684" s="185">
        <f t="shared" si="158"/>
        <v>14400</v>
      </c>
      <c r="Q1684" s="143">
        <v>2023</v>
      </c>
      <c r="R1684" s="143" t="str">
        <f>IFERROR(VLOOKUP(G1684,'SOURCE COMPANY'!A:B, 2, FALSE), "")</f>
        <v>DRUG CENTRE DELHI</v>
      </c>
      <c r="S1684" s="143" t="str">
        <f>IFERROR(VLOOKUP(H1684,'CUSTOMER NAME'!A:B, 2, FALSE), "")</f>
        <v>NEPAL PHARMA</v>
      </c>
    </row>
    <row r="1685" spans="1:19">
      <c r="A1685" s="85" t="s">
        <v>651</v>
      </c>
      <c r="B1685" s="85">
        <v>500</v>
      </c>
      <c r="C1685" s="85" t="s">
        <v>7</v>
      </c>
      <c r="D1685" s="85" t="s">
        <v>657</v>
      </c>
      <c r="E1685" s="248">
        <v>155</v>
      </c>
      <c r="F1685" s="85" t="s">
        <v>1730</v>
      </c>
      <c r="G1685" s="192" t="s">
        <v>662</v>
      </c>
      <c r="H1685" s="199" t="s">
        <v>684</v>
      </c>
      <c r="I1685" s="214" t="str">
        <f>I1684</f>
        <v>December</v>
      </c>
      <c r="J1685" s="184">
        <f>IF(F1685="USD", E1685, E1685 * IFERROR(VLOOKUP(F1685, EXCHANGE_RATE!A:B, 2, FALSE), "Currency not found"))</f>
        <v>1.86</v>
      </c>
      <c r="K1685" s="184">
        <f t="shared" si="156"/>
        <v>1.86</v>
      </c>
      <c r="L1685" s="184">
        <f>IF(C1685="MTS", B1685, B1685 * IFERROR(VLOOKUP(C1685, 'QTY_CONVERSIONS '!A:B, 2, FALSE), "Units not  found"))</f>
        <v>0.5</v>
      </c>
      <c r="M1685" s="185">
        <f t="shared" si="157"/>
        <v>930</v>
      </c>
      <c r="N1685" s="143" t="str">
        <f>IFERROR(VLOOKUP(D1685, Product_Category!A:B, 2, FALSE), "Uncategorized")</f>
        <v>SSG</v>
      </c>
      <c r="O1685" s="186">
        <f t="shared" si="159"/>
        <v>1860</v>
      </c>
      <c r="P1685" s="185">
        <f t="shared" si="158"/>
        <v>930</v>
      </c>
      <c r="Q1685" s="143">
        <v>2023</v>
      </c>
      <c r="R1685" s="143" t="str">
        <f>IFERROR(VLOOKUP(G1685,'SOURCE COMPANY'!A:B, 2, FALSE), "")</f>
        <v>K KUMAR &amp; CO</v>
      </c>
      <c r="S1685" s="143" t="str">
        <f>IFERROR(VLOOKUP(H1685,'CUSTOMER NAME'!A:B, 2, FALSE), "")</f>
        <v>NEPAL PHARMA</v>
      </c>
    </row>
    <row r="1686" spans="1:19">
      <c r="A1686" s="193" t="s">
        <v>929</v>
      </c>
      <c r="B1686" s="193">
        <v>2000</v>
      </c>
      <c r="C1686" s="193" t="s">
        <v>7</v>
      </c>
      <c r="D1686" s="193" t="s">
        <v>2807</v>
      </c>
      <c r="E1686" s="193">
        <v>469.06</v>
      </c>
      <c r="F1686" s="193" t="s">
        <v>1730</v>
      </c>
      <c r="G1686" s="192" t="s">
        <v>662</v>
      </c>
      <c r="H1686" s="136" t="s">
        <v>684</v>
      </c>
      <c r="I1686" s="131" t="s">
        <v>2670</v>
      </c>
      <c r="J1686" s="184">
        <f>IF(F1686="USD", E1686, E1686 * IFERROR(VLOOKUP(F1686, EXCHANGE_RATE!A:B, 2, FALSE), "Currency not found"))</f>
        <v>5.6287200000000004</v>
      </c>
      <c r="K1686" s="184">
        <f t="shared" si="156"/>
        <v>5.63</v>
      </c>
      <c r="L1686" s="184">
        <f>IF(C1686="MTS", B1686, B1686 * IFERROR(VLOOKUP(C1686, 'QTY_CONVERSIONS '!A:B, 2, FALSE), "Units not  found"))</f>
        <v>2</v>
      </c>
      <c r="M1686" s="185">
        <f t="shared" si="157"/>
        <v>11260</v>
      </c>
      <c r="N1686" s="143" t="str">
        <f>IFERROR(VLOOKUP(D1686, Product_Category!A:B, 2, FALSE), "Uncategorized")</f>
        <v>CROSCARMELLOSE SODIUM</v>
      </c>
      <c r="O1686" s="186">
        <f t="shared" si="159"/>
        <v>5630</v>
      </c>
      <c r="P1686" s="185">
        <f t="shared" si="158"/>
        <v>11260</v>
      </c>
      <c r="Q1686" s="143">
        <v>2023</v>
      </c>
      <c r="R1686" s="143" t="str">
        <f>IFERROR(VLOOKUP(G1686,'SOURCE COMPANY'!A:B, 2, FALSE), "")</f>
        <v>K KUMAR &amp; CO</v>
      </c>
      <c r="S1686" s="143" t="str">
        <f>IFERROR(VLOOKUP(H1686,'CUSTOMER NAME'!A:B, 2, FALSE), "")</f>
        <v>NEPAL PHARMA</v>
      </c>
    </row>
    <row r="1687" spans="1:19">
      <c r="A1687" s="82" t="s">
        <v>929</v>
      </c>
      <c r="B1687" s="82">
        <v>18.5</v>
      </c>
      <c r="C1687" s="82" t="s">
        <v>7</v>
      </c>
      <c r="D1687" s="82" t="s">
        <v>935</v>
      </c>
      <c r="E1687" s="250">
        <v>214.62</v>
      </c>
      <c r="F1687" s="82" t="s">
        <v>1730</v>
      </c>
      <c r="G1687" s="192" t="s">
        <v>662</v>
      </c>
      <c r="H1687" s="251" t="s">
        <v>684</v>
      </c>
      <c r="I1687" s="214" t="str">
        <f t="shared" ref="I1687:I1700" si="160">I1686</f>
        <v>August</v>
      </c>
      <c r="J1687" s="184">
        <f>IF(F1687="USD", E1687, E1687 * IFERROR(VLOOKUP(F1687, EXCHANGE_RATE!A:B, 2, FALSE), "Currency not found"))</f>
        <v>2.57544</v>
      </c>
      <c r="K1687" s="184">
        <f t="shared" si="156"/>
        <v>2.5799999999999996</v>
      </c>
      <c r="L1687" s="184">
        <f>IF(C1687="MTS", B1687, B1687 * IFERROR(VLOOKUP(C1687, 'QTY_CONVERSIONS '!A:B, 2, FALSE), "Units not  found"))</f>
        <v>1.8499999999999999E-2</v>
      </c>
      <c r="M1687" s="185">
        <f t="shared" si="157"/>
        <v>47.72999999999999</v>
      </c>
      <c r="N1687" s="143" t="str">
        <f>IFERROR(VLOOKUP(D1687, Product_Category!A:B, 2, FALSE), "Uncategorized")</f>
        <v>CROSCARMELLOSE SODIUM</v>
      </c>
      <c r="O1687" s="186">
        <f t="shared" si="159"/>
        <v>2579.9999999999995</v>
      </c>
      <c r="P1687" s="185">
        <f t="shared" si="158"/>
        <v>47.72999999999999</v>
      </c>
      <c r="Q1687" s="143">
        <v>2023</v>
      </c>
      <c r="R1687" s="143" t="str">
        <f>IFERROR(VLOOKUP(G1687,'SOURCE COMPANY'!A:B, 2, FALSE), "")</f>
        <v>K KUMAR &amp; CO</v>
      </c>
      <c r="S1687" s="143" t="str">
        <f>IFERROR(VLOOKUP(H1687,'CUSTOMER NAME'!A:B, 2, FALSE), "")</f>
        <v>NEPAL PHARMA</v>
      </c>
    </row>
    <row r="1688" spans="1:19">
      <c r="A1688" s="83" t="s">
        <v>929</v>
      </c>
      <c r="B1688" s="83">
        <v>1000</v>
      </c>
      <c r="C1688" s="83" t="s">
        <v>7</v>
      </c>
      <c r="D1688" s="83" t="s">
        <v>657</v>
      </c>
      <c r="E1688" s="250">
        <v>148</v>
      </c>
      <c r="F1688" s="83" t="s">
        <v>1730</v>
      </c>
      <c r="G1688" s="192" t="s">
        <v>662</v>
      </c>
      <c r="H1688" s="252" t="s">
        <v>684</v>
      </c>
      <c r="I1688" s="214" t="str">
        <f t="shared" si="160"/>
        <v>August</v>
      </c>
      <c r="J1688" s="184">
        <f>IF(F1688="USD", E1688, E1688 * IFERROR(VLOOKUP(F1688, EXCHANGE_RATE!A:B, 2, FALSE), "Currency not found"))</f>
        <v>1.776</v>
      </c>
      <c r="K1688" s="184">
        <f t="shared" si="156"/>
        <v>1.78</v>
      </c>
      <c r="L1688" s="184">
        <f>IF(C1688="MTS", B1688, B1688 * IFERROR(VLOOKUP(C1688, 'QTY_CONVERSIONS '!A:B, 2, FALSE), "Units not  found"))</f>
        <v>1</v>
      </c>
      <c r="M1688" s="185">
        <f t="shared" si="157"/>
        <v>1780</v>
      </c>
      <c r="N1688" s="143" t="str">
        <f>IFERROR(VLOOKUP(D1688, Product_Category!A:B, 2, FALSE), "Uncategorized")</f>
        <v>SSG</v>
      </c>
      <c r="O1688" s="186">
        <f t="shared" si="159"/>
        <v>1780</v>
      </c>
      <c r="P1688" s="185">
        <f t="shared" si="158"/>
        <v>1780</v>
      </c>
      <c r="Q1688" s="143">
        <v>2023</v>
      </c>
      <c r="R1688" s="143" t="str">
        <f>IFERROR(VLOOKUP(G1688,'SOURCE COMPANY'!A:B, 2, FALSE), "")</f>
        <v>K KUMAR &amp; CO</v>
      </c>
      <c r="S1688" s="143" t="str">
        <f>IFERROR(VLOOKUP(H1688,'CUSTOMER NAME'!A:B, 2, FALSE), "")</f>
        <v>NEPAL PHARMA</v>
      </c>
    </row>
    <row r="1689" spans="1:19">
      <c r="A1689" s="87" t="s">
        <v>929</v>
      </c>
      <c r="B1689" s="87">
        <v>1000</v>
      </c>
      <c r="C1689" s="87" t="s">
        <v>7</v>
      </c>
      <c r="D1689" s="87" t="s">
        <v>657</v>
      </c>
      <c r="E1689" s="248">
        <v>148</v>
      </c>
      <c r="F1689" s="87" t="s">
        <v>1730</v>
      </c>
      <c r="G1689" s="192" t="s">
        <v>662</v>
      </c>
      <c r="H1689" s="198" t="s">
        <v>684</v>
      </c>
      <c r="I1689" s="214" t="str">
        <f t="shared" si="160"/>
        <v>August</v>
      </c>
      <c r="J1689" s="184">
        <f>IF(F1689="USD", E1689, E1689 * IFERROR(VLOOKUP(F1689, EXCHANGE_RATE!A:B, 2, FALSE), "Currency not found"))</f>
        <v>1.776</v>
      </c>
      <c r="K1689" s="184">
        <f t="shared" si="156"/>
        <v>1.78</v>
      </c>
      <c r="L1689" s="184">
        <f>IF(C1689="MTS", B1689, B1689 * IFERROR(VLOOKUP(C1689, 'QTY_CONVERSIONS '!A:B, 2, FALSE), "Units not  found"))</f>
        <v>1</v>
      </c>
      <c r="M1689" s="185">
        <f t="shared" si="157"/>
        <v>1780</v>
      </c>
      <c r="N1689" s="143" t="str">
        <f>IFERROR(VLOOKUP(D1689, Product_Category!A:B, 2, FALSE), "Uncategorized")</f>
        <v>SSG</v>
      </c>
      <c r="O1689" s="186">
        <f t="shared" si="159"/>
        <v>1780</v>
      </c>
      <c r="P1689" s="185">
        <f t="shared" si="158"/>
        <v>1780</v>
      </c>
      <c r="Q1689" s="143">
        <v>2023</v>
      </c>
      <c r="R1689" s="143" t="str">
        <f>IFERROR(VLOOKUP(G1689,'SOURCE COMPANY'!A:B, 2, FALSE), "")</f>
        <v>K KUMAR &amp; CO</v>
      </c>
      <c r="S1689" s="143" t="str">
        <f>IFERROR(VLOOKUP(H1689,'CUSTOMER NAME'!A:B, 2, FALSE), "")</f>
        <v>NEPAL PHARMA</v>
      </c>
    </row>
    <row r="1690" spans="1:19">
      <c r="A1690" s="88" t="s">
        <v>929</v>
      </c>
      <c r="B1690" s="88">
        <v>1000</v>
      </c>
      <c r="C1690" s="88" t="s">
        <v>7</v>
      </c>
      <c r="D1690" s="88" t="s">
        <v>657</v>
      </c>
      <c r="E1690" s="249">
        <v>148</v>
      </c>
      <c r="F1690" s="88" t="s">
        <v>1730</v>
      </c>
      <c r="G1690" s="192" t="s">
        <v>662</v>
      </c>
      <c r="H1690" s="200" t="s">
        <v>684</v>
      </c>
      <c r="I1690" s="214" t="str">
        <f t="shared" si="160"/>
        <v>August</v>
      </c>
      <c r="J1690" s="184">
        <f>IF(F1690="USD", E1690, E1690 * IFERROR(VLOOKUP(F1690, EXCHANGE_RATE!A:B, 2, FALSE), "Currency not found"))</f>
        <v>1.776</v>
      </c>
      <c r="K1690" s="184">
        <f t="shared" si="156"/>
        <v>1.78</v>
      </c>
      <c r="L1690" s="184">
        <f>IF(C1690="MTS", B1690, B1690 * IFERROR(VLOOKUP(C1690, 'QTY_CONVERSIONS '!A:B, 2, FALSE), "Units not  found"))</f>
        <v>1</v>
      </c>
      <c r="M1690" s="185">
        <f t="shared" si="157"/>
        <v>1780</v>
      </c>
      <c r="N1690" s="143" t="str">
        <f>IFERROR(VLOOKUP(D1690, Product_Category!A:B, 2, FALSE), "Uncategorized")</f>
        <v>SSG</v>
      </c>
      <c r="O1690" s="186">
        <f t="shared" si="159"/>
        <v>1780</v>
      </c>
      <c r="P1690" s="185">
        <f t="shared" si="158"/>
        <v>1780</v>
      </c>
      <c r="Q1690" s="143">
        <v>2023</v>
      </c>
      <c r="R1690" s="143" t="str">
        <f>IFERROR(VLOOKUP(G1690,'SOURCE COMPANY'!A:B, 2, FALSE), "")</f>
        <v>K KUMAR &amp; CO</v>
      </c>
      <c r="S1690" s="143" t="str">
        <f>IFERROR(VLOOKUP(H1690,'CUSTOMER NAME'!A:B, 2, FALSE), "")</f>
        <v>NEPAL PHARMA</v>
      </c>
    </row>
    <row r="1691" spans="1:19">
      <c r="A1691" s="87" t="s">
        <v>929</v>
      </c>
      <c r="B1691" s="87">
        <v>950</v>
      </c>
      <c r="C1691" s="87" t="s">
        <v>7</v>
      </c>
      <c r="D1691" s="87" t="s">
        <v>687</v>
      </c>
      <c r="E1691" s="248">
        <v>197.89</v>
      </c>
      <c r="F1691" s="87" t="s">
        <v>1730</v>
      </c>
      <c r="G1691" s="192" t="s">
        <v>662</v>
      </c>
      <c r="H1691" s="198" t="s">
        <v>684</v>
      </c>
      <c r="I1691" s="214" t="str">
        <f t="shared" si="160"/>
        <v>August</v>
      </c>
      <c r="J1691" s="184">
        <f>IF(F1691="USD", E1691, E1691 * IFERROR(VLOOKUP(F1691, EXCHANGE_RATE!A:B, 2, FALSE), "Currency not found"))</f>
        <v>2.3746799999999997</v>
      </c>
      <c r="K1691" s="184">
        <f t="shared" si="156"/>
        <v>2.38</v>
      </c>
      <c r="L1691" s="184">
        <f>IF(C1691="MTS", B1691, B1691 * IFERROR(VLOOKUP(C1691, 'QTY_CONVERSIONS '!A:B, 2, FALSE), "Units not  found"))</f>
        <v>0.95000000000000007</v>
      </c>
      <c r="M1691" s="185">
        <f t="shared" si="157"/>
        <v>2261</v>
      </c>
      <c r="N1691" s="143" t="str">
        <f>IFERROR(VLOOKUP(D1691, Product_Category!A:B, 2, FALSE), "Uncategorized")</f>
        <v>CROSCARMELLOSE SODIUM</v>
      </c>
      <c r="O1691" s="186">
        <f t="shared" si="159"/>
        <v>2380</v>
      </c>
      <c r="P1691" s="185">
        <f t="shared" si="158"/>
        <v>2261</v>
      </c>
      <c r="Q1691" s="143">
        <v>2023</v>
      </c>
      <c r="R1691" s="143" t="str">
        <f>IFERROR(VLOOKUP(G1691,'SOURCE COMPANY'!A:B, 2, FALSE), "")</f>
        <v>K KUMAR &amp; CO</v>
      </c>
      <c r="S1691" s="143" t="str">
        <f>IFERROR(VLOOKUP(H1691,'CUSTOMER NAME'!A:B, 2, FALSE), "")</f>
        <v>NEPAL PHARMA</v>
      </c>
    </row>
    <row r="1692" spans="1:19">
      <c r="A1692" s="87" t="s">
        <v>929</v>
      </c>
      <c r="B1692" s="87">
        <v>950</v>
      </c>
      <c r="C1692" s="87" t="s">
        <v>7</v>
      </c>
      <c r="D1692" s="87" t="s">
        <v>687</v>
      </c>
      <c r="E1692" s="248">
        <v>197.89</v>
      </c>
      <c r="F1692" s="87" t="s">
        <v>1730</v>
      </c>
      <c r="G1692" s="192" t="s">
        <v>662</v>
      </c>
      <c r="H1692" s="198" t="s">
        <v>684</v>
      </c>
      <c r="I1692" s="214" t="str">
        <f t="shared" si="160"/>
        <v>August</v>
      </c>
      <c r="J1692" s="184">
        <f>IF(F1692="USD", E1692, E1692 * IFERROR(VLOOKUP(F1692, EXCHANGE_RATE!A:B, 2, FALSE), "Currency not found"))</f>
        <v>2.3746799999999997</v>
      </c>
      <c r="K1692" s="184">
        <f t="shared" si="156"/>
        <v>2.38</v>
      </c>
      <c r="L1692" s="184">
        <f>IF(C1692="MTS", B1692, B1692 * IFERROR(VLOOKUP(C1692, 'QTY_CONVERSIONS '!A:B, 2, FALSE), "Units not  found"))</f>
        <v>0.95000000000000007</v>
      </c>
      <c r="M1692" s="185">
        <f t="shared" si="157"/>
        <v>2261</v>
      </c>
      <c r="N1692" s="143" t="str">
        <f>IFERROR(VLOOKUP(D1692, Product_Category!A:B, 2, FALSE), "Uncategorized")</f>
        <v>CROSCARMELLOSE SODIUM</v>
      </c>
      <c r="O1692" s="186">
        <f t="shared" si="159"/>
        <v>2380</v>
      </c>
      <c r="P1692" s="185">
        <f t="shared" si="158"/>
        <v>2261</v>
      </c>
      <c r="Q1692" s="143">
        <v>2023</v>
      </c>
      <c r="R1692" s="143" t="str">
        <f>IFERROR(VLOOKUP(G1692,'SOURCE COMPANY'!A:B, 2, FALSE), "")</f>
        <v>K KUMAR &amp; CO</v>
      </c>
      <c r="S1692" s="143" t="str">
        <f>IFERROR(VLOOKUP(H1692,'CUSTOMER NAME'!A:B, 2, FALSE), "")</f>
        <v>NEPAL PHARMA</v>
      </c>
    </row>
    <row r="1693" spans="1:19">
      <c r="A1693" s="87" t="s">
        <v>929</v>
      </c>
      <c r="B1693" s="87">
        <v>3000</v>
      </c>
      <c r="C1693" s="87" t="s">
        <v>7</v>
      </c>
      <c r="D1693" s="87" t="s">
        <v>1288</v>
      </c>
      <c r="E1693" s="248">
        <v>150</v>
      </c>
      <c r="F1693" s="87" t="s">
        <v>1730</v>
      </c>
      <c r="G1693" s="192" t="s">
        <v>547</v>
      </c>
      <c r="H1693" s="198" t="s">
        <v>684</v>
      </c>
      <c r="I1693" s="214" t="str">
        <f t="shared" si="160"/>
        <v>August</v>
      </c>
      <c r="J1693" s="184">
        <f>IF(F1693="USD", E1693, E1693 * IFERROR(VLOOKUP(F1693, EXCHANGE_RATE!A:B, 2, FALSE), "Currency not found"))</f>
        <v>1.8</v>
      </c>
      <c r="K1693" s="184">
        <f t="shared" si="156"/>
        <v>1.8</v>
      </c>
      <c r="L1693" s="184">
        <f>IF(C1693="MTS", B1693, B1693 * IFERROR(VLOOKUP(C1693, 'QTY_CONVERSIONS '!A:B, 2, FALSE), "Units not  found"))</f>
        <v>3</v>
      </c>
      <c r="M1693" s="185">
        <f t="shared" si="157"/>
        <v>5400</v>
      </c>
      <c r="N1693" s="143" t="str">
        <f>IFERROR(VLOOKUP(D1693, Product_Category!A:B, 2, FALSE), "Uncategorized")</f>
        <v>MCC</v>
      </c>
      <c r="O1693" s="186">
        <f t="shared" si="159"/>
        <v>1800</v>
      </c>
      <c r="P1693" s="185">
        <f t="shared" si="158"/>
        <v>5400</v>
      </c>
      <c r="Q1693" s="143">
        <v>2023</v>
      </c>
      <c r="R1693" s="143" t="str">
        <f>IFERROR(VLOOKUP(G1693,'SOURCE COMPANY'!A:B, 2, FALSE), "")</f>
        <v>MEHTA MEDICARE</v>
      </c>
      <c r="S1693" s="143" t="str">
        <f>IFERROR(VLOOKUP(H1693,'CUSTOMER NAME'!A:B, 2, FALSE), "")</f>
        <v>NEPAL PHARMA</v>
      </c>
    </row>
    <row r="1694" spans="1:19">
      <c r="A1694" s="87" t="s">
        <v>929</v>
      </c>
      <c r="B1694" s="87">
        <v>3000</v>
      </c>
      <c r="C1694" s="87" t="s">
        <v>7</v>
      </c>
      <c r="D1694" s="87" t="s">
        <v>1288</v>
      </c>
      <c r="E1694" s="248">
        <v>150</v>
      </c>
      <c r="F1694" s="87" t="s">
        <v>1730</v>
      </c>
      <c r="G1694" s="192" t="s">
        <v>547</v>
      </c>
      <c r="H1694" s="198" t="s">
        <v>684</v>
      </c>
      <c r="I1694" s="214" t="str">
        <f t="shared" si="160"/>
        <v>August</v>
      </c>
      <c r="J1694" s="184">
        <f>IF(F1694="USD", E1694, E1694 * IFERROR(VLOOKUP(F1694, EXCHANGE_RATE!A:B, 2, FALSE), "Currency not found"))</f>
        <v>1.8</v>
      </c>
      <c r="K1694" s="184">
        <f t="shared" si="156"/>
        <v>1.8</v>
      </c>
      <c r="L1694" s="184">
        <f>IF(C1694="MTS", B1694, B1694 * IFERROR(VLOOKUP(C1694, 'QTY_CONVERSIONS '!A:B, 2, FALSE), "Units not  found"))</f>
        <v>3</v>
      </c>
      <c r="M1694" s="185">
        <f t="shared" si="157"/>
        <v>5400</v>
      </c>
      <c r="N1694" s="143" t="str">
        <f>IFERROR(VLOOKUP(D1694, Product_Category!A:B, 2, FALSE), "Uncategorized")</f>
        <v>MCC</v>
      </c>
      <c r="O1694" s="186">
        <f t="shared" si="159"/>
        <v>1800</v>
      </c>
      <c r="P1694" s="185">
        <f t="shared" si="158"/>
        <v>5400</v>
      </c>
      <c r="Q1694" s="143">
        <v>2023</v>
      </c>
      <c r="R1694" s="143" t="str">
        <f>IFERROR(VLOOKUP(G1694,'SOURCE COMPANY'!A:B, 2, FALSE), "")</f>
        <v>MEHTA MEDICARE</v>
      </c>
      <c r="S1694" s="143" t="str">
        <f>IFERROR(VLOOKUP(H1694,'CUSTOMER NAME'!A:B, 2, FALSE), "")</f>
        <v>NEPAL PHARMA</v>
      </c>
    </row>
    <row r="1695" spans="1:19">
      <c r="A1695" s="87" t="s">
        <v>929</v>
      </c>
      <c r="B1695" s="87">
        <v>3000</v>
      </c>
      <c r="C1695" s="87" t="s">
        <v>7</v>
      </c>
      <c r="D1695" s="87" t="s">
        <v>1289</v>
      </c>
      <c r="E1695" s="248">
        <v>160</v>
      </c>
      <c r="F1695" s="87" t="s">
        <v>1730</v>
      </c>
      <c r="G1695" s="192" t="s">
        <v>547</v>
      </c>
      <c r="H1695" s="198" t="s">
        <v>684</v>
      </c>
      <c r="I1695" s="214" t="str">
        <f t="shared" si="160"/>
        <v>August</v>
      </c>
      <c r="J1695" s="184">
        <f>IF(F1695="USD", E1695, E1695 * IFERROR(VLOOKUP(F1695, EXCHANGE_RATE!A:B, 2, FALSE), "Currency not found"))</f>
        <v>1.92</v>
      </c>
      <c r="K1695" s="184">
        <f t="shared" si="156"/>
        <v>1.92</v>
      </c>
      <c r="L1695" s="184">
        <f>IF(C1695="MTS", B1695, B1695 * IFERROR(VLOOKUP(C1695, 'QTY_CONVERSIONS '!A:B, 2, FALSE), "Units not  found"))</f>
        <v>3</v>
      </c>
      <c r="M1695" s="185">
        <f t="shared" si="157"/>
        <v>5760</v>
      </c>
      <c r="N1695" s="143" t="str">
        <f>IFERROR(VLOOKUP(D1695, Product_Category!A:B, 2, FALSE), "Uncategorized")</f>
        <v>MCC</v>
      </c>
      <c r="O1695" s="186">
        <f t="shared" si="159"/>
        <v>1920</v>
      </c>
      <c r="P1695" s="185">
        <f t="shared" si="158"/>
        <v>5760</v>
      </c>
      <c r="Q1695" s="143">
        <v>2023</v>
      </c>
      <c r="R1695" s="143" t="str">
        <f>IFERROR(VLOOKUP(G1695,'SOURCE COMPANY'!A:B, 2, FALSE), "")</f>
        <v>MEHTA MEDICARE</v>
      </c>
      <c r="S1695" s="143" t="str">
        <f>IFERROR(VLOOKUP(H1695,'CUSTOMER NAME'!A:B, 2, FALSE), "")</f>
        <v>NEPAL PHARMA</v>
      </c>
    </row>
    <row r="1696" spans="1:19">
      <c r="A1696" s="87" t="s">
        <v>929</v>
      </c>
      <c r="B1696" s="87">
        <v>3000</v>
      </c>
      <c r="C1696" s="87" t="s">
        <v>7</v>
      </c>
      <c r="D1696" s="87" t="s">
        <v>1289</v>
      </c>
      <c r="E1696" s="248">
        <v>160</v>
      </c>
      <c r="F1696" s="87" t="s">
        <v>1730</v>
      </c>
      <c r="G1696" s="192" t="s">
        <v>547</v>
      </c>
      <c r="H1696" s="198" t="s">
        <v>684</v>
      </c>
      <c r="I1696" s="214" t="str">
        <f t="shared" si="160"/>
        <v>August</v>
      </c>
      <c r="J1696" s="184">
        <f>IF(F1696="USD", E1696, E1696 * IFERROR(VLOOKUP(F1696, EXCHANGE_RATE!A:B, 2, FALSE), "Currency not found"))</f>
        <v>1.92</v>
      </c>
      <c r="K1696" s="184">
        <f t="shared" si="156"/>
        <v>1.92</v>
      </c>
      <c r="L1696" s="184">
        <f>IF(C1696="MTS", B1696, B1696 * IFERROR(VLOOKUP(C1696, 'QTY_CONVERSIONS '!A:B, 2, FALSE), "Units not  found"))</f>
        <v>3</v>
      </c>
      <c r="M1696" s="185">
        <f t="shared" si="157"/>
        <v>5760</v>
      </c>
      <c r="N1696" s="143" t="str">
        <f>IFERROR(VLOOKUP(D1696, Product_Category!A:B, 2, FALSE), "Uncategorized")</f>
        <v>MCC</v>
      </c>
      <c r="O1696" s="186">
        <f t="shared" si="159"/>
        <v>1920</v>
      </c>
      <c r="P1696" s="185">
        <f t="shared" si="158"/>
        <v>5760</v>
      </c>
      <c r="Q1696" s="143">
        <v>2023</v>
      </c>
      <c r="R1696" s="143" t="str">
        <f>IFERROR(VLOOKUP(G1696,'SOURCE COMPANY'!A:B, 2, FALSE), "")</f>
        <v>MEHTA MEDICARE</v>
      </c>
      <c r="S1696" s="143" t="str">
        <f>IFERROR(VLOOKUP(H1696,'CUSTOMER NAME'!A:B, 2, FALSE), "")</f>
        <v>NEPAL PHARMA</v>
      </c>
    </row>
    <row r="1697" spans="1:19">
      <c r="A1697" s="85" t="s">
        <v>929</v>
      </c>
      <c r="B1697" s="85">
        <v>4000</v>
      </c>
      <c r="C1697" s="85" t="s">
        <v>7</v>
      </c>
      <c r="D1697" s="85" t="s">
        <v>969</v>
      </c>
      <c r="E1697" s="248">
        <v>378.61</v>
      </c>
      <c r="F1697" s="85" t="s">
        <v>1730</v>
      </c>
      <c r="G1697" s="192" t="s">
        <v>547</v>
      </c>
      <c r="H1697" s="199" t="s">
        <v>684</v>
      </c>
      <c r="I1697" s="214" t="str">
        <f t="shared" si="160"/>
        <v>August</v>
      </c>
      <c r="J1697" s="184">
        <f>IF(F1697="USD", E1697, E1697 * IFERROR(VLOOKUP(F1697, EXCHANGE_RATE!A:B, 2, FALSE), "Currency not found"))</f>
        <v>4.5433200000000005</v>
      </c>
      <c r="K1697" s="184">
        <f t="shared" si="156"/>
        <v>4.55</v>
      </c>
      <c r="L1697" s="184">
        <f>IF(C1697="MTS", B1697, B1697 * IFERROR(VLOOKUP(C1697, 'QTY_CONVERSIONS '!A:B, 2, FALSE), "Units not  found"))</f>
        <v>4</v>
      </c>
      <c r="M1697" s="185">
        <f t="shared" si="157"/>
        <v>18200</v>
      </c>
      <c r="N1697" s="143" t="str">
        <f>IFERROR(VLOOKUP(D1697, Product_Category!A:B, 2, FALSE), "Uncategorized")</f>
        <v>MCC</v>
      </c>
      <c r="O1697" s="186">
        <f t="shared" si="159"/>
        <v>4550</v>
      </c>
      <c r="P1697" s="185">
        <f t="shared" si="158"/>
        <v>18200</v>
      </c>
      <c r="Q1697" s="143">
        <v>2023</v>
      </c>
      <c r="R1697" s="143" t="str">
        <f>IFERROR(VLOOKUP(G1697,'SOURCE COMPANY'!A:B, 2, FALSE), "")</f>
        <v>MEHTA MEDICARE</v>
      </c>
      <c r="S1697" s="143" t="str">
        <f>IFERROR(VLOOKUP(H1697,'CUSTOMER NAME'!A:B, 2, FALSE), "")</f>
        <v>NEPAL PHARMA</v>
      </c>
    </row>
    <row r="1698" spans="1:19">
      <c r="A1698" s="85" t="s">
        <v>929</v>
      </c>
      <c r="B1698" s="85">
        <v>1000</v>
      </c>
      <c r="C1698" s="85" t="s">
        <v>7</v>
      </c>
      <c r="D1698" s="85" t="s">
        <v>969</v>
      </c>
      <c r="E1698" s="248">
        <v>137.41</v>
      </c>
      <c r="F1698" s="85" t="s">
        <v>1730</v>
      </c>
      <c r="G1698" s="192" t="s">
        <v>547</v>
      </c>
      <c r="H1698" s="199" t="s">
        <v>684</v>
      </c>
      <c r="I1698" s="214" t="str">
        <f t="shared" si="160"/>
        <v>August</v>
      </c>
      <c r="J1698" s="184">
        <f>IF(F1698="USD", E1698, E1698 * IFERROR(VLOOKUP(F1698, EXCHANGE_RATE!A:B, 2, FALSE), "Currency not found"))</f>
        <v>1.6489199999999999</v>
      </c>
      <c r="K1698" s="184">
        <f t="shared" si="156"/>
        <v>1.65</v>
      </c>
      <c r="L1698" s="184">
        <f>IF(C1698="MTS", B1698, B1698 * IFERROR(VLOOKUP(C1698, 'QTY_CONVERSIONS '!A:B, 2, FALSE), "Units not  found"))</f>
        <v>1</v>
      </c>
      <c r="M1698" s="185">
        <f t="shared" si="157"/>
        <v>1650</v>
      </c>
      <c r="N1698" s="143" t="str">
        <f>IFERROR(VLOOKUP(D1698, Product_Category!A:B, 2, FALSE), "Uncategorized")</f>
        <v>MCC</v>
      </c>
      <c r="O1698" s="186">
        <f t="shared" si="159"/>
        <v>1650</v>
      </c>
      <c r="P1698" s="185">
        <f t="shared" si="158"/>
        <v>1650</v>
      </c>
      <c r="Q1698" s="143">
        <v>2023</v>
      </c>
      <c r="R1698" s="143" t="str">
        <f>IFERROR(VLOOKUP(G1698,'SOURCE COMPANY'!A:B, 2, FALSE), "")</f>
        <v>MEHTA MEDICARE</v>
      </c>
      <c r="S1698" s="143" t="str">
        <f>IFERROR(VLOOKUP(H1698,'CUSTOMER NAME'!A:B, 2, FALSE), "")</f>
        <v>NEPAL PHARMA</v>
      </c>
    </row>
    <row r="1699" spans="1:19">
      <c r="A1699" s="87" t="s">
        <v>929</v>
      </c>
      <c r="B1699" s="189">
        <v>300</v>
      </c>
      <c r="C1699" s="87" t="s">
        <v>7</v>
      </c>
      <c r="D1699" s="87" t="s">
        <v>2397</v>
      </c>
      <c r="E1699" s="195">
        <v>202.53200000000001</v>
      </c>
      <c r="F1699" s="87" t="s">
        <v>1730</v>
      </c>
      <c r="G1699" s="192" t="s">
        <v>547</v>
      </c>
      <c r="H1699" s="198" t="s">
        <v>684</v>
      </c>
      <c r="I1699" s="214" t="str">
        <f t="shared" si="160"/>
        <v>August</v>
      </c>
      <c r="J1699" s="184">
        <f>IF(F1699="USD", E1699, E1699 * IFERROR(VLOOKUP(F1699, EXCHANGE_RATE!A:B, 2, FALSE), "Currency not found"))</f>
        <v>2.4303840000000001</v>
      </c>
      <c r="K1699" s="184">
        <f t="shared" si="156"/>
        <v>2.44</v>
      </c>
      <c r="L1699" s="184">
        <f>IF(C1699="MTS", B1699, B1699 * IFERROR(VLOOKUP(C1699, 'QTY_CONVERSIONS '!A:B, 2, FALSE), "Units not  found"))</f>
        <v>0.3</v>
      </c>
      <c r="M1699" s="185">
        <f t="shared" si="157"/>
        <v>732</v>
      </c>
      <c r="N1699" s="143" t="str">
        <f>IFERROR(VLOOKUP(D1699, Product_Category!A:B, 2, FALSE), "Uncategorized")</f>
        <v>MCC</v>
      </c>
      <c r="O1699" s="186">
        <f t="shared" si="159"/>
        <v>2440</v>
      </c>
      <c r="P1699" s="185">
        <f t="shared" si="158"/>
        <v>732</v>
      </c>
      <c r="Q1699" s="143">
        <v>2023</v>
      </c>
      <c r="R1699" s="143" t="str">
        <f>IFERROR(VLOOKUP(G1699,'SOURCE COMPANY'!A:B, 2, FALSE), "")</f>
        <v>MEHTA MEDICARE</v>
      </c>
      <c r="S1699" s="143" t="str">
        <f>IFERROR(VLOOKUP(H1699,'CUSTOMER NAME'!A:B, 2, FALSE), "")</f>
        <v>NEPAL PHARMA</v>
      </c>
    </row>
    <row r="1700" spans="1:19">
      <c r="A1700" s="87" t="s">
        <v>929</v>
      </c>
      <c r="B1700" s="189">
        <v>3000</v>
      </c>
      <c r="C1700" s="87" t="s">
        <v>7</v>
      </c>
      <c r="D1700" s="87" t="s">
        <v>2397</v>
      </c>
      <c r="E1700" s="194">
        <v>154.69</v>
      </c>
      <c r="F1700" s="87" t="s">
        <v>1730</v>
      </c>
      <c r="G1700" s="192" t="s">
        <v>547</v>
      </c>
      <c r="H1700" s="198" t="s">
        <v>684</v>
      </c>
      <c r="I1700" s="214" t="str">
        <f t="shared" si="160"/>
        <v>August</v>
      </c>
      <c r="J1700" s="184">
        <f>IF(F1700="USD", E1700, E1700 * IFERROR(VLOOKUP(F1700, EXCHANGE_RATE!A:B, 2, FALSE), "Currency not found"))</f>
        <v>1.8562799999999999</v>
      </c>
      <c r="K1700" s="184">
        <f t="shared" si="156"/>
        <v>1.86</v>
      </c>
      <c r="L1700" s="184">
        <f>IF(C1700="MTS", B1700, B1700 * IFERROR(VLOOKUP(C1700, 'QTY_CONVERSIONS '!A:B, 2, FALSE), "Units not  found"))</f>
        <v>3</v>
      </c>
      <c r="M1700" s="185">
        <f t="shared" si="157"/>
        <v>5580</v>
      </c>
      <c r="N1700" s="143" t="str">
        <f>IFERROR(VLOOKUP(D1700, Product_Category!A:B, 2, FALSE), "Uncategorized")</f>
        <v>MCC</v>
      </c>
      <c r="O1700" s="186">
        <f t="shared" si="159"/>
        <v>1860</v>
      </c>
      <c r="P1700" s="185">
        <f t="shared" si="158"/>
        <v>5580</v>
      </c>
      <c r="Q1700" s="143">
        <v>2023</v>
      </c>
      <c r="R1700" s="143" t="str">
        <f>IFERROR(VLOOKUP(G1700,'SOURCE COMPANY'!A:B, 2, FALSE), "")</f>
        <v>MEHTA MEDICARE</v>
      </c>
      <c r="S1700" s="143" t="str">
        <f>IFERROR(VLOOKUP(H1700,'CUSTOMER NAME'!A:B, 2, FALSE), "")</f>
        <v>NEPAL PHARMA</v>
      </c>
    </row>
    <row r="1701" spans="1:19">
      <c r="A1701" s="191" t="s">
        <v>929</v>
      </c>
      <c r="B1701" s="191">
        <v>3000</v>
      </c>
      <c r="C1701" s="191" t="s">
        <v>7</v>
      </c>
      <c r="D1701" s="191" t="s">
        <v>266</v>
      </c>
      <c r="E1701" s="191">
        <v>1.81</v>
      </c>
      <c r="F1701" s="191" t="s">
        <v>9</v>
      </c>
      <c r="G1701" s="192" t="s">
        <v>547</v>
      </c>
      <c r="H1701" s="121" t="s">
        <v>684</v>
      </c>
      <c r="I1701" s="131" t="s">
        <v>3389</v>
      </c>
      <c r="J1701" s="184">
        <f>IF(F1701="USD", E1701, E1701 * IFERROR(VLOOKUP(F1701, EXCHANGE_RATE!A:B, 2, FALSE), "Currency not found"))</f>
        <v>1.81</v>
      </c>
      <c r="K1701" s="184">
        <f t="shared" si="156"/>
        <v>1.81</v>
      </c>
      <c r="L1701" s="184">
        <f>IF(C1701="MTS", B1701, B1701 * IFERROR(VLOOKUP(C1701, 'QTY_CONVERSIONS '!A:B, 2, FALSE), "Units not  found"))</f>
        <v>3</v>
      </c>
      <c r="M1701" s="185">
        <f t="shared" si="157"/>
        <v>5430</v>
      </c>
      <c r="N1701" s="143" t="str">
        <f>IFERROR(VLOOKUP(D1701, Product_Category!A:B, 2, FALSE), "Uncategorized")</f>
        <v>MCC</v>
      </c>
      <c r="O1701" s="186">
        <f t="shared" si="159"/>
        <v>1810</v>
      </c>
      <c r="P1701" s="185">
        <f t="shared" si="158"/>
        <v>5430</v>
      </c>
      <c r="Q1701" s="143">
        <v>2023</v>
      </c>
      <c r="R1701" s="143" t="str">
        <f>IFERROR(VLOOKUP(G1701,'SOURCE COMPANY'!A:B, 2, FALSE), "")</f>
        <v>MEHTA MEDICARE</v>
      </c>
      <c r="S1701" s="143" t="str">
        <f>IFERROR(VLOOKUP(H1701,'CUSTOMER NAME'!A:B, 2, FALSE), "")</f>
        <v>NEPAL PHARMA</v>
      </c>
    </row>
    <row r="1702" spans="1:19">
      <c r="A1702" s="188" t="s">
        <v>929</v>
      </c>
      <c r="B1702" s="188">
        <v>3000</v>
      </c>
      <c r="C1702" s="188" t="s">
        <v>7</v>
      </c>
      <c r="D1702" s="188" t="s">
        <v>3187</v>
      </c>
      <c r="E1702" s="188">
        <v>1.85</v>
      </c>
      <c r="F1702" s="188" t="s">
        <v>9</v>
      </c>
      <c r="G1702" s="192" t="s">
        <v>547</v>
      </c>
      <c r="H1702" s="124" t="s">
        <v>684</v>
      </c>
      <c r="I1702" s="131" t="s">
        <v>3034</v>
      </c>
      <c r="J1702" s="184">
        <f>IF(F1702="USD", E1702, E1702 * IFERROR(VLOOKUP(F1702, EXCHANGE_RATE!A:B, 2, FALSE), "Currency not found"))</f>
        <v>1.85</v>
      </c>
      <c r="K1702" s="184">
        <f t="shared" si="156"/>
        <v>1.85</v>
      </c>
      <c r="L1702" s="184">
        <f>IF(C1702="MTS", B1702, B1702 * IFERROR(VLOOKUP(C1702, 'QTY_CONVERSIONS '!A:B, 2, FALSE), "Units not  found"))</f>
        <v>3</v>
      </c>
      <c r="M1702" s="185">
        <f t="shared" si="157"/>
        <v>5550</v>
      </c>
      <c r="N1702" s="143" t="str">
        <f>IFERROR(VLOOKUP(D1702, Product_Category!A:B, 2, FALSE), "Uncategorized")</f>
        <v>MCC</v>
      </c>
      <c r="O1702" s="186">
        <f t="shared" si="159"/>
        <v>1850</v>
      </c>
      <c r="P1702" s="185">
        <f t="shared" si="158"/>
        <v>5550</v>
      </c>
      <c r="Q1702" s="143">
        <v>2023</v>
      </c>
      <c r="R1702" s="143" t="str">
        <f>IFERROR(VLOOKUP(G1702,'SOURCE COMPANY'!A:B, 2, FALSE), "")</f>
        <v>MEHTA MEDICARE</v>
      </c>
      <c r="S1702" s="143" t="str">
        <f>IFERROR(VLOOKUP(H1702,'CUSTOMER NAME'!A:B, 2, FALSE), "")</f>
        <v>NEPAL PHARMA</v>
      </c>
    </row>
    <row r="1703" spans="1:19">
      <c r="A1703" s="87" t="s">
        <v>1522</v>
      </c>
      <c r="B1703" s="87">
        <v>2000</v>
      </c>
      <c r="C1703" s="87" t="s">
        <v>7</v>
      </c>
      <c r="D1703" s="87" t="s">
        <v>1540</v>
      </c>
      <c r="E1703" s="44">
        <v>363</v>
      </c>
      <c r="F1703" s="87" t="s">
        <v>1730</v>
      </c>
      <c r="G1703" s="192" t="s">
        <v>547</v>
      </c>
      <c r="H1703" s="198" t="s">
        <v>684</v>
      </c>
      <c r="I1703" s="214" t="str">
        <f>I1702</f>
        <v>September</v>
      </c>
      <c r="J1703" s="184">
        <f>IF(F1703="USD", E1703, E1703 * IFERROR(VLOOKUP(F1703, EXCHANGE_RATE!A:B, 2, FALSE), "Currency not found"))</f>
        <v>4.3559999999999999</v>
      </c>
      <c r="K1703" s="184">
        <f t="shared" si="156"/>
        <v>4.3599999999999994</v>
      </c>
      <c r="L1703" s="184">
        <f>IF(C1703="MTS", B1703, B1703 * IFERROR(VLOOKUP(C1703, 'QTY_CONVERSIONS '!A:B, 2, FALSE), "Units not  found"))</f>
        <v>2</v>
      </c>
      <c r="M1703" s="185">
        <f t="shared" si="157"/>
        <v>8719.9999999999982</v>
      </c>
      <c r="N1703" s="143" t="str">
        <f>IFERROR(VLOOKUP(D1703, Product_Category!A:B, 2, FALSE), "Uncategorized")</f>
        <v>MCC</v>
      </c>
      <c r="O1703" s="186">
        <f t="shared" si="159"/>
        <v>4359.9999999999991</v>
      </c>
      <c r="P1703" s="185">
        <f t="shared" si="158"/>
        <v>8719.9999999999982</v>
      </c>
      <c r="Q1703" s="143">
        <v>2023</v>
      </c>
      <c r="R1703" s="143" t="str">
        <f>IFERROR(VLOOKUP(G1703,'SOURCE COMPANY'!A:B, 2, FALSE), "")</f>
        <v>MEHTA MEDICARE</v>
      </c>
      <c r="S1703" s="143" t="str">
        <f>IFERROR(VLOOKUP(H1703,'CUSTOMER NAME'!A:B, 2, FALSE), "")</f>
        <v>NEPAL PHARMA</v>
      </c>
    </row>
    <row r="1704" spans="1:19">
      <c r="A1704" s="88" t="s">
        <v>1522</v>
      </c>
      <c r="B1704" s="88">
        <v>3000</v>
      </c>
      <c r="C1704" s="88" t="s">
        <v>7</v>
      </c>
      <c r="D1704" s="88" t="s">
        <v>1540</v>
      </c>
      <c r="E1704" s="43">
        <v>250</v>
      </c>
      <c r="F1704" s="88" t="s">
        <v>1730</v>
      </c>
      <c r="G1704" s="192" t="s">
        <v>547</v>
      </c>
      <c r="H1704" s="200" t="s">
        <v>684</v>
      </c>
      <c r="I1704" s="214" t="str">
        <f>I1703</f>
        <v>September</v>
      </c>
      <c r="J1704" s="184">
        <f>IF(F1704="USD", E1704, E1704 * IFERROR(VLOOKUP(F1704, EXCHANGE_RATE!A:B, 2, FALSE), "Currency not found"))</f>
        <v>3</v>
      </c>
      <c r="K1704" s="184">
        <f t="shared" si="156"/>
        <v>3</v>
      </c>
      <c r="L1704" s="184">
        <f>IF(C1704="MTS", B1704, B1704 * IFERROR(VLOOKUP(C1704, 'QTY_CONVERSIONS '!A:B, 2, FALSE), "Units not  found"))</f>
        <v>3</v>
      </c>
      <c r="M1704" s="185">
        <f t="shared" si="157"/>
        <v>9000</v>
      </c>
      <c r="N1704" s="143" t="str">
        <f>IFERROR(VLOOKUP(D1704, Product_Category!A:B, 2, FALSE), "Uncategorized")</f>
        <v>MCC</v>
      </c>
      <c r="O1704" s="186">
        <f t="shared" si="159"/>
        <v>3000</v>
      </c>
      <c r="P1704" s="185">
        <f t="shared" si="158"/>
        <v>9000</v>
      </c>
      <c r="Q1704" s="143">
        <v>2023</v>
      </c>
      <c r="R1704" s="143" t="str">
        <f>IFERROR(VLOOKUP(G1704,'SOURCE COMPANY'!A:B, 2, FALSE), "")</f>
        <v>MEHTA MEDICARE</v>
      </c>
      <c r="S1704" s="143" t="str">
        <f>IFERROR(VLOOKUP(H1704,'CUSTOMER NAME'!A:B, 2, FALSE), "")</f>
        <v>NEPAL PHARMA</v>
      </c>
    </row>
    <row r="1705" spans="1:19">
      <c r="A1705" s="83" t="s">
        <v>1522</v>
      </c>
      <c r="B1705" s="83">
        <v>3000</v>
      </c>
      <c r="C1705" s="83" t="s">
        <v>7</v>
      </c>
      <c r="D1705" s="83" t="s">
        <v>1540</v>
      </c>
      <c r="E1705" s="61">
        <v>345</v>
      </c>
      <c r="F1705" s="83" t="s">
        <v>1730</v>
      </c>
      <c r="G1705" s="192" t="s">
        <v>547</v>
      </c>
      <c r="H1705" s="252" t="s">
        <v>684</v>
      </c>
      <c r="I1705" s="214" t="str">
        <f>I1704</f>
        <v>September</v>
      </c>
      <c r="J1705" s="184">
        <f>IF(F1705="USD", E1705, E1705 * IFERROR(VLOOKUP(F1705, EXCHANGE_RATE!A:B, 2, FALSE), "Currency not found"))</f>
        <v>4.1399999999999997</v>
      </c>
      <c r="K1705" s="184">
        <f t="shared" si="156"/>
        <v>4.1399999999999997</v>
      </c>
      <c r="L1705" s="184">
        <f>IF(C1705="MTS", B1705, B1705 * IFERROR(VLOOKUP(C1705, 'QTY_CONVERSIONS '!A:B, 2, FALSE), "Units not  found"))</f>
        <v>3</v>
      </c>
      <c r="M1705" s="185">
        <f t="shared" si="157"/>
        <v>12419.999999999998</v>
      </c>
      <c r="N1705" s="143" t="str">
        <f>IFERROR(VLOOKUP(D1705, Product_Category!A:B, 2, FALSE), "Uncategorized")</f>
        <v>MCC</v>
      </c>
      <c r="O1705" s="186">
        <f t="shared" si="159"/>
        <v>4140</v>
      </c>
      <c r="P1705" s="185">
        <f t="shared" si="158"/>
        <v>12420</v>
      </c>
      <c r="Q1705" s="143">
        <v>2023</v>
      </c>
      <c r="R1705" s="143" t="str">
        <f>IFERROR(VLOOKUP(G1705,'SOURCE COMPANY'!A:B, 2, FALSE), "")</f>
        <v>MEHTA MEDICARE</v>
      </c>
      <c r="S1705" s="143" t="str">
        <f>IFERROR(VLOOKUP(H1705,'CUSTOMER NAME'!A:B, 2, FALSE), "")</f>
        <v>NEPAL PHARMA</v>
      </c>
    </row>
    <row r="1706" spans="1:19">
      <c r="A1706" s="82" t="s">
        <v>651</v>
      </c>
      <c r="B1706" s="82">
        <v>3000</v>
      </c>
      <c r="C1706" s="82" t="s">
        <v>7</v>
      </c>
      <c r="D1706" s="82" t="s">
        <v>685</v>
      </c>
      <c r="E1706" s="250">
        <v>140</v>
      </c>
      <c r="F1706" s="82" t="s">
        <v>1730</v>
      </c>
      <c r="G1706" s="85" t="s">
        <v>557</v>
      </c>
      <c r="H1706" s="251" t="s">
        <v>684</v>
      </c>
      <c r="I1706" s="214" t="str">
        <f>I1705</f>
        <v>September</v>
      </c>
      <c r="J1706" s="184">
        <f>IF(F1706="USD", E1706, E1706 * IFERROR(VLOOKUP(F1706, EXCHANGE_RATE!A:B, 2, FALSE), "Currency not found"))</f>
        <v>1.68</v>
      </c>
      <c r="K1706" s="184">
        <f t="shared" si="156"/>
        <v>1.68</v>
      </c>
      <c r="L1706" s="184">
        <f>IF(C1706="MTS", B1706, B1706 * IFERROR(VLOOKUP(C1706, 'QTY_CONVERSIONS '!A:B, 2, FALSE), "Units not  found"))</f>
        <v>3</v>
      </c>
      <c r="M1706" s="185">
        <f t="shared" si="157"/>
        <v>5040</v>
      </c>
      <c r="N1706" s="143" t="str">
        <f>IFERROR(VLOOKUP(D1706, Product_Category!A:B, 2, FALSE), "Uncategorized")</f>
        <v>MCC</v>
      </c>
      <c r="O1706" s="186">
        <f t="shared" si="159"/>
        <v>1680</v>
      </c>
      <c r="P1706" s="185">
        <f t="shared" si="158"/>
        <v>5040</v>
      </c>
      <c r="Q1706" s="143">
        <v>2023</v>
      </c>
      <c r="R1706" s="143" t="str">
        <f>IFERROR(VLOOKUP(G1706,'SOURCE COMPANY'!A:B, 2, FALSE), "")</f>
        <v>N B ENTREPRENEURS</v>
      </c>
      <c r="S1706" s="143" t="str">
        <f>IFERROR(VLOOKUP(H1706,'CUSTOMER NAME'!A:B, 2, FALSE), "")</f>
        <v>NEPAL PHARMA</v>
      </c>
    </row>
    <row r="1707" spans="1:19">
      <c r="A1707" s="85" t="s">
        <v>651</v>
      </c>
      <c r="B1707" s="85">
        <v>3000</v>
      </c>
      <c r="C1707" s="85" t="s">
        <v>7</v>
      </c>
      <c r="D1707" s="85" t="s">
        <v>685</v>
      </c>
      <c r="E1707" s="248">
        <v>140</v>
      </c>
      <c r="F1707" s="85" t="s">
        <v>1730</v>
      </c>
      <c r="G1707" s="85" t="s">
        <v>557</v>
      </c>
      <c r="H1707" s="199" t="s">
        <v>684</v>
      </c>
      <c r="I1707" s="214" t="str">
        <f>I1706</f>
        <v>September</v>
      </c>
      <c r="J1707" s="184">
        <f>IF(F1707="USD", E1707, E1707 * IFERROR(VLOOKUP(F1707, EXCHANGE_RATE!A:B, 2, FALSE), "Currency not found"))</f>
        <v>1.68</v>
      </c>
      <c r="K1707" s="184">
        <f t="shared" si="156"/>
        <v>1.68</v>
      </c>
      <c r="L1707" s="184">
        <f>IF(C1707="MTS", B1707, B1707 * IFERROR(VLOOKUP(C1707, 'QTY_CONVERSIONS '!A:B, 2, FALSE), "Units not  found"))</f>
        <v>3</v>
      </c>
      <c r="M1707" s="185">
        <f t="shared" si="157"/>
        <v>5040</v>
      </c>
      <c r="N1707" s="143" t="str">
        <f>IFERROR(VLOOKUP(D1707, Product_Category!A:B, 2, FALSE), "Uncategorized")</f>
        <v>MCC</v>
      </c>
      <c r="O1707" s="186">
        <f t="shared" si="159"/>
        <v>1680</v>
      </c>
      <c r="P1707" s="185">
        <f t="shared" si="158"/>
        <v>5040</v>
      </c>
      <c r="Q1707" s="143">
        <v>2023</v>
      </c>
      <c r="R1707" s="143" t="str">
        <f>IFERROR(VLOOKUP(G1707,'SOURCE COMPANY'!A:B, 2, FALSE), "")</f>
        <v>N B ENTREPRENEURS</v>
      </c>
      <c r="S1707" s="143" t="str">
        <f>IFERROR(VLOOKUP(H1707,'CUSTOMER NAME'!A:B, 2, FALSE), "")</f>
        <v>NEPAL PHARMA</v>
      </c>
    </row>
    <row r="1708" spans="1:19">
      <c r="A1708" s="191" t="s">
        <v>929</v>
      </c>
      <c r="B1708" s="191">
        <v>50</v>
      </c>
      <c r="C1708" s="191" t="s">
        <v>7</v>
      </c>
      <c r="D1708" s="191" t="s">
        <v>173</v>
      </c>
      <c r="E1708" s="191">
        <v>1.68</v>
      </c>
      <c r="F1708" s="191" t="s">
        <v>9</v>
      </c>
      <c r="G1708" s="192" t="s">
        <v>676</v>
      </c>
      <c r="H1708" s="121" t="s">
        <v>684</v>
      </c>
      <c r="I1708" s="131" t="s">
        <v>3389</v>
      </c>
      <c r="J1708" s="184">
        <f>IF(F1708="USD", E1708, E1708 * IFERROR(VLOOKUP(F1708, EXCHANGE_RATE!A:B, 2, FALSE), "Currency not found"))</f>
        <v>1.68</v>
      </c>
      <c r="K1708" s="184">
        <f t="shared" si="156"/>
        <v>1.68</v>
      </c>
      <c r="L1708" s="184">
        <f>IF(C1708="MTS", B1708, B1708 * IFERROR(VLOOKUP(C1708, 'QTY_CONVERSIONS '!A:B, 2, FALSE), "Units not  found"))</f>
        <v>0.05</v>
      </c>
      <c r="M1708" s="185">
        <f t="shared" si="157"/>
        <v>84</v>
      </c>
      <c r="N1708" s="143" t="str">
        <f>IFERROR(VLOOKUP(D1708, Product_Category!A:B, 2, FALSE), "Uncategorized")</f>
        <v>SSG</v>
      </c>
      <c r="O1708" s="186">
        <f t="shared" si="159"/>
        <v>1680</v>
      </c>
      <c r="P1708" s="185">
        <f t="shared" si="158"/>
        <v>84</v>
      </c>
      <c r="Q1708" s="143">
        <v>2023</v>
      </c>
      <c r="R1708" s="143" t="str">
        <f>IFERROR(VLOOKUP(G1708,'SOURCE COMPANY'!A:B, 2, FALSE), "")</f>
        <v>ORIENT PHARMA</v>
      </c>
      <c r="S1708" s="143" t="str">
        <f>IFERROR(VLOOKUP(H1708,'CUSTOMER NAME'!A:B, 2, FALSE), "")</f>
        <v>NEPAL PHARMA</v>
      </c>
    </row>
    <row r="1709" spans="1:19">
      <c r="A1709" s="191" t="s">
        <v>929</v>
      </c>
      <c r="B1709" s="191">
        <v>200</v>
      </c>
      <c r="C1709" s="191" t="s">
        <v>7</v>
      </c>
      <c r="D1709" s="191" t="s">
        <v>1981</v>
      </c>
      <c r="E1709" s="191">
        <v>2.34</v>
      </c>
      <c r="F1709" s="191" t="s">
        <v>9</v>
      </c>
      <c r="G1709" s="192" t="s">
        <v>676</v>
      </c>
      <c r="H1709" s="121" t="s">
        <v>684</v>
      </c>
      <c r="I1709" s="131" t="s">
        <v>3389</v>
      </c>
      <c r="J1709" s="184">
        <f>IF(F1709="USD", E1709, E1709 * IFERROR(VLOOKUP(F1709, EXCHANGE_RATE!A:B, 2, FALSE), "Currency not found"))</f>
        <v>2.34</v>
      </c>
      <c r="K1709" s="184">
        <f t="shared" si="156"/>
        <v>2.34</v>
      </c>
      <c r="L1709" s="184">
        <f>IF(C1709="MTS", B1709, B1709 * IFERROR(VLOOKUP(C1709, 'QTY_CONVERSIONS '!A:B, 2, FALSE), "Units not  found"))</f>
        <v>0.2</v>
      </c>
      <c r="M1709" s="185">
        <f t="shared" si="157"/>
        <v>468</v>
      </c>
      <c r="N1709" s="143" t="str">
        <f>IFERROR(VLOOKUP(D1709, Product_Category!A:B, 2, FALSE), "Uncategorized")</f>
        <v>MCC</v>
      </c>
      <c r="O1709" s="186">
        <f t="shared" si="159"/>
        <v>2340</v>
      </c>
      <c r="P1709" s="185">
        <f t="shared" si="158"/>
        <v>468</v>
      </c>
      <c r="Q1709" s="143">
        <v>2023</v>
      </c>
      <c r="R1709" s="143" t="str">
        <f>IFERROR(VLOOKUP(G1709,'SOURCE COMPANY'!A:B, 2, FALSE), "")</f>
        <v>ORIENT PHARMA</v>
      </c>
      <c r="S1709" s="143" t="str">
        <f>IFERROR(VLOOKUP(H1709,'CUSTOMER NAME'!A:B, 2, FALSE), "")</f>
        <v>NEPAL PHARMA</v>
      </c>
    </row>
    <row r="1710" spans="1:19">
      <c r="A1710" s="191" t="s">
        <v>929</v>
      </c>
      <c r="B1710" s="191">
        <v>200</v>
      </c>
      <c r="C1710" s="191" t="s">
        <v>7</v>
      </c>
      <c r="D1710" s="191" t="s">
        <v>1606</v>
      </c>
      <c r="E1710" s="191">
        <v>2.1</v>
      </c>
      <c r="F1710" s="191" t="s">
        <v>9</v>
      </c>
      <c r="G1710" s="192" t="s">
        <v>676</v>
      </c>
      <c r="H1710" s="121" t="s">
        <v>684</v>
      </c>
      <c r="I1710" s="131" t="s">
        <v>3389</v>
      </c>
      <c r="J1710" s="184">
        <f>IF(F1710="USD", E1710, E1710 * IFERROR(VLOOKUP(F1710, EXCHANGE_RATE!A:B, 2, FALSE), "Currency not found"))</f>
        <v>2.1</v>
      </c>
      <c r="K1710" s="184">
        <f t="shared" si="156"/>
        <v>2.1</v>
      </c>
      <c r="L1710" s="184">
        <f>IF(C1710="MTS", B1710, B1710 * IFERROR(VLOOKUP(C1710, 'QTY_CONVERSIONS '!A:B, 2, FALSE), "Units not  found"))</f>
        <v>0.2</v>
      </c>
      <c r="M1710" s="185">
        <f t="shared" si="157"/>
        <v>420</v>
      </c>
      <c r="N1710" s="143" t="str">
        <f>IFERROR(VLOOKUP(D1710, Product_Category!A:B, 2, FALSE), "Uncategorized")</f>
        <v>MCC</v>
      </c>
      <c r="O1710" s="186">
        <f t="shared" si="159"/>
        <v>2100</v>
      </c>
      <c r="P1710" s="185">
        <f t="shared" si="158"/>
        <v>420</v>
      </c>
      <c r="Q1710" s="143">
        <v>2023</v>
      </c>
      <c r="R1710" s="143" t="str">
        <f>IFERROR(VLOOKUP(G1710,'SOURCE COMPANY'!A:B, 2, FALSE), "")</f>
        <v>ORIENT PHARMA</v>
      </c>
      <c r="S1710" s="143" t="str">
        <f>IFERROR(VLOOKUP(H1710,'CUSTOMER NAME'!A:B, 2, FALSE), "")</f>
        <v>NEPAL PHARMA</v>
      </c>
    </row>
    <row r="1711" spans="1:19">
      <c r="A1711" s="87" t="s">
        <v>929</v>
      </c>
      <c r="B1711" s="21">
        <v>1000</v>
      </c>
      <c r="C1711" s="87" t="s">
        <v>7</v>
      </c>
      <c r="D1711" s="87" t="s">
        <v>1991</v>
      </c>
      <c r="E1711" s="41">
        <v>187</v>
      </c>
      <c r="F1711" s="87" t="s">
        <v>1730</v>
      </c>
      <c r="G1711" s="192" t="s">
        <v>3160</v>
      </c>
      <c r="H1711" s="198" t="s">
        <v>684</v>
      </c>
      <c r="I1711" s="214" t="str">
        <f>I1710</f>
        <v>October</v>
      </c>
      <c r="J1711" s="184">
        <f>IF(F1711="USD", E1711, E1711 * IFERROR(VLOOKUP(F1711, EXCHANGE_RATE!A:B, 2, FALSE), "Currency not found"))</f>
        <v>2.2440000000000002</v>
      </c>
      <c r="K1711" s="184">
        <f t="shared" si="156"/>
        <v>2.25</v>
      </c>
      <c r="L1711" s="184">
        <f>IF(C1711="MTS", B1711, B1711 * IFERROR(VLOOKUP(C1711, 'QTY_CONVERSIONS '!A:B, 2, FALSE), "Units not  found"))</f>
        <v>1</v>
      </c>
      <c r="M1711" s="185">
        <f t="shared" si="157"/>
        <v>2250</v>
      </c>
      <c r="N1711" s="143" t="str">
        <f>IFERROR(VLOOKUP(D1711, Product_Category!A:B, 2, FALSE), "Uncategorized")</f>
        <v>MAGNESIUM STEARATE</v>
      </c>
      <c r="O1711" s="186">
        <f t="shared" si="159"/>
        <v>2250</v>
      </c>
      <c r="P1711" s="185">
        <f t="shared" si="158"/>
        <v>2250</v>
      </c>
      <c r="Q1711" s="143">
        <v>2023</v>
      </c>
      <c r="R1711" s="143" t="str">
        <f>IFERROR(VLOOKUP(G1711,'SOURCE COMPANY'!A:B, 2, FALSE), "")</f>
        <v>PREMIER DRUG HOUSE</v>
      </c>
      <c r="S1711" s="143" t="str">
        <f>IFERROR(VLOOKUP(H1711,'CUSTOMER NAME'!A:B, 2, FALSE), "")</f>
        <v>NEPAL PHARMA</v>
      </c>
    </row>
    <row r="1712" spans="1:19">
      <c r="A1712" s="87" t="s">
        <v>904</v>
      </c>
      <c r="B1712" s="87">
        <v>50</v>
      </c>
      <c r="C1712" s="87" t="s">
        <v>7</v>
      </c>
      <c r="D1712" s="87" t="s">
        <v>1222</v>
      </c>
      <c r="E1712" s="248">
        <v>45</v>
      </c>
      <c r="F1712" s="87" t="s">
        <v>9</v>
      </c>
      <c r="G1712" s="87" t="s">
        <v>530</v>
      </c>
      <c r="H1712" s="198" t="s">
        <v>510</v>
      </c>
      <c r="I1712" s="214" t="str">
        <f>I1711</f>
        <v>October</v>
      </c>
      <c r="J1712" s="184">
        <f>IF(F1712="USD", E1712, E1712 * IFERROR(VLOOKUP(F1712, EXCHANGE_RATE!A:B, 2, FALSE), "Currency not found"))</f>
        <v>45</v>
      </c>
      <c r="K1712" s="184">
        <f t="shared" si="156"/>
        <v>45</v>
      </c>
      <c r="L1712" s="184">
        <f>IF(C1712="MTS", B1712, B1712 * IFERROR(VLOOKUP(C1712, 'QTY_CONVERSIONS '!A:B, 2, FALSE), "Units not  found"))</f>
        <v>0.05</v>
      </c>
      <c r="M1712" s="185">
        <f t="shared" si="157"/>
        <v>2250</v>
      </c>
      <c r="N1712" s="143" t="str">
        <f>IFERROR(VLOOKUP(D1712, Product_Category!A:B, 2, FALSE), "Uncategorized")</f>
        <v>CMC</v>
      </c>
      <c r="O1712" s="186">
        <f t="shared" si="159"/>
        <v>45000</v>
      </c>
      <c r="P1712" s="185">
        <f t="shared" si="158"/>
        <v>2250</v>
      </c>
      <c r="Q1712" s="143">
        <v>2023</v>
      </c>
      <c r="R1712" s="143" t="str">
        <f>IFERROR(VLOOKUP(G1712,'SOURCE COMPANY'!A:B, 2, FALSE), "")</f>
        <v>NITIKA PHARMA</v>
      </c>
      <c r="S1712" s="143" t="str">
        <f>IFERROR(VLOOKUP(H1712,'CUSTOMER NAME'!A:B, 2, FALSE), "")</f>
        <v>TO THE ORDER</v>
      </c>
    </row>
    <row r="1713" spans="1:19">
      <c r="A1713" s="191" t="s">
        <v>929</v>
      </c>
      <c r="B1713" s="191">
        <v>1000</v>
      </c>
      <c r="C1713" s="191" t="s">
        <v>7</v>
      </c>
      <c r="D1713" s="191" t="s">
        <v>910</v>
      </c>
      <c r="E1713" s="191">
        <v>2.23</v>
      </c>
      <c r="F1713" s="191" t="s">
        <v>9</v>
      </c>
      <c r="G1713" s="192" t="s">
        <v>3961</v>
      </c>
      <c r="H1713" s="121" t="s">
        <v>3163</v>
      </c>
      <c r="I1713" s="131" t="s">
        <v>3034</v>
      </c>
      <c r="J1713" s="184">
        <f>IF(F1713="USD", E1713, E1713 * IFERROR(VLOOKUP(F1713, EXCHANGE_RATE!A:B, 2, FALSE), "Currency not found"))</f>
        <v>2.23</v>
      </c>
      <c r="K1713" s="184">
        <f t="shared" si="156"/>
        <v>2.23</v>
      </c>
      <c r="L1713" s="184">
        <f>IF(C1713="MTS", B1713, B1713 * IFERROR(VLOOKUP(C1713, 'QTY_CONVERSIONS '!A:B, 2, FALSE), "Units not  found"))</f>
        <v>1</v>
      </c>
      <c r="M1713" s="185">
        <f t="shared" si="157"/>
        <v>2230</v>
      </c>
      <c r="N1713" s="143" t="str">
        <f>IFERROR(VLOOKUP(D1713, Product_Category!A:B, 2, FALSE), "Uncategorized")</f>
        <v>MAGNESIUM STEARATE</v>
      </c>
      <c r="O1713" s="186">
        <f t="shared" si="159"/>
        <v>2230</v>
      </c>
      <c r="P1713" s="185">
        <f t="shared" si="158"/>
        <v>2230</v>
      </c>
      <c r="Q1713" s="143">
        <v>2023</v>
      </c>
      <c r="R1713" s="143" t="str">
        <f>IFERROR(VLOOKUP(G1713,'SOURCE COMPANY'!A:B, 2, FALSE), "")</f>
        <v>Waylink International</v>
      </c>
      <c r="S1713" s="143" t="str">
        <f>IFERROR(VLOOKUP(H1713,'CUSTOMER NAME'!A:B, 2, FALSE), "")</f>
        <v>NEPAL PHARMA</v>
      </c>
    </row>
    <row r="1714" spans="1:19">
      <c r="A1714" s="191" t="s">
        <v>929</v>
      </c>
      <c r="B1714" s="191">
        <v>25</v>
      </c>
      <c r="C1714" s="191" t="s">
        <v>7</v>
      </c>
      <c r="D1714" s="191" t="s">
        <v>910</v>
      </c>
      <c r="E1714" s="191">
        <v>2.4</v>
      </c>
      <c r="F1714" s="191" t="s">
        <v>9</v>
      </c>
      <c r="G1714" s="192" t="s">
        <v>676</v>
      </c>
      <c r="H1714" s="121" t="s">
        <v>3485</v>
      </c>
      <c r="I1714" s="131" t="s">
        <v>3389</v>
      </c>
      <c r="J1714" s="184">
        <f>IF(F1714="USD", E1714, E1714 * IFERROR(VLOOKUP(F1714, EXCHANGE_RATE!A:B, 2, FALSE), "Currency not found"))</f>
        <v>2.4</v>
      </c>
      <c r="K1714" s="184">
        <f t="shared" si="156"/>
        <v>2.4</v>
      </c>
      <c r="L1714" s="184">
        <f>IF(C1714="MTS", B1714, B1714 * IFERROR(VLOOKUP(C1714, 'QTY_CONVERSIONS '!A:B, 2, FALSE), "Units not  found"))</f>
        <v>2.5000000000000001E-2</v>
      </c>
      <c r="M1714" s="185">
        <f t="shared" si="157"/>
        <v>60</v>
      </c>
      <c r="N1714" s="143" t="str">
        <f>IFERROR(VLOOKUP(D1714, Product_Category!A:B, 2, FALSE), "Uncategorized")</f>
        <v>MAGNESIUM STEARATE</v>
      </c>
      <c r="O1714" s="186">
        <f t="shared" si="159"/>
        <v>2400</v>
      </c>
      <c r="P1714" s="185">
        <f t="shared" si="158"/>
        <v>60</v>
      </c>
      <c r="Q1714" s="143">
        <v>2023</v>
      </c>
      <c r="R1714" s="143" t="str">
        <f>IFERROR(VLOOKUP(G1714,'SOURCE COMPANY'!A:B, 2, FALSE), "")</f>
        <v>ORIENT PHARMA</v>
      </c>
      <c r="S1714" s="143" t="str">
        <f>IFERROR(VLOOKUP(H1714,'CUSTOMER NAME'!A:B, 2, FALSE), "")</f>
        <v>NEPAL PHARMACEUTICALS</v>
      </c>
    </row>
    <row r="1715" spans="1:19">
      <c r="A1715" s="86" t="s">
        <v>651</v>
      </c>
      <c r="B1715" s="86">
        <v>100</v>
      </c>
      <c r="C1715" s="86" t="s">
        <v>7</v>
      </c>
      <c r="D1715" s="86" t="s">
        <v>266</v>
      </c>
      <c r="E1715" s="249">
        <v>150</v>
      </c>
      <c r="F1715" s="86" t="s">
        <v>1730</v>
      </c>
      <c r="G1715" s="85" t="s">
        <v>930</v>
      </c>
      <c r="H1715" s="203" t="s">
        <v>686</v>
      </c>
      <c r="I1715" s="214" t="str">
        <f>I1714</f>
        <v>October</v>
      </c>
      <c r="J1715" s="184">
        <f>IF(F1715="USD", E1715, E1715 * IFERROR(VLOOKUP(F1715, EXCHANGE_RATE!A:B, 2, FALSE), "Currency not found"))</f>
        <v>1.8</v>
      </c>
      <c r="K1715" s="184">
        <f t="shared" si="156"/>
        <v>1.8</v>
      </c>
      <c r="L1715" s="184">
        <f>IF(C1715="MTS", B1715, B1715 * IFERROR(VLOOKUP(C1715, 'QTY_CONVERSIONS '!A:B, 2, FALSE), "Units not  found"))</f>
        <v>0.1</v>
      </c>
      <c r="M1715" s="185">
        <f t="shared" si="157"/>
        <v>180</v>
      </c>
      <c r="N1715" s="143" t="str">
        <f>IFERROR(VLOOKUP(D1715, Product_Category!A:B, 2, FALSE), "Uncategorized")</f>
        <v>MCC</v>
      </c>
      <c r="O1715" s="186">
        <f t="shared" si="159"/>
        <v>1800</v>
      </c>
      <c r="P1715" s="185">
        <f t="shared" si="158"/>
        <v>180</v>
      </c>
      <c r="Q1715" s="143">
        <v>2023</v>
      </c>
      <c r="R1715" s="143" t="str">
        <f>IFERROR(VLOOKUP(G1715,'SOURCE COMPANY'!A:B, 2, FALSE), "")</f>
        <v>DRUG CENTRE DELHI</v>
      </c>
      <c r="S1715" s="143" t="str">
        <f>IFERROR(VLOOKUP(H1715,'CUSTOMER NAME'!A:B, 2, FALSE), "")</f>
        <v>NEPAL REMEDIES</v>
      </c>
    </row>
    <row r="1716" spans="1:19">
      <c r="A1716" s="85" t="s">
        <v>651</v>
      </c>
      <c r="B1716" s="85">
        <v>25</v>
      </c>
      <c r="C1716" s="85" t="s">
        <v>7</v>
      </c>
      <c r="D1716" s="85" t="s">
        <v>266</v>
      </c>
      <c r="E1716" s="248">
        <v>160</v>
      </c>
      <c r="F1716" s="85" t="s">
        <v>1730</v>
      </c>
      <c r="G1716" s="85" t="s">
        <v>930</v>
      </c>
      <c r="H1716" s="199" t="s">
        <v>686</v>
      </c>
      <c r="I1716" s="214" t="str">
        <f>I1715</f>
        <v>October</v>
      </c>
      <c r="J1716" s="184">
        <f>IF(F1716="USD", E1716, E1716 * IFERROR(VLOOKUP(F1716, EXCHANGE_RATE!A:B, 2, FALSE), "Currency not found"))</f>
        <v>1.92</v>
      </c>
      <c r="K1716" s="184">
        <f t="shared" si="156"/>
        <v>1.92</v>
      </c>
      <c r="L1716" s="184">
        <f>IF(C1716="MTS", B1716, B1716 * IFERROR(VLOOKUP(C1716, 'QTY_CONVERSIONS '!A:B, 2, FALSE), "Units not  found"))</f>
        <v>2.5000000000000001E-2</v>
      </c>
      <c r="M1716" s="185">
        <f t="shared" si="157"/>
        <v>48</v>
      </c>
      <c r="N1716" s="143" t="str">
        <f>IFERROR(VLOOKUP(D1716, Product_Category!A:B, 2, FALSE), "Uncategorized")</f>
        <v>MCC</v>
      </c>
      <c r="O1716" s="186">
        <f t="shared" si="159"/>
        <v>1920</v>
      </c>
      <c r="P1716" s="185">
        <f t="shared" si="158"/>
        <v>48</v>
      </c>
      <c r="Q1716" s="143">
        <v>2023</v>
      </c>
      <c r="R1716" s="143" t="str">
        <f>IFERROR(VLOOKUP(G1716,'SOURCE COMPANY'!A:B, 2, FALSE), "")</f>
        <v>DRUG CENTRE DELHI</v>
      </c>
      <c r="S1716" s="143" t="str">
        <f>IFERROR(VLOOKUP(H1716,'CUSTOMER NAME'!A:B, 2, FALSE), "")</f>
        <v>NEPAL REMEDIES</v>
      </c>
    </row>
    <row r="1717" spans="1:19">
      <c r="A1717" s="87" t="s">
        <v>904</v>
      </c>
      <c r="B1717" s="87">
        <v>3500</v>
      </c>
      <c r="C1717" s="87" t="s">
        <v>7</v>
      </c>
      <c r="D1717" s="87" t="s">
        <v>1224</v>
      </c>
      <c r="E1717" s="248">
        <v>8.32</v>
      </c>
      <c r="F1717" s="87" t="s">
        <v>9</v>
      </c>
      <c r="G1717" s="87" t="s">
        <v>530</v>
      </c>
      <c r="H1717" s="198" t="s">
        <v>510</v>
      </c>
      <c r="I1717" s="214" t="str">
        <f>I1716</f>
        <v>October</v>
      </c>
      <c r="J1717" s="184">
        <f>IF(F1717="USD", E1717, E1717 * IFERROR(VLOOKUP(F1717, EXCHANGE_RATE!A:B, 2, FALSE), "Currency not found"))</f>
        <v>8.32</v>
      </c>
      <c r="K1717" s="184">
        <f t="shared" si="156"/>
        <v>8.32</v>
      </c>
      <c r="L1717" s="184">
        <f>IF(C1717="MTS", B1717, B1717 * IFERROR(VLOOKUP(C1717, 'QTY_CONVERSIONS '!A:B, 2, FALSE), "Units not  found"))</f>
        <v>3.5</v>
      </c>
      <c r="M1717" s="185">
        <f t="shared" si="157"/>
        <v>29120</v>
      </c>
      <c r="N1717" s="143" t="str">
        <f>IFERROR(VLOOKUP(D1717, Product_Category!A:B, 2, FALSE), "Uncategorized")</f>
        <v>MAGNESIUM STEARATE</v>
      </c>
      <c r="O1717" s="186">
        <f t="shared" si="159"/>
        <v>8320</v>
      </c>
      <c r="P1717" s="185">
        <f t="shared" si="158"/>
        <v>29120</v>
      </c>
      <c r="Q1717" s="143">
        <v>2023</v>
      </c>
      <c r="R1717" s="143" t="str">
        <f>IFERROR(VLOOKUP(G1717,'SOURCE COMPANY'!A:B, 2, FALSE), "")</f>
        <v>NITIKA PHARMA</v>
      </c>
      <c r="S1717" s="143" t="str">
        <f>IFERROR(VLOOKUP(H1717,'CUSTOMER NAME'!A:B, 2, FALSE), "")</f>
        <v>TO THE ORDER</v>
      </c>
    </row>
    <row r="1718" spans="1:19">
      <c r="A1718" s="191" t="s">
        <v>929</v>
      </c>
      <c r="B1718" s="191">
        <v>25</v>
      </c>
      <c r="C1718" s="191" t="s">
        <v>7</v>
      </c>
      <c r="D1718" s="191" t="s">
        <v>910</v>
      </c>
      <c r="E1718" s="191">
        <v>1.92</v>
      </c>
      <c r="F1718" s="191" t="s">
        <v>9</v>
      </c>
      <c r="G1718" s="85" t="s">
        <v>930</v>
      </c>
      <c r="H1718" s="121" t="s">
        <v>686</v>
      </c>
      <c r="I1718" s="131" t="s">
        <v>3389</v>
      </c>
      <c r="J1718" s="184">
        <f>IF(F1718="USD", E1718, E1718 * IFERROR(VLOOKUP(F1718, EXCHANGE_RATE!A:B, 2, FALSE), "Currency not found"))</f>
        <v>1.92</v>
      </c>
      <c r="K1718" s="184">
        <f t="shared" si="156"/>
        <v>1.92</v>
      </c>
      <c r="L1718" s="184">
        <f>IF(C1718="MTS", B1718, B1718 * IFERROR(VLOOKUP(C1718, 'QTY_CONVERSIONS '!A:B, 2, FALSE), "Units not  found"))</f>
        <v>2.5000000000000001E-2</v>
      </c>
      <c r="M1718" s="185">
        <f t="shared" si="157"/>
        <v>48</v>
      </c>
      <c r="N1718" s="143" t="str">
        <f>IFERROR(VLOOKUP(D1718, Product_Category!A:B, 2, FALSE), "Uncategorized")</f>
        <v>MAGNESIUM STEARATE</v>
      </c>
      <c r="O1718" s="186">
        <f t="shared" si="159"/>
        <v>1920</v>
      </c>
      <c r="P1718" s="185">
        <f t="shared" si="158"/>
        <v>48</v>
      </c>
      <c r="Q1718" s="143">
        <v>2023</v>
      </c>
      <c r="R1718" s="143" t="str">
        <f>IFERROR(VLOOKUP(G1718,'SOURCE COMPANY'!A:B, 2, FALSE), "")</f>
        <v>DRUG CENTRE DELHI</v>
      </c>
      <c r="S1718" s="143" t="str">
        <f>IFERROR(VLOOKUP(H1718,'CUSTOMER NAME'!A:B, 2, FALSE), "")</f>
        <v>NEPAL REMEDIES</v>
      </c>
    </row>
    <row r="1719" spans="1:19">
      <c r="A1719" s="191" t="s">
        <v>929</v>
      </c>
      <c r="B1719" s="191">
        <v>100</v>
      </c>
      <c r="C1719" s="191" t="s">
        <v>7</v>
      </c>
      <c r="D1719" s="191" t="s">
        <v>3186</v>
      </c>
      <c r="E1719" s="191">
        <v>2.04</v>
      </c>
      <c r="F1719" s="191" t="s">
        <v>9</v>
      </c>
      <c r="G1719" s="85" t="s">
        <v>930</v>
      </c>
      <c r="H1719" s="121" t="s">
        <v>686</v>
      </c>
      <c r="I1719" s="131" t="s">
        <v>3389</v>
      </c>
      <c r="J1719" s="184">
        <f>IF(F1719="USD", E1719, E1719 * IFERROR(VLOOKUP(F1719, EXCHANGE_RATE!A:B, 2, FALSE), "Currency not found"))</f>
        <v>2.04</v>
      </c>
      <c r="K1719" s="184">
        <f t="shared" si="156"/>
        <v>2.04</v>
      </c>
      <c r="L1719" s="184">
        <f>IF(C1719="MTS", B1719, B1719 * IFERROR(VLOOKUP(C1719, 'QTY_CONVERSIONS '!A:B, 2, FALSE), "Units not  found"))</f>
        <v>0.1</v>
      </c>
      <c r="M1719" s="185">
        <f t="shared" si="157"/>
        <v>204</v>
      </c>
      <c r="N1719" s="143" t="str">
        <f>IFERROR(VLOOKUP(D1719, Product_Category!A:B, 2, FALSE), "Uncategorized")</f>
        <v>MCC</v>
      </c>
      <c r="O1719" s="186">
        <f t="shared" si="159"/>
        <v>2040</v>
      </c>
      <c r="P1719" s="185">
        <f t="shared" si="158"/>
        <v>204</v>
      </c>
      <c r="Q1719" s="143">
        <v>2023</v>
      </c>
      <c r="R1719" s="143" t="str">
        <f>IFERROR(VLOOKUP(G1719,'SOURCE COMPANY'!A:B, 2, FALSE), "")</f>
        <v>DRUG CENTRE DELHI</v>
      </c>
      <c r="S1719" s="143" t="str">
        <f>IFERROR(VLOOKUP(H1719,'CUSTOMER NAME'!A:B, 2, FALSE), "")</f>
        <v>NEPAL REMEDIES</v>
      </c>
    </row>
    <row r="1720" spans="1:19">
      <c r="A1720" s="191" t="s">
        <v>929</v>
      </c>
      <c r="B1720" s="191">
        <v>150</v>
      </c>
      <c r="C1720" s="191" t="s">
        <v>7</v>
      </c>
      <c r="D1720" s="191" t="s">
        <v>3497</v>
      </c>
      <c r="E1720" s="191">
        <v>1.84</v>
      </c>
      <c r="F1720" s="191" t="s">
        <v>9</v>
      </c>
      <c r="G1720" s="85" t="s">
        <v>930</v>
      </c>
      <c r="H1720" s="121" t="s">
        <v>686</v>
      </c>
      <c r="I1720" s="131" t="s">
        <v>3389</v>
      </c>
      <c r="J1720" s="184">
        <f>IF(F1720="USD", E1720, E1720 * IFERROR(VLOOKUP(F1720, EXCHANGE_RATE!A:B, 2, FALSE), "Currency not found"))</f>
        <v>1.84</v>
      </c>
      <c r="K1720" s="184">
        <f t="shared" si="156"/>
        <v>1.84</v>
      </c>
      <c r="L1720" s="184">
        <f>IF(C1720="MTS", B1720, B1720 * IFERROR(VLOOKUP(C1720, 'QTY_CONVERSIONS '!A:B, 2, FALSE), "Units not  found"))</f>
        <v>0.15</v>
      </c>
      <c r="M1720" s="185">
        <f t="shared" si="157"/>
        <v>276</v>
      </c>
      <c r="N1720" s="143" t="str">
        <f>IFERROR(VLOOKUP(D1720, Product_Category!A:B, 2, FALSE), "Uncategorized")</f>
        <v>MCC</v>
      </c>
      <c r="O1720" s="186">
        <f t="shared" si="159"/>
        <v>1840</v>
      </c>
      <c r="P1720" s="185">
        <f t="shared" si="158"/>
        <v>276</v>
      </c>
      <c r="Q1720" s="143">
        <v>2023</v>
      </c>
      <c r="R1720" s="143" t="str">
        <f>IFERROR(VLOOKUP(G1720,'SOURCE COMPANY'!A:B, 2, FALSE), "")</f>
        <v>DRUG CENTRE DELHI</v>
      </c>
      <c r="S1720" s="143" t="str">
        <f>IFERROR(VLOOKUP(H1720,'CUSTOMER NAME'!A:B, 2, FALSE), "")</f>
        <v>NEPAL REMEDIES</v>
      </c>
    </row>
    <row r="1721" spans="1:19">
      <c r="A1721" s="191" t="s">
        <v>929</v>
      </c>
      <c r="B1721" s="191">
        <v>300</v>
      </c>
      <c r="C1721" s="191" t="s">
        <v>7</v>
      </c>
      <c r="D1721" s="191" t="s">
        <v>3186</v>
      </c>
      <c r="E1721" s="191">
        <v>2</v>
      </c>
      <c r="F1721" s="191" t="s">
        <v>9</v>
      </c>
      <c r="G1721" s="85" t="s">
        <v>930</v>
      </c>
      <c r="H1721" s="121" t="s">
        <v>686</v>
      </c>
      <c r="I1721" s="131" t="s">
        <v>3389</v>
      </c>
      <c r="J1721" s="184">
        <f>IF(F1721="USD", E1721, E1721 * IFERROR(VLOOKUP(F1721, EXCHANGE_RATE!A:B, 2, FALSE), "Currency not found"))</f>
        <v>2</v>
      </c>
      <c r="K1721" s="184">
        <f t="shared" si="156"/>
        <v>2</v>
      </c>
      <c r="L1721" s="184">
        <f>IF(C1721="MTS", B1721, B1721 * IFERROR(VLOOKUP(C1721, 'QTY_CONVERSIONS '!A:B, 2, FALSE), "Units not  found"))</f>
        <v>0.3</v>
      </c>
      <c r="M1721" s="185">
        <f t="shared" si="157"/>
        <v>600</v>
      </c>
      <c r="N1721" s="143" t="str">
        <f>IFERROR(VLOOKUP(D1721, Product_Category!A:B, 2, FALSE), "Uncategorized")</f>
        <v>MCC</v>
      </c>
      <c r="O1721" s="186">
        <f t="shared" si="159"/>
        <v>2000</v>
      </c>
      <c r="P1721" s="185">
        <f t="shared" si="158"/>
        <v>600</v>
      </c>
      <c r="Q1721" s="143">
        <v>2023</v>
      </c>
      <c r="R1721" s="143" t="str">
        <f>IFERROR(VLOOKUP(G1721,'SOURCE COMPANY'!A:B, 2, FALSE), "")</f>
        <v>DRUG CENTRE DELHI</v>
      </c>
      <c r="S1721" s="143" t="str">
        <f>IFERROR(VLOOKUP(H1721,'CUSTOMER NAME'!A:B, 2, FALSE), "")</f>
        <v>NEPAL REMEDIES</v>
      </c>
    </row>
    <row r="1722" spans="1:19">
      <c r="A1722" s="191" t="s">
        <v>929</v>
      </c>
      <c r="B1722" s="191">
        <v>25</v>
      </c>
      <c r="C1722" s="191" t="s">
        <v>7</v>
      </c>
      <c r="D1722" s="191" t="s">
        <v>3048</v>
      </c>
      <c r="E1722" s="191">
        <v>2.88</v>
      </c>
      <c r="F1722" s="191" t="s">
        <v>9</v>
      </c>
      <c r="G1722" s="85" t="s">
        <v>930</v>
      </c>
      <c r="H1722" s="121" t="s">
        <v>686</v>
      </c>
      <c r="I1722" s="131" t="s">
        <v>3389</v>
      </c>
      <c r="J1722" s="184">
        <f>IF(F1722="USD", E1722, E1722 * IFERROR(VLOOKUP(F1722, EXCHANGE_RATE!A:B, 2, FALSE), "Currency not found"))</f>
        <v>2.88</v>
      </c>
      <c r="K1722" s="184">
        <f t="shared" si="156"/>
        <v>2.88</v>
      </c>
      <c r="L1722" s="184">
        <f>IF(C1722="MTS", B1722, B1722 * IFERROR(VLOOKUP(C1722, 'QTY_CONVERSIONS '!A:B, 2, FALSE), "Units not  found"))</f>
        <v>2.5000000000000001E-2</v>
      </c>
      <c r="M1722" s="185">
        <f t="shared" si="157"/>
        <v>72</v>
      </c>
      <c r="N1722" s="143" t="str">
        <f>IFERROR(VLOOKUP(D1722, Product_Category!A:B, 2, FALSE), "Uncategorized")</f>
        <v>CROSCARMELLOSE SODIUM</v>
      </c>
      <c r="O1722" s="186">
        <f t="shared" si="159"/>
        <v>2880</v>
      </c>
      <c r="P1722" s="185">
        <f t="shared" si="158"/>
        <v>72</v>
      </c>
      <c r="Q1722" s="143">
        <v>2023</v>
      </c>
      <c r="R1722" s="143" t="str">
        <f>IFERROR(VLOOKUP(G1722,'SOURCE COMPANY'!A:B, 2, FALSE), "")</f>
        <v>DRUG CENTRE DELHI</v>
      </c>
      <c r="S1722" s="143" t="str">
        <f>IFERROR(VLOOKUP(H1722,'CUSTOMER NAME'!A:B, 2, FALSE), "")</f>
        <v>NEPAL REMEDIES</v>
      </c>
    </row>
    <row r="1723" spans="1:19">
      <c r="A1723" s="191" t="s">
        <v>929</v>
      </c>
      <c r="B1723" s="191">
        <v>25</v>
      </c>
      <c r="C1723" s="191" t="s">
        <v>7</v>
      </c>
      <c r="D1723" s="191" t="s">
        <v>910</v>
      </c>
      <c r="E1723" s="191">
        <v>1.92</v>
      </c>
      <c r="F1723" s="191" t="s">
        <v>9</v>
      </c>
      <c r="G1723" s="85" t="s">
        <v>930</v>
      </c>
      <c r="H1723" s="121" t="s">
        <v>3159</v>
      </c>
      <c r="I1723" s="131" t="s">
        <v>3034</v>
      </c>
      <c r="J1723" s="184">
        <f>IF(F1723="USD", E1723, E1723 * IFERROR(VLOOKUP(F1723, EXCHANGE_RATE!A:B, 2, FALSE), "Currency not found"))</f>
        <v>1.92</v>
      </c>
      <c r="K1723" s="184">
        <f t="shared" si="156"/>
        <v>1.92</v>
      </c>
      <c r="L1723" s="184">
        <f>IF(C1723="MTS", B1723, B1723 * IFERROR(VLOOKUP(C1723, 'QTY_CONVERSIONS '!A:B, 2, FALSE), "Units not  found"))</f>
        <v>2.5000000000000001E-2</v>
      </c>
      <c r="M1723" s="185">
        <f t="shared" si="157"/>
        <v>48</v>
      </c>
      <c r="N1723" s="143" t="str">
        <f>IFERROR(VLOOKUP(D1723, Product_Category!A:B, 2, FALSE), "Uncategorized")</f>
        <v>MAGNESIUM STEARATE</v>
      </c>
      <c r="O1723" s="186">
        <f t="shared" si="159"/>
        <v>1920</v>
      </c>
      <c r="P1723" s="185">
        <f t="shared" si="158"/>
        <v>48</v>
      </c>
      <c r="Q1723" s="143">
        <v>2023</v>
      </c>
      <c r="R1723" s="143" t="str">
        <f>IFERROR(VLOOKUP(G1723,'SOURCE COMPANY'!A:B, 2, FALSE), "")</f>
        <v>DRUG CENTRE DELHI</v>
      </c>
      <c r="S1723" s="143" t="str">
        <f>IFERROR(VLOOKUP(H1723,'CUSTOMER NAME'!A:B, 2, FALSE), "")</f>
        <v>NEPAL REMEDIES</v>
      </c>
    </row>
    <row r="1724" spans="1:19">
      <c r="A1724" s="191" t="s">
        <v>929</v>
      </c>
      <c r="B1724" s="191">
        <v>75</v>
      </c>
      <c r="C1724" s="191" t="s">
        <v>7</v>
      </c>
      <c r="D1724" s="191" t="s">
        <v>266</v>
      </c>
      <c r="E1724" s="191">
        <v>1.88</v>
      </c>
      <c r="F1724" s="191" t="s">
        <v>9</v>
      </c>
      <c r="G1724" s="85" t="s">
        <v>930</v>
      </c>
      <c r="H1724" s="121" t="s">
        <v>686</v>
      </c>
      <c r="I1724" s="131" t="s">
        <v>3034</v>
      </c>
      <c r="J1724" s="184">
        <f>IF(F1724="USD", E1724, E1724 * IFERROR(VLOOKUP(F1724, EXCHANGE_RATE!A:B, 2, FALSE), "Currency not found"))</f>
        <v>1.88</v>
      </c>
      <c r="K1724" s="184">
        <f t="shared" si="156"/>
        <v>1.88</v>
      </c>
      <c r="L1724" s="184">
        <f>IF(C1724="MTS", B1724, B1724 * IFERROR(VLOOKUP(C1724, 'QTY_CONVERSIONS '!A:B, 2, FALSE), "Units not  found"))</f>
        <v>7.4999999999999997E-2</v>
      </c>
      <c r="M1724" s="185">
        <f t="shared" si="157"/>
        <v>141</v>
      </c>
      <c r="N1724" s="143" t="str">
        <f>IFERROR(VLOOKUP(D1724, Product_Category!A:B, 2, FALSE), "Uncategorized")</f>
        <v>MCC</v>
      </c>
      <c r="O1724" s="186">
        <f t="shared" si="159"/>
        <v>1880</v>
      </c>
      <c r="P1724" s="185">
        <f t="shared" si="158"/>
        <v>141</v>
      </c>
      <c r="Q1724" s="143">
        <v>2023</v>
      </c>
      <c r="R1724" s="143" t="str">
        <f>IFERROR(VLOOKUP(G1724,'SOURCE COMPANY'!A:B, 2, FALSE), "")</f>
        <v>DRUG CENTRE DELHI</v>
      </c>
      <c r="S1724" s="143" t="str">
        <f>IFERROR(VLOOKUP(H1724,'CUSTOMER NAME'!A:B, 2, FALSE), "")</f>
        <v>NEPAL REMEDIES</v>
      </c>
    </row>
    <row r="1725" spans="1:19">
      <c r="A1725" s="191" t="s">
        <v>929</v>
      </c>
      <c r="B1725" s="191">
        <v>200</v>
      </c>
      <c r="C1725" s="191" t="s">
        <v>7</v>
      </c>
      <c r="D1725" s="191" t="s">
        <v>769</v>
      </c>
      <c r="E1725" s="191">
        <v>1.94</v>
      </c>
      <c r="F1725" s="191" t="s">
        <v>9</v>
      </c>
      <c r="G1725" s="85" t="s">
        <v>930</v>
      </c>
      <c r="H1725" s="121" t="s">
        <v>686</v>
      </c>
      <c r="I1725" s="131" t="s">
        <v>3034</v>
      </c>
      <c r="J1725" s="184">
        <f>IF(F1725="USD", E1725, E1725 * IFERROR(VLOOKUP(F1725, EXCHANGE_RATE!A:B, 2, FALSE), "Currency not found"))</f>
        <v>1.94</v>
      </c>
      <c r="K1725" s="184">
        <f t="shared" si="156"/>
        <v>1.94</v>
      </c>
      <c r="L1725" s="184">
        <f>IF(C1725="MTS", B1725, B1725 * IFERROR(VLOOKUP(C1725, 'QTY_CONVERSIONS '!A:B, 2, FALSE), "Units not  found"))</f>
        <v>0.2</v>
      </c>
      <c r="M1725" s="185">
        <f t="shared" si="157"/>
        <v>388</v>
      </c>
      <c r="N1725" s="143" t="str">
        <f>IFERROR(VLOOKUP(D1725, Product_Category!A:B, 2, FALSE), "Uncategorized")</f>
        <v>MCC</v>
      </c>
      <c r="O1725" s="186">
        <f t="shared" si="159"/>
        <v>1940</v>
      </c>
      <c r="P1725" s="185">
        <f t="shared" si="158"/>
        <v>388</v>
      </c>
      <c r="Q1725" s="143">
        <v>2023</v>
      </c>
      <c r="R1725" s="143" t="str">
        <f>IFERROR(VLOOKUP(G1725,'SOURCE COMPANY'!A:B, 2, FALSE), "")</f>
        <v>DRUG CENTRE DELHI</v>
      </c>
      <c r="S1725" s="143" t="str">
        <f>IFERROR(VLOOKUP(H1725,'CUSTOMER NAME'!A:B, 2, FALSE), "")</f>
        <v>NEPAL REMEDIES</v>
      </c>
    </row>
    <row r="1726" spans="1:19">
      <c r="A1726" s="191" t="s">
        <v>929</v>
      </c>
      <c r="B1726" s="191">
        <v>25</v>
      </c>
      <c r="C1726" s="191" t="s">
        <v>7</v>
      </c>
      <c r="D1726" s="191" t="s">
        <v>3048</v>
      </c>
      <c r="E1726" s="191">
        <v>2.82</v>
      </c>
      <c r="F1726" s="191" t="s">
        <v>9</v>
      </c>
      <c r="G1726" s="85" t="s">
        <v>930</v>
      </c>
      <c r="H1726" s="121" t="s">
        <v>686</v>
      </c>
      <c r="I1726" s="131" t="s">
        <v>3034</v>
      </c>
      <c r="J1726" s="184">
        <f>IF(F1726="USD", E1726, E1726 * IFERROR(VLOOKUP(F1726, EXCHANGE_RATE!A:B, 2, FALSE), "Currency not found"))</f>
        <v>2.82</v>
      </c>
      <c r="K1726" s="184">
        <f t="shared" si="156"/>
        <v>2.82</v>
      </c>
      <c r="L1726" s="184">
        <f>IF(C1726="MTS", B1726, B1726 * IFERROR(VLOOKUP(C1726, 'QTY_CONVERSIONS '!A:B, 2, FALSE), "Units not  found"))</f>
        <v>2.5000000000000001E-2</v>
      </c>
      <c r="M1726" s="185">
        <f t="shared" si="157"/>
        <v>70.5</v>
      </c>
      <c r="N1726" s="143" t="str">
        <f>IFERROR(VLOOKUP(D1726, Product_Category!A:B, 2, FALSE), "Uncategorized")</f>
        <v>CROSCARMELLOSE SODIUM</v>
      </c>
      <c r="O1726" s="186">
        <f t="shared" si="159"/>
        <v>2820</v>
      </c>
      <c r="P1726" s="185">
        <f t="shared" si="158"/>
        <v>70.5</v>
      </c>
      <c r="Q1726" s="143">
        <v>2023</v>
      </c>
      <c r="R1726" s="143" t="str">
        <f>IFERROR(VLOOKUP(G1726,'SOURCE COMPANY'!A:B, 2, FALSE), "")</f>
        <v>DRUG CENTRE DELHI</v>
      </c>
      <c r="S1726" s="143" t="str">
        <f>IFERROR(VLOOKUP(H1726,'CUSTOMER NAME'!A:B, 2, FALSE), "")</f>
        <v>NEPAL REMEDIES</v>
      </c>
    </row>
    <row r="1727" spans="1:19">
      <c r="A1727" s="85" t="s">
        <v>843</v>
      </c>
      <c r="B1727" s="85">
        <v>500</v>
      </c>
      <c r="C1727" s="85" t="s">
        <v>7</v>
      </c>
      <c r="D1727" s="85" t="s">
        <v>19</v>
      </c>
      <c r="E1727" s="248">
        <v>3.3</v>
      </c>
      <c r="F1727" s="85" t="s">
        <v>9</v>
      </c>
      <c r="G1727" s="85" t="s">
        <v>844</v>
      </c>
      <c r="H1727" s="199" t="s">
        <v>845</v>
      </c>
      <c r="I1727" s="214" t="str">
        <f>I1726</f>
        <v>September</v>
      </c>
      <c r="J1727" s="184">
        <f>IF(F1727="USD", E1727, E1727 * IFERROR(VLOOKUP(F1727, EXCHANGE_RATE!A:B, 2, FALSE), "Currency not found"))</f>
        <v>3.3</v>
      </c>
      <c r="K1727" s="184">
        <f t="shared" si="156"/>
        <v>3.3</v>
      </c>
      <c r="L1727" s="184">
        <f>IF(C1727="MTS", B1727, B1727 * IFERROR(VLOOKUP(C1727, 'QTY_CONVERSIONS '!A:B, 2, FALSE), "Units not  found"))</f>
        <v>0.5</v>
      </c>
      <c r="M1727" s="185">
        <f t="shared" si="157"/>
        <v>1650</v>
      </c>
      <c r="N1727" s="143" t="str">
        <f>IFERROR(VLOOKUP(D1727, Product_Category!A:B, 2, FALSE), "Uncategorized")</f>
        <v>CMC</v>
      </c>
      <c r="O1727" s="186">
        <f t="shared" si="159"/>
        <v>3300</v>
      </c>
      <c r="P1727" s="185">
        <f t="shared" si="158"/>
        <v>1650</v>
      </c>
      <c r="Q1727" s="143">
        <v>2023</v>
      </c>
      <c r="R1727" s="143" t="str">
        <f>IFERROR(VLOOKUP(G1727,'SOURCE COMPANY'!A:B, 2, FALSE), "")</f>
        <v>AURA PHARMA</v>
      </c>
      <c r="S1727" s="143" t="str">
        <f>IFERROR(VLOOKUP(H1727,'CUSTOMER NAME'!A:B, 2, FALSE), "")</f>
        <v>NEW CESAMEX</v>
      </c>
    </row>
    <row r="1728" spans="1:19">
      <c r="A1728" s="86" t="s">
        <v>843</v>
      </c>
      <c r="B1728" s="86">
        <v>500</v>
      </c>
      <c r="C1728" s="86" t="s">
        <v>7</v>
      </c>
      <c r="D1728" s="86" t="s">
        <v>19</v>
      </c>
      <c r="E1728" s="249">
        <v>2.0499999999999998</v>
      </c>
      <c r="F1728" s="86" t="s">
        <v>9</v>
      </c>
      <c r="G1728" s="85" t="s">
        <v>844</v>
      </c>
      <c r="H1728" s="203" t="s">
        <v>845</v>
      </c>
      <c r="I1728" s="214" t="str">
        <f>I1727</f>
        <v>September</v>
      </c>
      <c r="J1728" s="184">
        <f>IF(F1728="USD", E1728, E1728 * IFERROR(VLOOKUP(F1728, EXCHANGE_RATE!A:B, 2, FALSE), "Currency not found"))</f>
        <v>2.0499999999999998</v>
      </c>
      <c r="K1728" s="184">
        <f t="shared" si="156"/>
        <v>2.0499999999999998</v>
      </c>
      <c r="L1728" s="184">
        <f>IF(C1728="MTS", B1728, B1728 * IFERROR(VLOOKUP(C1728, 'QTY_CONVERSIONS '!A:B, 2, FALSE), "Units not  found"))</f>
        <v>0.5</v>
      </c>
      <c r="M1728" s="185">
        <f t="shared" si="157"/>
        <v>1025</v>
      </c>
      <c r="N1728" s="143" t="str">
        <f>IFERROR(VLOOKUP(D1728, Product_Category!A:B, 2, FALSE), "Uncategorized")</f>
        <v>CMC</v>
      </c>
      <c r="O1728" s="186">
        <f t="shared" si="159"/>
        <v>2050</v>
      </c>
      <c r="P1728" s="185">
        <f t="shared" si="158"/>
        <v>1025</v>
      </c>
      <c r="Q1728" s="143">
        <v>2023</v>
      </c>
      <c r="R1728" s="143" t="str">
        <f>IFERROR(VLOOKUP(G1728,'SOURCE COMPANY'!A:B, 2, FALSE), "")</f>
        <v>AURA PHARMA</v>
      </c>
      <c r="S1728" s="143" t="str">
        <f>IFERROR(VLOOKUP(H1728,'CUSTOMER NAME'!A:B, 2, FALSE), "")</f>
        <v>NEW CESAMEX</v>
      </c>
    </row>
    <row r="1729" spans="1:19">
      <c r="A1729" s="82" t="s">
        <v>843</v>
      </c>
      <c r="B1729" s="82">
        <v>2000</v>
      </c>
      <c r="C1729" s="82" t="s">
        <v>7</v>
      </c>
      <c r="D1729" s="82" t="s">
        <v>849</v>
      </c>
      <c r="E1729" s="250">
        <v>0.65</v>
      </c>
      <c r="F1729" s="82" t="s">
        <v>9</v>
      </c>
      <c r="G1729" s="85" t="s">
        <v>844</v>
      </c>
      <c r="H1729" s="251" t="s">
        <v>845</v>
      </c>
      <c r="I1729" s="214" t="str">
        <f>I1728</f>
        <v>September</v>
      </c>
      <c r="J1729" s="184">
        <f>IF(F1729="USD", E1729, E1729 * IFERROR(VLOOKUP(F1729, EXCHANGE_RATE!A:B, 2, FALSE), "Currency not found"))</f>
        <v>0.65</v>
      </c>
      <c r="K1729" s="184">
        <f t="shared" si="156"/>
        <v>0.65</v>
      </c>
      <c r="L1729" s="184">
        <f>IF(C1729="MTS", B1729, B1729 * IFERROR(VLOOKUP(C1729, 'QTY_CONVERSIONS '!A:B, 2, FALSE), "Units not  found"))</f>
        <v>2</v>
      </c>
      <c r="M1729" s="185">
        <f t="shared" si="157"/>
        <v>1300</v>
      </c>
      <c r="N1729" s="143" t="str">
        <f>IFERROR(VLOOKUP(D1729, Product_Category!A:B, 2, FALSE), "Uncategorized")</f>
        <v>MCC</v>
      </c>
      <c r="O1729" s="186">
        <f t="shared" si="159"/>
        <v>650</v>
      </c>
      <c r="P1729" s="185">
        <f t="shared" si="158"/>
        <v>1300</v>
      </c>
      <c r="Q1729" s="143">
        <v>2023</v>
      </c>
      <c r="R1729" s="143" t="str">
        <f>IFERROR(VLOOKUP(G1729,'SOURCE COMPANY'!A:B, 2, FALSE), "")</f>
        <v>AURA PHARMA</v>
      </c>
      <c r="S1729" s="143" t="str">
        <f>IFERROR(VLOOKUP(H1729,'CUSTOMER NAME'!A:B, 2, FALSE), "")</f>
        <v>NEW CESAMEX</v>
      </c>
    </row>
    <row r="1730" spans="1:19">
      <c r="A1730" s="85" t="s">
        <v>843</v>
      </c>
      <c r="B1730" s="85">
        <v>25</v>
      </c>
      <c r="C1730" s="85" t="s">
        <v>7</v>
      </c>
      <c r="D1730" s="85" t="s">
        <v>104</v>
      </c>
      <c r="E1730" s="248">
        <v>5.9</v>
      </c>
      <c r="F1730" s="85" t="s">
        <v>9</v>
      </c>
      <c r="G1730" s="85" t="s">
        <v>844</v>
      </c>
      <c r="H1730" s="199" t="s">
        <v>845</v>
      </c>
      <c r="I1730" s="214" t="str">
        <f>I1729</f>
        <v>September</v>
      </c>
      <c r="J1730" s="184">
        <f>IF(F1730="USD", E1730, E1730 * IFERROR(VLOOKUP(F1730, EXCHANGE_RATE!A:B, 2, FALSE), "Currency not found"))</f>
        <v>5.9</v>
      </c>
      <c r="K1730" s="184">
        <f t="shared" ref="K1730:K1793" si="161">ROUNDUP(J1730,2)</f>
        <v>5.9</v>
      </c>
      <c r="L1730" s="184">
        <f>IF(C1730="MTS", B1730, B1730 * IFERROR(VLOOKUP(C1730, 'QTY_CONVERSIONS '!A:B, 2, FALSE), "Units not  found"))</f>
        <v>2.5000000000000001E-2</v>
      </c>
      <c r="M1730" s="185">
        <f t="shared" ref="M1730:M1793" si="162">B1730*K1730</f>
        <v>147.5</v>
      </c>
      <c r="N1730" s="143" t="str">
        <f>IFERROR(VLOOKUP(D1730, Product_Category!A:B, 2, FALSE), "Uncategorized")</f>
        <v>MAGNESIUM STEARATE</v>
      </c>
      <c r="O1730" s="186">
        <f t="shared" si="159"/>
        <v>5900</v>
      </c>
      <c r="P1730" s="185">
        <f t="shared" ref="P1730:P1793" si="163">L1730*O1730</f>
        <v>147.5</v>
      </c>
      <c r="Q1730" s="143">
        <v>2023</v>
      </c>
      <c r="R1730" s="143" t="str">
        <f>IFERROR(VLOOKUP(G1730,'SOURCE COMPANY'!A:B, 2, FALSE), "")</f>
        <v>AURA PHARMA</v>
      </c>
      <c r="S1730" s="143" t="str">
        <f>IFERROR(VLOOKUP(H1730,'CUSTOMER NAME'!A:B, 2, FALSE), "")</f>
        <v>NEW CESAMEX</v>
      </c>
    </row>
    <row r="1731" spans="1:19">
      <c r="A1731" s="85" t="s">
        <v>843</v>
      </c>
      <c r="B1731" s="85">
        <v>25</v>
      </c>
      <c r="C1731" s="85" t="s">
        <v>7</v>
      </c>
      <c r="D1731" s="85" t="s">
        <v>173</v>
      </c>
      <c r="E1731" s="248">
        <v>6.1598768000000002</v>
      </c>
      <c r="F1731" s="85" t="s">
        <v>9</v>
      </c>
      <c r="G1731" s="85" t="s">
        <v>844</v>
      </c>
      <c r="H1731" s="199" t="s">
        <v>845</v>
      </c>
      <c r="I1731" s="214" t="str">
        <f>I1730</f>
        <v>September</v>
      </c>
      <c r="J1731" s="184">
        <f>IF(F1731="USD", E1731, E1731 * IFERROR(VLOOKUP(F1731, EXCHANGE_RATE!A:B, 2, FALSE), "Currency not found"))</f>
        <v>6.1598768000000002</v>
      </c>
      <c r="K1731" s="184">
        <f t="shared" si="161"/>
        <v>6.16</v>
      </c>
      <c r="L1731" s="184">
        <f>IF(C1731="MTS", B1731, B1731 * IFERROR(VLOOKUP(C1731, 'QTY_CONVERSIONS '!A:B, 2, FALSE), "Units not  found"))</f>
        <v>2.5000000000000001E-2</v>
      </c>
      <c r="M1731" s="185">
        <f t="shared" si="162"/>
        <v>154</v>
      </c>
      <c r="N1731" s="143" t="str">
        <f>IFERROR(VLOOKUP(D1731, Product_Category!A:B, 2, FALSE), "Uncategorized")</f>
        <v>SSG</v>
      </c>
      <c r="O1731" s="186">
        <f t="shared" ref="O1731:O1794" si="164">K1731*1000</f>
        <v>6160</v>
      </c>
      <c r="P1731" s="185">
        <f t="shared" si="163"/>
        <v>154</v>
      </c>
      <c r="Q1731" s="143">
        <v>2023</v>
      </c>
      <c r="R1731" s="143" t="str">
        <f>IFERROR(VLOOKUP(G1731,'SOURCE COMPANY'!A:B, 2, FALSE), "")</f>
        <v>AURA PHARMA</v>
      </c>
      <c r="S1731" s="143" t="str">
        <f>IFERROR(VLOOKUP(H1731,'CUSTOMER NAME'!A:B, 2, FALSE), "")</f>
        <v>NEW CESAMEX</v>
      </c>
    </row>
    <row r="1732" spans="1:19">
      <c r="A1732" s="191" t="s">
        <v>816</v>
      </c>
      <c r="B1732" s="191">
        <v>60</v>
      </c>
      <c r="C1732" s="191" t="s">
        <v>7</v>
      </c>
      <c r="D1732" s="191" t="s">
        <v>44</v>
      </c>
      <c r="E1732" s="191">
        <v>82.04</v>
      </c>
      <c r="F1732" s="191" t="s">
        <v>9</v>
      </c>
      <c r="G1732" s="191" t="s">
        <v>3057</v>
      </c>
      <c r="H1732" s="121" t="s">
        <v>3058</v>
      </c>
      <c r="I1732" s="131" t="s">
        <v>3034</v>
      </c>
      <c r="J1732" s="184">
        <f>IF(F1732="USD", E1732, E1732 * IFERROR(VLOOKUP(F1732, EXCHANGE_RATE!A:B, 2, FALSE), "Currency not found"))</f>
        <v>82.04</v>
      </c>
      <c r="K1732" s="184">
        <f t="shared" si="161"/>
        <v>82.04</v>
      </c>
      <c r="L1732" s="184">
        <f>IF(C1732="MTS", B1732, B1732 * IFERROR(VLOOKUP(C1732, 'QTY_CONVERSIONS '!A:B, 2, FALSE), "Units not  found"))</f>
        <v>0.06</v>
      </c>
      <c r="M1732" s="185">
        <f t="shared" si="162"/>
        <v>4922.4000000000005</v>
      </c>
      <c r="N1732" s="143" t="str">
        <f>IFERROR(VLOOKUP(D1732, Product_Category!A:B, 2, FALSE), "Uncategorized")</f>
        <v>CMC</v>
      </c>
      <c r="O1732" s="186">
        <f t="shared" si="164"/>
        <v>82040</v>
      </c>
      <c r="P1732" s="185">
        <f t="shared" si="163"/>
        <v>4922.3999999999996</v>
      </c>
      <c r="Q1732" s="143">
        <v>2023</v>
      </c>
      <c r="R1732" s="143" t="str">
        <f>IFERROR(VLOOKUP(G1732,'SOURCE COMPANY'!A:B, 2, FALSE), "")</f>
        <v>GODREJ CONSUMER</v>
      </c>
      <c r="S1732" s="143" t="str">
        <f>IFERROR(VLOOKUP(H1732,'CUSTOMER NAME'!A:B, 2, FALSE), "")</f>
        <v>NEW ERA LTD</v>
      </c>
    </row>
    <row r="1733" spans="1:19">
      <c r="A1733" s="192" t="s">
        <v>247</v>
      </c>
      <c r="B1733" s="192">
        <v>20</v>
      </c>
      <c r="C1733" s="192" t="s">
        <v>7</v>
      </c>
      <c r="D1733" s="192" t="s">
        <v>3688</v>
      </c>
      <c r="E1733" s="192">
        <f>5*1.27</f>
        <v>6.35</v>
      </c>
      <c r="F1733" s="192" t="s">
        <v>9</v>
      </c>
      <c r="G1733" s="192" t="s">
        <v>3127</v>
      </c>
      <c r="H1733" s="134" t="s">
        <v>3767</v>
      </c>
      <c r="I1733" s="131" t="s">
        <v>3658</v>
      </c>
      <c r="J1733" s="184">
        <f>IF(F1733="USD", E1733, E1733 * IFERROR(VLOOKUP(F1733, EXCHANGE_RATE!A:B, 2, FALSE), "Currency not found"))</f>
        <v>6.35</v>
      </c>
      <c r="K1733" s="184">
        <f t="shared" si="161"/>
        <v>6.35</v>
      </c>
      <c r="L1733" s="184">
        <f>IF(C1733="MTS", B1733, B1733 * IFERROR(VLOOKUP(C1733, 'QTY_CONVERSIONS '!A:B, 2, FALSE), "Units not  found"))</f>
        <v>0.02</v>
      </c>
      <c r="M1733" s="185">
        <f t="shared" si="162"/>
        <v>127</v>
      </c>
      <c r="N1733" s="143" t="str">
        <f>IFERROR(VLOOKUP(D1733, Product_Category!A:B, 2, FALSE), "Uncategorized")</f>
        <v>MAGNESIUM STEARATE</v>
      </c>
      <c r="O1733" s="186">
        <f t="shared" si="164"/>
        <v>6350</v>
      </c>
      <c r="P1733" s="185">
        <f t="shared" si="163"/>
        <v>127</v>
      </c>
      <c r="Q1733" s="143">
        <v>2023</v>
      </c>
      <c r="R1733" s="143" t="str">
        <f>IFERROR(VLOOKUP(G1733,'SOURCE COMPANY'!A:B, 2, FALSE), "")</f>
        <v>Unichem</v>
      </c>
      <c r="S1733" s="143" t="str">
        <f>IFERROR(VLOOKUP(H1733,'CUSTOMER NAME'!A:B, 2, FALSE), "")</f>
        <v>NICHE GENERICS</v>
      </c>
    </row>
    <row r="1734" spans="1:19">
      <c r="A1734" s="192" t="s">
        <v>247</v>
      </c>
      <c r="B1734" s="192">
        <v>700</v>
      </c>
      <c r="C1734" s="192" t="s">
        <v>7</v>
      </c>
      <c r="D1734" s="192" t="s">
        <v>3402</v>
      </c>
      <c r="E1734" s="192">
        <v>3.72</v>
      </c>
      <c r="F1734" s="192" t="s">
        <v>9</v>
      </c>
      <c r="G1734" s="192" t="s">
        <v>3127</v>
      </c>
      <c r="H1734" s="134" t="s">
        <v>3767</v>
      </c>
      <c r="I1734" s="131" t="s">
        <v>3658</v>
      </c>
      <c r="J1734" s="184">
        <f>IF(F1734="USD", E1734, E1734 * IFERROR(VLOOKUP(F1734, EXCHANGE_RATE!A:B, 2, FALSE), "Currency not found"))</f>
        <v>3.72</v>
      </c>
      <c r="K1734" s="184">
        <f t="shared" si="161"/>
        <v>3.72</v>
      </c>
      <c r="L1734" s="184">
        <f>IF(C1734="MTS", B1734, B1734 * IFERROR(VLOOKUP(C1734, 'QTY_CONVERSIONS '!A:B, 2, FALSE), "Units not  found"))</f>
        <v>0.70000000000000007</v>
      </c>
      <c r="M1734" s="185">
        <f t="shared" si="162"/>
        <v>2604</v>
      </c>
      <c r="N1734" s="143" t="str">
        <f>IFERROR(VLOOKUP(D1734, Product_Category!A:B, 2, FALSE), "Uncategorized")</f>
        <v>MCC</v>
      </c>
      <c r="O1734" s="186">
        <f t="shared" si="164"/>
        <v>3720</v>
      </c>
      <c r="P1734" s="185">
        <f t="shared" si="163"/>
        <v>2604.0000000000005</v>
      </c>
      <c r="Q1734" s="143">
        <v>2023</v>
      </c>
      <c r="R1734" s="143" t="str">
        <f>IFERROR(VLOOKUP(G1734,'SOURCE COMPANY'!A:B, 2, FALSE), "")</f>
        <v>Unichem</v>
      </c>
      <c r="S1734" s="143" t="str">
        <f>IFERROR(VLOOKUP(H1734,'CUSTOMER NAME'!A:B, 2, FALSE), "")</f>
        <v>NICHE GENERICS</v>
      </c>
    </row>
    <row r="1735" spans="1:19">
      <c r="A1735" s="191" t="s">
        <v>247</v>
      </c>
      <c r="B1735" s="191">
        <v>1449.8</v>
      </c>
      <c r="C1735" s="191" t="s">
        <v>7</v>
      </c>
      <c r="D1735" s="191" t="s">
        <v>3126</v>
      </c>
      <c r="E1735" s="191">
        <v>11.58</v>
      </c>
      <c r="F1735" s="191" t="s">
        <v>1718</v>
      </c>
      <c r="G1735" s="192" t="s">
        <v>3127</v>
      </c>
      <c r="H1735" s="121" t="s">
        <v>3128</v>
      </c>
      <c r="I1735" s="131" t="s">
        <v>3034</v>
      </c>
      <c r="J1735" s="184">
        <f>IF(F1735="USD", E1735, E1735 * IFERROR(VLOOKUP(F1735, EXCHANGE_RATE!A:B, 2, FALSE), "Currency not found"))</f>
        <v>12.390600000000001</v>
      </c>
      <c r="K1735" s="184">
        <f t="shared" si="161"/>
        <v>12.4</v>
      </c>
      <c r="L1735" s="184">
        <f>IF(C1735="MTS", B1735, B1735 * IFERROR(VLOOKUP(C1735, 'QTY_CONVERSIONS '!A:B, 2, FALSE), "Units not  found"))</f>
        <v>1.4498</v>
      </c>
      <c r="M1735" s="185">
        <f t="shared" si="162"/>
        <v>17977.52</v>
      </c>
      <c r="N1735" s="143" t="str">
        <f>IFERROR(VLOOKUP(D1735, Product_Category!A:B, 2, FALSE), "Uncategorized")</f>
        <v>MCC</v>
      </c>
      <c r="O1735" s="186">
        <f t="shared" si="164"/>
        <v>12400</v>
      </c>
      <c r="P1735" s="185">
        <f t="shared" si="163"/>
        <v>17977.52</v>
      </c>
      <c r="Q1735" s="143">
        <v>2023</v>
      </c>
      <c r="R1735" s="143" t="str">
        <f>IFERROR(VLOOKUP(G1735,'SOURCE COMPANY'!A:B, 2, FALSE), "")</f>
        <v>Unichem</v>
      </c>
      <c r="S1735" s="143" t="str">
        <f>IFERROR(VLOOKUP(H1735,'CUSTOMER NAME'!A:B, 2, FALSE), "")</f>
        <v>NICHE GENERICS LTD</v>
      </c>
    </row>
    <row r="1736" spans="1:19">
      <c r="A1736" s="192" t="s">
        <v>978</v>
      </c>
      <c r="B1736" s="192">
        <v>5000</v>
      </c>
      <c r="C1736" s="192" t="s">
        <v>7</v>
      </c>
      <c r="D1736" s="192" t="s">
        <v>3688</v>
      </c>
      <c r="E1736" s="192">
        <v>1.48</v>
      </c>
      <c r="F1736" s="192" t="s">
        <v>9</v>
      </c>
      <c r="G1736" s="87" t="s">
        <v>2009</v>
      </c>
      <c r="H1736" s="134" t="s">
        <v>3798</v>
      </c>
      <c r="I1736" s="131" t="s">
        <v>3658</v>
      </c>
      <c r="J1736" s="184">
        <f>IF(F1736="USD", E1736, E1736 * IFERROR(VLOOKUP(F1736, EXCHANGE_RATE!A:B, 2, FALSE), "Currency not found"))</f>
        <v>1.48</v>
      </c>
      <c r="K1736" s="184">
        <f t="shared" si="161"/>
        <v>1.48</v>
      </c>
      <c r="L1736" s="184">
        <f>IF(C1736="MTS", B1736, B1736 * IFERROR(VLOOKUP(C1736, 'QTY_CONVERSIONS '!A:B, 2, FALSE), "Units not  found"))</f>
        <v>5</v>
      </c>
      <c r="M1736" s="185">
        <f t="shared" si="162"/>
        <v>7400</v>
      </c>
      <c r="N1736" s="143" t="str">
        <f>IFERROR(VLOOKUP(D1736, Product_Category!A:B, 2, FALSE), "Uncategorized")</f>
        <v>MAGNESIUM STEARATE</v>
      </c>
      <c r="O1736" s="186">
        <f t="shared" si="164"/>
        <v>1480</v>
      </c>
      <c r="P1736" s="185">
        <f t="shared" si="163"/>
        <v>7400</v>
      </c>
      <c r="Q1736" s="143">
        <v>2023</v>
      </c>
      <c r="R1736" s="143" t="str">
        <f>IFERROR(VLOOKUP(G1736,'SOURCE COMPANY'!A:B, 2, FALSE), "")</f>
        <v>Virjo Pharma &amp; Chem</v>
      </c>
      <c r="S1736" s="143" t="str">
        <f>IFERROR(VLOOKUP(H1736,'CUSTOMER NAME'!A:B, 2, FALSE), "")</f>
        <v>NIG LT EPHARMA</v>
      </c>
    </row>
    <row r="1737" spans="1:19">
      <c r="A1737" s="192" t="s">
        <v>978</v>
      </c>
      <c r="B1737" s="192">
        <v>2000</v>
      </c>
      <c r="C1737" s="192" t="s">
        <v>7</v>
      </c>
      <c r="D1737" s="192" t="s">
        <v>611</v>
      </c>
      <c r="E1737" s="192">
        <v>1.63</v>
      </c>
      <c r="F1737" s="192" t="s">
        <v>9</v>
      </c>
      <c r="G1737" s="87" t="s">
        <v>2009</v>
      </c>
      <c r="H1737" s="134" t="s">
        <v>3798</v>
      </c>
      <c r="I1737" s="131" t="s">
        <v>3658</v>
      </c>
      <c r="J1737" s="184">
        <f>IF(F1737="USD", E1737, E1737 * IFERROR(VLOOKUP(F1737, EXCHANGE_RATE!A:B, 2, FALSE), "Currency not found"))</f>
        <v>1.63</v>
      </c>
      <c r="K1737" s="184">
        <f t="shared" si="161"/>
        <v>1.63</v>
      </c>
      <c r="L1737" s="184">
        <f>IF(C1737="MTS", B1737, B1737 * IFERROR(VLOOKUP(C1737, 'QTY_CONVERSIONS '!A:B, 2, FALSE), "Units not  found"))</f>
        <v>2</v>
      </c>
      <c r="M1737" s="185">
        <f t="shared" si="162"/>
        <v>3260</v>
      </c>
      <c r="N1737" s="143" t="str">
        <f>IFERROR(VLOOKUP(D1737, Product_Category!A:B, 2, FALSE), "Uncategorized")</f>
        <v>MCC</v>
      </c>
      <c r="O1737" s="186">
        <f t="shared" si="164"/>
        <v>1630</v>
      </c>
      <c r="P1737" s="185">
        <f t="shared" si="163"/>
        <v>3260</v>
      </c>
      <c r="Q1737" s="143">
        <v>2023</v>
      </c>
      <c r="R1737" s="143" t="str">
        <f>IFERROR(VLOOKUP(G1737,'SOURCE COMPANY'!A:B, 2, FALSE), "")</f>
        <v>Virjo Pharma &amp; Chem</v>
      </c>
      <c r="S1737" s="143" t="str">
        <f>IFERROR(VLOOKUP(H1737,'CUSTOMER NAME'!A:B, 2, FALSE), "")</f>
        <v>NIG LT EPHARMA</v>
      </c>
    </row>
    <row r="1738" spans="1:19">
      <c r="A1738" s="192" t="s">
        <v>978</v>
      </c>
      <c r="B1738" s="192">
        <v>1000</v>
      </c>
      <c r="C1738" s="192" t="s">
        <v>7</v>
      </c>
      <c r="D1738" s="192" t="s">
        <v>769</v>
      </c>
      <c r="E1738" s="192">
        <v>1.76</v>
      </c>
      <c r="F1738" s="192" t="s">
        <v>9</v>
      </c>
      <c r="G1738" s="87" t="s">
        <v>2009</v>
      </c>
      <c r="H1738" s="134" t="s">
        <v>3798</v>
      </c>
      <c r="I1738" s="131" t="s">
        <v>3658</v>
      </c>
      <c r="J1738" s="184">
        <f>IF(F1738="USD", E1738, E1738 * IFERROR(VLOOKUP(F1738, EXCHANGE_RATE!A:B, 2, FALSE), "Currency not found"))</f>
        <v>1.76</v>
      </c>
      <c r="K1738" s="184">
        <f t="shared" si="161"/>
        <v>1.76</v>
      </c>
      <c r="L1738" s="184">
        <f>IF(C1738="MTS", B1738, B1738 * IFERROR(VLOOKUP(C1738, 'QTY_CONVERSIONS '!A:B, 2, FALSE), "Units not  found"))</f>
        <v>1</v>
      </c>
      <c r="M1738" s="185">
        <f t="shared" si="162"/>
        <v>1760</v>
      </c>
      <c r="N1738" s="143" t="str">
        <f>IFERROR(VLOOKUP(D1738, Product_Category!A:B, 2, FALSE), "Uncategorized")</f>
        <v>MCC</v>
      </c>
      <c r="O1738" s="186">
        <f t="shared" si="164"/>
        <v>1760</v>
      </c>
      <c r="P1738" s="185">
        <f t="shared" si="163"/>
        <v>1760</v>
      </c>
      <c r="Q1738" s="143">
        <v>2023</v>
      </c>
      <c r="R1738" s="143" t="str">
        <f>IFERROR(VLOOKUP(G1738,'SOURCE COMPANY'!A:B, 2, FALSE), "")</f>
        <v>Virjo Pharma &amp; Chem</v>
      </c>
      <c r="S1738" s="143" t="str">
        <f>IFERROR(VLOOKUP(H1738,'CUSTOMER NAME'!A:B, 2, FALSE), "")</f>
        <v>NIG LT EPHARMA</v>
      </c>
    </row>
    <row r="1739" spans="1:19">
      <c r="A1739" s="188" t="s">
        <v>1064</v>
      </c>
      <c r="B1739" s="188">
        <v>10</v>
      </c>
      <c r="C1739" s="188" t="s">
        <v>7</v>
      </c>
      <c r="D1739" s="188" t="s">
        <v>19</v>
      </c>
      <c r="E1739" s="188">
        <v>3.9</v>
      </c>
      <c r="F1739" s="188" t="s">
        <v>9</v>
      </c>
      <c r="G1739" s="192" t="s">
        <v>642</v>
      </c>
      <c r="H1739" s="124" t="s">
        <v>3272</v>
      </c>
      <c r="I1739" s="131" t="s">
        <v>3034</v>
      </c>
      <c r="J1739" s="184">
        <f>IF(F1739="USD", E1739, E1739 * IFERROR(VLOOKUP(F1739, EXCHANGE_RATE!A:B, 2, FALSE), "Currency not found"))</f>
        <v>3.9</v>
      </c>
      <c r="K1739" s="184">
        <f t="shared" si="161"/>
        <v>3.9</v>
      </c>
      <c r="L1739" s="184">
        <f>IF(C1739="MTS", B1739, B1739 * IFERROR(VLOOKUP(C1739, 'QTY_CONVERSIONS '!A:B, 2, FALSE), "Units not  found"))</f>
        <v>0.01</v>
      </c>
      <c r="M1739" s="185">
        <f t="shared" si="162"/>
        <v>39</v>
      </c>
      <c r="N1739" s="143" t="str">
        <f>IFERROR(VLOOKUP(D1739, Product_Category!A:B, 2, FALSE), "Uncategorized")</f>
        <v>CMC</v>
      </c>
      <c r="O1739" s="186">
        <f t="shared" si="164"/>
        <v>3900</v>
      </c>
      <c r="P1739" s="185">
        <f t="shared" si="163"/>
        <v>39</v>
      </c>
      <c r="Q1739" s="143">
        <v>2023</v>
      </c>
      <c r="R1739" s="143" t="str">
        <f>IFERROR(VLOOKUP(G1739,'SOURCE COMPANY'!A:B, 2, FALSE), "")</f>
        <v>ATTAR GLOBAL</v>
      </c>
      <c r="S1739" s="143" t="str">
        <f>IFERROR(VLOOKUP(H1739,'CUSTOMER NAME'!A:B, 2, FALSE), "")</f>
        <v>NIGHTINGALE PHARMA</v>
      </c>
    </row>
    <row r="1740" spans="1:19">
      <c r="A1740" s="83" t="s">
        <v>904</v>
      </c>
      <c r="B1740" s="83">
        <v>1500</v>
      </c>
      <c r="C1740" s="83" t="s">
        <v>7</v>
      </c>
      <c r="D1740" s="83" t="s">
        <v>1225</v>
      </c>
      <c r="E1740" s="250">
        <v>8.32</v>
      </c>
      <c r="F1740" s="83" t="s">
        <v>9</v>
      </c>
      <c r="G1740" s="87" t="s">
        <v>530</v>
      </c>
      <c r="H1740" s="252" t="s">
        <v>510</v>
      </c>
      <c r="I1740" s="214" t="str">
        <f>I1739</f>
        <v>September</v>
      </c>
      <c r="J1740" s="184">
        <f>IF(F1740="USD", E1740, E1740 * IFERROR(VLOOKUP(F1740, EXCHANGE_RATE!A:B, 2, FALSE), "Currency not found"))</f>
        <v>8.32</v>
      </c>
      <c r="K1740" s="184">
        <f t="shared" si="161"/>
        <v>8.32</v>
      </c>
      <c r="L1740" s="184">
        <f>IF(C1740="MTS", B1740, B1740 * IFERROR(VLOOKUP(C1740, 'QTY_CONVERSIONS '!A:B, 2, FALSE), "Units not  found"))</f>
        <v>1.5</v>
      </c>
      <c r="M1740" s="185">
        <f t="shared" si="162"/>
        <v>12480</v>
      </c>
      <c r="N1740" s="143" t="str">
        <f>IFERROR(VLOOKUP(D1740, Product_Category!A:B, 2, FALSE), "Uncategorized")</f>
        <v>MAGNESIUM STEARATE</v>
      </c>
      <c r="O1740" s="186">
        <f t="shared" si="164"/>
        <v>8320</v>
      </c>
      <c r="P1740" s="185">
        <f t="shared" si="163"/>
        <v>12480</v>
      </c>
      <c r="Q1740" s="143">
        <v>2023</v>
      </c>
      <c r="R1740" s="143" t="str">
        <f>IFERROR(VLOOKUP(G1740,'SOURCE COMPANY'!A:B, 2, FALSE), "")</f>
        <v>NITIKA PHARMA</v>
      </c>
      <c r="S1740" s="143" t="str">
        <f>IFERROR(VLOOKUP(H1740,'CUSTOMER NAME'!A:B, 2, FALSE), "")</f>
        <v>TO THE ORDER</v>
      </c>
    </row>
    <row r="1741" spans="1:19">
      <c r="A1741" s="83" t="s">
        <v>904</v>
      </c>
      <c r="B1741" s="83">
        <v>1500</v>
      </c>
      <c r="C1741" s="83" t="s">
        <v>7</v>
      </c>
      <c r="D1741" s="83" t="s">
        <v>1225</v>
      </c>
      <c r="E1741" s="250">
        <v>8.32</v>
      </c>
      <c r="F1741" s="83" t="s">
        <v>9</v>
      </c>
      <c r="G1741" s="87" t="s">
        <v>530</v>
      </c>
      <c r="H1741" s="252" t="s">
        <v>510</v>
      </c>
      <c r="I1741" s="214" t="str">
        <f>I1740</f>
        <v>September</v>
      </c>
      <c r="J1741" s="184">
        <f>IF(F1741="USD", E1741, E1741 * IFERROR(VLOOKUP(F1741, EXCHANGE_RATE!A:B, 2, FALSE), "Currency not found"))</f>
        <v>8.32</v>
      </c>
      <c r="K1741" s="184">
        <f t="shared" si="161"/>
        <v>8.32</v>
      </c>
      <c r="L1741" s="184">
        <f>IF(C1741="MTS", B1741, B1741 * IFERROR(VLOOKUP(C1741, 'QTY_CONVERSIONS '!A:B, 2, FALSE), "Units not  found"))</f>
        <v>1.5</v>
      </c>
      <c r="M1741" s="185">
        <f t="shared" si="162"/>
        <v>12480</v>
      </c>
      <c r="N1741" s="143" t="str">
        <f>IFERROR(VLOOKUP(D1741, Product_Category!A:B, 2, FALSE), "Uncategorized")</f>
        <v>MAGNESIUM STEARATE</v>
      </c>
      <c r="O1741" s="186">
        <f t="shared" si="164"/>
        <v>8320</v>
      </c>
      <c r="P1741" s="185">
        <f t="shared" si="163"/>
        <v>12480</v>
      </c>
      <c r="Q1741" s="143">
        <v>2023</v>
      </c>
      <c r="R1741" s="143" t="str">
        <f>IFERROR(VLOOKUP(G1741,'SOURCE COMPANY'!A:B, 2, FALSE), "")</f>
        <v>NITIKA PHARMA</v>
      </c>
      <c r="S1741" s="143" t="str">
        <f>IFERROR(VLOOKUP(H1741,'CUSTOMER NAME'!A:B, 2, FALSE), "")</f>
        <v>TO THE ORDER</v>
      </c>
    </row>
    <row r="1742" spans="1:19">
      <c r="A1742" s="83" t="s">
        <v>904</v>
      </c>
      <c r="B1742" s="83">
        <v>3500</v>
      </c>
      <c r="C1742" s="83" t="s">
        <v>7</v>
      </c>
      <c r="D1742" s="83" t="s">
        <v>1224</v>
      </c>
      <c r="E1742" s="250">
        <v>8.32</v>
      </c>
      <c r="F1742" s="83" t="s">
        <v>9</v>
      </c>
      <c r="G1742" s="83" t="s">
        <v>530</v>
      </c>
      <c r="H1742" s="252" t="s">
        <v>510</v>
      </c>
      <c r="I1742" s="214" t="str">
        <f>I1741</f>
        <v>September</v>
      </c>
      <c r="J1742" s="184">
        <f>IF(F1742="USD", E1742, E1742 * IFERROR(VLOOKUP(F1742, EXCHANGE_RATE!A:B, 2, FALSE), "Currency not found"))</f>
        <v>8.32</v>
      </c>
      <c r="K1742" s="184">
        <f t="shared" si="161"/>
        <v>8.32</v>
      </c>
      <c r="L1742" s="184">
        <f>IF(C1742="MTS", B1742, B1742 * IFERROR(VLOOKUP(C1742, 'QTY_CONVERSIONS '!A:B, 2, FALSE), "Units not  found"))</f>
        <v>3.5</v>
      </c>
      <c r="M1742" s="185">
        <f t="shared" si="162"/>
        <v>29120</v>
      </c>
      <c r="N1742" s="143" t="str">
        <f>IFERROR(VLOOKUP(D1742, Product_Category!A:B, 2, FALSE), "Uncategorized")</f>
        <v>MAGNESIUM STEARATE</v>
      </c>
      <c r="O1742" s="186">
        <f t="shared" si="164"/>
        <v>8320</v>
      </c>
      <c r="P1742" s="185">
        <f t="shared" si="163"/>
        <v>29120</v>
      </c>
      <c r="Q1742" s="143">
        <v>2023</v>
      </c>
      <c r="R1742" s="143" t="str">
        <f>IFERROR(VLOOKUP(G1742,'SOURCE COMPANY'!A:B, 2, FALSE), "")</f>
        <v>NITIKA PHARMA</v>
      </c>
      <c r="S1742" s="143" t="str">
        <f>IFERROR(VLOOKUP(H1742,'CUSTOMER NAME'!A:B, 2, FALSE), "")</f>
        <v>TO THE ORDER</v>
      </c>
    </row>
    <row r="1743" spans="1:19">
      <c r="A1743" s="83" t="s">
        <v>904</v>
      </c>
      <c r="B1743" s="23">
        <v>1000</v>
      </c>
      <c r="C1743" s="83" t="s">
        <v>7</v>
      </c>
      <c r="D1743" s="83" t="s">
        <v>1224</v>
      </c>
      <c r="E1743" s="49">
        <v>8.32</v>
      </c>
      <c r="F1743" s="83" t="s">
        <v>9</v>
      </c>
      <c r="G1743" s="83" t="s">
        <v>530</v>
      </c>
      <c r="H1743" s="252" t="s">
        <v>510</v>
      </c>
      <c r="I1743" s="214" t="str">
        <f>I1742</f>
        <v>September</v>
      </c>
      <c r="J1743" s="184">
        <f>IF(F1743="USD", E1743, E1743 * IFERROR(VLOOKUP(F1743, EXCHANGE_RATE!A:B, 2, FALSE), "Currency not found"))</f>
        <v>8.32</v>
      </c>
      <c r="K1743" s="184">
        <f t="shared" si="161"/>
        <v>8.32</v>
      </c>
      <c r="L1743" s="184">
        <f>IF(C1743="MTS", B1743, B1743 * IFERROR(VLOOKUP(C1743, 'QTY_CONVERSIONS '!A:B, 2, FALSE), "Units not  found"))</f>
        <v>1</v>
      </c>
      <c r="M1743" s="185">
        <f t="shared" si="162"/>
        <v>8320</v>
      </c>
      <c r="N1743" s="143" t="str">
        <f>IFERROR(VLOOKUP(D1743, Product_Category!A:B, 2, FALSE), "Uncategorized")</f>
        <v>MAGNESIUM STEARATE</v>
      </c>
      <c r="O1743" s="186">
        <f t="shared" si="164"/>
        <v>8320</v>
      </c>
      <c r="P1743" s="185">
        <f t="shared" si="163"/>
        <v>8320</v>
      </c>
      <c r="Q1743" s="143">
        <v>2023</v>
      </c>
      <c r="R1743" s="143" t="str">
        <f>IFERROR(VLOOKUP(G1743,'SOURCE COMPANY'!A:B, 2, FALSE), "")</f>
        <v>NITIKA PHARMA</v>
      </c>
      <c r="S1743" s="143" t="str">
        <f>IFERROR(VLOOKUP(H1743,'CUSTOMER NAME'!A:B, 2, FALSE), "")</f>
        <v>TO THE ORDER</v>
      </c>
    </row>
    <row r="1744" spans="1:19">
      <c r="A1744" s="192" t="s">
        <v>929</v>
      </c>
      <c r="B1744" s="192">
        <v>200</v>
      </c>
      <c r="C1744" s="192" t="s">
        <v>7</v>
      </c>
      <c r="D1744" s="192" t="s">
        <v>3188</v>
      </c>
      <c r="E1744" s="192">
        <v>2.2800000000000002</v>
      </c>
      <c r="F1744" s="192" t="s">
        <v>9</v>
      </c>
      <c r="G1744" s="192" t="s">
        <v>676</v>
      </c>
      <c r="H1744" s="134" t="s">
        <v>2513</v>
      </c>
      <c r="I1744" s="131" t="s">
        <v>3658</v>
      </c>
      <c r="J1744" s="184">
        <f>IF(F1744="USD", E1744, E1744 * IFERROR(VLOOKUP(F1744, EXCHANGE_RATE!A:B, 2, FALSE), "Currency not found"))</f>
        <v>2.2800000000000002</v>
      </c>
      <c r="K1744" s="184">
        <f t="shared" si="161"/>
        <v>2.2799999999999998</v>
      </c>
      <c r="L1744" s="184">
        <f>IF(C1744="MTS", B1744, B1744 * IFERROR(VLOOKUP(C1744, 'QTY_CONVERSIONS '!A:B, 2, FALSE), "Units not  found"))</f>
        <v>0.2</v>
      </c>
      <c r="M1744" s="185">
        <f t="shared" si="162"/>
        <v>455.99999999999994</v>
      </c>
      <c r="N1744" s="143" t="str">
        <f>IFERROR(VLOOKUP(D1744, Product_Category!A:B, 2, FALSE), "Uncategorized")</f>
        <v>MCC</v>
      </c>
      <c r="O1744" s="186">
        <f t="shared" si="164"/>
        <v>2280</v>
      </c>
      <c r="P1744" s="185">
        <f t="shared" si="163"/>
        <v>456</v>
      </c>
      <c r="Q1744" s="143">
        <v>2023</v>
      </c>
      <c r="R1744" s="143" t="str">
        <f>IFERROR(VLOOKUP(G1744,'SOURCE COMPANY'!A:B, 2, FALSE), "")</f>
        <v>ORIENT PHARMA</v>
      </c>
      <c r="S1744" s="143" t="str">
        <f>IFERROR(VLOOKUP(H1744,'CUSTOMER NAME'!A:B, 2, FALSE), "")</f>
        <v>NIPPON PHARMA</v>
      </c>
    </row>
    <row r="1745" spans="1:19">
      <c r="A1745" s="192" t="s">
        <v>816</v>
      </c>
      <c r="B1745" s="192">
        <v>1500</v>
      </c>
      <c r="C1745" s="192" t="s">
        <v>7</v>
      </c>
      <c r="D1745" s="192" t="s">
        <v>3688</v>
      </c>
      <c r="E1745" s="192">
        <v>3.5</v>
      </c>
      <c r="F1745" s="192" t="s">
        <v>9</v>
      </c>
      <c r="G1745" s="87" t="s">
        <v>530</v>
      </c>
      <c r="H1745" s="134" t="s">
        <v>3734</v>
      </c>
      <c r="I1745" s="131" t="s">
        <v>3658</v>
      </c>
      <c r="J1745" s="184">
        <f>IF(F1745="USD", E1745, E1745 * IFERROR(VLOOKUP(F1745, EXCHANGE_RATE!A:B, 2, FALSE), "Currency not found"))</f>
        <v>3.5</v>
      </c>
      <c r="K1745" s="184">
        <f t="shared" si="161"/>
        <v>3.5</v>
      </c>
      <c r="L1745" s="184">
        <f>IF(C1745="MTS", B1745, B1745 * IFERROR(VLOOKUP(C1745, 'QTY_CONVERSIONS '!A:B, 2, FALSE), "Units not  found"))</f>
        <v>1.5</v>
      </c>
      <c r="M1745" s="185">
        <f t="shared" si="162"/>
        <v>5250</v>
      </c>
      <c r="N1745" s="143" t="str">
        <f>IFERROR(VLOOKUP(D1745, Product_Category!A:B, 2, FALSE), "Uncategorized")</f>
        <v>MAGNESIUM STEARATE</v>
      </c>
      <c r="O1745" s="186">
        <f t="shared" si="164"/>
        <v>3500</v>
      </c>
      <c r="P1745" s="185">
        <f t="shared" si="163"/>
        <v>5250</v>
      </c>
      <c r="Q1745" s="143">
        <v>2023</v>
      </c>
      <c r="R1745" s="143" t="str">
        <f>IFERROR(VLOOKUP(G1745,'SOURCE COMPANY'!A:B, 2, FALSE), "")</f>
        <v>NITIKA PHARMA</v>
      </c>
      <c r="S1745" s="143" t="str">
        <f>IFERROR(VLOOKUP(H1745,'CUSTOMER NAME'!A:B, 2, FALSE), "")</f>
        <v>NITS 6TH</v>
      </c>
    </row>
    <row r="1746" spans="1:19">
      <c r="A1746" s="87" t="s">
        <v>929</v>
      </c>
      <c r="B1746" s="87">
        <v>25</v>
      </c>
      <c r="C1746" s="87" t="s">
        <v>7</v>
      </c>
      <c r="D1746" s="87" t="s">
        <v>553</v>
      </c>
      <c r="E1746" s="248">
        <v>280</v>
      </c>
      <c r="F1746" s="87" t="s">
        <v>1730</v>
      </c>
      <c r="G1746" s="87" t="s">
        <v>652</v>
      </c>
      <c r="H1746" s="198" t="s">
        <v>1290</v>
      </c>
      <c r="I1746" s="214" t="str">
        <f>I1745</f>
        <v>November</v>
      </c>
      <c r="J1746" s="184">
        <f>IF(F1746="USD", E1746, E1746 * IFERROR(VLOOKUP(F1746, EXCHANGE_RATE!A:B, 2, FALSE), "Currency not found"))</f>
        <v>3.36</v>
      </c>
      <c r="K1746" s="184">
        <f t="shared" si="161"/>
        <v>3.36</v>
      </c>
      <c r="L1746" s="184">
        <f>IF(C1746="MTS", B1746, B1746 * IFERROR(VLOOKUP(C1746, 'QTY_CONVERSIONS '!A:B, 2, FALSE), "Units not  found"))</f>
        <v>2.5000000000000001E-2</v>
      </c>
      <c r="M1746" s="185">
        <f t="shared" si="162"/>
        <v>84</v>
      </c>
      <c r="N1746" s="143" t="str">
        <f>IFERROR(VLOOKUP(D1746, Product_Category!A:B, 2, FALSE), "Uncategorized")</f>
        <v>CROSCARMELLOSE SODIUM</v>
      </c>
      <c r="O1746" s="186">
        <f t="shared" si="164"/>
        <v>3360</v>
      </c>
      <c r="P1746" s="185">
        <f t="shared" si="163"/>
        <v>84</v>
      </c>
      <c r="Q1746" s="143">
        <v>2023</v>
      </c>
      <c r="R1746" s="143" t="str">
        <f>IFERROR(VLOOKUP(G1746,'SOURCE COMPANY'!A:B, 2, FALSE), "")</f>
        <v>JAYANA PHARMA</v>
      </c>
      <c r="S1746" s="143" t="str">
        <f>IFERROR(VLOOKUP(H1746,'CUSTOMER NAME'!A:B, 2, FALSE), "")</f>
        <v>NIVIX PHARMA</v>
      </c>
    </row>
    <row r="1747" spans="1:19">
      <c r="A1747" s="87" t="s">
        <v>929</v>
      </c>
      <c r="B1747" s="87">
        <v>50</v>
      </c>
      <c r="C1747" s="87" t="s">
        <v>7</v>
      </c>
      <c r="D1747" s="87" t="s">
        <v>680</v>
      </c>
      <c r="E1747" s="248">
        <v>200</v>
      </c>
      <c r="F1747" s="87" t="s">
        <v>1730</v>
      </c>
      <c r="G1747" s="87" t="s">
        <v>652</v>
      </c>
      <c r="H1747" s="198" t="s">
        <v>1290</v>
      </c>
      <c r="I1747" s="214" t="str">
        <f>I1746</f>
        <v>November</v>
      </c>
      <c r="J1747" s="184">
        <f>IF(F1747="USD", E1747, E1747 * IFERROR(VLOOKUP(F1747, EXCHANGE_RATE!A:B, 2, FALSE), "Currency not found"))</f>
        <v>2.4</v>
      </c>
      <c r="K1747" s="184">
        <f t="shared" si="161"/>
        <v>2.4</v>
      </c>
      <c r="L1747" s="184">
        <f>IF(C1747="MTS", B1747, B1747 * IFERROR(VLOOKUP(C1747, 'QTY_CONVERSIONS '!A:B, 2, FALSE), "Units not  found"))</f>
        <v>0.05</v>
      </c>
      <c r="M1747" s="185">
        <f t="shared" si="162"/>
        <v>120</v>
      </c>
      <c r="N1747" s="143" t="str">
        <f>IFERROR(VLOOKUP(D1747, Product_Category!A:B, 2, FALSE), "Uncategorized")</f>
        <v>MCC</v>
      </c>
      <c r="O1747" s="186">
        <f t="shared" si="164"/>
        <v>2400</v>
      </c>
      <c r="P1747" s="185">
        <f t="shared" si="163"/>
        <v>120</v>
      </c>
      <c r="Q1747" s="143">
        <v>2023</v>
      </c>
      <c r="R1747" s="143" t="str">
        <f>IFERROR(VLOOKUP(G1747,'SOURCE COMPANY'!A:B, 2, FALSE), "")</f>
        <v>JAYANA PHARMA</v>
      </c>
      <c r="S1747" s="143" t="str">
        <f>IFERROR(VLOOKUP(H1747,'CUSTOMER NAME'!A:B, 2, FALSE), "")</f>
        <v>NIVIX PHARMA</v>
      </c>
    </row>
    <row r="1748" spans="1:19">
      <c r="A1748" s="87" t="s">
        <v>904</v>
      </c>
      <c r="B1748" s="21">
        <v>1000</v>
      </c>
      <c r="C1748" s="87" t="s">
        <v>7</v>
      </c>
      <c r="D1748" s="87" t="s">
        <v>1224</v>
      </c>
      <c r="E1748" s="41">
        <v>8.32</v>
      </c>
      <c r="F1748" s="87" t="s">
        <v>9</v>
      </c>
      <c r="G1748" s="87" t="s">
        <v>530</v>
      </c>
      <c r="H1748" s="198" t="s">
        <v>510</v>
      </c>
      <c r="I1748" s="214" t="str">
        <f>I1747</f>
        <v>November</v>
      </c>
      <c r="J1748" s="184">
        <f>IF(F1748="USD", E1748, E1748 * IFERROR(VLOOKUP(F1748, EXCHANGE_RATE!A:B, 2, FALSE), "Currency not found"))</f>
        <v>8.32</v>
      </c>
      <c r="K1748" s="184">
        <f t="shared" si="161"/>
        <v>8.32</v>
      </c>
      <c r="L1748" s="184">
        <f>IF(C1748="MTS", B1748, B1748 * IFERROR(VLOOKUP(C1748, 'QTY_CONVERSIONS '!A:B, 2, FALSE), "Units not  found"))</f>
        <v>1</v>
      </c>
      <c r="M1748" s="185">
        <f t="shared" si="162"/>
        <v>8320</v>
      </c>
      <c r="N1748" s="143" t="str">
        <f>IFERROR(VLOOKUP(D1748, Product_Category!A:B, 2, FALSE), "Uncategorized")</f>
        <v>MAGNESIUM STEARATE</v>
      </c>
      <c r="O1748" s="186">
        <f t="shared" si="164"/>
        <v>8320</v>
      </c>
      <c r="P1748" s="185">
        <f t="shared" si="163"/>
        <v>8320</v>
      </c>
      <c r="Q1748" s="143">
        <v>2023</v>
      </c>
      <c r="R1748" s="143" t="str">
        <f>IFERROR(VLOOKUP(G1748,'SOURCE COMPANY'!A:B, 2, FALSE), "")</f>
        <v>NITIKA PHARMA</v>
      </c>
      <c r="S1748" s="143" t="str">
        <f>IFERROR(VLOOKUP(H1748,'CUSTOMER NAME'!A:B, 2, FALSE), "")</f>
        <v>TO THE ORDER</v>
      </c>
    </row>
    <row r="1749" spans="1:19">
      <c r="A1749" s="87" t="s">
        <v>909</v>
      </c>
      <c r="B1749" s="87">
        <v>100</v>
      </c>
      <c r="C1749" s="87" t="s">
        <v>7</v>
      </c>
      <c r="D1749" s="87" t="s">
        <v>1110</v>
      </c>
      <c r="E1749" s="248">
        <v>3.95</v>
      </c>
      <c r="F1749" s="87" t="s">
        <v>9</v>
      </c>
      <c r="G1749" s="87" t="s">
        <v>1230</v>
      </c>
      <c r="H1749" s="198" t="s">
        <v>1231</v>
      </c>
      <c r="I1749" s="214" t="s">
        <v>2560</v>
      </c>
      <c r="J1749" s="184">
        <f>IF(F1749="USD", E1749, E1749 * IFERROR(VLOOKUP(F1749, EXCHANGE_RATE!A:B, 2, FALSE), "Currency not found"))</f>
        <v>3.95</v>
      </c>
      <c r="K1749" s="184">
        <f t="shared" si="161"/>
        <v>3.95</v>
      </c>
      <c r="L1749" s="184">
        <f>IF(C1749="MTS", B1749, B1749 * IFERROR(VLOOKUP(C1749, 'QTY_CONVERSIONS '!A:B, 2, FALSE), "Units not  found"))</f>
        <v>0.1</v>
      </c>
      <c r="M1749" s="185">
        <f t="shared" si="162"/>
        <v>395</v>
      </c>
      <c r="N1749" s="143" t="str">
        <f>IFERROR(VLOOKUP(D1749, Product_Category!A:B, 2, FALSE), "Uncategorized")</f>
        <v>CROSCARMELLOSE SODIUM</v>
      </c>
      <c r="O1749" s="186">
        <f t="shared" si="164"/>
        <v>3950</v>
      </c>
      <c r="P1749" s="185">
        <f t="shared" si="163"/>
        <v>395</v>
      </c>
      <c r="Q1749" s="143">
        <v>2023</v>
      </c>
      <c r="R1749" s="143" t="str">
        <f>IFERROR(VLOOKUP(G1749,'SOURCE COMPANY'!A:B, 2, FALSE), "")</f>
        <v>TRIOX PHARM</v>
      </c>
      <c r="S1749" s="143" t="str">
        <f>IFERROR(VLOOKUP(H1749,'CUSTOMER NAME'!A:B, 2, FALSE), "")</f>
        <v>BANK OF NAIROBI</v>
      </c>
    </row>
    <row r="1750" spans="1:19">
      <c r="A1750" s="87" t="s">
        <v>909</v>
      </c>
      <c r="B1750" s="87">
        <v>1200</v>
      </c>
      <c r="C1750" s="87" t="s">
        <v>7</v>
      </c>
      <c r="D1750" s="87" t="s">
        <v>1232</v>
      </c>
      <c r="E1750" s="248">
        <v>2.1</v>
      </c>
      <c r="F1750" s="87" t="s">
        <v>9</v>
      </c>
      <c r="G1750" s="87" t="s">
        <v>1230</v>
      </c>
      <c r="H1750" s="198" t="s">
        <v>1231</v>
      </c>
      <c r="I1750" s="214" t="str">
        <f>I1749</f>
        <v>Jan</v>
      </c>
      <c r="J1750" s="184">
        <f>IF(F1750="USD", E1750, E1750 * IFERROR(VLOOKUP(F1750, EXCHANGE_RATE!A:B, 2, FALSE), "Currency not found"))</f>
        <v>2.1</v>
      </c>
      <c r="K1750" s="184">
        <f t="shared" si="161"/>
        <v>2.1</v>
      </c>
      <c r="L1750" s="184">
        <f>IF(C1750="MTS", B1750, B1750 * IFERROR(VLOOKUP(C1750, 'QTY_CONVERSIONS '!A:B, 2, FALSE), "Units not  found"))</f>
        <v>1.2</v>
      </c>
      <c r="M1750" s="185">
        <f t="shared" si="162"/>
        <v>2520</v>
      </c>
      <c r="N1750" s="143" t="str">
        <f>IFERROR(VLOOKUP(D1750, Product_Category!A:B, 2, FALSE), "Uncategorized")</f>
        <v>MCC</v>
      </c>
      <c r="O1750" s="186">
        <f t="shared" si="164"/>
        <v>2100</v>
      </c>
      <c r="P1750" s="185">
        <f t="shared" si="163"/>
        <v>2520</v>
      </c>
      <c r="Q1750" s="143">
        <v>2023</v>
      </c>
      <c r="R1750" s="143" t="str">
        <f>IFERROR(VLOOKUP(G1750,'SOURCE COMPANY'!A:B, 2, FALSE), "")</f>
        <v>TRIOX PHARM</v>
      </c>
      <c r="S1750" s="143" t="str">
        <f>IFERROR(VLOOKUP(H1750,'CUSTOMER NAME'!A:B, 2, FALSE), "")</f>
        <v>BANK OF NAIROBI</v>
      </c>
    </row>
    <row r="1751" spans="1:19">
      <c r="A1751" s="87" t="s">
        <v>909</v>
      </c>
      <c r="B1751" s="189">
        <v>5000</v>
      </c>
      <c r="C1751" s="87" t="s">
        <v>7</v>
      </c>
      <c r="D1751" s="87" t="s">
        <v>2378</v>
      </c>
      <c r="E1751" s="190">
        <v>2.9</v>
      </c>
      <c r="F1751" s="87" t="s">
        <v>9</v>
      </c>
      <c r="G1751" s="87" t="s">
        <v>605</v>
      </c>
      <c r="H1751" s="198" t="s">
        <v>2490</v>
      </c>
      <c r="I1751" s="214" t="str">
        <f>I1750</f>
        <v>Jan</v>
      </c>
      <c r="J1751" s="184">
        <f>IF(F1751="USD", E1751, E1751 * IFERROR(VLOOKUP(F1751, EXCHANGE_RATE!A:B, 2, FALSE), "Currency not found"))</f>
        <v>2.9</v>
      </c>
      <c r="K1751" s="184">
        <f t="shared" si="161"/>
        <v>2.9</v>
      </c>
      <c r="L1751" s="184">
        <f>IF(C1751="MTS", B1751, B1751 * IFERROR(VLOOKUP(C1751, 'QTY_CONVERSIONS '!A:B, 2, FALSE), "Units not  found"))</f>
        <v>5</v>
      </c>
      <c r="M1751" s="185">
        <f t="shared" si="162"/>
        <v>14500</v>
      </c>
      <c r="N1751" s="143" t="str">
        <f>IFERROR(VLOOKUP(D1751, Product_Category!A:B, 2, FALSE), "Uncategorized")</f>
        <v>MCC</v>
      </c>
      <c r="O1751" s="186">
        <f t="shared" si="164"/>
        <v>2900</v>
      </c>
      <c r="P1751" s="185">
        <f t="shared" si="163"/>
        <v>14500</v>
      </c>
      <c r="Q1751" s="143">
        <v>2023</v>
      </c>
      <c r="R1751" s="143" t="str">
        <f>IFERROR(VLOOKUP(G1751,'SOURCE COMPANY'!A:B, 2, FALSE), "")</f>
        <v>AMISHI DRUGS</v>
      </c>
      <c r="S1751" s="143" t="str">
        <f>IFERROR(VLOOKUP(H1751,'CUSTOMER NAME'!A:B, 2, FALSE), "")</f>
        <v>COSMOS LIMITED</v>
      </c>
    </row>
    <row r="1752" spans="1:19">
      <c r="A1752" s="86" t="s">
        <v>624</v>
      </c>
      <c r="B1752" s="86">
        <v>2000</v>
      </c>
      <c r="C1752" s="86" t="s">
        <v>7</v>
      </c>
      <c r="D1752" s="86" t="s">
        <v>19</v>
      </c>
      <c r="E1752" s="249">
        <v>3.84</v>
      </c>
      <c r="F1752" s="86" t="s">
        <v>9</v>
      </c>
      <c r="G1752" s="86" t="s">
        <v>627</v>
      </c>
      <c r="H1752" s="203" t="s">
        <v>632</v>
      </c>
      <c r="I1752" s="214" t="str">
        <f>I1751</f>
        <v>Jan</v>
      </c>
      <c r="J1752" s="184">
        <f>IF(F1752="USD", E1752, E1752 * IFERROR(VLOOKUP(F1752, EXCHANGE_RATE!A:B, 2, FALSE), "Currency not found"))</f>
        <v>3.84</v>
      </c>
      <c r="K1752" s="184">
        <f t="shared" si="161"/>
        <v>3.84</v>
      </c>
      <c r="L1752" s="184">
        <f>IF(C1752="MTS", B1752, B1752 * IFERROR(VLOOKUP(C1752, 'QTY_CONVERSIONS '!A:B, 2, FALSE), "Units not  found"))</f>
        <v>2</v>
      </c>
      <c r="M1752" s="185">
        <f t="shared" si="162"/>
        <v>7680</v>
      </c>
      <c r="N1752" s="143" t="str">
        <f>IFERROR(VLOOKUP(D1752, Product_Category!A:B, 2, FALSE), "Uncategorized")</f>
        <v>CMC</v>
      </c>
      <c r="O1752" s="186">
        <f t="shared" si="164"/>
        <v>3840</v>
      </c>
      <c r="P1752" s="185">
        <f t="shared" si="163"/>
        <v>7680</v>
      </c>
      <c r="Q1752" s="143">
        <v>2023</v>
      </c>
      <c r="R1752" s="143" t="str">
        <f>IFERROR(VLOOKUP(G1752,'SOURCE COMPANY'!A:B, 2, FALSE), "")</f>
        <v>SANJAY CHEMICALS</v>
      </c>
      <c r="S1752" s="143" t="str">
        <f>IFERROR(VLOOKUP(H1752,'CUSTOMER NAME'!A:B, 2, FALSE), "")</f>
        <v>LABORATORY AND ALLIED</v>
      </c>
    </row>
    <row r="1753" spans="1:19">
      <c r="A1753" s="192" t="s">
        <v>752</v>
      </c>
      <c r="B1753" s="192">
        <v>11000</v>
      </c>
      <c r="C1753" s="192" t="s">
        <v>7</v>
      </c>
      <c r="D1753" s="192" t="s">
        <v>2911</v>
      </c>
      <c r="E1753" s="192">
        <v>2.08</v>
      </c>
      <c r="F1753" s="192" t="s">
        <v>9</v>
      </c>
      <c r="G1753" s="193" t="s">
        <v>2673</v>
      </c>
      <c r="H1753" s="134" t="s">
        <v>2912</v>
      </c>
      <c r="I1753" s="131" t="s">
        <v>2670</v>
      </c>
      <c r="J1753" s="184">
        <f>IF(F1753="USD", E1753, E1753 * IFERROR(VLOOKUP(F1753, EXCHANGE_RATE!A:B, 2, FALSE), "Currency not found"))</f>
        <v>2.08</v>
      </c>
      <c r="K1753" s="184">
        <f t="shared" si="161"/>
        <v>2.08</v>
      </c>
      <c r="L1753" s="184">
        <f>IF(C1753="MTS", B1753, B1753 * IFERROR(VLOOKUP(C1753, 'QTY_CONVERSIONS '!A:B, 2, FALSE), "Units not  found"))</f>
        <v>11</v>
      </c>
      <c r="M1753" s="185">
        <f t="shared" si="162"/>
        <v>22880</v>
      </c>
      <c r="N1753" s="143" t="str">
        <f>IFERROR(VLOOKUP(D1753, Product_Category!A:B, 2, FALSE), "Uncategorized")</f>
        <v>MCC</v>
      </c>
      <c r="O1753" s="186">
        <f t="shared" si="164"/>
        <v>2080</v>
      </c>
      <c r="P1753" s="185">
        <f t="shared" si="163"/>
        <v>22880</v>
      </c>
      <c r="Q1753" s="143">
        <v>2023</v>
      </c>
      <c r="R1753" s="143" t="str">
        <f>IFERROR(VLOOKUP(G1753,'SOURCE COMPANY'!A:B, 2, FALSE), "")</f>
        <v>RANQ</v>
      </c>
      <c r="S1753" s="143" t="str">
        <f>IFERROR(VLOOKUP(H1753,'CUSTOMER NAME'!A:B, 2, FALSE), "")</f>
        <v>NOBLAZE</v>
      </c>
    </row>
    <row r="1754" spans="1:19">
      <c r="A1754" s="192" t="s">
        <v>752</v>
      </c>
      <c r="B1754" s="192">
        <v>6000</v>
      </c>
      <c r="C1754" s="192" t="s">
        <v>7</v>
      </c>
      <c r="D1754" s="192" t="s">
        <v>2913</v>
      </c>
      <c r="E1754" s="192">
        <v>2.2000000000000002</v>
      </c>
      <c r="F1754" s="192" t="s">
        <v>9</v>
      </c>
      <c r="G1754" s="193" t="s">
        <v>2673</v>
      </c>
      <c r="H1754" s="134" t="s">
        <v>2912</v>
      </c>
      <c r="I1754" s="131" t="s">
        <v>2670</v>
      </c>
      <c r="J1754" s="184">
        <f>IF(F1754="USD", E1754, E1754 * IFERROR(VLOOKUP(F1754, EXCHANGE_RATE!A:B, 2, FALSE), "Currency not found"))</f>
        <v>2.2000000000000002</v>
      </c>
      <c r="K1754" s="184">
        <f t="shared" si="161"/>
        <v>2.2000000000000002</v>
      </c>
      <c r="L1754" s="184">
        <f>IF(C1754="MTS", B1754, B1754 * IFERROR(VLOOKUP(C1754, 'QTY_CONVERSIONS '!A:B, 2, FALSE), "Units not  found"))</f>
        <v>6</v>
      </c>
      <c r="M1754" s="185">
        <f t="shared" si="162"/>
        <v>13200.000000000002</v>
      </c>
      <c r="N1754" s="143" t="str">
        <f>IFERROR(VLOOKUP(D1754, Product_Category!A:B, 2, FALSE), "Uncategorized")</f>
        <v>MCC</v>
      </c>
      <c r="O1754" s="186">
        <f t="shared" si="164"/>
        <v>2200</v>
      </c>
      <c r="P1754" s="185">
        <f t="shared" si="163"/>
        <v>13200</v>
      </c>
      <c r="Q1754" s="143">
        <v>2023</v>
      </c>
      <c r="R1754" s="143" t="str">
        <f>IFERROR(VLOOKUP(G1754,'SOURCE COMPANY'!A:B, 2, FALSE), "")</f>
        <v>RANQ</v>
      </c>
      <c r="S1754" s="143" t="str">
        <f>IFERROR(VLOOKUP(H1754,'CUSTOMER NAME'!A:B, 2, FALSE), "")</f>
        <v>NOBLAZE</v>
      </c>
    </row>
    <row r="1755" spans="1:19">
      <c r="A1755" s="192" t="s">
        <v>752</v>
      </c>
      <c r="B1755" s="192">
        <v>12000</v>
      </c>
      <c r="C1755" s="192" t="s">
        <v>7</v>
      </c>
      <c r="D1755" s="192" t="s">
        <v>2911</v>
      </c>
      <c r="E1755" s="192">
        <v>2.08</v>
      </c>
      <c r="F1755" s="192" t="s">
        <v>9</v>
      </c>
      <c r="G1755" s="193" t="s">
        <v>2673</v>
      </c>
      <c r="H1755" s="134" t="s">
        <v>2912</v>
      </c>
      <c r="I1755" s="131" t="s">
        <v>2670</v>
      </c>
      <c r="J1755" s="184">
        <f>IF(F1755="USD", E1755, E1755 * IFERROR(VLOOKUP(F1755, EXCHANGE_RATE!A:B, 2, FALSE), "Currency not found"))</f>
        <v>2.08</v>
      </c>
      <c r="K1755" s="184">
        <f t="shared" si="161"/>
        <v>2.08</v>
      </c>
      <c r="L1755" s="184">
        <f>IF(C1755="MTS", B1755, B1755 * IFERROR(VLOOKUP(C1755, 'QTY_CONVERSIONS '!A:B, 2, FALSE), "Units not  found"))</f>
        <v>12</v>
      </c>
      <c r="M1755" s="185">
        <f t="shared" si="162"/>
        <v>24960</v>
      </c>
      <c r="N1755" s="143" t="str">
        <f>IFERROR(VLOOKUP(D1755, Product_Category!A:B, 2, FALSE), "Uncategorized")</f>
        <v>MCC</v>
      </c>
      <c r="O1755" s="186">
        <f t="shared" si="164"/>
        <v>2080</v>
      </c>
      <c r="P1755" s="185">
        <f t="shared" si="163"/>
        <v>24960</v>
      </c>
      <c r="Q1755" s="143">
        <v>2023</v>
      </c>
      <c r="R1755" s="143" t="str">
        <f>IFERROR(VLOOKUP(G1755,'SOURCE COMPANY'!A:B, 2, FALSE), "")</f>
        <v>RANQ</v>
      </c>
      <c r="S1755" s="143" t="str">
        <f>IFERROR(VLOOKUP(H1755,'CUSTOMER NAME'!A:B, 2, FALSE), "")</f>
        <v>NOBLAZE</v>
      </c>
    </row>
    <row r="1756" spans="1:19">
      <c r="A1756" s="87" t="s">
        <v>752</v>
      </c>
      <c r="B1756" s="21">
        <v>24000</v>
      </c>
      <c r="C1756" s="87" t="s">
        <v>7</v>
      </c>
      <c r="D1756" s="87" t="s">
        <v>2110</v>
      </c>
      <c r="E1756" s="41">
        <v>2.08</v>
      </c>
      <c r="F1756" s="87" t="s">
        <v>9</v>
      </c>
      <c r="G1756" s="193" t="s">
        <v>2673</v>
      </c>
      <c r="H1756" s="198" t="s">
        <v>2216</v>
      </c>
      <c r="I1756" s="214" t="str">
        <f>I1755</f>
        <v>August</v>
      </c>
      <c r="J1756" s="184">
        <f>IF(F1756="USD", E1756, E1756 * IFERROR(VLOOKUP(F1756, EXCHANGE_RATE!A:B, 2, FALSE), "Currency not found"))</f>
        <v>2.08</v>
      </c>
      <c r="K1756" s="184">
        <f t="shared" si="161"/>
        <v>2.08</v>
      </c>
      <c r="L1756" s="184">
        <f>IF(C1756="MTS", B1756, B1756 * IFERROR(VLOOKUP(C1756, 'QTY_CONVERSIONS '!A:B, 2, FALSE), "Units not  found"))</f>
        <v>24</v>
      </c>
      <c r="M1756" s="185">
        <f t="shared" si="162"/>
        <v>49920</v>
      </c>
      <c r="N1756" s="143" t="str">
        <f>IFERROR(VLOOKUP(D1756, Product_Category!A:B, 2, FALSE), "Uncategorized")</f>
        <v>MCC</v>
      </c>
      <c r="O1756" s="186">
        <f t="shared" si="164"/>
        <v>2080</v>
      </c>
      <c r="P1756" s="185">
        <f t="shared" si="163"/>
        <v>49920</v>
      </c>
      <c r="Q1756" s="143">
        <v>2023</v>
      </c>
      <c r="R1756" s="143" t="str">
        <f>IFERROR(VLOOKUP(G1756,'SOURCE COMPANY'!A:B, 2, FALSE), "")</f>
        <v>RANQ</v>
      </c>
      <c r="S1756" s="143" t="str">
        <f>IFERROR(VLOOKUP(H1756,'CUSTOMER NAME'!A:B, 2, FALSE), "")</f>
        <v>NOBLAZE TRAD</v>
      </c>
    </row>
    <row r="1757" spans="1:19">
      <c r="A1757" s="87" t="s">
        <v>752</v>
      </c>
      <c r="B1757" s="189">
        <v>12000</v>
      </c>
      <c r="C1757" s="87" t="s">
        <v>7</v>
      </c>
      <c r="D1757" s="87" t="s">
        <v>2110</v>
      </c>
      <c r="E1757" s="190">
        <v>2.08</v>
      </c>
      <c r="F1757" s="87" t="s">
        <v>9</v>
      </c>
      <c r="G1757" s="193" t="s">
        <v>2673</v>
      </c>
      <c r="H1757" s="198" t="s">
        <v>2216</v>
      </c>
      <c r="I1757" s="214" t="str">
        <f>I1756</f>
        <v>August</v>
      </c>
      <c r="J1757" s="184">
        <f>IF(F1757="USD", E1757, E1757 * IFERROR(VLOOKUP(F1757, EXCHANGE_RATE!A:B, 2, FALSE), "Currency not found"))</f>
        <v>2.08</v>
      </c>
      <c r="K1757" s="184">
        <f t="shared" si="161"/>
        <v>2.08</v>
      </c>
      <c r="L1757" s="184">
        <f>IF(C1757="MTS", B1757, B1757 * IFERROR(VLOOKUP(C1757, 'QTY_CONVERSIONS '!A:B, 2, FALSE), "Units not  found"))</f>
        <v>12</v>
      </c>
      <c r="M1757" s="185">
        <f t="shared" si="162"/>
        <v>24960</v>
      </c>
      <c r="N1757" s="143" t="str">
        <f>IFERROR(VLOOKUP(D1757, Product_Category!A:B, 2, FALSE), "Uncategorized")</f>
        <v>MCC</v>
      </c>
      <c r="O1757" s="186">
        <f t="shared" si="164"/>
        <v>2080</v>
      </c>
      <c r="P1757" s="185">
        <f t="shared" si="163"/>
        <v>24960</v>
      </c>
      <c r="Q1757" s="143">
        <v>2023</v>
      </c>
      <c r="R1757" s="143" t="str">
        <f>IFERROR(VLOOKUP(G1757,'SOURCE COMPANY'!A:B, 2, FALSE), "")</f>
        <v>RANQ</v>
      </c>
      <c r="S1757" s="143" t="str">
        <f>IFERROR(VLOOKUP(H1757,'CUSTOMER NAME'!A:B, 2, FALSE), "")</f>
        <v>NOBLAZE TRAD</v>
      </c>
    </row>
    <row r="1758" spans="1:19">
      <c r="A1758" s="191" t="s">
        <v>752</v>
      </c>
      <c r="B1758" s="191">
        <v>15000</v>
      </c>
      <c r="C1758" s="191" t="s">
        <v>7</v>
      </c>
      <c r="D1758" s="191" t="s">
        <v>2063</v>
      </c>
      <c r="E1758" s="191">
        <v>2.08</v>
      </c>
      <c r="F1758" s="191" t="s">
        <v>9</v>
      </c>
      <c r="G1758" s="193" t="s">
        <v>2673</v>
      </c>
      <c r="H1758" s="121" t="s">
        <v>3263</v>
      </c>
      <c r="I1758" s="131" t="s">
        <v>3034</v>
      </c>
      <c r="J1758" s="184">
        <f>IF(F1758="USD", E1758, E1758 * IFERROR(VLOOKUP(F1758, EXCHANGE_RATE!A:B, 2, FALSE), "Currency not found"))</f>
        <v>2.08</v>
      </c>
      <c r="K1758" s="184">
        <f t="shared" si="161"/>
        <v>2.08</v>
      </c>
      <c r="L1758" s="184">
        <f>IF(C1758="MTS", B1758, B1758 * IFERROR(VLOOKUP(C1758, 'QTY_CONVERSIONS '!A:B, 2, FALSE), "Units not  found"))</f>
        <v>15</v>
      </c>
      <c r="M1758" s="185">
        <f t="shared" si="162"/>
        <v>31200</v>
      </c>
      <c r="N1758" s="143" t="str">
        <f>IFERROR(VLOOKUP(D1758, Product_Category!A:B, 2, FALSE), "Uncategorized")</f>
        <v>MCC</v>
      </c>
      <c r="O1758" s="186">
        <f t="shared" si="164"/>
        <v>2080</v>
      </c>
      <c r="P1758" s="185">
        <f t="shared" si="163"/>
        <v>31200</v>
      </c>
      <c r="Q1758" s="143">
        <v>2023</v>
      </c>
      <c r="R1758" s="143" t="str">
        <f>IFERROR(VLOOKUP(G1758,'SOURCE COMPANY'!A:B, 2, FALSE), "")</f>
        <v>RANQ</v>
      </c>
      <c r="S1758" s="143" t="str">
        <f>IFERROR(VLOOKUP(H1758,'CUSTOMER NAME'!A:B, 2, FALSE), "")</f>
        <v>NOBLAZE TRADING</v>
      </c>
    </row>
    <row r="1759" spans="1:19">
      <c r="A1759" s="191" t="s">
        <v>752</v>
      </c>
      <c r="B1759" s="191">
        <v>24000</v>
      </c>
      <c r="C1759" s="191" t="s">
        <v>7</v>
      </c>
      <c r="D1759" s="191" t="s">
        <v>2063</v>
      </c>
      <c r="E1759" s="191">
        <v>2.08</v>
      </c>
      <c r="F1759" s="191" t="s">
        <v>9</v>
      </c>
      <c r="G1759" s="193" t="s">
        <v>2673</v>
      </c>
      <c r="H1759" s="121" t="s">
        <v>3263</v>
      </c>
      <c r="I1759" s="131" t="s">
        <v>3034</v>
      </c>
      <c r="J1759" s="184">
        <f>IF(F1759="USD", E1759, E1759 * IFERROR(VLOOKUP(F1759, EXCHANGE_RATE!A:B, 2, FALSE), "Currency not found"))</f>
        <v>2.08</v>
      </c>
      <c r="K1759" s="184">
        <f t="shared" si="161"/>
        <v>2.08</v>
      </c>
      <c r="L1759" s="184">
        <f>IF(C1759="MTS", B1759, B1759 * IFERROR(VLOOKUP(C1759, 'QTY_CONVERSIONS '!A:B, 2, FALSE), "Units not  found"))</f>
        <v>24</v>
      </c>
      <c r="M1759" s="185">
        <f t="shared" si="162"/>
        <v>49920</v>
      </c>
      <c r="N1759" s="143" t="str">
        <f>IFERROR(VLOOKUP(D1759, Product_Category!A:B, 2, FALSE), "Uncategorized")</f>
        <v>MCC</v>
      </c>
      <c r="O1759" s="186">
        <f t="shared" si="164"/>
        <v>2080</v>
      </c>
      <c r="P1759" s="185">
        <f t="shared" si="163"/>
        <v>49920</v>
      </c>
      <c r="Q1759" s="143">
        <v>2023</v>
      </c>
      <c r="R1759" s="143" t="str">
        <f>IFERROR(VLOOKUP(G1759,'SOURCE COMPANY'!A:B, 2, FALSE), "")</f>
        <v>RANQ</v>
      </c>
      <c r="S1759" s="143" t="str">
        <f>IFERROR(VLOOKUP(H1759,'CUSTOMER NAME'!A:B, 2, FALSE), "")</f>
        <v>NOBLAZE TRADING</v>
      </c>
    </row>
    <row r="1760" spans="1:19">
      <c r="A1760" s="191" t="s">
        <v>752</v>
      </c>
      <c r="B1760" s="191">
        <v>2000</v>
      </c>
      <c r="C1760" s="191" t="s">
        <v>7</v>
      </c>
      <c r="D1760" s="191" t="s">
        <v>769</v>
      </c>
      <c r="E1760" s="191">
        <v>2.08</v>
      </c>
      <c r="F1760" s="191" t="s">
        <v>9</v>
      </c>
      <c r="G1760" s="193" t="s">
        <v>2673</v>
      </c>
      <c r="H1760" s="121" t="s">
        <v>3263</v>
      </c>
      <c r="I1760" s="131" t="s">
        <v>3034</v>
      </c>
      <c r="J1760" s="184">
        <f>IF(F1760="USD", E1760, E1760 * IFERROR(VLOOKUP(F1760, EXCHANGE_RATE!A:B, 2, FALSE), "Currency not found"))</f>
        <v>2.08</v>
      </c>
      <c r="K1760" s="184">
        <f t="shared" si="161"/>
        <v>2.08</v>
      </c>
      <c r="L1760" s="184">
        <f>IF(C1760="MTS", B1760, B1760 * IFERROR(VLOOKUP(C1760, 'QTY_CONVERSIONS '!A:B, 2, FALSE), "Units not  found"))</f>
        <v>2</v>
      </c>
      <c r="M1760" s="185">
        <f t="shared" si="162"/>
        <v>4160</v>
      </c>
      <c r="N1760" s="143" t="str">
        <f>IFERROR(VLOOKUP(D1760, Product_Category!A:B, 2, FALSE), "Uncategorized")</f>
        <v>MCC</v>
      </c>
      <c r="O1760" s="186">
        <f t="shared" si="164"/>
        <v>2080</v>
      </c>
      <c r="P1760" s="185">
        <f t="shared" si="163"/>
        <v>4160</v>
      </c>
      <c r="Q1760" s="143">
        <v>2023</v>
      </c>
      <c r="R1760" s="143" t="str">
        <f>IFERROR(VLOOKUP(G1760,'SOURCE COMPANY'!A:B, 2, FALSE), "")</f>
        <v>RANQ</v>
      </c>
      <c r="S1760" s="143" t="str">
        <f>IFERROR(VLOOKUP(H1760,'CUSTOMER NAME'!A:B, 2, FALSE), "")</f>
        <v>NOBLAZE TRADING</v>
      </c>
    </row>
    <row r="1761" spans="1:19">
      <c r="A1761" s="191" t="s">
        <v>752</v>
      </c>
      <c r="B1761" s="191">
        <v>10000</v>
      </c>
      <c r="C1761" s="191" t="s">
        <v>7</v>
      </c>
      <c r="D1761" s="191" t="s">
        <v>2376</v>
      </c>
      <c r="E1761" s="191">
        <v>2.08</v>
      </c>
      <c r="F1761" s="191" t="s">
        <v>9</v>
      </c>
      <c r="G1761" s="193" t="s">
        <v>2673</v>
      </c>
      <c r="H1761" s="121" t="s">
        <v>3263</v>
      </c>
      <c r="I1761" s="131" t="s">
        <v>3034</v>
      </c>
      <c r="J1761" s="184">
        <f>IF(F1761="USD", E1761, E1761 * IFERROR(VLOOKUP(F1761, EXCHANGE_RATE!A:B, 2, FALSE), "Currency not found"))</f>
        <v>2.08</v>
      </c>
      <c r="K1761" s="184">
        <f t="shared" si="161"/>
        <v>2.08</v>
      </c>
      <c r="L1761" s="184">
        <f>IF(C1761="MTS", B1761, B1761 * IFERROR(VLOOKUP(C1761, 'QTY_CONVERSIONS '!A:B, 2, FALSE), "Units not  found"))</f>
        <v>10</v>
      </c>
      <c r="M1761" s="185">
        <f t="shared" si="162"/>
        <v>20800</v>
      </c>
      <c r="N1761" s="143" t="str">
        <f>IFERROR(VLOOKUP(D1761, Product_Category!A:B, 2, FALSE), "Uncategorized")</f>
        <v>MCC</v>
      </c>
      <c r="O1761" s="186">
        <f t="shared" si="164"/>
        <v>2080</v>
      </c>
      <c r="P1761" s="185">
        <f t="shared" si="163"/>
        <v>20800</v>
      </c>
      <c r="Q1761" s="143">
        <v>2023</v>
      </c>
      <c r="R1761" s="143" t="str">
        <f>IFERROR(VLOOKUP(G1761,'SOURCE COMPANY'!A:B, 2, FALSE), "")</f>
        <v>RANQ</v>
      </c>
      <c r="S1761" s="143" t="str">
        <f>IFERROR(VLOOKUP(H1761,'CUSTOMER NAME'!A:B, 2, FALSE), "")</f>
        <v>NOBLAZE TRADING</v>
      </c>
    </row>
    <row r="1762" spans="1:19">
      <c r="A1762" s="191" t="s">
        <v>752</v>
      </c>
      <c r="B1762" s="191">
        <v>12000</v>
      </c>
      <c r="C1762" s="191" t="s">
        <v>7</v>
      </c>
      <c r="D1762" s="191" t="s">
        <v>2063</v>
      </c>
      <c r="E1762" s="191">
        <v>2.11</v>
      </c>
      <c r="F1762" s="191" t="s">
        <v>9</v>
      </c>
      <c r="G1762" s="193" t="s">
        <v>2673</v>
      </c>
      <c r="H1762" s="121" t="s">
        <v>3263</v>
      </c>
      <c r="I1762" s="131" t="s">
        <v>3034</v>
      </c>
      <c r="J1762" s="184">
        <f>IF(F1762="USD", E1762, E1762 * IFERROR(VLOOKUP(F1762, EXCHANGE_RATE!A:B, 2, FALSE), "Currency not found"))</f>
        <v>2.11</v>
      </c>
      <c r="K1762" s="184">
        <f t="shared" si="161"/>
        <v>2.11</v>
      </c>
      <c r="L1762" s="184">
        <f>IF(C1762="MTS", B1762, B1762 * IFERROR(VLOOKUP(C1762, 'QTY_CONVERSIONS '!A:B, 2, FALSE), "Units not  found"))</f>
        <v>12</v>
      </c>
      <c r="M1762" s="185">
        <f t="shared" si="162"/>
        <v>25320</v>
      </c>
      <c r="N1762" s="143" t="str">
        <f>IFERROR(VLOOKUP(D1762, Product_Category!A:B, 2, FALSE), "Uncategorized")</f>
        <v>MCC</v>
      </c>
      <c r="O1762" s="186">
        <f t="shared" si="164"/>
        <v>2110</v>
      </c>
      <c r="P1762" s="185">
        <f t="shared" si="163"/>
        <v>25320</v>
      </c>
      <c r="Q1762" s="143">
        <v>2023</v>
      </c>
      <c r="R1762" s="143" t="str">
        <f>IFERROR(VLOOKUP(G1762,'SOURCE COMPANY'!A:B, 2, FALSE), "")</f>
        <v>RANQ</v>
      </c>
      <c r="S1762" s="143" t="str">
        <f>IFERROR(VLOOKUP(H1762,'CUSTOMER NAME'!A:B, 2, FALSE), "")</f>
        <v>NOBLAZE TRADING</v>
      </c>
    </row>
    <row r="1763" spans="1:19">
      <c r="A1763" s="191" t="s">
        <v>752</v>
      </c>
      <c r="B1763" s="191">
        <v>12000</v>
      </c>
      <c r="C1763" s="191" t="s">
        <v>7</v>
      </c>
      <c r="D1763" s="191" t="s">
        <v>2376</v>
      </c>
      <c r="E1763" s="191">
        <v>2.11</v>
      </c>
      <c r="F1763" s="191" t="s">
        <v>9</v>
      </c>
      <c r="G1763" s="193" t="s">
        <v>2673</v>
      </c>
      <c r="H1763" s="121" t="s">
        <v>3263</v>
      </c>
      <c r="I1763" s="131" t="s">
        <v>3034</v>
      </c>
      <c r="J1763" s="184">
        <f>IF(F1763="USD", E1763, E1763 * IFERROR(VLOOKUP(F1763, EXCHANGE_RATE!A:B, 2, FALSE), "Currency not found"))</f>
        <v>2.11</v>
      </c>
      <c r="K1763" s="184">
        <f t="shared" si="161"/>
        <v>2.11</v>
      </c>
      <c r="L1763" s="184">
        <f>IF(C1763="MTS", B1763, B1763 * IFERROR(VLOOKUP(C1763, 'QTY_CONVERSIONS '!A:B, 2, FALSE), "Units not  found"))</f>
        <v>12</v>
      </c>
      <c r="M1763" s="185">
        <f t="shared" si="162"/>
        <v>25320</v>
      </c>
      <c r="N1763" s="143" t="str">
        <f>IFERROR(VLOOKUP(D1763, Product_Category!A:B, 2, FALSE), "Uncategorized")</f>
        <v>MCC</v>
      </c>
      <c r="O1763" s="186">
        <f t="shared" si="164"/>
        <v>2110</v>
      </c>
      <c r="P1763" s="185">
        <f t="shared" si="163"/>
        <v>25320</v>
      </c>
      <c r="Q1763" s="143">
        <v>2023</v>
      </c>
      <c r="R1763" s="143" t="str">
        <f>IFERROR(VLOOKUP(G1763,'SOURCE COMPANY'!A:B, 2, FALSE), "")</f>
        <v>RANQ</v>
      </c>
      <c r="S1763" s="143" t="str">
        <f>IFERROR(VLOOKUP(H1763,'CUSTOMER NAME'!A:B, 2, FALSE), "")</f>
        <v>NOBLAZE TRADING</v>
      </c>
    </row>
    <row r="1764" spans="1:19">
      <c r="A1764" s="192" t="s">
        <v>752</v>
      </c>
      <c r="B1764" s="192">
        <v>10000</v>
      </c>
      <c r="C1764" s="192" t="s">
        <v>7</v>
      </c>
      <c r="D1764" s="192" t="s">
        <v>2063</v>
      </c>
      <c r="E1764" s="192">
        <v>2.11</v>
      </c>
      <c r="F1764" s="192" t="s">
        <v>9</v>
      </c>
      <c r="G1764" s="193" t="s">
        <v>2673</v>
      </c>
      <c r="H1764" s="134" t="s">
        <v>3263</v>
      </c>
      <c r="I1764" s="131" t="s">
        <v>3893</v>
      </c>
      <c r="J1764" s="184">
        <f>IF(F1764="USD", E1764, E1764 * IFERROR(VLOOKUP(F1764, EXCHANGE_RATE!A:B, 2, FALSE), "Currency not found"))</f>
        <v>2.11</v>
      </c>
      <c r="K1764" s="184">
        <f t="shared" si="161"/>
        <v>2.11</v>
      </c>
      <c r="L1764" s="184">
        <f>IF(C1764="MTS", B1764, B1764 * IFERROR(VLOOKUP(C1764, 'QTY_CONVERSIONS '!A:B, 2, FALSE), "Units not  found"))</f>
        <v>10</v>
      </c>
      <c r="M1764" s="185">
        <f t="shared" si="162"/>
        <v>21100</v>
      </c>
      <c r="N1764" s="143" t="str">
        <f>IFERROR(VLOOKUP(D1764, Product_Category!A:B, 2, FALSE), "Uncategorized")</f>
        <v>MCC</v>
      </c>
      <c r="O1764" s="186">
        <f t="shared" si="164"/>
        <v>2110</v>
      </c>
      <c r="P1764" s="185">
        <f t="shared" si="163"/>
        <v>21100</v>
      </c>
      <c r="Q1764" s="143">
        <v>2023</v>
      </c>
      <c r="R1764" s="143" t="str">
        <f>IFERROR(VLOOKUP(G1764,'SOURCE COMPANY'!A:B, 2, FALSE), "")</f>
        <v>RANQ</v>
      </c>
      <c r="S1764" s="143" t="str">
        <f>IFERROR(VLOOKUP(H1764,'CUSTOMER NAME'!A:B, 2, FALSE), "")</f>
        <v>NOBLAZE TRADING</v>
      </c>
    </row>
    <row r="1765" spans="1:19">
      <c r="A1765" s="192" t="s">
        <v>752</v>
      </c>
      <c r="B1765" s="192">
        <v>2000</v>
      </c>
      <c r="C1765" s="192" t="s">
        <v>7</v>
      </c>
      <c r="D1765" s="192" t="s">
        <v>2063</v>
      </c>
      <c r="E1765" s="192">
        <v>2.11</v>
      </c>
      <c r="F1765" s="192" t="s">
        <v>9</v>
      </c>
      <c r="G1765" s="193" t="s">
        <v>2673</v>
      </c>
      <c r="H1765" s="134" t="s">
        <v>3263</v>
      </c>
      <c r="I1765" s="131" t="s">
        <v>3893</v>
      </c>
      <c r="J1765" s="184">
        <f>IF(F1765="USD", E1765, E1765 * IFERROR(VLOOKUP(F1765, EXCHANGE_RATE!A:B, 2, FALSE), "Currency not found"))</f>
        <v>2.11</v>
      </c>
      <c r="K1765" s="184">
        <f t="shared" si="161"/>
        <v>2.11</v>
      </c>
      <c r="L1765" s="184">
        <f>IF(C1765="MTS", B1765, B1765 * IFERROR(VLOOKUP(C1765, 'QTY_CONVERSIONS '!A:B, 2, FALSE), "Units not  found"))</f>
        <v>2</v>
      </c>
      <c r="M1765" s="185">
        <f t="shared" si="162"/>
        <v>4220</v>
      </c>
      <c r="N1765" s="143" t="str">
        <f>IFERROR(VLOOKUP(D1765, Product_Category!A:B, 2, FALSE), "Uncategorized")</f>
        <v>MCC</v>
      </c>
      <c r="O1765" s="186">
        <f t="shared" si="164"/>
        <v>2110</v>
      </c>
      <c r="P1765" s="185">
        <f t="shared" si="163"/>
        <v>4220</v>
      </c>
      <c r="Q1765" s="143">
        <v>2023</v>
      </c>
      <c r="R1765" s="143" t="str">
        <f>IFERROR(VLOOKUP(G1765,'SOURCE COMPANY'!A:B, 2, FALSE), "")</f>
        <v>RANQ</v>
      </c>
      <c r="S1765" s="143" t="str">
        <f>IFERROR(VLOOKUP(H1765,'CUSTOMER NAME'!A:B, 2, FALSE), "")</f>
        <v>NOBLAZE TRADING</v>
      </c>
    </row>
    <row r="1766" spans="1:19">
      <c r="A1766" s="193" t="s">
        <v>752</v>
      </c>
      <c r="B1766" s="193">
        <v>24000</v>
      </c>
      <c r="C1766" s="193" t="s">
        <v>7</v>
      </c>
      <c r="D1766" s="193" t="s">
        <v>2376</v>
      </c>
      <c r="E1766" s="193">
        <v>2.11</v>
      </c>
      <c r="F1766" s="193" t="s">
        <v>9</v>
      </c>
      <c r="G1766" s="193" t="s">
        <v>2673</v>
      </c>
      <c r="H1766" s="136" t="s">
        <v>3263</v>
      </c>
      <c r="I1766" s="131" t="s">
        <v>3893</v>
      </c>
      <c r="J1766" s="184">
        <f>IF(F1766="USD", E1766, E1766 * IFERROR(VLOOKUP(F1766, EXCHANGE_RATE!A:B, 2, FALSE), "Currency not found"))</f>
        <v>2.11</v>
      </c>
      <c r="K1766" s="184">
        <f t="shared" si="161"/>
        <v>2.11</v>
      </c>
      <c r="L1766" s="184">
        <f>IF(C1766="MTS", B1766, B1766 * IFERROR(VLOOKUP(C1766, 'QTY_CONVERSIONS '!A:B, 2, FALSE), "Units not  found"))</f>
        <v>24</v>
      </c>
      <c r="M1766" s="185">
        <f t="shared" si="162"/>
        <v>50640</v>
      </c>
      <c r="N1766" s="143" t="str">
        <f>IFERROR(VLOOKUP(D1766, Product_Category!A:B, 2, FALSE), "Uncategorized")</f>
        <v>MCC</v>
      </c>
      <c r="O1766" s="186">
        <f t="shared" si="164"/>
        <v>2110</v>
      </c>
      <c r="P1766" s="185">
        <f t="shared" si="163"/>
        <v>50640</v>
      </c>
      <c r="Q1766" s="143">
        <v>2023</v>
      </c>
      <c r="R1766" s="143" t="str">
        <f>IFERROR(VLOOKUP(G1766,'SOURCE COMPANY'!A:B, 2, FALSE), "")</f>
        <v>RANQ</v>
      </c>
      <c r="S1766" s="143" t="str">
        <f>IFERROR(VLOOKUP(H1766,'CUSTOMER NAME'!A:B, 2, FALSE), "")</f>
        <v>NOBLAZE TRADING</v>
      </c>
    </row>
    <row r="1767" spans="1:19">
      <c r="A1767" s="187" t="s">
        <v>752</v>
      </c>
      <c r="B1767" s="187">
        <v>12000</v>
      </c>
      <c r="C1767" s="187" t="s">
        <v>7</v>
      </c>
      <c r="D1767" s="187" t="s">
        <v>2063</v>
      </c>
      <c r="E1767" s="187">
        <v>2.11</v>
      </c>
      <c r="F1767" s="187" t="s">
        <v>9</v>
      </c>
      <c r="G1767" s="193" t="s">
        <v>2673</v>
      </c>
      <c r="H1767" s="139" t="s">
        <v>3263</v>
      </c>
      <c r="I1767" s="131" t="s">
        <v>3893</v>
      </c>
      <c r="J1767" s="184">
        <f>IF(F1767="USD", E1767, E1767 * IFERROR(VLOOKUP(F1767, EXCHANGE_RATE!A:B, 2, FALSE), "Currency not found"))</f>
        <v>2.11</v>
      </c>
      <c r="K1767" s="184">
        <f t="shared" si="161"/>
        <v>2.11</v>
      </c>
      <c r="L1767" s="184">
        <f>IF(C1767="MTS", B1767, B1767 * IFERROR(VLOOKUP(C1767, 'QTY_CONVERSIONS '!A:B, 2, FALSE), "Units not  found"))</f>
        <v>12</v>
      </c>
      <c r="M1767" s="185">
        <f t="shared" si="162"/>
        <v>25320</v>
      </c>
      <c r="N1767" s="143" t="str">
        <f>IFERROR(VLOOKUP(D1767, Product_Category!A:B, 2, FALSE), "Uncategorized")</f>
        <v>MCC</v>
      </c>
      <c r="O1767" s="186">
        <f t="shared" si="164"/>
        <v>2110</v>
      </c>
      <c r="P1767" s="185">
        <f t="shared" si="163"/>
        <v>25320</v>
      </c>
      <c r="Q1767" s="143">
        <v>2023</v>
      </c>
      <c r="R1767" s="143" t="str">
        <f>IFERROR(VLOOKUP(G1767,'SOURCE COMPANY'!A:B, 2, FALSE), "")</f>
        <v>RANQ</v>
      </c>
      <c r="S1767" s="143" t="str">
        <f>IFERROR(VLOOKUP(H1767,'CUSTOMER NAME'!A:B, 2, FALSE), "")</f>
        <v>NOBLAZE TRADING</v>
      </c>
    </row>
    <row r="1768" spans="1:19">
      <c r="A1768" s="82" t="s">
        <v>909</v>
      </c>
      <c r="B1768" s="82">
        <v>1000</v>
      </c>
      <c r="C1768" s="82" t="s">
        <v>7</v>
      </c>
      <c r="D1768" s="82" t="s">
        <v>626</v>
      </c>
      <c r="E1768" s="250">
        <v>7.25</v>
      </c>
      <c r="F1768" s="82" t="s">
        <v>9</v>
      </c>
      <c r="G1768" s="86" t="s">
        <v>627</v>
      </c>
      <c r="H1768" s="251" t="s">
        <v>632</v>
      </c>
      <c r="I1768" s="214" t="str">
        <f>I1767</f>
        <v>December</v>
      </c>
      <c r="J1768" s="184">
        <f>IF(F1768="USD", E1768, E1768 * IFERROR(VLOOKUP(F1768, EXCHANGE_RATE!A:B, 2, FALSE), "Currency not found"))</f>
        <v>7.25</v>
      </c>
      <c r="K1768" s="184">
        <f t="shared" si="161"/>
        <v>7.25</v>
      </c>
      <c r="L1768" s="184">
        <f>IF(C1768="MTS", B1768, B1768 * IFERROR(VLOOKUP(C1768, 'QTY_CONVERSIONS '!A:B, 2, FALSE), "Units not  found"))</f>
        <v>1</v>
      </c>
      <c r="M1768" s="185">
        <f t="shared" si="162"/>
        <v>7250</v>
      </c>
      <c r="N1768" s="143" t="str">
        <f>IFERROR(VLOOKUP(D1768, Product_Category!A:B, 2, FALSE), "Uncategorized")</f>
        <v>CROSCARMELLOSE SODIUM</v>
      </c>
      <c r="O1768" s="186">
        <f t="shared" si="164"/>
        <v>7250</v>
      </c>
      <c r="P1768" s="185">
        <f t="shared" si="163"/>
        <v>7250</v>
      </c>
      <c r="Q1768" s="143">
        <v>2023</v>
      </c>
      <c r="R1768" s="143" t="str">
        <f>IFERROR(VLOOKUP(G1768,'SOURCE COMPANY'!A:B, 2, FALSE), "")</f>
        <v>SANJAY CHEMICALS</v>
      </c>
      <c r="S1768" s="143" t="str">
        <f>IFERROR(VLOOKUP(H1768,'CUSTOMER NAME'!A:B, 2, FALSE), "")</f>
        <v>LABORATORY AND ALLIED</v>
      </c>
    </row>
    <row r="1769" spans="1:19">
      <c r="A1769" s="85" t="s">
        <v>909</v>
      </c>
      <c r="B1769" s="85">
        <v>1500</v>
      </c>
      <c r="C1769" s="85" t="s">
        <v>7</v>
      </c>
      <c r="D1769" s="85" t="s">
        <v>626</v>
      </c>
      <c r="E1769" s="248">
        <v>4.05</v>
      </c>
      <c r="F1769" s="85" t="s">
        <v>9</v>
      </c>
      <c r="G1769" s="85" t="s">
        <v>627</v>
      </c>
      <c r="H1769" s="199" t="s">
        <v>632</v>
      </c>
      <c r="I1769" s="214" t="str">
        <f>I1768</f>
        <v>December</v>
      </c>
      <c r="J1769" s="184">
        <f>IF(F1769="USD", E1769, E1769 * IFERROR(VLOOKUP(F1769, EXCHANGE_RATE!A:B, 2, FALSE), "Currency not found"))</f>
        <v>4.05</v>
      </c>
      <c r="K1769" s="184">
        <f t="shared" si="161"/>
        <v>4.05</v>
      </c>
      <c r="L1769" s="184">
        <f>IF(C1769="MTS", B1769, B1769 * IFERROR(VLOOKUP(C1769, 'QTY_CONVERSIONS '!A:B, 2, FALSE), "Units not  found"))</f>
        <v>1.5</v>
      </c>
      <c r="M1769" s="185">
        <f t="shared" si="162"/>
        <v>6075</v>
      </c>
      <c r="N1769" s="143" t="str">
        <f>IFERROR(VLOOKUP(D1769, Product_Category!A:B, 2, FALSE), "Uncategorized")</f>
        <v>CROSCARMELLOSE SODIUM</v>
      </c>
      <c r="O1769" s="186">
        <f t="shared" si="164"/>
        <v>4050</v>
      </c>
      <c r="P1769" s="185">
        <f t="shared" si="163"/>
        <v>6075</v>
      </c>
      <c r="Q1769" s="143">
        <v>2023</v>
      </c>
      <c r="R1769" s="143" t="str">
        <f>IFERROR(VLOOKUP(G1769,'SOURCE COMPANY'!A:B, 2, FALSE), "")</f>
        <v>SANJAY CHEMICALS</v>
      </c>
      <c r="S1769" s="143" t="str">
        <f>IFERROR(VLOOKUP(H1769,'CUSTOMER NAME'!A:B, 2, FALSE), "")</f>
        <v>LABORATORY AND ALLIED</v>
      </c>
    </row>
    <row r="1770" spans="1:19">
      <c r="A1770" s="85" t="s">
        <v>909</v>
      </c>
      <c r="B1770" s="85">
        <v>200</v>
      </c>
      <c r="C1770" s="85" t="s">
        <v>7</v>
      </c>
      <c r="D1770" s="85" t="s">
        <v>519</v>
      </c>
      <c r="E1770" s="248">
        <v>0.90998179999999995</v>
      </c>
      <c r="F1770" s="85" t="s">
        <v>9</v>
      </c>
      <c r="G1770" s="85" t="s">
        <v>627</v>
      </c>
      <c r="H1770" s="199" t="s">
        <v>632</v>
      </c>
      <c r="I1770" s="214" t="str">
        <f>I1769</f>
        <v>December</v>
      </c>
      <c r="J1770" s="184">
        <f>IF(F1770="USD", E1770, E1770 * IFERROR(VLOOKUP(F1770, EXCHANGE_RATE!A:B, 2, FALSE), "Currency not found"))</f>
        <v>0.90998179999999995</v>
      </c>
      <c r="K1770" s="184">
        <f t="shared" si="161"/>
        <v>0.91</v>
      </c>
      <c r="L1770" s="184">
        <f>IF(C1770="MTS", B1770, B1770 * IFERROR(VLOOKUP(C1770, 'QTY_CONVERSIONS '!A:B, 2, FALSE), "Units not  found"))</f>
        <v>0.2</v>
      </c>
      <c r="M1770" s="185">
        <f t="shared" si="162"/>
        <v>182</v>
      </c>
      <c r="N1770" s="143" t="str">
        <f>IFERROR(VLOOKUP(D1770, Product_Category!A:B, 2, FALSE), "Uncategorized")</f>
        <v>MAGNESIUM STEARATE</v>
      </c>
      <c r="O1770" s="186">
        <f t="shared" si="164"/>
        <v>910</v>
      </c>
      <c r="P1770" s="185">
        <f t="shared" si="163"/>
        <v>182</v>
      </c>
      <c r="Q1770" s="143">
        <v>2023</v>
      </c>
      <c r="R1770" s="143" t="str">
        <f>IFERROR(VLOOKUP(G1770,'SOURCE COMPANY'!A:B, 2, FALSE), "")</f>
        <v>SANJAY CHEMICALS</v>
      </c>
      <c r="S1770" s="143" t="str">
        <f>IFERROR(VLOOKUP(H1770,'CUSTOMER NAME'!A:B, 2, FALSE), "")</f>
        <v>LABORATORY AND ALLIED</v>
      </c>
    </row>
    <row r="1771" spans="1:19">
      <c r="A1771" s="88" t="s">
        <v>909</v>
      </c>
      <c r="B1771" s="88">
        <v>500</v>
      </c>
      <c r="C1771" s="88" t="s">
        <v>7</v>
      </c>
      <c r="D1771" s="88" t="s">
        <v>19</v>
      </c>
      <c r="E1771" s="249">
        <v>3.88</v>
      </c>
      <c r="F1771" s="88" t="s">
        <v>9</v>
      </c>
      <c r="G1771" s="88" t="s">
        <v>1236</v>
      </c>
      <c r="H1771" s="200" t="s">
        <v>1237</v>
      </c>
      <c r="I1771" s="214" t="s">
        <v>2560</v>
      </c>
      <c r="J1771" s="184">
        <f>IF(F1771="USD", E1771, E1771 * IFERROR(VLOOKUP(F1771, EXCHANGE_RATE!A:B, 2, FALSE), "Currency not found"))</f>
        <v>3.88</v>
      </c>
      <c r="K1771" s="184">
        <f t="shared" si="161"/>
        <v>3.88</v>
      </c>
      <c r="L1771" s="184">
        <f>IF(C1771="MTS", B1771, B1771 * IFERROR(VLOOKUP(C1771, 'QTY_CONVERSIONS '!A:B, 2, FALSE), "Units not  found"))</f>
        <v>0.5</v>
      </c>
      <c r="M1771" s="185">
        <f t="shared" si="162"/>
        <v>1940</v>
      </c>
      <c r="N1771" s="143" t="str">
        <f>IFERROR(VLOOKUP(D1771, Product_Category!A:B, 2, FALSE), "Uncategorized")</f>
        <v>CMC</v>
      </c>
      <c r="O1771" s="186">
        <f t="shared" si="164"/>
        <v>3880</v>
      </c>
      <c r="P1771" s="185">
        <f t="shared" si="163"/>
        <v>1940</v>
      </c>
      <c r="Q1771" s="143">
        <v>2023</v>
      </c>
      <c r="R1771" s="143" t="str">
        <f>IFERROR(VLOOKUP(G1771,'SOURCE COMPANY'!A:B, 2, FALSE), "")</f>
        <v>KAMBAY AROMATICS</v>
      </c>
      <c r="S1771" s="143" t="str">
        <f>IFERROR(VLOOKUP(H1771,'CUSTOMER NAME'!A:B, 2, FALSE), "")</f>
        <v>LEEKO UGANDA</v>
      </c>
    </row>
    <row r="1772" spans="1:19">
      <c r="A1772" s="87" t="s">
        <v>909</v>
      </c>
      <c r="B1772" s="87">
        <v>500</v>
      </c>
      <c r="C1772" s="87" t="s">
        <v>7</v>
      </c>
      <c r="D1772" s="87" t="s">
        <v>19</v>
      </c>
      <c r="E1772" s="248">
        <v>3.88</v>
      </c>
      <c r="F1772" s="87" t="s">
        <v>9</v>
      </c>
      <c r="G1772" s="87" t="s">
        <v>1236</v>
      </c>
      <c r="H1772" s="198" t="s">
        <v>1237</v>
      </c>
      <c r="I1772" s="214" t="str">
        <f>I1771</f>
        <v>Jan</v>
      </c>
      <c r="J1772" s="184">
        <f>IF(F1772="USD", E1772, E1772 * IFERROR(VLOOKUP(F1772, EXCHANGE_RATE!A:B, 2, FALSE), "Currency not found"))</f>
        <v>3.88</v>
      </c>
      <c r="K1772" s="184">
        <f t="shared" si="161"/>
        <v>3.88</v>
      </c>
      <c r="L1772" s="184">
        <f>IF(C1772="MTS", B1772, B1772 * IFERROR(VLOOKUP(C1772, 'QTY_CONVERSIONS '!A:B, 2, FALSE), "Units not  found"))</f>
        <v>0.5</v>
      </c>
      <c r="M1772" s="185">
        <f t="shared" si="162"/>
        <v>1940</v>
      </c>
      <c r="N1772" s="143" t="str">
        <f>IFERROR(VLOOKUP(D1772, Product_Category!A:B, 2, FALSE), "Uncategorized")</f>
        <v>CMC</v>
      </c>
      <c r="O1772" s="186">
        <f t="shared" si="164"/>
        <v>3880</v>
      </c>
      <c r="P1772" s="185">
        <f t="shared" si="163"/>
        <v>1940</v>
      </c>
      <c r="Q1772" s="143">
        <v>2023</v>
      </c>
      <c r="R1772" s="143" t="str">
        <f>IFERROR(VLOOKUP(G1772,'SOURCE COMPANY'!A:B, 2, FALSE), "")</f>
        <v>KAMBAY AROMATICS</v>
      </c>
      <c r="S1772" s="143" t="str">
        <f>IFERROR(VLOOKUP(H1772,'CUSTOMER NAME'!A:B, 2, FALSE), "")</f>
        <v>LEEKO UGANDA</v>
      </c>
    </row>
    <row r="1773" spans="1:19">
      <c r="A1773" s="87" t="s">
        <v>909</v>
      </c>
      <c r="B1773" s="21">
        <v>1500</v>
      </c>
      <c r="C1773" s="87" t="s">
        <v>7</v>
      </c>
      <c r="D1773" s="87" t="s">
        <v>19</v>
      </c>
      <c r="E1773" s="41">
        <v>3.8</v>
      </c>
      <c r="F1773" s="87" t="s">
        <v>9</v>
      </c>
      <c r="G1773" s="87" t="s">
        <v>1236</v>
      </c>
      <c r="H1773" s="198" t="s">
        <v>1237</v>
      </c>
      <c r="I1773" s="214" t="str">
        <f>I1772</f>
        <v>Jan</v>
      </c>
      <c r="J1773" s="184">
        <f>IF(F1773="USD", E1773, E1773 * IFERROR(VLOOKUP(F1773, EXCHANGE_RATE!A:B, 2, FALSE), "Currency not found"))</f>
        <v>3.8</v>
      </c>
      <c r="K1773" s="184">
        <f t="shared" si="161"/>
        <v>3.8</v>
      </c>
      <c r="L1773" s="184">
        <f>IF(C1773="MTS", B1773, B1773 * IFERROR(VLOOKUP(C1773, 'QTY_CONVERSIONS '!A:B, 2, FALSE), "Units not  found"))</f>
        <v>1.5</v>
      </c>
      <c r="M1773" s="185">
        <f t="shared" si="162"/>
        <v>5700</v>
      </c>
      <c r="N1773" s="143" t="str">
        <f>IFERROR(VLOOKUP(D1773, Product_Category!A:B, 2, FALSE), "Uncategorized")</f>
        <v>CMC</v>
      </c>
      <c r="O1773" s="186">
        <f t="shared" si="164"/>
        <v>3800</v>
      </c>
      <c r="P1773" s="185">
        <f t="shared" si="163"/>
        <v>5700</v>
      </c>
      <c r="Q1773" s="143">
        <v>2023</v>
      </c>
      <c r="R1773" s="143" t="str">
        <f>IFERROR(VLOOKUP(G1773,'SOURCE COMPANY'!A:B, 2, FALSE), "")</f>
        <v>KAMBAY AROMATICS</v>
      </c>
      <c r="S1773" s="143" t="str">
        <f>IFERROR(VLOOKUP(H1773,'CUSTOMER NAME'!A:B, 2, FALSE), "")</f>
        <v>LEEKO UGANDA</v>
      </c>
    </row>
    <row r="1774" spans="1:19">
      <c r="A1774" s="193" t="s">
        <v>752</v>
      </c>
      <c r="B1774" s="193">
        <v>12000</v>
      </c>
      <c r="C1774" s="193" t="s">
        <v>7</v>
      </c>
      <c r="D1774" s="193" t="s">
        <v>2063</v>
      </c>
      <c r="E1774" s="193">
        <v>2.11</v>
      </c>
      <c r="F1774" s="193" t="s">
        <v>9</v>
      </c>
      <c r="G1774" s="193" t="s">
        <v>2673</v>
      </c>
      <c r="H1774" s="136" t="s">
        <v>3827</v>
      </c>
      <c r="I1774" s="131" t="s">
        <v>3658</v>
      </c>
      <c r="J1774" s="184">
        <f>IF(F1774="USD", E1774, E1774 * IFERROR(VLOOKUP(F1774, EXCHANGE_RATE!A:B, 2, FALSE), "Currency not found"))</f>
        <v>2.11</v>
      </c>
      <c r="K1774" s="184">
        <f t="shared" si="161"/>
        <v>2.11</v>
      </c>
      <c r="L1774" s="184">
        <f>IF(C1774="MTS", B1774, B1774 * IFERROR(VLOOKUP(C1774, 'QTY_CONVERSIONS '!A:B, 2, FALSE), "Units not  found"))</f>
        <v>12</v>
      </c>
      <c r="M1774" s="185">
        <f t="shared" si="162"/>
        <v>25320</v>
      </c>
      <c r="N1774" s="143" t="str">
        <f>IFERROR(VLOOKUP(D1774, Product_Category!A:B, 2, FALSE), "Uncategorized")</f>
        <v>MCC</v>
      </c>
      <c r="O1774" s="186">
        <f t="shared" si="164"/>
        <v>2110</v>
      </c>
      <c r="P1774" s="185">
        <f t="shared" si="163"/>
        <v>25320</v>
      </c>
      <c r="Q1774" s="143">
        <v>2023</v>
      </c>
      <c r="R1774" s="143" t="str">
        <f>IFERROR(VLOOKUP(G1774,'SOURCE COMPANY'!A:B, 2, FALSE), "")</f>
        <v>RANQ</v>
      </c>
      <c r="S1774" s="143" t="str">
        <f>IFERROR(VLOOKUP(H1774,'CUSTOMER NAME'!A:B, 2, FALSE), "")</f>
        <v>NOBLAZE TRADING FZE</v>
      </c>
    </row>
    <row r="1775" spans="1:19">
      <c r="A1775" s="191" t="s">
        <v>1213</v>
      </c>
      <c r="B1775" s="191">
        <v>475</v>
      </c>
      <c r="C1775" s="191" t="s">
        <v>7</v>
      </c>
      <c r="D1775" s="191" t="s">
        <v>3048</v>
      </c>
      <c r="E1775" s="191">
        <v>2.95</v>
      </c>
      <c r="F1775" s="191" t="s">
        <v>9</v>
      </c>
      <c r="G1775" s="191" t="s">
        <v>3119</v>
      </c>
      <c r="H1775" s="121" t="s">
        <v>3122</v>
      </c>
      <c r="I1775" s="131" t="s">
        <v>3034</v>
      </c>
      <c r="J1775" s="184">
        <f>IF(F1775="USD", E1775, E1775 * IFERROR(VLOOKUP(F1775, EXCHANGE_RATE!A:B, 2, FALSE), "Currency not found"))</f>
        <v>2.95</v>
      </c>
      <c r="K1775" s="184">
        <f t="shared" si="161"/>
        <v>2.95</v>
      </c>
      <c r="L1775" s="184">
        <f>IF(C1775="MTS", B1775, B1775 * IFERROR(VLOOKUP(C1775, 'QTY_CONVERSIONS '!A:B, 2, FALSE), "Units not  found"))</f>
        <v>0.47500000000000003</v>
      </c>
      <c r="M1775" s="185">
        <f t="shared" si="162"/>
        <v>1401.25</v>
      </c>
      <c r="N1775" s="143" t="str">
        <f>IFERROR(VLOOKUP(D1775, Product_Category!A:B, 2, FALSE), "Uncategorized")</f>
        <v>CROSCARMELLOSE SODIUM</v>
      </c>
      <c r="O1775" s="186">
        <f t="shared" si="164"/>
        <v>2950</v>
      </c>
      <c r="P1775" s="185">
        <f t="shared" si="163"/>
        <v>1401.25</v>
      </c>
      <c r="Q1775" s="143">
        <v>2023</v>
      </c>
      <c r="R1775" s="143" t="str">
        <f>IFERROR(VLOOKUP(G1775,'SOURCE COMPANY'!A:B, 2, FALSE), "")</f>
        <v>GLOBAL MERCHANTS</v>
      </c>
      <c r="S1775" s="143" t="str">
        <f>IFERROR(VLOOKUP(H1775,'CUSTOMER NAME'!A:B, 2, FALSE), "")</f>
        <v>NOGEN PHARMED</v>
      </c>
    </row>
    <row r="1776" spans="1:19">
      <c r="A1776" s="191" t="s">
        <v>1213</v>
      </c>
      <c r="B1776" s="191">
        <v>1100</v>
      </c>
      <c r="C1776" s="191" t="s">
        <v>7</v>
      </c>
      <c r="D1776" s="191" t="s">
        <v>2301</v>
      </c>
      <c r="E1776" s="191">
        <v>2.1</v>
      </c>
      <c r="F1776" s="191" t="s">
        <v>9</v>
      </c>
      <c r="G1776" s="191" t="s">
        <v>3119</v>
      </c>
      <c r="H1776" s="121" t="s">
        <v>3120</v>
      </c>
      <c r="I1776" s="131" t="s">
        <v>3034</v>
      </c>
      <c r="J1776" s="184">
        <f>IF(F1776="USD", E1776, E1776 * IFERROR(VLOOKUP(F1776, EXCHANGE_RATE!A:B, 2, FALSE), "Currency not found"))</f>
        <v>2.1</v>
      </c>
      <c r="K1776" s="184">
        <f t="shared" si="161"/>
        <v>2.1</v>
      </c>
      <c r="L1776" s="184">
        <f>IF(C1776="MTS", B1776, B1776 * IFERROR(VLOOKUP(C1776, 'QTY_CONVERSIONS '!A:B, 2, FALSE), "Units not  found"))</f>
        <v>1.1000000000000001</v>
      </c>
      <c r="M1776" s="185">
        <f t="shared" si="162"/>
        <v>2310</v>
      </c>
      <c r="N1776" s="143" t="str">
        <f>IFERROR(VLOOKUP(D1776, Product_Category!A:B, 2, FALSE), "Uncategorized")</f>
        <v>MCC</v>
      </c>
      <c r="O1776" s="186">
        <f t="shared" si="164"/>
        <v>2100</v>
      </c>
      <c r="P1776" s="185">
        <f t="shared" si="163"/>
        <v>2310</v>
      </c>
      <c r="Q1776" s="143">
        <v>2023</v>
      </c>
      <c r="R1776" s="143" t="str">
        <f>IFERROR(VLOOKUP(G1776,'SOURCE COMPANY'!A:B, 2, FALSE), "")</f>
        <v>GLOBAL MERCHANTS</v>
      </c>
      <c r="S1776" s="143" t="str">
        <f>IFERROR(VLOOKUP(H1776,'CUSTOMER NAME'!A:B, 2, FALSE), "")</f>
        <v>NOGEN PHARMED CASPIAN</v>
      </c>
    </row>
    <row r="1777" spans="1:19">
      <c r="A1777" s="87" t="s">
        <v>492</v>
      </c>
      <c r="B1777" s="189">
        <v>20</v>
      </c>
      <c r="C1777" s="87" t="s">
        <v>1647</v>
      </c>
      <c r="D1777" s="87" t="s">
        <v>2364</v>
      </c>
      <c r="E1777" s="194">
        <v>2.9</v>
      </c>
      <c r="F1777" s="87" t="s">
        <v>9</v>
      </c>
      <c r="G1777" s="192" t="s">
        <v>2723</v>
      </c>
      <c r="H1777" s="198" t="s">
        <v>2552</v>
      </c>
      <c r="I1777" s="214" t="str">
        <f>I1776</f>
        <v>September</v>
      </c>
      <c r="J1777" s="184">
        <f>IF(F1777="USD", E1777, E1777 * IFERROR(VLOOKUP(F1777, EXCHANGE_RATE!A:B, 2, FALSE), "Currency not found"))</f>
        <v>2.9</v>
      </c>
      <c r="K1777" s="184">
        <f t="shared" si="161"/>
        <v>2.9</v>
      </c>
      <c r="L1777" s="184">
        <f>IF(C1777="MTS", B1777, B1777 * IFERROR(VLOOKUP(C1777, 'QTY_CONVERSIONS '!A:B, 2, FALSE), "Units not  found"))</f>
        <v>20</v>
      </c>
      <c r="M1777" s="185">
        <f t="shared" si="162"/>
        <v>58</v>
      </c>
      <c r="N1777" s="143" t="str">
        <f>IFERROR(VLOOKUP(D1777, Product_Category!A:B, 2, FALSE), "Uncategorized")</f>
        <v>MCC</v>
      </c>
      <c r="O1777" s="186">
        <f t="shared" si="164"/>
        <v>2900</v>
      </c>
      <c r="P1777" s="185">
        <f t="shared" si="163"/>
        <v>58000</v>
      </c>
      <c r="Q1777" s="143">
        <v>2023</v>
      </c>
      <c r="R1777" s="143" t="str">
        <f>IFERROR(VLOOKUP(G1777,'SOURCE COMPANY'!A:B, 2, FALSE), "")</f>
        <v>CHEMFIELD</v>
      </c>
      <c r="S1777" s="143" t="str">
        <f>IFERROR(VLOOKUP(H1777,'CUSTOMER NAME'!A:B, 2, FALSE), "")</f>
        <v>NOTIFY</v>
      </c>
    </row>
    <row r="1778" spans="1:19">
      <c r="A1778" s="191" t="s">
        <v>3028</v>
      </c>
      <c r="B1778" s="191">
        <v>9000</v>
      </c>
      <c r="C1778" s="191" t="s">
        <v>7</v>
      </c>
      <c r="D1778" s="191" t="s">
        <v>3285</v>
      </c>
      <c r="E1778" s="191">
        <v>3580</v>
      </c>
      <c r="F1778" s="191" t="s">
        <v>9</v>
      </c>
      <c r="G1778" s="192" t="s">
        <v>2723</v>
      </c>
      <c r="H1778" s="121" t="s">
        <v>2557</v>
      </c>
      <c r="I1778" s="131" t="s">
        <v>3034</v>
      </c>
      <c r="J1778" s="184">
        <f>IF(F1778="USD", E1778, E1778 * IFERROR(VLOOKUP(F1778, EXCHANGE_RATE!A:B, 2, FALSE), "Currency not found"))</f>
        <v>3580</v>
      </c>
      <c r="K1778" s="184">
        <f t="shared" si="161"/>
        <v>3580</v>
      </c>
      <c r="L1778" s="184">
        <f>IF(C1778="MTS", B1778, B1778 * IFERROR(VLOOKUP(C1778, 'QTY_CONVERSIONS '!A:B, 2, FALSE), "Units not  found"))</f>
        <v>9</v>
      </c>
      <c r="M1778" s="185">
        <f t="shared" si="162"/>
        <v>32220000</v>
      </c>
      <c r="N1778" s="143" t="str">
        <f>IFERROR(VLOOKUP(D1778, Product_Category!A:B, 2, FALSE), "Uncategorized")</f>
        <v>MCC</v>
      </c>
      <c r="O1778" s="186">
        <f t="shared" si="164"/>
        <v>3580000</v>
      </c>
      <c r="P1778" s="185">
        <f t="shared" si="163"/>
        <v>32220000</v>
      </c>
      <c r="Q1778" s="143">
        <v>2023</v>
      </c>
      <c r="R1778" s="143" t="str">
        <f>IFERROR(VLOOKUP(G1778,'SOURCE COMPANY'!A:B, 2, FALSE), "")</f>
        <v>CHEMFIELD</v>
      </c>
      <c r="S1778" s="143" t="str">
        <f>IFERROR(VLOOKUP(H1778,'CUSTOMER NAME'!A:B, 2, FALSE), "")</f>
        <v>NOTIFY C</v>
      </c>
    </row>
    <row r="1779" spans="1:19">
      <c r="A1779" s="87" t="s">
        <v>172</v>
      </c>
      <c r="B1779" s="189">
        <v>4</v>
      </c>
      <c r="C1779" s="87" t="s">
        <v>1647</v>
      </c>
      <c r="D1779" s="87" t="s">
        <v>2445</v>
      </c>
      <c r="E1779" s="194">
        <v>2.4300000000000002</v>
      </c>
      <c r="F1779" s="87" t="s">
        <v>9</v>
      </c>
      <c r="G1779" s="192" t="s">
        <v>2723</v>
      </c>
      <c r="H1779" s="198" t="s">
        <v>2557</v>
      </c>
      <c r="I1779" s="214" t="str">
        <f>I1778</f>
        <v>September</v>
      </c>
      <c r="J1779" s="184">
        <f>IF(F1779="USD", E1779, E1779 * IFERROR(VLOOKUP(F1779, EXCHANGE_RATE!A:B, 2, FALSE), "Currency not found"))</f>
        <v>2.4300000000000002</v>
      </c>
      <c r="K1779" s="184">
        <f t="shared" si="161"/>
        <v>2.4300000000000002</v>
      </c>
      <c r="L1779" s="184">
        <f>IF(C1779="MTS", B1779, B1779 * IFERROR(VLOOKUP(C1779, 'QTY_CONVERSIONS '!A:B, 2, FALSE), "Units not  found"))</f>
        <v>4</v>
      </c>
      <c r="M1779" s="185">
        <f t="shared" si="162"/>
        <v>9.7200000000000006</v>
      </c>
      <c r="N1779" s="143" t="str">
        <f>IFERROR(VLOOKUP(D1779, Product_Category!A:B, 2, FALSE), "Uncategorized")</f>
        <v>MCC</v>
      </c>
      <c r="O1779" s="186">
        <f t="shared" si="164"/>
        <v>2430</v>
      </c>
      <c r="P1779" s="185">
        <f t="shared" si="163"/>
        <v>9720</v>
      </c>
      <c r="Q1779" s="143">
        <v>2023</v>
      </c>
      <c r="R1779" s="143" t="str">
        <f>IFERROR(VLOOKUP(G1779,'SOURCE COMPANY'!A:B, 2, FALSE), "")</f>
        <v>CHEMFIELD</v>
      </c>
      <c r="S1779" s="143" t="str">
        <f>IFERROR(VLOOKUP(H1779,'CUSTOMER NAME'!A:B, 2, FALSE), "")</f>
        <v>NOTIFY C</v>
      </c>
    </row>
    <row r="1780" spans="1:19">
      <c r="A1780" s="88" t="s">
        <v>172</v>
      </c>
      <c r="B1780" s="196">
        <v>5</v>
      </c>
      <c r="C1780" s="88" t="s">
        <v>1647</v>
      </c>
      <c r="D1780" s="88" t="s">
        <v>2445</v>
      </c>
      <c r="E1780" s="210">
        <v>2.4300000000000002</v>
      </c>
      <c r="F1780" s="88" t="s">
        <v>9</v>
      </c>
      <c r="G1780" s="192" t="s">
        <v>2723</v>
      </c>
      <c r="H1780" s="200" t="s">
        <v>2557</v>
      </c>
      <c r="I1780" s="214" t="str">
        <f>I1779</f>
        <v>September</v>
      </c>
      <c r="J1780" s="184">
        <f>IF(F1780="USD", E1780, E1780 * IFERROR(VLOOKUP(F1780, EXCHANGE_RATE!A:B, 2, FALSE), "Currency not found"))</f>
        <v>2.4300000000000002</v>
      </c>
      <c r="K1780" s="184">
        <f t="shared" si="161"/>
        <v>2.4300000000000002</v>
      </c>
      <c r="L1780" s="184">
        <f>IF(C1780="MTS", B1780, B1780 * IFERROR(VLOOKUP(C1780, 'QTY_CONVERSIONS '!A:B, 2, FALSE), "Units not  found"))</f>
        <v>5</v>
      </c>
      <c r="M1780" s="185">
        <f t="shared" si="162"/>
        <v>12.15</v>
      </c>
      <c r="N1780" s="143" t="str">
        <f>IFERROR(VLOOKUP(D1780, Product_Category!A:B, 2, FALSE), "Uncategorized")</f>
        <v>MCC</v>
      </c>
      <c r="O1780" s="186">
        <f t="shared" si="164"/>
        <v>2430</v>
      </c>
      <c r="P1780" s="185">
        <f t="shared" si="163"/>
        <v>12150</v>
      </c>
      <c r="Q1780" s="143">
        <v>2023</v>
      </c>
      <c r="R1780" s="143" t="str">
        <f>IFERROR(VLOOKUP(G1780,'SOURCE COMPANY'!A:B, 2, FALSE), "")</f>
        <v>CHEMFIELD</v>
      </c>
      <c r="S1780" s="143" t="str">
        <f>IFERROR(VLOOKUP(H1780,'CUSTOMER NAME'!A:B, 2, FALSE), "")</f>
        <v>NOTIFY C</v>
      </c>
    </row>
    <row r="1781" spans="1:19">
      <c r="A1781" s="87" t="s">
        <v>172</v>
      </c>
      <c r="B1781" s="189">
        <v>5</v>
      </c>
      <c r="C1781" s="87" t="s">
        <v>1647</v>
      </c>
      <c r="D1781" s="87" t="s">
        <v>2446</v>
      </c>
      <c r="E1781" s="194">
        <v>3.38</v>
      </c>
      <c r="F1781" s="87" t="s">
        <v>9</v>
      </c>
      <c r="G1781" s="192" t="s">
        <v>2723</v>
      </c>
      <c r="H1781" s="198" t="s">
        <v>2557</v>
      </c>
      <c r="I1781" s="214" t="str">
        <f>I1780</f>
        <v>September</v>
      </c>
      <c r="J1781" s="184">
        <f>IF(F1781="USD", E1781, E1781 * IFERROR(VLOOKUP(F1781, EXCHANGE_RATE!A:B, 2, FALSE), "Currency not found"))</f>
        <v>3.38</v>
      </c>
      <c r="K1781" s="184">
        <f t="shared" si="161"/>
        <v>3.38</v>
      </c>
      <c r="L1781" s="184">
        <f>IF(C1781="MTS", B1781, B1781 * IFERROR(VLOOKUP(C1781, 'QTY_CONVERSIONS '!A:B, 2, FALSE), "Units not  found"))</f>
        <v>5</v>
      </c>
      <c r="M1781" s="185">
        <f t="shared" si="162"/>
        <v>16.899999999999999</v>
      </c>
      <c r="N1781" s="143" t="str">
        <f>IFERROR(VLOOKUP(D1781, Product_Category!A:B, 2, FALSE), "Uncategorized")</f>
        <v>MCC</v>
      </c>
      <c r="O1781" s="186">
        <f t="shared" si="164"/>
        <v>3380</v>
      </c>
      <c r="P1781" s="185">
        <f t="shared" si="163"/>
        <v>16900</v>
      </c>
      <c r="Q1781" s="143">
        <v>2023</v>
      </c>
      <c r="R1781" s="143" t="str">
        <f>IFERROR(VLOOKUP(G1781,'SOURCE COMPANY'!A:B, 2, FALSE), "")</f>
        <v>CHEMFIELD</v>
      </c>
      <c r="S1781" s="143" t="str">
        <f>IFERROR(VLOOKUP(H1781,'CUSTOMER NAME'!A:B, 2, FALSE), "")</f>
        <v>NOTIFY C</v>
      </c>
    </row>
    <row r="1782" spans="1:19">
      <c r="A1782" s="87" t="s">
        <v>172</v>
      </c>
      <c r="B1782" s="189">
        <v>6</v>
      </c>
      <c r="C1782" s="87" t="s">
        <v>1647</v>
      </c>
      <c r="D1782" s="87" t="s">
        <v>2447</v>
      </c>
      <c r="E1782" s="194">
        <v>3.38</v>
      </c>
      <c r="F1782" s="87" t="s">
        <v>9</v>
      </c>
      <c r="G1782" s="192" t="s">
        <v>2723</v>
      </c>
      <c r="H1782" s="198" t="s">
        <v>2557</v>
      </c>
      <c r="I1782" s="214" t="str">
        <f>I1781</f>
        <v>September</v>
      </c>
      <c r="J1782" s="184">
        <f>IF(F1782="USD", E1782, E1782 * IFERROR(VLOOKUP(F1782, EXCHANGE_RATE!A:B, 2, FALSE), "Currency not found"))</f>
        <v>3.38</v>
      </c>
      <c r="K1782" s="184">
        <f t="shared" si="161"/>
        <v>3.38</v>
      </c>
      <c r="L1782" s="184">
        <f>IF(C1782="MTS", B1782, B1782 * IFERROR(VLOOKUP(C1782, 'QTY_CONVERSIONS '!A:B, 2, FALSE), "Units not  found"))</f>
        <v>6</v>
      </c>
      <c r="M1782" s="185">
        <f t="shared" si="162"/>
        <v>20.28</v>
      </c>
      <c r="N1782" s="143" t="str">
        <f>IFERROR(VLOOKUP(D1782, Product_Category!A:B, 2, FALSE), "Uncategorized")</f>
        <v>MCC</v>
      </c>
      <c r="O1782" s="186">
        <f t="shared" si="164"/>
        <v>3380</v>
      </c>
      <c r="P1782" s="185">
        <f t="shared" si="163"/>
        <v>20280</v>
      </c>
      <c r="Q1782" s="143">
        <v>2023</v>
      </c>
      <c r="R1782" s="143" t="str">
        <f>IFERROR(VLOOKUP(G1782,'SOURCE COMPANY'!A:B, 2, FALSE), "")</f>
        <v>CHEMFIELD</v>
      </c>
      <c r="S1782" s="143" t="str">
        <f>IFERROR(VLOOKUP(H1782,'CUSTOMER NAME'!A:B, 2, FALSE), "")</f>
        <v>NOTIFY C</v>
      </c>
    </row>
    <row r="1783" spans="1:19">
      <c r="A1783" s="87" t="s">
        <v>172</v>
      </c>
      <c r="B1783" s="189">
        <v>20</v>
      </c>
      <c r="C1783" s="87" t="s">
        <v>1647</v>
      </c>
      <c r="D1783" s="87" t="s">
        <v>2446</v>
      </c>
      <c r="E1783" s="194">
        <v>3.76</v>
      </c>
      <c r="F1783" s="87" t="s">
        <v>9</v>
      </c>
      <c r="G1783" s="192" t="s">
        <v>2723</v>
      </c>
      <c r="H1783" s="198" t="s">
        <v>2557</v>
      </c>
      <c r="I1783" s="214" t="str">
        <f>I1782</f>
        <v>September</v>
      </c>
      <c r="J1783" s="184">
        <f>IF(F1783="USD", E1783, E1783 * IFERROR(VLOOKUP(F1783, EXCHANGE_RATE!A:B, 2, FALSE), "Currency not found"))</f>
        <v>3.76</v>
      </c>
      <c r="K1783" s="184">
        <f t="shared" si="161"/>
        <v>3.76</v>
      </c>
      <c r="L1783" s="184">
        <f>IF(C1783="MTS", B1783, B1783 * IFERROR(VLOOKUP(C1783, 'QTY_CONVERSIONS '!A:B, 2, FALSE), "Units not  found"))</f>
        <v>20</v>
      </c>
      <c r="M1783" s="185">
        <f t="shared" si="162"/>
        <v>75.199999999999989</v>
      </c>
      <c r="N1783" s="143" t="str">
        <f>IFERROR(VLOOKUP(D1783, Product_Category!A:B, 2, FALSE), "Uncategorized")</f>
        <v>MCC</v>
      </c>
      <c r="O1783" s="186">
        <f t="shared" si="164"/>
        <v>3760</v>
      </c>
      <c r="P1783" s="185">
        <f t="shared" si="163"/>
        <v>75200</v>
      </c>
      <c r="Q1783" s="143">
        <v>2023</v>
      </c>
      <c r="R1783" s="143" t="str">
        <f>IFERROR(VLOOKUP(G1783,'SOURCE COMPANY'!A:B, 2, FALSE), "")</f>
        <v>CHEMFIELD</v>
      </c>
      <c r="S1783" s="143" t="str">
        <f>IFERROR(VLOOKUP(H1783,'CUSTOMER NAME'!A:B, 2, FALSE), "")</f>
        <v>NOTIFY C</v>
      </c>
    </row>
    <row r="1784" spans="1:19">
      <c r="A1784" s="192" t="s">
        <v>929</v>
      </c>
      <c r="B1784" s="192">
        <v>150</v>
      </c>
      <c r="C1784" s="192" t="s">
        <v>7</v>
      </c>
      <c r="D1784" s="192" t="s">
        <v>910</v>
      </c>
      <c r="E1784" s="192">
        <f>126.666666666667*0.012</f>
        <v>1.520000000000004</v>
      </c>
      <c r="F1784" s="192" t="s">
        <v>9</v>
      </c>
      <c r="G1784" s="87" t="s">
        <v>655</v>
      </c>
      <c r="H1784" s="134" t="s">
        <v>688</v>
      </c>
      <c r="I1784" s="131" t="s">
        <v>3893</v>
      </c>
      <c r="J1784" s="184">
        <f>IF(F1784="USD", E1784, E1784 * IFERROR(VLOOKUP(F1784, EXCHANGE_RATE!A:B, 2, FALSE), "Currency not found"))</f>
        <v>1.520000000000004</v>
      </c>
      <c r="K1784" s="184">
        <f t="shared" si="161"/>
        <v>1.52</v>
      </c>
      <c r="L1784" s="184">
        <f>IF(C1784="MTS", B1784, B1784 * IFERROR(VLOOKUP(C1784, 'QTY_CONVERSIONS '!A:B, 2, FALSE), "Units not  found"))</f>
        <v>0.15</v>
      </c>
      <c r="M1784" s="185">
        <f t="shared" si="162"/>
        <v>228</v>
      </c>
      <c r="N1784" s="143" t="str">
        <f>IFERROR(VLOOKUP(D1784, Product_Category!A:B, 2, FALSE), "Uncategorized")</f>
        <v>MAGNESIUM STEARATE</v>
      </c>
      <c r="O1784" s="186">
        <f t="shared" si="164"/>
        <v>1520</v>
      </c>
      <c r="P1784" s="185">
        <f t="shared" si="163"/>
        <v>228</v>
      </c>
      <c r="Q1784" s="143">
        <v>2023</v>
      </c>
      <c r="R1784" s="143" t="str">
        <f>IFERROR(VLOOKUP(G1784,'SOURCE COMPANY'!A:B, 2, FALSE), "")</f>
        <v>ESPEE Pharma Chem</v>
      </c>
      <c r="S1784" s="143" t="str">
        <f>IFERROR(VLOOKUP(H1784,'CUSTOMER NAME'!A:B, 2, FALSE), "")</f>
        <v>NOVA GENETICA</v>
      </c>
    </row>
    <row r="1785" spans="1:19">
      <c r="A1785" s="87" t="s">
        <v>1522</v>
      </c>
      <c r="B1785" s="87">
        <v>750</v>
      </c>
      <c r="C1785" s="87" t="s">
        <v>7</v>
      </c>
      <c r="D1785" s="87" t="s">
        <v>1465</v>
      </c>
      <c r="E1785" s="42">
        <v>524.70500000000004</v>
      </c>
      <c r="F1785" s="87" t="s">
        <v>1730</v>
      </c>
      <c r="G1785" s="87" t="s">
        <v>655</v>
      </c>
      <c r="H1785" s="198" t="s">
        <v>688</v>
      </c>
      <c r="I1785" s="214" t="str">
        <f t="shared" ref="I1785:I1790" si="165">I1784</f>
        <v>December</v>
      </c>
      <c r="J1785" s="184">
        <f>IF(F1785="USD", E1785, E1785 * IFERROR(VLOOKUP(F1785, EXCHANGE_RATE!A:B, 2, FALSE), "Currency not found"))</f>
        <v>6.2964600000000006</v>
      </c>
      <c r="K1785" s="184">
        <f t="shared" si="161"/>
        <v>6.3</v>
      </c>
      <c r="L1785" s="184">
        <f>IF(C1785="MTS", B1785, B1785 * IFERROR(VLOOKUP(C1785, 'QTY_CONVERSIONS '!A:B, 2, FALSE), "Units not  found"))</f>
        <v>0.75</v>
      </c>
      <c r="M1785" s="185">
        <f t="shared" si="162"/>
        <v>4725</v>
      </c>
      <c r="N1785" s="143" t="str">
        <f>IFERROR(VLOOKUP(D1785, Product_Category!A:B, 2, FALSE), "Uncategorized")</f>
        <v>MAGNESIUM STEARATE</v>
      </c>
      <c r="O1785" s="186">
        <f t="shared" si="164"/>
        <v>6300</v>
      </c>
      <c r="P1785" s="185">
        <f t="shared" si="163"/>
        <v>4725</v>
      </c>
      <c r="Q1785" s="143">
        <v>2023</v>
      </c>
      <c r="R1785" s="143" t="str">
        <f>IFERROR(VLOOKUP(G1785,'SOURCE COMPANY'!A:B, 2, FALSE), "")</f>
        <v>ESPEE Pharma Chem</v>
      </c>
      <c r="S1785" s="143" t="str">
        <f>IFERROR(VLOOKUP(H1785,'CUSTOMER NAME'!A:B, 2, FALSE), "")</f>
        <v>NOVA GENETICA</v>
      </c>
    </row>
    <row r="1786" spans="1:19">
      <c r="A1786" s="87" t="s">
        <v>1522</v>
      </c>
      <c r="B1786" s="87">
        <v>250</v>
      </c>
      <c r="C1786" s="87" t="s">
        <v>7</v>
      </c>
      <c r="D1786" s="87" t="s">
        <v>1541</v>
      </c>
      <c r="E1786" s="44">
        <v>176</v>
      </c>
      <c r="F1786" s="87" t="s">
        <v>1730</v>
      </c>
      <c r="G1786" s="87" t="s">
        <v>655</v>
      </c>
      <c r="H1786" s="198" t="s">
        <v>688</v>
      </c>
      <c r="I1786" s="214" t="str">
        <f t="shared" si="165"/>
        <v>December</v>
      </c>
      <c r="J1786" s="184">
        <f>IF(F1786="USD", E1786, E1786 * IFERROR(VLOOKUP(F1786, EXCHANGE_RATE!A:B, 2, FALSE), "Currency not found"))</f>
        <v>2.1120000000000001</v>
      </c>
      <c r="K1786" s="184">
        <f t="shared" si="161"/>
        <v>2.1199999999999997</v>
      </c>
      <c r="L1786" s="184">
        <f>IF(C1786="MTS", B1786, B1786 * IFERROR(VLOOKUP(C1786, 'QTY_CONVERSIONS '!A:B, 2, FALSE), "Units not  found"))</f>
        <v>0.25</v>
      </c>
      <c r="M1786" s="185">
        <f t="shared" si="162"/>
        <v>529.99999999999989</v>
      </c>
      <c r="N1786" s="143" t="str">
        <f>IFERROR(VLOOKUP(D1786, Product_Category!A:B, 2, FALSE), "Uncategorized")</f>
        <v>SSG</v>
      </c>
      <c r="O1786" s="186">
        <f t="shared" si="164"/>
        <v>2119.9999999999995</v>
      </c>
      <c r="P1786" s="185">
        <f t="shared" si="163"/>
        <v>529.99999999999989</v>
      </c>
      <c r="Q1786" s="143">
        <v>2023</v>
      </c>
      <c r="R1786" s="143" t="str">
        <f>IFERROR(VLOOKUP(G1786,'SOURCE COMPANY'!A:B, 2, FALSE), "")</f>
        <v>ESPEE Pharma Chem</v>
      </c>
      <c r="S1786" s="143" t="str">
        <f>IFERROR(VLOOKUP(H1786,'CUSTOMER NAME'!A:B, 2, FALSE), "")</f>
        <v>NOVA GENETICA</v>
      </c>
    </row>
    <row r="1787" spans="1:19">
      <c r="A1787" s="85" t="s">
        <v>651</v>
      </c>
      <c r="B1787" s="85">
        <v>300</v>
      </c>
      <c r="C1787" s="85" t="s">
        <v>7</v>
      </c>
      <c r="D1787" s="85" t="s">
        <v>687</v>
      </c>
      <c r="E1787" s="248">
        <v>190</v>
      </c>
      <c r="F1787" s="85" t="s">
        <v>1730</v>
      </c>
      <c r="G1787" s="87" t="s">
        <v>652</v>
      </c>
      <c r="H1787" s="199" t="s">
        <v>688</v>
      </c>
      <c r="I1787" s="214" t="str">
        <f t="shared" si="165"/>
        <v>December</v>
      </c>
      <c r="J1787" s="184">
        <f>IF(F1787="USD", E1787, E1787 * IFERROR(VLOOKUP(F1787, EXCHANGE_RATE!A:B, 2, FALSE), "Currency not found"))</f>
        <v>2.2800000000000002</v>
      </c>
      <c r="K1787" s="184">
        <f t="shared" si="161"/>
        <v>2.2799999999999998</v>
      </c>
      <c r="L1787" s="184">
        <f>IF(C1787="MTS", B1787, B1787 * IFERROR(VLOOKUP(C1787, 'QTY_CONVERSIONS '!A:B, 2, FALSE), "Units not  found"))</f>
        <v>0.3</v>
      </c>
      <c r="M1787" s="185">
        <f t="shared" si="162"/>
        <v>683.99999999999989</v>
      </c>
      <c r="N1787" s="143" t="str">
        <f>IFERROR(VLOOKUP(D1787, Product_Category!A:B, 2, FALSE), "Uncategorized")</f>
        <v>CROSCARMELLOSE SODIUM</v>
      </c>
      <c r="O1787" s="186">
        <f t="shared" si="164"/>
        <v>2280</v>
      </c>
      <c r="P1787" s="185">
        <f t="shared" si="163"/>
        <v>684</v>
      </c>
      <c r="Q1787" s="143">
        <v>2023</v>
      </c>
      <c r="R1787" s="143" t="str">
        <f>IFERROR(VLOOKUP(G1787,'SOURCE COMPANY'!A:B, 2, FALSE), "")</f>
        <v>JAYANA PHARMA</v>
      </c>
      <c r="S1787" s="143" t="str">
        <f>IFERROR(VLOOKUP(H1787,'CUSTOMER NAME'!A:B, 2, FALSE), "")</f>
        <v>NOVA GENETICA</v>
      </c>
    </row>
    <row r="1788" spans="1:19">
      <c r="A1788" s="85" t="s">
        <v>651</v>
      </c>
      <c r="B1788" s="85">
        <v>200</v>
      </c>
      <c r="C1788" s="85" t="s">
        <v>7</v>
      </c>
      <c r="D1788" s="85" t="s">
        <v>589</v>
      </c>
      <c r="E1788" s="248">
        <v>130</v>
      </c>
      <c r="F1788" s="85" t="s">
        <v>1730</v>
      </c>
      <c r="G1788" s="87" t="s">
        <v>652</v>
      </c>
      <c r="H1788" s="199" t="s">
        <v>688</v>
      </c>
      <c r="I1788" s="214" t="str">
        <f t="shared" si="165"/>
        <v>December</v>
      </c>
      <c r="J1788" s="184">
        <f>IF(F1788="USD", E1788, E1788 * IFERROR(VLOOKUP(F1788, EXCHANGE_RATE!A:B, 2, FALSE), "Currency not found"))</f>
        <v>1.56</v>
      </c>
      <c r="K1788" s="184">
        <f t="shared" si="161"/>
        <v>1.56</v>
      </c>
      <c r="L1788" s="184">
        <f>IF(C1788="MTS", B1788, B1788 * IFERROR(VLOOKUP(C1788, 'QTY_CONVERSIONS '!A:B, 2, FALSE), "Units not  found"))</f>
        <v>0.2</v>
      </c>
      <c r="M1788" s="185">
        <f t="shared" si="162"/>
        <v>312</v>
      </c>
      <c r="N1788" s="143" t="str">
        <f>IFERROR(VLOOKUP(D1788, Product_Category!A:B, 2, FALSE), "Uncategorized")</f>
        <v>MAGNESIUM STEARATE</v>
      </c>
      <c r="O1788" s="186">
        <f t="shared" si="164"/>
        <v>1560</v>
      </c>
      <c r="P1788" s="185">
        <f t="shared" si="163"/>
        <v>312</v>
      </c>
      <c r="Q1788" s="143">
        <v>2023</v>
      </c>
      <c r="R1788" s="143" t="str">
        <f>IFERROR(VLOOKUP(G1788,'SOURCE COMPANY'!A:B, 2, FALSE), "")</f>
        <v>JAYANA PHARMA</v>
      </c>
      <c r="S1788" s="143" t="str">
        <f>IFERROR(VLOOKUP(H1788,'CUSTOMER NAME'!A:B, 2, FALSE), "")</f>
        <v>NOVA GENETICA</v>
      </c>
    </row>
    <row r="1789" spans="1:19">
      <c r="A1789" s="87" t="s">
        <v>929</v>
      </c>
      <c r="B1789" s="21">
        <v>200</v>
      </c>
      <c r="C1789" s="87" t="s">
        <v>7</v>
      </c>
      <c r="D1789" s="87" t="s">
        <v>687</v>
      </c>
      <c r="E1789" s="41">
        <v>176.399</v>
      </c>
      <c r="F1789" s="87" t="s">
        <v>1730</v>
      </c>
      <c r="G1789" s="87" t="s">
        <v>652</v>
      </c>
      <c r="H1789" s="198" t="s">
        <v>688</v>
      </c>
      <c r="I1789" s="214" t="str">
        <f t="shared" si="165"/>
        <v>December</v>
      </c>
      <c r="J1789" s="184">
        <f>IF(F1789="USD", E1789, E1789 * IFERROR(VLOOKUP(F1789, EXCHANGE_RATE!A:B, 2, FALSE), "Currency not found"))</f>
        <v>2.1167880000000001</v>
      </c>
      <c r="K1789" s="184">
        <f t="shared" si="161"/>
        <v>2.1199999999999997</v>
      </c>
      <c r="L1789" s="184">
        <f>IF(C1789="MTS", B1789, B1789 * IFERROR(VLOOKUP(C1789, 'QTY_CONVERSIONS '!A:B, 2, FALSE), "Units not  found"))</f>
        <v>0.2</v>
      </c>
      <c r="M1789" s="185">
        <f t="shared" si="162"/>
        <v>423.99999999999994</v>
      </c>
      <c r="N1789" s="143" t="str">
        <f>IFERROR(VLOOKUP(D1789, Product_Category!A:B, 2, FALSE), "Uncategorized")</f>
        <v>CROSCARMELLOSE SODIUM</v>
      </c>
      <c r="O1789" s="186">
        <f t="shared" si="164"/>
        <v>2119.9999999999995</v>
      </c>
      <c r="P1789" s="185">
        <f t="shared" si="163"/>
        <v>423.99999999999994</v>
      </c>
      <c r="Q1789" s="143">
        <v>2023</v>
      </c>
      <c r="R1789" s="143" t="str">
        <f>IFERROR(VLOOKUP(G1789,'SOURCE COMPANY'!A:B, 2, FALSE), "")</f>
        <v>JAYANA PHARMA</v>
      </c>
      <c r="S1789" s="143" t="str">
        <f>IFERROR(VLOOKUP(H1789,'CUSTOMER NAME'!A:B, 2, FALSE), "")</f>
        <v>NOVA GENETICA</v>
      </c>
    </row>
    <row r="1790" spans="1:19">
      <c r="A1790" s="87" t="s">
        <v>929</v>
      </c>
      <c r="B1790" s="21">
        <v>200</v>
      </c>
      <c r="C1790" s="87" t="s">
        <v>7</v>
      </c>
      <c r="D1790" s="87" t="s">
        <v>687</v>
      </c>
      <c r="E1790" s="41">
        <v>176.399</v>
      </c>
      <c r="F1790" s="87" t="s">
        <v>1730</v>
      </c>
      <c r="G1790" s="87" t="s">
        <v>652</v>
      </c>
      <c r="H1790" s="198" t="s">
        <v>688</v>
      </c>
      <c r="I1790" s="214" t="str">
        <f t="shared" si="165"/>
        <v>December</v>
      </c>
      <c r="J1790" s="184">
        <f>IF(F1790="USD", E1790, E1790 * IFERROR(VLOOKUP(F1790, EXCHANGE_RATE!A:B, 2, FALSE), "Currency not found"))</f>
        <v>2.1167880000000001</v>
      </c>
      <c r="K1790" s="184">
        <f t="shared" si="161"/>
        <v>2.1199999999999997</v>
      </c>
      <c r="L1790" s="184">
        <f>IF(C1790="MTS", B1790, B1790 * IFERROR(VLOOKUP(C1790, 'QTY_CONVERSIONS '!A:B, 2, FALSE), "Units not  found"))</f>
        <v>0.2</v>
      </c>
      <c r="M1790" s="185">
        <f t="shared" si="162"/>
        <v>423.99999999999994</v>
      </c>
      <c r="N1790" s="143" t="str">
        <f>IFERROR(VLOOKUP(D1790, Product_Category!A:B, 2, FALSE), "Uncategorized")</f>
        <v>CROSCARMELLOSE SODIUM</v>
      </c>
      <c r="O1790" s="186">
        <f t="shared" si="164"/>
        <v>2119.9999999999995</v>
      </c>
      <c r="P1790" s="185">
        <f t="shared" si="163"/>
        <v>423.99999999999994</v>
      </c>
      <c r="Q1790" s="143">
        <v>2023</v>
      </c>
      <c r="R1790" s="143" t="str">
        <f>IFERROR(VLOOKUP(G1790,'SOURCE COMPANY'!A:B, 2, FALSE), "")</f>
        <v>JAYANA PHARMA</v>
      </c>
      <c r="S1790" s="143" t="str">
        <f>IFERROR(VLOOKUP(H1790,'CUSTOMER NAME'!A:B, 2, FALSE), "")</f>
        <v>NOVA GENETICA</v>
      </c>
    </row>
    <row r="1791" spans="1:19">
      <c r="A1791" s="191" t="s">
        <v>929</v>
      </c>
      <c r="B1791" s="191">
        <v>200</v>
      </c>
      <c r="C1791" s="191" t="s">
        <v>7</v>
      </c>
      <c r="D1791" s="191" t="s">
        <v>515</v>
      </c>
      <c r="E1791" s="191">
        <v>2.46</v>
      </c>
      <c r="F1791" s="191" t="s">
        <v>9</v>
      </c>
      <c r="G1791" s="87" t="s">
        <v>652</v>
      </c>
      <c r="H1791" s="121" t="s">
        <v>688</v>
      </c>
      <c r="I1791" s="131" t="s">
        <v>3389</v>
      </c>
      <c r="J1791" s="184">
        <f>IF(F1791="USD", E1791, E1791 * IFERROR(VLOOKUP(F1791, EXCHANGE_RATE!A:B, 2, FALSE), "Currency not found"))</f>
        <v>2.46</v>
      </c>
      <c r="K1791" s="184">
        <f t="shared" si="161"/>
        <v>2.46</v>
      </c>
      <c r="L1791" s="184">
        <f>IF(C1791="MTS", B1791, B1791 * IFERROR(VLOOKUP(C1791, 'QTY_CONVERSIONS '!A:B, 2, FALSE), "Units not  found"))</f>
        <v>0.2</v>
      </c>
      <c r="M1791" s="185">
        <f t="shared" si="162"/>
        <v>492</v>
      </c>
      <c r="N1791" s="143" t="str">
        <f>IFERROR(VLOOKUP(D1791, Product_Category!A:B, 2, FALSE), "Uncategorized")</f>
        <v>MCC</v>
      </c>
      <c r="O1791" s="186">
        <f t="shared" si="164"/>
        <v>2460</v>
      </c>
      <c r="P1791" s="185">
        <f t="shared" si="163"/>
        <v>492</v>
      </c>
      <c r="Q1791" s="143">
        <v>2023</v>
      </c>
      <c r="R1791" s="143" t="str">
        <f>IFERROR(VLOOKUP(G1791,'SOURCE COMPANY'!A:B, 2, FALSE), "")</f>
        <v>JAYANA PHARMA</v>
      </c>
      <c r="S1791" s="143" t="str">
        <f>IFERROR(VLOOKUP(H1791,'CUSTOMER NAME'!A:B, 2, FALSE), "")</f>
        <v>NOVA GENETICA</v>
      </c>
    </row>
    <row r="1792" spans="1:19">
      <c r="A1792" s="87" t="s">
        <v>909</v>
      </c>
      <c r="B1792" s="21">
        <v>1000</v>
      </c>
      <c r="C1792" s="87" t="s">
        <v>7</v>
      </c>
      <c r="D1792" s="87" t="s">
        <v>1964</v>
      </c>
      <c r="E1792" s="41">
        <v>2.75</v>
      </c>
      <c r="F1792" s="87" t="s">
        <v>9</v>
      </c>
      <c r="G1792" s="192" t="s">
        <v>853</v>
      </c>
      <c r="H1792" s="198" t="s">
        <v>510</v>
      </c>
      <c r="I1792" s="214" t="s">
        <v>2560</v>
      </c>
      <c r="J1792" s="184">
        <f>IF(F1792="USD", E1792, E1792 * IFERROR(VLOOKUP(F1792, EXCHANGE_RATE!A:B, 2, FALSE), "Currency not found"))</f>
        <v>2.75</v>
      </c>
      <c r="K1792" s="184">
        <f t="shared" si="161"/>
        <v>2.75</v>
      </c>
      <c r="L1792" s="184">
        <f>IF(C1792="MTS", B1792, B1792 * IFERROR(VLOOKUP(C1792, 'QTY_CONVERSIONS '!A:B, 2, FALSE), "Units not  found"))</f>
        <v>1</v>
      </c>
      <c r="M1792" s="185">
        <f t="shared" si="162"/>
        <v>2750</v>
      </c>
      <c r="N1792" s="143" t="str">
        <f>IFERROR(VLOOKUP(D1792, Product_Category!A:B, 2, FALSE), "Uncategorized")</f>
        <v>SSG</v>
      </c>
      <c r="O1792" s="186">
        <f t="shared" si="164"/>
        <v>2750</v>
      </c>
      <c r="P1792" s="185">
        <f t="shared" si="163"/>
        <v>2750</v>
      </c>
      <c r="Q1792" s="143">
        <v>2023</v>
      </c>
      <c r="R1792" s="143" t="str">
        <f>IFERROR(VLOOKUP(G1792,'SOURCE COMPANY'!A:B, 2, FALSE), "")</f>
        <v>GEMINI EXPORTS</v>
      </c>
      <c r="S1792" s="143" t="str">
        <f>IFERROR(VLOOKUP(H1792,'CUSTOMER NAME'!A:B, 2, FALSE), "")</f>
        <v>TO THE ORDER</v>
      </c>
    </row>
    <row r="1793" spans="1:19">
      <c r="A1793" s="87" t="s">
        <v>909</v>
      </c>
      <c r="B1793" s="87">
        <v>200</v>
      </c>
      <c r="C1793" s="87" t="s">
        <v>7</v>
      </c>
      <c r="D1793" s="87" t="s">
        <v>19</v>
      </c>
      <c r="E1793" s="248">
        <v>265</v>
      </c>
      <c r="F1793" s="87" t="s">
        <v>1730</v>
      </c>
      <c r="G1793" s="85" t="s">
        <v>545</v>
      </c>
      <c r="H1793" s="198" t="s">
        <v>510</v>
      </c>
      <c r="I1793" s="214" t="s">
        <v>2560</v>
      </c>
      <c r="J1793" s="184">
        <f>IF(F1793="USD", E1793, E1793 * IFERROR(VLOOKUP(F1793, EXCHANGE_RATE!A:B, 2, FALSE), "Currency not found"))</f>
        <v>3.18</v>
      </c>
      <c r="K1793" s="184">
        <f t="shared" si="161"/>
        <v>3.18</v>
      </c>
      <c r="L1793" s="184">
        <f>IF(C1793="MTS", B1793, B1793 * IFERROR(VLOOKUP(C1793, 'QTY_CONVERSIONS '!A:B, 2, FALSE), "Units not  found"))</f>
        <v>0.2</v>
      </c>
      <c r="M1793" s="185">
        <f t="shared" si="162"/>
        <v>636</v>
      </c>
      <c r="N1793" s="143" t="str">
        <f>IFERROR(VLOOKUP(D1793, Product_Category!A:B, 2, FALSE), "Uncategorized")</f>
        <v>CMC</v>
      </c>
      <c r="O1793" s="186">
        <f t="shared" si="164"/>
        <v>3180</v>
      </c>
      <c r="P1793" s="185">
        <f t="shared" si="163"/>
        <v>636</v>
      </c>
      <c r="Q1793" s="143">
        <v>2023</v>
      </c>
      <c r="R1793" s="143" t="str">
        <f>IFERROR(VLOOKUP(G1793,'SOURCE COMPANY'!A:B, 2, FALSE), "")</f>
        <v>JAYESH INDUSTRIES</v>
      </c>
      <c r="S1793" s="143" t="str">
        <f>IFERROR(VLOOKUP(H1793,'CUSTOMER NAME'!A:B, 2, FALSE), "")</f>
        <v>TO THE ORDER</v>
      </c>
    </row>
    <row r="1794" spans="1:19">
      <c r="A1794" s="87" t="s">
        <v>909</v>
      </c>
      <c r="B1794" s="87">
        <v>200</v>
      </c>
      <c r="C1794" s="87" t="s">
        <v>7</v>
      </c>
      <c r="D1794" s="87" t="s">
        <v>19</v>
      </c>
      <c r="E1794" s="248">
        <v>265</v>
      </c>
      <c r="F1794" s="87" t="s">
        <v>1730</v>
      </c>
      <c r="G1794" s="85" t="s">
        <v>545</v>
      </c>
      <c r="H1794" s="198" t="s">
        <v>510</v>
      </c>
      <c r="I1794" s="214" t="str">
        <f>I1793</f>
        <v>Jan</v>
      </c>
      <c r="J1794" s="184">
        <f>IF(F1794="USD", E1794, E1794 * IFERROR(VLOOKUP(F1794, EXCHANGE_RATE!A:B, 2, FALSE), "Currency not found"))</f>
        <v>3.18</v>
      </c>
      <c r="K1794" s="184">
        <f t="shared" ref="K1794:K1857" si="166">ROUNDUP(J1794,2)</f>
        <v>3.18</v>
      </c>
      <c r="L1794" s="184">
        <f>IF(C1794="MTS", B1794, B1794 * IFERROR(VLOOKUP(C1794, 'QTY_CONVERSIONS '!A:B, 2, FALSE), "Units not  found"))</f>
        <v>0.2</v>
      </c>
      <c r="M1794" s="185">
        <f t="shared" ref="M1794:M1857" si="167">B1794*K1794</f>
        <v>636</v>
      </c>
      <c r="N1794" s="143" t="str">
        <f>IFERROR(VLOOKUP(D1794, Product_Category!A:B, 2, FALSE), "Uncategorized")</f>
        <v>CMC</v>
      </c>
      <c r="O1794" s="186">
        <f t="shared" si="164"/>
        <v>3180</v>
      </c>
      <c r="P1794" s="185">
        <f t="shared" ref="P1794:P1857" si="168">L1794*O1794</f>
        <v>636</v>
      </c>
      <c r="Q1794" s="143">
        <v>2023</v>
      </c>
      <c r="R1794" s="143" t="str">
        <f>IFERROR(VLOOKUP(G1794,'SOURCE COMPANY'!A:B, 2, FALSE), "")</f>
        <v>JAYESH INDUSTRIES</v>
      </c>
      <c r="S1794" s="143" t="str">
        <f>IFERROR(VLOOKUP(H1794,'CUSTOMER NAME'!A:B, 2, FALSE), "")</f>
        <v>TO THE ORDER</v>
      </c>
    </row>
    <row r="1795" spans="1:19">
      <c r="A1795" s="192" t="s">
        <v>929</v>
      </c>
      <c r="B1795" s="192">
        <v>100</v>
      </c>
      <c r="C1795" s="192" t="s">
        <v>7</v>
      </c>
      <c r="D1795" s="192" t="s">
        <v>948</v>
      </c>
      <c r="E1795" s="192">
        <v>186.2</v>
      </c>
      <c r="F1795" s="192" t="s">
        <v>1730</v>
      </c>
      <c r="G1795" s="192" t="s">
        <v>671</v>
      </c>
      <c r="H1795" s="134" t="s">
        <v>688</v>
      </c>
      <c r="I1795" s="131" t="s">
        <v>2670</v>
      </c>
      <c r="J1795" s="184">
        <f>IF(F1795="USD", E1795, E1795 * IFERROR(VLOOKUP(F1795, EXCHANGE_RATE!A:B, 2, FALSE), "Currency not found"))</f>
        <v>2.2343999999999999</v>
      </c>
      <c r="K1795" s="184">
        <f t="shared" si="166"/>
        <v>2.2399999999999998</v>
      </c>
      <c r="L1795" s="184">
        <f>IF(C1795="MTS", B1795, B1795 * IFERROR(VLOOKUP(C1795, 'QTY_CONVERSIONS '!A:B, 2, FALSE), "Units not  found"))</f>
        <v>0.1</v>
      </c>
      <c r="M1795" s="185">
        <f t="shared" si="167"/>
        <v>223.99999999999997</v>
      </c>
      <c r="N1795" s="143" t="str">
        <f>IFERROR(VLOOKUP(D1795, Product_Category!A:B, 2, FALSE), "Uncategorized")</f>
        <v>MCC</v>
      </c>
      <c r="O1795" s="186">
        <f t="shared" ref="O1795:O1858" si="169">K1795*1000</f>
        <v>2239.9999999999995</v>
      </c>
      <c r="P1795" s="185">
        <f t="shared" si="168"/>
        <v>223.99999999999997</v>
      </c>
      <c r="Q1795" s="143">
        <v>2023</v>
      </c>
      <c r="R1795" s="143" t="str">
        <f>IFERROR(VLOOKUP(G1795,'SOURCE COMPANY'!A:B, 2, FALSE), "")</f>
        <v>SUDARSHAN TRADING</v>
      </c>
      <c r="S1795" s="143" t="str">
        <f>IFERROR(VLOOKUP(H1795,'CUSTOMER NAME'!A:B, 2, FALSE), "")</f>
        <v>NOVA GENETICA</v>
      </c>
    </row>
    <row r="1796" spans="1:19">
      <c r="A1796" s="192" t="s">
        <v>929</v>
      </c>
      <c r="B1796" s="192">
        <v>1000</v>
      </c>
      <c r="C1796" s="192" t="s">
        <v>7</v>
      </c>
      <c r="D1796" s="192" t="s">
        <v>964</v>
      </c>
      <c r="E1796" s="192">
        <v>170.66</v>
      </c>
      <c r="F1796" s="192" t="s">
        <v>1730</v>
      </c>
      <c r="G1796" s="192" t="s">
        <v>671</v>
      </c>
      <c r="H1796" s="134" t="s">
        <v>688</v>
      </c>
      <c r="I1796" s="131" t="s">
        <v>2670</v>
      </c>
      <c r="J1796" s="184">
        <f>IF(F1796="USD", E1796, E1796 * IFERROR(VLOOKUP(F1796, EXCHANGE_RATE!A:B, 2, FALSE), "Currency not found"))</f>
        <v>2.04792</v>
      </c>
      <c r="K1796" s="184">
        <f t="shared" si="166"/>
        <v>2.0499999999999998</v>
      </c>
      <c r="L1796" s="184">
        <f>IF(C1796="MTS", B1796, B1796 * IFERROR(VLOOKUP(C1796, 'QTY_CONVERSIONS '!A:B, 2, FALSE), "Units not  found"))</f>
        <v>1</v>
      </c>
      <c r="M1796" s="185">
        <f t="shared" si="167"/>
        <v>2050</v>
      </c>
      <c r="N1796" s="143" t="str">
        <f>IFERROR(VLOOKUP(D1796, Product_Category!A:B, 2, FALSE), "Uncategorized")</f>
        <v>MCC</v>
      </c>
      <c r="O1796" s="186">
        <f t="shared" si="169"/>
        <v>2050</v>
      </c>
      <c r="P1796" s="185">
        <f t="shared" si="168"/>
        <v>2050</v>
      </c>
      <c r="Q1796" s="143">
        <v>2023</v>
      </c>
      <c r="R1796" s="143" t="str">
        <f>IFERROR(VLOOKUP(G1796,'SOURCE COMPANY'!A:B, 2, FALSE), "")</f>
        <v>SUDARSHAN TRADING</v>
      </c>
      <c r="S1796" s="143" t="str">
        <f>IFERROR(VLOOKUP(H1796,'CUSTOMER NAME'!A:B, 2, FALSE), "")</f>
        <v>NOVA GENETICA</v>
      </c>
    </row>
    <row r="1797" spans="1:19">
      <c r="A1797" s="192" t="s">
        <v>929</v>
      </c>
      <c r="B1797" s="192">
        <v>1000</v>
      </c>
      <c r="C1797" s="192" t="s">
        <v>7</v>
      </c>
      <c r="D1797" s="192" t="s">
        <v>1994</v>
      </c>
      <c r="E1797" s="192">
        <v>1.97</v>
      </c>
      <c r="F1797" s="192" t="s">
        <v>9</v>
      </c>
      <c r="G1797" s="192" t="s">
        <v>671</v>
      </c>
      <c r="H1797" s="134" t="s">
        <v>688</v>
      </c>
      <c r="I1797" s="131" t="s">
        <v>3893</v>
      </c>
      <c r="J1797" s="184">
        <f>IF(F1797="USD", E1797, E1797 * IFERROR(VLOOKUP(F1797, EXCHANGE_RATE!A:B, 2, FALSE), "Currency not found"))</f>
        <v>1.97</v>
      </c>
      <c r="K1797" s="184">
        <f t="shared" si="166"/>
        <v>1.97</v>
      </c>
      <c r="L1797" s="184">
        <f>IF(C1797="MTS", B1797, B1797 * IFERROR(VLOOKUP(C1797, 'QTY_CONVERSIONS '!A:B, 2, FALSE), "Units not  found"))</f>
        <v>1</v>
      </c>
      <c r="M1797" s="185">
        <f t="shared" si="167"/>
        <v>1970</v>
      </c>
      <c r="N1797" s="143" t="str">
        <f>IFERROR(VLOOKUP(D1797, Product_Category!A:B, 2, FALSE), "Uncategorized")</f>
        <v>MCC</v>
      </c>
      <c r="O1797" s="186">
        <f t="shared" si="169"/>
        <v>1970</v>
      </c>
      <c r="P1797" s="185">
        <f t="shared" si="168"/>
        <v>1970</v>
      </c>
      <c r="Q1797" s="143">
        <v>2023</v>
      </c>
      <c r="R1797" s="143" t="str">
        <f>IFERROR(VLOOKUP(G1797,'SOURCE COMPANY'!A:B, 2, FALSE), "")</f>
        <v>SUDARSHAN TRADING</v>
      </c>
      <c r="S1797" s="143" t="str">
        <f>IFERROR(VLOOKUP(H1797,'CUSTOMER NAME'!A:B, 2, FALSE), "")</f>
        <v>NOVA GENETICA</v>
      </c>
    </row>
    <row r="1798" spans="1:19">
      <c r="A1798" s="191" t="s">
        <v>929</v>
      </c>
      <c r="B1798" s="191">
        <v>500</v>
      </c>
      <c r="C1798" s="191" t="s">
        <v>7</v>
      </c>
      <c r="D1798" s="191" t="s">
        <v>3188</v>
      </c>
      <c r="E1798" s="191">
        <v>1.96</v>
      </c>
      <c r="F1798" s="191" t="s">
        <v>9</v>
      </c>
      <c r="G1798" s="192" t="s">
        <v>671</v>
      </c>
      <c r="H1798" s="121" t="s">
        <v>688</v>
      </c>
      <c r="I1798" s="131" t="s">
        <v>3389</v>
      </c>
      <c r="J1798" s="184">
        <f>IF(F1798="USD", E1798, E1798 * IFERROR(VLOOKUP(F1798, EXCHANGE_RATE!A:B, 2, FALSE), "Currency not found"))</f>
        <v>1.96</v>
      </c>
      <c r="K1798" s="184">
        <f t="shared" si="166"/>
        <v>1.96</v>
      </c>
      <c r="L1798" s="184">
        <f>IF(C1798="MTS", B1798, B1798 * IFERROR(VLOOKUP(C1798, 'QTY_CONVERSIONS '!A:B, 2, FALSE), "Units not  found"))</f>
        <v>0.5</v>
      </c>
      <c r="M1798" s="185">
        <f t="shared" si="167"/>
        <v>980</v>
      </c>
      <c r="N1798" s="143" t="str">
        <f>IFERROR(VLOOKUP(D1798, Product_Category!A:B, 2, FALSE), "Uncategorized")</f>
        <v>MCC</v>
      </c>
      <c r="O1798" s="186">
        <f t="shared" si="169"/>
        <v>1960</v>
      </c>
      <c r="P1798" s="185">
        <f t="shared" si="168"/>
        <v>980</v>
      </c>
      <c r="Q1798" s="143">
        <v>2023</v>
      </c>
      <c r="R1798" s="143" t="str">
        <f>IFERROR(VLOOKUP(G1798,'SOURCE COMPANY'!A:B, 2, FALSE), "")</f>
        <v>SUDARSHAN TRADING</v>
      </c>
      <c r="S1798" s="143" t="str">
        <f>IFERROR(VLOOKUP(H1798,'CUSTOMER NAME'!A:B, 2, FALSE), "")</f>
        <v>NOVA GENETICA</v>
      </c>
    </row>
    <row r="1799" spans="1:19">
      <c r="A1799" s="191" t="s">
        <v>929</v>
      </c>
      <c r="B1799" s="191">
        <v>50</v>
      </c>
      <c r="C1799" s="191" t="s">
        <v>7</v>
      </c>
      <c r="D1799" s="191" t="s">
        <v>19</v>
      </c>
      <c r="E1799" s="191">
        <v>2.82</v>
      </c>
      <c r="F1799" s="191" t="s">
        <v>9</v>
      </c>
      <c r="G1799" s="192" t="s">
        <v>671</v>
      </c>
      <c r="H1799" s="121" t="s">
        <v>688</v>
      </c>
      <c r="I1799" s="131" t="s">
        <v>3034</v>
      </c>
      <c r="J1799" s="184">
        <f>IF(F1799="USD", E1799, E1799 * IFERROR(VLOOKUP(F1799, EXCHANGE_RATE!A:B, 2, FALSE), "Currency not found"))</f>
        <v>2.82</v>
      </c>
      <c r="K1799" s="184">
        <f t="shared" si="166"/>
        <v>2.82</v>
      </c>
      <c r="L1799" s="184">
        <f>IF(C1799="MTS", B1799, B1799 * IFERROR(VLOOKUP(C1799, 'QTY_CONVERSIONS '!A:B, 2, FALSE), "Units not  found"))</f>
        <v>0.05</v>
      </c>
      <c r="M1799" s="185">
        <f t="shared" si="167"/>
        <v>141</v>
      </c>
      <c r="N1799" s="143" t="str">
        <f>IFERROR(VLOOKUP(D1799, Product_Category!A:B, 2, FALSE), "Uncategorized")</f>
        <v>CMC</v>
      </c>
      <c r="O1799" s="186">
        <f t="shared" si="169"/>
        <v>2820</v>
      </c>
      <c r="P1799" s="185">
        <f t="shared" si="168"/>
        <v>141</v>
      </c>
      <c r="Q1799" s="143">
        <v>2023</v>
      </c>
      <c r="R1799" s="143" t="str">
        <f>IFERROR(VLOOKUP(G1799,'SOURCE COMPANY'!A:B, 2, FALSE), "")</f>
        <v>SUDARSHAN TRADING</v>
      </c>
      <c r="S1799" s="143" t="str">
        <f>IFERROR(VLOOKUP(H1799,'CUSTOMER NAME'!A:B, 2, FALSE), "")</f>
        <v>NOVA GENETICA</v>
      </c>
    </row>
    <row r="1800" spans="1:19">
      <c r="A1800" s="87" t="s">
        <v>1522</v>
      </c>
      <c r="B1800" s="87">
        <v>100</v>
      </c>
      <c r="C1800" s="87" t="s">
        <v>7</v>
      </c>
      <c r="D1800" s="87" t="s">
        <v>1542</v>
      </c>
      <c r="E1800" s="44">
        <v>138</v>
      </c>
      <c r="F1800" s="87" t="s">
        <v>1730</v>
      </c>
      <c r="G1800" s="192" t="s">
        <v>671</v>
      </c>
      <c r="H1800" s="198" t="s">
        <v>688</v>
      </c>
      <c r="I1800" s="214" t="str">
        <f>I1799</f>
        <v>September</v>
      </c>
      <c r="J1800" s="184">
        <f>IF(F1800="USD", E1800, E1800 * IFERROR(VLOOKUP(F1800, EXCHANGE_RATE!A:B, 2, FALSE), "Currency not found"))</f>
        <v>1.6560000000000001</v>
      </c>
      <c r="K1800" s="184">
        <f t="shared" si="166"/>
        <v>1.66</v>
      </c>
      <c r="L1800" s="184">
        <f>IF(C1800="MTS", B1800, B1800 * IFERROR(VLOOKUP(C1800, 'QTY_CONVERSIONS '!A:B, 2, FALSE), "Units not  found"))</f>
        <v>0.1</v>
      </c>
      <c r="M1800" s="185">
        <f t="shared" si="167"/>
        <v>166</v>
      </c>
      <c r="N1800" s="143" t="str">
        <f>IFERROR(VLOOKUP(D1800, Product_Category!A:B, 2, FALSE), "Uncategorized")</f>
        <v>MCC</v>
      </c>
      <c r="O1800" s="186">
        <f t="shared" si="169"/>
        <v>1660</v>
      </c>
      <c r="P1800" s="185">
        <f t="shared" si="168"/>
        <v>166</v>
      </c>
      <c r="Q1800" s="143">
        <v>2023</v>
      </c>
      <c r="R1800" s="143" t="str">
        <f>IFERROR(VLOOKUP(G1800,'SOURCE COMPANY'!A:B, 2, FALSE), "")</f>
        <v>SUDARSHAN TRADING</v>
      </c>
      <c r="S1800" s="143" t="str">
        <f>IFERROR(VLOOKUP(H1800,'CUSTOMER NAME'!A:B, 2, FALSE), "")</f>
        <v>NOVA GENETICA</v>
      </c>
    </row>
    <row r="1801" spans="1:19">
      <c r="A1801" s="87" t="s">
        <v>1522</v>
      </c>
      <c r="B1801" s="87">
        <v>200</v>
      </c>
      <c r="C1801" s="87" t="s">
        <v>7</v>
      </c>
      <c r="D1801" s="87" t="s">
        <v>1543</v>
      </c>
      <c r="E1801" s="44">
        <v>390.90899999999999</v>
      </c>
      <c r="F1801" s="87" t="s">
        <v>1730</v>
      </c>
      <c r="G1801" s="192" t="s">
        <v>671</v>
      </c>
      <c r="H1801" s="198" t="s">
        <v>688</v>
      </c>
      <c r="I1801" s="214" t="str">
        <f>I1800</f>
        <v>September</v>
      </c>
      <c r="J1801" s="184">
        <f>IF(F1801="USD", E1801, E1801 * IFERROR(VLOOKUP(F1801, EXCHANGE_RATE!A:B, 2, FALSE), "Currency not found"))</f>
        <v>4.6909080000000003</v>
      </c>
      <c r="K1801" s="184">
        <f t="shared" si="166"/>
        <v>4.7</v>
      </c>
      <c r="L1801" s="184">
        <f>IF(C1801="MTS", B1801, B1801 * IFERROR(VLOOKUP(C1801, 'QTY_CONVERSIONS '!A:B, 2, FALSE), "Units not  found"))</f>
        <v>0.2</v>
      </c>
      <c r="M1801" s="185">
        <f t="shared" si="167"/>
        <v>940</v>
      </c>
      <c r="N1801" s="143" t="str">
        <f>IFERROR(VLOOKUP(D1801, Product_Category!A:B, 2, FALSE), "Uncategorized")</f>
        <v>MCC</v>
      </c>
      <c r="O1801" s="186">
        <f t="shared" si="169"/>
        <v>4700</v>
      </c>
      <c r="P1801" s="185">
        <f t="shared" si="168"/>
        <v>940</v>
      </c>
      <c r="Q1801" s="143">
        <v>2023</v>
      </c>
      <c r="R1801" s="143" t="str">
        <f>IFERROR(VLOOKUP(G1801,'SOURCE COMPANY'!A:B, 2, FALSE), "")</f>
        <v>SUDARSHAN TRADING</v>
      </c>
      <c r="S1801" s="143" t="str">
        <f>IFERROR(VLOOKUP(H1801,'CUSTOMER NAME'!A:B, 2, FALSE), "")</f>
        <v>NOVA GENETICA</v>
      </c>
    </row>
    <row r="1802" spans="1:19">
      <c r="A1802" s="87" t="s">
        <v>909</v>
      </c>
      <c r="B1802" s="21">
        <v>200</v>
      </c>
      <c r="C1802" s="87" t="s">
        <v>7</v>
      </c>
      <c r="D1802" s="87" t="s">
        <v>104</v>
      </c>
      <c r="E1802" s="41">
        <v>1.95</v>
      </c>
      <c r="F1802" s="87" t="s">
        <v>9</v>
      </c>
      <c r="G1802" s="87" t="s">
        <v>2147</v>
      </c>
      <c r="H1802" s="198" t="s">
        <v>2148</v>
      </c>
      <c r="I1802" s="214" t="s">
        <v>2560</v>
      </c>
      <c r="J1802" s="184">
        <f>IF(F1802="USD", E1802, E1802 * IFERROR(VLOOKUP(F1802, EXCHANGE_RATE!A:B, 2, FALSE), "Currency not found"))</f>
        <v>1.95</v>
      </c>
      <c r="K1802" s="184">
        <f t="shared" si="166"/>
        <v>1.95</v>
      </c>
      <c r="L1802" s="184">
        <f>IF(C1802="MTS", B1802, B1802 * IFERROR(VLOOKUP(C1802, 'QTY_CONVERSIONS '!A:B, 2, FALSE), "Units not  found"))</f>
        <v>0.2</v>
      </c>
      <c r="M1802" s="185">
        <f t="shared" si="167"/>
        <v>390</v>
      </c>
      <c r="N1802" s="143" t="str">
        <f>IFERROR(VLOOKUP(D1802, Product_Category!A:B, 2, FALSE), "Uncategorized")</f>
        <v>MAGNESIUM STEARATE</v>
      </c>
      <c r="O1802" s="186">
        <f t="shared" si="169"/>
        <v>1950</v>
      </c>
      <c r="P1802" s="185">
        <f t="shared" si="168"/>
        <v>390</v>
      </c>
      <c r="Q1802" s="143">
        <v>2023</v>
      </c>
      <c r="R1802" s="143" t="str">
        <f>IFERROR(VLOOKUP(G1802,'SOURCE COMPANY'!A:B, 2, FALSE), "")</f>
        <v>GENIRON HEALTHCARE</v>
      </c>
      <c r="S1802" s="143" t="str">
        <f>IFERROR(VLOOKUP(H1802,'CUSTOMER NAME'!A:B, 2, FALSE), "")</f>
        <v>ZAIN PHARMA</v>
      </c>
    </row>
    <row r="1803" spans="1:19">
      <c r="A1803" s="191" t="s">
        <v>920</v>
      </c>
      <c r="B1803" s="191">
        <v>250</v>
      </c>
      <c r="C1803" s="191" t="s">
        <v>7</v>
      </c>
      <c r="D1803" s="191" t="s">
        <v>3295</v>
      </c>
      <c r="E1803" s="191">
        <v>46.4</v>
      </c>
      <c r="F1803" s="191" t="s">
        <v>9</v>
      </c>
      <c r="G1803" s="192" t="s">
        <v>1519</v>
      </c>
      <c r="H1803" s="121" t="s">
        <v>1249</v>
      </c>
      <c r="I1803" s="131" t="s">
        <v>3389</v>
      </c>
      <c r="J1803" s="184">
        <f>IF(F1803="USD", E1803, E1803 * IFERROR(VLOOKUP(F1803, EXCHANGE_RATE!A:B, 2, FALSE), "Currency not found"))</f>
        <v>46.4</v>
      </c>
      <c r="K1803" s="184">
        <f t="shared" si="166"/>
        <v>46.4</v>
      </c>
      <c r="L1803" s="184">
        <f>IF(C1803="MTS", B1803, B1803 * IFERROR(VLOOKUP(C1803, 'QTY_CONVERSIONS '!A:B, 2, FALSE), "Units not  found"))</f>
        <v>0.25</v>
      </c>
      <c r="M1803" s="185">
        <f t="shared" si="167"/>
        <v>11600</v>
      </c>
      <c r="N1803" s="143" t="str">
        <f>IFERROR(VLOOKUP(D1803, Product_Category!A:B, 2, FALSE), "Uncategorized")</f>
        <v>MCC</v>
      </c>
      <c r="O1803" s="186">
        <f t="shared" si="169"/>
        <v>46400</v>
      </c>
      <c r="P1803" s="185">
        <f t="shared" si="168"/>
        <v>11600</v>
      </c>
      <c r="Q1803" s="143">
        <v>2023</v>
      </c>
      <c r="R1803" s="143" t="str">
        <f>IFERROR(VLOOKUP(G1803,'SOURCE COMPANY'!A:B, 2, FALSE), "")</f>
        <v>MEDRIX SOLUTIONS</v>
      </c>
      <c r="S1803" s="143" t="str">
        <f>IFERROR(VLOOKUP(H1803,'CUSTOMER NAME'!A:B, 2, FALSE), "")</f>
        <v>NOVUGEN ONCOLOGY</v>
      </c>
    </row>
    <row r="1804" spans="1:19">
      <c r="A1804" s="87" t="s">
        <v>920</v>
      </c>
      <c r="B1804" s="87">
        <v>100</v>
      </c>
      <c r="C1804" s="87" t="s">
        <v>7</v>
      </c>
      <c r="D1804" s="87" t="s">
        <v>1250</v>
      </c>
      <c r="E1804" s="248">
        <v>29.5</v>
      </c>
      <c r="F1804" s="87" t="s">
        <v>9</v>
      </c>
      <c r="G1804" s="192" t="s">
        <v>1519</v>
      </c>
      <c r="H1804" s="198" t="s">
        <v>1251</v>
      </c>
      <c r="I1804" s="214" t="str">
        <f>I1803</f>
        <v>October</v>
      </c>
      <c r="J1804" s="184">
        <f>IF(F1804="USD", E1804, E1804 * IFERROR(VLOOKUP(F1804, EXCHANGE_RATE!A:B, 2, FALSE), "Currency not found"))</f>
        <v>29.5</v>
      </c>
      <c r="K1804" s="184">
        <f t="shared" si="166"/>
        <v>29.5</v>
      </c>
      <c r="L1804" s="184">
        <f>IF(C1804="MTS", B1804, B1804 * IFERROR(VLOOKUP(C1804, 'QTY_CONVERSIONS '!A:B, 2, FALSE), "Units not  found"))</f>
        <v>0.1</v>
      </c>
      <c r="M1804" s="185">
        <f t="shared" si="167"/>
        <v>2950</v>
      </c>
      <c r="N1804" s="143" t="str">
        <f>IFERROR(VLOOKUP(D1804, Product_Category!A:B, 2, FALSE), "Uncategorized")</f>
        <v>MCC</v>
      </c>
      <c r="O1804" s="186">
        <f t="shared" si="169"/>
        <v>29500</v>
      </c>
      <c r="P1804" s="185">
        <f t="shared" si="168"/>
        <v>2950</v>
      </c>
      <c r="Q1804" s="143">
        <v>2023</v>
      </c>
      <c r="R1804" s="143" t="str">
        <f>IFERROR(VLOOKUP(G1804,'SOURCE COMPANY'!A:B, 2, FALSE), "")</f>
        <v>MEDRIX SOLUTIONS</v>
      </c>
      <c r="S1804" s="143" t="str">
        <f>IFERROR(VLOOKUP(H1804,'CUSTOMER NAME'!A:B, 2, FALSE), "")</f>
        <v>NOVUGEN PHARMA</v>
      </c>
    </row>
    <row r="1805" spans="1:19">
      <c r="A1805" s="87" t="s">
        <v>920</v>
      </c>
      <c r="B1805" s="87">
        <v>100</v>
      </c>
      <c r="C1805" s="87" t="s">
        <v>7</v>
      </c>
      <c r="D1805" s="87" t="s">
        <v>1250</v>
      </c>
      <c r="E1805" s="248">
        <v>29.5</v>
      </c>
      <c r="F1805" s="87" t="s">
        <v>9</v>
      </c>
      <c r="G1805" s="192" t="s">
        <v>1519</v>
      </c>
      <c r="H1805" s="198" t="s">
        <v>1251</v>
      </c>
      <c r="I1805" s="214" t="str">
        <f>I1804</f>
        <v>October</v>
      </c>
      <c r="J1805" s="184">
        <f>IF(F1805="USD", E1805, E1805 * IFERROR(VLOOKUP(F1805, EXCHANGE_RATE!A:B, 2, FALSE), "Currency not found"))</f>
        <v>29.5</v>
      </c>
      <c r="K1805" s="184">
        <f t="shared" si="166"/>
        <v>29.5</v>
      </c>
      <c r="L1805" s="184">
        <f>IF(C1805="MTS", B1805, B1805 * IFERROR(VLOOKUP(C1805, 'QTY_CONVERSIONS '!A:B, 2, FALSE), "Units not  found"))</f>
        <v>0.1</v>
      </c>
      <c r="M1805" s="185">
        <f t="shared" si="167"/>
        <v>2950</v>
      </c>
      <c r="N1805" s="143" t="str">
        <f>IFERROR(VLOOKUP(D1805, Product_Category!A:B, 2, FALSE), "Uncategorized")</f>
        <v>MCC</v>
      </c>
      <c r="O1805" s="186">
        <f t="shared" si="169"/>
        <v>29500</v>
      </c>
      <c r="P1805" s="185">
        <f t="shared" si="168"/>
        <v>2950</v>
      </c>
      <c r="Q1805" s="143">
        <v>2023</v>
      </c>
      <c r="R1805" s="143" t="str">
        <f>IFERROR(VLOOKUP(G1805,'SOURCE COMPANY'!A:B, 2, FALSE), "")</f>
        <v>MEDRIX SOLUTIONS</v>
      </c>
      <c r="S1805" s="143" t="str">
        <f>IFERROR(VLOOKUP(H1805,'CUSTOMER NAME'!A:B, 2, FALSE), "")</f>
        <v>NOVUGEN PHARMA</v>
      </c>
    </row>
    <row r="1806" spans="1:19">
      <c r="A1806" s="87" t="s">
        <v>920</v>
      </c>
      <c r="B1806" s="189">
        <v>150</v>
      </c>
      <c r="C1806" s="87" t="s">
        <v>7</v>
      </c>
      <c r="D1806" s="87" t="s">
        <v>2381</v>
      </c>
      <c r="E1806" s="195">
        <v>29.5</v>
      </c>
      <c r="F1806" s="87" t="s">
        <v>9</v>
      </c>
      <c r="G1806" s="192" t="s">
        <v>1519</v>
      </c>
      <c r="H1806" s="198" t="s">
        <v>1251</v>
      </c>
      <c r="I1806" s="214" t="str">
        <f>I1805</f>
        <v>October</v>
      </c>
      <c r="J1806" s="184">
        <f>IF(F1806="USD", E1806, E1806 * IFERROR(VLOOKUP(F1806, EXCHANGE_RATE!A:B, 2, FALSE), "Currency not found"))</f>
        <v>29.5</v>
      </c>
      <c r="K1806" s="184">
        <f t="shared" si="166"/>
        <v>29.5</v>
      </c>
      <c r="L1806" s="184">
        <f>IF(C1806="MTS", B1806, B1806 * IFERROR(VLOOKUP(C1806, 'QTY_CONVERSIONS '!A:B, 2, FALSE), "Units not  found"))</f>
        <v>0.15</v>
      </c>
      <c r="M1806" s="185">
        <f t="shared" si="167"/>
        <v>4425</v>
      </c>
      <c r="N1806" s="143" t="str">
        <f>IFERROR(VLOOKUP(D1806, Product_Category!A:B, 2, FALSE), "Uncategorized")</f>
        <v>MCC</v>
      </c>
      <c r="O1806" s="186">
        <f t="shared" si="169"/>
        <v>29500</v>
      </c>
      <c r="P1806" s="185">
        <f t="shared" si="168"/>
        <v>4425</v>
      </c>
      <c r="Q1806" s="143">
        <v>2023</v>
      </c>
      <c r="R1806" s="143" t="str">
        <f>IFERROR(VLOOKUP(G1806,'SOURCE COMPANY'!A:B, 2, FALSE), "")</f>
        <v>MEDRIX SOLUTIONS</v>
      </c>
      <c r="S1806" s="143" t="str">
        <f>IFERROR(VLOOKUP(H1806,'CUSTOMER NAME'!A:B, 2, FALSE), "")</f>
        <v>NOVUGEN PHARMA</v>
      </c>
    </row>
    <row r="1807" spans="1:19">
      <c r="A1807" s="87" t="s">
        <v>920</v>
      </c>
      <c r="B1807" s="21">
        <v>275</v>
      </c>
      <c r="C1807" s="87" t="s">
        <v>7</v>
      </c>
      <c r="D1807" s="87" t="s">
        <v>1969</v>
      </c>
      <c r="E1807" s="41">
        <v>24</v>
      </c>
      <c r="F1807" s="87" t="s">
        <v>9</v>
      </c>
      <c r="G1807" s="192" t="s">
        <v>1519</v>
      </c>
      <c r="H1807" s="198" t="s">
        <v>1251</v>
      </c>
      <c r="I1807" s="214" t="str">
        <f>I1806</f>
        <v>October</v>
      </c>
      <c r="J1807" s="184">
        <f>IF(F1807="USD", E1807, E1807 * IFERROR(VLOOKUP(F1807, EXCHANGE_RATE!A:B, 2, FALSE), "Currency not found"))</f>
        <v>24</v>
      </c>
      <c r="K1807" s="184">
        <f t="shared" si="166"/>
        <v>24</v>
      </c>
      <c r="L1807" s="184">
        <f>IF(C1807="MTS", B1807, B1807 * IFERROR(VLOOKUP(C1807, 'QTY_CONVERSIONS '!A:B, 2, FALSE), "Units not  found"))</f>
        <v>0.27500000000000002</v>
      </c>
      <c r="M1807" s="185">
        <f t="shared" si="167"/>
        <v>6600</v>
      </c>
      <c r="N1807" s="143" t="str">
        <f>IFERROR(VLOOKUP(D1807, Product_Category!A:B, 2, FALSE), "Uncategorized")</f>
        <v>MCC</v>
      </c>
      <c r="O1807" s="186">
        <f t="shared" si="169"/>
        <v>24000</v>
      </c>
      <c r="P1807" s="185">
        <f t="shared" si="168"/>
        <v>6600.0000000000009</v>
      </c>
      <c r="Q1807" s="143">
        <v>2023</v>
      </c>
      <c r="R1807" s="143" t="str">
        <f>IFERROR(VLOOKUP(G1807,'SOURCE COMPANY'!A:B, 2, FALSE), "")</f>
        <v>MEDRIX SOLUTIONS</v>
      </c>
      <c r="S1807" s="143" t="str">
        <f>IFERROR(VLOOKUP(H1807,'CUSTOMER NAME'!A:B, 2, FALSE), "")</f>
        <v>NOVUGEN PHARMA</v>
      </c>
    </row>
    <row r="1808" spans="1:19">
      <c r="A1808" s="87" t="s">
        <v>920</v>
      </c>
      <c r="B1808" s="21">
        <v>1125</v>
      </c>
      <c r="C1808" s="87" t="s">
        <v>7</v>
      </c>
      <c r="D1808" s="87" t="s">
        <v>1970</v>
      </c>
      <c r="E1808" s="41">
        <v>13.36</v>
      </c>
      <c r="F1808" s="87" t="s">
        <v>9</v>
      </c>
      <c r="G1808" s="192" t="s">
        <v>1519</v>
      </c>
      <c r="H1808" s="198" t="s">
        <v>1251</v>
      </c>
      <c r="I1808" s="214" t="str">
        <f>I1807</f>
        <v>October</v>
      </c>
      <c r="J1808" s="184">
        <f>IF(F1808="USD", E1808, E1808 * IFERROR(VLOOKUP(F1808, EXCHANGE_RATE!A:B, 2, FALSE), "Currency not found"))</f>
        <v>13.36</v>
      </c>
      <c r="K1808" s="184">
        <f t="shared" si="166"/>
        <v>13.36</v>
      </c>
      <c r="L1808" s="184">
        <f>IF(C1808="MTS", B1808, B1808 * IFERROR(VLOOKUP(C1808, 'QTY_CONVERSIONS '!A:B, 2, FALSE), "Units not  found"))</f>
        <v>1.125</v>
      </c>
      <c r="M1808" s="185">
        <f t="shared" si="167"/>
        <v>15030</v>
      </c>
      <c r="N1808" s="143" t="str">
        <f>IFERROR(VLOOKUP(D1808, Product_Category!A:B, 2, FALSE), "Uncategorized")</f>
        <v>MCC</v>
      </c>
      <c r="O1808" s="186">
        <f t="shared" si="169"/>
        <v>13360</v>
      </c>
      <c r="P1808" s="185">
        <f t="shared" si="168"/>
        <v>15030</v>
      </c>
      <c r="Q1808" s="143">
        <v>2023</v>
      </c>
      <c r="R1808" s="143" t="str">
        <f>IFERROR(VLOOKUP(G1808,'SOURCE COMPANY'!A:B, 2, FALSE), "")</f>
        <v>MEDRIX SOLUTIONS</v>
      </c>
      <c r="S1808" s="143" t="str">
        <f>IFERROR(VLOOKUP(H1808,'CUSTOMER NAME'!A:B, 2, FALSE), "")</f>
        <v>NOVUGEN PHARMA</v>
      </c>
    </row>
    <row r="1809" spans="1:19">
      <c r="A1809" s="192" t="s">
        <v>920</v>
      </c>
      <c r="B1809" s="192">
        <v>105</v>
      </c>
      <c r="C1809" s="192" t="s">
        <v>7</v>
      </c>
      <c r="D1809" s="192" t="s">
        <v>2737</v>
      </c>
      <c r="E1809" s="192">
        <v>28.8</v>
      </c>
      <c r="F1809" s="192" t="s">
        <v>9</v>
      </c>
      <c r="G1809" s="192" t="s">
        <v>1519</v>
      </c>
      <c r="H1809" s="134" t="s">
        <v>1251</v>
      </c>
      <c r="I1809" s="131" t="s">
        <v>2670</v>
      </c>
      <c r="J1809" s="184">
        <f>IF(F1809="USD", E1809, E1809 * IFERROR(VLOOKUP(F1809, EXCHANGE_RATE!A:B, 2, FALSE), "Currency not found"))</f>
        <v>28.8</v>
      </c>
      <c r="K1809" s="184">
        <f t="shared" si="166"/>
        <v>28.8</v>
      </c>
      <c r="L1809" s="184">
        <f>IF(C1809="MTS", B1809, B1809 * IFERROR(VLOOKUP(C1809, 'QTY_CONVERSIONS '!A:B, 2, FALSE), "Units not  found"))</f>
        <v>0.105</v>
      </c>
      <c r="M1809" s="185">
        <f t="shared" si="167"/>
        <v>3024</v>
      </c>
      <c r="N1809" s="143" t="str">
        <f>IFERROR(VLOOKUP(D1809, Product_Category!A:B, 2, FALSE), "Uncategorized")</f>
        <v>CROSCARMELLOSE SODIUM</v>
      </c>
      <c r="O1809" s="186">
        <f t="shared" si="169"/>
        <v>28800</v>
      </c>
      <c r="P1809" s="185">
        <f t="shared" si="168"/>
        <v>3024</v>
      </c>
      <c r="Q1809" s="143">
        <v>2023</v>
      </c>
      <c r="R1809" s="143" t="str">
        <f>IFERROR(VLOOKUP(G1809,'SOURCE COMPANY'!A:B, 2, FALSE), "")</f>
        <v>MEDRIX SOLUTIONS</v>
      </c>
      <c r="S1809" s="143" t="str">
        <f>IFERROR(VLOOKUP(H1809,'CUSTOMER NAME'!A:B, 2, FALSE), "")</f>
        <v>NOVUGEN PHARMA</v>
      </c>
    </row>
    <row r="1810" spans="1:19">
      <c r="A1810" s="192" t="s">
        <v>920</v>
      </c>
      <c r="B1810" s="192">
        <v>100</v>
      </c>
      <c r="C1810" s="192" t="s">
        <v>7</v>
      </c>
      <c r="D1810" s="192" t="s">
        <v>2738</v>
      </c>
      <c r="E1810" s="192">
        <v>13.36</v>
      </c>
      <c r="F1810" s="192" t="s">
        <v>9</v>
      </c>
      <c r="G1810" s="192" t="s">
        <v>1519</v>
      </c>
      <c r="H1810" s="134" t="s">
        <v>1251</v>
      </c>
      <c r="I1810" s="131" t="s">
        <v>2670</v>
      </c>
      <c r="J1810" s="184">
        <f>IF(F1810="USD", E1810, E1810 * IFERROR(VLOOKUP(F1810, EXCHANGE_RATE!A:B, 2, FALSE), "Currency not found"))</f>
        <v>13.36</v>
      </c>
      <c r="K1810" s="184">
        <f t="shared" si="166"/>
        <v>13.36</v>
      </c>
      <c r="L1810" s="184">
        <f>IF(C1810="MTS", B1810, B1810 * IFERROR(VLOOKUP(C1810, 'QTY_CONVERSIONS '!A:B, 2, FALSE), "Units not  found"))</f>
        <v>0.1</v>
      </c>
      <c r="M1810" s="185">
        <f t="shared" si="167"/>
        <v>1336</v>
      </c>
      <c r="N1810" s="143" t="str">
        <f>IFERROR(VLOOKUP(D1810, Product_Category!A:B, 2, FALSE), "Uncategorized")</f>
        <v>PHARMACE</v>
      </c>
      <c r="O1810" s="186">
        <f t="shared" si="169"/>
        <v>13360</v>
      </c>
      <c r="P1810" s="185">
        <f t="shared" si="168"/>
        <v>1336</v>
      </c>
      <c r="Q1810" s="143">
        <v>2023</v>
      </c>
      <c r="R1810" s="143" t="str">
        <f>IFERROR(VLOOKUP(G1810,'SOURCE COMPANY'!A:B, 2, FALSE), "")</f>
        <v>MEDRIX SOLUTIONS</v>
      </c>
      <c r="S1810" s="143" t="str">
        <f>IFERROR(VLOOKUP(H1810,'CUSTOMER NAME'!A:B, 2, FALSE), "")</f>
        <v>NOVUGEN PHARMA</v>
      </c>
    </row>
    <row r="1811" spans="1:19">
      <c r="A1811" s="192" t="s">
        <v>920</v>
      </c>
      <c r="B1811" s="192">
        <v>25</v>
      </c>
      <c r="C1811" s="192" t="s">
        <v>7</v>
      </c>
      <c r="D1811" s="192" t="s">
        <v>3402</v>
      </c>
      <c r="E1811" s="192">
        <v>0.56000000000000005</v>
      </c>
      <c r="F1811" s="192" t="s">
        <v>9</v>
      </c>
      <c r="G1811" s="192" t="s">
        <v>1519</v>
      </c>
      <c r="H1811" s="134" t="s">
        <v>1251</v>
      </c>
      <c r="I1811" s="131" t="s">
        <v>3893</v>
      </c>
      <c r="J1811" s="184">
        <f>IF(F1811="USD", E1811, E1811 * IFERROR(VLOOKUP(F1811, EXCHANGE_RATE!A:B, 2, FALSE), "Currency not found"))</f>
        <v>0.56000000000000005</v>
      </c>
      <c r="K1811" s="184">
        <f t="shared" si="166"/>
        <v>0.56000000000000005</v>
      </c>
      <c r="L1811" s="184">
        <f>IF(C1811="MTS", B1811, B1811 * IFERROR(VLOOKUP(C1811, 'QTY_CONVERSIONS '!A:B, 2, FALSE), "Units not  found"))</f>
        <v>2.5000000000000001E-2</v>
      </c>
      <c r="M1811" s="185">
        <f t="shared" si="167"/>
        <v>14.000000000000002</v>
      </c>
      <c r="N1811" s="143" t="str">
        <f>IFERROR(VLOOKUP(D1811, Product_Category!A:B, 2, FALSE), "Uncategorized")</f>
        <v>MCC</v>
      </c>
      <c r="O1811" s="186">
        <f t="shared" si="169"/>
        <v>560</v>
      </c>
      <c r="P1811" s="185">
        <f t="shared" si="168"/>
        <v>14</v>
      </c>
      <c r="Q1811" s="143">
        <v>2023</v>
      </c>
      <c r="R1811" s="143" t="str">
        <f>IFERROR(VLOOKUP(G1811,'SOURCE COMPANY'!A:B, 2, FALSE), "")</f>
        <v>MEDRIX SOLUTIONS</v>
      </c>
      <c r="S1811" s="143" t="str">
        <f>IFERROR(VLOOKUP(H1811,'CUSTOMER NAME'!A:B, 2, FALSE), "")</f>
        <v>NOVUGEN PHARMA</v>
      </c>
    </row>
    <row r="1812" spans="1:19">
      <c r="A1812" s="191" t="s">
        <v>920</v>
      </c>
      <c r="B1812" s="191">
        <v>150</v>
      </c>
      <c r="C1812" s="191" t="s">
        <v>7</v>
      </c>
      <c r="D1812" s="191" t="s">
        <v>3469</v>
      </c>
      <c r="E1812" s="191">
        <v>29.5</v>
      </c>
      <c r="F1812" s="191" t="s">
        <v>9</v>
      </c>
      <c r="G1812" s="192" t="s">
        <v>1519</v>
      </c>
      <c r="H1812" s="121" t="s">
        <v>1251</v>
      </c>
      <c r="I1812" s="131" t="s">
        <v>3389</v>
      </c>
      <c r="J1812" s="184">
        <f>IF(F1812="USD", E1812, E1812 * IFERROR(VLOOKUP(F1812, EXCHANGE_RATE!A:B, 2, FALSE), "Currency not found"))</f>
        <v>29.5</v>
      </c>
      <c r="K1812" s="184">
        <f t="shared" si="166"/>
        <v>29.5</v>
      </c>
      <c r="L1812" s="184">
        <f>IF(C1812="MTS", B1812, B1812 * IFERROR(VLOOKUP(C1812, 'QTY_CONVERSIONS '!A:B, 2, FALSE), "Units not  found"))</f>
        <v>0.15</v>
      </c>
      <c r="M1812" s="185">
        <f t="shared" si="167"/>
        <v>4425</v>
      </c>
      <c r="N1812" s="143" t="str">
        <f>IFERROR(VLOOKUP(D1812, Product_Category!A:B, 2, FALSE), "Uncategorized")</f>
        <v>MCC</v>
      </c>
      <c r="O1812" s="186">
        <f t="shared" si="169"/>
        <v>29500</v>
      </c>
      <c r="P1812" s="185">
        <f t="shared" si="168"/>
        <v>4425</v>
      </c>
      <c r="Q1812" s="143">
        <v>2023</v>
      </c>
      <c r="R1812" s="143" t="str">
        <f>IFERROR(VLOOKUP(G1812,'SOURCE COMPANY'!A:B, 2, FALSE), "")</f>
        <v>MEDRIX SOLUTIONS</v>
      </c>
      <c r="S1812" s="143" t="str">
        <f>IFERROR(VLOOKUP(H1812,'CUSTOMER NAME'!A:B, 2, FALSE), "")</f>
        <v>NOVUGEN PHARMA</v>
      </c>
    </row>
    <row r="1813" spans="1:19">
      <c r="A1813" s="191" t="s">
        <v>920</v>
      </c>
      <c r="B1813" s="191">
        <v>1000</v>
      </c>
      <c r="C1813" s="191" t="s">
        <v>7</v>
      </c>
      <c r="D1813" s="191" t="s">
        <v>3402</v>
      </c>
      <c r="E1813" s="191">
        <v>13.36</v>
      </c>
      <c r="F1813" s="191" t="s">
        <v>9</v>
      </c>
      <c r="G1813" s="192" t="s">
        <v>1519</v>
      </c>
      <c r="H1813" s="121" t="s">
        <v>1251</v>
      </c>
      <c r="I1813" s="131" t="s">
        <v>3389</v>
      </c>
      <c r="J1813" s="184">
        <f>IF(F1813="USD", E1813, E1813 * IFERROR(VLOOKUP(F1813, EXCHANGE_RATE!A:B, 2, FALSE), "Currency not found"))</f>
        <v>13.36</v>
      </c>
      <c r="K1813" s="184">
        <f t="shared" si="166"/>
        <v>13.36</v>
      </c>
      <c r="L1813" s="184">
        <f>IF(C1813="MTS", B1813, B1813 * IFERROR(VLOOKUP(C1813, 'QTY_CONVERSIONS '!A:B, 2, FALSE), "Units not  found"))</f>
        <v>1</v>
      </c>
      <c r="M1813" s="185">
        <f t="shared" si="167"/>
        <v>13360</v>
      </c>
      <c r="N1813" s="143" t="str">
        <f>IFERROR(VLOOKUP(D1813, Product_Category!A:B, 2, FALSE), "Uncategorized")</f>
        <v>MCC</v>
      </c>
      <c r="O1813" s="186">
        <f t="shared" si="169"/>
        <v>13360</v>
      </c>
      <c r="P1813" s="185">
        <f t="shared" si="168"/>
        <v>13360</v>
      </c>
      <c r="Q1813" s="143">
        <v>2023</v>
      </c>
      <c r="R1813" s="143" t="str">
        <f>IFERROR(VLOOKUP(G1813,'SOURCE COMPANY'!A:B, 2, FALSE), "")</f>
        <v>MEDRIX SOLUTIONS</v>
      </c>
      <c r="S1813" s="143" t="str">
        <f>IFERROR(VLOOKUP(H1813,'CUSTOMER NAME'!A:B, 2, FALSE), "")</f>
        <v>NOVUGEN PHARMA</v>
      </c>
    </row>
    <row r="1814" spans="1:19">
      <c r="A1814" s="191" t="s">
        <v>920</v>
      </c>
      <c r="B1814" s="191">
        <v>150</v>
      </c>
      <c r="C1814" s="191" t="s">
        <v>7</v>
      </c>
      <c r="D1814" s="191" t="s">
        <v>3150</v>
      </c>
      <c r="E1814" s="191">
        <v>29.5</v>
      </c>
      <c r="F1814" s="191" t="s">
        <v>9</v>
      </c>
      <c r="G1814" s="192" t="s">
        <v>1519</v>
      </c>
      <c r="H1814" s="121" t="s">
        <v>1251</v>
      </c>
      <c r="I1814" s="131" t="s">
        <v>3034</v>
      </c>
      <c r="J1814" s="184">
        <f>IF(F1814="USD", E1814, E1814 * IFERROR(VLOOKUP(F1814, EXCHANGE_RATE!A:B, 2, FALSE), "Currency not found"))</f>
        <v>29.5</v>
      </c>
      <c r="K1814" s="184">
        <f t="shared" si="166"/>
        <v>29.5</v>
      </c>
      <c r="L1814" s="184">
        <f>IF(C1814="MTS", B1814, B1814 * IFERROR(VLOOKUP(C1814, 'QTY_CONVERSIONS '!A:B, 2, FALSE), "Units not  found"))</f>
        <v>0.15</v>
      </c>
      <c r="M1814" s="185">
        <f t="shared" si="167"/>
        <v>4425</v>
      </c>
      <c r="N1814" s="143" t="str">
        <f>IFERROR(VLOOKUP(D1814, Product_Category!A:B, 2, FALSE), "Uncategorized")</f>
        <v>MCC</v>
      </c>
      <c r="O1814" s="186">
        <f t="shared" si="169"/>
        <v>29500</v>
      </c>
      <c r="P1814" s="185">
        <f t="shared" si="168"/>
        <v>4425</v>
      </c>
      <c r="Q1814" s="143">
        <v>2023</v>
      </c>
      <c r="R1814" s="143" t="str">
        <f>IFERROR(VLOOKUP(G1814,'SOURCE COMPANY'!A:B, 2, FALSE), "")</f>
        <v>MEDRIX SOLUTIONS</v>
      </c>
      <c r="S1814" s="143" t="str">
        <f>IFERROR(VLOOKUP(H1814,'CUSTOMER NAME'!A:B, 2, FALSE), "")</f>
        <v>NOVUGEN PHARMA</v>
      </c>
    </row>
    <row r="1815" spans="1:19">
      <c r="A1815" s="87" t="s">
        <v>816</v>
      </c>
      <c r="B1815" s="87">
        <v>125</v>
      </c>
      <c r="C1815" s="87" t="s">
        <v>7</v>
      </c>
      <c r="D1815" s="87" t="s">
        <v>104</v>
      </c>
      <c r="E1815" s="248">
        <v>1.9</v>
      </c>
      <c r="F1815" s="87" t="s">
        <v>9</v>
      </c>
      <c r="G1815" s="87" t="s">
        <v>1133</v>
      </c>
      <c r="H1815" s="198" t="s">
        <v>1134</v>
      </c>
      <c r="I1815" s="214" t="str">
        <f>I1814</f>
        <v>September</v>
      </c>
      <c r="J1815" s="184">
        <f>IF(F1815="USD", E1815, E1815 * IFERROR(VLOOKUP(F1815, EXCHANGE_RATE!A:B, 2, FALSE), "Currency not found"))</f>
        <v>1.9</v>
      </c>
      <c r="K1815" s="184">
        <f t="shared" si="166"/>
        <v>1.9</v>
      </c>
      <c r="L1815" s="184">
        <f>IF(C1815="MTS", B1815, B1815 * IFERROR(VLOOKUP(C1815, 'QTY_CONVERSIONS '!A:B, 2, FALSE), "Units not  found"))</f>
        <v>0.125</v>
      </c>
      <c r="M1815" s="185">
        <f t="shared" si="167"/>
        <v>237.5</v>
      </c>
      <c r="N1815" s="143" t="str">
        <f>IFERROR(VLOOKUP(D1815, Product_Category!A:B, 2, FALSE), "Uncategorized")</f>
        <v>MAGNESIUM STEARATE</v>
      </c>
      <c r="O1815" s="186">
        <f t="shared" si="169"/>
        <v>1900</v>
      </c>
      <c r="P1815" s="185">
        <f t="shared" si="168"/>
        <v>237.5</v>
      </c>
      <c r="Q1815" s="143">
        <v>2023</v>
      </c>
      <c r="R1815" s="143" t="str">
        <f>IFERROR(VLOOKUP(G1815,'SOURCE COMPANY'!A:B, 2, FALSE), "")</f>
        <v>CHEMSTAR</v>
      </c>
      <c r="S1815" s="143" t="str">
        <f>IFERROR(VLOOKUP(H1815,'CUSTOMER NAME'!A:B, 2, FALSE), "")</f>
        <v>NRB COMMERCIAL</v>
      </c>
    </row>
    <row r="1816" spans="1:19">
      <c r="A1816" s="191" t="s">
        <v>3139</v>
      </c>
      <c r="B1816" s="191">
        <v>720</v>
      </c>
      <c r="C1816" s="191" t="s">
        <v>7</v>
      </c>
      <c r="D1816" s="191" t="s">
        <v>44</v>
      </c>
      <c r="E1816" s="191">
        <v>56.81</v>
      </c>
      <c r="F1816" s="191" t="s">
        <v>9</v>
      </c>
      <c r="G1816" s="191" t="s">
        <v>3140</v>
      </c>
      <c r="H1816" s="121" t="s">
        <v>3141</v>
      </c>
      <c r="I1816" s="131" t="s">
        <v>3034</v>
      </c>
      <c r="J1816" s="184">
        <f>IF(F1816="USD", E1816, E1816 * IFERROR(VLOOKUP(F1816, EXCHANGE_RATE!A:B, 2, FALSE), "Currency not found"))</f>
        <v>56.81</v>
      </c>
      <c r="K1816" s="184">
        <f t="shared" si="166"/>
        <v>56.81</v>
      </c>
      <c r="L1816" s="184">
        <f>IF(C1816="MTS", B1816, B1816 * IFERROR(VLOOKUP(C1816, 'QTY_CONVERSIONS '!A:B, 2, FALSE), "Units not  found"))</f>
        <v>0.72</v>
      </c>
      <c r="M1816" s="185">
        <f t="shared" si="167"/>
        <v>40903.200000000004</v>
      </c>
      <c r="N1816" s="143" t="str">
        <f>IFERROR(VLOOKUP(D1816, Product_Category!A:B, 2, FALSE), "Uncategorized")</f>
        <v>CMC</v>
      </c>
      <c r="O1816" s="186">
        <f t="shared" si="169"/>
        <v>56810</v>
      </c>
      <c r="P1816" s="185">
        <f t="shared" si="168"/>
        <v>40903.199999999997</v>
      </c>
      <c r="Q1816" s="143">
        <v>2023</v>
      </c>
      <c r="R1816" s="143" t="str">
        <f>IFERROR(VLOOKUP(G1816,'SOURCE COMPANY'!A:B, 2, FALSE), "")</f>
        <v>INDUSUN DRILLING FLUIDS</v>
      </c>
      <c r="S1816" s="143" t="str">
        <f>IFERROR(VLOOKUP(H1816,'CUSTOMER NAME'!A:B, 2, FALSE), "")</f>
        <v>NULL-UNITED OIL PROJECT</v>
      </c>
    </row>
    <row r="1817" spans="1:19">
      <c r="A1817" s="85" t="s">
        <v>1080</v>
      </c>
      <c r="B1817" s="85">
        <v>6000</v>
      </c>
      <c r="C1817" s="85" t="s">
        <v>7</v>
      </c>
      <c r="D1817" s="85" t="s">
        <v>792</v>
      </c>
      <c r="E1817" s="248">
        <v>2.3499530000000002</v>
      </c>
      <c r="F1817" s="85" t="s">
        <v>9</v>
      </c>
      <c r="G1817" s="85" t="s">
        <v>1081</v>
      </c>
      <c r="H1817" s="199" t="s">
        <v>1082</v>
      </c>
      <c r="I1817" s="214" t="str">
        <f>I1816</f>
        <v>September</v>
      </c>
      <c r="J1817" s="184">
        <f>IF(F1817="USD", E1817, E1817 * IFERROR(VLOOKUP(F1817, EXCHANGE_RATE!A:B, 2, FALSE), "Currency not found"))</f>
        <v>2.3499530000000002</v>
      </c>
      <c r="K1817" s="184">
        <f t="shared" si="166"/>
        <v>2.3499999999999996</v>
      </c>
      <c r="L1817" s="184">
        <f>IF(C1817="MTS", B1817, B1817 * IFERROR(VLOOKUP(C1817, 'QTY_CONVERSIONS '!A:B, 2, FALSE), "Units not  found"))</f>
        <v>6</v>
      </c>
      <c r="M1817" s="185">
        <f t="shared" si="167"/>
        <v>14099.999999999998</v>
      </c>
      <c r="N1817" s="143" t="str">
        <f>IFERROR(VLOOKUP(D1817, Product_Category!A:B, 2, FALSE), "Uncategorized")</f>
        <v>MCC</v>
      </c>
      <c r="O1817" s="186">
        <f t="shared" si="169"/>
        <v>2349.9999999999995</v>
      </c>
      <c r="P1817" s="185">
        <f t="shared" si="168"/>
        <v>14099.999999999996</v>
      </c>
      <c r="Q1817" s="143">
        <v>2023</v>
      </c>
      <c r="R1817" s="143" t="str">
        <f>IFERROR(VLOOKUP(G1817,'SOURCE COMPANY'!A:B, 2, FALSE), "")</f>
        <v>MEDIWIN PHARMA</v>
      </c>
      <c r="S1817" s="143" t="str">
        <f>IFERROR(VLOOKUP(H1817,'CUSTOMER NAME'!A:B, 2, FALSE), "")</f>
        <v>NUTRAMED PHARMA</v>
      </c>
    </row>
    <row r="1818" spans="1:19">
      <c r="A1818" s="87" t="s">
        <v>1080</v>
      </c>
      <c r="B1818" s="189">
        <v>200</v>
      </c>
      <c r="C1818" s="87" t="s">
        <v>7</v>
      </c>
      <c r="D1818" s="87" t="s">
        <v>687</v>
      </c>
      <c r="E1818" s="190">
        <v>6.11</v>
      </c>
      <c r="F1818" s="87" t="s">
        <v>9</v>
      </c>
      <c r="G1818" s="87" t="s">
        <v>1081</v>
      </c>
      <c r="H1818" s="198" t="s">
        <v>1082</v>
      </c>
      <c r="I1818" s="214" t="str">
        <f>I1817</f>
        <v>September</v>
      </c>
      <c r="J1818" s="184">
        <f>IF(F1818="USD", E1818, E1818 * IFERROR(VLOOKUP(F1818, EXCHANGE_RATE!A:B, 2, FALSE), "Currency not found"))</f>
        <v>6.11</v>
      </c>
      <c r="K1818" s="184">
        <f t="shared" si="166"/>
        <v>6.11</v>
      </c>
      <c r="L1818" s="184">
        <f>IF(C1818="MTS", B1818, B1818 * IFERROR(VLOOKUP(C1818, 'QTY_CONVERSIONS '!A:B, 2, FALSE), "Units not  found"))</f>
        <v>0.2</v>
      </c>
      <c r="M1818" s="185">
        <f t="shared" si="167"/>
        <v>1222</v>
      </c>
      <c r="N1818" s="143" t="str">
        <f>IFERROR(VLOOKUP(D1818, Product_Category!A:B, 2, FALSE), "Uncategorized")</f>
        <v>CROSCARMELLOSE SODIUM</v>
      </c>
      <c r="O1818" s="186">
        <f t="shared" si="169"/>
        <v>6110</v>
      </c>
      <c r="P1818" s="185">
        <f t="shared" si="168"/>
        <v>1222</v>
      </c>
      <c r="Q1818" s="143">
        <v>2023</v>
      </c>
      <c r="R1818" s="143" t="str">
        <f>IFERROR(VLOOKUP(G1818,'SOURCE COMPANY'!A:B, 2, FALSE), "")</f>
        <v>MEDIWIN PHARMA</v>
      </c>
      <c r="S1818" s="143" t="str">
        <f>IFERROR(VLOOKUP(H1818,'CUSTOMER NAME'!A:B, 2, FALSE), "")</f>
        <v>NUTRAMED PHARMA</v>
      </c>
    </row>
    <row r="1819" spans="1:19">
      <c r="A1819" s="87" t="s">
        <v>1080</v>
      </c>
      <c r="B1819" s="189">
        <v>500</v>
      </c>
      <c r="C1819" s="87" t="s">
        <v>7</v>
      </c>
      <c r="D1819" s="87" t="s">
        <v>2454</v>
      </c>
      <c r="E1819" s="190">
        <v>2.2599999999999998</v>
      </c>
      <c r="F1819" s="87" t="s">
        <v>9</v>
      </c>
      <c r="G1819" s="87" t="s">
        <v>1081</v>
      </c>
      <c r="H1819" s="198" t="s">
        <v>1082</v>
      </c>
      <c r="I1819" s="214" t="str">
        <f>I1818</f>
        <v>September</v>
      </c>
      <c r="J1819" s="184">
        <f>IF(F1819="USD", E1819, E1819 * IFERROR(VLOOKUP(F1819, EXCHANGE_RATE!A:B, 2, FALSE), "Currency not found"))</f>
        <v>2.2599999999999998</v>
      </c>
      <c r="K1819" s="184">
        <f t="shared" si="166"/>
        <v>2.2599999999999998</v>
      </c>
      <c r="L1819" s="184">
        <f>IF(C1819="MTS", B1819, B1819 * IFERROR(VLOOKUP(C1819, 'QTY_CONVERSIONS '!A:B, 2, FALSE), "Units not  found"))</f>
        <v>0.5</v>
      </c>
      <c r="M1819" s="185">
        <f t="shared" si="167"/>
        <v>1130</v>
      </c>
      <c r="N1819" s="143" t="str">
        <f>IFERROR(VLOOKUP(D1819, Product_Category!A:B, 2, FALSE), "Uncategorized")</f>
        <v>MCC</v>
      </c>
      <c r="O1819" s="186">
        <f t="shared" si="169"/>
        <v>2260</v>
      </c>
      <c r="P1819" s="185">
        <f t="shared" si="168"/>
        <v>1130</v>
      </c>
      <c r="Q1819" s="143">
        <v>2023</v>
      </c>
      <c r="R1819" s="143" t="str">
        <f>IFERROR(VLOOKUP(G1819,'SOURCE COMPANY'!A:B, 2, FALSE), "")</f>
        <v>MEDIWIN PHARMA</v>
      </c>
      <c r="S1819" s="143" t="str">
        <f>IFERROR(VLOOKUP(H1819,'CUSTOMER NAME'!A:B, 2, FALSE), "")</f>
        <v>NUTRAMED PHARMA</v>
      </c>
    </row>
    <row r="1820" spans="1:19">
      <c r="A1820" s="191" t="s">
        <v>929</v>
      </c>
      <c r="B1820" s="191">
        <v>250</v>
      </c>
      <c r="C1820" s="191" t="s">
        <v>7</v>
      </c>
      <c r="D1820" s="191" t="s">
        <v>19</v>
      </c>
      <c r="E1820" s="191">
        <v>2.88</v>
      </c>
      <c r="F1820" s="191" t="s">
        <v>9</v>
      </c>
      <c r="G1820" s="192" t="s">
        <v>671</v>
      </c>
      <c r="H1820" s="121" t="s">
        <v>3489</v>
      </c>
      <c r="I1820" s="131" t="s">
        <v>3389</v>
      </c>
      <c r="J1820" s="184">
        <f>IF(F1820="USD", E1820, E1820 * IFERROR(VLOOKUP(F1820, EXCHANGE_RATE!A:B, 2, FALSE), "Currency not found"))</f>
        <v>2.88</v>
      </c>
      <c r="K1820" s="184">
        <f t="shared" si="166"/>
        <v>2.88</v>
      </c>
      <c r="L1820" s="184">
        <f>IF(C1820="MTS", B1820, B1820 * IFERROR(VLOOKUP(C1820, 'QTY_CONVERSIONS '!A:B, 2, FALSE), "Units not  found"))</f>
        <v>0.25</v>
      </c>
      <c r="M1820" s="185">
        <f t="shared" si="167"/>
        <v>720</v>
      </c>
      <c r="N1820" s="143" t="str">
        <f>IFERROR(VLOOKUP(D1820, Product_Category!A:B, 2, FALSE), "Uncategorized")</f>
        <v>CMC</v>
      </c>
      <c r="O1820" s="186">
        <f t="shared" si="169"/>
        <v>2880</v>
      </c>
      <c r="P1820" s="185">
        <f t="shared" si="168"/>
        <v>720</v>
      </c>
      <c r="Q1820" s="143">
        <v>2023</v>
      </c>
      <c r="R1820" s="143" t="str">
        <f>IFERROR(VLOOKUP(G1820,'SOURCE COMPANY'!A:B, 2, FALSE), "")</f>
        <v>SUDARSHAN TRADING</v>
      </c>
      <c r="S1820" s="143" t="str">
        <f>IFERROR(VLOOKUP(H1820,'CUSTOMER NAME'!A:B, 2, FALSE), "")</f>
        <v>NUTRIVET NEPAL PVT LTD</v>
      </c>
    </row>
    <row r="1821" spans="1:19">
      <c r="A1821" s="191" t="s">
        <v>874</v>
      </c>
      <c r="B1821" s="191">
        <v>500</v>
      </c>
      <c r="C1821" s="191" t="s">
        <v>7</v>
      </c>
      <c r="D1821" s="191" t="s">
        <v>910</v>
      </c>
      <c r="E1821" s="191">
        <v>2.31</v>
      </c>
      <c r="F1821" s="191" t="s">
        <v>9</v>
      </c>
      <c r="G1821" s="191" t="s">
        <v>3438</v>
      </c>
      <c r="H1821" s="121" t="s">
        <v>3439</v>
      </c>
      <c r="I1821" s="131" t="s">
        <v>3389</v>
      </c>
      <c r="J1821" s="184">
        <f>IF(F1821="USD", E1821, E1821 * IFERROR(VLOOKUP(F1821, EXCHANGE_RATE!A:B, 2, FALSE), "Currency not found"))</f>
        <v>2.31</v>
      </c>
      <c r="K1821" s="184">
        <f t="shared" si="166"/>
        <v>2.31</v>
      </c>
      <c r="L1821" s="184">
        <f>IF(C1821="MTS", B1821, B1821 * IFERROR(VLOOKUP(C1821, 'QTY_CONVERSIONS '!A:B, 2, FALSE), "Units not  found"))</f>
        <v>0.5</v>
      </c>
      <c r="M1821" s="185">
        <f t="shared" si="167"/>
        <v>1155</v>
      </c>
      <c r="N1821" s="143" t="str">
        <f>IFERROR(VLOOKUP(D1821, Product_Category!A:B, 2, FALSE), "Uncategorized")</f>
        <v>MAGNESIUM STEARATE</v>
      </c>
      <c r="O1821" s="186">
        <f t="shared" si="169"/>
        <v>2310</v>
      </c>
      <c r="P1821" s="185">
        <f t="shared" si="168"/>
        <v>1155</v>
      </c>
      <c r="Q1821" s="143">
        <v>2023</v>
      </c>
      <c r="R1821" s="143" t="str">
        <f>IFERROR(VLOOKUP(G1821,'SOURCE COMPANY'!A:B, 2, FALSE), "")</f>
        <v>YAGIL PHARMA</v>
      </c>
      <c r="S1821" s="143" t="str">
        <f>IFERROR(VLOOKUP(H1821,'CUSTOMER NAME'!A:B, 2, FALSE), "")</f>
        <v>OA J PHARMACEUTICALS IND</v>
      </c>
    </row>
    <row r="1822" spans="1:19">
      <c r="A1822" s="87" t="s">
        <v>928</v>
      </c>
      <c r="B1822" s="189">
        <v>1300</v>
      </c>
      <c r="C1822" s="87" t="s">
        <v>7</v>
      </c>
      <c r="D1822" s="87" t="s">
        <v>266</v>
      </c>
      <c r="E1822" s="190">
        <v>2.7</v>
      </c>
      <c r="F1822" s="87" t="s">
        <v>9</v>
      </c>
      <c r="G1822" s="87" t="s">
        <v>732</v>
      </c>
      <c r="H1822" s="198" t="s">
        <v>2499</v>
      </c>
      <c r="I1822" s="214" t="str">
        <f>I1821</f>
        <v>October</v>
      </c>
      <c r="J1822" s="184">
        <f>IF(F1822="USD", E1822, E1822 * IFERROR(VLOOKUP(F1822, EXCHANGE_RATE!A:B, 2, FALSE), "Currency not found"))</f>
        <v>2.7</v>
      </c>
      <c r="K1822" s="184">
        <f t="shared" si="166"/>
        <v>2.7</v>
      </c>
      <c r="L1822" s="184">
        <f>IF(C1822="MTS", B1822, B1822 * IFERROR(VLOOKUP(C1822, 'QTY_CONVERSIONS '!A:B, 2, FALSE), "Units not  found"))</f>
        <v>1.3</v>
      </c>
      <c r="M1822" s="185">
        <f t="shared" si="167"/>
        <v>3510.0000000000005</v>
      </c>
      <c r="N1822" s="143" t="str">
        <f>IFERROR(VLOOKUP(D1822, Product_Category!A:B, 2, FALSE), "Uncategorized")</f>
        <v>MCC</v>
      </c>
      <c r="O1822" s="186">
        <f t="shared" si="169"/>
        <v>2700</v>
      </c>
      <c r="P1822" s="185">
        <f t="shared" si="168"/>
        <v>3510</v>
      </c>
      <c r="Q1822" s="143">
        <v>2023</v>
      </c>
      <c r="R1822" s="143" t="str">
        <f>IFERROR(VLOOKUP(G1822,'SOURCE COMPANY'!A:B, 2, FALSE), "")</f>
        <v>MAPLE BIOTECH</v>
      </c>
      <c r="S1822" s="143" t="str">
        <f>IFERROR(VLOOKUP(H1822,'CUSTOMER NAME'!A:B, 2, FALSE), "")</f>
        <v>OCTELLE COMPANY</v>
      </c>
    </row>
    <row r="1823" spans="1:19">
      <c r="A1823" s="87" t="s">
        <v>928</v>
      </c>
      <c r="B1823" s="189">
        <v>1300</v>
      </c>
      <c r="C1823" s="87" t="s">
        <v>7</v>
      </c>
      <c r="D1823" s="87" t="s">
        <v>266</v>
      </c>
      <c r="E1823" s="190">
        <v>2.7</v>
      </c>
      <c r="F1823" s="87" t="s">
        <v>9</v>
      </c>
      <c r="G1823" s="87" t="s">
        <v>732</v>
      </c>
      <c r="H1823" s="198" t="s">
        <v>2499</v>
      </c>
      <c r="I1823" s="214" t="str">
        <f>I1822</f>
        <v>October</v>
      </c>
      <c r="J1823" s="184">
        <f>IF(F1823="USD", E1823, E1823 * IFERROR(VLOOKUP(F1823, EXCHANGE_RATE!A:B, 2, FALSE), "Currency not found"))</f>
        <v>2.7</v>
      </c>
      <c r="K1823" s="184">
        <f t="shared" si="166"/>
        <v>2.7</v>
      </c>
      <c r="L1823" s="184">
        <f>IF(C1823="MTS", B1823, B1823 * IFERROR(VLOOKUP(C1823, 'QTY_CONVERSIONS '!A:B, 2, FALSE), "Units not  found"))</f>
        <v>1.3</v>
      </c>
      <c r="M1823" s="185">
        <f t="shared" si="167"/>
        <v>3510.0000000000005</v>
      </c>
      <c r="N1823" s="143" t="str">
        <f>IFERROR(VLOOKUP(D1823, Product_Category!A:B, 2, FALSE), "Uncategorized")</f>
        <v>MCC</v>
      </c>
      <c r="O1823" s="186">
        <f t="shared" si="169"/>
        <v>2700</v>
      </c>
      <c r="P1823" s="185">
        <f t="shared" si="168"/>
        <v>3510</v>
      </c>
      <c r="Q1823" s="143">
        <v>2023</v>
      </c>
      <c r="R1823" s="143" t="str">
        <f>IFERROR(VLOOKUP(G1823,'SOURCE COMPANY'!A:B, 2, FALSE), "")</f>
        <v>MAPLE BIOTECH</v>
      </c>
      <c r="S1823" s="143" t="str">
        <f>IFERROR(VLOOKUP(H1823,'CUSTOMER NAME'!A:B, 2, FALSE), "")</f>
        <v>OCTELLE COMPANY</v>
      </c>
    </row>
    <row r="1824" spans="1:19">
      <c r="A1824" s="192" t="s">
        <v>752</v>
      </c>
      <c r="B1824" s="192">
        <v>1000</v>
      </c>
      <c r="C1824" s="192" t="s">
        <v>7</v>
      </c>
      <c r="D1824" s="192" t="s">
        <v>2939</v>
      </c>
      <c r="E1824" s="192">
        <v>1.01</v>
      </c>
      <c r="F1824" s="192" t="s">
        <v>9</v>
      </c>
      <c r="G1824" s="192" t="s">
        <v>2679</v>
      </c>
      <c r="H1824" s="134" t="s">
        <v>3828</v>
      </c>
      <c r="I1824" s="131" t="s">
        <v>3658</v>
      </c>
      <c r="J1824" s="184">
        <f>IF(F1824="USD", E1824, E1824 * IFERROR(VLOOKUP(F1824, EXCHANGE_RATE!A:B, 2, FALSE), "Currency not found"))</f>
        <v>1.01</v>
      </c>
      <c r="K1824" s="184">
        <f t="shared" si="166"/>
        <v>1.01</v>
      </c>
      <c r="L1824" s="184">
        <f>IF(C1824="MTS", B1824, B1824 * IFERROR(VLOOKUP(C1824, 'QTY_CONVERSIONS '!A:B, 2, FALSE), "Units not  found"))</f>
        <v>1</v>
      </c>
      <c r="M1824" s="185">
        <f t="shared" si="167"/>
        <v>1010</v>
      </c>
      <c r="N1824" s="143" t="str">
        <f>IFERROR(VLOOKUP(D1824, Product_Category!A:B, 2, FALSE), "Uncategorized")</f>
        <v>MCC</v>
      </c>
      <c r="O1824" s="186">
        <f t="shared" si="169"/>
        <v>1010</v>
      </c>
      <c r="P1824" s="185">
        <f t="shared" si="168"/>
        <v>1010</v>
      </c>
      <c r="Q1824" s="143">
        <v>2023</v>
      </c>
      <c r="R1824" s="143" t="str">
        <f>IFERROR(VLOOKUP(G1824,'SOURCE COMPANY'!A:B, 2, FALSE), "")</f>
        <v>Sigachi Industries limited</v>
      </c>
      <c r="S1824" s="143" t="str">
        <f>IFERROR(VLOOKUP(H1824,'CUSTOMER NAME'!A:B, 2, FALSE), "")</f>
        <v>ODER OF</v>
      </c>
    </row>
    <row r="1825" spans="1:19">
      <c r="A1825" s="87" t="s">
        <v>929</v>
      </c>
      <c r="B1825" s="189">
        <v>700</v>
      </c>
      <c r="C1825" s="87" t="s">
        <v>7</v>
      </c>
      <c r="D1825" s="87" t="s">
        <v>2399</v>
      </c>
      <c r="E1825" s="87">
        <v>199.6</v>
      </c>
      <c r="F1825" s="87" t="s">
        <v>1730</v>
      </c>
      <c r="G1825" s="192" t="s">
        <v>967</v>
      </c>
      <c r="H1825" s="198" t="s">
        <v>689</v>
      </c>
      <c r="I1825" s="214" t="str">
        <f>I1824</f>
        <v>November</v>
      </c>
      <c r="J1825" s="184">
        <f>IF(F1825="USD", E1825, E1825 * IFERROR(VLOOKUP(F1825, EXCHANGE_RATE!A:B, 2, FALSE), "Currency not found"))</f>
        <v>2.3952</v>
      </c>
      <c r="K1825" s="184">
        <f t="shared" si="166"/>
        <v>2.4</v>
      </c>
      <c r="L1825" s="184">
        <f>IF(C1825="MTS", B1825, B1825 * IFERROR(VLOOKUP(C1825, 'QTY_CONVERSIONS '!A:B, 2, FALSE), "Units not  found"))</f>
        <v>0.70000000000000007</v>
      </c>
      <c r="M1825" s="185">
        <f t="shared" si="167"/>
        <v>1680</v>
      </c>
      <c r="N1825" s="143" t="str">
        <f>IFERROR(VLOOKUP(D1825, Product_Category!A:B, 2, FALSE), "Uncategorized")</f>
        <v>MCC</v>
      </c>
      <c r="O1825" s="186">
        <f t="shared" si="169"/>
        <v>2400</v>
      </c>
      <c r="P1825" s="185">
        <f t="shared" si="168"/>
        <v>1680.0000000000002</v>
      </c>
      <c r="Q1825" s="143">
        <v>2023</v>
      </c>
      <c r="R1825" s="143" t="str">
        <f>IFERROR(VLOOKUP(G1825,'SOURCE COMPANY'!A:B, 2, FALSE), "")</f>
        <v>ARUN KUMAR BAID</v>
      </c>
      <c r="S1825" s="143" t="str">
        <f>IFERROR(VLOOKUP(H1825,'CUSTOMER NAME'!A:B, 2, FALSE), "")</f>
        <v>OHM PHARMA</v>
      </c>
    </row>
    <row r="1826" spans="1:19">
      <c r="A1826" s="191" t="s">
        <v>929</v>
      </c>
      <c r="B1826" s="191">
        <v>100</v>
      </c>
      <c r="C1826" s="191" t="s">
        <v>7</v>
      </c>
      <c r="D1826" s="191" t="s">
        <v>19</v>
      </c>
      <c r="E1826" s="191">
        <v>8.0399999999999991</v>
      </c>
      <c r="F1826" s="191" t="s">
        <v>9</v>
      </c>
      <c r="G1826" s="192" t="s">
        <v>681</v>
      </c>
      <c r="H1826" s="121" t="s">
        <v>689</v>
      </c>
      <c r="I1826" s="131" t="s">
        <v>3389</v>
      </c>
      <c r="J1826" s="184">
        <f>IF(F1826="USD", E1826, E1826 * IFERROR(VLOOKUP(F1826, EXCHANGE_RATE!A:B, 2, FALSE), "Currency not found"))</f>
        <v>8.0399999999999991</v>
      </c>
      <c r="K1826" s="184">
        <f t="shared" si="166"/>
        <v>8.0399999999999991</v>
      </c>
      <c r="L1826" s="184">
        <f>IF(C1826="MTS", B1826, B1826 * IFERROR(VLOOKUP(C1826, 'QTY_CONVERSIONS '!A:B, 2, FALSE), "Units not  found"))</f>
        <v>0.1</v>
      </c>
      <c r="M1826" s="185">
        <f t="shared" si="167"/>
        <v>803.99999999999989</v>
      </c>
      <c r="N1826" s="143" t="str">
        <f>IFERROR(VLOOKUP(D1826, Product_Category!A:B, 2, FALSE), "Uncategorized")</f>
        <v>CMC</v>
      </c>
      <c r="O1826" s="186">
        <f t="shared" si="169"/>
        <v>8039.9999999999991</v>
      </c>
      <c r="P1826" s="185">
        <f t="shared" si="168"/>
        <v>804</v>
      </c>
      <c r="Q1826" s="143">
        <v>2023</v>
      </c>
      <c r="R1826" s="143" t="str">
        <f>IFERROR(VLOOKUP(G1826,'SOURCE COMPANY'!A:B, 2, FALSE), "")</f>
        <v>SDM AGENCIES</v>
      </c>
      <c r="S1826" s="143" t="str">
        <f>IFERROR(VLOOKUP(H1826,'CUSTOMER NAME'!A:B, 2, FALSE), "")</f>
        <v>OHM PHARMA</v>
      </c>
    </row>
    <row r="1827" spans="1:19">
      <c r="A1827" s="85" t="s">
        <v>651</v>
      </c>
      <c r="B1827" s="85">
        <v>100</v>
      </c>
      <c r="C1827" s="85" t="s">
        <v>7</v>
      </c>
      <c r="D1827" s="85" t="s">
        <v>553</v>
      </c>
      <c r="E1827" s="248">
        <v>580</v>
      </c>
      <c r="F1827" s="85" t="s">
        <v>1730</v>
      </c>
      <c r="G1827" s="192" t="s">
        <v>681</v>
      </c>
      <c r="H1827" s="199" t="s">
        <v>689</v>
      </c>
      <c r="I1827" s="214" t="str">
        <f>I1826</f>
        <v>October</v>
      </c>
      <c r="J1827" s="184">
        <f>IF(F1827="USD", E1827, E1827 * IFERROR(VLOOKUP(F1827, EXCHANGE_RATE!A:B, 2, FALSE), "Currency not found"))</f>
        <v>6.96</v>
      </c>
      <c r="K1827" s="184">
        <f t="shared" si="166"/>
        <v>6.96</v>
      </c>
      <c r="L1827" s="184">
        <f>IF(C1827="MTS", B1827, B1827 * IFERROR(VLOOKUP(C1827, 'QTY_CONVERSIONS '!A:B, 2, FALSE), "Units not  found"))</f>
        <v>0.1</v>
      </c>
      <c r="M1827" s="185">
        <f t="shared" si="167"/>
        <v>696</v>
      </c>
      <c r="N1827" s="143" t="str">
        <f>IFERROR(VLOOKUP(D1827, Product_Category!A:B, 2, FALSE), "Uncategorized")</f>
        <v>CROSCARMELLOSE SODIUM</v>
      </c>
      <c r="O1827" s="186">
        <f t="shared" si="169"/>
        <v>6960</v>
      </c>
      <c r="P1827" s="185">
        <f t="shared" si="168"/>
        <v>696</v>
      </c>
      <c r="Q1827" s="143">
        <v>2023</v>
      </c>
      <c r="R1827" s="143" t="str">
        <f>IFERROR(VLOOKUP(G1827,'SOURCE COMPANY'!A:B, 2, FALSE), "")</f>
        <v>SDM AGENCIES</v>
      </c>
      <c r="S1827" s="143" t="str">
        <f>IFERROR(VLOOKUP(H1827,'CUSTOMER NAME'!A:B, 2, FALSE), "")</f>
        <v>OHM PHARMA</v>
      </c>
    </row>
    <row r="1828" spans="1:19">
      <c r="A1828" s="85" t="s">
        <v>651</v>
      </c>
      <c r="B1828" s="85">
        <v>100</v>
      </c>
      <c r="C1828" s="85" t="s">
        <v>7</v>
      </c>
      <c r="D1828" s="85" t="s">
        <v>553</v>
      </c>
      <c r="E1828" s="248">
        <v>580</v>
      </c>
      <c r="F1828" s="85" t="s">
        <v>1730</v>
      </c>
      <c r="G1828" s="192" t="s">
        <v>681</v>
      </c>
      <c r="H1828" s="199" t="s">
        <v>689</v>
      </c>
      <c r="I1828" s="214" t="str">
        <f>I1827</f>
        <v>October</v>
      </c>
      <c r="J1828" s="184">
        <f>IF(F1828="USD", E1828, E1828 * IFERROR(VLOOKUP(F1828, EXCHANGE_RATE!A:B, 2, FALSE), "Currency not found"))</f>
        <v>6.96</v>
      </c>
      <c r="K1828" s="184">
        <f t="shared" si="166"/>
        <v>6.96</v>
      </c>
      <c r="L1828" s="184">
        <f>IF(C1828="MTS", B1828, B1828 * IFERROR(VLOOKUP(C1828, 'QTY_CONVERSIONS '!A:B, 2, FALSE), "Units not  found"))</f>
        <v>0.1</v>
      </c>
      <c r="M1828" s="185">
        <f t="shared" si="167"/>
        <v>696</v>
      </c>
      <c r="N1828" s="143" t="str">
        <f>IFERROR(VLOOKUP(D1828, Product_Category!A:B, 2, FALSE), "Uncategorized")</f>
        <v>CROSCARMELLOSE SODIUM</v>
      </c>
      <c r="O1828" s="186">
        <f t="shared" si="169"/>
        <v>6960</v>
      </c>
      <c r="P1828" s="185">
        <f t="shared" si="168"/>
        <v>696</v>
      </c>
      <c r="Q1828" s="143">
        <v>2023</v>
      </c>
      <c r="R1828" s="143" t="str">
        <f>IFERROR(VLOOKUP(G1828,'SOURCE COMPANY'!A:B, 2, FALSE), "")</f>
        <v>SDM AGENCIES</v>
      </c>
      <c r="S1828" s="143" t="str">
        <f>IFERROR(VLOOKUP(H1828,'CUSTOMER NAME'!A:B, 2, FALSE), "")</f>
        <v>OHM PHARMA</v>
      </c>
    </row>
    <row r="1829" spans="1:19">
      <c r="A1829" s="87" t="s">
        <v>909</v>
      </c>
      <c r="B1829" s="21">
        <v>200</v>
      </c>
      <c r="C1829" s="87" t="s">
        <v>7</v>
      </c>
      <c r="D1829" s="87" t="s">
        <v>104</v>
      </c>
      <c r="E1829" s="41">
        <v>1.95</v>
      </c>
      <c r="F1829" s="87" t="s">
        <v>9</v>
      </c>
      <c r="G1829" s="87" t="s">
        <v>2147</v>
      </c>
      <c r="H1829" s="198" t="s">
        <v>2148</v>
      </c>
      <c r="I1829" s="214" t="str">
        <f>I1828</f>
        <v>October</v>
      </c>
      <c r="J1829" s="184">
        <f>IF(F1829="USD", E1829, E1829 * IFERROR(VLOOKUP(F1829, EXCHANGE_RATE!A:B, 2, FALSE), "Currency not found"))</f>
        <v>1.95</v>
      </c>
      <c r="K1829" s="184">
        <f t="shared" si="166"/>
        <v>1.95</v>
      </c>
      <c r="L1829" s="184">
        <f>IF(C1829="MTS", B1829, B1829 * IFERROR(VLOOKUP(C1829, 'QTY_CONVERSIONS '!A:B, 2, FALSE), "Units not  found"))</f>
        <v>0.2</v>
      </c>
      <c r="M1829" s="185">
        <f t="shared" si="167"/>
        <v>390</v>
      </c>
      <c r="N1829" s="143" t="str">
        <f>IFERROR(VLOOKUP(D1829, Product_Category!A:B, 2, FALSE), "Uncategorized")</f>
        <v>MAGNESIUM STEARATE</v>
      </c>
      <c r="O1829" s="186">
        <f t="shared" si="169"/>
        <v>1950</v>
      </c>
      <c r="P1829" s="185">
        <f t="shared" si="168"/>
        <v>390</v>
      </c>
      <c r="Q1829" s="143">
        <v>2023</v>
      </c>
      <c r="R1829" s="143" t="str">
        <f>IFERROR(VLOOKUP(G1829,'SOURCE COMPANY'!A:B, 2, FALSE), "")</f>
        <v>GENIRON HEALTHCARE</v>
      </c>
      <c r="S1829" s="143" t="str">
        <f>IFERROR(VLOOKUP(H1829,'CUSTOMER NAME'!A:B, 2, FALSE), "")</f>
        <v>ZAIN PHARMA</v>
      </c>
    </row>
    <row r="1830" spans="1:19">
      <c r="A1830" s="87" t="s">
        <v>909</v>
      </c>
      <c r="B1830" s="21">
        <v>100</v>
      </c>
      <c r="C1830" s="87" t="s">
        <v>7</v>
      </c>
      <c r="D1830" s="87" t="s">
        <v>19</v>
      </c>
      <c r="E1830" s="41">
        <v>4.4000000000000004</v>
      </c>
      <c r="F1830" s="87" t="s">
        <v>9</v>
      </c>
      <c r="G1830" s="87" t="s">
        <v>2147</v>
      </c>
      <c r="H1830" s="198" t="s">
        <v>2148</v>
      </c>
      <c r="I1830" s="214" t="str">
        <f>I1829</f>
        <v>October</v>
      </c>
      <c r="J1830" s="184">
        <f>IF(F1830="USD", E1830, E1830 * IFERROR(VLOOKUP(F1830, EXCHANGE_RATE!A:B, 2, FALSE), "Currency not found"))</f>
        <v>4.4000000000000004</v>
      </c>
      <c r="K1830" s="184">
        <f t="shared" si="166"/>
        <v>4.4000000000000004</v>
      </c>
      <c r="L1830" s="184">
        <f>IF(C1830="MTS", B1830, B1830 * IFERROR(VLOOKUP(C1830, 'QTY_CONVERSIONS '!A:B, 2, FALSE), "Units not  found"))</f>
        <v>0.1</v>
      </c>
      <c r="M1830" s="185">
        <f t="shared" si="167"/>
        <v>440.00000000000006</v>
      </c>
      <c r="N1830" s="143" t="str">
        <f>IFERROR(VLOOKUP(D1830, Product_Category!A:B, 2, FALSE), "Uncategorized")</f>
        <v>CMC</v>
      </c>
      <c r="O1830" s="186">
        <f t="shared" si="169"/>
        <v>4400</v>
      </c>
      <c r="P1830" s="185">
        <f t="shared" si="168"/>
        <v>440</v>
      </c>
      <c r="Q1830" s="143">
        <v>2023</v>
      </c>
      <c r="R1830" s="143" t="str">
        <f>IFERROR(VLOOKUP(G1830,'SOURCE COMPANY'!A:B, 2, FALSE), "")</f>
        <v>GENIRON HEALTHCARE</v>
      </c>
      <c r="S1830" s="143" t="str">
        <f>IFERROR(VLOOKUP(H1830,'CUSTOMER NAME'!A:B, 2, FALSE), "")</f>
        <v>ZAIN PHARMA</v>
      </c>
    </row>
    <row r="1831" spans="1:19">
      <c r="A1831" s="87" t="s">
        <v>909</v>
      </c>
      <c r="B1831" s="21">
        <v>100</v>
      </c>
      <c r="C1831" s="87" t="s">
        <v>7</v>
      </c>
      <c r="D1831" s="87" t="s">
        <v>19</v>
      </c>
      <c r="E1831" s="41">
        <v>4.4000000000000004</v>
      </c>
      <c r="F1831" s="87" t="s">
        <v>9</v>
      </c>
      <c r="G1831" s="87" t="s">
        <v>2147</v>
      </c>
      <c r="H1831" s="198" t="s">
        <v>2148</v>
      </c>
      <c r="I1831" s="214" t="str">
        <f>I1830</f>
        <v>October</v>
      </c>
      <c r="J1831" s="184">
        <f>IF(F1831="USD", E1831, E1831 * IFERROR(VLOOKUP(F1831, EXCHANGE_RATE!A:B, 2, FALSE), "Currency not found"))</f>
        <v>4.4000000000000004</v>
      </c>
      <c r="K1831" s="184">
        <f t="shared" si="166"/>
        <v>4.4000000000000004</v>
      </c>
      <c r="L1831" s="184">
        <f>IF(C1831="MTS", B1831, B1831 * IFERROR(VLOOKUP(C1831, 'QTY_CONVERSIONS '!A:B, 2, FALSE), "Units not  found"))</f>
        <v>0.1</v>
      </c>
      <c r="M1831" s="185">
        <f t="shared" si="167"/>
        <v>440.00000000000006</v>
      </c>
      <c r="N1831" s="143" t="str">
        <f>IFERROR(VLOOKUP(D1831, Product_Category!A:B, 2, FALSE), "Uncategorized")</f>
        <v>CMC</v>
      </c>
      <c r="O1831" s="186">
        <f t="shared" si="169"/>
        <v>4400</v>
      </c>
      <c r="P1831" s="185">
        <f t="shared" si="168"/>
        <v>440</v>
      </c>
      <c r="Q1831" s="143">
        <v>2023</v>
      </c>
      <c r="R1831" s="143" t="str">
        <f>IFERROR(VLOOKUP(G1831,'SOURCE COMPANY'!A:B, 2, FALSE), "")</f>
        <v>GENIRON HEALTHCARE</v>
      </c>
      <c r="S1831" s="143" t="str">
        <f>IFERROR(VLOOKUP(H1831,'CUSTOMER NAME'!A:B, 2, FALSE), "")</f>
        <v>ZAIN PHARMA</v>
      </c>
    </row>
    <row r="1832" spans="1:19">
      <c r="A1832" s="191" t="s">
        <v>3142</v>
      </c>
      <c r="B1832" s="191">
        <v>100</v>
      </c>
      <c r="C1832" s="191" t="s">
        <v>7</v>
      </c>
      <c r="D1832" s="191" t="s">
        <v>3048</v>
      </c>
      <c r="E1832" s="191">
        <v>25.4</v>
      </c>
      <c r="F1832" s="191" t="s">
        <v>9</v>
      </c>
      <c r="G1832" s="192" t="s">
        <v>2998</v>
      </c>
      <c r="H1832" s="121" t="s">
        <v>3143</v>
      </c>
      <c r="I1832" s="131" t="s">
        <v>3034</v>
      </c>
      <c r="J1832" s="184">
        <f>IF(F1832="USD", E1832, E1832 * IFERROR(VLOOKUP(F1832, EXCHANGE_RATE!A:B, 2, FALSE), "Currency not found"))</f>
        <v>25.4</v>
      </c>
      <c r="K1832" s="184">
        <f t="shared" si="166"/>
        <v>25.4</v>
      </c>
      <c r="L1832" s="184">
        <f>IF(C1832="MTS", B1832, B1832 * IFERROR(VLOOKUP(C1832, 'QTY_CONVERSIONS '!A:B, 2, FALSE), "Units not  found"))</f>
        <v>0.1</v>
      </c>
      <c r="M1832" s="185">
        <f t="shared" si="167"/>
        <v>2540</v>
      </c>
      <c r="N1832" s="143" t="str">
        <f>IFERROR(VLOOKUP(D1832, Product_Category!A:B, 2, FALSE), "Uncategorized")</f>
        <v>CROSCARMELLOSE SODIUM</v>
      </c>
      <c r="O1832" s="186">
        <f t="shared" si="169"/>
        <v>25400</v>
      </c>
      <c r="P1832" s="185">
        <f t="shared" si="168"/>
        <v>2540</v>
      </c>
      <c r="Q1832" s="143">
        <v>2023</v>
      </c>
      <c r="R1832" s="143" t="str">
        <f>IFERROR(VLOOKUP(G1832,'SOURCE COMPANY'!A:B, 2, FALSE), "")</f>
        <v>SIGNET</v>
      </c>
      <c r="S1832" s="143" t="str">
        <f>IFERROR(VLOOKUP(H1832,'CUSTOMER NAME'!A:B, 2, FALSE), "")</f>
        <v>OLAINFARM AS</v>
      </c>
    </row>
    <row r="1833" spans="1:19">
      <c r="A1833" s="191" t="s">
        <v>3142</v>
      </c>
      <c r="B1833" s="191">
        <v>200</v>
      </c>
      <c r="C1833" s="191" t="s">
        <v>7</v>
      </c>
      <c r="D1833" s="191" t="s">
        <v>3003</v>
      </c>
      <c r="E1833" s="191">
        <v>10</v>
      </c>
      <c r="F1833" s="191" t="s">
        <v>9</v>
      </c>
      <c r="G1833" s="192" t="s">
        <v>2998</v>
      </c>
      <c r="H1833" s="121" t="s">
        <v>3143</v>
      </c>
      <c r="I1833" s="131" t="s">
        <v>3034</v>
      </c>
      <c r="J1833" s="184">
        <f>IF(F1833="USD", E1833, E1833 * IFERROR(VLOOKUP(F1833, EXCHANGE_RATE!A:B, 2, FALSE), "Currency not found"))</f>
        <v>10</v>
      </c>
      <c r="K1833" s="184">
        <f t="shared" si="166"/>
        <v>10</v>
      </c>
      <c r="L1833" s="184">
        <f>IF(C1833="MTS", B1833, B1833 * IFERROR(VLOOKUP(C1833, 'QTY_CONVERSIONS '!A:B, 2, FALSE), "Units not  found"))</f>
        <v>0.2</v>
      </c>
      <c r="M1833" s="185">
        <f t="shared" si="167"/>
        <v>2000</v>
      </c>
      <c r="N1833" s="143" t="str">
        <f>IFERROR(VLOOKUP(D1833, Product_Category!A:B, 2, FALSE), "Uncategorized")</f>
        <v>MCC</v>
      </c>
      <c r="O1833" s="186">
        <f t="shared" si="169"/>
        <v>10000</v>
      </c>
      <c r="P1833" s="185">
        <f t="shared" si="168"/>
        <v>2000</v>
      </c>
      <c r="Q1833" s="143">
        <v>2023</v>
      </c>
      <c r="R1833" s="143" t="str">
        <f>IFERROR(VLOOKUP(G1833,'SOURCE COMPANY'!A:B, 2, FALSE), "")</f>
        <v>SIGNET</v>
      </c>
      <c r="S1833" s="143" t="str">
        <f>IFERROR(VLOOKUP(H1833,'CUSTOMER NAME'!A:B, 2, FALSE), "")</f>
        <v>OLAINFARM AS</v>
      </c>
    </row>
    <row r="1834" spans="1:19">
      <c r="A1834" s="192" t="s">
        <v>929</v>
      </c>
      <c r="B1834" s="192">
        <v>25</v>
      </c>
      <c r="C1834" s="192" t="s">
        <v>7</v>
      </c>
      <c r="D1834" s="192" t="s">
        <v>910</v>
      </c>
      <c r="E1834" s="192">
        <f>120*0.012</f>
        <v>1.44</v>
      </c>
      <c r="F1834" s="192" t="s">
        <v>9</v>
      </c>
      <c r="G1834" s="192" t="s">
        <v>3967</v>
      </c>
      <c r="H1834" s="134" t="s">
        <v>3968</v>
      </c>
      <c r="I1834" s="131" t="s">
        <v>3893</v>
      </c>
      <c r="J1834" s="184">
        <f>IF(F1834="USD", E1834, E1834 * IFERROR(VLOOKUP(F1834, EXCHANGE_RATE!A:B, 2, FALSE), "Currency not found"))</f>
        <v>1.44</v>
      </c>
      <c r="K1834" s="184">
        <f t="shared" si="166"/>
        <v>1.44</v>
      </c>
      <c r="L1834" s="184">
        <f>IF(C1834="MTS", B1834, B1834 * IFERROR(VLOOKUP(C1834, 'QTY_CONVERSIONS '!A:B, 2, FALSE), "Units not  found"))</f>
        <v>2.5000000000000001E-2</v>
      </c>
      <c r="M1834" s="185">
        <f t="shared" si="167"/>
        <v>36</v>
      </c>
      <c r="N1834" s="143" t="str">
        <f>IFERROR(VLOOKUP(D1834, Product_Category!A:B, 2, FALSE), "Uncategorized")</f>
        <v>MAGNESIUM STEARATE</v>
      </c>
      <c r="O1834" s="186">
        <f t="shared" si="169"/>
        <v>1440</v>
      </c>
      <c r="P1834" s="185">
        <f t="shared" si="168"/>
        <v>36</v>
      </c>
      <c r="Q1834" s="143">
        <v>2023</v>
      </c>
      <c r="R1834" s="143" t="str">
        <f>IFERROR(VLOOKUP(G1834,'SOURCE COMPANY'!A:B, 2, FALSE), "")</f>
        <v>V N PHARMA</v>
      </c>
      <c r="S1834" s="143" t="str">
        <f>IFERROR(VLOOKUP(H1834,'CUSTOMER NAME'!A:B, 2, FALSE), "")</f>
        <v>OM MEGA SHREE PHARMA</v>
      </c>
    </row>
    <row r="1835" spans="1:19">
      <c r="A1835" s="191" t="s">
        <v>874</v>
      </c>
      <c r="B1835" s="191">
        <v>6000</v>
      </c>
      <c r="C1835" s="191" t="s">
        <v>7</v>
      </c>
      <c r="D1835" s="191" t="s">
        <v>173</v>
      </c>
      <c r="E1835" s="191">
        <v>5.05</v>
      </c>
      <c r="F1835" s="191" t="s">
        <v>9</v>
      </c>
      <c r="G1835" s="192" t="s">
        <v>59</v>
      </c>
      <c r="H1835" s="121" t="s">
        <v>3441</v>
      </c>
      <c r="I1835" s="131" t="s">
        <v>3389</v>
      </c>
      <c r="J1835" s="184">
        <f>IF(F1835="USD", E1835, E1835 * IFERROR(VLOOKUP(F1835, EXCHANGE_RATE!A:B, 2, FALSE), "Currency not found"))</f>
        <v>5.05</v>
      </c>
      <c r="K1835" s="184">
        <f t="shared" si="166"/>
        <v>5.05</v>
      </c>
      <c r="L1835" s="184">
        <f>IF(C1835="MTS", B1835, B1835 * IFERROR(VLOOKUP(C1835, 'QTY_CONVERSIONS '!A:B, 2, FALSE), "Units not  found"))</f>
        <v>6</v>
      </c>
      <c r="M1835" s="185">
        <f t="shared" si="167"/>
        <v>30300</v>
      </c>
      <c r="N1835" s="143" t="str">
        <f>IFERROR(VLOOKUP(D1835, Product_Category!A:B, 2, FALSE), "Uncategorized")</f>
        <v>SSG</v>
      </c>
      <c r="O1835" s="186">
        <f t="shared" si="169"/>
        <v>5050</v>
      </c>
      <c r="P1835" s="185">
        <f t="shared" si="168"/>
        <v>30300</v>
      </c>
      <c r="Q1835" s="143">
        <v>2023</v>
      </c>
      <c r="R1835" s="143" t="str">
        <f>IFERROR(VLOOKUP(G1835,'SOURCE COMPANY'!A:B, 2, FALSE), "")</f>
        <v>JRS PHARMA</v>
      </c>
      <c r="S1835" s="143" t="str">
        <f>IFERROR(VLOOKUP(H1835,'CUSTOMER NAME'!A:B, 2, FALSE), "")</f>
        <v>OMA LOGISTICS</v>
      </c>
    </row>
    <row r="1836" spans="1:19">
      <c r="A1836" s="191" t="s">
        <v>874</v>
      </c>
      <c r="B1836" s="191">
        <v>9000</v>
      </c>
      <c r="C1836" s="191" t="s">
        <v>7</v>
      </c>
      <c r="D1836" s="191" t="s">
        <v>3446</v>
      </c>
      <c r="E1836" s="191">
        <v>2.73</v>
      </c>
      <c r="F1836" s="191" t="s">
        <v>9</v>
      </c>
      <c r="G1836" s="192" t="s">
        <v>59</v>
      </c>
      <c r="H1836" s="121" t="s">
        <v>3441</v>
      </c>
      <c r="I1836" s="131" t="s">
        <v>3389</v>
      </c>
      <c r="J1836" s="184">
        <f>IF(F1836="USD", E1836, E1836 * IFERROR(VLOOKUP(F1836, EXCHANGE_RATE!A:B, 2, FALSE), "Currency not found"))</f>
        <v>2.73</v>
      </c>
      <c r="K1836" s="184">
        <f t="shared" si="166"/>
        <v>2.73</v>
      </c>
      <c r="L1836" s="184">
        <f>IF(C1836="MTS", B1836, B1836 * IFERROR(VLOOKUP(C1836, 'QTY_CONVERSIONS '!A:B, 2, FALSE), "Units not  found"))</f>
        <v>9</v>
      </c>
      <c r="M1836" s="185">
        <f t="shared" si="167"/>
        <v>24570</v>
      </c>
      <c r="N1836" s="143" t="str">
        <f>IFERROR(VLOOKUP(D1836, Product_Category!A:B, 2, FALSE), "Uncategorized")</f>
        <v>MCC</v>
      </c>
      <c r="O1836" s="186">
        <f t="shared" si="169"/>
        <v>2730</v>
      </c>
      <c r="P1836" s="185">
        <f t="shared" si="168"/>
        <v>24570</v>
      </c>
      <c r="Q1836" s="143">
        <v>2023</v>
      </c>
      <c r="R1836" s="143" t="str">
        <f>IFERROR(VLOOKUP(G1836,'SOURCE COMPANY'!A:B, 2, FALSE), "")</f>
        <v>JRS PHARMA</v>
      </c>
      <c r="S1836" s="143" t="str">
        <f>IFERROR(VLOOKUP(H1836,'CUSTOMER NAME'!A:B, 2, FALSE), "")</f>
        <v>OMA LOGISTICS</v>
      </c>
    </row>
    <row r="1837" spans="1:19">
      <c r="A1837" s="191" t="s">
        <v>874</v>
      </c>
      <c r="B1837" s="191">
        <v>2000</v>
      </c>
      <c r="C1837" s="191" t="s">
        <v>7</v>
      </c>
      <c r="D1837" s="191" t="s">
        <v>3447</v>
      </c>
      <c r="E1837" s="191">
        <v>2.73</v>
      </c>
      <c r="F1837" s="191" t="s">
        <v>9</v>
      </c>
      <c r="G1837" s="192" t="s">
        <v>59</v>
      </c>
      <c r="H1837" s="121" t="s">
        <v>3441</v>
      </c>
      <c r="I1837" s="131" t="s">
        <v>3389</v>
      </c>
      <c r="J1837" s="184">
        <f>IF(F1837="USD", E1837, E1837 * IFERROR(VLOOKUP(F1837, EXCHANGE_RATE!A:B, 2, FALSE), "Currency not found"))</f>
        <v>2.73</v>
      </c>
      <c r="K1837" s="184">
        <f t="shared" si="166"/>
        <v>2.73</v>
      </c>
      <c r="L1837" s="184">
        <f>IF(C1837="MTS", B1837, B1837 * IFERROR(VLOOKUP(C1837, 'QTY_CONVERSIONS '!A:B, 2, FALSE), "Units not  found"))</f>
        <v>2</v>
      </c>
      <c r="M1837" s="185">
        <f t="shared" si="167"/>
        <v>5460</v>
      </c>
      <c r="N1837" s="143" t="str">
        <f>IFERROR(VLOOKUP(D1837, Product_Category!A:B, 2, FALSE), "Uncategorized")</f>
        <v>MCC</v>
      </c>
      <c r="O1837" s="186">
        <f t="shared" si="169"/>
        <v>2730</v>
      </c>
      <c r="P1837" s="185">
        <f t="shared" si="168"/>
        <v>5460</v>
      </c>
      <c r="Q1837" s="143">
        <v>2023</v>
      </c>
      <c r="R1837" s="143" t="str">
        <f>IFERROR(VLOOKUP(G1837,'SOURCE COMPANY'!A:B, 2, FALSE), "")</f>
        <v>JRS PHARMA</v>
      </c>
      <c r="S1837" s="143" t="str">
        <f>IFERROR(VLOOKUP(H1837,'CUSTOMER NAME'!A:B, 2, FALSE), "")</f>
        <v>OMA LOGISTICS</v>
      </c>
    </row>
    <row r="1838" spans="1:19">
      <c r="A1838" s="87" t="s">
        <v>1242</v>
      </c>
      <c r="B1838" s="87">
        <v>5000</v>
      </c>
      <c r="C1838" s="87" t="s">
        <v>7</v>
      </c>
      <c r="D1838" s="87" t="s">
        <v>564</v>
      </c>
      <c r="E1838" s="248">
        <v>3.92</v>
      </c>
      <c r="F1838" s="87" t="s">
        <v>9</v>
      </c>
      <c r="G1838" s="87" t="s">
        <v>509</v>
      </c>
      <c r="H1838" s="198" t="s">
        <v>510</v>
      </c>
      <c r="I1838" s="214" t="str">
        <f>I1837</f>
        <v>October</v>
      </c>
      <c r="J1838" s="184">
        <f>IF(F1838="USD", E1838, E1838 * IFERROR(VLOOKUP(F1838, EXCHANGE_RATE!A:B, 2, FALSE), "Currency not found"))</f>
        <v>3.92</v>
      </c>
      <c r="K1838" s="184">
        <f t="shared" si="166"/>
        <v>3.92</v>
      </c>
      <c r="L1838" s="184">
        <f>IF(C1838="MTS", B1838, B1838 * IFERROR(VLOOKUP(C1838, 'QTY_CONVERSIONS '!A:B, 2, FALSE), "Units not  found"))</f>
        <v>5</v>
      </c>
      <c r="M1838" s="185">
        <f t="shared" si="167"/>
        <v>19600</v>
      </c>
      <c r="N1838" s="143" t="str">
        <f>IFERROR(VLOOKUP(D1838, Product_Category!A:B, 2, FALSE), "Uncategorized")</f>
        <v>CROSCARMELLOSE SODIUM</v>
      </c>
      <c r="O1838" s="186">
        <f t="shared" si="169"/>
        <v>3920</v>
      </c>
      <c r="P1838" s="185">
        <f t="shared" si="168"/>
        <v>19600</v>
      </c>
      <c r="Q1838" s="143">
        <v>2023</v>
      </c>
      <c r="R1838" s="143" t="str">
        <f>IFERROR(VLOOKUP(G1838,'SOURCE COMPANY'!A:B, 2, FALSE), "")</f>
        <v>JAI RADHE SALES</v>
      </c>
      <c r="S1838" s="143" t="str">
        <f>IFERROR(VLOOKUP(H1838,'CUSTOMER NAME'!A:B, 2, FALSE), "")</f>
        <v>TO THE ORDER</v>
      </c>
    </row>
    <row r="1839" spans="1:19">
      <c r="A1839" s="192" t="s">
        <v>172</v>
      </c>
      <c r="B1839" s="192">
        <v>18000</v>
      </c>
      <c r="C1839" s="192" t="s">
        <v>7</v>
      </c>
      <c r="D1839" s="192" t="s">
        <v>3920</v>
      </c>
      <c r="E1839" s="192">
        <v>2.0299999999999998</v>
      </c>
      <c r="F1839" s="192" t="s">
        <v>1718</v>
      </c>
      <c r="G1839" s="85" t="s">
        <v>88</v>
      </c>
      <c r="H1839" s="134" t="s">
        <v>2078</v>
      </c>
      <c r="I1839" s="131" t="s">
        <v>3893</v>
      </c>
      <c r="J1839" s="184">
        <f>IF(F1839="USD", E1839, E1839 * IFERROR(VLOOKUP(F1839, EXCHANGE_RATE!A:B, 2, FALSE), "Currency not found"))</f>
        <v>2.1720999999999999</v>
      </c>
      <c r="K1839" s="184">
        <f t="shared" si="166"/>
        <v>2.1799999999999997</v>
      </c>
      <c r="L1839" s="184">
        <f>IF(C1839="MTS", B1839, B1839 * IFERROR(VLOOKUP(C1839, 'QTY_CONVERSIONS '!A:B, 2, FALSE), "Units not  found"))</f>
        <v>18</v>
      </c>
      <c r="M1839" s="185">
        <f t="shared" si="167"/>
        <v>39239.999999999993</v>
      </c>
      <c r="N1839" s="143" t="str">
        <f>IFERROR(VLOOKUP(D1839, Product_Category!A:B, 2, FALSE), "Uncategorized")</f>
        <v>MCC</v>
      </c>
      <c r="O1839" s="186">
        <f t="shared" si="169"/>
        <v>2179.9999999999995</v>
      </c>
      <c r="P1839" s="185">
        <f t="shared" si="168"/>
        <v>39239.999999999993</v>
      </c>
      <c r="Q1839" s="143">
        <v>2023</v>
      </c>
      <c r="R1839" s="143" t="str">
        <f>IFERROR(VLOOKUP(G1839,'SOURCE COMPANY'!A:B, 2, FALSE), "")</f>
        <v>DFE PHARMA</v>
      </c>
      <c r="S1839" s="143" t="str">
        <f>IFERROR(VLOOKUP(H1839,'CUSTOMER NAME'!A:B, 2, FALSE), "")</f>
        <v>OMEGA LOGISTICS</v>
      </c>
    </row>
    <row r="1840" spans="1:19">
      <c r="A1840" s="87" t="s">
        <v>920</v>
      </c>
      <c r="B1840" s="87">
        <v>40</v>
      </c>
      <c r="C1840" s="87" t="s">
        <v>7</v>
      </c>
      <c r="D1840" s="87" t="s">
        <v>1248</v>
      </c>
      <c r="E1840" s="248">
        <v>12</v>
      </c>
      <c r="F1840" s="87" t="s">
        <v>9</v>
      </c>
      <c r="G1840" s="192" t="s">
        <v>1519</v>
      </c>
      <c r="H1840" s="198" t="s">
        <v>1249</v>
      </c>
      <c r="I1840" s="214" t="s">
        <v>2560</v>
      </c>
      <c r="J1840" s="184">
        <f>IF(F1840="USD", E1840, E1840 * IFERROR(VLOOKUP(F1840, EXCHANGE_RATE!A:B, 2, FALSE), "Currency not found"))</f>
        <v>12</v>
      </c>
      <c r="K1840" s="184">
        <f t="shared" si="166"/>
        <v>12</v>
      </c>
      <c r="L1840" s="184">
        <f>IF(C1840="MTS", B1840, B1840 * IFERROR(VLOOKUP(C1840, 'QTY_CONVERSIONS '!A:B, 2, FALSE), "Units not  found"))</f>
        <v>0.04</v>
      </c>
      <c r="M1840" s="185">
        <f t="shared" si="167"/>
        <v>480</v>
      </c>
      <c r="N1840" s="143" t="str">
        <f>IFERROR(VLOOKUP(D1840, Product_Category!A:B, 2, FALSE), "Uncategorized")</f>
        <v>MCC</v>
      </c>
      <c r="O1840" s="186">
        <f t="shared" si="169"/>
        <v>12000</v>
      </c>
      <c r="P1840" s="185">
        <f t="shared" si="168"/>
        <v>480</v>
      </c>
      <c r="Q1840" s="143">
        <v>2023</v>
      </c>
      <c r="R1840" s="143" t="str">
        <f>IFERROR(VLOOKUP(G1840,'SOURCE COMPANY'!A:B, 2, FALSE), "")</f>
        <v>MEDRIX SOLUTIONS</v>
      </c>
      <c r="S1840" s="143" t="str">
        <f>IFERROR(VLOOKUP(H1840,'CUSTOMER NAME'!A:B, 2, FALSE), "")</f>
        <v>NOVUGEN ONCOLOGY</v>
      </c>
    </row>
    <row r="1841" spans="1:19">
      <c r="A1841" s="192" t="s">
        <v>172</v>
      </c>
      <c r="B1841" s="192">
        <v>18000</v>
      </c>
      <c r="C1841" s="192" t="s">
        <v>7</v>
      </c>
      <c r="D1841" s="192" t="s">
        <v>3568</v>
      </c>
      <c r="E1841" s="192">
        <v>2.02</v>
      </c>
      <c r="F1841" s="192" t="s">
        <v>1718</v>
      </c>
      <c r="G1841" s="85" t="s">
        <v>88</v>
      </c>
      <c r="H1841" s="134" t="s">
        <v>2078</v>
      </c>
      <c r="I1841" s="131" t="s">
        <v>3658</v>
      </c>
      <c r="J1841" s="184">
        <f>IF(F1841="USD", E1841, E1841 * IFERROR(VLOOKUP(F1841, EXCHANGE_RATE!A:B, 2, FALSE), "Currency not found"))</f>
        <v>2.1614</v>
      </c>
      <c r="K1841" s="184">
        <f t="shared" si="166"/>
        <v>2.17</v>
      </c>
      <c r="L1841" s="184">
        <f>IF(C1841="MTS", B1841, B1841 * IFERROR(VLOOKUP(C1841, 'QTY_CONVERSIONS '!A:B, 2, FALSE), "Units not  found"))</f>
        <v>18</v>
      </c>
      <c r="M1841" s="185">
        <f t="shared" si="167"/>
        <v>39060</v>
      </c>
      <c r="N1841" s="143" t="str">
        <f>IFERROR(VLOOKUP(D1841, Product_Category!A:B, 2, FALSE), "Uncategorized")</f>
        <v>MCC</v>
      </c>
      <c r="O1841" s="186">
        <f t="shared" si="169"/>
        <v>2170</v>
      </c>
      <c r="P1841" s="185">
        <f t="shared" si="168"/>
        <v>39060</v>
      </c>
      <c r="Q1841" s="143">
        <v>2023</v>
      </c>
      <c r="R1841" s="143" t="str">
        <f>IFERROR(VLOOKUP(G1841,'SOURCE COMPANY'!A:B, 2, FALSE), "")</f>
        <v>DFE PHARMA</v>
      </c>
      <c r="S1841" s="143" t="str">
        <f>IFERROR(VLOOKUP(H1841,'CUSTOMER NAME'!A:B, 2, FALSE), "")</f>
        <v>OMEGA LOGISTICS</v>
      </c>
    </row>
    <row r="1842" spans="1:19">
      <c r="A1842" s="191" t="s">
        <v>172</v>
      </c>
      <c r="B1842" s="191">
        <v>18000</v>
      </c>
      <c r="C1842" s="191" t="s">
        <v>7</v>
      </c>
      <c r="D1842" s="191" t="s">
        <v>3568</v>
      </c>
      <c r="E1842" s="191">
        <v>2.02</v>
      </c>
      <c r="F1842" s="191" t="s">
        <v>1718</v>
      </c>
      <c r="G1842" s="85" t="s">
        <v>88</v>
      </c>
      <c r="H1842" s="121" t="s">
        <v>2078</v>
      </c>
      <c r="I1842" s="131" t="s">
        <v>3389</v>
      </c>
      <c r="J1842" s="184">
        <f>IF(F1842="USD", E1842, E1842 * IFERROR(VLOOKUP(F1842, EXCHANGE_RATE!A:B, 2, FALSE), "Currency not found"))</f>
        <v>2.1614</v>
      </c>
      <c r="K1842" s="184">
        <f t="shared" si="166"/>
        <v>2.17</v>
      </c>
      <c r="L1842" s="184">
        <f>IF(C1842="MTS", B1842, B1842 * IFERROR(VLOOKUP(C1842, 'QTY_CONVERSIONS '!A:B, 2, FALSE), "Units not  found"))</f>
        <v>18</v>
      </c>
      <c r="M1842" s="185">
        <f t="shared" si="167"/>
        <v>39060</v>
      </c>
      <c r="N1842" s="143" t="str">
        <f>IFERROR(VLOOKUP(D1842, Product_Category!A:B, 2, FALSE), "Uncategorized")</f>
        <v>MCC</v>
      </c>
      <c r="O1842" s="186">
        <f t="shared" si="169"/>
        <v>2170</v>
      </c>
      <c r="P1842" s="185">
        <f t="shared" si="168"/>
        <v>39060</v>
      </c>
      <c r="Q1842" s="143">
        <v>2023</v>
      </c>
      <c r="R1842" s="143" t="str">
        <f>IFERROR(VLOOKUP(G1842,'SOURCE COMPANY'!A:B, 2, FALSE), "")</f>
        <v>DFE PHARMA</v>
      </c>
      <c r="S1842" s="143" t="str">
        <f>IFERROR(VLOOKUP(H1842,'CUSTOMER NAME'!A:B, 2, FALSE), "")</f>
        <v>OMEGA LOGISTICS</v>
      </c>
    </row>
    <row r="1843" spans="1:19">
      <c r="A1843" s="191" t="s">
        <v>172</v>
      </c>
      <c r="B1843" s="191">
        <v>3000</v>
      </c>
      <c r="C1843" s="191" t="s">
        <v>7</v>
      </c>
      <c r="D1843" s="191" t="s">
        <v>3575</v>
      </c>
      <c r="E1843" s="191">
        <v>3.33</v>
      </c>
      <c r="F1843" s="191" t="s">
        <v>1718</v>
      </c>
      <c r="G1843" s="85" t="s">
        <v>88</v>
      </c>
      <c r="H1843" s="121" t="s">
        <v>2078</v>
      </c>
      <c r="I1843" s="131" t="s">
        <v>3389</v>
      </c>
      <c r="J1843" s="184">
        <f>IF(F1843="USD", E1843, E1843 * IFERROR(VLOOKUP(F1843, EXCHANGE_RATE!A:B, 2, FALSE), "Currency not found"))</f>
        <v>3.5631000000000004</v>
      </c>
      <c r="K1843" s="184">
        <f t="shared" si="166"/>
        <v>3.57</v>
      </c>
      <c r="L1843" s="184">
        <f>IF(C1843="MTS", B1843, B1843 * IFERROR(VLOOKUP(C1843, 'QTY_CONVERSIONS '!A:B, 2, FALSE), "Units not  found"))</f>
        <v>3</v>
      </c>
      <c r="M1843" s="185">
        <f t="shared" si="167"/>
        <v>10710</v>
      </c>
      <c r="N1843" s="143" t="str">
        <f>IFERROR(VLOOKUP(D1843, Product_Category!A:B, 2, FALSE), "Uncategorized")</f>
        <v>MCC</v>
      </c>
      <c r="O1843" s="186">
        <f t="shared" si="169"/>
        <v>3570</v>
      </c>
      <c r="P1843" s="185">
        <f t="shared" si="168"/>
        <v>10710</v>
      </c>
      <c r="Q1843" s="143">
        <v>2023</v>
      </c>
      <c r="R1843" s="143" t="str">
        <f>IFERROR(VLOOKUP(G1843,'SOURCE COMPANY'!A:B, 2, FALSE), "")</f>
        <v>DFE PHARMA</v>
      </c>
      <c r="S1843" s="143" t="str">
        <f>IFERROR(VLOOKUP(H1843,'CUSTOMER NAME'!A:B, 2, FALSE), "")</f>
        <v>OMEGA LOGISTICS</v>
      </c>
    </row>
    <row r="1844" spans="1:19">
      <c r="A1844" s="191" t="s">
        <v>172</v>
      </c>
      <c r="B1844" s="191">
        <v>16975</v>
      </c>
      <c r="C1844" s="191" t="s">
        <v>7</v>
      </c>
      <c r="D1844" s="191" t="s">
        <v>3568</v>
      </c>
      <c r="E1844" s="191">
        <v>2.02</v>
      </c>
      <c r="F1844" s="191" t="s">
        <v>1718</v>
      </c>
      <c r="G1844" s="85" t="s">
        <v>88</v>
      </c>
      <c r="H1844" s="121" t="s">
        <v>2078</v>
      </c>
      <c r="I1844" s="131" t="s">
        <v>3389</v>
      </c>
      <c r="J1844" s="184">
        <f>IF(F1844="USD", E1844, E1844 * IFERROR(VLOOKUP(F1844, EXCHANGE_RATE!A:B, 2, FALSE), "Currency not found"))</f>
        <v>2.1614</v>
      </c>
      <c r="K1844" s="184">
        <f t="shared" si="166"/>
        <v>2.17</v>
      </c>
      <c r="L1844" s="184">
        <f>IF(C1844="MTS", B1844, B1844 * IFERROR(VLOOKUP(C1844, 'QTY_CONVERSIONS '!A:B, 2, FALSE), "Units not  found"))</f>
        <v>16.975000000000001</v>
      </c>
      <c r="M1844" s="185">
        <f t="shared" si="167"/>
        <v>36835.75</v>
      </c>
      <c r="N1844" s="143" t="str">
        <f>IFERROR(VLOOKUP(D1844, Product_Category!A:B, 2, FALSE), "Uncategorized")</f>
        <v>MCC</v>
      </c>
      <c r="O1844" s="186">
        <f t="shared" si="169"/>
        <v>2170</v>
      </c>
      <c r="P1844" s="185">
        <f t="shared" si="168"/>
        <v>36835.75</v>
      </c>
      <c r="Q1844" s="143">
        <v>2023</v>
      </c>
      <c r="R1844" s="143" t="str">
        <f>IFERROR(VLOOKUP(G1844,'SOURCE COMPANY'!A:B, 2, FALSE), "")</f>
        <v>DFE PHARMA</v>
      </c>
      <c r="S1844" s="143" t="str">
        <f>IFERROR(VLOOKUP(H1844,'CUSTOMER NAME'!A:B, 2, FALSE), "")</f>
        <v>OMEGA LOGISTICS</v>
      </c>
    </row>
    <row r="1845" spans="1:19">
      <c r="A1845" s="191" t="s">
        <v>3028</v>
      </c>
      <c r="B1845" s="191">
        <v>18000</v>
      </c>
      <c r="C1845" s="191" t="s">
        <v>7</v>
      </c>
      <c r="D1845" s="191" t="s">
        <v>3281</v>
      </c>
      <c r="E1845" s="191">
        <v>2.02</v>
      </c>
      <c r="F1845" s="191" t="s">
        <v>1718</v>
      </c>
      <c r="G1845" s="85" t="s">
        <v>88</v>
      </c>
      <c r="H1845" s="121" t="s">
        <v>2078</v>
      </c>
      <c r="I1845" s="131" t="s">
        <v>3034</v>
      </c>
      <c r="J1845" s="184">
        <f>IF(F1845="USD", E1845, E1845 * IFERROR(VLOOKUP(F1845, EXCHANGE_RATE!A:B, 2, FALSE), "Currency not found"))</f>
        <v>2.1614</v>
      </c>
      <c r="K1845" s="184">
        <f t="shared" si="166"/>
        <v>2.17</v>
      </c>
      <c r="L1845" s="184">
        <f>IF(C1845="MTS", B1845, B1845 * IFERROR(VLOOKUP(C1845, 'QTY_CONVERSIONS '!A:B, 2, FALSE), "Units not  found"))</f>
        <v>18</v>
      </c>
      <c r="M1845" s="185">
        <f t="shared" si="167"/>
        <v>39060</v>
      </c>
      <c r="N1845" s="143" t="str">
        <f>IFERROR(VLOOKUP(D1845, Product_Category!A:B, 2, FALSE), "Uncategorized")</f>
        <v>MCC</v>
      </c>
      <c r="O1845" s="186">
        <f t="shared" si="169"/>
        <v>2170</v>
      </c>
      <c r="P1845" s="185">
        <f t="shared" si="168"/>
        <v>39060</v>
      </c>
      <c r="Q1845" s="143">
        <v>2023</v>
      </c>
      <c r="R1845" s="143" t="str">
        <f>IFERROR(VLOOKUP(G1845,'SOURCE COMPANY'!A:B, 2, FALSE), "")</f>
        <v>DFE PHARMA</v>
      </c>
      <c r="S1845" s="143" t="str">
        <f>IFERROR(VLOOKUP(H1845,'CUSTOMER NAME'!A:B, 2, FALSE), "")</f>
        <v>OMEGA LOGISTICS</v>
      </c>
    </row>
    <row r="1846" spans="1:19">
      <c r="A1846" s="192" t="s">
        <v>929</v>
      </c>
      <c r="B1846" s="192">
        <v>25</v>
      </c>
      <c r="C1846" s="192" t="s">
        <v>7</v>
      </c>
      <c r="D1846" s="192" t="s">
        <v>2760</v>
      </c>
      <c r="E1846" s="192">
        <v>470.41</v>
      </c>
      <c r="F1846" s="192" t="s">
        <v>1730</v>
      </c>
      <c r="G1846" s="192" t="s">
        <v>967</v>
      </c>
      <c r="H1846" s="134" t="s">
        <v>2761</v>
      </c>
      <c r="I1846" s="131" t="s">
        <v>2670</v>
      </c>
      <c r="J1846" s="184">
        <f>IF(F1846="USD", E1846, E1846 * IFERROR(VLOOKUP(F1846, EXCHANGE_RATE!A:B, 2, FALSE), "Currency not found"))</f>
        <v>5.6449200000000008</v>
      </c>
      <c r="K1846" s="184">
        <f t="shared" si="166"/>
        <v>5.6499999999999995</v>
      </c>
      <c r="L1846" s="184">
        <f>IF(C1846="MTS", B1846, B1846 * IFERROR(VLOOKUP(C1846, 'QTY_CONVERSIONS '!A:B, 2, FALSE), "Units not  found"))</f>
        <v>2.5000000000000001E-2</v>
      </c>
      <c r="M1846" s="185">
        <f t="shared" si="167"/>
        <v>141.25</v>
      </c>
      <c r="N1846" s="143" t="str">
        <f>IFERROR(VLOOKUP(D1846, Product_Category!A:B, 2, FALSE), "Uncategorized")</f>
        <v>CROSCARMELLOSE SODIUM</v>
      </c>
      <c r="O1846" s="186">
        <f t="shared" si="169"/>
        <v>5649.9999999999991</v>
      </c>
      <c r="P1846" s="185">
        <f t="shared" si="168"/>
        <v>141.24999999999997</v>
      </c>
      <c r="Q1846" s="143">
        <v>2023</v>
      </c>
      <c r="R1846" s="143" t="str">
        <f>IFERROR(VLOOKUP(G1846,'SOURCE COMPANY'!A:B, 2, FALSE), "")</f>
        <v>ARUN KUMAR BAID</v>
      </c>
      <c r="S1846" s="143" t="str">
        <f>IFERROR(VLOOKUP(H1846,'CUSTOMER NAME'!A:B, 2, FALSE), "")</f>
        <v>OMNICA</v>
      </c>
    </row>
    <row r="1847" spans="1:19">
      <c r="A1847" s="87" t="s">
        <v>929</v>
      </c>
      <c r="B1847" s="21">
        <v>300</v>
      </c>
      <c r="C1847" s="87" t="s">
        <v>7</v>
      </c>
      <c r="D1847" s="87" t="s">
        <v>700</v>
      </c>
      <c r="E1847" s="41">
        <v>166.59899999999999</v>
      </c>
      <c r="F1847" s="87" t="s">
        <v>1730</v>
      </c>
      <c r="G1847" s="87" t="s">
        <v>652</v>
      </c>
      <c r="H1847" s="198" t="s">
        <v>691</v>
      </c>
      <c r="I1847" s="214" t="str">
        <f t="shared" ref="I1847:I1858" si="170">I1846</f>
        <v>August</v>
      </c>
      <c r="J1847" s="184">
        <f>IF(F1847="USD", E1847, E1847 * IFERROR(VLOOKUP(F1847, EXCHANGE_RATE!A:B, 2, FALSE), "Currency not found"))</f>
        <v>1.999188</v>
      </c>
      <c r="K1847" s="184">
        <f t="shared" si="166"/>
        <v>2</v>
      </c>
      <c r="L1847" s="184">
        <f>IF(C1847="MTS", B1847, B1847 * IFERROR(VLOOKUP(C1847, 'QTY_CONVERSIONS '!A:B, 2, FALSE), "Units not  found"))</f>
        <v>0.3</v>
      </c>
      <c r="M1847" s="185">
        <f t="shared" si="167"/>
        <v>600</v>
      </c>
      <c r="N1847" s="143" t="str">
        <f>IFERROR(VLOOKUP(D1847, Product_Category!A:B, 2, FALSE), "Uncategorized")</f>
        <v>MCC</v>
      </c>
      <c r="O1847" s="186">
        <f t="shared" si="169"/>
        <v>2000</v>
      </c>
      <c r="P1847" s="185">
        <f t="shared" si="168"/>
        <v>600</v>
      </c>
      <c r="Q1847" s="143">
        <v>2023</v>
      </c>
      <c r="R1847" s="143" t="str">
        <f>IFERROR(VLOOKUP(G1847,'SOURCE COMPANY'!A:B, 2, FALSE), "")</f>
        <v>JAYANA PHARMA</v>
      </c>
      <c r="S1847" s="143" t="str">
        <f>IFERROR(VLOOKUP(H1847,'CUSTOMER NAME'!A:B, 2, FALSE), "")</f>
        <v>OMNICA LAB</v>
      </c>
    </row>
    <row r="1848" spans="1:19">
      <c r="A1848" s="87" t="s">
        <v>929</v>
      </c>
      <c r="B1848" s="21">
        <v>300</v>
      </c>
      <c r="C1848" s="87" t="s">
        <v>7</v>
      </c>
      <c r="D1848" s="87" t="s">
        <v>700</v>
      </c>
      <c r="E1848" s="41">
        <v>166.59899999999999</v>
      </c>
      <c r="F1848" s="87" t="s">
        <v>1730</v>
      </c>
      <c r="G1848" s="87" t="s">
        <v>652</v>
      </c>
      <c r="H1848" s="198" t="s">
        <v>691</v>
      </c>
      <c r="I1848" s="214" t="str">
        <f t="shared" si="170"/>
        <v>August</v>
      </c>
      <c r="J1848" s="184">
        <f>IF(F1848="USD", E1848, E1848 * IFERROR(VLOOKUP(F1848, EXCHANGE_RATE!A:B, 2, FALSE), "Currency not found"))</f>
        <v>1.999188</v>
      </c>
      <c r="K1848" s="184">
        <f t="shared" si="166"/>
        <v>2</v>
      </c>
      <c r="L1848" s="184">
        <f>IF(C1848="MTS", B1848, B1848 * IFERROR(VLOOKUP(C1848, 'QTY_CONVERSIONS '!A:B, 2, FALSE), "Units not  found"))</f>
        <v>0.3</v>
      </c>
      <c r="M1848" s="185">
        <f t="shared" si="167"/>
        <v>600</v>
      </c>
      <c r="N1848" s="143" t="str">
        <f>IFERROR(VLOOKUP(D1848, Product_Category!A:B, 2, FALSE), "Uncategorized")</f>
        <v>MCC</v>
      </c>
      <c r="O1848" s="186">
        <f t="shared" si="169"/>
        <v>2000</v>
      </c>
      <c r="P1848" s="185">
        <f t="shared" si="168"/>
        <v>600</v>
      </c>
      <c r="Q1848" s="143">
        <v>2023</v>
      </c>
      <c r="R1848" s="143" t="str">
        <f>IFERROR(VLOOKUP(G1848,'SOURCE COMPANY'!A:B, 2, FALSE), "")</f>
        <v>JAYANA PHARMA</v>
      </c>
      <c r="S1848" s="143" t="str">
        <f>IFERROR(VLOOKUP(H1848,'CUSTOMER NAME'!A:B, 2, FALSE), "")</f>
        <v>OMNICA LAB</v>
      </c>
    </row>
    <row r="1849" spans="1:19">
      <c r="A1849" s="85" t="s">
        <v>929</v>
      </c>
      <c r="B1849" s="85">
        <v>200</v>
      </c>
      <c r="C1849" s="85" t="s">
        <v>7</v>
      </c>
      <c r="D1849" s="85" t="s">
        <v>946</v>
      </c>
      <c r="E1849" s="248">
        <v>168.05</v>
      </c>
      <c r="F1849" s="85" t="s">
        <v>1730</v>
      </c>
      <c r="G1849" s="192" t="s">
        <v>662</v>
      </c>
      <c r="H1849" s="199" t="s">
        <v>691</v>
      </c>
      <c r="I1849" s="214" t="str">
        <f t="shared" si="170"/>
        <v>August</v>
      </c>
      <c r="J1849" s="184">
        <f>IF(F1849="USD", E1849, E1849 * IFERROR(VLOOKUP(F1849, EXCHANGE_RATE!A:B, 2, FALSE), "Currency not found"))</f>
        <v>2.0166000000000004</v>
      </c>
      <c r="K1849" s="184">
        <f t="shared" si="166"/>
        <v>2.0199999999999996</v>
      </c>
      <c r="L1849" s="184">
        <f>IF(C1849="MTS", B1849, B1849 * IFERROR(VLOOKUP(C1849, 'QTY_CONVERSIONS '!A:B, 2, FALSE), "Units not  found"))</f>
        <v>0.2</v>
      </c>
      <c r="M1849" s="185">
        <f t="shared" si="167"/>
        <v>403.99999999999989</v>
      </c>
      <c r="N1849" s="143" t="str">
        <f>IFERROR(VLOOKUP(D1849, Product_Category!A:B, 2, FALSE), "Uncategorized")</f>
        <v>MCC</v>
      </c>
      <c r="O1849" s="186">
        <f t="shared" si="169"/>
        <v>2019.9999999999995</v>
      </c>
      <c r="P1849" s="185">
        <f t="shared" si="168"/>
        <v>403.99999999999994</v>
      </c>
      <c r="Q1849" s="143">
        <v>2023</v>
      </c>
      <c r="R1849" s="143" t="str">
        <f>IFERROR(VLOOKUP(G1849,'SOURCE COMPANY'!A:B, 2, FALSE), "")</f>
        <v>K KUMAR &amp; CO</v>
      </c>
      <c r="S1849" s="143" t="str">
        <f>IFERROR(VLOOKUP(H1849,'CUSTOMER NAME'!A:B, 2, FALSE), "")</f>
        <v>OMNICA LAB</v>
      </c>
    </row>
    <row r="1850" spans="1:19">
      <c r="A1850" s="85" t="s">
        <v>929</v>
      </c>
      <c r="B1850" s="85">
        <v>300</v>
      </c>
      <c r="C1850" s="85" t="s">
        <v>7</v>
      </c>
      <c r="D1850" s="85" t="s">
        <v>946</v>
      </c>
      <c r="E1850" s="248">
        <v>138.96</v>
      </c>
      <c r="F1850" s="85" t="s">
        <v>1730</v>
      </c>
      <c r="G1850" s="192" t="s">
        <v>662</v>
      </c>
      <c r="H1850" s="199" t="s">
        <v>691</v>
      </c>
      <c r="I1850" s="214" t="str">
        <f t="shared" si="170"/>
        <v>August</v>
      </c>
      <c r="J1850" s="184">
        <f>IF(F1850="USD", E1850, E1850 * IFERROR(VLOOKUP(F1850, EXCHANGE_RATE!A:B, 2, FALSE), "Currency not found"))</f>
        <v>1.6675200000000001</v>
      </c>
      <c r="K1850" s="184">
        <f t="shared" si="166"/>
        <v>1.67</v>
      </c>
      <c r="L1850" s="184">
        <f>IF(C1850="MTS", B1850, B1850 * IFERROR(VLOOKUP(C1850, 'QTY_CONVERSIONS '!A:B, 2, FALSE), "Units not  found"))</f>
        <v>0.3</v>
      </c>
      <c r="M1850" s="185">
        <f t="shared" si="167"/>
        <v>501</v>
      </c>
      <c r="N1850" s="143" t="str">
        <f>IFERROR(VLOOKUP(D1850, Product_Category!A:B, 2, FALSE), "Uncategorized")</f>
        <v>MCC</v>
      </c>
      <c r="O1850" s="186">
        <f t="shared" si="169"/>
        <v>1670</v>
      </c>
      <c r="P1850" s="185">
        <f t="shared" si="168"/>
        <v>501</v>
      </c>
      <c r="Q1850" s="143">
        <v>2023</v>
      </c>
      <c r="R1850" s="143" t="str">
        <f>IFERROR(VLOOKUP(G1850,'SOURCE COMPANY'!A:B, 2, FALSE), "")</f>
        <v>K KUMAR &amp; CO</v>
      </c>
      <c r="S1850" s="143" t="str">
        <f>IFERROR(VLOOKUP(H1850,'CUSTOMER NAME'!A:B, 2, FALSE), "")</f>
        <v>OMNICA LAB</v>
      </c>
    </row>
    <row r="1851" spans="1:19">
      <c r="A1851" s="85" t="s">
        <v>929</v>
      </c>
      <c r="B1851" s="85">
        <v>50</v>
      </c>
      <c r="C1851" s="85" t="s">
        <v>7</v>
      </c>
      <c r="D1851" s="85" t="s">
        <v>946</v>
      </c>
      <c r="E1851" s="248">
        <v>237.26</v>
      </c>
      <c r="F1851" s="85" t="s">
        <v>1730</v>
      </c>
      <c r="G1851" s="192" t="s">
        <v>662</v>
      </c>
      <c r="H1851" s="199" t="s">
        <v>691</v>
      </c>
      <c r="I1851" s="214" t="str">
        <f t="shared" si="170"/>
        <v>August</v>
      </c>
      <c r="J1851" s="184">
        <f>IF(F1851="USD", E1851, E1851 * IFERROR(VLOOKUP(F1851, EXCHANGE_RATE!A:B, 2, FALSE), "Currency not found"))</f>
        <v>2.8471199999999999</v>
      </c>
      <c r="K1851" s="184">
        <f t="shared" si="166"/>
        <v>2.8499999999999996</v>
      </c>
      <c r="L1851" s="184">
        <f>IF(C1851="MTS", B1851, B1851 * IFERROR(VLOOKUP(C1851, 'QTY_CONVERSIONS '!A:B, 2, FALSE), "Units not  found"))</f>
        <v>0.05</v>
      </c>
      <c r="M1851" s="185">
        <f t="shared" si="167"/>
        <v>142.49999999999997</v>
      </c>
      <c r="N1851" s="143" t="str">
        <f>IFERROR(VLOOKUP(D1851, Product_Category!A:B, 2, FALSE), "Uncategorized")</f>
        <v>MCC</v>
      </c>
      <c r="O1851" s="186">
        <f t="shared" si="169"/>
        <v>2849.9999999999995</v>
      </c>
      <c r="P1851" s="185">
        <f t="shared" si="168"/>
        <v>142.49999999999997</v>
      </c>
      <c r="Q1851" s="143">
        <v>2023</v>
      </c>
      <c r="R1851" s="143" t="str">
        <f>IFERROR(VLOOKUP(G1851,'SOURCE COMPANY'!A:B, 2, FALSE), "")</f>
        <v>K KUMAR &amp; CO</v>
      </c>
      <c r="S1851" s="143" t="str">
        <f>IFERROR(VLOOKUP(H1851,'CUSTOMER NAME'!A:B, 2, FALSE), "")</f>
        <v>OMNICA LAB</v>
      </c>
    </row>
    <row r="1852" spans="1:19">
      <c r="A1852" s="87" t="s">
        <v>929</v>
      </c>
      <c r="B1852" s="21">
        <v>25</v>
      </c>
      <c r="C1852" s="87" t="s">
        <v>7</v>
      </c>
      <c r="D1852" s="87" t="s">
        <v>1436</v>
      </c>
      <c r="E1852" s="41">
        <v>360</v>
      </c>
      <c r="F1852" s="87" t="s">
        <v>1730</v>
      </c>
      <c r="G1852" s="87" t="s">
        <v>1992</v>
      </c>
      <c r="H1852" s="198" t="s">
        <v>691</v>
      </c>
      <c r="I1852" s="214" t="str">
        <f t="shared" si="170"/>
        <v>August</v>
      </c>
      <c r="J1852" s="184">
        <f>IF(F1852="USD", E1852, E1852 * IFERROR(VLOOKUP(F1852, EXCHANGE_RATE!A:B, 2, FALSE), "Currency not found"))</f>
        <v>4.32</v>
      </c>
      <c r="K1852" s="184">
        <f t="shared" si="166"/>
        <v>4.32</v>
      </c>
      <c r="L1852" s="184">
        <f>IF(C1852="MTS", B1852, B1852 * IFERROR(VLOOKUP(C1852, 'QTY_CONVERSIONS '!A:B, 2, FALSE), "Units not  found"))</f>
        <v>2.5000000000000001E-2</v>
      </c>
      <c r="M1852" s="185">
        <f t="shared" si="167"/>
        <v>108</v>
      </c>
      <c r="N1852" s="143" t="str">
        <f>IFERROR(VLOOKUP(D1852, Product_Category!A:B, 2, FALSE), "Uncategorized")</f>
        <v>MAGNESIUM STEARATE</v>
      </c>
      <c r="O1852" s="186">
        <f t="shared" si="169"/>
        <v>4320</v>
      </c>
      <c r="P1852" s="185">
        <f t="shared" si="168"/>
        <v>108</v>
      </c>
      <c r="Q1852" s="143">
        <v>2023</v>
      </c>
      <c r="R1852" s="143" t="str">
        <f>IFERROR(VLOOKUP(G1852,'SOURCE COMPANY'!A:B, 2, FALSE), "")</f>
        <v>MANVICARE TRADE</v>
      </c>
      <c r="S1852" s="143" t="str">
        <f>IFERROR(VLOOKUP(H1852,'CUSTOMER NAME'!A:B, 2, FALSE), "")</f>
        <v>OMNICA LAB</v>
      </c>
    </row>
    <row r="1853" spans="1:19">
      <c r="A1853" s="87" t="s">
        <v>929</v>
      </c>
      <c r="B1853" s="21">
        <v>25</v>
      </c>
      <c r="C1853" s="87" t="s">
        <v>7</v>
      </c>
      <c r="D1853" s="87" t="s">
        <v>1436</v>
      </c>
      <c r="E1853" s="41">
        <v>360</v>
      </c>
      <c r="F1853" s="87" t="s">
        <v>1730</v>
      </c>
      <c r="G1853" s="87" t="s">
        <v>1992</v>
      </c>
      <c r="H1853" s="198" t="s">
        <v>691</v>
      </c>
      <c r="I1853" s="214" t="str">
        <f t="shared" si="170"/>
        <v>August</v>
      </c>
      <c r="J1853" s="184">
        <f>IF(F1853="USD", E1853, E1853 * IFERROR(VLOOKUP(F1853, EXCHANGE_RATE!A:B, 2, FALSE), "Currency not found"))</f>
        <v>4.32</v>
      </c>
      <c r="K1853" s="184">
        <f t="shared" si="166"/>
        <v>4.32</v>
      </c>
      <c r="L1853" s="184">
        <f>IF(C1853="MTS", B1853, B1853 * IFERROR(VLOOKUP(C1853, 'QTY_CONVERSIONS '!A:B, 2, FALSE), "Units not  found"))</f>
        <v>2.5000000000000001E-2</v>
      </c>
      <c r="M1853" s="185">
        <f t="shared" si="167"/>
        <v>108</v>
      </c>
      <c r="N1853" s="143" t="str">
        <f>IFERROR(VLOOKUP(D1853, Product_Category!A:B, 2, FALSE), "Uncategorized")</f>
        <v>MAGNESIUM STEARATE</v>
      </c>
      <c r="O1853" s="186">
        <f t="shared" si="169"/>
        <v>4320</v>
      </c>
      <c r="P1853" s="185">
        <f t="shared" si="168"/>
        <v>108</v>
      </c>
      <c r="Q1853" s="143">
        <v>2023</v>
      </c>
      <c r="R1853" s="143" t="str">
        <f>IFERROR(VLOOKUP(G1853,'SOURCE COMPANY'!A:B, 2, FALSE), "")</f>
        <v>MANVICARE TRADE</v>
      </c>
      <c r="S1853" s="143" t="str">
        <f>IFERROR(VLOOKUP(H1853,'CUSTOMER NAME'!A:B, 2, FALSE), "")</f>
        <v>OMNICA LAB</v>
      </c>
    </row>
    <row r="1854" spans="1:19">
      <c r="A1854" s="87" t="s">
        <v>929</v>
      </c>
      <c r="B1854" s="21">
        <v>25</v>
      </c>
      <c r="C1854" s="87" t="s">
        <v>7</v>
      </c>
      <c r="D1854" s="87" t="s">
        <v>1436</v>
      </c>
      <c r="E1854" s="41">
        <v>360</v>
      </c>
      <c r="F1854" s="87" t="s">
        <v>1730</v>
      </c>
      <c r="G1854" s="87" t="s">
        <v>1992</v>
      </c>
      <c r="H1854" s="198" t="s">
        <v>691</v>
      </c>
      <c r="I1854" s="214" t="str">
        <f t="shared" si="170"/>
        <v>August</v>
      </c>
      <c r="J1854" s="184">
        <f>IF(F1854="USD", E1854, E1854 * IFERROR(VLOOKUP(F1854, EXCHANGE_RATE!A:B, 2, FALSE), "Currency not found"))</f>
        <v>4.32</v>
      </c>
      <c r="K1854" s="184">
        <f t="shared" si="166"/>
        <v>4.32</v>
      </c>
      <c r="L1854" s="184">
        <f>IF(C1854="MTS", B1854, B1854 * IFERROR(VLOOKUP(C1854, 'QTY_CONVERSIONS '!A:B, 2, FALSE), "Units not  found"))</f>
        <v>2.5000000000000001E-2</v>
      </c>
      <c r="M1854" s="185">
        <f t="shared" si="167"/>
        <v>108</v>
      </c>
      <c r="N1854" s="143" t="str">
        <f>IFERROR(VLOOKUP(D1854, Product_Category!A:B, 2, FALSE), "Uncategorized")</f>
        <v>MAGNESIUM STEARATE</v>
      </c>
      <c r="O1854" s="186">
        <f t="shared" si="169"/>
        <v>4320</v>
      </c>
      <c r="P1854" s="185">
        <f t="shared" si="168"/>
        <v>108</v>
      </c>
      <c r="Q1854" s="143">
        <v>2023</v>
      </c>
      <c r="R1854" s="143" t="str">
        <f>IFERROR(VLOOKUP(G1854,'SOURCE COMPANY'!A:B, 2, FALSE), "")</f>
        <v>MANVICARE TRADE</v>
      </c>
      <c r="S1854" s="143" t="str">
        <f>IFERROR(VLOOKUP(H1854,'CUSTOMER NAME'!A:B, 2, FALSE), "")</f>
        <v>OMNICA LAB</v>
      </c>
    </row>
    <row r="1855" spans="1:19">
      <c r="A1855" s="87" t="s">
        <v>929</v>
      </c>
      <c r="B1855" s="21">
        <v>50</v>
      </c>
      <c r="C1855" s="87" t="s">
        <v>7</v>
      </c>
      <c r="D1855" s="87" t="s">
        <v>1887</v>
      </c>
      <c r="E1855" s="41">
        <v>380</v>
      </c>
      <c r="F1855" s="87" t="s">
        <v>1730</v>
      </c>
      <c r="G1855" s="87" t="s">
        <v>1992</v>
      </c>
      <c r="H1855" s="198" t="s">
        <v>691</v>
      </c>
      <c r="I1855" s="214" t="str">
        <f t="shared" si="170"/>
        <v>August</v>
      </c>
      <c r="J1855" s="184">
        <f>IF(F1855="USD", E1855, E1855 * IFERROR(VLOOKUP(F1855, EXCHANGE_RATE!A:B, 2, FALSE), "Currency not found"))</f>
        <v>4.5600000000000005</v>
      </c>
      <c r="K1855" s="184">
        <f t="shared" si="166"/>
        <v>4.5599999999999996</v>
      </c>
      <c r="L1855" s="184">
        <f>IF(C1855="MTS", B1855, B1855 * IFERROR(VLOOKUP(C1855, 'QTY_CONVERSIONS '!A:B, 2, FALSE), "Units not  found"))</f>
        <v>0.05</v>
      </c>
      <c r="M1855" s="185">
        <f t="shared" si="167"/>
        <v>227.99999999999997</v>
      </c>
      <c r="N1855" s="143" t="str">
        <f>IFERROR(VLOOKUP(D1855, Product_Category!A:B, 2, FALSE), "Uncategorized")</f>
        <v>MCC</v>
      </c>
      <c r="O1855" s="186">
        <f t="shared" si="169"/>
        <v>4560</v>
      </c>
      <c r="P1855" s="185">
        <f t="shared" si="168"/>
        <v>228</v>
      </c>
      <c r="Q1855" s="143">
        <v>2023</v>
      </c>
      <c r="R1855" s="143" t="str">
        <f>IFERROR(VLOOKUP(G1855,'SOURCE COMPANY'!A:B, 2, FALSE), "")</f>
        <v>MANVICARE TRADE</v>
      </c>
      <c r="S1855" s="143" t="str">
        <f>IFERROR(VLOOKUP(H1855,'CUSTOMER NAME'!A:B, 2, FALSE), "")</f>
        <v>OMNICA LAB</v>
      </c>
    </row>
    <row r="1856" spans="1:19">
      <c r="A1856" s="87" t="s">
        <v>929</v>
      </c>
      <c r="B1856" s="21">
        <v>50</v>
      </c>
      <c r="C1856" s="87" t="s">
        <v>7</v>
      </c>
      <c r="D1856" s="87" t="s">
        <v>1887</v>
      </c>
      <c r="E1856" s="41">
        <v>380</v>
      </c>
      <c r="F1856" s="87" t="s">
        <v>1730</v>
      </c>
      <c r="G1856" s="87" t="s">
        <v>1992</v>
      </c>
      <c r="H1856" s="198" t="s">
        <v>691</v>
      </c>
      <c r="I1856" s="214" t="str">
        <f t="shared" si="170"/>
        <v>August</v>
      </c>
      <c r="J1856" s="184">
        <f>IF(F1856="USD", E1856, E1856 * IFERROR(VLOOKUP(F1856, EXCHANGE_RATE!A:B, 2, FALSE), "Currency not found"))</f>
        <v>4.5600000000000005</v>
      </c>
      <c r="K1856" s="184">
        <f t="shared" si="166"/>
        <v>4.5599999999999996</v>
      </c>
      <c r="L1856" s="184">
        <f>IF(C1856="MTS", B1856, B1856 * IFERROR(VLOOKUP(C1856, 'QTY_CONVERSIONS '!A:B, 2, FALSE), "Units not  found"))</f>
        <v>0.05</v>
      </c>
      <c r="M1856" s="185">
        <f t="shared" si="167"/>
        <v>227.99999999999997</v>
      </c>
      <c r="N1856" s="143" t="str">
        <f>IFERROR(VLOOKUP(D1856, Product_Category!A:B, 2, FALSE), "Uncategorized")</f>
        <v>MCC</v>
      </c>
      <c r="O1856" s="186">
        <f t="shared" si="169"/>
        <v>4560</v>
      </c>
      <c r="P1856" s="185">
        <f t="shared" si="168"/>
        <v>228</v>
      </c>
      <c r="Q1856" s="143">
        <v>2023</v>
      </c>
      <c r="R1856" s="143" t="str">
        <f>IFERROR(VLOOKUP(G1856,'SOURCE COMPANY'!A:B, 2, FALSE), "")</f>
        <v>MANVICARE TRADE</v>
      </c>
      <c r="S1856" s="143" t="str">
        <f>IFERROR(VLOOKUP(H1856,'CUSTOMER NAME'!A:B, 2, FALSE), "")</f>
        <v>OMNICA LAB</v>
      </c>
    </row>
    <row r="1857" spans="1:19">
      <c r="A1857" s="88" t="s">
        <v>929</v>
      </c>
      <c r="B1857" s="22">
        <v>50</v>
      </c>
      <c r="C1857" s="88" t="s">
        <v>7</v>
      </c>
      <c r="D1857" s="88" t="s">
        <v>1887</v>
      </c>
      <c r="E1857" s="40">
        <v>380</v>
      </c>
      <c r="F1857" s="88" t="s">
        <v>1730</v>
      </c>
      <c r="G1857" s="87" t="s">
        <v>1992</v>
      </c>
      <c r="H1857" s="200" t="s">
        <v>691</v>
      </c>
      <c r="I1857" s="214" t="str">
        <f t="shared" si="170"/>
        <v>August</v>
      </c>
      <c r="J1857" s="184">
        <f>IF(F1857="USD", E1857, E1857 * IFERROR(VLOOKUP(F1857, EXCHANGE_RATE!A:B, 2, FALSE), "Currency not found"))</f>
        <v>4.5600000000000005</v>
      </c>
      <c r="K1857" s="184">
        <f t="shared" si="166"/>
        <v>4.5599999999999996</v>
      </c>
      <c r="L1857" s="184">
        <f>IF(C1857="MTS", B1857, B1857 * IFERROR(VLOOKUP(C1857, 'QTY_CONVERSIONS '!A:B, 2, FALSE), "Units not  found"))</f>
        <v>0.05</v>
      </c>
      <c r="M1857" s="185">
        <f t="shared" si="167"/>
        <v>227.99999999999997</v>
      </c>
      <c r="N1857" s="143" t="str">
        <f>IFERROR(VLOOKUP(D1857, Product_Category!A:B, 2, FALSE), "Uncategorized")</f>
        <v>MCC</v>
      </c>
      <c r="O1857" s="186">
        <f t="shared" si="169"/>
        <v>4560</v>
      </c>
      <c r="P1857" s="185">
        <f t="shared" si="168"/>
        <v>228</v>
      </c>
      <c r="Q1857" s="143">
        <v>2023</v>
      </c>
      <c r="R1857" s="143" t="str">
        <f>IFERROR(VLOOKUP(G1857,'SOURCE COMPANY'!A:B, 2, FALSE), "")</f>
        <v>MANVICARE TRADE</v>
      </c>
      <c r="S1857" s="143" t="str">
        <f>IFERROR(VLOOKUP(H1857,'CUSTOMER NAME'!A:B, 2, FALSE), "")</f>
        <v>OMNICA LAB</v>
      </c>
    </row>
    <row r="1858" spans="1:19">
      <c r="A1858" s="85" t="s">
        <v>651</v>
      </c>
      <c r="B1858" s="85">
        <v>100</v>
      </c>
      <c r="C1858" s="85" t="s">
        <v>7</v>
      </c>
      <c r="D1858" s="85" t="s">
        <v>690</v>
      </c>
      <c r="E1858" s="248">
        <v>235</v>
      </c>
      <c r="F1858" s="85" t="s">
        <v>1730</v>
      </c>
      <c r="G1858" s="192" t="s">
        <v>3961</v>
      </c>
      <c r="H1858" s="199" t="s">
        <v>691</v>
      </c>
      <c r="I1858" s="214" t="str">
        <f t="shared" si="170"/>
        <v>August</v>
      </c>
      <c r="J1858" s="184">
        <f>IF(F1858="USD", E1858, E1858 * IFERROR(VLOOKUP(F1858, EXCHANGE_RATE!A:B, 2, FALSE), "Currency not found"))</f>
        <v>2.82</v>
      </c>
      <c r="K1858" s="184">
        <f t="shared" ref="K1858:K1921" si="171">ROUNDUP(J1858,2)</f>
        <v>2.82</v>
      </c>
      <c r="L1858" s="184">
        <f>IF(C1858="MTS", B1858, B1858 * IFERROR(VLOOKUP(C1858, 'QTY_CONVERSIONS '!A:B, 2, FALSE), "Units not  found"))</f>
        <v>0.1</v>
      </c>
      <c r="M1858" s="185">
        <f t="shared" ref="M1858:M1921" si="172">B1858*K1858</f>
        <v>282</v>
      </c>
      <c r="N1858" s="143" t="str">
        <f>IFERROR(VLOOKUP(D1858, Product_Category!A:B, 2, FALSE), "Uncategorized")</f>
        <v>MAGNESIUM STEARATE</v>
      </c>
      <c r="O1858" s="186">
        <f t="shared" si="169"/>
        <v>2820</v>
      </c>
      <c r="P1858" s="185">
        <f t="shared" ref="P1858:P1921" si="173">L1858*O1858</f>
        <v>282</v>
      </c>
      <c r="Q1858" s="143">
        <v>2023</v>
      </c>
      <c r="R1858" s="143" t="str">
        <f>IFERROR(VLOOKUP(G1858,'SOURCE COMPANY'!A:B, 2, FALSE), "")</f>
        <v>Waylink International</v>
      </c>
      <c r="S1858" s="143" t="str">
        <f>IFERROR(VLOOKUP(H1858,'CUSTOMER NAME'!A:B, 2, FALSE), "")</f>
        <v>OMNICA LAB</v>
      </c>
    </row>
    <row r="1859" spans="1:19">
      <c r="A1859" s="192" t="s">
        <v>929</v>
      </c>
      <c r="B1859" s="192">
        <v>500</v>
      </c>
      <c r="C1859" s="192" t="s">
        <v>7</v>
      </c>
      <c r="D1859" s="192" t="s">
        <v>3703</v>
      </c>
      <c r="E1859" s="192">
        <v>2.08</v>
      </c>
      <c r="F1859" s="192" t="s">
        <v>9</v>
      </c>
      <c r="G1859" s="192" t="s">
        <v>967</v>
      </c>
      <c r="H1859" s="134" t="s">
        <v>3796</v>
      </c>
      <c r="I1859" s="131" t="s">
        <v>3658</v>
      </c>
      <c r="J1859" s="184">
        <f>IF(F1859="USD", E1859, E1859 * IFERROR(VLOOKUP(F1859, EXCHANGE_RATE!A:B, 2, FALSE), "Currency not found"))</f>
        <v>2.08</v>
      </c>
      <c r="K1859" s="184">
        <f t="shared" si="171"/>
        <v>2.08</v>
      </c>
      <c r="L1859" s="184">
        <f>IF(C1859="MTS", B1859, B1859 * IFERROR(VLOOKUP(C1859, 'QTY_CONVERSIONS '!A:B, 2, FALSE), "Units not  found"))</f>
        <v>0.5</v>
      </c>
      <c r="M1859" s="185">
        <f t="shared" si="172"/>
        <v>1040</v>
      </c>
      <c r="N1859" s="143" t="str">
        <f>IFERROR(VLOOKUP(D1859, Product_Category!A:B, 2, FALSE), "Uncategorized")</f>
        <v>MCC</v>
      </c>
      <c r="O1859" s="186">
        <f t="shared" ref="O1859:O1922" si="174">K1859*1000</f>
        <v>2080</v>
      </c>
      <c r="P1859" s="185">
        <f t="shared" si="173"/>
        <v>1040</v>
      </c>
      <c r="Q1859" s="143">
        <v>2023</v>
      </c>
      <c r="R1859" s="143" t="str">
        <f>IFERROR(VLOOKUP(G1859,'SOURCE COMPANY'!A:B, 2, FALSE), "")</f>
        <v>ARUN KUMAR BAID</v>
      </c>
      <c r="S1859" s="143" t="str">
        <f>IFERROR(VLOOKUP(H1859,'CUSTOMER NAME'!A:B, 2, FALSE), "")</f>
        <v>OMNICA LABS</v>
      </c>
    </row>
    <row r="1860" spans="1:19">
      <c r="A1860" s="192" t="s">
        <v>1046</v>
      </c>
      <c r="B1860" s="192">
        <v>5000</v>
      </c>
      <c r="C1860" s="192" t="s">
        <v>7</v>
      </c>
      <c r="D1860" s="192" t="s">
        <v>173</v>
      </c>
      <c r="E1860" s="192">
        <v>2.5499999999999998</v>
      </c>
      <c r="F1860" s="192" t="s">
        <v>9</v>
      </c>
      <c r="G1860" s="192" t="s">
        <v>602</v>
      </c>
      <c r="H1860" s="134" t="s">
        <v>3982</v>
      </c>
      <c r="I1860" s="131" t="s">
        <v>3893</v>
      </c>
      <c r="J1860" s="184">
        <f>IF(F1860="USD", E1860, E1860 * IFERROR(VLOOKUP(F1860, EXCHANGE_RATE!A:B, 2, FALSE), "Currency not found"))</f>
        <v>2.5499999999999998</v>
      </c>
      <c r="K1860" s="184">
        <f t="shared" si="171"/>
        <v>2.5499999999999998</v>
      </c>
      <c r="L1860" s="184">
        <f>IF(C1860="MTS", B1860, B1860 * IFERROR(VLOOKUP(C1860, 'QTY_CONVERSIONS '!A:B, 2, FALSE), "Units not  found"))</f>
        <v>5</v>
      </c>
      <c r="M1860" s="185">
        <f t="shared" si="172"/>
        <v>12750</v>
      </c>
      <c r="N1860" s="143" t="str">
        <f>IFERROR(VLOOKUP(D1860, Product_Category!A:B, 2, FALSE), "Uncategorized")</f>
        <v>SSG</v>
      </c>
      <c r="O1860" s="186">
        <f t="shared" si="174"/>
        <v>2550</v>
      </c>
      <c r="P1860" s="185">
        <f t="shared" si="173"/>
        <v>12750</v>
      </c>
      <c r="Q1860" s="143">
        <v>2023</v>
      </c>
      <c r="R1860" s="143" t="str">
        <f>IFERROR(VLOOKUP(G1860,'SOURCE COMPANY'!A:B, 2, FALSE), "")</f>
        <v>M/S. GUJARAT OVERSEAS</v>
      </c>
      <c r="S1860" s="143" t="str">
        <f>IFERROR(VLOOKUP(H1860,'CUSTOMER NAME'!A:B, 2, FALSE), "")</f>
        <v>ONI CORP</v>
      </c>
    </row>
    <row r="1861" spans="1:19">
      <c r="A1861" s="85" t="s">
        <v>746</v>
      </c>
      <c r="B1861" s="85">
        <v>5000</v>
      </c>
      <c r="C1861" s="85" t="s">
        <v>7</v>
      </c>
      <c r="D1861" s="85" t="s">
        <v>601</v>
      </c>
      <c r="E1861" s="248">
        <v>2.5499999999999998</v>
      </c>
      <c r="F1861" s="85" t="s">
        <v>9</v>
      </c>
      <c r="G1861" s="192" t="s">
        <v>602</v>
      </c>
      <c r="H1861" s="199" t="s">
        <v>747</v>
      </c>
      <c r="I1861" s="214" t="str">
        <f>I1860</f>
        <v>December</v>
      </c>
      <c r="J1861" s="184">
        <f>IF(F1861="USD", E1861, E1861 * IFERROR(VLOOKUP(F1861, EXCHANGE_RATE!A:B, 2, FALSE), "Currency not found"))</f>
        <v>2.5499999999999998</v>
      </c>
      <c r="K1861" s="184">
        <f t="shared" si="171"/>
        <v>2.5499999999999998</v>
      </c>
      <c r="L1861" s="184">
        <f>IF(C1861="MTS", B1861, B1861 * IFERROR(VLOOKUP(C1861, 'QTY_CONVERSIONS '!A:B, 2, FALSE), "Units not  found"))</f>
        <v>5</v>
      </c>
      <c r="M1861" s="185">
        <f t="shared" si="172"/>
        <v>12750</v>
      </c>
      <c r="N1861" s="143" t="str">
        <f>IFERROR(VLOOKUP(D1861, Product_Category!A:B, 2, FALSE), "Uncategorized")</f>
        <v>SSG</v>
      </c>
      <c r="O1861" s="186">
        <f t="shared" si="174"/>
        <v>2550</v>
      </c>
      <c r="P1861" s="185">
        <f t="shared" si="173"/>
        <v>12750</v>
      </c>
      <c r="Q1861" s="143">
        <v>2023</v>
      </c>
      <c r="R1861" s="143" t="str">
        <f>IFERROR(VLOOKUP(G1861,'SOURCE COMPANY'!A:B, 2, FALSE), "")</f>
        <v>M/S. GUJARAT OVERSEAS</v>
      </c>
      <c r="S1861" s="143" t="str">
        <f>IFERROR(VLOOKUP(H1861,'CUSTOMER NAME'!A:B, 2, FALSE), "")</f>
        <v>ONI CORP CO</v>
      </c>
    </row>
    <row r="1862" spans="1:19">
      <c r="A1862" s="85" t="s">
        <v>746</v>
      </c>
      <c r="B1862" s="85">
        <v>5000</v>
      </c>
      <c r="C1862" s="85" t="s">
        <v>7</v>
      </c>
      <c r="D1862" s="85" t="s">
        <v>601</v>
      </c>
      <c r="E1862" s="248">
        <v>2.5499999999999998</v>
      </c>
      <c r="F1862" s="85" t="s">
        <v>9</v>
      </c>
      <c r="G1862" s="192" t="s">
        <v>602</v>
      </c>
      <c r="H1862" s="199" t="s">
        <v>747</v>
      </c>
      <c r="I1862" s="214" t="str">
        <f>I1861</f>
        <v>December</v>
      </c>
      <c r="J1862" s="184">
        <f>IF(F1862="USD", E1862, E1862 * IFERROR(VLOOKUP(F1862, EXCHANGE_RATE!A:B, 2, FALSE), "Currency not found"))</f>
        <v>2.5499999999999998</v>
      </c>
      <c r="K1862" s="184">
        <f t="shared" si="171"/>
        <v>2.5499999999999998</v>
      </c>
      <c r="L1862" s="184">
        <f>IF(C1862="MTS", B1862, B1862 * IFERROR(VLOOKUP(C1862, 'QTY_CONVERSIONS '!A:B, 2, FALSE), "Units not  found"))</f>
        <v>5</v>
      </c>
      <c r="M1862" s="185">
        <f t="shared" si="172"/>
        <v>12750</v>
      </c>
      <c r="N1862" s="143" t="str">
        <f>IFERROR(VLOOKUP(D1862, Product_Category!A:B, 2, FALSE), "Uncategorized")</f>
        <v>SSG</v>
      </c>
      <c r="O1862" s="186">
        <f t="shared" si="174"/>
        <v>2550</v>
      </c>
      <c r="P1862" s="185">
        <f t="shared" si="173"/>
        <v>12750</v>
      </c>
      <c r="Q1862" s="143">
        <v>2023</v>
      </c>
      <c r="R1862" s="143" t="str">
        <f>IFERROR(VLOOKUP(G1862,'SOURCE COMPANY'!A:B, 2, FALSE), "")</f>
        <v>M/S. GUJARAT OVERSEAS</v>
      </c>
      <c r="S1862" s="143" t="str">
        <f>IFERROR(VLOOKUP(H1862,'CUSTOMER NAME'!A:B, 2, FALSE), "")</f>
        <v>ONI CORP CO</v>
      </c>
    </row>
    <row r="1863" spans="1:19">
      <c r="A1863" s="193" t="s">
        <v>1046</v>
      </c>
      <c r="B1863" s="193">
        <v>5000</v>
      </c>
      <c r="C1863" s="193" t="s">
        <v>7</v>
      </c>
      <c r="D1863" s="193" t="s">
        <v>1359</v>
      </c>
      <c r="E1863" s="193">
        <v>2.5499999999999998</v>
      </c>
      <c r="F1863" s="193" t="s">
        <v>9</v>
      </c>
      <c r="G1863" s="192" t="s">
        <v>895</v>
      </c>
      <c r="H1863" s="136" t="s">
        <v>2891</v>
      </c>
      <c r="I1863" s="131" t="s">
        <v>2670</v>
      </c>
      <c r="J1863" s="184">
        <f>IF(F1863="USD", E1863, E1863 * IFERROR(VLOOKUP(F1863, EXCHANGE_RATE!A:B, 2, FALSE), "Currency not found"))</f>
        <v>2.5499999999999998</v>
      </c>
      <c r="K1863" s="184">
        <f t="shared" si="171"/>
        <v>2.5499999999999998</v>
      </c>
      <c r="L1863" s="184">
        <f>IF(C1863="MTS", B1863, B1863 * IFERROR(VLOOKUP(C1863, 'QTY_CONVERSIONS '!A:B, 2, FALSE), "Units not  found"))</f>
        <v>5</v>
      </c>
      <c r="M1863" s="185">
        <f t="shared" si="172"/>
        <v>12750</v>
      </c>
      <c r="N1863" s="143" t="str">
        <f>IFERROR(VLOOKUP(D1863, Product_Category!A:B, 2, FALSE), "Uncategorized")</f>
        <v>SSG</v>
      </c>
      <c r="O1863" s="186">
        <f t="shared" si="174"/>
        <v>2550</v>
      </c>
      <c r="P1863" s="185">
        <f t="shared" si="173"/>
        <v>12750</v>
      </c>
      <c r="Q1863" s="143">
        <v>2023</v>
      </c>
      <c r="R1863" s="143" t="str">
        <f>IFERROR(VLOOKUP(G1863,'SOURCE COMPANY'!A:B, 2, FALSE), "")</f>
        <v>GUJARAT OVERSEAS</v>
      </c>
      <c r="S1863" s="143" t="str">
        <f>IFERROR(VLOOKUP(H1863,'CUSTOMER NAME'!A:B, 2, FALSE), "")</f>
        <v>ONI CORP CO LTD</v>
      </c>
    </row>
    <row r="1864" spans="1:19">
      <c r="A1864" s="87" t="s">
        <v>1012</v>
      </c>
      <c r="B1864" s="189">
        <v>12000</v>
      </c>
      <c r="C1864" s="87" t="s">
        <v>7</v>
      </c>
      <c r="D1864" s="87" t="s">
        <v>618</v>
      </c>
      <c r="E1864" s="195">
        <v>147.12100000000001</v>
      </c>
      <c r="F1864" s="87" t="s">
        <v>1730</v>
      </c>
      <c r="G1864" s="192" t="s">
        <v>3822</v>
      </c>
      <c r="H1864" s="198" t="s">
        <v>2528</v>
      </c>
      <c r="I1864" s="214" t="str">
        <f>I1863</f>
        <v>August</v>
      </c>
      <c r="J1864" s="184">
        <f>IF(F1864="USD", E1864, E1864 * IFERROR(VLOOKUP(F1864, EXCHANGE_RATE!A:B, 2, FALSE), "Currency not found"))</f>
        <v>1.7654520000000002</v>
      </c>
      <c r="K1864" s="184">
        <f t="shared" si="171"/>
        <v>1.77</v>
      </c>
      <c r="L1864" s="184">
        <f>IF(C1864="MTS", B1864, B1864 * IFERROR(VLOOKUP(C1864, 'QTY_CONVERSIONS '!A:B, 2, FALSE), "Units not  found"))</f>
        <v>12</v>
      </c>
      <c r="M1864" s="185">
        <f t="shared" si="172"/>
        <v>21240</v>
      </c>
      <c r="N1864" s="143" t="str">
        <f>IFERROR(VLOOKUP(D1864, Product_Category!A:B, 2, FALSE), "Uncategorized")</f>
        <v>MCC</v>
      </c>
      <c r="O1864" s="186">
        <f t="shared" si="174"/>
        <v>1770</v>
      </c>
      <c r="P1864" s="185">
        <f t="shared" si="173"/>
        <v>21240</v>
      </c>
      <c r="Q1864" s="143">
        <v>2023</v>
      </c>
      <c r="R1864" s="143" t="str">
        <f>IFERROR(VLOOKUP(G1864,'SOURCE COMPANY'!A:B, 2, FALSE), "")</f>
        <v>AROMATICS</v>
      </c>
      <c r="S1864" s="143" t="str">
        <f>IFERROR(VLOOKUP(H1864,'CUSTOMER NAME'!A:B, 2, FALSE), "")</f>
        <v>Ooo Biomin-Rus</v>
      </c>
    </row>
    <row r="1865" spans="1:19">
      <c r="A1865" s="87" t="s">
        <v>1012</v>
      </c>
      <c r="B1865" s="189">
        <v>12000</v>
      </c>
      <c r="C1865" s="87" t="s">
        <v>7</v>
      </c>
      <c r="D1865" s="87" t="s">
        <v>618</v>
      </c>
      <c r="E1865" s="195">
        <v>147.12100000000001</v>
      </c>
      <c r="F1865" s="87" t="s">
        <v>1730</v>
      </c>
      <c r="G1865" s="192" t="s">
        <v>3822</v>
      </c>
      <c r="H1865" s="198" t="s">
        <v>2528</v>
      </c>
      <c r="I1865" s="214" t="str">
        <f>I1864</f>
        <v>August</v>
      </c>
      <c r="J1865" s="184">
        <f>IF(F1865="USD", E1865, E1865 * IFERROR(VLOOKUP(F1865, EXCHANGE_RATE!A:B, 2, FALSE), "Currency not found"))</f>
        <v>1.7654520000000002</v>
      </c>
      <c r="K1865" s="184">
        <f t="shared" si="171"/>
        <v>1.77</v>
      </c>
      <c r="L1865" s="184">
        <f>IF(C1865="MTS", B1865, B1865 * IFERROR(VLOOKUP(C1865, 'QTY_CONVERSIONS '!A:B, 2, FALSE), "Units not  found"))</f>
        <v>12</v>
      </c>
      <c r="M1865" s="185">
        <f t="shared" si="172"/>
        <v>21240</v>
      </c>
      <c r="N1865" s="143" t="str">
        <f>IFERROR(VLOOKUP(D1865, Product_Category!A:B, 2, FALSE), "Uncategorized")</f>
        <v>MCC</v>
      </c>
      <c r="O1865" s="186">
        <f t="shared" si="174"/>
        <v>1770</v>
      </c>
      <c r="P1865" s="185">
        <f t="shared" si="173"/>
        <v>21240</v>
      </c>
      <c r="Q1865" s="143">
        <v>2023</v>
      </c>
      <c r="R1865" s="143" t="str">
        <f>IFERROR(VLOOKUP(G1865,'SOURCE COMPANY'!A:B, 2, FALSE), "")</f>
        <v>AROMATICS</v>
      </c>
      <c r="S1865" s="143" t="str">
        <f>IFERROR(VLOOKUP(H1865,'CUSTOMER NAME'!A:B, 2, FALSE), "")</f>
        <v>Ooo Biomin-Rus</v>
      </c>
    </row>
    <row r="1866" spans="1:19">
      <c r="A1866" s="87" t="s">
        <v>1012</v>
      </c>
      <c r="B1866" s="189">
        <v>12000</v>
      </c>
      <c r="C1866" s="87" t="s">
        <v>7</v>
      </c>
      <c r="D1866" s="87" t="s">
        <v>618</v>
      </c>
      <c r="E1866" s="195">
        <v>147.45400000000001</v>
      </c>
      <c r="F1866" s="87" t="s">
        <v>1730</v>
      </c>
      <c r="G1866" s="192" t="s">
        <v>3822</v>
      </c>
      <c r="H1866" s="198" t="s">
        <v>2528</v>
      </c>
      <c r="I1866" s="214" t="str">
        <f>I1865</f>
        <v>August</v>
      </c>
      <c r="J1866" s="184">
        <f>IF(F1866="USD", E1866, E1866 * IFERROR(VLOOKUP(F1866, EXCHANGE_RATE!A:B, 2, FALSE), "Currency not found"))</f>
        <v>1.7694480000000001</v>
      </c>
      <c r="K1866" s="184">
        <f t="shared" si="171"/>
        <v>1.77</v>
      </c>
      <c r="L1866" s="184">
        <f>IF(C1866="MTS", B1866, B1866 * IFERROR(VLOOKUP(C1866, 'QTY_CONVERSIONS '!A:B, 2, FALSE), "Units not  found"))</f>
        <v>12</v>
      </c>
      <c r="M1866" s="185">
        <f t="shared" si="172"/>
        <v>21240</v>
      </c>
      <c r="N1866" s="143" t="str">
        <f>IFERROR(VLOOKUP(D1866, Product_Category!A:B, 2, FALSE), "Uncategorized")</f>
        <v>MCC</v>
      </c>
      <c r="O1866" s="186">
        <f t="shared" si="174"/>
        <v>1770</v>
      </c>
      <c r="P1866" s="185">
        <f t="shared" si="173"/>
        <v>21240</v>
      </c>
      <c r="Q1866" s="143">
        <v>2023</v>
      </c>
      <c r="R1866" s="143" t="str">
        <f>IFERROR(VLOOKUP(G1866,'SOURCE COMPANY'!A:B, 2, FALSE), "")</f>
        <v>AROMATICS</v>
      </c>
      <c r="S1866" s="143" t="str">
        <f>IFERROR(VLOOKUP(H1866,'CUSTOMER NAME'!A:B, 2, FALSE), "")</f>
        <v>Ooo Biomin-Rus</v>
      </c>
    </row>
    <row r="1867" spans="1:19">
      <c r="A1867" s="192" t="s">
        <v>1012</v>
      </c>
      <c r="B1867" s="192">
        <v>200</v>
      </c>
      <c r="C1867" s="192" t="s">
        <v>7</v>
      </c>
      <c r="D1867" s="192" t="s">
        <v>2857</v>
      </c>
      <c r="E1867" s="192">
        <v>4.258</v>
      </c>
      <c r="F1867" s="192" t="s">
        <v>9</v>
      </c>
      <c r="G1867" s="192" t="s">
        <v>2858</v>
      </c>
      <c r="H1867" s="134" t="s">
        <v>2859</v>
      </c>
      <c r="I1867" s="131" t="s">
        <v>2670</v>
      </c>
      <c r="J1867" s="184">
        <f>IF(F1867="USD", E1867, E1867 * IFERROR(VLOOKUP(F1867, EXCHANGE_RATE!A:B, 2, FALSE), "Currency not found"))</f>
        <v>4.258</v>
      </c>
      <c r="K1867" s="184">
        <f t="shared" si="171"/>
        <v>4.26</v>
      </c>
      <c r="L1867" s="184">
        <f>IF(C1867="MTS", B1867, B1867 * IFERROR(VLOOKUP(C1867, 'QTY_CONVERSIONS '!A:B, 2, FALSE), "Units not  found"))</f>
        <v>0.2</v>
      </c>
      <c r="M1867" s="185">
        <f t="shared" si="172"/>
        <v>852</v>
      </c>
      <c r="N1867" s="143" t="str">
        <f>IFERROR(VLOOKUP(D1867, Product_Category!A:B, 2, FALSE), "Uncategorized")</f>
        <v>MCC</v>
      </c>
      <c r="O1867" s="186">
        <f t="shared" si="174"/>
        <v>4260</v>
      </c>
      <c r="P1867" s="185">
        <f t="shared" si="173"/>
        <v>852</v>
      </c>
      <c r="Q1867" s="143">
        <v>2023</v>
      </c>
      <c r="R1867" s="143" t="str">
        <f>IFERROR(VLOOKUP(G1867,'SOURCE COMPANY'!A:B, 2, FALSE), "")</f>
        <v>JODAS EXPOIM</v>
      </c>
      <c r="S1867" s="143" t="str">
        <f>IFERROR(VLOOKUP(H1867,'CUSTOMER NAME'!A:B, 2, FALSE), "")</f>
        <v>OOO JODAS EXPOIM</v>
      </c>
    </row>
    <row r="1868" spans="1:19">
      <c r="A1868" s="87" t="s">
        <v>1012</v>
      </c>
      <c r="B1868" s="189">
        <v>25</v>
      </c>
      <c r="C1868" s="87" t="s">
        <v>7</v>
      </c>
      <c r="D1868" s="87" t="s">
        <v>2118</v>
      </c>
      <c r="E1868" s="194">
        <v>744.81200000000001</v>
      </c>
      <c r="F1868" s="87" t="s">
        <v>1730</v>
      </c>
      <c r="G1868" s="87" t="s">
        <v>2529</v>
      </c>
      <c r="H1868" s="198" t="s">
        <v>2530</v>
      </c>
      <c r="I1868" s="214" t="str">
        <f>I1867</f>
        <v>August</v>
      </c>
      <c r="J1868" s="184">
        <f>IF(F1868="USD", E1868, E1868 * IFERROR(VLOOKUP(F1868, EXCHANGE_RATE!A:B, 2, FALSE), "Currency not found"))</f>
        <v>8.9377440000000004</v>
      </c>
      <c r="K1868" s="184">
        <f t="shared" si="171"/>
        <v>8.94</v>
      </c>
      <c r="L1868" s="184">
        <f>IF(C1868="MTS", B1868, B1868 * IFERROR(VLOOKUP(C1868, 'QTY_CONVERSIONS '!A:B, 2, FALSE), "Units not  found"))</f>
        <v>2.5000000000000001E-2</v>
      </c>
      <c r="M1868" s="185">
        <f t="shared" si="172"/>
        <v>223.5</v>
      </c>
      <c r="N1868" s="143" t="str">
        <f>IFERROR(VLOOKUP(D1868, Product_Category!A:B, 2, FALSE), "Uncategorized")</f>
        <v>MAGNESIUM STEARATE</v>
      </c>
      <c r="O1868" s="186">
        <f t="shared" si="174"/>
        <v>8940</v>
      </c>
      <c r="P1868" s="185">
        <f t="shared" si="173"/>
        <v>223.5</v>
      </c>
      <c r="Q1868" s="143">
        <v>2023</v>
      </c>
      <c r="R1868" s="143" t="str">
        <f>IFERROR(VLOOKUP(G1868,'SOURCE COMPANY'!A:B, 2, FALSE), "")</f>
        <v>MERIX LAB</v>
      </c>
      <c r="S1868" s="143" t="str">
        <f>IFERROR(VLOOKUP(H1868,'CUSTOMER NAME'!A:B, 2, FALSE), "")</f>
        <v>OOO NPF</v>
      </c>
    </row>
    <row r="1869" spans="1:19">
      <c r="A1869" s="88" t="s">
        <v>1012</v>
      </c>
      <c r="B1869" s="196">
        <v>100</v>
      </c>
      <c r="C1869" s="88" t="s">
        <v>7</v>
      </c>
      <c r="D1869" s="88" t="s">
        <v>2407</v>
      </c>
      <c r="E1869" s="210">
        <v>666.39300000000003</v>
      </c>
      <c r="F1869" s="88" t="s">
        <v>1730</v>
      </c>
      <c r="G1869" s="87" t="s">
        <v>2529</v>
      </c>
      <c r="H1869" s="200" t="s">
        <v>2530</v>
      </c>
      <c r="I1869" s="214" t="str">
        <f>I1868</f>
        <v>August</v>
      </c>
      <c r="J1869" s="184">
        <f>IF(F1869="USD", E1869, E1869 * IFERROR(VLOOKUP(F1869, EXCHANGE_RATE!A:B, 2, FALSE), "Currency not found"))</f>
        <v>7.9967160000000002</v>
      </c>
      <c r="K1869" s="184">
        <f t="shared" si="171"/>
        <v>8</v>
      </c>
      <c r="L1869" s="184">
        <f>IF(C1869="MTS", B1869, B1869 * IFERROR(VLOOKUP(C1869, 'QTY_CONVERSIONS '!A:B, 2, FALSE), "Units not  found"))</f>
        <v>0.1</v>
      </c>
      <c r="M1869" s="185">
        <f t="shared" si="172"/>
        <v>800</v>
      </c>
      <c r="N1869" s="143" t="str">
        <f>IFERROR(VLOOKUP(D1869, Product_Category!A:B, 2, FALSE), "Uncategorized")</f>
        <v>MCC</v>
      </c>
      <c r="O1869" s="186">
        <f t="shared" si="174"/>
        <v>8000</v>
      </c>
      <c r="P1869" s="185">
        <f t="shared" si="173"/>
        <v>800</v>
      </c>
      <c r="Q1869" s="143">
        <v>2023</v>
      </c>
      <c r="R1869" s="143" t="str">
        <f>IFERROR(VLOOKUP(G1869,'SOURCE COMPANY'!A:B, 2, FALSE), "")</f>
        <v>MERIX LAB</v>
      </c>
      <c r="S1869" s="143" t="str">
        <f>IFERROR(VLOOKUP(H1869,'CUSTOMER NAME'!A:B, 2, FALSE), "")</f>
        <v>OOO NPF</v>
      </c>
    </row>
    <row r="1870" spans="1:19">
      <c r="A1870" s="82" t="s">
        <v>717</v>
      </c>
      <c r="B1870" s="82">
        <v>20000</v>
      </c>
      <c r="C1870" s="82" t="s">
        <v>7</v>
      </c>
      <c r="D1870" s="82" t="s">
        <v>586</v>
      </c>
      <c r="E1870" s="250">
        <v>10.15</v>
      </c>
      <c r="F1870" s="82" t="s">
        <v>9</v>
      </c>
      <c r="G1870" s="192" t="s">
        <v>59</v>
      </c>
      <c r="H1870" s="251" t="s">
        <v>718</v>
      </c>
      <c r="I1870" s="214" t="str">
        <f>I1869</f>
        <v>August</v>
      </c>
      <c r="J1870" s="184">
        <f>IF(F1870="USD", E1870, E1870 * IFERROR(VLOOKUP(F1870, EXCHANGE_RATE!A:B, 2, FALSE), "Currency not found"))</f>
        <v>10.15</v>
      </c>
      <c r="K1870" s="184">
        <f t="shared" si="171"/>
        <v>10.15</v>
      </c>
      <c r="L1870" s="184">
        <f>IF(C1870="MTS", B1870, B1870 * IFERROR(VLOOKUP(C1870, 'QTY_CONVERSIONS '!A:B, 2, FALSE), "Units not  found"))</f>
        <v>20</v>
      </c>
      <c r="M1870" s="185">
        <f t="shared" si="172"/>
        <v>203000</v>
      </c>
      <c r="N1870" s="143" t="str">
        <f>IFERROR(VLOOKUP(D1870, Product_Category!A:B, 2, FALSE), "Uncategorized")</f>
        <v>CROSCARMELLOSE SODIUM</v>
      </c>
      <c r="O1870" s="186">
        <f t="shared" si="174"/>
        <v>10150</v>
      </c>
      <c r="P1870" s="185">
        <f t="shared" si="173"/>
        <v>203000</v>
      </c>
      <c r="Q1870" s="143">
        <v>2023</v>
      </c>
      <c r="R1870" s="143" t="str">
        <f>IFERROR(VLOOKUP(G1870,'SOURCE COMPANY'!A:B, 2, FALSE), "")</f>
        <v>JRS PHARMA</v>
      </c>
      <c r="S1870" s="143" t="str">
        <f>IFERROR(VLOOKUP(H1870,'CUSTOMER NAME'!A:B, 2, FALSE), "")</f>
        <v>OOO RETTENMAIER</v>
      </c>
    </row>
    <row r="1871" spans="1:19">
      <c r="A1871" s="191" t="s">
        <v>1012</v>
      </c>
      <c r="B1871" s="191">
        <v>20</v>
      </c>
      <c r="C1871" s="191" t="s">
        <v>7</v>
      </c>
      <c r="D1871" s="191" t="s">
        <v>910</v>
      </c>
      <c r="E1871" s="191">
        <v>6.5</v>
      </c>
      <c r="F1871" s="191" t="s">
        <v>9</v>
      </c>
      <c r="G1871" s="191" t="s">
        <v>2858</v>
      </c>
      <c r="H1871" s="121" t="s">
        <v>3521</v>
      </c>
      <c r="I1871" s="131" t="s">
        <v>3389</v>
      </c>
      <c r="J1871" s="184">
        <f>IF(F1871="USD", E1871, E1871 * IFERROR(VLOOKUP(F1871, EXCHANGE_RATE!A:B, 2, FALSE), "Currency not found"))</f>
        <v>6.5</v>
      </c>
      <c r="K1871" s="184">
        <f t="shared" si="171"/>
        <v>6.5</v>
      </c>
      <c r="L1871" s="184">
        <f>IF(C1871="MTS", B1871, B1871 * IFERROR(VLOOKUP(C1871, 'QTY_CONVERSIONS '!A:B, 2, FALSE), "Units not  found"))</f>
        <v>0.02</v>
      </c>
      <c r="M1871" s="185">
        <f t="shared" si="172"/>
        <v>130</v>
      </c>
      <c r="N1871" s="143" t="str">
        <f>IFERROR(VLOOKUP(D1871, Product_Category!A:B, 2, FALSE), "Uncategorized")</f>
        <v>MAGNESIUM STEARATE</v>
      </c>
      <c r="O1871" s="186">
        <f t="shared" si="174"/>
        <v>6500</v>
      </c>
      <c r="P1871" s="185">
        <f t="shared" si="173"/>
        <v>130</v>
      </c>
      <c r="Q1871" s="143">
        <v>2023</v>
      </c>
      <c r="R1871" s="143" t="str">
        <f>IFERROR(VLOOKUP(G1871,'SOURCE COMPANY'!A:B, 2, FALSE), "")</f>
        <v>JODAS EXPOIM</v>
      </c>
      <c r="S1871" s="143" t="str">
        <f>IFERROR(VLOOKUP(H1871,'CUSTOMER NAME'!A:B, 2, FALSE), "")</f>
        <v>OOOJODAS EXPOIM</v>
      </c>
    </row>
    <row r="1872" spans="1:19">
      <c r="A1872" s="191" t="s">
        <v>1012</v>
      </c>
      <c r="B1872" s="191">
        <v>25</v>
      </c>
      <c r="C1872" s="191" t="s">
        <v>7</v>
      </c>
      <c r="D1872" s="191" t="s">
        <v>3048</v>
      </c>
      <c r="E1872" s="191">
        <v>7.15</v>
      </c>
      <c r="F1872" s="191" t="s">
        <v>9</v>
      </c>
      <c r="G1872" s="191" t="s">
        <v>2858</v>
      </c>
      <c r="H1872" s="121" t="s">
        <v>3521</v>
      </c>
      <c r="I1872" s="131" t="s">
        <v>3389</v>
      </c>
      <c r="J1872" s="184">
        <f>IF(F1872="USD", E1872, E1872 * IFERROR(VLOOKUP(F1872, EXCHANGE_RATE!A:B, 2, FALSE), "Currency not found"))</f>
        <v>7.15</v>
      </c>
      <c r="K1872" s="184">
        <f t="shared" si="171"/>
        <v>7.15</v>
      </c>
      <c r="L1872" s="184">
        <f>IF(C1872="MTS", B1872, B1872 * IFERROR(VLOOKUP(C1872, 'QTY_CONVERSIONS '!A:B, 2, FALSE), "Units not  found"))</f>
        <v>2.5000000000000001E-2</v>
      </c>
      <c r="M1872" s="185">
        <f t="shared" si="172"/>
        <v>178.75</v>
      </c>
      <c r="N1872" s="143" t="str">
        <f>IFERROR(VLOOKUP(D1872, Product_Category!A:B, 2, FALSE), "Uncategorized")</f>
        <v>CROSCARMELLOSE SODIUM</v>
      </c>
      <c r="O1872" s="186">
        <f t="shared" si="174"/>
        <v>7150</v>
      </c>
      <c r="P1872" s="185">
        <f t="shared" si="173"/>
        <v>178.75</v>
      </c>
      <c r="Q1872" s="143">
        <v>2023</v>
      </c>
      <c r="R1872" s="143" t="str">
        <f>IFERROR(VLOOKUP(G1872,'SOURCE COMPANY'!A:B, 2, FALSE), "")</f>
        <v>JODAS EXPOIM</v>
      </c>
      <c r="S1872" s="143" t="str">
        <f>IFERROR(VLOOKUP(H1872,'CUSTOMER NAME'!A:B, 2, FALSE), "")</f>
        <v>OOOJODAS EXPOIM</v>
      </c>
    </row>
    <row r="1873" spans="1:19">
      <c r="A1873" s="191" t="s">
        <v>816</v>
      </c>
      <c r="B1873" s="191">
        <v>45000</v>
      </c>
      <c r="C1873" s="191" t="s">
        <v>7</v>
      </c>
      <c r="D1873" s="191" t="s">
        <v>3050</v>
      </c>
      <c r="E1873" s="191">
        <v>2.8</v>
      </c>
      <c r="F1873" s="191" t="s">
        <v>9</v>
      </c>
      <c r="G1873" s="85" t="s">
        <v>549</v>
      </c>
      <c r="H1873" s="121" t="s">
        <v>3403</v>
      </c>
      <c r="I1873" s="131" t="s">
        <v>3389</v>
      </c>
      <c r="J1873" s="184">
        <f>IF(F1873="USD", E1873, E1873 * IFERROR(VLOOKUP(F1873, EXCHANGE_RATE!A:B, 2, FALSE), "Currency not found"))</f>
        <v>2.8</v>
      </c>
      <c r="K1873" s="184">
        <f t="shared" si="171"/>
        <v>2.8</v>
      </c>
      <c r="L1873" s="184">
        <f>IF(C1873="MTS", B1873, B1873 * IFERROR(VLOOKUP(C1873, 'QTY_CONVERSIONS '!A:B, 2, FALSE), "Units not  found"))</f>
        <v>45</v>
      </c>
      <c r="M1873" s="185">
        <f t="shared" si="172"/>
        <v>125999.99999999999</v>
      </c>
      <c r="N1873" s="143" t="str">
        <f>IFERROR(VLOOKUP(D1873, Product_Category!A:B, 2, FALSE), "Uncategorized")</f>
        <v>MCC</v>
      </c>
      <c r="O1873" s="186">
        <f t="shared" si="174"/>
        <v>2800</v>
      </c>
      <c r="P1873" s="185">
        <f t="shared" si="173"/>
        <v>126000</v>
      </c>
      <c r="Q1873" s="143">
        <v>2023</v>
      </c>
      <c r="R1873" s="143" t="str">
        <f>IFERROR(VLOOKUP(G1873,'SOURCE COMPANY'!A:B, 2, FALSE), "")</f>
        <v>DIP CHEM</v>
      </c>
      <c r="S1873" s="143" t="str">
        <f>IFERROR(VLOOKUP(H1873,'CUSTOMER NAME'!A:B, 2, FALSE), "")</f>
        <v>OPSONIN PHARMA</v>
      </c>
    </row>
    <row r="1874" spans="1:19">
      <c r="A1874" s="191" t="s">
        <v>909</v>
      </c>
      <c r="B1874" s="191">
        <v>13000</v>
      </c>
      <c r="C1874" s="191" t="s">
        <v>7</v>
      </c>
      <c r="D1874" s="191" t="s">
        <v>19</v>
      </c>
      <c r="E1874" s="191">
        <v>5</v>
      </c>
      <c r="F1874" s="191" t="s">
        <v>9</v>
      </c>
      <c r="G1874" s="192" t="s">
        <v>1850</v>
      </c>
      <c r="H1874" s="121" t="s">
        <v>3132</v>
      </c>
      <c r="I1874" s="131" t="s">
        <v>3034</v>
      </c>
      <c r="J1874" s="184">
        <f>IF(F1874="USD", E1874, E1874 * IFERROR(VLOOKUP(F1874, EXCHANGE_RATE!A:B, 2, FALSE), "Currency not found"))</f>
        <v>5</v>
      </c>
      <c r="K1874" s="184">
        <f t="shared" si="171"/>
        <v>5</v>
      </c>
      <c r="L1874" s="184">
        <f>IF(C1874="MTS", B1874, B1874 * IFERROR(VLOOKUP(C1874, 'QTY_CONVERSIONS '!A:B, 2, FALSE), "Units not  found"))</f>
        <v>13</v>
      </c>
      <c r="M1874" s="185">
        <f t="shared" si="172"/>
        <v>65000</v>
      </c>
      <c r="N1874" s="143" t="str">
        <f>IFERROR(VLOOKUP(D1874, Product_Category!A:B, 2, FALSE), "Uncategorized")</f>
        <v>CMC</v>
      </c>
      <c r="O1874" s="186">
        <f t="shared" si="174"/>
        <v>5000</v>
      </c>
      <c r="P1874" s="185">
        <f t="shared" si="173"/>
        <v>65000</v>
      </c>
      <c r="Q1874" s="143">
        <v>2023</v>
      </c>
      <c r="R1874" s="143" t="str">
        <f>IFERROR(VLOOKUP(G1874,'SOURCE COMPANY'!A:B, 2, FALSE), "")</f>
        <v>Prachin Chemical</v>
      </c>
      <c r="S1874" s="143" t="str">
        <f>IFERROR(VLOOKUP(H1874,'CUSTOMER NAME'!A:B, 2, FALSE), "")</f>
        <v>ORDE OF</v>
      </c>
    </row>
    <row r="1875" spans="1:19">
      <c r="A1875" s="191" t="s">
        <v>3028</v>
      </c>
      <c r="B1875" s="191">
        <v>10000</v>
      </c>
      <c r="C1875" s="191" t="s">
        <v>7</v>
      </c>
      <c r="D1875" s="191" t="s">
        <v>3291</v>
      </c>
      <c r="E1875" s="191">
        <v>2.1</v>
      </c>
      <c r="F1875" s="191" t="s">
        <v>9</v>
      </c>
      <c r="G1875" s="192" t="s">
        <v>1850</v>
      </c>
      <c r="H1875" s="121" t="s">
        <v>3132</v>
      </c>
      <c r="I1875" s="131" t="s">
        <v>3034</v>
      </c>
      <c r="J1875" s="184">
        <f>IF(F1875="USD", E1875, E1875 * IFERROR(VLOOKUP(F1875, EXCHANGE_RATE!A:B, 2, FALSE), "Currency not found"))</f>
        <v>2.1</v>
      </c>
      <c r="K1875" s="184">
        <f t="shared" si="171"/>
        <v>2.1</v>
      </c>
      <c r="L1875" s="184">
        <f>IF(C1875="MTS", B1875, B1875 * IFERROR(VLOOKUP(C1875, 'QTY_CONVERSIONS '!A:B, 2, FALSE), "Units not  found"))</f>
        <v>10</v>
      </c>
      <c r="M1875" s="185">
        <f t="shared" si="172"/>
        <v>21000</v>
      </c>
      <c r="N1875" s="143" t="str">
        <f>IFERROR(VLOOKUP(D1875, Product_Category!A:B, 2, FALSE), "Uncategorized")</f>
        <v>MCC</v>
      </c>
      <c r="O1875" s="186">
        <f t="shared" si="174"/>
        <v>2100</v>
      </c>
      <c r="P1875" s="185">
        <f t="shared" si="173"/>
        <v>21000</v>
      </c>
      <c r="Q1875" s="143">
        <v>2023</v>
      </c>
      <c r="R1875" s="143" t="str">
        <f>IFERROR(VLOOKUP(G1875,'SOURCE COMPANY'!A:B, 2, FALSE), "")</f>
        <v>Prachin Chemical</v>
      </c>
      <c r="S1875" s="143" t="str">
        <f>IFERROR(VLOOKUP(H1875,'CUSTOMER NAME'!A:B, 2, FALSE), "")</f>
        <v>ORDE OF</v>
      </c>
    </row>
    <row r="1876" spans="1:19">
      <c r="A1876" s="188" t="s">
        <v>1046</v>
      </c>
      <c r="B1876" s="188">
        <v>5000</v>
      </c>
      <c r="C1876" s="188" t="s">
        <v>7</v>
      </c>
      <c r="D1876" s="188" t="s">
        <v>2434</v>
      </c>
      <c r="E1876" s="188">
        <v>2.92</v>
      </c>
      <c r="F1876" s="188" t="s">
        <v>1718</v>
      </c>
      <c r="G1876" s="85" t="s">
        <v>88</v>
      </c>
      <c r="H1876" s="124" t="s">
        <v>3538</v>
      </c>
      <c r="I1876" s="131" t="s">
        <v>3389</v>
      </c>
      <c r="J1876" s="184">
        <f>IF(F1876="USD", E1876, E1876 * IFERROR(VLOOKUP(F1876, EXCHANGE_RATE!A:B, 2, FALSE), "Currency not found"))</f>
        <v>3.1244000000000001</v>
      </c>
      <c r="K1876" s="184">
        <f t="shared" si="171"/>
        <v>3.13</v>
      </c>
      <c r="L1876" s="184">
        <f>IF(C1876="MTS", B1876, B1876 * IFERROR(VLOOKUP(C1876, 'QTY_CONVERSIONS '!A:B, 2, FALSE), "Units not  found"))</f>
        <v>5</v>
      </c>
      <c r="M1876" s="185">
        <f t="shared" si="172"/>
        <v>15650</v>
      </c>
      <c r="N1876" s="143" t="str">
        <f>IFERROR(VLOOKUP(D1876, Product_Category!A:B, 2, FALSE), "Uncategorized")</f>
        <v>MCC</v>
      </c>
      <c r="O1876" s="186">
        <f t="shared" si="174"/>
        <v>3130</v>
      </c>
      <c r="P1876" s="185">
        <f t="shared" si="173"/>
        <v>15650</v>
      </c>
      <c r="Q1876" s="143">
        <v>2023</v>
      </c>
      <c r="R1876" s="143" t="str">
        <f>IFERROR(VLOOKUP(G1876,'SOURCE COMPANY'!A:B, 2, FALSE), "")</f>
        <v>DFE PHARMA</v>
      </c>
      <c r="S1876" s="143" t="str">
        <f>IFERROR(VLOOKUP(H1876,'CUSTOMER NAME'!A:B, 2, FALSE), "")</f>
        <v>ORIENTAL SIAM 1978 CO LTD</v>
      </c>
    </row>
    <row r="1877" spans="1:19">
      <c r="A1877" s="191" t="s">
        <v>1046</v>
      </c>
      <c r="B1877" s="191">
        <v>4000</v>
      </c>
      <c r="C1877" s="191" t="s">
        <v>7</v>
      </c>
      <c r="D1877" s="191" t="s">
        <v>2433</v>
      </c>
      <c r="E1877" s="191">
        <v>2.92</v>
      </c>
      <c r="F1877" s="191" t="s">
        <v>1718</v>
      </c>
      <c r="G1877" s="85" t="s">
        <v>88</v>
      </c>
      <c r="H1877" s="121" t="s">
        <v>3538</v>
      </c>
      <c r="I1877" s="131" t="s">
        <v>3389</v>
      </c>
      <c r="J1877" s="184">
        <f>IF(F1877="USD", E1877, E1877 * IFERROR(VLOOKUP(F1877, EXCHANGE_RATE!A:B, 2, FALSE), "Currency not found"))</f>
        <v>3.1244000000000001</v>
      </c>
      <c r="K1877" s="184">
        <f t="shared" si="171"/>
        <v>3.13</v>
      </c>
      <c r="L1877" s="184">
        <f>IF(C1877="MTS", B1877, B1877 * IFERROR(VLOOKUP(C1877, 'QTY_CONVERSIONS '!A:B, 2, FALSE), "Units not  found"))</f>
        <v>4</v>
      </c>
      <c r="M1877" s="185">
        <f t="shared" si="172"/>
        <v>12520</v>
      </c>
      <c r="N1877" s="143" t="str">
        <f>IFERROR(VLOOKUP(D1877, Product_Category!A:B, 2, FALSE), "Uncategorized")</f>
        <v>MCC</v>
      </c>
      <c r="O1877" s="186">
        <f t="shared" si="174"/>
        <v>3130</v>
      </c>
      <c r="P1877" s="185">
        <f t="shared" si="173"/>
        <v>12520</v>
      </c>
      <c r="Q1877" s="143">
        <v>2023</v>
      </c>
      <c r="R1877" s="143" t="str">
        <f>IFERROR(VLOOKUP(G1877,'SOURCE COMPANY'!A:B, 2, FALSE), "")</f>
        <v>DFE PHARMA</v>
      </c>
      <c r="S1877" s="143" t="str">
        <f>IFERROR(VLOOKUP(H1877,'CUSTOMER NAME'!A:B, 2, FALSE), "")</f>
        <v>ORIENTAL SIAM 1978 CO LTD</v>
      </c>
    </row>
    <row r="1878" spans="1:19">
      <c r="A1878" s="192" t="s">
        <v>920</v>
      </c>
      <c r="B1878" s="192">
        <v>300</v>
      </c>
      <c r="C1878" s="192" t="s">
        <v>7</v>
      </c>
      <c r="D1878" s="192" t="s">
        <v>2739</v>
      </c>
      <c r="E1878" s="192">
        <v>18.763000000000002</v>
      </c>
      <c r="F1878" s="192" t="s">
        <v>9</v>
      </c>
      <c r="G1878" s="192" t="s">
        <v>2740</v>
      </c>
      <c r="H1878" s="134" t="s">
        <v>2741</v>
      </c>
      <c r="I1878" s="131" t="s">
        <v>2670</v>
      </c>
      <c r="J1878" s="184">
        <f>IF(F1878="USD", E1878, E1878 * IFERROR(VLOOKUP(F1878, EXCHANGE_RATE!A:B, 2, FALSE), "Currency not found"))</f>
        <v>18.763000000000002</v>
      </c>
      <c r="K1878" s="184">
        <f t="shared" si="171"/>
        <v>18.770000000000003</v>
      </c>
      <c r="L1878" s="184">
        <f>IF(C1878="MTS", B1878, B1878 * IFERROR(VLOOKUP(C1878, 'QTY_CONVERSIONS '!A:B, 2, FALSE), "Units not  found"))</f>
        <v>0.3</v>
      </c>
      <c r="M1878" s="185">
        <f t="shared" si="172"/>
        <v>5631.0000000000009</v>
      </c>
      <c r="N1878" s="143" t="str">
        <f>IFERROR(VLOOKUP(D1878, Product_Category!A:B, 2, FALSE), "Uncategorized")</f>
        <v>MCC</v>
      </c>
      <c r="O1878" s="186">
        <f t="shared" si="174"/>
        <v>18770.000000000004</v>
      </c>
      <c r="P1878" s="185">
        <f t="shared" si="173"/>
        <v>5631.0000000000009</v>
      </c>
      <c r="Q1878" s="143">
        <v>2023</v>
      </c>
      <c r="R1878" s="143" t="str">
        <f>IFERROR(VLOOKUP(G1878,'SOURCE COMPANY'!A:B, 2, FALSE), "")</f>
        <v>PTREE ASSOCIATES</v>
      </c>
      <c r="S1878" s="143" t="str">
        <f>IFERROR(VLOOKUP(H1878,'CUSTOMER NAME'!A:B, 2, FALSE), "")</f>
        <v>OXACO SDN BHD</v>
      </c>
    </row>
    <row r="1879" spans="1:19">
      <c r="A1879" s="192" t="s">
        <v>752</v>
      </c>
      <c r="B1879" s="192">
        <v>100</v>
      </c>
      <c r="C1879" s="192" t="s">
        <v>7</v>
      </c>
      <c r="D1879" s="192" t="s">
        <v>2914</v>
      </c>
      <c r="E1879" s="192">
        <v>5</v>
      </c>
      <c r="F1879" s="192" t="s">
        <v>9</v>
      </c>
      <c r="G1879" s="192" t="s">
        <v>2915</v>
      </c>
      <c r="H1879" s="134" t="s">
        <v>2916</v>
      </c>
      <c r="I1879" s="131" t="s">
        <v>2670</v>
      </c>
      <c r="J1879" s="184">
        <f>IF(F1879="USD", E1879, E1879 * IFERROR(VLOOKUP(F1879, EXCHANGE_RATE!A:B, 2, FALSE), "Currency not found"))</f>
        <v>5</v>
      </c>
      <c r="K1879" s="184">
        <f t="shared" si="171"/>
        <v>5</v>
      </c>
      <c r="L1879" s="184">
        <f>IF(C1879="MTS", B1879, B1879 * IFERROR(VLOOKUP(C1879, 'QTY_CONVERSIONS '!A:B, 2, FALSE), "Units not  found"))</f>
        <v>0.1</v>
      </c>
      <c r="M1879" s="185">
        <f t="shared" si="172"/>
        <v>500</v>
      </c>
      <c r="N1879" s="143" t="str">
        <f>IFERROR(VLOOKUP(D1879, Product_Category!A:B, 2, FALSE), "Uncategorized")</f>
        <v>MCC</v>
      </c>
      <c r="O1879" s="186">
        <f t="shared" si="174"/>
        <v>5000</v>
      </c>
      <c r="P1879" s="185">
        <f t="shared" si="173"/>
        <v>500</v>
      </c>
      <c r="Q1879" s="143">
        <v>2023</v>
      </c>
      <c r="R1879" s="143" t="str">
        <f>IFERROR(VLOOKUP(G1879,'SOURCE COMPANY'!A:B, 2, FALSE), "")</f>
        <v>MR CHEMIE INDIA</v>
      </c>
      <c r="S1879" s="143" t="str">
        <f>IFERROR(VLOOKUP(H1879,'CUSTOMER NAME'!A:B, 2, FALSE), "")</f>
        <v>PACIFIC DISTRIBUTION</v>
      </c>
    </row>
    <row r="1880" spans="1:19">
      <c r="A1880" s="191" t="s">
        <v>889</v>
      </c>
      <c r="B1880" s="191">
        <v>1000</v>
      </c>
      <c r="C1880" s="191" t="s">
        <v>7</v>
      </c>
      <c r="D1880" s="191" t="s">
        <v>3109</v>
      </c>
      <c r="E1880" s="191">
        <v>2.4500000000000002</v>
      </c>
      <c r="F1880" s="191" t="s">
        <v>9</v>
      </c>
      <c r="G1880" s="192" t="s">
        <v>59</v>
      </c>
      <c r="H1880" s="121" t="s">
        <v>3116</v>
      </c>
      <c r="I1880" s="131" t="s">
        <v>3034</v>
      </c>
      <c r="J1880" s="184">
        <f>IF(F1880="USD", E1880, E1880 * IFERROR(VLOOKUP(F1880, EXCHANGE_RATE!A:B, 2, FALSE), "Currency not found"))</f>
        <v>2.4500000000000002</v>
      </c>
      <c r="K1880" s="184">
        <f t="shared" si="171"/>
        <v>2.4500000000000002</v>
      </c>
      <c r="L1880" s="184">
        <f>IF(C1880="MTS", B1880, B1880 * IFERROR(VLOOKUP(C1880, 'QTY_CONVERSIONS '!A:B, 2, FALSE), "Units not  found"))</f>
        <v>1</v>
      </c>
      <c r="M1880" s="185">
        <f t="shared" si="172"/>
        <v>2450</v>
      </c>
      <c r="N1880" s="143" t="str">
        <f>IFERROR(VLOOKUP(D1880, Product_Category!A:B, 2, FALSE), "Uncategorized")</f>
        <v>MCC</v>
      </c>
      <c r="O1880" s="186">
        <f t="shared" si="174"/>
        <v>2450</v>
      </c>
      <c r="P1880" s="185">
        <f t="shared" si="173"/>
        <v>2450</v>
      </c>
      <c r="Q1880" s="143">
        <v>2023</v>
      </c>
      <c r="R1880" s="143" t="str">
        <f>IFERROR(VLOOKUP(G1880,'SOURCE COMPANY'!A:B, 2, FALSE), "")</f>
        <v>JRS PHARMA</v>
      </c>
      <c r="S1880" s="143" t="str">
        <f>IFERROR(VLOOKUP(H1880,'CUSTOMER NAME'!A:B, 2, FALSE), "")</f>
        <v>PACIFIC TBK GEDUNG</v>
      </c>
    </row>
    <row r="1881" spans="1:19">
      <c r="A1881" s="191" t="s">
        <v>889</v>
      </c>
      <c r="B1881" s="191">
        <v>9000</v>
      </c>
      <c r="C1881" s="191" t="s">
        <v>7</v>
      </c>
      <c r="D1881" s="191" t="s">
        <v>3117</v>
      </c>
      <c r="E1881" s="191">
        <v>2.4500000000000002</v>
      </c>
      <c r="F1881" s="191" t="s">
        <v>9</v>
      </c>
      <c r="G1881" s="192" t="s">
        <v>59</v>
      </c>
      <c r="H1881" s="121" t="s">
        <v>3116</v>
      </c>
      <c r="I1881" s="131" t="s">
        <v>3034</v>
      </c>
      <c r="J1881" s="184">
        <f>IF(F1881="USD", E1881, E1881 * IFERROR(VLOOKUP(F1881, EXCHANGE_RATE!A:B, 2, FALSE), "Currency not found"))</f>
        <v>2.4500000000000002</v>
      </c>
      <c r="K1881" s="184">
        <f t="shared" si="171"/>
        <v>2.4500000000000002</v>
      </c>
      <c r="L1881" s="184">
        <f>IF(C1881="MTS", B1881, B1881 * IFERROR(VLOOKUP(C1881, 'QTY_CONVERSIONS '!A:B, 2, FALSE), "Units not  found"))</f>
        <v>9</v>
      </c>
      <c r="M1881" s="185">
        <f t="shared" si="172"/>
        <v>22050</v>
      </c>
      <c r="N1881" s="143" t="str">
        <f>IFERROR(VLOOKUP(D1881, Product_Category!A:B, 2, FALSE), "Uncategorized")</f>
        <v>MCC</v>
      </c>
      <c r="O1881" s="186">
        <f t="shared" si="174"/>
        <v>2450</v>
      </c>
      <c r="P1881" s="185">
        <f t="shared" si="173"/>
        <v>22050</v>
      </c>
      <c r="Q1881" s="143">
        <v>2023</v>
      </c>
      <c r="R1881" s="143" t="str">
        <f>IFERROR(VLOOKUP(G1881,'SOURCE COMPANY'!A:B, 2, FALSE), "")</f>
        <v>JRS PHARMA</v>
      </c>
      <c r="S1881" s="143" t="str">
        <f>IFERROR(VLOOKUP(H1881,'CUSTOMER NAME'!A:B, 2, FALSE), "")</f>
        <v>PACIFIC TBK GEDUNG</v>
      </c>
    </row>
    <row r="1882" spans="1:19">
      <c r="A1882" s="192" t="s">
        <v>929</v>
      </c>
      <c r="B1882" s="192">
        <v>200</v>
      </c>
      <c r="C1882" s="192" t="s">
        <v>7</v>
      </c>
      <c r="D1882" s="192" t="s">
        <v>964</v>
      </c>
      <c r="E1882" s="192">
        <v>2.0680000000000001</v>
      </c>
      <c r="F1882" s="192" t="s">
        <v>9</v>
      </c>
      <c r="G1882" s="192" t="s">
        <v>676</v>
      </c>
      <c r="H1882" s="134" t="s">
        <v>2514</v>
      </c>
      <c r="I1882" s="131" t="s">
        <v>2670</v>
      </c>
      <c r="J1882" s="184">
        <f>IF(F1882="USD", E1882, E1882 * IFERROR(VLOOKUP(F1882, EXCHANGE_RATE!A:B, 2, FALSE), "Currency not found"))</f>
        <v>2.0680000000000001</v>
      </c>
      <c r="K1882" s="184">
        <f t="shared" si="171"/>
        <v>2.0699999999999998</v>
      </c>
      <c r="L1882" s="184">
        <f>IF(C1882="MTS", B1882, B1882 * IFERROR(VLOOKUP(C1882, 'QTY_CONVERSIONS '!A:B, 2, FALSE), "Units not  found"))</f>
        <v>0.2</v>
      </c>
      <c r="M1882" s="185">
        <f t="shared" si="172"/>
        <v>413.99999999999994</v>
      </c>
      <c r="N1882" s="143" t="str">
        <f>IFERROR(VLOOKUP(D1882, Product_Category!A:B, 2, FALSE), "Uncategorized")</f>
        <v>MCC</v>
      </c>
      <c r="O1882" s="186">
        <f t="shared" si="174"/>
        <v>2070</v>
      </c>
      <c r="P1882" s="185">
        <f t="shared" si="173"/>
        <v>414</v>
      </c>
      <c r="Q1882" s="143">
        <v>2023</v>
      </c>
      <c r="R1882" s="143" t="str">
        <f>IFERROR(VLOOKUP(G1882,'SOURCE COMPANY'!A:B, 2, FALSE), "")</f>
        <v>ORIENT PHARMA</v>
      </c>
      <c r="S1882" s="143" t="str">
        <f>IFERROR(VLOOKUP(H1882,'CUSTOMER NAME'!A:B, 2, FALSE), "")</f>
        <v>PANAS PHARMA</v>
      </c>
    </row>
    <row r="1883" spans="1:19">
      <c r="A1883" s="192" t="s">
        <v>929</v>
      </c>
      <c r="B1883" s="192">
        <v>500</v>
      </c>
      <c r="C1883" s="192" t="s">
        <v>7</v>
      </c>
      <c r="D1883" s="192" t="s">
        <v>2793</v>
      </c>
      <c r="E1883" s="192">
        <v>2.0190000000000001</v>
      </c>
      <c r="F1883" s="192" t="s">
        <v>9</v>
      </c>
      <c r="G1883" s="192" t="s">
        <v>676</v>
      </c>
      <c r="H1883" s="134" t="s">
        <v>2514</v>
      </c>
      <c r="I1883" s="131" t="s">
        <v>2670</v>
      </c>
      <c r="J1883" s="184">
        <f>IF(F1883="USD", E1883, E1883 * IFERROR(VLOOKUP(F1883, EXCHANGE_RATE!A:B, 2, FALSE), "Currency not found"))</f>
        <v>2.0190000000000001</v>
      </c>
      <c r="K1883" s="184">
        <f t="shared" si="171"/>
        <v>2.0199999999999996</v>
      </c>
      <c r="L1883" s="184">
        <f>IF(C1883="MTS", B1883, B1883 * IFERROR(VLOOKUP(C1883, 'QTY_CONVERSIONS '!A:B, 2, FALSE), "Units not  found"))</f>
        <v>0.5</v>
      </c>
      <c r="M1883" s="185">
        <f t="shared" si="172"/>
        <v>1009.9999999999998</v>
      </c>
      <c r="N1883" s="143" t="str">
        <f>IFERROR(VLOOKUP(D1883, Product_Category!A:B, 2, FALSE), "Uncategorized")</f>
        <v>MCC</v>
      </c>
      <c r="O1883" s="186">
        <f t="shared" si="174"/>
        <v>2019.9999999999995</v>
      </c>
      <c r="P1883" s="185">
        <f t="shared" si="173"/>
        <v>1009.9999999999998</v>
      </c>
      <c r="Q1883" s="143">
        <v>2023</v>
      </c>
      <c r="R1883" s="143" t="str">
        <f>IFERROR(VLOOKUP(G1883,'SOURCE COMPANY'!A:B, 2, FALSE), "")</f>
        <v>ORIENT PHARMA</v>
      </c>
      <c r="S1883" s="143" t="str">
        <f>IFERROR(VLOOKUP(H1883,'CUSTOMER NAME'!A:B, 2, FALSE), "")</f>
        <v>PANAS PHARMA</v>
      </c>
    </row>
    <row r="1884" spans="1:19">
      <c r="A1884" s="87" t="s">
        <v>929</v>
      </c>
      <c r="B1884" s="189">
        <v>50</v>
      </c>
      <c r="C1884" s="87" t="s">
        <v>7</v>
      </c>
      <c r="D1884" s="87" t="s">
        <v>2400</v>
      </c>
      <c r="E1884" s="195">
        <v>254.79400000000001</v>
      </c>
      <c r="F1884" s="87" t="s">
        <v>1730</v>
      </c>
      <c r="G1884" s="192" t="s">
        <v>671</v>
      </c>
      <c r="H1884" s="198" t="s">
        <v>2514</v>
      </c>
      <c r="I1884" s="214" t="str">
        <f>I1883</f>
        <v>August</v>
      </c>
      <c r="J1884" s="184">
        <f>IF(F1884="USD", E1884, E1884 * IFERROR(VLOOKUP(F1884, EXCHANGE_RATE!A:B, 2, FALSE), "Currency not found"))</f>
        <v>3.057528</v>
      </c>
      <c r="K1884" s="184">
        <f t="shared" si="171"/>
        <v>3.0599999999999996</v>
      </c>
      <c r="L1884" s="184">
        <f>IF(C1884="MTS", B1884, B1884 * IFERROR(VLOOKUP(C1884, 'QTY_CONVERSIONS '!A:B, 2, FALSE), "Units not  found"))</f>
        <v>0.05</v>
      </c>
      <c r="M1884" s="185">
        <f t="shared" si="172"/>
        <v>152.99999999999997</v>
      </c>
      <c r="N1884" s="143" t="str">
        <f>IFERROR(VLOOKUP(D1884, Product_Category!A:B, 2, FALSE), "Uncategorized")</f>
        <v>CROSCARMELLOSE SODIUM</v>
      </c>
      <c r="O1884" s="186">
        <f t="shared" si="174"/>
        <v>3059.9999999999995</v>
      </c>
      <c r="P1884" s="185">
        <f t="shared" si="173"/>
        <v>152.99999999999997</v>
      </c>
      <c r="Q1884" s="143">
        <v>2023</v>
      </c>
      <c r="R1884" s="143" t="str">
        <f>IFERROR(VLOOKUP(G1884,'SOURCE COMPANY'!A:B, 2, FALSE), "")</f>
        <v>SUDARSHAN TRADING</v>
      </c>
      <c r="S1884" s="143" t="str">
        <f>IFERROR(VLOOKUP(H1884,'CUSTOMER NAME'!A:B, 2, FALSE), "")</f>
        <v>PANAS PHARMA</v>
      </c>
    </row>
    <row r="1885" spans="1:19">
      <c r="A1885" s="87" t="s">
        <v>929</v>
      </c>
      <c r="B1885" s="189">
        <v>100</v>
      </c>
      <c r="C1885" s="87" t="s">
        <v>7</v>
      </c>
      <c r="D1885" s="87" t="s">
        <v>657</v>
      </c>
      <c r="E1885" s="194">
        <v>147.00200000000001</v>
      </c>
      <c r="F1885" s="87" t="s">
        <v>1730</v>
      </c>
      <c r="G1885" s="192" t="s">
        <v>671</v>
      </c>
      <c r="H1885" s="198" t="s">
        <v>2514</v>
      </c>
      <c r="I1885" s="214" t="str">
        <f>I1884</f>
        <v>August</v>
      </c>
      <c r="J1885" s="184">
        <f>IF(F1885="USD", E1885, E1885 * IFERROR(VLOOKUP(F1885, EXCHANGE_RATE!A:B, 2, FALSE), "Currency not found"))</f>
        <v>1.7640240000000003</v>
      </c>
      <c r="K1885" s="184">
        <f t="shared" si="171"/>
        <v>1.77</v>
      </c>
      <c r="L1885" s="184">
        <f>IF(C1885="MTS", B1885, B1885 * IFERROR(VLOOKUP(C1885, 'QTY_CONVERSIONS '!A:B, 2, FALSE), "Units not  found"))</f>
        <v>0.1</v>
      </c>
      <c r="M1885" s="185">
        <f t="shared" si="172"/>
        <v>177</v>
      </c>
      <c r="N1885" s="143" t="str">
        <f>IFERROR(VLOOKUP(D1885, Product_Category!A:B, 2, FALSE), "Uncategorized")</f>
        <v>SSG</v>
      </c>
      <c r="O1885" s="186">
        <f t="shared" si="174"/>
        <v>1770</v>
      </c>
      <c r="P1885" s="185">
        <f t="shared" si="173"/>
        <v>177</v>
      </c>
      <c r="Q1885" s="143">
        <v>2023</v>
      </c>
      <c r="R1885" s="143" t="str">
        <f>IFERROR(VLOOKUP(G1885,'SOURCE COMPANY'!A:B, 2, FALSE), "")</f>
        <v>SUDARSHAN TRADING</v>
      </c>
      <c r="S1885" s="143" t="str">
        <f>IFERROR(VLOOKUP(H1885,'CUSTOMER NAME'!A:B, 2, FALSE), "")</f>
        <v>PANAS PHARMA</v>
      </c>
    </row>
    <row r="1886" spans="1:19">
      <c r="A1886" s="192" t="s">
        <v>929</v>
      </c>
      <c r="B1886" s="192">
        <v>100</v>
      </c>
      <c r="C1886" s="192" t="s">
        <v>7</v>
      </c>
      <c r="D1886" s="192" t="s">
        <v>173</v>
      </c>
      <c r="E1886" s="192">
        <v>1.64</v>
      </c>
      <c r="F1886" s="192" t="s">
        <v>9</v>
      </c>
      <c r="G1886" s="192" t="s">
        <v>671</v>
      </c>
      <c r="H1886" s="134" t="s">
        <v>2514</v>
      </c>
      <c r="I1886" s="131" t="s">
        <v>3658</v>
      </c>
      <c r="J1886" s="184">
        <f>IF(F1886="USD", E1886, E1886 * IFERROR(VLOOKUP(F1886, EXCHANGE_RATE!A:B, 2, FALSE), "Currency not found"))</f>
        <v>1.64</v>
      </c>
      <c r="K1886" s="184">
        <f t="shared" si="171"/>
        <v>1.64</v>
      </c>
      <c r="L1886" s="184">
        <f>IF(C1886="MTS", B1886, B1886 * IFERROR(VLOOKUP(C1886, 'QTY_CONVERSIONS '!A:B, 2, FALSE), "Units not  found"))</f>
        <v>0.1</v>
      </c>
      <c r="M1886" s="185">
        <f t="shared" si="172"/>
        <v>164</v>
      </c>
      <c r="N1886" s="143" t="str">
        <f>IFERROR(VLOOKUP(D1886, Product_Category!A:B, 2, FALSE), "Uncategorized")</f>
        <v>SSG</v>
      </c>
      <c r="O1886" s="186">
        <f t="shared" si="174"/>
        <v>1640</v>
      </c>
      <c r="P1886" s="185">
        <f t="shared" si="173"/>
        <v>164</v>
      </c>
      <c r="Q1886" s="143">
        <v>2023</v>
      </c>
      <c r="R1886" s="143" t="str">
        <f>IFERROR(VLOOKUP(G1886,'SOURCE COMPANY'!A:B, 2, FALSE), "")</f>
        <v>SUDARSHAN TRADING</v>
      </c>
      <c r="S1886" s="143" t="str">
        <f>IFERROR(VLOOKUP(H1886,'CUSTOMER NAME'!A:B, 2, FALSE), "")</f>
        <v>PANAS PHARMA</v>
      </c>
    </row>
    <row r="1887" spans="1:19">
      <c r="A1887" s="85" t="s">
        <v>6</v>
      </c>
      <c r="B1887" s="85">
        <v>12000</v>
      </c>
      <c r="C1887" s="85" t="s">
        <v>7</v>
      </c>
      <c r="D1887" s="85" t="s">
        <v>519</v>
      </c>
      <c r="E1887" s="248">
        <v>2.4500000000000002</v>
      </c>
      <c r="F1887" s="85" t="s">
        <v>9</v>
      </c>
      <c r="G1887" s="192" t="s">
        <v>319</v>
      </c>
      <c r="H1887" s="199" t="s">
        <v>525</v>
      </c>
      <c r="I1887" s="214" t="str">
        <f>I1886</f>
        <v>November</v>
      </c>
      <c r="J1887" s="184">
        <f>IF(F1887="USD", E1887, E1887 * IFERROR(VLOOKUP(F1887, EXCHANGE_RATE!A:B, 2, FALSE), "Currency not found"))</f>
        <v>2.4500000000000002</v>
      </c>
      <c r="K1887" s="184">
        <f t="shared" si="171"/>
        <v>2.4500000000000002</v>
      </c>
      <c r="L1887" s="184">
        <f>IF(C1887="MTS", B1887, B1887 * IFERROR(VLOOKUP(C1887, 'QTY_CONVERSIONS '!A:B, 2, FALSE), "Units not  found"))</f>
        <v>12</v>
      </c>
      <c r="M1887" s="185">
        <f t="shared" si="172"/>
        <v>29400.000000000004</v>
      </c>
      <c r="N1887" s="143" t="str">
        <f>IFERROR(VLOOKUP(D1887, Product_Category!A:B, 2, FALSE), "Uncategorized")</f>
        <v>MAGNESIUM STEARATE</v>
      </c>
      <c r="O1887" s="186">
        <f t="shared" si="174"/>
        <v>2450</v>
      </c>
      <c r="P1887" s="185">
        <f t="shared" si="173"/>
        <v>29400</v>
      </c>
      <c r="Q1887" s="143">
        <v>2023</v>
      </c>
      <c r="R1887" s="143" t="str">
        <f>IFERROR(VLOOKUP(G1887,'SOURCE COMPANY'!A:B, 2, FALSE), "")</f>
        <v>VASA PHARMA</v>
      </c>
      <c r="S1887" s="143" t="str">
        <f>IFERROR(VLOOKUP(H1887,'CUSTOMER NAME'!A:B, 2, FALSE), "")</f>
        <v>Paris</v>
      </c>
    </row>
    <row r="1888" spans="1:19">
      <c r="A1888" s="192" t="s">
        <v>1012</v>
      </c>
      <c r="B1888" s="192">
        <v>7000</v>
      </c>
      <c r="C1888" s="192" t="s">
        <v>7</v>
      </c>
      <c r="D1888" s="192" t="s">
        <v>266</v>
      </c>
      <c r="E1888" s="192">
        <v>2.0299999999999998</v>
      </c>
      <c r="F1888" s="192" t="s">
        <v>9</v>
      </c>
      <c r="G1888" s="192" t="s">
        <v>1007</v>
      </c>
      <c r="H1888" s="134" t="s">
        <v>3976</v>
      </c>
      <c r="I1888" s="131" t="s">
        <v>3893</v>
      </c>
      <c r="J1888" s="184">
        <f>IF(F1888="USD", E1888, E1888 * IFERROR(VLOOKUP(F1888, EXCHANGE_RATE!A:B, 2, FALSE), "Currency not found"))</f>
        <v>2.0299999999999998</v>
      </c>
      <c r="K1888" s="184">
        <f t="shared" si="171"/>
        <v>2.0299999999999998</v>
      </c>
      <c r="L1888" s="184">
        <f>IF(C1888="MTS", B1888, B1888 * IFERROR(VLOOKUP(C1888, 'QTY_CONVERSIONS '!A:B, 2, FALSE), "Units not  found"))</f>
        <v>7</v>
      </c>
      <c r="M1888" s="185">
        <f t="shared" si="172"/>
        <v>14209.999999999998</v>
      </c>
      <c r="N1888" s="143" t="str">
        <f>IFERROR(VLOOKUP(D1888, Product_Category!A:B, 2, FALSE), "Uncategorized")</f>
        <v>MCC</v>
      </c>
      <c r="O1888" s="186">
        <f t="shared" si="174"/>
        <v>2029.9999999999998</v>
      </c>
      <c r="P1888" s="185">
        <f t="shared" si="173"/>
        <v>14209.999999999998</v>
      </c>
      <c r="Q1888" s="143">
        <v>2023</v>
      </c>
      <c r="R1888" s="143" t="str">
        <f>IFERROR(VLOOKUP(G1888,'SOURCE COMPANY'!A:B, 2, FALSE), "")</f>
        <v>PATEL CHEM</v>
      </c>
      <c r="S1888" s="143" t="str">
        <f>IFERROR(VLOOKUP(H1888,'CUSTOMER NAME'!A:B, 2, FALSE), "")</f>
        <v>PARITET</v>
      </c>
    </row>
    <row r="1889" spans="1:19">
      <c r="A1889" s="192" t="s">
        <v>1012</v>
      </c>
      <c r="B1889" s="192">
        <v>1800</v>
      </c>
      <c r="C1889" s="192" t="s">
        <v>7</v>
      </c>
      <c r="D1889" s="192" t="s">
        <v>3897</v>
      </c>
      <c r="E1889" s="192">
        <v>6.71</v>
      </c>
      <c r="F1889" s="192" t="s">
        <v>9</v>
      </c>
      <c r="G1889" s="192" t="s">
        <v>1007</v>
      </c>
      <c r="H1889" s="134" t="s">
        <v>3976</v>
      </c>
      <c r="I1889" s="131" t="s">
        <v>3893</v>
      </c>
      <c r="J1889" s="184">
        <f>IF(F1889="USD", E1889, E1889 * IFERROR(VLOOKUP(F1889, EXCHANGE_RATE!A:B, 2, FALSE), "Currency not found"))</f>
        <v>6.71</v>
      </c>
      <c r="K1889" s="184">
        <f t="shared" si="171"/>
        <v>6.71</v>
      </c>
      <c r="L1889" s="184">
        <f>IF(C1889="MTS", B1889, B1889 * IFERROR(VLOOKUP(C1889, 'QTY_CONVERSIONS '!A:B, 2, FALSE), "Units not  found"))</f>
        <v>1.8</v>
      </c>
      <c r="M1889" s="185">
        <f t="shared" si="172"/>
        <v>12078</v>
      </c>
      <c r="N1889" s="143" t="str">
        <f>IFERROR(VLOOKUP(D1889, Product_Category!A:B, 2, FALSE), "Uncategorized")</f>
        <v>CROSCARMELLOSE SODIUM</v>
      </c>
      <c r="O1889" s="186">
        <f t="shared" si="174"/>
        <v>6710</v>
      </c>
      <c r="P1889" s="185">
        <f t="shared" si="173"/>
        <v>12078</v>
      </c>
      <c r="Q1889" s="143">
        <v>2023</v>
      </c>
      <c r="R1889" s="143" t="str">
        <f>IFERROR(VLOOKUP(G1889,'SOURCE COMPANY'!A:B, 2, FALSE), "")</f>
        <v>PATEL CHEM</v>
      </c>
      <c r="S1889" s="143" t="str">
        <f>IFERROR(VLOOKUP(H1889,'CUSTOMER NAME'!A:B, 2, FALSE), "")</f>
        <v>PARITET</v>
      </c>
    </row>
    <row r="1890" spans="1:19">
      <c r="A1890" s="87" t="s">
        <v>1012</v>
      </c>
      <c r="B1890" s="87">
        <v>1325</v>
      </c>
      <c r="C1890" s="87" t="s">
        <v>7</v>
      </c>
      <c r="D1890" s="87" t="s">
        <v>1346</v>
      </c>
      <c r="E1890" s="248">
        <v>560</v>
      </c>
      <c r="F1890" s="87" t="s">
        <v>1730</v>
      </c>
      <c r="G1890" s="192" t="s">
        <v>1007</v>
      </c>
      <c r="H1890" s="198" t="s">
        <v>1347</v>
      </c>
      <c r="I1890" s="214" t="str">
        <f t="shared" ref="I1890:I1901" si="175">I1889</f>
        <v>December</v>
      </c>
      <c r="J1890" s="184">
        <f>IF(F1890="USD", E1890, E1890 * IFERROR(VLOOKUP(F1890, EXCHANGE_RATE!A:B, 2, FALSE), "Currency not found"))</f>
        <v>6.72</v>
      </c>
      <c r="K1890" s="184">
        <f t="shared" si="171"/>
        <v>6.72</v>
      </c>
      <c r="L1890" s="184">
        <f>IF(C1890="MTS", B1890, B1890 * IFERROR(VLOOKUP(C1890, 'QTY_CONVERSIONS '!A:B, 2, FALSE), "Units not  found"))</f>
        <v>1.325</v>
      </c>
      <c r="M1890" s="185">
        <f t="shared" si="172"/>
        <v>8904</v>
      </c>
      <c r="N1890" s="143" t="str">
        <f>IFERROR(VLOOKUP(D1890, Product_Category!A:B, 2, FALSE), "Uncategorized")</f>
        <v>CROSCARMELLOSE SODIUM</v>
      </c>
      <c r="O1890" s="186">
        <f t="shared" si="174"/>
        <v>6720</v>
      </c>
      <c r="P1890" s="185">
        <f t="shared" si="173"/>
        <v>8904</v>
      </c>
      <c r="Q1890" s="143">
        <v>2023</v>
      </c>
      <c r="R1890" s="143" t="str">
        <f>IFERROR(VLOOKUP(G1890,'SOURCE COMPANY'!A:B, 2, FALSE), "")</f>
        <v>PATEL CHEM</v>
      </c>
      <c r="S1890" s="143" t="str">
        <f>IFERROR(VLOOKUP(H1890,'CUSTOMER NAME'!A:B, 2, FALSE), "")</f>
        <v>PARITET HIM</v>
      </c>
    </row>
    <row r="1891" spans="1:19">
      <c r="A1891" s="87" t="s">
        <v>1012</v>
      </c>
      <c r="B1891" s="87">
        <v>3500</v>
      </c>
      <c r="C1891" s="87" t="s">
        <v>7</v>
      </c>
      <c r="D1891" s="87" t="s">
        <v>1348</v>
      </c>
      <c r="E1891" s="248">
        <v>170</v>
      </c>
      <c r="F1891" s="87" t="s">
        <v>1730</v>
      </c>
      <c r="G1891" s="192" t="s">
        <v>1007</v>
      </c>
      <c r="H1891" s="198" t="s">
        <v>1347</v>
      </c>
      <c r="I1891" s="214" t="str">
        <f t="shared" si="175"/>
        <v>December</v>
      </c>
      <c r="J1891" s="184">
        <f>IF(F1891="USD", E1891, E1891 * IFERROR(VLOOKUP(F1891, EXCHANGE_RATE!A:B, 2, FALSE), "Currency not found"))</f>
        <v>2.04</v>
      </c>
      <c r="K1891" s="184">
        <f t="shared" si="171"/>
        <v>2.04</v>
      </c>
      <c r="L1891" s="184">
        <f>IF(C1891="MTS", B1891, B1891 * IFERROR(VLOOKUP(C1891, 'QTY_CONVERSIONS '!A:B, 2, FALSE), "Units not  found"))</f>
        <v>3.5</v>
      </c>
      <c r="M1891" s="185">
        <f t="shared" si="172"/>
        <v>7140</v>
      </c>
      <c r="N1891" s="143" t="str">
        <f>IFERROR(VLOOKUP(D1891, Product_Category!A:B, 2, FALSE), "Uncategorized")</f>
        <v>MAGNESIUM STEARATE</v>
      </c>
      <c r="O1891" s="186">
        <f t="shared" si="174"/>
        <v>2040</v>
      </c>
      <c r="P1891" s="185">
        <f t="shared" si="173"/>
        <v>7140</v>
      </c>
      <c r="Q1891" s="143">
        <v>2023</v>
      </c>
      <c r="R1891" s="143" t="str">
        <f>IFERROR(VLOOKUP(G1891,'SOURCE COMPANY'!A:B, 2, FALSE), "")</f>
        <v>PATEL CHEM</v>
      </c>
      <c r="S1891" s="143" t="str">
        <f>IFERROR(VLOOKUP(H1891,'CUSTOMER NAME'!A:B, 2, FALSE), "")</f>
        <v>PARITET HIM</v>
      </c>
    </row>
    <row r="1892" spans="1:19">
      <c r="A1892" s="87" t="s">
        <v>1012</v>
      </c>
      <c r="B1892" s="87">
        <v>500</v>
      </c>
      <c r="C1892" s="87" t="s">
        <v>7</v>
      </c>
      <c r="D1892" s="87" t="s">
        <v>19</v>
      </c>
      <c r="E1892" s="248">
        <v>310</v>
      </c>
      <c r="F1892" s="87" t="s">
        <v>1730</v>
      </c>
      <c r="G1892" s="192" t="s">
        <v>1007</v>
      </c>
      <c r="H1892" s="198" t="s">
        <v>1347</v>
      </c>
      <c r="I1892" s="214" t="str">
        <f t="shared" si="175"/>
        <v>December</v>
      </c>
      <c r="J1892" s="184">
        <f>IF(F1892="USD", E1892, E1892 * IFERROR(VLOOKUP(F1892, EXCHANGE_RATE!A:B, 2, FALSE), "Currency not found"))</f>
        <v>3.72</v>
      </c>
      <c r="K1892" s="184">
        <f t="shared" si="171"/>
        <v>3.72</v>
      </c>
      <c r="L1892" s="184">
        <f>IF(C1892="MTS", B1892, B1892 * IFERROR(VLOOKUP(C1892, 'QTY_CONVERSIONS '!A:B, 2, FALSE), "Units not  found"))</f>
        <v>0.5</v>
      </c>
      <c r="M1892" s="185">
        <f t="shared" si="172"/>
        <v>1860</v>
      </c>
      <c r="N1892" s="143" t="str">
        <f>IFERROR(VLOOKUP(D1892, Product_Category!A:B, 2, FALSE), "Uncategorized")</f>
        <v>CMC</v>
      </c>
      <c r="O1892" s="186">
        <f t="shared" si="174"/>
        <v>3720</v>
      </c>
      <c r="P1892" s="185">
        <f t="shared" si="173"/>
        <v>1860</v>
      </c>
      <c r="Q1892" s="143">
        <v>2023</v>
      </c>
      <c r="R1892" s="143" t="str">
        <f>IFERROR(VLOOKUP(G1892,'SOURCE COMPANY'!A:B, 2, FALSE), "")</f>
        <v>PATEL CHEM</v>
      </c>
      <c r="S1892" s="143" t="str">
        <f>IFERROR(VLOOKUP(H1892,'CUSTOMER NAME'!A:B, 2, FALSE), "")</f>
        <v>PARITET HIM</v>
      </c>
    </row>
    <row r="1893" spans="1:19">
      <c r="A1893" s="87" t="s">
        <v>1563</v>
      </c>
      <c r="B1893" s="87">
        <v>2500</v>
      </c>
      <c r="C1893" s="87" t="s">
        <v>7</v>
      </c>
      <c r="D1893" s="87" t="s">
        <v>630</v>
      </c>
      <c r="E1893" s="42">
        <v>1.2649999999999999</v>
      </c>
      <c r="F1893" s="87" t="s">
        <v>9</v>
      </c>
      <c r="G1893" s="192" t="s">
        <v>1007</v>
      </c>
      <c r="H1893" s="198" t="s">
        <v>1347</v>
      </c>
      <c r="I1893" s="214" t="str">
        <f t="shared" si="175"/>
        <v>December</v>
      </c>
      <c r="J1893" s="184">
        <f>IF(F1893="USD", E1893, E1893 * IFERROR(VLOOKUP(F1893, EXCHANGE_RATE!A:B, 2, FALSE), "Currency not found"))</f>
        <v>1.2649999999999999</v>
      </c>
      <c r="K1893" s="184">
        <f t="shared" si="171"/>
        <v>1.27</v>
      </c>
      <c r="L1893" s="184">
        <f>IF(C1893="MTS", B1893, B1893 * IFERROR(VLOOKUP(C1893, 'QTY_CONVERSIONS '!A:B, 2, FALSE), "Units not  found"))</f>
        <v>2.5</v>
      </c>
      <c r="M1893" s="185">
        <f t="shared" si="172"/>
        <v>3175</v>
      </c>
      <c r="N1893" s="143" t="str">
        <f>IFERROR(VLOOKUP(D1893, Product_Category!A:B, 2, FALSE), "Uncategorized")</f>
        <v>MCC</v>
      </c>
      <c r="O1893" s="186">
        <f t="shared" si="174"/>
        <v>1270</v>
      </c>
      <c r="P1893" s="185">
        <f t="shared" si="173"/>
        <v>3175</v>
      </c>
      <c r="Q1893" s="143">
        <v>2023</v>
      </c>
      <c r="R1893" s="143" t="str">
        <f>IFERROR(VLOOKUP(G1893,'SOURCE COMPANY'!A:B, 2, FALSE), "")</f>
        <v>PATEL CHEM</v>
      </c>
      <c r="S1893" s="143" t="str">
        <f>IFERROR(VLOOKUP(H1893,'CUSTOMER NAME'!A:B, 2, FALSE), "")</f>
        <v>PARITET HIM</v>
      </c>
    </row>
    <row r="1894" spans="1:19">
      <c r="A1894" s="87" t="s">
        <v>1564</v>
      </c>
      <c r="B1894" s="87">
        <v>500</v>
      </c>
      <c r="C1894" s="87" t="s">
        <v>7</v>
      </c>
      <c r="D1894" s="87" t="s">
        <v>1570</v>
      </c>
      <c r="E1894" s="42">
        <v>1</v>
      </c>
      <c r="F1894" s="87" t="s">
        <v>9</v>
      </c>
      <c r="G1894" s="192" t="s">
        <v>1007</v>
      </c>
      <c r="H1894" s="198" t="s">
        <v>1347</v>
      </c>
      <c r="I1894" s="214" t="str">
        <f t="shared" si="175"/>
        <v>December</v>
      </c>
      <c r="J1894" s="184">
        <f>IF(F1894="USD", E1894, E1894 * IFERROR(VLOOKUP(F1894, EXCHANGE_RATE!A:B, 2, FALSE), "Currency not found"))</f>
        <v>1</v>
      </c>
      <c r="K1894" s="184">
        <f t="shared" si="171"/>
        <v>1</v>
      </c>
      <c r="L1894" s="184">
        <f>IF(C1894="MTS", B1894, B1894 * IFERROR(VLOOKUP(C1894, 'QTY_CONVERSIONS '!A:B, 2, FALSE), "Units not  found"))</f>
        <v>0.5</v>
      </c>
      <c r="M1894" s="185">
        <f t="shared" si="172"/>
        <v>500</v>
      </c>
      <c r="N1894" s="143" t="str">
        <f>IFERROR(VLOOKUP(D1894, Product_Category!A:B, 2, FALSE), "Uncategorized")</f>
        <v>CMC</v>
      </c>
      <c r="O1894" s="186">
        <f t="shared" si="174"/>
        <v>1000</v>
      </c>
      <c r="P1894" s="185">
        <f t="shared" si="173"/>
        <v>500</v>
      </c>
      <c r="Q1894" s="143">
        <v>2023</v>
      </c>
      <c r="R1894" s="143" t="str">
        <f>IFERROR(VLOOKUP(G1894,'SOURCE COMPANY'!A:B, 2, FALSE), "")</f>
        <v>PATEL CHEM</v>
      </c>
      <c r="S1894" s="143" t="str">
        <f>IFERROR(VLOOKUP(H1894,'CUSTOMER NAME'!A:B, 2, FALSE), "")</f>
        <v>PARITET HIM</v>
      </c>
    </row>
    <row r="1895" spans="1:19">
      <c r="A1895" s="87" t="s">
        <v>1558</v>
      </c>
      <c r="B1895" s="87">
        <v>2500</v>
      </c>
      <c r="C1895" s="87" t="s">
        <v>7</v>
      </c>
      <c r="D1895" s="87" t="s">
        <v>630</v>
      </c>
      <c r="E1895" s="42">
        <v>2.95</v>
      </c>
      <c r="F1895" s="87" t="s">
        <v>9</v>
      </c>
      <c r="G1895" s="192" t="s">
        <v>1007</v>
      </c>
      <c r="H1895" s="198" t="s">
        <v>1347</v>
      </c>
      <c r="I1895" s="214" t="str">
        <f t="shared" si="175"/>
        <v>December</v>
      </c>
      <c r="J1895" s="184">
        <f>IF(F1895="USD", E1895, E1895 * IFERROR(VLOOKUP(F1895, EXCHANGE_RATE!A:B, 2, FALSE), "Currency not found"))</f>
        <v>2.95</v>
      </c>
      <c r="K1895" s="184">
        <f t="shared" si="171"/>
        <v>2.95</v>
      </c>
      <c r="L1895" s="184">
        <f>IF(C1895="MTS", B1895, B1895 * IFERROR(VLOOKUP(C1895, 'QTY_CONVERSIONS '!A:B, 2, FALSE), "Units not  found"))</f>
        <v>2.5</v>
      </c>
      <c r="M1895" s="185">
        <f t="shared" si="172"/>
        <v>7375</v>
      </c>
      <c r="N1895" s="143" t="str">
        <f>IFERROR(VLOOKUP(D1895, Product_Category!A:B, 2, FALSE), "Uncategorized")</f>
        <v>MCC</v>
      </c>
      <c r="O1895" s="186">
        <f t="shared" si="174"/>
        <v>2950</v>
      </c>
      <c r="P1895" s="185">
        <f t="shared" si="173"/>
        <v>7375</v>
      </c>
      <c r="Q1895" s="143">
        <v>2023</v>
      </c>
      <c r="R1895" s="143" t="str">
        <f>IFERROR(VLOOKUP(G1895,'SOURCE COMPANY'!A:B, 2, FALSE), "")</f>
        <v>PATEL CHEM</v>
      </c>
      <c r="S1895" s="143" t="str">
        <f>IFERROR(VLOOKUP(H1895,'CUSTOMER NAME'!A:B, 2, FALSE), "")</f>
        <v>PARITET HIM</v>
      </c>
    </row>
    <row r="1896" spans="1:19">
      <c r="A1896" s="88" t="s">
        <v>1558</v>
      </c>
      <c r="B1896" s="88">
        <v>1500</v>
      </c>
      <c r="C1896" s="88" t="s">
        <v>7</v>
      </c>
      <c r="D1896" s="88" t="s">
        <v>630</v>
      </c>
      <c r="E1896" s="48">
        <v>8.5</v>
      </c>
      <c r="F1896" s="88" t="s">
        <v>9</v>
      </c>
      <c r="G1896" s="192" t="s">
        <v>1007</v>
      </c>
      <c r="H1896" s="200" t="s">
        <v>1347</v>
      </c>
      <c r="I1896" s="214" t="str">
        <f t="shared" si="175"/>
        <v>December</v>
      </c>
      <c r="J1896" s="184">
        <f>IF(F1896="USD", E1896, E1896 * IFERROR(VLOOKUP(F1896, EXCHANGE_RATE!A:B, 2, FALSE), "Currency not found"))</f>
        <v>8.5</v>
      </c>
      <c r="K1896" s="184">
        <f t="shared" si="171"/>
        <v>8.5</v>
      </c>
      <c r="L1896" s="184">
        <f>IF(C1896="MTS", B1896, B1896 * IFERROR(VLOOKUP(C1896, 'QTY_CONVERSIONS '!A:B, 2, FALSE), "Units not  found"))</f>
        <v>1.5</v>
      </c>
      <c r="M1896" s="185">
        <f t="shared" si="172"/>
        <v>12750</v>
      </c>
      <c r="N1896" s="143" t="str">
        <f>IFERROR(VLOOKUP(D1896, Product_Category!A:B, 2, FALSE), "Uncategorized")</f>
        <v>MCC</v>
      </c>
      <c r="O1896" s="186">
        <f t="shared" si="174"/>
        <v>8500</v>
      </c>
      <c r="P1896" s="185">
        <f t="shared" si="173"/>
        <v>12750</v>
      </c>
      <c r="Q1896" s="143">
        <v>2023</v>
      </c>
      <c r="R1896" s="143" t="str">
        <f>IFERROR(VLOOKUP(G1896,'SOURCE COMPANY'!A:B, 2, FALSE), "")</f>
        <v>PATEL CHEM</v>
      </c>
      <c r="S1896" s="143" t="str">
        <f>IFERROR(VLOOKUP(H1896,'CUSTOMER NAME'!A:B, 2, FALSE), "")</f>
        <v>PARITET HIM</v>
      </c>
    </row>
    <row r="1897" spans="1:19">
      <c r="A1897" s="87" t="s">
        <v>1012</v>
      </c>
      <c r="B1897" s="189">
        <v>500</v>
      </c>
      <c r="C1897" s="87" t="s">
        <v>7</v>
      </c>
      <c r="D1897" s="87" t="s">
        <v>630</v>
      </c>
      <c r="E1897" s="87">
        <v>189.62</v>
      </c>
      <c r="F1897" s="87" t="s">
        <v>1730</v>
      </c>
      <c r="G1897" s="192" t="s">
        <v>1007</v>
      </c>
      <c r="H1897" s="198" t="s">
        <v>719</v>
      </c>
      <c r="I1897" s="214" t="str">
        <f t="shared" si="175"/>
        <v>December</v>
      </c>
      <c r="J1897" s="184">
        <f>IF(F1897="USD", E1897, E1897 * IFERROR(VLOOKUP(F1897, EXCHANGE_RATE!A:B, 2, FALSE), "Currency not found"))</f>
        <v>2.2754400000000001</v>
      </c>
      <c r="K1897" s="184">
        <f t="shared" si="171"/>
        <v>2.2799999999999998</v>
      </c>
      <c r="L1897" s="184">
        <f>IF(C1897="MTS", B1897, B1897 * IFERROR(VLOOKUP(C1897, 'QTY_CONVERSIONS '!A:B, 2, FALSE), "Units not  found"))</f>
        <v>0.5</v>
      </c>
      <c r="M1897" s="185">
        <f t="shared" si="172"/>
        <v>1140</v>
      </c>
      <c r="N1897" s="143" t="str">
        <f>IFERROR(VLOOKUP(D1897, Product_Category!A:B, 2, FALSE), "Uncategorized")</f>
        <v>MCC</v>
      </c>
      <c r="O1897" s="186">
        <f t="shared" si="174"/>
        <v>2280</v>
      </c>
      <c r="P1897" s="185">
        <f t="shared" si="173"/>
        <v>1140</v>
      </c>
      <c r="Q1897" s="143">
        <v>2023</v>
      </c>
      <c r="R1897" s="143" t="str">
        <f>IFERROR(VLOOKUP(G1897,'SOURCE COMPANY'!A:B, 2, FALSE), "")</f>
        <v>PATEL CHEM</v>
      </c>
      <c r="S1897" s="143" t="str">
        <f>IFERROR(VLOOKUP(H1897,'CUSTOMER NAME'!A:B, 2, FALSE), "")</f>
        <v>PARITET HIM LLC</v>
      </c>
    </row>
    <row r="1898" spans="1:19">
      <c r="A1898" s="87" t="s">
        <v>1012</v>
      </c>
      <c r="B1898" s="189">
        <v>1000</v>
      </c>
      <c r="C1898" s="87" t="s">
        <v>7</v>
      </c>
      <c r="D1898" s="87" t="s">
        <v>630</v>
      </c>
      <c r="E1898" s="194">
        <v>189.62</v>
      </c>
      <c r="F1898" s="87" t="s">
        <v>1730</v>
      </c>
      <c r="G1898" s="192" t="s">
        <v>1007</v>
      </c>
      <c r="H1898" s="198" t="s">
        <v>719</v>
      </c>
      <c r="I1898" s="214" t="str">
        <f t="shared" si="175"/>
        <v>December</v>
      </c>
      <c r="J1898" s="184">
        <f>IF(F1898="USD", E1898, E1898 * IFERROR(VLOOKUP(F1898, EXCHANGE_RATE!A:B, 2, FALSE), "Currency not found"))</f>
        <v>2.2754400000000001</v>
      </c>
      <c r="K1898" s="184">
        <f t="shared" si="171"/>
        <v>2.2799999999999998</v>
      </c>
      <c r="L1898" s="184">
        <f>IF(C1898="MTS", B1898, B1898 * IFERROR(VLOOKUP(C1898, 'QTY_CONVERSIONS '!A:B, 2, FALSE), "Units not  found"))</f>
        <v>1</v>
      </c>
      <c r="M1898" s="185">
        <f t="shared" si="172"/>
        <v>2280</v>
      </c>
      <c r="N1898" s="143" t="str">
        <f>IFERROR(VLOOKUP(D1898, Product_Category!A:B, 2, FALSE), "Uncategorized")</f>
        <v>MCC</v>
      </c>
      <c r="O1898" s="186">
        <f t="shared" si="174"/>
        <v>2280</v>
      </c>
      <c r="P1898" s="185">
        <f t="shared" si="173"/>
        <v>2280</v>
      </c>
      <c r="Q1898" s="143">
        <v>2023</v>
      </c>
      <c r="R1898" s="143" t="str">
        <f>IFERROR(VLOOKUP(G1898,'SOURCE COMPANY'!A:B, 2, FALSE), "")</f>
        <v>PATEL CHEM</v>
      </c>
      <c r="S1898" s="143" t="str">
        <f>IFERROR(VLOOKUP(H1898,'CUSTOMER NAME'!A:B, 2, FALSE), "")</f>
        <v>PARITET HIM LLC</v>
      </c>
    </row>
    <row r="1899" spans="1:19">
      <c r="A1899" s="87" t="s">
        <v>1012</v>
      </c>
      <c r="B1899" s="189">
        <v>1350</v>
      </c>
      <c r="C1899" s="87" t="s">
        <v>7</v>
      </c>
      <c r="D1899" s="87" t="s">
        <v>2408</v>
      </c>
      <c r="E1899" s="194">
        <v>558.88</v>
      </c>
      <c r="F1899" s="87" t="s">
        <v>1730</v>
      </c>
      <c r="G1899" s="192" t="s">
        <v>1007</v>
      </c>
      <c r="H1899" s="198" t="s">
        <v>719</v>
      </c>
      <c r="I1899" s="214" t="str">
        <f t="shared" si="175"/>
        <v>December</v>
      </c>
      <c r="J1899" s="184">
        <f>IF(F1899="USD", E1899, E1899 * IFERROR(VLOOKUP(F1899, EXCHANGE_RATE!A:B, 2, FALSE), "Currency not found"))</f>
        <v>6.7065600000000005</v>
      </c>
      <c r="K1899" s="184">
        <f t="shared" si="171"/>
        <v>6.71</v>
      </c>
      <c r="L1899" s="184">
        <f>IF(C1899="MTS", B1899, B1899 * IFERROR(VLOOKUP(C1899, 'QTY_CONVERSIONS '!A:B, 2, FALSE), "Units not  found"))</f>
        <v>1.35</v>
      </c>
      <c r="M1899" s="185">
        <f t="shared" si="172"/>
        <v>9058.5</v>
      </c>
      <c r="N1899" s="143" t="str">
        <f>IFERROR(VLOOKUP(D1899, Product_Category!A:B, 2, FALSE), "Uncategorized")</f>
        <v>CROSCARMELLOSE SODIUM</v>
      </c>
      <c r="O1899" s="186">
        <f t="shared" si="174"/>
        <v>6710</v>
      </c>
      <c r="P1899" s="185">
        <f t="shared" si="173"/>
        <v>9058.5</v>
      </c>
      <c r="Q1899" s="143">
        <v>2023</v>
      </c>
      <c r="R1899" s="143" t="str">
        <f>IFERROR(VLOOKUP(G1899,'SOURCE COMPANY'!A:B, 2, FALSE), "")</f>
        <v>PATEL CHEM</v>
      </c>
      <c r="S1899" s="143" t="str">
        <f>IFERROR(VLOOKUP(H1899,'CUSTOMER NAME'!A:B, 2, FALSE), "")</f>
        <v>PARITET HIM LLC</v>
      </c>
    </row>
    <row r="1900" spans="1:19">
      <c r="A1900" s="87" t="s">
        <v>1012</v>
      </c>
      <c r="B1900" s="189">
        <v>1350</v>
      </c>
      <c r="C1900" s="87" t="s">
        <v>7</v>
      </c>
      <c r="D1900" s="87" t="s">
        <v>2408</v>
      </c>
      <c r="E1900" s="194">
        <v>558.88</v>
      </c>
      <c r="F1900" s="87" t="s">
        <v>1730</v>
      </c>
      <c r="G1900" s="192" t="s">
        <v>1007</v>
      </c>
      <c r="H1900" s="198" t="s">
        <v>719</v>
      </c>
      <c r="I1900" s="214" t="str">
        <f t="shared" si="175"/>
        <v>December</v>
      </c>
      <c r="J1900" s="184">
        <f>IF(F1900="USD", E1900, E1900 * IFERROR(VLOOKUP(F1900, EXCHANGE_RATE!A:B, 2, FALSE), "Currency not found"))</f>
        <v>6.7065600000000005</v>
      </c>
      <c r="K1900" s="184">
        <f t="shared" si="171"/>
        <v>6.71</v>
      </c>
      <c r="L1900" s="184">
        <f>IF(C1900="MTS", B1900, B1900 * IFERROR(VLOOKUP(C1900, 'QTY_CONVERSIONS '!A:B, 2, FALSE), "Units not  found"))</f>
        <v>1.35</v>
      </c>
      <c r="M1900" s="185">
        <f t="shared" si="172"/>
        <v>9058.5</v>
      </c>
      <c r="N1900" s="143" t="str">
        <f>IFERROR(VLOOKUP(D1900, Product_Category!A:B, 2, FALSE), "Uncategorized")</f>
        <v>CROSCARMELLOSE SODIUM</v>
      </c>
      <c r="O1900" s="186">
        <f t="shared" si="174"/>
        <v>6710</v>
      </c>
      <c r="P1900" s="185">
        <f t="shared" si="173"/>
        <v>9058.5</v>
      </c>
      <c r="Q1900" s="143">
        <v>2023</v>
      </c>
      <c r="R1900" s="143" t="str">
        <f>IFERROR(VLOOKUP(G1900,'SOURCE COMPANY'!A:B, 2, FALSE), "")</f>
        <v>PATEL CHEM</v>
      </c>
      <c r="S1900" s="143" t="str">
        <f>IFERROR(VLOOKUP(H1900,'CUSTOMER NAME'!A:B, 2, FALSE), "")</f>
        <v>PARITET HIM LLC</v>
      </c>
    </row>
    <row r="1901" spans="1:19">
      <c r="A1901" s="87" t="s">
        <v>1012</v>
      </c>
      <c r="B1901" s="189">
        <v>1500</v>
      </c>
      <c r="C1901" s="87" t="s">
        <v>7</v>
      </c>
      <c r="D1901" s="87" t="s">
        <v>2409</v>
      </c>
      <c r="E1901" s="194">
        <v>169.66</v>
      </c>
      <c r="F1901" s="87" t="s">
        <v>1730</v>
      </c>
      <c r="G1901" s="192" t="s">
        <v>1007</v>
      </c>
      <c r="H1901" s="198" t="s">
        <v>719</v>
      </c>
      <c r="I1901" s="214" t="str">
        <f t="shared" si="175"/>
        <v>December</v>
      </c>
      <c r="J1901" s="184">
        <f>IF(F1901="USD", E1901, E1901 * IFERROR(VLOOKUP(F1901, EXCHANGE_RATE!A:B, 2, FALSE), "Currency not found"))</f>
        <v>2.03592</v>
      </c>
      <c r="K1901" s="184">
        <f t="shared" si="171"/>
        <v>2.0399999999999996</v>
      </c>
      <c r="L1901" s="184">
        <f>IF(C1901="MTS", B1901, B1901 * IFERROR(VLOOKUP(C1901, 'QTY_CONVERSIONS '!A:B, 2, FALSE), "Units not  found"))</f>
        <v>1.5</v>
      </c>
      <c r="M1901" s="185">
        <f t="shared" si="172"/>
        <v>3059.9999999999995</v>
      </c>
      <c r="N1901" s="143" t="str">
        <f>IFERROR(VLOOKUP(D1901, Product_Category!A:B, 2, FALSE), "Uncategorized")</f>
        <v>MAGNESIUM STEARATE</v>
      </c>
      <c r="O1901" s="186">
        <f t="shared" si="174"/>
        <v>2039.9999999999995</v>
      </c>
      <c r="P1901" s="185">
        <f t="shared" si="173"/>
        <v>3059.9999999999991</v>
      </c>
      <c r="Q1901" s="143">
        <v>2023</v>
      </c>
      <c r="R1901" s="143" t="str">
        <f>IFERROR(VLOOKUP(G1901,'SOURCE COMPANY'!A:B, 2, FALSE), "")</f>
        <v>PATEL CHEM</v>
      </c>
      <c r="S1901" s="143" t="str">
        <f>IFERROR(VLOOKUP(H1901,'CUSTOMER NAME'!A:B, 2, FALSE), "")</f>
        <v>PARITET HIM LLC</v>
      </c>
    </row>
    <row r="1902" spans="1:19">
      <c r="A1902" s="191" t="s">
        <v>1012</v>
      </c>
      <c r="B1902" s="191">
        <v>3000</v>
      </c>
      <c r="C1902" s="191" t="s">
        <v>7</v>
      </c>
      <c r="D1902" s="191" t="s">
        <v>910</v>
      </c>
      <c r="E1902" s="191">
        <v>2.0699999999999998</v>
      </c>
      <c r="F1902" s="191" t="s">
        <v>9</v>
      </c>
      <c r="G1902" s="192" t="s">
        <v>1007</v>
      </c>
      <c r="H1902" s="121" t="s">
        <v>719</v>
      </c>
      <c r="I1902" s="131" t="s">
        <v>3389</v>
      </c>
      <c r="J1902" s="184">
        <f>IF(F1902="USD", E1902, E1902 * IFERROR(VLOOKUP(F1902, EXCHANGE_RATE!A:B, 2, FALSE), "Currency not found"))</f>
        <v>2.0699999999999998</v>
      </c>
      <c r="K1902" s="184">
        <f t="shared" si="171"/>
        <v>2.0699999999999998</v>
      </c>
      <c r="L1902" s="184">
        <f>IF(C1902="MTS", B1902, B1902 * IFERROR(VLOOKUP(C1902, 'QTY_CONVERSIONS '!A:B, 2, FALSE), "Units not  found"))</f>
        <v>3</v>
      </c>
      <c r="M1902" s="185">
        <f t="shared" si="172"/>
        <v>6209.9999999999991</v>
      </c>
      <c r="N1902" s="143" t="str">
        <f>IFERROR(VLOOKUP(D1902, Product_Category!A:B, 2, FALSE), "Uncategorized")</f>
        <v>MAGNESIUM STEARATE</v>
      </c>
      <c r="O1902" s="186">
        <f t="shared" si="174"/>
        <v>2070</v>
      </c>
      <c r="P1902" s="185">
        <f t="shared" si="173"/>
        <v>6210</v>
      </c>
      <c r="Q1902" s="143">
        <v>2023</v>
      </c>
      <c r="R1902" s="143" t="str">
        <f>IFERROR(VLOOKUP(G1902,'SOURCE COMPANY'!A:B, 2, FALSE), "")</f>
        <v>PATEL CHEM</v>
      </c>
      <c r="S1902" s="143" t="str">
        <f>IFERROR(VLOOKUP(H1902,'CUSTOMER NAME'!A:B, 2, FALSE), "")</f>
        <v>PARITET HIM LLC</v>
      </c>
    </row>
    <row r="1903" spans="1:19">
      <c r="A1903" s="188" t="s">
        <v>1012</v>
      </c>
      <c r="B1903" s="188">
        <v>7000</v>
      </c>
      <c r="C1903" s="188" t="s">
        <v>7</v>
      </c>
      <c r="D1903" s="188" t="s">
        <v>266</v>
      </c>
      <c r="E1903" s="188">
        <v>2.0699999999999998</v>
      </c>
      <c r="F1903" s="188" t="s">
        <v>9</v>
      </c>
      <c r="G1903" s="193" t="s">
        <v>1007</v>
      </c>
      <c r="H1903" s="124" t="s">
        <v>719</v>
      </c>
      <c r="I1903" s="131" t="s">
        <v>3389</v>
      </c>
      <c r="J1903" s="184">
        <f>IF(F1903="USD", E1903, E1903 * IFERROR(VLOOKUP(F1903, EXCHANGE_RATE!A:B, 2, FALSE), "Currency not found"))</f>
        <v>2.0699999999999998</v>
      </c>
      <c r="K1903" s="184">
        <f t="shared" si="171"/>
        <v>2.0699999999999998</v>
      </c>
      <c r="L1903" s="184">
        <f>IF(C1903="MTS", B1903, B1903 * IFERROR(VLOOKUP(C1903, 'QTY_CONVERSIONS '!A:B, 2, FALSE), "Units not  found"))</f>
        <v>7</v>
      </c>
      <c r="M1903" s="185">
        <f t="shared" si="172"/>
        <v>14489.999999999998</v>
      </c>
      <c r="N1903" s="143" t="str">
        <f>IFERROR(VLOOKUP(D1903, Product_Category!A:B, 2, FALSE), "Uncategorized")</f>
        <v>MCC</v>
      </c>
      <c r="O1903" s="186">
        <f t="shared" si="174"/>
        <v>2070</v>
      </c>
      <c r="P1903" s="185">
        <f t="shared" si="173"/>
        <v>14490</v>
      </c>
      <c r="Q1903" s="143">
        <v>2023</v>
      </c>
      <c r="R1903" s="143" t="str">
        <f>IFERROR(VLOOKUP(G1903,'SOURCE COMPANY'!A:B, 2, FALSE), "")</f>
        <v>PATEL CHEM</v>
      </c>
      <c r="S1903" s="143" t="str">
        <f>IFERROR(VLOOKUP(H1903,'CUSTOMER NAME'!A:B, 2, FALSE), "")</f>
        <v>PARITET HIM LLC</v>
      </c>
    </row>
    <row r="1904" spans="1:19">
      <c r="A1904" s="85" t="s">
        <v>717</v>
      </c>
      <c r="B1904" s="85">
        <v>1000</v>
      </c>
      <c r="C1904" s="85" t="s">
        <v>7</v>
      </c>
      <c r="D1904" s="85" t="s">
        <v>630</v>
      </c>
      <c r="E1904" s="248">
        <v>200</v>
      </c>
      <c r="F1904" s="85" t="s">
        <v>1730</v>
      </c>
      <c r="G1904" s="192" t="s">
        <v>1007</v>
      </c>
      <c r="H1904" s="199" t="s">
        <v>719</v>
      </c>
      <c r="I1904" s="214" t="str">
        <f t="shared" ref="I1904:I1912" si="176">I1903</f>
        <v>October</v>
      </c>
      <c r="J1904" s="184">
        <f>IF(F1904="USD", E1904, E1904 * IFERROR(VLOOKUP(F1904, EXCHANGE_RATE!A:B, 2, FALSE), "Currency not found"))</f>
        <v>2.4</v>
      </c>
      <c r="K1904" s="184">
        <f t="shared" si="171"/>
        <v>2.4</v>
      </c>
      <c r="L1904" s="184">
        <f>IF(C1904="MTS", B1904, B1904 * IFERROR(VLOOKUP(C1904, 'QTY_CONVERSIONS '!A:B, 2, FALSE), "Units not  found"))</f>
        <v>1</v>
      </c>
      <c r="M1904" s="185">
        <f t="shared" si="172"/>
        <v>2400</v>
      </c>
      <c r="N1904" s="143" t="str">
        <f>IFERROR(VLOOKUP(D1904, Product_Category!A:B, 2, FALSE), "Uncategorized")</f>
        <v>MCC</v>
      </c>
      <c r="O1904" s="186">
        <f t="shared" si="174"/>
        <v>2400</v>
      </c>
      <c r="P1904" s="185">
        <f t="shared" si="173"/>
        <v>2400</v>
      </c>
      <c r="Q1904" s="143">
        <v>2023</v>
      </c>
      <c r="R1904" s="143" t="str">
        <f>IFERROR(VLOOKUP(G1904,'SOURCE COMPANY'!A:B, 2, FALSE), "")</f>
        <v>PATEL CHEM</v>
      </c>
      <c r="S1904" s="143" t="str">
        <f>IFERROR(VLOOKUP(H1904,'CUSTOMER NAME'!A:B, 2, FALSE), "")</f>
        <v>PARITET HIM LLC</v>
      </c>
    </row>
    <row r="1905" spans="1:19">
      <c r="A1905" s="86" t="s">
        <v>717</v>
      </c>
      <c r="B1905" s="86">
        <v>10000</v>
      </c>
      <c r="C1905" s="86" t="s">
        <v>7</v>
      </c>
      <c r="D1905" s="86" t="s">
        <v>630</v>
      </c>
      <c r="E1905" s="249">
        <v>170</v>
      </c>
      <c r="F1905" s="86" t="s">
        <v>1730</v>
      </c>
      <c r="G1905" s="193" t="s">
        <v>1007</v>
      </c>
      <c r="H1905" s="203" t="s">
        <v>719</v>
      </c>
      <c r="I1905" s="214" t="str">
        <f t="shared" si="176"/>
        <v>October</v>
      </c>
      <c r="J1905" s="184">
        <f>IF(F1905="USD", E1905, E1905 * IFERROR(VLOOKUP(F1905, EXCHANGE_RATE!A:B, 2, FALSE), "Currency not found"))</f>
        <v>2.04</v>
      </c>
      <c r="K1905" s="184">
        <f t="shared" si="171"/>
        <v>2.04</v>
      </c>
      <c r="L1905" s="184">
        <f>IF(C1905="MTS", B1905, B1905 * IFERROR(VLOOKUP(C1905, 'QTY_CONVERSIONS '!A:B, 2, FALSE), "Units not  found"))</f>
        <v>10</v>
      </c>
      <c r="M1905" s="185">
        <f t="shared" si="172"/>
        <v>20400</v>
      </c>
      <c r="N1905" s="143" t="str">
        <f>IFERROR(VLOOKUP(D1905, Product_Category!A:B, 2, FALSE), "Uncategorized")</f>
        <v>MCC</v>
      </c>
      <c r="O1905" s="186">
        <f t="shared" si="174"/>
        <v>2040</v>
      </c>
      <c r="P1905" s="185">
        <f t="shared" si="173"/>
        <v>20400</v>
      </c>
      <c r="Q1905" s="143">
        <v>2023</v>
      </c>
      <c r="R1905" s="143" t="str">
        <f>IFERROR(VLOOKUP(G1905,'SOURCE COMPANY'!A:B, 2, FALSE), "")</f>
        <v>PATEL CHEM</v>
      </c>
      <c r="S1905" s="143" t="str">
        <f>IFERROR(VLOOKUP(H1905,'CUSTOMER NAME'!A:B, 2, FALSE), "")</f>
        <v>PARITET HIM LLC</v>
      </c>
    </row>
    <row r="1906" spans="1:19">
      <c r="A1906" s="85" t="s">
        <v>717</v>
      </c>
      <c r="B1906" s="85">
        <v>3000</v>
      </c>
      <c r="C1906" s="85" t="s">
        <v>7</v>
      </c>
      <c r="D1906" s="85" t="s">
        <v>630</v>
      </c>
      <c r="E1906" s="248">
        <v>170</v>
      </c>
      <c r="F1906" s="85" t="s">
        <v>1730</v>
      </c>
      <c r="G1906" s="192" t="s">
        <v>1007</v>
      </c>
      <c r="H1906" s="199" t="s">
        <v>719</v>
      </c>
      <c r="I1906" s="214" t="str">
        <f t="shared" si="176"/>
        <v>October</v>
      </c>
      <c r="J1906" s="184">
        <f>IF(F1906="USD", E1906, E1906 * IFERROR(VLOOKUP(F1906, EXCHANGE_RATE!A:B, 2, FALSE), "Currency not found"))</f>
        <v>2.04</v>
      </c>
      <c r="K1906" s="184">
        <f t="shared" si="171"/>
        <v>2.04</v>
      </c>
      <c r="L1906" s="184">
        <f>IF(C1906="MTS", B1906, B1906 * IFERROR(VLOOKUP(C1906, 'QTY_CONVERSIONS '!A:B, 2, FALSE), "Units not  found"))</f>
        <v>3</v>
      </c>
      <c r="M1906" s="185">
        <f t="shared" si="172"/>
        <v>6120</v>
      </c>
      <c r="N1906" s="143" t="str">
        <f>IFERROR(VLOOKUP(D1906, Product_Category!A:B, 2, FALSE), "Uncategorized")</f>
        <v>MCC</v>
      </c>
      <c r="O1906" s="186">
        <f t="shared" si="174"/>
        <v>2040</v>
      </c>
      <c r="P1906" s="185">
        <f t="shared" si="173"/>
        <v>6120</v>
      </c>
      <c r="Q1906" s="143">
        <v>2023</v>
      </c>
      <c r="R1906" s="143" t="str">
        <f>IFERROR(VLOOKUP(G1906,'SOURCE COMPANY'!A:B, 2, FALSE), "")</f>
        <v>PATEL CHEM</v>
      </c>
      <c r="S1906" s="143" t="str">
        <f>IFERROR(VLOOKUP(H1906,'CUSTOMER NAME'!A:B, 2, FALSE), "")</f>
        <v>PARITET HIM LLC</v>
      </c>
    </row>
    <row r="1907" spans="1:19">
      <c r="A1907" s="85" t="s">
        <v>717</v>
      </c>
      <c r="B1907" s="85">
        <v>2000</v>
      </c>
      <c r="C1907" s="85" t="s">
        <v>7</v>
      </c>
      <c r="D1907" s="85" t="s">
        <v>630</v>
      </c>
      <c r="E1907" s="248">
        <v>200</v>
      </c>
      <c r="F1907" s="85" t="s">
        <v>1730</v>
      </c>
      <c r="G1907" s="192" t="s">
        <v>1007</v>
      </c>
      <c r="H1907" s="199" t="s">
        <v>719</v>
      </c>
      <c r="I1907" s="214" t="str">
        <f t="shared" si="176"/>
        <v>October</v>
      </c>
      <c r="J1907" s="184">
        <f>IF(F1907="USD", E1907, E1907 * IFERROR(VLOOKUP(F1907, EXCHANGE_RATE!A:B, 2, FALSE), "Currency not found"))</f>
        <v>2.4</v>
      </c>
      <c r="K1907" s="184">
        <f t="shared" si="171"/>
        <v>2.4</v>
      </c>
      <c r="L1907" s="184">
        <f>IF(C1907="MTS", B1907, B1907 * IFERROR(VLOOKUP(C1907, 'QTY_CONVERSIONS '!A:B, 2, FALSE), "Units not  found"))</f>
        <v>2</v>
      </c>
      <c r="M1907" s="185">
        <f t="shared" si="172"/>
        <v>4800</v>
      </c>
      <c r="N1907" s="143" t="str">
        <f>IFERROR(VLOOKUP(D1907, Product_Category!A:B, 2, FALSE), "Uncategorized")</f>
        <v>MCC</v>
      </c>
      <c r="O1907" s="186">
        <f t="shared" si="174"/>
        <v>2400</v>
      </c>
      <c r="P1907" s="185">
        <f t="shared" si="173"/>
        <v>4800</v>
      </c>
      <c r="Q1907" s="143">
        <v>2023</v>
      </c>
      <c r="R1907" s="143" t="str">
        <f>IFERROR(VLOOKUP(G1907,'SOURCE COMPANY'!A:B, 2, FALSE), "")</f>
        <v>PATEL CHEM</v>
      </c>
      <c r="S1907" s="143" t="str">
        <f>IFERROR(VLOOKUP(H1907,'CUSTOMER NAME'!A:B, 2, FALSE), "")</f>
        <v>PARITET HIM LLC</v>
      </c>
    </row>
    <row r="1908" spans="1:19">
      <c r="A1908" s="85" t="s">
        <v>717</v>
      </c>
      <c r="B1908" s="85">
        <v>10000</v>
      </c>
      <c r="C1908" s="85" t="s">
        <v>7</v>
      </c>
      <c r="D1908" s="85" t="s">
        <v>630</v>
      </c>
      <c r="E1908" s="248">
        <v>170</v>
      </c>
      <c r="F1908" s="85" t="s">
        <v>1730</v>
      </c>
      <c r="G1908" s="192" t="s">
        <v>1007</v>
      </c>
      <c r="H1908" s="199" t="s">
        <v>719</v>
      </c>
      <c r="I1908" s="214" t="str">
        <f t="shared" si="176"/>
        <v>October</v>
      </c>
      <c r="J1908" s="184">
        <f>IF(F1908="USD", E1908, E1908 * IFERROR(VLOOKUP(F1908, EXCHANGE_RATE!A:B, 2, FALSE), "Currency not found"))</f>
        <v>2.04</v>
      </c>
      <c r="K1908" s="184">
        <f t="shared" si="171"/>
        <v>2.04</v>
      </c>
      <c r="L1908" s="184">
        <f>IF(C1908="MTS", B1908, B1908 * IFERROR(VLOOKUP(C1908, 'QTY_CONVERSIONS '!A:B, 2, FALSE), "Units not  found"))</f>
        <v>10</v>
      </c>
      <c r="M1908" s="185">
        <f t="shared" si="172"/>
        <v>20400</v>
      </c>
      <c r="N1908" s="143" t="str">
        <f>IFERROR(VLOOKUP(D1908, Product_Category!A:B, 2, FALSE), "Uncategorized")</f>
        <v>MCC</v>
      </c>
      <c r="O1908" s="186">
        <f t="shared" si="174"/>
        <v>2040</v>
      </c>
      <c r="P1908" s="185">
        <f t="shared" si="173"/>
        <v>20400</v>
      </c>
      <c r="Q1908" s="143">
        <v>2023</v>
      </c>
      <c r="R1908" s="143" t="str">
        <f>IFERROR(VLOOKUP(G1908,'SOURCE COMPANY'!A:B, 2, FALSE), "")</f>
        <v>PATEL CHEM</v>
      </c>
      <c r="S1908" s="143" t="str">
        <f>IFERROR(VLOOKUP(H1908,'CUSTOMER NAME'!A:B, 2, FALSE), "")</f>
        <v>PARITET HIM LLC</v>
      </c>
    </row>
    <row r="1909" spans="1:19">
      <c r="A1909" s="85" t="s">
        <v>717</v>
      </c>
      <c r="B1909" s="85">
        <v>3000</v>
      </c>
      <c r="C1909" s="85" t="s">
        <v>7</v>
      </c>
      <c r="D1909" s="85" t="s">
        <v>630</v>
      </c>
      <c r="E1909" s="248">
        <v>170</v>
      </c>
      <c r="F1909" s="85" t="s">
        <v>1730</v>
      </c>
      <c r="G1909" s="192" t="s">
        <v>1007</v>
      </c>
      <c r="H1909" s="199" t="s">
        <v>719</v>
      </c>
      <c r="I1909" s="214" t="str">
        <f t="shared" si="176"/>
        <v>October</v>
      </c>
      <c r="J1909" s="184">
        <f>IF(F1909="USD", E1909, E1909 * IFERROR(VLOOKUP(F1909, EXCHANGE_RATE!A:B, 2, FALSE), "Currency not found"))</f>
        <v>2.04</v>
      </c>
      <c r="K1909" s="184">
        <f t="shared" si="171"/>
        <v>2.04</v>
      </c>
      <c r="L1909" s="184">
        <f>IF(C1909="MTS", B1909, B1909 * IFERROR(VLOOKUP(C1909, 'QTY_CONVERSIONS '!A:B, 2, FALSE), "Units not  found"))</f>
        <v>3</v>
      </c>
      <c r="M1909" s="185">
        <f t="shared" si="172"/>
        <v>6120</v>
      </c>
      <c r="N1909" s="143" t="str">
        <f>IFERROR(VLOOKUP(D1909, Product_Category!A:B, 2, FALSE), "Uncategorized")</f>
        <v>MCC</v>
      </c>
      <c r="O1909" s="186">
        <f t="shared" si="174"/>
        <v>2040</v>
      </c>
      <c r="P1909" s="185">
        <f t="shared" si="173"/>
        <v>6120</v>
      </c>
      <c r="Q1909" s="143">
        <v>2023</v>
      </c>
      <c r="R1909" s="143" t="str">
        <f>IFERROR(VLOOKUP(G1909,'SOURCE COMPANY'!A:B, 2, FALSE), "")</f>
        <v>PATEL CHEM</v>
      </c>
      <c r="S1909" s="143" t="str">
        <f>IFERROR(VLOOKUP(H1909,'CUSTOMER NAME'!A:B, 2, FALSE), "")</f>
        <v>PARITET HIM LLC</v>
      </c>
    </row>
    <row r="1910" spans="1:19">
      <c r="A1910" s="86" t="s">
        <v>717</v>
      </c>
      <c r="B1910" s="86">
        <v>1000</v>
      </c>
      <c r="C1910" s="86" t="s">
        <v>7</v>
      </c>
      <c r="D1910" s="86" t="s">
        <v>630</v>
      </c>
      <c r="E1910" s="249">
        <v>200</v>
      </c>
      <c r="F1910" s="86" t="s">
        <v>1730</v>
      </c>
      <c r="G1910" s="193" t="s">
        <v>1007</v>
      </c>
      <c r="H1910" s="203" t="s">
        <v>719</v>
      </c>
      <c r="I1910" s="214" t="str">
        <f t="shared" si="176"/>
        <v>October</v>
      </c>
      <c r="J1910" s="184">
        <f>IF(F1910="USD", E1910, E1910 * IFERROR(VLOOKUP(F1910, EXCHANGE_RATE!A:B, 2, FALSE), "Currency not found"))</f>
        <v>2.4</v>
      </c>
      <c r="K1910" s="184">
        <f t="shared" si="171"/>
        <v>2.4</v>
      </c>
      <c r="L1910" s="184">
        <f>IF(C1910="MTS", B1910, B1910 * IFERROR(VLOOKUP(C1910, 'QTY_CONVERSIONS '!A:B, 2, FALSE), "Units not  found"))</f>
        <v>1</v>
      </c>
      <c r="M1910" s="185">
        <f t="shared" si="172"/>
        <v>2400</v>
      </c>
      <c r="N1910" s="143" t="str">
        <f>IFERROR(VLOOKUP(D1910, Product_Category!A:B, 2, FALSE), "Uncategorized")</f>
        <v>MCC</v>
      </c>
      <c r="O1910" s="186">
        <f t="shared" si="174"/>
        <v>2400</v>
      </c>
      <c r="P1910" s="185">
        <f t="shared" si="173"/>
        <v>2400</v>
      </c>
      <c r="Q1910" s="143">
        <v>2023</v>
      </c>
      <c r="R1910" s="143" t="str">
        <f>IFERROR(VLOOKUP(G1910,'SOURCE COMPANY'!A:B, 2, FALSE), "")</f>
        <v>PATEL CHEM</v>
      </c>
      <c r="S1910" s="143" t="str">
        <f>IFERROR(VLOOKUP(H1910,'CUSTOMER NAME'!A:B, 2, FALSE), "")</f>
        <v>PARITET HIM LLC</v>
      </c>
    </row>
    <row r="1911" spans="1:19">
      <c r="A1911" s="85" t="s">
        <v>717</v>
      </c>
      <c r="B1911" s="85">
        <v>2000</v>
      </c>
      <c r="C1911" s="85" t="s">
        <v>7</v>
      </c>
      <c r="D1911" s="85" t="s">
        <v>630</v>
      </c>
      <c r="E1911" s="248">
        <v>200</v>
      </c>
      <c r="F1911" s="85" t="s">
        <v>1730</v>
      </c>
      <c r="G1911" s="192" t="s">
        <v>1007</v>
      </c>
      <c r="H1911" s="199" t="s">
        <v>719</v>
      </c>
      <c r="I1911" s="214" t="str">
        <f t="shared" si="176"/>
        <v>October</v>
      </c>
      <c r="J1911" s="184">
        <f>IF(F1911="USD", E1911, E1911 * IFERROR(VLOOKUP(F1911, EXCHANGE_RATE!A:B, 2, FALSE), "Currency not found"))</f>
        <v>2.4</v>
      </c>
      <c r="K1911" s="184">
        <f t="shared" si="171"/>
        <v>2.4</v>
      </c>
      <c r="L1911" s="184">
        <f>IF(C1911="MTS", B1911, B1911 * IFERROR(VLOOKUP(C1911, 'QTY_CONVERSIONS '!A:B, 2, FALSE), "Units not  found"))</f>
        <v>2</v>
      </c>
      <c r="M1911" s="185">
        <f t="shared" si="172"/>
        <v>4800</v>
      </c>
      <c r="N1911" s="143" t="str">
        <f>IFERROR(VLOOKUP(D1911, Product_Category!A:B, 2, FALSE), "Uncategorized")</f>
        <v>MCC</v>
      </c>
      <c r="O1911" s="186">
        <f t="shared" si="174"/>
        <v>2400</v>
      </c>
      <c r="P1911" s="185">
        <f t="shared" si="173"/>
        <v>4800</v>
      </c>
      <c r="Q1911" s="143">
        <v>2023</v>
      </c>
      <c r="R1911" s="143" t="str">
        <f>IFERROR(VLOOKUP(G1911,'SOURCE COMPANY'!A:B, 2, FALSE), "")</f>
        <v>PATEL CHEM</v>
      </c>
      <c r="S1911" s="143" t="str">
        <f>IFERROR(VLOOKUP(H1911,'CUSTOMER NAME'!A:B, 2, FALSE), "")</f>
        <v>PARITET HIM LLC</v>
      </c>
    </row>
    <row r="1912" spans="1:19">
      <c r="A1912" s="85" t="s">
        <v>1038</v>
      </c>
      <c r="B1912" s="85">
        <v>0.6</v>
      </c>
      <c r="C1912" s="85" t="s">
        <v>1712</v>
      </c>
      <c r="D1912" s="85" t="s">
        <v>553</v>
      </c>
      <c r="E1912" s="248">
        <v>10</v>
      </c>
      <c r="F1912" s="85" t="s">
        <v>9</v>
      </c>
      <c r="G1912" s="85" t="s">
        <v>1039</v>
      </c>
      <c r="H1912" s="199" t="s">
        <v>1040</v>
      </c>
      <c r="I1912" s="214" t="str">
        <f t="shared" si="176"/>
        <v>October</v>
      </c>
      <c r="J1912" s="184">
        <f>IF(F1912="USD", E1912, E1912 * IFERROR(VLOOKUP(F1912, EXCHANGE_RATE!A:B, 2, FALSE), "Currency not found"))</f>
        <v>10</v>
      </c>
      <c r="K1912" s="184">
        <f t="shared" si="171"/>
        <v>10</v>
      </c>
      <c r="L1912" s="184">
        <f>IF(C1912="MTS", B1912, B1912 * IFERROR(VLOOKUP(C1912, 'QTY_CONVERSIONS '!A:B, 2, FALSE), "Units not  found"))</f>
        <v>5.9999999999999997E-7</v>
      </c>
      <c r="M1912" s="185">
        <f t="shared" si="172"/>
        <v>6</v>
      </c>
      <c r="N1912" s="143" t="str">
        <f>IFERROR(VLOOKUP(D1912, Product_Category!A:B, 2, FALSE), "Uncategorized")</f>
        <v>CROSCARMELLOSE SODIUM</v>
      </c>
      <c r="O1912" s="186">
        <f t="shared" si="174"/>
        <v>10000</v>
      </c>
      <c r="P1912" s="185">
        <f t="shared" si="173"/>
        <v>6.0000000000000001E-3</v>
      </c>
      <c r="Q1912" s="143">
        <v>2023</v>
      </c>
      <c r="R1912" s="143" t="str">
        <f>IFERROR(VLOOKUP(G1912,'SOURCE COMPANY'!A:B, 2, FALSE), "")</f>
        <v>NATCO PHARMA</v>
      </c>
      <c r="S1912" s="143" t="str">
        <f>IFERROR(VLOOKUP(H1912,'CUSTOMER NAME'!A:B, 2, FALSE), "")</f>
        <v>PARK INNOVAARE</v>
      </c>
    </row>
    <row r="1913" spans="1:19">
      <c r="A1913" s="192" t="s">
        <v>929</v>
      </c>
      <c r="B1913" s="192">
        <v>1500</v>
      </c>
      <c r="C1913" s="192" t="s">
        <v>7</v>
      </c>
      <c r="D1913" s="192" t="s">
        <v>798</v>
      </c>
      <c r="E1913" s="192">
        <v>0.74</v>
      </c>
      <c r="F1913" s="192" t="s">
        <v>9</v>
      </c>
      <c r="G1913" s="192" t="s">
        <v>954</v>
      </c>
      <c r="H1913" s="134" t="s">
        <v>3969</v>
      </c>
      <c r="I1913" s="131" t="s">
        <v>3893</v>
      </c>
      <c r="J1913" s="184">
        <f>IF(F1913="USD", E1913, E1913 * IFERROR(VLOOKUP(F1913, EXCHANGE_RATE!A:B, 2, FALSE), "Currency not found"))</f>
        <v>0.74</v>
      </c>
      <c r="K1913" s="184">
        <f t="shared" si="171"/>
        <v>0.74</v>
      </c>
      <c r="L1913" s="184">
        <f>IF(C1913="MTS", B1913, B1913 * IFERROR(VLOOKUP(C1913, 'QTY_CONVERSIONS '!A:B, 2, FALSE), "Units not  found"))</f>
        <v>1.5</v>
      </c>
      <c r="M1913" s="185">
        <f t="shared" si="172"/>
        <v>1110</v>
      </c>
      <c r="N1913" s="143" t="str">
        <f>IFERROR(VLOOKUP(D1913, Product_Category!A:B, 2, FALSE), "Uncategorized")</f>
        <v>CMC</v>
      </c>
      <c r="O1913" s="186">
        <f t="shared" si="174"/>
        <v>740</v>
      </c>
      <c r="P1913" s="185">
        <f t="shared" si="173"/>
        <v>1110</v>
      </c>
      <c r="Q1913" s="143">
        <v>2023</v>
      </c>
      <c r="R1913" s="143" t="str">
        <f>IFERROR(VLOOKUP(G1913,'SOURCE COMPANY'!A:B, 2, FALSE), "")</f>
        <v>PATANJALI AYURVED</v>
      </c>
      <c r="S1913" s="143" t="str">
        <f>IFERROR(VLOOKUP(H1913,'CUSTOMER NAME'!A:B, 2, FALSE), "")</f>
        <v>PATANJALI</v>
      </c>
    </row>
    <row r="1914" spans="1:19">
      <c r="A1914" s="85" t="s">
        <v>929</v>
      </c>
      <c r="B1914" s="85">
        <v>325</v>
      </c>
      <c r="C1914" s="85" t="s">
        <v>7</v>
      </c>
      <c r="D1914" s="85" t="s">
        <v>19</v>
      </c>
      <c r="E1914" s="248">
        <v>455.05</v>
      </c>
      <c r="F1914" s="85" t="s">
        <v>1730</v>
      </c>
      <c r="G1914" s="85" t="s">
        <v>954</v>
      </c>
      <c r="H1914" s="199" t="s">
        <v>954</v>
      </c>
      <c r="I1914" s="214" t="str">
        <f>I1913</f>
        <v>December</v>
      </c>
      <c r="J1914" s="184">
        <f>IF(F1914="USD", E1914, E1914 * IFERROR(VLOOKUP(F1914, EXCHANGE_RATE!A:B, 2, FALSE), "Currency not found"))</f>
        <v>5.4606000000000003</v>
      </c>
      <c r="K1914" s="184">
        <f t="shared" si="171"/>
        <v>5.47</v>
      </c>
      <c r="L1914" s="184">
        <f>IF(C1914="MTS", B1914, B1914 * IFERROR(VLOOKUP(C1914, 'QTY_CONVERSIONS '!A:B, 2, FALSE), "Units not  found"))</f>
        <v>0.32500000000000001</v>
      </c>
      <c r="M1914" s="185">
        <f t="shared" si="172"/>
        <v>1777.75</v>
      </c>
      <c r="N1914" s="143" t="str">
        <f>IFERROR(VLOOKUP(D1914, Product_Category!A:B, 2, FALSE), "Uncategorized")</f>
        <v>CMC</v>
      </c>
      <c r="O1914" s="186">
        <f t="shared" si="174"/>
        <v>5470</v>
      </c>
      <c r="P1914" s="185">
        <f t="shared" si="173"/>
        <v>1777.75</v>
      </c>
      <c r="Q1914" s="143">
        <v>2023</v>
      </c>
      <c r="R1914" s="143" t="str">
        <f>IFERROR(VLOOKUP(G1914,'SOURCE COMPANY'!A:B, 2, FALSE), "")</f>
        <v>PATANJALI AYURVED</v>
      </c>
      <c r="S1914" s="143" t="str">
        <f>IFERROR(VLOOKUP(H1914,'CUSTOMER NAME'!A:B, 2, FALSE), "")</f>
        <v>PATANJALI AYURVED</v>
      </c>
    </row>
    <row r="1915" spans="1:19">
      <c r="A1915" s="87" t="s">
        <v>929</v>
      </c>
      <c r="B1915" s="21">
        <v>450</v>
      </c>
      <c r="C1915" s="87" t="s">
        <v>7</v>
      </c>
      <c r="D1915" s="87" t="s">
        <v>19</v>
      </c>
      <c r="E1915" s="41">
        <v>485.69299999999998</v>
      </c>
      <c r="F1915" s="87" t="s">
        <v>1730</v>
      </c>
      <c r="G1915" s="87" t="s">
        <v>954</v>
      </c>
      <c r="H1915" s="198" t="s">
        <v>954</v>
      </c>
      <c r="I1915" s="214" t="str">
        <f>I1914</f>
        <v>December</v>
      </c>
      <c r="J1915" s="184">
        <f>IF(F1915="USD", E1915, E1915 * IFERROR(VLOOKUP(F1915, EXCHANGE_RATE!A:B, 2, FALSE), "Currency not found"))</f>
        <v>5.8283160000000001</v>
      </c>
      <c r="K1915" s="184">
        <f t="shared" si="171"/>
        <v>5.83</v>
      </c>
      <c r="L1915" s="184">
        <f>IF(C1915="MTS", B1915, B1915 * IFERROR(VLOOKUP(C1915, 'QTY_CONVERSIONS '!A:B, 2, FALSE), "Units not  found"))</f>
        <v>0.45</v>
      </c>
      <c r="M1915" s="185">
        <f t="shared" si="172"/>
        <v>2623.5</v>
      </c>
      <c r="N1915" s="143" t="str">
        <f>IFERROR(VLOOKUP(D1915, Product_Category!A:B, 2, FALSE), "Uncategorized")</f>
        <v>CMC</v>
      </c>
      <c r="O1915" s="186">
        <f t="shared" si="174"/>
        <v>5830</v>
      </c>
      <c r="P1915" s="185">
        <f t="shared" si="173"/>
        <v>2623.5</v>
      </c>
      <c r="Q1915" s="143">
        <v>2023</v>
      </c>
      <c r="R1915" s="143" t="str">
        <f>IFERROR(VLOOKUP(G1915,'SOURCE COMPANY'!A:B, 2, FALSE), "")</f>
        <v>PATANJALI AYURVED</v>
      </c>
      <c r="S1915" s="143" t="str">
        <f>IFERROR(VLOOKUP(H1915,'CUSTOMER NAME'!A:B, 2, FALSE), "")</f>
        <v>PATANJALI AYURVED</v>
      </c>
    </row>
    <row r="1916" spans="1:19">
      <c r="A1916" s="87" t="s">
        <v>929</v>
      </c>
      <c r="B1916" s="21">
        <v>200</v>
      </c>
      <c r="C1916" s="87" t="s">
        <v>7</v>
      </c>
      <c r="D1916" s="87" t="s">
        <v>19</v>
      </c>
      <c r="E1916" s="41">
        <v>484.03100000000001</v>
      </c>
      <c r="F1916" s="87" t="s">
        <v>1730</v>
      </c>
      <c r="G1916" s="87" t="s">
        <v>954</v>
      </c>
      <c r="H1916" s="198" t="s">
        <v>954</v>
      </c>
      <c r="I1916" s="214" t="str">
        <f>I1915</f>
        <v>December</v>
      </c>
      <c r="J1916" s="184">
        <f>IF(F1916="USD", E1916, E1916 * IFERROR(VLOOKUP(F1916, EXCHANGE_RATE!A:B, 2, FALSE), "Currency not found"))</f>
        <v>5.8083720000000003</v>
      </c>
      <c r="K1916" s="184">
        <f t="shared" si="171"/>
        <v>5.81</v>
      </c>
      <c r="L1916" s="184">
        <f>IF(C1916="MTS", B1916, B1916 * IFERROR(VLOOKUP(C1916, 'QTY_CONVERSIONS '!A:B, 2, FALSE), "Units not  found"))</f>
        <v>0.2</v>
      </c>
      <c r="M1916" s="185">
        <f t="shared" si="172"/>
        <v>1162</v>
      </c>
      <c r="N1916" s="143" t="str">
        <f>IFERROR(VLOOKUP(D1916, Product_Category!A:B, 2, FALSE), "Uncategorized")</f>
        <v>CMC</v>
      </c>
      <c r="O1916" s="186">
        <f t="shared" si="174"/>
        <v>5810</v>
      </c>
      <c r="P1916" s="185">
        <f t="shared" si="173"/>
        <v>1162</v>
      </c>
      <c r="Q1916" s="143">
        <v>2023</v>
      </c>
      <c r="R1916" s="143" t="str">
        <f>IFERROR(VLOOKUP(G1916,'SOURCE COMPANY'!A:B, 2, FALSE), "")</f>
        <v>PATANJALI AYURVED</v>
      </c>
      <c r="S1916" s="143" t="str">
        <f>IFERROR(VLOOKUP(H1916,'CUSTOMER NAME'!A:B, 2, FALSE), "")</f>
        <v>PATANJALI AYURVED</v>
      </c>
    </row>
    <row r="1917" spans="1:19">
      <c r="A1917" s="191" t="s">
        <v>929</v>
      </c>
      <c r="B1917" s="191">
        <v>425</v>
      </c>
      <c r="C1917" s="191" t="s">
        <v>7</v>
      </c>
      <c r="D1917" s="191" t="s">
        <v>19</v>
      </c>
      <c r="E1917" s="191">
        <v>5.87</v>
      </c>
      <c r="F1917" s="191" t="s">
        <v>9</v>
      </c>
      <c r="G1917" s="191" t="s">
        <v>954</v>
      </c>
      <c r="H1917" s="121" t="s">
        <v>954</v>
      </c>
      <c r="I1917" s="131" t="s">
        <v>3389</v>
      </c>
      <c r="J1917" s="184">
        <f>IF(F1917="USD", E1917, E1917 * IFERROR(VLOOKUP(F1917, EXCHANGE_RATE!A:B, 2, FALSE), "Currency not found"))</f>
        <v>5.87</v>
      </c>
      <c r="K1917" s="184">
        <f t="shared" si="171"/>
        <v>5.87</v>
      </c>
      <c r="L1917" s="184">
        <f>IF(C1917="MTS", B1917, B1917 * IFERROR(VLOOKUP(C1917, 'QTY_CONVERSIONS '!A:B, 2, FALSE), "Units not  found"))</f>
        <v>0.42499999999999999</v>
      </c>
      <c r="M1917" s="185">
        <f t="shared" si="172"/>
        <v>2494.75</v>
      </c>
      <c r="N1917" s="143" t="str">
        <f>IFERROR(VLOOKUP(D1917, Product_Category!A:B, 2, FALSE), "Uncategorized")</f>
        <v>CMC</v>
      </c>
      <c r="O1917" s="186">
        <f t="shared" si="174"/>
        <v>5870</v>
      </c>
      <c r="P1917" s="185">
        <f t="shared" si="173"/>
        <v>2494.75</v>
      </c>
      <c r="Q1917" s="143">
        <v>2023</v>
      </c>
      <c r="R1917" s="143" t="str">
        <f>IFERROR(VLOOKUP(G1917,'SOURCE COMPANY'!A:B, 2, FALSE), "")</f>
        <v>PATANJALI AYURVED</v>
      </c>
      <c r="S1917" s="143" t="str">
        <f>IFERROR(VLOOKUP(H1917,'CUSTOMER NAME'!A:B, 2, FALSE), "")</f>
        <v>PATANJALI AYURVED</v>
      </c>
    </row>
    <row r="1918" spans="1:19">
      <c r="A1918" s="87" t="s">
        <v>1522</v>
      </c>
      <c r="B1918" s="87">
        <v>100</v>
      </c>
      <c r="C1918" s="87" t="s">
        <v>7</v>
      </c>
      <c r="D1918" s="87" t="s">
        <v>19</v>
      </c>
      <c r="E1918" s="44">
        <v>150</v>
      </c>
      <c r="F1918" s="87" t="s">
        <v>1730</v>
      </c>
      <c r="G1918" s="87" t="s">
        <v>954</v>
      </c>
      <c r="H1918" s="198" t="s">
        <v>954</v>
      </c>
      <c r="I1918" s="214" t="str">
        <f>I1917</f>
        <v>October</v>
      </c>
      <c r="J1918" s="184">
        <f>IF(F1918="USD", E1918, E1918 * IFERROR(VLOOKUP(F1918, EXCHANGE_RATE!A:B, 2, FALSE), "Currency not found"))</f>
        <v>1.8</v>
      </c>
      <c r="K1918" s="184">
        <f t="shared" si="171"/>
        <v>1.8</v>
      </c>
      <c r="L1918" s="184">
        <f>IF(C1918="MTS", B1918, B1918 * IFERROR(VLOOKUP(C1918, 'QTY_CONVERSIONS '!A:B, 2, FALSE), "Units not  found"))</f>
        <v>0.1</v>
      </c>
      <c r="M1918" s="185">
        <f t="shared" si="172"/>
        <v>180</v>
      </c>
      <c r="N1918" s="143" t="str">
        <f>IFERROR(VLOOKUP(D1918, Product_Category!A:B, 2, FALSE), "Uncategorized")</f>
        <v>CMC</v>
      </c>
      <c r="O1918" s="186">
        <f t="shared" si="174"/>
        <v>1800</v>
      </c>
      <c r="P1918" s="185">
        <f t="shared" si="173"/>
        <v>180</v>
      </c>
      <c r="Q1918" s="143">
        <v>2023</v>
      </c>
      <c r="R1918" s="143" t="str">
        <f>IFERROR(VLOOKUP(G1918,'SOURCE COMPANY'!A:B, 2, FALSE), "")</f>
        <v>PATANJALI AYURVED</v>
      </c>
      <c r="S1918" s="143" t="str">
        <f>IFERROR(VLOOKUP(H1918,'CUSTOMER NAME'!A:B, 2, FALSE), "")</f>
        <v>PATANJALI AYURVED</v>
      </c>
    </row>
    <row r="1919" spans="1:19">
      <c r="A1919" s="87" t="s">
        <v>1522</v>
      </c>
      <c r="B1919" s="87">
        <v>4400</v>
      </c>
      <c r="C1919" s="87" t="s">
        <v>7</v>
      </c>
      <c r="D1919" s="87" t="s">
        <v>1427</v>
      </c>
      <c r="E1919" s="44">
        <v>150</v>
      </c>
      <c r="F1919" s="87" t="s">
        <v>1730</v>
      </c>
      <c r="G1919" s="192" t="s">
        <v>1880</v>
      </c>
      <c r="H1919" s="198" t="s">
        <v>954</v>
      </c>
      <c r="I1919" s="214" t="str">
        <f>I1918</f>
        <v>October</v>
      </c>
      <c r="J1919" s="184">
        <f>IF(F1919="USD", E1919, E1919 * IFERROR(VLOOKUP(F1919, EXCHANGE_RATE!A:B, 2, FALSE), "Currency not found"))</f>
        <v>1.8</v>
      </c>
      <c r="K1919" s="184">
        <f t="shared" si="171"/>
        <v>1.8</v>
      </c>
      <c r="L1919" s="184">
        <f>IF(C1919="MTS", B1919, B1919 * IFERROR(VLOOKUP(C1919, 'QTY_CONVERSIONS '!A:B, 2, FALSE), "Units not  found"))</f>
        <v>4.4000000000000004</v>
      </c>
      <c r="M1919" s="185">
        <f t="shared" si="172"/>
        <v>7920</v>
      </c>
      <c r="N1919" s="143" t="str">
        <f>IFERROR(VLOOKUP(D1919, Product_Category!A:B, 2, FALSE), "Uncategorized")</f>
        <v>CMC</v>
      </c>
      <c r="O1919" s="186">
        <f t="shared" si="174"/>
        <v>1800</v>
      </c>
      <c r="P1919" s="185">
        <f t="shared" si="173"/>
        <v>7920.0000000000009</v>
      </c>
      <c r="Q1919" s="143">
        <v>2023</v>
      </c>
      <c r="R1919" s="143" t="str">
        <f>IFERROR(VLOOKUP(G1919,'SOURCE COMPANY'!A:B, 2, FALSE), "")</f>
        <v>VASU HEALTHCARE</v>
      </c>
      <c r="S1919" s="143" t="str">
        <f>IFERROR(VLOOKUP(H1919,'CUSTOMER NAME'!A:B, 2, FALSE), "")</f>
        <v>PATANJALI AYURVED</v>
      </c>
    </row>
    <row r="1920" spans="1:19">
      <c r="A1920" s="192" t="s">
        <v>172</v>
      </c>
      <c r="B1920" s="192">
        <v>9000</v>
      </c>
      <c r="C1920" s="192" t="s">
        <v>7</v>
      </c>
      <c r="D1920" s="192" t="s">
        <v>910</v>
      </c>
      <c r="E1920" s="192">
        <v>2.08</v>
      </c>
      <c r="F1920" s="192" t="s">
        <v>9</v>
      </c>
      <c r="G1920" s="192" t="s">
        <v>1007</v>
      </c>
      <c r="H1920" s="134" t="s">
        <v>1007</v>
      </c>
      <c r="I1920" s="131" t="s">
        <v>3893</v>
      </c>
      <c r="J1920" s="184">
        <f>IF(F1920="USD", E1920, E1920 * IFERROR(VLOOKUP(F1920, EXCHANGE_RATE!A:B, 2, FALSE), "Currency not found"))</f>
        <v>2.08</v>
      </c>
      <c r="K1920" s="184">
        <f t="shared" si="171"/>
        <v>2.08</v>
      </c>
      <c r="L1920" s="184">
        <f>IF(C1920="MTS", B1920, B1920 * IFERROR(VLOOKUP(C1920, 'QTY_CONVERSIONS '!A:B, 2, FALSE), "Units not  found"))</f>
        <v>9</v>
      </c>
      <c r="M1920" s="185">
        <f t="shared" si="172"/>
        <v>18720</v>
      </c>
      <c r="N1920" s="143" t="str">
        <f>IFERROR(VLOOKUP(D1920, Product_Category!A:B, 2, FALSE), "Uncategorized")</f>
        <v>MAGNESIUM STEARATE</v>
      </c>
      <c r="O1920" s="186">
        <f t="shared" si="174"/>
        <v>2080</v>
      </c>
      <c r="P1920" s="185">
        <f t="shared" si="173"/>
        <v>18720</v>
      </c>
      <c r="Q1920" s="143">
        <v>2023</v>
      </c>
      <c r="R1920" s="143" t="str">
        <f>IFERROR(VLOOKUP(G1920,'SOURCE COMPANY'!A:B, 2, FALSE), "")</f>
        <v>PATEL CHEM</v>
      </c>
      <c r="S1920" s="143" t="str">
        <f>IFERROR(VLOOKUP(H1920,'CUSTOMER NAME'!A:B, 2, FALSE), "")</f>
        <v>PATEL CHEM</v>
      </c>
    </row>
    <row r="1921" spans="1:19">
      <c r="A1921" s="192" t="s">
        <v>172</v>
      </c>
      <c r="B1921" s="192">
        <v>10000</v>
      </c>
      <c r="C1921" s="192" t="s">
        <v>7</v>
      </c>
      <c r="D1921" s="192" t="s">
        <v>3065</v>
      </c>
      <c r="E1921" s="192">
        <v>2.0299999999999998</v>
      </c>
      <c r="F1921" s="192" t="s">
        <v>9</v>
      </c>
      <c r="G1921" s="192" t="s">
        <v>1007</v>
      </c>
      <c r="H1921" s="134" t="s">
        <v>1007</v>
      </c>
      <c r="I1921" s="131" t="s">
        <v>3893</v>
      </c>
      <c r="J1921" s="184">
        <f>IF(F1921="USD", E1921, E1921 * IFERROR(VLOOKUP(F1921, EXCHANGE_RATE!A:B, 2, FALSE), "Currency not found"))</f>
        <v>2.0299999999999998</v>
      </c>
      <c r="K1921" s="184">
        <f t="shared" si="171"/>
        <v>2.0299999999999998</v>
      </c>
      <c r="L1921" s="184">
        <f>IF(C1921="MTS", B1921, B1921 * IFERROR(VLOOKUP(C1921, 'QTY_CONVERSIONS '!A:B, 2, FALSE), "Units not  found"))</f>
        <v>10</v>
      </c>
      <c r="M1921" s="185">
        <f t="shared" si="172"/>
        <v>20299.999999999996</v>
      </c>
      <c r="N1921" s="143" t="str">
        <f>IFERROR(VLOOKUP(D1921, Product_Category!A:B, 2, FALSE), "Uncategorized")</f>
        <v>MCC</v>
      </c>
      <c r="O1921" s="186">
        <f t="shared" si="174"/>
        <v>2029.9999999999998</v>
      </c>
      <c r="P1921" s="185">
        <f t="shared" si="173"/>
        <v>20299.999999999996</v>
      </c>
      <c r="Q1921" s="143">
        <v>2023</v>
      </c>
      <c r="R1921" s="143" t="str">
        <f>IFERROR(VLOOKUP(G1921,'SOURCE COMPANY'!A:B, 2, FALSE), "")</f>
        <v>PATEL CHEM</v>
      </c>
      <c r="S1921" s="143" t="str">
        <f>IFERROR(VLOOKUP(H1921,'CUSTOMER NAME'!A:B, 2, FALSE), "")</f>
        <v>PATEL CHEM</v>
      </c>
    </row>
    <row r="1922" spans="1:19">
      <c r="A1922" s="85" t="s">
        <v>647</v>
      </c>
      <c r="B1922" s="85">
        <v>150</v>
      </c>
      <c r="C1922" s="85" t="s">
        <v>7</v>
      </c>
      <c r="D1922" s="85" t="s">
        <v>648</v>
      </c>
      <c r="E1922" s="248">
        <v>2.75</v>
      </c>
      <c r="F1922" s="85" t="s">
        <v>9</v>
      </c>
      <c r="G1922" s="192" t="s">
        <v>649</v>
      </c>
      <c r="H1922" s="199" t="s">
        <v>650</v>
      </c>
      <c r="I1922" s="214" t="s">
        <v>2560</v>
      </c>
      <c r="J1922" s="184">
        <f>IF(F1922="USD", E1922, E1922 * IFERROR(VLOOKUP(F1922, EXCHANGE_RATE!A:B, 2, FALSE), "Currency not found"))</f>
        <v>2.75</v>
      </c>
      <c r="K1922" s="184">
        <f t="shared" ref="K1922:K1985" si="177">ROUNDUP(J1922,2)</f>
        <v>2.75</v>
      </c>
      <c r="L1922" s="184">
        <f>IF(C1922="MTS", B1922, B1922 * IFERROR(VLOOKUP(C1922, 'QTY_CONVERSIONS '!A:B, 2, FALSE), "Units not  found"))</f>
        <v>0.15</v>
      </c>
      <c r="M1922" s="185">
        <f t="shared" ref="M1922:M1985" si="178">B1922*K1922</f>
        <v>412.5</v>
      </c>
      <c r="N1922" s="143" t="str">
        <f>IFERROR(VLOOKUP(D1922, Product_Category!A:B, 2, FALSE), "Uncategorized")</f>
        <v>MAGNESIUM STEARATE</v>
      </c>
      <c r="O1922" s="186">
        <f t="shared" si="174"/>
        <v>2750</v>
      </c>
      <c r="P1922" s="185">
        <f t="shared" ref="P1922:P1985" si="179">L1922*O1922</f>
        <v>412.5</v>
      </c>
      <c r="Q1922" s="143">
        <v>2023</v>
      </c>
      <c r="R1922" s="143" t="str">
        <f>IFERROR(VLOOKUP(G1922,'SOURCE COMPANY'!A:B, 2, FALSE), "")</f>
        <v>DELTA BIOPHARMA</v>
      </c>
      <c r="S1922" s="143" t="str">
        <f>IFERROR(VLOOKUP(H1922,'CUSTOMER NAME'!A:B, 2, FALSE), "")</f>
        <v>ZIFAM PYREX MYANMAR</v>
      </c>
    </row>
    <row r="1923" spans="1:19">
      <c r="A1923" s="87" t="s">
        <v>928</v>
      </c>
      <c r="B1923" s="21">
        <v>150</v>
      </c>
      <c r="C1923" s="87" t="s">
        <v>7</v>
      </c>
      <c r="D1923" s="87" t="s">
        <v>1233</v>
      </c>
      <c r="E1923" s="41">
        <v>2.09</v>
      </c>
      <c r="F1923" s="87" t="s">
        <v>9</v>
      </c>
      <c r="G1923" s="192" t="s">
        <v>649</v>
      </c>
      <c r="H1923" s="198" t="s">
        <v>650</v>
      </c>
      <c r="I1923" s="214" t="str">
        <f>I1922</f>
        <v>Jan</v>
      </c>
      <c r="J1923" s="184">
        <f>IF(F1923="USD", E1923, E1923 * IFERROR(VLOOKUP(F1923, EXCHANGE_RATE!A:B, 2, FALSE), "Currency not found"))</f>
        <v>2.09</v>
      </c>
      <c r="K1923" s="184">
        <f t="shared" si="177"/>
        <v>2.09</v>
      </c>
      <c r="L1923" s="184">
        <f>IF(C1923="MTS", B1923, B1923 * IFERROR(VLOOKUP(C1923, 'QTY_CONVERSIONS '!A:B, 2, FALSE), "Units not  found"))</f>
        <v>0.15</v>
      </c>
      <c r="M1923" s="185">
        <f t="shared" si="178"/>
        <v>313.5</v>
      </c>
      <c r="N1923" s="143" t="str">
        <f>IFERROR(VLOOKUP(D1923, Product_Category!A:B, 2, FALSE), "Uncategorized")</f>
        <v>MAGNESIUM STEARATE</v>
      </c>
      <c r="O1923" s="186">
        <f t="shared" ref="O1923:O1986" si="180">K1923*1000</f>
        <v>2090</v>
      </c>
      <c r="P1923" s="185">
        <f t="shared" si="179"/>
        <v>313.5</v>
      </c>
      <c r="Q1923" s="143">
        <v>2023</v>
      </c>
      <c r="R1923" s="143" t="str">
        <f>IFERROR(VLOOKUP(G1923,'SOURCE COMPANY'!A:B, 2, FALSE), "")</f>
        <v>DELTA BIOPHARMA</v>
      </c>
      <c r="S1923" s="143" t="str">
        <f>IFERROR(VLOOKUP(H1923,'CUSTOMER NAME'!A:B, 2, FALSE), "")</f>
        <v>ZIFAM PYREX MYANMAR</v>
      </c>
    </row>
    <row r="1924" spans="1:19">
      <c r="A1924" s="87" t="s">
        <v>928</v>
      </c>
      <c r="B1924" s="189">
        <v>10</v>
      </c>
      <c r="C1924" s="87" t="s">
        <v>7</v>
      </c>
      <c r="D1924" s="87" t="s">
        <v>2389</v>
      </c>
      <c r="E1924" s="190">
        <v>2.62</v>
      </c>
      <c r="F1924" s="87" t="s">
        <v>9</v>
      </c>
      <c r="G1924" s="192" t="s">
        <v>649</v>
      </c>
      <c r="H1924" s="198" t="s">
        <v>650</v>
      </c>
      <c r="I1924" s="214" t="str">
        <f>I1923</f>
        <v>Jan</v>
      </c>
      <c r="J1924" s="184">
        <f>IF(F1924="USD", E1924, E1924 * IFERROR(VLOOKUP(F1924, EXCHANGE_RATE!A:B, 2, FALSE), "Currency not found"))</f>
        <v>2.62</v>
      </c>
      <c r="K1924" s="184">
        <f t="shared" si="177"/>
        <v>2.62</v>
      </c>
      <c r="L1924" s="184">
        <f>IF(C1924="MTS", B1924, B1924 * IFERROR(VLOOKUP(C1924, 'QTY_CONVERSIONS '!A:B, 2, FALSE), "Units not  found"))</f>
        <v>0.01</v>
      </c>
      <c r="M1924" s="185">
        <f t="shared" si="178"/>
        <v>26.200000000000003</v>
      </c>
      <c r="N1924" s="143" t="str">
        <f>IFERROR(VLOOKUP(D1924, Product_Category!A:B, 2, FALSE), "Uncategorized")</f>
        <v>MCC</v>
      </c>
      <c r="O1924" s="186">
        <f t="shared" si="180"/>
        <v>2620</v>
      </c>
      <c r="P1924" s="185">
        <f t="shared" si="179"/>
        <v>26.2</v>
      </c>
      <c r="Q1924" s="143">
        <v>2023</v>
      </c>
      <c r="R1924" s="143" t="str">
        <f>IFERROR(VLOOKUP(G1924,'SOURCE COMPANY'!A:B, 2, FALSE), "")</f>
        <v>DELTA BIOPHARMA</v>
      </c>
      <c r="S1924" s="143" t="str">
        <f>IFERROR(VLOOKUP(H1924,'CUSTOMER NAME'!A:B, 2, FALSE), "")</f>
        <v>ZIFAM PYREX MYANMAR</v>
      </c>
    </row>
    <row r="1925" spans="1:19">
      <c r="A1925" s="87" t="s">
        <v>928</v>
      </c>
      <c r="B1925" s="189">
        <v>10</v>
      </c>
      <c r="C1925" s="87" t="s">
        <v>7</v>
      </c>
      <c r="D1925" s="87" t="s">
        <v>2390</v>
      </c>
      <c r="E1925" s="190">
        <v>2.69</v>
      </c>
      <c r="F1925" s="87" t="s">
        <v>9</v>
      </c>
      <c r="G1925" s="192" t="s">
        <v>649</v>
      </c>
      <c r="H1925" s="198" t="s">
        <v>650</v>
      </c>
      <c r="I1925" s="214" t="str">
        <f>I1924</f>
        <v>Jan</v>
      </c>
      <c r="J1925" s="184">
        <f>IF(F1925="USD", E1925, E1925 * IFERROR(VLOOKUP(F1925, EXCHANGE_RATE!A:B, 2, FALSE), "Currency not found"))</f>
        <v>2.69</v>
      </c>
      <c r="K1925" s="184">
        <f t="shared" si="177"/>
        <v>2.69</v>
      </c>
      <c r="L1925" s="184">
        <f>IF(C1925="MTS", B1925, B1925 * IFERROR(VLOOKUP(C1925, 'QTY_CONVERSIONS '!A:B, 2, FALSE), "Units not  found"))</f>
        <v>0.01</v>
      </c>
      <c r="M1925" s="185">
        <f t="shared" si="178"/>
        <v>26.9</v>
      </c>
      <c r="N1925" s="143" t="str">
        <f>IFERROR(VLOOKUP(D1925, Product_Category!A:B, 2, FALSE), "Uncategorized")</f>
        <v>MCC</v>
      </c>
      <c r="O1925" s="186">
        <f t="shared" si="180"/>
        <v>2690</v>
      </c>
      <c r="P1925" s="185">
        <f t="shared" si="179"/>
        <v>26.900000000000002</v>
      </c>
      <c r="Q1925" s="143">
        <v>2023</v>
      </c>
      <c r="R1925" s="143" t="str">
        <f>IFERROR(VLOOKUP(G1925,'SOURCE COMPANY'!A:B, 2, FALSE), "")</f>
        <v>DELTA BIOPHARMA</v>
      </c>
      <c r="S1925" s="143" t="str">
        <f>IFERROR(VLOOKUP(H1925,'CUSTOMER NAME'!A:B, 2, FALSE), "")</f>
        <v>ZIFAM PYREX MYANMAR</v>
      </c>
    </row>
    <row r="1926" spans="1:19">
      <c r="A1926" s="192" t="s">
        <v>172</v>
      </c>
      <c r="B1926" s="192">
        <v>50</v>
      </c>
      <c r="C1926" s="192" t="s">
        <v>7</v>
      </c>
      <c r="D1926" s="192" t="s">
        <v>3726</v>
      </c>
      <c r="E1926" s="192">
        <v>0.25</v>
      </c>
      <c r="F1926" s="192" t="s">
        <v>9</v>
      </c>
      <c r="G1926" s="192" t="s">
        <v>2723</v>
      </c>
      <c r="H1926" s="134" t="s">
        <v>3833</v>
      </c>
      <c r="I1926" s="131" t="s">
        <v>3893</v>
      </c>
      <c r="J1926" s="184">
        <f>IF(F1926="USD", E1926, E1926 * IFERROR(VLOOKUP(F1926, EXCHANGE_RATE!A:B, 2, FALSE), "Currency not found"))</f>
        <v>0.25</v>
      </c>
      <c r="K1926" s="184">
        <f t="shared" si="177"/>
        <v>0.25</v>
      </c>
      <c r="L1926" s="184">
        <f>IF(C1926="MTS", B1926, B1926 * IFERROR(VLOOKUP(C1926, 'QTY_CONVERSIONS '!A:B, 2, FALSE), "Units not  found"))</f>
        <v>0.05</v>
      </c>
      <c r="M1926" s="185">
        <f t="shared" si="178"/>
        <v>12.5</v>
      </c>
      <c r="N1926" s="143" t="str">
        <f>IFERROR(VLOOKUP(D1926, Product_Category!A:B, 2, FALSE), "Uncategorized")</f>
        <v>MCC</v>
      </c>
      <c r="O1926" s="186">
        <f t="shared" si="180"/>
        <v>250</v>
      </c>
      <c r="P1926" s="185">
        <f t="shared" si="179"/>
        <v>12.5</v>
      </c>
      <c r="Q1926" s="143">
        <v>2023</v>
      </c>
      <c r="R1926" s="143" t="str">
        <f>IFERROR(VLOOKUP(G1926,'SOURCE COMPANY'!A:B, 2, FALSE), "")</f>
        <v>CHEMFIELD</v>
      </c>
      <c r="S1926" s="143" t="str">
        <f>IFERROR(VLOOKUP(H1926,'CUSTOMER NAME'!A:B, 2, FALSE), "")</f>
        <v>PERRIGO COMPANY</v>
      </c>
    </row>
    <row r="1927" spans="1:19">
      <c r="A1927" s="192" t="s">
        <v>172</v>
      </c>
      <c r="B1927" s="192">
        <v>50</v>
      </c>
      <c r="C1927" s="192" t="s">
        <v>7</v>
      </c>
      <c r="D1927" s="192" t="s">
        <v>3726</v>
      </c>
      <c r="E1927" s="192">
        <v>0.25</v>
      </c>
      <c r="F1927" s="192" t="s">
        <v>9</v>
      </c>
      <c r="G1927" s="192" t="s">
        <v>2723</v>
      </c>
      <c r="H1927" s="134" t="s">
        <v>3833</v>
      </c>
      <c r="I1927" s="131" t="s">
        <v>3893</v>
      </c>
      <c r="J1927" s="184">
        <f>IF(F1927="USD", E1927, E1927 * IFERROR(VLOOKUP(F1927, EXCHANGE_RATE!A:B, 2, FALSE), "Currency not found"))</f>
        <v>0.25</v>
      </c>
      <c r="K1927" s="184">
        <f t="shared" si="177"/>
        <v>0.25</v>
      </c>
      <c r="L1927" s="184">
        <f>IF(C1927="MTS", B1927, B1927 * IFERROR(VLOOKUP(C1927, 'QTY_CONVERSIONS '!A:B, 2, FALSE), "Units not  found"))</f>
        <v>0.05</v>
      </c>
      <c r="M1927" s="185">
        <f t="shared" si="178"/>
        <v>12.5</v>
      </c>
      <c r="N1927" s="143" t="str">
        <f>IFERROR(VLOOKUP(D1927, Product_Category!A:B, 2, FALSE), "Uncategorized")</f>
        <v>MCC</v>
      </c>
      <c r="O1927" s="186">
        <f t="shared" si="180"/>
        <v>250</v>
      </c>
      <c r="P1927" s="185">
        <f t="shared" si="179"/>
        <v>12.5</v>
      </c>
      <c r="Q1927" s="143">
        <v>2023</v>
      </c>
      <c r="R1927" s="143" t="str">
        <f>IFERROR(VLOOKUP(G1927,'SOURCE COMPANY'!A:B, 2, FALSE), "")</f>
        <v>CHEMFIELD</v>
      </c>
      <c r="S1927" s="143" t="str">
        <f>IFERROR(VLOOKUP(H1927,'CUSTOMER NAME'!A:B, 2, FALSE), "")</f>
        <v>PERRIGO COMPANY</v>
      </c>
    </row>
    <row r="1928" spans="1:19">
      <c r="A1928" s="192" t="s">
        <v>172</v>
      </c>
      <c r="B1928" s="192">
        <v>50</v>
      </c>
      <c r="C1928" s="192" t="s">
        <v>7</v>
      </c>
      <c r="D1928" s="192" t="s">
        <v>3723</v>
      </c>
      <c r="E1928" s="192">
        <v>0.25</v>
      </c>
      <c r="F1928" s="192" t="s">
        <v>9</v>
      </c>
      <c r="G1928" s="192" t="s">
        <v>2723</v>
      </c>
      <c r="H1928" s="134" t="s">
        <v>3833</v>
      </c>
      <c r="I1928" s="131" t="s">
        <v>3893</v>
      </c>
      <c r="J1928" s="184">
        <f>IF(F1928="USD", E1928, E1928 * IFERROR(VLOOKUP(F1928, EXCHANGE_RATE!A:B, 2, FALSE), "Currency not found"))</f>
        <v>0.25</v>
      </c>
      <c r="K1928" s="184">
        <f t="shared" si="177"/>
        <v>0.25</v>
      </c>
      <c r="L1928" s="184">
        <f>IF(C1928="MTS", B1928, B1928 * IFERROR(VLOOKUP(C1928, 'QTY_CONVERSIONS '!A:B, 2, FALSE), "Units not  found"))</f>
        <v>0.05</v>
      </c>
      <c r="M1928" s="185">
        <f t="shared" si="178"/>
        <v>12.5</v>
      </c>
      <c r="N1928" s="143" t="str">
        <f>IFERROR(VLOOKUP(D1928, Product_Category!A:B, 2, FALSE), "Uncategorized")</f>
        <v>MCC</v>
      </c>
      <c r="O1928" s="186">
        <f t="shared" si="180"/>
        <v>250</v>
      </c>
      <c r="P1928" s="185">
        <f t="shared" si="179"/>
        <v>12.5</v>
      </c>
      <c r="Q1928" s="143">
        <v>2023</v>
      </c>
      <c r="R1928" s="143" t="str">
        <f>IFERROR(VLOOKUP(G1928,'SOURCE COMPANY'!A:B, 2, FALSE), "")</f>
        <v>CHEMFIELD</v>
      </c>
      <c r="S1928" s="143" t="str">
        <f>IFERROR(VLOOKUP(H1928,'CUSTOMER NAME'!A:B, 2, FALSE), "")</f>
        <v>PERRIGO COMPANY</v>
      </c>
    </row>
    <row r="1929" spans="1:19">
      <c r="A1929" s="192" t="s">
        <v>172</v>
      </c>
      <c r="B1929" s="192">
        <v>50</v>
      </c>
      <c r="C1929" s="192" t="s">
        <v>7</v>
      </c>
      <c r="D1929" s="192" t="s">
        <v>3723</v>
      </c>
      <c r="E1929" s="192">
        <v>0.25</v>
      </c>
      <c r="F1929" s="192" t="s">
        <v>9</v>
      </c>
      <c r="G1929" s="192" t="s">
        <v>2723</v>
      </c>
      <c r="H1929" s="134" t="s">
        <v>3833</v>
      </c>
      <c r="I1929" s="131" t="s">
        <v>3893</v>
      </c>
      <c r="J1929" s="184">
        <f>IF(F1929="USD", E1929, E1929 * IFERROR(VLOOKUP(F1929, EXCHANGE_RATE!A:B, 2, FALSE), "Currency not found"))</f>
        <v>0.25</v>
      </c>
      <c r="K1929" s="184">
        <f t="shared" si="177"/>
        <v>0.25</v>
      </c>
      <c r="L1929" s="184">
        <f>IF(C1929="MTS", B1929, B1929 * IFERROR(VLOOKUP(C1929, 'QTY_CONVERSIONS '!A:B, 2, FALSE), "Units not  found"))</f>
        <v>0.05</v>
      </c>
      <c r="M1929" s="185">
        <f t="shared" si="178"/>
        <v>12.5</v>
      </c>
      <c r="N1929" s="143" t="str">
        <f>IFERROR(VLOOKUP(D1929, Product_Category!A:B, 2, FALSE), "Uncategorized")</f>
        <v>MCC</v>
      </c>
      <c r="O1929" s="186">
        <f t="shared" si="180"/>
        <v>250</v>
      </c>
      <c r="P1929" s="185">
        <f t="shared" si="179"/>
        <v>12.5</v>
      </c>
      <c r="Q1929" s="143">
        <v>2023</v>
      </c>
      <c r="R1929" s="143" t="str">
        <f>IFERROR(VLOOKUP(G1929,'SOURCE COMPANY'!A:B, 2, FALSE), "")</f>
        <v>CHEMFIELD</v>
      </c>
      <c r="S1929" s="143" t="str">
        <f>IFERROR(VLOOKUP(H1929,'CUSTOMER NAME'!A:B, 2, FALSE), "")</f>
        <v>PERRIGO COMPANY</v>
      </c>
    </row>
    <row r="1930" spans="1:19">
      <c r="A1930" s="192" t="s">
        <v>172</v>
      </c>
      <c r="B1930" s="192">
        <v>50</v>
      </c>
      <c r="C1930" s="192" t="s">
        <v>7</v>
      </c>
      <c r="D1930" s="192" t="s">
        <v>3724</v>
      </c>
      <c r="E1930" s="192">
        <v>0.25</v>
      </c>
      <c r="F1930" s="192" t="s">
        <v>9</v>
      </c>
      <c r="G1930" s="192" t="s">
        <v>2723</v>
      </c>
      <c r="H1930" s="134" t="s">
        <v>3833</v>
      </c>
      <c r="I1930" s="131" t="s">
        <v>3893</v>
      </c>
      <c r="J1930" s="184">
        <f>IF(F1930="USD", E1930, E1930 * IFERROR(VLOOKUP(F1930, EXCHANGE_RATE!A:B, 2, FALSE), "Currency not found"))</f>
        <v>0.25</v>
      </c>
      <c r="K1930" s="184">
        <f t="shared" si="177"/>
        <v>0.25</v>
      </c>
      <c r="L1930" s="184">
        <f>IF(C1930="MTS", B1930, B1930 * IFERROR(VLOOKUP(C1930, 'QTY_CONVERSIONS '!A:B, 2, FALSE), "Units not  found"))</f>
        <v>0.05</v>
      </c>
      <c r="M1930" s="185">
        <f t="shared" si="178"/>
        <v>12.5</v>
      </c>
      <c r="N1930" s="143" t="str">
        <f>IFERROR(VLOOKUP(D1930, Product_Category!A:B, 2, FALSE), "Uncategorized")</f>
        <v>MCC</v>
      </c>
      <c r="O1930" s="186">
        <f t="shared" si="180"/>
        <v>250</v>
      </c>
      <c r="P1930" s="185">
        <f t="shared" si="179"/>
        <v>12.5</v>
      </c>
      <c r="Q1930" s="143">
        <v>2023</v>
      </c>
      <c r="R1930" s="143" t="str">
        <f>IFERROR(VLOOKUP(G1930,'SOURCE COMPANY'!A:B, 2, FALSE), "")</f>
        <v>CHEMFIELD</v>
      </c>
      <c r="S1930" s="143" t="str">
        <f>IFERROR(VLOOKUP(H1930,'CUSTOMER NAME'!A:B, 2, FALSE), "")</f>
        <v>PERRIGO COMPANY</v>
      </c>
    </row>
    <row r="1931" spans="1:19">
      <c r="A1931" s="192" t="s">
        <v>172</v>
      </c>
      <c r="B1931" s="192">
        <v>50</v>
      </c>
      <c r="C1931" s="192" t="s">
        <v>7</v>
      </c>
      <c r="D1931" s="192" t="s">
        <v>3724</v>
      </c>
      <c r="E1931" s="192">
        <v>0.25</v>
      </c>
      <c r="F1931" s="192" t="s">
        <v>9</v>
      </c>
      <c r="G1931" s="192" t="s">
        <v>2723</v>
      </c>
      <c r="H1931" s="134" t="s">
        <v>3833</v>
      </c>
      <c r="I1931" s="131" t="s">
        <v>3893</v>
      </c>
      <c r="J1931" s="184">
        <f>IF(F1931="USD", E1931, E1931 * IFERROR(VLOOKUP(F1931, EXCHANGE_RATE!A:B, 2, FALSE), "Currency not found"))</f>
        <v>0.25</v>
      </c>
      <c r="K1931" s="184">
        <f t="shared" si="177"/>
        <v>0.25</v>
      </c>
      <c r="L1931" s="184">
        <f>IF(C1931="MTS", B1931, B1931 * IFERROR(VLOOKUP(C1931, 'QTY_CONVERSIONS '!A:B, 2, FALSE), "Units not  found"))</f>
        <v>0.05</v>
      </c>
      <c r="M1931" s="185">
        <f t="shared" si="178"/>
        <v>12.5</v>
      </c>
      <c r="N1931" s="143" t="str">
        <f>IFERROR(VLOOKUP(D1931, Product_Category!A:B, 2, FALSE), "Uncategorized")</f>
        <v>MCC</v>
      </c>
      <c r="O1931" s="186">
        <f t="shared" si="180"/>
        <v>250</v>
      </c>
      <c r="P1931" s="185">
        <f t="shared" si="179"/>
        <v>12.5</v>
      </c>
      <c r="Q1931" s="143">
        <v>2023</v>
      </c>
      <c r="R1931" s="143" t="str">
        <f>IFERROR(VLOOKUP(G1931,'SOURCE COMPANY'!A:B, 2, FALSE), "")</f>
        <v>CHEMFIELD</v>
      </c>
      <c r="S1931" s="143" t="str">
        <f>IFERROR(VLOOKUP(H1931,'CUSTOMER NAME'!A:B, 2, FALSE), "")</f>
        <v>PERRIGO COMPANY</v>
      </c>
    </row>
    <row r="1932" spans="1:19">
      <c r="A1932" s="192" t="s">
        <v>172</v>
      </c>
      <c r="B1932" s="192">
        <v>50</v>
      </c>
      <c r="C1932" s="192" t="s">
        <v>7</v>
      </c>
      <c r="D1932" s="192" t="s">
        <v>3722</v>
      </c>
      <c r="E1932" s="192">
        <v>0.25</v>
      </c>
      <c r="F1932" s="192" t="s">
        <v>9</v>
      </c>
      <c r="G1932" s="192" t="s">
        <v>2723</v>
      </c>
      <c r="H1932" s="134" t="s">
        <v>3833</v>
      </c>
      <c r="I1932" s="131" t="s">
        <v>3893</v>
      </c>
      <c r="J1932" s="184">
        <f>IF(F1932="USD", E1932, E1932 * IFERROR(VLOOKUP(F1932, EXCHANGE_RATE!A:B, 2, FALSE), "Currency not found"))</f>
        <v>0.25</v>
      </c>
      <c r="K1932" s="184">
        <f t="shared" si="177"/>
        <v>0.25</v>
      </c>
      <c r="L1932" s="184">
        <f>IF(C1932="MTS", B1932, B1932 * IFERROR(VLOOKUP(C1932, 'QTY_CONVERSIONS '!A:B, 2, FALSE), "Units not  found"))</f>
        <v>0.05</v>
      </c>
      <c r="M1932" s="185">
        <f t="shared" si="178"/>
        <v>12.5</v>
      </c>
      <c r="N1932" s="143" t="str">
        <f>IFERROR(VLOOKUP(D1932, Product_Category!A:B, 2, FALSE), "Uncategorized")</f>
        <v>MCC</v>
      </c>
      <c r="O1932" s="186">
        <f t="shared" si="180"/>
        <v>250</v>
      </c>
      <c r="P1932" s="185">
        <f t="shared" si="179"/>
        <v>12.5</v>
      </c>
      <c r="Q1932" s="143">
        <v>2023</v>
      </c>
      <c r="R1932" s="143" t="str">
        <f>IFERROR(VLOOKUP(G1932,'SOURCE COMPANY'!A:B, 2, FALSE), "")</f>
        <v>CHEMFIELD</v>
      </c>
      <c r="S1932" s="143" t="str">
        <f>IFERROR(VLOOKUP(H1932,'CUSTOMER NAME'!A:B, 2, FALSE), "")</f>
        <v>PERRIGO COMPANY</v>
      </c>
    </row>
    <row r="1933" spans="1:19">
      <c r="A1933" s="193" t="s">
        <v>172</v>
      </c>
      <c r="B1933" s="193">
        <v>50</v>
      </c>
      <c r="C1933" s="193" t="s">
        <v>7</v>
      </c>
      <c r="D1933" s="193" t="s">
        <v>3722</v>
      </c>
      <c r="E1933" s="193">
        <v>0.25</v>
      </c>
      <c r="F1933" s="193" t="s">
        <v>9</v>
      </c>
      <c r="G1933" s="193" t="s">
        <v>2723</v>
      </c>
      <c r="H1933" s="136" t="s">
        <v>3833</v>
      </c>
      <c r="I1933" s="131" t="s">
        <v>3893</v>
      </c>
      <c r="J1933" s="184">
        <f>IF(F1933="USD", E1933, E1933 * IFERROR(VLOOKUP(F1933, EXCHANGE_RATE!A:B, 2, FALSE), "Currency not found"))</f>
        <v>0.25</v>
      </c>
      <c r="K1933" s="184">
        <f t="shared" si="177"/>
        <v>0.25</v>
      </c>
      <c r="L1933" s="184">
        <f>IF(C1933="MTS", B1933, B1933 * IFERROR(VLOOKUP(C1933, 'QTY_CONVERSIONS '!A:B, 2, FALSE), "Units not  found"))</f>
        <v>0.05</v>
      </c>
      <c r="M1933" s="185">
        <f t="shared" si="178"/>
        <v>12.5</v>
      </c>
      <c r="N1933" s="143" t="str">
        <f>IFERROR(VLOOKUP(D1933, Product_Category!A:B, 2, FALSE), "Uncategorized")</f>
        <v>MCC</v>
      </c>
      <c r="O1933" s="186">
        <f t="shared" si="180"/>
        <v>250</v>
      </c>
      <c r="P1933" s="185">
        <f t="shared" si="179"/>
        <v>12.5</v>
      </c>
      <c r="Q1933" s="143">
        <v>2023</v>
      </c>
      <c r="R1933" s="143" t="str">
        <f>IFERROR(VLOOKUP(G1933,'SOURCE COMPANY'!A:B, 2, FALSE), "")</f>
        <v>CHEMFIELD</v>
      </c>
      <c r="S1933" s="143" t="str">
        <f>IFERROR(VLOOKUP(H1933,'CUSTOMER NAME'!A:B, 2, FALSE), "")</f>
        <v>PERRIGO COMPANY</v>
      </c>
    </row>
    <row r="1934" spans="1:19">
      <c r="A1934" s="192" t="s">
        <v>172</v>
      </c>
      <c r="B1934" s="192">
        <v>50</v>
      </c>
      <c r="C1934" s="192" t="s">
        <v>7</v>
      </c>
      <c r="D1934" s="192" t="s">
        <v>3390</v>
      </c>
      <c r="E1934" s="192">
        <v>0.25</v>
      </c>
      <c r="F1934" s="192" t="s">
        <v>9</v>
      </c>
      <c r="G1934" s="192" t="s">
        <v>2723</v>
      </c>
      <c r="H1934" s="134" t="s">
        <v>3833</v>
      </c>
      <c r="I1934" s="131" t="s">
        <v>3893</v>
      </c>
      <c r="J1934" s="184">
        <f>IF(F1934="USD", E1934, E1934 * IFERROR(VLOOKUP(F1934, EXCHANGE_RATE!A:B, 2, FALSE), "Currency not found"))</f>
        <v>0.25</v>
      </c>
      <c r="K1934" s="184">
        <f t="shared" si="177"/>
        <v>0.25</v>
      </c>
      <c r="L1934" s="184">
        <f>IF(C1934="MTS", B1934, B1934 * IFERROR(VLOOKUP(C1934, 'QTY_CONVERSIONS '!A:B, 2, FALSE), "Units not  found"))</f>
        <v>0.05</v>
      </c>
      <c r="M1934" s="185">
        <f t="shared" si="178"/>
        <v>12.5</v>
      </c>
      <c r="N1934" s="143" t="str">
        <f>IFERROR(VLOOKUP(D1934, Product_Category!A:B, 2, FALSE), "Uncategorized")</f>
        <v>MCC</v>
      </c>
      <c r="O1934" s="186">
        <f t="shared" si="180"/>
        <v>250</v>
      </c>
      <c r="P1934" s="185">
        <f t="shared" si="179"/>
        <v>12.5</v>
      </c>
      <c r="Q1934" s="143">
        <v>2023</v>
      </c>
      <c r="R1934" s="143" t="str">
        <f>IFERROR(VLOOKUP(G1934,'SOURCE COMPANY'!A:B, 2, FALSE), "")</f>
        <v>CHEMFIELD</v>
      </c>
      <c r="S1934" s="143" t="str">
        <f>IFERROR(VLOOKUP(H1934,'CUSTOMER NAME'!A:B, 2, FALSE), "")</f>
        <v>PERRIGO COMPANY</v>
      </c>
    </row>
    <row r="1935" spans="1:19">
      <c r="A1935" s="192" t="s">
        <v>172</v>
      </c>
      <c r="B1935" s="192">
        <v>50</v>
      </c>
      <c r="C1935" s="192" t="s">
        <v>7</v>
      </c>
      <c r="D1935" s="192" t="s">
        <v>3390</v>
      </c>
      <c r="E1935" s="192">
        <v>0.25</v>
      </c>
      <c r="F1935" s="192" t="s">
        <v>9</v>
      </c>
      <c r="G1935" s="192" t="s">
        <v>2723</v>
      </c>
      <c r="H1935" s="134" t="s">
        <v>3833</v>
      </c>
      <c r="I1935" s="131" t="s">
        <v>3893</v>
      </c>
      <c r="J1935" s="184">
        <f>IF(F1935="USD", E1935, E1935 * IFERROR(VLOOKUP(F1935, EXCHANGE_RATE!A:B, 2, FALSE), "Currency not found"))</f>
        <v>0.25</v>
      </c>
      <c r="K1935" s="184">
        <f t="shared" si="177"/>
        <v>0.25</v>
      </c>
      <c r="L1935" s="184">
        <f>IF(C1935="MTS", B1935, B1935 * IFERROR(VLOOKUP(C1935, 'QTY_CONVERSIONS '!A:B, 2, FALSE), "Units not  found"))</f>
        <v>0.05</v>
      </c>
      <c r="M1935" s="185">
        <f t="shared" si="178"/>
        <v>12.5</v>
      </c>
      <c r="N1935" s="143" t="str">
        <f>IFERROR(VLOOKUP(D1935, Product_Category!A:B, 2, FALSE), "Uncategorized")</f>
        <v>MCC</v>
      </c>
      <c r="O1935" s="186">
        <f t="shared" si="180"/>
        <v>250</v>
      </c>
      <c r="P1935" s="185">
        <f t="shared" si="179"/>
        <v>12.5</v>
      </c>
      <c r="Q1935" s="143">
        <v>2023</v>
      </c>
      <c r="R1935" s="143" t="str">
        <f>IFERROR(VLOOKUP(G1935,'SOURCE COMPANY'!A:B, 2, FALSE), "")</f>
        <v>CHEMFIELD</v>
      </c>
      <c r="S1935" s="143" t="str">
        <f>IFERROR(VLOOKUP(H1935,'CUSTOMER NAME'!A:B, 2, FALSE), "")</f>
        <v>PERRIGO COMPANY</v>
      </c>
    </row>
    <row r="1936" spans="1:19">
      <c r="A1936" s="192" t="s">
        <v>172</v>
      </c>
      <c r="B1936" s="192">
        <v>50</v>
      </c>
      <c r="C1936" s="192" t="s">
        <v>7</v>
      </c>
      <c r="D1936" s="192" t="s">
        <v>1035</v>
      </c>
      <c r="E1936" s="192">
        <v>0.25</v>
      </c>
      <c r="F1936" s="192" t="s">
        <v>9</v>
      </c>
      <c r="G1936" s="192" t="s">
        <v>2723</v>
      </c>
      <c r="H1936" s="134" t="s">
        <v>3833</v>
      </c>
      <c r="I1936" s="131" t="s">
        <v>3893</v>
      </c>
      <c r="J1936" s="184">
        <f>IF(F1936="USD", E1936, E1936 * IFERROR(VLOOKUP(F1936, EXCHANGE_RATE!A:B, 2, FALSE), "Currency not found"))</f>
        <v>0.25</v>
      </c>
      <c r="K1936" s="184">
        <f t="shared" si="177"/>
        <v>0.25</v>
      </c>
      <c r="L1936" s="184">
        <f>IF(C1936="MTS", B1936, B1936 * IFERROR(VLOOKUP(C1936, 'QTY_CONVERSIONS '!A:B, 2, FALSE), "Units not  found"))</f>
        <v>0.05</v>
      </c>
      <c r="M1936" s="185">
        <f t="shared" si="178"/>
        <v>12.5</v>
      </c>
      <c r="N1936" s="143" t="str">
        <f>IFERROR(VLOOKUP(D1936, Product_Category!A:B, 2, FALSE), "Uncategorized")</f>
        <v>MCC</v>
      </c>
      <c r="O1936" s="186">
        <f t="shared" si="180"/>
        <v>250</v>
      </c>
      <c r="P1936" s="185">
        <f t="shared" si="179"/>
        <v>12.5</v>
      </c>
      <c r="Q1936" s="143">
        <v>2023</v>
      </c>
      <c r="R1936" s="143" t="str">
        <f>IFERROR(VLOOKUP(G1936,'SOURCE COMPANY'!A:B, 2, FALSE), "")</f>
        <v>CHEMFIELD</v>
      </c>
      <c r="S1936" s="143" t="str">
        <f>IFERROR(VLOOKUP(H1936,'CUSTOMER NAME'!A:B, 2, FALSE), "")</f>
        <v>PERRIGO COMPANY</v>
      </c>
    </row>
    <row r="1937" spans="1:19">
      <c r="A1937" s="192" t="s">
        <v>172</v>
      </c>
      <c r="B1937" s="192">
        <v>50</v>
      </c>
      <c r="C1937" s="192" t="s">
        <v>7</v>
      </c>
      <c r="D1937" s="192" t="s">
        <v>1035</v>
      </c>
      <c r="E1937" s="192">
        <v>0.25</v>
      </c>
      <c r="F1937" s="192" t="s">
        <v>9</v>
      </c>
      <c r="G1937" s="192" t="s">
        <v>2723</v>
      </c>
      <c r="H1937" s="134" t="s">
        <v>3833</v>
      </c>
      <c r="I1937" s="131" t="s">
        <v>3893</v>
      </c>
      <c r="J1937" s="184">
        <f>IF(F1937="USD", E1937, E1937 * IFERROR(VLOOKUP(F1937, EXCHANGE_RATE!A:B, 2, FALSE), "Currency not found"))</f>
        <v>0.25</v>
      </c>
      <c r="K1937" s="184">
        <f t="shared" si="177"/>
        <v>0.25</v>
      </c>
      <c r="L1937" s="184">
        <f>IF(C1937="MTS", B1937, B1937 * IFERROR(VLOOKUP(C1937, 'QTY_CONVERSIONS '!A:B, 2, FALSE), "Units not  found"))</f>
        <v>0.05</v>
      </c>
      <c r="M1937" s="185">
        <f t="shared" si="178"/>
        <v>12.5</v>
      </c>
      <c r="N1937" s="143" t="str">
        <f>IFERROR(VLOOKUP(D1937, Product_Category!A:B, 2, FALSE), "Uncategorized")</f>
        <v>MCC</v>
      </c>
      <c r="O1937" s="186">
        <f t="shared" si="180"/>
        <v>250</v>
      </c>
      <c r="P1937" s="185">
        <f t="shared" si="179"/>
        <v>12.5</v>
      </c>
      <c r="Q1937" s="143">
        <v>2023</v>
      </c>
      <c r="R1937" s="143" t="str">
        <f>IFERROR(VLOOKUP(G1937,'SOURCE COMPANY'!A:B, 2, FALSE), "")</f>
        <v>CHEMFIELD</v>
      </c>
      <c r="S1937" s="143" t="str">
        <f>IFERROR(VLOOKUP(H1937,'CUSTOMER NAME'!A:B, 2, FALSE), "")</f>
        <v>PERRIGO COMPANY</v>
      </c>
    </row>
    <row r="1938" spans="1:19">
      <c r="A1938" s="192" t="s">
        <v>172</v>
      </c>
      <c r="B1938" s="192">
        <v>50</v>
      </c>
      <c r="C1938" s="192" t="s">
        <v>7</v>
      </c>
      <c r="D1938" s="192" t="s">
        <v>3722</v>
      </c>
      <c r="E1938" s="192">
        <v>0.25</v>
      </c>
      <c r="F1938" s="192" t="s">
        <v>9</v>
      </c>
      <c r="G1938" s="192" t="s">
        <v>2723</v>
      </c>
      <c r="H1938" s="134" t="s">
        <v>3833</v>
      </c>
      <c r="I1938" s="131" t="s">
        <v>3658</v>
      </c>
      <c r="J1938" s="184">
        <f>IF(F1938="USD", E1938, E1938 * IFERROR(VLOOKUP(F1938, EXCHANGE_RATE!A:B, 2, FALSE), "Currency not found"))</f>
        <v>0.25</v>
      </c>
      <c r="K1938" s="184">
        <f t="shared" si="177"/>
        <v>0.25</v>
      </c>
      <c r="L1938" s="184">
        <f>IF(C1938="MTS", B1938, B1938 * IFERROR(VLOOKUP(C1938, 'QTY_CONVERSIONS '!A:B, 2, FALSE), "Units not  found"))</f>
        <v>0.05</v>
      </c>
      <c r="M1938" s="185">
        <f t="shared" si="178"/>
        <v>12.5</v>
      </c>
      <c r="N1938" s="143" t="str">
        <f>IFERROR(VLOOKUP(D1938, Product_Category!A:B, 2, FALSE), "Uncategorized")</f>
        <v>MCC</v>
      </c>
      <c r="O1938" s="186">
        <f t="shared" si="180"/>
        <v>250</v>
      </c>
      <c r="P1938" s="185">
        <f t="shared" si="179"/>
        <v>12.5</v>
      </c>
      <c r="Q1938" s="143">
        <v>2023</v>
      </c>
      <c r="R1938" s="143" t="str">
        <f>IFERROR(VLOOKUP(G1938,'SOURCE COMPANY'!A:B, 2, FALSE), "")</f>
        <v>CHEMFIELD</v>
      </c>
      <c r="S1938" s="143" t="str">
        <f>IFERROR(VLOOKUP(H1938,'CUSTOMER NAME'!A:B, 2, FALSE), "")</f>
        <v>PERRIGO COMPANY</v>
      </c>
    </row>
    <row r="1939" spans="1:19">
      <c r="A1939" s="192" t="s">
        <v>172</v>
      </c>
      <c r="B1939" s="192">
        <v>50</v>
      </c>
      <c r="C1939" s="192" t="s">
        <v>7</v>
      </c>
      <c r="D1939" s="192" t="s">
        <v>3723</v>
      </c>
      <c r="E1939" s="192">
        <v>0.25</v>
      </c>
      <c r="F1939" s="192" t="s">
        <v>9</v>
      </c>
      <c r="G1939" s="192" t="s">
        <v>2723</v>
      </c>
      <c r="H1939" s="134" t="s">
        <v>3833</v>
      </c>
      <c r="I1939" s="131" t="s">
        <v>3658</v>
      </c>
      <c r="J1939" s="184">
        <f>IF(F1939="USD", E1939, E1939 * IFERROR(VLOOKUP(F1939, EXCHANGE_RATE!A:B, 2, FALSE), "Currency not found"))</f>
        <v>0.25</v>
      </c>
      <c r="K1939" s="184">
        <f t="shared" si="177"/>
        <v>0.25</v>
      </c>
      <c r="L1939" s="184">
        <f>IF(C1939="MTS", B1939, B1939 * IFERROR(VLOOKUP(C1939, 'QTY_CONVERSIONS '!A:B, 2, FALSE), "Units not  found"))</f>
        <v>0.05</v>
      </c>
      <c r="M1939" s="185">
        <f t="shared" si="178"/>
        <v>12.5</v>
      </c>
      <c r="N1939" s="143" t="str">
        <f>IFERROR(VLOOKUP(D1939, Product_Category!A:B, 2, FALSE), "Uncategorized")</f>
        <v>MCC</v>
      </c>
      <c r="O1939" s="186">
        <f t="shared" si="180"/>
        <v>250</v>
      </c>
      <c r="P1939" s="185">
        <f t="shared" si="179"/>
        <v>12.5</v>
      </c>
      <c r="Q1939" s="143">
        <v>2023</v>
      </c>
      <c r="R1939" s="143" t="str">
        <f>IFERROR(VLOOKUP(G1939,'SOURCE COMPANY'!A:B, 2, FALSE), "")</f>
        <v>CHEMFIELD</v>
      </c>
      <c r="S1939" s="143" t="str">
        <f>IFERROR(VLOOKUP(H1939,'CUSTOMER NAME'!A:B, 2, FALSE), "")</f>
        <v>PERRIGO COMPANY</v>
      </c>
    </row>
    <row r="1940" spans="1:19">
      <c r="A1940" s="192" t="s">
        <v>172</v>
      </c>
      <c r="B1940" s="192">
        <v>50</v>
      </c>
      <c r="C1940" s="192" t="s">
        <v>7</v>
      </c>
      <c r="D1940" s="192" t="s">
        <v>3724</v>
      </c>
      <c r="E1940" s="192">
        <v>0.25</v>
      </c>
      <c r="F1940" s="192" t="s">
        <v>9</v>
      </c>
      <c r="G1940" s="192" t="s">
        <v>2723</v>
      </c>
      <c r="H1940" s="134" t="s">
        <v>3833</v>
      </c>
      <c r="I1940" s="131" t="s">
        <v>3658</v>
      </c>
      <c r="J1940" s="184">
        <f>IF(F1940="USD", E1940, E1940 * IFERROR(VLOOKUP(F1940, EXCHANGE_RATE!A:B, 2, FALSE), "Currency not found"))</f>
        <v>0.25</v>
      </c>
      <c r="K1940" s="184">
        <f t="shared" si="177"/>
        <v>0.25</v>
      </c>
      <c r="L1940" s="184">
        <f>IF(C1940="MTS", B1940, B1940 * IFERROR(VLOOKUP(C1940, 'QTY_CONVERSIONS '!A:B, 2, FALSE), "Units not  found"))</f>
        <v>0.05</v>
      </c>
      <c r="M1940" s="185">
        <f t="shared" si="178"/>
        <v>12.5</v>
      </c>
      <c r="N1940" s="143" t="str">
        <f>IFERROR(VLOOKUP(D1940, Product_Category!A:B, 2, FALSE), "Uncategorized")</f>
        <v>MCC</v>
      </c>
      <c r="O1940" s="186">
        <f t="shared" si="180"/>
        <v>250</v>
      </c>
      <c r="P1940" s="185">
        <f t="shared" si="179"/>
        <v>12.5</v>
      </c>
      <c r="Q1940" s="143">
        <v>2023</v>
      </c>
      <c r="R1940" s="143" t="str">
        <f>IFERROR(VLOOKUP(G1940,'SOURCE COMPANY'!A:B, 2, FALSE), "")</f>
        <v>CHEMFIELD</v>
      </c>
      <c r="S1940" s="143" t="str">
        <f>IFERROR(VLOOKUP(H1940,'CUSTOMER NAME'!A:B, 2, FALSE), "")</f>
        <v>PERRIGO COMPANY</v>
      </c>
    </row>
    <row r="1941" spans="1:19">
      <c r="A1941" s="192" t="s">
        <v>172</v>
      </c>
      <c r="B1941" s="192">
        <v>50</v>
      </c>
      <c r="C1941" s="192" t="s">
        <v>7</v>
      </c>
      <c r="D1941" s="192" t="s">
        <v>3390</v>
      </c>
      <c r="E1941" s="192">
        <v>0.25</v>
      </c>
      <c r="F1941" s="192" t="s">
        <v>9</v>
      </c>
      <c r="G1941" s="192" t="s">
        <v>2723</v>
      </c>
      <c r="H1941" s="134" t="s">
        <v>3833</v>
      </c>
      <c r="I1941" s="131" t="s">
        <v>3658</v>
      </c>
      <c r="J1941" s="184">
        <f>IF(F1941="USD", E1941, E1941 * IFERROR(VLOOKUP(F1941, EXCHANGE_RATE!A:B, 2, FALSE), "Currency not found"))</f>
        <v>0.25</v>
      </c>
      <c r="K1941" s="184">
        <f t="shared" si="177"/>
        <v>0.25</v>
      </c>
      <c r="L1941" s="184">
        <f>IF(C1941="MTS", B1941, B1941 * IFERROR(VLOOKUP(C1941, 'QTY_CONVERSIONS '!A:B, 2, FALSE), "Units not  found"))</f>
        <v>0.05</v>
      </c>
      <c r="M1941" s="185">
        <f t="shared" si="178"/>
        <v>12.5</v>
      </c>
      <c r="N1941" s="143" t="str">
        <f>IFERROR(VLOOKUP(D1941, Product_Category!A:B, 2, FALSE), "Uncategorized")</f>
        <v>MCC</v>
      </c>
      <c r="O1941" s="186">
        <f t="shared" si="180"/>
        <v>250</v>
      </c>
      <c r="P1941" s="185">
        <f t="shared" si="179"/>
        <v>12.5</v>
      </c>
      <c r="Q1941" s="143">
        <v>2023</v>
      </c>
      <c r="R1941" s="143" t="str">
        <f>IFERROR(VLOOKUP(G1941,'SOURCE COMPANY'!A:B, 2, FALSE), "")</f>
        <v>CHEMFIELD</v>
      </c>
      <c r="S1941" s="143" t="str">
        <f>IFERROR(VLOOKUP(H1941,'CUSTOMER NAME'!A:B, 2, FALSE), "")</f>
        <v>PERRIGO COMPANY</v>
      </c>
    </row>
    <row r="1942" spans="1:19">
      <c r="A1942" s="193" t="s">
        <v>172</v>
      </c>
      <c r="B1942" s="193">
        <v>50</v>
      </c>
      <c r="C1942" s="193" t="s">
        <v>7</v>
      </c>
      <c r="D1942" s="193" t="s">
        <v>1035</v>
      </c>
      <c r="E1942" s="193">
        <v>0.25</v>
      </c>
      <c r="F1942" s="193" t="s">
        <v>9</v>
      </c>
      <c r="G1942" s="192" t="s">
        <v>2723</v>
      </c>
      <c r="H1942" s="136" t="s">
        <v>3833</v>
      </c>
      <c r="I1942" s="131" t="s">
        <v>3658</v>
      </c>
      <c r="J1942" s="184">
        <f>IF(F1942="USD", E1942, E1942 * IFERROR(VLOOKUP(F1942, EXCHANGE_RATE!A:B, 2, FALSE), "Currency not found"))</f>
        <v>0.25</v>
      </c>
      <c r="K1942" s="184">
        <f t="shared" si="177"/>
        <v>0.25</v>
      </c>
      <c r="L1942" s="184">
        <f>IF(C1942="MTS", B1942, B1942 * IFERROR(VLOOKUP(C1942, 'QTY_CONVERSIONS '!A:B, 2, FALSE), "Units not  found"))</f>
        <v>0.05</v>
      </c>
      <c r="M1942" s="185">
        <f t="shared" si="178"/>
        <v>12.5</v>
      </c>
      <c r="N1942" s="143" t="str">
        <f>IFERROR(VLOOKUP(D1942, Product_Category!A:B, 2, FALSE), "Uncategorized")</f>
        <v>MCC</v>
      </c>
      <c r="O1942" s="186">
        <f t="shared" si="180"/>
        <v>250</v>
      </c>
      <c r="P1942" s="185">
        <f t="shared" si="179"/>
        <v>12.5</v>
      </c>
      <c r="Q1942" s="143">
        <v>2023</v>
      </c>
      <c r="R1942" s="143" t="str">
        <f>IFERROR(VLOOKUP(G1942,'SOURCE COMPANY'!A:B, 2, FALSE), "")</f>
        <v>CHEMFIELD</v>
      </c>
      <c r="S1942" s="143" t="str">
        <f>IFERROR(VLOOKUP(H1942,'CUSTOMER NAME'!A:B, 2, FALSE), "")</f>
        <v>PERRIGO COMPANY</v>
      </c>
    </row>
    <row r="1943" spans="1:19">
      <c r="A1943" s="192" t="s">
        <v>172</v>
      </c>
      <c r="B1943" s="192">
        <v>50</v>
      </c>
      <c r="C1943" s="192" t="s">
        <v>7</v>
      </c>
      <c r="D1943" s="192" t="s">
        <v>3726</v>
      </c>
      <c r="E1943" s="192">
        <v>0.25</v>
      </c>
      <c r="F1943" s="192" t="s">
        <v>9</v>
      </c>
      <c r="G1943" s="192" t="s">
        <v>2723</v>
      </c>
      <c r="H1943" s="134" t="s">
        <v>3833</v>
      </c>
      <c r="I1943" s="131" t="s">
        <v>3658</v>
      </c>
      <c r="J1943" s="184">
        <f>IF(F1943="USD", E1943, E1943 * IFERROR(VLOOKUP(F1943, EXCHANGE_RATE!A:B, 2, FALSE), "Currency not found"))</f>
        <v>0.25</v>
      </c>
      <c r="K1943" s="184">
        <f t="shared" si="177"/>
        <v>0.25</v>
      </c>
      <c r="L1943" s="184">
        <f>IF(C1943="MTS", B1943, B1943 * IFERROR(VLOOKUP(C1943, 'QTY_CONVERSIONS '!A:B, 2, FALSE), "Units not  found"))</f>
        <v>0.05</v>
      </c>
      <c r="M1943" s="185">
        <f t="shared" si="178"/>
        <v>12.5</v>
      </c>
      <c r="N1943" s="143" t="str">
        <f>IFERROR(VLOOKUP(D1943, Product_Category!A:B, 2, FALSE), "Uncategorized")</f>
        <v>MCC</v>
      </c>
      <c r="O1943" s="186">
        <f t="shared" si="180"/>
        <v>250</v>
      </c>
      <c r="P1943" s="185">
        <f t="shared" si="179"/>
        <v>12.5</v>
      </c>
      <c r="Q1943" s="143">
        <v>2023</v>
      </c>
      <c r="R1943" s="143" t="str">
        <f>IFERROR(VLOOKUP(G1943,'SOURCE COMPANY'!A:B, 2, FALSE), "")</f>
        <v>CHEMFIELD</v>
      </c>
      <c r="S1943" s="143" t="str">
        <f>IFERROR(VLOOKUP(H1943,'CUSTOMER NAME'!A:B, 2, FALSE), "")</f>
        <v>PERRIGO COMPANY</v>
      </c>
    </row>
    <row r="1944" spans="1:19">
      <c r="A1944" s="192" t="s">
        <v>2725</v>
      </c>
      <c r="B1944" s="192">
        <v>75</v>
      </c>
      <c r="C1944" s="192" t="s">
        <v>7</v>
      </c>
      <c r="D1944" s="192" t="s">
        <v>2726</v>
      </c>
      <c r="E1944" s="192">
        <v>5.25</v>
      </c>
      <c r="F1944" s="192" t="s">
        <v>9</v>
      </c>
      <c r="G1944" s="192" t="s">
        <v>2727</v>
      </c>
      <c r="H1944" s="134" t="s">
        <v>2728</v>
      </c>
      <c r="I1944" s="131" t="s">
        <v>2670</v>
      </c>
      <c r="J1944" s="184">
        <f>IF(F1944="USD", E1944, E1944 * IFERROR(VLOOKUP(F1944, EXCHANGE_RATE!A:B, 2, FALSE), "Currency not found"))</f>
        <v>5.25</v>
      </c>
      <c r="K1944" s="184">
        <f t="shared" si="177"/>
        <v>5.25</v>
      </c>
      <c r="L1944" s="184">
        <f>IF(C1944="MTS", B1944, B1944 * IFERROR(VLOOKUP(C1944, 'QTY_CONVERSIONS '!A:B, 2, FALSE), "Units not  found"))</f>
        <v>7.4999999999999997E-2</v>
      </c>
      <c r="M1944" s="185">
        <f t="shared" si="178"/>
        <v>393.75</v>
      </c>
      <c r="N1944" s="143" t="str">
        <f>IFERROR(VLOOKUP(D1944, Product_Category!A:B, 2, FALSE), "Uncategorized")</f>
        <v>MCC</v>
      </c>
      <c r="O1944" s="186">
        <f t="shared" si="180"/>
        <v>5250</v>
      </c>
      <c r="P1944" s="185">
        <f t="shared" si="179"/>
        <v>393.75</v>
      </c>
      <c r="Q1944" s="143">
        <v>2023</v>
      </c>
      <c r="R1944" s="143" t="str">
        <f>IFERROR(VLOOKUP(G1944,'SOURCE COMPANY'!A:B, 2, FALSE), "")</f>
        <v>XENONE HEALTHCARE</v>
      </c>
      <c r="S1944" s="143" t="str">
        <f>IFERROR(VLOOKUP(H1944,'CUSTOMER NAME'!A:B, 2, FALSE), "")</f>
        <v>PFK ELEAS LLP</v>
      </c>
    </row>
    <row r="1945" spans="1:19">
      <c r="A1945" s="191" t="s">
        <v>1089</v>
      </c>
      <c r="B1945" s="191">
        <v>100</v>
      </c>
      <c r="C1945" s="191" t="s">
        <v>7</v>
      </c>
      <c r="D1945" s="191" t="s">
        <v>910</v>
      </c>
      <c r="E1945" s="191">
        <v>2.15</v>
      </c>
      <c r="F1945" s="191" t="s">
        <v>9</v>
      </c>
      <c r="G1945" s="192" t="s">
        <v>642</v>
      </c>
      <c r="H1945" s="121" t="s">
        <v>3589</v>
      </c>
      <c r="I1945" s="131" t="s">
        <v>3389</v>
      </c>
      <c r="J1945" s="184">
        <f>IF(F1945="USD", E1945, E1945 * IFERROR(VLOOKUP(F1945, EXCHANGE_RATE!A:B, 2, FALSE), "Currency not found"))</f>
        <v>2.15</v>
      </c>
      <c r="K1945" s="184">
        <f t="shared" si="177"/>
        <v>2.15</v>
      </c>
      <c r="L1945" s="184">
        <f>IF(C1945="MTS", B1945, B1945 * IFERROR(VLOOKUP(C1945, 'QTY_CONVERSIONS '!A:B, 2, FALSE), "Units not  found"))</f>
        <v>0.1</v>
      </c>
      <c r="M1945" s="185">
        <f t="shared" si="178"/>
        <v>215</v>
      </c>
      <c r="N1945" s="143" t="str">
        <f>IFERROR(VLOOKUP(D1945, Product_Category!A:B, 2, FALSE), "Uncategorized")</f>
        <v>MAGNESIUM STEARATE</v>
      </c>
      <c r="O1945" s="186">
        <f t="shared" si="180"/>
        <v>2150</v>
      </c>
      <c r="P1945" s="185">
        <f t="shared" si="179"/>
        <v>215</v>
      </c>
      <c r="Q1945" s="143">
        <v>2023</v>
      </c>
      <c r="R1945" s="143" t="str">
        <f>IFERROR(VLOOKUP(G1945,'SOURCE COMPANY'!A:B, 2, FALSE), "")</f>
        <v>ATTAR GLOBAL</v>
      </c>
      <c r="S1945" s="143" t="str">
        <f>IFERROR(VLOOKUP(H1945,'CUSTOMER NAME'!A:B, 2, FALSE), "")</f>
        <v>PHARMA NOVA</v>
      </c>
    </row>
    <row r="1946" spans="1:19">
      <c r="A1946" s="191" t="s">
        <v>1089</v>
      </c>
      <c r="B1946" s="191">
        <v>4000</v>
      </c>
      <c r="C1946" s="191" t="s">
        <v>7</v>
      </c>
      <c r="D1946" s="191" t="s">
        <v>893</v>
      </c>
      <c r="E1946" s="191">
        <v>2.6</v>
      </c>
      <c r="F1946" s="191" t="s">
        <v>9</v>
      </c>
      <c r="G1946" s="192" t="s">
        <v>642</v>
      </c>
      <c r="H1946" s="121" t="s">
        <v>3589</v>
      </c>
      <c r="I1946" s="131" t="s">
        <v>3389</v>
      </c>
      <c r="J1946" s="184">
        <f>IF(F1946="USD", E1946, E1946 * IFERROR(VLOOKUP(F1946, EXCHANGE_RATE!A:B, 2, FALSE), "Currency not found"))</f>
        <v>2.6</v>
      </c>
      <c r="K1946" s="184">
        <f t="shared" si="177"/>
        <v>2.6</v>
      </c>
      <c r="L1946" s="184">
        <f>IF(C1946="MTS", B1946, B1946 * IFERROR(VLOOKUP(C1946, 'QTY_CONVERSIONS '!A:B, 2, FALSE), "Units not  found"))</f>
        <v>4</v>
      </c>
      <c r="M1946" s="185">
        <f t="shared" si="178"/>
        <v>10400</v>
      </c>
      <c r="N1946" s="143" t="str">
        <f>IFERROR(VLOOKUP(D1946, Product_Category!A:B, 2, FALSE), "Uncategorized")</f>
        <v>MCC</v>
      </c>
      <c r="O1946" s="186">
        <f t="shared" si="180"/>
        <v>2600</v>
      </c>
      <c r="P1946" s="185">
        <f t="shared" si="179"/>
        <v>10400</v>
      </c>
      <c r="Q1946" s="143">
        <v>2023</v>
      </c>
      <c r="R1946" s="143" t="str">
        <f>IFERROR(VLOOKUP(G1946,'SOURCE COMPANY'!A:B, 2, FALSE), "")</f>
        <v>ATTAR GLOBAL</v>
      </c>
      <c r="S1946" s="143" t="str">
        <f>IFERROR(VLOOKUP(H1946,'CUSTOMER NAME'!A:B, 2, FALSE), "")</f>
        <v>PHARMA NOVA</v>
      </c>
    </row>
    <row r="1947" spans="1:19">
      <c r="A1947" s="85" t="s">
        <v>1028</v>
      </c>
      <c r="B1947" s="85">
        <v>25</v>
      </c>
      <c r="C1947" s="85" t="s">
        <v>7</v>
      </c>
      <c r="D1947" s="85" t="s">
        <v>626</v>
      </c>
      <c r="E1947" s="248">
        <v>34.639307199999998</v>
      </c>
      <c r="F1947" s="85" t="s">
        <v>2259</v>
      </c>
      <c r="G1947" s="85" t="s">
        <v>1032</v>
      </c>
      <c r="H1947" s="199" t="s">
        <v>1033</v>
      </c>
      <c r="I1947" s="214" t="str">
        <f t="shared" ref="I1947:I1957" si="181">I1946</f>
        <v>October</v>
      </c>
      <c r="J1947" s="184">
        <f>IF(F1947="USD", E1947, E1947 * IFERROR(VLOOKUP(F1947, EXCHANGE_RATE!A:B, 2, FALSE), "Currency not found"))</f>
        <v>9.3526129440000005</v>
      </c>
      <c r="K1947" s="184">
        <f t="shared" si="177"/>
        <v>9.36</v>
      </c>
      <c r="L1947" s="184">
        <f>IF(C1947="MTS", B1947, B1947 * IFERROR(VLOOKUP(C1947, 'QTY_CONVERSIONS '!A:B, 2, FALSE), "Units not  found"))</f>
        <v>2.5000000000000001E-2</v>
      </c>
      <c r="M1947" s="185">
        <f t="shared" si="178"/>
        <v>234</v>
      </c>
      <c r="N1947" s="143" t="str">
        <f>IFERROR(VLOOKUP(D1947, Product_Category!A:B, 2, FALSE), "Uncategorized")</f>
        <v>CROSCARMELLOSE SODIUM</v>
      </c>
      <c r="O1947" s="186">
        <f t="shared" si="180"/>
        <v>9360</v>
      </c>
      <c r="P1947" s="185">
        <f t="shared" si="179"/>
        <v>234</v>
      </c>
      <c r="Q1947" s="143">
        <v>2023</v>
      </c>
      <c r="R1947" s="143" t="str">
        <f>IFERROR(VLOOKUP(G1947,'SOURCE COMPANY'!A:B, 2, FALSE), "")</f>
        <v>KMS CORPORATION</v>
      </c>
      <c r="S1947" s="143" t="str">
        <f>IFERROR(VLOOKUP(H1947,'CUSTOMER NAME'!A:B, 2, FALSE), "")</f>
        <v>PHARMACARE LAB</v>
      </c>
    </row>
    <row r="1948" spans="1:19">
      <c r="A1948" s="85" t="s">
        <v>1028</v>
      </c>
      <c r="B1948" s="85">
        <v>50</v>
      </c>
      <c r="C1948" s="85" t="s">
        <v>7</v>
      </c>
      <c r="D1948" s="85" t="s">
        <v>1034</v>
      </c>
      <c r="E1948" s="248">
        <v>3.93</v>
      </c>
      <c r="F1948" s="85" t="s">
        <v>9</v>
      </c>
      <c r="G1948" s="85" t="s">
        <v>1032</v>
      </c>
      <c r="H1948" s="199" t="s">
        <v>1033</v>
      </c>
      <c r="I1948" s="214" t="str">
        <f t="shared" si="181"/>
        <v>October</v>
      </c>
      <c r="J1948" s="184">
        <f>IF(F1948="USD", E1948, E1948 * IFERROR(VLOOKUP(F1948, EXCHANGE_RATE!A:B, 2, FALSE), "Currency not found"))</f>
        <v>3.93</v>
      </c>
      <c r="K1948" s="184">
        <f t="shared" si="177"/>
        <v>3.93</v>
      </c>
      <c r="L1948" s="184">
        <f>IF(C1948="MTS", B1948, B1948 * IFERROR(VLOOKUP(C1948, 'QTY_CONVERSIONS '!A:B, 2, FALSE), "Units not  found"))</f>
        <v>0.05</v>
      </c>
      <c r="M1948" s="185">
        <f t="shared" si="178"/>
        <v>196.5</v>
      </c>
      <c r="N1948" s="143" t="str">
        <f>IFERROR(VLOOKUP(D1948, Product_Category!A:B, 2, FALSE), "Uncategorized")</f>
        <v>MCC</v>
      </c>
      <c r="O1948" s="186">
        <f t="shared" si="180"/>
        <v>3930</v>
      </c>
      <c r="P1948" s="185">
        <f t="shared" si="179"/>
        <v>196.5</v>
      </c>
      <c r="Q1948" s="143">
        <v>2023</v>
      </c>
      <c r="R1948" s="143" t="str">
        <f>IFERROR(VLOOKUP(G1948,'SOURCE COMPANY'!A:B, 2, FALSE), "")</f>
        <v>KMS CORPORATION</v>
      </c>
      <c r="S1948" s="143" t="str">
        <f>IFERROR(VLOOKUP(H1948,'CUSTOMER NAME'!A:B, 2, FALSE), "")</f>
        <v>PHARMACARE LAB</v>
      </c>
    </row>
    <row r="1949" spans="1:19">
      <c r="A1949" s="85" t="s">
        <v>1028</v>
      </c>
      <c r="B1949" s="85">
        <v>100</v>
      </c>
      <c r="C1949" s="85" t="s">
        <v>7</v>
      </c>
      <c r="D1949" s="85" t="s">
        <v>519</v>
      </c>
      <c r="E1949" s="248">
        <v>2.08</v>
      </c>
      <c r="F1949" s="85" t="s">
        <v>9</v>
      </c>
      <c r="G1949" s="85" t="s">
        <v>1032</v>
      </c>
      <c r="H1949" s="199" t="s">
        <v>1033</v>
      </c>
      <c r="I1949" s="214" t="str">
        <f t="shared" si="181"/>
        <v>October</v>
      </c>
      <c r="J1949" s="184">
        <f>IF(F1949="USD", E1949, E1949 * IFERROR(VLOOKUP(F1949, EXCHANGE_RATE!A:B, 2, FALSE), "Currency not found"))</f>
        <v>2.08</v>
      </c>
      <c r="K1949" s="184">
        <f t="shared" si="177"/>
        <v>2.08</v>
      </c>
      <c r="L1949" s="184">
        <f>IF(C1949="MTS", B1949, B1949 * IFERROR(VLOOKUP(C1949, 'QTY_CONVERSIONS '!A:B, 2, FALSE), "Units not  found"))</f>
        <v>0.1</v>
      </c>
      <c r="M1949" s="185">
        <f t="shared" si="178"/>
        <v>208</v>
      </c>
      <c r="N1949" s="143" t="str">
        <f>IFERROR(VLOOKUP(D1949, Product_Category!A:B, 2, FALSE), "Uncategorized")</f>
        <v>MAGNESIUM STEARATE</v>
      </c>
      <c r="O1949" s="186">
        <f t="shared" si="180"/>
        <v>2080</v>
      </c>
      <c r="P1949" s="185">
        <f t="shared" si="179"/>
        <v>208</v>
      </c>
      <c r="Q1949" s="143">
        <v>2023</v>
      </c>
      <c r="R1949" s="143" t="str">
        <f>IFERROR(VLOOKUP(G1949,'SOURCE COMPANY'!A:B, 2, FALSE), "")</f>
        <v>KMS CORPORATION</v>
      </c>
      <c r="S1949" s="143" t="str">
        <f>IFERROR(VLOOKUP(H1949,'CUSTOMER NAME'!A:B, 2, FALSE), "")</f>
        <v>PHARMACARE LAB</v>
      </c>
    </row>
    <row r="1950" spans="1:19">
      <c r="A1950" s="85" t="s">
        <v>1028</v>
      </c>
      <c r="B1950" s="85">
        <v>320</v>
      </c>
      <c r="C1950" s="85" t="s">
        <v>7</v>
      </c>
      <c r="D1950" s="85" t="s">
        <v>1037</v>
      </c>
      <c r="E1950" s="248">
        <v>66.998660000000001</v>
      </c>
      <c r="F1950" s="85" t="s">
        <v>2259</v>
      </c>
      <c r="G1950" s="85" t="s">
        <v>1032</v>
      </c>
      <c r="H1950" s="199" t="s">
        <v>1033</v>
      </c>
      <c r="I1950" s="214" t="str">
        <f t="shared" si="181"/>
        <v>October</v>
      </c>
      <c r="J1950" s="184">
        <f>IF(F1950="USD", E1950, E1950 * IFERROR(VLOOKUP(F1950, EXCHANGE_RATE!A:B, 2, FALSE), "Currency not found"))</f>
        <v>18.089638200000003</v>
      </c>
      <c r="K1950" s="184">
        <f t="shared" si="177"/>
        <v>18.09</v>
      </c>
      <c r="L1950" s="184">
        <f>IF(C1950="MTS", B1950, B1950 * IFERROR(VLOOKUP(C1950, 'QTY_CONVERSIONS '!A:B, 2, FALSE), "Units not  found"))</f>
        <v>0.32</v>
      </c>
      <c r="M1950" s="185">
        <f t="shared" si="178"/>
        <v>5788.8</v>
      </c>
      <c r="N1950" s="143" t="str">
        <f>IFERROR(VLOOKUP(D1950, Product_Category!A:B, 2, FALSE), "Uncategorized")</f>
        <v>MCC</v>
      </c>
      <c r="O1950" s="186">
        <f t="shared" si="180"/>
        <v>18090</v>
      </c>
      <c r="P1950" s="185">
        <f t="shared" si="179"/>
        <v>5788.8</v>
      </c>
      <c r="Q1950" s="143">
        <v>2023</v>
      </c>
      <c r="R1950" s="143" t="str">
        <f>IFERROR(VLOOKUP(G1950,'SOURCE COMPANY'!A:B, 2, FALSE), "")</f>
        <v>KMS CORPORATION</v>
      </c>
      <c r="S1950" s="143" t="str">
        <f>IFERROR(VLOOKUP(H1950,'CUSTOMER NAME'!A:B, 2, FALSE), "")</f>
        <v>PHARMACARE LAB</v>
      </c>
    </row>
    <row r="1951" spans="1:19">
      <c r="A1951" s="87" t="s">
        <v>929</v>
      </c>
      <c r="B1951" s="21">
        <v>25</v>
      </c>
      <c r="C1951" s="87" t="s">
        <v>7</v>
      </c>
      <c r="D1951" s="87" t="s">
        <v>104</v>
      </c>
      <c r="E1951" s="41">
        <v>156.798</v>
      </c>
      <c r="F1951" s="87" t="s">
        <v>1730</v>
      </c>
      <c r="G1951" s="85" t="s">
        <v>930</v>
      </c>
      <c r="H1951" s="198" t="s">
        <v>692</v>
      </c>
      <c r="I1951" s="214" t="str">
        <f t="shared" si="181"/>
        <v>October</v>
      </c>
      <c r="J1951" s="184">
        <f>IF(F1951="USD", E1951, E1951 * IFERROR(VLOOKUP(F1951, EXCHANGE_RATE!A:B, 2, FALSE), "Currency not found"))</f>
        <v>1.8815760000000001</v>
      </c>
      <c r="K1951" s="184">
        <f t="shared" si="177"/>
        <v>1.89</v>
      </c>
      <c r="L1951" s="184">
        <f>IF(C1951="MTS", B1951, B1951 * IFERROR(VLOOKUP(C1951, 'QTY_CONVERSIONS '!A:B, 2, FALSE), "Units not  found"))</f>
        <v>2.5000000000000001E-2</v>
      </c>
      <c r="M1951" s="185">
        <f t="shared" si="178"/>
        <v>47.25</v>
      </c>
      <c r="N1951" s="143" t="str">
        <f>IFERROR(VLOOKUP(D1951, Product_Category!A:B, 2, FALSE), "Uncategorized")</f>
        <v>MAGNESIUM STEARATE</v>
      </c>
      <c r="O1951" s="186">
        <f t="shared" si="180"/>
        <v>1890</v>
      </c>
      <c r="P1951" s="185">
        <f t="shared" si="179"/>
        <v>47.25</v>
      </c>
      <c r="Q1951" s="143">
        <v>2023</v>
      </c>
      <c r="R1951" s="143" t="str">
        <f>IFERROR(VLOOKUP(G1951,'SOURCE COMPANY'!A:B, 2, FALSE), "")</f>
        <v>DRUG CENTRE DELHI</v>
      </c>
      <c r="S1951" s="143" t="str">
        <f>IFERROR(VLOOKUP(H1951,'CUSTOMER NAME'!A:B, 2, FALSE), "")</f>
        <v>PHARMACO IND</v>
      </c>
    </row>
    <row r="1952" spans="1:19">
      <c r="A1952" s="87" t="s">
        <v>929</v>
      </c>
      <c r="B1952" s="21">
        <v>50</v>
      </c>
      <c r="C1952" s="87" t="s">
        <v>7</v>
      </c>
      <c r="D1952" s="87" t="s">
        <v>769</v>
      </c>
      <c r="E1952" s="41">
        <v>156.798</v>
      </c>
      <c r="F1952" s="87" t="s">
        <v>1730</v>
      </c>
      <c r="G1952" s="85" t="s">
        <v>930</v>
      </c>
      <c r="H1952" s="198" t="s">
        <v>692</v>
      </c>
      <c r="I1952" s="214" t="str">
        <f t="shared" si="181"/>
        <v>October</v>
      </c>
      <c r="J1952" s="184">
        <f>IF(F1952="USD", E1952, E1952 * IFERROR(VLOOKUP(F1952, EXCHANGE_RATE!A:B, 2, FALSE), "Currency not found"))</f>
        <v>1.8815760000000001</v>
      </c>
      <c r="K1952" s="184">
        <f t="shared" si="177"/>
        <v>1.89</v>
      </c>
      <c r="L1952" s="184">
        <f>IF(C1952="MTS", B1952, B1952 * IFERROR(VLOOKUP(C1952, 'QTY_CONVERSIONS '!A:B, 2, FALSE), "Units not  found"))</f>
        <v>0.05</v>
      </c>
      <c r="M1952" s="185">
        <f t="shared" si="178"/>
        <v>94.5</v>
      </c>
      <c r="N1952" s="143" t="str">
        <f>IFERROR(VLOOKUP(D1952, Product_Category!A:B, 2, FALSE), "Uncategorized")</f>
        <v>MCC</v>
      </c>
      <c r="O1952" s="186">
        <f t="shared" si="180"/>
        <v>1890</v>
      </c>
      <c r="P1952" s="185">
        <f t="shared" si="179"/>
        <v>94.5</v>
      </c>
      <c r="Q1952" s="143">
        <v>2023</v>
      </c>
      <c r="R1952" s="143" t="str">
        <f>IFERROR(VLOOKUP(G1952,'SOURCE COMPANY'!A:B, 2, FALSE), "")</f>
        <v>DRUG CENTRE DELHI</v>
      </c>
      <c r="S1952" s="143" t="str">
        <f>IFERROR(VLOOKUP(H1952,'CUSTOMER NAME'!A:B, 2, FALSE), "")</f>
        <v>PHARMACO IND</v>
      </c>
    </row>
    <row r="1953" spans="1:19">
      <c r="A1953" s="85" t="s">
        <v>651</v>
      </c>
      <c r="B1953" s="85">
        <v>25</v>
      </c>
      <c r="C1953" s="85" t="s">
        <v>7</v>
      </c>
      <c r="D1953" s="85" t="s">
        <v>564</v>
      </c>
      <c r="E1953" s="248">
        <v>240</v>
      </c>
      <c r="F1953" s="85" t="s">
        <v>1730</v>
      </c>
      <c r="G1953" s="192" t="s">
        <v>662</v>
      </c>
      <c r="H1953" s="199" t="s">
        <v>692</v>
      </c>
      <c r="I1953" s="214" t="str">
        <f t="shared" si="181"/>
        <v>October</v>
      </c>
      <c r="J1953" s="184">
        <f>IF(F1953="USD", E1953, E1953 * IFERROR(VLOOKUP(F1953, EXCHANGE_RATE!A:B, 2, FALSE), "Currency not found"))</f>
        <v>2.88</v>
      </c>
      <c r="K1953" s="184">
        <f t="shared" si="177"/>
        <v>2.88</v>
      </c>
      <c r="L1953" s="184">
        <f>IF(C1953="MTS", B1953, B1953 * IFERROR(VLOOKUP(C1953, 'QTY_CONVERSIONS '!A:B, 2, FALSE), "Units not  found"))</f>
        <v>2.5000000000000001E-2</v>
      </c>
      <c r="M1953" s="185">
        <f t="shared" si="178"/>
        <v>72</v>
      </c>
      <c r="N1953" s="143" t="str">
        <f>IFERROR(VLOOKUP(D1953, Product_Category!A:B, 2, FALSE), "Uncategorized")</f>
        <v>CROSCARMELLOSE SODIUM</v>
      </c>
      <c r="O1953" s="186">
        <f t="shared" si="180"/>
        <v>2880</v>
      </c>
      <c r="P1953" s="185">
        <f t="shared" si="179"/>
        <v>72</v>
      </c>
      <c r="Q1953" s="143">
        <v>2023</v>
      </c>
      <c r="R1953" s="143" t="str">
        <f>IFERROR(VLOOKUP(G1953,'SOURCE COMPANY'!A:B, 2, FALSE), "")</f>
        <v>K KUMAR &amp; CO</v>
      </c>
      <c r="S1953" s="143" t="str">
        <f>IFERROR(VLOOKUP(H1953,'CUSTOMER NAME'!A:B, 2, FALSE), "")</f>
        <v>PHARMACO IND</v>
      </c>
    </row>
    <row r="1954" spans="1:19">
      <c r="A1954" s="85" t="s">
        <v>651</v>
      </c>
      <c r="B1954" s="85">
        <v>25</v>
      </c>
      <c r="C1954" s="85" t="s">
        <v>7</v>
      </c>
      <c r="D1954" s="85" t="s">
        <v>564</v>
      </c>
      <c r="E1954" s="248">
        <v>240</v>
      </c>
      <c r="F1954" s="85" t="s">
        <v>1730</v>
      </c>
      <c r="G1954" s="192" t="s">
        <v>662</v>
      </c>
      <c r="H1954" s="199" t="s">
        <v>692</v>
      </c>
      <c r="I1954" s="214" t="str">
        <f t="shared" si="181"/>
        <v>October</v>
      </c>
      <c r="J1954" s="184">
        <f>IF(F1954="USD", E1954, E1954 * IFERROR(VLOOKUP(F1954, EXCHANGE_RATE!A:B, 2, FALSE), "Currency not found"))</f>
        <v>2.88</v>
      </c>
      <c r="K1954" s="184">
        <f t="shared" si="177"/>
        <v>2.88</v>
      </c>
      <c r="L1954" s="184">
        <f>IF(C1954="MTS", B1954, B1954 * IFERROR(VLOOKUP(C1954, 'QTY_CONVERSIONS '!A:B, 2, FALSE), "Units not  found"))</f>
        <v>2.5000000000000001E-2</v>
      </c>
      <c r="M1954" s="185">
        <f t="shared" si="178"/>
        <v>72</v>
      </c>
      <c r="N1954" s="143" t="str">
        <f>IFERROR(VLOOKUP(D1954, Product_Category!A:B, 2, FALSE), "Uncategorized")</f>
        <v>CROSCARMELLOSE SODIUM</v>
      </c>
      <c r="O1954" s="186">
        <f t="shared" si="180"/>
        <v>2880</v>
      </c>
      <c r="P1954" s="185">
        <f t="shared" si="179"/>
        <v>72</v>
      </c>
      <c r="Q1954" s="143">
        <v>2023</v>
      </c>
      <c r="R1954" s="143" t="str">
        <f>IFERROR(VLOOKUP(G1954,'SOURCE COMPANY'!A:B, 2, FALSE), "")</f>
        <v>K KUMAR &amp; CO</v>
      </c>
      <c r="S1954" s="143" t="str">
        <f>IFERROR(VLOOKUP(H1954,'CUSTOMER NAME'!A:B, 2, FALSE), "")</f>
        <v>PHARMACO IND</v>
      </c>
    </row>
    <row r="1955" spans="1:19">
      <c r="A1955" s="85" t="s">
        <v>651</v>
      </c>
      <c r="B1955" s="85">
        <v>50</v>
      </c>
      <c r="C1955" s="85" t="s">
        <v>7</v>
      </c>
      <c r="D1955" s="85" t="s">
        <v>654</v>
      </c>
      <c r="E1955" s="248">
        <v>500</v>
      </c>
      <c r="F1955" s="85" t="s">
        <v>1730</v>
      </c>
      <c r="G1955" s="192" t="s">
        <v>662</v>
      </c>
      <c r="H1955" s="199" t="s">
        <v>692</v>
      </c>
      <c r="I1955" s="214" t="str">
        <f t="shared" si="181"/>
        <v>October</v>
      </c>
      <c r="J1955" s="184">
        <f>IF(F1955="USD", E1955, E1955 * IFERROR(VLOOKUP(F1955, EXCHANGE_RATE!A:B, 2, FALSE), "Currency not found"))</f>
        <v>6</v>
      </c>
      <c r="K1955" s="184">
        <f t="shared" si="177"/>
        <v>6</v>
      </c>
      <c r="L1955" s="184">
        <f>IF(C1955="MTS", B1955, B1955 * IFERROR(VLOOKUP(C1955, 'QTY_CONVERSIONS '!A:B, 2, FALSE), "Units not  found"))</f>
        <v>0.05</v>
      </c>
      <c r="M1955" s="185">
        <f t="shared" si="178"/>
        <v>300</v>
      </c>
      <c r="N1955" s="143" t="str">
        <f>IFERROR(VLOOKUP(D1955, Product_Category!A:B, 2, FALSE), "Uncategorized")</f>
        <v>CMC</v>
      </c>
      <c r="O1955" s="186">
        <f t="shared" si="180"/>
        <v>6000</v>
      </c>
      <c r="P1955" s="185">
        <f t="shared" si="179"/>
        <v>300</v>
      </c>
      <c r="Q1955" s="143">
        <v>2023</v>
      </c>
      <c r="R1955" s="143" t="str">
        <f>IFERROR(VLOOKUP(G1955,'SOURCE COMPANY'!A:B, 2, FALSE), "")</f>
        <v>K KUMAR &amp; CO</v>
      </c>
      <c r="S1955" s="143" t="str">
        <f>IFERROR(VLOOKUP(H1955,'CUSTOMER NAME'!A:B, 2, FALSE), "")</f>
        <v>PHARMACO IND</v>
      </c>
    </row>
    <row r="1956" spans="1:19">
      <c r="A1956" s="85" t="s">
        <v>651</v>
      </c>
      <c r="B1956" s="85">
        <v>50</v>
      </c>
      <c r="C1956" s="85" t="s">
        <v>7</v>
      </c>
      <c r="D1956" s="85" t="s">
        <v>654</v>
      </c>
      <c r="E1956" s="248">
        <v>500</v>
      </c>
      <c r="F1956" s="85" t="s">
        <v>1730</v>
      </c>
      <c r="G1956" s="192" t="s">
        <v>662</v>
      </c>
      <c r="H1956" s="199" t="s">
        <v>692</v>
      </c>
      <c r="I1956" s="214" t="str">
        <f t="shared" si="181"/>
        <v>October</v>
      </c>
      <c r="J1956" s="184">
        <f>IF(F1956="USD", E1956, E1956 * IFERROR(VLOOKUP(F1956, EXCHANGE_RATE!A:B, 2, FALSE), "Currency not found"))</f>
        <v>6</v>
      </c>
      <c r="K1956" s="184">
        <f t="shared" si="177"/>
        <v>6</v>
      </c>
      <c r="L1956" s="184">
        <f>IF(C1956="MTS", B1956, B1956 * IFERROR(VLOOKUP(C1956, 'QTY_CONVERSIONS '!A:B, 2, FALSE), "Units not  found"))</f>
        <v>0.05</v>
      </c>
      <c r="M1956" s="185">
        <f t="shared" si="178"/>
        <v>300</v>
      </c>
      <c r="N1956" s="143" t="str">
        <f>IFERROR(VLOOKUP(D1956, Product_Category!A:B, 2, FALSE), "Uncategorized")</f>
        <v>CMC</v>
      </c>
      <c r="O1956" s="186">
        <f t="shared" si="180"/>
        <v>6000</v>
      </c>
      <c r="P1956" s="185">
        <f t="shared" si="179"/>
        <v>300</v>
      </c>
      <c r="Q1956" s="143">
        <v>2023</v>
      </c>
      <c r="R1956" s="143" t="str">
        <f>IFERROR(VLOOKUP(G1956,'SOURCE COMPANY'!A:B, 2, FALSE), "")</f>
        <v>K KUMAR &amp; CO</v>
      </c>
      <c r="S1956" s="143" t="str">
        <f>IFERROR(VLOOKUP(H1956,'CUSTOMER NAME'!A:B, 2, FALSE), "")</f>
        <v>PHARMACO IND</v>
      </c>
    </row>
    <row r="1957" spans="1:19">
      <c r="A1957" s="86" t="s">
        <v>929</v>
      </c>
      <c r="B1957" s="86">
        <v>25</v>
      </c>
      <c r="C1957" s="86" t="s">
        <v>7</v>
      </c>
      <c r="D1957" s="86" t="s">
        <v>654</v>
      </c>
      <c r="E1957" s="249">
        <v>158.16999999999999</v>
      </c>
      <c r="F1957" s="86" t="s">
        <v>1730</v>
      </c>
      <c r="G1957" s="192" t="s">
        <v>662</v>
      </c>
      <c r="H1957" s="203" t="s">
        <v>692</v>
      </c>
      <c r="I1957" s="214" t="str">
        <f t="shared" si="181"/>
        <v>October</v>
      </c>
      <c r="J1957" s="184">
        <f>IF(F1957="USD", E1957, E1957 * IFERROR(VLOOKUP(F1957, EXCHANGE_RATE!A:B, 2, FALSE), "Currency not found"))</f>
        <v>1.8980399999999999</v>
      </c>
      <c r="K1957" s="184">
        <f t="shared" si="177"/>
        <v>1.9</v>
      </c>
      <c r="L1957" s="184">
        <f>IF(C1957="MTS", B1957, B1957 * IFERROR(VLOOKUP(C1957, 'QTY_CONVERSIONS '!A:B, 2, FALSE), "Units not  found"))</f>
        <v>2.5000000000000001E-2</v>
      </c>
      <c r="M1957" s="185">
        <f t="shared" si="178"/>
        <v>47.5</v>
      </c>
      <c r="N1957" s="143" t="str">
        <f>IFERROR(VLOOKUP(D1957, Product_Category!A:B, 2, FALSE), "Uncategorized")</f>
        <v>CMC</v>
      </c>
      <c r="O1957" s="186">
        <f t="shared" si="180"/>
        <v>1900</v>
      </c>
      <c r="P1957" s="185">
        <f t="shared" si="179"/>
        <v>47.5</v>
      </c>
      <c r="Q1957" s="143">
        <v>2023</v>
      </c>
      <c r="R1957" s="143" t="str">
        <f>IFERROR(VLOOKUP(G1957,'SOURCE COMPANY'!A:B, 2, FALSE), "")</f>
        <v>K KUMAR &amp; CO</v>
      </c>
      <c r="S1957" s="143" t="str">
        <f>IFERROR(VLOOKUP(H1957,'CUSTOMER NAME'!A:B, 2, FALSE), "")</f>
        <v>PHARMACO IND</v>
      </c>
    </row>
    <row r="1958" spans="1:19">
      <c r="A1958" s="211" t="s">
        <v>929</v>
      </c>
      <c r="B1958" s="211">
        <v>100</v>
      </c>
      <c r="C1958" s="211" t="s">
        <v>7</v>
      </c>
      <c r="D1958" s="211" t="s">
        <v>3186</v>
      </c>
      <c r="E1958" s="211">
        <v>1.99</v>
      </c>
      <c r="F1958" s="211" t="s">
        <v>9</v>
      </c>
      <c r="G1958" s="211" t="s">
        <v>967</v>
      </c>
      <c r="H1958" s="130" t="s">
        <v>3193</v>
      </c>
      <c r="I1958" s="131" t="s">
        <v>3034</v>
      </c>
      <c r="J1958" s="184">
        <f>IF(F1958="USD", E1958, E1958 * IFERROR(VLOOKUP(F1958, EXCHANGE_RATE!A:B, 2, FALSE), "Currency not found"))</f>
        <v>1.99</v>
      </c>
      <c r="K1958" s="184">
        <f t="shared" si="177"/>
        <v>1.99</v>
      </c>
      <c r="L1958" s="184">
        <f>IF(C1958="MTS", B1958, B1958 * IFERROR(VLOOKUP(C1958, 'QTY_CONVERSIONS '!A:B, 2, FALSE), "Units not  found"))</f>
        <v>0.1</v>
      </c>
      <c r="M1958" s="185">
        <f t="shared" si="178"/>
        <v>199</v>
      </c>
      <c r="N1958" s="143" t="str">
        <f>IFERROR(VLOOKUP(D1958, Product_Category!A:B, 2, FALSE), "Uncategorized")</f>
        <v>MCC</v>
      </c>
      <c r="O1958" s="186">
        <f t="shared" si="180"/>
        <v>1990</v>
      </c>
      <c r="P1958" s="185">
        <f t="shared" si="179"/>
        <v>199</v>
      </c>
      <c r="Q1958" s="143">
        <v>2023</v>
      </c>
      <c r="R1958" s="143" t="str">
        <f>IFERROR(VLOOKUP(G1958,'SOURCE COMPANY'!A:B, 2, FALSE), "")</f>
        <v>ARUN KUMAR BAID</v>
      </c>
      <c r="S1958" s="143" t="str">
        <f>IFERROR(VLOOKUP(H1958,'CUSTOMER NAME'!A:B, 2, FALSE), "")</f>
        <v>PHARMACO INDUSTRIES</v>
      </c>
    </row>
    <row r="1959" spans="1:19">
      <c r="A1959" s="192" t="s">
        <v>929</v>
      </c>
      <c r="B1959" s="192">
        <v>50</v>
      </c>
      <c r="C1959" s="192" t="s">
        <v>7</v>
      </c>
      <c r="D1959" s="192" t="s">
        <v>3688</v>
      </c>
      <c r="E1959" s="192">
        <v>1.88</v>
      </c>
      <c r="F1959" s="192" t="s">
        <v>9</v>
      </c>
      <c r="G1959" s="85" t="s">
        <v>930</v>
      </c>
      <c r="H1959" s="134" t="s">
        <v>3193</v>
      </c>
      <c r="I1959" s="131" t="s">
        <v>3658</v>
      </c>
      <c r="J1959" s="184">
        <f>IF(F1959="USD", E1959, E1959 * IFERROR(VLOOKUP(F1959, EXCHANGE_RATE!A:B, 2, FALSE), "Currency not found"))</f>
        <v>1.88</v>
      </c>
      <c r="K1959" s="184">
        <f t="shared" si="177"/>
        <v>1.88</v>
      </c>
      <c r="L1959" s="184">
        <f>IF(C1959="MTS", B1959, B1959 * IFERROR(VLOOKUP(C1959, 'QTY_CONVERSIONS '!A:B, 2, FALSE), "Units not  found"))</f>
        <v>0.05</v>
      </c>
      <c r="M1959" s="185">
        <f t="shared" si="178"/>
        <v>94</v>
      </c>
      <c r="N1959" s="143" t="str">
        <f>IFERROR(VLOOKUP(D1959, Product_Category!A:B, 2, FALSE), "Uncategorized")</f>
        <v>MAGNESIUM STEARATE</v>
      </c>
      <c r="O1959" s="186">
        <f t="shared" si="180"/>
        <v>1880</v>
      </c>
      <c r="P1959" s="185">
        <f t="shared" si="179"/>
        <v>94</v>
      </c>
      <c r="Q1959" s="143">
        <v>2023</v>
      </c>
      <c r="R1959" s="143" t="str">
        <f>IFERROR(VLOOKUP(G1959,'SOURCE COMPANY'!A:B, 2, FALSE), "")</f>
        <v>DRUG CENTRE DELHI</v>
      </c>
      <c r="S1959" s="143" t="str">
        <f>IFERROR(VLOOKUP(H1959,'CUSTOMER NAME'!A:B, 2, FALSE), "")</f>
        <v>PHARMACO INDUSTRIES</v>
      </c>
    </row>
    <row r="1960" spans="1:19">
      <c r="A1960" s="193" t="s">
        <v>929</v>
      </c>
      <c r="B1960" s="193">
        <v>50</v>
      </c>
      <c r="C1960" s="193" t="s">
        <v>7</v>
      </c>
      <c r="D1960" s="193" t="s">
        <v>19</v>
      </c>
      <c r="E1960" s="193">
        <v>4.46</v>
      </c>
      <c r="F1960" s="193" t="s">
        <v>9</v>
      </c>
      <c r="G1960" s="86" t="s">
        <v>930</v>
      </c>
      <c r="H1960" s="136" t="s">
        <v>3193</v>
      </c>
      <c r="I1960" s="131" t="s">
        <v>3658</v>
      </c>
      <c r="J1960" s="184">
        <f>IF(F1960="USD", E1960, E1960 * IFERROR(VLOOKUP(F1960, EXCHANGE_RATE!A:B, 2, FALSE), "Currency not found"))</f>
        <v>4.46</v>
      </c>
      <c r="K1960" s="184">
        <f t="shared" si="177"/>
        <v>4.46</v>
      </c>
      <c r="L1960" s="184">
        <f>IF(C1960="MTS", B1960, B1960 * IFERROR(VLOOKUP(C1960, 'QTY_CONVERSIONS '!A:B, 2, FALSE), "Units not  found"))</f>
        <v>0.05</v>
      </c>
      <c r="M1960" s="185">
        <f t="shared" si="178"/>
        <v>223</v>
      </c>
      <c r="N1960" s="143" t="str">
        <f>IFERROR(VLOOKUP(D1960, Product_Category!A:B, 2, FALSE), "Uncategorized")</f>
        <v>CMC</v>
      </c>
      <c r="O1960" s="186">
        <f t="shared" si="180"/>
        <v>4460</v>
      </c>
      <c r="P1960" s="185">
        <f t="shared" si="179"/>
        <v>223</v>
      </c>
      <c r="Q1960" s="143">
        <v>2023</v>
      </c>
      <c r="R1960" s="143" t="str">
        <f>IFERROR(VLOOKUP(G1960,'SOURCE COMPANY'!A:B, 2, FALSE), "")</f>
        <v>DRUG CENTRE DELHI</v>
      </c>
      <c r="S1960" s="143" t="str">
        <f>IFERROR(VLOOKUP(H1960,'CUSTOMER NAME'!A:B, 2, FALSE), "")</f>
        <v>PHARMACO INDUSTRIES</v>
      </c>
    </row>
    <row r="1961" spans="1:19">
      <c r="A1961" s="191" t="s">
        <v>929</v>
      </c>
      <c r="B1961" s="191">
        <v>25</v>
      </c>
      <c r="C1961" s="191" t="s">
        <v>7</v>
      </c>
      <c r="D1961" s="191" t="s">
        <v>910</v>
      </c>
      <c r="E1961" s="191">
        <v>1.44</v>
      </c>
      <c r="F1961" s="191" t="s">
        <v>9</v>
      </c>
      <c r="G1961" s="192" t="s">
        <v>662</v>
      </c>
      <c r="H1961" s="121" t="s">
        <v>3193</v>
      </c>
      <c r="I1961" s="131" t="s">
        <v>3389</v>
      </c>
      <c r="J1961" s="184">
        <f>IF(F1961="USD", E1961, E1961 * IFERROR(VLOOKUP(F1961, EXCHANGE_RATE!A:B, 2, FALSE), "Currency not found"))</f>
        <v>1.44</v>
      </c>
      <c r="K1961" s="184">
        <f t="shared" si="177"/>
        <v>1.44</v>
      </c>
      <c r="L1961" s="184">
        <f>IF(C1961="MTS", B1961, B1961 * IFERROR(VLOOKUP(C1961, 'QTY_CONVERSIONS '!A:B, 2, FALSE), "Units not  found"))</f>
        <v>2.5000000000000001E-2</v>
      </c>
      <c r="M1961" s="185">
        <f t="shared" si="178"/>
        <v>36</v>
      </c>
      <c r="N1961" s="143" t="str">
        <f>IFERROR(VLOOKUP(D1961, Product_Category!A:B, 2, FALSE), "Uncategorized")</f>
        <v>MAGNESIUM STEARATE</v>
      </c>
      <c r="O1961" s="186">
        <f t="shared" si="180"/>
        <v>1440</v>
      </c>
      <c r="P1961" s="185">
        <f t="shared" si="179"/>
        <v>36</v>
      </c>
      <c r="Q1961" s="143">
        <v>2023</v>
      </c>
      <c r="R1961" s="143" t="str">
        <f>IFERROR(VLOOKUP(G1961,'SOURCE COMPANY'!A:B, 2, FALSE), "")</f>
        <v>K KUMAR &amp; CO</v>
      </c>
      <c r="S1961" s="143" t="str">
        <f>IFERROR(VLOOKUP(H1961,'CUSTOMER NAME'!A:B, 2, FALSE), "")</f>
        <v>PHARMACO INDUSTRIES</v>
      </c>
    </row>
    <row r="1962" spans="1:19">
      <c r="A1962" s="191" t="s">
        <v>929</v>
      </c>
      <c r="B1962" s="191">
        <v>100</v>
      </c>
      <c r="C1962" s="191" t="s">
        <v>7</v>
      </c>
      <c r="D1962" s="191" t="s">
        <v>173</v>
      </c>
      <c r="E1962" s="191">
        <v>1.44</v>
      </c>
      <c r="F1962" s="191" t="s">
        <v>9</v>
      </c>
      <c r="G1962" s="192" t="s">
        <v>662</v>
      </c>
      <c r="H1962" s="121" t="s">
        <v>3193</v>
      </c>
      <c r="I1962" s="131" t="s">
        <v>3389</v>
      </c>
      <c r="J1962" s="184">
        <f>IF(F1962="USD", E1962, E1962 * IFERROR(VLOOKUP(F1962, EXCHANGE_RATE!A:B, 2, FALSE), "Currency not found"))</f>
        <v>1.44</v>
      </c>
      <c r="K1962" s="184">
        <f t="shared" si="177"/>
        <v>1.44</v>
      </c>
      <c r="L1962" s="184">
        <f>IF(C1962="MTS", B1962, B1962 * IFERROR(VLOOKUP(C1962, 'QTY_CONVERSIONS '!A:B, 2, FALSE), "Units not  found"))</f>
        <v>0.1</v>
      </c>
      <c r="M1962" s="185">
        <f t="shared" si="178"/>
        <v>144</v>
      </c>
      <c r="N1962" s="143" t="str">
        <f>IFERROR(VLOOKUP(D1962, Product_Category!A:B, 2, FALSE), "Uncategorized")</f>
        <v>SSG</v>
      </c>
      <c r="O1962" s="186">
        <f t="shared" si="180"/>
        <v>1440</v>
      </c>
      <c r="P1962" s="185">
        <f t="shared" si="179"/>
        <v>144</v>
      </c>
      <c r="Q1962" s="143">
        <v>2023</v>
      </c>
      <c r="R1962" s="143" t="str">
        <f>IFERROR(VLOOKUP(G1962,'SOURCE COMPANY'!A:B, 2, FALSE), "")</f>
        <v>K KUMAR &amp; CO</v>
      </c>
      <c r="S1962" s="143" t="str">
        <f>IFERROR(VLOOKUP(H1962,'CUSTOMER NAME'!A:B, 2, FALSE), "")</f>
        <v>PHARMACO INDUSTRIES</v>
      </c>
    </row>
    <row r="1963" spans="1:19">
      <c r="A1963" s="192" t="s">
        <v>929</v>
      </c>
      <c r="B1963" s="192">
        <v>25</v>
      </c>
      <c r="C1963" s="192" t="s">
        <v>7</v>
      </c>
      <c r="D1963" s="192" t="s">
        <v>3897</v>
      </c>
      <c r="E1963" s="192">
        <f>475*0.012</f>
        <v>5.7</v>
      </c>
      <c r="F1963" s="192" t="s">
        <v>9</v>
      </c>
      <c r="G1963" s="192" t="s">
        <v>3961</v>
      </c>
      <c r="H1963" s="134" t="s">
        <v>3193</v>
      </c>
      <c r="I1963" s="131" t="s">
        <v>3893</v>
      </c>
      <c r="J1963" s="184">
        <f>IF(F1963="USD", E1963, E1963 * IFERROR(VLOOKUP(F1963, EXCHANGE_RATE!A:B, 2, FALSE), "Currency not found"))</f>
        <v>5.7</v>
      </c>
      <c r="K1963" s="184">
        <f t="shared" si="177"/>
        <v>5.7</v>
      </c>
      <c r="L1963" s="184">
        <f>IF(C1963="MTS", B1963, B1963 * IFERROR(VLOOKUP(C1963, 'QTY_CONVERSIONS '!A:B, 2, FALSE), "Units not  found"))</f>
        <v>2.5000000000000001E-2</v>
      </c>
      <c r="M1963" s="185">
        <f t="shared" si="178"/>
        <v>142.5</v>
      </c>
      <c r="N1963" s="143" t="str">
        <f>IFERROR(VLOOKUP(D1963, Product_Category!A:B, 2, FALSE), "Uncategorized")</f>
        <v>CROSCARMELLOSE SODIUM</v>
      </c>
      <c r="O1963" s="186">
        <f t="shared" si="180"/>
        <v>5700</v>
      </c>
      <c r="P1963" s="185">
        <f t="shared" si="179"/>
        <v>142.5</v>
      </c>
      <c r="Q1963" s="143">
        <v>2023</v>
      </c>
      <c r="R1963" s="143" t="str">
        <f>IFERROR(VLOOKUP(G1963,'SOURCE COMPANY'!A:B, 2, FALSE), "")</f>
        <v>Waylink International</v>
      </c>
      <c r="S1963" s="143" t="str">
        <f>IFERROR(VLOOKUP(H1963,'CUSTOMER NAME'!A:B, 2, FALSE), "")</f>
        <v>PHARMACO INDUSTRIES</v>
      </c>
    </row>
    <row r="1964" spans="1:19">
      <c r="A1964" s="191" t="s">
        <v>3151</v>
      </c>
      <c r="B1964" s="191">
        <v>0.01</v>
      </c>
      <c r="C1964" s="191" t="s">
        <v>7</v>
      </c>
      <c r="D1964" s="191" t="s">
        <v>266</v>
      </c>
      <c r="E1964" s="191">
        <v>1000</v>
      </c>
      <c r="F1964" s="191" t="s">
        <v>1718</v>
      </c>
      <c r="G1964" s="191" t="s">
        <v>3152</v>
      </c>
      <c r="H1964" s="121" t="s">
        <v>3153</v>
      </c>
      <c r="I1964" s="131" t="s">
        <v>3034</v>
      </c>
      <c r="J1964" s="184">
        <f>IF(F1964="USD", E1964, E1964 * IFERROR(VLOOKUP(F1964, EXCHANGE_RATE!A:B, 2, FALSE), "Currency not found"))</f>
        <v>1070</v>
      </c>
      <c r="K1964" s="184">
        <f t="shared" si="177"/>
        <v>1070</v>
      </c>
      <c r="L1964" s="184">
        <f>IF(C1964="MTS", B1964, B1964 * IFERROR(VLOOKUP(C1964, 'QTY_CONVERSIONS '!A:B, 2, FALSE), "Units not  found"))</f>
        <v>1.0000000000000001E-5</v>
      </c>
      <c r="M1964" s="185">
        <f t="shared" si="178"/>
        <v>10.700000000000001</v>
      </c>
      <c r="N1964" s="143" t="str">
        <f>IFERROR(VLOOKUP(D1964, Product_Category!A:B, 2, FALSE), "Uncategorized")</f>
        <v>MCC</v>
      </c>
      <c r="O1964" s="186">
        <f t="shared" si="180"/>
        <v>1070000</v>
      </c>
      <c r="P1964" s="185">
        <f t="shared" si="179"/>
        <v>10.700000000000001</v>
      </c>
      <c r="Q1964" s="143">
        <v>2023</v>
      </c>
      <c r="R1964" s="143" t="str">
        <f>IFERROR(VLOOKUP(G1964,'SOURCE COMPANY'!A:B, 2, FALSE), "")</f>
        <v>CENTAUR PHARMA</v>
      </c>
      <c r="S1964" s="143" t="str">
        <f>IFERROR(VLOOKUP(H1964,'CUSTOMER NAME'!A:B, 2, FALSE), "")</f>
        <v>PHARMADOX HEALTHCARE</v>
      </c>
    </row>
    <row r="1965" spans="1:19">
      <c r="A1965" s="85" t="s">
        <v>640</v>
      </c>
      <c r="B1965" s="85">
        <v>800</v>
      </c>
      <c r="C1965" s="85" t="s">
        <v>7</v>
      </c>
      <c r="D1965" s="85" t="s">
        <v>641</v>
      </c>
      <c r="E1965" s="248">
        <v>2.2000000000000002</v>
      </c>
      <c r="F1965" s="85" t="s">
        <v>9</v>
      </c>
      <c r="G1965" s="192" t="s">
        <v>642</v>
      </c>
      <c r="H1965" s="199" t="s">
        <v>643</v>
      </c>
      <c r="I1965" s="214" t="str">
        <f>I1964</f>
        <v>September</v>
      </c>
      <c r="J1965" s="184">
        <f>IF(F1965="USD", E1965, E1965 * IFERROR(VLOOKUP(F1965, EXCHANGE_RATE!A:B, 2, FALSE), "Currency not found"))</f>
        <v>2.2000000000000002</v>
      </c>
      <c r="K1965" s="184">
        <f t="shared" si="177"/>
        <v>2.2000000000000002</v>
      </c>
      <c r="L1965" s="184">
        <f>IF(C1965="MTS", B1965, B1965 * IFERROR(VLOOKUP(C1965, 'QTY_CONVERSIONS '!A:B, 2, FALSE), "Units not  found"))</f>
        <v>0.8</v>
      </c>
      <c r="M1965" s="185">
        <f t="shared" si="178"/>
        <v>1760.0000000000002</v>
      </c>
      <c r="N1965" s="143" t="str">
        <f>IFERROR(VLOOKUP(D1965, Product_Category!A:B, 2, FALSE), "Uncategorized")</f>
        <v>MCC</v>
      </c>
      <c r="O1965" s="186">
        <f t="shared" si="180"/>
        <v>2200</v>
      </c>
      <c r="P1965" s="185">
        <f t="shared" si="179"/>
        <v>1760</v>
      </c>
      <c r="Q1965" s="143">
        <v>2023</v>
      </c>
      <c r="R1965" s="143" t="str">
        <f>IFERROR(VLOOKUP(G1965,'SOURCE COMPANY'!A:B, 2, FALSE), "")</f>
        <v>ATTAR GLOBAL</v>
      </c>
      <c r="S1965" s="143" t="str">
        <f>IFERROR(VLOOKUP(H1965,'CUSTOMER NAME'!A:B, 2, FALSE), "")</f>
        <v>PHARMANOVA LIMITED</v>
      </c>
    </row>
    <row r="1966" spans="1:19">
      <c r="A1966" s="87" t="s">
        <v>1089</v>
      </c>
      <c r="B1966" s="87">
        <v>200</v>
      </c>
      <c r="C1966" s="87" t="s">
        <v>7</v>
      </c>
      <c r="D1966" s="87" t="s">
        <v>1102</v>
      </c>
      <c r="E1966" s="248">
        <v>2.15</v>
      </c>
      <c r="F1966" s="87" t="s">
        <v>9</v>
      </c>
      <c r="G1966" s="192" t="s">
        <v>642</v>
      </c>
      <c r="H1966" s="198" t="s">
        <v>1423</v>
      </c>
      <c r="I1966" s="214" t="str">
        <f>I1965</f>
        <v>September</v>
      </c>
      <c r="J1966" s="184">
        <f>IF(F1966="USD", E1966, E1966 * IFERROR(VLOOKUP(F1966, EXCHANGE_RATE!A:B, 2, FALSE), "Currency not found"))</f>
        <v>2.15</v>
      </c>
      <c r="K1966" s="184">
        <f t="shared" si="177"/>
        <v>2.15</v>
      </c>
      <c r="L1966" s="184">
        <f>IF(C1966="MTS", B1966, B1966 * IFERROR(VLOOKUP(C1966, 'QTY_CONVERSIONS '!A:B, 2, FALSE), "Units not  found"))</f>
        <v>0.2</v>
      </c>
      <c r="M1966" s="185">
        <f t="shared" si="178"/>
        <v>430</v>
      </c>
      <c r="N1966" s="143" t="str">
        <f>IFERROR(VLOOKUP(D1966, Product_Category!A:B, 2, FALSE), "Uncategorized")</f>
        <v>MAGNESIUM STEARATE</v>
      </c>
      <c r="O1966" s="186">
        <f t="shared" si="180"/>
        <v>2150</v>
      </c>
      <c r="P1966" s="185">
        <f t="shared" si="179"/>
        <v>430</v>
      </c>
      <c r="Q1966" s="143">
        <v>2023</v>
      </c>
      <c r="R1966" s="143" t="str">
        <f>IFERROR(VLOOKUP(G1966,'SOURCE COMPANY'!A:B, 2, FALSE), "")</f>
        <v>ATTAR GLOBAL</v>
      </c>
      <c r="S1966" s="143" t="str">
        <f>IFERROR(VLOOKUP(H1966,'CUSTOMER NAME'!A:B, 2, FALSE), "")</f>
        <v>PHARMANOVA Z</v>
      </c>
    </row>
    <row r="1967" spans="1:19">
      <c r="A1967" s="87" t="s">
        <v>1089</v>
      </c>
      <c r="B1967" s="87">
        <v>500</v>
      </c>
      <c r="C1967" s="87" t="s">
        <v>7</v>
      </c>
      <c r="D1967" s="87" t="s">
        <v>266</v>
      </c>
      <c r="E1967" s="248">
        <v>2.2000000000000002</v>
      </c>
      <c r="F1967" s="87" t="s">
        <v>9</v>
      </c>
      <c r="G1967" s="192" t="s">
        <v>642</v>
      </c>
      <c r="H1967" s="198" t="s">
        <v>1423</v>
      </c>
      <c r="I1967" s="214" t="str">
        <f>I1966</f>
        <v>September</v>
      </c>
      <c r="J1967" s="184">
        <f>IF(F1967="USD", E1967, E1967 * IFERROR(VLOOKUP(F1967, EXCHANGE_RATE!A:B, 2, FALSE), "Currency not found"))</f>
        <v>2.2000000000000002</v>
      </c>
      <c r="K1967" s="184">
        <f t="shared" si="177"/>
        <v>2.2000000000000002</v>
      </c>
      <c r="L1967" s="184">
        <f>IF(C1967="MTS", B1967, B1967 * IFERROR(VLOOKUP(C1967, 'QTY_CONVERSIONS '!A:B, 2, FALSE), "Units not  found"))</f>
        <v>0.5</v>
      </c>
      <c r="M1967" s="185">
        <f t="shared" si="178"/>
        <v>1100</v>
      </c>
      <c r="N1967" s="143" t="str">
        <f>IFERROR(VLOOKUP(D1967, Product_Category!A:B, 2, FALSE), "Uncategorized")</f>
        <v>MCC</v>
      </c>
      <c r="O1967" s="186">
        <f t="shared" si="180"/>
        <v>2200</v>
      </c>
      <c r="P1967" s="185">
        <f t="shared" si="179"/>
        <v>1100</v>
      </c>
      <c r="Q1967" s="143">
        <v>2023</v>
      </c>
      <c r="R1967" s="143" t="str">
        <f>IFERROR(VLOOKUP(G1967,'SOURCE COMPANY'!A:B, 2, FALSE), "")</f>
        <v>ATTAR GLOBAL</v>
      </c>
      <c r="S1967" s="143" t="str">
        <f>IFERROR(VLOOKUP(H1967,'CUSTOMER NAME'!A:B, 2, FALSE), "")</f>
        <v>PHARMANOVA Z</v>
      </c>
    </row>
    <row r="1968" spans="1:19">
      <c r="A1968" s="87" t="s">
        <v>1089</v>
      </c>
      <c r="B1968" s="87">
        <v>2000</v>
      </c>
      <c r="C1968" s="87" t="s">
        <v>7</v>
      </c>
      <c r="D1968" s="87" t="s">
        <v>266</v>
      </c>
      <c r="E1968" s="248">
        <v>2.2000000000000002</v>
      </c>
      <c r="F1968" s="87" t="s">
        <v>9</v>
      </c>
      <c r="G1968" s="192" t="s">
        <v>642</v>
      </c>
      <c r="H1968" s="198" t="s">
        <v>1423</v>
      </c>
      <c r="I1968" s="214" t="str">
        <f>I1967</f>
        <v>September</v>
      </c>
      <c r="J1968" s="184">
        <f>IF(F1968="USD", E1968, E1968 * IFERROR(VLOOKUP(F1968, EXCHANGE_RATE!A:B, 2, FALSE), "Currency not found"))</f>
        <v>2.2000000000000002</v>
      </c>
      <c r="K1968" s="184">
        <f t="shared" si="177"/>
        <v>2.2000000000000002</v>
      </c>
      <c r="L1968" s="184">
        <f>IF(C1968="MTS", B1968, B1968 * IFERROR(VLOOKUP(C1968, 'QTY_CONVERSIONS '!A:B, 2, FALSE), "Units not  found"))</f>
        <v>2</v>
      </c>
      <c r="M1968" s="185">
        <f t="shared" si="178"/>
        <v>4400</v>
      </c>
      <c r="N1968" s="143" t="str">
        <f>IFERROR(VLOOKUP(D1968, Product_Category!A:B, 2, FALSE), "Uncategorized")</f>
        <v>MCC</v>
      </c>
      <c r="O1968" s="186">
        <f t="shared" si="180"/>
        <v>2200</v>
      </c>
      <c r="P1968" s="185">
        <f t="shared" si="179"/>
        <v>4400</v>
      </c>
      <c r="Q1968" s="143">
        <v>2023</v>
      </c>
      <c r="R1968" s="143" t="str">
        <f>IFERROR(VLOOKUP(G1968,'SOURCE COMPANY'!A:B, 2, FALSE), "")</f>
        <v>ATTAR GLOBAL</v>
      </c>
      <c r="S1968" s="143" t="str">
        <f>IFERROR(VLOOKUP(H1968,'CUSTOMER NAME'!A:B, 2, FALSE), "")</f>
        <v>PHARMANOVA Z</v>
      </c>
    </row>
    <row r="1969" spans="1:19">
      <c r="A1969" s="87" t="s">
        <v>1089</v>
      </c>
      <c r="B1969" s="189">
        <v>25</v>
      </c>
      <c r="C1969" s="87" t="s">
        <v>7</v>
      </c>
      <c r="D1969" s="87" t="s">
        <v>633</v>
      </c>
      <c r="E1969" s="195">
        <v>4.7</v>
      </c>
      <c r="F1969" s="87" t="s">
        <v>9</v>
      </c>
      <c r="G1969" s="192" t="s">
        <v>642</v>
      </c>
      <c r="H1969" s="198" t="s">
        <v>1423</v>
      </c>
      <c r="I1969" s="214" t="str">
        <f>I1968</f>
        <v>September</v>
      </c>
      <c r="J1969" s="184">
        <f>IF(F1969="USD", E1969, E1969 * IFERROR(VLOOKUP(F1969, EXCHANGE_RATE!A:B, 2, FALSE), "Currency not found"))</f>
        <v>4.7</v>
      </c>
      <c r="K1969" s="184">
        <f t="shared" si="177"/>
        <v>4.7</v>
      </c>
      <c r="L1969" s="184">
        <f>IF(C1969="MTS", B1969, B1969 * IFERROR(VLOOKUP(C1969, 'QTY_CONVERSIONS '!A:B, 2, FALSE), "Units not  found"))</f>
        <v>2.5000000000000001E-2</v>
      </c>
      <c r="M1969" s="185">
        <f t="shared" si="178"/>
        <v>117.5</v>
      </c>
      <c r="N1969" s="143" t="str">
        <f>IFERROR(VLOOKUP(D1969, Product_Category!A:B, 2, FALSE), "Uncategorized")</f>
        <v>CMC</v>
      </c>
      <c r="O1969" s="186">
        <f t="shared" si="180"/>
        <v>4700</v>
      </c>
      <c r="P1969" s="185">
        <f t="shared" si="179"/>
        <v>117.5</v>
      </c>
      <c r="Q1969" s="143">
        <v>2023</v>
      </c>
      <c r="R1969" s="143" t="str">
        <f>IFERROR(VLOOKUP(G1969,'SOURCE COMPANY'!A:B, 2, FALSE), "")</f>
        <v>ATTAR GLOBAL</v>
      </c>
      <c r="S1969" s="143" t="str">
        <f>IFERROR(VLOOKUP(H1969,'CUSTOMER NAME'!A:B, 2, FALSE), "")</f>
        <v>PHARMANOVA Z</v>
      </c>
    </row>
    <row r="1970" spans="1:19">
      <c r="A1970" s="188" t="s">
        <v>275</v>
      </c>
      <c r="B1970" s="188">
        <v>10000</v>
      </c>
      <c r="C1970" s="188" t="s">
        <v>7</v>
      </c>
      <c r="D1970" s="188" t="s">
        <v>769</v>
      </c>
      <c r="E1970" s="188">
        <v>2.0499999999999998</v>
      </c>
      <c r="F1970" s="188" t="s">
        <v>1718</v>
      </c>
      <c r="G1970" s="188" t="s">
        <v>3195</v>
      </c>
      <c r="H1970" s="124" t="s">
        <v>3196</v>
      </c>
      <c r="I1970" s="131" t="s">
        <v>3034</v>
      </c>
      <c r="J1970" s="184">
        <f>IF(F1970="USD", E1970, E1970 * IFERROR(VLOOKUP(F1970, EXCHANGE_RATE!A:B, 2, FALSE), "Currency not found"))</f>
        <v>2.1934999999999998</v>
      </c>
      <c r="K1970" s="184">
        <f t="shared" si="177"/>
        <v>2.1999999999999997</v>
      </c>
      <c r="L1970" s="184">
        <f>IF(C1970="MTS", B1970, B1970 * IFERROR(VLOOKUP(C1970, 'QTY_CONVERSIONS '!A:B, 2, FALSE), "Units not  found"))</f>
        <v>10</v>
      </c>
      <c r="M1970" s="185">
        <f t="shared" si="178"/>
        <v>21999.999999999996</v>
      </c>
      <c r="N1970" s="143" t="str">
        <f>IFERROR(VLOOKUP(D1970, Product_Category!A:B, 2, FALSE), "Uncategorized")</f>
        <v>MCC</v>
      </c>
      <c r="O1970" s="186">
        <f t="shared" si="180"/>
        <v>2199.9999999999995</v>
      </c>
      <c r="P1970" s="185">
        <f t="shared" si="179"/>
        <v>21999.999999999996</v>
      </c>
      <c r="Q1970" s="143">
        <v>2023</v>
      </c>
      <c r="R1970" s="143" t="str">
        <f>IFERROR(VLOOKUP(G1970,'SOURCE COMPANY'!A:B, 2, FALSE), "")</f>
        <v>NISH CHEM INTERNATIONAL</v>
      </c>
      <c r="S1970" s="143" t="str">
        <f>IFERROR(VLOOKUP(H1970,'CUSTOMER NAME'!A:B, 2, FALSE), "")</f>
        <v>PHARMAVIT EUROPE</v>
      </c>
    </row>
    <row r="1971" spans="1:19">
      <c r="A1971" s="87" t="s">
        <v>1550</v>
      </c>
      <c r="B1971" s="87">
        <v>9000</v>
      </c>
      <c r="C1971" s="87" t="s">
        <v>7</v>
      </c>
      <c r="D1971" s="87" t="s">
        <v>1453</v>
      </c>
      <c r="E1971" s="42">
        <v>2.0099999999999998</v>
      </c>
      <c r="F1971" s="87" t="s">
        <v>1718</v>
      </c>
      <c r="G1971" s="85" t="s">
        <v>549</v>
      </c>
      <c r="H1971" s="198" t="s">
        <v>995</v>
      </c>
      <c r="I1971" s="214" t="str">
        <f>I1970</f>
        <v>September</v>
      </c>
      <c r="J1971" s="184">
        <f>IF(F1971="USD", E1971, E1971 * IFERROR(VLOOKUP(F1971, EXCHANGE_RATE!A:B, 2, FALSE), "Currency not found"))</f>
        <v>2.1507000000000001</v>
      </c>
      <c r="K1971" s="184">
        <f t="shared" si="177"/>
        <v>2.1599999999999997</v>
      </c>
      <c r="L1971" s="184">
        <f>IF(C1971="MTS", B1971, B1971 * IFERROR(VLOOKUP(C1971, 'QTY_CONVERSIONS '!A:B, 2, FALSE), "Units not  found"))</f>
        <v>9</v>
      </c>
      <c r="M1971" s="185">
        <f t="shared" si="178"/>
        <v>19439.999999999996</v>
      </c>
      <c r="N1971" s="143" t="str">
        <f>IFERROR(VLOOKUP(D1971, Product_Category!A:B, 2, FALSE), "Uncategorized")</f>
        <v>MCC</v>
      </c>
      <c r="O1971" s="186">
        <f t="shared" si="180"/>
        <v>2159.9999999999995</v>
      </c>
      <c r="P1971" s="185">
        <f t="shared" si="179"/>
        <v>19439.999999999996</v>
      </c>
      <c r="Q1971" s="143">
        <v>2023</v>
      </c>
      <c r="R1971" s="143" t="str">
        <f>IFERROR(VLOOKUP(G1971,'SOURCE COMPANY'!A:B, 2, FALSE), "")</f>
        <v>DIP CHEM</v>
      </c>
      <c r="S1971" s="143" t="str">
        <f>IFERROR(VLOOKUP(H1971,'CUSTOMER NAME'!A:B, 2, FALSE), "")</f>
        <v>PHARMAZONE CHEM</v>
      </c>
    </row>
    <row r="1972" spans="1:19">
      <c r="A1972" s="85" t="s">
        <v>988</v>
      </c>
      <c r="B1972" s="85">
        <v>1000</v>
      </c>
      <c r="C1972" s="85" t="s">
        <v>7</v>
      </c>
      <c r="D1972" s="85" t="s">
        <v>555</v>
      </c>
      <c r="E1972" s="248">
        <v>3.22</v>
      </c>
      <c r="F1972" s="85" t="s">
        <v>9</v>
      </c>
      <c r="G1972" s="85" t="s">
        <v>549</v>
      </c>
      <c r="H1972" s="199" t="s">
        <v>995</v>
      </c>
      <c r="I1972" s="214" t="str">
        <f>I1971</f>
        <v>September</v>
      </c>
      <c r="J1972" s="184">
        <f>IF(F1972="USD", E1972, E1972 * IFERROR(VLOOKUP(F1972, EXCHANGE_RATE!A:B, 2, FALSE), "Currency not found"))</f>
        <v>3.22</v>
      </c>
      <c r="K1972" s="184">
        <f t="shared" si="177"/>
        <v>3.22</v>
      </c>
      <c r="L1972" s="184">
        <f>IF(C1972="MTS", B1972, B1972 * IFERROR(VLOOKUP(C1972, 'QTY_CONVERSIONS '!A:B, 2, FALSE), "Units not  found"))</f>
        <v>1</v>
      </c>
      <c r="M1972" s="185">
        <f t="shared" si="178"/>
        <v>3220</v>
      </c>
      <c r="N1972" s="143" t="str">
        <f>IFERROR(VLOOKUP(D1972, Product_Category!A:B, 2, FALSE), "Uncategorized")</f>
        <v>MCC</v>
      </c>
      <c r="O1972" s="186">
        <f t="shared" si="180"/>
        <v>3220</v>
      </c>
      <c r="P1972" s="185">
        <f t="shared" si="179"/>
        <v>3220</v>
      </c>
      <c r="Q1972" s="143">
        <v>2023</v>
      </c>
      <c r="R1972" s="143" t="str">
        <f>IFERROR(VLOOKUP(G1972,'SOURCE COMPANY'!A:B, 2, FALSE), "")</f>
        <v>DIP CHEM</v>
      </c>
      <c r="S1972" s="143" t="str">
        <f>IFERROR(VLOOKUP(H1972,'CUSTOMER NAME'!A:B, 2, FALSE), "")</f>
        <v>PHARMAZONE CHEM</v>
      </c>
    </row>
    <row r="1973" spans="1:19">
      <c r="A1973" s="193" t="s">
        <v>929</v>
      </c>
      <c r="B1973" s="193">
        <v>100</v>
      </c>
      <c r="C1973" s="193" t="s">
        <v>7</v>
      </c>
      <c r="D1973" s="193" t="s">
        <v>2765</v>
      </c>
      <c r="E1973" s="193">
        <v>3.2850000000000001</v>
      </c>
      <c r="F1973" s="193" t="s">
        <v>9</v>
      </c>
      <c r="G1973" s="193" t="s">
        <v>676</v>
      </c>
      <c r="H1973" s="136" t="s">
        <v>2774</v>
      </c>
      <c r="I1973" s="131" t="s">
        <v>2670</v>
      </c>
      <c r="J1973" s="184">
        <f>IF(F1973="USD", E1973, E1973 * IFERROR(VLOOKUP(F1973, EXCHANGE_RATE!A:B, 2, FALSE), "Currency not found"))</f>
        <v>3.2850000000000001</v>
      </c>
      <c r="K1973" s="184">
        <f t="shared" si="177"/>
        <v>3.2899999999999996</v>
      </c>
      <c r="L1973" s="184">
        <f>IF(C1973="MTS", B1973, B1973 * IFERROR(VLOOKUP(C1973, 'QTY_CONVERSIONS '!A:B, 2, FALSE), "Units not  found"))</f>
        <v>0.1</v>
      </c>
      <c r="M1973" s="185">
        <f t="shared" si="178"/>
        <v>328.99999999999994</v>
      </c>
      <c r="N1973" s="143" t="str">
        <f>IFERROR(VLOOKUP(D1973, Product_Category!A:B, 2, FALSE), "Uncategorized")</f>
        <v>CROSCARMELLOSE SODIUM</v>
      </c>
      <c r="O1973" s="186">
        <f t="shared" si="180"/>
        <v>3289.9999999999995</v>
      </c>
      <c r="P1973" s="185">
        <f t="shared" si="179"/>
        <v>329</v>
      </c>
      <c r="Q1973" s="143">
        <v>2023</v>
      </c>
      <c r="R1973" s="143" t="str">
        <f>IFERROR(VLOOKUP(G1973,'SOURCE COMPANY'!A:B, 2, FALSE), "")</f>
        <v>ORIENT PHARMA</v>
      </c>
      <c r="S1973" s="143" t="str">
        <f>IFERROR(VLOOKUP(H1973,'CUSTOMER NAME'!A:B, 2, FALSE), "")</f>
        <v>PHARMONICS</v>
      </c>
    </row>
    <row r="1974" spans="1:19">
      <c r="A1974" s="87" t="s">
        <v>929</v>
      </c>
      <c r="B1974" s="21">
        <v>500</v>
      </c>
      <c r="C1974" s="87" t="s">
        <v>7</v>
      </c>
      <c r="D1974" s="87" t="s">
        <v>1917</v>
      </c>
      <c r="E1974" s="41">
        <v>170</v>
      </c>
      <c r="F1974" s="87" t="s">
        <v>1730</v>
      </c>
      <c r="G1974" s="192" t="s">
        <v>671</v>
      </c>
      <c r="H1974" s="198" t="s">
        <v>1993</v>
      </c>
      <c r="I1974" s="214" t="str">
        <f>I1973</f>
        <v>August</v>
      </c>
      <c r="J1974" s="184">
        <f>IF(F1974="USD", E1974, E1974 * IFERROR(VLOOKUP(F1974, EXCHANGE_RATE!A:B, 2, FALSE), "Currency not found"))</f>
        <v>2.04</v>
      </c>
      <c r="K1974" s="184">
        <f t="shared" si="177"/>
        <v>2.04</v>
      </c>
      <c r="L1974" s="184">
        <f>IF(C1974="MTS", B1974, B1974 * IFERROR(VLOOKUP(C1974, 'QTY_CONVERSIONS '!A:B, 2, FALSE), "Units not  found"))</f>
        <v>0.5</v>
      </c>
      <c r="M1974" s="185">
        <f t="shared" si="178"/>
        <v>1020</v>
      </c>
      <c r="N1974" s="143" t="str">
        <f>IFERROR(VLOOKUP(D1974, Product_Category!A:B, 2, FALSE), "Uncategorized")</f>
        <v>MCC</v>
      </c>
      <c r="O1974" s="186">
        <f t="shared" si="180"/>
        <v>2040</v>
      </c>
      <c r="P1974" s="185">
        <f t="shared" si="179"/>
        <v>1020</v>
      </c>
      <c r="Q1974" s="143">
        <v>2023</v>
      </c>
      <c r="R1974" s="143" t="str">
        <f>IFERROR(VLOOKUP(G1974,'SOURCE COMPANY'!A:B, 2, FALSE), "")</f>
        <v>SUDARSHAN TRADING</v>
      </c>
      <c r="S1974" s="143" t="str">
        <f>IFERROR(VLOOKUP(H1974,'CUSTOMER NAME'!A:B, 2, FALSE), "")</f>
        <v>PHARMONICS LIFE</v>
      </c>
    </row>
    <row r="1975" spans="1:19">
      <c r="A1975" s="88" t="s">
        <v>929</v>
      </c>
      <c r="B1975" s="22">
        <v>500</v>
      </c>
      <c r="C1975" s="88" t="s">
        <v>7</v>
      </c>
      <c r="D1975" s="88" t="s">
        <v>1994</v>
      </c>
      <c r="E1975" s="40">
        <v>184</v>
      </c>
      <c r="F1975" s="88" t="s">
        <v>1730</v>
      </c>
      <c r="G1975" s="193" t="s">
        <v>671</v>
      </c>
      <c r="H1975" s="200" t="s">
        <v>1993</v>
      </c>
      <c r="I1975" s="214" t="str">
        <f>I1974</f>
        <v>August</v>
      </c>
      <c r="J1975" s="184">
        <f>IF(F1975="USD", E1975, E1975 * IFERROR(VLOOKUP(F1975, EXCHANGE_RATE!A:B, 2, FALSE), "Currency not found"))</f>
        <v>2.2080000000000002</v>
      </c>
      <c r="K1975" s="184">
        <f t="shared" si="177"/>
        <v>2.21</v>
      </c>
      <c r="L1975" s="184">
        <f>IF(C1975="MTS", B1975, B1975 * IFERROR(VLOOKUP(C1975, 'QTY_CONVERSIONS '!A:B, 2, FALSE), "Units not  found"))</f>
        <v>0.5</v>
      </c>
      <c r="M1975" s="185">
        <f t="shared" si="178"/>
        <v>1105</v>
      </c>
      <c r="N1975" s="143" t="str">
        <f>IFERROR(VLOOKUP(D1975, Product_Category!A:B, 2, FALSE), "Uncategorized")</f>
        <v>MCC</v>
      </c>
      <c r="O1975" s="186">
        <f t="shared" si="180"/>
        <v>2210</v>
      </c>
      <c r="P1975" s="185">
        <f t="shared" si="179"/>
        <v>1105</v>
      </c>
      <c r="Q1975" s="143">
        <v>2023</v>
      </c>
      <c r="R1975" s="143" t="str">
        <f>IFERROR(VLOOKUP(G1975,'SOURCE COMPANY'!A:B, 2, FALSE), "")</f>
        <v>SUDARSHAN TRADING</v>
      </c>
      <c r="S1975" s="143" t="str">
        <f>IFERROR(VLOOKUP(H1975,'CUSTOMER NAME'!A:B, 2, FALSE), "")</f>
        <v>PHARMONICS LIFE</v>
      </c>
    </row>
    <row r="1976" spans="1:19">
      <c r="A1976" s="191" t="s">
        <v>929</v>
      </c>
      <c r="B1976" s="191">
        <v>500</v>
      </c>
      <c r="C1976" s="191" t="s">
        <v>7</v>
      </c>
      <c r="D1976" s="191" t="s">
        <v>3188</v>
      </c>
      <c r="E1976" s="191">
        <v>2.0299999999999998</v>
      </c>
      <c r="F1976" s="191" t="s">
        <v>9</v>
      </c>
      <c r="G1976" s="192" t="s">
        <v>676</v>
      </c>
      <c r="H1976" s="121" t="s">
        <v>1544</v>
      </c>
      <c r="I1976" s="131" t="s">
        <v>3034</v>
      </c>
      <c r="J1976" s="184">
        <f>IF(F1976="USD", E1976, E1976 * IFERROR(VLOOKUP(F1976, EXCHANGE_RATE!A:B, 2, FALSE), "Currency not found"))</f>
        <v>2.0299999999999998</v>
      </c>
      <c r="K1976" s="184">
        <f t="shared" si="177"/>
        <v>2.0299999999999998</v>
      </c>
      <c r="L1976" s="184">
        <f>IF(C1976="MTS", B1976, B1976 * IFERROR(VLOOKUP(C1976, 'QTY_CONVERSIONS '!A:B, 2, FALSE), "Units not  found"))</f>
        <v>0.5</v>
      </c>
      <c r="M1976" s="185">
        <f t="shared" si="178"/>
        <v>1014.9999999999999</v>
      </c>
      <c r="N1976" s="143" t="str">
        <f>IFERROR(VLOOKUP(D1976, Product_Category!A:B, 2, FALSE), "Uncategorized")</f>
        <v>MCC</v>
      </c>
      <c r="O1976" s="186">
        <f t="shared" si="180"/>
        <v>2029.9999999999998</v>
      </c>
      <c r="P1976" s="185">
        <f t="shared" si="179"/>
        <v>1014.9999999999999</v>
      </c>
      <c r="Q1976" s="143">
        <v>2023</v>
      </c>
      <c r="R1976" s="143" t="str">
        <f>IFERROR(VLOOKUP(G1976,'SOURCE COMPANY'!A:B, 2, FALSE), "")</f>
        <v>ORIENT PHARMA</v>
      </c>
      <c r="S1976" s="143" t="str">
        <f>IFERROR(VLOOKUP(H1976,'CUSTOMER NAME'!A:B, 2, FALSE), "")</f>
        <v>PHARMONICS LIFE SCIENCE</v>
      </c>
    </row>
    <row r="1977" spans="1:19">
      <c r="A1977" s="188" t="s">
        <v>929</v>
      </c>
      <c r="B1977" s="188">
        <v>500</v>
      </c>
      <c r="C1977" s="188" t="s">
        <v>7</v>
      </c>
      <c r="D1977" s="188" t="s">
        <v>2154</v>
      </c>
      <c r="E1977" s="188">
        <v>2.0099999999999998</v>
      </c>
      <c r="F1977" s="188" t="s">
        <v>9</v>
      </c>
      <c r="G1977" s="193" t="s">
        <v>676</v>
      </c>
      <c r="H1977" s="124" t="s">
        <v>1544</v>
      </c>
      <c r="I1977" s="131" t="s">
        <v>3034</v>
      </c>
      <c r="J1977" s="184">
        <f>IF(F1977="USD", E1977, E1977 * IFERROR(VLOOKUP(F1977, EXCHANGE_RATE!A:B, 2, FALSE), "Currency not found"))</f>
        <v>2.0099999999999998</v>
      </c>
      <c r="K1977" s="184">
        <f t="shared" si="177"/>
        <v>2.0099999999999998</v>
      </c>
      <c r="L1977" s="184">
        <f>IF(C1977="MTS", B1977, B1977 * IFERROR(VLOOKUP(C1977, 'QTY_CONVERSIONS '!A:B, 2, FALSE), "Units not  found"))</f>
        <v>0.5</v>
      </c>
      <c r="M1977" s="185">
        <f t="shared" si="178"/>
        <v>1004.9999999999999</v>
      </c>
      <c r="N1977" s="143" t="str">
        <f>IFERROR(VLOOKUP(D1977, Product_Category!A:B, 2, FALSE), "Uncategorized")</f>
        <v>MCC</v>
      </c>
      <c r="O1977" s="186">
        <f t="shared" si="180"/>
        <v>2009.9999999999998</v>
      </c>
      <c r="P1977" s="185">
        <f t="shared" si="179"/>
        <v>1004.9999999999999</v>
      </c>
      <c r="Q1977" s="143">
        <v>2023</v>
      </c>
      <c r="R1977" s="143" t="str">
        <f>IFERROR(VLOOKUP(G1977,'SOURCE COMPANY'!A:B, 2, FALSE), "")</f>
        <v>ORIENT PHARMA</v>
      </c>
      <c r="S1977" s="143" t="str">
        <f>IFERROR(VLOOKUP(H1977,'CUSTOMER NAME'!A:B, 2, FALSE), "")</f>
        <v>PHARMONICS LIFE SCIENCE</v>
      </c>
    </row>
    <row r="1978" spans="1:19">
      <c r="A1978" s="87" t="s">
        <v>1522</v>
      </c>
      <c r="B1978" s="87">
        <v>100</v>
      </c>
      <c r="C1978" s="87" t="s">
        <v>7</v>
      </c>
      <c r="D1978" s="87" t="s">
        <v>1434</v>
      </c>
      <c r="E1978" s="44">
        <v>160</v>
      </c>
      <c r="F1978" s="87" t="s">
        <v>1730</v>
      </c>
      <c r="G1978" s="192" t="s">
        <v>676</v>
      </c>
      <c r="H1978" s="198" t="s">
        <v>1544</v>
      </c>
      <c r="I1978" s="214" t="str">
        <f>I1977</f>
        <v>September</v>
      </c>
      <c r="J1978" s="184">
        <f>IF(F1978="USD", E1978, E1978 * IFERROR(VLOOKUP(F1978, EXCHANGE_RATE!A:B, 2, FALSE), "Currency not found"))</f>
        <v>1.92</v>
      </c>
      <c r="K1978" s="184">
        <f t="shared" si="177"/>
        <v>1.92</v>
      </c>
      <c r="L1978" s="184">
        <f>IF(C1978="MTS", B1978, B1978 * IFERROR(VLOOKUP(C1978, 'QTY_CONVERSIONS '!A:B, 2, FALSE), "Units not  found"))</f>
        <v>0.1</v>
      </c>
      <c r="M1978" s="185">
        <f t="shared" si="178"/>
        <v>192</v>
      </c>
      <c r="N1978" s="143" t="str">
        <f>IFERROR(VLOOKUP(D1978, Product_Category!A:B, 2, FALSE), "Uncategorized")</f>
        <v>CROSCARMELLOSE SODIUM</v>
      </c>
      <c r="O1978" s="186">
        <f t="shared" si="180"/>
        <v>1920</v>
      </c>
      <c r="P1978" s="185">
        <f t="shared" si="179"/>
        <v>192</v>
      </c>
      <c r="Q1978" s="143">
        <v>2023</v>
      </c>
      <c r="R1978" s="143" t="str">
        <f>IFERROR(VLOOKUP(G1978,'SOURCE COMPANY'!A:B, 2, FALSE), "")</f>
        <v>ORIENT PHARMA</v>
      </c>
      <c r="S1978" s="143" t="str">
        <f>IFERROR(VLOOKUP(H1978,'CUSTOMER NAME'!A:B, 2, FALSE), "")</f>
        <v>PHARMONICS LIFE SCIENCE</v>
      </c>
    </row>
    <row r="1979" spans="1:19">
      <c r="A1979" s="87" t="s">
        <v>1522</v>
      </c>
      <c r="B1979" s="87">
        <v>500</v>
      </c>
      <c r="C1979" s="87" t="s">
        <v>7</v>
      </c>
      <c r="D1979" s="87" t="s">
        <v>1542</v>
      </c>
      <c r="E1979" s="42">
        <v>130.666</v>
      </c>
      <c r="F1979" s="87" t="s">
        <v>1730</v>
      </c>
      <c r="G1979" s="192" t="s">
        <v>676</v>
      </c>
      <c r="H1979" s="198" t="s">
        <v>1544</v>
      </c>
      <c r="I1979" s="214" t="str">
        <f>I1978</f>
        <v>September</v>
      </c>
      <c r="J1979" s="184">
        <f>IF(F1979="USD", E1979, E1979 * IFERROR(VLOOKUP(F1979, EXCHANGE_RATE!A:B, 2, FALSE), "Currency not found"))</f>
        <v>1.5679920000000001</v>
      </c>
      <c r="K1979" s="184">
        <f t="shared" si="177"/>
        <v>1.57</v>
      </c>
      <c r="L1979" s="184">
        <f>IF(C1979="MTS", B1979, B1979 * IFERROR(VLOOKUP(C1979, 'QTY_CONVERSIONS '!A:B, 2, FALSE), "Units not  found"))</f>
        <v>0.5</v>
      </c>
      <c r="M1979" s="185">
        <f t="shared" si="178"/>
        <v>785</v>
      </c>
      <c r="N1979" s="143" t="str">
        <f>IFERROR(VLOOKUP(D1979, Product_Category!A:B, 2, FALSE), "Uncategorized")</f>
        <v>MCC</v>
      </c>
      <c r="O1979" s="186">
        <f t="shared" si="180"/>
        <v>1570</v>
      </c>
      <c r="P1979" s="185">
        <f t="shared" si="179"/>
        <v>785</v>
      </c>
      <c r="Q1979" s="143">
        <v>2023</v>
      </c>
      <c r="R1979" s="143" t="str">
        <f>IFERROR(VLOOKUP(G1979,'SOURCE COMPANY'!A:B, 2, FALSE), "")</f>
        <v>ORIENT PHARMA</v>
      </c>
      <c r="S1979" s="143" t="str">
        <f>IFERROR(VLOOKUP(H1979,'CUSTOMER NAME'!A:B, 2, FALSE), "")</f>
        <v>PHARMONICS LIFE SCIENCE</v>
      </c>
    </row>
    <row r="1980" spans="1:19">
      <c r="A1980" s="192" t="s">
        <v>929</v>
      </c>
      <c r="B1980" s="192">
        <v>100</v>
      </c>
      <c r="C1980" s="192" t="s">
        <v>7</v>
      </c>
      <c r="D1980" s="192" t="s">
        <v>2672</v>
      </c>
      <c r="E1980" s="192">
        <f>255*0.012</f>
        <v>3.06</v>
      </c>
      <c r="F1980" s="192" t="s">
        <v>9</v>
      </c>
      <c r="G1980" s="87" t="s">
        <v>530</v>
      </c>
      <c r="H1980" s="134" t="s">
        <v>3488</v>
      </c>
      <c r="I1980" s="131" t="s">
        <v>3893</v>
      </c>
      <c r="J1980" s="184">
        <f>IF(F1980="USD", E1980, E1980 * IFERROR(VLOOKUP(F1980, EXCHANGE_RATE!A:B, 2, FALSE), "Currency not found"))</f>
        <v>3.06</v>
      </c>
      <c r="K1980" s="184">
        <f t="shared" si="177"/>
        <v>3.06</v>
      </c>
      <c r="L1980" s="184">
        <f>IF(C1980="MTS", B1980, B1980 * IFERROR(VLOOKUP(C1980, 'QTY_CONVERSIONS '!A:B, 2, FALSE), "Units not  found"))</f>
        <v>0.1</v>
      </c>
      <c r="M1980" s="185">
        <f t="shared" si="178"/>
        <v>306</v>
      </c>
      <c r="N1980" s="143" t="str">
        <f>IFERROR(VLOOKUP(D1980, Product_Category!A:B, 2, FALSE), "Uncategorized")</f>
        <v>MCC</v>
      </c>
      <c r="O1980" s="186">
        <f t="shared" si="180"/>
        <v>3060</v>
      </c>
      <c r="P1980" s="185">
        <f t="shared" si="179"/>
        <v>306</v>
      </c>
      <c r="Q1980" s="143">
        <v>2023</v>
      </c>
      <c r="R1980" s="143" t="str">
        <f>IFERROR(VLOOKUP(G1980,'SOURCE COMPANY'!A:B, 2, FALSE), "")</f>
        <v>NITIKA PHARMA</v>
      </c>
      <c r="S1980" s="143" t="str">
        <f>IFERROR(VLOOKUP(H1980,'CUSTOMER NAME'!A:B, 2, FALSE), "")</f>
        <v>PHARMONICS LIFE SCIENCES</v>
      </c>
    </row>
    <row r="1981" spans="1:19">
      <c r="A1981" s="192" t="s">
        <v>929</v>
      </c>
      <c r="B1981" s="192">
        <v>100</v>
      </c>
      <c r="C1981" s="192" t="s">
        <v>7</v>
      </c>
      <c r="D1981" s="192" t="s">
        <v>2672</v>
      </c>
      <c r="E1981" s="192">
        <f>270*0.012</f>
        <v>3.24</v>
      </c>
      <c r="F1981" s="192" t="s">
        <v>9</v>
      </c>
      <c r="G1981" s="87" t="s">
        <v>530</v>
      </c>
      <c r="H1981" s="134" t="s">
        <v>3488</v>
      </c>
      <c r="I1981" s="131" t="s">
        <v>3893</v>
      </c>
      <c r="J1981" s="184">
        <f>IF(F1981="USD", E1981, E1981 * IFERROR(VLOOKUP(F1981, EXCHANGE_RATE!A:B, 2, FALSE), "Currency not found"))</f>
        <v>3.24</v>
      </c>
      <c r="K1981" s="184">
        <f t="shared" si="177"/>
        <v>3.24</v>
      </c>
      <c r="L1981" s="184">
        <f>IF(C1981="MTS", B1981, B1981 * IFERROR(VLOOKUP(C1981, 'QTY_CONVERSIONS '!A:B, 2, FALSE), "Units not  found"))</f>
        <v>0.1</v>
      </c>
      <c r="M1981" s="185">
        <f t="shared" si="178"/>
        <v>324</v>
      </c>
      <c r="N1981" s="143" t="str">
        <f>IFERROR(VLOOKUP(D1981, Product_Category!A:B, 2, FALSE), "Uncategorized")</f>
        <v>MCC</v>
      </c>
      <c r="O1981" s="186">
        <f t="shared" si="180"/>
        <v>3240</v>
      </c>
      <c r="P1981" s="185">
        <f t="shared" si="179"/>
        <v>324</v>
      </c>
      <c r="Q1981" s="143">
        <v>2023</v>
      </c>
      <c r="R1981" s="143" t="str">
        <f>IFERROR(VLOOKUP(G1981,'SOURCE COMPANY'!A:B, 2, FALSE), "")</f>
        <v>NITIKA PHARMA</v>
      </c>
      <c r="S1981" s="143" t="str">
        <f>IFERROR(VLOOKUP(H1981,'CUSTOMER NAME'!A:B, 2, FALSE), "")</f>
        <v>PHARMONICS LIFE SCIENCES</v>
      </c>
    </row>
    <row r="1982" spans="1:19">
      <c r="A1982" s="87" t="s">
        <v>928</v>
      </c>
      <c r="B1982" s="189">
        <v>50</v>
      </c>
      <c r="C1982" s="87" t="s">
        <v>7</v>
      </c>
      <c r="D1982" s="87" t="s">
        <v>2391</v>
      </c>
      <c r="E1982" s="195">
        <v>2.9</v>
      </c>
      <c r="F1982" s="87" t="s">
        <v>9</v>
      </c>
      <c r="G1982" s="192" t="s">
        <v>649</v>
      </c>
      <c r="H1982" s="198" t="s">
        <v>650</v>
      </c>
      <c r="I1982" s="214" t="str">
        <f>I1981</f>
        <v>December</v>
      </c>
      <c r="J1982" s="184">
        <f>IF(F1982="USD", E1982, E1982 * IFERROR(VLOOKUP(F1982, EXCHANGE_RATE!A:B, 2, FALSE), "Currency not found"))</f>
        <v>2.9</v>
      </c>
      <c r="K1982" s="184">
        <f t="shared" si="177"/>
        <v>2.9</v>
      </c>
      <c r="L1982" s="184">
        <f>IF(C1982="MTS", B1982, B1982 * IFERROR(VLOOKUP(C1982, 'QTY_CONVERSIONS '!A:B, 2, FALSE), "Units not  found"))</f>
        <v>0.05</v>
      </c>
      <c r="M1982" s="185">
        <f t="shared" si="178"/>
        <v>145</v>
      </c>
      <c r="N1982" s="143" t="str">
        <f>IFERROR(VLOOKUP(D1982, Product_Category!A:B, 2, FALSE), "Uncategorized")</f>
        <v>MCC</v>
      </c>
      <c r="O1982" s="186">
        <f t="shared" si="180"/>
        <v>2900</v>
      </c>
      <c r="P1982" s="185">
        <f t="shared" si="179"/>
        <v>145</v>
      </c>
      <c r="Q1982" s="143">
        <v>2023</v>
      </c>
      <c r="R1982" s="143" t="str">
        <f>IFERROR(VLOOKUP(G1982,'SOURCE COMPANY'!A:B, 2, FALSE), "")</f>
        <v>DELTA BIOPHARMA</v>
      </c>
      <c r="S1982" s="143" t="str">
        <f>IFERROR(VLOOKUP(H1982,'CUSTOMER NAME'!A:B, 2, FALSE), "")</f>
        <v>ZIFAM PYREX MYANMAR</v>
      </c>
    </row>
    <row r="1983" spans="1:19">
      <c r="A1983" s="87" t="s">
        <v>1268</v>
      </c>
      <c r="B1983" s="87">
        <v>12000</v>
      </c>
      <c r="C1983" s="87" t="s">
        <v>7</v>
      </c>
      <c r="D1983" s="87" t="s">
        <v>1269</v>
      </c>
      <c r="E1983" s="248">
        <v>2.8</v>
      </c>
      <c r="F1983" s="87" t="s">
        <v>9</v>
      </c>
      <c r="G1983" s="87" t="s">
        <v>572</v>
      </c>
      <c r="H1983" s="198" t="s">
        <v>510</v>
      </c>
      <c r="I1983" s="214" t="str">
        <f>I1982</f>
        <v>December</v>
      </c>
      <c r="J1983" s="184">
        <f>IF(F1983="USD", E1983, E1983 * IFERROR(VLOOKUP(F1983, EXCHANGE_RATE!A:B, 2, FALSE), "Currency not found"))</f>
        <v>2.8</v>
      </c>
      <c r="K1983" s="184">
        <f t="shared" si="177"/>
        <v>2.8</v>
      </c>
      <c r="L1983" s="184">
        <f>IF(C1983="MTS", B1983, B1983 * IFERROR(VLOOKUP(C1983, 'QTY_CONVERSIONS '!A:B, 2, FALSE), "Units not  found"))</f>
        <v>12</v>
      </c>
      <c r="M1983" s="185">
        <f t="shared" si="178"/>
        <v>33600</v>
      </c>
      <c r="N1983" s="143" t="str">
        <f>IFERROR(VLOOKUP(D1983, Product_Category!A:B, 2, FALSE), "Uncategorized")</f>
        <v>MCC</v>
      </c>
      <c r="O1983" s="186">
        <f t="shared" si="180"/>
        <v>2800</v>
      </c>
      <c r="P1983" s="185">
        <f t="shared" si="179"/>
        <v>33600</v>
      </c>
      <c r="Q1983" s="143">
        <v>2023</v>
      </c>
      <c r="R1983" s="143" t="str">
        <f>IFERROR(VLOOKUP(G1983,'SOURCE COMPANY'!A:B, 2, FALSE), "")</f>
        <v>GRADIENT PHARMA</v>
      </c>
      <c r="S1983" s="143" t="str">
        <f>IFERROR(VLOOKUP(H1983,'CUSTOMER NAME'!A:B, 2, FALSE), "")</f>
        <v>TO THE ORDER</v>
      </c>
    </row>
    <row r="1984" spans="1:19">
      <c r="A1984" s="191" t="s">
        <v>929</v>
      </c>
      <c r="B1984" s="191">
        <v>50</v>
      </c>
      <c r="C1984" s="191" t="s">
        <v>7</v>
      </c>
      <c r="D1984" s="191" t="s">
        <v>173</v>
      </c>
      <c r="E1984" s="191">
        <v>1.68</v>
      </c>
      <c r="F1984" s="191" t="s">
        <v>9</v>
      </c>
      <c r="G1984" s="192" t="s">
        <v>676</v>
      </c>
      <c r="H1984" s="121" t="s">
        <v>3488</v>
      </c>
      <c r="I1984" s="131" t="s">
        <v>3389</v>
      </c>
      <c r="J1984" s="184">
        <f>IF(F1984="USD", E1984, E1984 * IFERROR(VLOOKUP(F1984, EXCHANGE_RATE!A:B, 2, FALSE), "Currency not found"))</f>
        <v>1.68</v>
      </c>
      <c r="K1984" s="184">
        <f t="shared" si="177"/>
        <v>1.68</v>
      </c>
      <c r="L1984" s="184">
        <f>IF(C1984="MTS", B1984, B1984 * IFERROR(VLOOKUP(C1984, 'QTY_CONVERSIONS '!A:B, 2, FALSE), "Units not  found"))</f>
        <v>0.05</v>
      </c>
      <c r="M1984" s="185">
        <f t="shared" si="178"/>
        <v>84</v>
      </c>
      <c r="N1984" s="143" t="str">
        <f>IFERROR(VLOOKUP(D1984, Product_Category!A:B, 2, FALSE), "Uncategorized")</f>
        <v>SSG</v>
      </c>
      <c r="O1984" s="186">
        <f t="shared" si="180"/>
        <v>1680</v>
      </c>
      <c r="P1984" s="185">
        <f t="shared" si="179"/>
        <v>84</v>
      </c>
      <c r="Q1984" s="143">
        <v>2023</v>
      </c>
      <c r="R1984" s="143" t="str">
        <f>IFERROR(VLOOKUP(G1984,'SOURCE COMPANY'!A:B, 2, FALSE), "")</f>
        <v>ORIENT PHARMA</v>
      </c>
      <c r="S1984" s="143" t="str">
        <f>IFERROR(VLOOKUP(H1984,'CUSTOMER NAME'!A:B, 2, FALSE), "")</f>
        <v>PHARMONICS LIFE SCIENCES</v>
      </c>
    </row>
    <row r="1985" spans="1:19">
      <c r="A1985" s="191" t="s">
        <v>929</v>
      </c>
      <c r="B1985" s="191">
        <v>100</v>
      </c>
      <c r="C1985" s="191" t="s">
        <v>7</v>
      </c>
      <c r="D1985" s="191" t="s">
        <v>3048</v>
      </c>
      <c r="E1985" s="191">
        <v>3.36</v>
      </c>
      <c r="F1985" s="191" t="s">
        <v>9</v>
      </c>
      <c r="G1985" s="192" t="s">
        <v>676</v>
      </c>
      <c r="H1985" s="121" t="s">
        <v>3488</v>
      </c>
      <c r="I1985" s="131" t="s">
        <v>3389</v>
      </c>
      <c r="J1985" s="184">
        <f>IF(F1985="USD", E1985, E1985 * IFERROR(VLOOKUP(F1985, EXCHANGE_RATE!A:B, 2, FALSE), "Currency not found"))</f>
        <v>3.36</v>
      </c>
      <c r="K1985" s="184">
        <f t="shared" si="177"/>
        <v>3.36</v>
      </c>
      <c r="L1985" s="184">
        <f>IF(C1985="MTS", B1985, B1985 * IFERROR(VLOOKUP(C1985, 'QTY_CONVERSIONS '!A:B, 2, FALSE), "Units not  found"))</f>
        <v>0.1</v>
      </c>
      <c r="M1985" s="185">
        <f t="shared" si="178"/>
        <v>336</v>
      </c>
      <c r="N1985" s="143" t="str">
        <f>IFERROR(VLOOKUP(D1985, Product_Category!A:B, 2, FALSE), "Uncategorized")</f>
        <v>CROSCARMELLOSE SODIUM</v>
      </c>
      <c r="O1985" s="186">
        <f t="shared" si="180"/>
        <v>3360</v>
      </c>
      <c r="P1985" s="185">
        <f t="shared" si="179"/>
        <v>336</v>
      </c>
      <c r="Q1985" s="143">
        <v>2023</v>
      </c>
      <c r="R1985" s="143" t="str">
        <f>IFERROR(VLOOKUP(G1985,'SOURCE COMPANY'!A:B, 2, FALSE), "")</f>
        <v>ORIENT PHARMA</v>
      </c>
      <c r="S1985" s="143" t="str">
        <f>IFERROR(VLOOKUP(H1985,'CUSTOMER NAME'!A:B, 2, FALSE), "")</f>
        <v>PHARMONICS LIFE SCIENCES</v>
      </c>
    </row>
    <row r="1986" spans="1:19">
      <c r="A1986" s="191" t="s">
        <v>929</v>
      </c>
      <c r="B1986" s="191">
        <v>150</v>
      </c>
      <c r="C1986" s="191" t="s">
        <v>7</v>
      </c>
      <c r="D1986" s="191" t="s">
        <v>3048</v>
      </c>
      <c r="E1986" s="191">
        <v>3.12</v>
      </c>
      <c r="F1986" s="191" t="s">
        <v>9</v>
      </c>
      <c r="G1986" s="192" t="s">
        <v>676</v>
      </c>
      <c r="H1986" s="121" t="s">
        <v>3488</v>
      </c>
      <c r="I1986" s="131" t="s">
        <v>3389</v>
      </c>
      <c r="J1986" s="184">
        <f>IF(F1986="USD", E1986, E1986 * IFERROR(VLOOKUP(F1986, EXCHANGE_RATE!A:B, 2, FALSE), "Currency not found"))</f>
        <v>3.12</v>
      </c>
      <c r="K1986" s="184">
        <f t="shared" ref="K1986:K2049" si="182">ROUNDUP(J1986,2)</f>
        <v>3.12</v>
      </c>
      <c r="L1986" s="184">
        <f>IF(C1986="MTS", B1986, B1986 * IFERROR(VLOOKUP(C1986, 'QTY_CONVERSIONS '!A:B, 2, FALSE), "Units not  found"))</f>
        <v>0.15</v>
      </c>
      <c r="M1986" s="185">
        <f t="shared" ref="M1986:M2049" si="183">B1986*K1986</f>
        <v>468</v>
      </c>
      <c r="N1986" s="143" t="str">
        <f>IFERROR(VLOOKUP(D1986, Product_Category!A:B, 2, FALSE), "Uncategorized")</f>
        <v>CROSCARMELLOSE SODIUM</v>
      </c>
      <c r="O1986" s="186">
        <f t="shared" si="180"/>
        <v>3120</v>
      </c>
      <c r="P1986" s="185">
        <f t="shared" ref="P1986:P2049" si="184">L1986*O1986</f>
        <v>468</v>
      </c>
      <c r="Q1986" s="143">
        <v>2023</v>
      </c>
      <c r="R1986" s="143" t="str">
        <f>IFERROR(VLOOKUP(G1986,'SOURCE COMPANY'!A:B, 2, FALSE), "")</f>
        <v>ORIENT PHARMA</v>
      </c>
      <c r="S1986" s="143" t="str">
        <f>IFERROR(VLOOKUP(H1986,'CUSTOMER NAME'!A:B, 2, FALSE), "")</f>
        <v>PHARMONICS LIFE SCIENCES</v>
      </c>
    </row>
    <row r="1987" spans="1:19">
      <c r="A1987" s="191" t="s">
        <v>1382</v>
      </c>
      <c r="B1987" s="191">
        <v>4000</v>
      </c>
      <c r="C1987" s="191" t="s">
        <v>7</v>
      </c>
      <c r="D1987" s="191" t="s">
        <v>3229</v>
      </c>
      <c r="E1987" s="191">
        <v>6.88</v>
      </c>
      <c r="F1987" s="191" t="s">
        <v>9</v>
      </c>
      <c r="G1987" s="192" t="s">
        <v>2673</v>
      </c>
      <c r="H1987" s="121" t="s">
        <v>3253</v>
      </c>
      <c r="I1987" s="131" t="s">
        <v>3034</v>
      </c>
      <c r="J1987" s="184">
        <f>IF(F1987="USD", E1987, E1987 * IFERROR(VLOOKUP(F1987, EXCHANGE_RATE!A:B, 2, FALSE), "Currency not found"))</f>
        <v>6.88</v>
      </c>
      <c r="K1987" s="184">
        <f t="shared" si="182"/>
        <v>6.88</v>
      </c>
      <c r="L1987" s="184">
        <f>IF(C1987="MTS", B1987, B1987 * IFERROR(VLOOKUP(C1987, 'QTY_CONVERSIONS '!A:B, 2, FALSE), "Units not  found"))</f>
        <v>4</v>
      </c>
      <c r="M1987" s="185">
        <f t="shared" si="183"/>
        <v>27520</v>
      </c>
      <c r="N1987" s="143" t="str">
        <f>IFERROR(VLOOKUP(D1987, Product_Category!A:B, 2, FALSE), "Uncategorized")</f>
        <v>MCC</v>
      </c>
      <c r="O1987" s="186">
        <f t="shared" ref="O1987:O2050" si="185">K1987*1000</f>
        <v>6880</v>
      </c>
      <c r="P1987" s="185">
        <f t="shared" si="184"/>
        <v>27520</v>
      </c>
      <c r="Q1987" s="143">
        <v>2023</v>
      </c>
      <c r="R1987" s="143" t="str">
        <f>IFERROR(VLOOKUP(G1987,'SOURCE COMPANY'!A:B, 2, FALSE), "")</f>
        <v>RANQ</v>
      </c>
      <c r="S1987" s="143" t="str">
        <f>IFERROR(VLOOKUP(H1987,'CUSTOMER NAME'!A:B, 2, FALSE), "")</f>
        <v>PHILADELPHIA PHARMA</v>
      </c>
    </row>
    <row r="1988" spans="1:19">
      <c r="A1988" s="191" t="s">
        <v>1382</v>
      </c>
      <c r="B1988" s="191">
        <v>2000</v>
      </c>
      <c r="C1988" s="191" t="s">
        <v>7</v>
      </c>
      <c r="D1988" s="191" t="s">
        <v>2063</v>
      </c>
      <c r="E1988" s="191">
        <v>4.2300000000000004</v>
      </c>
      <c r="F1988" s="191" t="s">
        <v>9</v>
      </c>
      <c r="G1988" s="192" t="s">
        <v>2673</v>
      </c>
      <c r="H1988" s="121" t="s">
        <v>3253</v>
      </c>
      <c r="I1988" s="131" t="s">
        <v>3034</v>
      </c>
      <c r="J1988" s="184">
        <f>IF(F1988="USD", E1988, E1988 * IFERROR(VLOOKUP(F1988, EXCHANGE_RATE!A:B, 2, FALSE), "Currency not found"))</f>
        <v>4.2300000000000004</v>
      </c>
      <c r="K1988" s="184">
        <f t="shared" si="182"/>
        <v>4.2300000000000004</v>
      </c>
      <c r="L1988" s="184">
        <f>IF(C1988="MTS", B1988, B1988 * IFERROR(VLOOKUP(C1988, 'QTY_CONVERSIONS '!A:B, 2, FALSE), "Units not  found"))</f>
        <v>2</v>
      </c>
      <c r="M1988" s="185">
        <f t="shared" si="183"/>
        <v>8460</v>
      </c>
      <c r="N1988" s="143" t="str">
        <f>IFERROR(VLOOKUP(D1988, Product_Category!A:B, 2, FALSE), "Uncategorized")</f>
        <v>MCC</v>
      </c>
      <c r="O1988" s="186">
        <f t="shared" si="185"/>
        <v>4230</v>
      </c>
      <c r="P1988" s="185">
        <f t="shared" si="184"/>
        <v>8460</v>
      </c>
      <c r="Q1988" s="143">
        <v>2023</v>
      </c>
      <c r="R1988" s="143" t="str">
        <f>IFERROR(VLOOKUP(G1988,'SOURCE COMPANY'!A:B, 2, FALSE), "")</f>
        <v>RANQ</v>
      </c>
      <c r="S1988" s="143" t="str">
        <f>IFERROR(VLOOKUP(H1988,'CUSTOMER NAME'!A:B, 2, FALSE), "")</f>
        <v>PHILADELPHIA PHARMA</v>
      </c>
    </row>
    <row r="1989" spans="1:19">
      <c r="A1989" s="191" t="s">
        <v>1382</v>
      </c>
      <c r="B1989" s="191">
        <v>300</v>
      </c>
      <c r="C1989" s="191" t="s">
        <v>7</v>
      </c>
      <c r="D1989" s="191" t="s">
        <v>3229</v>
      </c>
      <c r="E1989" s="191">
        <v>7.63</v>
      </c>
      <c r="F1989" s="191" t="s">
        <v>9</v>
      </c>
      <c r="G1989" s="192" t="s">
        <v>2673</v>
      </c>
      <c r="H1989" s="121" t="s">
        <v>3253</v>
      </c>
      <c r="I1989" s="131" t="s">
        <v>3034</v>
      </c>
      <c r="J1989" s="184">
        <f>IF(F1989="USD", E1989, E1989 * IFERROR(VLOOKUP(F1989, EXCHANGE_RATE!A:B, 2, FALSE), "Currency not found"))</f>
        <v>7.63</v>
      </c>
      <c r="K1989" s="184">
        <f t="shared" si="182"/>
        <v>7.63</v>
      </c>
      <c r="L1989" s="184">
        <f>IF(C1989="MTS", B1989, B1989 * IFERROR(VLOOKUP(C1989, 'QTY_CONVERSIONS '!A:B, 2, FALSE), "Units not  found"))</f>
        <v>0.3</v>
      </c>
      <c r="M1989" s="185">
        <f t="shared" si="183"/>
        <v>2289</v>
      </c>
      <c r="N1989" s="143" t="str">
        <f>IFERROR(VLOOKUP(D1989, Product_Category!A:B, 2, FALSE), "Uncategorized")</f>
        <v>MCC</v>
      </c>
      <c r="O1989" s="186">
        <f t="shared" si="185"/>
        <v>7630</v>
      </c>
      <c r="P1989" s="185">
        <f t="shared" si="184"/>
        <v>2289</v>
      </c>
      <c r="Q1989" s="143">
        <v>2023</v>
      </c>
      <c r="R1989" s="143" t="str">
        <f>IFERROR(VLOOKUP(G1989,'SOURCE COMPANY'!A:B, 2, FALSE), "")</f>
        <v>RANQ</v>
      </c>
      <c r="S1989" s="143" t="str">
        <f>IFERROR(VLOOKUP(H1989,'CUSTOMER NAME'!A:B, 2, FALSE), "")</f>
        <v>PHILADELPHIA PHARMA</v>
      </c>
    </row>
    <row r="1990" spans="1:19">
      <c r="A1990" s="188" t="s">
        <v>1382</v>
      </c>
      <c r="B1990" s="188">
        <v>2000</v>
      </c>
      <c r="C1990" s="188" t="s">
        <v>7</v>
      </c>
      <c r="D1990" s="188" t="s">
        <v>2376</v>
      </c>
      <c r="E1990" s="188">
        <v>4.2300000000000004</v>
      </c>
      <c r="F1990" s="188" t="s">
        <v>9</v>
      </c>
      <c r="G1990" s="192" t="s">
        <v>2673</v>
      </c>
      <c r="H1990" s="124" t="s">
        <v>3253</v>
      </c>
      <c r="I1990" s="131" t="s">
        <v>3034</v>
      </c>
      <c r="J1990" s="184">
        <f>IF(F1990="USD", E1990, E1990 * IFERROR(VLOOKUP(F1990, EXCHANGE_RATE!A:B, 2, FALSE), "Currency not found"))</f>
        <v>4.2300000000000004</v>
      </c>
      <c r="K1990" s="184">
        <f t="shared" si="182"/>
        <v>4.2300000000000004</v>
      </c>
      <c r="L1990" s="184">
        <f>IF(C1990="MTS", B1990, B1990 * IFERROR(VLOOKUP(C1990, 'QTY_CONVERSIONS '!A:B, 2, FALSE), "Units not  found"))</f>
        <v>2</v>
      </c>
      <c r="M1990" s="185">
        <f t="shared" si="183"/>
        <v>8460</v>
      </c>
      <c r="N1990" s="143" t="str">
        <f>IFERROR(VLOOKUP(D1990, Product_Category!A:B, 2, FALSE), "Uncategorized")</f>
        <v>MCC</v>
      </c>
      <c r="O1990" s="186">
        <f t="shared" si="185"/>
        <v>4230</v>
      </c>
      <c r="P1990" s="185">
        <f t="shared" si="184"/>
        <v>8460</v>
      </c>
      <c r="Q1990" s="143">
        <v>2023</v>
      </c>
      <c r="R1990" s="143" t="str">
        <f>IFERROR(VLOOKUP(G1990,'SOURCE COMPANY'!A:B, 2, FALSE), "")</f>
        <v>RANQ</v>
      </c>
      <c r="S1990" s="143" t="str">
        <f>IFERROR(VLOOKUP(H1990,'CUSTOMER NAME'!A:B, 2, FALSE), "")</f>
        <v>PHILADELPHIA PHARMA</v>
      </c>
    </row>
    <row r="1991" spans="1:19">
      <c r="A1991" s="87" t="s">
        <v>1080</v>
      </c>
      <c r="B1991" s="21">
        <v>3000</v>
      </c>
      <c r="C1991" s="87" t="s">
        <v>7</v>
      </c>
      <c r="D1991" s="87" t="s">
        <v>2244</v>
      </c>
      <c r="E1991" s="41">
        <v>1.8</v>
      </c>
      <c r="F1991" s="87" t="s">
        <v>9</v>
      </c>
      <c r="G1991" s="87" t="s">
        <v>790</v>
      </c>
      <c r="H1991" s="198" t="s">
        <v>791</v>
      </c>
      <c r="I1991" s="214" t="str">
        <f t="shared" ref="I1991:I1997" si="186">I1990</f>
        <v>September</v>
      </c>
      <c r="J1991" s="184">
        <f>IF(F1991="USD", E1991, E1991 * IFERROR(VLOOKUP(F1991, EXCHANGE_RATE!A:B, 2, FALSE), "Currency not found"))</f>
        <v>1.8</v>
      </c>
      <c r="K1991" s="184">
        <f t="shared" si="182"/>
        <v>1.8</v>
      </c>
      <c r="L1991" s="184">
        <f>IF(C1991="MTS", B1991, B1991 * IFERROR(VLOOKUP(C1991, 'QTY_CONVERSIONS '!A:B, 2, FALSE), "Units not  found"))</f>
        <v>3</v>
      </c>
      <c r="M1991" s="185">
        <f t="shared" si="183"/>
        <v>5400</v>
      </c>
      <c r="N1991" s="143" t="str">
        <f>IFERROR(VLOOKUP(D1991, Product_Category!A:B, 2, FALSE), "Uncategorized")</f>
        <v>MCC</v>
      </c>
      <c r="O1991" s="186">
        <f t="shared" si="185"/>
        <v>1800</v>
      </c>
      <c r="P1991" s="185">
        <f t="shared" si="184"/>
        <v>5400</v>
      </c>
      <c r="Q1991" s="143">
        <v>2023</v>
      </c>
      <c r="R1991" s="143" t="str">
        <f>IFERROR(VLOOKUP(G1991,'SOURCE COMPANY'!A:B, 2, FALSE), "")</f>
        <v>HIRANYA CELLULOSE</v>
      </c>
      <c r="S1991" s="143" t="str">
        <f>IFERROR(VLOOKUP(H1991,'CUSTOMER NAME'!A:B, 2, FALSE), "")</f>
        <v>PHUC THAI PHARMA</v>
      </c>
    </row>
    <row r="1992" spans="1:19">
      <c r="A1992" s="87" t="s">
        <v>1080</v>
      </c>
      <c r="B1992" s="21">
        <v>7000</v>
      </c>
      <c r="C1992" s="87" t="s">
        <v>7</v>
      </c>
      <c r="D1992" s="87" t="s">
        <v>2245</v>
      </c>
      <c r="E1992" s="41">
        <v>1.8</v>
      </c>
      <c r="F1992" s="87" t="s">
        <v>9</v>
      </c>
      <c r="G1992" s="87" t="s">
        <v>790</v>
      </c>
      <c r="H1992" s="198" t="s">
        <v>791</v>
      </c>
      <c r="I1992" s="214" t="str">
        <f t="shared" si="186"/>
        <v>September</v>
      </c>
      <c r="J1992" s="184">
        <f>IF(F1992="USD", E1992, E1992 * IFERROR(VLOOKUP(F1992, EXCHANGE_RATE!A:B, 2, FALSE), "Currency not found"))</f>
        <v>1.8</v>
      </c>
      <c r="K1992" s="184">
        <f t="shared" si="182"/>
        <v>1.8</v>
      </c>
      <c r="L1992" s="184">
        <f>IF(C1992="MTS", B1992, B1992 * IFERROR(VLOOKUP(C1992, 'QTY_CONVERSIONS '!A:B, 2, FALSE), "Units not  found"))</f>
        <v>7</v>
      </c>
      <c r="M1992" s="185">
        <f t="shared" si="183"/>
        <v>12600</v>
      </c>
      <c r="N1992" s="143" t="str">
        <f>IFERROR(VLOOKUP(D1992, Product_Category!A:B, 2, FALSE), "Uncategorized")</f>
        <v>MCC</v>
      </c>
      <c r="O1992" s="186">
        <f t="shared" si="185"/>
        <v>1800</v>
      </c>
      <c r="P1992" s="185">
        <f t="shared" si="184"/>
        <v>12600</v>
      </c>
      <c r="Q1992" s="143">
        <v>2023</v>
      </c>
      <c r="R1992" s="143" t="str">
        <f>IFERROR(VLOOKUP(G1992,'SOURCE COMPANY'!A:B, 2, FALSE), "")</f>
        <v>HIRANYA CELLULOSE</v>
      </c>
      <c r="S1992" s="143" t="str">
        <f>IFERROR(VLOOKUP(H1992,'CUSTOMER NAME'!A:B, 2, FALSE), "")</f>
        <v>PHUC THAI PHARMA</v>
      </c>
    </row>
    <row r="1993" spans="1:19">
      <c r="A1993" s="86" t="s">
        <v>786</v>
      </c>
      <c r="B1993" s="86">
        <v>2000</v>
      </c>
      <c r="C1993" s="86" t="s">
        <v>7</v>
      </c>
      <c r="D1993" s="86" t="s">
        <v>680</v>
      </c>
      <c r="E1993" s="249">
        <v>2</v>
      </c>
      <c r="F1993" s="86" t="s">
        <v>9</v>
      </c>
      <c r="G1993" s="87" t="s">
        <v>790</v>
      </c>
      <c r="H1993" s="203" t="s">
        <v>791</v>
      </c>
      <c r="I1993" s="214" t="str">
        <f t="shared" si="186"/>
        <v>September</v>
      </c>
      <c r="J1993" s="184">
        <f>IF(F1993="USD", E1993, E1993 * IFERROR(VLOOKUP(F1993, EXCHANGE_RATE!A:B, 2, FALSE), "Currency not found"))</f>
        <v>2</v>
      </c>
      <c r="K1993" s="184">
        <f t="shared" si="182"/>
        <v>2</v>
      </c>
      <c r="L1993" s="184">
        <f>IF(C1993="MTS", B1993, B1993 * IFERROR(VLOOKUP(C1993, 'QTY_CONVERSIONS '!A:B, 2, FALSE), "Units not  found"))</f>
        <v>2</v>
      </c>
      <c r="M1993" s="185">
        <f t="shared" si="183"/>
        <v>4000</v>
      </c>
      <c r="N1993" s="143" t="str">
        <f>IFERROR(VLOOKUP(D1993, Product_Category!A:B, 2, FALSE), "Uncategorized")</f>
        <v>MCC</v>
      </c>
      <c r="O1993" s="186">
        <f t="shared" si="185"/>
        <v>2000</v>
      </c>
      <c r="P1993" s="185">
        <f t="shared" si="184"/>
        <v>4000</v>
      </c>
      <c r="Q1993" s="143">
        <v>2023</v>
      </c>
      <c r="R1993" s="143" t="str">
        <f>IFERROR(VLOOKUP(G1993,'SOURCE COMPANY'!A:B, 2, FALSE), "")</f>
        <v>HIRANYA CELLULOSE</v>
      </c>
      <c r="S1993" s="143" t="str">
        <f>IFERROR(VLOOKUP(H1993,'CUSTOMER NAME'!A:B, 2, FALSE), "")</f>
        <v>PHUC THAI PHARMA</v>
      </c>
    </row>
    <row r="1994" spans="1:19">
      <c r="A1994" s="85" t="s">
        <v>786</v>
      </c>
      <c r="B1994" s="85">
        <v>2000</v>
      </c>
      <c r="C1994" s="85" t="s">
        <v>7</v>
      </c>
      <c r="D1994" s="85" t="s">
        <v>680</v>
      </c>
      <c r="E1994" s="248">
        <v>2</v>
      </c>
      <c r="F1994" s="85" t="s">
        <v>9</v>
      </c>
      <c r="G1994" s="87" t="s">
        <v>790</v>
      </c>
      <c r="H1994" s="199" t="s">
        <v>791</v>
      </c>
      <c r="I1994" s="214" t="str">
        <f t="shared" si="186"/>
        <v>September</v>
      </c>
      <c r="J1994" s="184">
        <f>IF(F1994="USD", E1994, E1994 * IFERROR(VLOOKUP(F1994, EXCHANGE_RATE!A:B, 2, FALSE), "Currency not found"))</f>
        <v>2</v>
      </c>
      <c r="K1994" s="184">
        <f t="shared" si="182"/>
        <v>2</v>
      </c>
      <c r="L1994" s="184">
        <f>IF(C1994="MTS", B1994, B1994 * IFERROR(VLOOKUP(C1994, 'QTY_CONVERSIONS '!A:B, 2, FALSE), "Units not  found"))</f>
        <v>2</v>
      </c>
      <c r="M1994" s="185">
        <f t="shared" si="183"/>
        <v>4000</v>
      </c>
      <c r="N1994" s="143" t="str">
        <f>IFERROR(VLOOKUP(D1994, Product_Category!A:B, 2, FALSE), "Uncategorized")</f>
        <v>MCC</v>
      </c>
      <c r="O1994" s="186">
        <f t="shared" si="185"/>
        <v>2000</v>
      </c>
      <c r="P1994" s="185">
        <f t="shared" si="184"/>
        <v>4000</v>
      </c>
      <c r="Q1994" s="143">
        <v>2023</v>
      </c>
      <c r="R1994" s="143" t="str">
        <f>IFERROR(VLOOKUP(G1994,'SOURCE COMPANY'!A:B, 2, FALSE), "")</f>
        <v>HIRANYA CELLULOSE</v>
      </c>
      <c r="S1994" s="143" t="str">
        <f>IFERROR(VLOOKUP(H1994,'CUSTOMER NAME'!A:B, 2, FALSE), "")</f>
        <v>PHUC THAI PHARMA</v>
      </c>
    </row>
    <row r="1995" spans="1:19">
      <c r="A1995" s="85" t="s">
        <v>786</v>
      </c>
      <c r="B1995" s="85">
        <v>8000</v>
      </c>
      <c r="C1995" s="85" t="s">
        <v>7</v>
      </c>
      <c r="D1995" s="85" t="s">
        <v>792</v>
      </c>
      <c r="E1995" s="248">
        <v>2</v>
      </c>
      <c r="F1995" s="85" t="s">
        <v>9</v>
      </c>
      <c r="G1995" s="87" t="s">
        <v>790</v>
      </c>
      <c r="H1995" s="199" t="s">
        <v>791</v>
      </c>
      <c r="I1995" s="214" t="str">
        <f t="shared" si="186"/>
        <v>September</v>
      </c>
      <c r="J1995" s="184">
        <f>IF(F1995="USD", E1995, E1995 * IFERROR(VLOOKUP(F1995, EXCHANGE_RATE!A:B, 2, FALSE), "Currency not found"))</f>
        <v>2</v>
      </c>
      <c r="K1995" s="184">
        <f t="shared" si="182"/>
        <v>2</v>
      </c>
      <c r="L1995" s="184">
        <f>IF(C1995="MTS", B1995, B1995 * IFERROR(VLOOKUP(C1995, 'QTY_CONVERSIONS '!A:B, 2, FALSE), "Units not  found"))</f>
        <v>8</v>
      </c>
      <c r="M1995" s="185">
        <f t="shared" si="183"/>
        <v>16000</v>
      </c>
      <c r="N1995" s="143" t="str">
        <f>IFERROR(VLOOKUP(D1995, Product_Category!A:B, 2, FALSE), "Uncategorized")</f>
        <v>MCC</v>
      </c>
      <c r="O1995" s="186">
        <f t="shared" si="185"/>
        <v>2000</v>
      </c>
      <c r="P1995" s="185">
        <f t="shared" si="184"/>
        <v>16000</v>
      </c>
      <c r="Q1995" s="143">
        <v>2023</v>
      </c>
      <c r="R1995" s="143" t="str">
        <f>IFERROR(VLOOKUP(G1995,'SOURCE COMPANY'!A:B, 2, FALSE), "")</f>
        <v>HIRANYA CELLULOSE</v>
      </c>
      <c r="S1995" s="143" t="str">
        <f>IFERROR(VLOOKUP(H1995,'CUSTOMER NAME'!A:B, 2, FALSE), "")</f>
        <v>PHUC THAI PHARMA</v>
      </c>
    </row>
    <row r="1996" spans="1:19">
      <c r="A1996" s="85" t="s">
        <v>786</v>
      </c>
      <c r="B1996" s="85">
        <v>8000</v>
      </c>
      <c r="C1996" s="85" t="s">
        <v>7</v>
      </c>
      <c r="D1996" s="85" t="s">
        <v>792</v>
      </c>
      <c r="E1996" s="248">
        <v>2</v>
      </c>
      <c r="F1996" s="85" t="s">
        <v>9</v>
      </c>
      <c r="G1996" s="87" t="s">
        <v>790</v>
      </c>
      <c r="H1996" s="199" t="s">
        <v>791</v>
      </c>
      <c r="I1996" s="214" t="str">
        <f t="shared" si="186"/>
        <v>September</v>
      </c>
      <c r="J1996" s="184">
        <f>IF(F1996="USD", E1996, E1996 * IFERROR(VLOOKUP(F1996, EXCHANGE_RATE!A:B, 2, FALSE), "Currency not found"))</f>
        <v>2</v>
      </c>
      <c r="K1996" s="184">
        <f t="shared" si="182"/>
        <v>2</v>
      </c>
      <c r="L1996" s="184">
        <f>IF(C1996="MTS", B1996, B1996 * IFERROR(VLOOKUP(C1996, 'QTY_CONVERSIONS '!A:B, 2, FALSE), "Units not  found"))</f>
        <v>8</v>
      </c>
      <c r="M1996" s="185">
        <f t="shared" si="183"/>
        <v>16000</v>
      </c>
      <c r="N1996" s="143" t="str">
        <f>IFERROR(VLOOKUP(D1996, Product_Category!A:B, 2, FALSE), "Uncategorized")</f>
        <v>MCC</v>
      </c>
      <c r="O1996" s="186">
        <f t="shared" si="185"/>
        <v>2000</v>
      </c>
      <c r="P1996" s="185">
        <f t="shared" si="184"/>
        <v>16000</v>
      </c>
      <c r="Q1996" s="143">
        <v>2023</v>
      </c>
      <c r="R1996" s="143" t="str">
        <f>IFERROR(VLOOKUP(G1996,'SOURCE COMPANY'!A:B, 2, FALSE), "")</f>
        <v>HIRANYA CELLULOSE</v>
      </c>
      <c r="S1996" s="143" t="str">
        <f>IFERROR(VLOOKUP(H1996,'CUSTOMER NAME'!A:B, 2, FALSE), "")</f>
        <v>PHUC THAI PHARMA</v>
      </c>
    </row>
    <row r="1997" spans="1:19">
      <c r="A1997" s="87" t="s">
        <v>874</v>
      </c>
      <c r="B1997" s="87">
        <v>300</v>
      </c>
      <c r="C1997" s="87" t="s">
        <v>7</v>
      </c>
      <c r="D1997" s="87" t="s">
        <v>1102</v>
      </c>
      <c r="E1997" s="248">
        <v>2.4</v>
      </c>
      <c r="F1997" s="87" t="s">
        <v>9</v>
      </c>
      <c r="G1997" s="87" t="s">
        <v>883</v>
      </c>
      <c r="H1997" s="198" t="s">
        <v>1192</v>
      </c>
      <c r="I1997" s="214" t="str">
        <f t="shared" si="186"/>
        <v>September</v>
      </c>
      <c r="J1997" s="184">
        <f>IF(F1997="USD", E1997, E1997 * IFERROR(VLOOKUP(F1997, EXCHANGE_RATE!A:B, 2, FALSE), "Currency not found"))</f>
        <v>2.4</v>
      </c>
      <c r="K1997" s="184">
        <f t="shared" si="182"/>
        <v>2.4</v>
      </c>
      <c r="L1997" s="184">
        <f>IF(C1997="MTS", B1997, B1997 * IFERROR(VLOOKUP(C1997, 'QTY_CONVERSIONS '!A:B, 2, FALSE), "Units not  found"))</f>
        <v>0.3</v>
      </c>
      <c r="M1997" s="185">
        <f t="shared" si="183"/>
        <v>720</v>
      </c>
      <c r="N1997" s="143" t="str">
        <f>IFERROR(VLOOKUP(D1997, Product_Category!A:B, 2, FALSE), "Uncategorized")</f>
        <v>MAGNESIUM STEARATE</v>
      </c>
      <c r="O1997" s="186">
        <f t="shared" si="185"/>
        <v>2400</v>
      </c>
      <c r="P1997" s="185">
        <f t="shared" si="184"/>
        <v>720</v>
      </c>
      <c r="Q1997" s="143">
        <v>2023</v>
      </c>
      <c r="R1997" s="143" t="str">
        <f>IFERROR(VLOOKUP(G1997,'SOURCE COMPANY'!A:B, 2, FALSE), "")</f>
        <v>LAVINA PHARMA</v>
      </c>
      <c r="S1997" s="143" t="str">
        <f>IFERROR(VLOOKUP(H1997,'CUSTOMER NAME'!A:B, 2, FALSE), "")</f>
        <v>PHYTO RIKER</v>
      </c>
    </row>
    <row r="1998" spans="1:19">
      <c r="A1998" s="191" t="s">
        <v>1080</v>
      </c>
      <c r="B1998" s="191">
        <v>200</v>
      </c>
      <c r="C1998" s="191" t="s">
        <v>7</v>
      </c>
      <c r="D1998" s="191" t="s">
        <v>173</v>
      </c>
      <c r="E1998" s="191">
        <v>1.6</v>
      </c>
      <c r="F1998" s="191" t="s">
        <v>9</v>
      </c>
      <c r="G1998" s="191" t="s">
        <v>3581</v>
      </c>
      <c r="H1998" s="121" t="s">
        <v>3582</v>
      </c>
      <c r="I1998" s="131" t="s">
        <v>3389</v>
      </c>
      <c r="J1998" s="184">
        <f>IF(F1998="USD", E1998, E1998 * IFERROR(VLOOKUP(F1998, EXCHANGE_RATE!A:B, 2, FALSE), "Currency not found"))</f>
        <v>1.6</v>
      </c>
      <c r="K1998" s="184">
        <f t="shared" si="182"/>
        <v>1.6</v>
      </c>
      <c r="L1998" s="184">
        <f>IF(C1998="MTS", B1998, B1998 * IFERROR(VLOOKUP(C1998, 'QTY_CONVERSIONS '!A:B, 2, FALSE), "Units not  found"))</f>
        <v>0.2</v>
      </c>
      <c r="M1998" s="185">
        <f t="shared" si="183"/>
        <v>320</v>
      </c>
      <c r="N1998" s="143" t="str">
        <f>IFERROR(VLOOKUP(D1998, Product_Category!A:B, 2, FALSE), "Uncategorized")</f>
        <v>SSG</v>
      </c>
      <c r="O1998" s="186">
        <f t="shared" si="185"/>
        <v>1600</v>
      </c>
      <c r="P1998" s="185">
        <f t="shared" si="184"/>
        <v>320</v>
      </c>
      <c r="Q1998" s="143">
        <v>2023</v>
      </c>
      <c r="R1998" s="143" t="str">
        <f>IFERROR(VLOOKUP(G1998,'SOURCE COMPANY'!A:B, 2, FALSE), "")</f>
        <v>MERCURY HEALTHCARE</v>
      </c>
      <c r="S1998" s="143" t="str">
        <f>IFERROR(VLOOKUP(H1998,'CUSTOMER NAME'!A:B, 2, FALSE), "")</f>
        <v>PHYTOGEN PHARMA</v>
      </c>
    </row>
    <row r="1999" spans="1:19">
      <c r="A1999" s="191" t="s">
        <v>1080</v>
      </c>
      <c r="B1999" s="191">
        <v>100</v>
      </c>
      <c r="C1999" s="191" t="s">
        <v>7</v>
      </c>
      <c r="D1999" s="191" t="s">
        <v>3048</v>
      </c>
      <c r="E1999" s="191">
        <v>4.5</v>
      </c>
      <c r="F1999" s="191" t="s">
        <v>9</v>
      </c>
      <c r="G1999" s="191" t="s">
        <v>3581</v>
      </c>
      <c r="H1999" s="121" t="s">
        <v>3582</v>
      </c>
      <c r="I1999" s="131" t="s">
        <v>3389</v>
      </c>
      <c r="J1999" s="184">
        <f>IF(F1999="USD", E1999, E1999 * IFERROR(VLOOKUP(F1999, EXCHANGE_RATE!A:B, 2, FALSE), "Currency not found"))</f>
        <v>4.5</v>
      </c>
      <c r="K1999" s="184">
        <f t="shared" si="182"/>
        <v>4.5</v>
      </c>
      <c r="L1999" s="184">
        <f>IF(C1999="MTS", B1999, B1999 * IFERROR(VLOOKUP(C1999, 'QTY_CONVERSIONS '!A:B, 2, FALSE), "Units not  found"))</f>
        <v>0.1</v>
      </c>
      <c r="M1999" s="185">
        <f t="shared" si="183"/>
        <v>450</v>
      </c>
      <c r="N1999" s="143" t="str">
        <f>IFERROR(VLOOKUP(D1999, Product_Category!A:B, 2, FALSE), "Uncategorized")</f>
        <v>CROSCARMELLOSE SODIUM</v>
      </c>
      <c r="O1999" s="186">
        <f t="shared" si="185"/>
        <v>4500</v>
      </c>
      <c r="P1999" s="185">
        <f t="shared" si="184"/>
        <v>450</v>
      </c>
      <c r="Q1999" s="143">
        <v>2023</v>
      </c>
      <c r="R1999" s="143" t="str">
        <f>IFERROR(VLOOKUP(G1999,'SOURCE COMPANY'!A:B, 2, FALSE), "")</f>
        <v>MERCURY HEALTHCARE</v>
      </c>
      <c r="S1999" s="143" t="str">
        <f>IFERROR(VLOOKUP(H1999,'CUSTOMER NAME'!A:B, 2, FALSE), "")</f>
        <v>PHYTOGEN PHARMA</v>
      </c>
    </row>
    <row r="2000" spans="1:19">
      <c r="A2000" s="192" t="s">
        <v>874</v>
      </c>
      <c r="B2000" s="192">
        <v>400</v>
      </c>
      <c r="C2000" s="192" t="s">
        <v>7</v>
      </c>
      <c r="D2000" s="192" t="s">
        <v>910</v>
      </c>
      <c r="E2000" s="192">
        <v>2.7</v>
      </c>
      <c r="F2000" s="192" t="s">
        <v>9</v>
      </c>
      <c r="G2000" s="87" t="s">
        <v>883</v>
      </c>
      <c r="H2000" s="134" t="s">
        <v>3945</v>
      </c>
      <c r="I2000" s="131" t="s">
        <v>3893</v>
      </c>
      <c r="J2000" s="184">
        <f>IF(F2000="USD", E2000, E2000 * IFERROR(VLOOKUP(F2000, EXCHANGE_RATE!A:B, 2, FALSE), "Currency not found"))</f>
        <v>2.7</v>
      </c>
      <c r="K2000" s="184">
        <f t="shared" si="182"/>
        <v>2.7</v>
      </c>
      <c r="L2000" s="184">
        <f>IF(C2000="MTS", B2000, B2000 * IFERROR(VLOOKUP(C2000, 'QTY_CONVERSIONS '!A:B, 2, FALSE), "Units not  found"))</f>
        <v>0.4</v>
      </c>
      <c r="M2000" s="185">
        <f t="shared" si="183"/>
        <v>1080</v>
      </c>
      <c r="N2000" s="143" t="str">
        <f>IFERROR(VLOOKUP(D2000, Product_Category!A:B, 2, FALSE), "Uncategorized")</f>
        <v>MAGNESIUM STEARATE</v>
      </c>
      <c r="O2000" s="186">
        <f t="shared" si="185"/>
        <v>2700</v>
      </c>
      <c r="P2000" s="185">
        <f t="shared" si="184"/>
        <v>1080</v>
      </c>
      <c r="Q2000" s="143">
        <v>2023</v>
      </c>
      <c r="R2000" s="143" t="str">
        <f>IFERROR(VLOOKUP(G2000,'SOURCE COMPANY'!A:B, 2, FALSE), "")</f>
        <v>LAVINA PHARMA</v>
      </c>
      <c r="S2000" s="143" t="str">
        <f>IFERROR(VLOOKUP(H2000,'CUSTOMER NAME'!A:B, 2, FALSE), "")</f>
        <v>PHYTO-RIKER PHARMA</v>
      </c>
    </row>
    <row r="2001" spans="1:19">
      <c r="A2001" s="192" t="s">
        <v>874</v>
      </c>
      <c r="B2001" s="192">
        <v>200</v>
      </c>
      <c r="C2001" s="192" t="s">
        <v>7</v>
      </c>
      <c r="D2001" s="192" t="s">
        <v>3688</v>
      </c>
      <c r="E2001" s="192">
        <v>2.36</v>
      </c>
      <c r="F2001" s="192" t="s">
        <v>9</v>
      </c>
      <c r="G2001" s="87" t="s">
        <v>883</v>
      </c>
      <c r="H2001" s="134" t="s">
        <v>3755</v>
      </c>
      <c r="I2001" s="131" t="s">
        <v>3658</v>
      </c>
      <c r="J2001" s="184">
        <f>IF(F2001="USD", E2001, E2001 * IFERROR(VLOOKUP(F2001, EXCHANGE_RATE!A:B, 2, FALSE), "Currency not found"))</f>
        <v>2.36</v>
      </c>
      <c r="K2001" s="184">
        <f t="shared" si="182"/>
        <v>2.36</v>
      </c>
      <c r="L2001" s="184">
        <f>IF(C2001="MTS", B2001, B2001 * IFERROR(VLOOKUP(C2001, 'QTY_CONVERSIONS '!A:B, 2, FALSE), "Units not  found"))</f>
        <v>0.2</v>
      </c>
      <c r="M2001" s="185">
        <f t="shared" si="183"/>
        <v>472</v>
      </c>
      <c r="N2001" s="143" t="str">
        <f>IFERROR(VLOOKUP(D2001, Product_Category!A:B, 2, FALSE), "Uncategorized")</f>
        <v>MAGNESIUM STEARATE</v>
      </c>
      <c r="O2001" s="186">
        <f t="shared" si="185"/>
        <v>2360</v>
      </c>
      <c r="P2001" s="185">
        <f t="shared" si="184"/>
        <v>472</v>
      </c>
      <c r="Q2001" s="143">
        <v>2023</v>
      </c>
      <c r="R2001" s="143" t="str">
        <f>IFERROR(VLOOKUP(G2001,'SOURCE COMPANY'!A:B, 2, FALSE), "")</f>
        <v>LAVINA PHARMA</v>
      </c>
      <c r="S2001" s="143" t="str">
        <f>IFERROR(VLOOKUP(H2001,'CUSTOMER NAME'!A:B, 2, FALSE), "")</f>
        <v>POKU PHARMA</v>
      </c>
    </row>
    <row r="2002" spans="1:19">
      <c r="A2002" s="193" t="s">
        <v>874</v>
      </c>
      <c r="B2002" s="193">
        <v>100</v>
      </c>
      <c r="C2002" s="193" t="s">
        <v>7</v>
      </c>
      <c r="D2002" s="193" t="s">
        <v>19</v>
      </c>
      <c r="E2002" s="193">
        <v>4.8</v>
      </c>
      <c r="F2002" s="193" t="s">
        <v>9</v>
      </c>
      <c r="G2002" s="88" t="s">
        <v>883</v>
      </c>
      <c r="H2002" s="136" t="s">
        <v>3755</v>
      </c>
      <c r="I2002" s="131" t="s">
        <v>3658</v>
      </c>
      <c r="J2002" s="184">
        <f>IF(F2002="USD", E2002, E2002 * IFERROR(VLOOKUP(F2002, EXCHANGE_RATE!A:B, 2, FALSE), "Currency not found"))</f>
        <v>4.8</v>
      </c>
      <c r="K2002" s="184">
        <f t="shared" si="182"/>
        <v>4.8</v>
      </c>
      <c r="L2002" s="184">
        <f>IF(C2002="MTS", B2002, B2002 * IFERROR(VLOOKUP(C2002, 'QTY_CONVERSIONS '!A:B, 2, FALSE), "Units not  found"))</f>
        <v>0.1</v>
      </c>
      <c r="M2002" s="185">
        <f t="shared" si="183"/>
        <v>480</v>
      </c>
      <c r="N2002" s="143" t="str">
        <f>IFERROR(VLOOKUP(D2002, Product_Category!A:B, 2, FALSE), "Uncategorized")</f>
        <v>CMC</v>
      </c>
      <c r="O2002" s="186">
        <f t="shared" si="185"/>
        <v>4800</v>
      </c>
      <c r="P2002" s="185">
        <f t="shared" si="184"/>
        <v>480</v>
      </c>
      <c r="Q2002" s="143">
        <v>2023</v>
      </c>
      <c r="R2002" s="143" t="str">
        <f>IFERROR(VLOOKUP(G2002,'SOURCE COMPANY'!A:B, 2, FALSE), "")</f>
        <v>LAVINA PHARMA</v>
      </c>
      <c r="S2002" s="143" t="str">
        <f>IFERROR(VLOOKUP(H2002,'CUSTOMER NAME'!A:B, 2, FALSE), "")</f>
        <v>POKU PHARMA</v>
      </c>
    </row>
    <row r="2003" spans="1:19">
      <c r="A2003" s="192" t="s">
        <v>874</v>
      </c>
      <c r="B2003" s="192">
        <v>400</v>
      </c>
      <c r="C2003" s="192" t="s">
        <v>7</v>
      </c>
      <c r="D2003" s="192" t="s">
        <v>611</v>
      </c>
      <c r="E2003" s="192">
        <v>2.11</v>
      </c>
      <c r="F2003" s="192" t="s">
        <v>9</v>
      </c>
      <c r="G2003" s="88" t="s">
        <v>883</v>
      </c>
      <c r="H2003" s="134" t="s">
        <v>3755</v>
      </c>
      <c r="I2003" s="131" t="s">
        <v>3658</v>
      </c>
      <c r="J2003" s="184">
        <f>IF(F2003="USD", E2003, E2003 * IFERROR(VLOOKUP(F2003, EXCHANGE_RATE!A:B, 2, FALSE), "Currency not found"))</f>
        <v>2.11</v>
      </c>
      <c r="K2003" s="184">
        <f t="shared" si="182"/>
        <v>2.11</v>
      </c>
      <c r="L2003" s="184">
        <f>IF(C2003="MTS", B2003, B2003 * IFERROR(VLOOKUP(C2003, 'QTY_CONVERSIONS '!A:B, 2, FALSE), "Units not  found"))</f>
        <v>0.4</v>
      </c>
      <c r="M2003" s="185">
        <f t="shared" si="183"/>
        <v>844</v>
      </c>
      <c r="N2003" s="143" t="str">
        <f>IFERROR(VLOOKUP(D2003, Product_Category!A:B, 2, FALSE), "Uncategorized")</f>
        <v>MCC</v>
      </c>
      <c r="O2003" s="186">
        <f t="shared" si="185"/>
        <v>2110</v>
      </c>
      <c r="P2003" s="185">
        <f t="shared" si="184"/>
        <v>844</v>
      </c>
      <c r="Q2003" s="143">
        <v>2023</v>
      </c>
      <c r="R2003" s="143" t="str">
        <f>IFERROR(VLOOKUP(G2003,'SOURCE COMPANY'!A:B, 2, FALSE), "")</f>
        <v>LAVINA PHARMA</v>
      </c>
      <c r="S2003" s="143" t="str">
        <f>IFERROR(VLOOKUP(H2003,'CUSTOMER NAME'!A:B, 2, FALSE), "")</f>
        <v>POKU PHARMA</v>
      </c>
    </row>
    <row r="2004" spans="1:19">
      <c r="A2004" s="87" t="s">
        <v>874</v>
      </c>
      <c r="B2004" s="87">
        <v>200</v>
      </c>
      <c r="C2004" s="87" t="s">
        <v>7</v>
      </c>
      <c r="D2004" s="87" t="s">
        <v>1102</v>
      </c>
      <c r="E2004" s="248">
        <v>2.1</v>
      </c>
      <c r="F2004" s="87" t="s">
        <v>9</v>
      </c>
      <c r="G2004" s="87" t="s">
        <v>883</v>
      </c>
      <c r="H2004" s="198" t="s">
        <v>1193</v>
      </c>
      <c r="I2004" s="214" t="str">
        <f>I2003</f>
        <v>November</v>
      </c>
      <c r="J2004" s="184">
        <f>IF(F2004="USD", E2004, E2004 * IFERROR(VLOOKUP(F2004, EXCHANGE_RATE!A:B, 2, FALSE), "Currency not found"))</f>
        <v>2.1</v>
      </c>
      <c r="K2004" s="184">
        <f t="shared" si="182"/>
        <v>2.1</v>
      </c>
      <c r="L2004" s="184">
        <f>IF(C2004="MTS", B2004, B2004 * IFERROR(VLOOKUP(C2004, 'QTY_CONVERSIONS '!A:B, 2, FALSE), "Units not  found"))</f>
        <v>0.2</v>
      </c>
      <c r="M2004" s="185">
        <f t="shared" si="183"/>
        <v>420</v>
      </c>
      <c r="N2004" s="143" t="str">
        <f>IFERROR(VLOOKUP(D2004, Product_Category!A:B, 2, FALSE), "Uncategorized")</f>
        <v>MAGNESIUM STEARATE</v>
      </c>
      <c r="O2004" s="186">
        <f t="shared" si="185"/>
        <v>2100</v>
      </c>
      <c r="P2004" s="185">
        <f t="shared" si="184"/>
        <v>420</v>
      </c>
      <c r="Q2004" s="143">
        <v>2023</v>
      </c>
      <c r="R2004" s="143" t="str">
        <f>IFERROR(VLOOKUP(G2004,'SOURCE COMPANY'!A:B, 2, FALSE), "")</f>
        <v>LAVINA PHARMA</v>
      </c>
      <c r="S2004" s="143" t="str">
        <f>IFERROR(VLOOKUP(H2004,'CUSTOMER NAME'!A:B, 2, FALSE), "")</f>
        <v>POKUPHARMA</v>
      </c>
    </row>
    <row r="2005" spans="1:19">
      <c r="A2005" s="87" t="s">
        <v>874</v>
      </c>
      <c r="B2005" s="87">
        <v>600</v>
      </c>
      <c r="C2005" s="87" t="s">
        <v>7</v>
      </c>
      <c r="D2005" s="87" t="s">
        <v>1194</v>
      </c>
      <c r="E2005" s="248">
        <v>2.25</v>
      </c>
      <c r="F2005" s="87" t="s">
        <v>9</v>
      </c>
      <c r="G2005" s="87" t="s">
        <v>883</v>
      </c>
      <c r="H2005" s="198" t="s">
        <v>1193</v>
      </c>
      <c r="I2005" s="214" t="str">
        <f>I2004</f>
        <v>November</v>
      </c>
      <c r="J2005" s="184">
        <f>IF(F2005="USD", E2005, E2005 * IFERROR(VLOOKUP(F2005, EXCHANGE_RATE!A:B, 2, FALSE), "Currency not found"))</f>
        <v>2.25</v>
      </c>
      <c r="K2005" s="184">
        <f t="shared" si="182"/>
        <v>2.25</v>
      </c>
      <c r="L2005" s="184">
        <f>IF(C2005="MTS", B2005, B2005 * IFERROR(VLOOKUP(C2005, 'QTY_CONVERSIONS '!A:B, 2, FALSE), "Units not  found"))</f>
        <v>0.6</v>
      </c>
      <c r="M2005" s="185">
        <f t="shared" si="183"/>
        <v>1350</v>
      </c>
      <c r="N2005" s="143" t="str">
        <f>IFERROR(VLOOKUP(D2005, Product_Category!A:B, 2, FALSE), "Uncategorized")</f>
        <v>MCC</v>
      </c>
      <c r="O2005" s="186">
        <f t="shared" si="185"/>
        <v>2250</v>
      </c>
      <c r="P2005" s="185">
        <f t="shared" si="184"/>
        <v>1350</v>
      </c>
      <c r="Q2005" s="143">
        <v>2023</v>
      </c>
      <c r="R2005" s="143" t="str">
        <f>IFERROR(VLOOKUP(G2005,'SOURCE COMPANY'!A:B, 2, FALSE), "")</f>
        <v>LAVINA PHARMA</v>
      </c>
      <c r="S2005" s="143" t="str">
        <f>IFERROR(VLOOKUP(H2005,'CUSTOMER NAME'!A:B, 2, FALSE), "")</f>
        <v>POKUPHARMA</v>
      </c>
    </row>
    <row r="2006" spans="1:19">
      <c r="A2006" s="87" t="s">
        <v>874</v>
      </c>
      <c r="B2006" s="87">
        <v>100</v>
      </c>
      <c r="C2006" s="87" t="s">
        <v>7</v>
      </c>
      <c r="D2006" s="87" t="s">
        <v>633</v>
      </c>
      <c r="E2006" s="248">
        <v>4.2</v>
      </c>
      <c r="F2006" s="87" t="s">
        <v>9</v>
      </c>
      <c r="G2006" s="87" t="s">
        <v>883</v>
      </c>
      <c r="H2006" s="198" t="s">
        <v>1193</v>
      </c>
      <c r="I2006" s="214" t="str">
        <f>I2005</f>
        <v>November</v>
      </c>
      <c r="J2006" s="184">
        <f>IF(F2006="USD", E2006, E2006 * IFERROR(VLOOKUP(F2006, EXCHANGE_RATE!A:B, 2, FALSE), "Currency not found"))</f>
        <v>4.2</v>
      </c>
      <c r="K2006" s="184">
        <f t="shared" si="182"/>
        <v>4.2</v>
      </c>
      <c r="L2006" s="184">
        <f>IF(C2006="MTS", B2006, B2006 * IFERROR(VLOOKUP(C2006, 'QTY_CONVERSIONS '!A:B, 2, FALSE), "Units not  found"))</f>
        <v>0.1</v>
      </c>
      <c r="M2006" s="185">
        <f t="shared" si="183"/>
        <v>420</v>
      </c>
      <c r="N2006" s="143" t="str">
        <f>IFERROR(VLOOKUP(D2006, Product_Category!A:B, 2, FALSE), "Uncategorized")</f>
        <v>CMC</v>
      </c>
      <c r="O2006" s="186">
        <f t="shared" si="185"/>
        <v>4200</v>
      </c>
      <c r="P2006" s="185">
        <f t="shared" si="184"/>
        <v>420</v>
      </c>
      <c r="Q2006" s="143">
        <v>2023</v>
      </c>
      <c r="R2006" s="143" t="str">
        <f>IFERROR(VLOOKUP(G2006,'SOURCE COMPANY'!A:B, 2, FALSE), "")</f>
        <v>LAVINA PHARMA</v>
      </c>
      <c r="S2006" s="143" t="str">
        <f>IFERROR(VLOOKUP(H2006,'CUSTOMER NAME'!A:B, 2, FALSE), "")</f>
        <v>POKUPHARMA</v>
      </c>
    </row>
    <row r="2007" spans="1:19">
      <c r="A2007" s="85" t="s">
        <v>874</v>
      </c>
      <c r="B2007" s="85">
        <v>1000</v>
      </c>
      <c r="C2007" s="85" t="s">
        <v>7</v>
      </c>
      <c r="D2007" s="85" t="s">
        <v>104</v>
      </c>
      <c r="E2007" s="248">
        <v>1.9199615999999999</v>
      </c>
      <c r="F2007" s="85" t="s">
        <v>9</v>
      </c>
      <c r="G2007" s="85" t="s">
        <v>880</v>
      </c>
      <c r="H2007" s="199" t="s">
        <v>881</v>
      </c>
      <c r="I2007" s="214" t="str">
        <f>I2006</f>
        <v>November</v>
      </c>
      <c r="J2007" s="184">
        <f>IF(F2007="USD", E2007, E2007 * IFERROR(VLOOKUP(F2007, EXCHANGE_RATE!A:B, 2, FALSE), "Currency not found"))</f>
        <v>1.9199615999999999</v>
      </c>
      <c r="K2007" s="184">
        <f t="shared" si="182"/>
        <v>1.92</v>
      </c>
      <c r="L2007" s="184">
        <f>IF(C2007="MTS", B2007, B2007 * IFERROR(VLOOKUP(C2007, 'QTY_CONVERSIONS '!A:B, 2, FALSE), "Units not  found"))</f>
        <v>1</v>
      </c>
      <c r="M2007" s="185">
        <f t="shared" si="183"/>
        <v>1920</v>
      </c>
      <c r="N2007" s="143" t="str">
        <f>IFERROR(VLOOKUP(D2007, Product_Category!A:B, 2, FALSE), "Uncategorized")</f>
        <v>MAGNESIUM STEARATE</v>
      </c>
      <c r="O2007" s="186">
        <f t="shared" si="185"/>
        <v>1920</v>
      </c>
      <c r="P2007" s="185">
        <f t="shared" si="184"/>
        <v>1920</v>
      </c>
      <c r="Q2007" s="143">
        <v>2023</v>
      </c>
      <c r="R2007" s="143" t="str">
        <f>IFERROR(VLOOKUP(G2007,'SOURCE COMPANY'!A:B, 2, FALSE), "")</f>
        <v>SOMOCHEM INDIA</v>
      </c>
      <c r="S2007" s="143" t="str">
        <f>IFERROR(VLOOKUP(H2007,'CUSTOMER NAME'!A:B, 2, FALSE), "")</f>
        <v>POLY TANKS</v>
      </c>
    </row>
    <row r="2008" spans="1:19">
      <c r="A2008" s="192" t="s">
        <v>929</v>
      </c>
      <c r="B2008" s="192">
        <v>25</v>
      </c>
      <c r="C2008" s="192" t="s">
        <v>7</v>
      </c>
      <c r="D2008" s="192" t="s">
        <v>3688</v>
      </c>
      <c r="E2008" s="192">
        <v>2.35</v>
      </c>
      <c r="F2008" s="192" t="s">
        <v>9</v>
      </c>
      <c r="G2008" s="192" t="s">
        <v>547</v>
      </c>
      <c r="H2008" s="134" t="s">
        <v>3789</v>
      </c>
      <c r="I2008" s="131" t="s">
        <v>3658</v>
      </c>
      <c r="J2008" s="184">
        <f>IF(F2008="USD", E2008, E2008 * IFERROR(VLOOKUP(F2008, EXCHANGE_RATE!A:B, 2, FALSE), "Currency not found"))</f>
        <v>2.35</v>
      </c>
      <c r="K2008" s="184">
        <f t="shared" si="182"/>
        <v>2.35</v>
      </c>
      <c r="L2008" s="184">
        <f>IF(C2008="MTS", B2008, B2008 * IFERROR(VLOOKUP(C2008, 'QTY_CONVERSIONS '!A:B, 2, FALSE), "Units not  found"))</f>
        <v>2.5000000000000001E-2</v>
      </c>
      <c r="M2008" s="185">
        <f t="shared" si="183"/>
        <v>58.75</v>
      </c>
      <c r="N2008" s="143" t="str">
        <f>IFERROR(VLOOKUP(D2008, Product_Category!A:B, 2, FALSE), "Uncategorized")</f>
        <v>MAGNESIUM STEARATE</v>
      </c>
      <c r="O2008" s="186">
        <f t="shared" si="185"/>
        <v>2350</v>
      </c>
      <c r="P2008" s="185">
        <f t="shared" si="184"/>
        <v>58.75</v>
      </c>
      <c r="Q2008" s="143">
        <v>2023</v>
      </c>
      <c r="R2008" s="143" t="str">
        <f>IFERROR(VLOOKUP(G2008,'SOURCE COMPANY'!A:B, 2, FALSE), "")</f>
        <v>MEHTA MEDICARE</v>
      </c>
      <c r="S2008" s="143" t="str">
        <f>IFERROR(VLOOKUP(H2008,'CUSTOMER NAME'!A:B, 2, FALSE), "")</f>
        <v>PRABHU BANK</v>
      </c>
    </row>
    <row r="2009" spans="1:19">
      <c r="A2009" s="192" t="s">
        <v>929</v>
      </c>
      <c r="B2009" s="192">
        <v>100</v>
      </c>
      <c r="C2009" s="192" t="s">
        <v>7</v>
      </c>
      <c r="D2009" s="192" t="s">
        <v>266</v>
      </c>
      <c r="E2009" s="192">
        <v>1.99</v>
      </c>
      <c r="F2009" s="192" t="s">
        <v>9</v>
      </c>
      <c r="G2009" s="192" t="s">
        <v>547</v>
      </c>
      <c r="H2009" s="134" t="s">
        <v>3789</v>
      </c>
      <c r="I2009" s="131" t="s">
        <v>3658</v>
      </c>
      <c r="J2009" s="184">
        <f>IF(F2009="USD", E2009, E2009 * IFERROR(VLOOKUP(F2009, EXCHANGE_RATE!A:B, 2, FALSE), "Currency not found"))</f>
        <v>1.99</v>
      </c>
      <c r="K2009" s="184">
        <f t="shared" si="182"/>
        <v>1.99</v>
      </c>
      <c r="L2009" s="184">
        <f>IF(C2009="MTS", B2009, B2009 * IFERROR(VLOOKUP(C2009, 'QTY_CONVERSIONS '!A:B, 2, FALSE), "Units not  found"))</f>
        <v>0.1</v>
      </c>
      <c r="M2009" s="185">
        <f t="shared" si="183"/>
        <v>199</v>
      </c>
      <c r="N2009" s="143" t="str">
        <f>IFERROR(VLOOKUP(D2009, Product_Category!A:B, 2, FALSE), "Uncategorized")</f>
        <v>MCC</v>
      </c>
      <c r="O2009" s="186">
        <f t="shared" si="185"/>
        <v>1990</v>
      </c>
      <c r="P2009" s="185">
        <f t="shared" si="184"/>
        <v>199</v>
      </c>
      <c r="Q2009" s="143">
        <v>2023</v>
      </c>
      <c r="R2009" s="143" t="str">
        <f>IFERROR(VLOOKUP(G2009,'SOURCE COMPANY'!A:B, 2, FALSE), "")</f>
        <v>MEHTA MEDICARE</v>
      </c>
      <c r="S2009" s="143" t="str">
        <f>IFERROR(VLOOKUP(H2009,'CUSTOMER NAME'!A:B, 2, FALSE), "")</f>
        <v>PRABHU BANK</v>
      </c>
    </row>
    <row r="2010" spans="1:19">
      <c r="A2010" s="192" t="s">
        <v>929</v>
      </c>
      <c r="B2010" s="192">
        <v>150</v>
      </c>
      <c r="C2010" s="192" t="s">
        <v>7</v>
      </c>
      <c r="D2010" s="192" t="s">
        <v>266</v>
      </c>
      <c r="E2010" s="192">
        <v>1.8</v>
      </c>
      <c r="F2010" s="192" t="s">
        <v>9</v>
      </c>
      <c r="G2010" s="192" t="s">
        <v>547</v>
      </c>
      <c r="H2010" s="134" t="s">
        <v>3789</v>
      </c>
      <c r="I2010" s="131" t="s">
        <v>3658</v>
      </c>
      <c r="J2010" s="184">
        <f>IF(F2010="USD", E2010, E2010 * IFERROR(VLOOKUP(F2010, EXCHANGE_RATE!A:B, 2, FALSE), "Currency not found"))</f>
        <v>1.8</v>
      </c>
      <c r="K2010" s="184">
        <f t="shared" si="182"/>
        <v>1.8</v>
      </c>
      <c r="L2010" s="184">
        <f>IF(C2010="MTS", B2010, B2010 * IFERROR(VLOOKUP(C2010, 'QTY_CONVERSIONS '!A:B, 2, FALSE), "Units not  found"))</f>
        <v>0.15</v>
      </c>
      <c r="M2010" s="185">
        <f t="shared" si="183"/>
        <v>270</v>
      </c>
      <c r="N2010" s="143" t="str">
        <f>IFERROR(VLOOKUP(D2010, Product_Category!A:B, 2, FALSE), "Uncategorized")</f>
        <v>MCC</v>
      </c>
      <c r="O2010" s="186">
        <f t="shared" si="185"/>
        <v>1800</v>
      </c>
      <c r="P2010" s="185">
        <f t="shared" si="184"/>
        <v>270</v>
      </c>
      <c r="Q2010" s="143">
        <v>2023</v>
      </c>
      <c r="R2010" s="143" t="str">
        <f>IFERROR(VLOOKUP(G2010,'SOURCE COMPANY'!A:B, 2, FALSE), "")</f>
        <v>MEHTA MEDICARE</v>
      </c>
      <c r="S2010" s="143" t="str">
        <f>IFERROR(VLOOKUP(H2010,'CUSTOMER NAME'!A:B, 2, FALSE), "")</f>
        <v>PRABHU BANK</v>
      </c>
    </row>
    <row r="2011" spans="1:19">
      <c r="A2011" s="192" t="s">
        <v>929</v>
      </c>
      <c r="B2011" s="192">
        <v>25</v>
      </c>
      <c r="C2011" s="192" t="s">
        <v>7</v>
      </c>
      <c r="D2011" s="192" t="s">
        <v>3048</v>
      </c>
      <c r="E2011" s="192">
        <v>3.29</v>
      </c>
      <c r="F2011" s="192" t="s">
        <v>9</v>
      </c>
      <c r="G2011" s="192" t="s">
        <v>547</v>
      </c>
      <c r="H2011" s="134" t="s">
        <v>3789</v>
      </c>
      <c r="I2011" s="131" t="s">
        <v>3658</v>
      </c>
      <c r="J2011" s="184">
        <f>IF(F2011="USD", E2011, E2011 * IFERROR(VLOOKUP(F2011, EXCHANGE_RATE!A:B, 2, FALSE), "Currency not found"))</f>
        <v>3.29</v>
      </c>
      <c r="K2011" s="184">
        <f t="shared" si="182"/>
        <v>3.29</v>
      </c>
      <c r="L2011" s="184">
        <f>IF(C2011="MTS", B2011, B2011 * IFERROR(VLOOKUP(C2011, 'QTY_CONVERSIONS '!A:B, 2, FALSE), "Units not  found"))</f>
        <v>2.5000000000000001E-2</v>
      </c>
      <c r="M2011" s="185">
        <f t="shared" si="183"/>
        <v>82.25</v>
      </c>
      <c r="N2011" s="143" t="str">
        <f>IFERROR(VLOOKUP(D2011, Product_Category!A:B, 2, FALSE), "Uncategorized")</f>
        <v>CROSCARMELLOSE SODIUM</v>
      </c>
      <c r="O2011" s="186">
        <f t="shared" si="185"/>
        <v>3290</v>
      </c>
      <c r="P2011" s="185">
        <f t="shared" si="184"/>
        <v>82.25</v>
      </c>
      <c r="Q2011" s="143">
        <v>2023</v>
      </c>
      <c r="R2011" s="143" t="str">
        <f>IFERROR(VLOOKUP(G2011,'SOURCE COMPANY'!A:B, 2, FALSE), "")</f>
        <v>MEHTA MEDICARE</v>
      </c>
      <c r="S2011" s="143" t="str">
        <f>IFERROR(VLOOKUP(H2011,'CUSTOMER NAME'!A:B, 2, FALSE), "")</f>
        <v>PRABHU BANK</v>
      </c>
    </row>
    <row r="2012" spans="1:19">
      <c r="A2012" s="87" t="s">
        <v>752</v>
      </c>
      <c r="B2012" s="87">
        <v>3300</v>
      </c>
      <c r="C2012" s="87" t="s">
        <v>7</v>
      </c>
      <c r="D2012" s="87" t="s">
        <v>1119</v>
      </c>
      <c r="E2012" s="248">
        <v>9.9499999999999993</v>
      </c>
      <c r="F2012" s="87" t="s">
        <v>9</v>
      </c>
      <c r="G2012" s="192" t="s">
        <v>2998</v>
      </c>
      <c r="H2012" s="198" t="s">
        <v>1399</v>
      </c>
      <c r="I2012" s="214" t="str">
        <f>I2011</f>
        <v>November</v>
      </c>
      <c r="J2012" s="184">
        <f>IF(F2012="USD", E2012, E2012 * IFERROR(VLOOKUP(F2012, EXCHANGE_RATE!A:B, 2, FALSE), "Currency not found"))</f>
        <v>9.9499999999999993</v>
      </c>
      <c r="K2012" s="184">
        <f t="shared" si="182"/>
        <v>9.9499999999999993</v>
      </c>
      <c r="L2012" s="184">
        <f>IF(C2012="MTS", B2012, B2012 * IFERROR(VLOOKUP(C2012, 'QTY_CONVERSIONS '!A:B, 2, FALSE), "Units not  found"))</f>
        <v>3.3000000000000003</v>
      </c>
      <c r="M2012" s="185">
        <f t="shared" si="183"/>
        <v>32835</v>
      </c>
      <c r="N2012" s="143" t="str">
        <f>IFERROR(VLOOKUP(D2012, Product_Category!A:B, 2, FALSE), "Uncategorized")</f>
        <v>MCC</v>
      </c>
      <c r="O2012" s="186">
        <f t="shared" si="185"/>
        <v>9950</v>
      </c>
      <c r="P2012" s="185">
        <f t="shared" si="184"/>
        <v>32835</v>
      </c>
      <c r="Q2012" s="143">
        <v>2023</v>
      </c>
      <c r="R2012" s="143" t="str">
        <f>IFERROR(VLOOKUP(G2012,'SOURCE COMPANY'!A:B, 2, FALSE), "")</f>
        <v>SIGNET</v>
      </c>
      <c r="S2012" s="143" t="str">
        <f>IFERROR(VLOOKUP(H2012,'CUSTOMER NAME'!A:B, 2, FALSE), "")</f>
        <v>PRIDE CHEM</v>
      </c>
    </row>
    <row r="2013" spans="1:19">
      <c r="A2013" s="87" t="s">
        <v>752</v>
      </c>
      <c r="B2013" s="21">
        <v>1150</v>
      </c>
      <c r="C2013" s="87" t="s">
        <v>7</v>
      </c>
      <c r="D2013" s="87" t="s">
        <v>2066</v>
      </c>
      <c r="E2013" s="41">
        <v>9.9499999999999993</v>
      </c>
      <c r="F2013" s="87" t="s">
        <v>9</v>
      </c>
      <c r="G2013" s="192" t="s">
        <v>2998</v>
      </c>
      <c r="H2013" s="198" t="s">
        <v>2067</v>
      </c>
      <c r="I2013" s="214" t="str">
        <f>I2012</f>
        <v>November</v>
      </c>
      <c r="J2013" s="184">
        <f>IF(F2013="USD", E2013, E2013 * IFERROR(VLOOKUP(F2013, EXCHANGE_RATE!A:B, 2, FALSE), "Currency not found"))</f>
        <v>9.9499999999999993</v>
      </c>
      <c r="K2013" s="184">
        <f t="shared" si="182"/>
        <v>9.9499999999999993</v>
      </c>
      <c r="L2013" s="184">
        <f>IF(C2013="MTS", B2013, B2013 * IFERROR(VLOOKUP(C2013, 'QTY_CONVERSIONS '!A:B, 2, FALSE), "Units not  found"))</f>
        <v>1.1500000000000001</v>
      </c>
      <c r="M2013" s="185">
        <f t="shared" si="183"/>
        <v>11442.5</v>
      </c>
      <c r="N2013" s="143" t="str">
        <f>IFERROR(VLOOKUP(D2013, Product_Category!A:B, 2, FALSE), "Uncategorized")</f>
        <v>MCC</v>
      </c>
      <c r="O2013" s="186">
        <f t="shared" si="185"/>
        <v>9950</v>
      </c>
      <c r="P2013" s="185">
        <f t="shared" si="184"/>
        <v>11442.500000000002</v>
      </c>
      <c r="Q2013" s="143">
        <v>2023</v>
      </c>
      <c r="R2013" s="143" t="str">
        <f>IFERROR(VLOOKUP(G2013,'SOURCE COMPANY'!A:B, 2, FALSE), "")</f>
        <v>SIGNET</v>
      </c>
      <c r="S2013" s="143" t="str">
        <f>IFERROR(VLOOKUP(H2013,'CUSTOMER NAME'!A:B, 2, FALSE), "")</f>
        <v>PRIDE CHEMTECH</v>
      </c>
    </row>
    <row r="2014" spans="1:19">
      <c r="A2014" s="191" t="s">
        <v>816</v>
      </c>
      <c r="B2014" s="191">
        <v>2000</v>
      </c>
      <c r="C2014" s="191" t="s">
        <v>7</v>
      </c>
      <c r="D2014" s="191" t="s">
        <v>266</v>
      </c>
      <c r="E2014" s="191">
        <v>24</v>
      </c>
      <c r="F2014" s="191" t="s">
        <v>9</v>
      </c>
      <c r="G2014" s="191" t="s">
        <v>3068</v>
      </c>
      <c r="H2014" s="121" t="s">
        <v>3069</v>
      </c>
      <c r="I2014" s="131" t="s">
        <v>3034</v>
      </c>
      <c r="J2014" s="184">
        <f>IF(F2014="USD", E2014, E2014 * IFERROR(VLOOKUP(F2014, EXCHANGE_RATE!A:B, 2, FALSE), "Currency not found"))</f>
        <v>24</v>
      </c>
      <c r="K2014" s="184">
        <f t="shared" si="182"/>
        <v>24</v>
      </c>
      <c r="L2014" s="184">
        <f>IF(C2014="MTS", B2014, B2014 * IFERROR(VLOOKUP(C2014, 'QTY_CONVERSIONS '!A:B, 2, FALSE), "Units not  found"))</f>
        <v>2</v>
      </c>
      <c r="M2014" s="185">
        <f t="shared" si="183"/>
        <v>48000</v>
      </c>
      <c r="N2014" s="143" t="str">
        <f>IFERROR(VLOOKUP(D2014, Product_Category!A:B, 2, FALSE), "Uncategorized")</f>
        <v>MCC</v>
      </c>
      <c r="O2014" s="186">
        <f t="shared" si="185"/>
        <v>24000</v>
      </c>
      <c r="P2014" s="185">
        <f t="shared" si="184"/>
        <v>48000</v>
      </c>
      <c r="Q2014" s="143">
        <v>2023</v>
      </c>
      <c r="R2014" s="143" t="str">
        <f>IFERROR(VLOOKUP(G2014,'SOURCE COMPANY'!A:B, 2, FALSE), "")</f>
        <v>GANGWAL HEALTHCARE</v>
      </c>
      <c r="S2014" s="143" t="str">
        <f>IFERROR(VLOOKUP(H2014,'CUSTOMER NAME'!A:B, 2, FALSE), "")</f>
        <v>PRIME BANK</v>
      </c>
    </row>
    <row r="2015" spans="1:19">
      <c r="A2015" s="87" t="s">
        <v>929</v>
      </c>
      <c r="B2015" s="189">
        <v>100</v>
      </c>
      <c r="C2015" s="87" t="s">
        <v>7</v>
      </c>
      <c r="D2015" s="87" t="s">
        <v>266</v>
      </c>
      <c r="E2015" s="194">
        <v>156.804</v>
      </c>
      <c r="F2015" s="87" t="s">
        <v>1730</v>
      </c>
      <c r="G2015" s="87" t="s">
        <v>652</v>
      </c>
      <c r="H2015" s="198" t="s">
        <v>2515</v>
      </c>
      <c r="I2015" s="214" t="str">
        <f>I2014</f>
        <v>September</v>
      </c>
      <c r="J2015" s="184">
        <f>IF(F2015="USD", E2015, E2015 * IFERROR(VLOOKUP(F2015, EXCHANGE_RATE!A:B, 2, FALSE), "Currency not found"))</f>
        <v>1.881648</v>
      </c>
      <c r="K2015" s="184">
        <f t="shared" si="182"/>
        <v>1.89</v>
      </c>
      <c r="L2015" s="184">
        <f>IF(C2015="MTS", B2015, B2015 * IFERROR(VLOOKUP(C2015, 'QTY_CONVERSIONS '!A:B, 2, FALSE), "Units not  found"))</f>
        <v>0.1</v>
      </c>
      <c r="M2015" s="185">
        <f t="shared" si="183"/>
        <v>189</v>
      </c>
      <c r="N2015" s="143" t="str">
        <f>IFERROR(VLOOKUP(D2015, Product_Category!A:B, 2, FALSE), "Uncategorized")</f>
        <v>MCC</v>
      </c>
      <c r="O2015" s="186">
        <f t="shared" si="185"/>
        <v>1890</v>
      </c>
      <c r="P2015" s="185">
        <f t="shared" si="184"/>
        <v>189</v>
      </c>
      <c r="Q2015" s="143">
        <v>2023</v>
      </c>
      <c r="R2015" s="143" t="str">
        <f>IFERROR(VLOOKUP(G2015,'SOURCE COMPANY'!A:B, 2, FALSE), "")</f>
        <v>JAYANA PHARMA</v>
      </c>
      <c r="S2015" s="143" t="str">
        <f>IFERROR(VLOOKUP(H2015,'CUSTOMER NAME'!A:B, 2, FALSE), "")</f>
        <v>PRIME PHARMA</v>
      </c>
    </row>
    <row r="2016" spans="1:19">
      <c r="A2016" s="87" t="s">
        <v>929</v>
      </c>
      <c r="B2016" s="189">
        <v>100</v>
      </c>
      <c r="C2016" s="87" t="s">
        <v>7</v>
      </c>
      <c r="D2016" s="87" t="s">
        <v>266</v>
      </c>
      <c r="E2016" s="194">
        <v>166.59800000000001</v>
      </c>
      <c r="F2016" s="87" t="s">
        <v>1730</v>
      </c>
      <c r="G2016" s="87" t="s">
        <v>652</v>
      </c>
      <c r="H2016" s="198" t="s">
        <v>2515</v>
      </c>
      <c r="I2016" s="214" t="str">
        <f>I2015</f>
        <v>September</v>
      </c>
      <c r="J2016" s="184">
        <f>IF(F2016="USD", E2016, E2016 * IFERROR(VLOOKUP(F2016, EXCHANGE_RATE!A:B, 2, FALSE), "Currency not found"))</f>
        <v>1.9991760000000003</v>
      </c>
      <c r="K2016" s="184">
        <f t="shared" si="182"/>
        <v>2</v>
      </c>
      <c r="L2016" s="184">
        <f>IF(C2016="MTS", B2016, B2016 * IFERROR(VLOOKUP(C2016, 'QTY_CONVERSIONS '!A:B, 2, FALSE), "Units not  found"))</f>
        <v>0.1</v>
      </c>
      <c r="M2016" s="185">
        <f t="shared" si="183"/>
        <v>200</v>
      </c>
      <c r="N2016" s="143" t="str">
        <f>IFERROR(VLOOKUP(D2016, Product_Category!A:B, 2, FALSE), "Uncategorized")</f>
        <v>MCC</v>
      </c>
      <c r="O2016" s="186">
        <f t="shared" si="185"/>
        <v>2000</v>
      </c>
      <c r="P2016" s="185">
        <f t="shared" si="184"/>
        <v>200</v>
      </c>
      <c r="Q2016" s="143">
        <v>2023</v>
      </c>
      <c r="R2016" s="143" t="str">
        <f>IFERROR(VLOOKUP(G2016,'SOURCE COMPANY'!A:B, 2, FALSE), "")</f>
        <v>JAYANA PHARMA</v>
      </c>
      <c r="S2016" s="143" t="str">
        <f>IFERROR(VLOOKUP(H2016,'CUSTOMER NAME'!A:B, 2, FALSE), "")</f>
        <v>PRIME PHARMA</v>
      </c>
    </row>
    <row r="2017" spans="1:19">
      <c r="A2017" s="192" t="s">
        <v>929</v>
      </c>
      <c r="B2017" s="192">
        <v>100</v>
      </c>
      <c r="C2017" s="192" t="s">
        <v>7</v>
      </c>
      <c r="D2017" s="192" t="s">
        <v>964</v>
      </c>
      <c r="E2017" s="192">
        <v>176.4</v>
      </c>
      <c r="F2017" s="192" t="s">
        <v>1730</v>
      </c>
      <c r="G2017" s="192" t="s">
        <v>671</v>
      </c>
      <c r="H2017" s="134" t="s">
        <v>2515</v>
      </c>
      <c r="I2017" s="131" t="s">
        <v>2670</v>
      </c>
      <c r="J2017" s="184">
        <f>IF(F2017="USD", E2017, E2017 * IFERROR(VLOOKUP(F2017, EXCHANGE_RATE!A:B, 2, FALSE), "Currency not found"))</f>
        <v>2.1168</v>
      </c>
      <c r="K2017" s="184">
        <f t="shared" si="182"/>
        <v>2.1199999999999997</v>
      </c>
      <c r="L2017" s="184">
        <f>IF(C2017="MTS", B2017, B2017 * IFERROR(VLOOKUP(C2017, 'QTY_CONVERSIONS '!A:B, 2, FALSE), "Units not  found"))</f>
        <v>0.1</v>
      </c>
      <c r="M2017" s="185">
        <f t="shared" si="183"/>
        <v>211.99999999999997</v>
      </c>
      <c r="N2017" s="143" t="str">
        <f>IFERROR(VLOOKUP(D2017, Product_Category!A:B, 2, FALSE), "Uncategorized")</f>
        <v>MCC</v>
      </c>
      <c r="O2017" s="186">
        <f t="shared" si="185"/>
        <v>2119.9999999999995</v>
      </c>
      <c r="P2017" s="185">
        <f t="shared" si="184"/>
        <v>211.99999999999997</v>
      </c>
      <c r="Q2017" s="143">
        <v>2023</v>
      </c>
      <c r="R2017" s="143" t="str">
        <f>IFERROR(VLOOKUP(G2017,'SOURCE COMPANY'!A:B, 2, FALSE), "")</f>
        <v>SUDARSHAN TRADING</v>
      </c>
      <c r="S2017" s="143" t="str">
        <f>IFERROR(VLOOKUP(H2017,'CUSTOMER NAME'!A:B, 2, FALSE), "")</f>
        <v>PRIME PHARMA</v>
      </c>
    </row>
    <row r="2018" spans="1:19">
      <c r="A2018" s="87" t="s">
        <v>1564</v>
      </c>
      <c r="B2018" s="87">
        <v>500</v>
      </c>
      <c r="C2018" s="87" t="s">
        <v>7</v>
      </c>
      <c r="D2018" s="87" t="s">
        <v>543</v>
      </c>
      <c r="E2018" s="42">
        <v>2.536</v>
      </c>
      <c r="F2018" s="87" t="s">
        <v>9</v>
      </c>
      <c r="G2018" s="87" t="s">
        <v>1571</v>
      </c>
      <c r="H2018" s="198" t="s">
        <v>1572</v>
      </c>
      <c r="I2018" s="214" t="str">
        <f>I2017</f>
        <v>August</v>
      </c>
      <c r="J2018" s="184">
        <f>IF(F2018="USD", E2018, E2018 * IFERROR(VLOOKUP(F2018, EXCHANGE_RATE!A:B, 2, FALSE), "Currency not found"))</f>
        <v>2.536</v>
      </c>
      <c r="K2018" s="184">
        <f t="shared" si="182"/>
        <v>2.5399999999999996</v>
      </c>
      <c r="L2018" s="184">
        <f>IF(C2018="MTS", B2018, B2018 * IFERROR(VLOOKUP(C2018, 'QTY_CONVERSIONS '!A:B, 2, FALSE), "Units not  found"))</f>
        <v>0.5</v>
      </c>
      <c r="M2018" s="185">
        <f t="shared" si="183"/>
        <v>1269.9999999999998</v>
      </c>
      <c r="N2018" s="143" t="str">
        <f>IFERROR(VLOOKUP(D2018, Product_Category!A:B, 2, FALSE), "Uncategorized")</f>
        <v>MCC</v>
      </c>
      <c r="O2018" s="186">
        <f t="shared" si="185"/>
        <v>2539.9999999999995</v>
      </c>
      <c r="P2018" s="185">
        <f t="shared" si="184"/>
        <v>1269.9999999999998</v>
      </c>
      <c r="Q2018" s="143">
        <v>2023</v>
      </c>
      <c r="R2018" s="143" t="str">
        <f>IFERROR(VLOOKUP(G2018,'SOURCE COMPANY'!A:B, 2, FALSE), "")</f>
        <v>CAMUS PHARMA</v>
      </c>
      <c r="S2018" s="143" t="str">
        <f>IFERROR(VLOOKUP(H2018,'CUSTOMER NAME'!A:B, 2, FALSE), "")</f>
        <v>PSK PHARMA</v>
      </c>
    </row>
    <row r="2019" spans="1:19">
      <c r="A2019" s="87" t="s">
        <v>1566</v>
      </c>
      <c r="B2019" s="87">
        <v>35</v>
      </c>
      <c r="C2019" s="87" t="s">
        <v>7</v>
      </c>
      <c r="D2019" s="87" t="s">
        <v>872</v>
      </c>
      <c r="E2019" s="44">
        <v>184</v>
      </c>
      <c r="F2019" s="87" t="s">
        <v>1730</v>
      </c>
      <c r="G2019" s="87" t="s">
        <v>1571</v>
      </c>
      <c r="H2019" s="198" t="s">
        <v>1572</v>
      </c>
      <c r="I2019" s="214" t="str">
        <f>I2018</f>
        <v>August</v>
      </c>
      <c r="J2019" s="184">
        <f>IF(F2019="USD", E2019, E2019 * IFERROR(VLOOKUP(F2019, EXCHANGE_RATE!A:B, 2, FALSE), "Currency not found"))</f>
        <v>2.2080000000000002</v>
      </c>
      <c r="K2019" s="184">
        <f t="shared" si="182"/>
        <v>2.21</v>
      </c>
      <c r="L2019" s="184">
        <f>IF(C2019="MTS", B2019, B2019 * IFERROR(VLOOKUP(C2019, 'QTY_CONVERSIONS '!A:B, 2, FALSE), "Units not  found"))</f>
        <v>3.5000000000000003E-2</v>
      </c>
      <c r="M2019" s="185">
        <f t="shared" si="183"/>
        <v>77.349999999999994</v>
      </c>
      <c r="N2019" s="143" t="str">
        <f>IFERROR(VLOOKUP(D2019, Product_Category!A:B, 2, FALSE), "Uncategorized")</f>
        <v>CROSCARMELLOSE SODIUM</v>
      </c>
      <c r="O2019" s="186">
        <f t="shared" si="185"/>
        <v>2210</v>
      </c>
      <c r="P2019" s="185">
        <f t="shared" si="184"/>
        <v>77.350000000000009</v>
      </c>
      <c r="Q2019" s="143">
        <v>2023</v>
      </c>
      <c r="R2019" s="143" t="str">
        <f>IFERROR(VLOOKUP(G2019,'SOURCE COMPANY'!A:B, 2, FALSE), "")</f>
        <v>CAMUS PHARMA</v>
      </c>
      <c r="S2019" s="143" t="str">
        <f>IFERROR(VLOOKUP(H2019,'CUSTOMER NAME'!A:B, 2, FALSE), "")</f>
        <v>PSK PHARMA</v>
      </c>
    </row>
    <row r="2020" spans="1:19">
      <c r="A2020" s="87" t="s">
        <v>1012</v>
      </c>
      <c r="B2020" s="21">
        <v>50</v>
      </c>
      <c r="C2020" s="87" t="s">
        <v>7</v>
      </c>
      <c r="D2020" s="87" t="s">
        <v>2185</v>
      </c>
      <c r="E2020" s="41">
        <v>1896.1869999999999</v>
      </c>
      <c r="F2020" s="87" t="s">
        <v>1730</v>
      </c>
      <c r="G2020" s="87" t="s">
        <v>1571</v>
      </c>
      <c r="H2020" s="198" t="s">
        <v>2186</v>
      </c>
      <c r="I2020" s="214" t="str">
        <f>I2019</f>
        <v>August</v>
      </c>
      <c r="J2020" s="184">
        <f>IF(F2020="USD", E2020, E2020 * IFERROR(VLOOKUP(F2020, EXCHANGE_RATE!A:B, 2, FALSE), "Currency not found"))</f>
        <v>22.754244</v>
      </c>
      <c r="K2020" s="184">
        <f t="shared" si="182"/>
        <v>22.76</v>
      </c>
      <c r="L2020" s="184">
        <f>IF(C2020="MTS", B2020, B2020 * IFERROR(VLOOKUP(C2020, 'QTY_CONVERSIONS '!A:B, 2, FALSE), "Units not  found"))</f>
        <v>0.05</v>
      </c>
      <c r="M2020" s="185">
        <f t="shared" si="183"/>
        <v>1138</v>
      </c>
      <c r="N2020" s="143" t="str">
        <f>IFERROR(VLOOKUP(D2020, Product_Category!A:B, 2, FALSE), "Uncategorized")</f>
        <v>MCC</v>
      </c>
      <c r="O2020" s="186">
        <f t="shared" si="185"/>
        <v>22760</v>
      </c>
      <c r="P2020" s="185">
        <f t="shared" si="184"/>
        <v>1138</v>
      </c>
      <c r="Q2020" s="143">
        <v>2023</v>
      </c>
      <c r="R2020" s="143" t="str">
        <f>IFERROR(VLOOKUP(G2020,'SOURCE COMPANY'!A:B, 2, FALSE), "")</f>
        <v>CAMUS PHARMA</v>
      </c>
      <c r="S2020" s="143" t="str">
        <f>IFERROR(VLOOKUP(H2020,'CUSTOMER NAME'!A:B, 2, FALSE), "")</f>
        <v>PSK PHARMA</v>
      </c>
    </row>
    <row r="2021" spans="1:19">
      <c r="A2021" s="87" t="s">
        <v>1012</v>
      </c>
      <c r="B2021" s="21">
        <v>50</v>
      </c>
      <c r="C2021" s="87" t="s">
        <v>7</v>
      </c>
      <c r="D2021" s="87" t="s">
        <v>2185</v>
      </c>
      <c r="E2021" s="41">
        <v>1896.1869999999999</v>
      </c>
      <c r="F2021" s="87" t="s">
        <v>1730</v>
      </c>
      <c r="G2021" s="87" t="s">
        <v>1571</v>
      </c>
      <c r="H2021" s="198" t="s">
        <v>2186</v>
      </c>
      <c r="I2021" s="214" t="str">
        <f>I2020</f>
        <v>August</v>
      </c>
      <c r="J2021" s="184">
        <f>IF(F2021="USD", E2021, E2021 * IFERROR(VLOOKUP(F2021, EXCHANGE_RATE!A:B, 2, FALSE), "Currency not found"))</f>
        <v>22.754244</v>
      </c>
      <c r="K2021" s="184">
        <f t="shared" si="182"/>
        <v>22.76</v>
      </c>
      <c r="L2021" s="184">
        <f>IF(C2021="MTS", B2021, B2021 * IFERROR(VLOOKUP(C2021, 'QTY_CONVERSIONS '!A:B, 2, FALSE), "Units not  found"))</f>
        <v>0.05</v>
      </c>
      <c r="M2021" s="185">
        <f t="shared" si="183"/>
        <v>1138</v>
      </c>
      <c r="N2021" s="143" t="str">
        <f>IFERROR(VLOOKUP(D2021, Product_Category!A:B, 2, FALSE), "Uncategorized")</f>
        <v>MCC</v>
      </c>
      <c r="O2021" s="186">
        <f t="shared" si="185"/>
        <v>22760</v>
      </c>
      <c r="P2021" s="185">
        <f t="shared" si="184"/>
        <v>1138</v>
      </c>
      <c r="Q2021" s="143">
        <v>2023</v>
      </c>
      <c r="R2021" s="143" t="str">
        <f>IFERROR(VLOOKUP(G2021,'SOURCE COMPANY'!A:B, 2, FALSE), "")</f>
        <v>CAMUS PHARMA</v>
      </c>
      <c r="S2021" s="143" t="str">
        <f>IFERROR(VLOOKUP(H2021,'CUSTOMER NAME'!A:B, 2, FALSE), "")</f>
        <v>PSK PHARMA</v>
      </c>
    </row>
    <row r="2022" spans="1:19">
      <c r="A2022" s="191" t="s">
        <v>889</v>
      </c>
      <c r="B2022" s="191">
        <v>5000</v>
      </c>
      <c r="C2022" s="191" t="s">
        <v>7</v>
      </c>
      <c r="D2022" s="191" t="s">
        <v>601</v>
      </c>
      <c r="E2022" s="191">
        <v>4.95</v>
      </c>
      <c r="F2022" s="191" t="s">
        <v>9</v>
      </c>
      <c r="G2022" s="192" t="s">
        <v>59</v>
      </c>
      <c r="H2022" s="121" t="s">
        <v>3115</v>
      </c>
      <c r="I2022" s="131" t="s">
        <v>3034</v>
      </c>
      <c r="J2022" s="184">
        <f>IF(F2022="USD", E2022, E2022 * IFERROR(VLOOKUP(F2022, EXCHANGE_RATE!A:B, 2, FALSE), "Currency not found"))</f>
        <v>4.95</v>
      </c>
      <c r="K2022" s="184">
        <f t="shared" si="182"/>
        <v>4.95</v>
      </c>
      <c r="L2022" s="184">
        <f>IF(C2022="MTS", B2022, B2022 * IFERROR(VLOOKUP(C2022, 'QTY_CONVERSIONS '!A:B, 2, FALSE), "Units not  found"))</f>
        <v>5</v>
      </c>
      <c r="M2022" s="185">
        <f t="shared" si="183"/>
        <v>24750</v>
      </c>
      <c r="N2022" s="143" t="str">
        <f>IFERROR(VLOOKUP(D2022, Product_Category!A:B, 2, FALSE), "Uncategorized")</f>
        <v>SSG</v>
      </c>
      <c r="O2022" s="186">
        <f t="shared" si="185"/>
        <v>4950</v>
      </c>
      <c r="P2022" s="185">
        <f t="shared" si="184"/>
        <v>24750</v>
      </c>
      <c r="Q2022" s="143">
        <v>2023</v>
      </c>
      <c r="R2022" s="143" t="str">
        <f>IFERROR(VLOOKUP(G2022,'SOURCE COMPANY'!A:B, 2, FALSE), "")</f>
        <v>JRS PHARMA</v>
      </c>
      <c r="S2022" s="143" t="str">
        <f>IFERROR(VLOOKUP(H2022,'CUSTOMER NAME'!A:B, 2, FALSE), "")</f>
        <v>PT EKACITTA DIAN PERSADA</v>
      </c>
    </row>
    <row r="2023" spans="1:19">
      <c r="A2023" s="191" t="s">
        <v>889</v>
      </c>
      <c r="B2023" s="191">
        <v>5000</v>
      </c>
      <c r="C2023" s="191" t="s">
        <v>7</v>
      </c>
      <c r="D2023" s="191" t="s">
        <v>3048</v>
      </c>
      <c r="E2023" s="191">
        <v>10.15</v>
      </c>
      <c r="F2023" s="191" t="s">
        <v>9</v>
      </c>
      <c r="G2023" s="192" t="s">
        <v>59</v>
      </c>
      <c r="H2023" s="121" t="s">
        <v>3115</v>
      </c>
      <c r="I2023" s="131" t="s">
        <v>3034</v>
      </c>
      <c r="J2023" s="184">
        <f>IF(F2023="USD", E2023, E2023 * IFERROR(VLOOKUP(F2023, EXCHANGE_RATE!A:B, 2, FALSE), "Currency not found"))</f>
        <v>10.15</v>
      </c>
      <c r="K2023" s="184">
        <f t="shared" si="182"/>
        <v>10.15</v>
      </c>
      <c r="L2023" s="184">
        <f>IF(C2023="MTS", B2023, B2023 * IFERROR(VLOOKUP(C2023, 'QTY_CONVERSIONS '!A:B, 2, FALSE), "Units not  found"))</f>
        <v>5</v>
      </c>
      <c r="M2023" s="185">
        <f t="shared" si="183"/>
        <v>50750</v>
      </c>
      <c r="N2023" s="143" t="str">
        <f>IFERROR(VLOOKUP(D2023, Product_Category!A:B, 2, FALSE), "Uncategorized")</f>
        <v>CROSCARMELLOSE SODIUM</v>
      </c>
      <c r="O2023" s="186">
        <f t="shared" si="185"/>
        <v>10150</v>
      </c>
      <c r="P2023" s="185">
        <f t="shared" si="184"/>
        <v>50750</v>
      </c>
      <c r="Q2023" s="143">
        <v>2023</v>
      </c>
      <c r="R2023" s="143" t="str">
        <f>IFERROR(VLOOKUP(G2023,'SOURCE COMPANY'!A:B, 2, FALSE), "")</f>
        <v>JRS PHARMA</v>
      </c>
      <c r="S2023" s="143" t="str">
        <f>IFERROR(VLOOKUP(H2023,'CUSTOMER NAME'!A:B, 2, FALSE), "")</f>
        <v>PT EKACITTA DIAN PERSADA</v>
      </c>
    </row>
    <row r="2024" spans="1:19">
      <c r="A2024" s="192" t="s">
        <v>889</v>
      </c>
      <c r="B2024" s="192">
        <v>18000</v>
      </c>
      <c r="C2024" s="192" t="s">
        <v>7</v>
      </c>
      <c r="D2024" s="192" t="s">
        <v>2706</v>
      </c>
      <c r="E2024" s="192">
        <v>2.77</v>
      </c>
      <c r="F2024" s="192" t="s">
        <v>9</v>
      </c>
      <c r="G2024" s="192" t="s">
        <v>59</v>
      </c>
      <c r="H2024" s="134" t="s">
        <v>1204</v>
      </c>
      <c r="I2024" s="131" t="s">
        <v>2670</v>
      </c>
      <c r="J2024" s="184">
        <f>IF(F2024="USD", E2024, E2024 * IFERROR(VLOOKUP(F2024, EXCHANGE_RATE!A:B, 2, FALSE), "Currency not found"))</f>
        <v>2.77</v>
      </c>
      <c r="K2024" s="184">
        <f t="shared" si="182"/>
        <v>2.77</v>
      </c>
      <c r="L2024" s="184">
        <f>IF(C2024="MTS", B2024, B2024 * IFERROR(VLOOKUP(C2024, 'QTY_CONVERSIONS '!A:B, 2, FALSE), "Units not  found"))</f>
        <v>18</v>
      </c>
      <c r="M2024" s="185">
        <f t="shared" si="183"/>
        <v>49860</v>
      </c>
      <c r="N2024" s="143" t="str">
        <f>IFERROR(VLOOKUP(D2024, Product_Category!A:B, 2, FALSE), "Uncategorized")</f>
        <v>MCC</v>
      </c>
      <c r="O2024" s="186">
        <f t="shared" si="185"/>
        <v>2770</v>
      </c>
      <c r="P2024" s="185">
        <f t="shared" si="184"/>
        <v>49860</v>
      </c>
      <c r="Q2024" s="143">
        <v>2023</v>
      </c>
      <c r="R2024" s="143" t="str">
        <f>IFERROR(VLOOKUP(G2024,'SOURCE COMPANY'!A:B, 2, FALSE), "")</f>
        <v>JRS PHARMA</v>
      </c>
      <c r="S2024" s="143" t="str">
        <f>IFERROR(VLOOKUP(H2024,'CUSTOMER NAME'!A:B, 2, FALSE), "")</f>
        <v>PT IMCD</v>
      </c>
    </row>
    <row r="2025" spans="1:19">
      <c r="A2025" s="87" t="s">
        <v>889</v>
      </c>
      <c r="B2025" s="87">
        <v>13050</v>
      </c>
      <c r="C2025" s="87" t="s">
        <v>7</v>
      </c>
      <c r="D2025" s="87" t="s">
        <v>555</v>
      </c>
      <c r="E2025" s="248">
        <v>2.75</v>
      </c>
      <c r="F2025" s="87" t="s">
        <v>9</v>
      </c>
      <c r="G2025" s="192" t="s">
        <v>59</v>
      </c>
      <c r="H2025" s="198" t="s">
        <v>1204</v>
      </c>
      <c r="I2025" s="214" t="str">
        <f t="shared" ref="I2025:I2032" si="187">I2024</f>
        <v>August</v>
      </c>
      <c r="J2025" s="184">
        <f>IF(F2025="USD", E2025, E2025 * IFERROR(VLOOKUP(F2025, EXCHANGE_RATE!A:B, 2, FALSE), "Currency not found"))</f>
        <v>2.75</v>
      </c>
      <c r="K2025" s="184">
        <f t="shared" si="182"/>
        <v>2.75</v>
      </c>
      <c r="L2025" s="184">
        <f>IF(C2025="MTS", B2025, B2025 * IFERROR(VLOOKUP(C2025, 'QTY_CONVERSIONS '!A:B, 2, FALSE), "Units not  found"))</f>
        <v>13.05</v>
      </c>
      <c r="M2025" s="185">
        <f t="shared" si="183"/>
        <v>35887.5</v>
      </c>
      <c r="N2025" s="143" t="str">
        <f>IFERROR(VLOOKUP(D2025, Product_Category!A:B, 2, FALSE), "Uncategorized")</f>
        <v>MCC</v>
      </c>
      <c r="O2025" s="186">
        <f t="shared" si="185"/>
        <v>2750</v>
      </c>
      <c r="P2025" s="185">
        <f t="shared" si="184"/>
        <v>35887.5</v>
      </c>
      <c r="Q2025" s="143">
        <v>2023</v>
      </c>
      <c r="R2025" s="143" t="str">
        <f>IFERROR(VLOOKUP(G2025,'SOURCE COMPANY'!A:B, 2, FALSE), "")</f>
        <v>JRS PHARMA</v>
      </c>
      <c r="S2025" s="143" t="str">
        <f>IFERROR(VLOOKUP(H2025,'CUSTOMER NAME'!A:B, 2, FALSE), "")</f>
        <v>PT IMCD</v>
      </c>
    </row>
    <row r="2026" spans="1:19">
      <c r="A2026" s="87" t="s">
        <v>889</v>
      </c>
      <c r="B2026" s="87">
        <v>4950</v>
      </c>
      <c r="C2026" s="87" t="s">
        <v>7</v>
      </c>
      <c r="D2026" s="87" t="s">
        <v>555</v>
      </c>
      <c r="E2026" s="248">
        <v>2.75</v>
      </c>
      <c r="F2026" s="87" t="s">
        <v>9</v>
      </c>
      <c r="G2026" s="192" t="s">
        <v>59</v>
      </c>
      <c r="H2026" s="198" t="s">
        <v>1204</v>
      </c>
      <c r="I2026" s="214" t="str">
        <f t="shared" si="187"/>
        <v>August</v>
      </c>
      <c r="J2026" s="184">
        <f>IF(F2026="USD", E2026, E2026 * IFERROR(VLOOKUP(F2026, EXCHANGE_RATE!A:B, 2, FALSE), "Currency not found"))</f>
        <v>2.75</v>
      </c>
      <c r="K2026" s="184">
        <f t="shared" si="182"/>
        <v>2.75</v>
      </c>
      <c r="L2026" s="184">
        <f>IF(C2026="MTS", B2026, B2026 * IFERROR(VLOOKUP(C2026, 'QTY_CONVERSIONS '!A:B, 2, FALSE), "Units not  found"))</f>
        <v>4.95</v>
      </c>
      <c r="M2026" s="185">
        <f t="shared" si="183"/>
        <v>13612.5</v>
      </c>
      <c r="N2026" s="143" t="str">
        <f>IFERROR(VLOOKUP(D2026, Product_Category!A:B, 2, FALSE), "Uncategorized")</f>
        <v>MCC</v>
      </c>
      <c r="O2026" s="186">
        <f t="shared" si="185"/>
        <v>2750</v>
      </c>
      <c r="P2026" s="185">
        <f t="shared" si="184"/>
        <v>13612.5</v>
      </c>
      <c r="Q2026" s="143">
        <v>2023</v>
      </c>
      <c r="R2026" s="143" t="str">
        <f>IFERROR(VLOOKUP(G2026,'SOURCE COMPANY'!A:B, 2, FALSE), "")</f>
        <v>JRS PHARMA</v>
      </c>
      <c r="S2026" s="143" t="str">
        <f>IFERROR(VLOOKUP(H2026,'CUSTOMER NAME'!A:B, 2, FALSE), "")</f>
        <v>PT IMCD</v>
      </c>
    </row>
    <row r="2027" spans="1:19">
      <c r="A2027" s="87" t="s">
        <v>889</v>
      </c>
      <c r="B2027" s="87">
        <v>7650</v>
      </c>
      <c r="C2027" s="87" t="s">
        <v>7</v>
      </c>
      <c r="D2027" s="87" t="s">
        <v>1097</v>
      </c>
      <c r="E2027" s="248">
        <v>2.75</v>
      </c>
      <c r="F2027" s="87" t="s">
        <v>9</v>
      </c>
      <c r="G2027" s="192" t="s">
        <v>59</v>
      </c>
      <c r="H2027" s="198" t="s">
        <v>1204</v>
      </c>
      <c r="I2027" s="214" t="str">
        <f t="shared" si="187"/>
        <v>August</v>
      </c>
      <c r="J2027" s="184">
        <f>IF(F2027="USD", E2027, E2027 * IFERROR(VLOOKUP(F2027, EXCHANGE_RATE!A:B, 2, FALSE), "Currency not found"))</f>
        <v>2.75</v>
      </c>
      <c r="K2027" s="184">
        <f t="shared" si="182"/>
        <v>2.75</v>
      </c>
      <c r="L2027" s="184">
        <f>IF(C2027="MTS", B2027, B2027 * IFERROR(VLOOKUP(C2027, 'QTY_CONVERSIONS '!A:B, 2, FALSE), "Units not  found"))</f>
        <v>7.65</v>
      </c>
      <c r="M2027" s="185">
        <f t="shared" si="183"/>
        <v>21037.5</v>
      </c>
      <c r="N2027" s="143" t="str">
        <f>IFERROR(VLOOKUP(D2027, Product_Category!A:B, 2, FALSE), "Uncategorized")</f>
        <v>MCC</v>
      </c>
      <c r="O2027" s="186">
        <f t="shared" si="185"/>
        <v>2750</v>
      </c>
      <c r="P2027" s="185">
        <f t="shared" si="184"/>
        <v>21037.5</v>
      </c>
      <c r="Q2027" s="143">
        <v>2023</v>
      </c>
      <c r="R2027" s="143" t="str">
        <f>IFERROR(VLOOKUP(G2027,'SOURCE COMPANY'!A:B, 2, FALSE), "")</f>
        <v>JRS PHARMA</v>
      </c>
      <c r="S2027" s="143" t="str">
        <f>IFERROR(VLOOKUP(H2027,'CUSTOMER NAME'!A:B, 2, FALSE), "")</f>
        <v>PT IMCD</v>
      </c>
    </row>
    <row r="2028" spans="1:19">
      <c r="A2028" s="87" t="s">
        <v>889</v>
      </c>
      <c r="B2028" s="87">
        <v>10350</v>
      </c>
      <c r="C2028" s="87" t="s">
        <v>7</v>
      </c>
      <c r="D2028" s="87" t="s">
        <v>1205</v>
      </c>
      <c r="E2028" s="248">
        <v>2.75</v>
      </c>
      <c r="F2028" s="87" t="s">
        <v>9</v>
      </c>
      <c r="G2028" s="192" t="s">
        <v>59</v>
      </c>
      <c r="H2028" s="198" t="s">
        <v>1204</v>
      </c>
      <c r="I2028" s="214" t="str">
        <f t="shared" si="187"/>
        <v>August</v>
      </c>
      <c r="J2028" s="184">
        <f>IF(F2028="USD", E2028, E2028 * IFERROR(VLOOKUP(F2028, EXCHANGE_RATE!A:B, 2, FALSE), "Currency not found"))</f>
        <v>2.75</v>
      </c>
      <c r="K2028" s="184">
        <f t="shared" si="182"/>
        <v>2.75</v>
      </c>
      <c r="L2028" s="184">
        <f>IF(C2028="MTS", B2028, B2028 * IFERROR(VLOOKUP(C2028, 'QTY_CONVERSIONS '!A:B, 2, FALSE), "Units not  found"))</f>
        <v>10.35</v>
      </c>
      <c r="M2028" s="185">
        <f t="shared" si="183"/>
        <v>28462.5</v>
      </c>
      <c r="N2028" s="143" t="str">
        <f>IFERROR(VLOOKUP(D2028, Product_Category!A:B, 2, FALSE), "Uncategorized")</f>
        <v>MCC</v>
      </c>
      <c r="O2028" s="186">
        <f t="shared" si="185"/>
        <v>2750</v>
      </c>
      <c r="P2028" s="185">
        <f t="shared" si="184"/>
        <v>28462.5</v>
      </c>
      <c r="Q2028" s="143">
        <v>2023</v>
      </c>
      <c r="R2028" s="143" t="str">
        <f>IFERROR(VLOOKUP(G2028,'SOURCE COMPANY'!A:B, 2, FALSE), "")</f>
        <v>JRS PHARMA</v>
      </c>
      <c r="S2028" s="143" t="str">
        <f>IFERROR(VLOOKUP(H2028,'CUSTOMER NAME'!A:B, 2, FALSE), "")</f>
        <v>PT IMCD</v>
      </c>
    </row>
    <row r="2029" spans="1:19">
      <c r="A2029" s="87" t="s">
        <v>889</v>
      </c>
      <c r="B2029" s="21">
        <v>16200</v>
      </c>
      <c r="C2029" s="87" t="s">
        <v>7</v>
      </c>
      <c r="D2029" s="87" t="s">
        <v>1310</v>
      </c>
      <c r="E2029" s="41">
        <v>2.77</v>
      </c>
      <c r="F2029" s="87" t="s">
        <v>9</v>
      </c>
      <c r="G2029" s="192" t="s">
        <v>59</v>
      </c>
      <c r="H2029" s="198" t="s">
        <v>1204</v>
      </c>
      <c r="I2029" s="214" t="str">
        <f t="shared" si="187"/>
        <v>August</v>
      </c>
      <c r="J2029" s="184">
        <f>IF(F2029="USD", E2029, E2029 * IFERROR(VLOOKUP(F2029, EXCHANGE_RATE!A:B, 2, FALSE), "Currency not found"))</f>
        <v>2.77</v>
      </c>
      <c r="K2029" s="184">
        <f t="shared" si="182"/>
        <v>2.77</v>
      </c>
      <c r="L2029" s="184">
        <f>IF(C2029="MTS", B2029, B2029 * IFERROR(VLOOKUP(C2029, 'QTY_CONVERSIONS '!A:B, 2, FALSE), "Units not  found"))</f>
        <v>16.2</v>
      </c>
      <c r="M2029" s="185">
        <f t="shared" si="183"/>
        <v>44874</v>
      </c>
      <c r="N2029" s="143" t="str">
        <f>IFERROR(VLOOKUP(D2029, Product_Category!A:B, 2, FALSE), "Uncategorized")</f>
        <v>MCC</v>
      </c>
      <c r="O2029" s="186">
        <f t="shared" si="185"/>
        <v>2770</v>
      </c>
      <c r="P2029" s="185">
        <f t="shared" si="184"/>
        <v>44874</v>
      </c>
      <c r="Q2029" s="143">
        <v>2023</v>
      </c>
      <c r="R2029" s="143" t="str">
        <f>IFERROR(VLOOKUP(G2029,'SOURCE COMPANY'!A:B, 2, FALSE), "")</f>
        <v>JRS PHARMA</v>
      </c>
      <c r="S2029" s="143" t="str">
        <f>IFERROR(VLOOKUP(H2029,'CUSTOMER NAME'!A:B, 2, FALSE), "")</f>
        <v>PT IMCD</v>
      </c>
    </row>
    <row r="2030" spans="1:19">
      <c r="A2030" s="87" t="s">
        <v>889</v>
      </c>
      <c r="B2030" s="21">
        <v>2000</v>
      </c>
      <c r="C2030" s="87" t="s">
        <v>7</v>
      </c>
      <c r="D2030" s="87" t="s">
        <v>1950</v>
      </c>
      <c r="E2030" s="41">
        <v>3.13</v>
      </c>
      <c r="F2030" s="87" t="s">
        <v>9</v>
      </c>
      <c r="G2030" s="192" t="s">
        <v>59</v>
      </c>
      <c r="H2030" s="198" t="s">
        <v>1204</v>
      </c>
      <c r="I2030" s="214" t="str">
        <f t="shared" si="187"/>
        <v>August</v>
      </c>
      <c r="J2030" s="184">
        <f>IF(F2030="USD", E2030, E2030 * IFERROR(VLOOKUP(F2030, EXCHANGE_RATE!A:B, 2, FALSE), "Currency not found"))</f>
        <v>3.13</v>
      </c>
      <c r="K2030" s="184">
        <f t="shared" si="182"/>
        <v>3.13</v>
      </c>
      <c r="L2030" s="184">
        <f>IF(C2030="MTS", B2030, B2030 * IFERROR(VLOOKUP(C2030, 'QTY_CONVERSIONS '!A:B, 2, FALSE), "Units not  found"))</f>
        <v>2</v>
      </c>
      <c r="M2030" s="185">
        <f t="shared" si="183"/>
        <v>6260</v>
      </c>
      <c r="N2030" s="143" t="str">
        <f>IFERROR(VLOOKUP(D2030, Product_Category!A:B, 2, FALSE), "Uncategorized")</f>
        <v>MCC</v>
      </c>
      <c r="O2030" s="186">
        <f t="shared" si="185"/>
        <v>3130</v>
      </c>
      <c r="P2030" s="185">
        <f t="shared" si="184"/>
        <v>6260</v>
      </c>
      <c r="Q2030" s="143">
        <v>2023</v>
      </c>
      <c r="R2030" s="143" t="str">
        <f>IFERROR(VLOOKUP(G2030,'SOURCE COMPANY'!A:B, 2, FALSE), "")</f>
        <v>JRS PHARMA</v>
      </c>
      <c r="S2030" s="143" t="str">
        <f>IFERROR(VLOOKUP(H2030,'CUSTOMER NAME'!A:B, 2, FALSE), "")</f>
        <v>PT IMCD</v>
      </c>
    </row>
    <row r="2031" spans="1:19">
      <c r="A2031" s="87" t="s">
        <v>889</v>
      </c>
      <c r="B2031" s="21">
        <v>18000</v>
      </c>
      <c r="C2031" s="87" t="s">
        <v>7</v>
      </c>
      <c r="D2031" s="87" t="s">
        <v>1205</v>
      </c>
      <c r="E2031" s="41">
        <v>2.77</v>
      </c>
      <c r="F2031" s="87" t="s">
        <v>9</v>
      </c>
      <c r="G2031" s="192" t="s">
        <v>59</v>
      </c>
      <c r="H2031" s="198" t="s">
        <v>1204</v>
      </c>
      <c r="I2031" s="214" t="str">
        <f t="shared" si="187"/>
        <v>August</v>
      </c>
      <c r="J2031" s="184">
        <f>IF(F2031="USD", E2031, E2031 * IFERROR(VLOOKUP(F2031, EXCHANGE_RATE!A:B, 2, FALSE), "Currency not found"))</f>
        <v>2.77</v>
      </c>
      <c r="K2031" s="184">
        <f t="shared" si="182"/>
        <v>2.77</v>
      </c>
      <c r="L2031" s="184">
        <f>IF(C2031="MTS", B2031, B2031 * IFERROR(VLOOKUP(C2031, 'QTY_CONVERSIONS '!A:B, 2, FALSE), "Units not  found"))</f>
        <v>18</v>
      </c>
      <c r="M2031" s="185">
        <f t="shared" si="183"/>
        <v>49860</v>
      </c>
      <c r="N2031" s="143" t="str">
        <f>IFERROR(VLOOKUP(D2031, Product_Category!A:B, 2, FALSE), "Uncategorized")</f>
        <v>MCC</v>
      </c>
      <c r="O2031" s="186">
        <f t="shared" si="185"/>
        <v>2770</v>
      </c>
      <c r="P2031" s="185">
        <f t="shared" si="184"/>
        <v>49860</v>
      </c>
      <c r="Q2031" s="143">
        <v>2023</v>
      </c>
      <c r="R2031" s="143" t="str">
        <f>IFERROR(VLOOKUP(G2031,'SOURCE COMPANY'!A:B, 2, FALSE), "")</f>
        <v>JRS PHARMA</v>
      </c>
      <c r="S2031" s="143" t="str">
        <f>IFERROR(VLOOKUP(H2031,'CUSTOMER NAME'!A:B, 2, FALSE), "")</f>
        <v>PT IMCD</v>
      </c>
    </row>
    <row r="2032" spans="1:19">
      <c r="A2032" s="87" t="s">
        <v>889</v>
      </c>
      <c r="B2032" s="21">
        <v>18000</v>
      </c>
      <c r="C2032" s="87" t="s">
        <v>7</v>
      </c>
      <c r="D2032" s="87" t="s">
        <v>1205</v>
      </c>
      <c r="E2032" s="41">
        <v>2.77</v>
      </c>
      <c r="F2032" s="87" t="s">
        <v>9</v>
      </c>
      <c r="G2032" s="192" t="s">
        <v>59</v>
      </c>
      <c r="H2032" s="198" t="s">
        <v>1204</v>
      </c>
      <c r="I2032" s="214" t="str">
        <f t="shared" si="187"/>
        <v>August</v>
      </c>
      <c r="J2032" s="184">
        <f>IF(F2032="USD", E2032, E2032 * IFERROR(VLOOKUP(F2032, EXCHANGE_RATE!A:B, 2, FALSE), "Currency not found"))</f>
        <v>2.77</v>
      </c>
      <c r="K2032" s="184">
        <f t="shared" si="182"/>
        <v>2.77</v>
      </c>
      <c r="L2032" s="184">
        <f>IF(C2032="MTS", B2032, B2032 * IFERROR(VLOOKUP(C2032, 'QTY_CONVERSIONS '!A:B, 2, FALSE), "Units not  found"))</f>
        <v>18</v>
      </c>
      <c r="M2032" s="185">
        <f t="shared" si="183"/>
        <v>49860</v>
      </c>
      <c r="N2032" s="143" t="str">
        <f>IFERROR(VLOOKUP(D2032, Product_Category!A:B, 2, FALSE), "Uncategorized")</f>
        <v>MCC</v>
      </c>
      <c r="O2032" s="186">
        <f t="shared" si="185"/>
        <v>2770</v>
      </c>
      <c r="P2032" s="185">
        <f t="shared" si="184"/>
        <v>49860</v>
      </c>
      <c r="Q2032" s="143">
        <v>2023</v>
      </c>
      <c r="R2032" s="143" t="str">
        <f>IFERROR(VLOOKUP(G2032,'SOURCE COMPANY'!A:B, 2, FALSE), "")</f>
        <v>JRS PHARMA</v>
      </c>
      <c r="S2032" s="143" t="str">
        <f>IFERROR(VLOOKUP(H2032,'CUSTOMER NAME'!A:B, 2, FALSE), "")</f>
        <v>PT IMCD</v>
      </c>
    </row>
    <row r="2033" spans="1:19">
      <c r="A2033" s="192" t="s">
        <v>889</v>
      </c>
      <c r="B2033" s="192">
        <v>9000</v>
      </c>
      <c r="C2033" s="192" t="s">
        <v>7</v>
      </c>
      <c r="D2033" s="192" t="s">
        <v>3063</v>
      </c>
      <c r="E2033" s="192">
        <v>2.75</v>
      </c>
      <c r="F2033" s="192" t="s">
        <v>9</v>
      </c>
      <c r="G2033" s="192" t="s">
        <v>59</v>
      </c>
      <c r="H2033" s="134" t="s">
        <v>1204</v>
      </c>
      <c r="I2033" s="131" t="s">
        <v>3893</v>
      </c>
      <c r="J2033" s="184">
        <f>IF(F2033="USD", E2033, E2033 * IFERROR(VLOOKUP(F2033, EXCHANGE_RATE!A:B, 2, FALSE), "Currency not found"))</f>
        <v>2.75</v>
      </c>
      <c r="K2033" s="184">
        <f t="shared" si="182"/>
        <v>2.75</v>
      </c>
      <c r="L2033" s="184">
        <f>IF(C2033="MTS", B2033, B2033 * IFERROR(VLOOKUP(C2033, 'QTY_CONVERSIONS '!A:B, 2, FALSE), "Units not  found"))</f>
        <v>9</v>
      </c>
      <c r="M2033" s="185">
        <f t="shared" si="183"/>
        <v>24750</v>
      </c>
      <c r="N2033" s="143" t="str">
        <f>IFERROR(VLOOKUP(D2033, Product_Category!A:B, 2, FALSE), "Uncategorized")</f>
        <v>MCC</v>
      </c>
      <c r="O2033" s="186">
        <f t="shared" si="185"/>
        <v>2750</v>
      </c>
      <c r="P2033" s="185">
        <f t="shared" si="184"/>
        <v>24750</v>
      </c>
      <c r="Q2033" s="143">
        <v>2023</v>
      </c>
      <c r="R2033" s="143" t="str">
        <f>IFERROR(VLOOKUP(G2033,'SOURCE COMPANY'!A:B, 2, FALSE), "")</f>
        <v>JRS PHARMA</v>
      </c>
      <c r="S2033" s="143" t="str">
        <f>IFERROR(VLOOKUP(H2033,'CUSTOMER NAME'!A:B, 2, FALSE), "")</f>
        <v>PT IMCD</v>
      </c>
    </row>
    <row r="2034" spans="1:19">
      <c r="A2034" s="87" t="s">
        <v>889</v>
      </c>
      <c r="B2034" s="189">
        <v>18000</v>
      </c>
      <c r="C2034" s="87" t="s">
        <v>7</v>
      </c>
      <c r="D2034" s="87" t="s">
        <v>555</v>
      </c>
      <c r="E2034" s="190">
        <v>2.77</v>
      </c>
      <c r="F2034" s="87" t="s">
        <v>9</v>
      </c>
      <c r="G2034" s="192" t="s">
        <v>59</v>
      </c>
      <c r="H2034" s="198" t="s">
        <v>2482</v>
      </c>
      <c r="I2034" s="214" t="str">
        <f>I2033</f>
        <v>December</v>
      </c>
      <c r="J2034" s="184">
        <f>IF(F2034="USD", E2034, E2034 * IFERROR(VLOOKUP(F2034, EXCHANGE_RATE!A:B, 2, FALSE), "Currency not found"))</f>
        <v>2.77</v>
      </c>
      <c r="K2034" s="184">
        <f t="shared" si="182"/>
        <v>2.77</v>
      </c>
      <c r="L2034" s="184">
        <f>IF(C2034="MTS", B2034, B2034 * IFERROR(VLOOKUP(C2034, 'QTY_CONVERSIONS '!A:B, 2, FALSE), "Units not  found"))</f>
        <v>18</v>
      </c>
      <c r="M2034" s="185">
        <f t="shared" si="183"/>
        <v>49860</v>
      </c>
      <c r="N2034" s="143" t="str">
        <f>IFERROR(VLOOKUP(D2034, Product_Category!A:B, 2, FALSE), "Uncategorized")</f>
        <v>MCC</v>
      </c>
      <c r="O2034" s="186">
        <f t="shared" si="185"/>
        <v>2770</v>
      </c>
      <c r="P2034" s="185">
        <f t="shared" si="184"/>
        <v>49860</v>
      </c>
      <c r="Q2034" s="143">
        <v>2023</v>
      </c>
      <c r="R2034" s="143" t="str">
        <f>IFERROR(VLOOKUP(G2034,'SOURCE COMPANY'!A:B, 2, FALSE), "")</f>
        <v>JRS PHARMA</v>
      </c>
      <c r="S2034" s="143" t="str">
        <f>IFERROR(VLOOKUP(H2034,'CUSTOMER NAME'!A:B, 2, FALSE), "")</f>
        <v>PT IMCD INDO</v>
      </c>
    </row>
    <row r="2035" spans="1:19">
      <c r="A2035" s="87" t="s">
        <v>889</v>
      </c>
      <c r="B2035" s="189">
        <v>18000</v>
      </c>
      <c r="C2035" s="87" t="s">
        <v>7</v>
      </c>
      <c r="D2035" s="87" t="s">
        <v>555</v>
      </c>
      <c r="E2035" s="190">
        <v>2.77</v>
      </c>
      <c r="F2035" s="87" t="s">
        <v>9</v>
      </c>
      <c r="G2035" s="192" t="s">
        <v>59</v>
      </c>
      <c r="H2035" s="198" t="s">
        <v>2482</v>
      </c>
      <c r="I2035" s="214" t="str">
        <f>I2034</f>
        <v>December</v>
      </c>
      <c r="J2035" s="184">
        <f>IF(F2035="USD", E2035, E2035 * IFERROR(VLOOKUP(F2035, EXCHANGE_RATE!A:B, 2, FALSE), "Currency not found"))</f>
        <v>2.77</v>
      </c>
      <c r="K2035" s="184">
        <f t="shared" si="182"/>
        <v>2.77</v>
      </c>
      <c r="L2035" s="184">
        <f>IF(C2035="MTS", B2035, B2035 * IFERROR(VLOOKUP(C2035, 'QTY_CONVERSIONS '!A:B, 2, FALSE), "Units not  found"))</f>
        <v>18</v>
      </c>
      <c r="M2035" s="185">
        <f t="shared" si="183"/>
        <v>49860</v>
      </c>
      <c r="N2035" s="143" t="str">
        <f>IFERROR(VLOOKUP(D2035, Product_Category!A:B, 2, FALSE), "Uncategorized")</f>
        <v>MCC</v>
      </c>
      <c r="O2035" s="186">
        <f t="shared" si="185"/>
        <v>2770</v>
      </c>
      <c r="P2035" s="185">
        <f t="shared" si="184"/>
        <v>49860</v>
      </c>
      <c r="Q2035" s="143">
        <v>2023</v>
      </c>
      <c r="R2035" s="143" t="str">
        <f>IFERROR(VLOOKUP(G2035,'SOURCE COMPANY'!A:B, 2, FALSE), "")</f>
        <v>JRS PHARMA</v>
      </c>
      <c r="S2035" s="143" t="str">
        <f>IFERROR(VLOOKUP(H2035,'CUSTOMER NAME'!A:B, 2, FALSE), "")</f>
        <v>PT IMCD INDO</v>
      </c>
    </row>
    <row r="2036" spans="1:19">
      <c r="A2036" s="87" t="s">
        <v>889</v>
      </c>
      <c r="B2036" s="189">
        <v>18000</v>
      </c>
      <c r="C2036" s="87" t="s">
        <v>7</v>
      </c>
      <c r="D2036" s="87" t="s">
        <v>555</v>
      </c>
      <c r="E2036" s="190">
        <v>2.77</v>
      </c>
      <c r="F2036" s="87" t="s">
        <v>9</v>
      </c>
      <c r="G2036" s="192" t="s">
        <v>59</v>
      </c>
      <c r="H2036" s="198" t="s">
        <v>2482</v>
      </c>
      <c r="I2036" s="214" t="str">
        <f>I2035</f>
        <v>December</v>
      </c>
      <c r="J2036" s="184">
        <f>IF(F2036="USD", E2036, E2036 * IFERROR(VLOOKUP(F2036, EXCHANGE_RATE!A:B, 2, FALSE), "Currency not found"))</f>
        <v>2.77</v>
      </c>
      <c r="K2036" s="184">
        <f t="shared" si="182"/>
        <v>2.77</v>
      </c>
      <c r="L2036" s="184">
        <f>IF(C2036="MTS", B2036, B2036 * IFERROR(VLOOKUP(C2036, 'QTY_CONVERSIONS '!A:B, 2, FALSE), "Units not  found"))</f>
        <v>18</v>
      </c>
      <c r="M2036" s="185">
        <f t="shared" si="183"/>
        <v>49860</v>
      </c>
      <c r="N2036" s="143" t="str">
        <f>IFERROR(VLOOKUP(D2036, Product_Category!A:B, 2, FALSE), "Uncategorized")</f>
        <v>MCC</v>
      </c>
      <c r="O2036" s="186">
        <f t="shared" si="185"/>
        <v>2770</v>
      </c>
      <c r="P2036" s="185">
        <f t="shared" si="184"/>
        <v>49860</v>
      </c>
      <c r="Q2036" s="143">
        <v>2023</v>
      </c>
      <c r="R2036" s="143" t="str">
        <f>IFERROR(VLOOKUP(G2036,'SOURCE COMPANY'!A:B, 2, FALSE), "")</f>
        <v>JRS PHARMA</v>
      </c>
      <c r="S2036" s="143" t="str">
        <f>IFERROR(VLOOKUP(H2036,'CUSTOMER NAME'!A:B, 2, FALSE), "")</f>
        <v>PT IMCD INDO</v>
      </c>
    </row>
    <row r="2037" spans="1:19">
      <c r="A2037" s="192" t="s">
        <v>889</v>
      </c>
      <c r="B2037" s="192">
        <v>4500</v>
      </c>
      <c r="C2037" s="192" t="s">
        <v>7</v>
      </c>
      <c r="D2037" s="192" t="s">
        <v>3050</v>
      </c>
      <c r="E2037" s="192">
        <v>2.81</v>
      </c>
      <c r="F2037" s="192" t="s">
        <v>9</v>
      </c>
      <c r="G2037" s="192" t="s">
        <v>59</v>
      </c>
      <c r="H2037" s="134" t="s">
        <v>3763</v>
      </c>
      <c r="I2037" s="131" t="s">
        <v>3658</v>
      </c>
      <c r="J2037" s="184">
        <f>IF(F2037="USD", E2037, E2037 * IFERROR(VLOOKUP(F2037, EXCHANGE_RATE!A:B, 2, FALSE), "Currency not found"))</f>
        <v>2.81</v>
      </c>
      <c r="K2037" s="184">
        <f t="shared" si="182"/>
        <v>2.81</v>
      </c>
      <c r="L2037" s="184">
        <f>IF(C2037="MTS", B2037, B2037 * IFERROR(VLOOKUP(C2037, 'QTY_CONVERSIONS '!A:B, 2, FALSE), "Units not  found"))</f>
        <v>4.5</v>
      </c>
      <c r="M2037" s="185">
        <f t="shared" si="183"/>
        <v>12645</v>
      </c>
      <c r="N2037" s="143" t="str">
        <f>IFERROR(VLOOKUP(D2037, Product_Category!A:B, 2, FALSE), "Uncategorized")</f>
        <v>MCC</v>
      </c>
      <c r="O2037" s="186">
        <f t="shared" si="185"/>
        <v>2810</v>
      </c>
      <c r="P2037" s="185">
        <f t="shared" si="184"/>
        <v>12645</v>
      </c>
      <c r="Q2037" s="143">
        <v>2023</v>
      </c>
      <c r="R2037" s="143" t="str">
        <f>IFERROR(VLOOKUP(G2037,'SOURCE COMPANY'!A:B, 2, FALSE), "")</f>
        <v>JRS PHARMA</v>
      </c>
      <c r="S2037" s="143" t="str">
        <f>IFERROR(VLOOKUP(H2037,'CUSTOMER NAME'!A:B, 2, FALSE), "")</f>
        <v>PT IMCD INDONESIA</v>
      </c>
    </row>
    <row r="2038" spans="1:19">
      <c r="A2038" s="192" t="s">
        <v>889</v>
      </c>
      <c r="B2038" s="192">
        <v>500</v>
      </c>
      <c r="C2038" s="192" t="s">
        <v>7</v>
      </c>
      <c r="D2038" s="192" t="s">
        <v>3063</v>
      </c>
      <c r="E2038" s="192">
        <v>2.81</v>
      </c>
      <c r="F2038" s="192" t="s">
        <v>9</v>
      </c>
      <c r="G2038" s="192" t="s">
        <v>59</v>
      </c>
      <c r="H2038" s="134" t="s">
        <v>3763</v>
      </c>
      <c r="I2038" s="131" t="s">
        <v>3658</v>
      </c>
      <c r="J2038" s="184">
        <f>IF(F2038="USD", E2038, E2038 * IFERROR(VLOOKUP(F2038, EXCHANGE_RATE!A:B, 2, FALSE), "Currency not found"))</f>
        <v>2.81</v>
      </c>
      <c r="K2038" s="184">
        <f t="shared" si="182"/>
        <v>2.81</v>
      </c>
      <c r="L2038" s="184">
        <f>IF(C2038="MTS", B2038, B2038 * IFERROR(VLOOKUP(C2038, 'QTY_CONVERSIONS '!A:B, 2, FALSE), "Units not  found"))</f>
        <v>0.5</v>
      </c>
      <c r="M2038" s="185">
        <f t="shared" si="183"/>
        <v>1405</v>
      </c>
      <c r="N2038" s="143" t="str">
        <f>IFERROR(VLOOKUP(D2038, Product_Category!A:B, 2, FALSE), "Uncategorized")</f>
        <v>MCC</v>
      </c>
      <c r="O2038" s="186">
        <f t="shared" si="185"/>
        <v>2810</v>
      </c>
      <c r="P2038" s="185">
        <f t="shared" si="184"/>
        <v>1405</v>
      </c>
      <c r="Q2038" s="143">
        <v>2023</v>
      </c>
      <c r="R2038" s="143" t="str">
        <f>IFERROR(VLOOKUP(G2038,'SOURCE COMPANY'!A:B, 2, FALSE), "")</f>
        <v>JRS PHARMA</v>
      </c>
      <c r="S2038" s="143" t="str">
        <f>IFERROR(VLOOKUP(H2038,'CUSTOMER NAME'!A:B, 2, FALSE), "")</f>
        <v>PT IMCD INDONESIA</v>
      </c>
    </row>
    <row r="2039" spans="1:19">
      <c r="A2039" s="192" t="s">
        <v>889</v>
      </c>
      <c r="B2039" s="192">
        <v>2</v>
      </c>
      <c r="C2039" s="192" t="s">
        <v>7</v>
      </c>
      <c r="D2039" s="192" t="s">
        <v>798</v>
      </c>
      <c r="E2039" s="192">
        <v>16.48</v>
      </c>
      <c r="F2039" s="192" t="s">
        <v>9</v>
      </c>
      <c r="G2039" s="192" t="s">
        <v>3144</v>
      </c>
      <c r="H2039" s="134" t="s">
        <v>3761</v>
      </c>
      <c r="I2039" s="131" t="s">
        <v>3893</v>
      </c>
      <c r="J2039" s="184">
        <f>IF(F2039="USD", E2039, E2039 * IFERROR(VLOOKUP(F2039, EXCHANGE_RATE!A:B, 2, FALSE), "Currency not found"))</f>
        <v>16.48</v>
      </c>
      <c r="K2039" s="184">
        <f t="shared" si="182"/>
        <v>16.48</v>
      </c>
      <c r="L2039" s="184">
        <f>IF(C2039="MTS", B2039, B2039 * IFERROR(VLOOKUP(C2039, 'QTY_CONVERSIONS '!A:B, 2, FALSE), "Units not  found"))</f>
        <v>2E-3</v>
      </c>
      <c r="M2039" s="185">
        <f t="shared" si="183"/>
        <v>32.96</v>
      </c>
      <c r="N2039" s="143" t="str">
        <f>IFERROR(VLOOKUP(D2039, Product_Category!A:B, 2, FALSE), "Uncategorized")</f>
        <v>CMC</v>
      </c>
      <c r="O2039" s="186">
        <f t="shared" si="185"/>
        <v>16480</v>
      </c>
      <c r="P2039" s="185">
        <f t="shared" si="184"/>
        <v>32.96</v>
      </c>
      <c r="Q2039" s="143">
        <v>2023</v>
      </c>
      <c r="R2039" s="143" t="str">
        <f>IFERROR(VLOOKUP(G2039,'SOURCE COMPANY'!A:B, 2, FALSE), "")</f>
        <v>HIMEDIA LABS</v>
      </c>
      <c r="S2039" s="143" t="str">
        <f>IFERROR(VLOOKUP(H2039,'CUSTOMER NAME'!A:B, 2, FALSE), "")</f>
        <v>PT INTRALAB</v>
      </c>
    </row>
    <row r="2040" spans="1:19">
      <c r="A2040" s="192" t="s">
        <v>889</v>
      </c>
      <c r="B2040" s="192">
        <v>1</v>
      </c>
      <c r="C2040" s="192" t="s">
        <v>7</v>
      </c>
      <c r="D2040" s="192" t="s">
        <v>19</v>
      </c>
      <c r="E2040" s="192">
        <v>15.67</v>
      </c>
      <c r="F2040" s="192" t="s">
        <v>9</v>
      </c>
      <c r="G2040" s="192" t="s">
        <v>3144</v>
      </c>
      <c r="H2040" s="134" t="s">
        <v>3761</v>
      </c>
      <c r="I2040" s="131" t="s">
        <v>3658</v>
      </c>
      <c r="J2040" s="184">
        <f>IF(F2040="USD", E2040, E2040 * IFERROR(VLOOKUP(F2040, EXCHANGE_RATE!A:B, 2, FALSE), "Currency not found"))</f>
        <v>15.67</v>
      </c>
      <c r="K2040" s="184">
        <f t="shared" si="182"/>
        <v>15.67</v>
      </c>
      <c r="L2040" s="184">
        <f>IF(C2040="MTS", B2040, B2040 * IFERROR(VLOOKUP(C2040, 'QTY_CONVERSIONS '!A:B, 2, FALSE), "Units not  found"))</f>
        <v>1E-3</v>
      </c>
      <c r="M2040" s="185">
        <f t="shared" si="183"/>
        <v>15.67</v>
      </c>
      <c r="N2040" s="143" t="str">
        <f>IFERROR(VLOOKUP(D2040, Product_Category!A:B, 2, FALSE), "Uncategorized")</f>
        <v>CMC</v>
      </c>
      <c r="O2040" s="186">
        <f t="shared" si="185"/>
        <v>15670</v>
      </c>
      <c r="P2040" s="185">
        <f t="shared" si="184"/>
        <v>15.67</v>
      </c>
      <c r="Q2040" s="143">
        <v>2023</v>
      </c>
      <c r="R2040" s="143" t="str">
        <f>IFERROR(VLOOKUP(G2040,'SOURCE COMPANY'!A:B, 2, FALSE), "")</f>
        <v>HIMEDIA LABS</v>
      </c>
      <c r="S2040" s="143" t="str">
        <f>IFERROR(VLOOKUP(H2040,'CUSTOMER NAME'!A:B, 2, FALSE), "")</f>
        <v>PT INTRALAB</v>
      </c>
    </row>
    <row r="2041" spans="1:19">
      <c r="A2041" s="192" t="s">
        <v>889</v>
      </c>
      <c r="B2041" s="192">
        <v>2</v>
      </c>
      <c r="C2041" s="192" t="s">
        <v>7</v>
      </c>
      <c r="D2041" s="192" t="s">
        <v>19</v>
      </c>
      <c r="E2041" s="192">
        <v>15.66</v>
      </c>
      <c r="F2041" s="192" t="s">
        <v>9</v>
      </c>
      <c r="G2041" s="192" t="s">
        <v>3144</v>
      </c>
      <c r="H2041" s="134" t="s">
        <v>3761</v>
      </c>
      <c r="I2041" s="131" t="s">
        <v>3658</v>
      </c>
      <c r="J2041" s="184">
        <f>IF(F2041="USD", E2041, E2041 * IFERROR(VLOOKUP(F2041, EXCHANGE_RATE!A:B, 2, FALSE), "Currency not found"))</f>
        <v>15.66</v>
      </c>
      <c r="K2041" s="184">
        <f t="shared" si="182"/>
        <v>15.66</v>
      </c>
      <c r="L2041" s="184">
        <f>IF(C2041="MTS", B2041, B2041 * IFERROR(VLOOKUP(C2041, 'QTY_CONVERSIONS '!A:B, 2, FALSE), "Units not  found"))</f>
        <v>2E-3</v>
      </c>
      <c r="M2041" s="185">
        <f t="shared" si="183"/>
        <v>31.32</v>
      </c>
      <c r="N2041" s="143" t="str">
        <f>IFERROR(VLOOKUP(D2041, Product_Category!A:B, 2, FALSE), "Uncategorized")</f>
        <v>CMC</v>
      </c>
      <c r="O2041" s="186">
        <f t="shared" si="185"/>
        <v>15660</v>
      </c>
      <c r="P2041" s="185">
        <f t="shared" si="184"/>
        <v>31.32</v>
      </c>
      <c r="Q2041" s="143">
        <v>2023</v>
      </c>
      <c r="R2041" s="143" t="str">
        <f>IFERROR(VLOOKUP(G2041,'SOURCE COMPANY'!A:B, 2, FALSE), "")</f>
        <v>HIMEDIA LABS</v>
      </c>
      <c r="S2041" s="143" t="str">
        <f>IFERROR(VLOOKUP(H2041,'CUSTOMER NAME'!A:B, 2, FALSE), "")</f>
        <v>PT INTRALAB</v>
      </c>
    </row>
    <row r="2042" spans="1:19">
      <c r="A2042" s="192" t="s">
        <v>889</v>
      </c>
      <c r="B2042" s="192">
        <v>2</v>
      </c>
      <c r="C2042" s="192" t="s">
        <v>7</v>
      </c>
      <c r="D2042" s="192" t="s">
        <v>19</v>
      </c>
      <c r="E2042" s="192">
        <v>13.23</v>
      </c>
      <c r="F2042" s="192" t="s">
        <v>9</v>
      </c>
      <c r="G2042" s="192" t="s">
        <v>3144</v>
      </c>
      <c r="H2042" s="134" t="s">
        <v>3761</v>
      </c>
      <c r="I2042" s="131" t="s">
        <v>3658</v>
      </c>
      <c r="J2042" s="184">
        <f>IF(F2042="USD", E2042, E2042 * IFERROR(VLOOKUP(F2042, EXCHANGE_RATE!A:B, 2, FALSE), "Currency not found"))</f>
        <v>13.23</v>
      </c>
      <c r="K2042" s="184">
        <f t="shared" si="182"/>
        <v>13.23</v>
      </c>
      <c r="L2042" s="184">
        <f>IF(C2042="MTS", B2042, B2042 * IFERROR(VLOOKUP(C2042, 'QTY_CONVERSIONS '!A:B, 2, FALSE), "Units not  found"))</f>
        <v>2E-3</v>
      </c>
      <c r="M2042" s="185">
        <f t="shared" si="183"/>
        <v>26.46</v>
      </c>
      <c r="N2042" s="143" t="str">
        <f>IFERROR(VLOOKUP(D2042, Product_Category!A:B, 2, FALSE), "Uncategorized")</f>
        <v>CMC</v>
      </c>
      <c r="O2042" s="186">
        <f t="shared" si="185"/>
        <v>13230</v>
      </c>
      <c r="P2042" s="185">
        <f t="shared" si="184"/>
        <v>26.46</v>
      </c>
      <c r="Q2042" s="143">
        <v>2023</v>
      </c>
      <c r="R2042" s="143" t="str">
        <f>IFERROR(VLOOKUP(G2042,'SOURCE COMPANY'!A:B, 2, FALSE), "")</f>
        <v>HIMEDIA LABS</v>
      </c>
      <c r="S2042" s="143" t="str">
        <f>IFERROR(VLOOKUP(H2042,'CUSTOMER NAME'!A:B, 2, FALSE), "")</f>
        <v>PT INTRALAB</v>
      </c>
    </row>
    <row r="2043" spans="1:19">
      <c r="A2043" s="85" t="s">
        <v>889</v>
      </c>
      <c r="B2043" s="85">
        <v>3000</v>
      </c>
      <c r="C2043" s="85" t="s">
        <v>7</v>
      </c>
      <c r="D2043" s="85" t="s">
        <v>555</v>
      </c>
      <c r="E2043" s="248">
        <v>2.02</v>
      </c>
      <c r="F2043" s="85" t="s">
        <v>9</v>
      </c>
      <c r="G2043" s="192" t="s">
        <v>59</v>
      </c>
      <c r="H2043" s="199" t="s">
        <v>896</v>
      </c>
      <c r="I2043" s="214" t="str">
        <f t="shared" ref="I2043:I2054" si="188">I2042</f>
        <v>November</v>
      </c>
      <c r="J2043" s="184">
        <f>IF(F2043="USD", E2043, E2043 * IFERROR(VLOOKUP(F2043, EXCHANGE_RATE!A:B, 2, FALSE), "Currency not found"))</f>
        <v>2.02</v>
      </c>
      <c r="K2043" s="184">
        <f t="shared" si="182"/>
        <v>2.02</v>
      </c>
      <c r="L2043" s="184">
        <f>IF(C2043="MTS", B2043, B2043 * IFERROR(VLOOKUP(C2043, 'QTY_CONVERSIONS '!A:B, 2, FALSE), "Units not  found"))</f>
        <v>3</v>
      </c>
      <c r="M2043" s="185">
        <f t="shared" si="183"/>
        <v>6060</v>
      </c>
      <c r="N2043" s="143" t="str">
        <f>IFERROR(VLOOKUP(D2043, Product_Category!A:B, 2, FALSE), "Uncategorized")</f>
        <v>MCC</v>
      </c>
      <c r="O2043" s="186">
        <f t="shared" si="185"/>
        <v>2020</v>
      </c>
      <c r="P2043" s="185">
        <f t="shared" si="184"/>
        <v>6060</v>
      </c>
      <c r="Q2043" s="143">
        <v>2023</v>
      </c>
      <c r="R2043" s="143" t="str">
        <f>IFERROR(VLOOKUP(G2043,'SOURCE COMPANY'!A:B, 2, FALSE), "")</f>
        <v>JRS PHARMA</v>
      </c>
      <c r="S2043" s="143" t="str">
        <f>IFERROR(VLOOKUP(H2043,'CUSTOMER NAME'!A:B, 2, FALSE), "")</f>
        <v>PT MEGASETIA</v>
      </c>
    </row>
    <row r="2044" spans="1:19">
      <c r="A2044" s="85" t="s">
        <v>889</v>
      </c>
      <c r="B2044" s="85">
        <v>10000</v>
      </c>
      <c r="C2044" s="85" t="s">
        <v>7</v>
      </c>
      <c r="D2044" s="85" t="s">
        <v>555</v>
      </c>
      <c r="E2044" s="248">
        <v>2.1999559999999998</v>
      </c>
      <c r="F2044" s="85" t="s">
        <v>9</v>
      </c>
      <c r="G2044" s="192" t="s">
        <v>59</v>
      </c>
      <c r="H2044" s="199" t="s">
        <v>896</v>
      </c>
      <c r="I2044" s="214" t="str">
        <f t="shared" si="188"/>
        <v>November</v>
      </c>
      <c r="J2044" s="184">
        <f>IF(F2044="USD", E2044, E2044 * IFERROR(VLOOKUP(F2044, EXCHANGE_RATE!A:B, 2, FALSE), "Currency not found"))</f>
        <v>2.1999559999999998</v>
      </c>
      <c r="K2044" s="184">
        <f t="shared" si="182"/>
        <v>2.1999999999999997</v>
      </c>
      <c r="L2044" s="184">
        <f>IF(C2044="MTS", B2044, B2044 * IFERROR(VLOOKUP(C2044, 'QTY_CONVERSIONS '!A:B, 2, FALSE), "Units not  found"))</f>
        <v>10</v>
      </c>
      <c r="M2044" s="185">
        <f t="shared" si="183"/>
        <v>21999.999999999996</v>
      </c>
      <c r="N2044" s="143" t="str">
        <f>IFERROR(VLOOKUP(D2044, Product_Category!A:B, 2, FALSE), "Uncategorized")</f>
        <v>MCC</v>
      </c>
      <c r="O2044" s="186">
        <f t="shared" si="185"/>
        <v>2199.9999999999995</v>
      </c>
      <c r="P2044" s="185">
        <f t="shared" si="184"/>
        <v>21999.999999999996</v>
      </c>
      <c r="Q2044" s="143">
        <v>2023</v>
      </c>
      <c r="R2044" s="143" t="str">
        <f>IFERROR(VLOOKUP(G2044,'SOURCE COMPANY'!A:B, 2, FALSE), "")</f>
        <v>JRS PHARMA</v>
      </c>
      <c r="S2044" s="143" t="str">
        <f>IFERROR(VLOOKUP(H2044,'CUSTOMER NAME'!A:B, 2, FALSE), "")</f>
        <v>PT MEGASETIA</v>
      </c>
    </row>
    <row r="2045" spans="1:19">
      <c r="A2045" s="87" t="s">
        <v>889</v>
      </c>
      <c r="B2045" s="87">
        <v>1000</v>
      </c>
      <c r="C2045" s="87" t="s">
        <v>7</v>
      </c>
      <c r="D2045" s="87" t="s">
        <v>33</v>
      </c>
      <c r="E2045" s="248">
        <v>5.55</v>
      </c>
      <c r="F2045" s="87" t="s">
        <v>9</v>
      </c>
      <c r="G2045" s="87" t="s">
        <v>605</v>
      </c>
      <c r="H2045" s="198" t="s">
        <v>1206</v>
      </c>
      <c r="I2045" s="214" t="str">
        <f t="shared" si="188"/>
        <v>November</v>
      </c>
      <c r="J2045" s="184">
        <f>IF(F2045="USD", E2045, E2045 * IFERROR(VLOOKUP(F2045, EXCHANGE_RATE!A:B, 2, FALSE), "Currency not found"))</f>
        <v>5.55</v>
      </c>
      <c r="K2045" s="184">
        <f t="shared" si="182"/>
        <v>5.55</v>
      </c>
      <c r="L2045" s="184">
        <f>IF(C2045="MTS", B2045, B2045 * IFERROR(VLOOKUP(C2045, 'QTY_CONVERSIONS '!A:B, 2, FALSE), "Units not  found"))</f>
        <v>1</v>
      </c>
      <c r="M2045" s="185">
        <f t="shared" si="183"/>
        <v>5550</v>
      </c>
      <c r="N2045" s="143" t="str">
        <f>IFERROR(VLOOKUP(D2045, Product_Category!A:B, 2, FALSE), "Uncategorized")</f>
        <v>CMC</v>
      </c>
      <c r="O2045" s="186">
        <f t="shared" si="185"/>
        <v>5550</v>
      </c>
      <c r="P2045" s="185">
        <f t="shared" si="184"/>
        <v>5550</v>
      </c>
      <c r="Q2045" s="143">
        <v>2023</v>
      </c>
      <c r="R2045" s="143" t="str">
        <f>IFERROR(VLOOKUP(G2045,'SOURCE COMPANY'!A:B, 2, FALSE), "")</f>
        <v>AMISHI DRUGS</v>
      </c>
      <c r="S2045" s="143" t="str">
        <f>IFERROR(VLOOKUP(H2045,'CUSTOMER NAME'!A:B, 2, FALSE), "")</f>
        <v>PT MENJANGAN</v>
      </c>
    </row>
    <row r="2046" spans="1:19">
      <c r="A2046" s="87" t="s">
        <v>889</v>
      </c>
      <c r="B2046" s="87">
        <v>4500</v>
      </c>
      <c r="C2046" s="87" t="s">
        <v>7</v>
      </c>
      <c r="D2046" s="87" t="s">
        <v>1207</v>
      </c>
      <c r="E2046" s="248">
        <v>6.3</v>
      </c>
      <c r="F2046" s="87" t="s">
        <v>9</v>
      </c>
      <c r="G2046" s="87" t="s">
        <v>605</v>
      </c>
      <c r="H2046" s="198" t="s">
        <v>1206</v>
      </c>
      <c r="I2046" s="214" t="str">
        <f t="shared" si="188"/>
        <v>November</v>
      </c>
      <c r="J2046" s="184">
        <f>IF(F2046="USD", E2046, E2046 * IFERROR(VLOOKUP(F2046, EXCHANGE_RATE!A:B, 2, FALSE), "Currency not found"))</f>
        <v>6.3</v>
      </c>
      <c r="K2046" s="184">
        <f t="shared" si="182"/>
        <v>6.3</v>
      </c>
      <c r="L2046" s="184">
        <f>IF(C2046="MTS", B2046, B2046 * IFERROR(VLOOKUP(C2046, 'QTY_CONVERSIONS '!A:B, 2, FALSE), "Units not  found"))</f>
        <v>4.5</v>
      </c>
      <c r="M2046" s="185">
        <f t="shared" si="183"/>
        <v>28350</v>
      </c>
      <c r="N2046" s="143" t="str">
        <f>IFERROR(VLOOKUP(D2046, Product_Category!A:B, 2, FALSE), "Uncategorized")</f>
        <v>CROSCARMELLOSE SODIUM</v>
      </c>
      <c r="O2046" s="186">
        <f t="shared" si="185"/>
        <v>6300</v>
      </c>
      <c r="P2046" s="185">
        <f t="shared" si="184"/>
        <v>28350</v>
      </c>
      <c r="Q2046" s="143">
        <v>2023</v>
      </c>
      <c r="R2046" s="143" t="str">
        <f>IFERROR(VLOOKUP(G2046,'SOURCE COMPANY'!A:B, 2, FALSE), "")</f>
        <v>AMISHI DRUGS</v>
      </c>
      <c r="S2046" s="143" t="str">
        <f>IFERROR(VLOOKUP(H2046,'CUSTOMER NAME'!A:B, 2, FALSE), "")</f>
        <v>PT MENJANGAN</v>
      </c>
    </row>
    <row r="2047" spans="1:19">
      <c r="A2047" s="87" t="s">
        <v>889</v>
      </c>
      <c r="B2047" s="87">
        <v>2400</v>
      </c>
      <c r="C2047" s="87" t="s">
        <v>7</v>
      </c>
      <c r="D2047" s="87" t="s">
        <v>608</v>
      </c>
      <c r="E2047" s="248">
        <v>3.8</v>
      </c>
      <c r="F2047" s="87" t="s">
        <v>9</v>
      </c>
      <c r="G2047" s="87" t="s">
        <v>605</v>
      </c>
      <c r="H2047" s="198" t="s">
        <v>1206</v>
      </c>
      <c r="I2047" s="214" t="str">
        <f t="shared" si="188"/>
        <v>November</v>
      </c>
      <c r="J2047" s="184">
        <f>IF(F2047="USD", E2047, E2047 * IFERROR(VLOOKUP(F2047, EXCHANGE_RATE!A:B, 2, FALSE), "Currency not found"))</f>
        <v>3.8</v>
      </c>
      <c r="K2047" s="184">
        <f t="shared" si="182"/>
        <v>3.8</v>
      </c>
      <c r="L2047" s="184">
        <f>IF(C2047="MTS", B2047, B2047 * IFERROR(VLOOKUP(C2047, 'QTY_CONVERSIONS '!A:B, 2, FALSE), "Units not  found"))</f>
        <v>2.4</v>
      </c>
      <c r="M2047" s="185">
        <f t="shared" si="183"/>
        <v>9120</v>
      </c>
      <c r="N2047" s="143" t="str">
        <f>IFERROR(VLOOKUP(D2047, Product_Category!A:B, 2, FALSE), "Uncategorized")</f>
        <v>SSG</v>
      </c>
      <c r="O2047" s="186">
        <f t="shared" si="185"/>
        <v>3800</v>
      </c>
      <c r="P2047" s="185">
        <f t="shared" si="184"/>
        <v>9120</v>
      </c>
      <c r="Q2047" s="143">
        <v>2023</v>
      </c>
      <c r="R2047" s="143" t="str">
        <f>IFERROR(VLOOKUP(G2047,'SOURCE COMPANY'!A:B, 2, FALSE), "")</f>
        <v>AMISHI DRUGS</v>
      </c>
      <c r="S2047" s="143" t="str">
        <f>IFERROR(VLOOKUP(H2047,'CUSTOMER NAME'!A:B, 2, FALSE), "")</f>
        <v>PT MENJANGAN</v>
      </c>
    </row>
    <row r="2048" spans="1:19">
      <c r="A2048" s="88" t="s">
        <v>889</v>
      </c>
      <c r="B2048" s="88">
        <v>3000</v>
      </c>
      <c r="C2048" s="88" t="s">
        <v>7</v>
      </c>
      <c r="D2048" s="88" t="s">
        <v>601</v>
      </c>
      <c r="E2048" s="249">
        <v>2.15</v>
      </c>
      <c r="F2048" s="88" t="s">
        <v>9</v>
      </c>
      <c r="G2048" s="88" t="s">
        <v>605</v>
      </c>
      <c r="H2048" s="200" t="s">
        <v>1206</v>
      </c>
      <c r="I2048" s="214" t="str">
        <f t="shared" si="188"/>
        <v>November</v>
      </c>
      <c r="J2048" s="184">
        <f>IF(F2048="USD", E2048, E2048 * IFERROR(VLOOKUP(F2048, EXCHANGE_RATE!A:B, 2, FALSE), "Currency not found"))</f>
        <v>2.15</v>
      </c>
      <c r="K2048" s="184">
        <f t="shared" si="182"/>
        <v>2.15</v>
      </c>
      <c r="L2048" s="184">
        <f>IF(C2048="MTS", B2048, B2048 * IFERROR(VLOOKUP(C2048, 'QTY_CONVERSIONS '!A:B, 2, FALSE), "Units not  found"))</f>
        <v>3</v>
      </c>
      <c r="M2048" s="185">
        <f t="shared" si="183"/>
        <v>6450</v>
      </c>
      <c r="N2048" s="143" t="str">
        <f>IFERROR(VLOOKUP(D2048, Product_Category!A:B, 2, FALSE), "Uncategorized")</f>
        <v>SSG</v>
      </c>
      <c r="O2048" s="186">
        <f t="shared" si="185"/>
        <v>2150</v>
      </c>
      <c r="P2048" s="185">
        <f t="shared" si="184"/>
        <v>6450</v>
      </c>
      <c r="Q2048" s="143">
        <v>2023</v>
      </c>
      <c r="R2048" s="143" t="str">
        <f>IFERROR(VLOOKUP(G2048,'SOURCE COMPANY'!A:B, 2, FALSE), "")</f>
        <v>AMISHI DRUGS</v>
      </c>
      <c r="S2048" s="143" t="str">
        <f>IFERROR(VLOOKUP(H2048,'CUSTOMER NAME'!A:B, 2, FALSE), "")</f>
        <v>PT MENJANGAN</v>
      </c>
    </row>
    <row r="2049" spans="1:19">
      <c r="A2049" s="87" t="s">
        <v>889</v>
      </c>
      <c r="B2049" s="87">
        <v>15000</v>
      </c>
      <c r="C2049" s="87" t="s">
        <v>7</v>
      </c>
      <c r="D2049" s="87" t="s">
        <v>601</v>
      </c>
      <c r="E2049" s="248">
        <v>2.15</v>
      </c>
      <c r="F2049" s="87" t="s">
        <v>9</v>
      </c>
      <c r="G2049" s="87" t="s">
        <v>605</v>
      </c>
      <c r="H2049" s="198" t="s">
        <v>1206</v>
      </c>
      <c r="I2049" s="214" t="str">
        <f t="shared" si="188"/>
        <v>November</v>
      </c>
      <c r="J2049" s="184">
        <f>IF(F2049="USD", E2049, E2049 * IFERROR(VLOOKUP(F2049, EXCHANGE_RATE!A:B, 2, FALSE), "Currency not found"))</f>
        <v>2.15</v>
      </c>
      <c r="K2049" s="184">
        <f t="shared" si="182"/>
        <v>2.15</v>
      </c>
      <c r="L2049" s="184">
        <f>IF(C2049="MTS", B2049, B2049 * IFERROR(VLOOKUP(C2049, 'QTY_CONVERSIONS '!A:B, 2, FALSE), "Units not  found"))</f>
        <v>15</v>
      </c>
      <c r="M2049" s="185">
        <f t="shared" si="183"/>
        <v>32250</v>
      </c>
      <c r="N2049" s="143" t="str">
        <f>IFERROR(VLOOKUP(D2049, Product_Category!A:B, 2, FALSE), "Uncategorized")</f>
        <v>SSG</v>
      </c>
      <c r="O2049" s="186">
        <f t="shared" si="185"/>
        <v>2150</v>
      </c>
      <c r="P2049" s="185">
        <f t="shared" si="184"/>
        <v>32250</v>
      </c>
      <c r="Q2049" s="143">
        <v>2023</v>
      </c>
      <c r="R2049" s="143" t="str">
        <f>IFERROR(VLOOKUP(G2049,'SOURCE COMPANY'!A:B, 2, FALSE), "")</f>
        <v>AMISHI DRUGS</v>
      </c>
      <c r="S2049" s="143" t="str">
        <f>IFERROR(VLOOKUP(H2049,'CUSTOMER NAME'!A:B, 2, FALSE), "")</f>
        <v>PT MENJANGAN</v>
      </c>
    </row>
    <row r="2050" spans="1:19">
      <c r="A2050" s="87" t="s">
        <v>889</v>
      </c>
      <c r="B2050" s="21">
        <v>2700</v>
      </c>
      <c r="C2050" s="87" t="s">
        <v>7</v>
      </c>
      <c r="D2050" s="87" t="s">
        <v>1207</v>
      </c>
      <c r="E2050" s="41">
        <v>6.3</v>
      </c>
      <c r="F2050" s="87" t="s">
        <v>9</v>
      </c>
      <c r="G2050" s="87" t="s">
        <v>605</v>
      </c>
      <c r="H2050" s="198" t="s">
        <v>1206</v>
      </c>
      <c r="I2050" s="214" t="str">
        <f t="shared" si="188"/>
        <v>November</v>
      </c>
      <c r="J2050" s="184">
        <f>IF(F2050="USD", E2050, E2050 * IFERROR(VLOOKUP(F2050, EXCHANGE_RATE!A:B, 2, FALSE), "Currency not found"))</f>
        <v>6.3</v>
      </c>
      <c r="K2050" s="184">
        <f t="shared" ref="K2050:K2113" si="189">ROUNDUP(J2050,2)</f>
        <v>6.3</v>
      </c>
      <c r="L2050" s="184">
        <f>IF(C2050="MTS", B2050, B2050 * IFERROR(VLOOKUP(C2050, 'QTY_CONVERSIONS '!A:B, 2, FALSE), "Units not  found"))</f>
        <v>2.7</v>
      </c>
      <c r="M2050" s="185">
        <f t="shared" ref="M2050:M2113" si="190">B2050*K2050</f>
        <v>17010</v>
      </c>
      <c r="N2050" s="143" t="str">
        <f>IFERROR(VLOOKUP(D2050, Product_Category!A:B, 2, FALSE), "Uncategorized")</f>
        <v>CROSCARMELLOSE SODIUM</v>
      </c>
      <c r="O2050" s="186">
        <f t="shared" si="185"/>
        <v>6300</v>
      </c>
      <c r="P2050" s="185">
        <f t="shared" ref="P2050:P2113" si="191">L2050*O2050</f>
        <v>17010</v>
      </c>
      <c r="Q2050" s="143">
        <v>2023</v>
      </c>
      <c r="R2050" s="143" t="str">
        <f>IFERROR(VLOOKUP(G2050,'SOURCE COMPANY'!A:B, 2, FALSE), "")</f>
        <v>AMISHI DRUGS</v>
      </c>
      <c r="S2050" s="143" t="str">
        <f>IFERROR(VLOOKUP(H2050,'CUSTOMER NAME'!A:B, 2, FALSE), "")</f>
        <v>PT MENJANGAN</v>
      </c>
    </row>
    <row r="2051" spans="1:19">
      <c r="A2051" s="87" t="s">
        <v>889</v>
      </c>
      <c r="B2051" s="21">
        <v>2400</v>
      </c>
      <c r="C2051" s="87" t="s">
        <v>7</v>
      </c>
      <c r="D2051" s="87" t="s">
        <v>608</v>
      </c>
      <c r="E2051" s="41">
        <v>3.8</v>
      </c>
      <c r="F2051" s="87" t="s">
        <v>9</v>
      </c>
      <c r="G2051" s="87" t="s">
        <v>605</v>
      </c>
      <c r="H2051" s="198" t="s">
        <v>1206</v>
      </c>
      <c r="I2051" s="214" t="str">
        <f t="shared" si="188"/>
        <v>November</v>
      </c>
      <c r="J2051" s="184">
        <f>IF(F2051="USD", E2051, E2051 * IFERROR(VLOOKUP(F2051, EXCHANGE_RATE!A:B, 2, FALSE), "Currency not found"))</f>
        <v>3.8</v>
      </c>
      <c r="K2051" s="184">
        <f t="shared" si="189"/>
        <v>3.8</v>
      </c>
      <c r="L2051" s="184">
        <f>IF(C2051="MTS", B2051, B2051 * IFERROR(VLOOKUP(C2051, 'QTY_CONVERSIONS '!A:B, 2, FALSE), "Units not  found"))</f>
        <v>2.4</v>
      </c>
      <c r="M2051" s="185">
        <f t="shared" si="190"/>
        <v>9120</v>
      </c>
      <c r="N2051" s="143" t="str">
        <f>IFERROR(VLOOKUP(D2051, Product_Category!A:B, 2, FALSE), "Uncategorized")</f>
        <v>SSG</v>
      </c>
      <c r="O2051" s="186">
        <f t="shared" ref="O2051:O2114" si="192">K2051*1000</f>
        <v>3800</v>
      </c>
      <c r="P2051" s="185">
        <f t="shared" si="191"/>
        <v>9120</v>
      </c>
      <c r="Q2051" s="143">
        <v>2023</v>
      </c>
      <c r="R2051" s="143" t="str">
        <f>IFERROR(VLOOKUP(G2051,'SOURCE COMPANY'!A:B, 2, FALSE), "")</f>
        <v>AMISHI DRUGS</v>
      </c>
      <c r="S2051" s="143" t="str">
        <f>IFERROR(VLOOKUP(H2051,'CUSTOMER NAME'!A:B, 2, FALSE), "")</f>
        <v>PT MENJANGAN</v>
      </c>
    </row>
    <row r="2052" spans="1:19">
      <c r="A2052" s="87" t="s">
        <v>889</v>
      </c>
      <c r="B2052" s="21">
        <v>7500</v>
      </c>
      <c r="C2052" s="87" t="s">
        <v>7</v>
      </c>
      <c r="D2052" s="87" t="s">
        <v>601</v>
      </c>
      <c r="E2052" s="41">
        <v>2.15</v>
      </c>
      <c r="F2052" s="87" t="s">
        <v>9</v>
      </c>
      <c r="G2052" s="87" t="s">
        <v>605</v>
      </c>
      <c r="H2052" s="198" t="s">
        <v>1206</v>
      </c>
      <c r="I2052" s="214" t="str">
        <f t="shared" si="188"/>
        <v>November</v>
      </c>
      <c r="J2052" s="184">
        <f>IF(F2052="USD", E2052, E2052 * IFERROR(VLOOKUP(F2052, EXCHANGE_RATE!A:B, 2, FALSE), "Currency not found"))</f>
        <v>2.15</v>
      </c>
      <c r="K2052" s="184">
        <f t="shared" si="189"/>
        <v>2.15</v>
      </c>
      <c r="L2052" s="184">
        <f>IF(C2052="MTS", B2052, B2052 * IFERROR(VLOOKUP(C2052, 'QTY_CONVERSIONS '!A:B, 2, FALSE), "Units not  found"))</f>
        <v>7.5</v>
      </c>
      <c r="M2052" s="185">
        <f t="shared" si="190"/>
        <v>16125</v>
      </c>
      <c r="N2052" s="143" t="str">
        <f>IFERROR(VLOOKUP(D2052, Product_Category!A:B, 2, FALSE), "Uncategorized")</f>
        <v>SSG</v>
      </c>
      <c r="O2052" s="186">
        <f t="shared" si="192"/>
        <v>2150</v>
      </c>
      <c r="P2052" s="185">
        <f t="shared" si="191"/>
        <v>16125</v>
      </c>
      <c r="Q2052" s="143">
        <v>2023</v>
      </c>
      <c r="R2052" s="143" t="str">
        <f>IFERROR(VLOOKUP(G2052,'SOURCE COMPANY'!A:B, 2, FALSE), "")</f>
        <v>AMISHI DRUGS</v>
      </c>
      <c r="S2052" s="143" t="str">
        <f>IFERROR(VLOOKUP(H2052,'CUSTOMER NAME'!A:B, 2, FALSE), "")</f>
        <v>PT MENJANGAN</v>
      </c>
    </row>
    <row r="2053" spans="1:19">
      <c r="A2053" s="87" t="s">
        <v>889</v>
      </c>
      <c r="B2053" s="21">
        <v>1500</v>
      </c>
      <c r="C2053" s="87" t="s">
        <v>7</v>
      </c>
      <c r="D2053" s="87" t="s">
        <v>33</v>
      </c>
      <c r="E2053" s="41">
        <v>5.55</v>
      </c>
      <c r="F2053" s="87" t="s">
        <v>9</v>
      </c>
      <c r="G2053" s="87" t="s">
        <v>605</v>
      </c>
      <c r="H2053" s="198" t="s">
        <v>1206</v>
      </c>
      <c r="I2053" s="214" t="str">
        <f t="shared" si="188"/>
        <v>November</v>
      </c>
      <c r="J2053" s="184">
        <f>IF(F2053="USD", E2053, E2053 * IFERROR(VLOOKUP(F2053, EXCHANGE_RATE!A:B, 2, FALSE), "Currency not found"))</f>
        <v>5.55</v>
      </c>
      <c r="K2053" s="184">
        <f t="shared" si="189"/>
        <v>5.55</v>
      </c>
      <c r="L2053" s="184">
        <f>IF(C2053="MTS", B2053, B2053 * IFERROR(VLOOKUP(C2053, 'QTY_CONVERSIONS '!A:B, 2, FALSE), "Units not  found"))</f>
        <v>1.5</v>
      </c>
      <c r="M2053" s="185">
        <f t="shared" si="190"/>
        <v>8325</v>
      </c>
      <c r="N2053" s="143" t="str">
        <f>IFERROR(VLOOKUP(D2053, Product_Category!A:B, 2, FALSE), "Uncategorized")</f>
        <v>CMC</v>
      </c>
      <c r="O2053" s="186">
        <f t="shared" si="192"/>
        <v>5550</v>
      </c>
      <c r="P2053" s="185">
        <f t="shared" si="191"/>
        <v>8325</v>
      </c>
      <c r="Q2053" s="143">
        <v>2023</v>
      </c>
      <c r="R2053" s="143" t="str">
        <f>IFERROR(VLOOKUP(G2053,'SOURCE COMPANY'!A:B, 2, FALSE), "")</f>
        <v>AMISHI DRUGS</v>
      </c>
      <c r="S2053" s="143" t="str">
        <f>IFERROR(VLOOKUP(H2053,'CUSTOMER NAME'!A:B, 2, FALSE), "")</f>
        <v>PT MENJANGAN</v>
      </c>
    </row>
    <row r="2054" spans="1:19">
      <c r="A2054" s="87" t="s">
        <v>889</v>
      </c>
      <c r="B2054" s="189">
        <v>15000</v>
      </c>
      <c r="C2054" s="87" t="s">
        <v>7</v>
      </c>
      <c r="D2054" s="87" t="s">
        <v>601</v>
      </c>
      <c r="E2054" s="190">
        <v>2.15</v>
      </c>
      <c r="F2054" s="87" t="s">
        <v>9</v>
      </c>
      <c r="G2054" s="87" t="s">
        <v>605</v>
      </c>
      <c r="H2054" s="198" t="s">
        <v>1206</v>
      </c>
      <c r="I2054" s="214" t="str">
        <f t="shared" si="188"/>
        <v>November</v>
      </c>
      <c r="J2054" s="184">
        <f>IF(F2054="USD", E2054, E2054 * IFERROR(VLOOKUP(F2054, EXCHANGE_RATE!A:B, 2, FALSE), "Currency not found"))</f>
        <v>2.15</v>
      </c>
      <c r="K2054" s="184">
        <f t="shared" si="189"/>
        <v>2.15</v>
      </c>
      <c r="L2054" s="184">
        <f>IF(C2054="MTS", B2054, B2054 * IFERROR(VLOOKUP(C2054, 'QTY_CONVERSIONS '!A:B, 2, FALSE), "Units not  found"))</f>
        <v>15</v>
      </c>
      <c r="M2054" s="185">
        <f t="shared" si="190"/>
        <v>32250</v>
      </c>
      <c r="N2054" s="143" t="str">
        <f>IFERROR(VLOOKUP(D2054, Product_Category!A:B, 2, FALSE), "Uncategorized")</f>
        <v>SSG</v>
      </c>
      <c r="O2054" s="186">
        <f t="shared" si="192"/>
        <v>2150</v>
      </c>
      <c r="P2054" s="185">
        <f t="shared" si="191"/>
        <v>32250</v>
      </c>
      <c r="Q2054" s="143">
        <v>2023</v>
      </c>
      <c r="R2054" s="143" t="str">
        <f>IFERROR(VLOOKUP(G2054,'SOURCE COMPANY'!A:B, 2, FALSE), "")</f>
        <v>AMISHI DRUGS</v>
      </c>
      <c r="S2054" s="143" t="str">
        <f>IFERROR(VLOOKUP(H2054,'CUSTOMER NAME'!A:B, 2, FALSE), "")</f>
        <v>PT MENJANGAN</v>
      </c>
    </row>
    <row r="2055" spans="1:19">
      <c r="A2055" s="191" t="s">
        <v>889</v>
      </c>
      <c r="B2055" s="191">
        <v>2000</v>
      </c>
      <c r="C2055" s="191" t="s">
        <v>7</v>
      </c>
      <c r="D2055" s="191" t="s">
        <v>19</v>
      </c>
      <c r="E2055" s="191">
        <v>5.95</v>
      </c>
      <c r="F2055" s="191" t="s">
        <v>9</v>
      </c>
      <c r="G2055" s="85" t="s">
        <v>605</v>
      </c>
      <c r="H2055" s="121" t="s">
        <v>1206</v>
      </c>
      <c r="I2055" s="131" t="s">
        <v>3034</v>
      </c>
      <c r="J2055" s="184">
        <f>IF(F2055="USD", E2055, E2055 * IFERROR(VLOOKUP(F2055, EXCHANGE_RATE!A:B, 2, FALSE), "Currency not found"))</f>
        <v>5.95</v>
      </c>
      <c r="K2055" s="184">
        <f t="shared" si="189"/>
        <v>5.95</v>
      </c>
      <c r="L2055" s="184">
        <f>IF(C2055="MTS", B2055, B2055 * IFERROR(VLOOKUP(C2055, 'QTY_CONVERSIONS '!A:B, 2, FALSE), "Units not  found"))</f>
        <v>2</v>
      </c>
      <c r="M2055" s="185">
        <f t="shared" si="190"/>
        <v>11900</v>
      </c>
      <c r="N2055" s="143" t="str">
        <f>IFERROR(VLOOKUP(D2055, Product_Category!A:B, 2, FALSE), "Uncategorized")</f>
        <v>CMC</v>
      </c>
      <c r="O2055" s="186">
        <f t="shared" si="192"/>
        <v>5950</v>
      </c>
      <c r="P2055" s="185">
        <f t="shared" si="191"/>
        <v>11900</v>
      </c>
      <c r="Q2055" s="143">
        <v>2023</v>
      </c>
      <c r="R2055" s="143" t="str">
        <f>IFERROR(VLOOKUP(G2055,'SOURCE COMPANY'!A:B, 2, FALSE), "")</f>
        <v>AMISHI DRUGS</v>
      </c>
      <c r="S2055" s="143" t="str">
        <f>IFERROR(VLOOKUP(H2055,'CUSTOMER NAME'!A:B, 2, FALSE), "")</f>
        <v>PT MENJANGAN</v>
      </c>
    </row>
    <row r="2056" spans="1:19">
      <c r="A2056" s="193" t="s">
        <v>889</v>
      </c>
      <c r="B2056" s="193">
        <v>2700</v>
      </c>
      <c r="C2056" s="193" t="s">
        <v>7</v>
      </c>
      <c r="D2056" s="193" t="s">
        <v>553</v>
      </c>
      <c r="E2056" s="193">
        <v>6.3</v>
      </c>
      <c r="F2056" s="193" t="s">
        <v>9</v>
      </c>
      <c r="G2056" s="193" t="s">
        <v>605</v>
      </c>
      <c r="H2056" s="136" t="s">
        <v>2719</v>
      </c>
      <c r="I2056" s="131" t="s">
        <v>2670</v>
      </c>
      <c r="J2056" s="184">
        <f>IF(F2056="USD", E2056, E2056 * IFERROR(VLOOKUP(F2056, EXCHANGE_RATE!A:B, 2, FALSE), "Currency not found"))</f>
        <v>6.3</v>
      </c>
      <c r="K2056" s="184">
        <f t="shared" si="189"/>
        <v>6.3</v>
      </c>
      <c r="L2056" s="184">
        <f>IF(C2056="MTS", B2056, B2056 * IFERROR(VLOOKUP(C2056, 'QTY_CONVERSIONS '!A:B, 2, FALSE), "Units not  found"))</f>
        <v>2.7</v>
      </c>
      <c r="M2056" s="185">
        <f t="shared" si="190"/>
        <v>17010</v>
      </c>
      <c r="N2056" s="143" t="str">
        <f>IFERROR(VLOOKUP(D2056, Product_Category!A:B, 2, FALSE), "Uncategorized")</f>
        <v>CROSCARMELLOSE SODIUM</v>
      </c>
      <c r="O2056" s="186">
        <f t="shared" si="192"/>
        <v>6300</v>
      </c>
      <c r="P2056" s="185">
        <f t="shared" si="191"/>
        <v>17010</v>
      </c>
      <c r="Q2056" s="143">
        <v>2023</v>
      </c>
      <c r="R2056" s="143" t="str">
        <f>IFERROR(VLOOKUP(G2056,'SOURCE COMPANY'!A:B, 2, FALSE), "")</f>
        <v>AMISHI DRUGS</v>
      </c>
      <c r="S2056" s="143" t="str">
        <f>IFERROR(VLOOKUP(H2056,'CUSTOMER NAME'!A:B, 2, FALSE), "")</f>
        <v>PT MENJANGAN SAKTI</v>
      </c>
    </row>
    <row r="2057" spans="1:19">
      <c r="A2057" s="86" t="s">
        <v>889</v>
      </c>
      <c r="B2057" s="86">
        <v>25300</v>
      </c>
      <c r="C2057" s="86" t="s">
        <v>7</v>
      </c>
      <c r="D2057" s="86" t="s">
        <v>173</v>
      </c>
      <c r="E2057" s="249">
        <v>2.85</v>
      </c>
      <c r="F2057" s="86" t="s">
        <v>9</v>
      </c>
      <c r="G2057" s="86" t="s">
        <v>895</v>
      </c>
      <c r="H2057" s="203" t="s">
        <v>603</v>
      </c>
      <c r="I2057" s="214" t="str">
        <f>I2056</f>
        <v>August</v>
      </c>
      <c r="J2057" s="184">
        <f>IF(F2057="USD", E2057, E2057 * IFERROR(VLOOKUP(F2057, EXCHANGE_RATE!A:B, 2, FALSE), "Currency not found"))</f>
        <v>2.85</v>
      </c>
      <c r="K2057" s="184">
        <f t="shared" si="189"/>
        <v>2.85</v>
      </c>
      <c r="L2057" s="184">
        <f>IF(C2057="MTS", B2057, B2057 * IFERROR(VLOOKUP(C2057, 'QTY_CONVERSIONS '!A:B, 2, FALSE), "Units not  found"))</f>
        <v>25.3</v>
      </c>
      <c r="M2057" s="185">
        <f t="shared" si="190"/>
        <v>72105</v>
      </c>
      <c r="N2057" s="143" t="str">
        <f>IFERROR(VLOOKUP(D2057, Product_Category!A:B, 2, FALSE), "Uncategorized")</f>
        <v>SSG</v>
      </c>
      <c r="O2057" s="186">
        <f t="shared" si="192"/>
        <v>2850</v>
      </c>
      <c r="P2057" s="185">
        <f t="shared" si="191"/>
        <v>72105</v>
      </c>
      <c r="Q2057" s="143">
        <v>2023</v>
      </c>
      <c r="R2057" s="143" t="str">
        <f>IFERROR(VLOOKUP(G2057,'SOURCE COMPANY'!A:B, 2, FALSE), "")</f>
        <v>GUJARAT OVERSEAS</v>
      </c>
      <c r="S2057" s="143" t="str">
        <f>IFERROR(VLOOKUP(H2057,'CUSTOMER NAME'!A:B, 2, FALSE), "")</f>
        <v>PT PERUSAHAAAN</v>
      </c>
    </row>
    <row r="2058" spans="1:19">
      <c r="A2058" s="85" t="s">
        <v>599</v>
      </c>
      <c r="B2058" s="85">
        <v>15000</v>
      </c>
      <c r="C2058" s="85" t="s">
        <v>7</v>
      </c>
      <c r="D2058" s="85" t="s">
        <v>601</v>
      </c>
      <c r="E2058" s="248">
        <v>2.4</v>
      </c>
      <c r="F2058" s="85" t="s">
        <v>9</v>
      </c>
      <c r="G2058" s="192" t="s">
        <v>602</v>
      </c>
      <c r="H2058" s="199" t="s">
        <v>603</v>
      </c>
      <c r="I2058" s="215" t="str">
        <f>I2057</f>
        <v>August</v>
      </c>
      <c r="J2058" s="184">
        <f>IF(F2058="USD", E2058, E2058 * IFERROR(VLOOKUP(F2058, EXCHANGE_RATE!A:B, 2, FALSE), "Currency not found"))</f>
        <v>2.4</v>
      </c>
      <c r="K2058" s="184">
        <f t="shared" si="189"/>
        <v>2.4</v>
      </c>
      <c r="L2058" s="184">
        <f>IF(C2058="MTS", B2058, B2058 * IFERROR(VLOOKUP(C2058, 'QTY_CONVERSIONS '!A:B, 2, FALSE), "Units not  found"))</f>
        <v>15</v>
      </c>
      <c r="M2058" s="185">
        <f t="shared" si="190"/>
        <v>36000</v>
      </c>
      <c r="N2058" s="143" t="str">
        <f>IFERROR(VLOOKUP(D2058, Product_Category!A:B, 2, FALSE), "Uncategorized")</f>
        <v>SSG</v>
      </c>
      <c r="O2058" s="186">
        <f t="shared" si="192"/>
        <v>2400</v>
      </c>
      <c r="P2058" s="185">
        <f t="shared" si="191"/>
        <v>36000</v>
      </c>
      <c r="Q2058" s="143">
        <v>2023</v>
      </c>
      <c r="R2058" s="143" t="str">
        <f>IFERROR(VLOOKUP(G2058,'SOURCE COMPANY'!A:B, 2, FALSE), "")</f>
        <v>M/S. GUJARAT OVERSEAS</v>
      </c>
      <c r="S2058" s="143" t="str">
        <f>IFERROR(VLOOKUP(H2058,'CUSTOMER NAME'!A:B, 2, FALSE), "")</f>
        <v>PT PERUSAHAAAN</v>
      </c>
    </row>
    <row r="2059" spans="1:19">
      <c r="A2059" s="192" t="s">
        <v>889</v>
      </c>
      <c r="B2059" s="192">
        <v>15000</v>
      </c>
      <c r="C2059" s="192" t="s">
        <v>7</v>
      </c>
      <c r="D2059" s="192" t="s">
        <v>173</v>
      </c>
      <c r="E2059" s="192">
        <v>2.4</v>
      </c>
      <c r="F2059" s="192" t="s">
        <v>9</v>
      </c>
      <c r="G2059" s="192" t="s">
        <v>895</v>
      </c>
      <c r="H2059" s="134" t="s">
        <v>1494</v>
      </c>
      <c r="I2059" s="131" t="s">
        <v>2670</v>
      </c>
      <c r="J2059" s="184">
        <f>IF(F2059="USD", E2059, E2059 * IFERROR(VLOOKUP(F2059, EXCHANGE_RATE!A:B, 2, FALSE), "Currency not found"))</f>
        <v>2.4</v>
      </c>
      <c r="K2059" s="184">
        <f t="shared" si="189"/>
        <v>2.4</v>
      </c>
      <c r="L2059" s="184">
        <f>IF(C2059="MTS", B2059, B2059 * IFERROR(VLOOKUP(C2059, 'QTY_CONVERSIONS '!A:B, 2, FALSE), "Units not  found"))</f>
        <v>15</v>
      </c>
      <c r="M2059" s="185">
        <f t="shared" si="190"/>
        <v>36000</v>
      </c>
      <c r="N2059" s="143" t="str">
        <f>IFERROR(VLOOKUP(D2059, Product_Category!A:B, 2, FALSE), "Uncategorized")</f>
        <v>SSG</v>
      </c>
      <c r="O2059" s="186">
        <f t="shared" si="192"/>
        <v>2400</v>
      </c>
      <c r="P2059" s="185">
        <f t="shared" si="191"/>
        <v>36000</v>
      </c>
      <c r="Q2059" s="143">
        <v>2023</v>
      </c>
      <c r="R2059" s="143" t="str">
        <f>IFERROR(VLOOKUP(G2059,'SOURCE COMPANY'!A:B, 2, FALSE), "")</f>
        <v>GUJARAT OVERSEAS</v>
      </c>
      <c r="S2059" s="143" t="str">
        <f>IFERROR(VLOOKUP(H2059,'CUSTOMER NAME'!A:B, 2, FALSE), "")</f>
        <v>PT PERUSAHAAN</v>
      </c>
    </row>
    <row r="2060" spans="1:19">
      <c r="A2060" s="87" t="s">
        <v>1493</v>
      </c>
      <c r="B2060" s="87">
        <v>15000</v>
      </c>
      <c r="C2060" s="87" t="s">
        <v>7</v>
      </c>
      <c r="D2060" s="87" t="s">
        <v>1438</v>
      </c>
      <c r="E2060" s="42">
        <v>2.4</v>
      </c>
      <c r="F2060" s="87" t="s">
        <v>9</v>
      </c>
      <c r="G2060" s="87" t="s">
        <v>895</v>
      </c>
      <c r="H2060" s="198" t="s">
        <v>1494</v>
      </c>
      <c r="I2060" s="214" t="str">
        <f>I2059</f>
        <v>August</v>
      </c>
      <c r="J2060" s="184">
        <f>IF(F2060="USD", E2060, E2060 * IFERROR(VLOOKUP(F2060, EXCHANGE_RATE!A:B, 2, FALSE), "Currency not found"))</f>
        <v>2.4</v>
      </c>
      <c r="K2060" s="184">
        <f t="shared" si="189"/>
        <v>2.4</v>
      </c>
      <c r="L2060" s="184">
        <f>IF(C2060="MTS", B2060, B2060 * IFERROR(VLOOKUP(C2060, 'QTY_CONVERSIONS '!A:B, 2, FALSE), "Units not  found"))</f>
        <v>15</v>
      </c>
      <c r="M2060" s="185">
        <f t="shared" si="190"/>
        <v>36000</v>
      </c>
      <c r="N2060" s="143" t="str">
        <f>IFERROR(VLOOKUP(D2060, Product_Category!A:B, 2, FALSE), "Uncategorized")</f>
        <v>SSG</v>
      </c>
      <c r="O2060" s="186">
        <f t="shared" si="192"/>
        <v>2400</v>
      </c>
      <c r="P2060" s="185">
        <f t="shared" si="191"/>
        <v>36000</v>
      </c>
      <c r="Q2060" s="143">
        <v>2023</v>
      </c>
      <c r="R2060" s="143" t="str">
        <f>IFERROR(VLOOKUP(G2060,'SOURCE COMPANY'!A:B, 2, FALSE), "")</f>
        <v>GUJARAT OVERSEAS</v>
      </c>
      <c r="S2060" s="143" t="str">
        <f>IFERROR(VLOOKUP(H2060,'CUSTOMER NAME'!A:B, 2, FALSE), "")</f>
        <v>PT PERUSAHAAN</v>
      </c>
    </row>
    <row r="2061" spans="1:19">
      <c r="A2061" s="188" t="s">
        <v>889</v>
      </c>
      <c r="B2061" s="188">
        <v>15000</v>
      </c>
      <c r="C2061" s="188" t="s">
        <v>7</v>
      </c>
      <c r="D2061" s="188" t="s">
        <v>173</v>
      </c>
      <c r="E2061" s="188">
        <v>2.4</v>
      </c>
      <c r="F2061" s="188" t="s">
        <v>9</v>
      </c>
      <c r="G2061" s="188" t="s">
        <v>895</v>
      </c>
      <c r="H2061" s="124" t="s">
        <v>3448</v>
      </c>
      <c r="I2061" s="131" t="s">
        <v>3389</v>
      </c>
      <c r="J2061" s="184">
        <f>IF(F2061="USD", E2061, E2061 * IFERROR(VLOOKUP(F2061, EXCHANGE_RATE!A:B, 2, FALSE), "Currency not found"))</f>
        <v>2.4</v>
      </c>
      <c r="K2061" s="184">
        <f t="shared" si="189"/>
        <v>2.4</v>
      </c>
      <c r="L2061" s="184">
        <f>IF(C2061="MTS", B2061, B2061 * IFERROR(VLOOKUP(C2061, 'QTY_CONVERSIONS '!A:B, 2, FALSE), "Units not  found"))</f>
        <v>15</v>
      </c>
      <c r="M2061" s="185">
        <f t="shared" si="190"/>
        <v>36000</v>
      </c>
      <c r="N2061" s="143" t="str">
        <f>IFERROR(VLOOKUP(D2061, Product_Category!A:B, 2, FALSE), "Uncategorized")</f>
        <v>SSG</v>
      </c>
      <c r="O2061" s="186">
        <f t="shared" si="192"/>
        <v>2400</v>
      </c>
      <c r="P2061" s="185">
        <f t="shared" si="191"/>
        <v>36000</v>
      </c>
      <c r="Q2061" s="143">
        <v>2023</v>
      </c>
      <c r="R2061" s="143" t="str">
        <f>IFERROR(VLOOKUP(G2061,'SOURCE COMPANY'!A:B, 2, FALSE), "")</f>
        <v>GUJARAT OVERSEAS</v>
      </c>
      <c r="S2061" s="143" t="str">
        <f>IFERROR(VLOOKUP(H2061,'CUSTOMER NAME'!A:B, 2, FALSE), "")</f>
        <v>PT PERUSAHAAN DAGANG</v>
      </c>
    </row>
    <row r="2062" spans="1:19">
      <c r="A2062" s="192" t="s">
        <v>889</v>
      </c>
      <c r="B2062" s="192">
        <v>9000</v>
      </c>
      <c r="C2062" s="192" t="s">
        <v>7</v>
      </c>
      <c r="D2062" s="192" t="s">
        <v>3287</v>
      </c>
      <c r="E2062" s="192">
        <v>2.98</v>
      </c>
      <c r="F2062" s="192" t="s">
        <v>1718</v>
      </c>
      <c r="G2062" s="86" t="s">
        <v>88</v>
      </c>
      <c r="H2062" s="134" t="s">
        <v>1208</v>
      </c>
      <c r="I2062" s="131" t="s">
        <v>3658</v>
      </c>
      <c r="J2062" s="184">
        <f>IF(F2062="USD", E2062, E2062 * IFERROR(VLOOKUP(F2062, EXCHANGE_RATE!A:B, 2, FALSE), "Currency not found"))</f>
        <v>3.1886000000000001</v>
      </c>
      <c r="K2062" s="184">
        <f t="shared" si="189"/>
        <v>3.19</v>
      </c>
      <c r="L2062" s="184">
        <f>IF(C2062="MTS", B2062, B2062 * IFERROR(VLOOKUP(C2062, 'QTY_CONVERSIONS '!A:B, 2, FALSE), "Units not  found"))</f>
        <v>9</v>
      </c>
      <c r="M2062" s="185">
        <f t="shared" si="190"/>
        <v>28710</v>
      </c>
      <c r="N2062" s="143" t="str">
        <f>IFERROR(VLOOKUP(D2062, Product_Category!A:B, 2, FALSE), "Uncategorized")</f>
        <v>MCC</v>
      </c>
      <c r="O2062" s="186">
        <f t="shared" si="192"/>
        <v>3190</v>
      </c>
      <c r="P2062" s="185">
        <f t="shared" si="191"/>
        <v>28710</v>
      </c>
      <c r="Q2062" s="143">
        <v>2023</v>
      </c>
      <c r="R2062" s="143" t="str">
        <f>IFERROR(VLOOKUP(G2062,'SOURCE COMPANY'!A:B, 2, FALSE), "")</f>
        <v>DFE PHARMA</v>
      </c>
      <c r="S2062" s="143" t="str">
        <f>IFERROR(VLOOKUP(H2062,'CUSTOMER NAME'!A:B, 2, FALSE), "")</f>
        <v>PT SIGNA</v>
      </c>
    </row>
    <row r="2063" spans="1:19">
      <c r="A2063" s="87" t="s">
        <v>889</v>
      </c>
      <c r="B2063" s="87">
        <v>9000</v>
      </c>
      <c r="C2063" s="87" t="s">
        <v>7</v>
      </c>
      <c r="D2063" s="87" t="s">
        <v>1094</v>
      </c>
      <c r="E2063" s="248">
        <v>2.95</v>
      </c>
      <c r="F2063" s="87" t="s">
        <v>1718</v>
      </c>
      <c r="G2063" s="86" t="s">
        <v>88</v>
      </c>
      <c r="H2063" s="198" t="s">
        <v>1208</v>
      </c>
      <c r="I2063" s="214" t="str">
        <f>I2062</f>
        <v>November</v>
      </c>
      <c r="J2063" s="184">
        <f>IF(F2063="USD", E2063, E2063 * IFERROR(VLOOKUP(F2063, EXCHANGE_RATE!A:B, 2, FALSE), "Currency not found"))</f>
        <v>3.1565000000000003</v>
      </c>
      <c r="K2063" s="184">
        <f t="shared" si="189"/>
        <v>3.1599999999999997</v>
      </c>
      <c r="L2063" s="184">
        <f>IF(C2063="MTS", B2063, B2063 * IFERROR(VLOOKUP(C2063, 'QTY_CONVERSIONS '!A:B, 2, FALSE), "Units not  found"))</f>
        <v>9</v>
      </c>
      <c r="M2063" s="185">
        <f t="shared" si="190"/>
        <v>28439.999999999996</v>
      </c>
      <c r="N2063" s="143" t="str">
        <f>IFERROR(VLOOKUP(D2063, Product_Category!A:B, 2, FALSE), "Uncategorized")</f>
        <v>MCC</v>
      </c>
      <c r="O2063" s="186">
        <f t="shared" si="192"/>
        <v>3159.9999999999995</v>
      </c>
      <c r="P2063" s="185">
        <f t="shared" si="191"/>
        <v>28439.999999999996</v>
      </c>
      <c r="Q2063" s="143">
        <v>2023</v>
      </c>
      <c r="R2063" s="143" t="str">
        <f>IFERROR(VLOOKUP(G2063,'SOURCE COMPANY'!A:B, 2, FALSE), "")</f>
        <v>DFE PHARMA</v>
      </c>
      <c r="S2063" s="143" t="str">
        <f>IFERROR(VLOOKUP(H2063,'CUSTOMER NAME'!A:B, 2, FALSE), "")</f>
        <v>PT SIGNA</v>
      </c>
    </row>
    <row r="2064" spans="1:19">
      <c r="A2064" s="87" t="s">
        <v>889</v>
      </c>
      <c r="B2064" s="87">
        <v>9000</v>
      </c>
      <c r="C2064" s="87" t="s">
        <v>7</v>
      </c>
      <c r="D2064" s="87" t="s">
        <v>1095</v>
      </c>
      <c r="E2064" s="248">
        <v>3</v>
      </c>
      <c r="F2064" s="87" t="s">
        <v>1718</v>
      </c>
      <c r="G2064" s="86" t="s">
        <v>88</v>
      </c>
      <c r="H2064" s="198" t="s">
        <v>1208</v>
      </c>
      <c r="I2064" s="214" t="str">
        <f>I2063</f>
        <v>November</v>
      </c>
      <c r="J2064" s="184">
        <f>IF(F2064="USD", E2064, E2064 * IFERROR(VLOOKUP(F2064, EXCHANGE_RATE!A:B, 2, FALSE), "Currency not found"))</f>
        <v>3.21</v>
      </c>
      <c r="K2064" s="184">
        <f t="shared" si="189"/>
        <v>3.21</v>
      </c>
      <c r="L2064" s="184">
        <f>IF(C2064="MTS", B2064, B2064 * IFERROR(VLOOKUP(C2064, 'QTY_CONVERSIONS '!A:B, 2, FALSE), "Units not  found"))</f>
        <v>9</v>
      </c>
      <c r="M2064" s="185">
        <f t="shared" si="190"/>
        <v>28890</v>
      </c>
      <c r="N2064" s="143" t="str">
        <f>IFERROR(VLOOKUP(D2064, Product_Category!A:B, 2, FALSE), "Uncategorized")</f>
        <v>MCC</v>
      </c>
      <c r="O2064" s="186">
        <f t="shared" si="192"/>
        <v>3210</v>
      </c>
      <c r="P2064" s="185">
        <f t="shared" si="191"/>
        <v>28890</v>
      </c>
      <c r="Q2064" s="143">
        <v>2023</v>
      </c>
      <c r="R2064" s="143" t="str">
        <f>IFERROR(VLOOKUP(G2064,'SOURCE COMPANY'!A:B, 2, FALSE), "")</f>
        <v>DFE PHARMA</v>
      </c>
      <c r="S2064" s="143" t="str">
        <f>IFERROR(VLOOKUP(H2064,'CUSTOMER NAME'!A:B, 2, FALSE), "")</f>
        <v>PT SIGNA</v>
      </c>
    </row>
    <row r="2065" spans="1:19">
      <c r="A2065" s="87" t="s">
        <v>929</v>
      </c>
      <c r="B2065" s="189">
        <v>50</v>
      </c>
      <c r="C2065" s="87" t="s">
        <v>7</v>
      </c>
      <c r="D2065" s="87" t="s">
        <v>589</v>
      </c>
      <c r="E2065" s="194">
        <v>176.392</v>
      </c>
      <c r="F2065" s="87" t="s">
        <v>1730</v>
      </c>
      <c r="G2065" s="88" t="s">
        <v>652</v>
      </c>
      <c r="H2065" s="198" t="s">
        <v>1523</v>
      </c>
      <c r="I2065" s="214" t="str">
        <f>I2064</f>
        <v>November</v>
      </c>
      <c r="J2065" s="184">
        <f>IF(F2065="USD", E2065, E2065 * IFERROR(VLOOKUP(F2065, EXCHANGE_RATE!A:B, 2, FALSE), "Currency not found"))</f>
        <v>2.1167039999999999</v>
      </c>
      <c r="K2065" s="184">
        <f t="shared" si="189"/>
        <v>2.1199999999999997</v>
      </c>
      <c r="L2065" s="184">
        <f>IF(C2065="MTS", B2065, B2065 * IFERROR(VLOOKUP(C2065, 'QTY_CONVERSIONS '!A:B, 2, FALSE), "Units not  found"))</f>
        <v>0.05</v>
      </c>
      <c r="M2065" s="185">
        <f t="shared" si="190"/>
        <v>105.99999999999999</v>
      </c>
      <c r="N2065" s="143" t="str">
        <f>IFERROR(VLOOKUP(D2065, Product_Category!A:B, 2, FALSE), "Uncategorized")</f>
        <v>MAGNESIUM STEARATE</v>
      </c>
      <c r="O2065" s="186">
        <f t="shared" si="192"/>
        <v>2119.9999999999995</v>
      </c>
      <c r="P2065" s="185">
        <f t="shared" si="191"/>
        <v>105.99999999999999</v>
      </c>
      <c r="Q2065" s="143">
        <v>2023</v>
      </c>
      <c r="R2065" s="143" t="str">
        <f>IFERROR(VLOOKUP(G2065,'SOURCE COMPANY'!A:B, 2, FALSE), "")</f>
        <v>JAYANA PHARMA</v>
      </c>
      <c r="S2065" s="143" t="str">
        <f>IFERROR(VLOOKUP(H2065,'CUSTOMER NAME'!A:B, 2, FALSE), "")</f>
        <v>ALIVE PHARMA</v>
      </c>
    </row>
    <row r="2066" spans="1:19">
      <c r="A2066" s="192" t="s">
        <v>889</v>
      </c>
      <c r="B2066" s="192">
        <v>9000</v>
      </c>
      <c r="C2066" s="192" t="s">
        <v>7</v>
      </c>
      <c r="D2066" s="192" t="s">
        <v>3287</v>
      </c>
      <c r="E2066" s="192">
        <v>3.02</v>
      </c>
      <c r="F2066" s="192" t="s">
        <v>9</v>
      </c>
      <c r="G2066" s="86" t="s">
        <v>88</v>
      </c>
      <c r="H2066" s="134" t="s">
        <v>3765</v>
      </c>
      <c r="I2066" s="131" t="s">
        <v>3658</v>
      </c>
      <c r="J2066" s="184">
        <f>IF(F2066="USD", E2066, E2066 * IFERROR(VLOOKUP(F2066, EXCHANGE_RATE!A:B, 2, FALSE), "Currency not found"))</f>
        <v>3.02</v>
      </c>
      <c r="K2066" s="184">
        <f t="shared" si="189"/>
        <v>3.02</v>
      </c>
      <c r="L2066" s="184">
        <f>IF(C2066="MTS", B2066, B2066 * IFERROR(VLOOKUP(C2066, 'QTY_CONVERSIONS '!A:B, 2, FALSE), "Units not  found"))</f>
        <v>9</v>
      </c>
      <c r="M2066" s="185">
        <f t="shared" si="190"/>
        <v>27180</v>
      </c>
      <c r="N2066" s="143" t="str">
        <f>IFERROR(VLOOKUP(D2066, Product_Category!A:B, 2, FALSE), "Uncategorized")</f>
        <v>MCC</v>
      </c>
      <c r="O2066" s="186">
        <f t="shared" si="192"/>
        <v>3020</v>
      </c>
      <c r="P2066" s="185">
        <f t="shared" si="191"/>
        <v>27180</v>
      </c>
      <c r="Q2066" s="143">
        <v>2023</v>
      </c>
      <c r="R2066" s="143" t="str">
        <f>IFERROR(VLOOKUP(G2066,'SOURCE COMPANY'!A:B, 2, FALSE), "")</f>
        <v>DFE PHARMA</v>
      </c>
      <c r="S2066" s="143" t="str">
        <f>IFERROR(VLOOKUP(H2066,'CUSTOMER NAME'!A:B, 2, FALSE), "")</f>
        <v>PT SIGNA HUSADA</v>
      </c>
    </row>
    <row r="2067" spans="1:19">
      <c r="A2067" s="87" t="s">
        <v>1493</v>
      </c>
      <c r="B2067" s="87">
        <v>9000</v>
      </c>
      <c r="C2067" s="87" t="s">
        <v>7</v>
      </c>
      <c r="D2067" s="87" t="s">
        <v>1495</v>
      </c>
      <c r="E2067" s="42">
        <v>2.79</v>
      </c>
      <c r="F2067" s="87" t="s">
        <v>1718</v>
      </c>
      <c r="G2067" s="86" t="s">
        <v>88</v>
      </c>
      <c r="H2067" s="198" t="s">
        <v>1496</v>
      </c>
      <c r="I2067" s="214" t="str">
        <f>I2066</f>
        <v>November</v>
      </c>
      <c r="J2067" s="184">
        <f>IF(F2067="USD", E2067, E2067 * IFERROR(VLOOKUP(F2067, EXCHANGE_RATE!A:B, 2, FALSE), "Currency not found"))</f>
        <v>2.9853000000000001</v>
      </c>
      <c r="K2067" s="184">
        <f t="shared" si="189"/>
        <v>2.9899999999999998</v>
      </c>
      <c r="L2067" s="184">
        <f>IF(C2067="MTS", B2067, B2067 * IFERROR(VLOOKUP(C2067, 'QTY_CONVERSIONS '!A:B, 2, FALSE), "Units not  found"))</f>
        <v>9</v>
      </c>
      <c r="M2067" s="185">
        <f t="shared" si="190"/>
        <v>26909.999999999996</v>
      </c>
      <c r="N2067" s="143" t="str">
        <f>IFERROR(VLOOKUP(D2067, Product_Category!A:B, 2, FALSE), "Uncategorized")</f>
        <v>MCC</v>
      </c>
      <c r="O2067" s="186">
        <f t="shared" si="192"/>
        <v>2989.9999999999995</v>
      </c>
      <c r="P2067" s="185">
        <f t="shared" si="191"/>
        <v>26909.999999999996</v>
      </c>
      <c r="Q2067" s="143">
        <v>2023</v>
      </c>
      <c r="R2067" s="143" t="str">
        <f>IFERROR(VLOOKUP(G2067,'SOURCE COMPANY'!A:B, 2, FALSE), "")</f>
        <v>DFE PHARMA</v>
      </c>
      <c r="S2067" s="143" t="str">
        <f>IFERROR(VLOOKUP(H2067,'CUSTOMER NAME'!A:B, 2, FALSE), "")</f>
        <v xml:space="preserve">PT SIGNA HUSADA </v>
      </c>
    </row>
    <row r="2068" spans="1:19">
      <c r="A2068" s="191" t="s">
        <v>889</v>
      </c>
      <c r="B2068" s="191">
        <v>1000</v>
      </c>
      <c r="C2068" s="191" t="s">
        <v>7</v>
      </c>
      <c r="D2068" s="191" t="s">
        <v>3449</v>
      </c>
      <c r="E2068" s="191">
        <v>3.32</v>
      </c>
      <c r="F2068" s="191" t="s">
        <v>1718</v>
      </c>
      <c r="G2068" s="86" t="s">
        <v>88</v>
      </c>
      <c r="H2068" s="121" t="s">
        <v>3450</v>
      </c>
      <c r="I2068" s="131" t="s">
        <v>3389</v>
      </c>
      <c r="J2068" s="184">
        <f>IF(F2068="USD", E2068, E2068 * IFERROR(VLOOKUP(F2068, EXCHANGE_RATE!A:B, 2, FALSE), "Currency not found"))</f>
        <v>3.5524</v>
      </c>
      <c r="K2068" s="184">
        <f t="shared" si="189"/>
        <v>3.5599999999999996</v>
      </c>
      <c r="L2068" s="184">
        <f>IF(C2068="MTS", B2068, B2068 * IFERROR(VLOOKUP(C2068, 'QTY_CONVERSIONS '!A:B, 2, FALSE), "Units not  found"))</f>
        <v>1</v>
      </c>
      <c r="M2068" s="185">
        <f t="shared" si="190"/>
        <v>3559.9999999999995</v>
      </c>
      <c r="N2068" s="143" t="str">
        <f>IFERROR(VLOOKUP(D2068, Product_Category!A:B, 2, FALSE), "Uncategorized")</f>
        <v>MCC</v>
      </c>
      <c r="O2068" s="186">
        <f t="shared" si="192"/>
        <v>3559.9999999999995</v>
      </c>
      <c r="P2068" s="185">
        <f t="shared" si="191"/>
        <v>3559.9999999999995</v>
      </c>
      <c r="Q2068" s="143">
        <v>2023</v>
      </c>
      <c r="R2068" s="143" t="str">
        <f>IFERROR(VLOOKUP(G2068,'SOURCE COMPANY'!A:B, 2, FALSE), "")</f>
        <v>DFE PHARMA</v>
      </c>
      <c r="S2068" s="143" t="str">
        <f>IFERROR(VLOOKUP(H2068,'CUSTOMER NAME'!A:B, 2, FALSE), "")</f>
        <v>PT SIGNA HUSADA JL DAAN</v>
      </c>
    </row>
    <row r="2069" spans="1:19">
      <c r="A2069" s="191" t="s">
        <v>889</v>
      </c>
      <c r="B2069" s="191">
        <v>6000</v>
      </c>
      <c r="C2069" s="191" t="s">
        <v>7</v>
      </c>
      <c r="D2069" s="191" t="s">
        <v>3287</v>
      </c>
      <c r="E2069" s="191">
        <v>2.65</v>
      </c>
      <c r="F2069" s="191" t="s">
        <v>1718</v>
      </c>
      <c r="G2069" s="86" t="s">
        <v>88</v>
      </c>
      <c r="H2069" s="121" t="s">
        <v>3450</v>
      </c>
      <c r="I2069" s="131" t="s">
        <v>3389</v>
      </c>
      <c r="J2069" s="184">
        <f>IF(F2069="USD", E2069, E2069 * IFERROR(VLOOKUP(F2069, EXCHANGE_RATE!A:B, 2, FALSE), "Currency not found"))</f>
        <v>2.8355000000000001</v>
      </c>
      <c r="K2069" s="184">
        <f t="shared" si="189"/>
        <v>2.84</v>
      </c>
      <c r="L2069" s="184">
        <f>IF(C2069="MTS", B2069, B2069 * IFERROR(VLOOKUP(C2069, 'QTY_CONVERSIONS '!A:B, 2, FALSE), "Units not  found"))</f>
        <v>6</v>
      </c>
      <c r="M2069" s="185">
        <f t="shared" si="190"/>
        <v>17040</v>
      </c>
      <c r="N2069" s="143" t="str">
        <f>IFERROR(VLOOKUP(D2069, Product_Category!A:B, 2, FALSE), "Uncategorized")</f>
        <v>MCC</v>
      </c>
      <c r="O2069" s="186">
        <f t="shared" si="192"/>
        <v>2840</v>
      </c>
      <c r="P2069" s="185">
        <f t="shared" si="191"/>
        <v>17040</v>
      </c>
      <c r="Q2069" s="143">
        <v>2023</v>
      </c>
      <c r="R2069" s="143" t="str">
        <f>IFERROR(VLOOKUP(G2069,'SOURCE COMPANY'!A:B, 2, FALSE), "")</f>
        <v>DFE PHARMA</v>
      </c>
      <c r="S2069" s="143" t="str">
        <f>IFERROR(VLOOKUP(H2069,'CUSTOMER NAME'!A:B, 2, FALSE), "")</f>
        <v>PT SIGNA HUSADA JL DAAN</v>
      </c>
    </row>
    <row r="2070" spans="1:19">
      <c r="A2070" s="191" t="s">
        <v>889</v>
      </c>
      <c r="B2070" s="191">
        <v>2000</v>
      </c>
      <c r="C2070" s="191" t="s">
        <v>7</v>
      </c>
      <c r="D2070" s="191" t="s">
        <v>3085</v>
      </c>
      <c r="E2070" s="191">
        <v>2.77</v>
      </c>
      <c r="F2070" s="191" t="s">
        <v>1718</v>
      </c>
      <c r="G2070" s="86" t="s">
        <v>88</v>
      </c>
      <c r="H2070" s="121" t="s">
        <v>3450</v>
      </c>
      <c r="I2070" s="131" t="s">
        <v>3389</v>
      </c>
      <c r="J2070" s="184">
        <f>IF(F2070="USD", E2070, E2070 * IFERROR(VLOOKUP(F2070, EXCHANGE_RATE!A:B, 2, FALSE), "Currency not found"))</f>
        <v>2.9639000000000002</v>
      </c>
      <c r="K2070" s="184">
        <f t="shared" si="189"/>
        <v>2.9699999999999998</v>
      </c>
      <c r="L2070" s="184">
        <f>IF(C2070="MTS", B2070, B2070 * IFERROR(VLOOKUP(C2070, 'QTY_CONVERSIONS '!A:B, 2, FALSE), "Units not  found"))</f>
        <v>2</v>
      </c>
      <c r="M2070" s="185">
        <f t="shared" si="190"/>
        <v>5939.9999999999991</v>
      </c>
      <c r="N2070" s="143" t="str">
        <f>IFERROR(VLOOKUP(D2070, Product_Category!A:B, 2, FALSE), "Uncategorized")</f>
        <v>MCC</v>
      </c>
      <c r="O2070" s="186">
        <f t="shared" si="192"/>
        <v>2969.9999999999995</v>
      </c>
      <c r="P2070" s="185">
        <f t="shared" si="191"/>
        <v>5939.9999999999991</v>
      </c>
      <c r="Q2070" s="143">
        <v>2023</v>
      </c>
      <c r="R2070" s="143" t="str">
        <f>IFERROR(VLOOKUP(G2070,'SOURCE COMPANY'!A:B, 2, FALSE), "")</f>
        <v>DFE PHARMA</v>
      </c>
      <c r="S2070" s="143" t="str">
        <f>IFERROR(VLOOKUP(H2070,'CUSTOMER NAME'!A:B, 2, FALSE), "")</f>
        <v>PT SIGNA HUSADA JL DAAN</v>
      </c>
    </row>
    <row r="2071" spans="1:19">
      <c r="A2071" s="192" t="s">
        <v>889</v>
      </c>
      <c r="B2071" s="192">
        <v>1000</v>
      </c>
      <c r="C2071" s="192" t="s">
        <v>7</v>
      </c>
      <c r="D2071" s="192" t="s">
        <v>3063</v>
      </c>
      <c r="E2071" s="192">
        <v>2.4500000000000002</v>
      </c>
      <c r="F2071" s="192" t="s">
        <v>9</v>
      </c>
      <c r="G2071" s="193" t="s">
        <v>59</v>
      </c>
      <c r="H2071" s="134" t="s">
        <v>3762</v>
      </c>
      <c r="I2071" s="131" t="s">
        <v>3658</v>
      </c>
      <c r="J2071" s="184">
        <f>IF(F2071="USD", E2071, E2071 * IFERROR(VLOOKUP(F2071, EXCHANGE_RATE!A:B, 2, FALSE), "Currency not found"))</f>
        <v>2.4500000000000002</v>
      </c>
      <c r="K2071" s="184">
        <f t="shared" si="189"/>
        <v>2.4500000000000002</v>
      </c>
      <c r="L2071" s="184">
        <f>IF(C2071="MTS", B2071, B2071 * IFERROR(VLOOKUP(C2071, 'QTY_CONVERSIONS '!A:B, 2, FALSE), "Units not  found"))</f>
        <v>1</v>
      </c>
      <c r="M2071" s="185">
        <f t="shared" si="190"/>
        <v>2450</v>
      </c>
      <c r="N2071" s="143" t="str">
        <f>IFERROR(VLOOKUP(D2071, Product_Category!A:B, 2, FALSE), "Uncategorized")</f>
        <v>MCC</v>
      </c>
      <c r="O2071" s="186">
        <f t="shared" si="192"/>
        <v>2450</v>
      </c>
      <c r="P2071" s="185">
        <f t="shared" si="191"/>
        <v>2450</v>
      </c>
      <c r="Q2071" s="143">
        <v>2023</v>
      </c>
      <c r="R2071" s="143" t="str">
        <f>IFERROR(VLOOKUP(G2071,'SOURCE COMPANY'!A:B, 2, FALSE), "")</f>
        <v>JRS PHARMA</v>
      </c>
      <c r="S2071" s="143" t="str">
        <f>IFERROR(VLOOKUP(H2071,'CUSTOMER NAME'!A:B, 2, FALSE), "")</f>
        <v>PT TEMPO</v>
      </c>
    </row>
    <row r="2072" spans="1:19">
      <c r="A2072" s="193" t="s">
        <v>889</v>
      </c>
      <c r="B2072" s="193">
        <v>9000</v>
      </c>
      <c r="C2072" s="193" t="s">
        <v>7</v>
      </c>
      <c r="D2072" s="193" t="s">
        <v>3050</v>
      </c>
      <c r="E2072" s="193">
        <v>2.4500000000000002</v>
      </c>
      <c r="F2072" s="193" t="s">
        <v>9</v>
      </c>
      <c r="G2072" s="193" t="s">
        <v>59</v>
      </c>
      <c r="H2072" s="136" t="s">
        <v>3762</v>
      </c>
      <c r="I2072" s="131" t="s">
        <v>3658</v>
      </c>
      <c r="J2072" s="184">
        <f>IF(F2072="USD", E2072, E2072 * IFERROR(VLOOKUP(F2072, EXCHANGE_RATE!A:B, 2, FALSE), "Currency not found"))</f>
        <v>2.4500000000000002</v>
      </c>
      <c r="K2072" s="184">
        <f t="shared" si="189"/>
        <v>2.4500000000000002</v>
      </c>
      <c r="L2072" s="184">
        <f>IF(C2072="MTS", B2072, B2072 * IFERROR(VLOOKUP(C2072, 'QTY_CONVERSIONS '!A:B, 2, FALSE), "Units not  found"))</f>
        <v>9</v>
      </c>
      <c r="M2072" s="185">
        <f t="shared" si="190"/>
        <v>22050</v>
      </c>
      <c r="N2072" s="143" t="str">
        <f>IFERROR(VLOOKUP(D2072, Product_Category!A:B, 2, FALSE), "Uncategorized")</f>
        <v>MCC</v>
      </c>
      <c r="O2072" s="186">
        <f t="shared" si="192"/>
        <v>2450</v>
      </c>
      <c r="P2072" s="185">
        <f t="shared" si="191"/>
        <v>22050</v>
      </c>
      <c r="Q2072" s="143">
        <v>2023</v>
      </c>
      <c r="R2072" s="143" t="str">
        <f>IFERROR(VLOOKUP(G2072,'SOURCE COMPANY'!A:B, 2, FALSE), "")</f>
        <v>JRS PHARMA</v>
      </c>
      <c r="S2072" s="143" t="str">
        <f>IFERROR(VLOOKUP(H2072,'CUSTOMER NAME'!A:B, 2, FALSE), "")</f>
        <v>PT TEMPO</v>
      </c>
    </row>
    <row r="2073" spans="1:19">
      <c r="A2073" s="192" t="s">
        <v>889</v>
      </c>
      <c r="B2073" s="192">
        <v>10000</v>
      </c>
      <c r="C2073" s="192" t="s">
        <v>7</v>
      </c>
      <c r="D2073" s="192" t="s">
        <v>173</v>
      </c>
      <c r="E2073" s="192">
        <v>3.99</v>
      </c>
      <c r="F2073" s="192" t="s">
        <v>9</v>
      </c>
      <c r="G2073" s="193" t="s">
        <v>59</v>
      </c>
      <c r="H2073" s="134" t="s">
        <v>3948</v>
      </c>
      <c r="I2073" s="131" t="s">
        <v>3893</v>
      </c>
      <c r="J2073" s="184">
        <f>IF(F2073="USD", E2073, E2073 * IFERROR(VLOOKUP(F2073, EXCHANGE_RATE!A:B, 2, FALSE), "Currency not found"))</f>
        <v>3.99</v>
      </c>
      <c r="K2073" s="184">
        <f t="shared" si="189"/>
        <v>3.99</v>
      </c>
      <c r="L2073" s="184">
        <f>IF(C2073="MTS", B2073, B2073 * IFERROR(VLOOKUP(C2073, 'QTY_CONVERSIONS '!A:B, 2, FALSE), "Units not  found"))</f>
        <v>10</v>
      </c>
      <c r="M2073" s="185">
        <f t="shared" si="190"/>
        <v>39900</v>
      </c>
      <c r="N2073" s="143" t="str">
        <f>IFERROR(VLOOKUP(D2073, Product_Category!A:B, 2, FALSE), "Uncategorized")</f>
        <v>SSG</v>
      </c>
      <c r="O2073" s="186">
        <f t="shared" si="192"/>
        <v>3990</v>
      </c>
      <c r="P2073" s="185">
        <f t="shared" si="191"/>
        <v>39900</v>
      </c>
      <c r="Q2073" s="143">
        <v>2023</v>
      </c>
      <c r="R2073" s="143" t="str">
        <f>IFERROR(VLOOKUP(G2073,'SOURCE COMPANY'!A:B, 2, FALSE), "")</f>
        <v>JRS PHARMA</v>
      </c>
      <c r="S2073" s="143" t="str">
        <f>IFERROR(VLOOKUP(H2073,'CUSTOMER NAME'!A:B, 2, FALSE), "")</f>
        <v>PT TEMPO NAGADI</v>
      </c>
    </row>
    <row r="2074" spans="1:19">
      <c r="A2074" s="191" t="s">
        <v>889</v>
      </c>
      <c r="B2074" s="191">
        <v>10000</v>
      </c>
      <c r="C2074" s="191" t="s">
        <v>7</v>
      </c>
      <c r="D2074" s="191" t="s">
        <v>173</v>
      </c>
      <c r="E2074" s="191">
        <v>3.99</v>
      </c>
      <c r="F2074" s="191" t="s">
        <v>9</v>
      </c>
      <c r="G2074" s="193" t="s">
        <v>59</v>
      </c>
      <c r="H2074" s="121" t="s">
        <v>604</v>
      </c>
      <c r="I2074" s="131" t="s">
        <v>3389</v>
      </c>
      <c r="J2074" s="184">
        <f>IF(F2074="USD", E2074, E2074 * IFERROR(VLOOKUP(F2074, EXCHANGE_RATE!A:B, 2, FALSE), "Currency not found"))</f>
        <v>3.99</v>
      </c>
      <c r="K2074" s="184">
        <f t="shared" si="189"/>
        <v>3.99</v>
      </c>
      <c r="L2074" s="184">
        <f>IF(C2074="MTS", B2074, B2074 * IFERROR(VLOOKUP(C2074, 'QTY_CONVERSIONS '!A:B, 2, FALSE), "Units not  found"))</f>
        <v>10</v>
      </c>
      <c r="M2074" s="185">
        <f t="shared" si="190"/>
        <v>39900</v>
      </c>
      <c r="N2074" s="143" t="str">
        <f>IFERROR(VLOOKUP(D2074, Product_Category!A:B, 2, FALSE), "Uncategorized")</f>
        <v>SSG</v>
      </c>
      <c r="O2074" s="186">
        <f t="shared" si="192"/>
        <v>3990</v>
      </c>
      <c r="P2074" s="185">
        <f t="shared" si="191"/>
        <v>39900</v>
      </c>
      <c r="Q2074" s="143">
        <v>2023</v>
      </c>
      <c r="R2074" s="143" t="str">
        <f>IFERROR(VLOOKUP(G2074,'SOURCE COMPANY'!A:B, 2, FALSE), "")</f>
        <v>JRS PHARMA</v>
      </c>
      <c r="S2074" s="143" t="str">
        <f>IFERROR(VLOOKUP(H2074,'CUSTOMER NAME'!A:B, 2, FALSE), "")</f>
        <v>PT TEMPO SCAN</v>
      </c>
    </row>
    <row r="2075" spans="1:19">
      <c r="A2075" s="85" t="s">
        <v>651</v>
      </c>
      <c r="B2075" s="85">
        <v>400</v>
      </c>
      <c r="C2075" s="85" t="s">
        <v>7</v>
      </c>
      <c r="D2075" s="85" t="s">
        <v>589</v>
      </c>
      <c r="E2075" s="248">
        <v>208</v>
      </c>
      <c r="F2075" s="85" t="s">
        <v>1730</v>
      </c>
      <c r="G2075" s="193" t="s">
        <v>662</v>
      </c>
      <c r="H2075" s="134" t="s">
        <v>663</v>
      </c>
      <c r="I2075" s="214" t="s">
        <v>2560</v>
      </c>
      <c r="J2075" s="184">
        <f>IF(F2075="USD", E2075, E2075 * IFERROR(VLOOKUP(F2075, EXCHANGE_RATE!A:B, 2, FALSE), "Currency not found"))</f>
        <v>2.496</v>
      </c>
      <c r="K2075" s="184">
        <f t="shared" si="189"/>
        <v>2.5</v>
      </c>
      <c r="L2075" s="184">
        <f>IF(C2075="MTS", B2075, B2075 * IFERROR(VLOOKUP(C2075, 'QTY_CONVERSIONS '!A:B, 2, FALSE), "Units not  found"))</f>
        <v>0.4</v>
      </c>
      <c r="M2075" s="185">
        <f t="shared" si="190"/>
        <v>1000</v>
      </c>
      <c r="N2075" s="143" t="str">
        <f>IFERROR(VLOOKUP(D2075, Product_Category!A:B, 2, FALSE), "Uncategorized")</f>
        <v>MAGNESIUM STEARATE</v>
      </c>
      <c r="O2075" s="186">
        <f t="shared" si="192"/>
        <v>2500</v>
      </c>
      <c r="P2075" s="185">
        <f t="shared" si="191"/>
        <v>1000</v>
      </c>
      <c r="Q2075" s="143">
        <v>2023</v>
      </c>
      <c r="R2075" s="143" t="str">
        <f>IFERROR(VLOOKUP(G2075,'SOURCE COMPANY'!A:B, 2, FALSE), "")</f>
        <v>K KUMAR &amp; CO</v>
      </c>
      <c r="S2075" s="143" t="str">
        <f>IFERROR(VLOOKUP(H2075,'CUSTOMER NAME'!A:B, 2, FALSE), "")</f>
        <v>ASIAN PHARMA</v>
      </c>
    </row>
    <row r="2076" spans="1:19">
      <c r="A2076" s="87" t="s">
        <v>929</v>
      </c>
      <c r="B2076" s="189">
        <v>100</v>
      </c>
      <c r="C2076" s="87" t="s">
        <v>7</v>
      </c>
      <c r="D2076" s="87" t="s">
        <v>657</v>
      </c>
      <c r="E2076" s="194">
        <v>146.999</v>
      </c>
      <c r="F2076" s="87" t="s">
        <v>1730</v>
      </c>
      <c r="G2076" s="193" t="s">
        <v>662</v>
      </c>
      <c r="H2076" s="134" t="s">
        <v>663</v>
      </c>
      <c r="I2076" s="214" t="str">
        <f>I2075</f>
        <v>Jan</v>
      </c>
      <c r="J2076" s="184">
        <f>IF(F2076="USD", E2076, E2076 * IFERROR(VLOOKUP(F2076, EXCHANGE_RATE!A:B, 2, FALSE), "Currency not found"))</f>
        <v>1.7639879999999999</v>
      </c>
      <c r="K2076" s="184">
        <f t="shared" si="189"/>
        <v>1.77</v>
      </c>
      <c r="L2076" s="184">
        <f>IF(C2076="MTS", B2076, B2076 * IFERROR(VLOOKUP(C2076, 'QTY_CONVERSIONS '!A:B, 2, FALSE), "Units not  found"))</f>
        <v>0.1</v>
      </c>
      <c r="M2076" s="185">
        <f t="shared" si="190"/>
        <v>177</v>
      </c>
      <c r="N2076" s="143" t="str">
        <f>IFERROR(VLOOKUP(D2076, Product_Category!A:B, 2, FALSE), "Uncategorized")</f>
        <v>SSG</v>
      </c>
      <c r="O2076" s="186">
        <f t="shared" si="192"/>
        <v>1770</v>
      </c>
      <c r="P2076" s="185">
        <f t="shared" si="191"/>
        <v>177</v>
      </c>
      <c r="Q2076" s="143">
        <v>2023</v>
      </c>
      <c r="R2076" s="143" t="str">
        <f>IFERROR(VLOOKUP(G2076,'SOURCE COMPANY'!A:B, 2, FALSE), "")</f>
        <v>K KUMAR &amp; CO</v>
      </c>
      <c r="S2076" s="143" t="str">
        <f>IFERROR(VLOOKUP(H2076,'CUSTOMER NAME'!A:B, 2, FALSE), "")</f>
        <v>ASIAN PHARMA</v>
      </c>
    </row>
    <row r="2077" spans="1:19">
      <c r="A2077" s="87" t="s">
        <v>929</v>
      </c>
      <c r="B2077" s="189">
        <v>200</v>
      </c>
      <c r="C2077" s="87" t="s">
        <v>7</v>
      </c>
      <c r="D2077" s="87" t="s">
        <v>657</v>
      </c>
      <c r="E2077" s="195">
        <v>137.19900000000001</v>
      </c>
      <c r="F2077" s="87" t="s">
        <v>1730</v>
      </c>
      <c r="G2077" s="193" t="s">
        <v>662</v>
      </c>
      <c r="H2077" s="134" t="s">
        <v>663</v>
      </c>
      <c r="I2077" s="214" t="str">
        <f>I2076</f>
        <v>Jan</v>
      </c>
      <c r="J2077" s="184">
        <f>IF(F2077="USD", E2077, E2077 * IFERROR(VLOOKUP(F2077, EXCHANGE_RATE!A:B, 2, FALSE), "Currency not found"))</f>
        <v>1.6463880000000002</v>
      </c>
      <c r="K2077" s="184">
        <f t="shared" si="189"/>
        <v>1.65</v>
      </c>
      <c r="L2077" s="184">
        <f>IF(C2077="MTS", B2077, B2077 * IFERROR(VLOOKUP(C2077, 'QTY_CONVERSIONS '!A:B, 2, FALSE), "Units not  found"))</f>
        <v>0.2</v>
      </c>
      <c r="M2077" s="185">
        <f t="shared" si="190"/>
        <v>330</v>
      </c>
      <c r="N2077" s="143" t="str">
        <f>IFERROR(VLOOKUP(D2077, Product_Category!A:B, 2, FALSE), "Uncategorized")</f>
        <v>SSG</v>
      </c>
      <c r="O2077" s="186">
        <f t="shared" si="192"/>
        <v>1650</v>
      </c>
      <c r="P2077" s="185">
        <f t="shared" si="191"/>
        <v>330</v>
      </c>
      <c r="Q2077" s="143">
        <v>2023</v>
      </c>
      <c r="R2077" s="143" t="str">
        <f>IFERROR(VLOOKUP(G2077,'SOURCE COMPANY'!A:B, 2, FALSE), "")</f>
        <v>K KUMAR &amp; CO</v>
      </c>
      <c r="S2077" s="143" t="str">
        <f>IFERROR(VLOOKUP(H2077,'CUSTOMER NAME'!A:B, 2, FALSE), "")</f>
        <v>ASIAN PHARMA</v>
      </c>
    </row>
    <row r="2078" spans="1:19">
      <c r="A2078" s="87" t="s">
        <v>929</v>
      </c>
      <c r="B2078" s="189">
        <v>300</v>
      </c>
      <c r="C2078" s="87" t="s">
        <v>7</v>
      </c>
      <c r="D2078" s="87" t="s">
        <v>589</v>
      </c>
      <c r="E2078" s="195">
        <v>176.398</v>
      </c>
      <c r="F2078" s="87" t="s">
        <v>1730</v>
      </c>
      <c r="G2078" s="193" t="s">
        <v>662</v>
      </c>
      <c r="H2078" s="134" t="s">
        <v>663</v>
      </c>
      <c r="I2078" s="214" t="str">
        <f>I2077</f>
        <v>Jan</v>
      </c>
      <c r="J2078" s="184">
        <f>IF(F2078="USD", E2078, E2078 * IFERROR(VLOOKUP(F2078, EXCHANGE_RATE!A:B, 2, FALSE), "Currency not found"))</f>
        <v>2.1167760000000002</v>
      </c>
      <c r="K2078" s="184">
        <f t="shared" si="189"/>
        <v>2.1199999999999997</v>
      </c>
      <c r="L2078" s="184">
        <f>IF(C2078="MTS", B2078, B2078 * IFERROR(VLOOKUP(C2078, 'QTY_CONVERSIONS '!A:B, 2, FALSE), "Units not  found"))</f>
        <v>0.3</v>
      </c>
      <c r="M2078" s="185">
        <f t="shared" si="190"/>
        <v>635.99999999999989</v>
      </c>
      <c r="N2078" s="143" t="str">
        <f>IFERROR(VLOOKUP(D2078, Product_Category!A:B, 2, FALSE), "Uncategorized")</f>
        <v>MAGNESIUM STEARATE</v>
      </c>
      <c r="O2078" s="186">
        <f t="shared" si="192"/>
        <v>2119.9999999999995</v>
      </c>
      <c r="P2078" s="185">
        <f t="shared" si="191"/>
        <v>635.99999999999989</v>
      </c>
      <c r="Q2078" s="143">
        <v>2023</v>
      </c>
      <c r="R2078" s="143" t="str">
        <f>IFERROR(VLOOKUP(G2078,'SOURCE COMPANY'!A:B, 2, FALSE), "")</f>
        <v>K KUMAR &amp; CO</v>
      </c>
      <c r="S2078" s="143" t="str">
        <f>IFERROR(VLOOKUP(H2078,'CUSTOMER NAME'!A:B, 2, FALSE), "")</f>
        <v>ASIAN PHARMA</v>
      </c>
    </row>
    <row r="2079" spans="1:19">
      <c r="A2079" s="87" t="s">
        <v>929</v>
      </c>
      <c r="B2079" s="189">
        <v>250</v>
      </c>
      <c r="C2079" s="87" t="s">
        <v>7</v>
      </c>
      <c r="D2079" s="87" t="s">
        <v>687</v>
      </c>
      <c r="E2079" s="195">
        <v>227.36</v>
      </c>
      <c r="F2079" s="87" t="s">
        <v>1730</v>
      </c>
      <c r="G2079" s="193" t="s">
        <v>662</v>
      </c>
      <c r="H2079" s="134" t="s">
        <v>663</v>
      </c>
      <c r="I2079" s="214" t="str">
        <f>I2078</f>
        <v>Jan</v>
      </c>
      <c r="J2079" s="184">
        <f>IF(F2079="USD", E2079, E2079 * IFERROR(VLOOKUP(F2079, EXCHANGE_RATE!A:B, 2, FALSE), "Currency not found"))</f>
        <v>2.7283200000000001</v>
      </c>
      <c r="K2079" s="184">
        <f t="shared" si="189"/>
        <v>2.73</v>
      </c>
      <c r="L2079" s="184">
        <f>IF(C2079="MTS", B2079, B2079 * IFERROR(VLOOKUP(C2079, 'QTY_CONVERSIONS '!A:B, 2, FALSE), "Units not  found"))</f>
        <v>0.25</v>
      </c>
      <c r="M2079" s="185">
        <f t="shared" si="190"/>
        <v>682.5</v>
      </c>
      <c r="N2079" s="143" t="str">
        <f>IFERROR(VLOOKUP(D2079, Product_Category!A:B, 2, FALSE), "Uncategorized")</f>
        <v>CROSCARMELLOSE SODIUM</v>
      </c>
      <c r="O2079" s="186">
        <f t="shared" si="192"/>
        <v>2730</v>
      </c>
      <c r="P2079" s="185">
        <f t="shared" si="191"/>
        <v>682.5</v>
      </c>
      <c r="Q2079" s="143">
        <v>2023</v>
      </c>
      <c r="R2079" s="143" t="str">
        <f>IFERROR(VLOOKUP(G2079,'SOURCE COMPANY'!A:B, 2, FALSE), "")</f>
        <v>K KUMAR &amp; CO</v>
      </c>
      <c r="S2079" s="143" t="str">
        <f>IFERROR(VLOOKUP(H2079,'CUSTOMER NAME'!A:B, 2, FALSE), "")</f>
        <v>ASIAN PHARMA</v>
      </c>
    </row>
    <row r="2080" spans="1:19">
      <c r="A2080" s="192" t="s">
        <v>889</v>
      </c>
      <c r="B2080" s="192">
        <v>9750</v>
      </c>
      <c r="C2080" s="192" t="s">
        <v>7</v>
      </c>
      <c r="D2080" s="192" t="s">
        <v>173</v>
      </c>
      <c r="E2080" s="192">
        <v>2.2999999999999998</v>
      </c>
      <c r="F2080" s="192" t="s">
        <v>9</v>
      </c>
      <c r="G2080" s="86" t="s">
        <v>605</v>
      </c>
      <c r="H2080" s="134" t="s">
        <v>606</v>
      </c>
      <c r="I2080" s="131" t="s">
        <v>3893</v>
      </c>
      <c r="J2080" s="184">
        <f>IF(F2080="USD", E2080, E2080 * IFERROR(VLOOKUP(F2080, EXCHANGE_RATE!A:B, 2, FALSE), "Currency not found"))</f>
        <v>2.2999999999999998</v>
      </c>
      <c r="K2080" s="184">
        <f t="shared" si="189"/>
        <v>2.2999999999999998</v>
      </c>
      <c r="L2080" s="184">
        <f>IF(C2080="MTS", B2080, B2080 * IFERROR(VLOOKUP(C2080, 'QTY_CONVERSIONS '!A:B, 2, FALSE), "Units not  found"))</f>
        <v>9.75</v>
      </c>
      <c r="M2080" s="185">
        <f t="shared" si="190"/>
        <v>22425</v>
      </c>
      <c r="N2080" s="143" t="str">
        <f>IFERROR(VLOOKUP(D2080, Product_Category!A:B, 2, FALSE), "Uncategorized")</f>
        <v>SSG</v>
      </c>
      <c r="O2080" s="186">
        <f t="shared" si="192"/>
        <v>2300</v>
      </c>
      <c r="P2080" s="185">
        <f t="shared" si="191"/>
        <v>22425</v>
      </c>
      <c r="Q2080" s="143">
        <v>2023</v>
      </c>
      <c r="R2080" s="143" t="str">
        <f>IFERROR(VLOOKUP(G2080,'SOURCE COMPANY'!A:B, 2, FALSE), "")</f>
        <v>AMISHI DRUGS</v>
      </c>
      <c r="S2080" s="143" t="str">
        <f>IFERROR(VLOOKUP(H2080,'CUSTOMER NAME'!A:B, 2, FALSE), "")</f>
        <v>PT. MENJANGAN</v>
      </c>
    </row>
    <row r="2081" spans="1:19">
      <c r="A2081" s="192" t="s">
        <v>889</v>
      </c>
      <c r="B2081" s="192">
        <v>3000</v>
      </c>
      <c r="C2081" s="192" t="s">
        <v>7</v>
      </c>
      <c r="D2081" s="192" t="s">
        <v>173</v>
      </c>
      <c r="E2081" s="192">
        <v>3.99</v>
      </c>
      <c r="F2081" s="192" t="s">
        <v>9</v>
      </c>
      <c r="G2081" s="86" t="s">
        <v>605</v>
      </c>
      <c r="H2081" s="134" t="s">
        <v>606</v>
      </c>
      <c r="I2081" s="131" t="s">
        <v>3893</v>
      </c>
      <c r="J2081" s="184">
        <f>IF(F2081="USD", E2081, E2081 * IFERROR(VLOOKUP(F2081, EXCHANGE_RATE!A:B, 2, FALSE), "Currency not found"))</f>
        <v>3.99</v>
      </c>
      <c r="K2081" s="184">
        <f t="shared" si="189"/>
        <v>3.99</v>
      </c>
      <c r="L2081" s="184">
        <f>IF(C2081="MTS", B2081, B2081 * IFERROR(VLOOKUP(C2081, 'QTY_CONVERSIONS '!A:B, 2, FALSE), "Units not  found"))</f>
        <v>3</v>
      </c>
      <c r="M2081" s="185">
        <f t="shared" si="190"/>
        <v>11970</v>
      </c>
      <c r="N2081" s="143" t="str">
        <f>IFERROR(VLOOKUP(D2081, Product_Category!A:B, 2, FALSE), "Uncategorized")</f>
        <v>SSG</v>
      </c>
      <c r="O2081" s="186">
        <f t="shared" si="192"/>
        <v>3990</v>
      </c>
      <c r="P2081" s="185">
        <f t="shared" si="191"/>
        <v>11970</v>
      </c>
      <c r="Q2081" s="143">
        <v>2023</v>
      </c>
      <c r="R2081" s="143" t="str">
        <f>IFERROR(VLOOKUP(G2081,'SOURCE COMPANY'!A:B, 2, FALSE), "")</f>
        <v>AMISHI DRUGS</v>
      </c>
      <c r="S2081" s="143" t="str">
        <f>IFERROR(VLOOKUP(H2081,'CUSTOMER NAME'!A:B, 2, FALSE), "")</f>
        <v>PT. MENJANGAN</v>
      </c>
    </row>
    <row r="2082" spans="1:19">
      <c r="A2082" s="192" t="s">
        <v>889</v>
      </c>
      <c r="B2082" s="192">
        <v>1000</v>
      </c>
      <c r="C2082" s="192" t="s">
        <v>7</v>
      </c>
      <c r="D2082" s="192" t="s">
        <v>798</v>
      </c>
      <c r="E2082" s="192">
        <v>5.95</v>
      </c>
      <c r="F2082" s="192" t="s">
        <v>9</v>
      </c>
      <c r="G2082" s="86" t="s">
        <v>605</v>
      </c>
      <c r="H2082" s="134" t="s">
        <v>606</v>
      </c>
      <c r="I2082" s="131" t="s">
        <v>3893</v>
      </c>
      <c r="J2082" s="184">
        <f>IF(F2082="USD", E2082, E2082 * IFERROR(VLOOKUP(F2082, EXCHANGE_RATE!A:B, 2, FALSE), "Currency not found"))</f>
        <v>5.95</v>
      </c>
      <c r="K2082" s="184">
        <f t="shared" si="189"/>
        <v>5.95</v>
      </c>
      <c r="L2082" s="184">
        <f>IF(C2082="MTS", B2082, B2082 * IFERROR(VLOOKUP(C2082, 'QTY_CONVERSIONS '!A:B, 2, FALSE), "Units not  found"))</f>
        <v>1</v>
      </c>
      <c r="M2082" s="185">
        <f t="shared" si="190"/>
        <v>5950</v>
      </c>
      <c r="N2082" s="143" t="str">
        <f>IFERROR(VLOOKUP(D2082, Product_Category!A:B, 2, FALSE), "Uncategorized")</f>
        <v>CMC</v>
      </c>
      <c r="O2082" s="186">
        <f t="shared" si="192"/>
        <v>5950</v>
      </c>
      <c r="P2082" s="185">
        <f t="shared" si="191"/>
        <v>5950</v>
      </c>
      <c r="Q2082" s="143">
        <v>2023</v>
      </c>
      <c r="R2082" s="143" t="str">
        <f>IFERROR(VLOOKUP(G2082,'SOURCE COMPANY'!A:B, 2, FALSE), "")</f>
        <v>AMISHI DRUGS</v>
      </c>
      <c r="S2082" s="143" t="str">
        <f>IFERROR(VLOOKUP(H2082,'CUSTOMER NAME'!A:B, 2, FALSE), "")</f>
        <v>PT. MENJANGAN</v>
      </c>
    </row>
    <row r="2083" spans="1:19">
      <c r="A2083" s="192" t="s">
        <v>889</v>
      </c>
      <c r="B2083" s="192">
        <v>1125</v>
      </c>
      <c r="C2083" s="192" t="s">
        <v>7</v>
      </c>
      <c r="D2083" s="192" t="s">
        <v>3048</v>
      </c>
      <c r="E2083" s="192">
        <v>5.21</v>
      </c>
      <c r="F2083" s="192" t="s">
        <v>9</v>
      </c>
      <c r="G2083" s="86" t="s">
        <v>605</v>
      </c>
      <c r="H2083" s="134" t="s">
        <v>606</v>
      </c>
      <c r="I2083" s="131" t="s">
        <v>3658</v>
      </c>
      <c r="J2083" s="184">
        <f>IF(F2083="USD", E2083, E2083 * IFERROR(VLOOKUP(F2083, EXCHANGE_RATE!A:B, 2, FALSE), "Currency not found"))</f>
        <v>5.21</v>
      </c>
      <c r="K2083" s="184">
        <f t="shared" si="189"/>
        <v>5.21</v>
      </c>
      <c r="L2083" s="184">
        <f>IF(C2083="MTS", B2083, B2083 * IFERROR(VLOOKUP(C2083, 'QTY_CONVERSIONS '!A:B, 2, FALSE), "Units not  found"))</f>
        <v>1.125</v>
      </c>
      <c r="M2083" s="185">
        <f t="shared" si="190"/>
        <v>5861.25</v>
      </c>
      <c r="N2083" s="143" t="str">
        <f>IFERROR(VLOOKUP(D2083, Product_Category!A:B, 2, FALSE), "Uncategorized")</f>
        <v>CROSCARMELLOSE SODIUM</v>
      </c>
      <c r="O2083" s="186">
        <f t="shared" si="192"/>
        <v>5210</v>
      </c>
      <c r="P2083" s="185">
        <f t="shared" si="191"/>
        <v>5861.25</v>
      </c>
      <c r="Q2083" s="143">
        <v>2023</v>
      </c>
      <c r="R2083" s="143" t="str">
        <f>IFERROR(VLOOKUP(G2083,'SOURCE COMPANY'!A:B, 2, FALSE), "")</f>
        <v>AMISHI DRUGS</v>
      </c>
      <c r="S2083" s="143" t="str">
        <f>IFERROR(VLOOKUP(H2083,'CUSTOMER NAME'!A:B, 2, FALSE), "")</f>
        <v>PT. MENJANGAN</v>
      </c>
    </row>
    <row r="2084" spans="1:19">
      <c r="A2084" s="192" t="s">
        <v>889</v>
      </c>
      <c r="B2084" s="192">
        <v>6750</v>
      </c>
      <c r="C2084" s="192" t="s">
        <v>7</v>
      </c>
      <c r="D2084" s="192" t="s">
        <v>173</v>
      </c>
      <c r="E2084" s="192">
        <v>2.15</v>
      </c>
      <c r="F2084" s="192" t="s">
        <v>9</v>
      </c>
      <c r="G2084" s="193" t="s">
        <v>605</v>
      </c>
      <c r="H2084" s="134" t="s">
        <v>2716</v>
      </c>
      <c r="I2084" s="131" t="s">
        <v>2670</v>
      </c>
      <c r="J2084" s="184">
        <f>IF(F2084="USD", E2084, E2084 * IFERROR(VLOOKUP(F2084, EXCHANGE_RATE!A:B, 2, FALSE), "Currency not found"))</f>
        <v>2.15</v>
      </c>
      <c r="K2084" s="184">
        <f t="shared" si="189"/>
        <v>2.15</v>
      </c>
      <c r="L2084" s="184">
        <f>IF(C2084="MTS", B2084, B2084 * IFERROR(VLOOKUP(C2084, 'QTY_CONVERSIONS '!A:B, 2, FALSE), "Units not  found"))</f>
        <v>6.75</v>
      </c>
      <c r="M2084" s="185">
        <f t="shared" si="190"/>
        <v>14512.5</v>
      </c>
      <c r="N2084" s="143" t="str">
        <f>IFERROR(VLOOKUP(D2084, Product_Category!A:B, 2, FALSE), "Uncategorized")</f>
        <v>SSG</v>
      </c>
      <c r="O2084" s="186">
        <f t="shared" si="192"/>
        <v>2150</v>
      </c>
      <c r="P2084" s="185">
        <f t="shared" si="191"/>
        <v>14512.5</v>
      </c>
      <c r="Q2084" s="143">
        <v>2023</v>
      </c>
      <c r="R2084" s="143" t="str">
        <f>IFERROR(VLOOKUP(G2084,'SOURCE COMPANY'!A:B, 2, FALSE), "")</f>
        <v>AMISHI DRUGS</v>
      </c>
      <c r="S2084" s="143" t="str">
        <f>IFERROR(VLOOKUP(H2084,'CUSTOMER NAME'!A:B, 2, FALSE), "")</f>
        <v>PT. MENJANGAN SAKTI</v>
      </c>
    </row>
    <row r="2085" spans="1:19">
      <c r="A2085" s="192" t="s">
        <v>889</v>
      </c>
      <c r="B2085" s="192">
        <v>3000</v>
      </c>
      <c r="C2085" s="192" t="s">
        <v>7</v>
      </c>
      <c r="D2085" s="192" t="s">
        <v>173</v>
      </c>
      <c r="E2085" s="192">
        <v>3.8</v>
      </c>
      <c r="F2085" s="192" t="s">
        <v>9</v>
      </c>
      <c r="G2085" s="193" t="s">
        <v>605</v>
      </c>
      <c r="H2085" s="134" t="s">
        <v>2716</v>
      </c>
      <c r="I2085" s="131" t="s">
        <v>2670</v>
      </c>
      <c r="J2085" s="184">
        <f>IF(F2085="USD", E2085, E2085 * IFERROR(VLOOKUP(F2085, EXCHANGE_RATE!A:B, 2, FALSE), "Currency not found"))</f>
        <v>3.8</v>
      </c>
      <c r="K2085" s="184">
        <f t="shared" si="189"/>
        <v>3.8</v>
      </c>
      <c r="L2085" s="184">
        <f>IF(C2085="MTS", B2085, B2085 * IFERROR(VLOOKUP(C2085, 'QTY_CONVERSIONS '!A:B, 2, FALSE), "Units not  found"))</f>
        <v>3</v>
      </c>
      <c r="M2085" s="185">
        <f t="shared" si="190"/>
        <v>11400</v>
      </c>
      <c r="N2085" s="143" t="str">
        <f>IFERROR(VLOOKUP(D2085, Product_Category!A:B, 2, FALSE), "Uncategorized")</f>
        <v>SSG</v>
      </c>
      <c r="O2085" s="186">
        <f t="shared" si="192"/>
        <v>3800</v>
      </c>
      <c r="P2085" s="185">
        <f t="shared" si="191"/>
        <v>11400</v>
      </c>
      <c r="Q2085" s="143">
        <v>2023</v>
      </c>
      <c r="R2085" s="143" t="str">
        <f>IFERROR(VLOOKUP(G2085,'SOURCE COMPANY'!A:B, 2, FALSE), "")</f>
        <v>AMISHI DRUGS</v>
      </c>
      <c r="S2085" s="143" t="str">
        <f>IFERROR(VLOOKUP(H2085,'CUSTOMER NAME'!A:B, 2, FALSE), "")</f>
        <v>PT. MENJANGAN SAKTI</v>
      </c>
    </row>
    <row r="2086" spans="1:19">
      <c r="A2086" s="192" t="s">
        <v>889</v>
      </c>
      <c r="B2086" s="192">
        <v>2400</v>
      </c>
      <c r="C2086" s="192" t="s">
        <v>7</v>
      </c>
      <c r="D2086" s="192" t="s">
        <v>173</v>
      </c>
      <c r="E2086" s="192">
        <v>3.8</v>
      </c>
      <c r="F2086" s="192" t="s">
        <v>9</v>
      </c>
      <c r="G2086" s="193" t="s">
        <v>605</v>
      </c>
      <c r="H2086" s="134" t="s">
        <v>2716</v>
      </c>
      <c r="I2086" s="131" t="s">
        <v>2670</v>
      </c>
      <c r="J2086" s="184">
        <f>IF(F2086="USD", E2086, E2086 * IFERROR(VLOOKUP(F2086, EXCHANGE_RATE!A:B, 2, FALSE), "Currency not found"))</f>
        <v>3.8</v>
      </c>
      <c r="K2086" s="184">
        <f t="shared" si="189"/>
        <v>3.8</v>
      </c>
      <c r="L2086" s="184">
        <f>IF(C2086="MTS", B2086, B2086 * IFERROR(VLOOKUP(C2086, 'QTY_CONVERSIONS '!A:B, 2, FALSE), "Units not  found"))</f>
        <v>2.4</v>
      </c>
      <c r="M2086" s="185">
        <f t="shared" si="190"/>
        <v>9120</v>
      </c>
      <c r="N2086" s="143" t="str">
        <f>IFERROR(VLOOKUP(D2086, Product_Category!A:B, 2, FALSE), "Uncategorized")</f>
        <v>SSG</v>
      </c>
      <c r="O2086" s="186">
        <f t="shared" si="192"/>
        <v>3800</v>
      </c>
      <c r="P2086" s="185">
        <f t="shared" si="191"/>
        <v>9120</v>
      </c>
      <c r="Q2086" s="143">
        <v>2023</v>
      </c>
      <c r="R2086" s="143" t="str">
        <f>IFERROR(VLOOKUP(G2086,'SOURCE COMPANY'!A:B, 2, FALSE), "")</f>
        <v>AMISHI DRUGS</v>
      </c>
      <c r="S2086" s="143" t="str">
        <f>IFERROR(VLOOKUP(H2086,'CUSTOMER NAME'!A:B, 2, FALSE), "")</f>
        <v>PT. MENJANGAN SAKTI</v>
      </c>
    </row>
    <row r="2087" spans="1:19">
      <c r="A2087" s="192" t="s">
        <v>889</v>
      </c>
      <c r="B2087" s="192">
        <v>7500</v>
      </c>
      <c r="C2087" s="192" t="s">
        <v>7</v>
      </c>
      <c r="D2087" s="192" t="s">
        <v>173</v>
      </c>
      <c r="E2087" s="192">
        <v>2.15</v>
      </c>
      <c r="F2087" s="192" t="s">
        <v>9</v>
      </c>
      <c r="G2087" s="193" t="s">
        <v>605</v>
      </c>
      <c r="H2087" s="134" t="s">
        <v>2716</v>
      </c>
      <c r="I2087" s="131" t="s">
        <v>2670</v>
      </c>
      <c r="J2087" s="184">
        <f>IF(F2087="USD", E2087, E2087 * IFERROR(VLOOKUP(F2087, EXCHANGE_RATE!A:B, 2, FALSE), "Currency not found"))</f>
        <v>2.15</v>
      </c>
      <c r="K2087" s="184">
        <f t="shared" si="189"/>
        <v>2.15</v>
      </c>
      <c r="L2087" s="184">
        <f>IF(C2087="MTS", B2087, B2087 * IFERROR(VLOOKUP(C2087, 'QTY_CONVERSIONS '!A:B, 2, FALSE), "Units not  found"))</f>
        <v>7.5</v>
      </c>
      <c r="M2087" s="185">
        <f t="shared" si="190"/>
        <v>16125</v>
      </c>
      <c r="N2087" s="143" t="str">
        <f>IFERROR(VLOOKUP(D2087, Product_Category!A:B, 2, FALSE), "Uncategorized")</f>
        <v>SSG</v>
      </c>
      <c r="O2087" s="186">
        <f t="shared" si="192"/>
        <v>2150</v>
      </c>
      <c r="P2087" s="185">
        <f t="shared" si="191"/>
        <v>16125</v>
      </c>
      <c r="Q2087" s="143">
        <v>2023</v>
      </c>
      <c r="R2087" s="143" t="str">
        <f>IFERROR(VLOOKUP(G2087,'SOURCE COMPANY'!A:B, 2, FALSE), "")</f>
        <v>AMISHI DRUGS</v>
      </c>
      <c r="S2087" s="143" t="str">
        <f>IFERROR(VLOOKUP(H2087,'CUSTOMER NAME'!A:B, 2, FALSE), "")</f>
        <v>PT. MENJANGAN SAKTI</v>
      </c>
    </row>
    <row r="2088" spans="1:19">
      <c r="A2088" s="87" t="s">
        <v>929</v>
      </c>
      <c r="B2088" s="87">
        <v>200</v>
      </c>
      <c r="C2088" s="87" t="s">
        <v>7</v>
      </c>
      <c r="D2088" s="87" t="s">
        <v>19</v>
      </c>
      <c r="E2088" s="248">
        <v>225</v>
      </c>
      <c r="F2088" s="87" t="s">
        <v>1730</v>
      </c>
      <c r="G2088" s="193" t="s">
        <v>1275</v>
      </c>
      <c r="H2088" s="198" t="s">
        <v>1276</v>
      </c>
      <c r="I2088" s="214" t="s">
        <v>2560</v>
      </c>
      <c r="J2088" s="184">
        <f>IF(F2088="USD", E2088, E2088 * IFERROR(VLOOKUP(F2088, EXCHANGE_RATE!A:B, 2, FALSE), "Currency not found"))</f>
        <v>2.7</v>
      </c>
      <c r="K2088" s="184">
        <f t="shared" si="189"/>
        <v>2.7</v>
      </c>
      <c r="L2088" s="184">
        <f>IF(C2088="MTS", B2088, B2088 * IFERROR(VLOOKUP(C2088, 'QTY_CONVERSIONS '!A:B, 2, FALSE), "Units not  found"))</f>
        <v>0.2</v>
      </c>
      <c r="M2088" s="185">
        <f t="shared" si="190"/>
        <v>540</v>
      </c>
      <c r="N2088" s="143" t="str">
        <f>IFERROR(VLOOKUP(D2088, Product_Category!A:B, 2, FALSE), "Uncategorized")</f>
        <v>CMC</v>
      </c>
      <c r="O2088" s="186">
        <f t="shared" si="192"/>
        <v>2700</v>
      </c>
      <c r="P2088" s="185">
        <f t="shared" si="191"/>
        <v>540</v>
      </c>
      <c r="Q2088" s="143">
        <v>2023</v>
      </c>
      <c r="R2088" s="143" t="str">
        <f>IFERROR(VLOOKUP(G2088,'SOURCE COMPANY'!A:B, 2, FALSE), "")</f>
        <v>DPB ANTIBIOTICS</v>
      </c>
      <c r="S2088" s="143" t="str">
        <f>IFERROR(VLOOKUP(H2088,'CUSTOMER NAME'!A:B, 2, FALSE), "")</f>
        <v>CUREX PHARMA</v>
      </c>
    </row>
    <row r="2089" spans="1:19">
      <c r="A2089" s="191" t="s">
        <v>889</v>
      </c>
      <c r="B2089" s="191">
        <v>12000</v>
      </c>
      <c r="C2089" s="191" t="s">
        <v>7</v>
      </c>
      <c r="D2089" s="191" t="s">
        <v>601</v>
      </c>
      <c r="E2089" s="191">
        <v>2.2999999999999998</v>
      </c>
      <c r="F2089" s="191" t="s">
        <v>9</v>
      </c>
      <c r="G2089" s="86" t="s">
        <v>605</v>
      </c>
      <c r="H2089" s="121" t="s">
        <v>2716</v>
      </c>
      <c r="I2089" s="131" t="s">
        <v>3034</v>
      </c>
      <c r="J2089" s="184">
        <f>IF(F2089="USD", E2089, E2089 * IFERROR(VLOOKUP(F2089, EXCHANGE_RATE!A:B, 2, FALSE), "Currency not found"))</f>
        <v>2.2999999999999998</v>
      </c>
      <c r="K2089" s="184">
        <f t="shared" si="189"/>
        <v>2.2999999999999998</v>
      </c>
      <c r="L2089" s="184">
        <f>IF(C2089="MTS", B2089, B2089 * IFERROR(VLOOKUP(C2089, 'QTY_CONVERSIONS '!A:B, 2, FALSE), "Units not  found"))</f>
        <v>12</v>
      </c>
      <c r="M2089" s="185">
        <f t="shared" si="190"/>
        <v>27599.999999999996</v>
      </c>
      <c r="N2089" s="143" t="str">
        <f>IFERROR(VLOOKUP(D2089, Product_Category!A:B, 2, FALSE), "Uncategorized")</f>
        <v>SSG</v>
      </c>
      <c r="O2089" s="186">
        <f t="shared" si="192"/>
        <v>2300</v>
      </c>
      <c r="P2089" s="185">
        <f t="shared" si="191"/>
        <v>27600</v>
      </c>
      <c r="Q2089" s="143">
        <v>2023</v>
      </c>
      <c r="R2089" s="143" t="str">
        <f>IFERROR(VLOOKUP(G2089,'SOURCE COMPANY'!A:B, 2, FALSE), "")</f>
        <v>AMISHI DRUGS</v>
      </c>
      <c r="S2089" s="143" t="str">
        <f>IFERROR(VLOOKUP(H2089,'CUSTOMER NAME'!A:B, 2, FALSE), "")</f>
        <v>PT. MENJANGAN SAKTI</v>
      </c>
    </row>
    <row r="2090" spans="1:19">
      <c r="A2090" s="87" t="s">
        <v>1493</v>
      </c>
      <c r="B2090" s="87">
        <v>15000</v>
      </c>
      <c r="C2090" s="87" t="s">
        <v>7</v>
      </c>
      <c r="D2090" s="87" t="s">
        <v>1438</v>
      </c>
      <c r="E2090" s="42">
        <v>2.15</v>
      </c>
      <c r="F2090" s="87" t="s">
        <v>9</v>
      </c>
      <c r="G2090" s="88" t="s">
        <v>605</v>
      </c>
      <c r="H2090" s="198" t="s">
        <v>1498</v>
      </c>
      <c r="I2090" s="214" t="str">
        <f>I2089</f>
        <v>September</v>
      </c>
      <c r="J2090" s="184">
        <f>IF(F2090="USD", E2090, E2090 * IFERROR(VLOOKUP(F2090, EXCHANGE_RATE!A:B, 2, FALSE), "Currency not found"))</f>
        <v>2.15</v>
      </c>
      <c r="K2090" s="184">
        <f t="shared" si="189"/>
        <v>2.15</v>
      </c>
      <c r="L2090" s="184">
        <f>IF(C2090="MTS", B2090, B2090 * IFERROR(VLOOKUP(C2090, 'QTY_CONVERSIONS '!A:B, 2, FALSE), "Units not  found"))</f>
        <v>15</v>
      </c>
      <c r="M2090" s="185">
        <f t="shared" si="190"/>
        <v>32250</v>
      </c>
      <c r="N2090" s="143" t="str">
        <f>IFERROR(VLOOKUP(D2090, Product_Category!A:B, 2, FALSE), "Uncategorized")</f>
        <v>SSG</v>
      </c>
      <c r="O2090" s="186">
        <f t="shared" si="192"/>
        <v>2150</v>
      </c>
      <c r="P2090" s="185">
        <f t="shared" si="191"/>
        <v>32250</v>
      </c>
      <c r="Q2090" s="143">
        <v>2023</v>
      </c>
      <c r="R2090" s="143" t="str">
        <f>IFERROR(VLOOKUP(G2090,'SOURCE COMPANY'!A:B, 2, FALSE), "")</f>
        <v>AMISHI DRUGS</v>
      </c>
      <c r="S2090" s="143" t="str">
        <f>IFERROR(VLOOKUP(H2090,'CUSTOMER NAME'!A:B, 2, FALSE), "")</f>
        <v xml:space="preserve">PT. MENJANGAN SAKTI </v>
      </c>
    </row>
    <row r="2091" spans="1:19">
      <c r="A2091" s="87" t="s">
        <v>1493</v>
      </c>
      <c r="B2091" s="87">
        <v>18000</v>
      </c>
      <c r="C2091" s="87" t="s">
        <v>7</v>
      </c>
      <c r="D2091" s="87" t="s">
        <v>1453</v>
      </c>
      <c r="E2091" s="42">
        <v>2.77</v>
      </c>
      <c r="F2091" s="87" t="s">
        <v>9</v>
      </c>
      <c r="G2091" s="193" t="s">
        <v>59</v>
      </c>
      <c r="H2091" s="198" t="s">
        <v>1499</v>
      </c>
      <c r="I2091" s="214" t="str">
        <f>I2090</f>
        <v>September</v>
      </c>
      <c r="J2091" s="184">
        <f>IF(F2091="USD", E2091, E2091 * IFERROR(VLOOKUP(F2091, EXCHANGE_RATE!A:B, 2, FALSE), "Currency not found"))</f>
        <v>2.77</v>
      </c>
      <c r="K2091" s="184">
        <f t="shared" si="189"/>
        <v>2.77</v>
      </c>
      <c r="L2091" s="184">
        <f>IF(C2091="MTS", B2091, B2091 * IFERROR(VLOOKUP(C2091, 'QTY_CONVERSIONS '!A:B, 2, FALSE), "Units not  found"))</f>
        <v>18</v>
      </c>
      <c r="M2091" s="185">
        <f t="shared" si="190"/>
        <v>49860</v>
      </c>
      <c r="N2091" s="143" t="str">
        <f>IFERROR(VLOOKUP(D2091, Product_Category!A:B, 2, FALSE), "Uncategorized")</f>
        <v>MCC</v>
      </c>
      <c r="O2091" s="186">
        <f t="shared" si="192"/>
        <v>2770</v>
      </c>
      <c r="P2091" s="185">
        <f t="shared" si="191"/>
        <v>49860</v>
      </c>
      <c r="Q2091" s="143">
        <v>2023</v>
      </c>
      <c r="R2091" s="143" t="str">
        <f>IFERROR(VLOOKUP(G2091,'SOURCE COMPANY'!A:B, 2, FALSE), "")</f>
        <v>JRS PHARMA</v>
      </c>
      <c r="S2091" s="143" t="str">
        <f>IFERROR(VLOOKUP(H2091,'CUSTOMER NAME'!A:B, 2, FALSE), "")</f>
        <v>PT.IMCD</v>
      </c>
    </row>
    <row r="2092" spans="1:19">
      <c r="A2092" s="87" t="s">
        <v>1493</v>
      </c>
      <c r="B2092" s="87">
        <v>18000</v>
      </c>
      <c r="C2092" s="87" t="s">
        <v>7</v>
      </c>
      <c r="D2092" s="87" t="s">
        <v>1453</v>
      </c>
      <c r="E2092" s="42">
        <v>2.77</v>
      </c>
      <c r="F2092" s="87" t="s">
        <v>9</v>
      </c>
      <c r="G2092" s="193" t="s">
        <v>59</v>
      </c>
      <c r="H2092" s="198" t="s">
        <v>1499</v>
      </c>
      <c r="I2092" s="214" t="str">
        <f>I2091</f>
        <v>September</v>
      </c>
      <c r="J2092" s="184">
        <f>IF(F2092="USD", E2092, E2092 * IFERROR(VLOOKUP(F2092, EXCHANGE_RATE!A:B, 2, FALSE), "Currency not found"))</f>
        <v>2.77</v>
      </c>
      <c r="K2092" s="184">
        <f t="shared" si="189"/>
        <v>2.77</v>
      </c>
      <c r="L2092" s="184">
        <f>IF(C2092="MTS", B2092, B2092 * IFERROR(VLOOKUP(C2092, 'QTY_CONVERSIONS '!A:B, 2, FALSE), "Units not  found"))</f>
        <v>18</v>
      </c>
      <c r="M2092" s="185">
        <f t="shared" si="190"/>
        <v>49860</v>
      </c>
      <c r="N2092" s="143" t="str">
        <f>IFERROR(VLOOKUP(D2092, Product_Category!A:B, 2, FALSE), "Uncategorized")</f>
        <v>MCC</v>
      </c>
      <c r="O2092" s="186">
        <f t="shared" si="192"/>
        <v>2770</v>
      </c>
      <c r="P2092" s="185">
        <f t="shared" si="191"/>
        <v>49860</v>
      </c>
      <c r="Q2092" s="143">
        <v>2023</v>
      </c>
      <c r="R2092" s="143" t="str">
        <f>IFERROR(VLOOKUP(G2092,'SOURCE COMPANY'!A:B, 2, FALSE), "")</f>
        <v>JRS PHARMA</v>
      </c>
      <c r="S2092" s="143" t="str">
        <f>IFERROR(VLOOKUP(H2092,'CUSTOMER NAME'!A:B, 2, FALSE), "")</f>
        <v>PT.IMCD</v>
      </c>
    </row>
    <row r="2093" spans="1:19">
      <c r="A2093" s="85" t="s">
        <v>599</v>
      </c>
      <c r="B2093" s="85">
        <v>9000</v>
      </c>
      <c r="C2093" s="85" t="s">
        <v>7</v>
      </c>
      <c r="D2093" s="85" t="s">
        <v>555</v>
      </c>
      <c r="E2093" s="248">
        <v>2.75</v>
      </c>
      <c r="F2093" s="85" t="s">
        <v>9</v>
      </c>
      <c r="G2093" s="193" t="s">
        <v>59</v>
      </c>
      <c r="H2093" s="199" t="s">
        <v>609</v>
      </c>
      <c r="I2093" s="214" t="str">
        <f>I2092</f>
        <v>September</v>
      </c>
      <c r="J2093" s="184">
        <f>IF(F2093="USD", E2093, E2093 * IFERROR(VLOOKUP(F2093, EXCHANGE_RATE!A:B, 2, FALSE), "Currency not found"))</f>
        <v>2.75</v>
      </c>
      <c r="K2093" s="184">
        <f t="shared" si="189"/>
        <v>2.75</v>
      </c>
      <c r="L2093" s="184">
        <f>IF(C2093="MTS", B2093, B2093 * IFERROR(VLOOKUP(C2093, 'QTY_CONVERSIONS '!A:B, 2, FALSE), "Units not  found"))</f>
        <v>9</v>
      </c>
      <c r="M2093" s="185">
        <f t="shared" si="190"/>
        <v>24750</v>
      </c>
      <c r="N2093" s="143" t="str">
        <f>IFERROR(VLOOKUP(D2093, Product_Category!A:B, 2, FALSE), "Uncategorized")</f>
        <v>MCC</v>
      </c>
      <c r="O2093" s="186">
        <f t="shared" si="192"/>
        <v>2750</v>
      </c>
      <c r="P2093" s="185">
        <f t="shared" si="191"/>
        <v>24750</v>
      </c>
      <c r="Q2093" s="143">
        <v>2023</v>
      </c>
      <c r="R2093" s="143" t="str">
        <f>IFERROR(VLOOKUP(G2093,'SOURCE COMPANY'!A:B, 2, FALSE), "")</f>
        <v>JRS PHARMA</v>
      </c>
      <c r="S2093" s="143" t="str">
        <f>IFERROR(VLOOKUP(H2093,'CUSTOMER NAME'!A:B, 2, FALSE), "")</f>
        <v>PT.IMCD INDONESIA</v>
      </c>
    </row>
    <row r="2094" spans="1:19">
      <c r="A2094" s="85" t="s">
        <v>599</v>
      </c>
      <c r="B2094" s="85">
        <v>9000</v>
      </c>
      <c r="C2094" s="85" t="s">
        <v>7</v>
      </c>
      <c r="D2094" s="85" t="s">
        <v>555</v>
      </c>
      <c r="E2094" s="248">
        <v>2.75</v>
      </c>
      <c r="F2094" s="85" t="s">
        <v>9</v>
      </c>
      <c r="G2094" s="193" t="s">
        <v>59</v>
      </c>
      <c r="H2094" s="199" t="s">
        <v>609</v>
      </c>
      <c r="I2094" s="214" t="str">
        <f>I2093</f>
        <v>September</v>
      </c>
      <c r="J2094" s="184">
        <f>IF(F2094="USD", E2094, E2094 * IFERROR(VLOOKUP(F2094, EXCHANGE_RATE!A:B, 2, FALSE), "Currency not found"))</f>
        <v>2.75</v>
      </c>
      <c r="K2094" s="184">
        <f t="shared" si="189"/>
        <v>2.75</v>
      </c>
      <c r="L2094" s="184">
        <f>IF(C2094="MTS", B2094, B2094 * IFERROR(VLOOKUP(C2094, 'QTY_CONVERSIONS '!A:B, 2, FALSE), "Units not  found"))</f>
        <v>9</v>
      </c>
      <c r="M2094" s="185">
        <f t="shared" si="190"/>
        <v>24750</v>
      </c>
      <c r="N2094" s="143" t="str">
        <f>IFERROR(VLOOKUP(D2094, Product_Category!A:B, 2, FALSE), "Uncategorized")</f>
        <v>MCC</v>
      </c>
      <c r="O2094" s="186">
        <f t="shared" si="192"/>
        <v>2750</v>
      </c>
      <c r="P2094" s="185">
        <f t="shared" si="191"/>
        <v>24750</v>
      </c>
      <c r="Q2094" s="143">
        <v>2023</v>
      </c>
      <c r="R2094" s="143" t="str">
        <f>IFERROR(VLOOKUP(G2094,'SOURCE COMPANY'!A:B, 2, FALSE), "")</f>
        <v>JRS PHARMA</v>
      </c>
      <c r="S2094" s="143" t="str">
        <f>IFERROR(VLOOKUP(H2094,'CUSTOMER NAME'!A:B, 2, FALSE), "")</f>
        <v>PT.IMCD INDONESIA</v>
      </c>
    </row>
    <row r="2095" spans="1:19">
      <c r="A2095" s="191" t="s">
        <v>3028</v>
      </c>
      <c r="B2095" s="191">
        <v>200</v>
      </c>
      <c r="C2095" s="191" t="s">
        <v>7</v>
      </c>
      <c r="D2095" s="191" t="s">
        <v>3158</v>
      </c>
      <c r="E2095" s="191">
        <v>14.79</v>
      </c>
      <c r="F2095" s="191" t="s">
        <v>9</v>
      </c>
      <c r="G2095" s="188" t="s">
        <v>3288</v>
      </c>
      <c r="H2095" s="121" t="s">
        <v>3289</v>
      </c>
      <c r="I2095" s="131" t="s">
        <v>3034</v>
      </c>
      <c r="J2095" s="184">
        <f>IF(F2095="USD", E2095, E2095 * IFERROR(VLOOKUP(F2095, EXCHANGE_RATE!A:B, 2, FALSE), "Currency not found"))</f>
        <v>14.79</v>
      </c>
      <c r="K2095" s="184">
        <f t="shared" si="189"/>
        <v>14.79</v>
      </c>
      <c r="L2095" s="184">
        <f>IF(C2095="MTS", B2095, B2095 * IFERROR(VLOOKUP(C2095, 'QTY_CONVERSIONS '!A:B, 2, FALSE), "Units not  found"))</f>
        <v>0.2</v>
      </c>
      <c r="M2095" s="185">
        <f t="shared" si="190"/>
        <v>2958</v>
      </c>
      <c r="N2095" s="143" t="str">
        <f>IFERROR(VLOOKUP(D2095, Product_Category!A:B, 2, FALSE), "Uncategorized")</f>
        <v>MCC</v>
      </c>
      <c r="O2095" s="186">
        <f t="shared" si="192"/>
        <v>14790</v>
      </c>
      <c r="P2095" s="185">
        <f t="shared" si="191"/>
        <v>2958</v>
      </c>
      <c r="Q2095" s="143">
        <v>2023</v>
      </c>
      <c r="R2095" s="143" t="str">
        <f>IFERROR(VLOOKUP(G2095,'SOURCE COMPANY'!A:B, 2, FALSE), "")</f>
        <v>THINQ PHARMA</v>
      </c>
      <c r="S2095" s="143" t="str">
        <f>IFERROR(VLOOKUP(H2095,'CUSTOMER NAME'!A:B, 2, FALSE), "")</f>
        <v>PTS CONSULTING</v>
      </c>
    </row>
    <row r="2096" spans="1:19">
      <c r="A2096" s="87" t="s">
        <v>909</v>
      </c>
      <c r="B2096" s="21">
        <v>12000</v>
      </c>
      <c r="C2096" s="87" t="s">
        <v>7</v>
      </c>
      <c r="D2096" s="87" t="s">
        <v>19</v>
      </c>
      <c r="E2096" s="41">
        <v>6.5</v>
      </c>
      <c r="F2096" s="87" t="s">
        <v>9</v>
      </c>
      <c r="G2096" s="88" t="s">
        <v>1961</v>
      </c>
      <c r="H2096" s="198" t="s">
        <v>1962</v>
      </c>
      <c r="I2096" s="214" t="str">
        <f>I2095</f>
        <v>September</v>
      </c>
      <c r="J2096" s="184">
        <f>IF(F2096="USD", E2096, E2096 * IFERROR(VLOOKUP(F2096, EXCHANGE_RATE!A:B, 2, FALSE), "Currency not found"))</f>
        <v>6.5</v>
      </c>
      <c r="K2096" s="184">
        <f t="shared" si="189"/>
        <v>6.5</v>
      </c>
      <c r="L2096" s="184">
        <f>IF(C2096="MTS", B2096, B2096 * IFERROR(VLOOKUP(C2096, 'QTY_CONVERSIONS '!A:B, 2, FALSE), "Units not  found"))</f>
        <v>12</v>
      </c>
      <c r="M2096" s="185">
        <f t="shared" si="190"/>
        <v>78000</v>
      </c>
      <c r="N2096" s="143" t="str">
        <f>IFERROR(VLOOKUP(D2096, Product_Category!A:B, 2, FALSE), "Uncategorized")</f>
        <v>CMC</v>
      </c>
      <c r="O2096" s="186">
        <f t="shared" si="192"/>
        <v>6500</v>
      </c>
      <c r="P2096" s="185">
        <f t="shared" si="191"/>
        <v>78000</v>
      </c>
      <c r="Q2096" s="143">
        <v>2023</v>
      </c>
      <c r="R2096" s="143" t="str">
        <f>IFERROR(VLOOKUP(G2096,'SOURCE COMPANY'!A:B, 2, FALSE), "")</f>
        <v>LAKSHMI ANU</v>
      </c>
      <c r="S2096" s="143" t="str">
        <f>IFERROR(VLOOKUP(H2096,'CUSTOMER NAME'!A:B, 2, FALSE), "")</f>
        <v>PULTE STORES</v>
      </c>
    </row>
    <row r="2097" spans="1:19">
      <c r="A2097" s="191" t="s">
        <v>183</v>
      </c>
      <c r="B2097" s="191">
        <v>800</v>
      </c>
      <c r="C2097" s="191" t="s">
        <v>7</v>
      </c>
      <c r="D2097" s="191" t="s">
        <v>266</v>
      </c>
      <c r="E2097" s="191">
        <v>2.4500000000000002</v>
      </c>
      <c r="F2097" s="191" t="s">
        <v>9</v>
      </c>
      <c r="G2097" s="188" t="s">
        <v>3410</v>
      </c>
      <c r="H2097" s="121" t="s">
        <v>3409</v>
      </c>
      <c r="I2097" s="131" t="s">
        <v>3389</v>
      </c>
      <c r="J2097" s="184">
        <f>IF(F2097="USD", E2097, E2097 * IFERROR(VLOOKUP(F2097, EXCHANGE_RATE!A:B, 2, FALSE), "Currency not found"))</f>
        <v>2.4500000000000002</v>
      </c>
      <c r="K2097" s="184">
        <f t="shared" si="189"/>
        <v>2.4500000000000002</v>
      </c>
      <c r="L2097" s="184">
        <f>IF(C2097="MTS", B2097, B2097 * IFERROR(VLOOKUP(C2097, 'QTY_CONVERSIONS '!A:B, 2, FALSE), "Units not  found"))</f>
        <v>0.8</v>
      </c>
      <c r="M2097" s="185">
        <f t="shared" si="190"/>
        <v>1960.0000000000002</v>
      </c>
      <c r="N2097" s="143" t="str">
        <f>IFERROR(VLOOKUP(D2097, Product_Category!A:B, 2, FALSE), "Uncategorized")</f>
        <v>MCC</v>
      </c>
      <c r="O2097" s="186">
        <f t="shared" si="192"/>
        <v>2450</v>
      </c>
      <c r="P2097" s="185">
        <f t="shared" si="191"/>
        <v>1960</v>
      </c>
      <c r="Q2097" s="143">
        <v>2023</v>
      </c>
      <c r="R2097" s="143" t="str">
        <f>IFERROR(VLOOKUP(G2097,'SOURCE COMPANY'!A:B, 2, FALSE), "")</f>
        <v>AADI OVERSEAS</v>
      </c>
      <c r="S2097" s="143" t="str">
        <f>IFERROR(VLOOKUP(H2097,'CUSTOMER NAME'!A:B, 2, FALSE), "")</f>
        <v>PURCHASE MANAGER APH L</v>
      </c>
    </row>
    <row r="2098" spans="1:19">
      <c r="A2098" s="191" t="s">
        <v>183</v>
      </c>
      <c r="B2098" s="191">
        <v>800</v>
      </c>
      <c r="C2098" s="191" t="s">
        <v>7</v>
      </c>
      <c r="D2098" s="191" t="s">
        <v>266</v>
      </c>
      <c r="E2098" s="191">
        <v>2.4500000000000002</v>
      </c>
      <c r="F2098" s="191" t="s">
        <v>9</v>
      </c>
      <c r="G2098" s="188" t="s">
        <v>1111</v>
      </c>
      <c r="H2098" s="121" t="s">
        <v>3409</v>
      </c>
      <c r="I2098" s="131" t="s">
        <v>3389</v>
      </c>
      <c r="J2098" s="184">
        <f>IF(F2098="USD", E2098, E2098 * IFERROR(VLOOKUP(F2098, EXCHANGE_RATE!A:B, 2, FALSE), "Currency not found"))</f>
        <v>2.4500000000000002</v>
      </c>
      <c r="K2098" s="184">
        <f t="shared" si="189"/>
        <v>2.4500000000000002</v>
      </c>
      <c r="L2098" s="184">
        <f>IF(C2098="MTS", B2098, B2098 * IFERROR(VLOOKUP(C2098, 'QTY_CONVERSIONS '!A:B, 2, FALSE), "Units not  found"))</f>
        <v>0.8</v>
      </c>
      <c r="M2098" s="185">
        <f t="shared" si="190"/>
        <v>1960.0000000000002</v>
      </c>
      <c r="N2098" s="143" t="str">
        <f>IFERROR(VLOOKUP(D2098, Product_Category!A:B, 2, FALSE), "Uncategorized")</f>
        <v>MCC</v>
      </c>
      <c r="O2098" s="186">
        <f t="shared" si="192"/>
        <v>2450</v>
      </c>
      <c r="P2098" s="185">
        <f t="shared" si="191"/>
        <v>1960</v>
      </c>
      <c r="Q2098" s="143">
        <v>2023</v>
      </c>
      <c r="R2098" s="143" t="str">
        <f>IFERROR(VLOOKUP(G2098,'SOURCE COMPANY'!A:B, 2, FALSE), "")</f>
        <v>TRINITY PHARMA</v>
      </c>
      <c r="S2098" s="143" t="str">
        <f>IFERROR(VLOOKUP(H2098,'CUSTOMER NAME'!A:B, 2, FALSE), "")</f>
        <v>PURCHASE MANAGER APH L</v>
      </c>
    </row>
    <row r="2099" spans="1:19">
      <c r="A2099" s="191" t="s">
        <v>929</v>
      </c>
      <c r="B2099" s="191">
        <v>50</v>
      </c>
      <c r="C2099" s="191" t="s">
        <v>7</v>
      </c>
      <c r="D2099" s="191" t="s">
        <v>3178</v>
      </c>
      <c r="E2099" s="191">
        <v>4.2300000000000004</v>
      </c>
      <c r="F2099" s="191" t="s">
        <v>9</v>
      </c>
      <c r="G2099" s="86" t="s">
        <v>930</v>
      </c>
      <c r="H2099" s="121" t="s">
        <v>3179</v>
      </c>
      <c r="I2099" s="131" t="s">
        <v>3034</v>
      </c>
      <c r="J2099" s="184">
        <f>IF(F2099="USD", E2099, E2099 * IFERROR(VLOOKUP(F2099, EXCHANGE_RATE!A:B, 2, FALSE), "Currency not found"))</f>
        <v>4.2300000000000004</v>
      </c>
      <c r="K2099" s="184">
        <f t="shared" si="189"/>
        <v>4.2300000000000004</v>
      </c>
      <c r="L2099" s="184">
        <f>IF(C2099="MTS", B2099, B2099 * IFERROR(VLOOKUP(C2099, 'QTY_CONVERSIONS '!A:B, 2, FALSE), "Units not  found"))</f>
        <v>0.05</v>
      </c>
      <c r="M2099" s="185">
        <f t="shared" si="190"/>
        <v>211.50000000000003</v>
      </c>
      <c r="N2099" s="143" t="str">
        <f>IFERROR(VLOOKUP(D2099, Product_Category!A:B, 2, FALSE), "Uncategorized")</f>
        <v>CMC</v>
      </c>
      <c r="O2099" s="186">
        <f t="shared" si="192"/>
        <v>4230</v>
      </c>
      <c r="P2099" s="185">
        <f t="shared" si="191"/>
        <v>211.5</v>
      </c>
      <c r="Q2099" s="143">
        <v>2023</v>
      </c>
      <c r="R2099" s="143" t="str">
        <f>IFERROR(VLOOKUP(G2099,'SOURCE COMPANY'!A:B, 2, FALSE), "")</f>
        <v>DRUG CENTRE DELHI</v>
      </c>
      <c r="S2099" s="143" t="str">
        <f>IFERROR(VLOOKUP(H2099,'CUSTOMER NAME'!A:B, 2, FALSE), "")</f>
        <v>Q MED</v>
      </c>
    </row>
    <row r="2100" spans="1:19">
      <c r="A2100" s="87" t="s">
        <v>929</v>
      </c>
      <c r="B2100" s="21">
        <v>200</v>
      </c>
      <c r="C2100" s="87" t="s">
        <v>7</v>
      </c>
      <c r="D2100" s="87" t="s">
        <v>19</v>
      </c>
      <c r="E2100" s="41">
        <v>298.89999999999998</v>
      </c>
      <c r="F2100" s="87" t="s">
        <v>1730</v>
      </c>
      <c r="G2100" s="86" t="s">
        <v>930</v>
      </c>
      <c r="H2100" s="198" t="s">
        <v>2158</v>
      </c>
      <c r="I2100" s="214" t="str">
        <f t="shared" ref="I2100:I2109" si="193">I2099</f>
        <v>September</v>
      </c>
      <c r="J2100" s="184">
        <f>IF(F2100="USD", E2100, E2100 * IFERROR(VLOOKUP(F2100, EXCHANGE_RATE!A:B, 2, FALSE), "Currency not found"))</f>
        <v>3.5867999999999998</v>
      </c>
      <c r="K2100" s="184">
        <f t="shared" si="189"/>
        <v>3.59</v>
      </c>
      <c r="L2100" s="184">
        <f>IF(C2100="MTS", B2100, B2100 * IFERROR(VLOOKUP(C2100, 'QTY_CONVERSIONS '!A:B, 2, FALSE), "Units not  found"))</f>
        <v>0.2</v>
      </c>
      <c r="M2100" s="185">
        <f t="shared" si="190"/>
        <v>718</v>
      </c>
      <c r="N2100" s="143" t="str">
        <f>IFERROR(VLOOKUP(D2100, Product_Category!A:B, 2, FALSE), "Uncategorized")</f>
        <v>CMC</v>
      </c>
      <c r="O2100" s="186">
        <f t="shared" si="192"/>
        <v>3590</v>
      </c>
      <c r="P2100" s="185">
        <f t="shared" si="191"/>
        <v>718</v>
      </c>
      <c r="Q2100" s="143">
        <v>2023</v>
      </c>
      <c r="R2100" s="143" t="str">
        <f>IFERROR(VLOOKUP(G2100,'SOURCE COMPANY'!A:B, 2, FALSE), "")</f>
        <v>DRUG CENTRE DELHI</v>
      </c>
      <c r="S2100" s="143" t="str">
        <f>IFERROR(VLOOKUP(H2100,'CUSTOMER NAME'!A:B, 2, FALSE), "")</f>
        <v>Q MED FORMU</v>
      </c>
    </row>
    <row r="2101" spans="1:19">
      <c r="A2101" s="87" t="s">
        <v>929</v>
      </c>
      <c r="B2101" s="189">
        <v>200</v>
      </c>
      <c r="C2101" s="87" t="s">
        <v>7</v>
      </c>
      <c r="D2101" s="87" t="s">
        <v>19</v>
      </c>
      <c r="E2101" s="194">
        <v>298.90100000000001</v>
      </c>
      <c r="F2101" s="87" t="s">
        <v>1730</v>
      </c>
      <c r="G2101" s="86" t="s">
        <v>930</v>
      </c>
      <c r="H2101" s="198" t="s">
        <v>2158</v>
      </c>
      <c r="I2101" s="214" t="str">
        <f t="shared" si="193"/>
        <v>September</v>
      </c>
      <c r="J2101" s="184">
        <f>IF(F2101="USD", E2101, E2101 * IFERROR(VLOOKUP(F2101, EXCHANGE_RATE!A:B, 2, FALSE), "Currency not found"))</f>
        <v>3.5868120000000001</v>
      </c>
      <c r="K2101" s="184">
        <f t="shared" si="189"/>
        <v>3.59</v>
      </c>
      <c r="L2101" s="184">
        <f>IF(C2101="MTS", B2101, B2101 * IFERROR(VLOOKUP(C2101, 'QTY_CONVERSIONS '!A:B, 2, FALSE), "Units not  found"))</f>
        <v>0.2</v>
      </c>
      <c r="M2101" s="185">
        <f t="shared" si="190"/>
        <v>718</v>
      </c>
      <c r="N2101" s="143" t="str">
        <f>IFERROR(VLOOKUP(D2101, Product_Category!A:B, 2, FALSE), "Uncategorized")</f>
        <v>CMC</v>
      </c>
      <c r="O2101" s="186">
        <f t="shared" si="192"/>
        <v>3590</v>
      </c>
      <c r="P2101" s="185">
        <f t="shared" si="191"/>
        <v>718</v>
      </c>
      <c r="Q2101" s="143">
        <v>2023</v>
      </c>
      <c r="R2101" s="143" t="str">
        <f>IFERROR(VLOOKUP(G2101,'SOURCE COMPANY'!A:B, 2, FALSE), "")</f>
        <v>DRUG CENTRE DELHI</v>
      </c>
      <c r="S2101" s="143" t="str">
        <f>IFERROR(VLOOKUP(H2101,'CUSTOMER NAME'!A:B, 2, FALSE), "")</f>
        <v>Q MED FORMU</v>
      </c>
    </row>
    <row r="2102" spans="1:19">
      <c r="A2102" s="87" t="s">
        <v>929</v>
      </c>
      <c r="B2102" s="21">
        <v>1000</v>
      </c>
      <c r="C2102" s="87" t="s">
        <v>7</v>
      </c>
      <c r="D2102" s="87" t="s">
        <v>2159</v>
      </c>
      <c r="E2102" s="41">
        <v>181.63499999999999</v>
      </c>
      <c r="F2102" s="87" t="s">
        <v>1730</v>
      </c>
      <c r="G2102" s="193" t="s">
        <v>662</v>
      </c>
      <c r="H2102" s="198" t="s">
        <v>2158</v>
      </c>
      <c r="I2102" s="214" t="str">
        <f t="shared" si="193"/>
        <v>September</v>
      </c>
      <c r="J2102" s="184">
        <f>IF(F2102="USD", E2102, E2102 * IFERROR(VLOOKUP(F2102, EXCHANGE_RATE!A:B, 2, FALSE), "Currency not found"))</f>
        <v>2.1796199999999999</v>
      </c>
      <c r="K2102" s="184">
        <f t="shared" si="189"/>
        <v>2.1799999999999997</v>
      </c>
      <c r="L2102" s="184">
        <f>IF(C2102="MTS", B2102, B2102 * IFERROR(VLOOKUP(C2102, 'QTY_CONVERSIONS '!A:B, 2, FALSE), "Units not  found"))</f>
        <v>1</v>
      </c>
      <c r="M2102" s="185">
        <f t="shared" si="190"/>
        <v>2179.9999999999995</v>
      </c>
      <c r="N2102" s="143" t="str">
        <f>IFERROR(VLOOKUP(D2102, Product_Category!A:B, 2, FALSE), "Uncategorized")</f>
        <v>MCC</v>
      </c>
      <c r="O2102" s="186">
        <f t="shared" si="192"/>
        <v>2179.9999999999995</v>
      </c>
      <c r="P2102" s="185">
        <f t="shared" si="191"/>
        <v>2179.9999999999995</v>
      </c>
      <c r="Q2102" s="143">
        <v>2023</v>
      </c>
      <c r="R2102" s="143" t="str">
        <f>IFERROR(VLOOKUP(G2102,'SOURCE COMPANY'!A:B, 2, FALSE), "")</f>
        <v>K KUMAR &amp; CO</v>
      </c>
      <c r="S2102" s="143" t="str">
        <f>IFERROR(VLOOKUP(H2102,'CUSTOMER NAME'!A:B, 2, FALSE), "")</f>
        <v>Q MED FORMU</v>
      </c>
    </row>
    <row r="2103" spans="1:19">
      <c r="A2103" s="87" t="s">
        <v>929</v>
      </c>
      <c r="B2103" s="189">
        <v>1000</v>
      </c>
      <c r="C2103" s="87" t="s">
        <v>7</v>
      </c>
      <c r="D2103" s="87" t="s">
        <v>2152</v>
      </c>
      <c r="E2103" s="195">
        <v>181.636</v>
      </c>
      <c r="F2103" s="87" t="s">
        <v>1730</v>
      </c>
      <c r="G2103" s="193" t="s">
        <v>662</v>
      </c>
      <c r="H2103" s="198" t="s">
        <v>2158</v>
      </c>
      <c r="I2103" s="214" t="str">
        <f t="shared" si="193"/>
        <v>September</v>
      </c>
      <c r="J2103" s="184">
        <f>IF(F2103="USD", E2103, E2103 * IFERROR(VLOOKUP(F2103, EXCHANGE_RATE!A:B, 2, FALSE), "Currency not found"))</f>
        <v>2.1796319999999998</v>
      </c>
      <c r="K2103" s="184">
        <f t="shared" si="189"/>
        <v>2.1799999999999997</v>
      </c>
      <c r="L2103" s="184">
        <f>IF(C2103="MTS", B2103, B2103 * IFERROR(VLOOKUP(C2103, 'QTY_CONVERSIONS '!A:B, 2, FALSE), "Units not  found"))</f>
        <v>1</v>
      </c>
      <c r="M2103" s="185">
        <f t="shared" si="190"/>
        <v>2179.9999999999995</v>
      </c>
      <c r="N2103" s="143" t="str">
        <f>IFERROR(VLOOKUP(D2103, Product_Category!A:B, 2, FALSE), "Uncategorized")</f>
        <v>MCC</v>
      </c>
      <c r="O2103" s="186">
        <f t="shared" si="192"/>
        <v>2179.9999999999995</v>
      </c>
      <c r="P2103" s="185">
        <f t="shared" si="191"/>
        <v>2179.9999999999995</v>
      </c>
      <c r="Q2103" s="143">
        <v>2023</v>
      </c>
      <c r="R2103" s="143" t="str">
        <f>IFERROR(VLOOKUP(G2103,'SOURCE COMPANY'!A:B, 2, FALSE), "")</f>
        <v>K KUMAR &amp; CO</v>
      </c>
      <c r="S2103" s="143" t="str">
        <f>IFERROR(VLOOKUP(H2103,'CUSTOMER NAME'!A:B, 2, FALSE), "")</f>
        <v>Q MED FORMU</v>
      </c>
    </row>
    <row r="2104" spans="1:19">
      <c r="A2104" s="87" t="s">
        <v>929</v>
      </c>
      <c r="B2104" s="87">
        <v>250</v>
      </c>
      <c r="C2104" s="87" t="s">
        <v>7</v>
      </c>
      <c r="D2104" s="87" t="s">
        <v>19</v>
      </c>
      <c r="E2104" s="248">
        <v>324</v>
      </c>
      <c r="F2104" s="87" t="s">
        <v>1730</v>
      </c>
      <c r="G2104" s="86" t="s">
        <v>930</v>
      </c>
      <c r="H2104" s="198" t="s">
        <v>1294</v>
      </c>
      <c r="I2104" s="214" t="str">
        <f t="shared" si="193"/>
        <v>September</v>
      </c>
      <c r="J2104" s="184">
        <f>IF(F2104="USD", E2104, E2104 * IFERROR(VLOOKUP(F2104, EXCHANGE_RATE!A:B, 2, FALSE), "Currency not found"))</f>
        <v>3.8879999999999999</v>
      </c>
      <c r="K2104" s="184">
        <f t="shared" si="189"/>
        <v>3.8899999999999997</v>
      </c>
      <c r="L2104" s="184">
        <f>IF(C2104="MTS", B2104, B2104 * IFERROR(VLOOKUP(C2104, 'QTY_CONVERSIONS '!A:B, 2, FALSE), "Units not  found"))</f>
        <v>0.25</v>
      </c>
      <c r="M2104" s="185">
        <f t="shared" si="190"/>
        <v>972.49999999999989</v>
      </c>
      <c r="N2104" s="143" t="str">
        <f>IFERROR(VLOOKUP(D2104, Product_Category!A:B, 2, FALSE), "Uncategorized")</f>
        <v>CMC</v>
      </c>
      <c r="O2104" s="186">
        <f t="shared" si="192"/>
        <v>3889.9999999999995</v>
      </c>
      <c r="P2104" s="185">
        <f t="shared" si="191"/>
        <v>972.49999999999989</v>
      </c>
      <c r="Q2104" s="143">
        <v>2023</v>
      </c>
      <c r="R2104" s="143" t="str">
        <f>IFERROR(VLOOKUP(G2104,'SOURCE COMPANY'!A:B, 2, FALSE), "")</f>
        <v>DRUG CENTRE DELHI</v>
      </c>
      <c r="S2104" s="143" t="str">
        <f>IFERROR(VLOOKUP(H2104,'CUSTOMER NAME'!A:B, 2, FALSE), "")</f>
        <v>Q MED FORMULA</v>
      </c>
    </row>
    <row r="2105" spans="1:19">
      <c r="A2105" s="87" t="s">
        <v>929</v>
      </c>
      <c r="B2105" s="21">
        <v>250</v>
      </c>
      <c r="C2105" s="87" t="s">
        <v>7</v>
      </c>
      <c r="D2105" s="87" t="s">
        <v>19</v>
      </c>
      <c r="E2105" s="41">
        <v>308</v>
      </c>
      <c r="F2105" s="87" t="s">
        <v>1730</v>
      </c>
      <c r="G2105" s="86" t="s">
        <v>930</v>
      </c>
      <c r="H2105" s="198" t="s">
        <v>1294</v>
      </c>
      <c r="I2105" s="214" t="str">
        <f t="shared" si="193"/>
        <v>September</v>
      </c>
      <c r="J2105" s="184">
        <f>IF(F2105="USD", E2105, E2105 * IFERROR(VLOOKUP(F2105, EXCHANGE_RATE!A:B, 2, FALSE), "Currency not found"))</f>
        <v>3.6960000000000002</v>
      </c>
      <c r="K2105" s="184">
        <f t="shared" si="189"/>
        <v>3.6999999999999997</v>
      </c>
      <c r="L2105" s="184">
        <f>IF(C2105="MTS", B2105, B2105 * IFERROR(VLOOKUP(C2105, 'QTY_CONVERSIONS '!A:B, 2, FALSE), "Units not  found"))</f>
        <v>0.25</v>
      </c>
      <c r="M2105" s="185">
        <f t="shared" si="190"/>
        <v>924.99999999999989</v>
      </c>
      <c r="N2105" s="143" t="str">
        <f>IFERROR(VLOOKUP(D2105, Product_Category!A:B, 2, FALSE), "Uncategorized")</f>
        <v>CMC</v>
      </c>
      <c r="O2105" s="186">
        <f t="shared" si="192"/>
        <v>3699.9999999999995</v>
      </c>
      <c r="P2105" s="185">
        <f t="shared" si="191"/>
        <v>924.99999999999989</v>
      </c>
      <c r="Q2105" s="143">
        <v>2023</v>
      </c>
      <c r="R2105" s="143" t="str">
        <f>IFERROR(VLOOKUP(G2105,'SOURCE COMPANY'!A:B, 2, FALSE), "")</f>
        <v>DRUG CENTRE DELHI</v>
      </c>
      <c r="S2105" s="143" t="str">
        <f>IFERROR(VLOOKUP(H2105,'CUSTOMER NAME'!A:B, 2, FALSE), "")</f>
        <v>Q MED FORMULA</v>
      </c>
    </row>
    <row r="2106" spans="1:19">
      <c r="A2106" s="87" t="s">
        <v>1047</v>
      </c>
      <c r="B2106" s="87">
        <v>200</v>
      </c>
      <c r="C2106" s="87" t="s">
        <v>7</v>
      </c>
      <c r="D2106" s="87" t="s">
        <v>1102</v>
      </c>
      <c r="E2106" s="248">
        <v>2.35</v>
      </c>
      <c r="F2106" s="87" t="s">
        <v>9</v>
      </c>
      <c r="G2106" s="88" t="s">
        <v>1385</v>
      </c>
      <c r="H2106" s="198" t="s">
        <v>1386</v>
      </c>
      <c r="I2106" s="214" t="str">
        <f t="shared" si="193"/>
        <v>September</v>
      </c>
      <c r="J2106" s="184">
        <f>IF(F2106="USD", E2106, E2106 * IFERROR(VLOOKUP(F2106, EXCHANGE_RATE!A:B, 2, FALSE), "Currency not found"))</f>
        <v>2.35</v>
      </c>
      <c r="K2106" s="184">
        <f t="shared" si="189"/>
        <v>2.35</v>
      </c>
      <c r="L2106" s="184">
        <f>IF(C2106="MTS", B2106, B2106 * IFERROR(VLOOKUP(C2106, 'QTY_CONVERSIONS '!A:B, 2, FALSE), "Units not  found"))</f>
        <v>0.2</v>
      </c>
      <c r="M2106" s="185">
        <f t="shared" si="190"/>
        <v>470</v>
      </c>
      <c r="N2106" s="143" t="str">
        <f>IFERROR(VLOOKUP(D2106, Product_Category!A:B, 2, FALSE), "Uncategorized")</f>
        <v>MAGNESIUM STEARATE</v>
      </c>
      <c r="O2106" s="186">
        <f t="shared" si="192"/>
        <v>2350</v>
      </c>
      <c r="P2106" s="185">
        <f t="shared" si="191"/>
        <v>470</v>
      </c>
      <c r="Q2106" s="143">
        <v>2023</v>
      </c>
      <c r="R2106" s="143" t="str">
        <f>IFERROR(VLOOKUP(G2106,'SOURCE COMPANY'!A:B, 2, FALSE), "")</f>
        <v>RAWIA INT</v>
      </c>
      <c r="S2106" s="143" t="str">
        <f>IFERROR(VLOOKUP(H2106,'CUSTOMER NAME'!A:B, 2, FALSE), "")</f>
        <v>QAMCO BUSINESS</v>
      </c>
    </row>
    <row r="2107" spans="1:19">
      <c r="A2107" s="88" t="s">
        <v>1047</v>
      </c>
      <c r="B2107" s="88">
        <v>200</v>
      </c>
      <c r="C2107" s="88" t="s">
        <v>7</v>
      </c>
      <c r="D2107" s="88" t="s">
        <v>1102</v>
      </c>
      <c r="E2107" s="249">
        <v>2.35</v>
      </c>
      <c r="F2107" s="88" t="s">
        <v>9</v>
      </c>
      <c r="G2107" s="88" t="s">
        <v>1385</v>
      </c>
      <c r="H2107" s="200" t="s">
        <v>1386</v>
      </c>
      <c r="I2107" s="214" t="str">
        <f t="shared" si="193"/>
        <v>September</v>
      </c>
      <c r="J2107" s="184">
        <f>IF(F2107="USD", E2107, E2107 * IFERROR(VLOOKUP(F2107, EXCHANGE_RATE!A:B, 2, FALSE), "Currency not found"))</f>
        <v>2.35</v>
      </c>
      <c r="K2107" s="184">
        <f t="shared" si="189"/>
        <v>2.35</v>
      </c>
      <c r="L2107" s="184">
        <f>IF(C2107="MTS", B2107, B2107 * IFERROR(VLOOKUP(C2107, 'QTY_CONVERSIONS '!A:B, 2, FALSE), "Units not  found"))</f>
        <v>0.2</v>
      </c>
      <c r="M2107" s="185">
        <f t="shared" si="190"/>
        <v>470</v>
      </c>
      <c r="N2107" s="143" t="str">
        <f>IFERROR(VLOOKUP(D2107, Product_Category!A:B, 2, FALSE), "Uncategorized")</f>
        <v>MAGNESIUM STEARATE</v>
      </c>
      <c r="O2107" s="186">
        <f t="shared" si="192"/>
        <v>2350</v>
      </c>
      <c r="P2107" s="185">
        <f t="shared" si="191"/>
        <v>470</v>
      </c>
      <c r="Q2107" s="143">
        <v>2023</v>
      </c>
      <c r="R2107" s="143" t="str">
        <f>IFERROR(VLOOKUP(G2107,'SOURCE COMPANY'!A:B, 2, FALSE), "")</f>
        <v>RAWIA INT</v>
      </c>
      <c r="S2107" s="143" t="str">
        <f>IFERROR(VLOOKUP(H2107,'CUSTOMER NAME'!A:B, 2, FALSE), "")</f>
        <v>QAMCO BUSINESS</v>
      </c>
    </row>
    <row r="2108" spans="1:19">
      <c r="A2108" s="87" t="s">
        <v>1047</v>
      </c>
      <c r="B2108" s="87">
        <v>400</v>
      </c>
      <c r="C2108" s="87" t="s">
        <v>7</v>
      </c>
      <c r="D2108" s="87" t="s">
        <v>633</v>
      </c>
      <c r="E2108" s="248">
        <v>4.3</v>
      </c>
      <c r="F2108" s="87" t="s">
        <v>9</v>
      </c>
      <c r="G2108" s="88" t="s">
        <v>1385</v>
      </c>
      <c r="H2108" s="198" t="s">
        <v>1386</v>
      </c>
      <c r="I2108" s="214" t="str">
        <f t="shared" si="193"/>
        <v>September</v>
      </c>
      <c r="J2108" s="184">
        <f>IF(F2108="USD", E2108, E2108 * IFERROR(VLOOKUP(F2108, EXCHANGE_RATE!A:B, 2, FALSE), "Currency not found"))</f>
        <v>4.3</v>
      </c>
      <c r="K2108" s="184">
        <f t="shared" si="189"/>
        <v>4.3</v>
      </c>
      <c r="L2108" s="184">
        <f>IF(C2108="MTS", B2108, B2108 * IFERROR(VLOOKUP(C2108, 'QTY_CONVERSIONS '!A:B, 2, FALSE), "Units not  found"))</f>
        <v>0.4</v>
      </c>
      <c r="M2108" s="185">
        <f t="shared" si="190"/>
        <v>1720</v>
      </c>
      <c r="N2108" s="143" t="str">
        <f>IFERROR(VLOOKUP(D2108, Product_Category!A:B, 2, FALSE), "Uncategorized")</f>
        <v>CMC</v>
      </c>
      <c r="O2108" s="186">
        <f t="shared" si="192"/>
        <v>4300</v>
      </c>
      <c r="P2108" s="185">
        <f t="shared" si="191"/>
        <v>1720</v>
      </c>
      <c r="Q2108" s="143">
        <v>2023</v>
      </c>
      <c r="R2108" s="143" t="str">
        <f>IFERROR(VLOOKUP(G2108,'SOURCE COMPANY'!A:B, 2, FALSE), "")</f>
        <v>RAWIA INT</v>
      </c>
      <c r="S2108" s="143" t="str">
        <f>IFERROR(VLOOKUP(H2108,'CUSTOMER NAME'!A:B, 2, FALSE), "")</f>
        <v>QAMCO BUSINESS</v>
      </c>
    </row>
    <row r="2109" spans="1:19">
      <c r="A2109" s="87" t="s">
        <v>1047</v>
      </c>
      <c r="B2109" s="87">
        <v>400</v>
      </c>
      <c r="C2109" s="87" t="s">
        <v>7</v>
      </c>
      <c r="D2109" s="87" t="s">
        <v>633</v>
      </c>
      <c r="E2109" s="248">
        <v>4.3</v>
      </c>
      <c r="F2109" s="87" t="s">
        <v>9</v>
      </c>
      <c r="G2109" s="88" t="s">
        <v>1385</v>
      </c>
      <c r="H2109" s="198" t="s">
        <v>1386</v>
      </c>
      <c r="I2109" s="214" t="str">
        <f t="shared" si="193"/>
        <v>September</v>
      </c>
      <c r="J2109" s="184">
        <f>IF(F2109="USD", E2109, E2109 * IFERROR(VLOOKUP(F2109, EXCHANGE_RATE!A:B, 2, FALSE), "Currency not found"))</f>
        <v>4.3</v>
      </c>
      <c r="K2109" s="184">
        <f t="shared" si="189"/>
        <v>4.3</v>
      </c>
      <c r="L2109" s="184">
        <f>IF(C2109="MTS", B2109, B2109 * IFERROR(VLOOKUP(C2109, 'QTY_CONVERSIONS '!A:B, 2, FALSE), "Units not  found"))</f>
        <v>0.4</v>
      </c>
      <c r="M2109" s="185">
        <f t="shared" si="190"/>
        <v>1720</v>
      </c>
      <c r="N2109" s="143" t="str">
        <f>IFERROR(VLOOKUP(D2109, Product_Category!A:B, 2, FALSE), "Uncategorized")</f>
        <v>CMC</v>
      </c>
      <c r="O2109" s="186">
        <f t="shared" si="192"/>
        <v>4300</v>
      </c>
      <c r="P2109" s="185">
        <f t="shared" si="191"/>
        <v>1720</v>
      </c>
      <c r="Q2109" s="143">
        <v>2023</v>
      </c>
      <c r="R2109" s="143" t="str">
        <f>IFERROR(VLOOKUP(G2109,'SOURCE COMPANY'!A:B, 2, FALSE), "")</f>
        <v>RAWIA INT</v>
      </c>
      <c r="S2109" s="143" t="str">
        <f>IFERROR(VLOOKUP(H2109,'CUSTOMER NAME'!A:B, 2, FALSE), "")</f>
        <v>QAMCO BUSINESS</v>
      </c>
    </row>
    <row r="2110" spans="1:19">
      <c r="A2110" s="192" t="s">
        <v>860</v>
      </c>
      <c r="B2110" s="192">
        <v>5000</v>
      </c>
      <c r="C2110" s="192" t="s">
        <v>7</v>
      </c>
      <c r="D2110" s="192" t="s">
        <v>3220</v>
      </c>
      <c r="E2110" s="192">
        <v>2.2999999999999998</v>
      </c>
      <c r="F2110" s="192" t="s">
        <v>9</v>
      </c>
      <c r="G2110" s="86" t="s">
        <v>795</v>
      </c>
      <c r="H2110" s="134" t="s">
        <v>3749</v>
      </c>
      <c r="I2110" s="131" t="s">
        <v>3658</v>
      </c>
      <c r="J2110" s="184">
        <f>IF(F2110="USD", E2110, E2110 * IFERROR(VLOOKUP(F2110, EXCHANGE_RATE!A:B, 2, FALSE), "Currency not found"))</f>
        <v>2.2999999999999998</v>
      </c>
      <c r="K2110" s="184">
        <f t="shared" si="189"/>
        <v>2.2999999999999998</v>
      </c>
      <c r="L2110" s="184">
        <f>IF(C2110="MTS", B2110, B2110 * IFERROR(VLOOKUP(C2110, 'QTY_CONVERSIONS '!A:B, 2, FALSE), "Units not  found"))</f>
        <v>5</v>
      </c>
      <c r="M2110" s="185">
        <f t="shared" si="190"/>
        <v>11500</v>
      </c>
      <c r="N2110" s="143" t="str">
        <f>IFERROR(VLOOKUP(D2110, Product_Category!A:B, 2, FALSE), "Uncategorized")</f>
        <v>MCC</v>
      </c>
      <c r="O2110" s="186">
        <f t="shared" si="192"/>
        <v>2300</v>
      </c>
      <c r="P2110" s="185">
        <f t="shared" si="191"/>
        <v>11500</v>
      </c>
      <c r="Q2110" s="143">
        <v>2023</v>
      </c>
      <c r="R2110" s="143" t="str">
        <f>IFERROR(VLOOKUP(G2110,'SOURCE COMPANY'!A:B, 2, FALSE), "")</f>
        <v>INNOREX PHARMA</v>
      </c>
      <c r="S2110" s="143" t="str">
        <f>IFERROR(VLOOKUP(H2110,'CUSTOMER NAME'!A:B, 2, FALSE), "")</f>
        <v>QATAR BANK</v>
      </c>
    </row>
    <row r="2111" spans="1:19">
      <c r="A2111" s="192" t="s">
        <v>860</v>
      </c>
      <c r="B2111" s="192">
        <v>1000</v>
      </c>
      <c r="C2111" s="192" t="s">
        <v>7</v>
      </c>
      <c r="D2111" s="192" t="s">
        <v>3102</v>
      </c>
      <c r="E2111" s="192">
        <v>2.2999999999999998</v>
      </c>
      <c r="F2111" s="192" t="s">
        <v>9</v>
      </c>
      <c r="G2111" s="86" t="s">
        <v>795</v>
      </c>
      <c r="H2111" s="134" t="s">
        <v>3749</v>
      </c>
      <c r="I2111" s="131" t="s">
        <v>3658</v>
      </c>
      <c r="J2111" s="184">
        <f>IF(F2111="USD", E2111, E2111 * IFERROR(VLOOKUP(F2111, EXCHANGE_RATE!A:B, 2, FALSE), "Currency not found"))</f>
        <v>2.2999999999999998</v>
      </c>
      <c r="K2111" s="184">
        <f t="shared" si="189"/>
        <v>2.2999999999999998</v>
      </c>
      <c r="L2111" s="184">
        <f>IF(C2111="MTS", B2111, B2111 * IFERROR(VLOOKUP(C2111, 'QTY_CONVERSIONS '!A:B, 2, FALSE), "Units not  found"))</f>
        <v>1</v>
      </c>
      <c r="M2111" s="185">
        <f t="shared" si="190"/>
        <v>2300</v>
      </c>
      <c r="N2111" s="143" t="str">
        <f>IFERROR(VLOOKUP(D2111, Product_Category!A:B, 2, FALSE), "Uncategorized")</f>
        <v>MCC</v>
      </c>
      <c r="O2111" s="186">
        <f t="shared" si="192"/>
        <v>2300</v>
      </c>
      <c r="P2111" s="185">
        <f t="shared" si="191"/>
        <v>2300</v>
      </c>
      <c r="Q2111" s="143">
        <v>2023</v>
      </c>
      <c r="R2111" s="143" t="str">
        <f>IFERROR(VLOOKUP(G2111,'SOURCE COMPANY'!A:B, 2, FALSE), "")</f>
        <v>INNOREX PHARMA</v>
      </c>
      <c r="S2111" s="143" t="str">
        <f>IFERROR(VLOOKUP(H2111,'CUSTOMER NAME'!A:B, 2, FALSE), "")</f>
        <v>QATAR BANK</v>
      </c>
    </row>
    <row r="2112" spans="1:19">
      <c r="A2112" s="192" t="s">
        <v>860</v>
      </c>
      <c r="B2112" s="192">
        <v>9000</v>
      </c>
      <c r="C2112" s="192" t="s">
        <v>7</v>
      </c>
      <c r="D2112" s="192" t="s">
        <v>769</v>
      </c>
      <c r="E2112" s="192">
        <v>2.17</v>
      </c>
      <c r="F2112" s="192" t="s">
        <v>9</v>
      </c>
      <c r="G2112" s="193" t="s">
        <v>1850</v>
      </c>
      <c r="H2112" s="134" t="s">
        <v>3749</v>
      </c>
      <c r="I2112" s="131" t="s">
        <v>3658</v>
      </c>
      <c r="J2112" s="184">
        <f>IF(F2112="USD", E2112, E2112 * IFERROR(VLOOKUP(F2112, EXCHANGE_RATE!A:B, 2, FALSE), "Currency not found"))</f>
        <v>2.17</v>
      </c>
      <c r="K2112" s="184">
        <f t="shared" si="189"/>
        <v>2.17</v>
      </c>
      <c r="L2112" s="184">
        <f>IF(C2112="MTS", B2112, B2112 * IFERROR(VLOOKUP(C2112, 'QTY_CONVERSIONS '!A:B, 2, FALSE), "Units not  found"))</f>
        <v>9</v>
      </c>
      <c r="M2112" s="185">
        <f t="shared" si="190"/>
        <v>19530</v>
      </c>
      <c r="N2112" s="143" t="str">
        <f>IFERROR(VLOOKUP(D2112, Product_Category!A:B, 2, FALSE), "Uncategorized")</f>
        <v>MCC</v>
      </c>
      <c r="O2112" s="186">
        <f t="shared" si="192"/>
        <v>2170</v>
      </c>
      <c r="P2112" s="185">
        <f t="shared" si="191"/>
        <v>19530</v>
      </c>
      <c r="Q2112" s="143">
        <v>2023</v>
      </c>
      <c r="R2112" s="143" t="str">
        <f>IFERROR(VLOOKUP(G2112,'SOURCE COMPANY'!A:B, 2, FALSE), "")</f>
        <v>Prachin Chemical</v>
      </c>
      <c r="S2112" s="143" t="str">
        <f>IFERROR(VLOOKUP(H2112,'CUSTOMER NAME'!A:B, 2, FALSE), "")</f>
        <v>QATAR BANK</v>
      </c>
    </row>
    <row r="2113" spans="1:19">
      <c r="A2113" s="87" t="s">
        <v>929</v>
      </c>
      <c r="B2113" s="87">
        <v>15</v>
      </c>
      <c r="C2113" s="87" t="s">
        <v>7</v>
      </c>
      <c r="D2113" s="87" t="s">
        <v>1295</v>
      </c>
      <c r="E2113" s="248">
        <v>866.66</v>
      </c>
      <c r="F2113" s="87" t="s">
        <v>1730</v>
      </c>
      <c r="G2113" s="188" t="s">
        <v>3068</v>
      </c>
      <c r="H2113" s="198" t="s">
        <v>1296</v>
      </c>
      <c r="I2113" s="214" t="str">
        <f>I2112</f>
        <v>November</v>
      </c>
      <c r="J2113" s="184">
        <f>IF(F2113="USD", E2113, E2113 * IFERROR(VLOOKUP(F2113, EXCHANGE_RATE!A:B, 2, FALSE), "Currency not found"))</f>
        <v>10.39992</v>
      </c>
      <c r="K2113" s="184">
        <f t="shared" si="189"/>
        <v>10.4</v>
      </c>
      <c r="L2113" s="184">
        <f>IF(C2113="MTS", B2113, B2113 * IFERROR(VLOOKUP(C2113, 'QTY_CONVERSIONS '!A:B, 2, FALSE), "Units not  found"))</f>
        <v>1.4999999999999999E-2</v>
      </c>
      <c r="M2113" s="185">
        <f t="shared" si="190"/>
        <v>156</v>
      </c>
      <c r="N2113" s="143" t="str">
        <f>IFERROR(VLOOKUP(D2113, Product_Category!A:B, 2, FALSE), "Uncategorized")</f>
        <v>MCC</v>
      </c>
      <c r="O2113" s="186">
        <f t="shared" si="192"/>
        <v>10400</v>
      </c>
      <c r="P2113" s="185">
        <f t="shared" si="191"/>
        <v>156</v>
      </c>
      <c r="Q2113" s="143">
        <v>2023</v>
      </c>
      <c r="R2113" s="143" t="str">
        <f>IFERROR(VLOOKUP(G2113,'SOURCE COMPANY'!A:B, 2, FALSE), "")</f>
        <v>GANGWAL HEALTHCARE</v>
      </c>
      <c r="S2113" s="143" t="str">
        <f>IFERROR(VLOOKUP(H2113,'CUSTOMER NAME'!A:B, 2, FALSE), "")</f>
        <v>QBD PHARMA</v>
      </c>
    </row>
    <row r="2114" spans="1:19">
      <c r="A2114" s="191" t="s">
        <v>929</v>
      </c>
      <c r="B2114" s="191">
        <v>25</v>
      </c>
      <c r="C2114" s="191" t="s">
        <v>7</v>
      </c>
      <c r="D2114" s="191" t="s">
        <v>3014</v>
      </c>
      <c r="E2114" s="191">
        <v>10.08</v>
      </c>
      <c r="F2114" s="191" t="s">
        <v>9</v>
      </c>
      <c r="G2114" s="193" t="s">
        <v>662</v>
      </c>
      <c r="H2114" s="121" t="s">
        <v>1296</v>
      </c>
      <c r="I2114" s="131" t="s">
        <v>3389</v>
      </c>
      <c r="J2114" s="184">
        <f>IF(F2114="USD", E2114, E2114 * IFERROR(VLOOKUP(F2114, EXCHANGE_RATE!A:B, 2, FALSE), "Currency not found"))</f>
        <v>10.08</v>
      </c>
      <c r="K2114" s="184">
        <f t="shared" ref="K2114:K2177" si="194">ROUNDUP(J2114,2)</f>
        <v>10.08</v>
      </c>
      <c r="L2114" s="184">
        <f>IF(C2114="MTS", B2114, B2114 * IFERROR(VLOOKUP(C2114, 'QTY_CONVERSIONS '!A:B, 2, FALSE), "Units not  found"))</f>
        <v>2.5000000000000001E-2</v>
      </c>
      <c r="M2114" s="185">
        <f t="shared" ref="M2114:M2177" si="195">B2114*K2114</f>
        <v>252</v>
      </c>
      <c r="N2114" s="143" t="str">
        <f>IFERROR(VLOOKUP(D2114, Product_Category!A:B, 2, FALSE), "Uncategorized")</f>
        <v>CMC</v>
      </c>
      <c r="O2114" s="186">
        <f t="shared" si="192"/>
        <v>10080</v>
      </c>
      <c r="P2114" s="185">
        <f t="shared" ref="P2114:P2177" si="196">L2114*O2114</f>
        <v>252</v>
      </c>
      <c r="Q2114" s="143">
        <v>2023</v>
      </c>
      <c r="R2114" s="143" t="str">
        <f>IFERROR(VLOOKUP(G2114,'SOURCE COMPANY'!A:B, 2, FALSE), "")</f>
        <v>K KUMAR &amp; CO</v>
      </c>
      <c r="S2114" s="143" t="str">
        <f>IFERROR(VLOOKUP(H2114,'CUSTOMER NAME'!A:B, 2, FALSE), "")</f>
        <v>QBD PHARMA</v>
      </c>
    </row>
    <row r="2115" spans="1:19">
      <c r="A2115" s="87" t="s">
        <v>929</v>
      </c>
      <c r="B2115" s="87">
        <v>300</v>
      </c>
      <c r="C2115" s="87" t="s">
        <v>7</v>
      </c>
      <c r="D2115" s="87" t="s">
        <v>700</v>
      </c>
      <c r="E2115" s="248">
        <v>196.66</v>
      </c>
      <c r="F2115" s="87" t="s">
        <v>1730</v>
      </c>
      <c r="G2115" s="193" t="s">
        <v>3961</v>
      </c>
      <c r="H2115" s="198" t="s">
        <v>1296</v>
      </c>
      <c r="I2115" s="214" t="str">
        <f>I2114</f>
        <v>October</v>
      </c>
      <c r="J2115" s="184">
        <f>IF(F2115="USD", E2115, E2115 * IFERROR(VLOOKUP(F2115, EXCHANGE_RATE!A:B, 2, FALSE), "Currency not found"))</f>
        <v>2.3599199999999998</v>
      </c>
      <c r="K2115" s="184">
        <f t="shared" si="194"/>
        <v>2.36</v>
      </c>
      <c r="L2115" s="184">
        <f>IF(C2115="MTS", B2115, B2115 * IFERROR(VLOOKUP(C2115, 'QTY_CONVERSIONS '!A:B, 2, FALSE), "Units not  found"))</f>
        <v>0.3</v>
      </c>
      <c r="M2115" s="185">
        <f t="shared" si="195"/>
        <v>708</v>
      </c>
      <c r="N2115" s="143" t="str">
        <f>IFERROR(VLOOKUP(D2115, Product_Category!A:B, 2, FALSE), "Uncategorized")</f>
        <v>MCC</v>
      </c>
      <c r="O2115" s="186">
        <f t="shared" ref="O2115:O2178" si="197">K2115*1000</f>
        <v>2360</v>
      </c>
      <c r="P2115" s="185">
        <f t="shared" si="196"/>
        <v>708</v>
      </c>
      <c r="Q2115" s="143">
        <v>2023</v>
      </c>
      <c r="R2115" s="143" t="str">
        <f>IFERROR(VLOOKUP(G2115,'SOURCE COMPANY'!A:B, 2, FALSE), "")</f>
        <v>Waylink International</v>
      </c>
      <c r="S2115" s="143" t="str">
        <f>IFERROR(VLOOKUP(H2115,'CUSTOMER NAME'!A:B, 2, FALSE), "")</f>
        <v>QBD PHARMA</v>
      </c>
    </row>
    <row r="2116" spans="1:19">
      <c r="A2116" s="88" t="s">
        <v>929</v>
      </c>
      <c r="B2116" s="22">
        <v>300</v>
      </c>
      <c r="C2116" s="88" t="s">
        <v>7</v>
      </c>
      <c r="D2116" s="88" t="s">
        <v>1987</v>
      </c>
      <c r="E2116" s="40">
        <v>200</v>
      </c>
      <c r="F2116" s="88" t="s">
        <v>1730</v>
      </c>
      <c r="G2116" s="193" t="s">
        <v>3961</v>
      </c>
      <c r="H2116" s="200" t="s">
        <v>1296</v>
      </c>
      <c r="I2116" s="214" t="str">
        <f>I2115</f>
        <v>October</v>
      </c>
      <c r="J2116" s="184">
        <f>IF(F2116="USD", E2116, E2116 * IFERROR(VLOOKUP(F2116, EXCHANGE_RATE!A:B, 2, FALSE), "Currency not found"))</f>
        <v>2.4</v>
      </c>
      <c r="K2116" s="184">
        <f t="shared" si="194"/>
        <v>2.4</v>
      </c>
      <c r="L2116" s="184">
        <f>IF(C2116="MTS", B2116, B2116 * IFERROR(VLOOKUP(C2116, 'QTY_CONVERSIONS '!A:B, 2, FALSE), "Units not  found"))</f>
        <v>0.3</v>
      </c>
      <c r="M2116" s="185">
        <f t="shared" si="195"/>
        <v>720</v>
      </c>
      <c r="N2116" s="143" t="str">
        <f>IFERROR(VLOOKUP(D2116, Product_Category!A:B, 2, FALSE), "Uncategorized")</f>
        <v>MCC</v>
      </c>
      <c r="O2116" s="186">
        <f t="shared" si="197"/>
        <v>2400</v>
      </c>
      <c r="P2116" s="185">
        <f t="shared" si="196"/>
        <v>720</v>
      </c>
      <c r="Q2116" s="143">
        <v>2023</v>
      </c>
      <c r="R2116" s="143" t="str">
        <f>IFERROR(VLOOKUP(G2116,'SOURCE COMPANY'!A:B, 2, FALSE), "")</f>
        <v>Waylink International</v>
      </c>
      <c r="S2116" s="143" t="str">
        <f>IFERROR(VLOOKUP(H2116,'CUSTOMER NAME'!A:B, 2, FALSE), "")</f>
        <v>QBD PHARMA</v>
      </c>
    </row>
    <row r="2117" spans="1:19">
      <c r="A2117" s="192" t="s">
        <v>929</v>
      </c>
      <c r="B2117" s="192">
        <v>300</v>
      </c>
      <c r="C2117" s="192" t="s">
        <v>7</v>
      </c>
      <c r="D2117" s="192" t="s">
        <v>2787</v>
      </c>
      <c r="E2117" s="192">
        <v>1.865</v>
      </c>
      <c r="F2117" s="192" t="s">
        <v>9</v>
      </c>
      <c r="G2117" s="86" t="s">
        <v>930</v>
      </c>
      <c r="H2117" s="134" t="s">
        <v>2781</v>
      </c>
      <c r="I2117" s="131" t="s">
        <v>2670</v>
      </c>
      <c r="J2117" s="184">
        <f>IF(F2117="USD", E2117, E2117 * IFERROR(VLOOKUP(F2117, EXCHANGE_RATE!A:B, 2, FALSE), "Currency not found"))</f>
        <v>1.865</v>
      </c>
      <c r="K2117" s="184">
        <f t="shared" si="194"/>
        <v>1.87</v>
      </c>
      <c r="L2117" s="184">
        <f>IF(C2117="MTS", B2117, B2117 * IFERROR(VLOOKUP(C2117, 'QTY_CONVERSIONS '!A:B, 2, FALSE), "Units not  found"))</f>
        <v>0.3</v>
      </c>
      <c r="M2117" s="185">
        <f t="shared" si="195"/>
        <v>561</v>
      </c>
      <c r="N2117" s="143" t="str">
        <f>IFERROR(VLOOKUP(D2117, Product_Category!A:B, 2, FALSE), "Uncategorized")</f>
        <v>MCC</v>
      </c>
      <c r="O2117" s="186">
        <f t="shared" si="197"/>
        <v>1870</v>
      </c>
      <c r="P2117" s="185">
        <f t="shared" si="196"/>
        <v>561</v>
      </c>
      <c r="Q2117" s="143">
        <v>2023</v>
      </c>
      <c r="R2117" s="143" t="str">
        <f>IFERROR(VLOOKUP(G2117,'SOURCE COMPANY'!A:B, 2, FALSE), "")</f>
        <v>DRUG CENTRE DELHI</v>
      </c>
      <c r="S2117" s="143" t="str">
        <f>IFERROR(VLOOKUP(H2117,'CUSTOMER NAME'!A:B, 2, FALSE), "")</f>
        <v>Q-MED</v>
      </c>
    </row>
    <row r="2118" spans="1:19">
      <c r="A2118" s="192" t="s">
        <v>929</v>
      </c>
      <c r="B2118" s="192">
        <v>300</v>
      </c>
      <c r="C2118" s="192" t="s">
        <v>7</v>
      </c>
      <c r="D2118" s="192" t="s">
        <v>2766</v>
      </c>
      <c r="E2118" s="192">
        <v>160</v>
      </c>
      <c r="F2118" s="192" t="s">
        <v>1730</v>
      </c>
      <c r="G2118" s="193" t="s">
        <v>662</v>
      </c>
      <c r="H2118" s="134" t="s">
        <v>2781</v>
      </c>
      <c r="I2118" s="131" t="s">
        <v>2670</v>
      </c>
      <c r="J2118" s="184">
        <f>IF(F2118="USD", E2118, E2118 * IFERROR(VLOOKUP(F2118, EXCHANGE_RATE!A:B, 2, FALSE), "Currency not found"))</f>
        <v>1.92</v>
      </c>
      <c r="K2118" s="184">
        <f t="shared" si="194"/>
        <v>1.92</v>
      </c>
      <c r="L2118" s="184">
        <f>IF(C2118="MTS", B2118, B2118 * IFERROR(VLOOKUP(C2118, 'QTY_CONVERSIONS '!A:B, 2, FALSE), "Units not  found"))</f>
        <v>0.3</v>
      </c>
      <c r="M2118" s="185">
        <f t="shared" si="195"/>
        <v>576</v>
      </c>
      <c r="N2118" s="143" t="str">
        <f>IFERROR(VLOOKUP(D2118, Product_Category!A:B, 2, FALSE), "Uncategorized")</f>
        <v>SSG</v>
      </c>
      <c r="O2118" s="186">
        <f t="shared" si="197"/>
        <v>1920</v>
      </c>
      <c r="P2118" s="185">
        <f t="shared" si="196"/>
        <v>576</v>
      </c>
      <c r="Q2118" s="143">
        <v>2023</v>
      </c>
      <c r="R2118" s="143" t="str">
        <f>IFERROR(VLOOKUP(G2118,'SOURCE COMPANY'!A:B, 2, FALSE), "")</f>
        <v>K KUMAR &amp; CO</v>
      </c>
      <c r="S2118" s="143" t="str">
        <f>IFERROR(VLOOKUP(H2118,'CUSTOMER NAME'!A:B, 2, FALSE), "")</f>
        <v>Q-MED</v>
      </c>
    </row>
    <row r="2119" spans="1:19">
      <c r="A2119" s="192" t="s">
        <v>929</v>
      </c>
      <c r="B2119" s="192">
        <v>150</v>
      </c>
      <c r="C2119" s="192" t="s">
        <v>7</v>
      </c>
      <c r="D2119" s="192" t="s">
        <v>2780</v>
      </c>
      <c r="E2119" s="192">
        <v>509.6</v>
      </c>
      <c r="F2119" s="192" t="s">
        <v>1730</v>
      </c>
      <c r="G2119" s="193" t="s">
        <v>662</v>
      </c>
      <c r="H2119" s="134" t="s">
        <v>2781</v>
      </c>
      <c r="I2119" s="131" t="s">
        <v>2670</v>
      </c>
      <c r="J2119" s="184">
        <f>IF(F2119="USD", E2119, E2119 * IFERROR(VLOOKUP(F2119, EXCHANGE_RATE!A:B, 2, FALSE), "Currency not found"))</f>
        <v>6.1152000000000006</v>
      </c>
      <c r="K2119" s="184">
        <f t="shared" si="194"/>
        <v>6.12</v>
      </c>
      <c r="L2119" s="184">
        <f>IF(C2119="MTS", B2119, B2119 * IFERROR(VLOOKUP(C2119, 'QTY_CONVERSIONS '!A:B, 2, FALSE), "Units not  found"))</f>
        <v>0.15</v>
      </c>
      <c r="M2119" s="185">
        <f t="shared" si="195"/>
        <v>918</v>
      </c>
      <c r="N2119" s="143" t="str">
        <f>IFERROR(VLOOKUP(D2119, Product_Category!A:B, 2, FALSE), "Uncategorized")</f>
        <v>CROSCARMELLOSE SODIUM</v>
      </c>
      <c r="O2119" s="186">
        <f t="shared" si="197"/>
        <v>6120</v>
      </c>
      <c r="P2119" s="185">
        <f t="shared" si="196"/>
        <v>918</v>
      </c>
      <c r="Q2119" s="143">
        <v>2023</v>
      </c>
      <c r="R2119" s="143" t="str">
        <f>IFERROR(VLOOKUP(G2119,'SOURCE COMPANY'!A:B, 2, FALSE), "")</f>
        <v>K KUMAR &amp; CO</v>
      </c>
      <c r="S2119" s="143" t="str">
        <f>IFERROR(VLOOKUP(H2119,'CUSTOMER NAME'!A:B, 2, FALSE), "")</f>
        <v>Q-MED</v>
      </c>
    </row>
    <row r="2120" spans="1:19">
      <c r="A2120" s="192" t="s">
        <v>929</v>
      </c>
      <c r="B2120" s="192">
        <v>1000</v>
      </c>
      <c r="C2120" s="192" t="s">
        <v>7</v>
      </c>
      <c r="D2120" s="192" t="s">
        <v>2801</v>
      </c>
      <c r="E2120" s="192">
        <v>176.65</v>
      </c>
      <c r="F2120" s="192" t="s">
        <v>1730</v>
      </c>
      <c r="G2120" s="193" t="s">
        <v>662</v>
      </c>
      <c r="H2120" s="134" t="s">
        <v>2781</v>
      </c>
      <c r="I2120" s="131" t="s">
        <v>2670</v>
      </c>
      <c r="J2120" s="184">
        <f>IF(F2120="USD", E2120, E2120 * IFERROR(VLOOKUP(F2120, EXCHANGE_RATE!A:B, 2, FALSE), "Currency not found"))</f>
        <v>2.1198000000000001</v>
      </c>
      <c r="K2120" s="184">
        <f t="shared" si="194"/>
        <v>2.1199999999999997</v>
      </c>
      <c r="L2120" s="184">
        <f>IF(C2120="MTS", B2120, B2120 * IFERROR(VLOOKUP(C2120, 'QTY_CONVERSIONS '!A:B, 2, FALSE), "Units not  found"))</f>
        <v>1</v>
      </c>
      <c r="M2120" s="185">
        <f t="shared" si="195"/>
        <v>2119.9999999999995</v>
      </c>
      <c r="N2120" s="143" t="str">
        <f>IFERROR(VLOOKUP(D2120, Product_Category!A:B, 2, FALSE), "Uncategorized")</f>
        <v>MCC</v>
      </c>
      <c r="O2120" s="186">
        <f t="shared" si="197"/>
        <v>2119.9999999999995</v>
      </c>
      <c r="P2120" s="185">
        <f t="shared" si="196"/>
        <v>2119.9999999999995</v>
      </c>
      <c r="Q2120" s="143">
        <v>2023</v>
      </c>
      <c r="R2120" s="143" t="str">
        <f>IFERROR(VLOOKUP(G2120,'SOURCE COMPANY'!A:B, 2, FALSE), "")</f>
        <v>K KUMAR &amp; CO</v>
      </c>
      <c r="S2120" s="143" t="str">
        <f>IFERROR(VLOOKUP(H2120,'CUSTOMER NAME'!A:B, 2, FALSE), "")</f>
        <v>Q-MED</v>
      </c>
    </row>
    <row r="2121" spans="1:19">
      <c r="A2121" s="87" t="s">
        <v>929</v>
      </c>
      <c r="B2121" s="21">
        <v>250</v>
      </c>
      <c r="C2121" s="87" t="s">
        <v>7</v>
      </c>
      <c r="D2121" s="87" t="s">
        <v>657</v>
      </c>
      <c r="E2121" s="41">
        <v>164</v>
      </c>
      <c r="F2121" s="87" t="s">
        <v>1730</v>
      </c>
      <c r="G2121" s="193" t="s">
        <v>662</v>
      </c>
      <c r="H2121" s="198" t="s">
        <v>1995</v>
      </c>
      <c r="I2121" s="214" t="str">
        <f t="shared" ref="I2121:I2127" si="198">I2120</f>
        <v>August</v>
      </c>
      <c r="J2121" s="184">
        <f>IF(F2121="USD", E2121, E2121 * IFERROR(VLOOKUP(F2121, EXCHANGE_RATE!A:B, 2, FALSE), "Currency not found"))</f>
        <v>1.968</v>
      </c>
      <c r="K2121" s="184">
        <f t="shared" si="194"/>
        <v>1.97</v>
      </c>
      <c r="L2121" s="184">
        <f>IF(C2121="MTS", B2121, B2121 * IFERROR(VLOOKUP(C2121, 'QTY_CONVERSIONS '!A:B, 2, FALSE), "Units not  found"))</f>
        <v>0.25</v>
      </c>
      <c r="M2121" s="185">
        <f t="shared" si="195"/>
        <v>492.5</v>
      </c>
      <c r="N2121" s="143" t="str">
        <f>IFERROR(VLOOKUP(D2121, Product_Category!A:B, 2, FALSE), "Uncategorized")</f>
        <v>SSG</v>
      </c>
      <c r="O2121" s="186">
        <f t="shared" si="197"/>
        <v>1970</v>
      </c>
      <c r="P2121" s="185">
        <f t="shared" si="196"/>
        <v>492.5</v>
      </c>
      <c r="Q2121" s="143">
        <v>2023</v>
      </c>
      <c r="R2121" s="143" t="str">
        <f>IFERROR(VLOOKUP(G2121,'SOURCE COMPANY'!A:B, 2, FALSE), "")</f>
        <v>K KUMAR &amp; CO</v>
      </c>
      <c r="S2121" s="143" t="str">
        <f>IFERROR(VLOOKUP(H2121,'CUSTOMER NAME'!A:B, 2, FALSE), "")</f>
        <v>QMED FORMU</v>
      </c>
    </row>
    <row r="2122" spans="1:19">
      <c r="A2122" s="88" t="s">
        <v>929</v>
      </c>
      <c r="B2122" s="22">
        <v>250</v>
      </c>
      <c r="C2122" s="88" t="s">
        <v>7</v>
      </c>
      <c r="D2122" s="88" t="s">
        <v>657</v>
      </c>
      <c r="E2122" s="40">
        <v>164</v>
      </c>
      <c r="F2122" s="88" t="s">
        <v>1730</v>
      </c>
      <c r="G2122" s="193" t="s">
        <v>662</v>
      </c>
      <c r="H2122" s="200" t="s">
        <v>1995</v>
      </c>
      <c r="I2122" s="214" t="str">
        <f t="shared" si="198"/>
        <v>August</v>
      </c>
      <c r="J2122" s="184">
        <f>IF(F2122="USD", E2122, E2122 * IFERROR(VLOOKUP(F2122, EXCHANGE_RATE!A:B, 2, FALSE), "Currency not found"))</f>
        <v>1.968</v>
      </c>
      <c r="K2122" s="184">
        <f t="shared" si="194"/>
        <v>1.97</v>
      </c>
      <c r="L2122" s="184">
        <f>IF(C2122="MTS", B2122, B2122 * IFERROR(VLOOKUP(C2122, 'QTY_CONVERSIONS '!A:B, 2, FALSE), "Units not  found"))</f>
        <v>0.25</v>
      </c>
      <c r="M2122" s="185">
        <f t="shared" si="195"/>
        <v>492.5</v>
      </c>
      <c r="N2122" s="143" t="str">
        <f>IFERROR(VLOOKUP(D2122, Product_Category!A:B, 2, FALSE), "Uncategorized")</f>
        <v>SSG</v>
      </c>
      <c r="O2122" s="186">
        <f t="shared" si="197"/>
        <v>1970</v>
      </c>
      <c r="P2122" s="185">
        <f t="shared" si="196"/>
        <v>492.5</v>
      </c>
      <c r="Q2122" s="143">
        <v>2023</v>
      </c>
      <c r="R2122" s="143" t="str">
        <f>IFERROR(VLOOKUP(G2122,'SOURCE COMPANY'!A:B, 2, FALSE), "")</f>
        <v>K KUMAR &amp; CO</v>
      </c>
      <c r="S2122" s="143" t="str">
        <f>IFERROR(VLOOKUP(H2122,'CUSTOMER NAME'!A:B, 2, FALSE), "")</f>
        <v>QMED FORMU</v>
      </c>
    </row>
    <row r="2123" spans="1:19">
      <c r="A2123" s="83" t="s">
        <v>1522</v>
      </c>
      <c r="B2123" s="83">
        <v>250</v>
      </c>
      <c r="C2123" s="83" t="s">
        <v>7</v>
      </c>
      <c r="D2123" s="83" t="s">
        <v>19</v>
      </c>
      <c r="E2123" s="61">
        <v>60</v>
      </c>
      <c r="F2123" s="83" t="s">
        <v>1730</v>
      </c>
      <c r="G2123" s="86" t="s">
        <v>930</v>
      </c>
      <c r="H2123" s="252" t="s">
        <v>694</v>
      </c>
      <c r="I2123" s="214" t="str">
        <f t="shared" si="198"/>
        <v>August</v>
      </c>
      <c r="J2123" s="184">
        <f>IF(F2123="USD", E2123, E2123 * IFERROR(VLOOKUP(F2123, EXCHANGE_RATE!A:B, 2, FALSE), "Currency not found"))</f>
        <v>0.72</v>
      </c>
      <c r="K2123" s="184">
        <f t="shared" si="194"/>
        <v>0.72</v>
      </c>
      <c r="L2123" s="184">
        <f>IF(C2123="MTS", B2123, B2123 * IFERROR(VLOOKUP(C2123, 'QTY_CONVERSIONS '!A:B, 2, FALSE), "Units not  found"))</f>
        <v>0.25</v>
      </c>
      <c r="M2123" s="185">
        <f t="shared" si="195"/>
        <v>180</v>
      </c>
      <c r="N2123" s="143" t="str">
        <f>IFERROR(VLOOKUP(D2123, Product_Category!A:B, 2, FALSE), "Uncategorized")</f>
        <v>CMC</v>
      </c>
      <c r="O2123" s="186">
        <f t="shared" si="197"/>
        <v>720</v>
      </c>
      <c r="P2123" s="185">
        <f t="shared" si="196"/>
        <v>180</v>
      </c>
      <c r="Q2123" s="143">
        <v>2023</v>
      </c>
      <c r="R2123" s="143" t="str">
        <f>IFERROR(VLOOKUP(G2123,'SOURCE COMPANY'!A:B, 2, FALSE), "")</f>
        <v>DRUG CENTRE DELHI</v>
      </c>
      <c r="S2123" s="143" t="str">
        <f>IFERROR(VLOOKUP(H2123,'CUSTOMER NAME'!A:B, 2, FALSE), "")</f>
        <v>Q-MED FORMULA</v>
      </c>
    </row>
    <row r="2124" spans="1:19">
      <c r="A2124" s="82" t="s">
        <v>651</v>
      </c>
      <c r="B2124" s="82">
        <v>100</v>
      </c>
      <c r="C2124" s="82" t="s">
        <v>7</v>
      </c>
      <c r="D2124" s="82" t="s">
        <v>693</v>
      </c>
      <c r="E2124" s="250">
        <v>210</v>
      </c>
      <c r="F2124" s="82" t="s">
        <v>1730</v>
      </c>
      <c r="G2124" s="88" t="s">
        <v>652</v>
      </c>
      <c r="H2124" s="251" t="s">
        <v>694</v>
      </c>
      <c r="I2124" s="214" t="str">
        <f t="shared" si="198"/>
        <v>August</v>
      </c>
      <c r="J2124" s="184">
        <f>IF(F2124="USD", E2124, E2124 * IFERROR(VLOOKUP(F2124, EXCHANGE_RATE!A:B, 2, FALSE), "Currency not found"))</f>
        <v>2.52</v>
      </c>
      <c r="K2124" s="184">
        <f t="shared" si="194"/>
        <v>2.52</v>
      </c>
      <c r="L2124" s="184">
        <f>IF(C2124="MTS", B2124, B2124 * IFERROR(VLOOKUP(C2124, 'QTY_CONVERSIONS '!A:B, 2, FALSE), "Units not  found"))</f>
        <v>0.1</v>
      </c>
      <c r="M2124" s="185">
        <f t="shared" si="195"/>
        <v>252</v>
      </c>
      <c r="N2124" s="143" t="str">
        <f>IFERROR(VLOOKUP(D2124, Product_Category!A:B, 2, FALSE), "Uncategorized")</f>
        <v>MCC</v>
      </c>
      <c r="O2124" s="186">
        <f t="shared" si="197"/>
        <v>2520</v>
      </c>
      <c r="P2124" s="185">
        <f t="shared" si="196"/>
        <v>252</v>
      </c>
      <c r="Q2124" s="143">
        <v>2023</v>
      </c>
      <c r="R2124" s="143" t="str">
        <f>IFERROR(VLOOKUP(G2124,'SOURCE COMPANY'!A:B, 2, FALSE), "")</f>
        <v>JAYANA PHARMA</v>
      </c>
      <c r="S2124" s="143" t="str">
        <f>IFERROR(VLOOKUP(H2124,'CUSTOMER NAME'!A:B, 2, FALSE), "")</f>
        <v>Q-MED FORMULA</v>
      </c>
    </row>
    <row r="2125" spans="1:19">
      <c r="A2125" s="85" t="s">
        <v>929</v>
      </c>
      <c r="B2125" s="85">
        <v>400</v>
      </c>
      <c r="C2125" s="85" t="s">
        <v>7</v>
      </c>
      <c r="D2125" s="85" t="s">
        <v>687</v>
      </c>
      <c r="E2125" s="248">
        <v>168.05</v>
      </c>
      <c r="F2125" s="85" t="s">
        <v>1730</v>
      </c>
      <c r="G2125" s="86" t="s">
        <v>930</v>
      </c>
      <c r="H2125" s="199" t="s">
        <v>940</v>
      </c>
      <c r="I2125" s="214" t="str">
        <f t="shared" si="198"/>
        <v>August</v>
      </c>
      <c r="J2125" s="184">
        <f>IF(F2125="USD", E2125, E2125 * IFERROR(VLOOKUP(F2125, EXCHANGE_RATE!A:B, 2, FALSE), "Currency not found"))</f>
        <v>2.0166000000000004</v>
      </c>
      <c r="K2125" s="184">
        <f t="shared" si="194"/>
        <v>2.0199999999999996</v>
      </c>
      <c r="L2125" s="184">
        <f>IF(C2125="MTS", B2125, B2125 * IFERROR(VLOOKUP(C2125, 'QTY_CONVERSIONS '!A:B, 2, FALSE), "Units not  found"))</f>
        <v>0.4</v>
      </c>
      <c r="M2125" s="185">
        <f t="shared" si="195"/>
        <v>807.99999999999977</v>
      </c>
      <c r="N2125" s="143" t="str">
        <f>IFERROR(VLOOKUP(D2125, Product_Category!A:B, 2, FALSE), "Uncategorized")</f>
        <v>CROSCARMELLOSE SODIUM</v>
      </c>
      <c r="O2125" s="186">
        <f t="shared" si="197"/>
        <v>2019.9999999999995</v>
      </c>
      <c r="P2125" s="185">
        <f t="shared" si="196"/>
        <v>807.99999999999989</v>
      </c>
      <c r="Q2125" s="143">
        <v>2023</v>
      </c>
      <c r="R2125" s="143" t="str">
        <f>IFERROR(VLOOKUP(G2125,'SOURCE COMPANY'!A:B, 2, FALSE), "")</f>
        <v>DRUG CENTRE DELHI</v>
      </c>
      <c r="S2125" s="143" t="str">
        <f>IFERROR(VLOOKUP(H2125,'CUSTOMER NAME'!A:B, 2, FALSE), "")</f>
        <v>QMED FORMULATION</v>
      </c>
    </row>
    <row r="2126" spans="1:19">
      <c r="A2126" s="85" t="s">
        <v>929</v>
      </c>
      <c r="B2126" s="85">
        <v>100</v>
      </c>
      <c r="C2126" s="85" t="s">
        <v>7</v>
      </c>
      <c r="D2126" s="85" t="s">
        <v>19</v>
      </c>
      <c r="E2126" s="248">
        <v>138.4</v>
      </c>
      <c r="F2126" s="85" t="s">
        <v>1730</v>
      </c>
      <c r="G2126" s="86" t="s">
        <v>930</v>
      </c>
      <c r="H2126" s="199" t="s">
        <v>940</v>
      </c>
      <c r="I2126" s="214" t="str">
        <f t="shared" si="198"/>
        <v>August</v>
      </c>
      <c r="J2126" s="184">
        <f>IF(F2126="USD", E2126, E2126 * IFERROR(VLOOKUP(F2126, EXCHANGE_RATE!A:B, 2, FALSE), "Currency not found"))</f>
        <v>1.6608000000000001</v>
      </c>
      <c r="K2126" s="184">
        <f t="shared" si="194"/>
        <v>1.67</v>
      </c>
      <c r="L2126" s="184">
        <f>IF(C2126="MTS", B2126, B2126 * IFERROR(VLOOKUP(C2126, 'QTY_CONVERSIONS '!A:B, 2, FALSE), "Units not  found"))</f>
        <v>0.1</v>
      </c>
      <c r="M2126" s="185">
        <f t="shared" si="195"/>
        <v>167</v>
      </c>
      <c r="N2126" s="143" t="str">
        <f>IFERROR(VLOOKUP(D2126, Product_Category!A:B, 2, FALSE), "Uncategorized")</f>
        <v>CMC</v>
      </c>
      <c r="O2126" s="186">
        <f t="shared" si="197"/>
        <v>1670</v>
      </c>
      <c r="P2126" s="185">
        <f t="shared" si="196"/>
        <v>167</v>
      </c>
      <c r="Q2126" s="143">
        <v>2023</v>
      </c>
      <c r="R2126" s="143" t="str">
        <f>IFERROR(VLOOKUP(G2126,'SOURCE COMPANY'!A:B, 2, FALSE), "")</f>
        <v>DRUG CENTRE DELHI</v>
      </c>
      <c r="S2126" s="143" t="str">
        <f>IFERROR(VLOOKUP(H2126,'CUSTOMER NAME'!A:B, 2, FALSE), "")</f>
        <v>QMED FORMULATION</v>
      </c>
    </row>
    <row r="2127" spans="1:19">
      <c r="A2127" s="88" t="s">
        <v>929</v>
      </c>
      <c r="B2127" s="88">
        <v>100</v>
      </c>
      <c r="C2127" s="88" t="s">
        <v>7</v>
      </c>
      <c r="D2127" s="88" t="s">
        <v>19</v>
      </c>
      <c r="E2127" s="249">
        <v>220</v>
      </c>
      <c r="F2127" s="88" t="s">
        <v>1730</v>
      </c>
      <c r="G2127" s="193" t="s">
        <v>1275</v>
      </c>
      <c r="H2127" s="200" t="s">
        <v>1276</v>
      </c>
      <c r="I2127" s="214" t="str">
        <f t="shared" si="198"/>
        <v>August</v>
      </c>
      <c r="J2127" s="184">
        <f>IF(F2127="USD", E2127, E2127 * IFERROR(VLOOKUP(F2127, EXCHANGE_RATE!A:B, 2, FALSE), "Currency not found"))</f>
        <v>2.64</v>
      </c>
      <c r="K2127" s="184">
        <f t="shared" si="194"/>
        <v>2.64</v>
      </c>
      <c r="L2127" s="184">
        <f>IF(C2127="MTS", B2127, B2127 * IFERROR(VLOOKUP(C2127, 'QTY_CONVERSIONS '!A:B, 2, FALSE), "Units not  found"))</f>
        <v>0.1</v>
      </c>
      <c r="M2127" s="185">
        <f t="shared" si="195"/>
        <v>264</v>
      </c>
      <c r="N2127" s="143" t="str">
        <f>IFERROR(VLOOKUP(D2127, Product_Category!A:B, 2, FALSE), "Uncategorized")</f>
        <v>CMC</v>
      </c>
      <c r="O2127" s="186">
        <f t="shared" si="197"/>
        <v>2640</v>
      </c>
      <c r="P2127" s="185">
        <f t="shared" si="196"/>
        <v>264</v>
      </c>
      <c r="Q2127" s="143">
        <v>2023</v>
      </c>
      <c r="R2127" s="143" t="str">
        <f>IFERROR(VLOOKUP(G2127,'SOURCE COMPANY'!A:B, 2, FALSE), "")</f>
        <v>DPB ANTIBIOTICS</v>
      </c>
      <c r="S2127" s="143" t="str">
        <f>IFERROR(VLOOKUP(H2127,'CUSTOMER NAME'!A:B, 2, FALSE), "")</f>
        <v>CUREX PHARMA</v>
      </c>
    </row>
    <row r="2128" spans="1:19">
      <c r="A2128" s="192" t="s">
        <v>929</v>
      </c>
      <c r="B2128" s="192">
        <v>2500</v>
      </c>
      <c r="C2128" s="192" t="s">
        <v>7</v>
      </c>
      <c r="D2128" s="192" t="s">
        <v>3911</v>
      </c>
      <c r="E2128" s="192">
        <v>2.1800000000000002</v>
      </c>
      <c r="F2128" s="192" t="s">
        <v>9</v>
      </c>
      <c r="G2128" s="193" t="s">
        <v>662</v>
      </c>
      <c r="H2128" s="134" t="s">
        <v>940</v>
      </c>
      <c r="I2128" s="131" t="s">
        <v>3893</v>
      </c>
      <c r="J2128" s="184">
        <f>IF(F2128="USD", E2128, E2128 * IFERROR(VLOOKUP(F2128, EXCHANGE_RATE!A:B, 2, FALSE), "Currency not found"))</f>
        <v>2.1800000000000002</v>
      </c>
      <c r="K2128" s="184">
        <f t="shared" si="194"/>
        <v>2.1800000000000002</v>
      </c>
      <c r="L2128" s="184">
        <f>IF(C2128="MTS", B2128, B2128 * IFERROR(VLOOKUP(C2128, 'QTY_CONVERSIONS '!A:B, 2, FALSE), "Units not  found"))</f>
        <v>2.5</v>
      </c>
      <c r="M2128" s="185">
        <f t="shared" si="195"/>
        <v>5450</v>
      </c>
      <c r="N2128" s="143" t="str">
        <f>IFERROR(VLOOKUP(D2128, Product_Category!A:B, 2, FALSE), "Uncategorized")</f>
        <v>MCC</v>
      </c>
      <c r="O2128" s="186">
        <f t="shared" si="197"/>
        <v>2180</v>
      </c>
      <c r="P2128" s="185">
        <f t="shared" si="196"/>
        <v>5450</v>
      </c>
      <c r="Q2128" s="143">
        <v>2023</v>
      </c>
      <c r="R2128" s="143" t="str">
        <f>IFERROR(VLOOKUP(G2128,'SOURCE COMPANY'!A:B, 2, FALSE), "")</f>
        <v>K KUMAR &amp; CO</v>
      </c>
      <c r="S2128" s="143" t="str">
        <f>IFERROR(VLOOKUP(H2128,'CUSTOMER NAME'!A:B, 2, FALSE), "")</f>
        <v>QMED FORMULATION</v>
      </c>
    </row>
    <row r="2129" spans="1:19">
      <c r="A2129" s="192" t="s">
        <v>929</v>
      </c>
      <c r="B2129" s="192">
        <v>200</v>
      </c>
      <c r="C2129" s="192" t="s">
        <v>7</v>
      </c>
      <c r="D2129" s="192" t="s">
        <v>3897</v>
      </c>
      <c r="E2129" s="192">
        <f>520*0.012</f>
        <v>6.24</v>
      </c>
      <c r="F2129" s="192" t="s">
        <v>9</v>
      </c>
      <c r="G2129" s="193" t="s">
        <v>662</v>
      </c>
      <c r="H2129" s="134" t="s">
        <v>940</v>
      </c>
      <c r="I2129" s="131" t="s">
        <v>3893</v>
      </c>
      <c r="J2129" s="184">
        <f>IF(F2129="USD", E2129, E2129 * IFERROR(VLOOKUP(F2129, EXCHANGE_RATE!A:B, 2, FALSE), "Currency not found"))</f>
        <v>6.24</v>
      </c>
      <c r="K2129" s="184">
        <f t="shared" si="194"/>
        <v>6.24</v>
      </c>
      <c r="L2129" s="184">
        <f>IF(C2129="MTS", B2129, B2129 * IFERROR(VLOOKUP(C2129, 'QTY_CONVERSIONS '!A:B, 2, FALSE), "Units not  found"))</f>
        <v>0.2</v>
      </c>
      <c r="M2129" s="185">
        <f t="shared" si="195"/>
        <v>1248</v>
      </c>
      <c r="N2129" s="143" t="str">
        <f>IFERROR(VLOOKUP(D2129, Product_Category!A:B, 2, FALSE), "Uncategorized")</f>
        <v>CROSCARMELLOSE SODIUM</v>
      </c>
      <c r="O2129" s="186">
        <f t="shared" si="197"/>
        <v>6240</v>
      </c>
      <c r="P2129" s="185">
        <f t="shared" si="196"/>
        <v>1248</v>
      </c>
      <c r="Q2129" s="143">
        <v>2023</v>
      </c>
      <c r="R2129" s="143" t="str">
        <f>IFERROR(VLOOKUP(G2129,'SOURCE COMPANY'!A:B, 2, FALSE), "")</f>
        <v>K KUMAR &amp; CO</v>
      </c>
      <c r="S2129" s="143" t="str">
        <f>IFERROR(VLOOKUP(H2129,'CUSTOMER NAME'!A:B, 2, FALSE), "")</f>
        <v>QMED FORMULATION</v>
      </c>
    </row>
    <row r="2130" spans="1:19">
      <c r="A2130" s="192" t="s">
        <v>929</v>
      </c>
      <c r="B2130" s="192">
        <v>300</v>
      </c>
      <c r="C2130" s="192" t="s">
        <v>7</v>
      </c>
      <c r="D2130" s="192" t="s">
        <v>173</v>
      </c>
      <c r="E2130" s="192">
        <f>166.666666666667*0.012</f>
        <v>2.000000000000004</v>
      </c>
      <c r="F2130" s="192" t="s">
        <v>9</v>
      </c>
      <c r="G2130" s="193" t="s">
        <v>662</v>
      </c>
      <c r="H2130" s="134" t="s">
        <v>940</v>
      </c>
      <c r="I2130" s="131" t="s">
        <v>3893</v>
      </c>
      <c r="J2130" s="184">
        <f>IF(F2130="USD", E2130, E2130 * IFERROR(VLOOKUP(F2130, EXCHANGE_RATE!A:B, 2, FALSE), "Currency not found"))</f>
        <v>2.000000000000004</v>
      </c>
      <c r="K2130" s="184">
        <f t="shared" si="194"/>
        <v>2</v>
      </c>
      <c r="L2130" s="184">
        <f>IF(C2130="MTS", B2130, B2130 * IFERROR(VLOOKUP(C2130, 'QTY_CONVERSIONS '!A:B, 2, FALSE), "Units not  found"))</f>
        <v>0.3</v>
      </c>
      <c r="M2130" s="185">
        <f t="shared" si="195"/>
        <v>600</v>
      </c>
      <c r="N2130" s="143" t="str">
        <f>IFERROR(VLOOKUP(D2130, Product_Category!A:B, 2, FALSE), "Uncategorized")</f>
        <v>SSG</v>
      </c>
      <c r="O2130" s="186">
        <f t="shared" si="197"/>
        <v>2000</v>
      </c>
      <c r="P2130" s="185">
        <f t="shared" si="196"/>
        <v>600</v>
      </c>
      <c r="Q2130" s="143">
        <v>2023</v>
      </c>
      <c r="R2130" s="143" t="str">
        <f>IFERROR(VLOOKUP(G2130,'SOURCE COMPANY'!A:B, 2, FALSE), "")</f>
        <v>K KUMAR &amp; CO</v>
      </c>
      <c r="S2130" s="143" t="str">
        <f>IFERROR(VLOOKUP(H2130,'CUSTOMER NAME'!A:B, 2, FALSE), "")</f>
        <v>QMED FORMULATION</v>
      </c>
    </row>
    <row r="2131" spans="1:19">
      <c r="A2131" s="192" t="s">
        <v>929</v>
      </c>
      <c r="B2131" s="192">
        <v>150</v>
      </c>
      <c r="C2131" s="192" t="s">
        <v>7</v>
      </c>
      <c r="D2131" s="192" t="s">
        <v>910</v>
      </c>
      <c r="E2131" s="192">
        <f>133.333333333333*0.012</f>
        <v>1.5999999999999961</v>
      </c>
      <c r="F2131" s="192" t="s">
        <v>9</v>
      </c>
      <c r="G2131" s="193" t="s">
        <v>662</v>
      </c>
      <c r="H2131" s="134" t="s">
        <v>940</v>
      </c>
      <c r="I2131" s="131" t="s">
        <v>3893</v>
      </c>
      <c r="J2131" s="184">
        <f>IF(F2131="USD", E2131, E2131 * IFERROR(VLOOKUP(F2131, EXCHANGE_RATE!A:B, 2, FALSE), "Currency not found"))</f>
        <v>1.5999999999999961</v>
      </c>
      <c r="K2131" s="184">
        <f t="shared" si="194"/>
        <v>1.6</v>
      </c>
      <c r="L2131" s="184">
        <f>IF(C2131="MTS", B2131, B2131 * IFERROR(VLOOKUP(C2131, 'QTY_CONVERSIONS '!A:B, 2, FALSE), "Units not  found"))</f>
        <v>0.15</v>
      </c>
      <c r="M2131" s="185">
        <f t="shared" si="195"/>
        <v>240</v>
      </c>
      <c r="N2131" s="143" t="str">
        <f>IFERROR(VLOOKUP(D2131, Product_Category!A:B, 2, FALSE), "Uncategorized")</f>
        <v>MAGNESIUM STEARATE</v>
      </c>
      <c r="O2131" s="186">
        <f t="shared" si="197"/>
        <v>1600</v>
      </c>
      <c r="P2131" s="185">
        <f t="shared" si="196"/>
        <v>240</v>
      </c>
      <c r="Q2131" s="143">
        <v>2023</v>
      </c>
      <c r="R2131" s="143" t="str">
        <f>IFERROR(VLOOKUP(G2131,'SOURCE COMPANY'!A:B, 2, FALSE), "")</f>
        <v>K KUMAR &amp; CO</v>
      </c>
      <c r="S2131" s="143" t="str">
        <f>IFERROR(VLOOKUP(H2131,'CUSTOMER NAME'!A:B, 2, FALSE), "")</f>
        <v>QMED FORMULATION</v>
      </c>
    </row>
    <row r="2132" spans="1:19">
      <c r="A2132" s="191" t="s">
        <v>929</v>
      </c>
      <c r="B2132" s="191">
        <v>300</v>
      </c>
      <c r="C2132" s="191" t="s">
        <v>7</v>
      </c>
      <c r="D2132" s="191" t="s">
        <v>657</v>
      </c>
      <c r="E2132" s="191">
        <v>1.95</v>
      </c>
      <c r="F2132" s="191" t="s">
        <v>9</v>
      </c>
      <c r="G2132" s="193" t="s">
        <v>662</v>
      </c>
      <c r="H2132" s="121" t="s">
        <v>940</v>
      </c>
      <c r="I2132" s="131" t="s">
        <v>3034</v>
      </c>
      <c r="J2132" s="184">
        <f>IF(F2132="USD", E2132, E2132 * IFERROR(VLOOKUP(F2132, EXCHANGE_RATE!A:B, 2, FALSE), "Currency not found"))</f>
        <v>1.95</v>
      </c>
      <c r="K2132" s="184">
        <f t="shared" si="194"/>
        <v>1.95</v>
      </c>
      <c r="L2132" s="184">
        <f>IF(C2132="MTS", B2132, B2132 * IFERROR(VLOOKUP(C2132, 'QTY_CONVERSIONS '!A:B, 2, FALSE), "Units not  found"))</f>
        <v>0.3</v>
      </c>
      <c r="M2132" s="185">
        <f t="shared" si="195"/>
        <v>585</v>
      </c>
      <c r="N2132" s="143" t="str">
        <f>IFERROR(VLOOKUP(D2132, Product_Category!A:B, 2, FALSE), "Uncategorized")</f>
        <v>SSG</v>
      </c>
      <c r="O2132" s="186">
        <f t="shared" si="197"/>
        <v>1950</v>
      </c>
      <c r="P2132" s="185">
        <f t="shared" si="196"/>
        <v>585</v>
      </c>
      <c r="Q2132" s="143">
        <v>2023</v>
      </c>
      <c r="R2132" s="143" t="str">
        <f>IFERROR(VLOOKUP(G2132,'SOURCE COMPANY'!A:B, 2, FALSE), "")</f>
        <v>K KUMAR &amp; CO</v>
      </c>
      <c r="S2132" s="143" t="str">
        <f>IFERROR(VLOOKUP(H2132,'CUSTOMER NAME'!A:B, 2, FALSE), "")</f>
        <v>QMED FORMULATION</v>
      </c>
    </row>
    <row r="2133" spans="1:19">
      <c r="A2133" s="86" t="s">
        <v>929</v>
      </c>
      <c r="B2133" s="86">
        <v>2000</v>
      </c>
      <c r="C2133" s="86" t="s">
        <v>7</v>
      </c>
      <c r="D2133" s="86" t="s">
        <v>657</v>
      </c>
      <c r="E2133" s="249">
        <v>133</v>
      </c>
      <c r="F2133" s="86" t="s">
        <v>1730</v>
      </c>
      <c r="G2133" s="193" t="s">
        <v>662</v>
      </c>
      <c r="H2133" s="203" t="s">
        <v>940</v>
      </c>
      <c r="I2133" s="214" t="str">
        <f>I2132</f>
        <v>September</v>
      </c>
      <c r="J2133" s="184">
        <f>IF(F2133="USD", E2133, E2133 * IFERROR(VLOOKUP(F2133, EXCHANGE_RATE!A:B, 2, FALSE), "Currency not found"))</f>
        <v>1.5960000000000001</v>
      </c>
      <c r="K2133" s="184">
        <f t="shared" si="194"/>
        <v>1.6</v>
      </c>
      <c r="L2133" s="184">
        <f>IF(C2133="MTS", B2133, B2133 * IFERROR(VLOOKUP(C2133, 'QTY_CONVERSIONS '!A:B, 2, FALSE), "Units not  found"))</f>
        <v>2</v>
      </c>
      <c r="M2133" s="185">
        <f t="shared" si="195"/>
        <v>3200</v>
      </c>
      <c r="N2133" s="143" t="str">
        <f>IFERROR(VLOOKUP(D2133, Product_Category!A:B, 2, FALSE), "Uncategorized")</f>
        <v>SSG</v>
      </c>
      <c r="O2133" s="186">
        <f t="shared" si="197"/>
        <v>1600</v>
      </c>
      <c r="P2133" s="185">
        <f t="shared" si="196"/>
        <v>3200</v>
      </c>
      <c r="Q2133" s="143">
        <v>2023</v>
      </c>
      <c r="R2133" s="143" t="str">
        <f>IFERROR(VLOOKUP(G2133,'SOURCE COMPANY'!A:B, 2, FALSE), "")</f>
        <v>K KUMAR &amp; CO</v>
      </c>
      <c r="S2133" s="143" t="str">
        <f>IFERROR(VLOOKUP(H2133,'CUSTOMER NAME'!A:B, 2, FALSE), "")</f>
        <v>QMED FORMULATION</v>
      </c>
    </row>
    <row r="2134" spans="1:19">
      <c r="A2134" s="85" t="s">
        <v>929</v>
      </c>
      <c r="B2134" s="85">
        <v>3000</v>
      </c>
      <c r="C2134" s="85" t="s">
        <v>7</v>
      </c>
      <c r="D2134" s="85" t="s">
        <v>657</v>
      </c>
      <c r="E2134" s="248">
        <v>133</v>
      </c>
      <c r="F2134" s="85" t="s">
        <v>1730</v>
      </c>
      <c r="G2134" s="193" t="s">
        <v>662</v>
      </c>
      <c r="H2134" s="199" t="s">
        <v>940</v>
      </c>
      <c r="I2134" s="214" t="str">
        <f>I2133</f>
        <v>September</v>
      </c>
      <c r="J2134" s="184">
        <f>IF(F2134="USD", E2134, E2134 * IFERROR(VLOOKUP(F2134, EXCHANGE_RATE!A:B, 2, FALSE), "Currency not found"))</f>
        <v>1.5960000000000001</v>
      </c>
      <c r="K2134" s="184">
        <f t="shared" si="194"/>
        <v>1.6</v>
      </c>
      <c r="L2134" s="184">
        <f>IF(C2134="MTS", B2134, B2134 * IFERROR(VLOOKUP(C2134, 'QTY_CONVERSIONS '!A:B, 2, FALSE), "Units not  found"))</f>
        <v>3</v>
      </c>
      <c r="M2134" s="185">
        <f t="shared" si="195"/>
        <v>4800</v>
      </c>
      <c r="N2134" s="143" t="str">
        <f>IFERROR(VLOOKUP(D2134, Product_Category!A:B, 2, FALSE), "Uncategorized")</f>
        <v>SSG</v>
      </c>
      <c r="O2134" s="186">
        <f t="shared" si="197"/>
        <v>1600</v>
      </c>
      <c r="P2134" s="185">
        <f t="shared" si="196"/>
        <v>4800</v>
      </c>
      <c r="Q2134" s="143">
        <v>2023</v>
      </c>
      <c r="R2134" s="143" t="str">
        <f>IFERROR(VLOOKUP(G2134,'SOURCE COMPANY'!A:B, 2, FALSE), "")</f>
        <v>K KUMAR &amp; CO</v>
      </c>
      <c r="S2134" s="143" t="str">
        <f>IFERROR(VLOOKUP(H2134,'CUSTOMER NAME'!A:B, 2, FALSE), "")</f>
        <v>QMED FORMULATION</v>
      </c>
    </row>
    <row r="2135" spans="1:19">
      <c r="A2135" s="85" t="s">
        <v>929</v>
      </c>
      <c r="B2135" s="85">
        <v>300</v>
      </c>
      <c r="C2135" s="85" t="s">
        <v>7</v>
      </c>
      <c r="D2135" s="85" t="s">
        <v>680</v>
      </c>
      <c r="E2135" s="248">
        <v>280.08999999999997</v>
      </c>
      <c r="F2135" s="85" t="s">
        <v>1730</v>
      </c>
      <c r="G2135" s="193" t="s">
        <v>662</v>
      </c>
      <c r="H2135" s="199" t="s">
        <v>940</v>
      </c>
      <c r="I2135" s="214" t="str">
        <f>I2134</f>
        <v>September</v>
      </c>
      <c r="J2135" s="184">
        <f>IF(F2135="USD", E2135, E2135 * IFERROR(VLOOKUP(F2135, EXCHANGE_RATE!A:B, 2, FALSE), "Currency not found"))</f>
        <v>3.3610799999999998</v>
      </c>
      <c r="K2135" s="184">
        <f t="shared" si="194"/>
        <v>3.3699999999999997</v>
      </c>
      <c r="L2135" s="184">
        <f>IF(C2135="MTS", B2135, B2135 * IFERROR(VLOOKUP(C2135, 'QTY_CONVERSIONS '!A:B, 2, FALSE), "Units not  found"))</f>
        <v>0.3</v>
      </c>
      <c r="M2135" s="185">
        <f t="shared" si="195"/>
        <v>1010.9999999999999</v>
      </c>
      <c r="N2135" s="143" t="str">
        <f>IFERROR(VLOOKUP(D2135, Product_Category!A:B, 2, FALSE), "Uncategorized")</f>
        <v>MCC</v>
      </c>
      <c r="O2135" s="186">
        <f t="shared" si="197"/>
        <v>3369.9999999999995</v>
      </c>
      <c r="P2135" s="185">
        <f t="shared" si="196"/>
        <v>1010.9999999999998</v>
      </c>
      <c r="Q2135" s="143">
        <v>2023</v>
      </c>
      <c r="R2135" s="143" t="str">
        <f>IFERROR(VLOOKUP(G2135,'SOURCE COMPANY'!A:B, 2, FALSE), "")</f>
        <v>K KUMAR &amp; CO</v>
      </c>
      <c r="S2135" s="143" t="str">
        <f>IFERROR(VLOOKUP(H2135,'CUSTOMER NAME'!A:B, 2, FALSE), "")</f>
        <v>QMED FORMULATION</v>
      </c>
    </row>
    <row r="2136" spans="1:19">
      <c r="A2136" s="85" t="s">
        <v>929</v>
      </c>
      <c r="B2136" s="85">
        <v>150</v>
      </c>
      <c r="C2136" s="85" t="s">
        <v>7</v>
      </c>
      <c r="D2136" s="85" t="s">
        <v>680</v>
      </c>
      <c r="E2136" s="248">
        <v>336.11</v>
      </c>
      <c r="F2136" s="85" t="s">
        <v>1730</v>
      </c>
      <c r="G2136" s="193" t="s">
        <v>662</v>
      </c>
      <c r="H2136" s="199" t="s">
        <v>940</v>
      </c>
      <c r="I2136" s="214" t="str">
        <f>I2135</f>
        <v>September</v>
      </c>
      <c r="J2136" s="184">
        <f>IF(F2136="USD", E2136, E2136 * IFERROR(VLOOKUP(F2136, EXCHANGE_RATE!A:B, 2, FALSE), "Currency not found"))</f>
        <v>4.0333200000000007</v>
      </c>
      <c r="K2136" s="184">
        <f t="shared" si="194"/>
        <v>4.04</v>
      </c>
      <c r="L2136" s="184">
        <f>IF(C2136="MTS", B2136, B2136 * IFERROR(VLOOKUP(C2136, 'QTY_CONVERSIONS '!A:B, 2, FALSE), "Units not  found"))</f>
        <v>0.15</v>
      </c>
      <c r="M2136" s="185">
        <f t="shared" si="195"/>
        <v>606</v>
      </c>
      <c r="N2136" s="143" t="str">
        <f>IFERROR(VLOOKUP(D2136, Product_Category!A:B, 2, FALSE), "Uncategorized")</f>
        <v>MCC</v>
      </c>
      <c r="O2136" s="186">
        <f t="shared" si="197"/>
        <v>4040</v>
      </c>
      <c r="P2136" s="185">
        <f t="shared" si="196"/>
        <v>606</v>
      </c>
      <c r="Q2136" s="143">
        <v>2023</v>
      </c>
      <c r="R2136" s="143" t="str">
        <f>IFERROR(VLOOKUP(G2136,'SOURCE COMPANY'!A:B, 2, FALSE), "")</f>
        <v>K KUMAR &amp; CO</v>
      </c>
      <c r="S2136" s="143" t="str">
        <f>IFERROR(VLOOKUP(H2136,'CUSTOMER NAME'!A:B, 2, FALSE), "")</f>
        <v>QMED FORMULATION</v>
      </c>
    </row>
    <row r="2137" spans="1:19">
      <c r="A2137" s="88" t="s">
        <v>929</v>
      </c>
      <c r="B2137" s="88">
        <v>200</v>
      </c>
      <c r="C2137" s="88" t="s">
        <v>7</v>
      </c>
      <c r="D2137" s="88" t="s">
        <v>589</v>
      </c>
      <c r="E2137" s="249">
        <v>215</v>
      </c>
      <c r="F2137" s="88" t="s">
        <v>1730</v>
      </c>
      <c r="G2137" s="193" t="s">
        <v>662</v>
      </c>
      <c r="H2137" s="200" t="s">
        <v>940</v>
      </c>
      <c r="I2137" s="214" t="str">
        <f>I2136</f>
        <v>September</v>
      </c>
      <c r="J2137" s="184">
        <f>IF(F2137="USD", E2137, E2137 * IFERROR(VLOOKUP(F2137, EXCHANGE_RATE!A:B, 2, FALSE), "Currency not found"))</f>
        <v>2.58</v>
      </c>
      <c r="K2137" s="184">
        <f t="shared" si="194"/>
        <v>2.58</v>
      </c>
      <c r="L2137" s="184">
        <f>IF(C2137="MTS", B2137, B2137 * IFERROR(VLOOKUP(C2137, 'QTY_CONVERSIONS '!A:B, 2, FALSE), "Units not  found"))</f>
        <v>0.2</v>
      </c>
      <c r="M2137" s="185">
        <f t="shared" si="195"/>
        <v>516</v>
      </c>
      <c r="N2137" s="143" t="str">
        <f>IFERROR(VLOOKUP(D2137, Product_Category!A:B, 2, FALSE), "Uncategorized")</f>
        <v>MAGNESIUM STEARATE</v>
      </c>
      <c r="O2137" s="186">
        <f t="shared" si="197"/>
        <v>2580</v>
      </c>
      <c r="P2137" s="185">
        <f t="shared" si="196"/>
        <v>516</v>
      </c>
      <c r="Q2137" s="143">
        <v>2023</v>
      </c>
      <c r="R2137" s="143" t="str">
        <f>IFERROR(VLOOKUP(G2137,'SOURCE COMPANY'!A:B, 2, FALSE), "")</f>
        <v>K KUMAR &amp; CO</v>
      </c>
      <c r="S2137" s="143" t="str">
        <f>IFERROR(VLOOKUP(H2137,'CUSTOMER NAME'!A:B, 2, FALSE), "")</f>
        <v>QMED FORMULATION</v>
      </c>
    </row>
    <row r="2138" spans="1:19">
      <c r="A2138" s="187" t="s">
        <v>929</v>
      </c>
      <c r="B2138" s="187">
        <v>150</v>
      </c>
      <c r="C2138" s="187" t="s">
        <v>7</v>
      </c>
      <c r="D2138" s="187" t="s">
        <v>3688</v>
      </c>
      <c r="E2138" s="187">
        <v>2.27</v>
      </c>
      <c r="F2138" s="187" t="s">
        <v>9</v>
      </c>
      <c r="G2138" s="193" t="s">
        <v>662</v>
      </c>
      <c r="H2138" s="139" t="s">
        <v>940</v>
      </c>
      <c r="I2138" s="131" t="s">
        <v>3658</v>
      </c>
      <c r="J2138" s="184">
        <f>IF(F2138="USD", E2138, E2138 * IFERROR(VLOOKUP(F2138, EXCHANGE_RATE!A:B, 2, FALSE), "Currency not found"))</f>
        <v>2.27</v>
      </c>
      <c r="K2138" s="184">
        <f t="shared" si="194"/>
        <v>2.27</v>
      </c>
      <c r="L2138" s="184">
        <f>IF(C2138="MTS", B2138, B2138 * IFERROR(VLOOKUP(C2138, 'QTY_CONVERSIONS '!A:B, 2, FALSE), "Units not  found"))</f>
        <v>0.15</v>
      </c>
      <c r="M2138" s="185">
        <f t="shared" si="195"/>
        <v>340.5</v>
      </c>
      <c r="N2138" s="143" t="str">
        <f>IFERROR(VLOOKUP(D2138, Product_Category!A:B, 2, FALSE), "Uncategorized")</f>
        <v>MAGNESIUM STEARATE</v>
      </c>
      <c r="O2138" s="186">
        <f t="shared" si="197"/>
        <v>2270</v>
      </c>
      <c r="P2138" s="185">
        <f t="shared" si="196"/>
        <v>340.5</v>
      </c>
      <c r="Q2138" s="143">
        <v>2023</v>
      </c>
      <c r="R2138" s="143" t="str">
        <f>IFERROR(VLOOKUP(G2138,'SOURCE COMPANY'!A:B, 2, FALSE), "")</f>
        <v>K KUMAR &amp; CO</v>
      </c>
      <c r="S2138" s="143" t="str">
        <f>IFERROR(VLOOKUP(H2138,'CUSTOMER NAME'!A:B, 2, FALSE), "")</f>
        <v>QMED FORMULATION</v>
      </c>
    </row>
    <row r="2139" spans="1:19">
      <c r="A2139" s="192" t="s">
        <v>929</v>
      </c>
      <c r="B2139" s="192">
        <v>500</v>
      </c>
      <c r="C2139" s="192" t="s">
        <v>7</v>
      </c>
      <c r="D2139" s="192" t="s">
        <v>173</v>
      </c>
      <c r="E2139" s="192">
        <v>1.9</v>
      </c>
      <c r="F2139" s="192" t="s">
        <v>9</v>
      </c>
      <c r="G2139" s="193" t="s">
        <v>662</v>
      </c>
      <c r="H2139" s="134" t="s">
        <v>940</v>
      </c>
      <c r="I2139" s="131" t="s">
        <v>3658</v>
      </c>
      <c r="J2139" s="184">
        <f>IF(F2139="USD", E2139, E2139 * IFERROR(VLOOKUP(F2139, EXCHANGE_RATE!A:B, 2, FALSE), "Currency not found"))</f>
        <v>1.9</v>
      </c>
      <c r="K2139" s="184">
        <f t="shared" si="194"/>
        <v>1.9</v>
      </c>
      <c r="L2139" s="184">
        <f>IF(C2139="MTS", B2139, B2139 * IFERROR(VLOOKUP(C2139, 'QTY_CONVERSIONS '!A:B, 2, FALSE), "Units not  found"))</f>
        <v>0.5</v>
      </c>
      <c r="M2139" s="185">
        <f t="shared" si="195"/>
        <v>950</v>
      </c>
      <c r="N2139" s="143" t="str">
        <f>IFERROR(VLOOKUP(D2139, Product_Category!A:B, 2, FALSE), "Uncategorized")</f>
        <v>SSG</v>
      </c>
      <c r="O2139" s="186">
        <f t="shared" si="197"/>
        <v>1900</v>
      </c>
      <c r="P2139" s="185">
        <f t="shared" si="196"/>
        <v>950</v>
      </c>
      <c r="Q2139" s="143">
        <v>2023</v>
      </c>
      <c r="R2139" s="143" t="str">
        <f>IFERROR(VLOOKUP(G2139,'SOURCE COMPANY'!A:B, 2, FALSE), "")</f>
        <v>K KUMAR &amp; CO</v>
      </c>
      <c r="S2139" s="143" t="str">
        <f>IFERROR(VLOOKUP(H2139,'CUSTOMER NAME'!A:B, 2, FALSE), "")</f>
        <v>QMED FORMULATION</v>
      </c>
    </row>
    <row r="2140" spans="1:19">
      <c r="A2140" s="191" t="s">
        <v>929</v>
      </c>
      <c r="B2140" s="191">
        <v>300</v>
      </c>
      <c r="C2140" s="191" t="s">
        <v>7</v>
      </c>
      <c r="D2140" s="191" t="s">
        <v>173</v>
      </c>
      <c r="E2140" s="191">
        <v>1.96</v>
      </c>
      <c r="F2140" s="191" t="s">
        <v>9</v>
      </c>
      <c r="G2140" s="193" t="s">
        <v>662</v>
      </c>
      <c r="H2140" s="121" t="s">
        <v>940</v>
      </c>
      <c r="I2140" s="131" t="s">
        <v>3389</v>
      </c>
      <c r="J2140" s="184">
        <f>IF(F2140="USD", E2140, E2140 * IFERROR(VLOOKUP(F2140, EXCHANGE_RATE!A:B, 2, FALSE), "Currency not found"))</f>
        <v>1.96</v>
      </c>
      <c r="K2140" s="184">
        <f t="shared" si="194"/>
        <v>1.96</v>
      </c>
      <c r="L2140" s="184">
        <f>IF(C2140="MTS", B2140, B2140 * IFERROR(VLOOKUP(C2140, 'QTY_CONVERSIONS '!A:B, 2, FALSE), "Units not  found"))</f>
        <v>0.3</v>
      </c>
      <c r="M2140" s="185">
        <f t="shared" si="195"/>
        <v>588</v>
      </c>
      <c r="N2140" s="143" t="str">
        <f>IFERROR(VLOOKUP(D2140, Product_Category!A:B, 2, FALSE), "Uncategorized")</f>
        <v>SSG</v>
      </c>
      <c r="O2140" s="186">
        <f t="shared" si="197"/>
        <v>1960</v>
      </c>
      <c r="P2140" s="185">
        <f t="shared" si="196"/>
        <v>588</v>
      </c>
      <c r="Q2140" s="143">
        <v>2023</v>
      </c>
      <c r="R2140" s="143" t="str">
        <f>IFERROR(VLOOKUP(G2140,'SOURCE COMPANY'!A:B, 2, FALSE), "")</f>
        <v>K KUMAR &amp; CO</v>
      </c>
      <c r="S2140" s="143" t="str">
        <f>IFERROR(VLOOKUP(H2140,'CUSTOMER NAME'!A:B, 2, FALSE), "")</f>
        <v>QMED FORMULATION</v>
      </c>
    </row>
    <row r="2141" spans="1:19">
      <c r="A2141" s="191" t="s">
        <v>929</v>
      </c>
      <c r="B2141" s="191">
        <v>2000</v>
      </c>
      <c r="C2141" s="191" t="s">
        <v>7</v>
      </c>
      <c r="D2141" s="191" t="s">
        <v>680</v>
      </c>
      <c r="E2141" s="191">
        <v>2.1</v>
      </c>
      <c r="F2141" s="191" t="s">
        <v>9</v>
      </c>
      <c r="G2141" s="193" t="s">
        <v>662</v>
      </c>
      <c r="H2141" s="121" t="s">
        <v>940</v>
      </c>
      <c r="I2141" s="131" t="s">
        <v>3034</v>
      </c>
      <c r="J2141" s="184">
        <f>IF(F2141="USD", E2141, E2141 * IFERROR(VLOOKUP(F2141, EXCHANGE_RATE!A:B, 2, FALSE), "Currency not found"))</f>
        <v>2.1</v>
      </c>
      <c r="K2141" s="184">
        <f t="shared" si="194"/>
        <v>2.1</v>
      </c>
      <c r="L2141" s="184">
        <f>IF(C2141="MTS", B2141, B2141 * IFERROR(VLOOKUP(C2141, 'QTY_CONVERSIONS '!A:B, 2, FALSE), "Units not  found"))</f>
        <v>2</v>
      </c>
      <c r="M2141" s="185">
        <f t="shared" si="195"/>
        <v>4200</v>
      </c>
      <c r="N2141" s="143" t="str">
        <f>IFERROR(VLOOKUP(D2141, Product_Category!A:B, 2, FALSE), "Uncategorized")</f>
        <v>MCC</v>
      </c>
      <c r="O2141" s="186">
        <f t="shared" si="197"/>
        <v>2100</v>
      </c>
      <c r="P2141" s="185">
        <f t="shared" si="196"/>
        <v>4200</v>
      </c>
      <c r="Q2141" s="143">
        <v>2023</v>
      </c>
      <c r="R2141" s="143" t="str">
        <f>IFERROR(VLOOKUP(G2141,'SOURCE COMPANY'!A:B, 2, FALSE), "")</f>
        <v>K KUMAR &amp; CO</v>
      </c>
      <c r="S2141" s="143" t="str">
        <f>IFERROR(VLOOKUP(H2141,'CUSTOMER NAME'!A:B, 2, FALSE), "")</f>
        <v>QMED FORMULATION</v>
      </c>
    </row>
    <row r="2142" spans="1:19">
      <c r="A2142" s="191" t="s">
        <v>929</v>
      </c>
      <c r="B2142" s="191">
        <v>200</v>
      </c>
      <c r="C2142" s="191" t="s">
        <v>7</v>
      </c>
      <c r="D2142" s="191" t="s">
        <v>3192</v>
      </c>
      <c r="E2142" s="191">
        <v>2.46</v>
      </c>
      <c r="F2142" s="191" t="s">
        <v>9</v>
      </c>
      <c r="G2142" s="193" t="s">
        <v>662</v>
      </c>
      <c r="H2142" s="121" t="s">
        <v>940</v>
      </c>
      <c r="I2142" s="131" t="s">
        <v>3034</v>
      </c>
      <c r="J2142" s="184">
        <f>IF(F2142="USD", E2142, E2142 * IFERROR(VLOOKUP(F2142, EXCHANGE_RATE!A:B, 2, FALSE), "Currency not found"))</f>
        <v>2.46</v>
      </c>
      <c r="K2142" s="184">
        <f t="shared" si="194"/>
        <v>2.46</v>
      </c>
      <c r="L2142" s="184">
        <f>IF(C2142="MTS", B2142, B2142 * IFERROR(VLOOKUP(C2142, 'QTY_CONVERSIONS '!A:B, 2, FALSE), "Units not  found"))</f>
        <v>0.2</v>
      </c>
      <c r="M2142" s="185">
        <f t="shared" si="195"/>
        <v>492</v>
      </c>
      <c r="N2142" s="143" t="str">
        <f>IFERROR(VLOOKUP(D2142, Product_Category!A:B, 2, FALSE), "Uncategorized")</f>
        <v>MCC</v>
      </c>
      <c r="O2142" s="186">
        <f t="shared" si="197"/>
        <v>2460</v>
      </c>
      <c r="P2142" s="185">
        <f t="shared" si="196"/>
        <v>492</v>
      </c>
      <c r="Q2142" s="143">
        <v>2023</v>
      </c>
      <c r="R2142" s="143" t="str">
        <f>IFERROR(VLOOKUP(G2142,'SOURCE COMPANY'!A:B, 2, FALSE), "")</f>
        <v>K KUMAR &amp; CO</v>
      </c>
      <c r="S2142" s="143" t="str">
        <f>IFERROR(VLOOKUP(H2142,'CUSTOMER NAME'!A:B, 2, FALSE), "")</f>
        <v>QMED FORMULATION</v>
      </c>
    </row>
    <row r="2143" spans="1:19">
      <c r="A2143" s="85" t="s">
        <v>929</v>
      </c>
      <c r="B2143" s="85">
        <v>800</v>
      </c>
      <c r="C2143" s="85" t="s">
        <v>7</v>
      </c>
      <c r="D2143" s="85" t="s">
        <v>964</v>
      </c>
      <c r="E2143" s="248">
        <v>162.53</v>
      </c>
      <c r="F2143" s="85" t="s">
        <v>1730</v>
      </c>
      <c r="G2143" s="193" t="s">
        <v>671</v>
      </c>
      <c r="H2143" s="199" t="s">
        <v>940</v>
      </c>
      <c r="I2143" s="214" t="str">
        <f>I2142</f>
        <v>September</v>
      </c>
      <c r="J2143" s="184">
        <f>IF(F2143="USD", E2143, E2143 * IFERROR(VLOOKUP(F2143, EXCHANGE_RATE!A:B, 2, FALSE), "Currency not found"))</f>
        <v>1.9503600000000001</v>
      </c>
      <c r="K2143" s="184">
        <f t="shared" si="194"/>
        <v>1.96</v>
      </c>
      <c r="L2143" s="184">
        <f>IF(C2143="MTS", B2143, B2143 * IFERROR(VLOOKUP(C2143, 'QTY_CONVERSIONS '!A:B, 2, FALSE), "Units not  found"))</f>
        <v>0.8</v>
      </c>
      <c r="M2143" s="185">
        <f t="shared" si="195"/>
        <v>1568</v>
      </c>
      <c r="N2143" s="143" t="str">
        <f>IFERROR(VLOOKUP(D2143, Product_Category!A:B, 2, FALSE), "Uncategorized")</f>
        <v>MCC</v>
      </c>
      <c r="O2143" s="186">
        <f t="shared" si="197"/>
        <v>1960</v>
      </c>
      <c r="P2143" s="185">
        <f t="shared" si="196"/>
        <v>1568</v>
      </c>
      <c r="Q2143" s="143">
        <v>2023</v>
      </c>
      <c r="R2143" s="143" t="str">
        <f>IFERROR(VLOOKUP(G2143,'SOURCE COMPANY'!A:B, 2, FALSE), "")</f>
        <v>SUDARSHAN TRADING</v>
      </c>
      <c r="S2143" s="143" t="str">
        <f>IFERROR(VLOOKUP(H2143,'CUSTOMER NAME'!A:B, 2, FALSE), "")</f>
        <v>QMED FORMULATION</v>
      </c>
    </row>
    <row r="2144" spans="1:19">
      <c r="A2144" s="85" t="s">
        <v>929</v>
      </c>
      <c r="B2144" s="85">
        <v>800</v>
      </c>
      <c r="C2144" s="85" t="s">
        <v>7</v>
      </c>
      <c r="D2144" s="85" t="s">
        <v>964</v>
      </c>
      <c r="E2144" s="248">
        <v>162.53</v>
      </c>
      <c r="F2144" s="85" t="s">
        <v>1730</v>
      </c>
      <c r="G2144" s="193" t="s">
        <v>671</v>
      </c>
      <c r="H2144" s="199" t="s">
        <v>940</v>
      </c>
      <c r="I2144" s="214" t="str">
        <f>I2143</f>
        <v>September</v>
      </c>
      <c r="J2144" s="184">
        <f>IF(F2144="USD", E2144, E2144 * IFERROR(VLOOKUP(F2144, EXCHANGE_RATE!A:B, 2, FALSE), "Currency not found"))</f>
        <v>1.9503600000000001</v>
      </c>
      <c r="K2144" s="184">
        <f t="shared" si="194"/>
        <v>1.96</v>
      </c>
      <c r="L2144" s="184">
        <f>IF(C2144="MTS", B2144, B2144 * IFERROR(VLOOKUP(C2144, 'QTY_CONVERSIONS '!A:B, 2, FALSE), "Units not  found"))</f>
        <v>0.8</v>
      </c>
      <c r="M2144" s="185">
        <f t="shared" si="195"/>
        <v>1568</v>
      </c>
      <c r="N2144" s="143" t="str">
        <f>IFERROR(VLOOKUP(D2144, Product_Category!A:B, 2, FALSE), "Uncategorized")</f>
        <v>MCC</v>
      </c>
      <c r="O2144" s="186">
        <f t="shared" si="197"/>
        <v>1960</v>
      </c>
      <c r="P2144" s="185">
        <f t="shared" si="196"/>
        <v>1568</v>
      </c>
      <c r="Q2144" s="143">
        <v>2023</v>
      </c>
      <c r="R2144" s="143" t="str">
        <f>IFERROR(VLOOKUP(G2144,'SOURCE COMPANY'!A:B, 2, FALSE), "")</f>
        <v>SUDARSHAN TRADING</v>
      </c>
      <c r="S2144" s="143" t="str">
        <f>IFERROR(VLOOKUP(H2144,'CUSTOMER NAME'!A:B, 2, FALSE), "")</f>
        <v>QMED FORMULATION</v>
      </c>
    </row>
    <row r="2145" spans="1:19">
      <c r="A2145" s="193" t="s">
        <v>929</v>
      </c>
      <c r="B2145" s="193">
        <v>100</v>
      </c>
      <c r="C2145" s="193" t="s">
        <v>7</v>
      </c>
      <c r="D2145" s="193" t="s">
        <v>19</v>
      </c>
      <c r="E2145" s="193">
        <v>4.2300000000000004</v>
      </c>
      <c r="F2145" s="193" t="s">
        <v>9</v>
      </c>
      <c r="G2145" s="86" t="s">
        <v>930</v>
      </c>
      <c r="H2145" s="136" t="s">
        <v>3792</v>
      </c>
      <c r="I2145" s="131" t="s">
        <v>3658</v>
      </c>
      <c r="J2145" s="184">
        <f>IF(F2145="USD", E2145, E2145 * IFERROR(VLOOKUP(F2145, EXCHANGE_RATE!A:B, 2, FALSE), "Currency not found"))</f>
        <v>4.2300000000000004</v>
      </c>
      <c r="K2145" s="184">
        <f t="shared" si="194"/>
        <v>4.2300000000000004</v>
      </c>
      <c r="L2145" s="184">
        <f>IF(C2145="MTS", B2145, B2145 * IFERROR(VLOOKUP(C2145, 'QTY_CONVERSIONS '!A:B, 2, FALSE), "Units not  found"))</f>
        <v>0.1</v>
      </c>
      <c r="M2145" s="185">
        <f t="shared" si="195"/>
        <v>423.00000000000006</v>
      </c>
      <c r="N2145" s="143" t="str">
        <f>IFERROR(VLOOKUP(D2145, Product_Category!A:B, 2, FALSE), "Uncategorized")</f>
        <v>CMC</v>
      </c>
      <c r="O2145" s="186">
        <f t="shared" si="197"/>
        <v>4230</v>
      </c>
      <c r="P2145" s="185">
        <f t="shared" si="196"/>
        <v>423</v>
      </c>
      <c r="Q2145" s="143">
        <v>2023</v>
      </c>
      <c r="R2145" s="143" t="str">
        <f>IFERROR(VLOOKUP(G2145,'SOURCE COMPANY'!A:B, 2, FALSE), "")</f>
        <v>DRUG CENTRE DELHI</v>
      </c>
      <c r="S2145" s="143" t="str">
        <f>IFERROR(VLOOKUP(H2145,'CUSTOMER NAME'!A:B, 2, FALSE), "")</f>
        <v>Q-MED FORMULATIONS</v>
      </c>
    </row>
    <row r="2146" spans="1:19">
      <c r="A2146" s="192" t="s">
        <v>929</v>
      </c>
      <c r="B2146" s="192">
        <v>1000</v>
      </c>
      <c r="C2146" s="192" t="s">
        <v>7</v>
      </c>
      <c r="D2146" s="192" t="s">
        <v>611</v>
      </c>
      <c r="E2146" s="192">
        <v>11.41</v>
      </c>
      <c r="F2146" s="192" t="s">
        <v>9</v>
      </c>
      <c r="G2146" s="88" t="s">
        <v>652</v>
      </c>
      <c r="H2146" s="134" t="s">
        <v>1546</v>
      </c>
      <c r="I2146" s="131" t="s">
        <v>3893</v>
      </c>
      <c r="J2146" s="184">
        <f>IF(F2146="USD", E2146, E2146 * IFERROR(VLOOKUP(F2146, EXCHANGE_RATE!A:B, 2, FALSE), "Currency not found"))</f>
        <v>11.41</v>
      </c>
      <c r="K2146" s="184">
        <f t="shared" si="194"/>
        <v>11.41</v>
      </c>
      <c r="L2146" s="184">
        <f>IF(C2146="MTS", B2146, B2146 * IFERROR(VLOOKUP(C2146, 'QTY_CONVERSIONS '!A:B, 2, FALSE), "Units not  found"))</f>
        <v>1</v>
      </c>
      <c r="M2146" s="185">
        <f t="shared" si="195"/>
        <v>11410</v>
      </c>
      <c r="N2146" s="143" t="str">
        <f>IFERROR(VLOOKUP(D2146, Product_Category!A:B, 2, FALSE), "Uncategorized")</f>
        <v>MCC</v>
      </c>
      <c r="O2146" s="186">
        <f t="shared" si="197"/>
        <v>11410</v>
      </c>
      <c r="P2146" s="185">
        <f t="shared" si="196"/>
        <v>11410</v>
      </c>
      <c r="Q2146" s="143">
        <v>2023</v>
      </c>
      <c r="R2146" s="143" t="str">
        <f>IFERROR(VLOOKUP(G2146,'SOURCE COMPANY'!A:B, 2, FALSE), "")</f>
        <v>JAYANA PHARMA</v>
      </c>
      <c r="S2146" s="143" t="str">
        <f>IFERROR(VLOOKUP(H2146,'CUSTOMER NAME'!A:B, 2, FALSE), "")</f>
        <v>QUEST PHARMA</v>
      </c>
    </row>
    <row r="2147" spans="1:19">
      <c r="A2147" s="192" t="s">
        <v>929</v>
      </c>
      <c r="B2147" s="192">
        <v>1000</v>
      </c>
      <c r="C2147" s="192" t="s">
        <v>7</v>
      </c>
      <c r="D2147" s="192" t="s">
        <v>611</v>
      </c>
      <c r="E2147" s="192">
        <v>11.42</v>
      </c>
      <c r="F2147" s="192" t="s">
        <v>9</v>
      </c>
      <c r="G2147" s="88" t="s">
        <v>652</v>
      </c>
      <c r="H2147" s="134" t="s">
        <v>1546</v>
      </c>
      <c r="I2147" s="131" t="s">
        <v>3893</v>
      </c>
      <c r="J2147" s="184">
        <f>IF(F2147="USD", E2147, E2147 * IFERROR(VLOOKUP(F2147, EXCHANGE_RATE!A:B, 2, FALSE), "Currency not found"))</f>
        <v>11.42</v>
      </c>
      <c r="K2147" s="184">
        <f t="shared" si="194"/>
        <v>11.42</v>
      </c>
      <c r="L2147" s="184">
        <f>IF(C2147="MTS", B2147, B2147 * IFERROR(VLOOKUP(C2147, 'QTY_CONVERSIONS '!A:B, 2, FALSE), "Units not  found"))</f>
        <v>1</v>
      </c>
      <c r="M2147" s="185">
        <f t="shared" si="195"/>
        <v>11420</v>
      </c>
      <c r="N2147" s="143" t="str">
        <f>IFERROR(VLOOKUP(D2147, Product_Category!A:B, 2, FALSE), "Uncategorized")</f>
        <v>MCC</v>
      </c>
      <c r="O2147" s="186">
        <f t="shared" si="197"/>
        <v>11420</v>
      </c>
      <c r="P2147" s="185">
        <f t="shared" si="196"/>
        <v>11420</v>
      </c>
      <c r="Q2147" s="143">
        <v>2023</v>
      </c>
      <c r="R2147" s="143" t="str">
        <f>IFERROR(VLOOKUP(G2147,'SOURCE COMPANY'!A:B, 2, FALSE), "")</f>
        <v>JAYANA PHARMA</v>
      </c>
      <c r="S2147" s="143" t="str">
        <f>IFERROR(VLOOKUP(H2147,'CUSTOMER NAME'!A:B, 2, FALSE), "")</f>
        <v>QUEST PHARMA</v>
      </c>
    </row>
    <row r="2148" spans="1:19">
      <c r="A2148" s="192" t="s">
        <v>929</v>
      </c>
      <c r="B2148" s="192">
        <v>1000</v>
      </c>
      <c r="C2148" s="192" t="s">
        <v>7</v>
      </c>
      <c r="D2148" s="192" t="s">
        <v>769</v>
      </c>
      <c r="E2148" s="192">
        <v>11.9</v>
      </c>
      <c r="F2148" s="192" t="s">
        <v>9</v>
      </c>
      <c r="G2148" s="88" t="s">
        <v>652</v>
      </c>
      <c r="H2148" s="134" t="s">
        <v>1546</v>
      </c>
      <c r="I2148" s="131" t="s">
        <v>3893</v>
      </c>
      <c r="J2148" s="184">
        <f>IF(F2148="USD", E2148, E2148 * IFERROR(VLOOKUP(F2148, EXCHANGE_RATE!A:B, 2, FALSE), "Currency not found"))</f>
        <v>11.9</v>
      </c>
      <c r="K2148" s="184">
        <f t="shared" si="194"/>
        <v>11.9</v>
      </c>
      <c r="L2148" s="184">
        <f>IF(C2148="MTS", B2148, B2148 * IFERROR(VLOOKUP(C2148, 'QTY_CONVERSIONS '!A:B, 2, FALSE), "Units not  found"))</f>
        <v>1</v>
      </c>
      <c r="M2148" s="185">
        <f t="shared" si="195"/>
        <v>11900</v>
      </c>
      <c r="N2148" s="143" t="str">
        <f>IFERROR(VLOOKUP(D2148, Product_Category!A:B, 2, FALSE), "Uncategorized")</f>
        <v>MCC</v>
      </c>
      <c r="O2148" s="186">
        <f t="shared" si="197"/>
        <v>11900</v>
      </c>
      <c r="P2148" s="185">
        <f t="shared" si="196"/>
        <v>11900</v>
      </c>
      <c r="Q2148" s="143">
        <v>2023</v>
      </c>
      <c r="R2148" s="143" t="str">
        <f>IFERROR(VLOOKUP(G2148,'SOURCE COMPANY'!A:B, 2, FALSE), "")</f>
        <v>JAYANA PHARMA</v>
      </c>
      <c r="S2148" s="143" t="str">
        <f>IFERROR(VLOOKUP(H2148,'CUSTOMER NAME'!A:B, 2, FALSE), "")</f>
        <v>QUEST PHARMA</v>
      </c>
    </row>
    <row r="2149" spans="1:19">
      <c r="A2149" s="192" t="s">
        <v>929</v>
      </c>
      <c r="B2149" s="192">
        <v>1000</v>
      </c>
      <c r="C2149" s="192" t="s">
        <v>7</v>
      </c>
      <c r="D2149" s="192" t="s">
        <v>769</v>
      </c>
      <c r="E2149" s="192">
        <v>11.9</v>
      </c>
      <c r="F2149" s="192" t="s">
        <v>9</v>
      </c>
      <c r="G2149" s="88" t="s">
        <v>652</v>
      </c>
      <c r="H2149" s="134" t="s">
        <v>1546</v>
      </c>
      <c r="I2149" s="131" t="s">
        <v>3893</v>
      </c>
      <c r="J2149" s="184">
        <f>IF(F2149="USD", E2149, E2149 * IFERROR(VLOOKUP(F2149, EXCHANGE_RATE!A:B, 2, FALSE), "Currency not found"))</f>
        <v>11.9</v>
      </c>
      <c r="K2149" s="184">
        <f t="shared" si="194"/>
        <v>11.9</v>
      </c>
      <c r="L2149" s="184">
        <f>IF(C2149="MTS", B2149, B2149 * IFERROR(VLOOKUP(C2149, 'QTY_CONVERSIONS '!A:B, 2, FALSE), "Units not  found"))</f>
        <v>1</v>
      </c>
      <c r="M2149" s="185">
        <f t="shared" si="195"/>
        <v>11900</v>
      </c>
      <c r="N2149" s="143" t="str">
        <f>IFERROR(VLOOKUP(D2149, Product_Category!A:B, 2, FALSE), "Uncategorized")</f>
        <v>MCC</v>
      </c>
      <c r="O2149" s="186">
        <f t="shared" si="197"/>
        <v>11900</v>
      </c>
      <c r="P2149" s="185">
        <f t="shared" si="196"/>
        <v>11900</v>
      </c>
      <c r="Q2149" s="143">
        <v>2023</v>
      </c>
      <c r="R2149" s="143" t="str">
        <f>IFERROR(VLOOKUP(G2149,'SOURCE COMPANY'!A:B, 2, FALSE), "")</f>
        <v>JAYANA PHARMA</v>
      </c>
      <c r="S2149" s="143" t="str">
        <f>IFERROR(VLOOKUP(H2149,'CUSTOMER NAME'!A:B, 2, FALSE), "")</f>
        <v>QUEST PHARMA</v>
      </c>
    </row>
    <row r="2150" spans="1:19">
      <c r="A2150" s="193" t="s">
        <v>929</v>
      </c>
      <c r="B2150" s="193">
        <v>1000</v>
      </c>
      <c r="C2150" s="193" t="s">
        <v>7</v>
      </c>
      <c r="D2150" s="193" t="s">
        <v>769</v>
      </c>
      <c r="E2150" s="193">
        <v>11.9</v>
      </c>
      <c r="F2150" s="193" t="s">
        <v>9</v>
      </c>
      <c r="G2150" s="88" t="s">
        <v>652</v>
      </c>
      <c r="H2150" s="136" t="s">
        <v>1546</v>
      </c>
      <c r="I2150" s="131" t="s">
        <v>3893</v>
      </c>
      <c r="J2150" s="184">
        <f>IF(F2150="USD", E2150, E2150 * IFERROR(VLOOKUP(F2150, EXCHANGE_RATE!A:B, 2, FALSE), "Currency not found"))</f>
        <v>11.9</v>
      </c>
      <c r="K2150" s="184">
        <f t="shared" si="194"/>
        <v>11.9</v>
      </c>
      <c r="L2150" s="184">
        <f>IF(C2150="MTS", B2150, B2150 * IFERROR(VLOOKUP(C2150, 'QTY_CONVERSIONS '!A:B, 2, FALSE), "Units not  found"))</f>
        <v>1</v>
      </c>
      <c r="M2150" s="185">
        <f t="shared" si="195"/>
        <v>11900</v>
      </c>
      <c r="N2150" s="143" t="str">
        <f>IFERROR(VLOOKUP(D2150, Product_Category!A:B, 2, FALSE), "Uncategorized")</f>
        <v>MCC</v>
      </c>
      <c r="O2150" s="186">
        <f t="shared" si="197"/>
        <v>11900</v>
      </c>
      <c r="P2150" s="185">
        <f t="shared" si="196"/>
        <v>11900</v>
      </c>
      <c r="Q2150" s="143">
        <v>2023</v>
      </c>
      <c r="R2150" s="143" t="str">
        <f>IFERROR(VLOOKUP(G2150,'SOURCE COMPANY'!A:B, 2, FALSE), "")</f>
        <v>JAYANA PHARMA</v>
      </c>
      <c r="S2150" s="143" t="str">
        <f>IFERROR(VLOOKUP(H2150,'CUSTOMER NAME'!A:B, 2, FALSE), "")</f>
        <v>QUEST PHARMA</v>
      </c>
    </row>
    <row r="2151" spans="1:19">
      <c r="A2151" s="192" t="s">
        <v>929</v>
      </c>
      <c r="B2151" s="192">
        <v>1000</v>
      </c>
      <c r="C2151" s="192" t="s">
        <v>7</v>
      </c>
      <c r="D2151" s="192" t="s">
        <v>611</v>
      </c>
      <c r="E2151" s="192">
        <v>11.41</v>
      </c>
      <c r="F2151" s="192" t="s">
        <v>9</v>
      </c>
      <c r="G2151" s="88" t="s">
        <v>652</v>
      </c>
      <c r="H2151" s="134" t="s">
        <v>1546</v>
      </c>
      <c r="I2151" s="131" t="s">
        <v>3893</v>
      </c>
      <c r="J2151" s="184">
        <f>IF(F2151="USD", E2151, E2151 * IFERROR(VLOOKUP(F2151, EXCHANGE_RATE!A:B, 2, FALSE), "Currency not found"))</f>
        <v>11.41</v>
      </c>
      <c r="K2151" s="184">
        <f t="shared" si="194"/>
        <v>11.41</v>
      </c>
      <c r="L2151" s="184">
        <f>IF(C2151="MTS", B2151, B2151 * IFERROR(VLOOKUP(C2151, 'QTY_CONVERSIONS '!A:B, 2, FALSE), "Units not  found"))</f>
        <v>1</v>
      </c>
      <c r="M2151" s="185">
        <f t="shared" si="195"/>
        <v>11410</v>
      </c>
      <c r="N2151" s="143" t="str">
        <f>IFERROR(VLOOKUP(D2151, Product_Category!A:B, 2, FALSE), "Uncategorized")</f>
        <v>MCC</v>
      </c>
      <c r="O2151" s="186">
        <f t="shared" si="197"/>
        <v>11410</v>
      </c>
      <c r="P2151" s="185">
        <f t="shared" si="196"/>
        <v>11410</v>
      </c>
      <c r="Q2151" s="143">
        <v>2023</v>
      </c>
      <c r="R2151" s="143" t="str">
        <f>IFERROR(VLOOKUP(G2151,'SOURCE COMPANY'!A:B, 2, FALSE), "")</f>
        <v>JAYANA PHARMA</v>
      </c>
      <c r="S2151" s="143" t="str">
        <f>IFERROR(VLOOKUP(H2151,'CUSTOMER NAME'!A:B, 2, FALSE), "")</f>
        <v>QUEST PHARMA</v>
      </c>
    </row>
    <row r="2152" spans="1:19">
      <c r="A2152" s="192" t="s">
        <v>929</v>
      </c>
      <c r="B2152" s="192">
        <v>1000</v>
      </c>
      <c r="C2152" s="192" t="s">
        <v>7</v>
      </c>
      <c r="D2152" s="192" t="s">
        <v>611</v>
      </c>
      <c r="E2152" s="192">
        <v>11.41</v>
      </c>
      <c r="F2152" s="192" t="s">
        <v>9</v>
      </c>
      <c r="G2152" s="88" t="s">
        <v>652</v>
      </c>
      <c r="H2152" s="134" t="s">
        <v>1546</v>
      </c>
      <c r="I2152" s="131" t="s">
        <v>3893</v>
      </c>
      <c r="J2152" s="184">
        <f>IF(F2152="USD", E2152, E2152 * IFERROR(VLOOKUP(F2152, EXCHANGE_RATE!A:B, 2, FALSE), "Currency not found"))</f>
        <v>11.41</v>
      </c>
      <c r="K2152" s="184">
        <f t="shared" si="194"/>
        <v>11.41</v>
      </c>
      <c r="L2152" s="184">
        <f>IF(C2152="MTS", B2152, B2152 * IFERROR(VLOOKUP(C2152, 'QTY_CONVERSIONS '!A:B, 2, FALSE), "Units not  found"))</f>
        <v>1</v>
      </c>
      <c r="M2152" s="185">
        <f t="shared" si="195"/>
        <v>11410</v>
      </c>
      <c r="N2152" s="143" t="str">
        <f>IFERROR(VLOOKUP(D2152, Product_Category!A:B, 2, FALSE), "Uncategorized")</f>
        <v>MCC</v>
      </c>
      <c r="O2152" s="186">
        <f t="shared" si="197"/>
        <v>11410</v>
      </c>
      <c r="P2152" s="185">
        <f t="shared" si="196"/>
        <v>11410</v>
      </c>
      <c r="Q2152" s="143">
        <v>2023</v>
      </c>
      <c r="R2152" s="143" t="str">
        <f>IFERROR(VLOOKUP(G2152,'SOURCE COMPANY'!A:B, 2, FALSE), "")</f>
        <v>JAYANA PHARMA</v>
      </c>
      <c r="S2152" s="143" t="str">
        <f>IFERROR(VLOOKUP(H2152,'CUSTOMER NAME'!A:B, 2, FALSE), "")</f>
        <v>QUEST PHARMA</v>
      </c>
    </row>
    <row r="2153" spans="1:19">
      <c r="A2153" s="192" t="s">
        <v>929</v>
      </c>
      <c r="B2153" s="192">
        <v>1000</v>
      </c>
      <c r="C2153" s="192" t="s">
        <v>7</v>
      </c>
      <c r="D2153" s="192" t="s">
        <v>611</v>
      </c>
      <c r="E2153" s="192">
        <v>11.42</v>
      </c>
      <c r="F2153" s="192" t="s">
        <v>9</v>
      </c>
      <c r="G2153" s="88" t="s">
        <v>652</v>
      </c>
      <c r="H2153" s="134" t="s">
        <v>1546</v>
      </c>
      <c r="I2153" s="131" t="s">
        <v>3893</v>
      </c>
      <c r="J2153" s="184">
        <f>IF(F2153="USD", E2153, E2153 * IFERROR(VLOOKUP(F2153, EXCHANGE_RATE!A:B, 2, FALSE), "Currency not found"))</f>
        <v>11.42</v>
      </c>
      <c r="K2153" s="184">
        <f t="shared" si="194"/>
        <v>11.42</v>
      </c>
      <c r="L2153" s="184">
        <f>IF(C2153="MTS", B2153, B2153 * IFERROR(VLOOKUP(C2153, 'QTY_CONVERSIONS '!A:B, 2, FALSE), "Units not  found"))</f>
        <v>1</v>
      </c>
      <c r="M2153" s="185">
        <f t="shared" si="195"/>
        <v>11420</v>
      </c>
      <c r="N2153" s="143" t="str">
        <f>IFERROR(VLOOKUP(D2153, Product_Category!A:B, 2, FALSE), "Uncategorized")</f>
        <v>MCC</v>
      </c>
      <c r="O2153" s="186">
        <f t="shared" si="197"/>
        <v>11420</v>
      </c>
      <c r="P2153" s="185">
        <f t="shared" si="196"/>
        <v>11420</v>
      </c>
      <c r="Q2153" s="143">
        <v>2023</v>
      </c>
      <c r="R2153" s="143" t="str">
        <f>IFERROR(VLOOKUP(G2153,'SOURCE COMPANY'!A:B, 2, FALSE), "")</f>
        <v>JAYANA PHARMA</v>
      </c>
      <c r="S2153" s="143" t="str">
        <f>IFERROR(VLOOKUP(H2153,'CUSTOMER NAME'!A:B, 2, FALSE), "")</f>
        <v>QUEST PHARMA</v>
      </c>
    </row>
    <row r="2154" spans="1:19">
      <c r="A2154" s="192" t="s">
        <v>929</v>
      </c>
      <c r="B2154" s="192">
        <v>800</v>
      </c>
      <c r="C2154" s="192" t="s">
        <v>7</v>
      </c>
      <c r="D2154" s="192" t="s">
        <v>272</v>
      </c>
      <c r="E2154" s="192">
        <v>11.43</v>
      </c>
      <c r="F2154" s="192" t="s">
        <v>9</v>
      </c>
      <c r="G2154" s="88" t="s">
        <v>652</v>
      </c>
      <c r="H2154" s="134" t="s">
        <v>1546</v>
      </c>
      <c r="I2154" s="131" t="s">
        <v>3893</v>
      </c>
      <c r="J2154" s="184">
        <f>IF(F2154="USD", E2154, E2154 * IFERROR(VLOOKUP(F2154, EXCHANGE_RATE!A:B, 2, FALSE), "Currency not found"))</f>
        <v>11.43</v>
      </c>
      <c r="K2154" s="184">
        <f t="shared" si="194"/>
        <v>11.43</v>
      </c>
      <c r="L2154" s="184">
        <f>IF(C2154="MTS", B2154, B2154 * IFERROR(VLOOKUP(C2154, 'QTY_CONVERSIONS '!A:B, 2, FALSE), "Units not  found"))</f>
        <v>0.8</v>
      </c>
      <c r="M2154" s="185">
        <f t="shared" si="195"/>
        <v>9144</v>
      </c>
      <c r="N2154" s="143" t="str">
        <f>IFERROR(VLOOKUP(D2154, Product_Category!A:B, 2, FALSE), "Uncategorized")</f>
        <v>MCC</v>
      </c>
      <c r="O2154" s="186">
        <f t="shared" si="197"/>
        <v>11430</v>
      </c>
      <c r="P2154" s="185">
        <f t="shared" si="196"/>
        <v>9144</v>
      </c>
      <c r="Q2154" s="143">
        <v>2023</v>
      </c>
      <c r="R2154" s="143" t="str">
        <f>IFERROR(VLOOKUP(G2154,'SOURCE COMPANY'!A:B, 2, FALSE), "")</f>
        <v>JAYANA PHARMA</v>
      </c>
      <c r="S2154" s="143" t="str">
        <f>IFERROR(VLOOKUP(H2154,'CUSTOMER NAME'!A:B, 2, FALSE), "")</f>
        <v>QUEST PHARMA</v>
      </c>
    </row>
    <row r="2155" spans="1:19">
      <c r="A2155" s="87" t="s">
        <v>929</v>
      </c>
      <c r="B2155" s="21">
        <v>400</v>
      </c>
      <c r="C2155" s="87" t="s">
        <v>7</v>
      </c>
      <c r="D2155" s="87" t="s">
        <v>2160</v>
      </c>
      <c r="E2155" s="41">
        <v>990.51499999999999</v>
      </c>
      <c r="F2155" s="87" t="s">
        <v>1730</v>
      </c>
      <c r="G2155" s="88" t="s">
        <v>652</v>
      </c>
      <c r="H2155" s="198" t="s">
        <v>1546</v>
      </c>
      <c r="I2155" s="214" t="str">
        <f t="shared" ref="I2155:I2160" si="199">I2154</f>
        <v>December</v>
      </c>
      <c r="J2155" s="184">
        <f>IF(F2155="USD", E2155, E2155 * IFERROR(VLOOKUP(F2155, EXCHANGE_RATE!A:B, 2, FALSE), "Currency not found"))</f>
        <v>11.88618</v>
      </c>
      <c r="K2155" s="184">
        <f t="shared" si="194"/>
        <v>11.89</v>
      </c>
      <c r="L2155" s="184">
        <f>IF(C2155="MTS", B2155, B2155 * IFERROR(VLOOKUP(C2155, 'QTY_CONVERSIONS '!A:B, 2, FALSE), "Units not  found"))</f>
        <v>0.4</v>
      </c>
      <c r="M2155" s="185">
        <f t="shared" si="195"/>
        <v>4756</v>
      </c>
      <c r="N2155" s="143" t="str">
        <f>IFERROR(VLOOKUP(D2155, Product_Category!A:B, 2, FALSE), "Uncategorized")</f>
        <v>MCC</v>
      </c>
      <c r="O2155" s="186">
        <f t="shared" si="197"/>
        <v>11890</v>
      </c>
      <c r="P2155" s="185">
        <f t="shared" si="196"/>
        <v>4756</v>
      </c>
      <c r="Q2155" s="143">
        <v>2023</v>
      </c>
      <c r="R2155" s="143" t="str">
        <f>IFERROR(VLOOKUP(G2155,'SOURCE COMPANY'!A:B, 2, FALSE), "")</f>
        <v>JAYANA PHARMA</v>
      </c>
      <c r="S2155" s="143" t="str">
        <f>IFERROR(VLOOKUP(H2155,'CUSTOMER NAME'!A:B, 2, FALSE), "")</f>
        <v>QUEST PHARMA</v>
      </c>
    </row>
    <row r="2156" spans="1:19">
      <c r="A2156" s="87" t="s">
        <v>929</v>
      </c>
      <c r="B2156" s="21">
        <v>400</v>
      </c>
      <c r="C2156" s="87" t="s">
        <v>7</v>
      </c>
      <c r="D2156" s="87" t="s">
        <v>2160</v>
      </c>
      <c r="E2156" s="41">
        <v>990.51499999999999</v>
      </c>
      <c r="F2156" s="87" t="s">
        <v>1730</v>
      </c>
      <c r="G2156" s="88" t="s">
        <v>652</v>
      </c>
      <c r="H2156" s="198" t="s">
        <v>1546</v>
      </c>
      <c r="I2156" s="214" t="str">
        <f t="shared" si="199"/>
        <v>December</v>
      </c>
      <c r="J2156" s="184">
        <f>IF(F2156="USD", E2156, E2156 * IFERROR(VLOOKUP(F2156, EXCHANGE_RATE!A:B, 2, FALSE), "Currency not found"))</f>
        <v>11.88618</v>
      </c>
      <c r="K2156" s="184">
        <f t="shared" si="194"/>
        <v>11.89</v>
      </c>
      <c r="L2156" s="184">
        <f>IF(C2156="MTS", B2156, B2156 * IFERROR(VLOOKUP(C2156, 'QTY_CONVERSIONS '!A:B, 2, FALSE), "Units not  found"))</f>
        <v>0.4</v>
      </c>
      <c r="M2156" s="185">
        <f t="shared" si="195"/>
        <v>4756</v>
      </c>
      <c r="N2156" s="143" t="str">
        <f>IFERROR(VLOOKUP(D2156, Product_Category!A:B, 2, FALSE), "Uncategorized")</f>
        <v>MCC</v>
      </c>
      <c r="O2156" s="186">
        <f t="shared" si="197"/>
        <v>11890</v>
      </c>
      <c r="P2156" s="185">
        <f t="shared" si="196"/>
        <v>4756</v>
      </c>
      <c r="Q2156" s="143">
        <v>2023</v>
      </c>
      <c r="R2156" s="143" t="str">
        <f>IFERROR(VLOOKUP(G2156,'SOURCE COMPANY'!A:B, 2, FALSE), "")</f>
        <v>JAYANA PHARMA</v>
      </c>
      <c r="S2156" s="143" t="str">
        <f>IFERROR(VLOOKUP(H2156,'CUSTOMER NAME'!A:B, 2, FALSE), "")</f>
        <v>QUEST PHARMA</v>
      </c>
    </row>
    <row r="2157" spans="1:19">
      <c r="A2157" s="87" t="s">
        <v>929</v>
      </c>
      <c r="B2157" s="21">
        <v>800</v>
      </c>
      <c r="C2157" s="87" t="s">
        <v>7</v>
      </c>
      <c r="D2157" s="87" t="s">
        <v>2160</v>
      </c>
      <c r="E2157" s="41">
        <v>990.51499999999999</v>
      </c>
      <c r="F2157" s="87" t="s">
        <v>1730</v>
      </c>
      <c r="G2157" s="88" t="s">
        <v>652</v>
      </c>
      <c r="H2157" s="198" t="s">
        <v>1546</v>
      </c>
      <c r="I2157" s="214" t="str">
        <f t="shared" si="199"/>
        <v>December</v>
      </c>
      <c r="J2157" s="184">
        <f>IF(F2157="USD", E2157, E2157 * IFERROR(VLOOKUP(F2157, EXCHANGE_RATE!A:B, 2, FALSE), "Currency not found"))</f>
        <v>11.88618</v>
      </c>
      <c r="K2157" s="184">
        <f t="shared" si="194"/>
        <v>11.89</v>
      </c>
      <c r="L2157" s="184">
        <f>IF(C2157="MTS", B2157, B2157 * IFERROR(VLOOKUP(C2157, 'QTY_CONVERSIONS '!A:B, 2, FALSE), "Units not  found"))</f>
        <v>0.8</v>
      </c>
      <c r="M2157" s="185">
        <f t="shared" si="195"/>
        <v>9512</v>
      </c>
      <c r="N2157" s="143" t="str">
        <f>IFERROR(VLOOKUP(D2157, Product_Category!A:B, 2, FALSE), "Uncategorized")</f>
        <v>MCC</v>
      </c>
      <c r="O2157" s="186">
        <f t="shared" si="197"/>
        <v>11890</v>
      </c>
      <c r="P2157" s="185">
        <f t="shared" si="196"/>
        <v>9512</v>
      </c>
      <c r="Q2157" s="143">
        <v>2023</v>
      </c>
      <c r="R2157" s="143" t="str">
        <f>IFERROR(VLOOKUP(G2157,'SOURCE COMPANY'!A:B, 2, FALSE), "")</f>
        <v>JAYANA PHARMA</v>
      </c>
      <c r="S2157" s="143" t="str">
        <f>IFERROR(VLOOKUP(H2157,'CUSTOMER NAME'!A:B, 2, FALSE), "")</f>
        <v>QUEST PHARMA</v>
      </c>
    </row>
    <row r="2158" spans="1:19">
      <c r="A2158" s="87" t="s">
        <v>929</v>
      </c>
      <c r="B2158" s="21">
        <v>800</v>
      </c>
      <c r="C2158" s="87" t="s">
        <v>7</v>
      </c>
      <c r="D2158" s="87" t="s">
        <v>2160</v>
      </c>
      <c r="E2158" s="41">
        <v>990.51499999999999</v>
      </c>
      <c r="F2158" s="87" t="s">
        <v>1730</v>
      </c>
      <c r="G2158" s="88" t="s">
        <v>652</v>
      </c>
      <c r="H2158" s="198" t="s">
        <v>1546</v>
      </c>
      <c r="I2158" s="214" t="str">
        <f t="shared" si="199"/>
        <v>December</v>
      </c>
      <c r="J2158" s="184">
        <f>IF(F2158="USD", E2158, E2158 * IFERROR(VLOOKUP(F2158, EXCHANGE_RATE!A:B, 2, FALSE), "Currency not found"))</f>
        <v>11.88618</v>
      </c>
      <c r="K2158" s="184">
        <f t="shared" si="194"/>
        <v>11.89</v>
      </c>
      <c r="L2158" s="184">
        <f>IF(C2158="MTS", B2158, B2158 * IFERROR(VLOOKUP(C2158, 'QTY_CONVERSIONS '!A:B, 2, FALSE), "Units not  found"))</f>
        <v>0.8</v>
      </c>
      <c r="M2158" s="185">
        <f t="shared" si="195"/>
        <v>9512</v>
      </c>
      <c r="N2158" s="143" t="str">
        <f>IFERROR(VLOOKUP(D2158, Product_Category!A:B, 2, FALSE), "Uncategorized")</f>
        <v>MCC</v>
      </c>
      <c r="O2158" s="186">
        <f t="shared" si="197"/>
        <v>11890</v>
      </c>
      <c r="P2158" s="185">
        <f t="shared" si="196"/>
        <v>9512</v>
      </c>
      <c r="Q2158" s="143">
        <v>2023</v>
      </c>
      <c r="R2158" s="143" t="str">
        <f>IFERROR(VLOOKUP(G2158,'SOURCE COMPANY'!A:B, 2, FALSE), "")</f>
        <v>JAYANA PHARMA</v>
      </c>
      <c r="S2158" s="143" t="str">
        <f>IFERROR(VLOOKUP(H2158,'CUSTOMER NAME'!A:B, 2, FALSE), "")</f>
        <v>QUEST PHARMA</v>
      </c>
    </row>
    <row r="2159" spans="1:19">
      <c r="A2159" s="88" t="s">
        <v>929</v>
      </c>
      <c r="B2159" s="196">
        <v>800</v>
      </c>
      <c r="C2159" s="88" t="s">
        <v>7</v>
      </c>
      <c r="D2159" s="88" t="s">
        <v>2160</v>
      </c>
      <c r="E2159" s="209">
        <v>989.26599999999996</v>
      </c>
      <c r="F2159" s="88" t="s">
        <v>1730</v>
      </c>
      <c r="G2159" s="88" t="s">
        <v>652</v>
      </c>
      <c r="H2159" s="200" t="s">
        <v>1546</v>
      </c>
      <c r="I2159" s="214" t="str">
        <f t="shared" si="199"/>
        <v>December</v>
      </c>
      <c r="J2159" s="184">
        <f>IF(F2159="USD", E2159, E2159 * IFERROR(VLOOKUP(F2159, EXCHANGE_RATE!A:B, 2, FALSE), "Currency not found"))</f>
        <v>11.871192000000001</v>
      </c>
      <c r="K2159" s="184">
        <f t="shared" si="194"/>
        <v>11.879999999999999</v>
      </c>
      <c r="L2159" s="184">
        <f>IF(C2159="MTS", B2159, B2159 * IFERROR(VLOOKUP(C2159, 'QTY_CONVERSIONS '!A:B, 2, FALSE), "Units not  found"))</f>
        <v>0.8</v>
      </c>
      <c r="M2159" s="185">
        <f t="shared" si="195"/>
        <v>9504</v>
      </c>
      <c r="N2159" s="143" t="str">
        <f>IFERROR(VLOOKUP(D2159, Product_Category!A:B, 2, FALSE), "Uncategorized")</f>
        <v>MCC</v>
      </c>
      <c r="O2159" s="186">
        <f t="shared" si="197"/>
        <v>11879.999999999998</v>
      </c>
      <c r="P2159" s="185">
        <f t="shared" si="196"/>
        <v>9503.9999999999982</v>
      </c>
      <c r="Q2159" s="143">
        <v>2023</v>
      </c>
      <c r="R2159" s="143" t="str">
        <f>IFERROR(VLOOKUP(G2159,'SOURCE COMPANY'!A:B, 2, FALSE), "")</f>
        <v>JAYANA PHARMA</v>
      </c>
      <c r="S2159" s="143" t="str">
        <f>IFERROR(VLOOKUP(H2159,'CUSTOMER NAME'!A:B, 2, FALSE), "")</f>
        <v>QUEST PHARMA</v>
      </c>
    </row>
    <row r="2160" spans="1:19">
      <c r="A2160" s="87" t="s">
        <v>929</v>
      </c>
      <c r="B2160" s="189">
        <v>800</v>
      </c>
      <c r="C2160" s="87" t="s">
        <v>7</v>
      </c>
      <c r="D2160" s="87" t="s">
        <v>2160</v>
      </c>
      <c r="E2160" s="195">
        <v>989.26599999999996</v>
      </c>
      <c r="F2160" s="87" t="s">
        <v>1730</v>
      </c>
      <c r="G2160" s="88" t="s">
        <v>652</v>
      </c>
      <c r="H2160" s="198" t="s">
        <v>1546</v>
      </c>
      <c r="I2160" s="214" t="str">
        <f t="shared" si="199"/>
        <v>December</v>
      </c>
      <c r="J2160" s="184">
        <f>IF(F2160="USD", E2160, E2160 * IFERROR(VLOOKUP(F2160, EXCHANGE_RATE!A:B, 2, FALSE), "Currency not found"))</f>
        <v>11.871192000000001</v>
      </c>
      <c r="K2160" s="184">
        <f t="shared" si="194"/>
        <v>11.879999999999999</v>
      </c>
      <c r="L2160" s="184">
        <f>IF(C2160="MTS", B2160, B2160 * IFERROR(VLOOKUP(C2160, 'QTY_CONVERSIONS '!A:B, 2, FALSE), "Units not  found"))</f>
        <v>0.8</v>
      </c>
      <c r="M2160" s="185">
        <f t="shared" si="195"/>
        <v>9504</v>
      </c>
      <c r="N2160" s="143" t="str">
        <f>IFERROR(VLOOKUP(D2160, Product_Category!A:B, 2, FALSE), "Uncategorized")</f>
        <v>MCC</v>
      </c>
      <c r="O2160" s="186">
        <f t="shared" si="197"/>
        <v>11879.999999999998</v>
      </c>
      <c r="P2160" s="185">
        <f t="shared" si="196"/>
        <v>9503.9999999999982</v>
      </c>
      <c r="Q2160" s="143">
        <v>2023</v>
      </c>
      <c r="R2160" s="143" t="str">
        <f>IFERROR(VLOOKUP(G2160,'SOURCE COMPANY'!A:B, 2, FALSE), "")</f>
        <v>JAYANA PHARMA</v>
      </c>
      <c r="S2160" s="143" t="str">
        <f>IFERROR(VLOOKUP(H2160,'CUSTOMER NAME'!A:B, 2, FALSE), "")</f>
        <v>QUEST PHARMA</v>
      </c>
    </row>
    <row r="2161" spans="1:19">
      <c r="A2161" s="191" t="s">
        <v>929</v>
      </c>
      <c r="B2161" s="191">
        <v>900</v>
      </c>
      <c r="C2161" s="191" t="s">
        <v>7</v>
      </c>
      <c r="D2161" s="191" t="s">
        <v>2301</v>
      </c>
      <c r="E2161" s="191">
        <v>12.16</v>
      </c>
      <c r="F2161" s="191" t="s">
        <v>9</v>
      </c>
      <c r="G2161" s="88" t="s">
        <v>652</v>
      </c>
      <c r="H2161" s="121" t="s">
        <v>1546</v>
      </c>
      <c r="I2161" s="131" t="s">
        <v>3389</v>
      </c>
      <c r="J2161" s="184">
        <f>IF(F2161="USD", E2161, E2161 * IFERROR(VLOOKUP(F2161, EXCHANGE_RATE!A:B, 2, FALSE), "Currency not found"))</f>
        <v>12.16</v>
      </c>
      <c r="K2161" s="184">
        <f t="shared" si="194"/>
        <v>12.16</v>
      </c>
      <c r="L2161" s="184">
        <f>IF(C2161="MTS", B2161, B2161 * IFERROR(VLOOKUP(C2161, 'QTY_CONVERSIONS '!A:B, 2, FALSE), "Units not  found"))</f>
        <v>0.9</v>
      </c>
      <c r="M2161" s="185">
        <f t="shared" si="195"/>
        <v>10944</v>
      </c>
      <c r="N2161" s="143" t="str">
        <f>IFERROR(VLOOKUP(D2161, Product_Category!A:B, 2, FALSE), "Uncategorized")</f>
        <v>MCC</v>
      </c>
      <c r="O2161" s="186">
        <f t="shared" si="197"/>
        <v>12160</v>
      </c>
      <c r="P2161" s="185">
        <f t="shared" si="196"/>
        <v>10944</v>
      </c>
      <c r="Q2161" s="143">
        <v>2023</v>
      </c>
      <c r="R2161" s="143" t="str">
        <f>IFERROR(VLOOKUP(G2161,'SOURCE COMPANY'!A:B, 2, FALSE), "")</f>
        <v>JAYANA PHARMA</v>
      </c>
      <c r="S2161" s="143" t="str">
        <f>IFERROR(VLOOKUP(H2161,'CUSTOMER NAME'!A:B, 2, FALSE), "")</f>
        <v>QUEST PHARMA</v>
      </c>
    </row>
    <row r="2162" spans="1:19">
      <c r="A2162" s="188" t="s">
        <v>929</v>
      </c>
      <c r="B2162" s="188">
        <v>800</v>
      </c>
      <c r="C2162" s="188" t="s">
        <v>7</v>
      </c>
      <c r="D2162" s="188" t="s">
        <v>2301</v>
      </c>
      <c r="E2162" s="188">
        <v>12.15</v>
      </c>
      <c r="F2162" s="188" t="s">
        <v>9</v>
      </c>
      <c r="G2162" s="88" t="s">
        <v>652</v>
      </c>
      <c r="H2162" s="124" t="s">
        <v>1546</v>
      </c>
      <c r="I2162" s="131" t="s">
        <v>3389</v>
      </c>
      <c r="J2162" s="184">
        <f>IF(F2162="USD", E2162, E2162 * IFERROR(VLOOKUP(F2162, EXCHANGE_RATE!A:B, 2, FALSE), "Currency not found"))</f>
        <v>12.15</v>
      </c>
      <c r="K2162" s="184">
        <f t="shared" si="194"/>
        <v>12.15</v>
      </c>
      <c r="L2162" s="184">
        <f>IF(C2162="MTS", B2162, B2162 * IFERROR(VLOOKUP(C2162, 'QTY_CONVERSIONS '!A:B, 2, FALSE), "Units not  found"))</f>
        <v>0.8</v>
      </c>
      <c r="M2162" s="185">
        <f t="shared" si="195"/>
        <v>9720</v>
      </c>
      <c r="N2162" s="143" t="str">
        <f>IFERROR(VLOOKUP(D2162, Product_Category!A:B, 2, FALSE), "Uncategorized")</f>
        <v>MCC</v>
      </c>
      <c r="O2162" s="186">
        <f t="shared" si="197"/>
        <v>12150</v>
      </c>
      <c r="P2162" s="185">
        <f t="shared" si="196"/>
        <v>9720</v>
      </c>
      <c r="Q2162" s="143">
        <v>2023</v>
      </c>
      <c r="R2162" s="143" t="str">
        <f>IFERROR(VLOOKUP(G2162,'SOURCE COMPANY'!A:B, 2, FALSE), "")</f>
        <v>JAYANA PHARMA</v>
      </c>
      <c r="S2162" s="143" t="str">
        <f>IFERROR(VLOOKUP(H2162,'CUSTOMER NAME'!A:B, 2, FALSE), "")</f>
        <v>QUEST PHARMA</v>
      </c>
    </row>
    <row r="2163" spans="1:19">
      <c r="A2163" s="216" t="s">
        <v>929</v>
      </c>
      <c r="B2163" s="216">
        <v>1000</v>
      </c>
      <c r="C2163" s="216" t="s">
        <v>7</v>
      </c>
      <c r="D2163" s="216" t="s">
        <v>272</v>
      </c>
      <c r="E2163" s="216">
        <v>11.4</v>
      </c>
      <c r="F2163" s="216" t="s">
        <v>9</v>
      </c>
      <c r="G2163" s="88" t="s">
        <v>652</v>
      </c>
      <c r="H2163" s="127" t="s">
        <v>1546</v>
      </c>
      <c r="I2163" s="131" t="s">
        <v>3034</v>
      </c>
      <c r="J2163" s="184">
        <f>IF(F2163="USD", E2163, E2163 * IFERROR(VLOOKUP(F2163, EXCHANGE_RATE!A:B, 2, FALSE), "Currency not found"))</f>
        <v>11.4</v>
      </c>
      <c r="K2163" s="184">
        <f t="shared" si="194"/>
        <v>11.4</v>
      </c>
      <c r="L2163" s="184">
        <f>IF(C2163="MTS", B2163, B2163 * IFERROR(VLOOKUP(C2163, 'QTY_CONVERSIONS '!A:B, 2, FALSE), "Units not  found"))</f>
        <v>1</v>
      </c>
      <c r="M2163" s="185">
        <f t="shared" si="195"/>
        <v>11400</v>
      </c>
      <c r="N2163" s="143" t="str">
        <f>IFERROR(VLOOKUP(D2163, Product_Category!A:B, 2, FALSE), "Uncategorized")</f>
        <v>MCC</v>
      </c>
      <c r="O2163" s="186">
        <f t="shared" si="197"/>
        <v>11400</v>
      </c>
      <c r="P2163" s="185">
        <f t="shared" si="196"/>
        <v>11400</v>
      </c>
      <c r="Q2163" s="143">
        <v>2023</v>
      </c>
      <c r="R2163" s="143" t="str">
        <f>IFERROR(VLOOKUP(G2163,'SOURCE COMPANY'!A:B, 2, FALSE), "")</f>
        <v>JAYANA PHARMA</v>
      </c>
      <c r="S2163" s="143" t="str">
        <f>IFERROR(VLOOKUP(H2163,'CUSTOMER NAME'!A:B, 2, FALSE), "")</f>
        <v>QUEST PHARMA</v>
      </c>
    </row>
    <row r="2164" spans="1:19">
      <c r="A2164" s="188" t="s">
        <v>929</v>
      </c>
      <c r="B2164" s="188">
        <v>1000</v>
      </c>
      <c r="C2164" s="188" t="s">
        <v>7</v>
      </c>
      <c r="D2164" s="188" t="s">
        <v>272</v>
      </c>
      <c r="E2164" s="188">
        <v>11.38</v>
      </c>
      <c r="F2164" s="188" t="s">
        <v>9</v>
      </c>
      <c r="G2164" s="88" t="s">
        <v>652</v>
      </c>
      <c r="H2164" s="124" t="s">
        <v>1546</v>
      </c>
      <c r="I2164" s="131" t="s">
        <v>3034</v>
      </c>
      <c r="J2164" s="184">
        <f>IF(F2164="USD", E2164, E2164 * IFERROR(VLOOKUP(F2164, EXCHANGE_RATE!A:B, 2, FALSE), "Currency not found"))</f>
        <v>11.38</v>
      </c>
      <c r="K2164" s="184">
        <f t="shared" si="194"/>
        <v>11.38</v>
      </c>
      <c r="L2164" s="184">
        <f>IF(C2164="MTS", B2164, B2164 * IFERROR(VLOOKUP(C2164, 'QTY_CONVERSIONS '!A:B, 2, FALSE), "Units not  found"))</f>
        <v>1</v>
      </c>
      <c r="M2164" s="185">
        <f t="shared" si="195"/>
        <v>11380</v>
      </c>
      <c r="N2164" s="143" t="str">
        <f>IFERROR(VLOOKUP(D2164, Product_Category!A:B, 2, FALSE), "Uncategorized")</f>
        <v>MCC</v>
      </c>
      <c r="O2164" s="186">
        <f t="shared" si="197"/>
        <v>11380</v>
      </c>
      <c r="P2164" s="185">
        <f t="shared" si="196"/>
        <v>11380</v>
      </c>
      <c r="Q2164" s="143">
        <v>2023</v>
      </c>
      <c r="R2164" s="143" t="str">
        <f>IFERROR(VLOOKUP(G2164,'SOURCE COMPANY'!A:B, 2, FALSE), "")</f>
        <v>JAYANA PHARMA</v>
      </c>
      <c r="S2164" s="143" t="str">
        <f>IFERROR(VLOOKUP(H2164,'CUSTOMER NAME'!A:B, 2, FALSE), "")</f>
        <v>QUEST PHARMA</v>
      </c>
    </row>
    <row r="2165" spans="1:19">
      <c r="A2165" s="87" t="s">
        <v>1522</v>
      </c>
      <c r="B2165" s="87">
        <v>1000</v>
      </c>
      <c r="C2165" s="87" t="s">
        <v>7</v>
      </c>
      <c r="D2165" s="87" t="s">
        <v>1545</v>
      </c>
      <c r="E2165" s="44">
        <v>170</v>
      </c>
      <c r="F2165" s="87" t="s">
        <v>1730</v>
      </c>
      <c r="G2165" s="88" t="s">
        <v>652</v>
      </c>
      <c r="H2165" s="198" t="s">
        <v>1546</v>
      </c>
      <c r="I2165" s="214" t="str">
        <f t="shared" ref="I2165:I2170" si="200">I2164</f>
        <v>September</v>
      </c>
      <c r="J2165" s="184">
        <f>IF(F2165="USD", E2165, E2165 * IFERROR(VLOOKUP(F2165, EXCHANGE_RATE!A:B, 2, FALSE), "Currency not found"))</f>
        <v>2.04</v>
      </c>
      <c r="K2165" s="184">
        <f t="shared" si="194"/>
        <v>2.04</v>
      </c>
      <c r="L2165" s="184">
        <f>IF(C2165="MTS", B2165, B2165 * IFERROR(VLOOKUP(C2165, 'QTY_CONVERSIONS '!A:B, 2, FALSE), "Units not  found"))</f>
        <v>1</v>
      </c>
      <c r="M2165" s="185">
        <f t="shared" si="195"/>
        <v>2040</v>
      </c>
      <c r="N2165" s="143" t="str">
        <f>IFERROR(VLOOKUP(D2165, Product_Category!A:B, 2, FALSE), "Uncategorized")</f>
        <v>MCC</v>
      </c>
      <c r="O2165" s="186">
        <f t="shared" si="197"/>
        <v>2040</v>
      </c>
      <c r="P2165" s="185">
        <f t="shared" si="196"/>
        <v>2040</v>
      </c>
      <c r="Q2165" s="143">
        <v>2023</v>
      </c>
      <c r="R2165" s="143" t="str">
        <f>IFERROR(VLOOKUP(G2165,'SOURCE COMPANY'!A:B, 2, FALSE), "")</f>
        <v>JAYANA PHARMA</v>
      </c>
      <c r="S2165" s="143" t="str">
        <f>IFERROR(VLOOKUP(H2165,'CUSTOMER NAME'!A:B, 2, FALSE), "")</f>
        <v>QUEST PHARMA</v>
      </c>
    </row>
    <row r="2166" spans="1:19">
      <c r="A2166" s="87" t="s">
        <v>1522</v>
      </c>
      <c r="B2166" s="87">
        <v>1000</v>
      </c>
      <c r="C2166" s="87" t="s">
        <v>7</v>
      </c>
      <c r="D2166" s="87" t="s">
        <v>1545</v>
      </c>
      <c r="E2166" s="44">
        <v>200</v>
      </c>
      <c r="F2166" s="87" t="s">
        <v>1730</v>
      </c>
      <c r="G2166" s="88" t="s">
        <v>652</v>
      </c>
      <c r="H2166" s="198" t="s">
        <v>1546</v>
      </c>
      <c r="I2166" s="214" t="str">
        <f t="shared" si="200"/>
        <v>September</v>
      </c>
      <c r="J2166" s="184">
        <f>IF(F2166="USD", E2166, E2166 * IFERROR(VLOOKUP(F2166, EXCHANGE_RATE!A:B, 2, FALSE), "Currency not found"))</f>
        <v>2.4</v>
      </c>
      <c r="K2166" s="184">
        <f t="shared" si="194"/>
        <v>2.4</v>
      </c>
      <c r="L2166" s="184">
        <f>IF(C2166="MTS", B2166, B2166 * IFERROR(VLOOKUP(C2166, 'QTY_CONVERSIONS '!A:B, 2, FALSE), "Units not  found"))</f>
        <v>1</v>
      </c>
      <c r="M2166" s="185">
        <f t="shared" si="195"/>
        <v>2400</v>
      </c>
      <c r="N2166" s="143" t="str">
        <f>IFERROR(VLOOKUP(D2166, Product_Category!A:B, 2, FALSE), "Uncategorized")</f>
        <v>MCC</v>
      </c>
      <c r="O2166" s="186">
        <f t="shared" si="197"/>
        <v>2400</v>
      </c>
      <c r="P2166" s="185">
        <f t="shared" si="196"/>
        <v>2400</v>
      </c>
      <c r="Q2166" s="143">
        <v>2023</v>
      </c>
      <c r="R2166" s="143" t="str">
        <f>IFERROR(VLOOKUP(G2166,'SOURCE COMPANY'!A:B, 2, FALSE), "")</f>
        <v>JAYANA PHARMA</v>
      </c>
      <c r="S2166" s="143" t="str">
        <f>IFERROR(VLOOKUP(H2166,'CUSTOMER NAME'!A:B, 2, FALSE), "")</f>
        <v>QUEST PHARMA</v>
      </c>
    </row>
    <row r="2167" spans="1:19">
      <c r="A2167" s="88" t="s">
        <v>1522</v>
      </c>
      <c r="B2167" s="88">
        <v>1000</v>
      </c>
      <c r="C2167" s="88" t="s">
        <v>7</v>
      </c>
      <c r="D2167" s="88" t="s">
        <v>1545</v>
      </c>
      <c r="E2167" s="43">
        <v>490</v>
      </c>
      <c r="F2167" s="88" t="s">
        <v>1730</v>
      </c>
      <c r="G2167" s="88" t="s">
        <v>652</v>
      </c>
      <c r="H2167" s="200" t="s">
        <v>1546</v>
      </c>
      <c r="I2167" s="214" t="str">
        <f t="shared" si="200"/>
        <v>September</v>
      </c>
      <c r="J2167" s="184">
        <f>IF(F2167="USD", E2167, E2167 * IFERROR(VLOOKUP(F2167, EXCHANGE_RATE!A:B, 2, FALSE), "Currency not found"))</f>
        <v>5.88</v>
      </c>
      <c r="K2167" s="184">
        <f t="shared" si="194"/>
        <v>5.88</v>
      </c>
      <c r="L2167" s="184">
        <f>IF(C2167="MTS", B2167, B2167 * IFERROR(VLOOKUP(C2167, 'QTY_CONVERSIONS '!A:B, 2, FALSE), "Units not  found"))</f>
        <v>1</v>
      </c>
      <c r="M2167" s="185">
        <f t="shared" si="195"/>
        <v>5880</v>
      </c>
      <c r="N2167" s="143" t="str">
        <f>IFERROR(VLOOKUP(D2167, Product_Category!A:B, 2, FALSE), "Uncategorized")</f>
        <v>MCC</v>
      </c>
      <c r="O2167" s="186">
        <f t="shared" si="197"/>
        <v>5880</v>
      </c>
      <c r="P2167" s="185">
        <f t="shared" si="196"/>
        <v>5880</v>
      </c>
      <c r="Q2167" s="143">
        <v>2023</v>
      </c>
      <c r="R2167" s="143" t="str">
        <f>IFERROR(VLOOKUP(G2167,'SOURCE COMPANY'!A:B, 2, FALSE), "")</f>
        <v>JAYANA PHARMA</v>
      </c>
      <c r="S2167" s="143" t="str">
        <f>IFERROR(VLOOKUP(H2167,'CUSTOMER NAME'!A:B, 2, FALSE), "")</f>
        <v>QUEST PHARMA</v>
      </c>
    </row>
    <row r="2168" spans="1:19">
      <c r="A2168" s="83" t="s">
        <v>1522</v>
      </c>
      <c r="B2168" s="83">
        <v>500</v>
      </c>
      <c r="C2168" s="83" t="s">
        <v>7</v>
      </c>
      <c r="D2168" s="83" t="s">
        <v>1545</v>
      </c>
      <c r="E2168" s="61">
        <v>57.045000000000002</v>
      </c>
      <c r="F2168" s="83" t="s">
        <v>1730</v>
      </c>
      <c r="G2168" s="88" t="s">
        <v>652</v>
      </c>
      <c r="H2168" s="252" t="s">
        <v>1546</v>
      </c>
      <c r="I2168" s="214" t="str">
        <f t="shared" si="200"/>
        <v>September</v>
      </c>
      <c r="J2168" s="184">
        <f>IF(F2168="USD", E2168, E2168 * IFERROR(VLOOKUP(F2168, EXCHANGE_RATE!A:B, 2, FALSE), "Currency not found"))</f>
        <v>0.68454000000000004</v>
      </c>
      <c r="K2168" s="184">
        <f t="shared" si="194"/>
        <v>0.69000000000000006</v>
      </c>
      <c r="L2168" s="184">
        <f>IF(C2168="MTS", B2168, B2168 * IFERROR(VLOOKUP(C2168, 'QTY_CONVERSIONS '!A:B, 2, FALSE), "Units not  found"))</f>
        <v>0.5</v>
      </c>
      <c r="M2168" s="185">
        <f t="shared" si="195"/>
        <v>345.00000000000006</v>
      </c>
      <c r="N2168" s="143" t="str">
        <f>IFERROR(VLOOKUP(D2168, Product_Category!A:B, 2, FALSE), "Uncategorized")</f>
        <v>MCC</v>
      </c>
      <c r="O2168" s="186">
        <f t="shared" si="197"/>
        <v>690.00000000000011</v>
      </c>
      <c r="P2168" s="185">
        <f t="shared" si="196"/>
        <v>345.00000000000006</v>
      </c>
      <c r="Q2168" s="143">
        <v>2023</v>
      </c>
      <c r="R2168" s="143" t="str">
        <f>IFERROR(VLOOKUP(G2168,'SOURCE COMPANY'!A:B, 2, FALSE), "")</f>
        <v>JAYANA PHARMA</v>
      </c>
      <c r="S2168" s="143" t="str">
        <f>IFERROR(VLOOKUP(H2168,'CUSTOMER NAME'!A:B, 2, FALSE), "")</f>
        <v>QUEST PHARMA</v>
      </c>
    </row>
    <row r="2169" spans="1:19">
      <c r="A2169" s="217" t="s">
        <v>1522</v>
      </c>
      <c r="B2169" s="217">
        <v>500</v>
      </c>
      <c r="C2169" s="217" t="s">
        <v>7</v>
      </c>
      <c r="D2169" s="217" t="s">
        <v>1545</v>
      </c>
      <c r="E2169" s="69">
        <v>260</v>
      </c>
      <c r="F2169" s="217" t="s">
        <v>1730</v>
      </c>
      <c r="G2169" s="88" t="s">
        <v>652</v>
      </c>
      <c r="H2169" s="253" t="s">
        <v>1546</v>
      </c>
      <c r="I2169" s="214" t="str">
        <f t="shared" si="200"/>
        <v>September</v>
      </c>
      <c r="J2169" s="184">
        <f>IF(F2169="USD", E2169, E2169 * IFERROR(VLOOKUP(F2169, EXCHANGE_RATE!A:B, 2, FALSE), "Currency not found"))</f>
        <v>3.12</v>
      </c>
      <c r="K2169" s="184">
        <f t="shared" si="194"/>
        <v>3.12</v>
      </c>
      <c r="L2169" s="184">
        <f>IF(C2169="MTS", B2169, B2169 * IFERROR(VLOOKUP(C2169, 'QTY_CONVERSIONS '!A:B, 2, FALSE), "Units not  found"))</f>
        <v>0.5</v>
      </c>
      <c r="M2169" s="185">
        <f t="shared" si="195"/>
        <v>1560</v>
      </c>
      <c r="N2169" s="143" t="str">
        <f>IFERROR(VLOOKUP(D2169, Product_Category!A:B, 2, FALSE), "Uncategorized")</f>
        <v>MCC</v>
      </c>
      <c r="O2169" s="186">
        <f t="shared" si="197"/>
        <v>3120</v>
      </c>
      <c r="P2169" s="185">
        <f t="shared" si="196"/>
        <v>1560</v>
      </c>
      <c r="Q2169" s="143">
        <v>2023</v>
      </c>
      <c r="R2169" s="143" t="str">
        <f>IFERROR(VLOOKUP(G2169,'SOURCE COMPANY'!A:B, 2, FALSE), "")</f>
        <v>JAYANA PHARMA</v>
      </c>
      <c r="S2169" s="143" t="str">
        <f>IFERROR(VLOOKUP(H2169,'CUSTOMER NAME'!A:B, 2, FALSE), "")</f>
        <v>QUEST PHARMA</v>
      </c>
    </row>
    <row r="2170" spans="1:19">
      <c r="A2170" s="88" t="s">
        <v>1522</v>
      </c>
      <c r="B2170" s="88">
        <v>1000</v>
      </c>
      <c r="C2170" s="88" t="s">
        <v>7</v>
      </c>
      <c r="D2170" s="88" t="s">
        <v>1545</v>
      </c>
      <c r="E2170" s="43">
        <v>178</v>
      </c>
      <c r="F2170" s="88" t="s">
        <v>1730</v>
      </c>
      <c r="G2170" s="88" t="s">
        <v>652</v>
      </c>
      <c r="H2170" s="200" t="s">
        <v>1546</v>
      </c>
      <c r="I2170" s="214" t="str">
        <f t="shared" si="200"/>
        <v>September</v>
      </c>
      <c r="J2170" s="184">
        <f>IF(F2170="USD", E2170, E2170 * IFERROR(VLOOKUP(F2170, EXCHANGE_RATE!A:B, 2, FALSE), "Currency not found"))</f>
        <v>2.1360000000000001</v>
      </c>
      <c r="K2170" s="184">
        <f t="shared" si="194"/>
        <v>2.1399999999999997</v>
      </c>
      <c r="L2170" s="184">
        <f>IF(C2170="MTS", B2170, B2170 * IFERROR(VLOOKUP(C2170, 'QTY_CONVERSIONS '!A:B, 2, FALSE), "Units not  found"))</f>
        <v>1</v>
      </c>
      <c r="M2170" s="185">
        <f t="shared" si="195"/>
        <v>2139.9999999999995</v>
      </c>
      <c r="N2170" s="143" t="str">
        <f>IFERROR(VLOOKUP(D2170, Product_Category!A:B, 2, FALSE), "Uncategorized")</f>
        <v>MCC</v>
      </c>
      <c r="O2170" s="186">
        <f t="shared" si="197"/>
        <v>2139.9999999999995</v>
      </c>
      <c r="P2170" s="185">
        <f t="shared" si="196"/>
        <v>2139.9999999999995</v>
      </c>
      <c r="Q2170" s="143">
        <v>2023</v>
      </c>
      <c r="R2170" s="143" t="str">
        <f>IFERROR(VLOOKUP(G2170,'SOURCE COMPANY'!A:B, 2, FALSE), "")</f>
        <v>JAYANA PHARMA</v>
      </c>
      <c r="S2170" s="143" t="str">
        <f>IFERROR(VLOOKUP(H2170,'CUSTOMER NAME'!A:B, 2, FALSE), "")</f>
        <v>QUEST PHARMA</v>
      </c>
    </row>
    <row r="2171" spans="1:19">
      <c r="A2171" s="254" t="s">
        <v>929</v>
      </c>
      <c r="B2171" s="254">
        <v>500</v>
      </c>
      <c r="C2171" s="254" t="s">
        <v>7</v>
      </c>
      <c r="D2171" s="254" t="s">
        <v>173</v>
      </c>
      <c r="E2171" s="254">
        <v>1.82</v>
      </c>
      <c r="F2171" s="254" t="s">
        <v>9</v>
      </c>
      <c r="G2171" s="193" t="s">
        <v>662</v>
      </c>
      <c r="H2171" s="141" t="s">
        <v>1546</v>
      </c>
      <c r="I2171" s="131" t="s">
        <v>3893</v>
      </c>
      <c r="J2171" s="184">
        <f>IF(F2171="USD", E2171, E2171 * IFERROR(VLOOKUP(F2171, EXCHANGE_RATE!A:B, 2, FALSE), "Currency not found"))</f>
        <v>1.82</v>
      </c>
      <c r="K2171" s="184">
        <f t="shared" si="194"/>
        <v>1.82</v>
      </c>
      <c r="L2171" s="184">
        <f>IF(C2171="MTS", B2171, B2171 * IFERROR(VLOOKUP(C2171, 'QTY_CONVERSIONS '!A:B, 2, FALSE), "Units not  found"))</f>
        <v>0.5</v>
      </c>
      <c r="M2171" s="185">
        <f t="shared" si="195"/>
        <v>910</v>
      </c>
      <c r="N2171" s="143" t="str">
        <f>IFERROR(VLOOKUP(D2171, Product_Category!A:B, 2, FALSE), "Uncategorized")</f>
        <v>SSG</v>
      </c>
      <c r="O2171" s="186">
        <f t="shared" si="197"/>
        <v>1820</v>
      </c>
      <c r="P2171" s="185">
        <f t="shared" si="196"/>
        <v>910</v>
      </c>
      <c r="Q2171" s="143">
        <v>2023</v>
      </c>
      <c r="R2171" s="143" t="str">
        <f>IFERROR(VLOOKUP(G2171,'SOURCE COMPANY'!A:B, 2, FALSE), "")</f>
        <v>K KUMAR &amp; CO</v>
      </c>
      <c r="S2171" s="143" t="str">
        <f>IFERROR(VLOOKUP(H2171,'CUSTOMER NAME'!A:B, 2, FALSE), "")</f>
        <v>QUEST PHARMA</v>
      </c>
    </row>
    <row r="2172" spans="1:19">
      <c r="A2172" s="193" t="s">
        <v>929</v>
      </c>
      <c r="B2172" s="193">
        <v>225</v>
      </c>
      <c r="C2172" s="193" t="s">
        <v>7</v>
      </c>
      <c r="D2172" s="193" t="s">
        <v>3897</v>
      </c>
      <c r="E2172" s="193">
        <v>6.38</v>
      </c>
      <c r="F2172" s="193" t="s">
        <v>9</v>
      </c>
      <c r="G2172" s="193" t="s">
        <v>662</v>
      </c>
      <c r="H2172" s="136" t="s">
        <v>1546</v>
      </c>
      <c r="I2172" s="131" t="s">
        <v>3893</v>
      </c>
      <c r="J2172" s="184">
        <f>IF(F2172="USD", E2172, E2172 * IFERROR(VLOOKUP(F2172, EXCHANGE_RATE!A:B, 2, FALSE), "Currency not found"))</f>
        <v>6.38</v>
      </c>
      <c r="K2172" s="184">
        <f t="shared" si="194"/>
        <v>6.38</v>
      </c>
      <c r="L2172" s="184">
        <f>IF(C2172="MTS", B2172, B2172 * IFERROR(VLOOKUP(C2172, 'QTY_CONVERSIONS '!A:B, 2, FALSE), "Units not  found"))</f>
        <v>0.22500000000000001</v>
      </c>
      <c r="M2172" s="185">
        <f t="shared" si="195"/>
        <v>1435.5</v>
      </c>
      <c r="N2172" s="143" t="str">
        <f>IFERROR(VLOOKUP(D2172, Product_Category!A:B, 2, FALSE), "Uncategorized")</f>
        <v>CROSCARMELLOSE SODIUM</v>
      </c>
      <c r="O2172" s="186">
        <f t="shared" si="197"/>
        <v>6380</v>
      </c>
      <c r="P2172" s="185">
        <f t="shared" si="196"/>
        <v>1435.5</v>
      </c>
      <c r="Q2172" s="143">
        <v>2023</v>
      </c>
      <c r="R2172" s="143" t="str">
        <f>IFERROR(VLOOKUP(G2172,'SOURCE COMPANY'!A:B, 2, FALSE), "")</f>
        <v>K KUMAR &amp; CO</v>
      </c>
      <c r="S2172" s="143" t="str">
        <f>IFERROR(VLOOKUP(H2172,'CUSTOMER NAME'!A:B, 2, FALSE), "")</f>
        <v>QUEST PHARMA</v>
      </c>
    </row>
    <row r="2173" spans="1:19">
      <c r="A2173" s="217" t="s">
        <v>929</v>
      </c>
      <c r="B2173" s="66">
        <v>500</v>
      </c>
      <c r="C2173" s="217" t="s">
        <v>7</v>
      </c>
      <c r="D2173" s="217" t="s">
        <v>589</v>
      </c>
      <c r="E2173" s="67">
        <v>206</v>
      </c>
      <c r="F2173" s="217" t="s">
        <v>1730</v>
      </c>
      <c r="G2173" s="193" t="s">
        <v>662</v>
      </c>
      <c r="H2173" s="253" t="s">
        <v>1546</v>
      </c>
      <c r="I2173" s="214" t="str">
        <f>I2172</f>
        <v>December</v>
      </c>
      <c r="J2173" s="184">
        <f>IF(F2173="USD", E2173, E2173 * IFERROR(VLOOKUP(F2173, EXCHANGE_RATE!A:B, 2, FALSE), "Currency not found"))</f>
        <v>2.472</v>
      </c>
      <c r="K2173" s="184">
        <f t="shared" si="194"/>
        <v>2.48</v>
      </c>
      <c r="L2173" s="184">
        <f>IF(C2173="MTS", B2173, B2173 * IFERROR(VLOOKUP(C2173, 'QTY_CONVERSIONS '!A:B, 2, FALSE), "Units not  found"))</f>
        <v>0.5</v>
      </c>
      <c r="M2173" s="185">
        <f t="shared" si="195"/>
        <v>1240</v>
      </c>
      <c r="N2173" s="143" t="str">
        <f>IFERROR(VLOOKUP(D2173, Product_Category!A:B, 2, FALSE), "Uncategorized")</f>
        <v>MAGNESIUM STEARATE</v>
      </c>
      <c r="O2173" s="186">
        <f t="shared" si="197"/>
        <v>2480</v>
      </c>
      <c r="P2173" s="185">
        <f t="shared" si="196"/>
        <v>1240</v>
      </c>
      <c r="Q2173" s="143">
        <v>2023</v>
      </c>
      <c r="R2173" s="143" t="str">
        <f>IFERROR(VLOOKUP(G2173,'SOURCE COMPANY'!A:B, 2, FALSE), "")</f>
        <v>K KUMAR &amp; CO</v>
      </c>
      <c r="S2173" s="143" t="str">
        <f>IFERROR(VLOOKUP(H2173,'CUSTOMER NAME'!A:B, 2, FALSE), "")</f>
        <v>QUEST PHARMA</v>
      </c>
    </row>
    <row r="2174" spans="1:19">
      <c r="A2174" s="88" t="s">
        <v>929</v>
      </c>
      <c r="B2174" s="196">
        <v>500</v>
      </c>
      <c r="C2174" s="88" t="s">
        <v>7</v>
      </c>
      <c r="D2174" s="88" t="s">
        <v>657</v>
      </c>
      <c r="E2174" s="197">
        <v>148.959</v>
      </c>
      <c r="F2174" s="88" t="s">
        <v>1730</v>
      </c>
      <c r="G2174" s="193" t="s">
        <v>662</v>
      </c>
      <c r="H2174" s="200" t="s">
        <v>1546</v>
      </c>
      <c r="I2174" s="214" t="str">
        <f>I2173</f>
        <v>December</v>
      </c>
      <c r="J2174" s="184">
        <f>IF(F2174="USD", E2174, E2174 * IFERROR(VLOOKUP(F2174, EXCHANGE_RATE!A:B, 2, FALSE), "Currency not found"))</f>
        <v>1.7875080000000001</v>
      </c>
      <c r="K2174" s="184">
        <f t="shared" si="194"/>
        <v>1.79</v>
      </c>
      <c r="L2174" s="184">
        <f>IF(C2174="MTS", B2174, B2174 * IFERROR(VLOOKUP(C2174, 'QTY_CONVERSIONS '!A:B, 2, FALSE), "Units not  found"))</f>
        <v>0.5</v>
      </c>
      <c r="M2174" s="185">
        <f t="shared" si="195"/>
        <v>895</v>
      </c>
      <c r="N2174" s="143" t="str">
        <f>IFERROR(VLOOKUP(D2174, Product_Category!A:B, 2, FALSE), "Uncategorized")</f>
        <v>SSG</v>
      </c>
      <c r="O2174" s="186">
        <f t="shared" si="197"/>
        <v>1790</v>
      </c>
      <c r="P2174" s="185">
        <f t="shared" si="196"/>
        <v>895</v>
      </c>
      <c r="Q2174" s="143">
        <v>2023</v>
      </c>
      <c r="R2174" s="143" t="str">
        <f>IFERROR(VLOOKUP(G2174,'SOURCE COMPANY'!A:B, 2, FALSE), "")</f>
        <v>K KUMAR &amp; CO</v>
      </c>
      <c r="S2174" s="143" t="str">
        <f>IFERROR(VLOOKUP(H2174,'CUSTOMER NAME'!A:B, 2, FALSE), "")</f>
        <v>QUEST PHARMA</v>
      </c>
    </row>
    <row r="2175" spans="1:19">
      <c r="A2175" s="192" t="s">
        <v>929</v>
      </c>
      <c r="B2175" s="192">
        <v>500</v>
      </c>
      <c r="C2175" s="192" t="s">
        <v>7</v>
      </c>
      <c r="D2175" s="192" t="s">
        <v>3543</v>
      </c>
      <c r="E2175" s="192">
        <v>2.44</v>
      </c>
      <c r="F2175" s="192" t="s">
        <v>9</v>
      </c>
      <c r="G2175" s="88" t="s">
        <v>530</v>
      </c>
      <c r="H2175" s="134" t="s">
        <v>1546</v>
      </c>
      <c r="I2175" s="131" t="s">
        <v>3893</v>
      </c>
      <c r="J2175" s="184">
        <f>IF(F2175="USD", E2175, E2175 * IFERROR(VLOOKUP(F2175, EXCHANGE_RATE!A:B, 2, FALSE), "Currency not found"))</f>
        <v>2.44</v>
      </c>
      <c r="K2175" s="184">
        <f t="shared" si="194"/>
        <v>2.44</v>
      </c>
      <c r="L2175" s="184">
        <f>IF(C2175="MTS", B2175, B2175 * IFERROR(VLOOKUP(C2175, 'QTY_CONVERSIONS '!A:B, 2, FALSE), "Units not  found"))</f>
        <v>0.5</v>
      </c>
      <c r="M2175" s="185">
        <f t="shared" si="195"/>
        <v>1220</v>
      </c>
      <c r="N2175" s="143" t="str">
        <f>IFERROR(VLOOKUP(D2175, Product_Category!A:B, 2, FALSE), "Uncategorized")</f>
        <v>MAGNESIUM STEARATE</v>
      </c>
      <c r="O2175" s="186">
        <f t="shared" si="197"/>
        <v>2440</v>
      </c>
      <c r="P2175" s="185">
        <f t="shared" si="196"/>
        <v>1220</v>
      </c>
      <c r="Q2175" s="143">
        <v>2023</v>
      </c>
      <c r="R2175" s="143" t="str">
        <f>IFERROR(VLOOKUP(G2175,'SOURCE COMPANY'!A:B, 2, FALSE), "")</f>
        <v>NITIKA PHARMA</v>
      </c>
      <c r="S2175" s="143" t="str">
        <f>IFERROR(VLOOKUP(H2175,'CUSTOMER NAME'!A:B, 2, FALSE), "")</f>
        <v>QUEST PHARMA</v>
      </c>
    </row>
    <row r="2176" spans="1:19">
      <c r="A2176" s="192" t="s">
        <v>929</v>
      </c>
      <c r="B2176" s="192">
        <v>25</v>
      </c>
      <c r="C2176" s="192" t="s">
        <v>7</v>
      </c>
      <c r="D2176" s="192" t="s">
        <v>3543</v>
      </c>
      <c r="E2176" s="192">
        <f>240*0.012</f>
        <v>2.88</v>
      </c>
      <c r="F2176" s="192" t="s">
        <v>9</v>
      </c>
      <c r="G2176" s="88" t="s">
        <v>530</v>
      </c>
      <c r="H2176" s="134" t="s">
        <v>1546</v>
      </c>
      <c r="I2176" s="131" t="s">
        <v>3893</v>
      </c>
      <c r="J2176" s="184">
        <f>IF(F2176="USD", E2176, E2176 * IFERROR(VLOOKUP(F2176, EXCHANGE_RATE!A:B, 2, FALSE), "Currency not found"))</f>
        <v>2.88</v>
      </c>
      <c r="K2176" s="184">
        <f t="shared" si="194"/>
        <v>2.88</v>
      </c>
      <c r="L2176" s="184">
        <f>IF(C2176="MTS", B2176, B2176 * IFERROR(VLOOKUP(C2176, 'QTY_CONVERSIONS '!A:B, 2, FALSE), "Units not  found"))</f>
        <v>2.5000000000000001E-2</v>
      </c>
      <c r="M2176" s="185">
        <f t="shared" si="195"/>
        <v>72</v>
      </c>
      <c r="N2176" s="143" t="str">
        <f>IFERROR(VLOOKUP(D2176, Product_Category!A:B, 2, FALSE), "Uncategorized")</f>
        <v>MAGNESIUM STEARATE</v>
      </c>
      <c r="O2176" s="186">
        <f t="shared" si="197"/>
        <v>2880</v>
      </c>
      <c r="P2176" s="185">
        <f t="shared" si="196"/>
        <v>72</v>
      </c>
      <c r="Q2176" s="143">
        <v>2023</v>
      </c>
      <c r="R2176" s="143" t="str">
        <f>IFERROR(VLOOKUP(G2176,'SOURCE COMPANY'!A:B, 2, FALSE), "")</f>
        <v>NITIKA PHARMA</v>
      </c>
      <c r="S2176" s="143" t="str">
        <f>IFERROR(VLOOKUP(H2176,'CUSTOMER NAME'!A:B, 2, FALSE), "")</f>
        <v>QUEST PHARMA</v>
      </c>
    </row>
    <row r="2177" spans="1:19">
      <c r="A2177" s="192" t="s">
        <v>807</v>
      </c>
      <c r="B2177" s="192">
        <v>5000</v>
      </c>
      <c r="C2177" s="192" t="s">
        <v>7</v>
      </c>
      <c r="D2177" s="192" t="s">
        <v>1606</v>
      </c>
      <c r="E2177" s="192">
        <v>2.1</v>
      </c>
      <c r="F2177" s="192" t="s">
        <v>9</v>
      </c>
      <c r="G2177" s="88" t="s">
        <v>732</v>
      </c>
      <c r="H2177" s="134" t="s">
        <v>2676</v>
      </c>
      <c r="I2177" s="131" t="s">
        <v>2670</v>
      </c>
      <c r="J2177" s="184">
        <f>IF(F2177="USD", E2177, E2177 * IFERROR(VLOOKUP(F2177, EXCHANGE_RATE!A:B, 2, FALSE), "Currency not found"))</f>
        <v>2.1</v>
      </c>
      <c r="K2177" s="184">
        <f t="shared" si="194"/>
        <v>2.1</v>
      </c>
      <c r="L2177" s="184">
        <f>IF(C2177="MTS", B2177, B2177 * IFERROR(VLOOKUP(C2177, 'QTY_CONVERSIONS '!A:B, 2, FALSE), "Units not  found"))</f>
        <v>5</v>
      </c>
      <c r="M2177" s="185">
        <f t="shared" si="195"/>
        <v>10500</v>
      </c>
      <c r="N2177" s="143" t="str">
        <f>IFERROR(VLOOKUP(D2177, Product_Category!A:B, 2, FALSE), "Uncategorized")</f>
        <v>MCC</v>
      </c>
      <c r="O2177" s="186">
        <f t="shared" si="197"/>
        <v>2100</v>
      </c>
      <c r="P2177" s="185">
        <f t="shared" si="196"/>
        <v>10500</v>
      </c>
      <c r="Q2177" s="143">
        <v>2023</v>
      </c>
      <c r="R2177" s="143" t="str">
        <f>IFERROR(VLOOKUP(G2177,'SOURCE COMPANY'!A:B, 2, FALSE), "")</f>
        <v>MAPLE BIOTECH</v>
      </c>
      <c r="S2177" s="143" t="str">
        <f>IFERROR(VLOOKUP(H2177,'CUSTOMER NAME'!A:B, 2, FALSE), "")</f>
        <v>QUIMICA ANASTACIO</v>
      </c>
    </row>
    <row r="2178" spans="1:19">
      <c r="A2178" s="192" t="s">
        <v>807</v>
      </c>
      <c r="B2178" s="192">
        <v>5000</v>
      </c>
      <c r="C2178" s="192" t="s">
        <v>7</v>
      </c>
      <c r="D2178" s="192" t="s">
        <v>1994</v>
      </c>
      <c r="E2178" s="192">
        <v>2.15</v>
      </c>
      <c r="F2178" s="192" t="s">
        <v>9</v>
      </c>
      <c r="G2178" s="88" t="s">
        <v>732</v>
      </c>
      <c r="H2178" s="134" t="s">
        <v>2676</v>
      </c>
      <c r="I2178" s="131" t="s">
        <v>2670</v>
      </c>
      <c r="J2178" s="184">
        <f>IF(F2178="USD", E2178, E2178 * IFERROR(VLOOKUP(F2178, EXCHANGE_RATE!A:B, 2, FALSE), "Currency not found"))</f>
        <v>2.15</v>
      </c>
      <c r="K2178" s="184">
        <f t="shared" ref="K2178:K2241" si="201">ROUNDUP(J2178,2)</f>
        <v>2.15</v>
      </c>
      <c r="L2178" s="184">
        <f>IF(C2178="MTS", B2178, B2178 * IFERROR(VLOOKUP(C2178, 'QTY_CONVERSIONS '!A:B, 2, FALSE), "Units not  found"))</f>
        <v>5</v>
      </c>
      <c r="M2178" s="185">
        <f t="shared" ref="M2178:M2241" si="202">B2178*K2178</f>
        <v>10750</v>
      </c>
      <c r="N2178" s="143" t="str">
        <f>IFERROR(VLOOKUP(D2178, Product_Category!A:B, 2, FALSE), "Uncategorized")</f>
        <v>MCC</v>
      </c>
      <c r="O2178" s="186">
        <f t="shared" si="197"/>
        <v>2150</v>
      </c>
      <c r="P2178" s="185">
        <f t="shared" ref="P2178:P2241" si="203">L2178*O2178</f>
        <v>10750</v>
      </c>
      <c r="Q2178" s="143">
        <v>2023</v>
      </c>
      <c r="R2178" s="143" t="str">
        <f>IFERROR(VLOOKUP(G2178,'SOURCE COMPANY'!A:B, 2, FALSE), "")</f>
        <v>MAPLE BIOTECH</v>
      </c>
      <c r="S2178" s="143" t="str">
        <f>IFERROR(VLOOKUP(H2178,'CUSTOMER NAME'!A:B, 2, FALSE), "")</f>
        <v>QUIMICA ANASTACIO</v>
      </c>
    </row>
    <row r="2179" spans="1:19">
      <c r="A2179" s="192" t="s">
        <v>807</v>
      </c>
      <c r="B2179" s="192">
        <v>5000</v>
      </c>
      <c r="C2179" s="192" t="s">
        <v>7</v>
      </c>
      <c r="D2179" s="192" t="s">
        <v>1981</v>
      </c>
      <c r="E2179" s="192">
        <v>2.4</v>
      </c>
      <c r="F2179" s="192" t="s">
        <v>9</v>
      </c>
      <c r="G2179" s="88" t="s">
        <v>732</v>
      </c>
      <c r="H2179" s="134" t="s">
        <v>2676</v>
      </c>
      <c r="I2179" s="131" t="s">
        <v>2670</v>
      </c>
      <c r="J2179" s="184">
        <f>IF(F2179="USD", E2179, E2179 * IFERROR(VLOOKUP(F2179, EXCHANGE_RATE!A:B, 2, FALSE), "Currency not found"))</f>
        <v>2.4</v>
      </c>
      <c r="K2179" s="184">
        <f t="shared" si="201"/>
        <v>2.4</v>
      </c>
      <c r="L2179" s="184">
        <f>IF(C2179="MTS", B2179, B2179 * IFERROR(VLOOKUP(C2179, 'QTY_CONVERSIONS '!A:B, 2, FALSE), "Units not  found"))</f>
        <v>5</v>
      </c>
      <c r="M2179" s="185">
        <f t="shared" si="202"/>
        <v>12000</v>
      </c>
      <c r="N2179" s="143" t="str">
        <f>IFERROR(VLOOKUP(D2179, Product_Category!A:B, 2, FALSE), "Uncategorized")</f>
        <v>MCC</v>
      </c>
      <c r="O2179" s="186">
        <f t="shared" ref="O2179:O2242" si="204">K2179*1000</f>
        <v>2400</v>
      </c>
      <c r="P2179" s="185">
        <f t="shared" si="203"/>
        <v>12000</v>
      </c>
      <c r="Q2179" s="143">
        <v>2023</v>
      </c>
      <c r="R2179" s="143" t="str">
        <f>IFERROR(VLOOKUP(G2179,'SOURCE COMPANY'!A:B, 2, FALSE), "")</f>
        <v>MAPLE BIOTECH</v>
      </c>
      <c r="S2179" s="143" t="str">
        <f>IFERROR(VLOOKUP(H2179,'CUSTOMER NAME'!A:B, 2, FALSE), "")</f>
        <v>QUIMICA ANASTACIO</v>
      </c>
    </row>
    <row r="2180" spans="1:19">
      <c r="A2180" s="87" t="s">
        <v>1522</v>
      </c>
      <c r="B2180" s="87">
        <v>500</v>
      </c>
      <c r="C2180" s="87" t="s">
        <v>7</v>
      </c>
      <c r="D2180" s="87" t="s">
        <v>19</v>
      </c>
      <c r="E2180" s="44">
        <v>308</v>
      </c>
      <c r="F2180" s="87" t="s">
        <v>1730</v>
      </c>
      <c r="G2180" s="193" t="s">
        <v>4190</v>
      </c>
      <c r="H2180" s="198" t="s">
        <v>1547</v>
      </c>
      <c r="I2180" s="214" t="str">
        <f>I2179</f>
        <v>August</v>
      </c>
      <c r="J2180" s="184">
        <f>IF(F2180="USD", E2180, E2180 * IFERROR(VLOOKUP(F2180, EXCHANGE_RATE!A:B, 2, FALSE), "Currency not found"))</f>
        <v>3.6960000000000002</v>
      </c>
      <c r="K2180" s="184">
        <f t="shared" si="201"/>
        <v>3.6999999999999997</v>
      </c>
      <c r="L2180" s="184">
        <f>IF(C2180="MTS", B2180, B2180 * IFERROR(VLOOKUP(C2180, 'QTY_CONVERSIONS '!A:B, 2, FALSE), "Units not  found"))</f>
        <v>0.5</v>
      </c>
      <c r="M2180" s="185">
        <f t="shared" si="202"/>
        <v>1849.9999999999998</v>
      </c>
      <c r="N2180" s="143" t="str">
        <f>IFERROR(VLOOKUP(D2180, Product_Category!A:B, 2, FALSE), "Uncategorized")</f>
        <v>CMC</v>
      </c>
      <c r="O2180" s="186">
        <f t="shared" si="204"/>
        <v>3699.9999999999995</v>
      </c>
      <c r="P2180" s="185">
        <f t="shared" si="203"/>
        <v>1849.9999999999998</v>
      </c>
      <c r="Q2180" s="143">
        <v>2023</v>
      </c>
      <c r="R2180" s="143" t="str">
        <f>IFERROR(VLOOKUP(G2180,'SOURCE COMPANY'!A:B, 2, FALSE), "")</f>
        <v>Tiwari Brothers &amp; sons</v>
      </c>
      <c r="S2180" s="143" t="str">
        <f>IFERROR(VLOOKUP(H2180,'CUSTOMER NAME'!A:B, 2, FALSE), "")</f>
        <v>R B BRUSH IND</v>
      </c>
    </row>
    <row r="2181" spans="1:19">
      <c r="A2181" s="191" t="s">
        <v>929</v>
      </c>
      <c r="B2181" s="191">
        <v>100</v>
      </c>
      <c r="C2181" s="191" t="s">
        <v>7</v>
      </c>
      <c r="D2181" s="191" t="s">
        <v>3174</v>
      </c>
      <c r="E2181" s="191">
        <v>0.57999999999999996</v>
      </c>
      <c r="F2181" s="191" t="s">
        <v>9</v>
      </c>
      <c r="G2181" s="193" t="s">
        <v>2783</v>
      </c>
      <c r="H2181" s="121" t="s">
        <v>3175</v>
      </c>
      <c r="I2181" s="131" t="s">
        <v>3034</v>
      </c>
      <c r="J2181" s="184">
        <f>IF(F2181="USD", E2181, E2181 * IFERROR(VLOOKUP(F2181, EXCHANGE_RATE!A:B, 2, FALSE), "Currency not found"))</f>
        <v>0.57999999999999996</v>
      </c>
      <c r="K2181" s="184">
        <f t="shared" si="201"/>
        <v>0.57999999999999996</v>
      </c>
      <c r="L2181" s="184">
        <f>IF(C2181="MTS", B2181, B2181 * IFERROR(VLOOKUP(C2181, 'QTY_CONVERSIONS '!A:B, 2, FALSE), "Units not  found"))</f>
        <v>0.1</v>
      </c>
      <c r="M2181" s="185">
        <f t="shared" si="202"/>
        <v>57.999999999999993</v>
      </c>
      <c r="N2181" s="143" t="str">
        <f>IFERROR(VLOOKUP(D2181, Product_Category!A:B, 2, FALSE), "Uncategorized")</f>
        <v>CMC</v>
      </c>
      <c r="O2181" s="186">
        <f t="shared" si="204"/>
        <v>580</v>
      </c>
      <c r="P2181" s="185">
        <f t="shared" si="203"/>
        <v>58</v>
      </c>
      <c r="Q2181" s="143">
        <v>2023</v>
      </c>
      <c r="R2181" s="143" t="str">
        <f>IFERROR(VLOOKUP(G2181,'SOURCE COMPANY'!A:B, 2, FALSE), "")</f>
        <v>Dhariyal Polymers</v>
      </c>
      <c r="S2181" s="143" t="str">
        <f>IFERROR(VLOOKUP(H2181,'CUSTOMER NAME'!A:B, 2, FALSE), "")</f>
        <v>R M CHEM</v>
      </c>
    </row>
    <row r="2182" spans="1:19">
      <c r="A2182" s="188" t="s">
        <v>816</v>
      </c>
      <c r="B2182" s="188">
        <v>350</v>
      </c>
      <c r="C2182" s="188" t="s">
        <v>7</v>
      </c>
      <c r="D2182" s="188" t="s">
        <v>3048</v>
      </c>
      <c r="E2182" s="188">
        <v>24.3</v>
      </c>
      <c r="F2182" s="188" t="s">
        <v>9</v>
      </c>
      <c r="G2182" s="193" t="s">
        <v>2998</v>
      </c>
      <c r="H2182" s="124" t="s">
        <v>3055</v>
      </c>
      <c r="I2182" s="131" t="s">
        <v>3034</v>
      </c>
      <c r="J2182" s="184">
        <f>IF(F2182="USD", E2182, E2182 * IFERROR(VLOOKUP(F2182, EXCHANGE_RATE!A:B, 2, FALSE), "Currency not found"))</f>
        <v>24.3</v>
      </c>
      <c r="K2182" s="184">
        <f t="shared" si="201"/>
        <v>24.3</v>
      </c>
      <c r="L2182" s="184">
        <f>IF(C2182="MTS", B2182, B2182 * IFERROR(VLOOKUP(C2182, 'QTY_CONVERSIONS '!A:B, 2, FALSE), "Units not  found"))</f>
        <v>0.35000000000000003</v>
      </c>
      <c r="M2182" s="185">
        <f t="shared" si="202"/>
        <v>8505</v>
      </c>
      <c r="N2182" s="143" t="str">
        <f>IFERROR(VLOOKUP(D2182, Product_Category!A:B, 2, FALSE), "Uncategorized")</f>
        <v>CROSCARMELLOSE SODIUM</v>
      </c>
      <c r="O2182" s="186">
        <f t="shared" si="204"/>
        <v>24300</v>
      </c>
      <c r="P2182" s="185">
        <f t="shared" si="203"/>
        <v>8505</v>
      </c>
      <c r="Q2182" s="143">
        <v>2023</v>
      </c>
      <c r="R2182" s="143" t="str">
        <f>IFERROR(VLOOKUP(G2182,'SOURCE COMPANY'!A:B, 2, FALSE), "")</f>
        <v>SIGNET</v>
      </c>
      <c r="S2182" s="143" t="str">
        <f>IFERROR(VLOOKUP(H2182,'CUSTOMER NAME'!A:B, 2, FALSE), "")</f>
        <v>RADIANT NUTRA</v>
      </c>
    </row>
    <row r="2183" spans="1:19">
      <c r="A2183" s="211" t="s">
        <v>1242</v>
      </c>
      <c r="B2183" s="211">
        <v>2</v>
      </c>
      <c r="C2183" s="211" t="s">
        <v>7</v>
      </c>
      <c r="D2183" s="211" t="s">
        <v>19</v>
      </c>
      <c r="E2183" s="211">
        <v>12.13</v>
      </c>
      <c r="F2183" s="211" t="s">
        <v>9</v>
      </c>
      <c r="G2183" s="188" t="s">
        <v>3144</v>
      </c>
      <c r="H2183" s="130" t="s">
        <v>3145</v>
      </c>
      <c r="I2183" s="131" t="s">
        <v>3389</v>
      </c>
      <c r="J2183" s="184">
        <f>IF(F2183="USD", E2183, E2183 * IFERROR(VLOOKUP(F2183, EXCHANGE_RATE!A:B, 2, FALSE), "Currency not found"))</f>
        <v>12.13</v>
      </c>
      <c r="K2183" s="184">
        <f t="shared" si="201"/>
        <v>12.13</v>
      </c>
      <c r="L2183" s="184">
        <f>IF(C2183="MTS", B2183, B2183 * IFERROR(VLOOKUP(C2183, 'QTY_CONVERSIONS '!A:B, 2, FALSE), "Units not  found"))</f>
        <v>2E-3</v>
      </c>
      <c r="M2183" s="185">
        <f t="shared" si="202"/>
        <v>24.26</v>
      </c>
      <c r="N2183" s="143" t="str">
        <f>IFERROR(VLOOKUP(D2183, Product_Category!A:B, 2, FALSE), "Uncategorized")</f>
        <v>CMC</v>
      </c>
      <c r="O2183" s="186">
        <f t="shared" si="204"/>
        <v>12130</v>
      </c>
      <c r="P2183" s="185">
        <f t="shared" si="203"/>
        <v>24.26</v>
      </c>
      <c r="Q2183" s="143">
        <v>2023</v>
      </c>
      <c r="R2183" s="143" t="str">
        <f>IFERROR(VLOOKUP(G2183,'SOURCE COMPANY'!A:B, 2, FALSE), "")</f>
        <v>HIMEDIA LABS</v>
      </c>
      <c r="S2183" s="143" t="str">
        <f>IFERROR(VLOOKUP(H2183,'CUSTOMER NAME'!A:B, 2, FALSE), "")</f>
        <v>RAINBOW SARL</v>
      </c>
    </row>
    <row r="2184" spans="1:19">
      <c r="A2184" s="191" t="s">
        <v>1242</v>
      </c>
      <c r="B2184" s="191">
        <v>2</v>
      </c>
      <c r="C2184" s="191" t="s">
        <v>7</v>
      </c>
      <c r="D2184" s="191" t="s">
        <v>19</v>
      </c>
      <c r="E2184" s="191">
        <v>12.13</v>
      </c>
      <c r="F2184" s="191" t="s">
        <v>9</v>
      </c>
      <c r="G2184" s="188" t="s">
        <v>3144</v>
      </c>
      <c r="H2184" s="121" t="s">
        <v>3145</v>
      </c>
      <c r="I2184" s="131" t="s">
        <v>3034</v>
      </c>
      <c r="J2184" s="184">
        <f>IF(F2184="USD", E2184, E2184 * IFERROR(VLOOKUP(F2184, EXCHANGE_RATE!A:B, 2, FALSE), "Currency not found"))</f>
        <v>12.13</v>
      </c>
      <c r="K2184" s="184">
        <f t="shared" si="201"/>
        <v>12.13</v>
      </c>
      <c r="L2184" s="184">
        <f>IF(C2184="MTS", B2184, B2184 * IFERROR(VLOOKUP(C2184, 'QTY_CONVERSIONS '!A:B, 2, FALSE), "Units not  found"))</f>
        <v>2E-3</v>
      </c>
      <c r="M2184" s="185">
        <f t="shared" si="202"/>
        <v>24.26</v>
      </c>
      <c r="N2184" s="143" t="str">
        <f>IFERROR(VLOOKUP(D2184, Product_Category!A:B, 2, FALSE), "Uncategorized")</f>
        <v>CMC</v>
      </c>
      <c r="O2184" s="186">
        <f t="shared" si="204"/>
        <v>12130</v>
      </c>
      <c r="P2184" s="185">
        <f t="shared" si="203"/>
        <v>24.26</v>
      </c>
      <c r="Q2184" s="143">
        <v>2023</v>
      </c>
      <c r="R2184" s="143" t="str">
        <f>IFERROR(VLOOKUP(G2184,'SOURCE COMPANY'!A:B, 2, FALSE), "")</f>
        <v>HIMEDIA LABS</v>
      </c>
      <c r="S2184" s="143" t="str">
        <f>IFERROR(VLOOKUP(H2184,'CUSTOMER NAME'!A:B, 2, FALSE), "")</f>
        <v>RAINBOW SARL</v>
      </c>
    </row>
    <row r="2185" spans="1:19">
      <c r="A2185" s="85" t="s">
        <v>651</v>
      </c>
      <c r="B2185" s="85">
        <v>3000</v>
      </c>
      <c r="C2185" s="85" t="s">
        <v>7</v>
      </c>
      <c r="D2185" s="85" t="s">
        <v>19</v>
      </c>
      <c r="E2185" s="248">
        <v>116</v>
      </c>
      <c r="F2185" s="85" t="s">
        <v>1730</v>
      </c>
      <c r="G2185" s="86" t="s">
        <v>666</v>
      </c>
      <c r="H2185" s="199" t="s">
        <v>667</v>
      </c>
      <c r="I2185" s="214" t="s">
        <v>2560</v>
      </c>
      <c r="J2185" s="184">
        <f>IF(F2185="USD", E2185, E2185 * IFERROR(VLOOKUP(F2185, EXCHANGE_RATE!A:B, 2, FALSE), "Currency not found"))</f>
        <v>1.3920000000000001</v>
      </c>
      <c r="K2185" s="184">
        <f t="shared" si="201"/>
        <v>1.4</v>
      </c>
      <c r="L2185" s="184">
        <f>IF(C2185="MTS", B2185, B2185 * IFERROR(VLOOKUP(C2185, 'QTY_CONVERSIONS '!A:B, 2, FALSE), "Units not  found"))</f>
        <v>3</v>
      </c>
      <c r="M2185" s="185">
        <f t="shared" si="202"/>
        <v>4200</v>
      </c>
      <c r="N2185" s="143" t="str">
        <f>IFERROR(VLOOKUP(D2185, Product_Category!A:B, 2, FALSE), "Uncategorized")</f>
        <v>CMC</v>
      </c>
      <c r="O2185" s="186">
        <f t="shared" si="204"/>
        <v>1400</v>
      </c>
      <c r="P2185" s="185">
        <f t="shared" si="203"/>
        <v>4200</v>
      </c>
      <c r="Q2185" s="143">
        <v>2023</v>
      </c>
      <c r="R2185" s="143" t="str">
        <f>IFERROR(VLOOKUP(G2185,'SOURCE COMPANY'!A:B, 2, FALSE), "")</f>
        <v>ARK CHEMICALS</v>
      </c>
      <c r="S2185" s="143" t="str">
        <f>IFERROR(VLOOKUP(H2185,'CUSTOMER NAME'!A:B, 2, FALSE), "")</f>
        <v>HIMGIRI HYGIENE</v>
      </c>
    </row>
    <row r="2186" spans="1:19">
      <c r="A2186" s="191" t="s">
        <v>1064</v>
      </c>
      <c r="B2186" s="191">
        <v>25</v>
      </c>
      <c r="C2186" s="191" t="s">
        <v>7</v>
      </c>
      <c r="D2186" s="191" t="s">
        <v>266</v>
      </c>
      <c r="E2186" s="191">
        <v>3.69</v>
      </c>
      <c r="F2186" s="191" t="s">
        <v>9</v>
      </c>
      <c r="G2186" s="188" t="s">
        <v>3273</v>
      </c>
      <c r="H2186" s="121" t="s">
        <v>3274</v>
      </c>
      <c r="I2186" s="131" t="s">
        <v>3034</v>
      </c>
      <c r="J2186" s="184">
        <f>IF(F2186="USD", E2186, E2186 * IFERROR(VLOOKUP(F2186, EXCHANGE_RATE!A:B, 2, FALSE), "Currency not found"))</f>
        <v>3.69</v>
      </c>
      <c r="K2186" s="184">
        <f t="shared" si="201"/>
        <v>3.69</v>
      </c>
      <c r="L2186" s="184">
        <f>IF(C2186="MTS", B2186, B2186 * IFERROR(VLOOKUP(C2186, 'QTY_CONVERSIONS '!A:B, 2, FALSE), "Units not  found"))</f>
        <v>2.5000000000000001E-2</v>
      </c>
      <c r="M2186" s="185">
        <f t="shared" si="202"/>
        <v>92.25</v>
      </c>
      <c r="N2186" s="143" t="str">
        <f>IFERROR(VLOOKUP(D2186, Product_Category!A:B, 2, FALSE), "Uncategorized")</f>
        <v>MCC</v>
      </c>
      <c r="O2186" s="186">
        <f t="shared" si="204"/>
        <v>3690</v>
      </c>
      <c r="P2186" s="185">
        <f t="shared" si="203"/>
        <v>92.25</v>
      </c>
      <c r="Q2186" s="143">
        <v>2023</v>
      </c>
      <c r="R2186" s="143" t="str">
        <f>IFERROR(VLOOKUP(G2186,'SOURCE COMPANY'!A:B, 2, FALSE), "")</f>
        <v>PATCO EXPORTS</v>
      </c>
      <c r="S2186" s="143" t="str">
        <f>IFERROR(VLOOKUP(H2186,'CUSTOMER NAME'!A:B, 2, FALSE), "")</f>
        <v>RARA UNIVERSITY OF SCIENCE</v>
      </c>
    </row>
    <row r="2187" spans="1:19">
      <c r="A2187" s="188" t="s">
        <v>1064</v>
      </c>
      <c r="B2187" s="188">
        <v>25</v>
      </c>
      <c r="C2187" s="188" t="s">
        <v>7</v>
      </c>
      <c r="D2187" s="188" t="s">
        <v>3048</v>
      </c>
      <c r="E2187" s="188">
        <v>4.32</v>
      </c>
      <c r="F2187" s="188" t="s">
        <v>9</v>
      </c>
      <c r="G2187" s="188" t="s">
        <v>3273</v>
      </c>
      <c r="H2187" s="124" t="s">
        <v>3274</v>
      </c>
      <c r="I2187" s="131" t="s">
        <v>3034</v>
      </c>
      <c r="J2187" s="184">
        <f>IF(F2187="USD", E2187, E2187 * IFERROR(VLOOKUP(F2187, EXCHANGE_RATE!A:B, 2, FALSE), "Currency not found"))</f>
        <v>4.32</v>
      </c>
      <c r="K2187" s="184">
        <f t="shared" si="201"/>
        <v>4.32</v>
      </c>
      <c r="L2187" s="184">
        <f>IF(C2187="MTS", B2187, B2187 * IFERROR(VLOOKUP(C2187, 'QTY_CONVERSIONS '!A:B, 2, FALSE), "Units not  found"))</f>
        <v>2.5000000000000001E-2</v>
      </c>
      <c r="M2187" s="185">
        <f t="shared" si="202"/>
        <v>108</v>
      </c>
      <c r="N2187" s="143" t="str">
        <f>IFERROR(VLOOKUP(D2187, Product_Category!A:B, 2, FALSE), "Uncategorized")</f>
        <v>CROSCARMELLOSE SODIUM</v>
      </c>
      <c r="O2187" s="186">
        <f t="shared" si="204"/>
        <v>4320</v>
      </c>
      <c r="P2187" s="185">
        <f t="shared" si="203"/>
        <v>108</v>
      </c>
      <c r="Q2187" s="143">
        <v>2023</v>
      </c>
      <c r="R2187" s="143" t="str">
        <f>IFERROR(VLOOKUP(G2187,'SOURCE COMPANY'!A:B, 2, FALSE), "")</f>
        <v>PATCO EXPORTS</v>
      </c>
      <c r="S2187" s="143" t="str">
        <f>IFERROR(VLOOKUP(H2187,'CUSTOMER NAME'!A:B, 2, FALSE), "")</f>
        <v>RARA UNIVERSITY OF SCIENCE</v>
      </c>
    </row>
    <row r="2188" spans="1:19">
      <c r="A2188" s="82" t="s">
        <v>929</v>
      </c>
      <c r="B2188" s="82">
        <v>300</v>
      </c>
      <c r="C2188" s="82" t="s">
        <v>7</v>
      </c>
      <c r="D2188" s="82" t="s">
        <v>961</v>
      </c>
      <c r="E2188" s="250">
        <v>141.69</v>
      </c>
      <c r="F2188" s="82" t="s">
        <v>1730</v>
      </c>
      <c r="G2188" s="86" t="s">
        <v>962</v>
      </c>
      <c r="H2188" s="251" t="s">
        <v>963</v>
      </c>
      <c r="I2188" s="214" t="str">
        <f>I2187</f>
        <v>September</v>
      </c>
      <c r="J2188" s="184">
        <f>IF(F2188="USD", E2188, E2188 * IFERROR(VLOOKUP(F2188, EXCHANGE_RATE!A:B, 2, FALSE), "Currency not found"))</f>
        <v>1.70028</v>
      </c>
      <c r="K2188" s="184">
        <f t="shared" si="201"/>
        <v>1.71</v>
      </c>
      <c r="L2188" s="184">
        <f>IF(C2188="MTS", B2188, B2188 * IFERROR(VLOOKUP(C2188, 'QTY_CONVERSIONS '!A:B, 2, FALSE), "Units not  found"))</f>
        <v>0.3</v>
      </c>
      <c r="M2188" s="185">
        <f t="shared" si="202"/>
        <v>513</v>
      </c>
      <c r="N2188" s="143" t="str">
        <f>IFERROR(VLOOKUP(D2188, Product_Category!A:B, 2, FALSE), "Uncategorized")</f>
        <v>CMC</v>
      </c>
      <c r="O2188" s="186">
        <f t="shared" si="204"/>
        <v>1710</v>
      </c>
      <c r="P2188" s="185">
        <f t="shared" si="203"/>
        <v>513</v>
      </c>
      <c r="Q2188" s="143">
        <v>2023</v>
      </c>
      <c r="R2188" s="143" t="str">
        <f>IFERROR(VLOOKUP(G2188,'SOURCE COMPANY'!A:B, 2, FALSE), "")</f>
        <v>SAI ORGANICS</v>
      </c>
      <c r="S2188" s="143" t="str">
        <f>IFERROR(VLOOKUP(H2188,'CUSTOMER NAME'!A:B, 2, FALSE), "")</f>
        <v>RB BRUSH IND</v>
      </c>
    </row>
    <row r="2189" spans="1:19">
      <c r="A2189" s="191" t="s">
        <v>929</v>
      </c>
      <c r="B2189" s="191">
        <v>500</v>
      </c>
      <c r="C2189" s="191" t="s">
        <v>7</v>
      </c>
      <c r="D2189" s="191" t="s">
        <v>19</v>
      </c>
      <c r="E2189" s="191">
        <v>5.61</v>
      </c>
      <c r="F2189" s="191" t="s">
        <v>9</v>
      </c>
      <c r="G2189" s="193" t="s">
        <v>4190</v>
      </c>
      <c r="H2189" s="121" t="s">
        <v>3170</v>
      </c>
      <c r="I2189" s="131" t="s">
        <v>3389</v>
      </c>
      <c r="J2189" s="184">
        <f>IF(F2189="USD", E2189, E2189 * IFERROR(VLOOKUP(F2189, EXCHANGE_RATE!A:B, 2, FALSE), "Currency not found"))</f>
        <v>5.61</v>
      </c>
      <c r="K2189" s="184">
        <f t="shared" si="201"/>
        <v>5.61</v>
      </c>
      <c r="L2189" s="184">
        <f>IF(C2189="MTS", B2189, B2189 * IFERROR(VLOOKUP(C2189, 'QTY_CONVERSIONS '!A:B, 2, FALSE), "Units not  found"))</f>
        <v>0.5</v>
      </c>
      <c r="M2189" s="185">
        <f t="shared" si="202"/>
        <v>2805</v>
      </c>
      <c r="N2189" s="143" t="str">
        <f>IFERROR(VLOOKUP(D2189, Product_Category!A:B, 2, FALSE), "Uncategorized")</f>
        <v>CMC</v>
      </c>
      <c r="O2189" s="186">
        <f t="shared" si="204"/>
        <v>5610</v>
      </c>
      <c r="P2189" s="185">
        <f t="shared" si="203"/>
        <v>2805</v>
      </c>
      <c r="Q2189" s="143">
        <v>2023</v>
      </c>
      <c r="R2189" s="143" t="str">
        <f>IFERROR(VLOOKUP(G2189,'SOURCE COMPANY'!A:B, 2, FALSE), "")</f>
        <v>Tiwari Brothers &amp; sons</v>
      </c>
      <c r="S2189" s="143" t="str">
        <f>IFERROR(VLOOKUP(H2189,'CUSTOMER NAME'!A:B, 2, FALSE), "")</f>
        <v>RB BRUSH INDUSTRIES</v>
      </c>
    </row>
    <row r="2190" spans="1:19">
      <c r="A2190" s="191" t="s">
        <v>929</v>
      </c>
      <c r="B2190" s="191">
        <v>500</v>
      </c>
      <c r="C2190" s="191" t="s">
        <v>7</v>
      </c>
      <c r="D2190" s="191" t="s">
        <v>3169</v>
      </c>
      <c r="E2190" s="191">
        <v>5.5</v>
      </c>
      <c r="F2190" s="191" t="s">
        <v>9</v>
      </c>
      <c r="G2190" s="193" t="s">
        <v>4190</v>
      </c>
      <c r="H2190" s="121" t="s">
        <v>3170</v>
      </c>
      <c r="I2190" s="131" t="s">
        <v>3034</v>
      </c>
      <c r="J2190" s="184">
        <f>IF(F2190="USD", E2190, E2190 * IFERROR(VLOOKUP(F2190, EXCHANGE_RATE!A:B, 2, FALSE), "Currency not found"))</f>
        <v>5.5</v>
      </c>
      <c r="K2190" s="184">
        <f t="shared" si="201"/>
        <v>5.5</v>
      </c>
      <c r="L2190" s="184">
        <f>IF(C2190="MTS", B2190, B2190 * IFERROR(VLOOKUP(C2190, 'QTY_CONVERSIONS '!A:B, 2, FALSE), "Units not  found"))</f>
        <v>0.5</v>
      </c>
      <c r="M2190" s="185">
        <f t="shared" si="202"/>
        <v>2750</v>
      </c>
      <c r="N2190" s="143" t="str">
        <f>IFERROR(VLOOKUP(D2190, Product_Category!A:B, 2, FALSE), "Uncategorized")</f>
        <v>CMC</v>
      </c>
      <c r="O2190" s="186">
        <f t="shared" si="204"/>
        <v>5500</v>
      </c>
      <c r="P2190" s="185">
        <f t="shared" si="203"/>
        <v>2750</v>
      </c>
      <c r="Q2190" s="143">
        <v>2023</v>
      </c>
      <c r="R2190" s="143" t="str">
        <f>IFERROR(VLOOKUP(G2190,'SOURCE COMPANY'!A:B, 2, FALSE), "")</f>
        <v>Tiwari Brothers &amp; sons</v>
      </c>
      <c r="S2190" s="143" t="str">
        <f>IFERROR(VLOOKUP(H2190,'CUSTOMER NAME'!A:B, 2, FALSE), "")</f>
        <v>RB BRUSH INDUSTRIES</v>
      </c>
    </row>
    <row r="2191" spans="1:19">
      <c r="A2191" s="87" t="s">
        <v>2137</v>
      </c>
      <c r="B2191" s="189">
        <v>150</v>
      </c>
      <c r="C2191" s="87" t="s">
        <v>7</v>
      </c>
      <c r="D2191" s="87" t="s">
        <v>2371</v>
      </c>
      <c r="E2191" s="195">
        <v>2.8</v>
      </c>
      <c r="F2191" s="87" t="s">
        <v>9</v>
      </c>
      <c r="G2191" s="88" t="s">
        <v>530</v>
      </c>
      <c r="H2191" s="198" t="s">
        <v>2486</v>
      </c>
      <c r="I2191" s="214" t="str">
        <f>I2190</f>
        <v>September</v>
      </c>
      <c r="J2191" s="184">
        <f>IF(F2191="USD", E2191, E2191 * IFERROR(VLOOKUP(F2191, EXCHANGE_RATE!A:B, 2, FALSE), "Currency not found"))</f>
        <v>2.8</v>
      </c>
      <c r="K2191" s="184">
        <f t="shared" si="201"/>
        <v>2.8</v>
      </c>
      <c r="L2191" s="184">
        <f>IF(C2191="MTS", B2191, B2191 * IFERROR(VLOOKUP(C2191, 'QTY_CONVERSIONS '!A:B, 2, FALSE), "Units not  found"))</f>
        <v>0.15</v>
      </c>
      <c r="M2191" s="185">
        <f t="shared" si="202"/>
        <v>420</v>
      </c>
      <c r="N2191" s="143" t="str">
        <f>IFERROR(VLOOKUP(D2191, Product_Category!A:B, 2, FALSE), "Uncategorized")</f>
        <v>MCC</v>
      </c>
      <c r="O2191" s="186">
        <f t="shared" si="204"/>
        <v>2800</v>
      </c>
      <c r="P2191" s="185">
        <f t="shared" si="203"/>
        <v>420</v>
      </c>
      <c r="Q2191" s="143">
        <v>2023</v>
      </c>
      <c r="R2191" s="143" t="str">
        <f>IFERROR(VLOOKUP(G2191,'SOURCE COMPANY'!A:B, 2, FALSE), "")</f>
        <v>NITIKA PHARMA</v>
      </c>
      <c r="S2191" s="143" t="str">
        <f>IFERROR(VLOOKUP(H2191,'CUSTOMER NAME'!A:B, 2, FALSE), "")</f>
        <v>REE MEDIC PHARMA</v>
      </c>
    </row>
    <row r="2192" spans="1:19">
      <c r="A2192" s="87" t="s">
        <v>2137</v>
      </c>
      <c r="B2192" s="189">
        <v>200</v>
      </c>
      <c r="C2192" s="87" t="s">
        <v>7</v>
      </c>
      <c r="D2192" s="87" t="s">
        <v>2371</v>
      </c>
      <c r="E2192" s="190">
        <v>2.8</v>
      </c>
      <c r="F2192" s="87" t="s">
        <v>9</v>
      </c>
      <c r="G2192" s="88" t="s">
        <v>530</v>
      </c>
      <c r="H2192" s="198" t="s">
        <v>2486</v>
      </c>
      <c r="I2192" s="214" t="str">
        <f>I2191</f>
        <v>September</v>
      </c>
      <c r="J2192" s="184">
        <f>IF(F2192="USD", E2192, E2192 * IFERROR(VLOOKUP(F2192, EXCHANGE_RATE!A:B, 2, FALSE), "Currency not found"))</f>
        <v>2.8</v>
      </c>
      <c r="K2192" s="184">
        <f t="shared" si="201"/>
        <v>2.8</v>
      </c>
      <c r="L2192" s="184">
        <f>IF(C2192="MTS", B2192, B2192 * IFERROR(VLOOKUP(C2192, 'QTY_CONVERSIONS '!A:B, 2, FALSE), "Units not  found"))</f>
        <v>0.2</v>
      </c>
      <c r="M2192" s="185">
        <f t="shared" si="202"/>
        <v>560</v>
      </c>
      <c r="N2192" s="143" t="str">
        <f>IFERROR(VLOOKUP(D2192, Product_Category!A:B, 2, FALSE), "Uncategorized")</f>
        <v>MCC</v>
      </c>
      <c r="O2192" s="186">
        <f t="shared" si="204"/>
        <v>2800</v>
      </c>
      <c r="P2192" s="185">
        <f t="shared" si="203"/>
        <v>560</v>
      </c>
      <c r="Q2192" s="143">
        <v>2023</v>
      </c>
      <c r="R2192" s="143" t="str">
        <f>IFERROR(VLOOKUP(G2192,'SOURCE COMPANY'!A:B, 2, FALSE), "")</f>
        <v>NITIKA PHARMA</v>
      </c>
      <c r="S2192" s="143" t="str">
        <f>IFERROR(VLOOKUP(H2192,'CUSTOMER NAME'!A:B, 2, FALSE), "")</f>
        <v>REE MEDIC PHARMA</v>
      </c>
    </row>
    <row r="2193" spans="1:19">
      <c r="A2193" s="87" t="s">
        <v>2137</v>
      </c>
      <c r="B2193" s="189">
        <v>650</v>
      </c>
      <c r="C2193" s="87" t="s">
        <v>7</v>
      </c>
      <c r="D2193" s="87" t="s">
        <v>2371</v>
      </c>
      <c r="E2193" s="190">
        <v>2.8</v>
      </c>
      <c r="F2193" s="87" t="s">
        <v>9</v>
      </c>
      <c r="G2193" s="88" t="s">
        <v>530</v>
      </c>
      <c r="H2193" s="198" t="s">
        <v>2486</v>
      </c>
      <c r="I2193" s="214" t="str">
        <f>I2192</f>
        <v>September</v>
      </c>
      <c r="J2193" s="184">
        <f>IF(F2193="USD", E2193, E2193 * IFERROR(VLOOKUP(F2193, EXCHANGE_RATE!A:B, 2, FALSE), "Currency not found"))</f>
        <v>2.8</v>
      </c>
      <c r="K2193" s="184">
        <f t="shared" si="201"/>
        <v>2.8</v>
      </c>
      <c r="L2193" s="184">
        <f>IF(C2193="MTS", B2193, B2193 * IFERROR(VLOOKUP(C2193, 'QTY_CONVERSIONS '!A:B, 2, FALSE), "Units not  found"))</f>
        <v>0.65</v>
      </c>
      <c r="M2193" s="185">
        <f t="shared" si="202"/>
        <v>1819.9999999999998</v>
      </c>
      <c r="N2193" s="143" t="str">
        <f>IFERROR(VLOOKUP(D2193, Product_Category!A:B, 2, FALSE), "Uncategorized")</f>
        <v>MCC</v>
      </c>
      <c r="O2193" s="186">
        <f t="shared" si="204"/>
        <v>2800</v>
      </c>
      <c r="P2193" s="185">
        <f t="shared" si="203"/>
        <v>1820</v>
      </c>
      <c r="Q2193" s="143">
        <v>2023</v>
      </c>
      <c r="R2193" s="143" t="str">
        <f>IFERROR(VLOOKUP(G2193,'SOURCE COMPANY'!A:B, 2, FALSE), "")</f>
        <v>NITIKA PHARMA</v>
      </c>
      <c r="S2193" s="143" t="str">
        <f>IFERROR(VLOOKUP(H2193,'CUSTOMER NAME'!A:B, 2, FALSE), "")</f>
        <v>REE MEDIC PHARMA</v>
      </c>
    </row>
    <row r="2194" spans="1:19">
      <c r="A2194" s="87" t="s">
        <v>2137</v>
      </c>
      <c r="B2194" s="189">
        <v>650</v>
      </c>
      <c r="C2194" s="87" t="s">
        <v>7</v>
      </c>
      <c r="D2194" s="87" t="s">
        <v>2371</v>
      </c>
      <c r="E2194" s="190">
        <v>2.8</v>
      </c>
      <c r="F2194" s="87" t="s">
        <v>9</v>
      </c>
      <c r="G2194" s="88" t="s">
        <v>530</v>
      </c>
      <c r="H2194" s="198" t="s">
        <v>2486</v>
      </c>
      <c r="I2194" s="214" t="str">
        <f>I2193</f>
        <v>September</v>
      </c>
      <c r="J2194" s="184">
        <f>IF(F2194="USD", E2194, E2194 * IFERROR(VLOOKUP(F2194, EXCHANGE_RATE!A:B, 2, FALSE), "Currency not found"))</f>
        <v>2.8</v>
      </c>
      <c r="K2194" s="184">
        <f t="shared" si="201"/>
        <v>2.8</v>
      </c>
      <c r="L2194" s="184">
        <f>IF(C2194="MTS", B2194, B2194 * IFERROR(VLOOKUP(C2194, 'QTY_CONVERSIONS '!A:B, 2, FALSE), "Units not  found"))</f>
        <v>0.65</v>
      </c>
      <c r="M2194" s="185">
        <f t="shared" si="202"/>
        <v>1819.9999999999998</v>
      </c>
      <c r="N2194" s="143" t="str">
        <f>IFERROR(VLOOKUP(D2194, Product_Category!A:B, 2, FALSE), "Uncategorized")</f>
        <v>MCC</v>
      </c>
      <c r="O2194" s="186">
        <f t="shared" si="204"/>
        <v>2800</v>
      </c>
      <c r="P2194" s="185">
        <f t="shared" si="203"/>
        <v>1820</v>
      </c>
      <c r="Q2194" s="143">
        <v>2023</v>
      </c>
      <c r="R2194" s="143" t="str">
        <f>IFERROR(VLOOKUP(G2194,'SOURCE COMPANY'!A:B, 2, FALSE), "")</f>
        <v>NITIKA PHARMA</v>
      </c>
      <c r="S2194" s="143" t="str">
        <f>IFERROR(VLOOKUP(H2194,'CUSTOMER NAME'!A:B, 2, FALSE), "")</f>
        <v>REE MEDIC PHARMA</v>
      </c>
    </row>
    <row r="2195" spans="1:19">
      <c r="A2195" s="191" t="s">
        <v>230</v>
      </c>
      <c r="B2195" s="191">
        <v>3000</v>
      </c>
      <c r="C2195" s="191" t="s">
        <v>7</v>
      </c>
      <c r="D2195" s="191" t="s">
        <v>611</v>
      </c>
      <c r="E2195" s="191">
        <v>2.0699999999999998</v>
      </c>
      <c r="F2195" s="191" t="s">
        <v>9</v>
      </c>
      <c r="G2195" s="193" t="s">
        <v>590</v>
      </c>
      <c r="H2195" s="121" t="s">
        <v>3437</v>
      </c>
      <c r="I2195" s="131" t="s">
        <v>3389</v>
      </c>
      <c r="J2195" s="184">
        <f>IF(F2195="USD", E2195, E2195 * IFERROR(VLOOKUP(F2195, EXCHANGE_RATE!A:B, 2, FALSE), "Currency not found"))</f>
        <v>2.0699999999999998</v>
      </c>
      <c r="K2195" s="184">
        <f t="shared" si="201"/>
        <v>2.0699999999999998</v>
      </c>
      <c r="L2195" s="184">
        <f>IF(C2195="MTS", B2195, B2195 * IFERROR(VLOOKUP(C2195, 'QTY_CONVERSIONS '!A:B, 2, FALSE), "Units not  found"))</f>
        <v>3</v>
      </c>
      <c r="M2195" s="185">
        <f t="shared" si="202"/>
        <v>6209.9999999999991</v>
      </c>
      <c r="N2195" s="143" t="str">
        <f>IFERROR(VLOOKUP(D2195, Product_Category!A:B, 2, FALSE), "Uncategorized")</f>
        <v>MCC</v>
      </c>
      <c r="O2195" s="186">
        <f t="shared" si="204"/>
        <v>2070</v>
      </c>
      <c r="P2195" s="185">
        <f t="shared" si="203"/>
        <v>6210</v>
      </c>
      <c r="Q2195" s="143">
        <v>2023</v>
      </c>
      <c r="R2195" s="143" t="str">
        <f>IFERROR(VLOOKUP(G2195,'SOURCE COMPANY'!A:B, 2, FALSE), "")</f>
        <v>NILE CHEMICALS</v>
      </c>
      <c r="S2195" s="143" t="str">
        <f>IFERROR(VLOOKUP(H2195,'CUSTOMER NAME'!A:B, 2, FALSE), "")</f>
        <v>RELENA SPEDITION</v>
      </c>
    </row>
    <row r="2196" spans="1:19">
      <c r="A2196" s="192" t="s">
        <v>816</v>
      </c>
      <c r="B2196" s="192">
        <v>18000</v>
      </c>
      <c r="C2196" s="192" t="s">
        <v>7</v>
      </c>
      <c r="D2196" s="192" t="s">
        <v>3117</v>
      </c>
      <c r="E2196" s="192">
        <v>2.85</v>
      </c>
      <c r="F2196" s="192" t="s">
        <v>9</v>
      </c>
      <c r="G2196" s="193" t="s">
        <v>59</v>
      </c>
      <c r="H2196" s="134" t="s">
        <v>540</v>
      </c>
      <c r="I2196" s="131" t="s">
        <v>3893</v>
      </c>
      <c r="J2196" s="184">
        <f>IF(F2196="USD", E2196, E2196 * IFERROR(VLOOKUP(F2196, EXCHANGE_RATE!A:B, 2, FALSE), "Currency not found"))</f>
        <v>2.85</v>
      </c>
      <c r="K2196" s="184">
        <f t="shared" si="201"/>
        <v>2.85</v>
      </c>
      <c r="L2196" s="184">
        <f>IF(C2196="MTS", B2196, B2196 * IFERROR(VLOOKUP(C2196, 'QTY_CONVERSIONS '!A:B, 2, FALSE), "Units not  found"))</f>
        <v>18</v>
      </c>
      <c r="M2196" s="185">
        <f t="shared" si="202"/>
        <v>51300</v>
      </c>
      <c r="N2196" s="143" t="str">
        <f>IFERROR(VLOOKUP(D2196, Product_Category!A:B, 2, FALSE), "Uncategorized")</f>
        <v>MCC</v>
      </c>
      <c r="O2196" s="186">
        <f t="shared" si="204"/>
        <v>2850</v>
      </c>
      <c r="P2196" s="185">
        <f t="shared" si="203"/>
        <v>51300</v>
      </c>
      <c r="Q2196" s="143">
        <v>2023</v>
      </c>
      <c r="R2196" s="143" t="str">
        <f>IFERROR(VLOOKUP(G2196,'SOURCE COMPANY'!A:B, 2, FALSE), "")</f>
        <v>JRS PHARMA</v>
      </c>
      <c r="S2196" s="143" t="str">
        <f>IFERROR(VLOOKUP(H2196,'CUSTOMER NAME'!A:B, 2, FALSE), "")</f>
        <v>RENATA LIMITED</v>
      </c>
    </row>
    <row r="2197" spans="1:19">
      <c r="A2197" s="192" t="s">
        <v>816</v>
      </c>
      <c r="B2197" s="192">
        <v>20</v>
      </c>
      <c r="C2197" s="192" t="s">
        <v>7</v>
      </c>
      <c r="D2197" s="192" t="s">
        <v>3229</v>
      </c>
      <c r="E2197" s="192">
        <v>25</v>
      </c>
      <c r="F2197" s="192" t="s">
        <v>9</v>
      </c>
      <c r="G2197" s="193" t="s">
        <v>2998</v>
      </c>
      <c r="H2197" s="134" t="s">
        <v>540</v>
      </c>
      <c r="I2197" s="131" t="s">
        <v>3658</v>
      </c>
      <c r="J2197" s="184">
        <f>IF(F2197="USD", E2197, E2197 * IFERROR(VLOOKUP(F2197, EXCHANGE_RATE!A:B, 2, FALSE), "Currency not found"))</f>
        <v>25</v>
      </c>
      <c r="K2197" s="184">
        <f t="shared" si="201"/>
        <v>25</v>
      </c>
      <c r="L2197" s="184">
        <f>IF(C2197="MTS", B2197, B2197 * IFERROR(VLOOKUP(C2197, 'QTY_CONVERSIONS '!A:B, 2, FALSE), "Units not  found"))</f>
        <v>0.02</v>
      </c>
      <c r="M2197" s="185">
        <f t="shared" si="202"/>
        <v>500</v>
      </c>
      <c r="N2197" s="143" t="str">
        <f>IFERROR(VLOOKUP(D2197, Product_Category!A:B, 2, FALSE), "Uncategorized")</f>
        <v>MCC</v>
      </c>
      <c r="O2197" s="186">
        <f t="shared" si="204"/>
        <v>25000</v>
      </c>
      <c r="P2197" s="185">
        <f t="shared" si="203"/>
        <v>500</v>
      </c>
      <c r="Q2197" s="143">
        <v>2023</v>
      </c>
      <c r="R2197" s="143" t="str">
        <f>IFERROR(VLOOKUP(G2197,'SOURCE COMPANY'!A:B, 2, FALSE), "")</f>
        <v>SIGNET</v>
      </c>
      <c r="S2197" s="143" t="str">
        <f>IFERROR(VLOOKUP(H2197,'CUSTOMER NAME'!A:B, 2, FALSE), "")</f>
        <v>RENATA LIMITED</v>
      </c>
    </row>
    <row r="2198" spans="1:19">
      <c r="A2198" s="85" t="s">
        <v>532</v>
      </c>
      <c r="B2198" s="85">
        <v>320</v>
      </c>
      <c r="C2198" s="85" t="s">
        <v>7</v>
      </c>
      <c r="D2198" s="85" t="s">
        <v>539</v>
      </c>
      <c r="E2198" s="248">
        <v>9.65</v>
      </c>
      <c r="F2198" s="85" t="s">
        <v>9</v>
      </c>
      <c r="G2198" s="193" t="s">
        <v>2998</v>
      </c>
      <c r="H2198" s="199" t="s">
        <v>540</v>
      </c>
      <c r="I2198" s="214" t="str">
        <f t="shared" ref="I2198:I2204" si="205">I2197</f>
        <v>November</v>
      </c>
      <c r="J2198" s="184">
        <f>IF(F2198="USD", E2198, E2198 * IFERROR(VLOOKUP(F2198, EXCHANGE_RATE!A:B, 2, FALSE), "Currency not found"))</f>
        <v>9.65</v>
      </c>
      <c r="K2198" s="184">
        <f t="shared" si="201"/>
        <v>9.65</v>
      </c>
      <c r="L2198" s="184">
        <f>IF(C2198="MTS", B2198, B2198 * IFERROR(VLOOKUP(C2198, 'QTY_CONVERSIONS '!A:B, 2, FALSE), "Units not  found"))</f>
        <v>0.32</v>
      </c>
      <c r="M2198" s="185">
        <f t="shared" si="202"/>
        <v>3088</v>
      </c>
      <c r="N2198" s="143" t="str">
        <f>IFERROR(VLOOKUP(D2198, Product_Category!A:B, 2, FALSE), "Uncategorized")</f>
        <v>CROSCARMELLOSE SODIUM</v>
      </c>
      <c r="O2198" s="186">
        <f t="shared" si="204"/>
        <v>9650</v>
      </c>
      <c r="P2198" s="185">
        <f t="shared" si="203"/>
        <v>3088</v>
      </c>
      <c r="Q2198" s="143">
        <v>2023</v>
      </c>
      <c r="R2198" s="143" t="str">
        <f>IFERROR(VLOOKUP(G2198,'SOURCE COMPANY'!A:B, 2, FALSE), "")</f>
        <v>SIGNET</v>
      </c>
      <c r="S2198" s="143" t="str">
        <f>IFERROR(VLOOKUP(H2198,'CUSTOMER NAME'!A:B, 2, FALSE), "")</f>
        <v>RENATA LIMITED</v>
      </c>
    </row>
    <row r="2199" spans="1:19">
      <c r="A2199" s="85" t="s">
        <v>532</v>
      </c>
      <c r="B2199" s="85">
        <v>2880</v>
      </c>
      <c r="C2199" s="85" t="s">
        <v>7</v>
      </c>
      <c r="D2199" s="85" t="s">
        <v>539</v>
      </c>
      <c r="E2199" s="248">
        <v>9.65</v>
      </c>
      <c r="F2199" s="85" t="s">
        <v>9</v>
      </c>
      <c r="G2199" s="193" t="s">
        <v>2998</v>
      </c>
      <c r="H2199" s="199" t="s">
        <v>540</v>
      </c>
      <c r="I2199" s="214" t="str">
        <f t="shared" si="205"/>
        <v>November</v>
      </c>
      <c r="J2199" s="184">
        <f>IF(F2199="USD", E2199, E2199 * IFERROR(VLOOKUP(F2199, EXCHANGE_RATE!A:B, 2, FALSE), "Currency not found"))</f>
        <v>9.65</v>
      </c>
      <c r="K2199" s="184">
        <f t="shared" si="201"/>
        <v>9.65</v>
      </c>
      <c r="L2199" s="184">
        <f>IF(C2199="MTS", B2199, B2199 * IFERROR(VLOOKUP(C2199, 'QTY_CONVERSIONS '!A:B, 2, FALSE), "Units not  found"))</f>
        <v>2.88</v>
      </c>
      <c r="M2199" s="185">
        <f t="shared" si="202"/>
        <v>27792</v>
      </c>
      <c r="N2199" s="143" t="str">
        <f>IFERROR(VLOOKUP(D2199, Product_Category!A:B, 2, FALSE), "Uncategorized")</f>
        <v>CROSCARMELLOSE SODIUM</v>
      </c>
      <c r="O2199" s="186">
        <f t="shared" si="204"/>
        <v>9650</v>
      </c>
      <c r="P2199" s="185">
        <f t="shared" si="203"/>
        <v>27792</v>
      </c>
      <c r="Q2199" s="143">
        <v>2023</v>
      </c>
      <c r="R2199" s="143" t="str">
        <f>IFERROR(VLOOKUP(G2199,'SOURCE COMPANY'!A:B, 2, FALSE), "")</f>
        <v>SIGNET</v>
      </c>
      <c r="S2199" s="143" t="str">
        <f>IFERROR(VLOOKUP(H2199,'CUSTOMER NAME'!A:B, 2, FALSE), "")</f>
        <v>RENATA LIMITED</v>
      </c>
    </row>
    <row r="2200" spans="1:19">
      <c r="A2200" s="87" t="s">
        <v>816</v>
      </c>
      <c r="B2200" s="21">
        <v>40</v>
      </c>
      <c r="C2200" s="87" t="s">
        <v>7</v>
      </c>
      <c r="D2200" s="87" t="s">
        <v>1898</v>
      </c>
      <c r="E2200" s="41">
        <v>44</v>
      </c>
      <c r="F2200" s="87" t="s">
        <v>9</v>
      </c>
      <c r="G2200" s="193" t="s">
        <v>2998</v>
      </c>
      <c r="H2200" s="198" t="s">
        <v>540</v>
      </c>
      <c r="I2200" s="214" t="str">
        <f t="shared" si="205"/>
        <v>November</v>
      </c>
      <c r="J2200" s="184">
        <f>IF(F2200="USD", E2200, E2200 * IFERROR(VLOOKUP(F2200, EXCHANGE_RATE!A:B, 2, FALSE), "Currency not found"))</f>
        <v>44</v>
      </c>
      <c r="K2200" s="184">
        <f t="shared" si="201"/>
        <v>44</v>
      </c>
      <c r="L2200" s="184">
        <f>IF(C2200="MTS", B2200, B2200 * IFERROR(VLOOKUP(C2200, 'QTY_CONVERSIONS '!A:B, 2, FALSE), "Units not  found"))</f>
        <v>0.04</v>
      </c>
      <c r="M2200" s="185">
        <f t="shared" si="202"/>
        <v>1760</v>
      </c>
      <c r="N2200" s="143" t="str">
        <f>IFERROR(VLOOKUP(D2200, Product_Category!A:B, 2, FALSE), "Uncategorized")</f>
        <v>MCC</v>
      </c>
      <c r="O2200" s="186">
        <f t="shared" si="204"/>
        <v>44000</v>
      </c>
      <c r="P2200" s="185">
        <f t="shared" si="203"/>
        <v>1760</v>
      </c>
      <c r="Q2200" s="143">
        <v>2023</v>
      </c>
      <c r="R2200" s="143" t="str">
        <f>IFERROR(VLOOKUP(G2200,'SOURCE COMPANY'!A:B, 2, FALSE), "")</f>
        <v>SIGNET</v>
      </c>
      <c r="S2200" s="143" t="str">
        <f>IFERROR(VLOOKUP(H2200,'CUSTOMER NAME'!A:B, 2, FALSE), "")</f>
        <v>RENATA LIMITED</v>
      </c>
    </row>
    <row r="2201" spans="1:19">
      <c r="A2201" s="87" t="s">
        <v>1064</v>
      </c>
      <c r="B2201" s="87">
        <v>3000</v>
      </c>
      <c r="C2201" s="87" t="s">
        <v>7</v>
      </c>
      <c r="D2201" s="87" t="s">
        <v>1102</v>
      </c>
      <c r="E2201" s="248">
        <v>1.71</v>
      </c>
      <c r="F2201" s="87" t="s">
        <v>9</v>
      </c>
      <c r="G2201" s="193" t="s">
        <v>642</v>
      </c>
      <c r="H2201" s="198" t="s">
        <v>918</v>
      </c>
      <c r="I2201" s="214" t="str">
        <f t="shared" si="205"/>
        <v>November</v>
      </c>
      <c r="J2201" s="184">
        <f>IF(F2201="USD", E2201, E2201 * IFERROR(VLOOKUP(F2201, EXCHANGE_RATE!A:B, 2, FALSE), "Currency not found"))</f>
        <v>1.71</v>
      </c>
      <c r="K2201" s="184">
        <f t="shared" si="201"/>
        <v>1.71</v>
      </c>
      <c r="L2201" s="184">
        <f>IF(C2201="MTS", B2201, B2201 * IFERROR(VLOOKUP(C2201, 'QTY_CONVERSIONS '!A:B, 2, FALSE), "Units not  found"))</f>
        <v>3</v>
      </c>
      <c r="M2201" s="185">
        <f t="shared" si="202"/>
        <v>5130</v>
      </c>
      <c r="N2201" s="143" t="str">
        <f>IFERROR(VLOOKUP(D2201, Product_Category!A:B, 2, FALSE), "Uncategorized")</f>
        <v>MAGNESIUM STEARATE</v>
      </c>
      <c r="O2201" s="186">
        <f t="shared" si="204"/>
        <v>1710</v>
      </c>
      <c r="P2201" s="185">
        <f t="shared" si="203"/>
        <v>5130</v>
      </c>
      <c r="Q2201" s="143">
        <v>2023</v>
      </c>
      <c r="R2201" s="143" t="str">
        <f>IFERROR(VLOOKUP(G2201,'SOURCE COMPANY'!A:B, 2, FALSE), "")</f>
        <v>ATTAR GLOBAL</v>
      </c>
      <c r="S2201" s="143" t="str">
        <f>IFERROR(VLOOKUP(H2201,'CUSTOMER NAME'!A:B, 2, FALSE), "")</f>
        <v>RENE IND</v>
      </c>
    </row>
    <row r="2202" spans="1:19">
      <c r="A2202" s="85" t="s">
        <v>909</v>
      </c>
      <c r="B2202" s="85">
        <v>1000</v>
      </c>
      <c r="C2202" s="85" t="s">
        <v>7</v>
      </c>
      <c r="D2202" s="85" t="s">
        <v>608</v>
      </c>
      <c r="E2202" s="248">
        <v>5.2498950000000004</v>
      </c>
      <c r="F2202" s="85" t="s">
        <v>9</v>
      </c>
      <c r="G2202" s="86" t="s">
        <v>627</v>
      </c>
      <c r="H2202" s="199" t="s">
        <v>918</v>
      </c>
      <c r="I2202" s="214" t="str">
        <f t="shared" si="205"/>
        <v>November</v>
      </c>
      <c r="J2202" s="184">
        <f>IF(F2202="USD", E2202, E2202 * IFERROR(VLOOKUP(F2202, EXCHANGE_RATE!A:B, 2, FALSE), "Currency not found"))</f>
        <v>5.2498950000000004</v>
      </c>
      <c r="K2202" s="184">
        <f t="shared" si="201"/>
        <v>5.25</v>
      </c>
      <c r="L2202" s="184">
        <f>IF(C2202="MTS", B2202, B2202 * IFERROR(VLOOKUP(C2202, 'QTY_CONVERSIONS '!A:B, 2, FALSE), "Units not  found"))</f>
        <v>1</v>
      </c>
      <c r="M2202" s="185">
        <f t="shared" si="202"/>
        <v>5250</v>
      </c>
      <c r="N2202" s="143" t="str">
        <f>IFERROR(VLOOKUP(D2202, Product_Category!A:B, 2, FALSE), "Uncategorized")</f>
        <v>SSG</v>
      </c>
      <c r="O2202" s="186">
        <f t="shared" si="204"/>
        <v>5250</v>
      </c>
      <c r="P2202" s="185">
        <f t="shared" si="203"/>
        <v>5250</v>
      </c>
      <c r="Q2202" s="143">
        <v>2023</v>
      </c>
      <c r="R2202" s="143" t="str">
        <f>IFERROR(VLOOKUP(G2202,'SOURCE COMPANY'!A:B, 2, FALSE), "")</f>
        <v>SANJAY CHEMICALS</v>
      </c>
      <c r="S2202" s="143" t="str">
        <f>IFERROR(VLOOKUP(H2202,'CUSTOMER NAME'!A:B, 2, FALSE), "")</f>
        <v>RENE IND</v>
      </c>
    </row>
    <row r="2203" spans="1:19">
      <c r="A2203" s="85" t="s">
        <v>750</v>
      </c>
      <c r="B2203" s="85">
        <v>3000</v>
      </c>
      <c r="C2203" s="85" t="s">
        <v>7</v>
      </c>
      <c r="D2203" s="85" t="s">
        <v>641</v>
      </c>
      <c r="E2203" s="248">
        <v>1.95</v>
      </c>
      <c r="F2203" s="85" t="s">
        <v>9</v>
      </c>
      <c r="G2203" s="193" t="s">
        <v>642</v>
      </c>
      <c r="H2203" s="199" t="s">
        <v>634</v>
      </c>
      <c r="I2203" s="214" t="str">
        <f t="shared" si="205"/>
        <v>November</v>
      </c>
      <c r="J2203" s="184">
        <f>IF(F2203="USD", E2203, E2203 * IFERROR(VLOOKUP(F2203, EXCHANGE_RATE!A:B, 2, FALSE), "Currency not found"))</f>
        <v>1.95</v>
      </c>
      <c r="K2203" s="184">
        <f t="shared" si="201"/>
        <v>1.95</v>
      </c>
      <c r="L2203" s="184">
        <f>IF(C2203="MTS", B2203, B2203 * IFERROR(VLOOKUP(C2203, 'QTY_CONVERSIONS '!A:B, 2, FALSE), "Units not  found"))</f>
        <v>3</v>
      </c>
      <c r="M2203" s="185">
        <f t="shared" si="202"/>
        <v>5850</v>
      </c>
      <c r="N2203" s="143" t="str">
        <f>IFERROR(VLOOKUP(D2203, Product_Category!A:B, 2, FALSE), "Uncategorized")</f>
        <v>MCC</v>
      </c>
      <c r="O2203" s="186">
        <f t="shared" si="204"/>
        <v>1950</v>
      </c>
      <c r="P2203" s="185">
        <f t="shared" si="203"/>
        <v>5850</v>
      </c>
      <c r="Q2203" s="143">
        <v>2023</v>
      </c>
      <c r="R2203" s="143" t="str">
        <f>IFERROR(VLOOKUP(G2203,'SOURCE COMPANY'!A:B, 2, FALSE), "")</f>
        <v>ATTAR GLOBAL</v>
      </c>
      <c r="S2203" s="143" t="str">
        <f>IFERROR(VLOOKUP(H2203,'CUSTOMER NAME'!A:B, 2, FALSE), "")</f>
        <v>RENE INDUSTRIES</v>
      </c>
    </row>
    <row r="2204" spans="1:19">
      <c r="A2204" s="85" t="s">
        <v>624</v>
      </c>
      <c r="B2204" s="85">
        <v>500</v>
      </c>
      <c r="C2204" s="85" t="s">
        <v>7</v>
      </c>
      <c r="D2204" s="85" t="s">
        <v>633</v>
      </c>
      <c r="E2204" s="248">
        <v>3.4</v>
      </c>
      <c r="F2204" s="85" t="s">
        <v>9</v>
      </c>
      <c r="G2204" s="86" t="s">
        <v>627</v>
      </c>
      <c r="H2204" s="199" t="s">
        <v>634</v>
      </c>
      <c r="I2204" s="214" t="str">
        <f t="shared" si="205"/>
        <v>November</v>
      </c>
      <c r="J2204" s="184">
        <f>IF(F2204="USD", E2204, E2204 * IFERROR(VLOOKUP(F2204, EXCHANGE_RATE!A:B, 2, FALSE), "Currency not found"))</f>
        <v>3.4</v>
      </c>
      <c r="K2204" s="184">
        <f t="shared" si="201"/>
        <v>3.4</v>
      </c>
      <c r="L2204" s="184">
        <f>IF(C2204="MTS", B2204, B2204 * IFERROR(VLOOKUP(C2204, 'QTY_CONVERSIONS '!A:B, 2, FALSE), "Units not  found"))</f>
        <v>0.5</v>
      </c>
      <c r="M2204" s="185">
        <f t="shared" si="202"/>
        <v>1700</v>
      </c>
      <c r="N2204" s="143" t="str">
        <f>IFERROR(VLOOKUP(D2204, Product_Category!A:B, 2, FALSE), "Uncategorized")</f>
        <v>CMC</v>
      </c>
      <c r="O2204" s="186">
        <f t="shared" si="204"/>
        <v>3400</v>
      </c>
      <c r="P2204" s="185">
        <f t="shared" si="203"/>
        <v>1700</v>
      </c>
      <c r="Q2204" s="143">
        <v>2023</v>
      </c>
      <c r="R2204" s="143" t="str">
        <f>IFERROR(VLOOKUP(G2204,'SOURCE COMPANY'!A:B, 2, FALSE), "")</f>
        <v>SANJAY CHEMICALS</v>
      </c>
      <c r="S2204" s="143" t="str">
        <f>IFERROR(VLOOKUP(H2204,'CUSTOMER NAME'!A:B, 2, FALSE), "")</f>
        <v>RENE INDUSTRIES</v>
      </c>
    </row>
    <row r="2205" spans="1:19">
      <c r="A2205" s="191" t="s">
        <v>909</v>
      </c>
      <c r="B2205" s="191">
        <v>2000</v>
      </c>
      <c r="C2205" s="191" t="s">
        <v>7</v>
      </c>
      <c r="D2205" s="191" t="s">
        <v>910</v>
      </c>
      <c r="E2205" s="191">
        <v>1.9</v>
      </c>
      <c r="F2205" s="191" t="s">
        <v>9</v>
      </c>
      <c r="G2205" s="86" t="s">
        <v>627</v>
      </c>
      <c r="H2205" s="121" t="s">
        <v>634</v>
      </c>
      <c r="I2205" s="131" t="s">
        <v>3389</v>
      </c>
      <c r="J2205" s="184">
        <f>IF(F2205="USD", E2205, E2205 * IFERROR(VLOOKUP(F2205, EXCHANGE_RATE!A:B, 2, FALSE), "Currency not found"))</f>
        <v>1.9</v>
      </c>
      <c r="K2205" s="184">
        <f t="shared" si="201"/>
        <v>1.9</v>
      </c>
      <c r="L2205" s="184">
        <f>IF(C2205="MTS", B2205, B2205 * IFERROR(VLOOKUP(C2205, 'QTY_CONVERSIONS '!A:B, 2, FALSE), "Units not  found"))</f>
        <v>2</v>
      </c>
      <c r="M2205" s="185">
        <f t="shared" si="202"/>
        <v>3800</v>
      </c>
      <c r="N2205" s="143" t="str">
        <f>IFERROR(VLOOKUP(D2205, Product_Category!A:B, 2, FALSE), "Uncategorized")</f>
        <v>MAGNESIUM STEARATE</v>
      </c>
      <c r="O2205" s="186">
        <f t="shared" si="204"/>
        <v>1900</v>
      </c>
      <c r="P2205" s="185">
        <f t="shared" si="203"/>
        <v>3800</v>
      </c>
      <c r="Q2205" s="143">
        <v>2023</v>
      </c>
      <c r="R2205" s="143" t="str">
        <f>IFERROR(VLOOKUP(G2205,'SOURCE COMPANY'!A:B, 2, FALSE), "")</f>
        <v>SANJAY CHEMICALS</v>
      </c>
      <c r="S2205" s="143" t="str">
        <f>IFERROR(VLOOKUP(H2205,'CUSTOMER NAME'!A:B, 2, FALSE), "")</f>
        <v>RENE INDUSTRIES</v>
      </c>
    </row>
    <row r="2206" spans="1:19">
      <c r="A2206" s="191" t="s">
        <v>909</v>
      </c>
      <c r="B2206" s="191">
        <v>1000</v>
      </c>
      <c r="C2206" s="191" t="s">
        <v>7</v>
      </c>
      <c r="D2206" s="191" t="s">
        <v>173</v>
      </c>
      <c r="E2206" s="191">
        <v>5.25</v>
      </c>
      <c r="F2206" s="191" t="s">
        <v>9</v>
      </c>
      <c r="G2206" s="86" t="s">
        <v>627</v>
      </c>
      <c r="H2206" s="121" t="s">
        <v>634</v>
      </c>
      <c r="I2206" s="131" t="s">
        <v>3389</v>
      </c>
      <c r="J2206" s="184">
        <f>IF(F2206="USD", E2206, E2206 * IFERROR(VLOOKUP(F2206, EXCHANGE_RATE!A:B, 2, FALSE), "Currency not found"))</f>
        <v>5.25</v>
      </c>
      <c r="K2206" s="184">
        <f t="shared" si="201"/>
        <v>5.25</v>
      </c>
      <c r="L2206" s="184">
        <f>IF(C2206="MTS", B2206, B2206 * IFERROR(VLOOKUP(C2206, 'QTY_CONVERSIONS '!A:B, 2, FALSE), "Units not  found"))</f>
        <v>1</v>
      </c>
      <c r="M2206" s="185">
        <f t="shared" si="202"/>
        <v>5250</v>
      </c>
      <c r="N2206" s="143" t="str">
        <f>IFERROR(VLOOKUP(D2206, Product_Category!A:B, 2, FALSE), "Uncategorized")</f>
        <v>SSG</v>
      </c>
      <c r="O2206" s="186">
        <f t="shared" si="204"/>
        <v>5250</v>
      </c>
      <c r="P2206" s="185">
        <f t="shared" si="203"/>
        <v>5250</v>
      </c>
      <c r="Q2206" s="143">
        <v>2023</v>
      </c>
      <c r="R2206" s="143" t="str">
        <f>IFERROR(VLOOKUP(G2206,'SOURCE COMPANY'!A:B, 2, FALSE), "")</f>
        <v>SANJAY CHEMICALS</v>
      </c>
      <c r="S2206" s="143" t="str">
        <f>IFERROR(VLOOKUP(H2206,'CUSTOMER NAME'!A:B, 2, FALSE), "")</f>
        <v>RENE INDUSTRIES</v>
      </c>
    </row>
    <row r="2207" spans="1:19">
      <c r="A2207" s="191" t="s">
        <v>909</v>
      </c>
      <c r="B2207" s="191">
        <v>10000</v>
      </c>
      <c r="C2207" s="191" t="s">
        <v>7</v>
      </c>
      <c r="D2207" s="191" t="s">
        <v>3461</v>
      </c>
      <c r="E2207" s="191">
        <v>1.92</v>
      </c>
      <c r="F2207" s="191" t="s">
        <v>9</v>
      </c>
      <c r="G2207" s="86" t="s">
        <v>627</v>
      </c>
      <c r="H2207" s="121" t="s">
        <v>634</v>
      </c>
      <c r="I2207" s="131" t="s">
        <v>3389</v>
      </c>
      <c r="J2207" s="184">
        <f>IF(F2207="USD", E2207, E2207 * IFERROR(VLOOKUP(F2207, EXCHANGE_RATE!A:B, 2, FALSE), "Currency not found"))</f>
        <v>1.92</v>
      </c>
      <c r="K2207" s="184">
        <f t="shared" si="201"/>
        <v>1.92</v>
      </c>
      <c r="L2207" s="184">
        <f>IF(C2207="MTS", B2207, B2207 * IFERROR(VLOOKUP(C2207, 'QTY_CONVERSIONS '!A:B, 2, FALSE), "Units not  found"))</f>
        <v>10</v>
      </c>
      <c r="M2207" s="185">
        <f t="shared" si="202"/>
        <v>19200</v>
      </c>
      <c r="N2207" s="143" t="str">
        <f>IFERROR(VLOOKUP(D2207, Product_Category!A:B, 2, FALSE), "Uncategorized")</f>
        <v>MCC</v>
      </c>
      <c r="O2207" s="186">
        <f t="shared" si="204"/>
        <v>1920</v>
      </c>
      <c r="P2207" s="185">
        <f t="shared" si="203"/>
        <v>19200</v>
      </c>
      <c r="Q2207" s="143">
        <v>2023</v>
      </c>
      <c r="R2207" s="143" t="str">
        <f>IFERROR(VLOOKUP(G2207,'SOURCE COMPANY'!A:B, 2, FALSE), "")</f>
        <v>SANJAY CHEMICALS</v>
      </c>
      <c r="S2207" s="143" t="str">
        <f>IFERROR(VLOOKUP(H2207,'CUSTOMER NAME'!A:B, 2, FALSE), "")</f>
        <v>RENE INDUSTRIES</v>
      </c>
    </row>
    <row r="2208" spans="1:19">
      <c r="A2208" s="191" t="s">
        <v>909</v>
      </c>
      <c r="B2208" s="191">
        <v>1000</v>
      </c>
      <c r="C2208" s="191" t="s">
        <v>7</v>
      </c>
      <c r="D2208" s="191" t="s">
        <v>3462</v>
      </c>
      <c r="E2208" s="191">
        <v>1.98</v>
      </c>
      <c r="F2208" s="191" t="s">
        <v>9</v>
      </c>
      <c r="G2208" s="86" t="s">
        <v>627</v>
      </c>
      <c r="H2208" s="121" t="s">
        <v>634</v>
      </c>
      <c r="I2208" s="131" t="s">
        <v>3389</v>
      </c>
      <c r="J2208" s="184">
        <f>IF(F2208="USD", E2208, E2208 * IFERROR(VLOOKUP(F2208, EXCHANGE_RATE!A:B, 2, FALSE), "Currency not found"))</f>
        <v>1.98</v>
      </c>
      <c r="K2208" s="184">
        <f t="shared" si="201"/>
        <v>1.98</v>
      </c>
      <c r="L2208" s="184">
        <f>IF(C2208="MTS", B2208, B2208 * IFERROR(VLOOKUP(C2208, 'QTY_CONVERSIONS '!A:B, 2, FALSE), "Units not  found"))</f>
        <v>1</v>
      </c>
      <c r="M2208" s="185">
        <f t="shared" si="202"/>
        <v>1980</v>
      </c>
      <c r="N2208" s="143" t="str">
        <f>IFERROR(VLOOKUP(D2208, Product_Category!A:B, 2, FALSE), "Uncategorized")</f>
        <v>MCC</v>
      </c>
      <c r="O2208" s="186">
        <f t="shared" si="204"/>
        <v>1980</v>
      </c>
      <c r="P2208" s="185">
        <f t="shared" si="203"/>
        <v>1980</v>
      </c>
      <c r="Q2208" s="143">
        <v>2023</v>
      </c>
      <c r="R2208" s="143" t="str">
        <f>IFERROR(VLOOKUP(G2208,'SOURCE COMPANY'!A:B, 2, FALSE), "")</f>
        <v>SANJAY CHEMICALS</v>
      </c>
      <c r="S2208" s="143" t="str">
        <f>IFERROR(VLOOKUP(H2208,'CUSTOMER NAME'!A:B, 2, FALSE), "")</f>
        <v>RENE INDUSTRIES</v>
      </c>
    </row>
    <row r="2209" spans="1:19">
      <c r="A2209" s="191" t="s">
        <v>909</v>
      </c>
      <c r="B2209" s="191">
        <v>300</v>
      </c>
      <c r="C2209" s="191" t="s">
        <v>7</v>
      </c>
      <c r="D2209" s="191" t="s">
        <v>961</v>
      </c>
      <c r="E2209" s="191">
        <v>3.05</v>
      </c>
      <c r="F2209" s="191" t="s">
        <v>9</v>
      </c>
      <c r="G2209" s="86" t="s">
        <v>627</v>
      </c>
      <c r="H2209" s="121" t="s">
        <v>634</v>
      </c>
      <c r="I2209" s="131" t="s">
        <v>3034</v>
      </c>
      <c r="J2209" s="184">
        <f>IF(F2209="USD", E2209, E2209 * IFERROR(VLOOKUP(F2209, EXCHANGE_RATE!A:B, 2, FALSE), "Currency not found"))</f>
        <v>3.05</v>
      </c>
      <c r="K2209" s="184">
        <f t="shared" si="201"/>
        <v>3.05</v>
      </c>
      <c r="L2209" s="184">
        <f>IF(C2209="MTS", B2209, B2209 * IFERROR(VLOOKUP(C2209, 'QTY_CONVERSIONS '!A:B, 2, FALSE), "Units not  found"))</f>
        <v>0.3</v>
      </c>
      <c r="M2209" s="185">
        <f t="shared" si="202"/>
        <v>915</v>
      </c>
      <c r="N2209" s="143" t="str">
        <f>IFERROR(VLOOKUP(D2209, Product_Category!A:B, 2, FALSE), "Uncategorized")</f>
        <v>CMC</v>
      </c>
      <c r="O2209" s="186">
        <f t="shared" si="204"/>
        <v>3050</v>
      </c>
      <c r="P2209" s="185">
        <f t="shared" si="203"/>
        <v>915</v>
      </c>
      <c r="Q2209" s="143">
        <v>2023</v>
      </c>
      <c r="R2209" s="143" t="str">
        <f>IFERROR(VLOOKUP(G2209,'SOURCE COMPANY'!A:B, 2, FALSE), "")</f>
        <v>SANJAY CHEMICALS</v>
      </c>
      <c r="S2209" s="143" t="str">
        <f>IFERROR(VLOOKUP(H2209,'CUSTOMER NAME'!A:B, 2, FALSE), "")</f>
        <v>RENE INDUSTRIES</v>
      </c>
    </row>
    <row r="2210" spans="1:19">
      <c r="A2210" s="191" t="s">
        <v>909</v>
      </c>
      <c r="B2210" s="191">
        <v>300</v>
      </c>
      <c r="C2210" s="191" t="s">
        <v>7</v>
      </c>
      <c r="D2210" s="191" t="s">
        <v>3048</v>
      </c>
      <c r="E2210" s="191">
        <v>3</v>
      </c>
      <c r="F2210" s="191" t="s">
        <v>9</v>
      </c>
      <c r="G2210" s="86" t="s">
        <v>627</v>
      </c>
      <c r="H2210" s="121" t="s">
        <v>634</v>
      </c>
      <c r="I2210" s="131" t="s">
        <v>3034</v>
      </c>
      <c r="J2210" s="184">
        <f>IF(F2210="USD", E2210, E2210 * IFERROR(VLOOKUP(F2210, EXCHANGE_RATE!A:B, 2, FALSE), "Currency not found"))</f>
        <v>3</v>
      </c>
      <c r="K2210" s="184">
        <f t="shared" si="201"/>
        <v>3</v>
      </c>
      <c r="L2210" s="184">
        <f>IF(C2210="MTS", B2210, B2210 * IFERROR(VLOOKUP(C2210, 'QTY_CONVERSIONS '!A:B, 2, FALSE), "Units not  found"))</f>
        <v>0.3</v>
      </c>
      <c r="M2210" s="185">
        <f t="shared" si="202"/>
        <v>900</v>
      </c>
      <c r="N2210" s="143" t="str">
        <f>IFERROR(VLOOKUP(D2210, Product_Category!A:B, 2, FALSE), "Uncategorized")</f>
        <v>CROSCARMELLOSE SODIUM</v>
      </c>
      <c r="O2210" s="186">
        <f t="shared" si="204"/>
        <v>3000</v>
      </c>
      <c r="P2210" s="185">
        <f t="shared" si="203"/>
        <v>900</v>
      </c>
      <c r="Q2210" s="143">
        <v>2023</v>
      </c>
      <c r="R2210" s="143" t="str">
        <f>IFERROR(VLOOKUP(G2210,'SOURCE COMPANY'!A:B, 2, FALSE), "")</f>
        <v>SANJAY CHEMICALS</v>
      </c>
      <c r="S2210" s="143" t="str">
        <f>IFERROR(VLOOKUP(H2210,'CUSTOMER NAME'!A:B, 2, FALSE), "")</f>
        <v>RENE INDUSTRIES</v>
      </c>
    </row>
    <row r="2211" spans="1:19">
      <c r="A2211" s="192" t="s">
        <v>275</v>
      </c>
      <c r="B2211" s="192">
        <v>20000</v>
      </c>
      <c r="C2211" s="192" t="s">
        <v>7</v>
      </c>
      <c r="D2211" s="192" t="s">
        <v>2809</v>
      </c>
      <c r="E2211" s="192">
        <v>2.63</v>
      </c>
      <c r="F2211" s="192" t="s">
        <v>9</v>
      </c>
      <c r="G2211" s="193" t="s">
        <v>59</v>
      </c>
      <c r="H2211" s="134" t="s">
        <v>208</v>
      </c>
      <c r="I2211" s="131" t="s">
        <v>2670</v>
      </c>
      <c r="J2211" s="184">
        <f>IF(F2211="USD", E2211, E2211 * IFERROR(VLOOKUP(F2211, EXCHANGE_RATE!A:B, 2, FALSE), "Currency not found"))</f>
        <v>2.63</v>
      </c>
      <c r="K2211" s="184">
        <f t="shared" si="201"/>
        <v>2.63</v>
      </c>
      <c r="L2211" s="184">
        <f>IF(C2211="MTS", B2211, B2211 * IFERROR(VLOOKUP(C2211, 'QTY_CONVERSIONS '!A:B, 2, FALSE), "Units not  found"))</f>
        <v>20</v>
      </c>
      <c r="M2211" s="185">
        <f t="shared" si="202"/>
        <v>52600</v>
      </c>
      <c r="N2211" s="143" t="str">
        <f>IFERROR(VLOOKUP(D2211, Product_Category!A:B, 2, FALSE), "Uncategorized")</f>
        <v>MCC</v>
      </c>
      <c r="O2211" s="186">
        <f t="shared" si="204"/>
        <v>2630</v>
      </c>
      <c r="P2211" s="185">
        <f t="shared" si="203"/>
        <v>52600</v>
      </c>
      <c r="Q2211" s="143">
        <v>2023</v>
      </c>
      <c r="R2211" s="143" t="str">
        <f>IFERROR(VLOOKUP(G2211,'SOURCE COMPANY'!A:B, 2, FALSE), "")</f>
        <v>JRS PHARMA</v>
      </c>
      <c r="S2211" s="143" t="str">
        <f>IFERROR(VLOOKUP(H2211,'CUSTOMER NAME'!A:B, 2, FALSE), "")</f>
        <v>RETTENMAIER</v>
      </c>
    </row>
    <row r="2212" spans="1:19">
      <c r="A2212" s="192" t="s">
        <v>972</v>
      </c>
      <c r="B2212" s="192">
        <v>2000</v>
      </c>
      <c r="C2212" s="192" t="s">
        <v>7</v>
      </c>
      <c r="D2212" s="192" t="s">
        <v>2809</v>
      </c>
      <c r="E2212" s="192">
        <v>2.63</v>
      </c>
      <c r="F2212" s="192" t="s">
        <v>9</v>
      </c>
      <c r="G2212" s="193" t="s">
        <v>59</v>
      </c>
      <c r="H2212" s="134" t="s">
        <v>208</v>
      </c>
      <c r="I2212" s="131" t="s">
        <v>2670</v>
      </c>
      <c r="J2212" s="184">
        <f>IF(F2212="USD", E2212, E2212 * IFERROR(VLOOKUP(F2212, EXCHANGE_RATE!A:B, 2, FALSE), "Currency not found"))</f>
        <v>2.63</v>
      </c>
      <c r="K2212" s="184">
        <f t="shared" si="201"/>
        <v>2.63</v>
      </c>
      <c r="L2212" s="184">
        <f>IF(C2212="MTS", B2212, B2212 * IFERROR(VLOOKUP(C2212, 'QTY_CONVERSIONS '!A:B, 2, FALSE), "Units not  found"))</f>
        <v>2</v>
      </c>
      <c r="M2212" s="185">
        <f t="shared" si="202"/>
        <v>5260</v>
      </c>
      <c r="N2212" s="143" t="str">
        <f>IFERROR(VLOOKUP(D2212, Product_Category!A:B, 2, FALSE), "Uncategorized")</f>
        <v>MCC</v>
      </c>
      <c r="O2212" s="186">
        <f t="shared" si="204"/>
        <v>2630</v>
      </c>
      <c r="P2212" s="185">
        <f t="shared" si="203"/>
        <v>5260</v>
      </c>
      <c r="Q2212" s="143">
        <v>2023</v>
      </c>
      <c r="R2212" s="143" t="str">
        <f>IFERROR(VLOOKUP(G2212,'SOURCE COMPANY'!A:B, 2, FALSE), "")</f>
        <v>JRS PHARMA</v>
      </c>
      <c r="S2212" s="143" t="str">
        <f>IFERROR(VLOOKUP(H2212,'CUSTOMER NAME'!A:B, 2, FALSE), "")</f>
        <v>RETTENMAIER</v>
      </c>
    </row>
    <row r="2213" spans="1:19">
      <c r="A2213" s="192" t="s">
        <v>972</v>
      </c>
      <c r="B2213" s="192">
        <v>9000</v>
      </c>
      <c r="C2213" s="192" t="s">
        <v>7</v>
      </c>
      <c r="D2213" s="192" t="s">
        <v>2809</v>
      </c>
      <c r="E2213" s="192">
        <v>2.63</v>
      </c>
      <c r="F2213" s="192" t="s">
        <v>9</v>
      </c>
      <c r="G2213" s="193" t="s">
        <v>59</v>
      </c>
      <c r="H2213" s="134" t="s">
        <v>208</v>
      </c>
      <c r="I2213" s="131" t="s">
        <v>2670</v>
      </c>
      <c r="J2213" s="184">
        <f>IF(F2213="USD", E2213, E2213 * IFERROR(VLOOKUP(F2213, EXCHANGE_RATE!A:B, 2, FALSE), "Currency not found"))</f>
        <v>2.63</v>
      </c>
      <c r="K2213" s="184">
        <f t="shared" si="201"/>
        <v>2.63</v>
      </c>
      <c r="L2213" s="184">
        <f>IF(C2213="MTS", B2213, B2213 * IFERROR(VLOOKUP(C2213, 'QTY_CONVERSIONS '!A:B, 2, FALSE), "Units not  found"))</f>
        <v>9</v>
      </c>
      <c r="M2213" s="185">
        <f t="shared" si="202"/>
        <v>23670</v>
      </c>
      <c r="N2213" s="143" t="str">
        <f>IFERROR(VLOOKUP(D2213, Product_Category!A:B, 2, FALSE), "Uncategorized")</f>
        <v>MCC</v>
      </c>
      <c r="O2213" s="186">
        <f t="shared" si="204"/>
        <v>2630</v>
      </c>
      <c r="P2213" s="185">
        <f t="shared" si="203"/>
        <v>23670</v>
      </c>
      <c r="Q2213" s="143">
        <v>2023</v>
      </c>
      <c r="R2213" s="143" t="str">
        <f>IFERROR(VLOOKUP(G2213,'SOURCE COMPANY'!A:B, 2, FALSE), "")</f>
        <v>JRS PHARMA</v>
      </c>
      <c r="S2213" s="143" t="str">
        <f>IFERROR(VLOOKUP(H2213,'CUSTOMER NAME'!A:B, 2, FALSE), "")</f>
        <v>RETTENMAIER</v>
      </c>
    </row>
    <row r="2214" spans="1:19">
      <c r="A2214" s="192" t="s">
        <v>1019</v>
      </c>
      <c r="B2214" s="192">
        <v>20000</v>
      </c>
      <c r="C2214" s="192" t="s">
        <v>7</v>
      </c>
      <c r="D2214" s="192" t="s">
        <v>2809</v>
      </c>
      <c r="E2214" s="192">
        <v>2.63</v>
      </c>
      <c r="F2214" s="192" t="s">
        <v>9</v>
      </c>
      <c r="G2214" s="193" t="s">
        <v>59</v>
      </c>
      <c r="H2214" s="134" t="s">
        <v>208</v>
      </c>
      <c r="I2214" s="131" t="s">
        <v>2670</v>
      </c>
      <c r="J2214" s="184">
        <f>IF(F2214="USD", E2214, E2214 * IFERROR(VLOOKUP(F2214, EXCHANGE_RATE!A:B, 2, FALSE), "Currency not found"))</f>
        <v>2.63</v>
      </c>
      <c r="K2214" s="184">
        <f t="shared" si="201"/>
        <v>2.63</v>
      </c>
      <c r="L2214" s="184">
        <f>IF(C2214="MTS", B2214, B2214 * IFERROR(VLOOKUP(C2214, 'QTY_CONVERSIONS '!A:B, 2, FALSE), "Units not  found"))</f>
        <v>20</v>
      </c>
      <c r="M2214" s="185">
        <f t="shared" si="202"/>
        <v>52600</v>
      </c>
      <c r="N2214" s="143" t="str">
        <f>IFERROR(VLOOKUP(D2214, Product_Category!A:B, 2, FALSE), "Uncategorized")</f>
        <v>MCC</v>
      </c>
      <c r="O2214" s="186">
        <f t="shared" si="204"/>
        <v>2630</v>
      </c>
      <c r="P2214" s="185">
        <f t="shared" si="203"/>
        <v>52600</v>
      </c>
      <c r="Q2214" s="143">
        <v>2023</v>
      </c>
      <c r="R2214" s="143" t="str">
        <f>IFERROR(VLOOKUP(G2214,'SOURCE COMPANY'!A:B, 2, FALSE), "")</f>
        <v>JRS PHARMA</v>
      </c>
      <c r="S2214" s="143" t="str">
        <f>IFERROR(VLOOKUP(H2214,'CUSTOMER NAME'!A:B, 2, FALSE), "")</f>
        <v>RETTENMAIER</v>
      </c>
    </row>
    <row r="2215" spans="1:19">
      <c r="A2215" s="192" t="s">
        <v>492</v>
      </c>
      <c r="B2215" s="192">
        <v>20000</v>
      </c>
      <c r="C2215" s="192" t="s">
        <v>7</v>
      </c>
      <c r="D2215" s="192" t="s">
        <v>2809</v>
      </c>
      <c r="E2215" s="192">
        <v>2.63</v>
      </c>
      <c r="F2215" s="192" t="s">
        <v>9</v>
      </c>
      <c r="G2215" s="193" t="s">
        <v>59</v>
      </c>
      <c r="H2215" s="134" t="s">
        <v>208</v>
      </c>
      <c r="I2215" s="131" t="s">
        <v>2670</v>
      </c>
      <c r="J2215" s="184">
        <f>IF(F2215="USD", E2215, E2215 * IFERROR(VLOOKUP(F2215, EXCHANGE_RATE!A:B, 2, FALSE), "Currency not found"))</f>
        <v>2.63</v>
      </c>
      <c r="K2215" s="184">
        <f t="shared" si="201"/>
        <v>2.63</v>
      </c>
      <c r="L2215" s="184">
        <f>IF(C2215="MTS", B2215, B2215 * IFERROR(VLOOKUP(C2215, 'QTY_CONVERSIONS '!A:B, 2, FALSE), "Units not  found"))</f>
        <v>20</v>
      </c>
      <c r="M2215" s="185">
        <f t="shared" si="202"/>
        <v>52600</v>
      </c>
      <c r="N2215" s="143" t="str">
        <f>IFERROR(VLOOKUP(D2215, Product_Category!A:B, 2, FALSE), "Uncategorized")</f>
        <v>MCC</v>
      </c>
      <c r="O2215" s="186">
        <f t="shared" si="204"/>
        <v>2630</v>
      </c>
      <c r="P2215" s="185">
        <f t="shared" si="203"/>
        <v>52600</v>
      </c>
      <c r="Q2215" s="143">
        <v>2023</v>
      </c>
      <c r="R2215" s="143" t="str">
        <f>IFERROR(VLOOKUP(G2215,'SOURCE COMPANY'!A:B, 2, FALSE), "")</f>
        <v>JRS PHARMA</v>
      </c>
      <c r="S2215" s="143" t="str">
        <f>IFERROR(VLOOKUP(H2215,'CUSTOMER NAME'!A:B, 2, FALSE), "")</f>
        <v>RETTENMAIER</v>
      </c>
    </row>
    <row r="2216" spans="1:19">
      <c r="A2216" s="85" t="s">
        <v>154</v>
      </c>
      <c r="B2216" s="85">
        <v>20000</v>
      </c>
      <c r="C2216" s="85" t="s">
        <v>7</v>
      </c>
      <c r="D2216" s="85" t="s">
        <v>555</v>
      </c>
      <c r="E2216" s="248">
        <v>2.63</v>
      </c>
      <c r="F2216" s="85" t="s">
        <v>9</v>
      </c>
      <c r="G2216" s="193" t="s">
        <v>59</v>
      </c>
      <c r="H2216" s="199" t="s">
        <v>208</v>
      </c>
      <c r="I2216" s="214" t="str">
        <f t="shared" ref="I2216:I2254" si="206">I2215</f>
        <v>August</v>
      </c>
      <c r="J2216" s="184">
        <f>IF(F2216="USD", E2216, E2216 * IFERROR(VLOOKUP(F2216, EXCHANGE_RATE!A:B, 2, FALSE), "Currency not found"))</f>
        <v>2.63</v>
      </c>
      <c r="K2216" s="184">
        <f t="shared" si="201"/>
        <v>2.63</v>
      </c>
      <c r="L2216" s="184">
        <f>IF(C2216="MTS", B2216, B2216 * IFERROR(VLOOKUP(C2216, 'QTY_CONVERSIONS '!A:B, 2, FALSE), "Units not  found"))</f>
        <v>20</v>
      </c>
      <c r="M2216" s="185">
        <f t="shared" si="202"/>
        <v>52600</v>
      </c>
      <c r="N2216" s="143" t="str">
        <f>IFERROR(VLOOKUP(D2216, Product_Category!A:B, 2, FALSE), "Uncategorized")</f>
        <v>MCC</v>
      </c>
      <c r="O2216" s="186">
        <f t="shared" si="204"/>
        <v>2630</v>
      </c>
      <c r="P2216" s="185">
        <f t="shared" si="203"/>
        <v>52600</v>
      </c>
      <c r="Q2216" s="143">
        <v>2023</v>
      </c>
      <c r="R2216" s="143" t="str">
        <f>IFERROR(VLOOKUP(G2216,'SOURCE COMPANY'!A:B, 2, FALSE), "")</f>
        <v>JRS PHARMA</v>
      </c>
      <c r="S2216" s="143" t="str">
        <f>IFERROR(VLOOKUP(H2216,'CUSTOMER NAME'!A:B, 2, FALSE), "")</f>
        <v>RETTENMAIER</v>
      </c>
    </row>
    <row r="2217" spans="1:19">
      <c r="A2217" s="85" t="s">
        <v>154</v>
      </c>
      <c r="B2217" s="85">
        <v>20000</v>
      </c>
      <c r="C2217" s="85" t="s">
        <v>7</v>
      </c>
      <c r="D2217" s="85" t="s">
        <v>555</v>
      </c>
      <c r="E2217" s="248">
        <v>2.63</v>
      </c>
      <c r="F2217" s="85" t="s">
        <v>9</v>
      </c>
      <c r="G2217" s="193" t="s">
        <v>59</v>
      </c>
      <c r="H2217" s="199" t="s">
        <v>208</v>
      </c>
      <c r="I2217" s="214" t="str">
        <f t="shared" si="206"/>
        <v>August</v>
      </c>
      <c r="J2217" s="184">
        <f>IF(F2217="USD", E2217, E2217 * IFERROR(VLOOKUP(F2217, EXCHANGE_RATE!A:B, 2, FALSE), "Currency not found"))</f>
        <v>2.63</v>
      </c>
      <c r="K2217" s="184">
        <f t="shared" si="201"/>
        <v>2.63</v>
      </c>
      <c r="L2217" s="184">
        <f>IF(C2217="MTS", B2217, B2217 * IFERROR(VLOOKUP(C2217, 'QTY_CONVERSIONS '!A:B, 2, FALSE), "Units not  found"))</f>
        <v>20</v>
      </c>
      <c r="M2217" s="185">
        <f t="shared" si="202"/>
        <v>52600</v>
      </c>
      <c r="N2217" s="143" t="str">
        <f>IFERROR(VLOOKUP(D2217, Product_Category!A:B, 2, FALSE), "Uncategorized")</f>
        <v>MCC</v>
      </c>
      <c r="O2217" s="186">
        <f t="shared" si="204"/>
        <v>2630</v>
      </c>
      <c r="P2217" s="185">
        <f t="shared" si="203"/>
        <v>52600</v>
      </c>
      <c r="Q2217" s="143">
        <v>2023</v>
      </c>
      <c r="R2217" s="143" t="str">
        <f>IFERROR(VLOOKUP(G2217,'SOURCE COMPANY'!A:B, 2, FALSE), "")</f>
        <v>JRS PHARMA</v>
      </c>
      <c r="S2217" s="143" t="str">
        <f>IFERROR(VLOOKUP(H2217,'CUSTOMER NAME'!A:B, 2, FALSE), "")</f>
        <v>RETTENMAIER</v>
      </c>
    </row>
    <row r="2218" spans="1:19">
      <c r="A2218" s="85" t="s">
        <v>275</v>
      </c>
      <c r="B2218" s="85">
        <v>1000</v>
      </c>
      <c r="C2218" s="85" t="s">
        <v>7</v>
      </c>
      <c r="D2218" s="85" t="s">
        <v>555</v>
      </c>
      <c r="E2218" s="248">
        <v>6.15</v>
      </c>
      <c r="F2218" s="85" t="s">
        <v>9</v>
      </c>
      <c r="G2218" s="193" t="s">
        <v>59</v>
      </c>
      <c r="H2218" s="199" t="s">
        <v>208</v>
      </c>
      <c r="I2218" s="214" t="str">
        <f t="shared" si="206"/>
        <v>August</v>
      </c>
      <c r="J2218" s="184">
        <f>IF(F2218="USD", E2218, E2218 * IFERROR(VLOOKUP(F2218, EXCHANGE_RATE!A:B, 2, FALSE), "Currency not found"))</f>
        <v>6.15</v>
      </c>
      <c r="K2218" s="184">
        <f t="shared" si="201"/>
        <v>6.15</v>
      </c>
      <c r="L2218" s="184">
        <f>IF(C2218="MTS", B2218, B2218 * IFERROR(VLOOKUP(C2218, 'QTY_CONVERSIONS '!A:B, 2, FALSE), "Units not  found"))</f>
        <v>1</v>
      </c>
      <c r="M2218" s="185">
        <f t="shared" si="202"/>
        <v>6150</v>
      </c>
      <c r="N2218" s="143" t="str">
        <f>IFERROR(VLOOKUP(D2218, Product_Category!A:B, 2, FALSE), "Uncategorized")</f>
        <v>MCC</v>
      </c>
      <c r="O2218" s="186">
        <f t="shared" si="204"/>
        <v>6150</v>
      </c>
      <c r="P2218" s="185">
        <f t="shared" si="203"/>
        <v>6150</v>
      </c>
      <c r="Q2218" s="143">
        <v>2023</v>
      </c>
      <c r="R2218" s="143" t="str">
        <f>IFERROR(VLOOKUP(G2218,'SOURCE COMPANY'!A:B, 2, FALSE), "")</f>
        <v>JRS PHARMA</v>
      </c>
      <c r="S2218" s="143" t="str">
        <f>IFERROR(VLOOKUP(H2218,'CUSTOMER NAME'!A:B, 2, FALSE), "")</f>
        <v>RETTENMAIER</v>
      </c>
    </row>
    <row r="2219" spans="1:19">
      <c r="A2219" s="87" t="s">
        <v>275</v>
      </c>
      <c r="B2219" s="87">
        <v>20000</v>
      </c>
      <c r="C2219" s="87" t="s">
        <v>7</v>
      </c>
      <c r="D2219" s="87" t="s">
        <v>1309</v>
      </c>
      <c r="E2219" s="248">
        <v>2.63</v>
      </c>
      <c r="F2219" s="87" t="s">
        <v>9</v>
      </c>
      <c r="G2219" s="192" t="s">
        <v>59</v>
      </c>
      <c r="H2219" s="198" t="s">
        <v>208</v>
      </c>
      <c r="I2219" s="214" t="str">
        <f t="shared" si="206"/>
        <v>August</v>
      </c>
      <c r="J2219" s="184">
        <f>IF(F2219="USD", E2219, E2219 * IFERROR(VLOOKUP(F2219, EXCHANGE_RATE!A:B, 2, FALSE), "Currency not found"))</f>
        <v>2.63</v>
      </c>
      <c r="K2219" s="184">
        <f t="shared" si="201"/>
        <v>2.63</v>
      </c>
      <c r="L2219" s="184">
        <f>IF(C2219="MTS", B2219, B2219 * IFERROR(VLOOKUP(C2219, 'QTY_CONVERSIONS '!A:B, 2, FALSE), "Units not  found"))</f>
        <v>20</v>
      </c>
      <c r="M2219" s="185">
        <f t="shared" si="202"/>
        <v>52600</v>
      </c>
      <c r="N2219" s="143" t="str">
        <f>IFERROR(VLOOKUP(D2219, Product_Category!A:B, 2, FALSE), "Uncategorized")</f>
        <v>MCC</v>
      </c>
      <c r="O2219" s="186">
        <f t="shared" si="204"/>
        <v>2630</v>
      </c>
      <c r="P2219" s="185">
        <f t="shared" si="203"/>
        <v>52600</v>
      </c>
      <c r="Q2219" s="143">
        <v>2023</v>
      </c>
      <c r="R2219" s="143" t="str">
        <f>IFERROR(VLOOKUP(G2219,'SOURCE COMPANY'!A:B, 2, FALSE), "")</f>
        <v>JRS PHARMA</v>
      </c>
      <c r="S2219" s="143" t="str">
        <f>IFERROR(VLOOKUP(H2219,'CUSTOMER NAME'!A:B, 2, FALSE), "")</f>
        <v>RETTENMAIER</v>
      </c>
    </row>
    <row r="2220" spans="1:19">
      <c r="A2220" s="87" t="s">
        <v>275</v>
      </c>
      <c r="B2220" s="87">
        <v>20000</v>
      </c>
      <c r="C2220" s="87" t="s">
        <v>7</v>
      </c>
      <c r="D2220" s="87" t="s">
        <v>1309</v>
      </c>
      <c r="E2220" s="248">
        <v>2.63</v>
      </c>
      <c r="F2220" s="87" t="s">
        <v>9</v>
      </c>
      <c r="G2220" s="192" t="s">
        <v>59</v>
      </c>
      <c r="H2220" s="198" t="s">
        <v>208</v>
      </c>
      <c r="I2220" s="214" t="str">
        <f t="shared" si="206"/>
        <v>August</v>
      </c>
      <c r="J2220" s="184">
        <f>IF(F2220="USD", E2220, E2220 * IFERROR(VLOOKUP(F2220, EXCHANGE_RATE!A:B, 2, FALSE), "Currency not found"))</f>
        <v>2.63</v>
      </c>
      <c r="K2220" s="184">
        <f t="shared" si="201"/>
        <v>2.63</v>
      </c>
      <c r="L2220" s="184">
        <f>IF(C2220="MTS", B2220, B2220 * IFERROR(VLOOKUP(C2220, 'QTY_CONVERSIONS '!A:B, 2, FALSE), "Units not  found"))</f>
        <v>20</v>
      </c>
      <c r="M2220" s="185">
        <f t="shared" si="202"/>
        <v>52600</v>
      </c>
      <c r="N2220" s="143" t="str">
        <f>IFERROR(VLOOKUP(D2220, Product_Category!A:B, 2, FALSE), "Uncategorized")</f>
        <v>MCC</v>
      </c>
      <c r="O2220" s="186">
        <f t="shared" si="204"/>
        <v>2630</v>
      </c>
      <c r="P2220" s="185">
        <f t="shared" si="203"/>
        <v>52600</v>
      </c>
      <c r="Q2220" s="143">
        <v>2023</v>
      </c>
      <c r="R2220" s="143" t="str">
        <f>IFERROR(VLOOKUP(G2220,'SOURCE COMPANY'!A:B, 2, FALSE), "")</f>
        <v>JRS PHARMA</v>
      </c>
      <c r="S2220" s="143" t="str">
        <f>IFERROR(VLOOKUP(H2220,'CUSTOMER NAME'!A:B, 2, FALSE), "")</f>
        <v>RETTENMAIER</v>
      </c>
    </row>
    <row r="2221" spans="1:19">
      <c r="A2221" s="87" t="s">
        <v>275</v>
      </c>
      <c r="B2221" s="21">
        <v>20000</v>
      </c>
      <c r="C2221" s="87" t="s">
        <v>7</v>
      </c>
      <c r="D2221" s="87" t="s">
        <v>2002</v>
      </c>
      <c r="E2221" s="41">
        <v>2.63</v>
      </c>
      <c r="F2221" s="87" t="s">
        <v>9</v>
      </c>
      <c r="G2221" s="192" t="s">
        <v>59</v>
      </c>
      <c r="H2221" s="198" t="s">
        <v>208</v>
      </c>
      <c r="I2221" s="214" t="str">
        <f t="shared" si="206"/>
        <v>August</v>
      </c>
      <c r="J2221" s="184">
        <f>IF(F2221="USD", E2221, E2221 * IFERROR(VLOOKUP(F2221, EXCHANGE_RATE!A:B, 2, FALSE), "Currency not found"))</f>
        <v>2.63</v>
      </c>
      <c r="K2221" s="184">
        <f t="shared" si="201"/>
        <v>2.63</v>
      </c>
      <c r="L2221" s="184">
        <f>IF(C2221="MTS", B2221, B2221 * IFERROR(VLOOKUP(C2221, 'QTY_CONVERSIONS '!A:B, 2, FALSE), "Units not  found"))</f>
        <v>20</v>
      </c>
      <c r="M2221" s="185">
        <f t="shared" si="202"/>
        <v>52600</v>
      </c>
      <c r="N2221" s="143" t="str">
        <f>IFERROR(VLOOKUP(D2221, Product_Category!A:B, 2, FALSE), "Uncategorized")</f>
        <v>MCC</v>
      </c>
      <c r="O2221" s="186">
        <f t="shared" si="204"/>
        <v>2630</v>
      </c>
      <c r="P2221" s="185">
        <f t="shared" si="203"/>
        <v>52600</v>
      </c>
      <c r="Q2221" s="143">
        <v>2023</v>
      </c>
      <c r="R2221" s="143" t="str">
        <f>IFERROR(VLOOKUP(G2221,'SOURCE COMPANY'!A:B, 2, FALSE), "")</f>
        <v>JRS PHARMA</v>
      </c>
      <c r="S2221" s="143" t="str">
        <f>IFERROR(VLOOKUP(H2221,'CUSTOMER NAME'!A:B, 2, FALSE), "")</f>
        <v>RETTENMAIER</v>
      </c>
    </row>
    <row r="2222" spans="1:19">
      <c r="A2222" s="87" t="s">
        <v>275</v>
      </c>
      <c r="B2222" s="21">
        <v>20000</v>
      </c>
      <c r="C2222" s="87" t="s">
        <v>7</v>
      </c>
      <c r="D2222" s="87" t="s">
        <v>2003</v>
      </c>
      <c r="E2222" s="41">
        <v>2.63</v>
      </c>
      <c r="F2222" s="87" t="s">
        <v>9</v>
      </c>
      <c r="G2222" s="192" t="s">
        <v>59</v>
      </c>
      <c r="H2222" s="198" t="s">
        <v>208</v>
      </c>
      <c r="I2222" s="214" t="str">
        <f t="shared" si="206"/>
        <v>August</v>
      </c>
      <c r="J2222" s="184">
        <f>IF(F2222="USD", E2222, E2222 * IFERROR(VLOOKUP(F2222, EXCHANGE_RATE!A:B, 2, FALSE), "Currency not found"))</f>
        <v>2.63</v>
      </c>
      <c r="K2222" s="184">
        <f t="shared" si="201"/>
        <v>2.63</v>
      </c>
      <c r="L2222" s="184">
        <f>IF(C2222="MTS", B2222, B2222 * IFERROR(VLOOKUP(C2222, 'QTY_CONVERSIONS '!A:B, 2, FALSE), "Units not  found"))</f>
        <v>20</v>
      </c>
      <c r="M2222" s="185">
        <f t="shared" si="202"/>
        <v>52600</v>
      </c>
      <c r="N2222" s="143" t="str">
        <f>IFERROR(VLOOKUP(D2222, Product_Category!A:B, 2, FALSE), "Uncategorized")</f>
        <v>MCC</v>
      </c>
      <c r="O2222" s="186">
        <f t="shared" si="204"/>
        <v>2630</v>
      </c>
      <c r="P2222" s="185">
        <f t="shared" si="203"/>
        <v>52600</v>
      </c>
      <c r="Q2222" s="143">
        <v>2023</v>
      </c>
      <c r="R2222" s="143" t="str">
        <f>IFERROR(VLOOKUP(G2222,'SOURCE COMPANY'!A:B, 2, FALSE), "")</f>
        <v>JRS PHARMA</v>
      </c>
      <c r="S2222" s="143" t="str">
        <f>IFERROR(VLOOKUP(H2222,'CUSTOMER NAME'!A:B, 2, FALSE), "")</f>
        <v>RETTENMAIER</v>
      </c>
    </row>
    <row r="2223" spans="1:19">
      <c r="A2223" s="87" t="s">
        <v>275</v>
      </c>
      <c r="B2223" s="21">
        <v>20000</v>
      </c>
      <c r="C2223" s="87" t="s">
        <v>7</v>
      </c>
      <c r="D2223" s="87" t="s">
        <v>555</v>
      </c>
      <c r="E2223" s="41">
        <v>2.63</v>
      </c>
      <c r="F2223" s="87" t="s">
        <v>9</v>
      </c>
      <c r="G2223" s="192" t="s">
        <v>59</v>
      </c>
      <c r="H2223" s="198" t="s">
        <v>208</v>
      </c>
      <c r="I2223" s="214" t="str">
        <f t="shared" si="206"/>
        <v>August</v>
      </c>
      <c r="J2223" s="184">
        <f>IF(F2223="USD", E2223, E2223 * IFERROR(VLOOKUP(F2223, EXCHANGE_RATE!A:B, 2, FALSE), "Currency not found"))</f>
        <v>2.63</v>
      </c>
      <c r="K2223" s="184">
        <f t="shared" si="201"/>
        <v>2.63</v>
      </c>
      <c r="L2223" s="184">
        <f>IF(C2223="MTS", B2223, B2223 * IFERROR(VLOOKUP(C2223, 'QTY_CONVERSIONS '!A:B, 2, FALSE), "Units not  found"))</f>
        <v>20</v>
      </c>
      <c r="M2223" s="185">
        <f t="shared" si="202"/>
        <v>52600</v>
      </c>
      <c r="N2223" s="143" t="str">
        <f>IFERROR(VLOOKUP(D2223, Product_Category!A:B, 2, FALSE), "Uncategorized")</f>
        <v>MCC</v>
      </c>
      <c r="O2223" s="186">
        <f t="shared" si="204"/>
        <v>2630</v>
      </c>
      <c r="P2223" s="185">
        <f t="shared" si="203"/>
        <v>52600</v>
      </c>
      <c r="Q2223" s="143">
        <v>2023</v>
      </c>
      <c r="R2223" s="143" t="str">
        <f>IFERROR(VLOOKUP(G2223,'SOURCE COMPANY'!A:B, 2, FALSE), "")</f>
        <v>JRS PHARMA</v>
      </c>
      <c r="S2223" s="143" t="str">
        <f>IFERROR(VLOOKUP(H2223,'CUSTOMER NAME'!A:B, 2, FALSE), "")</f>
        <v>RETTENMAIER</v>
      </c>
    </row>
    <row r="2224" spans="1:19">
      <c r="A2224" s="87" t="s">
        <v>972</v>
      </c>
      <c r="B2224" s="87">
        <v>4000</v>
      </c>
      <c r="C2224" s="87" t="s">
        <v>7</v>
      </c>
      <c r="D2224" s="87" t="s">
        <v>1311</v>
      </c>
      <c r="E2224" s="248">
        <v>2.63</v>
      </c>
      <c r="F2224" s="87" t="s">
        <v>9</v>
      </c>
      <c r="G2224" s="192" t="s">
        <v>59</v>
      </c>
      <c r="H2224" s="198" t="s">
        <v>208</v>
      </c>
      <c r="I2224" s="214" t="str">
        <f t="shared" si="206"/>
        <v>August</v>
      </c>
      <c r="J2224" s="184">
        <f>IF(F2224="USD", E2224, E2224 * IFERROR(VLOOKUP(F2224, EXCHANGE_RATE!A:B, 2, FALSE), "Currency not found"))</f>
        <v>2.63</v>
      </c>
      <c r="K2224" s="184">
        <f t="shared" si="201"/>
        <v>2.63</v>
      </c>
      <c r="L2224" s="184">
        <f>IF(C2224="MTS", B2224, B2224 * IFERROR(VLOOKUP(C2224, 'QTY_CONVERSIONS '!A:B, 2, FALSE), "Units not  found"))</f>
        <v>4</v>
      </c>
      <c r="M2224" s="185">
        <f t="shared" si="202"/>
        <v>10520</v>
      </c>
      <c r="N2224" s="143" t="str">
        <f>IFERROR(VLOOKUP(D2224, Product_Category!A:B, 2, FALSE), "Uncategorized")</f>
        <v>MCC</v>
      </c>
      <c r="O2224" s="186">
        <f t="shared" si="204"/>
        <v>2630</v>
      </c>
      <c r="P2224" s="185">
        <f t="shared" si="203"/>
        <v>10520</v>
      </c>
      <c r="Q2224" s="143">
        <v>2023</v>
      </c>
      <c r="R2224" s="143" t="str">
        <f>IFERROR(VLOOKUP(G2224,'SOURCE COMPANY'!A:B, 2, FALSE), "")</f>
        <v>JRS PHARMA</v>
      </c>
      <c r="S2224" s="143" t="str">
        <f>IFERROR(VLOOKUP(H2224,'CUSTOMER NAME'!A:B, 2, FALSE), "")</f>
        <v>RETTENMAIER</v>
      </c>
    </row>
    <row r="2225" spans="1:19">
      <c r="A2225" s="87" t="s">
        <v>972</v>
      </c>
      <c r="B2225" s="87">
        <v>400</v>
      </c>
      <c r="C2225" s="87" t="s">
        <v>7</v>
      </c>
      <c r="D2225" s="87" t="s">
        <v>601</v>
      </c>
      <c r="E2225" s="248">
        <v>4.95</v>
      </c>
      <c r="F2225" s="87" t="s">
        <v>9</v>
      </c>
      <c r="G2225" s="192" t="s">
        <v>59</v>
      </c>
      <c r="H2225" s="198" t="s">
        <v>208</v>
      </c>
      <c r="I2225" s="214" t="str">
        <f t="shared" si="206"/>
        <v>August</v>
      </c>
      <c r="J2225" s="184">
        <f>IF(F2225="USD", E2225, E2225 * IFERROR(VLOOKUP(F2225, EXCHANGE_RATE!A:B, 2, FALSE), "Currency not found"))</f>
        <v>4.95</v>
      </c>
      <c r="K2225" s="184">
        <f t="shared" si="201"/>
        <v>4.95</v>
      </c>
      <c r="L2225" s="184">
        <f>IF(C2225="MTS", B2225, B2225 * IFERROR(VLOOKUP(C2225, 'QTY_CONVERSIONS '!A:B, 2, FALSE), "Units not  found"))</f>
        <v>0.4</v>
      </c>
      <c r="M2225" s="185">
        <f t="shared" si="202"/>
        <v>1980</v>
      </c>
      <c r="N2225" s="143" t="str">
        <f>IFERROR(VLOOKUP(D2225, Product_Category!A:B, 2, FALSE), "Uncategorized")</f>
        <v>SSG</v>
      </c>
      <c r="O2225" s="186">
        <f t="shared" si="204"/>
        <v>4950</v>
      </c>
      <c r="P2225" s="185">
        <f t="shared" si="203"/>
        <v>1980</v>
      </c>
      <c r="Q2225" s="143">
        <v>2023</v>
      </c>
      <c r="R2225" s="143" t="str">
        <f>IFERROR(VLOOKUP(G2225,'SOURCE COMPANY'!A:B, 2, FALSE), "")</f>
        <v>JRS PHARMA</v>
      </c>
      <c r="S2225" s="143" t="str">
        <f>IFERROR(VLOOKUP(H2225,'CUSTOMER NAME'!A:B, 2, FALSE), "")</f>
        <v>RETTENMAIER</v>
      </c>
    </row>
    <row r="2226" spans="1:19">
      <c r="A2226" s="87" t="s">
        <v>972</v>
      </c>
      <c r="B2226" s="21">
        <v>7500</v>
      </c>
      <c r="C2226" s="87" t="s">
        <v>7</v>
      </c>
      <c r="D2226" s="87" t="s">
        <v>1310</v>
      </c>
      <c r="E2226" s="41">
        <v>2.63</v>
      </c>
      <c r="F2226" s="87" t="s">
        <v>9</v>
      </c>
      <c r="G2226" s="192" t="s">
        <v>59</v>
      </c>
      <c r="H2226" s="198" t="s">
        <v>208</v>
      </c>
      <c r="I2226" s="214" t="str">
        <f t="shared" si="206"/>
        <v>August</v>
      </c>
      <c r="J2226" s="184">
        <f>IF(F2226="USD", E2226, E2226 * IFERROR(VLOOKUP(F2226, EXCHANGE_RATE!A:B, 2, FALSE), "Currency not found"))</f>
        <v>2.63</v>
      </c>
      <c r="K2226" s="184">
        <f t="shared" si="201"/>
        <v>2.63</v>
      </c>
      <c r="L2226" s="184">
        <f>IF(C2226="MTS", B2226, B2226 * IFERROR(VLOOKUP(C2226, 'QTY_CONVERSIONS '!A:B, 2, FALSE), "Units not  found"))</f>
        <v>7.5</v>
      </c>
      <c r="M2226" s="185">
        <f t="shared" si="202"/>
        <v>19725</v>
      </c>
      <c r="N2226" s="143" t="str">
        <f>IFERROR(VLOOKUP(D2226, Product_Category!A:B, 2, FALSE), "Uncategorized")</f>
        <v>MCC</v>
      </c>
      <c r="O2226" s="186">
        <f t="shared" si="204"/>
        <v>2630</v>
      </c>
      <c r="P2226" s="185">
        <f t="shared" si="203"/>
        <v>19725</v>
      </c>
      <c r="Q2226" s="143">
        <v>2023</v>
      </c>
      <c r="R2226" s="143" t="str">
        <f>IFERROR(VLOOKUP(G2226,'SOURCE COMPANY'!A:B, 2, FALSE), "")</f>
        <v>JRS PHARMA</v>
      </c>
      <c r="S2226" s="143" t="str">
        <f>IFERROR(VLOOKUP(H2226,'CUSTOMER NAME'!A:B, 2, FALSE), "")</f>
        <v>RETTENMAIER</v>
      </c>
    </row>
    <row r="2227" spans="1:19">
      <c r="A2227" s="87" t="s">
        <v>972</v>
      </c>
      <c r="B2227" s="21">
        <v>2000</v>
      </c>
      <c r="C2227" s="87" t="s">
        <v>7</v>
      </c>
      <c r="D2227" s="87" t="s">
        <v>1205</v>
      </c>
      <c r="E2227" s="41">
        <v>2.63</v>
      </c>
      <c r="F2227" s="87" t="s">
        <v>9</v>
      </c>
      <c r="G2227" s="192" t="s">
        <v>59</v>
      </c>
      <c r="H2227" s="198" t="s">
        <v>208</v>
      </c>
      <c r="I2227" s="214" t="str">
        <f t="shared" si="206"/>
        <v>August</v>
      </c>
      <c r="J2227" s="184">
        <f>IF(F2227="USD", E2227, E2227 * IFERROR(VLOOKUP(F2227, EXCHANGE_RATE!A:B, 2, FALSE), "Currency not found"))</f>
        <v>2.63</v>
      </c>
      <c r="K2227" s="184">
        <f t="shared" si="201"/>
        <v>2.63</v>
      </c>
      <c r="L2227" s="184">
        <f>IF(C2227="MTS", B2227, B2227 * IFERROR(VLOOKUP(C2227, 'QTY_CONVERSIONS '!A:B, 2, FALSE), "Units not  found"))</f>
        <v>2</v>
      </c>
      <c r="M2227" s="185">
        <f t="shared" si="202"/>
        <v>5260</v>
      </c>
      <c r="N2227" s="143" t="str">
        <f>IFERROR(VLOOKUP(D2227, Product_Category!A:B, 2, FALSE), "Uncategorized")</f>
        <v>MCC</v>
      </c>
      <c r="O2227" s="186">
        <f t="shared" si="204"/>
        <v>2630</v>
      </c>
      <c r="P2227" s="185">
        <f t="shared" si="203"/>
        <v>5260</v>
      </c>
      <c r="Q2227" s="143">
        <v>2023</v>
      </c>
      <c r="R2227" s="143" t="str">
        <f>IFERROR(VLOOKUP(G2227,'SOURCE COMPANY'!A:B, 2, FALSE), "")</f>
        <v>JRS PHARMA</v>
      </c>
      <c r="S2227" s="143" t="str">
        <f>IFERROR(VLOOKUP(H2227,'CUSTOMER NAME'!A:B, 2, FALSE), "")</f>
        <v>RETTENMAIER</v>
      </c>
    </row>
    <row r="2228" spans="1:19">
      <c r="A2228" s="87" t="s">
        <v>972</v>
      </c>
      <c r="B2228" s="21">
        <v>4500</v>
      </c>
      <c r="C2228" s="87" t="s">
        <v>7</v>
      </c>
      <c r="D2228" s="87" t="s">
        <v>555</v>
      </c>
      <c r="E2228" s="41">
        <v>2.63</v>
      </c>
      <c r="F2228" s="87" t="s">
        <v>9</v>
      </c>
      <c r="G2228" s="192" t="s">
        <v>59</v>
      </c>
      <c r="H2228" s="198" t="s">
        <v>208</v>
      </c>
      <c r="I2228" s="214" t="str">
        <f t="shared" si="206"/>
        <v>August</v>
      </c>
      <c r="J2228" s="184">
        <f>IF(F2228="USD", E2228, E2228 * IFERROR(VLOOKUP(F2228, EXCHANGE_RATE!A:B, 2, FALSE), "Currency not found"))</f>
        <v>2.63</v>
      </c>
      <c r="K2228" s="184">
        <f t="shared" si="201"/>
        <v>2.63</v>
      </c>
      <c r="L2228" s="184">
        <f>IF(C2228="MTS", B2228, B2228 * IFERROR(VLOOKUP(C2228, 'QTY_CONVERSIONS '!A:B, 2, FALSE), "Units not  found"))</f>
        <v>4.5</v>
      </c>
      <c r="M2228" s="185">
        <f t="shared" si="202"/>
        <v>11835</v>
      </c>
      <c r="N2228" s="143" t="str">
        <f>IFERROR(VLOOKUP(D2228, Product_Category!A:B, 2, FALSE), "Uncategorized")</f>
        <v>MCC</v>
      </c>
      <c r="O2228" s="186">
        <f t="shared" si="204"/>
        <v>2630</v>
      </c>
      <c r="P2228" s="185">
        <f t="shared" si="203"/>
        <v>11835</v>
      </c>
      <c r="Q2228" s="143">
        <v>2023</v>
      </c>
      <c r="R2228" s="143" t="str">
        <f>IFERROR(VLOOKUP(G2228,'SOURCE COMPANY'!A:B, 2, FALSE), "")</f>
        <v>JRS PHARMA</v>
      </c>
      <c r="S2228" s="143" t="str">
        <f>IFERROR(VLOOKUP(H2228,'CUSTOMER NAME'!A:B, 2, FALSE), "")</f>
        <v>RETTENMAIER</v>
      </c>
    </row>
    <row r="2229" spans="1:19">
      <c r="A2229" s="85" t="s">
        <v>1019</v>
      </c>
      <c r="B2229" s="85">
        <v>7000</v>
      </c>
      <c r="C2229" s="85" t="s">
        <v>7</v>
      </c>
      <c r="D2229" s="85" t="s">
        <v>555</v>
      </c>
      <c r="E2229" s="248">
        <v>4.7699999999999996</v>
      </c>
      <c r="F2229" s="85" t="s">
        <v>9</v>
      </c>
      <c r="G2229" s="192" t="s">
        <v>59</v>
      </c>
      <c r="H2229" s="199" t="s">
        <v>208</v>
      </c>
      <c r="I2229" s="214" t="str">
        <f t="shared" si="206"/>
        <v>August</v>
      </c>
      <c r="J2229" s="184">
        <f>IF(F2229="USD", E2229, E2229 * IFERROR(VLOOKUP(F2229, EXCHANGE_RATE!A:B, 2, FALSE), "Currency not found"))</f>
        <v>4.7699999999999996</v>
      </c>
      <c r="K2229" s="184">
        <f t="shared" si="201"/>
        <v>4.7699999999999996</v>
      </c>
      <c r="L2229" s="184">
        <f>IF(C2229="MTS", B2229, B2229 * IFERROR(VLOOKUP(C2229, 'QTY_CONVERSIONS '!A:B, 2, FALSE), "Units not  found"))</f>
        <v>7</v>
      </c>
      <c r="M2229" s="185">
        <f t="shared" si="202"/>
        <v>33390</v>
      </c>
      <c r="N2229" s="143" t="str">
        <f>IFERROR(VLOOKUP(D2229, Product_Category!A:B, 2, FALSE), "Uncategorized")</f>
        <v>MCC</v>
      </c>
      <c r="O2229" s="186">
        <f t="shared" si="204"/>
        <v>4770</v>
      </c>
      <c r="P2229" s="185">
        <f t="shared" si="203"/>
        <v>33390</v>
      </c>
      <c r="Q2229" s="143">
        <v>2023</v>
      </c>
      <c r="R2229" s="143" t="str">
        <f>IFERROR(VLOOKUP(G2229,'SOURCE COMPANY'!A:B, 2, FALSE), "")</f>
        <v>JRS PHARMA</v>
      </c>
      <c r="S2229" s="143" t="str">
        <f>IFERROR(VLOOKUP(H2229,'CUSTOMER NAME'!A:B, 2, FALSE), "")</f>
        <v>RETTENMAIER</v>
      </c>
    </row>
    <row r="2230" spans="1:19">
      <c r="A2230" s="87" t="s">
        <v>1019</v>
      </c>
      <c r="B2230" s="87">
        <v>10000</v>
      </c>
      <c r="C2230" s="87" t="s">
        <v>7</v>
      </c>
      <c r="D2230" s="87" t="s">
        <v>1097</v>
      </c>
      <c r="E2230" s="248">
        <v>2.63</v>
      </c>
      <c r="F2230" s="87" t="s">
        <v>9</v>
      </c>
      <c r="G2230" s="192" t="s">
        <v>59</v>
      </c>
      <c r="H2230" s="198" t="s">
        <v>208</v>
      </c>
      <c r="I2230" s="214" t="str">
        <f t="shared" si="206"/>
        <v>August</v>
      </c>
      <c r="J2230" s="184">
        <f>IF(F2230="USD", E2230, E2230 * IFERROR(VLOOKUP(F2230, EXCHANGE_RATE!A:B, 2, FALSE), "Currency not found"))</f>
        <v>2.63</v>
      </c>
      <c r="K2230" s="184">
        <f t="shared" si="201"/>
        <v>2.63</v>
      </c>
      <c r="L2230" s="184">
        <f>IF(C2230="MTS", B2230, B2230 * IFERROR(VLOOKUP(C2230, 'QTY_CONVERSIONS '!A:B, 2, FALSE), "Units not  found"))</f>
        <v>10</v>
      </c>
      <c r="M2230" s="185">
        <f t="shared" si="202"/>
        <v>26300</v>
      </c>
      <c r="N2230" s="143" t="str">
        <f>IFERROR(VLOOKUP(D2230, Product_Category!A:B, 2, FALSE), "Uncategorized")</f>
        <v>MCC</v>
      </c>
      <c r="O2230" s="186">
        <f t="shared" si="204"/>
        <v>2630</v>
      </c>
      <c r="P2230" s="185">
        <f t="shared" si="203"/>
        <v>26300</v>
      </c>
      <c r="Q2230" s="143">
        <v>2023</v>
      </c>
      <c r="R2230" s="143" t="str">
        <f>IFERROR(VLOOKUP(G2230,'SOURCE COMPANY'!A:B, 2, FALSE), "")</f>
        <v>JRS PHARMA</v>
      </c>
      <c r="S2230" s="143" t="str">
        <f>IFERROR(VLOOKUP(H2230,'CUSTOMER NAME'!A:B, 2, FALSE), "")</f>
        <v>RETTENMAIER</v>
      </c>
    </row>
    <row r="2231" spans="1:19">
      <c r="A2231" s="85" t="s">
        <v>492</v>
      </c>
      <c r="B2231" s="85">
        <v>5000</v>
      </c>
      <c r="C2231" s="85" t="s">
        <v>7</v>
      </c>
      <c r="D2231" s="85" t="s">
        <v>584</v>
      </c>
      <c r="E2231" s="248">
        <v>10.5</v>
      </c>
      <c r="F2231" s="85" t="s">
        <v>9</v>
      </c>
      <c r="G2231" s="192" t="s">
        <v>59</v>
      </c>
      <c r="H2231" s="199" t="s">
        <v>208</v>
      </c>
      <c r="I2231" s="214" t="str">
        <f t="shared" si="206"/>
        <v>August</v>
      </c>
      <c r="J2231" s="184">
        <f>IF(F2231="USD", E2231, E2231 * IFERROR(VLOOKUP(F2231, EXCHANGE_RATE!A:B, 2, FALSE), "Currency not found"))</f>
        <v>10.5</v>
      </c>
      <c r="K2231" s="184">
        <f t="shared" si="201"/>
        <v>10.5</v>
      </c>
      <c r="L2231" s="184">
        <f>IF(C2231="MTS", B2231, B2231 * IFERROR(VLOOKUP(C2231, 'QTY_CONVERSIONS '!A:B, 2, FALSE), "Units not  found"))</f>
        <v>5</v>
      </c>
      <c r="M2231" s="185">
        <f t="shared" si="202"/>
        <v>52500</v>
      </c>
      <c r="N2231" s="143" t="str">
        <f>IFERROR(VLOOKUP(D2231, Product_Category!A:B, 2, FALSE), "Uncategorized")</f>
        <v>CROSCARMELLOSE SODIUM</v>
      </c>
      <c r="O2231" s="186">
        <f t="shared" si="204"/>
        <v>10500</v>
      </c>
      <c r="P2231" s="185">
        <f t="shared" si="203"/>
        <v>52500</v>
      </c>
      <c r="Q2231" s="143">
        <v>2023</v>
      </c>
      <c r="R2231" s="143" t="str">
        <f>IFERROR(VLOOKUP(G2231,'SOURCE COMPANY'!A:B, 2, FALSE), "")</f>
        <v>JRS PHARMA</v>
      </c>
      <c r="S2231" s="143" t="str">
        <f>IFERROR(VLOOKUP(H2231,'CUSTOMER NAME'!A:B, 2, FALSE), "")</f>
        <v>RETTENMAIER</v>
      </c>
    </row>
    <row r="2232" spans="1:19">
      <c r="A2232" s="86" t="s">
        <v>492</v>
      </c>
      <c r="B2232" s="86">
        <v>10000</v>
      </c>
      <c r="C2232" s="86" t="s">
        <v>7</v>
      </c>
      <c r="D2232" s="86" t="s">
        <v>586</v>
      </c>
      <c r="E2232" s="249">
        <v>10.15</v>
      </c>
      <c r="F2232" s="86" t="s">
        <v>9</v>
      </c>
      <c r="G2232" s="192" t="s">
        <v>59</v>
      </c>
      <c r="H2232" s="203" t="s">
        <v>208</v>
      </c>
      <c r="I2232" s="214" t="str">
        <f t="shared" si="206"/>
        <v>August</v>
      </c>
      <c r="J2232" s="184">
        <f>IF(F2232="USD", E2232, E2232 * IFERROR(VLOOKUP(F2232, EXCHANGE_RATE!A:B, 2, FALSE), "Currency not found"))</f>
        <v>10.15</v>
      </c>
      <c r="K2232" s="184">
        <f t="shared" si="201"/>
        <v>10.15</v>
      </c>
      <c r="L2232" s="184">
        <f>IF(C2232="MTS", B2232, B2232 * IFERROR(VLOOKUP(C2232, 'QTY_CONVERSIONS '!A:B, 2, FALSE), "Units not  found"))</f>
        <v>10</v>
      </c>
      <c r="M2232" s="185">
        <f t="shared" si="202"/>
        <v>101500</v>
      </c>
      <c r="N2232" s="143" t="str">
        <f>IFERROR(VLOOKUP(D2232, Product_Category!A:B, 2, FALSE), "Uncategorized")</f>
        <v>CROSCARMELLOSE SODIUM</v>
      </c>
      <c r="O2232" s="186">
        <f t="shared" si="204"/>
        <v>10150</v>
      </c>
      <c r="P2232" s="185">
        <f t="shared" si="203"/>
        <v>101500</v>
      </c>
      <c r="Q2232" s="143">
        <v>2023</v>
      </c>
      <c r="R2232" s="143" t="str">
        <f>IFERROR(VLOOKUP(G2232,'SOURCE COMPANY'!A:B, 2, FALSE), "")</f>
        <v>JRS PHARMA</v>
      </c>
      <c r="S2232" s="143" t="str">
        <f>IFERROR(VLOOKUP(H2232,'CUSTOMER NAME'!A:B, 2, FALSE), "")</f>
        <v>RETTENMAIER</v>
      </c>
    </row>
    <row r="2233" spans="1:19">
      <c r="A2233" s="85" t="s">
        <v>492</v>
      </c>
      <c r="B2233" s="85">
        <v>20000</v>
      </c>
      <c r="C2233" s="85" t="s">
        <v>7</v>
      </c>
      <c r="D2233" s="85" t="s">
        <v>555</v>
      </c>
      <c r="E2233" s="248">
        <v>2.63</v>
      </c>
      <c r="F2233" s="85" t="s">
        <v>9</v>
      </c>
      <c r="G2233" s="192" t="s">
        <v>59</v>
      </c>
      <c r="H2233" s="199" t="s">
        <v>208</v>
      </c>
      <c r="I2233" s="214" t="str">
        <f t="shared" si="206"/>
        <v>August</v>
      </c>
      <c r="J2233" s="184">
        <f>IF(F2233="USD", E2233, E2233 * IFERROR(VLOOKUP(F2233, EXCHANGE_RATE!A:B, 2, FALSE), "Currency not found"))</f>
        <v>2.63</v>
      </c>
      <c r="K2233" s="184">
        <f t="shared" si="201"/>
        <v>2.63</v>
      </c>
      <c r="L2233" s="184">
        <f>IF(C2233="MTS", B2233, B2233 * IFERROR(VLOOKUP(C2233, 'QTY_CONVERSIONS '!A:B, 2, FALSE), "Units not  found"))</f>
        <v>20</v>
      </c>
      <c r="M2233" s="185">
        <f t="shared" si="202"/>
        <v>52600</v>
      </c>
      <c r="N2233" s="143" t="str">
        <f>IFERROR(VLOOKUP(D2233, Product_Category!A:B, 2, FALSE), "Uncategorized")</f>
        <v>MCC</v>
      </c>
      <c r="O2233" s="186">
        <f t="shared" si="204"/>
        <v>2630</v>
      </c>
      <c r="P2233" s="185">
        <f t="shared" si="203"/>
        <v>52600</v>
      </c>
      <c r="Q2233" s="143">
        <v>2023</v>
      </c>
      <c r="R2233" s="143" t="str">
        <f>IFERROR(VLOOKUP(G2233,'SOURCE COMPANY'!A:B, 2, FALSE), "")</f>
        <v>JRS PHARMA</v>
      </c>
      <c r="S2233" s="143" t="str">
        <f>IFERROR(VLOOKUP(H2233,'CUSTOMER NAME'!A:B, 2, FALSE), "")</f>
        <v>RETTENMAIER</v>
      </c>
    </row>
    <row r="2234" spans="1:19">
      <c r="A2234" s="85" t="s">
        <v>492</v>
      </c>
      <c r="B2234" s="85">
        <v>5000</v>
      </c>
      <c r="C2234" s="85" t="s">
        <v>7</v>
      </c>
      <c r="D2234" s="85" t="s">
        <v>555</v>
      </c>
      <c r="E2234" s="248">
        <v>2.63</v>
      </c>
      <c r="F2234" s="85" t="s">
        <v>9</v>
      </c>
      <c r="G2234" s="192" t="s">
        <v>59</v>
      </c>
      <c r="H2234" s="199" t="s">
        <v>208</v>
      </c>
      <c r="I2234" s="214" t="str">
        <f t="shared" si="206"/>
        <v>August</v>
      </c>
      <c r="J2234" s="184">
        <f>IF(F2234="USD", E2234, E2234 * IFERROR(VLOOKUP(F2234, EXCHANGE_RATE!A:B, 2, FALSE), "Currency not found"))</f>
        <v>2.63</v>
      </c>
      <c r="K2234" s="184">
        <f t="shared" si="201"/>
        <v>2.63</v>
      </c>
      <c r="L2234" s="184">
        <f>IF(C2234="MTS", B2234, B2234 * IFERROR(VLOOKUP(C2234, 'QTY_CONVERSIONS '!A:B, 2, FALSE), "Units not  found"))</f>
        <v>5</v>
      </c>
      <c r="M2234" s="185">
        <f t="shared" si="202"/>
        <v>13150</v>
      </c>
      <c r="N2234" s="143" t="str">
        <f>IFERROR(VLOOKUP(D2234, Product_Category!A:B, 2, FALSE), "Uncategorized")</f>
        <v>MCC</v>
      </c>
      <c r="O2234" s="186">
        <f t="shared" si="204"/>
        <v>2630</v>
      </c>
      <c r="P2234" s="185">
        <f t="shared" si="203"/>
        <v>13150</v>
      </c>
      <c r="Q2234" s="143">
        <v>2023</v>
      </c>
      <c r="R2234" s="143" t="str">
        <f>IFERROR(VLOOKUP(G2234,'SOURCE COMPANY'!A:B, 2, FALSE), "")</f>
        <v>JRS PHARMA</v>
      </c>
      <c r="S2234" s="143" t="str">
        <f>IFERROR(VLOOKUP(H2234,'CUSTOMER NAME'!A:B, 2, FALSE), "")</f>
        <v>RETTENMAIER</v>
      </c>
    </row>
    <row r="2235" spans="1:19">
      <c r="A2235" s="86" t="s">
        <v>492</v>
      </c>
      <c r="B2235" s="86">
        <v>20000</v>
      </c>
      <c r="C2235" s="86" t="s">
        <v>7</v>
      </c>
      <c r="D2235" s="86" t="s">
        <v>555</v>
      </c>
      <c r="E2235" s="249">
        <v>2.63</v>
      </c>
      <c r="F2235" s="86" t="s">
        <v>9</v>
      </c>
      <c r="G2235" s="192" t="s">
        <v>59</v>
      </c>
      <c r="H2235" s="203" t="s">
        <v>208</v>
      </c>
      <c r="I2235" s="214" t="str">
        <f t="shared" si="206"/>
        <v>August</v>
      </c>
      <c r="J2235" s="184">
        <f>IF(F2235="USD", E2235, E2235 * IFERROR(VLOOKUP(F2235, EXCHANGE_RATE!A:B, 2, FALSE), "Currency not found"))</f>
        <v>2.63</v>
      </c>
      <c r="K2235" s="184">
        <f t="shared" si="201"/>
        <v>2.63</v>
      </c>
      <c r="L2235" s="184">
        <f>IF(C2235="MTS", B2235, B2235 * IFERROR(VLOOKUP(C2235, 'QTY_CONVERSIONS '!A:B, 2, FALSE), "Units not  found"))</f>
        <v>20</v>
      </c>
      <c r="M2235" s="185">
        <f t="shared" si="202"/>
        <v>52600</v>
      </c>
      <c r="N2235" s="143" t="str">
        <f>IFERROR(VLOOKUP(D2235, Product_Category!A:B, 2, FALSE), "Uncategorized")</f>
        <v>MCC</v>
      </c>
      <c r="O2235" s="186">
        <f t="shared" si="204"/>
        <v>2630</v>
      </c>
      <c r="P2235" s="185">
        <f t="shared" si="203"/>
        <v>52600</v>
      </c>
      <c r="Q2235" s="143">
        <v>2023</v>
      </c>
      <c r="R2235" s="143" t="str">
        <f>IFERROR(VLOOKUP(G2235,'SOURCE COMPANY'!A:B, 2, FALSE), "")</f>
        <v>JRS PHARMA</v>
      </c>
      <c r="S2235" s="143" t="str">
        <f>IFERROR(VLOOKUP(H2235,'CUSTOMER NAME'!A:B, 2, FALSE), "")</f>
        <v>RETTENMAIER</v>
      </c>
    </row>
    <row r="2236" spans="1:19">
      <c r="A2236" s="82" t="s">
        <v>492</v>
      </c>
      <c r="B2236" s="82">
        <v>20000</v>
      </c>
      <c r="C2236" s="82" t="s">
        <v>7</v>
      </c>
      <c r="D2236" s="82" t="s">
        <v>555</v>
      </c>
      <c r="E2236" s="250">
        <v>2.63</v>
      </c>
      <c r="F2236" s="82" t="s">
        <v>9</v>
      </c>
      <c r="G2236" s="192" t="s">
        <v>59</v>
      </c>
      <c r="H2236" s="251" t="s">
        <v>208</v>
      </c>
      <c r="I2236" s="214" t="str">
        <f t="shared" si="206"/>
        <v>August</v>
      </c>
      <c r="J2236" s="184">
        <f>IF(F2236="USD", E2236, E2236 * IFERROR(VLOOKUP(F2236, EXCHANGE_RATE!A:B, 2, FALSE), "Currency not found"))</f>
        <v>2.63</v>
      </c>
      <c r="K2236" s="184">
        <f t="shared" si="201"/>
        <v>2.63</v>
      </c>
      <c r="L2236" s="184">
        <f>IF(C2236="MTS", B2236, B2236 * IFERROR(VLOOKUP(C2236, 'QTY_CONVERSIONS '!A:B, 2, FALSE), "Units not  found"))</f>
        <v>20</v>
      </c>
      <c r="M2236" s="185">
        <f t="shared" si="202"/>
        <v>52600</v>
      </c>
      <c r="N2236" s="143" t="str">
        <f>IFERROR(VLOOKUP(D2236, Product_Category!A:B, 2, FALSE), "Uncategorized")</f>
        <v>MCC</v>
      </c>
      <c r="O2236" s="186">
        <f t="shared" si="204"/>
        <v>2630</v>
      </c>
      <c r="P2236" s="185">
        <f t="shared" si="203"/>
        <v>52600</v>
      </c>
      <c r="Q2236" s="143">
        <v>2023</v>
      </c>
      <c r="R2236" s="143" t="str">
        <f>IFERROR(VLOOKUP(G2236,'SOURCE COMPANY'!A:B, 2, FALSE), "")</f>
        <v>JRS PHARMA</v>
      </c>
      <c r="S2236" s="143" t="str">
        <f>IFERROR(VLOOKUP(H2236,'CUSTOMER NAME'!A:B, 2, FALSE), "")</f>
        <v>RETTENMAIER</v>
      </c>
    </row>
    <row r="2237" spans="1:19">
      <c r="A2237" s="82" t="s">
        <v>492</v>
      </c>
      <c r="B2237" s="82">
        <v>20000</v>
      </c>
      <c r="C2237" s="82" t="s">
        <v>7</v>
      </c>
      <c r="D2237" s="82" t="s">
        <v>555</v>
      </c>
      <c r="E2237" s="250">
        <v>2.63</v>
      </c>
      <c r="F2237" s="82" t="s">
        <v>9</v>
      </c>
      <c r="G2237" s="192" t="s">
        <v>59</v>
      </c>
      <c r="H2237" s="251" t="s">
        <v>208</v>
      </c>
      <c r="I2237" s="214" t="str">
        <f t="shared" si="206"/>
        <v>August</v>
      </c>
      <c r="J2237" s="184">
        <f>IF(F2237="USD", E2237, E2237 * IFERROR(VLOOKUP(F2237, EXCHANGE_RATE!A:B, 2, FALSE), "Currency not found"))</f>
        <v>2.63</v>
      </c>
      <c r="K2237" s="184">
        <f t="shared" si="201"/>
        <v>2.63</v>
      </c>
      <c r="L2237" s="184">
        <f>IF(C2237="MTS", B2237, B2237 * IFERROR(VLOOKUP(C2237, 'QTY_CONVERSIONS '!A:B, 2, FALSE), "Units not  found"))</f>
        <v>20</v>
      </c>
      <c r="M2237" s="185">
        <f t="shared" si="202"/>
        <v>52600</v>
      </c>
      <c r="N2237" s="143" t="str">
        <f>IFERROR(VLOOKUP(D2237, Product_Category!A:B, 2, FALSE), "Uncategorized")</f>
        <v>MCC</v>
      </c>
      <c r="O2237" s="186">
        <f t="shared" si="204"/>
        <v>2630</v>
      </c>
      <c r="P2237" s="185">
        <f t="shared" si="203"/>
        <v>52600</v>
      </c>
      <c r="Q2237" s="143">
        <v>2023</v>
      </c>
      <c r="R2237" s="143" t="str">
        <f>IFERROR(VLOOKUP(G2237,'SOURCE COMPANY'!A:B, 2, FALSE), "")</f>
        <v>JRS PHARMA</v>
      </c>
      <c r="S2237" s="143" t="str">
        <f>IFERROR(VLOOKUP(H2237,'CUSTOMER NAME'!A:B, 2, FALSE), "")</f>
        <v>RETTENMAIER</v>
      </c>
    </row>
    <row r="2238" spans="1:19">
      <c r="A2238" s="85" t="s">
        <v>492</v>
      </c>
      <c r="B2238" s="85">
        <v>100</v>
      </c>
      <c r="C2238" s="85" t="s">
        <v>7</v>
      </c>
      <c r="D2238" s="85" t="s">
        <v>555</v>
      </c>
      <c r="E2238" s="248">
        <v>8.6999999999999993</v>
      </c>
      <c r="F2238" s="85" t="s">
        <v>9</v>
      </c>
      <c r="G2238" s="192" t="s">
        <v>59</v>
      </c>
      <c r="H2238" s="199" t="s">
        <v>208</v>
      </c>
      <c r="I2238" s="214" t="str">
        <f t="shared" si="206"/>
        <v>August</v>
      </c>
      <c r="J2238" s="184">
        <f>IF(F2238="USD", E2238, E2238 * IFERROR(VLOOKUP(F2238, EXCHANGE_RATE!A:B, 2, FALSE), "Currency not found"))</f>
        <v>8.6999999999999993</v>
      </c>
      <c r="K2238" s="184">
        <f t="shared" si="201"/>
        <v>8.6999999999999993</v>
      </c>
      <c r="L2238" s="184">
        <f>IF(C2238="MTS", B2238, B2238 * IFERROR(VLOOKUP(C2238, 'QTY_CONVERSIONS '!A:B, 2, FALSE), "Units not  found"))</f>
        <v>0.1</v>
      </c>
      <c r="M2238" s="185">
        <f t="shared" si="202"/>
        <v>869.99999999999989</v>
      </c>
      <c r="N2238" s="143" t="str">
        <f>IFERROR(VLOOKUP(D2238, Product_Category!A:B, 2, FALSE), "Uncategorized")</f>
        <v>MCC</v>
      </c>
      <c r="O2238" s="186">
        <f t="shared" si="204"/>
        <v>8700</v>
      </c>
      <c r="P2238" s="185">
        <f t="shared" si="203"/>
        <v>870</v>
      </c>
      <c r="Q2238" s="143">
        <v>2023</v>
      </c>
      <c r="R2238" s="143" t="str">
        <f>IFERROR(VLOOKUP(G2238,'SOURCE COMPANY'!A:B, 2, FALSE), "")</f>
        <v>JRS PHARMA</v>
      </c>
      <c r="S2238" s="143" t="str">
        <f>IFERROR(VLOOKUP(H2238,'CUSTOMER NAME'!A:B, 2, FALSE), "")</f>
        <v>RETTENMAIER</v>
      </c>
    </row>
    <row r="2239" spans="1:19">
      <c r="A2239" s="85" t="s">
        <v>492</v>
      </c>
      <c r="B2239" s="85">
        <v>200</v>
      </c>
      <c r="C2239" s="85" t="s">
        <v>7</v>
      </c>
      <c r="D2239" s="85" t="s">
        <v>555</v>
      </c>
      <c r="E2239" s="248">
        <v>2.1999559999999998</v>
      </c>
      <c r="F2239" s="85" t="s">
        <v>9</v>
      </c>
      <c r="G2239" s="192" t="s">
        <v>59</v>
      </c>
      <c r="H2239" s="199" t="s">
        <v>208</v>
      </c>
      <c r="I2239" s="214" t="str">
        <f t="shared" si="206"/>
        <v>August</v>
      </c>
      <c r="J2239" s="184">
        <f>IF(F2239="USD", E2239, E2239 * IFERROR(VLOOKUP(F2239, EXCHANGE_RATE!A:B, 2, FALSE), "Currency not found"))</f>
        <v>2.1999559999999998</v>
      </c>
      <c r="K2239" s="184">
        <f t="shared" si="201"/>
        <v>2.1999999999999997</v>
      </c>
      <c r="L2239" s="184">
        <f>IF(C2239="MTS", B2239, B2239 * IFERROR(VLOOKUP(C2239, 'QTY_CONVERSIONS '!A:B, 2, FALSE), "Units not  found"))</f>
        <v>0.2</v>
      </c>
      <c r="M2239" s="185">
        <f t="shared" si="202"/>
        <v>439.99999999999994</v>
      </c>
      <c r="N2239" s="143" t="str">
        <f>IFERROR(VLOOKUP(D2239, Product_Category!A:B, 2, FALSE), "Uncategorized")</f>
        <v>MCC</v>
      </c>
      <c r="O2239" s="186">
        <f t="shared" si="204"/>
        <v>2199.9999999999995</v>
      </c>
      <c r="P2239" s="185">
        <f t="shared" si="203"/>
        <v>439.99999999999994</v>
      </c>
      <c r="Q2239" s="143">
        <v>2023</v>
      </c>
      <c r="R2239" s="143" t="str">
        <f>IFERROR(VLOOKUP(G2239,'SOURCE COMPANY'!A:B, 2, FALSE), "")</f>
        <v>JRS PHARMA</v>
      </c>
      <c r="S2239" s="143" t="str">
        <f>IFERROR(VLOOKUP(H2239,'CUSTOMER NAME'!A:B, 2, FALSE), "")</f>
        <v>RETTENMAIER</v>
      </c>
    </row>
    <row r="2240" spans="1:19">
      <c r="A2240" s="87" t="s">
        <v>492</v>
      </c>
      <c r="B2240" s="87">
        <v>20000</v>
      </c>
      <c r="C2240" s="87" t="s">
        <v>7</v>
      </c>
      <c r="D2240" s="87" t="s">
        <v>1097</v>
      </c>
      <c r="E2240" s="248">
        <v>2.63</v>
      </c>
      <c r="F2240" s="87" t="s">
        <v>9</v>
      </c>
      <c r="G2240" s="192" t="s">
        <v>59</v>
      </c>
      <c r="H2240" s="198" t="s">
        <v>208</v>
      </c>
      <c r="I2240" s="214" t="str">
        <f t="shared" si="206"/>
        <v>August</v>
      </c>
      <c r="J2240" s="184">
        <f>IF(F2240="USD", E2240, E2240 * IFERROR(VLOOKUP(F2240, EXCHANGE_RATE!A:B, 2, FALSE), "Currency not found"))</f>
        <v>2.63</v>
      </c>
      <c r="K2240" s="184">
        <f t="shared" si="201"/>
        <v>2.63</v>
      </c>
      <c r="L2240" s="184">
        <f>IF(C2240="MTS", B2240, B2240 * IFERROR(VLOOKUP(C2240, 'QTY_CONVERSIONS '!A:B, 2, FALSE), "Units not  found"))</f>
        <v>20</v>
      </c>
      <c r="M2240" s="185">
        <f t="shared" si="202"/>
        <v>52600</v>
      </c>
      <c r="N2240" s="143" t="str">
        <f>IFERROR(VLOOKUP(D2240, Product_Category!A:B, 2, FALSE), "Uncategorized")</f>
        <v>MCC</v>
      </c>
      <c r="O2240" s="186">
        <f t="shared" si="204"/>
        <v>2630</v>
      </c>
      <c r="P2240" s="185">
        <f t="shared" si="203"/>
        <v>52600</v>
      </c>
      <c r="Q2240" s="143">
        <v>2023</v>
      </c>
      <c r="R2240" s="143" t="str">
        <f>IFERROR(VLOOKUP(G2240,'SOURCE COMPANY'!A:B, 2, FALSE), "")</f>
        <v>JRS PHARMA</v>
      </c>
      <c r="S2240" s="143" t="str">
        <f>IFERROR(VLOOKUP(H2240,'CUSTOMER NAME'!A:B, 2, FALSE), "")</f>
        <v>RETTENMAIER</v>
      </c>
    </row>
    <row r="2241" spans="1:19">
      <c r="A2241" s="87" t="s">
        <v>492</v>
      </c>
      <c r="B2241" s="87">
        <v>20000</v>
      </c>
      <c r="C2241" s="87" t="s">
        <v>7</v>
      </c>
      <c r="D2241" s="87" t="s">
        <v>1205</v>
      </c>
      <c r="E2241" s="248">
        <v>2.63</v>
      </c>
      <c r="F2241" s="87" t="s">
        <v>9</v>
      </c>
      <c r="G2241" s="192" t="s">
        <v>59</v>
      </c>
      <c r="H2241" s="198" t="s">
        <v>208</v>
      </c>
      <c r="I2241" s="214" t="str">
        <f t="shared" si="206"/>
        <v>August</v>
      </c>
      <c r="J2241" s="184">
        <f>IF(F2241="USD", E2241, E2241 * IFERROR(VLOOKUP(F2241, EXCHANGE_RATE!A:B, 2, FALSE), "Currency not found"))</f>
        <v>2.63</v>
      </c>
      <c r="K2241" s="184">
        <f t="shared" si="201"/>
        <v>2.63</v>
      </c>
      <c r="L2241" s="184">
        <f>IF(C2241="MTS", B2241, B2241 * IFERROR(VLOOKUP(C2241, 'QTY_CONVERSIONS '!A:B, 2, FALSE), "Units not  found"))</f>
        <v>20</v>
      </c>
      <c r="M2241" s="185">
        <f t="shared" si="202"/>
        <v>52600</v>
      </c>
      <c r="N2241" s="143" t="str">
        <f>IFERROR(VLOOKUP(D2241, Product_Category!A:B, 2, FALSE), "Uncategorized")</f>
        <v>MCC</v>
      </c>
      <c r="O2241" s="186">
        <f t="shared" si="204"/>
        <v>2630</v>
      </c>
      <c r="P2241" s="185">
        <f t="shared" si="203"/>
        <v>52600</v>
      </c>
      <c r="Q2241" s="143">
        <v>2023</v>
      </c>
      <c r="R2241" s="143" t="str">
        <f>IFERROR(VLOOKUP(G2241,'SOURCE COMPANY'!A:B, 2, FALSE), "")</f>
        <v>JRS PHARMA</v>
      </c>
      <c r="S2241" s="143" t="str">
        <f>IFERROR(VLOOKUP(H2241,'CUSTOMER NAME'!A:B, 2, FALSE), "")</f>
        <v>RETTENMAIER</v>
      </c>
    </row>
    <row r="2242" spans="1:19">
      <c r="A2242" s="87" t="s">
        <v>492</v>
      </c>
      <c r="B2242" s="87">
        <v>20000</v>
      </c>
      <c r="C2242" s="87" t="s">
        <v>7</v>
      </c>
      <c r="D2242" s="87" t="s">
        <v>1403</v>
      </c>
      <c r="E2242" s="248">
        <v>2.63</v>
      </c>
      <c r="F2242" s="87" t="s">
        <v>9</v>
      </c>
      <c r="G2242" s="192" t="s">
        <v>59</v>
      </c>
      <c r="H2242" s="198" t="s">
        <v>208</v>
      </c>
      <c r="I2242" s="214" t="str">
        <f t="shared" si="206"/>
        <v>August</v>
      </c>
      <c r="J2242" s="184">
        <f>IF(F2242="USD", E2242, E2242 * IFERROR(VLOOKUP(F2242, EXCHANGE_RATE!A:B, 2, FALSE), "Currency not found"))</f>
        <v>2.63</v>
      </c>
      <c r="K2242" s="184">
        <f t="shared" ref="K2242:K2305" si="207">ROUNDUP(J2242,2)</f>
        <v>2.63</v>
      </c>
      <c r="L2242" s="184">
        <f>IF(C2242="MTS", B2242, B2242 * IFERROR(VLOOKUP(C2242, 'QTY_CONVERSIONS '!A:B, 2, FALSE), "Units not  found"))</f>
        <v>20</v>
      </c>
      <c r="M2242" s="185">
        <f t="shared" ref="M2242:M2305" si="208">B2242*K2242</f>
        <v>52600</v>
      </c>
      <c r="N2242" s="143" t="str">
        <f>IFERROR(VLOOKUP(D2242, Product_Category!A:B, 2, FALSE), "Uncategorized")</f>
        <v>MCC</v>
      </c>
      <c r="O2242" s="186">
        <f t="shared" si="204"/>
        <v>2630</v>
      </c>
      <c r="P2242" s="185">
        <f t="shared" ref="P2242:P2305" si="209">L2242*O2242</f>
        <v>52600</v>
      </c>
      <c r="Q2242" s="143">
        <v>2023</v>
      </c>
      <c r="R2242" s="143" t="str">
        <f>IFERROR(VLOOKUP(G2242,'SOURCE COMPANY'!A:B, 2, FALSE), "")</f>
        <v>JRS PHARMA</v>
      </c>
      <c r="S2242" s="143" t="str">
        <f>IFERROR(VLOOKUP(H2242,'CUSTOMER NAME'!A:B, 2, FALSE), "")</f>
        <v>RETTENMAIER</v>
      </c>
    </row>
    <row r="2243" spans="1:19">
      <c r="A2243" s="87" t="s">
        <v>492</v>
      </c>
      <c r="B2243" s="87">
        <v>20000</v>
      </c>
      <c r="C2243" s="87" t="s">
        <v>7</v>
      </c>
      <c r="D2243" s="87" t="s">
        <v>1453</v>
      </c>
      <c r="E2243" s="42">
        <v>2.63</v>
      </c>
      <c r="F2243" s="87" t="s">
        <v>9</v>
      </c>
      <c r="G2243" s="192" t="s">
        <v>59</v>
      </c>
      <c r="H2243" s="198" t="s">
        <v>208</v>
      </c>
      <c r="I2243" s="214" t="str">
        <f t="shared" si="206"/>
        <v>August</v>
      </c>
      <c r="J2243" s="184">
        <f>IF(F2243="USD", E2243, E2243 * IFERROR(VLOOKUP(F2243, EXCHANGE_RATE!A:B, 2, FALSE), "Currency not found"))</f>
        <v>2.63</v>
      </c>
      <c r="K2243" s="184">
        <f t="shared" si="207"/>
        <v>2.63</v>
      </c>
      <c r="L2243" s="184">
        <f>IF(C2243="MTS", B2243, B2243 * IFERROR(VLOOKUP(C2243, 'QTY_CONVERSIONS '!A:B, 2, FALSE), "Units not  found"))</f>
        <v>20</v>
      </c>
      <c r="M2243" s="185">
        <f t="shared" si="208"/>
        <v>52600</v>
      </c>
      <c r="N2243" s="143" t="str">
        <f>IFERROR(VLOOKUP(D2243, Product_Category!A:B, 2, FALSE), "Uncategorized")</f>
        <v>MCC</v>
      </c>
      <c r="O2243" s="186">
        <f t="shared" ref="O2243:O2306" si="210">K2243*1000</f>
        <v>2630</v>
      </c>
      <c r="P2243" s="185">
        <f t="shared" si="209"/>
        <v>52600</v>
      </c>
      <c r="Q2243" s="143">
        <v>2023</v>
      </c>
      <c r="R2243" s="143" t="str">
        <f>IFERROR(VLOOKUP(G2243,'SOURCE COMPANY'!A:B, 2, FALSE), "")</f>
        <v>JRS PHARMA</v>
      </c>
      <c r="S2243" s="143" t="str">
        <f>IFERROR(VLOOKUP(H2243,'CUSTOMER NAME'!A:B, 2, FALSE), "")</f>
        <v>RETTENMAIER</v>
      </c>
    </row>
    <row r="2244" spans="1:19">
      <c r="A2244" s="88" t="s">
        <v>492</v>
      </c>
      <c r="B2244" s="22">
        <v>20000</v>
      </c>
      <c r="C2244" s="88" t="s">
        <v>7</v>
      </c>
      <c r="D2244" s="88" t="s">
        <v>555</v>
      </c>
      <c r="E2244" s="40">
        <v>2.63</v>
      </c>
      <c r="F2244" s="88" t="s">
        <v>9</v>
      </c>
      <c r="G2244" s="192" t="s">
        <v>59</v>
      </c>
      <c r="H2244" s="200" t="s">
        <v>208</v>
      </c>
      <c r="I2244" s="214" t="str">
        <f t="shared" si="206"/>
        <v>August</v>
      </c>
      <c r="J2244" s="184">
        <f>IF(F2244="USD", E2244, E2244 * IFERROR(VLOOKUP(F2244, EXCHANGE_RATE!A:B, 2, FALSE), "Currency not found"))</f>
        <v>2.63</v>
      </c>
      <c r="K2244" s="184">
        <f t="shared" si="207"/>
        <v>2.63</v>
      </c>
      <c r="L2244" s="184">
        <f>IF(C2244="MTS", B2244, B2244 * IFERROR(VLOOKUP(C2244, 'QTY_CONVERSIONS '!A:B, 2, FALSE), "Units not  found"))</f>
        <v>20</v>
      </c>
      <c r="M2244" s="185">
        <f t="shared" si="208"/>
        <v>52600</v>
      </c>
      <c r="N2244" s="143" t="str">
        <f>IFERROR(VLOOKUP(D2244, Product_Category!A:B, 2, FALSE), "Uncategorized")</f>
        <v>MCC</v>
      </c>
      <c r="O2244" s="186">
        <f t="shared" si="210"/>
        <v>2630</v>
      </c>
      <c r="P2244" s="185">
        <f t="shared" si="209"/>
        <v>52600</v>
      </c>
      <c r="Q2244" s="143">
        <v>2023</v>
      </c>
      <c r="R2244" s="143" t="str">
        <f>IFERROR(VLOOKUP(G2244,'SOURCE COMPANY'!A:B, 2, FALSE), "")</f>
        <v>JRS PHARMA</v>
      </c>
      <c r="S2244" s="143" t="str">
        <f>IFERROR(VLOOKUP(H2244,'CUSTOMER NAME'!A:B, 2, FALSE), "")</f>
        <v>RETTENMAIER</v>
      </c>
    </row>
    <row r="2245" spans="1:19">
      <c r="A2245" s="87" t="s">
        <v>492</v>
      </c>
      <c r="B2245" s="21">
        <v>20000</v>
      </c>
      <c r="C2245" s="87" t="s">
        <v>7</v>
      </c>
      <c r="D2245" s="87" t="s">
        <v>1310</v>
      </c>
      <c r="E2245" s="41">
        <v>2.63</v>
      </c>
      <c r="F2245" s="87" t="s">
        <v>9</v>
      </c>
      <c r="G2245" s="192" t="s">
        <v>59</v>
      </c>
      <c r="H2245" s="198" t="s">
        <v>208</v>
      </c>
      <c r="I2245" s="214" t="str">
        <f t="shared" si="206"/>
        <v>August</v>
      </c>
      <c r="J2245" s="184">
        <f>IF(F2245="USD", E2245, E2245 * IFERROR(VLOOKUP(F2245, EXCHANGE_RATE!A:B, 2, FALSE), "Currency not found"))</f>
        <v>2.63</v>
      </c>
      <c r="K2245" s="184">
        <f t="shared" si="207"/>
        <v>2.63</v>
      </c>
      <c r="L2245" s="184">
        <f>IF(C2245="MTS", B2245, B2245 * IFERROR(VLOOKUP(C2245, 'QTY_CONVERSIONS '!A:B, 2, FALSE), "Units not  found"))</f>
        <v>20</v>
      </c>
      <c r="M2245" s="185">
        <f t="shared" si="208"/>
        <v>52600</v>
      </c>
      <c r="N2245" s="143" t="str">
        <f>IFERROR(VLOOKUP(D2245, Product_Category!A:B, 2, FALSE), "Uncategorized")</f>
        <v>MCC</v>
      </c>
      <c r="O2245" s="186">
        <f t="shared" si="210"/>
        <v>2630</v>
      </c>
      <c r="P2245" s="185">
        <f t="shared" si="209"/>
        <v>52600</v>
      </c>
      <c r="Q2245" s="143">
        <v>2023</v>
      </c>
      <c r="R2245" s="143" t="str">
        <f>IFERROR(VLOOKUP(G2245,'SOURCE COMPANY'!A:B, 2, FALSE), "")</f>
        <v>JRS PHARMA</v>
      </c>
      <c r="S2245" s="143" t="str">
        <f>IFERROR(VLOOKUP(H2245,'CUSTOMER NAME'!A:B, 2, FALSE), "")</f>
        <v>RETTENMAIER</v>
      </c>
    </row>
    <row r="2246" spans="1:19">
      <c r="A2246" s="87" t="s">
        <v>492</v>
      </c>
      <c r="B2246" s="21">
        <v>20000</v>
      </c>
      <c r="C2246" s="87" t="s">
        <v>7</v>
      </c>
      <c r="D2246" s="87" t="s">
        <v>1310</v>
      </c>
      <c r="E2246" s="41">
        <v>2.63</v>
      </c>
      <c r="F2246" s="87" t="s">
        <v>9</v>
      </c>
      <c r="G2246" s="192" t="s">
        <v>59</v>
      </c>
      <c r="H2246" s="198" t="s">
        <v>208</v>
      </c>
      <c r="I2246" s="214" t="str">
        <f t="shared" si="206"/>
        <v>August</v>
      </c>
      <c r="J2246" s="184">
        <f>IF(F2246="USD", E2246, E2246 * IFERROR(VLOOKUP(F2246, EXCHANGE_RATE!A:B, 2, FALSE), "Currency not found"))</f>
        <v>2.63</v>
      </c>
      <c r="K2246" s="184">
        <f t="shared" si="207"/>
        <v>2.63</v>
      </c>
      <c r="L2246" s="184">
        <f>IF(C2246="MTS", B2246, B2246 * IFERROR(VLOOKUP(C2246, 'QTY_CONVERSIONS '!A:B, 2, FALSE), "Units not  found"))</f>
        <v>20</v>
      </c>
      <c r="M2246" s="185">
        <f t="shared" si="208"/>
        <v>52600</v>
      </c>
      <c r="N2246" s="143" t="str">
        <f>IFERROR(VLOOKUP(D2246, Product_Category!A:B, 2, FALSE), "Uncategorized")</f>
        <v>MCC</v>
      </c>
      <c r="O2246" s="186">
        <f t="shared" si="210"/>
        <v>2630</v>
      </c>
      <c r="P2246" s="185">
        <f t="shared" si="209"/>
        <v>52600</v>
      </c>
      <c r="Q2246" s="143">
        <v>2023</v>
      </c>
      <c r="R2246" s="143" t="str">
        <f>IFERROR(VLOOKUP(G2246,'SOURCE COMPANY'!A:B, 2, FALSE), "")</f>
        <v>JRS PHARMA</v>
      </c>
      <c r="S2246" s="143" t="str">
        <f>IFERROR(VLOOKUP(H2246,'CUSTOMER NAME'!A:B, 2, FALSE), "")</f>
        <v>RETTENMAIER</v>
      </c>
    </row>
    <row r="2247" spans="1:19">
      <c r="A2247" s="87" t="s">
        <v>492</v>
      </c>
      <c r="B2247" s="21">
        <v>20000</v>
      </c>
      <c r="C2247" s="87" t="s">
        <v>7</v>
      </c>
      <c r="D2247" s="87" t="s">
        <v>1205</v>
      </c>
      <c r="E2247" s="41">
        <v>2.63</v>
      </c>
      <c r="F2247" s="87" t="s">
        <v>9</v>
      </c>
      <c r="G2247" s="192" t="s">
        <v>59</v>
      </c>
      <c r="H2247" s="198" t="s">
        <v>208</v>
      </c>
      <c r="I2247" s="214" t="str">
        <f t="shared" si="206"/>
        <v>August</v>
      </c>
      <c r="J2247" s="184">
        <f>IF(F2247="USD", E2247, E2247 * IFERROR(VLOOKUP(F2247, EXCHANGE_RATE!A:B, 2, FALSE), "Currency not found"))</f>
        <v>2.63</v>
      </c>
      <c r="K2247" s="184">
        <f t="shared" si="207"/>
        <v>2.63</v>
      </c>
      <c r="L2247" s="184">
        <f>IF(C2247="MTS", B2247, B2247 * IFERROR(VLOOKUP(C2247, 'QTY_CONVERSIONS '!A:B, 2, FALSE), "Units not  found"))</f>
        <v>20</v>
      </c>
      <c r="M2247" s="185">
        <f t="shared" si="208"/>
        <v>52600</v>
      </c>
      <c r="N2247" s="143" t="str">
        <f>IFERROR(VLOOKUP(D2247, Product_Category!A:B, 2, FALSE), "Uncategorized")</f>
        <v>MCC</v>
      </c>
      <c r="O2247" s="186">
        <f t="shared" si="210"/>
        <v>2630</v>
      </c>
      <c r="P2247" s="185">
        <f t="shared" si="209"/>
        <v>52600</v>
      </c>
      <c r="Q2247" s="143">
        <v>2023</v>
      </c>
      <c r="R2247" s="143" t="str">
        <f>IFERROR(VLOOKUP(G2247,'SOURCE COMPANY'!A:B, 2, FALSE), "")</f>
        <v>JRS PHARMA</v>
      </c>
      <c r="S2247" s="143" t="str">
        <f>IFERROR(VLOOKUP(H2247,'CUSTOMER NAME'!A:B, 2, FALSE), "")</f>
        <v>RETTENMAIER</v>
      </c>
    </row>
    <row r="2248" spans="1:19">
      <c r="A2248" s="87" t="s">
        <v>492</v>
      </c>
      <c r="B2248" s="21">
        <v>20000</v>
      </c>
      <c r="C2248" s="87" t="s">
        <v>7</v>
      </c>
      <c r="D2248" s="87" t="s">
        <v>1205</v>
      </c>
      <c r="E2248" s="41">
        <v>2.63</v>
      </c>
      <c r="F2248" s="87" t="s">
        <v>9</v>
      </c>
      <c r="G2248" s="192" t="s">
        <v>59</v>
      </c>
      <c r="H2248" s="198" t="s">
        <v>208</v>
      </c>
      <c r="I2248" s="214" t="str">
        <f t="shared" si="206"/>
        <v>August</v>
      </c>
      <c r="J2248" s="184">
        <f>IF(F2248="USD", E2248, E2248 * IFERROR(VLOOKUP(F2248, EXCHANGE_RATE!A:B, 2, FALSE), "Currency not found"))</f>
        <v>2.63</v>
      </c>
      <c r="K2248" s="184">
        <f t="shared" si="207"/>
        <v>2.63</v>
      </c>
      <c r="L2248" s="184">
        <f>IF(C2248="MTS", B2248, B2248 * IFERROR(VLOOKUP(C2248, 'QTY_CONVERSIONS '!A:B, 2, FALSE), "Units not  found"))</f>
        <v>20</v>
      </c>
      <c r="M2248" s="185">
        <f t="shared" si="208"/>
        <v>52600</v>
      </c>
      <c r="N2248" s="143" t="str">
        <f>IFERROR(VLOOKUP(D2248, Product_Category!A:B, 2, FALSE), "Uncategorized")</f>
        <v>MCC</v>
      </c>
      <c r="O2248" s="186">
        <f t="shared" si="210"/>
        <v>2630</v>
      </c>
      <c r="P2248" s="185">
        <f t="shared" si="209"/>
        <v>52600</v>
      </c>
      <c r="Q2248" s="143">
        <v>2023</v>
      </c>
      <c r="R2248" s="143" t="str">
        <f>IFERROR(VLOOKUP(G2248,'SOURCE COMPANY'!A:B, 2, FALSE), "")</f>
        <v>JRS PHARMA</v>
      </c>
      <c r="S2248" s="143" t="str">
        <f>IFERROR(VLOOKUP(H2248,'CUSTOMER NAME'!A:B, 2, FALSE), "")</f>
        <v>RETTENMAIER</v>
      </c>
    </row>
    <row r="2249" spans="1:19">
      <c r="A2249" s="88" t="s">
        <v>492</v>
      </c>
      <c r="B2249" s="22">
        <v>20000</v>
      </c>
      <c r="C2249" s="88" t="s">
        <v>7</v>
      </c>
      <c r="D2249" s="88" t="s">
        <v>555</v>
      </c>
      <c r="E2249" s="40">
        <v>2.63</v>
      </c>
      <c r="F2249" s="88" t="s">
        <v>9</v>
      </c>
      <c r="G2249" s="192" t="s">
        <v>59</v>
      </c>
      <c r="H2249" s="200" t="s">
        <v>208</v>
      </c>
      <c r="I2249" s="214" t="str">
        <f t="shared" si="206"/>
        <v>August</v>
      </c>
      <c r="J2249" s="184">
        <f>IF(F2249="USD", E2249, E2249 * IFERROR(VLOOKUP(F2249, EXCHANGE_RATE!A:B, 2, FALSE), "Currency not found"))</f>
        <v>2.63</v>
      </c>
      <c r="K2249" s="184">
        <f t="shared" si="207"/>
        <v>2.63</v>
      </c>
      <c r="L2249" s="184">
        <f>IF(C2249="MTS", B2249, B2249 * IFERROR(VLOOKUP(C2249, 'QTY_CONVERSIONS '!A:B, 2, FALSE), "Units not  found"))</f>
        <v>20</v>
      </c>
      <c r="M2249" s="185">
        <f t="shared" si="208"/>
        <v>52600</v>
      </c>
      <c r="N2249" s="143" t="str">
        <f>IFERROR(VLOOKUP(D2249, Product_Category!A:B, 2, FALSE), "Uncategorized")</f>
        <v>MCC</v>
      </c>
      <c r="O2249" s="186">
        <f t="shared" si="210"/>
        <v>2630</v>
      </c>
      <c r="P2249" s="185">
        <f t="shared" si="209"/>
        <v>52600</v>
      </c>
      <c r="Q2249" s="143">
        <v>2023</v>
      </c>
      <c r="R2249" s="143" t="str">
        <f>IFERROR(VLOOKUP(G2249,'SOURCE COMPANY'!A:B, 2, FALSE), "")</f>
        <v>JRS PHARMA</v>
      </c>
      <c r="S2249" s="143" t="str">
        <f>IFERROR(VLOOKUP(H2249,'CUSTOMER NAME'!A:B, 2, FALSE), "")</f>
        <v>RETTENMAIER</v>
      </c>
    </row>
    <row r="2250" spans="1:19">
      <c r="A2250" s="87" t="s">
        <v>492</v>
      </c>
      <c r="B2250" s="189">
        <v>20000</v>
      </c>
      <c r="C2250" s="87" t="s">
        <v>7</v>
      </c>
      <c r="D2250" s="87" t="s">
        <v>555</v>
      </c>
      <c r="E2250" s="190">
        <v>2.63</v>
      </c>
      <c r="F2250" s="87" t="s">
        <v>9</v>
      </c>
      <c r="G2250" s="192" t="s">
        <v>59</v>
      </c>
      <c r="H2250" s="198" t="s">
        <v>208</v>
      </c>
      <c r="I2250" s="214" t="str">
        <f t="shared" si="206"/>
        <v>August</v>
      </c>
      <c r="J2250" s="184">
        <f>IF(F2250="USD", E2250, E2250 * IFERROR(VLOOKUP(F2250, EXCHANGE_RATE!A:B, 2, FALSE), "Currency not found"))</f>
        <v>2.63</v>
      </c>
      <c r="K2250" s="184">
        <f t="shared" si="207"/>
        <v>2.63</v>
      </c>
      <c r="L2250" s="184">
        <f>IF(C2250="MTS", B2250, B2250 * IFERROR(VLOOKUP(C2250, 'QTY_CONVERSIONS '!A:B, 2, FALSE), "Units not  found"))</f>
        <v>20</v>
      </c>
      <c r="M2250" s="185">
        <f t="shared" si="208"/>
        <v>52600</v>
      </c>
      <c r="N2250" s="143" t="str">
        <f>IFERROR(VLOOKUP(D2250, Product_Category!A:B, 2, FALSE), "Uncategorized")</f>
        <v>MCC</v>
      </c>
      <c r="O2250" s="186">
        <f t="shared" si="210"/>
        <v>2630</v>
      </c>
      <c r="P2250" s="185">
        <f t="shared" si="209"/>
        <v>52600</v>
      </c>
      <c r="Q2250" s="143">
        <v>2023</v>
      </c>
      <c r="R2250" s="143" t="str">
        <f>IFERROR(VLOOKUP(G2250,'SOURCE COMPANY'!A:B, 2, FALSE), "")</f>
        <v>JRS PHARMA</v>
      </c>
      <c r="S2250" s="143" t="str">
        <f>IFERROR(VLOOKUP(H2250,'CUSTOMER NAME'!A:B, 2, FALSE), "")</f>
        <v>RETTENMAIER</v>
      </c>
    </row>
    <row r="2251" spans="1:19">
      <c r="A2251" s="88" t="s">
        <v>492</v>
      </c>
      <c r="B2251" s="196">
        <v>20000</v>
      </c>
      <c r="C2251" s="88" t="s">
        <v>7</v>
      </c>
      <c r="D2251" s="88" t="s">
        <v>555</v>
      </c>
      <c r="E2251" s="197">
        <v>2.63</v>
      </c>
      <c r="F2251" s="88" t="s">
        <v>9</v>
      </c>
      <c r="G2251" s="192" t="s">
        <v>59</v>
      </c>
      <c r="H2251" s="200" t="s">
        <v>208</v>
      </c>
      <c r="I2251" s="214" t="str">
        <f t="shared" si="206"/>
        <v>August</v>
      </c>
      <c r="J2251" s="184">
        <f>IF(F2251="USD", E2251, E2251 * IFERROR(VLOOKUP(F2251, EXCHANGE_RATE!A:B, 2, FALSE), "Currency not found"))</f>
        <v>2.63</v>
      </c>
      <c r="K2251" s="184">
        <f t="shared" si="207"/>
        <v>2.63</v>
      </c>
      <c r="L2251" s="184">
        <f>IF(C2251="MTS", B2251, B2251 * IFERROR(VLOOKUP(C2251, 'QTY_CONVERSIONS '!A:B, 2, FALSE), "Units not  found"))</f>
        <v>20</v>
      </c>
      <c r="M2251" s="185">
        <f t="shared" si="208"/>
        <v>52600</v>
      </c>
      <c r="N2251" s="143" t="str">
        <f>IFERROR(VLOOKUP(D2251, Product_Category!A:B, 2, FALSE), "Uncategorized")</f>
        <v>MCC</v>
      </c>
      <c r="O2251" s="186">
        <f t="shared" si="210"/>
        <v>2630</v>
      </c>
      <c r="P2251" s="185">
        <f t="shared" si="209"/>
        <v>52600</v>
      </c>
      <c r="Q2251" s="143">
        <v>2023</v>
      </c>
      <c r="R2251" s="143" t="str">
        <f>IFERROR(VLOOKUP(G2251,'SOURCE COMPANY'!A:B, 2, FALSE), "")</f>
        <v>JRS PHARMA</v>
      </c>
      <c r="S2251" s="143" t="str">
        <f>IFERROR(VLOOKUP(H2251,'CUSTOMER NAME'!A:B, 2, FALSE), "")</f>
        <v>RETTENMAIER</v>
      </c>
    </row>
    <row r="2252" spans="1:19">
      <c r="A2252" s="83" t="s">
        <v>492</v>
      </c>
      <c r="B2252" s="212">
        <v>20000</v>
      </c>
      <c r="C2252" s="83" t="s">
        <v>7</v>
      </c>
      <c r="D2252" s="83" t="s">
        <v>555</v>
      </c>
      <c r="E2252" s="213">
        <v>2.63</v>
      </c>
      <c r="F2252" s="83" t="s">
        <v>9</v>
      </c>
      <c r="G2252" s="192" t="s">
        <v>59</v>
      </c>
      <c r="H2252" s="252" t="s">
        <v>208</v>
      </c>
      <c r="I2252" s="214" t="str">
        <f t="shared" si="206"/>
        <v>August</v>
      </c>
      <c r="J2252" s="184">
        <f>IF(F2252="USD", E2252, E2252 * IFERROR(VLOOKUP(F2252, EXCHANGE_RATE!A:B, 2, FALSE), "Currency not found"))</f>
        <v>2.63</v>
      </c>
      <c r="K2252" s="184">
        <f t="shared" si="207"/>
        <v>2.63</v>
      </c>
      <c r="L2252" s="184">
        <f>IF(C2252="MTS", B2252, B2252 * IFERROR(VLOOKUP(C2252, 'QTY_CONVERSIONS '!A:B, 2, FALSE), "Units not  found"))</f>
        <v>20</v>
      </c>
      <c r="M2252" s="185">
        <f t="shared" si="208"/>
        <v>52600</v>
      </c>
      <c r="N2252" s="143" t="str">
        <f>IFERROR(VLOOKUP(D2252, Product_Category!A:B, 2, FALSE), "Uncategorized")</f>
        <v>MCC</v>
      </c>
      <c r="O2252" s="186">
        <f t="shared" si="210"/>
        <v>2630</v>
      </c>
      <c r="P2252" s="185">
        <f t="shared" si="209"/>
        <v>52600</v>
      </c>
      <c r="Q2252" s="143">
        <v>2023</v>
      </c>
      <c r="R2252" s="143" t="str">
        <f>IFERROR(VLOOKUP(G2252,'SOURCE COMPANY'!A:B, 2, FALSE), "")</f>
        <v>JRS PHARMA</v>
      </c>
      <c r="S2252" s="143" t="str">
        <f>IFERROR(VLOOKUP(H2252,'CUSTOMER NAME'!A:B, 2, FALSE), "")</f>
        <v>RETTENMAIER</v>
      </c>
    </row>
    <row r="2253" spans="1:19">
      <c r="A2253" s="87" t="s">
        <v>492</v>
      </c>
      <c r="B2253" s="189">
        <v>20000</v>
      </c>
      <c r="C2253" s="87" t="s">
        <v>7</v>
      </c>
      <c r="D2253" s="87" t="s">
        <v>555</v>
      </c>
      <c r="E2253" s="190">
        <v>2.63</v>
      </c>
      <c r="F2253" s="87" t="s">
        <v>9</v>
      </c>
      <c r="G2253" s="192" t="s">
        <v>59</v>
      </c>
      <c r="H2253" s="198" t="s">
        <v>208</v>
      </c>
      <c r="I2253" s="214" t="str">
        <f t="shared" si="206"/>
        <v>August</v>
      </c>
      <c r="J2253" s="184">
        <f>IF(F2253="USD", E2253, E2253 * IFERROR(VLOOKUP(F2253, EXCHANGE_RATE!A:B, 2, FALSE), "Currency not found"))</f>
        <v>2.63</v>
      </c>
      <c r="K2253" s="184">
        <f t="shared" si="207"/>
        <v>2.63</v>
      </c>
      <c r="L2253" s="184">
        <f>IF(C2253="MTS", B2253, B2253 * IFERROR(VLOOKUP(C2253, 'QTY_CONVERSIONS '!A:B, 2, FALSE), "Units not  found"))</f>
        <v>20</v>
      </c>
      <c r="M2253" s="185">
        <f t="shared" si="208"/>
        <v>52600</v>
      </c>
      <c r="N2253" s="143" t="str">
        <f>IFERROR(VLOOKUP(D2253, Product_Category!A:B, 2, FALSE), "Uncategorized")</f>
        <v>MCC</v>
      </c>
      <c r="O2253" s="186">
        <f t="shared" si="210"/>
        <v>2630</v>
      </c>
      <c r="P2253" s="185">
        <f t="shared" si="209"/>
        <v>52600</v>
      </c>
      <c r="Q2253" s="143">
        <v>2023</v>
      </c>
      <c r="R2253" s="143" t="str">
        <f>IFERROR(VLOOKUP(G2253,'SOURCE COMPANY'!A:B, 2, FALSE), "")</f>
        <v>JRS PHARMA</v>
      </c>
      <c r="S2253" s="143" t="str">
        <f>IFERROR(VLOOKUP(H2253,'CUSTOMER NAME'!A:B, 2, FALSE), "")</f>
        <v>RETTENMAIER</v>
      </c>
    </row>
    <row r="2254" spans="1:19">
      <c r="A2254" s="87" t="s">
        <v>492</v>
      </c>
      <c r="B2254" s="189">
        <v>20000</v>
      </c>
      <c r="C2254" s="87" t="s">
        <v>7</v>
      </c>
      <c r="D2254" s="87" t="s">
        <v>555</v>
      </c>
      <c r="E2254" s="190">
        <v>2.63</v>
      </c>
      <c r="F2254" s="87" t="s">
        <v>9</v>
      </c>
      <c r="G2254" s="192" t="s">
        <v>59</v>
      </c>
      <c r="H2254" s="198" t="s">
        <v>208</v>
      </c>
      <c r="I2254" s="214" t="str">
        <f t="shared" si="206"/>
        <v>August</v>
      </c>
      <c r="J2254" s="184">
        <f>IF(F2254="USD", E2254, E2254 * IFERROR(VLOOKUP(F2254, EXCHANGE_RATE!A:B, 2, FALSE), "Currency not found"))</f>
        <v>2.63</v>
      </c>
      <c r="K2254" s="184">
        <f t="shared" si="207"/>
        <v>2.63</v>
      </c>
      <c r="L2254" s="184">
        <f>IF(C2254="MTS", B2254, B2254 * IFERROR(VLOOKUP(C2254, 'QTY_CONVERSIONS '!A:B, 2, FALSE), "Units not  found"))</f>
        <v>20</v>
      </c>
      <c r="M2254" s="185">
        <f t="shared" si="208"/>
        <v>52600</v>
      </c>
      <c r="N2254" s="143" t="str">
        <f>IFERROR(VLOOKUP(D2254, Product_Category!A:B, 2, FALSE), "Uncategorized")</f>
        <v>MCC</v>
      </c>
      <c r="O2254" s="186">
        <f t="shared" si="210"/>
        <v>2630</v>
      </c>
      <c r="P2254" s="185">
        <f t="shared" si="209"/>
        <v>52600</v>
      </c>
      <c r="Q2254" s="143">
        <v>2023</v>
      </c>
      <c r="R2254" s="143" t="str">
        <f>IFERROR(VLOOKUP(G2254,'SOURCE COMPANY'!A:B, 2, FALSE), "")</f>
        <v>JRS PHARMA</v>
      </c>
      <c r="S2254" s="143" t="str">
        <f>IFERROR(VLOOKUP(H2254,'CUSTOMER NAME'!A:B, 2, FALSE), "")</f>
        <v>RETTENMAIER</v>
      </c>
    </row>
    <row r="2255" spans="1:19">
      <c r="A2255" s="192" t="s">
        <v>1019</v>
      </c>
      <c r="B2255" s="192">
        <v>20000</v>
      </c>
      <c r="C2255" s="192" t="s">
        <v>7</v>
      </c>
      <c r="D2255" s="192" t="s">
        <v>3063</v>
      </c>
      <c r="E2255" s="192">
        <v>2.67</v>
      </c>
      <c r="F2255" s="192" t="s">
        <v>9</v>
      </c>
      <c r="G2255" s="192" t="s">
        <v>59</v>
      </c>
      <c r="H2255" s="134" t="s">
        <v>208</v>
      </c>
      <c r="I2255" s="131" t="s">
        <v>3893</v>
      </c>
      <c r="J2255" s="184">
        <f>IF(F2255="USD", E2255, E2255 * IFERROR(VLOOKUP(F2255, EXCHANGE_RATE!A:B, 2, FALSE), "Currency not found"))</f>
        <v>2.67</v>
      </c>
      <c r="K2255" s="184">
        <f t="shared" si="207"/>
        <v>2.67</v>
      </c>
      <c r="L2255" s="184">
        <f>IF(C2255="MTS", B2255, B2255 * IFERROR(VLOOKUP(C2255, 'QTY_CONVERSIONS '!A:B, 2, FALSE), "Units not  found"))</f>
        <v>20</v>
      </c>
      <c r="M2255" s="185">
        <f t="shared" si="208"/>
        <v>53400</v>
      </c>
      <c r="N2255" s="143" t="str">
        <f>IFERROR(VLOOKUP(D2255, Product_Category!A:B, 2, FALSE), "Uncategorized")</f>
        <v>MCC</v>
      </c>
      <c r="O2255" s="186">
        <f t="shared" si="210"/>
        <v>2670</v>
      </c>
      <c r="P2255" s="185">
        <f t="shared" si="209"/>
        <v>53400</v>
      </c>
      <c r="Q2255" s="143">
        <v>2023</v>
      </c>
      <c r="R2255" s="143" t="str">
        <f>IFERROR(VLOOKUP(G2255,'SOURCE COMPANY'!A:B, 2, FALSE), "")</f>
        <v>JRS PHARMA</v>
      </c>
      <c r="S2255" s="143" t="str">
        <f>IFERROR(VLOOKUP(H2255,'CUSTOMER NAME'!A:B, 2, FALSE), "")</f>
        <v>RETTENMAIER</v>
      </c>
    </row>
    <row r="2256" spans="1:19">
      <c r="A2256" s="192" t="s">
        <v>1019</v>
      </c>
      <c r="B2256" s="192">
        <v>20000</v>
      </c>
      <c r="C2256" s="192" t="s">
        <v>7</v>
      </c>
      <c r="D2256" s="192" t="s">
        <v>3063</v>
      </c>
      <c r="E2256" s="192">
        <v>2.71</v>
      </c>
      <c r="F2256" s="192" t="s">
        <v>9</v>
      </c>
      <c r="G2256" s="192" t="s">
        <v>59</v>
      </c>
      <c r="H2256" s="134" t="s">
        <v>208</v>
      </c>
      <c r="I2256" s="131" t="s">
        <v>3893</v>
      </c>
      <c r="J2256" s="184">
        <f>IF(F2256="USD", E2256, E2256 * IFERROR(VLOOKUP(F2256, EXCHANGE_RATE!A:B, 2, FALSE), "Currency not found"))</f>
        <v>2.71</v>
      </c>
      <c r="K2256" s="184">
        <f t="shared" si="207"/>
        <v>2.71</v>
      </c>
      <c r="L2256" s="184">
        <f>IF(C2256="MTS", B2256, B2256 * IFERROR(VLOOKUP(C2256, 'QTY_CONVERSIONS '!A:B, 2, FALSE), "Units not  found"))</f>
        <v>20</v>
      </c>
      <c r="M2256" s="185">
        <f t="shared" si="208"/>
        <v>54200</v>
      </c>
      <c r="N2256" s="143" t="str">
        <f>IFERROR(VLOOKUP(D2256, Product_Category!A:B, 2, FALSE), "Uncategorized")</f>
        <v>MCC</v>
      </c>
      <c r="O2256" s="186">
        <f t="shared" si="210"/>
        <v>2710</v>
      </c>
      <c r="P2256" s="185">
        <f t="shared" si="209"/>
        <v>54200</v>
      </c>
      <c r="Q2256" s="143">
        <v>2023</v>
      </c>
      <c r="R2256" s="143" t="str">
        <f>IFERROR(VLOOKUP(G2256,'SOURCE COMPANY'!A:B, 2, FALSE), "")</f>
        <v>JRS PHARMA</v>
      </c>
      <c r="S2256" s="143" t="str">
        <f>IFERROR(VLOOKUP(H2256,'CUSTOMER NAME'!A:B, 2, FALSE), "")</f>
        <v>RETTENMAIER</v>
      </c>
    </row>
    <row r="2257" spans="1:19">
      <c r="A2257" s="192" t="s">
        <v>492</v>
      </c>
      <c r="B2257" s="192">
        <v>20000</v>
      </c>
      <c r="C2257" s="192" t="s">
        <v>7</v>
      </c>
      <c r="D2257" s="192" t="s">
        <v>3447</v>
      </c>
      <c r="E2257" s="192">
        <v>2.66</v>
      </c>
      <c r="F2257" s="192" t="s">
        <v>9</v>
      </c>
      <c r="G2257" s="192" t="s">
        <v>59</v>
      </c>
      <c r="H2257" s="134" t="s">
        <v>208</v>
      </c>
      <c r="I2257" s="131" t="s">
        <v>3893</v>
      </c>
      <c r="J2257" s="184">
        <f>IF(F2257="USD", E2257, E2257 * IFERROR(VLOOKUP(F2257, EXCHANGE_RATE!A:B, 2, FALSE), "Currency not found"))</f>
        <v>2.66</v>
      </c>
      <c r="K2257" s="184">
        <f t="shared" si="207"/>
        <v>2.66</v>
      </c>
      <c r="L2257" s="184">
        <f>IF(C2257="MTS", B2257, B2257 * IFERROR(VLOOKUP(C2257, 'QTY_CONVERSIONS '!A:B, 2, FALSE), "Units not  found"))</f>
        <v>20</v>
      </c>
      <c r="M2257" s="185">
        <f t="shared" si="208"/>
        <v>53200</v>
      </c>
      <c r="N2257" s="143" t="str">
        <f>IFERROR(VLOOKUP(D2257, Product_Category!A:B, 2, FALSE), "Uncategorized")</f>
        <v>MCC</v>
      </c>
      <c r="O2257" s="186">
        <f t="shared" si="210"/>
        <v>2660</v>
      </c>
      <c r="P2257" s="185">
        <f t="shared" si="209"/>
        <v>53200</v>
      </c>
      <c r="Q2257" s="143">
        <v>2023</v>
      </c>
      <c r="R2257" s="143" t="str">
        <f>IFERROR(VLOOKUP(G2257,'SOURCE COMPANY'!A:B, 2, FALSE), "")</f>
        <v>JRS PHARMA</v>
      </c>
      <c r="S2257" s="143" t="str">
        <f>IFERROR(VLOOKUP(H2257,'CUSTOMER NAME'!A:B, 2, FALSE), "")</f>
        <v>RETTENMAIER</v>
      </c>
    </row>
    <row r="2258" spans="1:19">
      <c r="A2258" s="193" t="s">
        <v>492</v>
      </c>
      <c r="B2258" s="193">
        <v>20000</v>
      </c>
      <c r="C2258" s="193" t="s">
        <v>7</v>
      </c>
      <c r="D2258" s="193" t="s">
        <v>3446</v>
      </c>
      <c r="E2258" s="193">
        <v>2.66</v>
      </c>
      <c r="F2258" s="193" t="s">
        <v>9</v>
      </c>
      <c r="G2258" s="193" t="s">
        <v>59</v>
      </c>
      <c r="H2258" s="136" t="s">
        <v>208</v>
      </c>
      <c r="I2258" s="131" t="s">
        <v>3893</v>
      </c>
      <c r="J2258" s="184">
        <f>IF(F2258="USD", E2258, E2258 * IFERROR(VLOOKUP(F2258, EXCHANGE_RATE!A:B, 2, FALSE), "Currency not found"))</f>
        <v>2.66</v>
      </c>
      <c r="K2258" s="184">
        <f t="shared" si="207"/>
        <v>2.66</v>
      </c>
      <c r="L2258" s="184">
        <f>IF(C2258="MTS", B2258, B2258 * IFERROR(VLOOKUP(C2258, 'QTY_CONVERSIONS '!A:B, 2, FALSE), "Units not  found"))</f>
        <v>20</v>
      </c>
      <c r="M2258" s="185">
        <f t="shared" si="208"/>
        <v>53200</v>
      </c>
      <c r="N2258" s="143" t="str">
        <f>IFERROR(VLOOKUP(D2258, Product_Category!A:B, 2, FALSE), "Uncategorized")</f>
        <v>MCC</v>
      </c>
      <c r="O2258" s="186">
        <f t="shared" si="210"/>
        <v>2660</v>
      </c>
      <c r="P2258" s="185">
        <f t="shared" si="209"/>
        <v>53200</v>
      </c>
      <c r="Q2258" s="143">
        <v>2023</v>
      </c>
      <c r="R2258" s="143" t="str">
        <f>IFERROR(VLOOKUP(G2258,'SOURCE COMPANY'!A:B, 2, FALSE), "")</f>
        <v>JRS PHARMA</v>
      </c>
      <c r="S2258" s="143" t="str">
        <f>IFERROR(VLOOKUP(H2258,'CUSTOMER NAME'!A:B, 2, FALSE), "")</f>
        <v>RETTENMAIER</v>
      </c>
    </row>
    <row r="2259" spans="1:19">
      <c r="A2259" s="83" t="s">
        <v>929</v>
      </c>
      <c r="B2259" s="83">
        <v>25</v>
      </c>
      <c r="C2259" s="83" t="s">
        <v>7</v>
      </c>
      <c r="D2259" s="83" t="s">
        <v>564</v>
      </c>
      <c r="E2259" s="250">
        <v>280</v>
      </c>
      <c r="F2259" s="83" t="s">
        <v>1730</v>
      </c>
      <c r="G2259" s="187" t="s">
        <v>676</v>
      </c>
      <c r="H2259" s="252" t="s">
        <v>1281</v>
      </c>
      <c r="I2259" s="214" t="s">
        <v>2560</v>
      </c>
      <c r="J2259" s="184">
        <f>IF(F2259="USD", E2259, E2259 * IFERROR(VLOOKUP(F2259, EXCHANGE_RATE!A:B, 2, FALSE), "Currency not found"))</f>
        <v>3.36</v>
      </c>
      <c r="K2259" s="184">
        <f t="shared" si="207"/>
        <v>3.36</v>
      </c>
      <c r="L2259" s="184">
        <f>IF(C2259="MTS", B2259, B2259 * IFERROR(VLOOKUP(C2259, 'QTY_CONVERSIONS '!A:B, 2, FALSE), "Units not  found"))</f>
        <v>2.5000000000000001E-2</v>
      </c>
      <c r="M2259" s="185">
        <f t="shared" si="208"/>
        <v>84</v>
      </c>
      <c r="N2259" s="143" t="str">
        <f>IFERROR(VLOOKUP(D2259, Product_Category!A:B, 2, FALSE), "Uncategorized")</f>
        <v>CROSCARMELLOSE SODIUM</v>
      </c>
      <c r="O2259" s="186">
        <f t="shared" si="210"/>
        <v>3360</v>
      </c>
      <c r="P2259" s="185">
        <f t="shared" si="209"/>
        <v>84</v>
      </c>
      <c r="Q2259" s="143">
        <v>2023</v>
      </c>
      <c r="R2259" s="143" t="str">
        <f>IFERROR(VLOOKUP(G2259,'SOURCE COMPANY'!A:B, 2, FALSE), "")</f>
        <v>ORIENT PHARMA</v>
      </c>
      <c r="S2259" s="143" t="str">
        <f>IFERROR(VLOOKUP(H2259,'CUSTOMER NAME'!A:B, 2, FALSE), "")</f>
        <v>IDEAL PHARMA</v>
      </c>
    </row>
    <row r="2260" spans="1:19">
      <c r="A2260" s="192" t="s">
        <v>929</v>
      </c>
      <c r="B2260" s="192">
        <v>500</v>
      </c>
      <c r="C2260" s="192" t="s">
        <v>7</v>
      </c>
      <c r="D2260" s="192" t="s">
        <v>680</v>
      </c>
      <c r="E2260" s="192">
        <f>140*0.012</f>
        <v>1.68</v>
      </c>
      <c r="F2260" s="192" t="s">
        <v>9</v>
      </c>
      <c r="G2260" s="192" t="s">
        <v>3961</v>
      </c>
      <c r="H2260" s="134" t="s">
        <v>1986</v>
      </c>
      <c r="I2260" s="131" t="s">
        <v>2560</v>
      </c>
      <c r="J2260" s="184">
        <f>IF(F2260="USD", E2260, E2260 * IFERROR(VLOOKUP(F2260, EXCHANGE_RATE!A:B, 2, FALSE), "Currency not found"))</f>
        <v>1.68</v>
      </c>
      <c r="K2260" s="184">
        <f t="shared" si="207"/>
        <v>1.68</v>
      </c>
      <c r="L2260" s="184">
        <f>IF(C2260="MTS", B2260, B2260 * IFERROR(VLOOKUP(C2260, 'QTY_CONVERSIONS '!A:B, 2, FALSE), "Units not  found"))</f>
        <v>0.5</v>
      </c>
      <c r="M2260" s="185">
        <f t="shared" si="208"/>
        <v>840</v>
      </c>
      <c r="N2260" s="143" t="str">
        <f>IFERROR(VLOOKUP(D2260, Product_Category!A:B, 2, FALSE), "Uncategorized")</f>
        <v>MCC</v>
      </c>
      <c r="O2260" s="186">
        <f t="shared" si="210"/>
        <v>1680</v>
      </c>
      <c r="P2260" s="185">
        <f t="shared" si="209"/>
        <v>840</v>
      </c>
      <c r="Q2260" s="143">
        <v>2023</v>
      </c>
      <c r="R2260" s="143" t="str">
        <f>IFERROR(VLOOKUP(G2260,'SOURCE COMPANY'!A:B, 2, FALSE), "")</f>
        <v>Waylink International</v>
      </c>
      <c r="S2260" s="143" t="str">
        <f>IFERROR(VLOOKUP(H2260,'CUSTOMER NAME'!A:B, 2, FALSE), "")</f>
        <v>LIVE CARE PHARMA</v>
      </c>
    </row>
    <row r="2261" spans="1:19">
      <c r="A2261" s="87" t="s">
        <v>929</v>
      </c>
      <c r="B2261" s="21">
        <v>700</v>
      </c>
      <c r="C2261" s="87" t="s">
        <v>7</v>
      </c>
      <c r="D2261" s="87" t="s">
        <v>700</v>
      </c>
      <c r="E2261" s="41">
        <v>135.71</v>
      </c>
      <c r="F2261" s="87" t="s">
        <v>1730</v>
      </c>
      <c r="G2261" s="192" t="s">
        <v>3961</v>
      </c>
      <c r="H2261" s="198" t="s">
        <v>1986</v>
      </c>
      <c r="I2261" s="214" t="str">
        <f>I2260</f>
        <v>Jan</v>
      </c>
      <c r="J2261" s="184">
        <f>IF(F2261="USD", E2261, E2261 * IFERROR(VLOOKUP(F2261, EXCHANGE_RATE!A:B, 2, FALSE), "Currency not found"))</f>
        <v>1.6285200000000002</v>
      </c>
      <c r="K2261" s="184">
        <f t="shared" si="207"/>
        <v>1.6300000000000001</v>
      </c>
      <c r="L2261" s="184">
        <f>IF(C2261="MTS", B2261, B2261 * IFERROR(VLOOKUP(C2261, 'QTY_CONVERSIONS '!A:B, 2, FALSE), "Units not  found"))</f>
        <v>0.70000000000000007</v>
      </c>
      <c r="M2261" s="185">
        <f t="shared" si="208"/>
        <v>1141</v>
      </c>
      <c r="N2261" s="143" t="str">
        <f>IFERROR(VLOOKUP(D2261, Product_Category!A:B, 2, FALSE), "Uncategorized")</f>
        <v>MCC</v>
      </c>
      <c r="O2261" s="186">
        <f t="shared" si="210"/>
        <v>1630.0000000000002</v>
      </c>
      <c r="P2261" s="185">
        <f t="shared" si="209"/>
        <v>1141.0000000000002</v>
      </c>
      <c r="Q2261" s="143">
        <v>2023</v>
      </c>
      <c r="R2261" s="143" t="str">
        <f>IFERROR(VLOOKUP(G2261,'SOURCE COMPANY'!A:B, 2, FALSE), "")</f>
        <v>Waylink International</v>
      </c>
      <c r="S2261" s="143" t="str">
        <f>IFERROR(VLOOKUP(H2261,'CUSTOMER NAME'!A:B, 2, FALSE), "")</f>
        <v>LIVE CARE PHARMA</v>
      </c>
    </row>
    <row r="2262" spans="1:19">
      <c r="A2262" s="87" t="s">
        <v>929</v>
      </c>
      <c r="B2262" s="21">
        <v>400</v>
      </c>
      <c r="C2262" s="87" t="s">
        <v>7</v>
      </c>
      <c r="D2262" s="87" t="s">
        <v>1987</v>
      </c>
      <c r="E2262" s="41">
        <v>145</v>
      </c>
      <c r="F2262" s="87" t="s">
        <v>1730</v>
      </c>
      <c r="G2262" s="192" t="s">
        <v>3961</v>
      </c>
      <c r="H2262" s="198" t="s">
        <v>1986</v>
      </c>
      <c r="I2262" s="214" t="str">
        <f>I2261</f>
        <v>Jan</v>
      </c>
      <c r="J2262" s="184">
        <f>IF(F2262="USD", E2262, E2262 * IFERROR(VLOOKUP(F2262, EXCHANGE_RATE!A:B, 2, FALSE), "Currency not found"))</f>
        <v>1.74</v>
      </c>
      <c r="K2262" s="184">
        <f t="shared" si="207"/>
        <v>1.74</v>
      </c>
      <c r="L2262" s="184">
        <f>IF(C2262="MTS", B2262, B2262 * IFERROR(VLOOKUP(C2262, 'QTY_CONVERSIONS '!A:B, 2, FALSE), "Units not  found"))</f>
        <v>0.4</v>
      </c>
      <c r="M2262" s="185">
        <f t="shared" si="208"/>
        <v>696</v>
      </c>
      <c r="N2262" s="143" t="str">
        <f>IFERROR(VLOOKUP(D2262, Product_Category!A:B, 2, FALSE), "Uncategorized")</f>
        <v>MCC</v>
      </c>
      <c r="O2262" s="186">
        <f t="shared" si="210"/>
        <v>1740</v>
      </c>
      <c r="P2262" s="185">
        <f t="shared" si="209"/>
        <v>696</v>
      </c>
      <c r="Q2262" s="143">
        <v>2023</v>
      </c>
      <c r="R2262" s="143" t="str">
        <f>IFERROR(VLOOKUP(G2262,'SOURCE COMPANY'!A:B, 2, FALSE), "")</f>
        <v>Waylink International</v>
      </c>
      <c r="S2262" s="143" t="str">
        <f>IFERROR(VLOOKUP(H2262,'CUSTOMER NAME'!A:B, 2, FALSE), "")</f>
        <v>LIVE CARE PHARMA</v>
      </c>
    </row>
    <row r="2263" spans="1:19">
      <c r="A2263" s="85" t="s">
        <v>651</v>
      </c>
      <c r="B2263" s="85">
        <v>100</v>
      </c>
      <c r="C2263" s="85" t="s">
        <v>7</v>
      </c>
      <c r="D2263" s="85" t="s">
        <v>19</v>
      </c>
      <c r="E2263" s="248">
        <v>370</v>
      </c>
      <c r="F2263" s="85" t="s">
        <v>1730</v>
      </c>
      <c r="G2263" s="192" t="s">
        <v>676</v>
      </c>
      <c r="H2263" s="199" t="s">
        <v>677</v>
      </c>
      <c r="I2263" s="214" t="s">
        <v>2560</v>
      </c>
      <c r="J2263" s="184">
        <f>IF(F2263="USD", E2263, E2263 * IFERROR(VLOOKUP(F2263, EXCHANGE_RATE!A:B, 2, FALSE), "Currency not found"))</f>
        <v>4.4400000000000004</v>
      </c>
      <c r="K2263" s="184">
        <f t="shared" si="207"/>
        <v>4.4400000000000004</v>
      </c>
      <c r="L2263" s="184">
        <f>IF(C2263="MTS", B2263, B2263 * IFERROR(VLOOKUP(C2263, 'QTY_CONVERSIONS '!A:B, 2, FALSE), "Units not  found"))</f>
        <v>0.1</v>
      </c>
      <c r="M2263" s="185">
        <f t="shared" si="208"/>
        <v>444.00000000000006</v>
      </c>
      <c r="N2263" s="143" t="str">
        <f>IFERROR(VLOOKUP(D2263, Product_Category!A:B, 2, FALSE), "Uncategorized")</f>
        <v>CMC</v>
      </c>
      <c r="O2263" s="186">
        <f t="shared" si="210"/>
        <v>4440</v>
      </c>
      <c r="P2263" s="185">
        <f t="shared" si="209"/>
        <v>444</v>
      </c>
      <c r="Q2263" s="143">
        <v>2023</v>
      </c>
      <c r="R2263" s="143" t="str">
        <f>IFERROR(VLOOKUP(G2263,'SOURCE COMPANY'!A:B, 2, FALSE), "")</f>
        <v>ORIENT PHARMA</v>
      </c>
      <c r="S2263" s="143" t="str">
        <f>IFERROR(VLOOKUP(H2263,'CUSTOMER NAME'!A:B, 2, FALSE), "")</f>
        <v>LIVE PHARMA</v>
      </c>
    </row>
    <row r="2264" spans="1:19">
      <c r="A2264" s="85" t="s">
        <v>929</v>
      </c>
      <c r="B2264" s="85">
        <v>300</v>
      </c>
      <c r="C2264" s="85" t="s">
        <v>7</v>
      </c>
      <c r="D2264" s="85" t="s">
        <v>173</v>
      </c>
      <c r="E2264" s="248">
        <v>327.54000000000002</v>
      </c>
      <c r="F2264" s="85" t="s">
        <v>1730</v>
      </c>
      <c r="G2264" s="85" t="s">
        <v>679</v>
      </c>
      <c r="H2264" s="199" t="s">
        <v>966</v>
      </c>
      <c r="I2264" s="214" t="s">
        <v>2560</v>
      </c>
      <c r="J2264" s="184">
        <f>IF(F2264="USD", E2264, E2264 * IFERROR(VLOOKUP(F2264, EXCHANGE_RATE!A:B, 2, FALSE), "Currency not found"))</f>
        <v>3.9304800000000002</v>
      </c>
      <c r="K2264" s="184">
        <f t="shared" si="207"/>
        <v>3.94</v>
      </c>
      <c r="L2264" s="184">
        <f>IF(C2264="MTS", B2264, B2264 * IFERROR(VLOOKUP(C2264, 'QTY_CONVERSIONS '!A:B, 2, FALSE), "Units not  found"))</f>
        <v>0.3</v>
      </c>
      <c r="M2264" s="185">
        <f t="shared" si="208"/>
        <v>1182</v>
      </c>
      <c r="N2264" s="143" t="str">
        <f>IFERROR(VLOOKUP(D2264, Product_Category!A:B, 2, FALSE), "Uncategorized")</f>
        <v>SSG</v>
      </c>
      <c r="O2264" s="186">
        <f t="shared" si="210"/>
        <v>3940</v>
      </c>
      <c r="P2264" s="185">
        <f t="shared" si="209"/>
        <v>1182</v>
      </c>
      <c r="Q2264" s="143">
        <v>2023</v>
      </c>
      <c r="R2264" s="143" t="str">
        <f>IFERROR(VLOOKUP(G2264,'SOURCE COMPANY'!A:B, 2, FALSE), "")</f>
        <v>Alenit Chemicals</v>
      </c>
      <c r="S2264" s="143" t="str">
        <f>IFERROR(VLOOKUP(H2264,'CUSTOMER NAME'!A:B, 2, FALSE), "")</f>
        <v>LOMUS PHARMA</v>
      </c>
    </row>
    <row r="2265" spans="1:19">
      <c r="A2265" s="85" t="s">
        <v>651</v>
      </c>
      <c r="B2265" s="85">
        <v>500</v>
      </c>
      <c r="C2265" s="85" t="s">
        <v>7</v>
      </c>
      <c r="D2265" s="85" t="s">
        <v>19</v>
      </c>
      <c r="E2265" s="248">
        <v>276</v>
      </c>
      <c r="F2265" s="85" t="s">
        <v>1730</v>
      </c>
      <c r="G2265" s="192" t="s">
        <v>676</v>
      </c>
      <c r="H2265" s="199" t="s">
        <v>683</v>
      </c>
      <c r="I2265" s="214" t="s">
        <v>2560</v>
      </c>
      <c r="J2265" s="184">
        <f>IF(F2265="USD", E2265, E2265 * IFERROR(VLOOKUP(F2265, EXCHANGE_RATE!A:B, 2, FALSE), "Currency not found"))</f>
        <v>3.3120000000000003</v>
      </c>
      <c r="K2265" s="184">
        <f t="shared" si="207"/>
        <v>3.32</v>
      </c>
      <c r="L2265" s="184">
        <f>IF(C2265="MTS", B2265, B2265 * IFERROR(VLOOKUP(C2265, 'QTY_CONVERSIONS '!A:B, 2, FALSE), "Units not  found"))</f>
        <v>0.5</v>
      </c>
      <c r="M2265" s="185">
        <f t="shared" si="208"/>
        <v>1660</v>
      </c>
      <c r="N2265" s="143" t="str">
        <f>IFERROR(VLOOKUP(D2265, Product_Category!A:B, 2, FALSE), "Uncategorized")</f>
        <v>CMC</v>
      </c>
      <c r="O2265" s="186">
        <f t="shared" si="210"/>
        <v>3320</v>
      </c>
      <c r="P2265" s="185">
        <f t="shared" si="209"/>
        <v>1660</v>
      </c>
      <c r="Q2265" s="143">
        <v>2023</v>
      </c>
      <c r="R2265" s="143" t="str">
        <f>IFERROR(VLOOKUP(G2265,'SOURCE COMPANY'!A:B, 2, FALSE), "")</f>
        <v>ORIENT PHARMA</v>
      </c>
      <c r="S2265" s="143" t="str">
        <f>IFERROR(VLOOKUP(H2265,'CUSTOMER NAME'!A:B, 2, FALSE), "")</f>
        <v>NATIONAL VET</v>
      </c>
    </row>
    <row r="2266" spans="1:19">
      <c r="A2266" s="87" t="s">
        <v>929</v>
      </c>
      <c r="B2266" s="189">
        <v>200</v>
      </c>
      <c r="C2266" s="87" t="s">
        <v>7</v>
      </c>
      <c r="D2266" s="87" t="s">
        <v>19</v>
      </c>
      <c r="E2266" s="194">
        <v>240.09899999999999</v>
      </c>
      <c r="F2266" s="87" t="s">
        <v>1730</v>
      </c>
      <c r="G2266" s="192" t="s">
        <v>676</v>
      </c>
      <c r="H2266" s="198" t="s">
        <v>683</v>
      </c>
      <c r="I2266" s="214" t="str">
        <f>I2265</f>
        <v>Jan</v>
      </c>
      <c r="J2266" s="184">
        <f>IF(F2266="USD", E2266, E2266 * IFERROR(VLOOKUP(F2266, EXCHANGE_RATE!A:B, 2, FALSE), "Currency not found"))</f>
        <v>2.8811879999999999</v>
      </c>
      <c r="K2266" s="184">
        <f t="shared" si="207"/>
        <v>2.8899999999999997</v>
      </c>
      <c r="L2266" s="184">
        <f>IF(C2266="MTS", B2266, B2266 * IFERROR(VLOOKUP(C2266, 'QTY_CONVERSIONS '!A:B, 2, FALSE), "Units not  found"))</f>
        <v>0.2</v>
      </c>
      <c r="M2266" s="185">
        <f t="shared" si="208"/>
        <v>577.99999999999989</v>
      </c>
      <c r="N2266" s="143" t="str">
        <f>IFERROR(VLOOKUP(D2266, Product_Category!A:B, 2, FALSE), "Uncategorized")</f>
        <v>CMC</v>
      </c>
      <c r="O2266" s="186">
        <f t="shared" si="210"/>
        <v>2889.9999999999995</v>
      </c>
      <c r="P2266" s="185">
        <f t="shared" si="209"/>
        <v>577.99999999999989</v>
      </c>
      <c r="Q2266" s="143">
        <v>2023</v>
      </c>
      <c r="R2266" s="143" t="str">
        <f>IFERROR(VLOOKUP(G2266,'SOURCE COMPANY'!A:B, 2, FALSE), "")</f>
        <v>ORIENT PHARMA</v>
      </c>
      <c r="S2266" s="143" t="str">
        <f>IFERROR(VLOOKUP(H2266,'CUSTOMER NAME'!A:B, 2, FALSE), "")</f>
        <v>NATIONAL VET</v>
      </c>
    </row>
    <row r="2267" spans="1:19">
      <c r="A2267" s="192" t="s">
        <v>275</v>
      </c>
      <c r="B2267" s="192">
        <v>20000</v>
      </c>
      <c r="C2267" s="192" t="s">
        <v>7</v>
      </c>
      <c r="D2267" s="192" t="s">
        <v>3050</v>
      </c>
      <c r="E2267" s="192">
        <v>2.66</v>
      </c>
      <c r="F2267" s="192" t="s">
        <v>9</v>
      </c>
      <c r="G2267" s="192" t="s">
        <v>59</v>
      </c>
      <c r="H2267" s="134" t="s">
        <v>208</v>
      </c>
      <c r="I2267" s="131" t="s">
        <v>3658</v>
      </c>
      <c r="J2267" s="184">
        <f>IF(F2267="USD", E2267, E2267 * IFERROR(VLOOKUP(F2267, EXCHANGE_RATE!A:B, 2, FALSE), "Currency not found"))</f>
        <v>2.66</v>
      </c>
      <c r="K2267" s="184">
        <f t="shared" si="207"/>
        <v>2.66</v>
      </c>
      <c r="L2267" s="184">
        <f>IF(C2267="MTS", B2267, B2267 * IFERROR(VLOOKUP(C2267, 'QTY_CONVERSIONS '!A:B, 2, FALSE), "Units not  found"))</f>
        <v>20</v>
      </c>
      <c r="M2267" s="185">
        <f t="shared" si="208"/>
        <v>53200</v>
      </c>
      <c r="N2267" s="143" t="str">
        <f>IFERROR(VLOOKUP(D2267, Product_Category!A:B, 2, FALSE), "Uncategorized")</f>
        <v>MCC</v>
      </c>
      <c r="O2267" s="186">
        <f t="shared" si="210"/>
        <v>2660</v>
      </c>
      <c r="P2267" s="185">
        <f t="shared" si="209"/>
        <v>53200</v>
      </c>
      <c r="Q2267" s="143">
        <v>2023</v>
      </c>
      <c r="R2267" s="143" t="str">
        <f>IFERROR(VLOOKUP(G2267,'SOURCE COMPANY'!A:B, 2, FALSE), "")</f>
        <v>JRS PHARMA</v>
      </c>
      <c r="S2267" s="143" t="str">
        <f>IFERROR(VLOOKUP(H2267,'CUSTOMER NAME'!A:B, 2, FALSE), "")</f>
        <v>RETTENMAIER</v>
      </c>
    </row>
    <row r="2268" spans="1:19">
      <c r="A2268" s="192" t="s">
        <v>972</v>
      </c>
      <c r="B2268" s="192">
        <v>2000</v>
      </c>
      <c r="C2268" s="192" t="s">
        <v>7</v>
      </c>
      <c r="D2268" s="192" t="s">
        <v>3050</v>
      </c>
      <c r="E2268" s="192">
        <v>2.68</v>
      </c>
      <c r="F2268" s="192" t="s">
        <v>9</v>
      </c>
      <c r="G2268" s="192" t="s">
        <v>59</v>
      </c>
      <c r="H2268" s="134" t="s">
        <v>208</v>
      </c>
      <c r="I2268" s="131" t="s">
        <v>3658</v>
      </c>
      <c r="J2268" s="184">
        <f>IF(F2268="USD", E2268, E2268 * IFERROR(VLOOKUP(F2268, EXCHANGE_RATE!A:B, 2, FALSE), "Currency not found"))</f>
        <v>2.68</v>
      </c>
      <c r="K2268" s="184">
        <f t="shared" si="207"/>
        <v>2.68</v>
      </c>
      <c r="L2268" s="184">
        <f>IF(C2268="MTS", B2268, B2268 * IFERROR(VLOOKUP(C2268, 'QTY_CONVERSIONS '!A:B, 2, FALSE), "Units not  found"))</f>
        <v>2</v>
      </c>
      <c r="M2268" s="185">
        <f t="shared" si="208"/>
        <v>5360</v>
      </c>
      <c r="N2268" s="143" t="str">
        <f>IFERROR(VLOOKUP(D2268, Product_Category!A:B, 2, FALSE), "Uncategorized")</f>
        <v>MCC</v>
      </c>
      <c r="O2268" s="186">
        <f t="shared" si="210"/>
        <v>2680</v>
      </c>
      <c r="P2268" s="185">
        <f t="shared" si="209"/>
        <v>5360</v>
      </c>
      <c r="Q2268" s="143">
        <v>2023</v>
      </c>
      <c r="R2268" s="143" t="str">
        <f>IFERROR(VLOOKUP(G2268,'SOURCE COMPANY'!A:B, 2, FALSE), "")</f>
        <v>JRS PHARMA</v>
      </c>
      <c r="S2268" s="143" t="str">
        <f>IFERROR(VLOOKUP(H2268,'CUSTOMER NAME'!A:B, 2, FALSE), "")</f>
        <v>RETTENMAIER</v>
      </c>
    </row>
    <row r="2269" spans="1:19">
      <c r="A2269" s="192" t="s">
        <v>972</v>
      </c>
      <c r="B2269" s="192">
        <v>15000</v>
      </c>
      <c r="C2269" s="192" t="s">
        <v>7</v>
      </c>
      <c r="D2269" s="192" t="s">
        <v>3063</v>
      </c>
      <c r="E2269" s="192">
        <v>2.68</v>
      </c>
      <c r="F2269" s="192" t="s">
        <v>9</v>
      </c>
      <c r="G2269" s="192" t="s">
        <v>59</v>
      </c>
      <c r="H2269" s="134" t="s">
        <v>208</v>
      </c>
      <c r="I2269" s="131" t="s">
        <v>3658</v>
      </c>
      <c r="J2269" s="184">
        <f>IF(F2269="USD", E2269, E2269 * IFERROR(VLOOKUP(F2269, EXCHANGE_RATE!A:B, 2, FALSE), "Currency not found"))</f>
        <v>2.68</v>
      </c>
      <c r="K2269" s="184">
        <f t="shared" si="207"/>
        <v>2.68</v>
      </c>
      <c r="L2269" s="184">
        <f>IF(C2269="MTS", B2269, B2269 * IFERROR(VLOOKUP(C2269, 'QTY_CONVERSIONS '!A:B, 2, FALSE), "Units not  found"))</f>
        <v>15</v>
      </c>
      <c r="M2269" s="185">
        <f t="shared" si="208"/>
        <v>40200</v>
      </c>
      <c r="N2269" s="143" t="str">
        <f>IFERROR(VLOOKUP(D2269, Product_Category!A:B, 2, FALSE), "Uncategorized")</f>
        <v>MCC</v>
      </c>
      <c r="O2269" s="186">
        <f t="shared" si="210"/>
        <v>2680</v>
      </c>
      <c r="P2269" s="185">
        <f t="shared" si="209"/>
        <v>40200</v>
      </c>
      <c r="Q2269" s="143">
        <v>2023</v>
      </c>
      <c r="R2269" s="143" t="str">
        <f>IFERROR(VLOOKUP(G2269,'SOURCE COMPANY'!A:B, 2, FALSE), "")</f>
        <v>JRS PHARMA</v>
      </c>
      <c r="S2269" s="143" t="str">
        <f>IFERROR(VLOOKUP(H2269,'CUSTOMER NAME'!A:B, 2, FALSE), "")</f>
        <v>RETTENMAIER</v>
      </c>
    </row>
    <row r="2270" spans="1:19">
      <c r="A2270" s="192" t="s">
        <v>972</v>
      </c>
      <c r="B2270" s="192">
        <v>3000</v>
      </c>
      <c r="C2270" s="192" t="s">
        <v>7</v>
      </c>
      <c r="D2270" s="192" t="s">
        <v>3063</v>
      </c>
      <c r="E2270" s="192">
        <v>2.68</v>
      </c>
      <c r="F2270" s="192" t="s">
        <v>9</v>
      </c>
      <c r="G2270" s="192" t="s">
        <v>59</v>
      </c>
      <c r="H2270" s="134" t="s">
        <v>208</v>
      </c>
      <c r="I2270" s="131" t="s">
        <v>3658</v>
      </c>
      <c r="J2270" s="184">
        <f>IF(F2270="USD", E2270, E2270 * IFERROR(VLOOKUP(F2270, EXCHANGE_RATE!A:B, 2, FALSE), "Currency not found"))</f>
        <v>2.68</v>
      </c>
      <c r="K2270" s="184">
        <f t="shared" si="207"/>
        <v>2.68</v>
      </c>
      <c r="L2270" s="184">
        <f>IF(C2270="MTS", B2270, B2270 * IFERROR(VLOOKUP(C2270, 'QTY_CONVERSIONS '!A:B, 2, FALSE), "Units not  found"))</f>
        <v>3</v>
      </c>
      <c r="M2270" s="185">
        <f t="shared" si="208"/>
        <v>8040.0000000000009</v>
      </c>
      <c r="N2270" s="143" t="str">
        <f>IFERROR(VLOOKUP(D2270, Product_Category!A:B, 2, FALSE), "Uncategorized")</f>
        <v>MCC</v>
      </c>
      <c r="O2270" s="186">
        <f t="shared" si="210"/>
        <v>2680</v>
      </c>
      <c r="P2270" s="185">
        <f t="shared" si="209"/>
        <v>8040</v>
      </c>
      <c r="Q2270" s="143">
        <v>2023</v>
      </c>
      <c r="R2270" s="143" t="str">
        <f>IFERROR(VLOOKUP(G2270,'SOURCE COMPANY'!A:B, 2, FALSE), "")</f>
        <v>JRS PHARMA</v>
      </c>
      <c r="S2270" s="143" t="str">
        <f>IFERROR(VLOOKUP(H2270,'CUSTOMER NAME'!A:B, 2, FALSE), "")</f>
        <v>RETTENMAIER</v>
      </c>
    </row>
    <row r="2271" spans="1:19">
      <c r="A2271" s="192" t="s">
        <v>1047</v>
      </c>
      <c r="B2271" s="192">
        <v>20000</v>
      </c>
      <c r="C2271" s="192" t="s">
        <v>7</v>
      </c>
      <c r="D2271" s="192" t="s">
        <v>3545</v>
      </c>
      <c r="E2271" s="192">
        <v>2.63</v>
      </c>
      <c r="F2271" s="192" t="s">
        <v>9</v>
      </c>
      <c r="G2271" s="192" t="s">
        <v>59</v>
      </c>
      <c r="H2271" s="134" t="s">
        <v>208</v>
      </c>
      <c r="I2271" s="131" t="s">
        <v>3658</v>
      </c>
      <c r="J2271" s="184">
        <f>IF(F2271="USD", E2271, E2271 * IFERROR(VLOOKUP(F2271, EXCHANGE_RATE!A:B, 2, FALSE), "Currency not found"))</f>
        <v>2.63</v>
      </c>
      <c r="K2271" s="184">
        <f t="shared" si="207"/>
        <v>2.63</v>
      </c>
      <c r="L2271" s="184">
        <f>IF(C2271="MTS", B2271, B2271 * IFERROR(VLOOKUP(C2271, 'QTY_CONVERSIONS '!A:B, 2, FALSE), "Units not  found"))</f>
        <v>20</v>
      </c>
      <c r="M2271" s="185">
        <f t="shared" si="208"/>
        <v>52600</v>
      </c>
      <c r="N2271" s="143" t="str">
        <f>IFERROR(VLOOKUP(D2271, Product_Category!A:B, 2, FALSE), "Uncategorized")</f>
        <v>MCC</v>
      </c>
      <c r="O2271" s="186">
        <f t="shared" si="210"/>
        <v>2630</v>
      </c>
      <c r="P2271" s="185">
        <f t="shared" si="209"/>
        <v>52600</v>
      </c>
      <c r="Q2271" s="143">
        <v>2023</v>
      </c>
      <c r="R2271" s="143" t="str">
        <f>IFERROR(VLOOKUP(G2271,'SOURCE COMPANY'!A:B, 2, FALSE), "")</f>
        <v>JRS PHARMA</v>
      </c>
      <c r="S2271" s="143" t="str">
        <f>IFERROR(VLOOKUP(H2271,'CUSTOMER NAME'!A:B, 2, FALSE), "")</f>
        <v>RETTENMAIER</v>
      </c>
    </row>
    <row r="2272" spans="1:19">
      <c r="A2272" s="192" t="s">
        <v>492</v>
      </c>
      <c r="B2272" s="192">
        <v>20000</v>
      </c>
      <c r="C2272" s="192" t="s">
        <v>7</v>
      </c>
      <c r="D2272" s="192" t="s">
        <v>3689</v>
      </c>
      <c r="E2272" s="192">
        <v>184.75</v>
      </c>
      <c r="F2272" s="192" t="s">
        <v>9</v>
      </c>
      <c r="G2272" s="192" t="s">
        <v>59</v>
      </c>
      <c r="H2272" s="134" t="s">
        <v>208</v>
      </c>
      <c r="I2272" s="131" t="s">
        <v>3658</v>
      </c>
      <c r="J2272" s="184">
        <f>IF(F2272="USD", E2272, E2272 * IFERROR(VLOOKUP(F2272, EXCHANGE_RATE!A:B, 2, FALSE), "Currency not found"))</f>
        <v>184.75</v>
      </c>
      <c r="K2272" s="184">
        <f t="shared" si="207"/>
        <v>184.75</v>
      </c>
      <c r="L2272" s="184">
        <f>IF(C2272="MTS", B2272, B2272 * IFERROR(VLOOKUP(C2272, 'QTY_CONVERSIONS '!A:B, 2, FALSE), "Units not  found"))</f>
        <v>20</v>
      </c>
      <c r="M2272" s="185">
        <f t="shared" si="208"/>
        <v>3695000</v>
      </c>
      <c r="N2272" s="143" t="str">
        <f>IFERROR(VLOOKUP(D2272, Product_Category!A:B, 2, FALSE), "Uncategorized")</f>
        <v>MCC</v>
      </c>
      <c r="O2272" s="186">
        <f t="shared" si="210"/>
        <v>184750</v>
      </c>
      <c r="P2272" s="185">
        <f t="shared" si="209"/>
        <v>3695000</v>
      </c>
      <c r="Q2272" s="143">
        <v>2023</v>
      </c>
      <c r="R2272" s="143" t="str">
        <f>IFERROR(VLOOKUP(G2272,'SOURCE COMPANY'!A:B, 2, FALSE), "")</f>
        <v>JRS PHARMA</v>
      </c>
      <c r="S2272" s="143" t="str">
        <f>IFERROR(VLOOKUP(H2272,'CUSTOMER NAME'!A:B, 2, FALSE), "")</f>
        <v>RETTENMAIER</v>
      </c>
    </row>
    <row r="2273" spans="1:19">
      <c r="A2273" s="192" t="s">
        <v>492</v>
      </c>
      <c r="B2273" s="192">
        <v>20000</v>
      </c>
      <c r="C2273" s="192" t="s">
        <v>7</v>
      </c>
      <c r="D2273" s="192" t="s">
        <v>3447</v>
      </c>
      <c r="E2273" s="192">
        <v>2.66</v>
      </c>
      <c r="F2273" s="192" t="s">
        <v>9</v>
      </c>
      <c r="G2273" s="192" t="s">
        <v>59</v>
      </c>
      <c r="H2273" s="134" t="s">
        <v>208</v>
      </c>
      <c r="I2273" s="131" t="s">
        <v>3658</v>
      </c>
      <c r="J2273" s="184">
        <f>IF(F2273="USD", E2273, E2273 * IFERROR(VLOOKUP(F2273, EXCHANGE_RATE!A:B, 2, FALSE), "Currency not found"))</f>
        <v>2.66</v>
      </c>
      <c r="K2273" s="184">
        <f t="shared" si="207"/>
        <v>2.66</v>
      </c>
      <c r="L2273" s="184">
        <f>IF(C2273="MTS", B2273, B2273 * IFERROR(VLOOKUP(C2273, 'QTY_CONVERSIONS '!A:B, 2, FALSE), "Units not  found"))</f>
        <v>20</v>
      </c>
      <c r="M2273" s="185">
        <f t="shared" si="208"/>
        <v>53200</v>
      </c>
      <c r="N2273" s="143" t="str">
        <f>IFERROR(VLOOKUP(D2273, Product_Category!A:B, 2, FALSE), "Uncategorized")</f>
        <v>MCC</v>
      </c>
      <c r="O2273" s="186">
        <f t="shared" si="210"/>
        <v>2660</v>
      </c>
      <c r="P2273" s="185">
        <f t="shared" si="209"/>
        <v>53200</v>
      </c>
      <c r="Q2273" s="143">
        <v>2023</v>
      </c>
      <c r="R2273" s="143" t="str">
        <f>IFERROR(VLOOKUP(G2273,'SOURCE COMPANY'!A:B, 2, FALSE), "")</f>
        <v>JRS PHARMA</v>
      </c>
      <c r="S2273" s="143" t="str">
        <f>IFERROR(VLOOKUP(H2273,'CUSTOMER NAME'!A:B, 2, FALSE), "")</f>
        <v>RETTENMAIER</v>
      </c>
    </row>
    <row r="2274" spans="1:19">
      <c r="A2274" s="192" t="s">
        <v>492</v>
      </c>
      <c r="B2274" s="192">
        <v>20000</v>
      </c>
      <c r="C2274" s="192" t="s">
        <v>7</v>
      </c>
      <c r="D2274" s="192" t="s">
        <v>3446</v>
      </c>
      <c r="E2274" s="192">
        <v>2.66</v>
      </c>
      <c r="F2274" s="192" t="s">
        <v>9</v>
      </c>
      <c r="G2274" s="192" t="s">
        <v>59</v>
      </c>
      <c r="H2274" s="134" t="s">
        <v>208</v>
      </c>
      <c r="I2274" s="131" t="s">
        <v>3658</v>
      </c>
      <c r="J2274" s="184">
        <f>IF(F2274="USD", E2274, E2274 * IFERROR(VLOOKUP(F2274, EXCHANGE_RATE!A:B, 2, FALSE), "Currency not found"))</f>
        <v>2.66</v>
      </c>
      <c r="K2274" s="184">
        <f t="shared" si="207"/>
        <v>2.66</v>
      </c>
      <c r="L2274" s="184">
        <f>IF(C2274="MTS", B2274, B2274 * IFERROR(VLOOKUP(C2274, 'QTY_CONVERSIONS '!A:B, 2, FALSE), "Units not  found"))</f>
        <v>20</v>
      </c>
      <c r="M2274" s="185">
        <f t="shared" si="208"/>
        <v>53200</v>
      </c>
      <c r="N2274" s="143" t="str">
        <f>IFERROR(VLOOKUP(D2274, Product_Category!A:B, 2, FALSE), "Uncategorized")</f>
        <v>MCC</v>
      </c>
      <c r="O2274" s="186">
        <f t="shared" si="210"/>
        <v>2660</v>
      </c>
      <c r="P2274" s="185">
        <f t="shared" si="209"/>
        <v>53200</v>
      </c>
      <c r="Q2274" s="143">
        <v>2023</v>
      </c>
      <c r="R2274" s="143" t="str">
        <f>IFERROR(VLOOKUP(G2274,'SOURCE COMPANY'!A:B, 2, FALSE), "")</f>
        <v>JRS PHARMA</v>
      </c>
      <c r="S2274" s="143" t="str">
        <f>IFERROR(VLOOKUP(H2274,'CUSTOMER NAME'!A:B, 2, FALSE), "")</f>
        <v>RETTENMAIER</v>
      </c>
    </row>
    <row r="2275" spans="1:19">
      <c r="A2275" s="192" t="s">
        <v>492</v>
      </c>
      <c r="B2275" s="192">
        <v>20000</v>
      </c>
      <c r="C2275" s="192" t="s">
        <v>7</v>
      </c>
      <c r="D2275" s="192" t="s">
        <v>3447</v>
      </c>
      <c r="E2275" s="192">
        <v>2.4</v>
      </c>
      <c r="F2275" s="192" t="s">
        <v>9</v>
      </c>
      <c r="G2275" s="192" t="s">
        <v>59</v>
      </c>
      <c r="H2275" s="134" t="s">
        <v>208</v>
      </c>
      <c r="I2275" s="131" t="s">
        <v>3658</v>
      </c>
      <c r="J2275" s="184">
        <f>IF(F2275="USD", E2275, E2275 * IFERROR(VLOOKUP(F2275, EXCHANGE_RATE!A:B, 2, FALSE), "Currency not found"))</f>
        <v>2.4</v>
      </c>
      <c r="K2275" s="184">
        <f t="shared" si="207"/>
        <v>2.4</v>
      </c>
      <c r="L2275" s="184">
        <f>IF(C2275="MTS", B2275, B2275 * IFERROR(VLOOKUP(C2275, 'QTY_CONVERSIONS '!A:B, 2, FALSE), "Units not  found"))</f>
        <v>20</v>
      </c>
      <c r="M2275" s="185">
        <f t="shared" si="208"/>
        <v>48000</v>
      </c>
      <c r="N2275" s="143" t="str">
        <f>IFERROR(VLOOKUP(D2275, Product_Category!A:B, 2, FALSE), "Uncategorized")</f>
        <v>MCC</v>
      </c>
      <c r="O2275" s="186">
        <f t="shared" si="210"/>
        <v>2400</v>
      </c>
      <c r="P2275" s="185">
        <f t="shared" si="209"/>
        <v>48000</v>
      </c>
      <c r="Q2275" s="143">
        <v>2023</v>
      </c>
      <c r="R2275" s="143" t="str">
        <f>IFERROR(VLOOKUP(G2275,'SOURCE COMPANY'!A:B, 2, FALSE), "")</f>
        <v>JRS PHARMA</v>
      </c>
      <c r="S2275" s="143" t="str">
        <f>IFERROR(VLOOKUP(H2275,'CUSTOMER NAME'!A:B, 2, FALSE), "")</f>
        <v>RETTENMAIER</v>
      </c>
    </row>
    <row r="2276" spans="1:19">
      <c r="A2276" s="192" t="s">
        <v>492</v>
      </c>
      <c r="B2276" s="192">
        <v>20000</v>
      </c>
      <c r="C2276" s="192" t="s">
        <v>7</v>
      </c>
      <c r="D2276" s="192" t="s">
        <v>3446</v>
      </c>
      <c r="E2276" s="192">
        <v>2.4</v>
      </c>
      <c r="F2276" s="192" t="s">
        <v>9</v>
      </c>
      <c r="G2276" s="192" t="s">
        <v>59</v>
      </c>
      <c r="H2276" s="134" t="s">
        <v>208</v>
      </c>
      <c r="I2276" s="131" t="s">
        <v>3658</v>
      </c>
      <c r="J2276" s="184">
        <f>IF(F2276="USD", E2276, E2276 * IFERROR(VLOOKUP(F2276, EXCHANGE_RATE!A:B, 2, FALSE), "Currency not found"))</f>
        <v>2.4</v>
      </c>
      <c r="K2276" s="184">
        <f t="shared" si="207"/>
        <v>2.4</v>
      </c>
      <c r="L2276" s="184">
        <f>IF(C2276="MTS", B2276, B2276 * IFERROR(VLOOKUP(C2276, 'QTY_CONVERSIONS '!A:B, 2, FALSE), "Units not  found"))</f>
        <v>20</v>
      </c>
      <c r="M2276" s="185">
        <f t="shared" si="208"/>
        <v>48000</v>
      </c>
      <c r="N2276" s="143" t="str">
        <f>IFERROR(VLOOKUP(D2276, Product_Category!A:B, 2, FALSE), "Uncategorized")</f>
        <v>MCC</v>
      </c>
      <c r="O2276" s="186">
        <f t="shared" si="210"/>
        <v>2400</v>
      </c>
      <c r="P2276" s="185">
        <f t="shared" si="209"/>
        <v>48000</v>
      </c>
      <c r="Q2276" s="143">
        <v>2023</v>
      </c>
      <c r="R2276" s="143" t="str">
        <f>IFERROR(VLOOKUP(G2276,'SOURCE COMPANY'!A:B, 2, FALSE), "")</f>
        <v>JRS PHARMA</v>
      </c>
      <c r="S2276" s="143" t="str">
        <f>IFERROR(VLOOKUP(H2276,'CUSTOMER NAME'!A:B, 2, FALSE), "")</f>
        <v>RETTENMAIER</v>
      </c>
    </row>
    <row r="2277" spans="1:19">
      <c r="A2277" s="191" t="s">
        <v>812</v>
      </c>
      <c r="B2277" s="191">
        <v>1500</v>
      </c>
      <c r="C2277" s="191" t="s">
        <v>7</v>
      </c>
      <c r="D2277" s="191" t="s">
        <v>3392</v>
      </c>
      <c r="E2277" s="191">
        <v>3.06</v>
      </c>
      <c r="F2277" s="191" t="s">
        <v>9</v>
      </c>
      <c r="G2277" s="192" t="s">
        <v>59</v>
      </c>
      <c r="H2277" s="121" t="s">
        <v>208</v>
      </c>
      <c r="I2277" s="131" t="s">
        <v>3389</v>
      </c>
      <c r="J2277" s="184">
        <f>IF(F2277="USD", E2277, E2277 * IFERROR(VLOOKUP(F2277, EXCHANGE_RATE!A:B, 2, FALSE), "Currency not found"))</f>
        <v>3.06</v>
      </c>
      <c r="K2277" s="184">
        <f t="shared" si="207"/>
        <v>3.06</v>
      </c>
      <c r="L2277" s="184">
        <f>IF(C2277="MTS", B2277, B2277 * IFERROR(VLOOKUP(C2277, 'QTY_CONVERSIONS '!A:B, 2, FALSE), "Units not  found"))</f>
        <v>1.5</v>
      </c>
      <c r="M2277" s="185">
        <f t="shared" si="208"/>
        <v>4590</v>
      </c>
      <c r="N2277" s="143" t="str">
        <f>IFERROR(VLOOKUP(D2277, Product_Category!A:B, 2, FALSE), "Uncategorized")</f>
        <v>MCC</v>
      </c>
      <c r="O2277" s="186">
        <f t="shared" si="210"/>
        <v>3060</v>
      </c>
      <c r="P2277" s="185">
        <f t="shared" si="209"/>
        <v>4590</v>
      </c>
      <c r="Q2277" s="143">
        <v>2023</v>
      </c>
      <c r="R2277" s="143" t="str">
        <f>IFERROR(VLOOKUP(G2277,'SOURCE COMPANY'!A:B, 2, FALSE), "")</f>
        <v>JRS PHARMA</v>
      </c>
      <c r="S2277" s="143" t="str">
        <f>IFERROR(VLOOKUP(H2277,'CUSTOMER NAME'!A:B, 2, FALSE), "")</f>
        <v>RETTENMAIER</v>
      </c>
    </row>
    <row r="2278" spans="1:19">
      <c r="A2278" s="191" t="s">
        <v>1047</v>
      </c>
      <c r="B2278" s="191">
        <v>20000</v>
      </c>
      <c r="C2278" s="191" t="s">
        <v>7</v>
      </c>
      <c r="D2278" s="191" t="s">
        <v>3545</v>
      </c>
      <c r="E2278" s="191">
        <v>2.63</v>
      </c>
      <c r="F2278" s="191" t="s">
        <v>9</v>
      </c>
      <c r="G2278" s="192" t="s">
        <v>59</v>
      </c>
      <c r="H2278" s="121" t="s">
        <v>208</v>
      </c>
      <c r="I2278" s="131" t="s">
        <v>3389</v>
      </c>
      <c r="J2278" s="184">
        <f>IF(F2278="USD", E2278, E2278 * IFERROR(VLOOKUP(F2278, EXCHANGE_RATE!A:B, 2, FALSE), "Currency not found"))</f>
        <v>2.63</v>
      </c>
      <c r="K2278" s="184">
        <f t="shared" si="207"/>
        <v>2.63</v>
      </c>
      <c r="L2278" s="184">
        <f>IF(C2278="MTS", B2278, B2278 * IFERROR(VLOOKUP(C2278, 'QTY_CONVERSIONS '!A:B, 2, FALSE), "Units not  found"))</f>
        <v>20</v>
      </c>
      <c r="M2278" s="185">
        <f t="shared" si="208"/>
        <v>52600</v>
      </c>
      <c r="N2278" s="143" t="str">
        <f>IFERROR(VLOOKUP(D2278, Product_Category!A:B, 2, FALSE), "Uncategorized")</f>
        <v>MCC</v>
      </c>
      <c r="O2278" s="186">
        <f t="shared" si="210"/>
        <v>2630</v>
      </c>
      <c r="P2278" s="185">
        <f t="shared" si="209"/>
        <v>52600</v>
      </c>
      <c r="Q2278" s="143">
        <v>2023</v>
      </c>
      <c r="R2278" s="143" t="str">
        <f>IFERROR(VLOOKUP(G2278,'SOURCE COMPANY'!A:B, 2, FALSE), "")</f>
        <v>JRS PHARMA</v>
      </c>
      <c r="S2278" s="143" t="str">
        <f>IFERROR(VLOOKUP(H2278,'CUSTOMER NAME'!A:B, 2, FALSE), "")</f>
        <v>RETTENMAIER</v>
      </c>
    </row>
    <row r="2279" spans="1:19">
      <c r="A2279" s="191" t="s">
        <v>492</v>
      </c>
      <c r="B2279" s="191">
        <v>10000</v>
      </c>
      <c r="C2279" s="191" t="s">
        <v>7</v>
      </c>
      <c r="D2279" s="191" t="s">
        <v>173</v>
      </c>
      <c r="E2279" s="191">
        <v>4.95</v>
      </c>
      <c r="F2279" s="191" t="s">
        <v>9</v>
      </c>
      <c r="G2279" s="192" t="s">
        <v>59</v>
      </c>
      <c r="H2279" s="121" t="s">
        <v>208</v>
      </c>
      <c r="I2279" s="131" t="s">
        <v>3389</v>
      </c>
      <c r="J2279" s="184">
        <f>IF(F2279="USD", E2279, E2279 * IFERROR(VLOOKUP(F2279, EXCHANGE_RATE!A:B, 2, FALSE), "Currency not found"))</f>
        <v>4.95</v>
      </c>
      <c r="K2279" s="184">
        <f t="shared" si="207"/>
        <v>4.95</v>
      </c>
      <c r="L2279" s="184">
        <f>IF(C2279="MTS", B2279, B2279 * IFERROR(VLOOKUP(C2279, 'QTY_CONVERSIONS '!A:B, 2, FALSE), "Units not  found"))</f>
        <v>10</v>
      </c>
      <c r="M2279" s="185">
        <f t="shared" si="208"/>
        <v>49500</v>
      </c>
      <c r="N2279" s="143" t="str">
        <f>IFERROR(VLOOKUP(D2279, Product_Category!A:B, 2, FALSE), "Uncategorized")</f>
        <v>SSG</v>
      </c>
      <c r="O2279" s="186">
        <f t="shared" si="210"/>
        <v>4950</v>
      </c>
      <c r="P2279" s="185">
        <f t="shared" si="209"/>
        <v>49500</v>
      </c>
      <c r="Q2279" s="143">
        <v>2023</v>
      </c>
      <c r="R2279" s="143" t="str">
        <f>IFERROR(VLOOKUP(G2279,'SOURCE COMPANY'!A:B, 2, FALSE), "")</f>
        <v>JRS PHARMA</v>
      </c>
      <c r="S2279" s="143" t="str">
        <f>IFERROR(VLOOKUP(H2279,'CUSTOMER NAME'!A:B, 2, FALSE), "")</f>
        <v>RETTENMAIER</v>
      </c>
    </row>
    <row r="2280" spans="1:19">
      <c r="A2280" s="191" t="s">
        <v>492</v>
      </c>
      <c r="B2280" s="191">
        <v>10000</v>
      </c>
      <c r="C2280" s="191" t="s">
        <v>7</v>
      </c>
      <c r="D2280" s="191" t="s">
        <v>3561</v>
      </c>
      <c r="E2280" s="191">
        <v>2.63</v>
      </c>
      <c r="F2280" s="191" t="s">
        <v>9</v>
      </c>
      <c r="G2280" s="192" t="s">
        <v>59</v>
      </c>
      <c r="H2280" s="121" t="s">
        <v>208</v>
      </c>
      <c r="I2280" s="131" t="s">
        <v>3389</v>
      </c>
      <c r="J2280" s="184">
        <f>IF(F2280="USD", E2280, E2280 * IFERROR(VLOOKUP(F2280, EXCHANGE_RATE!A:B, 2, FALSE), "Currency not found"))</f>
        <v>2.63</v>
      </c>
      <c r="K2280" s="184">
        <f t="shared" si="207"/>
        <v>2.63</v>
      </c>
      <c r="L2280" s="184">
        <f>IF(C2280="MTS", B2280, B2280 * IFERROR(VLOOKUP(C2280, 'QTY_CONVERSIONS '!A:B, 2, FALSE), "Units not  found"))</f>
        <v>10</v>
      </c>
      <c r="M2280" s="185">
        <f t="shared" si="208"/>
        <v>26300</v>
      </c>
      <c r="N2280" s="143" t="str">
        <f>IFERROR(VLOOKUP(D2280, Product_Category!A:B, 2, FALSE), "Uncategorized")</f>
        <v>MCC</v>
      </c>
      <c r="O2280" s="186">
        <f t="shared" si="210"/>
        <v>2630</v>
      </c>
      <c r="P2280" s="185">
        <f t="shared" si="209"/>
        <v>26300</v>
      </c>
      <c r="Q2280" s="143">
        <v>2023</v>
      </c>
      <c r="R2280" s="143" t="str">
        <f>IFERROR(VLOOKUP(G2280,'SOURCE COMPANY'!A:B, 2, FALSE), "")</f>
        <v>JRS PHARMA</v>
      </c>
      <c r="S2280" s="143" t="str">
        <f>IFERROR(VLOOKUP(H2280,'CUSTOMER NAME'!A:B, 2, FALSE), "")</f>
        <v>RETTENMAIER</v>
      </c>
    </row>
    <row r="2281" spans="1:19">
      <c r="A2281" s="191" t="s">
        <v>492</v>
      </c>
      <c r="B2281" s="191">
        <v>20000</v>
      </c>
      <c r="C2281" s="191" t="s">
        <v>7</v>
      </c>
      <c r="D2281" s="191" t="s">
        <v>3561</v>
      </c>
      <c r="E2281" s="191">
        <v>2.67</v>
      </c>
      <c r="F2281" s="191" t="s">
        <v>9</v>
      </c>
      <c r="G2281" s="192" t="s">
        <v>59</v>
      </c>
      <c r="H2281" s="121" t="s">
        <v>208</v>
      </c>
      <c r="I2281" s="131" t="s">
        <v>3389</v>
      </c>
      <c r="J2281" s="184">
        <f>IF(F2281="USD", E2281, E2281 * IFERROR(VLOOKUP(F2281, EXCHANGE_RATE!A:B, 2, FALSE), "Currency not found"))</f>
        <v>2.67</v>
      </c>
      <c r="K2281" s="184">
        <f t="shared" si="207"/>
        <v>2.67</v>
      </c>
      <c r="L2281" s="184">
        <f>IF(C2281="MTS", B2281, B2281 * IFERROR(VLOOKUP(C2281, 'QTY_CONVERSIONS '!A:B, 2, FALSE), "Units not  found"))</f>
        <v>20</v>
      </c>
      <c r="M2281" s="185">
        <f t="shared" si="208"/>
        <v>53400</v>
      </c>
      <c r="N2281" s="143" t="str">
        <f>IFERROR(VLOOKUP(D2281, Product_Category!A:B, 2, FALSE), "Uncategorized")</f>
        <v>MCC</v>
      </c>
      <c r="O2281" s="186">
        <f t="shared" si="210"/>
        <v>2670</v>
      </c>
      <c r="P2281" s="185">
        <f t="shared" si="209"/>
        <v>53400</v>
      </c>
      <c r="Q2281" s="143">
        <v>2023</v>
      </c>
      <c r="R2281" s="143" t="str">
        <f>IFERROR(VLOOKUP(G2281,'SOURCE COMPANY'!A:B, 2, FALSE), "")</f>
        <v>JRS PHARMA</v>
      </c>
      <c r="S2281" s="143" t="str">
        <f>IFERROR(VLOOKUP(H2281,'CUSTOMER NAME'!A:B, 2, FALSE), "")</f>
        <v>RETTENMAIER</v>
      </c>
    </row>
    <row r="2282" spans="1:19">
      <c r="A2282" s="191" t="s">
        <v>492</v>
      </c>
      <c r="B2282" s="191">
        <v>20000</v>
      </c>
      <c r="C2282" s="191" t="s">
        <v>7</v>
      </c>
      <c r="D2282" s="191" t="s">
        <v>3050</v>
      </c>
      <c r="E2282" s="191">
        <v>2.64</v>
      </c>
      <c r="F2282" s="191" t="s">
        <v>9</v>
      </c>
      <c r="G2282" s="192" t="s">
        <v>59</v>
      </c>
      <c r="H2282" s="121" t="s">
        <v>208</v>
      </c>
      <c r="I2282" s="131" t="s">
        <v>3389</v>
      </c>
      <c r="J2282" s="184">
        <f>IF(F2282="USD", E2282, E2282 * IFERROR(VLOOKUP(F2282, EXCHANGE_RATE!A:B, 2, FALSE), "Currency not found"))</f>
        <v>2.64</v>
      </c>
      <c r="K2282" s="184">
        <f t="shared" si="207"/>
        <v>2.64</v>
      </c>
      <c r="L2282" s="184">
        <f>IF(C2282="MTS", B2282, B2282 * IFERROR(VLOOKUP(C2282, 'QTY_CONVERSIONS '!A:B, 2, FALSE), "Units not  found"))</f>
        <v>20</v>
      </c>
      <c r="M2282" s="185">
        <f t="shared" si="208"/>
        <v>52800</v>
      </c>
      <c r="N2282" s="143" t="str">
        <f>IFERROR(VLOOKUP(D2282, Product_Category!A:B, 2, FALSE), "Uncategorized")</f>
        <v>MCC</v>
      </c>
      <c r="O2282" s="186">
        <f t="shared" si="210"/>
        <v>2640</v>
      </c>
      <c r="P2282" s="185">
        <f t="shared" si="209"/>
        <v>52800</v>
      </c>
      <c r="Q2282" s="143">
        <v>2023</v>
      </c>
      <c r="R2282" s="143" t="str">
        <f>IFERROR(VLOOKUP(G2282,'SOURCE COMPANY'!A:B, 2, FALSE), "")</f>
        <v>JRS PHARMA</v>
      </c>
      <c r="S2282" s="143" t="str">
        <f>IFERROR(VLOOKUP(H2282,'CUSTOMER NAME'!A:B, 2, FALSE), "")</f>
        <v>RETTENMAIER</v>
      </c>
    </row>
    <row r="2283" spans="1:19">
      <c r="A2283" s="191" t="s">
        <v>492</v>
      </c>
      <c r="B2283" s="191">
        <v>20000</v>
      </c>
      <c r="C2283" s="191" t="s">
        <v>7</v>
      </c>
      <c r="D2283" s="191" t="s">
        <v>3050</v>
      </c>
      <c r="E2283" s="191">
        <v>2.67</v>
      </c>
      <c r="F2283" s="191" t="s">
        <v>9</v>
      </c>
      <c r="G2283" s="192" t="s">
        <v>59</v>
      </c>
      <c r="H2283" s="121" t="s">
        <v>208</v>
      </c>
      <c r="I2283" s="131" t="s">
        <v>3389</v>
      </c>
      <c r="J2283" s="184">
        <f>IF(F2283="USD", E2283, E2283 * IFERROR(VLOOKUP(F2283, EXCHANGE_RATE!A:B, 2, FALSE), "Currency not found"))</f>
        <v>2.67</v>
      </c>
      <c r="K2283" s="184">
        <f t="shared" si="207"/>
        <v>2.67</v>
      </c>
      <c r="L2283" s="184">
        <f>IF(C2283="MTS", B2283, B2283 * IFERROR(VLOOKUP(C2283, 'QTY_CONVERSIONS '!A:B, 2, FALSE), "Units not  found"))</f>
        <v>20</v>
      </c>
      <c r="M2283" s="185">
        <f t="shared" si="208"/>
        <v>53400</v>
      </c>
      <c r="N2283" s="143" t="str">
        <f>IFERROR(VLOOKUP(D2283, Product_Category!A:B, 2, FALSE), "Uncategorized")</f>
        <v>MCC</v>
      </c>
      <c r="O2283" s="186">
        <f t="shared" si="210"/>
        <v>2670</v>
      </c>
      <c r="P2283" s="185">
        <f t="shared" si="209"/>
        <v>53400</v>
      </c>
      <c r="Q2283" s="143">
        <v>2023</v>
      </c>
      <c r="R2283" s="143" t="str">
        <f>IFERROR(VLOOKUP(G2283,'SOURCE COMPANY'!A:B, 2, FALSE), "")</f>
        <v>JRS PHARMA</v>
      </c>
      <c r="S2283" s="143" t="str">
        <f>IFERROR(VLOOKUP(H2283,'CUSTOMER NAME'!A:B, 2, FALSE), "")</f>
        <v>RETTENMAIER</v>
      </c>
    </row>
    <row r="2284" spans="1:19">
      <c r="A2284" s="87" t="s">
        <v>1522</v>
      </c>
      <c r="B2284" s="87">
        <v>20000</v>
      </c>
      <c r="C2284" s="87" t="s">
        <v>7</v>
      </c>
      <c r="D2284" s="87" t="s">
        <v>1453</v>
      </c>
      <c r="E2284" s="44">
        <v>120</v>
      </c>
      <c r="F2284" s="87" t="s">
        <v>1730</v>
      </c>
      <c r="G2284" s="192" t="s">
        <v>59</v>
      </c>
      <c r="H2284" s="198" t="s">
        <v>208</v>
      </c>
      <c r="I2284" s="214" t="str">
        <f>I2283</f>
        <v>October</v>
      </c>
      <c r="J2284" s="184">
        <f>IF(F2284="USD", E2284, E2284 * IFERROR(VLOOKUP(F2284, EXCHANGE_RATE!A:B, 2, FALSE), "Currency not found"))</f>
        <v>1.44</v>
      </c>
      <c r="K2284" s="184">
        <f t="shared" si="207"/>
        <v>1.44</v>
      </c>
      <c r="L2284" s="184">
        <f>IF(C2284="MTS", B2284, B2284 * IFERROR(VLOOKUP(C2284, 'QTY_CONVERSIONS '!A:B, 2, FALSE), "Units not  found"))</f>
        <v>20</v>
      </c>
      <c r="M2284" s="185">
        <f t="shared" si="208"/>
        <v>28800</v>
      </c>
      <c r="N2284" s="143" t="str">
        <f>IFERROR(VLOOKUP(D2284, Product_Category!A:B, 2, FALSE), "Uncategorized")</f>
        <v>MCC</v>
      </c>
      <c r="O2284" s="186">
        <f t="shared" si="210"/>
        <v>1440</v>
      </c>
      <c r="P2284" s="185">
        <f t="shared" si="209"/>
        <v>28800</v>
      </c>
      <c r="Q2284" s="143">
        <v>2023</v>
      </c>
      <c r="R2284" s="143" t="str">
        <f>IFERROR(VLOOKUP(G2284,'SOURCE COMPANY'!A:B, 2, FALSE), "")</f>
        <v>JRS PHARMA</v>
      </c>
      <c r="S2284" s="143" t="str">
        <f>IFERROR(VLOOKUP(H2284,'CUSTOMER NAME'!A:B, 2, FALSE), "")</f>
        <v>RETTENMAIER</v>
      </c>
    </row>
    <row r="2285" spans="1:19">
      <c r="A2285" s="191" t="s">
        <v>275</v>
      </c>
      <c r="B2285" s="191">
        <v>20000</v>
      </c>
      <c r="C2285" s="191" t="s">
        <v>7</v>
      </c>
      <c r="D2285" s="191" t="s">
        <v>3050</v>
      </c>
      <c r="E2285" s="191">
        <v>2.63</v>
      </c>
      <c r="F2285" s="191" t="s">
        <v>9</v>
      </c>
      <c r="G2285" s="192" t="s">
        <v>59</v>
      </c>
      <c r="H2285" s="121" t="s">
        <v>208</v>
      </c>
      <c r="I2285" s="131" t="s">
        <v>3034</v>
      </c>
      <c r="J2285" s="184">
        <f>IF(F2285="USD", E2285, E2285 * IFERROR(VLOOKUP(F2285, EXCHANGE_RATE!A:B, 2, FALSE), "Currency not found"))</f>
        <v>2.63</v>
      </c>
      <c r="K2285" s="184">
        <f t="shared" si="207"/>
        <v>2.63</v>
      </c>
      <c r="L2285" s="184">
        <f>IF(C2285="MTS", B2285, B2285 * IFERROR(VLOOKUP(C2285, 'QTY_CONVERSIONS '!A:B, 2, FALSE), "Units not  found"))</f>
        <v>20</v>
      </c>
      <c r="M2285" s="185">
        <f t="shared" si="208"/>
        <v>52600</v>
      </c>
      <c r="N2285" s="143" t="str">
        <f>IFERROR(VLOOKUP(D2285, Product_Category!A:B, 2, FALSE), "Uncategorized")</f>
        <v>MCC</v>
      </c>
      <c r="O2285" s="186">
        <f t="shared" si="210"/>
        <v>2630</v>
      </c>
      <c r="P2285" s="185">
        <f t="shared" si="209"/>
        <v>52600</v>
      </c>
      <c r="Q2285" s="143">
        <v>2023</v>
      </c>
      <c r="R2285" s="143" t="str">
        <f>IFERROR(VLOOKUP(G2285,'SOURCE COMPANY'!A:B, 2, FALSE), "")</f>
        <v>JRS PHARMA</v>
      </c>
      <c r="S2285" s="143" t="str">
        <f>IFERROR(VLOOKUP(H2285,'CUSTOMER NAME'!A:B, 2, FALSE), "")</f>
        <v>RETTENMAIER</v>
      </c>
    </row>
    <row r="2286" spans="1:19">
      <c r="A2286" s="85" t="s">
        <v>1009</v>
      </c>
      <c r="B2286" s="85">
        <v>1000</v>
      </c>
      <c r="C2286" s="85" t="s">
        <v>7</v>
      </c>
      <c r="D2286" s="85" t="s">
        <v>907</v>
      </c>
      <c r="E2286" s="248">
        <v>10.049799</v>
      </c>
      <c r="F2286" s="85" t="s">
        <v>9</v>
      </c>
      <c r="G2286" s="192" t="s">
        <v>59</v>
      </c>
      <c r="H2286" s="199" t="s">
        <v>208</v>
      </c>
      <c r="I2286" s="214" t="str">
        <f>I2285</f>
        <v>September</v>
      </c>
      <c r="J2286" s="184">
        <f>IF(F2286="USD", E2286, E2286 * IFERROR(VLOOKUP(F2286, EXCHANGE_RATE!A:B, 2, FALSE), "Currency not found"))</f>
        <v>10.049799</v>
      </c>
      <c r="K2286" s="184">
        <f t="shared" si="207"/>
        <v>10.049999999999999</v>
      </c>
      <c r="L2286" s="184">
        <f>IF(C2286="MTS", B2286, B2286 * IFERROR(VLOOKUP(C2286, 'QTY_CONVERSIONS '!A:B, 2, FALSE), "Units not  found"))</f>
        <v>1</v>
      </c>
      <c r="M2286" s="185">
        <f t="shared" si="208"/>
        <v>10049.999999999998</v>
      </c>
      <c r="N2286" s="143" t="str">
        <f>IFERROR(VLOOKUP(D2286, Product_Category!A:B, 2, FALSE), "Uncategorized")</f>
        <v>CROSCARMELLOSE SODIUM</v>
      </c>
      <c r="O2286" s="186">
        <f t="shared" si="210"/>
        <v>10049.999999999998</v>
      </c>
      <c r="P2286" s="185">
        <f t="shared" si="209"/>
        <v>10049.999999999998</v>
      </c>
      <c r="Q2286" s="143">
        <v>2023</v>
      </c>
      <c r="R2286" s="143" t="str">
        <f>IFERROR(VLOOKUP(G2286,'SOURCE COMPANY'!A:B, 2, FALSE), "")</f>
        <v>JRS PHARMA</v>
      </c>
      <c r="S2286" s="143" t="str">
        <f>IFERROR(VLOOKUP(H2286,'CUSTOMER NAME'!A:B, 2, FALSE), "")</f>
        <v>RETTENMAIER</v>
      </c>
    </row>
    <row r="2287" spans="1:19">
      <c r="A2287" s="191" t="s">
        <v>1019</v>
      </c>
      <c r="B2287" s="191">
        <v>20000</v>
      </c>
      <c r="C2287" s="191" t="s">
        <v>7</v>
      </c>
      <c r="D2287" s="191" t="s">
        <v>3050</v>
      </c>
      <c r="E2287" s="191">
        <v>2.63</v>
      </c>
      <c r="F2287" s="191" t="s">
        <v>9</v>
      </c>
      <c r="G2287" s="192" t="s">
        <v>59</v>
      </c>
      <c r="H2287" s="121" t="s">
        <v>208</v>
      </c>
      <c r="I2287" s="131" t="s">
        <v>3034</v>
      </c>
      <c r="J2287" s="184">
        <f>IF(F2287="USD", E2287, E2287 * IFERROR(VLOOKUP(F2287, EXCHANGE_RATE!A:B, 2, FALSE), "Currency not found"))</f>
        <v>2.63</v>
      </c>
      <c r="K2287" s="184">
        <f t="shared" si="207"/>
        <v>2.63</v>
      </c>
      <c r="L2287" s="184">
        <f>IF(C2287="MTS", B2287, B2287 * IFERROR(VLOOKUP(C2287, 'QTY_CONVERSIONS '!A:B, 2, FALSE), "Units not  found"))</f>
        <v>20</v>
      </c>
      <c r="M2287" s="185">
        <f t="shared" si="208"/>
        <v>52600</v>
      </c>
      <c r="N2287" s="143" t="str">
        <f>IFERROR(VLOOKUP(D2287, Product_Category!A:B, 2, FALSE), "Uncategorized")</f>
        <v>MCC</v>
      </c>
      <c r="O2287" s="186">
        <f t="shared" si="210"/>
        <v>2630</v>
      </c>
      <c r="P2287" s="185">
        <f t="shared" si="209"/>
        <v>52600</v>
      </c>
      <c r="Q2287" s="143">
        <v>2023</v>
      </c>
      <c r="R2287" s="143" t="str">
        <f>IFERROR(VLOOKUP(G2287,'SOURCE COMPANY'!A:B, 2, FALSE), "")</f>
        <v>JRS PHARMA</v>
      </c>
      <c r="S2287" s="143" t="str">
        <f>IFERROR(VLOOKUP(H2287,'CUSTOMER NAME'!A:B, 2, FALSE), "")</f>
        <v>RETTENMAIER</v>
      </c>
    </row>
    <row r="2288" spans="1:19">
      <c r="A2288" s="191" t="s">
        <v>1019</v>
      </c>
      <c r="B2288" s="191">
        <v>20000</v>
      </c>
      <c r="C2288" s="191" t="s">
        <v>7</v>
      </c>
      <c r="D2288" s="191" t="s">
        <v>3063</v>
      </c>
      <c r="E2288" s="191">
        <v>2.63</v>
      </c>
      <c r="F2288" s="191" t="s">
        <v>9</v>
      </c>
      <c r="G2288" s="192" t="s">
        <v>59</v>
      </c>
      <c r="H2288" s="121" t="s">
        <v>208</v>
      </c>
      <c r="I2288" s="131" t="s">
        <v>3034</v>
      </c>
      <c r="J2288" s="184">
        <f>IF(F2288="USD", E2288, E2288 * IFERROR(VLOOKUP(F2288, EXCHANGE_RATE!A:B, 2, FALSE), "Currency not found"))</f>
        <v>2.63</v>
      </c>
      <c r="K2288" s="184">
        <f t="shared" si="207"/>
        <v>2.63</v>
      </c>
      <c r="L2288" s="184">
        <f>IF(C2288="MTS", B2288, B2288 * IFERROR(VLOOKUP(C2288, 'QTY_CONVERSIONS '!A:B, 2, FALSE), "Units not  found"))</f>
        <v>20</v>
      </c>
      <c r="M2288" s="185">
        <f t="shared" si="208"/>
        <v>52600</v>
      </c>
      <c r="N2288" s="143" t="str">
        <f>IFERROR(VLOOKUP(D2288, Product_Category!A:B, 2, FALSE), "Uncategorized")</f>
        <v>MCC</v>
      </c>
      <c r="O2288" s="186">
        <f t="shared" si="210"/>
        <v>2630</v>
      </c>
      <c r="P2288" s="185">
        <f t="shared" si="209"/>
        <v>52600</v>
      </c>
      <c r="Q2288" s="143">
        <v>2023</v>
      </c>
      <c r="R2288" s="143" t="str">
        <f>IFERROR(VLOOKUP(G2288,'SOURCE COMPANY'!A:B, 2, FALSE), "")</f>
        <v>JRS PHARMA</v>
      </c>
      <c r="S2288" s="143" t="str">
        <f>IFERROR(VLOOKUP(H2288,'CUSTOMER NAME'!A:B, 2, FALSE), "")</f>
        <v>RETTENMAIER</v>
      </c>
    </row>
    <row r="2289" spans="1:19">
      <c r="A2289" s="87" t="s">
        <v>1329</v>
      </c>
      <c r="B2289" s="87">
        <v>3000</v>
      </c>
      <c r="C2289" s="87" t="s">
        <v>7</v>
      </c>
      <c r="D2289" s="87" t="s">
        <v>1097</v>
      </c>
      <c r="E2289" s="248">
        <v>2.63</v>
      </c>
      <c r="F2289" s="87" t="s">
        <v>9</v>
      </c>
      <c r="G2289" s="192" t="s">
        <v>59</v>
      </c>
      <c r="H2289" s="198" t="s">
        <v>208</v>
      </c>
      <c r="I2289" s="214" t="str">
        <f>I2288</f>
        <v>September</v>
      </c>
      <c r="J2289" s="184">
        <f>IF(F2289="USD", E2289, E2289 * IFERROR(VLOOKUP(F2289, EXCHANGE_RATE!A:B, 2, FALSE), "Currency not found"))</f>
        <v>2.63</v>
      </c>
      <c r="K2289" s="184">
        <f t="shared" si="207"/>
        <v>2.63</v>
      </c>
      <c r="L2289" s="184">
        <f>IF(C2289="MTS", B2289, B2289 * IFERROR(VLOOKUP(C2289, 'QTY_CONVERSIONS '!A:B, 2, FALSE), "Units not  found"))</f>
        <v>3</v>
      </c>
      <c r="M2289" s="185">
        <f t="shared" si="208"/>
        <v>7890</v>
      </c>
      <c r="N2289" s="143" t="str">
        <f>IFERROR(VLOOKUP(D2289, Product_Category!A:B, 2, FALSE), "Uncategorized")</f>
        <v>MCC</v>
      </c>
      <c r="O2289" s="186">
        <f t="shared" si="210"/>
        <v>2630</v>
      </c>
      <c r="P2289" s="185">
        <f t="shared" si="209"/>
        <v>7890</v>
      </c>
      <c r="Q2289" s="143">
        <v>2023</v>
      </c>
      <c r="R2289" s="143" t="str">
        <f>IFERROR(VLOOKUP(G2289,'SOURCE COMPANY'!A:B, 2, FALSE), "")</f>
        <v>JRS PHARMA</v>
      </c>
      <c r="S2289" s="143" t="str">
        <f>IFERROR(VLOOKUP(H2289,'CUSTOMER NAME'!A:B, 2, FALSE), "")</f>
        <v>RETTENMAIER</v>
      </c>
    </row>
    <row r="2290" spans="1:19">
      <c r="A2290" s="87" t="s">
        <v>1329</v>
      </c>
      <c r="B2290" s="87">
        <v>300</v>
      </c>
      <c r="C2290" s="87" t="s">
        <v>7</v>
      </c>
      <c r="D2290" s="87" t="s">
        <v>1097</v>
      </c>
      <c r="E2290" s="248">
        <v>2.63</v>
      </c>
      <c r="F2290" s="87" t="s">
        <v>9</v>
      </c>
      <c r="G2290" s="192" t="s">
        <v>59</v>
      </c>
      <c r="H2290" s="198" t="s">
        <v>208</v>
      </c>
      <c r="I2290" s="214" t="str">
        <f>I2289</f>
        <v>September</v>
      </c>
      <c r="J2290" s="184">
        <f>IF(F2290="USD", E2290, E2290 * IFERROR(VLOOKUP(F2290, EXCHANGE_RATE!A:B, 2, FALSE), "Currency not found"))</f>
        <v>2.63</v>
      </c>
      <c r="K2290" s="184">
        <f t="shared" si="207"/>
        <v>2.63</v>
      </c>
      <c r="L2290" s="184">
        <f>IF(C2290="MTS", B2290, B2290 * IFERROR(VLOOKUP(C2290, 'QTY_CONVERSIONS '!A:B, 2, FALSE), "Units not  found"))</f>
        <v>0.3</v>
      </c>
      <c r="M2290" s="185">
        <f t="shared" si="208"/>
        <v>789</v>
      </c>
      <c r="N2290" s="143" t="str">
        <f>IFERROR(VLOOKUP(D2290, Product_Category!A:B, 2, FALSE), "Uncategorized")</f>
        <v>MCC</v>
      </c>
      <c r="O2290" s="186">
        <f t="shared" si="210"/>
        <v>2630</v>
      </c>
      <c r="P2290" s="185">
        <f t="shared" si="209"/>
        <v>789</v>
      </c>
      <c r="Q2290" s="143">
        <v>2023</v>
      </c>
      <c r="R2290" s="143" t="str">
        <f>IFERROR(VLOOKUP(G2290,'SOURCE COMPANY'!A:B, 2, FALSE), "")</f>
        <v>JRS PHARMA</v>
      </c>
      <c r="S2290" s="143" t="str">
        <f>IFERROR(VLOOKUP(H2290,'CUSTOMER NAME'!A:B, 2, FALSE), "")</f>
        <v>RETTENMAIER</v>
      </c>
    </row>
    <row r="2291" spans="1:19">
      <c r="A2291" s="87" t="s">
        <v>1329</v>
      </c>
      <c r="B2291" s="189">
        <v>2000</v>
      </c>
      <c r="C2291" s="87" t="s">
        <v>7</v>
      </c>
      <c r="D2291" s="87" t="s">
        <v>2423</v>
      </c>
      <c r="E2291" s="190">
        <v>10.5</v>
      </c>
      <c r="F2291" s="87" t="s">
        <v>9</v>
      </c>
      <c r="G2291" s="192" t="s">
        <v>59</v>
      </c>
      <c r="H2291" s="198" t="s">
        <v>208</v>
      </c>
      <c r="I2291" s="214" t="str">
        <f>I2290</f>
        <v>September</v>
      </c>
      <c r="J2291" s="184">
        <f>IF(F2291="USD", E2291, E2291 * IFERROR(VLOOKUP(F2291, EXCHANGE_RATE!A:B, 2, FALSE), "Currency not found"))</f>
        <v>10.5</v>
      </c>
      <c r="K2291" s="184">
        <f t="shared" si="207"/>
        <v>10.5</v>
      </c>
      <c r="L2291" s="184">
        <f>IF(C2291="MTS", B2291, B2291 * IFERROR(VLOOKUP(C2291, 'QTY_CONVERSIONS '!A:B, 2, FALSE), "Units not  found"))</f>
        <v>2</v>
      </c>
      <c r="M2291" s="185">
        <f t="shared" si="208"/>
        <v>21000</v>
      </c>
      <c r="N2291" s="143" t="str">
        <f>IFERROR(VLOOKUP(D2291, Product_Category!A:B, 2, FALSE), "Uncategorized")</f>
        <v>CROSCARMELLOSE SODIUM</v>
      </c>
      <c r="O2291" s="186">
        <f t="shared" si="210"/>
        <v>10500</v>
      </c>
      <c r="P2291" s="185">
        <f t="shared" si="209"/>
        <v>21000</v>
      </c>
      <c r="Q2291" s="143">
        <v>2023</v>
      </c>
      <c r="R2291" s="143" t="str">
        <f>IFERROR(VLOOKUP(G2291,'SOURCE COMPANY'!A:B, 2, FALSE), "")</f>
        <v>JRS PHARMA</v>
      </c>
      <c r="S2291" s="143" t="str">
        <f>IFERROR(VLOOKUP(H2291,'CUSTOMER NAME'!A:B, 2, FALSE), "")</f>
        <v>RETTENMAIER</v>
      </c>
    </row>
    <row r="2292" spans="1:19">
      <c r="A2292" s="87" t="s">
        <v>1329</v>
      </c>
      <c r="B2292" s="189">
        <v>2000</v>
      </c>
      <c r="C2292" s="87" t="s">
        <v>7</v>
      </c>
      <c r="D2292" s="87" t="s">
        <v>555</v>
      </c>
      <c r="E2292" s="190">
        <v>2.63</v>
      </c>
      <c r="F2292" s="87" t="s">
        <v>9</v>
      </c>
      <c r="G2292" s="192" t="s">
        <v>59</v>
      </c>
      <c r="H2292" s="198" t="s">
        <v>208</v>
      </c>
      <c r="I2292" s="214" t="str">
        <f>I2291</f>
        <v>September</v>
      </c>
      <c r="J2292" s="184">
        <f>IF(F2292="USD", E2292, E2292 * IFERROR(VLOOKUP(F2292, EXCHANGE_RATE!A:B, 2, FALSE), "Currency not found"))</f>
        <v>2.63</v>
      </c>
      <c r="K2292" s="184">
        <f t="shared" si="207"/>
        <v>2.63</v>
      </c>
      <c r="L2292" s="184">
        <f>IF(C2292="MTS", B2292, B2292 * IFERROR(VLOOKUP(C2292, 'QTY_CONVERSIONS '!A:B, 2, FALSE), "Units not  found"))</f>
        <v>2</v>
      </c>
      <c r="M2292" s="185">
        <f t="shared" si="208"/>
        <v>5260</v>
      </c>
      <c r="N2292" s="143" t="str">
        <f>IFERROR(VLOOKUP(D2292, Product_Category!A:B, 2, FALSE), "Uncategorized")</f>
        <v>MCC</v>
      </c>
      <c r="O2292" s="186">
        <f t="shared" si="210"/>
        <v>2630</v>
      </c>
      <c r="P2292" s="185">
        <f t="shared" si="209"/>
        <v>5260</v>
      </c>
      <c r="Q2292" s="143">
        <v>2023</v>
      </c>
      <c r="R2292" s="143" t="str">
        <f>IFERROR(VLOOKUP(G2292,'SOURCE COMPANY'!A:B, 2, FALSE), "")</f>
        <v>JRS PHARMA</v>
      </c>
      <c r="S2292" s="143" t="str">
        <f>IFERROR(VLOOKUP(H2292,'CUSTOMER NAME'!A:B, 2, FALSE), "")</f>
        <v>RETTENMAIER</v>
      </c>
    </row>
    <row r="2293" spans="1:19">
      <c r="A2293" s="87" t="s">
        <v>1329</v>
      </c>
      <c r="B2293" s="189">
        <v>2000</v>
      </c>
      <c r="C2293" s="87" t="s">
        <v>7</v>
      </c>
      <c r="D2293" s="87" t="s">
        <v>555</v>
      </c>
      <c r="E2293" s="190">
        <v>2.63</v>
      </c>
      <c r="F2293" s="87" t="s">
        <v>9</v>
      </c>
      <c r="G2293" s="192" t="s">
        <v>59</v>
      </c>
      <c r="H2293" s="198" t="s">
        <v>208</v>
      </c>
      <c r="I2293" s="214" t="str">
        <f>I2292</f>
        <v>September</v>
      </c>
      <c r="J2293" s="184">
        <f>IF(F2293="USD", E2293, E2293 * IFERROR(VLOOKUP(F2293, EXCHANGE_RATE!A:B, 2, FALSE), "Currency not found"))</f>
        <v>2.63</v>
      </c>
      <c r="K2293" s="184">
        <f t="shared" si="207"/>
        <v>2.63</v>
      </c>
      <c r="L2293" s="184">
        <f>IF(C2293="MTS", B2293, B2293 * IFERROR(VLOOKUP(C2293, 'QTY_CONVERSIONS '!A:B, 2, FALSE), "Units not  found"))</f>
        <v>2</v>
      </c>
      <c r="M2293" s="185">
        <f t="shared" si="208"/>
        <v>5260</v>
      </c>
      <c r="N2293" s="143" t="str">
        <f>IFERROR(VLOOKUP(D2293, Product_Category!A:B, 2, FALSE), "Uncategorized")</f>
        <v>MCC</v>
      </c>
      <c r="O2293" s="186">
        <f t="shared" si="210"/>
        <v>2630</v>
      </c>
      <c r="P2293" s="185">
        <f t="shared" si="209"/>
        <v>5260</v>
      </c>
      <c r="Q2293" s="143">
        <v>2023</v>
      </c>
      <c r="R2293" s="143" t="str">
        <f>IFERROR(VLOOKUP(G2293,'SOURCE COMPANY'!A:B, 2, FALSE), "")</f>
        <v>JRS PHARMA</v>
      </c>
      <c r="S2293" s="143" t="str">
        <f>IFERROR(VLOOKUP(H2293,'CUSTOMER NAME'!A:B, 2, FALSE), "")</f>
        <v>RETTENMAIER</v>
      </c>
    </row>
    <row r="2294" spans="1:19">
      <c r="A2294" s="191" t="s">
        <v>492</v>
      </c>
      <c r="B2294" s="191">
        <v>20000</v>
      </c>
      <c r="C2294" s="191" t="s">
        <v>7</v>
      </c>
      <c r="D2294" s="191" t="s">
        <v>3063</v>
      </c>
      <c r="E2294" s="191">
        <v>2.63</v>
      </c>
      <c r="F2294" s="191" t="s">
        <v>9</v>
      </c>
      <c r="G2294" s="192" t="s">
        <v>59</v>
      </c>
      <c r="H2294" s="121" t="s">
        <v>208</v>
      </c>
      <c r="I2294" s="131" t="s">
        <v>3034</v>
      </c>
      <c r="J2294" s="184">
        <f>IF(F2294="USD", E2294, E2294 * IFERROR(VLOOKUP(F2294, EXCHANGE_RATE!A:B, 2, FALSE), "Currency not found"))</f>
        <v>2.63</v>
      </c>
      <c r="K2294" s="184">
        <f t="shared" si="207"/>
        <v>2.63</v>
      </c>
      <c r="L2294" s="184">
        <f>IF(C2294="MTS", B2294, B2294 * IFERROR(VLOOKUP(C2294, 'QTY_CONVERSIONS '!A:B, 2, FALSE), "Units not  found"))</f>
        <v>20</v>
      </c>
      <c r="M2294" s="185">
        <f t="shared" si="208"/>
        <v>52600</v>
      </c>
      <c r="N2294" s="143" t="str">
        <f>IFERROR(VLOOKUP(D2294, Product_Category!A:B, 2, FALSE), "Uncategorized")</f>
        <v>MCC</v>
      </c>
      <c r="O2294" s="186">
        <f t="shared" si="210"/>
        <v>2630</v>
      </c>
      <c r="P2294" s="185">
        <f t="shared" si="209"/>
        <v>52600</v>
      </c>
      <c r="Q2294" s="143">
        <v>2023</v>
      </c>
      <c r="R2294" s="143" t="str">
        <f>IFERROR(VLOOKUP(G2294,'SOURCE COMPANY'!A:B, 2, FALSE), "")</f>
        <v>JRS PHARMA</v>
      </c>
      <c r="S2294" s="143" t="str">
        <f>IFERROR(VLOOKUP(H2294,'CUSTOMER NAME'!A:B, 2, FALSE), "")</f>
        <v>RETTENMAIER</v>
      </c>
    </row>
    <row r="2295" spans="1:19">
      <c r="A2295" s="191" t="s">
        <v>492</v>
      </c>
      <c r="B2295" s="191">
        <v>20000</v>
      </c>
      <c r="C2295" s="191" t="s">
        <v>7</v>
      </c>
      <c r="D2295" s="191" t="s">
        <v>3050</v>
      </c>
      <c r="E2295" s="191">
        <v>2.63</v>
      </c>
      <c r="F2295" s="191" t="s">
        <v>9</v>
      </c>
      <c r="G2295" s="192" t="s">
        <v>59</v>
      </c>
      <c r="H2295" s="121" t="s">
        <v>208</v>
      </c>
      <c r="I2295" s="131" t="s">
        <v>3034</v>
      </c>
      <c r="J2295" s="184">
        <f>IF(F2295="USD", E2295, E2295 * IFERROR(VLOOKUP(F2295, EXCHANGE_RATE!A:B, 2, FALSE), "Currency not found"))</f>
        <v>2.63</v>
      </c>
      <c r="K2295" s="184">
        <f t="shared" si="207"/>
        <v>2.63</v>
      </c>
      <c r="L2295" s="184">
        <f>IF(C2295="MTS", B2295, B2295 * IFERROR(VLOOKUP(C2295, 'QTY_CONVERSIONS '!A:B, 2, FALSE), "Units not  found"))</f>
        <v>20</v>
      </c>
      <c r="M2295" s="185">
        <f t="shared" si="208"/>
        <v>52600</v>
      </c>
      <c r="N2295" s="143" t="str">
        <f>IFERROR(VLOOKUP(D2295, Product_Category!A:B, 2, FALSE), "Uncategorized")</f>
        <v>MCC</v>
      </c>
      <c r="O2295" s="186">
        <f t="shared" si="210"/>
        <v>2630</v>
      </c>
      <c r="P2295" s="185">
        <f t="shared" si="209"/>
        <v>52600</v>
      </c>
      <c r="Q2295" s="143">
        <v>2023</v>
      </c>
      <c r="R2295" s="143" t="str">
        <f>IFERROR(VLOOKUP(G2295,'SOURCE COMPANY'!A:B, 2, FALSE), "")</f>
        <v>JRS PHARMA</v>
      </c>
      <c r="S2295" s="143" t="str">
        <f>IFERROR(VLOOKUP(H2295,'CUSTOMER NAME'!A:B, 2, FALSE), "")</f>
        <v>RETTENMAIER</v>
      </c>
    </row>
    <row r="2296" spans="1:19">
      <c r="A2296" s="88" t="s">
        <v>929</v>
      </c>
      <c r="B2296" s="196">
        <v>100</v>
      </c>
      <c r="C2296" s="88" t="s">
        <v>7</v>
      </c>
      <c r="D2296" s="88" t="s">
        <v>2398</v>
      </c>
      <c r="E2296" s="88">
        <v>196</v>
      </c>
      <c r="F2296" s="88" t="s">
        <v>1730</v>
      </c>
      <c r="G2296" s="87" t="s">
        <v>2512</v>
      </c>
      <c r="H2296" s="200" t="s">
        <v>2513</v>
      </c>
      <c r="I2296" s="214" t="s">
        <v>2560</v>
      </c>
      <c r="J2296" s="184">
        <f>IF(F2296="USD", E2296, E2296 * IFERROR(VLOOKUP(F2296, EXCHANGE_RATE!A:B, 2, FALSE), "Currency not found"))</f>
        <v>2.3519999999999999</v>
      </c>
      <c r="K2296" s="184">
        <f t="shared" si="207"/>
        <v>2.36</v>
      </c>
      <c r="L2296" s="184">
        <f>IF(C2296="MTS", B2296, B2296 * IFERROR(VLOOKUP(C2296, 'QTY_CONVERSIONS '!A:B, 2, FALSE), "Units not  found"))</f>
        <v>0.1</v>
      </c>
      <c r="M2296" s="185">
        <f t="shared" si="208"/>
        <v>236</v>
      </c>
      <c r="N2296" s="143" t="str">
        <f>IFERROR(VLOOKUP(D2296, Product_Category!A:B, 2, FALSE), "Uncategorized")</f>
        <v>MCC</v>
      </c>
      <c r="O2296" s="186">
        <f t="shared" si="210"/>
        <v>2360</v>
      </c>
      <c r="P2296" s="185">
        <f t="shared" si="209"/>
        <v>236</v>
      </c>
      <c r="Q2296" s="143">
        <v>2023</v>
      </c>
      <c r="R2296" s="143" t="str">
        <f>IFERROR(VLOOKUP(G2296,'SOURCE COMPANY'!A:B, 2, FALSE), "")</f>
        <v>INTRABIZ INDIA</v>
      </c>
      <c r="S2296" s="143" t="str">
        <f>IFERROR(VLOOKUP(H2296,'CUSTOMER NAME'!A:B, 2, FALSE), "")</f>
        <v>NIPPON PHARMA</v>
      </c>
    </row>
    <row r="2297" spans="1:19">
      <c r="A2297" s="83" t="s">
        <v>929</v>
      </c>
      <c r="B2297" s="212">
        <v>100</v>
      </c>
      <c r="C2297" s="83" t="s">
        <v>7</v>
      </c>
      <c r="D2297" s="83" t="s">
        <v>2398</v>
      </c>
      <c r="E2297" s="83">
        <v>196</v>
      </c>
      <c r="F2297" s="83" t="s">
        <v>1730</v>
      </c>
      <c r="G2297" s="87" t="s">
        <v>2512</v>
      </c>
      <c r="H2297" s="252" t="s">
        <v>2513</v>
      </c>
      <c r="I2297" s="214" t="str">
        <f>I2296</f>
        <v>Jan</v>
      </c>
      <c r="J2297" s="184">
        <f>IF(F2297="USD", E2297, E2297 * IFERROR(VLOOKUP(F2297, EXCHANGE_RATE!A:B, 2, FALSE), "Currency not found"))</f>
        <v>2.3519999999999999</v>
      </c>
      <c r="K2297" s="184">
        <f t="shared" si="207"/>
        <v>2.36</v>
      </c>
      <c r="L2297" s="184">
        <f>IF(C2297="MTS", B2297, B2297 * IFERROR(VLOOKUP(C2297, 'QTY_CONVERSIONS '!A:B, 2, FALSE), "Units not  found"))</f>
        <v>0.1</v>
      </c>
      <c r="M2297" s="185">
        <f t="shared" si="208"/>
        <v>236</v>
      </c>
      <c r="N2297" s="143" t="str">
        <f>IFERROR(VLOOKUP(D2297, Product_Category!A:B, 2, FALSE), "Uncategorized")</f>
        <v>MCC</v>
      </c>
      <c r="O2297" s="186">
        <f t="shared" si="210"/>
        <v>2360</v>
      </c>
      <c r="P2297" s="185">
        <f t="shared" si="209"/>
        <v>236</v>
      </c>
      <c r="Q2297" s="143">
        <v>2023</v>
      </c>
      <c r="R2297" s="143" t="str">
        <f>IFERROR(VLOOKUP(G2297,'SOURCE COMPANY'!A:B, 2, FALSE), "")</f>
        <v>INTRABIZ INDIA</v>
      </c>
      <c r="S2297" s="143" t="str">
        <f>IFERROR(VLOOKUP(H2297,'CUSTOMER NAME'!A:B, 2, FALSE), "")</f>
        <v>NIPPON PHARMA</v>
      </c>
    </row>
    <row r="2298" spans="1:19">
      <c r="A2298" s="191" t="s">
        <v>275</v>
      </c>
      <c r="B2298" s="191">
        <v>20000</v>
      </c>
      <c r="C2298" s="191" t="s">
        <v>7</v>
      </c>
      <c r="D2298" s="191" t="s">
        <v>3050</v>
      </c>
      <c r="E2298" s="191">
        <v>2.66</v>
      </c>
      <c r="F2298" s="191" t="s">
        <v>9</v>
      </c>
      <c r="G2298" s="192" t="s">
        <v>59</v>
      </c>
      <c r="H2298" s="121" t="s">
        <v>3503</v>
      </c>
      <c r="I2298" s="131" t="s">
        <v>3389</v>
      </c>
      <c r="J2298" s="184">
        <f>IF(F2298="USD", E2298, E2298 * IFERROR(VLOOKUP(F2298, EXCHANGE_RATE!A:B, 2, FALSE), "Currency not found"))</f>
        <v>2.66</v>
      </c>
      <c r="K2298" s="184">
        <f t="shared" si="207"/>
        <v>2.66</v>
      </c>
      <c r="L2298" s="184">
        <f>IF(C2298="MTS", B2298, B2298 * IFERROR(VLOOKUP(C2298, 'QTY_CONVERSIONS '!A:B, 2, FALSE), "Units not  found"))</f>
        <v>20</v>
      </c>
      <c r="M2298" s="185">
        <f t="shared" si="208"/>
        <v>53200</v>
      </c>
      <c r="N2298" s="143" t="str">
        <f>IFERROR(VLOOKUP(D2298, Product_Category!A:B, 2, FALSE), "Uncategorized")</f>
        <v>MCC</v>
      </c>
      <c r="O2298" s="186">
        <f t="shared" si="210"/>
        <v>2660</v>
      </c>
      <c r="P2298" s="185">
        <f t="shared" si="209"/>
        <v>53200</v>
      </c>
      <c r="Q2298" s="143">
        <v>2023</v>
      </c>
      <c r="R2298" s="143" t="str">
        <f>IFERROR(VLOOKUP(G2298,'SOURCE COMPANY'!A:B, 2, FALSE), "")</f>
        <v>JRS PHARMA</v>
      </c>
      <c r="S2298" s="143" t="str">
        <f>IFERROR(VLOOKUP(H2298,'CUSTOMER NAME'!A:B, 2, FALSE), "")</f>
        <v>RETTENMAIER BENELUX</v>
      </c>
    </row>
    <row r="2299" spans="1:19">
      <c r="A2299" s="191" t="s">
        <v>834</v>
      </c>
      <c r="B2299" s="191">
        <v>10000</v>
      </c>
      <c r="C2299" s="191" t="s">
        <v>7</v>
      </c>
      <c r="D2299" s="191" t="s">
        <v>3048</v>
      </c>
      <c r="E2299" s="191">
        <v>9.86</v>
      </c>
      <c r="F2299" s="191" t="s">
        <v>9</v>
      </c>
      <c r="G2299" s="192" t="s">
        <v>59</v>
      </c>
      <c r="H2299" s="121" t="s">
        <v>3412</v>
      </c>
      <c r="I2299" s="131" t="s">
        <v>3389</v>
      </c>
      <c r="J2299" s="184">
        <f>IF(F2299="USD", E2299, E2299 * IFERROR(VLOOKUP(F2299, EXCHANGE_RATE!A:B, 2, FALSE), "Currency not found"))</f>
        <v>9.86</v>
      </c>
      <c r="K2299" s="184">
        <f t="shared" si="207"/>
        <v>9.86</v>
      </c>
      <c r="L2299" s="184">
        <f>IF(C2299="MTS", B2299, B2299 * IFERROR(VLOOKUP(C2299, 'QTY_CONVERSIONS '!A:B, 2, FALSE), "Units not  found"))</f>
        <v>10</v>
      </c>
      <c r="M2299" s="185">
        <f t="shared" si="208"/>
        <v>98600</v>
      </c>
      <c r="N2299" s="143" t="str">
        <f>IFERROR(VLOOKUP(D2299, Product_Category!A:B, 2, FALSE), "Uncategorized")</f>
        <v>CROSCARMELLOSE SODIUM</v>
      </c>
      <c r="O2299" s="186">
        <f t="shared" si="210"/>
        <v>9860</v>
      </c>
      <c r="P2299" s="185">
        <f t="shared" si="209"/>
        <v>98600</v>
      </c>
      <c r="Q2299" s="143">
        <v>2023</v>
      </c>
      <c r="R2299" s="143" t="str">
        <f>IFERROR(VLOOKUP(G2299,'SOURCE COMPANY'!A:B, 2, FALSE), "")</f>
        <v>JRS PHARMA</v>
      </c>
      <c r="S2299" s="143" t="str">
        <f>IFERROR(VLOOKUP(H2299,'CUSTOMER NAME'!A:B, 2, FALSE), "")</f>
        <v>RETTENMAIER CANADA INC</v>
      </c>
    </row>
    <row r="2300" spans="1:19">
      <c r="A2300" s="188" t="s">
        <v>262</v>
      </c>
      <c r="B2300" s="188">
        <v>1000</v>
      </c>
      <c r="C2300" s="188" t="s">
        <v>7</v>
      </c>
      <c r="D2300" s="188" t="s">
        <v>173</v>
      </c>
      <c r="E2300" s="188">
        <v>5.37</v>
      </c>
      <c r="F2300" s="188" t="s">
        <v>1718</v>
      </c>
      <c r="G2300" s="192" t="s">
        <v>59</v>
      </c>
      <c r="H2300" s="124" t="s">
        <v>3455</v>
      </c>
      <c r="I2300" s="131" t="s">
        <v>3389</v>
      </c>
      <c r="J2300" s="184">
        <f>IF(F2300="USD", E2300, E2300 * IFERROR(VLOOKUP(F2300, EXCHANGE_RATE!A:B, 2, FALSE), "Currency not found"))</f>
        <v>5.7459000000000007</v>
      </c>
      <c r="K2300" s="184">
        <f t="shared" si="207"/>
        <v>5.75</v>
      </c>
      <c r="L2300" s="184">
        <f>IF(C2300="MTS", B2300, B2300 * IFERROR(VLOOKUP(C2300, 'QTY_CONVERSIONS '!A:B, 2, FALSE), "Units not  found"))</f>
        <v>1</v>
      </c>
      <c r="M2300" s="185">
        <f t="shared" si="208"/>
        <v>5750</v>
      </c>
      <c r="N2300" s="143" t="str">
        <f>IFERROR(VLOOKUP(D2300, Product_Category!A:B, 2, FALSE), "Uncategorized")</f>
        <v>SSG</v>
      </c>
      <c r="O2300" s="186">
        <f t="shared" si="210"/>
        <v>5750</v>
      </c>
      <c r="P2300" s="185">
        <f t="shared" si="209"/>
        <v>5750</v>
      </c>
      <c r="Q2300" s="143">
        <v>2023</v>
      </c>
      <c r="R2300" s="143" t="str">
        <f>IFERROR(VLOOKUP(G2300,'SOURCE COMPANY'!A:B, 2, FALSE), "")</f>
        <v>JRS PHARMA</v>
      </c>
      <c r="S2300" s="143" t="str">
        <f>IFERROR(VLOOKUP(H2300,'CUSTOMER NAME'!A:B, 2, FALSE), "")</f>
        <v>RETTENMAIER ITALIA</v>
      </c>
    </row>
    <row r="2301" spans="1:19">
      <c r="A2301" s="191" t="s">
        <v>1019</v>
      </c>
      <c r="B2301" s="191">
        <v>20000</v>
      </c>
      <c r="C2301" s="191" t="s">
        <v>7</v>
      </c>
      <c r="D2301" s="191" t="s">
        <v>3050</v>
      </c>
      <c r="E2301" s="191">
        <v>2.67</v>
      </c>
      <c r="F2301" s="191" t="s">
        <v>9</v>
      </c>
      <c r="G2301" s="192" t="s">
        <v>59</v>
      </c>
      <c r="H2301" s="121" t="s">
        <v>3528</v>
      </c>
      <c r="I2301" s="131" t="s">
        <v>3389</v>
      </c>
      <c r="J2301" s="184">
        <f>IF(F2301="USD", E2301, E2301 * IFERROR(VLOOKUP(F2301, EXCHANGE_RATE!A:B, 2, FALSE), "Currency not found"))</f>
        <v>2.67</v>
      </c>
      <c r="K2301" s="184">
        <f t="shared" si="207"/>
        <v>2.67</v>
      </c>
      <c r="L2301" s="184">
        <f>IF(C2301="MTS", B2301, B2301 * IFERROR(VLOOKUP(C2301, 'QTY_CONVERSIONS '!A:B, 2, FALSE), "Units not  found"))</f>
        <v>20</v>
      </c>
      <c r="M2301" s="185">
        <f t="shared" si="208"/>
        <v>53400</v>
      </c>
      <c r="N2301" s="143" t="str">
        <f>IFERROR(VLOOKUP(D2301, Product_Category!A:B, 2, FALSE), "Uncategorized")</f>
        <v>MCC</v>
      </c>
      <c r="O2301" s="186">
        <f t="shared" si="210"/>
        <v>2670</v>
      </c>
      <c r="P2301" s="185">
        <f t="shared" si="209"/>
        <v>53400</v>
      </c>
      <c r="Q2301" s="143">
        <v>2023</v>
      </c>
      <c r="R2301" s="143" t="str">
        <f>IFERROR(VLOOKUP(G2301,'SOURCE COMPANY'!A:B, 2, FALSE), "")</f>
        <v>JRS PHARMA</v>
      </c>
      <c r="S2301" s="143" t="str">
        <f>IFERROR(VLOOKUP(H2301,'CUSTOMER NAME'!A:B, 2, FALSE), "")</f>
        <v>RETTENMAIER PVT LTD</v>
      </c>
    </row>
    <row r="2302" spans="1:19">
      <c r="A2302" s="191" t="s">
        <v>909</v>
      </c>
      <c r="B2302" s="191">
        <v>100</v>
      </c>
      <c r="C2302" s="191" t="s">
        <v>7</v>
      </c>
      <c r="D2302" s="191" t="s">
        <v>3048</v>
      </c>
      <c r="E2302" s="191">
        <v>6.75</v>
      </c>
      <c r="F2302" s="191" t="s">
        <v>9</v>
      </c>
      <c r="G2302" s="85" t="s">
        <v>627</v>
      </c>
      <c r="H2302" s="121" t="s">
        <v>3135</v>
      </c>
      <c r="I2302" s="131" t="s">
        <v>3389</v>
      </c>
      <c r="J2302" s="184">
        <f>IF(F2302="USD", E2302, E2302 * IFERROR(VLOOKUP(F2302, EXCHANGE_RATE!A:B, 2, FALSE), "Currency not found"))</f>
        <v>6.75</v>
      </c>
      <c r="K2302" s="184">
        <f t="shared" si="207"/>
        <v>6.75</v>
      </c>
      <c r="L2302" s="184">
        <f>IF(C2302="MTS", B2302, B2302 * IFERROR(VLOOKUP(C2302, 'QTY_CONVERSIONS '!A:B, 2, FALSE), "Units not  found"))</f>
        <v>0.1</v>
      </c>
      <c r="M2302" s="185">
        <f t="shared" si="208"/>
        <v>675</v>
      </c>
      <c r="N2302" s="143" t="str">
        <f>IFERROR(VLOOKUP(D2302, Product_Category!A:B, 2, FALSE), "Uncategorized")</f>
        <v>CROSCARMELLOSE SODIUM</v>
      </c>
      <c r="O2302" s="186">
        <f t="shared" si="210"/>
        <v>6750</v>
      </c>
      <c r="P2302" s="185">
        <f t="shared" si="209"/>
        <v>675</v>
      </c>
      <c r="Q2302" s="143">
        <v>2023</v>
      </c>
      <c r="R2302" s="143" t="str">
        <f>IFERROR(VLOOKUP(G2302,'SOURCE COMPANY'!A:B, 2, FALSE), "")</f>
        <v>SANJAY CHEMICALS</v>
      </c>
      <c r="S2302" s="143" t="str">
        <f>IFERROR(VLOOKUP(H2302,'CUSTOMER NAME'!A:B, 2, FALSE), "")</f>
        <v>REVIVE PHARMA</v>
      </c>
    </row>
    <row r="2303" spans="1:19">
      <c r="A2303" s="188" t="s">
        <v>909</v>
      </c>
      <c r="B2303" s="188">
        <v>500</v>
      </c>
      <c r="C2303" s="188" t="s">
        <v>7</v>
      </c>
      <c r="D2303" s="188" t="s">
        <v>611</v>
      </c>
      <c r="E2303" s="188">
        <v>2.65</v>
      </c>
      <c r="F2303" s="188" t="s">
        <v>9</v>
      </c>
      <c r="G2303" s="85" t="s">
        <v>627</v>
      </c>
      <c r="H2303" s="124" t="s">
        <v>3135</v>
      </c>
      <c r="I2303" s="131" t="s">
        <v>3034</v>
      </c>
      <c r="J2303" s="184">
        <f>IF(F2303="USD", E2303, E2303 * IFERROR(VLOOKUP(F2303, EXCHANGE_RATE!A:B, 2, FALSE), "Currency not found"))</f>
        <v>2.65</v>
      </c>
      <c r="K2303" s="184">
        <f t="shared" si="207"/>
        <v>2.65</v>
      </c>
      <c r="L2303" s="184">
        <f>IF(C2303="MTS", B2303, B2303 * IFERROR(VLOOKUP(C2303, 'QTY_CONVERSIONS '!A:B, 2, FALSE), "Units not  found"))</f>
        <v>0.5</v>
      </c>
      <c r="M2303" s="185">
        <f t="shared" si="208"/>
        <v>1325</v>
      </c>
      <c r="N2303" s="143" t="str">
        <f>IFERROR(VLOOKUP(D2303, Product_Category!A:B, 2, FALSE), "Uncategorized")</f>
        <v>MCC</v>
      </c>
      <c r="O2303" s="186">
        <f t="shared" si="210"/>
        <v>2650</v>
      </c>
      <c r="P2303" s="185">
        <f t="shared" si="209"/>
        <v>1325</v>
      </c>
      <c r="Q2303" s="143">
        <v>2023</v>
      </c>
      <c r="R2303" s="143" t="str">
        <f>IFERROR(VLOOKUP(G2303,'SOURCE COMPANY'!A:B, 2, FALSE), "")</f>
        <v>SANJAY CHEMICALS</v>
      </c>
      <c r="S2303" s="143" t="str">
        <f>IFERROR(VLOOKUP(H2303,'CUSTOMER NAME'!A:B, 2, FALSE), "")</f>
        <v>REVIVE PHARMA</v>
      </c>
    </row>
    <row r="2304" spans="1:19">
      <c r="A2304" s="191" t="s">
        <v>909</v>
      </c>
      <c r="B2304" s="191">
        <v>1000</v>
      </c>
      <c r="C2304" s="191" t="s">
        <v>7</v>
      </c>
      <c r="D2304" s="191" t="s">
        <v>769</v>
      </c>
      <c r="E2304" s="191">
        <v>2.65</v>
      </c>
      <c r="F2304" s="191" t="s">
        <v>9</v>
      </c>
      <c r="G2304" s="85" t="s">
        <v>627</v>
      </c>
      <c r="H2304" s="121" t="s">
        <v>3135</v>
      </c>
      <c r="I2304" s="131" t="s">
        <v>3034</v>
      </c>
      <c r="J2304" s="184">
        <f>IF(F2304="USD", E2304, E2304 * IFERROR(VLOOKUP(F2304, EXCHANGE_RATE!A:B, 2, FALSE), "Currency not found"))</f>
        <v>2.65</v>
      </c>
      <c r="K2304" s="184">
        <f t="shared" si="207"/>
        <v>2.65</v>
      </c>
      <c r="L2304" s="184">
        <f>IF(C2304="MTS", B2304, B2304 * IFERROR(VLOOKUP(C2304, 'QTY_CONVERSIONS '!A:B, 2, FALSE), "Units not  found"))</f>
        <v>1</v>
      </c>
      <c r="M2304" s="185">
        <f t="shared" si="208"/>
        <v>2650</v>
      </c>
      <c r="N2304" s="143" t="str">
        <f>IFERROR(VLOOKUP(D2304, Product_Category!A:B, 2, FALSE), "Uncategorized")</f>
        <v>MCC</v>
      </c>
      <c r="O2304" s="186">
        <f t="shared" si="210"/>
        <v>2650</v>
      </c>
      <c r="P2304" s="185">
        <f t="shared" si="209"/>
        <v>2650</v>
      </c>
      <c r="Q2304" s="143">
        <v>2023</v>
      </c>
      <c r="R2304" s="143" t="str">
        <f>IFERROR(VLOOKUP(G2304,'SOURCE COMPANY'!A:B, 2, FALSE), "")</f>
        <v>SANJAY CHEMICALS</v>
      </c>
      <c r="S2304" s="143" t="str">
        <f>IFERROR(VLOOKUP(H2304,'CUSTOMER NAME'!A:B, 2, FALSE), "")</f>
        <v>REVIVE PHARMA</v>
      </c>
    </row>
    <row r="2305" spans="1:19">
      <c r="A2305" s="191" t="s">
        <v>909</v>
      </c>
      <c r="B2305" s="191">
        <v>500</v>
      </c>
      <c r="C2305" s="191" t="s">
        <v>7</v>
      </c>
      <c r="D2305" s="191" t="s">
        <v>910</v>
      </c>
      <c r="E2305" s="191">
        <v>2.16</v>
      </c>
      <c r="F2305" s="191" t="s">
        <v>9</v>
      </c>
      <c r="G2305" s="85" t="s">
        <v>627</v>
      </c>
      <c r="H2305" s="121" t="s">
        <v>3457</v>
      </c>
      <c r="I2305" s="131" t="s">
        <v>3389</v>
      </c>
      <c r="J2305" s="184">
        <f>IF(F2305="USD", E2305, E2305 * IFERROR(VLOOKUP(F2305, EXCHANGE_RATE!A:B, 2, FALSE), "Currency not found"))</f>
        <v>2.16</v>
      </c>
      <c r="K2305" s="184">
        <f t="shared" si="207"/>
        <v>2.16</v>
      </c>
      <c r="L2305" s="184">
        <f>IF(C2305="MTS", B2305, B2305 * IFERROR(VLOOKUP(C2305, 'QTY_CONVERSIONS '!A:B, 2, FALSE), "Units not  found"))</f>
        <v>0.5</v>
      </c>
      <c r="M2305" s="185">
        <f t="shared" si="208"/>
        <v>1080</v>
      </c>
      <c r="N2305" s="143" t="str">
        <f>IFERROR(VLOOKUP(D2305, Product_Category!A:B, 2, FALSE), "Uncategorized")</f>
        <v>MAGNESIUM STEARATE</v>
      </c>
      <c r="O2305" s="186">
        <f t="shared" si="210"/>
        <v>2160</v>
      </c>
      <c r="P2305" s="185">
        <f t="shared" si="209"/>
        <v>1080</v>
      </c>
      <c r="Q2305" s="143">
        <v>2023</v>
      </c>
      <c r="R2305" s="143" t="str">
        <f>IFERROR(VLOOKUP(G2305,'SOURCE COMPANY'!A:B, 2, FALSE), "")</f>
        <v>SANJAY CHEMICALS</v>
      </c>
      <c r="S2305" s="143" t="str">
        <f>IFERROR(VLOOKUP(H2305,'CUSTOMER NAME'!A:B, 2, FALSE), "")</f>
        <v>REVIVE PHARMA LIMITED</v>
      </c>
    </row>
    <row r="2306" spans="1:19">
      <c r="A2306" s="192" t="s">
        <v>1086</v>
      </c>
      <c r="B2306" s="192">
        <v>700</v>
      </c>
      <c r="C2306" s="192" t="s">
        <v>7</v>
      </c>
      <c r="D2306" s="192" t="s">
        <v>1233</v>
      </c>
      <c r="E2306" s="192">
        <v>2.972</v>
      </c>
      <c r="F2306" s="192" t="s">
        <v>9</v>
      </c>
      <c r="G2306" s="192" t="s">
        <v>2945</v>
      </c>
      <c r="H2306" s="134" t="s">
        <v>2946</v>
      </c>
      <c r="I2306" s="131" t="s">
        <v>2670</v>
      </c>
      <c r="J2306" s="184">
        <f>IF(F2306="USD", E2306, E2306 * IFERROR(VLOOKUP(F2306, EXCHANGE_RATE!A:B, 2, FALSE), "Currency not found"))</f>
        <v>2.972</v>
      </c>
      <c r="K2306" s="184">
        <f t="shared" ref="K2306:K2369" si="211">ROUNDUP(J2306,2)</f>
        <v>2.98</v>
      </c>
      <c r="L2306" s="184">
        <f>IF(C2306="MTS", B2306, B2306 * IFERROR(VLOOKUP(C2306, 'QTY_CONVERSIONS '!A:B, 2, FALSE), "Units not  found"))</f>
        <v>0.70000000000000007</v>
      </c>
      <c r="M2306" s="185">
        <f t="shared" ref="M2306:M2369" si="212">B2306*K2306</f>
        <v>2086</v>
      </c>
      <c r="N2306" s="143" t="str">
        <f>IFERROR(VLOOKUP(D2306, Product_Category!A:B, 2, FALSE), "Uncategorized")</f>
        <v>MAGNESIUM STEARATE</v>
      </c>
      <c r="O2306" s="186">
        <f t="shared" si="210"/>
        <v>2980</v>
      </c>
      <c r="P2306" s="185">
        <f t="shared" ref="P2306:P2369" si="213">L2306*O2306</f>
        <v>2086</v>
      </c>
      <c r="Q2306" s="143">
        <v>2023</v>
      </c>
      <c r="R2306" s="143" t="str">
        <f>IFERROR(VLOOKUP(G2306,'SOURCE COMPANY'!A:B, 2, FALSE), "")</f>
        <v>V2 IMPEX</v>
      </c>
      <c r="S2306" s="143" t="str">
        <f>IFERROR(VLOOKUP(H2306,'CUSTOMER NAME'!A:B, 2, FALSE), "")</f>
        <v>RFA</v>
      </c>
    </row>
    <row r="2307" spans="1:19">
      <c r="A2307" s="193" t="s">
        <v>1086</v>
      </c>
      <c r="B2307" s="193">
        <v>500</v>
      </c>
      <c r="C2307" s="193" t="s">
        <v>7</v>
      </c>
      <c r="D2307" s="193" t="s">
        <v>3929</v>
      </c>
      <c r="E2307" s="193">
        <v>9.26</v>
      </c>
      <c r="F2307" s="193" t="s">
        <v>9</v>
      </c>
      <c r="G2307" s="192" t="s">
        <v>2945</v>
      </c>
      <c r="H2307" s="136" t="s">
        <v>3588</v>
      </c>
      <c r="I2307" s="131" t="s">
        <v>3893</v>
      </c>
      <c r="J2307" s="184">
        <f>IF(F2307="USD", E2307, E2307 * IFERROR(VLOOKUP(F2307, EXCHANGE_RATE!A:B, 2, FALSE), "Currency not found"))</f>
        <v>9.26</v>
      </c>
      <c r="K2307" s="184">
        <f t="shared" si="211"/>
        <v>9.26</v>
      </c>
      <c r="L2307" s="184">
        <f>IF(C2307="MTS", B2307, B2307 * IFERROR(VLOOKUP(C2307, 'QTY_CONVERSIONS '!A:B, 2, FALSE), "Units not  found"))</f>
        <v>0.5</v>
      </c>
      <c r="M2307" s="185">
        <f t="shared" si="212"/>
        <v>4630</v>
      </c>
      <c r="N2307" s="143" t="str">
        <f>IFERROR(VLOOKUP(D2307, Product_Category!A:B, 2, FALSE), "Uncategorized")</f>
        <v>MCC</v>
      </c>
      <c r="O2307" s="186">
        <f t="shared" ref="O2307:O2370" si="214">K2307*1000</f>
        <v>9260</v>
      </c>
      <c r="P2307" s="185">
        <f t="shared" si="213"/>
        <v>4630</v>
      </c>
      <c r="Q2307" s="143">
        <v>2023</v>
      </c>
      <c r="R2307" s="143" t="str">
        <f>IFERROR(VLOOKUP(G2307,'SOURCE COMPANY'!A:B, 2, FALSE), "")</f>
        <v>V2 IMPEX</v>
      </c>
      <c r="S2307" s="143" t="str">
        <f>IFERROR(VLOOKUP(H2307,'CUSTOMER NAME'!A:B, 2, FALSE), "")</f>
        <v>RFA PHARMA</v>
      </c>
    </row>
    <row r="2308" spans="1:19">
      <c r="A2308" s="192" t="s">
        <v>1086</v>
      </c>
      <c r="B2308" s="192">
        <v>2500</v>
      </c>
      <c r="C2308" s="192" t="s">
        <v>7</v>
      </c>
      <c r="D2308" s="192" t="s">
        <v>3930</v>
      </c>
      <c r="E2308" s="192">
        <v>5.76</v>
      </c>
      <c r="F2308" s="192" t="s">
        <v>9</v>
      </c>
      <c r="G2308" s="192" t="s">
        <v>2945</v>
      </c>
      <c r="H2308" s="134" t="s">
        <v>3588</v>
      </c>
      <c r="I2308" s="131" t="s">
        <v>3893</v>
      </c>
      <c r="J2308" s="184">
        <f>IF(F2308="USD", E2308, E2308 * IFERROR(VLOOKUP(F2308, EXCHANGE_RATE!A:B, 2, FALSE), "Currency not found"))</f>
        <v>5.76</v>
      </c>
      <c r="K2308" s="184">
        <f t="shared" si="211"/>
        <v>5.76</v>
      </c>
      <c r="L2308" s="184">
        <f>IF(C2308="MTS", B2308, B2308 * IFERROR(VLOOKUP(C2308, 'QTY_CONVERSIONS '!A:B, 2, FALSE), "Units not  found"))</f>
        <v>2.5</v>
      </c>
      <c r="M2308" s="185">
        <f t="shared" si="212"/>
        <v>14400</v>
      </c>
      <c r="N2308" s="143" t="str">
        <f>IFERROR(VLOOKUP(D2308, Product_Category!A:B, 2, FALSE), "Uncategorized")</f>
        <v>MCC</v>
      </c>
      <c r="O2308" s="186">
        <f t="shared" si="214"/>
        <v>5760</v>
      </c>
      <c r="P2308" s="185">
        <f t="shared" si="213"/>
        <v>14400</v>
      </c>
      <c r="Q2308" s="143">
        <v>2023</v>
      </c>
      <c r="R2308" s="143" t="str">
        <f>IFERROR(VLOOKUP(G2308,'SOURCE COMPANY'!A:B, 2, FALSE), "")</f>
        <v>V2 IMPEX</v>
      </c>
      <c r="S2308" s="143" t="str">
        <f>IFERROR(VLOOKUP(H2308,'CUSTOMER NAME'!A:B, 2, FALSE), "")</f>
        <v>RFA PHARMA</v>
      </c>
    </row>
    <row r="2309" spans="1:19">
      <c r="A2309" s="188" t="s">
        <v>1086</v>
      </c>
      <c r="B2309" s="188">
        <v>2500</v>
      </c>
      <c r="C2309" s="188" t="s">
        <v>7</v>
      </c>
      <c r="D2309" s="188" t="s">
        <v>3587</v>
      </c>
      <c r="E2309" s="188">
        <v>5.71</v>
      </c>
      <c r="F2309" s="188" t="s">
        <v>9</v>
      </c>
      <c r="G2309" s="87" t="s">
        <v>2168</v>
      </c>
      <c r="H2309" s="124" t="s">
        <v>3588</v>
      </c>
      <c r="I2309" s="131" t="s">
        <v>3389</v>
      </c>
      <c r="J2309" s="184">
        <f>IF(F2309="USD", E2309, E2309 * IFERROR(VLOOKUP(F2309, EXCHANGE_RATE!A:B, 2, FALSE), "Currency not found"))</f>
        <v>5.71</v>
      </c>
      <c r="K2309" s="184">
        <f t="shared" si="211"/>
        <v>5.71</v>
      </c>
      <c r="L2309" s="184">
        <f>IF(C2309="MTS", B2309, B2309 * IFERROR(VLOOKUP(C2309, 'QTY_CONVERSIONS '!A:B, 2, FALSE), "Units not  found"))</f>
        <v>2.5</v>
      </c>
      <c r="M2309" s="185">
        <f t="shared" si="212"/>
        <v>14275</v>
      </c>
      <c r="N2309" s="143" t="str">
        <f>IFERROR(VLOOKUP(D2309, Product_Category!A:B, 2, FALSE), "Uncategorized")</f>
        <v>MCC</v>
      </c>
      <c r="O2309" s="186">
        <f t="shared" si="214"/>
        <v>5710</v>
      </c>
      <c r="P2309" s="185">
        <f t="shared" si="213"/>
        <v>14275</v>
      </c>
      <c r="Q2309" s="143">
        <v>2023</v>
      </c>
      <c r="R2309" s="143" t="str">
        <f>IFERROR(VLOOKUP(G2309,'SOURCE COMPANY'!A:B, 2, FALSE), "")</f>
        <v>V2 IMPEX</v>
      </c>
      <c r="S2309" s="143" t="str">
        <f>IFERROR(VLOOKUP(H2309,'CUSTOMER NAME'!A:B, 2, FALSE), "")</f>
        <v>RFA PHARMA</v>
      </c>
    </row>
    <row r="2310" spans="1:19">
      <c r="A2310" s="87" t="s">
        <v>978</v>
      </c>
      <c r="B2310" s="189">
        <v>250</v>
      </c>
      <c r="C2310" s="87" t="s">
        <v>7</v>
      </c>
      <c r="D2310" s="87" t="s">
        <v>687</v>
      </c>
      <c r="E2310" s="190">
        <v>2.5</v>
      </c>
      <c r="F2310" s="87" t="s">
        <v>9</v>
      </c>
      <c r="G2310" s="87" t="s">
        <v>2520</v>
      </c>
      <c r="H2310" s="198" t="s">
        <v>710</v>
      </c>
      <c r="I2310" s="214" t="str">
        <f>I2309</f>
        <v>October</v>
      </c>
      <c r="J2310" s="184">
        <f>IF(F2310="USD", E2310, E2310 * IFERROR(VLOOKUP(F2310, EXCHANGE_RATE!A:B, 2, FALSE), "Currency not found"))</f>
        <v>2.5</v>
      </c>
      <c r="K2310" s="184">
        <f t="shared" si="211"/>
        <v>2.5</v>
      </c>
      <c r="L2310" s="184">
        <f>IF(C2310="MTS", B2310, B2310 * IFERROR(VLOOKUP(C2310, 'QTY_CONVERSIONS '!A:B, 2, FALSE), "Units not  found"))</f>
        <v>0.25</v>
      </c>
      <c r="M2310" s="185">
        <f t="shared" si="212"/>
        <v>625</v>
      </c>
      <c r="N2310" s="143" t="str">
        <f>IFERROR(VLOOKUP(D2310, Product_Category!A:B, 2, FALSE), "Uncategorized")</f>
        <v>CROSCARMELLOSE SODIUM</v>
      </c>
      <c r="O2310" s="186">
        <f t="shared" si="214"/>
        <v>2500</v>
      </c>
      <c r="P2310" s="185">
        <f t="shared" si="213"/>
        <v>625</v>
      </c>
      <c r="Q2310" s="143">
        <v>2023</v>
      </c>
      <c r="R2310" s="143" t="str">
        <f>IFERROR(VLOOKUP(G2310,'SOURCE COMPANY'!A:B, 2, FALSE), "")</f>
        <v>Cariesco Exports</v>
      </c>
      <c r="S2310" s="143" t="str">
        <f>IFERROR(VLOOKUP(H2310,'CUSTOMER NAME'!A:B, 2, FALSE), "")</f>
        <v>RICHY GOLD INT</v>
      </c>
    </row>
    <row r="2311" spans="1:19">
      <c r="A2311" s="87" t="s">
        <v>978</v>
      </c>
      <c r="B2311" s="189">
        <v>250</v>
      </c>
      <c r="C2311" s="87" t="s">
        <v>7</v>
      </c>
      <c r="D2311" s="87" t="s">
        <v>687</v>
      </c>
      <c r="E2311" s="190">
        <v>2.5</v>
      </c>
      <c r="F2311" s="87" t="s">
        <v>9</v>
      </c>
      <c r="G2311" s="87" t="s">
        <v>2520</v>
      </c>
      <c r="H2311" s="198" t="s">
        <v>710</v>
      </c>
      <c r="I2311" s="214" t="str">
        <f>I2310</f>
        <v>October</v>
      </c>
      <c r="J2311" s="184">
        <f>IF(F2311="USD", E2311, E2311 * IFERROR(VLOOKUP(F2311, EXCHANGE_RATE!A:B, 2, FALSE), "Currency not found"))</f>
        <v>2.5</v>
      </c>
      <c r="K2311" s="184">
        <f t="shared" si="211"/>
        <v>2.5</v>
      </c>
      <c r="L2311" s="184">
        <f>IF(C2311="MTS", B2311, B2311 * IFERROR(VLOOKUP(C2311, 'QTY_CONVERSIONS '!A:B, 2, FALSE), "Units not  found"))</f>
        <v>0.25</v>
      </c>
      <c r="M2311" s="185">
        <f t="shared" si="212"/>
        <v>625</v>
      </c>
      <c r="N2311" s="143" t="str">
        <f>IFERROR(VLOOKUP(D2311, Product_Category!A:B, 2, FALSE), "Uncategorized")</f>
        <v>CROSCARMELLOSE SODIUM</v>
      </c>
      <c r="O2311" s="186">
        <f t="shared" si="214"/>
        <v>2500</v>
      </c>
      <c r="P2311" s="185">
        <f t="shared" si="213"/>
        <v>625</v>
      </c>
      <c r="Q2311" s="143">
        <v>2023</v>
      </c>
      <c r="R2311" s="143" t="str">
        <f>IFERROR(VLOOKUP(G2311,'SOURCE COMPANY'!A:B, 2, FALSE), "")</f>
        <v>Cariesco Exports</v>
      </c>
      <c r="S2311" s="143" t="str">
        <f>IFERROR(VLOOKUP(H2311,'CUSTOMER NAME'!A:B, 2, FALSE), "")</f>
        <v>RICHY GOLD INT</v>
      </c>
    </row>
    <row r="2312" spans="1:19">
      <c r="A2312" s="87" t="s">
        <v>978</v>
      </c>
      <c r="B2312" s="189">
        <v>1000</v>
      </c>
      <c r="C2312" s="87" t="s">
        <v>7</v>
      </c>
      <c r="D2312" s="87" t="s">
        <v>589</v>
      </c>
      <c r="E2312" s="190">
        <v>1.8</v>
      </c>
      <c r="F2312" s="87" t="s">
        <v>9</v>
      </c>
      <c r="G2312" s="87" t="s">
        <v>2520</v>
      </c>
      <c r="H2312" s="198" t="s">
        <v>710</v>
      </c>
      <c r="I2312" s="214" t="str">
        <f>I2311</f>
        <v>October</v>
      </c>
      <c r="J2312" s="184">
        <f>IF(F2312="USD", E2312, E2312 * IFERROR(VLOOKUP(F2312, EXCHANGE_RATE!A:B, 2, FALSE), "Currency not found"))</f>
        <v>1.8</v>
      </c>
      <c r="K2312" s="184">
        <f t="shared" si="211"/>
        <v>1.8</v>
      </c>
      <c r="L2312" s="184">
        <f>IF(C2312="MTS", B2312, B2312 * IFERROR(VLOOKUP(C2312, 'QTY_CONVERSIONS '!A:B, 2, FALSE), "Units not  found"))</f>
        <v>1</v>
      </c>
      <c r="M2312" s="185">
        <f t="shared" si="212"/>
        <v>1800</v>
      </c>
      <c r="N2312" s="143" t="str">
        <f>IFERROR(VLOOKUP(D2312, Product_Category!A:B, 2, FALSE), "Uncategorized")</f>
        <v>MAGNESIUM STEARATE</v>
      </c>
      <c r="O2312" s="186">
        <f t="shared" si="214"/>
        <v>1800</v>
      </c>
      <c r="P2312" s="185">
        <f t="shared" si="213"/>
        <v>1800</v>
      </c>
      <c r="Q2312" s="143">
        <v>2023</v>
      </c>
      <c r="R2312" s="143" t="str">
        <f>IFERROR(VLOOKUP(G2312,'SOURCE COMPANY'!A:B, 2, FALSE), "")</f>
        <v>Cariesco Exports</v>
      </c>
      <c r="S2312" s="143" t="str">
        <f>IFERROR(VLOOKUP(H2312,'CUSTOMER NAME'!A:B, 2, FALSE), "")</f>
        <v>RICHY GOLD INT</v>
      </c>
    </row>
    <row r="2313" spans="1:19">
      <c r="A2313" s="85" t="s">
        <v>706</v>
      </c>
      <c r="B2313" s="85">
        <v>500</v>
      </c>
      <c r="C2313" s="85" t="s">
        <v>7</v>
      </c>
      <c r="D2313" s="85" t="s">
        <v>708</v>
      </c>
      <c r="E2313" s="248">
        <v>1.276</v>
      </c>
      <c r="F2313" s="85" t="s">
        <v>9</v>
      </c>
      <c r="G2313" s="85" t="s">
        <v>709</v>
      </c>
      <c r="H2313" s="199" t="s">
        <v>710</v>
      </c>
      <c r="I2313" s="214" t="str">
        <f>I2312</f>
        <v>October</v>
      </c>
      <c r="J2313" s="184">
        <f>IF(F2313="USD", E2313, E2313 * IFERROR(VLOOKUP(F2313, EXCHANGE_RATE!A:B, 2, FALSE), "Currency not found"))</f>
        <v>1.276</v>
      </c>
      <c r="K2313" s="184">
        <f t="shared" si="211"/>
        <v>1.28</v>
      </c>
      <c r="L2313" s="184">
        <f>IF(C2313="MTS", B2313, B2313 * IFERROR(VLOOKUP(C2313, 'QTY_CONVERSIONS '!A:B, 2, FALSE), "Units not  found"))</f>
        <v>0.5</v>
      </c>
      <c r="M2313" s="185">
        <f t="shared" si="212"/>
        <v>640</v>
      </c>
      <c r="N2313" s="143" t="str">
        <f>IFERROR(VLOOKUP(D2313, Product_Category!A:B, 2, FALSE), "Uncategorized")</f>
        <v>MCC</v>
      </c>
      <c r="O2313" s="186">
        <f t="shared" si="214"/>
        <v>1280</v>
      </c>
      <c r="P2313" s="185">
        <f t="shared" si="213"/>
        <v>640</v>
      </c>
      <c r="Q2313" s="143">
        <v>2023</v>
      </c>
      <c r="R2313" s="143" t="str">
        <f>IFERROR(VLOOKUP(G2313,'SOURCE COMPANY'!A:B, 2, FALSE), "")</f>
        <v>MAGDALE PHARMA</v>
      </c>
      <c r="S2313" s="143" t="str">
        <f>IFERROR(VLOOKUP(H2313,'CUSTOMER NAME'!A:B, 2, FALSE), "")</f>
        <v>RICHY GOLD INT</v>
      </c>
    </row>
    <row r="2314" spans="1:19">
      <c r="A2314" s="192" t="s">
        <v>978</v>
      </c>
      <c r="B2314" s="192">
        <v>250</v>
      </c>
      <c r="C2314" s="192" t="s">
        <v>7</v>
      </c>
      <c r="D2314" s="192" t="s">
        <v>3688</v>
      </c>
      <c r="E2314" s="192">
        <v>2.67</v>
      </c>
      <c r="F2314" s="192" t="s">
        <v>9</v>
      </c>
      <c r="G2314" s="85" t="s">
        <v>709</v>
      </c>
      <c r="H2314" s="134" t="s">
        <v>3799</v>
      </c>
      <c r="I2314" s="131" t="s">
        <v>3658</v>
      </c>
      <c r="J2314" s="184">
        <f>IF(F2314="USD", E2314, E2314 * IFERROR(VLOOKUP(F2314, EXCHANGE_RATE!A:B, 2, FALSE), "Currency not found"))</f>
        <v>2.67</v>
      </c>
      <c r="K2314" s="184">
        <f t="shared" si="211"/>
        <v>2.67</v>
      </c>
      <c r="L2314" s="184">
        <f>IF(C2314="MTS", B2314, B2314 * IFERROR(VLOOKUP(C2314, 'QTY_CONVERSIONS '!A:B, 2, FALSE), "Units not  found"))</f>
        <v>0.25</v>
      </c>
      <c r="M2314" s="185">
        <f t="shared" si="212"/>
        <v>667.5</v>
      </c>
      <c r="N2314" s="143" t="str">
        <f>IFERROR(VLOOKUP(D2314, Product_Category!A:B, 2, FALSE), "Uncategorized")</f>
        <v>MAGNESIUM STEARATE</v>
      </c>
      <c r="O2314" s="186">
        <f t="shared" si="214"/>
        <v>2670</v>
      </c>
      <c r="P2314" s="185">
        <f t="shared" si="213"/>
        <v>667.5</v>
      </c>
      <c r="Q2314" s="143">
        <v>2023</v>
      </c>
      <c r="R2314" s="143" t="str">
        <f>IFERROR(VLOOKUP(G2314,'SOURCE COMPANY'!A:B, 2, FALSE), "")</f>
        <v>MAGDALE PHARMA</v>
      </c>
      <c r="S2314" s="143" t="str">
        <f>IFERROR(VLOOKUP(H2314,'CUSTOMER NAME'!A:B, 2, FALSE), "")</f>
        <v>RICHY GOLD ltd</v>
      </c>
    </row>
    <row r="2315" spans="1:19">
      <c r="A2315" s="192" t="s">
        <v>978</v>
      </c>
      <c r="B2315" s="192">
        <v>100</v>
      </c>
      <c r="C2315" s="192" t="s">
        <v>7</v>
      </c>
      <c r="D2315" s="192" t="s">
        <v>19</v>
      </c>
      <c r="E2315" s="192">
        <v>4.7</v>
      </c>
      <c r="F2315" s="192" t="s">
        <v>9</v>
      </c>
      <c r="G2315" s="85" t="s">
        <v>709</v>
      </c>
      <c r="H2315" s="134" t="s">
        <v>3799</v>
      </c>
      <c r="I2315" s="131" t="s">
        <v>3658</v>
      </c>
      <c r="J2315" s="184">
        <f>IF(F2315="USD", E2315, E2315 * IFERROR(VLOOKUP(F2315, EXCHANGE_RATE!A:B, 2, FALSE), "Currency not found"))</f>
        <v>4.7</v>
      </c>
      <c r="K2315" s="184">
        <f t="shared" si="211"/>
        <v>4.7</v>
      </c>
      <c r="L2315" s="184">
        <f>IF(C2315="MTS", B2315, B2315 * IFERROR(VLOOKUP(C2315, 'QTY_CONVERSIONS '!A:B, 2, FALSE), "Units not  found"))</f>
        <v>0.1</v>
      </c>
      <c r="M2315" s="185">
        <f t="shared" si="212"/>
        <v>470</v>
      </c>
      <c r="N2315" s="143" t="str">
        <f>IFERROR(VLOOKUP(D2315, Product_Category!A:B, 2, FALSE), "Uncategorized")</f>
        <v>CMC</v>
      </c>
      <c r="O2315" s="186">
        <f t="shared" si="214"/>
        <v>4700</v>
      </c>
      <c r="P2315" s="185">
        <f t="shared" si="213"/>
        <v>470</v>
      </c>
      <c r="Q2315" s="143">
        <v>2023</v>
      </c>
      <c r="R2315" s="143" t="str">
        <f>IFERROR(VLOOKUP(G2315,'SOURCE COMPANY'!A:B, 2, FALSE), "")</f>
        <v>MAGDALE PHARMA</v>
      </c>
      <c r="S2315" s="143" t="str">
        <f>IFERROR(VLOOKUP(H2315,'CUSTOMER NAME'!A:B, 2, FALSE), "")</f>
        <v>RICHY GOLD ltd</v>
      </c>
    </row>
    <row r="2316" spans="1:19">
      <c r="A2316" s="88" t="s">
        <v>816</v>
      </c>
      <c r="B2316" s="196">
        <v>2000</v>
      </c>
      <c r="C2316" s="88" t="s">
        <v>7</v>
      </c>
      <c r="D2316" s="88" t="s">
        <v>1144</v>
      </c>
      <c r="E2316" s="197">
        <v>2.15</v>
      </c>
      <c r="F2316" s="88" t="s">
        <v>9</v>
      </c>
      <c r="G2316" s="192" t="s">
        <v>967</v>
      </c>
      <c r="H2316" s="200" t="s">
        <v>2468</v>
      </c>
      <c r="I2316" s="214" t="str">
        <f t="shared" ref="I2316:I2329" si="215">I2315</f>
        <v>November</v>
      </c>
      <c r="J2316" s="184">
        <f>IF(F2316="USD", E2316, E2316 * IFERROR(VLOOKUP(F2316, EXCHANGE_RATE!A:B, 2, FALSE), "Currency not found"))</f>
        <v>2.15</v>
      </c>
      <c r="K2316" s="184">
        <f t="shared" si="211"/>
        <v>2.15</v>
      </c>
      <c r="L2316" s="184">
        <f>IF(C2316="MTS", B2316, B2316 * IFERROR(VLOOKUP(C2316, 'QTY_CONVERSIONS '!A:B, 2, FALSE), "Units not  found"))</f>
        <v>2</v>
      </c>
      <c r="M2316" s="185">
        <f t="shared" si="212"/>
        <v>4300</v>
      </c>
      <c r="N2316" s="143" t="str">
        <f>IFERROR(VLOOKUP(D2316, Product_Category!A:B, 2, FALSE), "Uncategorized")</f>
        <v>MCC</v>
      </c>
      <c r="O2316" s="186">
        <f t="shared" si="214"/>
        <v>2150</v>
      </c>
      <c r="P2316" s="185">
        <f t="shared" si="213"/>
        <v>4300</v>
      </c>
      <c r="Q2316" s="143">
        <v>2023</v>
      </c>
      <c r="R2316" s="143" t="str">
        <f>IFERROR(VLOOKUP(G2316,'SOURCE COMPANY'!A:B, 2, FALSE), "")</f>
        <v>ARUN KUMAR BAID</v>
      </c>
      <c r="S2316" s="143" t="str">
        <f>IFERROR(VLOOKUP(H2316,'CUSTOMER NAME'!A:B, 2, FALSE), "")</f>
        <v>RIDGE TRADING</v>
      </c>
    </row>
    <row r="2317" spans="1:19">
      <c r="A2317" s="83" t="s">
        <v>816</v>
      </c>
      <c r="B2317" s="212">
        <v>2000</v>
      </c>
      <c r="C2317" s="83" t="s">
        <v>7</v>
      </c>
      <c r="D2317" s="83" t="s">
        <v>1144</v>
      </c>
      <c r="E2317" s="213">
        <v>2.15</v>
      </c>
      <c r="F2317" s="83" t="s">
        <v>9</v>
      </c>
      <c r="G2317" s="192" t="s">
        <v>967</v>
      </c>
      <c r="H2317" s="252" t="s">
        <v>2468</v>
      </c>
      <c r="I2317" s="214" t="str">
        <f t="shared" si="215"/>
        <v>November</v>
      </c>
      <c r="J2317" s="184">
        <f>IF(F2317="USD", E2317, E2317 * IFERROR(VLOOKUP(F2317, EXCHANGE_RATE!A:B, 2, FALSE), "Currency not found"))</f>
        <v>2.15</v>
      </c>
      <c r="K2317" s="184">
        <f t="shared" si="211"/>
        <v>2.15</v>
      </c>
      <c r="L2317" s="184">
        <f>IF(C2317="MTS", B2317, B2317 * IFERROR(VLOOKUP(C2317, 'QTY_CONVERSIONS '!A:B, 2, FALSE), "Units not  found"))</f>
        <v>2</v>
      </c>
      <c r="M2317" s="185">
        <f t="shared" si="212"/>
        <v>4300</v>
      </c>
      <c r="N2317" s="143" t="str">
        <f>IFERROR(VLOOKUP(D2317, Product_Category!A:B, 2, FALSE), "Uncategorized")</f>
        <v>MCC</v>
      </c>
      <c r="O2317" s="186">
        <f t="shared" si="214"/>
        <v>2150</v>
      </c>
      <c r="P2317" s="185">
        <f t="shared" si="213"/>
        <v>4300</v>
      </c>
      <c r="Q2317" s="143">
        <v>2023</v>
      </c>
      <c r="R2317" s="143" t="str">
        <f>IFERROR(VLOOKUP(G2317,'SOURCE COMPANY'!A:B, 2, FALSE), "")</f>
        <v>ARUN KUMAR BAID</v>
      </c>
      <c r="S2317" s="143" t="str">
        <f>IFERROR(VLOOKUP(H2317,'CUSTOMER NAME'!A:B, 2, FALSE), "")</f>
        <v>RIDGE TRADING</v>
      </c>
    </row>
    <row r="2318" spans="1:19">
      <c r="A2318" s="87" t="s">
        <v>816</v>
      </c>
      <c r="B2318" s="189">
        <v>2000</v>
      </c>
      <c r="C2318" s="87" t="s">
        <v>7</v>
      </c>
      <c r="D2318" s="87" t="s">
        <v>1145</v>
      </c>
      <c r="E2318" s="190">
        <v>2.25</v>
      </c>
      <c r="F2318" s="87" t="s">
        <v>9</v>
      </c>
      <c r="G2318" s="192" t="s">
        <v>967</v>
      </c>
      <c r="H2318" s="198" t="s">
        <v>2468</v>
      </c>
      <c r="I2318" s="214" t="str">
        <f t="shared" si="215"/>
        <v>November</v>
      </c>
      <c r="J2318" s="184">
        <f>IF(F2318="USD", E2318, E2318 * IFERROR(VLOOKUP(F2318, EXCHANGE_RATE!A:B, 2, FALSE), "Currency not found"))</f>
        <v>2.25</v>
      </c>
      <c r="K2318" s="184">
        <f t="shared" si="211"/>
        <v>2.25</v>
      </c>
      <c r="L2318" s="184">
        <f>IF(C2318="MTS", B2318, B2318 * IFERROR(VLOOKUP(C2318, 'QTY_CONVERSIONS '!A:B, 2, FALSE), "Units not  found"))</f>
        <v>2</v>
      </c>
      <c r="M2318" s="185">
        <f t="shared" si="212"/>
        <v>4500</v>
      </c>
      <c r="N2318" s="143" t="str">
        <f>IFERROR(VLOOKUP(D2318, Product_Category!A:B, 2, FALSE), "Uncategorized")</f>
        <v>MCC</v>
      </c>
      <c r="O2318" s="186">
        <f t="shared" si="214"/>
        <v>2250</v>
      </c>
      <c r="P2318" s="185">
        <f t="shared" si="213"/>
        <v>4500</v>
      </c>
      <c r="Q2318" s="143">
        <v>2023</v>
      </c>
      <c r="R2318" s="143" t="str">
        <f>IFERROR(VLOOKUP(G2318,'SOURCE COMPANY'!A:B, 2, FALSE), "")</f>
        <v>ARUN KUMAR BAID</v>
      </c>
      <c r="S2318" s="143" t="str">
        <f>IFERROR(VLOOKUP(H2318,'CUSTOMER NAME'!A:B, 2, FALSE), "")</f>
        <v>RIDGE TRADING</v>
      </c>
    </row>
    <row r="2319" spans="1:19">
      <c r="A2319" s="87" t="s">
        <v>816</v>
      </c>
      <c r="B2319" s="189">
        <v>2000</v>
      </c>
      <c r="C2319" s="87" t="s">
        <v>7</v>
      </c>
      <c r="D2319" s="87" t="s">
        <v>1145</v>
      </c>
      <c r="E2319" s="190">
        <v>2.25</v>
      </c>
      <c r="F2319" s="87" t="s">
        <v>9</v>
      </c>
      <c r="G2319" s="192" t="s">
        <v>967</v>
      </c>
      <c r="H2319" s="198" t="s">
        <v>2468</v>
      </c>
      <c r="I2319" s="214" t="str">
        <f t="shared" si="215"/>
        <v>November</v>
      </c>
      <c r="J2319" s="184">
        <f>IF(F2319="USD", E2319, E2319 * IFERROR(VLOOKUP(F2319, EXCHANGE_RATE!A:B, 2, FALSE), "Currency not found"))</f>
        <v>2.25</v>
      </c>
      <c r="K2319" s="184">
        <f t="shared" si="211"/>
        <v>2.25</v>
      </c>
      <c r="L2319" s="184">
        <f>IF(C2319="MTS", B2319, B2319 * IFERROR(VLOOKUP(C2319, 'QTY_CONVERSIONS '!A:B, 2, FALSE), "Units not  found"))</f>
        <v>2</v>
      </c>
      <c r="M2319" s="185">
        <f t="shared" si="212"/>
        <v>4500</v>
      </c>
      <c r="N2319" s="143" t="str">
        <f>IFERROR(VLOOKUP(D2319, Product_Category!A:B, 2, FALSE), "Uncategorized")</f>
        <v>MCC</v>
      </c>
      <c r="O2319" s="186">
        <f t="shared" si="214"/>
        <v>2250</v>
      </c>
      <c r="P2319" s="185">
        <f t="shared" si="213"/>
        <v>4500</v>
      </c>
      <c r="Q2319" s="143">
        <v>2023</v>
      </c>
      <c r="R2319" s="143" t="str">
        <f>IFERROR(VLOOKUP(G2319,'SOURCE COMPANY'!A:B, 2, FALSE), "")</f>
        <v>ARUN KUMAR BAID</v>
      </c>
      <c r="S2319" s="143" t="str">
        <f>IFERROR(VLOOKUP(H2319,'CUSTOMER NAME'!A:B, 2, FALSE), "")</f>
        <v>RIDGE TRADING</v>
      </c>
    </row>
    <row r="2320" spans="1:19">
      <c r="A2320" s="86" t="s">
        <v>904</v>
      </c>
      <c r="B2320" s="86">
        <v>1500</v>
      </c>
      <c r="C2320" s="86" t="s">
        <v>7</v>
      </c>
      <c r="D2320" s="86" t="s">
        <v>907</v>
      </c>
      <c r="E2320" s="249">
        <v>5.7998839999999996</v>
      </c>
      <c r="F2320" s="86" t="s">
        <v>1718</v>
      </c>
      <c r="G2320" s="192" t="s">
        <v>59</v>
      </c>
      <c r="H2320" s="203" t="s">
        <v>908</v>
      </c>
      <c r="I2320" s="214" t="str">
        <f t="shared" si="215"/>
        <v>November</v>
      </c>
      <c r="J2320" s="184">
        <f>IF(F2320="USD", E2320, E2320 * IFERROR(VLOOKUP(F2320, EXCHANGE_RATE!A:B, 2, FALSE), "Currency not found"))</f>
        <v>6.2058758799999998</v>
      </c>
      <c r="K2320" s="184">
        <f t="shared" si="211"/>
        <v>6.21</v>
      </c>
      <c r="L2320" s="184">
        <f>IF(C2320="MTS", B2320, B2320 * IFERROR(VLOOKUP(C2320, 'QTY_CONVERSIONS '!A:B, 2, FALSE), "Units not  found"))</f>
        <v>1.5</v>
      </c>
      <c r="M2320" s="185">
        <f t="shared" si="212"/>
        <v>9315</v>
      </c>
      <c r="N2320" s="143" t="str">
        <f>IFERROR(VLOOKUP(D2320, Product_Category!A:B, 2, FALSE), "Uncategorized")</f>
        <v>CROSCARMELLOSE SODIUM</v>
      </c>
      <c r="O2320" s="186">
        <f t="shared" si="214"/>
        <v>6210</v>
      </c>
      <c r="P2320" s="185">
        <f t="shared" si="213"/>
        <v>9315</v>
      </c>
      <c r="Q2320" s="143">
        <v>2023</v>
      </c>
      <c r="R2320" s="143" t="str">
        <f>IFERROR(VLOOKUP(G2320,'SOURCE COMPANY'!A:B, 2, FALSE), "")</f>
        <v>JRS PHARMA</v>
      </c>
      <c r="S2320" s="143" t="str">
        <f>IFERROR(VLOOKUP(H2320,'CUSTOMER NAME'!A:B, 2, FALSE), "")</f>
        <v>RIMON CHEMICAL</v>
      </c>
    </row>
    <row r="2321" spans="1:19">
      <c r="A2321" s="85" t="s">
        <v>904</v>
      </c>
      <c r="B2321" s="85">
        <v>500</v>
      </c>
      <c r="C2321" s="85" t="s">
        <v>7</v>
      </c>
      <c r="D2321" s="85" t="s">
        <v>173</v>
      </c>
      <c r="E2321" s="248">
        <v>12.749745000000001</v>
      </c>
      <c r="F2321" s="85" t="s">
        <v>9</v>
      </c>
      <c r="G2321" s="192" t="s">
        <v>59</v>
      </c>
      <c r="H2321" s="199" t="s">
        <v>908</v>
      </c>
      <c r="I2321" s="214" t="str">
        <f t="shared" si="215"/>
        <v>November</v>
      </c>
      <c r="J2321" s="184">
        <f>IF(F2321="USD", E2321, E2321 * IFERROR(VLOOKUP(F2321, EXCHANGE_RATE!A:B, 2, FALSE), "Currency not found"))</f>
        <v>12.749745000000001</v>
      </c>
      <c r="K2321" s="184">
        <f t="shared" si="211"/>
        <v>12.75</v>
      </c>
      <c r="L2321" s="184">
        <f>IF(C2321="MTS", B2321, B2321 * IFERROR(VLOOKUP(C2321, 'QTY_CONVERSIONS '!A:B, 2, FALSE), "Units not  found"))</f>
        <v>0.5</v>
      </c>
      <c r="M2321" s="185">
        <f t="shared" si="212"/>
        <v>6375</v>
      </c>
      <c r="N2321" s="143" t="str">
        <f>IFERROR(VLOOKUP(D2321, Product_Category!A:B, 2, FALSE), "Uncategorized")</f>
        <v>SSG</v>
      </c>
      <c r="O2321" s="186">
        <f t="shared" si="214"/>
        <v>12750</v>
      </c>
      <c r="P2321" s="185">
        <f t="shared" si="213"/>
        <v>6375</v>
      </c>
      <c r="Q2321" s="143">
        <v>2023</v>
      </c>
      <c r="R2321" s="143" t="str">
        <f>IFERROR(VLOOKUP(G2321,'SOURCE COMPANY'!A:B, 2, FALSE), "")</f>
        <v>JRS PHARMA</v>
      </c>
      <c r="S2321" s="143" t="str">
        <f>IFERROR(VLOOKUP(H2321,'CUSTOMER NAME'!A:B, 2, FALSE), "")</f>
        <v>RIMON CHEMICAL</v>
      </c>
    </row>
    <row r="2322" spans="1:19">
      <c r="A2322" s="87" t="s">
        <v>1038</v>
      </c>
      <c r="B2322" s="21">
        <v>80</v>
      </c>
      <c r="C2322" s="87" t="s">
        <v>7</v>
      </c>
      <c r="D2322" s="87" t="s">
        <v>2201</v>
      </c>
      <c r="E2322" s="41">
        <v>925</v>
      </c>
      <c r="F2322" s="87" t="s">
        <v>9</v>
      </c>
      <c r="G2322" s="87" t="s">
        <v>2202</v>
      </c>
      <c r="H2322" s="198" t="s">
        <v>2203</v>
      </c>
      <c r="I2322" s="214" t="str">
        <f t="shared" si="215"/>
        <v>November</v>
      </c>
      <c r="J2322" s="184">
        <f>IF(F2322="USD", E2322, E2322 * IFERROR(VLOOKUP(F2322, EXCHANGE_RATE!A:B, 2, FALSE), "Currency not found"))</f>
        <v>925</v>
      </c>
      <c r="K2322" s="184">
        <f t="shared" si="211"/>
        <v>925</v>
      </c>
      <c r="L2322" s="184">
        <f>IF(C2322="MTS", B2322, B2322 * IFERROR(VLOOKUP(C2322, 'QTY_CONVERSIONS '!A:B, 2, FALSE), "Units not  found"))</f>
        <v>0.08</v>
      </c>
      <c r="M2322" s="185">
        <f t="shared" si="212"/>
        <v>74000</v>
      </c>
      <c r="N2322" s="143" t="str">
        <f>IFERROR(VLOOKUP(D2322, Product_Category!A:B, 2, FALSE), "Uncategorized")</f>
        <v>MAGNESIUM STEARATE</v>
      </c>
      <c r="O2322" s="186">
        <f t="shared" si="214"/>
        <v>925000</v>
      </c>
      <c r="P2322" s="185">
        <f t="shared" si="213"/>
        <v>74000</v>
      </c>
      <c r="Q2322" s="143">
        <v>2023</v>
      </c>
      <c r="R2322" s="143" t="str">
        <f>IFERROR(VLOOKUP(G2322,'SOURCE COMPANY'!A:B, 2, FALSE), "")</f>
        <v>LEE PHARMA</v>
      </c>
      <c r="S2322" s="143" t="str">
        <f>IFERROR(VLOOKUP(H2322,'CUSTOMER NAME'!A:B, 2, FALSE), "")</f>
        <v>RIVOPHARM S A</v>
      </c>
    </row>
    <row r="2323" spans="1:19">
      <c r="A2323" s="85" t="s">
        <v>172</v>
      </c>
      <c r="B2323" s="85">
        <v>20</v>
      </c>
      <c r="C2323" s="85" t="s">
        <v>7</v>
      </c>
      <c r="D2323" s="85" t="s">
        <v>773</v>
      </c>
      <c r="E2323" s="248">
        <v>3.6675</v>
      </c>
      <c r="F2323" s="85" t="s">
        <v>9</v>
      </c>
      <c r="G2323" s="192" t="s">
        <v>4226</v>
      </c>
      <c r="H2323" s="199" t="s">
        <v>774</v>
      </c>
      <c r="I2323" s="214" t="str">
        <f t="shared" si="215"/>
        <v>November</v>
      </c>
      <c r="J2323" s="184">
        <f>IF(F2323="USD", E2323, E2323 * IFERROR(VLOOKUP(F2323, EXCHANGE_RATE!A:B, 2, FALSE), "Currency not found"))</f>
        <v>3.6675</v>
      </c>
      <c r="K2323" s="184">
        <f t="shared" si="211"/>
        <v>3.67</v>
      </c>
      <c r="L2323" s="184">
        <f>IF(C2323="MTS", B2323, B2323 * IFERROR(VLOOKUP(C2323, 'QTY_CONVERSIONS '!A:B, 2, FALSE), "Units not  found"))</f>
        <v>0.02</v>
      </c>
      <c r="M2323" s="185">
        <f t="shared" si="212"/>
        <v>73.400000000000006</v>
      </c>
      <c r="N2323" s="143" t="str">
        <f>IFERROR(VLOOKUP(D2323, Product_Category!A:B, 2, FALSE), "Uncategorized")</f>
        <v>MAGNESIUM STEARATE</v>
      </c>
      <c r="O2323" s="186">
        <f t="shared" si="214"/>
        <v>3670</v>
      </c>
      <c r="P2323" s="185">
        <f t="shared" si="213"/>
        <v>73.400000000000006</v>
      </c>
      <c r="Q2323" s="143">
        <v>2023</v>
      </c>
      <c r="R2323" s="143" t="str">
        <f>IFERROR(VLOOKUP(G2323,'SOURCE COMPANY'!A:B, 2, FALSE), "")</f>
        <v>CREST PVT LTD</v>
      </c>
      <c r="S2323" s="143" t="str">
        <f>IFERROR(VLOOKUP(H2323,'CUSTOMER NAME'!A:B, 2, FALSE), "")</f>
        <v>ROQUETTE</v>
      </c>
    </row>
    <row r="2324" spans="1:19">
      <c r="A2324" s="86" t="s">
        <v>172</v>
      </c>
      <c r="B2324" s="86">
        <v>20</v>
      </c>
      <c r="C2324" s="86" t="s">
        <v>7</v>
      </c>
      <c r="D2324" s="86" t="s">
        <v>773</v>
      </c>
      <c r="E2324" s="249">
        <v>3.6675</v>
      </c>
      <c r="F2324" s="86" t="s">
        <v>9</v>
      </c>
      <c r="G2324" s="192" t="s">
        <v>4226</v>
      </c>
      <c r="H2324" s="203" t="s">
        <v>774</v>
      </c>
      <c r="I2324" s="214" t="str">
        <f t="shared" si="215"/>
        <v>November</v>
      </c>
      <c r="J2324" s="184">
        <f>IF(F2324="USD", E2324, E2324 * IFERROR(VLOOKUP(F2324, EXCHANGE_RATE!A:B, 2, FALSE), "Currency not found"))</f>
        <v>3.6675</v>
      </c>
      <c r="K2324" s="184">
        <f t="shared" si="211"/>
        <v>3.67</v>
      </c>
      <c r="L2324" s="184">
        <f>IF(C2324="MTS", B2324, B2324 * IFERROR(VLOOKUP(C2324, 'QTY_CONVERSIONS '!A:B, 2, FALSE), "Units not  found"))</f>
        <v>0.02</v>
      </c>
      <c r="M2324" s="185">
        <f t="shared" si="212"/>
        <v>73.400000000000006</v>
      </c>
      <c r="N2324" s="143" t="str">
        <f>IFERROR(VLOOKUP(D2324, Product_Category!A:B, 2, FALSE), "Uncategorized")</f>
        <v>MAGNESIUM STEARATE</v>
      </c>
      <c r="O2324" s="186">
        <f t="shared" si="214"/>
        <v>3670</v>
      </c>
      <c r="P2324" s="185">
        <f t="shared" si="213"/>
        <v>73.400000000000006</v>
      </c>
      <c r="Q2324" s="143">
        <v>2023</v>
      </c>
      <c r="R2324" s="143" t="str">
        <f>IFERROR(VLOOKUP(G2324,'SOURCE COMPANY'!A:B, 2, FALSE), "")</f>
        <v>CREST PVT LTD</v>
      </c>
      <c r="S2324" s="143" t="str">
        <f>IFERROR(VLOOKUP(H2324,'CUSTOMER NAME'!A:B, 2, FALSE), "")</f>
        <v>ROQUETTE</v>
      </c>
    </row>
    <row r="2325" spans="1:19">
      <c r="A2325" s="85" t="s">
        <v>172</v>
      </c>
      <c r="B2325" s="85">
        <v>20</v>
      </c>
      <c r="C2325" s="85" t="s">
        <v>7</v>
      </c>
      <c r="D2325" s="85" t="s">
        <v>773</v>
      </c>
      <c r="E2325" s="248">
        <v>3.9119999999999999</v>
      </c>
      <c r="F2325" s="85" t="s">
        <v>9</v>
      </c>
      <c r="G2325" s="192" t="s">
        <v>4226</v>
      </c>
      <c r="H2325" s="199" t="s">
        <v>774</v>
      </c>
      <c r="I2325" s="214" t="str">
        <f t="shared" si="215"/>
        <v>November</v>
      </c>
      <c r="J2325" s="184">
        <f>IF(F2325="USD", E2325, E2325 * IFERROR(VLOOKUP(F2325, EXCHANGE_RATE!A:B, 2, FALSE), "Currency not found"))</f>
        <v>3.9119999999999999</v>
      </c>
      <c r="K2325" s="184">
        <f t="shared" si="211"/>
        <v>3.92</v>
      </c>
      <c r="L2325" s="184">
        <f>IF(C2325="MTS", B2325, B2325 * IFERROR(VLOOKUP(C2325, 'QTY_CONVERSIONS '!A:B, 2, FALSE), "Units not  found"))</f>
        <v>0.02</v>
      </c>
      <c r="M2325" s="185">
        <f t="shared" si="212"/>
        <v>78.400000000000006</v>
      </c>
      <c r="N2325" s="143" t="str">
        <f>IFERROR(VLOOKUP(D2325, Product_Category!A:B, 2, FALSE), "Uncategorized")</f>
        <v>MAGNESIUM STEARATE</v>
      </c>
      <c r="O2325" s="186">
        <f t="shared" si="214"/>
        <v>3920</v>
      </c>
      <c r="P2325" s="185">
        <f t="shared" si="213"/>
        <v>78.400000000000006</v>
      </c>
      <c r="Q2325" s="143">
        <v>2023</v>
      </c>
      <c r="R2325" s="143" t="str">
        <f>IFERROR(VLOOKUP(G2325,'SOURCE COMPANY'!A:B, 2, FALSE), "")</f>
        <v>CREST PVT LTD</v>
      </c>
      <c r="S2325" s="143" t="str">
        <f>IFERROR(VLOOKUP(H2325,'CUSTOMER NAME'!A:B, 2, FALSE), "")</f>
        <v>ROQUETTE</v>
      </c>
    </row>
    <row r="2326" spans="1:19">
      <c r="A2326" s="85" t="s">
        <v>172</v>
      </c>
      <c r="B2326" s="85">
        <v>20</v>
      </c>
      <c r="C2326" s="85" t="s">
        <v>7</v>
      </c>
      <c r="D2326" s="85" t="s">
        <v>773</v>
      </c>
      <c r="E2326" s="248">
        <v>3.9119999999999999</v>
      </c>
      <c r="F2326" s="85" t="s">
        <v>9</v>
      </c>
      <c r="G2326" s="192" t="s">
        <v>4226</v>
      </c>
      <c r="H2326" s="199" t="s">
        <v>774</v>
      </c>
      <c r="I2326" s="214" t="str">
        <f t="shared" si="215"/>
        <v>November</v>
      </c>
      <c r="J2326" s="184">
        <f>IF(F2326="USD", E2326, E2326 * IFERROR(VLOOKUP(F2326, EXCHANGE_RATE!A:B, 2, FALSE), "Currency not found"))</f>
        <v>3.9119999999999999</v>
      </c>
      <c r="K2326" s="184">
        <f t="shared" si="211"/>
        <v>3.92</v>
      </c>
      <c r="L2326" s="184">
        <f>IF(C2326="MTS", B2326, B2326 * IFERROR(VLOOKUP(C2326, 'QTY_CONVERSIONS '!A:B, 2, FALSE), "Units not  found"))</f>
        <v>0.02</v>
      </c>
      <c r="M2326" s="185">
        <f t="shared" si="212"/>
        <v>78.400000000000006</v>
      </c>
      <c r="N2326" s="143" t="str">
        <f>IFERROR(VLOOKUP(D2326, Product_Category!A:B, 2, FALSE), "Uncategorized")</f>
        <v>MAGNESIUM STEARATE</v>
      </c>
      <c r="O2326" s="186">
        <f t="shared" si="214"/>
        <v>3920</v>
      </c>
      <c r="P2326" s="185">
        <f t="shared" si="213"/>
        <v>78.400000000000006</v>
      </c>
      <c r="Q2326" s="143">
        <v>2023</v>
      </c>
      <c r="R2326" s="143" t="str">
        <f>IFERROR(VLOOKUP(G2326,'SOURCE COMPANY'!A:B, 2, FALSE), "")</f>
        <v>CREST PVT LTD</v>
      </c>
      <c r="S2326" s="143" t="str">
        <f>IFERROR(VLOOKUP(H2326,'CUSTOMER NAME'!A:B, 2, FALSE), "")</f>
        <v>ROQUETTE</v>
      </c>
    </row>
    <row r="2327" spans="1:19">
      <c r="A2327" s="85" t="s">
        <v>172</v>
      </c>
      <c r="B2327" s="85">
        <v>20</v>
      </c>
      <c r="C2327" s="85" t="s">
        <v>7</v>
      </c>
      <c r="D2327" s="85" t="s">
        <v>773</v>
      </c>
      <c r="E2327" s="248">
        <v>3.9119999999999999</v>
      </c>
      <c r="F2327" s="85" t="s">
        <v>9</v>
      </c>
      <c r="G2327" s="192" t="s">
        <v>4226</v>
      </c>
      <c r="H2327" s="199" t="s">
        <v>774</v>
      </c>
      <c r="I2327" s="214" t="str">
        <f t="shared" si="215"/>
        <v>November</v>
      </c>
      <c r="J2327" s="184">
        <f>IF(F2327="USD", E2327, E2327 * IFERROR(VLOOKUP(F2327, EXCHANGE_RATE!A:B, 2, FALSE), "Currency not found"))</f>
        <v>3.9119999999999999</v>
      </c>
      <c r="K2327" s="184">
        <f t="shared" si="211"/>
        <v>3.92</v>
      </c>
      <c r="L2327" s="184">
        <f>IF(C2327="MTS", B2327, B2327 * IFERROR(VLOOKUP(C2327, 'QTY_CONVERSIONS '!A:B, 2, FALSE), "Units not  found"))</f>
        <v>0.02</v>
      </c>
      <c r="M2327" s="185">
        <f t="shared" si="212"/>
        <v>78.400000000000006</v>
      </c>
      <c r="N2327" s="143" t="str">
        <f>IFERROR(VLOOKUP(D2327, Product_Category!A:B, 2, FALSE), "Uncategorized")</f>
        <v>MAGNESIUM STEARATE</v>
      </c>
      <c r="O2327" s="186">
        <f t="shared" si="214"/>
        <v>3920</v>
      </c>
      <c r="P2327" s="185">
        <f t="shared" si="213"/>
        <v>78.400000000000006</v>
      </c>
      <c r="Q2327" s="143">
        <v>2023</v>
      </c>
      <c r="R2327" s="143" t="str">
        <f>IFERROR(VLOOKUP(G2327,'SOURCE COMPANY'!A:B, 2, FALSE), "")</f>
        <v>CREST PVT LTD</v>
      </c>
      <c r="S2327" s="143" t="str">
        <f>IFERROR(VLOOKUP(H2327,'CUSTOMER NAME'!A:B, 2, FALSE), "")</f>
        <v>ROQUETTE</v>
      </c>
    </row>
    <row r="2328" spans="1:19">
      <c r="A2328" s="85" t="s">
        <v>172</v>
      </c>
      <c r="B2328" s="85">
        <v>20</v>
      </c>
      <c r="C2328" s="85" t="s">
        <v>7</v>
      </c>
      <c r="D2328" s="85" t="s">
        <v>773</v>
      </c>
      <c r="E2328" s="248">
        <v>3.9119999999999999</v>
      </c>
      <c r="F2328" s="85" t="s">
        <v>9</v>
      </c>
      <c r="G2328" s="192" t="s">
        <v>4226</v>
      </c>
      <c r="H2328" s="199" t="s">
        <v>774</v>
      </c>
      <c r="I2328" s="214" t="str">
        <f t="shared" si="215"/>
        <v>November</v>
      </c>
      <c r="J2328" s="184">
        <f>IF(F2328="USD", E2328, E2328 * IFERROR(VLOOKUP(F2328, EXCHANGE_RATE!A:B, 2, FALSE), "Currency not found"))</f>
        <v>3.9119999999999999</v>
      </c>
      <c r="K2328" s="184">
        <f t="shared" si="211"/>
        <v>3.92</v>
      </c>
      <c r="L2328" s="184">
        <f>IF(C2328="MTS", B2328, B2328 * IFERROR(VLOOKUP(C2328, 'QTY_CONVERSIONS '!A:B, 2, FALSE), "Units not  found"))</f>
        <v>0.02</v>
      </c>
      <c r="M2328" s="185">
        <f t="shared" si="212"/>
        <v>78.400000000000006</v>
      </c>
      <c r="N2328" s="143" t="str">
        <f>IFERROR(VLOOKUP(D2328, Product_Category!A:B, 2, FALSE), "Uncategorized")</f>
        <v>MAGNESIUM STEARATE</v>
      </c>
      <c r="O2328" s="186">
        <f t="shared" si="214"/>
        <v>3920</v>
      </c>
      <c r="P2328" s="185">
        <f t="shared" si="213"/>
        <v>78.400000000000006</v>
      </c>
      <c r="Q2328" s="143">
        <v>2023</v>
      </c>
      <c r="R2328" s="143" t="str">
        <f>IFERROR(VLOOKUP(G2328,'SOURCE COMPANY'!A:B, 2, FALSE), "")</f>
        <v>CREST PVT LTD</v>
      </c>
      <c r="S2328" s="143" t="str">
        <f>IFERROR(VLOOKUP(H2328,'CUSTOMER NAME'!A:B, 2, FALSE), "")</f>
        <v>ROQUETTE</v>
      </c>
    </row>
    <row r="2329" spans="1:19">
      <c r="A2329" s="88" t="s">
        <v>275</v>
      </c>
      <c r="B2329" s="22">
        <v>18000</v>
      </c>
      <c r="C2329" s="88" t="s">
        <v>7</v>
      </c>
      <c r="D2329" s="88" t="s">
        <v>1914</v>
      </c>
      <c r="E2329" s="40">
        <v>2</v>
      </c>
      <c r="F2329" s="88" t="s">
        <v>1718</v>
      </c>
      <c r="G2329" s="85" t="s">
        <v>88</v>
      </c>
      <c r="H2329" s="200" t="s">
        <v>2001</v>
      </c>
      <c r="I2329" s="214" t="str">
        <f t="shared" si="215"/>
        <v>November</v>
      </c>
      <c r="J2329" s="184">
        <f>IF(F2329="USD", E2329, E2329 * IFERROR(VLOOKUP(F2329, EXCHANGE_RATE!A:B, 2, FALSE), "Currency not found"))</f>
        <v>2.14</v>
      </c>
      <c r="K2329" s="184">
        <f t="shared" si="211"/>
        <v>2.14</v>
      </c>
      <c r="L2329" s="184">
        <f>IF(C2329="MTS", B2329, B2329 * IFERROR(VLOOKUP(C2329, 'QTY_CONVERSIONS '!A:B, 2, FALSE), "Units not  found"))</f>
        <v>18</v>
      </c>
      <c r="M2329" s="185">
        <f t="shared" si="212"/>
        <v>38520</v>
      </c>
      <c r="N2329" s="143" t="str">
        <f>IFERROR(VLOOKUP(D2329, Product_Category!A:B, 2, FALSE), "Uncategorized")</f>
        <v>MCC</v>
      </c>
      <c r="O2329" s="186">
        <f t="shared" si="214"/>
        <v>2140</v>
      </c>
      <c r="P2329" s="185">
        <f t="shared" si="213"/>
        <v>38520</v>
      </c>
      <c r="Q2329" s="143">
        <v>2023</v>
      </c>
      <c r="R2329" s="143" t="str">
        <f>IFERROR(VLOOKUP(G2329,'SOURCE COMPANY'!A:B, 2, FALSE), "")</f>
        <v>DFE PHARMA</v>
      </c>
      <c r="S2329" s="143" t="str">
        <f>IFERROR(VLOOKUP(H2329,'CUSTOMER NAME'!A:B, 2, FALSE), "")</f>
        <v>ROTTERDAM B V</v>
      </c>
    </row>
    <row r="2330" spans="1:19">
      <c r="A2330" s="254" t="s">
        <v>929</v>
      </c>
      <c r="B2330" s="254">
        <v>300</v>
      </c>
      <c r="C2330" s="254" t="s">
        <v>7</v>
      </c>
      <c r="D2330" s="254" t="s">
        <v>173</v>
      </c>
      <c r="E2330" s="254">
        <f>56.6666666666667*0.012</f>
        <v>0.68000000000000038</v>
      </c>
      <c r="F2330" s="254" t="s">
        <v>9</v>
      </c>
      <c r="G2330" s="192" t="s">
        <v>3970</v>
      </c>
      <c r="H2330" s="141" t="s">
        <v>1297</v>
      </c>
      <c r="I2330" s="131" t="s">
        <v>3893</v>
      </c>
      <c r="J2330" s="184">
        <f>IF(F2330="USD", E2330, E2330 * IFERROR(VLOOKUP(F2330, EXCHANGE_RATE!A:B, 2, FALSE), "Currency not found"))</f>
        <v>0.68000000000000038</v>
      </c>
      <c r="K2330" s="184">
        <f t="shared" si="211"/>
        <v>0.68</v>
      </c>
      <c r="L2330" s="184">
        <f>IF(C2330="MTS", B2330, B2330 * IFERROR(VLOOKUP(C2330, 'QTY_CONVERSIONS '!A:B, 2, FALSE), "Units not  found"))</f>
        <v>0.3</v>
      </c>
      <c r="M2330" s="185">
        <f t="shared" si="212"/>
        <v>204.00000000000003</v>
      </c>
      <c r="N2330" s="143" t="str">
        <f>IFERROR(VLOOKUP(D2330, Product_Category!A:B, 2, FALSE), "Uncategorized")</f>
        <v>SSG</v>
      </c>
      <c r="O2330" s="186">
        <f t="shared" si="214"/>
        <v>680</v>
      </c>
      <c r="P2330" s="185">
        <f t="shared" si="213"/>
        <v>204</v>
      </c>
      <c r="Q2330" s="143">
        <v>2023</v>
      </c>
      <c r="R2330" s="143" t="str">
        <f>IFERROR(VLOOKUP(G2330,'SOURCE COMPANY'!A:B, 2, FALSE), "")</f>
        <v>CHEMFORTE INDIA</v>
      </c>
      <c r="S2330" s="143" t="str">
        <f>IFERROR(VLOOKUP(H2330,'CUSTOMER NAME'!A:B, 2, FALSE), "")</f>
        <v>ROYAL PHARMA</v>
      </c>
    </row>
    <row r="2331" spans="1:19">
      <c r="A2331" s="193" t="s">
        <v>929</v>
      </c>
      <c r="B2331" s="193">
        <v>250</v>
      </c>
      <c r="C2331" s="193" t="s">
        <v>7</v>
      </c>
      <c r="D2331" s="193" t="s">
        <v>2301</v>
      </c>
      <c r="E2331" s="193">
        <v>1.88</v>
      </c>
      <c r="F2331" s="193" t="s">
        <v>9</v>
      </c>
      <c r="G2331" s="192" t="s">
        <v>3970</v>
      </c>
      <c r="H2331" s="136" t="s">
        <v>1297</v>
      </c>
      <c r="I2331" s="131" t="s">
        <v>3893</v>
      </c>
      <c r="J2331" s="184">
        <f>IF(F2331="USD", E2331, E2331 * IFERROR(VLOOKUP(F2331, EXCHANGE_RATE!A:B, 2, FALSE), "Currency not found"))</f>
        <v>1.88</v>
      </c>
      <c r="K2331" s="184">
        <f t="shared" si="211"/>
        <v>1.88</v>
      </c>
      <c r="L2331" s="184">
        <f>IF(C2331="MTS", B2331, B2331 * IFERROR(VLOOKUP(C2331, 'QTY_CONVERSIONS '!A:B, 2, FALSE), "Units not  found"))</f>
        <v>0.25</v>
      </c>
      <c r="M2331" s="185">
        <f t="shared" si="212"/>
        <v>470</v>
      </c>
      <c r="N2331" s="143" t="str">
        <f>IFERROR(VLOOKUP(D2331, Product_Category!A:B, 2, FALSE), "Uncategorized")</f>
        <v>MCC</v>
      </c>
      <c r="O2331" s="186">
        <f t="shared" si="214"/>
        <v>1880</v>
      </c>
      <c r="P2331" s="185">
        <f t="shared" si="213"/>
        <v>470</v>
      </c>
      <c r="Q2331" s="143">
        <v>2023</v>
      </c>
      <c r="R2331" s="143" t="str">
        <f>IFERROR(VLOOKUP(G2331,'SOURCE COMPANY'!A:B, 2, FALSE), "")</f>
        <v>CHEMFORTE INDIA</v>
      </c>
      <c r="S2331" s="143" t="str">
        <f>IFERROR(VLOOKUP(H2331,'CUSTOMER NAME'!A:B, 2, FALSE), "")</f>
        <v>ROYAL PHARMA</v>
      </c>
    </row>
    <row r="2332" spans="1:19">
      <c r="A2332" s="216" t="s">
        <v>929</v>
      </c>
      <c r="B2332" s="216">
        <v>225</v>
      </c>
      <c r="C2332" s="216" t="s">
        <v>7</v>
      </c>
      <c r="D2332" s="216" t="s">
        <v>272</v>
      </c>
      <c r="E2332" s="216">
        <v>1.6</v>
      </c>
      <c r="F2332" s="216" t="s">
        <v>9</v>
      </c>
      <c r="G2332" s="192" t="s">
        <v>3970</v>
      </c>
      <c r="H2332" s="127" t="s">
        <v>1297</v>
      </c>
      <c r="I2332" s="131" t="s">
        <v>3389</v>
      </c>
      <c r="J2332" s="184">
        <f>IF(F2332="USD", E2332, E2332 * IFERROR(VLOOKUP(F2332, EXCHANGE_RATE!A:B, 2, FALSE), "Currency not found"))</f>
        <v>1.6</v>
      </c>
      <c r="K2332" s="184">
        <f t="shared" si="211"/>
        <v>1.6</v>
      </c>
      <c r="L2332" s="184">
        <f>IF(C2332="MTS", B2332, B2332 * IFERROR(VLOOKUP(C2332, 'QTY_CONVERSIONS '!A:B, 2, FALSE), "Units not  found"))</f>
        <v>0.22500000000000001</v>
      </c>
      <c r="M2332" s="185">
        <f t="shared" si="212"/>
        <v>360</v>
      </c>
      <c r="N2332" s="143" t="str">
        <f>IFERROR(VLOOKUP(D2332, Product_Category!A:B, 2, FALSE), "Uncategorized")</f>
        <v>MCC</v>
      </c>
      <c r="O2332" s="186">
        <f t="shared" si="214"/>
        <v>1600</v>
      </c>
      <c r="P2332" s="185">
        <f t="shared" si="213"/>
        <v>360</v>
      </c>
      <c r="Q2332" s="143">
        <v>2023</v>
      </c>
      <c r="R2332" s="143" t="str">
        <f>IFERROR(VLOOKUP(G2332,'SOURCE COMPANY'!A:B, 2, FALSE), "")</f>
        <v>CHEMFORTE INDIA</v>
      </c>
      <c r="S2332" s="143" t="str">
        <f>IFERROR(VLOOKUP(H2332,'CUSTOMER NAME'!A:B, 2, FALSE), "")</f>
        <v>ROYAL PHARMA</v>
      </c>
    </row>
    <row r="2333" spans="1:19">
      <c r="A2333" s="88" t="s">
        <v>929</v>
      </c>
      <c r="B2333" s="196">
        <v>25</v>
      </c>
      <c r="C2333" s="88" t="s">
        <v>7</v>
      </c>
      <c r="D2333" s="88" t="s">
        <v>657</v>
      </c>
      <c r="E2333" s="209">
        <v>156.804</v>
      </c>
      <c r="F2333" s="88" t="s">
        <v>1730</v>
      </c>
      <c r="G2333" s="192" t="s">
        <v>671</v>
      </c>
      <c r="H2333" s="200" t="s">
        <v>1297</v>
      </c>
      <c r="I2333" s="214" t="str">
        <f>I2332</f>
        <v>October</v>
      </c>
      <c r="J2333" s="184">
        <f>IF(F2333="USD", E2333, E2333 * IFERROR(VLOOKUP(F2333, EXCHANGE_RATE!A:B, 2, FALSE), "Currency not found"))</f>
        <v>1.881648</v>
      </c>
      <c r="K2333" s="184">
        <f t="shared" si="211"/>
        <v>1.89</v>
      </c>
      <c r="L2333" s="184">
        <f>IF(C2333="MTS", B2333, B2333 * IFERROR(VLOOKUP(C2333, 'QTY_CONVERSIONS '!A:B, 2, FALSE), "Units not  found"))</f>
        <v>2.5000000000000001E-2</v>
      </c>
      <c r="M2333" s="185">
        <f t="shared" si="212"/>
        <v>47.25</v>
      </c>
      <c r="N2333" s="143" t="str">
        <f>IFERROR(VLOOKUP(D2333, Product_Category!A:B, 2, FALSE), "Uncategorized")</f>
        <v>SSG</v>
      </c>
      <c r="O2333" s="186">
        <f t="shared" si="214"/>
        <v>1890</v>
      </c>
      <c r="P2333" s="185">
        <f t="shared" si="213"/>
        <v>47.25</v>
      </c>
      <c r="Q2333" s="143">
        <v>2023</v>
      </c>
      <c r="R2333" s="143" t="str">
        <f>IFERROR(VLOOKUP(G2333,'SOURCE COMPANY'!A:B, 2, FALSE), "")</f>
        <v>SUDARSHAN TRADING</v>
      </c>
      <c r="S2333" s="143" t="str">
        <f>IFERROR(VLOOKUP(H2333,'CUSTOMER NAME'!A:B, 2, FALSE), "")</f>
        <v>ROYAL PHARMA</v>
      </c>
    </row>
    <row r="2334" spans="1:19">
      <c r="A2334" s="87" t="s">
        <v>929</v>
      </c>
      <c r="B2334" s="87">
        <v>25</v>
      </c>
      <c r="C2334" s="87" t="s">
        <v>7</v>
      </c>
      <c r="D2334" s="87" t="s">
        <v>1271</v>
      </c>
      <c r="E2334" s="248">
        <v>280</v>
      </c>
      <c r="F2334" s="87" t="s">
        <v>1730</v>
      </c>
      <c r="G2334" s="192" t="s">
        <v>671</v>
      </c>
      <c r="H2334" s="198" t="s">
        <v>1297</v>
      </c>
      <c r="I2334" s="214" t="str">
        <f>I2333</f>
        <v>October</v>
      </c>
      <c r="J2334" s="184">
        <f>IF(F2334="USD", E2334, E2334 * IFERROR(VLOOKUP(F2334, EXCHANGE_RATE!A:B, 2, FALSE), "Currency not found"))</f>
        <v>3.36</v>
      </c>
      <c r="K2334" s="184">
        <f t="shared" si="211"/>
        <v>3.36</v>
      </c>
      <c r="L2334" s="184">
        <f>IF(C2334="MTS", B2334, B2334 * IFERROR(VLOOKUP(C2334, 'QTY_CONVERSIONS '!A:B, 2, FALSE), "Units not  found"))</f>
        <v>2.5000000000000001E-2</v>
      </c>
      <c r="M2334" s="185">
        <f t="shared" si="212"/>
        <v>84</v>
      </c>
      <c r="N2334" s="143" t="str">
        <f>IFERROR(VLOOKUP(D2334, Product_Category!A:B, 2, FALSE), "Uncategorized")</f>
        <v>CROSCARMELLOSE SODIUM</v>
      </c>
      <c r="O2334" s="186">
        <f t="shared" si="214"/>
        <v>3360</v>
      </c>
      <c r="P2334" s="185">
        <f t="shared" si="213"/>
        <v>84</v>
      </c>
      <c r="Q2334" s="143">
        <v>2023</v>
      </c>
      <c r="R2334" s="143" t="str">
        <f>IFERROR(VLOOKUP(G2334,'SOURCE COMPANY'!A:B, 2, FALSE), "")</f>
        <v>SUDARSHAN TRADING</v>
      </c>
      <c r="S2334" s="143" t="str">
        <f>IFERROR(VLOOKUP(H2334,'CUSTOMER NAME'!A:B, 2, FALSE), "")</f>
        <v>ROYAL PHARMA</v>
      </c>
    </row>
    <row r="2335" spans="1:19">
      <c r="A2335" s="191" t="s">
        <v>929</v>
      </c>
      <c r="B2335" s="191">
        <v>25</v>
      </c>
      <c r="C2335" s="191" t="s">
        <v>7</v>
      </c>
      <c r="D2335" s="191" t="s">
        <v>3048</v>
      </c>
      <c r="E2335" s="191">
        <v>3.29</v>
      </c>
      <c r="F2335" s="191" t="s">
        <v>9</v>
      </c>
      <c r="G2335" s="192" t="s">
        <v>671</v>
      </c>
      <c r="H2335" s="121" t="s">
        <v>1297</v>
      </c>
      <c r="I2335" s="131" t="s">
        <v>3034</v>
      </c>
      <c r="J2335" s="184">
        <f>IF(F2335="USD", E2335, E2335 * IFERROR(VLOOKUP(F2335, EXCHANGE_RATE!A:B, 2, FALSE), "Currency not found"))</f>
        <v>3.29</v>
      </c>
      <c r="K2335" s="184">
        <f t="shared" si="211"/>
        <v>3.29</v>
      </c>
      <c r="L2335" s="184">
        <f>IF(C2335="MTS", B2335, B2335 * IFERROR(VLOOKUP(C2335, 'QTY_CONVERSIONS '!A:B, 2, FALSE), "Units not  found"))</f>
        <v>2.5000000000000001E-2</v>
      </c>
      <c r="M2335" s="185">
        <f t="shared" si="212"/>
        <v>82.25</v>
      </c>
      <c r="N2335" s="143" t="str">
        <f>IFERROR(VLOOKUP(D2335, Product_Category!A:B, 2, FALSE), "Uncategorized")</f>
        <v>CROSCARMELLOSE SODIUM</v>
      </c>
      <c r="O2335" s="186">
        <f t="shared" si="214"/>
        <v>3290</v>
      </c>
      <c r="P2335" s="185">
        <f t="shared" si="213"/>
        <v>82.25</v>
      </c>
      <c r="Q2335" s="143">
        <v>2023</v>
      </c>
      <c r="R2335" s="143" t="str">
        <f>IFERROR(VLOOKUP(G2335,'SOURCE COMPANY'!A:B, 2, FALSE), "")</f>
        <v>SUDARSHAN TRADING</v>
      </c>
      <c r="S2335" s="143" t="str">
        <f>IFERROR(VLOOKUP(H2335,'CUSTOMER NAME'!A:B, 2, FALSE), "")</f>
        <v>ROYAL PHARMA</v>
      </c>
    </row>
    <row r="2336" spans="1:19">
      <c r="A2336" s="87" t="s">
        <v>1522</v>
      </c>
      <c r="B2336" s="87">
        <v>200</v>
      </c>
      <c r="C2336" s="87" t="s">
        <v>7</v>
      </c>
      <c r="D2336" s="87" t="s">
        <v>1542</v>
      </c>
      <c r="E2336" s="44">
        <v>953</v>
      </c>
      <c r="F2336" s="87" t="s">
        <v>1730</v>
      </c>
      <c r="G2336" s="192" t="s">
        <v>671</v>
      </c>
      <c r="H2336" s="198" t="s">
        <v>1297</v>
      </c>
      <c r="I2336" s="214" t="str">
        <f>I2335</f>
        <v>September</v>
      </c>
      <c r="J2336" s="184">
        <f>IF(F2336="USD", E2336, E2336 * IFERROR(VLOOKUP(F2336, EXCHANGE_RATE!A:B, 2, FALSE), "Currency not found"))</f>
        <v>11.436</v>
      </c>
      <c r="K2336" s="184">
        <f t="shared" si="211"/>
        <v>11.44</v>
      </c>
      <c r="L2336" s="184">
        <f>IF(C2336="MTS", B2336, B2336 * IFERROR(VLOOKUP(C2336, 'QTY_CONVERSIONS '!A:B, 2, FALSE), "Units not  found"))</f>
        <v>0.2</v>
      </c>
      <c r="M2336" s="185">
        <f t="shared" si="212"/>
        <v>2288</v>
      </c>
      <c r="N2336" s="143" t="str">
        <f>IFERROR(VLOOKUP(D2336, Product_Category!A:B, 2, FALSE), "Uncategorized")</f>
        <v>MCC</v>
      </c>
      <c r="O2336" s="186">
        <f t="shared" si="214"/>
        <v>11440</v>
      </c>
      <c r="P2336" s="185">
        <f t="shared" si="213"/>
        <v>2288</v>
      </c>
      <c r="Q2336" s="143">
        <v>2023</v>
      </c>
      <c r="R2336" s="143" t="str">
        <f>IFERROR(VLOOKUP(G2336,'SOURCE COMPANY'!A:B, 2, FALSE), "")</f>
        <v>SUDARSHAN TRADING</v>
      </c>
      <c r="S2336" s="143" t="str">
        <f>IFERROR(VLOOKUP(H2336,'CUSTOMER NAME'!A:B, 2, FALSE), "")</f>
        <v>ROYAL PHARMA</v>
      </c>
    </row>
    <row r="2337" spans="1:19">
      <c r="A2337" s="87" t="s">
        <v>1522</v>
      </c>
      <c r="B2337" s="87">
        <v>100</v>
      </c>
      <c r="C2337" s="87" t="s">
        <v>7</v>
      </c>
      <c r="D2337" s="87" t="s">
        <v>1513</v>
      </c>
      <c r="E2337" s="44">
        <v>954</v>
      </c>
      <c r="F2337" s="87" t="s">
        <v>1730</v>
      </c>
      <c r="G2337" s="192" t="s">
        <v>671</v>
      </c>
      <c r="H2337" s="198" t="s">
        <v>1297</v>
      </c>
      <c r="I2337" s="214" t="str">
        <f>I2336</f>
        <v>September</v>
      </c>
      <c r="J2337" s="184">
        <f>IF(F2337="USD", E2337, E2337 * IFERROR(VLOOKUP(F2337, EXCHANGE_RATE!A:B, 2, FALSE), "Currency not found"))</f>
        <v>11.448</v>
      </c>
      <c r="K2337" s="184">
        <f t="shared" si="211"/>
        <v>11.45</v>
      </c>
      <c r="L2337" s="184">
        <f>IF(C2337="MTS", B2337, B2337 * IFERROR(VLOOKUP(C2337, 'QTY_CONVERSIONS '!A:B, 2, FALSE), "Units not  found"))</f>
        <v>0.1</v>
      </c>
      <c r="M2337" s="185">
        <f t="shared" si="212"/>
        <v>1145</v>
      </c>
      <c r="N2337" s="143" t="str">
        <f>IFERROR(VLOOKUP(D2337, Product_Category!A:B, 2, FALSE), "Uncategorized")</f>
        <v>MCC</v>
      </c>
      <c r="O2337" s="186">
        <f t="shared" si="214"/>
        <v>11450</v>
      </c>
      <c r="P2337" s="185">
        <f t="shared" si="213"/>
        <v>1145</v>
      </c>
      <c r="Q2337" s="143">
        <v>2023</v>
      </c>
      <c r="R2337" s="143" t="str">
        <f>IFERROR(VLOOKUP(G2337,'SOURCE COMPANY'!A:B, 2, FALSE), "")</f>
        <v>SUDARSHAN TRADING</v>
      </c>
      <c r="S2337" s="143" t="str">
        <f>IFERROR(VLOOKUP(H2337,'CUSTOMER NAME'!A:B, 2, FALSE), "")</f>
        <v>ROYAL PHARMA</v>
      </c>
    </row>
    <row r="2338" spans="1:19">
      <c r="A2338" s="87" t="s">
        <v>1522</v>
      </c>
      <c r="B2338" s="87">
        <v>25</v>
      </c>
      <c r="C2338" s="87" t="s">
        <v>7</v>
      </c>
      <c r="D2338" s="87" t="s">
        <v>1541</v>
      </c>
      <c r="E2338" s="44">
        <v>953</v>
      </c>
      <c r="F2338" s="87" t="s">
        <v>1730</v>
      </c>
      <c r="G2338" s="192" t="s">
        <v>671</v>
      </c>
      <c r="H2338" s="198" t="s">
        <v>1297</v>
      </c>
      <c r="I2338" s="214" t="str">
        <f>I2337</f>
        <v>September</v>
      </c>
      <c r="J2338" s="184">
        <f>IF(F2338="USD", E2338, E2338 * IFERROR(VLOOKUP(F2338, EXCHANGE_RATE!A:B, 2, FALSE), "Currency not found"))</f>
        <v>11.436</v>
      </c>
      <c r="K2338" s="184">
        <f t="shared" si="211"/>
        <v>11.44</v>
      </c>
      <c r="L2338" s="184">
        <f>IF(C2338="MTS", B2338, B2338 * IFERROR(VLOOKUP(C2338, 'QTY_CONVERSIONS '!A:B, 2, FALSE), "Units not  found"))</f>
        <v>2.5000000000000001E-2</v>
      </c>
      <c r="M2338" s="185">
        <f t="shared" si="212"/>
        <v>286</v>
      </c>
      <c r="N2338" s="143" t="str">
        <f>IFERROR(VLOOKUP(D2338, Product_Category!A:B, 2, FALSE), "Uncategorized")</f>
        <v>SSG</v>
      </c>
      <c r="O2338" s="186">
        <f t="shared" si="214"/>
        <v>11440</v>
      </c>
      <c r="P2338" s="185">
        <f t="shared" si="213"/>
        <v>286</v>
      </c>
      <c r="Q2338" s="143">
        <v>2023</v>
      </c>
      <c r="R2338" s="143" t="str">
        <f>IFERROR(VLOOKUP(G2338,'SOURCE COMPANY'!A:B, 2, FALSE), "")</f>
        <v>SUDARSHAN TRADING</v>
      </c>
      <c r="S2338" s="143" t="str">
        <f>IFERROR(VLOOKUP(H2338,'CUSTOMER NAME'!A:B, 2, FALSE), "")</f>
        <v>ROYAL PHARMA</v>
      </c>
    </row>
    <row r="2339" spans="1:19">
      <c r="A2339" s="191" t="s">
        <v>929</v>
      </c>
      <c r="B2339" s="191">
        <v>50</v>
      </c>
      <c r="C2339" s="191" t="s">
        <v>7</v>
      </c>
      <c r="D2339" s="191" t="s">
        <v>173</v>
      </c>
      <c r="E2339" s="191">
        <v>1.68</v>
      </c>
      <c r="F2339" s="191" t="s">
        <v>9</v>
      </c>
      <c r="G2339" s="192" t="s">
        <v>671</v>
      </c>
      <c r="H2339" s="121" t="s">
        <v>1297</v>
      </c>
      <c r="I2339" s="131" t="s">
        <v>3034</v>
      </c>
      <c r="J2339" s="184">
        <f>IF(F2339="USD", E2339, E2339 * IFERROR(VLOOKUP(F2339, EXCHANGE_RATE!A:B, 2, FALSE), "Currency not found"))</f>
        <v>1.68</v>
      </c>
      <c r="K2339" s="184">
        <f t="shared" si="211"/>
        <v>1.68</v>
      </c>
      <c r="L2339" s="184">
        <f>IF(C2339="MTS", B2339, B2339 * IFERROR(VLOOKUP(C2339, 'QTY_CONVERSIONS '!A:B, 2, FALSE), "Units not  found"))</f>
        <v>0.05</v>
      </c>
      <c r="M2339" s="185">
        <f t="shared" si="212"/>
        <v>84</v>
      </c>
      <c r="N2339" s="143" t="str">
        <f>IFERROR(VLOOKUP(D2339, Product_Category!A:B, 2, FALSE), "Uncategorized")</f>
        <v>SSG</v>
      </c>
      <c r="O2339" s="186">
        <f t="shared" si="214"/>
        <v>1680</v>
      </c>
      <c r="P2339" s="185">
        <f t="shared" si="213"/>
        <v>84</v>
      </c>
      <c r="Q2339" s="143">
        <v>2023</v>
      </c>
      <c r="R2339" s="143" t="str">
        <f>IFERROR(VLOOKUP(G2339,'SOURCE COMPANY'!A:B, 2, FALSE), "")</f>
        <v>SUDARSHAN TRADING</v>
      </c>
      <c r="S2339" s="143" t="str">
        <f>IFERROR(VLOOKUP(H2339,'CUSTOMER NAME'!A:B, 2, FALSE), "")</f>
        <v>ROYAL PHARMA</v>
      </c>
    </row>
    <row r="2340" spans="1:19">
      <c r="A2340" s="87" t="s">
        <v>929</v>
      </c>
      <c r="B2340" s="189">
        <v>25</v>
      </c>
      <c r="C2340" s="87" t="s">
        <v>7</v>
      </c>
      <c r="D2340" s="87" t="s">
        <v>104</v>
      </c>
      <c r="E2340" s="194">
        <v>195.98</v>
      </c>
      <c r="F2340" s="87" t="s">
        <v>1730</v>
      </c>
      <c r="G2340" s="192" t="s">
        <v>676</v>
      </c>
      <c r="H2340" s="198" t="s">
        <v>2516</v>
      </c>
      <c r="I2340" s="214" t="str">
        <f t="shared" ref="I2340:I2345" si="216">I2339</f>
        <v>September</v>
      </c>
      <c r="J2340" s="184">
        <f>IF(F2340="USD", E2340, E2340 * IFERROR(VLOOKUP(F2340, EXCHANGE_RATE!A:B, 2, FALSE), "Currency not found"))</f>
        <v>2.3517600000000001</v>
      </c>
      <c r="K2340" s="184">
        <f t="shared" si="211"/>
        <v>2.36</v>
      </c>
      <c r="L2340" s="184">
        <f>IF(C2340="MTS", B2340, B2340 * IFERROR(VLOOKUP(C2340, 'QTY_CONVERSIONS '!A:B, 2, FALSE), "Units not  found"))</f>
        <v>2.5000000000000001E-2</v>
      </c>
      <c r="M2340" s="185">
        <f t="shared" si="212"/>
        <v>59</v>
      </c>
      <c r="N2340" s="143" t="str">
        <f>IFERROR(VLOOKUP(D2340, Product_Category!A:B, 2, FALSE), "Uncategorized")</f>
        <v>MAGNESIUM STEARATE</v>
      </c>
      <c r="O2340" s="186">
        <f t="shared" si="214"/>
        <v>2360</v>
      </c>
      <c r="P2340" s="185">
        <f t="shared" si="213"/>
        <v>59</v>
      </c>
      <c r="Q2340" s="143">
        <v>2023</v>
      </c>
      <c r="R2340" s="143" t="str">
        <f>IFERROR(VLOOKUP(G2340,'SOURCE COMPANY'!A:B, 2, FALSE), "")</f>
        <v>ORIENT PHARMA</v>
      </c>
      <c r="S2340" s="143" t="str">
        <f>IFERROR(VLOOKUP(H2340,'CUSTOMER NAME'!A:B, 2, FALSE), "")</f>
        <v>ROYAL SASA</v>
      </c>
    </row>
    <row r="2341" spans="1:19">
      <c r="A2341" s="85" t="s">
        <v>1064</v>
      </c>
      <c r="B2341" s="85">
        <v>100</v>
      </c>
      <c r="C2341" s="85" t="s">
        <v>7</v>
      </c>
      <c r="D2341" s="85" t="s">
        <v>1065</v>
      </c>
      <c r="E2341" s="248">
        <v>3.0999379999999999</v>
      </c>
      <c r="F2341" s="85" t="s">
        <v>9</v>
      </c>
      <c r="G2341" s="85" t="s">
        <v>1066</v>
      </c>
      <c r="H2341" s="199" t="s">
        <v>1066</v>
      </c>
      <c r="I2341" s="214" t="str">
        <f t="shared" si="216"/>
        <v>September</v>
      </c>
      <c r="J2341" s="184">
        <f>IF(F2341="USD", E2341, E2341 * IFERROR(VLOOKUP(F2341, EXCHANGE_RATE!A:B, 2, FALSE), "Currency not found"))</f>
        <v>3.0999379999999999</v>
      </c>
      <c r="K2341" s="184">
        <f t="shared" si="211"/>
        <v>3.0999999999999996</v>
      </c>
      <c r="L2341" s="184">
        <f>IF(C2341="MTS", B2341, B2341 * IFERROR(VLOOKUP(C2341, 'QTY_CONVERSIONS '!A:B, 2, FALSE), "Units not  found"))</f>
        <v>0.1</v>
      </c>
      <c r="M2341" s="185">
        <f t="shared" si="212"/>
        <v>309.99999999999994</v>
      </c>
      <c r="N2341" s="143" t="str">
        <f>IFERROR(VLOOKUP(D2341, Product_Category!A:B, 2, FALSE), "Uncategorized")</f>
        <v>Alpha Cellulose Powder</v>
      </c>
      <c r="O2341" s="186">
        <f t="shared" si="214"/>
        <v>3099.9999999999995</v>
      </c>
      <c r="P2341" s="185">
        <f t="shared" si="213"/>
        <v>310</v>
      </c>
      <c r="Q2341" s="143">
        <v>2023</v>
      </c>
      <c r="R2341" s="143" t="str">
        <f>IFERROR(VLOOKUP(G2341,'SOURCE COMPANY'!A:B, 2, FALSE), "")</f>
        <v>ROYAL WELDING</v>
      </c>
      <c r="S2341" s="143" t="str">
        <f>IFERROR(VLOOKUP(H2341,'CUSTOMER NAME'!A:B, 2, FALSE), "")</f>
        <v>ROYAL WELDING</v>
      </c>
    </row>
    <row r="2342" spans="1:19">
      <c r="A2342" s="85" t="s">
        <v>1064</v>
      </c>
      <c r="B2342" s="85">
        <v>500</v>
      </c>
      <c r="C2342" s="85" t="s">
        <v>7</v>
      </c>
      <c r="D2342" s="85" t="s">
        <v>1065</v>
      </c>
      <c r="E2342" s="248">
        <v>9.9998000000000005</v>
      </c>
      <c r="F2342" s="85" t="s">
        <v>9</v>
      </c>
      <c r="G2342" s="85" t="s">
        <v>1066</v>
      </c>
      <c r="H2342" s="199" t="s">
        <v>1066</v>
      </c>
      <c r="I2342" s="214" t="str">
        <f t="shared" si="216"/>
        <v>September</v>
      </c>
      <c r="J2342" s="184">
        <f>IF(F2342="USD", E2342, E2342 * IFERROR(VLOOKUP(F2342, EXCHANGE_RATE!A:B, 2, FALSE), "Currency not found"))</f>
        <v>9.9998000000000005</v>
      </c>
      <c r="K2342" s="184">
        <f t="shared" si="211"/>
        <v>10</v>
      </c>
      <c r="L2342" s="184">
        <f>IF(C2342="MTS", B2342, B2342 * IFERROR(VLOOKUP(C2342, 'QTY_CONVERSIONS '!A:B, 2, FALSE), "Units not  found"))</f>
        <v>0.5</v>
      </c>
      <c r="M2342" s="185">
        <f t="shared" si="212"/>
        <v>5000</v>
      </c>
      <c r="N2342" s="143" t="str">
        <f>IFERROR(VLOOKUP(D2342, Product_Category!A:B, 2, FALSE), "Uncategorized")</f>
        <v>Alpha Cellulose Powder</v>
      </c>
      <c r="O2342" s="186">
        <f t="shared" si="214"/>
        <v>10000</v>
      </c>
      <c r="P2342" s="185">
        <f t="shared" si="213"/>
        <v>5000</v>
      </c>
      <c r="Q2342" s="143">
        <v>2023</v>
      </c>
      <c r="R2342" s="143" t="str">
        <f>IFERROR(VLOOKUP(G2342,'SOURCE COMPANY'!A:B, 2, FALSE), "")</f>
        <v>ROYAL WELDING</v>
      </c>
      <c r="S2342" s="143" t="str">
        <f>IFERROR(VLOOKUP(H2342,'CUSTOMER NAME'!A:B, 2, FALSE), "")</f>
        <v>ROYAL WELDING</v>
      </c>
    </row>
    <row r="2343" spans="1:19">
      <c r="A2343" s="87" t="s">
        <v>897</v>
      </c>
      <c r="B2343" s="87">
        <v>140</v>
      </c>
      <c r="C2343" s="87" t="s">
        <v>7</v>
      </c>
      <c r="D2343" s="87" t="s">
        <v>1216</v>
      </c>
      <c r="E2343" s="248">
        <v>17.8</v>
      </c>
      <c r="F2343" s="87" t="s">
        <v>9</v>
      </c>
      <c r="G2343" s="192" t="s">
        <v>4225</v>
      </c>
      <c r="H2343" s="198" t="s">
        <v>1217</v>
      </c>
      <c r="I2343" s="214" t="str">
        <f t="shared" si="216"/>
        <v>September</v>
      </c>
      <c r="J2343" s="184">
        <f>IF(F2343="USD", E2343, E2343 * IFERROR(VLOOKUP(F2343, EXCHANGE_RATE!A:B, 2, FALSE), "Currency not found"))</f>
        <v>17.8</v>
      </c>
      <c r="K2343" s="184">
        <f t="shared" si="211"/>
        <v>17.8</v>
      </c>
      <c r="L2343" s="184">
        <f>IF(C2343="MTS", B2343, B2343 * IFERROR(VLOOKUP(C2343, 'QTY_CONVERSIONS '!A:B, 2, FALSE), "Units not  found"))</f>
        <v>0.14000000000000001</v>
      </c>
      <c r="M2343" s="185">
        <f t="shared" si="212"/>
        <v>2492</v>
      </c>
      <c r="N2343" s="143" t="str">
        <f>IFERROR(VLOOKUP(D2343, Product_Category!A:B, 2, FALSE), "Uncategorized")</f>
        <v>MCC</v>
      </c>
      <c r="O2343" s="186">
        <f t="shared" si="214"/>
        <v>17800</v>
      </c>
      <c r="P2343" s="185">
        <f t="shared" si="213"/>
        <v>2492.0000000000005</v>
      </c>
      <c r="Q2343" s="143">
        <v>2023</v>
      </c>
      <c r="R2343" s="143" t="str">
        <f>IFERROR(VLOOKUP(G2343,'SOURCE COMPANY'!A:B, 2, FALSE), "")</f>
        <v>Ajanta Pharma</v>
      </c>
      <c r="S2343" s="143" t="str">
        <f>IFERROR(VLOOKUP(H2343,'CUSTOMER NAME'!A:B, 2, FALSE), "")</f>
        <v>ROZ LOJISTIK</v>
      </c>
    </row>
    <row r="2344" spans="1:19">
      <c r="A2344" s="87" t="s">
        <v>897</v>
      </c>
      <c r="B2344" s="87">
        <v>140</v>
      </c>
      <c r="C2344" s="87" t="s">
        <v>7</v>
      </c>
      <c r="D2344" s="87" t="s">
        <v>1216</v>
      </c>
      <c r="E2344" s="248">
        <v>17.8</v>
      </c>
      <c r="F2344" s="87" t="s">
        <v>9</v>
      </c>
      <c r="G2344" s="192" t="s">
        <v>4225</v>
      </c>
      <c r="H2344" s="198" t="s">
        <v>1217</v>
      </c>
      <c r="I2344" s="214" t="str">
        <f t="shared" si="216"/>
        <v>September</v>
      </c>
      <c r="J2344" s="184">
        <f>IF(F2344="USD", E2344, E2344 * IFERROR(VLOOKUP(F2344, EXCHANGE_RATE!A:B, 2, FALSE), "Currency not found"))</f>
        <v>17.8</v>
      </c>
      <c r="K2344" s="184">
        <f t="shared" si="211"/>
        <v>17.8</v>
      </c>
      <c r="L2344" s="184">
        <f>IF(C2344="MTS", B2344, B2344 * IFERROR(VLOOKUP(C2344, 'QTY_CONVERSIONS '!A:B, 2, FALSE), "Units not  found"))</f>
        <v>0.14000000000000001</v>
      </c>
      <c r="M2344" s="185">
        <f t="shared" si="212"/>
        <v>2492</v>
      </c>
      <c r="N2344" s="143" t="str">
        <f>IFERROR(VLOOKUP(D2344, Product_Category!A:B, 2, FALSE), "Uncategorized")</f>
        <v>MCC</v>
      </c>
      <c r="O2344" s="186">
        <f t="shared" si="214"/>
        <v>17800</v>
      </c>
      <c r="P2344" s="185">
        <f t="shared" si="213"/>
        <v>2492.0000000000005</v>
      </c>
      <c r="Q2344" s="143">
        <v>2023</v>
      </c>
      <c r="R2344" s="143" t="str">
        <f>IFERROR(VLOOKUP(G2344,'SOURCE COMPANY'!A:B, 2, FALSE), "")</f>
        <v>Ajanta Pharma</v>
      </c>
      <c r="S2344" s="143" t="str">
        <f>IFERROR(VLOOKUP(H2344,'CUSTOMER NAME'!A:B, 2, FALSE), "")</f>
        <v>ROZ LOJISTIK</v>
      </c>
    </row>
    <row r="2345" spans="1:19">
      <c r="A2345" s="87" t="s">
        <v>897</v>
      </c>
      <c r="B2345" s="21">
        <v>100</v>
      </c>
      <c r="C2345" s="87" t="s">
        <v>7</v>
      </c>
      <c r="D2345" s="87" t="s">
        <v>1952</v>
      </c>
      <c r="E2345" s="41">
        <v>38.56</v>
      </c>
      <c r="F2345" s="87" t="s">
        <v>9</v>
      </c>
      <c r="G2345" s="192" t="s">
        <v>4225</v>
      </c>
      <c r="H2345" s="198" t="s">
        <v>1217</v>
      </c>
      <c r="I2345" s="214" t="str">
        <f t="shared" si="216"/>
        <v>September</v>
      </c>
      <c r="J2345" s="184">
        <f>IF(F2345="USD", E2345, E2345 * IFERROR(VLOOKUP(F2345, EXCHANGE_RATE!A:B, 2, FALSE), "Currency not found"))</f>
        <v>38.56</v>
      </c>
      <c r="K2345" s="184">
        <f t="shared" si="211"/>
        <v>38.56</v>
      </c>
      <c r="L2345" s="184">
        <f>IF(C2345="MTS", B2345, B2345 * IFERROR(VLOOKUP(C2345, 'QTY_CONVERSIONS '!A:B, 2, FALSE), "Units not  found"))</f>
        <v>0.1</v>
      </c>
      <c r="M2345" s="185">
        <f t="shared" si="212"/>
        <v>3856</v>
      </c>
      <c r="N2345" s="143" t="str">
        <f>IFERROR(VLOOKUP(D2345, Product_Category!A:B, 2, FALSE), "Uncategorized")</f>
        <v>CROSCARMELLOSE SODIUM</v>
      </c>
      <c r="O2345" s="186">
        <f t="shared" si="214"/>
        <v>38560</v>
      </c>
      <c r="P2345" s="185">
        <f t="shared" si="213"/>
        <v>3856</v>
      </c>
      <c r="Q2345" s="143">
        <v>2023</v>
      </c>
      <c r="R2345" s="143" t="str">
        <f>IFERROR(VLOOKUP(G2345,'SOURCE COMPANY'!A:B, 2, FALSE), "")</f>
        <v>Ajanta Pharma</v>
      </c>
      <c r="S2345" s="143" t="str">
        <f>IFERROR(VLOOKUP(H2345,'CUSTOMER NAME'!A:B, 2, FALSE), "")</f>
        <v>ROZ LOJISTIK</v>
      </c>
    </row>
    <row r="2346" spans="1:19">
      <c r="A2346" s="191" t="s">
        <v>1012</v>
      </c>
      <c r="B2346" s="191">
        <v>1000</v>
      </c>
      <c r="C2346" s="191" t="s">
        <v>7</v>
      </c>
      <c r="D2346" s="191" t="s">
        <v>3525</v>
      </c>
      <c r="E2346" s="191">
        <v>2.35</v>
      </c>
      <c r="F2346" s="191" t="s">
        <v>9</v>
      </c>
      <c r="G2346" s="191" t="s">
        <v>529</v>
      </c>
      <c r="H2346" s="121" t="s">
        <v>3526</v>
      </c>
      <c r="I2346" s="131" t="s">
        <v>3389</v>
      </c>
      <c r="J2346" s="184">
        <f>IF(F2346="USD", E2346, E2346 * IFERROR(VLOOKUP(F2346, EXCHANGE_RATE!A:B, 2, FALSE), "Currency not found"))</f>
        <v>2.35</v>
      </c>
      <c r="K2346" s="184">
        <f t="shared" si="211"/>
        <v>2.35</v>
      </c>
      <c r="L2346" s="184">
        <f>IF(C2346="MTS", B2346, B2346 * IFERROR(VLOOKUP(C2346, 'QTY_CONVERSIONS '!A:B, 2, FALSE), "Units not  found"))</f>
        <v>1</v>
      </c>
      <c r="M2346" s="185">
        <f t="shared" si="212"/>
        <v>2350</v>
      </c>
      <c r="N2346" s="143" t="str">
        <f>IFERROR(VLOOKUP(D2346, Product_Category!A:B, 2, FALSE), "Uncategorized")</f>
        <v>MCC</v>
      </c>
      <c r="O2346" s="186">
        <f t="shared" si="214"/>
        <v>2350</v>
      </c>
      <c r="P2346" s="185">
        <f t="shared" si="213"/>
        <v>2350</v>
      </c>
      <c r="Q2346" s="143">
        <v>2023</v>
      </c>
      <c r="R2346" s="143" t="str">
        <f>IFERROR(VLOOKUP(G2346,'SOURCE COMPANY'!A:B, 2, FALSE), "")</f>
        <v>Ankit Pulps &amp; Boards</v>
      </c>
      <c r="S2346" s="143" t="str">
        <f>IFERROR(VLOOKUP(H2346,'CUSTOMER NAME'!A:B, 2, FALSE), "")</f>
        <v>RUSSIA NOVOROSSIYSK</v>
      </c>
    </row>
    <row r="2347" spans="1:19">
      <c r="A2347" s="191" t="s">
        <v>1012</v>
      </c>
      <c r="B2347" s="191">
        <v>19000</v>
      </c>
      <c r="C2347" s="191" t="s">
        <v>7</v>
      </c>
      <c r="D2347" s="191" t="s">
        <v>2717</v>
      </c>
      <c r="E2347" s="191">
        <v>2.2999999999999998</v>
      </c>
      <c r="F2347" s="191" t="s">
        <v>9</v>
      </c>
      <c r="G2347" s="191" t="s">
        <v>529</v>
      </c>
      <c r="H2347" s="121" t="s">
        <v>3526</v>
      </c>
      <c r="I2347" s="131" t="s">
        <v>3389</v>
      </c>
      <c r="J2347" s="184">
        <f>IF(F2347="USD", E2347, E2347 * IFERROR(VLOOKUP(F2347, EXCHANGE_RATE!A:B, 2, FALSE), "Currency not found"))</f>
        <v>2.2999999999999998</v>
      </c>
      <c r="K2347" s="184">
        <f t="shared" si="211"/>
        <v>2.2999999999999998</v>
      </c>
      <c r="L2347" s="184">
        <f>IF(C2347="MTS", B2347, B2347 * IFERROR(VLOOKUP(C2347, 'QTY_CONVERSIONS '!A:B, 2, FALSE), "Units not  found"))</f>
        <v>19</v>
      </c>
      <c r="M2347" s="185">
        <f t="shared" si="212"/>
        <v>43700</v>
      </c>
      <c r="N2347" s="143" t="str">
        <f>IFERROR(VLOOKUP(D2347, Product_Category!A:B, 2, FALSE), "Uncategorized")</f>
        <v>MCC</v>
      </c>
      <c r="O2347" s="186">
        <f t="shared" si="214"/>
        <v>2300</v>
      </c>
      <c r="P2347" s="185">
        <f t="shared" si="213"/>
        <v>43700</v>
      </c>
      <c r="Q2347" s="143">
        <v>2023</v>
      </c>
      <c r="R2347" s="143" t="str">
        <f>IFERROR(VLOOKUP(G2347,'SOURCE COMPANY'!A:B, 2, FALSE), "")</f>
        <v>Ankit Pulps &amp; Boards</v>
      </c>
      <c r="S2347" s="143" t="str">
        <f>IFERROR(VLOOKUP(H2347,'CUSTOMER NAME'!A:B, 2, FALSE), "")</f>
        <v>RUSSIA NOVOROSSIYSK</v>
      </c>
    </row>
    <row r="2348" spans="1:19">
      <c r="A2348" s="193" t="s">
        <v>1012</v>
      </c>
      <c r="B2348" s="193">
        <v>1000</v>
      </c>
      <c r="C2348" s="193" t="s">
        <v>7</v>
      </c>
      <c r="D2348" s="193" t="s">
        <v>3525</v>
      </c>
      <c r="E2348" s="193">
        <v>2.35</v>
      </c>
      <c r="F2348" s="193" t="s">
        <v>9</v>
      </c>
      <c r="G2348" s="192" t="s">
        <v>3764</v>
      </c>
      <c r="H2348" s="136" t="s">
        <v>3809</v>
      </c>
      <c r="I2348" s="131" t="s">
        <v>3658</v>
      </c>
      <c r="J2348" s="184">
        <f>IF(F2348="USD", E2348, E2348 * IFERROR(VLOOKUP(F2348, EXCHANGE_RATE!A:B, 2, FALSE), "Currency not found"))</f>
        <v>2.35</v>
      </c>
      <c r="K2348" s="184">
        <f t="shared" si="211"/>
        <v>2.35</v>
      </c>
      <c r="L2348" s="184">
        <f>IF(C2348="MTS", B2348, B2348 * IFERROR(VLOOKUP(C2348, 'QTY_CONVERSIONS '!A:B, 2, FALSE), "Units not  found"))</f>
        <v>1</v>
      </c>
      <c r="M2348" s="185">
        <f t="shared" si="212"/>
        <v>2350</v>
      </c>
      <c r="N2348" s="143" t="str">
        <f>IFERROR(VLOOKUP(D2348, Product_Category!A:B, 2, FALSE), "Uncategorized")</f>
        <v>MCC</v>
      </c>
      <c r="O2348" s="186">
        <f t="shared" si="214"/>
        <v>2350</v>
      </c>
      <c r="P2348" s="185">
        <f t="shared" si="213"/>
        <v>2350</v>
      </c>
      <c r="Q2348" s="143">
        <v>2023</v>
      </c>
      <c r="R2348" s="143" t="str">
        <f>IFERROR(VLOOKUP(G2348,'SOURCE COMPANY'!A:B, 2, FALSE), "")</f>
        <v>Ankit Pulps &amp; Boards</v>
      </c>
      <c r="S2348" s="143" t="str">
        <f>IFERROR(VLOOKUP(H2348,'CUSTOMER NAME'!A:B, 2, FALSE), "")</f>
        <v>RUSSIA ST PETERSBURG</v>
      </c>
    </row>
    <row r="2349" spans="1:19">
      <c r="A2349" s="192" t="s">
        <v>1012</v>
      </c>
      <c r="B2349" s="192">
        <v>19000</v>
      </c>
      <c r="C2349" s="192" t="s">
        <v>7</v>
      </c>
      <c r="D2349" s="192" t="s">
        <v>2717</v>
      </c>
      <c r="E2349" s="192">
        <v>2.2999999999999998</v>
      </c>
      <c r="F2349" s="192" t="s">
        <v>9</v>
      </c>
      <c r="G2349" s="192" t="s">
        <v>3764</v>
      </c>
      <c r="H2349" s="134" t="s">
        <v>3809</v>
      </c>
      <c r="I2349" s="131" t="s">
        <v>3658</v>
      </c>
      <c r="J2349" s="184">
        <f>IF(F2349="USD", E2349, E2349 * IFERROR(VLOOKUP(F2349, EXCHANGE_RATE!A:B, 2, FALSE), "Currency not found"))</f>
        <v>2.2999999999999998</v>
      </c>
      <c r="K2349" s="184">
        <f t="shared" si="211"/>
        <v>2.2999999999999998</v>
      </c>
      <c r="L2349" s="184">
        <f>IF(C2349="MTS", B2349, B2349 * IFERROR(VLOOKUP(C2349, 'QTY_CONVERSIONS '!A:B, 2, FALSE), "Units not  found"))</f>
        <v>19</v>
      </c>
      <c r="M2349" s="185">
        <f t="shared" si="212"/>
        <v>43700</v>
      </c>
      <c r="N2349" s="143" t="str">
        <f>IFERROR(VLOOKUP(D2349, Product_Category!A:B, 2, FALSE), "Uncategorized")</f>
        <v>MCC</v>
      </c>
      <c r="O2349" s="186">
        <f t="shared" si="214"/>
        <v>2300</v>
      </c>
      <c r="P2349" s="185">
        <f t="shared" si="213"/>
        <v>43700</v>
      </c>
      <c r="Q2349" s="143">
        <v>2023</v>
      </c>
      <c r="R2349" s="143" t="str">
        <f>IFERROR(VLOOKUP(G2349,'SOURCE COMPANY'!A:B, 2, FALSE), "")</f>
        <v>Ankit Pulps &amp; Boards</v>
      </c>
      <c r="S2349" s="143" t="str">
        <f>IFERROR(VLOOKUP(H2349,'CUSTOMER NAME'!A:B, 2, FALSE), "")</f>
        <v>RUSSIA ST PETERSBURG</v>
      </c>
    </row>
    <row r="2350" spans="1:19">
      <c r="A2350" s="192" t="s">
        <v>929</v>
      </c>
      <c r="B2350" s="192">
        <v>300</v>
      </c>
      <c r="C2350" s="192" t="s">
        <v>7</v>
      </c>
      <c r="D2350" s="192" t="s">
        <v>2766</v>
      </c>
      <c r="E2350" s="192">
        <v>140</v>
      </c>
      <c r="F2350" s="192" t="s">
        <v>1730</v>
      </c>
      <c r="G2350" s="87" t="s">
        <v>652</v>
      </c>
      <c r="H2350" s="134" t="s">
        <v>2784</v>
      </c>
      <c r="I2350" s="131" t="s">
        <v>2670</v>
      </c>
      <c r="J2350" s="184">
        <f>IF(F2350="USD", E2350, E2350 * IFERROR(VLOOKUP(F2350, EXCHANGE_RATE!A:B, 2, FALSE), "Currency not found"))</f>
        <v>1.68</v>
      </c>
      <c r="K2350" s="184">
        <f t="shared" si="211"/>
        <v>1.68</v>
      </c>
      <c r="L2350" s="184">
        <f>IF(C2350="MTS", B2350, B2350 * IFERROR(VLOOKUP(C2350, 'QTY_CONVERSIONS '!A:B, 2, FALSE), "Units not  found"))</f>
        <v>0.3</v>
      </c>
      <c r="M2350" s="185">
        <f t="shared" si="212"/>
        <v>504</v>
      </c>
      <c r="N2350" s="143" t="str">
        <f>IFERROR(VLOOKUP(D2350, Product_Category!A:B, 2, FALSE), "Uncategorized")</f>
        <v>SSG</v>
      </c>
      <c r="O2350" s="186">
        <f t="shared" si="214"/>
        <v>1680</v>
      </c>
      <c r="P2350" s="185">
        <f t="shared" si="213"/>
        <v>504</v>
      </c>
      <c r="Q2350" s="143">
        <v>2023</v>
      </c>
      <c r="R2350" s="143" t="str">
        <f>IFERROR(VLOOKUP(G2350,'SOURCE COMPANY'!A:B, 2, FALSE), "")</f>
        <v>JAYANA PHARMA</v>
      </c>
      <c r="S2350" s="143" t="str">
        <f>IFERROR(VLOOKUP(H2350,'CUSTOMER NAME'!A:B, 2, FALSE), "")</f>
        <v>S R DRUG</v>
      </c>
    </row>
    <row r="2351" spans="1:19">
      <c r="A2351" s="192" t="s">
        <v>929</v>
      </c>
      <c r="B2351" s="192">
        <v>200</v>
      </c>
      <c r="C2351" s="192" t="s">
        <v>7</v>
      </c>
      <c r="D2351" s="192" t="s">
        <v>1298</v>
      </c>
      <c r="E2351" s="192">
        <v>151.9</v>
      </c>
      <c r="F2351" s="192" t="s">
        <v>1730</v>
      </c>
      <c r="G2351" s="192" t="s">
        <v>662</v>
      </c>
      <c r="H2351" s="134" t="s">
        <v>2784</v>
      </c>
      <c r="I2351" s="131" t="s">
        <v>2670</v>
      </c>
      <c r="J2351" s="184">
        <f>IF(F2351="USD", E2351, E2351 * IFERROR(VLOOKUP(F2351, EXCHANGE_RATE!A:B, 2, FALSE), "Currency not found"))</f>
        <v>1.8228000000000002</v>
      </c>
      <c r="K2351" s="184">
        <f t="shared" si="211"/>
        <v>1.83</v>
      </c>
      <c r="L2351" s="184">
        <f>IF(C2351="MTS", B2351, B2351 * IFERROR(VLOOKUP(C2351, 'QTY_CONVERSIONS '!A:B, 2, FALSE), "Units not  found"))</f>
        <v>0.2</v>
      </c>
      <c r="M2351" s="185">
        <f t="shared" si="212"/>
        <v>366</v>
      </c>
      <c r="N2351" s="143" t="str">
        <f>IFERROR(VLOOKUP(D2351, Product_Category!A:B, 2, FALSE), "Uncategorized")</f>
        <v>MCC</v>
      </c>
      <c r="O2351" s="186">
        <f t="shared" si="214"/>
        <v>1830</v>
      </c>
      <c r="P2351" s="185">
        <f t="shared" si="213"/>
        <v>366</v>
      </c>
      <c r="Q2351" s="143">
        <v>2023</v>
      </c>
      <c r="R2351" s="143" t="str">
        <f>IFERROR(VLOOKUP(G2351,'SOURCE COMPANY'!A:B, 2, FALSE), "")</f>
        <v>K KUMAR &amp; CO</v>
      </c>
      <c r="S2351" s="143" t="str">
        <f>IFERROR(VLOOKUP(H2351,'CUSTOMER NAME'!A:B, 2, FALSE), "")</f>
        <v>S R DRUG</v>
      </c>
    </row>
    <row r="2352" spans="1:19">
      <c r="A2352" s="87" t="s">
        <v>929</v>
      </c>
      <c r="B2352" s="21">
        <v>300</v>
      </c>
      <c r="C2352" s="87" t="s">
        <v>7</v>
      </c>
      <c r="D2352" s="87" t="s">
        <v>589</v>
      </c>
      <c r="E2352" s="41">
        <v>186.66</v>
      </c>
      <c r="F2352" s="87" t="s">
        <v>1730</v>
      </c>
      <c r="G2352" s="192" t="s">
        <v>662</v>
      </c>
      <c r="H2352" s="198" t="s">
        <v>1996</v>
      </c>
      <c r="I2352" s="214" t="str">
        <f>I2351</f>
        <v>August</v>
      </c>
      <c r="J2352" s="184">
        <f>IF(F2352="USD", E2352, E2352 * IFERROR(VLOOKUP(F2352, EXCHANGE_RATE!A:B, 2, FALSE), "Currency not found"))</f>
        <v>2.2399200000000001</v>
      </c>
      <c r="K2352" s="184">
        <f t="shared" si="211"/>
        <v>2.2399999999999998</v>
      </c>
      <c r="L2352" s="184">
        <f>IF(C2352="MTS", B2352, B2352 * IFERROR(VLOOKUP(C2352, 'QTY_CONVERSIONS '!A:B, 2, FALSE), "Units not  found"))</f>
        <v>0.3</v>
      </c>
      <c r="M2352" s="185">
        <f t="shared" si="212"/>
        <v>671.99999999999989</v>
      </c>
      <c r="N2352" s="143" t="str">
        <f>IFERROR(VLOOKUP(D2352, Product_Category!A:B, 2, FALSE), "Uncategorized")</f>
        <v>MAGNESIUM STEARATE</v>
      </c>
      <c r="O2352" s="186">
        <f t="shared" si="214"/>
        <v>2239.9999999999995</v>
      </c>
      <c r="P2352" s="185">
        <f t="shared" si="213"/>
        <v>671.99999999999989</v>
      </c>
      <c r="Q2352" s="143">
        <v>2023</v>
      </c>
      <c r="R2352" s="143" t="str">
        <f>IFERROR(VLOOKUP(G2352,'SOURCE COMPANY'!A:B, 2, FALSE), "")</f>
        <v>K KUMAR &amp; CO</v>
      </c>
      <c r="S2352" s="143" t="str">
        <f>IFERROR(VLOOKUP(H2352,'CUSTOMER NAME'!A:B, 2, FALSE), "")</f>
        <v>S R DRUG LAB</v>
      </c>
    </row>
    <row r="2353" spans="1:19">
      <c r="A2353" s="88" t="s">
        <v>929</v>
      </c>
      <c r="B2353" s="22">
        <v>500</v>
      </c>
      <c r="C2353" s="88" t="s">
        <v>7</v>
      </c>
      <c r="D2353" s="88" t="s">
        <v>657</v>
      </c>
      <c r="E2353" s="40">
        <v>152</v>
      </c>
      <c r="F2353" s="88" t="s">
        <v>1730</v>
      </c>
      <c r="G2353" s="192" t="s">
        <v>662</v>
      </c>
      <c r="H2353" s="200" t="s">
        <v>1996</v>
      </c>
      <c r="I2353" s="214" t="str">
        <f>I2352</f>
        <v>August</v>
      </c>
      <c r="J2353" s="184">
        <f>IF(F2353="USD", E2353, E2353 * IFERROR(VLOOKUP(F2353, EXCHANGE_RATE!A:B, 2, FALSE), "Currency not found"))</f>
        <v>1.8240000000000001</v>
      </c>
      <c r="K2353" s="184">
        <f t="shared" si="211"/>
        <v>1.83</v>
      </c>
      <c r="L2353" s="184">
        <f>IF(C2353="MTS", B2353, B2353 * IFERROR(VLOOKUP(C2353, 'QTY_CONVERSIONS '!A:B, 2, FALSE), "Units not  found"))</f>
        <v>0.5</v>
      </c>
      <c r="M2353" s="185">
        <f t="shared" si="212"/>
        <v>915</v>
      </c>
      <c r="N2353" s="143" t="str">
        <f>IFERROR(VLOOKUP(D2353, Product_Category!A:B, 2, FALSE), "Uncategorized")</f>
        <v>SSG</v>
      </c>
      <c r="O2353" s="186">
        <f t="shared" si="214"/>
        <v>1830</v>
      </c>
      <c r="P2353" s="185">
        <f t="shared" si="213"/>
        <v>915</v>
      </c>
      <c r="Q2353" s="143">
        <v>2023</v>
      </c>
      <c r="R2353" s="143" t="str">
        <f>IFERROR(VLOOKUP(G2353,'SOURCE COMPANY'!A:B, 2, FALSE), "")</f>
        <v>K KUMAR &amp; CO</v>
      </c>
      <c r="S2353" s="143" t="str">
        <f>IFERROR(VLOOKUP(H2353,'CUSTOMER NAME'!A:B, 2, FALSE), "")</f>
        <v>S R DRUG LAB</v>
      </c>
    </row>
    <row r="2354" spans="1:19">
      <c r="A2354" s="87" t="s">
        <v>929</v>
      </c>
      <c r="B2354" s="21">
        <v>1000</v>
      </c>
      <c r="C2354" s="87" t="s">
        <v>7</v>
      </c>
      <c r="D2354" s="87" t="s">
        <v>1997</v>
      </c>
      <c r="E2354" s="41">
        <v>197</v>
      </c>
      <c r="F2354" s="87" t="s">
        <v>1730</v>
      </c>
      <c r="G2354" s="192" t="s">
        <v>662</v>
      </c>
      <c r="H2354" s="198" t="s">
        <v>1996</v>
      </c>
      <c r="I2354" s="214" t="str">
        <f>I2353</f>
        <v>August</v>
      </c>
      <c r="J2354" s="184">
        <f>IF(F2354="USD", E2354, E2354 * IFERROR(VLOOKUP(F2354, EXCHANGE_RATE!A:B, 2, FALSE), "Currency not found"))</f>
        <v>2.3639999999999999</v>
      </c>
      <c r="K2354" s="184">
        <f t="shared" si="211"/>
        <v>2.3699999999999997</v>
      </c>
      <c r="L2354" s="184">
        <f>IF(C2354="MTS", B2354, B2354 * IFERROR(VLOOKUP(C2354, 'QTY_CONVERSIONS '!A:B, 2, FALSE), "Units not  found"))</f>
        <v>1</v>
      </c>
      <c r="M2354" s="185">
        <f t="shared" si="212"/>
        <v>2369.9999999999995</v>
      </c>
      <c r="N2354" s="143" t="str">
        <f>IFERROR(VLOOKUP(D2354, Product_Category!A:B, 2, FALSE), "Uncategorized")</f>
        <v>MCC</v>
      </c>
      <c r="O2354" s="186">
        <f t="shared" si="214"/>
        <v>2369.9999999999995</v>
      </c>
      <c r="P2354" s="185">
        <f t="shared" si="213"/>
        <v>2369.9999999999995</v>
      </c>
      <c r="Q2354" s="143">
        <v>2023</v>
      </c>
      <c r="R2354" s="143" t="str">
        <f>IFERROR(VLOOKUP(G2354,'SOURCE COMPANY'!A:B, 2, FALSE), "")</f>
        <v>K KUMAR &amp; CO</v>
      </c>
      <c r="S2354" s="143" t="str">
        <f>IFERROR(VLOOKUP(H2354,'CUSTOMER NAME'!A:B, 2, FALSE), "")</f>
        <v>S R DRUG LAB</v>
      </c>
    </row>
    <row r="2355" spans="1:19">
      <c r="A2355" s="87" t="s">
        <v>929</v>
      </c>
      <c r="B2355" s="21">
        <v>1000</v>
      </c>
      <c r="C2355" s="87" t="s">
        <v>7</v>
      </c>
      <c r="D2355" s="87" t="s">
        <v>1997</v>
      </c>
      <c r="E2355" s="41">
        <v>197</v>
      </c>
      <c r="F2355" s="87" t="s">
        <v>1730</v>
      </c>
      <c r="G2355" s="192" t="s">
        <v>662</v>
      </c>
      <c r="H2355" s="198" t="s">
        <v>1996</v>
      </c>
      <c r="I2355" s="214" t="str">
        <f>I2354</f>
        <v>August</v>
      </c>
      <c r="J2355" s="184">
        <f>IF(F2355="USD", E2355, E2355 * IFERROR(VLOOKUP(F2355, EXCHANGE_RATE!A:B, 2, FALSE), "Currency not found"))</f>
        <v>2.3639999999999999</v>
      </c>
      <c r="K2355" s="184">
        <f t="shared" si="211"/>
        <v>2.3699999999999997</v>
      </c>
      <c r="L2355" s="184">
        <f>IF(C2355="MTS", B2355, B2355 * IFERROR(VLOOKUP(C2355, 'QTY_CONVERSIONS '!A:B, 2, FALSE), "Units not  found"))</f>
        <v>1</v>
      </c>
      <c r="M2355" s="185">
        <f t="shared" si="212"/>
        <v>2369.9999999999995</v>
      </c>
      <c r="N2355" s="143" t="str">
        <f>IFERROR(VLOOKUP(D2355, Product_Category!A:B, 2, FALSE), "Uncategorized")</f>
        <v>MCC</v>
      </c>
      <c r="O2355" s="186">
        <f t="shared" si="214"/>
        <v>2369.9999999999995</v>
      </c>
      <c r="P2355" s="185">
        <f t="shared" si="213"/>
        <v>2369.9999999999995</v>
      </c>
      <c r="Q2355" s="143">
        <v>2023</v>
      </c>
      <c r="R2355" s="143" t="str">
        <f>IFERROR(VLOOKUP(G2355,'SOURCE COMPANY'!A:B, 2, FALSE), "")</f>
        <v>K KUMAR &amp; CO</v>
      </c>
      <c r="S2355" s="143" t="str">
        <f>IFERROR(VLOOKUP(H2355,'CUSTOMER NAME'!A:B, 2, FALSE), "")</f>
        <v>S R DRUG LAB</v>
      </c>
    </row>
    <row r="2356" spans="1:19">
      <c r="A2356" s="192" t="s">
        <v>929</v>
      </c>
      <c r="B2356" s="192">
        <v>300</v>
      </c>
      <c r="C2356" s="192" t="s">
        <v>7</v>
      </c>
      <c r="D2356" s="192" t="s">
        <v>173</v>
      </c>
      <c r="E2356" s="192">
        <v>1.64</v>
      </c>
      <c r="F2356" s="192" t="s">
        <v>9</v>
      </c>
      <c r="G2356" s="87" t="s">
        <v>652</v>
      </c>
      <c r="H2356" s="134" t="s">
        <v>3486</v>
      </c>
      <c r="I2356" s="131" t="s">
        <v>3658</v>
      </c>
      <c r="J2356" s="184">
        <f>IF(F2356="USD", E2356, E2356 * IFERROR(VLOOKUP(F2356, EXCHANGE_RATE!A:B, 2, FALSE), "Currency not found"))</f>
        <v>1.64</v>
      </c>
      <c r="K2356" s="184">
        <f t="shared" si="211"/>
        <v>1.64</v>
      </c>
      <c r="L2356" s="184">
        <f>IF(C2356="MTS", B2356, B2356 * IFERROR(VLOOKUP(C2356, 'QTY_CONVERSIONS '!A:B, 2, FALSE), "Units not  found"))</f>
        <v>0.3</v>
      </c>
      <c r="M2356" s="185">
        <f t="shared" si="212"/>
        <v>491.99999999999994</v>
      </c>
      <c r="N2356" s="143" t="str">
        <f>IFERROR(VLOOKUP(D2356, Product_Category!A:B, 2, FALSE), "Uncategorized")</f>
        <v>SSG</v>
      </c>
      <c r="O2356" s="186">
        <f t="shared" si="214"/>
        <v>1640</v>
      </c>
      <c r="P2356" s="185">
        <f t="shared" si="213"/>
        <v>492</v>
      </c>
      <c r="Q2356" s="143">
        <v>2023</v>
      </c>
      <c r="R2356" s="143" t="str">
        <f>IFERROR(VLOOKUP(G2356,'SOURCE COMPANY'!A:B, 2, FALSE), "")</f>
        <v>JAYANA PHARMA</v>
      </c>
      <c r="S2356" s="143" t="str">
        <f>IFERROR(VLOOKUP(H2356,'CUSTOMER NAME'!A:B, 2, FALSE), "")</f>
        <v>S R DRUG LABS</v>
      </c>
    </row>
    <row r="2357" spans="1:19">
      <c r="A2357" s="191" t="s">
        <v>929</v>
      </c>
      <c r="B2357" s="191">
        <v>100</v>
      </c>
      <c r="C2357" s="191" t="s">
        <v>7</v>
      </c>
      <c r="D2357" s="191" t="s">
        <v>266</v>
      </c>
      <c r="E2357" s="191">
        <v>2.04</v>
      </c>
      <c r="F2357" s="191" t="s">
        <v>9</v>
      </c>
      <c r="G2357" s="87" t="s">
        <v>652</v>
      </c>
      <c r="H2357" s="121" t="s">
        <v>3486</v>
      </c>
      <c r="I2357" s="131" t="s">
        <v>3389</v>
      </c>
      <c r="J2357" s="184">
        <f>IF(F2357="USD", E2357, E2357 * IFERROR(VLOOKUP(F2357, EXCHANGE_RATE!A:B, 2, FALSE), "Currency not found"))</f>
        <v>2.04</v>
      </c>
      <c r="K2357" s="184">
        <f t="shared" si="211"/>
        <v>2.04</v>
      </c>
      <c r="L2357" s="184">
        <f>IF(C2357="MTS", B2357, B2357 * IFERROR(VLOOKUP(C2357, 'QTY_CONVERSIONS '!A:B, 2, FALSE), "Units not  found"))</f>
        <v>0.1</v>
      </c>
      <c r="M2357" s="185">
        <f t="shared" si="212"/>
        <v>204</v>
      </c>
      <c r="N2357" s="143" t="str">
        <f>IFERROR(VLOOKUP(D2357, Product_Category!A:B, 2, FALSE), "Uncategorized")</f>
        <v>MCC</v>
      </c>
      <c r="O2357" s="186">
        <f t="shared" si="214"/>
        <v>2040</v>
      </c>
      <c r="P2357" s="185">
        <f t="shared" si="213"/>
        <v>204</v>
      </c>
      <c r="Q2357" s="143">
        <v>2023</v>
      </c>
      <c r="R2357" s="143" t="str">
        <f>IFERROR(VLOOKUP(G2357,'SOURCE COMPANY'!A:B, 2, FALSE), "")</f>
        <v>JAYANA PHARMA</v>
      </c>
      <c r="S2357" s="143" t="str">
        <f>IFERROR(VLOOKUP(H2357,'CUSTOMER NAME'!A:B, 2, FALSE), "")</f>
        <v>S R DRUG LABS</v>
      </c>
    </row>
    <row r="2358" spans="1:19">
      <c r="A2358" s="191" t="s">
        <v>929</v>
      </c>
      <c r="B2358" s="191">
        <v>250</v>
      </c>
      <c r="C2358" s="191" t="s">
        <v>7</v>
      </c>
      <c r="D2358" s="191" t="s">
        <v>910</v>
      </c>
      <c r="E2358" s="191">
        <v>2.2999999999999998</v>
      </c>
      <c r="F2358" s="191" t="s">
        <v>9</v>
      </c>
      <c r="G2358" s="192" t="s">
        <v>662</v>
      </c>
      <c r="H2358" s="121" t="s">
        <v>3486</v>
      </c>
      <c r="I2358" s="131" t="s">
        <v>3389</v>
      </c>
      <c r="J2358" s="184">
        <f>IF(F2358="USD", E2358, E2358 * IFERROR(VLOOKUP(F2358, EXCHANGE_RATE!A:B, 2, FALSE), "Currency not found"))</f>
        <v>2.2999999999999998</v>
      </c>
      <c r="K2358" s="184">
        <f t="shared" si="211"/>
        <v>2.2999999999999998</v>
      </c>
      <c r="L2358" s="184">
        <f>IF(C2358="MTS", B2358, B2358 * IFERROR(VLOOKUP(C2358, 'QTY_CONVERSIONS '!A:B, 2, FALSE), "Units not  found"))</f>
        <v>0.25</v>
      </c>
      <c r="M2358" s="185">
        <f t="shared" si="212"/>
        <v>575</v>
      </c>
      <c r="N2358" s="143" t="str">
        <f>IFERROR(VLOOKUP(D2358, Product_Category!A:B, 2, FALSE), "Uncategorized")</f>
        <v>MAGNESIUM STEARATE</v>
      </c>
      <c r="O2358" s="186">
        <f t="shared" si="214"/>
        <v>2300</v>
      </c>
      <c r="P2358" s="185">
        <f t="shared" si="213"/>
        <v>575</v>
      </c>
      <c r="Q2358" s="143">
        <v>2023</v>
      </c>
      <c r="R2358" s="143" t="str">
        <f>IFERROR(VLOOKUP(G2358,'SOURCE COMPANY'!A:B, 2, FALSE), "")</f>
        <v>K KUMAR &amp; CO</v>
      </c>
      <c r="S2358" s="143" t="str">
        <f>IFERROR(VLOOKUP(H2358,'CUSTOMER NAME'!A:B, 2, FALSE), "")</f>
        <v>S R DRUG LABS</v>
      </c>
    </row>
    <row r="2359" spans="1:19">
      <c r="A2359" s="87" t="s">
        <v>929</v>
      </c>
      <c r="B2359" s="87">
        <v>100</v>
      </c>
      <c r="C2359" s="87" t="s">
        <v>7</v>
      </c>
      <c r="D2359" s="87" t="s">
        <v>1298</v>
      </c>
      <c r="E2359" s="248">
        <v>210</v>
      </c>
      <c r="F2359" s="87" t="s">
        <v>1730</v>
      </c>
      <c r="G2359" s="87" t="s">
        <v>652</v>
      </c>
      <c r="H2359" s="198" t="s">
        <v>1299</v>
      </c>
      <c r="I2359" s="214" t="str">
        <f t="shared" ref="I2359:I2365" si="217">I2358</f>
        <v>October</v>
      </c>
      <c r="J2359" s="184">
        <f>IF(F2359="USD", E2359, E2359 * IFERROR(VLOOKUP(F2359, EXCHANGE_RATE!A:B, 2, FALSE), "Currency not found"))</f>
        <v>2.52</v>
      </c>
      <c r="K2359" s="184">
        <f t="shared" si="211"/>
        <v>2.52</v>
      </c>
      <c r="L2359" s="184">
        <f>IF(C2359="MTS", B2359, B2359 * IFERROR(VLOOKUP(C2359, 'QTY_CONVERSIONS '!A:B, 2, FALSE), "Units not  found"))</f>
        <v>0.1</v>
      </c>
      <c r="M2359" s="185">
        <f t="shared" si="212"/>
        <v>252</v>
      </c>
      <c r="N2359" s="143" t="str">
        <f>IFERROR(VLOOKUP(D2359, Product_Category!A:B, 2, FALSE), "Uncategorized")</f>
        <v>MCC</v>
      </c>
      <c r="O2359" s="186">
        <f t="shared" si="214"/>
        <v>2520</v>
      </c>
      <c r="P2359" s="185">
        <f t="shared" si="213"/>
        <v>252</v>
      </c>
      <c r="Q2359" s="143">
        <v>2023</v>
      </c>
      <c r="R2359" s="143" t="str">
        <f>IFERROR(VLOOKUP(G2359,'SOURCE COMPANY'!A:B, 2, FALSE), "")</f>
        <v>JAYANA PHARMA</v>
      </c>
      <c r="S2359" s="143" t="str">
        <f>IFERROR(VLOOKUP(H2359,'CUSTOMER NAME'!A:B, 2, FALSE), "")</f>
        <v>S R DRUGS LAB</v>
      </c>
    </row>
    <row r="2360" spans="1:19">
      <c r="A2360" s="87" t="s">
        <v>929</v>
      </c>
      <c r="B2360" s="87">
        <v>100</v>
      </c>
      <c r="C2360" s="87" t="s">
        <v>7</v>
      </c>
      <c r="D2360" s="87" t="s">
        <v>693</v>
      </c>
      <c r="E2360" s="248">
        <v>210</v>
      </c>
      <c r="F2360" s="87" t="s">
        <v>1730</v>
      </c>
      <c r="G2360" s="87" t="s">
        <v>652</v>
      </c>
      <c r="H2360" s="198" t="s">
        <v>1299</v>
      </c>
      <c r="I2360" s="214" t="str">
        <f t="shared" si="217"/>
        <v>October</v>
      </c>
      <c r="J2360" s="184">
        <f>IF(F2360="USD", E2360, E2360 * IFERROR(VLOOKUP(F2360, EXCHANGE_RATE!A:B, 2, FALSE), "Currency not found"))</f>
        <v>2.52</v>
      </c>
      <c r="K2360" s="184">
        <f t="shared" si="211"/>
        <v>2.52</v>
      </c>
      <c r="L2360" s="184">
        <f>IF(C2360="MTS", B2360, B2360 * IFERROR(VLOOKUP(C2360, 'QTY_CONVERSIONS '!A:B, 2, FALSE), "Units not  found"))</f>
        <v>0.1</v>
      </c>
      <c r="M2360" s="185">
        <f t="shared" si="212"/>
        <v>252</v>
      </c>
      <c r="N2360" s="143" t="str">
        <f>IFERROR(VLOOKUP(D2360, Product_Category!A:B, 2, FALSE), "Uncategorized")</f>
        <v>MCC</v>
      </c>
      <c r="O2360" s="186">
        <f t="shared" si="214"/>
        <v>2520</v>
      </c>
      <c r="P2360" s="185">
        <f t="shared" si="213"/>
        <v>252</v>
      </c>
      <c r="Q2360" s="143">
        <v>2023</v>
      </c>
      <c r="R2360" s="143" t="str">
        <f>IFERROR(VLOOKUP(G2360,'SOURCE COMPANY'!A:B, 2, FALSE), "")</f>
        <v>JAYANA PHARMA</v>
      </c>
      <c r="S2360" s="143" t="str">
        <f>IFERROR(VLOOKUP(H2360,'CUSTOMER NAME'!A:B, 2, FALSE), "")</f>
        <v>S R DRUGS LAB</v>
      </c>
    </row>
    <row r="2361" spans="1:19">
      <c r="A2361" s="87" t="s">
        <v>929</v>
      </c>
      <c r="B2361" s="87">
        <v>250</v>
      </c>
      <c r="C2361" s="87" t="s">
        <v>7</v>
      </c>
      <c r="D2361" s="87" t="s">
        <v>1300</v>
      </c>
      <c r="E2361" s="248">
        <v>184</v>
      </c>
      <c r="F2361" s="87" t="s">
        <v>1730</v>
      </c>
      <c r="G2361" s="192" t="s">
        <v>662</v>
      </c>
      <c r="H2361" s="198" t="s">
        <v>1299</v>
      </c>
      <c r="I2361" s="214" t="str">
        <f t="shared" si="217"/>
        <v>October</v>
      </c>
      <c r="J2361" s="184">
        <f>IF(F2361="USD", E2361, E2361 * IFERROR(VLOOKUP(F2361, EXCHANGE_RATE!A:B, 2, FALSE), "Currency not found"))</f>
        <v>2.2080000000000002</v>
      </c>
      <c r="K2361" s="184">
        <f t="shared" si="211"/>
        <v>2.21</v>
      </c>
      <c r="L2361" s="184">
        <f>IF(C2361="MTS", B2361, B2361 * IFERROR(VLOOKUP(C2361, 'QTY_CONVERSIONS '!A:B, 2, FALSE), "Units not  found"))</f>
        <v>0.25</v>
      </c>
      <c r="M2361" s="185">
        <f t="shared" si="212"/>
        <v>552.5</v>
      </c>
      <c r="N2361" s="143" t="str">
        <f>IFERROR(VLOOKUP(D2361, Product_Category!A:B, 2, FALSE), "Uncategorized")</f>
        <v>MCC</v>
      </c>
      <c r="O2361" s="186">
        <f t="shared" si="214"/>
        <v>2210</v>
      </c>
      <c r="P2361" s="185">
        <f t="shared" si="213"/>
        <v>552.5</v>
      </c>
      <c r="Q2361" s="143">
        <v>2023</v>
      </c>
      <c r="R2361" s="143" t="str">
        <f>IFERROR(VLOOKUP(G2361,'SOURCE COMPANY'!A:B, 2, FALSE), "")</f>
        <v>K KUMAR &amp; CO</v>
      </c>
      <c r="S2361" s="143" t="str">
        <f>IFERROR(VLOOKUP(H2361,'CUSTOMER NAME'!A:B, 2, FALSE), "")</f>
        <v>S R DRUGS LAB</v>
      </c>
    </row>
    <row r="2362" spans="1:19">
      <c r="A2362" s="85" t="s">
        <v>651</v>
      </c>
      <c r="B2362" s="85">
        <v>500</v>
      </c>
      <c r="C2362" s="85" t="s">
        <v>7</v>
      </c>
      <c r="D2362" s="85" t="s">
        <v>687</v>
      </c>
      <c r="E2362" s="248">
        <v>172</v>
      </c>
      <c r="F2362" s="85" t="s">
        <v>1730</v>
      </c>
      <c r="G2362" s="85" t="s">
        <v>696</v>
      </c>
      <c r="H2362" s="199" t="s">
        <v>695</v>
      </c>
      <c r="I2362" s="214" t="str">
        <f t="shared" si="217"/>
        <v>October</v>
      </c>
      <c r="J2362" s="184">
        <f>IF(F2362="USD", E2362, E2362 * IFERROR(VLOOKUP(F2362, EXCHANGE_RATE!A:B, 2, FALSE), "Currency not found"))</f>
        <v>2.0640000000000001</v>
      </c>
      <c r="K2362" s="184">
        <f t="shared" si="211"/>
        <v>2.0699999999999998</v>
      </c>
      <c r="L2362" s="184">
        <f>IF(C2362="MTS", B2362, B2362 * IFERROR(VLOOKUP(C2362, 'QTY_CONVERSIONS '!A:B, 2, FALSE), "Units not  found"))</f>
        <v>0.5</v>
      </c>
      <c r="M2362" s="185">
        <f t="shared" si="212"/>
        <v>1035</v>
      </c>
      <c r="N2362" s="143" t="str">
        <f>IFERROR(VLOOKUP(D2362, Product_Category!A:B, 2, FALSE), "Uncategorized")</f>
        <v>CROSCARMELLOSE SODIUM</v>
      </c>
      <c r="O2362" s="186">
        <f t="shared" si="214"/>
        <v>2070</v>
      </c>
      <c r="P2362" s="185">
        <f t="shared" si="213"/>
        <v>1035</v>
      </c>
      <c r="Q2362" s="143">
        <v>2023</v>
      </c>
      <c r="R2362" s="143" t="str">
        <f>IFERROR(VLOOKUP(G2362,'SOURCE COMPANY'!A:B, 2, FALSE), "")</f>
        <v>Devaya Enterprises</v>
      </c>
      <c r="S2362" s="143" t="str">
        <f>IFERROR(VLOOKUP(H2362,'CUSTOMER NAME'!A:B, 2, FALSE), "")</f>
        <v>S.R. DRUG LAB</v>
      </c>
    </row>
    <row r="2363" spans="1:19">
      <c r="A2363" s="85" t="s">
        <v>651</v>
      </c>
      <c r="B2363" s="85">
        <v>500</v>
      </c>
      <c r="C2363" s="85" t="s">
        <v>7</v>
      </c>
      <c r="D2363" s="85" t="s">
        <v>687</v>
      </c>
      <c r="E2363" s="248">
        <v>176</v>
      </c>
      <c r="F2363" s="85" t="s">
        <v>1730</v>
      </c>
      <c r="G2363" s="87" t="s">
        <v>652</v>
      </c>
      <c r="H2363" s="199" t="s">
        <v>695</v>
      </c>
      <c r="I2363" s="214" t="str">
        <f t="shared" si="217"/>
        <v>October</v>
      </c>
      <c r="J2363" s="184">
        <f>IF(F2363="USD", E2363, E2363 * IFERROR(VLOOKUP(F2363, EXCHANGE_RATE!A:B, 2, FALSE), "Currency not found"))</f>
        <v>2.1120000000000001</v>
      </c>
      <c r="K2363" s="184">
        <f t="shared" si="211"/>
        <v>2.1199999999999997</v>
      </c>
      <c r="L2363" s="184">
        <f>IF(C2363="MTS", B2363, B2363 * IFERROR(VLOOKUP(C2363, 'QTY_CONVERSIONS '!A:B, 2, FALSE), "Units not  found"))</f>
        <v>0.5</v>
      </c>
      <c r="M2363" s="185">
        <f t="shared" si="212"/>
        <v>1059.9999999999998</v>
      </c>
      <c r="N2363" s="143" t="str">
        <f>IFERROR(VLOOKUP(D2363, Product_Category!A:B, 2, FALSE), "Uncategorized")</f>
        <v>CROSCARMELLOSE SODIUM</v>
      </c>
      <c r="O2363" s="186">
        <f t="shared" si="214"/>
        <v>2119.9999999999995</v>
      </c>
      <c r="P2363" s="185">
        <f t="shared" si="213"/>
        <v>1059.9999999999998</v>
      </c>
      <c r="Q2363" s="143">
        <v>2023</v>
      </c>
      <c r="R2363" s="143" t="str">
        <f>IFERROR(VLOOKUP(G2363,'SOURCE COMPANY'!A:B, 2, FALSE), "")</f>
        <v>JAYANA PHARMA</v>
      </c>
      <c r="S2363" s="143" t="str">
        <f>IFERROR(VLOOKUP(H2363,'CUSTOMER NAME'!A:B, 2, FALSE), "")</f>
        <v>S.R. DRUG LAB</v>
      </c>
    </row>
    <row r="2364" spans="1:19">
      <c r="A2364" s="85" t="s">
        <v>651</v>
      </c>
      <c r="B2364" s="85">
        <v>300</v>
      </c>
      <c r="C2364" s="85" t="s">
        <v>7</v>
      </c>
      <c r="D2364" s="85" t="s">
        <v>589</v>
      </c>
      <c r="E2364" s="248">
        <v>225</v>
      </c>
      <c r="F2364" s="85" t="s">
        <v>1730</v>
      </c>
      <c r="G2364" s="192" t="s">
        <v>662</v>
      </c>
      <c r="H2364" s="199" t="s">
        <v>695</v>
      </c>
      <c r="I2364" s="214" t="str">
        <f t="shared" si="217"/>
        <v>October</v>
      </c>
      <c r="J2364" s="184">
        <f>IF(F2364="USD", E2364, E2364 * IFERROR(VLOOKUP(F2364, EXCHANGE_RATE!A:B, 2, FALSE), "Currency not found"))</f>
        <v>2.7</v>
      </c>
      <c r="K2364" s="184">
        <f t="shared" si="211"/>
        <v>2.7</v>
      </c>
      <c r="L2364" s="184">
        <f>IF(C2364="MTS", B2364, B2364 * IFERROR(VLOOKUP(C2364, 'QTY_CONVERSIONS '!A:B, 2, FALSE), "Units not  found"))</f>
        <v>0.3</v>
      </c>
      <c r="M2364" s="185">
        <f t="shared" si="212"/>
        <v>810</v>
      </c>
      <c r="N2364" s="143" t="str">
        <f>IFERROR(VLOOKUP(D2364, Product_Category!A:B, 2, FALSE), "Uncategorized")</f>
        <v>MAGNESIUM STEARATE</v>
      </c>
      <c r="O2364" s="186">
        <f t="shared" si="214"/>
        <v>2700</v>
      </c>
      <c r="P2364" s="185">
        <f t="shared" si="213"/>
        <v>810</v>
      </c>
      <c r="Q2364" s="143">
        <v>2023</v>
      </c>
      <c r="R2364" s="143" t="str">
        <f>IFERROR(VLOOKUP(G2364,'SOURCE COMPANY'!A:B, 2, FALSE), "")</f>
        <v>K KUMAR &amp; CO</v>
      </c>
      <c r="S2364" s="143" t="str">
        <f>IFERROR(VLOOKUP(H2364,'CUSTOMER NAME'!A:B, 2, FALSE), "")</f>
        <v>S.R. DRUG LAB</v>
      </c>
    </row>
    <row r="2365" spans="1:19">
      <c r="A2365" s="85" t="s">
        <v>651</v>
      </c>
      <c r="B2365" s="85">
        <v>200</v>
      </c>
      <c r="C2365" s="85" t="s">
        <v>7</v>
      </c>
      <c r="D2365" s="85" t="s">
        <v>657</v>
      </c>
      <c r="E2365" s="248">
        <v>160</v>
      </c>
      <c r="F2365" s="85" t="s">
        <v>1730</v>
      </c>
      <c r="G2365" s="192" t="s">
        <v>662</v>
      </c>
      <c r="H2365" s="199" t="s">
        <v>695</v>
      </c>
      <c r="I2365" s="214" t="str">
        <f t="shared" si="217"/>
        <v>October</v>
      </c>
      <c r="J2365" s="184">
        <f>IF(F2365="USD", E2365, E2365 * IFERROR(VLOOKUP(F2365, EXCHANGE_RATE!A:B, 2, FALSE), "Currency not found"))</f>
        <v>1.92</v>
      </c>
      <c r="K2365" s="184">
        <f t="shared" si="211"/>
        <v>1.92</v>
      </c>
      <c r="L2365" s="184">
        <f>IF(C2365="MTS", B2365, B2365 * IFERROR(VLOOKUP(C2365, 'QTY_CONVERSIONS '!A:B, 2, FALSE), "Units not  found"))</f>
        <v>0.2</v>
      </c>
      <c r="M2365" s="185">
        <f t="shared" si="212"/>
        <v>384</v>
      </c>
      <c r="N2365" s="143" t="str">
        <f>IFERROR(VLOOKUP(D2365, Product_Category!A:B, 2, FALSE), "Uncategorized")</f>
        <v>SSG</v>
      </c>
      <c r="O2365" s="186">
        <f t="shared" si="214"/>
        <v>1920</v>
      </c>
      <c r="P2365" s="185">
        <f t="shared" si="213"/>
        <v>384</v>
      </c>
      <c r="Q2365" s="143">
        <v>2023</v>
      </c>
      <c r="R2365" s="143" t="str">
        <f>IFERROR(VLOOKUP(G2365,'SOURCE COMPANY'!A:B, 2, FALSE), "")</f>
        <v>K KUMAR &amp; CO</v>
      </c>
      <c r="S2365" s="143" t="str">
        <f>IFERROR(VLOOKUP(H2365,'CUSTOMER NAME'!A:B, 2, FALSE), "")</f>
        <v>S.R. DRUG LAB</v>
      </c>
    </row>
    <row r="2366" spans="1:19">
      <c r="A2366" s="192" t="s">
        <v>929</v>
      </c>
      <c r="B2366" s="192">
        <v>250</v>
      </c>
      <c r="C2366" s="192" t="s">
        <v>7</v>
      </c>
      <c r="D2366" s="192" t="s">
        <v>266</v>
      </c>
      <c r="E2366" s="192">
        <v>2.06</v>
      </c>
      <c r="F2366" s="192" t="s">
        <v>9</v>
      </c>
      <c r="G2366" s="87" t="s">
        <v>652</v>
      </c>
      <c r="H2366" s="134" t="s">
        <v>3166</v>
      </c>
      <c r="I2366" s="131" t="s">
        <v>3893</v>
      </c>
      <c r="J2366" s="184">
        <f>IF(F2366="USD", E2366, E2366 * IFERROR(VLOOKUP(F2366, EXCHANGE_RATE!A:B, 2, FALSE), "Currency not found"))</f>
        <v>2.06</v>
      </c>
      <c r="K2366" s="184">
        <f t="shared" si="211"/>
        <v>2.06</v>
      </c>
      <c r="L2366" s="184">
        <f>IF(C2366="MTS", B2366, B2366 * IFERROR(VLOOKUP(C2366, 'QTY_CONVERSIONS '!A:B, 2, FALSE), "Units not  found"))</f>
        <v>0.25</v>
      </c>
      <c r="M2366" s="185">
        <f t="shared" si="212"/>
        <v>515</v>
      </c>
      <c r="N2366" s="143" t="str">
        <f>IFERROR(VLOOKUP(D2366, Product_Category!A:B, 2, FALSE), "Uncategorized")</f>
        <v>MCC</v>
      </c>
      <c r="O2366" s="186">
        <f t="shared" si="214"/>
        <v>2060</v>
      </c>
      <c r="P2366" s="185">
        <f t="shared" si="213"/>
        <v>515</v>
      </c>
      <c r="Q2366" s="143">
        <v>2023</v>
      </c>
      <c r="R2366" s="143" t="str">
        <f>IFERROR(VLOOKUP(G2366,'SOURCE COMPANY'!A:B, 2, FALSE), "")</f>
        <v>JAYANA PHARMA</v>
      </c>
      <c r="S2366" s="143" t="str">
        <f>IFERROR(VLOOKUP(H2366,'CUSTOMER NAME'!A:B, 2, FALSE), "")</f>
        <v>S.R.DRUG LABS</v>
      </c>
    </row>
    <row r="2367" spans="1:19">
      <c r="A2367" s="191" t="s">
        <v>929</v>
      </c>
      <c r="B2367" s="191">
        <v>300</v>
      </c>
      <c r="C2367" s="191" t="s">
        <v>7</v>
      </c>
      <c r="D2367" s="191" t="s">
        <v>657</v>
      </c>
      <c r="E2367" s="191">
        <v>1.68</v>
      </c>
      <c r="F2367" s="191" t="s">
        <v>9</v>
      </c>
      <c r="G2367" s="87" t="s">
        <v>652</v>
      </c>
      <c r="H2367" s="121" t="s">
        <v>3166</v>
      </c>
      <c r="I2367" s="131" t="s">
        <v>3034</v>
      </c>
      <c r="J2367" s="184">
        <f>IF(F2367="USD", E2367, E2367 * IFERROR(VLOOKUP(F2367, EXCHANGE_RATE!A:B, 2, FALSE), "Currency not found"))</f>
        <v>1.68</v>
      </c>
      <c r="K2367" s="184">
        <f t="shared" si="211"/>
        <v>1.68</v>
      </c>
      <c r="L2367" s="184">
        <f>IF(C2367="MTS", B2367, B2367 * IFERROR(VLOOKUP(C2367, 'QTY_CONVERSIONS '!A:B, 2, FALSE), "Units not  found"))</f>
        <v>0.3</v>
      </c>
      <c r="M2367" s="185">
        <f t="shared" si="212"/>
        <v>504</v>
      </c>
      <c r="N2367" s="143" t="str">
        <f>IFERROR(VLOOKUP(D2367, Product_Category!A:B, 2, FALSE), "Uncategorized")</f>
        <v>SSG</v>
      </c>
      <c r="O2367" s="186">
        <f t="shared" si="214"/>
        <v>1680</v>
      </c>
      <c r="P2367" s="185">
        <f t="shared" si="213"/>
        <v>504</v>
      </c>
      <c r="Q2367" s="143">
        <v>2023</v>
      </c>
      <c r="R2367" s="143" t="str">
        <f>IFERROR(VLOOKUP(G2367,'SOURCE COMPANY'!A:B, 2, FALSE), "")</f>
        <v>JAYANA PHARMA</v>
      </c>
      <c r="S2367" s="143" t="str">
        <f>IFERROR(VLOOKUP(H2367,'CUSTOMER NAME'!A:B, 2, FALSE), "")</f>
        <v>S.R.DRUG LABS</v>
      </c>
    </row>
    <row r="2368" spans="1:19">
      <c r="A2368" s="192" t="s">
        <v>929</v>
      </c>
      <c r="B2368" s="192">
        <v>100</v>
      </c>
      <c r="C2368" s="192" t="s">
        <v>7</v>
      </c>
      <c r="D2368" s="192" t="s">
        <v>798</v>
      </c>
      <c r="E2368" s="192">
        <v>2.72</v>
      </c>
      <c r="F2368" s="192" t="s">
        <v>9</v>
      </c>
      <c r="G2368" s="87" t="s">
        <v>652</v>
      </c>
      <c r="H2368" s="134" t="s">
        <v>3971</v>
      </c>
      <c r="I2368" s="131" t="s">
        <v>3893</v>
      </c>
      <c r="J2368" s="184">
        <f>IF(F2368="USD", E2368, E2368 * IFERROR(VLOOKUP(F2368, EXCHANGE_RATE!A:B, 2, FALSE), "Currency not found"))</f>
        <v>2.72</v>
      </c>
      <c r="K2368" s="184">
        <f t="shared" si="211"/>
        <v>2.72</v>
      </c>
      <c r="L2368" s="184">
        <f>IF(C2368="MTS", B2368, B2368 * IFERROR(VLOOKUP(C2368, 'QTY_CONVERSIONS '!A:B, 2, FALSE), "Units not  found"))</f>
        <v>0.1</v>
      </c>
      <c r="M2368" s="185">
        <f t="shared" si="212"/>
        <v>272</v>
      </c>
      <c r="N2368" s="143" t="str">
        <f>IFERROR(VLOOKUP(D2368, Product_Category!A:B, 2, FALSE), "Uncategorized")</f>
        <v>CMC</v>
      </c>
      <c r="O2368" s="186">
        <f t="shared" si="214"/>
        <v>2720</v>
      </c>
      <c r="P2368" s="185">
        <f t="shared" si="213"/>
        <v>272</v>
      </c>
      <c r="Q2368" s="143">
        <v>2023</v>
      </c>
      <c r="R2368" s="143" t="str">
        <f>IFERROR(VLOOKUP(G2368,'SOURCE COMPANY'!A:B, 2, FALSE), "")</f>
        <v>JAYANA PHARMA</v>
      </c>
      <c r="S2368" s="143" t="str">
        <f>IFERROR(VLOOKUP(H2368,'CUSTOMER NAME'!A:B, 2, FALSE), "")</f>
        <v>SAFAL FORMULATIONS</v>
      </c>
    </row>
    <row r="2369" spans="1:19">
      <c r="A2369" s="87" t="s">
        <v>1003</v>
      </c>
      <c r="B2369" s="87">
        <v>2.2999999999999998</v>
      </c>
      <c r="C2369" s="87" t="s">
        <v>7</v>
      </c>
      <c r="D2369" s="87" t="s">
        <v>104</v>
      </c>
      <c r="E2369" s="248">
        <v>1</v>
      </c>
      <c r="F2369" s="87" t="s">
        <v>9</v>
      </c>
      <c r="G2369" s="192" t="s">
        <v>319</v>
      </c>
      <c r="H2369" s="198" t="s">
        <v>1324</v>
      </c>
      <c r="I2369" s="214" t="str">
        <f>I2368</f>
        <v>December</v>
      </c>
      <c r="J2369" s="184">
        <f>IF(F2369="USD", E2369, E2369 * IFERROR(VLOOKUP(F2369, EXCHANGE_RATE!A:B, 2, FALSE), "Currency not found"))</f>
        <v>1</v>
      </c>
      <c r="K2369" s="184">
        <f t="shared" si="211"/>
        <v>1</v>
      </c>
      <c r="L2369" s="184">
        <f>IF(C2369="MTS", B2369, B2369 * IFERROR(VLOOKUP(C2369, 'QTY_CONVERSIONS '!A:B, 2, FALSE), "Units not  found"))</f>
        <v>2.3E-3</v>
      </c>
      <c r="M2369" s="185">
        <f t="shared" si="212"/>
        <v>2.2999999999999998</v>
      </c>
      <c r="N2369" s="143" t="str">
        <f>IFERROR(VLOOKUP(D2369, Product_Category!A:B, 2, FALSE), "Uncategorized")</f>
        <v>MAGNESIUM STEARATE</v>
      </c>
      <c r="O2369" s="186">
        <f t="shared" si="214"/>
        <v>1000</v>
      </c>
      <c r="P2369" s="185">
        <f t="shared" si="213"/>
        <v>2.2999999999999998</v>
      </c>
      <c r="Q2369" s="143">
        <v>2023</v>
      </c>
      <c r="R2369" s="143" t="str">
        <f>IFERROR(VLOOKUP(G2369,'SOURCE COMPANY'!A:B, 2, FALSE), "")</f>
        <v>VASA PHARMA</v>
      </c>
      <c r="S2369" s="143" t="str">
        <f>IFERROR(VLOOKUP(H2369,'CUSTOMER NAME'!A:B, 2, FALSE), "")</f>
        <v>SAFIC ALCAN</v>
      </c>
    </row>
    <row r="2370" spans="1:19">
      <c r="A2370" s="87" t="s">
        <v>1558</v>
      </c>
      <c r="B2370" s="87">
        <v>2.2999999999999998</v>
      </c>
      <c r="C2370" s="87" t="s">
        <v>7</v>
      </c>
      <c r="D2370" s="87" t="s">
        <v>1447</v>
      </c>
      <c r="E2370" s="42">
        <v>2.25</v>
      </c>
      <c r="F2370" s="87" t="s">
        <v>9</v>
      </c>
      <c r="G2370" s="192" t="s">
        <v>319</v>
      </c>
      <c r="H2370" s="198" t="s">
        <v>1324</v>
      </c>
      <c r="I2370" s="214" t="str">
        <f>I2369</f>
        <v>December</v>
      </c>
      <c r="J2370" s="184">
        <f>IF(F2370="USD", E2370, E2370 * IFERROR(VLOOKUP(F2370, EXCHANGE_RATE!A:B, 2, FALSE), "Currency not found"))</f>
        <v>2.25</v>
      </c>
      <c r="K2370" s="184">
        <f t="shared" ref="K2370:K2433" si="218">ROUNDUP(J2370,2)</f>
        <v>2.25</v>
      </c>
      <c r="L2370" s="184">
        <f>IF(C2370="MTS", B2370, B2370 * IFERROR(VLOOKUP(C2370, 'QTY_CONVERSIONS '!A:B, 2, FALSE), "Units not  found"))</f>
        <v>2.3E-3</v>
      </c>
      <c r="M2370" s="185">
        <f t="shared" ref="M2370:M2433" si="219">B2370*K2370</f>
        <v>5.1749999999999998</v>
      </c>
      <c r="N2370" s="143" t="str">
        <f>IFERROR(VLOOKUP(D2370, Product_Category!A:B, 2, FALSE), "Uncategorized")</f>
        <v>MAGNESIUM STEARATE</v>
      </c>
      <c r="O2370" s="186">
        <f t="shared" si="214"/>
        <v>2250</v>
      </c>
      <c r="P2370" s="185">
        <f t="shared" ref="P2370:P2433" si="220">L2370*O2370</f>
        <v>5.1749999999999998</v>
      </c>
      <c r="Q2370" s="143">
        <v>2023</v>
      </c>
      <c r="R2370" s="143" t="str">
        <f>IFERROR(VLOOKUP(G2370,'SOURCE COMPANY'!A:B, 2, FALSE), "")</f>
        <v>VASA PHARMA</v>
      </c>
      <c r="S2370" s="143" t="str">
        <f>IFERROR(VLOOKUP(H2370,'CUSTOMER NAME'!A:B, 2, FALSE), "")</f>
        <v>SAFIC ALCAN</v>
      </c>
    </row>
    <row r="2371" spans="1:19">
      <c r="A2371" s="87" t="s">
        <v>1550</v>
      </c>
      <c r="B2371" s="87">
        <v>5000</v>
      </c>
      <c r="C2371" s="87" t="s">
        <v>7</v>
      </c>
      <c r="D2371" s="87" t="s">
        <v>1555</v>
      </c>
      <c r="E2371" s="42">
        <v>3.07</v>
      </c>
      <c r="F2371" s="87" t="s">
        <v>1718</v>
      </c>
      <c r="G2371" s="87" t="s">
        <v>1556</v>
      </c>
      <c r="H2371" s="198" t="s">
        <v>984</v>
      </c>
      <c r="I2371" s="214" t="str">
        <f>I2370</f>
        <v>December</v>
      </c>
      <c r="J2371" s="184">
        <f>IF(F2371="USD", E2371, E2371 * IFERROR(VLOOKUP(F2371, EXCHANGE_RATE!A:B, 2, FALSE), "Currency not found"))</f>
        <v>3.2848999999999999</v>
      </c>
      <c r="K2371" s="184">
        <f t="shared" si="218"/>
        <v>3.2899999999999996</v>
      </c>
      <c r="L2371" s="184">
        <f>IF(C2371="MTS", B2371, B2371 * IFERROR(VLOOKUP(C2371, 'QTY_CONVERSIONS '!A:B, 2, FALSE), "Units not  found"))</f>
        <v>5</v>
      </c>
      <c r="M2371" s="185">
        <f t="shared" si="219"/>
        <v>16449.999999999996</v>
      </c>
      <c r="N2371" s="143" t="str">
        <f>IFERROR(VLOOKUP(D2371, Product_Category!A:B, 2, FALSE), "Uncategorized")</f>
        <v>MCC</v>
      </c>
      <c r="O2371" s="186">
        <f t="shared" ref="O2371:O2434" si="221">K2371*1000</f>
        <v>3289.9999999999995</v>
      </c>
      <c r="P2371" s="185">
        <f t="shared" si="220"/>
        <v>16449.999999999996</v>
      </c>
      <c r="Q2371" s="143">
        <v>2023</v>
      </c>
      <c r="R2371" s="143" t="str">
        <f>IFERROR(VLOOKUP(G2371,'SOURCE COMPANY'!A:B, 2, FALSE), "")</f>
        <v>DIVYA PHARMA</v>
      </c>
      <c r="S2371" s="143" t="str">
        <f>IFERROR(VLOOKUP(H2371,'CUSTOMER NAME'!A:B, 2, FALSE), "")</f>
        <v>SAGAR OVERSEAS</v>
      </c>
    </row>
    <row r="2372" spans="1:19">
      <c r="A2372" s="87" t="s">
        <v>978</v>
      </c>
      <c r="B2372" s="21">
        <v>5000</v>
      </c>
      <c r="C2372" s="87" t="s">
        <v>7</v>
      </c>
      <c r="D2372" s="87" t="s">
        <v>2167</v>
      </c>
      <c r="E2372" s="41">
        <v>2</v>
      </c>
      <c r="F2372" s="87" t="s">
        <v>9</v>
      </c>
      <c r="G2372" s="87" t="s">
        <v>1556</v>
      </c>
      <c r="H2372" s="198" t="s">
        <v>984</v>
      </c>
      <c r="I2372" s="214" t="str">
        <f>I2371</f>
        <v>December</v>
      </c>
      <c r="J2372" s="184">
        <f>IF(F2372="USD", E2372, E2372 * IFERROR(VLOOKUP(F2372, EXCHANGE_RATE!A:B, 2, FALSE), "Currency not found"))</f>
        <v>2</v>
      </c>
      <c r="K2372" s="184">
        <f t="shared" si="218"/>
        <v>2</v>
      </c>
      <c r="L2372" s="184">
        <f>IF(C2372="MTS", B2372, B2372 * IFERROR(VLOOKUP(C2372, 'QTY_CONVERSIONS '!A:B, 2, FALSE), "Units not  found"))</f>
        <v>5</v>
      </c>
      <c r="M2372" s="185">
        <f t="shared" si="219"/>
        <v>10000</v>
      </c>
      <c r="N2372" s="143" t="str">
        <f>IFERROR(VLOOKUP(D2372, Product_Category!A:B, 2, FALSE), "Uncategorized")</f>
        <v>MCC</v>
      </c>
      <c r="O2372" s="186">
        <f t="shared" si="221"/>
        <v>2000</v>
      </c>
      <c r="P2372" s="185">
        <f t="shared" si="220"/>
        <v>10000</v>
      </c>
      <c r="Q2372" s="143">
        <v>2023</v>
      </c>
      <c r="R2372" s="143" t="str">
        <f>IFERROR(VLOOKUP(G2372,'SOURCE COMPANY'!A:B, 2, FALSE), "")</f>
        <v>DIVYA PHARMA</v>
      </c>
      <c r="S2372" s="143" t="str">
        <f>IFERROR(VLOOKUP(H2372,'CUSTOMER NAME'!A:B, 2, FALSE), "")</f>
        <v>SAGAR OVERSEAS</v>
      </c>
    </row>
    <row r="2373" spans="1:19">
      <c r="A2373" s="192" t="s">
        <v>978</v>
      </c>
      <c r="B2373" s="192">
        <v>500</v>
      </c>
      <c r="C2373" s="192" t="s">
        <v>7</v>
      </c>
      <c r="D2373" s="192" t="s">
        <v>3705</v>
      </c>
      <c r="E2373" s="192">
        <v>7.08</v>
      </c>
      <c r="F2373" s="192" t="s">
        <v>9</v>
      </c>
      <c r="G2373" s="87" t="s">
        <v>1556</v>
      </c>
      <c r="H2373" s="134" t="s">
        <v>984</v>
      </c>
      <c r="I2373" s="131" t="s">
        <v>3658</v>
      </c>
      <c r="J2373" s="184">
        <f>IF(F2373="USD", E2373, E2373 * IFERROR(VLOOKUP(F2373, EXCHANGE_RATE!A:B, 2, FALSE), "Currency not found"))</f>
        <v>7.08</v>
      </c>
      <c r="K2373" s="184">
        <f t="shared" si="218"/>
        <v>7.08</v>
      </c>
      <c r="L2373" s="184">
        <f>IF(C2373="MTS", B2373, B2373 * IFERROR(VLOOKUP(C2373, 'QTY_CONVERSIONS '!A:B, 2, FALSE), "Units not  found"))</f>
        <v>0.5</v>
      </c>
      <c r="M2373" s="185">
        <f t="shared" si="219"/>
        <v>3540</v>
      </c>
      <c r="N2373" s="143" t="str">
        <f>IFERROR(VLOOKUP(D2373, Product_Category!A:B, 2, FALSE), "Uncategorized")</f>
        <v>CROSCARMELLOSE SODIUM</v>
      </c>
      <c r="O2373" s="186">
        <f t="shared" si="221"/>
        <v>7080</v>
      </c>
      <c r="P2373" s="185">
        <f t="shared" si="220"/>
        <v>3540</v>
      </c>
      <c r="Q2373" s="143">
        <v>2023</v>
      </c>
      <c r="R2373" s="143" t="str">
        <f>IFERROR(VLOOKUP(G2373,'SOURCE COMPANY'!A:B, 2, FALSE), "")</f>
        <v>DIVYA PHARMA</v>
      </c>
      <c r="S2373" s="143" t="str">
        <f>IFERROR(VLOOKUP(H2373,'CUSTOMER NAME'!A:B, 2, FALSE), "")</f>
        <v>SAGAR OVERSEAS</v>
      </c>
    </row>
    <row r="2374" spans="1:19">
      <c r="A2374" s="85" t="s">
        <v>978</v>
      </c>
      <c r="B2374" s="85">
        <v>700</v>
      </c>
      <c r="C2374" s="85" t="s">
        <v>7</v>
      </c>
      <c r="D2374" s="85" t="s">
        <v>519</v>
      </c>
      <c r="E2374" s="248">
        <v>7.9</v>
      </c>
      <c r="F2374" s="85" t="s">
        <v>9</v>
      </c>
      <c r="G2374" s="87" t="s">
        <v>1556</v>
      </c>
      <c r="H2374" s="199" t="s">
        <v>984</v>
      </c>
      <c r="I2374" s="214" t="str">
        <f>I2373</f>
        <v>November</v>
      </c>
      <c r="J2374" s="184">
        <f>IF(F2374="USD", E2374, E2374 * IFERROR(VLOOKUP(F2374, EXCHANGE_RATE!A:B, 2, FALSE), "Currency not found"))</f>
        <v>7.9</v>
      </c>
      <c r="K2374" s="184">
        <f t="shared" si="218"/>
        <v>7.9</v>
      </c>
      <c r="L2374" s="184">
        <f>IF(C2374="MTS", B2374, B2374 * IFERROR(VLOOKUP(C2374, 'QTY_CONVERSIONS '!A:B, 2, FALSE), "Units not  found"))</f>
        <v>0.70000000000000007</v>
      </c>
      <c r="M2374" s="185">
        <f t="shared" si="219"/>
        <v>5530</v>
      </c>
      <c r="N2374" s="143" t="str">
        <f>IFERROR(VLOOKUP(D2374, Product_Category!A:B, 2, FALSE), "Uncategorized")</f>
        <v>MAGNESIUM STEARATE</v>
      </c>
      <c r="O2374" s="186">
        <f t="shared" si="221"/>
        <v>7900</v>
      </c>
      <c r="P2374" s="185">
        <f t="shared" si="220"/>
        <v>5530.0000000000009</v>
      </c>
      <c r="Q2374" s="143">
        <v>2023</v>
      </c>
      <c r="R2374" s="143" t="str">
        <f>IFERROR(VLOOKUP(G2374,'SOURCE COMPANY'!A:B, 2, FALSE), "")</f>
        <v>DIVYA PHARMA</v>
      </c>
      <c r="S2374" s="143" t="str">
        <f>IFERROR(VLOOKUP(H2374,'CUSTOMER NAME'!A:B, 2, FALSE), "")</f>
        <v>SAGAR OVERSEAS</v>
      </c>
    </row>
    <row r="2375" spans="1:19">
      <c r="A2375" s="191" t="s">
        <v>978</v>
      </c>
      <c r="B2375" s="191">
        <v>4000</v>
      </c>
      <c r="C2375" s="191" t="s">
        <v>7</v>
      </c>
      <c r="D2375" s="191" t="s">
        <v>611</v>
      </c>
      <c r="E2375" s="191">
        <v>1.94</v>
      </c>
      <c r="F2375" s="191" t="s">
        <v>9</v>
      </c>
      <c r="G2375" s="87" t="s">
        <v>1556</v>
      </c>
      <c r="H2375" s="121" t="s">
        <v>3507</v>
      </c>
      <c r="I2375" s="131" t="s">
        <v>3389</v>
      </c>
      <c r="J2375" s="184">
        <f>IF(F2375="USD", E2375, E2375 * IFERROR(VLOOKUP(F2375, EXCHANGE_RATE!A:B, 2, FALSE), "Currency not found"))</f>
        <v>1.94</v>
      </c>
      <c r="K2375" s="184">
        <f t="shared" si="218"/>
        <v>1.94</v>
      </c>
      <c r="L2375" s="184">
        <f>IF(C2375="MTS", B2375, B2375 * IFERROR(VLOOKUP(C2375, 'QTY_CONVERSIONS '!A:B, 2, FALSE), "Units not  found"))</f>
        <v>4</v>
      </c>
      <c r="M2375" s="185">
        <f t="shared" si="219"/>
        <v>7760</v>
      </c>
      <c r="N2375" s="143" t="str">
        <f>IFERROR(VLOOKUP(D2375, Product_Category!A:B, 2, FALSE), "Uncategorized")</f>
        <v>MCC</v>
      </c>
      <c r="O2375" s="186">
        <f t="shared" si="221"/>
        <v>1940</v>
      </c>
      <c r="P2375" s="185">
        <f t="shared" si="220"/>
        <v>7760</v>
      </c>
      <c r="Q2375" s="143">
        <v>2023</v>
      </c>
      <c r="R2375" s="143" t="str">
        <f>IFERROR(VLOOKUP(G2375,'SOURCE COMPANY'!A:B, 2, FALSE), "")</f>
        <v>DIVYA PHARMA</v>
      </c>
      <c r="S2375" s="143" t="str">
        <f>IFERROR(VLOOKUP(H2375,'CUSTOMER NAME'!A:B, 2, FALSE), "")</f>
        <v>SAGAR VITACEUTICALS</v>
      </c>
    </row>
    <row r="2376" spans="1:19">
      <c r="A2376" s="191" t="s">
        <v>1080</v>
      </c>
      <c r="B2376" s="191">
        <v>100</v>
      </c>
      <c r="C2376" s="191" t="s">
        <v>7</v>
      </c>
      <c r="D2376" s="191" t="s">
        <v>3295</v>
      </c>
      <c r="E2376" s="191">
        <v>19.079999999999998</v>
      </c>
      <c r="F2376" s="191" t="s">
        <v>1718</v>
      </c>
      <c r="G2376" s="192" t="s">
        <v>208</v>
      </c>
      <c r="H2376" s="121" t="s">
        <v>3296</v>
      </c>
      <c r="I2376" s="131" t="s">
        <v>3034</v>
      </c>
      <c r="J2376" s="184">
        <f>IF(F2376="USD", E2376, E2376 * IFERROR(VLOOKUP(F2376, EXCHANGE_RATE!A:B, 2, FALSE), "Currency not found"))</f>
        <v>20.415599999999998</v>
      </c>
      <c r="K2376" s="184">
        <f t="shared" si="218"/>
        <v>20.420000000000002</v>
      </c>
      <c r="L2376" s="184">
        <f>IF(C2376="MTS", B2376, B2376 * IFERROR(VLOOKUP(C2376, 'QTY_CONVERSIONS '!A:B, 2, FALSE), "Units not  found"))</f>
        <v>0.1</v>
      </c>
      <c r="M2376" s="185">
        <f t="shared" si="219"/>
        <v>2042.0000000000002</v>
      </c>
      <c r="N2376" s="143" t="str">
        <f>IFERROR(VLOOKUP(D2376, Product_Category!A:B, 2, FALSE), "Uncategorized")</f>
        <v>MCC</v>
      </c>
      <c r="O2376" s="186">
        <f t="shared" si="221"/>
        <v>20420</v>
      </c>
      <c r="P2376" s="185">
        <f t="shared" si="220"/>
        <v>2042</v>
      </c>
      <c r="Q2376" s="143">
        <v>2023</v>
      </c>
      <c r="R2376" s="143" t="str">
        <f>IFERROR(VLOOKUP(G2376,'SOURCE COMPANY'!A:B, 2, FALSE), "")</f>
        <v>RETTENMAIER</v>
      </c>
      <c r="S2376" s="143" t="str">
        <f>IFERROR(VLOOKUP(H2376,'CUSTOMER NAME'!A:B, 2, FALSE), "")</f>
        <v>SAIGON PHARMA</v>
      </c>
    </row>
    <row r="2377" spans="1:19">
      <c r="A2377" s="191" t="s">
        <v>1012</v>
      </c>
      <c r="B2377" s="191">
        <v>18000</v>
      </c>
      <c r="C2377" s="191" t="s">
        <v>7</v>
      </c>
      <c r="D2377" s="191" t="s">
        <v>769</v>
      </c>
      <c r="E2377" s="191">
        <v>2.97</v>
      </c>
      <c r="F2377" s="191" t="s">
        <v>9</v>
      </c>
      <c r="G2377" s="192" t="s">
        <v>3123</v>
      </c>
      <c r="H2377" s="121" t="s">
        <v>3523</v>
      </c>
      <c r="I2377" s="131" t="s">
        <v>3389</v>
      </c>
      <c r="J2377" s="184">
        <f>IF(F2377="USD", E2377, E2377 * IFERROR(VLOOKUP(F2377, EXCHANGE_RATE!A:B, 2, FALSE), "Currency not found"))</f>
        <v>2.97</v>
      </c>
      <c r="K2377" s="184">
        <f t="shared" si="218"/>
        <v>2.97</v>
      </c>
      <c r="L2377" s="184">
        <f>IF(C2377="MTS", B2377, B2377 * IFERROR(VLOOKUP(C2377, 'QTY_CONVERSIONS '!A:B, 2, FALSE), "Units not  found"))</f>
        <v>18</v>
      </c>
      <c r="M2377" s="185">
        <f t="shared" si="219"/>
        <v>53460</v>
      </c>
      <c r="N2377" s="143" t="str">
        <f>IFERROR(VLOOKUP(D2377, Product_Category!A:B, 2, FALSE), "Uncategorized")</f>
        <v>MCC</v>
      </c>
      <c r="O2377" s="186">
        <f t="shared" si="221"/>
        <v>2970</v>
      </c>
      <c r="P2377" s="185">
        <f t="shared" si="220"/>
        <v>53460</v>
      </c>
      <c r="Q2377" s="143">
        <v>2023</v>
      </c>
      <c r="R2377" s="143" t="str">
        <f>IFERROR(VLOOKUP(G2377,'SOURCE COMPANY'!A:B, 2, FALSE), "")</f>
        <v>SKJ HEALTHCARE</v>
      </c>
      <c r="S2377" s="143" t="str">
        <f>IFERROR(VLOOKUP(H2377,'CUSTOMER NAME'!A:B, 2, FALSE), "")</f>
        <v>SAINT PETERSBURG RUSSIA</v>
      </c>
    </row>
    <row r="2378" spans="1:19">
      <c r="A2378" s="191" t="s">
        <v>1012</v>
      </c>
      <c r="B2378" s="191">
        <v>2000</v>
      </c>
      <c r="C2378" s="191" t="s">
        <v>7</v>
      </c>
      <c r="D2378" s="191" t="s">
        <v>611</v>
      </c>
      <c r="E2378" s="191">
        <v>2.98</v>
      </c>
      <c r="F2378" s="191" t="s">
        <v>9</v>
      </c>
      <c r="G2378" s="192" t="s">
        <v>3123</v>
      </c>
      <c r="H2378" s="121" t="s">
        <v>3523</v>
      </c>
      <c r="I2378" s="131" t="s">
        <v>3389</v>
      </c>
      <c r="J2378" s="184">
        <f>IF(F2378="USD", E2378, E2378 * IFERROR(VLOOKUP(F2378, EXCHANGE_RATE!A:B, 2, FALSE), "Currency not found"))</f>
        <v>2.98</v>
      </c>
      <c r="K2378" s="184">
        <f t="shared" si="218"/>
        <v>2.98</v>
      </c>
      <c r="L2378" s="184">
        <f>IF(C2378="MTS", B2378, B2378 * IFERROR(VLOOKUP(C2378, 'QTY_CONVERSIONS '!A:B, 2, FALSE), "Units not  found"))</f>
        <v>2</v>
      </c>
      <c r="M2378" s="185">
        <f t="shared" si="219"/>
        <v>5960</v>
      </c>
      <c r="N2378" s="143" t="str">
        <f>IFERROR(VLOOKUP(D2378, Product_Category!A:B, 2, FALSE), "Uncategorized")</f>
        <v>MCC</v>
      </c>
      <c r="O2378" s="186">
        <f t="shared" si="221"/>
        <v>2980</v>
      </c>
      <c r="P2378" s="185">
        <f t="shared" si="220"/>
        <v>5960</v>
      </c>
      <c r="Q2378" s="143">
        <v>2023</v>
      </c>
      <c r="R2378" s="143" t="str">
        <f>IFERROR(VLOOKUP(G2378,'SOURCE COMPANY'!A:B, 2, FALSE), "")</f>
        <v>SKJ HEALTHCARE</v>
      </c>
      <c r="S2378" s="143" t="str">
        <f>IFERROR(VLOOKUP(H2378,'CUSTOMER NAME'!A:B, 2, FALSE), "")</f>
        <v>SAINT PETERSBURG RUSSIA</v>
      </c>
    </row>
    <row r="2379" spans="1:19">
      <c r="A2379" s="87" t="s">
        <v>786</v>
      </c>
      <c r="B2379" s="87">
        <v>200</v>
      </c>
      <c r="C2379" s="87" t="s">
        <v>7</v>
      </c>
      <c r="D2379" s="87" t="s">
        <v>1427</v>
      </c>
      <c r="E2379" s="42">
        <v>1.57</v>
      </c>
      <c r="F2379" s="87" t="s">
        <v>9</v>
      </c>
      <c r="G2379" s="87" t="s">
        <v>1629</v>
      </c>
      <c r="H2379" s="198" t="s">
        <v>1630</v>
      </c>
      <c r="I2379" s="214" t="str">
        <f t="shared" ref="I2379:I2384" si="222">I2378</f>
        <v>October</v>
      </c>
      <c r="J2379" s="184">
        <f>IF(F2379="USD", E2379, E2379 * IFERROR(VLOOKUP(F2379, EXCHANGE_RATE!A:B, 2, FALSE), "Currency not found"))</f>
        <v>1.57</v>
      </c>
      <c r="K2379" s="184">
        <f t="shared" si="218"/>
        <v>1.57</v>
      </c>
      <c r="L2379" s="184">
        <f>IF(C2379="MTS", B2379, B2379 * IFERROR(VLOOKUP(C2379, 'QTY_CONVERSIONS '!A:B, 2, FALSE), "Units not  found"))</f>
        <v>0.2</v>
      </c>
      <c r="M2379" s="185">
        <f t="shared" si="219"/>
        <v>314</v>
      </c>
      <c r="N2379" s="143" t="str">
        <f>IFERROR(VLOOKUP(D2379, Product_Category!A:B, 2, FALSE), "Uncategorized")</f>
        <v>CMC</v>
      </c>
      <c r="O2379" s="186">
        <f t="shared" si="221"/>
        <v>1570</v>
      </c>
      <c r="P2379" s="185">
        <f t="shared" si="220"/>
        <v>314</v>
      </c>
      <c r="Q2379" s="143">
        <v>2023</v>
      </c>
      <c r="R2379" s="143" t="str">
        <f>IFERROR(VLOOKUP(G2379,'SOURCE COMPANY'!A:B, 2, FALSE), "")</f>
        <v>SAINT-GOBAIN</v>
      </c>
      <c r="S2379" s="143" t="str">
        <f>IFERROR(VLOOKUP(H2379,'CUSTOMER NAME'!A:B, 2, FALSE), "")</f>
        <v>SAINT-GOBAIN CONS</v>
      </c>
    </row>
    <row r="2380" spans="1:19">
      <c r="A2380" s="87" t="s">
        <v>786</v>
      </c>
      <c r="B2380" s="87">
        <v>13000</v>
      </c>
      <c r="C2380" s="87" t="s">
        <v>7</v>
      </c>
      <c r="D2380" s="87" t="s">
        <v>1631</v>
      </c>
      <c r="E2380" s="42">
        <v>2</v>
      </c>
      <c r="F2380" s="87" t="s">
        <v>9</v>
      </c>
      <c r="G2380" s="87" t="s">
        <v>1632</v>
      </c>
      <c r="H2380" s="198" t="s">
        <v>1633</v>
      </c>
      <c r="I2380" s="214" t="str">
        <f t="shared" si="222"/>
        <v>October</v>
      </c>
      <c r="J2380" s="184">
        <f>IF(F2380="USD", E2380, E2380 * IFERROR(VLOOKUP(F2380, EXCHANGE_RATE!A:B, 2, FALSE), "Currency not found"))</f>
        <v>2</v>
      </c>
      <c r="K2380" s="184">
        <f t="shared" si="218"/>
        <v>2</v>
      </c>
      <c r="L2380" s="184">
        <f>IF(C2380="MTS", B2380, B2380 * IFERROR(VLOOKUP(C2380, 'QTY_CONVERSIONS '!A:B, 2, FALSE), "Units not  found"))</f>
        <v>13</v>
      </c>
      <c r="M2380" s="185">
        <f t="shared" si="219"/>
        <v>26000</v>
      </c>
      <c r="N2380" s="143" t="str">
        <f>IFERROR(VLOOKUP(D2380, Product_Category!A:B, 2, FALSE), "Uncategorized")</f>
        <v>MCC</v>
      </c>
      <c r="O2380" s="186">
        <f t="shared" si="221"/>
        <v>2000</v>
      </c>
      <c r="P2380" s="185">
        <f t="shared" si="220"/>
        <v>26000</v>
      </c>
      <c r="Q2380" s="143">
        <v>2023</v>
      </c>
      <c r="R2380" s="143" t="str">
        <f>IFERROR(VLOOKUP(G2380,'SOURCE COMPANY'!A:B, 2, FALSE), "")</f>
        <v>MALLESH PHARMA</v>
      </c>
      <c r="S2380" s="143" t="str">
        <f>IFERROR(VLOOKUP(H2380,'CUSTOMER NAME'!A:B, 2, FALSE), "")</f>
        <v>SALACHEM PRO</v>
      </c>
    </row>
    <row r="2381" spans="1:19">
      <c r="A2381" s="85" t="s">
        <v>619</v>
      </c>
      <c r="B2381" s="85">
        <v>250</v>
      </c>
      <c r="C2381" s="85" t="s">
        <v>7</v>
      </c>
      <c r="D2381" s="85" t="s">
        <v>620</v>
      </c>
      <c r="E2381" s="248">
        <v>5.45</v>
      </c>
      <c r="F2381" s="85" t="s">
        <v>9</v>
      </c>
      <c r="G2381" s="87" t="s">
        <v>530</v>
      </c>
      <c r="H2381" s="199" t="s">
        <v>621</v>
      </c>
      <c r="I2381" s="214" t="str">
        <f t="shared" si="222"/>
        <v>October</v>
      </c>
      <c r="J2381" s="184">
        <f>IF(F2381="USD", E2381, E2381 * IFERROR(VLOOKUP(F2381, EXCHANGE_RATE!A:B, 2, FALSE), "Currency not found"))</f>
        <v>5.45</v>
      </c>
      <c r="K2381" s="184">
        <f t="shared" si="218"/>
        <v>5.45</v>
      </c>
      <c r="L2381" s="184">
        <f>IF(C2381="MTS", B2381, B2381 * IFERROR(VLOOKUP(C2381, 'QTY_CONVERSIONS '!A:B, 2, FALSE), "Units not  found"))</f>
        <v>0.25</v>
      </c>
      <c r="M2381" s="185">
        <f t="shared" si="219"/>
        <v>1362.5</v>
      </c>
      <c r="N2381" s="143" t="str">
        <f>IFERROR(VLOOKUP(D2381, Product_Category!A:B, 2, FALSE), "Uncategorized")</f>
        <v>MAGNESIUM STEARATE</v>
      </c>
      <c r="O2381" s="186">
        <f t="shared" si="221"/>
        <v>5450</v>
      </c>
      <c r="P2381" s="185">
        <f t="shared" si="220"/>
        <v>1362.5</v>
      </c>
      <c r="Q2381" s="143">
        <v>2023</v>
      </c>
      <c r="R2381" s="143" t="str">
        <f>IFERROR(VLOOKUP(G2381,'SOURCE COMPANY'!A:B, 2, FALSE), "")</f>
        <v>NITIKA PHARMA</v>
      </c>
      <c r="S2381" s="143" t="str">
        <f>IFERROR(VLOOKUP(H2381,'CUSTOMER NAME'!A:B, 2, FALSE), "")</f>
        <v>SAMA ALFAYHAA</v>
      </c>
    </row>
    <row r="2382" spans="1:19">
      <c r="A2382" s="85" t="s">
        <v>711</v>
      </c>
      <c r="B2382" s="85">
        <v>3000</v>
      </c>
      <c r="C2382" s="85" t="s">
        <v>7</v>
      </c>
      <c r="D2382" s="85" t="s">
        <v>564</v>
      </c>
      <c r="E2382" s="248">
        <v>8.9499999999999993</v>
      </c>
      <c r="F2382" s="85" t="s">
        <v>9</v>
      </c>
      <c r="G2382" s="85" t="s">
        <v>549</v>
      </c>
      <c r="H2382" s="199" t="s">
        <v>697</v>
      </c>
      <c r="I2382" s="214" t="str">
        <f t="shared" si="222"/>
        <v>October</v>
      </c>
      <c r="J2382" s="184">
        <f>IF(F2382="USD", E2382, E2382 * IFERROR(VLOOKUP(F2382, EXCHANGE_RATE!A:B, 2, FALSE), "Currency not found"))</f>
        <v>8.9499999999999993</v>
      </c>
      <c r="K2382" s="184">
        <f t="shared" si="218"/>
        <v>8.9499999999999993</v>
      </c>
      <c r="L2382" s="184">
        <f>IF(C2382="MTS", B2382, B2382 * IFERROR(VLOOKUP(C2382, 'QTY_CONVERSIONS '!A:B, 2, FALSE), "Units not  found"))</f>
        <v>3</v>
      </c>
      <c r="M2382" s="185">
        <f t="shared" si="219"/>
        <v>26849.999999999996</v>
      </c>
      <c r="N2382" s="143" t="str">
        <f>IFERROR(VLOOKUP(D2382, Product_Category!A:B, 2, FALSE), "Uncategorized")</f>
        <v>CROSCARMELLOSE SODIUM</v>
      </c>
      <c r="O2382" s="186">
        <f t="shared" si="221"/>
        <v>8950</v>
      </c>
      <c r="P2382" s="185">
        <f t="shared" si="220"/>
        <v>26850</v>
      </c>
      <c r="Q2382" s="143">
        <v>2023</v>
      </c>
      <c r="R2382" s="143" t="str">
        <f>IFERROR(VLOOKUP(G2382,'SOURCE COMPANY'!A:B, 2, FALSE), "")</f>
        <v>DIP CHEM</v>
      </c>
      <c r="S2382" s="143" t="str">
        <f>IFERROR(VLOOKUP(H2382,'CUSTOMER NAME'!A:B, 2, FALSE), "")</f>
        <v>SAMAR PHARMA</v>
      </c>
    </row>
    <row r="2383" spans="1:19">
      <c r="A2383" s="85" t="s">
        <v>651</v>
      </c>
      <c r="B2383" s="85">
        <v>100</v>
      </c>
      <c r="C2383" s="85" t="s">
        <v>7</v>
      </c>
      <c r="D2383" s="85" t="s">
        <v>266</v>
      </c>
      <c r="E2383" s="248">
        <v>150</v>
      </c>
      <c r="F2383" s="85" t="s">
        <v>1730</v>
      </c>
      <c r="G2383" s="85" t="s">
        <v>930</v>
      </c>
      <c r="H2383" s="199" t="s">
        <v>697</v>
      </c>
      <c r="I2383" s="214" t="str">
        <f t="shared" si="222"/>
        <v>October</v>
      </c>
      <c r="J2383" s="184">
        <f>IF(F2383="USD", E2383, E2383 * IFERROR(VLOOKUP(F2383, EXCHANGE_RATE!A:B, 2, FALSE), "Currency not found"))</f>
        <v>1.8</v>
      </c>
      <c r="K2383" s="184">
        <f t="shared" si="218"/>
        <v>1.8</v>
      </c>
      <c r="L2383" s="184">
        <f>IF(C2383="MTS", B2383, B2383 * IFERROR(VLOOKUP(C2383, 'QTY_CONVERSIONS '!A:B, 2, FALSE), "Units not  found"))</f>
        <v>0.1</v>
      </c>
      <c r="M2383" s="185">
        <f t="shared" si="219"/>
        <v>180</v>
      </c>
      <c r="N2383" s="143" t="str">
        <f>IFERROR(VLOOKUP(D2383, Product_Category!A:B, 2, FALSE), "Uncategorized")</f>
        <v>MCC</v>
      </c>
      <c r="O2383" s="186">
        <f t="shared" si="221"/>
        <v>1800</v>
      </c>
      <c r="P2383" s="185">
        <f t="shared" si="220"/>
        <v>180</v>
      </c>
      <c r="Q2383" s="143">
        <v>2023</v>
      </c>
      <c r="R2383" s="143" t="str">
        <f>IFERROR(VLOOKUP(G2383,'SOURCE COMPANY'!A:B, 2, FALSE), "")</f>
        <v>DRUG CENTRE DELHI</v>
      </c>
      <c r="S2383" s="143" t="str">
        <f>IFERROR(VLOOKUP(H2383,'CUSTOMER NAME'!A:B, 2, FALSE), "")</f>
        <v>SAMAR PHARMA</v>
      </c>
    </row>
    <row r="2384" spans="1:19">
      <c r="A2384" s="86" t="s">
        <v>651</v>
      </c>
      <c r="B2384" s="86">
        <v>100</v>
      </c>
      <c r="C2384" s="86" t="s">
        <v>7</v>
      </c>
      <c r="D2384" s="86" t="s">
        <v>266</v>
      </c>
      <c r="E2384" s="249">
        <v>150</v>
      </c>
      <c r="F2384" s="86" t="s">
        <v>1730</v>
      </c>
      <c r="G2384" s="85" t="s">
        <v>930</v>
      </c>
      <c r="H2384" s="203" t="s">
        <v>697</v>
      </c>
      <c r="I2384" s="214" t="str">
        <f t="shared" si="222"/>
        <v>October</v>
      </c>
      <c r="J2384" s="184">
        <f>IF(F2384="USD", E2384, E2384 * IFERROR(VLOOKUP(F2384, EXCHANGE_RATE!A:B, 2, FALSE), "Currency not found"))</f>
        <v>1.8</v>
      </c>
      <c r="K2384" s="184">
        <f t="shared" si="218"/>
        <v>1.8</v>
      </c>
      <c r="L2384" s="184">
        <f>IF(C2384="MTS", B2384, B2384 * IFERROR(VLOOKUP(C2384, 'QTY_CONVERSIONS '!A:B, 2, FALSE), "Units not  found"))</f>
        <v>0.1</v>
      </c>
      <c r="M2384" s="185">
        <f t="shared" si="219"/>
        <v>180</v>
      </c>
      <c r="N2384" s="143" t="str">
        <f>IFERROR(VLOOKUP(D2384, Product_Category!A:B, 2, FALSE), "Uncategorized")</f>
        <v>MCC</v>
      </c>
      <c r="O2384" s="186">
        <f t="shared" si="221"/>
        <v>1800</v>
      </c>
      <c r="P2384" s="185">
        <f t="shared" si="220"/>
        <v>180</v>
      </c>
      <c r="Q2384" s="143">
        <v>2023</v>
      </c>
      <c r="R2384" s="143" t="str">
        <f>IFERROR(VLOOKUP(G2384,'SOURCE COMPANY'!A:B, 2, FALSE), "")</f>
        <v>DRUG CENTRE DELHI</v>
      </c>
      <c r="S2384" s="143" t="str">
        <f>IFERROR(VLOOKUP(H2384,'CUSTOMER NAME'!A:B, 2, FALSE), "")</f>
        <v>SAMAR PHARMA</v>
      </c>
    </row>
    <row r="2385" spans="1:19">
      <c r="A2385" s="187" t="s">
        <v>929</v>
      </c>
      <c r="B2385" s="187">
        <v>100</v>
      </c>
      <c r="C2385" s="187" t="s">
        <v>7</v>
      </c>
      <c r="D2385" s="187" t="s">
        <v>1298</v>
      </c>
      <c r="E2385" s="187">
        <v>1.91</v>
      </c>
      <c r="F2385" s="187" t="s">
        <v>9</v>
      </c>
      <c r="G2385" s="87" t="s">
        <v>652</v>
      </c>
      <c r="H2385" s="139" t="s">
        <v>697</v>
      </c>
      <c r="I2385" s="131" t="s">
        <v>3893</v>
      </c>
      <c r="J2385" s="184">
        <f>IF(F2385="USD", E2385, E2385 * IFERROR(VLOOKUP(F2385, EXCHANGE_RATE!A:B, 2, FALSE), "Currency not found"))</f>
        <v>1.91</v>
      </c>
      <c r="K2385" s="184">
        <f t="shared" si="218"/>
        <v>1.91</v>
      </c>
      <c r="L2385" s="184">
        <f>IF(C2385="MTS", B2385, B2385 * IFERROR(VLOOKUP(C2385, 'QTY_CONVERSIONS '!A:B, 2, FALSE), "Units not  found"))</f>
        <v>0.1</v>
      </c>
      <c r="M2385" s="185">
        <f t="shared" si="219"/>
        <v>191</v>
      </c>
      <c r="N2385" s="143" t="str">
        <f>IFERROR(VLOOKUP(D2385, Product_Category!A:B, 2, FALSE), "Uncategorized")</f>
        <v>MCC</v>
      </c>
      <c r="O2385" s="186">
        <f t="shared" si="221"/>
        <v>1910</v>
      </c>
      <c r="P2385" s="185">
        <f t="shared" si="220"/>
        <v>191</v>
      </c>
      <c r="Q2385" s="143">
        <v>2023</v>
      </c>
      <c r="R2385" s="143" t="str">
        <f>IFERROR(VLOOKUP(G2385,'SOURCE COMPANY'!A:B, 2, FALSE), "")</f>
        <v>JAYANA PHARMA</v>
      </c>
      <c r="S2385" s="143" t="str">
        <f>IFERROR(VLOOKUP(H2385,'CUSTOMER NAME'!A:B, 2, FALSE), "")</f>
        <v>SAMAR PHARMA</v>
      </c>
    </row>
    <row r="2386" spans="1:19">
      <c r="A2386" s="83" t="s">
        <v>929</v>
      </c>
      <c r="B2386" s="23">
        <v>25</v>
      </c>
      <c r="C2386" s="83" t="s">
        <v>7</v>
      </c>
      <c r="D2386" s="83" t="s">
        <v>589</v>
      </c>
      <c r="E2386" s="49">
        <v>117.81100000000001</v>
      </c>
      <c r="F2386" s="83" t="s">
        <v>1730</v>
      </c>
      <c r="G2386" s="87" t="s">
        <v>652</v>
      </c>
      <c r="H2386" s="252" t="s">
        <v>697</v>
      </c>
      <c r="I2386" s="214" t="str">
        <f>I2385</f>
        <v>December</v>
      </c>
      <c r="J2386" s="184">
        <f>IF(F2386="USD", E2386, E2386 * IFERROR(VLOOKUP(F2386, EXCHANGE_RATE!A:B, 2, FALSE), "Currency not found"))</f>
        <v>1.4137320000000002</v>
      </c>
      <c r="K2386" s="184">
        <f t="shared" si="218"/>
        <v>1.42</v>
      </c>
      <c r="L2386" s="184">
        <f>IF(C2386="MTS", B2386, B2386 * IFERROR(VLOOKUP(C2386, 'QTY_CONVERSIONS '!A:B, 2, FALSE), "Units not  found"))</f>
        <v>2.5000000000000001E-2</v>
      </c>
      <c r="M2386" s="185">
        <f t="shared" si="219"/>
        <v>35.5</v>
      </c>
      <c r="N2386" s="143" t="str">
        <f>IFERROR(VLOOKUP(D2386, Product_Category!A:B, 2, FALSE), "Uncategorized")</f>
        <v>MAGNESIUM STEARATE</v>
      </c>
      <c r="O2386" s="186">
        <f t="shared" si="221"/>
        <v>1420</v>
      </c>
      <c r="P2386" s="185">
        <f t="shared" si="220"/>
        <v>35.5</v>
      </c>
      <c r="Q2386" s="143">
        <v>2023</v>
      </c>
      <c r="R2386" s="143" t="str">
        <f>IFERROR(VLOOKUP(G2386,'SOURCE COMPANY'!A:B, 2, FALSE), "")</f>
        <v>JAYANA PHARMA</v>
      </c>
      <c r="S2386" s="143" t="str">
        <f>IFERROR(VLOOKUP(H2386,'CUSTOMER NAME'!A:B, 2, FALSE), "")</f>
        <v>SAMAR PHARMA</v>
      </c>
    </row>
    <row r="2387" spans="1:19">
      <c r="A2387" s="192" t="s">
        <v>929</v>
      </c>
      <c r="B2387" s="192">
        <v>25</v>
      </c>
      <c r="C2387" s="192" t="s">
        <v>7</v>
      </c>
      <c r="D2387" s="192" t="s">
        <v>3048</v>
      </c>
      <c r="E2387" s="192">
        <v>3.29</v>
      </c>
      <c r="F2387" s="192" t="s">
        <v>9</v>
      </c>
      <c r="G2387" s="192" t="s">
        <v>676</v>
      </c>
      <c r="H2387" s="134" t="s">
        <v>697</v>
      </c>
      <c r="I2387" s="131" t="s">
        <v>3658</v>
      </c>
      <c r="J2387" s="184">
        <f>IF(F2387="USD", E2387, E2387 * IFERROR(VLOOKUP(F2387, EXCHANGE_RATE!A:B, 2, FALSE), "Currency not found"))</f>
        <v>3.29</v>
      </c>
      <c r="K2387" s="184">
        <f t="shared" si="218"/>
        <v>3.29</v>
      </c>
      <c r="L2387" s="184">
        <f>IF(C2387="MTS", B2387, B2387 * IFERROR(VLOOKUP(C2387, 'QTY_CONVERSIONS '!A:B, 2, FALSE), "Units not  found"))</f>
        <v>2.5000000000000001E-2</v>
      </c>
      <c r="M2387" s="185">
        <f t="shared" si="219"/>
        <v>82.25</v>
      </c>
      <c r="N2387" s="143" t="str">
        <f>IFERROR(VLOOKUP(D2387, Product_Category!A:B, 2, FALSE), "Uncategorized")</f>
        <v>CROSCARMELLOSE SODIUM</v>
      </c>
      <c r="O2387" s="186">
        <f t="shared" si="221"/>
        <v>3290</v>
      </c>
      <c r="P2387" s="185">
        <f t="shared" si="220"/>
        <v>82.25</v>
      </c>
      <c r="Q2387" s="143">
        <v>2023</v>
      </c>
      <c r="R2387" s="143" t="str">
        <f>IFERROR(VLOOKUP(G2387,'SOURCE COMPANY'!A:B, 2, FALSE), "")</f>
        <v>ORIENT PHARMA</v>
      </c>
      <c r="S2387" s="143" t="str">
        <f>IFERROR(VLOOKUP(H2387,'CUSTOMER NAME'!A:B, 2, FALSE), "")</f>
        <v>SAMAR PHARMA</v>
      </c>
    </row>
    <row r="2388" spans="1:19">
      <c r="A2388" s="87" t="s">
        <v>1522</v>
      </c>
      <c r="B2388" s="87">
        <v>100</v>
      </c>
      <c r="C2388" s="87" t="s">
        <v>7</v>
      </c>
      <c r="D2388" s="87" t="s">
        <v>1542</v>
      </c>
      <c r="E2388" s="44">
        <v>954</v>
      </c>
      <c r="F2388" s="87" t="s">
        <v>1730</v>
      </c>
      <c r="G2388" s="192" t="s">
        <v>676</v>
      </c>
      <c r="H2388" s="198" t="s">
        <v>697</v>
      </c>
      <c r="I2388" s="214" t="str">
        <f>I2387</f>
        <v>November</v>
      </c>
      <c r="J2388" s="184">
        <f>IF(F2388="USD", E2388, E2388 * IFERROR(VLOOKUP(F2388, EXCHANGE_RATE!A:B, 2, FALSE), "Currency not found"))</f>
        <v>11.448</v>
      </c>
      <c r="K2388" s="184">
        <f t="shared" si="218"/>
        <v>11.45</v>
      </c>
      <c r="L2388" s="184">
        <f>IF(C2388="MTS", B2388, B2388 * IFERROR(VLOOKUP(C2388, 'QTY_CONVERSIONS '!A:B, 2, FALSE), "Units not  found"))</f>
        <v>0.1</v>
      </c>
      <c r="M2388" s="185">
        <f t="shared" si="219"/>
        <v>1145</v>
      </c>
      <c r="N2388" s="143" t="str">
        <f>IFERROR(VLOOKUP(D2388, Product_Category!A:B, 2, FALSE), "Uncategorized")</f>
        <v>MCC</v>
      </c>
      <c r="O2388" s="186">
        <f t="shared" si="221"/>
        <v>11450</v>
      </c>
      <c r="P2388" s="185">
        <f t="shared" si="220"/>
        <v>1145</v>
      </c>
      <c r="Q2388" s="143">
        <v>2023</v>
      </c>
      <c r="R2388" s="143" t="str">
        <f>IFERROR(VLOOKUP(G2388,'SOURCE COMPANY'!A:B, 2, FALSE), "")</f>
        <v>ORIENT PHARMA</v>
      </c>
      <c r="S2388" s="143" t="str">
        <f>IFERROR(VLOOKUP(H2388,'CUSTOMER NAME'!A:B, 2, FALSE), "")</f>
        <v>SAMAR PHARMA</v>
      </c>
    </row>
    <row r="2389" spans="1:19">
      <c r="A2389" s="87" t="s">
        <v>1522</v>
      </c>
      <c r="B2389" s="87">
        <v>200</v>
      </c>
      <c r="C2389" s="87" t="s">
        <v>7</v>
      </c>
      <c r="D2389" s="87" t="s">
        <v>1528</v>
      </c>
      <c r="E2389" s="44">
        <v>954</v>
      </c>
      <c r="F2389" s="87" t="s">
        <v>1730</v>
      </c>
      <c r="G2389" s="192" t="s">
        <v>676</v>
      </c>
      <c r="H2389" s="198" t="s">
        <v>697</v>
      </c>
      <c r="I2389" s="214" t="str">
        <f>I2388</f>
        <v>November</v>
      </c>
      <c r="J2389" s="184">
        <f>IF(F2389="USD", E2389, E2389 * IFERROR(VLOOKUP(F2389, EXCHANGE_RATE!A:B, 2, FALSE), "Currency not found"))</f>
        <v>11.448</v>
      </c>
      <c r="K2389" s="184">
        <f t="shared" si="218"/>
        <v>11.45</v>
      </c>
      <c r="L2389" s="184">
        <f>IF(C2389="MTS", B2389, B2389 * IFERROR(VLOOKUP(C2389, 'QTY_CONVERSIONS '!A:B, 2, FALSE), "Units not  found"))</f>
        <v>0.2</v>
      </c>
      <c r="M2389" s="185">
        <f t="shared" si="219"/>
        <v>2290</v>
      </c>
      <c r="N2389" s="143" t="str">
        <f>IFERROR(VLOOKUP(D2389, Product_Category!A:B, 2, FALSE), "Uncategorized")</f>
        <v>MCC</v>
      </c>
      <c r="O2389" s="186">
        <f t="shared" si="221"/>
        <v>11450</v>
      </c>
      <c r="P2389" s="185">
        <f t="shared" si="220"/>
        <v>2290</v>
      </c>
      <c r="Q2389" s="143">
        <v>2023</v>
      </c>
      <c r="R2389" s="143" t="str">
        <f>IFERROR(VLOOKUP(G2389,'SOURCE COMPANY'!A:B, 2, FALSE), "")</f>
        <v>ORIENT PHARMA</v>
      </c>
      <c r="S2389" s="143" t="str">
        <f>IFERROR(VLOOKUP(H2389,'CUSTOMER NAME'!A:B, 2, FALSE), "")</f>
        <v>SAMAR PHARMA</v>
      </c>
    </row>
    <row r="2390" spans="1:19">
      <c r="A2390" s="87" t="s">
        <v>929</v>
      </c>
      <c r="B2390" s="21">
        <v>50</v>
      </c>
      <c r="C2390" s="87" t="s">
        <v>7</v>
      </c>
      <c r="D2390" s="87" t="s">
        <v>1977</v>
      </c>
      <c r="E2390" s="41">
        <v>300</v>
      </c>
      <c r="F2390" s="87" t="s">
        <v>1730</v>
      </c>
      <c r="G2390" s="192" t="s">
        <v>681</v>
      </c>
      <c r="H2390" s="198" t="s">
        <v>697</v>
      </c>
      <c r="I2390" s="214" t="str">
        <f>I2389</f>
        <v>November</v>
      </c>
      <c r="J2390" s="184">
        <f>IF(F2390="USD", E2390, E2390 * IFERROR(VLOOKUP(F2390, EXCHANGE_RATE!A:B, 2, FALSE), "Currency not found"))</f>
        <v>3.6</v>
      </c>
      <c r="K2390" s="184">
        <f t="shared" si="218"/>
        <v>3.6</v>
      </c>
      <c r="L2390" s="184">
        <f>IF(C2390="MTS", B2390, B2390 * IFERROR(VLOOKUP(C2390, 'QTY_CONVERSIONS '!A:B, 2, FALSE), "Units not  found"))</f>
        <v>0.05</v>
      </c>
      <c r="M2390" s="185">
        <f t="shared" si="219"/>
        <v>180</v>
      </c>
      <c r="N2390" s="143" t="str">
        <f>IFERROR(VLOOKUP(D2390, Product_Category!A:B, 2, FALSE), "Uncategorized")</f>
        <v>MCC</v>
      </c>
      <c r="O2390" s="186">
        <f t="shared" si="221"/>
        <v>3600</v>
      </c>
      <c r="P2390" s="185">
        <f t="shared" si="220"/>
        <v>180</v>
      </c>
      <c r="Q2390" s="143">
        <v>2023</v>
      </c>
      <c r="R2390" s="143" t="str">
        <f>IFERROR(VLOOKUP(G2390,'SOURCE COMPANY'!A:B, 2, FALSE), "")</f>
        <v>SDM AGENCIES</v>
      </c>
      <c r="S2390" s="143" t="str">
        <f>IFERROR(VLOOKUP(H2390,'CUSTOMER NAME'!A:B, 2, FALSE), "")</f>
        <v>SAMAR PHARMA</v>
      </c>
    </row>
    <row r="2391" spans="1:19">
      <c r="A2391" s="87" t="s">
        <v>929</v>
      </c>
      <c r="B2391" s="21">
        <v>50</v>
      </c>
      <c r="C2391" s="87" t="s">
        <v>7</v>
      </c>
      <c r="D2391" s="87" t="s">
        <v>1977</v>
      </c>
      <c r="E2391" s="41">
        <v>300</v>
      </c>
      <c r="F2391" s="87" t="s">
        <v>1730</v>
      </c>
      <c r="G2391" s="192" t="s">
        <v>681</v>
      </c>
      <c r="H2391" s="198" t="s">
        <v>697</v>
      </c>
      <c r="I2391" s="214" t="str">
        <f>I2390</f>
        <v>November</v>
      </c>
      <c r="J2391" s="184">
        <f>IF(F2391="USD", E2391, E2391 * IFERROR(VLOOKUP(F2391, EXCHANGE_RATE!A:B, 2, FALSE), "Currency not found"))</f>
        <v>3.6</v>
      </c>
      <c r="K2391" s="184">
        <f t="shared" si="218"/>
        <v>3.6</v>
      </c>
      <c r="L2391" s="184">
        <f>IF(C2391="MTS", B2391, B2391 * IFERROR(VLOOKUP(C2391, 'QTY_CONVERSIONS '!A:B, 2, FALSE), "Units not  found"))</f>
        <v>0.05</v>
      </c>
      <c r="M2391" s="185">
        <f t="shared" si="219"/>
        <v>180</v>
      </c>
      <c r="N2391" s="143" t="str">
        <f>IFERROR(VLOOKUP(D2391, Product_Category!A:B, 2, FALSE), "Uncategorized")</f>
        <v>MCC</v>
      </c>
      <c r="O2391" s="186">
        <f t="shared" si="221"/>
        <v>3600</v>
      </c>
      <c r="P2391" s="185">
        <f t="shared" si="220"/>
        <v>180</v>
      </c>
      <c r="Q2391" s="143">
        <v>2023</v>
      </c>
      <c r="R2391" s="143" t="str">
        <f>IFERROR(VLOOKUP(G2391,'SOURCE COMPANY'!A:B, 2, FALSE), "")</f>
        <v>SDM AGENCIES</v>
      </c>
      <c r="S2391" s="143" t="str">
        <f>IFERROR(VLOOKUP(H2391,'CUSTOMER NAME'!A:B, 2, FALSE), "")</f>
        <v>SAMAR PHARMA</v>
      </c>
    </row>
    <row r="2392" spans="1:19">
      <c r="A2392" s="191" t="s">
        <v>172</v>
      </c>
      <c r="B2392" s="191">
        <v>500</v>
      </c>
      <c r="C2392" s="191" t="s">
        <v>7</v>
      </c>
      <c r="D2392" s="191" t="s">
        <v>1029</v>
      </c>
      <c r="E2392" s="191">
        <v>7</v>
      </c>
      <c r="F2392" s="191" t="s">
        <v>9</v>
      </c>
      <c r="G2392" s="192" t="s">
        <v>870</v>
      </c>
      <c r="H2392" s="121" t="s">
        <v>3290</v>
      </c>
      <c r="I2392" s="131" t="s">
        <v>3389</v>
      </c>
      <c r="J2392" s="184">
        <f>IF(F2392="USD", E2392, E2392 * IFERROR(VLOOKUP(F2392, EXCHANGE_RATE!A:B, 2, FALSE), "Currency not found"))</f>
        <v>7</v>
      </c>
      <c r="K2392" s="184">
        <f t="shared" si="218"/>
        <v>7</v>
      </c>
      <c r="L2392" s="184">
        <f>IF(C2392="MTS", B2392, B2392 * IFERROR(VLOOKUP(C2392, 'QTY_CONVERSIONS '!A:B, 2, FALSE), "Units not  found"))</f>
        <v>0.5</v>
      </c>
      <c r="M2392" s="185">
        <f t="shared" si="219"/>
        <v>3500</v>
      </c>
      <c r="N2392" s="143" t="str">
        <f>IFERROR(VLOOKUP(D2392, Product_Category!A:B, 2, FALSE), "Uncategorized")</f>
        <v>MCC</v>
      </c>
      <c r="O2392" s="186">
        <f t="shared" si="221"/>
        <v>7000</v>
      </c>
      <c r="P2392" s="185">
        <f t="shared" si="220"/>
        <v>3500</v>
      </c>
      <c r="Q2392" s="143">
        <v>2023</v>
      </c>
      <c r="R2392" s="143" t="str">
        <f>IFERROR(VLOOKUP(G2392,'SOURCE COMPANY'!A:B, 2, FALSE), "")</f>
        <v>PADMASHREE ENTERPRISE</v>
      </c>
      <c r="S2392" s="143" t="str">
        <f>IFERROR(VLOOKUP(H2392,'CUSTOMER NAME'!A:B, 2, FALSE), "")</f>
        <v>SAME AS</v>
      </c>
    </row>
    <row r="2393" spans="1:19">
      <c r="A2393" s="191" t="s">
        <v>3028</v>
      </c>
      <c r="B2393" s="191">
        <v>500</v>
      </c>
      <c r="C2393" s="191" t="s">
        <v>7</v>
      </c>
      <c r="D2393" s="191" t="s">
        <v>1372</v>
      </c>
      <c r="E2393" s="191">
        <v>7</v>
      </c>
      <c r="F2393" s="191" t="s">
        <v>9</v>
      </c>
      <c r="G2393" s="192" t="s">
        <v>870</v>
      </c>
      <c r="H2393" s="121" t="s">
        <v>3290</v>
      </c>
      <c r="I2393" s="131" t="s">
        <v>3034</v>
      </c>
      <c r="J2393" s="184">
        <f>IF(F2393="USD", E2393, E2393 * IFERROR(VLOOKUP(F2393, EXCHANGE_RATE!A:B, 2, FALSE), "Currency not found"))</f>
        <v>7</v>
      </c>
      <c r="K2393" s="184">
        <f t="shared" si="218"/>
        <v>7</v>
      </c>
      <c r="L2393" s="184">
        <f>IF(C2393="MTS", B2393, B2393 * IFERROR(VLOOKUP(C2393, 'QTY_CONVERSIONS '!A:B, 2, FALSE), "Units not  found"))</f>
        <v>0.5</v>
      </c>
      <c r="M2393" s="185">
        <f t="shared" si="219"/>
        <v>3500</v>
      </c>
      <c r="N2393" s="143" t="str">
        <f>IFERROR(VLOOKUP(D2393, Product_Category!A:B, 2, FALSE), "Uncategorized")</f>
        <v>CMC</v>
      </c>
      <c r="O2393" s="186">
        <f t="shared" si="221"/>
        <v>7000</v>
      </c>
      <c r="P2393" s="185">
        <f t="shared" si="220"/>
        <v>3500</v>
      </c>
      <c r="Q2393" s="143">
        <v>2023</v>
      </c>
      <c r="R2393" s="143" t="str">
        <f>IFERROR(VLOOKUP(G2393,'SOURCE COMPANY'!A:B, 2, FALSE), "")</f>
        <v>PADMASHREE ENTERPRISE</v>
      </c>
      <c r="S2393" s="143" t="str">
        <f>IFERROR(VLOOKUP(H2393,'CUSTOMER NAME'!A:B, 2, FALSE), "")</f>
        <v>SAME AS</v>
      </c>
    </row>
    <row r="2394" spans="1:19">
      <c r="A2394" s="192" t="s">
        <v>988</v>
      </c>
      <c r="B2394" s="192">
        <v>10000</v>
      </c>
      <c r="C2394" s="192" t="s">
        <v>7</v>
      </c>
      <c r="D2394" s="192" t="s">
        <v>3050</v>
      </c>
      <c r="E2394" s="192">
        <v>2.57</v>
      </c>
      <c r="F2394" s="192" t="s">
        <v>9</v>
      </c>
      <c r="G2394" s="85" t="s">
        <v>549</v>
      </c>
      <c r="H2394" s="134" t="s">
        <v>2019</v>
      </c>
      <c r="I2394" s="131" t="s">
        <v>3658</v>
      </c>
      <c r="J2394" s="184">
        <f>IF(F2394="USD", E2394, E2394 * IFERROR(VLOOKUP(F2394, EXCHANGE_RATE!A:B, 2, FALSE), "Currency not found"))</f>
        <v>2.57</v>
      </c>
      <c r="K2394" s="184">
        <f t="shared" si="218"/>
        <v>2.57</v>
      </c>
      <c r="L2394" s="184">
        <f>IF(C2394="MTS", B2394, B2394 * IFERROR(VLOOKUP(C2394, 'QTY_CONVERSIONS '!A:B, 2, FALSE), "Units not  found"))</f>
        <v>10</v>
      </c>
      <c r="M2394" s="185">
        <f t="shared" si="219"/>
        <v>25700</v>
      </c>
      <c r="N2394" s="143" t="str">
        <f>IFERROR(VLOOKUP(D2394, Product_Category!A:B, 2, FALSE), "Uncategorized")</f>
        <v>MCC</v>
      </c>
      <c r="O2394" s="186">
        <f t="shared" si="221"/>
        <v>2570</v>
      </c>
      <c r="P2394" s="185">
        <f t="shared" si="220"/>
        <v>25700</v>
      </c>
      <c r="Q2394" s="143">
        <v>2023</v>
      </c>
      <c r="R2394" s="143" t="str">
        <f>IFERROR(VLOOKUP(G2394,'SOURCE COMPANY'!A:B, 2, FALSE), "")</f>
        <v>DIP CHEM</v>
      </c>
      <c r="S2394" s="143" t="str">
        <f>IFERROR(VLOOKUP(H2394,'CUSTOMER NAME'!A:B, 2, FALSE), "")</f>
        <v>SAMI PHARMA</v>
      </c>
    </row>
    <row r="2395" spans="1:19">
      <c r="A2395" s="87" t="s">
        <v>988</v>
      </c>
      <c r="B2395" s="189">
        <v>1500</v>
      </c>
      <c r="C2395" s="87" t="s">
        <v>7</v>
      </c>
      <c r="D2395" s="87" t="s">
        <v>555</v>
      </c>
      <c r="E2395" s="190">
        <v>3</v>
      </c>
      <c r="F2395" s="87" t="s">
        <v>9</v>
      </c>
      <c r="G2395" s="85" t="s">
        <v>549</v>
      </c>
      <c r="H2395" s="198" t="s">
        <v>2019</v>
      </c>
      <c r="I2395" s="214" t="str">
        <f>I2394</f>
        <v>November</v>
      </c>
      <c r="J2395" s="184">
        <f>IF(F2395="USD", E2395, E2395 * IFERROR(VLOOKUP(F2395, EXCHANGE_RATE!A:B, 2, FALSE), "Currency not found"))</f>
        <v>3</v>
      </c>
      <c r="K2395" s="184">
        <f t="shared" si="218"/>
        <v>3</v>
      </c>
      <c r="L2395" s="184">
        <f>IF(C2395="MTS", B2395, B2395 * IFERROR(VLOOKUP(C2395, 'QTY_CONVERSIONS '!A:B, 2, FALSE), "Units not  found"))</f>
        <v>1.5</v>
      </c>
      <c r="M2395" s="185">
        <f t="shared" si="219"/>
        <v>4500</v>
      </c>
      <c r="N2395" s="143" t="str">
        <f>IFERROR(VLOOKUP(D2395, Product_Category!A:B, 2, FALSE), "Uncategorized")</f>
        <v>MCC</v>
      </c>
      <c r="O2395" s="186">
        <f t="shared" si="221"/>
        <v>3000</v>
      </c>
      <c r="P2395" s="185">
        <f t="shared" si="220"/>
        <v>4500</v>
      </c>
      <c r="Q2395" s="143">
        <v>2023</v>
      </c>
      <c r="R2395" s="143" t="str">
        <f>IFERROR(VLOOKUP(G2395,'SOURCE COMPANY'!A:B, 2, FALSE), "")</f>
        <v>DIP CHEM</v>
      </c>
      <c r="S2395" s="143" t="str">
        <f>IFERROR(VLOOKUP(H2395,'CUSTOMER NAME'!A:B, 2, FALSE), "")</f>
        <v>SAMI PHARMA</v>
      </c>
    </row>
    <row r="2396" spans="1:19">
      <c r="A2396" s="191" t="s">
        <v>988</v>
      </c>
      <c r="B2396" s="191">
        <v>10000</v>
      </c>
      <c r="C2396" s="191" t="s">
        <v>7</v>
      </c>
      <c r="D2396" s="191" t="s">
        <v>3117</v>
      </c>
      <c r="E2396" s="191">
        <v>2.59</v>
      </c>
      <c r="F2396" s="191" t="s">
        <v>9</v>
      </c>
      <c r="G2396" s="85" t="s">
        <v>549</v>
      </c>
      <c r="H2396" s="121" t="s">
        <v>2019</v>
      </c>
      <c r="I2396" s="131" t="s">
        <v>3034</v>
      </c>
      <c r="J2396" s="184">
        <f>IF(F2396="USD", E2396, E2396 * IFERROR(VLOOKUP(F2396, EXCHANGE_RATE!A:B, 2, FALSE), "Currency not found"))</f>
        <v>2.59</v>
      </c>
      <c r="K2396" s="184">
        <f t="shared" si="218"/>
        <v>2.59</v>
      </c>
      <c r="L2396" s="184">
        <f>IF(C2396="MTS", B2396, B2396 * IFERROR(VLOOKUP(C2396, 'QTY_CONVERSIONS '!A:B, 2, FALSE), "Units not  found"))</f>
        <v>10</v>
      </c>
      <c r="M2396" s="185">
        <f t="shared" si="219"/>
        <v>25900</v>
      </c>
      <c r="N2396" s="143" t="str">
        <f>IFERROR(VLOOKUP(D2396, Product_Category!A:B, 2, FALSE), "Uncategorized")</f>
        <v>MCC</v>
      </c>
      <c r="O2396" s="186">
        <f t="shared" si="221"/>
        <v>2590</v>
      </c>
      <c r="P2396" s="185">
        <f t="shared" si="220"/>
        <v>25900</v>
      </c>
      <c r="Q2396" s="143">
        <v>2023</v>
      </c>
      <c r="R2396" s="143" t="str">
        <f>IFERROR(VLOOKUP(G2396,'SOURCE COMPANY'!A:B, 2, FALSE), "")</f>
        <v>DIP CHEM</v>
      </c>
      <c r="S2396" s="143" t="str">
        <f>IFERROR(VLOOKUP(H2396,'CUSTOMER NAME'!A:B, 2, FALSE), "")</f>
        <v>SAMI PHARMA</v>
      </c>
    </row>
    <row r="2397" spans="1:19">
      <c r="A2397" s="191" t="s">
        <v>988</v>
      </c>
      <c r="B2397" s="191">
        <v>10000</v>
      </c>
      <c r="C2397" s="191" t="s">
        <v>7</v>
      </c>
      <c r="D2397" s="191" t="s">
        <v>3050</v>
      </c>
      <c r="E2397" s="191">
        <v>2.57</v>
      </c>
      <c r="F2397" s="191" t="s">
        <v>9</v>
      </c>
      <c r="G2397" s="85" t="s">
        <v>549</v>
      </c>
      <c r="H2397" s="121" t="s">
        <v>2019</v>
      </c>
      <c r="I2397" s="131" t="s">
        <v>3034</v>
      </c>
      <c r="J2397" s="184">
        <f>IF(F2397="USD", E2397, E2397 * IFERROR(VLOOKUP(F2397, EXCHANGE_RATE!A:B, 2, FALSE), "Currency not found"))</f>
        <v>2.57</v>
      </c>
      <c r="K2397" s="184">
        <f t="shared" si="218"/>
        <v>2.57</v>
      </c>
      <c r="L2397" s="184">
        <f>IF(C2397="MTS", B2397, B2397 * IFERROR(VLOOKUP(C2397, 'QTY_CONVERSIONS '!A:B, 2, FALSE), "Units not  found"))</f>
        <v>10</v>
      </c>
      <c r="M2397" s="185">
        <f t="shared" si="219"/>
        <v>25700</v>
      </c>
      <c r="N2397" s="143" t="str">
        <f>IFERROR(VLOOKUP(D2397, Product_Category!A:B, 2, FALSE), "Uncategorized")</f>
        <v>MCC</v>
      </c>
      <c r="O2397" s="186">
        <f t="shared" si="221"/>
        <v>2570</v>
      </c>
      <c r="P2397" s="185">
        <f t="shared" si="220"/>
        <v>25700</v>
      </c>
      <c r="Q2397" s="143">
        <v>2023</v>
      </c>
      <c r="R2397" s="143" t="str">
        <f>IFERROR(VLOOKUP(G2397,'SOURCE COMPANY'!A:B, 2, FALSE), "")</f>
        <v>DIP CHEM</v>
      </c>
      <c r="S2397" s="143" t="str">
        <f>IFERROR(VLOOKUP(H2397,'CUSTOMER NAME'!A:B, 2, FALSE), "")</f>
        <v>SAMI PHARMA</v>
      </c>
    </row>
    <row r="2398" spans="1:19">
      <c r="A2398" s="87" t="s">
        <v>988</v>
      </c>
      <c r="B2398" s="21">
        <v>10000</v>
      </c>
      <c r="C2398" s="87" t="s">
        <v>7</v>
      </c>
      <c r="D2398" s="87" t="s">
        <v>1205</v>
      </c>
      <c r="E2398" s="41">
        <v>2.59</v>
      </c>
      <c r="F2398" s="87" t="s">
        <v>9</v>
      </c>
      <c r="G2398" s="85" t="s">
        <v>549</v>
      </c>
      <c r="H2398" s="198" t="s">
        <v>2019</v>
      </c>
      <c r="I2398" s="214" t="str">
        <f>I2397</f>
        <v>September</v>
      </c>
      <c r="J2398" s="184">
        <f>IF(F2398="USD", E2398, E2398 * IFERROR(VLOOKUP(F2398, EXCHANGE_RATE!A:B, 2, FALSE), "Currency not found"))</f>
        <v>2.59</v>
      </c>
      <c r="K2398" s="184">
        <f t="shared" si="218"/>
        <v>2.59</v>
      </c>
      <c r="L2398" s="184">
        <f>IF(C2398="MTS", B2398, B2398 * IFERROR(VLOOKUP(C2398, 'QTY_CONVERSIONS '!A:B, 2, FALSE), "Units not  found"))</f>
        <v>10</v>
      </c>
      <c r="M2398" s="185">
        <f t="shared" si="219"/>
        <v>25900</v>
      </c>
      <c r="N2398" s="143" t="str">
        <f>IFERROR(VLOOKUP(D2398, Product_Category!A:B, 2, FALSE), "Uncategorized")</f>
        <v>MCC</v>
      </c>
      <c r="O2398" s="186">
        <f t="shared" si="221"/>
        <v>2590</v>
      </c>
      <c r="P2398" s="185">
        <f t="shared" si="220"/>
        <v>25900</v>
      </c>
      <c r="Q2398" s="143">
        <v>2023</v>
      </c>
      <c r="R2398" s="143" t="str">
        <f>IFERROR(VLOOKUP(G2398,'SOURCE COMPANY'!A:B, 2, FALSE), "")</f>
        <v>DIP CHEM</v>
      </c>
      <c r="S2398" s="143" t="str">
        <f>IFERROR(VLOOKUP(H2398,'CUSTOMER NAME'!A:B, 2, FALSE), "")</f>
        <v>SAMI PHARMA</v>
      </c>
    </row>
    <row r="2399" spans="1:19">
      <c r="A2399" s="192" t="s">
        <v>988</v>
      </c>
      <c r="B2399" s="192">
        <v>10000</v>
      </c>
      <c r="C2399" s="192" t="s">
        <v>7</v>
      </c>
      <c r="D2399" s="192" t="s">
        <v>2809</v>
      </c>
      <c r="E2399" s="192">
        <v>2.59</v>
      </c>
      <c r="F2399" s="192" t="s">
        <v>9</v>
      </c>
      <c r="G2399" s="85" t="s">
        <v>549</v>
      </c>
      <c r="H2399" s="134" t="s">
        <v>2019</v>
      </c>
      <c r="I2399" s="131" t="s">
        <v>2670</v>
      </c>
      <c r="J2399" s="184">
        <f>IF(F2399="USD", E2399, E2399 * IFERROR(VLOOKUP(F2399, EXCHANGE_RATE!A:B, 2, FALSE), "Currency not found"))</f>
        <v>2.59</v>
      </c>
      <c r="K2399" s="184">
        <f t="shared" si="218"/>
        <v>2.59</v>
      </c>
      <c r="L2399" s="184">
        <f>IF(C2399="MTS", B2399, B2399 * IFERROR(VLOOKUP(C2399, 'QTY_CONVERSIONS '!A:B, 2, FALSE), "Units not  found"))</f>
        <v>10</v>
      </c>
      <c r="M2399" s="185">
        <f t="shared" si="219"/>
        <v>25900</v>
      </c>
      <c r="N2399" s="143" t="str">
        <f>IFERROR(VLOOKUP(D2399, Product_Category!A:B, 2, FALSE), "Uncategorized")</f>
        <v>MCC</v>
      </c>
      <c r="O2399" s="186">
        <f t="shared" si="221"/>
        <v>2590</v>
      </c>
      <c r="P2399" s="185">
        <f t="shared" si="220"/>
        <v>25900</v>
      </c>
      <c r="Q2399" s="143">
        <v>2023</v>
      </c>
      <c r="R2399" s="143" t="str">
        <f>IFERROR(VLOOKUP(G2399,'SOURCE COMPANY'!A:B, 2, FALSE), "")</f>
        <v>DIP CHEM</v>
      </c>
      <c r="S2399" s="143" t="str">
        <f>IFERROR(VLOOKUP(H2399,'CUSTOMER NAME'!A:B, 2, FALSE), "")</f>
        <v>SAMI PHARMA</v>
      </c>
    </row>
    <row r="2400" spans="1:19">
      <c r="A2400" s="192" t="s">
        <v>988</v>
      </c>
      <c r="B2400" s="192">
        <v>1500</v>
      </c>
      <c r="C2400" s="192" t="s">
        <v>7</v>
      </c>
      <c r="D2400" s="192" t="s">
        <v>2809</v>
      </c>
      <c r="E2400" s="192">
        <v>3</v>
      </c>
      <c r="F2400" s="192" t="s">
        <v>9</v>
      </c>
      <c r="G2400" s="85" t="s">
        <v>549</v>
      </c>
      <c r="H2400" s="134" t="s">
        <v>2019</v>
      </c>
      <c r="I2400" s="131" t="s">
        <v>2670</v>
      </c>
      <c r="J2400" s="184">
        <f>IF(F2400="USD", E2400, E2400 * IFERROR(VLOOKUP(F2400, EXCHANGE_RATE!A:B, 2, FALSE), "Currency not found"))</f>
        <v>3</v>
      </c>
      <c r="K2400" s="184">
        <f t="shared" si="218"/>
        <v>3</v>
      </c>
      <c r="L2400" s="184">
        <f>IF(C2400="MTS", B2400, B2400 * IFERROR(VLOOKUP(C2400, 'QTY_CONVERSIONS '!A:B, 2, FALSE), "Units not  found"))</f>
        <v>1.5</v>
      </c>
      <c r="M2400" s="185">
        <f t="shared" si="219"/>
        <v>4500</v>
      </c>
      <c r="N2400" s="143" t="str">
        <f>IFERROR(VLOOKUP(D2400, Product_Category!A:B, 2, FALSE), "Uncategorized")</f>
        <v>MCC</v>
      </c>
      <c r="O2400" s="186">
        <f t="shared" si="221"/>
        <v>3000</v>
      </c>
      <c r="P2400" s="185">
        <f t="shared" si="220"/>
        <v>4500</v>
      </c>
      <c r="Q2400" s="143">
        <v>2023</v>
      </c>
      <c r="R2400" s="143" t="str">
        <f>IFERROR(VLOOKUP(G2400,'SOURCE COMPANY'!A:B, 2, FALSE), "")</f>
        <v>DIP CHEM</v>
      </c>
      <c r="S2400" s="143" t="str">
        <f>IFERROR(VLOOKUP(H2400,'CUSTOMER NAME'!A:B, 2, FALSE), "")</f>
        <v>SAMI PHARMA</v>
      </c>
    </row>
    <row r="2401" spans="1:19">
      <c r="A2401" s="191" t="s">
        <v>988</v>
      </c>
      <c r="B2401" s="191">
        <v>10000</v>
      </c>
      <c r="C2401" s="191" t="s">
        <v>7</v>
      </c>
      <c r="D2401" s="191" t="s">
        <v>3447</v>
      </c>
      <c r="E2401" s="191">
        <v>2.57</v>
      </c>
      <c r="F2401" s="191" t="s">
        <v>9</v>
      </c>
      <c r="G2401" s="85" t="s">
        <v>549</v>
      </c>
      <c r="H2401" s="121" t="s">
        <v>2019</v>
      </c>
      <c r="I2401" s="131" t="s">
        <v>3389</v>
      </c>
      <c r="J2401" s="184">
        <f>IF(F2401="USD", E2401, E2401 * IFERROR(VLOOKUP(F2401, EXCHANGE_RATE!A:B, 2, FALSE), "Currency not found"))</f>
        <v>2.57</v>
      </c>
      <c r="K2401" s="184">
        <f t="shared" si="218"/>
        <v>2.57</v>
      </c>
      <c r="L2401" s="184">
        <f>IF(C2401="MTS", B2401, B2401 * IFERROR(VLOOKUP(C2401, 'QTY_CONVERSIONS '!A:B, 2, FALSE), "Units not  found"))</f>
        <v>10</v>
      </c>
      <c r="M2401" s="185">
        <f t="shared" si="219"/>
        <v>25700</v>
      </c>
      <c r="N2401" s="143" t="str">
        <f>IFERROR(VLOOKUP(D2401, Product_Category!A:B, 2, FALSE), "Uncategorized")</f>
        <v>MCC</v>
      </c>
      <c r="O2401" s="186">
        <f t="shared" si="221"/>
        <v>2570</v>
      </c>
      <c r="P2401" s="185">
        <f t="shared" si="220"/>
        <v>25700</v>
      </c>
      <c r="Q2401" s="143">
        <v>2023</v>
      </c>
      <c r="R2401" s="143" t="str">
        <f>IFERROR(VLOOKUP(G2401,'SOURCE COMPANY'!A:B, 2, FALSE), "")</f>
        <v>DIP CHEM</v>
      </c>
      <c r="S2401" s="143" t="str">
        <f>IFERROR(VLOOKUP(H2401,'CUSTOMER NAME'!A:B, 2, FALSE), "")</f>
        <v>SAMI PHARMA</v>
      </c>
    </row>
    <row r="2402" spans="1:19">
      <c r="A2402" s="191" t="s">
        <v>988</v>
      </c>
      <c r="B2402" s="191">
        <v>2500</v>
      </c>
      <c r="C2402" s="191" t="s">
        <v>7</v>
      </c>
      <c r="D2402" s="191" t="s">
        <v>3048</v>
      </c>
      <c r="E2402" s="191">
        <v>8.5</v>
      </c>
      <c r="F2402" s="191" t="s">
        <v>9</v>
      </c>
      <c r="G2402" s="192" t="s">
        <v>59</v>
      </c>
      <c r="H2402" s="121" t="s">
        <v>2019</v>
      </c>
      <c r="I2402" s="131" t="s">
        <v>3034</v>
      </c>
      <c r="J2402" s="184">
        <f>IF(F2402="USD", E2402, E2402 * IFERROR(VLOOKUP(F2402, EXCHANGE_RATE!A:B, 2, FALSE), "Currency not found"))</f>
        <v>8.5</v>
      </c>
      <c r="K2402" s="184">
        <f t="shared" si="218"/>
        <v>8.5</v>
      </c>
      <c r="L2402" s="184">
        <f>IF(C2402="MTS", B2402, B2402 * IFERROR(VLOOKUP(C2402, 'QTY_CONVERSIONS '!A:B, 2, FALSE), "Units not  found"))</f>
        <v>2.5</v>
      </c>
      <c r="M2402" s="185">
        <f t="shared" si="219"/>
        <v>21250</v>
      </c>
      <c r="N2402" s="143" t="str">
        <f>IFERROR(VLOOKUP(D2402, Product_Category!A:B, 2, FALSE), "Uncategorized")</f>
        <v>CROSCARMELLOSE SODIUM</v>
      </c>
      <c r="O2402" s="186">
        <f t="shared" si="221"/>
        <v>8500</v>
      </c>
      <c r="P2402" s="185">
        <f t="shared" si="220"/>
        <v>21250</v>
      </c>
      <c r="Q2402" s="143">
        <v>2023</v>
      </c>
      <c r="R2402" s="143" t="str">
        <f>IFERROR(VLOOKUP(G2402,'SOURCE COMPANY'!A:B, 2, FALSE), "")</f>
        <v>JRS PHARMA</v>
      </c>
      <c r="S2402" s="143" t="str">
        <f>IFERROR(VLOOKUP(H2402,'CUSTOMER NAME'!A:B, 2, FALSE), "")</f>
        <v>SAMI PHARMA</v>
      </c>
    </row>
    <row r="2403" spans="1:19">
      <c r="A2403" s="192" t="s">
        <v>929</v>
      </c>
      <c r="B2403" s="192">
        <v>10</v>
      </c>
      <c r="C2403" s="192" t="s">
        <v>7</v>
      </c>
      <c r="D2403" s="192" t="s">
        <v>2750</v>
      </c>
      <c r="E2403" s="192">
        <v>3200</v>
      </c>
      <c r="F2403" s="192" t="s">
        <v>1730</v>
      </c>
      <c r="G2403" s="192" t="s">
        <v>2751</v>
      </c>
      <c r="H2403" s="134" t="s">
        <v>2752</v>
      </c>
      <c r="I2403" s="131" t="s">
        <v>2670</v>
      </c>
      <c r="J2403" s="184">
        <f>IF(F2403="USD", E2403, E2403 * IFERROR(VLOOKUP(F2403, EXCHANGE_RATE!A:B, 2, FALSE), "Currency not found"))</f>
        <v>38.4</v>
      </c>
      <c r="K2403" s="184">
        <f t="shared" si="218"/>
        <v>38.4</v>
      </c>
      <c r="L2403" s="184">
        <f>IF(C2403="MTS", B2403, B2403 * IFERROR(VLOOKUP(C2403, 'QTY_CONVERSIONS '!A:B, 2, FALSE), "Units not  found"))</f>
        <v>0.01</v>
      </c>
      <c r="M2403" s="185">
        <f t="shared" si="219"/>
        <v>384</v>
      </c>
      <c r="N2403" s="143" t="str">
        <f>IFERROR(VLOOKUP(D2403, Product_Category!A:B, 2, FALSE), "Uncategorized")</f>
        <v>TIO</v>
      </c>
      <c r="O2403" s="186">
        <f t="shared" si="221"/>
        <v>38400</v>
      </c>
      <c r="P2403" s="185">
        <f t="shared" si="220"/>
        <v>384</v>
      </c>
      <c r="Q2403" s="143">
        <v>2023</v>
      </c>
      <c r="R2403" s="143" t="str">
        <f>IFERROR(VLOOKUP(G2403,'SOURCE COMPANY'!A:B, 2, FALSE), "")</f>
        <v>HERBOVEDA</v>
      </c>
      <c r="S2403" s="143" t="str">
        <f>IFERROR(VLOOKUP(H2403,'CUSTOMER NAME'!A:B, 2, FALSE), "")</f>
        <v>SAMPADA HEALTH CARE</v>
      </c>
    </row>
    <row r="2404" spans="1:19">
      <c r="A2404" s="87" t="s">
        <v>1025</v>
      </c>
      <c r="B2404" s="189">
        <v>60</v>
      </c>
      <c r="C2404" s="87" t="s">
        <v>7</v>
      </c>
      <c r="D2404" s="87" t="s">
        <v>2427</v>
      </c>
      <c r="E2404" s="195">
        <v>1.65</v>
      </c>
      <c r="F2404" s="87" t="s">
        <v>9</v>
      </c>
      <c r="G2404" s="87" t="s">
        <v>655</v>
      </c>
      <c r="H2404" s="198" t="s">
        <v>1370</v>
      </c>
      <c r="I2404" s="214" t="str">
        <f>I2403</f>
        <v>August</v>
      </c>
      <c r="J2404" s="184">
        <f>IF(F2404="USD", E2404, E2404 * IFERROR(VLOOKUP(F2404, EXCHANGE_RATE!A:B, 2, FALSE), "Currency not found"))</f>
        <v>1.65</v>
      </c>
      <c r="K2404" s="184">
        <f t="shared" si="218"/>
        <v>1.65</v>
      </c>
      <c r="L2404" s="184">
        <f>IF(C2404="MTS", B2404, B2404 * IFERROR(VLOOKUP(C2404, 'QTY_CONVERSIONS '!A:B, 2, FALSE), "Units not  found"))</f>
        <v>0.06</v>
      </c>
      <c r="M2404" s="185">
        <f t="shared" si="219"/>
        <v>99</v>
      </c>
      <c r="N2404" s="143" t="str">
        <f>IFERROR(VLOOKUP(D2404, Product_Category!A:B, 2, FALSE), "Uncategorized")</f>
        <v>MAGNESIUM STEARATE</v>
      </c>
      <c r="O2404" s="186">
        <f t="shared" si="221"/>
        <v>1650</v>
      </c>
      <c r="P2404" s="185">
        <f t="shared" si="220"/>
        <v>99</v>
      </c>
      <c r="Q2404" s="143">
        <v>2023</v>
      </c>
      <c r="R2404" s="143" t="str">
        <f>IFERROR(VLOOKUP(G2404,'SOURCE COMPANY'!A:B, 2, FALSE), "")</f>
        <v>ESPEE Pharma Chem</v>
      </c>
      <c r="S2404" s="143" t="str">
        <f>IFERROR(VLOOKUP(H2404,'CUSTOMER NAME'!A:B, 2, FALSE), "")</f>
        <v>SAMPATH BANK</v>
      </c>
    </row>
    <row r="2405" spans="1:19">
      <c r="A2405" s="87" t="s">
        <v>1025</v>
      </c>
      <c r="B2405" s="189">
        <v>100</v>
      </c>
      <c r="C2405" s="87" t="s">
        <v>7</v>
      </c>
      <c r="D2405" s="87" t="s">
        <v>1436</v>
      </c>
      <c r="E2405" s="190">
        <v>1.65</v>
      </c>
      <c r="F2405" s="87" t="s">
        <v>9</v>
      </c>
      <c r="G2405" s="87" t="s">
        <v>655</v>
      </c>
      <c r="H2405" s="198" t="s">
        <v>1370</v>
      </c>
      <c r="I2405" s="214" t="str">
        <f>I2404</f>
        <v>August</v>
      </c>
      <c r="J2405" s="184">
        <f>IF(F2405="USD", E2405, E2405 * IFERROR(VLOOKUP(F2405, EXCHANGE_RATE!A:B, 2, FALSE), "Currency not found"))</f>
        <v>1.65</v>
      </c>
      <c r="K2405" s="184">
        <f t="shared" si="218"/>
        <v>1.65</v>
      </c>
      <c r="L2405" s="184">
        <f>IF(C2405="MTS", B2405, B2405 * IFERROR(VLOOKUP(C2405, 'QTY_CONVERSIONS '!A:B, 2, FALSE), "Units not  found"))</f>
        <v>0.1</v>
      </c>
      <c r="M2405" s="185">
        <f t="shared" si="219"/>
        <v>165</v>
      </c>
      <c r="N2405" s="143" t="str">
        <f>IFERROR(VLOOKUP(D2405, Product_Category!A:B, 2, FALSE), "Uncategorized")</f>
        <v>MAGNESIUM STEARATE</v>
      </c>
      <c r="O2405" s="186">
        <f t="shared" si="221"/>
        <v>1650</v>
      </c>
      <c r="P2405" s="185">
        <f t="shared" si="220"/>
        <v>165</v>
      </c>
      <c r="Q2405" s="143">
        <v>2023</v>
      </c>
      <c r="R2405" s="143" t="str">
        <f>IFERROR(VLOOKUP(G2405,'SOURCE COMPANY'!A:B, 2, FALSE), "")</f>
        <v>ESPEE Pharma Chem</v>
      </c>
      <c r="S2405" s="143" t="str">
        <f>IFERROR(VLOOKUP(H2405,'CUSTOMER NAME'!A:B, 2, FALSE), "")</f>
        <v>SAMPATH BANK</v>
      </c>
    </row>
    <row r="2406" spans="1:19">
      <c r="A2406" s="192" t="s">
        <v>1025</v>
      </c>
      <c r="B2406" s="192">
        <v>1125</v>
      </c>
      <c r="C2406" s="192" t="s">
        <v>7</v>
      </c>
      <c r="D2406" s="192" t="s">
        <v>3688</v>
      </c>
      <c r="E2406" s="192">
        <v>1.54</v>
      </c>
      <c r="F2406" s="192" t="s">
        <v>9</v>
      </c>
      <c r="G2406" s="87" t="s">
        <v>655</v>
      </c>
      <c r="H2406" s="134" t="s">
        <v>1370</v>
      </c>
      <c r="I2406" s="131" t="s">
        <v>3658</v>
      </c>
      <c r="J2406" s="184">
        <f>IF(F2406="USD", E2406, E2406 * IFERROR(VLOOKUP(F2406, EXCHANGE_RATE!A:B, 2, FALSE), "Currency not found"))</f>
        <v>1.54</v>
      </c>
      <c r="K2406" s="184">
        <f t="shared" si="218"/>
        <v>1.54</v>
      </c>
      <c r="L2406" s="184">
        <f>IF(C2406="MTS", B2406, B2406 * IFERROR(VLOOKUP(C2406, 'QTY_CONVERSIONS '!A:B, 2, FALSE), "Units not  found"))</f>
        <v>1.125</v>
      </c>
      <c r="M2406" s="185">
        <f t="shared" si="219"/>
        <v>1732.5</v>
      </c>
      <c r="N2406" s="143" t="str">
        <f>IFERROR(VLOOKUP(D2406, Product_Category!A:B, 2, FALSE), "Uncategorized")</f>
        <v>MAGNESIUM STEARATE</v>
      </c>
      <c r="O2406" s="186">
        <f t="shared" si="221"/>
        <v>1540</v>
      </c>
      <c r="P2406" s="185">
        <f t="shared" si="220"/>
        <v>1732.5</v>
      </c>
      <c r="Q2406" s="143">
        <v>2023</v>
      </c>
      <c r="R2406" s="143" t="str">
        <f>IFERROR(VLOOKUP(G2406,'SOURCE COMPANY'!A:B, 2, FALSE), "")</f>
        <v>ESPEE Pharma Chem</v>
      </c>
      <c r="S2406" s="143" t="str">
        <f>IFERROR(VLOOKUP(H2406,'CUSTOMER NAME'!A:B, 2, FALSE), "")</f>
        <v>SAMPATH BANK</v>
      </c>
    </row>
    <row r="2407" spans="1:19">
      <c r="A2407" s="192" t="s">
        <v>1025</v>
      </c>
      <c r="B2407" s="192">
        <v>100</v>
      </c>
      <c r="C2407" s="192" t="s">
        <v>7</v>
      </c>
      <c r="D2407" s="192" t="s">
        <v>3688</v>
      </c>
      <c r="E2407" s="192">
        <v>1.54</v>
      </c>
      <c r="F2407" s="192" t="s">
        <v>9</v>
      </c>
      <c r="G2407" s="87" t="s">
        <v>655</v>
      </c>
      <c r="H2407" s="134" t="s">
        <v>1370</v>
      </c>
      <c r="I2407" s="131" t="s">
        <v>3658</v>
      </c>
      <c r="J2407" s="184">
        <f>IF(F2407="USD", E2407, E2407 * IFERROR(VLOOKUP(F2407, EXCHANGE_RATE!A:B, 2, FALSE), "Currency not found"))</f>
        <v>1.54</v>
      </c>
      <c r="K2407" s="184">
        <f t="shared" si="218"/>
        <v>1.54</v>
      </c>
      <c r="L2407" s="184">
        <f>IF(C2407="MTS", B2407, B2407 * IFERROR(VLOOKUP(C2407, 'QTY_CONVERSIONS '!A:B, 2, FALSE), "Units not  found"))</f>
        <v>0.1</v>
      </c>
      <c r="M2407" s="185">
        <f t="shared" si="219"/>
        <v>154</v>
      </c>
      <c r="N2407" s="143" t="str">
        <f>IFERROR(VLOOKUP(D2407, Product_Category!A:B, 2, FALSE), "Uncategorized")</f>
        <v>MAGNESIUM STEARATE</v>
      </c>
      <c r="O2407" s="186">
        <f t="shared" si="221"/>
        <v>1540</v>
      </c>
      <c r="P2407" s="185">
        <f t="shared" si="220"/>
        <v>154</v>
      </c>
      <c r="Q2407" s="143">
        <v>2023</v>
      </c>
      <c r="R2407" s="143" t="str">
        <f>IFERROR(VLOOKUP(G2407,'SOURCE COMPANY'!A:B, 2, FALSE), "")</f>
        <v>ESPEE Pharma Chem</v>
      </c>
      <c r="S2407" s="143" t="str">
        <f>IFERROR(VLOOKUP(H2407,'CUSTOMER NAME'!A:B, 2, FALSE), "")</f>
        <v>SAMPATH BANK</v>
      </c>
    </row>
    <row r="2408" spans="1:19">
      <c r="A2408" s="192" t="s">
        <v>1025</v>
      </c>
      <c r="B2408" s="192">
        <v>300</v>
      </c>
      <c r="C2408" s="192" t="s">
        <v>7</v>
      </c>
      <c r="D2408" s="192" t="s">
        <v>3688</v>
      </c>
      <c r="E2408" s="192">
        <v>1.53</v>
      </c>
      <c r="F2408" s="192" t="s">
        <v>9</v>
      </c>
      <c r="G2408" s="87" t="s">
        <v>655</v>
      </c>
      <c r="H2408" s="134" t="s">
        <v>1370</v>
      </c>
      <c r="I2408" s="131" t="s">
        <v>3658</v>
      </c>
      <c r="J2408" s="184">
        <f>IF(F2408="USD", E2408, E2408 * IFERROR(VLOOKUP(F2408, EXCHANGE_RATE!A:B, 2, FALSE), "Currency not found"))</f>
        <v>1.53</v>
      </c>
      <c r="K2408" s="184">
        <f t="shared" si="218"/>
        <v>1.53</v>
      </c>
      <c r="L2408" s="184">
        <f>IF(C2408="MTS", B2408, B2408 * IFERROR(VLOOKUP(C2408, 'QTY_CONVERSIONS '!A:B, 2, FALSE), "Units not  found"))</f>
        <v>0.3</v>
      </c>
      <c r="M2408" s="185">
        <f t="shared" si="219"/>
        <v>459</v>
      </c>
      <c r="N2408" s="143" t="str">
        <f>IFERROR(VLOOKUP(D2408, Product_Category!A:B, 2, FALSE), "Uncategorized")</f>
        <v>MAGNESIUM STEARATE</v>
      </c>
      <c r="O2408" s="186">
        <f t="shared" si="221"/>
        <v>1530</v>
      </c>
      <c r="P2408" s="185">
        <f t="shared" si="220"/>
        <v>459</v>
      </c>
      <c r="Q2408" s="143">
        <v>2023</v>
      </c>
      <c r="R2408" s="143" t="str">
        <f>IFERROR(VLOOKUP(G2408,'SOURCE COMPANY'!A:B, 2, FALSE), "")</f>
        <v>ESPEE Pharma Chem</v>
      </c>
      <c r="S2408" s="143" t="str">
        <f>IFERROR(VLOOKUP(H2408,'CUSTOMER NAME'!A:B, 2, FALSE), "")</f>
        <v>SAMPATH BANK</v>
      </c>
    </row>
    <row r="2409" spans="1:19">
      <c r="A2409" s="192" t="s">
        <v>1025</v>
      </c>
      <c r="B2409" s="192">
        <v>25</v>
      </c>
      <c r="C2409" s="192" t="s">
        <v>7</v>
      </c>
      <c r="D2409" s="192" t="s">
        <v>3688</v>
      </c>
      <c r="E2409" s="192">
        <v>1.55</v>
      </c>
      <c r="F2409" s="192" t="s">
        <v>9</v>
      </c>
      <c r="G2409" s="87" t="s">
        <v>655</v>
      </c>
      <c r="H2409" s="134" t="s">
        <v>1370</v>
      </c>
      <c r="I2409" s="131" t="s">
        <v>3658</v>
      </c>
      <c r="J2409" s="184">
        <f>IF(F2409="USD", E2409, E2409 * IFERROR(VLOOKUP(F2409, EXCHANGE_RATE!A:B, 2, FALSE), "Currency not found"))</f>
        <v>1.55</v>
      </c>
      <c r="K2409" s="184">
        <f t="shared" si="218"/>
        <v>1.55</v>
      </c>
      <c r="L2409" s="184">
        <f>IF(C2409="MTS", B2409, B2409 * IFERROR(VLOOKUP(C2409, 'QTY_CONVERSIONS '!A:B, 2, FALSE), "Units not  found"))</f>
        <v>2.5000000000000001E-2</v>
      </c>
      <c r="M2409" s="185">
        <f t="shared" si="219"/>
        <v>38.75</v>
      </c>
      <c r="N2409" s="143" t="str">
        <f>IFERROR(VLOOKUP(D2409, Product_Category!A:B, 2, FALSE), "Uncategorized")</f>
        <v>MAGNESIUM STEARATE</v>
      </c>
      <c r="O2409" s="186">
        <f t="shared" si="221"/>
        <v>1550</v>
      </c>
      <c r="P2409" s="185">
        <f t="shared" si="220"/>
        <v>38.75</v>
      </c>
      <c r="Q2409" s="143">
        <v>2023</v>
      </c>
      <c r="R2409" s="143" t="str">
        <f>IFERROR(VLOOKUP(G2409,'SOURCE COMPANY'!A:B, 2, FALSE), "")</f>
        <v>ESPEE Pharma Chem</v>
      </c>
      <c r="S2409" s="143" t="str">
        <f>IFERROR(VLOOKUP(H2409,'CUSTOMER NAME'!A:B, 2, FALSE), "")</f>
        <v>SAMPATH BANK</v>
      </c>
    </row>
    <row r="2410" spans="1:19">
      <c r="A2410" s="192" t="s">
        <v>1025</v>
      </c>
      <c r="B2410" s="192">
        <v>125</v>
      </c>
      <c r="C2410" s="192" t="s">
        <v>7</v>
      </c>
      <c r="D2410" s="192" t="s">
        <v>3688</v>
      </c>
      <c r="E2410" s="192">
        <v>1.55</v>
      </c>
      <c r="F2410" s="192" t="s">
        <v>9</v>
      </c>
      <c r="G2410" s="87" t="s">
        <v>655</v>
      </c>
      <c r="H2410" s="134" t="s">
        <v>1370</v>
      </c>
      <c r="I2410" s="131" t="s">
        <v>3658</v>
      </c>
      <c r="J2410" s="184">
        <f>IF(F2410="USD", E2410, E2410 * IFERROR(VLOOKUP(F2410, EXCHANGE_RATE!A:B, 2, FALSE), "Currency not found"))</f>
        <v>1.55</v>
      </c>
      <c r="K2410" s="184">
        <f t="shared" si="218"/>
        <v>1.55</v>
      </c>
      <c r="L2410" s="184">
        <f>IF(C2410="MTS", B2410, B2410 * IFERROR(VLOOKUP(C2410, 'QTY_CONVERSIONS '!A:B, 2, FALSE), "Units not  found"))</f>
        <v>0.125</v>
      </c>
      <c r="M2410" s="185">
        <f t="shared" si="219"/>
        <v>193.75</v>
      </c>
      <c r="N2410" s="143" t="str">
        <f>IFERROR(VLOOKUP(D2410, Product_Category!A:B, 2, FALSE), "Uncategorized")</f>
        <v>MAGNESIUM STEARATE</v>
      </c>
      <c r="O2410" s="186">
        <f t="shared" si="221"/>
        <v>1550</v>
      </c>
      <c r="P2410" s="185">
        <f t="shared" si="220"/>
        <v>193.75</v>
      </c>
      <c r="Q2410" s="143">
        <v>2023</v>
      </c>
      <c r="R2410" s="143" t="str">
        <f>IFERROR(VLOOKUP(G2410,'SOURCE COMPANY'!A:B, 2, FALSE), "")</f>
        <v>ESPEE Pharma Chem</v>
      </c>
      <c r="S2410" s="143" t="str">
        <f>IFERROR(VLOOKUP(H2410,'CUSTOMER NAME'!A:B, 2, FALSE), "")</f>
        <v>SAMPATH BANK</v>
      </c>
    </row>
    <row r="2411" spans="1:19">
      <c r="A2411" s="192" t="s">
        <v>1025</v>
      </c>
      <c r="B2411" s="192">
        <v>2500</v>
      </c>
      <c r="C2411" s="192" t="s">
        <v>7</v>
      </c>
      <c r="D2411" s="192" t="s">
        <v>680</v>
      </c>
      <c r="E2411" s="192">
        <v>1.95</v>
      </c>
      <c r="F2411" s="192" t="s">
        <v>9</v>
      </c>
      <c r="G2411" s="87" t="s">
        <v>655</v>
      </c>
      <c r="H2411" s="134" t="s">
        <v>1370</v>
      </c>
      <c r="I2411" s="131" t="s">
        <v>3658</v>
      </c>
      <c r="J2411" s="184">
        <f>IF(F2411="USD", E2411, E2411 * IFERROR(VLOOKUP(F2411, EXCHANGE_RATE!A:B, 2, FALSE), "Currency not found"))</f>
        <v>1.95</v>
      </c>
      <c r="K2411" s="184">
        <f t="shared" si="218"/>
        <v>1.95</v>
      </c>
      <c r="L2411" s="184">
        <f>IF(C2411="MTS", B2411, B2411 * IFERROR(VLOOKUP(C2411, 'QTY_CONVERSIONS '!A:B, 2, FALSE), "Units not  found"))</f>
        <v>2.5</v>
      </c>
      <c r="M2411" s="185">
        <f t="shared" si="219"/>
        <v>4875</v>
      </c>
      <c r="N2411" s="143" t="str">
        <f>IFERROR(VLOOKUP(D2411, Product_Category!A:B, 2, FALSE), "Uncategorized")</f>
        <v>MCC</v>
      </c>
      <c r="O2411" s="186">
        <f t="shared" si="221"/>
        <v>1950</v>
      </c>
      <c r="P2411" s="185">
        <f t="shared" si="220"/>
        <v>4875</v>
      </c>
      <c r="Q2411" s="143">
        <v>2023</v>
      </c>
      <c r="R2411" s="143" t="str">
        <f>IFERROR(VLOOKUP(G2411,'SOURCE COMPANY'!A:B, 2, FALSE), "")</f>
        <v>ESPEE Pharma Chem</v>
      </c>
      <c r="S2411" s="143" t="str">
        <f>IFERROR(VLOOKUP(H2411,'CUSTOMER NAME'!A:B, 2, FALSE), "")</f>
        <v>SAMPATH BANK</v>
      </c>
    </row>
    <row r="2412" spans="1:19">
      <c r="A2412" s="87" t="s">
        <v>1025</v>
      </c>
      <c r="B2412" s="87">
        <v>525</v>
      </c>
      <c r="C2412" s="87" t="s">
        <v>7</v>
      </c>
      <c r="D2412" s="87" t="s">
        <v>553</v>
      </c>
      <c r="E2412" s="248">
        <v>4.9000000000000004</v>
      </c>
      <c r="F2412" s="87" t="s">
        <v>9</v>
      </c>
      <c r="G2412" s="87" t="s">
        <v>732</v>
      </c>
      <c r="H2412" s="198" t="s">
        <v>1370</v>
      </c>
      <c r="I2412" s="214" t="str">
        <f t="shared" ref="I2412:I2419" si="223">I2411</f>
        <v>November</v>
      </c>
      <c r="J2412" s="184">
        <f>IF(F2412="USD", E2412, E2412 * IFERROR(VLOOKUP(F2412, EXCHANGE_RATE!A:B, 2, FALSE), "Currency not found"))</f>
        <v>4.9000000000000004</v>
      </c>
      <c r="K2412" s="184">
        <f t="shared" si="218"/>
        <v>4.9000000000000004</v>
      </c>
      <c r="L2412" s="184">
        <f>IF(C2412="MTS", B2412, B2412 * IFERROR(VLOOKUP(C2412, 'QTY_CONVERSIONS '!A:B, 2, FALSE), "Units not  found"))</f>
        <v>0.52500000000000002</v>
      </c>
      <c r="M2412" s="185">
        <f t="shared" si="219"/>
        <v>2572.5</v>
      </c>
      <c r="N2412" s="143" t="str">
        <f>IFERROR(VLOOKUP(D2412, Product_Category!A:B, 2, FALSE), "Uncategorized")</f>
        <v>CROSCARMELLOSE SODIUM</v>
      </c>
      <c r="O2412" s="186">
        <f t="shared" si="221"/>
        <v>4900</v>
      </c>
      <c r="P2412" s="185">
        <f t="shared" si="220"/>
        <v>2572.5</v>
      </c>
      <c r="Q2412" s="143">
        <v>2023</v>
      </c>
      <c r="R2412" s="143" t="str">
        <f>IFERROR(VLOOKUP(G2412,'SOURCE COMPANY'!A:B, 2, FALSE), "")</f>
        <v>MAPLE BIOTECH</v>
      </c>
      <c r="S2412" s="143" t="str">
        <f>IFERROR(VLOOKUP(H2412,'CUSTOMER NAME'!A:B, 2, FALSE), "")</f>
        <v>SAMPATH BANK</v>
      </c>
    </row>
    <row r="2413" spans="1:19">
      <c r="A2413" s="88" t="s">
        <v>1025</v>
      </c>
      <c r="B2413" s="88">
        <v>50</v>
      </c>
      <c r="C2413" s="88" t="s">
        <v>7</v>
      </c>
      <c r="D2413" s="88" t="s">
        <v>553</v>
      </c>
      <c r="E2413" s="249">
        <v>4.9000000000000004</v>
      </c>
      <c r="F2413" s="88" t="s">
        <v>9</v>
      </c>
      <c r="G2413" s="87" t="s">
        <v>732</v>
      </c>
      <c r="H2413" s="200" t="s">
        <v>1370</v>
      </c>
      <c r="I2413" s="214" t="str">
        <f t="shared" si="223"/>
        <v>November</v>
      </c>
      <c r="J2413" s="184">
        <f>IF(F2413="USD", E2413, E2413 * IFERROR(VLOOKUP(F2413, EXCHANGE_RATE!A:B, 2, FALSE), "Currency not found"))</f>
        <v>4.9000000000000004</v>
      </c>
      <c r="K2413" s="184">
        <f t="shared" si="218"/>
        <v>4.9000000000000004</v>
      </c>
      <c r="L2413" s="184">
        <f>IF(C2413="MTS", B2413, B2413 * IFERROR(VLOOKUP(C2413, 'QTY_CONVERSIONS '!A:B, 2, FALSE), "Units not  found"))</f>
        <v>0.05</v>
      </c>
      <c r="M2413" s="185">
        <f t="shared" si="219"/>
        <v>245.00000000000003</v>
      </c>
      <c r="N2413" s="143" t="str">
        <f>IFERROR(VLOOKUP(D2413, Product_Category!A:B, 2, FALSE), "Uncategorized")</f>
        <v>CROSCARMELLOSE SODIUM</v>
      </c>
      <c r="O2413" s="186">
        <f t="shared" si="221"/>
        <v>4900</v>
      </c>
      <c r="P2413" s="185">
        <f t="shared" si="220"/>
        <v>245</v>
      </c>
      <c r="Q2413" s="143">
        <v>2023</v>
      </c>
      <c r="R2413" s="143" t="str">
        <f>IFERROR(VLOOKUP(G2413,'SOURCE COMPANY'!A:B, 2, FALSE), "")</f>
        <v>MAPLE BIOTECH</v>
      </c>
      <c r="S2413" s="143" t="str">
        <f>IFERROR(VLOOKUP(H2413,'CUSTOMER NAME'!A:B, 2, FALSE), "")</f>
        <v>SAMPATH BANK</v>
      </c>
    </row>
    <row r="2414" spans="1:19">
      <c r="A2414" s="87" t="s">
        <v>1025</v>
      </c>
      <c r="B2414" s="87">
        <v>275</v>
      </c>
      <c r="C2414" s="87" t="s">
        <v>7</v>
      </c>
      <c r="D2414" s="87" t="s">
        <v>611</v>
      </c>
      <c r="E2414" s="248">
        <v>2.5</v>
      </c>
      <c r="F2414" s="87" t="s">
        <v>9</v>
      </c>
      <c r="G2414" s="87" t="s">
        <v>732</v>
      </c>
      <c r="H2414" s="198" t="s">
        <v>1370</v>
      </c>
      <c r="I2414" s="214" t="str">
        <f t="shared" si="223"/>
        <v>November</v>
      </c>
      <c r="J2414" s="184">
        <f>IF(F2414="USD", E2414, E2414 * IFERROR(VLOOKUP(F2414, EXCHANGE_RATE!A:B, 2, FALSE), "Currency not found"))</f>
        <v>2.5</v>
      </c>
      <c r="K2414" s="184">
        <f t="shared" si="218"/>
        <v>2.5</v>
      </c>
      <c r="L2414" s="184">
        <f>IF(C2414="MTS", B2414, B2414 * IFERROR(VLOOKUP(C2414, 'QTY_CONVERSIONS '!A:B, 2, FALSE), "Units not  found"))</f>
        <v>0.27500000000000002</v>
      </c>
      <c r="M2414" s="185">
        <f t="shared" si="219"/>
        <v>687.5</v>
      </c>
      <c r="N2414" s="143" t="str">
        <f>IFERROR(VLOOKUP(D2414, Product_Category!A:B, 2, FALSE), "Uncategorized")</f>
        <v>MCC</v>
      </c>
      <c r="O2414" s="186">
        <f t="shared" si="221"/>
        <v>2500</v>
      </c>
      <c r="P2414" s="185">
        <f t="shared" si="220"/>
        <v>687.5</v>
      </c>
      <c r="Q2414" s="143">
        <v>2023</v>
      </c>
      <c r="R2414" s="143" t="str">
        <f>IFERROR(VLOOKUP(G2414,'SOURCE COMPANY'!A:B, 2, FALSE), "")</f>
        <v>MAPLE BIOTECH</v>
      </c>
      <c r="S2414" s="143" t="str">
        <f>IFERROR(VLOOKUP(H2414,'CUSTOMER NAME'!A:B, 2, FALSE), "")</f>
        <v>SAMPATH BANK</v>
      </c>
    </row>
    <row r="2415" spans="1:19">
      <c r="A2415" s="87" t="s">
        <v>1025</v>
      </c>
      <c r="B2415" s="87">
        <v>4125</v>
      </c>
      <c r="C2415" s="87" t="s">
        <v>7</v>
      </c>
      <c r="D2415" s="87" t="s">
        <v>769</v>
      </c>
      <c r="E2415" s="248">
        <v>2.5</v>
      </c>
      <c r="F2415" s="87" t="s">
        <v>9</v>
      </c>
      <c r="G2415" s="87" t="s">
        <v>732</v>
      </c>
      <c r="H2415" s="198" t="s">
        <v>1370</v>
      </c>
      <c r="I2415" s="214" t="str">
        <f t="shared" si="223"/>
        <v>November</v>
      </c>
      <c r="J2415" s="184">
        <f>IF(F2415="USD", E2415, E2415 * IFERROR(VLOOKUP(F2415, EXCHANGE_RATE!A:B, 2, FALSE), "Currency not found"))</f>
        <v>2.5</v>
      </c>
      <c r="K2415" s="184">
        <f t="shared" si="218"/>
        <v>2.5</v>
      </c>
      <c r="L2415" s="184">
        <f>IF(C2415="MTS", B2415, B2415 * IFERROR(VLOOKUP(C2415, 'QTY_CONVERSIONS '!A:B, 2, FALSE), "Units not  found"))</f>
        <v>4.125</v>
      </c>
      <c r="M2415" s="185">
        <f t="shared" si="219"/>
        <v>10312.5</v>
      </c>
      <c r="N2415" s="143" t="str">
        <f>IFERROR(VLOOKUP(D2415, Product_Category!A:B, 2, FALSE), "Uncategorized")</f>
        <v>MCC</v>
      </c>
      <c r="O2415" s="186">
        <f t="shared" si="221"/>
        <v>2500</v>
      </c>
      <c r="P2415" s="185">
        <f t="shared" si="220"/>
        <v>10312.5</v>
      </c>
      <c r="Q2415" s="143">
        <v>2023</v>
      </c>
      <c r="R2415" s="143" t="str">
        <f>IFERROR(VLOOKUP(G2415,'SOURCE COMPANY'!A:B, 2, FALSE), "")</f>
        <v>MAPLE BIOTECH</v>
      </c>
      <c r="S2415" s="143" t="str">
        <f>IFERROR(VLOOKUP(H2415,'CUSTOMER NAME'!A:B, 2, FALSE), "")</f>
        <v>SAMPATH BANK</v>
      </c>
    </row>
    <row r="2416" spans="1:19">
      <c r="A2416" s="87" t="s">
        <v>1025</v>
      </c>
      <c r="B2416" s="87">
        <v>100</v>
      </c>
      <c r="C2416" s="87" t="s">
        <v>7</v>
      </c>
      <c r="D2416" s="87" t="s">
        <v>769</v>
      </c>
      <c r="E2416" s="248">
        <v>2.5</v>
      </c>
      <c r="F2416" s="87" t="s">
        <v>9</v>
      </c>
      <c r="G2416" s="87" t="s">
        <v>732</v>
      </c>
      <c r="H2416" s="198" t="s">
        <v>1370</v>
      </c>
      <c r="I2416" s="214" t="str">
        <f t="shared" si="223"/>
        <v>November</v>
      </c>
      <c r="J2416" s="184">
        <f>IF(F2416="USD", E2416, E2416 * IFERROR(VLOOKUP(F2416, EXCHANGE_RATE!A:B, 2, FALSE), "Currency not found"))</f>
        <v>2.5</v>
      </c>
      <c r="K2416" s="184">
        <f t="shared" si="218"/>
        <v>2.5</v>
      </c>
      <c r="L2416" s="184">
        <f>IF(C2416="MTS", B2416, B2416 * IFERROR(VLOOKUP(C2416, 'QTY_CONVERSIONS '!A:B, 2, FALSE), "Units not  found"))</f>
        <v>0.1</v>
      </c>
      <c r="M2416" s="185">
        <f t="shared" si="219"/>
        <v>250</v>
      </c>
      <c r="N2416" s="143" t="str">
        <f>IFERROR(VLOOKUP(D2416, Product_Category!A:B, 2, FALSE), "Uncategorized")</f>
        <v>MCC</v>
      </c>
      <c r="O2416" s="186">
        <f t="shared" si="221"/>
        <v>2500</v>
      </c>
      <c r="P2416" s="185">
        <f t="shared" si="220"/>
        <v>250</v>
      </c>
      <c r="Q2416" s="143">
        <v>2023</v>
      </c>
      <c r="R2416" s="143" t="str">
        <f>IFERROR(VLOOKUP(G2416,'SOURCE COMPANY'!A:B, 2, FALSE), "")</f>
        <v>MAPLE BIOTECH</v>
      </c>
      <c r="S2416" s="143" t="str">
        <f>IFERROR(VLOOKUP(H2416,'CUSTOMER NAME'!A:B, 2, FALSE), "")</f>
        <v>SAMPATH BANK</v>
      </c>
    </row>
    <row r="2417" spans="1:19">
      <c r="A2417" s="87" t="s">
        <v>1025</v>
      </c>
      <c r="B2417" s="87">
        <v>50</v>
      </c>
      <c r="C2417" s="87" t="s">
        <v>7</v>
      </c>
      <c r="D2417" s="87" t="s">
        <v>769</v>
      </c>
      <c r="E2417" s="248">
        <v>2.5</v>
      </c>
      <c r="F2417" s="87" t="s">
        <v>9</v>
      </c>
      <c r="G2417" s="87" t="s">
        <v>732</v>
      </c>
      <c r="H2417" s="198" t="s">
        <v>1370</v>
      </c>
      <c r="I2417" s="214" t="str">
        <f t="shared" si="223"/>
        <v>November</v>
      </c>
      <c r="J2417" s="184">
        <f>IF(F2417="USD", E2417, E2417 * IFERROR(VLOOKUP(F2417, EXCHANGE_RATE!A:B, 2, FALSE), "Currency not found"))</f>
        <v>2.5</v>
      </c>
      <c r="K2417" s="184">
        <f t="shared" si="218"/>
        <v>2.5</v>
      </c>
      <c r="L2417" s="184">
        <f>IF(C2417="MTS", B2417, B2417 * IFERROR(VLOOKUP(C2417, 'QTY_CONVERSIONS '!A:B, 2, FALSE), "Units not  found"))</f>
        <v>0.05</v>
      </c>
      <c r="M2417" s="185">
        <f t="shared" si="219"/>
        <v>125</v>
      </c>
      <c r="N2417" s="143" t="str">
        <f>IFERROR(VLOOKUP(D2417, Product_Category!A:B, 2, FALSE), "Uncategorized")</f>
        <v>MCC</v>
      </c>
      <c r="O2417" s="186">
        <f t="shared" si="221"/>
        <v>2500</v>
      </c>
      <c r="P2417" s="185">
        <f t="shared" si="220"/>
        <v>125</v>
      </c>
      <c r="Q2417" s="143">
        <v>2023</v>
      </c>
      <c r="R2417" s="143" t="str">
        <f>IFERROR(VLOOKUP(G2417,'SOURCE COMPANY'!A:B, 2, FALSE), "")</f>
        <v>MAPLE BIOTECH</v>
      </c>
      <c r="S2417" s="143" t="str">
        <f>IFERROR(VLOOKUP(H2417,'CUSTOMER NAME'!A:B, 2, FALSE), "")</f>
        <v>SAMPATH BANK</v>
      </c>
    </row>
    <row r="2418" spans="1:19">
      <c r="A2418" s="87" t="s">
        <v>1025</v>
      </c>
      <c r="B2418" s="21">
        <v>625</v>
      </c>
      <c r="C2418" s="87" t="s">
        <v>7</v>
      </c>
      <c r="D2418" s="87" t="s">
        <v>553</v>
      </c>
      <c r="E2418" s="41">
        <v>4.7</v>
      </c>
      <c r="F2418" s="87" t="s">
        <v>9</v>
      </c>
      <c r="G2418" s="87" t="s">
        <v>732</v>
      </c>
      <c r="H2418" s="198" t="s">
        <v>1370</v>
      </c>
      <c r="I2418" s="214" t="str">
        <f t="shared" si="223"/>
        <v>November</v>
      </c>
      <c r="J2418" s="184">
        <f>IF(F2418="USD", E2418, E2418 * IFERROR(VLOOKUP(F2418, EXCHANGE_RATE!A:B, 2, FALSE), "Currency not found"))</f>
        <v>4.7</v>
      </c>
      <c r="K2418" s="184">
        <f t="shared" si="218"/>
        <v>4.7</v>
      </c>
      <c r="L2418" s="184">
        <f>IF(C2418="MTS", B2418, B2418 * IFERROR(VLOOKUP(C2418, 'QTY_CONVERSIONS '!A:B, 2, FALSE), "Units not  found"))</f>
        <v>0.625</v>
      </c>
      <c r="M2418" s="185">
        <f t="shared" si="219"/>
        <v>2937.5</v>
      </c>
      <c r="N2418" s="143" t="str">
        <f>IFERROR(VLOOKUP(D2418, Product_Category!A:B, 2, FALSE), "Uncategorized")</f>
        <v>CROSCARMELLOSE SODIUM</v>
      </c>
      <c r="O2418" s="186">
        <f t="shared" si="221"/>
        <v>4700</v>
      </c>
      <c r="P2418" s="185">
        <f t="shared" si="220"/>
        <v>2937.5</v>
      </c>
      <c r="Q2418" s="143">
        <v>2023</v>
      </c>
      <c r="R2418" s="143" t="str">
        <f>IFERROR(VLOOKUP(G2418,'SOURCE COMPANY'!A:B, 2, FALSE), "")</f>
        <v>MAPLE BIOTECH</v>
      </c>
      <c r="S2418" s="143" t="str">
        <f>IFERROR(VLOOKUP(H2418,'CUSTOMER NAME'!A:B, 2, FALSE), "")</f>
        <v>SAMPATH BANK</v>
      </c>
    </row>
    <row r="2419" spans="1:19">
      <c r="A2419" s="87" t="s">
        <v>1025</v>
      </c>
      <c r="B2419" s="21">
        <v>1750</v>
      </c>
      <c r="C2419" s="87" t="s">
        <v>7</v>
      </c>
      <c r="D2419" s="87" t="s">
        <v>769</v>
      </c>
      <c r="E2419" s="41">
        <v>2.2999999999999998</v>
      </c>
      <c r="F2419" s="87" t="s">
        <v>9</v>
      </c>
      <c r="G2419" s="87" t="s">
        <v>732</v>
      </c>
      <c r="H2419" s="198" t="s">
        <v>1370</v>
      </c>
      <c r="I2419" s="214" t="str">
        <f t="shared" si="223"/>
        <v>November</v>
      </c>
      <c r="J2419" s="184">
        <f>IF(F2419="USD", E2419, E2419 * IFERROR(VLOOKUP(F2419, EXCHANGE_RATE!A:B, 2, FALSE), "Currency not found"))</f>
        <v>2.2999999999999998</v>
      </c>
      <c r="K2419" s="184">
        <f t="shared" si="218"/>
        <v>2.2999999999999998</v>
      </c>
      <c r="L2419" s="184">
        <f>IF(C2419="MTS", B2419, B2419 * IFERROR(VLOOKUP(C2419, 'QTY_CONVERSIONS '!A:B, 2, FALSE), "Units not  found"))</f>
        <v>1.75</v>
      </c>
      <c r="M2419" s="185">
        <f t="shared" si="219"/>
        <v>4024.9999999999995</v>
      </c>
      <c r="N2419" s="143" t="str">
        <f>IFERROR(VLOOKUP(D2419, Product_Category!A:B, 2, FALSE), "Uncategorized")</f>
        <v>MCC</v>
      </c>
      <c r="O2419" s="186">
        <f t="shared" si="221"/>
        <v>2300</v>
      </c>
      <c r="P2419" s="185">
        <f t="shared" si="220"/>
        <v>4025</v>
      </c>
      <c r="Q2419" s="143">
        <v>2023</v>
      </c>
      <c r="R2419" s="143" t="str">
        <f>IFERROR(VLOOKUP(G2419,'SOURCE COMPANY'!A:B, 2, FALSE), "")</f>
        <v>MAPLE BIOTECH</v>
      </c>
      <c r="S2419" s="143" t="str">
        <f>IFERROR(VLOOKUP(H2419,'CUSTOMER NAME'!A:B, 2, FALSE), "")</f>
        <v>SAMPATH BANK</v>
      </c>
    </row>
    <row r="2420" spans="1:19">
      <c r="A2420" s="191" t="s">
        <v>1025</v>
      </c>
      <c r="B2420" s="191">
        <v>1325</v>
      </c>
      <c r="C2420" s="191" t="s">
        <v>7</v>
      </c>
      <c r="D2420" s="191" t="s">
        <v>3531</v>
      </c>
      <c r="E2420" s="191">
        <v>3.4</v>
      </c>
      <c r="F2420" s="191" t="s">
        <v>9</v>
      </c>
      <c r="G2420" s="192" t="s">
        <v>1850</v>
      </c>
      <c r="H2420" s="121" t="s">
        <v>1370</v>
      </c>
      <c r="I2420" s="131" t="s">
        <v>3389</v>
      </c>
      <c r="J2420" s="184">
        <f>IF(F2420="USD", E2420, E2420 * IFERROR(VLOOKUP(F2420, EXCHANGE_RATE!A:B, 2, FALSE), "Currency not found"))</f>
        <v>3.4</v>
      </c>
      <c r="K2420" s="184">
        <f t="shared" si="218"/>
        <v>3.4</v>
      </c>
      <c r="L2420" s="184">
        <f>IF(C2420="MTS", B2420, B2420 * IFERROR(VLOOKUP(C2420, 'QTY_CONVERSIONS '!A:B, 2, FALSE), "Units not  found"))</f>
        <v>1.325</v>
      </c>
      <c r="M2420" s="185">
        <f t="shared" si="219"/>
        <v>4505</v>
      </c>
      <c r="N2420" s="143" t="str">
        <f>IFERROR(VLOOKUP(D2420, Product_Category!A:B, 2, FALSE), "Uncategorized")</f>
        <v>CROSCARMELLOSE SODIUM</v>
      </c>
      <c r="O2420" s="186">
        <f t="shared" si="221"/>
        <v>3400</v>
      </c>
      <c r="P2420" s="185">
        <f t="shared" si="220"/>
        <v>4505</v>
      </c>
      <c r="Q2420" s="143">
        <v>2023</v>
      </c>
      <c r="R2420" s="143" t="str">
        <f>IFERROR(VLOOKUP(G2420,'SOURCE COMPANY'!A:B, 2, FALSE), "")</f>
        <v>Prachin Chemical</v>
      </c>
      <c r="S2420" s="143" t="str">
        <f>IFERROR(VLOOKUP(H2420,'CUSTOMER NAME'!A:B, 2, FALSE), "")</f>
        <v>SAMPATH BANK</v>
      </c>
    </row>
    <row r="2421" spans="1:19">
      <c r="A2421" s="188" t="s">
        <v>1025</v>
      </c>
      <c r="B2421" s="188">
        <v>50</v>
      </c>
      <c r="C2421" s="188" t="s">
        <v>7</v>
      </c>
      <c r="D2421" s="188" t="s">
        <v>3532</v>
      </c>
      <c r="E2421" s="188">
        <v>3.4</v>
      </c>
      <c r="F2421" s="188" t="s">
        <v>9</v>
      </c>
      <c r="G2421" s="192" t="s">
        <v>1850</v>
      </c>
      <c r="H2421" s="124" t="s">
        <v>1370</v>
      </c>
      <c r="I2421" s="131" t="s">
        <v>3389</v>
      </c>
      <c r="J2421" s="184">
        <f>IF(F2421="USD", E2421, E2421 * IFERROR(VLOOKUP(F2421, EXCHANGE_RATE!A:B, 2, FALSE), "Currency not found"))</f>
        <v>3.4</v>
      </c>
      <c r="K2421" s="184">
        <f t="shared" si="218"/>
        <v>3.4</v>
      </c>
      <c r="L2421" s="184">
        <f>IF(C2421="MTS", B2421, B2421 * IFERROR(VLOOKUP(C2421, 'QTY_CONVERSIONS '!A:B, 2, FALSE), "Units not  found"))</f>
        <v>0.05</v>
      </c>
      <c r="M2421" s="185">
        <f t="shared" si="219"/>
        <v>170</v>
      </c>
      <c r="N2421" s="143" t="str">
        <f>IFERROR(VLOOKUP(D2421, Product_Category!A:B, 2, FALSE), "Uncategorized")</f>
        <v>CROSCARMELLOSE SODIUM</v>
      </c>
      <c r="O2421" s="186">
        <f t="shared" si="221"/>
        <v>3400</v>
      </c>
      <c r="P2421" s="185">
        <f t="shared" si="220"/>
        <v>170</v>
      </c>
      <c r="Q2421" s="143">
        <v>2023</v>
      </c>
      <c r="R2421" s="143" t="str">
        <f>IFERROR(VLOOKUP(G2421,'SOURCE COMPANY'!A:B, 2, FALSE), "")</f>
        <v>Prachin Chemical</v>
      </c>
      <c r="S2421" s="143" t="str">
        <f>IFERROR(VLOOKUP(H2421,'CUSTOMER NAME'!A:B, 2, FALSE), "")</f>
        <v>SAMPATH BANK</v>
      </c>
    </row>
    <row r="2422" spans="1:19">
      <c r="A2422" s="191" t="s">
        <v>1025</v>
      </c>
      <c r="B2422" s="191">
        <v>1025</v>
      </c>
      <c r="C2422" s="191" t="s">
        <v>7</v>
      </c>
      <c r="D2422" s="191" t="s">
        <v>3530</v>
      </c>
      <c r="E2422" s="191">
        <v>3.4</v>
      </c>
      <c r="F2422" s="191" t="s">
        <v>9</v>
      </c>
      <c r="G2422" s="192" t="s">
        <v>1850</v>
      </c>
      <c r="H2422" s="121" t="s">
        <v>1370</v>
      </c>
      <c r="I2422" s="131" t="s">
        <v>3389</v>
      </c>
      <c r="J2422" s="184">
        <f>IF(F2422="USD", E2422, E2422 * IFERROR(VLOOKUP(F2422, EXCHANGE_RATE!A:B, 2, FALSE), "Currency not found"))</f>
        <v>3.4</v>
      </c>
      <c r="K2422" s="184">
        <f t="shared" si="218"/>
        <v>3.4</v>
      </c>
      <c r="L2422" s="184">
        <f>IF(C2422="MTS", B2422, B2422 * IFERROR(VLOOKUP(C2422, 'QTY_CONVERSIONS '!A:B, 2, FALSE), "Units not  found"))</f>
        <v>1.0249999999999999</v>
      </c>
      <c r="M2422" s="185">
        <f t="shared" si="219"/>
        <v>3485</v>
      </c>
      <c r="N2422" s="143" t="str">
        <f>IFERROR(VLOOKUP(D2422, Product_Category!A:B, 2, FALSE), "Uncategorized")</f>
        <v>CROSCARMELLOSE SODIUM</v>
      </c>
      <c r="O2422" s="186">
        <f t="shared" si="221"/>
        <v>3400</v>
      </c>
      <c r="P2422" s="185">
        <f t="shared" si="220"/>
        <v>3484.9999999999995</v>
      </c>
      <c r="Q2422" s="143">
        <v>2023</v>
      </c>
      <c r="R2422" s="143" t="str">
        <f>IFERROR(VLOOKUP(G2422,'SOURCE COMPANY'!A:B, 2, FALSE), "")</f>
        <v>Prachin Chemical</v>
      </c>
      <c r="S2422" s="143" t="str">
        <f>IFERROR(VLOOKUP(H2422,'CUSTOMER NAME'!A:B, 2, FALSE), "")</f>
        <v>SAMPATH BANK</v>
      </c>
    </row>
    <row r="2423" spans="1:19">
      <c r="A2423" s="191" t="s">
        <v>1025</v>
      </c>
      <c r="B2423" s="191">
        <v>1125</v>
      </c>
      <c r="C2423" s="191" t="s">
        <v>7</v>
      </c>
      <c r="D2423" s="191" t="s">
        <v>580</v>
      </c>
      <c r="E2423" s="191">
        <v>1.97</v>
      </c>
      <c r="F2423" s="191" t="s">
        <v>9</v>
      </c>
      <c r="G2423" s="192" t="s">
        <v>1850</v>
      </c>
      <c r="H2423" s="121" t="s">
        <v>1370</v>
      </c>
      <c r="I2423" s="131" t="s">
        <v>3389</v>
      </c>
      <c r="J2423" s="184">
        <f>IF(F2423="USD", E2423, E2423 * IFERROR(VLOOKUP(F2423, EXCHANGE_RATE!A:B, 2, FALSE), "Currency not found"))</f>
        <v>1.97</v>
      </c>
      <c r="K2423" s="184">
        <f t="shared" si="218"/>
        <v>1.97</v>
      </c>
      <c r="L2423" s="184">
        <f>IF(C2423="MTS", B2423, B2423 * IFERROR(VLOOKUP(C2423, 'QTY_CONVERSIONS '!A:B, 2, FALSE), "Units not  found"))</f>
        <v>1.125</v>
      </c>
      <c r="M2423" s="185">
        <f t="shared" si="219"/>
        <v>2216.25</v>
      </c>
      <c r="N2423" s="143" t="str">
        <f>IFERROR(VLOOKUP(D2423, Product_Category!A:B, 2, FALSE), "Uncategorized")</f>
        <v>MCC</v>
      </c>
      <c r="O2423" s="186">
        <f t="shared" si="221"/>
        <v>1970</v>
      </c>
      <c r="P2423" s="185">
        <f t="shared" si="220"/>
        <v>2216.25</v>
      </c>
      <c r="Q2423" s="143">
        <v>2023</v>
      </c>
      <c r="R2423" s="143" t="str">
        <f>IFERROR(VLOOKUP(G2423,'SOURCE COMPANY'!A:B, 2, FALSE), "")</f>
        <v>Prachin Chemical</v>
      </c>
      <c r="S2423" s="143" t="str">
        <f>IFERROR(VLOOKUP(H2423,'CUSTOMER NAME'!A:B, 2, FALSE), "")</f>
        <v>SAMPATH BANK</v>
      </c>
    </row>
    <row r="2424" spans="1:19">
      <c r="A2424" s="188" t="s">
        <v>1025</v>
      </c>
      <c r="B2424" s="188">
        <v>1200</v>
      </c>
      <c r="C2424" s="188" t="s">
        <v>7</v>
      </c>
      <c r="D2424" s="188" t="s">
        <v>581</v>
      </c>
      <c r="E2424" s="188">
        <v>2</v>
      </c>
      <c r="F2424" s="188" t="s">
        <v>9</v>
      </c>
      <c r="G2424" s="192" t="s">
        <v>1850</v>
      </c>
      <c r="H2424" s="124" t="s">
        <v>1370</v>
      </c>
      <c r="I2424" s="131" t="s">
        <v>3389</v>
      </c>
      <c r="J2424" s="184">
        <f>IF(F2424="USD", E2424, E2424 * IFERROR(VLOOKUP(F2424, EXCHANGE_RATE!A:B, 2, FALSE), "Currency not found"))</f>
        <v>2</v>
      </c>
      <c r="K2424" s="184">
        <f t="shared" si="218"/>
        <v>2</v>
      </c>
      <c r="L2424" s="184">
        <f>IF(C2424="MTS", B2424, B2424 * IFERROR(VLOOKUP(C2424, 'QTY_CONVERSIONS '!A:B, 2, FALSE), "Units not  found"))</f>
        <v>1.2</v>
      </c>
      <c r="M2424" s="185">
        <f t="shared" si="219"/>
        <v>2400</v>
      </c>
      <c r="N2424" s="143" t="str">
        <f>IFERROR(VLOOKUP(D2424, Product_Category!A:B, 2, FALSE), "Uncategorized")</f>
        <v>MCC</v>
      </c>
      <c r="O2424" s="186">
        <f t="shared" si="221"/>
        <v>2000</v>
      </c>
      <c r="P2424" s="185">
        <f t="shared" si="220"/>
        <v>2400</v>
      </c>
      <c r="Q2424" s="143">
        <v>2023</v>
      </c>
      <c r="R2424" s="143" t="str">
        <f>IFERROR(VLOOKUP(G2424,'SOURCE COMPANY'!A:B, 2, FALSE), "")</f>
        <v>Prachin Chemical</v>
      </c>
      <c r="S2424" s="143" t="str">
        <f>IFERROR(VLOOKUP(H2424,'CUSTOMER NAME'!A:B, 2, FALSE), "")</f>
        <v>SAMPATH BANK</v>
      </c>
    </row>
    <row r="2425" spans="1:19">
      <c r="A2425" s="191" t="s">
        <v>1025</v>
      </c>
      <c r="B2425" s="191">
        <v>2475</v>
      </c>
      <c r="C2425" s="191" t="s">
        <v>7</v>
      </c>
      <c r="D2425" s="191" t="s">
        <v>581</v>
      </c>
      <c r="E2425" s="191">
        <v>1.8</v>
      </c>
      <c r="F2425" s="191" t="s">
        <v>9</v>
      </c>
      <c r="G2425" s="192" t="s">
        <v>1850</v>
      </c>
      <c r="H2425" s="121" t="s">
        <v>1370</v>
      </c>
      <c r="I2425" s="131" t="s">
        <v>3389</v>
      </c>
      <c r="J2425" s="184">
        <f>IF(F2425="USD", E2425, E2425 * IFERROR(VLOOKUP(F2425, EXCHANGE_RATE!A:B, 2, FALSE), "Currency not found"))</f>
        <v>1.8</v>
      </c>
      <c r="K2425" s="184">
        <f t="shared" si="218"/>
        <v>1.8</v>
      </c>
      <c r="L2425" s="184">
        <f>IF(C2425="MTS", B2425, B2425 * IFERROR(VLOOKUP(C2425, 'QTY_CONVERSIONS '!A:B, 2, FALSE), "Units not  found"))</f>
        <v>2.4750000000000001</v>
      </c>
      <c r="M2425" s="185">
        <f t="shared" si="219"/>
        <v>4455</v>
      </c>
      <c r="N2425" s="143" t="str">
        <f>IFERROR(VLOOKUP(D2425, Product_Category!A:B, 2, FALSE), "Uncategorized")</f>
        <v>MCC</v>
      </c>
      <c r="O2425" s="186">
        <f t="shared" si="221"/>
        <v>1800</v>
      </c>
      <c r="P2425" s="185">
        <f t="shared" si="220"/>
        <v>4455</v>
      </c>
      <c r="Q2425" s="143">
        <v>2023</v>
      </c>
      <c r="R2425" s="143" t="str">
        <f>IFERROR(VLOOKUP(G2425,'SOURCE COMPANY'!A:B, 2, FALSE), "")</f>
        <v>Prachin Chemical</v>
      </c>
      <c r="S2425" s="143" t="str">
        <f>IFERROR(VLOOKUP(H2425,'CUSTOMER NAME'!A:B, 2, FALSE), "")</f>
        <v>SAMPATH BANK</v>
      </c>
    </row>
    <row r="2426" spans="1:19">
      <c r="A2426" s="191" t="s">
        <v>1025</v>
      </c>
      <c r="B2426" s="191">
        <v>5150</v>
      </c>
      <c r="C2426" s="191" t="s">
        <v>7</v>
      </c>
      <c r="D2426" s="191" t="s">
        <v>580</v>
      </c>
      <c r="E2426" s="191">
        <v>1.85</v>
      </c>
      <c r="F2426" s="191" t="s">
        <v>9</v>
      </c>
      <c r="G2426" s="192" t="s">
        <v>1850</v>
      </c>
      <c r="H2426" s="121" t="s">
        <v>1370</v>
      </c>
      <c r="I2426" s="131" t="s">
        <v>3389</v>
      </c>
      <c r="J2426" s="184">
        <f>IF(F2426="USD", E2426, E2426 * IFERROR(VLOOKUP(F2426, EXCHANGE_RATE!A:B, 2, FALSE), "Currency not found"))</f>
        <v>1.85</v>
      </c>
      <c r="K2426" s="184">
        <f t="shared" si="218"/>
        <v>1.85</v>
      </c>
      <c r="L2426" s="184">
        <f>IF(C2426="MTS", B2426, B2426 * IFERROR(VLOOKUP(C2426, 'QTY_CONVERSIONS '!A:B, 2, FALSE), "Units not  found"))</f>
        <v>5.15</v>
      </c>
      <c r="M2426" s="185">
        <f t="shared" si="219"/>
        <v>9527.5</v>
      </c>
      <c r="N2426" s="143" t="str">
        <f>IFERROR(VLOOKUP(D2426, Product_Category!A:B, 2, FALSE), "Uncategorized")</f>
        <v>MCC</v>
      </c>
      <c r="O2426" s="186">
        <f t="shared" si="221"/>
        <v>1850</v>
      </c>
      <c r="P2426" s="185">
        <f t="shared" si="220"/>
        <v>9527.5</v>
      </c>
      <c r="Q2426" s="143">
        <v>2023</v>
      </c>
      <c r="R2426" s="143" t="str">
        <f>IFERROR(VLOOKUP(G2426,'SOURCE COMPANY'!A:B, 2, FALSE), "")</f>
        <v>Prachin Chemical</v>
      </c>
      <c r="S2426" s="143" t="str">
        <f>IFERROR(VLOOKUP(H2426,'CUSTOMER NAME'!A:B, 2, FALSE), "")</f>
        <v>SAMPATH BANK</v>
      </c>
    </row>
    <row r="2427" spans="1:19">
      <c r="A2427" s="192" t="s">
        <v>1329</v>
      </c>
      <c r="B2427" s="192">
        <v>18000</v>
      </c>
      <c r="C2427" s="192" t="s">
        <v>7</v>
      </c>
      <c r="D2427" s="192" t="s">
        <v>3709</v>
      </c>
      <c r="E2427" s="192">
        <v>2.97</v>
      </c>
      <c r="F2427" s="192" t="s">
        <v>1718</v>
      </c>
      <c r="G2427" s="85" t="s">
        <v>88</v>
      </c>
      <c r="H2427" s="134" t="s">
        <v>3978</v>
      </c>
      <c r="I2427" s="131" t="s">
        <v>3893</v>
      </c>
      <c r="J2427" s="184">
        <f>IF(F2427="USD", E2427, E2427 * IFERROR(VLOOKUP(F2427, EXCHANGE_RATE!A:B, 2, FALSE), "Currency not found"))</f>
        <v>3.1779000000000006</v>
      </c>
      <c r="K2427" s="184">
        <f t="shared" si="218"/>
        <v>3.1799999999999997</v>
      </c>
      <c r="L2427" s="184">
        <f>IF(C2427="MTS", B2427, B2427 * IFERROR(VLOOKUP(C2427, 'QTY_CONVERSIONS '!A:B, 2, FALSE), "Units not  found"))</f>
        <v>18</v>
      </c>
      <c r="M2427" s="185">
        <f t="shared" si="219"/>
        <v>57239.999999999993</v>
      </c>
      <c r="N2427" s="143" t="str">
        <f>IFERROR(VLOOKUP(D2427, Product_Category!A:B, 2, FALSE), "Uncategorized")</f>
        <v>MCC</v>
      </c>
      <c r="O2427" s="186">
        <f t="shared" si="221"/>
        <v>3179.9999999999995</v>
      </c>
      <c r="P2427" s="185">
        <f t="shared" si="220"/>
        <v>57239.999999999993</v>
      </c>
      <c r="Q2427" s="143">
        <v>2023</v>
      </c>
      <c r="R2427" s="143" t="str">
        <f>IFERROR(VLOOKUP(G2427,'SOURCE COMPANY'!A:B, 2, FALSE), "")</f>
        <v>DFE PHARMA</v>
      </c>
      <c r="S2427" s="143" t="str">
        <f>IFERROR(VLOOKUP(H2427,'CUSTOMER NAME'!A:B, 2, FALSE), "")</f>
        <v>SAN II PHARMA</v>
      </c>
    </row>
    <row r="2428" spans="1:19">
      <c r="A2428" s="87" t="s">
        <v>1584</v>
      </c>
      <c r="B2428" s="87">
        <v>100</v>
      </c>
      <c r="C2428" s="87" t="s">
        <v>7</v>
      </c>
      <c r="D2428" s="87" t="s">
        <v>1588</v>
      </c>
      <c r="E2428" s="42">
        <v>4.92</v>
      </c>
      <c r="F2428" s="87" t="s">
        <v>9</v>
      </c>
      <c r="G2428" s="192" t="s">
        <v>2679</v>
      </c>
      <c r="H2428" s="198" t="s">
        <v>1589</v>
      </c>
      <c r="I2428" s="214" t="str">
        <f t="shared" ref="I2428:I2435" si="224">I2427</f>
        <v>December</v>
      </c>
      <c r="J2428" s="184">
        <f>IF(F2428="USD", E2428, E2428 * IFERROR(VLOOKUP(F2428, EXCHANGE_RATE!A:B, 2, FALSE), "Currency not found"))</f>
        <v>4.92</v>
      </c>
      <c r="K2428" s="184">
        <f t="shared" si="218"/>
        <v>4.92</v>
      </c>
      <c r="L2428" s="184">
        <f>IF(C2428="MTS", B2428, B2428 * IFERROR(VLOOKUP(C2428, 'QTY_CONVERSIONS '!A:B, 2, FALSE), "Units not  found"))</f>
        <v>0.1</v>
      </c>
      <c r="M2428" s="185">
        <f t="shared" si="219"/>
        <v>492</v>
      </c>
      <c r="N2428" s="143" t="str">
        <f>IFERROR(VLOOKUP(D2428, Product_Category!A:B, 2, FALSE), "Uncategorized")</f>
        <v>MCC</v>
      </c>
      <c r="O2428" s="186">
        <f t="shared" si="221"/>
        <v>4920</v>
      </c>
      <c r="P2428" s="185">
        <f t="shared" si="220"/>
        <v>492</v>
      </c>
      <c r="Q2428" s="143">
        <v>2023</v>
      </c>
      <c r="R2428" s="143" t="str">
        <f>IFERROR(VLOOKUP(G2428,'SOURCE COMPANY'!A:B, 2, FALSE), "")</f>
        <v>Sigachi Industries limited</v>
      </c>
      <c r="S2428" s="143" t="str">
        <f>IFERROR(VLOOKUP(H2428,'CUSTOMER NAME'!A:B, 2, FALSE), "")</f>
        <v>SANDS ACTIVE</v>
      </c>
    </row>
    <row r="2429" spans="1:19">
      <c r="A2429" s="87" t="s">
        <v>1584</v>
      </c>
      <c r="B2429" s="87">
        <v>100</v>
      </c>
      <c r="C2429" s="87" t="s">
        <v>7</v>
      </c>
      <c r="D2429" s="87" t="s">
        <v>1588</v>
      </c>
      <c r="E2429" s="42">
        <v>4.92</v>
      </c>
      <c r="F2429" s="87" t="s">
        <v>9</v>
      </c>
      <c r="G2429" s="192" t="s">
        <v>2679</v>
      </c>
      <c r="H2429" s="198" t="s">
        <v>1589</v>
      </c>
      <c r="I2429" s="214" t="str">
        <f t="shared" si="224"/>
        <v>December</v>
      </c>
      <c r="J2429" s="184">
        <f>IF(F2429="USD", E2429, E2429 * IFERROR(VLOOKUP(F2429, EXCHANGE_RATE!A:B, 2, FALSE), "Currency not found"))</f>
        <v>4.92</v>
      </c>
      <c r="K2429" s="184">
        <f t="shared" si="218"/>
        <v>4.92</v>
      </c>
      <c r="L2429" s="184">
        <f>IF(C2429="MTS", B2429, B2429 * IFERROR(VLOOKUP(C2429, 'QTY_CONVERSIONS '!A:B, 2, FALSE), "Units not  found"))</f>
        <v>0.1</v>
      </c>
      <c r="M2429" s="185">
        <f t="shared" si="219"/>
        <v>492</v>
      </c>
      <c r="N2429" s="143" t="str">
        <f>IFERROR(VLOOKUP(D2429, Product_Category!A:B, 2, FALSE), "Uncategorized")</f>
        <v>MCC</v>
      </c>
      <c r="O2429" s="186">
        <f t="shared" si="221"/>
        <v>4920</v>
      </c>
      <c r="P2429" s="185">
        <f t="shared" si="220"/>
        <v>492</v>
      </c>
      <c r="Q2429" s="143">
        <v>2023</v>
      </c>
      <c r="R2429" s="143" t="str">
        <f>IFERROR(VLOOKUP(G2429,'SOURCE COMPANY'!A:B, 2, FALSE), "")</f>
        <v>Sigachi Industries limited</v>
      </c>
      <c r="S2429" s="143" t="str">
        <f>IFERROR(VLOOKUP(H2429,'CUSTOMER NAME'!A:B, 2, FALSE), "")</f>
        <v>SANDS ACTIVE</v>
      </c>
    </row>
    <row r="2430" spans="1:19">
      <c r="A2430" s="87" t="s">
        <v>1584</v>
      </c>
      <c r="B2430" s="87">
        <v>20</v>
      </c>
      <c r="C2430" s="87" t="s">
        <v>7</v>
      </c>
      <c r="D2430" s="87" t="s">
        <v>1590</v>
      </c>
      <c r="E2430" s="42">
        <v>6.32</v>
      </c>
      <c r="F2430" s="87" t="s">
        <v>9</v>
      </c>
      <c r="G2430" s="192" t="s">
        <v>2679</v>
      </c>
      <c r="H2430" s="198" t="s">
        <v>1589</v>
      </c>
      <c r="I2430" s="214" t="str">
        <f t="shared" si="224"/>
        <v>December</v>
      </c>
      <c r="J2430" s="184">
        <f>IF(F2430="USD", E2430, E2430 * IFERROR(VLOOKUP(F2430, EXCHANGE_RATE!A:B, 2, FALSE), "Currency not found"))</f>
        <v>6.32</v>
      </c>
      <c r="K2430" s="184">
        <f t="shared" si="218"/>
        <v>6.32</v>
      </c>
      <c r="L2430" s="184">
        <f>IF(C2430="MTS", B2430, B2430 * IFERROR(VLOOKUP(C2430, 'QTY_CONVERSIONS '!A:B, 2, FALSE), "Units not  found"))</f>
        <v>0.02</v>
      </c>
      <c r="M2430" s="185">
        <f t="shared" si="219"/>
        <v>126.4</v>
      </c>
      <c r="N2430" s="143" t="str">
        <f>IFERROR(VLOOKUP(D2430, Product_Category!A:B, 2, FALSE), "Uncategorized")</f>
        <v>MCC</v>
      </c>
      <c r="O2430" s="186">
        <f t="shared" si="221"/>
        <v>6320</v>
      </c>
      <c r="P2430" s="185">
        <f t="shared" si="220"/>
        <v>126.4</v>
      </c>
      <c r="Q2430" s="143">
        <v>2023</v>
      </c>
      <c r="R2430" s="143" t="str">
        <f>IFERROR(VLOOKUP(G2430,'SOURCE COMPANY'!A:B, 2, FALSE), "")</f>
        <v>Sigachi Industries limited</v>
      </c>
      <c r="S2430" s="143" t="str">
        <f>IFERROR(VLOOKUP(H2430,'CUSTOMER NAME'!A:B, 2, FALSE), "")</f>
        <v>SANDS ACTIVE</v>
      </c>
    </row>
    <row r="2431" spans="1:19">
      <c r="A2431" s="88" t="s">
        <v>1584</v>
      </c>
      <c r="B2431" s="88">
        <v>20</v>
      </c>
      <c r="C2431" s="88" t="s">
        <v>7</v>
      </c>
      <c r="D2431" s="88" t="s">
        <v>1590</v>
      </c>
      <c r="E2431" s="48">
        <v>6.32</v>
      </c>
      <c r="F2431" s="88" t="s">
        <v>9</v>
      </c>
      <c r="G2431" s="192" t="s">
        <v>2679</v>
      </c>
      <c r="H2431" s="200" t="s">
        <v>1589</v>
      </c>
      <c r="I2431" s="214" t="str">
        <f t="shared" si="224"/>
        <v>December</v>
      </c>
      <c r="J2431" s="184">
        <f>IF(F2431="USD", E2431, E2431 * IFERROR(VLOOKUP(F2431, EXCHANGE_RATE!A:B, 2, FALSE), "Currency not found"))</f>
        <v>6.32</v>
      </c>
      <c r="K2431" s="184">
        <f t="shared" si="218"/>
        <v>6.32</v>
      </c>
      <c r="L2431" s="184">
        <f>IF(C2431="MTS", B2431, B2431 * IFERROR(VLOOKUP(C2431, 'QTY_CONVERSIONS '!A:B, 2, FALSE), "Units not  found"))</f>
        <v>0.02</v>
      </c>
      <c r="M2431" s="185">
        <f t="shared" si="219"/>
        <v>126.4</v>
      </c>
      <c r="N2431" s="143" t="str">
        <f>IFERROR(VLOOKUP(D2431, Product_Category!A:B, 2, FALSE), "Uncategorized")</f>
        <v>MCC</v>
      </c>
      <c r="O2431" s="186">
        <f t="shared" si="221"/>
        <v>6320</v>
      </c>
      <c r="P2431" s="185">
        <f t="shared" si="220"/>
        <v>126.4</v>
      </c>
      <c r="Q2431" s="143">
        <v>2023</v>
      </c>
      <c r="R2431" s="143" t="str">
        <f>IFERROR(VLOOKUP(G2431,'SOURCE COMPANY'!A:B, 2, FALSE), "")</f>
        <v>Sigachi Industries limited</v>
      </c>
      <c r="S2431" s="143" t="str">
        <f>IFERROR(VLOOKUP(H2431,'CUSTOMER NAME'!A:B, 2, FALSE), "")</f>
        <v>SANDS ACTIVE</v>
      </c>
    </row>
    <row r="2432" spans="1:19">
      <c r="A2432" s="87" t="s">
        <v>1584</v>
      </c>
      <c r="B2432" s="87">
        <v>75</v>
      </c>
      <c r="C2432" s="87" t="s">
        <v>7</v>
      </c>
      <c r="D2432" s="87" t="s">
        <v>1591</v>
      </c>
      <c r="E2432" s="42">
        <v>6.69</v>
      </c>
      <c r="F2432" s="87" t="s">
        <v>9</v>
      </c>
      <c r="G2432" s="192" t="s">
        <v>2679</v>
      </c>
      <c r="H2432" s="198" t="s">
        <v>1589</v>
      </c>
      <c r="I2432" s="214" t="str">
        <f t="shared" si="224"/>
        <v>December</v>
      </c>
      <c r="J2432" s="184">
        <f>IF(F2432="USD", E2432, E2432 * IFERROR(VLOOKUP(F2432, EXCHANGE_RATE!A:B, 2, FALSE), "Currency not found"))</f>
        <v>6.69</v>
      </c>
      <c r="K2432" s="184">
        <f t="shared" si="218"/>
        <v>6.69</v>
      </c>
      <c r="L2432" s="184">
        <f>IF(C2432="MTS", B2432, B2432 * IFERROR(VLOOKUP(C2432, 'QTY_CONVERSIONS '!A:B, 2, FALSE), "Units not  found"))</f>
        <v>7.4999999999999997E-2</v>
      </c>
      <c r="M2432" s="185">
        <f t="shared" si="219"/>
        <v>501.75000000000006</v>
      </c>
      <c r="N2432" s="143" t="str">
        <f>IFERROR(VLOOKUP(D2432, Product_Category!A:B, 2, FALSE), "Uncategorized")</f>
        <v>MCC</v>
      </c>
      <c r="O2432" s="186">
        <f t="shared" si="221"/>
        <v>6690</v>
      </c>
      <c r="P2432" s="185">
        <f t="shared" si="220"/>
        <v>501.75</v>
      </c>
      <c r="Q2432" s="143">
        <v>2023</v>
      </c>
      <c r="R2432" s="143" t="str">
        <f>IFERROR(VLOOKUP(G2432,'SOURCE COMPANY'!A:B, 2, FALSE), "")</f>
        <v>Sigachi Industries limited</v>
      </c>
      <c r="S2432" s="143" t="str">
        <f>IFERROR(VLOOKUP(H2432,'CUSTOMER NAME'!A:B, 2, FALSE), "")</f>
        <v>SANDS ACTIVE</v>
      </c>
    </row>
    <row r="2433" spans="1:19">
      <c r="A2433" s="87" t="s">
        <v>1584</v>
      </c>
      <c r="B2433" s="87">
        <v>75</v>
      </c>
      <c r="C2433" s="87" t="s">
        <v>7</v>
      </c>
      <c r="D2433" s="87" t="s">
        <v>1591</v>
      </c>
      <c r="E2433" s="42">
        <v>6.69</v>
      </c>
      <c r="F2433" s="87" t="s">
        <v>9</v>
      </c>
      <c r="G2433" s="192" t="s">
        <v>2679</v>
      </c>
      <c r="H2433" s="198" t="s">
        <v>1589</v>
      </c>
      <c r="I2433" s="214" t="str">
        <f t="shared" si="224"/>
        <v>December</v>
      </c>
      <c r="J2433" s="184">
        <f>IF(F2433="USD", E2433, E2433 * IFERROR(VLOOKUP(F2433, EXCHANGE_RATE!A:B, 2, FALSE), "Currency not found"))</f>
        <v>6.69</v>
      </c>
      <c r="K2433" s="184">
        <f t="shared" si="218"/>
        <v>6.69</v>
      </c>
      <c r="L2433" s="184">
        <f>IF(C2433="MTS", B2433, B2433 * IFERROR(VLOOKUP(C2433, 'QTY_CONVERSIONS '!A:B, 2, FALSE), "Units not  found"))</f>
        <v>7.4999999999999997E-2</v>
      </c>
      <c r="M2433" s="185">
        <f t="shared" si="219"/>
        <v>501.75000000000006</v>
      </c>
      <c r="N2433" s="143" t="str">
        <f>IFERROR(VLOOKUP(D2433, Product_Category!A:B, 2, FALSE), "Uncategorized")</f>
        <v>MCC</v>
      </c>
      <c r="O2433" s="186">
        <f t="shared" si="221"/>
        <v>6690</v>
      </c>
      <c r="P2433" s="185">
        <f t="shared" si="220"/>
        <v>501.75</v>
      </c>
      <c r="Q2433" s="143">
        <v>2023</v>
      </c>
      <c r="R2433" s="143" t="str">
        <f>IFERROR(VLOOKUP(G2433,'SOURCE COMPANY'!A:B, 2, FALSE), "")</f>
        <v>Sigachi Industries limited</v>
      </c>
      <c r="S2433" s="143" t="str">
        <f>IFERROR(VLOOKUP(H2433,'CUSTOMER NAME'!A:B, 2, FALSE), "")</f>
        <v>SANDS ACTIVE</v>
      </c>
    </row>
    <row r="2434" spans="1:19">
      <c r="A2434" s="87" t="s">
        <v>1584</v>
      </c>
      <c r="B2434" s="87">
        <v>75</v>
      </c>
      <c r="C2434" s="87" t="s">
        <v>7</v>
      </c>
      <c r="D2434" s="87" t="s">
        <v>1591</v>
      </c>
      <c r="E2434" s="42">
        <v>6.69</v>
      </c>
      <c r="F2434" s="87" t="s">
        <v>9</v>
      </c>
      <c r="G2434" s="192" t="s">
        <v>2679</v>
      </c>
      <c r="H2434" s="198" t="s">
        <v>1589</v>
      </c>
      <c r="I2434" s="214" t="str">
        <f t="shared" si="224"/>
        <v>December</v>
      </c>
      <c r="J2434" s="184">
        <f>IF(F2434="USD", E2434, E2434 * IFERROR(VLOOKUP(F2434, EXCHANGE_RATE!A:B, 2, FALSE), "Currency not found"))</f>
        <v>6.69</v>
      </c>
      <c r="K2434" s="184">
        <f t="shared" ref="K2434:K2497" si="225">ROUNDUP(J2434,2)</f>
        <v>6.69</v>
      </c>
      <c r="L2434" s="184">
        <f>IF(C2434="MTS", B2434, B2434 * IFERROR(VLOOKUP(C2434, 'QTY_CONVERSIONS '!A:B, 2, FALSE), "Units not  found"))</f>
        <v>7.4999999999999997E-2</v>
      </c>
      <c r="M2434" s="185">
        <f t="shared" ref="M2434:M2497" si="226">B2434*K2434</f>
        <v>501.75000000000006</v>
      </c>
      <c r="N2434" s="143" t="str">
        <f>IFERROR(VLOOKUP(D2434, Product_Category!A:B, 2, FALSE), "Uncategorized")</f>
        <v>MCC</v>
      </c>
      <c r="O2434" s="186">
        <f t="shared" si="221"/>
        <v>6690</v>
      </c>
      <c r="P2434" s="185">
        <f t="shared" ref="P2434:P2497" si="227">L2434*O2434</f>
        <v>501.75</v>
      </c>
      <c r="Q2434" s="143">
        <v>2023</v>
      </c>
      <c r="R2434" s="143" t="str">
        <f>IFERROR(VLOOKUP(G2434,'SOURCE COMPANY'!A:B, 2, FALSE), "")</f>
        <v>Sigachi Industries limited</v>
      </c>
      <c r="S2434" s="143" t="str">
        <f>IFERROR(VLOOKUP(H2434,'CUSTOMER NAME'!A:B, 2, FALSE), "")</f>
        <v>SANDS ACTIVE</v>
      </c>
    </row>
    <row r="2435" spans="1:19">
      <c r="A2435" s="87" t="s">
        <v>729</v>
      </c>
      <c r="B2435" s="87">
        <v>18000</v>
      </c>
      <c r="C2435" s="87" t="s">
        <v>7</v>
      </c>
      <c r="D2435" s="87" t="s">
        <v>1495</v>
      </c>
      <c r="E2435" s="42">
        <v>3.3</v>
      </c>
      <c r="F2435" s="87" t="s">
        <v>9</v>
      </c>
      <c r="G2435" s="85" t="s">
        <v>88</v>
      </c>
      <c r="H2435" s="198" t="s">
        <v>1512</v>
      </c>
      <c r="I2435" s="214" t="str">
        <f t="shared" si="224"/>
        <v>December</v>
      </c>
      <c r="J2435" s="184">
        <f>IF(F2435="USD", E2435, E2435 * IFERROR(VLOOKUP(F2435, EXCHANGE_RATE!A:B, 2, FALSE), "Currency not found"))</f>
        <v>3.3</v>
      </c>
      <c r="K2435" s="184">
        <f t="shared" si="225"/>
        <v>3.3</v>
      </c>
      <c r="L2435" s="184">
        <f>IF(C2435="MTS", B2435, B2435 * IFERROR(VLOOKUP(C2435, 'QTY_CONVERSIONS '!A:B, 2, FALSE), "Units not  found"))</f>
        <v>18</v>
      </c>
      <c r="M2435" s="185">
        <f t="shared" si="226"/>
        <v>59400</v>
      </c>
      <c r="N2435" s="143" t="str">
        <f>IFERROR(VLOOKUP(D2435, Product_Category!A:B, 2, FALSE), "Uncategorized")</f>
        <v>MCC</v>
      </c>
      <c r="O2435" s="186">
        <f t="shared" ref="O2435:O2498" si="228">K2435*1000</f>
        <v>3300</v>
      </c>
      <c r="P2435" s="185">
        <f t="shared" si="227"/>
        <v>59400</v>
      </c>
      <c r="Q2435" s="143">
        <v>2023</v>
      </c>
      <c r="R2435" s="143" t="str">
        <f>IFERROR(VLOOKUP(G2435,'SOURCE COMPANY'!A:B, 2, FALSE), "")</f>
        <v>DFE PHARMA</v>
      </c>
      <c r="S2435" s="143" t="str">
        <f>IFERROR(VLOOKUP(H2435,'CUSTOMER NAME'!A:B, 2, FALSE), "")</f>
        <v>SANIL PHARMA</v>
      </c>
    </row>
    <row r="2436" spans="1:19">
      <c r="A2436" s="192" t="s">
        <v>1329</v>
      </c>
      <c r="B2436" s="192">
        <v>18000</v>
      </c>
      <c r="C2436" s="192" t="s">
        <v>7</v>
      </c>
      <c r="D2436" s="192" t="s">
        <v>3709</v>
      </c>
      <c r="E2436" s="192">
        <v>2.4500000000000002</v>
      </c>
      <c r="F2436" s="192" t="s">
        <v>1718</v>
      </c>
      <c r="G2436" s="85" t="s">
        <v>88</v>
      </c>
      <c r="H2436" s="134" t="s">
        <v>1512</v>
      </c>
      <c r="I2436" s="131" t="s">
        <v>3658</v>
      </c>
      <c r="J2436" s="184">
        <f>IF(F2436="USD", E2436, E2436 * IFERROR(VLOOKUP(F2436, EXCHANGE_RATE!A:B, 2, FALSE), "Currency not found"))</f>
        <v>2.6215000000000002</v>
      </c>
      <c r="K2436" s="184">
        <f t="shared" si="225"/>
        <v>2.63</v>
      </c>
      <c r="L2436" s="184">
        <f>IF(C2436="MTS", B2436, B2436 * IFERROR(VLOOKUP(C2436, 'QTY_CONVERSIONS '!A:B, 2, FALSE), "Units not  found"))</f>
        <v>18</v>
      </c>
      <c r="M2436" s="185">
        <f t="shared" si="226"/>
        <v>47340</v>
      </c>
      <c r="N2436" s="143" t="str">
        <f>IFERROR(VLOOKUP(D2436, Product_Category!A:B, 2, FALSE), "Uncategorized")</f>
        <v>MCC</v>
      </c>
      <c r="O2436" s="186">
        <f t="shared" si="228"/>
        <v>2630</v>
      </c>
      <c r="P2436" s="185">
        <f t="shared" si="227"/>
        <v>47340</v>
      </c>
      <c r="Q2436" s="143">
        <v>2023</v>
      </c>
      <c r="R2436" s="143" t="str">
        <f>IFERROR(VLOOKUP(G2436,'SOURCE COMPANY'!A:B, 2, FALSE), "")</f>
        <v>DFE PHARMA</v>
      </c>
      <c r="S2436" s="143" t="str">
        <f>IFERROR(VLOOKUP(H2436,'CUSTOMER NAME'!A:B, 2, FALSE), "")</f>
        <v>SANIL PHARMA</v>
      </c>
    </row>
    <row r="2437" spans="1:19">
      <c r="A2437" s="87" t="s">
        <v>1329</v>
      </c>
      <c r="B2437" s="21">
        <v>18000</v>
      </c>
      <c r="C2437" s="87" t="s">
        <v>7</v>
      </c>
      <c r="D2437" s="87" t="s">
        <v>1095</v>
      </c>
      <c r="E2437" s="41">
        <v>2.98</v>
      </c>
      <c r="F2437" s="87" t="s">
        <v>1718</v>
      </c>
      <c r="G2437" s="85" t="s">
        <v>88</v>
      </c>
      <c r="H2437" s="198" t="s">
        <v>1512</v>
      </c>
      <c r="I2437" s="214" t="str">
        <f t="shared" ref="I2437:I2442" si="229">I2436</f>
        <v>November</v>
      </c>
      <c r="J2437" s="184">
        <f>IF(F2437="USD", E2437, E2437 * IFERROR(VLOOKUP(F2437, EXCHANGE_RATE!A:B, 2, FALSE), "Currency not found"))</f>
        <v>3.1886000000000001</v>
      </c>
      <c r="K2437" s="184">
        <f t="shared" si="225"/>
        <v>3.19</v>
      </c>
      <c r="L2437" s="184">
        <f>IF(C2437="MTS", B2437, B2437 * IFERROR(VLOOKUP(C2437, 'QTY_CONVERSIONS '!A:B, 2, FALSE), "Units not  found"))</f>
        <v>18</v>
      </c>
      <c r="M2437" s="185">
        <f t="shared" si="226"/>
        <v>57420</v>
      </c>
      <c r="N2437" s="143" t="str">
        <f>IFERROR(VLOOKUP(D2437, Product_Category!A:B, 2, FALSE), "Uncategorized")</f>
        <v>MCC</v>
      </c>
      <c r="O2437" s="186">
        <f t="shared" si="228"/>
        <v>3190</v>
      </c>
      <c r="P2437" s="185">
        <f t="shared" si="227"/>
        <v>57420</v>
      </c>
      <c r="Q2437" s="143">
        <v>2023</v>
      </c>
      <c r="R2437" s="143" t="str">
        <f>IFERROR(VLOOKUP(G2437,'SOURCE COMPANY'!A:B, 2, FALSE), "")</f>
        <v>DFE PHARMA</v>
      </c>
      <c r="S2437" s="143" t="str">
        <f>IFERROR(VLOOKUP(H2437,'CUSTOMER NAME'!A:B, 2, FALSE), "")</f>
        <v>SANIL PHARMA</v>
      </c>
    </row>
    <row r="2438" spans="1:19">
      <c r="A2438" s="87" t="s">
        <v>1329</v>
      </c>
      <c r="B2438" s="21">
        <v>18000</v>
      </c>
      <c r="C2438" s="87" t="s">
        <v>7</v>
      </c>
      <c r="D2438" s="87" t="s">
        <v>1095</v>
      </c>
      <c r="E2438" s="41">
        <v>2.98</v>
      </c>
      <c r="F2438" s="87" t="s">
        <v>1718</v>
      </c>
      <c r="G2438" s="85" t="s">
        <v>88</v>
      </c>
      <c r="H2438" s="198" t="s">
        <v>1512</v>
      </c>
      <c r="I2438" s="214" t="str">
        <f t="shared" si="229"/>
        <v>November</v>
      </c>
      <c r="J2438" s="184">
        <f>IF(F2438="USD", E2438, E2438 * IFERROR(VLOOKUP(F2438, EXCHANGE_RATE!A:B, 2, FALSE), "Currency not found"))</f>
        <v>3.1886000000000001</v>
      </c>
      <c r="K2438" s="184">
        <f t="shared" si="225"/>
        <v>3.19</v>
      </c>
      <c r="L2438" s="184">
        <f>IF(C2438="MTS", B2438, B2438 * IFERROR(VLOOKUP(C2438, 'QTY_CONVERSIONS '!A:B, 2, FALSE), "Units not  found"))</f>
        <v>18</v>
      </c>
      <c r="M2438" s="185">
        <f t="shared" si="226"/>
        <v>57420</v>
      </c>
      <c r="N2438" s="143" t="str">
        <f>IFERROR(VLOOKUP(D2438, Product_Category!A:B, 2, FALSE), "Uncategorized")</f>
        <v>MCC</v>
      </c>
      <c r="O2438" s="186">
        <f t="shared" si="228"/>
        <v>3190</v>
      </c>
      <c r="P2438" s="185">
        <f t="shared" si="227"/>
        <v>57420</v>
      </c>
      <c r="Q2438" s="143">
        <v>2023</v>
      </c>
      <c r="R2438" s="143" t="str">
        <f>IFERROR(VLOOKUP(G2438,'SOURCE COMPANY'!A:B, 2, FALSE), "")</f>
        <v>DFE PHARMA</v>
      </c>
      <c r="S2438" s="143" t="str">
        <f>IFERROR(VLOOKUP(H2438,'CUSTOMER NAME'!A:B, 2, FALSE), "")</f>
        <v>SANIL PHARMA</v>
      </c>
    </row>
    <row r="2439" spans="1:19">
      <c r="A2439" s="87" t="s">
        <v>1329</v>
      </c>
      <c r="B2439" s="21">
        <v>18000</v>
      </c>
      <c r="C2439" s="87" t="s">
        <v>7</v>
      </c>
      <c r="D2439" s="87" t="s">
        <v>1095</v>
      </c>
      <c r="E2439" s="41">
        <v>2.98</v>
      </c>
      <c r="F2439" s="87" t="s">
        <v>1718</v>
      </c>
      <c r="G2439" s="85" t="s">
        <v>88</v>
      </c>
      <c r="H2439" s="198" t="s">
        <v>1512</v>
      </c>
      <c r="I2439" s="214" t="str">
        <f t="shared" si="229"/>
        <v>November</v>
      </c>
      <c r="J2439" s="184">
        <f>IF(F2439="USD", E2439, E2439 * IFERROR(VLOOKUP(F2439, EXCHANGE_RATE!A:B, 2, FALSE), "Currency not found"))</f>
        <v>3.1886000000000001</v>
      </c>
      <c r="K2439" s="184">
        <f t="shared" si="225"/>
        <v>3.19</v>
      </c>
      <c r="L2439" s="184">
        <f>IF(C2439="MTS", B2439, B2439 * IFERROR(VLOOKUP(C2439, 'QTY_CONVERSIONS '!A:B, 2, FALSE), "Units not  found"))</f>
        <v>18</v>
      </c>
      <c r="M2439" s="185">
        <f t="shared" si="226"/>
        <v>57420</v>
      </c>
      <c r="N2439" s="143" t="str">
        <f>IFERROR(VLOOKUP(D2439, Product_Category!A:B, 2, FALSE), "Uncategorized")</f>
        <v>MCC</v>
      </c>
      <c r="O2439" s="186">
        <f t="shared" si="228"/>
        <v>3190</v>
      </c>
      <c r="P2439" s="185">
        <f t="shared" si="227"/>
        <v>57420</v>
      </c>
      <c r="Q2439" s="143">
        <v>2023</v>
      </c>
      <c r="R2439" s="143" t="str">
        <f>IFERROR(VLOOKUP(G2439,'SOURCE COMPANY'!A:B, 2, FALSE), "")</f>
        <v>DFE PHARMA</v>
      </c>
      <c r="S2439" s="143" t="str">
        <f>IFERROR(VLOOKUP(H2439,'CUSTOMER NAME'!A:B, 2, FALSE), "")</f>
        <v>SANIL PHARMA</v>
      </c>
    </row>
    <row r="2440" spans="1:19">
      <c r="A2440" s="87" t="s">
        <v>1329</v>
      </c>
      <c r="B2440" s="21">
        <v>18000</v>
      </c>
      <c r="C2440" s="87" t="s">
        <v>7</v>
      </c>
      <c r="D2440" s="87" t="s">
        <v>2074</v>
      </c>
      <c r="E2440" s="41">
        <v>3.06</v>
      </c>
      <c r="F2440" s="87" t="s">
        <v>1718</v>
      </c>
      <c r="G2440" s="85" t="s">
        <v>88</v>
      </c>
      <c r="H2440" s="198" t="s">
        <v>1512</v>
      </c>
      <c r="I2440" s="214" t="str">
        <f t="shared" si="229"/>
        <v>November</v>
      </c>
      <c r="J2440" s="184">
        <f>IF(F2440="USD", E2440, E2440 * IFERROR(VLOOKUP(F2440, EXCHANGE_RATE!A:B, 2, FALSE), "Currency not found"))</f>
        <v>3.2742000000000004</v>
      </c>
      <c r="K2440" s="184">
        <f t="shared" si="225"/>
        <v>3.28</v>
      </c>
      <c r="L2440" s="184">
        <f>IF(C2440="MTS", B2440, B2440 * IFERROR(VLOOKUP(C2440, 'QTY_CONVERSIONS '!A:B, 2, FALSE), "Units not  found"))</f>
        <v>18</v>
      </c>
      <c r="M2440" s="185">
        <f t="shared" si="226"/>
        <v>59040</v>
      </c>
      <c r="N2440" s="143" t="str">
        <f>IFERROR(VLOOKUP(D2440, Product_Category!A:B, 2, FALSE), "Uncategorized")</f>
        <v>MCC</v>
      </c>
      <c r="O2440" s="186">
        <f t="shared" si="228"/>
        <v>3280</v>
      </c>
      <c r="P2440" s="185">
        <f t="shared" si="227"/>
        <v>59040</v>
      </c>
      <c r="Q2440" s="143">
        <v>2023</v>
      </c>
      <c r="R2440" s="143" t="str">
        <f>IFERROR(VLOOKUP(G2440,'SOURCE COMPANY'!A:B, 2, FALSE), "")</f>
        <v>DFE PHARMA</v>
      </c>
      <c r="S2440" s="143" t="str">
        <f>IFERROR(VLOOKUP(H2440,'CUSTOMER NAME'!A:B, 2, FALSE), "")</f>
        <v>SANIL PHARMA</v>
      </c>
    </row>
    <row r="2441" spans="1:19">
      <c r="A2441" s="88" t="s">
        <v>729</v>
      </c>
      <c r="B2441" s="88">
        <v>150</v>
      </c>
      <c r="C2441" s="88" t="s">
        <v>7</v>
      </c>
      <c r="D2441" s="88" t="s">
        <v>1511</v>
      </c>
      <c r="E2441" s="48">
        <v>2.75</v>
      </c>
      <c r="F2441" s="88" t="s">
        <v>9</v>
      </c>
      <c r="G2441" s="87" t="s">
        <v>790</v>
      </c>
      <c r="H2441" s="200" t="s">
        <v>1512</v>
      </c>
      <c r="I2441" s="214" t="str">
        <f t="shared" si="229"/>
        <v>November</v>
      </c>
      <c r="J2441" s="184">
        <f>IF(F2441="USD", E2441, E2441 * IFERROR(VLOOKUP(F2441, EXCHANGE_RATE!A:B, 2, FALSE), "Currency not found"))</f>
        <v>2.75</v>
      </c>
      <c r="K2441" s="184">
        <f t="shared" si="225"/>
        <v>2.75</v>
      </c>
      <c r="L2441" s="184">
        <f>IF(C2441="MTS", B2441, B2441 * IFERROR(VLOOKUP(C2441, 'QTY_CONVERSIONS '!A:B, 2, FALSE), "Units not  found"))</f>
        <v>0.15</v>
      </c>
      <c r="M2441" s="185">
        <f t="shared" si="226"/>
        <v>412.5</v>
      </c>
      <c r="N2441" s="143" t="str">
        <f>IFERROR(VLOOKUP(D2441, Product_Category!A:B, 2, FALSE), "Uncategorized")</f>
        <v>CMC</v>
      </c>
      <c r="O2441" s="186">
        <f t="shared" si="228"/>
        <v>2750</v>
      </c>
      <c r="P2441" s="185">
        <f t="shared" si="227"/>
        <v>412.5</v>
      </c>
      <c r="Q2441" s="143">
        <v>2023</v>
      </c>
      <c r="R2441" s="143" t="str">
        <f>IFERROR(VLOOKUP(G2441,'SOURCE COMPANY'!A:B, 2, FALSE), "")</f>
        <v>HIRANYA CELLULOSE</v>
      </c>
      <c r="S2441" s="143" t="str">
        <f>IFERROR(VLOOKUP(H2441,'CUSTOMER NAME'!A:B, 2, FALSE), "")</f>
        <v>SANIL PHARMA</v>
      </c>
    </row>
    <row r="2442" spans="1:19">
      <c r="A2442" s="87" t="s">
        <v>978</v>
      </c>
      <c r="B2442" s="87">
        <v>8000</v>
      </c>
      <c r="C2442" s="87" t="s">
        <v>7</v>
      </c>
      <c r="D2442" s="87" t="s">
        <v>1315</v>
      </c>
      <c r="E2442" s="248">
        <v>2.0499999999999998</v>
      </c>
      <c r="F2442" s="87" t="s">
        <v>9</v>
      </c>
      <c r="G2442" s="192" t="s">
        <v>3800</v>
      </c>
      <c r="H2442" s="198" t="s">
        <v>1316</v>
      </c>
      <c r="I2442" s="214" t="str">
        <f t="shared" si="229"/>
        <v>November</v>
      </c>
      <c r="J2442" s="184">
        <f>IF(F2442="USD", E2442, E2442 * IFERROR(VLOOKUP(F2442, EXCHANGE_RATE!A:B, 2, FALSE), "Currency not found"))</f>
        <v>2.0499999999999998</v>
      </c>
      <c r="K2442" s="184">
        <f t="shared" si="225"/>
        <v>2.0499999999999998</v>
      </c>
      <c r="L2442" s="184">
        <f>IF(C2442="MTS", B2442, B2442 * IFERROR(VLOOKUP(C2442, 'QTY_CONVERSIONS '!A:B, 2, FALSE), "Units not  found"))</f>
        <v>8</v>
      </c>
      <c r="M2442" s="185">
        <f t="shared" si="226"/>
        <v>16400</v>
      </c>
      <c r="N2442" s="143" t="str">
        <f>IFERROR(VLOOKUP(D2442, Product_Category!A:B, 2, FALSE), "Uncategorized")</f>
        <v>MCC</v>
      </c>
      <c r="O2442" s="186">
        <f t="shared" si="228"/>
        <v>2050</v>
      </c>
      <c r="P2442" s="185">
        <f t="shared" si="227"/>
        <v>16400</v>
      </c>
      <c r="Q2442" s="143">
        <v>2023</v>
      </c>
      <c r="R2442" s="143" t="str">
        <f>IFERROR(VLOOKUP(G2442,'SOURCE COMPANY'!A:B, 2, FALSE), "")</f>
        <v>BHOJWANI UNIVERSAL</v>
      </c>
      <c r="S2442" s="143" t="str">
        <f>IFERROR(VLOOKUP(H2442,'CUSTOMER NAME'!A:B, 2, FALSE), "")</f>
        <v>SANKIL PHARMA</v>
      </c>
    </row>
    <row r="2443" spans="1:19">
      <c r="A2443" s="192" t="s">
        <v>978</v>
      </c>
      <c r="B2443" s="192">
        <v>6000</v>
      </c>
      <c r="C2443" s="192" t="s">
        <v>7</v>
      </c>
      <c r="D2443" s="192" t="s">
        <v>3704</v>
      </c>
      <c r="E2443" s="192">
        <v>1.96</v>
      </c>
      <c r="F2443" s="192" t="s">
        <v>9</v>
      </c>
      <c r="G2443" s="192" t="s">
        <v>3800</v>
      </c>
      <c r="H2443" s="134" t="s">
        <v>1316</v>
      </c>
      <c r="I2443" s="131" t="s">
        <v>3658</v>
      </c>
      <c r="J2443" s="184">
        <f>IF(F2443="USD", E2443, E2443 * IFERROR(VLOOKUP(F2443, EXCHANGE_RATE!A:B, 2, FALSE), "Currency not found"))</f>
        <v>1.96</v>
      </c>
      <c r="K2443" s="184">
        <f t="shared" si="225"/>
        <v>1.96</v>
      </c>
      <c r="L2443" s="184">
        <f>IF(C2443="MTS", B2443, B2443 * IFERROR(VLOOKUP(C2443, 'QTY_CONVERSIONS '!A:B, 2, FALSE), "Units not  found"))</f>
        <v>6</v>
      </c>
      <c r="M2443" s="185">
        <f t="shared" si="226"/>
        <v>11760</v>
      </c>
      <c r="N2443" s="143" t="str">
        <f>IFERROR(VLOOKUP(D2443, Product_Category!A:B, 2, FALSE), "Uncategorized")</f>
        <v>MCC</v>
      </c>
      <c r="O2443" s="186">
        <f t="shared" si="228"/>
        <v>1960</v>
      </c>
      <c r="P2443" s="185">
        <f t="shared" si="227"/>
        <v>11760</v>
      </c>
      <c r="Q2443" s="143">
        <v>2023</v>
      </c>
      <c r="R2443" s="143" t="str">
        <f>IFERROR(VLOOKUP(G2443,'SOURCE COMPANY'!A:B, 2, FALSE), "")</f>
        <v>BHOJWANI UNIVERSAL</v>
      </c>
      <c r="S2443" s="143" t="str">
        <f>IFERROR(VLOOKUP(H2443,'CUSTOMER NAME'!A:B, 2, FALSE), "")</f>
        <v>SANKIL PHARMA</v>
      </c>
    </row>
    <row r="2444" spans="1:19">
      <c r="A2444" s="192" t="s">
        <v>804</v>
      </c>
      <c r="B2444" s="192">
        <v>1000</v>
      </c>
      <c r="C2444" s="192" t="s">
        <v>7</v>
      </c>
      <c r="D2444" s="192" t="s">
        <v>2376</v>
      </c>
      <c r="E2444" s="192">
        <v>3.18</v>
      </c>
      <c r="F2444" s="192" t="s">
        <v>9</v>
      </c>
      <c r="G2444" s="192" t="s">
        <v>2673</v>
      </c>
      <c r="H2444" s="134" t="s">
        <v>2674</v>
      </c>
      <c r="I2444" s="131" t="s">
        <v>2670</v>
      </c>
      <c r="J2444" s="184">
        <f>IF(F2444="USD", E2444, E2444 * IFERROR(VLOOKUP(F2444, EXCHANGE_RATE!A:B, 2, FALSE), "Currency not found"))</f>
        <v>3.18</v>
      </c>
      <c r="K2444" s="184">
        <f t="shared" si="225"/>
        <v>3.18</v>
      </c>
      <c r="L2444" s="184">
        <f>IF(C2444="MTS", B2444, B2444 * IFERROR(VLOOKUP(C2444, 'QTY_CONVERSIONS '!A:B, 2, FALSE), "Units not  found"))</f>
        <v>1</v>
      </c>
      <c r="M2444" s="185">
        <f t="shared" si="226"/>
        <v>3180</v>
      </c>
      <c r="N2444" s="143" t="str">
        <f>IFERROR(VLOOKUP(D2444, Product_Category!A:B, 2, FALSE), "Uncategorized")</f>
        <v>MCC</v>
      </c>
      <c r="O2444" s="186">
        <f t="shared" si="228"/>
        <v>3180</v>
      </c>
      <c r="P2444" s="185">
        <f t="shared" si="227"/>
        <v>3180</v>
      </c>
      <c r="Q2444" s="143">
        <v>2023</v>
      </c>
      <c r="R2444" s="143" t="str">
        <f>IFERROR(VLOOKUP(G2444,'SOURCE COMPANY'!A:B, 2, FALSE), "")</f>
        <v>RANQ</v>
      </c>
      <c r="S2444" s="143" t="str">
        <f>IFERROR(VLOOKUP(H2444,'CUSTOMER NAME'!A:B, 2, FALSE), "")</f>
        <v>SANOFI AVENTIS</v>
      </c>
    </row>
    <row r="2445" spans="1:19">
      <c r="A2445" s="192" t="s">
        <v>804</v>
      </c>
      <c r="B2445" s="192">
        <v>2000</v>
      </c>
      <c r="C2445" s="192" t="s">
        <v>7</v>
      </c>
      <c r="D2445" s="192" t="s">
        <v>2376</v>
      </c>
      <c r="E2445" s="192">
        <v>3.18</v>
      </c>
      <c r="F2445" s="192" t="s">
        <v>9</v>
      </c>
      <c r="G2445" s="192" t="s">
        <v>2673</v>
      </c>
      <c r="H2445" s="134" t="s">
        <v>2674</v>
      </c>
      <c r="I2445" s="131" t="s">
        <v>2670</v>
      </c>
      <c r="J2445" s="184">
        <f>IF(F2445="USD", E2445, E2445 * IFERROR(VLOOKUP(F2445, EXCHANGE_RATE!A:B, 2, FALSE), "Currency not found"))</f>
        <v>3.18</v>
      </c>
      <c r="K2445" s="184">
        <f t="shared" si="225"/>
        <v>3.18</v>
      </c>
      <c r="L2445" s="184">
        <f>IF(C2445="MTS", B2445, B2445 * IFERROR(VLOOKUP(C2445, 'QTY_CONVERSIONS '!A:B, 2, FALSE), "Units not  found"))</f>
        <v>2</v>
      </c>
      <c r="M2445" s="185">
        <f t="shared" si="226"/>
        <v>6360</v>
      </c>
      <c r="N2445" s="143" t="str">
        <f>IFERROR(VLOOKUP(D2445, Product_Category!A:B, 2, FALSE), "Uncategorized")</f>
        <v>MCC</v>
      </c>
      <c r="O2445" s="186">
        <f t="shared" si="228"/>
        <v>3180</v>
      </c>
      <c r="P2445" s="185">
        <f t="shared" si="227"/>
        <v>6360</v>
      </c>
      <c r="Q2445" s="143">
        <v>2023</v>
      </c>
      <c r="R2445" s="143" t="str">
        <f>IFERROR(VLOOKUP(G2445,'SOURCE COMPANY'!A:B, 2, FALSE), "")</f>
        <v>RANQ</v>
      </c>
      <c r="S2445" s="143" t="str">
        <f>IFERROR(VLOOKUP(H2445,'CUSTOMER NAME'!A:B, 2, FALSE), "")</f>
        <v>SANOFI AVENTIS</v>
      </c>
    </row>
    <row r="2446" spans="1:19">
      <c r="A2446" s="192" t="s">
        <v>860</v>
      </c>
      <c r="B2446" s="192">
        <v>3000</v>
      </c>
      <c r="C2446" s="192" t="s">
        <v>7</v>
      </c>
      <c r="D2446" s="192" t="s">
        <v>2063</v>
      </c>
      <c r="E2446" s="192">
        <v>3</v>
      </c>
      <c r="F2446" s="192" t="s">
        <v>9</v>
      </c>
      <c r="G2446" s="192" t="s">
        <v>2673</v>
      </c>
      <c r="H2446" s="134" t="s">
        <v>2699</v>
      </c>
      <c r="I2446" s="131" t="s">
        <v>2670</v>
      </c>
      <c r="J2446" s="184">
        <f>IF(F2446="USD", E2446, E2446 * IFERROR(VLOOKUP(F2446, EXCHANGE_RATE!A:B, 2, FALSE), "Currency not found"))</f>
        <v>3</v>
      </c>
      <c r="K2446" s="184">
        <f t="shared" si="225"/>
        <v>3</v>
      </c>
      <c r="L2446" s="184">
        <f>IF(C2446="MTS", B2446, B2446 * IFERROR(VLOOKUP(C2446, 'QTY_CONVERSIONS '!A:B, 2, FALSE), "Units not  found"))</f>
        <v>3</v>
      </c>
      <c r="M2446" s="185">
        <f t="shared" si="226"/>
        <v>9000</v>
      </c>
      <c r="N2446" s="143" t="str">
        <f>IFERROR(VLOOKUP(D2446, Product_Category!A:B, 2, FALSE), "Uncategorized")</f>
        <v>MCC</v>
      </c>
      <c r="O2446" s="186">
        <f t="shared" si="228"/>
        <v>3000</v>
      </c>
      <c r="P2446" s="185">
        <f t="shared" si="227"/>
        <v>9000</v>
      </c>
      <c r="Q2446" s="143">
        <v>2023</v>
      </c>
      <c r="R2446" s="143" t="str">
        <f>IFERROR(VLOOKUP(G2446,'SOURCE COMPANY'!A:B, 2, FALSE), "")</f>
        <v>RANQ</v>
      </c>
      <c r="S2446" s="143" t="str">
        <f>IFERROR(VLOOKUP(H2446,'CUSTOMER NAME'!A:B, 2, FALSE), "")</f>
        <v>SANOFI EGYPT</v>
      </c>
    </row>
    <row r="2447" spans="1:19">
      <c r="A2447" s="192" t="s">
        <v>262</v>
      </c>
      <c r="B2447" s="192">
        <v>7920</v>
      </c>
      <c r="C2447" s="192" t="s">
        <v>7</v>
      </c>
      <c r="D2447" s="192" t="s">
        <v>2063</v>
      </c>
      <c r="E2447" s="192">
        <v>2.15</v>
      </c>
      <c r="F2447" s="192" t="s">
        <v>9</v>
      </c>
      <c r="G2447" s="192" t="s">
        <v>2673</v>
      </c>
      <c r="H2447" s="134" t="s">
        <v>2699</v>
      </c>
      <c r="I2447" s="131" t="s">
        <v>2670</v>
      </c>
      <c r="J2447" s="184">
        <f>IF(F2447="USD", E2447, E2447 * IFERROR(VLOOKUP(F2447, EXCHANGE_RATE!A:B, 2, FALSE), "Currency not found"))</f>
        <v>2.15</v>
      </c>
      <c r="K2447" s="184">
        <f t="shared" si="225"/>
        <v>2.15</v>
      </c>
      <c r="L2447" s="184">
        <f>IF(C2447="MTS", B2447, B2447 * IFERROR(VLOOKUP(C2447, 'QTY_CONVERSIONS '!A:B, 2, FALSE), "Units not  found"))</f>
        <v>7.92</v>
      </c>
      <c r="M2447" s="185">
        <f t="shared" si="226"/>
        <v>17028</v>
      </c>
      <c r="N2447" s="143" t="str">
        <f>IFERROR(VLOOKUP(D2447, Product_Category!A:B, 2, FALSE), "Uncategorized")</f>
        <v>MCC</v>
      </c>
      <c r="O2447" s="186">
        <f t="shared" si="228"/>
        <v>2150</v>
      </c>
      <c r="P2447" s="185">
        <f t="shared" si="227"/>
        <v>17028</v>
      </c>
      <c r="Q2447" s="143">
        <v>2023</v>
      </c>
      <c r="R2447" s="143" t="str">
        <f>IFERROR(VLOOKUP(G2447,'SOURCE COMPANY'!A:B, 2, FALSE), "")</f>
        <v>RANQ</v>
      </c>
      <c r="S2447" s="143" t="str">
        <f>IFERROR(VLOOKUP(H2447,'CUSTOMER NAME'!A:B, 2, FALSE), "")</f>
        <v>SANOFI EGYPT</v>
      </c>
    </row>
    <row r="2448" spans="1:19">
      <c r="A2448" s="191" t="s">
        <v>860</v>
      </c>
      <c r="B2448" s="191">
        <v>1600</v>
      </c>
      <c r="C2448" s="191" t="s">
        <v>7</v>
      </c>
      <c r="D2448" s="191" t="s">
        <v>769</v>
      </c>
      <c r="E2448" s="191">
        <v>3</v>
      </c>
      <c r="F2448" s="191" t="s">
        <v>9</v>
      </c>
      <c r="G2448" s="192" t="s">
        <v>2673</v>
      </c>
      <c r="H2448" s="121" t="s">
        <v>3431</v>
      </c>
      <c r="I2448" s="131" t="s">
        <v>3389</v>
      </c>
      <c r="J2448" s="184">
        <f>IF(F2448="USD", E2448, E2448 * IFERROR(VLOOKUP(F2448, EXCHANGE_RATE!A:B, 2, FALSE), "Currency not found"))</f>
        <v>3</v>
      </c>
      <c r="K2448" s="184">
        <f t="shared" si="225"/>
        <v>3</v>
      </c>
      <c r="L2448" s="184">
        <f>IF(C2448="MTS", B2448, B2448 * IFERROR(VLOOKUP(C2448, 'QTY_CONVERSIONS '!A:B, 2, FALSE), "Units not  found"))</f>
        <v>1.6</v>
      </c>
      <c r="M2448" s="185">
        <f t="shared" si="226"/>
        <v>4800</v>
      </c>
      <c r="N2448" s="143" t="str">
        <f>IFERROR(VLOOKUP(D2448, Product_Category!A:B, 2, FALSE), "Uncategorized")</f>
        <v>MCC</v>
      </c>
      <c r="O2448" s="186">
        <f t="shared" si="228"/>
        <v>3000</v>
      </c>
      <c r="P2448" s="185">
        <f t="shared" si="227"/>
        <v>4800</v>
      </c>
      <c r="Q2448" s="143">
        <v>2023</v>
      </c>
      <c r="R2448" s="143" t="str">
        <f>IFERROR(VLOOKUP(G2448,'SOURCE COMPANY'!A:B, 2, FALSE), "")</f>
        <v>RANQ</v>
      </c>
      <c r="S2448" s="143" t="str">
        <f>IFERROR(VLOOKUP(H2448,'CUSTOMER NAME'!A:B, 2, FALSE), "")</f>
        <v>SANOFI EGYPT 3</v>
      </c>
    </row>
    <row r="2449" spans="1:19">
      <c r="A2449" s="191" t="s">
        <v>860</v>
      </c>
      <c r="B2449" s="191">
        <v>1600</v>
      </c>
      <c r="C2449" s="191" t="s">
        <v>7</v>
      </c>
      <c r="D2449" s="191" t="s">
        <v>611</v>
      </c>
      <c r="E2449" s="191">
        <v>3</v>
      </c>
      <c r="F2449" s="191" t="s">
        <v>9</v>
      </c>
      <c r="G2449" s="192" t="s">
        <v>2673</v>
      </c>
      <c r="H2449" s="121" t="s">
        <v>3431</v>
      </c>
      <c r="I2449" s="131" t="s">
        <v>3389</v>
      </c>
      <c r="J2449" s="184">
        <f>IF(F2449="USD", E2449, E2449 * IFERROR(VLOOKUP(F2449, EXCHANGE_RATE!A:B, 2, FALSE), "Currency not found"))</f>
        <v>3</v>
      </c>
      <c r="K2449" s="184">
        <f t="shared" si="225"/>
        <v>3</v>
      </c>
      <c r="L2449" s="184">
        <f>IF(C2449="MTS", B2449, B2449 * IFERROR(VLOOKUP(C2449, 'QTY_CONVERSIONS '!A:B, 2, FALSE), "Units not  found"))</f>
        <v>1.6</v>
      </c>
      <c r="M2449" s="185">
        <f t="shared" si="226"/>
        <v>4800</v>
      </c>
      <c r="N2449" s="143" t="str">
        <f>IFERROR(VLOOKUP(D2449, Product_Category!A:B, 2, FALSE), "Uncategorized")</f>
        <v>MCC</v>
      </c>
      <c r="O2449" s="186">
        <f t="shared" si="228"/>
        <v>3000</v>
      </c>
      <c r="P2449" s="185">
        <f t="shared" si="227"/>
        <v>4800</v>
      </c>
      <c r="Q2449" s="143">
        <v>2023</v>
      </c>
      <c r="R2449" s="143" t="str">
        <f>IFERROR(VLOOKUP(G2449,'SOURCE COMPANY'!A:B, 2, FALSE), "")</f>
        <v>RANQ</v>
      </c>
      <c r="S2449" s="143" t="str">
        <f>IFERROR(VLOOKUP(H2449,'CUSTOMER NAME'!A:B, 2, FALSE), "")</f>
        <v>SANOFI EGYPT 3</v>
      </c>
    </row>
    <row r="2450" spans="1:19">
      <c r="A2450" s="191" t="s">
        <v>1047</v>
      </c>
      <c r="B2450" s="191">
        <v>1000</v>
      </c>
      <c r="C2450" s="191" t="s">
        <v>7</v>
      </c>
      <c r="D2450" s="191" t="s">
        <v>2063</v>
      </c>
      <c r="E2450" s="191">
        <v>2.65</v>
      </c>
      <c r="F2450" s="191" t="s">
        <v>9</v>
      </c>
      <c r="G2450" s="192" t="s">
        <v>2673</v>
      </c>
      <c r="H2450" s="121" t="s">
        <v>3548</v>
      </c>
      <c r="I2450" s="131" t="s">
        <v>3389</v>
      </c>
      <c r="J2450" s="184">
        <f>IF(F2450="USD", E2450, E2450 * IFERROR(VLOOKUP(F2450, EXCHANGE_RATE!A:B, 2, FALSE), "Currency not found"))</f>
        <v>2.65</v>
      </c>
      <c r="K2450" s="184">
        <f t="shared" si="225"/>
        <v>2.65</v>
      </c>
      <c r="L2450" s="184">
        <f>IF(C2450="MTS", B2450, B2450 * IFERROR(VLOOKUP(C2450, 'QTY_CONVERSIONS '!A:B, 2, FALSE), "Units not  found"))</f>
        <v>1</v>
      </c>
      <c r="M2450" s="185">
        <f t="shared" si="226"/>
        <v>2650</v>
      </c>
      <c r="N2450" s="143" t="str">
        <f>IFERROR(VLOOKUP(D2450, Product_Category!A:B, 2, FALSE), "Uncategorized")</f>
        <v>MCC</v>
      </c>
      <c r="O2450" s="186">
        <f t="shared" si="228"/>
        <v>2650</v>
      </c>
      <c r="P2450" s="185">
        <f t="shared" si="227"/>
        <v>2650</v>
      </c>
      <c r="Q2450" s="143">
        <v>2023</v>
      </c>
      <c r="R2450" s="143" t="str">
        <f>IFERROR(VLOOKUP(G2450,'SOURCE COMPANY'!A:B, 2, FALSE), "")</f>
        <v>RANQ</v>
      </c>
      <c r="S2450" s="143" t="str">
        <f>IFERROR(VLOOKUP(H2450,'CUSTOMER NAME'!A:B, 2, FALSE), "")</f>
        <v>SANOFI ILAC</v>
      </c>
    </row>
    <row r="2451" spans="1:19">
      <c r="A2451" s="87" t="s">
        <v>929</v>
      </c>
      <c r="B2451" s="21">
        <v>1000</v>
      </c>
      <c r="C2451" s="87" t="s">
        <v>7</v>
      </c>
      <c r="D2451" s="87" t="s">
        <v>964</v>
      </c>
      <c r="E2451" s="41">
        <v>172</v>
      </c>
      <c r="F2451" s="87" t="s">
        <v>1730</v>
      </c>
      <c r="G2451" s="192" t="s">
        <v>671</v>
      </c>
      <c r="H2451" s="198" t="s">
        <v>688</v>
      </c>
      <c r="I2451" s="214" t="s">
        <v>2560</v>
      </c>
      <c r="J2451" s="184">
        <f>IF(F2451="USD", E2451, E2451 * IFERROR(VLOOKUP(F2451, EXCHANGE_RATE!A:B, 2, FALSE), "Currency not found"))</f>
        <v>2.0640000000000001</v>
      </c>
      <c r="K2451" s="184">
        <f t="shared" si="225"/>
        <v>2.0699999999999998</v>
      </c>
      <c r="L2451" s="184">
        <f>IF(C2451="MTS", B2451, B2451 * IFERROR(VLOOKUP(C2451, 'QTY_CONVERSIONS '!A:B, 2, FALSE), "Units not  found"))</f>
        <v>1</v>
      </c>
      <c r="M2451" s="185">
        <f t="shared" si="226"/>
        <v>2070</v>
      </c>
      <c r="N2451" s="143" t="str">
        <f>IFERROR(VLOOKUP(D2451, Product_Category!A:B, 2, FALSE), "Uncategorized")</f>
        <v>MCC</v>
      </c>
      <c r="O2451" s="186">
        <f t="shared" si="228"/>
        <v>2070</v>
      </c>
      <c r="P2451" s="185">
        <f t="shared" si="227"/>
        <v>2070</v>
      </c>
      <c r="Q2451" s="143">
        <v>2023</v>
      </c>
      <c r="R2451" s="143" t="str">
        <f>IFERROR(VLOOKUP(G2451,'SOURCE COMPANY'!A:B, 2, FALSE), "")</f>
        <v>SUDARSHAN TRADING</v>
      </c>
      <c r="S2451" s="143" t="str">
        <f>IFERROR(VLOOKUP(H2451,'CUSTOMER NAME'!A:B, 2, FALSE), "")</f>
        <v>NOVA GENETICA</v>
      </c>
    </row>
    <row r="2452" spans="1:19">
      <c r="A2452" s="191" t="s">
        <v>752</v>
      </c>
      <c r="B2452" s="191">
        <v>1000</v>
      </c>
      <c r="C2452" s="191" t="s">
        <v>7</v>
      </c>
      <c r="D2452" s="191" t="s">
        <v>3014</v>
      </c>
      <c r="E2452" s="191">
        <v>5.49</v>
      </c>
      <c r="F2452" s="191" t="s">
        <v>9</v>
      </c>
      <c r="G2452" s="191" t="s">
        <v>3261</v>
      </c>
      <c r="H2452" s="121" t="s">
        <v>3262</v>
      </c>
      <c r="I2452" s="131" t="s">
        <v>3034</v>
      </c>
      <c r="J2452" s="184">
        <f>IF(F2452="USD", E2452, E2452 * IFERROR(VLOOKUP(F2452, EXCHANGE_RATE!A:B, 2, FALSE), "Currency not found"))</f>
        <v>5.49</v>
      </c>
      <c r="K2452" s="184">
        <f t="shared" si="225"/>
        <v>5.49</v>
      </c>
      <c r="L2452" s="184">
        <f>IF(C2452="MTS", B2452, B2452 * IFERROR(VLOOKUP(C2452, 'QTY_CONVERSIONS '!A:B, 2, FALSE), "Units not  found"))</f>
        <v>1</v>
      </c>
      <c r="M2452" s="185">
        <f t="shared" si="226"/>
        <v>5490</v>
      </c>
      <c r="N2452" s="143" t="str">
        <f>IFERROR(VLOOKUP(D2452, Product_Category!A:B, 2, FALSE), "Uncategorized")</f>
        <v>CMC</v>
      </c>
      <c r="O2452" s="186">
        <f t="shared" si="228"/>
        <v>5490</v>
      </c>
      <c r="P2452" s="185">
        <f t="shared" si="227"/>
        <v>5490</v>
      </c>
      <c r="Q2452" s="143">
        <v>2023</v>
      </c>
      <c r="R2452" s="143" t="str">
        <f>IFERROR(VLOOKUP(G2452,'SOURCE COMPANY'!A:B, 2, FALSE), "")</f>
        <v>AMTEC HEALTHCARE</v>
      </c>
      <c r="S2452" s="143" t="str">
        <f>IFERROR(VLOOKUP(H2452,'CUSTOMER NAME'!A:B, 2, FALSE), "")</f>
        <v>SAREEA TRADING</v>
      </c>
    </row>
    <row r="2453" spans="1:19">
      <c r="A2453" s="191" t="s">
        <v>752</v>
      </c>
      <c r="B2453" s="191">
        <v>350</v>
      </c>
      <c r="C2453" s="191" t="s">
        <v>7</v>
      </c>
      <c r="D2453" s="191" t="s">
        <v>266</v>
      </c>
      <c r="E2453" s="191">
        <v>25.62</v>
      </c>
      <c r="F2453" s="191" t="s">
        <v>9</v>
      </c>
      <c r="G2453" s="191" t="s">
        <v>3261</v>
      </c>
      <c r="H2453" s="121" t="s">
        <v>3262</v>
      </c>
      <c r="I2453" s="131" t="s">
        <v>3034</v>
      </c>
      <c r="J2453" s="184">
        <f>IF(F2453="USD", E2453, E2453 * IFERROR(VLOOKUP(F2453, EXCHANGE_RATE!A:B, 2, FALSE), "Currency not found"))</f>
        <v>25.62</v>
      </c>
      <c r="K2453" s="184">
        <f t="shared" si="225"/>
        <v>25.62</v>
      </c>
      <c r="L2453" s="184">
        <f>IF(C2453="MTS", B2453, B2453 * IFERROR(VLOOKUP(C2453, 'QTY_CONVERSIONS '!A:B, 2, FALSE), "Units not  found"))</f>
        <v>0.35000000000000003</v>
      </c>
      <c r="M2453" s="185">
        <f t="shared" si="226"/>
        <v>8967</v>
      </c>
      <c r="N2453" s="143" t="str">
        <f>IFERROR(VLOOKUP(D2453, Product_Category!A:B, 2, FALSE), "Uncategorized")</f>
        <v>MCC</v>
      </c>
      <c r="O2453" s="186">
        <f t="shared" si="228"/>
        <v>25620</v>
      </c>
      <c r="P2453" s="185">
        <f t="shared" si="227"/>
        <v>8967</v>
      </c>
      <c r="Q2453" s="143">
        <v>2023</v>
      </c>
      <c r="R2453" s="143" t="str">
        <f>IFERROR(VLOOKUP(G2453,'SOURCE COMPANY'!A:B, 2, FALSE), "")</f>
        <v>AMTEC HEALTHCARE</v>
      </c>
      <c r="S2453" s="143" t="str">
        <f>IFERROR(VLOOKUP(H2453,'CUSTOMER NAME'!A:B, 2, FALSE), "")</f>
        <v>SAREEA TRADING</v>
      </c>
    </row>
    <row r="2454" spans="1:19">
      <c r="A2454" s="87" t="s">
        <v>929</v>
      </c>
      <c r="B2454" s="21">
        <v>1000</v>
      </c>
      <c r="C2454" s="87" t="s">
        <v>7</v>
      </c>
      <c r="D2454" s="87" t="s">
        <v>964</v>
      </c>
      <c r="E2454" s="41">
        <v>172</v>
      </c>
      <c r="F2454" s="87" t="s">
        <v>1730</v>
      </c>
      <c r="G2454" s="192" t="s">
        <v>671</v>
      </c>
      <c r="H2454" s="198" t="s">
        <v>688</v>
      </c>
      <c r="I2454" s="214" t="str">
        <f>I2453</f>
        <v>September</v>
      </c>
      <c r="J2454" s="184">
        <f>IF(F2454="USD", E2454, E2454 * IFERROR(VLOOKUP(F2454, EXCHANGE_RATE!A:B, 2, FALSE), "Currency not found"))</f>
        <v>2.0640000000000001</v>
      </c>
      <c r="K2454" s="184">
        <f t="shared" si="225"/>
        <v>2.0699999999999998</v>
      </c>
      <c r="L2454" s="184">
        <f>IF(C2454="MTS", B2454, B2454 * IFERROR(VLOOKUP(C2454, 'QTY_CONVERSIONS '!A:B, 2, FALSE), "Units not  found"))</f>
        <v>1</v>
      </c>
      <c r="M2454" s="185">
        <f t="shared" si="226"/>
        <v>2070</v>
      </c>
      <c r="N2454" s="143" t="str">
        <f>IFERROR(VLOOKUP(D2454, Product_Category!A:B, 2, FALSE), "Uncategorized")</f>
        <v>MCC</v>
      </c>
      <c r="O2454" s="186">
        <f t="shared" si="228"/>
        <v>2070</v>
      </c>
      <c r="P2454" s="185">
        <f t="shared" si="227"/>
        <v>2070</v>
      </c>
      <c r="Q2454" s="143">
        <v>2023</v>
      </c>
      <c r="R2454" s="143" t="str">
        <f>IFERROR(VLOOKUP(G2454,'SOURCE COMPANY'!A:B, 2, FALSE), "")</f>
        <v>SUDARSHAN TRADING</v>
      </c>
      <c r="S2454" s="143" t="str">
        <f>IFERROR(VLOOKUP(H2454,'CUSTOMER NAME'!A:B, 2, FALSE), "")</f>
        <v>NOVA GENETICA</v>
      </c>
    </row>
    <row r="2455" spans="1:19">
      <c r="A2455" s="191" t="s">
        <v>804</v>
      </c>
      <c r="B2455" s="191">
        <v>175</v>
      </c>
      <c r="C2455" s="191" t="s">
        <v>7</v>
      </c>
      <c r="D2455" s="191" t="s">
        <v>910</v>
      </c>
      <c r="E2455" s="191">
        <v>12.5</v>
      </c>
      <c r="F2455" s="191" t="s">
        <v>1718</v>
      </c>
      <c r="G2455" s="191" t="s">
        <v>2515</v>
      </c>
      <c r="H2455" s="121" t="s">
        <v>3391</v>
      </c>
      <c r="I2455" s="131" t="s">
        <v>3389</v>
      </c>
      <c r="J2455" s="184">
        <f>IF(F2455="USD", E2455, E2455 * IFERROR(VLOOKUP(F2455, EXCHANGE_RATE!A:B, 2, FALSE), "Currency not found"))</f>
        <v>13.375</v>
      </c>
      <c r="K2455" s="184">
        <f t="shared" si="225"/>
        <v>13.379999999999999</v>
      </c>
      <c r="L2455" s="184">
        <f>IF(C2455="MTS", B2455, B2455 * IFERROR(VLOOKUP(C2455, 'QTY_CONVERSIONS '!A:B, 2, FALSE), "Units not  found"))</f>
        <v>0.17500000000000002</v>
      </c>
      <c r="M2455" s="185">
        <f t="shared" si="226"/>
        <v>2341.5</v>
      </c>
      <c r="N2455" s="143" t="str">
        <f>IFERROR(VLOOKUP(D2455, Product_Category!A:B, 2, FALSE), "Uncategorized")</f>
        <v>MAGNESIUM STEARATE</v>
      </c>
      <c r="O2455" s="186">
        <f t="shared" si="228"/>
        <v>13379.999999999998</v>
      </c>
      <c r="P2455" s="185">
        <f t="shared" si="227"/>
        <v>2341.5</v>
      </c>
      <c r="Q2455" s="143">
        <v>2023</v>
      </c>
      <c r="R2455" s="143" t="str">
        <f>IFERROR(VLOOKUP(G2455,'SOURCE COMPANY'!A:B, 2, FALSE), "")</f>
        <v>PRIME PHARMA</v>
      </c>
      <c r="S2455" s="143" t="str">
        <f>IFERROR(VLOOKUP(H2455,'CUSTOMER NAME'!A:B, 2, FALSE), "")</f>
        <v>SARL CONTINENTAL</v>
      </c>
    </row>
    <row r="2456" spans="1:19">
      <c r="A2456" s="87" t="s">
        <v>804</v>
      </c>
      <c r="B2456" s="21">
        <v>24.97</v>
      </c>
      <c r="C2456" s="87" t="s">
        <v>7</v>
      </c>
      <c r="D2456" s="87" t="s">
        <v>19</v>
      </c>
      <c r="E2456" s="41">
        <v>10</v>
      </c>
      <c r="F2456" s="87" t="s">
        <v>9</v>
      </c>
      <c r="G2456" s="192" t="s">
        <v>1880</v>
      </c>
      <c r="H2456" s="198" t="s">
        <v>1881</v>
      </c>
      <c r="I2456" s="214" t="str">
        <f>I2455</f>
        <v>October</v>
      </c>
      <c r="J2456" s="184">
        <f>IF(F2456="USD", E2456, E2456 * IFERROR(VLOOKUP(F2456, EXCHANGE_RATE!A:B, 2, FALSE), "Currency not found"))</f>
        <v>10</v>
      </c>
      <c r="K2456" s="184">
        <f t="shared" si="225"/>
        <v>10</v>
      </c>
      <c r="L2456" s="184">
        <f>IF(C2456="MTS", B2456, B2456 * IFERROR(VLOOKUP(C2456, 'QTY_CONVERSIONS '!A:B, 2, FALSE), "Units not  found"))</f>
        <v>2.4969999999999999E-2</v>
      </c>
      <c r="M2456" s="185">
        <f t="shared" si="226"/>
        <v>249.7</v>
      </c>
      <c r="N2456" s="143" t="str">
        <f>IFERROR(VLOOKUP(D2456, Product_Category!A:B, 2, FALSE), "Uncategorized")</f>
        <v>CMC</v>
      </c>
      <c r="O2456" s="186">
        <f t="shared" si="228"/>
        <v>10000</v>
      </c>
      <c r="P2456" s="185">
        <f t="shared" si="227"/>
        <v>249.7</v>
      </c>
      <c r="Q2456" s="143">
        <v>2023</v>
      </c>
      <c r="R2456" s="143" t="str">
        <f>IFERROR(VLOOKUP(G2456,'SOURCE COMPANY'!A:B, 2, FALSE), "")</f>
        <v>VASU HEALTHCARE</v>
      </c>
      <c r="S2456" s="143" t="str">
        <f>IFERROR(VLOOKUP(H2456,'CUSTOMER NAME'!A:B, 2, FALSE), "")</f>
        <v>SARL KALOS</v>
      </c>
    </row>
    <row r="2457" spans="1:19">
      <c r="A2457" s="87" t="s">
        <v>804</v>
      </c>
      <c r="B2457" s="21">
        <v>50</v>
      </c>
      <c r="C2457" s="87" t="s">
        <v>7</v>
      </c>
      <c r="D2457" s="87" t="s">
        <v>19</v>
      </c>
      <c r="E2457" s="41">
        <v>10</v>
      </c>
      <c r="F2457" s="87" t="s">
        <v>9</v>
      </c>
      <c r="G2457" s="192" t="s">
        <v>1880</v>
      </c>
      <c r="H2457" s="198" t="s">
        <v>1881</v>
      </c>
      <c r="I2457" s="214" t="str">
        <f>I2456</f>
        <v>October</v>
      </c>
      <c r="J2457" s="184">
        <f>IF(F2457="USD", E2457, E2457 * IFERROR(VLOOKUP(F2457, EXCHANGE_RATE!A:B, 2, FALSE), "Currency not found"))</f>
        <v>10</v>
      </c>
      <c r="K2457" s="184">
        <f t="shared" si="225"/>
        <v>10</v>
      </c>
      <c r="L2457" s="184">
        <f>IF(C2457="MTS", B2457, B2457 * IFERROR(VLOOKUP(C2457, 'QTY_CONVERSIONS '!A:B, 2, FALSE), "Units not  found"))</f>
        <v>0.05</v>
      </c>
      <c r="M2457" s="185">
        <f t="shared" si="226"/>
        <v>500</v>
      </c>
      <c r="N2457" s="143" t="str">
        <f>IFERROR(VLOOKUP(D2457, Product_Category!A:B, 2, FALSE), "Uncategorized")</f>
        <v>CMC</v>
      </c>
      <c r="O2457" s="186">
        <f t="shared" si="228"/>
        <v>10000</v>
      </c>
      <c r="P2457" s="185">
        <f t="shared" si="227"/>
        <v>500</v>
      </c>
      <c r="Q2457" s="143">
        <v>2023</v>
      </c>
      <c r="R2457" s="143" t="str">
        <f>IFERROR(VLOOKUP(G2457,'SOURCE COMPANY'!A:B, 2, FALSE), "")</f>
        <v>VASU HEALTHCARE</v>
      </c>
      <c r="S2457" s="143" t="str">
        <f>IFERROR(VLOOKUP(H2457,'CUSTOMER NAME'!A:B, 2, FALSE), "")</f>
        <v>SARL KALOS</v>
      </c>
    </row>
    <row r="2458" spans="1:19">
      <c r="A2458" s="192" t="s">
        <v>804</v>
      </c>
      <c r="B2458" s="192">
        <v>20</v>
      </c>
      <c r="C2458" s="192" t="s">
        <v>7</v>
      </c>
      <c r="D2458" s="192" t="s">
        <v>798</v>
      </c>
      <c r="E2458" s="192">
        <v>5</v>
      </c>
      <c r="F2458" s="192" t="s">
        <v>9</v>
      </c>
      <c r="G2458" s="192" t="s">
        <v>1880</v>
      </c>
      <c r="H2458" s="134" t="s">
        <v>2671</v>
      </c>
      <c r="I2458" s="131" t="s">
        <v>2670</v>
      </c>
      <c r="J2458" s="184">
        <f>IF(F2458="USD", E2458, E2458 * IFERROR(VLOOKUP(F2458, EXCHANGE_RATE!A:B, 2, FALSE), "Currency not found"))</f>
        <v>5</v>
      </c>
      <c r="K2458" s="184">
        <f t="shared" si="225"/>
        <v>5</v>
      </c>
      <c r="L2458" s="184">
        <f>IF(C2458="MTS", B2458, B2458 * IFERROR(VLOOKUP(C2458, 'QTY_CONVERSIONS '!A:B, 2, FALSE), "Units not  found"))</f>
        <v>0.02</v>
      </c>
      <c r="M2458" s="185">
        <f t="shared" si="226"/>
        <v>100</v>
      </c>
      <c r="N2458" s="143" t="str">
        <f>IFERROR(VLOOKUP(D2458, Product_Category!A:B, 2, FALSE), "Uncategorized")</f>
        <v>CMC</v>
      </c>
      <c r="O2458" s="186">
        <f t="shared" si="228"/>
        <v>5000</v>
      </c>
      <c r="P2458" s="185">
        <f t="shared" si="227"/>
        <v>100</v>
      </c>
      <c r="Q2458" s="143">
        <v>2023</v>
      </c>
      <c r="R2458" s="143" t="str">
        <f>IFERROR(VLOOKUP(G2458,'SOURCE COMPANY'!A:B, 2, FALSE), "")</f>
        <v>VASU HEALTHCARE</v>
      </c>
      <c r="S2458" s="143" t="str">
        <f>IFERROR(VLOOKUP(H2458,'CUSTOMER NAME'!A:B, 2, FALSE), "")</f>
        <v>SARL KALOS PHARMA</v>
      </c>
    </row>
    <row r="2459" spans="1:19">
      <c r="A2459" s="192" t="s">
        <v>804</v>
      </c>
      <c r="B2459" s="192">
        <v>100</v>
      </c>
      <c r="C2459" s="192" t="s">
        <v>7</v>
      </c>
      <c r="D2459" s="192" t="s">
        <v>798</v>
      </c>
      <c r="E2459" s="192">
        <v>5</v>
      </c>
      <c r="F2459" s="192" t="s">
        <v>9</v>
      </c>
      <c r="G2459" s="192" t="s">
        <v>1880</v>
      </c>
      <c r="H2459" s="134" t="s">
        <v>2671</v>
      </c>
      <c r="I2459" s="131" t="s">
        <v>2670</v>
      </c>
      <c r="J2459" s="184">
        <f>IF(F2459="USD", E2459, E2459 * IFERROR(VLOOKUP(F2459, EXCHANGE_RATE!A:B, 2, FALSE), "Currency not found"))</f>
        <v>5</v>
      </c>
      <c r="K2459" s="184">
        <f t="shared" si="225"/>
        <v>5</v>
      </c>
      <c r="L2459" s="184">
        <f>IF(C2459="MTS", B2459, B2459 * IFERROR(VLOOKUP(C2459, 'QTY_CONVERSIONS '!A:B, 2, FALSE), "Units not  found"))</f>
        <v>0.1</v>
      </c>
      <c r="M2459" s="185">
        <f t="shared" si="226"/>
        <v>500</v>
      </c>
      <c r="N2459" s="143" t="str">
        <f>IFERROR(VLOOKUP(D2459, Product_Category!A:B, 2, FALSE), "Uncategorized")</f>
        <v>CMC</v>
      </c>
      <c r="O2459" s="186">
        <f t="shared" si="228"/>
        <v>5000</v>
      </c>
      <c r="P2459" s="185">
        <f t="shared" si="227"/>
        <v>500</v>
      </c>
      <c r="Q2459" s="143">
        <v>2023</v>
      </c>
      <c r="R2459" s="143" t="str">
        <f>IFERROR(VLOOKUP(G2459,'SOURCE COMPANY'!A:B, 2, FALSE), "")</f>
        <v>VASU HEALTHCARE</v>
      </c>
      <c r="S2459" s="143" t="str">
        <f>IFERROR(VLOOKUP(H2459,'CUSTOMER NAME'!A:B, 2, FALSE), "")</f>
        <v>SARL KALOS PHARMA</v>
      </c>
    </row>
    <row r="2460" spans="1:19">
      <c r="A2460" s="87" t="s">
        <v>929</v>
      </c>
      <c r="B2460" s="21">
        <v>100</v>
      </c>
      <c r="C2460" s="87" t="s">
        <v>7</v>
      </c>
      <c r="D2460" s="87" t="s">
        <v>1286</v>
      </c>
      <c r="E2460" s="41">
        <v>200</v>
      </c>
      <c r="F2460" s="87" t="s">
        <v>1730</v>
      </c>
      <c r="G2460" s="192" t="s">
        <v>671</v>
      </c>
      <c r="H2460" s="198" t="s">
        <v>688</v>
      </c>
      <c r="I2460" s="214" t="str">
        <f>I2459</f>
        <v>August</v>
      </c>
      <c r="J2460" s="184">
        <f>IF(F2460="USD", E2460, E2460 * IFERROR(VLOOKUP(F2460, EXCHANGE_RATE!A:B, 2, FALSE), "Currency not found"))</f>
        <v>2.4</v>
      </c>
      <c r="K2460" s="184">
        <f t="shared" si="225"/>
        <v>2.4</v>
      </c>
      <c r="L2460" s="184">
        <f>IF(C2460="MTS", B2460, B2460 * IFERROR(VLOOKUP(C2460, 'QTY_CONVERSIONS '!A:B, 2, FALSE), "Units not  found"))</f>
        <v>0.1</v>
      </c>
      <c r="M2460" s="185">
        <f t="shared" si="226"/>
        <v>240</v>
      </c>
      <c r="N2460" s="143" t="str">
        <f>IFERROR(VLOOKUP(D2460, Product_Category!A:B, 2, FALSE), "Uncategorized")</f>
        <v>MCC</v>
      </c>
      <c r="O2460" s="186">
        <f t="shared" si="228"/>
        <v>2400</v>
      </c>
      <c r="P2460" s="185">
        <f t="shared" si="227"/>
        <v>240</v>
      </c>
      <c r="Q2460" s="143">
        <v>2023</v>
      </c>
      <c r="R2460" s="143" t="str">
        <f>IFERROR(VLOOKUP(G2460,'SOURCE COMPANY'!A:B, 2, FALSE), "")</f>
        <v>SUDARSHAN TRADING</v>
      </c>
      <c r="S2460" s="143" t="str">
        <f>IFERROR(VLOOKUP(H2460,'CUSTOMER NAME'!A:B, 2, FALSE), "")</f>
        <v>NOVA GENETICA</v>
      </c>
    </row>
    <row r="2461" spans="1:19">
      <c r="A2461" s="87" t="s">
        <v>929</v>
      </c>
      <c r="B2461" s="21">
        <v>100</v>
      </c>
      <c r="C2461" s="87" t="s">
        <v>7</v>
      </c>
      <c r="D2461" s="87" t="s">
        <v>1286</v>
      </c>
      <c r="E2461" s="41">
        <v>200</v>
      </c>
      <c r="F2461" s="87" t="s">
        <v>1730</v>
      </c>
      <c r="G2461" s="192" t="s">
        <v>671</v>
      </c>
      <c r="H2461" s="198" t="s">
        <v>688</v>
      </c>
      <c r="I2461" s="214" t="str">
        <f>I2460</f>
        <v>August</v>
      </c>
      <c r="J2461" s="184">
        <f>IF(F2461="USD", E2461, E2461 * IFERROR(VLOOKUP(F2461, EXCHANGE_RATE!A:B, 2, FALSE), "Currency not found"))</f>
        <v>2.4</v>
      </c>
      <c r="K2461" s="184">
        <f t="shared" si="225"/>
        <v>2.4</v>
      </c>
      <c r="L2461" s="184">
        <f>IF(C2461="MTS", B2461, B2461 * IFERROR(VLOOKUP(C2461, 'QTY_CONVERSIONS '!A:B, 2, FALSE), "Units not  found"))</f>
        <v>0.1</v>
      </c>
      <c r="M2461" s="185">
        <f t="shared" si="226"/>
        <v>240</v>
      </c>
      <c r="N2461" s="143" t="str">
        <f>IFERROR(VLOOKUP(D2461, Product_Category!A:B, 2, FALSE), "Uncategorized")</f>
        <v>MCC</v>
      </c>
      <c r="O2461" s="186">
        <f t="shared" si="228"/>
        <v>2400</v>
      </c>
      <c r="P2461" s="185">
        <f t="shared" si="227"/>
        <v>240</v>
      </c>
      <c r="Q2461" s="143">
        <v>2023</v>
      </c>
      <c r="R2461" s="143" t="str">
        <f>IFERROR(VLOOKUP(G2461,'SOURCE COMPANY'!A:B, 2, FALSE), "")</f>
        <v>SUDARSHAN TRADING</v>
      </c>
      <c r="S2461" s="143" t="str">
        <f>IFERROR(VLOOKUP(H2461,'CUSTOMER NAME'!A:B, 2, FALSE), "")</f>
        <v>NOVA GENETICA</v>
      </c>
    </row>
    <row r="2462" spans="1:19">
      <c r="A2462" s="192" t="s">
        <v>804</v>
      </c>
      <c r="B2462" s="192">
        <v>200</v>
      </c>
      <c r="C2462" s="192" t="s">
        <v>7</v>
      </c>
      <c r="D2462" s="192" t="s">
        <v>173</v>
      </c>
      <c r="E2462" s="192">
        <v>3.11</v>
      </c>
      <c r="F2462" s="192" t="s">
        <v>9</v>
      </c>
      <c r="G2462" s="192" t="s">
        <v>3931</v>
      </c>
      <c r="H2462" s="134" t="s">
        <v>3932</v>
      </c>
      <c r="I2462" s="131" t="s">
        <v>3893</v>
      </c>
      <c r="J2462" s="184">
        <f>IF(F2462="USD", E2462, E2462 * IFERROR(VLOOKUP(F2462, EXCHANGE_RATE!A:B, 2, FALSE), "Currency not found"))</f>
        <v>3.11</v>
      </c>
      <c r="K2462" s="184">
        <f t="shared" si="225"/>
        <v>3.11</v>
      </c>
      <c r="L2462" s="184">
        <f>IF(C2462="MTS", B2462, B2462 * IFERROR(VLOOKUP(C2462, 'QTY_CONVERSIONS '!A:B, 2, FALSE), "Units not  found"))</f>
        <v>0.2</v>
      </c>
      <c r="M2462" s="185">
        <f t="shared" si="226"/>
        <v>622</v>
      </c>
      <c r="N2462" s="143" t="str">
        <f>IFERROR(VLOOKUP(D2462, Product_Category!A:B, 2, FALSE), "Uncategorized")</f>
        <v>SSG</v>
      </c>
      <c r="O2462" s="186">
        <f t="shared" si="228"/>
        <v>3110</v>
      </c>
      <c r="P2462" s="185">
        <f t="shared" si="227"/>
        <v>622</v>
      </c>
      <c r="Q2462" s="143">
        <v>2023</v>
      </c>
      <c r="R2462" s="143" t="str">
        <f>IFERROR(VLOOKUP(G2462,'SOURCE COMPANY'!A:B, 2, FALSE), "")</f>
        <v>TYN BIOTECH</v>
      </c>
      <c r="S2462" s="143" t="str">
        <f>IFERROR(VLOOKUP(H2462,'CUSTOMER NAME'!A:B, 2, FALSE), "")</f>
        <v>SARL LABS</v>
      </c>
    </row>
    <row r="2463" spans="1:19">
      <c r="A2463" s="87" t="s">
        <v>804</v>
      </c>
      <c r="B2463" s="189">
        <v>100</v>
      </c>
      <c r="C2463" s="87" t="s">
        <v>7</v>
      </c>
      <c r="D2463" s="87" t="s">
        <v>2118</v>
      </c>
      <c r="E2463" s="194">
        <v>6.9</v>
      </c>
      <c r="F2463" s="87" t="s">
        <v>9</v>
      </c>
      <c r="G2463" s="87" t="s">
        <v>2459</v>
      </c>
      <c r="H2463" s="198" t="s">
        <v>2460</v>
      </c>
      <c r="I2463" s="214" t="str">
        <f t="shared" ref="I2463:I2473" si="230">I2462</f>
        <v>December</v>
      </c>
      <c r="J2463" s="184">
        <f>IF(F2463="USD", E2463, E2463 * IFERROR(VLOOKUP(F2463, EXCHANGE_RATE!A:B, 2, FALSE), "Currency not found"))</f>
        <v>6.9</v>
      </c>
      <c r="K2463" s="184">
        <f t="shared" si="225"/>
        <v>6.9</v>
      </c>
      <c r="L2463" s="184">
        <f>IF(C2463="MTS", B2463, B2463 * IFERROR(VLOOKUP(C2463, 'QTY_CONVERSIONS '!A:B, 2, FALSE), "Units not  found"))</f>
        <v>0.1</v>
      </c>
      <c r="M2463" s="185">
        <f t="shared" si="226"/>
        <v>690</v>
      </c>
      <c r="N2463" s="143" t="str">
        <f>IFERROR(VLOOKUP(D2463, Product_Category!A:B, 2, FALSE), "Uncategorized")</f>
        <v>MAGNESIUM STEARATE</v>
      </c>
      <c r="O2463" s="186">
        <f t="shared" si="228"/>
        <v>6900</v>
      </c>
      <c r="P2463" s="185">
        <f t="shared" si="227"/>
        <v>690</v>
      </c>
      <c r="Q2463" s="143">
        <v>2023</v>
      </c>
      <c r="R2463" s="143" t="str">
        <f>IFERROR(VLOOKUP(G2463,'SOURCE COMPANY'!A:B, 2, FALSE), "")</f>
        <v>PHARVINEX HEALTH</v>
      </c>
      <c r="S2463" s="143" t="str">
        <f>IFERROR(VLOOKUP(H2463,'CUSTOMER NAME'!A:B, 2, FALSE), "")</f>
        <v>SARL PHARM</v>
      </c>
    </row>
    <row r="2464" spans="1:19">
      <c r="A2464" s="87" t="s">
        <v>1047</v>
      </c>
      <c r="B2464" s="87">
        <v>2000</v>
      </c>
      <c r="C2464" s="87" t="s">
        <v>7</v>
      </c>
      <c r="D2464" s="87" t="s">
        <v>1110</v>
      </c>
      <c r="E2464" s="248">
        <v>4.9000000000000004</v>
      </c>
      <c r="F2464" s="87" t="s">
        <v>9</v>
      </c>
      <c r="G2464" s="87" t="s">
        <v>1387</v>
      </c>
      <c r="H2464" s="198" t="s">
        <v>1388</v>
      </c>
      <c r="I2464" s="214" t="str">
        <f t="shared" si="230"/>
        <v>December</v>
      </c>
      <c r="J2464" s="184">
        <f>IF(F2464="USD", E2464, E2464 * IFERROR(VLOOKUP(F2464, EXCHANGE_RATE!A:B, 2, FALSE), "Currency not found"))</f>
        <v>4.9000000000000004</v>
      </c>
      <c r="K2464" s="184">
        <f t="shared" si="225"/>
        <v>4.9000000000000004</v>
      </c>
      <c r="L2464" s="184">
        <f>IF(C2464="MTS", B2464, B2464 * IFERROR(VLOOKUP(C2464, 'QTY_CONVERSIONS '!A:B, 2, FALSE), "Units not  found"))</f>
        <v>2</v>
      </c>
      <c r="M2464" s="185">
        <f t="shared" si="226"/>
        <v>9800</v>
      </c>
      <c r="N2464" s="143" t="str">
        <f>IFERROR(VLOOKUP(D2464, Product_Category!A:B, 2, FALSE), "Uncategorized")</f>
        <v>CROSCARMELLOSE SODIUM</v>
      </c>
      <c r="O2464" s="186">
        <f t="shared" si="228"/>
        <v>4900</v>
      </c>
      <c r="P2464" s="185">
        <f t="shared" si="227"/>
        <v>9800</v>
      </c>
      <c r="Q2464" s="143">
        <v>2023</v>
      </c>
      <c r="R2464" s="143" t="str">
        <f>IFERROR(VLOOKUP(G2464,'SOURCE COMPANY'!A:B, 2, FALSE), "")</f>
        <v>ZENITA LIFESCIENCE</v>
      </c>
      <c r="S2464" s="143" t="str">
        <f>IFERROR(VLOOKUP(H2464,'CUSTOMER NAME'!A:B, 2, FALSE), "")</f>
        <v>SASUCHEM KIMYA</v>
      </c>
    </row>
    <row r="2465" spans="1:19">
      <c r="A2465" s="87" t="s">
        <v>816</v>
      </c>
      <c r="B2465" s="87">
        <v>200</v>
      </c>
      <c r="C2465" s="87" t="s">
        <v>7</v>
      </c>
      <c r="D2465" s="87" t="s">
        <v>1135</v>
      </c>
      <c r="E2465" s="248">
        <v>36.14</v>
      </c>
      <c r="F2465" s="87" t="s">
        <v>9</v>
      </c>
      <c r="G2465" s="87" t="s">
        <v>82</v>
      </c>
      <c r="H2465" s="198" t="s">
        <v>1136</v>
      </c>
      <c r="I2465" s="214" t="str">
        <f t="shared" si="230"/>
        <v>December</v>
      </c>
      <c r="J2465" s="184">
        <f>IF(F2465="USD", E2465, E2465 * IFERROR(VLOOKUP(F2465, EXCHANGE_RATE!A:B, 2, FALSE), "Currency not found"))</f>
        <v>36.14</v>
      </c>
      <c r="K2465" s="184">
        <f t="shared" si="225"/>
        <v>36.14</v>
      </c>
      <c r="L2465" s="184">
        <f>IF(C2465="MTS", B2465, B2465 * IFERROR(VLOOKUP(C2465, 'QTY_CONVERSIONS '!A:B, 2, FALSE), "Units not  found"))</f>
        <v>0.2</v>
      </c>
      <c r="M2465" s="185">
        <f t="shared" si="226"/>
        <v>7228</v>
      </c>
      <c r="N2465" s="143" t="str">
        <f>IFERROR(VLOOKUP(D2465, Product_Category!A:B, 2, FALSE), "Uncategorized")</f>
        <v>CMC</v>
      </c>
      <c r="O2465" s="186">
        <f t="shared" si="228"/>
        <v>36140</v>
      </c>
      <c r="P2465" s="185">
        <f t="shared" si="227"/>
        <v>7228</v>
      </c>
      <c r="Q2465" s="143">
        <v>2023</v>
      </c>
      <c r="R2465" s="143" t="str">
        <f>IFERROR(VLOOKUP(G2465,'SOURCE COMPANY'!A:B, 2, FALSE), "")</f>
        <v>INT SPECIALTY</v>
      </c>
      <c r="S2465" s="143" t="str">
        <f>IFERROR(VLOOKUP(H2465,'CUSTOMER NAME'!A:B, 2, FALSE), "")</f>
        <v>SAUARE PHARMA</v>
      </c>
    </row>
    <row r="2466" spans="1:19">
      <c r="A2466" s="87" t="s">
        <v>816</v>
      </c>
      <c r="B2466" s="87">
        <v>200</v>
      </c>
      <c r="C2466" s="87" t="s">
        <v>7</v>
      </c>
      <c r="D2466" s="87" t="s">
        <v>1135</v>
      </c>
      <c r="E2466" s="248">
        <v>36.14</v>
      </c>
      <c r="F2466" s="87" t="s">
        <v>9</v>
      </c>
      <c r="G2466" s="87" t="s">
        <v>82</v>
      </c>
      <c r="H2466" s="198" t="s">
        <v>1136</v>
      </c>
      <c r="I2466" s="214" t="str">
        <f t="shared" si="230"/>
        <v>December</v>
      </c>
      <c r="J2466" s="184">
        <f>IF(F2466="USD", E2466, E2466 * IFERROR(VLOOKUP(F2466, EXCHANGE_RATE!A:B, 2, FALSE), "Currency not found"))</f>
        <v>36.14</v>
      </c>
      <c r="K2466" s="184">
        <f t="shared" si="225"/>
        <v>36.14</v>
      </c>
      <c r="L2466" s="184">
        <f>IF(C2466="MTS", B2466, B2466 * IFERROR(VLOOKUP(C2466, 'QTY_CONVERSIONS '!A:B, 2, FALSE), "Units not  found"))</f>
        <v>0.2</v>
      </c>
      <c r="M2466" s="185">
        <f t="shared" si="226"/>
        <v>7228</v>
      </c>
      <c r="N2466" s="143" t="str">
        <f>IFERROR(VLOOKUP(D2466, Product_Category!A:B, 2, FALSE), "Uncategorized")</f>
        <v>CMC</v>
      </c>
      <c r="O2466" s="186">
        <f t="shared" si="228"/>
        <v>36140</v>
      </c>
      <c r="P2466" s="185">
        <f t="shared" si="227"/>
        <v>7228</v>
      </c>
      <c r="Q2466" s="143">
        <v>2023</v>
      </c>
      <c r="R2466" s="143" t="str">
        <f>IFERROR(VLOOKUP(G2466,'SOURCE COMPANY'!A:B, 2, FALSE), "")</f>
        <v>INT SPECIALTY</v>
      </c>
      <c r="S2466" s="143" t="str">
        <f>IFERROR(VLOOKUP(H2466,'CUSTOMER NAME'!A:B, 2, FALSE), "")</f>
        <v>SAUARE PHARMA</v>
      </c>
    </row>
    <row r="2467" spans="1:19">
      <c r="A2467" s="85" t="s">
        <v>722</v>
      </c>
      <c r="B2467" s="85">
        <v>100</v>
      </c>
      <c r="C2467" s="85" t="s">
        <v>7</v>
      </c>
      <c r="D2467" s="85" t="s">
        <v>620</v>
      </c>
      <c r="E2467" s="248">
        <v>18.68</v>
      </c>
      <c r="F2467" s="85" t="s">
        <v>9</v>
      </c>
      <c r="G2467" s="87" t="s">
        <v>530</v>
      </c>
      <c r="H2467" s="199" t="s">
        <v>723</v>
      </c>
      <c r="I2467" s="214" t="str">
        <f t="shared" si="230"/>
        <v>December</v>
      </c>
      <c r="J2467" s="184">
        <f>IF(F2467="USD", E2467, E2467 * IFERROR(VLOOKUP(F2467, EXCHANGE_RATE!A:B, 2, FALSE), "Currency not found"))</f>
        <v>18.68</v>
      </c>
      <c r="K2467" s="184">
        <f t="shared" si="225"/>
        <v>18.68</v>
      </c>
      <c r="L2467" s="184">
        <f>IF(C2467="MTS", B2467, B2467 * IFERROR(VLOOKUP(C2467, 'QTY_CONVERSIONS '!A:B, 2, FALSE), "Units not  found"))</f>
        <v>0.1</v>
      </c>
      <c r="M2467" s="185">
        <f t="shared" si="226"/>
        <v>1868</v>
      </c>
      <c r="N2467" s="143" t="str">
        <f>IFERROR(VLOOKUP(D2467, Product_Category!A:B, 2, FALSE), "Uncategorized")</f>
        <v>MAGNESIUM STEARATE</v>
      </c>
      <c r="O2467" s="186">
        <f t="shared" si="228"/>
        <v>18680</v>
      </c>
      <c r="P2467" s="185">
        <f t="shared" si="227"/>
        <v>1868</v>
      </c>
      <c r="Q2467" s="143">
        <v>2023</v>
      </c>
      <c r="R2467" s="143" t="str">
        <f>IFERROR(VLOOKUP(G2467,'SOURCE COMPANY'!A:B, 2, FALSE), "")</f>
        <v>NITIKA PHARMA</v>
      </c>
      <c r="S2467" s="143" t="str">
        <f>IFERROR(VLOOKUP(H2467,'CUSTOMER NAME'!A:B, 2, FALSE), "")</f>
        <v>SAUDI PHARMA</v>
      </c>
    </row>
    <row r="2468" spans="1:19">
      <c r="A2468" s="87" t="s">
        <v>1010</v>
      </c>
      <c r="B2468" s="189">
        <v>1000</v>
      </c>
      <c r="C2468" s="87" t="s">
        <v>7</v>
      </c>
      <c r="D2468" s="87" t="s">
        <v>2170</v>
      </c>
      <c r="E2468" s="190">
        <v>7.1</v>
      </c>
      <c r="F2468" s="87" t="s">
        <v>9</v>
      </c>
      <c r="G2468" s="87" t="s">
        <v>2524</v>
      </c>
      <c r="H2468" s="198" t="s">
        <v>2525</v>
      </c>
      <c r="I2468" s="214" t="str">
        <f t="shared" si="230"/>
        <v>December</v>
      </c>
      <c r="J2468" s="184">
        <f>IF(F2468="USD", E2468, E2468 * IFERROR(VLOOKUP(F2468, EXCHANGE_RATE!A:B, 2, FALSE), "Currency not found"))</f>
        <v>7.1</v>
      </c>
      <c r="K2468" s="184">
        <f t="shared" si="225"/>
        <v>7.1</v>
      </c>
      <c r="L2468" s="184">
        <f>IF(C2468="MTS", B2468, B2468 * IFERROR(VLOOKUP(C2468, 'QTY_CONVERSIONS '!A:B, 2, FALSE), "Units not  found"))</f>
        <v>1</v>
      </c>
      <c r="M2468" s="185">
        <f t="shared" si="226"/>
        <v>7100</v>
      </c>
      <c r="N2468" s="143" t="str">
        <f>IFERROR(VLOOKUP(D2468, Product_Category!A:B, 2, FALSE), "Uncategorized")</f>
        <v>CROSCARMELLOSE SODIUM</v>
      </c>
      <c r="O2468" s="186">
        <f t="shared" si="228"/>
        <v>7100</v>
      </c>
      <c r="P2468" s="185">
        <f t="shared" si="227"/>
        <v>7100</v>
      </c>
      <c r="Q2468" s="143">
        <v>2023</v>
      </c>
      <c r="R2468" s="143" t="str">
        <f>IFERROR(VLOOKUP(G2468,'SOURCE COMPANY'!A:B, 2, FALSE), "")</f>
        <v>FESTIVA PHARMA</v>
      </c>
      <c r="S2468" s="143" t="str">
        <f>IFERROR(VLOOKUP(H2468,'CUSTOMER NAME'!A:B, 2, FALSE), "")</f>
        <v>SC BALKAN PHARMA</v>
      </c>
    </row>
    <row r="2469" spans="1:19">
      <c r="A2469" s="87" t="s">
        <v>484</v>
      </c>
      <c r="B2469" s="21">
        <v>20</v>
      </c>
      <c r="C2469" s="87" t="s">
        <v>7</v>
      </c>
      <c r="D2469" s="87" t="s">
        <v>2195</v>
      </c>
      <c r="E2469" s="41">
        <v>8.1999999999999993</v>
      </c>
      <c r="F2469" s="87" t="s">
        <v>9</v>
      </c>
      <c r="G2469" s="192" t="s">
        <v>2998</v>
      </c>
      <c r="H2469" s="198" t="s">
        <v>2196</v>
      </c>
      <c r="I2469" s="214" t="str">
        <f t="shared" si="230"/>
        <v>December</v>
      </c>
      <c r="J2469" s="184">
        <f>IF(F2469="USD", E2469, E2469 * IFERROR(VLOOKUP(F2469, EXCHANGE_RATE!A:B, 2, FALSE), "Currency not found"))</f>
        <v>8.1999999999999993</v>
      </c>
      <c r="K2469" s="184">
        <f t="shared" si="225"/>
        <v>8.1999999999999993</v>
      </c>
      <c r="L2469" s="184">
        <f>IF(C2469="MTS", B2469, B2469 * IFERROR(VLOOKUP(C2469, 'QTY_CONVERSIONS '!A:B, 2, FALSE), "Units not  found"))</f>
        <v>0.02</v>
      </c>
      <c r="M2469" s="185">
        <f t="shared" si="226"/>
        <v>164</v>
      </c>
      <c r="N2469" s="143" t="str">
        <f>IFERROR(VLOOKUP(D2469, Product_Category!A:B, 2, FALSE), "Uncategorized")</f>
        <v>MCC</v>
      </c>
      <c r="O2469" s="186">
        <f t="shared" si="228"/>
        <v>8200</v>
      </c>
      <c r="P2469" s="185">
        <f t="shared" si="227"/>
        <v>164</v>
      </c>
      <c r="Q2469" s="143">
        <v>2023</v>
      </c>
      <c r="R2469" s="143" t="str">
        <f>IFERROR(VLOOKUP(G2469,'SOURCE COMPANY'!A:B, 2, FALSE), "")</f>
        <v>SIGNET</v>
      </c>
      <c r="S2469" s="143" t="str">
        <f>IFERROR(VLOOKUP(H2469,'CUSTOMER NAME'!A:B, 2, FALSE), "")</f>
        <v>SCHENKER</v>
      </c>
    </row>
    <row r="2470" spans="1:19">
      <c r="A2470" s="88" t="s">
        <v>988</v>
      </c>
      <c r="B2470" s="88">
        <v>500</v>
      </c>
      <c r="C2470" s="88" t="s">
        <v>7</v>
      </c>
      <c r="D2470" s="88" t="s">
        <v>1320</v>
      </c>
      <c r="E2470" s="249">
        <v>3.5</v>
      </c>
      <c r="F2470" s="88" t="s">
        <v>9</v>
      </c>
      <c r="G2470" s="87" t="s">
        <v>530</v>
      </c>
      <c r="H2470" s="200" t="s">
        <v>1321</v>
      </c>
      <c r="I2470" s="214" t="str">
        <f t="shared" si="230"/>
        <v>December</v>
      </c>
      <c r="J2470" s="184">
        <f>IF(F2470="USD", E2470, E2470 * IFERROR(VLOOKUP(F2470, EXCHANGE_RATE!A:B, 2, FALSE), "Currency not found"))</f>
        <v>3.5</v>
      </c>
      <c r="K2470" s="184">
        <f t="shared" si="225"/>
        <v>3.5</v>
      </c>
      <c r="L2470" s="184">
        <f>IF(C2470="MTS", B2470, B2470 * IFERROR(VLOOKUP(C2470, 'QTY_CONVERSIONS '!A:B, 2, FALSE), "Units not  found"))</f>
        <v>0.5</v>
      </c>
      <c r="M2470" s="185">
        <f t="shared" si="226"/>
        <v>1750</v>
      </c>
      <c r="N2470" s="143" t="str">
        <f>IFERROR(VLOOKUP(D2470, Product_Category!A:B, 2, FALSE), "Uncategorized")</f>
        <v>MAGNESIUM STEARATE</v>
      </c>
      <c r="O2470" s="186">
        <f t="shared" si="228"/>
        <v>3500</v>
      </c>
      <c r="P2470" s="185">
        <f t="shared" si="227"/>
        <v>1750</v>
      </c>
      <c r="Q2470" s="143">
        <v>2023</v>
      </c>
      <c r="R2470" s="143" t="str">
        <f>IFERROR(VLOOKUP(G2470,'SOURCE COMPANY'!A:B, 2, FALSE), "")</f>
        <v>NITIKA PHARMA</v>
      </c>
      <c r="S2470" s="143" t="str">
        <f>IFERROR(VLOOKUP(H2470,'CUSTOMER NAME'!A:B, 2, FALSE), "")</f>
        <v>SCILIFE PHARMA</v>
      </c>
    </row>
    <row r="2471" spans="1:19">
      <c r="A2471" s="83" t="s">
        <v>988</v>
      </c>
      <c r="B2471" s="83">
        <v>500</v>
      </c>
      <c r="C2471" s="83" t="s">
        <v>7</v>
      </c>
      <c r="D2471" s="83" t="s">
        <v>1322</v>
      </c>
      <c r="E2471" s="250">
        <v>3.5</v>
      </c>
      <c r="F2471" s="83" t="s">
        <v>9</v>
      </c>
      <c r="G2471" s="87" t="s">
        <v>530</v>
      </c>
      <c r="H2471" s="252" t="s">
        <v>1321</v>
      </c>
      <c r="I2471" s="214" t="str">
        <f t="shared" si="230"/>
        <v>December</v>
      </c>
      <c r="J2471" s="184">
        <f>IF(F2471="USD", E2471, E2471 * IFERROR(VLOOKUP(F2471, EXCHANGE_RATE!A:B, 2, FALSE), "Currency not found"))</f>
        <v>3.5</v>
      </c>
      <c r="K2471" s="184">
        <f t="shared" si="225"/>
        <v>3.5</v>
      </c>
      <c r="L2471" s="184">
        <f>IF(C2471="MTS", B2471, B2471 * IFERROR(VLOOKUP(C2471, 'QTY_CONVERSIONS '!A:B, 2, FALSE), "Units not  found"))</f>
        <v>0.5</v>
      </c>
      <c r="M2471" s="185">
        <f t="shared" si="226"/>
        <v>1750</v>
      </c>
      <c r="N2471" s="143" t="str">
        <f>IFERROR(VLOOKUP(D2471, Product_Category!A:B, 2, FALSE), "Uncategorized")</f>
        <v>MAGNESIUM STEARATE</v>
      </c>
      <c r="O2471" s="186">
        <f t="shared" si="228"/>
        <v>3500</v>
      </c>
      <c r="P2471" s="185">
        <f t="shared" si="227"/>
        <v>1750</v>
      </c>
      <c r="Q2471" s="143">
        <v>2023</v>
      </c>
      <c r="R2471" s="143" t="str">
        <f>IFERROR(VLOOKUP(G2471,'SOURCE COMPANY'!A:B, 2, FALSE), "")</f>
        <v>NITIKA PHARMA</v>
      </c>
      <c r="S2471" s="143" t="str">
        <f>IFERROR(VLOOKUP(H2471,'CUSTOMER NAME'!A:B, 2, FALSE), "")</f>
        <v>SCILIFE PHARMA</v>
      </c>
    </row>
    <row r="2472" spans="1:19">
      <c r="A2472" s="88" t="s">
        <v>752</v>
      </c>
      <c r="B2472" s="22">
        <v>2000</v>
      </c>
      <c r="C2472" s="88" t="s">
        <v>7</v>
      </c>
      <c r="D2472" s="88" t="s">
        <v>564</v>
      </c>
      <c r="E2472" s="40">
        <v>4.25</v>
      </c>
      <c r="F2472" s="88" t="s">
        <v>9</v>
      </c>
      <c r="G2472" s="87" t="s">
        <v>790</v>
      </c>
      <c r="H2472" s="200" t="s">
        <v>2219</v>
      </c>
      <c r="I2472" s="214" t="str">
        <f t="shared" si="230"/>
        <v>December</v>
      </c>
      <c r="J2472" s="184">
        <f>IF(F2472="USD", E2472, E2472 * IFERROR(VLOOKUP(F2472, EXCHANGE_RATE!A:B, 2, FALSE), "Currency not found"))</f>
        <v>4.25</v>
      </c>
      <c r="K2472" s="184">
        <f t="shared" si="225"/>
        <v>4.25</v>
      </c>
      <c r="L2472" s="184">
        <f>IF(C2472="MTS", B2472, B2472 * IFERROR(VLOOKUP(C2472, 'QTY_CONVERSIONS '!A:B, 2, FALSE), "Units not  found"))</f>
        <v>2</v>
      </c>
      <c r="M2472" s="185">
        <f t="shared" si="226"/>
        <v>8500</v>
      </c>
      <c r="N2472" s="143" t="str">
        <f>IFERROR(VLOOKUP(D2472, Product_Category!A:B, 2, FALSE), "Uncategorized")</f>
        <v>CROSCARMELLOSE SODIUM</v>
      </c>
      <c r="O2472" s="186">
        <f t="shared" si="228"/>
        <v>4250</v>
      </c>
      <c r="P2472" s="185">
        <f t="shared" si="227"/>
        <v>8500</v>
      </c>
      <c r="Q2472" s="143">
        <v>2023</v>
      </c>
      <c r="R2472" s="143" t="str">
        <f>IFERROR(VLOOKUP(G2472,'SOURCE COMPANY'!A:B, 2, FALSE), "")</f>
        <v>HIRANYA CELLULOSE</v>
      </c>
      <c r="S2472" s="143" t="str">
        <f>IFERROR(VLOOKUP(H2472,'CUSTOMER NAME'!A:B, 2, FALSE), "")</f>
        <v>SEAHAWK INT</v>
      </c>
    </row>
    <row r="2473" spans="1:19">
      <c r="A2473" s="85" t="s">
        <v>6</v>
      </c>
      <c r="B2473" s="85">
        <v>13000</v>
      </c>
      <c r="C2473" s="85" t="s">
        <v>7</v>
      </c>
      <c r="D2473" s="85" t="s">
        <v>519</v>
      </c>
      <c r="E2473" s="248">
        <v>2.6</v>
      </c>
      <c r="F2473" s="85" t="s">
        <v>9</v>
      </c>
      <c r="G2473" s="192" t="s">
        <v>319</v>
      </c>
      <c r="H2473" s="199" t="s">
        <v>520</v>
      </c>
      <c r="I2473" s="214" t="str">
        <f t="shared" si="230"/>
        <v>December</v>
      </c>
      <c r="J2473" s="184">
        <f>IF(F2473="USD", E2473, E2473 * IFERROR(VLOOKUP(F2473, EXCHANGE_RATE!A:B, 2, FALSE), "Currency not found"))</f>
        <v>2.6</v>
      </c>
      <c r="K2473" s="184">
        <f t="shared" si="225"/>
        <v>2.6</v>
      </c>
      <c r="L2473" s="184">
        <f>IF(C2473="MTS", B2473, B2473 * IFERROR(VLOOKUP(C2473, 'QTY_CONVERSIONS '!A:B, 2, FALSE), "Units not  found"))</f>
        <v>13</v>
      </c>
      <c r="M2473" s="185">
        <f t="shared" si="226"/>
        <v>33800</v>
      </c>
      <c r="N2473" s="143" t="str">
        <f>IFERROR(VLOOKUP(D2473, Product_Category!A:B, 2, FALSE), "Uncategorized")</f>
        <v>MAGNESIUM STEARATE</v>
      </c>
      <c r="O2473" s="186">
        <f t="shared" si="228"/>
        <v>2600</v>
      </c>
      <c r="P2473" s="185">
        <f t="shared" si="227"/>
        <v>33800</v>
      </c>
      <c r="Q2473" s="143">
        <v>2023</v>
      </c>
      <c r="R2473" s="143" t="str">
        <f>IFERROR(VLOOKUP(G2473,'SOURCE COMPANY'!A:B, 2, FALSE), "")</f>
        <v>VASA PHARMA</v>
      </c>
      <c r="S2473" s="143" t="str">
        <f>IFERROR(VLOOKUP(H2473,'CUSTOMER NAME'!A:B, 2, FALSE), "")</f>
        <v>Seattle</v>
      </c>
    </row>
    <row r="2474" spans="1:19">
      <c r="A2474" s="191" t="s">
        <v>922</v>
      </c>
      <c r="B2474" s="191">
        <v>5000</v>
      </c>
      <c r="C2474" s="191" t="s">
        <v>7</v>
      </c>
      <c r="D2474" s="191" t="s">
        <v>3048</v>
      </c>
      <c r="E2474" s="191">
        <v>3.7</v>
      </c>
      <c r="F2474" s="191" t="s">
        <v>9</v>
      </c>
      <c r="G2474" s="191" t="s">
        <v>509</v>
      </c>
      <c r="H2474" s="121" t="s">
        <v>3155</v>
      </c>
      <c r="I2474" s="131" t="s">
        <v>3034</v>
      </c>
      <c r="J2474" s="184">
        <f>IF(F2474="USD", E2474, E2474 * IFERROR(VLOOKUP(F2474, EXCHANGE_RATE!A:B, 2, FALSE), "Currency not found"))</f>
        <v>3.7</v>
      </c>
      <c r="K2474" s="184">
        <f t="shared" si="225"/>
        <v>3.7</v>
      </c>
      <c r="L2474" s="184">
        <f>IF(C2474="MTS", B2474, B2474 * IFERROR(VLOOKUP(C2474, 'QTY_CONVERSIONS '!A:B, 2, FALSE), "Units not  found"))</f>
        <v>5</v>
      </c>
      <c r="M2474" s="185">
        <f t="shared" si="226"/>
        <v>18500</v>
      </c>
      <c r="N2474" s="143" t="str">
        <f>IFERROR(VLOOKUP(D2474, Product_Category!A:B, 2, FALSE), "Uncategorized")</f>
        <v>CROSCARMELLOSE SODIUM</v>
      </c>
      <c r="O2474" s="186">
        <f t="shared" si="228"/>
        <v>3700</v>
      </c>
      <c r="P2474" s="185">
        <f t="shared" si="227"/>
        <v>18500</v>
      </c>
      <c r="Q2474" s="143">
        <v>2023</v>
      </c>
      <c r="R2474" s="143" t="str">
        <f>IFERROR(VLOOKUP(G2474,'SOURCE COMPANY'!A:B, 2, FALSE), "")</f>
        <v>JAI RADHE SALES</v>
      </c>
      <c r="S2474" s="143" t="str">
        <f>IFERROR(VLOOKUP(H2474,'CUSTOMER NAME'!A:B, 2, FALSE), "")</f>
        <v>SEHYEX S A DE C</v>
      </c>
    </row>
    <row r="2475" spans="1:19">
      <c r="A2475" s="192" t="s">
        <v>230</v>
      </c>
      <c r="B2475" s="192">
        <v>100</v>
      </c>
      <c r="C2475" s="192" t="s">
        <v>7</v>
      </c>
      <c r="D2475" s="192" t="s">
        <v>19</v>
      </c>
      <c r="E2475" s="192">
        <v>11.33</v>
      </c>
      <c r="F2475" s="192" t="s">
        <v>9</v>
      </c>
      <c r="G2475" s="192" t="s">
        <v>2702</v>
      </c>
      <c r="H2475" s="134" t="s">
        <v>2703</v>
      </c>
      <c r="I2475" s="131" t="s">
        <v>2670</v>
      </c>
      <c r="J2475" s="184">
        <f>IF(F2475="USD", E2475, E2475 * IFERROR(VLOOKUP(F2475, EXCHANGE_RATE!A:B, 2, FALSE), "Currency not found"))</f>
        <v>11.33</v>
      </c>
      <c r="K2475" s="184">
        <f t="shared" si="225"/>
        <v>11.33</v>
      </c>
      <c r="L2475" s="184">
        <f>IF(C2475="MTS", B2475, B2475 * IFERROR(VLOOKUP(C2475, 'QTY_CONVERSIONS '!A:B, 2, FALSE), "Units not  found"))</f>
        <v>0.1</v>
      </c>
      <c r="M2475" s="185">
        <f t="shared" si="226"/>
        <v>1133</v>
      </c>
      <c r="N2475" s="143" t="str">
        <f>IFERROR(VLOOKUP(D2475, Product_Category!A:B, 2, FALSE), "Uncategorized")</f>
        <v>CMC</v>
      </c>
      <c r="O2475" s="186">
        <f t="shared" si="228"/>
        <v>11330</v>
      </c>
      <c r="P2475" s="185">
        <f t="shared" si="227"/>
        <v>1133</v>
      </c>
      <c r="Q2475" s="143">
        <v>2023</v>
      </c>
      <c r="R2475" s="143" t="str">
        <f>IFERROR(VLOOKUP(G2475,'SOURCE COMPANY'!A:B, 2, FALSE), "")</f>
        <v>Cellulose Sollutions</v>
      </c>
      <c r="S2475" s="143" t="str">
        <f>IFERROR(VLOOKUP(H2475,'CUSTOMER NAME'!A:B, 2, FALSE), "")</f>
        <v>SELECTCHEMIE</v>
      </c>
    </row>
    <row r="2476" spans="1:19">
      <c r="A2476" s="88" t="s">
        <v>929</v>
      </c>
      <c r="B2476" s="22">
        <v>500</v>
      </c>
      <c r="C2476" s="88" t="s">
        <v>7</v>
      </c>
      <c r="D2476" s="88" t="s">
        <v>1917</v>
      </c>
      <c r="E2476" s="40">
        <v>166</v>
      </c>
      <c r="F2476" s="88" t="s">
        <v>1730</v>
      </c>
      <c r="G2476" s="192" t="s">
        <v>671</v>
      </c>
      <c r="H2476" s="200" t="s">
        <v>688</v>
      </c>
      <c r="I2476" s="214" t="str">
        <f>I2475</f>
        <v>August</v>
      </c>
      <c r="J2476" s="184">
        <f>IF(F2476="USD", E2476, E2476 * IFERROR(VLOOKUP(F2476, EXCHANGE_RATE!A:B, 2, FALSE), "Currency not found"))</f>
        <v>1.992</v>
      </c>
      <c r="K2476" s="184">
        <f t="shared" si="225"/>
        <v>2</v>
      </c>
      <c r="L2476" s="184">
        <f>IF(C2476="MTS", B2476, B2476 * IFERROR(VLOOKUP(C2476, 'QTY_CONVERSIONS '!A:B, 2, FALSE), "Units not  found"))</f>
        <v>0.5</v>
      </c>
      <c r="M2476" s="185">
        <f t="shared" si="226"/>
        <v>1000</v>
      </c>
      <c r="N2476" s="143" t="str">
        <f>IFERROR(VLOOKUP(D2476, Product_Category!A:B, 2, FALSE), "Uncategorized")</f>
        <v>MCC</v>
      </c>
      <c r="O2476" s="186">
        <f t="shared" si="228"/>
        <v>2000</v>
      </c>
      <c r="P2476" s="185">
        <f t="shared" si="227"/>
        <v>1000</v>
      </c>
      <c r="Q2476" s="143">
        <v>2023</v>
      </c>
      <c r="R2476" s="143" t="str">
        <f>IFERROR(VLOOKUP(G2476,'SOURCE COMPANY'!A:B, 2, FALSE), "")</f>
        <v>SUDARSHAN TRADING</v>
      </c>
      <c r="S2476" s="143" t="str">
        <f>IFERROR(VLOOKUP(H2476,'CUSTOMER NAME'!A:B, 2, FALSE), "")</f>
        <v>NOVA GENETICA</v>
      </c>
    </row>
    <row r="2477" spans="1:19">
      <c r="A2477" s="83" t="s">
        <v>929</v>
      </c>
      <c r="B2477" s="23">
        <v>500</v>
      </c>
      <c r="C2477" s="83" t="s">
        <v>7</v>
      </c>
      <c r="D2477" s="83" t="s">
        <v>1917</v>
      </c>
      <c r="E2477" s="49">
        <v>166</v>
      </c>
      <c r="F2477" s="83" t="s">
        <v>1730</v>
      </c>
      <c r="G2477" s="192" t="s">
        <v>671</v>
      </c>
      <c r="H2477" s="252" t="s">
        <v>688</v>
      </c>
      <c r="I2477" s="214" t="str">
        <f>I2476</f>
        <v>August</v>
      </c>
      <c r="J2477" s="184">
        <f>IF(F2477="USD", E2477, E2477 * IFERROR(VLOOKUP(F2477, EXCHANGE_RATE!A:B, 2, FALSE), "Currency not found"))</f>
        <v>1.992</v>
      </c>
      <c r="K2477" s="184">
        <f t="shared" si="225"/>
        <v>2</v>
      </c>
      <c r="L2477" s="184">
        <f>IF(C2477="MTS", B2477, B2477 * IFERROR(VLOOKUP(C2477, 'QTY_CONVERSIONS '!A:B, 2, FALSE), "Units not  found"))</f>
        <v>0.5</v>
      </c>
      <c r="M2477" s="185">
        <f t="shared" si="226"/>
        <v>1000</v>
      </c>
      <c r="N2477" s="143" t="str">
        <f>IFERROR(VLOOKUP(D2477, Product_Category!A:B, 2, FALSE), "Uncategorized")</f>
        <v>MCC</v>
      </c>
      <c r="O2477" s="186">
        <f t="shared" si="228"/>
        <v>2000</v>
      </c>
      <c r="P2477" s="185">
        <f t="shared" si="227"/>
        <v>1000</v>
      </c>
      <c r="Q2477" s="143">
        <v>2023</v>
      </c>
      <c r="R2477" s="143" t="str">
        <f>IFERROR(VLOOKUP(G2477,'SOURCE COMPANY'!A:B, 2, FALSE), "")</f>
        <v>SUDARSHAN TRADING</v>
      </c>
      <c r="S2477" s="143" t="str">
        <f>IFERROR(VLOOKUP(H2477,'CUSTOMER NAME'!A:B, 2, FALSE), "")</f>
        <v>NOVA GENETICA</v>
      </c>
    </row>
    <row r="2478" spans="1:19">
      <c r="A2478" s="87" t="s">
        <v>929</v>
      </c>
      <c r="B2478" s="21">
        <v>100</v>
      </c>
      <c r="C2478" s="87" t="s">
        <v>7</v>
      </c>
      <c r="D2478" s="87" t="s">
        <v>1286</v>
      </c>
      <c r="E2478" s="41">
        <v>186.202</v>
      </c>
      <c r="F2478" s="87" t="s">
        <v>1730</v>
      </c>
      <c r="G2478" s="192" t="s">
        <v>671</v>
      </c>
      <c r="H2478" s="198" t="s">
        <v>688</v>
      </c>
      <c r="I2478" s="214" t="str">
        <f>I2477</f>
        <v>August</v>
      </c>
      <c r="J2478" s="184">
        <f>IF(F2478="USD", E2478, E2478 * IFERROR(VLOOKUP(F2478, EXCHANGE_RATE!A:B, 2, FALSE), "Currency not found"))</f>
        <v>2.2344240000000002</v>
      </c>
      <c r="K2478" s="184">
        <f t="shared" si="225"/>
        <v>2.2399999999999998</v>
      </c>
      <c r="L2478" s="184">
        <f>IF(C2478="MTS", B2478, B2478 * IFERROR(VLOOKUP(C2478, 'QTY_CONVERSIONS '!A:B, 2, FALSE), "Units not  found"))</f>
        <v>0.1</v>
      </c>
      <c r="M2478" s="185">
        <f t="shared" si="226"/>
        <v>223.99999999999997</v>
      </c>
      <c r="N2478" s="143" t="str">
        <f>IFERROR(VLOOKUP(D2478, Product_Category!A:B, 2, FALSE), "Uncategorized")</f>
        <v>MCC</v>
      </c>
      <c r="O2478" s="186">
        <f t="shared" si="228"/>
        <v>2239.9999999999995</v>
      </c>
      <c r="P2478" s="185">
        <f t="shared" si="227"/>
        <v>223.99999999999997</v>
      </c>
      <c r="Q2478" s="143">
        <v>2023</v>
      </c>
      <c r="R2478" s="143" t="str">
        <f>IFERROR(VLOOKUP(G2478,'SOURCE COMPANY'!A:B, 2, FALSE), "")</f>
        <v>SUDARSHAN TRADING</v>
      </c>
      <c r="S2478" s="143" t="str">
        <f>IFERROR(VLOOKUP(H2478,'CUSTOMER NAME'!A:B, 2, FALSE), "")</f>
        <v>NOVA GENETICA</v>
      </c>
    </row>
    <row r="2479" spans="1:19">
      <c r="A2479" s="192" t="s">
        <v>1025</v>
      </c>
      <c r="B2479" s="192">
        <v>25</v>
      </c>
      <c r="C2479" s="192" t="s">
        <v>7</v>
      </c>
      <c r="D2479" s="192" t="s">
        <v>3688</v>
      </c>
      <c r="E2479" s="192">
        <v>6.03</v>
      </c>
      <c r="F2479" s="192" t="s">
        <v>9</v>
      </c>
      <c r="G2479" s="192" t="s">
        <v>799</v>
      </c>
      <c r="H2479" s="134" t="s">
        <v>3813</v>
      </c>
      <c r="I2479" s="131" t="s">
        <v>3658</v>
      </c>
      <c r="J2479" s="184">
        <f>IF(F2479="USD", E2479, E2479 * IFERROR(VLOOKUP(F2479, EXCHANGE_RATE!A:B, 2, FALSE), "Currency not found"))</f>
        <v>6.03</v>
      </c>
      <c r="K2479" s="184">
        <f t="shared" si="225"/>
        <v>6.03</v>
      </c>
      <c r="L2479" s="184">
        <f>IF(C2479="MTS", B2479, B2479 * IFERROR(VLOOKUP(C2479, 'QTY_CONVERSIONS '!A:B, 2, FALSE), "Units not  found"))</f>
        <v>2.5000000000000001E-2</v>
      </c>
      <c r="M2479" s="185">
        <f t="shared" si="226"/>
        <v>150.75</v>
      </c>
      <c r="N2479" s="143" t="str">
        <f>IFERROR(VLOOKUP(D2479, Product_Category!A:B, 2, FALSE), "Uncategorized")</f>
        <v>MAGNESIUM STEARATE</v>
      </c>
      <c r="O2479" s="186">
        <f t="shared" si="228"/>
        <v>6030</v>
      </c>
      <c r="P2479" s="185">
        <f t="shared" si="227"/>
        <v>150.75</v>
      </c>
      <c r="Q2479" s="143">
        <v>2023</v>
      </c>
      <c r="R2479" s="143" t="str">
        <f>IFERROR(VLOOKUP(G2479,'SOURCE COMPANY'!A:B, 2, FALSE), "")</f>
        <v>APPLE PHARMA</v>
      </c>
      <c r="S2479" s="143" t="str">
        <f>IFERROR(VLOOKUP(H2479,'CUSTOMER NAME'!A:B, 2, FALSE), "")</f>
        <v>SEREGEN PVT LTD</v>
      </c>
    </row>
    <row r="2480" spans="1:19">
      <c r="A2480" s="192" t="s">
        <v>1025</v>
      </c>
      <c r="B2480" s="192">
        <v>25</v>
      </c>
      <c r="C2480" s="192" t="s">
        <v>7</v>
      </c>
      <c r="D2480" s="192" t="s">
        <v>769</v>
      </c>
      <c r="E2480" s="192">
        <v>6.4</v>
      </c>
      <c r="F2480" s="192" t="s">
        <v>9</v>
      </c>
      <c r="G2480" s="192" t="s">
        <v>799</v>
      </c>
      <c r="H2480" s="134" t="s">
        <v>3813</v>
      </c>
      <c r="I2480" s="131" t="s">
        <v>3658</v>
      </c>
      <c r="J2480" s="184">
        <f>IF(F2480="USD", E2480, E2480 * IFERROR(VLOOKUP(F2480, EXCHANGE_RATE!A:B, 2, FALSE), "Currency not found"))</f>
        <v>6.4</v>
      </c>
      <c r="K2480" s="184">
        <f t="shared" si="225"/>
        <v>6.4</v>
      </c>
      <c r="L2480" s="184">
        <f>IF(C2480="MTS", B2480, B2480 * IFERROR(VLOOKUP(C2480, 'QTY_CONVERSIONS '!A:B, 2, FALSE), "Units not  found"))</f>
        <v>2.5000000000000001E-2</v>
      </c>
      <c r="M2480" s="185">
        <f t="shared" si="226"/>
        <v>160</v>
      </c>
      <c r="N2480" s="143" t="str">
        <f>IFERROR(VLOOKUP(D2480, Product_Category!A:B, 2, FALSE), "Uncategorized")</f>
        <v>MCC</v>
      </c>
      <c r="O2480" s="186">
        <f t="shared" si="228"/>
        <v>6400</v>
      </c>
      <c r="P2480" s="185">
        <f t="shared" si="227"/>
        <v>160</v>
      </c>
      <c r="Q2480" s="143">
        <v>2023</v>
      </c>
      <c r="R2480" s="143" t="str">
        <f>IFERROR(VLOOKUP(G2480,'SOURCE COMPANY'!A:B, 2, FALSE), "")</f>
        <v>APPLE PHARMA</v>
      </c>
      <c r="S2480" s="143" t="str">
        <f>IFERROR(VLOOKUP(H2480,'CUSTOMER NAME'!A:B, 2, FALSE), "")</f>
        <v>SEREGEN PVT LTD</v>
      </c>
    </row>
    <row r="2481" spans="1:19">
      <c r="A2481" s="192" t="s">
        <v>1149</v>
      </c>
      <c r="B2481" s="192">
        <v>1</v>
      </c>
      <c r="C2481" s="192" t="s">
        <v>7</v>
      </c>
      <c r="D2481" s="192" t="s">
        <v>798</v>
      </c>
      <c r="E2481" s="192">
        <v>12.77</v>
      </c>
      <c r="F2481" s="192" t="s">
        <v>9</v>
      </c>
      <c r="G2481" s="192" t="s">
        <v>3938</v>
      </c>
      <c r="H2481" s="134" t="s">
        <v>3939</v>
      </c>
      <c r="I2481" s="131" t="s">
        <v>3893</v>
      </c>
      <c r="J2481" s="184">
        <f>IF(F2481="USD", E2481, E2481 * IFERROR(VLOOKUP(F2481, EXCHANGE_RATE!A:B, 2, FALSE), "Currency not found"))</f>
        <v>12.77</v>
      </c>
      <c r="K2481" s="184">
        <f t="shared" si="225"/>
        <v>12.77</v>
      </c>
      <c r="L2481" s="184">
        <f>IF(C2481="MTS", B2481, B2481 * IFERROR(VLOOKUP(C2481, 'QTY_CONVERSIONS '!A:B, 2, FALSE), "Units not  found"))</f>
        <v>1E-3</v>
      </c>
      <c r="M2481" s="185">
        <f t="shared" si="226"/>
        <v>12.77</v>
      </c>
      <c r="N2481" s="143" t="str">
        <f>IFERROR(VLOOKUP(D2481, Product_Category!A:B, 2, FALSE), "Uncategorized")</f>
        <v>CMC</v>
      </c>
      <c r="O2481" s="186">
        <f t="shared" si="228"/>
        <v>12770</v>
      </c>
      <c r="P2481" s="185">
        <f t="shared" si="227"/>
        <v>12.77</v>
      </c>
      <c r="Q2481" s="143">
        <v>2023</v>
      </c>
      <c r="R2481" s="143" t="str">
        <f>IFERROR(VLOOKUP(G2481,'SOURCE COMPANY'!A:B, 2, FALSE), "")</f>
        <v>D S ENTERPRISE</v>
      </c>
      <c r="S2481" s="143" t="str">
        <f>IFERROR(VLOOKUP(H2481,'CUSTOMER NAME'!A:B, 2, FALSE), "")</f>
        <v>SERJA BREWERIES</v>
      </c>
    </row>
    <row r="2482" spans="1:19">
      <c r="A2482" s="87" t="s">
        <v>816</v>
      </c>
      <c r="B2482" s="21">
        <v>5000</v>
      </c>
      <c r="C2482" s="87" t="s">
        <v>7</v>
      </c>
      <c r="D2482" s="87" t="s">
        <v>533</v>
      </c>
      <c r="E2482" s="41">
        <v>2.2999999999999998</v>
      </c>
      <c r="F2482" s="87" t="s">
        <v>9</v>
      </c>
      <c r="G2482" s="87" t="s">
        <v>732</v>
      </c>
      <c r="H2482" s="198" t="s">
        <v>2103</v>
      </c>
      <c r="I2482" s="214" t="str">
        <f>I2481</f>
        <v>December</v>
      </c>
      <c r="J2482" s="184">
        <f>IF(F2482="USD", E2482, E2482 * IFERROR(VLOOKUP(F2482, EXCHANGE_RATE!A:B, 2, FALSE), "Currency not found"))</f>
        <v>2.2999999999999998</v>
      </c>
      <c r="K2482" s="184">
        <f t="shared" si="225"/>
        <v>2.2999999999999998</v>
      </c>
      <c r="L2482" s="184">
        <f>IF(C2482="MTS", B2482, B2482 * IFERROR(VLOOKUP(C2482, 'QTY_CONVERSIONS '!A:B, 2, FALSE), "Units not  found"))</f>
        <v>5</v>
      </c>
      <c r="M2482" s="185">
        <f t="shared" si="226"/>
        <v>11500</v>
      </c>
      <c r="N2482" s="143" t="str">
        <f>IFERROR(VLOOKUP(D2482, Product_Category!A:B, 2, FALSE), "Uncategorized")</f>
        <v>MCC</v>
      </c>
      <c r="O2482" s="186">
        <f t="shared" si="228"/>
        <v>2300</v>
      </c>
      <c r="P2482" s="185">
        <f t="shared" si="227"/>
        <v>11500</v>
      </c>
      <c r="Q2482" s="143">
        <v>2023</v>
      </c>
      <c r="R2482" s="143" t="str">
        <f>IFERROR(VLOOKUP(G2482,'SOURCE COMPANY'!A:B, 2, FALSE), "")</f>
        <v>MAPLE BIOTECH</v>
      </c>
      <c r="S2482" s="143" t="str">
        <f>IFERROR(VLOOKUP(H2482,'CUSTOMER NAME'!A:B, 2, FALSE), "")</f>
        <v>SHAHJALAL ISLAMI</v>
      </c>
    </row>
    <row r="2483" spans="1:19">
      <c r="A2483" s="87" t="s">
        <v>816</v>
      </c>
      <c r="B2483" s="21">
        <v>5000</v>
      </c>
      <c r="C2483" s="87" t="s">
        <v>7</v>
      </c>
      <c r="D2483" s="87" t="s">
        <v>533</v>
      </c>
      <c r="E2483" s="41">
        <v>2.2999999999999998</v>
      </c>
      <c r="F2483" s="87" t="s">
        <v>9</v>
      </c>
      <c r="G2483" s="87" t="s">
        <v>732</v>
      </c>
      <c r="H2483" s="198" t="s">
        <v>2103</v>
      </c>
      <c r="I2483" s="214" t="str">
        <f>I2482</f>
        <v>December</v>
      </c>
      <c r="J2483" s="184">
        <f>IF(F2483="USD", E2483, E2483 * IFERROR(VLOOKUP(F2483, EXCHANGE_RATE!A:B, 2, FALSE), "Currency not found"))</f>
        <v>2.2999999999999998</v>
      </c>
      <c r="K2483" s="184">
        <f t="shared" si="225"/>
        <v>2.2999999999999998</v>
      </c>
      <c r="L2483" s="184">
        <f>IF(C2483="MTS", B2483, B2483 * IFERROR(VLOOKUP(C2483, 'QTY_CONVERSIONS '!A:B, 2, FALSE), "Units not  found"))</f>
        <v>5</v>
      </c>
      <c r="M2483" s="185">
        <f t="shared" si="226"/>
        <v>11500</v>
      </c>
      <c r="N2483" s="143" t="str">
        <f>IFERROR(VLOOKUP(D2483, Product_Category!A:B, 2, FALSE), "Uncategorized")</f>
        <v>MCC</v>
      </c>
      <c r="O2483" s="186">
        <f t="shared" si="228"/>
        <v>2300</v>
      </c>
      <c r="P2483" s="185">
        <f t="shared" si="227"/>
        <v>11500</v>
      </c>
      <c r="Q2483" s="143">
        <v>2023</v>
      </c>
      <c r="R2483" s="143" t="str">
        <f>IFERROR(VLOOKUP(G2483,'SOURCE COMPANY'!A:B, 2, FALSE), "")</f>
        <v>MAPLE BIOTECH</v>
      </c>
      <c r="S2483" s="143" t="str">
        <f>IFERROR(VLOOKUP(H2483,'CUSTOMER NAME'!A:B, 2, FALSE), "")</f>
        <v>SHAHJALAL ISLAMI</v>
      </c>
    </row>
    <row r="2484" spans="1:19">
      <c r="A2484" s="87" t="s">
        <v>816</v>
      </c>
      <c r="B2484" s="21">
        <v>5000</v>
      </c>
      <c r="C2484" s="87" t="s">
        <v>7</v>
      </c>
      <c r="D2484" s="87" t="s">
        <v>533</v>
      </c>
      <c r="E2484" s="41">
        <v>2.2999999999999998</v>
      </c>
      <c r="F2484" s="87" t="s">
        <v>9</v>
      </c>
      <c r="G2484" s="87" t="s">
        <v>732</v>
      </c>
      <c r="H2484" s="198" t="s">
        <v>2103</v>
      </c>
      <c r="I2484" s="214" t="str">
        <f>I2483</f>
        <v>December</v>
      </c>
      <c r="J2484" s="184">
        <f>IF(F2484="USD", E2484, E2484 * IFERROR(VLOOKUP(F2484, EXCHANGE_RATE!A:B, 2, FALSE), "Currency not found"))</f>
        <v>2.2999999999999998</v>
      </c>
      <c r="K2484" s="184">
        <f t="shared" si="225"/>
        <v>2.2999999999999998</v>
      </c>
      <c r="L2484" s="184">
        <f>IF(C2484="MTS", B2484, B2484 * IFERROR(VLOOKUP(C2484, 'QTY_CONVERSIONS '!A:B, 2, FALSE), "Units not  found"))</f>
        <v>5</v>
      </c>
      <c r="M2484" s="185">
        <f t="shared" si="226"/>
        <v>11500</v>
      </c>
      <c r="N2484" s="143" t="str">
        <f>IFERROR(VLOOKUP(D2484, Product_Category!A:B, 2, FALSE), "Uncategorized")</f>
        <v>MCC</v>
      </c>
      <c r="O2484" s="186">
        <f t="shared" si="228"/>
        <v>2300</v>
      </c>
      <c r="P2484" s="185">
        <f t="shared" si="227"/>
        <v>11500</v>
      </c>
      <c r="Q2484" s="143">
        <v>2023</v>
      </c>
      <c r="R2484" s="143" t="str">
        <f>IFERROR(VLOOKUP(G2484,'SOURCE COMPANY'!A:B, 2, FALSE), "")</f>
        <v>MAPLE BIOTECH</v>
      </c>
      <c r="S2484" s="143" t="str">
        <f>IFERROR(VLOOKUP(H2484,'CUSTOMER NAME'!A:B, 2, FALSE), "")</f>
        <v>SHAHJALAL ISLAMI</v>
      </c>
    </row>
    <row r="2485" spans="1:19">
      <c r="A2485" s="87" t="s">
        <v>816</v>
      </c>
      <c r="B2485" s="21">
        <v>5000</v>
      </c>
      <c r="C2485" s="87" t="s">
        <v>7</v>
      </c>
      <c r="D2485" s="87" t="s">
        <v>533</v>
      </c>
      <c r="E2485" s="41">
        <v>2.2999999999999998</v>
      </c>
      <c r="F2485" s="87" t="s">
        <v>9</v>
      </c>
      <c r="G2485" s="87" t="s">
        <v>732</v>
      </c>
      <c r="H2485" s="198" t="s">
        <v>2103</v>
      </c>
      <c r="I2485" s="214" t="str">
        <f>I2484</f>
        <v>December</v>
      </c>
      <c r="J2485" s="184">
        <f>IF(F2485="USD", E2485, E2485 * IFERROR(VLOOKUP(F2485, EXCHANGE_RATE!A:B, 2, FALSE), "Currency not found"))</f>
        <v>2.2999999999999998</v>
      </c>
      <c r="K2485" s="184">
        <f t="shared" si="225"/>
        <v>2.2999999999999998</v>
      </c>
      <c r="L2485" s="184">
        <f>IF(C2485="MTS", B2485, B2485 * IFERROR(VLOOKUP(C2485, 'QTY_CONVERSIONS '!A:B, 2, FALSE), "Units not  found"))</f>
        <v>5</v>
      </c>
      <c r="M2485" s="185">
        <f t="shared" si="226"/>
        <v>11500</v>
      </c>
      <c r="N2485" s="143" t="str">
        <f>IFERROR(VLOOKUP(D2485, Product_Category!A:B, 2, FALSE), "Uncategorized")</f>
        <v>MCC</v>
      </c>
      <c r="O2485" s="186">
        <f t="shared" si="228"/>
        <v>2300</v>
      </c>
      <c r="P2485" s="185">
        <f t="shared" si="227"/>
        <v>11500</v>
      </c>
      <c r="Q2485" s="143">
        <v>2023</v>
      </c>
      <c r="R2485" s="143" t="str">
        <f>IFERROR(VLOOKUP(G2485,'SOURCE COMPANY'!A:B, 2, FALSE), "")</f>
        <v>MAPLE BIOTECH</v>
      </c>
      <c r="S2485" s="143" t="str">
        <f>IFERROR(VLOOKUP(H2485,'CUSTOMER NAME'!A:B, 2, FALSE), "")</f>
        <v>SHAHJALAL ISLAMI</v>
      </c>
    </row>
    <row r="2486" spans="1:19">
      <c r="A2486" s="87" t="s">
        <v>816</v>
      </c>
      <c r="B2486" s="21">
        <v>5000</v>
      </c>
      <c r="C2486" s="87" t="s">
        <v>7</v>
      </c>
      <c r="D2486" s="87" t="s">
        <v>533</v>
      </c>
      <c r="E2486" s="41">
        <v>2.2999999999999998</v>
      </c>
      <c r="F2486" s="87" t="s">
        <v>9</v>
      </c>
      <c r="G2486" s="87" t="s">
        <v>732</v>
      </c>
      <c r="H2486" s="198" t="s">
        <v>2103</v>
      </c>
      <c r="I2486" s="214" t="str">
        <f>I2485</f>
        <v>December</v>
      </c>
      <c r="J2486" s="184">
        <f>IF(F2486="USD", E2486, E2486 * IFERROR(VLOOKUP(F2486, EXCHANGE_RATE!A:B, 2, FALSE), "Currency not found"))</f>
        <v>2.2999999999999998</v>
      </c>
      <c r="K2486" s="184">
        <f t="shared" si="225"/>
        <v>2.2999999999999998</v>
      </c>
      <c r="L2486" s="184">
        <f>IF(C2486="MTS", B2486, B2486 * IFERROR(VLOOKUP(C2486, 'QTY_CONVERSIONS '!A:B, 2, FALSE), "Units not  found"))</f>
        <v>5</v>
      </c>
      <c r="M2486" s="185">
        <f t="shared" si="226"/>
        <v>11500</v>
      </c>
      <c r="N2486" s="143" t="str">
        <f>IFERROR(VLOOKUP(D2486, Product_Category!A:B, 2, FALSE), "Uncategorized")</f>
        <v>MCC</v>
      </c>
      <c r="O2486" s="186">
        <f t="shared" si="228"/>
        <v>2300</v>
      </c>
      <c r="P2486" s="185">
        <f t="shared" si="227"/>
        <v>11500</v>
      </c>
      <c r="Q2486" s="143">
        <v>2023</v>
      </c>
      <c r="R2486" s="143" t="str">
        <f>IFERROR(VLOOKUP(G2486,'SOURCE COMPANY'!A:B, 2, FALSE), "")</f>
        <v>MAPLE BIOTECH</v>
      </c>
      <c r="S2486" s="143" t="str">
        <f>IFERROR(VLOOKUP(H2486,'CUSTOMER NAME'!A:B, 2, FALSE), "")</f>
        <v>SHAHJALAL ISLAMI</v>
      </c>
    </row>
    <row r="2487" spans="1:19">
      <c r="A2487" s="192" t="s">
        <v>816</v>
      </c>
      <c r="B2487" s="192">
        <v>300</v>
      </c>
      <c r="C2487" s="192" t="s">
        <v>7</v>
      </c>
      <c r="D2487" s="192" t="s">
        <v>19</v>
      </c>
      <c r="E2487" s="192">
        <v>7.43</v>
      </c>
      <c r="F2487" s="192" t="s">
        <v>9</v>
      </c>
      <c r="G2487" s="192" t="s">
        <v>3934</v>
      </c>
      <c r="H2487" s="134" t="s">
        <v>3738</v>
      </c>
      <c r="I2487" s="131" t="s">
        <v>3658</v>
      </c>
      <c r="J2487" s="184">
        <f>IF(F2487="USD", E2487, E2487 * IFERROR(VLOOKUP(F2487, EXCHANGE_RATE!A:B, 2, FALSE), "Currency not found"))</f>
        <v>7.43</v>
      </c>
      <c r="K2487" s="184">
        <f t="shared" si="225"/>
        <v>7.43</v>
      </c>
      <c r="L2487" s="184">
        <f>IF(C2487="MTS", B2487, B2487 * IFERROR(VLOOKUP(C2487, 'QTY_CONVERSIONS '!A:B, 2, FALSE), "Units not  found"))</f>
        <v>0.3</v>
      </c>
      <c r="M2487" s="185">
        <f t="shared" si="226"/>
        <v>2229</v>
      </c>
      <c r="N2487" s="143" t="str">
        <f>IFERROR(VLOOKUP(D2487, Product_Category!A:B, 2, FALSE), "Uncategorized")</f>
        <v>CMC</v>
      </c>
      <c r="O2487" s="186">
        <f t="shared" si="228"/>
        <v>7430</v>
      </c>
      <c r="P2487" s="185">
        <f t="shared" si="227"/>
        <v>2229</v>
      </c>
      <c r="Q2487" s="143">
        <v>2023</v>
      </c>
      <c r="R2487" s="143" t="str">
        <f>IFERROR(VLOOKUP(G2487,'SOURCE COMPANY'!A:B, 2, FALSE), "")</f>
        <v>EMPORIUM</v>
      </c>
      <c r="S2487" s="143" t="str">
        <f>IFERROR(VLOOKUP(H2487,'CUSTOMER NAME'!A:B, 2, FALSE), "")</f>
        <v>SHAHJALAL ISLAMI BANK</v>
      </c>
    </row>
    <row r="2488" spans="1:19">
      <c r="A2488" s="191" t="s">
        <v>978</v>
      </c>
      <c r="B2488" s="191">
        <v>350</v>
      </c>
      <c r="C2488" s="191" t="s">
        <v>7</v>
      </c>
      <c r="D2488" s="191" t="s">
        <v>3048</v>
      </c>
      <c r="E2488" s="191">
        <v>3.24</v>
      </c>
      <c r="F2488" s="191" t="s">
        <v>9</v>
      </c>
      <c r="G2488" s="191" t="s">
        <v>3200</v>
      </c>
      <c r="H2488" s="121" t="s">
        <v>3201</v>
      </c>
      <c r="I2488" s="131" t="s">
        <v>3034</v>
      </c>
      <c r="J2488" s="184">
        <f>IF(F2488="USD", E2488, E2488 * IFERROR(VLOOKUP(F2488, EXCHANGE_RATE!A:B, 2, FALSE), "Currency not found"))</f>
        <v>3.24</v>
      </c>
      <c r="K2488" s="184">
        <f t="shared" si="225"/>
        <v>3.24</v>
      </c>
      <c r="L2488" s="184">
        <f>IF(C2488="MTS", B2488, B2488 * IFERROR(VLOOKUP(C2488, 'QTY_CONVERSIONS '!A:B, 2, FALSE), "Units not  found"))</f>
        <v>0.35000000000000003</v>
      </c>
      <c r="M2488" s="185">
        <f t="shared" si="226"/>
        <v>1134</v>
      </c>
      <c r="N2488" s="143" t="str">
        <f>IFERROR(VLOOKUP(D2488, Product_Category!A:B, 2, FALSE), "Uncategorized")</f>
        <v>CROSCARMELLOSE SODIUM</v>
      </c>
      <c r="O2488" s="186">
        <f t="shared" si="228"/>
        <v>3240</v>
      </c>
      <c r="P2488" s="185">
        <f t="shared" si="227"/>
        <v>1134</v>
      </c>
      <c r="Q2488" s="143">
        <v>2023</v>
      </c>
      <c r="R2488" s="143" t="str">
        <f>IFERROR(VLOOKUP(G2488,'SOURCE COMPANY'!A:B, 2, FALSE), "")</f>
        <v>SHALINA LABS</v>
      </c>
      <c r="S2488" s="143" t="str">
        <f>IFERROR(VLOOKUP(H2488,'CUSTOMER NAME'!A:B, 2, FALSE), "")</f>
        <v>SHALINA HEALTHCARE</v>
      </c>
    </row>
    <row r="2489" spans="1:19">
      <c r="A2489" s="87" t="s">
        <v>193</v>
      </c>
      <c r="B2489" s="87">
        <v>72000</v>
      </c>
      <c r="C2489" s="87" t="s">
        <v>7</v>
      </c>
      <c r="D2489" s="87" t="s">
        <v>1157</v>
      </c>
      <c r="E2489" s="248">
        <v>2.08</v>
      </c>
      <c r="F2489" s="87" t="s">
        <v>1718</v>
      </c>
      <c r="G2489" s="85" t="s">
        <v>88</v>
      </c>
      <c r="H2489" s="198" t="s">
        <v>1158</v>
      </c>
      <c r="I2489" s="214" t="str">
        <f t="shared" ref="I2489:I2494" si="231">I2488</f>
        <v>September</v>
      </c>
      <c r="J2489" s="184">
        <f>IF(F2489="USD", E2489, E2489 * IFERROR(VLOOKUP(F2489, EXCHANGE_RATE!A:B, 2, FALSE), "Currency not found"))</f>
        <v>2.2256</v>
      </c>
      <c r="K2489" s="184">
        <f t="shared" si="225"/>
        <v>2.23</v>
      </c>
      <c r="L2489" s="184">
        <f>IF(C2489="MTS", B2489, B2489 * IFERROR(VLOOKUP(C2489, 'QTY_CONVERSIONS '!A:B, 2, FALSE), "Units not  found"))</f>
        <v>72</v>
      </c>
      <c r="M2489" s="185">
        <f t="shared" si="226"/>
        <v>160560</v>
      </c>
      <c r="N2489" s="143" t="str">
        <f>IFERROR(VLOOKUP(D2489, Product_Category!A:B, 2, FALSE), "Uncategorized")</f>
        <v>MCC</v>
      </c>
      <c r="O2489" s="186">
        <f t="shared" si="228"/>
        <v>2230</v>
      </c>
      <c r="P2489" s="185">
        <f t="shared" si="227"/>
        <v>160560</v>
      </c>
      <c r="Q2489" s="143">
        <v>2023</v>
      </c>
      <c r="R2489" s="143" t="str">
        <f>IFERROR(VLOOKUP(G2489,'SOURCE COMPANY'!A:B, 2, FALSE), "")</f>
        <v>DFE PHARMA</v>
      </c>
      <c r="S2489" s="143" t="str">
        <f>IFERROR(VLOOKUP(H2489,'CUSTOMER NAME'!A:B, 2, FALSE), "")</f>
        <v>SHANGHAI GRENLAND</v>
      </c>
    </row>
    <row r="2490" spans="1:19">
      <c r="A2490" s="87" t="s">
        <v>1044</v>
      </c>
      <c r="B2490" s="189">
        <v>1500</v>
      </c>
      <c r="C2490" s="87" t="s">
        <v>7</v>
      </c>
      <c r="D2490" s="87" t="s">
        <v>626</v>
      </c>
      <c r="E2490" s="194">
        <v>343.97699999999998</v>
      </c>
      <c r="F2490" s="87" t="s">
        <v>1730</v>
      </c>
      <c r="G2490" s="87" t="s">
        <v>2539</v>
      </c>
      <c r="H2490" s="198" t="s">
        <v>2540</v>
      </c>
      <c r="I2490" s="214" t="str">
        <f t="shared" si="231"/>
        <v>September</v>
      </c>
      <c r="J2490" s="184">
        <f>IF(F2490="USD", E2490, E2490 * IFERROR(VLOOKUP(F2490, EXCHANGE_RATE!A:B, 2, FALSE), "Currency not found"))</f>
        <v>4.1277239999999997</v>
      </c>
      <c r="K2490" s="184">
        <f t="shared" si="225"/>
        <v>4.13</v>
      </c>
      <c r="L2490" s="184">
        <f>IF(C2490="MTS", B2490, B2490 * IFERROR(VLOOKUP(C2490, 'QTY_CONVERSIONS '!A:B, 2, FALSE), "Units not  found"))</f>
        <v>1.5</v>
      </c>
      <c r="M2490" s="185">
        <f t="shared" si="226"/>
        <v>6195</v>
      </c>
      <c r="N2490" s="143" t="str">
        <f>IFERROR(VLOOKUP(D2490, Product_Category!A:B, 2, FALSE), "Uncategorized")</f>
        <v>CROSCARMELLOSE SODIUM</v>
      </c>
      <c r="O2490" s="186">
        <f t="shared" si="228"/>
        <v>4130</v>
      </c>
      <c r="P2490" s="185">
        <f t="shared" si="227"/>
        <v>6195</v>
      </c>
      <c r="Q2490" s="143">
        <v>2023</v>
      </c>
      <c r="R2490" s="143" t="str">
        <f>IFERROR(VLOOKUP(G2490,'SOURCE COMPANY'!A:B, 2, FALSE), "")</f>
        <v>MEDISTICS GLOBAL</v>
      </c>
      <c r="S2490" s="143" t="str">
        <f>IFERROR(VLOOKUP(H2490,'CUSTOMER NAME'!A:B, 2, FALSE), "")</f>
        <v>SHELYS PHARMA</v>
      </c>
    </row>
    <row r="2491" spans="1:19">
      <c r="A2491" s="87" t="s">
        <v>1213</v>
      </c>
      <c r="B2491" s="189">
        <v>2000</v>
      </c>
      <c r="C2491" s="87" t="s">
        <v>7</v>
      </c>
      <c r="D2491" s="87" t="s">
        <v>1102</v>
      </c>
      <c r="E2491" s="195">
        <v>215.56800000000001</v>
      </c>
      <c r="F2491" s="87" t="s">
        <v>1730</v>
      </c>
      <c r="G2491" s="87" t="s">
        <v>616</v>
      </c>
      <c r="H2491" s="198" t="s">
        <v>2483</v>
      </c>
      <c r="I2491" s="214" t="str">
        <f t="shared" si="231"/>
        <v>September</v>
      </c>
      <c r="J2491" s="184">
        <f>IF(F2491="USD", E2491, E2491 * IFERROR(VLOOKUP(F2491, EXCHANGE_RATE!A:B, 2, FALSE), "Currency not found"))</f>
        <v>2.5868160000000002</v>
      </c>
      <c r="K2491" s="184">
        <f t="shared" si="225"/>
        <v>2.59</v>
      </c>
      <c r="L2491" s="184">
        <f>IF(C2491="MTS", B2491, B2491 * IFERROR(VLOOKUP(C2491, 'QTY_CONVERSIONS '!A:B, 2, FALSE), "Units not  found"))</f>
        <v>2</v>
      </c>
      <c r="M2491" s="185">
        <f t="shared" si="226"/>
        <v>5180</v>
      </c>
      <c r="N2491" s="143" t="str">
        <f>IFERROR(VLOOKUP(D2491, Product_Category!A:B, 2, FALSE), "Uncategorized")</f>
        <v>MAGNESIUM STEARATE</v>
      </c>
      <c r="O2491" s="186">
        <f t="shared" si="228"/>
        <v>2590</v>
      </c>
      <c r="P2491" s="185">
        <f t="shared" si="227"/>
        <v>5180</v>
      </c>
      <c r="Q2491" s="143">
        <v>2023</v>
      </c>
      <c r="R2491" s="143" t="str">
        <f>IFERROR(VLOOKUP(G2491,'SOURCE COMPANY'!A:B, 2, FALSE), "")</f>
        <v>PERITUS INT</v>
      </c>
      <c r="S2491" s="143" t="str">
        <f>IFERROR(VLOOKUP(H2491,'CUSTOMER NAME'!A:B, 2, FALSE), "")</f>
        <v>SHIMI GOSTARANE</v>
      </c>
    </row>
    <row r="2492" spans="1:19">
      <c r="A2492" s="85" t="s">
        <v>275</v>
      </c>
      <c r="B2492" s="85">
        <v>18000</v>
      </c>
      <c r="C2492" s="85" t="s">
        <v>7</v>
      </c>
      <c r="D2492" s="85" t="s">
        <v>857</v>
      </c>
      <c r="E2492" s="248">
        <v>2.6899462000000001</v>
      </c>
      <c r="F2492" s="85" t="s">
        <v>1718</v>
      </c>
      <c r="G2492" s="85" t="s">
        <v>88</v>
      </c>
      <c r="H2492" s="199" t="s">
        <v>971</v>
      </c>
      <c r="I2492" s="214" t="str">
        <f t="shared" si="231"/>
        <v>September</v>
      </c>
      <c r="J2492" s="184">
        <f>IF(F2492="USD", E2492, E2492 * IFERROR(VLOOKUP(F2492, EXCHANGE_RATE!A:B, 2, FALSE), "Currency not found"))</f>
        <v>2.8782424340000001</v>
      </c>
      <c r="K2492" s="184">
        <f t="shared" si="225"/>
        <v>2.88</v>
      </c>
      <c r="L2492" s="184">
        <f>IF(C2492="MTS", B2492, B2492 * IFERROR(VLOOKUP(C2492, 'QTY_CONVERSIONS '!A:B, 2, FALSE), "Units not  found"))</f>
        <v>18</v>
      </c>
      <c r="M2492" s="185">
        <f t="shared" si="226"/>
        <v>51840</v>
      </c>
      <c r="N2492" s="143" t="str">
        <f>IFERROR(VLOOKUP(D2492, Product_Category!A:B, 2, FALSE), "Uncategorized")</f>
        <v>MCC</v>
      </c>
      <c r="O2492" s="186">
        <f t="shared" si="228"/>
        <v>2880</v>
      </c>
      <c r="P2492" s="185">
        <f t="shared" si="227"/>
        <v>51840</v>
      </c>
      <c r="Q2492" s="143">
        <v>2023</v>
      </c>
      <c r="R2492" s="143" t="str">
        <f>IFERROR(VLOOKUP(G2492,'SOURCE COMPANY'!A:B, 2, FALSE), "")</f>
        <v>DFE PHARMA</v>
      </c>
      <c r="S2492" s="143" t="str">
        <f>IFERROR(VLOOKUP(H2492,'CUSTOMER NAME'!A:B, 2, FALSE), "")</f>
        <v>Shipping Entities</v>
      </c>
    </row>
    <row r="2493" spans="1:19">
      <c r="A2493" s="87" t="s">
        <v>183</v>
      </c>
      <c r="B2493" s="21">
        <v>5000</v>
      </c>
      <c r="C2493" s="87" t="s">
        <v>7</v>
      </c>
      <c r="D2493" s="87" t="s">
        <v>1905</v>
      </c>
      <c r="E2493" s="41">
        <v>2.2999999999999998</v>
      </c>
      <c r="F2493" s="87" t="s">
        <v>9</v>
      </c>
      <c r="G2493" s="87" t="s">
        <v>732</v>
      </c>
      <c r="H2493" s="198" t="s">
        <v>1906</v>
      </c>
      <c r="I2493" s="214" t="str">
        <f t="shared" si="231"/>
        <v>September</v>
      </c>
      <c r="J2493" s="184">
        <f>IF(F2493="USD", E2493, E2493 * IFERROR(VLOOKUP(F2493, EXCHANGE_RATE!A:B, 2, FALSE), "Currency not found"))</f>
        <v>2.2999999999999998</v>
      </c>
      <c r="K2493" s="184">
        <f t="shared" si="225"/>
        <v>2.2999999999999998</v>
      </c>
      <c r="L2493" s="184">
        <f>IF(C2493="MTS", B2493, B2493 * IFERROR(VLOOKUP(C2493, 'QTY_CONVERSIONS '!A:B, 2, FALSE), "Units not  found"))</f>
        <v>5</v>
      </c>
      <c r="M2493" s="185">
        <f t="shared" si="226"/>
        <v>11500</v>
      </c>
      <c r="N2493" s="143" t="str">
        <f>IFERROR(VLOOKUP(D2493, Product_Category!A:B, 2, FALSE), "Uncategorized")</f>
        <v>MCC</v>
      </c>
      <c r="O2493" s="186">
        <f t="shared" si="228"/>
        <v>2300</v>
      </c>
      <c r="P2493" s="185">
        <f t="shared" si="227"/>
        <v>11500</v>
      </c>
      <c r="Q2493" s="143">
        <v>2023</v>
      </c>
      <c r="R2493" s="143" t="str">
        <f>IFERROR(VLOOKUP(G2493,'SOURCE COMPANY'!A:B, 2, FALSE), "")</f>
        <v>MAPLE BIOTECH</v>
      </c>
      <c r="S2493" s="143" t="str">
        <f>IFERROR(VLOOKUP(H2493,'CUSTOMER NAME'!A:B, 2, FALSE), "")</f>
        <v>SHIPTO</v>
      </c>
    </row>
    <row r="2494" spans="1:19">
      <c r="A2494" s="87" t="s">
        <v>183</v>
      </c>
      <c r="B2494" s="21">
        <v>5000</v>
      </c>
      <c r="C2494" s="87" t="s">
        <v>7</v>
      </c>
      <c r="D2494" s="87" t="s">
        <v>1905</v>
      </c>
      <c r="E2494" s="41">
        <v>2.2999999999999998</v>
      </c>
      <c r="F2494" s="87" t="s">
        <v>9</v>
      </c>
      <c r="G2494" s="87" t="s">
        <v>732</v>
      </c>
      <c r="H2494" s="198" t="s">
        <v>1906</v>
      </c>
      <c r="I2494" s="214" t="str">
        <f t="shared" si="231"/>
        <v>September</v>
      </c>
      <c r="J2494" s="184">
        <f>IF(F2494="USD", E2494, E2494 * IFERROR(VLOOKUP(F2494, EXCHANGE_RATE!A:B, 2, FALSE), "Currency not found"))</f>
        <v>2.2999999999999998</v>
      </c>
      <c r="K2494" s="184">
        <f t="shared" si="225"/>
        <v>2.2999999999999998</v>
      </c>
      <c r="L2494" s="184">
        <f>IF(C2494="MTS", B2494, B2494 * IFERROR(VLOOKUP(C2494, 'QTY_CONVERSIONS '!A:B, 2, FALSE), "Units not  found"))</f>
        <v>5</v>
      </c>
      <c r="M2494" s="185">
        <f t="shared" si="226"/>
        <v>11500</v>
      </c>
      <c r="N2494" s="143" t="str">
        <f>IFERROR(VLOOKUP(D2494, Product_Category!A:B, 2, FALSE), "Uncategorized")</f>
        <v>MCC</v>
      </c>
      <c r="O2494" s="186">
        <f t="shared" si="228"/>
        <v>2300</v>
      </c>
      <c r="P2494" s="185">
        <f t="shared" si="227"/>
        <v>11500</v>
      </c>
      <c r="Q2494" s="143">
        <v>2023</v>
      </c>
      <c r="R2494" s="143" t="str">
        <f>IFERROR(VLOOKUP(G2494,'SOURCE COMPANY'!A:B, 2, FALSE), "")</f>
        <v>MAPLE BIOTECH</v>
      </c>
      <c r="S2494" s="143" t="str">
        <f>IFERROR(VLOOKUP(H2494,'CUSTOMER NAME'!A:B, 2, FALSE), "")</f>
        <v>SHIPTO</v>
      </c>
    </row>
    <row r="2495" spans="1:19">
      <c r="A2495" s="191" t="s">
        <v>929</v>
      </c>
      <c r="B2495" s="191">
        <v>4</v>
      </c>
      <c r="C2495" s="191" t="s">
        <v>7</v>
      </c>
      <c r="D2495" s="191" t="s">
        <v>19</v>
      </c>
      <c r="E2495" s="191">
        <v>6</v>
      </c>
      <c r="F2495" s="191" t="s">
        <v>9</v>
      </c>
      <c r="G2495" s="191" t="s">
        <v>3494</v>
      </c>
      <c r="H2495" s="121" t="s">
        <v>3167</v>
      </c>
      <c r="I2495" s="131" t="s">
        <v>3389</v>
      </c>
      <c r="J2495" s="184">
        <f>IF(F2495="USD", E2495, E2495 * IFERROR(VLOOKUP(F2495, EXCHANGE_RATE!A:B, 2, FALSE), "Currency not found"))</f>
        <v>6</v>
      </c>
      <c r="K2495" s="184">
        <f t="shared" si="225"/>
        <v>6</v>
      </c>
      <c r="L2495" s="184">
        <f>IF(C2495="MTS", B2495, B2495 * IFERROR(VLOOKUP(C2495, 'QTY_CONVERSIONS '!A:B, 2, FALSE), "Units not  found"))</f>
        <v>4.0000000000000001E-3</v>
      </c>
      <c r="M2495" s="185">
        <f t="shared" si="226"/>
        <v>24</v>
      </c>
      <c r="N2495" s="143" t="str">
        <f>IFERROR(VLOOKUP(D2495, Product_Category!A:B, 2, FALSE), "Uncategorized")</f>
        <v>CMC</v>
      </c>
      <c r="O2495" s="186">
        <f t="shared" si="228"/>
        <v>6000</v>
      </c>
      <c r="P2495" s="185">
        <f t="shared" si="227"/>
        <v>24</v>
      </c>
      <c r="Q2495" s="143">
        <v>2023</v>
      </c>
      <c r="R2495" s="143" t="str">
        <f>IFERROR(VLOOKUP(G2495,'SOURCE COMPANY'!A:B, 2, FALSE), "")</f>
        <v>AVANTOR MATERIALS</v>
      </c>
      <c r="S2495" s="143" t="str">
        <f>IFERROR(VLOOKUP(H2495,'CUSTOMER NAME'!A:B, 2, FALSE), "")</f>
        <v>SHREE RANI SATI TRADING</v>
      </c>
    </row>
    <row r="2496" spans="1:19">
      <c r="A2496" s="191" t="s">
        <v>929</v>
      </c>
      <c r="B2496" s="191">
        <v>3</v>
      </c>
      <c r="C2496" s="191" t="s">
        <v>7</v>
      </c>
      <c r="D2496" s="191" t="s">
        <v>44</v>
      </c>
      <c r="E2496" s="191">
        <v>11.76</v>
      </c>
      <c r="F2496" s="191" t="s">
        <v>9</v>
      </c>
      <c r="G2496" s="191" t="s">
        <v>309</v>
      </c>
      <c r="H2496" s="121" t="s">
        <v>3167</v>
      </c>
      <c r="I2496" s="131" t="s">
        <v>3034</v>
      </c>
      <c r="J2496" s="184">
        <f>IF(F2496="USD", E2496, E2496 * IFERROR(VLOOKUP(F2496, EXCHANGE_RATE!A:B, 2, FALSE), "Currency not found"))</f>
        <v>11.76</v>
      </c>
      <c r="K2496" s="184">
        <f t="shared" si="225"/>
        <v>11.76</v>
      </c>
      <c r="L2496" s="184">
        <f>IF(C2496="MTS", B2496, B2496 * IFERROR(VLOOKUP(C2496, 'QTY_CONVERSIONS '!A:B, 2, FALSE), "Units not  found"))</f>
        <v>3.0000000000000001E-3</v>
      </c>
      <c r="M2496" s="185">
        <f t="shared" si="226"/>
        <v>35.28</v>
      </c>
      <c r="N2496" s="143" t="str">
        <f>IFERROR(VLOOKUP(D2496, Product_Category!A:B, 2, FALSE), "Uncategorized")</f>
        <v>CMC</v>
      </c>
      <c r="O2496" s="186">
        <f t="shared" si="228"/>
        <v>11760</v>
      </c>
      <c r="P2496" s="185">
        <f t="shared" si="227"/>
        <v>35.28</v>
      </c>
      <c r="Q2496" s="143">
        <v>2023</v>
      </c>
      <c r="R2496" s="143" t="str">
        <f>IFERROR(VLOOKUP(G2496,'SOURCE COMPANY'!A:B, 2, FALSE), "")</f>
        <v>THERMO FISHER</v>
      </c>
      <c r="S2496" s="143" t="str">
        <f>IFERROR(VLOOKUP(H2496,'CUSTOMER NAME'!A:B, 2, FALSE), "")</f>
        <v>SHREE RANI SATI TRADING</v>
      </c>
    </row>
    <row r="2497" spans="1:19">
      <c r="A2497" s="87" t="s">
        <v>929</v>
      </c>
      <c r="B2497" s="87">
        <v>50</v>
      </c>
      <c r="C2497" s="87" t="s">
        <v>7</v>
      </c>
      <c r="D2497" s="87" t="s">
        <v>19</v>
      </c>
      <c r="E2497" s="248">
        <v>320</v>
      </c>
      <c r="F2497" s="87" t="s">
        <v>1730</v>
      </c>
      <c r="G2497" s="85" t="s">
        <v>930</v>
      </c>
      <c r="H2497" s="198" t="s">
        <v>1301</v>
      </c>
      <c r="I2497" s="214" t="str">
        <f>I2496</f>
        <v>September</v>
      </c>
      <c r="J2497" s="184">
        <f>IF(F2497="USD", E2497, E2497 * IFERROR(VLOOKUP(F2497, EXCHANGE_RATE!A:B, 2, FALSE), "Currency not found"))</f>
        <v>3.84</v>
      </c>
      <c r="K2497" s="184">
        <f t="shared" si="225"/>
        <v>3.84</v>
      </c>
      <c r="L2497" s="184">
        <f>IF(C2497="MTS", B2497, B2497 * IFERROR(VLOOKUP(C2497, 'QTY_CONVERSIONS '!A:B, 2, FALSE), "Units not  found"))</f>
        <v>0.05</v>
      </c>
      <c r="M2497" s="185">
        <f t="shared" si="226"/>
        <v>192</v>
      </c>
      <c r="N2497" s="143" t="str">
        <f>IFERROR(VLOOKUP(D2497, Product_Category!A:B, 2, FALSE), "Uncategorized")</f>
        <v>CMC</v>
      </c>
      <c r="O2497" s="186">
        <f t="shared" si="228"/>
        <v>3840</v>
      </c>
      <c r="P2497" s="185">
        <f t="shared" si="227"/>
        <v>192</v>
      </c>
      <c r="Q2497" s="143">
        <v>2023</v>
      </c>
      <c r="R2497" s="143" t="str">
        <f>IFERROR(VLOOKUP(G2497,'SOURCE COMPANY'!A:B, 2, FALSE), "")</f>
        <v>DRUG CENTRE DELHI</v>
      </c>
      <c r="S2497" s="143" t="str">
        <f>IFERROR(VLOOKUP(H2497,'CUSTOMER NAME'!A:B, 2, FALSE), "")</f>
        <v>SIDDHA FORMULA</v>
      </c>
    </row>
    <row r="2498" spans="1:19">
      <c r="A2498" s="188" t="s">
        <v>929</v>
      </c>
      <c r="B2498" s="188">
        <v>200</v>
      </c>
      <c r="C2498" s="188" t="s">
        <v>7</v>
      </c>
      <c r="D2498" s="188" t="s">
        <v>19</v>
      </c>
      <c r="E2498" s="188">
        <v>3.77</v>
      </c>
      <c r="F2498" s="188" t="s">
        <v>9</v>
      </c>
      <c r="G2498" s="85" t="s">
        <v>930</v>
      </c>
      <c r="H2498" s="124" t="s">
        <v>3490</v>
      </c>
      <c r="I2498" s="131" t="s">
        <v>3389</v>
      </c>
      <c r="J2498" s="184">
        <f>IF(F2498="USD", E2498, E2498 * IFERROR(VLOOKUP(F2498, EXCHANGE_RATE!A:B, 2, FALSE), "Currency not found"))</f>
        <v>3.77</v>
      </c>
      <c r="K2498" s="184">
        <f t="shared" ref="K2498:K2561" si="232">ROUNDUP(J2498,2)</f>
        <v>3.77</v>
      </c>
      <c r="L2498" s="184">
        <f>IF(C2498="MTS", B2498, B2498 * IFERROR(VLOOKUP(C2498, 'QTY_CONVERSIONS '!A:B, 2, FALSE), "Units not  found"))</f>
        <v>0.2</v>
      </c>
      <c r="M2498" s="185">
        <f t="shared" ref="M2498:M2561" si="233">B2498*K2498</f>
        <v>754</v>
      </c>
      <c r="N2498" s="143" t="str">
        <f>IFERROR(VLOOKUP(D2498, Product_Category!A:B, 2, FALSE), "Uncategorized")</f>
        <v>CMC</v>
      </c>
      <c r="O2498" s="186">
        <f t="shared" si="228"/>
        <v>3770</v>
      </c>
      <c r="P2498" s="185">
        <f t="shared" ref="P2498:P2561" si="234">L2498*O2498</f>
        <v>754</v>
      </c>
      <c r="Q2498" s="143">
        <v>2023</v>
      </c>
      <c r="R2498" s="143" t="str">
        <f>IFERROR(VLOOKUP(G2498,'SOURCE COMPANY'!A:B, 2, FALSE), "")</f>
        <v>DRUG CENTRE DELHI</v>
      </c>
      <c r="S2498" s="143" t="str">
        <f>IFERROR(VLOOKUP(H2498,'CUSTOMER NAME'!A:B, 2, FALSE), "")</f>
        <v>SIDDHA FORMULATION</v>
      </c>
    </row>
    <row r="2499" spans="1:19">
      <c r="A2499" s="187" t="s">
        <v>929</v>
      </c>
      <c r="B2499" s="187">
        <v>400</v>
      </c>
      <c r="C2499" s="187" t="s">
        <v>7</v>
      </c>
      <c r="D2499" s="187" t="s">
        <v>2788</v>
      </c>
      <c r="E2499" s="187">
        <v>4.2119999999999997</v>
      </c>
      <c r="F2499" s="187" t="s">
        <v>9</v>
      </c>
      <c r="G2499" s="87" t="s">
        <v>652</v>
      </c>
      <c r="H2499" s="139" t="s">
        <v>949</v>
      </c>
      <c r="I2499" s="131" t="s">
        <v>2670</v>
      </c>
      <c r="J2499" s="184">
        <f>IF(F2499="USD", E2499, E2499 * IFERROR(VLOOKUP(F2499, EXCHANGE_RATE!A:B, 2, FALSE), "Currency not found"))</f>
        <v>4.2119999999999997</v>
      </c>
      <c r="K2499" s="184">
        <f t="shared" si="232"/>
        <v>4.22</v>
      </c>
      <c r="L2499" s="184">
        <f>IF(C2499="MTS", B2499, B2499 * IFERROR(VLOOKUP(C2499, 'QTY_CONVERSIONS '!A:B, 2, FALSE), "Units not  found"))</f>
        <v>0.4</v>
      </c>
      <c r="M2499" s="185">
        <f t="shared" si="233"/>
        <v>1688</v>
      </c>
      <c r="N2499" s="143" t="str">
        <f>IFERROR(VLOOKUP(D2499, Product_Category!A:B, 2, FALSE), "Uncategorized")</f>
        <v>MCC</v>
      </c>
      <c r="O2499" s="186">
        <f t="shared" ref="O2499:O2562" si="235">K2499*1000</f>
        <v>4220</v>
      </c>
      <c r="P2499" s="185">
        <f t="shared" si="234"/>
        <v>1688</v>
      </c>
      <c r="Q2499" s="143">
        <v>2023</v>
      </c>
      <c r="R2499" s="143" t="str">
        <f>IFERROR(VLOOKUP(G2499,'SOURCE COMPANY'!A:B, 2, FALSE), "")</f>
        <v>JAYANA PHARMA</v>
      </c>
      <c r="S2499" s="143" t="str">
        <f>IFERROR(VLOOKUP(H2499,'CUSTOMER NAME'!A:B, 2, FALSE), "")</f>
        <v>SIDDHARTHA PHARMA</v>
      </c>
    </row>
    <row r="2500" spans="1:19">
      <c r="A2500" s="85" t="s">
        <v>929</v>
      </c>
      <c r="B2500" s="85">
        <v>20</v>
      </c>
      <c r="C2500" s="85" t="s">
        <v>7</v>
      </c>
      <c r="D2500" s="85" t="s">
        <v>948</v>
      </c>
      <c r="E2500" s="248">
        <v>790.86</v>
      </c>
      <c r="F2500" s="85" t="s">
        <v>1730</v>
      </c>
      <c r="G2500" s="87" t="s">
        <v>652</v>
      </c>
      <c r="H2500" s="199" t="s">
        <v>949</v>
      </c>
      <c r="I2500" s="214" t="str">
        <f>I2499</f>
        <v>August</v>
      </c>
      <c r="J2500" s="184">
        <f>IF(F2500="USD", E2500, E2500 * IFERROR(VLOOKUP(F2500, EXCHANGE_RATE!A:B, 2, FALSE), "Currency not found"))</f>
        <v>9.4903200000000005</v>
      </c>
      <c r="K2500" s="184">
        <f t="shared" si="232"/>
        <v>9.5</v>
      </c>
      <c r="L2500" s="184">
        <f>IF(C2500="MTS", B2500, B2500 * IFERROR(VLOOKUP(C2500, 'QTY_CONVERSIONS '!A:B, 2, FALSE), "Units not  found"))</f>
        <v>0.02</v>
      </c>
      <c r="M2500" s="185">
        <f t="shared" si="233"/>
        <v>190</v>
      </c>
      <c r="N2500" s="143" t="str">
        <f>IFERROR(VLOOKUP(D2500, Product_Category!A:B, 2, FALSE), "Uncategorized")</f>
        <v>MCC</v>
      </c>
      <c r="O2500" s="186">
        <f t="shared" si="235"/>
        <v>9500</v>
      </c>
      <c r="P2500" s="185">
        <f t="shared" si="234"/>
        <v>190</v>
      </c>
      <c r="Q2500" s="143">
        <v>2023</v>
      </c>
      <c r="R2500" s="143" t="str">
        <f>IFERROR(VLOOKUP(G2500,'SOURCE COMPANY'!A:B, 2, FALSE), "")</f>
        <v>JAYANA PHARMA</v>
      </c>
      <c r="S2500" s="143" t="str">
        <f>IFERROR(VLOOKUP(H2500,'CUSTOMER NAME'!A:B, 2, FALSE), "")</f>
        <v>SIDDHARTHA PHARMA</v>
      </c>
    </row>
    <row r="2501" spans="1:19">
      <c r="A2501" s="85" t="s">
        <v>929</v>
      </c>
      <c r="B2501" s="85">
        <v>100</v>
      </c>
      <c r="C2501" s="85" t="s">
        <v>7</v>
      </c>
      <c r="D2501" s="85" t="s">
        <v>792</v>
      </c>
      <c r="E2501" s="248">
        <v>138.4</v>
      </c>
      <c r="F2501" s="85" t="s">
        <v>1730</v>
      </c>
      <c r="G2501" s="87" t="s">
        <v>652</v>
      </c>
      <c r="H2501" s="199" t="s">
        <v>949</v>
      </c>
      <c r="I2501" s="214" t="str">
        <f>I2500</f>
        <v>August</v>
      </c>
      <c r="J2501" s="184">
        <f>IF(F2501="USD", E2501, E2501 * IFERROR(VLOOKUP(F2501, EXCHANGE_RATE!A:B, 2, FALSE), "Currency not found"))</f>
        <v>1.6608000000000001</v>
      </c>
      <c r="K2501" s="184">
        <f t="shared" si="232"/>
        <v>1.67</v>
      </c>
      <c r="L2501" s="184">
        <f>IF(C2501="MTS", B2501, B2501 * IFERROR(VLOOKUP(C2501, 'QTY_CONVERSIONS '!A:B, 2, FALSE), "Units not  found"))</f>
        <v>0.1</v>
      </c>
      <c r="M2501" s="185">
        <f t="shared" si="233"/>
        <v>167</v>
      </c>
      <c r="N2501" s="143" t="str">
        <f>IFERROR(VLOOKUP(D2501, Product_Category!A:B, 2, FALSE), "Uncategorized")</f>
        <v>MCC</v>
      </c>
      <c r="O2501" s="186">
        <f t="shared" si="235"/>
        <v>1670</v>
      </c>
      <c r="P2501" s="185">
        <f t="shared" si="234"/>
        <v>167</v>
      </c>
      <c r="Q2501" s="143">
        <v>2023</v>
      </c>
      <c r="R2501" s="143" t="str">
        <f>IFERROR(VLOOKUP(G2501,'SOURCE COMPANY'!A:B, 2, FALSE), "")</f>
        <v>JAYANA PHARMA</v>
      </c>
      <c r="S2501" s="143" t="str">
        <f>IFERROR(VLOOKUP(H2501,'CUSTOMER NAME'!A:B, 2, FALSE), "")</f>
        <v>SIDDHARTHA PHARMA</v>
      </c>
    </row>
    <row r="2502" spans="1:19">
      <c r="A2502" s="191" t="s">
        <v>929</v>
      </c>
      <c r="B2502" s="191">
        <v>100</v>
      </c>
      <c r="C2502" s="191" t="s">
        <v>7</v>
      </c>
      <c r="D2502" s="191" t="s">
        <v>173</v>
      </c>
      <c r="E2502" s="191">
        <v>1.8</v>
      </c>
      <c r="F2502" s="191" t="s">
        <v>9</v>
      </c>
      <c r="G2502" s="192" t="s">
        <v>662</v>
      </c>
      <c r="H2502" s="121" t="s">
        <v>949</v>
      </c>
      <c r="I2502" s="131" t="s">
        <v>3389</v>
      </c>
      <c r="J2502" s="184">
        <f>IF(F2502="USD", E2502, E2502 * IFERROR(VLOOKUP(F2502, EXCHANGE_RATE!A:B, 2, FALSE), "Currency not found"))</f>
        <v>1.8</v>
      </c>
      <c r="K2502" s="184">
        <f t="shared" si="232"/>
        <v>1.8</v>
      </c>
      <c r="L2502" s="184">
        <f>IF(C2502="MTS", B2502, B2502 * IFERROR(VLOOKUP(C2502, 'QTY_CONVERSIONS '!A:B, 2, FALSE), "Units not  found"))</f>
        <v>0.1</v>
      </c>
      <c r="M2502" s="185">
        <f t="shared" si="233"/>
        <v>180</v>
      </c>
      <c r="N2502" s="143" t="str">
        <f>IFERROR(VLOOKUP(D2502, Product_Category!A:B, 2, FALSE), "Uncategorized")</f>
        <v>SSG</v>
      </c>
      <c r="O2502" s="186">
        <f t="shared" si="235"/>
        <v>1800</v>
      </c>
      <c r="P2502" s="185">
        <f t="shared" si="234"/>
        <v>180</v>
      </c>
      <c r="Q2502" s="143">
        <v>2023</v>
      </c>
      <c r="R2502" s="143" t="str">
        <f>IFERROR(VLOOKUP(G2502,'SOURCE COMPANY'!A:B, 2, FALSE), "")</f>
        <v>K KUMAR &amp; CO</v>
      </c>
      <c r="S2502" s="143" t="str">
        <f>IFERROR(VLOOKUP(H2502,'CUSTOMER NAME'!A:B, 2, FALSE), "")</f>
        <v>SIDDHARTHA PHARMA</v>
      </c>
    </row>
    <row r="2503" spans="1:19">
      <c r="A2503" s="87" t="s">
        <v>988</v>
      </c>
      <c r="B2503" s="21">
        <v>500</v>
      </c>
      <c r="C2503" s="87" t="s">
        <v>7</v>
      </c>
      <c r="D2503" s="87" t="s">
        <v>2020</v>
      </c>
      <c r="E2503" s="41">
        <v>5.8</v>
      </c>
      <c r="F2503" s="87" t="s">
        <v>9</v>
      </c>
      <c r="G2503" s="192" t="s">
        <v>59</v>
      </c>
      <c r="H2503" s="198" t="s">
        <v>2021</v>
      </c>
      <c r="I2503" s="214" t="str">
        <f t="shared" ref="I2503:I2510" si="236">I2502</f>
        <v>October</v>
      </c>
      <c r="J2503" s="184">
        <f>IF(F2503="USD", E2503, E2503 * IFERROR(VLOOKUP(F2503, EXCHANGE_RATE!A:B, 2, FALSE), "Currency not found"))</f>
        <v>5.8</v>
      </c>
      <c r="K2503" s="184">
        <f t="shared" si="232"/>
        <v>5.8</v>
      </c>
      <c r="L2503" s="184">
        <f>IF(C2503="MTS", B2503, B2503 * IFERROR(VLOOKUP(C2503, 'QTY_CONVERSIONS '!A:B, 2, FALSE), "Units not  found"))</f>
        <v>0.5</v>
      </c>
      <c r="M2503" s="185">
        <f t="shared" si="233"/>
        <v>2900</v>
      </c>
      <c r="N2503" s="143" t="str">
        <f>IFERROR(VLOOKUP(D2503, Product_Category!A:B, 2, FALSE), "Uncategorized")</f>
        <v>SSG</v>
      </c>
      <c r="O2503" s="186">
        <f t="shared" si="235"/>
        <v>5800</v>
      </c>
      <c r="P2503" s="185">
        <f t="shared" si="234"/>
        <v>2900</v>
      </c>
      <c r="Q2503" s="143">
        <v>2023</v>
      </c>
      <c r="R2503" s="143" t="str">
        <f>IFERROR(VLOOKUP(G2503,'SOURCE COMPANY'!A:B, 2, FALSE), "")</f>
        <v>JRS PHARMA</v>
      </c>
      <c r="S2503" s="143" t="str">
        <f>IFERROR(VLOOKUP(H2503,'CUSTOMER NAME'!A:B, 2, FALSE), "")</f>
        <v>SIGMA PHARMA</v>
      </c>
    </row>
    <row r="2504" spans="1:19">
      <c r="A2504" s="85" t="s">
        <v>929</v>
      </c>
      <c r="B2504" s="85">
        <v>75</v>
      </c>
      <c r="C2504" s="85" t="s">
        <v>7</v>
      </c>
      <c r="D2504" s="85" t="s">
        <v>935</v>
      </c>
      <c r="E2504" s="248">
        <v>119.11</v>
      </c>
      <c r="F2504" s="85" t="s">
        <v>1730</v>
      </c>
      <c r="G2504" s="192" t="s">
        <v>662</v>
      </c>
      <c r="H2504" s="199" t="s">
        <v>936</v>
      </c>
      <c r="I2504" s="214" t="str">
        <f t="shared" si="236"/>
        <v>October</v>
      </c>
      <c r="J2504" s="184">
        <f>IF(F2504="USD", E2504, E2504 * IFERROR(VLOOKUP(F2504, EXCHANGE_RATE!A:B, 2, FALSE), "Currency not found"))</f>
        <v>1.4293199999999999</v>
      </c>
      <c r="K2504" s="184">
        <f t="shared" si="232"/>
        <v>1.43</v>
      </c>
      <c r="L2504" s="184">
        <f>IF(C2504="MTS", B2504, B2504 * IFERROR(VLOOKUP(C2504, 'QTY_CONVERSIONS '!A:B, 2, FALSE), "Units not  found"))</f>
        <v>7.4999999999999997E-2</v>
      </c>
      <c r="M2504" s="185">
        <f t="shared" si="233"/>
        <v>107.25</v>
      </c>
      <c r="N2504" s="143" t="str">
        <f>IFERROR(VLOOKUP(D2504, Product_Category!A:B, 2, FALSE), "Uncategorized")</f>
        <v>CROSCARMELLOSE SODIUM</v>
      </c>
      <c r="O2504" s="186">
        <f t="shared" si="235"/>
        <v>1430</v>
      </c>
      <c r="P2504" s="185">
        <f t="shared" si="234"/>
        <v>107.25</v>
      </c>
      <c r="Q2504" s="143">
        <v>2023</v>
      </c>
      <c r="R2504" s="143" t="str">
        <f>IFERROR(VLOOKUP(G2504,'SOURCE COMPANY'!A:B, 2, FALSE), "")</f>
        <v>K KUMAR &amp; CO</v>
      </c>
      <c r="S2504" s="143" t="str">
        <f>IFERROR(VLOOKUP(H2504,'CUSTOMER NAME'!A:B, 2, FALSE), "")</f>
        <v>SIMCA LAB</v>
      </c>
    </row>
    <row r="2505" spans="1:19">
      <c r="A2505" s="85" t="s">
        <v>929</v>
      </c>
      <c r="B2505" s="85">
        <v>100</v>
      </c>
      <c r="C2505" s="85" t="s">
        <v>7</v>
      </c>
      <c r="D2505" s="85" t="s">
        <v>953</v>
      </c>
      <c r="E2505" s="248">
        <v>138.4</v>
      </c>
      <c r="F2505" s="85" t="s">
        <v>1730</v>
      </c>
      <c r="G2505" s="192" t="s">
        <v>662</v>
      </c>
      <c r="H2505" s="199" t="s">
        <v>936</v>
      </c>
      <c r="I2505" s="214" t="str">
        <f t="shared" si="236"/>
        <v>October</v>
      </c>
      <c r="J2505" s="184">
        <f>IF(F2505="USD", E2505, E2505 * IFERROR(VLOOKUP(F2505, EXCHANGE_RATE!A:B, 2, FALSE), "Currency not found"))</f>
        <v>1.6608000000000001</v>
      </c>
      <c r="K2505" s="184">
        <f t="shared" si="232"/>
        <v>1.67</v>
      </c>
      <c r="L2505" s="184">
        <f>IF(C2505="MTS", B2505, B2505 * IFERROR(VLOOKUP(C2505, 'QTY_CONVERSIONS '!A:B, 2, FALSE), "Units not  found"))</f>
        <v>0.1</v>
      </c>
      <c r="M2505" s="185">
        <f t="shared" si="233"/>
        <v>167</v>
      </c>
      <c r="N2505" s="143" t="str">
        <f>IFERROR(VLOOKUP(D2505, Product_Category!A:B, 2, FALSE), "Uncategorized")</f>
        <v>MCC</v>
      </c>
      <c r="O2505" s="186">
        <f t="shared" si="235"/>
        <v>1670</v>
      </c>
      <c r="P2505" s="185">
        <f t="shared" si="234"/>
        <v>167</v>
      </c>
      <c r="Q2505" s="143">
        <v>2023</v>
      </c>
      <c r="R2505" s="143" t="str">
        <f>IFERROR(VLOOKUP(G2505,'SOURCE COMPANY'!A:B, 2, FALSE), "")</f>
        <v>K KUMAR &amp; CO</v>
      </c>
      <c r="S2505" s="143" t="str">
        <f>IFERROR(VLOOKUP(H2505,'CUSTOMER NAME'!A:B, 2, FALSE), "")</f>
        <v>SIMCA LAB</v>
      </c>
    </row>
    <row r="2506" spans="1:19">
      <c r="A2506" s="87" t="s">
        <v>929</v>
      </c>
      <c r="B2506" s="87">
        <v>200</v>
      </c>
      <c r="C2506" s="87" t="s">
        <v>7</v>
      </c>
      <c r="D2506" s="87" t="s">
        <v>1302</v>
      </c>
      <c r="E2506" s="248">
        <v>200</v>
      </c>
      <c r="F2506" s="87" t="s">
        <v>1730</v>
      </c>
      <c r="G2506" s="192" t="s">
        <v>662</v>
      </c>
      <c r="H2506" s="198" t="s">
        <v>936</v>
      </c>
      <c r="I2506" s="214" t="str">
        <f t="shared" si="236"/>
        <v>October</v>
      </c>
      <c r="J2506" s="184">
        <f>IF(F2506="USD", E2506, E2506 * IFERROR(VLOOKUP(F2506, EXCHANGE_RATE!A:B, 2, FALSE), "Currency not found"))</f>
        <v>2.4</v>
      </c>
      <c r="K2506" s="184">
        <f t="shared" si="232"/>
        <v>2.4</v>
      </c>
      <c r="L2506" s="184">
        <f>IF(C2506="MTS", B2506, B2506 * IFERROR(VLOOKUP(C2506, 'QTY_CONVERSIONS '!A:B, 2, FALSE), "Units not  found"))</f>
        <v>0.2</v>
      </c>
      <c r="M2506" s="185">
        <f t="shared" si="233"/>
        <v>480</v>
      </c>
      <c r="N2506" s="143" t="str">
        <f>IFERROR(VLOOKUP(D2506, Product_Category!A:B, 2, FALSE), "Uncategorized")</f>
        <v>MCC</v>
      </c>
      <c r="O2506" s="186">
        <f t="shared" si="235"/>
        <v>2400</v>
      </c>
      <c r="P2506" s="185">
        <f t="shared" si="234"/>
        <v>480</v>
      </c>
      <c r="Q2506" s="143">
        <v>2023</v>
      </c>
      <c r="R2506" s="143" t="str">
        <f>IFERROR(VLOOKUP(G2506,'SOURCE COMPANY'!A:B, 2, FALSE), "")</f>
        <v>K KUMAR &amp; CO</v>
      </c>
      <c r="S2506" s="143" t="str">
        <f>IFERROR(VLOOKUP(H2506,'CUSTOMER NAME'!A:B, 2, FALSE), "")</f>
        <v>SIMCA LAB</v>
      </c>
    </row>
    <row r="2507" spans="1:19">
      <c r="A2507" s="87" t="s">
        <v>929</v>
      </c>
      <c r="B2507" s="87">
        <v>25</v>
      </c>
      <c r="C2507" s="87" t="s">
        <v>7</v>
      </c>
      <c r="D2507" s="87" t="s">
        <v>1303</v>
      </c>
      <c r="E2507" s="248">
        <v>560</v>
      </c>
      <c r="F2507" s="87" t="s">
        <v>1730</v>
      </c>
      <c r="G2507" s="192" t="s">
        <v>662</v>
      </c>
      <c r="H2507" s="198" t="s">
        <v>936</v>
      </c>
      <c r="I2507" s="214" t="str">
        <f t="shared" si="236"/>
        <v>October</v>
      </c>
      <c r="J2507" s="184">
        <f>IF(F2507="USD", E2507, E2507 * IFERROR(VLOOKUP(F2507, EXCHANGE_RATE!A:B, 2, FALSE), "Currency not found"))</f>
        <v>6.72</v>
      </c>
      <c r="K2507" s="184">
        <f t="shared" si="232"/>
        <v>6.72</v>
      </c>
      <c r="L2507" s="184">
        <f>IF(C2507="MTS", B2507, B2507 * IFERROR(VLOOKUP(C2507, 'QTY_CONVERSIONS '!A:B, 2, FALSE), "Units not  found"))</f>
        <v>2.5000000000000001E-2</v>
      </c>
      <c r="M2507" s="185">
        <f t="shared" si="233"/>
        <v>168</v>
      </c>
      <c r="N2507" s="143" t="str">
        <f>IFERROR(VLOOKUP(D2507, Product_Category!A:B, 2, FALSE), "Uncategorized")</f>
        <v>CROSCARMELLOSE SODIUM</v>
      </c>
      <c r="O2507" s="186">
        <f t="shared" si="235"/>
        <v>6720</v>
      </c>
      <c r="P2507" s="185">
        <f t="shared" si="234"/>
        <v>168</v>
      </c>
      <c r="Q2507" s="143">
        <v>2023</v>
      </c>
      <c r="R2507" s="143" t="str">
        <f>IFERROR(VLOOKUP(G2507,'SOURCE COMPANY'!A:B, 2, FALSE), "")</f>
        <v>K KUMAR &amp; CO</v>
      </c>
      <c r="S2507" s="143" t="str">
        <f>IFERROR(VLOOKUP(H2507,'CUSTOMER NAME'!A:B, 2, FALSE), "")</f>
        <v>SIMCA LAB</v>
      </c>
    </row>
    <row r="2508" spans="1:19">
      <c r="A2508" s="87" t="s">
        <v>929</v>
      </c>
      <c r="B2508" s="21">
        <v>50</v>
      </c>
      <c r="C2508" s="87" t="s">
        <v>7</v>
      </c>
      <c r="D2508" s="87" t="s">
        <v>589</v>
      </c>
      <c r="E2508" s="41">
        <v>260</v>
      </c>
      <c r="F2508" s="87" t="s">
        <v>1730</v>
      </c>
      <c r="G2508" s="192" t="s">
        <v>662</v>
      </c>
      <c r="H2508" s="198" t="s">
        <v>936</v>
      </c>
      <c r="I2508" s="214" t="str">
        <f t="shared" si="236"/>
        <v>October</v>
      </c>
      <c r="J2508" s="184">
        <f>IF(F2508="USD", E2508, E2508 * IFERROR(VLOOKUP(F2508, EXCHANGE_RATE!A:B, 2, FALSE), "Currency not found"))</f>
        <v>3.12</v>
      </c>
      <c r="K2508" s="184">
        <f t="shared" si="232"/>
        <v>3.12</v>
      </c>
      <c r="L2508" s="184">
        <f>IF(C2508="MTS", B2508, B2508 * IFERROR(VLOOKUP(C2508, 'QTY_CONVERSIONS '!A:B, 2, FALSE), "Units not  found"))</f>
        <v>0.05</v>
      </c>
      <c r="M2508" s="185">
        <f t="shared" si="233"/>
        <v>156</v>
      </c>
      <c r="N2508" s="143" t="str">
        <f>IFERROR(VLOOKUP(D2508, Product_Category!A:B, 2, FALSE), "Uncategorized")</f>
        <v>MAGNESIUM STEARATE</v>
      </c>
      <c r="O2508" s="186">
        <f t="shared" si="235"/>
        <v>3120</v>
      </c>
      <c r="P2508" s="185">
        <f t="shared" si="234"/>
        <v>156</v>
      </c>
      <c r="Q2508" s="143">
        <v>2023</v>
      </c>
      <c r="R2508" s="143" t="str">
        <f>IFERROR(VLOOKUP(G2508,'SOURCE COMPANY'!A:B, 2, FALSE), "")</f>
        <v>K KUMAR &amp; CO</v>
      </c>
      <c r="S2508" s="143" t="str">
        <f>IFERROR(VLOOKUP(H2508,'CUSTOMER NAME'!A:B, 2, FALSE), "")</f>
        <v>SIMCA LAB</v>
      </c>
    </row>
    <row r="2509" spans="1:19">
      <c r="A2509" s="87" t="s">
        <v>929</v>
      </c>
      <c r="B2509" s="21">
        <v>25</v>
      </c>
      <c r="C2509" s="87" t="s">
        <v>7</v>
      </c>
      <c r="D2509" s="87" t="s">
        <v>2161</v>
      </c>
      <c r="E2509" s="41">
        <v>587.99699999999996</v>
      </c>
      <c r="F2509" s="87" t="s">
        <v>1730</v>
      </c>
      <c r="G2509" s="192" t="s">
        <v>662</v>
      </c>
      <c r="H2509" s="198" t="s">
        <v>936</v>
      </c>
      <c r="I2509" s="214" t="str">
        <f t="shared" si="236"/>
        <v>October</v>
      </c>
      <c r="J2509" s="184">
        <f>IF(F2509="USD", E2509, E2509 * IFERROR(VLOOKUP(F2509, EXCHANGE_RATE!A:B, 2, FALSE), "Currency not found"))</f>
        <v>7.0559639999999995</v>
      </c>
      <c r="K2509" s="184">
        <f t="shared" si="232"/>
        <v>7.06</v>
      </c>
      <c r="L2509" s="184">
        <f>IF(C2509="MTS", B2509, B2509 * IFERROR(VLOOKUP(C2509, 'QTY_CONVERSIONS '!A:B, 2, FALSE), "Units not  found"))</f>
        <v>2.5000000000000001E-2</v>
      </c>
      <c r="M2509" s="185">
        <f t="shared" si="233"/>
        <v>176.5</v>
      </c>
      <c r="N2509" s="143" t="str">
        <f>IFERROR(VLOOKUP(D2509, Product_Category!A:B, 2, FALSE), "Uncategorized")</f>
        <v>CMC</v>
      </c>
      <c r="O2509" s="186">
        <f t="shared" si="235"/>
        <v>7060</v>
      </c>
      <c r="P2509" s="185">
        <f t="shared" si="234"/>
        <v>176.5</v>
      </c>
      <c r="Q2509" s="143">
        <v>2023</v>
      </c>
      <c r="R2509" s="143" t="str">
        <f>IFERROR(VLOOKUP(G2509,'SOURCE COMPANY'!A:B, 2, FALSE), "")</f>
        <v>K KUMAR &amp; CO</v>
      </c>
      <c r="S2509" s="143" t="str">
        <f>IFERROR(VLOOKUP(H2509,'CUSTOMER NAME'!A:B, 2, FALSE), "")</f>
        <v>SIMCA LAB</v>
      </c>
    </row>
    <row r="2510" spans="1:19">
      <c r="A2510" s="87" t="s">
        <v>929</v>
      </c>
      <c r="B2510" s="21">
        <v>25</v>
      </c>
      <c r="C2510" s="87" t="s">
        <v>7</v>
      </c>
      <c r="D2510" s="87" t="s">
        <v>2161</v>
      </c>
      <c r="E2510" s="41">
        <v>587.99699999999996</v>
      </c>
      <c r="F2510" s="87" t="s">
        <v>1730</v>
      </c>
      <c r="G2510" s="192" t="s">
        <v>662</v>
      </c>
      <c r="H2510" s="198" t="s">
        <v>936</v>
      </c>
      <c r="I2510" s="214" t="str">
        <f t="shared" si="236"/>
        <v>October</v>
      </c>
      <c r="J2510" s="184">
        <f>IF(F2510="USD", E2510, E2510 * IFERROR(VLOOKUP(F2510, EXCHANGE_RATE!A:B, 2, FALSE), "Currency not found"))</f>
        <v>7.0559639999999995</v>
      </c>
      <c r="K2510" s="184">
        <f t="shared" si="232"/>
        <v>7.06</v>
      </c>
      <c r="L2510" s="184">
        <f>IF(C2510="MTS", B2510, B2510 * IFERROR(VLOOKUP(C2510, 'QTY_CONVERSIONS '!A:B, 2, FALSE), "Units not  found"))</f>
        <v>2.5000000000000001E-2</v>
      </c>
      <c r="M2510" s="185">
        <f t="shared" si="233"/>
        <v>176.5</v>
      </c>
      <c r="N2510" s="143" t="str">
        <f>IFERROR(VLOOKUP(D2510, Product_Category!A:B, 2, FALSE), "Uncategorized")</f>
        <v>CMC</v>
      </c>
      <c r="O2510" s="186">
        <f t="shared" si="235"/>
        <v>7060</v>
      </c>
      <c r="P2510" s="185">
        <f t="shared" si="234"/>
        <v>176.5</v>
      </c>
      <c r="Q2510" s="143">
        <v>2023</v>
      </c>
      <c r="R2510" s="143" t="str">
        <f>IFERROR(VLOOKUP(G2510,'SOURCE COMPANY'!A:B, 2, FALSE), "")</f>
        <v>K KUMAR &amp; CO</v>
      </c>
      <c r="S2510" s="143" t="str">
        <f>IFERROR(VLOOKUP(H2510,'CUSTOMER NAME'!A:B, 2, FALSE), "")</f>
        <v>SIMCA LAB</v>
      </c>
    </row>
    <row r="2511" spans="1:19">
      <c r="A2511" s="192" t="s">
        <v>929</v>
      </c>
      <c r="B2511" s="192">
        <v>25</v>
      </c>
      <c r="C2511" s="192" t="s">
        <v>7</v>
      </c>
      <c r="D2511" s="192" t="s">
        <v>2757</v>
      </c>
      <c r="E2511" s="192">
        <v>588.01</v>
      </c>
      <c r="F2511" s="192" t="s">
        <v>1730</v>
      </c>
      <c r="G2511" s="192" t="s">
        <v>662</v>
      </c>
      <c r="H2511" s="134" t="s">
        <v>2758</v>
      </c>
      <c r="I2511" s="131" t="s">
        <v>2670</v>
      </c>
      <c r="J2511" s="184">
        <f>IF(F2511="USD", E2511, E2511 * IFERROR(VLOOKUP(F2511, EXCHANGE_RATE!A:B, 2, FALSE), "Currency not found"))</f>
        <v>7.0561199999999999</v>
      </c>
      <c r="K2511" s="184">
        <f t="shared" si="232"/>
        <v>7.06</v>
      </c>
      <c r="L2511" s="184">
        <f>IF(C2511="MTS", B2511, B2511 * IFERROR(VLOOKUP(C2511, 'QTY_CONVERSIONS '!A:B, 2, FALSE), "Units not  found"))</f>
        <v>2.5000000000000001E-2</v>
      </c>
      <c r="M2511" s="185">
        <f t="shared" si="233"/>
        <v>176.5</v>
      </c>
      <c r="N2511" s="143" t="str">
        <f>IFERROR(VLOOKUP(D2511, Product_Category!A:B, 2, FALSE), "Uncategorized")</f>
        <v>CROSCARMELLOSE SODIUM</v>
      </c>
      <c r="O2511" s="186">
        <f t="shared" si="235"/>
        <v>7060</v>
      </c>
      <c r="P2511" s="185">
        <f t="shared" si="234"/>
        <v>176.5</v>
      </c>
      <c r="Q2511" s="143">
        <v>2023</v>
      </c>
      <c r="R2511" s="143" t="str">
        <f>IFERROR(VLOOKUP(G2511,'SOURCE COMPANY'!A:B, 2, FALSE), "")</f>
        <v>K KUMAR &amp; CO</v>
      </c>
      <c r="S2511" s="143" t="str">
        <f>IFERROR(VLOOKUP(H2511,'CUSTOMER NAME'!A:B, 2, FALSE), "")</f>
        <v>SIMCA LABS</v>
      </c>
    </row>
    <row r="2512" spans="1:19">
      <c r="A2512" s="192" t="s">
        <v>929</v>
      </c>
      <c r="B2512" s="192">
        <v>100</v>
      </c>
      <c r="C2512" s="192" t="s">
        <v>7</v>
      </c>
      <c r="D2512" s="192" t="s">
        <v>2766</v>
      </c>
      <c r="E2512" s="192">
        <v>175</v>
      </c>
      <c r="F2512" s="192" t="s">
        <v>1730</v>
      </c>
      <c r="G2512" s="192" t="s">
        <v>662</v>
      </c>
      <c r="H2512" s="134" t="s">
        <v>2758</v>
      </c>
      <c r="I2512" s="131" t="s">
        <v>2670</v>
      </c>
      <c r="J2512" s="184">
        <f>IF(F2512="USD", E2512, E2512 * IFERROR(VLOOKUP(F2512, EXCHANGE_RATE!A:B, 2, FALSE), "Currency not found"))</f>
        <v>2.1</v>
      </c>
      <c r="K2512" s="184">
        <f t="shared" si="232"/>
        <v>2.1</v>
      </c>
      <c r="L2512" s="184">
        <f>IF(C2512="MTS", B2512, B2512 * IFERROR(VLOOKUP(C2512, 'QTY_CONVERSIONS '!A:B, 2, FALSE), "Units not  found"))</f>
        <v>0.1</v>
      </c>
      <c r="M2512" s="185">
        <f t="shared" si="233"/>
        <v>210</v>
      </c>
      <c r="N2512" s="143" t="str">
        <f>IFERROR(VLOOKUP(D2512, Product_Category!A:B, 2, FALSE), "Uncategorized")</f>
        <v>SSG</v>
      </c>
      <c r="O2512" s="186">
        <f t="shared" si="235"/>
        <v>2100</v>
      </c>
      <c r="P2512" s="185">
        <f t="shared" si="234"/>
        <v>210</v>
      </c>
      <c r="Q2512" s="143">
        <v>2023</v>
      </c>
      <c r="R2512" s="143" t="str">
        <f>IFERROR(VLOOKUP(G2512,'SOURCE COMPANY'!A:B, 2, FALSE), "")</f>
        <v>K KUMAR &amp; CO</v>
      </c>
      <c r="S2512" s="143" t="str">
        <f>IFERROR(VLOOKUP(H2512,'CUSTOMER NAME'!A:B, 2, FALSE), "")</f>
        <v>SIMCA LABS</v>
      </c>
    </row>
    <row r="2513" spans="1:19">
      <c r="A2513" s="192" t="s">
        <v>929</v>
      </c>
      <c r="B2513" s="192">
        <v>400</v>
      </c>
      <c r="C2513" s="192" t="s">
        <v>7</v>
      </c>
      <c r="D2513" s="192" t="s">
        <v>680</v>
      </c>
      <c r="E2513" s="192">
        <v>2.57</v>
      </c>
      <c r="F2513" s="192" t="s">
        <v>9</v>
      </c>
      <c r="G2513" s="192" t="s">
        <v>662</v>
      </c>
      <c r="H2513" s="134" t="s">
        <v>2758</v>
      </c>
      <c r="I2513" s="131" t="s">
        <v>3893</v>
      </c>
      <c r="J2513" s="184">
        <f>IF(F2513="USD", E2513, E2513 * IFERROR(VLOOKUP(F2513, EXCHANGE_RATE!A:B, 2, FALSE), "Currency not found"))</f>
        <v>2.57</v>
      </c>
      <c r="K2513" s="184">
        <f t="shared" si="232"/>
        <v>2.57</v>
      </c>
      <c r="L2513" s="184">
        <f>IF(C2513="MTS", B2513, B2513 * IFERROR(VLOOKUP(C2513, 'QTY_CONVERSIONS '!A:B, 2, FALSE), "Units not  found"))</f>
        <v>0.4</v>
      </c>
      <c r="M2513" s="185">
        <f t="shared" si="233"/>
        <v>1028</v>
      </c>
      <c r="N2513" s="143" t="str">
        <f>IFERROR(VLOOKUP(D2513, Product_Category!A:B, 2, FALSE), "Uncategorized")</f>
        <v>MCC</v>
      </c>
      <c r="O2513" s="186">
        <f t="shared" si="235"/>
        <v>2570</v>
      </c>
      <c r="P2513" s="185">
        <f t="shared" si="234"/>
        <v>1028</v>
      </c>
      <c r="Q2513" s="143">
        <v>2023</v>
      </c>
      <c r="R2513" s="143" t="str">
        <f>IFERROR(VLOOKUP(G2513,'SOURCE COMPANY'!A:B, 2, FALSE), "")</f>
        <v>K KUMAR &amp; CO</v>
      </c>
      <c r="S2513" s="143" t="str">
        <f>IFERROR(VLOOKUP(H2513,'CUSTOMER NAME'!A:B, 2, FALSE), "")</f>
        <v>SIMCA LABS</v>
      </c>
    </row>
    <row r="2514" spans="1:19">
      <c r="A2514" s="192" t="s">
        <v>929</v>
      </c>
      <c r="B2514" s="192">
        <v>50</v>
      </c>
      <c r="C2514" s="192" t="s">
        <v>7</v>
      </c>
      <c r="D2514" s="192" t="s">
        <v>948</v>
      </c>
      <c r="E2514" s="192">
        <v>33.72</v>
      </c>
      <c r="F2514" s="192" t="s">
        <v>9</v>
      </c>
      <c r="G2514" s="192" t="s">
        <v>662</v>
      </c>
      <c r="H2514" s="134" t="s">
        <v>2758</v>
      </c>
      <c r="I2514" s="131" t="s">
        <v>3893</v>
      </c>
      <c r="J2514" s="184">
        <f>IF(F2514="USD", E2514, E2514 * IFERROR(VLOOKUP(F2514, EXCHANGE_RATE!A:B, 2, FALSE), "Currency not found"))</f>
        <v>33.72</v>
      </c>
      <c r="K2514" s="184">
        <f t="shared" si="232"/>
        <v>33.72</v>
      </c>
      <c r="L2514" s="184">
        <f>IF(C2514="MTS", B2514, B2514 * IFERROR(VLOOKUP(C2514, 'QTY_CONVERSIONS '!A:B, 2, FALSE), "Units not  found"))</f>
        <v>0.05</v>
      </c>
      <c r="M2514" s="185">
        <f t="shared" si="233"/>
        <v>1686</v>
      </c>
      <c r="N2514" s="143" t="str">
        <f>IFERROR(VLOOKUP(D2514, Product_Category!A:B, 2, FALSE), "Uncategorized")</f>
        <v>MCC</v>
      </c>
      <c r="O2514" s="186">
        <f t="shared" si="235"/>
        <v>33720</v>
      </c>
      <c r="P2514" s="185">
        <f t="shared" si="234"/>
        <v>1686</v>
      </c>
      <c r="Q2514" s="143">
        <v>2023</v>
      </c>
      <c r="R2514" s="143" t="str">
        <f>IFERROR(VLOOKUP(G2514,'SOURCE COMPANY'!A:B, 2, FALSE), "")</f>
        <v>K KUMAR &amp; CO</v>
      </c>
      <c r="S2514" s="143" t="str">
        <f>IFERROR(VLOOKUP(H2514,'CUSTOMER NAME'!A:B, 2, FALSE), "")</f>
        <v>SIMCA LABS</v>
      </c>
    </row>
    <row r="2515" spans="1:19">
      <c r="A2515" s="87" t="s">
        <v>929</v>
      </c>
      <c r="B2515" s="87">
        <v>350</v>
      </c>
      <c r="C2515" s="87" t="s">
        <v>7</v>
      </c>
      <c r="D2515" s="87" t="s">
        <v>1291</v>
      </c>
      <c r="E2515" s="248">
        <v>177.14</v>
      </c>
      <c r="F2515" s="87" t="s">
        <v>1730</v>
      </c>
      <c r="G2515" s="87" t="s">
        <v>1292</v>
      </c>
      <c r="H2515" s="198" t="s">
        <v>688</v>
      </c>
      <c r="I2515" s="214" t="str">
        <f>I2514</f>
        <v>December</v>
      </c>
      <c r="J2515" s="184">
        <f>IF(F2515="USD", E2515, E2515 * IFERROR(VLOOKUP(F2515, EXCHANGE_RATE!A:B, 2, FALSE), "Currency not found"))</f>
        <v>2.12568</v>
      </c>
      <c r="K2515" s="184">
        <f t="shared" si="232"/>
        <v>2.13</v>
      </c>
      <c r="L2515" s="184">
        <f>IF(C2515="MTS", B2515, B2515 * IFERROR(VLOOKUP(C2515, 'QTY_CONVERSIONS '!A:B, 2, FALSE), "Units not  found"))</f>
        <v>0.35000000000000003</v>
      </c>
      <c r="M2515" s="185">
        <f t="shared" si="233"/>
        <v>745.5</v>
      </c>
      <c r="N2515" s="143" t="str">
        <f>IFERROR(VLOOKUP(D2515, Product_Category!A:B, 2, FALSE), "Uncategorized")</f>
        <v>MCC</v>
      </c>
      <c r="O2515" s="186">
        <f t="shared" si="235"/>
        <v>2130</v>
      </c>
      <c r="P2515" s="185">
        <f t="shared" si="234"/>
        <v>745.50000000000011</v>
      </c>
      <c r="Q2515" s="143">
        <v>2023</v>
      </c>
      <c r="R2515" s="143" t="str">
        <f>IFERROR(VLOOKUP(G2515,'SOURCE COMPANY'!A:B, 2, FALSE), "")</f>
        <v>VINAYAK WORLDTRADE</v>
      </c>
      <c r="S2515" s="143" t="str">
        <f>IFERROR(VLOOKUP(H2515,'CUSTOMER NAME'!A:B, 2, FALSE), "")</f>
        <v>NOVA GENETICA</v>
      </c>
    </row>
    <row r="2516" spans="1:19">
      <c r="A2516" s="193" t="s">
        <v>929</v>
      </c>
      <c r="B2516" s="193">
        <v>200</v>
      </c>
      <c r="C2516" s="193" t="s">
        <v>7</v>
      </c>
      <c r="D2516" s="193" t="s">
        <v>1298</v>
      </c>
      <c r="E2516" s="193">
        <v>200.9</v>
      </c>
      <c r="F2516" s="193" t="s">
        <v>1730</v>
      </c>
      <c r="G2516" s="192" t="s">
        <v>662</v>
      </c>
      <c r="H2516" s="136" t="s">
        <v>2758</v>
      </c>
      <c r="I2516" s="131" t="s">
        <v>2670</v>
      </c>
      <c r="J2516" s="184">
        <f>IF(F2516="USD", E2516, E2516 * IFERROR(VLOOKUP(F2516, EXCHANGE_RATE!A:B, 2, FALSE), "Currency not found"))</f>
        <v>2.4108000000000001</v>
      </c>
      <c r="K2516" s="184">
        <f t="shared" si="232"/>
        <v>2.42</v>
      </c>
      <c r="L2516" s="184">
        <f>IF(C2516="MTS", B2516, B2516 * IFERROR(VLOOKUP(C2516, 'QTY_CONVERSIONS '!A:B, 2, FALSE), "Units not  found"))</f>
        <v>0.2</v>
      </c>
      <c r="M2516" s="185">
        <f t="shared" si="233"/>
        <v>484</v>
      </c>
      <c r="N2516" s="143" t="str">
        <f>IFERROR(VLOOKUP(D2516, Product_Category!A:B, 2, FALSE), "Uncategorized")</f>
        <v>MCC</v>
      </c>
      <c r="O2516" s="186">
        <f t="shared" si="235"/>
        <v>2420</v>
      </c>
      <c r="P2516" s="185">
        <f t="shared" si="234"/>
        <v>484</v>
      </c>
      <c r="Q2516" s="143">
        <v>2023</v>
      </c>
      <c r="R2516" s="143" t="str">
        <f>IFERROR(VLOOKUP(G2516,'SOURCE COMPANY'!A:B, 2, FALSE), "")</f>
        <v>K KUMAR &amp; CO</v>
      </c>
      <c r="S2516" s="143" t="str">
        <f>IFERROR(VLOOKUP(H2516,'CUSTOMER NAME'!A:B, 2, FALSE), "")</f>
        <v>SIMCA LABS</v>
      </c>
    </row>
    <row r="2517" spans="1:19">
      <c r="A2517" s="192" t="s">
        <v>929</v>
      </c>
      <c r="B2517" s="192">
        <v>50</v>
      </c>
      <c r="C2517" s="192" t="s">
        <v>7</v>
      </c>
      <c r="D2517" s="192" t="s">
        <v>3688</v>
      </c>
      <c r="E2517" s="192">
        <v>3.05</v>
      </c>
      <c r="F2517" s="192" t="s">
        <v>9</v>
      </c>
      <c r="G2517" s="192" t="s">
        <v>662</v>
      </c>
      <c r="H2517" s="134" t="s">
        <v>2758</v>
      </c>
      <c r="I2517" s="131" t="s">
        <v>3658</v>
      </c>
      <c r="J2517" s="184">
        <f>IF(F2517="USD", E2517, E2517 * IFERROR(VLOOKUP(F2517, EXCHANGE_RATE!A:B, 2, FALSE), "Currency not found"))</f>
        <v>3.05</v>
      </c>
      <c r="K2517" s="184">
        <f t="shared" si="232"/>
        <v>3.05</v>
      </c>
      <c r="L2517" s="184">
        <f>IF(C2517="MTS", B2517, B2517 * IFERROR(VLOOKUP(C2517, 'QTY_CONVERSIONS '!A:B, 2, FALSE), "Units not  found"))</f>
        <v>0.05</v>
      </c>
      <c r="M2517" s="185">
        <f t="shared" si="233"/>
        <v>152.5</v>
      </c>
      <c r="N2517" s="143" t="str">
        <f>IFERROR(VLOOKUP(D2517, Product_Category!A:B, 2, FALSE), "Uncategorized")</f>
        <v>MAGNESIUM STEARATE</v>
      </c>
      <c r="O2517" s="186">
        <f t="shared" si="235"/>
        <v>3050</v>
      </c>
      <c r="P2517" s="185">
        <f t="shared" si="234"/>
        <v>152.5</v>
      </c>
      <c r="Q2517" s="143">
        <v>2023</v>
      </c>
      <c r="R2517" s="143" t="str">
        <f>IFERROR(VLOOKUP(G2517,'SOURCE COMPANY'!A:B, 2, FALSE), "")</f>
        <v>K KUMAR &amp; CO</v>
      </c>
      <c r="S2517" s="143" t="str">
        <f>IFERROR(VLOOKUP(H2517,'CUSTOMER NAME'!A:B, 2, FALSE), "")</f>
        <v>SIMCA LABS</v>
      </c>
    </row>
    <row r="2518" spans="1:19">
      <c r="A2518" s="192" t="s">
        <v>929</v>
      </c>
      <c r="B2518" s="192">
        <v>25</v>
      </c>
      <c r="C2518" s="192" t="s">
        <v>7</v>
      </c>
      <c r="D2518" s="192" t="s">
        <v>19</v>
      </c>
      <c r="E2518" s="192">
        <v>6.58</v>
      </c>
      <c r="F2518" s="192" t="s">
        <v>9</v>
      </c>
      <c r="G2518" s="192" t="s">
        <v>662</v>
      </c>
      <c r="H2518" s="134" t="s">
        <v>2758</v>
      </c>
      <c r="I2518" s="131" t="s">
        <v>3658</v>
      </c>
      <c r="J2518" s="184">
        <f>IF(F2518="USD", E2518, E2518 * IFERROR(VLOOKUP(F2518, EXCHANGE_RATE!A:B, 2, FALSE), "Currency not found"))</f>
        <v>6.58</v>
      </c>
      <c r="K2518" s="184">
        <f t="shared" si="232"/>
        <v>6.58</v>
      </c>
      <c r="L2518" s="184">
        <f>IF(C2518="MTS", B2518, B2518 * IFERROR(VLOOKUP(C2518, 'QTY_CONVERSIONS '!A:B, 2, FALSE), "Units not  found"))</f>
        <v>2.5000000000000001E-2</v>
      </c>
      <c r="M2518" s="185">
        <f t="shared" si="233"/>
        <v>164.5</v>
      </c>
      <c r="N2518" s="143" t="str">
        <f>IFERROR(VLOOKUP(D2518, Product_Category!A:B, 2, FALSE), "Uncategorized")</f>
        <v>CMC</v>
      </c>
      <c r="O2518" s="186">
        <f t="shared" si="235"/>
        <v>6580</v>
      </c>
      <c r="P2518" s="185">
        <f t="shared" si="234"/>
        <v>164.5</v>
      </c>
      <c r="Q2518" s="143">
        <v>2023</v>
      </c>
      <c r="R2518" s="143" t="str">
        <f>IFERROR(VLOOKUP(G2518,'SOURCE COMPANY'!A:B, 2, FALSE), "")</f>
        <v>K KUMAR &amp; CO</v>
      </c>
      <c r="S2518" s="143" t="str">
        <f>IFERROR(VLOOKUP(H2518,'CUSTOMER NAME'!A:B, 2, FALSE), "")</f>
        <v>SIMCA LABS</v>
      </c>
    </row>
    <row r="2519" spans="1:19">
      <c r="A2519" s="192" t="s">
        <v>929</v>
      </c>
      <c r="B2519" s="192">
        <v>50</v>
      </c>
      <c r="C2519" s="192" t="s">
        <v>7</v>
      </c>
      <c r="D2519" s="192" t="s">
        <v>3702</v>
      </c>
      <c r="E2519" s="192">
        <v>3.29</v>
      </c>
      <c r="F2519" s="192" t="s">
        <v>9</v>
      </c>
      <c r="G2519" s="192" t="s">
        <v>662</v>
      </c>
      <c r="H2519" s="134" t="s">
        <v>2758</v>
      </c>
      <c r="I2519" s="131" t="s">
        <v>3658</v>
      </c>
      <c r="J2519" s="184">
        <f>IF(F2519="USD", E2519, E2519 * IFERROR(VLOOKUP(F2519, EXCHANGE_RATE!A:B, 2, FALSE), "Currency not found"))</f>
        <v>3.29</v>
      </c>
      <c r="K2519" s="184">
        <f t="shared" si="232"/>
        <v>3.29</v>
      </c>
      <c r="L2519" s="184">
        <f>IF(C2519="MTS", B2519, B2519 * IFERROR(VLOOKUP(C2519, 'QTY_CONVERSIONS '!A:B, 2, FALSE), "Units not  found"))</f>
        <v>0.05</v>
      </c>
      <c r="M2519" s="185">
        <f t="shared" si="233"/>
        <v>164.5</v>
      </c>
      <c r="N2519" s="143" t="str">
        <f>IFERROR(VLOOKUP(D2519, Product_Category!A:B, 2, FALSE), "Uncategorized")</f>
        <v>MCC</v>
      </c>
      <c r="O2519" s="186">
        <f t="shared" si="235"/>
        <v>3290</v>
      </c>
      <c r="P2519" s="185">
        <f t="shared" si="234"/>
        <v>164.5</v>
      </c>
      <c r="Q2519" s="143">
        <v>2023</v>
      </c>
      <c r="R2519" s="143" t="str">
        <f>IFERROR(VLOOKUP(G2519,'SOURCE COMPANY'!A:B, 2, FALSE), "")</f>
        <v>K KUMAR &amp; CO</v>
      </c>
      <c r="S2519" s="143" t="str">
        <f>IFERROR(VLOOKUP(H2519,'CUSTOMER NAME'!A:B, 2, FALSE), "")</f>
        <v>SIMCA LABS</v>
      </c>
    </row>
    <row r="2520" spans="1:19">
      <c r="A2520" s="188" t="s">
        <v>929</v>
      </c>
      <c r="B2520" s="188">
        <v>50</v>
      </c>
      <c r="C2520" s="188" t="s">
        <v>7</v>
      </c>
      <c r="D2520" s="188" t="s">
        <v>3192</v>
      </c>
      <c r="E2520" s="188">
        <v>3.29</v>
      </c>
      <c r="F2520" s="188" t="s">
        <v>9</v>
      </c>
      <c r="G2520" s="192" t="s">
        <v>662</v>
      </c>
      <c r="H2520" s="124" t="s">
        <v>2758</v>
      </c>
      <c r="I2520" s="131" t="s">
        <v>3034</v>
      </c>
      <c r="J2520" s="184">
        <f>IF(F2520="USD", E2520, E2520 * IFERROR(VLOOKUP(F2520, EXCHANGE_RATE!A:B, 2, FALSE), "Currency not found"))</f>
        <v>3.29</v>
      </c>
      <c r="K2520" s="184">
        <f t="shared" si="232"/>
        <v>3.29</v>
      </c>
      <c r="L2520" s="184">
        <f>IF(C2520="MTS", B2520, B2520 * IFERROR(VLOOKUP(C2520, 'QTY_CONVERSIONS '!A:B, 2, FALSE), "Units not  found"))</f>
        <v>0.05</v>
      </c>
      <c r="M2520" s="185">
        <f t="shared" si="233"/>
        <v>164.5</v>
      </c>
      <c r="N2520" s="143" t="str">
        <f>IFERROR(VLOOKUP(D2520, Product_Category!A:B, 2, FALSE), "Uncategorized")</f>
        <v>MCC</v>
      </c>
      <c r="O2520" s="186">
        <f t="shared" si="235"/>
        <v>3290</v>
      </c>
      <c r="P2520" s="185">
        <f t="shared" si="234"/>
        <v>164.5</v>
      </c>
      <c r="Q2520" s="143">
        <v>2023</v>
      </c>
      <c r="R2520" s="143" t="str">
        <f>IFERROR(VLOOKUP(G2520,'SOURCE COMPANY'!A:B, 2, FALSE), "")</f>
        <v>K KUMAR &amp; CO</v>
      </c>
      <c r="S2520" s="143" t="str">
        <f>IFERROR(VLOOKUP(H2520,'CUSTOMER NAME'!A:B, 2, FALSE), "")</f>
        <v>SIMCA LABS</v>
      </c>
    </row>
    <row r="2521" spans="1:19">
      <c r="A2521" s="216" t="s">
        <v>929</v>
      </c>
      <c r="B2521" s="216">
        <v>350</v>
      </c>
      <c r="C2521" s="216" t="s">
        <v>7</v>
      </c>
      <c r="D2521" s="216" t="s">
        <v>680</v>
      </c>
      <c r="E2521" s="216">
        <v>2.41</v>
      </c>
      <c r="F2521" s="216" t="s">
        <v>9</v>
      </c>
      <c r="G2521" s="192" t="s">
        <v>662</v>
      </c>
      <c r="H2521" s="127" t="s">
        <v>2758</v>
      </c>
      <c r="I2521" s="131" t="s">
        <v>3034</v>
      </c>
      <c r="J2521" s="184">
        <f>IF(F2521="USD", E2521, E2521 * IFERROR(VLOOKUP(F2521, EXCHANGE_RATE!A:B, 2, FALSE), "Currency not found"))</f>
        <v>2.41</v>
      </c>
      <c r="K2521" s="184">
        <f t="shared" si="232"/>
        <v>2.41</v>
      </c>
      <c r="L2521" s="184">
        <f>IF(C2521="MTS", B2521, B2521 * IFERROR(VLOOKUP(C2521, 'QTY_CONVERSIONS '!A:B, 2, FALSE), "Units not  found"))</f>
        <v>0.35000000000000003</v>
      </c>
      <c r="M2521" s="185">
        <f t="shared" si="233"/>
        <v>843.5</v>
      </c>
      <c r="N2521" s="143" t="str">
        <f>IFERROR(VLOOKUP(D2521, Product_Category!A:B, 2, FALSE), "Uncategorized")</f>
        <v>MCC</v>
      </c>
      <c r="O2521" s="186">
        <f t="shared" si="235"/>
        <v>2410</v>
      </c>
      <c r="P2521" s="185">
        <f t="shared" si="234"/>
        <v>843.50000000000011</v>
      </c>
      <c r="Q2521" s="143">
        <v>2023</v>
      </c>
      <c r="R2521" s="143" t="str">
        <f>IFERROR(VLOOKUP(G2521,'SOURCE COMPANY'!A:B, 2, FALSE), "")</f>
        <v>K KUMAR &amp; CO</v>
      </c>
      <c r="S2521" s="143" t="str">
        <f>IFERROR(VLOOKUP(H2521,'CUSTOMER NAME'!A:B, 2, FALSE), "")</f>
        <v>SIMCA LABS</v>
      </c>
    </row>
    <row r="2522" spans="1:19">
      <c r="A2522" s="88" t="s">
        <v>904</v>
      </c>
      <c r="B2522" s="196">
        <v>250</v>
      </c>
      <c r="C2522" s="88" t="s">
        <v>7</v>
      </c>
      <c r="D2522" s="88" t="s">
        <v>2374</v>
      </c>
      <c r="E2522" s="197">
        <v>3.6</v>
      </c>
      <c r="F2522" s="88" t="s">
        <v>9</v>
      </c>
      <c r="G2522" s="192" t="s">
        <v>1957</v>
      </c>
      <c r="H2522" s="200" t="s">
        <v>2488</v>
      </c>
      <c r="I2522" s="214" t="str">
        <f>I2521</f>
        <v>September</v>
      </c>
      <c r="J2522" s="184">
        <f>IF(F2522="USD", E2522, E2522 * IFERROR(VLOOKUP(F2522, EXCHANGE_RATE!A:B, 2, FALSE), "Currency not found"))</f>
        <v>3.6</v>
      </c>
      <c r="K2522" s="184">
        <f t="shared" si="232"/>
        <v>3.6</v>
      </c>
      <c r="L2522" s="184">
        <f>IF(C2522="MTS", B2522, B2522 * IFERROR(VLOOKUP(C2522, 'QTY_CONVERSIONS '!A:B, 2, FALSE), "Units not  found"))</f>
        <v>0.25</v>
      </c>
      <c r="M2522" s="185">
        <f t="shared" si="233"/>
        <v>900</v>
      </c>
      <c r="N2522" s="143" t="str">
        <f>IFERROR(VLOOKUP(D2522, Product_Category!A:B, 2, FALSE), "Uncategorized")</f>
        <v>MAGNESIUM STEARATE</v>
      </c>
      <c r="O2522" s="186">
        <f t="shared" si="235"/>
        <v>3600</v>
      </c>
      <c r="P2522" s="185">
        <f t="shared" si="234"/>
        <v>900</v>
      </c>
      <c r="Q2522" s="143">
        <v>2023</v>
      </c>
      <c r="R2522" s="143" t="str">
        <f>IFERROR(VLOOKUP(G2522,'SOURCE COMPANY'!A:B, 2, FALSE), "")</f>
        <v>Strisun  Drugs</v>
      </c>
      <c r="S2522" s="143" t="str">
        <f>IFERROR(VLOOKUP(H2522,'CUSTOMER NAME'!A:B, 2, FALSE), "")</f>
        <v>SINAN ALWAITH</v>
      </c>
    </row>
    <row r="2523" spans="1:19">
      <c r="A2523" s="85" t="s">
        <v>885</v>
      </c>
      <c r="B2523" s="85">
        <v>10000</v>
      </c>
      <c r="C2523" s="85" t="s">
        <v>7</v>
      </c>
      <c r="D2523" s="85" t="s">
        <v>173</v>
      </c>
      <c r="E2523" s="248">
        <v>5.98</v>
      </c>
      <c r="F2523" s="85" t="s">
        <v>1718</v>
      </c>
      <c r="G2523" s="192" t="s">
        <v>59</v>
      </c>
      <c r="H2523" s="199" t="s">
        <v>886</v>
      </c>
      <c r="I2523" s="214" t="str">
        <f>I2522</f>
        <v>September</v>
      </c>
      <c r="J2523" s="184">
        <f>IF(F2523="USD", E2523, E2523 * IFERROR(VLOOKUP(F2523, EXCHANGE_RATE!A:B, 2, FALSE), "Currency not found"))</f>
        <v>6.398600000000001</v>
      </c>
      <c r="K2523" s="184">
        <f t="shared" si="232"/>
        <v>6.3999999999999995</v>
      </c>
      <c r="L2523" s="184">
        <f>IF(C2523="MTS", B2523, B2523 * IFERROR(VLOOKUP(C2523, 'QTY_CONVERSIONS '!A:B, 2, FALSE), "Units not  found"))</f>
        <v>10</v>
      </c>
      <c r="M2523" s="185">
        <f t="shared" si="233"/>
        <v>63999.999999999993</v>
      </c>
      <c r="N2523" s="143" t="str">
        <f>IFERROR(VLOOKUP(D2523, Product_Category!A:B, 2, FALSE), "Uncategorized")</f>
        <v>SSG</v>
      </c>
      <c r="O2523" s="186">
        <f t="shared" si="235"/>
        <v>6399.9999999999991</v>
      </c>
      <c r="P2523" s="185">
        <f t="shared" si="234"/>
        <v>63999.999999999993</v>
      </c>
      <c r="Q2523" s="143">
        <v>2023</v>
      </c>
      <c r="R2523" s="143" t="str">
        <f>IFERROR(VLOOKUP(G2523,'SOURCE COMPANY'!A:B, 2, FALSE), "")</f>
        <v>JRS PHARMA</v>
      </c>
      <c r="S2523" s="143" t="str">
        <f>IFERROR(VLOOKUP(H2523,'CUSTOMER NAME'!A:B, 2, FALSE), "")</f>
        <v>SINOPIA S A</v>
      </c>
    </row>
    <row r="2524" spans="1:19">
      <c r="A2524" s="87" t="s">
        <v>1939</v>
      </c>
      <c r="B2524" s="21">
        <v>10000</v>
      </c>
      <c r="C2524" s="87" t="s">
        <v>7</v>
      </c>
      <c r="D2524" s="87" t="s">
        <v>1205</v>
      </c>
      <c r="E2524" s="41">
        <v>2.93</v>
      </c>
      <c r="F2524" s="87" t="s">
        <v>1718</v>
      </c>
      <c r="G2524" s="192" t="s">
        <v>59</v>
      </c>
      <c r="H2524" s="198" t="s">
        <v>886</v>
      </c>
      <c r="I2524" s="214" t="str">
        <f>I2523</f>
        <v>September</v>
      </c>
      <c r="J2524" s="184">
        <f>IF(F2524="USD", E2524, E2524 * IFERROR(VLOOKUP(F2524, EXCHANGE_RATE!A:B, 2, FALSE), "Currency not found"))</f>
        <v>3.1351000000000004</v>
      </c>
      <c r="K2524" s="184">
        <f t="shared" si="232"/>
        <v>3.1399999999999997</v>
      </c>
      <c r="L2524" s="184">
        <f>IF(C2524="MTS", B2524, B2524 * IFERROR(VLOOKUP(C2524, 'QTY_CONVERSIONS '!A:B, 2, FALSE), "Units not  found"))</f>
        <v>10</v>
      </c>
      <c r="M2524" s="185">
        <f t="shared" si="233"/>
        <v>31399.999999999996</v>
      </c>
      <c r="N2524" s="143" t="str">
        <f>IFERROR(VLOOKUP(D2524, Product_Category!A:B, 2, FALSE), "Uncategorized")</f>
        <v>MCC</v>
      </c>
      <c r="O2524" s="186">
        <f t="shared" si="235"/>
        <v>3139.9999999999995</v>
      </c>
      <c r="P2524" s="185">
        <f t="shared" si="234"/>
        <v>31399.999999999996</v>
      </c>
      <c r="Q2524" s="143">
        <v>2023</v>
      </c>
      <c r="R2524" s="143" t="str">
        <f>IFERROR(VLOOKUP(G2524,'SOURCE COMPANY'!A:B, 2, FALSE), "")</f>
        <v>JRS PHARMA</v>
      </c>
      <c r="S2524" s="143" t="str">
        <f>IFERROR(VLOOKUP(H2524,'CUSTOMER NAME'!A:B, 2, FALSE), "")</f>
        <v>SINOPIA S A</v>
      </c>
    </row>
    <row r="2525" spans="1:19">
      <c r="A2525" s="192" t="s">
        <v>1939</v>
      </c>
      <c r="B2525" s="192">
        <v>8000</v>
      </c>
      <c r="C2525" s="192" t="s">
        <v>7</v>
      </c>
      <c r="D2525" s="192" t="s">
        <v>3117</v>
      </c>
      <c r="E2525" s="192">
        <v>3.21</v>
      </c>
      <c r="F2525" s="192" t="s">
        <v>1718</v>
      </c>
      <c r="G2525" s="192" t="s">
        <v>59</v>
      </c>
      <c r="H2525" s="134" t="s">
        <v>3944</v>
      </c>
      <c r="I2525" s="131" t="s">
        <v>3893</v>
      </c>
      <c r="J2525" s="184">
        <f>IF(F2525="USD", E2525, E2525 * IFERROR(VLOOKUP(F2525, EXCHANGE_RATE!A:B, 2, FALSE), "Currency not found"))</f>
        <v>3.4347000000000003</v>
      </c>
      <c r="K2525" s="184">
        <f t="shared" si="232"/>
        <v>3.44</v>
      </c>
      <c r="L2525" s="184">
        <f>IF(C2525="MTS", B2525, B2525 * IFERROR(VLOOKUP(C2525, 'QTY_CONVERSIONS '!A:B, 2, FALSE), "Units not  found"))</f>
        <v>8</v>
      </c>
      <c r="M2525" s="185">
        <f t="shared" si="233"/>
        <v>27520</v>
      </c>
      <c r="N2525" s="143" t="str">
        <f>IFERROR(VLOOKUP(D2525, Product_Category!A:B, 2, FALSE), "Uncategorized")</f>
        <v>MCC</v>
      </c>
      <c r="O2525" s="186">
        <f t="shared" si="235"/>
        <v>3440</v>
      </c>
      <c r="P2525" s="185">
        <f t="shared" si="234"/>
        <v>27520</v>
      </c>
      <c r="Q2525" s="143">
        <v>2023</v>
      </c>
      <c r="R2525" s="143" t="str">
        <f>IFERROR(VLOOKUP(G2525,'SOURCE COMPANY'!A:B, 2, FALSE), "")</f>
        <v>JRS PHARMA</v>
      </c>
      <c r="S2525" s="143" t="str">
        <f>IFERROR(VLOOKUP(H2525,'CUSTOMER NAME'!A:B, 2, FALSE), "")</f>
        <v>SINOPIA S.A</v>
      </c>
    </row>
    <row r="2526" spans="1:19">
      <c r="A2526" s="193" t="s">
        <v>1939</v>
      </c>
      <c r="B2526" s="193">
        <v>2000</v>
      </c>
      <c r="C2526" s="193" t="s">
        <v>7</v>
      </c>
      <c r="D2526" s="193" t="s">
        <v>3117</v>
      </c>
      <c r="E2526" s="193">
        <v>3.21</v>
      </c>
      <c r="F2526" s="193" t="s">
        <v>1718</v>
      </c>
      <c r="G2526" s="192" t="s">
        <v>59</v>
      </c>
      <c r="H2526" s="136" t="s">
        <v>3944</v>
      </c>
      <c r="I2526" s="131" t="s">
        <v>3893</v>
      </c>
      <c r="J2526" s="184">
        <f>IF(F2526="USD", E2526, E2526 * IFERROR(VLOOKUP(F2526, EXCHANGE_RATE!A:B, 2, FALSE), "Currency not found"))</f>
        <v>3.4347000000000003</v>
      </c>
      <c r="K2526" s="184">
        <f t="shared" si="232"/>
        <v>3.44</v>
      </c>
      <c r="L2526" s="184">
        <f>IF(C2526="MTS", B2526, B2526 * IFERROR(VLOOKUP(C2526, 'QTY_CONVERSIONS '!A:B, 2, FALSE), "Units not  found"))</f>
        <v>2</v>
      </c>
      <c r="M2526" s="185">
        <f t="shared" si="233"/>
        <v>6880</v>
      </c>
      <c r="N2526" s="143" t="str">
        <f>IFERROR(VLOOKUP(D2526, Product_Category!A:B, 2, FALSE), "Uncategorized")</f>
        <v>MCC</v>
      </c>
      <c r="O2526" s="186">
        <f t="shared" si="235"/>
        <v>3440</v>
      </c>
      <c r="P2526" s="185">
        <f t="shared" si="234"/>
        <v>6880</v>
      </c>
      <c r="Q2526" s="143">
        <v>2023</v>
      </c>
      <c r="R2526" s="143" t="str">
        <f>IFERROR(VLOOKUP(G2526,'SOURCE COMPANY'!A:B, 2, FALSE), "")</f>
        <v>JRS PHARMA</v>
      </c>
      <c r="S2526" s="143" t="str">
        <f>IFERROR(VLOOKUP(H2526,'CUSTOMER NAME'!A:B, 2, FALSE), "")</f>
        <v>SINOPIA S.A</v>
      </c>
    </row>
    <row r="2527" spans="1:19">
      <c r="A2527" s="87" t="s">
        <v>1044</v>
      </c>
      <c r="B2527" s="21">
        <v>50</v>
      </c>
      <c r="C2527" s="87" t="s">
        <v>7</v>
      </c>
      <c r="D2527" s="87" t="s">
        <v>104</v>
      </c>
      <c r="E2527" s="41">
        <v>1.57</v>
      </c>
      <c r="F2527" s="87" t="s">
        <v>9</v>
      </c>
      <c r="G2527" s="87" t="s">
        <v>2056</v>
      </c>
      <c r="H2527" s="198" t="s">
        <v>2057</v>
      </c>
      <c r="I2527" s="214" t="str">
        <f t="shared" ref="I2527:I2536" si="237">I2526</f>
        <v>December</v>
      </c>
      <c r="J2527" s="184">
        <f>IF(F2527="USD", E2527, E2527 * IFERROR(VLOOKUP(F2527, EXCHANGE_RATE!A:B, 2, FALSE), "Currency not found"))</f>
        <v>1.57</v>
      </c>
      <c r="K2527" s="184">
        <f t="shared" si="232"/>
        <v>1.57</v>
      </c>
      <c r="L2527" s="184">
        <f>IF(C2527="MTS", B2527, B2527 * IFERROR(VLOOKUP(C2527, 'QTY_CONVERSIONS '!A:B, 2, FALSE), "Units not  found"))</f>
        <v>0.05</v>
      </c>
      <c r="M2527" s="185">
        <f t="shared" si="233"/>
        <v>78.5</v>
      </c>
      <c r="N2527" s="143" t="str">
        <f>IFERROR(VLOOKUP(D2527, Product_Category!A:B, 2, FALSE), "Uncategorized")</f>
        <v>MAGNESIUM STEARATE</v>
      </c>
      <c r="O2527" s="186">
        <f t="shared" si="235"/>
        <v>1570</v>
      </c>
      <c r="P2527" s="185">
        <f t="shared" si="234"/>
        <v>78.5</v>
      </c>
      <c r="Q2527" s="143">
        <v>2023</v>
      </c>
      <c r="R2527" s="143" t="str">
        <f>IFERROR(VLOOKUP(G2527,'SOURCE COMPANY'!A:B, 2, FALSE), "")</f>
        <v>IAZA PHARMA</v>
      </c>
      <c r="S2527" s="143" t="str">
        <f>IFERROR(VLOOKUP(H2527,'CUSTOMER NAME'!A:B, 2, FALSE), "")</f>
        <v>SIPHAR S A</v>
      </c>
    </row>
    <row r="2528" spans="1:19">
      <c r="A2528" s="87" t="s">
        <v>1044</v>
      </c>
      <c r="B2528" s="21">
        <v>50</v>
      </c>
      <c r="C2528" s="87" t="s">
        <v>7</v>
      </c>
      <c r="D2528" s="87" t="s">
        <v>104</v>
      </c>
      <c r="E2528" s="41">
        <v>1.57</v>
      </c>
      <c r="F2528" s="87" t="s">
        <v>9</v>
      </c>
      <c r="G2528" s="87" t="s">
        <v>2056</v>
      </c>
      <c r="H2528" s="198" t="s">
        <v>2057</v>
      </c>
      <c r="I2528" s="214" t="str">
        <f t="shared" si="237"/>
        <v>December</v>
      </c>
      <c r="J2528" s="184">
        <f>IF(F2528="USD", E2528, E2528 * IFERROR(VLOOKUP(F2528, EXCHANGE_RATE!A:B, 2, FALSE), "Currency not found"))</f>
        <v>1.57</v>
      </c>
      <c r="K2528" s="184">
        <f t="shared" si="232"/>
        <v>1.57</v>
      </c>
      <c r="L2528" s="184">
        <f>IF(C2528="MTS", B2528, B2528 * IFERROR(VLOOKUP(C2528, 'QTY_CONVERSIONS '!A:B, 2, FALSE), "Units not  found"))</f>
        <v>0.05</v>
      </c>
      <c r="M2528" s="185">
        <f t="shared" si="233"/>
        <v>78.5</v>
      </c>
      <c r="N2528" s="143" t="str">
        <f>IFERROR(VLOOKUP(D2528, Product_Category!A:B, 2, FALSE), "Uncategorized")</f>
        <v>MAGNESIUM STEARATE</v>
      </c>
      <c r="O2528" s="186">
        <f t="shared" si="235"/>
        <v>1570</v>
      </c>
      <c r="P2528" s="185">
        <f t="shared" si="234"/>
        <v>78.5</v>
      </c>
      <c r="Q2528" s="143">
        <v>2023</v>
      </c>
      <c r="R2528" s="143" t="str">
        <f>IFERROR(VLOOKUP(G2528,'SOURCE COMPANY'!A:B, 2, FALSE), "")</f>
        <v>IAZA PHARMA</v>
      </c>
      <c r="S2528" s="143" t="str">
        <f>IFERROR(VLOOKUP(H2528,'CUSTOMER NAME'!A:B, 2, FALSE), "")</f>
        <v>SIPHAR S A</v>
      </c>
    </row>
    <row r="2529" spans="1:19">
      <c r="A2529" s="87" t="s">
        <v>1044</v>
      </c>
      <c r="B2529" s="21">
        <v>50</v>
      </c>
      <c r="C2529" s="87" t="s">
        <v>7</v>
      </c>
      <c r="D2529" s="87" t="s">
        <v>104</v>
      </c>
      <c r="E2529" s="41">
        <v>1.57</v>
      </c>
      <c r="F2529" s="87" t="s">
        <v>9</v>
      </c>
      <c r="G2529" s="87" t="s">
        <v>2056</v>
      </c>
      <c r="H2529" s="198" t="s">
        <v>2057</v>
      </c>
      <c r="I2529" s="214" t="str">
        <f t="shared" si="237"/>
        <v>December</v>
      </c>
      <c r="J2529" s="184">
        <f>IF(F2529="USD", E2529, E2529 * IFERROR(VLOOKUP(F2529, EXCHANGE_RATE!A:B, 2, FALSE), "Currency not found"))</f>
        <v>1.57</v>
      </c>
      <c r="K2529" s="184">
        <f t="shared" si="232"/>
        <v>1.57</v>
      </c>
      <c r="L2529" s="184">
        <f>IF(C2529="MTS", B2529, B2529 * IFERROR(VLOOKUP(C2529, 'QTY_CONVERSIONS '!A:B, 2, FALSE), "Units not  found"))</f>
        <v>0.05</v>
      </c>
      <c r="M2529" s="185">
        <f t="shared" si="233"/>
        <v>78.5</v>
      </c>
      <c r="N2529" s="143" t="str">
        <f>IFERROR(VLOOKUP(D2529, Product_Category!A:B, 2, FALSE), "Uncategorized")</f>
        <v>MAGNESIUM STEARATE</v>
      </c>
      <c r="O2529" s="186">
        <f t="shared" si="235"/>
        <v>1570</v>
      </c>
      <c r="P2529" s="185">
        <f t="shared" si="234"/>
        <v>78.5</v>
      </c>
      <c r="Q2529" s="143">
        <v>2023</v>
      </c>
      <c r="R2529" s="143" t="str">
        <f>IFERROR(VLOOKUP(G2529,'SOURCE COMPANY'!A:B, 2, FALSE), "")</f>
        <v>IAZA PHARMA</v>
      </c>
      <c r="S2529" s="143" t="str">
        <f>IFERROR(VLOOKUP(H2529,'CUSTOMER NAME'!A:B, 2, FALSE), "")</f>
        <v>SIPHAR S A</v>
      </c>
    </row>
    <row r="2530" spans="1:19">
      <c r="A2530" s="87" t="s">
        <v>1044</v>
      </c>
      <c r="B2530" s="21">
        <v>50</v>
      </c>
      <c r="C2530" s="87" t="s">
        <v>7</v>
      </c>
      <c r="D2530" s="87" t="s">
        <v>104</v>
      </c>
      <c r="E2530" s="41">
        <v>1.57</v>
      </c>
      <c r="F2530" s="87" t="s">
        <v>9</v>
      </c>
      <c r="G2530" s="87" t="s">
        <v>2056</v>
      </c>
      <c r="H2530" s="198" t="s">
        <v>2057</v>
      </c>
      <c r="I2530" s="214" t="str">
        <f t="shared" si="237"/>
        <v>December</v>
      </c>
      <c r="J2530" s="184">
        <f>IF(F2530="USD", E2530, E2530 * IFERROR(VLOOKUP(F2530, EXCHANGE_RATE!A:B, 2, FALSE), "Currency not found"))</f>
        <v>1.57</v>
      </c>
      <c r="K2530" s="184">
        <f t="shared" si="232"/>
        <v>1.57</v>
      </c>
      <c r="L2530" s="184">
        <f>IF(C2530="MTS", B2530, B2530 * IFERROR(VLOOKUP(C2530, 'QTY_CONVERSIONS '!A:B, 2, FALSE), "Units not  found"))</f>
        <v>0.05</v>
      </c>
      <c r="M2530" s="185">
        <f t="shared" si="233"/>
        <v>78.5</v>
      </c>
      <c r="N2530" s="143" t="str">
        <f>IFERROR(VLOOKUP(D2530, Product_Category!A:B, 2, FALSE), "Uncategorized")</f>
        <v>MAGNESIUM STEARATE</v>
      </c>
      <c r="O2530" s="186">
        <f t="shared" si="235"/>
        <v>1570</v>
      </c>
      <c r="P2530" s="185">
        <f t="shared" si="234"/>
        <v>78.5</v>
      </c>
      <c r="Q2530" s="143">
        <v>2023</v>
      </c>
      <c r="R2530" s="143" t="str">
        <f>IFERROR(VLOOKUP(G2530,'SOURCE COMPANY'!A:B, 2, FALSE), "")</f>
        <v>IAZA PHARMA</v>
      </c>
      <c r="S2530" s="143" t="str">
        <f>IFERROR(VLOOKUP(H2530,'CUSTOMER NAME'!A:B, 2, FALSE), "")</f>
        <v>SIPHAR S A</v>
      </c>
    </row>
    <row r="2531" spans="1:19">
      <c r="A2531" s="87" t="s">
        <v>1044</v>
      </c>
      <c r="B2531" s="21">
        <v>250</v>
      </c>
      <c r="C2531" s="87" t="s">
        <v>7</v>
      </c>
      <c r="D2531" s="87" t="s">
        <v>1994</v>
      </c>
      <c r="E2531" s="41">
        <v>2.198</v>
      </c>
      <c r="F2531" s="87" t="s">
        <v>9</v>
      </c>
      <c r="G2531" s="87" t="s">
        <v>2056</v>
      </c>
      <c r="H2531" s="198" t="s">
        <v>2057</v>
      </c>
      <c r="I2531" s="214" t="str">
        <f t="shared" si="237"/>
        <v>December</v>
      </c>
      <c r="J2531" s="184">
        <f>IF(F2531="USD", E2531, E2531 * IFERROR(VLOOKUP(F2531, EXCHANGE_RATE!A:B, 2, FALSE), "Currency not found"))</f>
        <v>2.198</v>
      </c>
      <c r="K2531" s="184">
        <f t="shared" si="232"/>
        <v>2.1999999999999997</v>
      </c>
      <c r="L2531" s="184">
        <f>IF(C2531="MTS", B2531, B2531 * IFERROR(VLOOKUP(C2531, 'QTY_CONVERSIONS '!A:B, 2, FALSE), "Units not  found"))</f>
        <v>0.25</v>
      </c>
      <c r="M2531" s="185">
        <f t="shared" si="233"/>
        <v>549.99999999999989</v>
      </c>
      <c r="N2531" s="143" t="str">
        <f>IFERROR(VLOOKUP(D2531, Product_Category!A:B, 2, FALSE), "Uncategorized")</f>
        <v>MCC</v>
      </c>
      <c r="O2531" s="186">
        <f t="shared" si="235"/>
        <v>2199.9999999999995</v>
      </c>
      <c r="P2531" s="185">
        <f t="shared" si="234"/>
        <v>549.99999999999989</v>
      </c>
      <c r="Q2531" s="143">
        <v>2023</v>
      </c>
      <c r="R2531" s="143" t="str">
        <f>IFERROR(VLOOKUP(G2531,'SOURCE COMPANY'!A:B, 2, FALSE), "")</f>
        <v>IAZA PHARMA</v>
      </c>
      <c r="S2531" s="143" t="str">
        <f>IFERROR(VLOOKUP(H2531,'CUSTOMER NAME'!A:B, 2, FALSE), "")</f>
        <v>SIPHAR S A</v>
      </c>
    </row>
    <row r="2532" spans="1:19">
      <c r="A2532" s="87" t="s">
        <v>1044</v>
      </c>
      <c r="B2532" s="21">
        <v>250</v>
      </c>
      <c r="C2532" s="87" t="s">
        <v>7</v>
      </c>
      <c r="D2532" s="87" t="s">
        <v>1994</v>
      </c>
      <c r="E2532" s="41">
        <v>2.198</v>
      </c>
      <c r="F2532" s="87" t="s">
        <v>9</v>
      </c>
      <c r="G2532" s="87" t="s">
        <v>2056</v>
      </c>
      <c r="H2532" s="198" t="s">
        <v>2057</v>
      </c>
      <c r="I2532" s="214" t="str">
        <f t="shared" si="237"/>
        <v>December</v>
      </c>
      <c r="J2532" s="184">
        <f>IF(F2532="USD", E2532, E2532 * IFERROR(VLOOKUP(F2532, EXCHANGE_RATE!A:B, 2, FALSE), "Currency not found"))</f>
        <v>2.198</v>
      </c>
      <c r="K2532" s="184">
        <f t="shared" si="232"/>
        <v>2.1999999999999997</v>
      </c>
      <c r="L2532" s="184">
        <f>IF(C2532="MTS", B2532, B2532 * IFERROR(VLOOKUP(C2532, 'QTY_CONVERSIONS '!A:B, 2, FALSE), "Units not  found"))</f>
        <v>0.25</v>
      </c>
      <c r="M2532" s="185">
        <f t="shared" si="233"/>
        <v>549.99999999999989</v>
      </c>
      <c r="N2532" s="143" t="str">
        <f>IFERROR(VLOOKUP(D2532, Product_Category!A:B, 2, FALSE), "Uncategorized")</f>
        <v>MCC</v>
      </c>
      <c r="O2532" s="186">
        <f t="shared" si="235"/>
        <v>2199.9999999999995</v>
      </c>
      <c r="P2532" s="185">
        <f t="shared" si="234"/>
        <v>549.99999999999989</v>
      </c>
      <c r="Q2532" s="143">
        <v>2023</v>
      </c>
      <c r="R2532" s="143" t="str">
        <f>IFERROR(VLOOKUP(G2532,'SOURCE COMPANY'!A:B, 2, FALSE), "")</f>
        <v>IAZA PHARMA</v>
      </c>
      <c r="S2532" s="143" t="str">
        <f>IFERROR(VLOOKUP(H2532,'CUSTOMER NAME'!A:B, 2, FALSE), "")</f>
        <v>SIPHAR S A</v>
      </c>
    </row>
    <row r="2533" spans="1:19">
      <c r="A2533" s="87" t="s">
        <v>1044</v>
      </c>
      <c r="B2533" s="21">
        <v>50</v>
      </c>
      <c r="C2533" s="87" t="s">
        <v>7</v>
      </c>
      <c r="D2533" s="87" t="s">
        <v>173</v>
      </c>
      <c r="E2533" s="41">
        <v>0.879</v>
      </c>
      <c r="F2533" s="87" t="s">
        <v>9</v>
      </c>
      <c r="G2533" s="87" t="s">
        <v>2056</v>
      </c>
      <c r="H2533" s="198" t="s">
        <v>2057</v>
      </c>
      <c r="I2533" s="214" t="str">
        <f t="shared" si="237"/>
        <v>December</v>
      </c>
      <c r="J2533" s="184">
        <f>IF(F2533="USD", E2533, E2533 * IFERROR(VLOOKUP(F2533, EXCHANGE_RATE!A:B, 2, FALSE), "Currency not found"))</f>
        <v>0.879</v>
      </c>
      <c r="K2533" s="184">
        <f t="shared" si="232"/>
        <v>0.88</v>
      </c>
      <c r="L2533" s="184">
        <f>IF(C2533="MTS", B2533, B2533 * IFERROR(VLOOKUP(C2533, 'QTY_CONVERSIONS '!A:B, 2, FALSE), "Units not  found"))</f>
        <v>0.05</v>
      </c>
      <c r="M2533" s="185">
        <f t="shared" si="233"/>
        <v>44</v>
      </c>
      <c r="N2533" s="143" t="str">
        <f>IFERROR(VLOOKUP(D2533, Product_Category!A:B, 2, FALSE), "Uncategorized")</f>
        <v>SSG</v>
      </c>
      <c r="O2533" s="186">
        <f t="shared" si="235"/>
        <v>880</v>
      </c>
      <c r="P2533" s="185">
        <f t="shared" si="234"/>
        <v>44</v>
      </c>
      <c r="Q2533" s="143">
        <v>2023</v>
      </c>
      <c r="R2533" s="143" t="str">
        <f>IFERROR(VLOOKUP(G2533,'SOURCE COMPANY'!A:B, 2, FALSE), "")</f>
        <v>IAZA PHARMA</v>
      </c>
      <c r="S2533" s="143" t="str">
        <f>IFERROR(VLOOKUP(H2533,'CUSTOMER NAME'!A:B, 2, FALSE), "")</f>
        <v>SIPHAR S A</v>
      </c>
    </row>
    <row r="2534" spans="1:19">
      <c r="A2534" s="88" t="s">
        <v>1044</v>
      </c>
      <c r="B2534" s="22">
        <v>50</v>
      </c>
      <c r="C2534" s="88" t="s">
        <v>7</v>
      </c>
      <c r="D2534" s="88" t="s">
        <v>173</v>
      </c>
      <c r="E2534" s="40">
        <v>0.879</v>
      </c>
      <c r="F2534" s="88" t="s">
        <v>9</v>
      </c>
      <c r="G2534" s="87" t="s">
        <v>2056</v>
      </c>
      <c r="H2534" s="200" t="s">
        <v>2057</v>
      </c>
      <c r="I2534" s="214" t="str">
        <f t="shared" si="237"/>
        <v>December</v>
      </c>
      <c r="J2534" s="184">
        <f>IF(F2534="USD", E2534, E2534 * IFERROR(VLOOKUP(F2534, EXCHANGE_RATE!A:B, 2, FALSE), "Currency not found"))</f>
        <v>0.879</v>
      </c>
      <c r="K2534" s="184">
        <f t="shared" si="232"/>
        <v>0.88</v>
      </c>
      <c r="L2534" s="184">
        <f>IF(C2534="MTS", B2534, B2534 * IFERROR(VLOOKUP(C2534, 'QTY_CONVERSIONS '!A:B, 2, FALSE), "Units not  found"))</f>
        <v>0.05</v>
      </c>
      <c r="M2534" s="185">
        <f t="shared" si="233"/>
        <v>44</v>
      </c>
      <c r="N2534" s="143" t="str">
        <f>IFERROR(VLOOKUP(D2534, Product_Category!A:B, 2, FALSE), "Uncategorized")</f>
        <v>SSG</v>
      </c>
      <c r="O2534" s="186">
        <f t="shared" si="235"/>
        <v>880</v>
      </c>
      <c r="P2534" s="185">
        <f t="shared" si="234"/>
        <v>44</v>
      </c>
      <c r="Q2534" s="143">
        <v>2023</v>
      </c>
      <c r="R2534" s="143" t="str">
        <f>IFERROR(VLOOKUP(G2534,'SOURCE COMPANY'!A:B, 2, FALSE), "")</f>
        <v>IAZA PHARMA</v>
      </c>
      <c r="S2534" s="143" t="str">
        <f>IFERROR(VLOOKUP(H2534,'CUSTOMER NAME'!A:B, 2, FALSE), "")</f>
        <v>SIPHAR S A</v>
      </c>
    </row>
    <row r="2535" spans="1:19">
      <c r="A2535" s="87" t="s">
        <v>1044</v>
      </c>
      <c r="B2535" s="21">
        <v>50</v>
      </c>
      <c r="C2535" s="87" t="s">
        <v>7</v>
      </c>
      <c r="D2535" s="87" t="s">
        <v>173</v>
      </c>
      <c r="E2535" s="41">
        <v>0.879</v>
      </c>
      <c r="F2535" s="87" t="s">
        <v>9</v>
      </c>
      <c r="G2535" s="87" t="s">
        <v>2056</v>
      </c>
      <c r="H2535" s="198" t="s">
        <v>2057</v>
      </c>
      <c r="I2535" s="214" t="str">
        <f t="shared" si="237"/>
        <v>December</v>
      </c>
      <c r="J2535" s="184">
        <f>IF(F2535="USD", E2535, E2535 * IFERROR(VLOOKUP(F2535, EXCHANGE_RATE!A:B, 2, FALSE), "Currency not found"))</f>
        <v>0.879</v>
      </c>
      <c r="K2535" s="184">
        <f t="shared" si="232"/>
        <v>0.88</v>
      </c>
      <c r="L2535" s="184">
        <f>IF(C2535="MTS", B2535, B2535 * IFERROR(VLOOKUP(C2535, 'QTY_CONVERSIONS '!A:B, 2, FALSE), "Units not  found"))</f>
        <v>0.05</v>
      </c>
      <c r="M2535" s="185">
        <f t="shared" si="233"/>
        <v>44</v>
      </c>
      <c r="N2535" s="143" t="str">
        <f>IFERROR(VLOOKUP(D2535, Product_Category!A:B, 2, FALSE), "Uncategorized")</f>
        <v>SSG</v>
      </c>
      <c r="O2535" s="186">
        <f t="shared" si="235"/>
        <v>880</v>
      </c>
      <c r="P2535" s="185">
        <f t="shared" si="234"/>
        <v>44</v>
      </c>
      <c r="Q2535" s="143">
        <v>2023</v>
      </c>
      <c r="R2535" s="143" t="str">
        <f>IFERROR(VLOOKUP(G2535,'SOURCE COMPANY'!A:B, 2, FALSE), "")</f>
        <v>IAZA PHARMA</v>
      </c>
      <c r="S2535" s="143" t="str">
        <f>IFERROR(VLOOKUP(H2535,'CUSTOMER NAME'!A:B, 2, FALSE), "")</f>
        <v>SIPHAR S A</v>
      </c>
    </row>
    <row r="2536" spans="1:19">
      <c r="A2536" s="87" t="s">
        <v>1044</v>
      </c>
      <c r="B2536" s="21">
        <v>50</v>
      </c>
      <c r="C2536" s="87" t="s">
        <v>7</v>
      </c>
      <c r="D2536" s="87" t="s">
        <v>173</v>
      </c>
      <c r="E2536" s="41">
        <v>0.879</v>
      </c>
      <c r="F2536" s="87" t="s">
        <v>9</v>
      </c>
      <c r="G2536" s="87" t="s">
        <v>2056</v>
      </c>
      <c r="H2536" s="198" t="s">
        <v>2057</v>
      </c>
      <c r="I2536" s="214" t="str">
        <f t="shared" si="237"/>
        <v>December</v>
      </c>
      <c r="J2536" s="184">
        <f>IF(F2536="USD", E2536, E2536 * IFERROR(VLOOKUP(F2536, EXCHANGE_RATE!A:B, 2, FALSE), "Currency not found"))</f>
        <v>0.879</v>
      </c>
      <c r="K2536" s="184">
        <f t="shared" si="232"/>
        <v>0.88</v>
      </c>
      <c r="L2536" s="184">
        <f>IF(C2536="MTS", B2536, B2536 * IFERROR(VLOOKUP(C2536, 'QTY_CONVERSIONS '!A:B, 2, FALSE), "Units not  found"))</f>
        <v>0.05</v>
      </c>
      <c r="M2536" s="185">
        <f t="shared" si="233"/>
        <v>44</v>
      </c>
      <c r="N2536" s="143" t="str">
        <f>IFERROR(VLOOKUP(D2536, Product_Category!A:B, 2, FALSE), "Uncategorized")</f>
        <v>SSG</v>
      </c>
      <c r="O2536" s="186">
        <f t="shared" si="235"/>
        <v>880</v>
      </c>
      <c r="P2536" s="185">
        <f t="shared" si="234"/>
        <v>44</v>
      </c>
      <c r="Q2536" s="143">
        <v>2023</v>
      </c>
      <c r="R2536" s="143" t="str">
        <f>IFERROR(VLOOKUP(G2536,'SOURCE COMPANY'!A:B, 2, FALSE), "")</f>
        <v>IAZA PHARMA</v>
      </c>
      <c r="S2536" s="143" t="str">
        <f>IFERROR(VLOOKUP(H2536,'CUSTOMER NAME'!A:B, 2, FALSE), "")</f>
        <v>SIPHAR S A</v>
      </c>
    </row>
    <row r="2537" spans="1:19">
      <c r="A2537" s="191" t="s">
        <v>1044</v>
      </c>
      <c r="B2537" s="191">
        <v>150</v>
      </c>
      <c r="C2537" s="191" t="s">
        <v>7</v>
      </c>
      <c r="D2537" s="191" t="s">
        <v>611</v>
      </c>
      <c r="E2537" s="191">
        <v>2.5</v>
      </c>
      <c r="F2537" s="191" t="s">
        <v>9</v>
      </c>
      <c r="G2537" s="191" t="s">
        <v>3534</v>
      </c>
      <c r="H2537" s="121" t="s">
        <v>3535</v>
      </c>
      <c r="I2537" s="131" t="s">
        <v>3389</v>
      </c>
      <c r="J2537" s="184">
        <f>IF(F2537="USD", E2537, E2537 * IFERROR(VLOOKUP(F2537, EXCHANGE_RATE!A:B, 2, FALSE), "Currency not found"))</f>
        <v>2.5</v>
      </c>
      <c r="K2537" s="184">
        <f t="shared" si="232"/>
        <v>2.5</v>
      </c>
      <c r="L2537" s="184">
        <f>IF(C2537="MTS", B2537, B2537 * IFERROR(VLOOKUP(C2537, 'QTY_CONVERSIONS '!A:B, 2, FALSE), "Units not  found"))</f>
        <v>0.15</v>
      </c>
      <c r="M2537" s="185">
        <f t="shared" si="233"/>
        <v>375</v>
      </c>
      <c r="N2537" s="143" t="str">
        <f>IFERROR(VLOOKUP(D2537, Product_Category!A:B, 2, FALSE), "Uncategorized")</f>
        <v>MCC</v>
      </c>
      <c r="O2537" s="186">
        <f t="shared" si="235"/>
        <v>2500</v>
      </c>
      <c r="P2537" s="185">
        <f t="shared" si="234"/>
        <v>375</v>
      </c>
      <c r="Q2537" s="143">
        <v>2023</v>
      </c>
      <c r="R2537" s="143" t="str">
        <f>IFERROR(VLOOKUP(G2537,'SOURCE COMPANY'!A:B, 2, FALSE), "")</f>
        <v>MEDIQUIP EXPORT</v>
      </c>
      <c r="S2537" s="143" t="str">
        <f>IFERROR(VLOOKUP(H2537,'CUSTOMER NAME'!A:B, 2, FALSE), "")</f>
        <v>SIPHAR SAAIRPORT ROAD</v>
      </c>
    </row>
    <row r="2538" spans="1:19">
      <c r="A2538" s="88" t="s">
        <v>1047</v>
      </c>
      <c r="B2538" s="196">
        <v>500</v>
      </c>
      <c r="C2538" s="88" t="s">
        <v>7</v>
      </c>
      <c r="D2538" s="88" t="s">
        <v>772</v>
      </c>
      <c r="E2538" s="197">
        <v>1.45</v>
      </c>
      <c r="F2538" s="88" t="s">
        <v>9</v>
      </c>
      <c r="G2538" s="87" t="s">
        <v>2545</v>
      </c>
      <c r="H2538" s="200" t="s">
        <v>2546</v>
      </c>
      <c r="I2538" s="214" t="str">
        <f>I2537</f>
        <v>October</v>
      </c>
      <c r="J2538" s="184">
        <f>IF(F2538="USD", E2538, E2538 * IFERROR(VLOOKUP(F2538, EXCHANGE_RATE!A:B, 2, FALSE), "Currency not found"))</f>
        <v>1.45</v>
      </c>
      <c r="K2538" s="184">
        <f t="shared" si="232"/>
        <v>1.45</v>
      </c>
      <c r="L2538" s="184">
        <f>IF(C2538="MTS", B2538, B2538 * IFERROR(VLOOKUP(C2538, 'QTY_CONVERSIONS '!A:B, 2, FALSE), "Units not  found"))</f>
        <v>0.5</v>
      </c>
      <c r="M2538" s="185">
        <f t="shared" si="233"/>
        <v>725</v>
      </c>
      <c r="N2538" s="143" t="str">
        <f>IFERROR(VLOOKUP(D2538, Product_Category!A:B, 2, FALSE), "Uncategorized")</f>
        <v>MCC</v>
      </c>
      <c r="O2538" s="186">
        <f t="shared" si="235"/>
        <v>1450</v>
      </c>
      <c r="P2538" s="185">
        <f t="shared" si="234"/>
        <v>725</v>
      </c>
      <c r="Q2538" s="143">
        <v>2023</v>
      </c>
      <c r="R2538" s="143" t="str">
        <f>IFERROR(VLOOKUP(G2538,'SOURCE COMPANY'!A:B, 2, FALSE), "")</f>
        <v>ZYMETH PHARMA</v>
      </c>
      <c r="S2538" s="143" t="str">
        <f>IFERROR(VLOOKUP(H2538,'CUSTOMER NAME'!A:B, 2, FALSE), "")</f>
        <v>SKY PHARMA</v>
      </c>
    </row>
    <row r="2539" spans="1:19">
      <c r="A2539" s="87" t="s">
        <v>1047</v>
      </c>
      <c r="B2539" s="189">
        <v>500</v>
      </c>
      <c r="C2539" s="87" t="s">
        <v>7</v>
      </c>
      <c r="D2539" s="87" t="s">
        <v>772</v>
      </c>
      <c r="E2539" s="190">
        <v>1.45</v>
      </c>
      <c r="F2539" s="87" t="s">
        <v>9</v>
      </c>
      <c r="G2539" s="87" t="s">
        <v>2545</v>
      </c>
      <c r="H2539" s="198" t="s">
        <v>2546</v>
      </c>
      <c r="I2539" s="214" t="str">
        <f>I2538</f>
        <v>October</v>
      </c>
      <c r="J2539" s="184">
        <f>IF(F2539="USD", E2539, E2539 * IFERROR(VLOOKUP(F2539, EXCHANGE_RATE!A:B, 2, FALSE), "Currency not found"))</f>
        <v>1.45</v>
      </c>
      <c r="K2539" s="184">
        <f t="shared" si="232"/>
        <v>1.45</v>
      </c>
      <c r="L2539" s="184">
        <f>IF(C2539="MTS", B2539, B2539 * IFERROR(VLOOKUP(C2539, 'QTY_CONVERSIONS '!A:B, 2, FALSE), "Units not  found"))</f>
        <v>0.5</v>
      </c>
      <c r="M2539" s="185">
        <f t="shared" si="233"/>
        <v>725</v>
      </c>
      <c r="N2539" s="143" t="str">
        <f>IFERROR(VLOOKUP(D2539, Product_Category!A:B, 2, FALSE), "Uncategorized")</f>
        <v>MCC</v>
      </c>
      <c r="O2539" s="186">
        <f t="shared" si="235"/>
        <v>1450</v>
      </c>
      <c r="P2539" s="185">
        <f t="shared" si="234"/>
        <v>725</v>
      </c>
      <c r="Q2539" s="143">
        <v>2023</v>
      </c>
      <c r="R2539" s="143" t="str">
        <f>IFERROR(VLOOKUP(G2539,'SOURCE COMPANY'!A:B, 2, FALSE), "")</f>
        <v>ZYMETH PHARMA</v>
      </c>
      <c r="S2539" s="143" t="str">
        <f>IFERROR(VLOOKUP(H2539,'CUSTOMER NAME'!A:B, 2, FALSE), "")</f>
        <v>SKY PHARMA</v>
      </c>
    </row>
    <row r="2540" spans="1:19">
      <c r="A2540" s="87" t="s">
        <v>1047</v>
      </c>
      <c r="B2540" s="189">
        <v>500</v>
      </c>
      <c r="C2540" s="87" t="s">
        <v>7</v>
      </c>
      <c r="D2540" s="87" t="s">
        <v>772</v>
      </c>
      <c r="E2540" s="190">
        <v>1.45</v>
      </c>
      <c r="F2540" s="87" t="s">
        <v>9</v>
      </c>
      <c r="G2540" s="87" t="s">
        <v>2545</v>
      </c>
      <c r="H2540" s="198" t="s">
        <v>2546</v>
      </c>
      <c r="I2540" s="214" t="str">
        <f>I2539</f>
        <v>October</v>
      </c>
      <c r="J2540" s="184">
        <f>IF(F2540="USD", E2540, E2540 * IFERROR(VLOOKUP(F2540, EXCHANGE_RATE!A:B, 2, FALSE), "Currency not found"))</f>
        <v>1.45</v>
      </c>
      <c r="K2540" s="184">
        <f t="shared" si="232"/>
        <v>1.45</v>
      </c>
      <c r="L2540" s="184">
        <f>IF(C2540="MTS", B2540, B2540 * IFERROR(VLOOKUP(C2540, 'QTY_CONVERSIONS '!A:B, 2, FALSE), "Units not  found"))</f>
        <v>0.5</v>
      </c>
      <c r="M2540" s="185">
        <f t="shared" si="233"/>
        <v>725</v>
      </c>
      <c r="N2540" s="143" t="str">
        <f>IFERROR(VLOOKUP(D2540, Product_Category!A:B, 2, FALSE), "Uncategorized")</f>
        <v>MCC</v>
      </c>
      <c r="O2540" s="186">
        <f t="shared" si="235"/>
        <v>1450</v>
      </c>
      <c r="P2540" s="185">
        <f t="shared" si="234"/>
        <v>725</v>
      </c>
      <c r="Q2540" s="143">
        <v>2023</v>
      </c>
      <c r="R2540" s="143" t="str">
        <f>IFERROR(VLOOKUP(G2540,'SOURCE COMPANY'!A:B, 2, FALSE), "")</f>
        <v>ZYMETH PHARMA</v>
      </c>
      <c r="S2540" s="143" t="str">
        <f>IFERROR(VLOOKUP(H2540,'CUSTOMER NAME'!A:B, 2, FALSE), "")</f>
        <v>SKY PHARMA</v>
      </c>
    </row>
    <row r="2541" spans="1:19">
      <c r="A2541" s="87" t="s">
        <v>1047</v>
      </c>
      <c r="B2541" s="189">
        <v>500</v>
      </c>
      <c r="C2541" s="87" t="s">
        <v>7</v>
      </c>
      <c r="D2541" s="87" t="s">
        <v>2437</v>
      </c>
      <c r="E2541" s="190">
        <v>1.58</v>
      </c>
      <c r="F2541" s="87" t="s">
        <v>9</v>
      </c>
      <c r="G2541" s="87" t="s">
        <v>2545</v>
      </c>
      <c r="H2541" s="198" t="s">
        <v>2546</v>
      </c>
      <c r="I2541" s="214" t="str">
        <f>I2540</f>
        <v>October</v>
      </c>
      <c r="J2541" s="184">
        <f>IF(F2541="USD", E2541, E2541 * IFERROR(VLOOKUP(F2541, EXCHANGE_RATE!A:B, 2, FALSE), "Currency not found"))</f>
        <v>1.58</v>
      </c>
      <c r="K2541" s="184">
        <f t="shared" si="232"/>
        <v>1.58</v>
      </c>
      <c r="L2541" s="184">
        <f>IF(C2541="MTS", B2541, B2541 * IFERROR(VLOOKUP(C2541, 'QTY_CONVERSIONS '!A:B, 2, FALSE), "Units not  found"))</f>
        <v>0.5</v>
      </c>
      <c r="M2541" s="185">
        <f t="shared" si="233"/>
        <v>790</v>
      </c>
      <c r="N2541" s="143" t="str">
        <f>IFERROR(VLOOKUP(D2541, Product_Category!A:B, 2, FALSE), "Uncategorized")</f>
        <v>MAGNESIUM STEARATE</v>
      </c>
      <c r="O2541" s="186">
        <f t="shared" si="235"/>
        <v>1580</v>
      </c>
      <c r="P2541" s="185">
        <f t="shared" si="234"/>
        <v>790</v>
      </c>
      <c r="Q2541" s="143">
        <v>2023</v>
      </c>
      <c r="R2541" s="143" t="str">
        <f>IFERROR(VLOOKUP(G2541,'SOURCE COMPANY'!A:B, 2, FALSE), "")</f>
        <v>ZYMETH PHARMA</v>
      </c>
      <c r="S2541" s="143" t="str">
        <f>IFERROR(VLOOKUP(H2541,'CUSTOMER NAME'!A:B, 2, FALSE), "")</f>
        <v>SKY PHARMA</v>
      </c>
    </row>
    <row r="2542" spans="1:19">
      <c r="A2542" s="191" t="s">
        <v>183</v>
      </c>
      <c r="B2542" s="191">
        <v>4100</v>
      </c>
      <c r="C2542" s="191" t="s">
        <v>7</v>
      </c>
      <c r="D2542" s="191" t="s">
        <v>272</v>
      </c>
      <c r="E2542" s="191">
        <v>2.0499999999999998</v>
      </c>
      <c r="F2542" s="191" t="s">
        <v>9</v>
      </c>
      <c r="G2542" s="192" t="s">
        <v>853</v>
      </c>
      <c r="H2542" s="121" t="s">
        <v>3071</v>
      </c>
      <c r="I2542" s="131" t="s">
        <v>3034</v>
      </c>
      <c r="J2542" s="184">
        <f>IF(F2542="USD", E2542, E2542 * IFERROR(VLOOKUP(F2542, EXCHANGE_RATE!A:B, 2, FALSE), "Currency not found"))</f>
        <v>2.0499999999999998</v>
      </c>
      <c r="K2542" s="184">
        <f t="shared" si="232"/>
        <v>2.0499999999999998</v>
      </c>
      <c r="L2542" s="184">
        <f>IF(C2542="MTS", B2542, B2542 * IFERROR(VLOOKUP(C2542, 'QTY_CONVERSIONS '!A:B, 2, FALSE), "Units not  found"))</f>
        <v>4.0999999999999996</v>
      </c>
      <c r="M2542" s="185">
        <f t="shared" si="233"/>
        <v>8405</v>
      </c>
      <c r="N2542" s="143" t="str">
        <f>IFERROR(VLOOKUP(D2542, Product_Category!A:B, 2, FALSE), "Uncategorized")</f>
        <v>MCC</v>
      </c>
      <c r="O2542" s="186">
        <f t="shared" si="235"/>
        <v>2050</v>
      </c>
      <c r="P2542" s="185">
        <f t="shared" si="234"/>
        <v>8405</v>
      </c>
      <c r="Q2542" s="143">
        <v>2023</v>
      </c>
      <c r="R2542" s="143" t="str">
        <f>IFERROR(VLOOKUP(G2542,'SOURCE COMPANY'!A:B, 2, FALSE), "")</f>
        <v>GEMINI EXPORTS</v>
      </c>
      <c r="S2542" s="143" t="str">
        <f>IFERROR(VLOOKUP(H2542,'CUSTOMER NAME'!A:B, 2, FALSE), "")</f>
        <v>SM EMPREENDIMENTOS</v>
      </c>
    </row>
    <row r="2543" spans="1:19">
      <c r="A2543" s="191" t="s">
        <v>183</v>
      </c>
      <c r="B2543" s="191">
        <v>3300</v>
      </c>
      <c r="C2543" s="191" t="s">
        <v>7</v>
      </c>
      <c r="D2543" s="191" t="s">
        <v>272</v>
      </c>
      <c r="E2543" s="191">
        <v>2.0499999999999998</v>
      </c>
      <c r="F2543" s="191" t="s">
        <v>9</v>
      </c>
      <c r="G2543" s="192" t="s">
        <v>853</v>
      </c>
      <c r="H2543" s="121" t="s">
        <v>3408</v>
      </c>
      <c r="I2543" s="131" t="s">
        <v>3389</v>
      </c>
      <c r="J2543" s="184">
        <f>IF(F2543="USD", E2543, E2543 * IFERROR(VLOOKUP(F2543, EXCHANGE_RATE!A:B, 2, FALSE), "Currency not found"))</f>
        <v>2.0499999999999998</v>
      </c>
      <c r="K2543" s="184">
        <f t="shared" si="232"/>
        <v>2.0499999999999998</v>
      </c>
      <c r="L2543" s="184">
        <f>IF(C2543="MTS", B2543, B2543 * IFERROR(VLOOKUP(C2543, 'QTY_CONVERSIONS '!A:B, 2, FALSE), "Units not  found"))</f>
        <v>3.3000000000000003</v>
      </c>
      <c r="M2543" s="185">
        <f t="shared" si="233"/>
        <v>6764.9999999999991</v>
      </c>
      <c r="N2543" s="143" t="str">
        <f>IFERROR(VLOOKUP(D2543, Product_Category!A:B, 2, FALSE), "Uncategorized")</f>
        <v>MCC</v>
      </c>
      <c r="O2543" s="186">
        <f t="shared" si="235"/>
        <v>2050</v>
      </c>
      <c r="P2543" s="185">
        <f t="shared" si="234"/>
        <v>6765.0000000000009</v>
      </c>
      <c r="Q2543" s="143">
        <v>2023</v>
      </c>
      <c r="R2543" s="143" t="str">
        <f>IFERROR(VLOOKUP(G2543,'SOURCE COMPANY'!A:B, 2, FALSE), "")</f>
        <v>GEMINI EXPORTS</v>
      </c>
      <c r="S2543" s="143" t="str">
        <f>IFERROR(VLOOKUP(H2543,'CUSTOMER NAME'!A:B, 2, FALSE), "")</f>
        <v>SM EMPREENDIMENTOS FARMA</v>
      </c>
    </row>
    <row r="2544" spans="1:19">
      <c r="A2544" s="191" t="s">
        <v>183</v>
      </c>
      <c r="B2544" s="191">
        <v>2500</v>
      </c>
      <c r="C2544" s="191" t="s">
        <v>7</v>
      </c>
      <c r="D2544" s="191" t="s">
        <v>2301</v>
      </c>
      <c r="E2544" s="191">
        <v>2.0499999999999998</v>
      </c>
      <c r="F2544" s="191" t="s">
        <v>9</v>
      </c>
      <c r="G2544" s="192" t="s">
        <v>853</v>
      </c>
      <c r="H2544" s="121" t="s">
        <v>3408</v>
      </c>
      <c r="I2544" s="131" t="s">
        <v>3389</v>
      </c>
      <c r="J2544" s="184">
        <f>IF(F2544="USD", E2544, E2544 * IFERROR(VLOOKUP(F2544, EXCHANGE_RATE!A:B, 2, FALSE), "Currency not found"))</f>
        <v>2.0499999999999998</v>
      </c>
      <c r="K2544" s="184">
        <f t="shared" si="232"/>
        <v>2.0499999999999998</v>
      </c>
      <c r="L2544" s="184">
        <f>IF(C2544="MTS", B2544, B2544 * IFERROR(VLOOKUP(C2544, 'QTY_CONVERSIONS '!A:B, 2, FALSE), "Units not  found"))</f>
        <v>2.5</v>
      </c>
      <c r="M2544" s="185">
        <f t="shared" si="233"/>
        <v>5125</v>
      </c>
      <c r="N2544" s="143" t="str">
        <f>IFERROR(VLOOKUP(D2544, Product_Category!A:B, 2, FALSE), "Uncategorized")</f>
        <v>MCC</v>
      </c>
      <c r="O2544" s="186">
        <f t="shared" si="235"/>
        <v>2050</v>
      </c>
      <c r="P2544" s="185">
        <f t="shared" si="234"/>
        <v>5125</v>
      </c>
      <c r="Q2544" s="143">
        <v>2023</v>
      </c>
      <c r="R2544" s="143" t="str">
        <f>IFERROR(VLOOKUP(G2544,'SOURCE COMPANY'!A:B, 2, FALSE), "")</f>
        <v>GEMINI EXPORTS</v>
      </c>
      <c r="S2544" s="143" t="str">
        <f>IFERROR(VLOOKUP(H2544,'CUSTOMER NAME'!A:B, 2, FALSE), "")</f>
        <v>SM EMPREENDIMENTOS FARMA</v>
      </c>
    </row>
    <row r="2545" spans="1:19">
      <c r="A2545" s="87" t="s">
        <v>752</v>
      </c>
      <c r="B2545" s="87">
        <v>500</v>
      </c>
      <c r="C2545" s="87" t="s">
        <v>7</v>
      </c>
      <c r="D2545" s="87" t="s">
        <v>1121</v>
      </c>
      <c r="E2545" s="248">
        <v>27.7</v>
      </c>
      <c r="F2545" s="87" t="s">
        <v>9</v>
      </c>
      <c r="G2545" s="192" t="s">
        <v>2998</v>
      </c>
      <c r="H2545" s="198" t="s">
        <v>1400</v>
      </c>
      <c r="I2545" s="214" t="str">
        <f>I2544</f>
        <v>October</v>
      </c>
      <c r="J2545" s="184">
        <f>IF(F2545="USD", E2545, E2545 * IFERROR(VLOOKUP(F2545, EXCHANGE_RATE!A:B, 2, FALSE), "Currency not found"))</f>
        <v>27.7</v>
      </c>
      <c r="K2545" s="184">
        <f t="shared" si="232"/>
        <v>27.7</v>
      </c>
      <c r="L2545" s="184">
        <f>IF(C2545="MTS", B2545, B2545 * IFERROR(VLOOKUP(C2545, 'QTY_CONVERSIONS '!A:B, 2, FALSE), "Units not  found"))</f>
        <v>0.5</v>
      </c>
      <c r="M2545" s="185">
        <f t="shared" si="233"/>
        <v>13850</v>
      </c>
      <c r="N2545" s="143" t="str">
        <f>IFERROR(VLOOKUP(D2545, Product_Category!A:B, 2, FALSE), "Uncategorized")</f>
        <v>CROSCARMELLOSE SODIUM</v>
      </c>
      <c r="O2545" s="186">
        <f t="shared" si="235"/>
        <v>27700</v>
      </c>
      <c r="P2545" s="185">
        <f t="shared" si="234"/>
        <v>13850</v>
      </c>
      <c r="Q2545" s="143">
        <v>2023</v>
      </c>
      <c r="R2545" s="143" t="str">
        <f>IFERROR(VLOOKUP(G2545,'SOURCE COMPANY'!A:B, 2, FALSE), "")</f>
        <v>SIGNET</v>
      </c>
      <c r="S2545" s="143" t="str">
        <f>IFERROR(VLOOKUP(H2545,'CUSTOMER NAME'!A:B, 2, FALSE), "")</f>
        <v>SMARK FZE</v>
      </c>
    </row>
    <row r="2546" spans="1:19">
      <c r="A2546" s="87" t="s">
        <v>752</v>
      </c>
      <c r="B2546" s="21">
        <v>2500</v>
      </c>
      <c r="C2546" s="87" t="s">
        <v>7</v>
      </c>
      <c r="D2546" s="87" t="s">
        <v>2068</v>
      </c>
      <c r="E2546" s="41">
        <v>8.65</v>
      </c>
      <c r="F2546" s="87" t="s">
        <v>9</v>
      </c>
      <c r="G2546" s="192" t="s">
        <v>2998</v>
      </c>
      <c r="H2546" s="198" t="s">
        <v>1400</v>
      </c>
      <c r="I2546" s="214" t="str">
        <f>I2545</f>
        <v>October</v>
      </c>
      <c r="J2546" s="184">
        <f>IF(F2546="USD", E2546, E2546 * IFERROR(VLOOKUP(F2546, EXCHANGE_RATE!A:B, 2, FALSE), "Currency not found"))</f>
        <v>8.65</v>
      </c>
      <c r="K2546" s="184">
        <f t="shared" si="232"/>
        <v>8.65</v>
      </c>
      <c r="L2546" s="184">
        <f>IF(C2546="MTS", B2546, B2546 * IFERROR(VLOOKUP(C2546, 'QTY_CONVERSIONS '!A:B, 2, FALSE), "Units not  found"))</f>
        <v>2.5</v>
      </c>
      <c r="M2546" s="185">
        <f t="shared" si="233"/>
        <v>21625</v>
      </c>
      <c r="N2546" s="143" t="str">
        <f>IFERROR(VLOOKUP(D2546, Product_Category!A:B, 2, FALSE), "Uncategorized")</f>
        <v>MCC</v>
      </c>
      <c r="O2546" s="186">
        <f t="shared" si="235"/>
        <v>8650</v>
      </c>
      <c r="P2546" s="185">
        <f t="shared" si="234"/>
        <v>21625</v>
      </c>
      <c r="Q2546" s="143">
        <v>2023</v>
      </c>
      <c r="R2546" s="143" t="str">
        <f>IFERROR(VLOOKUP(G2546,'SOURCE COMPANY'!A:B, 2, FALSE), "")</f>
        <v>SIGNET</v>
      </c>
      <c r="S2546" s="143" t="str">
        <f>IFERROR(VLOOKUP(H2546,'CUSTOMER NAME'!A:B, 2, FALSE), "")</f>
        <v>SMARK FZE</v>
      </c>
    </row>
    <row r="2547" spans="1:19">
      <c r="A2547" s="87" t="s">
        <v>1878</v>
      </c>
      <c r="B2547" s="189">
        <v>50</v>
      </c>
      <c r="C2547" s="87" t="s">
        <v>7</v>
      </c>
      <c r="D2547" s="87" t="s">
        <v>19</v>
      </c>
      <c r="E2547" s="195">
        <v>313.60399999999998</v>
      </c>
      <c r="F2547" s="87" t="s">
        <v>1730</v>
      </c>
      <c r="G2547" s="87" t="s">
        <v>2457</v>
      </c>
      <c r="H2547" s="198" t="s">
        <v>2458</v>
      </c>
      <c r="I2547" s="214" t="s">
        <v>2565</v>
      </c>
      <c r="J2547" s="184">
        <f>IF(F2547="USD", E2547, E2547 * IFERROR(VLOOKUP(F2547, EXCHANGE_RATE!A:B, 2, FALSE), "Currency not found"))</f>
        <v>3.7632479999999999</v>
      </c>
      <c r="K2547" s="184">
        <f t="shared" si="232"/>
        <v>3.7699999999999996</v>
      </c>
      <c r="L2547" s="184">
        <f>IF(C2547="MTS", B2547, B2547 * IFERROR(VLOOKUP(C2547, 'QTY_CONVERSIONS '!A:B, 2, FALSE), "Units not  found"))</f>
        <v>0.05</v>
      </c>
      <c r="M2547" s="185">
        <f t="shared" si="233"/>
        <v>188.49999999999997</v>
      </c>
      <c r="N2547" s="143" t="str">
        <f>IFERROR(VLOOKUP(D2547, Product_Category!A:B, 2, FALSE), "Uncategorized")</f>
        <v>CMC</v>
      </c>
      <c r="O2547" s="186">
        <f t="shared" si="235"/>
        <v>3769.9999999999995</v>
      </c>
      <c r="P2547" s="185">
        <f t="shared" si="234"/>
        <v>188.5</v>
      </c>
      <c r="Q2547" s="143">
        <v>2023</v>
      </c>
      <c r="R2547" s="143" t="str">
        <f>IFERROR(VLOOKUP(G2547,'SOURCE COMPANY'!A:B, 2, FALSE), "")</f>
        <v>MDC PHARMA</v>
      </c>
      <c r="S2547" s="143" t="str">
        <f>IFERROR(VLOOKUP(H2547,'CUSTOMER NAME'!A:B, 2, FALSE), "")</f>
        <v>SNOW PHARMA</v>
      </c>
    </row>
    <row r="2548" spans="1:19">
      <c r="A2548" s="87" t="s">
        <v>1878</v>
      </c>
      <c r="B2548" s="189">
        <v>50</v>
      </c>
      <c r="C2548" s="87" t="s">
        <v>7</v>
      </c>
      <c r="D2548" s="87" t="s">
        <v>19</v>
      </c>
      <c r="E2548" s="195">
        <v>313.60399999999998</v>
      </c>
      <c r="F2548" s="87" t="s">
        <v>1730</v>
      </c>
      <c r="G2548" s="87" t="s">
        <v>2457</v>
      </c>
      <c r="H2548" s="198" t="s">
        <v>2458</v>
      </c>
      <c r="I2548" s="214" t="str">
        <f t="shared" ref="I2548:I2555" si="238">I2547</f>
        <v>July</v>
      </c>
      <c r="J2548" s="184">
        <f>IF(F2548="USD", E2548, E2548 * IFERROR(VLOOKUP(F2548, EXCHANGE_RATE!A:B, 2, FALSE), "Currency not found"))</f>
        <v>3.7632479999999999</v>
      </c>
      <c r="K2548" s="184">
        <f t="shared" si="232"/>
        <v>3.7699999999999996</v>
      </c>
      <c r="L2548" s="184">
        <f>IF(C2548="MTS", B2548, B2548 * IFERROR(VLOOKUP(C2548, 'QTY_CONVERSIONS '!A:B, 2, FALSE), "Units not  found"))</f>
        <v>0.05</v>
      </c>
      <c r="M2548" s="185">
        <f t="shared" si="233"/>
        <v>188.49999999999997</v>
      </c>
      <c r="N2548" s="143" t="str">
        <f>IFERROR(VLOOKUP(D2548, Product_Category!A:B, 2, FALSE), "Uncategorized")</f>
        <v>CMC</v>
      </c>
      <c r="O2548" s="186">
        <f t="shared" si="235"/>
        <v>3769.9999999999995</v>
      </c>
      <c r="P2548" s="185">
        <f t="shared" si="234"/>
        <v>188.5</v>
      </c>
      <c r="Q2548" s="143">
        <v>2023</v>
      </c>
      <c r="R2548" s="143" t="str">
        <f>IFERROR(VLOOKUP(G2548,'SOURCE COMPANY'!A:B, 2, FALSE), "")</f>
        <v>MDC PHARMA</v>
      </c>
      <c r="S2548" s="143" t="str">
        <f>IFERROR(VLOOKUP(H2548,'CUSTOMER NAME'!A:B, 2, FALSE), "")</f>
        <v>SNOW PHARMA</v>
      </c>
    </row>
    <row r="2549" spans="1:19">
      <c r="A2549" s="87" t="s">
        <v>1878</v>
      </c>
      <c r="B2549" s="189">
        <v>150</v>
      </c>
      <c r="C2549" s="87" t="s">
        <v>7</v>
      </c>
      <c r="D2549" s="87" t="s">
        <v>553</v>
      </c>
      <c r="E2549" s="194">
        <v>320.13299999999998</v>
      </c>
      <c r="F2549" s="87" t="s">
        <v>1730</v>
      </c>
      <c r="G2549" s="87" t="s">
        <v>2457</v>
      </c>
      <c r="H2549" s="198" t="s">
        <v>2458</v>
      </c>
      <c r="I2549" s="214" t="str">
        <f t="shared" si="238"/>
        <v>July</v>
      </c>
      <c r="J2549" s="184">
        <f>IF(F2549="USD", E2549, E2549 * IFERROR(VLOOKUP(F2549, EXCHANGE_RATE!A:B, 2, FALSE), "Currency not found"))</f>
        <v>3.841596</v>
      </c>
      <c r="K2549" s="184">
        <f t="shared" si="232"/>
        <v>3.8499999999999996</v>
      </c>
      <c r="L2549" s="184">
        <f>IF(C2549="MTS", B2549, B2549 * IFERROR(VLOOKUP(C2549, 'QTY_CONVERSIONS '!A:B, 2, FALSE), "Units not  found"))</f>
        <v>0.15</v>
      </c>
      <c r="M2549" s="185">
        <f t="shared" si="233"/>
        <v>577.5</v>
      </c>
      <c r="N2549" s="143" t="str">
        <f>IFERROR(VLOOKUP(D2549, Product_Category!A:B, 2, FALSE), "Uncategorized")</f>
        <v>CROSCARMELLOSE SODIUM</v>
      </c>
      <c r="O2549" s="186">
        <f t="shared" si="235"/>
        <v>3849.9999999999995</v>
      </c>
      <c r="P2549" s="185">
        <f t="shared" si="234"/>
        <v>577.49999999999989</v>
      </c>
      <c r="Q2549" s="143">
        <v>2023</v>
      </c>
      <c r="R2549" s="143" t="str">
        <f>IFERROR(VLOOKUP(G2549,'SOURCE COMPANY'!A:B, 2, FALSE), "")</f>
        <v>MDC PHARMA</v>
      </c>
      <c r="S2549" s="143" t="str">
        <f>IFERROR(VLOOKUP(H2549,'CUSTOMER NAME'!A:B, 2, FALSE), "")</f>
        <v>SNOW PHARMA</v>
      </c>
    </row>
    <row r="2550" spans="1:19">
      <c r="A2550" s="87" t="s">
        <v>1878</v>
      </c>
      <c r="B2550" s="189">
        <v>150</v>
      </c>
      <c r="C2550" s="87" t="s">
        <v>7</v>
      </c>
      <c r="D2550" s="87" t="s">
        <v>553</v>
      </c>
      <c r="E2550" s="194">
        <v>320.13299999999998</v>
      </c>
      <c r="F2550" s="87" t="s">
        <v>1730</v>
      </c>
      <c r="G2550" s="87" t="s">
        <v>2457</v>
      </c>
      <c r="H2550" s="198" t="s">
        <v>2458</v>
      </c>
      <c r="I2550" s="214" t="str">
        <f t="shared" si="238"/>
        <v>July</v>
      </c>
      <c r="J2550" s="184">
        <f>IF(F2550="USD", E2550, E2550 * IFERROR(VLOOKUP(F2550, EXCHANGE_RATE!A:B, 2, FALSE), "Currency not found"))</f>
        <v>3.841596</v>
      </c>
      <c r="K2550" s="184">
        <f t="shared" si="232"/>
        <v>3.8499999999999996</v>
      </c>
      <c r="L2550" s="184">
        <f>IF(C2550="MTS", B2550, B2550 * IFERROR(VLOOKUP(C2550, 'QTY_CONVERSIONS '!A:B, 2, FALSE), "Units not  found"))</f>
        <v>0.15</v>
      </c>
      <c r="M2550" s="185">
        <f t="shared" si="233"/>
        <v>577.5</v>
      </c>
      <c r="N2550" s="143" t="str">
        <f>IFERROR(VLOOKUP(D2550, Product_Category!A:B, 2, FALSE), "Uncategorized")</f>
        <v>CROSCARMELLOSE SODIUM</v>
      </c>
      <c r="O2550" s="186">
        <f t="shared" si="235"/>
        <v>3849.9999999999995</v>
      </c>
      <c r="P2550" s="185">
        <f t="shared" si="234"/>
        <v>577.49999999999989</v>
      </c>
      <c r="Q2550" s="143">
        <v>2023</v>
      </c>
      <c r="R2550" s="143" t="str">
        <f>IFERROR(VLOOKUP(G2550,'SOURCE COMPANY'!A:B, 2, FALSE), "")</f>
        <v>MDC PHARMA</v>
      </c>
      <c r="S2550" s="143" t="str">
        <f>IFERROR(VLOOKUP(H2550,'CUSTOMER NAME'!A:B, 2, FALSE), "")</f>
        <v>SNOW PHARMA</v>
      </c>
    </row>
    <row r="2551" spans="1:19">
      <c r="A2551" s="87" t="s">
        <v>1878</v>
      </c>
      <c r="B2551" s="189">
        <v>750</v>
      </c>
      <c r="C2551" s="87" t="s">
        <v>7</v>
      </c>
      <c r="D2551" s="87" t="s">
        <v>630</v>
      </c>
      <c r="E2551" s="195">
        <v>182.30099999999999</v>
      </c>
      <c r="F2551" s="87" t="s">
        <v>1730</v>
      </c>
      <c r="G2551" s="87" t="s">
        <v>2457</v>
      </c>
      <c r="H2551" s="198" t="s">
        <v>2458</v>
      </c>
      <c r="I2551" s="214" t="str">
        <f t="shared" si="238"/>
        <v>July</v>
      </c>
      <c r="J2551" s="184">
        <f>IF(F2551="USD", E2551, E2551 * IFERROR(VLOOKUP(F2551, EXCHANGE_RATE!A:B, 2, FALSE), "Currency not found"))</f>
        <v>2.1876120000000001</v>
      </c>
      <c r="K2551" s="184">
        <f t="shared" si="232"/>
        <v>2.19</v>
      </c>
      <c r="L2551" s="184">
        <f>IF(C2551="MTS", B2551, B2551 * IFERROR(VLOOKUP(C2551, 'QTY_CONVERSIONS '!A:B, 2, FALSE), "Units not  found"))</f>
        <v>0.75</v>
      </c>
      <c r="M2551" s="185">
        <f t="shared" si="233"/>
        <v>1642.5</v>
      </c>
      <c r="N2551" s="143" t="str">
        <f>IFERROR(VLOOKUP(D2551, Product_Category!A:B, 2, FALSE), "Uncategorized")</f>
        <v>MCC</v>
      </c>
      <c r="O2551" s="186">
        <f t="shared" si="235"/>
        <v>2190</v>
      </c>
      <c r="P2551" s="185">
        <f t="shared" si="234"/>
        <v>1642.5</v>
      </c>
      <c r="Q2551" s="143">
        <v>2023</v>
      </c>
      <c r="R2551" s="143" t="str">
        <f>IFERROR(VLOOKUP(G2551,'SOURCE COMPANY'!A:B, 2, FALSE), "")</f>
        <v>MDC PHARMA</v>
      </c>
      <c r="S2551" s="143" t="str">
        <f>IFERROR(VLOOKUP(H2551,'CUSTOMER NAME'!A:B, 2, FALSE), "")</f>
        <v>SNOW PHARMA</v>
      </c>
    </row>
    <row r="2552" spans="1:19">
      <c r="A2552" s="88" t="s">
        <v>1878</v>
      </c>
      <c r="B2552" s="196">
        <v>750</v>
      </c>
      <c r="C2552" s="88" t="s">
        <v>7</v>
      </c>
      <c r="D2552" s="88" t="s">
        <v>630</v>
      </c>
      <c r="E2552" s="209">
        <v>182.30099999999999</v>
      </c>
      <c r="F2552" s="88" t="s">
        <v>1730</v>
      </c>
      <c r="G2552" s="87" t="s">
        <v>2457</v>
      </c>
      <c r="H2552" s="200" t="s">
        <v>2458</v>
      </c>
      <c r="I2552" s="214" t="str">
        <f t="shared" si="238"/>
        <v>July</v>
      </c>
      <c r="J2552" s="184">
        <f>IF(F2552="USD", E2552, E2552 * IFERROR(VLOOKUP(F2552, EXCHANGE_RATE!A:B, 2, FALSE), "Currency not found"))</f>
        <v>2.1876120000000001</v>
      </c>
      <c r="K2552" s="184">
        <f t="shared" si="232"/>
        <v>2.19</v>
      </c>
      <c r="L2552" s="184">
        <f>IF(C2552="MTS", B2552, B2552 * IFERROR(VLOOKUP(C2552, 'QTY_CONVERSIONS '!A:B, 2, FALSE), "Units not  found"))</f>
        <v>0.75</v>
      </c>
      <c r="M2552" s="185">
        <f t="shared" si="233"/>
        <v>1642.5</v>
      </c>
      <c r="N2552" s="143" t="str">
        <f>IFERROR(VLOOKUP(D2552, Product_Category!A:B, 2, FALSE), "Uncategorized")</f>
        <v>MCC</v>
      </c>
      <c r="O2552" s="186">
        <f t="shared" si="235"/>
        <v>2190</v>
      </c>
      <c r="P2552" s="185">
        <f t="shared" si="234"/>
        <v>1642.5</v>
      </c>
      <c r="Q2552" s="143">
        <v>2023</v>
      </c>
      <c r="R2552" s="143" t="str">
        <f>IFERROR(VLOOKUP(G2552,'SOURCE COMPANY'!A:B, 2, FALSE), "")</f>
        <v>MDC PHARMA</v>
      </c>
      <c r="S2552" s="143" t="str">
        <f>IFERROR(VLOOKUP(H2552,'CUSTOMER NAME'!A:B, 2, FALSE), "")</f>
        <v>SNOW PHARMA</v>
      </c>
    </row>
    <row r="2553" spans="1:19">
      <c r="A2553" s="83" t="s">
        <v>1878</v>
      </c>
      <c r="B2553" s="212">
        <v>750</v>
      </c>
      <c r="C2553" s="83" t="s">
        <v>7</v>
      </c>
      <c r="D2553" s="83" t="s">
        <v>2347</v>
      </c>
      <c r="E2553" s="218">
        <v>242.18199999999999</v>
      </c>
      <c r="F2553" s="83" t="s">
        <v>1730</v>
      </c>
      <c r="G2553" s="87" t="s">
        <v>2457</v>
      </c>
      <c r="H2553" s="252" t="s">
        <v>2458</v>
      </c>
      <c r="I2553" s="214" t="str">
        <f t="shared" si="238"/>
        <v>July</v>
      </c>
      <c r="J2553" s="184">
        <f>IF(F2553="USD", E2553, E2553 * IFERROR(VLOOKUP(F2553, EXCHANGE_RATE!A:B, 2, FALSE), "Currency not found"))</f>
        <v>2.9061840000000001</v>
      </c>
      <c r="K2553" s="184">
        <f t="shared" si="232"/>
        <v>2.9099999999999997</v>
      </c>
      <c r="L2553" s="184">
        <f>IF(C2553="MTS", B2553, B2553 * IFERROR(VLOOKUP(C2553, 'QTY_CONVERSIONS '!A:B, 2, FALSE), "Units not  found"))</f>
        <v>0.75</v>
      </c>
      <c r="M2553" s="185">
        <f t="shared" si="233"/>
        <v>2182.5</v>
      </c>
      <c r="N2553" s="143" t="str">
        <f>IFERROR(VLOOKUP(D2553, Product_Category!A:B, 2, FALSE), "Uncategorized")</f>
        <v>MCC</v>
      </c>
      <c r="O2553" s="186">
        <f t="shared" si="235"/>
        <v>2909.9999999999995</v>
      </c>
      <c r="P2553" s="185">
        <f t="shared" si="234"/>
        <v>2182.4999999999995</v>
      </c>
      <c r="Q2553" s="143">
        <v>2023</v>
      </c>
      <c r="R2553" s="143" t="str">
        <f>IFERROR(VLOOKUP(G2553,'SOURCE COMPANY'!A:B, 2, FALSE), "")</f>
        <v>MDC PHARMA</v>
      </c>
      <c r="S2553" s="143" t="str">
        <f>IFERROR(VLOOKUP(H2553,'CUSTOMER NAME'!A:B, 2, FALSE), "")</f>
        <v>SNOW PHARMA</v>
      </c>
    </row>
    <row r="2554" spans="1:19">
      <c r="A2554" s="87" t="s">
        <v>1878</v>
      </c>
      <c r="B2554" s="189">
        <v>750</v>
      </c>
      <c r="C2554" s="87" t="s">
        <v>7</v>
      </c>
      <c r="D2554" s="87" t="s">
        <v>2347</v>
      </c>
      <c r="E2554" s="195">
        <v>242.18199999999999</v>
      </c>
      <c r="F2554" s="87" t="s">
        <v>1730</v>
      </c>
      <c r="G2554" s="87" t="s">
        <v>2457</v>
      </c>
      <c r="H2554" s="198" t="s">
        <v>2458</v>
      </c>
      <c r="I2554" s="214" t="str">
        <f t="shared" si="238"/>
        <v>July</v>
      </c>
      <c r="J2554" s="184">
        <f>IF(F2554="USD", E2554, E2554 * IFERROR(VLOOKUP(F2554, EXCHANGE_RATE!A:B, 2, FALSE), "Currency not found"))</f>
        <v>2.9061840000000001</v>
      </c>
      <c r="K2554" s="184">
        <f t="shared" si="232"/>
        <v>2.9099999999999997</v>
      </c>
      <c r="L2554" s="184">
        <f>IF(C2554="MTS", B2554, B2554 * IFERROR(VLOOKUP(C2554, 'QTY_CONVERSIONS '!A:B, 2, FALSE), "Units not  found"))</f>
        <v>0.75</v>
      </c>
      <c r="M2554" s="185">
        <f t="shared" si="233"/>
        <v>2182.5</v>
      </c>
      <c r="N2554" s="143" t="str">
        <f>IFERROR(VLOOKUP(D2554, Product_Category!A:B, 2, FALSE), "Uncategorized")</f>
        <v>MCC</v>
      </c>
      <c r="O2554" s="186">
        <f t="shared" si="235"/>
        <v>2909.9999999999995</v>
      </c>
      <c r="P2554" s="185">
        <f t="shared" si="234"/>
        <v>2182.4999999999995</v>
      </c>
      <c r="Q2554" s="143">
        <v>2023</v>
      </c>
      <c r="R2554" s="143" t="str">
        <f>IFERROR(VLOOKUP(G2554,'SOURCE COMPANY'!A:B, 2, FALSE), "")</f>
        <v>MDC PHARMA</v>
      </c>
      <c r="S2554" s="143" t="str">
        <f>IFERROR(VLOOKUP(H2554,'CUSTOMER NAME'!A:B, 2, FALSE), "")</f>
        <v>SNOW PHARMA</v>
      </c>
    </row>
    <row r="2555" spans="1:19">
      <c r="A2555" s="87" t="s">
        <v>860</v>
      </c>
      <c r="B2555" s="21">
        <v>38.4</v>
      </c>
      <c r="C2555" s="87" t="s">
        <v>1647</v>
      </c>
      <c r="D2555" s="87" t="s">
        <v>2118</v>
      </c>
      <c r="E2555" s="41">
        <v>2185</v>
      </c>
      <c r="F2555" s="87" t="s">
        <v>9</v>
      </c>
      <c r="G2555" s="87" t="s">
        <v>2119</v>
      </c>
      <c r="H2555" s="198" t="s">
        <v>2120</v>
      </c>
      <c r="I2555" s="214" t="str">
        <f t="shared" si="238"/>
        <v>July</v>
      </c>
      <c r="J2555" s="184">
        <f>IF(F2555="USD", E2555, E2555 * IFERROR(VLOOKUP(F2555, EXCHANGE_RATE!A:B, 2, FALSE), "Currency not found"))</f>
        <v>2185</v>
      </c>
      <c r="K2555" s="184">
        <f t="shared" si="232"/>
        <v>2185</v>
      </c>
      <c r="L2555" s="184">
        <f>IF(C2555="MTS", B2555, B2555 * IFERROR(VLOOKUP(C2555, 'QTY_CONVERSIONS '!A:B, 2, FALSE), "Units not  found"))</f>
        <v>38.4</v>
      </c>
      <c r="M2555" s="185">
        <f t="shared" si="233"/>
        <v>83904</v>
      </c>
      <c r="N2555" s="143" t="str">
        <f>IFERROR(VLOOKUP(D2555, Product_Category!A:B, 2, FALSE), "Uncategorized")</f>
        <v>MAGNESIUM STEARATE</v>
      </c>
      <c r="O2555" s="186">
        <f t="shared" si="235"/>
        <v>2185000</v>
      </c>
      <c r="P2555" s="185">
        <f t="shared" si="234"/>
        <v>83904000</v>
      </c>
      <c r="Q2555" s="143">
        <v>2023</v>
      </c>
      <c r="R2555" s="143" t="str">
        <f>IFERROR(VLOOKUP(G2555,'SOURCE COMPANY'!A:B, 2, FALSE), "")</f>
        <v>PROCESS AGROCHEM</v>
      </c>
      <c r="S2555" s="143" t="str">
        <f>IFERROR(VLOOKUP(H2555,'CUSTOMER NAME'!A:B, 2, FALSE), "")</f>
        <v>SOKHNA EGYPT</v>
      </c>
    </row>
    <row r="2556" spans="1:19">
      <c r="A2556" s="192" t="s">
        <v>929</v>
      </c>
      <c r="B2556" s="192">
        <v>25</v>
      </c>
      <c r="C2556" s="192" t="s">
        <v>7</v>
      </c>
      <c r="D2556" s="192" t="s">
        <v>173</v>
      </c>
      <c r="E2556" s="192">
        <f>160*0.012</f>
        <v>1.92</v>
      </c>
      <c r="F2556" s="192" t="s">
        <v>9</v>
      </c>
      <c r="G2556" s="87" t="s">
        <v>652</v>
      </c>
      <c r="H2556" s="134" t="s">
        <v>2469</v>
      </c>
      <c r="I2556" s="131" t="s">
        <v>3893</v>
      </c>
      <c r="J2556" s="184">
        <f>IF(F2556="USD", E2556, E2556 * IFERROR(VLOOKUP(F2556, EXCHANGE_RATE!A:B, 2, FALSE), "Currency not found"))</f>
        <v>1.92</v>
      </c>
      <c r="K2556" s="184">
        <f t="shared" si="232"/>
        <v>1.92</v>
      </c>
      <c r="L2556" s="184">
        <f>IF(C2556="MTS", B2556, B2556 * IFERROR(VLOOKUP(C2556, 'QTY_CONVERSIONS '!A:B, 2, FALSE), "Units not  found"))</f>
        <v>2.5000000000000001E-2</v>
      </c>
      <c r="M2556" s="185">
        <f t="shared" si="233"/>
        <v>48</v>
      </c>
      <c r="N2556" s="143" t="str">
        <f>IFERROR(VLOOKUP(D2556, Product_Category!A:B, 2, FALSE), "Uncategorized")</f>
        <v>SSG</v>
      </c>
      <c r="O2556" s="186">
        <f t="shared" si="235"/>
        <v>1920</v>
      </c>
      <c r="P2556" s="185">
        <f t="shared" si="234"/>
        <v>48</v>
      </c>
      <c r="Q2556" s="143">
        <v>2023</v>
      </c>
      <c r="R2556" s="143" t="str">
        <f>IFERROR(VLOOKUP(G2556,'SOURCE COMPANY'!A:B, 2, FALSE), "")</f>
        <v>JAYANA PHARMA</v>
      </c>
      <c r="S2556" s="143" t="str">
        <f>IFERROR(VLOOKUP(H2556,'CUSTOMER NAME'!A:B, 2, FALSE), "")</f>
        <v>SOPAN PHARMA</v>
      </c>
    </row>
    <row r="2557" spans="1:19">
      <c r="A2557" s="192" t="s">
        <v>929</v>
      </c>
      <c r="B2557" s="192">
        <v>25</v>
      </c>
      <c r="C2557" s="192" t="s">
        <v>7</v>
      </c>
      <c r="D2557" s="192" t="s">
        <v>798</v>
      </c>
      <c r="E2557" s="192">
        <v>2.66</v>
      </c>
      <c r="F2557" s="192" t="s">
        <v>9</v>
      </c>
      <c r="G2557" s="87" t="s">
        <v>652</v>
      </c>
      <c r="H2557" s="134" t="s">
        <v>2469</v>
      </c>
      <c r="I2557" s="131" t="s">
        <v>3893</v>
      </c>
      <c r="J2557" s="184">
        <f>IF(F2557="USD", E2557, E2557 * IFERROR(VLOOKUP(F2557, EXCHANGE_RATE!A:B, 2, FALSE), "Currency not found"))</f>
        <v>2.66</v>
      </c>
      <c r="K2557" s="184">
        <f t="shared" si="232"/>
        <v>2.66</v>
      </c>
      <c r="L2557" s="184">
        <f>IF(C2557="MTS", B2557, B2557 * IFERROR(VLOOKUP(C2557, 'QTY_CONVERSIONS '!A:B, 2, FALSE), "Units not  found"))</f>
        <v>2.5000000000000001E-2</v>
      </c>
      <c r="M2557" s="185">
        <f t="shared" si="233"/>
        <v>66.5</v>
      </c>
      <c r="N2557" s="143" t="str">
        <f>IFERROR(VLOOKUP(D2557, Product_Category!A:B, 2, FALSE), "Uncategorized")</f>
        <v>CMC</v>
      </c>
      <c r="O2557" s="186">
        <f t="shared" si="235"/>
        <v>2660</v>
      </c>
      <c r="P2557" s="185">
        <f t="shared" si="234"/>
        <v>66.5</v>
      </c>
      <c r="Q2557" s="143">
        <v>2023</v>
      </c>
      <c r="R2557" s="143" t="str">
        <f>IFERROR(VLOOKUP(G2557,'SOURCE COMPANY'!A:B, 2, FALSE), "")</f>
        <v>JAYANA PHARMA</v>
      </c>
      <c r="S2557" s="143" t="str">
        <f>IFERROR(VLOOKUP(H2557,'CUSTOMER NAME'!A:B, 2, FALSE), "")</f>
        <v>SOPAN PHARMA</v>
      </c>
    </row>
    <row r="2558" spans="1:19">
      <c r="A2558" s="87" t="s">
        <v>929</v>
      </c>
      <c r="B2558" s="189">
        <v>100</v>
      </c>
      <c r="C2558" s="87" t="s">
        <v>7</v>
      </c>
      <c r="D2558" s="87" t="s">
        <v>1298</v>
      </c>
      <c r="E2558" s="87">
        <v>176.4</v>
      </c>
      <c r="F2558" s="87" t="s">
        <v>1730</v>
      </c>
      <c r="G2558" s="87" t="s">
        <v>652</v>
      </c>
      <c r="H2558" s="198" t="s">
        <v>2469</v>
      </c>
      <c r="I2558" s="214" t="str">
        <f>I2557</f>
        <v>December</v>
      </c>
      <c r="J2558" s="184">
        <f>IF(F2558="USD", E2558, E2558 * IFERROR(VLOOKUP(F2558, EXCHANGE_RATE!A:B, 2, FALSE), "Currency not found"))</f>
        <v>2.1168</v>
      </c>
      <c r="K2558" s="184">
        <f t="shared" si="232"/>
        <v>2.1199999999999997</v>
      </c>
      <c r="L2558" s="184">
        <f>IF(C2558="MTS", B2558, B2558 * IFERROR(VLOOKUP(C2558, 'QTY_CONVERSIONS '!A:B, 2, FALSE), "Units not  found"))</f>
        <v>0.1</v>
      </c>
      <c r="M2558" s="185">
        <f t="shared" si="233"/>
        <v>211.99999999999997</v>
      </c>
      <c r="N2558" s="143" t="str">
        <f>IFERROR(VLOOKUP(D2558, Product_Category!A:B, 2, FALSE), "Uncategorized")</f>
        <v>MCC</v>
      </c>
      <c r="O2558" s="186">
        <f t="shared" si="235"/>
        <v>2119.9999999999995</v>
      </c>
      <c r="P2558" s="185">
        <f t="shared" si="234"/>
        <v>211.99999999999997</v>
      </c>
      <c r="Q2558" s="143">
        <v>2023</v>
      </c>
      <c r="R2558" s="143" t="str">
        <f>IFERROR(VLOOKUP(G2558,'SOURCE COMPANY'!A:B, 2, FALSE), "")</f>
        <v>JAYANA PHARMA</v>
      </c>
      <c r="S2558" s="143" t="str">
        <f>IFERROR(VLOOKUP(H2558,'CUSTOMER NAME'!A:B, 2, FALSE), "")</f>
        <v>SOPAN PHARMA</v>
      </c>
    </row>
    <row r="2559" spans="1:19">
      <c r="A2559" s="87" t="s">
        <v>816</v>
      </c>
      <c r="B2559" s="189">
        <v>200</v>
      </c>
      <c r="C2559" s="87" t="s">
        <v>7</v>
      </c>
      <c r="D2559" s="87" t="s">
        <v>1445</v>
      </c>
      <c r="E2559" s="194">
        <v>15</v>
      </c>
      <c r="F2559" s="87" t="s">
        <v>9</v>
      </c>
      <c r="G2559" s="192" t="s">
        <v>2998</v>
      </c>
      <c r="H2559" s="198" t="s">
        <v>2469</v>
      </c>
      <c r="I2559" s="214" t="str">
        <f>I2558</f>
        <v>December</v>
      </c>
      <c r="J2559" s="184">
        <f>IF(F2559="USD", E2559, E2559 * IFERROR(VLOOKUP(F2559, EXCHANGE_RATE!A:B, 2, FALSE), "Currency not found"))</f>
        <v>15</v>
      </c>
      <c r="K2559" s="184">
        <f t="shared" si="232"/>
        <v>15</v>
      </c>
      <c r="L2559" s="184">
        <f>IF(C2559="MTS", B2559, B2559 * IFERROR(VLOOKUP(C2559, 'QTY_CONVERSIONS '!A:B, 2, FALSE), "Units not  found"))</f>
        <v>0.2</v>
      </c>
      <c r="M2559" s="185">
        <f t="shared" si="233"/>
        <v>3000</v>
      </c>
      <c r="N2559" s="143" t="str">
        <f>IFERROR(VLOOKUP(D2559, Product_Category!A:B, 2, FALSE), "Uncategorized")</f>
        <v>MCC</v>
      </c>
      <c r="O2559" s="186">
        <f t="shared" si="235"/>
        <v>15000</v>
      </c>
      <c r="P2559" s="185">
        <f t="shared" si="234"/>
        <v>3000</v>
      </c>
      <c r="Q2559" s="143">
        <v>2023</v>
      </c>
      <c r="R2559" s="143" t="str">
        <f>IFERROR(VLOOKUP(G2559,'SOURCE COMPANY'!A:B, 2, FALSE), "")</f>
        <v>SIGNET</v>
      </c>
      <c r="S2559" s="143" t="str">
        <f>IFERROR(VLOOKUP(H2559,'CUSTOMER NAME'!A:B, 2, FALSE), "")</f>
        <v>SOPAN PHARMA</v>
      </c>
    </row>
    <row r="2560" spans="1:19">
      <c r="A2560" s="191" t="s">
        <v>1329</v>
      </c>
      <c r="B2560" s="191">
        <v>500</v>
      </c>
      <c r="C2560" s="191" t="s">
        <v>7</v>
      </c>
      <c r="D2560" s="191" t="s">
        <v>19</v>
      </c>
      <c r="E2560" s="191">
        <v>18</v>
      </c>
      <c r="F2560" s="191" t="s">
        <v>9</v>
      </c>
      <c r="G2560" s="192" t="s">
        <v>1007</v>
      </c>
      <c r="H2560" s="121" t="s">
        <v>1510</v>
      </c>
      <c r="I2560" s="131" t="s">
        <v>3034</v>
      </c>
      <c r="J2560" s="184">
        <f>IF(F2560="USD", E2560, E2560 * IFERROR(VLOOKUP(F2560, EXCHANGE_RATE!A:B, 2, FALSE), "Currency not found"))</f>
        <v>18</v>
      </c>
      <c r="K2560" s="184">
        <f t="shared" si="232"/>
        <v>18</v>
      </c>
      <c r="L2560" s="184">
        <f>IF(C2560="MTS", B2560, B2560 * IFERROR(VLOOKUP(C2560, 'QTY_CONVERSIONS '!A:B, 2, FALSE), "Units not  found"))</f>
        <v>0.5</v>
      </c>
      <c r="M2560" s="185">
        <f t="shared" si="233"/>
        <v>9000</v>
      </c>
      <c r="N2560" s="143" t="str">
        <f>IFERROR(VLOOKUP(D2560, Product_Category!A:B, 2, FALSE), "Uncategorized")</f>
        <v>CMC</v>
      </c>
      <c r="O2560" s="186">
        <f t="shared" si="235"/>
        <v>18000</v>
      </c>
      <c r="P2560" s="185">
        <f t="shared" si="234"/>
        <v>9000</v>
      </c>
      <c r="Q2560" s="143">
        <v>2023</v>
      </c>
      <c r="R2560" s="143" t="str">
        <f>IFERROR(VLOOKUP(G2560,'SOURCE COMPANY'!A:B, 2, FALSE), "")</f>
        <v>PATEL CHEM</v>
      </c>
      <c r="S2560" s="143" t="str">
        <f>IFERROR(VLOOKUP(H2560,'CUSTOMER NAME'!A:B, 2, FALSE), "")</f>
        <v>SOUTH KOREA</v>
      </c>
    </row>
    <row r="2561" spans="1:19">
      <c r="A2561" s="88" t="s">
        <v>786</v>
      </c>
      <c r="B2561" s="88">
        <v>4000</v>
      </c>
      <c r="C2561" s="88" t="s">
        <v>7</v>
      </c>
      <c r="D2561" s="88" t="s">
        <v>1083</v>
      </c>
      <c r="E2561" s="48">
        <v>2</v>
      </c>
      <c r="F2561" s="88" t="s">
        <v>9</v>
      </c>
      <c r="G2561" s="87" t="s">
        <v>732</v>
      </c>
      <c r="H2561" s="200" t="s">
        <v>1634</v>
      </c>
      <c r="I2561" s="214" t="str">
        <f>I2560</f>
        <v>September</v>
      </c>
      <c r="J2561" s="184">
        <f>IF(F2561="USD", E2561, E2561 * IFERROR(VLOOKUP(F2561, EXCHANGE_RATE!A:B, 2, FALSE), "Currency not found"))</f>
        <v>2</v>
      </c>
      <c r="K2561" s="184">
        <f t="shared" si="232"/>
        <v>2</v>
      </c>
      <c r="L2561" s="184">
        <f>IF(C2561="MTS", B2561, B2561 * IFERROR(VLOOKUP(C2561, 'QTY_CONVERSIONS '!A:B, 2, FALSE), "Units not  found"))</f>
        <v>4</v>
      </c>
      <c r="M2561" s="185">
        <f t="shared" si="233"/>
        <v>8000</v>
      </c>
      <c r="N2561" s="143" t="str">
        <f>IFERROR(VLOOKUP(D2561, Product_Category!A:B, 2, FALSE), "Uncategorized")</f>
        <v>MCC</v>
      </c>
      <c r="O2561" s="186">
        <f t="shared" si="235"/>
        <v>2000</v>
      </c>
      <c r="P2561" s="185">
        <f t="shared" si="234"/>
        <v>8000</v>
      </c>
      <c r="Q2561" s="143">
        <v>2023</v>
      </c>
      <c r="R2561" s="143" t="str">
        <f>IFERROR(VLOOKUP(G2561,'SOURCE COMPANY'!A:B, 2, FALSE), "")</f>
        <v>MAPLE BIOTECH</v>
      </c>
      <c r="S2561" s="143" t="str">
        <f>IFERROR(VLOOKUP(H2561,'CUSTOMER NAME'!A:B, 2, FALSE), "")</f>
        <v>SOUTHERN INTER</v>
      </c>
    </row>
    <row r="2562" spans="1:19">
      <c r="A2562" s="87" t="s">
        <v>786</v>
      </c>
      <c r="B2562" s="87">
        <v>4000</v>
      </c>
      <c r="C2562" s="87" t="s">
        <v>7</v>
      </c>
      <c r="D2562" s="87" t="s">
        <v>1635</v>
      </c>
      <c r="E2562" s="42">
        <v>2.0499999999999998</v>
      </c>
      <c r="F2562" s="87" t="s">
        <v>9</v>
      </c>
      <c r="G2562" s="87" t="s">
        <v>732</v>
      </c>
      <c r="H2562" s="198" t="s">
        <v>1634</v>
      </c>
      <c r="I2562" s="214" t="str">
        <f>I2561</f>
        <v>September</v>
      </c>
      <c r="J2562" s="184">
        <f>IF(F2562="USD", E2562, E2562 * IFERROR(VLOOKUP(F2562, EXCHANGE_RATE!A:B, 2, FALSE), "Currency not found"))</f>
        <v>2.0499999999999998</v>
      </c>
      <c r="K2562" s="184">
        <f t="shared" ref="K2562:K2625" si="239">ROUNDUP(J2562,2)</f>
        <v>2.0499999999999998</v>
      </c>
      <c r="L2562" s="184">
        <f>IF(C2562="MTS", B2562, B2562 * IFERROR(VLOOKUP(C2562, 'QTY_CONVERSIONS '!A:B, 2, FALSE), "Units not  found"))</f>
        <v>4</v>
      </c>
      <c r="M2562" s="185">
        <f t="shared" ref="M2562:M2625" si="240">B2562*K2562</f>
        <v>8200</v>
      </c>
      <c r="N2562" s="143" t="str">
        <f>IFERROR(VLOOKUP(D2562, Product_Category!A:B, 2, FALSE), "Uncategorized")</f>
        <v>MCC</v>
      </c>
      <c r="O2562" s="186">
        <f t="shared" si="235"/>
        <v>2050</v>
      </c>
      <c r="P2562" s="185">
        <f t="shared" ref="P2562:P2625" si="241">L2562*O2562</f>
        <v>8200</v>
      </c>
      <c r="Q2562" s="143">
        <v>2023</v>
      </c>
      <c r="R2562" s="143" t="str">
        <f>IFERROR(VLOOKUP(G2562,'SOURCE COMPANY'!A:B, 2, FALSE), "")</f>
        <v>MAPLE BIOTECH</v>
      </c>
      <c r="S2562" s="143" t="str">
        <f>IFERROR(VLOOKUP(H2562,'CUSTOMER NAME'!A:B, 2, FALSE), "")</f>
        <v>SOUTHERN INTER</v>
      </c>
    </row>
    <row r="2563" spans="1:19">
      <c r="A2563" s="192" t="s">
        <v>281</v>
      </c>
      <c r="B2563" s="192">
        <v>20000</v>
      </c>
      <c r="C2563" s="192" t="s">
        <v>7</v>
      </c>
      <c r="D2563" s="192" t="s">
        <v>2718</v>
      </c>
      <c r="E2563" s="192">
        <v>2.1800000000000002</v>
      </c>
      <c r="F2563" s="192" t="s">
        <v>9</v>
      </c>
      <c r="G2563" s="192" t="s">
        <v>3764</v>
      </c>
      <c r="H2563" s="134" t="s">
        <v>3812</v>
      </c>
      <c r="I2563" s="131" t="s">
        <v>3658</v>
      </c>
      <c r="J2563" s="184">
        <f>IF(F2563="USD", E2563, E2563 * IFERROR(VLOOKUP(F2563, EXCHANGE_RATE!A:B, 2, FALSE), "Currency not found"))</f>
        <v>2.1800000000000002</v>
      </c>
      <c r="K2563" s="184">
        <f t="shared" si="239"/>
        <v>2.1800000000000002</v>
      </c>
      <c r="L2563" s="184">
        <f>IF(C2563="MTS", B2563, B2563 * IFERROR(VLOOKUP(C2563, 'QTY_CONVERSIONS '!A:B, 2, FALSE), "Units not  found"))</f>
        <v>20</v>
      </c>
      <c r="M2563" s="185">
        <f t="shared" si="240"/>
        <v>43600</v>
      </c>
      <c r="N2563" s="143" t="str">
        <f>IFERROR(VLOOKUP(D2563, Product_Category!A:B, 2, FALSE), "Uncategorized")</f>
        <v>MCC</v>
      </c>
      <c r="O2563" s="186">
        <f t="shared" ref="O2563:O2626" si="242">K2563*1000</f>
        <v>2180</v>
      </c>
      <c r="P2563" s="185">
        <f t="shared" si="241"/>
        <v>43600</v>
      </c>
      <c r="Q2563" s="143">
        <v>2023</v>
      </c>
      <c r="R2563" s="143" t="str">
        <f>IFERROR(VLOOKUP(G2563,'SOURCE COMPANY'!A:B, 2, FALSE), "")</f>
        <v>Ankit Pulps &amp; Boards</v>
      </c>
      <c r="S2563" s="143" t="str">
        <f>IFERROR(VLOOKUP(H2563,'CUSTOMER NAME'!A:B, 2, FALSE), "")</f>
        <v>SPAIN VALENCIA</v>
      </c>
    </row>
    <row r="2564" spans="1:19">
      <c r="A2564" s="87" t="s">
        <v>929</v>
      </c>
      <c r="B2564" s="87">
        <v>100</v>
      </c>
      <c r="C2564" s="87" t="s">
        <v>7</v>
      </c>
      <c r="D2564" s="87" t="s">
        <v>1293</v>
      </c>
      <c r="E2564" s="248">
        <v>230</v>
      </c>
      <c r="F2564" s="87" t="s">
        <v>1730</v>
      </c>
      <c r="G2564" s="192" t="s">
        <v>3961</v>
      </c>
      <c r="H2564" s="198" t="s">
        <v>689</v>
      </c>
      <c r="I2564" s="214" t="str">
        <f>I2563</f>
        <v>November</v>
      </c>
      <c r="J2564" s="184">
        <f>IF(F2564="USD", E2564, E2564 * IFERROR(VLOOKUP(F2564, EXCHANGE_RATE!A:B, 2, FALSE), "Currency not found"))</f>
        <v>2.7600000000000002</v>
      </c>
      <c r="K2564" s="184">
        <f t="shared" si="239"/>
        <v>2.76</v>
      </c>
      <c r="L2564" s="184">
        <f>IF(C2564="MTS", B2564, B2564 * IFERROR(VLOOKUP(C2564, 'QTY_CONVERSIONS '!A:B, 2, FALSE), "Units not  found"))</f>
        <v>0.1</v>
      </c>
      <c r="M2564" s="185">
        <f t="shared" si="240"/>
        <v>276</v>
      </c>
      <c r="N2564" s="143" t="str">
        <f>IFERROR(VLOOKUP(D2564, Product_Category!A:B, 2, FALSE), "Uncategorized")</f>
        <v>MAGNESIUM STEARATE</v>
      </c>
      <c r="O2564" s="186">
        <f t="shared" si="242"/>
        <v>2760</v>
      </c>
      <c r="P2564" s="185">
        <f t="shared" si="241"/>
        <v>276</v>
      </c>
      <c r="Q2564" s="143">
        <v>2023</v>
      </c>
      <c r="R2564" s="143" t="str">
        <f>IFERROR(VLOOKUP(G2564,'SOURCE COMPANY'!A:B, 2, FALSE), "")</f>
        <v>Waylink International</v>
      </c>
      <c r="S2564" s="143" t="str">
        <f>IFERROR(VLOOKUP(H2564,'CUSTOMER NAME'!A:B, 2, FALSE), "")</f>
        <v>OHM PHARMA</v>
      </c>
    </row>
    <row r="2565" spans="1:19">
      <c r="A2565" s="87" t="s">
        <v>929</v>
      </c>
      <c r="B2565" s="87">
        <v>100</v>
      </c>
      <c r="C2565" s="87" t="s">
        <v>7</v>
      </c>
      <c r="D2565" s="87" t="s">
        <v>1293</v>
      </c>
      <c r="E2565" s="248">
        <v>230</v>
      </c>
      <c r="F2565" s="87" t="s">
        <v>1730</v>
      </c>
      <c r="G2565" s="192" t="s">
        <v>3961</v>
      </c>
      <c r="H2565" s="198" t="s">
        <v>689</v>
      </c>
      <c r="I2565" s="214" t="str">
        <f>I2564</f>
        <v>November</v>
      </c>
      <c r="J2565" s="184">
        <f>IF(F2565="USD", E2565, E2565 * IFERROR(VLOOKUP(F2565, EXCHANGE_RATE!A:B, 2, FALSE), "Currency not found"))</f>
        <v>2.7600000000000002</v>
      </c>
      <c r="K2565" s="184">
        <f t="shared" si="239"/>
        <v>2.76</v>
      </c>
      <c r="L2565" s="184">
        <f>IF(C2565="MTS", B2565, B2565 * IFERROR(VLOOKUP(C2565, 'QTY_CONVERSIONS '!A:B, 2, FALSE), "Units not  found"))</f>
        <v>0.1</v>
      </c>
      <c r="M2565" s="185">
        <f t="shared" si="240"/>
        <v>276</v>
      </c>
      <c r="N2565" s="143" t="str">
        <f>IFERROR(VLOOKUP(D2565, Product_Category!A:B, 2, FALSE), "Uncategorized")</f>
        <v>MAGNESIUM STEARATE</v>
      </c>
      <c r="O2565" s="186">
        <f t="shared" si="242"/>
        <v>2760</v>
      </c>
      <c r="P2565" s="185">
        <f t="shared" si="241"/>
        <v>276</v>
      </c>
      <c r="Q2565" s="143">
        <v>2023</v>
      </c>
      <c r="R2565" s="143" t="str">
        <f>IFERROR(VLOOKUP(G2565,'SOURCE COMPANY'!A:B, 2, FALSE), "")</f>
        <v>Waylink International</v>
      </c>
      <c r="S2565" s="143" t="str">
        <f>IFERROR(VLOOKUP(H2565,'CUSTOMER NAME'!A:B, 2, FALSE), "")</f>
        <v>OHM PHARMA</v>
      </c>
    </row>
    <row r="2566" spans="1:19">
      <c r="A2566" s="192" t="s">
        <v>929</v>
      </c>
      <c r="B2566" s="192">
        <v>1000</v>
      </c>
      <c r="C2566" s="192" t="s">
        <v>7</v>
      </c>
      <c r="D2566" s="192" t="s">
        <v>2154</v>
      </c>
      <c r="E2566" s="192">
        <f>170*0.012</f>
        <v>2.04</v>
      </c>
      <c r="F2566" s="192" t="s">
        <v>9</v>
      </c>
      <c r="G2566" s="192" t="s">
        <v>676</v>
      </c>
      <c r="H2566" s="134" t="s">
        <v>4183</v>
      </c>
      <c r="I2566" s="131" t="s">
        <v>2560</v>
      </c>
      <c r="J2566" s="184">
        <f>IF(F2566="USD", E2566, E2566 * IFERROR(VLOOKUP(F2566, EXCHANGE_RATE!A:B, 2, FALSE), "Currency not found"))</f>
        <v>2.04</v>
      </c>
      <c r="K2566" s="184">
        <f t="shared" si="239"/>
        <v>2.04</v>
      </c>
      <c r="L2566" s="184">
        <f>IF(C2566="MTS", B2566, B2566 * IFERROR(VLOOKUP(C2566, 'QTY_CONVERSIONS '!A:B, 2, FALSE), "Units not  found"))</f>
        <v>1</v>
      </c>
      <c r="M2566" s="185">
        <f t="shared" si="240"/>
        <v>2040</v>
      </c>
      <c r="N2566" s="143" t="str">
        <f>IFERROR(VLOOKUP(D2566, Product_Category!A:B, 2, FALSE), "Uncategorized")</f>
        <v>MCC</v>
      </c>
      <c r="O2566" s="186">
        <f t="shared" si="242"/>
        <v>2040</v>
      </c>
      <c r="P2566" s="185">
        <f t="shared" si="241"/>
        <v>2040</v>
      </c>
      <c r="Q2566" s="143">
        <v>2023</v>
      </c>
      <c r="R2566" s="143" t="str">
        <f>IFERROR(VLOOKUP(G2566,'SOURCE COMPANY'!A:B, 2, FALSE), "")</f>
        <v>ORIENT PHARMA</v>
      </c>
      <c r="S2566" s="143" t="str">
        <f>IFERROR(VLOOKUP(H2566,'CUSTOMER NAME'!A:B, 2, FALSE), "")</f>
        <v>PHARMONICS LIFE SCIENCES</v>
      </c>
    </row>
    <row r="2567" spans="1:19">
      <c r="A2567" s="192" t="s">
        <v>816</v>
      </c>
      <c r="B2567" s="192">
        <v>9000</v>
      </c>
      <c r="C2567" s="192" t="s">
        <v>7</v>
      </c>
      <c r="D2567" s="192" t="s">
        <v>3063</v>
      </c>
      <c r="E2567" s="192">
        <v>2.7</v>
      </c>
      <c r="F2567" s="192" t="s">
        <v>9</v>
      </c>
      <c r="G2567" s="85" t="s">
        <v>549</v>
      </c>
      <c r="H2567" s="134" t="s">
        <v>542</v>
      </c>
      <c r="I2567" s="131" t="s">
        <v>3893</v>
      </c>
      <c r="J2567" s="184">
        <f>IF(F2567="USD", E2567, E2567 * IFERROR(VLOOKUP(F2567, EXCHANGE_RATE!A:B, 2, FALSE), "Currency not found"))</f>
        <v>2.7</v>
      </c>
      <c r="K2567" s="184">
        <f t="shared" si="239"/>
        <v>2.7</v>
      </c>
      <c r="L2567" s="184">
        <f>IF(C2567="MTS", B2567, B2567 * IFERROR(VLOOKUP(C2567, 'QTY_CONVERSIONS '!A:B, 2, FALSE), "Units not  found"))</f>
        <v>9</v>
      </c>
      <c r="M2567" s="185">
        <f t="shared" si="240"/>
        <v>24300</v>
      </c>
      <c r="N2567" s="143" t="str">
        <f>IFERROR(VLOOKUP(D2567, Product_Category!A:B, 2, FALSE), "Uncategorized")</f>
        <v>MCC</v>
      </c>
      <c r="O2567" s="186">
        <f t="shared" si="242"/>
        <v>2700</v>
      </c>
      <c r="P2567" s="185">
        <f t="shared" si="241"/>
        <v>24300</v>
      </c>
      <c r="Q2567" s="143">
        <v>2023</v>
      </c>
      <c r="R2567" s="143" t="str">
        <f>IFERROR(VLOOKUP(G2567,'SOURCE COMPANY'!A:B, 2, FALSE), "")</f>
        <v>DIP CHEM</v>
      </c>
      <c r="S2567" s="143" t="str">
        <f>IFERROR(VLOOKUP(H2567,'CUSTOMER NAME'!A:B, 2, FALSE), "")</f>
        <v>SQUARE PHARMA</v>
      </c>
    </row>
    <row r="2568" spans="1:19">
      <c r="A2568" s="192" t="s">
        <v>816</v>
      </c>
      <c r="B2568" s="192">
        <v>9000</v>
      </c>
      <c r="C2568" s="192" t="s">
        <v>7</v>
      </c>
      <c r="D2568" s="192" t="s">
        <v>3050</v>
      </c>
      <c r="E2568" s="192">
        <v>2.7</v>
      </c>
      <c r="F2568" s="192" t="s">
        <v>9</v>
      </c>
      <c r="G2568" s="85" t="s">
        <v>549</v>
      </c>
      <c r="H2568" s="134" t="s">
        <v>542</v>
      </c>
      <c r="I2568" s="131" t="s">
        <v>3893</v>
      </c>
      <c r="J2568" s="184">
        <f>IF(F2568="USD", E2568, E2568 * IFERROR(VLOOKUP(F2568, EXCHANGE_RATE!A:B, 2, FALSE), "Currency not found"))</f>
        <v>2.7</v>
      </c>
      <c r="K2568" s="184">
        <f t="shared" si="239"/>
        <v>2.7</v>
      </c>
      <c r="L2568" s="184">
        <f>IF(C2568="MTS", B2568, B2568 * IFERROR(VLOOKUP(C2568, 'QTY_CONVERSIONS '!A:B, 2, FALSE), "Units not  found"))</f>
        <v>9</v>
      </c>
      <c r="M2568" s="185">
        <f t="shared" si="240"/>
        <v>24300</v>
      </c>
      <c r="N2568" s="143" t="str">
        <f>IFERROR(VLOOKUP(D2568, Product_Category!A:B, 2, FALSE), "Uncategorized")</f>
        <v>MCC</v>
      </c>
      <c r="O2568" s="186">
        <f t="shared" si="242"/>
        <v>2700</v>
      </c>
      <c r="P2568" s="185">
        <f t="shared" si="241"/>
        <v>24300</v>
      </c>
      <c r="Q2568" s="143">
        <v>2023</v>
      </c>
      <c r="R2568" s="143" t="str">
        <f>IFERROR(VLOOKUP(G2568,'SOURCE COMPANY'!A:B, 2, FALSE), "")</f>
        <v>DIP CHEM</v>
      </c>
      <c r="S2568" s="143" t="str">
        <f>IFERROR(VLOOKUP(H2568,'CUSTOMER NAME'!A:B, 2, FALSE), "")</f>
        <v>SQUARE PHARMA</v>
      </c>
    </row>
    <row r="2569" spans="1:19">
      <c r="A2569" s="192" t="s">
        <v>816</v>
      </c>
      <c r="B2569" s="192">
        <v>9000</v>
      </c>
      <c r="C2569" s="192" t="s">
        <v>7</v>
      </c>
      <c r="D2569" s="192" t="s">
        <v>3063</v>
      </c>
      <c r="E2569" s="192">
        <v>2.1800000000000002</v>
      </c>
      <c r="F2569" s="192" t="s">
        <v>9</v>
      </c>
      <c r="G2569" s="85" t="s">
        <v>549</v>
      </c>
      <c r="H2569" s="134" t="s">
        <v>542</v>
      </c>
      <c r="I2569" s="131" t="s">
        <v>3658</v>
      </c>
      <c r="J2569" s="184">
        <f>IF(F2569="USD", E2569, E2569 * IFERROR(VLOOKUP(F2569, EXCHANGE_RATE!A:B, 2, FALSE), "Currency not found"))</f>
        <v>2.1800000000000002</v>
      </c>
      <c r="K2569" s="184">
        <f t="shared" si="239"/>
        <v>2.1800000000000002</v>
      </c>
      <c r="L2569" s="184">
        <f>IF(C2569="MTS", B2569, B2569 * IFERROR(VLOOKUP(C2569, 'QTY_CONVERSIONS '!A:B, 2, FALSE), "Units not  found"))</f>
        <v>9</v>
      </c>
      <c r="M2569" s="185">
        <f t="shared" si="240"/>
        <v>19620</v>
      </c>
      <c r="N2569" s="143" t="str">
        <f>IFERROR(VLOOKUP(D2569, Product_Category!A:B, 2, FALSE), "Uncategorized")</f>
        <v>MCC</v>
      </c>
      <c r="O2569" s="186">
        <f t="shared" si="242"/>
        <v>2180</v>
      </c>
      <c r="P2569" s="185">
        <f t="shared" si="241"/>
        <v>19620</v>
      </c>
      <c r="Q2569" s="143">
        <v>2023</v>
      </c>
      <c r="R2569" s="143" t="str">
        <f>IFERROR(VLOOKUP(G2569,'SOURCE COMPANY'!A:B, 2, FALSE), "")</f>
        <v>DIP CHEM</v>
      </c>
      <c r="S2569" s="143" t="str">
        <f>IFERROR(VLOOKUP(H2569,'CUSTOMER NAME'!A:B, 2, FALSE), "")</f>
        <v>SQUARE PHARMA</v>
      </c>
    </row>
    <row r="2570" spans="1:19">
      <c r="A2570" s="87" t="s">
        <v>1442</v>
      </c>
      <c r="B2570" s="87">
        <v>18000</v>
      </c>
      <c r="C2570" s="87" t="s">
        <v>7</v>
      </c>
      <c r="D2570" s="87" t="s">
        <v>1139</v>
      </c>
      <c r="E2570" s="42">
        <v>2.9</v>
      </c>
      <c r="F2570" s="87" t="s">
        <v>9</v>
      </c>
      <c r="G2570" s="85" t="s">
        <v>549</v>
      </c>
      <c r="H2570" s="198" t="s">
        <v>542</v>
      </c>
      <c r="I2570" s="214" t="str">
        <f t="shared" ref="I2570:I2578" si="243">I2569</f>
        <v>November</v>
      </c>
      <c r="J2570" s="184">
        <f>IF(F2570="USD", E2570, E2570 * IFERROR(VLOOKUP(F2570, EXCHANGE_RATE!A:B, 2, FALSE), "Currency not found"))</f>
        <v>2.9</v>
      </c>
      <c r="K2570" s="184">
        <f t="shared" si="239"/>
        <v>2.9</v>
      </c>
      <c r="L2570" s="184">
        <f>IF(C2570="MTS", B2570, B2570 * IFERROR(VLOOKUP(C2570, 'QTY_CONVERSIONS '!A:B, 2, FALSE), "Units not  found"))</f>
        <v>18</v>
      </c>
      <c r="M2570" s="185">
        <f t="shared" si="240"/>
        <v>52200</v>
      </c>
      <c r="N2570" s="143" t="str">
        <f>IFERROR(VLOOKUP(D2570, Product_Category!A:B, 2, FALSE), "Uncategorized")</f>
        <v>MCC</v>
      </c>
      <c r="O2570" s="186">
        <f t="shared" si="242"/>
        <v>2900</v>
      </c>
      <c r="P2570" s="185">
        <f t="shared" si="241"/>
        <v>52200</v>
      </c>
      <c r="Q2570" s="143">
        <v>2023</v>
      </c>
      <c r="R2570" s="143" t="str">
        <f>IFERROR(VLOOKUP(G2570,'SOURCE COMPANY'!A:B, 2, FALSE), "")</f>
        <v>DIP CHEM</v>
      </c>
      <c r="S2570" s="143" t="str">
        <f>IFERROR(VLOOKUP(H2570,'CUSTOMER NAME'!A:B, 2, FALSE), "")</f>
        <v>SQUARE PHARMA</v>
      </c>
    </row>
    <row r="2571" spans="1:19">
      <c r="A2571" s="87" t="s">
        <v>816</v>
      </c>
      <c r="B2571" s="21">
        <v>4500</v>
      </c>
      <c r="C2571" s="87" t="s">
        <v>7</v>
      </c>
      <c r="D2571" s="87" t="s">
        <v>1137</v>
      </c>
      <c r="E2571" s="41">
        <v>2.9</v>
      </c>
      <c r="F2571" s="87" t="s">
        <v>9</v>
      </c>
      <c r="G2571" s="85" t="s">
        <v>549</v>
      </c>
      <c r="H2571" s="198" t="s">
        <v>542</v>
      </c>
      <c r="I2571" s="214" t="str">
        <f t="shared" si="243"/>
        <v>November</v>
      </c>
      <c r="J2571" s="184">
        <f>IF(F2571="USD", E2571, E2571 * IFERROR(VLOOKUP(F2571, EXCHANGE_RATE!A:B, 2, FALSE), "Currency not found"))</f>
        <v>2.9</v>
      </c>
      <c r="K2571" s="184">
        <f t="shared" si="239"/>
        <v>2.9</v>
      </c>
      <c r="L2571" s="184">
        <f>IF(C2571="MTS", B2571, B2571 * IFERROR(VLOOKUP(C2571, 'QTY_CONVERSIONS '!A:B, 2, FALSE), "Units not  found"))</f>
        <v>4.5</v>
      </c>
      <c r="M2571" s="185">
        <f t="shared" si="240"/>
        <v>13050</v>
      </c>
      <c r="N2571" s="143" t="str">
        <f>IFERROR(VLOOKUP(D2571, Product_Category!A:B, 2, FALSE), "Uncategorized")</f>
        <v>MCC</v>
      </c>
      <c r="O2571" s="186">
        <f t="shared" si="242"/>
        <v>2900</v>
      </c>
      <c r="P2571" s="185">
        <f t="shared" si="241"/>
        <v>13050</v>
      </c>
      <c r="Q2571" s="143">
        <v>2023</v>
      </c>
      <c r="R2571" s="143" t="str">
        <f>IFERROR(VLOOKUP(G2571,'SOURCE COMPANY'!A:B, 2, FALSE), "")</f>
        <v>DIP CHEM</v>
      </c>
      <c r="S2571" s="143" t="str">
        <f>IFERROR(VLOOKUP(H2571,'CUSTOMER NAME'!A:B, 2, FALSE), "")</f>
        <v>SQUARE PHARMA</v>
      </c>
    </row>
    <row r="2572" spans="1:19">
      <c r="A2572" s="87" t="s">
        <v>816</v>
      </c>
      <c r="B2572" s="21">
        <v>9000</v>
      </c>
      <c r="C2572" s="87" t="s">
        <v>7</v>
      </c>
      <c r="D2572" s="87" t="s">
        <v>1139</v>
      </c>
      <c r="E2572" s="41">
        <v>2.9</v>
      </c>
      <c r="F2572" s="87" t="s">
        <v>9</v>
      </c>
      <c r="G2572" s="85" t="s">
        <v>549</v>
      </c>
      <c r="H2572" s="198" t="s">
        <v>542</v>
      </c>
      <c r="I2572" s="214" t="str">
        <f t="shared" si="243"/>
        <v>November</v>
      </c>
      <c r="J2572" s="184">
        <f>IF(F2572="USD", E2572, E2572 * IFERROR(VLOOKUP(F2572, EXCHANGE_RATE!A:B, 2, FALSE), "Currency not found"))</f>
        <v>2.9</v>
      </c>
      <c r="K2572" s="184">
        <f t="shared" si="239"/>
        <v>2.9</v>
      </c>
      <c r="L2572" s="184">
        <f>IF(C2572="MTS", B2572, B2572 * IFERROR(VLOOKUP(C2572, 'QTY_CONVERSIONS '!A:B, 2, FALSE), "Units not  found"))</f>
        <v>9</v>
      </c>
      <c r="M2572" s="185">
        <f t="shared" si="240"/>
        <v>26100</v>
      </c>
      <c r="N2572" s="143" t="str">
        <f>IFERROR(VLOOKUP(D2572, Product_Category!A:B, 2, FALSE), "Uncategorized")</f>
        <v>MCC</v>
      </c>
      <c r="O2572" s="186">
        <f t="shared" si="242"/>
        <v>2900</v>
      </c>
      <c r="P2572" s="185">
        <f t="shared" si="241"/>
        <v>26100</v>
      </c>
      <c r="Q2572" s="143">
        <v>2023</v>
      </c>
      <c r="R2572" s="143" t="str">
        <f>IFERROR(VLOOKUP(G2572,'SOURCE COMPANY'!A:B, 2, FALSE), "")</f>
        <v>DIP CHEM</v>
      </c>
      <c r="S2572" s="143" t="str">
        <f>IFERROR(VLOOKUP(H2572,'CUSTOMER NAME'!A:B, 2, FALSE), "")</f>
        <v>SQUARE PHARMA</v>
      </c>
    </row>
    <row r="2573" spans="1:19">
      <c r="A2573" s="88" t="s">
        <v>816</v>
      </c>
      <c r="B2573" s="22">
        <v>4500</v>
      </c>
      <c r="C2573" s="88" t="s">
        <v>7</v>
      </c>
      <c r="D2573" s="88" t="s">
        <v>1139</v>
      </c>
      <c r="E2573" s="40">
        <v>2.9</v>
      </c>
      <c r="F2573" s="88" t="s">
        <v>9</v>
      </c>
      <c r="G2573" s="85" t="s">
        <v>549</v>
      </c>
      <c r="H2573" s="200" t="s">
        <v>542</v>
      </c>
      <c r="I2573" s="214" t="str">
        <f t="shared" si="243"/>
        <v>November</v>
      </c>
      <c r="J2573" s="184">
        <f>IF(F2573="USD", E2573, E2573 * IFERROR(VLOOKUP(F2573, EXCHANGE_RATE!A:B, 2, FALSE), "Currency not found"))</f>
        <v>2.9</v>
      </c>
      <c r="K2573" s="184">
        <f t="shared" si="239"/>
        <v>2.9</v>
      </c>
      <c r="L2573" s="184">
        <f>IF(C2573="MTS", B2573, B2573 * IFERROR(VLOOKUP(C2573, 'QTY_CONVERSIONS '!A:B, 2, FALSE), "Units not  found"))</f>
        <v>4.5</v>
      </c>
      <c r="M2573" s="185">
        <f t="shared" si="240"/>
        <v>13050</v>
      </c>
      <c r="N2573" s="143" t="str">
        <f>IFERROR(VLOOKUP(D2573, Product_Category!A:B, 2, FALSE), "Uncategorized")</f>
        <v>MCC</v>
      </c>
      <c r="O2573" s="186">
        <f t="shared" si="242"/>
        <v>2900</v>
      </c>
      <c r="P2573" s="185">
        <f t="shared" si="241"/>
        <v>13050</v>
      </c>
      <c r="Q2573" s="143">
        <v>2023</v>
      </c>
      <c r="R2573" s="143" t="str">
        <f>IFERROR(VLOOKUP(G2573,'SOURCE COMPANY'!A:B, 2, FALSE), "")</f>
        <v>DIP CHEM</v>
      </c>
      <c r="S2573" s="143" t="str">
        <f>IFERROR(VLOOKUP(H2573,'CUSTOMER NAME'!A:B, 2, FALSE), "")</f>
        <v>SQUARE PHARMA</v>
      </c>
    </row>
    <row r="2574" spans="1:19">
      <c r="A2574" s="83" t="s">
        <v>816</v>
      </c>
      <c r="B2574" s="23">
        <v>13500</v>
      </c>
      <c r="C2574" s="83" t="s">
        <v>7</v>
      </c>
      <c r="D2574" s="83" t="s">
        <v>548</v>
      </c>
      <c r="E2574" s="49">
        <v>2.9</v>
      </c>
      <c r="F2574" s="83" t="s">
        <v>9</v>
      </c>
      <c r="G2574" s="85" t="s">
        <v>549</v>
      </c>
      <c r="H2574" s="252" t="s">
        <v>542</v>
      </c>
      <c r="I2574" s="214" t="str">
        <f t="shared" si="243"/>
        <v>November</v>
      </c>
      <c r="J2574" s="184">
        <f>IF(F2574="USD", E2574, E2574 * IFERROR(VLOOKUP(F2574, EXCHANGE_RATE!A:B, 2, FALSE), "Currency not found"))</f>
        <v>2.9</v>
      </c>
      <c r="K2574" s="184">
        <f t="shared" si="239"/>
        <v>2.9</v>
      </c>
      <c r="L2574" s="184">
        <f>IF(C2574="MTS", B2574, B2574 * IFERROR(VLOOKUP(C2574, 'QTY_CONVERSIONS '!A:B, 2, FALSE), "Units not  found"))</f>
        <v>13.5</v>
      </c>
      <c r="M2574" s="185">
        <f t="shared" si="240"/>
        <v>39150</v>
      </c>
      <c r="N2574" s="143" t="str">
        <f>IFERROR(VLOOKUP(D2574, Product_Category!A:B, 2, FALSE), "Uncategorized")</f>
        <v>MCC</v>
      </c>
      <c r="O2574" s="186">
        <f t="shared" si="242"/>
        <v>2900</v>
      </c>
      <c r="P2574" s="185">
        <f t="shared" si="241"/>
        <v>39150</v>
      </c>
      <c r="Q2574" s="143">
        <v>2023</v>
      </c>
      <c r="R2574" s="143" t="str">
        <f>IFERROR(VLOOKUP(G2574,'SOURCE COMPANY'!A:B, 2, FALSE), "")</f>
        <v>DIP CHEM</v>
      </c>
      <c r="S2574" s="143" t="str">
        <f>IFERROR(VLOOKUP(H2574,'CUSTOMER NAME'!A:B, 2, FALSE), "")</f>
        <v>SQUARE PHARMA</v>
      </c>
    </row>
    <row r="2575" spans="1:19">
      <c r="A2575" s="87" t="s">
        <v>816</v>
      </c>
      <c r="B2575" s="21">
        <v>13500</v>
      </c>
      <c r="C2575" s="87" t="s">
        <v>7</v>
      </c>
      <c r="D2575" s="87" t="s">
        <v>548</v>
      </c>
      <c r="E2575" s="41">
        <v>2.9</v>
      </c>
      <c r="F2575" s="87" t="s">
        <v>9</v>
      </c>
      <c r="G2575" s="85" t="s">
        <v>549</v>
      </c>
      <c r="H2575" s="198" t="s">
        <v>542</v>
      </c>
      <c r="I2575" s="214" t="str">
        <f t="shared" si="243"/>
        <v>November</v>
      </c>
      <c r="J2575" s="184">
        <f>IF(F2575="USD", E2575, E2575 * IFERROR(VLOOKUP(F2575, EXCHANGE_RATE!A:B, 2, FALSE), "Currency not found"))</f>
        <v>2.9</v>
      </c>
      <c r="K2575" s="184">
        <f t="shared" si="239"/>
        <v>2.9</v>
      </c>
      <c r="L2575" s="184">
        <f>IF(C2575="MTS", B2575, B2575 * IFERROR(VLOOKUP(C2575, 'QTY_CONVERSIONS '!A:B, 2, FALSE), "Units not  found"))</f>
        <v>13.5</v>
      </c>
      <c r="M2575" s="185">
        <f t="shared" si="240"/>
        <v>39150</v>
      </c>
      <c r="N2575" s="143" t="str">
        <f>IFERROR(VLOOKUP(D2575, Product_Category!A:B, 2, FALSE), "Uncategorized")</f>
        <v>MCC</v>
      </c>
      <c r="O2575" s="186">
        <f t="shared" si="242"/>
        <v>2900</v>
      </c>
      <c r="P2575" s="185">
        <f t="shared" si="241"/>
        <v>39150</v>
      </c>
      <c r="Q2575" s="143">
        <v>2023</v>
      </c>
      <c r="R2575" s="143" t="str">
        <f>IFERROR(VLOOKUP(G2575,'SOURCE COMPANY'!A:B, 2, FALSE), "")</f>
        <v>DIP CHEM</v>
      </c>
      <c r="S2575" s="143" t="str">
        <f>IFERROR(VLOOKUP(H2575,'CUSTOMER NAME'!A:B, 2, FALSE), "")</f>
        <v>SQUARE PHARMA</v>
      </c>
    </row>
    <row r="2576" spans="1:19">
      <c r="A2576" s="87" t="s">
        <v>816</v>
      </c>
      <c r="B2576" s="21">
        <v>13500</v>
      </c>
      <c r="C2576" s="87" t="s">
        <v>7</v>
      </c>
      <c r="D2576" s="87" t="s">
        <v>548</v>
      </c>
      <c r="E2576" s="41">
        <v>2.9</v>
      </c>
      <c r="F2576" s="87" t="s">
        <v>9</v>
      </c>
      <c r="G2576" s="85" t="s">
        <v>549</v>
      </c>
      <c r="H2576" s="198" t="s">
        <v>542</v>
      </c>
      <c r="I2576" s="214" t="str">
        <f t="shared" si="243"/>
        <v>November</v>
      </c>
      <c r="J2576" s="184">
        <f>IF(F2576="USD", E2576, E2576 * IFERROR(VLOOKUP(F2576, EXCHANGE_RATE!A:B, 2, FALSE), "Currency not found"))</f>
        <v>2.9</v>
      </c>
      <c r="K2576" s="184">
        <f t="shared" si="239"/>
        <v>2.9</v>
      </c>
      <c r="L2576" s="184">
        <f>IF(C2576="MTS", B2576, B2576 * IFERROR(VLOOKUP(C2576, 'QTY_CONVERSIONS '!A:B, 2, FALSE), "Units not  found"))</f>
        <v>13.5</v>
      </c>
      <c r="M2576" s="185">
        <f t="shared" si="240"/>
        <v>39150</v>
      </c>
      <c r="N2576" s="143" t="str">
        <f>IFERROR(VLOOKUP(D2576, Product_Category!A:B, 2, FALSE), "Uncategorized")</f>
        <v>MCC</v>
      </c>
      <c r="O2576" s="186">
        <f t="shared" si="242"/>
        <v>2900</v>
      </c>
      <c r="P2576" s="185">
        <f t="shared" si="241"/>
        <v>39150</v>
      </c>
      <c r="Q2576" s="143">
        <v>2023</v>
      </c>
      <c r="R2576" s="143" t="str">
        <f>IFERROR(VLOOKUP(G2576,'SOURCE COMPANY'!A:B, 2, FALSE), "")</f>
        <v>DIP CHEM</v>
      </c>
      <c r="S2576" s="143" t="str">
        <f>IFERROR(VLOOKUP(H2576,'CUSTOMER NAME'!A:B, 2, FALSE), "")</f>
        <v>SQUARE PHARMA</v>
      </c>
    </row>
    <row r="2577" spans="1:19">
      <c r="A2577" s="87" t="s">
        <v>816</v>
      </c>
      <c r="B2577" s="21">
        <v>13500</v>
      </c>
      <c r="C2577" s="87" t="s">
        <v>7</v>
      </c>
      <c r="D2577" s="87" t="s">
        <v>551</v>
      </c>
      <c r="E2577" s="41">
        <v>2.9</v>
      </c>
      <c r="F2577" s="87" t="s">
        <v>9</v>
      </c>
      <c r="G2577" s="85" t="s">
        <v>549</v>
      </c>
      <c r="H2577" s="198" t="s">
        <v>542</v>
      </c>
      <c r="I2577" s="214" t="str">
        <f t="shared" si="243"/>
        <v>November</v>
      </c>
      <c r="J2577" s="184">
        <f>IF(F2577="USD", E2577, E2577 * IFERROR(VLOOKUP(F2577, EXCHANGE_RATE!A:B, 2, FALSE), "Currency not found"))</f>
        <v>2.9</v>
      </c>
      <c r="K2577" s="184">
        <f t="shared" si="239"/>
        <v>2.9</v>
      </c>
      <c r="L2577" s="184">
        <f>IF(C2577="MTS", B2577, B2577 * IFERROR(VLOOKUP(C2577, 'QTY_CONVERSIONS '!A:B, 2, FALSE), "Units not  found"))</f>
        <v>13.5</v>
      </c>
      <c r="M2577" s="185">
        <f t="shared" si="240"/>
        <v>39150</v>
      </c>
      <c r="N2577" s="143" t="str">
        <f>IFERROR(VLOOKUP(D2577, Product_Category!A:B, 2, FALSE), "Uncategorized")</f>
        <v>MCC</v>
      </c>
      <c r="O2577" s="186">
        <f t="shared" si="242"/>
        <v>2900</v>
      </c>
      <c r="P2577" s="185">
        <f t="shared" si="241"/>
        <v>39150</v>
      </c>
      <c r="Q2577" s="143">
        <v>2023</v>
      </c>
      <c r="R2577" s="143" t="str">
        <f>IFERROR(VLOOKUP(G2577,'SOURCE COMPANY'!A:B, 2, FALSE), "")</f>
        <v>DIP CHEM</v>
      </c>
      <c r="S2577" s="143" t="str">
        <f>IFERROR(VLOOKUP(H2577,'CUSTOMER NAME'!A:B, 2, FALSE), "")</f>
        <v>SQUARE PHARMA</v>
      </c>
    </row>
    <row r="2578" spans="1:19">
      <c r="A2578" s="87" t="s">
        <v>816</v>
      </c>
      <c r="B2578" s="21">
        <v>13500</v>
      </c>
      <c r="C2578" s="87" t="s">
        <v>7</v>
      </c>
      <c r="D2578" s="87" t="s">
        <v>551</v>
      </c>
      <c r="E2578" s="41">
        <v>2.9</v>
      </c>
      <c r="F2578" s="87" t="s">
        <v>9</v>
      </c>
      <c r="G2578" s="85" t="s">
        <v>549</v>
      </c>
      <c r="H2578" s="198" t="s">
        <v>542</v>
      </c>
      <c r="I2578" s="214" t="str">
        <f t="shared" si="243"/>
        <v>November</v>
      </c>
      <c r="J2578" s="184">
        <f>IF(F2578="USD", E2578, E2578 * IFERROR(VLOOKUP(F2578, EXCHANGE_RATE!A:B, 2, FALSE), "Currency not found"))</f>
        <v>2.9</v>
      </c>
      <c r="K2578" s="184">
        <f t="shared" si="239"/>
        <v>2.9</v>
      </c>
      <c r="L2578" s="184">
        <f>IF(C2578="MTS", B2578, B2578 * IFERROR(VLOOKUP(C2578, 'QTY_CONVERSIONS '!A:B, 2, FALSE), "Units not  found"))</f>
        <v>13.5</v>
      </c>
      <c r="M2578" s="185">
        <f t="shared" si="240"/>
        <v>39150</v>
      </c>
      <c r="N2578" s="143" t="str">
        <f>IFERROR(VLOOKUP(D2578, Product_Category!A:B, 2, FALSE), "Uncategorized")</f>
        <v>MCC</v>
      </c>
      <c r="O2578" s="186">
        <f t="shared" si="242"/>
        <v>2900</v>
      </c>
      <c r="P2578" s="185">
        <f t="shared" si="241"/>
        <v>39150</v>
      </c>
      <c r="Q2578" s="143">
        <v>2023</v>
      </c>
      <c r="R2578" s="143" t="str">
        <f>IFERROR(VLOOKUP(G2578,'SOURCE COMPANY'!A:B, 2, FALSE), "")</f>
        <v>DIP CHEM</v>
      </c>
      <c r="S2578" s="143" t="str">
        <f>IFERROR(VLOOKUP(H2578,'CUSTOMER NAME'!A:B, 2, FALSE), "")</f>
        <v>SQUARE PHARMA</v>
      </c>
    </row>
    <row r="2579" spans="1:19">
      <c r="A2579" s="191" t="s">
        <v>816</v>
      </c>
      <c r="B2579" s="191">
        <v>9000</v>
      </c>
      <c r="C2579" s="191" t="s">
        <v>7</v>
      </c>
      <c r="D2579" s="191" t="s">
        <v>3050</v>
      </c>
      <c r="E2579" s="191">
        <v>2.85</v>
      </c>
      <c r="F2579" s="191" t="s">
        <v>9</v>
      </c>
      <c r="G2579" s="85" t="s">
        <v>549</v>
      </c>
      <c r="H2579" s="121" t="s">
        <v>542</v>
      </c>
      <c r="I2579" s="131" t="s">
        <v>3389</v>
      </c>
      <c r="J2579" s="184">
        <f>IF(F2579="USD", E2579, E2579 * IFERROR(VLOOKUP(F2579, EXCHANGE_RATE!A:B, 2, FALSE), "Currency not found"))</f>
        <v>2.85</v>
      </c>
      <c r="K2579" s="184">
        <f t="shared" si="239"/>
        <v>2.85</v>
      </c>
      <c r="L2579" s="184">
        <f>IF(C2579="MTS", B2579, B2579 * IFERROR(VLOOKUP(C2579, 'QTY_CONVERSIONS '!A:B, 2, FALSE), "Units not  found"))</f>
        <v>9</v>
      </c>
      <c r="M2579" s="185">
        <f t="shared" si="240"/>
        <v>25650</v>
      </c>
      <c r="N2579" s="143" t="str">
        <f>IFERROR(VLOOKUP(D2579, Product_Category!A:B, 2, FALSE), "Uncategorized")</f>
        <v>MCC</v>
      </c>
      <c r="O2579" s="186">
        <f t="shared" si="242"/>
        <v>2850</v>
      </c>
      <c r="P2579" s="185">
        <f t="shared" si="241"/>
        <v>25650</v>
      </c>
      <c r="Q2579" s="143">
        <v>2023</v>
      </c>
      <c r="R2579" s="143" t="str">
        <f>IFERROR(VLOOKUP(G2579,'SOURCE COMPANY'!A:B, 2, FALSE), "")</f>
        <v>DIP CHEM</v>
      </c>
      <c r="S2579" s="143" t="str">
        <f>IFERROR(VLOOKUP(H2579,'CUSTOMER NAME'!A:B, 2, FALSE), "")</f>
        <v>SQUARE PHARMA</v>
      </c>
    </row>
    <row r="2580" spans="1:19">
      <c r="A2580" s="193" t="s">
        <v>816</v>
      </c>
      <c r="B2580" s="193">
        <v>1040</v>
      </c>
      <c r="C2580" s="193" t="s">
        <v>7</v>
      </c>
      <c r="D2580" s="193" t="s">
        <v>2685</v>
      </c>
      <c r="E2580" s="193">
        <v>26.85</v>
      </c>
      <c r="F2580" s="193" t="s">
        <v>9</v>
      </c>
      <c r="G2580" s="192" t="s">
        <v>2679</v>
      </c>
      <c r="H2580" s="136" t="s">
        <v>542</v>
      </c>
      <c r="I2580" s="131" t="s">
        <v>2670</v>
      </c>
      <c r="J2580" s="184">
        <f>IF(F2580="USD", E2580, E2580 * IFERROR(VLOOKUP(F2580, EXCHANGE_RATE!A:B, 2, FALSE), "Currency not found"))</f>
        <v>26.85</v>
      </c>
      <c r="K2580" s="184">
        <f t="shared" si="239"/>
        <v>26.85</v>
      </c>
      <c r="L2580" s="184">
        <f>IF(C2580="MTS", B2580, B2580 * IFERROR(VLOOKUP(C2580, 'QTY_CONVERSIONS '!A:B, 2, FALSE), "Units not  found"))</f>
        <v>1.04</v>
      </c>
      <c r="M2580" s="185">
        <f t="shared" si="240"/>
        <v>27924</v>
      </c>
      <c r="N2580" s="143" t="str">
        <f>IFERROR(VLOOKUP(D2580, Product_Category!A:B, 2, FALSE), "Uncategorized")</f>
        <v>MCC</v>
      </c>
      <c r="O2580" s="186">
        <f t="shared" si="242"/>
        <v>26850</v>
      </c>
      <c r="P2580" s="185">
        <f t="shared" si="241"/>
        <v>27924</v>
      </c>
      <c r="Q2580" s="143">
        <v>2023</v>
      </c>
      <c r="R2580" s="143" t="str">
        <f>IFERROR(VLOOKUP(G2580,'SOURCE COMPANY'!A:B, 2, FALSE), "")</f>
        <v>Sigachi Industries limited</v>
      </c>
      <c r="S2580" s="143" t="str">
        <f>IFERROR(VLOOKUP(H2580,'CUSTOMER NAME'!A:B, 2, FALSE), "")</f>
        <v>SQUARE PHARMA</v>
      </c>
    </row>
    <row r="2581" spans="1:19">
      <c r="A2581" s="192" t="s">
        <v>816</v>
      </c>
      <c r="B2581" s="192">
        <v>300</v>
      </c>
      <c r="C2581" s="192" t="s">
        <v>7</v>
      </c>
      <c r="D2581" s="192" t="s">
        <v>3690</v>
      </c>
      <c r="E2581" s="192">
        <v>15.4</v>
      </c>
      <c r="F2581" s="192" t="s">
        <v>9</v>
      </c>
      <c r="G2581" s="192" t="s">
        <v>2998</v>
      </c>
      <c r="H2581" s="134" t="s">
        <v>542</v>
      </c>
      <c r="I2581" s="131" t="s">
        <v>3658</v>
      </c>
      <c r="J2581" s="184">
        <f>IF(F2581="USD", E2581, E2581 * IFERROR(VLOOKUP(F2581, EXCHANGE_RATE!A:B, 2, FALSE), "Currency not found"))</f>
        <v>15.4</v>
      </c>
      <c r="K2581" s="184">
        <f t="shared" si="239"/>
        <v>15.4</v>
      </c>
      <c r="L2581" s="184">
        <f>IF(C2581="MTS", B2581, B2581 * IFERROR(VLOOKUP(C2581, 'QTY_CONVERSIONS '!A:B, 2, FALSE), "Units not  found"))</f>
        <v>0.3</v>
      </c>
      <c r="M2581" s="185">
        <f t="shared" si="240"/>
        <v>4620</v>
      </c>
      <c r="N2581" s="143" t="str">
        <f>IFERROR(VLOOKUP(D2581, Product_Category!A:B, 2, FALSE), "Uncategorized")</f>
        <v>SMCC</v>
      </c>
      <c r="O2581" s="186">
        <f t="shared" si="242"/>
        <v>15400</v>
      </c>
      <c r="P2581" s="185">
        <f t="shared" si="241"/>
        <v>4620</v>
      </c>
      <c r="Q2581" s="143">
        <v>2023</v>
      </c>
      <c r="R2581" s="143" t="str">
        <f>IFERROR(VLOOKUP(G2581,'SOURCE COMPANY'!A:B, 2, FALSE), "")</f>
        <v>SIGNET</v>
      </c>
      <c r="S2581" s="143" t="str">
        <f>IFERROR(VLOOKUP(H2581,'CUSTOMER NAME'!A:B, 2, FALSE), "")</f>
        <v>SQUARE PHARMA</v>
      </c>
    </row>
    <row r="2582" spans="1:19">
      <c r="A2582" s="192" t="s">
        <v>816</v>
      </c>
      <c r="B2582" s="192">
        <v>2080</v>
      </c>
      <c r="C2582" s="192" t="s">
        <v>7</v>
      </c>
      <c r="D2582" s="192" t="s">
        <v>3303</v>
      </c>
      <c r="E2582" s="192">
        <v>27.1</v>
      </c>
      <c r="F2582" s="192" t="s">
        <v>9</v>
      </c>
      <c r="G2582" s="192" t="s">
        <v>2998</v>
      </c>
      <c r="H2582" s="134" t="s">
        <v>542</v>
      </c>
      <c r="I2582" s="131" t="s">
        <v>3658</v>
      </c>
      <c r="J2582" s="184">
        <f>IF(F2582="USD", E2582, E2582 * IFERROR(VLOOKUP(F2582, EXCHANGE_RATE!A:B, 2, FALSE), "Currency not found"))</f>
        <v>27.1</v>
      </c>
      <c r="K2582" s="184">
        <f t="shared" si="239"/>
        <v>27.1</v>
      </c>
      <c r="L2582" s="184">
        <f>IF(C2582="MTS", B2582, B2582 * IFERROR(VLOOKUP(C2582, 'QTY_CONVERSIONS '!A:B, 2, FALSE), "Units not  found"))</f>
        <v>2.08</v>
      </c>
      <c r="M2582" s="185">
        <f t="shared" si="240"/>
        <v>56368</v>
      </c>
      <c r="N2582" s="143" t="str">
        <f>IFERROR(VLOOKUP(D2582, Product_Category!A:B, 2, FALSE), "Uncategorized")</f>
        <v>MCC</v>
      </c>
      <c r="O2582" s="186">
        <f t="shared" si="242"/>
        <v>27100</v>
      </c>
      <c r="P2582" s="185">
        <f t="shared" si="241"/>
        <v>56368</v>
      </c>
      <c r="Q2582" s="143">
        <v>2023</v>
      </c>
      <c r="R2582" s="143" t="str">
        <f>IFERROR(VLOOKUP(G2582,'SOURCE COMPANY'!A:B, 2, FALSE), "")</f>
        <v>SIGNET</v>
      </c>
      <c r="S2582" s="143" t="str">
        <f>IFERROR(VLOOKUP(H2582,'CUSTOMER NAME'!A:B, 2, FALSE), "")</f>
        <v>SQUARE PHARMA</v>
      </c>
    </row>
    <row r="2583" spans="1:19">
      <c r="A2583" s="191" t="s">
        <v>816</v>
      </c>
      <c r="B2583" s="191">
        <v>1960</v>
      </c>
      <c r="C2583" s="191" t="s">
        <v>7</v>
      </c>
      <c r="D2583" s="191" t="s">
        <v>910</v>
      </c>
      <c r="E2583" s="191">
        <v>4.7</v>
      </c>
      <c r="F2583" s="191" t="s">
        <v>9</v>
      </c>
      <c r="G2583" s="192" t="s">
        <v>2998</v>
      </c>
      <c r="H2583" s="121" t="s">
        <v>542</v>
      </c>
      <c r="I2583" s="131" t="s">
        <v>3034</v>
      </c>
      <c r="J2583" s="184">
        <f>IF(F2583="USD", E2583, E2583 * IFERROR(VLOOKUP(F2583, EXCHANGE_RATE!A:B, 2, FALSE), "Currency not found"))</f>
        <v>4.7</v>
      </c>
      <c r="K2583" s="184">
        <f t="shared" si="239"/>
        <v>4.7</v>
      </c>
      <c r="L2583" s="184">
        <f>IF(C2583="MTS", B2583, B2583 * IFERROR(VLOOKUP(C2583, 'QTY_CONVERSIONS '!A:B, 2, FALSE), "Units not  found"))</f>
        <v>1.96</v>
      </c>
      <c r="M2583" s="185">
        <f t="shared" si="240"/>
        <v>9212</v>
      </c>
      <c r="N2583" s="143" t="str">
        <f>IFERROR(VLOOKUP(D2583, Product_Category!A:B, 2, FALSE), "Uncategorized")</f>
        <v>MAGNESIUM STEARATE</v>
      </c>
      <c r="O2583" s="186">
        <f t="shared" si="242"/>
        <v>4700</v>
      </c>
      <c r="P2583" s="185">
        <f t="shared" si="241"/>
        <v>9212</v>
      </c>
      <c r="Q2583" s="143">
        <v>2023</v>
      </c>
      <c r="R2583" s="143" t="str">
        <f>IFERROR(VLOOKUP(G2583,'SOURCE COMPANY'!A:B, 2, FALSE), "")</f>
        <v>SIGNET</v>
      </c>
      <c r="S2583" s="143" t="str">
        <f>IFERROR(VLOOKUP(H2583,'CUSTOMER NAME'!A:B, 2, FALSE), "")</f>
        <v>SQUARE PHARMA</v>
      </c>
    </row>
    <row r="2584" spans="1:19">
      <c r="A2584" s="191" t="s">
        <v>816</v>
      </c>
      <c r="B2584" s="191">
        <v>820</v>
      </c>
      <c r="C2584" s="191" t="s">
        <v>7</v>
      </c>
      <c r="D2584" s="191" t="s">
        <v>910</v>
      </c>
      <c r="E2584" s="191">
        <v>4.7</v>
      </c>
      <c r="F2584" s="191" t="s">
        <v>9</v>
      </c>
      <c r="G2584" s="192" t="s">
        <v>2998</v>
      </c>
      <c r="H2584" s="121" t="s">
        <v>542</v>
      </c>
      <c r="I2584" s="131" t="s">
        <v>3034</v>
      </c>
      <c r="J2584" s="184">
        <f>IF(F2584="USD", E2584, E2584 * IFERROR(VLOOKUP(F2584, EXCHANGE_RATE!A:B, 2, FALSE), "Currency not found"))</f>
        <v>4.7</v>
      </c>
      <c r="K2584" s="184">
        <f t="shared" si="239"/>
        <v>4.7</v>
      </c>
      <c r="L2584" s="184">
        <f>IF(C2584="MTS", B2584, B2584 * IFERROR(VLOOKUP(C2584, 'QTY_CONVERSIONS '!A:B, 2, FALSE), "Units not  found"))</f>
        <v>0.82000000000000006</v>
      </c>
      <c r="M2584" s="185">
        <f t="shared" si="240"/>
        <v>3854</v>
      </c>
      <c r="N2584" s="143" t="str">
        <f>IFERROR(VLOOKUP(D2584, Product_Category!A:B, 2, FALSE), "Uncategorized")</f>
        <v>MAGNESIUM STEARATE</v>
      </c>
      <c r="O2584" s="186">
        <f t="shared" si="242"/>
        <v>4700</v>
      </c>
      <c r="P2584" s="185">
        <f t="shared" si="241"/>
        <v>3854.0000000000005</v>
      </c>
      <c r="Q2584" s="143">
        <v>2023</v>
      </c>
      <c r="R2584" s="143" t="str">
        <f>IFERROR(VLOOKUP(G2584,'SOURCE COMPANY'!A:B, 2, FALSE), "")</f>
        <v>SIGNET</v>
      </c>
      <c r="S2584" s="143" t="str">
        <f>IFERROR(VLOOKUP(H2584,'CUSTOMER NAME'!A:B, 2, FALSE), "")</f>
        <v>SQUARE PHARMA</v>
      </c>
    </row>
    <row r="2585" spans="1:19">
      <c r="A2585" s="191" t="s">
        <v>816</v>
      </c>
      <c r="B2585" s="191">
        <v>1940</v>
      </c>
      <c r="C2585" s="191" t="s">
        <v>7</v>
      </c>
      <c r="D2585" s="191" t="s">
        <v>910</v>
      </c>
      <c r="E2585" s="191">
        <v>4.7</v>
      </c>
      <c r="F2585" s="191" t="s">
        <v>9</v>
      </c>
      <c r="G2585" s="192" t="s">
        <v>2998</v>
      </c>
      <c r="H2585" s="121" t="s">
        <v>542</v>
      </c>
      <c r="I2585" s="131" t="s">
        <v>3034</v>
      </c>
      <c r="J2585" s="184">
        <f>IF(F2585="USD", E2585, E2585 * IFERROR(VLOOKUP(F2585, EXCHANGE_RATE!A:B, 2, FALSE), "Currency not found"))</f>
        <v>4.7</v>
      </c>
      <c r="K2585" s="184">
        <f t="shared" si="239"/>
        <v>4.7</v>
      </c>
      <c r="L2585" s="184">
        <f>IF(C2585="MTS", B2585, B2585 * IFERROR(VLOOKUP(C2585, 'QTY_CONVERSIONS '!A:B, 2, FALSE), "Units not  found"))</f>
        <v>1.94</v>
      </c>
      <c r="M2585" s="185">
        <f t="shared" si="240"/>
        <v>9118</v>
      </c>
      <c r="N2585" s="143" t="str">
        <f>IFERROR(VLOOKUP(D2585, Product_Category!A:B, 2, FALSE), "Uncategorized")</f>
        <v>MAGNESIUM STEARATE</v>
      </c>
      <c r="O2585" s="186">
        <f t="shared" si="242"/>
        <v>4700</v>
      </c>
      <c r="P2585" s="185">
        <f t="shared" si="241"/>
        <v>9118</v>
      </c>
      <c r="Q2585" s="143">
        <v>2023</v>
      </c>
      <c r="R2585" s="143" t="str">
        <f>IFERROR(VLOOKUP(G2585,'SOURCE COMPANY'!A:B, 2, FALSE), "")</f>
        <v>SIGNET</v>
      </c>
      <c r="S2585" s="143" t="str">
        <f>IFERROR(VLOOKUP(H2585,'CUSTOMER NAME'!A:B, 2, FALSE), "")</f>
        <v>SQUARE PHARMA</v>
      </c>
    </row>
    <row r="2586" spans="1:19">
      <c r="A2586" s="188" t="s">
        <v>816</v>
      </c>
      <c r="B2586" s="188">
        <v>1880</v>
      </c>
      <c r="C2586" s="188" t="s">
        <v>7</v>
      </c>
      <c r="D2586" s="188" t="s">
        <v>910</v>
      </c>
      <c r="E2586" s="188">
        <v>4.7</v>
      </c>
      <c r="F2586" s="188" t="s">
        <v>9</v>
      </c>
      <c r="G2586" s="192" t="s">
        <v>2998</v>
      </c>
      <c r="H2586" s="124" t="s">
        <v>542</v>
      </c>
      <c r="I2586" s="131" t="s">
        <v>3034</v>
      </c>
      <c r="J2586" s="184">
        <f>IF(F2586="USD", E2586, E2586 * IFERROR(VLOOKUP(F2586, EXCHANGE_RATE!A:B, 2, FALSE), "Currency not found"))</f>
        <v>4.7</v>
      </c>
      <c r="K2586" s="184">
        <f t="shared" si="239"/>
        <v>4.7</v>
      </c>
      <c r="L2586" s="184">
        <f>IF(C2586="MTS", B2586, B2586 * IFERROR(VLOOKUP(C2586, 'QTY_CONVERSIONS '!A:B, 2, FALSE), "Units not  found"))</f>
        <v>1.8800000000000001</v>
      </c>
      <c r="M2586" s="185">
        <f t="shared" si="240"/>
        <v>8836</v>
      </c>
      <c r="N2586" s="143" t="str">
        <f>IFERROR(VLOOKUP(D2586, Product_Category!A:B, 2, FALSE), "Uncategorized")</f>
        <v>MAGNESIUM STEARATE</v>
      </c>
      <c r="O2586" s="186">
        <f t="shared" si="242"/>
        <v>4700</v>
      </c>
      <c r="P2586" s="185">
        <f t="shared" si="241"/>
        <v>8836</v>
      </c>
      <c r="Q2586" s="143">
        <v>2023</v>
      </c>
      <c r="R2586" s="143" t="str">
        <f>IFERROR(VLOOKUP(G2586,'SOURCE COMPANY'!A:B, 2, FALSE), "")</f>
        <v>SIGNET</v>
      </c>
      <c r="S2586" s="143" t="str">
        <f>IFERROR(VLOOKUP(H2586,'CUSTOMER NAME'!A:B, 2, FALSE), "")</f>
        <v>SQUARE PHARMA</v>
      </c>
    </row>
    <row r="2587" spans="1:19">
      <c r="A2587" s="211" t="s">
        <v>816</v>
      </c>
      <c r="B2587" s="211">
        <v>1920</v>
      </c>
      <c r="C2587" s="211" t="s">
        <v>7</v>
      </c>
      <c r="D2587" s="211" t="s">
        <v>910</v>
      </c>
      <c r="E2587" s="211">
        <v>4.7</v>
      </c>
      <c r="F2587" s="211" t="s">
        <v>9</v>
      </c>
      <c r="G2587" s="192" t="s">
        <v>2998</v>
      </c>
      <c r="H2587" s="130" t="s">
        <v>542</v>
      </c>
      <c r="I2587" s="131" t="s">
        <v>3034</v>
      </c>
      <c r="J2587" s="184">
        <f>IF(F2587="USD", E2587, E2587 * IFERROR(VLOOKUP(F2587, EXCHANGE_RATE!A:B, 2, FALSE), "Currency not found"))</f>
        <v>4.7</v>
      </c>
      <c r="K2587" s="184">
        <f t="shared" si="239"/>
        <v>4.7</v>
      </c>
      <c r="L2587" s="184">
        <f>IF(C2587="MTS", B2587, B2587 * IFERROR(VLOOKUP(C2587, 'QTY_CONVERSIONS '!A:B, 2, FALSE), "Units not  found"))</f>
        <v>1.92</v>
      </c>
      <c r="M2587" s="185">
        <f t="shared" si="240"/>
        <v>9024</v>
      </c>
      <c r="N2587" s="143" t="str">
        <f>IFERROR(VLOOKUP(D2587, Product_Category!A:B, 2, FALSE), "Uncategorized")</f>
        <v>MAGNESIUM STEARATE</v>
      </c>
      <c r="O2587" s="186">
        <f t="shared" si="242"/>
        <v>4700</v>
      </c>
      <c r="P2587" s="185">
        <f t="shared" si="241"/>
        <v>9024</v>
      </c>
      <c r="Q2587" s="143">
        <v>2023</v>
      </c>
      <c r="R2587" s="143" t="str">
        <f>IFERROR(VLOOKUP(G2587,'SOURCE COMPANY'!A:B, 2, FALSE), "")</f>
        <v>SIGNET</v>
      </c>
      <c r="S2587" s="143" t="str">
        <f>IFERROR(VLOOKUP(H2587,'CUSTOMER NAME'!A:B, 2, FALSE), "")</f>
        <v>SQUARE PHARMA</v>
      </c>
    </row>
    <row r="2588" spans="1:19">
      <c r="A2588" s="191" t="s">
        <v>816</v>
      </c>
      <c r="B2588" s="191">
        <v>1200</v>
      </c>
      <c r="C2588" s="191" t="s">
        <v>7</v>
      </c>
      <c r="D2588" s="191" t="s">
        <v>910</v>
      </c>
      <c r="E2588" s="191">
        <v>4.7</v>
      </c>
      <c r="F2588" s="191" t="s">
        <v>9</v>
      </c>
      <c r="G2588" s="192" t="s">
        <v>2998</v>
      </c>
      <c r="H2588" s="121" t="s">
        <v>542</v>
      </c>
      <c r="I2588" s="131" t="s">
        <v>3034</v>
      </c>
      <c r="J2588" s="184">
        <f>IF(F2588="USD", E2588, E2588 * IFERROR(VLOOKUP(F2588, EXCHANGE_RATE!A:B, 2, FALSE), "Currency not found"))</f>
        <v>4.7</v>
      </c>
      <c r="K2588" s="184">
        <f t="shared" si="239"/>
        <v>4.7</v>
      </c>
      <c r="L2588" s="184">
        <f>IF(C2588="MTS", B2588, B2588 * IFERROR(VLOOKUP(C2588, 'QTY_CONVERSIONS '!A:B, 2, FALSE), "Units not  found"))</f>
        <v>1.2</v>
      </c>
      <c r="M2588" s="185">
        <f t="shared" si="240"/>
        <v>5640</v>
      </c>
      <c r="N2588" s="143" t="str">
        <f>IFERROR(VLOOKUP(D2588, Product_Category!A:B, 2, FALSE), "Uncategorized")</f>
        <v>MAGNESIUM STEARATE</v>
      </c>
      <c r="O2588" s="186">
        <f t="shared" si="242"/>
        <v>4700</v>
      </c>
      <c r="P2588" s="185">
        <f t="shared" si="241"/>
        <v>5640</v>
      </c>
      <c r="Q2588" s="143">
        <v>2023</v>
      </c>
      <c r="R2588" s="143" t="str">
        <f>IFERROR(VLOOKUP(G2588,'SOURCE COMPANY'!A:B, 2, FALSE), "")</f>
        <v>SIGNET</v>
      </c>
      <c r="S2588" s="143" t="str">
        <f>IFERROR(VLOOKUP(H2588,'CUSTOMER NAME'!A:B, 2, FALSE), "")</f>
        <v>SQUARE PHARMA</v>
      </c>
    </row>
    <row r="2589" spans="1:19">
      <c r="A2589" s="191" t="s">
        <v>816</v>
      </c>
      <c r="B2589" s="191">
        <v>400</v>
      </c>
      <c r="C2589" s="191" t="s">
        <v>7</v>
      </c>
      <c r="D2589" s="191" t="s">
        <v>910</v>
      </c>
      <c r="E2589" s="191">
        <v>4.7</v>
      </c>
      <c r="F2589" s="191" t="s">
        <v>9</v>
      </c>
      <c r="G2589" s="192" t="s">
        <v>2998</v>
      </c>
      <c r="H2589" s="121" t="s">
        <v>542</v>
      </c>
      <c r="I2589" s="131" t="s">
        <v>3034</v>
      </c>
      <c r="J2589" s="184">
        <f>IF(F2589="USD", E2589, E2589 * IFERROR(VLOOKUP(F2589, EXCHANGE_RATE!A:B, 2, FALSE), "Currency not found"))</f>
        <v>4.7</v>
      </c>
      <c r="K2589" s="184">
        <f t="shared" si="239"/>
        <v>4.7</v>
      </c>
      <c r="L2589" s="184">
        <f>IF(C2589="MTS", B2589, B2589 * IFERROR(VLOOKUP(C2589, 'QTY_CONVERSIONS '!A:B, 2, FALSE), "Units not  found"))</f>
        <v>0.4</v>
      </c>
      <c r="M2589" s="185">
        <f t="shared" si="240"/>
        <v>1880</v>
      </c>
      <c r="N2589" s="143" t="str">
        <f>IFERROR(VLOOKUP(D2589, Product_Category!A:B, 2, FALSE), "Uncategorized")</f>
        <v>MAGNESIUM STEARATE</v>
      </c>
      <c r="O2589" s="186">
        <f t="shared" si="242"/>
        <v>4700</v>
      </c>
      <c r="P2589" s="185">
        <f t="shared" si="241"/>
        <v>1880</v>
      </c>
      <c r="Q2589" s="143">
        <v>2023</v>
      </c>
      <c r="R2589" s="143" t="str">
        <f>IFERROR(VLOOKUP(G2589,'SOURCE COMPANY'!A:B, 2, FALSE), "")</f>
        <v>SIGNET</v>
      </c>
      <c r="S2589" s="143" t="str">
        <f>IFERROR(VLOOKUP(H2589,'CUSTOMER NAME'!A:B, 2, FALSE), "")</f>
        <v>SQUARE PHARMA</v>
      </c>
    </row>
    <row r="2590" spans="1:19">
      <c r="A2590" s="85" t="s">
        <v>816</v>
      </c>
      <c r="B2590" s="85">
        <v>70</v>
      </c>
      <c r="C2590" s="85" t="s">
        <v>7</v>
      </c>
      <c r="D2590" s="85" t="s">
        <v>818</v>
      </c>
      <c r="E2590" s="248">
        <v>21.999559999999999</v>
      </c>
      <c r="F2590" s="85" t="s">
        <v>9</v>
      </c>
      <c r="G2590" s="192" t="s">
        <v>2998</v>
      </c>
      <c r="H2590" s="199" t="s">
        <v>542</v>
      </c>
      <c r="I2590" s="214" t="str">
        <f>I2589</f>
        <v>September</v>
      </c>
      <c r="J2590" s="184">
        <f>IF(F2590="USD", E2590, E2590 * IFERROR(VLOOKUP(F2590, EXCHANGE_RATE!A:B, 2, FALSE), "Currency not found"))</f>
        <v>21.999559999999999</v>
      </c>
      <c r="K2590" s="184">
        <f t="shared" si="239"/>
        <v>22</v>
      </c>
      <c r="L2590" s="184">
        <f>IF(C2590="MTS", B2590, B2590 * IFERROR(VLOOKUP(C2590, 'QTY_CONVERSIONS '!A:B, 2, FALSE), "Units not  found"))</f>
        <v>7.0000000000000007E-2</v>
      </c>
      <c r="M2590" s="185">
        <f t="shared" si="240"/>
        <v>1540</v>
      </c>
      <c r="N2590" s="143" t="str">
        <f>IFERROR(VLOOKUP(D2590, Product_Category!A:B, 2, FALSE), "Uncategorized")</f>
        <v>MCC</v>
      </c>
      <c r="O2590" s="186">
        <f t="shared" si="242"/>
        <v>22000</v>
      </c>
      <c r="P2590" s="185">
        <f t="shared" si="241"/>
        <v>1540.0000000000002</v>
      </c>
      <c r="Q2590" s="143">
        <v>2023</v>
      </c>
      <c r="R2590" s="143" t="str">
        <f>IFERROR(VLOOKUP(G2590,'SOURCE COMPANY'!A:B, 2, FALSE), "")</f>
        <v>SIGNET</v>
      </c>
      <c r="S2590" s="143" t="str">
        <f>IFERROR(VLOOKUP(H2590,'CUSTOMER NAME'!A:B, 2, FALSE), "")</f>
        <v>SQUARE PHARMA</v>
      </c>
    </row>
    <row r="2591" spans="1:19">
      <c r="A2591" s="86" t="s">
        <v>816</v>
      </c>
      <c r="B2591" s="86">
        <v>250</v>
      </c>
      <c r="C2591" s="86" t="s">
        <v>7</v>
      </c>
      <c r="D2591" s="86" t="s">
        <v>818</v>
      </c>
      <c r="E2591" s="249">
        <v>4.9999000000000002</v>
      </c>
      <c r="F2591" s="86" t="s">
        <v>9</v>
      </c>
      <c r="G2591" s="192" t="s">
        <v>2998</v>
      </c>
      <c r="H2591" s="203" t="s">
        <v>542</v>
      </c>
      <c r="I2591" s="214" t="str">
        <f>I2590</f>
        <v>September</v>
      </c>
      <c r="J2591" s="184">
        <f>IF(F2591="USD", E2591, E2591 * IFERROR(VLOOKUP(F2591, EXCHANGE_RATE!A:B, 2, FALSE), "Currency not found"))</f>
        <v>4.9999000000000002</v>
      </c>
      <c r="K2591" s="184">
        <f t="shared" si="239"/>
        <v>5</v>
      </c>
      <c r="L2591" s="184">
        <f>IF(C2591="MTS", B2591, B2591 * IFERROR(VLOOKUP(C2591, 'QTY_CONVERSIONS '!A:B, 2, FALSE), "Units not  found"))</f>
        <v>0.25</v>
      </c>
      <c r="M2591" s="185">
        <f t="shared" si="240"/>
        <v>1250</v>
      </c>
      <c r="N2591" s="143" t="str">
        <f>IFERROR(VLOOKUP(D2591, Product_Category!A:B, 2, FALSE), "Uncategorized")</f>
        <v>MCC</v>
      </c>
      <c r="O2591" s="186">
        <f t="shared" si="242"/>
        <v>5000</v>
      </c>
      <c r="P2591" s="185">
        <f t="shared" si="241"/>
        <v>1250</v>
      </c>
      <c r="Q2591" s="143">
        <v>2023</v>
      </c>
      <c r="R2591" s="143" t="str">
        <f>IFERROR(VLOOKUP(G2591,'SOURCE COMPANY'!A:B, 2, FALSE), "")</f>
        <v>SIGNET</v>
      </c>
      <c r="S2591" s="143" t="str">
        <f>IFERROR(VLOOKUP(H2591,'CUSTOMER NAME'!A:B, 2, FALSE), "")</f>
        <v>SQUARE PHARMA</v>
      </c>
    </row>
    <row r="2592" spans="1:19">
      <c r="A2592" s="87" t="s">
        <v>816</v>
      </c>
      <c r="B2592" s="21">
        <v>1040</v>
      </c>
      <c r="C2592" s="87" t="s">
        <v>7</v>
      </c>
      <c r="D2592" s="87" t="s">
        <v>2104</v>
      </c>
      <c r="E2592" s="41">
        <v>26.85</v>
      </c>
      <c r="F2592" s="87" t="s">
        <v>9</v>
      </c>
      <c r="G2592" s="192" t="s">
        <v>2998</v>
      </c>
      <c r="H2592" s="198" t="s">
        <v>542</v>
      </c>
      <c r="I2592" s="214" t="str">
        <f>I2591</f>
        <v>September</v>
      </c>
      <c r="J2592" s="184">
        <f>IF(F2592="USD", E2592, E2592 * IFERROR(VLOOKUP(F2592, EXCHANGE_RATE!A:B, 2, FALSE), "Currency not found"))</f>
        <v>26.85</v>
      </c>
      <c r="K2592" s="184">
        <f t="shared" si="239"/>
        <v>26.85</v>
      </c>
      <c r="L2592" s="184">
        <f>IF(C2592="MTS", B2592, B2592 * IFERROR(VLOOKUP(C2592, 'QTY_CONVERSIONS '!A:B, 2, FALSE), "Units not  found"))</f>
        <v>1.04</v>
      </c>
      <c r="M2592" s="185">
        <f t="shared" si="240"/>
        <v>27924</v>
      </c>
      <c r="N2592" s="143" t="str">
        <f>IFERROR(VLOOKUP(D2592, Product_Category!A:B, 2, FALSE), "Uncategorized")</f>
        <v>MCC</v>
      </c>
      <c r="O2592" s="186">
        <f t="shared" si="242"/>
        <v>26850</v>
      </c>
      <c r="P2592" s="185">
        <f t="shared" si="241"/>
        <v>27924</v>
      </c>
      <c r="Q2592" s="143">
        <v>2023</v>
      </c>
      <c r="R2592" s="143" t="str">
        <f>IFERROR(VLOOKUP(G2592,'SOURCE COMPANY'!A:B, 2, FALSE), "")</f>
        <v>SIGNET</v>
      </c>
      <c r="S2592" s="143" t="str">
        <f>IFERROR(VLOOKUP(H2592,'CUSTOMER NAME'!A:B, 2, FALSE), "")</f>
        <v>SQUARE PHARMA</v>
      </c>
    </row>
    <row r="2593" spans="1:19">
      <c r="A2593" s="87" t="s">
        <v>816</v>
      </c>
      <c r="B2593" s="189">
        <v>360</v>
      </c>
      <c r="C2593" s="87" t="s">
        <v>7</v>
      </c>
      <c r="D2593" s="87" t="s">
        <v>1445</v>
      </c>
      <c r="E2593" s="195">
        <v>14.5</v>
      </c>
      <c r="F2593" s="87" t="s">
        <v>9</v>
      </c>
      <c r="G2593" s="192" t="s">
        <v>2998</v>
      </c>
      <c r="H2593" s="198" t="s">
        <v>2470</v>
      </c>
      <c r="I2593" s="214" t="str">
        <f>I2592</f>
        <v>September</v>
      </c>
      <c r="J2593" s="184">
        <f>IF(F2593="USD", E2593, E2593 * IFERROR(VLOOKUP(F2593, EXCHANGE_RATE!A:B, 2, FALSE), "Currency not found"))</f>
        <v>14.5</v>
      </c>
      <c r="K2593" s="184">
        <f t="shared" si="239"/>
        <v>14.5</v>
      </c>
      <c r="L2593" s="184">
        <f>IF(C2593="MTS", B2593, B2593 * IFERROR(VLOOKUP(C2593, 'QTY_CONVERSIONS '!A:B, 2, FALSE), "Units not  found"))</f>
        <v>0.36</v>
      </c>
      <c r="M2593" s="185">
        <f t="shared" si="240"/>
        <v>5220</v>
      </c>
      <c r="N2593" s="143" t="str">
        <f>IFERROR(VLOOKUP(D2593, Product_Category!A:B, 2, FALSE), "Uncategorized")</f>
        <v>MCC</v>
      </c>
      <c r="O2593" s="186">
        <f t="shared" si="242"/>
        <v>14500</v>
      </c>
      <c r="P2593" s="185">
        <f t="shared" si="241"/>
        <v>5220</v>
      </c>
      <c r="Q2593" s="143">
        <v>2023</v>
      </c>
      <c r="R2593" s="143" t="str">
        <f>IFERROR(VLOOKUP(G2593,'SOURCE COMPANY'!A:B, 2, FALSE), "")</f>
        <v>SIGNET</v>
      </c>
      <c r="S2593" s="143" t="str">
        <f>IFERROR(VLOOKUP(H2593,'CUSTOMER NAME'!A:B, 2, FALSE), "")</f>
        <v>SQUARE PHARMACEUTICALS LIMITED</v>
      </c>
    </row>
    <row r="2594" spans="1:19">
      <c r="A2594" s="87" t="s">
        <v>929</v>
      </c>
      <c r="B2594" s="189">
        <v>200</v>
      </c>
      <c r="C2594" s="87" t="s">
        <v>7</v>
      </c>
      <c r="D2594" s="87" t="s">
        <v>589</v>
      </c>
      <c r="E2594" s="195">
        <v>186.19900000000001</v>
      </c>
      <c r="F2594" s="87" t="s">
        <v>1730</v>
      </c>
      <c r="G2594" s="192" t="s">
        <v>662</v>
      </c>
      <c r="H2594" s="198" t="s">
        <v>2517</v>
      </c>
      <c r="I2594" s="214" t="str">
        <f>I2593</f>
        <v>September</v>
      </c>
      <c r="J2594" s="184">
        <f>IF(F2594="USD", E2594, E2594 * IFERROR(VLOOKUP(F2594, EXCHANGE_RATE!A:B, 2, FALSE), "Currency not found"))</f>
        <v>2.234388</v>
      </c>
      <c r="K2594" s="184">
        <f t="shared" si="239"/>
        <v>2.2399999999999998</v>
      </c>
      <c r="L2594" s="184">
        <f>IF(C2594="MTS", B2594, B2594 * IFERROR(VLOOKUP(C2594, 'QTY_CONVERSIONS '!A:B, 2, FALSE), "Units not  found"))</f>
        <v>0.2</v>
      </c>
      <c r="M2594" s="185">
        <f t="shared" si="240"/>
        <v>447.99999999999994</v>
      </c>
      <c r="N2594" s="143" t="str">
        <f>IFERROR(VLOOKUP(D2594, Product_Category!A:B, 2, FALSE), "Uncategorized")</f>
        <v>MAGNESIUM STEARATE</v>
      </c>
      <c r="O2594" s="186">
        <f t="shared" si="242"/>
        <v>2239.9999999999995</v>
      </c>
      <c r="P2594" s="185">
        <f t="shared" si="241"/>
        <v>447.99999999999994</v>
      </c>
      <c r="Q2594" s="143">
        <v>2023</v>
      </c>
      <c r="R2594" s="143" t="str">
        <f>IFERROR(VLOOKUP(G2594,'SOURCE COMPANY'!A:B, 2, FALSE), "")</f>
        <v>K KUMAR &amp; CO</v>
      </c>
      <c r="S2594" s="143" t="str">
        <f>IFERROR(VLOOKUP(H2594,'CUSTOMER NAME'!A:B, 2, FALSE), "")</f>
        <v>SR DRUG LAB</v>
      </c>
    </row>
    <row r="2595" spans="1:19">
      <c r="A2595" s="191" t="s">
        <v>922</v>
      </c>
      <c r="B2595" s="191">
        <v>17000</v>
      </c>
      <c r="C2595" s="191" t="s">
        <v>7</v>
      </c>
      <c r="D2595" s="191" t="s">
        <v>3472</v>
      </c>
      <c r="E2595" s="191">
        <v>2.5</v>
      </c>
      <c r="F2595" s="191" t="s">
        <v>9</v>
      </c>
      <c r="G2595" s="191" t="s">
        <v>509</v>
      </c>
      <c r="H2595" s="121" t="s">
        <v>3473</v>
      </c>
      <c r="I2595" s="131" t="s">
        <v>3389</v>
      </c>
      <c r="J2595" s="184">
        <f>IF(F2595="USD", E2595, E2595 * IFERROR(VLOOKUP(F2595, EXCHANGE_RATE!A:B, 2, FALSE), "Currency not found"))</f>
        <v>2.5</v>
      </c>
      <c r="K2595" s="184">
        <f t="shared" si="239"/>
        <v>2.5</v>
      </c>
      <c r="L2595" s="184">
        <f>IF(C2595="MTS", B2595, B2595 * IFERROR(VLOOKUP(C2595, 'QTY_CONVERSIONS '!A:B, 2, FALSE), "Units not  found"))</f>
        <v>17</v>
      </c>
      <c r="M2595" s="185">
        <f t="shared" si="240"/>
        <v>42500</v>
      </c>
      <c r="N2595" s="143" t="str">
        <f>IFERROR(VLOOKUP(D2595, Product_Category!A:B, 2, FALSE), "Uncategorized")</f>
        <v>MCC</v>
      </c>
      <c r="O2595" s="186">
        <f t="shared" si="242"/>
        <v>2500</v>
      </c>
      <c r="P2595" s="185">
        <f t="shared" si="241"/>
        <v>42500</v>
      </c>
      <c r="Q2595" s="143">
        <v>2023</v>
      </c>
      <c r="R2595" s="143" t="str">
        <f>IFERROR(VLOOKUP(G2595,'SOURCE COMPANY'!A:B, 2, FALSE), "")</f>
        <v>JAI RADHE SALES</v>
      </c>
      <c r="S2595" s="143" t="str">
        <f>IFERROR(VLOOKUP(H2595,'CUSTOMER NAME'!A:B, 2, FALSE), "")</f>
        <v>SS A DE C V SEHYEX</v>
      </c>
    </row>
    <row r="2596" spans="1:19">
      <c r="A2596" s="191" t="s">
        <v>874</v>
      </c>
      <c r="B2596" s="191">
        <v>500</v>
      </c>
      <c r="C2596" s="191" t="s">
        <v>7</v>
      </c>
      <c r="D2596" s="191" t="s">
        <v>19</v>
      </c>
      <c r="E2596" s="191">
        <v>3.1</v>
      </c>
      <c r="F2596" s="191" t="s">
        <v>9</v>
      </c>
      <c r="G2596" s="192" t="s">
        <v>642</v>
      </c>
      <c r="H2596" s="121" t="s">
        <v>3442</v>
      </c>
      <c r="I2596" s="131" t="s">
        <v>3389</v>
      </c>
      <c r="J2596" s="184">
        <f>IF(F2596="USD", E2596, E2596 * IFERROR(VLOOKUP(F2596, EXCHANGE_RATE!A:B, 2, FALSE), "Currency not found"))</f>
        <v>3.1</v>
      </c>
      <c r="K2596" s="184">
        <f t="shared" si="239"/>
        <v>3.1</v>
      </c>
      <c r="L2596" s="184">
        <f>IF(C2596="MTS", B2596, B2596 * IFERROR(VLOOKUP(C2596, 'QTY_CONVERSIONS '!A:B, 2, FALSE), "Units not  found"))</f>
        <v>0.5</v>
      </c>
      <c r="M2596" s="185">
        <f t="shared" si="240"/>
        <v>1550</v>
      </c>
      <c r="N2596" s="143" t="str">
        <f>IFERROR(VLOOKUP(D2596, Product_Category!A:B, 2, FALSE), "Uncategorized")</f>
        <v>CMC</v>
      </c>
      <c r="O2596" s="186">
        <f t="shared" si="242"/>
        <v>3100</v>
      </c>
      <c r="P2596" s="185">
        <f t="shared" si="241"/>
        <v>1550</v>
      </c>
      <c r="Q2596" s="143">
        <v>2023</v>
      </c>
      <c r="R2596" s="143" t="str">
        <f>IFERROR(VLOOKUP(G2596,'SOURCE COMPANY'!A:B, 2, FALSE), "")</f>
        <v>ATTAR GLOBAL</v>
      </c>
      <c r="S2596" s="143" t="str">
        <f>IFERROR(VLOOKUP(H2596,'CUSTOMER NAME'!A:B, 2, FALSE), "")</f>
        <v>STANBIC BANK GHANA</v>
      </c>
    </row>
    <row r="2597" spans="1:19">
      <c r="A2597" s="88" t="s">
        <v>816</v>
      </c>
      <c r="B2597" s="88">
        <v>800</v>
      </c>
      <c r="C2597" s="88" t="s">
        <v>7</v>
      </c>
      <c r="D2597" s="88" t="s">
        <v>94</v>
      </c>
      <c r="E2597" s="249">
        <v>7.73</v>
      </c>
      <c r="F2597" s="88" t="s">
        <v>9</v>
      </c>
      <c r="G2597" s="192" t="s">
        <v>208</v>
      </c>
      <c r="H2597" s="200" t="s">
        <v>1140</v>
      </c>
      <c r="I2597" s="214" t="str">
        <f>I2596</f>
        <v>October</v>
      </c>
      <c r="J2597" s="184">
        <f>IF(F2597="USD", E2597, E2597 * IFERROR(VLOOKUP(F2597, EXCHANGE_RATE!A:B, 2, FALSE), "Currency not found"))</f>
        <v>7.73</v>
      </c>
      <c r="K2597" s="184">
        <f t="shared" si="239"/>
        <v>7.73</v>
      </c>
      <c r="L2597" s="184">
        <f>IF(C2597="MTS", B2597, B2597 * IFERROR(VLOOKUP(C2597, 'QTY_CONVERSIONS '!A:B, 2, FALSE), "Units not  found"))</f>
        <v>0.8</v>
      </c>
      <c r="M2597" s="185">
        <f t="shared" si="240"/>
        <v>6184</v>
      </c>
      <c r="N2597" s="143" t="str">
        <f>IFERROR(VLOOKUP(D2597, Product_Category!A:B, 2, FALSE), "Uncategorized")</f>
        <v>MCC</v>
      </c>
      <c r="O2597" s="186">
        <f t="shared" si="242"/>
        <v>7730</v>
      </c>
      <c r="P2597" s="185">
        <f t="shared" si="241"/>
        <v>6184</v>
      </c>
      <c r="Q2597" s="143">
        <v>2023</v>
      </c>
      <c r="R2597" s="143" t="str">
        <f>IFERROR(VLOOKUP(G2597,'SOURCE COMPANY'!A:B, 2, FALSE), "")</f>
        <v>RETTENMAIER</v>
      </c>
      <c r="S2597" s="143" t="str">
        <f>IFERROR(VLOOKUP(H2597,'CUSTOMER NAME'!A:B, 2, FALSE), "")</f>
        <v>STANDARD CHAR</v>
      </c>
    </row>
    <row r="2598" spans="1:19">
      <c r="A2598" s="191" t="s">
        <v>816</v>
      </c>
      <c r="B2598" s="191">
        <v>200</v>
      </c>
      <c r="C2598" s="191" t="s">
        <v>7</v>
      </c>
      <c r="D2598" s="191" t="s">
        <v>19</v>
      </c>
      <c r="E2598" s="191">
        <v>5.01</v>
      </c>
      <c r="F2598" s="191" t="s">
        <v>9</v>
      </c>
      <c r="G2598" s="191" t="s">
        <v>3202</v>
      </c>
      <c r="H2598" s="121" t="s">
        <v>3053</v>
      </c>
      <c r="I2598" s="131" t="s">
        <v>3389</v>
      </c>
      <c r="J2598" s="184">
        <f>IF(F2598="USD", E2598, E2598 * IFERROR(VLOOKUP(F2598, EXCHANGE_RATE!A:B, 2, FALSE), "Currency not found"))</f>
        <v>5.01</v>
      </c>
      <c r="K2598" s="184">
        <f t="shared" si="239"/>
        <v>5.01</v>
      </c>
      <c r="L2598" s="184">
        <f>IF(C2598="MTS", B2598, B2598 * IFERROR(VLOOKUP(C2598, 'QTY_CONVERSIONS '!A:B, 2, FALSE), "Units not  found"))</f>
        <v>0.2</v>
      </c>
      <c r="M2598" s="185">
        <f t="shared" si="240"/>
        <v>1002</v>
      </c>
      <c r="N2598" s="143" t="str">
        <f>IFERROR(VLOOKUP(D2598, Product_Category!A:B, 2, FALSE), "Uncategorized")</f>
        <v>CMC</v>
      </c>
      <c r="O2598" s="186">
        <f t="shared" si="242"/>
        <v>5010</v>
      </c>
      <c r="P2598" s="185">
        <f t="shared" si="241"/>
        <v>1002</v>
      </c>
      <c r="Q2598" s="143">
        <v>2023</v>
      </c>
      <c r="R2598" s="143" t="str">
        <f>IFERROR(VLOOKUP(G2598,'SOURCE COMPANY'!A:B, 2, FALSE), "")</f>
        <v>DABUR INDIA LIMITED</v>
      </c>
      <c r="S2598" s="143" t="str">
        <f>IFERROR(VLOOKUP(H2598,'CUSTOMER NAME'!A:B, 2, FALSE), "")</f>
        <v>STANDARD CHARTERED BANK</v>
      </c>
    </row>
    <row r="2599" spans="1:19">
      <c r="A2599" s="191" t="s">
        <v>816</v>
      </c>
      <c r="B2599" s="191">
        <v>1500</v>
      </c>
      <c r="C2599" s="191" t="s">
        <v>7</v>
      </c>
      <c r="D2599" s="191" t="s">
        <v>3048</v>
      </c>
      <c r="E2599" s="191">
        <v>5.5</v>
      </c>
      <c r="F2599" s="191" t="s">
        <v>9</v>
      </c>
      <c r="G2599" s="192" t="s">
        <v>1850</v>
      </c>
      <c r="H2599" s="121" t="s">
        <v>3053</v>
      </c>
      <c r="I2599" s="131" t="s">
        <v>3034</v>
      </c>
      <c r="J2599" s="184">
        <f>IF(F2599="USD", E2599, E2599 * IFERROR(VLOOKUP(F2599, EXCHANGE_RATE!A:B, 2, FALSE), "Currency not found"))</f>
        <v>5.5</v>
      </c>
      <c r="K2599" s="184">
        <f t="shared" si="239"/>
        <v>5.5</v>
      </c>
      <c r="L2599" s="184">
        <f>IF(C2599="MTS", B2599, B2599 * IFERROR(VLOOKUP(C2599, 'QTY_CONVERSIONS '!A:B, 2, FALSE), "Units not  found"))</f>
        <v>1.5</v>
      </c>
      <c r="M2599" s="185">
        <f t="shared" si="240"/>
        <v>8250</v>
      </c>
      <c r="N2599" s="143" t="str">
        <f>IFERROR(VLOOKUP(D2599, Product_Category!A:B, 2, FALSE), "Uncategorized")</f>
        <v>CROSCARMELLOSE SODIUM</v>
      </c>
      <c r="O2599" s="186">
        <f t="shared" si="242"/>
        <v>5500</v>
      </c>
      <c r="P2599" s="185">
        <f t="shared" si="241"/>
        <v>8250</v>
      </c>
      <c r="Q2599" s="143">
        <v>2023</v>
      </c>
      <c r="R2599" s="143" t="str">
        <f>IFERROR(VLOOKUP(G2599,'SOURCE COMPANY'!A:B, 2, FALSE), "")</f>
        <v>Prachin Chemical</v>
      </c>
      <c r="S2599" s="143" t="str">
        <f>IFERROR(VLOOKUP(H2599,'CUSTOMER NAME'!A:B, 2, FALSE), "")</f>
        <v>STANDARD CHARTERED BANK</v>
      </c>
    </row>
    <row r="2600" spans="1:19">
      <c r="A2600" s="85" t="s">
        <v>6</v>
      </c>
      <c r="B2600" s="85">
        <v>24000</v>
      </c>
      <c r="C2600" s="85" t="s">
        <v>7</v>
      </c>
      <c r="D2600" s="85" t="s">
        <v>517</v>
      </c>
      <c r="E2600" s="248">
        <v>2.2250000000000001</v>
      </c>
      <c r="F2600" s="85" t="s">
        <v>9</v>
      </c>
      <c r="G2600" s="192" t="s">
        <v>2679</v>
      </c>
      <c r="H2600" s="199" t="s">
        <v>518</v>
      </c>
      <c r="I2600" s="214" t="str">
        <f>I2599</f>
        <v>September</v>
      </c>
      <c r="J2600" s="184">
        <f>IF(F2600="USD", E2600, E2600 * IFERROR(VLOOKUP(F2600, EXCHANGE_RATE!A:B, 2, FALSE), "Currency not found"))</f>
        <v>2.2250000000000001</v>
      </c>
      <c r="K2600" s="184">
        <f t="shared" si="239"/>
        <v>2.23</v>
      </c>
      <c r="L2600" s="184">
        <f>IF(C2600="MTS", B2600, B2600 * IFERROR(VLOOKUP(C2600, 'QTY_CONVERSIONS '!A:B, 2, FALSE), "Units not  found"))</f>
        <v>24</v>
      </c>
      <c r="M2600" s="185">
        <f t="shared" si="240"/>
        <v>53520</v>
      </c>
      <c r="N2600" s="143" t="str">
        <f>IFERROR(VLOOKUP(D2600, Product_Category!A:B, 2, FALSE), "Uncategorized")</f>
        <v>MCC</v>
      </c>
      <c r="O2600" s="186">
        <f t="shared" si="242"/>
        <v>2230</v>
      </c>
      <c r="P2600" s="185">
        <f t="shared" si="241"/>
        <v>53520</v>
      </c>
      <c r="Q2600" s="143">
        <v>2023</v>
      </c>
      <c r="R2600" s="143" t="str">
        <f>IFERROR(VLOOKUP(G2600,'SOURCE COMPANY'!A:B, 2, FALSE), "")</f>
        <v>Sigachi Industries limited</v>
      </c>
      <c r="S2600" s="143" t="str">
        <f>IFERROR(VLOOKUP(H2600,'CUSTOMER NAME'!A:B, 2, FALSE), "")</f>
        <v>State</v>
      </c>
    </row>
    <row r="2601" spans="1:19">
      <c r="A2601" s="192" t="s">
        <v>230</v>
      </c>
      <c r="B2601" s="192">
        <v>24000</v>
      </c>
      <c r="C2601" s="192" t="s">
        <v>7</v>
      </c>
      <c r="D2601" s="192" t="s">
        <v>3693</v>
      </c>
      <c r="E2601" s="192">
        <v>2.35</v>
      </c>
      <c r="F2601" s="192" t="s">
        <v>9</v>
      </c>
      <c r="G2601" s="192" t="s">
        <v>2723</v>
      </c>
      <c r="H2601" s="134" t="s">
        <v>3110</v>
      </c>
      <c r="I2601" s="131" t="s">
        <v>3658</v>
      </c>
      <c r="J2601" s="184">
        <f>IF(F2601="USD", E2601, E2601 * IFERROR(VLOOKUP(F2601, EXCHANGE_RATE!A:B, 2, FALSE), "Currency not found"))</f>
        <v>2.35</v>
      </c>
      <c r="K2601" s="184">
        <f t="shared" si="239"/>
        <v>2.35</v>
      </c>
      <c r="L2601" s="184">
        <f>IF(C2601="MTS", B2601, B2601 * IFERROR(VLOOKUP(C2601, 'QTY_CONVERSIONS '!A:B, 2, FALSE), "Units not  found"))</f>
        <v>24</v>
      </c>
      <c r="M2601" s="185">
        <f t="shared" si="240"/>
        <v>56400</v>
      </c>
      <c r="N2601" s="143" t="str">
        <f>IFERROR(VLOOKUP(D2601, Product_Category!A:B, 2, FALSE), "Uncategorized")</f>
        <v>MCC</v>
      </c>
      <c r="O2601" s="186">
        <f t="shared" si="242"/>
        <v>2350</v>
      </c>
      <c r="P2601" s="185">
        <f t="shared" si="241"/>
        <v>56400</v>
      </c>
      <c r="Q2601" s="143">
        <v>2023</v>
      </c>
      <c r="R2601" s="143" t="str">
        <f>IFERROR(VLOOKUP(G2601,'SOURCE COMPANY'!A:B, 2, FALSE), "")</f>
        <v>CHEMFIELD</v>
      </c>
      <c r="S2601" s="143" t="str">
        <f>IFERROR(VLOOKUP(H2601,'CUSTOMER NAME'!A:B, 2, FALSE), "")</f>
        <v>STERAC TRANSPORTLOGISTIK</v>
      </c>
    </row>
    <row r="2602" spans="1:19">
      <c r="A2602" s="191" t="s">
        <v>230</v>
      </c>
      <c r="B2602" s="191">
        <v>10000</v>
      </c>
      <c r="C2602" s="191" t="s">
        <v>7</v>
      </c>
      <c r="D2602" s="191" t="s">
        <v>514</v>
      </c>
      <c r="E2602" s="191">
        <v>2450</v>
      </c>
      <c r="F2602" s="191" t="s">
        <v>9</v>
      </c>
      <c r="G2602" s="192" t="s">
        <v>2723</v>
      </c>
      <c r="H2602" s="121" t="s">
        <v>3110</v>
      </c>
      <c r="I2602" s="131" t="s">
        <v>3034</v>
      </c>
      <c r="J2602" s="184">
        <f>IF(F2602="USD", E2602, E2602 * IFERROR(VLOOKUP(F2602, EXCHANGE_RATE!A:B, 2, FALSE), "Currency not found"))</f>
        <v>2450</v>
      </c>
      <c r="K2602" s="184">
        <f t="shared" si="239"/>
        <v>2450</v>
      </c>
      <c r="L2602" s="184">
        <f>IF(C2602="MTS", B2602, B2602 * IFERROR(VLOOKUP(C2602, 'QTY_CONVERSIONS '!A:B, 2, FALSE), "Units not  found"))</f>
        <v>10</v>
      </c>
      <c r="M2602" s="185">
        <f t="shared" si="240"/>
        <v>24500000</v>
      </c>
      <c r="N2602" s="143" t="str">
        <f>IFERROR(VLOOKUP(D2602, Product_Category!A:B, 2, FALSE), "Uncategorized")</f>
        <v>MCC</v>
      </c>
      <c r="O2602" s="186">
        <f t="shared" si="242"/>
        <v>2450000</v>
      </c>
      <c r="P2602" s="185">
        <f t="shared" si="241"/>
        <v>24500000</v>
      </c>
      <c r="Q2602" s="143">
        <v>2023</v>
      </c>
      <c r="R2602" s="143" t="str">
        <f>IFERROR(VLOOKUP(G2602,'SOURCE COMPANY'!A:B, 2, FALSE), "")</f>
        <v>CHEMFIELD</v>
      </c>
      <c r="S2602" s="143" t="str">
        <f>IFERROR(VLOOKUP(H2602,'CUSTOMER NAME'!A:B, 2, FALSE), "")</f>
        <v>STERAC TRANSPORTLOGISTIK</v>
      </c>
    </row>
    <row r="2603" spans="1:19">
      <c r="A2603" s="191" t="s">
        <v>230</v>
      </c>
      <c r="B2603" s="191">
        <v>10000</v>
      </c>
      <c r="C2603" s="191" t="s">
        <v>7</v>
      </c>
      <c r="D2603" s="191" t="s">
        <v>3100</v>
      </c>
      <c r="E2603" s="191">
        <v>2450</v>
      </c>
      <c r="F2603" s="191" t="s">
        <v>9</v>
      </c>
      <c r="G2603" s="192" t="s">
        <v>2723</v>
      </c>
      <c r="H2603" s="121" t="s">
        <v>3110</v>
      </c>
      <c r="I2603" s="131" t="s">
        <v>3034</v>
      </c>
      <c r="J2603" s="184">
        <f>IF(F2603="USD", E2603, E2603 * IFERROR(VLOOKUP(F2603, EXCHANGE_RATE!A:B, 2, FALSE), "Currency not found"))</f>
        <v>2450</v>
      </c>
      <c r="K2603" s="184">
        <f t="shared" si="239"/>
        <v>2450</v>
      </c>
      <c r="L2603" s="184">
        <f>IF(C2603="MTS", B2603, B2603 * IFERROR(VLOOKUP(C2603, 'QTY_CONVERSIONS '!A:B, 2, FALSE), "Units not  found"))</f>
        <v>10</v>
      </c>
      <c r="M2603" s="185">
        <f t="shared" si="240"/>
        <v>24500000</v>
      </c>
      <c r="N2603" s="143" t="str">
        <f>IFERROR(VLOOKUP(D2603, Product_Category!A:B, 2, FALSE), "Uncategorized")</f>
        <v>MCC</v>
      </c>
      <c r="O2603" s="186">
        <f t="shared" si="242"/>
        <v>2450000</v>
      </c>
      <c r="P2603" s="185">
        <f t="shared" si="241"/>
        <v>24500000</v>
      </c>
      <c r="Q2603" s="143">
        <v>2023</v>
      </c>
      <c r="R2603" s="143" t="str">
        <f>IFERROR(VLOOKUP(G2603,'SOURCE COMPANY'!A:B, 2, FALSE), "")</f>
        <v>CHEMFIELD</v>
      </c>
      <c r="S2603" s="143" t="str">
        <f>IFERROR(VLOOKUP(H2603,'CUSTOMER NAME'!A:B, 2, FALSE), "")</f>
        <v>STERAC TRANSPORTLOGISTIK</v>
      </c>
    </row>
    <row r="2604" spans="1:19">
      <c r="A2604" s="191" t="s">
        <v>230</v>
      </c>
      <c r="B2604" s="191">
        <v>10000</v>
      </c>
      <c r="C2604" s="191" t="s">
        <v>7</v>
      </c>
      <c r="D2604" s="191" t="s">
        <v>611</v>
      </c>
      <c r="E2604" s="191">
        <v>2350</v>
      </c>
      <c r="F2604" s="191" t="s">
        <v>9</v>
      </c>
      <c r="G2604" s="192" t="s">
        <v>2723</v>
      </c>
      <c r="H2604" s="121" t="s">
        <v>3110</v>
      </c>
      <c r="I2604" s="131" t="s">
        <v>3389</v>
      </c>
      <c r="J2604" s="184">
        <f>IF(F2604="USD", E2604, E2604 * IFERROR(VLOOKUP(F2604, EXCHANGE_RATE!A:B, 2, FALSE), "Currency not found"))</f>
        <v>2350</v>
      </c>
      <c r="K2604" s="184">
        <f t="shared" si="239"/>
        <v>2350</v>
      </c>
      <c r="L2604" s="184">
        <f>IF(C2604="MTS", B2604, B2604 * IFERROR(VLOOKUP(C2604, 'QTY_CONVERSIONS '!A:B, 2, FALSE), "Units not  found"))</f>
        <v>10</v>
      </c>
      <c r="M2604" s="185">
        <f t="shared" si="240"/>
        <v>23500000</v>
      </c>
      <c r="N2604" s="143" t="str">
        <f>IFERROR(VLOOKUP(D2604, Product_Category!A:B, 2, FALSE), "Uncategorized")</f>
        <v>MCC</v>
      </c>
      <c r="O2604" s="186">
        <f t="shared" si="242"/>
        <v>2350000</v>
      </c>
      <c r="P2604" s="185">
        <f t="shared" si="241"/>
        <v>23500000</v>
      </c>
      <c r="Q2604" s="143">
        <v>2023</v>
      </c>
      <c r="R2604" s="143" t="str">
        <f>IFERROR(VLOOKUP(G2604,'SOURCE COMPANY'!A:B, 2, FALSE), "")</f>
        <v>CHEMFIELD</v>
      </c>
      <c r="S2604" s="143" t="str">
        <f>IFERROR(VLOOKUP(H2604,'CUSTOMER NAME'!A:B, 2, FALSE), "")</f>
        <v>STERAC TRANSPORTLOGISTIK</v>
      </c>
    </row>
    <row r="2605" spans="1:19">
      <c r="A2605" s="87" t="s">
        <v>1264</v>
      </c>
      <c r="B2605" s="87">
        <v>100</v>
      </c>
      <c r="C2605" s="87" t="s">
        <v>7</v>
      </c>
      <c r="D2605" s="87" t="s">
        <v>1265</v>
      </c>
      <c r="E2605" s="248">
        <v>2030</v>
      </c>
      <c r="F2605" s="87" t="s">
        <v>1730</v>
      </c>
      <c r="G2605" s="87" t="s">
        <v>1266</v>
      </c>
      <c r="H2605" s="198" t="s">
        <v>132</v>
      </c>
      <c r="I2605" s="214" t="str">
        <f>I2604</f>
        <v>October</v>
      </c>
      <c r="J2605" s="184">
        <f>IF(F2605="USD", E2605, E2605 * IFERROR(VLOOKUP(F2605, EXCHANGE_RATE!A:B, 2, FALSE), "Currency not found"))</f>
        <v>24.36</v>
      </c>
      <c r="K2605" s="184">
        <f t="shared" si="239"/>
        <v>24.36</v>
      </c>
      <c r="L2605" s="184">
        <f>IF(C2605="MTS", B2605, B2605 * IFERROR(VLOOKUP(C2605, 'QTY_CONVERSIONS '!A:B, 2, FALSE), "Units not  found"))</f>
        <v>0.1</v>
      </c>
      <c r="M2605" s="185">
        <f t="shared" si="240"/>
        <v>2436</v>
      </c>
      <c r="N2605" s="143" t="str">
        <f>IFERROR(VLOOKUP(D2605, Product_Category!A:B, 2, FALSE), "Uncategorized")</f>
        <v>CROSCARMELLOSE SODIUM</v>
      </c>
      <c r="O2605" s="186">
        <f t="shared" si="242"/>
        <v>24360</v>
      </c>
      <c r="P2605" s="185">
        <f t="shared" si="241"/>
        <v>2436</v>
      </c>
      <c r="Q2605" s="143">
        <v>2023</v>
      </c>
      <c r="R2605" s="143" t="str">
        <f>IFERROR(VLOOKUP(G2605,'SOURCE COMPANY'!A:B, 2, FALSE), "")</f>
        <v>PHARMSOL INDIA</v>
      </c>
      <c r="S2605" s="143" t="str">
        <f>IFERROR(VLOOKUP(H2605,'CUSTOMER NAME'!A:B, 2, FALSE), "")</f>
        <v>STRIDES PHARMA</v>
      </c>
    </row>
    <row r="2606" spans="1:19">
      <c r="A2606" s="87" t="s">
        <v>1264</v>
      </c>
      <c r="B2606" s="87">
        <v>180</v>
      </c>
      <c r="C2606" s="87" t="s">
        <v>7</v>
      </c>
      <c r="D2606" s="87" t="s">
        <v>1267</v>
      </c>
      <c r="E2606" s="248">
        <v>761.11</v>
      </c>
      <c r="F2606" s="87" t="s">
        <v>1730</v>
      </c>
      <c r="G2606" s="87" t="s">
        <v>1266</v>
      </c>
      <c r="H2606" s="198" t="s">
        <v>132</v>
      </c>
      <c r="I2606" s="214" t="str">
        <f>I2605</f>
        <v>October</v>
      </c>
      <c r="J2606" s="184">
        <f>IF(F2606="USD", E2606, E2606 * IFERROR(VLOOKUP(F2606, EXCHANGE_RATE!A:B, 2, FALSE), "Currency not found"))</f>
        <v>9.1333200000000012</v>
      </c>
      <c r="K2606" s="184">
        <f t="shared" si="239"/>
        <v>9.14</v>
      </c>
      <c r="L2606" s="184">
        <f>IF(C2606="MTS", B2606, B2606 * IFERROR(VLOOKUP(C2606, 'QTY_CONVERSIONS '!A:B, 2, FALSE), "Units not  found"))</f>
        <v>0.18</v>
      </c>
      <c r="M2606" s="185">
        <f t="shared" si="240"/>
        <v>1645.2</v>
      </c>
      <c r="N2606" s="143" t="str">
        <f>IFERROR(VLOOKUP(D2606, Product_Category!A:B, 2, FALSE), "Uncategorized")</f>
        <v>MCC</v>
      </c>
      <c r="O2606" s="186">
        <f t="shared" si="242"/>
        <v>9140</v>
      </c>
      <c r="P2606" s="185">
        <f t="shared" si="241"/>
        <v>1645.2</v>
      </c>
      <c r="Q2606" s="143">
        <v>2023</v>
      </c>
      <c r="R2606" s="143" t="str">
        <f>IFERROR(VLOOKUP(G2606,'SOURCE COMPANY'!A:B, 2, FALSE), "")</f>
        <v>PHARMSOL INDIA</v>
      </c>
      <c r="S2606" s="143" t="str">
        <f>IFERROR(VLOOKUP(H2606,'CUSTOMER NAME'!A:B, 2, FALSE), "")</f>
        <v>STRIDES PHARMA</v>
      </c>
    </row>
    <row r="2607" spans="1:19">
      <c r="A2607" s="87" t="s">
        <v>1264</v>
      </c>
      <c r="B2607" s="87">
        <v>80</v>
      </c>
      <c r="C2607" s="87" t="s">
        <v>7</v>
      </c>
      <c r="D2607" s="87" t="s">
        <v>1119</v>
      </c>
      <c r="E2607" s="248">
        <v>800</v>
      </c>
      <c r="F2607" s="87" t="s">
        <v>1730</v>
      </c>
      <c r="G2607" s="87" t="s">
        <v>1266</v>
      </c>
      <c r="H2607" s="198" t="s">
        <v>132</v>
      </c>
      <c r="I2607" s="214" t="str">
        <f>I2606</f>
        <v>October</v>
      </c>
      <c r="J2607" s="184">
        <f>IF(F2607="USD", E2607, E2607 * IFERROR(VLOOKUP(F2607, EXCHANGE_RATE!A:B, 2, FALSE), "Currency not found"))</f>
        <v>9.6</v>
      </c>
      <c r="K2607" s="184">
        <f t="shared" si="239"/>
        <v>9.6</v>
      </c>
      <c r="L2607" s="184">
        <f>IF(C2607="MTS", B2607, B2607 * IFERROR(VLOOKUP(C2607, 'QTY_CONVERSIONS '!A:B, 2, FALSE), "Units not  found"))</f>
        <v>0.08</v>
      </c>
      <c r="M2607" s="185">
        <f t="shared" si="240"/>
        <v>768</v>
      </c>
      <c r="N2607" s="143" t="str">
        <f>IFERROR(VLOOKUP(D2607, Product_Category!A:B, 2, FALSE), "Uncategorized")</f>
        <v>MCC</v>
      </c>
      <c r="O2607" s="186">
        <f t="shared" si="242"/>
        <v>9600</v>
      </c>
      <c r="P2607" s="185">
        <f t="shared" si="241"/>
        <v>768</v>
      </c>
      <c r="Q2607" s="143">
        <v>2023</v>
      </c>
      <c r="R2607" s="143" t="str">
        <f>IFERROR(VLOOKUP(G2607,'SOURCE COMPANY'!A:B, 2, FALSE), "")</f>
        <v>PHARMSOL INDIA</v>
      </c>
      <c r="S2607" s="143" t="str">
        <f>IFERROR(VLOOKUP(H2607,'CUSTOMER NAME'!A:B, 2, FALSE), "")</f>
        <v>STRIDES PHARMA</v>
      </c>
    </row>
    <row r="2608" spans="1:19">
      <c r="A2608" s="192" t="s">
        <v>1264</v>
      </c>
      <c r="B2608" s="192">
        <v>2200</v>
      </c>
      <c r="C2608" s="192" t="s">
        <v>7</v>
      </c>
      <c r="D2608" s="192" t="s">
        <v>266</v>
      </c>
      <c r="E2608" s="192">
        <v>2.2000000000000002</v>
      </c>
      <c r="F2608" s="192" t="s">
        <v>9</v>
      </c>
      <c r="G2608" s="192" t="s">
        <v>2673</v>
      </c>
      <c r="H2608" s="134" t="s">
        <v>132</v>
      </c>
      <c r="I2608" s="131" t="s">
        <v>3658</v>
      </c>
      <c r="J2608" s="184">
        <f>IF(F2608="USD", E2608, E2608 * IFERROR(VLOOKUP(F2608, EXCHANGE_RATE!A:B, 2, FALSE), "Currency not found"))</f>
        <v>2.2000000000000002</v>
      </c>
      <c r="K2608" s="184">
        <f t="shared" si="239"/>
        <v>2.2000000000000002</v>
      </c>
      <c r="L2608" s="184">
        <f>IF(C2608="MTS", B2608, B2608 * IFERROR(VLOOKUP(C2608, 'QTY_CONVERSIONS '!A:B, 2, FALSE), "Units not  found"))</f>
        <v>2.2000000000000002</v>
      </c>
      <c r="M2608" s="185">
        <f t="shared" si="240"/>
        <v>4840</v>
      </c>
      <c r="N2608" s="143" t="str">
        <f>IFERROR(VLOOKUP(D2608, Product_Category!A:B, 2, FALSE), "Uncategorized")</f>
        <v>MCC</v>
      </c>
      <c r="O2608" s="186">
        <f t="shared" si="242"/>
        <v>2200</v>
      </c>
      <c r="P2608" s="185">
        <f t="shared" si="241"/>
        <v>4840</v>
      </c>
      <c r="Q2608" s="143">
        <v>2023</v>
      </c>
      <c r="R2608" s="143" t="str">
        <f>IFERROR(VLOOKUP(G2608,'SOURCE COMPANY'!A:B, 2, FALSE), "")</f>
        <v>RANQ</v>
      </c>
      <c r="S2608" s="143" t="str">
        <f>IFERROR(VLOOKUP(H2608,'CUSTOMER NAME'!A:B, 2, FALSE), "")</f>
        <v>STRIDES PHARMA</v>
      </c>
    </row>
    <row r="2609" spans="1:19">
      <c r="A2609" s="87" t="s">
        <v>1264</v>
      </c>
      <c r="B2609" s="189">
        <v>2050</v>
      </c>
      <c r="C2609" s="87" t="s">
        <v>7</v>
      </c>
      <c r="D2609" s="87" t="s">
        <v>641</v>
      </c>
      <c r="E2609" s="190">
        <v>2.2000000000000002</v>
      </c>
      <c r="F2609" s="87" t="s">
        <v>9</v>
      </c>
      <c r="G2609" s="192" t="s">
        <v>2673</v>
      </c>
      <c r="H2609" s="198" t="s">
        <v>132</v>
      </c>
      <c r="I2609" s="214" t="str">
        <f>I2608</f>
        <v>November</v>
      </c>
      <c r="J2609" s="184">
        <f>IF(F2609="USD", E2609, E2609 * IFERROR(VLOOKUP(F2609, EXCHANGE_RATE!A:B, 2, FALSE), "Currency not found"))</f>
        <v>2.2000000000000002</v>
      </c>
      <c r="K2609" s="184">
        <f t="shared" si="239"/>
        <v>2.2000000000000002</v>
      </c>
      <c r="L2609" s="184">
        <f>IF(C2609="MTS", B2609, B2609 * IFERROR(VLOOKUP(C2609, 'QTY_CONVERSIONS '!A:B, 2, FALSE), "Units not  found"))</f>
        <v>2.0499999999999998</v>
      </c>
      <c r="M2609" s="185">
        <f t="shared" si="240"/>
        <v>4510</v>
      </c>
      <c r="N2609" s="143" t="str">
        <f>IFERROR(VLOOKUP(D2609, Product_Category!A:B, 2, FALSE), "Uncategorized")</f>
        <v>MCC</v>
      </c>
      <c r="O2609" s="186">
        <f t="shared" si="242"/>
        <v>2200</v>
      </c>
      <c r="P2609" s="185">
        <f t="shared" si="241"/>
        <v>4510</v>
      </c>
      <c r="Q2609" s="143">
        <v>2023</v>
      </c>
      <c r="R2609" s="143" t="str">
        <f>IFERROR(VLOOKUP(G2609,'SOURCE COMPANY'!A:B, 2, FALSE), "")</f>
        <v>RANQ</v>
      </c>
      <c r="S2609" s="143" t="str">
        <f>IFERROR(VLOOKUP(H2609,'CUSTOMER NAME'!A:B, 2, FALSE), "")</f>
        <v>STRIDES PHARMA</v>
      </c>
    </row>
    <row r="2610" spans="1:19">
      <c r="A2610" s="87" t="s">
        <v>1264</v>
      </c>
      <c r="B2610" s="189">
        <v>2050</v>
      </c>
      <c r="C2610" s="87" t="s">
        <v>7</v>
      </c>
      <c r="D2610" s="87" t="s">
        <v>641</v>
      </c>
      <c r="E2610" s="190">
        <v>2.2000000000000002</v>
      </c>
      <c r="F2610" s="87" t="s">
        <v>9</v>
      </c>
      <c r="G2610" s="192" t="s">
        <v>2673</v>
      </c>
      <c r="H2610" s="198" t="s">
        <v>132</v>
      </c>
      <c r="I2610" s="214" t="str">
        <f>I2609</f>
        <v>November</v>
      </c>
      <c r="J2610" s="184">
        <f>IF(F2610="USD", E2610, E2610 * IFERROR(VLOOKUP(F2610, EXCHANGE_RATE!A:B, 2, FALSE), "Currency not found"))</f>
        <v>2.2000000000000002</v>
      </c>
      <c r="K2610" s="184">
        <f t="shared" si="239"/>
        <v>2.2000000000000002</v>
      </c>
      <c r="L2610" s="184">
        <f>IF(C2610="MTS", B2610, B2610 * IFERROR(VLOOKUP(C2610, 'QTY_CONVERSIONS '!A:B, 2, FALSE), "Units not  found"))</f>
        <v>2.0499999999999998</v>
      </c>
      <c r="M2610" s="185">
        <f t="shared" si="240"/>
        <v>4510</v>
      </c>
      <c r="N2610" s="143" t="str">
        <f>IFERROR(VLOOKUP(D2610, Product_Category!A:B, 2, FALSE), "Uncategorized")</f>
        <v>MCC</v>
      </c>
      <c r="O2610" s="186">
        <f t="shared" si="242"/>
        <v>2200</v>
      </c>
      <c r="P2610" s="185">
        <f t="shared" si="241"/>
        <v>4510</v>
      </c>
      <c r="Q2610" s="143">
        <v>2023</v>
      </c>
      <c r="R2610" s="143" t="str">
        <f>IFERROR(VLOOKUP(G2610,'SOURCE COMPANY'!A:B, 2, FALSE), "")</f>
        <v>RANQ</v>
      </c>
      <c r="S2610" s="143" t="str">
        <f>IFERROR(VLOOKUP(H2610,'CUSTOMER NAME'!A:B, 2, FALSE), "")</f>
        <v>STRIDES PHARMA</v>
      </c>
    </row>
    <row r="2611" spans="1:19">
      <c r="A2611" s="87" t="s">
        <v>1264</v>
      </c>
      <c r="B2611" s="189">
        <v>2050</v>
      </c>
      <c r="C2611" s="87" t="s">
        <v>7</v>
      </c>
      <c r="D2611" s="87" t="s">
        <v>641</v>
      </c>
      <c r="E2611" s="190">
        <v>2.2000000000000002</v>
      </c>
      <c r="F2611" s="87" t="s">
        <v>9</v>
      </c>
      <c r="G2611" s="192" t="s">
        <v>2673</v>
      </c>
      <c r="H2611" s="198" t="s">
        <v>132</v>
      </c>
      <c r="I2611" s="214" t="str">
        <f>I2610</f>
        <v>November</v>
      </c>
      <c r="J2611" s="184">
        <f>IF(F2611="USD", E2611, E2611 * IFERROR(VLOOKUP(F2611, EXCHANGE_RATE!A:B, 2, FALSE), "Currency not found"))</f>
        <v>2.2000000000000002</v>
      </c>
      <c r="K2611" s="184">
        <f t="shared" si="239"/>
        <v>2.2000000000000002</v>
      </c>
      <c r="L2611" s="184">
        <f>IF(C2611="MTS", B2611, B2611 * IFERROR(VLOOKUP(C2611, 'QTY_CONVERSIONS '!A:B, 2, FALSE), "Units not  found"))</f>
        <v>2.0499999999999998</v>
      </c>
      <c r="M2611" s="185">
        <f t="shared" si="240"/>
        <v>4510</v>
      </c>
      <c r="N2611" s="143" t="str">
        <f>IFERROR(VLOOKUP(D2611, Product_Category!A:B, 2, FALSE), "Uncategorized")</f>
        <v>MCC</v>
      </c>
      <c r="O2611" s="186">
        <f t="shared" si="242"/>
        <v>2200</v>
      </c>
      <c r="P2611" s="185">
        <f t="shared" si="241"/>
        <v>4510</v>
      </c>
      <c r="Q2611" s="143">
        <v>2023</v>
      </c>
      <c r="R2611" s="143" t="str">
        <f>IFERROR(VLOOKUP(G2611,'SOURCE COMPANY'!A:B, 2, FALSE), "")</f>
        <v>RANQ</v>
      </c>
      <c r="S2611" s="143" t="str">
        <f>IFERROR(VLOOKUP(H2611,'CUSTOMER NAME'!A:B, 2, FALSE), "")</f>
        <v>STRIDES PHARMA</v>
      </c>
    </row>
    <row r="2612" spans="1:19">
      <c r="A2612" s="191" t="s">
        <v>172</v>
      </c>
      <c r="B2612" s="191">
        <v>50</v>
      </c>
      <c r="C2612" s="191" t="s">
        <v>7</v>
      </c>
      <c r="D2612" s="191" t="s">
        <v>3048</v>
      </c>
      <c r="E2612" s="191">
        <v>23.43</v>
      </c>
      <c r="F2612" s="191" t="s">
        <v>9</v>
      </c>
      <c r="G2612" s="191" t="s">
        <v>132</v>
      </c>
      <c r="H2612" s="121" t="s">
        <v>132</v>
      </c>
      <c r="I2612" s="131" t="s">
        <v>3389</v>
      </c>
      <c r="J2612" s="184">
        <f>IF(F2612="USD", E2612, E2612 * IFERROR(VLOOKUP(F2612, EXCHANGE_RATE!A:B, 2, FALSE), "Currency not found"))</f>
        <v>23.43</v>
      </c>
      <c r="K2612" s="184">
        <f t="shared" si="239"/>
        <v>23.43</v>
      </c>
      <c r="L2612" s="184">
        <f>IF(C2612="MTS", B2612, B2612 * IFERROR(VLOOKUP(C2612, 'QTY_CONVERSIONS '!A:B, 2, FALSE), "Units not  found"))</f>
        <v>0.05</v>
      </c>
      <c r="M2612" s="185">
        <f t="shared" si="240"/>
        <v>1171.5</v>
      </c>
      <c r="N2612" s="143" t="str">
        <f>IFERROR(VLOOKUP(D2612, Product_Category!A:B, 2, FALSE), "Uncategorized")</f>
        <v>CROSCARMELLOSE SODIUM</v>
      </c>
      <c r="O2612" s="186">
        <f t="shared" si="242"/>
        <v>23430</v>
      </c>
      <c r="P2612" s="185">
        <f t="shared" si="241"/>
        <v>1171.5</v>
      </c>
      <c r="Q2612" s="143">
        <v>2023</v>
      </c>
      <c r="R2612" s="143" t="str">
        <f>IFERROR(VLOOKUP(G2612,'SOURCE COMPANY'!A:B, 2, FALSE), "")</f>
        <v>STRIDES PHARMA</v>
      </c>
      <c r="S2612" s="143" t="str">
        <f>IFERROR(VLOOKUP(H2612,'CUSTOMER NAME'!A:B, 2, FALSE), "")</f>
        <v>STRIDES PHARMA</v>
      </c>
    </row>
    <row r="2613" spans="1:19">
      <c r="A2613" s="192" t="s">
        <v>262</v>
      </c>
      <c r="B2613" s="192">
        <v>7920</v>
      </c>
      <c r="C2613" s="192" t="s">
        <v>7</v>
      </c>
      <c r="D2613" s="192" t="s">
        <v>2063</v>
      </c>
      <c r="E2613" s="192">
        <v>2.15</v>
      </c>
      <c r="F2613" s="192" t="s">
        <v>9</v>
      </c>
      <c r="G2613" s="192" t="s">
        <v>2673</v>
      </c>
      <c r="H2613" s="134" t="s">
        <v>2139</v>
      </c>
      <c r="I2613" s="131" t="s">
        <v>2670</v>
      </c>
      <c r="J2613" s="184">
        <f>IF(F2613="USD", E2613, E2613 * IFERROR(VLOOKUP(F2613, EXCHANGE_RATE!A:B, 2, FALSE), "Currency not found"))</f>
        <v>2.15</v>
      </c>
      <c r="K2613" s="184">
        <f t="shared" si="239"/>
        <v>2.15</v>
      </c>
      <c r="L2613" s="184">
        <f>IF(C2613="MTS", B2613, B2613 * IFERROR(VLOOKUP(C2613, 'QTY_CONVERSIONS '!A:B, 2, FALSE), "Units not  found"))</f>
        <v>7.92</v>
      </c>
      <c r="M2613" s="185">
        <f t="shared" si="240"/>
        <v>17028</v>
      </c>
      <c r="N2613" s="143" t="str">
        <f>IFERROR(VLOOKUP(D2613, Product_Category!A:B, 2, FALSE), "Uncategorized")</f>
        <v>MCC</v>
      </c>
      <c r="O2613" s="186">
        <f t="shared" si="242"/>
        <v>2150</v>
      </c>
      <c r="P2613" s="185">
        <f t="shared" si="241"/>
        <v>17028</v>
      </c>
      <c r="Q2613" s="143">
        <v>2023</v>
      </c>
      <c r="R2613" s="143" t="str">
        <f>IFERROR(VLOOKUP(G2613,'SOURCE COMPANY'!A:B, 2, FALSE), "")</f>
        <v>RANQ</v>
      </c>
      <c r="S2613" s="143" t="str">
        <f>IFERROR(VLOOKUP(H2613,'CUSTOMER NAME'!A:B, 2, FALSE), "")</f>
        <v>SUISSE NUTRA</v>
      </c>
    </row>
    <row r="2614" spans="1:19">
      <c r="A2614" s="192" t="s">
        <v>3951</v>
      </c>
      <c r="B2614" s="192">
        <v>20160</v>
      </c>
      <c r="C2614" s="192" t="s">
        <v>7</v>
      </c>
      <c r="D2614" s="192" t="s">
        <v>2063</v>
      </c>
      <c r="E2614" s="192">
        <v>2.15</v>
      </c>
      <c r="F2614" s="192" t="s">
        <v>9</v>
      </c>
      <c r="G2614" s="192" t="s">
        <v>2673</v>
      </c>
      <c r="H2614" s="134" t="s">
        <v>2139</v>
      </c>
      <c r="I2614" s="131" t="s">
        <v>3893</v>
      </c>
      <c r="J2614" s="184">
        <f>IF(F2614="USD", E2614, E2614 * IFERROR(VLOOKUP(F2614, EXCHANGE_RATE!A:B, 2, FALSE), "Currency not found"))</f>
        <v>2.15</v>
      </c>
      <c r="K2614" s="184">
        <f t="shared" si="239"/>
        <v>2.15</v>
      </c>
      <c r="L2614" s="184">
        <f>IF(C2614="MTS", B2614, B2614 * IFERROR(VLOOKUP(C2614, 'QTY_CONVERSIONS '!A:B, 2, FALSE), "Units not  found"))</f>
        <v>20.16</v>
      </c>
      <c r="M2614" s="185">
        <f t="shared" si="240"/>
        <v>43344</v>
      </c>
      <c r="N2614" s="143" t="str">
        <f>IFERROR(VLOOKUP(D2614, Product_Category!A:B, 2, FALSE), "Uncategorized")</f>
        <v>MCC</v>
      </c>
      <c r="O2614" s="186">
        <f t="shared" si="242"/>
        <v>2150</v>
      </c>
      <c r="P2614" s="185">
        <f t="shared" si="241"/>
        <v>43344</v>
      </c>
      <c r="Q2614" s="143">
        <v>2023</v>
      </c>
      <c r="R2614" s="143" t="str">
        <f>IFERROR(VLOOKUP(G2614,'SOURCE COMPANY'!A:B, 2, FALSE), "")</f>
        <v>RANQ</v>
      </c>
      <c r="S2614" s="143" t="str">
        <f>IFERROR(VLOOKUP(H2614,'CUSTOMER NAME'!A:B, 2, FALSE), "")</f>
        <v>SUISSE NUTRA</v>
      </c>
    </row>
    <row r="2615" spans="1:19">
      <c r="A2615" s="87" t="s">
        <v>262</v>
      </c>
      <c r="B2615" s="21">
        <v>7920</v>
      </c>
      <c r="C2615" s="87" t="s">
        <v>7</v>
      </c>
      <c r="D2615" s="87" t="s">
        <v>2063</v>
      </c>
      <c r="E2615" s="41">
        <v>2.2200000000000002</v>
      </c>
      <c r="F2615" s="87" t="s">
        <v>9</v>
      </c>
      <c r="G2615" s="192" t="s">
        <v>2673</v>
      </c>
      <c r="H2615" s="198" t="s">
        <v>2139</v>
      </c>
      <c r="I2615" s="214" t="str">
        <f>I2614</f>
        <v>December</v>
      </c>
      <c r="J2615" s="184">
        <f>IF(F2615="USD", E2615, E2615 * IFERROR(VLOOKUP(F2615, EXCHANGE_RATE!A:B, 2, FALSE), "Currency not found"))</f>
        <v>2.2200000000000002</v>
      </c>
      <c r="K2615" s="184">
        <f t="shared" si="239"/>
        <v>2.2200000000000002</v>
      </c>
      <c r="L2615" s="184">
        <f>IF(C2615="MTS", B2615, B2615 * IFERROR(VLOOKUP(C2615, 'QTY_CONVERSIONS '!A:B, 2, FALSE), "Units not  found"))</f>
        <v>7.92</v>
      </c>
      <c r="M2615" s="185">
        <f t="shared" si="240"/>
        <v>17582.400000000001</v>
      </c>
      <c r="N2615" s="143" t="str">
        <f>IFERROR(VLOOKUP(D2615, Product_Category!A:B, 2, FALSE), "Uncategorized")</f>
        <v>MCC</v>
      </c>
      <c r="O2615" s="186">
        <f t="shared" si="242"/>
        <v>2220</v>
      </c>
      <c r="P2615" s="185">
        <f t="shared" si="241"/>
        <v>17582.400000000001</v>
      </c>
      <c r="Q2615" s="143">
        <v>2023</v>
      </c>
      <c r="R2615" s="143" t="str">
        <f>IFERROR(VLOOKUP(G2615,'SOURCE COMPANY'!A:B, 2, FALSE), "")</f>
        <v>RANQ</v>
      </c>
      <c r="S2615" s="143" t="str">
        <f>IFERROR(VLOOKUP(H2615,'CUSTOMER NAME'!A:B, 2, FALSE), "")</f>
        <v>SUISSE NUTRA</v>
      </c>
    </row>
    <row r="2616" spans="1:19">
      <c r="A2616" s="87" t="s">
        <v>262</v>
      </c>
      <c r="B2616" s="21">
        <v>7920</v>
      </c>
      <c r="C2616" s="87" t="s">
        <v>7</v>
      </c>
      <c r="D2616" s="87" t="s">
        <v>2063</v>
      </c>
      <c r="E2616" s="41">
        <v>2.2200000000000002</v>
      </c>
      <c r="F2616" s="87" t="s">
        <v>9</v>
      </c>
      <c r="G2616" s="192" t="s">
        <v>2673</v>
      </c>
      <c r="H2616" s="198" t="s">
        <v>2139</v>
      </c>
      <c r="I2616" s="214" t="str">
        <f>I2615</f>
        <v>December</v>
      </c>
      <c r="J2616" s="184">
        <f>IF(F2616="USD", E2616, E2616 * IFERROR(VLOOKUP(F2616, EXCHANGE_RATE!A:B, 2, FALSE), "Currency not found"))</f>
        <v>2.2200000000000002</v>
      </c>
      <c r="K2616" s="184">
        <f t="shared" si="239"/>
        <v>2.2200000000000002</v>
      </c>
      <c r="L2616" s="184">
        <f>IF(C2616="MTS", B2616, B2616 * IFERROR(VLOOKUP(C2616, 'QTY_CONVERSIONS '!A:B, 2, FALSE), "Units not  found"))</f>
        <v>7.92</v>
      </c>
      <c r="M2616" s="185">
        <f t="shared" si="240"/>
        <v>17582.400000000001</v>
      </c>
      <c r="N2616" s="143" t="str">
        <f>IFERROR(VLOOKUP(D2616, Product_Category!A:B, 2, FALSE), "Uncategorized")</f>
        <v>MCC</v>
      </c>
      <c r="O2616" s="186">
        <f t="shared" si="242"/>
        <v>2220</v>
      </c>
      <c r="P2616" s="185">
        <f t="shared" si="241"/>
        <v>17582.400000000001</v>
      </c>
      <c r="Q2616" s="143">
        <v>2023</v>
      </c>
      <c r="R2616" s="143" t="str">
        <f>IFERROR(VLOOKUP(G2616,'SOURCE COMPANY'!A:B, 2, FALSE), "")</f>
        <v>RANQ</v>
      </c>
      <c r="S2616" s="143" t="str">
        <f>IFERROR(VLOOKUP(H2616,'CUSTOMER NAME'!A:B, 2, FALSE), "")</f>
        <v>SUISSE NUTRA</v>
      </c>
    </row>
    <row r="2617" spans="1:19">
      <c r="A2617" s="191" t="s">
        <v>262</v>
      </c>
      <c r="B2617" s="191">
        <v>7920</v>
      </c>
      <c r="C2617" s="191" t="s">
        <v>7</v>
      </c>
      <c r="D2617" s="191" t="s">
        <v>2063</v>
      </c>
      <c r="E2617" s="191">
        <v>2.17</v>
      </c>
      <c r="F2617" s="191" t="s">
        <v>9</v>
      </c>
      <c r="G2617" s="192" t="s">
        <v>2673</v>
      </c>
      <c r="H2617" s="121" t="s">
        <v>3129</v>
      </c>
      <c r="I2617" s="131" t="s">
        <v>3034</v>
      </c>
      <c r="J2617" s="184">
        <f>IF(F2617="USD", E2617, E2617 * IFERROR(VLOOKUP(F2617, EXCHANGE_RATE!A:B, 2, FALSE), "Currency not found"))</f>
        <v>2.17</v>
      </c>
      <c r="K2617" s="184">
        <f t="shared" si="239"/>
        <v>2.17</v>
      </c>
      <c r="L2617" s="184">
        <f>IF(C2617="MTS", B2617, B2617 * IFERROR(VLOOKUP(C2617, 'QTY_CONVERSIONS '!A:B, 2, FALSE), "Units not  found"))</f>
        <v>7.92</v>
      </c>
      <c r="M2617" s="185">
        <f t="shared" si="240"/>
        <v>17186.399999999998</v>
      </c>
      <c r="N2617" s="143" t="str">
        <f>IFERROR(VLOOKUP(D2617, Product_Category!A:B, 2, FALSE), "Uncategorized")</f>
        <v>MCC</v>
      </c>
      <c r="O2617" s="186">
        <f t="shared" si="242"/>
        <v>2170</v>
      </c>
      <c r="P2617" s="185">
        <f t="shared" si="241"/>
        <v>17186.400000000001</v>
      </c>
      <c r="Q2617" s="143">
        <v>2023</v>
      </c>
      <c r="R2617" s="143" t="str">
        <f>IFERROR(VLOOKUP(G2617,'SOURCE COMPANY'!A:B, 2, FALSE), "")</f>
        <v>RANQ</v>
      </c>
      <c r="S2617" s="143" t="str">
        <f>IFERROR(VLOOKUP(H2617,'CUSTOMER NAME'!A:B, 2, FALSE), "")</f>
        <v>SUISSE NUTRAINGREDIENT</v>
      </c>
    </row>
    <row r="2618" spans="1:19">
      <c r="A2618" s="191" t="s">
        <v>262</v>
      </c>
      <c r="B2618" s="191">
        <v>7920</v>
      </c>
      <c r="C2618" s="191" t="s">
        <v>7</v>
      </c>
      <c r="D2618" s="191" t="s">
        <v>2063</v>
      </c>
      <c r="E2618" s="191">
        <v>2.17</v>
      </c>
      <c r="F2618" s="191" t="s">
        <v>9</v>
      </c>
      <c r="G2618" s="192" t="s">
        <v>2673</v>
      </c>
      <c r="H2618" s="121" t="s">
        <v>3456</v>
      </c>
      <c r="I2618" s="131" t="s">
        <v>3389</v>
      </c>
      <c r="J2618" s="184">
        <f>IF(F2618="USD", E2618, E2618 * IFERROR(VLOOKUP(F2618, EXCHANGE_RATE!A:B, 2, FALSE), "Currency not found"))</f>
        <v>2.17</v>
      </c>
      <c r="K2618" s="184">
        <f t="shared" si="239"/>
        <v>2.17</v>
      </c>
      <c r="L2618" s="184">
        <f>IF(C2618="MTS", B2618, B2618 * IFERROR(VLOOKUP(C2618, 'QTY_CONVERSIONS '!A:B, 2, FALSE), "Units not  found"))</f>
        <v>7.92</v>
      </c>
      <c r="M2618" s="185">
        <f t="shared" si="240"/>
        <v>17186.399999999998</v>
      </c>
      <c r="N2618" s="143" t="str">
        <f>IFERROR(VLOOKUP(D2618, Product_Category!A:B, 2, FALSE), "Uncategorized")</f>
        <v>MCC</v>
      </c>
      <c r="O2618" s="186">
        <f t="shared" si="242"/>
        <v>2170</v>
      </c>
      <c r="P2618" s="185">
        <f t="shared" si="241"/>
        <v>17186.400000000001</v>
      </c>
      <c r="Q2618" s="143">
        <v>2023</v>
      </c>
      <c r="R2618" s="143" t="str">
        <f>IFERROR(VLOOKUP(G2618,'SOURCE COMPANY'!A:B, 2, FALSE), "")</f>
        <v>RANQ</v>
      </c>
      <c r="S2618" s="143" t="str">
        <f>IFERROR(VLOOKUP(H2618,'CUSTOMER NAME'!A:B, 2, FALSE), "")</f>
        <v>SUISSE NUTRAINGREDIENTS</v>
      </c>
    </row>
    <row r="2619" spans="1:19">
      <c r="A2619" s="191" t="s">
        <v>929</v>
      </c>
      <c r="B2619" s="191">
        <v>75</v>
      </c>
      <c r="C2619" s="191" t="s">
        <v>7</v>
      </c>
      <c r="D2619" s="191" t="s">
        <v>3048</v>
      </c>
      <c r="E2619" s="191">
        <v>1.76</v>
      </c>
      <c r="F2619" s="191" t="s">
        <v>9</v>
      </c>
      <c r="G2619" s="85" t="s">
        <v>679</v>
      </c>
      <c r="H2619" s="121" t="s">
        <v>1304</v>
      </c>
      <c r="I2619" s="131" t="s">
        <v>3389</v>
      </c>
      <c r="J2619" s="184">
        <f>IF(F2619="USD", E2619, E2619 * IFERROR(VLOOKUP(F2619, EXCHANGE_RATE!A:B, 2, FALSE), "Currency not found"))</f>
        <v>1.76</v>
      </c>
      <c r="K2619" s="184">
        <f t="shared" si="239"/>
        <v>1.76</v>
      </c>
      <c r="L2619" s="184">
        <f>IF(C2619="MTS", B2619, B2619 * IFERROR(VLOOKUP(C2619, 'QTY_CONVERSIONS '!A:B, 2, FALSE), "Units not  found"))</f>
        <v>7.4999999999999997E-2</v>
      </c>
      <c r="M2619" s="185">
        <f t="shared" si="240"/>
        <v>132</v>
      </c>
      <c r="N2619" s="143" t="str">
        <f>IFERROR(VLOOKUP(D2619, Product_Category!A:B, 2, FALSE), "Uncategorized")</f>
        <v>CROSCARMELLOSE SODIUM</v>
      </c>
      <c r="O2619" s="186">
        <f t="shared" si="242"/>
        <v>1760</v>
      </c>
      <c r="P2619" s="185">
        <f t="shared" si="241"/>
        <v>132</v>
      </c>
      <c r="Q2619" s="143">
        <v>2023</v>
      </c>
      <c r="R2619" s="143" t="str">
        <f>IFERROR(VLOOKUP(G2619,'SOURCE COMPANY'!A:B, 2, FALSE), "")</f>
        <v>Alenit Chemicals</v>
      </c>
      <c r="S2619" s="143" t="str">
        <f>IFERROR(VLOOKUP(H2619,'CUSTOMER NAME'!A:B, 2, FALSE), "")</f>
        <v>SUMY PHARMA</v>
      </c>
    </row>
    <row r="2620" spans="1:19">
      <c r="A2620" s="87" t="s">
        <v>929</v>
      </c>
      <c r="B2620" s="87">
        <v>50</v>
      </c>
      <c r="C2620" s="87" t="s">
        <v>7</v>
      </c>
      <c r="D2620" s="87" t="s">
        <v>553</v>
      </c>
      <c r="E2620" s="248">
        <v>180</v>
      </c>
      <c r="F2620" s="87" t="s">
        <v>1730</v>
      </c>
      <c r="G2620" s="87" t="s">
        <v>652</v>
      </c>
      <c r="H2620" s="198" t="s">
        <v>1304</v>
      </c>
      <c r="I2620" s="214" t="str">
        <f t="shared" ref="I2620:I2632" si="244">I2619</f>
        <v>October</v>
      </c>
      <c r="J2620" s="184">
        <f>IF(F2620="USD", E2620, E2620 * IFERROR(VLOOKUP(F2620, EXCHANGE_RATE!A:B, 2, FALSE), "Currency not found"))</f>
        <v>2.16</v>
      </c>
      <c r="K2620" s="184">
        <f t="shared" si="239"/>
        <v>2.16</v>
      </c>
      <c r="L2620" s="184">
        <f>IF(C2620="MTS", B2620, B2620 * IFERROR(VLOOKUP(C2620, 'QTY_CONVERSIONS '!A:B, 2, FALSE), "Units not  found"))</f>
        <v>0.05</v>
      </c>
      <c r="M2620" s="185">
        <f t="shared" si="240"/>
        <v>108</v>
      </c>
      <c r="N2620" s="143" t="str">
        <f>IFERROR(VLOOKUP(D2620, Product_Category!A:B, 2, FALSE), "Uncategorized")</f>
        <v>CROSCARMELLOSE SODIUM</v>
      </c>
      <c r="O2620" s="186">
        <f t="shared" si="242"/>
        <v>2160</v>
      </c>
      <c r="P2620" s="185">
        <f t="shared" si="241"/>
        <v>108</v>
      </c>
      <c r="Q2620" s="143">
        <v>2023</v>
      </c>
      <c r="R2620" s="143" t="str">
        <f>IFERROR(VLOOKUP(G2620,'SOURCE COMPANY'!A:B, 2, FALSE), "")</f>
        <v>JAYANA PHARMA</v>
      </c>
      <c r="S2620" s="143" t="str">
        <f>IFERROR(VLOOKUP(H2620,'CUSTOMER NAME'!A:B, 2, FALSE), "")</f>
        <v>SUMY PHARMA</v>
      </c>
    </row>
    <row r="2621" spans="1:19">
      <c r="A2621" s="87" t="s">
        <v>929</v>
      </c>
      <c r="B2621" s="87">
        <v>50</v>
      </c>
      <c r="C2621" s="87" t="s">
        <v>7</v>
      </c>
      <c r="D2621" s="87" t="s">
        <v>553</v>
      </c>
      <c r="E2621" s="248">
        <v>180</v>
      </c>
      <c r="F2621" s="87" t="s">
        <v>1730</v>
      </c>
      <c r="G2621" s="87" t="s">
        <v>652</v>
      </c>
      <c r="H2621" s="198" t="s">
        <v>1304</v>
      </c>
      <c r="I2621" s="214" t="str">
        <f t="shared" si="244"/>
        <v>October</v>
      </c>
      <c r="J2621" s="184">
        <f>IF(F2621="USD", E2621, E2621 * IFERROR(VLOOKUP(F2621, EXCHANGE_RATE!A:B, 2, FALSE), "Currency not found"))</f>
        <v>2.16</v>
      </c>
      <c r="K2621" s="184">
        <f t="shared" si="239"/>
        <v>2.16</v>
      </c>
      <c r="L2621" s="184">
        <f>IF(C2621="MTS", B2621, B2621 * IFERROR(VLOOKUP(C2621, 'QTY_CONVERSIONS '!A:B, 2, FALSE), "Units not  found"))</f>
        <v>0.05</v>
      </c>
      <c r="M2621" s="185">
        <f t="shared" si="240"/>
        <v>108</v>
      </c>
      <c r="N2621" s="143" t="str">
        <f>IFERROR(VLOOKUP(D2621, Product_Category!A:B, 2, FALSE), "Uncategorized")</f>
        <v>CROSCARMELLOSE SODIUM</v>
      </c>
      <c r="O2621" s="186">
        <f t="shared" si="242"/>
        <v>2160</v>
      </c>
      <c r="P2621" s="185">
        <f t="shared" si="241"/>
        <v>108</v>
      </c>
      <c r="Q2621" s="143">
        <v>2023</v>
      </c>
      <c r="R2621" s="143" t="str">
        <f>IFERROR(VLOOKUP(G2621,'SOURCE COMPANY'!A:B, 2, FALSE), "")</f>
        <v>JAYANA PHARMA</v>
      </c>
      <c r="S2621" s="143" t="str">
        <f>IFERROR(VLOOKUP(H2621,'CUSTOMER NAME'!A:B, 2, FALSE), "")</f>
        <v>SUMY PHARMA</v>
      </c>
    </row>
    <row r="2622" spans="1:19">
      <c r="A2622" s="87" t="s">
        <v>929</v>
      </c>
      <c r="B2622" s="87">
        <v>50</v>
      </c>
      <c r="C2622" s="87" t="s">
        <v>7</v>
      </c>
      <c r="D2622" s="87" t="s">
        <v>553</v>
      </c>
      <c r="E2622" s="248">
        <v>180</v>
      </c>
      <c r="F2622" s="87" t="s">
        <v>1730</v>
      </c>
      <c r="G2622" s="87" t="s">
        <v>652</v>
      </c>
      <c r="H2622" s="198" t="s">
        <v>1304</v>
      </c>
      <c r="I2622" s="214" t="str">
        <f t="shared" si="244"/>
        <v>October</v>
      </c>
      <c r="J2622" s="184">
        <f>IF(F2622="USD", E2622, E2622 * IFERROR(VLOOKUP(F2622, EXCHANGE_RATE!A:B, 2, FALSE), "Currency not found"))</f>
        <v>2.16</v>
      </c>
      <c r="K2622" s="184">
        <f t="shared" si="239"/>
        <v>2.16</v>
      </c>
      <c r="L2622" s="184">
        <f>IF(C2622="MTS", B2622, B2622 * IFERROR(VLOOKUP(C2622, 'QTY_CONVERSIONS '!A:B, 2, FALSE), "Units not  found"))</f>
        <v>0.05</v>
      </c>
      <c r="M2622" s="185">
        <f t="shared" si="240"/>
        <v>108</v>
      </c>
      <c r="N2622" s="143" t="str">
        <f>IFERROR(VLOOKUP(D2622, Product_Category!A:B, 2, FALSE), "Uncategorized")</f>
        <v>CROSCARMELLOSE SODIUM</v>
      </c>
      <c r="O2622" s="186">
        <f t="shared" si="242"/>
        <v>2160</v>
      </c>
      <c r="P2622" s="185">
        <f t="shared" si="241"/>
        <v>108</v>
      </c>
      <c r="Q2622" s="143">
        <v>2023</v>
      </c>
      <c r="R2622" s="143" t="str">
        <f>IFERROR(VLOOKUP(G2622,'SOURCE COMPANY'!A:B, 2, FALSE), "")</f>
        <v>JAYANA PHARMA</v>
      </c>
      <c r="S2622" s="143" t="str">
        <f>IFERROR(VLOOKUP(H2622,'CUSTOMER NAME'!A:B, 2, FALSE), "")</f>
        <v>SUMY PHARMA</v>
      </c>
    </row>
    <row r="2623" spans="1:19">
      <c r="A2623" s="87" t="s">
        <v>929</v>
      </c>
      <c r="B2623" s="87">
        <v>50</v>
      </c>
      <c r="C2623" s="87" t="s">
        <v>7</v>
      </c>
      <c r="D2623" s="87" t="s">
        <v>553</v>
      </c>
      <c r="E2623" s="248">
        <v>180</v>
      </c>
      <c r="F2623" s="87" t="s">
        <v>1730</v>
      </c>
      <c r="G2623" s="87" t="s">
        <v>652</v>
      </c>
      <c r="H2623" s="198" t="s">
        <v>1304</v>
      </c>
      <c r="I2623" s="214" t="str">
        <f t="shared" si="244"/>
        <v>October</v>
      </c>
      <c r="J2623" s="184">
        <f>IF(F2623="USD", E2623, E2623 * IFERROR(VLOOKUP(F2623, EXCHANGE_RATE!A:B, 2, FALSE), "Currency not found"))</f>
        <v>2.16</v>
      </c>
      <c r="K2623" s="184">
        <f t="shared" si="239"/>
        <v>2.16</v>
      </c>
      <c r="L2623" s="184">
        <f>IF(C2623="MTS", B2623, B2623 * IFERROR(VLOOKUP(C2623, 'QTY_CONVERSIONS '!A:B, 2, FALSE), "Units not  found"))</f>
        <v>0.05</v>
      </c>
      <c r="M2623" s="185">
        <f t="shared" si="240"/>
        <v>108</v>
      </c>
      <c r="N2623" s="143" t="str">
        <f>IFERROR(VLOOKUP(D2623, Product_Category!A:B, 2, FALSE), "Uncategorized")</f>
        <v>CROSCARMELLOSE SODIUM</v>
      </c>
      <c r="O2623" s="186">
        <f t="shared" si="242"/>
        <v>2160</v>
      </c>
      <c r="P2623" s="185">
        <f t="shared" si="241"/>
        <v>108</v>
      </c>
      <c r="Q2623" s="143">
        <v>2023</v>
      </c>
      <c r="R2623" s="143" t="str">
        <f>IFERROR(VLOOKUP(G2623,'SOURCE COMPANY'!A:B, 2, FALSE), "")</f>
        <v>JAYANA PHARMA</v>
      </c>
      <c r="S2623" s="143" t="str">
        <f>IFERROR(VLOOKUP(H2623,'CUSTOMER NAME'!A:B, 2, FALSE), "")</f>
        <v>SUMY PHARMA</v>
      </c>
    </row>
    <row r="2624" spans="1:19">
      <c r="A2624" s="87" t="s">
        <v>929</v>
      </c>
      <c r="B2624" s="87">
        <v>75</v>
      </c>
      <c r="C2624" s="87" t="s">
        <v>7</v>
      </c>
      <c r="D2624" s="87" t="s">
        <v>104</v>
      </c>
      <c r="E2624" s="248">
        <v>133.33330000000001</v>
      </c>
      <c r="F2624" s="87" t="s">
        <v>1730</v>
      </c>
      <c r="G2624" s="87" t="s">
        <v>652</v>
      </c>
      <c r="H2624" s="198" t="s">
        <v>1304</v>
      </c>
      <c r="I2624" s="214" t="str">
        <f t="shared" si="244"/>
        <v>October</v>
      </c>
      <c r="J2624" s="184">
        <f>IF(F2624="USD", E2624, E2624 * IFERROR(VLOOKUP(F2624, EXCHANGE_RATE!A:B, 2, FALSE), "Currency not found"))</f>
        <v>1.5999996000000001</v>
      </c>
      <c r="K2624" s="184">
        <f t="shared" si="239"/>
        <v>1.6</v>
      </c>
      <c r="L2624" s="184">
        <f>IF(C2624="MTS", B2624, B2624 * IFERROR(VLOOKUP(C2624, 'QTY_CONVERSIONS '!A:B, 2, FALSE), "Units not  found"))</f>
        <v>7.4999999999999997E-2</v>
      </c>
      <c r="M2624" s="185">
        <f t="shared" si="240"/>
        <v>120</v>
      </c>
      <c r="N2624" s="143" t="str">
        <f>IFERROR(VLOOKUP(D2624, Product_Category!A:B, 2, FALSE), "Uncategorized")</f>
        <v>MAGNESIUM STEARATE</v>
      </c>
      <c r="O2624" s="186">
        <f t="shared" si="242"/>
        <v>1600</v>
      </c>
      <c r="P2624" s="185">
        <f t="shared" si="241"/>
        <v>120</v>
      </c>
      <c r="Q2624" s="143">
        <v>2023</v>
      </c>
      <c r="R2624" s="143" t="str">
        <f>IFERROR(VLOOKUP(G2624,'SOURCE COMPANY'!A:B, 2, FALSE), "")</f>
        <v>JAYANA PHARMA</v>
      </c>
      <c r="S2624" s="143" t="str">
        <f>IFERROR(VLOOKUP(H2624,'CUSTOMER NAME'!A:B, 2, FALSE), "")</f>
        <v>SUMY PHARMA</v>
      </c>
    </row>
    <row r="2625" spans="1:19">
      <c r="A2625" s="87" t="s">
        <v>929</v>
      </c>
      <c r="B2625" s="87">
        <v>75</v>
      </c>
      <c r="C2625" s="87" t="s">
        <v>7</v>
      </c>
      <c r="D2625" s="87" t="s">
        <v>104</v>
      </c>
      <c r="E2625" s="248">
        <v>133.33330000000001</v>
      </c>
      <c r="F2625" s="87" t="s">
        <v>1730</v>
      </c>
      <c r="G2625" s="87" t="s">
        <v>652</v>
      </c>
      <c r="H2625" s="198" t="s">
        <v>1304</v>
      </c>
      <c r="I2625" s="214" t="str">
        <f t="shared" si="244"/>
        <v>October</v>
      </c>
      <c r="J2625" s="184">
        <f>IF(F2625="USD", E2625, E2625 * IFERROR(VLOOKUP(F2625, EXCHANGE_RATE!A:B, 2, FALSE), "Currency not found"))</f>
        <v>1.5999996000000001</v>
      </c>
      <c r="K2625" s="184">
        <f t="shared" si="239"/>
        <v>1.6</v>
      </c>
      <c r="L2625" s="184">
        <f>IF(C2625="MTS", B2625, B2625 * IFERROR(VLOOKUP(C2625, 'QTY_CONVERSIONS '!A:B, 2, FALSE), "Units not  found"))</f>
        <v>7.4999999999999997E-2</v>
      </c>
      <c r="M2625" s="185">
        <f t="shared" si="240"/>
        <v>120</v>
      </c>
      <c r="N2625" s="143" t="str">
        <f>IFERROR(VLOOKUP(D2625, Product_Category!A:B, 2, FALSE), "Uncategorized")</f>
        <v>MAGNESIUM STEARATE</v>
      </c>
      <c r="O2625" s="186">
        <f t="shared" si="242"/>
        <v>1600</v>
      </c>
      <c r="P2625" s="185">
        <f t="shared" si="241"/>
        <v>120</v>
      </c>
      <c r="Q2625" s="143">
        <v>2023</v>
      </c>
      <c r="R2625" s="143" t="str">
        <f>IFERROR(VLOOKUP(G2625,'SOURCE COMPANY'!A:B, 2, FALSE), "")</f>
        <v>JAYANA PHARMA</v>
      </c>
      <c r="S2625" s="143" t="str">
        <f>IFERROR(VLOOKUP(H2625,'CUSTOMER NAME'!A:B, 2, FALSE), "")</f>
        <v>SUMY PHARMA</v>
      </c>
    </row>
    <row r="2626" spans="1:19">
      <c r="A2626" s="87" t="s">
        <v>929</v>
      </c>
      <c r="B2626" s="87">
        <v>75</v>
      </c>
      <c r="C2626" s="87" t="s">
        <v>7</v>
      </c>
      <c r="D2626" s="87" t="s">
        <v>104</v>
      </c>
      <c r="E2626" s="248">
        <v>133.33330000000001</v>
      </c>
      <c r="F2626" s="87" t="s">
        <v>1730</v>
      </c>
      <c r="G2626" s="87" t="s">
        <v>652</v>
      </c>
      <c r="H2626" s="198" t="s">
        <v>1304</v>
      </c>
      <c r="I2626" s="214" t="str">
        <f t="shared" si="244"/>
        <v>October</v>
      </c>
      <c r="J2626" s="184">
        <f>IF(F2626="USD", E2626, E2626 * IFERROR(VLOOKUP(F2626, EXCHANGE_RATE!A:B, 2, FALSE), "Currency not found"))</f>
        <v>1.5999996000000001</v>
      </c>
      <c r="K2626" s="184">
        <f t="shared" ref="K2626:K2689" si="245">ROUNDUP(J2626,2)</f>
        <v>1.6</v>
      </c>
      <c r="L2626" s="184">
        <f>IF(C2626="MTS", B2626, B2626 * IFERROR(VLOOKUP(C2626, 'QTY_CONVERSIONS '!A:B, 2, FALSE), "Units not  found"))</f>
        <v>7.4999999999999997E-2</v>
      </c>
      <c r="M2626" s="185">
        <f t="shared" ref="M2626:M2689" si="246">B2626*K2626</f>
        <v>120</v>
      </c>
      <c r="N2626" s="143" t="str">
        <f>IFERROR(VLOOKUP(D2626, Product_Category!A:B, 2, FALSE), "Uncategorized")</f>
        <v>MAGNESIUM STEARATE</v>
      </c>
      <c r="O2626" s="186">
        <f t="shared" si="242"/>
        <v>1600</v>
      </c>
      <c r="P2626" s="185">
        <f t="shared" ref="P2626:P2689" si="247">L2626*O2626</f>
        <v>120</v>
      </c>
      <c r="Q2626" s="143">
        <v>2023</v>
      </c>
      <c r="R2626" s="143" t="str">
        <f>IFERROR(VLOOKUP(G2626,'SOURCE COMPANY'!A:B, 2, FALSE), "")</f>
        <v>JAYANA PHARMA</v>
      </c>
      <c r="S2626" s="143" t="str">
        <f>IFERROR(VLOOKUP(H2626,'CUSTOMER NAME'!A:B, 2, FALSE), "")</f>
        <v>SUMY PHARMA</v>
      </c>
    </row>
    <row r="2627" spans="1:19">
      <c r="A2627" s="87" t="s">
        <v>929</v>
      </c>
      <c r="B2627" s="87">
        <v>25</v>
      </c>
      <c r="C2627" s="87" t="s">
        <v>7</v>
      </c>
      <c r="D2627" s="87" t="s">
        <v>19</v>
      </c>
      <c r="E2627" s="248">
        <v>240</v>
      </c>
      <c r="F2627" s="87" t="s">
        <v>1730</v>
      </c>
      <c r="G2627" s="87" t="s">
        <v>652</v>
      </c>
      <c r="H2627" s="198" t="s">
        <v>1304</v>
      </c>
      <c r="I2627" s="214" t="str">
        <f t="shared" si="244"/>
        <v>October</v>
      </c>
      <c r="J2627" s="184">
        <f>IF(F2627="USD", E2627, E2627 * IFERROR(VLOOKUP(F2627, EXCHANGE_RATE!A:B, 2, FALSE), "Currency not found"))</f>
        <v>2.88</v>
      </c>
      <c r="K2627" s="184">
        <f t="shared" si="245"/>
        <v>2.88</v>
      </c>
      <c r="L2627" s="184">
        <f>IF(C2627="MTS", B2627, B2627 * IFERROR(VLOOKUP(C2627, 'QTY_CONVERSIONS '!A:B, 2, FALSE), "Units not  found"))</f>
        <v>2.5000000000000001E-2</v>
      </c>
      <c r="M2627" s="185">
        <f t="shared" si="246"/>
        <v>72</v>
      </c>
      <c r="N2627" s="143" t="str">
        <f>IFERROR(VLOOKUP(D2627, Product_Category!A:B, 2, FALSE), "Uncategorized")</f>
        <v>CMC</v>
      </c>
      <c r="O2627" s="186">
        <f t="shared" ref="O2627:O2690" si="248">K2627*1000</f>
        <v>2880</v>
      </c>
      <c r="P2627" s="185">
        <f t="shared" si="247"/>
        <v>72</v>
      </c>
      <c r="Q2627" s="143">
        <v>2023</v>
      </c>
      <c r="R2627" s="143" t="str">
        <f>IFERROR(VLOOKUP(G2627,'SOURCE COMPANY'!A:B, 2, FALSE), "")</f>
        <v>JAYANA PHARMA</v>
      </c>
      <c r="S2627" s="143" t="str">
        <f>IFERROR(VLOOKUP(H2627,'CUSTOMER NAME'!A:B, 2, FALSE), "")</f>
        <v>SUMY PHARMA</v>
      </c>
    </row>
    <row r="2628" spans="1:19">
      <c r="A2628" s="87" t="s">
        <v>929</v>
      </c>
      <c r="B2628" s="87">
        <v>25</v>
      </c>
      <c r="C2628" s="87" t="s">
        <v>7</v>
      </c>
      <c r="D2628" s="87" t="s">
        <v>19</v>
      </c>
      <c r="E2628" s="248">
        <v>240</v>
      </c>
      <c r="F2628" s="87" t="s">
        <v>1730</v>
      </c>
      <c r="G2628" s="87" t="s">
        <v>652</v>
      </c>
      <c r="H2628" s="198" t="s">
        <v>1304</v>
      </c>
      <c r="I2628" s="214" t="str">
        <f t="shared" si="244"/>
        <v>October</v>
      </c>
      <c r="J2628" s="184">
        <f>IF(F2628="USD", E2628, E2628 * IFERROR(VLOOKUP(F2628, EXCHANGE_RATE!A:B, 2, FALSE), "Currency not found"))</f>
        <v>2.88</v>
      </c>
      <c r="K2628" s="184">
        <f t="shared" si="245"/>
        <v>2.88</v>
      </c>
      <c r="L2628" s="184">
        <f>IF(C2628="MTS", B2628, B2628 * IFERROR(VLOOKUP(C2628, 'QTY_CONVERSIONS '!A:B, 2, FALSE), "Units not  found"))</f>
        <v>2.5000000000000001E-2</v>
      </c>
      <c r="M2628" s="185">
        <f t="shared" si="246"/>
        <v>72</v>
      </c>
      <c r="N2628" s="143" t="str">
        <f>IFERROR(VLOOKUP(D2628, Product_Category!A:B, 2, FALSE), "Uncategorized")</f>
        <v>CMC</v>
      </c>
      <c r="O2628" s="186">
        <f t="shared" si="248"/>
        <v>2880</v>
      </c>
      <c r="P2628" s="185">
        <f t="shared" si="247"/>
        <v>72</v>
      </c>
      <c r="Q2628" s="143">
        <v>2023</v>
      </c>
      <c r="R2628" s="143" t="str">
        <f>IFERROR(VLOOKUP(G2628,'SOURCE COMPANY'!A:B, 2, FALSE), "")</f>
        <v>JAYANA PHARMA</v>
      </c>
      <c r="S2628" s="143" t="str">
        <f>IFERROR(VLOOKUP(H2628,'CUSTOMER NAME'!A:B, 2, FALSE), "")</f>
        <v>SUMY PHARMA</v>
      </c>
    </row>
    <row r="2629" spans="1:19">
      <c r="A2629" s="87" t="s">
        <v>929</v>
      </c>
      <c r="B2629" s="87">
        <v>25</v>
      </c>
      <c r="C2629" s="87" t="s">
        <v>7</v>
      </c>
      <c r="D2629" s="87" t="s">
        <v>19</v>
      </c>
      <c r="E2629" s="248">
        <v>240</v>
      </c>
      <c r="F2629" s="87" t="s">
        <v>1730</v>
      </c>
      <c r="G2629" s="87" t="s">
        <v>652</v>
      </c>
      <c r="H2629" s="198" t="s">
        <v>1304</v>
      </c>
      <c r="I2629" s="214" t="str">
        <f t="shared" si="244"/>
        <v>October</v>
      </c>
      <c r="J2629" s="184">
        <f>IF(F2629="USD", E2629, E2629 * IFERROR(VLOOKUP(F2629, EXCHANGE_RATE!A:B, 2, FALSE), "Currency not found"))</f>
        <v>2.88</v>
      </c>
      <c r="K2629" s="184">
        <f t="shared" si="245"/>
        <v>2.88</v>
      </c>
      <c r="L2629" s="184">
        <f>IF(C2629="MTS", B2629, B2629 * IFERROR(VLOOKUP(C2629, 'QTY_CONVERSIONS '!A:B, 2, FALSE), "Units not  found"))</f>
        <v>2.5000000000000001E-2</v>
      </c>
      <c r="M2629" s="185">
        <f t="shared" si="246"/>
        <v>72</v>
      </c>
      <c r="N2629" s="143" t="str">
        <f>IFERROR(VLOOKUP(D2629, Product_Category!A:B, 2, FALSE), "Uncategorized")</f>
        <v>CMC</v>
      </c>
      <c r="O2629" s="186">
        <f t="shared" si="248"/>
        <v>2880</v>
      </c>
      <c r="P2629" s="185">
        <f t="shared" si="247"/>
        <v>72</v>
      </c>
      <c r="Q2629" s="143">
        <v>2023</v>
      </c>
      <c r="R2629" s="143" t="str">
        <f>IFERROR(VLOOKUP(G2629,'SOURCE COMPANY'!A:B, 2, FALSE), "")</f>
        <v>JAYANA PHARMA</v>
      </c>
      <c r="S2629" s="143" t="str">
        <f>IFERROR(VLOOKUP(H2629,'CUSTOMER NAME'!A:B, 2, FALSE), "")</f>
        <v>SUMY PHARMA</v>
      </c>
    </row>
    <row r="2630" spans="1:19">
      <c r="A2630" s="87" t="s">
        <v>929</v>
      </c>
      <c r="B2630" s="87">
        <v>25</v>
      </c>
      <c r="C2630" s="87" t="s">
        <v>7</v>
      </c>
      <c r="D2630" s="87" t="s">
        <v>19</v>
      </c>
      <c r="E2630" s="248">
        <v>240</v>
      </c>
      <c r="F2630" s="87" t="s">
        <v>1730</v>
      </c>
      <c r="G2630" s="87" t="s">
        <v>652</v>
      </c>
      <c r="H2630" s="198" t="s">
        <v>1304</v>
      </c>
      <c r="I2630" s="214" t="str">
        <f t="shared" si="244"/>
        <v>October</v>
      </c>
      <c r="J2630" s="184">
        <f>IF(F2630="USD", E2630, E2630 * IFERROR(VLOOKUP(F2630, EXCHANGE_RATE!A:B, 2, FALSE), "Currency not found"))</f>
        <v>2.88</v>
      </c>
      <c r="K2630" s="184">
        <f t="shared" si="245"/>
        <v>2.88</v>
      </c>
      <c r="L2630" s="184">
        <f>IF(C2630="MTS", B2630, B2630 * IFERROR(VLOOKUP(C2630, 'QTY_CONVERSIONS '!A:B, 2, FALSE), "Units not  found"))</f>
        <v>2.5000000000000001E-2</v>
      </c>
      <c r="M2630" s="185">
        <f t="shared" si="246"/>
        <v>72</v>
      </c>
      <c r="N2630" s="143" t="str">
        <f>IFERROR(VLOOKUP(D2630, Product_Category!A:B, 2, FALSE), "Uncategorized")</f>
        <v>CMC</v>
      </c>
      <c r="O2630" s="186">
        <f t="shared" si="248"/>
        <v>2880</v>
      </c>
      <c r="P2630" s="185">
        <f t="shared" si="247"/>
        <v>72</v>
      </c>
      <c r="Q2630" s="143">
        <v>2023</v>
      </c>
      <c r="R2630" s="143" t="str">
        <f>IFERROR(VLOOKUP(G2630,'SOURCE COMPANY'!A:B, 2, FALSE), "")</f>
        <v>JAYANA PHARMA</v>
      </c>
      <c r="S2630" s="143" t="str">
        <f>IFERROR(VLOOKUP(H2630,'CUSTOMER NAME'!A:B, 2, FALSE), "")</f>
        <v>SUMY PHARMA</v>
      </c>
    </row>
    <row r="2631" spans="1:19">
      <c r="A2631" s="87" t="s">
        <v>1522</v>
      </c>
      <c r="B2631" s="87">
        <v>600</v>
      </c>
      <c r="C2631" s="87" t="s">
        <v>7</v>
      </c>
      <c r="D2631" s="87" t="s">
        <v>1545</v>
      </c>
      <c r="E2631" s="44">
        <v>954</v>
      </c>
      <c r="F2631" s="87" t="s">
        <v>1730</v>
      </c>
      <c r="G2631" s="87" t="s">
        <v>652</v>
      </c>
      <c r="H2631" s="198" t="s">
        <v>1304</v>
      </c>
      <c r="I2631" s="214" t="str">
        <f t="shared" si="244"/>
        <v>October</v>
      </c>
      <c r="J2631" s="184">
        <f>IF(F2631="USD", E2631, E2631 * IFERROR(VLOOKUP(F2631, EXCHANGE_RATE!A:B, 2, FALSE), "Currency not found"))</f>
        <v>11.448</v>
      </c>
      <c r="K2631" s="184">
        <f t="shared" si="245"/>
        <v>11.45</v>
      </c>
      <c r="L2631" s="184">
        <f>IF(C2631="MTS", B2631, B2631 * IFERROR(VLOOKUP(C2631, 'QTY_CONVERSIONS '!A:B, 2, FALSE), "Units not  found"))</f>
        <v>0.6</v>
      </c>
      <c r="M2631" s="185">
        <f t="shared" si="246"/>
        <v>6870</v>
      </c>
      <c r="N2631" s="143" t="str">
        <f>IFERROR(VLOOKUP(D2631, Product_Category!A:B, 2, FALSE), "Uncategorized")</f>
        <v>MCC</v>
      </c>
      <c r="O2631" s="186">
        <f t="shared" si="248"/>
        <v>11450</v>
      </c>
      <c r="P2631" s="185">
        <f t="shared" si="247"/>
        <v>6870</v>
      </c>
      <c r="Q2631" s="143">
        <v>2023</v>
      </c>
      <c r="R2631" s="143" t="str">
        <f>IFERROR(VLOOKUP(G2631,'SOURCE COMPANY'!A:B, 2, FALSE), "")</f>
        <v>JAYANA PHARMA</v>
      </c>
      <c r="S2631" s="143" t="str">
        <f>IFERROR(VLOOKUP(H2631,'CUSTOMER NAME'!A:B, 2, FALSE), "")</f>
        <v>SUMY PHARMA</v>
      </c>
    </row>
    <row r="2632" spans="1:19">
      <c r="A2632" s="87" t="s">
        <v>1522</v>
      </c>
      <c r="B2632" s="87">
        <v>75</v>
      </c>
      <c r="C2632" s="87" t="s">
        <v>7</v>
      </c>
      <c r="D2632" s="87" t="s">
        <v>1548</v>
      </c>
      <c r="E2632" s="44">
        <v>450</v>
      </c>
      <c r="F2632" s="87" t="s">
        <v>1730</v>
      </c>
      <c r="G2632" s="87" t="s">
        <v>652</v>
      </c>
      <c r="H2632" s="198" t="s">
        <v>1304</v>
      </c>
      <c r="I2632" s="214" t="str">
        <f t="shared" si="244"/>
        <v>October</v>
      </c>
      <c r="J2632" s="184">
        <f>IF(F2632="USD", E2632, E2632 * IFERROR(VLOOKUP(F2632, EXCHANGE_RATE!A:B, 2, FALSE), "Currency not found"))</f>
        <v>5.4</v>
      </c>
      <c r="K2632" s="184">
        <f t="shared" si="245"/>
        <v>5.4</v>
      </c>
      <c r="L2632" s="184">
        <f>IF(C2632="MTS", B2632, B2632 * IFERROR(VLOOKUP(C2632, 'QTY_CONVERSIONS '!A:B, 2, FALSE), "Units not  found"))</f>
        <v>7.4999999999999997E-2</v>
      </c>
      <c r="M2632" s="185">
        <f t="shared" si="246"/>
        <v>405</v>
      </c>
      <c r="N2632" s="143" t="str">
        <f>IFERROR(VLOOKUP(D2632, Product_Category!A:B, 2, FALSE), "Uncategorized")</f>
        <v>MCC</v>
      </c>
      <c r="O2632" s="186">
        <f t="shared" si="248"/>
        <v>5400</v>
      </c>
      <c r="P2632" s="185">
        <f t="shared" si="247"/>
        <v>405</v>
      </c>
      <c r="Q2632" s="143">
        <v>2023</v>
      </c>
      <c r="R2632" s="143" t="str">
        <f>IFERROR(VLOOKUP(G2632,'SOURCE COMPANY'!A:B, 2, FALSE), "")</f>
        <v>JAYANA PHARMA</v>
      </c>
      <c r="S2632" s="143" t="str">
        <f>IFERROR(VLOOKUP(H2632,'CUSTOMER NAME'!A:B, 2, FALSE), "")</f>
        <v>SUMY PHARMA</v>
      </c>
    </row>
    <row r="2633" spans="1:19">
      <c r="A2633" s="191" t="s">
        <v>929</v>
      </c>
      <c r="B2633" s="191">
        <v>10</v>
      </c>
      <c r="C2633" s="191" t="s">
        <v>7</v>
      </c>
      <c r="D2633" s="191" t="s">
        <v>19</v>
      </c>
      <c r="E2633" s="191">
        <v>17.63</v>
      </c>
      <c r="F2633" s="191" t="s">
        <v>9</v>
      </c>
      <c r="G2633" s="191" t="s">
        <v>3180</v>
      </c>
      <c r="H2633" s="121" t="s">
        <v>1304</v>
      </c>
      <c r="I2633" s="131" t="s">
        <v>3034</v>
      </c>
      <c r="J2633" s="184">
        <f>IF(F2633="USD", E2633, E2633 * IFERROR(VLOOKUP(F2633, EXCHANGE_RATE!A:B, 2, FALSE), "Currency not found"))</f>
        <v>17.63</v>
      </c>
      <c r="K2633" s="184">
        <f t="shared" si="245"/>
        <v>17.63</v>
      </c>
      <c r="L2633" s="184">
        <f>IF(C2633="MTS", B2633, B2633 * IFERROR(VLOOKUP(C2633, 'QTY_CONVERSIONS '!A:B, 2, FALSE), "Units not  found"))</f>
        <v>0.01</v>
      </c>
      <c r="M2633" s="185">
        <f t="shared" si="246"/>
        <v>176.29999999999998</v>
      </c>
      <c r="N2633" s="143" t="str">
        <f>IFERROR(VLOOKUP(D2633, Product_Category!A:B, 2, FALSE), "Uncategorized")</f>
        <v>CMC</v>
      </c>
      <c r="O2633" s="186">
        <f t="shared" si="248"/>
        <v>17630</v>
      </c>
      <c r="P2633" s="185">
        <f t="shared" si="247"/>
        <v>176.3</v>
      </c>
      <c r="Q2633" s="143">
        <v>2023</v>
      </c>
      <c r="R2633" s="143" t="str">
        <f>IFERROR(VLOOKUP(G2633,'SOURCE COMPANY'!A:B, 2, FALSE), "")</f>
        <v>SAGAR ENTERPRISES</v>
      </c>
      <c r="S2633" s="143" t="str">
        <f>IFERROR(VLOOKUP(H2633,'CUSTOMER NAME'!A:B, 2, FALSE), "")</f>
        <v>SUMY PHARMA</v>
      </c>
    </row>
    <row r="2634" spans="1:19">
      <c r="A2634" s="85" t="s">
        <v>843</v>
      </c>
      <c r="B2634" s="85">
        <v>700</v>
      </c>
      <c r="C2634" s="85" t="s">
        <v>7</v>
      </c>
      <c r="D2634" s="85" t="s">
        <v>19</v>
      </c>
      <c r="E2634" s="248">
        <v>2.65</v>
      </c>
      <c r="F2634" s="85" t="s">
        <v>9</v>
      </c>
      <c r="G2634" s="85" t="s">
        <v>846</v>
      </c>
      <c r="H2634" s="199" t="s">
        <v>847</v>
      </c>
      <c r="I2634" s="214" t="str">
        <f>I2633</f>
        <v>September</v>
      </c>
      <c r="J2634" s="184">
        <f>IF(F2634="USD", E2634, E2634 * IFERROR(VLOOKUP(F2634, EXCHANGE_RATE!A:B, 2, FALSE), "Currency not found"))</f>
        <v>2.65</v>
      </c>
      <c r="K2634" s="184">
        <f t="shared" si="245"/>
        <v>2.65</v>
      </c>
      <c r="L2634" s="184">
        <f>IF(C2634="MTS", B2634, B2634 * IFERROR(VLOOKUP(C2634, 'QTY_CONVERSIONS '!A:B, 2, FALSE), "Units not  found"))</f>
        <v>0.70000000000000007</v>
      </c>
      <c r="M2634" s="185">
        <f t="shared" si="246"/>
        <v>1855</v>
      </c>
      <c r="N2634" s="143" t="str">
        <f>IFERROR(VLOOKUP(D2634, Product_Category!A:B, 2, FALSE), "Uncategorized")</f>
        <v>CMC</v>
      </c>
      <c r="O2634" s="186">
        <f t="shared" si="248"/>
        <v>2650</v>
      </c>
      <c r="P2634" s="185">
        <f t="shared" si="247"/>
        <v>1855.0000000000002</v>
      </c>
      <c r="Q2634" s="143">
        <v>2023</v>
      </c>
      <c r="R2634" s="143" t="str">
        <f>IFERROR(VLOOKUP(G2634,'SOURCE COMPANY'!A:B, 2, FALSE), "")</f>
        <v>VPAM HEALTHCARE</v>
      </c>
      <c r="S2634" s="143" t="str">
        <f>IFERROR(VLOOKUP(H2634,'CUSTOMER NAME'!A:B, 2, FALSE), "")</f>
        <v>SUNGOLD S P R L</v>
      </c>
    </row>
    <row r="2635" spans="1:19">
      <c r="A2635" s="87" t="s">
        <v>1463</v>
      </c>
      <c r="B2635" s="87">
        <v>125</v>
      </c>
      <c r="C2635" s="87" t="s">
        <v>7</v>
      </c>
      <c r="D2635" s="87" t="s">
        <v>1465</v>
      </c>
      <c r="E2635" s="42">
        <v>1.62</v>
      </c>
      <c r="F2635" s="87" t="s">
        <v>9</v>
      </c>
      <c r="G2635" s="87" t="s">
        <v>1466</v>
      </c>
      <c r="H2635" s="198" t="s">
        <v>1467</v>
      </c>
      <c r="I2635" s="214" t="str">
        <f>I2634</f>
        <v>September</v>
      </c>
      <c r="J2635" s="184">
        <f>IF(F2635="USD", E2635, E2635 * IFERROR(VLOOKUP(F2635, EXCHANGE_RATE!A:B, 2, FALSE), "Currency not found"))</f>
        <v>1.62</v>
      </c>
      <c r="K2635" s="184">
        <f t="shared" si="245"/>
        <v>1.62</v>
      </c>
      <c r="L2635" s="184">
        <f>IF(C2635="MTS", B2635, B2635 * IFERROR(VLOOKUP(C2635, 'QTY_CONVERSIONS '!A:B, 2, FALSE), "Units not  found"))</f>
        <v>0.125</v>
      </c>
      <c r="M2635" s="185">
        <f t="shared" si="246"/>
        <v>202.5</v>
      </c>
      <c r="N2635" s="143" t="str">
        <f>IFERROR(VLOOKUP(D2635, Product_Category!A:B, 2, FALSE), "Uncategorized")</f>
        <v>MAGNESIUM STEARATE</v>
      </c>
      <c r="O2635" s="186">
        <f t="shared" si="248"/>
        <v>1620</v>
      </c>
      <c r="P2635" s="185">
        <f t="shared" si="247"/>
        <v>202.5</v>
      </c>
      <c r="Q2635" s="143">
        <v>2023</v>
      </c>
      <c r="R2635" s="143" t="str">
        <f>IFERROR(VLOOKUP(G2635,'SOURCE COMPANY'!A:B, 2, FALSE), "")</f>
        <v>NEHA PHARMA</v>
      </c>
      <c r="S2635" s="143" t="str">
        <f>IFERROR(VLOOKUP(H2635,'CUSTOMER NAME'!A:B, 2, FALSE), "")</f>
        <v>SUNGOLD S.A.R.L.</v>
      </c>
    </row>
    <row r="2636" spans="1:19">
      <c r="A2636" s="87" t="s">
        <v>1463</v>
      </c>
      <c r="B2636" s="87">
        <v>25</v>
      </c>
      <c r="C2636" s="87" t="s">
        <v>7</v>
      </c>
      <c r="D2636" s="87" t="s">
        <v>1468</v>
      </c>
      <c r="E2636" s="42">
        <v>2</v>
      </c>
      <c r="F2636" s="87" t="s">
        <v>9</v>
      </c>
      <c r="G2636" s="87" t="s">
        <v>1466</v>
      </c>
      <c r="H2636" s="198" t="s">
        <v>1467</v>
      </c>
      <c r="I2636" s="214" t="str">
        <f>I2635</f>
        <v>September</v>
      </c>
      <c r="J2636" s="184">
        <f>IF(F2636="USD", E2636, E2636 * IFERROR(VLOOKUP(F2636, EXCHANGE_RATE!A:B, 2, FALSE), "Currency not found"))</f>
        <v>2</v>
      </c>
      <c r="K2636" s="184">
        <f t="shared" si="245"/>
        <v>2</v>
      </c>
      <c r="L2636" s="184">
        <f>IF(C2636="MTS", B2636, B2636 * IFERROR(VLOOKUP(C2636, 'QTY_CONVERSIONS '!A:B, 2, FALSE), "Units not  found"))</f>
        <v>2.5000000000000001E-2</v>
      </c>
      <c r="M2636" s="185">
        <f t="shared" si="246"/>
        <v>50</v>
      </c>
      <c r="N2636" s="143" t="str">
        <f>IFERROR(VLOOKUP(D2636, Product_Category!A:B, 2, FALSE), "Uncategorized")</f>
        <v>MCC</v>
      </c>
      <c r="O2636" s="186">
        <f t="shared" si="248"/>
        <v>2000</v>
      </c>
      <c r="P2636" s="185">
        <f t="shared" si="247"/>
        <v>50</v>
      </c>
      <c r="Q2636" s="143">
        <v>2023</v>
      </c>
      <c r="R2636" s="143" t="str">
        <f>IFERROR(VLOOKUP(G2636,'SOURCE COMPANY'!A:B, 2, FALSE), "")</f>
        <v>NEHA PHARMA</v>
      </c>
      <c r="S2636" s="143" t="str">
        <f>IFERROR(VLOOKUP(H2636,'CUSTOMER NAME'!A:B, 2, FALSE), "")</f>
        <v>SUNGOLD S.A.R.L.</v>
      </c>
    </row>
    <row r="2637" spans="1:19">
      <c r="A2637" s="87" t="s">
        <v>1463</v>
      </c>
      <c r="B2637" s="87">
        <v>125</v>
      </c>
      <c r="C2637" s="87" t="s">
        <v>7</v>
      </c>
      <c r="D2637" s="87" t="s">
        <v>654</v>
      </c>
      <c r="E2637" s="42">
        <v>2.98</v>
      </c>
      <c r="F2637" s="87" t="s">
        <v>9</v>
      </c>
      <c r="G2637" s="87" t="s">
        <v>1466</v>
      </c>
      <c r="H2637" s="198" t="s">
        <v>1467</v>
      </c>
      <c r="I2637" s="214" t="str">
        <f>I2636</f>
        <v>September</v>
      </c>
      <c r="J2637" s="184">
        <f>IF(F2637="USD", E2637, E2637 * IFERROR(VLOOKUP(F2637, EXCHANGE_RATE!A:B, 2, FALSE), "Currency not found"))</f>
        <v>2.98</v>
      </c>
      <c r="K2637" s="184">
        <f t="shared" si="245"/>
        <v>2.98</v>
      </c>
      <c r="L2637" s="184">
        <f>IF(C2637="MTS", B2637, B2637 * IFERROR(VLOOKUP(C2637, 'QTY_CONVERSIONS '!A:B, 2, FALSE), "Units not  found"))</f>
        <v>0.125</v>
      </c>
      <c r="M2637" s="185">
        <f t="shared" si="246"/>
        <v>372.5</v>
      </c>
      <c r="N2637" s="143" t="str">
        <f>IFERROR(VLOOKUP(D2637, Product_Category!A:B, 2, FALSE), "Uncategorized")</f>
        <v>CMC</v>
      </c>
      <c r="O2637" s="186">
        <f t="shared" si="248"/>
        <v>2980</v>
      </c>
      <c r="P2637" s="185">
        <f t="shared" si="247"/>
        <v>372.5</v>
      </c>
      <c r="Q2637" s="143">
        <v>2023</v>
      </c>
      <c r="R2637" s="143" t="str">
        <f>IFERROR(VLOOKUP(G2637,'SOURCE COMPANY'!A:B, 2, FALSE), "")</f>
        <v>NEHA PHARMA</v>
      </c>
      <c r="S2637" s="143" t="str">
        <f>IFERROR(VLOOKUP(H2637,'CUSTOMER NAME'!A:B, 2, FALSE), "")</f>
        <v>SUNGOLD S.A.R.L.</v>
      </c>
    </row>
    <row r="2638" spans="1:19">
      <c r="A2638" s="191" t="s">
        <v>1246</v>
      </c>
      <c r="B2638" s="191">
        <v>25</v>
      </c>
      <c r="C2638" s="191" t="s">
        <v>7</v>
      </c>
      <c r="D2638" s="191" t="s">
        <v>19</v>
      </c>
      <c r="E2638" s="191">
        <v>3.4</v>
      </c>
      <c r="F2638" s="191" t="s">
        <v>9</v>
      </c>
      <c r="G2638" s="87" t="s">
        <v>1959</v>
      </c>
      <c r="H2638" s="121" t="s">
        <v>3466</v>
      </c>
      <c r="I2638" s="131" t="s">
        <v>3389</v>
      </c>
      <c r="J2638" s="184">
        <f>IF(F2638="USD", E2638, E2638 * IFERROR(VLOOKUP(F2638, EXCHANGE_RATE!A:B, 2, FALSE), "Currency not found"))</f>
        <v>3.4</v>
      </c>
      <c r="K2638" s="184">
        <f t="shared" si="245"/>
        <v>3.4</v>
      </c>
      <c r="L2638" s="184">
        <f>IF(C2638="MTS", B2638, B2638 * IFERROR(VLOOKUP(C2638, 'QTY_CONVERSIONS '!A:B, 2, FALSE), "Units not  found"))</f>
        <v>2.5000000000000001E-2</v>
      </c>
      <c r="M2638" s="185">
        <f t="shared" si="246"/>
        <v>85</v>
      </c>
      <c r="N2638" s="143" t="str">
        <f>IFERROR(VLOOKUP(D2638, Product_Category!A:B, 2, FALSE), "Uncategorized")</f>
        <v>CMC</v>
      </c>
      <c r="O2638" s="186">
        <f t="shared" si="248"/>
        <v>3400</v>
      </c>
      <c r="P2638" s="185">
        <f t="shared" si="247"/>
        <v>85</v>
      </c>
      <c r="Q2638" s="143">
        <v>2023</v>
      </c>
      <c r="R2638" s="143" t="str">
        <f>IFERROR(VLOOKUP(G2638,'SOURCE COMPANY'!A:B, 2, FALSE), "")</f>
        <v>ADITYA IMPEX</v>
      </c>
      <c r="S2638" s="143" t="str">
        <f>IFERROR(VLOOKUP(H2638,'CUSTOMER NAME'!A:B, 2, FALSE), "")</f>
        <v>SUNSEED OIL LIMITED</v>
      </c>
    </row>
    <row r="2639" spans="1:19">
      <c r="A2639" s="191" t="s">
        <v>929</v>
      </c>
      <c r="B2639" s="191">
        <v>2000</v>
      </c>
      <c r="C2639" s="191" t="s">
        <v>7</v>
      </c>
      <c r="D2639" s="191" t="s">
        <v>19</v>
      </c>
      <c r="E2639" s="191">
        <v>1.1000000000000001</v>
      </c>
      <c r="F2639" s="191" t="s">
        <v>9</v>
      </c>
      <c r="G2639" s="191" t="s">
        <v>3182</v>
      </c>
      <c r="H2639" s="121" t="s">
        <v>3183</v>
      </c>
      <c r="I2639" s="131" t="s">
        <v>3034</v>
      </c>
      <c r="J2639" s="184">
        <f>IF(F2639="USD", E2639, E2639 * IFERROR(VLOOKUP(F2639, EXCHANGE_RATE!A:B, 2, FALSE), "Currency not found"))</f>
        <v>1.1000000000000001</v>
      </c>
      <c r="K2639" s="184">
        <f t="shared" si="245"/>
        <v>1.1000000000000001</v>
      </c>
      <c r="L2639" s="184">
        <f>IF(C2639="MTS", B2639, B2639 * IFERROR(VLOOKUP(C2639, 'QTY_CONVERSIONS '!A:B, 2, FALSE), "Units not  found"))</f>
        <v>2</v>
      </c>
      <c r="M2639" s="185">
        <f t="shared" si="246"/>
        <v>2200</v>
      </c>
      <c r="N2639" s="143" t="str">
        <f>IFERROR(VLOOKUP(D2639, Product_Category!A:B, 2, FALSE), "Uncategorized")</f>
        <v>CMC</v>
      </c>
      <c r="O2639" s="186">
        <f t="shared" si="248"/>
        <v>1100</v>
      </c>
      <c r="P2639" s="185">
        <f t="shared" si="247"/>
        <v>2200</v>
      </c>
      <c r="Q2639" s="143">
        <v>2023</v>
      </c>
      <c r="R2639" s="143" t="str">
        <f>IFERROR(VLOOKUP(G2639,'SOURCE COMPANY'!A:B, 2, FALSE), "")</f>
        <v>AGARWAL FINECHEM</v>
      </c>
      <c r="S2639" s="143" t="str">
        <f>IFERROR(VLOOKUP(H2639,'CUSTOMER NAME'!A:B, 2, FALSE), "")</f>
        <v>SUPER TATA SOAP &amp; CHEM</v>
      </c>
    </row>
    <row r="2640" spans="1:19">
      <c r="A2640" s="87" t="s">
        <v>929</v>
      </c>
      <c r="B2640" s="21">
        <v>40</v>
      </c>
      <c r="C2640" s="87" t="s">
        <v>7</v>
      </c>
      <c r="D2640" s="87" t="s">
        <v>2162</v>
      </c>
      <c r="E2640" s="41">
        <v>220.50800000000001</v>
      </c>
      <c r="F2640" s="87" t="s">
        <v>1730</v>
      </c>
      <c r="G2640" s="87" t="s">
        <v>967</v>
      </c>
      <c r="H2640" s="198" t="s">
        <v>1306</v>
      </c>
      <c r="I2640" s="214" t="str">
        <f t="shared" ref="I2640:I2649" si="249">I2639</f>
        <v>September</v>
      </c>
      <c r="J2640" s="184">
        <f>IF(F2640="USD", E2640, E2640 * IFERROR(VLOOKUP(F2640, EXCHANGE_RATE!A:B, 2, FALSE), "Currency not found"))</f>
        <v>2.646096</v>
      </c>
      <c r="K2640" s="184">
        <f t="shared" si="245"/>
        <v>2.65</v>
      </c>
      <c r="L2640" s="184">
        <f>IF(C2640="MTS", B2640, B2640 * IFERROR(VLOOKUP(C2640, 'QTY_CONVERSIONS '!A:B, 2, FALSE), "Units not  found"))</f>
        <v>0.04</v>
      </c>
      <c r="M2640" s="185">
        <f t="shared" si="246"/>
        <v>106</v>
      </c>
      <c r="N2640" s="143" t="str">
        <f>IFERROR(VLOOKUP(D2640, Product_Category!A:B, 2, FALSE), "Uncategorized")</f>
        <v>MCC</v>
      </c>
      <c r="O2640" s="186">
        <f t="shared" si="248"/>
        <v>2650</v>
      </c>
      <c r="P2640" s="185">
        <f t="shared" si="247"/>
        <v>106</v>
      </c>
      <c r="Q2640" s="143">
        <v>2023</v>
      </c>
      <c r="R2640" s="143" t="str">
        <f>IFERROR(VLOOKUP(G2640,'SOURCE COMPANY'!A:B, 2, FALSE), "")</f>
        <v>ARUN KUMAR BAID</v>
      </c>
      <c r="S2640" s="143" t="str">
        <f>IFERROR(VLOOKUP(H2640,'CUSTOMER NAME'!A:B, 2, FALSE), "")</f>
        <v>SUPREME HEALTH</v>
      </c>
    </row>
    <row r="2641" spans="1:19">
      <c r="A2641" s="87" t="s">
        <v>929</v>
      </c>
      <c r="B2641" s="21">
        <v>100</v>
      </c>
      <c r="C2641" s="87" t="s">
        <v>7</v>
      </c>
      <c r="D2641" s="87" t="s">
        <v>687</v>
      </c>
      <c r="E2641" s="41">
        <v>230</v>
      </c>
      <c r="F2641" s="87" t="s">
        <v>1730</v>
      </c>
      <c r="G2641" s="85" t="s">
        <v>930</v>
      </c>
      <c r="H2641" s="198" t="s">
        <v>1306</v>
      </c>
      <c r="I2641" s="214" t="str">
        <f t="shared" si="249"/>
        <v>September</v>
      </c>
      <c r="J2641" s="184">
        <f>IF(F2641="USD", E2641, E2641 * IFERROR(VLOOKUP(F2641, EXCHANGE_RATE!A:B, 2, FALSE), "Currency not found"))</f>
        <v>2.7600000000000002</v>
      </c>
      <c r="K2641" s="184">
        <f t="shared" si="245"/>
        <v>2.76</v>
      </c>
      <c r="L2641" s="184">
        <f>IF(C2641="MTS", B2641, B2641 * IFERROR(VLOOKUP(C2641, 'QTY_CONVERSIONS '!A:B, 2, FALSE), "Units not  found"))</f>
        <v>0.1</v>
      </c>
      <c r="M2641" s="185">
        <f t="shared" si="246"/>
        <v>276</v>
      </c>
      <c r="N2641" s="143" t="str">
        <f>IFERROR(VLOOKUP(D2641, Product_Category!A:B, 2, FALSE), "Uncategorized")</f>
        <v>CROSCARMELLOSE SODIUM</v>
      </c>
      <c r="O2641" s="186">
        <f t="shared" si="248"/>
        <v>2760</v>
      </c>
      <c r="P2641" s="185">
        <f t="shared" si="247"/>
        <v>276</v>
      </c>
      <c r="Q2641" s="143">
        <v>2023</v>
      </c>
      <c r="R2641" s="143" t="str">
        <f>IFERROR(VLOOKUP(G2641,'SOURCE COMPANY'!A:B, 2, FALSE), "")</f>
        <v>DRUG CENTRE DELHI</v>
      </c>
      <c r="S2641" s="143" t="str">
        <f>IFERROR(VLOOKUP(H2641,'CUSTOMER NAME'!A:B, 2, FALSE), "")</f>
        <v>SUPREME HEALTH</v>
      </c>
    </row>
    <row r="2642" spans="1:19">
      <c r="A2642" s="87" t="s">
        <v>929</v>
      </c>
      <c r="B2642" s="21">
        <v>25</v>
      </c>
      <c r="C2642" s="87" t="s">
        <v>7</v>
      </c>
      <c r="D2642" s="87" t="s">
        <v>266</v>
      </c>
      <c r="E2642" s="41">
        <v>240</v>
      </c>
      <c r="F2642" s="87" t="s">
        <v>1730</v>
      </c>
      <c r="G2642" s="85" t="s">
        <v>930</v>
      </c>
      <c r="H2642" s="198" t="s">
        <v>1306</v>
      </c>
      <c r="I2642" s="214" t="str">
        <f t="shared" si="249"/>
        <v>September</v>
      </c>
      <c r="J2642" s="184">
        <f>IF(F2642="USD", E2642, E2642 * IFERROR(VLOOKUP(F2642, EXCHANGE_RATE!A:B, 2, FALSE), "Currency not found"))</f>
        <v>2.88</v>
      </c>
      <c r="K2642" s="184">
        <f t="shared" si="245"/>
        <v>2.88</v>
      </c>
      <c r="L2642" s="184">
        <f>IF(C2642="MTS", B2642, B2642 * IFERROR(VLOOKUP(C2642, 'QTY_CONVERSIONS '!A:B, 2, FALSE), "Units not  found"))</f>
        <v>2.5000000000000001E-2</v>
      </c>
      <c r="M2642" s="185">
        <f t="shared" si="246"/>
        <v>72</v>
      </c>
      <c r="N2642" s="143" t="str">
        <f>IFERROR(VLOOKUP(D2642, Product_Category!A:B, 2, FALSE), "Uncategorized")</f>
        <v>MCC</v>
      </c>
      <c r="O2642" s="186">
        <f t="shared" si="248"/>
        <v>2880</v>
      </c>
      <c r="P2642" s="185">
        <f t="shared" si="247"/>
        <v>72</v>
      </c>
      <c r="Q2642" s="143">
        <v>2023</v>
      </c>
      <c r="R2642" s="143" t="str">
        <f>IFERROR(VLOOKUP(G2642,'SOURCE COMPANY'!A:B, 2, FALSE), "")</f>
        <v>DRUG CENTRE DELHI</v>
      </c>
      <c r="S2642" s="143" t="str">
        <f>IFERROR(VLOOKUP(H2642,'CUSTOMER NAME'!A:B, 2, FALSE), "")</f>
        <v>SUPREME HEALTH</v>
      </c>
    </row>
    <row r="2643" spans="1:19">
      <c r="A2643" s="87" t="s">
        <v>929</v>
      </c>
      <c r="B2643" s="21">
        <v>200</v>
      </c>
      <c r="C2643" s="87" t="s">
        <v>7</v>
      </c>
      <c r="D2643" s="87" t="s">
        <v>266</v>
      </c>
      <c r="E2643" s="41">
        <v>150</v>
      </c>
      <c r="F2643" s="87" t="s">
        <v>1730</v>
      </c>
      <c r="G2643" s="85" t="s">
        <v>930</v>
      </c>
      <c r="H2643" s="198" t="s">
        <v>1306</v>
      </c>
      <c r="I2643" s="214" t="str">
        <f t="shared" si="249"/>
        <v>September</v>
      </c>
      <c r="J2643" s="184">
        <f>IF(F2643="USD", E2643, E2643 * IFERROR(VLOOKUP(F2643, EXCHANGE_RATE!A:B, 2, FALSE), "Currency not found"))</f>
        <v>1.8</v>
      </c>
      <c r="K2643" s="184">
        <f t="shared" si="245"/>
        <v>1.8</v>
      </c>
      <c r="L2643" s="184">
        <f>IF(C2643="MTS", B2643, B2643 * IFERROR(VLOOKUP(C2643, 'QTY_CONVERSIONS '!A:B, 2, FALSE), "Units not  found"))</f>
        <v>0.2</v>
      </c>
      <c r="M2643" s="185">
        <f t="shared" si="246"/>
        <v>360</v>
      </c>
      <c r="N2643" s="143" t="str">
        <f>IFERROR(VLOOKUP(D2643, Product_Category!A:B, 2, FALSE), "Uncategorized")</f>
        <v>MCC</v>
      </c>
      <c r="O2643" s="186">
        <f t="shared" si="248"/>
        <v>1800</v>
      </c>
      <c r="P2643" s="185">
        <f t="shared" si="247"/>
        <v>360</v>
      </c>
      <c r="Q2643" s="143">
        <v>2023</v>
      </c>
      <c r="R2643" s="143" t="str">
        <f>IFERROR(VLOOKUP(G2643,'SOURCE COMPANY'!A:B, 2, FALSE), "")</f>
        <v>DRUG CENTRE DELHI</v>
      </c>
      <c r="S2643" s="143" t="str">
        <f>IFERROR(VLOOKUP(H2643,'CUSTOMER NAME'!A:B, 2, FALSE), "")</f>
        <v>SUPREME HEALTH</v>
      </c>
    </row>
    <row r="2644" spans="1:19">
      <c r="A2644" s="87" t="s">
        <v>929</v>
      </c>
      <c r="B2644" s="189">
        <v>200</v>
      </c>
      <c r="C2644" s="87" t="s">
        <v>7</v>
      </c>
      <c r="D2644" s="87" t="s">
        <v>687</v>
      </c>
      <c r="E2644" s="87">
        <v>156.80000000000001</v>
      </c>
      <c r="F2644" s="87" t="s">
        <v>1730</v>
      </c>
      <c r="G2644" s="87" t="s">
        <v>652</v>
      </c>
      <c r="H2644" s="198" t="s">
        <v>1306</v>
      </c>
      <c r="I2644" s="214" t="str">
        <f t="shared" si="249"/>
        <v>September</v>
      </c>
      <c r="J2644" s="184">
        <f>IF(F2644="USD", E2644, E2644 * IFERROR(VLOOKUP(F2644, EXCHANGE_RATE!A:B, 2, FALSE), "Currency not found"))</f>
        <v>1.8816000000000002</v>
      </c>
      <c r="K2644" s="184">
        <f t="shared" si="245"/>
        <v>1.89</v>
      </c>
      <c r="L2644" s="184">
        <f>IF(C2644="MTS", B2644, B2644 * IFERROR(VLOOKUP(C2644, 'QTY_CONVERSIONS '!A:B, 2, FALSE), "Units not  found"))</f>
        <v>0.2</v>
      </c>
      <c r="M2644" s="185">
        <f t="shared" si="246"/>
        <v>378</v>
      </c>
      <c r="N2644" s="143" t="str">
        <f>IFERROR(VLOOKUP(D2644, Product_Category!A:B, 2, FALSE), "Uncategorized")</f>
        <v>CROSCARMELLOSE SODIUM</v>
      </c>
      <c r="O2644" s="186">
        <f t="shared" si="248"/>
        <v>1890</v>
      </c>
      <c r="P2644" s="185">
        <f t="shared" si="247"/>
        <v>378</v>
      </c>
      <c r="Q2644" s="143">
        <v>2023</v>
      </c>
      <c r="R2644" s="143" t="str">
        <f>IFERROR(VLOOKUP(G2644,'SOURCE COMPANY'!A:B, 2, FALSE), "")</f>
        <v>JAYANA PHARMA</v>
      </c>
      <c r="S2644" s="143" t="str">
        <f>IFERROR(VLOOKUP(H2644,'CUSTOMER NAME'!A:B, 2, FALSE), "")</f>
        <v>SUPREME HEALTH</v>
      </c>
    </row>
    <row r="2645" spans="1:19">
      <c r="A2645" s="87" t="s">
        <v>929</v>
      </c>
      <c r="B2645" s="189">
        <v>200</v>
      </c>
      <c r="C2645" s="87" t="s">
        <v>7</v>
      </c>
      <c r="D2645" s="87" t="s">
        <v>792</v>
      </c>
      <c r="E2645" s="194">
        <v>151.899</v>
      </c>
      <c r="F2645" s="87" t="s">
        <v>1730</v>
      </c>
      <c r="G2645" s="87" t="s">
        <v>652</v>
      </c>
      <c r="H2645" s="198" t="s">
        <v>1306</v>
      </c>
      <c r="I2645" s="214" t="str">
        <f t="shared" si="249"/>
        <v>September</v>
      </c>
      <c r="J2645" s="184">
        <f>IF(F2645="USD", E2645, E2645 * IFERROR(VLOOKUP(F2645, EXCHANGE_RATE!A:B, 2, FALSE), "Currency not found"))</f>
        <v>1.8227880000000001</v>
      </c>
      <c r="K2645" s="184">
        <f t="shared" si="245"/>
        <v>1.83</v>
      </c>
      <c r="L2645" s="184">
        <f>IF(C2645="MTS", B2645, B2645 * IFERROR(VLOOKUP(C2645, 'QTY_CONVERSIONS '!A:B, 2, FALSE), "Units not  found"))</f>
        <v>0.2</v>
      </c>
      <c r="M2645" s="185">
        <f t="shared" si="246"/>
        <v>366</v>
      </c>
      <c r="N2645" s="143" t="str">
        <f>IFERROR(VLOOKUP(D2645, Product_Category!A:B, 2, FALSE), "Uncategorized")</f>
        <v>MCC</v>
      </c>
      <c r="O2645" s="186">
        <f t="shared" si="248"/>
        <v>1830</v>
      </c>
      <c r="P2645" s="185">
        <f t="shared" si="247"/>
        <v>366</v>
      </c>
      <c r="Q2645" s="143">
        <v>2023</v>
      </c>
      <c r="R2645" s="143" t="str">
        <f>IFERROR(VLOOKUP(G2645,'SOURCE COMPANY'!A:B, 2, FALSE), "")</f>
        <v>JAYANA PHARMA</v>
      </c>
      <c r="S2645" s="143" t="str">
        <f>IFERROR(VLOOKUP(H2645,'CUSTOMER NAME'!A:B, 2, FALSE), "")</f>
        <v>SUPREME HEALTH</v>
      </c>
    </row>
    <row r="2646" spans="1:19">
      <c r="A2646" s="87" t="s">
        <v>929</v>
      </c>
      <c r="B2646" s="189">
        <v>200</v>
      </c>
      <c r="C2646" s="87" t="s">
        <v>7</v>
      </c>
      <c r="D2646" s="87" t="s">
        <v>792</v>
      </c>
      <c r="E2646" s="194">
        <v>151.899</v>
      </c>
      <c r="F2646" s="87" t="s">
        <v>1730</v>
      </c>
      <c r="G2646" s="87" t="s">
        <v>652</v>
      </c>
      <c r="H2646" s="198" t="s">
        <v>1306</v>
      </c>
      <c r="I2646" s="214" t="str">
        <f t="shared" si="249"/>
        <v>September</v>
      </c>
      <c r="J2646" s="184">
        <f>IF(F2646="USD", E2646, E2646 * IFERROR(VLOOKUP(F2646, EXCHANGE_RATE!A:B, 2, FALSE), "Currency not found"))</f>
        <v>1.8227880000000001</v>
      </c>
      <c r="K2646" s="184">
        <f t="shared" si="245"/>
        <v>1.83</v>
      </c>
      <c r="L2646" s="184">
        <f>IF(C2646="MTS", B2646, B2646 * IFERROR(VLOOKUP(C2646, 'QTY_CONVERSIONS '!A:B, 2, FALSE), "Units not  found"))</f>
        <v>0.2</v>
      </c>
      <c r="M2646" s="185">
        <f t="shared" si="246"/>
        <v>366</v>
      </c>
      <c r="N2646" s="143" t="str">
        <f>IFERROR(VLOOKUP(D2646, Product_Category!A:B, 2, FALSE), "Uncategorized")</f>
        <v>MCC</v>
      </c>
      <c r="O2646" s="186">
        <f t="shared" si="248"/>
        <v>1830</v>
      </c>
      <c r="P2646" s="185">
        <f t="shared" si="247"/>
        <v>366</v>
      </c>
      <c r="Q2646" s="143">
        <v>2023</v>
      </c>
      <c r="R2646" s="143" t="str">
        <f>IFERROR(VLOOKUP(G2646,'SOURCE COMPANY'!A:B, 2, FALSE), "")</f>
        <v>JAYANA PHARMA</v>
      </c>
      <c r="S2646" s="143" t="str">
        <f>IFERROR(VLOOKUP(H2646,'CUSTOMER NAME'!A:B, 2, FALSE), "")</f>
        <v>SUPREME HEALTH</v>
      </c>
    </row>
    <row r="2647" spans="1:19">
      <c r="A2647" s="87" t="s">
        <v>929</v>
      </c>
      <c r="B2647" s="87">
        <v>75</v>
      </c>
      <c r="C2647" s="87" t="s">
        <v>7</v>
      </c>
      <c r="D2647" s="87" t="s">
        <v>1305</v>
      </c>
      <c r="E2647" s="248">
        <v>480</v>
      </c>
      <c r="F2647" s="87" t="s">
        <v>1730</v>
      </c>
      <c r="G2647" s="192" t="s">
        <v>3961</v>
      </c>
      <c r="H2647" s="198" t="s">
        <v>1306</v>
      </c>
      <c r="I2647" s="214" t="str">
        <f t="shared" si="249"/>
        <v>September</v>
      </c>
      <c r="J2647" s="184">
        <f>IF(F2647="USD", E2647, E2647 * IFERROR(VLOOKUP(F2647, EXCHANGE_RATE!A:B, 2, FALSE), "Currency not found"))</f>
        <v>5.76</v>
      </c>
      <c r="K2647" s="184">
        <f t="shared" si="245"/>
        <v>5.76</v>
      </c>
      <c r="L2647" s="184">
        <f>IF(C2647="MTS", B2647, B2647 * IFERROR(VLOOKUP(C2647, 'QTY_CONVERSIONS '!A:B, 2, FALSE), "Units not  found"))</f>
        <v>7.4999999999999997E-2</v>
      </c>
      <c r="M2647" s="185">
        <f t="shared" si="246"/>
        <v>432</v>
      </c>
      <c r="N2647" s="143" t="str">
        <f>IFERROR(VLOOKUP(D2647, Product_Category!A:B, 2, FALSE), "Uncategorized")</f>
        <v>CROSCARMELLOSE SODIUM</v>
      </c>
      <c r="O2647" s="186">
        <f t="shared" si="248"/>
        <v>5760</v>
      </c>
      <c r="P2647" s="185">
        <f t="shared" si="247"/>
        <v>432</v>
      </c>
      <c r="Q2647" s="143">
        <v>2023</v>
      </c>
      <c r="R2647" s="143" t="str">
        <f>IFERROR(VLOOKUP(G2647,'SOURCE COMPANY'!A:B, 2, FALSE), "")</f>
        <v>Waylink International</v>
      </c>
      <c r="S2647" s="143" t="str">
        <f>IFERROR(VLOOKUP(H2647,'CUSTOMER NAME'!A:B, 2, FALSE), "")</f>
        <v>SUPREME HEALTH</v>
      </c>
    </row>
    <row r="2648" spans="1:19">
      <c r="A2648" s="87" t="s">
        <v>929</v>
      </c>
      <c r="B2648" s="87">
        <v>100</v>
      </c>
      <c r="C2648" s="87" t="s">
        <v>7</v>
      </c>
      <c r="D2648" s="87" t="s">
        <v>1293</v>
      </c>
      <c r="E2648" s="248">
        <v>220</v>
      </c>
      <c r="F2648" s="87" t="s">
        <v>1730</v>
      </c>
      <c r="G2648" s="192" t="s">
        <v>3961</v>
      </c>
      <c r="H2648" s="198" t="s">
        <v>1306</v>
      </c>
      <c r="I2648" s="214" t="str">
        <f t="shared" si="249"/>
        <v>September</v>
      </c>
      <c r="J2648" s="184">
        <f>IF(F2648="USD", E2648, E2648 * IFERROR(VLOOKUP(F2648, EXCHANGE_RATE!A:B, 2, FALSE), "Currency not found"))</f>
        <v>2.64</v>
      </c>
      <c r="K2648" s="184">
        <f t="shared" si="245"/>
        <v>2.64</v>
      </c>
      <c r="L2648" s="184">
        <f>IF(C2648="MTS", B2648, B2648 * IFERROR(VLOOKUP(C2648, 'QTY_CONVERSIONS '!A:B, 2, FALSE), "Units not  found"))</f>
        <v>0.1</v>
      </c>
      <c r="M2648" s="185">
        <f t="shared" si="246"/>
        <v>264</v>
      </c>
      <c r="N2648" s="143" t="str">
        <f>IFERROR(VLOOKUP(D2648, Product_Category!A:B, 2, FALSE), "Uncategorized")</f>
        <v>MAGNESIUM STEARATE</v>
      </c>
      <c r="O2648" s="186">
        <f t="shared" si="248"/>
        <v>2640</v>
      </c>
      <c r="P2648" s="185">
        <f t="shared" si="247"/>
        <v>264</v>
      </c>
      <c r="Q2648" s="143">
        <v>2023</v>
      </c>
      <c r="R2648" s="143" t="str">
        <f>IFERROR(VLOOKUP(G2648,'SOURCE COMPANY'!A:B, 2, FALSE), "")</f>
        <v>Waylink International</v>
      </c>
      <c r="S2648" s="143" t="str">
        <f>IFERROR(VLOOKUP(H2648,'CUSTOMER NAME'!A:B, 2, FALSE), "")</f>
        <v>SUPREME HEALTH</v>
      </c>
    </row>
    <row r="2649" spans="1:19">
      <c r="A2649" s="87" t="s">
        <v>929</v>
      </c>
      <c r="B2649" s="87">
        <v>60</v>
      </c>
      <c r="C2649" s="87" t="s">
        <v>7</v>
      </c>
      <c r="D2649" s="87" t="s">
        <v>1307</v>
      </c>
      <c r="E2649" s="248">
        <v>216.66</v>
      </c>
      <c r="F2649" s="87" t="s">
        <v>1730</v>
      </c>
      <c r="G2649" s="192" t="s">
        <v>3961</v>
      </c>
      <c r="H2649" s="198" t="s">
        <v>1306</v>
      </c>
      <c r="I2649" s="214" t="str">
        <f t="shared" si="249"/>
        <v>September</v>
      </c>
      <c r="J2649" s="184">
        <f>IF(F2649="USD", E2649, E2649 * IFERROR(VLOOKUP(F2649, EXCHANGE_RATE!A:B, 2, FALSE), "Currency not found"))</f>
        <v>2.59992</v>
      </c>
      <c r="K2649" s="184">
        <f t="shared" si="245"/>
        <v>2.5999999999999996</v>
      </c>
      <c r="L2649" s="184">
        <f>IF(C2649="MTS", B2649, B2649 * IFERROR(VLOOKUP(C2649, 'QTY_CONVERSIONS '!A:B, 2, FALSE), "Units not  found"))</f>
        <v>0.06</v>
      </c>
      <c r="M2649" s="185">
        <f t="shared" si="246"/>
        <v>155.99999999999997</v>
      </c>
      <c r="N2649" s="143" t="str">
        <f>IFERROR(VLOOKUP(D2649, Product_Category!A:B, 2, FALSE), "Uncategorized")</f>
        <v>MCC</v>
      </c>
      <c r="O2649" s="186">
        <f t="shared" si="248"/>
        <v>2599.9999999999995</v>
      </c>
      <c r="P2649" s="185">
        <f t="shared" si="247"/>
        <v>155.99999999999997</v>
      </c>
      <c r="Q2649" s="143">
        <v>2023</v>
      </c>
      <c r="R2649" s="143" t="str">
        <f>IFERROR(VLOOKUP(G2649,'SOURCE COMPANY'!A:B, 2, FALSE), "")</f>
        <v>Waylink International</v>
      </c>
      <c r="S2649" s="143" t="str">
        <f>IFERROR(VLOOKUP(H2649,'CUSTOMER NAME'!A:B, 2, FALSE), "")</f>
        <v>SUPREME HEALTH</v>
      </c>
    </row>
    <row r="2650" spans="1:19">
      <c r="A2650" s="191" t="s">
        <v>929</v>
      </c>
      <c r="B2650" s="191">
        <v>100</v>
      </c>
      <c r="C2650" s="191" t="s">
        <v>7</v>
      </c>
      <c r="D2650" s="191" t="s">
        <v>910</v>
      </c>
      <c r="E2650" s="191">
        <v>2.4</v>
      </c>
      <c r="F2650" s="191" t="s">
        <v>9</v>
      </c>
      <c r="G2650" s="191" t="s">
        <v>967</v>
      </c>
      <c r="H2650" s="121" t="s">
        <v>3161</v>
      </c>
      <c r="I2650" s="131" t="s">
        <v>3389</v>
      </c>
      <c r="J2650" s="184">
        <f>IF(F2650="USD", E2650, E2650 * IFERROR(VLOOKUP(F2650, EXCHANGE_RATE!A:B, 2, FALSE), "Currency not found"))</f>
        <v>2.4</v>
      </c>
      <c r="K2650" s="184">
        <f t="shared" si="245"/>
        <v>2.4</v>
      </c>
      <c r="L2650" s="184">
        <f>IF(C2650="MTS", B2650, B2650 * IFERROR(VLOOKUP(C2650, 'QTY_CONVERSIONS '!A:B, 2, FALSE), "Units not  found"))</f>
        <v>0.1</v>
      </c>
      <c r="M2650" s="185">
        <f t="shared" si="246"/>
        <v>240</v>
      </c>
      <c r="N2650" s="143" t="str">
        <f>IFERROR(VLOOKUP(D2650, Product_Category!A:B, 2, FALSE), "Uncategorized")</f>
        <v>MAGNESIUM STEARATE</v>
      </c>
      <c r="O2650" s="186">
        <f t="shared" si="248"/>
        <v>2400</v>
      </c>
      <c r="P2650" s="185">
        <f t="shared" si="247"/>
        <v>240</v>
      </c>
      <c r="Q2650" s="143">
        <v>2023</v>
      </c>
      <c r="R2650" s="143" t="str">
        <f>IFERROR(VLOOKUP(G2650,'SOURCE COMPANY'!A:B, 2, FALSE), "")</f>
        <v>ARUN KUMAR BAID</v>
      </c>
      <c r="S2650" s="143" t="str">
        <f>IFERROR(VLOOKUP(H2650,'CUSTOMER NAME'!A:B, 2, FALSE), "")</f>
        <v>SUPREME HEALTHCARE</v>
      </c>
    </row>
    <row r="2651" spans="1:19">
      <c r="A2651" s="192" t="s">
        <v>929</v>
      </c>
      <c r="B2651" s="192">
        <v>200</v>
      </c>
      <c r="C2651" s="192" t="s">
        <v>7</v>
      </c>
      <c r="D2651" s="192" t="s">
        <v>3697</v>
      </c>
      <c r="E2651" s="192">
        <v>2.72</v>
      </c>
      <c r="F2651" s="192" t="s">
        <v>9</v>
      </c>
      <c r="G2651" s="87" t="s">
        <v>652</v>
      </c>
      <c r="H2651" s="134" t="s">
        <v>3161</v>
      </c>
      <c r="I2651" s="131" t="s">
        <v>3893</v>
      </c>
      <c r="J2651" s="184">
        <f>IF(F2651="USD", E2651, E2651 * IFERROR(VLOOKUP(F2651, EXCHANGE_RATE!A:B, 2, FALSE), "Currency not found"))</f>
        <v>2.72</v>
      </c>
      <c r="K2651" s="184">
        <f t="shared" si="245"/>
        <v>2.72</v>
      </c>
      <c r="L2651" s="184">
        <f>IF(C2651="MTS", B2651, B2651 * IFERROR(VLOOKUP(C2651, 'QTY_CONVERSIONS '!A:B, 2, FALSE), "Units not  found"))</f>
        <v>0.2</v>
      </c>
      <c r="M2651" s="185">
        <f t="shared" si="246"/>
        <v>544</v>
      </c>
      <c r="N2651" s="143" t="str">
        <f>IFERROR(VLOOKUP(D2651, Product_Category!A:B, 2, FALSE), "Uncategorized")</f>
        <v>MCC</v>
      </c>
      <c r="O2651" s="186">
        <f t="shared" si="248"/>
        <v>2720</v>
      </c>
      <c r="P2651" s="185">
        <f t="shared" si="247"/>
        <v>544</v>
      </c>
      <c r="Q2651" s="143">
        <v>2023</v>
      </c>
      <c r="R2651" s="143" t="str">
        <f>IFERROR(VLOOKUP(G2651,'SOURCE COMPANY'!A:B, 2, FALSE), "")</f>
        <v>JAYANA PHARMA</v>
      </c>
      <c r="S2651" s="143" t="str">
        <f>IFERROR(VLOOKUP(H2651,'CUSTOMER NAME'!A:B, 2, FALSE), "")</f>
        <v>SUPREME HEALTHCARE</v>
      </c>
    </row>
    <row r="2652" spans="1:19">
      <c r="A2652" s="192" t="s">
        <v>929</v>
      </c>
      <c r="B2652" s="192">
        <v>200</v>
      </c>
      <c r="C2652" s="192" t="s">
        <v>7</v>
      </c>
      <c r="D2652" s="192" t="s">
        <v>3897</v>
      </c>
      <c r="E2652" s="192">
        <v>1.98</v>
      </c>
      <c r="F2652" s="192" t="s">
        <v>9</v>
      </c>
      <c r="G2652" s="87" t="s">
        <v>652</v>
      </c>
      <c r="H2652" s="134" t="s">
        <v>3161</v>
      </c>
      <c r="I2652" s="131" t="s">
        <v>3893</v>
      </c>
      <c r="J2652" s="184">
        <f>IF(F2652="USD", E2652, E2652 * IFERROR(VLOOKUP(F2652, EXCHANGE_RATE!A:B, 2, FALSE), "Currency not found"))</f>
        <v>1.98</v>
      </c>
      <c r="K2652" s="184">
        <f t="shared" si="245"/>
        <v>1.98</v>
      </c>
      <c r="L2652" s="184">
        <f>IF(C2652="MTS", B2652, B2652 * IFERROR(VLOOKUP(C2652, 'QTY_CONVERSIONS '!A:B, 2, FALSE), "Units not  found"))</f>
        <v>0.2</v>
      </c>
      <c r="M2652" s="185">
        <f t="shared" si="246"/>
        <v>396</v>
      </c>
      <c r="N2652" s="143" t="str">
        <f>IFERROR(VLOOKUP(D2652, Product_Category!A:B, 2, FALSE), "Uncategorized")</f>
        <v>CROSCARMELLOSE SODIUM</v>
      </c>
      <c r="O2652" s="186">
        <f t="shared" si="248"/>
        <v>1980</v>
      </c>
      <c r="P2652" s="185">
        <f t="shared" si="247"/>
        <v>396</v>
      </c>
      <c r="Q2652" s="143">
        <v>2023</v>
      </c>
      <c r="R2652" s="143" t="str">
        <f>IFERROR(VLOOKUP(G2652,'SOURCE COMPANY'!A:B, 2, FALSE), "")</f>
        <v>JAYANA PHARMA</v>
      </c>
      <c r="S2652" s="143" t="str">
        <f>IFERROR(VLOOKUP(H2652,'CUSTOMER NAME'!A:B, 2, FALSE), "")</f>
        <v>SUPREME HEALTHCARE</v>
      </c>
    </row>
    <row r="2653" spans="1:19">
      <c r="A2653" s="191" t="s">
        <v>929</v>
      </c>
      <c r="B2653" s="191">
        <v>100</v>
      </c>
      <c r="C2653" s="191" t="s">
        <v>7</v>
      </c>
      <c r="D2653" s="191" t="s">
        <v>910</v>
      </c>
      <c r="E2653" s="191">
        <v>1.56</v>
      </c>
      <c r="F2653" s="191" t="s">
        <v>9</v>
      </c>
      <c r="G2653" s="87" t="s">
        <v>652</v>
      </c>
      <c r="H2653" s="121" t="s">
        <v>3161</v>
      </c>
      <c r="I2653" s="131" t="s">
        <v>3034</v>
      </c>
      <c r="J2653" s="184">
        <f>IF(F2653="USD", E2653, E2653 * IFERROR(VLOOKUP(F2653, EXCHANGE_RATE!A:B, 2, FALSE), "Currency not found"))</f>
        <v>1.56</v>
      </c>
      <c r="K2653" s="184">
        <f t="shared" si="245"/>
        <v>1.56</v>
      </c>
      <c r="L2653" s="184">
        <f>IF(C2653="MTS", B2653, B2653 * IFERROR(VLOOKUP(C2653, 'QTY_CONVERSIONS '!A:B, 2, FALSE), "Units not  found"))</f>
        <v>0.1</v>
      </c>
      <c r="M2653" s="185">
        <f t="shared" si="246"/>
        <v>156</v>
      </c>
      <c r="N2653" s="143" t="str">
        <f>IFERROR(VLOOKUP(D2653, Product_Category!A:B, 2, FALSE), "Uncategorized")</f>
        <v>MAGNESIUM STEARATE</v>
      </c>
      <c r="O2653" s="186">
        <f t="shared" si="248"/>
        <v>1560</v>
      </c>
      <c r="P2653" s="185">
        <f t="shared" si="247"/>
        <v>156</v>
      </c>
      <c r="Q2653" s="143">
        <v>2023</v>
      </c>
      <c r="R2653" s="143" t="str">
        <f>IFERROR(VLOOKUP(G2653,'SOURCE COMPANY'!A:B, 2, FALSE), "")</f>
        <v>JAYANA PHARMA</v>
      </c>
      <c r="S2653" s="143" t="str">
        <f>IFERROR(VLOOKUP(H2653,'CUSTOMER NAME'!A:B, 2, FALSE), "")</f>
        <v>SUPREME HEALTHCARE</v>
      </c>
    </row>
    <row r="2654" spans="1:19">
      <c r="A2654" s="191" t="s">
        <v>929</v>
      </c>
      <c r="B2654" s="191">
        <v>50</v>
      </c>
      <c r="C2654" s="191" t="s">
        <v>7</v>
      </c>
      <c r="D2654" s="191" t="s">
        <v>721</v>
      </c>
      <c r="E2654" s="191">
        <v>2.35</v>
      </c>
      <c r="F2654" s="191" t="s">
        <v>9</v>
      </c>
      <c r="G2654" s="87" t="s">
        <v>652</v>
      </c>
      <c r="H2654" s="121" t="s">
        <v>3161</v>
      </c>
      <c r="I2654" s="131" t="s">
        <v>3034</v>
      </c>
      <c r="J2654" s="184">
        <f>IF(F2654="USD", E2654, E2654 * IFERROR(VLOOKUP(F2654, EXCHANGE_RATE!A:B, 2, FALSE), "Currency not found"))</f>
        <v>2.35</v>
      </c>
      <c r="K2654" s="184">
        <f t="shared" si="245"/>
        <v>2.35</v>
      </c>
      <c r="L2654" s="184">
        <f>IF(C2654="MTS", B2654, B2654 * IFERROR(VLOOKUP(C2654, 'QTY_CONVERSIONS '!A:B, 2, FALSE), "Units not  found"))</f>
        <v>0.05</v>
      </c>
      <c r="M2654" s="185">
        <f t="shared" si="246"/>
        <v>117.5</v>
      </c>
      <c r="N2654" s="143" t="str">
        <f>IFERROR(VLOOKUP(D2654, Product_Category!A:B, 2, FALSE), "Uncategorized")</f>
        <v>MCC</v>
      </c>
      <c r="O2654" s="186">
        <f t="shared" si="248"/>
        <v>2350</v>
      </c>
      <c r="P2654" s="185">
        <f t="shared" si="247"/>
        <v>117.5</v>
      </c>
      <c r="Q2654" s="143">
        <v>2023</v>
      </c>
      <c r="R2654" s="143" t="str">
        <f>IFERROR(VLOOKUP(G2654,'SOURCE COMPANY'!A:B, 2, FALSE), "")</f>
        <v>JAYANA PHARMA</v>
      </c>
      <c r="S2654" s="143" t="str">
        <f>IFERROR(VLOOKUP(H2654,'CUSTOMER NAME'!A:B, 2, FALSE), "")</f>
        <v>SUPREME HEALTHCARE</v>
      </c>
    </row>
    <row r="2655" spans="1:19">
      <c r="A2655" s="191" t="s">
        <v>929</v>
      </c>
      <c r="B2655" s="191">
        <v>200</v>
      </c>
      <c r="C2655" s="191" t="s">
        <v>7</v>
      </c>
      <c r="D2655" s="191" t="s">
        <v>611</v>
      </c>
      <c r="E2655" s="191">
        <v>1.94</v>
      </c>
      <c r="F2655" s="191" t="s">
        <v>9</v>
      </c>
      <c r="G2655" s="87" t="s">
        <v>652</v>
      </c>
      <c r="H2655" s="121" t="s">
        <v>3161</v>
      </c>
      <c r="I2655" s="131" t="s">
        <v>3034</v>
      </c>
      <c r="J2655" s="184">
        <f>IF(F2655="USD", E2655, E2655 * IFERROR(VLOOKUP(F2655, EXCHANGE_RATE!A:B, 2, FALSE), "Currency not found"))</f>
        <v>1.94</v>
      </c>
      <c r="K2655" s="184">
        <f t="shared" si="245"/>
        <v>1.94</v>
      </c>
      <c r="L2655" s="184">
        <f>IF(C2655="MTS", B2655, B2655 * IFERROR(VLOOKUP(C2655, 'QTY_CONVERSIONS '!A:B, 2, FALSE), "Units not  found"))</f>
        <v>0.2</v>
      </c>
      <c r="M2655" s="185">
        <f t="shared" si="246"/>
        <v>388</v>
      </c>
      <c r="N2655" s="143" t="str">
        <f>IFERROR(VLOOKUP(D2655, Product_Category!A:B, 2, FALSE), "Uncategorized")</f>
        <v>MCC</v>
      </c>
      <c r="O2655" s="186">
        <f t="shared" si="248"/>
        <v>1940</v>
      </c>
      <c r="P2655" s="185">
        <f t="shared" si="247"/>
        <v>388</v>
      </c>
      <c r="Q2655" s="143">
        <v>2023</v>
      </c>
      <c r="R2655" s="143" t="str">
        <f>IFERROR(VLOOKUP(G2655,'SOURCE COMPANY'!A:B, 2, FALSE), "")</f>
        <v>JAYANA PHARMA</v>
      </c>
      <c r="S2655" s="143" t="str">
        <f>IFERROR(VLOOKUP(H2655,'CUSTOMER NAME'!A:B, 2, FALSE), "")</f>
        <v>SUPREME HEALTHCARE</v>
      </c>
    </row>
    <row r="2656" spans="1:19">
      <c r="A2656" s="192" t="s">
        <v>929</v>
      </c>
      <c r="B2656" s="192">
        <v>100</v>
      </c>
      <c r="C2656" s="192" t="s">
        <v>7</v>
      </c>
      <c r="D2656" s="192" t="s">
        <v>792</v>
      </c>
      <c r="E2656" s="192">
        <f>155*0.012</f>
        <v>1.86</v>
      </c>
      <c r="F2656" s="192" t="s">
        <v>9</v>
      </c>
      <c r="G2656" s="192" t="s">
        <v>3961</v>
      </c>
      <c r="H2656" s="134" t="s">
        <v>3161</v>
      </c>
      <c r="I2656" s="131" t="s">
        <v>3893</v>
      </c>
      <c r="J2656" s="184">
        <f>IF(F2656="USD", E2656, E2656 * IFERROR(VLOOKUP(F2656, EXCHANGE_RATE!A:B, 2, FALSE), "Currency not found"))</f>
        <v>1.86</v>
      </c>
      <c r="K2656" s="184">
        <f t="shared" si="245"/>
        <v>1.86</v>
      </c>
      <c r="L2656" s="184">
        <f>IF(C2656="MTS", B2656, B2656 * IFERROR(VLOOKUP(C2656, 'QTY_CONVERSIONS '!A:B, 2, FALSE), "Units not  found"))</f>
        <v>0.1</v>
      </c>
      <c r="M2656" s="185">
        <f t="shared" si="246"/>
        <v>186</v>
      </c>
      <c r="N2656" s="143" t="str">
        <f>IFERROR(VLOOKUP(D2656, Product_Category!A:B, 2, FALSE), "Uncategorized")</f>
        <v>MCC</v>
      </c>
      <c r="O2656" s="186">
        <f t="shared" si="248"/>
        <v>1860</v>
      </c>
      <c r="P2656" s="185">
        <f t="shared" si="247"/>
        <v>186</v>
      </c>
      <c r="Q2656" s="143">
        <v>2023</v>
      </c>
      <c r="R2656" s="143" t="str">
        <f>IFERROR(VLOOKUP(G2656,'SOURCE COMPANY'!A:B, 2, FALSE), "")</f>
        <v>Waylink International</v>
      </c>
      <c r="S2656" s="143" t="str">
        <f>IFERROR(VLOOKUP(H2656,'CUSTOMER NAME'!A:B, 2, FALSE), "")</f>
        <v>SUPREME HEALTHCARE</v>
      </c>
    </row>
    <row r="2657" spans="1:19">
      <c r="A2657" s="192" t="s">
        <v>929</v>
      </c>
      <c r="B2657" s="192">
        <v>150</v>
      </c>
      <c r="C2657" s="192" t="s">
        <v>7</v>
      </c>
      <c r="D2657" s="192" t="s">
        <v>680</v>
      </c>
      <c r="E2657" s="192">
        <f>170*0.012</f>
        <v>2.04</v>
      </c>
      <c r="F2657" s="192" t="s">
        <v>9</v>
      </c>
      <c r="G2657" s="192" t="s">
        <v>3961</v>
      </c>
      <c r="H2657" s="134" t="s">
        <v>3161</v>
      </c>
      <c r="I2657" s="131" t="s">
        <v>3893</v>
      </c>
      <c r="J2657" s="184">
        <f>IF(F2657="USD", E2657, E2657 * IFERROR(VLOOKUP(F2657, EXCHANGE_RATE!A:B, 2, FALSE), "Currency not found"))</f>
        <v>2.04</v>
      </c>
      <c r="K2657" s="184">
        <f t="shared" si="245"/>
        <v>2.04</v>
      </c>
      <c r="L2657" s="184">
        <f>IF(C2657="MTS", B2657, B2657 * IFERROR(VLOOKUP(C2657, 'QTY_CONVERSIONS '!A:B, 2, FALSE), "Units not  found"))</f>
        <v>0.15</v>
      </c>
      <c r="M2657" s="185">
        <f t="shared" si="246"/>
        <v>306</v>
      </c>
      <c r="N2657" s="143" t="str">
        <f>IFERROR(VLOOKUP(D2657, Product_Category!A:B, 2, FALSE), "Uncategorized")</f>
        <v>MCC</v>
      </c>
      <c r="O2657" s="186">
        <f t="shared" si="248"/>
        <v>2040</v>
      </c>
      <c r="P2657" s="185">
        <f t="shared" si="247"/>
        <v>306</v>
      </c>
      <c r="Q2657" s="143">
        <v>2023</v>
      </c>
      <c r="R2657" s="143" t="str">
        <f>IFERROR(VLOOKUP(G2657,'SOURCE COMPANY'!A:B, 2, FALSE), "")</f>
        <v>Waylink International</v>
      </c>
      <c r="S2657" s="143" t="str">
        <f>IFERROR(VLOOKUP(H2657,'CUSTOMER NAME'!A:B, 2, FALSE), "")</f>
        <v>SUPREME HEALTHCARE</v>
      </c>
    </row>
    <row r="2658" spans="1:19">
      <c r="A2658" s="193" t="s">
        <v>920</v>
      </c>
      <c r="B2658" s="193">
        <v>8</v>
      </c>
      <c r="C2658" s="193" t="s">
        <v>7</v>
      </c>
      <c r="D2658" s="193" t="s">
        <v>266</v>
      </c>
      <c r="E2658" s="193">
        <v>9.3699999999999992</v>
      </c>
      <c r="F2658" s="193" t="s">
        <v>9</v>
      </c>
      <c r="G2658" s="192" t="s">
        <v>1111</v>
      </c>
      <c r="H2658" s="136" t="s">
        <v>3954</v>
      </c>
      <c r="I2658" s="131" t="s">
        <v>3893</v>
      </c>
      <c r="J2658" s="184">
        <f>IF(F2658="USD", E2658, E2658 * IFERROR(VLOOKUP(F2658, EXCHANGE_RATE!A:B, 2, FALSE), "Currency not found"))</f>
        <v>9.3699999999999992</v>
      </c>
      <c r="K2658" s="184">
        <f t="shared" si="245"/>
        <v>9.3699999999999992</v>
      </c>
      <c r="L2658" s="184">
        <f>IF(C2658="MTS", B2658, B2658 * IFERROR(VLOOKUP(C2658, 'QTY_CONVERSIONS '!A:B, 2, FALSE), "Units not  found"))</f>
        <v>8.0000000000000002E-3</v>
      </c>
      <c r="M2658" s="185">
        <f t="shared" si="246"/>
        <v>74.959999999999994</v>
      </c>
      <c r="N2658" s="143" t="str">
        <f>IFERROR(VLOOKUP(D2658, Product_Category!A:B, 2, FALSE), "Uncategorized")</f>
        <v>MCC</v>
      </c>
      <c r="O2658" s="186">
        <f t="shared" si="248"/>
        <v>9370</v>
      </c>
      <c r="P2658" s="185">
        <f t="shared" si="247"/>
        <v>74.960000000000008</v>
      </c>
      <c r="Q2658" s="143">
        <v>2023</v>
      </c>
      <c r="R2658" s="143" t="str">
        <f>IFERROR(VLOOKUP(G2658,'SOURCE COMPANY'!A:B, 2, FALSE), "")</f>
        <v>TRINITY PHARMA</v>
      </c>
      <c r="S2658" s="143" t="str">
        <f>IFERROR(VLOOKUP(H2658,'CUSTOMER NAME'!A:B, 2, FALSE), "")</f>
        <v>SV PHARMACHEM</v>
      </c>
    </row>
    <row r="2659" spans="1:19">
      <c r="A2659" s="187" t="s">
        <v>978</v>
      </c>
      <c r="B2659" s="187">
        <v>300</v>
      </c>
      <c r="C2659" s="187" t="s">
        <v>7</v>
      </c>
      <c r="D2659" s="187" t="s">
        <v>3705</v>
      </c>
      <c r="E2659" s="187">
        <v>13.3</v>
      </c>
      <c r="F2659" s="187" t="s">
        <v>9</v>
      </c>
      <c r="G2659" s="192" t="s">
        <v>3801</v>
      </c>
      <c r="H2659" s="139" t="s">
        <v>3802</v>
      </c>
      <c r="I2659" s="131" t="s">
        <v>3658</v>
      </c>
      <c r="J2659" s="184">
        <f>IF(F2659="USD", E2659, E2659 * IFERROR(VLOOKUP(F2659, EXCHANGE_RATE!A:B, 2, FALSE), "Currency not found"))</f>
        <v>13.3</v>
      </c>
      <c r="K2659" s="184">
        <f t="shared" si="245"/>
        <v>13.3</v>
      </c>
      <c r="L2659" s="184">
        <f>IF(C2659="MTS", B2659, B2659 * IFERROR(VLOOKUP(C2659, 'QTY_CONVERSIONS '!A:B, 2, FALSE), "Units not  found"))</f>
        <v>0.3</v>
      </c>
      <c r="M2659" s="185">
        <f t="shared" si="246"/>
        <v>3990</v>
      </c>
      <c r="N2659" s="143" t="str">
        <f>IFERROR(VLOOKUP(D2659, Product_Category!A:B, 2, FALSE), "Uncategorized")</f>
        <v>CROSCARMELLOSE SODIUM</v>
      </c>
      <c r="O2659" s="186">
        <f t="shared" si="248"/>
        <v>13300</v>
      </c>
      <c r="P2659" s="185">
        <f t="shared" si="247"/>
        <v>3990</v>
      </c>
      <c r="Q2659" s="143">
        <v>2023</v>
      </c>
      <c r="R2659" s="143" t="str">
        <f>IFERROR(VLOOKUP(G2659,'SOURCE COMPANY'!A:B, 2, FALSE), "")</f>
        <v>TRADENIGER</v>
      </c>
      <c r="S2659" s="143" t="str">
        <f>IFERROR(VLOOKUP(H2659,'CUSTOMER NAME'!A:B, 2, FALSE), "")</f>
        <v>SYGEN PHARMA</v>
      </c>
    </row>
    <row r="2660" spans="1:19">
      <c r="A2660" s="192" t="s">
        <v>816</v>
      </c>
      <c r="B2660" s="192">
        <v>300</v>
      </c>
      <c r="C2660" s="192" t="s">
        <v>7</v>
      </c>
      <c r="D2660" s="192" t="s">
        <v>19</v>
      </c>
      <c r="E2660" s="192">
        <v>23.5</v>
      </c>
      <c r="F2660" s="192" t="s">
        <v>9</v>
      </c>
      <c r="G2660" s="87" t="s">
        <v>203</v>
      </c>
      <c r="H2660" s="134" t="s">
        <v>3737</v>
      </c>
      <c r="I2660" s="131" t="s">
        <v>3658</v>
      </c>
      <c r="J2660" s="184">
        <f>IF(F2660="USD", E2660, E2660 * IFERROR(VLOOKUP(F2660, EXCHANGE_RATE!A:B, 2, FALSE), "Currency not found"))</f>
        <v>23.5</v>
      </c>
      <c r="K2660" s="184">
        <f t="shared" si="245"/>
        <v>23.5</v>
      </c>
      <c r="L2660" s="184">
        <f>IF(C2660="MTS", B2660, B2660 * IFERROR(VLOOKUP(C2660, 'QTY_CONVERSIONS '!A:B, 2, FALSE), "Units not  found"))</f>
        <v>0.3</v>
      </c>
      <c r="M2660" s="185">
        <f t="shared" si="246"/>
        <v>7050</v>
      </c>
      <c r="N2660" s="143" t="str">
        <f>IFERROR(VLOOKUP(D2660, Product_Category!A:B, 2, FALSE), "Uncategorized")</f>
        <v>CMC</v>
      </c>
      <c r="O2660" s="186">
        <f t="shared" si="248"/>
        <v>23500</v>
      </c>
      <c r="P2660" s="185">
        <f t="shared" si="247"/>
        <v>7050</v>
      </c>
      <c r="Q2660" s="143">
        <v>2023</v>
      </c>
      <c r="R2660" s="143" t="str">
        <f>IFERROR(VLOOKUP(G2660,'SOURCE COMPANY'!A:B, 2, FALSE), "")</f>
        <v>PIOMA CHEMICALS</v>
      </c>
      <c r="S2660" s="143" t="str">
        <f>IFERROR(VLOOKUP(H2660,'CUSTOMER NAME'!A:B, 2, FALSE), "")</f>
        <v>Synovia Pharma</v>
      </c>
    </row>
    <row r="2661" spans="1:19">
      <c r="A2661" s="87" t="s">
        <v>816</v>
      </c>
      <c r="B2661" s="21">
        <v>500</v>
      </c>
      <c r="C2661" s="87" t="s">
        <v>7</v>
      </c>
      <c r="D2661" s="87" t="s">
        <v>19</v>
      </c>
      <c r="E2661" s="41">
        <v>24.5</v>
      </c>
      <c r="F2661" s="87" t="s">
        <v>9</v>
      </c>
      <c r="G2661" s="87" t="s">
        <v>203</v>
      </c>
      <c r="H2661" s="198" t="s">
        <v>1141</v>
      </c>
      <c r="I2661" s="214" t="str">
        <f t="shared" ref="I2661:I2671" si="250">I2660</f>
        <v>November</v>
      </c>
      <c r="J2661" s="184">
        <f>IF(F2661="USD", E2661, E2661 * IFERROR(VLOOKUP(F2661, EXCHANGE_RATE!A:B, 2, FALSE), "Currency not found"))</f>
        <v>24.5</v>
      </c>
      <c r="K2661" s="184">
        <f t="shared" si="245"/>
        <v>24.5</v>
      </c>
      <c r="L2661" s="184">
        <f>IF(C2661="MTS", B2661, B2661 * IFERROR(VLOOKUP(C2661, 'QTY_CONVERSIONS '!A:B, 2, FALSE), "Units not  found"))</f>
        <v>0.5</v>
      </c>
      <c r="M2661" s="185">
        <f t="shared" si="246"/>
        <v>12250</v>
      </c>
      <c r="N2661" s="143" t="str">
        <f>IFERROR(VLOOKUP(D2661, Product_Category!A:B, 2, FALSE), "Uncategorized")</f>
        <v>CMC</v>
      </c>
      <c r="O2661" s="186">
        <f t="shared" si="248"/>
        <v>24500</v>
      </c>
      <c r="P2661" s="185">
        <f t="shared" si="247"/>
        <v>12250</v>
      </c>
      <c r="Q2661" s="143">
        <v>2023</v>
      </c>
      <c r="R2661" s="143" t="str">
        <f>IFERROR(VLOOKUP(G2661,'SOURCE COMPANY'!A:B, 2, FALSE), "")</f>
        <v>PIOMA CHEMICALS</v>
      </c>
      <c r="S2661" s="143" t="str">
        <f>IFERROR(VLOOKUP(H2661,'CUSTOMER NAME'!A:B, 2, FALSE), "")</f>
        <v>Synovia Pharma</v>
      </c>
    </row>
    <row r="2662" spans="1:19">
      <c r="A2662" s="87" t="s">
        <v>816</v>
      </c>
      <c r="B2662" s="87">
        <v>500</v>
      </c>
      <c r="C2662" s="87" t="s">
        <v>7</v>
      </c>
      <c r="D2662" s="87" t="s">
        <v>19</v>
      </c>
      <c r="E2662" s="248">
        <v>24.5</v>
      </c>
      <c r="F2662" s="87" t="s">
        <v>9</v>
      </c>
      <c r="G2662" s="87" t="s">
        <v>203</v>
      </c>
      <c r="H2662" s="198" t="s">
        <v>1141</v>
      </c>
      <c r="I2662" s="214" t="str">
        <f t="shared" si="250"/>
        <v>November</v>
      </c>
      <c r="J2662" s="184">
        <f>IF(F2662="USD", E2662, E2662 * IFERROR(VLOOKUP(F2662, EXCHANGE_RATE!A:B, 2, FALSE), "Currency not found"))</f>
        <v>24.5</v>
      </c>
      <c r="K2662" s="184">
        <f t="shared" si="245"/>
        <v>24.5</v>
      </c>
      <c r="L2662" s="184">
        <f>IF(C2662="MTS", B2662, B2662 * IFERROR(VLOOKUP(C2662, 'QTY_CONVERSIONS '!A:B, 2, FALSE), "Units not  found"))</f>
        <v>0.5</v>
      </c>
      <c r="M2662" s="185">
        <f t="shared" si="246"/>
        <v>12250</v>
      </c>
      <c r="N2662" s="143" t="str">
        <f>IFERROR(VLOOKUP(D2662, Product_Category!A:B, 2, FALSE), "Uncategorized")</f>
        <v>CMC</v>
      </c>
      <c r="O2662" s="186">
        <f t="shared" si="248"/>
        <v>24500</v>
      </c>
      <c r="P2662" s="185">
        <f t="shared" si="247"/>
        <v>12250</v>
      </c>
      <c r="Q2662" s="143">
        <v>2023</v>
      </c>
      <c r="R2662" s="143" t="str">
        <f>IFERROR(VLOOKUP(G2662,'SOURCE COMPANY'!A:B, 2, FALSE), "")</f>
        <v>PIOMA CHEMICALS</v>
      </c>
      <c r="S2662" s="143" t="str">
        <f>IFERROR(VLOOKUP(H2662,'CUSTOMER NAME'!A:B, 2, FALSE), "")</f>
        <v>Synovia Pharma</v>
      </c>
    </row>
    <row r="2663" spans="1:19">
      <c r="A2663" s="87" t="s">
        <v>816</v>
      </c>
      <c r="B2663" s="87">
        <v>400</v>
      </c>
      <c r="C2663" s="87" t="s">
        <v>7</v>
      </c>
      <c r="D2663" s="87" t="s">
        <v>19</v>
      </c>
      <c r="E2663" s="248">
        <v>24.5</v>
      </c>
      <c r="F2663" s="87" t="s">
        <v>9</v>
      </c>
      <c r="G2663" s="87" t="s">
        <v>203</v>
      </c>
      <c r="H2663" s="198" t="s">
        <v>1141</v>
      </c>
      <c r="I2663" s="214" t="str">
        <f t="shared" si="250"/>
        <v>November</v>
      </c>
      <c r="J2663" s="184">
        <f>IF(F2663="USD", E2663, E2663 * IFERROR(VLOOKUP(F2663, EXCHANGE_RATE!A:B, 2, FALSE), "Currency not found"))</f>
        <v>24.5</v>
      </c>
      <c r="K2663" s="184">
        <f t="shared" si="245"/>
        <v>24.5</v>
      </c>
      <c r="L2663" s="184">
        <f>IF(C2663="MTS", B2663, B2663 * IFERROR(VLOOKUP(C2663, 'QTY_CONVERSIONS '!A:B, 2, FALSE), "Units not  found"))</f>
        <v>0.4</v>
      </c>
      <c r="M2663" s="185">
        <f t="shared" si="246"/>
        <v>9800</v>
      </c>
      <c r="N2663" s="143" t="str">
        <f>IFERROR(VLOOKUP(D2663, Product_Category!A:B, 2, FALSE), "Uncategorized")</f>
        <v>CMC</v>
      </c>
      <c r="O2663" s="186">
        <f t="shared" si="248"/>
        <v>24500</v>
      </c>
      <c r="P2663" s="185">
        <f t="shared" si="247"/>
        <v>9800</v>
      </c>
      <c r="Q2663" s="143">
        <v>2023</v>
      </c>
      <c r="R2663" s="143" t="str">
        <f>IFERROR(VLOOKUP(G2663,'SOURCE COMPANY'!A:B, 2, FALSE), "")</f>
        <v>PIOMA CHEMICALS</v>
      </c>
      <c r="S2663" s="143" t="str">
        <f>IFERROR(VLOOKUP(H2663,'CUSTOMER NAME'!A:B, 2, FALSE), "")</f>
        <v>Synovia Pharma</v>
      </c>
    </row>
    <row r="2664" spans="1:19">
      <c r="A2664" s="85" t="s">
        <v>492</v>
      </c>
      <c r="B2664" s="85">
        <v>10</v>
      </c>
      <c r="C2664" s="85" t="s">
        <v>7</v>
      </c>
      <c r="D2664" s="85" t="s">
        <v>763</v>
      </c>
      <c r="E2664" s="248">
        <v>16</v>
      </c>
      <c r="F2664" s="85" t="s">
        <v>2258</v>
      </c>
      <c r="G2664" s="85" t="s">
        <v>764</v>
      </c>
      <c r="H2664" s="199" t="s">
        <v>765</v>
      </c>
      <c r="I2664" s="214" t="str">
        <f t="shared" si="250"/>
        <v>November</v>
      </c>
      <c r="J2664" s="184">
        <f>IF(F2664="USD", E2664, E2664 * IFERROR(VLOOKUP(F2664, EXCHANGE_RATE!A:B, 2, FALSE), "Currency not found"))</f>
        <v>20.32</v>
      </c>
      <c r="K2664" s="184">
        <f t="shared" si="245"/>
        <v>20.32</v>
      </c>
      <c r="L2664" s="184">
        <f>IF(C2664="MTS", B2664, B2664 * IFERROR(VLOOKUP(C2664, 'QTY_CONVERSIONS '!A:B, 2, FALSE), "Units not  found"))</f>
        <v>0.01</v>
      </c>
      <c r="M2664" s="185">
        <f t="shared" si="246"/>
        <v>203.2</v>
      </c>
      <c r="N2664" s="143" t="str">
        <f>IFERROR(VLOOKUP(D2664, Product_Category!A:B, 2, FALSE), "Uncategorized")</f>
        <v>CMC</v>
      </c>
      <c r="O2664" s="186">
        <f t="shared" si="248"/>
        <v>20320</v>
      </c>
      <c r="P2664" s="185">
        <f t="shared" si="247"/>
        <v>203.20000000000002</v>
      </c>
      <c r="Q2664" s="143">
        <v>2023</v>
      </c>
      <c r="R2664" s="143" t="str">
        <f>IFERROR(VLOOKUP(G2664,'SOURCE COMPANY'!A:B, 2, FALSE), "")</f>
        <v>GOWRIE RESEARCH</v>
      </c>
      <c r="S2664" s="143" t="str">
        <f>IFERROR(VLOOKUP(H2664,'CUSTOMER NAME'!A:B, 2, FALSE), "")</f>
        <v>SYRI LIMITED</v>
      </c>
    </row>
    <row r="2665" spans="1:19">
      <c r="A2665" s="87" t="s">
        <v>492</v>
      </c>
      <c r="B2665" s="87">
        <v>25</v>
      </c>
      <c r="C2665" s="87" t="s">
        <v>7</v>
      </c>
      <c r="D2665" s="87" t="s">
        <v>1404</v>
      </c>
      <c r="E2665" s="248">
        <v>21.42</v>
      </c>
      <c r="F2665" s="87" t="s">
        <v>2258</v>
      </c>
      <c r="G2665" s="85" t="s">
        <v>764</v>
      </c>
      <c r="H2665" s="198" t="s">
        <v>765</v>
      </c>
      <c r="I2665" s="214" t="str">
        <f t="shared" si="250"/>
        <v>November</v>
      </c>
      <c r="J2665" s="184">
        <f>IF(F2665="USD", E2665, E2665 * IFERROR(VLOOKUP(F2665, EXCHANGE_RATE!A:B, 2, FALSE), "Currency not found"))</f>
        <v>27.203400000000002</v>
      </c>
      <c r="K2665" s="184">
        <f t="shared" si="245"/>
        <v>27.21</v>
      </c>
      <c r="L2665" s="184">
        <f>IF(C2665="MTS", B2665, B2665 * IFERROR(VLOOKUP(C2665, 'QTY_CONVERSIONS '!A:B, 2, FALSE), "Units not  found"))</f>
        <v>2.5000000000000001E-2</v>
      </c>
      <c r="M2665" s="185">
        <f t="shared" si="246"/>
        <v>680.25</v>
      </c>
      <c r="N2665" s="143" t="str">
        <f>IFERROR(VLOOKUP(D2665, Product_Category!A:B, 2, FALSE), "Uncategorized")</f>
        <v>CMC</v>
      </c>
      <c r="O2665" s="186">
        <f t="shared" si="248"/>
        <v>27210</v>
      </c>
      <c r="P2665" s="185">
        <f t="shared" si="247"/>
        <v>680.25</v>
      </c>
      <c r="Q2665" s="143">
        <v>2023</v>
      </c>
      <c r="R2665" s="143" t="str">
        <f>IFERROR(VLOOKUP(G2665,'SOURCE COMPANY'!A:B, 2, FALSE), "")</f>
        <v>GOWRIE RESEARCH</v>
      </c>
      <c r="S2665" s="143" t="str">
        <f>IFERROR(VLOOKUP(H2665,'CUSTOMER NAME'!A:B, 2, FALSE), "")</f>
        <v>SYRI LIMITED</v>
      </c>
    </row>
    <row r="2666" spans="1:19">
      <c r="A2666" s="88" t="s">
        <v>816</v>
      </c>
      <c r="B2666" s="196">
        <v>0.5</v>
      </c>
      <c r="C2666" s="88" t="s">
        <v>7</v>
      </c>
      <c r="D2666" s="88" t="s">
        <v>2357</v>
      </c>
      <c r="E2666" s="209">
        <v>4.3</v>
      </c>
      <c r="F2666" s="88" t="s">
        <v>9</v>
      </c>
      <c r="G2666" s="192" t="s">
        <v>2998</v>
      </c>
      <c r="H2666" s="200" t="s">
        <v>2471</v>
      </c>
      <c r="I2666" s="214" t="str">
        <f t="shared" si="250"/>
        <v>November</v>
      </c>
      <c r="J2666" s="184">
        <f>IF(F2666="USD", E2666, E2666 * IFERROR(VLOOKUP(F2666, EXCHANGE_RATE!A:B, 2, FALSE), "Currency not found"))</f>
        <v>4.3</v>
      </c>
      <c r="K2666" s="184">
        <f t="shared" si="245"/>
        <v>4.3</v>
      </c>
      <c r="L2666" s="184">
        <f>IF(C2666="MTS", B2666, B2666 * IFERROR(VLOOKUP(C2666, 'QTY_CONVERSIONS '!A:B, 2, FALSE), "Units not  found"))</f>
        <v>5.0000000000000001E-4</v>
      </c>
      <c r="M2666" s="185">
        <f t="shared" si="246"/>
        <v>2.15</v>
      </c>
      <c r="N2666" s="143" t="str">
        <f>IFERROR(VLOOKUP(D2666, Product_Category!A:B, 2, FALSE), "Uncategorized")</f>
        <v>MAGNESIUM STEARATE</v>
      </c>
      <c r="O2666" s="186">
        <f t="shared" si="248"/>
        <v>4300</v>
      </c>
      <c r="P2666" s="185">
        <f t="shared" si="247"/>
        <v>2.15</v>
      </c>
      <c r="Q2666" s="143">
        <v>2023</v>
      </c>
      <c r="R2666" s="143" t="str">
        <f>IFERROR(VLOOKUP(G2666,'SOURCE COMPANY'!A:B, 2, FALSE), "")</f>
        <v>SIGNET</v>
      </c>
      <c r="S2666" s="143" t="str">
        <f>IFERROR(VLOOKUP(H2666,'CUSTOMER NAME'!A:B, 2, FALSE), "")</f>
        <v>T P INTE</v>
      </c>
    </row>
    <row r="2667" spans="1:19">
      <c r="A2667" s="87" t="s">
        <v>816</v>
      </c>
      <c r="B2667" s="189">
        <v>1</v>
      </c>
      <c r="C2667" s="87" t="s">
        <v>7</v>
      </c>
      <c r="D2667" s="87" t="s">
        <v>2357</v>
      </c>
      <c r="E2667" s="195">
        <v>4.3</v>
      </c>
      <c r="F2667" s="87" t="s">
        <v>9</v>
      </c>
      <c r="G2667" s="192" t="s">
        <v>2998</v>
      </c>
      <c r="H2667" s="198" t="s">
        <v>2471</v>
      </c>
      <c r="I2667" s="214" t="str">
        <f t="shared" si="250"/>
        <v>November</v>
      </c>
      <c r="J2667" s="184">
        <f>IF(F2667="USD", E2667, E2667 * IFERROR(VLOOKUP(F2667, EXCHANGE_RATE!A:B, 2, FALSE), "Currency not found"))</f>
        <v>4.3</v>
      </c>
      <c r="K2667" s="184">
        <f t="shared" si="245"/>
        <v>4.3</v>
      </c>
      <c r="L2667" s="184">
        <f>IF(C2667="MTS", B2667, B2667 * IFERROR(VLOOKUP(C2667, 'QTY_CONVERSIONS '!A:B, 2, FALSE), "Units not  found"))</f>
        <v>1E-3</v>
      </c>
      <c r="M2667" s="185">
        <f t="shared" si="246"/>
        <v>4.3</v>
      </c>
      <c r="N2667" s="143" t="str">
        <f>IFERROR(VLOOKUP(D2667, Product_Category!A:B, 2, FALSE), "Uncategorized")</f>
        <v>MAGNESIUM STEARATE</v>
      </c>
      <c r="O2667" s="186">
        <f t="shared" si="248"/>
        <v>4300</v>
      </c>
      <c r="P2667" s="185">
        <f t="shared" si="247"/>
        <v>4.3</v>
      </c>
      <c r="Q2667" s="143">
        <v>2023</v>
      </c>
      <c r="R2667" s="143" t="str">
        <f>IFERROR(VLOOKUP(G2667,'SOURCE COMPANY'!A:B, 2, FALSE), "")</f>
        <v>SIGNET</v>
      </c>
      <c r="S2667" s="143" t="str">
        <f>IFERROR(VLOOKUP(H2667,'CUSTOMER NAME'!A:B, 2, FALSE), "")</f>
        <v>T P INTE</v>
      </c>
    </row>
    <row r="2668" spans="1:19">
      <c r="A2668" s="88" t="s">
        <v>816</v>
      </c>
      <c r="B2668" s="196">
        <v>1</v>
      </c>
      <c r="C2668" s="88" t="s">
        <v>7</v>
      </c>
      <c r="D2668" s="88" t="s">
        <v>2357</v>
      </c>
      <c r="E2668" s="209">
        <v>4.3</v>
      </c>
      <c r="F2668" s="88" t="s">
        <v>9</v>
      </c>
      <c r="G2668" s="192" t="s">
        <v>2998</v>
      </c>
      <c r="H2668" s="200" t="s">
        <v>2471</v>
      </c>
      <c r="I2668" s="214" t="str">
        <f t="shared" si="250"/>
        <v>November</v>
      </c>
      <c r="J2668" s="184">
        <f>IF(F2668="USD", E2668, E2668 * IFERROR(VLOOKUP(F2668, EXCHANGE_RATE!A:B, 2, FALSE), "Currency not found"))</f>
        <v>4.3</v>
      </c>
      <c r="K2668" s="184">
        <f t="shared" si="245"/>
        <v>4.3</v>
      </c>
      <c r="L2668" s="184">
        <f>IF(C2668="MTS", B2668, B2668 * IFERROR(VLOOKUP(C2668, 'QTY_CONVERSIONS '!A:B, 2, FALSE), "Units not  found"))</f>
        <v>1E-3</v>
      </c>
      <c r="M2668" s="185">
        <f t="shared" si="246"/>
        <v>4.3</v>
      </c>
      <c r="N2668" s="143" t="str">
        <f>IFERROR(VLOOKUP(D2668, Product_Category!A:B, 2, FALSE), "Uncategorized")</f>
        <v>MAGNESIUM STEARATE</v>
      </c>
      <c r="O2668" s="186">
        <f t="shared" si="248"/>
        <v>4300</v>
      </c>
      <c r="P2668" s="185">
        <f t="shared" si="247"/>
        <v>4.3</v>
      </c>
      <c r="Q2668" s="143">
        <v>2023</v>
      </c>
      <c r="R2668" s="143" t="str">
        <f>IFERROR(VLOOKUP(G2668,'SOURCE COMPANY'!A:B, 2, FALSE), "")</f>
        <v>SIGNET</v>
      </c>
      <c r="S2668" s="143" t="str">
        <f>IFERROR(VLOOKUP(H2668,'CUSTOMER NAME'!A:B, 2, FALSE), "")</f>
        <v>T P INTE</v>
      </c>
    </row>
    <row r="2669" spans="1:19">
      <c r="A2669" s="87" t="s">
        <v>816</v>
      </c>
      <c r="B2669" s="189">
        <v>10</v>
      </c>
      <c r="C2669" s="87" t="s">
        <v>7</v>
      </c>
      <c r="D2669" s="87" t="s">
        <v>629</v>
      </c>
      <c r="E2669" s="195">
        <v>8.5</v>
      </c>
      <c r="F2669" s="87" t="s">
        <v>9</v>
      </c>
      <c r="G2669" s="192" t="s">
        <v>2998</v>
      </c>
      <c r="H2669" s="198" t="s">
        <v>2471</v>
      </c>
      <c r="I2669" s="214" t="str">
        <f t="shared" si="250"/>
        <v>November</v>
      </c>
      <c r="J2669" s="184">
        <f>IF(F2669="USD", E2669, E2669 * IFERROR(VLOOKUP(F2669, EXCHANGE_RATE!A:B, 2, FALSE), "Currency not found"))</f>
        <v>8.5</v>
      </c>
      <c r="K2669" s="184">
        <f t="shared" si="245"/>
        <v>8.5</v>
      </c>
      <c r="L2669" s="184">
        <f>IF(C2669="MTS", B2669, B2669 * IFERROR(VLOOKUP(C2669, 'QTY_CONVERSIONS '!A:B, 2, FALSE), "Units not  found"))</f>
        <v>0.01</v>
      </c>
      <c r="M2669" s="185">
        <f t="shared" si="246"/>
        <v>85</v>
      </c>
      <c r="N2669" s="143" t="str">
        <f>IFERROR(VLOOKUP(D2669, Product_Category!A:B, 2, FALSE), "Uncategorized")</f>
        <v>MCC</v>
      </c>
      <c r="O2669" s="186">
        <f t="shared" si="248"/>
        <v>8500</v>
      </c>
      <c r="P2669" s="185">
        <f t="shared" si="247"/>
        <v>85</v>
      </c>
      <c r="Q2669" s="143">
        <v>2023</v>
      </c>
      <c r="R2669" s="143" t="str">
        <f>IFERROR(VLOOKUP(G2669,'SOURCE COMPANY'!A:B, 2, FALSE), "")</f>
        <v>SIGNET</v>
      </c>
      <c r="S2669" s="143" t="str">
        <f>IFERROR(VLOOKUP(H2669,'CUSTOMER NAME'!A:B, 2, FALSE), "")</f>
        <v>T P INTE</v>
      </c>
    </row>
    <row r="2670" spans="1:19">
      <c r="A2670" s="87" t="s">
        <v>816</v>
      </c>
      <c r="B2670" s="189">
        <v>10</v>
      </c>
      <c r="C2670" s="87" t="s">
        <v>7</v>
      </c>
      <c r="D2670" s="87" t="s">
        <v>2358</v>
      </c>
      <c r="E2670" s="195">
        <v>14.4</v>
      </c>
      <c r="F2670" s="87" t="s">
        <v>9</v>
      </c>
      <c r="G2670" s="192" t="s">
        <v>2998</v>
      </c>
      <c r="H2670" s="198" t="s">
        <v>2471</v>
      </c>
      <c r="I2670" s="214" t="str">
        <f t="shared" si="250"/>
        <v>November</v>
      </c>
      <c r="J2670" s="184">
        <f>IF(F2670="USD", E2670, E2670 * IFERROR(VLOOKUP(F2670, EXCHANGE_RATE!A:B, 2, FALSE), "Currency not found"))</f>
        <v>14.4</v>
      </c>
      <c r="K2670" s="184">
        <f t="shared" si="245"/>
        <v>14.4</v>
      </c>
      <c r="L2670" s="184">
        <f>IF(C2670="MTS", B2670, B2670 * IFERROR(VLOOKUP(C2670, 'QTY_CONVERSIONS '!A:B, 2, FALSE), "Units not  found"))</f>
        <v>0.01</v>
      </c>
      <c r="M2670" s="185">
        <f t="shared" si="246"/>
        <v>144</v>
      </c>
      <c r="N2670" s="143" t="str">
        <f>IFERROR(VLOOKUP(D2670, Product_Category!A:B, 2, FALSE), "Uncategorized")</f>
        <v>MCC</v>
      </c>
      <c r="O2670" s="186">
        <f t="shared" si="248"/>
        <v>14400</v>
      </c>
      <c r="P2670" s="185">
        <f t="shared" si="247"/>
        <v>144</v>
      </c>
      <c r="Q2670" s="143">
        <v>2023</v>
      </c>
      <c r="R2670" s="143" t="str">
        <f>IFERROR(VLOOKUP(G2670,'SOURCE COMPANY'!A:B, 2, FALSE), "")</f>
        <v>SIGNET</v>
      </c>
      <c r="S2670" s="143" t="str">
        <f>IFERROR(VLOOKUP(H2670,'CUSTOMER NAME'!A:B, 2, FALSE), "")</f>
        <v>T P INTE</v>
      </c>
    </row>
    <row r="2671" spans="1:19">
      <c r="A2671" s="88" t="s">
        <v>988</v>
      </c>
      <c r="B2671" s="196">
        <v>500</v>
      </c>
      <c r="C2671" s="88" t="s">
        <v>7</v>
      </c>
      <c r="D2671" s="88" t="s">
        <v>564</v>
      </c>
      <c r="E2671" s="197">
        <v>9.1999999999999993</v>
      </c>
      <c r="F2671" s="88" t="s">
        <v>9</v>
      </c>
      <c r="G2671" s="85" t="s">
        <v>549</v>
      </c>
      <c r="H2671" s="200" t="s">
        <v>2521</v>
      </c>
      <c r="I2671" s="214" t="str">
        <f t="shared" si="250"/>
        <v>November</v>
      </c>
      <c r="J2671" s="184">
        <f>IF(F2671="USD", E2671, E2671 * IFERROR(VLOOKUP(F2671, EXCHANGE_RATE!A:B, 2, FALSE), "Currency not found"))</f>
        <v>9.1999999999999993</v>
      </c>
      <c r="K2671" s="184">
        <f t="shared" si="245"/>
        <v>9.1999999999999993</v>
      </c>
      <c r="L2671" s="184">
        <f>IF(C2671="MTS", B2671, B2671 * IFERROR(VLOOKUP(C2671, 'QTY_CONVERSIONS '!A:B, 2, FALSE), "Units not  found"))</f>
        <v>0.5</v>
      </c>
      <c r="M2671" s="185">
        <f t="shared" si="246"/>
        <v>4600</v>
      </c>
      <c r="N2671" s="143" t="str">
        <f>IFERROR(VLOOKUP(D2671, Product_Category!A:B, 2, FALSE), "Uncategorized")</f>
        <v>CROSCARMELLOSE SODIUM</v>
      </c>
      <c r="O2671" s="186">
        <f t="shared" si="248"/>
        <v>9200</v>
      </c>
      <c r="P2671" s="185">
        <f t="shared" si="247"/>
        <v>4600</v>
      </c>
      <c r="Q2671" s="143">
        <v>2023</v>
      </c>
      <c r="R2671" s="143" t="str">
        <f>IFERROR(VLOOKUP(G2671,'SOURCE COMPANY'!A:B, 2, FALSE), "")</f>
        <v>DIP CHEM</v>
      </c>
      <c r="S2671" s="143" t="str">
        <f>IFERROR(VLOOKUP(H2671,'CUSTOMER NAME'!A:B, 2, FALSE), "")</f>
        <v>TABROS PHARMA</v>
      </c>
    </row>
    <row r="2672" spans="1:19">
      <c r="A2672" s="191" t="s">
        <v>988</v>
      </c>
      <c r="B2672" s="191">
        <v>500</v>
      </c>
      <c r="C2672" s="191" t="s">
        <v>7</v>
      </c>
      <c r="D2672" s="191" t="s">
        <v>3048</v>
      </c>
      <c r="E2672" s="191">
        <v>9.1999999999999993</v>
      </c>
      <c r="F2672" s="191" t="s">
        <v>9</v>
      </c>
      <c r="G2672" s="85" t="s">
        <v>549</v>
      </c>
      <c r="H2672" s="121" t="s">
        <v>2521</v>
      </c>
      <c r="I2672" s="131" t="s">
        <v>3034</v>
      </c>
      <c r="J2672" s="184">
        <f>IF(F2672="USD", E2672, E2672 * IFERROR(VLOOKUP(F2672, EXCHANGE_RATE!A:B, 2, FALSE), "Currency not found"))</f>
        <v>9.1999999999999993</v>
      </c>
      <c r="K2672" s="184">
        <f t="shared" si="245"/>
        <v>9.1999999999999993</v>
      </c>
      <c r="L2672" s="184">
        <f>IF(C2672="MTS", B2672, B2672 * IFERROR(VLOOKUP(C2672, 'QTY_CONVERSIONS '!A:B, 2, FALSE), "Units not  found"))</f>
        <v>0.5</v>
      </c>
      <c r="M2672" s="185">
        <f t="shared" si="246"/>
        <v>4600</v>
      </c>
      <c r="N2672" s="143" t="str">
        <f>IFERROR(VLOOKUP(D2672, Product_Category!A:B, 2, FALSE), "Uncategorized")</f>
        <v>CROSCARMELLOSE SODIUM</v>
      </c>
      <c r="O2672" s="186">
        <f t="shared" si="248"/>
        <v>9200</v>
      </c>
      <c r="P2672" s="185">
        <f t="shared" si="247"/>
        <v>4600</v>
      </c>
      <c r="Q2672" s="143">
        <v>2023</v>
      </c>
      <c r="R2672" s="143" t="str">
        <f>IFERROR(VLOOKUP(G2672,'SOURCE COMPANY'!A:B, 2, FALSE), "")</f>
        <v>DIP CHEM</v>
      </c>
      <c r="S2672" s="143" t="str">
        <f>IFERROR(VLOOKUP(H2672,'CUSTOMER NAME'!A:B, 2, FALSE), "")</f>
        <v>TABROS PHARMA</v>
      </c>
    </row>
    <row r="2673" spans="1:19">
      <c r="A2673" s="191" t="s">
        <v>1018</v>
      </c>
      <c r="B2673" s="191">
        <v>4200</v>
      </c>
      <c r="C2673" s="191" t="s">
        <v>7</v>
      </c>
      <c r="D2673" s="191" t="s">
        <v>3229</v>
      </c>
      <c r="E2673" s="191">
        <v>8.5</v>
      </c>
      <c r="F2673" s="191" t="s">
        <v>9</v>
      </c>
      <c r="G2673" s="192" t="s">
        <v>2673</v>
      </c>
      <c r="H2673" s="121" t="s">
        <v>725</v>
      </c>
      <c r="I2673" s="131" t="s">
        <v>3034</v>
      </c>
      <c r="J2673" s="184">
        <f>IF(F2673="USD", E2673, E2673 * IFERROR(VLOOKUP(F2673, EXCHANGE_RATE!A:B, 2, FALSE), "Currency not found"))</f>
        <v>8.5</v>
      </c>
      <c r="K2673" s="184">
        <f t="shared" si="245"/>
        <v>8.5</v>
      </c>
      <c r="L2673" s="184">
        <f>IF(C2673="MTS", B2673, B2673 * IFERROR(VLOOKUP(C2673, 'QTY_CONVERSIONS '!A:B, 2, FALSE), "Units not  found"))</f>
        <v>4.2</v>
      </c>
      <c r="M2673" s="185">
        <f t="shared" si="246"/>
        <v>35700</v>
      </c>
      <c r="N2673" s="143" t="str">
        <f>IFERROR(VLOOKUP(D2673, Product_Category!A:B, 2, FALSE), "Uncategorized")</f>
        <v>MCC</v>
      </c>
      <c r="O2673" s="186">
        <f t="shared" si="248"/>
        <v>8500</v>
      </c>
      <c r="P2673" s="185">
        <f t="shared" si="247"/>
        <v>35700</v>
      </c>
      <c r="Q2673" s="143">
        <v>2023</v>
      </c>
      <c r="R2673" s="143" t="str">
        <f>IFERROR(VLOOKUP(G2673,'SOURCE COMPANY'!A:B, 2, FALSE), "")</f>
        <v>RANQ</v>
      </c>
      <c r="S2673" s="143" t="str">
        <f>IFERROR(VLOOKUP(H2673,'CUSTOMER NAME'!A:B, 2, FALSE), "")</f>
        <v>TABUK PHARMA</v>
      </c>
    </row>
    <row r="2674" spans="1:19">
      <c r="A2674" s="85" t="s">
        <v>722</v>
      </c>
      <c r="B2674" s="85">
        <v>700</v>
      </c>
      <c r="C2674" s="85" t="s">
        <v>7</v>
      </c>
      <c r="D2674" s="85" t="s">
        <v>724</v>
      </c>
      <c r="E2674" s="248">
        <v>9</v>
      </c>
      <c r="F2674" s="85" t="s">
        <v>9</v>
      </c>
      <c r="G2674" s="192" t="s">
        <v>2673</v>
      </c>
      <c r="H2674" s="199" t="s">
        <v>725</v>
      </c>
      <c r="I2674" s="214" t="str">
        <f>I2673</f>
        <v>September</v>
      </c>
      <c r="J2674" s="184">
        <f>IF(F2674="USD", E2674, E2674 * IFERROR(VLOOKUP(F2674, EXCHANGE_RATE!A:B, 2, FALSE), "Currency not found"))</f>
        <v>9</v>
      </c>
      <c r="K2674" s="184">
        <f t="shared" si="245"/>
        <v>9</v>
      </c>
      <c r="L2674" s="184">
        <f>IF(C2674="MTS", B2674, B2674 * IFERROR(VLOOKUP(C2674, 'QTY_CONVERSIONS '!A:B, 2, FALSE), "Units not  found"))</f>
        <v>0.70000000000000007</v>
      </c>
      <c r="M2674" s="185">
        <f t="shared" si="246"/>
        <v>6300</v>
      </c>
      <c r="N2674" s="143" t="str">
        <f>IFERROR(VLOOKUP(D2674, Product_Category!A:B, 2, FALSE), "Uncategorized")</f>
        <v>MCC</v>
      </c>
      <c r="O2674" s="186">
        <f t="shared" si="248"/>
        <v>9000</v>
      </c>
      <c r="P2674" s="185">
        <f t="shared" si="247"/>
        <v>6300.0000000000009</v>
      </c>
      <c r="Q2674" s="143">
        <v>2023</v>
      </c>
      <c r="R2674" s="143" t="str">
        <f>IFERROR(VLOOKUP(G2674,'SOURCE COMPANY'!A:B, 2, FALSE), "")</f>
        <v>RANQ</v>
      </c>
      <c r="S2674" s="143" t="str">
        <f>IFERROR(VLOOKUP(H2674,'CUSTOMER NAME'!A:B, 2, FALSE), "")</f>
        <v>TABUK PHARMA</v>
      </c>
    </row>
    <row r="2675" spans="1:19">
      <c r="A2675" s="86" t="s">
        <v>722</v>
      </c>
      <c r="B2675" s="86">
        <v>700</v>
      </c>
      <c r="C2675" s="86" t="s">
        <v>7</v>
      </c>
      <c r="D2675" s="86" t="s">
        <v>724</v>
      </c>
      <c r="E2675" s="249">
        <v>9</v>
      </c>
      <c r="F2675" s="86" t="s">
        <v>9</v>
      </c>
      <c r="G2675" s="192" t="s">
        <v>2673</v>
      </c>
      <c r="H2675" s="203" t="s">
        <v>725</v>
      </c>
      <c r="I2675" s="214" t="str">
        <f>I2674</f>
        <v>September</v>
      </c>
      <c r="J2675" s="184">
        <f>IF(F2675="USD", E2675, E2675 * IFERROR(VLOOKUP(F2675, EXCHANGE_RATE!A:B, 2, FALSE), "Currency not found"))</f>
        <v>9</v>
      </c>
      <c r="K2675" s="184">
        <f t="shared" si="245"/>
        <v>9</v>
      </c>
      <c r="L2675" s="184">
        <f>IF(C2675="MTS", B2675, B2675 * IFERROR(VLOOKUP(C2675, 'QTY_CONVERSIONS '!A:B, 2, FALSE), "Units not  found"))</f>
        <v>0.70000000000000007</v>
      </c>
      <c r="M2675" s="185">
        <f t="shared" si="246"/>
        <v>6300</v>
      </c>
      <c r="N2675" s="143" t="str">
        <f>IFERROR(VLOOKUP(D2675, Product_Category!A:B, 2, FALSE), "Uncategorized")</f>
        <v>MCC</v>
      </c>
      <c r="O2675" s="186">
        <f t="shared" si="248"/>
        <v>9000</v>
      </c>
      <c r="P2675" s="185">
        <f t="shared" si="247"/>
        <v>6300.0000000000009</v>
      </c>
      <c r="Q2675" s="143">
        <v>2023</v>
      </c>
      <c r="R2675" s="143" t="str">
        <f>IFERROR(VLOOKUP(G2675,'SOURCE COMPANY'!A:B, 2, FALSE), "")</f>
        <v>RANQ</v>
      </c>
      <c r="S2675" s="143" t="str">
        <f>IFERROR(VLOOKUP(H2675,'CUSTOMER NAME'!A:B, 2, FALSE), "")</f>
        <v>TABUK PHARMA</v>
      </c>
    </row>
    <row r="2676" spans="1:19">
      <c r="A2676" s="82" t="s">
        <v>1018</v>
      </c>
      <c r="B2676" s="82">
        <v>1500</v>
      </c>
      <c r="C2676" s="82" t="s">
        <v>7</v>
      </c>
      <c r="D2676" s="82" t="s">
        <v>724</v>
      </c>
      <c r="E2676" s="250">
        <v>9.4998100000000001</v>
      </c>
      <c r="F2676" s="82" t="s">
        <v>9</v>
      </c>
      <c r="G2676" s="192" t="s">
        <v>2673</v>
      </c>
      <c r="H2676" s="251" t="s">
        <v>725</v>
      </c>
      <c r="I2676" s="214" t="str">
        <f>I2675</f>
        <v>September</v>
      </c>
      <c r="J2676" s="184">
        <f>IF(F2676="USD", E2676, E2676 * IFERROR(VLOOKUP(F2676, EXCHANGE_RATE!A:B, 2, FALSE), "Currency not found"))</f>
        <v>9.4998100000000001</v>
      </c>
      <c r="K2676" s="184">
        <f t="shared" si="245"/>
        <v>9.5</v>
      </c>
      <c r="L2676" s="184">
        <f>IF(C2676="MTS", B2676, B2676 * IFERROR(VLOOKUP(C2676, 'QTY_CONVERSIONS '!A:B, 2, FALSE), "Units not  found"))</f>
        <v>1.5</v>
      </c>
      <c r="M2676" s="185">
        <f t="shared" si="246"/>
        <v>14250</v>
      </c>
      <c r="N2676" s="143" t="str">
        <f>IFERROR(VLOOKUP(D2676, Product_Category!A:B, 2, FALSE), "Uncategorized")</f>
        <v>MCC</v>
      </c>
      <c r="O2676" s="186">
        <f t="shared" si="248"/>
        <v>9500</v>
      </c>
      <c r="P2676" s="185">
        <f t="shared" si="247"/>
        <v>14250</v>
      </c>
      <c r="Q2676" s="143">
        <v>2023</v>
      </c>
      <c r="R2676" s="143" t="str">
        <f>IFERROR(VLOOKUP(G2676,'SOURCE COMPANY'!A:B, 2, FALSE), "")</f>
        <v>RANQ</v>
      </c>
      <c r="S2676" s="143" t="str">
        <f>IFERROR(VLOOKUP(H2676,'CUSTOMER NAME'!A:B, 2, FALSE), "")</f>
        <v>TABUK PHARMA</v>
      </c>
    </row>
    <row r="2677" spans="1:19">
      <c r="A2677" s="82" t="s">
        <v>1018</v>
      </c>
      <c r="B2677" s="82">
        <v>1500</v>
      </c>
      <c r="C2677" s="82" t="s">
        <v>7</v>
      </c>
      <c r="D2677" s="82" t="s">
        <v>724</v>
      </c>
      <c r="E2677" s="250">
        <v>9.4998100000000001</v>
      </c>
      <c r="F2677" s="82" t="s">
        <v>9</v>
      </c>
      <c r="G2677" s="192" t="s">
        <v>2673</v>
      </c>
      <c r="H2677" s="251" t="s">
        <v>725</v>
      </c>
      <c r="I2677" s="214" t="str">
        <f>I2676</f>
        <v>September</v>
      </c>
      <c r="J2677" s="184">
        <f>IF(F2677="USD", E2677, E2677 * IFERROR(VLOOKUP(F2677, EXCHANGE_RATE!A:B, 2, FALSE), "Currency not found"))</f>
        <v>9.4998100000000001</v>
      </c>
      <c r="K2677" s="184">
        <f t="shared" si="245"/>
        <v>9.5</v>
      </c>
      <c r="L2677" s="184">
        <f>IF(C2677="MTS", B2677, B2677 * IFERROR(VLOOKUP(C2677, 'QTY_CONVERSIONS '!A:B, 2, FALSE), "Units not  found"))</f>
        <v>1.5</v>
      </c>
      <c r="M2677" s="185">
        <f t="shared" si="246"/>
        <v>14250</v>
      </c>
      <c r="N2677" s="143" t="str">
        <f>IFERROR(VLOOKUP(D2677, Product_Category!A:B, 2, FALSE), "Uncategorized")</f>
        <v>MCC</v>
      </c>
      <c r="O2677" s="186">
        <f t="shared" si="248"/>
        <v>9500</v>
      </c>
      <c r="P2677" s="185">
        <f t="shared" si="247"/>
        <v>14250</v>
      </c>
      <c r="Q2677" s="143">
        <v>2023</v>
      </c>
      <c r="R2677" s="143" t="str">
        <f>IFERROR(VLOOKUP(G2677,'SOURCE COMPANY'!A:B, 2, FALSE), "")</f>
        <v>RANQ</v>
      </c>
      <c r="S2677" s="143" t="str">
        <f>IFERROR(VLOOKUP(H2677,'CUSTOMER NAME'!A:B, 2, FALSE), "")</f>
        <v>TABUK PHARMA</v>
      </c>
    </row>
    <row r="2678" spans="1:19">
      <c r="A2678" s="191" t="s">
        <v>1012</v>
      </c>
      <c r="B2678" s="191">
        <v>25</v>
      </c>
      <c r="C2678" s="191" t="s">
        <v>7</v>
      </c>
      <c r="D2678" s="191" t="s">
        <v>3048</v>
      </c>
      <c r="E2678" s="191">
        <v>17</v>
      </c>
      <c r="F2678" s="191" t="s">
        <v>9</v>
      </c>
      <c r="G2678" s="191" t="s">
        <v>1339</v>
      </c>
      <c r="H2678" s="121" t="s">
        <v>3522</v>
      </c>
      <c r="I2678" s="131" t="s">
        <v>3389</v>
      </c>
      <c r="J2678" s="184">
        <f>IF(F2678="USD", E2678, E2678 * IFERROR(VLOOKUP(F2678, EXCHANGE_RATE!A:B, 2, FALSE), "Currency not found"))</f>
        <v>17</v>
      </c>
      <c r="K2678" s="184">
        <f t="shared" si="245"/>
        <v>17</v>
      </c>
      <c r="L2678" s="184">
        <f>IF(C2678="MTS", B2678, B2678 * IFERROR(VLOOKUP(C2678, 'QTY_CONVERSIONS '!A:B, 2, FALSE), "Units not  found"))</f>
        <v>2.5000000000000001E-2</v>
      </c>
      <c r="M2678" s="185">
        <f t="shared" si="246"/>
        <v>425</v>
      </c>
      <c r="N2678" s="143" t="str">
        <f>IFERROR(VLOOKUP(D2678, Product_Category!A:B, 2, FALSE), "Uncategorized")</f>
        <v>CROSCARMELLOSE SODIUM</v>
      </c>
      <c r="O2678" s="186">
        <f t="shared" si="248"/>
        <v>17000</v>
      </c>
      <c r="P2678" s="185">
        <f t="shared" si="247"/>
        <v>425</v>
      </c>
      <c r="Q2678" s="143">
        <v>2023</v>
      </c>
      <c r="R2678" s="143" t="str">
        <f>IFERROR(VLOOKUP(G2678,'SOURCE COMPANY'!A:B, 2, FALSE), "")</f>
        <v>RYNATY HEALTHCARE</v>
      </c>
      <c r="S2678" s="143" t="str">
        <f>IFERROR(VLOOKUP(H2678,'CUSTOMER NAME'!A:B, 2, FALSE), "")</f>
        <v>TANEX LIMITED</v>
      </c>
    </row>
    <row r="2679" spans="1:19">
      <c r="A2679" s="192" t="s">
        <v>929</v>
      </c>
      <c r="B2679" s="192">
        <v>300</v>
      </c>
      <c r="C2679" s="192" t="s">
        <v>7</v>
      </c>
      <c r="D2679" s="192" t="s">
        <v>173</v>
      </c>
      <c r="E2679" s="192">
        <f>143.333333333333*0.012</f>
        <v>1.719999999999996</v>
      </c>
      <c r="F2679" s="192" t="s">
        <v>9</v>
      </c>
      <c r="G2679" s="87" t="s">
        <v>652</v>
      </c>
      <c r="H2679" s="134" t="s">
        <v>698</v>
      </c>
      <c r="I2679" s="131" t="s">
        <v>3893</v>
      </c>
      <c r="J2679" s="184">
        <f>IF(F2679="USD", E2679, E2679 * IFERROR(VLOOKUP(F2679, EXCHANGE_RATE!A:B, 2, FALSE), "Currency not found"))</f>
        <v>1.719999999999996</v>
      </c>
      <c r="K2679" s="184">
        <f t="shared" si="245"/>
        <v>1.72</v>
      </c>
      <c r="L2679" s="184">
        <f>IF(C2679="MTS", B2679, B2679 * IFERROR(VLOOKUP(C2679, 'QTY_CONVERSIONS '!A:B, 2, FALSE), "Units not  found"))</f>
        <v>0.3</v>
      </c>
      <c r="M2679" s="185">
        <f t="shared" si="246"/>
        <v>516</v>
      </c>
      <c r="N2679" s="143" t="str">
        <f>IFERROR(VLOOKUP(D2679, Product_Category!A:B, 2, FALSE), "Uncategorized")</f>
        <v>SSG</v>
      </c>
      <c r="O2679" s="186">
        <f t="shared" si="248"/>
        <v>1720</v>
      </c>
      <c r="P2679" s="185">
        <f t="shared" si="247"/>
        <v>516</v>
      </c>
      <c r="Q2679" s="143">
        <v>2023</v>
      </c>
      <c r="R2679" s="143" t="str">
        <f>IFERROR(VLOOKUP(G2679,'SOURCE COMPANY'!A:B, 2, FALSE), "")</f>
        <v>JAYANA PHARMA</v>
      </c>
      <c r="S2679" s="143" t="str">
        <f>IFERROR(VLOOKUP(H2679,'CUSTOMER NAME'!A:B, 2, FALSE), "")</f>
        <v>TAURUS PHARMA</v>
      </c>
    </row>
    <row r="2680" spans="1:19">
      <c r="A2680" s="192" t="s">
        <v>929</v>
      </c>
      <c r="B2680" s="192">
        <v>100</v>
      </c>
      <c r="C2680" s="192" t="s">
        <v>7</v>
      </c>
      <c r="D2680" s="192" t="s">
        <v>266</v>
      </c>
      <c r="E2680" s="192">
        <v>2.04</v>
      </c>
      <c r="F2680" s="192" t="s">
        <v>9</v>
      </c>
      <c r="G2680" s="87" t="s">
        <v>652</v>
      </c>
      <c r="H2680" s="134" t="s">
        <v>698</v>
      </c>
      <c r="I2680" s="131" t="s">
        <v>3893</v>
      </c>
      <c r="J2680" s="184">
        <f>IF(F2680="USD", E2680, E2680 * IFERROR(VLOOKUP(F2680, EXCHANGE_RATE!A:B, 2, FALSE), "Currency not found"))</f>
        <v>2.04</v>
      </c>
      <c r="K2680" s="184">
        <f t="shared" si="245"/>
        <v>2.04</v>
      </c>
      <c r="L2680" s="184">
        <f>IF(C2680="MTS", B2680, B2680 * IFERROR(VLOOKUP(C2680, 'QTY_CONVERSIONS '!A:B, 2, FALSE), "Units not  found"))</f>
        <v>0.1</v>
      </c>
      <c r="M2680" s="185">
        <f t="shared" si="246"/>
        <v>204</v>
      </c>
      <c r="N2680" s="143" t="str">
        <f>IFERROR(VLOOKUP(D2680, Product_Category!A:B, 2, FALSE), "Uncategorized")</f>
        <v>MCC</v>
      </c>
      <c r="O2680" s="186">
        <f t="shared" si="248"/>
        <v>2040</v>
      </c>
      <c r="P2680" s="185">
        <f t="shared" si="247"/>
        <v>204</v>
      </c>
      <c r="Q2680" s="143">
        <v>2023</v>
      </c>
      <c r="R2680" s="143" t="str">
        <f>IFERROR(VLOOKUP(G2680,'SOURCE COMPANY'!A:B, 2, FALSE), "")</f>
        <v>JAYANA PHARMA</v>
      </c>
      <c r="S2680" s="143" t="str">
        <f>IFERROR(VLOOKUP(H2680,'CUSTOMER NAME'!A:B, 2, FALSE), "")</f>
        <v>TAURUS PHARMA</v>
      </c>
    </row>
    <row r="2681" spans="1:19">
      <c r="A2681" s="85" t="s">
        <v>651</v>
      </c>
      <c r="B2681" s="85">
        <v>200</v>
      </c>
      <c r="C2681" s="85" t="s">
        <v>7</v>
      </c>
      <c r="D2681" s="85" t="s">
        <v>693</v>
      </c>
      <c r="E2681" s="248">
        <v>250</v>
      </c>
      <c r="F2681" s="85" t="s">
        <v>1730</v>
      </c>
      <c r="G2681" s="87" t="s">
        <v>652</v>
      </c>
      <c r="H2681" s="199" t="s">
        <v>698</v>
      </c>
      <c r="I2681" s="214" t="str">
        <f>I2680</f>
        <v>December</v>
      </c>
      <c r="J2681" s="184">
        <f>IF(F2681="USD", E2681, E2681 * IFERROR(VLOOKUP(F2681, EXCHANGE_RATE!A:B, 2, FALSE), "Currency not found"))</f>
        <v>3</v>
      </c>
      <c r="K2681" s="184">
        <f t="shared" si="245"/>
        <v>3</v>
      </c>
      <c r="L2681" s="184">
        <f>IF(C2681="MTS", B2681, B2681 * IFERROR(VLOOKUP(C2681, 'QTY_CONVERSIONS '!A:B, 2, FALSE), "Units not  found"))</f>
        <v>0.2</v>
      </c>
      <c r="M2681" s="185">
        <f t="shared" si="246"/>
        <v>600</v>
      </c>
      <c r="N2681" s="143" t="str">
        <f>IFERROR(VLOOKUP(D2681, Product_Category!A:B, 2, FALSE), "Uncategorized")</f>
        <v>MCC</v>
      </c>
      <c r="O2681" s="186">
        <f t="shared" si="248"/>
        <v>3000</v>
      </c>
      <c r="P2681" s="185">
        <f t="shared" si="247"/>
        <v>600</v>
      </c>
      <c r="Q2681" s="143">
        <v>2023</v>
      </c>
      <c r="R2681" s="143" t="str">
        <f>IFERROR(VLOOKUP(G2681,'SOURCE COMPANY'!A:B, 2, FALSE), "")</f>
        <v>JAYANA PHARMA</v>
      </c>
      <c r="S2681" s="143" t="str">
        <f>IFERROR(VLOOKUP(H2681,'CUSTOMER NAME'!A:B, 2, FALSE), "")</f>
        <v>TAURUS PHARMA</v>
      </c>
    </row>
    <row r="2682" spans="1:19">
      <c r="A2682" s="87" t="s">
        <v>929</v>
      </c>
      <c r="B2682" s="87">
        <v>300</v>
      </c>
      <c r="C2682" s="87" t="s">
        <v>7</v>
      </c>
      <c r="D2682" s="87" t="s">
        <v>693</v>
      </c>
      <c r="E2682" s="248">
        <v>220</v>
      </c>
      <c r="F2682" s="87" t="s">
        <v>1730</v>
      </c>
      <c r="G2682" s="87" t="s">
        <v>652</v>
      </c>
      <c r="H2682" s="198" t="s">
        <v>698</v>
      </c>
      <c r="I2682" s="214" t="str">
        <f>I2681</f>
        <v>December</v>
      </c>
      <c r="J2682" s="184">
        <f>IF(F2682="USD", E2682, E2682 * IFERROR(VLOOKUP(F2682, EXCHANGE_RATE!A:B, 2, FALSE), "Currency not found"))</f>
        <v>2.64</v>
      </c>
      <c r="K2682" s="184">
        <f t="shared" si="245"/>
        <v>2.64</v>
      </c>
      <c r="L2682" s="184">
        <f>IF(C2682="MTS", B2682, B2682 * IFERROR(VLOOKUP(C2682, 'QTY_CONVERSIONS '!A:B, 2, FALSE), "Units not  found"))</f>
        <v>0.3</v>
      </c>
      <c r="M2682" s="185">
        <f t="shared" si="246"/>
        <v>792</v>
      </c>
      <c r="N2682" s="143" t="str">
        <f>IFERROR(VLOOKUP(D2682, Product_Category!A:B, 2, FALSE), "Uncategorized")</f>
        <v>MCC</v>
      </c>
      <c r="O2682" s="186">
        <f t="shared" si="248"/>
        <v>2640</v>
      </c>
      <c r="P2682" s="185">
        <f t="shared" si="247"/>
        <v>792</v>
      </c>
      <c r="Q2682" s="143">
        <v>2023</v>
      </c>
      <c r="R2682" s="143" t="str">
        <f>IFERROR(VLOOKUP(G2682,'SOURCE COMPANY'!A:B, 2, FALSE), "")</f>
        <v>JAYANA PHARMA</v>
      </c>
      <c r="S2682" s="143" t="str">
        <f>IFERROR(VLOOKUP(H2682,'CUSTOMER NAME'!A:B, 2, FALSE), "")</f>
        <v>TAURUS PHARMA</v>
      </c>
    </row>
    <row r="2683" spans="1:19">
      <c r="A2683" s="87" t="s">
        <v>929</v>
      </c>
      <c r="B2683" s="21">
        <v>200</v>
      </c>
      <c r="C2683" s="87" t="s">
        <v>7</v>
      </c>
      <c r="D2683" s="87" t="s">
        <v>693</v>
      </c>
      <c r="E2683" s="41">
        <v>205</v>
      </c>
      <c r="F2683" s="87" t="s">
        <v>1730</v>
      </c>
      <c r="G2683" s="87" t="s">
        <v>652</v>
      </c>
      <c r="H2683" s="198" t="s">
        <v>698</v>
      </c>
      <c r="I2683" s="214" t="str">
        <f>I2682</f>
        <v>December</v>
      </c>
      <c r="J2683" s="184">
        <f>IF(F2683="USD", E2683, E2683 * IFERROR(VLOOKUP(F2683, EXCHANGE_RATE!A:B, 2, FALSE), "Currency not found"))</f>
        <v>2.46</v>
      </c>
      <c r="K2683" s="184">
        <f t="shared" si="245"/>
        <v>2.46</v>
      </c>
      <c r="L2683" s="184">
        <f>IF(C2683="MTS", B2683, B2683 * IFERROR(VLOOKUP(C2683, 'QTY_CONVERSIONS '!A:B, 2, FALSE), "Units not  found"))</f>
        <v>0.2</v>
      </c>
      <c r="M2683" s="185">
        <f t="shared" si="246"/>
        <v>492</v>
      </c>
      <c r="N2683" s="143" t="str">
        <f>IFERROR(VLOOKUP(D2683, Product_Category!A:B, 2, FALSE), "Uncategorized")</f>
        <v>MCC</v>
      </c>
      <c r="O2683" s="186">
        <f t="shared" si="248"/>
        <v>2460</v>
      </c>
      <c r="P2683" s="185">
        <f t="shared" si="247"/>
        <v>492</v>
      </c>
      <c r="Q2683" s="143">
        <v>2023</v>
      </c>
      <c r="R2683" s="143" t="str">
        <f>IFERROR(VLOOKUP(G2683,'SOURCE COMPANY'!A:B, 2, FALSE), "")</f>
        <v>JAYANA PHARMA</v>
      </c>
      <c r="S2683" s="143" t="str">
        <f>IFERROR(VLOOKUP(H2683,'CUSTOMER NAME'!A:B, 2, FALSE), "")</f>
        <v>TAURUS PHARMA</v>
      </c>
    </row>
    <row r="2684" spans="1:19">
      <c r="A2684" s="191" t="s">
        <v>929</v>
      </c>
      <c r="B2684" s="191">
        <v>100</v>
      </c>
      <c r="C2684" s="191" t="s">
        <v>7</v>
      </c>
      <c r="D2684" s="191" t="s">
        <v>910</v>
      </c>
      <c r="E2684" s="191">
        <v>1.56</v>
      </c>
      <c r="F2684" s="191" t="s">
        <v>9</v>
      </c>
      <c r="G2684" s="87" t="s">
        <v>652</v>
      </c>
      <c r="H2684" s="121" t="s">
        <v>698</v>
      </c>
      <c r="I2684" s="131" t="s">
        <v>3034</v>
      </c>
      <c r="J2684" s="184">
        <f>IF(F2684="USD", E2684, E2684 * IFERROR(VLOOKUP(F2684, EXCHANGE_RATE!A:B, 2, FALSE), "Currency not found"))</f>
        <v>1.56</v>
      </c>
      <c r="K2684" s="184">
        <f t="shared" si="245"/>
        <v>1.56</v>
      </c>
      <c r="L2684" s="184">
        <f>IF(C2684="MTS", B2684, B2684 * IFERROR(VLOOKUP(C2684, 'QTY_CONVERSIONS '!A:B, 2, FALSE), "Units not  found"))</f>
        <v>0.1</v>
      </c>
      <c r="M2684" s="185">
        <f t="shared" si="246"/>
        <v>156</v>
      </c>
      <c r="N2684" s="143" t="str">
        <f>IFERROR(VLOOKUP(D2684, Product_Category!A:B, 2, FALSE), "Uncategorized")</f>
        <v>MAGNESIUM STEARATE</v>
      </c>
      <c r="O2684" s="186">
        <f t="shared" si="248"/>
        <v>1560</v>
      </c>
      <c r="P2684" s="185">
        <f t="shared" si="247"/>
        <v>156</v>
      </c>
      <c r="Q2684" s="143">
        <v>2023</v>
      </c>
      <c r="R2684" s="143" t="str">
        <f>IFERROR(VLOOKUP(G2684,'SOURCE COMPANY'!A:B, 2, FALSE), "")</f>
        <v>JAYANA PHARMA</v>
      </c>
      <c r="S2684" s="143" t="str">
        <f>IFERROR(VLOOKUP(H2684,'CUSTOMER NAME'!A:B, 2, FALSE), "")</f>
        <v>TAURUS PHARMA</v>
      </c>
    </row>
    <row r="2685" spans="1:19">
      <c r="A2685" s="87" t="s">
        <v>929</v>
      </c>
      <c r="B2685" s="87">
        <v>100</v>
      </c>
      <c r="C2685" s="87" t="s">
        <v>7</v>
      </c>
      <c r="D2685" s="87" t="s">
        <v>553</v>
      </c>
      <c r="E2685" s="248">
        <v>590</v>
      </c>
      <c r="F2685" s="87" t="s">
        <v>1730</v>
      </c>
      <c r="G2685" s="192" t="s">
        <v>662</v>
      </c>
      <c r="H2685" s="198" t="s">
        <v>698</v>
      </c>
      <c r="I2685" s="214" t="str">
        <f>I2684</f>
        <v>September</v>
      </c>
      <c r="J2685" s="184">
        <f>IF(F2685="USD", E2685, E2685 * IFERROR(VLOOKUP(F2685, EXCHANGE_RATE!A:B, 2, FALSE), "Currency not found"))</f>
        <v>7.08</v>
      </c>
      <c r="K2685" s="184">
        <f t="shared" si="245"/>
        <v>7.08</v>
      </c>
      <c r="L2685" s="184">
        <f>IF(C2685="MTS", B2685, B2685 * IFERROR(VLOOKUP(C2685, 'QTY_CONVERSIONS '!A:B, 2, FALSE), "Units not  found"))</f>
        <v>0.1</v>
      </c>
      <c r="M2685" s="185">
        <f t="shared" si="246"/>
        <v>708</v>
      </c>
      <c r="N2685" s="143" t="str">
        <f>IFERROR(VLOOKUP(D2685, Product_Category!A:B, 2, FALSE), "Uncategorized")</f>
        <v>CROSCARMELLOSE SODIUM</v>
      </c>
      <c r="O2685" s="186">
        <f t="shared" si="248"/>
        <v>7080</v>
      </c>
      <c r="P2685" s="185">
        <f t="shared" si="247"/>
        <v>708</v>
      </c>
      <c r="Q2685" s="143">
        <v>2023</v>
      </c>
      <c r="R2685" s="143" t="str">
        <f>IFERROR(VLOOKUP(G2685,'SOURCE COMPANY'!A:B, 2, FALSE), "")</f>
        <v>K KUMAR &amp; CO</v>
      </c>
      <c r="S2685" s="143" t="str">
        <f>IFERROR(VLOOKUP(H2685,'CUSTOMER NAME'!A:B, 2, FALSE), "")</f>
        <v>TAURUS PHARMA</v>
      </c>
    </row>
    <row r="2686" spans="1:19">
      <c r="A2686" s="87" t="s">
        <v>929</v>
      </c>
      <c r="B2686" s="87">
        <v>100</v>
      </c>
      <c r="C2686" s="87" t="s">
        <v>7</v>
      </c>
      <c r="D2686" s="87" t="s">
        <v>553</v>
      </c>
      <c r="E2686" s="248">
        <v>590</v>
      </c>
      <c r="F2686" s="87" t="s">
        <v>1730</v>
      </c>
      <c r="G2686" s="192" t="s">
        <v>662</v>
      </c>
      <c r="H2686" s="198" t="s">
        <v>698</v>
      </c>
      <c r="I2686" s="214" t="str">
        <f>I2685</f>
        <v>September</v>
      </c>
      <c r="J2686" s="184">
        <f>IF(F2686="USD", E2686, E2686 * IFERROR(VLOOKUP(F2686, EXCHANGE_RATE!A:B, 2, FALSE), "Currency not found"))</f>
        <v>7.08</v>
      </c>
      <c r="K2686" s="184">
        <f t="shared" si="245"/>
        <v>7.08</v>
      </c>
      <c r="L2686" s="184">
        <f>IF(C2686="MTS", B2686, B2686 * IFERROR(VLOOKUP(C2686, 'QTY_CONVERSIONS '!A:B, 2, FALSE), "Units not  found"))</f>
        <v>0.1</v>
      </c>
      <c r="M2686" s="185">
        <f t="shared" si="246"/>
        <v>708</v>
      </c>
      <c r="N2686" s="143" t="str">
        <f>IFERROR(VLOOKUP(D2686, Product_Category!A:B, 2, FALSE), "Uncategorized")</f>
        <v>CROSCARMELLOSE SODIUM</v>
      </c>
      <c r="O2686" s="186">
        <f t="shared" si="248"/>
        <v>7080</v>
      </c>
      <c r="P2686" s="185">
        <f t="shared" si="247"/>
        <v>708</v>
      </c>
      <c r="Q2686" s="143">
        <v>2023</v>
      </c>
      <c r="R2686" s="143" t="str">
        <f>IFERROR(VLOOKUP(G2686,'SOURCE COMPANY'!A:B, 2, FALSE), "")</f>
        <v>K KUMAR &amp; CO</v>
      </c>
      <c r="S2686" s="143" t="str">
        <f>IFERROR(VLOOKUP(H2686,'CUSTOMER NAME'!A:B, 2, FALSE), "")</f>
        <v>TAURUS PHARMA</v>
      </c>
    </row>
    <row r="2687" spans="1:19">
      <c r="A2687" s="87" t="s">
        <v>929</v>
      </c>
      <c r="B2687" s="189">
        <v>400</v>
      </c>
      <c r="C2687" s="87" t="s">
        <v>7</v>
      </c>
      <c r="D2687" s="87" t="s">
        <v>657</v>
      </c>
      <c r="E2687" s="195">
        <v>159.25</v>
      </c>
      <c r="F2687" s="87" t="s">
        <v>1730</v>
      </c>
      <c r="G2687" s="192" t="s">
        <v>662</v>
      </c>
      <c r="H2687" s="198" t="s">
        <v>698</v>
      </c>
      <c r="I2687" s="214" t="str">
        <f>I2686</f>
        <v>September</v>
      </c>
      <c r="J2687" s="184">
        <f>IF(F2687="USD", E2687, E2687 * IFERROR(VLOOKUP(F2687, EXCHANGE_RATE!A:B, 2, FALSE), "Currency not found"))</f>
        <v>1.911</v>
      </c>
      <c r="K2687" s="184">
        <f t="shared" si="245"/>
        <v>1.92</v>
      </c>
      <c r="L2687" s="184">
        <f>IF(C2687="MTS", B2687, B2687 * IFERROR(VLOOKUP(C2687, 'QTY_CONVERSIONS '!A:B, 2, FALSE), "Units not  found"))</f>
        <v>0.4</v>
      </c>
      <c r="M2687" s="185">
        <f t="shared" si="246"/>
        <v>768</v>
      </c>
      <c r="N2687" s="143" t="str">
        <f>IFERROR(VLOOKUP(D2687, Product_Category!A:B, 2, FALSE), "Uncategorized")</f>
        <v>SSG</v>
      </c>
      <c r="O2687" s="186">
        <f t="shared" si="248"/>
        <v>1920</v>
      </c>
      <c r="P2687" s="185">
        <f t="shared" si="247"/>
        <v>768</v>
      </c>
      <c r="Q2687" s="143">
        <v>2023</v>
      </c>
      <c r="R2687" s="143" t="str">
        <f>IFERROR(VLOOKUP(G2687,'SOURCE COMPANY'!A:B, 2, FALSE), "")</f>
        <v>K KUMAR &amp; CO</v>
      </c>
      <c r="S2687" s="143" t="str">
        <f>IFERROR(VLOOKUP(H2687,'CUSTOMER NAME'!A:B, 2, FALSE), "")</f>
        <v>TAURUS PHARMA</v>
      </c>
    </row>
    <row r="2688" spans="1:19">
      <c r="A2688" s="191" t="s">
        <v>752</v>
      </c>
      <c r="B2688" s="191">
        <v>150</v>
      </c>
      <c r="C2688" s="191" t="s">
        <v>7</v>
      </c>
      <c r="D2688" s="191" t="s">
        <v>19</v>
      </c>
      <c r="E2688" s="191">
        <v>4</v>
      </c>
      <c r="F2688" s="191" t="s">
        <v>9</v>
      </c>
      <c r="G2688" s="191" t="s">
        <v>2702</v>
      </c>
      <c r="H2688" s="121" t="s">
        <v>3552</v>
      </c>
      <c r="I2688" s="131" t="s">
        <v>3389</v>
      </c>
      <c r="J2688" s="184">
        <f>IF(F2688="USD", E2688, E2688 * IFERROR(VLOOKUP(F2688, EXCHANGE_RATE!A:B, 2, FALSE), "Currency not found"))</f>
        <v>4</v>
      </c>
      <c r="K2688" s="184">
        <f t="shared" si="245"/>
        <v>4</v>
      </c>
      <c r="L2688" s="184">
        <f>IF(C2688="MTS", B2688, B2688 * IFERROR(VLOOKUP(C2688, 'QTY_CONVERSIONS '!A:B, 2, FALSE), "Units not  found"))</f>
        <v>0.15</v>
      </c>
      <c r="M2688" s="185">
        <f t="shared" si="246"/>
        <v>600</v>
      </c>
      <c r="N2688" s="143" t="str">
        <f>IFERROR(VLOOKUP(D2688, Product_Category!A:B, 2, FALSE), "Uncategorized")</f>
        <v>CMC</v>
      </c>
      <c r="O2688" s="186">
        <f t="shared" si="248"/>
        <v>4000</v>
      </c>
      <c r="P2688" s="185">
        <f t="shared" si="247"/>
        <v>600</v>
      </c>
      <c r="Q2688" s="143">
        <v>2023</v>
      </c>
      <c r="R2688" s="143" t="str">
        <f>IFERROR(VLOOKUP(G2688,'SOURCE COMPANY'!A:B, 2, FALSE), "")</f>
        <v>Cellulose Sollutions</v>
      </c>
      <c r="S2688" s="143" t="str">
        <f>IFERROR(VLOOKUP(H2688,'CUSTOMER NAME'!A:B, 2, FALSE), "")</f>
        <v>THE FIRECLAY FACTORY</v>
      </c>
    </row>
    <row r="2689" spans="1:19">
      <c r="A2689" s="191" t="s">
        <v>752</v>
      </c>
      <c r="B2689" s="191">
        <v>50</v>
      </c>
      <c r="C2689" s="191" t="s">
        <v>7</v>
      </c>
      <c r="D2689" s="191" t="s">
        <v>19</v>
      </c>
      <c r="E2689" s="191">
        <v>2</v>
      </c>
      <c r="F2689" s="191" t="s">
        <v>9</v>
      </c>
      <c r="G2689" s="191" t="s">
        <v>2702</v>
      </c>
      <c r="H2689" s="121" t="s">
        <v>3552</v>
      </c>
      <c r="I2689" s="131" t="s">
        <v>3389</v>
      </c>
      <c r="J2689" s="184">
        <f>IF(F2689="USD", E2689, E2689 * IFERROR(VLOOKUP(F2689, EXCHANGE_RATE!A:B, 2, FALSE), "Currency not found"))</f>
        <v>2</v>
      </c>
      <c r="K2689" s="184">
        <f t="shared" si="245"/>
        <v>2</v>
      </c>
      <c r="L2689" s="184">
        <f>IF(C2689="MTS", B2689, B2689 * IFERROR(VLOOKUP(C2689, 'QTY_CONVERSIONS '!A:B, 2, FALSE), "Units not  found"))</f>
        <v>0.05</v>
      </c>
      <c r="M2689" s="185">
        <f t="shared" si="246"/>
        <v>100</v>
      </c>
      <c r="N2689" s="143" t="str">
        <f>IFERROR(VLOOKUP(D2689, Product_Category!A:B, 2, FALSE), "Uncategorized")</f>
        <v>CMC</v>
      </c>
      <c r="O2689" s="186">
        <f t="shared" si="248"/>
        <v>2000</v>
      </c>
      <c r="P2689" s="185">
        <f t="shared" si="247"/>
        <v>100</v>
      </c>
      <c r="Q2689" s="143">
        <v>2023</v>
      </c>
      <c r="R2689" s="143" t="str">
        <f>IFERROR(VLOOKUP(G2689,'SOURCE COMPANY'!A:B, 2, FALSE), "")</f>
        <v>Cellulose Sollutions</v>
      </c>
      <c r="S2689" s="143" t="str">
        <f>IFERROR(VLOOKUP(H2689,'CUSTOMER NAME'!A:B, 2, FALSE), "")</f>
        <v>THE FIRECLAY FACTORY</v>
      </c>
    </row>
    <row r="2690" spans="1:19">
      <c r="A2690" s="191" t="s">
        <v>816</v>
      </c>
      <c r="B2690" s="191">
        <v>15000</v>
      </c>
      <c r="C2690" s="191" t="s">
        <v>7</v>
      </c>
      <c r="D2690" s="191" t="s">
        <v>2585</v>
      </c>
      <c r="E2690" s="191">
        <v>1.36</v>
      </c>
      <c r="F2690" s="191" t="s">
        <v>9</v>
      </c>
      <c r="G2690" s="191" t="s">
        <v>3404</v>
      </c>
      <c r="H2690" s="121" t="s">
        <v>3405</v>
      </c>
      <c r="I2690" s="131" t="s">
        <v>3389</v>
      </c>
      <c r="J2690" s="184">
        <f>IF(F2690="USD", E2690, E2690 * IFERROR(VLOOKUP(F2690, EXCHANGE_RATE!A:B, 2, FALSE), "Currency not found"))</f>
        <v>1.36</v>
      </c>
      <c r="K2690" s="184">
        <f t="shared" ref="K2690:K2753" si="251">ROUNDUP(J2690,2)</f>
        <v>1.36</v>
      </c>
      <c r="L2690" s="184">
        <f>IF(C2690="MTS", B2690, B2690 * IFERROR(VLOOKUP(C2690, 'QTY_CONVERSIONS '!A:B, 2, FALSE), "Units not  found"))</f>
        <v>15</v>
      </c>
      <c r="M2690" s="185">
        <f t="shared" ref="M2690:M2753" si="252">B2690*K2690</f>
        <v>20400</v>
      </c>
      <c r="N2690" s="143" t="str">
        <f>IFERROR(VLOOKUP(D2690, Product_Category!A:B, 2, FALSE), "Uncategorized")</f>
        <v>MCC</v>
      </c>
      <c r="O2690" s="186">
        <f t="shared" si="248"/>
        <v>1360</v>
      </c>
      <c r="P2690" s="185">
        <f t="shared" ref="P2690:P2753" si="253">L2690*O2690</f>
        <v>20400</v>
      </c>
      <c r="Q2690" s="143">
        <v>2023</v>
      </c>
      <c r="R2690" s="143" t="str">
        <f>IFERROR(VLOOKUP(G2690,'SOURCE COMPANY'!A:B, 2, FALSE), "")</f>
        <v>PRIYANKA TRADELINKS</v>
      </c>
      <c r="S2690" s="143" t="str">
        <f>IFERROR(VLOOKUP(H2690,'CUSTOMER NAME'!A:B, 2, FALSE), "")</f>
        <v>THE HSBC LIMITED</v>
      </c>
    </row>
    <row r="2691" spans="1:19">
      <c r="A2691" s="191" t="s">
        <v>988</v>
      </c>
      <c r="B2691" s="191">
        <v>10000</v>
      </c>
      <c r="C2691" s="191" t="s">
        <v>7</v>
      </c>
      <c r="D2691" s="191" t="s">
        <v>3050</v>
      </c>
      <c r="E2691" s="191">
        <v>2.57</v>
      </c>
      <c r="F2691" s="191" t="s">
        <v>9</v>
      </c>
      <c r="G2691" s="85" t="s">
        <v>549</v>
      </c>
      <c r="H2691" s="121" t="s">
        <v>2022</v>
      </c>
      <c r="I2691" s="131" t="s">
        <v>3034</v>
      </c>
      <c r="J2691" s="184">
        <f>IF(F2691="USD", E2691, E2691 * IFERROR(VLOOKUP(F2691, EXCHANGE_RATE!A:B, 2, FALSE), "Currency not found"))</f>
        <v>2.57</v>
      </c>
      <c r="K2691" s="184">
        <f t="shared" si="251"/>
        <v>2.57</v>
      </c>
      <c r="L2691" s="184">
        <f>IF(C2691="MTS", B2691, B2691 * IFERROR(VLOOKUP(C2691, 'QTY_CONVERSIONS '!A:B, 2, FALSE), "Units not  found"))</f>
        <v>10</v>
      </c>
      <c r="M2691" s="185">
        <f t="shared" si="252"/>
        <v>25700</v>
      </c>
      <c r="N2691" s="143" t="str">
        <f>IFERROR(VLOOKUP(D2691, Product_Category!A:B, 2, FALSE), "Uncategorized")</f>
        <v>MCC</v>
      </c>
      <c r="O2691" s="186">
        <f t="shared" ref="O2691:O2754" si="254">K2691*1000</f>
        <v>2570</v>
      </c>
      <c r="P2691" s="185">
        <f t="shared" si="253"/>
        <v>25700</v>
      </c>
      <c r="Q2691" s="143">
        <v>2023</v>
      </c>
      <c r="R2691" s="143" t="str">
        <f>IFERROR(VLOOKUP(G2691,'SOURCE COMPANY'!A:B, 2, FALSE), "")</f>
        <v>DIP CHEM</v>
      </c>
      <c r="S2691" s="143" t="str">
        <f>IFERROR(VLOOKUP(H2691,'CUSTOMER NAME'!A:B, 2, FALSE), "")</f>
        <v>THE SEARLE</v>
      </c>
    </row>
    <row r="2692" spans="1:19">
      <c r="A2692" s="87" t="s">
        <v>988</v>
      </c>
      <c r="B2692" s="21">
        <v>10000</v>
      </c>
      <c r="C2692" s="87" t="s">
        <v>7</v>
      </c>
      <c r="D2692" s="87" t="s">
        <v>1205</v>
      </c>
      <c r="E2692" s="41">
        <v>2.57</v>
      </c>
      <c r="F2692" s="87" t="s">
        <v>9</v>
      </c>
      <c r="G2692" s="85" t="s">
        <v>549</v>
      </c>
      <c r="H2692" s="198" t="s">
        <v>2022</v>
      </c>
      <c r="I2692" s="214" t="str">
        <f>I2691</f>
        <v>September</v>
      </c>
      <c r="J2692" s="184">
        <f>IF(F2692="USD", E2692, E2692 * IFERROR(VLOOKUP(F2692, EXCHANGE_RATE!A:B, 2, FALSE), "Currency not found"))</f>
        <v>2.57</v>
      </c>
      <c r="K2692" s="184">
        <f t="shared" si="251"/>
        <v>2.57</v>
      </c>
      <c r="L2692" s="184">
        <f>IF(C2692="MTS", B2692, B2692 * IFERROR(VLOOKUP(C2692, 'QTY_CONVERSIONS '!A:B, 2, FALSE), "Units not  found"))</f>
        <v>10</v>
      </c>
      <c r="M2692" s="185">
        <f t="shared" si="252"/>
        <v>25700</v>
      </c>
      <c r="N2692" s="143" t="str">
        <f>IFERROR(VLOOKUP(D2692, Product_Category!A:B, 2, FALSE), "Uncategorized")</f>
        <v>MCC</v>
      </c>
      <c r="O2692" s="186">
        <f t="shared" si="254"/>
        <v>2570</v>
      </c>
      <c r="P2692" s="185">
        <f t="shared" si="253"/>
        <v>25700</v>
      </c>
      <c r="Q2692" s="143">
        <v>2023</v>
      </c>
      <c r="R2692" s="143" t="str">
        <f>IFERROR(VLOOKUP(G2692,'SOURCE COMPANY'!A:B, 2, FALSE), "")</f>
        <v>DIP CHEM</v>
      </c>
      <c r="S2692" s="143" t="str">
        <f>IFERROR(VLOOKUP(H2692,'CUSTOMER NAME'!A:B, 2, FALSE), "")</f>
        <v>THE SEARLE</v>
      </c>
    </row>
    <row r="2693" spans="1:19">
      <c r="A2693" s="191" t="s">
        <v>988</v>
      </c>
      <c r="B2693" s="191">
        <v>10000</v>
      </c>
      <c r="C2693" s="191" t="s">
        <v>7</v>
      </c>
      <c r="D2693" s="191" t="s">
        <v>3050</v>
      </c>
      <c r="E2693" s="191">
        <v>2.57</v>
      </c>
      <c r="F2693" s="191" t="s">
        <v>9</v>
      </c>
      <c r="G2693" s="85" t="s">
        <v>549</v>
      </c>
      <c r="H2693" s="121" t="s">
        <v>3518</v>
      </c>
      <c r="I2693" s="131" t="s">
        <v>3389</v>
      </c>
      <c r="J2693" s="184">
        <f>IF(F2693="USD", E2693, E2693 * IFERROR(VLOOKUP(F2693, EXCHANGE_RATE!A:B, 2, FALSE), "Currency not found"))</f>
        <v>2.57</v>
      </c>
      <c r="K2693" s="184">
        <f t="shared" si="251"/>
        <v>2.57</v>
      </c>
      <c r="L2693" s="184">
        <f>IF(C2693="MTS", B2693, B2693 * IFERROR(VLOOKUP(C2693, 'QTY_CONVERSIONS '!A:B, 2, FALSE), "Units not  found"))</f>
        <v>10</v>
      </c>
      <c r="M2693" s="185">
        <f t="shared" si="252"/>
        <v>25700</v>
      </c>
      <c r="N2693" s="143" t="str">
        <f>IFERROR(VLOOKUP(D2693, Product_Category!A:B, 2, FALSE), "Uncategorized")</f>
        <v>MCC</v>
      </c>
      <c r="O2693" s="186">
        <f t="shared" si="254"/>
        <v>2570</v>
      </c>
      <c r="P2693" s="185">
        <f t="shared" si="253"/>
        <v>25700</v>
      </c>
      <c r="Q2693" s="143">
        <v>2023</v>
      </c>
      <c r="R2693" s="143" t="str">
        <f>IFERROR(VLOOKUP(G2693,'SOURCE COMPANY'!A:B, 2, FALSE), "")</f>
        <v>DIP CHEM</v>
      </c>
      <c r="S2693" s="143" t="str">
        <f>IFERROR(VLOOKUP(H2693,'CUSTOMER NAME'!A:B, 2, FALSE), "")</f>
        <v>THE SEARLE COMPANY</v>
      </c>
    </row>
    <row r="2694" spans="1:19">
      <c r="A2694" s="192" t="s">
        <v>1047</v>
      </c>
      <c r="B2694" s="192">
        <v>4800</v>
      </c>
      <c r="C2694" s="192" t="s">
        <v>7</v>
      </c>
      <c r="D2694" s="192" t="s">
        <v>910</v>
      </c>
      <c r="E2694" s="192">
        <v>2.75</v>
      </c>
      <c r="F2694" s="192" t="s">
        <v>9</v>
      </c>
      <c r="G2694" s="192" t="s">
        <v>1928</v>
      </c>
      <c r="H2694" s="134" t="s">
        <v>3983</v>
      </c>
      <c r="I2694" s="131" t="s">
        <v>3893</v>
      </c>
      <c r="J2694" s="184">
        <f>IF(F2694="USD", E2694, E2694 * IFERROR(VLOOKUP(F2694, EXCHANGE_RATE!A:B, 2, FALSE), "Currency not found"))</f>
        <v>2.75</v>
      </c>
      <c r="K2694" s="184">
        <f t="shared" si="251"/>
        <v>2.75</v>
      </c>
      <c r="L2694" s="184">
        <f>IF(C2694="MTS", B2694, B2694 * IFERROR(VLOOKUP(C2694, 'QTY_CONVERSIONS '!A:B, 2, FALSE), "Units not  found"))</f>
        <v>4.8</v>
      </c>
      <c r="M2694" s="185">
        <f t="shared" si="252"/>
        <v>13200</v>
      </c>
      <c r="N2694" s="143" t="str">
        <f>IFERROR(VLOOKUP(D2694, Product_Category!A:B, 2, FALSE), "Uncategorized")</f>
        <v>MAGNESIUM STEARATE</v>
      </c>
      <c r="O2694" s="186">
        <f t="shared" si="254"/>
        <v>2750</v>
      </c>
      <c r="P2694" s="185">
        <f t="shared" si="253"/>
        <v>13200</v>
      </c>
      <c r="Q2694" s="143">
        <v>2023</v>
      </c>
      <c r="R2694" s="143" t="str">
        <f>IFERROR(VLOOKUP(G2694,'SOURCE COMPANY'!A:B, 2, FALSE), "")</f>
        <v>GLORIA INTERCHEM</v>
      </c>
      <c r="S2694" s="143" t="str">
        <f>IFERROR(VLOOKUP(H2694,'CUSTOMER NAME'!A:B, 2, FALSE), "")</f>
        <v>THEIT Worldwide</v>
      </c>
    </row>
    <row r="2695" spans="1:19">
      <c r="A2695" s="192" t="s">
        <v>1047</v>
      </c>
      <c r="B2695" s="192">
        <v>4800</v>
      </c>
      <c r="C2695" s="192" t="s">
        <v>7</v>
      </c>
      <c r="D2695" s="192" t="s">
        <v>910</v>
      </c>
      <c r="E2695" s="192">
        <v>2.75</v>
      </c>
      <c r="F2695" s="192" t="s">
        <v>9</v>
      </c>
      <c r="G2695" s="192" t="s">
        <v>1928</v>
      </c>
      <c r="H2695" s="134" t="s">
        <v>3983</v>
      </c>
      <c r="I2695" s="131" t="s">
        <v>3893</v>
      </c>
      <c r="J2695" s="184">
        <f>IF(F2695="USD", E2695, E2695 * IFERROR(VLOOKUP(F2695, EXCHANGE_RATE!A:B, 2, FALSE), "Currency not found"))</f>
        <v>2.75</v>
      </c>
      <c r="K2695" s="184">
        <f t="shared" si="251"/>
        <v>2.75</v>
      </c>
      <c r="L2695" s="184">
        <f>IF(C2695="MTS", B2695, B2695 * IFERROR(VLOOKUP(C2695, 'QTY_CONVERSIONS '!A:B, 2, FALSE), "Units not  found"))</f>
        <v>4.8</v>
      </c>
      <c r="M2695" s="185">
        <f t="shared" si="252"/>
        <v>13200</v>
      </c>
      <c r="N2695" s="143" t="str">
        <f>IFERROR(VLOOKUP(D2695, Product_Category!A:B, 2, FALSE), "Uncategorized")</f>
        <v>MAGNESIUM STEARATE</v>
      </c>
      <c r="O2695" s="186">
        <f t="shared" si="254"/>
        <v>2750</v>
      </c>
      <c r="P2695" s="185">
        <f t="shared" si="253"/>
        <v>13200</v>
      </c>
      <c r="Q2695" s="143">
        <v>2023</v>
      </c>
      <c r="R2695" s="143" t="str">
        <f>IFERROR(VLOOKUP(G2695,'SOURCE COMPANY'!A:B, 2, FALSE), "")</f>
        <v>GLORIA INTERCHEM</v>
      </c>
      <c r="S2695" s="143" t="str">
        <f>IFERROR(VLOOKUP(H2695,'CUSTOMER NAME'!A:B, 2, FALSE), "")</f>
        <v>THEIT Worldwide</v>
      </c>
    </row>
    <row r="2696" spans="1:19">
      <c r="A2696" s="192" t="s">
        <v>929</v>
      </c>
      <c r="B2696" s="192">
        <v>100</v>
      </c>
      <c r="C2696" s="192" t="s">
        <v>7</v>
      </c>
      <c r="D2696" s="192" t="s">
        <v>1981</v>
      </c>
      <c r="E2696" s="192">
        <v>2.44</v>
      </c>
      <c r="F2696" s="192" t="s">
        <v>9</v>
      </c>
      <c r="G2696" s="87" t="s">
        <v>652</v>
      </c>
      <c r="H2696" s="134" t="s">
        <v>3972</v>
      </c>
      <c r="I2696" s="131" t="s">
        <v>3893</v>
      </c>
      <c r="J2696" s="184">
        <f>IF(F2696="USD", E2696, E2696 * IFERROR(VLOOKUP(F2696, EXCHANGE_RATE!A:B, 2, FALSE), "Currency not found"))</f>
        <v>2.44</v>
      </c>
      <c r="K2696" s="184">
        <f t="shared" si="251"/>
        <v>2.44</v>
      </c>
      <c r="L2696" s="184">
        <f>IF(C2696="MTS", B2696, B2696 * IFERROR(VLOOKUP(C2696, 'QTY_CONVERSIONS '!A:B, 2, FALSE), "Units not  found"))</f>
        <v>0.1</v>
      </c>
      <c r="M2696" s="185">
        <f t="shared" si="252"/>
        <v>244</v>
      </c>
      <c r="N2696" s="143" t="str">
        <f>IFERROR(VLOOKUP(D2696, Product_Category!A:B, 2, FALSE), "Uncategorized")</f>
        <v>MCC</v>
      </c>
      <c r="O2696" s="186">
        <f t="shared" si="254"/>
        <v>2440</v>
      </c>
      <c r="P2696" s="185">
        <f t="shared" si="253"/>
        <v>244</v>
      </c>
      <c r="Q2696" s="143">
        <v>2023</v>
      </c>
      <c r="R2696" s="143" t="str">
        <f>IFERROR(VLOOKUP(G2696,'SOURCE COMPANY'!A:B, 2, FALSE), "")</f>
        <v>JAYANA PHARMA</v>
      </c>
      <c r="S2696" s="143" t="str">
        <f>IFERROR(VLOOKUP(H2696,'CUSTOMER NAME'!A:B, 2, FALSE), "")</f>
        <v>TIME PARMAC</v>
      </c>
    </row>
    <row r="2697" spans="1:19">
      <c r="A2697" s="192" t="s">
        <v>929</v>
      </c>
      <c r="B2697" s="192">
        <v>500</v>
      </c>
      <c r="C2697" s="192" t="s">
        <v>7</v>
      </c>
      <c r="D2697" s="192" t="s">
        <v>910</v>
      </c>
      <c r="E2697" s="192">
        <f>200*0.012</f>
        <v>2.4</v>
      </c>
      <c r="F2697" s="192" t="s">
        <v>9</v>
      </c>
      <c r="G2697" s="192" t="s">
        <v>671</v>
      </c>
      <c r="H2697" s="134" t="s">
        <v>3972</v>
      </c>
      <c r="I2697" s="131" t="s">
        <v>3893</v>
      </c>
      <c r="J2697" s="184">
        <f>IF(F2697="USD", E2697, E2697 * IFERROR(VLOOKUP(F2697, EXCHANGE_RATE!A:B, 2, FALSE), "Currency not found"))</f>
        <v>2.4</v>
      </c>
      <c r="K2697" s="184">
        <f t="shared" si="251"/>
        <v>2.4</v>
      </c>
      <c r="L2697" s="184">
        <f>IF(C2697="MTS", B2697, B2697 * IFERROR(VLOOKUP(C2697, 'QTY_CONVERSIONS '!A:B, 2, FALSE), "Units not  found"))</f>
        <v>0.5</v>
      </c>
      <c r="M2697" s="185">
        <f t="shared" si="252"/>
        <v>1200</v>
      </c>
      <c r="N2697" s="143" t="str">
        <f>IFERROR(VLOOKUP(D2697, Product_Category!A:B, 2, FALSE), "Uncategorized")</f>
        <v>MAGNESIUM STEARATE</v>
      </c>
      <c r="O2697" s="186">
        <f t="shared" si="254"/>
        <v>2400</v>
      </c>
      <c r="P2697" s="185">
        <f t="shared" si="253"/>
        <v>1200</v>
      </c>
      <c r="Q2697" s="143">
        <v>2023</v>
      </c>
      <c r="R2697" s="143" t="str">
        <f>IFERROR(VLOOKUP(G2697,'SOURCE COMPANY'!A:B, 2, FALSE), "")</f>
        <v>SUDARSHAN TRADING</v>
      </c>
      <c r="S2697" s="143" t="str">
        <f>IFERROR(VLOOKUP(H2697,'CUSTOMER NAME'!A:B, 2, FALSE), "")</f>
        <v>TIME PARMAC</v>
      </c>
    </row>
    <row r="2698" spans="1:19">
      <c r="A2698" s="192" t="s">
        <v>929</v>
      </c>
      <c r="B2698" s="192">
        <v>500</v>
      </c>
      <c r="C2698" s="192" t="s">
        <v>7</v>
      </c>
      <c r="D2698" s="192" t="s">
        <v>1994</v>
      </c>
      <c r="E2698" s="192">
        <v>2.04</v>
      </c>
      <c r="F2698" s="192" t="s">
        <v>9</v>
      </c>
      <c r="G2698" s="192" t="s">
        <v>671</v>
      </c>
      <c r="H2698" s="134" t="s">
        <v>3972</v>
      </c>
      <c r="I2698" s="131" t="s">
        <v>3893</v>
      </c>
      <c r="J2698" s="184">
        <f>IF(F2698="USD", E2698, E2698 * IFERROR(VLOOKUP(F2698, EXCHANGE_RATE!A:B, 2, FALSE), "Currency not found"))</f>
        <v>2.04</v>
      </c>
      <c r="K2698" s="184">
        <f t="shared" si="251"/>
        <v>2.04</v>
      </c>
      <c r="L2698" s="184">
        <f>IF(C2698="MTS", B2698, B2698 * IFERROR(VLOOKUP(C2698, 'QTY_CONVERSIONS '!A:B, 2, FALSE), "Units not  found"))</f>
        <v>0.5</v>
      </c>
      <c r="M2698" s="185">
        <f t="shared" si="252"/>
        <v>1020</v>
      </c>
      <c r="N2698" s="143" t="str">
        <f>IFERROR(VLOOKUP(D2698, Product_Category!A:B, 2, FALSE), "Uncategorized")</f>
        <v>MCC</v>
      </c>
      <c r="O2698" s="186">
        <f t="shared" si="254"/>
        <v>2040</v>
      </c>
      <c r="P2698" s="185">
        <f t="shared" si="253"/>
        <v>1020</v>
      </c>
      <c r="Q2698" s="143">
        <v>2023</v>
      </c>
      <c r="R2698" s="143" t="str">
        <f>IFERROR(VLOOKUP(G2698,'SOURCE COMPANY'!A:B, 2, FALSE), "")</f>
        <v>SUDARSHAN TRADING</v>
      </c>
      <c r="S2698" s="143" t="str">
        <f>IFERROR(VLOOKUP(H2698,'CUSTOMER NAME'!A:B, 2, FALSE), "")</f>
        <v>TIME PARMAC</v>
      </c>
    </row>
    <row r="2699" spans="1:19">
      <c r="A2699" s="192" t="s">
        <v>929</v>
      </c>
      <c r="B2699" s="192">
        <v>50</v>
      </c>
      <c r="C2699" s="192" t="s">
        <v>7</v>
      </c>
      <c r="D2699" s="192" t="s">
        <v>2764</v>
      </c>
      <c r="E2699" s="192">
        <v>352.79</v>
      </c>
      <c r="F2699" s="192" t="s">
        <v>1730</v>
      </c>
      <c r="G2699" s="87" t="s">
        <v>652</v>
      </c>
      <c r="H2699" s="134" t="s">
        <v>699</v>
      </c>
      <c r="I2699" s="131" t="s">
        <v>2670</v>
      </c>
      <c r="J2699" s="184">
        <f>IF(F2699="USD", E2699, E2699 * IFERROR(VLOOKUP(F2699, EXCHANGE_RATE!A:B, 2, FALSE), "Currency not found"))</f>
        <v>4.2334800000000001</v>
      </c>
      <c r="K2699" s="184">
        <f t="shared" si="251"/>
        <v>4.24</v>
      </c>
      <c r="L2699" s="184">
        <f>IF(C2699="MTS", B2699, B2699 * IFERROR(VLOOKUP(C2699, 'QTY_CONVERSIONS '!A:B, 2, FALSE), "Units not  found"))</f>
        <v>0.05</v>
      </c>
      <c r="M2699" s="185">
        <f t="shared" si="252"/>
        <v>212</v>
      </c>
      <c r="N2699" s="143" t="str">
        <f>IFERROR(VLOOKUP(D2699, Product_Category!A:B, 2, FALSE), "Uncategorized")</f>
        <v>CMC</v>
      </c>
      <c r="O2699" s="186">
        <f t="shared" si="254"/>
        <v>4240</v>
      </c>
      <c r="P2699" s="185">
        <f t="shared" si="253"/>
        <v>212</v>
      </c>
      <c r="Q2699" s="143">
        <v>2023</v>
      </c>
      <c r="R2699" s="143" t="str">
        <f>IFERROR(VLOOKUP(G2699,'SOURCE COMPANY'!A:B, 2, FALSE), "")</f>
        <v>JAYANA PHARMA</v>
      </c>
      <c r="S2699" s="143" t="str">
        <f>IFERROR(VLOOKUP(H2699,'CUSTOMER NAME'!A:B, 2, FALSE), "")</f>
        <v>TIME PHARMA</v>
      </c>
    </row>
    <row r="2700" spans="1:19">
      <c r="A2700" s="192" t="s">
        <v>929</v>
      </c>
      <c r="B2700" s="192">
        <v>500</v>
      </c>
      <c r="C2700" s="192" t="s">
        <v>7</v>
      </c>
      <c r="D2700" s="192" t="s">
        <v>2766</v>
      </c>
      <c r="E2700" s="192">
        <v>140</v>
      </c>
      <c r="F2700" s="192" t="s">
        <v>1730</v>
      </c>
      <c r="G2700" s="87" t="s">
        <v>652</v>
      </c>
      <c r="H2700" s="134" t="s">
        <v>699</v>
      </c>
      <c r="I2700" s="131" t="s">
        <v>2670</v>
      </c>
      <c r="J2700" s="184">
        <f>IF(F2700="USD", E2700, E2700 * IFERROR(VLOOKUP(F2700, EXCHANGE_RATE!A:B, 2, FALSE), "Currency not found"))</f>
        <v>1.68</v>
      </c>
      <c r="K2700" s="184">
        <f t="shared" si="251"/>
        <v>1.68</v>
      </c>
      <c r="L2700" s="184">
        <f>IF(C2700="MTS", B2700, B2700 * IFERROR(VLOOKUP(C2700, 'QTY_CONVERSIONS '!A:B, 2, FALSE), "Units not  found"))</f>
        <v>0.5</v>
      </c>
      <c r="M2700" s="185">
        <f t="shared" si="252"/>
        <v>840</v>
      </c>
      <c r="N2700" s="143" t="str">
        <f>IFERROR(VLOOKUP(D2700, Product_Category!A:B, 2, FALSE), "Uncategorized")</f>
        <v>SSG</v>
      </c>
      <c r="O2700" s="186">
        <f t="shared" si="254"/>
        <v>1680</v>
      </c>
      <c r="P2700" s="185">
        <f t="shared" si="253"/>
        <v>840</v>
      </c>
      <c r="Q2700" s="143">
        <v>2023</v>
      </c>
      <c r="R2700" s="143" t="str">
        <f>IFERROR(VLOOKUP(G2700,'SOURCE COMPANY'!A:B, 2, FALSE), "")</f>
        <v>JAYANA PHARMA</v>
      </c>
      <c r="S2700" s="143" t="str">
        <f>IFERROR(VLOOKUP(H2700,'CUSTOMER NAME'!A:B, 2, FALSE), "")</f>
        <v>TIME PHARMA</v>
      </c>
    </row>
    <row r="2701" spans="1:19">
      <c r="A2701" s="85" t="s">
        <v>651</v>
      </c>
      <c r="B2701" s="85">
        <v>300</v>
      </c>
      <c r="C2701" s="85" t="s">
        <v>7</v>
      </c>
      <c r="D2701" s="85" t="s">
        <v>589</v>
      </c>
      <c r="E2701" s="248">
        <v>220</v>
      </c>
      <c r="F2701" s="85" t="s">
        <v>1730</v>
      </c>
      <c r="G2701" s="87" t="s">
        <v>652</v>
      </c>
      <c r="H2701" s="199" t="s">
        <v>699</v>
      </c>
      <c r="I2701" s="214" t="str">
        <f>I2700</f>
        <v>August</v>
      </c>
      <c r="J2701" s="184">
        <f>IF(F2701="USD", E2701, E2701 * IFERROR(VLOOKUP(F2701, EXCHANGE_RATE!A:B, 2, FALSE), "Currency not found"))</f>
        <v>2.64</v>
      </c>
      <c r="K2701" s="184">
        <f t="shared" si="251"/>
        <v>2.64</v>
      </c>
      <c r="L2701" s="184">
        <f>IF(C2701="MTS", B2701, B2701 * IFERROR(VLOOKUP(C2701, 'QTY_CONVERSIONS '!A:B, 2, FALSE), "Units not  found"))</f>
        <v>0.3</v>
      </c>
      <c r="M2701" s="185">
        <f t="shared" si="252"/>
        <v>792</v>
      </c>
      <c r="N2701" s="143" t="str">
        <f>IFERROR(VLOOKUP(D2701, Product_Category!A:B, 2, FALSE), "Uncategorized")</f>
        <v>MAGNESIUM STEARATE</v>
      </c>
      <c r="O2701" s="186">
        <f t="shared" si="254"/>
        <v>2640</v>
      </c>
      <c r="P2701" s="185">
        <f t="shared" si="253"/>
        <v>792</v>
      </c>
      <c r="Q2701" s="143">
        <v>2023</v>
      </c>
      <c r="R2701" s="143" t="str">
        <f>IFERROR(VLOOKUP(G2701,'SOURCE COMPANY'!A:B, 2, FALSE), "")</f>
        <v>JAYANA PHARMA</v>
      </c>
      <c r="S2701" s="143" t="str">
        <f>IFERROR(VLOOKUP(H2701,'CUSTOMER NAME'!A:B, 2, FALSE), "")</f>
        <v>TIME PHARMA</v>
      </c>
    </row>
    <row r="2702" spans="1:19">
      <c r="A2702" s="85" t="s">
        <v>651</v>
      </c>
      <c r="B2702" s="85">
        <v>1000</v>
      </c>
      <c r="C2702" s="85" t="s">
        <v>7</v>
      </c>
      <c r="D2702" s="85" t="s">
        <v>700</v>
      </c>
      <c r="E2702" s="248">
        <v>178</v>
      </c>
      <c r="F2702" s="85" t="s">
        <v>1730</v>
      </c>
      <c r="G2702" s="87" t="s">
        <v>652</v>
      </c>
      <c r="H2702" s="199" t="s">
        <v>699</v>
      </c>
      <c r="I2702" s="214" t="str">
        <f>I2701</f>
        <v>August</v>
      </c>
      <c r="J2702" s="184">
        <f>IF(F2702="USD", E2702, E2702 * IFERROR(VLOOKUP(F2702, EXCHANGE_RATE!A:B, 2, FALSE), "Currency not found"))</f>
        <v>2.1360000000000001</v>
      </c>
      <c r="K2702" s="184">
        <f t="shared" si="251"/>
        <v>2.1399999999999997</v>
      </c>
      <c r="L2702" s="184">
        <f>IF(C2702="MTS", B2702, B2702 * IFERROR(VLOOKUP(C2702, 'QTY_CONVERSIONS '!A:B, 2, FALSE), "Units not  found"))</f>
        <v>1</v>
      </c>
      <c r="M2702" s="185">
        <f t="shared" si="252"/>
        <v>2139.9999999999995</v>
      </c>
      <c r="N2702" s="143" t="str">
        <f>IFERROR(VLOOKUP(D2702, Product_Category!A:B, 2, FALSE), "Uncategorized")</f>
        <v>MCC</v>
      </c>
      <c r="O2702" s="186">
        <f t="shared" si="254"/>
        <v>2139.9999999999995</v>
      </c>
      <c r="P2702" s="185">
        <f t="shared" si="253"/>
        <v>2139.9999999999995</v>
      </c>
      <c r="Q2702" s="143">
        <v>2023</v>
      </c>
      <c r="R2702" s="143" t="str">
        <f>IFERROR(VLOOKUP(G2702,'SOURCE COMPANY'!A:B, 2, FALSE), "")</f>
        <v>JAYANA PHARMA</v>
      </c>
      <c r="S2702" s="143" t="str">
        <f>IFERROR(VLOOKUP(H2702,'CUSTOMER NAME'!A:B, 2, FALSE), "")</f>
        <v>TIME PHARMA</v>
      </c>
    </row>
    <row r="2703" spans="1:19">
      <c r="A2703" s="192" t="s">
        <v>929</v>
      </c>
      <c r="B2703" s="192">
        <v>50</v>
      </c>
      <c r="C2703" s="192" t="s">
        <v>7</v>
      </c>
      <c r="D2703" s="192" t="s">
        <v>2765</v>
      </c>
      <c r="E2703" s="192">
        <v>254.8</v>
      </c>
      <c r="F2703" s="192" t="s">
        <v>1730</v>
      </c>
      <c r="G2703" s="192" t="s">
        <v>547</v>
      </c>
      <c r="H2703" s="134" t="s">
        <v>699</v>
      </c>
      <c r="I2703" s="131" t="s">
        <v>2670</v>
      </c>
      <c r="J2703" s="184">
        <f>IF(F2703="USD", E2703, E2703 * IFERROR(VLOOKUP(F2703, EXCHANGE_RATE!A:B, 2, FALSE), "Currency not found"))</f>
        <v>3.0576000000000003</v>
      </c>
      <c r="K2703" s="184">
        <f t="shared" si="251"/>
        <v>3.0599999999999996</v>
      </c>
      <c r="L2703" s="184">
        <f>IF(C2703="MTS", B2703, B2703 * IFERROR(VLOOKUP(C2703, 'QTY_CONVERSIONS '!A:B, 2, FALSE), "Units not  found"))</f>
        <v>0.05</v>
      </c>
      <c r="M2703" s="185">
        <f t="shared" si="252"/>
        <v>152.99999999999997</v>
      </c>
      <c r="N2703" s="143" t="str">
        <f>IFERROR(VLOOKUP(D2703, Product_Category!A:B, 2, FALSE), "Uncategorized")</f>
        <v>CROSCARMELLOSE SODIUM</v>
      </c>
      <c r="O2703" s="186">
        <f t="shared" si="254"/>
        <v>3059.9999999999995</v>
      </c>
      <c r="P2703" s="185">
        <f t="shared" si="253"/>
        <v>152.99999999999997</v>
      </c>
      <c r="Q2703" s="143">
        <v>2023</v>
      </c>
      <c r="R2703" s="143" t="str">
        <f>IFERROR(VLOOKUP(G2703,'SOURCE COMPANY'!A:B, 2, FALSE), "")</f>
        <v>MEHTA MEDICARE</v>
      </c>
      <c r="S2703" s="143" t="str">
        <f>IFERROR(VLOOKUP(H2703,'CUSTOMER NAME'!A:B, 2, FALSE), "")</f>
        <v>TIME PHARMA</v>
      </c>
    </row>
    <row r="2704" spans="1:19">
      <c r="A2704" s="85" t="s">
        <v>651</v>
      </c>
      <c r="B2704" s="85">
        <v>1000</v>
      </c>
      <c r="C2704" s="85" t="s">
        <v>7</v>
      </c>
      <c r="D2704" s="85" t="s">
        <v>512</v>
      </c>
      <c r="E2704" s="248">
        <v>194</v>
      </c>
      <c r="F2704" s="85" t="s">
        <v>1730</v>
      </c>
      <c r="G2704" s="192" t="s">
        <v>676</v>
      </c>
      <c r="H2704" s="199" t="s">
        <v>699</v>
      </c>
      <c r="I2704" s="214" t="str">
        <f>I2703</f>
        <v>August</v>
      </c>
      <c r="J2704" s="184">
        <f>IF(F2704="USD", E2704, E2704 * IFERROR(VLOOKUP(F2704, EXCHANGE_RATE!A:B, 2, FALSE), "Currency not found"))</f>
        <v>2.3279999999999998</v>
      </c>
      <c r="K2704" s="184">
        <f t="shared" si="251"/>
        <v>2.3299999999999996</v>
      </c>
      <c r="L2704" s="184">
        <f>IF(C2704="MTS", B2704, B2704 * IFERROR(VLOOKUP(C2704, 'QTY_CONVERSIONS '!A:B, 2, FALSE), "Units not  found"))</f>
        <v>1</v>
      </c>
      <c r="M2704" s="185">
        <f t="shared" si="252"/>
        <v>2329.9999999999995</v>
      </c>
      <c r="N2704" s="143" t="str">
        <f>IFERROR(VLOOKUP(D2704, Product_Category!A:B, 2, FALSE), "Uncategorized")</f>
        <v>MCC</v>
      </c>
      <c r="O2704" s="186">
        <f t="shared" si="254"/>
        <v>2329.9999999999995</v>
      </c>
      <c r="P2704" s="185">
        <f t="shared" si="253"/>
        <v>2329.9999999999995</v>
      </c>
      <c r="Q2704" s="143">
        <v>2023</v>
      </c>
      <c r="R2704" s="143" t="str">
        <f>IFERROR(VLOOKUP(G2704,'SOURCE COMPANY'!A:B, 2, FALSE), "")</f>
        <v>ORIENT PHARMA</v>
      </c>
      <c r="S2704" s="143" t="str">
        <f>IFERROR(VLOOKUP(H2704,'CUSTOMER NAME'!A:B, 2, FALSE), "")</f>
        <v>TIME PHARMA</v>
      </c>
    </row>
    <row r="2705" spans="1:19">
      <c r="A2705" s="87" t="s">
        <v>929</v>
      </c>
      <c r="B2705" s="87">
        <v>1000</v>
      </c>
      <c r="C2705" s="87" t="s">
        <v>7</v>
      </c>
      <c r="D2705" s="87" t="s">
        <v>946</v>
      </c>
      <c r="E2705" s="248">
        <v>191</v>
      </c>
      <c r="F2705" s="87" t="s">
        <v>1730</v>
      </c>
      <c r="G2705" s="192" t="s">
        <v>676</v>
      </c>
      <c r="H2705" s="198" t="s">
        <v>699</v>
      </c>
      <c r="I2705" s="214" t="str">
        <f>I2704</f>
        <v>August</v>
      </c>
      <c r="J2705" s="184">
        <f>IF(F2705="USD", E2705, E2705 * IFERROR(VLOOKUP(F2705, EXCHANGE_RATE!A:B, 2, FALSE), "Currency not found"))</f>
        <v>2.2920000000000003</v>
      </c>
      <c r="K2705" s="184">
        <f t="shared" si="251"/>
        <v>2.2999999999999998</v>
      </c>
      <c r="L2705" s="184">
        <f>IF(C2705="MTS", B2705, B2705 * IFERROR(VLOOKUP(C2705, 'QTY_CONVERSIONS '!A:B, 2, FALSE), "Units not  found"))</f>
        <v>1</v>
      </c>
      <c r="M2705" s="185">
        <f t="shared" si="252"/>
        <v>2300</v>
      </c>
      <c r="N2705" s="143" t="str">
        <f>IFERROR(VLOOKUP(D2705, Product_Category!A:B, 2, FALSE), "Uncategorized")</f>
        <v>MCC</v>
      </c>
      <c r="O2705" s="186">
        <f t="shared" si="254"/>
        <v>2300</v>
      </c>
      <c r="P2705" s="185">
        <f t="shared" si="253"/>
        <v>2300</v>
      </c>
      <c r="Q2705" s="143">
        <v>2023</v>
      </c>
      <c r="R2705" s="143" t="str">
        <f>IFERROR(VLOOKUP(G2705,'SOURCE COMPANY'!A:B, 2, FALSE), "")</f>
        <v>ORIENT PHARMA</v>
      </c>
      <c r="S2705" s="143" t="str">
        <f>IFERROR(VLOOKUP(H2705,'CUSTOMER NAME'!A:B, 2, FALSE), "")</f>
        <v>TIME PHARMA</v>
      </c>
    </row>
    <row r="2706" spans="1:19">
      <c r="A2706" s="87" t="s">
        <v>929</v>
      </c>
      <c r="B2706" s="87">
        <v>1000</v>
      </c>
      <c r="C2706" s="87" t="s">
        <v>7</v>
      </c>
      <c r="D2706" s="87" t="s">
        <v>946</v>
      </c>
      <c r="E2706" s="248">
        <v>191</v>
      </c>
      <c r="F2706" s="87" t="s">
        <v>1730</v>
      </c>
      <c r="G2706" s="192" t="s">
        <v>676</v>
      </c>
      <c r="H2706" s="198" t="s">
        <v>699</v>
      </c>
      <c r="I2706" s="214" t="str">
        <f>I2705</f>
        <v>August</v>
      </c>
      <c r="J2706" s="184">
        <f>IF(F2706="USD", E2706, E2706 * IFERROR(VLOOKUP(F2706, EXCHANGE_RATE!A:B, 2, FALSE), "Currency not found"))</f>
        <v>2.2920000000000003</v>
      </c>
      <c r="K2706" s="184">
        <f t="shared" si="251"/>
        <v>2.2999999999999998</v>
      </c>
      <c r="L2706" s="184">
        <f>IF(C2706="MTS", B2706, B2706 * IFERROR(VLOOKUP(C2706, 'QTY_CONVERSIONS '!A:B, 2, FALSE), "Units not  found"))</f>
        <v>1</v>
      </c>
      <c r="M2706" s="185">
        <f t="shared" si="252"/>
        <v>2300</v>
      </c>
      <c r="N2706" s="143" t="str">
        <f>IFERROR(VLOOKUP(D2706, Product_Category!A:B, 2, FALSE), "Uncategorized")</f>
        <v>MCC</v>
      </c>
      <c r="O2706" s="186">
        <f t="shared" si="254"/>
        <v>2300</v>
      </c>
      <c r="P2706" s="185">
        <f t="shared" si="253"/>
        <v>2300</v>
      </c>
      <c r="Q2706" s="143">
        <v>2023</v>
      </c>
      <c r="R2706" s="143" t="str">
        <f>IFERROR(VLOOKUP(G2706,'SOURCE COMPANY'!A:B, 2, FALSE), "")</f>
        <v>ORIENT PHARMA</v>
      </c>
      <c r="S2706" s="143" t="str">
        <f>IFERROR(VLOOKUP(H2706,'CUSTOMER NAME'!A:B, 2, FALSE), "")</f>
        <v>TIME PHARMA</v>
      </c>
    </row>
    <row r="2707" spans="1:19">
      <c r="A2707" s="87" t="s">
        <v>929</v>
      </c>
      <c r="B2707" s="87">
        <v>700</v>
      </c>
      <c r="C2707" s="87" t="s">
        <v>7</v>
      </c>
      <c r="D2707" s="87" t="s">
        <v>657</v>
      </c>
      <c r="E2707" s="248">
        <v>171.42850000000001</v>
      </c>
      <c r="F2707" s="87" t="s">
        <v>1730</v>
      </c>
      <c r="G2707" s="192" t="s">
        <v>676</v>
      </c>
      <c r="H2707" s="198" t="s">
        <v>699</v>
      </c>
      <c r="I2707" s="214" t="str">
        <f>I2706</f>
        <v>August</v>
      </c>
      <c r="J2707" s="184">
        <f>IF(F2707="USD", E2707, E2707 * IFERROR(VLOOKUP(F2707, EXCHANGE_RATE!A:B, 2, FALSE), "Currency not found"))</f>
        <v>2.0571420000000002</v>
      </c>
      <c r="K2707" s="184">
        <f t="shared" si="251"/>
        <v>2.0599999999999996</v>
      </c>
      <c r="L2707" s="184">
        <f>IF(C2707="MTS", B2707, B2707 * IFERROR(VLOOKUP(C2707, 'QTY_CONVERSIONS '!A:B, 2, FALSE), "Units not  found"))</f>
        <v>0.70000000000000007</v>
      </c>
      <c r="M2707" s="185">
        <f t="shared" si="252"/>
        <v>1441.9999999999998</v>
      </c>
      <c r="N2707" s="143" t="str">
        <f>IFERROR(VLOOKUP(D2707, Product_Category!A:B, 2, FALSE), "Uncategorized")</f>
        <v>SSG</v>
      </c>
      <c r="O2707" s="186">
        <f t="shared" si="254"/>
        <v>2059.9999999999995</v>
      </c>
      <c r="P2707" s="185">
        <f t="shared" si="253"/>
        <v>1441.9999999999998</v>
      </c>
      <c r="Q2707" s="143">
        <v>2023</v>
      </c>
      <c r="R2707" s="143" t="str">
        <f>IFERROR(VLOOKUP(G2707,'SOURCE COMPANY'!A:B, 2, FALSE), "")</f>
        <v>ORIENT PHARMA</v>
      </c>
      <c r="S2707" s="143" t="str">
        <f>IFERROR(VLOOKUP(H2707,'CUSTOMER NAME'!A:B, 2, FALSE), "")</f>
        <v>TIME PHARMA</v>
      </c>
    </row>
    <row r="2708" spans="1:19">
      <c r="A2708" s="87" t="s">
        <v>1522</v>
      </c>
      <c r="B2708" s="87">
        <v>300</v>
      </c>
      <c r="C2708" s="87" t="s">
        <v>7</v>
      </c>
      <c r="D2708" s="87" t="s">
        <v>1447</v>
      </c>
      <c r="E2708" s="44">
        <v>185</v>
      </c>
      <c r="F2708" s="87" t="s">
        <v>1730</v>
      </c>
      <c r="G2708" s="192" t="s">
        <v>676</v>
      </c>
      <c r="H2708" s="198" t="s">
        <v>699</v>
      </c>
      <c r="I2708" s="214" t="str">
        <f>I2707</f>
        <v>August</v>
      </c>
      <c r="J2708" s="184">
        <f>IF(F2708="USD", E2708, E2708 * IFERROR(VLOOKUP(F2708, EXCHANGE_RATE!A:B, 2, FALSE), "Currency not found"))</f>
        <v>2.2200000000000002</v>
      </c>
      <c r="K2708" s="184">
        <f t="shared" si="251"/>
        <v>2.2200000000000002</v>
      </c>
      <c r="L2708" s="184">
        <f>IF(C2708="MTS", B2708, B2708 * IFERROR(VLOOKUP(C2708, 'QTY_CONVERSIONS '!A:B, 2, FALSE), "Units not  found"))</f>
        <v>0.3</v>
      </c>
      <c r="M2708" s="185">
        <f t="shared" si="252"/>
        <v>666.00000000000011</v>
      </c>
      <c r="N2708" s="143" t="str">
        <f>IFERROR(VLOOKUP(D2708, Product_Category!A:B, 2, FALSE), "Uncategorized")</f>
        <v>MAGNESIUM STEARATE</v>
      </c>
      <c r="O2708" s="186">
        <f t="shared" si="254"/>
        <v>2220</v>
      </c>
      <c r="P2708" s="185">
        <f t="shared" si="253"/>
        <v>666</v>
      </c>
      <c r="Q2708" s="143">
        <v>2023</v>
      </c>
      <c r="R2708" s="143" t="str">
        <f>IFERROR(VLOOKUP(G2708,'SOURCE COMPANY'!A:B, 2, FALSE), "")</f>
        <v>ORIENT PHARMA</v>
      </c>
      <c r="S2708" s="143" t="str">
        <f>IFERROR(VLOOKUP(H2708,'CUSTOMER NAME'!A:B, 2, FALSE), "")</f>
        <v>TIME PHARMA</v>
      </c>
    </row>
    <row r="2709" spans="1:19">
      <c r="A2709" s="191" t="s">
        <v>929</v>
      </c>
      <c r="B2709" s="191">
        <v>1000</v>
      </c>
      <c r="C2709" s="191" t="s">
        <v>7</v>
      </c>
      <c r="D2709" s="191" t="s">
        <v>611</v>
      </c>
      <c r="E2709" s="191">
        <v>1.66</v>
      </c>
      <c r="F2709" s="191" t="s">
        <v>9</v>
      </c>
      <c r="G2709" s="192" t="s">
        <v>3160</v>
      </c>
      <c r="H2709" s="121" t="s">
        <v>699</v>
      </c>
      <c r="I2709" s="131" t="s">
        <v>3034</v>
      </c>
      <c r="J2709" s="184">
        <f>IF(F2709="USD", E2709, E2709 * IFERROR(VLOOKUP(F2709, EXCHANGE_RATE!A:B, 2, FALSE), "Currency not found"))</f>
        <v>1.66</v>
      </c>
      <c r="K2709" s="184">
        <f t="shared" si="251"/>
        <v>1.66</v>
      </c>
      <c r="L2709" s="184">
        <f>IF(C2709="MTS", B2709, B2709 * IFERROR(VLOOKUP(C2709, 'QTY_CONVERSIONS '!A:B, 2, FALSE), "Units not  found"))</f>
        <v>1</v>
      </c>
      <c r="M2709" s="185">
        <f t="shared" si="252"/>
        <v>1660</v>
      </c>
      <c r="N2709" s="143" t="str">
        <f>IFERROR(VLOOKUP(D2709, Product_Category!A:B, 2, FALSE), "Uncategorized")</f>
        <v>MCC</v>
      </c>
      <c r="O2709" s="186">
        <f t="shared" si="254"/>
        <v>1660</v>
      </c>
      <c r="P2709" s="185">
        <f t="shared" si="253"/>
        <v>1660</v>
      </c>
      <c r="Q2709" s="143">
        <v>2023</v>
      </c>
      <c r="R2709" s="143" t="str">
        <f>IFERROR(VLOOKUP(G2709,'SOURCE COMPANY'!A:B, 2, FALSE), "")</f>
        <v>PREMIER DRUG HOUSE</v>
      </c>
      <c r="S2709" s="143" t="str">
        <f>IFERROR(VLOOKUP(H2709,'CUSTOMER NAME'!A:B, 2, FALSE), "")</f>
        <v>TIME PHARMA</v>
      </c>
    </row>
    <row r="2710" spans="1:19">
      <c r="A2710" s="191" t="s">
        <v>929</v>
      </c>
      <c r="B2710" s="191">
        <v>25</v>
      </c>
      <c r="C2710" s="191" t="s">
        <v>7</v>
      </c>
      <c r="D2710" s="191" t="s">
        <v>1015</v>
      </c>
      <c r="E2710" s="191">
        <v>2.82</v>
      </c>
      <c r="F2710" s="191" t="s">
        <v>9</v>
      </c>
      <c r="G2710" s="192" t="s">
        <v>3160</v>
      </c>
      <c r="H2710" s="121" t="s">
        <v>699</v>
      </c>
      <c r="I2710" s="131" t="s">
        <v>3034</v>
      </c>
      <c r="J2710" s="184">
        <f>IF(F2710="USD", E2710, E2710 * IFERROR(VLOOKUP(F2710, EXCHANGE_RATE!A:B, 2, FALSE), "Currency not found"))</f>
        <v>2.82</v>
      </c>
      <c r="K2710" s="184">
        <f t="shared" si="251"/>
        <v>2.82</v>
      </c>
      <c r="L2710" s="184">
        <f>IF(C2710="MTS", B2710, B2710 * IFERROR(VLOOKUP(C2710, 'QTY_CONVERSIONS '!A:B, 2, FALSE), "Units not  found"))</f>
        <v>2.5000000000000001E-2</v>
      </c>
      <c r="M2710" s="185">
        <f t="shared" si="252"/>
        <v>70.5</v>
      </c>
      <c r="N2710" s="143" t="str">
        <f>IFERROR(VLOOKUP(D2710, Product_Category!A:B, 2, FALSE), "Uncategorized")</f>
        <v>MCC</v>
      </c>
      <c r="O2710" s="186">
        <f t="shared" si="254"/>
        <v>2820</v>
      </c>
      <c r="P2710" s="185">
        <f t="shared" si="253"/>
        <v>70.5</v>
      </c>
      <c r="Q2710" s="143">
        <v>2023</v>
      </c>
      <c r="R2710" s="143" t="str">
        <f>IFERROR(VLOOKUP(G2710,'SOURCE COMPANY'!A:B, 2, FALSE), "")</f>
        <v>PREMIER DRUG HOUSE</v>
      </c>
      <c r="S2710" s="143" t="str">
        <f>IFERROR(VLOOKUP(H2710,'CUSTOMER NAME'!A:B, 2, FALSE), "")</f>
        <v>TIME PHARMA</v>
      </c>
    </row>
    <row r="2711" spans="1:19">
      <c r="A2711" s="191" t="s">
        <v>929</v>
      </c>
      <c r="B2711" s="191">
        <v>100</v>
      </c>
      <c r="C2711" s="191" t="s">
        <v>7</v>
      </c>
      <c r="D2711" s="191" t="s">
        <v>769</v>
      </c>
      <c r="E2711" s="191">
        <v>1.76</v>
      </c>
      <c r="F2711" s="191" t="s">
        <v>9</v>
      </c>
      <c r="G2711" s="192" t="s">
        <v>3160</v>
      </c>
      <c r="H2711" s="121" t="s">
        <v>699</v>
      </c>
      <c r="I2711" s="131" t="s">
        <v>3034</v>
      </c>
      <c r="J2711" s="184">
        <f>IF(F2711="USD", E2711, E2711 * IFERROR(VLOOKUP(F2711, EXCHANGE_RATE!A:B, 2, FALSE), "Currency not found"))</f>
        <v>1.76</v>
      </c>
      <c r="K2711" s="184">
        <f t="shared" si="251"/>
        <v>1.76</v>
      </c>
      <c r="L2711" s="184">
        <f>IF(C2711="MTS", B2711, B2711 * IFERROR(VLOOKUP(C2711, 'QTY_CONVERSIONS '!A:B, 2, FALSE), "Units not  found"))</f>
        <v>0.1</v>
      </c>
      <c r="M2711" s="185">
        <f t="shared" si="252"/>
        <v>176</v>
      </c>
      <c r="N2711" s="143" t="str">
        <f>IFERROR(VLOOKUP(D2711, Product_Category!A:B, 2, FALSE), "Uncategorized")</f>
        <v>MCC</v>
      </c>
      <c r="O2711" s="186">
        <f t="shared" si="254"/>
        <v>1760</v>
      </c>
      <c r="P2711" s="185">
        <f t="shared" si="253"/>
        <v>176</v>
      </c>
      <c r="Q2711" s="143">
        <v>2023</v>
      </c>
      <c r="R2711" s="143" t="str">
        <f>IFERROR(VLOOKUP(G2711,'SOURCE COMPANY'!A:B, 2, FALSE), "")</f>
        <v>PREMIER DRUG HOUSE</v>
      </c>
      <c r="S2711" s="143" t="str">
        <f>IFERROR(VLOOKUP(H2711,'CUSTOMER NAME'!A:B, 2, FALSE), "")</f>
        <v>TIME PHARMA</v>
      </c>
    </row>
    <row r="2712" spans="1:19">
      <c r="A2712" s="88" t="s">
        <v>929</v>
      </c>
      <c r="B2712" s="22">
        <v>100</v>
      </c>
      <c r="C2712" s="88" t="s">
        <v>7</v>
      </c>
      <c r="D2712" s="88" t="s">
        <v>687</v>
      </c>
      <c r="E2712" s="40">
        <v>270</v>
      </c>
      <c r="F2712" s="88" t="s">
        <v>1730</v>
      </c>
      <c r="G2712" s="192" t="s">
        <v>671</v>
      </c>
      <c r="H2712" s="200" t="s">
        <v>699</v>
      </c>
      <c r="I2712" s="214" t="str">
        <f>I2711</f>
        <v>September</v>
      </c>
      <c r="J2712" s="184">
        <f>IF(F2712="USD", E2712, E2712 * IFERROR(VLOOKUP(F2712, EXCHANGE_RATE!A:B, 2, FALSE), "Currency not found"))</f>
        <v>3.24</v>
      </c>
      <c r="K2712" s="184">
        <f t="shared" si="251"/>
        <v>3.24</v>
      </c>
      <c r="L2712" s="184">
        <f>IF(C2712="MTS", B2712, B2712 * IFERROR(VLOOKUP(C2712, 'QTY_CONVERSIONS '!A:B, 2, FALSE), "Units not  found"))</f>
        <v>0.1</v>
      </c>
      <c r="M2712" s="185">
        <f t="shared" si="252"/>
        <v>324</v>
      </c>
      <c r="N2712" s="143" t="str">
        <f>IFERROR(VLOOKUP(D2712, Product_Category!A:B, 2, FALSE), "Uncategorized")</f>
        <v>CROSCARMELLOSE SODIUM</v>
      </c>
      <c r="O2712" s="186">
        <f t="shared" si="254"/>
        <v>3240</v>
      </c>
      <c r="P2712" s="185">
        <f t="shared" si="253"/>
        <v>324</v>
      </c>
      <c r="Q2712" s="143">
        <v>2023</v>
      </c>
      <c r="R2712" s="143" t="str">
        <f>IFERROR(VLOOKUP(G2712,'SOURCE COMPANY'!A:B, 2, FALSE), "")</f>
        <v>SUDARSHAN TRADING</v>
      </c>
      <c r="S2712" s="143" t="str">
        <f>IFERROR(VLOOKUP(H2712,'CUSTOMER NAME'!A:B, 2, FALSE), "")</f>
        <v>TIME PHARMA</v>
      </c>
    </row>
    <row r="2713" spans="1:19">
      <c r="A2713" s="83" t="s">
        <v>929</v>
      </c>
      <c r="B2713" s="23">
        <v>100</v>
      </c>
      <c r="C2713" s="83" t="s">
        <v>7</v>
      </c>
      <c r="D2713" s="83" t="s">
        <v>589</v>
      </c>
      <c r="E2713" s="49">
        <v>210</v>
      </c>
      <c r="F2713" s="83" t="s">
        <v>1730</v>
      </c>
      <c r="G2713" s="192" t="s">
        <v>671</v>
      </c>
      <c r="H2713" s="252" t="s">
        <v>699</v>
      </c>
      <c r="I2713" s="214" t="str">
        <f>I2712</f>
        <v>September</v>
      </c>
      <c r="J2713" s="184">
        <f>IF(F2713="USD", E2713, E2713 * IFERROR(VLOOKUP(F2713, EXCHANGE_RATE!A:B, 2, FALSE), "Currency not found"))</f>
        <v>2.52</v>
      </c>
      <c r="K2713" s="184">
        <f t="shared" si="251"/>
        <v>2.52</v>
      </c>
      <c r="L2713" s="184">
        <f>IF(C2713="MTS", B2713, B2713 * IFERROR(VLOOKUP(C2713, 'QTY_CONVERSIONS '!A:B, 2, FALSE), "Units not  found"))</f>
        <v>0.1</v>
      </c>
      <c r="M2713" s="185">
        <f t="shared" si="252"/>
        <v>252</v>
      </c>
      <c r="N2713" s="143" t="str">
        <f>IFERROR(VLOOKUP(D2713, Product_Category!A:B, 2, FALSE), "Uncategorized")</f>
        <v>MAGNESIUM STEARATE</v>
      </c>
      <c r="O2713" s="186">
        <f t="shared" si="254"/>
        <v>2520</v>
      </c>
      <c r="P2713" s="185">
        <f t="shared" si="253"/>
        <v>252</v>
      </c>
      <c r="Q2713" s="143">
        <v>2023</v>
      </c>
      <c r="R2713" s="143" t="str">
        <f>IFERROR(VLOOKUP(G2713,'SOURCE COMPANY'!A:B, 2, FALSE), "")</f>
        <v>SUDARSHAN TRADING</v>
      </c>
      <c r="S2713" s="143" t="str">
        <f>IFERROR(VLOOKUP(H2713,'CUSTOMER NAME'!A:B, 2, FALSE), "")</f>
        <v>TIME PHARMA</v>
      </c>
    </row>
    <row r="2714" spans="1:19">
      <c r="A2714" s="87" t="s">
        <v>929</v>
      </c>
      <c r="B2714" s="21">
        <v>400</v>
      </c>
      <c r="C2714" s="87" t="s">
        <v>7</v>
      </c>
      <c r="D2714" s="87" t="s">
        <v>964</v>
      </c>
      <c r="E2714" s="41">
        <v>185</v>
      </c>
      <c r="F2714" s="87" t="s">
        <v>1730</v>
      </c>
      <c r="G2714" s="192" t="s">
        <v>671</v>
      </c>
      <c r="H2714" s="198" t="s">
        <v>699</v>
      </c>
      <c r="I2714" s="214" t="str">
        <f>I2713</f>
        <v>September</v>
      </c>
      <c r="J2714" s="184">
        <f>IF(F2714="USD", E2714, E2714 * IFERROR(VLOOKUP(F2714, EXCHANGE_RATE!A:B, 2, FALSE), "Currency not found"))</f>
        <v>2.2200000000000002</v>
      </c>
      <c r="K2714" s="184">
        <f t="shared" si="251"/>
        <v>2.2200000000000002</v>
      </c>
      <c r="L2714" s="184">
        <f>IF(C2714="MTS", B2714, B2714 * IFERROR(VLOOKUP(C2714, 'QTY_CONVERSIONS '!A:B, 2, FALSE), "Units not  found"))</f>
        <v>0.4</v>
      </c>
      <c r="M2714" s="185">
        <f t="shared" si="252"/>
        <v>888.00000000000011</v>
      </c>
      <c r="N2714" s="143" t="str">
        <f>IFERROR(VLOOKUP(D2714, Product_Category!A:B, 2, FALSE), "Uncategorized")</f>
        <v>MCC</v>
      </c>
      <c r="O2714" s="186">
        <f t="shared" si="254"/>
        <v>2220</v>
      </c>
      <c r="P2714" s="185">
        <f t="shared" si="253"/>
        <v>888</v>
      </c>
      <c r="Q2714" s="143">
        <v>2023</v>
      </c>
      <c r="R2714" s="143" t="str">
        <f>IFERROR(VLOOKUP(G2714,'SOURCE COMPANY'!A:B, 2, FALSE), "")</f>
        <v>SUDARSHAN TRADING</v>
      </c>
      <c r="S2714" s="143" t="str">
        <f>IFERROR(VLOOKUP(H2714,'CUSTOMER NAME'!A:B, 2, FALSE), "")</f>
        <v>TIME PHARMA</v>
      </c>
    </row>
    <row r="2715" spans="1:19">
      <c r="A2715" s="192" t="s">
        <v>929</v>
      </c>
      <c r="B2715" s="192">
        <v>100</v>
      </c>
      <c r="C2715" s="192" t="s">
        <v>7</v>
      </c>
      <c r="D2715" s="192" t="s">
        <v>2773</v>
      </c>
      <c r="E2715" s="192">
        <v>274.39999999999998</v>
      </c>
      <c r="F2715" s="192" t="s">
        <v>1730</v>
      </c>
      <c r="G2715" s="192" t="s">
        <v>671</v>
      </c>
      <c r="H2715" s="134" t="s">
        <v>699</v>
      </c>
      <c r="I2715" s="131" t="s">
        <v>2670</v>
      </c>
      <c r="J2715" s="184">
        <f>IF(F2715="USD", E2715, E2715 * IFERROR(VLOOKUP(F2715, EXCHANGE_RATE!A:B, 2, FALSE), "Currency not found"))</f>
        <v>3.2927999999999997</v>
      </c>
      <c r="K2715" s="184">
        <f t="shared" si="251"/>
        <v>3.3</v>
      </c>
      <c r="L2715" s="184">
        <f>IF(C2715="MTS", B2715, B2715 * IFERROR(VLOOKUP(C2715, 'QTY_CONVERSIONS '!A:B, 2, FALSE), "Units not  found"))</f>
        <v>0.1</v>
      </c>
      <c r="M2715" s="185">
        <f t="shared" si="252"/>
        <v>330</v>
      </c>
      <c r="N2715" s="143" t="str">
        <f>IFERROR(VLOOKUP(D2715, Product_Category!A:B, 2, FALSE), "Uncategorized")</f>
        <v>CROSCARMELLOSE SODIUM</v>
      </c>
      <c r="O2715" s="186">
        <f t="shared" si="254"/>
        <v>3300</v>
      </c>
      <c r="P2715" s="185">
        <f t="shared" si="253"/>
        <v>330</v>
      </c>
      <c r="Q2715" s="143">
        <v>2023</v>
      </c>
      <c r="R2715" s="143" t="str">
        <f>IFERROR(VLOOKUP(G2715,'SOURCE COMPANY'!A:B, 2, FALSE), "")</f>
        <v>SUDARSHAN TRADING</v>
      </c>
      <c r="S2715" s="143" t="str">
        <f>IFERROR(VLOOKUP(H2715,'CUSTOMER NAME'!A:B, 2, FALSE), "")</f>
        <v>TIME PHARMA</v>
      </c>
    </row>
    <row r="2716" spans="1:19">
      <c r="A2716" s="192" t="s">
        <v>929</v>
      </c>
      <c r="B2716" s="192">
        <v>1000</v>
      </c>
      <c r="C2716" s="192" t="s">
        <v>7</v>
      </c>
      <c r="D2716" s="192" t="s">
        <v>2802</v>
      </c>
      <c r="E2716" s="192">
        <v>157</v>
      </c>
      <c r="F2716" s="192" t="s">
        <v>1730</v>
      </c>
      <c r="G2716" s="192" t="s">
        <v>671</v>
      </c>
      <c r="H2716" s="134" t="s">
        <v>699</v>
      </c>
      <c r="I2716" s="131" t="s">
        <v>2670</v>
      </c>
      <c r="J2716" s="184">
        <f>IF(F2716="USD", E2716, E2716 * IFERROR(VLOOKUP(F2716, EXCHANGE_RATE!A:B, 2, FALSE), "Currency not found"))</f>
        <v>1.8840000000000001</v>
      </c>
      <c r="K2716" s="184">
        <f t="shared" si="251"/>
        <v>1.89</v>
      </c>
      <c r="L2716" s="184">
        <f>IF(C2716="MTS", B2716, B2716 * IFERROR(VLOOKUP(C2716, 'QTY_CONVERSIONS '!A:B, 2, FALSE), "Units not  found"))</f>
        <v>1</v>
      </c>
      <c r="M2716" s="185">
        <f t="shared" si="252"/>
        <v>1890</v>
      </c>
      <c r="N2716" s="143" t="str">
        <f>IFERROR(VLOOKUP(D2716, Product_Category!A:B, 2, FALSE), "Uncategorized")</f>
        <v>SSG</v>
      </c>
      <c r="O2716" s="186">
        <f t="shared" si="254"/>
        <v>1890</v>
      </c>
      <c r="P2716" s="185">
        <f t="shared" si="253"/>
        <v>1890</v>
      </c>
      <c r="Q2716" s="143">
        <v>2023</v>
      </c>
      <c r="R2716" s="143" t="str">
        <f>IFERROR(VLOOKUP(G2716,'SOURCE COMPANY'!A:B, 2, FALSE), "")</f>
        <v>SUDARSHAN TRADING</v>
      </c>
      <c r="S2716" s="143" t="str">
        <f>IFERROR(VLOOKUP(H2716,'CUSTOMER NAME'!A:B, 2, FALSE), "")</f>
        <v>TIME PHARMA</v>
      </c>
    </row>
    <row r="2717" spans="1:19">
      <c r="A2717" s="85" t="s">
        <v>651</v>
      </c>
      <c r="B2717" s="85">
        <v>100</v>
      </c>
      <c r="C2717" s="85" t="s">
        <v>7</v>
      </c>
      <c r="D2717" s="85" t="s">
        <v>589</v>
      </c>
      <c r="E2717" s="248">
        <v>230</v>
      </c>
      <c r="F2717" s="85" t="s">
        <v>1730</v>
      </c>
      <c r="G2717" s="192" t="s">
        <v>671</v>
      </c>
      <c r="H2717" s="199" t="s">
        <v>699</v>
      </c>
      <c r="I2717" s="214" t="str">
        <f>I2716</f>
        <v>August</v>
      </c>
      <c r="J2717" s="184">
        <f>IF(F2717="USD", E2717, E2717 * IFERROR(VLOOKUP(F2717, EXCHANGE_RATE!A:B, 2, FALSE), "Currency not found"))</f>
        <v>2.7600000000000002</v>
      </c>
      <c r="K2717" s="184">
        <f t="shared" si="251"/>
        <v>2.76</v>
      </c>
      <c r="L2717" s="184">
        <f>IF(C2717="MTS", B2717, B2717 * IFERROR(VLOOKUP(C2717, 'QTY_CONVERSIONS '!A:B, 2, FALSE), "Units not  found"))</f>
        <v>0.1</v>
      </c>
      <c r="M2717" s="185">
        <f t="shared" si="252"/>
        <v>276</v>
      </c>
      <c r="N2717" s="143" t="str">
        <f>IFERROR(VLOOKUP(D2717, Product_Category!A:B, 2, FALSE), "Uncategorized")</f>
        <v>MAGNESIUM STEARATE</v>
      </c>
      <c r="O2717" s="186">
        <f t="shared" si="254"/>
        <v>2760</v>
      </c>
      <c r="P2717" s="185">
        <f t="shared" si="253"/>
        <v>276</v>
      </c>
      <c r="Q2717" s="143">
        <v>2023</v>
      </c>
      <c r="R2717" s="143" t="str">
        <f>IFERROR(VLOOKUP(G2717,'SOURCE COMPANY'!A:B, 2, FALSE), "")</f>
        <v>SUDARSHAN TRADING</v>
      </c>
      <c r="S2717" s="143" t="str">
        <f>IFERROR(VLOOKUP(H2717,'CUSTOMER NAME'!A:B, 2, FALSE), "")</f>
        <v>TIME PHARMA</v>
      </c>
    </row>
    <row r="2718" spans="1:19">
      <c r="A2718" s="191" t="s">
        <v>929</v>
      </c>
      <c r="B2718" s="191">
        <v>50</v>
      </c>
      <c r="C2718" s="191" t="s">
        <v>7</v>
      </c>
      <c r="D2718" s="191" t="s">
        <v>19</v>
      </c>
      <c r="E2718" s="191">
        <v>4.5599999999999996</v>
      </c>
      <c r="F2718" s="191" t="s">
        <v>9</v>
      </c>
      <c r="G2718" s="192" t="s">
        <v>671</v>
      </c>
      <c r="H2718" s="121" t="s">
        <v>699</v>
      </c>
      <c r="I2718" s="131" t="s">
        <v>3389</v>
      </c>
      <c r="J2718" s="184">
        <f>IF(F2718="USD", E2718, E2718 * IFERROR(VLOOKUP(F2718, EXCHANGE_RATE!A:B, 2, FALSE), "Currency not found"))</f>
        <v>4.5599999999999996</v>
      </c>
      <c r="K2718" s="184">
        <f t="shared" si="251"/>
        <v>4.5599999999999996</v>
      </c>
      <c r="L2718" s="184">
        <f>IF(C2718="MTS", B2718, B2718 * IFERROR(VLOOKUP(C2718, 'QTY_CONVERSIONS '!A:B, 2, FALSE), "Units not  found"))</f>
        <v>0.05</v>
      </c>
      <c r="M2718" s="185">
        <f t="shared" si="252"/>
        <v>227.99999999999997</v>
      </c>
      <c r="N2718" s="143" t="str">
        <f>IFERROR(VLOOKUP(D2718, Product_Category!A:B, 2, FALSE), "Uncategorized")</f>
        <v>CMC</v>
      </c>
      <c r="O2718" s="186">
        <f t="shared" si="254"/>
        <v>4560</v>
      </c>
      <c r="P2718" s="185">
        <f t="shared" si="253"/>
        <v>228</v>
      </c>
      <c r="Q2718" s="143">
        <v>2023</v>
      </c>
      <c r="R2718" s="143" t="str">
        <f>IFERROR(VLOOKUP(G2718,'SOURCE COMPANY'!A:B, 2, FALSE), "")</f>
        <v>SUDARSHAN TRADING</v>
      </c>
      <c r="S2718" s="143" t="str">
        <f>IFERROR(VLOOKUP(H2718,'CUSTOMER NAME'!A:B, 2, FALSE), "")</f>
        <v>TIME PHARMA</v>
      </c>
    </row>
    <row r="2719" spans="1:19">
      <c r="A2719" s="191" t="s">
        <v>929</v>
      </c>
      <c r="B2719" s="191">
        <v>100</v>
      </c>
      <c r="C2719" s="191" t="s">
        <v>7</v>
      </c>
      <c r="D2719" s="191" t="s">
        <v>19</v>
      </c>
      <c r="E2719" s="191">
        <v>4.68</v>
      </c>
      <c r="F2719" s="191" t="s">
        <v>9</v>
      </c>
      <c r="G2719" s="192" t="s">
        <v>671</v>
      </c>
      <c r="H2719" s="121" t="s">
        <v>699</v>
      </c>
      <c r="I2719" s="131" t="s">
        <v>3389</v>
      </c>
      <c r="J2719" s="184">
        <f>IF(F2719="USD", E2719, E2719 * IFERROR(VLOOKUP(F2719, EXCHANGE_RATE!A:B, 2, FALSE), "Currency not found"))</f>
        <v>4.68</v>
      </c>
      <c r="K2719" s="184">
        <f t="shared" si="251"/>
        <v>4.68</v>
      </c>
      <c r="L2719" s="184">
        <f>IF(C2719="MTS", B2719, B2719 * IFERROR(VLOOKUP(C2719, 'QTY_CONVERSIONS '!A:B, 2, FALSE), "Units not  found"))</f>
        <v>0.1</v>
      </c>
      <c r="M2719" s="185">
        <f t="shared" si="252"/>
        <v>468</v>
      </c>
      <c r="N2719" s="143" t="str">
        <f>IFERROR(VLOOKUP(D2719, Product_Category!A:B, 2, FALSE), "Uncategorized")</f>
        <v>CMC</v>
      </c>
      <c r="O2719" s="186">
        <f t="shared" si="254"/>
        <v>4680</v>
      </c>
      <c r="P2719" s="185">
        <f t="shared" si="253"/>
        <v>468</v>
      </c>
      <c r="Q2719" s="143">
        <v>2023</v>
      </c>
      <c r="R2719" s="143" t="str">
        <f>IFERROR(VLOOKUP(G2719,'SOURCE COMPANY'!A:B, 2, FALSE), "")</f>
        <v>SUDARSHAN TRADING</v>
      </c>
      <c r="S2719" s="143" t="str">
        <f>IFERROR(VLOOKUP(H2719,'CUSTOMER NAME'!A:B, 2, FALSE), "")</f>
        <v>TIME PHARMA</v>
      </c>
    </row>
    <row r="2720" spans="1:19">
      <c r="A2720" s="191" t="s">
        <v>172</v>
      </c>
      <c r="B2720" s="191">
        <v>100</v>
      </c>
      <c r="C2720" s="191" t="s">
        <v>7</v>
      </c>
      <c r="D2720" s="191" t="s">
        <v>3577</v>
      </c>
      <c r="E2720" s="191">
        <v>14.23</v>
      </c>
      <c r="F2720" s="191" t="s">
        <v>9</v>
      </c>
      <c r="G2720" s="191" t="s">
        <v>117</v>
      </c>
      <c r="H2720" s="121" t="s">
        <v>3578</v>
      </c>
      <c r="I2720" s="131" t="s">
        <v>3389</v>
      </c>
      <c r="J2720" s="184">
        <f>IF(F2720="USD", E2720, E2720 * IFERROR(VLOOKUP(F2720, EXCHANGE_RATE!A:B, 2, FALSE), "Currency not found"))</f>
        <v>14.23</v>
      </c>
      <c r="K2720" s="184">
        <f t="shared" si="251"/>
        <v>14.23</v>
      </c>
      <c r="L2720" s="184">
        <f>IF(C2720="MTS", B2720, B2720 * IFERROR(VLOOKUP(C2720, 'QTY_CONVERSIONS '!A:B, 2, FALSE), "Units not  found"))</f>
        <v>0.1</v>
      </c>
      <c r="M2720" s="185">
        <f t="shared" si="252"/>
        <v>1423</v>
      </c>
      <c r="N2720" s="143" t="str">
        <f>IFERROR(VLOOKUP(D2720, Product_Category!A:B, 2, FALSE), "Uncategorized")</f>
        <v>MCC</v>
      </c>
      <c r="O2720" s="186">
        <f t="shared" si="254"/>
        <v>14230</v>
      </c>
      <c r="P2720" s="185">
        <f t="shared" si="253"/>
        <v>1423</v>
      </c>
      <c r="Q2720" s="143">
        <v>2023</v>
      </c>
      <c r="R2720" s="143" t="str">
        <f>IFERROR(VLOOKUP(G2720,'SOURCE COMPANY'!A:B, 2, FALSE), "")</f>
        <v>MARKSANS PHARMA</v>
      </c>
      <c r="S2720" s="143" t="str">
        <f>IFERROR(VLOOKUP(H2720,'CUSTOMER NAME'!A:B, 2, FALSE), "")</f>
        <v>TIME-CAP LABS INC</v>
      </c>
    </row>
    <row r="2721" spans="1:19">
      <c r="A2721" s="86" t="s">
        <v>929</v>
      </c>
      <c r="B2721" s="86">
        <v>25</v>
      </c>
      <c r="C2721" s="86" t="s">
        <v>7</v>
      </c>
      <c r="D2721" s="86" t="s">
        <v>512</v>
      </c>
      <c r="E2721" s="249">
        <v>1111.6400000000001</v>
      </c>
      <c r="F2721" s="86" t="s">
        <v>1730</v>
      </c>
      <c r="G2721" s="85" t="s">
        <v>937</v>
      </c>
      <c r="H2721" s="203" t="s">
        <v>938</v>
      </c>
      <c r="I2721" s="214" t="str">
        <f>I2720</f>
        <v>October</v>
      </c>
      <c r="J2721" s="184">
        <f>IF(F2721="USD", E2721, E2721 * IFERROR(VLOOKUP(F2721, EXCHANGE_RATE!A:B, 2, FALSE), "Currency not found"))</f>
        <v>13.339680000000001</v>
      </c>
      <c r="K2721" s="184">
        <f t="shared" si="251"/>
        <v>13.34</v>
      </c>
      <c r="L2721" s="184">
        <f>IF(C2721="MTS", B2721, B2721 * IFERROR(VLOOKUP(C2721, 'QTY_CONVERSIONS '!A:B, 2, FALSE), "Units not  found"))</f>
        <v>2.5000000000000001E-2</v>
      </c>
      <c r="M2721" s="185">
        <f t="shared" si="252"/>
        <v>333.5</v>
      </c>
      <c r="N2721" s="143" t="str">
        <f>IFERROR(VLOOKUP(D2721, Product_Category!A:B, 2, FALSE), "Uncategorized")</f>
        <v>MCC</v>
      </c>
      <c r="O2721" s="186">
        <f t="shared" si="254"/>
        <v>13340</v>
      </c>
      <c r="P2721" s="185">
        <f t="shared" si="253"/>
        <v>333.5</v>
      </c>
      <c r="Q2721" s="143">
        <v>2023</v>
      </c>
      <c r="R2721" s="143" t="str">
        <f>IFERROR(VLOOKUP(G2721,'SOURCE COMPANY'!A:B, 2, FALSE), "")</f>
        <v>SP ACCURE LABS</v>
      </c>
      <c r="S2721" s="143" t="str">
        <f>IFERROR(VLOOKUP(H2721,'CUSTOMER NAME'!A:B, 2, FALSE), "")</f>
        <v>TIZIG PHARMA</v>
      </c>
    </row>
    <row r="2722" spans="1:19">
      <c r="A2722" s="192" t="s">
        <v>2012</v>
      </c>
      <c r="B2722" s="192">
        <v>22000</v>
      </c>
      <c r="C2722" s="192" t="s">
        <v>7</v>
      </c>
      <c r="D2722" s="192" t="s">
        <v>2818</v>
      </c>
      <c r="E2722" s="192">
        <v>2.4769999999999999</v>
      </c>
      <c r="F2722" s="192" t="s">
        <v>9</v>
      </c>
      <c r="G2722" s="192" t="s">
        <v>2679</v>
      </c>
      <c r="H2722" s="134" t="s">
        <v>2819</v>
      </c>
      <c r="I2722" s="131" t="s">
        <v>2670</v>
      </c>
      <c r="J2722" s="184">
        <f>IF(F2722="USD", E2722, E2722 * IFERROR(VLOOKUP(F2722, EXCHANGE_RATE!A:B, 2, FALSE), "Currency not found"))</f>
        <v>2.4769999999999999</v>
      </c>
      <c r="K2722" s="184">
        <f t="shared" si="251"/>
        <v>2.48</v>
      </c>
      <c r="L2722" s="184">
        <f>IF(C2722="MTS", B2722, B2722 * IFERROR(VLOOKUP(C2722, 'QTY_CONVERSIONS '!A:B, 2, FALSE), "Units not  found"))</f>
        <v>22</v>
      </c>
      <c r="M2722" s="185">
        <f t="shared" si="252"/>
        <v>54560</v>
      </c>
      <c r="N2722" s="143" t="str">
        <f>IFERROR(VLOOKUP(D2722, Product_Category!A:B, 2, FALSE), "Uncategorized")</f>
        <v>MCC</v>
      </c>
      <c r="O2722" s="186">
        <f t="shared" si="254"/>
        <v>2480</v>
      </c>
      <c r="P2722" s="185">
        <f t="shared" si="253"/>
        <v>54560</v>
      </c>
      <c r="Q2722" s="143">
        <v>2023</v>
      </c>
      <c r="R2722" s="143" t="str">
        <f>IFERROR(VLOOKUP(G2722,'SOURCE COMPANY'!A:B, 2, FALSE), "")</f>
        <v>Sigachi Industries limited</v>
      </c>
      <c r="S2722" s="143" t="str">
        <f>IFERROR(VLOOKUP(H2722,'CUSTOMER NAME'!A:B, 2, FALSE), "")</f>
        <v>TO</v>
      </c>
    </row>
    <row r="2723" spans="1:19">
      <c r="A2723" s="192" t="s">
        <v>1010</v>
      </c>
      <c r="B2723" s="192">
        <v>3000</v>
      </c>
      <c r="C2723" s="192" t="s">
        <v>7</v>
      </c>
      <c r="D2723" s="192" t="s">
        <v>2834</v>
      </c>
      <c r="E2723" s="192">
        <v>2.218</v>
      </c>
      <c r="F2723" s="192" t="s">
        <v>9</v>
      </c>
      <c r="G2723" s="192" t="s">
        <v>2679</v>
      </c>
      <c r="H2723" s="134" t="s">
        <v>2819</v>
      </c>
      <c r="I2723" s="131" t="s">
        <v>2670</v>
      </c>
      <c r="J2723" s="184">
        <f>IF(F2723="USD", E2723, E2723 * IFERROR(VLOOKUP(F2723, EXCHANGE_RATE!A:B, 2, FALSE), "Currency not found"))</f>
        <v>2.218</v>
      </c>
      <c r="K2723" s="184">
        <f t="shared" si="251"/>
        <v>2.2199999999999998</v>
      </c>
      <c r="L2723" s="184">
        <f>IF(C2723="MTS", B2723, B2723 * IFERROR(VLOOKUP(C2723, 'QTY_CONVERSIONS '!A:B, 2, FALSE), "Units not  found"))</f>
        <v>3</v>
      </c>
      <c r="M2723" s="185">
        <f t="shared" si="252"/>
        <v>6659.9999999999991</v>
      </c>
      <c r="N2723" s="143" t="str">
        <f>IFERROR(VLOOKUP(D2723, Product_Category!A:B, 2, FALSE), "Uncategorized")</f>
        <v>MCC</v>
      </c>
      <c r="O2723" s="186">
        <f t="shared" si="254"/>
        <v>2219.9999999999995</v>
      </c>
      <c r="P2723" s="185">
        <f t="shared" si="253"/>
        <v>6659.9999999999982</v>
      </c>
      <c r="Q2723" s="143">
        <v>2023</v>
      </c>
      <c r="R2723" s="143" t="str">
        <f>IFERROR(VLOOKUP(G2723,'SOURCE COMPANY'!A:B, 2, FALSE), "")</f>
        <v>Sigachi Industries limited</v>
      </c>
      <c r="S2723" s="143" t="str">
        <f>IFERROR(VLOOKUP(H2723,'CUSTOMER NAME'!A:B, 2, FALSE), "")</f>
        <v>TO</v>
      </c>
    </row>
    <row r="2724" spans="1:19">
      <c r="A2724" s="192" t="s">
        <v>1010</v>
      </c>
      <c r="B2724" s="192">
        <v>1500</v>
      </c>
      <c r="C2724" s="192" t="s">
        <v>7</v>
      </c>
      <c r="D2724" s="192" t="s">
        <v>2835</v>
      </c>
      <c r="E2724" s="192">
        <v>2.4820000000000002</v>
      </c>
      <c r="F2724" s="192" t="s">
        <v>9</v>
      </c>
      <c r="G2724" s="192" t="s">
        <v>2679</v>
      </c>
      <c r="H2724" s="134" t="s">
        <v>2819</v>
      </c>
      <c r="I2724" s="131" t="s">
        <v>2670</v>
      </c>
      <c r="J2724" s="184">
        <f>IF(F2724="USD", E2724, E2724 * IFERROR(VLOOKUP(F2724, EXCHANGE_RATE!A:B, 2, FALSE), "Currency not found"))</f>
        <v>2.4820000000000002</v>
      </c>
      <c r="K2724" s="184">
        <f t="shared" si="251"/>
        <v>2.4899999999999998</v>
      </c>
      <c r="L2724" s="184">
        <f>IF(C2724="MTS", B2724, B2724 * IFERROR(VLOOKUP(C2724, 'QTY_CONVERSIONS '!A:B, 2, FALSE), "Units not  found"))</f>
        <v>1.5</v>
      </c>
      <c r="M2724" s="185">
        <f t="shared" si="252"/>
        <v>3734.9999999999995</v>
      </c>
      <c r="N2724" s="143" t="str">
        <f>IFERROR(VLOOKUP(D2724, Product_Category!A:B, 2, FALSE), "Uncategorized")</f>
        <v>MCC</v>
      </c>
      <c r="O2724" s="186">
        <f t="shared" si="254"/>
        <v>2489.9999999999995</v>
      </c>
      <c r="P2724" s="185">
        <f t="shared" si="253"/>
        <v>3734.9999999999991</v>
      </c>
      <c r="Q2724" s="143">
        <v>2023</v>
      </c>
      <c r="R2724" s="143" t="str">
        <f>IFERROR(VLOOKUP(G2724,'SOURCE COMPANY'!A:B, 2, FALSE), "")</f>
        <v>Sigachi Industries limited</v>
      </c>
      <c r="S2724" s="143" t="str">
        <f>IFERROR(VLOOKUP(H2724,'CUSTOMER NAME'!A:B, 2, FALSE), "")</f>
        <v>TO</v>
      </c>
    </row>
    <row r="2725" spans="1:19">
      <c r="A2725" s="192" t="s">
        <v>1010</v>
      </c>
      <c r="B2725" s="192">
        <v>12000</v>
      </c>
      <c r="C2725" s="192" t="s">
        <v>7</v>
      </c>
      <c r="D2725" s="192" t="s">
        <v>2836</v>
      </c>
      <c r="E2725" s="192">
        <v>2.48</v>
      </c>
      <c r="F2725" s="192" t="s">
        <v>9</v>
      </c>
      <c r="G2725" s="192" t="s">
        <v>2679</v>
      </c>
      <c r="H2725" s="134" t="s">
        <v>2819</v>
      </c>
      <c r="I2725" s="131" t="s">
        <v>2670</v>
      </c>
      <c r="J2725" s="184">
        <f>IF(F2725="USD", E2725, E2725 * IFERROR(VLOOKUP(F2725, EXCHANGE_RATE!A:B, 2, FALSE), "Currency not found"))</f>
        <v>2.48</v>
      </c>
      <c r="K2725" s="184">
        <f t="shared" si="251"/>
        <v>2.48</v>
      </c>
      <c r="L2725" s="184">
        <f>IF(C2725="MTS", B2725, B2725 * IFERROR(VLOOKUP(C2725, 'QTY_CONVERSIONS '!A:B, 2, FALSE), "Units not  found"))</f>
        <v>12</v>
      </c>
      <c r="M2725" s="185">
        <f t="shared" si="252"/>
        <v>29760</v>
      </c>
      <c r="N2725" s="143" t="str">
        <f>IFERROR(VLOOKUP(D2725, Product_Category!A:B, 2, FALSE), "Uncategorized")</f>
        <v>MCC</v>
      </c>
      <c r="O2725" s="186">
        <f t="shared" si="254"/>
        <v>2480</v>
      </c>
      <c r="P2725" s="185">
        <f t="shared" si="253"/>
        <v>29760</v>
      </c>
      <c r="Q2725" s="143">
        <v>2023</v>
      </c>
      <c r="R2725" s="143" t="str">
        <f>IFERROR(VLOOKUP(G2725,'SOURCE COMPANY'!A:B, 2, FALSE), "")</f>
        <v>Sigachi Industries limited</v>
      </c>
      <c r="S2725" s="143" t="str">
        <f>IFERROR(VLOOKUP(H2725,'CUSTOMER NAME'!A:B, 2, FALSE), "")</f>
        <v>TO</v>
      </c>
    </row>
    <row r="2726" spans="1:19">
      <c r="A2726" s="192" t="s">
        <v>1010</v>
      </c>
      <c r="B2726" s="192">
        <v>5500</v>
      </c>
      <c r="C2726" s="192" t="s">
        <v>7</v>
      </c>
      <c r="D2726" s="192" t="s">
        <v>2837</v>
      </c>
      <c r="E2726" s="192">
        <v>2.2210000000000001</v>
      </c>
      <c r="F2726" s="192" t="s">
        <v>9</v>
      </c>
      <c r="G2726" s="192" t="s">
        <v>2679</v>
      </c>
      <c r="H2726" s="134" t="s">
        <v>2819</v>
      </c>
      <c r="I2726" s="131" t="s">
        <v>2670</v>
      </c>
      <c r="J2726" s="184">
        <f>IF(F2726="USD", E2726, E2726 * IFERROR(VLOOKUP(F2726, EXCHANGE_RATE!A:B, 2, FALSE), "Currency not found"))</f>
        <v>2.2210000000000001</v>
      </c>
      <c r="K2726" s="184">
        <f t="shared" si="251"/>
        <v>2.23</v>
      </c>
      <c r="L2726" s="184">
        <f>IF(C2726="MTS", B2726, B2726 * IFERROR(VLOOKUP(C2726, 'QTY_CONVERSIONS '!A:B, 2, FALSE), "Units not  found"))</f>
        <v>5.5</v>
      </c>
      <c r="M2726" s="185">
        <f t="shared" si="252"/>
        <v>12265</v>
      </c>
      <c r="N2726" s="143" t="str">
        <f>IFERROR(VLOOKUP(D2726, Product_Category!A:B, 2, FALSE), "Uncategorized")</f>
        <v>MCC</v>
      </c>
      <c r="O2726" s="186">
        <f t="shared" si="254"/>
        <v>2230</v>
      </c>
      <c r="P2726" s="185">
        <f t="shared" si="253"/>
        <v>12265</v>
      </c>
      <c r="Q2726" s="143">
        <v>2023</v>
      </c>
      <c r="R2726" s="143" t="str">
        <f>IFERROR(VLOOKUP(G2726,'SOURCE COMPANY'!A:B, 2, FALSE), "")</f>
        <v>Sigachi Industries limited</v>
      </c>
      <c r="S2726" s="143" t="str">
        <f>IFERROR(VLOOKUP(H2726,'CUSTOMER NAME'!A:B, 2, FALSE), "")</f>
        <v>TO</v>
      </c>
    </row>
    <row r="2727" spans="1:19">
      <c r="A2727" s="192" t="s">
        <v>752</v>
      </c>
      <c r="B2727" s="192">
        <v>12000</v>
      </c>
      <c r="C2727" s="192" t="s">
        <v>7</v>
      </c>
      <c r="D2727" s="192" t="s">
        <v>2922</v>
      </c>
      <c r="E2727" s="192">
        <v>2.4929999999999999</v>
      </c>
      <c r="F2727" s="192" t="s">
        <v>9</v>
      </c>
      <c r="G2727" s="192" t="s">
        <v>2679</v>
      </c>
      <c r="H2727" s="134" t="s">
        <v>2819</v>
      </c>
      <c r="I2727" s="131" t="s">
        <v>2670</v>
      </c>
      <c r="J2727" s="184">
        <f>IF(F2727="USD", E2727, E2727 * IFERROR(VLOOKUP(F2727, EXCHANGE_RATE!A:B, 2, FALSE), "Currency not found"))</f>
        <v>2.4929999999999999</v>
      </c>
      <c r="K2727" s="184">
        <f t="shared" si="251"/>
        <v>2.5</v>
      </c>
      <c r="L2727" s="184">
        <f>IF(C2727="MTS", B2727, B2727 * IFERROR(VLOOKUP(C2727, 'QTY_CONVERSIONS '!A:B, 2, FALSE), "Units not  found"))</f>
        <v>12</v>
      </c>
      <c r="M2727" s="185">
        <f t="shared" si="252"/>
        <v>30000</v>
      </c>
      <c r="N2727" s="143" t="str">
        <f>IFERROR(VLOOKUP(D2727, Product_Category!A:B, 2, FALSE), "Uncategorized")</f>
        <v>MCC</v>
      </c>
      <c r="O2727" s="186">
        <f t="shared" si="254"/>
        <v>2500</v>
      </c>
      <c r="P2727" s="185">
        <f t="shared" si="253"/>
        <v>30000</v>
      </c>
      <c r="Q2727" s="143">
        <v>2023</v>
      </c>
      <c r="R2727" s="143" t="str">
        <f>IFERROR(VLOOKUP(G2727,'SOURCE COMPANY'!A:B, 2, FALSE), "")</f>
        <v>Sigachi Industries limited</v>
      </c>
      <c r="S2727" s="143" t="str">
        <f>IFERROR(VLOOKUP(H2727,'CUSTOMER NAME'!A:B, 2, FALSE), "")</f>
        <v>TO</v>
      </c>
    </row>
    <row r="2728" spans="1:19">
      <c r="A2728" s="192" t="s">
        <v>752</v>
      </c>
      <c r="B2728" s="192">
        <v>12000</v>
      </c>
      <c r="C2728" s="192" t="s">
        <v>7</v>
      </c>
      <c r="D2728" s="192" t="s">
        <v>2923</v>
      </c>
      <c r="E2728" s="192">
        <v>2.0939999999999999</v>
      </c>
      <c r="F2728" s="192" t="s">
        <v>9</v>
      </c>
      <c r="G2728" s="192" t="s">
        <v>2679</v>
      </c>
      <c r="H2728" s="134" t="s">
        <v>2819</v>
      </c>
      <c r="I2728" s="131" t="s">
        <v>2670</v>
      </c>
      <c r="J2728" s="184">
        <f>IF(F2728="USD", E2728, E2728 * IFERROR(VLOOKUP(F2728, EXCHANGE_RATE!A:B, 2, FALSE), "Currency not found"))</f>
        <v>2.0939999999999999</v>
      </c>
      <c r="K2728" s="184">
        <f t="shared" si="251"/>
        <v>2.0999999999999996</v>
      </c>
      <c r="L2728" s="184">
        <f>IF(C2728="MTS", B2728, B2728 * IFERROR(VLOOKUP(C2728, 'QTY_CONVERSIONS '!A:B, 2, FALSE), "Units not  found"))</f>
        <v>12</v>
      </c>
      <c r="M2728" s="185">
        <f t="shared" si="252"/>
        <v>25199.999999999996</v>
      </c>
      <c r="N2728" s="143" t="str">
        <f>IFERROR(VLOOKUP(D2728, Product_Category!A:B, 2, FALSE), "Uncategorized")</f>
        <v>MCC</v>
      </c>
      <c r="O2728" s="186">
        <f t="shared" si="254"/>
        <v>2099.9999999999995</v>
      </c>
      <c r="P2728" s="185">
        <f t="shared" si="253"/>
        <v>25199.999999999993</v>
      </c>
      <c r="Q2728" s="143">
        <v>2023</v>
      </c>
      <c r="R2728" s="143" t="str">
        <f>IFERROR(VLOOKUP(G2728,'SOURCE COMPANY'!A:B, 2, FALSE), "")</f>
        <v>Sigachi Industries limited</v>
      </c>
      <c r="S2728" s="143" t="str">
        <f>IFERROR(VLOOKUP(H2728,'CUSTOMER NAME'!A:B, 2, FALSE), "")</f>
        <v>TO</v>
      </c>
    </row>
    <row r="2729" spans="1:19">
      <c r="A2729" s="192" t="s">
        <v>752</v>
      </c>
      <c r="B2729" s="192">
        <v>12000</v>
      </c>
      <c r="C2729" s="192" t="s">
        <v>7</v>
      </c>
      <c r="D2729" s="192" t="s">
        <v>2924</v>
      </c>
      <c r="E2729" s="192">
        <v>2.0939999999999999</v>
      </c>
      <c r="F2729" s="192" t="s">
        <v>9</v>
      </c>
      <c r="G2729" s="192" t="s">
        <v>2679</v>
      </c>
      <c r="H2729" s="134" t="s">
        <v>2819</v>
      </c>
      <c r="I2729" s="131" t="s">
        <v>2670</v>
      </c>
      <c r="J2729" s="184">
        <f>IF(F2729="USD", E2729, E2729 * IFERROR(VLOOKUP(F2729, EXCHANGE_RATE!A:B, 2, FALSE), "Currency not found"))</f>
        <v>2.0939999999999999</v>
      </c>
      <c r="K2729" s="184">
        <f t="shared" si="251"/>
        <v>2.0999999999999996</v>
      </c>
      <c r="L2729" s="184">
        <f>IF(C2729="MTS", B2729, B2729 * IFERROR(VLOOKUP(C2729, 'QTY_CONVERSIONS '!A:B, 2, FALSE), "Units not  found"))</f>
        <v>12</v>
      </c>
      <c r="M2729" s="185">
        <f t="shared" si="252"/>
        <v>25199.999999999996</v>
      </c>
      <c r="N2729" s="143" t="str">
        <f>IFERROR(VLOOKUP(D2729, Product_Category!A:B, 2, FALSE), "Uncategorized")</f>
        <v>MCC</v>
      </c>
      <c r="O2729" s="186">
        <f t="shared" si="254"/>
        <v>2099.9999999999995</v>
      </c>
      <c r="P2729" s="185">
        <f t="shared" si="253"/>
        <v>25199.999999999993</v>
      </c>
      <c r="Q2729" s="143">
        <v>2023</v>
      </c>
      <c r="R2729" s="143" t="str">
        <f>IFERROR(VLOOKUP(G2729,'SOURCE COMPANY'!A:B, 2, FALSE), "")</f>
        <v>Sigachi Industries limited</v>
      </c>
      <c r="S2729" s="143" t="str">
        <f>IFERROR(VLOOKUP(H2729,'CUSTOMER NAME'!A:B, 2, FALSE), "")</f>
        <v>TO</v>
      </c>
    </row>
    <row r="2730" spans="1:19">
      <c r="A2730" s="192" t="s">
        <v>752</v>
      </c>
      <c r="B2730" s="192">
        <v>12000</v>
      </c>
      <c r="C2730" s="192" t="s">
        <v>7</v>
      </c>
      <c r="D2730" s="192" t="s">
        <v>2925</v>
      </c>
      <c r="E2730" s="192">
        <v>2.4929999999999999</v>
      </c>
      <c r="F2730" s="192" t="s">
        <v>9</v>
      </c>
      <c r="G2730" s="192" t="s">
        <v>2679</v>
      </c>
      <c r="H2730" s="134" t="s">
        <v>2819</v>
      </c>
      <c r="I2730" s="131" t="s">
        <v>2670</v>
      </c>
      <c r="J2730" s="184">
        <f>IF(F2730="USD", E2730, E2730 * IFERROR(VLOOKUP(F2730, EXCHANGE_RATE!A:B, 2, FALSE), "Currency not found"))</f>
        <v>2.4929999999999999</v>
      </c>
      <c r="K2730" s="184">
        <f t="shared" si="251"/>
        <v>2.5</v>
      </c>
      <c r="L2730" s="184">
        <f>IF(C2730="MTS", B2730, B2730 * IFERROR(VLOOKUP(C2730, 'QTY_CONVERSIONS '!A:B, 2, FALSE), "Units not  found"))</f>
        <v>12</v>
      </c>
      <c r="M2730" s="185">
        <f t="shared" si="252"/>
        <v>30000</v>
      </c>
      <c r="N2730" s="143" t="str">
        <f>IFERROR(VLOOKUP(D2730, Product_Category!A:B, 2, FALSE), "Uncategorized")</f>
        <v>MCC</v>
      </c>
      <c r="O2730" s="186">
        <f t="shared" si="254"/>
        <v>2500</v>
      </c>
      <c r="P2730" s="185">
        <f t="shared" si="253"/>
        <v>30000</v>
      </c>
      <c r="Q2730" s="143">
        <v>2023</v>
      </c>
      <c r="R2730" s="143" t="str">
        <f>IFERROR(VLOOKUP(G2730,'SOURCE COMPANY'!A:B, 2, FALSE), "")</f>
        <v>Sigachi Industries limited</v>
      </c>
      <c r="S2730" s="143" t="str">
        <f>IFERROR(VLOOKUP(H2730,'CUSTOMER NAME'!A:B, 2, FALSE), "")</f>
        <v>TO</v>
      </c>
    </row>
    <row r="2731" spans="1:19">
      <c r="A2731" s="193" t="s">
        <v>492</v>
      </c>
      <c r="B2731" s="193">
        <v>24000</v>
      </c>
      <c r="C2731" s="193" t="s">
        <v>7</v>
      </c>
      <c r="D2731" s="193" t="s">
        <v>2931</v>
      </c>
      <c r="E2731" s="193">
        <v>2.4649999999999999</v>
      </c>
      <c r="F2731" s="193" t="s">
        <v>9</v>
      </c>
      <c r="G2731" s="192" t="s">
        <v>2679</v>
      </c>
      <c r="H2731" s="136" t="s">
        <v>2819</v>
      </c>
      <c r="I2731" s="131" t="s">
        <v>2670</v>
      </c>
      <c r="J2731" s="184">
        <f>IF(F2731="USD", E2731, E2731 * IFERROR(VLOOKUP(F2731, EXCHANGE_RATE!A:B, 2, FALSE), "Currency not found"))</f>
        <v>2.4649999999999999</v>
      </c>
      <c r="K2731" s="184">
        <f t="shared" si="251"/>
        <v>2.4699999999999998</v>
      </c>
      <c r="L2731" s="184">
        <f>IF(C2731="MTS", B2731, B2731 * IFERROR(VLOOKUP(C2731, 'QTY_CONVERSIONS '!A:B, 2, FALSE), "Units not  found"))</f>
        <v>24</v>
      </c>
      <c r="M2731" s="185">
        <f t="shared" si="252"/>
        <v>59279.999999999993</v>
      </c>
      <c r="N2731" s="143" t="str">
        <f>IFERROR(VLOOKUP(D2731, Product_Category!A:B, 2, FALSE), "Uncategorized")</f>
        <v>MCC</v>
      </c>
      <c r="O2731" s="186">
        <f t="shared" si="254"/>
        <v>2469.9999999999995</v>
      </c>
      <c r="P2731" s="185">
        <f t="shared" si="253"/>
        <v>59279.999999999985</v>
      </c>
      <c r="Q2731" s="143">
        <v>2023</v>
      </c>
      <c r="R2731" s="143" t="str">
        <f>IFERROR(VLOOKUP(G2731,'SOURCE COMPANY'!A:B, 2, FALSE), "")</f>
        <v>Sigachi Industries limited</v>
      </c>
      <c r="S2731" s="143" t="str">
        <f>IFERROR(VLOOKUP(H2731,'CUSTOMER NAME'!A:B, 2, FALSE), "")</f>
        <v>TO</v>
      </c>
    </row>
    <row r="2732" spans="1:19">
      <c r="A2732" s="192" t="s">
        <v>172</v>
      </c>
      <c r="B2732" s="192">
        <v>20000</v>
      </c>
      <c r="C2732" s="192" t="s">
        <v>7</v>
      </c>
      <c r="D2732" s="192" t="s">
        <v>2691</v>
      </c>
      <c r="E2732" s="192">
        <v>2.2890000000000001</v>
      </c>
      <c r="F2732" s="192" t="s">
        <v>9</v>
      </c>
      <c r="G2732" s="192" t="s">
        <v>2679</v>
      </c>
      <c r="H2732" s="134" t="s">
        <v>2819</v>
      </c>
      <c r="I2732" s="131" t="s">
        <v>2670</v>
      </c>
      <c r="J2732" s="184">
        <f>IF(F2732="USD", E2732, E2732 * IFERROR(VLOOKUP(F2732, EXCHANGE_RATE!A:B, 2, FALSE), "Currency not found"))</f>
        <v>2.2890000000000001</v>
      </c>
      <c r="K2732" s="184">
        <f t="shared" si="251"/>
        <v>2.2899999999999996</v>
      </c>
      <c r="L2732" s="184">
        <f>IF(C2732="MTS", B2732, B2732 * IFERROR(VLOOKUP(C2732, 'QTY_CONVERSIONS '!A:B, 2, FALSE), "Units not  found"))</f>
        <v>20</v>
      </c>
      <c r="M2732" s="185">
        <f t="shared" si="252"/>
        <v>45799.999999999993</v>
      </c>
      <c r="N2732" s="143" t="str">
        <f>IFERROR(VLOOKUP(D2732, Product_Category!A:B, 2, FALSE), "Uncategorized")</f>
        <v>MCC</v>
      </c>
      <c r="O2732" s="186">
        <f t="shared" si="254"/>
        <v>2289.9999999999995</v>
      </c>
      <c r="P2732" s="185">
        <f t="shared" si="253"/>
        <v>45799.999999999993</v>
      </c>
      <c r="Q2732" s="143">
        <v>2023</v>
      </c>
      <c r="R2732" s="143" t="str">
        <f>IFERROR(VLOOKUP(G2732,'SOURCE COMPANY'!A:B, 2, FALSE), "")</f>
        <v>Sigachi Industries limited</v>
      </c>
      <c r="S2732" s="143" t="str">
        <f>IFERROR(VLOOKUP(H2732,'CUSTOMER NAME'!A:B, 2, FALSE), "")</f>
        <v>TO</v>
      </c>
    </row>
    <row r="2733" spans="1:19">
      <c r="A2733" s="192" t="s">
        <v>172</v>
      </c>
      <c r="B2733" s="192">
        <v>20000</v>
      </c>
      <c r="C2733" s="192" t="s">
        <v>7</v>
      </c>
      <c r="D2733" s="192" t="s">
        <v>2691</v>
      </c>
      <c r="E2733" s="192">
        <v>2.2730000000000001</v>
      </c>
      <c r="F2733" s="192" t="s">
        <v>9</v>
      </c>
      <c r="G2733" s="192" t="s">
        <v>2679</v>
      </c>
      <c r="H2733" s="134" t="s">
        <v>2819</v>
      </c>
      <c r="I2733" s="131" t="s">
        <v>2670</v>
      </c>
      <c r="J2733" s="184">
        <f>IF(F2733="USD", E2733, E2733 * IFERROR(VLOOKUP(F2733, EXCHANGE_RATE!A:B, 2, FALSE), "Currency not found"))</f>
        <v>2.2730000000000001</v>
      </c>
      <c r="K2733" s="184">
        <f t="shared" si="251"/>
        <v>2.2799999999999998</v>
      </c>
      <c r="L2733" s="184">
        <f>IF(C2733="MTS", B2733, B2733 * IFERROR(VLOOKUP(C2733, 'QTY_CONVERSIONS '!A:B, 2, FALSE), "Units not  found"))</f>
        <v>20</v>
      </c>
      <c r="M2733" s="185">
        <f t="shared" si="252"/>
        <v>45599.999999999993</v>
      </c>
      <c r="N2733" s="143" t="str">
        <f>IFERROR(VLOOKUP(D2733, Product_Category!A:B, 2, FALSE), "Uncategorized")</f>
        <v>MCC</v>
      </c>
      <c r="O2733" s="186">
        <f t="shared" si="254"/>
        <v>2280</v>
      </c>
      <c r="P2733" s="185">
        <f t="shared" si="253"/>
        <v>45600</v>
      </c>
      <c r="Q2733" s="143">
        <v>2023</v>
      </c>
      <c r="R2733" s="143" t="str">
        <f>IFERROR(VLOOKUP(G2733,'SOURCE COMPANY'!A:B, 2, FALSE), "")</f>
        <v>Sigachi Industries limited</v>
      </c>
      <c r="S2733" s="143" t="str">
        <f>IFERROR(VLOOKUP(H2733,'CUSTOMER NAME'!A:B, 2, FALSE), "")</f>
        <v>TO</v>
      </c>
    </row>
    <row r="2734" spans="1:19">
      <c r="A2734" s="192" t="s">
        <v>172</v>
      </c>
      <c r="B2734" s="192">
        <v>20000</v>
      </c>
      <c r="C2734" s="192" t="s">
        <v>7</v>
      </c>
      <c r="D2734" s="192" t="s">
        <v>2939</v>
      </c>
      <c r="E2734" s="192">
        <v>2.1749999999999998</v>
      </c>
      <c r="F2734" s="192" t="s">
        <v>9</v>
      </c>
      <c r="G2734" s="192" t="s">
        <v>2679</v>
      </c>
      <c r="H2734" s="134" t="s">
        <v>2819</v>
      </c>
      <c r="I2734" s="131" t="s">
        <v>2670</v>
      </c>
      <c r="J2734" s="184">
        <f>IF(F2734="USD", E2734, E2734 * IFERROR(VLOOKUP(F2734, EXCHANGE_RATE!A:B, 2, FALSE), "Currency not found"))</f>
        <v>2.1749999999999998</v>
      </c>
      <c r="K2734" s="184">
        <f t="shared" si="251"/>
        <v>2.1799999999999997</v>
      </c>
      <c r="L2734" s="184">
        <f>IF(C2734="MTS", B2734, B2734 * IFERROR(VLOOKUP(C2734, 'QTY_CONVERSIONS '!A:B, 2, FALSE), "Units not  found"))</f>
        <v>20</v>
      </c>
      <c r="M2734" s="185">
        <f t="shared" si="252"/>
        <v>43599.999999999993</v>
      </c>
      <c r="N2734" s="143" t="str">
        <f>IFERROR(VLOOKUP(D2734, Product_Category!A:B, 2, FALSE), "Uncategorized")</f>
        <v>MCC</v>
      </c>
      <c r="O2734" s="186">
        <f t="shared" si="254"/>
        <v>2179.9999999999995</v>
      </c>
      <c r="P2734" s="185">
        <f t="shared" si="253"/>
        <v>43599.999999999993</v>
      </c>
      <c r="Q2734" s="143">
        <v>2023</v>
      </c>
      <c r="R2734" s="143" t="str">
        <f>IFERROR(VLOOKUP(G2734,'SOURCE COMPANY'!A:B, 2, FALSE), "")</f>
        <v>Sigachi Industries limited</v>
      </c>
      <c r="S2734" s="143" t="str">
        <f>IFERROR(VLOOKUP(H2734,'CUSTOMER NAME'!A:B, 2, FALSE), "")</f>
        <v>TO</v>
      </c>
    </row>
    <row r="2735" spans="1:19">
      <c r="A2735" s="192" t="s">
        <v>172</v>
      </c>
      <c r="B2735" s="192">
        <v>20000</v>
      </c>
      <c r="C2735" s="192" t="s">
        <v>7</v>
      </c>
      <c r="D2735" s="192" t="s">
        <v>2939</v>
      </c>
      <c r="E2735" s="192">
        <v>2.173</v>
      </c>
      <c r="F2735" s="192" t="s">
        <v>9</v>
      </c>
      <c r="G2735" s="192" t="s">
        <v>2679</v>
      </c>
      <c r="H2735" s="134" t="s">
        <v>2819</v>
      </c>
      <c r="I2735" s="131" t="s">
        <v>2670</v>
      </c>
      <c r="J2735" s="184">
        <f>IF(F2735="USD", E2735, E2735 * IFERROR(VLOOKUP(F2735, EXCHANGE_RATE!A:B, 2, FALSE), "Currency not found"))</f>
        <v>2.173</v>
      </c>
      <c r="K2735" s="184">
        <f t="shared" si="251"/>
        <v>2.1799999999999997</v>
      </c>
      <c r="L2735" s="184">
        <f>IF(C2735="MTS", B2735, B2735 * IFERROR(VLOOKUP(C2735, 'QTY_CONVERSIONS '!A:B, 2, FALSE), "Units not  found"))</f>
        <v>20</v>
      </c>
      <c r="M2735" s="185">
        <f t="shared" si="252"/>
        <v>43599.999999999993</v>
      </c>
      <c r="N2735" s="143" t="str">
        <f>IFERROR(VLOOKUP(D2735, Product_Category!A:B, 2, FALSE), "Uncategorized")</f>
        <v>MCC</v>
      </c>
      <c r="O2735" s="186">
        <f t="shared" si="254"/>
        <v>2179.9999999999995</v>
      </c>
      <c r="P2735" s="185">
        <f t="shared" si="253"/>
        <v>43599.999999999993</v>
      </c>
      <c r="Q2735" s="143">
        <v>2023</v>
      </c>
      <c r="R2735" s="143" t="str">
        <f>IFERROR(VLOOKUP(G2735,'SOURCE COMPANY'!A:B, 2, FALSE), "")</f>
        <v>Sigachi Industries limited</v>
      </c>
      <c r="S2735" s="143" t="str">
        <f>IFERROR(VLOOKUP(H2735,'CUSTOMER NAME'!A:B, 2, FALSE), "")</f>
        <v>TO</v>
      </c>
    </row>
    <row r="2736" spans="1:19">
      <c r="A2736" s="192" t="s">
        <v>1246</v>
      </c>
      <c r="B2736" s="192">
        <v>25</v>
      </c>
      <c r="C2736" s="192" t="s">
        <v>7</v>
      </c>
      <c r="D2736" s="192" t="s">
        <v>19</v>
      </c>
      <c r="E2736" s="192">
        <v>3.1</v>
      </c>
      <c r="F2736" s="192" t="s">
        <v>9</v>
      </c>
      <c r="G2736" s="192" t="s">
        <v>844</v>
      </c>
      <c r="H2736" s="134" t="s">
        <v>3783</v>
      </c>
      <c r="I2736" s="131" t="s">
        <v>3658</v>
      </c>
      <c r="J2736" s="184">
        <f>IF(F2736="USD", E2736, E2736 * IFERROR(VLOOKUP(F2736, EXCHANGE_RATE!A:B, 2, FALSE), "Currency not found"))</f>
        <v>3.1</v>
      </c>
      <c r="K2736" s="184">
        <f t="shared" si="251"/>
        <v>3.1</v>
      </c>
      <c r="L2736" s="184">
        <f>IF(C2736="MTS", B2736, B2736 * IFERROR(VLOOKUP(C2736, 'QTY_CONVERSIONS '!A:B, 2, FALSE), "Units not  found"))</f>
        <v>2.5000000000000001E-2</v>
      </c>
      <c r="M2736" s="185">
        <f t="shared" si="252"/>
        <v>77.5</v>
      </c>
      <c r="N2736" s="143" t="str">
        <f>IFERROR(VLOOKUP(D2736, Product_Category!A:B, 2, FALSE), "Uncategorized")</f>
        <v>CMC</v>
      </c>
      <c r="O2736" s="186">
        <f t="shared" si="254"/>
        <v>3100</v>
      </c>
      <c r="P2736" s="185">
        <f t="shared" si="253"/>
        <v>77.5</v>
      </c>
      <c r="Q2736" s="143">
        <v>2023</v>
      </c>
      <c r="R2736" s="143" t="str">
        <f>IFERROR(VLOOKUP(G2736,'SOURCE COMPANY'!A:B, 2, FALSE), "")</f>
        <v>AURA PHARMA</v>
      </c>
      <c r="S2736" s="143" t="str">
        <f>IFERROR(VLOOKUP(H2736,'CUSTOMER NAME'!A:B, 2, FALSE), "")</f>
        <v>TO 403 AL ARIF BUSNINESS</v>
      </c>
    </row>
    <row r="2737" spans="1:19">
      <c r="A2737" s="192" t="s">
        <v>909</v>
      </c>
      <c r="B2737" s="192">
        <v>46000</v>
      </c>
      <c r="C2737" s="192" t="s">
        <v>7</v>
      </c>
      <c r="D2737" s="192" t="s">
        <v>19</v>
      </c>
      <c r="E2737" s="192">
        <v>2.84</v>
      </c>
      <c r="F2737" s="192" t="s">
        <v>9</v>
      </c>
      <c r="G2737" s="192" t="s">
        <v>1007</v>
      </c>
      <c r="H2737" s="134" t="s">
        <v>3772</v>
      </c>
      <c r="I2737" s="131" t="s">
        <v>3658</v>
      </c>
      <c r="J2737" s="184">
        <f>IF(F2737="USD", E2737, E2737 * IFERROR(VLOOKUP(F2737, EXCHANGE_RATE!A:B, 2, FALSE), "Currency not found"))</f>
        <v>2.84</v>
      </c>
      <c r="K2737" s="184">
        <f t="shared" si="251"/>
        <v>2.84</v>
      </c>
      <c r="L2737" s="184">
        <f>IF(C2737="MTS", B2737, B2737 * IFERROR(VLOOKUP(C2737, 'QTY_CONVERSIONS '!A:B, 2, FALSE), "Units not  found"))</f>
        <v>46</v>
      </c>
      <c r="M2737" s="185">
        <f t="shared" si="252"/>
        <v>130640</v>
      </c>
      <c r="N2737" s="143" t="str">
        <f>IFERROR(VLOOKUP(D2737, Product_Category!A:B, 2, FALSE), "Uncategorized")</f>
        <v>CMC</v>
      </c>
      <c r="O2737" s="186">
        <f t="shared" si="254"/>
        <v>2840</v>
      </c>
      <c r="P2737" s="185">
        <f t="shared" si="253"/>
        <v>130640</v>
      </c>
      <c r="Q2737" s="143">
        <v>2023</v>
      </c>
      <c r="R2737" s="143" t="str">
        <f>IFERROR(VLOOKUP(G2737,'SOURCE COMPANY'!A:B, 2, FALSE), "")</f>
        <v>PATEL CHEM</v>
      </c>
      <c r="S2737" s="143" t="str">
        <f>IFERROR(VLOOKUP(H2737,'CUSTOMER NAME'!A:B, 2, FALSE), "")</f>
        <v>TO ORDER</v>
      </c>
    </row>
    <row r="2738" spans="1:19">
      <c r="A2738" s="192" t="s">
        <v>1000</v>
      </c>
      <c r="B2738" s="192">
        <v>600</v>
      </c>
      <c r="C2738" s="192" t="s">
        <v>7</v>
      </c>
      <c r="D2738" s="192" t="s">
        <v>266</v>
      </c>
      <c r="E2738" s="192">
        <v>17.18</v>
      </c>
      <c r="F2738" s="192" t="s">
        <v>9</v>
      </c>
      <c r="G2738" s="192" t="s">
        <v>3806</v>
      </c>
      <c r="H2738" s="134" t="s">
        <v>510</v>
      </c>
      <c r="I2738" s="131" t="s">
        <v>3658</v>
      </c>
      <c r="J2738" s="184">
        <f>IF(F2738="USD", E2738, E2738 * IFERROR(VLOOKUP(F2738, EXCHANGE_RATE!A:B, 2, FALSE), "Currency not found"))</f>
        <v>17.18</v>
      </c>
      <c r="K2738" s="184">
        <f t="shared" si="251"/>
        <v>17.18</v>
      </c>
      <c r="L2738" s="184">
        <f>IF(C2738="MTS", B2738, B2738 * IFERROR(VLOOKUP(C2738, 'QTY_CONVERSIONS '!A:B, 2, FALSE), "Units not  found"))</f>
        <v>0.6</v>
      </c>
      <c r="M2738" s="185">
        <f t="shared" si="252"/>
        <v>10308</v>
      </c>
      <c r="N2738" s="143" t="str">
        <f>IFERROR(VLOOKUP(D2738, Product_Category!A:B, 2, FALSE), "Uncategorized")</f>
        <v>MCC</v>
      </c>
      <c r="O2738" s="186">
        <f t="shared" si="254"/>
        <v>17180</v>
      </c>
      <c r="P2738" s="185">
        <f t="shared" si="253"/>
        <v>10308</v>
      </c>
      <c r="Q2738" s="143">
        <v>2023</v>
      </c>
      <c r="R2738" s="143" t="str">
        <f>IFERROR(VLOOKUP(G2738,'SOURCE COMPANY'!A:B, 2, FALSE), "")</f>
        <v>4S LOGISTIC</v>
      </c>
      <c r="S2738" s="143" t="str">
        <f>IFERROR(VLOOKUP(H2738,'CUSTOMER NAME'!A:B, 2, FALSE), "")</f>
        <v>TO THE ORDER</v>
      </c>
    </row>
    <row r="2739" spans="1:19">
      <c r="A2739" s="192" t="s">
        <v>812</v>
      </c>
      <c r="B2739" s="192">
        <v>5000</v>
      </c>
      <c r="C2739" s="192" t="s">
        <v>7</v>
      </c>
      <c r="D2739" s="192" t="s">
        <v>2680</v>
      </c>
      <c r="E2739" s="192">
        <v>3.0910000000000002</v>
      </c>
      <c r="F2739" s="192" t="s">
        <v>9</v>
      </c>
      <c r="G2739" s="192" t="s">
        <v>2681</v>
      </c>
      <c r="H2739" s="134" t="s">
        <v>510</v>
      </c>
      <c r="I2739" s="131" t="s">
        <v>2670</v>
      </c>
      <c r="J2739" s="184">
        <f>IF(F2739="USD", E2739, E2739 * IFERROR(VLOOKUP(F2739, EXCHANGE_RATE!A:B, 2, FALSE), "Currency not found"))</f>
        <v>3.0910000000000002</v>
      </c>
      <c r="K2739" s="184">
        <f t="shared" si="251"/>
        <v>3.0999999999999996</v>
      </c>
      <c r="L2739" s="184">
        <f>IF(C2739="MTS", B2739, B2739 * IFERROR(VLOOKUP(C2739, 'QTY_CONVERSIONS '!A:B, 2, FALSE), "Units not  found"))</f>
        <v>5</v>
      </c>
      <c r="M2739" s="185">
        <f t="shared" si="252"/>
        <v>15499.999999999998</v>
      </c>
      <c r="N2739" s="143" t="str">
        <f>IFERROR(VLOOKUP(D2739, Product_Category!A:B, 2, FALSE), "Uncategorized")</f>
        <v>MCC</v>
      </c>
      <c r="O2739" s="186">
        <f t="shared" si="254"/>
        <v>3099.9999999999995</v>
      </c>
      <c r="P2739" s="185">
        <f t="shared" si="253"/>
        <v>15499.999999999998</v>
      </c>
      <c r="Q2739" s="143">
        <v>2023</v>
      </c>
      <c r="R2739" s="143" t="str">
        <f>IFERROR(VLOOKUP(G2739,'SOURCE COMPANY'!A:B, 2, FALSE), "")</f>
        <v>ACCENT</v>
      </c>
      <c r="S2739" s="143" t="str">
        <f>IFERROR(VLOOKUP(H2739,'CUSTOMER NAME'!A:B, 2, FALSE), "")</f>
        <v>TO THE ORDER</v>
      </c>
    </row>
    <row r="2740" spans="1:19">
      <c r="A2740" s="192" t="s">
        <v>812</v>
      </c>
      <c r="B2740" s="192">
        <v>24000</v>
      </c>
      <c r="C2740" s="192" t="s">
        <v>7</v>
      </c>
      <c r="D2740" s="192" t="s">
        <v>521</v>
      </c>
      <c r="E2740" s="192">
        <v>2.6840000000000002</v>
      </c>
      <c r="F2740" s="192" t="s">
        <v>9</v>
      </c>
      <c r="G2740" s="192" t="s">
        <v>2681</v>
      </c>
      <c r="H2740" s="134" t="s">
        <v>510</v>
      </c>
      <c r="I2740" s="131" t="s">
        <v>2670</v>
      </c>
      <c r="J2740" s="184">
        <f>IF(F2740="USD", E2740, E2740 * IFERROR(VLOOKUP(F2740, EXCHANGE_RATE!A:B, 2, FALSE), "Currency not found"))</f>
        <v>2.6840000000000002</v>
      </c>
      <c r="K2740" s="184">
        <f t="shared" si="251"/>
        <v>2.69</v>
      </c>
      <c r="L2740" s="184">
        <f>IF(C2740="MTS", B2740, B2740 * IFERROR(VLOOKUP(C2740, 'QTY_CONVERSIONS '!A:B, 2, FALSE), "Units not  found"))</f>
        <v>24</v>
      </c>
      <c r="M2740" s="185">
        <f t="shared" si="252"/>
        <v>64560</v>
      </c>
      <c r="N2740" s="143" t="str">
        <f>IFERROR(VLOOKUP(D2740, Product_Category!A:B, 2, FALSE), "Uncategorized")</f>
        <v>MCC</v>
      </c>
      <c r="O2740" s="186">
        <f t="shared" si="254"/>
        <v>2690</v>
      </c>
      <c r="P2740" s="185">
        <f t="shared" si="253"/>
        <v>64560</v>
      </c>
      <c r="Q2740" s="143">
        <v>2023</v>
      </c>
      <c r="R2740" s="143" t="str">
        <f>IFERROR(VLOOKUP(G2740,'SOURCE COMPANY'!A:B, 2, FALSE), "")</f>
        <v>ACCENT</v>
      </c>
      <c r="S2740" s="143" t="str">
        <f>IFERROR(VLOOKUP(H2740,'CUSTOMER NAME'!A:B, 2, FALSE), "")</f>
        <v>TO THE ORDER</v>
      </c>
    </row>
    <row r="2741" spans="1:19">
      <c r="A2741" s="192" t="s">
        <v>816</v>
      </c>
      <c r="B2741" s="192">
        <v>5000</v>
      </c>
      <c r="C2741" s="192" t="s">
        <v>7</v>
      </c>
      <c r="D2741" s="192" t="s">
        <v>2684</v>
      </c>
      <c r="E2741" s="192">
        <v>2.91</v>
      </c>
      <c r="F2741" s="192" t="s">
        <v>9</v>
      </c>
      <c r="G2741" s="192" t="s">
        <v>2681</v>
      </c>
      <c r="H2741" s="134" t="s">
        <v>510</v>
      </c>
      <c r="I2741" s="131" t="s">
        <v>2670</v>
      </c>
      <c r="J2741" s="184">
        <f>IF(F2741="USD", E2741, E2741 * IFERROR(VLOOKUP(F2741, EXCHANGE_RATE!A:B, 2, FALSE), "Currency not found"))</f>
        <v>2.91</v>
      </c>
      <c r="K2741" s="184">
        <f t="shared" si="251"/>
        <v>2.91</v>
      </c>
      <c r="L2741" s="184">
        <f>IF(C2741="MTS", B2741, B2741 * IFERROR(VLOOKUP(C2741, 'QTY_CONVERSIONS '!A:B, 2, FALSE), "Units not  found"))</f>
        <v>5</v>
      </c>
      <c r="M2741" s="185">
        <f t="shared" si="252"/>
        <v>14550</v>
      </c>
      <c r="N2741" s="143" t="str">
        <f>IFERROR(VLOOKUP(D2741, Product_Category!A:B, 2, FALSE), "Uncategorized")</f>
        <v>MCC</v>
      </c>
      <c r="O2741" s="186">
        <f t="shared" si="254"/>
        <v>2910</v>
      </c>
      <c r="P2741" s="185">
        <f t="shared" si="253"/>
        <v>14550</v>
      </c>
      <c r="Q2741" s="143">
        <v>2023</v>
      </c>
      <c r="R2741" s="143" t="str">
        <f>IFERROR(VLOOKUP(G2741,'SOURCE COMPANY'!A:B, 2, FALSE), "")</f>
        <v>ACCENT</v>
      </c>
      <c r="S2741" s="143" t="str">
        <f>IFERROR(VLOOKUP(H2741,'CUSTOMER NAME'!A:B, 2, FALSE), "")</f>
        <v>TO THE ORDER</v>
      </c>
    </row>
    <row r="2742" spans="1:19">
      <c r="A2742" s="192" t="s">
        <v>12</v>
      </c>
      <c r="B2742" s="192">
        <v>21600</v>
      </c>
      <c r="C2742" s="192" t="s">
        <v>7</v>
      </c>
      <c r="D2742" s="192" t="s">
        <v>2687</v>
      </c>
      <c r="E2742" s="192">
        <v>2.8679999999999999</v>
      </c>
      <c r="F2742" s="192" t="s">
        <v>9</v>
      </c>
      <c r="G2742" s="192" t="s">
        <v>2681</v>
      </c>
      <c r="H2742" s="134" t="s">
        <v>510</v>
      </c>
      <c r="I2742" s="131" t="s">
        <v>2670</v>
      </c>
      <c r="J2742" s="184">
        <f>IF(F2742="USD", E2742, E2742 * IFERROR(VLOOKUP(F2742, EXCHANGE_RATE!A:B, 2, FALSE), "Currency not found"))</f>
        <v>2.8679999999999999</v>
      </c>
      <c r="K2742" s="184">
        <f t="shared" si="251"/>
        <v>2.8699999999999997</v>
      </c>
      <c r="L2742" s="184">
        <f>IF(C2742="MTS", B2742, B2742 * IFERROR(VLOOKUP(C2742, 'QTY_CONVERSIONS '!A:B, 2, FALSE), "Units not  found"))</f>
        <v>21.6</v>
      </c>
      <c r="M2742" s="185">
        <f t="shared" si="252"/>
        <v>61991.999999999993</v>
      </c>
      <c r="N2742" s="143" t="str">
        <f>IFERROR(VLOOKUP(D2742, Product_Category!A:B, 2, FALSE), "Uncategorized")</f>
        <v>MCC</v>
      </c>
      <c r="O2742" s="186">
        <f t="shared" si="254"/>
        <v>2869.9999999999995</v>
      </c>
      <c r="P2742" s="185">
        <f t="shared" si="253"/>
        <v>61991.999999999993</v>
      </c>
      <c r="Q2742" s="143">
        <v>2023</v>
      </c>
      <c r="R2742" s="143" t="str">
        <f>IFERROR(VLOOKUP(G2742,'SOURCE COMPANY'!A:B, 2, FALSE), "")</f>
        <v>ACCENT</v>
      </c>
      <c r="S2742" s="143" t="str">
        <f>IFERROR(VLOOKUP(H2742,'CUSTOMER NAME'!A:B, 2, FALSE), "")</f>
        <v>TO THE ORDER</v>
      </c>
    </row>
    <row r="2743" spans="1:19">
      <c r="A2743" s="192" t="s">
        <v>18</v>
      </c>
      <c r="B2743" s="192">
        <v>10000</v>
      </c>
      <c r="C2743" s="192" t="s">
        <v>7</v>
      </c>
      <c r="D2743" s="192" t="s">
        <v>266</v>
      </c>
      <c r="E2743" s="192">
        <v>2.5470000000000002</v>
      </c>
      <c r="F2743" s="192" t="s">
        <v>9</v>
      </c>
      <c r="G2743" s="192" t="s">
        <v>2681</v>
      </c>
      <c r="H2743" s="134" t="s">
        <v>510</v>
      </c>
      <c r="I2743" s="131" t="s">
        <v>2670</v>
      </c>
      <c r="J2743" s="184">
        <f>IF(F2743="USD", E2743, E2743 * IFERROR(VLOOKUP(F2743, EXCHANGE_RATE!A:B, 2, FALSE), "Currency not found"))</f>
        <v>2.5470000000000002</v>
      </c>
      <c r="K2743" s="184">
        <f t="shared" si="251"/>
        <v>2.5499999999999998</v>
      </c>
      <c r="L2743" s="184">
        <f>IF(C2743="MTS", B2743, B2743 * IFERROR(VLOOKUP(C2743, 'QTY_CONVERSIONS '!A:B, 2, FALSE), "Units not  found"))</f>
        <v>10</v>
      </c>
      <c r="M2743" s="185">
        <f t="shared" si="252"/>
        <v>25500</v>
      </c>
      <c r="N2743" s="143" t="str">
        <f>IFERROR(VLOOKUP(D2743, Product_Category!A:B, 2, FALSE), "Uncategorized")</f>
        <v>MCC</v>
      </c>
      <c r="O2743" s="186">
        <f t="shared" si="254"/>
        <v>2550</v>
      </c>
      <c r="P2743" s="185">
        <f t="shared" si="253"/>
        <v>25500</v>
      </c>
      <c r="Q2743" s="143">
        <v>2023</v>
      </c>
      <c r="R2743" s="143" t="str">
        <f>IFERROR(VLOOKUP(G2743,'SOURCE COMPANY'!A:B, 2, FALSE), "")</f>
        <v>ACCENT</v>
      </c>
      <c r="S2743" s="143" t="str">
        <f>IFERROR(VLOOKUP(H2743,'CUSTOMER NAME'!A:B, 2, FALSE), "")</f>
        <v>TO THE ORDER</v>
      </c>
    </row>
    <row r="2744" spans="1:19">
      <c r="A2744" s="192" t="s">
        <v>2113</v>
      </c>
      <c r="B2744" s="192">
        <v>5000</v>
      </c>
      <c r="C2744" s="192" t="s">
        <v>7</v>
      </c>
      <c r="D2744" s="192" t="s">
        <v>2689</v>
      </c>
      <c r="E2744" s="192">
        <v>2.5499999999999998</v>
      </c>
      <c r="F2744" s="192" t="s">
        <v>9</v>
      </c>
      <c r="G2744" s="192" t="s">
        <v>2681</v>
      </c>
      <c r="H2744" s="134" t="s">
        <v>510</v>
      </c>
      <c r="I2744" s="131" t="s">
        <v>2670</v>
      </c>
      <c r="J2744" s="184">
        <f>IF(F2744="USD", E2744, E2744 * IFERROR(VLOOKUP(F2744, EXCHANGE_RATE!A:B, 2, FALSE), "Currency not found"))</f>
        <v>2.5499999999999998</v>
      </c>
      <c r="K2744" s="184">
        <f t="shared" si="251"/>
        <v>2.5499999999999998</v>
      </c>
      <c r="L2744" s="184">
        <f>IF(C2744="MTS", B2744, B2744 * IFERROR(VLOOKUP(C2744, 'QTY_CONVERSIONS '!A:B, 2, FALSE), "Units not  found"))</f>
        <v>5</v>
      </c>
      <c r="M2744" s="185">
        <f t="shared" si="252"/>
        <v>12750</v>
      </c>
      <c r="N2744" s="143" t="str">
        <f>IFERROR(VLOOKUP(D2744, Product_Category!A:B, 2, FALSE), "Uncategorized")</f>
        <v>MCC</v>
      </c>
      <c r="O2744" s="186">
        <f t="shared" si="254"/>
        <v>2550</v>
      </c>
      <c r="P2744" s="185">
        <f t="shared" si="253"/>
        <v>12750</v>
      </c>
      <c r="Q2744" s="143">
        <v>2023</v>
      </c>
      <c r="R2744" s="143" t="str">
        <f>IFERROR(VLOOKUP(G2744,'SOURCE COMPANY'!A:B, 2, FALSE), "")</f>
        <v>ACCENT</v>
      </c>
      <c r="S2744" s="143" t="str">
        <f>IFERROR(VLOOKUP(H2744,'CUSTOMER NAME'!A:B, 2, FALSE), "")</f>
        <v>TO THE ORDER</v>
      </c>
    </row>
    <row r="2745" spans="1:19">
      <c r="A2745" s="192" t="s">
        <v>860</v>
      </c>
      <c r="B2745" s="192">
        <v>24000</v>
      </c>
      <c r="C2745" s="192" t="s">
        <v>7</v>
      </c>
      <c r="D2745" s="192" t="s">
        <v>2701</v>
      </c>
      <c r="E2745" s="192">
        <v>1.9239999999999999</v>
      </c>
      <c r="F2745" s="192" t="s">
        <v>9</v>
      </c>
      <c r="G2745" s="192" t="s">
        <v>2681</v>
      </c>
      <c r="H2745" s="134" t="s">
        <v>510</v>
      </c>
      <c r="I2745" s="131" t="s">
        <v>2670</v>
      </c>
      <c r="J2745" s="184">
        <f>IF(F2745="USD", E2745, E2745 * IFERROR(VLOOKUP(F2745, EXCHANGE_RATE!A:B, 2, FALSE), "Currency not found"))</f>
        <v>1.9239999999999999</v>
      </c>
      <c r="K2745" s="184">
        <f t="shared" si="251"/>
        <v>1.93</v>
      </c>
      <c r="L2745" s="184">
        <f>IF(C2745="MTS", B2745, B2745 * IFERROR(VLOOKUP(C2745, 'QTY_CONVERSIONS '!A:B, 2, FALSE), "Units not  found"))</f>
        <v>24</v>
      </c>
      <c r="M2745" s="185">
        <f t="shared" si="252"/>
        <v>46320</v>
      </c>
      <c r="N2745" s="143" t="str">
        <f>IFERROR(VLOOKUP(D2745, Product_Category!A:B, 2, FALSE), "Uncategorized")</f>
        <v>MCC</v>
      </c>
      <c r="O2745" s="186">
        <f t="shared" si="254"/>
        <v>1930</v>
      </c>
      <c r="P2745" s="185">
        <f t="shared" si="253"/>
        <v>46320</v>
      </c>
      <c r="Q2745" s="143">
        <v>2023</v>
      </c>
      <c r="R2745" s="143" t="str">
        <f>IFERROR(VLOOKUP(G2745,'SOURCE COMPANY'!A:B, 2, FALSE), "")</f>
        <v>ACCENT</v>
      </c>
      <c r="S2745" s="143" t="str">
        <f>IFERROR(VLOOKUP(H2745,'CUSTOMER NAME'!A:B, 2, FALSE), "")</f>
        <v>TO THE ORDER</v>
      </c>
    </row>
    <row r="2746" spans="1:19">
      <c r="A2746" s="192" t="s">
        <v>230</v>
      </c>
      <c r="B2746" s="192">
        <v>19200</v>
      </c>
      <c r="C2746" s="192" t="s">
        <v>7</v>
      </c>
      <c r="D2746" s="192" t="s">
        <v>2704</v>
      </c>
      <c r="E2746" s="192">
        <v>2.548</v>
      </c>
      <c r="F2746" s="192" t="s">
        <v>9</v>
      </c>
      <c r="G2746" s="192" t="s">
        <v>2681</v>
      </c>
      <c r="H2746" s="134" t="s">
        <v>510</v>
      </c>
      <c r="I2746" s="131" t="s">
        <v>2670</v>
      </c>
      <c r="J2746" s="184">
        <f>IF(F2746="USD", E2746, E2746 * IFERROR(VLOOKUP(F2746, EXCHANGE_RATE!A:B, 2, FALSE), "Currency not found"))</f>
        <v>2.548</v>
      </c>
      <c r="K2746" s="184">
        <f t="shared" si="251"/>
        <v>2.5499999999999998</v>
      </c>
      <c r="L2746" s="184">
        <f>IF(C2746="MTS", B2746, B2746 * IFERROR(VLOOKUP(C2746, 'QTY_CONVERSIONS '!A:B, 2, FALSE), "Units not  found"))</f>
        <v>19.2</v>
      </c>
      <c r="M2746" s="185">
        <f t="shared" si="252"/>
        <v>48960</v>
      </c>
      <c r="N2746" s="143" t="str">
        <f>IFERROR(VLOOKUP(D2746, Product_Category!A:B, 2, FALSE), "Uncategorized")</f>
        <v>MCC</v>
      </c>
      <c r="O2746" s="186">
        <f t="shared" si="254"/>
        <v>2550</v>
      </c>
      <c r="P2746" s="185">
        <f t="shared" si="253"/>
        <v>48960</v>
      </c>
      <c r="Q2746" s="143">
        <v>2023</v>
      </c>
      <c r="R2746" s="143" t="str">
        <f>IFERROR(VLOOKUP(G2746,'SOURCE COMPANY'!A:B, 2, FALSE), "")</f>
        <v>ACCENT</v>
      </c>
      <c r="S2746" s="143" t="str">
        <f>IFERROR(VLOOKUP(H2746,'CUSTOMER NAME'!A:B, 2, FALSE), "")</f>
        <v>TO THE ORDER</v>
      </c>
    </row>
    <row r="2747" spans="1:19">
      <c r="A2747" s="192" t="s">
        <v>889</v>
      </c>
      <c r="B2747" s="192">
        <v>10000</v>
      </c>
      <c r="C2747" s="192" t="s">
        <v>7</v>
      </c>
      <c r="D2747" s="192" t="s">
        <v>266</v>
      </c>
      <c r="E2747" s="192">
        <v>2.6920000000000002</v>
      </c>
      <c r="F2747" s="192" t="s">
        <v>9</v>
      </c>
      <c r="G2747" s="192" t="s">
        <v>2681</v>
      </c>
      <c r="H2747" s="134" t="s">
        <v>510</v>
      </c>
      <c r="I2747" s="131" t="s">
        <v>2670</v>
      </c>
      <c r="J2747" s="184">
        <f>IF(F2747="USD", E2747, E2747 * IFERROR(VLOOKUP(F2747, EXCHANGE_RATE!A:B, 2, FALSE), "Currency not found"))</f>
        <v>2.6920000000000002</v>
      </c>
      <c r="K2747" s="184">
        <f t="shared" si="251"/>
        <v>2.6999999999999997</v>
      </c>
      <c r="L2747" s="184">
        <f>IF(C2747="MTS", B2747, B2747 * IFERROR(VLOOKUP(C2747, 'QTY_CONVERSIONS '!A:B, 2, FALSE), "Units not  found"))</f>
        <v>10</v>
      </c>
      <c r="M2747" s="185">
        <f t="shared" si="252"/>
        <v>26999.999999999996</v>
      </c>
      <c r="N2747" s="143" t="str">
        <f>IFERROR(VLOOKUP(D2747, Product_Category!A:B, 2, FALSE), "Uncategorized")</f>
        <v>MCC</v>
      </c>
      <c r="O2747" s="186">
        <f t="shared" si="254"/>
        <v>2699.9999999999995</v>
      </c>
      <c r="P2747" s="185">
        <f t="shared" si="253"/>
        <v>26999.999999999996</v>
      </c>
      <c r="Q2747" s="143">
        <v>2023</v>
      </c>
      <c r="R2747" s="143" t="str">
        <f>IFERROR(VLOOKUP(G2747,'SOURCE COMPANY'!A:B, 2, FALSE), "")</f>
        <v>ACCENT</v>
      </c>
      <c r="S2747" s="143" t="str">
        <f>IFERROR(VLOOKUP(H2747,'CUSTOMER NAME'!A:B, 2, FALSE), "")</f>
        <v>TO THE ORDER</v>
      </c>
    </row>
    <row r="2748" spans="1:19">
      <c r="A2748" s="192" t="s">
        <v>645</v>
      </c>
      <c r="B2748" s="192">
        <v>24000</v>
      </c>
      <c r="C2748" s="192" t="s">
        <v>7</v>
      </c>
      <c r="D2748" s="192" t="s">
        <v>2704</v>
      </c>
      <c r="E2748" s="192">
        <v>2.621</v>
      </c>
      <c r="F2748" s="192" t="s">
        <v>9</v>
      </c>
      <c r="G2748" s="192" t="s">
        <v>2681</v>
      </c>
      <c r="H2748" s="134" t="s">
        <v>510</v>
      </c>
      <c r="I2748" s="131" t="s">
        <v>2670</v>
      </c>
      <c r="J2748" s="184">
        <f>IF(F2748="USD", E2748, E2748 * IFERROR(VLOOKUP(F2748, EXCHANGE_RATE!A:B, 2, FALSE), "Currency not found"))</f>
        <v>2.621</v>
      </c>
      <c r="K2748" s="184">
        <f t="shared" si="251"/>
        <v>2.63</v>
      </c>
      <c r="L2748" s="184">
        <f>IF(C2748="MTS", B2748, B2748 * IFERROR(VLOOKUP(C2748, 'QTY_CONVERSIONS '!A:B, 2, FALSE), "Units not  found"))</f>
        <v>24</v>
      </c>
      <c r="M2748" s="185">
        <f t="shared" si="252"/>
        <v>63120</v>
      </c>
      <c r="N2748" s="143" t="str">
        <f>IFERROR(VLOOKUP(D2748, Product_Category!A:B, 2, FALSE), "Uncategorized")</f>
        <v>MCC</v>
      </c>
      <c r="O2748" s="186">
        <f t="shared" si="254"/>
        <v>2630</v>
      </c>
      <c r="P2748" s="185">
        <f t="shared" si="253"/>
        <v>63120</v>
      </c>
      <c r="Q2748" s="143">
        <v>2023</v>
      </c>
      <c r="R2748" s="143" t="str">
        <f>IFERROR(VLOOKUP(G2748,'SOURCE COMPANY'!A:B, 2, FALSE), "")</f>
        <v>ACCENT</v>
      </c>
      <c r="S2748" s="143" t="str">
        <f>IFERROR(VLOOKUP(H2748,'CUSTOMER NAME'!A:B, 2, FALSE), "")</f>
        <v>TO THE ORDER</v>
      </c>
    </row>
    <row r="2749" spans="1:19">
      <c r="A2749" s="193" t="s">
        <v>645</v>
      </c>
      <c r="B2749" s="193">
        <v>21000</v>
      </c>
      <c r="C2749" s="193" t="s">
        <v>7</v>
      </c>
      <c r="D2749" s="193" t="s">
        <v>2704</v>
      </c>
      <c r="E2749" s="193">
        <v>2.6259999999999999</v>
      </c>
      <c r="F2749" s="193" t="s">
        <v>9</v>
      </c>
      <c r="G2749" s="192" t="s">
        <v>2681</v>
      </c>
      <c r="H2749" s="136" t="s">
        <v>510</v>
      </c>
      <c r="I2749" s="131" t="s">
        <v>2670</v>
      </c>
      <c r="J2749" s="184">
        <f>IF(F2749="USD", E2749, E2749 * IFERROR(VLOOKUP(F2749, EXCHANGE_RATE!A:B, 2, FALSE), "Currency not found"))</f>
        <v>2.6259999999999999</v>
      </c>
      <c r="K2749" s="184">
        <f t="shared" si="251"/>
        <v>2.63</v>
      </c>
      <c r="L2749" s="184">
        <f>IF(C2749="MTS", B2749, B2749 * IFERROR(VLOOKUP(C2749, 'QTY_CONVERSIONS '!A:B, 2, FALSE), "Units not  found"))</f>
        <v>21</v>
      </c>
      <c r="M2749" s="185">
        <f t="shared" si="252"/>
        <v>55230</v>
      </c>
      <c r="N2749" s="143" t="str">
        <f>IFERROR(VLOOKUP(D2749, Product_Category!A:B, 2, FALSE), "Uncategorized")</f>
        <v>MCC</v>
      </c>
      <c r="O2749" s="186">
        <f t="shared" si="254"/>
        <v>2630</v>
      </c>
      <c r="P2749" s="185">
        <f t="shared" si="253"/>
        <v>55230</v>
      </c>
      <c r="Q2749" s="143">
        <v>2023</v>
      </c>
      <c r="R2749" s="143" t="str">
        <f>IFERROR(VLOOKUP(G2749,'SOURCE COMPANY'!A:B, 2, FALSE), "")</f>
        <v>ACCENT</v>
      </c>
      <c r="S2749" s="143" t="str">
        <f>IFERROR(VLOOKUP(H2749,'CUSTOMER NAME'!A:B, 2, FALSE), "")</f>
        <v>TO THE ORDER</v>
      </c>
    </row>
    <row r="2750" spans="1:19">
      <c r="A2750" s="192" t="s">
        <v>275</v>
      </c>
      <c r="B2750" s="192">
        <v>72000</v>
      </c>
      <c r="C2750" s="192" t="s">
        <v>7</v>
      </c>
      <c r="D2750" s="192" t="s">
        <v>2810</v>
      </c>
      <c r="E2750" s="192">
        <v>2.6</v>
      </c>
      <c r="F2750" s="192" t="s">
        <v>9</v>
      </c>
      <c r="G2750" s="192" t="s">
        <v>2681</v>
      </c>
      <c r="H2750" s="134" t="s">
        <v>510</v>
      </c>
      <c r="I2750" s="131" t="s">
        <v>2670</v>
      </c>
      <c r="J2750" s="184">
        <f>IF(F2750="USD", E2750, E2750 * IFERROR(VLOOKUP(F2750, EXCHANGE_RATE!A:B, 2, FALSE), "Currency not found"))</f>
        <v>2.6</v>
      </c>
      <c r="K2750" s="184">
        <f t="shared" si="251"/>
        <v>2.6</v>
      </c>
      <c r="L2750" s="184">
        <f>IF(C2750="MTS", B2750, B2750 * IFERROR(VLOOKUP(C2750, 'QTY_CONVERSIONS '!A:B, 2, FALSE), "Units not  found"))</f>
        <v>72</v>
      </c>
      <c r="M2750" s="185">
        <f t="shared" si="252"/>
        <v>187200</v>
      </c>
      <c r="N2750" s="143" t="str">
        <f>IFERROR(VLOOKUP(D2750, Product_Category!A:B, 2, FALSE), "Uncategorized")</f>
        <v>MCC</v>
      </c>
      <c r="O2750" s="186">
        <f t="shared" si="254"/>
        <v>2600</v>
      </c>
      <c r="P2750" s="185">
        <f t="shared" si="253"/>
        <v>187200</v>
      </c>
      <c r="Q2750" s="143">
        <v>2023</v>
      </c>
      <c r="R2750" s="143" t="str">
        <f>IFERROR(VLOOKUP(G2750,'SOURCE COMPANY'!A:B, 2, FALSE), "")</f>
        <v>ACCENT</v>
      </c>
      <c r="S2750" s="143" t="str">
        <f>IFERROR(VLOOKUP(H2750,'CUSTOMER NAME'!A:B, 2, FALSE), "")</f>
        <v>TO THE ORDER</v>
      </c>
    </row>
    <row r="2751" spans="1:19">
      <c r="A2751" s="192" t="s">
        <v>972</v>
      </c>
      <c r="B2751" s="192">
        <v>3600</v>
      </c>
      <c r="C2751" s="192" t="s">
        <v>7</v>
      </c>
      <c r="D2751" s="192" t="s">
        <v>2812</v>
      </c>
      <c r="E2751" s="192">
        <v>2.9129999999999998</v>
      </c>
      <c r="F2751" s="192" t="s">
        <v>9</v>
      </c>
      <c r="G2751" s="192" t="s">
        <v>2681</v>
      </c>
      <c r="H2751" s="134" t="s">
        <v>510</v>
      </c>
      <c r="I2751" s="131" t="s">
        <v>2670</v>
      </c>
      <c r="J2751" s="184">
        <f>IF(F2751="USD", E2751, E2751 * IFERROR(VLOOKUP(F2751, EXCHANGE_RATE!A:B, 2, FALSE), "Currency not found"))</f>
        <v>2.9129999999999998</v>
      </c>
      <c r="K2751" s="184">
        <f t="shared" si="251"/>
        <v>2.92</v>
      </c>
      <c r="L2751" s="184">
        <f>IF(C2751="MTS", B2751, B2751 * IFERROR(VLOOKUP(C2751, 'QTY_CONVERSIONS '!A:B, 2, FALSE), "Units not  found"))</f>
        <v>3.6</v>
      </c>
      <c r="M2751" s="185">
        <f t="shared" si="252"/>
        <v>10512</v>
      </c>
      <c r="N2751" s="143" t="str">
        <f>IFERROR(VLOOKUP(D2751, Product_Category!A:B, 2, FALSE), "Uncategorized")</f>
        <v>MCC</v>
      </c>
      <c r="O2751" s="186">
        <f t="shared" si="254"/>
        <v>2920</v>
      </c>
      <c r="P2751" s="185">
        <f t="shared" si="253"/>
        <v>10512</v>
      </c>
      <c r="Q2751" s="143">
        <v>2023</v>
      </c>
      <c r="R2751" s="143" t="str">
        <f>IFERROR(VLOOKUP(G2751,'SOURCE COMPANY'!A:B, 2, FALSE), "")</f>
        <v>ACCENT</v>
      </c>
      <c r="S2751" s="143" t="str">
        <f>IFERROR(VLOOKUP(H2751,'CUSTOMER NAME'!A:B, 2, FALSE), "")</f>
        <v>TO THE ORDER</v>
      </c>
    </row>
    <row r="2752" spans="1:19">
      <c r="A2752" s="192" t="s">
        <v>2814</v>
      </c>
      <c r="B2752" s="192">
        <v>20000</v>
      </c>
      <c r="C2752" s="192" t="s">
        <v>7</v>
      </c>
      <c r="D2752" s="192" t="s">
        <v>2815</v>
      </c>
      <c r="E2752" s="192">
        <v>2.9980000000000002</v>
      </c>
      <c r="F2752" s="192" t="s">
        <v>9</v>
      </c>
      <c r="G2752" s="192" t="s">
        <v>2681</v>
      </c>
      <c r="H2752" s="134" t="s">
        <v>510</v>
      </c>
      <c r="I2752" s="131" t="s">
        <v>2670</v>
      </c>
      <c r="J2752" s="184">
        <f>IF(F2752="USD", E2752, E2752 * IFERROR(VLOOKUP(F2752, EXCHANGE_RATE!A:B, 2, FALSE), "Currency not found"))</f>
        <v>2.9980000000000002</v>
      </c>
      <c r="K2752" s="184">
        <f t="shared" si="251"/>
        <v>3</v>
      </c>
      <c r="L2752" s="184">
        <f>IF(C2752="MTS", B2752, B2752 * IFERROR(VLOOKUP(C2752, 'QTY_CONVERSIONS '!A:B, 2, FALSE), "Units not  found"))</f>
        <v>20</v>
      </c>
      <c r="M2752" s="185">
        <f t="shared" si="252"/>
        <v>60000</v>
      </c>
      <c r="N2752" s="143" t="str">
        <f>IFERROR(VLOOKUP(D2752, Product_Category!A:B, 2, FALSE), "Uncategorized")</f>
        <v>MCC</v>
      </c>
      <c r="O2752" s="186">
        <f t="shared" si="254"/>
        <v>3000</v>
      </c>
      <c r="P2752" s="185">
        <f t="shared" si="253"/>
        <v>60000</v>
      </c>
      <c r="Q2752" s="143">
        <v>2023</v>
      </c>
      <c r="R2752" s="143" t="str">
        <f>IFERROR(VLOOKUP(G2752,'SOURCE COMPANY'!A:B, 2, FALSE), "")</f>
        <v>ACCENT</v>
      </c>
      <c r="S2752" s="143" t="str">
        <f>IFERROR(VLOOKUP(H2752,'CUSTOMER NAME'!A:B, 2, FALSE), "")</f>
        <v>TO THE ORDER</v>
      </c>
    </row>
    <row r="2753" spans="1:19">
      <c r="A2753" s="192" t="s">
        <v>2814</v>
      </c>
      <c r="B2753" s="192">
        <v>20000</v>
      </c>
      <c r="C2753" s="192" t="s">
        <v>7</v>
      </c>
      <c r="D2753" s="192" t="s">
        <v>2816</v>
      </c>
      <c r="E2753" s="192">
        <v>2.798</v>
      </c>
      <c r="F2753" s="192" t="s">
        <v>9</v>
      </c>
      <c r="G2753" s="192" t="s">
        <v>2681</v>
      </c>
      <c r="H2753" s="134" t="s">
        <v>510</v>
      </c>
      <c r="I2753" s="131" t="s">
        <v>2670</v>
      </c>
      <c r="J2753" s="184">
        <f>IF(F2753="USD", E2753, E2753 * IFERROR(VLOOKUP(F2753, EXCHANGE_RATE!A:B, 2, FALSE), "Currency not found"))</f>
        <v>2.798</v>
      </c>
      <c r="K2753" s="184">
        <f t="shared" si="251"/>
        <v>2.8</v>
      </c>
      <c r="L2753" s="184">
        <f>IF(C2753="MTS", B2753, B2753 * IFERROR(VLOOKUP(C2753, 'QTY_CONVERSIONS '!A:B, 2, FALSE), "Units not  found"))</f>
        <v>20</v>
      </c>
      <c r="M2753" s="185">
        <f t="shared" si="252"/>
        <v>56000</v>
      </c>
      <c r="N2753" s="143" t="str">
        <f>IFERROR(VLOOKUP(D2753, Product_Category!A:B, 2, FALSE), "Uncategorized")</f>
        <v>MCC</v>
      </c>
      <c r="O2753" s="186">
        <f t="shared" si="254"/>
        <v>2800</v>
      </c>
      <c r="P2753" s="185">
        <f t="shared" si="253"/>
        <v>56000</v>
      </c>
      <c r="Q2753" s="143">
        <v>2023</v>
      </c>
      <c r="R2753" s="143" t="str">
        <f>IFERROR(VLOOKUP(G2753,'SOURCE COMPANY'!A:B, 2, FALSE), "")</f>
        <v>ACCENT</v>
      </c>
      <c r="S2753" s="143" t="str">
        <f>IFERROR(VLOOKUP(H2753,'CUSTOMER NAME'!A:B, 2, FALSE), "")</f>
        <v>TO THE ORDER</v>
      </c>
    </row>
    <row r="2754" spans="1:19">
      <c r="A2754" s="192" t="s">
        <v>2814</v>
      </c>
      <c r="B2754" s="192">
        <v>20000</v>
      </c>
      <c r="C2754" s="192" t="s">
        <v>7</v>
      </c>
      <c r="D2754" s="192" t="s">
        <v>2817</v>
      </c>
      <c r="E2754" s="192">
        <v>2.798</v>
      </c>
      <c r="F2754" s="192" t="s">
        <v>9</v>
      </c>
      <c r="G2754" s="192" t="s">
        <v>2681</v>
      </c>
      <c r="H2754" s="134" t="s">
        <v>510</v>
      </c>
      <c r="I2754" s="131" t="s">
        <v>2670</v>
      </c>
      <c r="J2754" s="184">
        <f>IF(F2754="USD", E2754, E2754 * IFERROR(VLOOKUP(F2754, EXCHANGE_RATE!A:B, 2, FALSE), "Currency not found"))</f>
        <v>2.798</v>
      </c>
      <c r="K2754" s="184">
        <f t="shared" ref="K2754:K2817" si="255">ROUNDUP(J2754,2)</f>
        <v>2.8</v>
      </c>
      <c r="L2754" s="184">
        <f>IF(C2754="MTS", B2754, B2754 * IFERROR(VLOOKUP(C2754, 'QTY_CONVERSIONS '!A:B, 2, FALSE), "Units not  found"))</f>
        <v>20</v>
      </c>
      <c r="M2754" s="185">
        <f t="shared" ref="M2754:M2817" si="256">B2754*K2754</f>
        <v>56000</v>
      </c>
      <c r="N2754" s="143" t="str">
        <f>IFERROR(VLOOKUP(D2754, Product_Category!A:B, 2, FALSE), "Uncategorized")</f>
        <v>MCC</v>
      </c>
      <c r="O2754" s="186">
        <f t="shared" si="254"/>
        <v>2800</v>
      </c>
      <c r="P2754" s="185">
        <f t="shared" ref="P2754:P2817" si="257">L2754*O2754</f>
        <v>56000</v>
      </c>
      <c r="Q2754" s="143">
        <v>2023</v>
      </c>
      <c r="R2754" s="143" t="str">
        <f>IFERROR(VLOOKUP(G2754,'SOURCE COMPANY'!A:B, 2, FALSE), "")</f>
        <v>ACCENT</v>
      </c>
      <c r="S2754" s="143" t="str">
        <f>IFERROR(VLOOKUP(H2754,'CUSTOMER NAME'!A:B, 2, FALSE), "")</f>
        <v>TO THE ORDER</v>
      </c>
    </row>
    <row r="2755" spans="1:19">
      <c r="A2755" s="192" t="s">
        <v>988</v>
      </c>
      <c r="B2755" s="192">
        <v>1000</v>
      </c>
      <c r="C2755" s="192" t="s">
        <v>7</v>
      </c>
      <c r="D2755" s="192" t="s">
        <v>2822</v>
      </c>
      <c r="E2755" s="192">
        <v>8.1</v>
      </c>
      <c r="F2755" s="192" t="s">
        <v>9</v>
      </c>
      <c r="G2755" s="192" t="s">
        <v>2681</v>
      </c>
      <c r="H2755" s="134" t="s">
        <v>510</v>
      </c>
      <c r="I2755" s="131" t="s">
        <v>2670</v>
      </c>
      <c r="J2755" s="184">
        <f>IF(F2755="USD", E2755, E2755 * IFERROR(VLOOKUP(F2755, EXCHANGE_RATE!A:B, 2, FALSE), "Currency not found"))</f>
        <v>8.1</v>
      </c>
      <c r="K2755" s="184">
        <f t="shared" si="255"/>
        <v>8.1</v>
      </c>
      <c r="L2755" s="184">
        <f>IF(C2755="MTS", B2755, B2755 * IFERROR(VLOOKUP(C2755, 'QTY_CONVERSIONS '!A:B, 2, FALSE), "Units not  found"))</f>
        <v>1</v>
      </c>
      <c r="M2755" s="185">
        <f t="shared" si="256"/>
        <v>8100</v>
      </c>
      <c r="N2755" s="143" t="str">
        <f>IFERROR(VLOOKUP(D2755, Product_Category!A:B, 2, FALSE), "Uncategorized")</f>
        <v>CROSCARMELLOSE SODIUM</v>
      </c>
      <c r="O2755" s="186">
        <f t="shared" ref="O2755:O2818" si="258">K2755*1000</f>
        <v>8100</v>
      </c>
      <c r="P2755" s="185">
        <f t="shared" si="257"/>
        <v>8100</v>
      </c>
      <c r="Q2755" s="143">
        <v>2023</v>
      </c>
      <c r="R2755" s="143" t="str">
        <f>IFERROR(VLOOKUP(G2755,'SOURCE COMPANY'!A:B, 2, FALSE), "")</f>
        <v>ACCENT</v>
      </c>
      <c r="S2755" s="143" t="str">
        <f>IFERROR(VLOOKUP(H2755,'CUSTOMER NAME'!A:B, 2, FALSE), "")</f>
        <v>TO THE ORDER</v>
      </c>
    </row>
    <row r="2756" spans="1:19">
      <c r="A2756" s="192" t="s">
        <v>988</v>
      </c>
      <c r="B2756" s="192">
        <v>5000</v>
      </c>
      <c r="C2756" s="192" t="s">
        <v>7</v>
      </c>
      <c r="D2756" s="192" t="s">
        <v>2826</v>
      </c>
      <c r="E2756" s="192">
        <v>2.2000000000000002</v>
      </c>
      <c r="F2756" s="192" t="s">
        <v>9</v>
      </c>
      <c r="G2756" s="192" t="s">
        <v>2681</v>
      </c>
      <c r="H2756" s="134" t="s">
        <v>510</v>
      </c>
      <c r="I2756" s="131" t="s">
        <v>2670</v>
      </c>
      <c r="J2756" s="184">
        <f>IF(F2756="USD", E2756, E2756 * IFERROR(VLOOKUP(F2756, EXCHANGE_RATE!A:B, 2, FALSE), "Currency not found"))</f>
        <v>2.2000000000000002</v>
      </c>
      <c r="K2756" s="184">
        <f t="shared" si="255"/>
        <v>2.2000000000000002</v>
      </c>
      <c r="L2756" s="184">
        <f>IF(C2756="MTS", B2756, B2756 * IFERROR(VLOOKUP(C2756, 'QTY_CONVERSIONS '!A:B, 2, FALSE), "Units not  found"))</f>
        <v>5</v>
      </c>
      <c r="M2756" s="185">
        <f t="shared" si="256"/>
        <v>11000</v>
      </c>
      <c r="N2756" s="143" t="str">
        <f>IFERROR(VLOOKUP(D2756, Product_Category!A:B, 2, FALSE), "Uncategorized")</f>
        <v>MCC</v>
      </c>
      <c r="O2756" s="186">
        <f t="shared" si="258"/>
        <v>2200</v>
      </c>
      <c r="P2756" s="185">
        <f t="shared" si="257"/>
        <v>11000</v>
      </c>
      <c r="Q2756" s="143">
        <v>2023</v>
      </c>
      <c r="R2756" s="143" t="str">
        <f>IFERROR(VLOOKUP(G2756,'SOURCE COMPANY'!A:B, 2, FALSE), "")</f>
        <v>ACCENT</v>
      </c>
      <c r="S2756" s="143" t="str">
        <f>IFERROR(VLOOKUP(H2756,'CUSTOMER NAME'!A:B, 2, FALSE), "")</f>
        <v>TO THE ORDER</v>
      </c>
    </row>
    <row r="2757" spans="1:19">
      <c r="A2757" s="192" t="s">
        <v>988</v>
      </c>
      <c r="B2757" s="192">
        <v>5000</v>
      </c>
      <c r="C2757" s="192" t="s">
        <v>7</v>
      </c>
      <c r="D2757" s="192" t="s">
        <v>2826</v>
      </c>
      <c r="E2757" s="192">
        <v>2.23</v>
      </c>
      <c r="F2757" s="192" t="s">
        <v>9</v>
      </c>
      <c r="G2757" s="192" t="s">
        <v>2681</v>
      </c>
      <c r="H2757" s="134" t="s">
        <v>510</v>
      </c>
      <c r="I2757" s="131" t="s">
        <v>2670</v>
      </c>
      <c r="J2757" s="184">
        <f>IF(F2757="USD", E2757, E2757 * IFERROR(VLOOKUP(F2757, EXCHANGE_RATE!A:B, 2, FALSE), "Currency not found"))</f>
        <v>2.23</v>
      </c>
      <c r="K2757" s="184">
        <f t="shared" si="255"/>
        <v>2.23</v>
      </c>
      <c r="L2757" s="184">
        <f>IF(C2757="MTS", B2757, B2757 * IFERROR(VLOOKUP(C2757, 'QTY_CONVERSIONS '!A:B, 2, FALSE), "Units not  found"))</f>
        <v>5</v>
      </c>
      <c r="M2757" s="185">
        <f t="shared" si="256"/>
        <v>11150</v>
      </c>
      <c r="N2757" s="143" t="str">
        <f>IFERROR(VLOOKUP(D2757, Product_Category!A:B, 2, FALSE), "Uncategorized")</f>
        <v>MCC</v>
      </c>
      <c r="O2757" s="186">
        <f t="shared" si="258"/>
        <v>2230</v>
      </c>
      <c r="P2757" s="185">
        <f t="shared" si="257"/>
        <v>11150</v>
      </c>
      <c r="Q2757" s="143">
        <v>2023</v>
      </c>
      <c r="R2757" s="143" t="str">
        <f>IFERROR(VLOOKUP(G2757,'SOURCE COMPANY'!A:B, 2, FALSE), "")</f>
        <v>ACCENT</v>
      </c>
      <c r="S2757" s="143" t="str">
        <f>IFERROR(VLOOKUP(H2757,'CUSTOMER NAME'!A:B, 2, FALSE), "")</f>
        <v>TO THE ORDER</v>
      </c>
    </row>
    <row r="2758" spans="1:19">
      <c r="A2758" s="193" t="s">
        <v>988</v>
      </c>
      <c r="B2758" s="193">
        <v>1800</v>
      </c>
      <c r="C2758" s="193" t="s">
        <v>7</v>
      </c>
      <c r="D2758" s="193" t="s">
        <v>2826</v>
      </c>
      <c r="E2758" s="193">
        <v>2.15</v>
      </c>
      <c r="F2758" s="193" t="s">
        <v>9</v>
      </c>
      <c r="G2758" s="193" t="s">
        <v>2681</v>
      </c>
      <c r="H2758" s="136" t="s">
        <v>510</v>
      </c>
      <c r="I2758" s="131" t="s">
        <v>2670</v>
      </c>
      <c r="J2758" s="184">
        <f>IF(F2758="USD", E2758, E2758 * IFERROR(VLOOKUP(F2758, EXCHANGE_RATE!A:B, 2, FALSE), "Currency not found"))</f>
        <v>2.15</v>
      </c>
      <c r="K2758" s="184">
        <f t="shared" si="255"/>
        <v>2.15</v>
      </c>
      <c r="L2758" s="184">
        <f>IF(C2758="MTS", B2758, B2758 * IFERROR(VLOOKUP(C2758, 'QTY_CONVERSIONS '!A:B, 2, FALSE), "Units not  found"))</f>
        <v>1.8</v>
      </c>
      <c r="M2758" s="185">
        <f t="shared" si="256"/>
        <v>3870</v>
      </c>
      <c r="N2758" s="143" t="str">
        <f>IFERROR(VLOOKUP(D2758, Product_Category!A:B, 2, FALSE), "Uncategorized")</f>
        <v>MCC</v>
      </c>
      <c r="O2758" s="186">
        <f t="shared" si="258"/>
        <v>2150</v>
      </c>
      <c r="P2758" s="185">
        <f t="shared" si="257"/>
        <v>3870</v>
      </c>
      <c r="Q2758" s="143">
        <v>2023</v>
      </c>
      <c r="R2758" s="143" t="str">
        <f>IFERROR(VLOOKUP(G2758,'SOURCE COMPANY'!A:B, 2, FALSE), "")</f>
        <v>ACCENT</v>
      </c>
      <c r="S2758" s="143" t="str">
        <f>IFERROR(VLOOKUP(H2758,'CUSTOMER NAME'!A:B, 2, FALSE), "")</f>
        <v>TO THE ORDER</v>
      </c>
    </row>
    <row r="2759" spans="1:19">
      <c r="A2759" s="192" t="s">
        <v>988</v>
      </c>
      <c r="B2759" s="192">
        <v>10000</v>
      </c>
      <c r="C2759" s="192" t="s">
        <v>7</v>
      </c>
      <c r="D2759" s="192" t="s">
        <v>2826</v>
      </c>
      <c r="E2759" s="192">
        <v>2.1749999999999998</v>
      </c>
      <c r="F2759" s="192" t="s">
        <v>9</v>
      </c>
      <c r="G2759" s="192" t="s">
        <v>2681</v>
      </c>
      <c r="H2759" s="134" t="s">
        <v>510</v>
      </c>
      <c r="I2759" s="131" t="s">
        <v>2670</v>
      </c>
      <c r="J2759" s="184">
        <f>IF(F2759="USD", E2759, E2759 * IFERROR(VLOOKUP(F2759, EXCHANGE_RATE!A:B, 2, FALSE), "Currency not found"))</f>
        <v>2.1749999999999998</v>
      </c>
      <c r="K2759" s="184">
        <f t="shared" si="255"/>
        <v>2.1799999999999997</v>
      </c>
      <c r="L2759" s="184">
        <f>IF(C2759="MTS", B2759, B2759 * IFERROR(VLOOKUP(C2759, 'QTY_CONVERSIONS '!A:B, 2, FALSE), "Units not  found"))</f>
        <v>10</v>
      </c>
      <c r="M2759" s="185">
        <f t="shared" si="256"/>
        <v>21799.999999999996</v>
      </c>
      <c r="N2759" s="143" t="str">
        <f>IFERROR(VLOOKUP(D2759, Product_Category!A:B, 2, FALSE), "Uncategorized")</f>
        <v>MCC</v>
      </c>
      <c r="O2759" s="186">
        <f t="shared" si="258"/>
        <v>2179.9999999999995</v>
      </c>
      <c r="P2759" s="185">
        <f t="shared" si="257"/>
        <v>21799.999999999996</v>
      </c>
      <c r="Q2759" s="143">
        <v>2023</v>
      </c>
      <c r="R2759" s="143" t="str">
        <f>IFERROR(VLOOKUP(G2759,'SOURCE COMPANY'!A:B, 2, FALSE), "")</f>
        <v>ACCENT</v>
      </c>
      <c r="S2759" s="143" t="str">
        <f>IFERROR(VLOOKUP(H2759,'CUSTOMER NAME'!A:B, 2, FALSE), "")</f>
        <v>TO THE ORDER</v>
      </c>
    </row>
    <row r="2760" spans="1:19">
      <c r="A2760" s="192" t="s">
        <v>1025</v>
      </c>
      <c r="B2760" s="192">
        <v>800</v>
      </c>
      <c r="C2760" s="192" t="s">
        <v>7</v>
      </c>
      <c r="D2760" s="192" t="s">
        <v>2879</v>
      </c>
      <c r="E2760" s="192">
        <v>3.5190000000000001</v>
      </c>
      <c r="F2760" s="192" t="s">
        <v>9</v>
      </c>
      <c r="G2760" s="192" t="s">
        <v>2681</v>
      </c>
      <c r="H2760" s="134" t="s">
        <v>510</v>
      </c>
      <c r="I2760" s="131" t="s">
        <v>2670</v>
      </c>
      <c r="J2760" s="184">
        <f>IF(F2760="USD", E2760, E2760 * IFERROR(VLOOKUP(F2760, EXCHANGE_RATE!A:B, 2, FALSE), "Currency not found"))</f>
        <v>3.5190000000000001</v>
      </c>
      <c r="K2760" s="184">
        <f t="shared" si="255"/>
        <v>3.5199999999999996</v>
      </c>
      <c r="L2760" s="184">
        <f>IF(C2760="MTS", B2760, B2760 * IFERROR(VLOOKUP(C2760, 'QTY_CONVERSIONS '!A:B, 2, FALSE), "Units not  found"))</f>
        <v>0.8</v>
      </c>
      <c r="M2760" s="185">
        <f t="shared" si="256"/>
        <v>2815.9999999999995</v>
      </c>
      <c r="N2760" s="143" t="str">
        <f>IFERROR(VLOOKUP(D2760, Product_Category!A:B, 2, FALSE), "Uncategorized")</f>
        <v>MCC</v>
      </c>
      <c r="O2760" s="186">
        <f t="shared" si="258"/>
        <v>3519.9999999999995</v>
      </c>
      <c r="P2760" s="185">
        <f t="shared" si="257"/>
        <v>2816</v>
      </c>
      <c r="Q2760" s="143">
        <v>2023</v>
      </c>
      <c r="R2760" s="143" t="str">
        <f>IFERROR(VLOOKUP(G2760,'SOURCE COMPANY'!A:B, 2, FALSE), "")</f>
        <v>ACCENT</v>
      </c>
      <c r="S2760" s="143" t="str">
        <f>IFERROR(VLOOKUP(H2760,'CUSTOMER NAME'!A:B, 2, FALSE), "")</f>
        <v>TO THE ORDER</v>
      </c>
    </row>
    <row r="2761" spans="1:19">
      <c r="A2761" s="192" t="s">
        <v>1047</v>
      </c>
      <c r="B2761" s="192">
        <v>600</v>
      </c>
      <c r="C2761" s="192" t="s">
        <v>7</v>
      </c>
      <c r="D2761" s="192" t="s">
        <v>2895</v>
      </c>
      <c r="E2761" s="192">
        <v>3.55</v>
      </c>
      <c r="F2761" s="192" t="s">
        <v>9</v>
      </c>
      <c r="G2761" s="192" t="s">
        <v>2681</v>
      </c>
      <c r="H2761" s="134" t="s">
        <v>510</v>
      </c>
      <c r="I2761" s="131" t="s">
        <v>2670</v>
      </c>
      <c r="J2761" s="184">
        <f>IF(F2761="USD", E2761, E2761 * IFERROR(VLOOKUP(F2761, EXCHANGE_RATE!A:B, 2, FALSE), "Currency not found"))</f>
        <v>3.55</v>
      </c>
      <c r="K2761" s="184">
        <f t="shared" si="255"/>
        <v>3.55</v>
      </c>
      <c r="L2761" s="184">
        <f>IF(C2761="MTS", B2761, B2761 * IFERROR(VLOOKUP(C2761, 'QTY_CONVERSIONS '!A:B, 2, FALSE), "Units not  found"))</f>
        <v>0.6</v>
      </c>
      <c r="M2761" s="185">
        <f t="shared" si="256"/>
        <v>2130</v>
      </c>
      <c r="N2761" s="143" t="str">
        <f>IFERROR(VLOOKUP(D2761, Product_Category!A:B, 2, FALSE), "Uncategorized")</f>
        <v>MCC</v>
      </c>
      <c r="O2761" s="186">
        <f t="shared" si="258"/>
        <v>3550</v>
      </c>
      <c r="P2761" s="185">
        <f t="shared" si="257"/>
        <v>2130</v>
      </c>
      <c r="Q2761" s="143">
        <v>2023</v>
      </c>
      <c r="R2761" s="143" t="str">
        <f>IFERROR(VLOOKUP(G2761,'SOURCE COMPANY'!A:B, 2, FALSE), "")</f>
        <v>ACCENT</v>
      </c>
      <c r="S2761" s="143" t="str">
        <f>IFERROR(VLOOKUP(H2761,'CUSTOMER NAME'!A:B, 2, FALSE), "")</f>
        <v>TO THE ORDER</v>
      </c>
    </row>
    <row r="2762" spans="1:19">
      <c r="A2762" s="192" t="s">
        <v>1047</v>
      </c>
      <c r="B2762" s="192">
        <v>5000</v>
      </c>
      <c r="C2762" s="192" t="s">
        <v>7</v>
      </c>
      <c r="D2762" s="192" t="s">
        <v>2456</v>
      </c>
      <c r="E2762" s="192">
        <v>3.14</v>
      </c>
      <c r="F2762" s="192" t="s">
        <v>9</v>
      </c>
      <c r="G2762" s="192" t="s">
        <v>2681</v>
      </c>
      <c r="H2762" s="134" t="s">
        <v>510</v>
      </c>
      <c r="I2762" s="131" t="s">
        <v>2670</v>
      </c>
      <c r="J2762" s="184">
        <f>IF(F2762="USD", E2762, E2762 * IFERROR(VLOOKUP(F2762, EXCHANGE_RATE!A:B, 2, FALSE), "Currency not found"))</f>
        <v>3.14</v>
      </c>
      <c r="K2762" s="184">
        <f t="shared" si="255"/>
        <v>3.14</v>
      </c>
      <c r="L2762" s="184">
        <f>IF(C2762="MTS", B2762, B2762 * IFERROR(VLOOKUP(C2762, 'QTY_CONVERSIONS '!A:B, 2, FALSE), "Units not  found"))</f>
        <v>5</v>
      </c>
      <c r="M2762" s="185">
        <f t="shared" si="256"/>
        <v>15700</v>
      </c>
      <c r="N2762" s="143" t="str">
        <f>IFERROR(VLOOKUP(D2762, Product_Category!A:B, 2, FALSE), "Uncategorized")</f>
        <v>CROSCARMELLOSE SODIUM</v>
      </c>
      <c r="O2762" s="186">
        <f t="shared" si="258"/>
        <v>3140</v>
      </c>
      <c r="P2762" s="185">
        <f t="shared" si="257"/>
        <v>15700</v>
      </c>
      <c r="Q2762" s="143">
        <v>2023</v>
      </c>
      <c r="R2762" s="143" t="str">
        <f>IFERROR(VLOOKUP(G2762,'SOURCE COMPANY'!A:B, 2, FALSE), "")</f>
        <v>ACCENT</v>
      </c>
      <c r="S2762" s="143" t="str">
        <f>IFERROR(VLOOKUP(H2762,'CUSTOMER NAME'!A:B, 2, FALSE), "")</f>
        <v>TO THE ORDER</v>
      </c>
    </row>
    <row r="2763" spans="1:19">
      <c r="A2763" s="192" t="s">
        <v>752</v>
      </c>
      <c r="B2763" s="192">
        <v>24000</v>
      </c>
      <c r="C2763" s="192" t="s">
        <v>7</v>
      </c>
      <c r="D2763" s="192" t="s">
        <v>2921</v>
      </c>
      <c r="E2763" s="192">
        <v>2.2200000000000002</v>
      </c>
      <c r="F2763" s="192" t="s">
        <v>9</v>
      </c>
      <c r="G2763" s="192" t="s">
        <v>2681</v>
      </c>
      <c r="H2763" s="134" t="s">
        <v>510</v>
      </c>
      <c r="I2763" s="131" t="s">
        <v>2670</v>
      </c>
      <c r="J2763" s="184">
        <f>IF(F2763="USD", E2763, E2763 * IFERROR(VLOOKUP(F2763, EXCHANGE_RATE!A:B, 2, FALSE), "Currency not found"))</f>
        <v>2.2200000000000002</v>
      </c>
      <c r="K2763" s="184">
        <f t="shared" si="255"/>
        <v>2.2200000000000002</v>
      </c>
      <c r="L2763" s="184">
        <f>IF(C2763="MTS", B2763, B2763 * IFERROR(VLOOKUP(C2763, 'QTY_CONVERSIONS '!A:B, 2, FALSE), "Units not  found"))</f>
        <v>24</v>
      </c>
      <c r="M2763" s="185">
        <f t="shared" si="256"/>
        <v>53280.000000000007</v>
      </c>
      <c r="N2763" s="143" t="str">
        <f>IFERROR(VLOOKUP(D2763, Product_Category!A:B, 2, FALSE), "Uncategorized")</f>
        <v>MCC</v>
      </c>
      <c r="O2763" s="186">
        <f t="shared" si="258"/>
        <v>2220</v>
      </c>
      <c r="P2763" s="185">
        <f t="shared" si="257"/>
        <v>53280</v>
      </c>
      <c r="Q2763" s="143">
        <v>2023</v>
      </c>
      <c r="R2763" s="143" t="str">
        <f>IFERROR(VLOOKUP(G2763,'SOURCE COMPANY'!A:B, 2, FALSE), "")</f>
        <v>ACCENT</v>
      </c>
      <c r="S2763" s="143" t="str">
        <f>IFERROR(VLOOKUP(H2763,'CUSTOMER NAME'!A:B, 2, FALSE), "")</f>
        <v>TO THE ORDER</v>
      </c>
    </row>
    <row r="2764" spans="1:19">
      <c r="A2764" s="192" t="s">
        <v>172</v>
      </c>
      <c r="B2764" s="192">
        <v>19000</v>
      </c>
      <c r="C2764" s="192" t="s">
        <v>7</v>
      </c>
      <c r="D2764" s="192" t="s">
        <v>266</v>
      </c>
      <c r="E2764" s="192">
        <v>2.8660000000000001</v>
      </c>
      <c r="F2764" s="192" t="s">
        <v>9</v>
      </c>
      <c r="G2764" s="192" t="s">
        <v>2681</v>
      </c>
      <c r="H2764" s="134" t="s">
        <v>510</v>
      </c>
      <c r="I2764" s="131" t="s">
        <v>2670</v>
      </c>
      <c r="J2764" s="184">
        <f>IF(F2764="USD", E2764, E2764 * IFERROR(VLOOKUP(F2764, EXCHANGE_RATE!A:B, 2, FALSE), "Currency not found"))</f>
        <v>2.8660000000000001</v>
      </c>
      <c r="K2764" s="184">
        <f t="shared" si="255"/>
        <v>2.8699999999999997</v>
      </c>
      <c r="L2764" s="184">
        <f>IF(C2764="MTS", B2764, B2764 * IFERROR(VLOOKUP(C2764, 'QTY_CONVERSIONS '!A:B, 2, FALSE), "Units not  found"))</f>
        <v>19</v>
      </c>
      <c r="M2764" s="185">
        <f t="shared" si="256"/>
        <v>54529.999999999993</v>
      </c>
      <c r="N2764" s="143" t="str">
        <f>IFERROR(VLOOKUP(D2764, Product_Category!A:B, 2, FALSE), "Uncategorized")</f>
        <v>MCC</v>
      </c>
      <c r="O2764" s="186">
        <f t="shared" si="258"/>
        <v>2869.9999999999995</v>
      </c>
      <c r="P2764" s="185">
        <f t="shared" si="257"/>
        <v>54529.999999999993</v>
      </c>
      <c r="Q2764" s="143">
        <v>2023</v>
      </c>
      <c r="R2764" s="143" t="str">
        <f>IFERROR(VLOOKUP(G2764,'SOURCE COMPANY'!A:B, 2, FALSE), "")</f>
        <v>ACCENT</v>
      </c>
      <c r="S2764" s="143" t="str">
        <f>IFERROR(VLOOKUP(H2764,'CUSTOMER NAME'!A:B, 2, FALSE), "")</f>
        <v>TO THE ORDER</v>
      </c>
    </row>
    <row r="2765" spans="1:19">
      <c r="A2765" s="192" t="s">
        <v>172</v>
      </c>
      <c r="B2765" s="192">
        <v>19000</v>
      </c>
      <c r="C2765" s="192" t="s">
        <v>7</v>
      </c>
      <c r="D2765" s="192" t="s">
        <v>266</v>
      </c>
      <c r="E2765" s="192">
        <v>2.81</v>
      </c>
      <c r="F2765" s="192" t="s">
        <v>9</v>
      </c>
      <c r="G2765" s="192" t="s">
        <v>2681</v>
      </c>
      <c r="H2765" s="134" t="s">
        <v>510</v>
      </c>
      <c r="I2765" s="131" t="s">
        <v>2670</v>
      </c>
      <c r="J2765" s="184">
        <f>IF(F2765="USD", E2765, E2765 * IFERROR(VLOOKUP(F2765, EXCHANGE_RATE!A:B, 2, FALSE), "Currency not found"))</f>
        <v>2.81</v>
      </c>
      <c r="K2765" s="184">
        <f t="shared" si="255"/>
        <v>2.81</v>
      </c>
      <c r="L2765" s="184">
        <f>IF(C2765="MTS", B2765, B2765 * IFERROR(VLOOKUP(C2765, 'QTY_CONVERSIONS '!A:B, 2, FALSE), "Units not  found"))</f>
        <v>19</v>
      </c>
      <c r="M2765" s="185">
        <f t="shared" si="256"/>
        <v>53390</v>
      </c>
      <c r="N2765" s="143" t="str">
        <f>IFERROR(VLOOKUP(D2765, Product_Category!A:B, 2, FALSE), "Uncategorized")</f>
        <v>MCC</v>
      </c>
      <c r="O2765" s="186">
        <f t="shared" si="258"/>
        <v>2810</v>
      </c>
      <c r="P2765" s="185">
        <f t="shared" si="257"/>
        <v>53390</v>
      </c>
      <c r="Q2765" s="143">
        <v>2023</v>
      </c>
      <c r="R2765" s="143" t="str">
        <f>IFERROR(VLOOKUP(G2765,'SOURCE COMPANY'!A:B, 2, FALSE), "")</f>
        <v>ACCENT</v>
      </c>
      <c r="S2765" s="143" t="str">
        <f>IFERROR(VLOOKUP(H2765,'CUSTOMER NAME'!A:B, 2, FALSE), "")</f>
        <v>TO THE ORDER</v>
      </c>
    </row>
    <row r="2766" spans="1:19">
      <c r="A2766" s="193" t="s">
        <v>2113</v>
      </c>
      <c r="B2766" s="193">
        <v>5000</v>
      </c>
      <c r="C2766" s="193" t="s">
        <v>7</v>
      </c>
      <c r="D2766" s="193" t="s">
        <v>2687</v>
      </c>
      <c r="E2766" s="193">
        <v>2.5499999999999998</v>
      </c>
      <c r="F2766" s="193" t="s">
        <v>9</v>
      </c>
      <c r="G2766" s="192" t="s">
        <v>2681</v>
      </c>
      <c r="H2766" s="136" t="s">
        <v>510</v>
      </c>
      <c r="I2766" s="131" t="s">
        <v>3893</v>
      </c>
      <c r="J2766" s="184">
        <f>IF(F2766="USD", E2766, E2766 * IFERROR(VLOOKUP(F2766, EXCHANGE_RATE!A:B, 2, FALSE), "Currency not found"))</f>
        <v>2.5499999999999998</v>
      </c>
      <c r="K2766" s="184">
        <f t="shared" si="255"/>
        <v>2.5499999999999998</v>
      </c>
      <c r="L2766" s="184">
        <f>IF(C2766="MTS", B2766, B2766 * IFERROR(VLOOKUP(C2766, 'QTY_CONVERSIONS '!A:B, 2, FALSE), "Units not  found"))</f>
        <v>5</v>
      </c>
      <c r="M2766" s="185">
        <f t="shared" si="256"/>
        <v>12750</v>
      </c>
      <c r="N2766" s="143" t="str">
        <f>IFERROR(VLOOKUP(D2766, Product_Category!A:B, 2, FALSE), "Uncategorized")</f>
        <v>MCC</v>
      </c>
      <c r="O2766" s="186">
        <f t="shared" si="258"/>
        <v>2550</v>
      </c>
      <c r="P2766" s="185">
        <f t="shared" si="257"/>
        <v>12750</v>
      </c>
      <c r="Q2766" s="143">
        <v>2023</v>
      </c>
      <c r="R2766" s="143" t="str">
        <f>IFERROR(VLOOKUP(G2766,'SOURCE COMPANY'!A:B, 2, FALSE), "")</f>
        <v>ACCENT</v>
      </c>
      <c r="S2766" s="143" t="str">
        <f>IFERROR(VLOOKUP(H2766,'CUSTOMER NAME'!A:B, 2, FALSE), "")</f>
        <v>TO THE ORDER</v>
      </c>
    </row>
    <row r="2767" spans="1:19">
      <c r="A2767" s="192" t="s">
        <v>2113</v>
      </c>
      <c r="B2767" s="192">
        <v>5000</v>
      </c>
      <c r="C2767" s="192" t="s">
        <v>7</v>
      </c>
      <c r="D2767" s="192" t="s">
        <v>2687</v>
      </c>
      <c r="E2767" s="192">
        <v>2.5499999999999998</v>
      </c>
      <c r="F2767" s="192" t="s">
        <v>9</v>
      </c>
      <c r="G2767" s="192" t="s">
        <v>2681</v>
      </c>
      <c r="H2767" s="134" t="s">
        <v>510</v>
      </c>
      <c r="I2767" s="131" t="s">
        <v>3893</v>
      </c>
      <c r="J2767" s="184">
        <f>IF(F2767="USD", E2767, E2767 * IFERROR(VLOOKUP(F2767, EXCHANGE_RATE!A:B, 2, FALSE), "Currency not found"))</f>
        <v>2.5499999999999998</v>
      </c>
      <c r="K2767" s="184">
        <f t="shared" si="255"/>
        <v>2.5499999999999998</v>
      </c>
      <c r="L2767" s="184">
        <f>IF(C2767="MTS", B2767, B2767 * IFERROR(VLOOKUP(C2767, 'QTY_CONVERSIONS '!A:B, 2, FALSE), "Units not  found"))</f>
        <v>5</v>
      </c>
      <c r="M2767" s="185">
        <f t="shared" si="256"/>
        <v>12750</v>
      </c>
      <c r="N2767" s="143" t="str">
        <f>IFERROR(VLOOKUP(D2767, Product_Category!A:B, 2, FALSE), "Uncategorized")</f>
        <v>MCC</v>
      </c>
      <c r="O2767" s="186">
        <f t="shared" si="258"/>
        <v>2550</v>
      </c>
      <c r="P2767" s="185">
        <f t="shared" si="257"/>
        <v>12750</v>
      </c>
      <c r="Q2767" s="143">
        <v>2023</v>
      </c>
      <c r="R2767" s="143" t="str">
        <f>IFERROR(VLOOKUP(G2767,'SOURCE COMPANY'!A:B, 2, FALSE), "")</f>
        <v>ACCENT</v>
      </c>
      <c r="S2767" s="143" t="str">
        <f>IFERROR(VLOOKUP(H2767,'CUSTOMER NAME'!A:B, 2, FALSE), "")</f>
        <v>TO THE ORDER</v>
      </c>
    </row>
    <row r="2768" spans="1:19">
      <c r="A2768" s="192" t="s">
        <v>2113</v>
      </c>
      <c r="B2768" s="192">
        <v>5000</v>
      </c>
      <c r="C2768" s="192" t="s">
        <v>7</v>
      </c>
      <c r="D2768" s="192" t="s">
        <v>2687</v>
      </c>
      <c r="E2768" s="192">
        <v>2.5499999999999998</v>
      </c>
      <c r="F2768" s="192" t="s">
        <v>9</v>
      </c>
      <c r="G2768" s="192" t="s">
        <v>2681</v>
      </c>
      <c r="H2768" s="134" t="s">
        <v>510</v>
      </c>
      <c r="I2768" s="131" t="s">
        <v>3893</v>
      </c>
      <c r="J2768" s="184">
        <f>IF(F2768="USD", E2768, E2768 * IFERROR(VLOOKUP(F2768, EXCHANGE_RATE!A:B, 2, FALSE), "Currency not found"))</f>
        <v>2.5499999999999998</v>
      </c>
      <c r="K2768" s="184">
        <f t="shared" si="255"/>
        <v>2.5499999999999998</v>
      </c>
      <c r="L2768" s="184">
        <f>IF(C2768="MTS", B2768, B2768 * IFERROR(VLOOKUP(C2768, 'QTY_CONVERSIONS '!A:B, 2, FALSE), "Units not  found"))</f>
        <v>5</v>
      </c>
      <c r="M2768" s="185">
        <f t="shared" si="256"/>
        <v>12750</v>
      </c>
      <c r="N2768" s="143" t="str">
        <f>IFERROR(VLOOKUP(D2768, Product_Category!A:B, 2, FALSE), "Uncategorized")</f>
        <v>MCC</v>
      </c>
      <c r="O2768" s="186">
        <f t="shared" si="258"/>
        <v>2550</v>
      </c>
      <c r="P2768" s="185">
        <f t="shared" si="257"/>
        <v>12750</v>
      </c>
      <c r="Q2768" s="143">
        <v>2023</v>
      </c>
      <c r="R2768" s="143" t="str">
        <f>IFERROR(VLOOKUP(G2768,'SOURCE COMPANY'!A:B, 2, FALSE), "")</f>
        <v>ACCENT</v>
      </c>
      <c r="S2768" s="143" t="str">
        <f>IFERROR(VLOOKUP(H2768,'CUSTOMER NAME'!A:B, 2, FALSE), "")</f>
        <v>TO THE ORDER</v>
      </c>
    </row>
    <row r="2769" spans="1:19">
      <c r="A2769" s="192" t="s">
        <v>2113</v>
      </c>
      <c r="B2769" s="192">
        <v>5000</v>
      </c>
      <c r="C2769" s="192" t="s">
        <v>7</v>
      </c>
      <c r="D2769" s="192" t="s">
        <v>2687</v>
      </c>
      <c r="E2769" s="192">
        <v>2.5499999999999998</v>
      </c>
      <c r="F2769" s="192" t="s">
        <v>9</v>
      </c>
      <c r="G2769" s="192" t="s">
        <v>2681</v>
      </c>
      <c r="H2769" s="134" t="s">
        <v>510</v>
      </c>
      <c r="I2769" s="131" t="s">
        <v>3893</v>
      </c>
      <c r="J2769" s="184">
        <f>IF(F2769="USD", E2769, E2769 * IFERROR(VLOOKUP(F2769, EXCHANGE_RATE!A:B, 2, FALSE), "Currency not found"))</f>
        <v>2.5499999999999998</v>
      </c>
      <c r="K2769" s="184">
        <f t="shared" si="255"/>
        <v>2.5499999999999998</v>
      </c>
      <c r="L2769" s="184">
        <f>IF(C2769="MTS", B2769, B2769 * IFERROR(VLOOKUP(C2769, 'QTY_CONVERSIONS '!A:B, 2, FALSE), "Units not  found"))</f>
        <v>5</v>
      </c>
      <c r="M2769" s="185">
        <f t="shared" si="256"/>
        <v>12750</v>
      </c>
      <c r="N2769" s="143" t="str">
        <f>IFERROR(VLOOKUP(D2769, Product_Category!A:B, 2, FALSE), "Uncategorized")</f>
        <v>MCC</v>
      </c>
      <c r="O2769" s="186">
        <f t="shared" si="258"/>
        <v>2550</v>
      </c>
      <c r="P2769" s="185">
        <f t="shared" si="257"/>
        <v>12750</v>
      </c>
      <c r="Q2769" s="143">
        <v>2023</v>
      </c>
      <c r="R2769" s="143" t="str">
        <f>IFERROR(VLOOKUP(G2769,'SOURCE COMPANY'!A:B, 2, FALSE), "")</f>
        <v>ACCENT</v>
      </c>
      <c r="S2769" s="143" t="str">
        <f>IFERROR(VLOOKUP(H2769,'CUSTOMER NAME'!A:B, 2, FALSE), "")</f>
        <v>TO THE ORDER</v>
      </c>
    </row>
    <row r="2770" spans="1:19">
      <c r="A2770" s="87" t="s">
        <v>929</v>
      </c>
      <c r="B2770" s="87">
        <v>2000</v>
      </c>
      <c r="C2770" s="87" t="s">
        <v>7</v>
      </c>
      <c r="D2770" s="87" t="s">
        <v>19</v>
      </c>
      <c r="E2770" s="248">
        <v>350</v>
      </c>
      <c r="F2770" s="87" t="s">
        <v>1730</v>
      </c>
      <c r="G2770" s="192" t="s">
        <v>2783</v>
      </c>
      <c r="H2770" s="198" t="s">
        <v>1146</v>
      </c>
      <c r="I2770" s="214" t="s">
        <v>2560</v>
      </c>
      <c r="J2770" s="184">
        <f>IF(F2770="USD", E2770, E2770 * IFERROR(VLOOKUP(F2770, EXCHANGE_RATE!A:B, 2, FALSE), "Currency not found"))</f>
        <v>4.2</v>
      </c>
      <c r="K2770" s="184">
        <f t="shared" si="255"/>
        <v>4.2</v>
      </c>
      <c r="L2770" s="184">
        <f>IF(C2770="MTS", B2770, B2770 * IFERROR(VLOOKUP(C2770, 'QTY_CONVERSIONS '!A:B, 2, FALSE), "Units not  found"))</f>
        <v>2</v>
      </c>
      <c r="M2770" s="185">
        <f t="shared" si="256"/>
        <v>8400</v>
      </c>
      <c r="N2770" s="143" t="str">
        <f>IFERROR(VLOOKUP(D2770, Product_Category!A:B, 2, FALSE), "Uncategorized")</f>
        <v>CMC</v>
      </c>
      <c r="O2770" s="186">
        <f t="shared" si="258"/>
        <v>4200</v>
      </c>
      <c r="P2770" s="185">
        <f t="shared" si="257"/>
        <v>8400</v>
      </c>
      <c r="Q2770" s="143">
        <v>2023</v>
      </c>
      <c r="R2770" s="143" t="str">
        <f>IFERROR(VLOOKUP(G2770,'SOURCE COMPANY'!A:B, 2, FALSE), "")</f>
        <v>Dhariyal Polymers</v>
      </c>
      <c r="S2770" s="143" t="str">
        <f>IFERROR(VLOOKUP(H2770,'CUSTOMER NAME'!A:B, 2, FALSE), "")</f>
        <v>UNILEVER</v>
      </c>
    </row>
    <row r="2771" spans="1:19">
      <c r="A2771" s="87" t="s">
        <v>929</v>
      </c>
      <c r="B2771" s="87">
        <v>2000</v>
      </c>
      <c r="C2771" s="87" t="s">
        <v>7</v>
      </c>
      <c r="D2771" s="87" t="s">
        <v>19</v>
      </c>
      <c r="E2771" s="248">
        <v>350</v>
      </c>
      <c r="F2771" s="87" t="s">
        <v>1730</v>
      </c>
      <c r="G2771" s="192" t="s">
        <v>2783</v>
      </c>
      <c r="H2771" s="198" t="s">
        <v>1146</v>
      </c>
      <c r="I2771" s="214" t="str">
        <f>I2770</f>
        <v>Jan</v>
      </c>
      <c r="J2771" s="184">
        <f>IF(F2771="USD", E2771, E2771 * IFERROR(VLOOKUP(F2771, EXCHANGE_RATE!A:B, 2, FALSE), "Currency not found"))</f>
        <v>4.2</v>
      </c>
      <c r="K2771" s="184">
        <f t="shared" si="255"/>
        <v>4.2</v>
      </c>
      <c r="L2771" s="184">
        <f>IF(C2771="MTS", B2771, B2771 * IFERROR(VLOOKUP(C2771, 'QTY_CONVERSIONS '!A:B, 2, FALSE), "Units not  found"))</f>
        <v>2</v>
      </c>
      <c r="M2771" s="185">
        <f t="shared" si="256"/>
        <v>8400</v>
      </c>
      <c r="N2771" s="143" t="str">
        <f>IFERROR(VLOOKUP(D2771, Product_Category!A:B, 2, FALSE), "Uncategorized")</f>
        <v>CMC</v>
      </c>
      <c r="O2771" s="186">
        <f t="shared" si="258"/>
        <v>4200</v>
      </c>
      <c r="P2771" s="185">
        <f t="shared" si="257"/>
        <v>8400</v>
      </c>
      <c r="Q2771" s="143">
        <v>2023</v>
      </c>
      <c r="R2771" s="143" t="str">
        <f>IFERROR(VLOOKUP(G2771,'SOURCE COMPANY'!A:B, 2, FALSE), "")</f>
        <v>Dhariyal Polymers</v>
      </c>
      <c r="S2771" s="143" t="str">
        <f>IFERROR(VLOOKUP(H2771,'CUSTOMER NAME'!A:B, 2, FALSE), "")</f>
        <v>UNILEVER</v>
      </c>
    </row>
    <row r="2772" spans="1:19">
      <c r="A2772" s="87" t="s">
        <v>929</v>
      </c>
      <c r="B2772" s="189">
        <v>2000</v>
      </c>
      <c r="C2772" s="87" t="s">
        <v>7</v>
      </c>
      <c r="D2772" s="87" t="s">
        <v>19</v>
      </c>
      <c r="E2772" s="195">
        <v>329.339</v>
      </c>
      <c r="F2772" s="87" t="s">
        <v>1730</v>
      </c>
      <c r="G2772" s="192" t="s">
        <v>2783</v>
      </c>
      <c r="H2772" s="198" t="s">
        <v>1146</v>
      </c>
      <c r="I2772" s="214" t="str">
        <f>I2771</f>
        <v>Jan</v>
      </c>
      <c r="J2772" s="184">
        <f>IF(F2772="USD", E2772, E2772 * IFERROR(VLOOKUP(F2772, EXCHANGE_RATE!A:B, 2, FALSE), "Currency not found"))</f>
        <v>3.9520680000000001</v>
      </c>
      <c r="K2772" s="184">
        <f t="shared" si="255"/>
        <v>3.96</v>
      </c>
      <c r="L2772" s="184">
        <f>IF(C2772="MTS", B2772, B2772 * IFERROR(VLOOKUP(C2772, 'QTY_CONVERSIONS '!A:B, 2, FALSE), "Units not  found"))</f>
        <v>2</v>
      </c>
      <c r="M2772" s="185">
        <f t="shared" si="256"/>
        <v>7920</v>
      </c>
      <c r="N2772" s="143" t="str">
        <f>IFERROR(VLOOKUP(D2772, Product_Category!A:B, 2, FALSE), "Uncategorized")</f>
        <v>CMC</v>
      </c>
      <c r="O2772" s="186">
        <f t="shared" si="258"/>
        <v>3960</v>
      </c>
      <c r="P2772" s="185">
        <f t="shared" si="257"/>
        <v>7920</v>
      </c>
      <c r="Q2772" s="143">
        <v>2023</v>
      </c>
      <c r="R2772" s="143" t="str">
        <f>IFERROR(VLOOKUP(G2772,'SOURCE COMPANY'!A:B, 2, FALSE), "")</f>
        <v>Dhariyal Polymers</v>
      </c>
      <c r="S2772" s="143" t="str">
        <f>IFERROR(VLOOKUP(H2772,'CUSTOMER NAME'!A:B, 2, FALSE), "")</f>
        <v>UNILEVER</v>
      </c>
    </row>
    <row r="2773" spans="1:19">
      <c r="A2773" s="88" t="s">
        <v>929</v>
      </c>
      <c r="B2773" s="22">
        <v>2000</v>
      </c>
      <c r="C2773" s="88" t="s">
        <v>7</v>
      </c>
      <c r="D2773" s="88" t="s">
        <v>19</v>
      </c>
      <c r="E2773" s="40">
        <v>329.34</v>
      </c>
      <c r="F2773" s="88" t="s">
        <v>1730</v>
      </c>
      <c r="G2773" s="192" t="s">
        <v>2783</v>
      </c>
      <c r="H2773" s="200" t="s">
        <v>2106</v>
      </c>
      <c r="I2773" s="214" t="str">
        <f>I2772</f>
        <v>Jan</v>
      </c>
      <c r="J2773" s="184">
        <f>IF(F2773="USD", E2773, E2773 * IFERROR(VLOOKUP(F2773, EXCHANGE_RATE!A:B, 2, FALSE), "Currency not found"))</f>
        <v>3.9520799999999996</v>
      </c>
      <c r="K2773" s="184">
        <f t="shared" si="255"/>
        <v>3.96</v>
      </c>
      <c r="L2773" s="184">
        <f>IF(C2773="MTS", B2773, B2773 * IFERROR(VLOOKUP(C2773, 'QTY_CONVERSIONS '!A:B, 2, FALSE), "Units not  found"))</f>
        <v>2</v>
      </c>
      <c r="M2773" s="185">
        <f t="shared" si="256"/>
        <v>7920</v>
      </c>
      <c r="N2773" s="143" t="str">
        <f>IFERROR(VLOOKUP(D2773, Product_Category!A:B, 2, FALSE), "Uncategorized")</f>
        <v>CMC</v>
      </c>
      <c r="O2773" s="186">
        <f t="shared" si="258"/>
        <v>3960</v>
      </c>
      <c r="P2773" s="185">
        <f t="shared" si="257"/>
        <v>7920</v>
      </c>
      <c r="Q2773" s="143">
        <v>2023</v>
      </c>
      <c r="R2773" s="143" t="str">
        <f>IFERROR(VLOOKUP(G2773,'SOURCE COMPANY'!A:B, 2, FALSE), "")</f>
        <v>Dhariyal Polymers</v>
      </c>
      <c r="S2773" s="143" t="str">
        <f>IFERROR(VLOOKUP(H2773,'CUSTOMER NAME'!A:B, 2, FALSE), "")</f>
        <v>UNILEVER  LTD</v>
      </c>
    </row>
    <row r="2774" spans="1:19">
      <c r="A2774" s="192" t="s">
        <v>841</v>
      </c>
      <c r="B2774" s="192">
        <v>400</v>
      </c>
      <c r="C2774" s="192" t="s">
        <v>7</v>
      </c>
      <c r="D2774" s="192" t="s">
        <v>3688</v>
      </c>
      <c r="E2774" s="192">
        <v>3.03</v>
      </c>
      <c r="F2774" s="192" t="s">
        <v>9</v>
      </c>
      <c r="G2774" s="192" t="s">
        <v>2681</v>
      </c>
      <c r="H2774" s="134" t="s">
        <v>510</v>
      </c>
      <c r="I2774" s="131" t="s">
        <v>3658</v>
      </c>
      <c r="J2774" s="184">
        <f>IF(F2774="USD", E2774, E2774 * IFERROR(VLOOKUP(F2774, EXCHANGE_RATE!A:B, 2, FALSE), "Currency not found"))</f>
        <v>3.03</v>
      </c>
      <c r="K2774" s="184">
        <f t="shared" si="255"/>
        <v>3.03</v>
      </c>
      <c r="L2774" s="184">
        <f>IF(C2774="MTS", B2774, B2774 * IFERROR(VLOOKUP(C2774, 'QTY_CONVERSIONS '!A:B, 2, FALSE), "Units not  found"))</f>
        <v>0.4</v>
      </c>
      <c r="M2774" s="185">
        <f t="shared" si="256"/>
        <v>1212</v>
      </c>
      <c r="N2774" s="143" t="str">
        <f>IFERROR(VLOOKUP(D2774, Product_Category!A:B, 2, FALSE), "Uncategorized")</f>
        <v>MAGNESIUM STEARATE</v>
      </c>
      <c r="O2774" s="186">
        <f t="shared" si="258"/>
        <v>3030</v>
      </c>
      <c r="P2774" s="185">
        <f t="shared" si="257"/>
        <v>1212</v>
      </c>
      <c r="Q2774" s="143">
        <v>2023</v>
      </c>
      <c r="R2774" s="143" t="str">
        <f>IFERROR(VLOOKUP(G2774,'SOURCE COMPANY'!A:B, 2, FALSE), "")</f>
        <v>ACCENT</v>
      </c>
      <c r="S2774" s="143" t="str">
        <f>IFERROR(VLOOKUP(H2774,'CUSTOMER NAME'!A:B, 2, FALSE), "")</f>
        <v>TO THE ORDER</v>
      </c>
    </row>
    <row r="2775" spans="1:19">
      <c r="A2775" s="192" t="s">
        <v>225</v>
      </c>
      <c r="B2775" s="192">
        <v>3000</v>
      </c>
      <c r="C2775" s="192" t="s">
        <v>7</v>
      </c>
      <c r="D2775" s="192" t="s">
        <v>3688</v>
      </c>
      <c r="E2775" s="192">
        <v>2.57</v>
      </c>
      <c r="F2775" s="192" t="s">
        <v>9</v>
      </c>
      <c r="G2775" s="192" t="s">
        <v>2681</v>
      </c>
      <c r="H2775" s="134" t="s">
        <v>510</v>
      </c>
      <c r="I2775" s="131" t="s">
        <v>3658</v>
      </c>
      <c r="J2775" s="184">
        <f>IF(F2775="USD", E2775, E2775 * IFERROR(VLOOKUP(F2775, EXCHANGE_RATE!A:B, 2, FALSE), "Currency not found"))</f>
        <v>2.57</v>
      </c>
      <c r="K2775" s="184">
        <f t="shared" si="255"/>
        <v>2.57</v>
      </c>
      <c r="L2775" s="184">
        <f>IF(C2775="MTS", B2775, B2775 * IFERROR(VLOOKUP(C2775, 'QTY_CONVERSIONS '!A:B, 2, FALSE), "Units not  found"))</f>
        <v>3</v>
      </c>
      <c r="M2775" s="185">
        <f t="shared" si="256"/>
        <v>7709.9999999999991</v>
      </c>
      <c r="N2775" s="143" t="str">
        <f>IFERROR(VLOOKUP(D2775, Product_Category!A:B, 2, FALSE), "Uncategorized")</f>
        <v>MAGNESIUM STEARATE</v>
      </c>
      <c r="O2775" s="186">
        <f t="shared" si="258"/>
        <v>2570</v>
      </c>
      <c r="P2775" s="185">
        <f t="shared" si="257"/>
        <v>7710</v>
      </c>
      <c r="Q2775" s="143">
        <v>2023</v>
      </c>
      <c r="R2775" s="143" t="str">
        <f>IFERROR(VLOOKUP(G2775,'SOURCE COMPANY'!A:B, 2, FALSE), "")</f>
        <v>ACCENT</v>
      </c>
      <c r="S2775" s="143" t="str">
        <f>IFERROR(VLOOKUP(H2775,'CUSTOMER NAME'!A:B, 2, FALSE), "")</f>
        <v>TO THE ORDER</v>
      </c>
    </row>
    <row r="2776" spans="1:19">
      <c r="A2776" s="192" t="s">
        <v>1012</v>
      </c>
      <c r="B2776" s="192">
        <v>300</v>
      </c>
      <c r="C2776" s="192" t="s">
        <v>7</v>
      </c>
      <c r="D2776" s="192" t="s">
        <v>3688</v>
      </c>
      <c r="E2776" s="192">
        <v>2.7909999999999999</v>
      </c>
      <c r="F2776" s="192" t="s">
        <v>9</v>
      </c>
      <c r="G2776" s="192" t="s">
        <v>2681</v>
      </c>
      <c r="H2776" s="134" t="s">
        <v>510</v>
      </c>
      <c r="I2776" s="131" t="s">
        <v>3658</v>
      </c>
      <c r="J2776" s="184">
        <f>IF(F2776="USD", E2776, E2776 * IFERROR(VLOOKUP(F2776, EXCHANGE_RATE!A:B, 2, FALSE), "Currency not found"))</f>
        <v>2.7909999999999999</v>
      </c>
      <c r="K2776" s="184">
        <f t="shared" si="255"/>
        <v>2.8</v>
      </c>
      <c r="L2776" s="184">
        <f>IF(C2776="MTS", B2776, B2776 * IFERROR(VLOOKUP(C2776, 'QTY_CONVERSIONS '!A:B, 2, FALSE), "Units not  found"))</f>
        <v>0.3</v>
      </c>
      <c r="M2776" s="185">
        <f t="shared" si="256"/>
        <v>840</v>
      </c>
      <c r="N2776" s="143" t="str">
        <f>IFERROR(VLOOKUP(D2776, Product_Category!A:B, 2, FALSE), "Uncategorized")</f>
        <v>MAGNESIUM STEARATE</v>
      </c>
      <c r="O2776" s="186">
        <f t="shared" si="258"/>
        <v>2800</v>
      </c>
      <c r="P2776" s="185">
        <f t="shared" si="257"/>
        <v>840</v>
      </c>
      <c r="Q2776" s="143">
        <v>2023</v>
      </c>
      <c r="R2776" s="143" t="str">
        <f>IFERROR(VLOOKUP(G2776,'SOURCE COMPANY'!A:B, 2, FALSE), "")</f>
        <v>ACCENT</v>
      </c>
      <c r="S2776" s="143" t="str">
        <f>IFERROR(VLOOKUP(H2776,'CUSTOMER NAME'!A:B, 2, FALSE), "")</f>
        <v>TO THE ORDER</v>
      </c>
    </row>
    <row r="2777" spans="1:19">
      <c r="A2777" s="193" t="s">
        <v>860</v>
      </c>
      <c r="B2777" s="193">
        <v>20000</v>
      </c>
      <c r="C2777" s="193" t="s">
        <v>7</v>
      </c>
      <c r="D2777" s="193" t="s">
        <v>769</v>
      </c>
      <c r="E2777" s="193">
        <v>1.95</v>
      </c>
      <c r="F2777" s="193" t="s">
        <v>9</v>
      </c>
      <c r="G2777" s="192" t="s">
        <v>3943</v>
      </c>
      <c r="H2777" s="136" t="s">
        <v>510</v>
      </c>
      <c r="I2777" s="131" t="s">
        <v>3893</v>
      </c>
      <c r="J2777" s="184">
        <f>IF(F2777="USD", E2777, E2777 * IFERROR(VLOOKUP(F2777, EXCHANGE_RATE!A:B, 2, FALSE), "Currency not found"))</f>
        <v>1.95</v>
      </c>
      <c r="K2777" s="184">
        <f t="shared" si="255"/>
        <v>1.95</v>
      </c>
      <c r="L2777" s="184">
        <f>IF(C2777="MTS", B2777, B2777 * IFERROR(VLOOKUP(C2777, 'QTY_CONVERSIONS '!A:B, 2, FALSE), "Units not  found"))</f>
        <v>20</v>
      </c>
      <c r="M2777" s="185">
        <f t="shared" si="256"/>
        <v>39000</v>
      </c>
      <c r="N2777" s="143" t="str">
        <f>IFERROR(VLOOKUP(D2777, Product_Category!A:B, 2, FALSE), "Uncategorized")</f>
        <v>MCC</v>
      </c>
      <c r="O2777" s="186">
        <f t="shared" si="258"/>
        <v>1950</v>
      </c>
      <c r="P2777" s="185">
        <f t="shared" si="257"/>
        <v>39000</v>
      </c>
      <c r="Q2777" s="143">
        <v>2023</v>
      </c>
      <c r="R2777" s="143" t="str">
        <f>IFERROR(VLOOKUP(G2777,'SOURCE COMPANY'!A:B, 2, FALSE), "")</f>
        <v>AIES PHARMA CHEM</v>
      </c>
      <c r="S2777" s="143" t="str">
        <f>IFERROR(VLOOKUP(H2777,'CUSTOMER NAME'!A:B, 2, FALSE), "")</f>
        <v>TO THE ORDER</v>
      </c>
    </row>
    <row r="2778" spans="1:19">
      <c r="A2778" s="192" t="s">
        <v>860</v>
      </c>
      <c r="B2778" s="192">
        <v>10000</v>
      </c>
      <c r="C2778" s="192" t="s">
        <v>7</v>
      </c>
      <c r="D2778" s="192" t="s">
        <v>769</v>
      </c>
      <c r="E2778" s="192">
        <v>1.95</v>
      </c>
      <c r="F2778" s="192" t="s">
        <v>9</v>
      </c>
      <c r="G2778" s="192" t="s">
        <v>3943</v>
      </c>
      <c r="H2778" s="134" t="s">
        <v>510</v>
      </c>
      <c r="I2778" s="131" t="s">
        <v>3893</v>
      </c>
      <c r="J2778" s="184">
        <f>IF(F2778="USD", E2778, E2778 * IFERROR(VLOOKUP(F2778, EXCHANGE_RATE!A:B, 2, FALSE), "Currency not found"))</f>
        <v>1.95</v>
      </c>
      <c r="K2778" s="184">
        <f t="shared" si="255"/>
        <v>1.95</v>
      </c>
      <c r="L2778" s="184">
        <f>IF(C2778="MTS", B2778, B2778 * IFERROR(VLOOKUP(C2778, 'QTY_CONVERSIONS '!A:B, 2, FALSE), "Units not  found"))</f>
        <v>10</v>
      </c>
      <c r="M2778" s="185">
        <f t="shared" si="256"/>
        <v>19500</v>
      </c>
      <c r="N2778" s="143" t="str">
        <f>IFERROR(VLOOKUP(D2778, Product_Category!A:B, 2, FALSE), "Uncategorized")</f>
        <v>MCC</v>
      </c>
      <c r="O2778" s="186">
        <f t="shared" si="258"/>
        <v>1950</v>
      </c>
      <c r="P2778" s="185">
        <f t="shared" si="257"/>
        <v>19500</v>
      </c>
      <c r="Q2778" s="143">
        <v>2023</v>
      </c>
      <c r="R2778" s="143" t="str">
        <f>IFERROR(VLOOKUP(G2778,'SOURCE COMPANY'!A:B, 2, FALSE), "")</f>
        <v>AIES PHARMA CHEM</v>
      </c>
      <c r="S2778" s="143" t="str">
        <f>IFERROR(VLOOKUP(H2778,'CUSTOMER NAME'!A:B, 2, FALSE), "")</f>
        <v>TO THE ORDER</v>
      </c>
    </row>
    <row r="2779" spans="1:19">
      <c r="A2779" s="192" t="s">
        <v>860</v>
      </c>
      <c r="B2779" s="192">
        <v>10000</v>
      </c>
      <c r="C2779" s="192" t="s">
        <v>7</v>
      </c>
      <c r="D2779" s="192" t="s">
        <v>611</v>
      </c>
      <c r="E2779" s="192">
        <v>1.95</v>
      </c>
      <c r="F2779" s="192" t="s">
        <v>9</v>
      </c>
      <c r="G2779" s="192" t="s">
        <v>3943</v>
      </c>
      <c r="H2779" s="134" t="s">
        <v>510</v>
      </c>
      <c r="I2779" s="131" t="s">
        <v>3893</v>
      </c>
      <c r="J2779" s="184">
        <f>IF(F2779="USD", E2779, E2779 * IFERROR(VLOOKUP(F2779, EXCHANGE_RATE!A:B, 2, FALSE), "Currency not found"))</f>
        <v>1.95</v>
      </c>
      <c r="K2779" s="184">
        <f t="shared" si="255"/>
        <v>1.95</v>
      </c>
      <c r="L2779" s="184">
        <f>IF(C2779="MTS", B2779, B2779 * IFERROR(VLOOKUP(C2779, 'QTY_CONVERSIONS '!A:B, 2, FALSE), "Units not  found"))</f>
        <v>10</v>
      </c>
      <c r="M2779" s="185">
        <f t="shared" si="256"/>
        <v>19500</v>
      </c>
      <c r="N2779" s="143" t="str">
        <f>IFERROR(VLOOKUP(D2779, Product_Category!A:B, 2, FALSE), "Uncategorized")</f>
        <v>MCC</v>
      </c>
      <c r="O2779" s="186">
        <f t="shared" si="258"/>
        <v>1950</v>
      </c>
      <c r="P2779" s="185">
        <f t="shared" si="257"/>
        <v>19500</v>
      </c>
      <c r="Q2779" s="143">
        <v>2023</v>
      </c>
      <c r="R2779" s="143" t="str">
        <f>IFERROR(VLOOKUP(G2779,'SOURCE COMPANY'!A:B, 2, FALSE), "")</f>
        <v>AIES PHARMA CHEM</v>
      </c>
      <c r="S2779" s="143" t="str">
        <f>IFERROR(VLOOKUP(H2779,'CUSTOMER NAME'!A:B, 2, FALSE), "")</f>
        <v>TO THE ORDER</v>
      </c>
    </row>
    <row r="2780" spans="1:19">
      <c r="A2780" s="192" t="s">
        <v>860</v>
      </c>
      <c r="B2780" s="192">
        <v>20000</v>
      </c>
      <c r="C2780" s="192" t="s">
        <v>7</v>
      </c>
      <c r="D2780" s="192" t="s">
        <v>611</v>
      </c>
      <c r="E2780" s="192">
        <v>1.95</v>
      </c>
      <c r="F2780" s="192" t="s">
        <v>9</v>
      </c>
      <c r="G2780" s="192" t="s">
        <v>3943</v>
      </c>
      <c r="H2780" s="134" t="s">
        <v>510</v>
      </c>
      <c r="I2780" s="131" t="s">
        <v>3893</v>
      </c>
      <c r="J2780" s="184">
        <f>IF(F2780="USD", E2780, E2780 * IFERROR(VLOOKUP(F2780, EXCHANGE_RATE!A:B, 2, FALSE), "Currency not found"))</f>
        <v>1.95</v>
      </c>
      <c r="K2780" s="184">
        <f t="shared" si="255"/>
        <v>1.95</v>
      </c>
      <c r="L2780" s="184">
        <f>IF(C2780="MTS", B2780, B2780 * IFERROR(VLOOKUP(C2780, 'QTY_CONVERSIONS '!A:B, 2, FALSE), "Units not  found"))</f>
        <v>20</v>
      </c>
      <c r="M2780" s="185">
        <f t="shared" si="256"/>
        <v>39000</v>
      </c>
      <c r="N2780" s="143" t="str">
        <f>IFERROR(VLOOKUP(D2780, Product_Category!A:B, 2, FALSE), "Uncategorized")</f>
        <v>MCC</v>
      </c>
      <c r="O2780" s="186">
        <f t="shared" si="258"/>
        <v>1950</v>
      </c>
      <c r="P2780" s="185">
        <f t="shared" si="257"/>
        <v>39000</v>
      </c>
      <c r="Q2780" s="143">
        <v>2023</v>
      </c>
      <c r="R2780" s="143" t="str">
        <f>IFERROR(VLOOKUP(G2780,'SOURCE COMPANY'!A:B, 2, FALSE), "")</f>
        <v>AIES PHARMA CHEM</v>
      </c>
      <c r="S2780" s="143" t="str">
        <f>IFERROR(VLOOKUP(H2780,'CUSTOMER NAME'!A:B, 2, FALSE), "")</f>
        <v>TO THE ORDER</v>
      </c>
    </row>
    <row r="2781" spans="1:19">
      <c r="A2781" s="192" t="s">
        <v>860</v>
      </c>
      <c r="B2781" s="192">
        <v>20000</v>
      </c>
      <c r="C2781" s="192" t="s">
        <v>7</v>
      </c>
      <c r="D2781" s="192" t="s">
        <v>611</v>
      </c>
      <c r="E2781" s="192">
        <v>1.95</v>
      </c>
      <c r="F2781" s="192" t="s">
        <v>9</v>
      </c>
      <c r="G2781" s="192" t="s">
        <v>3943</v>
      </c>
      <c r="H2781" s="134" t="s">
        <v>510</v>
      </c>
      <c r="I2781" s="131" t="s">
        <v>3893</v>
      </c>
      <c r="J2781" s="184">
        <f>IF(F2781="USD", E2781, E2781 * IFERROR(VLOOKUP(F2781, EXCHANGE_RATE!A:B, 2, FALSE), "Currency not found"))</f>
        <v>1.95</v>
      </c>
      <c r="K2781" s="184">
        <f t="shared" si="255"/>
        <v>1.95</v>
      </c>
      <c r="L2781" s="184">
        <f>IF(C2781="MTS", B2781, B2781 * IFERROR(VLOOKUP(C2781, 'QTY_CONVERSIONS '!A:B, 2, FALSE), "Units not  found"))</f>
        <v>20</v>
      </c>
      <c r="M2781" s="185">
        <f t="shared" si="256"/>
        <v>39000</v>
      </c>
      <c r="N2781" s="143" t="str">
        <f>IFERROR(VLOOKUP(D2781, Product_Category!A:B, 2, FALSE), "Uncategorized")</f>
        <v>MCC</v>
      </c>
      <c r="O2781" s="186">
        <f t="shared" si="258"/>
        <v>1950</v>
      </c>
      <c r="P2781" s="185">
        <f t="shared" si="257"/>
        <v>39000</v>
      </c>
      <c r="Q2781" s="143">
        <v>2023</v>
      </c>
      <c r="R2781" s="143" t="str">
        <f>IFERROR(VLOOKUP(G2781,'SOURCE COMPANY'!A:B, 2, FALSE), "")</f>
        <v>AIES PHARMA CHEM</v>
      </c>
      <c r="S2781" s="143" t="str">
        <f>IFERROR(VLOOKUP(H2781,'CUSTOMER NAME'!A:B, 2, FALSE), "")</f>
        <v>TO THE ORDER</v>
      </c>
    </row>
    <row r="2782" spans="1:19">
      <c r="A2782" s="191" t="s">
        <v>834</v>
      </c>
      <c r="B2782" s="191">
        <v>26000</v>
      </c>
      <c r="C2782" s="191" t="s">
        <v>7</v>
      </c>
      <c r="D2782" s="191" t="s">
        <v>266</v>
      </c>
      <c r="E2782" s="191">
        <v>2.17</v>
      </c>
      <c r="F2782" s="191" t="s">
        <v>9</v>
      </c>
      <c r="G2782" s="191" t="s">
        <v>3413</v>
      </c>
      <c r="H2782" s="121" t="s">
        <v>510</v>
      </c>
      <c r="I2782" s="131" t="s">
        <v>3389</v>
      </c>
      <c r="J2782" s="184">
        <f>IF(F2782="USD", E2782, E2782 * IFERROR(VLOOKUP(F2782, EXCHANGE_RATE!A:B, 2, FALSE), "Currency not found"))</f>
        <v>2.17</v>
      </c>
      <c r="K2782" s="184">
        <f t="shared" si="255"/>
        <v>2.17</v>
      </c>
      <c r="L2782" s="184">
        <f>IF(C2782="MTS", B2782, B2782 * IFERROR(VLOOKUP(C2782, 'QTY_CONVERSIONS '!A:B, 2, FALSE), "Units not  found"))</f>
        <v>26</v>
      </c>
      <c r="M2782" s="185">
        <f t="shared" si="256"/>
        <v>56420</v>
      </c>
      <c r="N2782" s="143" t="str">
        <f>IFERROR(VLOOKUP(D2782, Product_Category!A:B, 2, FALSE), "Uncategorized")</f>
        <v>MCC</v>
      </c>
      <c r="O2782" s="186">
        <f t="shared" si="258"/>
        <v>2170</v>
      </c>
      <c r="P2782" s="185">
        <f t="shared" si="257"/>
        <v>56420</v>
      </c>
      <c r="Q2782" s="143">
        <v>2023</v>
      </c>
      <c r="R2782" s="143" t="str">
        <f>IFERROR(VLOOKUP(G2782,'SOURCE COMPANY'!A:B, 2, FALSE), "")</f>
        <v>AJILE TRADING CO</v>
      </c>
      <c r="S2782" s="143" t="str">
        <f>IFERROR(VLOOKUP(H2782,'CUSTOMER NAME'!A:B, 2, FALSE), "")</f>
        <v>TO THE ORDER</v>
      </c>
    </row>
    <row r="2783" spans="1:19">
      <c r="A2783" s="191" t="s">
        <v>834</v>
      </c>
      <c r="B2783" s="191">
        <v>26000</v>
      </c>
      <c r="C2783" s="191" t="s">
        <v>7</v>
      </c>
      <c r="D2783" s="191" t="s">
        <v>266</v>
      </c>
      <c r="E2783" s="191">
        <v>2.25</v>
      </c>
      <c r="F2783" s="191" t="s">
        <v>9</v>
      </c>
      <c r="G2783" s="191" t="s">
        <v>3413</v>
      </c>
      <c r="H2783" s="121" t="s">
        <v>510</v>
      </c>
      <c r="I2783" s="131" t="s">
        <v>3389</v>
      </c>
      <c r="J2783" s="184">
        <f>IF(F2783="USD", E2783, E2783 * IFERROR(VLOOKUP(F2783, EXCHANGE_RATE!A:B, 2, FALSE), "Currency not found"))</f>
        <v>2.25</v>
      </c>
      <c r="K2783" s="184">
        <f t="shared" si="255"/>
        <v>2.25</v>
      </c>
      <c r="L2783" s="184">
        <f>IF(C2783="MTS", B2783, B2783 * IFERROR(VLOOKUP(C2783, 'QTY_CONVERSIONS '!A:B, 2, FALSE), "Units not  found"))</f>
        <v>26</v>
      </c>
      <c r="M2783" s="185">
        <f t="shared" si="256"/>
        <v>58500</v>
      </c>
      <c r="N2783" s="143" t="str">
        <f>IFERROR(VLOOKUP(D2783, Product_Category!A:B, 2, FALSE), "Uncategorized")</f>
        <v>MCC</v>
      </c>
      <c r="O2783" s="186">
        <f t="shared" si="258"/>
        <v>2250</v>
      </c>
      <c r="P2783" s="185">
        <f t="shared" si="257"/>
        <v>58500</v>
      </c>
      <c r="Q2783" s="143">
        <v>2023</v>
      </c>
      <c r="R2783" s="143" t="str">
        <f>IFERROR(VLOOKUP(G2783,'SOURCE COMPANY'!A:B, 2, FALSE), "")</f>
        <v>AJILE TRADING CO</v>
      </c>
      <c r="S2783" s="143" t="str">
        <f>IFERROR(VLOOKUP(H2783,'CUSTOMER NAME'!A:B, 2, FALSE), "")</f>
        <v>TO THE ORDER</v>
      </c>
    </row>
    <row r="2784" spans="1:19">
      <c r="A2784" s="191" t="s">
        <v>834</v>
      </c>
      <c r="B2784" s="191">
        <v>10000</v>
      </c>
      <c r="C2784" s="191" t="s">
        <v>7</v>
      </c>
      <c r="D2784" s="191" t="s">
        <v>266</v>
      </c>
      <c r="E2784" s="191">
        <v>2.25</v>
      </c>
      <c r="F2784" s="191" t="s">
        <v>9</v>
      </c>
      <c r="G2784" s="191" t="s">
        <v>3413</v>
      </c>
      <c r="H2784" s="121" t="s">
        <v>510</v>
      </c>
      <c r="I2784" s="131" t="s">
        <v>3389</v>
      </c>
      <c r="J2784" s="184">
        <f>IF(F2784="USD", E2784, E2784 * IFERROR(VLOOKUP(F2784, EXCHANGE_RATE!A:B, 2, FALSE), "Currency not found"))</f>
        <v>2.25</v>
      </c>
      <c r="K2784" s="184">
        <f t="shared" si="255"/>
        <v>2.25</v>
      </c>
      <c r="L2784" s="184">
        <f>IF(C2784="MTS", B2784, B2784 * IFERROR(VLOOKUP(C2784, 'QTY_CONVERSIONS '!A:B, 2, FALSE), "Units not  found"))</f>
        <v>10</v>
      </c>
      <c r="M2784" s="185">
        <f t="shared" si="256"/>
        <v>22500</v>
      </c>
      <c r="N2784" s="143" t="str">
        <f>IFERROR(VLOOKUP(D2784, Product_Category!A:B, 2, FALSE), "Uncategorized")</f>
        <v>MCC</v>
      </c>
      <c r="O2784" s="186">
        <f t="shared" si="258"/>
        <v>2250</v>
      </c>
      <c r="P2784" s="185">
        <f t="shared" si="257"/>
        <v>22500</v>
      </c>
      <c r="Q2784" s="143">
        <v>2023</v>
      </c>
      <c r="R2784" s="143" t="str">
        <f>IFERROR(VLOOKUP(G2784,'SOURCE COMPANY'!A:B, 2, FALSE), "")</f>
        <v>AJILE TRADING CO</v>
      </c>
      <c r="S2784" s="143" t="str">
        <f>IFERROR(VLOOKUP(H2784,'CUSTOMER NAME'!A:B, 2, FALSE), "")</f>
        <v>TO THE ORDER</v>
      </c>
    </row>
    <row r="2785" spans="1:19">
      <c r="A2785" s="192" t="s">
        <v>1019</v>
      </c>
      <c r="B2785" s="192">
        <v>2400</v>
      </c>
      <c r="C2785" s="192" t="s">
        <v>7</v>
      </c>
      <c r="D2785" s="192" t="s">
        <v>611</v>
      </c>
      <c r="E2785" s="192">
        <v>3.15</v>
      </c>
      <c r="F2785" s="192" t="s">
        <v>9</v>
      </c>
      <c r="G2785" s="192" t="s">
        <v>3811</v>
      </c>
      <c r="H2785" s="134" t="s">
        <v>510</v>
      </c>
      <c r="I2785" s="131" t="s">
        <v>3658</v>
      </c>
      <c r="J2785" s="184">
        <f>IF(F2785="USD", E2785, E2785 * IFERROR(VLOOKUP(F2785, EXCHANGE_RATE!A:B, 2, FALSE), "Currency not found"))</f>
        <v>3.15</v>
      </c>
      <c r="K2785" s="184">
        <f t="shared" si="255"/>
        <v>3.15</v>
      </c>
      <c r="L2785" s="184">
        <f>IF(C2785="MTS", B2785, B2785 * IFERROR(VLOOKUP(C2785, 'QTY_CONVERSIONS '!A:B, 2, FALSE), "Units not  found"))</f>
        <v>2.4</v>
      </c>
      <c r="M2785" s="185">
        <f t="shared" si="256"/>
        <v>7560</v>
      </c>
      <c r="N2785" s="143" t="str">
        <f>IFERROR(VLOOKUP(D2785, Product_Category!A:B, 2, FALSE), "Uncategorized")</f>
        <v>MCC</v>
      </c>
      <c r="O2785" s="186">
        <f t="shared" si="258"/>
        <v>3150</v>
      </c>
      <c r="P2785" s="185">
        <f t="shared" si="257"/>
        <v>7560</v>
      </c>
      <c r="Q2785" s="143">
        <v>2023</v>
      </c>
      <c r="R2785" s="143" t="str">
        <f>IFERROR(VLOOKUP(G2785,'SOURCE COMPANY'!A:B, 2, FALSE), "")</f>
        <v>Alcon Bio sciences</v>
      </c>
      <c r="S2785" s="143" t="str">
        <f>IFERROR(VLOOKUP(H2785,'CUSTOMER NAME'!A:B, 2, FALSE), "")</f>
        <v>TO THE ORDER</v>
      </c>
    </row>
    <row r="2786" spans="1:19">
      <c r="A2786" s="192" t="s">
        <v>752</v>
      </c>
      <c r="B2786" s="192">
        <v>20000</v>
      </c>
      <c r="C2786" s="192" t="s">
        <v>7</v>
      </c>
      <c r="D2786" s="192" t="s">
        <v>1015</v>
      </c>
      <c r="E2786" s="192">
        <v>2.78</v>
      </c>
      <c r="F2786" s="192" t="s">
        <v>9</v>
      </c>
      <c r="G2786" s="192" t="s">
        <v>3811</v>
      </c>
      <c r="H2786" s="134" t="s">
        <v>510</v>
      </c>
      <c r="I2786" s="131" t="s">
        <v>3658</v>
      </c>
      <c r="J2786" s="184">
        <f>IF(F2786="USD", E2786, E2786 * IFERROR(VLOOKUP(F2786, EXCHANGE_RATE!A:B, 2, FALSE), "Currency not found"))</f>
        <v>2.78</v>
      </c>
      <c r="K2786" s="184">
        <f t="shared" si="255"/>
        <v>2.78</v>
      </c>
      <c r="L2786" s="184">
        <f>IF(C2786="MTS", B2786, B2786 * IFERROR(VLOOKUP(C2786, 'QTY_CONVERSIONS '!A:B, 2, FALSE), "Units not  found"))</f>
        <v>20</v>
      </c>
      <c r="M2786" s="185">
        <f t="shared" si="256"/>
        <v>55599.999999999993</v>
      </c>
      <c r="N2786" s="143" t="str">
        <f>IFERROR(VLOOKUP(D2786, Product_Category!A:B, 2, FALSE), "Uncategorized")</f>
        <v>MCC</v>
      </c>
      <c r="O2786" s="186">
        <f t="shared" si="258"/>
        <v>2780</v>
      </c>
      <c r="P2786" s="185">
        <f t="shared" si="257"/>
        <v>55600</v>
      </c>
      <c r="Q2786" s="143">
        <v>2023</v>
      </c>
      <c r="R2786" s="143" t="str">
        <f>IFERROR(VLOOKUP(G2786,'SOURCE COMPANY'!A:B, 2, FALSE), "")</f>
        <v>Alcon Bio sciences</v>
      </c>
      <c r="S2786" s="143" t="str">
        <f>IFERROR(VLOOKUP(H2786,'CUSTOMER NAME'!A:B, 2, FALSE), "")</f>
        <v>TO THE ORDER</v>
      </c>
    </row>
    <row r="2787" spans="1:19">
      <c r="A2787" s="192" t="s">
        <v>752</v>
      </c>
      <c r="B2787" s="192">
        <v>50000</v>
      </c>
      <c r="C2787" s="192" t="s">
        <v>7</v>
      </c>
      <c r="D2787" s="192" t="s">
        <v>611</v>
      </c>
      <c r="E2787" s="192">
        <v>2.15</v>
      </c>
      <c r="F2787" s="192" t="s">
        <v>9</v>
      </c>
      <c r="G2787" s="192" t="s">
        <v>3811</v>
      </c>
      <c r="H2787" s="134" t="s">
        <v>510</v>
      </c>
      <c r="I2787" s="131" t="s">
        <v>3658</v>
      </c>
      <c r="J2787" s="184">
        <f>IF(F2787="USD", E2787, E2787 * IFERROR(VLOOKUP(F2787, EXCHANGE_RATE!A:B, 2, FALSE), "Currency not found"))</f>
        <v>2.15</v>
      </c>
      <c r="K2787" s="184">
        <f t="shared" si="255"/>
        <v>2.15</v>
      </c>
      <c r="L2787" s="184">
        <f>IF(C2787="MTS", B2787, B2787 * IFERROR(VLOOKUP(C2787, 'QTY_CONVERSIONS '!A:B, 2, FALSE), "Units not  found"))</f>
        <v>50</v>
      </c>
      <c r="M2787" s="185">
        <f t="shared" si="256"/>
        <v>107500</v>
      </c>
      <c r="N2787" s="143" t="str">
        <f>IFERROR(VLOOKUP(D2787, Product_Category!A:B, 2, FALSE), "Uncategorized")</f>
        <v>MCC</v>
      </c>
      <c r="O2787" s="186">
        <f t="shared" si="258"/>
        <v>2150</v>
      </c>
      <c r="P2787" s="185">
        <f t="shared" si="257"/>
        <v>107500</v>
      </c>
      <c r="Q2787" s="143">
        <v>2023</v>
      </c>
      <c r="R2787" s="143" t="str">
        <f>IFERROR(VLOOKUP(G2787,'SOURCE COMPANY'!A:B, 2, FALSE), "")</f>
        <v>Alcon Bio sciences</v>
      </c>
      <c r="S2787" s="143" t="str">
        <f>IFERROR(VLOOKUP(H2787,'CUSTOMER NAME'!A:B, 2, FALSE), "")</f>
        <v>TO THE ORDER</v>
      </c>
    </row>
    <row r="2788" spans="1:19">
      <c r="A2788" s="87" t="s">
        <v>841</v>
      </c>
      <c r="B2788" s="87">
        <v>5000</v>
      </c>
      <c r="C2788" s="87" t="s">
        <v>7</v>
      </c>
      <c r="D2788" s="87" t="s">
        <v>1160</v>
      </c>
      <c r="E2788" s="248">
        <v>18.5</v>
      </c>
      <c r="F2788" s="87" t="s">
        <v>9</v>
      </c>
      <c r="G2788" s="192" t="s">
        <v>3811</v>
      </c>
      <c r="H2788" s="198" t="s">
        <v>510</v>
      </c>
      <c r="I2788" s="214" t="str">
        <f t="shared" ref="I2788:I2795" si="259">I2787</f>
        <v>November</v>
      </c>
      <c r="J2788" s="184">
        <f>IF(F2788="USD", E2788, E2788 * IFERROR(VLOOKUP(F2788, EXCHANGE_RATE!A:B, 2, FALSE), "Currency not found"))</f>
        <v>18.5</v>
      </c>
      <c r="K2788" s="184">
        <f t="shared" si="255"/>
        <v>18.5</v>
      </c>
      <c r="L2788" s="184">
        <f>IF(C2788="MTS", B2788, B2788 * IFERROR(VLOOKUP(C2788, 'QTY_CONVERSIONS '!A:B, 2, FALSE), "Units not  found"))</f>
        <v>5</v>
      </c>
      <c r="M2788" s="185">
        <f t="shared" si="256"/>
        <v>92500</v>
      </c>
      <c r="N2788" s="143" t="str">
        <f>IFERROR(VLOOKUP(D2788, Product_Category!A:B, 2, FALSE), "Uncategorized")</f>
        <v>MCC</v>
      </c>
      <c r="O2788" s="186">
        <f t="shared" si="258"/>
        <v>18500</v>
      </c>
      <c r="P2788" s="185">
        <f t="shared" si="257"/>
        <v>92500</v>
      </c>
      <c r="Q2788" s="143">
        <v>2023</v>
      </c>
      <c r="R2788" s="143" t="str">
        <f>IFERROR(VLOOKUP(G2788,'SOURCE COMPANY'!A:B, 2, FALSE), "")</f>
        <v>Alcon Bio sciences</v>
      </c>
      <c r="S2788" s="143" t="str">
        <f>IFERROR(VLOOKUP(H2788,'CUSTOMER NAME'!A:B, 2, FALSE), "")</f>
        <v>TO THE ORDER</v>
      </c>
    </row>
    <row r="2789" spans="1:19">
      <c r="A2789" s="87" t="s">
        <v>841</v>
      </c>
      <c r="B2789" s="87">
        <v>5000</v>
      </c>
      <c r="C2789" s="87" t="s">
        <v>7</v>
      </c>
      <c r="D2789" s="87" t="s">
        <v>1160</v>
      </c>
      <c r="E2789" s="248">
        <v>18.5</v>
      </c>
      <c r="F2789" s="87" t="s">
        <v>9</v>
      </c>
      <c r="G2789" s="192" t="s">
        <v>3811</v>
      </c>
      <c r="H2789" s="198" t="s">
        <v>510</v>
      </c>
      <c r="I2789" s="214" t="str">
        <f t="shared" si="259"/>
        <v>November</v>
      </c>
      <c r="J2789" s="184">
        <f>IF(F2789="USD", E2789, E2789 * IFERROR(VLOOKUP(F2789, EXCHANGE_RATE!A:B, 2, FALSE), "Currency not found"))</f>
        <v>18.5</v>
      </c>
      <c r="K2789" s="184">
        <f t="shared" si="255"/>
        <v>18.5</v>
      </c>
      <c r="L2789" s="184">
        <f>IF(C2789="MTS", B2789, B2789 * IFERROR(VLOOKUP(C2789, 'QTY_CONVERSIONS '!A:B, 2, FALSE), "Units not  found"))</f>
        <v>5</v>
      </c>
      <c r="M2789" s="185">
        <f t="shared" si="256"/>
        <v>92500</v>
      </c>
      <c r="N2789" s="143" t="str">
        <f>IFERROR(VLOOKUP(D2789, Product_Category!A:B, 2, FALSE), "Uncategorized")</f>
        <v>MCC</v>
      </c>
      <c r="O2789" s="186">
        <f t="shared" si="258"/>
        <v>18500</v>
      </c>
      <c r="P2789" s="185">
        <f t="shared" si="257"/>
        <v>92500</v>
      </c>
      <c r="Q2789" s="143">
        <v>2023</v>
      </c>
      <c r="R2789" s="143" t="str">
        <f>IFERROR(VLOOKUP(G2789,'SOURCE COMPANY'!A:B, 2, FALSE), "")</f>
        <v>Alcon Bio sciences</v>
      </c>
      <c r="S2789" s="143" t="str">
        <f>IFERROR(VLOOKUP(H2789,'CUSTOMER NAME'!A:B, 2, FALSE), "")</f>
        <v>TO THE ORDER</v>
      </c>
    </row>
    <row r="2790" spans="1:19">
      <c r="A2790" s="87" t="s">
        <v>1012</v>
      </c>
      <c r="B2790" s="87">
        <v>25</v>
      </c>
      <c r="C2790" s="87" t="s">
        <v>7</v>
      </c>
      <c r="D2790" s="87" t="s">
        <v>33</v>
      </c>
      <c r="E2790" s="248">
        <v>1.474</v>
      </c>
      <c r="F2790" s="87" t="s">
        <v>9</v>
      </c>
      <c r="G2790" s="192" t="s">
        <v>3811</v>
      </c>
      <c r="H2790" s="198" t="s">
        <v>510</v>
      </c>
      <c r="I2790" s="214" t="str">
        <f t="shared" si="259"/>
        <v>November</v>
      </c>
      <c r="J2790" s="184">
        <f>IF(F2790="USD", E2790, E2790 * IFERROR(VLOOKUP(F2790, EXCHANGE_RATE!A:B, 2, FALSE), "Currency not found"))</f>
        <v>1.474</v>
      </c>
      <c r="K2790" s="184">
        <f t="shared" si="255"/>
        <v>1.48</v>
      </c>
      <c r="L2790" s="184">
        <f>IF(C2790="MTS", B2790, B2790 * IFERROR(VLOOKUP(C2790, 'QTY_CONVERSIONS '!A:B, 2, FALSE), "Units not  found"))</f>
        <v>2.5000000000000001E-2</v>
      </c>
      <c r="M2790" s="185">
        <f t="shared" si="256"/>
        <v>37</v>
      </c>
      <c r="N2790" s="143" t="str">
        <f>IFERROR(VLOOKUP(D2790, Product_Category!A:B, 2, FALSE), "Uncategorized")</f>
        <v>CMC</v>
      </c>
      <c r="O2790" s="186">
        <f t="shared" si="258"/>
        <v>1480</v>
      </c>
      <c r="P2790" s="185">
        <f t="shared" si="257"/>
        <v>37</v>
      </c>
      <c r="Q2790" s="143">
        <v>2023</v>
      </c>
      <c r="R2790" s="143" t="str">
        <f>IFERROR(VLOOKUP(G2790,'SOURCE COMPANY'!A:B, 2, FALSE), "")</f>
        <v>Alcon Bio sciences</v>
      </c>
      <c r="S2790" s="143" t="str">
        <f>IFERROR(VLOOKUP(H2790,'CUSTOMER NAME'!A:B, 2, FALSE), "")</f>
        <v>TO THE ORDER</v>
      </c>
    </row>
    <row r="2791" spans="1:19">
      <c r="A2791" s="87" t="s">
        <v>1012</v>
      </c>
      <c r="B2791" s="21">
        <v>450</v>
      </c>
      <c r="C2791" s="87" t="s">
        <v>7</v>
      </c>
      <c r="D2791" s="87" t="s">
        <v>33</v>
      </c>
      <c r="E2791" s="41">
        <v>1104.44</v>
      </c>
      <c r="F2791" s="87" t="s">
        <v>1730</v>
      </c>
      <c r="G2791" s="192" t="s">
        <v>3811</v>
      </c>
      <c r="H2791" s="198" t="s">
        <v>510</v>
      </c>
      <c r="I2791" s="214" t="str">
        <f t="shared" si="259"/>
        <v>November</v>
      </c>
      <c r="J2791" s="184">
        <f>IF(F2791="USD", E2791, E2791 * IFERROR(VLOOKUP(F2791, EXCHANGE_RATE!A:B, 2, FALSE), "Currency not found"))</f>
        <v>13.25328</v>
      </c>
      <c r="K2791" s="184">
        <f t="shared" si="255"/>
        <v>13.26</v>
      </c>
      <c r="L2791" s="184">
        <f>IF(C2791="MTS", B2791, B2791 * IFERROR(VLOOKUP(C2791, 'QTY_CONVERSIONS '!A:B, 2, FALSE), "Units not  found"))</f>
        <v>0.45</v>
      </c>
      <c r="M2791" s="185">
        <f t="shared" si="256"/>
        <v>5967</v>
      </c>
      <c r="N2791" s="143" t="str">
        <f>IFERROR(VLOOKUP(D2791, Product_Category!A:B, 2, FALSE), "Uncategorized")</f>
        <v>CMC</v>
      </c>
      <c r="O2791" s="186">
        <f t="shared" si="258"/>
        <v>13260</v>
      </c>
      <c r="P2791" s="185">
        <f t="shared" si="257"/>
        <v>5967</v>
      </c>
      <c r="Q2791" s="143">
        <v>2023</v>
      </c>
      <c r="R2791" s="143" t="str">
        <f>IFERROR(VLOOKUP(G2791,'SOURCE COMPANY'!A:B, 2, FALSE), "")</f>
        <v>Alcon Bio sciences</v>
      </c>
      <c r="S2791" s="143" t="str">
        <f>IFERROR(VLOOKUP(H2791,'CUSTOMER NAME'!A:B, 2, FALSE), "")</f>
        <v>TO THE ORDER</v>
      </c>
    </row>
    <row r="2792" spans="1:19">
      <c r="A2792" s="87" t="s">
        <v>752</v>
      </c>
      <c r="B2792" s="189">
        <v>30000</v>
      </c>
      <c r="C2792" s="87" t="s">
        <v>7</v>
      </c>
      <c r="D2792" s="87" t="s">
        <v>564</v>
      </c>
      <c r="E2792" s="190">
        <v>4.5</v>
      </c>
      <c r="F2792" s="87" t="s">
        <v>1718</v>
      </c>
      <c r="G2792" s="192" t="s">
        <v>3811</v>
      </c>
      <c r="H2792" s="198" t="s">
        <v>510</v>
      </c>
      <c r="I2792" s="214" t="str">
        <f t="shared" si="259"/>
        <v>November</v>
      </c>
      <c r="J2792" s="184">
        <f>IF(F2792="USD", E2792, E2792 * IFERROR(VLOOKUP(F2792, EXCHANGE_RATE!A:B, 2, FALSE), "Currency not found"))</f>
        <v>4.8150000000000004</v>
      </c>
      <c r="K2792" s="184">
        <f t="shared" si="255"/>
        <v>4.8199999999999994</v>
      </c>
      <c r="L2792" s="184">
        <f>IF(C2792="MTS", B2792, B2792 * IFERROR(VLOOKUP(C2792, 'QTY_CONVERSIONS '!A:B, 2, FALSE), "Units not  found"))</f>
        <v>30</v>
      </c>
      <c r="M2792" s="185">
        <f t="shared" si="256"/>
        <v>144599.99999999997</v>
      </c>
      <c r="N2792" s="143" t="str">
        <f>IFERROR(VLOOKUP(D2792, Product_Category!A:B, 2, FALSE), "Uncategorized")</f>
        <v>CROSCARMELLOSE SODIUM</v>
      </c>
      <c r="O2792" s="186">
        <f t="shared" si="258"/>
        <v>4819.9999999999991</v>
      </c>
      <c r="P2792" s="185">
        <f t="shared" si="257"/>
        <v>144599.99999999997</v>
      </c>
      <c r="Q2792" s="143">
        <v>2023</v>
      </c>
      <c r="R2792" s="143" t="str">
        <f>IFERROR(VLOOKUP(G2792,'SOURCE COMPANY'!A:B, 2, FALSE), "")</f>
        <v>Alcon Bio sciences</v>
      </c>
      <c r="S2792" s="143" t="str">
        <f>IFERROR(VLOOKUP(H2792,'CUSTOMER NAME'!A:B, 2, FALSE), "")</f>
        <v>TO THE ORDER</v>
      </c>
    </row>
    <row r="2793" spans="1:19">
      <c r="A2793" s="87" t="s">
        <v>752</v>
      </c>
      <c r="B2793" s="189">
        <v>60000</v>
      </c>
      <c r="C2793" s="87" t="s">
        <v>7</v>
      </c>
      <c r="D2793" s="87" t="s">
        <v>564</v>
      </c>
      <c r="E2793" s="190">
        <v>1.9</v>
      </c>
      <c r="F2793" s="87" t="s">
        <v>1718</v>
      </c>
      <c r="G2793" s="192" t="s">
        <v>3811</v>
      </c>
      <c r="H2793" s="198" t="s">
        <v>510</v>
      </c>
      <c r="I2793" s="214" t="str">
        <f t="shared" si="259"/>
        <v>November</v>
      </c>
      <c r="J2793" s="184">
        <f>IF(F2793="USD", E2793, E2793 * IFERROR(VLOOKUP(F2793, EXCHANGE_RATE!A:B, 2, FALSE), "Currency not found"))</f>
        <v>2.0329999999999999</v>
      </c>
      <c r="K2793" s="184">
        <f t="shared" si="255"/>
        <v>2.0399999999999996</v>
      </c>
      <c r="L2793" s="184">
        <f>IF(C2793="MTS", B2793, B2793 * IFERROR(VLOOKUP(C2793, 'QTY_CONVERSIONS '!A:B, 2, FALSE), "Units not  found"))</f>
        <v>60</v>
      </c>
      <c r="M2793" s="185">
        <f t="shared" si="256"/>
        <v>122399.99999999997</v>
      </c>
      <c r="N2793" s="143" t="str">
        <f>IFERROR(VLOOKUP(D2793, Product_Category!A:B, 2, FALSE), "Uncategorized")</f>
        <v>CROSCARMELLOSE SODIUM</v>
      </c>
      <c r="O2793" s="186">
        <f t="shared" si="258"/>
        <v>2039.9999999999995</v>
      </c>
      <c r="P2793" s="185">
        <f t="shared" si="257"/>
        <v>122399.99999999997</v>
      </c>
      <c r="Q2793" s="143">
        <v>2023</v>
      </c>
      <c r="R2793" s="143" t="str">
        <f>IFERROR(VLOOKUP(G2793,'SOURCE COMPANY'!A:B, 2, FALSE), "")</f>
        <v>Alcon Bio sciences</v>
      </c>
      <c r="S2793" s="143" t="str">
        <f>IFERROR(VLOOKUP(H2793,'CUSTOMER NAME'!A:B, 2, FALSE), "")</f>
        <v>TO THE ORDER</v>
      </c>
    </row>
    <row r="2794" spans="1:19">
      <c r="A2794" s="87" t="s">
        <v>752</v>
      </c>
      <c r="B2794" s="189">
        <v>60000</v>
      </c>
      <c r="C2794" s="87" t="s">
        <v>7</v>
      </c>
      <c r="D2794" s="87" t="s">
        <v>564</v>
      </c>
      <c r="E2794" s="190">
        <v>1.9</v>
      </c>
      <c r="F2794" s="87" t="s">
        <v>1718</v>
      </c>
      <c r="G2794" s="192" t="s">
        <v>3811</v>
      </c>
      <c r="H2794" s="198" t="s">
        <v>510</v>
      </c>
      <c r="I2794" s="214" t="str">
        <f t="shared" si="259"/>
        <v>November</v>
      </c>
      <c r="J2794" s="184">
        <f>IF(F2794="USD", E2794, E2794 * IFERROR(VLOOKUP(F2794, EXCHANGE_RATE!A:B, 2, FALSE), "Currency not found"))</f>
        <v>2.0329999999999999</v>
      </c>
      <c r="K2794" s="184">
        <f t="shared" si="255"/>
        <v>2.0399999999999996</v>
      </c>
      <c r="L2794" s="184">
        <f>IF(C2794="MTS", B2794, B2794 * IFERROR(VLOOKUP(C2794, 'QTY_CONVERSIONS '!A:B, 2, FALSE), "Units not  found"))</f>
        <v>60</v>
      </c>
      <c r="M2794" s="185">
        <f t="shared" si="256"/>
        <v>122399.99999999997</v>
      </c>
      <c r="N2794" s="143" t="str">
        <f>IFERROR(VLOOKUP(D2794, Product_Category!A:B, 2, FALSE), "Uncategorized")</f>
        <v>CROSCARMELLOSE SODIUM</v>
      </c>
      <c r="O2794" s="186">
        <f t="shared" si="258"/>
        <v>2039.9999999999995</v>
      </c>
      <c r="P2794" s="185">
        <f t="shared" si="257"/>
        <v>122399.99999999997</v>
      </c>
      <c r="Q2794" s="143">
        <v>2023</v>
      </c>
      <c r="R2794" s="143" t="str">
        <f>IFERROR(VLOOKUP(G2794,'SOURCE COMPANY'!A:B, 2, FALSE), "")</f>
        <v>Alcon Bio sciences</v>
      </c>
      <c r="S2794" s="143" t="str">
        <f>IFERROR(VLOOKUP(H2794,'CUSTOMER NAME'!A:B, 2, FALSE), "")</f>
        <v>TO THE ORDER</v>
      </c>
    </row>
    <row r="2795" spans="1:19">
      <c r="A2795" s="87" t="s">
        <v>816</v>
      </c>
      <c r="B2795" s="21">
        <v>500</v>
      </c>
      <c r="C2795" s="87" t="s">
        <v>7</v>
      </c>
      <c r="D2795" s="87" t="s">
        <v>19</v>
      </c>
      <c r="E2795" s="41">
        <v>6.3</v>
      </c>
      <c r="F2795" s="87" t="s">
        <v>9</v>
      </c>
      <c r="G2795" s="192" t="s">
        <v>3811</v>
      </c>
      <c r="H2795" s="198" t="s">
        <v>510</v>
      </c>
      <c r="I2795" s="214" t="str">
        <f t="shared" si="259"/>
        <v>November</v>
      </c>
      <c r="J2795" s="184">
        <f>IF(F2795="USD", E2795, E2795 * IFERROR(VLOOKUP(F2795, EXCHANGE_RATE!A:B, 2, FALSE), "Currency not found"))</f>
        <v>6.3</v>
      </c>
      <c r="K2795" s="184">
        <f t="shared" si="255"/>
        <v>6.3</v>
      </c>
      <c r="L2795" s="184">
        <f>IF(C2795="MTS", B2795, B2795 * IFERROR(VLOOKUP(C2795, 'QTY_CONVERSIONS '!A:B, 2, FALSE), "Units not  found"))</f>
        <v>0.5</v>
      </c>
      <c r="M2795" s="185">
        <f t="shared" si="256"/>
        <v>3150</v>
      </c>
      <c r="N2795" s="143" t="str">
        <f>IFERROR(VLOOKUP(D2795, Product_Category!A:B, 2, FALSE), "Uncategorized")</f>
        <v>CMC</v>
      </c>
      <c r="O2795" s="186">
        <f t="shared" si="258"/>
        <v>6300</v>
      </c>
      <c r="P2795" s="185">
        <f t="shared" si="257"/>
        <v>3150</v>
      </c>
      <c r="Q2795" s="143">
        <v>2023</v>
      </c>
      <c r="R2795" s="143" t="str">
        <f>IFERROR(VLOOKUP(G2795,'SOURCE COMPANY'!A:B, 2, FALSE), "")</f>
        <v>Alcon Bio sciences</v>
      </c>
      <c r="S2795" s="143" t="str">
        <f>IFERROR(VLOOKUP(H2795,'CUSTOMER NAME'!A:B, 2, FALSE), "")</f>
        <v>TO THE ORDER</v>
      </c>
    </row>
    <row r="2796" spans="1:19">
      <c r="A2796" s="192" t="s">
        <v>904</v>
      </c>
      <c r="B2796" s="192">
        <v>50</v>
      </c>
      <c r="C2796" s="192" t="s">
        <v>7</v>
      </c>
      <c r="D2796" s="192" t="s">
        <v>3083</v>
      </c>
      <c r="E2796" s="192">
        <v>18</v>
      </c>
      <c r="F2796" s="192" t="s">
        <v>9</v>
      </c>
      <c r="G2796" s="192" t="s">
        <v>3811</v>
      </c>
      <c r="H2796" s="134" t="s">
        <v>510</v>
      </c>
      <c r="I2796" s="131" t="s">
        <v>3893</v>
      </c>
      <c r="J2796" s="184">
        <f>IF(F2796="USD", E2796, E2796 * IFERROR(VLOOKUP(F2796, EXCHANGE_RATE!A:B, 2, FALSE), "Currency not found"))</f>
        <v>18</v>
      </c>
      <c r="K2796" s="184">
        <f t="shared" si="255"/>
        <v>18</v>
      </c>
      <c r="L2796" s="184">
        <f>IF(C2796="MTS", B2796, B2796 * IFERROR(VLOOKUP(C2796, 'QTY_CONVERSIONS '!A:B, 2, FALSE), "Units not  found"))</f>
        <v>0.05</v>
      </c>
      <c r="M2796" s="185">
        <f t="shared" si="256"/>
        <v>900</v>
      </c>
      <c r="N2796" s="143" t="str">
        <f>IFERROR(VLOOKUP(D2796, Product_Category!A:B, 2, FALSE), "Uncategorized")</f>
        <v>MCC</v>
      </c>
      <c r="O2796" s="186">
        <f t="shared" si="258"/>
        <v>18000</v>
      </c>
      <c r="P2796" s="185">
        <f t="shared" si="257"/>
        <v>900</v>
      </c>
      <c r="Q2796" s="143">
        <v>2023</v>
      </c>
      <c r="R2796" s="143" t="str">
        <f>IFERROR(VLOOKUP(G2796,'SOURCE COMPANY'!A:B, 2, FALSE), "")</f>
        <v>Alcon Bio sciences</v>
      </c>
      <c r="S2796" s="143" t="str">
        <f>IFERROR(VLOOKUP(H2796,'CUSTOMER NAME'!A:B, 2, FALSE), "")</f>
        <v>TO THE ORDER</v>
      </c>
    </row>
    <row r="2797" spans="1:19">
      <c r="A2797" s="192" t="s">
        <v>1080</v>
      </c>
      <c r="B2797" s="192">
        <v>1</v>
      </c>
      <c r="C2797" s="192" t="s">
        <v>7</v>
      </c>
      <c r="D2797" s="192" t="s">
        <v>798</v>
      </c>
      <c r="E2797" s="192">
        <v>0</v>
      </c>
      <c r="F2797" s="192" t="s">
        <v>9</v>
      </c>
      <c r="G2797" s="192" t="s">
        <v>3811</v>
      </c>
      <c r="H2797" s="134" t="s">
        <v>510</v>
      </c>
      <c r="I2797" s="131" t="s">
        <v>3893</v>
      </c>
      <c r="J2797" s="184">
        <f>IF(F2797="USD", E2797, E2797 * IFERROR(VLOOKUP(F2797, EXCHANGE_RATE!A:B, 2, FALSE), "Currency not found"))</f>
        <v>0</v>
      </c>
      <c r="K2797" s="184">
        <f t="shared" si="255"/>
        <v>0</v>
      </c>
      <c r="L2797" s="184">
        <f>IF(C2797="MTS", B2797, B2797 * IFERROR(VLOOKUP(C2797, 'QTY_CONVERSIONS '!A:B, 2, FALSE), "Units not  found"))</f>
        <v>1E-3</v>
      </c>
      <c r="M2797" s="185">
        <f t="shared" si="256"/>
        <v>0</v>
      </c>
      <c r="N2797" s="143" t="str">
        <f>IFERROR(VLOOKUP(D2797, Product_Category!A:B, 2, FALSE), "Uncategorized")</f>
        <v>CMC</v>
      </c>
      <c r="O2797" s="186">
        <f t="shared" si="258"/>
        <v>0</v>
      </c>
      <c r="P2797" s="185">
        <f t="shared" si="257"/>
        <v>0</v>
      </c>
      <c r="Q2797" s="143">
        <v>2023</v>
      </c>
      <c r="R2797" s="143" t="str">
        <f>IFERROR(VLOOKUP(G2797,'SOURCE COMPANY'!A:B, 2, FALSE), "")</f>
        <v>Alcon Bio sciences</v>
      </c>
      <c r="S2797" s="143" t="str">
        <f>IFERROR(VLOOKUP(H2797,'CUSTOMER NAME'!A:B, 2, FALSE), "")</f>
        <v>TO THE ORDER</v>
      </c>
    </row>
    <row r="2798" spans="1:19">
      <c r="A2798" s="192" t="s">
        <v>1080</v>
      </c>
      <c r="B2798" s="192">
        <v>200</v>
      </c>
      <c r="C2798" s="192" t="s">
        <v>7</v>
      </c>
      <c r="D2798" s="192" t="s">
        <v>798</v>
      </c>
      <c r="E2798" s="192">
        <v>23</v>
      </c>
      <c r="F2798" s="192" t="s">
        <v>9</v>
      </c>
      <c r="G2798" s="192" t="s">
        <v>3811</v>
      </c>
      <c r="H2798" s="134" t="s">
        <v>510</v>
      </c>
      <c r="I2798" s="131" t="s">
        <v>3893</v>
      </c>
      <c r="J2798" s="184">
        <f>IF(F2798="USD", E2798, E2798 * IFERROR(VLOOKUP(F2798, EXCHANGE_RATE!A:B, 2, FALSE), "Currency not found"))</f>
        <v>23</v>
      </c>
      <c r="K2798" s="184">
        <f t="shared" si="255"/>
        <v>23</v>
      </c>
      <c r="L2798" s="184">
        <f>IF(C2798="MTS", B2798, B2798 * IFERROR(VLOOKUP(C2798, 'QTY_CONVERSIONS '!A:B, 2, FALSE), "Units not  found"))</f>
        <v>0.2</v>
      </c>
      <c r="M2798" s="185">
        <f t="shared" si="256"/>
        <v>4600</v>
      </c>
      <c r="N2798" s="143" t="str">
        <f>IFERROR(VLOOKUP(D2798, Product_Category!A:B, 2, FALSE), "Uncategorized")</f>
        <v>CMC</v>
      </c>
      <c r="O2798" s="186">
        <f t="shared" si="258"/>
        <v>23000</v>
      </c>
      <c r="P2798" s="185">
        <f t="shared" si="257"/>
        <v>4600</v>
      </c>
      <c r="Q2798" s="143">
        <v>2023</v>
      </c>
      <c r="R2798" s="143" t="str">
        <f>IFERROR(VLOOKUP(G2798,'SOURCE COMPANY'!A:B, 2, FALSE), "")</f>
        <v>Alcon Bio sciences</v>
      </c>
      <c r="S2798" s="143" t="str">
        <f>IFERROR(VLOOKUP(H2798,'CUSTOMER NAME'!A:B, 2, FALSE), "")</f>
        <v>TO THE ORDER</v>
      </c>
    </row>
    <row r="2799" spans="1:19">
      <c r="A2799" s="85" t="s">
        <v>651</v>
      </c>
      <c r="B2799" s="85">
        <v>2000</v>
      </c>
      <c r="C2799" s="85" t="s">
        <v>7</v>
      </c>
      <c r="D2799" s="85" t="s">
        <v>19</v>
      </c>
      <c r="E2799" s="248">
        <v>350</v>
      </c>
      <c r="F2799" s="85" t="s">
        <v>1730</v>
      </c>
      <c r="G2799" s="192" t="s">
        <v>2783</v>
      </c>
      <c r="H2799" s="199" t="s">
        <v>701</v>
      </c>
      <c r="I2799" s="214" t="s">
        <v>2560</v>
      </c>
      <c r="J2799" s="184">
        <f>IF(F2799="USD", E2799, E2799 * IFERROR(VLOOKUP(F2799, EXCHANGE_RATE!A:B, 2, FALSE), "Currency not found"))</f>
        <v>4.2</v>
      </c>
      <c r="K2799" s="184">
        <f t="shared" si="255"/>
        <v>4.2</v>
      </c>
      <c r="L2799" s="184">
        <f>IF(C2799="MTS", B2799, B2799 * IFERROR(VLOOKUP(C2799, 'QTY_CONVERSIONS '!A:B, 2, FALSE), "Units not  found"))</f>
        <v>2</v>
      </c>
      <c r="M2799" s="185">
        <f t="shared" si="256"/>
        <v>8400</v>
      </c>
      <c r="N2799" s="143" t="str">
        <f>IFERROR(VLOOKUP(D2799, Product_Category!A:B, 2, FALSE), "Uncategorized")</f>
        <v>CMC</v>
      </c>
      <c r="O2799" s="186">
        <f t="shared" si="258"/>
        <v>4200</v>
      </c>
      <c r="P2799" s="185">
        <f t="shared" si="257"/>
        <v>8400</v>
      </c>
      <c r="Q2799" s="143">
        <v>2023</v>
      </c>
      <c r="R2799" s="143" t="str">
        <f>IFERROR(VLOOKUP(G2799,'SOURCE COMPANY'!A:B, 2, FALSE), "")</f>
        <v>Dhariyal Polymers</v>
      </c>
      <c r="S2799" s="143" t="str">
        <f>IFERROR(VLOOKUP(H2799,'CUSTOMER NAME'!A:B, 2, FALSE), "")</f>
        <v>UNILEVER NEPAL</v>
      </c>
    </row>
    <row r="2800" spans="1:19">
      <c r="A2800" s="191" t="s">
        <v>1080</v>
      </c>
      <c r="B2800" s="191">
        <v>100</v>
      </c>
      <c r="C2800" s="191" t="s">
        <v>7</v>
      </c>
      <c r="D2800" s="191" t="s">
        <v>19</v>
      </c>
      <c r="E2800" s="191">
        <v>26</v>
      </c>
      <c r="F2800" s="191" t="s">
        <v>9</v>
      </c>
      <c r="G2800" s="192" t="s">
        <v>3811</v>
      </c>
      <c r="H2800" s="121" t="s">
        <v>510</v>
      </c>
      <c r="I2800" s="131" t="s">
        <v>3389</v>
      </c>
      <c r="J2800" s="184">
        <f>IF(F2800="USD", E2800, E2800 * IFERROR(VLOOKUP(F2800, EXCHANGE_RATE!A:B, 2, FALSE), "Currency not found"))</f>
        <v>26</v>
      </c>
      <c r="K2800" s="184">
        <f t="shared" si="255"/>
        <v>26</v>
      </c>
      <c r="L2800" s="184">
        <f>IF(C2800="MTS", B2800, B2800 * IFERROR(VLOOKUP(C2800, 'QTY_CONVERSIONS '!A:B, 2, FALSE), "Units not  found"))</f>
        <v>0.1</v>
      </c>
      <c r="M2800" s="185">
        <f t="shared" si="256"/>
        <v>2600</v>
      </c>
      <c r="N2800" s="143" t="str">
        <f>IFERROR(VLOOKUP(D2800, Product_Category!A:B, 2, FALSE), "Uncategorized")</f>
        <v>CMC</v>
      </c>
      <c r="O2800" s="186">
        <f t="shared" si="258"/>
        <v>26000</v>
      </c>
      <c r="P2800" s="185">
        <f t="shared" si="257"/>
        <v>2600</v>
      </c>
      <c r="Q2800" s="143">
        <v>2023</v>
      </c>
      <c r="R2800" s="143" t="str">
        <f>IFERROR(VLOOKUP(G2800,'SOURCE COMPANY'!A:B, 2, FALSE), "")</f>
        <v>Alcon Bio sciences</v>
      </c>
      <c r="S2800" s="143" t="str">
        <f>IFERROR(VLOOKUP(H2800,'CUSTOMER NAME'!A:B, 2, FALSE), "")</f>
        <v>TO THE ORDER</v>
      </c>
    </row>
    <row r="2801" spans="1:19">
      <c r="A2801" s="85" t="s">
        <v>807</v>
      </c>
      <c r="B2801" s="85">
        <v>4000</v>
      </c>
      <c r="C2801" s="85" t="s">
        <v>7</v>
      </c>
      <c r="D2801" s="85" t="s">
        <v>810</v>
      </c>
      <c r="E2801" s="248">
        <v>3.9999199999999999</v>
      </c>
      <c r="F2801" s="85" t="s">
        <v>9</v>
      </c>
      <c r="G2801" s="192" t="s">
        <v>3811</v>
      </c>
      <c r="H2801" s="199" t="s">
        <v>510</v>
      </c>
      <c r="I2801" s="214" t="str">
        <f>I2800</f>
        <v>October</v>
      </c>
      <c r="J2801" s="184">
        <f>IF(F2801="USD", E2801, E2801 * IFERROR(VLOOKUP(F2801, EXCHANGE_RATE!A:B, 2, FALSE), "Currency not found"))</f>
        <v>3.9999199999999999</v>
      </c>
      <c r="K2801" s="184">
        <f t="shared" si="255"/>
        <v>4</v>
      </c>
      <c r="L2801" s="184">
        <f>IF(C2801="MTS", B2801, B2801 * IFERROR(VLOOKUP(C2801, 'QTY_CONVERSIONS '!A:B, 2, FALSE), "Units not  found"))</f>
        <v>4</v>
      </c>
      <c r="M2801" s="185">
        <f t="shared" si="256"/>
        <v>16000</v>
      </c>
      <c r="N2801" s="143" t="str">
        <f>IFERROR(VLOOKUP(D2801, Product_Category!A:B, 2, FALSE), "Uncategorized")</f>
        <v>MCC</v>
      </c>
      <c r="O2801" s="186">
        <f t="shared" si="258"/>
        <v>4000</v>
      </c>
      <c r="P2801" s="185">
        <f t="shared" si="257"/>
        <v>16000</v>
      </c>
      <c r="Q2801" s="143">
        <v>2023</v>
      </c>
      <c r="R2801" s="143" t="str">
        <f>IFERROR(VLOOKUP(G2801,'SOURCE COMPANY'!A:B, 2, FALSE), "")</f>
        <v>Alcon Bio sciences</v>
      </c>
      <c r="S2801" s="143" t="str">
        <f>IFERROR(VLOOKUP(H2801,'CUSTOMER NAME'!A:B, 2, FALSE), "")</f>
        <v>TO THE ORDER</v>
      </c>
    </row>
    <row r="2802" spans="1:19">
      <c r="A2802" s="85" t="s">
        <v>807</v>
      </c>
      <c r="B2802" s="85">
        <v>150</v>
      </c>
      <c r="C2802" s="85" t="s">
        <v>7</v>
      </c>
      <c r="D2802" s="85" t="s">
        <v>811</v>
      </c>
      <c r="E2802" s="248">
        <v>9.6999999999999993</v>
      </c>
      <c r="F2802" s="85" t="s">
        <v>9</v>
      </c>
      <c r="G2802" s="192" t="s">
        <v>3811</v>
      </c>
      <c r="H2802" s="199" t="s">
        <v>510</v>
      </c>
      <c r="I2802" s="214" t="str">
        <f>I2801</f>
        <v>October</v>
      </c>
      <c r="J2802" s="184">
        <f>IF(F2802="USD", E2802, E2802 * IFERROR(VLOOKUP(F2802, EXCHANGE_RATE!A:B, 2, FALSE), "Currency not found"))</f>
        <v>9.6999999999999993</v>
      </c>
      <c r="K2802" s="184">
        <f t="shared" si="255"/>
        <v>9.6999999999999993</v>
      </c>
      <c r="L2802" s="184">
        <f>IF(C2802="MTS", B2802, B2802 * IFERROR(VLOOKUP(C2802, 'QTY_CONVERSIONS '!A:B, 2, FALSE), "Units not  found"))</f>
        <v>0.15</v>
      </c>
      <c r="M2802" s="185">
        <f t="shared" si="256"/>
        <v>1455</v>
      </c>
      <c r="N2802" s="143" t="str">
        <f>IFERROR(VLOOKUP(D2802, Product_Category!A:B, 2, FALSE), "Uncategorized")</f>
        <v>MCC</v>
      </c>
      <c r="O2802" s="186">
        <f t="shared" si="258"/>
        <v>9700</v>
      </c>
      <c r="P2802" s="185">
        <f t="shared" si="257"/>
        <v>1455</v>
      </c>
      <c r="Q2802" s="143">
        <v>2023</v>
      </c>
      <c r="R2802" s="143" t="str">
        <f>IFERROR(VLOOKUP(G2802,'SOURCE COMPANY'!A:B, 2, FALSE), "")</f>
        <v>Alcon Bio sciences</v>
      </c>
      <c r="S2802" s="143" t="str">
        <f>IFERROR(VLOOKUP(H2802,'CUSTOMER NAME'!A:B, 2, FALSE), "")</f>
        <v>TO THE ORDER</v>
      </c>
    </row>
    <row r="2803" spans="1:19">
      <c r="A2803" s="191" t="s">
        <v>752</v>
      </c>
      <c r="B2803" s="191">
        <v>6000</v>
      </c>
      <c r="C2803" s="191" t="s">
        <v>7</v>
      </c>
      <c r="D2803" s="191" t="s">
        <v>3048</v>
      </c>
      <c r="E2803" s="191">
        <v>4.55</v>
      </c>
      <c r="F2803" s="191" t="s">
        <v>9</v>
      </c>
      <c r="G2803" s="192" t="s">
        <v>3811</v>
      </c>
      <c r="H2803" s="121" t="s">
        <v>510</v>
      </c>
      <c r="I2803" s="131" t="s">
        <v>3034</v>
      </c>
      <c r="J2803" s="184">
        <f>IF(F2803="USD", E2803, E2803 * IFERROR(VLOOKUP(F2803, EXCHANGE_RATE!A:B, 2, FALSE), "Currency not found"))</f>
        <v>4.55</v>
      </c>
      <c r="K2803" s="184">
        <f t="shared" si="255"/>
        <v>4.55</v>
      </c>
      <c r="L2803" s="184">
        <f>IF(C2803="MTS", B2803, B2803 * IFERROR(VLOOKUP(C2803, 'QTY_CONVERSIONS '!A:B, 2, FALSE), "Units not  found"))</f>
        <v>6</v>
      </c>
      <c r="M2803" s="185">
        <f t="shared" si="256"/>
        <v>27300</v>
      </c>
      <c r="N2803" s="143" t="str">
        <f>IFERROR(VLOOKUP(D2803, Product_Category!A:B, 2, FALSE), "Uncategorized")</f>
        <v>CROSCARMELLOSE SODIUM</v>
      </c>
      <c r="O2803" s="186">
        <f t="shared" si="258"/>
        <v>4550</v>
      </c>
      <c r="P2803" s="185">
        <f t="shared" si="257"/>
        <v>27300</v>
      </c>
      <c r="Q2803" s="143">
        <v>2023</v>
      </c>
      <c r="R2803" s="143" t="str">
        <f>IFERROR(VLOOKUP(G2803,'SOURCE COMPANY'!A:B, 2, FALSE), "")</f>
        <v>Alcon Bio sciences</v>
      </c>
      <c r="S2803" s="143" t="str">
        <f>IFERROR(VLOOKUP(H2803,'CUSTOMER NAME'!A:B, 2, FALSE), "")</f>
        <v>TO THE ORDER</v>
      </c>
    </row>
    <row r="2804" spans="1:19">
      <c r="A2804" s="188" t="s">
        <v>752</v>
      </c>
      <c r="B2804" s="188">
        <v>17000</v>
      </c>
      <c r="C2804" s="188" t="s">
        <v>7</v>
      </c>
      <c r="D2804" s="188" t="s">
        <v>611</v>
      </c>
      <c r="E2804" s="188">
        <v>2.2000000000000002</v>
      </c>
      <c r="F2804" s="188" t="s">
        <v>9</v>
      </c>
      <c r="G2804" s="192" t="s">
        <v>3811</v>
      </c>
      <c r="H2804" s="124" t="s">
        <v>510</v>
      </c>
      <c r="I2804" s="131" t="s">
        <v>3034</v>
      </c>
      <c r="J2804" s="184">
        <f>IF(F2804="USD", E2804, E2804 * IFERROR(VLOOKUP(F2804, EXCHANGE_RATE!A:B, 2, FALSE), "Currency not found"))</f>
        <v>2.2000000000000002</v>
      </c>
      <c r="K2804" s="184">
        <f t="shared" si="255"/>
        <v>2.2000000000000002</v>
      </c>
      <c r="L2804" s="184">
        <f>IF(C2804="MTS", B2804, B2804 * IFERROR(VLOOKUP(C2804, 'QTY_CONVERSIONS '!A:B, 2, FALSE), "Units not  found"))</f>
        <v>17</v>
      </c>
      <c r="M2804" s="185">
        <f t="shared" si="256"/>
        <v>37400</v>
      </c>
      <c r="N2804" s="143" t="str">
        <f>IFERROR(VLOOKUP(D2804, Product_Category!A:B, 2, FALSE), "Uncategorized")</f>
        <v>MCC</v>
      </c>
      <c r="O2804" s="186">
        <f t="shared" si="258"/>
        <v>2200</v>
      </c>
      <c r="P2804" s="185">
        <f t="shared" si="257"/>
        <v>37400</v>
      </c>
      <c r="Q2804" s="143">
        <v>2023</v>
      </c>
      <c r="R2804" s="143" t="str">
        <f>IFERROR(VLOOKUP(G2804,'SOURCE COMPANY'!A:B, 2, FALSE), "")</f>
        <v>Alcon Bio sciences</v>
      </c>
      <c r="S2804" s="143" t="str">
        <f>IFERROR(VLOOKUP(H2804,'CUSTOMER NAME'!A:B, 2, FALSE), "")</f>
        <v>TO THE ORDER</v>
      </c>
    </row>
    <row r="2805" spans="1:19">
      <c r="A2805" s="191" t="s">
        <v>752</v>
      </c>
      <c r="B2805" s="191">
        <v>48000</v>
      </c>
      <c r="C2805" s="191" t="s">
        <v>7</v>
      </c>
      <c r="D2805" s="191" t="s">
        <v>266</v>
      </c>
      <c r="E2805" s="191">
        <v>2.2000000000000002</v>
      </c>
      <c r="F2805" s="191" t="s">
        <v>9</v>
      </c>
      <c r="G2805" s="192" t="s">
        <v>3811</v>
      </c>
      <c r="H2805" s="121" t="s">
        <v>510</v>
      </c>
      <c r="I2805" s="131" t="s">
        <v>3034</v>
      </c>
      <c r="J2805" s="184">
        <f>IF(F2805="USD", E2805, E2805 * IFERROR(VLOOKUP(F2805, EXCHANGE_RATE!A:B, 2, FALSE), "Currency not found"))</f>
        <v>2.2000000000000002</v>
      </c>
      <c r="K2805" s="184">
        <f t="shared" si="255"/>
        <v>2.2000000000000002</v>
      </c>
      <c r="L2805" s="184">
        <f>IF(C2805="MTS", B2805, B2805 * IFERROR(VLOOKUP(C2805, 'QTY_CONVERSIONS '!A:B, 2, FALSE), "Units not  found"))</f>
        <v>48</v>
      </c>
      <c r="M2805" s="185">
        <f t="shared" si="256"/>
        <v>105600.00000000001</v>
      </c>
      <c r="N2805" s="143" t="str">
        <f>IFERROR(VLOOKUP(D2805, Product_Category!A:B, 2, FALSE), "Uncategorized")</f>
        <v>MCC</v>
      </c>
      <c r="O2805" s="186">
        <f t="shared" si="258"/>
        <v>2200</v>
      </c>
      <c r="P2805" s="185">
        <f t="shared" si="257"/>
        <v>105600</v>
      </c>
      <c r="Q2805" s="143">
        <v>2023</v>
      </c>
      <c r="R2805" s="143" t="str">
        <f>IFERROR(VLOOKUP(G2805,'SOURCE COMPANY'!A:B, 2, FALSE), "")</f>
        <v>Alcon Bio sciences</v>
      </c>
      <c r="S2805" s="143" t="str">
        <f>IFERROR(VLOOKUP(H2805,'CUSTOMER NAME'!A:B, 2, FALSE), "")</f>
        <v>TO THE ORDER</v>
      </c>
    </row>
    <row r="2806" spans="1:19">
      <c r="A2806" s="192" t="s">
        <v>1025</v>
      </c>
      <c r="B2806" s="192">
        <v>150</v>
      </c>
      <c r="C2806" s="192" t="s">
        <v>7</v>
      </c>
      <c r="D2806" s="192" t="s">
        <v>910</v>
      </c>
      <c r="E2806" s="192">
        <v>2.83</v>
      </c>
      <c r="F2806" s="192" t="s">
        <v>9</v>
      </c>
      <c r="G2806" s="192" t="s">
        <v>736</v>
      </c>
      <c r="H2806" s="134" t="s">
        <v>510</v>
      </c>
      <c r="I2806" s="131" t="s">
        <v>3893</v>
      </c>
      <c r="J2806" s="184">
        <f>IF(F2806="USD", E2806, E2806 * IFERROR(VLOOKUP(F2806, EXCHANGE_RATE!A:B, 2, FALSE), "Currency not found"))</f>
        <v>2.83</v>
      </c>
      <c r="K2806" s="184">
        <f t="shared" si="255"/>
        <v>2.83</v>
      </c>
      <c r="L2806" s="184">
        <f>IF(C2806="MTS", B2806, B2806 * IFERROR(VLOOKUP(C2806, 'QTY_CONVERSIONS '!A:B, 2, FALSE), "Units not  found"))</f>
        <v>0.15</v>
      </c>
      <c r="M2806" s="185">
        <f t="shared" si="256"/>
        <v>424.5</v>
      </c>
      <c r="N2806" s="143" t="str">
        <f>IFERROR(VLOOKUP(D2806, Product_Category!A:B, 2, FALSE), "Uncategorized")</f>
        <v>MAGNESIUM STEARATE</v>
      </c>
      <c r="O2806" s="186">
        <f t="shared" si="258"/>
        <v>2830</v>
      </c>
      <c r="P2806" s="185">
        <f t="shared" si="257"/>
        <v>424.5</v>
      </c>
      <c r="Q2806" s="143">
        <v>2023</v>
      </c>
      <c r="R2806" s="143" t="str">
        <f>IFERROR(VLOOKUP(G2806,'SOURCE COMPANY'!A:B, 2, FALSE), "")</f>
        <v>ALVITA PHARMA</v>
      </c>
      <c r="S2806" s="143" t="str">
        <f>IFERROR(VLOOKUP(H2806,'CUSTOMER NAME'!A:B, 2, FALSE), "")</f>
        <v>TO THE ORDER</v>
      </c>
    </row>
    <row r="2807" spans="1:19">
      <c r="A2807" s="192" t="s">
        <v>1025</v>
      </c>
      <c r="B2807" s="192">
        <v>100</v>
      </c>
      <c r="C2807" s="192" t="s">
        <v>7</v>
      </c>
      <c r="D2807" s="192" t="s">
        <v>910</v>
      </c>
      <c r="E2807" s="192">
        <v>2.83</v>
      </c>
      <c r="F2807" s="192" t="s">
        <v>9</v>
      </c>
      <c r="G2807" s="192" t="s">
        <v>736</v>
      </c>
      <c r="H2807" s="134" t="s">
        <v>510</v>
      </c>
      <c r="I2807" s="131" t="s">
        <v>3893</v>
      </c>
      <c r="J2807" s="184">
        <f>IF(F2807="USD", E2807, E2807 * IFERROR(VLOOKUP(F2807, EXCHANGE_RATE!A:B, 2, FALSE), "Currency not found"))</f>
        <v>2.83</v>
      </c>
      <c r="K2807" s="184">
        <f t="shared" si="255"/>
        <v>2.83</v>
      </c>
      <c r="L2807" s="184">
        <f>IF(C2807="MTS", B2807, B2807 * IFERROR(VLOOKUP(C2807, 'QTY_CONVERSIONS '!A:B, 2, FALSE), "Units not  found"))</f>
        <v>0.1</v>
      </c>
      <c r="M2807" s="185">
        <f t="shared" si="256"/>
        <v>283</v>
      </c>
      <c r="N2807" s="143" t="str">
        <f>IFERROR(VLOOKUP(D2807, Product_Category!A:B, 2, FALSE), "Uncategorized")</f>
        <v>MAGNESIUM STEARATE</v>
      </c>
      <c r="O2807" s="186">
        <f t="shared" si="258"/>
        <v>2830</v>
      </c>
      <c r="P2807" s="185">
        <f t="shared" si="257"/>
        <v>283</v>
      </c>
      <c r="Q2807" s="143">
        <v>2023</v>
      </c>
      <c r="R2807" s="143" t="str">
        <f>IFERROR(VLOOKUP(G2807,'SOURCE COMPANY'!A:B, 2, FALSE), "")</f>
        <v>ALVITA PHARMA</v>
      </c>
      <c r="S2807" s="143" t="str">
        <f>IFERROR(VLOOKUP(H2807,'CUSTOMER NAME'!A:B, 2, FALSE), "")</f>
        <v>TO THE ORDER</v>
      </c>
    </row>
    <row r="2808" spans="1:19">
      <c r="A2808" s="87" t="s">
        <v>909</v>
      </c>
      <c r="B2808" s="21">
        <v>5000</v>
      </c>
      <c r="C2808" s="87" t="s">
        <v>7</v>
      </c>
      <c r="D2808" s="87" t="s">
        <v>1963</v>
      </c>
      <c r="E2808" s="41">
        <v>2.65</v>
      </c>
      <c r="F2808" s="87" t="s">
        <v>9</v>
      </c>
      <c r="G2808" s="87" t="s">
        <v>605</v>
      </c>
      <c r="H2808" s="198" t="s">
        <v>510</v>
      </c>
      <c r="I2808" s="214" t="str">
        <f>I2807</f>
        <v>December</v>
      </c>
      <c r="J2808" s="184">
        <f>IF(F2808="USD", E2808, E2808 * IFERROR(VLOOKUP(F2808, EXCHANGE_RATE!A:B, 2, FALSE), "Currency not found"))</f>
        <v>2.65</v>
      </c>
      <c r="K2808" s="184">
        <f t="shared" si="255"/>
        <v>2.65</v>
      </c>
      <c r="L2808" s="184">
        <f>IF(C2808="MTS", B2808, B2808 * IFERROR(VLOOKUP(C2808, 'QTY_CONVERSIONS '!A:B, 2, FALSE), "Units not  found"))</f>
        <v>5</v>
      </c>
      <c r="M2808" s="185">
        <f t="shared" si="256"/>
        <v>13250</v>
      </c>
      <c r="N2808" s="143" t="str">
        <f>IFERROR(VLOOKUP(D2808, Product_Category!A:B, 2, FALSE), "Uncategorized")</f>
        <v>MCC</v>
      </c>
      <c r="O2808" s="186">
        <f t="shared" si="258"/>
        <v>2650</v>
      </c>
      <c r="P2808" s="185">
        <f t="shared" si="257"/>
        <v>13250</v>
      </c>
      <c r="Q2808" s="143">
        <v>2023</v>
      </c>
      <c r="R2808" s="143" t="str">
        <f>IFERROR(VLOOKUP(G2808,'SOURCE COMPANY'!A:B, 2, FALSE), "")</f>
        <v>AMISHI DRUGS</v>
      </c>
      <c r="S2808" s="143" t="str">
        <f>IFERROR(VLOOKUP(H2808,'CUSTOMER NAME'!A:B, 2, FALSE), "")</f>
        <v>TO THE ORDER</v>
      </c>
    </row>
    <row r="2809" spans="1:19">
      <c r="A2809" s="192" t="s">
        <v>752</v>
      </c>
      <c r="B2809" s="192">
        <v>500</v>
      </c>
      <c r="C2809" s="192" t="s">
        <v>7</v>
      </c>
      <c r="D2809" s="192" t="s">
        <v>3897</v>
      </c>
      <c r="E2809" s="192">
        <v>7.9</v>
      </c>
      <c r="F2809" s="192" t="s">
        <v>9</v>
      </c>
      <c r="G2809" s="85" t="s">
        <v>605</v>
      </c>
      <c r="H2809" s="134" t="s">
        <v>510</v>
      </c>
      <c r="I2809" s="131" t="s">
        <v>3893</v>
      </c>
      <c r="J2809" s="184">
        <f>IF(F2809="USD", E2809, E2809 * IFERROR(VLOOKUP(F2809, EXCHANGE_RATE!A:B, 2, FALSE), "Currency not found"))</f>
        <v>7.9</v>
      </c>
      <c r="K2809" s="184">
        <f t="shared" si="255"/>
        <v>7.9</v>
      </c>
      <c r="L2809" s="184">
        <f>IF(C2809="MTS", B2809, B2809 * IFERROR(VLOOKUP(C2809, 'QTY_CONVERSIONS '!A:B, 2, FALSE), "Units not  found"))</f>
        <v>0.5</v>
      </c>
      <c r="M2809" s="185">
        <f t="shared" si="256"/>
        <v>3950</v>
      </c>
      <c r="N2809" s="143" t="str">
        <f>IFERROR(VLOOKUP(D2809, Product_Category!A:B, 2, FALSE), "Uncategorized")</f>
        <v>CROSCARMELLOSE SODIUM</v>
      </c>
      <c r="O2809" s="186">
        <f t="shared" si="258"/>
        <v>7900</v>
      </c>
      <c r="P2809" s="185">
        <f t="shared" si="257"/>
        <v>3950</v>
      </c>
      <c r="Q2809" s="143">
        <v>2023</v>
      </c>
      <c r="R2809" s="143" t="str">
        <f>IFERROR(VLOOKUP(G2809,'SOURCE COMPANY'!A:B, 2, FALSE), "")</f>
        <v>AMISHI DRUGS</v>
      </c>
      <c r="S2809" s="143" t="str">
        <f>IFERROR(VLOOKUP(H2809,'CUSTOMER NAME'!A:B, 2, FALSE), "")</f>
        <v>TO THE ORDER</v>
      </c>
    </row>
    <row r="2810" spans="1:19">
      <c r="A2810" s="85" t="s">
        <v>651</v>
      </c>
      <c r="B2810" s="85">
        <v>50</v>
      </c>
      <c r="C2810" s="85" t="s">
        <v>7</v>
      </c>
      <c r="D2810" s="85" t="s">
        <v>673</v>
      </c>
      <c r="E2810" s="248">
        <v>260</v>
      </c>
      <c r="F2810" s="85" t="s">
        <v>1730</v>
      </c>
      <c r="G2810" s="192" t="s">
        <v>671</v>
      </c>
      <c r="H2810" s="199" t="s">
        <v>702</v>
      </c>
      <c r="I2810" s="214" t="str">
        <f>I2809</f>
        <v>December</v>
      </c>
      <c r="J2810" s="184">
        <f>IF(F2810="USD", E2810, E2810 * IFERROR(VLOOKUP(F2810, EXCHANGE_RATE!A:B, 2, FALSE), "Currency not found"))</f>
        <v>3.12</v>
      </c>
      <c r="K2810" s="184">
        <f t="shared" si="255"/>
        <v>3.12</v>
      </c>
      <c r="L2810" s="184">
        <f>IF(C2810="MTS", B2810, B2810 * IFERROR(VLOOKUP(C2810, 'QTY_CONVERSIONS '!A:B, 2, FALSE), "Units not  found"))</f>
        <v>0.05</v>
      </c>
      <c r="M2810" s="185">
        <f t="shared" si="256"/>
        <v>156</v>
      </c>
      <c r="N2810" s="143" t="str">
        <f>IFERROR(VLOOKUP(D2810, Product_Category!A:B, 2, FALSE), "Uncategorized")</f>
        <v>CROSCARMELLOSE SODIUM</v>
      </c>
      <c r="O2810" s="186">
        <f t="shared" si="258"/>
        <v>3120</v>
      </c>
      <c r="P2810" s="185">
        <f t="shared" si="257"/>
        <v>156</v>
      </c>
      <c r="Q2810" s="143">
        <v>2023</v>
      </c>
      <c r="R2810" s="143" t="str">
        <f>IFERROR(VLOOKUP(G2810,'SOURCE COMPANY'!A:B, 2, FALSE), "")</f>
        <v>SUDARSHAN TRADING</v>
      </c>
      <c r="S2810" s="143" t="str">
        <f>IFERROR(VLOOKUP(H2810,'CUSTOMER NAME'!A:B, 2, FALSE), "")</f>
        <v>VEGA PHARMA</v>
      </c>
    </row>
    <row r="2811" spans="1:19">
      <c r="A2811" s="192" t="s">
        <v>1012</v>
      </c>
      <c r="B2811" s="192">
        <v>2500</v>
      </c>
      <c r="C2811" s="192" t="s">
        <v>7</v>
      </c>
      <c r="D2811" s="192" t="s">
        <v>2842</v>
      </c>
      <c r="E2811" s="192">
        <v>169.66</v>
      </c>
      <c r="F2811" s="192" t="s">
        <v>1730</v>
      </c>
      <c r="G2811" s="192" t="s">
        <v>2843</v>
      </c>
      <c r="H2811" s="134" t="s">
        <v>510</v>
      </c>
      <c r="I2811" s="131" t="s">
        <v>2670</v>
      </c>
      <c r="J2811" s="184">
        <f>IF(F2811="USD", E2811, E2811 * IFERROR(VLOOKUP(F2811, EXCHANGE_RATE!A:B, 2, FALSE), "Currency not found"))</f>
        <v>2.03592</v>
      </c>
      <c r="K2811" s="184">
        <f t="shared" si="255"/>
        <v>2.0399999999999996</v>
      </c>
      <c r="L2811" s="184">
        <f>IF(C2811="MTS", B2811, B2811 * IFERROR(VLOOKUP(C2811, 'QTY_CONVERSIONS '!A:B, 2, FALSE), "Units not  found"))</f>
        <v>2.5</v>
      </c>
      <c r="M2811" s="185">
        <f t="shared" si="256"/>
        <v>5099.9999999999991</v>
      </c>
      <c r="N2811" s="143" t="str">
        <f>IFERROR(VLOOKUP(D2811, Product_Category!A:B, 2, FALSE), "Uncategorized")</f>
        <v>MCC</v>
      </c>
      <c r="O2811" s="186">
        <f t="shared" si="258"/>
        <v>2039.9999999999995</v>
      </c>
      <c r="P2811" s="185">
        <f t="shared" si="257"/>
        <v>5099.9999999999991</v>
      </c>
      <c r="Q2811" s="143">
        <v>2023</v>
      </c>
      <c r="R2811" s="143" t="str">
        <f>IFERROR(VLOOKUP(G2811,'SOURCE COMPANY'!A:B, 2, FALSE), "")</f>
        <v>Amster Microcell</v>
      </c>
      <c r="S2811" s="143" t="str">
        <f>IFERROR(VLOOKUP(H2811,'CUSTOMER NAME'!A:B, 2, FALSE), "")</f>
        <v>TO THE ORDER</v>
      </c>
    </row>
    <row r="2812" spans="1:19">
      <c r="A2812" s="193" t="s">
        <v>1012</v>
      </c>
      <c r="B2812" s="193">
        <v>20000</v>
      </c>
      <c r="C2812" s="193" t="s">
        <v>7</v>
      </c>
      <c r="D2812" s="193" t="s">
        <v>2844</v>
      </c>
      <c r="E2812" s="193">
        <v>179.64</v>
      </c>
      <c r="F2812" s="193" t="s">
        <v>1730</v>
      </c>
      <c r="G2812" s="193" t="s">
        <v>2843</v>
      </c>
      <c r="H2812" s="136" t="s">
        <v>510</v>
      </c>
      <c r="I2812" s="131" t="s">
        <v>2670</v>
      </c>
      <c r="J2812" s="184">
        <f>IF(F2812="USD", E2812, E2812 * IFERROR(VLOOKUP(F2812, EXCHANGE_RATE!A:B, 2, FALSE), "Currency not found"))</f>
        <v>2.1556799999999998</v>
      </c>
      <c r="K2812" s="184">
        <f t="shared" si="255"/>
        <v>2.1599999999999997</v>
      </c>
      <c r="L2812" s="184">
        <f>IF(C2812="MTS", B2812, B2812 * IFERROR(VLOOKUP(C2812, 'QTY_CONVERSIONS '!A:B, 2, FALSE), "Units not  found"))</f>
        <v>20</v>
      </c>
      <c r="M2812" s="185">
        <f t="shared" si="256"/>
        <v>43199.999999999993</v>
      </c>
      <c r="N2812" s="143" t="str">
        <f>IFERROR(VLOOKUP(D2812, Product_Category!A:B, 2, FALSE), "Uncategorized")</f>
        <v>MCC</v>
      </c>
      <c r="O2812" s="186">
        <f t="shared" si="258"/>
        <v>2159.9999999999995</v>
      </c>
      <c r="P2812" s="185">
        <f t="shared" si="257"/>
        <v>43199.999999999993</v>
      </c>
      <c r="Q2812" s="143">
        <v>2023</v>
      </c>
      <c r="R2812" s="143" t="str">
        <f>IFERROR(VLOOKUP(G2812,'SOURCE COMPANY'!A:B, 2, FALSE), "")</f>
        <v>Amster Microcell</v>
      </c>
      <c r="S2812" s="143" t="str">
        <f>IFERROR(VLOOKUP(H2812,'CUSTOMER NAME'!A:B, 2, FALSE), "")</f>
        <v>TO THE ORDER</v>
      </c>
    </row>
    <row r="2813" spans="1:19">
      <c r="A2813" s="192" t="s">
        <v>3729</v>
      </c>
      <c r="B2813" s="192">
        <v>200</v>
      </c>
      <c r="C2813" s="192" t="s">
        <v>7</v>
      </c>
      <c r="D2813" s="192" t="s">
        <v>3692</v>
      </c>
      <c r="E2813" s="192">
        <v>5.37</v>
      </c>
      <c r="F2813" s="192" t="s">
        <v>1718</v>
      </c>
      <c r="G2813" s="193" t="s">
        <v>2843</v>
      </c>
      <c r="H2813" s="134" t="s">
        <v>510</v>
      </c>
      <c r="I2813" s="131" t="s">
        <v>3658</v>
      </c>
      <c r="J2813" s="184">
        <f>IF(F2813="USD", E2813, E2813 * IFERROR(VLOOKUP(F2813, EXCHANGE_RATE!A:B, 2, FALSE), "Currency not found"))</f>
        <v>5.7459000000000007</v>
      </c>
      <c r="K2813" s="184">
        <f t="shared" si="255"/>
        <v>5.75</v>
      </c>
      <c r="L2813" s="184">
        <f>IF(C2813="MTS", B2813, B2813 * IFERROR(VLOOKUP(C2813, 'QTY_CONVERSIONS '!A:B, 2, FALSE), "Units not  found"))</f>
        <v>0.2</v>
      </c>
      <c r="M2813" s="185">
        <f t="shared" si="256"/>
        <v>1150</v>
      </c>
      <c r="N2813" s="143" t="str">
        <f>IFERROR(VLOOKUP(D2813, Product_Category!A:B, 2, FALSE), "Uncategorized")</f>
        <v>MCC</v>
      </c>
      <c r="O2813" s="186">
        <f t="shared" si="258"/>
        <v>5750</v>
      </c>
      <c r="P2813" s="185">
        <f t="shared" si="257"/>
        <v>1150</v>
      </c>
      <c r="Q2813" s="143">
        <v>2023</v>
      </c>
      <c r="R2813" s="143" t="str">
        <f>IFERROR(VLOOKUP(G2813,'SOURCE COMPANY'!A:B, 2, FALSE), "")</f>
        <v>Amster Microcell</v>
      </c>
      <c r="S2813" s="143" t="str">
        <f>IFERROR(VLOOKUP(H2813,'CUSTOMER NAME'!A:B, 2, FALSE), "")</f>
        <v>TO THE ORDER</v>
      </c>
    </row>
    <row r="2814" spans="1:19">
      <c r="A2814" s="192" t="s">
        <v>1012</v>
      </c>
      <c r="B2814" s="192">
        <v>8000</v>
      </c>
      <c r="C2814" s="192" t="s">
        <v>7</v>
      </c>
      <c r="D2814" s="192" t="s">
        <v>3707</v>
      </c>
      <c r="E2814" s="192">
        <v>2.57</v>
      </c>
      <c r="F2814" s="192" t="s">
        <v>9</v>
      </c>
      <c r="G2814" s="193" t="s">
        <v>2843</v>
      </c>
      <c r="H2814" s="134" t="s">
        <v>510</v>
      </c>
      <c r="I2814" s="131" t="s">
        <v>3658</v>
      </c>
      <c r="J2814" s="184">
        <f>IF(F2814="USD", E2814, E2814 * IFERROR(VLOOKUP(F2814, EXCHANGE_RATE!A:B, 2, FALSE), "Currency not found"))</f>
        <v>2.57</v>
      </c>
      <c r="K2814" s="184">
        <f t="shared" si="255"/>
        <v>2.57</v>
      </c>
      <c r="L2814" s="184">
        <f>IF(C2814="MTS", B2814, B2814 * IFERROR(VLOOKUP(C2814, 'QTY_CONVERSIONS '!A:B, 2, FALSE), "Units not  found"))</f>
        <v>8</v>
      </c>
      <c r="M2814" s="185">
        <f t="shared" si="256"/>
        <v>20560</v>
      </c>
      <c r="N2814" s="143" t="str">
        <f>IFERROR(VLOOKUP(D2814, Product_Category!A:B, 2, FALSE), "Uncategorized")</f>
        <v>MCC</v>
      </c>
      <c r="O2814" s="186">
        <f t="shared" si="258"/>
        <v>2570</v>
      </c>
      <c r="P2814" s="185">
        <f t="shared" si="257"/>
        <v>20560</v>
      </c>
      <c r="Q2814" s="143">
        <v>2023</v>
      </c>
      <c r="R2814" s="143" t="str">
        <f>IFERROR(VLOOKUP(G2814,'SOURCE COMPANY'!A:B, 2, FALSE), "")</f>
        <v>Amster Microcell</v>
      </c>
      <c r="S2814" s="143" t="str">
        <f>IFERROR(VLOOKUP(H2814,'CUSTOMER NAME'!A:B, 2, FALSE), "")</f>
        <v>TO THE ORDER</v>
      </c>
    </row>
    <row r="2815" spans="1:19">
      <c r="A2815" s="192" t="s">
        <v>1012</v>
      </c>
      <c r="B2815" s="192">
        <v>2000</v>
      </c>
      <c r="C2815" s="192" t="s">
        <v>7</v>
      </c>
      <c r="D2815" s="192" t="s">
        <v>3102</v>
      </c>
      <c r="E2815" s="192">
        <v>2.09</v>
      </c>
      <c r="F2815" s="192" t="s">
        <v>9</v>
      </c>
      <c r="G2815" s="192" t="s">
        <v>2843</v>
      </c>
      <c r="H2815" s="134" t="s">
        <v>510</v>
      </c>
      <c r="I2815" s="131" t="s">
        <v>3658</v>
      </c>
      <c r="J2815" s="184">
        <f>IF(F2815="USD", E2815, E2815 * IFERROR(VLOOKUP(F2815, EXCHANGE_RATE!A:B, 2, FALSE), "Currency not found"))</f>
        <v>2.09</v>
      </c>
      <c r="K2815" s="184">
        <f t="shared" si="255"/>
        <v>2.09</v>
      </c>
      <c r="L2815" s="184">
        <f>IF(C2815="MTS", B2815, B2815 * IFERROR(VLOOKUP(C2815, 'QTY_CONVERSIONS '!A:B, 2, FALSE), "Units not  found"))</f>
        <v>2</v>
      </c>
      <c r="M2815" s="185">
        <f t="shared" si="256"/>
        <v>4180</v>
      </c>
      <c r="N2815" s="143" t="str">
        <f>IFERROR(VLOOKUP(D2815, Product_Category!A:B, 2, FALSE), "Uncategorized")</f>
        <v>MCC</v>
      </c>
      <c r="O2815" s="186">
        <f t="shared" si="258"/>
        <v>2090</v>
      </c>
      <c r="P2815" s="185">
        <f t="shared" si="257"/>
        <v>4180</v>
      </c>
      <c r="Q2815" s="143">
        <v>2023</v>
      </c>
      <c r="R2815" s="143" t="str">
        <f>IFERROR(VLOOKUP(G2815,'SOURCE COMPANY'!A:B, 2, FALSE), "")</f>
        <v>Amster Microcell</v>
      </c>
      <c r="S2815" s="143" t="str">
        <f>IFERROR(VLOOKUP(H2815,'CUSTOMER NAME'!A:B, 2, FALSE), "")</f>
        <v>TO THE ORDER</v>
      </c>
    </row>
    <row r="2816" spans="1:19">
      <c r="A2816" s="192" t="s">
        <v>1012</v>
      </c>
      <c r="B2816" s="192">
        <v>4000</v>
      </c>
      <c r="C2816" s="192" t="s">
        <v>7</v>
      </c>
      <c r="D2816" s="192" t="s">
        <v>3708</v>
      </c>
      <c r="E2816" s="192">
        <v>2.33</v>
      </c>
      <c r="F2816" s="192" t="s">
        <v>9</v>
      </c>
      <c r="G2816" s="192" t="s">
        <v>2843</v>
      </c>
      <c r="H2816" s="134" t="s">
        <v>510</v>
      </c>
      <c r="I2816" s="131" t="s">
        <v>3658</v>
      </c>
      <c r="J2816" s="184">
        <f>IF(F2816="USD", E2816, E2816 * IFERROR(VLOOKUP(F2816, EXCHANGE_RATE!A:B, 2, FALSE), "Currency not found"))</f>
        <v>2.33</v>
      </c>
      <c r="K2816" s="184">
        <f t="shared" si="255"/>
        <v>2.33</v>
      </c>
      <c r="L2816" s="184">
        <f>IF(C2816="MTS", B2816, B2816 * IFERROR(VLOOKUP(C2816, 'QTY_CONVERSIONS '!A:B, 2, FALSE), "Units not  found"))</f>
        <v>4</v>
      </c>
      <c r="M2816" s="185">
        <f t="shared" si="256"/>
        <v>9320</v>
      </c>
      <c r="N2816" s="143" t="str">
        <f>IFERROR(VLOOKUP(D2816, Product_Category!A:B, 2, FALSE), "Uncategorized")</f>
        <v>MCC</v>
      </c>
      <c r="O2816" s="186">
        <f t="shared" si="258"/>
        <v>2330</v>
      </c>
      <c r="P2816" s="185">
        <f t="shared" si="257"/>
        <v>9320</v>
      </c>
      <c r="Q2816" s="143">
        <v>2023</v>
      </c>
      <c r="R2816" s="143" t="str">
        <f>IFERROR(VLOOKUP(G2816,'SOURCE COMPANY'!A:B, 2, FALSE), "")</f>
        <v>Amster Microcell</v>
      </c>
      <c r="S2816" s="143" t="str">
        <f>IFERROR(VLOOKUP(H2816,'CUSTOMER NAME'!A:B, 2, FALSE), "")</f>
        <v>TO THE ORDER</v>
      </c>
    </row>
    <row r="2817" spans="1:19">
      <c r="A2817" s="192" t="s">
        <v>1012</v>
      </c>
      <c r="B2817" s="192">
        <v>11000</v>
      </c>
      <c r="C2817" s="192" t="s">
        <v>7</v>
      </c>
      <c r="D2817" s="192" t="s">
        <v>3220</v>
      </c>
      <c r="E2817" s="192">
        <v>2.09</v>
      </c>
      <c r="F2817" s="192" t="s">
        <v>9</v>
      </c>
      <c r="G2817" s="192" t="s">
        <v>2843</v>
      </c>
      <c r="H2817" s="134" t="s">
        <v>510</v>
      </c>
      <c r="I2817" s="131" t="s">
        <v>3658</v>
      </c>
      <c r="J2817" s="184">
        <f>IF(F2817="USD", E2817, E2817 * IFERROR(VLOOKUP(F2817, EXCHANGE_RATE!A:B, 2, FALSE), "Currency not found"))</f>
        <v>2.09</v>
      </c>
      <c r="K2817" s="184">
        <f t="shared" si="255"/>
        <v>2.09</v>
      </c>
      <c r="L2817" s="184">
        <f>IF(C2817="MTS", B2817, B2817 * IFERROR(VLOOKUP(C2817, 'QTY_CONVERSIONS '!A:B, 2, FALSE), "Units not  found"))</f>
        <v>11</v>
      </c>
      <c r="M2817" s="185">
        <f t="shared" si="256"/>
        <v>22990</v>
      </c>
      <c r="N2817" s="143" t="str">
        <f>IFERROR(VLOOKUP(D2817, Product_Category!A:B, 2, FALSE), "Uncategorized")</f>
        <v>MCC</v>
      </c>
      <c r="O2817" s="186">
        <f t="shared" si="258"/>
        <v>2090</v>
      </c>
      <c r="P2817" s="185">
        <f t="shared" si="257"/>
        <v>22990</v>
      </c>
      <c r="Q2817" s="143">
        <v>2023</v>
      </c>
      <c r="R2817" s="143" t="str">
        <f>IFERROR(VLOOKUP(G2817,'SOURCE COMPANY'!A:B, 2, FALSE), "")</f>
        <v>Amster Microcell</v>
      </c>
      <c r="S2817" s="143" t="str">
        <f>IFERROR(VLOOKUP(H2817,'CUSTOMER NAME'!A:B, 2, FALSE), "")</f>
        <v>TO THE ORDER</v>
      </c>
    </row>
    <row r="2818" spans="1:19">
      <c r="A2818" s="192" t="s">
        <v>1012</v>
      </c>
      <c r="B2818" s="192">
        <v>2000</v>
      </c>
      <c r="C2818" s="192" t="s">
        <v>7</v>
      </c>
      <c r="D2818" s="192" t="s">
        <v>3102</v>
      </c>
      <c r="E2818" s="192">
        <v>3.5</v>
      </c>
      <c r="F2818" s="192" t="s">
        <v>9</v>
      </c>
      <c r="G2818" s="192" t="s">
        <v>2843</v>
      </c>
      <c r="H2818" s="134" t="s">
        <v>510</v>
      </c>
      <c r="I2818" s="131" t="s">
        <v>3658</v>
      </c>
      <c r="J2818" s="184">
        <f>IF(F2818="USD", E2818, E2818 * IFERROR(VLOOKUP(F2818, EXCHANGE_RATE!A:B, 2, FALSE), "Currency not found"))</f>
        <v>3.5</v>
      </c>
      <c r="K2818" s="184">
        <f t="shared" ref="K2818:K2881" si="260">ROUNDUP(J2818,2)</f>
        <v>3.5</v>
      </c>
      <c r="L2818" s="184">
        <f>IF(C2818="MTS", B2818, B2818 * IFERROR(VLOOKUP(C2818, 'QTY_CONVERSIONS '!A:B, 2, FALSE), "Units not  found"))</f>
        <v>2</v>
      </c>
      <c r="M2818" s="185">
        <f t="shared" ref="M2818:M2881" si="261">B2818*K2818</f>
        <v>7000</v>
      </c>
      <c r="N2818" s="143" t="str">
        <f>IFERROR(VLOOKUP(D2818, Product_Category!A:B, 2, FALSE), "Uncategorized")</f>
        <v>MCC</v>
      </c>
      <c r="O2818" s="186">
        <f t="shared" si="258"/>
        <v>3500</v>
      </c>
      <c r="P2818" s="185">
        <f t="shared" ref="P2818:P2881" si="262">L2818*O2818</f>
        <v>7000</v>
      </c>
      <c r="Q2818" s="143">
        <v>2023</v>
      </c>
      <c r="R2818" s="143" t="str">
        <f>IFERROR(VLOOKUP(G2818,'SOURCE COMPANY'!A:B, 2, FALSE), "")</f>
        <v>Amster Microcell</v>
      </c>
      <c r="S2818" s="143" t="str">
        <f>IFERROR(VLOOKUP(H2818,'CUSTOMER NAME'!A:B, 2, FALSE), "")</f>
        <v>TO THE ORDER</v>
      </c>
    </row>
    <row r="2819" spans="1:19">
      <c r="A2819" s="192" t="s">
        <v>1012</v>
      </c>
      <c r="B2819" s="192">
        <v>11000</v>
      </c>
      <c r="C2819" s="192" t="s">
        <v>7</v>
      </c>
      <c r="D2819" s="192" t="s">
        <v>3220</v>
      </c>
      <c r="E2819" s="192">
        <v>1.92</v>
      </c>
      <c r="F2819" s="192" t="s">
        <v>9</v>
      </c>
      <c r="G2819" s="192" t="s">
        <v>2843</v>
      </c>
      <c r="H2819" s="134" t="s">
        <v>510</v>
      </c>
      <c r="I2819" s="131" t="s">
        <v>3658</v>
      </c>
      <c r="J2819" s="184">
        <f>IF(F2819="USD", E2819, E2819 * IFERROR(VLOOKUP(F2819, EXCHANGE_RATE!A:B, 2, FALSE), "Currency not found"))</f>
        <v>1.92</v>
      </c>
      <c r="K2819" s="184">
        <f t="shared" si="260"/>
        <v>1.92</v>
      </c>
      <c r="L2819" s="184">
        <f>IF(C2819="MTS", B2819, B2819 * IFERROR(VLOOKUP(C2819, 'QTY_CONVERSIONS '!A:B, 2, FALSE), "Units not  found"))</f>
        <v>11</v>
      </c>
      <c r="M2819" s="185">
        <f t="shared" si="261"/>
        <v>21120</v>
      </c>
      <c r="N2819" s="143" t="str">
        <f>IFERROR(VLOOKUP(D2819, Product_Category!A:B, 2, FALSE), "Uncategorized")</f>
        <v>MCC</v>
      </c>
      <c r="O2819" s="186">
        <f t="shared" ref="O2819:O2882" si="263">K2819*1000</f>
        <v>1920</v>
      </c>
      <c r="P2819" s="185">
        <f t="shared" si="262"/>
        <v>21120</v>
      </c>
      <c r="Q2819" s="143">
        <v>2023</v>
      </c>
      <c r="R2819" s="143" t="str">
        <f>IFERROR(VLOOKUP(G2819,'SOURCE COMPANY'!A:B, 2, FALSE), "")</f>
        <v>Amster Microcell</v>
      </c>
      <c r="S2819" s="143" t="str">
        <f>IFERROR(VLOOKUP(H2819,'CUSTOMER NAME'!A:B, 2, FALSE), "")</f>
        <v>TO THE ORDER</v>
      </c>
    </row>
    <row r="2820" spans="1:19">
      <c r="A2820" s="192" t="s">
        <v>1012</v>
      </c>
      <c r="B2820" s="192">
        <v>4000</v>
      </c>
      <c r="C2820" s="192" t="s">
        <v>7</v>
      </c>
      <c r="D2820" s="192" t="s">
        <v>3708</v>
      </c>
      <c r="E2820" s="192">
        <v>7.8</v>
      </c>
      <c r="F2820" s="192" t="s">
        <v>9</v>
      </c>
      <c r="G2820" s="192" t="s">
        <v>2843</v>
      </c>
      <c r="H2820" s="134" t="s">
        <v>510</v>
      </c>
      <c r="I2820" s="131" t="s">
        <v>3658</v>
      </c>
      <c r="J2820" s="184">
        <f>IF(F2820="USD", E2820, E2820 * IFERROR(VLOOKUP(F2820, EXCHANGE_RATE!A:B, 2, FALSE), "Currency not found"))</f>
        <v>7.8</v>
      </c>
      <c r="K2820" s="184">
        <f t="shared" si="260"/>
        <v>7.8</v>
      </c>
      <c r="L2820" s="184">
        <f>IF(C2820="MTS", B2820, B2820 * IFERROR(VLOOKUP(C2820, 'QTY_CONVERSIONS '!A:B, 2, FALSE), "Units not  found"))</f>
        <v>4</v>
      </c>
      <c r="M2820" s="185">
        <f t="shared" si="261"/>
        <v>31200</v>
      </c>
      <c r="N2820" s="143" t="str">
        <f>IFERROR(VLOOKUP(D2820, Product_Category!A:B, 2, FALSE), "Uncategorized")</f>
        <v>MCC</v>
      </c>
      <c r="O2820" s="186">
        <f t="shared" si="263"/>
        <v>7800</v>
      </c>
      <c r="P2820" s="185">
        <f t="shared" si="262"/>
        <v>31200</v>
      </c>
      <c r="Q2820" s="143">
        <v>2023</v>
      </c>
      <c r="R2820" s="143" t="str">
        <f>IFERROR(VLOOKUP(G2820,'SOURCE COMPANY'!A:B, 2, FALSE), "")</f>
        <v>Amster Microcell</v>
      </c>
      <c r="S2820" s="143" t="str">
        <f>IFERROR(VLOOKUP(H2820,'CUSTOMER NAME'!A:B, 2, FALSE), "")</f>
        <v>TO THE ORDER</v>
      </c>
    </row>
    <row r="2821" spans="1:19">
      <c r="A2821" s="192" t="s">
        <v>1012</v>
      </c>
      <c r="B2821" s="192">
        <v>8000</v>
      </c>
      <c r="C2821" s="192" t="s">
        <v>7</v>
      </c>
      <c r="D2821" s="192" t="s">
        <v>3707</v>
      </c>
      <c r="E2821" s="192">
        <v>1.72</v>
      </c>
      <c r="F2821" s="192" t="s">
        <v>9</v>
      </c>
      <c r="G2821" s="192" t="s">
        <v>2843</v>
      </c>
      <c r="H2821" s="134" t="s">
        <v>510</v>
      </c>
      <c r="I2821" s="131" t="s">
        <v>3658</v>
      </c>
      <c r="J2821" s="184">
        <f>IF(F2821="USD", E2821, E2821 * IFERROR(VLOOKUP(F2821, EXCHANGE_RATE!A:B, 2, FALSE), "Currency not found"))</f>
        <v>1.72</v>
      </c>
      <c r="K2821" s="184">
        <f t="shared" si="260"/>
        <v>1.72</v>
      </c>
      <c r="L2821" s="184">
        <f>IF(C2821="MTS", B2821, B2821 * IFERROR(VLOOKUP(C2821, 'QTY_CONVERSIONS '!A:B, 2, FALSE), "Units not  found"))</f>
        <v>8</v>
      </c>
      <c r="M2821" s="185">
        <f t="shared" si="261"/>
        <v>13760</v>
      </c>
      <c r="N2821" s="143" t="str">
        <f>IFERROR(VLOOKUP(D2821, Product_Category!A:B, 2, FALSE), "Uncategorized")</f>
        <v>MCC</v>
      </c>
      <c r="O2821" s="186">
        <f t="shared" si="263"/>
        <v>1720</v>
      </c>
      <c r="P2821" s="185">
        <f t="shared" si="262"/>
        <v>13760</v>
      </c>
      <c r="Q2821" s="143">
        <v>2023</v>
      </c>
      <c r="R2821" s="143" t="str">
        <f>IFERROR(VLOOKUP(G2821,'SOURCE COMPANY'!A:B, 2, FALSE), "")</f>
        <v>Amster Microcell</v>
      </c>
      <c r="S2821" s="143" t="str">
        <f>IFERROR(VLOOKUP(H2821,'CUSTOMER NAME'!A:B, 2, FALSE), "")</f>
        <v>TO THE ORDER</v>
      </c>
    </row>
    <row r="2822" spans="1:19">
      <c r="A2822" s="192" t="s">
        <v>1329</v>
      </c>
      <c r="B2822" s="192">
        <v>22000</v>
      </c>
      <c r="C2822" s="192" t="s">
        <v>7</v>
      </c>
      <c r="D2822" s="192" t="s">
        <v>3220</v>
      </c>
      <c r="E2822" s="192">
        <v>7.99</v>
      </c>
      <c r="F2822" s="192" t="s">
        <v>9</v>
      </c>
      <c r="G2822" s="192" t="s">
        <v>2843</v>
      </c>
      <c r="H2822" s="134" t="s">
        <v>510</v>
      </c>
      <c r="I2822" s="131" t="s">
        <v>3658</v>
      </c>
      <c r="J2822" s="184">
        <f>IF(F2822="USD", E2822, E2822 * IFERROR(VLOOKUP(F2822, EXCHANGE_RATE!A:B, 2, FALSE), "Currency not found"))</f>
        <v>7.99</v>
      </c>
      <c r="K2822" s="184">
        <f t="shared" si="260"/>
        <v>7.99</v>
      </c>
      <c r="L2822" s="184">
        <f>IF(C2822="MTS", B2822, B2822 * IFERROR(VLOOKUP(C2822, 'QTY_CONVERSIONS '!A:B, 2, FALSE), "Units not  found"))</f>
        <v>22</v>
      </c>
      <c r="M2822" s="185">
        <f t="shared" si="261"/>
        <v>175780</v>
      </c>
      <c r="N2822" s="143" t="str">
        <f>IFERROR(VLOOKUP(D2822, Product_Category!A:B, 2, FALSE), "Uncategorized")</f>
        <v>MCC</v>
      </c>
      <c r="O2822" s="186">
        <f t="shared" si="263"/>
        <v>7990</v>
      </c>
      <c r="P2822" s="185">
        <f t="shared" si="262"/>
        <v>175780</v>
      </c>
      <c r="Q2822" s="143">
        <v>2023</v>
      </c>
      <c r="R2822" s="143" t="str">
        <f>IFERROR(VLOOKUP(G2822,'SOURCE COMPANY'!A:B, 2, FALSE), "")</f>
        <v>Amster Microcell</v>
      </c>
      <c r="S2822" s="143" t="str">
        <f>IFERROR(VLOOKUP(H2822,'CUSTOMER NAME'!A:B, 2, FALSE), "")</f>
        <v>TO THE ORDER</v>
      </c>
    </row>
    <row r="2823" spans="1:19">
      <c r="A2823" s="192" t="s">
        <v>1329</v>
      </c>
      <c r="B2823" s="192">
        <v>22000</v>
      </c>
      <c r="C2823" s="192" t="s">
        <v>7</v>
      </c>
      <c r="D2823" s="192" t="s">
        <v>3220</v>
      </c>
      <c r="E2823" s="192">
        <v>3</v>
      </c>
      <c r="F2823" s="192" t="s">
        <v>9</v>
      </c>
      <c r="G2823" s="192" t="s">
        <v>2843</v>
      </c>
      <c r="H2823" s="134" t="s">
        <v>510</v>
      </c>
      <c r="I2823" s="131" t="s">
        <v>3658</v>
      </c>
      <c r="J2823" s="184">
        <f>IF(F2823="USD", E2823, E2823 * IFERROR(VLOOKUP(F2823, EXCHANGE_RATE!A:B, 2, FALSE), "Currency not found"))</f>
        <v>3</v>
      </c>
      <c r="K2823" s="184">
        <f t="shared" si="260"/>
        <v>3</v>
      </c>
      <c r="L2823" s="184">
        <f>IF(C2823="MTS", B2823, B2823 * IFERROR(VLOOKUP(C2823, 'QTY_CONVERSIONS '!A:B, 2, FALSE), "Units not  found"))</f>
        <v>22</v>
      </c>
      <c r="M2823" s="185">
        <f t="shared" si="261"/>
        <v>66000</v>
      </c>
      <c r="N2823" s="143" t="str">
        <f>IFERROR(VLOOKUP(D2823, Product_Category!A:B, 2, FALSE), "Uncategorized")</f>
        <v>MCC</v>
      </c>
      <c r="O2823" s="186">
        <f t="shared" si="263"/>
        <v>3000</v>
      </c>
      <c r="P2823" s="185">
        <f t="shared" si="262"/>
        <v>66000</v>
      </c>
      <c r="Q2823" s="143">
        <v>2023</v>
      </c>
      <c r="R2823" s="143" t="str">
        <f>IFERROR(VLOOKUP(G2823,'SOURCE COMPANY'!A:B, 2, FALSE), "")</f>
        <v>Amster Microcell</v>
      </c>
      <c r="S2823" s="143" t="str">
        <f>IFERROR(VLOOKUP(H2823,'CUSTOMER NAME'!A:B, 2, FALSE), "")</f>
        <v>TO THE ORDER</v>
      </c>
    </row>
    <row r="2824" spans="1:19">
      <c r="A2824" s="192" t="s">
        <v>172</v>
      </c>
      <c r="B2824" s="192">
        <v>9000</v>
      </c>
      <c r="C2824" s="192" t="s">
        <v>7</v>
      </c>
      <c r="D2824" s="192" t="s">
        <v>3220</v>
      </c>
      <c r="E2824" s="192">
        <v>2.65</v>
      </c>
      <c r="F2824" s="192" t="s">
        <v>9</v>
      </c>
      <c r="G2824" s="192" t="s">
        <v>2843</v>
      </c>
      <c r="H2824" s="134" t="s">
        <v>510</v>
      </c>
      <c r="I2824" s="131" t="s">
        <v>3658</v>
      </c>
      <c r="J2824" s="184">
        <f>IF(F2824="USD", E2824, E2824 * IFERROR(VLOOKUP(F2824, EXCHANGE_RATE!A:B, 2, FALSE), "Currency not found"))</f>
        <v>2.65</v>
      </c>
      <c r="K2824" s="184">
        <f t="shared" si="260"/>
        <v>2.65</v>
      </c>
      <c r="L2824" s="184">
        <f>IF(C2824="MTS", B2824, B2824 * IFERROR(VLOOKUP(C2824, 'QTY_CONVERSIONS '!A:B, 2, FALSE), "Units not  found"))</f>
        <v>9</v>
      </c>
      <c r="M2824" s="185">
        <f t="shared" si="261"/>
        <v>23850</v>
      </c>
      <c r="N2824" s="143" t="str">
        <f>IFERROR(VLOOKUP(D2824, Product_Category!A:B, 2, FALSE), "Uncategorized")</f>
        <v>MCC</v>
      </c>
      <c r="O2824" s="186">
        <f t="shared" si="263"/>
        <v>2650</v>
      </c>
      <c r="P2824" s="185">
        <f t="shared" si="262"/>
        <v>23850</v>
      </c>
      <c r="Q2824" s="143">
        <v>2023</v>
      </c>
      <c r="R2824" s="143" t="str">
        <f>IFERROR(VLOOKUP(G2824,'SOURCE COMPANY'!A:B, 2, FALSE), "")</f>
        <v>Amster Microcell</v>
      </c>
      <c r="S2824" s="143" t="str">
        <f>IFERROR(VLOOKUP(H2824,'CUSTOMER NAME'!A:B, 2, FALSE), "")</f>
        <v>TO THE ORDER</v>
      </c>
    </row>
    <row r="2825" spans="1:19">
      <c r="A2825" s="192" t="s">
        <v>172</v>
      </c>
      <c r="B2825" s="192">
        <v>1000</v>
      </c>
      <c r="C2825" s="192" t="s">
        <v>7</v>
      </c>
      <c r="D2825" s="192" t="s">
        <v>3102</v>
      </c>
      <c r="E2825" s="192">
        <v>2.65</v>
      </c>
      <c r="F2825" s="192" t="s">
        <v>9</v>
      </c>
      <c r="G2825" s="192" t="s">
        <v>2843</v>
      </c>
      <c r="H2825" s="134" t="s">
        <v>510</v>
      </c>
      <c r="I2825" s="131" t="s">
        <v>3658</v>
      </c>
      <c r="J2825" s="184">
        <f>IF(F2825="USD", E2825, E2825 * IFERROR(VLOOKUP(F2825, EXCHANGE_RATE!A:B, 2, FALSE), "Currency not found"))</f>
        <v>2.65</v>
      </c>
      <c r="K2825" s="184">
        <f t="shared" si="260"/>
        <v>2.65</v>
      </c>
      <c r="L2825" s="184">
        <f>IF(C2825="MTS", B2825, B2825 * IFERROR(VLOOKUP(C2825, 'QTY_CONVERSIONS '!A:B, 2, FALSE), "Units not  found"))</f>
        <v>1</v>
      </c>
      <c r="M2825" s="185">
        <f t="shared" si="261"/>
        <v>2650</v>
      </c>
      <c r="N2825" s="143" t="str">
        <f>IFERROR(VLOOKUP(D2825, Product_Category!A:B, 2, FALSE), "Uncategorized")</f>
        <v>MCC</v>
      </c>
      <c r="O2825" s="186">
        <f t="shared" si="263"/>
        <v>2650</v>
      </c>
      <c r="P2825" s="185">
        <f t="shared" si="262"/>
        <v>2650</v>
      </c>
      <c r="Q2825" s="143">
        <v>2023</v>
      </c>
      <c r="R2825" s="143" t="str">
        <f>IFERROR(VLOOKUP(G2825,'SOURCE COMPANY'!A:B, 2, FALSE), "")</f>
        <v>Amster Microcell</v>
      </c>
      <c r="S2825" s="143" t="str">
        <f>IFERROR(VLOOKUP(H2825,'CUSTOMER NAME'!A:B, 2, FALSE), "")</f>
        <v>TO THE ORDER</v>
      </c>
    </row>
    <row r="2826" spans="1:19">
      <c r="A2826" s="191" t="s">
        <v>1012</v>
      </c>
      <c r="B2826" s="191">
        <v>5000</v>
      </c>
      <c r="C2826" s="191" t="s">
        <v>7</v>
      </c>
      <c r="D2826" s="191" t="s">
        <v>3220</v>
      </c>
      <c r="E2826" s="191">
        <v>2.15</v>
      </c>
      <c r="F2826" s="191" t="s">
        <v>9</v>
      </c>
      <c r="G2826" s="191" t="s">
        <v>2843</v>
      </c>
      <c r="H2826" s="121" t="s">
        <v>510</v>
      </c>
      <c r="I2826" s="131" t="s">
        <v>3034</v>
      </c>
      <c r="J2826" s="184">
        <f>IF(F2826="USD", E2826, E2826 * IFERROR(VLOOKUP(F2826, EXCHANGE_RATE!A:B, 2, FALSE), "Currency not found"))</f>
        <v>2.15</v>
      </c>
      <c r="K2826" s="184">
        <f t="shared" si="260"/>
        <v>2.15</v>
      </c>
      <c r="L2826" s="184">
        <f>IF(C2826="MTS", B2826, B2826 * IFERROR(VLOOKUP(C2826, 'QTY_CONVERSIONS '!A:B, 2, FALSE), "Units not  found"))</f>
        <v>5</v>
      </c>
      <c r="M2826" s="185">
        <f t="shared" si="261"/>
        <v>10750</v>
      </c>
      <c r="N2826" s="143" t="str">
        <f>IFERROR(VLOOKUP(D2826, Product_Category!A:B, 2, FALSE), "Uncategorized")</f>
        <v>MCC</v>
      </c>
      <c r="O2826" s="186">
        <f t="shared" si="263"/>
        <v>2150</v>
      </c>
      <c r="P2826" s="185">
        <f t="shared" si="262"/>
        <v>10750</v>
      </c>
      <c r="Q2826" s="143">
        <v>2023</v>
      </c>
      <c r="R2826" s="143" t="str">
        <f>IFERROR(VLOOKUP(G2826,'SOURCE COMPANY'!A:B, 2, FALSE), "")</f>
        <v>Amster Microcell</v>
      </c>
      <c r="S2826" s="143" t="str">
        <f>IFERROR(VLOOKUP(H2826,'CUSTOMER NAME'!A:B, 2, FALSE), "")</f>
        <v>TO THE ORDER</v>
      </c>
    </row>
    <row r="2827" spans="1:19">
      <c r="A2827" s="191" t="s">
        <v>1012</v>
      </c>
      <c r="B2827" s="191">
        <v>18000</v>
      </c>
      <c r="C2827" s="191" t="s">
        <v>7</v>
      </c>
      <c r="D2827" s="191" t="s">
        <v>3102</v>
      </c>
      <c r="E2827" s="191">
        <v>2.15</v>
      </c>
      <c r="F2827" s="191" t="s">
        <v>9</v>
      </c>
      <c r="G2827" s="191" t="s">
        <v>2843</v>
      </c>
      <c r="H2827" s="121" t="s">
        <v>510</v>
      </c>
      <c r="I2827" s="131" t="s">
        <v>3034</v>
      </c>
      <c r="J2827" s="184">
        <f>IF(F2827="USD", E2827, E2827 * IFERROR(VLOOKUP(F2827, EXCHANGE_RATE!A:B, 2, FALSE), "Currency not found"))</f>
        <v>2.15</v>
      </c>
      <c r="K2827" s="184">
        <f t="shared" si="260"/>
        <v>2.15</v>
      </c>
      <c r="L2827" s="184">
        <f>IF(C2827="MTS", B2827, B2827 * IFERROR(VLOOKUP(C2827, 'QTY_CONVERSIONS '!A:B, 2, FALSE), "Units not  found"))</f>
        <v>18</v>
      </c>
      <c r="M2827" s="185">
        <f t="shared" si="261"/>
        <v>38700</v>
      </c>
      <c r="N2827" s="143" t="str">
        <f>IFERROR(VLOOKUP(D2827, Product_Category!A:B, 2, FALSE), "Uncategorized")</f>
        <v>MCC</v>
      </c>
      <c r="O2827" s="186">
        <f t="shared" si="263"/>
        <v>2150</v>
      </c>
      <c r="P2827" s="185">
        <f t="shared" si="262"/>
        <v>38700</v>
      </c>
      <c r="Q2827" s="143">
        <v>2023</v>
      </c>
      <c r="R2827" s="143" t="str">
        <f>IFERROR(VLOOKUP(G2827,'SOURCE COMPANY'!A:B, 2, FALSE), "")</f>
        <v>Amster Microcell</v>
      </c>
      <c r="S2827" s="143" t="str">
        <f>IFERROR(VLOOKUP(H2827,'CUSTOMER NAME'!A:B, 2, FALSE), "")</f>
        <v>TO THE ORDER</v>
      </c>
    </row>
    <row r="2828" spans="1:19">
      <c r="A2828" s="87" t="s">
        <v>812</v>
      </c>
      <c r="B2828" s="87">
        <v>12000</v>
      </c>
      <c r="C2828" s="87" t="s">
        <v>7</v>
      </c>
      <c r="D2828" s="87" t="s">
        <v>1118</v>
      </c>
      <c r="E2828" s="248">
        <v>2.48</v>
      </c>
      <c r="F2828" s="87" t="s">
        <v>9</v>
      </c>
      <c r="G2828" s="191" t="s">
        <v>2843</v>
      </c>
      <c r="H2828" s="198" t="s">
        <v>510</v>
      </c>
      <c r="I2828" s="214" t="str">
        <f t="shared" ref="I2828:I2850" si="264">I2827</f>
        <v>September</v>
      </c>
      <c r="J2828" s="184">
        <f>IF(F2828="USD", E2828, E2828 * IFERROR(VLOOKUP(F2828, EXCHANGE_RATE!A:B, 2, FALSE), "Currency not found"))</f>
        <v>2.48</v>
      </c>
      <c r="K2828" s="184">
        <f t="shared" si="260"/>
        <v>2.48</v>
      </c>
      <c r="L2828" s="184">
        <f>IF(C2828="MTS", B2828, B2828 * IFERROR(VLOOKUP(C2828, 'QTY_CONVERSIONS '!A:B, 2, FALSE), "Units not  found"))</f>
        <v>12</v>
      </c>
      <c r="M2828" s="185">
        <f t="shared" si="261"/>
        <v>29760</v>
      </c>
      <c r="N2828" s="143" t="str">
        <f>IFERROR(VLOOKUP(D2828, Product_Category!A:B, 2, FALSE), "Uncategorized")</f>
        <v>MCC</v>
      </c>
      <c r="O2828" s="186">
        <f t="shared" si="263"/>
        <v>2480</v>
      </c>
      <c r="P2828" s="185">
        <f t="shared" si="262"/>
        <v>29760</v>
      </c>
      <c r="Q2828" s="143">
        <v>2023</v>
      </c>
      <c r="R2828" s="143" t="str">
        <f>IFERROR(VLOOKUP(G2828,'SOURCE COMPANY'!A:B, 2, FALSE), "")</f>
        <v>Amster Microcell</v>
      </c>
      <c r="S2828" s="143" t="str">
        <f>IFERROR(VLOOKUP(H2828,'CUSTOMER NAME'!A:B, 2, FALSE), "")</f>
        <v>TO THE ORDER</v>
      </c>
    </row>
    <row r="2829" spans="1:19">
      <c r="A2829" s="87" t="s">
        <v>812</v>
      </c>
      <c r="B2829" s="87">
        <v>12000</v>
      </c>
      <c r="C2829" s="87" t="s">
        <v>7</v>
      </c>
      <c r="D2829" s="87" t="s">
        <v>1118</v>
      </c>
      <c r="E2829" s="248">
        <v>2.48</v>
      </c>
      <c r="F2829" s="87" t="s">
        <v>9</v>
      </c>
      <c r="G2829" s="191" t="s">
        <v>2843</v>
      </c>
      <c r="H2829" s="198" t="s">
        <v>510</v>
      </c>
      <c r="I2829" s="214" t="str">
        <f t="shared" si="264"/>
        <v>September</v>
      </c>
      <c r="J2829" s="184">
        <f>IF(F2829="USD", E2829, E2829 * IFERROR(VLOOKUP(F2829, EXCHANGE_RATE!A:B, 2, FALSE), "Currency not found"))</f>
        <v>2.48</v>
      </c>
      <c r="K2829" s="184">
        <f t="shared" si="260"/>
        <v>2.48</v>
      </c>
      <c r="L2829" s="184">
        <f>IF(C2829="MTS", B2829, B2829 * IFERROR(VLOOKUP(C2829, 'QTY_CONVERSIONS '!A:B, 2, FALSE), "Units not  found"))</f>
        <v>12</v>
      </c>
      <c r="M2829" s="185">
        <f t="shared" si="261"/>
        <v>29760</v>
      </c>
      <c r="N2829" s="143" t="str">
        <f>IFERROR(VLOOKUP(D2829, Product_Category!A:B, 2, FALSE), "Uncategorized")</f>
        <v>MCC</v>
      </c>
      <c r="O2829" s="186">
        <f t="shared" si="263"/>
        <v>2480</v>
      </c>
      <c r="P2829" s="185">
        <f t="shared" si="262"/>
        <v>29760</v>
      </c>
      <c r="Q2829" s="143">
        <v>2023</v>
      </c>
      <c r="R2829" s="143" t="str">
        <f>IFERROR(VLOOKUP(G2829,'SOURCE COMPANY'!A:B, 2, FALSE), "")</f>
        <v>Amster Microcell</v>
      </c>
      <c r="S2829" s="143" t="str">
        <f>IFERROR(VLOOKUP(H2829,'CUSTOMER NAME'!A:B, 2, FALSE), "")</f>
        <v>TO THE ORDER</v>
      </c>
    </row>
    <row r="2830" spans="1:19">
      <c r="A2830" s="87" t="s">
        <v>920</v>
      </c>
      <c r="B2830" s="189">
        <v>500</v>
      </c>
      <c r="C2830" s="87" t="s">
        <v>7</v>
      </c>
      <c r="D2830" s="87" t="s">
        <v>2382</v>
      </c>
      <c r="E2830" s="190">
        <v>2.5</v>
      </c>
      <c r="F2830" s="87" t="s">
        <v>9</v>
      </c>
      <c r="G2830" s="191" t="s">
        <v>2843</v>
      </c>
      <c r="H2830" s="198" t="s">
        <v>510</v>
      </c>
      <c r="I2830" s="214" t="str">
        <f t="shared" si="264"/>
        <v>September</v>
      </c>
      <c r="J2830" s="184">
        <f>IF(F2830="USD", E2830, E2830 * IFERROR(VLOOKUP(F2830, EXCHANGE_RATE!A:B, 2, FALSE), "Currency not found"))</f>
        <v>2.5</v>
      </c>
      <c r="K2830" s="184">
        <f t="shared" si="260"/>
        <v>2.5</v>
      </c>
      <c r="L2830" s="184">
        <f>IF(C2830="MTS", B2830, B2830 * IFERROR(VLOOKUP(C2830, 'QTY_CONVERSIONS '!A:B, 2, FALSE), "Units not  found"))</f>
        <v>0.5</v>
      </c>
      <c r="M2830" s="185">
        <f t="shared" si="261"/>
        <v>1250</v>
      </c>
      <c r="N2830" s="143" t="str">
        <f>IFERROR(VLOOKUP(D2830, Product_Category!A:B, 2, FALSE), "Uncategorized")</f>
        <v>MCC</v>
      </c>
      <c r="O2830" s="186">
        <f t="shared" si="263"/>
        <v>2500</v>
      </c>
      <c r="P2830" s="185">
        <f t="shared" si="262"/>
        <v>1250</v>
      </c>
      <c r="Q2830" s="143">
        <v>2023</v>
      </c>
      <c r="R2830" s="143" t="str">
        <f>IFERROR(VLOOKUP(G2830,'SOURCE COMPANY'!A:B, 2, FALSE), "")</f>
        <v>Amster Microcell</v>
      </c>
      <c r="S2830" s="143" t="str">
        <f>IFERROR(VLOOKUP(H2830,'CUSTOMER NAME'!A:B, 2, FALSE), "")</f>
        <v>TO THE ORDER</v>
      </c>
    </row>
    <row r="2831" spans="1:19">
      <c r="A2831" s="87" t="s">
        <v>920</v>
      </c>
      <c r="B2831" s="189">
        <v>500</v>
      </c>
      <c r="C2831" s="87" t="s">
        <v>7</v>
      </c>
      <c r="D2831" s="87" t="s">
        <v>2382</v>
      </c>
      <c r="E2831" s="190">
        <v>2.5</v>
      </c>
      <c r="F2831" s="87" t="s">
        <v>9</v>
      </c>
      <c r="G2831" s="191" t="s">
        <v>2843</v>
      </c>
      <c r="H2831" s="198" t="s">
        <v>510</v>
      </c>
      <c r="I2831" s="214" t="str">
        <f t="shared" si="264"/>
        <v>September</v>
      </c>
      <c r="J2831" s="184">
        <f>IF(F2831="USD", E2831, E2831 * IFERROR(VLOOKUP(F2831, EXCHANGE_RATE!A:B, 2, FALSE), "Currency not found"))</f>
        <v>2.5</v>
      </c>
      <c r="K2831" s="184">
        <f t="shared" si="260"/>
        <v>2.5</v>
      </c>
      <c r="L2831" s="184">
        <f>IF(C2831="MTS", B2831, B2831 * IFERROR(VLOOKUP(C2831, 'QTY_CONVERSIONS '!A:B, 2, FALSE), "Units not  found"))</f>
        <v>0.5</v>
      </c>
      <c r="M2831" s="185">
        <f t="shared" si="261"/>
        <v>1250</v>
      </c>
      <c r="N2831" s="143" t="str">
        <f>IFERROR(VLOOKUP(D2831, Product_Category!A:B, 2, FALSE), "Uncategorized")</f>
        <v>MCC</v>
      </c>
      <c r="O2831" s="186">
        <f t="shared" si="263"/>
        <v>2500</v>
      </c>
      <c r="P2831" s="185">
        <f t="shared" si="262"/>
        <v>1250</v>
      </c>
      <c r="Q2831" s="143">
        <v>2023</v>
      </c>
      <c r="R2831" s="143" t="str">
        <f>IFERROR(VLOOKUP(G2831,'SOURCE COMPANY'!A:B, 2, FALSE), "")</f>
        <v>Amster Microcell</v>
      </c>
      <c r="S2831" s="143" t="str">
        <f>IFERROR(VLOOKUP(H2831,'CUSTOMER NAME'!A:B, 2, FALSE), "")</f>
        <v>TO THE ORDER</v>
      </c>
    </row>
    <row r="2832" spans="1:19">
      <c r="A2832" s="87" t="s">
        <v>920</v>
      </c>
      <c r="B2832" s="189">
        <v>2500</v>
      </c>
      <c r="C2832" s="87" t="s">
        <v>7</v>
      </c>
      <c r="D2832" s="87" t="s">
        <v>1118</v>
      </c>
      <c r="E2832" s="190">
        <v>2.5</v>
      </c>
      <c r="F2832" s="87" t="s">
        <v>9</v>
      </c>
      <c r="G2832" s="191" t="s">
        <v>2843</v>
      </c>
      <c r="H2832" s="198" t="s">
        <v>510</v>
      </c>
      <c r="I2832" s="214" t="str">
        <f t="shared" si="264"/>
        <v>September</v>
      </c>
      <c r="J2832" s="184">
        <f>IF(F2832="USD", E2832, E2832 * IFERROR(VLOOKUP(F2832, EXCHANGE_RATE!A:B, 2, FALSE), "Currency not found"))</f>
        <v>2.5</v>
      </c>
      <c r="K2832" s="184">
        <f t="shared" si="260"/>
        <v>2.5</v>
      </c>
      <c r="L2832" s="184">
        <f>IF(C2832="MTS", B2832, B2832 * IFERROR(VLOOKUP(C2832, 'QTY_CONVERSIONS '!A:B, 2, FALSE), "Units not  found"))</f>
        <v>2.5</v>
      </c>
      <c r="M2832" s="185">
        <f t="shared" si="261"/>
        <v>6250</v>
      </c>
      <c r="N2832" s="143" t="str">
        <f>IFERROR(VLOOKUP(D2832, Product_Category!A:B, 2, FALSE), "Uncategorized")</f>
        <v>MCC</v>
      </c>
      <c r="O2832" s="186">
        <f t="shared" si="263"/>
        <v>2500</v>
      </c>
      <c r="P2832" s="185">
        <f t="shared" si="262"/>
        <v>6250</v>
      </c>
      <c r="Q2832" s="143">
        <v>2023</v>
      </c>
      <c r="R2832" s="143" t="str">
        <f>IFERROR(VLOOKUP(G2832,'SOURCE COMPANY'!A:B, 2, FALSE), "")</f>
        <v>Amster Microcell</v>
      </c>
      <c r="S2832" s="143" t="str">
        <f>IFERROR(VLOOKUP(H2832,'CUSTOMER NAME'!A:B, 2, FALSE), "")</f>
        <v>TO THE ORDER</v>
      </c>
    </row>
    <row r="2833" spans="1:19">
      <c r="A2833" s="87" t="s">
        <v>920</v>
      </c>
      <c r="B2833" s="189">
        <v>2500</v>
      </c>
      <c r="C2833" s="87" t="s">
        <v>7</v>
      </c>
      <c r="D2833" s="87" t="s">
        <v>1118</v>
      </c>
      <c r="E2833" s="190">
        <v>2.5</v>
      </c>
      <c r="F2833" s="87" t="s">
        <v>9</v>
      </c>
      <c r="G2833" s="191" t="s">
        <v>2843</v>
      </c>
      <c r="H2833" s="198" t="s">
        <v>510</v>
      </c>
      <c r="I2833" s="214" t="str">
        <f t="shared" si="264"/>
        <v>September</v>
      </c>
      <c r="J2833" s="184">
        <f>IF(F2833="USD", E2833, E2833 * IFERROR(VLOOKUP(F2833, EXCHANGE_RATE!A:B, 2, FALSE), "Currency not found"))</f>
        <v>2.5</v>
      </c>
      <c r="K2833" s="184">
        <f t="shared" si="260"/>
        <v>2.5</v>
      </c>
      <c r="L2833" s="184">
        <f>IF(C2833="MTS", B2833, B2833 * IFERROR(VLOOKUP(C2833, 'QTY_CONVERSIONS '!A:B, 2, FALSE), "Units not  found"))</f>
        <v>2.5</v>
      </c>
      <c r="M2833" s="185">
        <f t="shared" si="261"/>
        <v>6250</v>
      </c>
      <c r="N2833" s="143" t="str">
        <f>IFERROR(VLOOKUP(D2833, Product_Category!A:B, 2, FALSE), "Uncategorized")</f>
        <v>MCC</v>
      </c>
      <c r="O2833" s="186">
        <f t="shared" si="263"/>
        <v>2500</v>
      </c>
      <c r="P2833" s="185">
        <f t="shared" si="262"/>
        <v>6250</v>
      </c>
      <c r="Q2833" s="143">
        <v>2023</v>
      </c>
      <c r="R2833" s="143" t="str">
        <f>IFERROR(VLOOKUP(G2833,'SOURCE COMPANY'!A:B, 2, FALSE), "")</f>
        <v>Amster Microcell</v>
      </c>
      <c r="S2833" s="143" t="str">
        <f>IFERROR(VLOOKUP(H2833,'CUSTOMER NAME'!A:B, 2, FALSE), "")</f>
        <v>TO THE ORDER</v>
      </c>
    </row>
    <row r="2834" spans="1:19">
      <c r="A2834" s="87" t="s">
        <v>920</v>
      </c>
      <c r="B2834" s="189">
        <v>2500</v>
      </c>
      <c r="C2834" s="87" t="s">
        <v>7</v>
      </c>
      <c r="D2834" s="87" t="s">
        <v>1118</v>
      </c>
      <c r="E2834" s="190">
        <v>2.5</v>
      </c>
      <c r="F2834" s="87" t="s">
        <v>9</v>
      </c>
      <c r="G2834" s="191" t="s">
        <v>2843</v>
      </c>
      <c r="H2834" s="198" t="s">
        <v>510</v>
      </c>
      <c r="I2834" s="214" t="str">
        <f t="shared" si="264"/>
        <v>September</v>
      </c>
      <c r="J2834" s="184">
        <f>IF(F2834="USD", E2834, E2834 * IFERROR(VLOOKUP(F2834, EXCHANGE_RATE!A:B, 2, FALSE), "Currency not found"))</f>
        <v>2.5</v>
      </c>
      <c r="K2834" s="184">
        <f t="shared" si="260"/>
        <v>2.5</v>
      </c>
      <c r="L2834" s="184">
        <f>IF(C2834="MTS", B2834, B2834 * IFERROR(VLOOKUP(C2834, 'QTY_CONVERSIONS '!A:B, 2, FALSE), "Units not  found"))</f>
        <v>2.5</v>
      </c>
      <c r="M2834" s="185">
        <f t="shared" si="261"/>
        <v>6250</v>
      </c>
      <c r="N2834" s="143" t="str">
        <f>IFERROR(VLOOKUP(D2834, Product_Category!A:B, 2, FALSE), "Uncategorized")</f>
        <v>MCC</v>
      </c>
      <c r="O2834" s="186">
        <f t="shared" si="263"/>
        <v>2500</v>
      </c>
      <c r="P2834" s="185">
        <f t="shared" si="262"/>
        <v>6250</v>
      </c>
      <c r="Q2834" s="143">
        <v>2023</v>
      </c>
      <c r="R2834" s="143" t="str">
        <f>IFERROR(VLOOKUP(G2834,'SOURCE COMPANY'!A:B, 2, FALSE), "")</f>
        <v>Amster Microcell</v>
      </c>
      <c r="S2834" s="143" t="str">
        <f>IFERROR(VLOOKUP(H2834,'CUSTOMER NAME'!A:B, 2, FALSE), "")</f>
        <v>TO THE ORDER</v>
      </c>
    </row>
    <row r="2835" spans="1:19">
      <c r="A2835" s="87" t="s">
        <v>1012</v>
      </c>
      <c r="B2835" s="87">
        <v>22000</v>
      </c>
      <c r="C2835" s="87" t="s">
        <v>7</v>
      </c>
      <c r="D2835" s="87" t="s">
        <v>837</v>
      </c>
      <c r="E2835" s="248">
        <v>200.77</v>
      </c>
      <c r="F2835" s="87" t="s">
        <v>1730</v>
      </c>
      <c r="G2835" s="191" t="s">
        <v>2843</v>
      </c>
      <c r="H2835" s="198" t="s">
        <v>510</v>
      </c>
      <c r="I2835" s="214" t="str">
        <f t="shared" si="264"/>
        <v>September</v>
      </c>
      <c r="J2835" s="184">
        <f>IF(F2835="USD", E2835, E2835 * IFERROR(VLOOKUP(F2835, EXCHANGE_RATE!A:B, 2, FALSE), "Currency not found"))</f>
        <v>2.40924</v>
      </c>
      <c r="K2835" s="184">
        <f t="shared" si="260"/>
        <v>2.4099999999999997</v>
      </c>
      <c r="L2835" s="184">
        <f>IF(C2835="MTS", B2835, B2835 * IFERROR(VLOOKUP(C2835, 'QTY_CONVERSIONS '!A:B, 2, FALSE), "Units not  found"))</f>
        <v>22</v>
      </c>
      <c r="M2835" s="185">
        <f t="shared" si="261"/>
        <v>53019.999999999993</v>
      </c>
      <c r="N2835" s="143" t="str">
        <f>IFERROR(VLOOKUP(D2835, Product_Category!A:B, 2, FALSE), "Uncategorized")</f>
        <v>MCC</v>
      </c>
      <c r="O2835" s="186">
        <f t="shared" si="263"/>
        <v>2409.9999999999995</v>
      </c>
      <c r="P2835" s="185">
        <f t="shared" si="262"/>
        <v>53019.999999999993</v>
      </c>
      <c r="Q2835" s="143">
        <v>2023</v>
      </c>
      <c r="R2835" s="143" t="str">
        <f>IFERROR(VLOOKUP(G2835,'SOURCE COMPANY'!A:B, 2, FALSE), "")</f>
        <v>Amster Microcell</v>
      </c>
      <c r="S2835" s="143" t="str">
        <f>IFERROR(VLOOKUP(H2835,'CUSTOMER NAME'!A:B, 2, FALSE), "")</f>
        <v>TO THE ORDER</v>
      </c>
    </row>
    <row r="2836" spans="1:19">
      <c r="A2836" s="87" t="s">
        <v>1012</v>
      </c>
      <c r="B2836" s="87">
        <v>3000</v>
      </c>
      <c r="C2836" s="87" t="s">
        <v>7</v>
      </c>
      <c r="D2836" s="87" t="s">
        <v>1351</v>
      </c>
      <c r="E2836" s="248">
        <v>243.33</v>
      </c>
      <c r="F2836" s="87" t="s">
        <v>1730</v>
      </c>
      <c r="G2836" s="191" t="s">
        <v>2843</v>
      </c>
      <c r="H2836" s="198" t="s">
        <v>510</v>
      </c>
      <c r="I2836" s="214" t="str">
        <f t="shared" si="264"/>
        <v>September</v>
      </c>
      <c r="J2836" s="184">
        <f>IF(F2836="USD", E2836, E2836 * IFERROR(VLOOKUP(F2836, EXCHANGE_RATE!A:B, 2, FALSE), "Currency not found"))</f>
        <v>2.9199600000000001</v>
      </c>
      <c r="K2836" s="184">
        <f t="shared" si="260"/>
        <v>2.92</v>
      </c>
      <c r="L2836" s="184">
        <f>IF(C2836="MTS", B2836, B2836 * IFERROR(VLOOKUP(C2836, 'QTY_CONVERSIONS '!A:B, 2, FALSE), "Units not  found"))</f>
        <v>3</v>
      </c>
      <c r="M2836" s="185">
        <f t="shared" si="261"/>
        <v>8760</v>
      </c>
      <c r="N2836" s="143" t="str">
        <f>IFERROR(VLOOKUP(D2836, Product_Category!A:B, 2, FALSE), "Uncategorized")</f>
        <v>MCC</v>
      </c>
      <c r="O2836" s="186">
        <f t="shared" si="263"/>
        <v>2920</v>
      </c>
      <c r="P2836" s="185">
        <f t="shared" si="262"/>
        <v>8760</v>
      </c>
      <c r="Q2836" s="143">
        <v>2023</v>
      </c>
      <c r="R2836" s="143" t="str">
        <f>IFERROR(VLOOKUP(G2836,'SOURCE COMPANY'!A:B, 2, FALSE), "")</f>
        <v>Amster Microcell</v>
      </c>
      <c r="S2836" s="143" t="str">
        <f>IFERROR(VLOOKUP(H2836,'CUSTOMER NAME'!A:B, 2, FALSE), "")</f>
        <v>TO THE ORDER</v>
      </c>
    </row>
    <row r="2837" spans="1:19">
      <c r="A2837" s="87" t="s">
        <v>1012</v>
      </c>
      <c r="B2837" s="189">
        <v>500</v>
      </c>
      <c r="C2837" s="87" t="s">
        <v>7</v>
      </c>
      <c r="D2837" s="87" t="s">
        <v>2411</v>
      </c>
      <c r="E2837" s="195">
        <v>205.58699999999999</v>
      </c>
      <c r="F2837" s="87" t="s">
        <v>1730</v>
      </c>
      <c r="G2837" s="191" t="s">
        <v>2843</v>
      </c>
      <c r="H2837" s="198" t="s">
        <v>510</v>
      </c>
      <c r="I2837" s="214" t="str">
        <f t="shared" si="264"/>
        <v>September</v>
      </c>
      <c r="J2837" s="184">
        <f>IF(F2837="USD", E2837, E2837 * IFERROR(VLOOKUP(F2837, EXCHANGE_RATE!A:B, 2, FALSE), "Currency not found"))</f>
        <v>2.467044</v>
      </c>
      <c r="K2837" s="184">
        <f t="shared" si="260"/>
        <v>2.4699999999999998</v>
      </c>
      <c r="L2837" s="184">
        <f>IF(C2837="MTS", B2837, B2837 * IFERROR(VLOOKUP(C2837, 'QTY_CONVERSIONS '!A:B, 2, FALSE), "Units not  found"))</f>
        <v>0.5</v>
      </c>
      <c r="M2837" s="185">
        <f t="shared" si="261"/>
        <v>1234.9999999999998</v>
      </c>
      <c r="N2837" s="143" t="str">
        <f>IFERROR(VLOOKUP(D2837, Product_Category!A:B, 2, FALSE), "Uncategorized")</f>
        <v>MCC</v>
      </c>
      <c r="O2837" s="186">
        <f t="shared" si="263"/>
        <v>2469.9999999999995</v>
      </c>
      <c r="P2837" s="185">
        <f t="shared" si="262"/>
        <v>1234.9999999999998</v>
      </c>
      <c r="Q2837" s="143">
        <v>2023</v>
      </c>
      <c r="R2837" s="143" t="str">
        <f>IFERROR(VLOOKUP(G2837,'SOURCE COMPANY'!A:B, 2, FALSE), "")</f>
        <v>Amster Microcell</v>
      </c>
      <c r="S2837" s="143" t="str">
        <f>IFERROR(VLOOKUP(H2837,'CUSTOMER NAME'!A:B, 2, FALSE), "")</f>
        <v>TO THE ORDER</v>
      </c>
    </row>
    <row r="2838" spans="1:19">
      <c r="A2838" s="87" t="s">
        <v>1012</v>
      </c>
      <c r="B2838" s="189">
        <v>3000</v>
      </c>
      <c r="C2838" s="87" t="s">
        <v>7</v>
      </c>
      <c r="D2838" s="87" t="s">
        <v>553</v>
      </c>
      <c r="E2838" s="195">
        <v>454.089</v>
      </c>
      <c r="F2838" s="87" t="s">
        <v>1730</v>
      </c>
      <c r="G2838" s="191" t="s">
        <v>2843</v>
      </c>
      <c r="H2838" s="198" t="s">
        <v>510</v>
      </c>
      <c r="I2838" s="214" t="str">
        <f t="shared" si="264"/>
        <v>September</v>
      </c>
      <c r="J2838" s="184">
        <f>IF(F2838="USD", E2838, E2838 * IFERROR(VLOOKUP(F2838, EXCHANGE_RATE!A:B, 2, FALSE), "Currency not found"))</f>
        <v>5.4490680000000005</v>
      </c>
      <c r="K2838" s="184">
        <f t="shared" si="260"/>
        <v>5.45</v>
      </c>
      <c r="L2838" s="184">
        <f>IF(C2838="MTS", B2838, B2838 * IFERROR(VLOOKUP(C2838, 'QTY_CONVERSIONS '!A:B, 2, FALSE), "Units not  found"))</f>
        <v>3</v>
      </c>
      <c r="M2838" s="185">
        <f t="shared" si="261"/>
        <v>16350</v>
      </c>
      <c r="N2838" s="143" t="str">
        <f>IFERROR(VLOOKUP(D2838, Product_Category!A:B, 2, FALSE), "Uncategorized")</f>
        <v>CROSCARMELLOSE SODIUM</v>
      </c>
      <c r="O2838" s="186">
        <f t="shared" si="263"/>
        <v>5450</v>
      </c>
      <c r="P2838" s="185">
        <f t="shared" si="262"/>
        <v>16350</v>
      </c>
      <c r="Q2838" s="143">
        <v>2023</v>
      </c>
      <c r="R2838" s="143" t="str">
        <f>IFERROR(VLOOKUP(G2838,'SOURCE COMPANY'!A:B, 2, FALSE), "")</f>
        <v>Amster Microcell</v>
      </c>
      <c r="S2838" s="143" t="str">
        <f>IFERROR(VLOOKUP(H2838,'CUSTOMER NAME'!A:B, 2, FALSE), "")</f>
        <v>TO THE ORDER</v>
      </c>
    </row>
    <row r="2839" spans="1:19">
      <c r="A2839" s="87" t="s">
        <v>1012</v>
      </c>
      <c r="B2839" s="189">
        <v>3000</v>
      </c>
      <c r="C2839" s="87" t="s">
        <v>7</v>
      </c>
      <c r="D2839" s="87" t="s">
        <v>553</v>
      </c>
      <c r="E2839" s="195">
        <v>454.089</v>
      </c>
      <c r="F2839" s="87" t="s">
        <v>1730</v>
      </c>
      <c r="G2839" s="191" t="s">
        <v>2843</v>
      </c>
      <c r="H2839" s="198" t="s">
        <v>510</v>
      </c>
      <c r="I2839" s="214" t="str">
        <f t="shared" si="264"/>
        <v>September</v>
      </c>
      <c r="J2839" s="184">
        <f>IF(F2839="USD", E2839, E2839 * IFERROR(VLOOKUP(F2839, EXCHANGE_RATE!A:B, 2, FALSE), "Currency not found"))</f>
        <v>5.4490680000000005</v>
      </c>
      <c r="K2839" s="184">
        <f t="shared" si="260"/>
        <v>5.45</v>
      </c>
      <c r="L2839" s="184">
        <f>IF(C2839="MTS", B2839, B2839 * IFERROR(VLOOKUP(C2839, 'QTY_CONVERSIONS '!A:B, 2, FALSE), "Units not  found"))</f>
        <v>3</v>
      </c>
      <c r="M2839" s="185">
        <f t="shared" si="261"/>
        <v>16350</v>
      </c>
      <c r="N2839" s="143" t="str">
        <f>IFERROR(VLOOKUP(D2839, Product_Category!A:B, 2, FALSE), "Uncategorized")</f>
        <v>CROSCARMELLOSE SODIUM</v>
      </c>
      <c r="O2839" s="186">
        <f t="shared" si="263"/>
        <v>5450</v>
      </c>
      <c r="P2839" s="185">
        <f t="shared" si="262"/>
        <v>16350</v>
      </c>
      <c r="Q2839" s="143">
        <v>2023</v>
      </c>
      <c r="R2839" s="143" t="str">
        <f>IFERROR(VLOOKUP(G2839,'SOURCE COMPANY'!A:B, 2, FALSE), "")</f>
        <v>Amster Microcell</v>
      </c>
      <c r="S2839" s="143" t="str">
        <f>IFERROR(VLOOKUP(H2839,'CUSTOMER NAME'!A:B, 2, FALSE), "")</f>
        <v>TO THE ORDER</v>
      </c>
    </row>
    <row r="2840" spans="1:19">
      <c r="A2840" s="87" t="s">
        <v>1012</v>
      </c>
      <c r="B2840" s="189">
        <v>4500</v>
      </c>
      <c r="C2840" s="87" t="s">
        <v>7</v>
      </c>
      <c r="D2840" s="87" t="s">
        <v>2411</v>
      </c>
      <c r="E2840" s="195">
        <v>206.696</v>
      </c>
      <c r="F2840" s="87" t="s">
        <v>1730</v>
      </c>
      <c r="G2840" s="191" t="s">
        <v>2843</v>
      </c>
      <c r="H2840" s="198" t="s">
        <v>510</v>
      </c>
      <c r="I2840" s="214" t="str">
        <f t="shared" si="264"/>
        <v>September</v>
      </c>
      <c r="J2840" s="184">
        <f>IF(F2840="USD", E2840, E2840 * IFERROR(VLOOKUP(F2840, EXCHANGE_RATE!A:B, 2, FALSE), "Currency not found"))</f>
        <v>2.4803519999999999</v>
      </c>
      <c r="K2840" s="184">
        <f t="shared" si="260"/>
        <v>2.4899999999999998</v>
      </c>
      <c r="L2840" s="184">
        <f>IF(C2840="MTS", B2840, B2840 * IFERROR(VLOOKUP(C2840, 'QTY_CONVERSIONS '!A:B, 2, FALSE), "Units not  found"))</f>
        <v>4.5</v>
      </c>
      <c r="M2840" s="185">
        <f t="shared" si="261"/>
        <v>11204.999999999998</v>
      </c>
      <c r="N2840" s="143" t="str">
        <f>IFERROR(VLOOKUP(D2840, Product_Category!A:B, 2, FALSE), "Uncategorized")</f>
        <v>MCC</v>
      </c>
      <c r="O2840" s="186">
        <f t="shared" si="263"/>
        <v>2489.9999999999995</v>
      </c>
      <c r="P2840" s="185">
        <f t="shared" si="262"/>
        <v>11204.999999999998</v>
      </c>
      <c r="Q2840" s="143">
        <v>2023</v>
      </c>
      <c r="R2840" s="143" t="str">
        <f>IFERROR(VLOOKUP(G2840,'SOURCE COMPANY'!A:B, 2, FALSE), "")</f>
        <v>Amster Microcell</v>
      </c>
      <c r="S2840" s="143" t="str">
        <f>IFERROR(VLOOKUP(H2840,'CUSTOMER NAME'!A:B, 2, FALSE), "")</f>
        <v>TO THE ORDER</v>
      </c>
    </row>
    <row r="2841" spans="1:19">
      <c r="A2841" s="87" t="s">
        <v>1012</v>
      </c>
      <c r="B2841" s="189">
        <v>5000</v>
      </c>
      <c r="C2841" s="87" t="s">
        <v>7</v>
      </c>
      <c r="D2841" s="87" t="s">
        <v>2412</v>
      </c>
      <c r="E2841" s="194">
        <v>229.54</v>
      </c>
      <c r="F2841" s="87" t="s">
        <v>1730</v>
      </c>
      <c r="G2841" s="191" t="s">
        <v>2843</v>
      </c>
      <c r="H2841" s="198" t="s">
        <v>510</v>
      </c>
      <c r="I2841" s="214" t="str">
        <f t="shared" si="264"/>
        <v>September</v>
      </c>
      <c r="J2841" s="184">
        <f>IF(F2841="USD", E2841, E2841 * IFERROR(VLOOKUP(F2841, EXCHANGE_RATE!A:B, 2, FALSE), "Currency not found"))</f>
        <v>2.75448</v>
      </c>
      <c r="K2841" s="184">
        <f t="shared" si="260"/>
        <v>2.76</v>
      </c>
      <c r="L2841" s="184">
        <f>IF(C2841="MTS", B2841, B2841 * IFERROR(VLOOKUP(C2841, 'QTY_CONVERSIONS '!A:B, 2, FALSE), "Units not  found"))</f>
        <v>5</v>
      </c>
      <c r="M2841" s="185">
        <f t="shared" si="261"/>
        <v>13799.999999999998</v>
      </c>
      <c r="N2841" s="143" t="str">
        <f>IFERROR(VLOOKUP(D2841, Product_Category!A:B, 2, FALSE), "Uncategorized")</f>
        <v>MCC</v>
      </c>
      <c r="O2841" s="186">
        <f t="shared" si="263"/>
        <v>2760</v>
      </c>
      <c r="P2841" s="185">
        <f t="shared" si="262"/>
        <v>13800</v>
      </c>
      <c r="Q2841" s="143">
        <v>2023</v>
      </c>
      <c r="R2841" s="143" t="str">
        <f>IFERROR(VLOOKUP(G2841,'SOURCE COMPANY'!A:B, 2, FALSE), "")</f>
        <v>Amster Microcell</v>
      </c>
      <c r="S2841" s="143" t="str">
        <f>IFERROR(VLOOKUP(H2841,'CUSTOMER NAME'!A:B, 2, FALSE), "")</f>
        <v>TO THE ORDER</v>
      </c>
    </row>
    <row r="2842" spans="1:19">
      <c r="A2842" s="87" t="s">
        <v>1012</v>
      </c>
      <c r="B2842" s="189">
        <v>5000</v>
      </c>
      <c r="C2842" s="87" t="s">
        <v>7</v>
      </c>
      <c r="D2842" s="87" t="s">
        <v>2413</v>
      </c>
      <c r="E2842" s="195">
        <v>186.626</v>
      </c>
      <c r="F2842" s="87" t="s">
        <v>1730</v>
      </c>
      <c r="G2842" s="191" t="s">
        <v>2843</v>
      </c>
      <c r="H2842" s="198" t="s">
        <v>510</v>
      </c>
      <c r="I2842" s="214" t="str">
        <f t="shared" si="264"/>
        <v>September</v>
      </c>
      <c r="J2842" s="184">
        <f>IF(F2842="USD", E2842, E2842 * IFERROR(VLOOKUP(F2842, EXCHANGE_RATE!A:B, 2, FALSE), "Currency not found"))</f>
        <v>2.2395119999999999</v>
      </c>
      <c r="K2842" s="184">
        <f t="shared" si="260"/>
        <v>2.2399999999999998</v>
      </c>
      <c r="L2842" s="184">
        <f>IF(C2842="MTS", B2842, B2842 * IFERROR(VLOOKUP(C2842, 'QTY_CONVERSIONS '!A:B, 2, FALSE), "Units not  found"))</f>
        <v>5</v>
      </c>
      <c r="M2842" s="185">
        <f t="shared" si="261"/>
        <v>11199.999999999998</v>
      </c>
      <c r="N2842" s="143" t="str">
        <f>IFERROR(VLOOKUP(D2842, Product_Category!A:B, 2, FALSE), "Uncategorized")</f>
        <v>MCC</v>
      </c>
      <c r="O2842" s="186">
        <f t="shared" si="263"/>
        <v>2239.9999999999995</v>
      </c>
      <c r="P2842" s="185">
        <f t="shared" si="262"/>
        <v>11199.999999999998</v>
      </c>
      <c r="Q2842" s="143">
        <v>2023</v>
      </c>
      <c r="R2842" s="143" t="str">
        <f>IFERROR(VLOOKUP(G2842,'SOURCE COMPANY'!A:B, 2, FALSE), "")</f>
        <v>Amster Microcell</v>
      </c>
      <c r="S2842" s="143" t="str">
        <f>IFERROR(VLOOKUP(H2842,'CUSTOMER NAME'!A:B, 2, FALSE), "")</f>
        <v>TO THE ORDER</v>
      </c>
    </row>
    <row r="2843" spans="1:19">
      <c r="A2843" s="87" t="s">
        <v>1046</v>
      </c>
      <c r="B2843" s="189">
        <v>100</v>
      </c>
      <c r="C2843" s="87" t="s">
        <v>7</v>
      </c>
      <c r="D2843" s="87" t="s">
        <v>2435</v>
      </c>
      <c r="E2843" s="190">
        <v>2.75</v>
      </c>
      <c r="F2843" s="87" t="s">
        <v>9</v>
      </c>
      <c r="G2843" s="191" t="s">
        <v>2843</v>
      </c>
      <c r="H2843" s="198" t="s">
        <v>510</v>
      </c>
      <c r="I2843" s="214" t="str">
        <f t="shared" si="264"/>
        <v>September</v>
      </c>
      <c r="J2843" s="184">
        <f>IF(F2843="USD", E2843, E2843 * IFERROR(VLOOKUP(F2843, EXCHANGE_RATE!A:B, 2, FALSE), "Currency not found"))</f>
        <v>2.75</v>
      </c>
      <c r="K2843" s="184">
        <f t="shared" si="260"/>
        <v>2.75</v>
      </c>
      <c r="L2843" s="184">
        <f>IF(C2843="MTS", B2843, B2843 * IFERROR(VLOOKUP(C2843, 'QTY_CONVERSIONS '!A:B, 2, FALSE), "Units not  found"))</f>
        <v>0.1</v>
      </c>
      <c r="M2843" s="185">
        <f t="shared" si="261"/>
        <v>275</v>
      </c>
      <c r="N2843" s="143" t="str">
        <f>IFERROR(VLOOKUP(D2843, Product_Category!A:B, 2, FALSE), "Uncategorized")</f>
        <v>MCC</v>
      </c>
      <c r="O2843" s="186">
        <f t="shared" si="263"/>
        <v>2750</v>
      </c>
      <c r="P2843" s="185">
        <f t="shared" si="262"/>
        <v>275</v>
      </c>
      <c r="Q2843" s="143">
        <v>2023</v>
      </c>
      <c r="R2843" s="143" t="str">
        <f>IFERROR(VLOOKUP(G2843,'SOURCE COMPANY'!A:B, 2, FALSE), "")</f>
        <v>Amster Microcell</v>
      </c>
      <c r="S2843" s="143" t="str">
        <f>IFERROR(VLOOKUP(H2843,'CUSTOMER NAME'!A:B, 2, FALSE), "")</f>
        <v>TO THE ORDER</v>
      </c>
    </row>
    <row r="2844" spans="1:19">
      <c r="A2844" s="87" t="s">
        <v>1046</v>
      </c>
      <c r="B2844" s="189">
        <v>500</v>
      </c>
      <c r="C2844" s="87" t="s">
        <v>7</v>
      </c>
      <c r="D2844" s="87" t="s">
        <v>2411</v>
      </c>
      <c r="E2844" s="190">
        <v>2.4500000000000002</v>
      </c>
      <c r="F2844" s="87" t="s">
        <v>9</v>
      </c>
      <c r="G2844" s="191" t="s">
        <v>2843</v>
      </c>
      <c r="H2844" s="198" t="s">
        <v>510</v>
      </c>
      <c r="I2844" s="214" t="str">
        <f t="shared" si="264"/>
        <v>September</v>
      </c>
      <c r="J2844" s="184">
        <f>IF(F2844="USD", E2844, E2844 * IFERROR(VLOOKUP(F2844, EXCHANGE_RATE!A:B, 2, FALSE), "Currency not found"))</f>
        <v>2.4500000000000002</v>
      </c>
      <c r="K2844" s="184">
        <f t="shared" si="260"/>
        <v>2.4500000000000002</v>
      </c>
      <c r="L2844" s="184">
        <f>IF(C2844="MTS", B2844, B2844 * IFERROR(VLOOKUP(C2844, 'QTY_CONVERSIONS '!A:B, 2, FALSE), "Units not  found"))</f>
        <v>0.5</v>
      </c>
      <c r="M2844" s="185">
        <f t="shared" si="261"/>
        <v>1225</v>
      </c>
      <c r="N2844" s="143" t="str">
        <f>IFERROR(VLOOKUP(D2844, Product_Category!A:B, 2, FALSE), "Uncategorized")</f>
        <v>MCC</v>
      </c>
      <c r="O2844" s="186">
        <f t="shared" si="263"/>
        <v>2450</v>
      </c>
      <c r="P2844" s="185">
        <f t="shared" si="262"/>
        <v>1225</v>
      </c>
      <c r="Q2844" s="143">
        <v>2023</v>
      </c>
      <c r="R2844" s="143" t="str">
        <f>IFERROR(VLOOKUP(G2844,'SOURCE COMPANY'!A:B, 2, FALSE), "")</f>
        <v>Amster Microcell</v>
      </c>
      <c r="S2844" s="143" t="str">
        <f>IFERROR(VLOOKUP(H2844,'CUSTOMER NAME'!A:B, 2, FALSE), "")</f>
        <v>TO THE ORDER</v>
      </c>
    </row>
    <row r="2845" spans="1:19">
      <c r="A2845" s="87" t="s">
        <v>1046</v>
      </c>
      <c r="B2845" s="189">
        <v>500</v>
      </c>
      <c r="C2845" s="87" t="s">
        <v>7</v>
      </c>
      <c r="D2845" s="87" t="s">
        <v>2411</v>
      </c>
      <c r="E2845" s="190">
        <v>2.4500000000000002</v>
      </c>
      <c r="F2845" s="87" t="s">
        <v>9</v>
      </c>
      <c r="G2845" s="191" t="s">
        <v>2843</v>
      </c>
      <c r="H2845" s="198" t="s">
        <v>510</v>
      </c>
      <c r="I2845" s="214" t="str">
        <f t="shared" si="264"/>
        <v>September</v>
      </c>
      <c r="J2845" s="184">
        <f>IF(F2845="USD", E2845, E2845 * IFERROR(VLOOKUP(F2845, EXCHANGE_RATE!A:B, 2, FALSE), "Currency not found"))</f>
        <v>2.4500000000000002</v>
      </c>
      <c r="K2845" s="184">
        <f t="shared" si="260"/>
        <v>2.4500000000000002</v>
      </c>
      <c r="L2845" s="184">
        <f>IF(C2845="MTS", B2845, B2845 * IFERROR(VLOOKUP(C2845, 'QTY_CONVERSIONS '!A:B, 2, FALSE), "Units not  found"))</f>
        <v>0.5</v>
      </c>
      <c r="M2845" s="185">
        <f t="shared" si="261"/>
        <v>1225</v>
      </c>
      <c r="N2845" s="143" t="str">
        <f>IFERROR(VLOOKUP(D2845, Product_Category!A:B, 2, FALSE), "Uncategorized")</f>
        <v>MCC</v>
      </c>
      <c r="O2845" s="186">
        <f t="shared" si="263"/>
        <v>2450</v>
      </c>
      <c r="P2845" s="185">
        <f t="shared" si="262"/>
        <v>1225</v>
      </c>
      <c r="Q2845" s="143">
        <v>2023</v>
      </c>
      <c r="R2845" s="143" t="str">
        <f>IFERROR(VLOOKUP(G2845,'SOURCE COMPANY'!A:B, 2, FALSE), "")</f>
        <v>Amster Microcell</v>
      </c>
      <c r="S2845" s="143" t="str">
        <f>IFERROR(VLOOKUP(H2845,'CUSTOMER NAME'!A:B, 2, FALSE), "")</f>
        <v>TO THE ORDER</v>
      </c>
    </row>
    <row r="2846" spans="1:19">
      <c r="A2846" s="87" t="s">
        <v>1046</v>
      </c>
      <c r="B2846" s="189">
        <v>500</v>
      </c>
      <c r="C2846" s="87" t="s">
        <v>7</v>
      </c>
      <c r="D2846" s="87" t="s">
        <v>2411</v>
      </c>
      <c r="E2846" s="190">
        <v>2.4500000000000002</v>
      </c>
      <c r="F2846" s="87" t="s">
        <v>9</v>
      </c>
      <c r="G2846" s="191" t="s">
        <v>2843</v>
      </c>
      <c r="H2846" s="198" t="s">
        <v>510</v>
      </c>
      <c r="I2846" s="214" t="str">
        <f t="shared" si="264"/>
        <v>September</v>
      </c>
      <c r="J2846" s="184">
        <f>IF(F2846="USD", E2846, E2846 * IFERROR(VLOOKUP(F2846, EXCHANGE_RATE!A:B, 2, FALSE), "Currency not found"))</f>
        <v>2.4500000000000002</v>
      </c>
      <c r="K2846" s="184">
        <f t="shared" si="260"/>
        <v>2.4500000000000002</v>
      </c>
      <c r="L2846" s="184">
        <f>IF(C2846="MTS", B2846, B2846 * IFERROR(VLOOKUP(C2846, 'QTY_CONVERSIONS '!A:B, 2, FALSE), "Units not  found"))</f>
        <v>0.5</v>
      </c>
      <c r="M2846" s="185">
        <f t="shared" si="261"/>
        <v>1225</v>
      </c>
      <c r="N2846" s="143" t="str">
        <f>IFERROR(VLOOKUP(D2846, Product_Category!A:B, 2, FALSE), "Uncategorized")</f>
        <v>MCC</v>
      </c>
      <c r="O2846" s="186">
        <f t="shared" si="263"/>
        <v>2450</v>
      </c>
      <c r="P2846" s="185">
        <f t="shared" si="262"/>
        <v>1225</v>
      </c>
      <c r="Q2846" s="143">
        <v>2023</v>
      </c>
      <c r="R2846" s="143" t="str">
        <f>IFERROR(VLOOKUP(G2846,'SOURCE COMPANY'!A:B, 2, FALSE), "")</f>
        <v>Amster Microcell</v>
      </c>
      <c r="S2846" s="143" t="str">
        <f>IFERROR(VLOOKUP(H2846,'CUSTOMER NAME'!A:B, 2, FALSE), "")</f>
        <v>TO THE ORDER</v>
      </c>
    </row>
    <row r="2847" spans="1:19">
      <c r="A2847" s="87" t="s">
        <v>834</v>
      </c>
      <c r="B2847" s="87">
        <v>2000</v>
      </c>
      <c r="C2847" s="87" t="s">
        <v>7</v>
      </c>
      <c r="D2847" s="87" t="s">
        <v>1110</v>
      </c>
      <c r="E2847" s="248">
        <v>5.65</v>
      </c>
      <c r="F2847" s="87" t="s">
        <v>9</v>
      </c>
      <c r="G2847" s="191" t="s">
        <v>2843</v>
      </c>
      <c r="H2847" s="198" t="s">
        <v>510</v>
      </c>
      <c r="I2847" s="214" t="str">
        <f t="shared" si="264"/>
        <v>September</v>
      </c>
      <c r="J2847" s="184">
        <f>IF(F2847="USD", E2847, E2847 * IFERROR(VLOOKUP(F2847, EXCHANGE_RATE!A:B, 2, FALSE), "Currency not found"))</f>
        <v>5.65</v>
      </c>
      <c r="K2847" s="184">
        <f t="shared" si="260"/>
        <v>5.65</v>
      </c>
      <c r="L2847" s="184">
        <f>IF(C2847="MTS", B2847, B2847 * IFERROR(VLOOKUP(C2847, 'QTY_CONVERSIONS '!A:B, 2, FALSE), "Units not  found"))</f>
        <v>2</v>
      </c>
      <c r="M2847" s="185">
        <f t="shared" si="261"/>
        <v>11300</v>
      </c>
      <c r="N2847" s="143" t="str">
        <f>IFERROR(VLOOKUP(D2847, Product_Category!A:B, 2, FALSE), "Uncategorized")</f>
        <v>CROSCARMELLOSE SODIUM</v>
      </c>
      <c r="O2847" s="186">
        <f t="shared" si="263"/>
        <v>5650</v>
      </c>
      <c r="P2847" s="185">
        <f t="shared" si="262"/>
        <v>11300</v>
      </c>
      <c r="Q2847" s="143">
        <v>2023</v>
      </c>
      <c r="R2847" s="143" t="str">
        <f>IFERROR(VLOOKUP(G2847,'SOURCE COMPANY'!A:B, 2, FALSE), "")</f>
        <v>Amster Microcell</v>
      </c>
      <c r="S2847" s="143" t="str">
        <f>IFERROR(VLOOKUP(H2847,'CUSTOMER NAME'!A:B, 2, FALSE), "")</f>
        <v>TO THE ORDER</v>
      </c>
    </row>
    <row r="2848" spans="1:19">
      <c r="A2848" s="87" t="s">
        <v>834</v>
      </c>
      <c r="B2848" s="87">
        <v>2000</v>
      </c>
      <c r="C2848" s="87" t="s">
        <v>7</v>
      </c>
      <c r="D2848" s="87" t="s">
        <v>1110</v>
      </c>
      <c r="E2848" s="248">
        <v>5.65</v>
      </c>
      <c r="F2848" s="87" t="s">
        <v>9</v>
      </c>
      <c r="G2848" s="191" t="s">
        <v>2843</v>
      </c>
      <c r="H2848" s="198" t="s">
        <v>510</v>
      </c>
      <c r="I2848" s="214" t="str">
        <f t="shared" si="264"/>
        <v>September</v>
      </c>
      <c r="J2848" s="184">
        <f>IF(F2848="USD", E2848, E2848 * IFERROR(VLOOKUP(F2848, EXCHANGE_RATE!A:B, 2, FALSE), "Currency not found"))</f>
        <v>5.65</v>
      </c>
      <c r="K2848" s="184">
        <f t="shared" si="260"/>
        <v>5.65</v>
      </c>
      <c r="L2848" s="184">
        <f>IF(C2848="MTS", B2848, B2848 * IFERROR(VLOOKUP(C2848, 'QTY_CONVERSIONS '!A:B, 2, FALSE), "Units not  found"))</f>
        <v>2</v>
      </c>
      <c r="M2848" s="185">
        <f t="shared" si="261"/>
        <v>11300</v>
      </c>
      <c r="N2848" s="143" t="str">
        <f>IFERROR(VLOOKUP(D2848, Product_Category!A:B, 2, FALSE), "Uncategorized")</f>
        <v>CROSCARMELLOSE SODIUM</v>
      </c>
      <c r="O2848" s="186">
        <f t="shared" si="263"/>
        <v>5650</v>
      </c>
      <c r="P2848" s="185">
        <f t="shared" si="262"/>
        <v>11300</v>
      </c>
      <c r="Q2848" s="143">
        <v>2023</v>
      </c>
      <c r="R2848" s="143" t="str">
        <f>IFERROR(VLOOKUP(G2848,'SOURCE COMPANY'!A:B, 2, FALSE), "")</f>
        <v>Amster Microcell</v>
      </c>
      <c r="S2848" s="143" t="str">
        <f>IFERROR(VLOOKUP(H2848,'CUSTOMER NAME'!A:B, 2, FALSE), "")</f>
        <v>TO THE ORDER</v>
      </c>
    </row>
    <row r="2849" spans="1:19">
      <c r="A2849" s="87" t="s">
        <v>834</v>
      </c>
      <c r="B2849" s="87">
        <v>20000</v>
      </c>
      <c r="C2849" s="87" t="s">
        <v>7</v>
      </c>
      <c r="D2849" s="87" t="s">
        <v>837</v>
      </c>
      <c r="E2849" s="248">
        <v>2.52</v>
      </c>
      <c r="F2849" s="87" t="s">
        <v>9</v>
      </c>
      <c r="G2849" s="191" t="s">
        <v>2843</v>
      </c>
      <c r="H2849" s="198" t="s">
        <v>510</v>
      </c>
      <c r="I2849" s="214" t="str">
        <f t="shared" si="264"/>
        <v>September</v>
      </c>
      <c r="J2849" s="184">
        <f>IF(F2849="USD", E2849, E2849 * IFERROR(VLOOKUP(F2849, EXCHANGE_RATE!A:B, 2, FALSE), "Currency not found"))</f>
        <v>2.52</v>
      </c>
      <c r="K2849" s="184">
        <f t="shared" si="260"/>
        <v>2.52</v>
      </c>
      <c r="L2849" s="184">
        <f>IF(C2849="MTS", B2849, B2849 * IFERROR(VLOOKUP(C2849, 'QTY_CONVERSIONS '!A:B, 2, FALSE), "Units not  found"))</f>
        <v>20</v>
      </c>
      <c r="M2849" s="185">
        <f t="shared" si="261"/>
        <v>50400</v>
      </c>
      <c r="N2849" s="143" t="str">
        <f>IFERROR(VLOOKUP(D2849, Product_Category!A:B, 2, FALSE), "Uncategorized")</f>
        <v>MCC</v>
      </c>
      <c r="O2849" s="186">
        <f t="shared" si="263"/>
        <v>2520</v>
      </c>
      <c r="P2849" s="185">
        <f t="shared" si="262"/>
        <v>50400</v>
      </c>
      <c r="Q2849" s="143">
        <v>2023</v>
      </c>
      <c r="R2849" s="143" t="str">
        <f>IFERROR(VLOOKUP(G2849,'SOURCE COMPANY'!A:B, 2, FALSE), "")</f>
        <v>Amster Microcell</v>
      </c>
      <c r="S2849" s="143" t="str">
        <f>IFERROR(VLOOKUP(H2849,'CUSTOMER NAME'!A:B, 2, FALSE), "")</f>
        <v>TO THE ORDER</v>
      </c>
    </row>
    <row r="2850" spans="1:19">
      <c r="A2850" s="88" t="s">
        <v>834</v>
      </c>
      <c r="B2850" s="88">
        <v>20000</v>
      </c>
      <c r="C2850" s="88" t="s">
        <v>7</v>
      </c>
      <c r="D2850" s="88" t="s">
        <v>837</v>
      </c>
      <c r="E2850" s="249">
        <v>2.52</v>
      </c>
      <c r="F2850" s="88" t="s">
        <v>9</v>
      </c>
      <c r="G2850" s="191" t="s">
        <v>2843</v>
      </c>
      <c r="H2850" s="200" t="s">
        <v>510</v>
      </c>
      <c r="I2850" s="214" t="str">
        <f t="shared" si="264"/>
        <v>September</v>
      </c>
      <c r="J2850" s="184">
        <f>IF(F2850="USD", E2850, E2850 * IFERROR(VLOOKUP(F2850, EXCHANGE_RATE!A:B, 2, FALSE), "Currency not found"))</f>
        <v>2.52</v>
      </c>
      <c r="K2850" s="184">
        <f t="shared" si="260"/>
        <v>2.52</v>
      </c>
      <c r="L2850" s="184">
        <f>IF(C2850="MTS", B2850, B2850 * IFERROR(VLOOKUP(C2850, 'QTY_CONVERSIONS '!A:B, 2, FALSE), "Units not  found"))</f>
        <v>20</v>
      </c>
      <c r="M2850" s="185">
        <f t="shared" si="261"/>
        <v>50400</v>
      </c>
      <c r="N2850" s="143" t="str">
        <f>IFERROR(VLOOKUP(D2850, Product_Category!A:B, 2, FALSE), "Uncategorized")</f>
        <v>MCC</v>
      </c>
      <c r="O2850" s="186">
        <f t="shared" si="263"/>
        <v>2520</v>
      </c>
      <c r="P2850" s="185">
        <f t="shared" si="262"/>
        <v>50400</v>
      </c>
      <c r="Q2850" s="143">
        <v>2023</v>
      </c>
      <c r="R2850" s="143" t="str">
        <f>IFERROR(VLOOKUP(G2850,'SOURCE COMPANY'!A:B, 2, FALSE), "")</f>
        <v>Amster Microcell</v>
      </c>
      <c r="S2850" s="143" t="str">
        <f>IFERROR(VLOOKUP(H2850,'CUSTOMER NAME'!A:B, 2, FALSE), "")</f>
        <v>TO THE ORDER</v>
      </c>
    </row>
    <row r="2851" spans="1:19">
      <c r="A2851" s="187" t="s">
        <v>812</v>
      </c>
      <c r="B2851" s="187">
        <v>18000</v>
      </c>
      <c r="C2851" s="187" t="s">
        <v>7</v>
      </c>
      <c r="D2851" s="187" t="s">
        <v>2677</v>
      </c>
      <c r="E2851" s="187">
        <v>2.2999999999999998</v>
      </c>
      <c r="F2851" s="187" t="s">
        <v>9</v>
      </c>
      <c r="G2851" s="191" t="s">
        <v>2843</v>
      </c>
      <c r="H2851" s="139" t="s">
        <v>510</v>
      </c>
      <c r="I2851" s="131" t="s">
        <v>2670</v>
      </c>
      <c r="J2851" s="184">
        <f>IF(F2851="USD", E2851, E2851 * IFERROR(VLOOKUP(F2851, EXCHANGE_RATE!A:B, 2, FALSE), "Currency not found"))</f>
        <v>2.2999999999999998</v>
      </c>
      <c r="K2851" s="184">
        <f t="shared" si="260"/>
        <v>2.2999999999999998</v>
      </c>
      <c r="L2851" s="184">
        <f>IF(C2851="MTS", B2851, B2851 * IFERROR(VLOOKUP(C2851, 'QTY_CONVERSIONS '!A:B, 2, FALSE), "Units not  found"))</f>
        <v>18</v>
      </c>
      <c r="M2851" s="185">
        <f t="shared" si="261"/>
        <v>41400</v>
      </c>
      <c r="N2851" s="143" t="str">
        <f>IFERROR(VLOOKUP(D2851, Product_Category!A:B, 2, FALSE), "Uncategorized")</f>
        <v>MCC</v>
      </c>
      <c r="O2851" s="186">
        <f t="shared" si="263"/>
        <v>2300</v>
      </c>
      <c r="P2851" s="185">
        <f t="shared" si="262"/>
        <v>41400</v>
      </c>
      <c r="Q2851" s="143">
        <v>2023</v>
      </c>
      <c r="R2851" s="143" t="str">
        <f>IFERROR(VLOOKUP(G2851,'SOURCE COMPANY'!A:B, 2, FALSE), "")</f>
        <v>Amster Microcell</v>
      </c>
      <c r="S2851" s="143" t="str">
        <f>IFERROR(VLOOKUP(H2851,'CUSTOMER NAME'!A:B, 2, FALSE), "")</f>
        <v>TO THE ORDER</v>
      </c>
    </row>
    <row r="2852" spans="1:19">
      <c r="A2852" s="192" t="s">
        <v>834</v>
      </c>
      <c r="B2852" s="192">
        <v>22000</v>
      </c>
      <c r="C2852" s="192" t="s">
        <v>7</v>
      </c>
      <c r="D2852" s="192" t="s">
        <v>3901</v>
      </c>
      <c r="E2852" s="192">
        <v>2.2999999999999998</v>
      </c>
      <c r="F2852" s="192" t="s">
        <v>9</v>
      </c>
      <c r="G2852" s="191" t="s">
        <v>2843</v>
      </c>
      <c r="H2852" s="134" t="s">
        <v>510</v>
      </c>
      <c r="I2852" s="131" t="s">
        <v>3893</v>
      </c>
      <c r="J2852" s="184">
        <f>IF(F2852="USD", E2852, E2852 * IFERROR(VLOOKUP(F2852, EXCHANGE_RATE!A:B, 2, FALSE), "Currency not found"))</f>
        <v>2.2999999999999998</v>
      </c>
      <c r="K2852" s="184">
        <f t="shared" si="260"/>
        <v>2.2999999999999998</v>
      </c>
      <c r="L2852" s="184">
        <f>IF(C2852="MTS", B2852, B2852 * IFERROR(VLOOKUP(C2852, 'QTY_CONVERSIONS '!A:B, 2, FALSE), "Units not  found"))</f>
        <v>22</v>
      </c>
      <c r="M2852" s="185">
        <f t="shared" si="261"/>
        <v>50599.999999999993</v>
      </c>
      <c r="N2852" s="143" t="str">
        <f>IFERROR(VLOOKUP(D2852, Product_Category!A:B, 2, FALSE), "Uncategorized")</f>
        <v>MCC</v>
      </c>
      <c r="O2852" s="186">
        <f t="shared" si="263"/>
        <v>2300</v>
      </c>
      <c r="P2852" s="185">
        <f t="shared" si="262"/>
        <v>50600</v>
      </c>
      <c r="Q2852" s="143">
        <v>2023</v>
      </c>
      <c r="R2852" s="143" t="str">
        <f>IFERROR(VLOOKUP(G2852,'SOURCE COMPANY'!A:B, 2, FALSE), "")</f>
        <v>Amster Microcell</v>
      </c>
      <c r="S2852" s="143" t="str">
        <f>IFERROR(VLOOKUP(H2852,'CUSTOMER NAME'!A:B, 2, FALSE), "")</f>
        <v>TO THE ORDER</v>
      </c>
    </row>
    <row r="2853" spans="1:19">
      <c r="A2853" s="192" t="s">
        <v>920</v>
      </c>
      <c r="B2853" s="192">
        <v>1200</v>
      </c>
      <c r="C2853" s="192" t="s">
        <v>7</v>
      </c>
      <c r="D2853" s="192" t="s">
        <v>3102</v>
      </c>
      <c r="E2853" s="192">
        <v>2.5</v>
      </c>
      <c r="F2853" s="192" t="s">
        <v>9</v>
      </c>
      <c r="G2853" s="191" t="s">
        <v>2843</v>
      </c>
      <c r="H2853" s="134" t="s">
        <v>510</v>
      </c>
      <c r="I2853" s="131" t="s">
        <v>3893</v>
      </c>
      <c r="J2853" s="184">
        <f>IF(F2853="USD", E2853, E2853 * IFERROR(VLOOKUP(F2853, EXCHANGE_RATE!A:B, 2, FALSE), "Currency not found"))</f>
        <v>2.5</v>
      </c>
      <c r="K2853" s="184">
        <f t="shared" si="260"/>
        <v>2.5</v>
      </c>
      <c r="L2853" s="184">
        <f>IF(C2853="MTS", B2853, B2853 * IFERROR(VLOOKUP(C2853, 'QTY_CONVERSIONS '!A:B, 2, FALSE), "Units not  found"))</f>
        <v>1.2</v>
      </c>
      <c r="M2853" s="185">
        <f t="shared" si="261"/>
        <v>3000</v>
      </c>
      <c r="N2853" s="143" t="str">
        <f>IFERROR(VLOOKUP(D2853, Product_Category!A:B, 2, FALSE), "Uncategorized")</f>
        <v>MCC</v>
      </c>
      <c r="O2853" s="186">
        <f t="shared" si="263"/>
        <v>2500</v>
      </c>
      <c r="P2853" s="185">
        <f t="shared" si="262"/>
        <v>3000</v>
      </c>
      <c r="Q2853" s="143">
        <v>2023</v>
      </c>
      <c r="R2853" s="143" t="str">
        <f>IFERROR(VLOOKUP(G2853,'SOURCE COMPANY'!A:B, 2, FALSE), "")</f>
        <v>Amster Microcell</v>
      </c>
      <c r="S2853" s="143" t="str">
        <f>IFERROR(VLOOKUP(H2853,'CUSTOMER NAME'!A:B, 2, FALSE), "")</f>
        <v>TO THE ORDER</v>
      </c>
    </row>
    <row r="2854" spans="1:19">
      <c r="A2854" s="192" t="s">
        <v>920</v>
      </c>
      <c r="B2854" s="192">
        <v>1500</v>
      </c>
      <c r="C2854" s="192" t="s">
        <v>7</v>
      </c>
      <c r="D2854" s="192" t="s">
        <v>3220</v>
      </c>
      <c r="E2854" s="192">
        <v>2.5</v>
      </c>
      <c r="F2854" s="192" t="s">
        <v>9</v>
      </c>
      <c r="G2854" s="191" t="s">
        <v>2843</v>
      </c>
      <c r="H2854" s="134" t="s">
        <v>510</v>
      </c>
      <c r="I2854" s="131" t="s">
        <v>3893</v>
      </c>
      <c r="J2854" s="184">
        <f>IF(F2854="USD", E2854, E2854 * IFERROR(VLOOKUP(F2854, EXCHANGE_RATE!A:B, 2, FALSE), "Currency not found"))</f>
        <v>2.5</v>
      </c>
      <c r="K2854" s="184">
        <f t="shared" si="260"/>
        <v>2.5</v>
      </c>
      <c r="L2854" s="184">
        <f>IF(C2854="MTS", B2854, B2854 * IFERROR(VLOOKUP(C2854, 'QTY_CONVERSIONS '!A:B, 2, FALSE), "Units not  found"))</f>
        <v>1.5</v>
      </c>
      <c r="M2854" s="185">
        <f t="shared" si="261"/>
        <v>3750</v>
      </c>
      <c r="N2854" s="143" t="str">
        <f>IFERROR(VLOOKUP(D2854, Product_Category!A:B, 2, FALSE), "Uncategorized")</f>
        <v>MCC</v>
      </c>
      <c r="O2854" s="186">
        <f t="shared" si="263"/>
        <v>2500</v>
      </c>
      <c r="P2854" s="185">
        <f t="shared" si="262"/>
        <v>3750</v>
      </c>
      <c r="Q2854" s="143">
        <v>2023</v>
      </c>
      <c r="R2854" s="143" t="str">
        <f>IFERROR(VLOOKUP(G2854,'SOURCE COMPANY'!A:B, 2, FALSE), "")</f>
        <v>Amster Microcell</v>
      </c>
      <c r="S2854" s="143" t="str">
        <f>IFERROR(VLOOKUP(H2854,'CUSTOMER NAME'!A:B, 2, FALSE), "")</f>
        <v>TO THE ORDER</v>
      </c>
    </row>
    <row r="2855" spans="1:19">
      <c r="A2855" s="192" t="s">
        <v>1012</v>
      </c>
      <c r="B2855" s="192">
        <v>1000</v>
      </c>
      <c r="C2855" s="192" t="s">
        <v>7</v>
      </c>
      <c r="D2855" s="192" t="s">
        <v>3897</v>
      </c>
      <c r="E2855" s="192">
        <v>5.72</v>
      </c>
      <c r="F2855" s="192" t="s">
        <v>9</v>
      </c>
      <c r="G2855" s="191" t="s">
        <v>2843</v>
      </c>
      <c r="H2855" s="134" t="s">
        <v>510</v>
      </c>
      <c r="I2855" s="131" t="s">
        <v>3893</v>
      </c>
      <c r="J2855" s="184">
        <f>IF(F2855="USD", E2855, E2855 * IFERROR(VLOOKUP(F2855, EXCHANGE_RATE!A:B, 2, FALSE), "Currency not found"))</f>
        <v>5.72</v>
      </c>
      <c r="K2855" s="184">
        <f t="shared" si="260"/>
        <v>5.72</v>
      </c>
      <c r="L2855" s="184">
        <f>IF(C2855="MTS", B2855, B2855 * IFERROR(VLOOKUP(C2855, 'QTY_CONVERSIONS '!A:B, 2, FALSE), "Units not  found"))</f>
        <v>1</v>
      </c>
      <c r="M2855" s="185">
        <f t="shared" si="261"/>
        <v>5720</v>
      </c>
      <c r="N2855" s="143" t="str">
        <f>IFERROR(VLOOKUP(D2855, Product_Category!A:B, 2, FALSE), "Uncategorized")</f>
        <v>CROSCARMELLOSE SODIUM</v>
      </c>
      <c r="O2855" s="186">
        <f t="shared" si="263"/>
        <v>5720</v>
      </c>
      <c r="P2855" s="185">
        <f t="shared" si="262"/>
        <v>5720</v>
      </c>
      <c r="Q2855" s="143">
        <v>2023</v>
      </c>
      <c r="R2855" s="143" t="str">
        <f>IFERROR(VLOOKUP(G2855,'SOURCE COMPANY'!A:B, 2, FALSE), "")</f>
        <v>Amster Microcell</v>
      </c>
      <c r="S2855" s="143" t="str">
        <f>IFERROR(VLOOKUP(H2855,'CUSTOMER NAME'!A:B, 2, FALSE), "")</f>
        <v>TO THE ORDER</v>
      </c>
    </row>
    <row r="2856" spans="1:19">
      <c r="A2856" s="192" t="s">
        <v>1012</v>
      </c>
      <c r="B2856" s="192">
        <v>11000</v>
      </c>
      <c r="C2856" s="192" t="s">
        <v>7</v>
      </c>
      <c r="D2856" s="192" t="s">
        <v>3708</v>
      </c>
      <c r="E2856" s="192">
        <v>2.29</v>
      </c>
      <c r="F2856" s="192" t="s">
        <v>9</v>
      </c>
      <c r="G2856" s="191" t="s">
        <v>2843</v>
      </c>
      <c r="H2856" s="134" t="s">
        <v>510</v>
      </c>
      <c r="I2856" s="131" t="s">
        <v>3893</v>
      </c>
      <c r="J2856" s="184">
        <f>IF(F2856="USD", E2856, E2856 * IFERROR(VLOOKUP(F2856, EXCHANGE_RATE!A:B, 2, FALSE), "Currency not found"))</f>
        <v>2.29</v>
      </c>
      <c r="K2856" s="184">
        <f t="shared" si="260"/>
        <v>2.29</v>
      </c>
      <c r="L2856" s="184">
        <f>IF(C2856="MTS", B2856, B2856 * IFERROR(VLOOKUP(C2856, 'QTY_CONVERSIONS '!A:B, 2, FALSE), "Units not  found"))</f>
        <v>11</v>
      </c>
      <c r="M2856" s="185">
        <f t="shared" si="261"/>
        <v>25190</v>
      </c>
      <c r="N2856" s="143" t="str">
        <f>IFERROR(VLOOKUP(D2856, Product_Category!A:B, 2, FALSE), "Uncategorized")</f>
        <v>MCC</v>
      </c>
      <c r="O2856" s="186">
        <f t="shared" si="263"/>
        <v>2290</v>
      </c>
      <c r="P2856" s="185">
        <f t="shared" si="262"/>
        <v>25190</v>
      </c>
      <c r="Q2856" s="143">
        <v>2023</v>
      </c>
      <c r="R2856" s="143" t="str">
        <f>IFERROR(VLOOKUP(G2856,'SOURCE COMPANY'!A:B, 2, FALSE), "")</f>
        <v>Amster Microcell</v>
      </c>
      <c r="S2856" s="143" t="str">
        <f>IFERROR(VLOOKUP(H2856,'CUSTOMER NAME'!A:B, 2, FALSE), "")</f>
        <v>TO THE ORDER</v>
      </c>
    </row>
    <row r="2857" spans="1:19">
      <c r="A2857" s="192" t="s">
        <v>1012</v>
      </c>
      <c r="B2857" s="192">
        <v>12500</v>
      </c>
      <c r="C2857" s="192" t="s">
        <v>7</v>
      </c>
      <c r="D2857" s="192" t="s">
        <v>3102</v>
      </c>
      <c r="E2857" s="192">
        <v>2.0499999999999998</v>
      </c>
      <c r="F2857" s="192" t="s">
        <v>9</v>
      </c>
      <c r="G2857" s="191" t="s">
        <v>2843</v>
      </c>
      <c r="H2857" s="134" t="s">
        <v>510</v>
      </c>
      <c r="I2857" s="131" t="s">
        <v>3893</v>
      </c>
      <c r="J2857" s="184">
        <f>IF(F2857="USD", E2857, E2857 * IFERROR(VLOOKUP(F2857, EXCHANGE_RATE!A:B, 2, FALSE), "Currency not found"))</f>
        <v>2.0499999999999998</v>
      </c>
      <c r="K2857" s="184">
        <f t="shared" si="260"/>
        <v>2.0499999999999998</v>
      </c>
      <c r="L2857" s="184">
        <f>IF(C2857="MTS", B2857, B2857 * IFERROR(VLOOKUP(C2857, 'QTY_CONVERSIONS '!A:B, 2, FALSE), "Units not  found"))</f>
        <v>12.5</v>
      </c>
      <c r="M2857" s="185">
        <f t="shared" si="261"/>
        <v>25624.999999999996</v>
      </c>
      <c r="N2857" s="143" t="str">
        <f>IFERROR(VLOOKUP(D2857, Product_Category!A:B, 2, FALSE), "Uncategorized")</f>
        <v>MCC</v>
      </c>
      <c r="O2857" s="186">
        <f t="shared" si="263"/>
        <v>2050</v>
      </c>
      <c r="P2857" s="185">
        <f t="shared" si="262"/>
        <v>25625</v>
      </c>
      <c r="Q2857" s="143">
        <v>2023</v>
      </c>
      <c r="R2857" s="143" t="str">
        <f>IFERROR(VLOOKUP(G2857,'SOURCE COMPANY'!A:B, 2, FALSE), "")</f>
        <v>Amster Microcell</v>
      </c>
      <c r="S2857" s="143" t="str">
        <f>IFERROR(VLOOKUP(H2857,'CUSTOMER NAME'!A:B, 2, FALSE), "")</f>
        <v>TO THE ORDER</v>
      </c>
    </row>
    <row r="2858" spans="1:19">
      <c r="A2858" s="192" t="s">
        <v>1012</v>
      </c>
      <c r="B2858" s="192">
        <v>500</v>
      </c>
      <c r="C2858" s="192" t="s">
        <v>7</v>
      </c>
      <c r="D2858" s="192" t="s">
        <v>3914</v>
      </c>
      <c r="E2858" s="192">
        <v>2.52</v>
      </c>
      <c r="F2858" s="192" t="s">
        <v>9</v>
      </c>
      <c r="G2858" s="191" t="s">
        <v>2843</v>
      </c>
      <c r="H2858" s="134" t="s">
        <v>510</v>
      </c>
      <c r="I2858" s="131" t="s">
        <v>3893</v>
      </c>
      <c r="J2858" s="184">
        <f>IF(F2858="USD", E2858, E2858 * IFERROR(VLOOKUP(F2858, EXCHANGE_RATE!A:B, 2, FALSE), "Currency not found"))</f>
        <v>2.52</v>
      </c>
      <c r="K2858" s="184">
        <f t="shared" si="260"/>
        <v>2.52</v>
      </c>
      <c r="L2858" s="184">
        <f>IF(C2858="MTS", B2858, B2858 * IFERROR(VLOOKUP(C2858, 'QTY_CONVERSIONS '!A:B, 2, FALSE), "Units not  found"))</f>
        <v>0.5</v>
      </c>
      <c r="M2858" s="185">
        <f t="shared" si="261"/>
        <v>1260</v>
      </c>
      <c r="N2858" s="143" t="str">
        <f>IFERROR(VLOOKUP(D2858, Product_Category!A:B, 2, FALSE), "Uncategorized")</f>
        <v>MCC</v>
      </c>
      <c r="O2858" s="186">
        <f t="shared" si="263"/>
        <v>2520</v>
      </c>
      <c r="P2858" s="185">
        <f t="shared" si="262"/>
        <v>1260</v>
      </c>
      <c r="Q2858" s="143">
        <v>2023</v>
      </c>
      <c r="R2858" s="143" t="str">
        <f>IFERROR(VLOOKUP(G2858,'SOURCE COMPANY'!A:B, 2, FALSE), "")</f>
        <v>Amster Microcell</v>
      </c>
      <c r="S2858" s="143" t="str">
        <f>IFERROR(VLOOKUP(H2858,'CUSTOMER NAME'!A:B, 2, FALSE), "")</f>
        <v>TO THE ORDER</v>
      </c>
    </row>
    <row r="2859" spans="1:19">
      <c r="A2859" s="192" t="s">
        <v>1046</v>
      </c>
      <c r="B2859" s="192">
        <v>4000</v>
      </c>
      <c r="C2859" s="192" t="s">
        <v>7</v>
      </c>
      <c r="D2859" s="192" t="s">
        <v>3102</v>
      </c>
      <c r="E2859" s="192">
        <v>2.3199999999999998</v>
      </c>
      <c r="F2859" s="192" t="s">
        <v>9</v>
      </c>
      <c r="G2859" s="191" t="s">
        <v>2843</v>
      </c>
      <c r="H2859" s="134" t="s">
        <v>510</v>
      </c>
      <c r="I2859" s="131" t="s">
        <v>3893</v>
      </c>
      <c r="J2859" s="184">
        <f>IF(F2859="USD", E2859, E2859 * IFERROR(VLOOKUP(F2859, EXCHANGE_RATE!A:B, 2, FALSE), "Currency not found"))</f>
        <v>2.3199999999999998</v>
      </c>
      <c r="K2859" s="184">
        <f t="shared" si="260"/>
        <v>2.3199999999999998</v>
      </c>
      <c r="L2859" s="184">
        <f>IF(C2859="MTS", B2859, B2859 * IFERROR(VLOOKUP(C2859, 'QTY_CONVERSIONS '!A:B, 2, FALSE), "Units not  found"))</f>
        <v>4</v>
      </c>
      <c r="M2859" s="185">
        <f t="shared" si="261"/>
        <v>9280</v>
      </c>
      <c r="N2859" s="143" t="str">
        <f>IFERROR(VLOOKUP(D2859, Product_Category!A:B, 2, FALSE), "Uncategorized")</f>
        <v>MCC</v>
      </c>
      <c r="O2859" s="186">
        <f t="shared" si="263"/>
        <v>2320</v>
      </c>
      <c r="P2859" s="185">
        <f t="shared" si="262"/>
        <v>9280</v>
      </c>
      <c r="Q2859" s="143">
        <v>2023</v>
      </c>
      <c r="R2859" s="143" t="str">
        <f>IFERROR(VLOOKUP(G2859,'SOURCE COMPANY'!A:B, 2, FALSE), "")</f>
        <v>Amster Microcell</v>
      </c>
      <c r="S2859" s="143" t="str">
        <f>IFERROR(VLOOKUP(H2859,'CUSTOMER NAME'!A:B, 2, FALSE), "")</f>
        <v>TO THE ORDER</v>
      </c>
    </row>
    <row r="2860" spans="1:19">
      <c r="A2860" s="192" t="s">
        <v>1046</v>
      </c>
      <c r="B2860" s="192">
        <v>4000</v>
      </c>
      <c r="C2860" s="192" t="s">
        <v>7</v>
      </c>
      <c r="D2860" s="192" t="s">
        <v>3220</v>
      </c>
      <c r="E2860" s="192">
        <v>2.3199999999999998</v>
      </c>
      <c r="F2860" s="192" t="s">
        <v>9</v>
      </c>
      <c r="G2860" s="191" t="s">
        <v>2843</v>
      </c>
      <c r="H2860" s="134" t="s">
        <v>510</v>
      </c>
      <c r="I2860" s="131" t="s">
        <v>3893</v>
      </c>
      <c r="J2860" s="184">
        <f>IF(F2860="USD", E2860, E2860 * IFERROR(VLOOKUP(F2860, EXCHANGE_RATE!A:B, 2, FALSE), "Currency not found"))</f>
        <v>2.3199999999999998</v>
      </c>
      <c r="K2860" s="184">
        <f t="shared" si="260"/>
        <v>2.3199999999999998</v>
      </c>
      <c r="L2860" s="184">
        <f>IF(C2860="MTS", B2860, B2860 * IFERROR(VLOOKUP(C2860, 'QTY_CONVERSIONS '!A:B, 2, FALSE), "Units not  found"))</f>
        <v>4</v>
      </c>
      <c r="M2860" s="185">
        <f t="shared" si="261"/>
        <v>9280</v>
      </c>
      <c r="N2860" s="143" t="str">
        <f>IFERROR(VLOOKUP(D2860, Product_Category!A:B, 2, FALSE), "Uncategorized")</f>
        <v>MCC</v>
      </c>
      <c r="O2860" s="186">
        <f t="shared" si="263"/>
        <v>2320</v>
      </c>
      <c r="P2860" s="185">
        <f t="shared" si="262"/>
        <v>9280</v>
      </c>
      <c r="Q2860" s="143">
        <v>2023</v>
      </c>
      <c r="R2860" s="143" t="str">
        <f>IFERROR(VLOOKUP(G2860,'SOURCE COMPANY'!A:B, 2, FALSE), "")</f>
        <v>Amster Microcell</v>
      </c>
      <c r="S2860" s="143" t="str">
        <f>IFERROR(VLOOKUP(H2860,'CUSTOMER NAME'!A:B, 2, FALSE), "")</f>
        <v>TO THE ORDER</v>
      </c>
    </row>
    <row r="2861" spans="1:19">
      <c r="A2861" s="193" t="s">
        <v>1382</v>
      </c>
      <c r="B2861" s="193">
        <v>5000</v>
      </c>
      <c r="C2861" s="193" t="s">
        <v>7</v>
      </c>
      <c r="D2861" s="193" t="s">
        <v>3220</v>
      </c>
      <c r="E2861" s="193">
        <v>2.5</v>
      </c>
      <c r="F2861" s="193" t="s">
        <v>9</v>
      </c>
      <c r="G2861" s="191" t="s">
        <v>2843</v>
      </c>
      <c r="H2861" s="136" t="s">
        <v>510</v>
      </c>
      <c r="I2861" s="131" t="s">
        <v>3893</v>
      </c>
      <c r="J2861" s="184">
        <f>IF(F2861="USD", E2861, E2861 * IFERROR(VLOOKUP(F2861, EXCHANGE_RATE!A:B, 2, FALSE), "Currency not found"))</f>
        <v>2.5</v>
      </c>
      <c r="K2861" s="184">
        <f t="shared" si="260"/>
        <v>2.5</v>
      </c>
      <c r="L2861" s="184">
        <f>IF(C2861="MTS", B2861, B2861 * IFERROR(VLOOKUP(C2861, 'QTY_CONVERSIONS '!A:B, 2, FALSE), "Units not  found"))</f>
        <v>5</v>
      </c>
      <c r="M2861" s="185">
        <f t="shared" si="261"/>
        <v>12500</v>
      </c>
      <c r="N2861" s="143" t="str">
        <f>IFERROR(VLOOKUP(D2861, Product_Category!A:B, 2, FALSE), "Uncategorized")</f>
        <v>MCC</v>
      </c>
      <c r="O2861" s="186">
        <f t="shared" si="263"/>
        <v>2500</v>
      </c>
      <c r="P2861" s="185">
        <f t="shared" si="262"/>
        <v>12500</v>
      </c>
      <c r="Q2861" s="143">
        <v>2023</v>
      </c>
      <c r="R2861" s="143" t="str">
        <f>IFERROR(VLOOKUP(G2861,'SOURCE COMPANY'!A:B, 2, FALSE), "")</f>
        <v>Amster Microcell</v>
      </c>
      <c r="S2861" s="143" t="str">
        <f>IFERROR(VLOOKUP(H2861,'CUSTOMER NAME'!A:B, 2, FALSE), "")</f>
        <v>TO THE ORDER</v>
      </c>
    </row>
    <row r="2862" spans="1:19">
      <c r="A2862" s="86" t="s">
        <v>651</v>
      </c>
      <c r="B2862" s="86">
        <v>50</v>
      </c>
      <c r="C2862" s="86" t="s">
        <v>7</v>
      </c>
      <c r="D2862" s="86" t="s">
        <v>673</v>
      </c>
      <c r="E2862" s="249">
        <v>260</v>
      </c>
      <c r="F2862" s="86" t="s">
        <v>1730</v>
      </c>
      <c r="G2862" s="192" t="s">
        <v>671</v>
      </c>
      <c r="H2862" s="203" t="s">
        <v>702</v>
      </c>
      <c r="I2862" s="214" t="str">
        <f>I2861</f>
        <v>December</v>
      </c>
      <c r="J2862" s="184">
        <f>IF(F2862="USD", E2862, E2862 * IFERROR(VLOOKUP(F2862, EXCHANGE_RATE!A:B, 2, FALSE), "Currency not found"))</f>
        <v>3.12</v>
      </c>
      <c r="K2862" s="184">
        <f t="shared" si="260"/>
        <v>3.12</v>
      </c>
      <c r="L2862" s="184">
        <f>IF(C2862="MTS", B2862, B2862 * IFERROR(VLOOKUP(C2862, 'QTY_CONVERSIONS '!A:B, 2, FALSE), "Units not  found"))</f>
        <v>0.05</v>
      </c>
      <c r="M2862" s="185">
        <f t="shared" si="261"/>
        <v>156</v>
      </c>
      <c r="N2862" s="143" t="str">
        <f>IFERROR(VLOOKUP(D2862, Product_Category!A:B, 2, FALSE), "Uncategorized")</f>
        <v>CROSCARMELLOSE SODIUM</v>
      </c>
      <c r="O2862" s="186">
        <f t="shared" si="263"/>
        <v>3120</v>
      </c>
      <c r="P2862" s="185">
        <f t="shared" si="262"/>
        <v>156</v>
      </c>
      <c r="Q2862" s="143">
        <v>2023</v>
      </c>
      <c r="R2862" s="143" t="str">
        <f>IFERROR(VLOOKUP(G2862,'SOURCE COMPANY'!A:B, 2, FALSE), "")</f>
        <v>SUDARSHAN TRADING</v>
      </c>
      <c r="S2862" s="143" t="str">
        <f>IFERROR(VLOOKUP(H2862,'CUSTOMER NAME'!A:B, 2, FALSE), "")</f>
        <v>VEGA PHARMA</v>
      </c>
    </row>
    <row r="2863" spans="1:19">
      <c r="A2863" s="83" t="s">
        <v>1522</v>
      </c>
      <c r="B2863" s="83">
        <v>250</v>
      </c>
      <c r="C2863" s="83" t="s">
        <v>7</v>
      </c>
      <c r="D2863" s="83" t="s">
        <v>1526</v>
      </c>
      <c r="E2863" s="61">
        <v>226.666</v>
      </c>
      <c r="F2863" s="83" t="s">
        <v>1730</v>
      </c>
      <c r="G2863" s="192" t="s">
        <v>662</v>
      </c>
      <c r="H2863" s="187" t="s">
        <v>663</v>
      </c>
      <c r="I2863" s="219" t="str">
        <f>I2862</f>
        <v>December</v>
      </c>
      <c r="J2863" s="184">
        <f>IF(F2863="USD", E2863, E2863 * IFERROR(VLOOKUP(F2863, EXCHANGE_RATE!A:B, 2, FALSE), "Currency not found"))</f>
        <v>2.719992</v>
      </c>
      <c r="K2863" s="184">
        <f t="shared" si="260"/>
        <v>2.7199999999999998</v>
      </c>
      <c r="L2863" s="184">
        <f>IF(C2863="MTS", B2863, B2863 * IFERROR(VLOOKUP(C2863, 'QTY_CONVERSIONS '!A:B, 2, FALSE), "Units not  found"))</f>
        <v>0.25</v>
      </c>
      <c r="M2863" s="185">
        <f t="shared" si="261"/>
        <v>679.99999999999989</v>
      </c>
      <c r="N2863" s="143" t="str">
        <f>IFERROR(VLOOKUP(D2863, Product_Category!A:B, 2, FALSE), "Uncategorized")</f>
        <v>CROSCARMELLOSE SODIUM</v>
      </c>
      <c r="O2863" s="186">
        <f t="shared" si="263"/>
        <v>2719.9999999999995</v>
      </c>
      <c r="P2863" s="185">
        <f t="shared" si="262"/>
        <v>679.99999999999989</v>
      </c>
      <c r="Q2863" s="143">
        <v>2023</v>
      </c>
      <c r="R2863" s="143" t="str">
        <f>IFERROR(VLOOKUP(G2863,'SOURCE COMPANY'!A:B, 2, FALSE), "")</f>
        <v>K KUMAR &amp; CO</v>
      </c>
      <c r="S2863" s="143" t="str">
        <f>IFERROR(VLOOKUP(H2863,'CUSTOMER NAME'!A:B, 2, FALSE), "")</f>
        <v>ASIAN PHARMA</v>
      </c>
    </row>
    <row r="2864" spans="1:19">
      <c r="A2864" s="83" t="s">
        <v>1522</v>
      </c>
      <c r="B2864" s="83">
        <v>6000</v>
      </c>
      <c r="C2864" s="83" t="s">
        <v>7</v>
      </c>
      <c r="D2864" s="83" t="s">
        <v>1553</v>
      </c>
      <c r="E2864" s="50">
        <v>163.333</v>
      </c>
      <c r="F2864" s="83" t="s">
        <v>1730</v>
      </c>
      <c r="G2864" s="85" t="s">
        <v>888</v>
      </c>
      <c r="H2864" s="83" t="s">
        <v>1554</v>
      </c>
      <c r="I2864" s="219" t="str">
        <f>I2863</f>
        <v>December</v>
      </c>
      <c r="J2864" s="184">
        <f>IF(F2864="USD", E2864, E2864 * IFERROR(VLOOKUP(F2864, EXCHANGE_RATE!A:B, 2, FALSE), "Currency not found"))</f>
        <v>1.9599960000000001</v>
      </c>
      <c r="K2864" s="184">
        <f t="shared" si="260"/>
        <v>1.96</v>
      </c>
      <c r="L2864" s="184">
        <f>IF(C2864="MTS", B2864, B2864 * IFERROR(VLOOKUP(C2864, 'QTY_CONVERSIONS '!A:B, 2, FALSE), "Units not  found"))</f>
        <v>6</v>
      </c>
      <c r="M2864" s="185">
        <f t="shared" si="261"/>
        <v>11760</v>
      </c>
      <c r="N2864" s="143" t="str">
        <f>IFERROR(VLOOKUP(D2864, Product_Category!A:B, 2, FALSE), "Uncategorized")</f>
        <v>CMC</v>
      </c>
      <c r="O2864" s="186">
        <f t="shared" si="263"/>
        <v>1960</v>
      </c>
      <c r="P2864" s="185">
        <f t="shared" si="262"/>
        <v>11760</v>
      </c>
      <c r="Q2864" s="143">
        <v>2023</v>
      </c>
      <c r="R2864" s="143" t="str">
        <f>IFERROR(VLOOKUP(G2864,'SOURCE COMPANY'!A:B, 2, FALSE), "")</f>
        <v>SUN PHARMA</v>
      </c>
      <c r="S2864" s="143" t="str">
        <f>IFERROR(VLOOKUP(H2864,'CUSTOMER NAME'!A:B, 2, FALSE), "")</f>
        <v>RANBAXY NIGERIA</v>
      </c>
    </row>
    <row r="2865" spans="1:19">
      <c r="A2865" s="83" t="s">
        <v>1522</v>
      </c>
      <c r="B2865" s="83">
        <v>2000</v>
      </c>
      <c r="C2865" s="83" t="s">
        <v>7</v>
      </c>
      <c r="D2865" s="83" t="s">
        <v>19</v>
      </c>
      <c r="E2865" s="61">
        <v>180</v>
      </c>
      <c r="F2865" s="83" t="s">
        <v>1730</v>
      </c>
      <c r="G2865" s="192" t="s">
        <v>2783</v>
      </c>
      <c r="H2865" s="83" t="s">
        <v>701</v>
      </c>
      <c r="I2865" s="219" t="str">
        <f>I2864</f>
        <v>December</v>
      </c>
      <c r="J2865" s="184">
        <f>IF(F2865="USD", E2865, E2865 * IFERROR(VLOOKUP(F2865, EXCHANGE_RATE!A:B, 2, FALSE), "Currency not found"))</f>
        <v>2.16</v>
      </c>
      <c r="K2865" s="184">
        <f t="shared" si="260"/>
        <v>2.16</v>
      </c>
      <c r="L2865" s="184">
        <f>IF(C2865="MTS", B2865, B2865 * IFERROR(VLOOKUP(C2865, 'QTY_CONVERSIONS '!A:B, 2, FALSE), "Units not  found"))</f>
        <v>2</v>
      </c>
      <c r="M2865" s="185">
        <f t="shared" si="261"/>
        <v>4320</v>
      </c>
      <c r="N2865" s="143" t="str">
        <f>IFERROR(VLOOKUP(D2865, Product_Category!A:B, 2, FALSE), "Uncategorized")</f>
        <v>CMC</v>
      </c>
      <c r="O2865" s="186">
        <f t="shared" si="263"/>
        <v>2160</v>
      </c>
      <c r="P2865" s="185">
        <f t="shared" si="262"/>
        <v>4320</v>
      </c>
      <c r="Q2865" s="143">
        <v>2023</v>
      </c>
      <c r="R2865" s="143" t="str">
        <f>IFERROR(VLOOKUP(G2865,'SOURCE COMPANY'!A:B, 2, FALSE), "")</f>
        <v>Dhariyal Polymers</v>
      </c>
      <c r="S2865" s="143" t="str">
        <f>IFERROR(VLOOKUP(H2865,'CUSTOMER NAME'!A:B, 2, FALSE), "")</f>
        <v>UNILEVER NEPAL</v>
      </c>
    </row>
    <row r="2866" spans="1:19">
      <c r="A2866" s="83" t="s">
        <v>275</v>
      </c>
      <c r="B2866" s="23">
        <v>18000</v>
      </c>
      <c r="C2866" s="83" t="s">
        <v>7</v>
      </c>
      <c r="D2866" s="83" t="s">
        <v>2134</v>
      </c>
      <c r="E2866" s="49">
        <v>3.15</v>
      </c>
      <c r="F2866" s="83" t="s">
        <v>1718</v>
      </c>
      <c r="G2866" s="85" t="s">
        <v>88</v>
      </c>
      <c r="H2866" s="83" t="s">
        <v>2164</v>
      </c>
      <c r="I2866" s="219" t="s">
        <v>2560</v>
      </c>
      <c r="J2866" s="184">
        <f>IF(F2866="USD", E2866, E2866 * IFERROR(VLOOKUP(F2866, EXCHANGE_RATE!A:B, 2, FALSE), "Currency not found"))</f>
        <v>3.3705000000000003</v>
      </c>
      <c r="K2866" s="184">
        <f t="shared" si="260"/>
        <v>3.38</v>
      </c>
      <c r="L2866" s="184">
        <f>IF(C2866="MTS", B2866, B2866 * IFERROR(VLOOKUP(C2866, 'QTY_CONVERSIONS '!A:B, 2, FALSE), "Units not  found"))</f>
        <v>18</v>
      </c>
      <c r="M2866" s="185">
        <f t="shared" si="261"/>
        <v>60840</v>
      </c>
      <c r="N2866" s="143" t="str">
        <f>IFERROR(VLOOKUP(D2866, Product_Category!A:B, 2, FALSE), "Uncategorized")</f>
        <v>MCC</v>
      </c>
      <c r="O2866" s="186">
        <f t="shared" si="263"/>
        <v>3380</v>
      </c>
      <c r="P2866" s="185">
        <f t="shared" si="262"/>
        <v>60840</v>
      </c>
      <c r="Q2866" s="143">
        <v>2023</v>
      </c>
      <c r="R2866" s="143" t="str">
        <f>IFERROR(VLOOKUP(G2866,'SOURCE COMPANY'!A:B, 2, FALSE), "")</f>
        <v>DFE PHARMA</v>
      </c>
      <c r="S2866" s="143" t="str">
        <f>IFERROR(VLOOKUP(H2866,'CUSTOMER NAME'!A:B, 2, FALSE), "")</f>
        <v>Cyber Freight Rotterdam</v>
      </c>
    </row>
    <row r="2867" spans="1:19">
      <c r="A2867" s="83" t="s">
        <v>275</v>
      </c>
      <c r="B2867" s="23">
        <v>18000</v>
      </c>
      <c r="C2867" s="83" t="s">
        <v>7</v>
      </c>
      <c r="D2867" s="83" t="s">
        <v>2134</v>
      </c>
      <c r="E2867" s="49">
        <v>3.15</v>
      </c>
      <c r="F2867" s="83" t="s">
        <v>1718</v>
      </c>
      <c r="G2867" s="85" t="s">
        <v>88</v>
      </c>
      <c r="H2867" s="83" t="s">
        <v>2164</v>
      </c>
      <c r="I2867" s="219" t="str">
        <f>I2866</f>
        <v>Jan</v>
      </c>
      <c r="J2867" s="184">
        <f>IF(F2867="USD", E2867, E2867 * IFERROR(VLOOKUP(F2867, EXCHANGE_RATE!A:B, 2, FALSE), "Currency not found"))</f>
        <v>3.3705000000000003</v>
      </c>
      <c r="K2867" s="184">
        <f t="shared" si="260"/>
        <v>3.38</v>
      </c>
      <c r="L2867" s="184">
        <f>IF(C2867="MTS", B2867, B2867 * IFERROR(VLOOKUP(C2867, 'QTY_CONVERSIONS '!A:B, 2, FALSE), "Units not  found"))</f>
        <v>18</v>
      </c>
      <c r="M2867" s="185">
        <f t="shared" si="261"/>
        <v>60840</v>
      </c>
      <c r="N2867" s="143" t="str">
        <f>IFERROR(VLOOKUP(D2867, Product_Category!A:B, 2, FALSE), "Uncategorized")</f>
        <v>MCC</v>
      </c>
      <c r="O2867" s="186">
        <f t="shared" si="263"/>
        <v>3380</v>
      </c>
      <c r="P2867" s="185">
        <f t="shared" si="262"/>
        <v>60840</v>
      </c>
      <c r="Q2867" s="143">
        <v>2023</v>
      </c>
      <c r="R2867" s="143" t="str">
        <f>IFERROR(VLOOKUP(G2867,'SOURCE COMPANY'!A:B, 2, FALSE), "")</f>
        <v>DFE PHARMA</v>
      </c>
      <c r="S2867" s="143" t="str">
        <f>IFERROR(VLOOKUP(H2867,'CUSTOMER NAME'!A:B, 2, FALSE), "")</f>
        <v>Cyber Freight Rotterdam</v>
      </c>
    </row>
    <row r="2868" spans="1:19">
      <c r="A2868" s="211" t="s">
        <v>812</v>
      </c>
      <c r="B2868" s="211">
        <v>12000</v>
      </c>
      <c r="C2868" s="211" t="s">
        <v>7</v>
      </c>
      <c r="D2868" s="211" t="s">
        <v>3393</v>
      </c>
      <c r="E2868" s="211">
        <v>2.2999999999999998</v>
      </c>
      <c r="F2868" s="211" t="s">
        <v>9</v>
      </c>
      <c r="G2868" s="191" t="s">
        <v>2843</v>
      </c>
      <c r="H2868" s="211" t="s">
        <v>510</v>
      </c>
      <c r="I2868" s="192" t="s">
        <v>3389</v>
      </c>
      <c r="J2868" s="184">
        <f>IF(F2868="USD", E2868, E2868 * IFERROR(VLOOKUP(F2868, EXCHANGE_RATE!A:B, 2, FALSE), "Currency not found"))</f>
        <v>2.2999999999999998</v>
      </c>
      <c r="K2868" s="184">
        <f t="shared" si="260"/>
        <v>2.2999999999999998</v>
      </c>
      <c r="L2868" s="184">
        <f>IF(C2868="MTS", B2868, B2868 * IFERROR(VLOOKUP(C2868, 'QTY_CONVERSIONS '!A:B, 2, FALSE), "Units not  found"))</f>
        <v>12</v>
      </c>
      <c r="M2868" s="185">
        <f t="shared" si="261"/>
        <v>27599.999999999996</v>
      </c>
      <c r="N2868" s="143" t="str">
        <f>IFERROR(VLOOKUP(D2868, Product_Category!A:B, 2, FALSE), "Uncategorized")</f>
        <v>MCC</v>
      </c>
      <c r="O2868" s="186">
        <f t="shared" si="263"/>
        <v>2300</v>
      </c>
      <c r="P2868" s="185">
        <f t="shared" si="262"/>
        <v>27600</v>
      </c>
      <c r="Q2868" s="143">
        <v>2023</v>
      </c>
      <c r="R2868" s="143" t="str">
        <f>IFERROR(VLOOKUP(G2868,'SOURCE COMPANY'!A:B, 2, FALSE), "")</f>
        <v>Amster Microcell</v>
      </c>
      <c r="S2868" s="143" t="str">
        <f>IFERROR(VLOOKUP(H2868,'CUSTOMER NAME'!A:B, 2, FALSE), "")</f>
        <v>TO THE ORDER</v>
      </c>
    </row>
    <row r="2869" spans="1:19">
      <c r="A2869" s="82" t="s">
        <v>834</v>
      </c>
      <c r="B2869" s="82">
        <v>20000</v>
      </c>
      <c r="C2869" s="82" t="s">
        <v>7</v>
      </c>
      <c r="D2869" s="82" t="s">
        <v>837</v>
      </c>
      <c r="E2869" s="250">
        <v>2.89</v>
      </c>
      <c r="F2869" s="82" t="s">
        <v>9</v>
      </c>
      <c r="G2869" s="191" t="s">
        <v>2843</v>
      </c>
      <c r="H2869" s="82" t="s">
        <v>510</v>
      </c>
      <c r="I2869" s="219" t="str">
        <f>I2868</f>
        <v>October</v>
      </c>
      <c r="J2869" s="184">
        <f>IF(F2869="USD", E2869, E2869 * IFERROR(VLOOKUP(F2869, EXCHANGE_RATE!A:B, 2, FALSE), "Currency not found"))</f>
        <v>2.89</v>
      </c>
      <c r="K2869" s="184">
        <f t="shared" si="260"/>
        <v>2.89</v>
      </c>
      <c r="L2869" s="184">
        <f>IF(C2869="MTS", B2869, B2869 * IFERROR(VLOOKUP(C2869, 'QTY_CONVERSIONS '!A:B, 2, FALSE), "Units not  found"))</f>
        <v>20</v>
      </c>
      <c r="M2869" s="185">
        <f t="shared" si="261"/>
        <v>57800</v>
      </c>
      <c r="N2869" s="143" t="str">
        <f>IFERROR(VLOOKUP(D2869, Product_Category!A:B, 2, FALSE), "Uncategorized")</f>
        <v>MCC</v>
      </c>
      <c r="O2869" s="186">
        <f t="shared" si="263"/>
        <v>2890</v>
      </c>
      <c r="P2869" s="185">
        <f t="shared" si="262"/>
        <v>57800</v>
      </c>
      <c r="Q2869" s="143">
        <v>2023</v>
      </c>
      <c r="R2869" s="143" t="str">
        <f>IFERROR(VLOOKUP(G2869,'SOURCE COMPANY'!A:B, 2, FALSE), "")</f>
        <v>Amster Microcell</v>
      </c>
      <c r="S2869" s="143" t="str">
        <f>IFERROR(VLOOKUP(H2869,'CUSTOMER NAME'!A:B, 2, FALSE), "")</f>
        <v>TO THE ORDER</v>
      </c>
    </row>
    <row r="2870" spans="1:19">
      <c r="A2870" s="211" t="s">
        <v>920</v>
      </c>
      <c r="B2870" s="211">
        <v>3500</v>
      </c>
      <c r="C2870" s="211" t="s">
        <v>7</v>
      </c>
      <c r="D2870" s="211" t="s">
        <v>3467</v>
      </c>
      <c r="E2870" s="211">
        <v>2.5</v>
      </c>
      <c r="F2870" s="211" t="s">
        <v>9</v>
      </c>
      <c r="G2870" s="191" t="s">
        <v>2843</v>
      </c>
      <c r="H2870" s="211" t="s">
        <v>510</v>
      </c>
      <c r="I2870" s="192" t="s">
        <v>3389</v>
      </c>
      <c r="J2870" s="184">
        <f>IF(F2870="USD", E2870, E2870 * IFERROR(VLOOKUP(F2870, EXCHANGE_RATE!A:B, 2, FALSE), "Currency not found"))</f>
        <v>2.5</v>
      </c>
      <c r="K2870" s="184">
        <f t="shared" si="260"/>
        <v>2.5</v>
      </c>
      <c r="L2870" s="184">
        <f>IF(C2870="MTS", B2870, B2870 * IFERROR(VLOOKUP(C2870, 'QTY_CONVERSIONS '!A:B, 2, FALSE), "Units not  found"))</f>
        <v>3.5</v>
      </c>
      <c r="M2870" s="185">
        <f t="shared" si="261"/>
        <v>8750</v>
      </c>
      <c r="N2870" s="143" t="str">
        <f>IFERROR(VLOOKUP(D2870, Product_Category!A:B, 2, FALSE), "Uncategorized")</f>
        <v>MCC</v>
      </c>
      <c r="O2870" s="186">
        <f t="shared" si="263"/>
        <v>2500</v>
      </c>
      <c r="P2870" s="185">
        <f t="shared" si="262"/>
        <v>8750</v>
      </c>
      <c r="Q2870" s="143">
        <v>2023</v>
      </c>
      <c r="R2870" s="143" t="str">
        <f>IFERROR(VLOOKUP(G2870,'SOURCE COMPANY'!A:B, 2, FALSE), "")</f>
        <v>Amster Microcell</v>
      </c>
      <c r="S2870" s="143" t="str">
        <f>IFERROR(VLOOKUP(H2870,'CUSTOMER NAME'!A:B, 2, FALSE), "")</f>
        <v>TO THE ORDER</v>
      </c>
    </row>
    <row r="2871" spans="1:19">
      <c r="A2871" s="211" t="s">
        <v>920</v>
      </c>
      <c r="B2871" s="211">
        <v>1200</v>
      </c>
      <c r="C2871" s="211" t="s">
        <v>7</v>
      </c>
      <c r="D2871" s="211" t="s">
        <v>3468</v>
      </c>
      <c r="E2871" s="211">
        <v>2.5</v>
      </c>
      <c r="F2871" s="211" t="s">
        <v>9</v>
      </c>
      <c r="G2871" s="191" t="s">
        <v>2843</v>
      </c>
      <c r="H2871" s="211" t="s">
        <v>510</v>
      </c>
      <c r="I2871" s="192" t="s">
        <v>3389</v>
      </c>
      <c r="J2871" s="184">
        <f>IF(F2871="USD", E2871, E2871 * IFERROR(VLOOKUP(F2871, EXCHANGE_RATE!A:B, 2, FALSE), "Currency not found"))</f>
        <v>2.5</v>
      </c>
      <c r="K2871" s="184">
        <f t="shared" si="260"/>
        <v>2.5</v>
      </c>
      <c r="L2871" s="184">
        <f>IF(C2871="MTS", B2871, B2871 * IFERROR(VLOOKUP(C2871, 'QTY_CONVERSIONS '!A:B, 2, FALSE), "Units not  found"))</f>
        <v>1.2</v>
      </c>
      <c r="M2871" s="185">
        <f t="shared" si="261"/>
        <v>3000</v>
      </c>
      <c r="N2871" s="143" t="str">
        <f>IFERROR(VLOOKUP(D2871, Product_Category!A:B, 2, FALSE), "Uncategorized")</f>
        <v>MCC</v>
      </c>
      <c r="O2871" s="186">
        <f t="shared" si="263"/>
        <v>2500</v>
      </c>
      <c r="P2871" s="185">
        <f t="shared" si="262"/>
        <v>3000</v>
      </c>
      <c r="Q2871" s="143">
        <v>2023</v>
      </c>
      <c r="R2871" s="143" t="str">
        <f>IFERROR(VLOOKUP(G2871,'SOURCE COMPANY'!A:B, 2, FALSE), "")</f>
        <v>Amster Microcell</v>
      </c>
      <c r="S2871" s="143" t="str">
        <f>IFERROR(VLOOKUP(H2871,'CUSTOMER NAME'!A:B, 2, FALSE), "")</f>
        <v>TO THE ORDER</v>
      </c>
    </row>
    <row r="2872" spans="1:19">
      <c r="A2872" s="211" t="s">
        <v>1012</v>
      </c>
      <c r="B2872" s="211">
        <v>2000</v>
      </c>
      <c r="C2872" s="211" t="s">
        <v>7</v>
      </c>
      <c r="D2872" s="211" t="s">
        <v>910</v>
      </c>
      <c r="E2872" s="211">
        <v>2.0099999999999998</v>
      </c>
      <c r="F2872" s="211" t="s">
        <v>9</v>
      </c>
      <c r="G2872" s="191" t="s">
        <v>2843</v>
      </c>
      <c r="H2872" s="211" t="s">
        <v>510</v>
      </c>
      <c r="I2872" s="192" t="s">
        <v>3389</v>
      </c>
      <c r="J2872" s="184">
        <f>IF(F2872="USD", E2872, E2872 * IFERROR(VLOOKUP(F2872, EXCHANGE_RATE!A:B, 2, FALSE), "Currency not found"))</f>
        <v>2.0099999999999998</v>
      </c>
      <c r="K2872" s="184">
        <f t="shared" si="260"/>
        <v>2.0099999999999998</v>
      </c>
      <c r="L2872" s="184">
        <f>IF(C2872="MTS", B2872, B2872 * IFERROR(VLOOKUP(C2872, 'QTY_CONVERSIONS '!A:B, 2, FALSE), "Units not  found"))</f>
        <v>2</v>
      </c>
      <c r="M2872" s="185">
        <f t="shared" si="261"/>
        <v>4019.9999999999995</v>
      </c>
      <c r="N2872" s="143" t="str">
        <f>IFERROR(VLOOKUP(D2872, Product_Category!A:B, 2, FALSE), "Uncategorized")</f>
        <v>MAGNESIUM STEARATE</v>
      </c>
      <c r="O2872" s="186">
        <f t="shared" si="263"/>
        <v>2009.9999999999998</v>
      </c>
      <c r="P2872" s="185">
        <f t="shared" si="262"/>
        <v>4019.9999999999995</v>
      </c>
      <c r="Q2872" s="143">
        <v>2023</v>
      </c>
      <c r="R2872" s="143" t="str">
        <f>IFERROR(VLOOKUP(G2872,'SOURCE COMPANY'!A:B, 2, FALSE), "")</f>
        <v>Amster Microcell</v>
      </c>
      <c r="S2872" s="143" t="str">
        <f>IFERROR(VLOOKUP(H2872,'CUSTOMER NAME'!A:B, 2, FALSE), "")</f>
        <v>TO THE ORDER</v>
      </c>
    </row>
    <row r="2873" spans="1:19">
      <c r="A2873" s="211" t="s">
        <v>1012</v>
      </c>
      <c r="B2873" s="211">
        <v>25000</v>
      </c>
      <c r="C2873" s="211" t="s">
        <v>7</v>
      </c>
      <c r="D2873" s="211" t="s">
        <v>3220</v>
      </c>
      <c r="E2873" s="211">
        <v>2.14</v>
      </c>
      <c r="F2873" s="211" t="s">
        <v>9</v>
      </c>
      <c r="G2873" s="191" t="s">
        <v>2843</v>
      </c>
      <c r="H2873" s="211" t="s">
        <v>510</v>
      </c>
      <c r="I2873" s="192" t="s">
        <v>3389</v>
      </c>
      <c r="J2873" s="184">
        <f>IF(F2873="USD", E2873, E2873 * IFERROR(VLOOKUP(F2873, EXCHANGE_RATE!A:B, 2, FALSE), "Currency not found"))</f>
        <v>2.14</v>
      </c>
      <c r="K2873" s="184">
        <f t="shared" si="260"/>
        <v>2.14</v>
      </c>
      <c r="L2873" s="184">
        <f>IF(C2873="MTS", B2873, B2873 * IFERROR(VLOOKUP(C2873, 'QTY_CONVERSIONS '!A:B, 2, FALSE), "Units not  found"))</f>
        <v>25</v>
      </c>
      <c r="M2873" s="185">
        <f t="shared" si="261"/>
        <v>53500</v>
      </c>
      <c r="N2873" s="143" t="str">
        <f>IFERROR(VLOOKUP(D2873, Product_Category!A:B, 2, FALSE), "Uncategorized")</f>
        <v>MCC</v>
      </c>
      <c r="O2873" s="186">
        <f t="shared" si="263"/>
        <v>2140</v>
      </c>
      <c r="P2873" s="185">
        <f t="shared" si="262"/>
        <v>53500</v>
      </c>
      <c r="Q2873" s="143">
        <v>2023</v>
      </c>
      <c r="R2873" s="143" t="str">
        <f>IFERROR(VLOOKUP(G2873,'SOURCE COMPANY'!A:B, 2, FALSE), "")</f>
        <v>Amster Microcell</v>
      </c>
      <c r="S2873" s="143" t="str">
        <f>IFERROR(VLOOKUP(H2873,'CUSTOMER NAME'!A:B, 2, FALSE), "")</f>
        <v>TO THE ORDER</v>
      </c>
    </row>
    <row r="2874" spans="1:19">
      <c r="A2874" s="211" t="s">
        <v>1012</v>
      </c>
      <c r="B2874" s="211">
        <v>18000</v>
      </c>
      <c r="C2874" s="211" t="s">
        <v>7</v>
      </c>
      <c r="D2874" s="211" t="s">
        <v>3102</v>
      </c>
      <c r="E2874" s="211">
        <v>2.14</v>
      </c>
      <c r="F2874" s="211" t="s">
        <v>9</v>
      </c>
      <c r="G2874" s="191" t="s">
        <v>2843</v>
      </c>
      <c r="H2874" s="211" t="s">
        <v>510</v>
      </c>
      <c r="I2874" s="192" t="s">
        <v>3389</v>
      </c>
      <c r="J2874" s="184">
        <f>IF(F2874="USD", E2874, E2874 * IFERROR(VLOOKUP(F2874, EXCHANGE_RATE!A:B, 2, FALSE), "Currency not found"))</f>
        <v>2.14</v>
      </c>
      <c r="K2874" s="184">
        <f t="shared" si="260"/>
        <v>2.14</v>
      </c>
      <c r="L2874" s="184">
        <f>IF(C2874="MTS", B2874, B2874 * IFERROR(VLOOKUP(C2874, 'QTY_CONVERSIONS '!A:B, 2, FALSE), "Units not  found"))</f>
        <v>18</v>
      </c>
      <c r="M2874" s="185">
        <f t="shared" si="261"/>
        <v>38520</v>
      </c>
      <c r="N2874" s="143" t="str">
        <f>IFERROR(VLOOKUP(D2874, Product_Category!A:B, 2, FALSE), "Uncategorized")</f>
        <v>MCC</v>
      </c>
      <c r="O2874" s="186">
        <f t="shared" si="263"/>
        <v>2140</v>
      </c>
      <c r="P2874" s="185">
        <f t="shared" si="262"/>
        <v>38520</v>
      </c>
      <c r="Q2874" s="143">
        <v>2023</v>
      </c>
      <c r="R2874" s="143" t="str">
        <f>IFERROR(VLOOKUP(G2874,'SOURCE COMPANY'!A:B, 2, FALSE), "")</f>
        <v>Amster Microcell</v>
      </c>
      <c r="S2874" s="143" t="str">
        <f>IFERROR(VLOOKUP(H2874,'CUSTOMER NAME'!A:B, 2, FALSE), "")</f>
        <v>TO THE ORDER</v>
      </c>
    </row>
    <row r="2875" spans="1:19">
      <c r="A2875" s="211" t="s">
        <v>1012</v>
      </c>
      <c r="B2875" s="211">
        <v>5000</v>
      </c>
      <c r="C2875" s="211" t="s">
        <v>7</v>
      </c>
      <c r="D2875" s="211" t="s">
        <v>3220</v>
      </c>
      <c r="E2875" s="211">
        <v>2.14</v>
      </c>
      <c r="F2875" s="211" t="s">
        <v>9</v>
      </c>
      <c r="G2875" s="191" t="s">
        <v>2843</v>
      </c>
      <c r="H2875" s="211" t="s">
        <v>510</v>
      </c>
      <c r="I2875" s="192" t="s">
        <v>3389</v>
      </c>
      <c r="J2875" s="184">
        <f>IF(F2875="USD", E2875, E2875 * IFERROR(VLOOKUP(F2875, EXCHANGE_RATE!A:B, 2, FALSE), "Currency not found"))</f>
        <v>2.14</v>
      </c>
      <c r="K2875" s="184">
        <f t="shared" si="260"/>
        <v>2.14</v>
      </c>
      <c r="L2875" s="184">
        <f>IF(C2875="MTS", B2875, B2875 * IFERROR(VLOOKUP(C2875, 'QTY_CONVERSIONS '!A:B, 2, FALSE), "Units not  found"))</f>
        <v>5</v>
      </c>
      <c r="M2875" s="185">
        <f t="shared" si="261"/>
        <v>10700</v>
      </c>
      <c r="N2875" s="143" t="str">
        <f>IFERROR(VLOOKUP(D2875, Product_Category!A:B, 2, FALSE), "Uncategorized")</f>
        <v>MCC</v>
      </c>
      <c r="O2875" s="186">
        <f t="shared" si="263"/>
        <v>2140</v>
      </c>
      <c r="P2875" s="185">
        <f t="shared" si="262"/>
        <v>10700</v>
      </c>
      <c r="Q2875" s="143">
        <v>2023</v>
      </c>
      <c r="R2875" s="143" t="str">
        <f>IFERROR(VLOOKUP(G2875,'SOURCE COMPANY'!A:B, 2, FALSE), "")</f>
        <v>Amster Microcell</v>
      </c>
      <c r="S2875" s="143" t="str">
        <f>IFERROR(VLOOKUP(H2875,'CUSTOMER NAME'!A:B, 2, FALSE), "")</f>
        <v>TO THE ORDER</v>
      </c>
    </row>
    <row r="2876" spans="1:19">
      <c r="A2876" s="211" t="s">
        <v>1047</v>
      </c>
      <c r="B2876" s="211">
        <v>12500</v>
      </c>
      <c r="C2876" s="211" t="s">
        <v>7</v>
      </c>
      <c r="D2876" s="211" t="s">
        <v>3546</v>
      </c>
      <c r="E2876" s="211">
        <v>2.1</v>
      </c>
      <c r="F2876" s="211" t="s">
        <v>9</v>
      </c>
      <c r="G2876" s="191" t="s">
        <v>2843</v>
      </c>
      <c r="H2876" s="211" t="s">
        <v>510</v>
      </c>
      <c r="I2876" s="192" t="s">
        <v>3389</v>
      </c>
      <c r="J2876" s="184">
        <f>IF(F2876="USD", E2876, E2876 * IFERROR(VLOOKUP(F2876, EXCHANGE_RATE!A:B, 2, FALSE), "Currency not found"))</f>
        <v>2.1</v>
      </c>
      <c r="K2876" s="184">
        <f t="shared" si="260"/>
        <v>2.1</v>
      </c>
      <c r="L2876" s="184">
        <f>IF(C2876="MTS", B2876, B2876 * IFERROR(VLOOKUP(C2876, 'QTY_CONVERSIONS '!A:B, 2, FALSE), "Units not  found"))</f>
        <v>12.5</v>
      </c>
      <c r="M2876" s="185">
        <f t="shared" si="261"/>
        <v>26250</v>
      </c>
      <c r="N2876" s="143" t="str">
        <f>IFERROR(VLOOKUP(D2876, Product_Category!A:B, 2, FALSE), "Uncategorized")</f>
        <v>MCC</v>
      </c>
      <c r="O2876" s="186">
        <f t="shared" si="263"/>
        <v>2100</v>
      </c>
      <c r="P2876" s="185">
        <f t="shared" si="262"/>
        <v>26250</v>
      </c>
      <c r="Q2876" s="143">
        <v>2023</v>
      </c>
      <c r="R2876" s="143" t="str">
        <f>IFERROR(VLOOKUP(G2876,'SOURCE COMPANY'!A:B, 2, FALSE), "")</f>
        <v>Amster Microcell</v>
      </c>
      <c r="S2876" s="143" t="str">
        <f>IFERROR(VLOOKUP(H2876,'CUSTOMER NAME'!A:B, 2, FALSE), "")</f>
        <v>TO THE ORDER</v>
      </c>
    </row>
    <row r="2877" spans="1:19">
      <c r="A2877" s="211" t="s">
        <v>1047</v>
      </c>
      <c r="B2877" s="211">
        <v>12500</v>
      </c>
      <c r="C2877" s="211" t="s">
        <v>7</v>
      </c>
      <c r="D2877" s="211" t="s">
        <v>3547</v>
      </c>
      <c r="E2877" s="211">
        <v>2.1</v>
      </c>
      <c r="F2877" s="211" t="s">
        <v>9</v>
      </c>
      <c r="G2877" s="191" t="s">
        <v>2843</v>
      </c>
      <c r="H2877" s="211" t="s">
        <v>510</v>
      </c>
      <c r="I2877" s="192" t="s">
        <v>3389</v>
      </c>
      <c r="J2877" s="184">
        <f>IF(F2877="USD", E2877, E2877 * IFERROR(VLOOKUP(F2877, EXCHANGE_RATE!A:B, 2, FALSE), "Currency not found"))</f>
        <v>2.1</v>
      </c>
      <c r="K2877" s="184">
        <f t="shared" si="260"/>
        <v>2.1</v>
      </c>
      <c r="L2877" s="184">
        <f>IF(C2877="MTS", B2877, B2877 * IFERROR(VLOOKUP(C2877, 'QTY_CONVERSIONS '!A:B, 2, FALSE), "Units not  found"))</f>
        <v>12.5</v>
      </c>
      <c r="M2877" s="185">
        <f t="shared" si="261"/>
        <v>26250</v>
      </c>
      <c r="N2877" s="143" t="str">
        <f>IFERROR(VLOOKUP(D2877, Product_Category!A:B, 2, FALSE), "Uncategorized")</f>
        <v>MCC</v>
      </c>
      <c r="O2877" s="186">
        <f t="shared" si="263"/>
        <v>2100</v>
      </c>
      <c r="P2877" s="185">
        <f t="shared" si="262"/>
        <v>26250</v>
      </c>
      <c r="Q2877" s="143">
        <v>2023</v>
      </c>
      <c r="R2877" s="143" t="str">
        <f>IFERROR(VLOOKUP(G2877,'SOURCE COMPANY'!A:B, 2, FALSE), "")</f>
        <v>Amster Microcell</v>
      </c>
      <c r="S2877" s="143" t="str">
        <f>IFERROR(VLOOKUP(H2877,'CUSTOMER NAME'!A:B, 2, FALSE), "")</f>
        <v>TO THE ORDER</v>
      </c>
    </row>
    <row r="2878" spans="1:19">
      <c r="A2878" s="211" t="s">
        <v>3563</v>
      </c>
      <c r="B2878" s="211">
        <v>140</v>
      </c>
      <c r="C2878" s="211" t="s">
        <v>7</v>
      </c>
      <c r="D2878" s="211" t="s">
        <v>910</v>
      </c>
      <c r="E2878" s="211">
        <v>2.2000000000000002</v>
      </c>
      <c r="F2878" s="211" t="s">
        <v>9</v>
      </c>
      <c r="G2878" s="191" t="s">
        <v>2843</v>
      </c>
      <c r="H2878" s="211" t="s">
        <v>510</v>
      </c>
      <c r="I2878" s="192" t="s">
        <v>3389</v>
      </c>
      <c r="J2878" s="184">
        <f>IF(F2878="USD", E2878, E2878 * IFERROR(VLOOKUP(F2878, EXCHANGE_RATE!A:B, 2, FALSE), "Currency not found"))</f>
        <v>2.2000000000000002</v>
      </c>
      <c r="K2878" s="184">
        <f t="shared" si="260"/>
        <v>2.2000000000000002</v>
      </c>
      <c r="L2878" s="184">
        <f>IF(C2878="MTS", B2878, B2878 * IFERROR(VLOOKUP(C2878, 'QTY_CONVERSIONS '!A:B, 2, FALSE), "Units not  found"))</f>
        <v>0.14000000000000001</v>
      </c>
      <c r="M2878" s="185">
        <f t="shared" si="261"/>
        <v>308</v>
      </c>
      <c r="N2878" s="143" t="str">
        <f>IFERROR(VLOOKUP(D2878, Product_Category!A:B, 2, FALSE), "Uncategorized")</f>
        <v>MAGNESIUM STEARATE</v>
      </c>
      <c r="O2878" s="186">
        <f t="shared" si="263"/>
        <v>2200</v>
      </c>
      <c r="P2878" s="185">
        <f t="shared" si="262"/>
        <v>308.00000000000006</v>
      </c>
      <c r="Q2878" s="143">
        <v>2023</v>
      </c>
      <c r="R2878" s="143" t="str">
        <f>IFERROR(VLOOKUP(G2878,'SOURCE COMPANY'!A:B, 2, FALSE), "")</f>
        <v>Amster Microcell</v>
      </c>
      <c r="S2878" s="143" t="str">
        <f>IFERROR(VLOOKUP(H2878,'CUSTOMER NAME'!A:B, 2, FALSE), "")</f>
        <v>TO THE ORDER</v>
      </c>
    </row>
    <row r="2879" spans="1:19">
      <c r="A2879" s="211" t="s">
        <v>3563</v>
      </c>
      <c r="B2879" s="211">
        <v>1000</v>
      </c>
      <c r="C2879" s="211" t="s">
        <v>7</v>
      </c>
      <c r="D2879" s="211" t="s">
        <v>3102</v>
      </c>
      <c r="E2879" s="211">
        <v>2.2999999999999998</v>
      </c>
      <c r="F2879" s="211" t="s">
        <v>9</v>
      </c>
      <c r="G2879" s="191" t="s">
        <v>2843</v>
      </c>
      <c r="H2879" s="211" t="s">
        <v>510</v>
      </c>
      <c r="I2879" s="192" t="s">
        <v>3389</v>
      </c>
      <c r="J2879" s="184">
        <f>IF(F2879="USD", E2879, E2879 * IFERROR(VLOOKUP(F2879, EXCHANGE_RATE!A:B, 2, FALSE), "Currency not found"))</f>
        <v>2.2999999999999998</v>
      </c>
      <c r="K2879" s="184">
        <f t="shared" si="260"/>
        <v>2.2999999999999998</v>
      </c>
      <c r="L2879" s="184">
        <f>IF(C2879="MTS", B2879, B2879 * IFERROR(VLOOKUP(C2879, 'QTY_CONVERSIONS '!A:B, 2, FALSE), "Units not  found"))</f>
        <v>1</v>
      </c>
      <c r="M2879" s="185">
        <f t="shared" si="261"/>
        <v>2300</v>
      </c>
      <c r="N2879" s="143" t="str">
        <f>IFERROR(VLOOKUP(D2879, Product_Category!A:B, 2, FALSE), "Uncategorized")</f>
        <v>MCC</v>
      </c>
      <c r="O2879" s="186">
        <f t="shared" si="263"/>
        <v>2300</v>
      </c>
      <c r="P2879" s="185">
        <f t="shared" si="262"/>
        <v>2300</v>
      </c>
      <c r="Q2879" s="143">
        <v>2023</v>
      </c>
      <c r="R2879" s="143" t="str">
        <f>IFERROR(VLOOKUP(G2879,'SOURCE COMPANY'!A:B, 2, FALSE), "")</f>
        <v>Amster Microcell</v>
      </c>
      <c r="S2879" s="143" t="str">
        <f>IFERROR(VLOOKUP(H2879,'CUSTOMER NAME'!A:B, 2, FALSE), "")</f>
        <v>TO THE ORDER</v>
      </c>
    </row>
    <row r="2880" spans="1:19">
      <c r="A2880" s="211" t="s">
        <v>3563</v>
      </c>
      <c r="B2880" s="211">
        <v>8860</v>
      </c>
      <c r="C2880" s="211" t="s">
        <v>7</v>
      </c>
      <c r="D2880" s="211" t="s">
        <v>3220</v>
      </c>
      <c r="E2880" s="211">
        <v>2.2999999999999998</v>
      </c>
      <c r="F2880" s="211" t="s">
        <v>9</v>
      </c>
      <c r="G2880" s="191" t="s">
        <v>2843</v>
      </c>
      <c r="H2880" s="211" t="s">
        <v>510</v>
      </c>
      <c r="I2880" s="192" t="s">
        <v>3389</v>
      </c>
      <c r="J2880" s="184">
        <f>IF(F2880="USD", E2880, E2880 * IFERROR(VLOOKUP(F2880, EXCHANGE_RATE!A:B, 2, FALSE), "Currency not found"))</f>
        <v>2.2999999999999998</v>
      </c>
      <c r="K2880" s="184">
        <f t="shared" si="260"/>
        <v>2.2999999999999998</v>
      </c>
      <c r="L2880" s="184">
        <f>IF(C2880="MTS", B2880, B2880 * IFERROR(VLOOKUP(C2880, 'QTY_CONVERSIONS '!A:B, 2, FALSE), "Units not  found"))</f>
        <v>8.86</v>
      </c>
      <c r="M2880" s="185">
        <f t="shared" si="261"/>
        <v>20378</v>
      </c>
      <c r="N2880" s="143" t="str">
        <f>IFERROR(VLOOKUP(D2880, Product_Category!A:B, 2, FALSE), "Uncategorized")</f>
        <v>MCC</v>
      </c>
      <c r="O2880" s="186">
        <f t="shared" si="263"/>
        <v>2300</v>
      </c>
      <c r="P2880" s="185">
        <f t="shared" si="262"/>
        <v>20378</v>
      </c>
      <c r="Q2880" s="143">
        <v>2023</v>
      </c>
      <c r="R2880" s="143" t="str">
        <f>IFERROR(VLOOKUP(G2880,'SOURCE COMPANY'!A:B, 2, FALSE), "")</f>
        <v>Amster Microcell</v>
      </c>
      <c r="S2880" s="143" t="str">
        <f>IFERROR(VLOOKUP(H2880,'CUSTOMER NAME'!A:B, 2, FALSE), "")</f>
        <v>TO THE ORDER</v>
      </c>
    </row>
    <row r="2881" spans="1:19">
      <c r="A2881" s="83" t="s">
        <v>889</v>
      </c>
      <c r="B2881" s="23">
        <v>1220</v>
      </c>
      <c r="C2881" s="83" t="s">
        <v>7</v>
      </c>
      <c r="D2881" s="83" t="s">
        <v>837</v>
      </c>
      <c r="E2881" s="49">
        <v>2.2999999999999998</v>
      </c>
      <c r="F2881" s="83" t="s">
        <v>9</v>
      </c>
      <c r="G2881" s="191" t="s">
        <v>2843</v>
      </c>
      <c r="H2881" s="83" t="s">
        <v>510</v>
      </c>
      <c r="I2881" s="219" t="str">
        <f>I2880</f>
        <v>October</v>
      </c>
      <c r="J2881" s="184">
        <f>IF(F2881="USD", E2881, E2881 * IFERROR(VLOOKUP(F2881, EXCHANGE_RATE!A:B, 2, FALSE), "Currency not found"))</f>
        <v>2.2999999999999998</v>
      </c>
      <c r="K2881" s="184">
        <f t="shared" si="260"/>
        <v>2.2999999999999998</v>
      </c>
      <c r="L2881" s="184">
        <f>IF(C2881="MTS", B2881, B2881 * IFERROR(VLOOKUP(C2881, 'QTY_CONVERSIONS '!A:B, 2, FALSE), "Units not  found"))</f>
        <v>1.22</v>
      </c>
      <c r="M2881" s="185">
        <f t="shared" si="261"/>
        <v>2806</v>
      </c>
      <c r="N2881" s="143" t="str">
        <f>IFERROR(VLOOKUP(D2881, Product_Category!A:B, 2, FALSE), "Uncategorized")</f>
        <v>MCC</v>
      </c>
      <c r="O2881" s="186">
        <f t="shared" si="263"/>
        <v>2300</v>
      </c>
      <c r="P2881" s="185">
        <f t="shared" si="262"/>
        <v>2806</v>
      </c>
      <c r="Q2881" s="143">
        <v>2023</v>
      </c>
      <c r="R2881" s="143" t="str">
        <f>IFERROR(VLOOKUP(G2881,'SOURCE COMPANY'!A:B, 2, FALSE), "")</f>
        <v>Amster Microcell</v>
      </c>
      <c r="S2881" s="143" t="str">
        <f>IFERROR(VLOOKUP(H2881,'CUSTOMER NAME'!A:B, 2, FALSE), "")</f>
        <v>TO THE ORDER</v>
      </c>
    </row>
    <row r="2882" spans="1:19">
      <c r="A2882" s="83" t="s">
        <v>889</v>
      </c>
      <c r="B2882" s="23">
        <v>4780</v>
      </c>
      <c r="C2882" s="83" t="s">
        <v>7</v>
      </c>
      <c r="D2882" s="83" t="s">
        <v>2136</v>
      </c>
      <c r="E2882" s="49">
        <v>2.37</v>
      </c>
      <c r="F2882" s="83" t="s">
        <v>9</v>
      </c>
      <c r="G2882" s="191" t="s">
        <v>2843</v>
      </c>
      <c r="H2882" s="83" t="s">
        <v>510</v>
      </c>
      <c r="I2882" s="219" t="str">
        <f>I2881</f>
        <v>October</v>
      </c>
      <c r="J2882" s="184">
        <f>IF(F2882="USD", E2882, E2882 * IFERROR(VLOOKUP(F2882, EXCHANGE_RATE!A:B, 2, FALSE), "Currency not found"))</f>
        <v>2.37</v>
      </c>
      <c r="K2882" s="184">
        <f t="shared" ref="K2882:K2945" si="265">ROUNDUP(J2882,2)</f>
        <v>2.37</v>
      </c>
      <c r="L2882" s="184">
        <f>IF(C2882="MTS", B2882, B2882 * IFERROR(VLOOKUP(C2882, 'QTY_CONVERSIONS '!A:B, 2, FALSE), "Units not  found"))</f>
        <v>4.78</v>
      </c>
      <c r="M2882" s="185">
        <f t="shared" ref="M2882:M2945" si="266">B2882*K2882</f>
        <v>11328.6</v>
      </c>
      <c r="N2882" s="143" t="str">
        <f>IFERROR(VLOOKUP(D2882, Product_Category!A:B, 2, FALSE), "Uncategorized")</f>
        <v>MCC</v>
      </c>
      <c r="O2882" s="186">
        <f t="shared" si="263"/>
        <v>2370</v>
      </c>
      <c r="P2882" s="185">
        <f t="shared" ref="P2882:P2945" si="267">L2882*O2882</f>
        <v>11328.6</v>
      </c>
      <c r="Q2882" s="143">
        <v>2023</v>
      </c>
      <c r="R2882" s="143" t="str">
        <f>IFERROR(VLOOKUP(G2882,'SOURCE COMPANY'!A:B, 2, FALSE), "")</f>
        <v>Amster Microcell</v>
      </c>
      <c r="S2882" s="143" t="str">
        <f>IFERROR(VLOOKUP(H2882,'CUSTOMER NAME'!A:B, 2, FALSE), "")</f>
        <v>TO THE ORDER</v>
      </c>
    </row>
    <row r="2883" spans="1:19">
      <c r="A2883" s="82" t="s">
        <v>1009</v>
      </c>
      <c r="B2883" s="82">
        <v>9000</v>
      </c>
      <c r="C2883" s="82" t="s">
        <v>7</v>
      </c>
      <c r="D2883" s="82" t="s">
        <v>837</v>
      </c>
      <c r="E2883" s="250">
        <v>2.8999419999999998</v>
      </c>
      <c r="F2883" s="82" t="s">
        <v>9</v>
      </c>
      <c r="G2883" s="191" t="s">
        <v>2843</v>
      </c>
      <c r="H2883" s="82" t="s">
        <v>510</v>
      </c>
      <c r="I2883" s="219" t="str">
        <f>I2882</f>
        <v>October</v>
      </c>
      <c r="J2883" s="184">
        <f>IF(F2883="USD", E2883, E2883 * IFERROR(VLOOKUP(F2883, EXCHANGE_RATE!A:B, 2, FALSE), "Currency not found"))</f>
        <v>2.8999419999999998</v>
      </c>
      <c r="K2883" s="184">
        <f t="shared" si="265"/>
        <v>2.9</v>
      </c>
      <c r="L2883" s="184">
        <f>IF(C2883="MTS", B2883, B2883 * IFERROR(VLOOKUP(C2883, 'QTY_CONVERSIONS '!A:B, 2, FALSE), "Units not  found"))</f>
        <v>9</v>
      </c>
      <c r="M2883" s="185">
        <f t="shared" si="266"/>
        <v>26100</v>
      </c>
      <c r="N2883" s="143" t="str">
        <f>IFERROR(VLOOKUP(D2883, Product_Category!A:B, 2, FALSE), "Uncategorized")</f>
        <v>MCC</v>
      </c>
      <c r="O2883" s="186">
        <f t="shared" ref="O2883:O2946" si="268">K2883*1000</f>
        <v>2900</v>
      </c>
      <c r="P2883" s="185">
        <f t="shared" si="267"/>
        <v>26100</v>
      </c>
      <c r="Q2883" s="143">
        <v>2023</v>
      </c>
      <c r="R2883" s="143" t="str">
        <f>IFERROR(VLOOKUP(G2883,'SOURCE COMPANY'!A:B, 2, FALSE), "")</f>
        <v>Amster Microcell</v>
      </c>
      <c r="S2883" s="143" t="str">
        <f>IFERROR(VLOOKUP(H2883,'CUSTOMER NAME'!A:B, 2, FALSE), "")</f>
        <v>TO THE ORDER</v>
      </c>
    </row>
    <row r="2884" spans="1:19">
      <c r="A2884" s="187" t="s">
        <v>889</v>
      </c>
      <c r="B2884" s="187">
        <v>2000</v>
      </c>
      <c r="C2884" s="187" t="s">
        <v>7</v>
      </c>
      <c r="D2884" s="187" t="s">
        <v>2717</v>
      </c>
      <c r="E2884" s="187">
        <v>2.0099999999999998</v>
      </c>
      <c r="F2884" s="187" t="s">
        <v>9</v>
      </c>
      <c r="G2884" s="192" t="s">
        <v>3764</v>
      </c>
      <c r="H2884" s="187" t="s">
        <v>510</v>
      </c>
      <c r="I2884" s="192" t="s">
        <v>3658</v>
      </c>
      <c r="J2884" s="184">
        <f>IF(F2884="USD", E2884, E2884 * IFERROR(VLOOKUP(F2884, EXCHANGE_RATE!A:B, 2, FALSE), "Currency not found"))</f>
        <v>2.0099999999999998</v>
      </c>
      <c r="K2884" s="184">
        <f t="shared" si="265"/>
        <v>2.0099999999999998</v>
      </c>
      <c r="L2884" s="184">
        <f>IF(C2884="MTS", B2884, B2884 * IFERROR(VLOOKUP(C2884, 'QTY_CONVERSIONS '!A:B, 2, FALSE), "Units not  found"))</f>
        <v>2</v>
      </c>
      <c r="M2884" s="185">
        <f t="shared" si="266"/>
        <v>4019.9999999999995</v>
      </c>
      <c r="N2884" s="143" t="str">
        <f>IFERROR(VLOOKUP(D2884, Product_Category!A:B, 2, FALSE), "Uncategorized")</f>
        <v>MCC</v>
      </c>
      <c r="O2884" s="186">
        <f t="shared" si="268"/>
        <v>2009.9999999999998</v>
      </c>
      <c r="P2884" s="185">
        <f t="shared" si="267"/>
        <v>4019.9999999999995</v>
      </c>
      <c r="Q2884" s="143">
        <v>2023</v>
      </c>
      <c r="R2884" s="143" t="str">
        <f>IFERROR(VLOOKUP(G2884,'SOURCE COMPANY'!A:B, 2, FALSE), "")</f>
        <v>Ankit Pulps &amp; Boards</v>
      </c>
      <c r="S2884" s="143" t="str">
        <f>IFERROR(VLOOKUP(H2884,'CUSTOMER NAME'!A:B, 2, FALSE), "")</f>
        <v>TO THE ORDER</v>
      </c>
    </row>
    <row r="2885" spans="1:19">
      <c r="A2885" s="187" t="s">
        <v>889</v>
      </c>
      <c r="B2885" s="187">
        <v>8000</v>
      </c>
      <c r="C2885" s="187" t="s">
        <v>7</v>
      </c>
      <c r="D2885" s="187" t="s">
        <v>2718</v>
      </c>
      <c r="E2885" s="187">
        <v>2</v>
      </c>
      <c r="F2885" s="187" t="s">
        <v>9</v>
      </c>
      <c r="G2885" s="192" t="s">
        <v>3764</v>
      </c>
      <c r="H2885" s="187" t="s">
        <v>510</v>
      </c>
      <c r="I2885" s="192" t="s">
        <v>3658</v>
      </c>
      <c r="J2885" s="184">
        <f>IF(F2885="USD", E2885, E2885 * IFERROR(VLOOKUP(F2885, EXCHANGE_RATE!A:B, 2, FALSE), "Currency not found"))</f>
        <v>2</v>
      </c>
      <c r="K2885" s="184">
        <f t="shared" si="265"/>
        <v>2</v>
      </c>
      <c r="L2885" s="184">
        <f>IF(C2885="MTS", B2885, B2885 * IFERROR(VLOOKUP(C2885, 'QTY_CONVERSIONS '!A:B, 2, FALSE), "Units not  found"))</f>
        <v>8</v>
      </c>
      <c r="M2885" s="185">
        <f t="shared" si="266"/>
        <v>16000</v>
      </c>
      <c r="N2885" s="143" t="str">
        <f>IFERROR(VLOOKUP(D2885, Product_Category!A:B, 2, FALSE), "Uncategorized")</f>
        <v>MCC</v>
      </c>
      <c r="O2885" s="186">
        <f t="shared" si="268"/>
        <v>2000</v>
      </c>
      <c r="P2885" s="185">
        <f t="shared" si="267"/>
        <v>16000</v>
      </c>
      <c r="Q2885" s="143">
        <v>2023</v>
      </c>
      <c r="R2885" s="143" t="str">
        <f>IFERROR(VLOOKUP(G2885,'SOURCE COMPANY'!A:B, 2, FALSE), "")</f>
        <v>Ankit Pulps &amp; Boards</v>
      </c>
      <c r="S2885" s="143" t="str">
        <f>IFERROR(VLOOKUP(H2885,'CUSTOMER NAME'!A:B, 2, FALSE), "")</f>
        <v>TO THE ORDER</v>
      </c>
    </row>
    <row r="2886" spans="1:19">
      <c r="A2886" s="187" t="s">
        <v>1003</v>
      </c>
      <c r="B2886" s="187">
        <v>250</v>
      </c>
      <c r="C2886" s="187" t="s">
        <v>7</v>
      </c>
      <c r="D2886" s="187" t="s">
        <v>2718</v>
      </c>
      <c r="E2886" s="187">
        <v>9.8000000000000007</v>
      </c>
      <c r="F2886" s="187" t="s">
        <v>9</v>
      </c>
      <c r="G2886" s="192" t="s">
        <v>3764</v>
      </c>
      <c r="H2886" s="187" t="s">
        <v>510</v>
      </c>
      <c r="I2886" s="192" t="s">
        <v>3658</v>
      </c>
      <c r="J2886" s="184">
        <f>IF(F2886="USD", E2886, E2886 * IFERROR(VLOOKUP(F2886, EXCHANGE_RATE!A:B, 2, FALSE), "Currency not found"))</f>
        <v>9.8000000000000007</v>
      </c>
      <c r="K2886" s="184">
        <f t="shared" si="265"/>
        <v>9.8000000000000007</v>
      </c>
      <c r="L2886" s="184">
        <f>IF(C2886="MTS", B2886, B2886 * IFERROR(VLOOKUP(C2886, 'QTY_CONVERSIONS '!A:B, 2, FALSE), "Units not  found"))</f>
        <v>0.25</v>
      </c>
      <c r="M2886" s="185">
        <f t="shared" si="266"/>
        <v>2450</v>
      </c>
      <c r="N2886" s="143" t="str">
        <f>IFERROR(VLOOKUP(D2886, Product_Category!A:B, 2, FALSE), "Uncategorized")</f>
        <v>MCC</v>
      </c>
      <c r="O2886" s="186">
        <f t="shared" si="268"/>
        <v>9800</v>
      </c>
      <c r="P2886" s="185">
        <f t="shared" si="267"/>
        <v>2450</v>
      </c>
      <c r="Q2886" s="143">
        <v>2023</v>
      </c>
      <c r="R2886" s="143" t="str">
        <f>IFERROR(VLOOKUP(G2886,'SOURCE COMPANY'!A:B, 2, FALSE), "")</f>
        <v>Ankit Pulps &amp; Boards</v>
      </c>
      <c r="S2886" s="143" t="str">
        <f>IFERROR(VLOOKUP(H2886,'CUSTOMER NAME'!A:B, 2, FALSE), "")</f>
        <v>TO THE ORDER</v>
      </c>
    </row>
    <row r="2887" spans="1:19">
      <c r="A2887" s="187" t="s">
        <v>1012</v>
      </c>
      <c r="B2887" s="187">
        <v>1</v>
      </c>
      <c r="C2887" s="187" t="s">
        <v>7</v>
      </c>
      <c r="D2887" s="187" t="s">
        <v>2718</v>
      </c>
      <c r="E2887" s="187">
        <v>1</v>
      </c>
      <c r="F2887" s="187" t="s">
        <v>9</v>
      </c>
      <c r="G2887" s="192" t="s">
        <v>3764</v>
      </c>
      <c r="H2887" s="187" t="s">
        <v>510</v>
      </c>
      <c r="I2887" s="192" t="s">
        <v>3658</v>
      </c>
      <c r="J2887" s="184">
        <f>IF(F2887="USD", E2887, E2887 * IFERROR(VLOOKUP(F2887, EXCHANGE_RATE!A:B, 2, FALSE), "Currency not found"))</f>
        <v>1</v>
      </c>
      <c r="K2887" s="184">
        <f t="shared" si="265"/>
        <v>1</v>
      </c>
      <c r="L2887" s="184">
        <f>IF(C2887="MTS", B2887, B2887 * IFERROR(VLOOKUP(C2887, 'QTY_CONVERSIONS '!A:B, 2, FALSE), "Units not  found"))</f>
        <v>1E-3</v>
      </c>
      <c r="M2887" s="185">
        <f t="shared" si="266"/>
        <v>1</v>
      </c>
      <c r="N2887" s="143" t="str">
        <f>IFERROR(VLOOKUP(D2887, Product_Category!A:B, 2, FALSE), "Uncategorized")</f>
        <v>MCC</v>
      </c>
      <c r="O2887" s="186">
        <f t="shared" si="268"/>
        <v>1000</v>
      </c>
      <c r="P2887" s="185">
        <f t="shared" si="267"/>
        <v>1</v>
      </c>
      <c r="Q2887" s="143">
        <v>2023</v>
      </c>
      <c r="R2887" s="143" t="str">
        <f>IFERROR(VLOOKUP(G2887,'SOURCE COMPANY'!A:B, 2, FALSE), "")</f>
        <v>Ankit Pulps &amp; Boards</v>
      </c>
      <c r="S2887" s="143" t="str">
        <f>IFERROR(VLOOKUP(H2887,'CUSTOMER NAME'!A:B, 2, FALSE), "")</f>
        <v>TO THE ORDER</v>
      </c>
    </row>
    <row r="2888" spans="1:19">
      <c r="A2888" s="187" t="s">
        <v>1329</v>
      </c>
      <c r="B2888" s="187">
        <v>500</v>
      </c>
      <c r="C2888" s="187" t="s">
        <v>7</v>
      </c>
      <c r="D2888" s="187" t="s">
        <v>3710</v>
      </c>
      <c r="E2888" s="187">
        <v>4.88</v>
      </c>
      <c r="F2888" s="187" t="s">
        <v>9</v>
      </c>
      <c r="G2888" s="192" t="s">
        <v>3764</v>
      </c>
      <c r="H2888" s="187" t="s">
        <v>510</v>
      </c>
      <c r="I2888" s="192" t="s">
        <v>3658</v>
      </c>
      <c r="J2888" s="184">
        <f>IF(F2888="USD", E2888, E2888 * IFERROR(VLOOKUP(F2888, EXCHANGE_RATE!A:B, 2, FALSE), "Currency not found"))</f>
        <v>4.88</v>
      </c>
      <c r="K2888" s="184">
        <f t="shared" si="265"/>
        <v>4.88</v>
      </c>
      <c r="L2888" s="184">
        <f>IF(C2888="MTS", B2888, B2888 * IFERROR(VLOOKUP(C2888, 'QTY_CONVERSIONS '!A:B, 2, FALSE), "Units not  found"))</f>
        <v>0.5</v>
      </c>
      <c r="M2888" s="185">
        <f t="shared" si="266"/>
        <v>2440</v>
      </c>
      <c r="N2888" s="143" t="str">
        <f>IFERROR(VLOOKUP(D2888, Product_Category!A:B, 2, FALSE), "Uncategorized")</f>
        <v>MCC</v>
      </c>
      <c r="O2888" s="186">
        <f t="shared" si="268"/>
        <v>4880</v>
      </c>
      <c r="P2888" s="185">
        <f t="shared" si="267"/>
        <v>2440</v>
      </c>
      <c r="Q2888" s="143">
        <v>2023</v>
      </c>
      <c r="R2888" s="143" t="str">
        <f>IFERROR(VLOOKUP(G2888,'SOURCE COMPANY'!A:B, 2, FALSE), "")</f>
        <v>Ankit Pulps &amp; Boards</v>
      </c>
      <c r="S2888" s="143" t="str">
        <f>IFERROR(VLOOKUP(H2888,'CUSTOMER NAME'!A:B, 2, FALSE), "")</f>
        <v>TO THE ORDER</v>
      </c>
    </row>
    <row r="2889" spans="1:19">
      <c r="A2889" s="187" t="s">
        <v>1329</v>
      </c>
      <c r="B2889" s="187">
        <v>500</v>
      </c>
      <c r="C2889" s="187" t="s">
        <v>7</v>
      </c>
      <c r="D2889" s="187" t="s">
        <v>3711</v>
      </c>
      <c r="E2889" s="187">
        <v>4.88</v>
      </c>
      <c r="F2889" s="187" t="s">
        <v>9</v>
      </c>
      <c r="G2889" s="192" t="s">
        <v>3764</v>
      </c>
      <c r="H2889" s="187" t="s">
        <v>510</v>
      </c>
      <c r="I2889" s="192" t="s">
        <v>3658</v>
      </c>
      <c r="J2889" s="184">
        <f>IF(F2889="USD", E2889, E2889 * IFERROR(VLOOKUP(F2889, EXCHANGE_RATE!A:B, 2, FALSE), "Currency not found"))</f>
        <v>4.88</v>
      </c>
      <c r="K2889" s="184">
        <f t="shared" si="265"/>
        <v>4.88</v>
      </c>
      <c r="L2889" s="184">
        <f>IF(C2889="MTS", B2889, B2889 * IFERROR(VLOOKUP(C2889, 'QTY_CONVERSIONS '!A:B, 2, FALSE), "Units not  found"))</f>
        <v>0.5</v>
      </c>
      <c r="M2889" s="185">
        <f t="shared" si="266"/>
        <v>2440</v>
      </c>
      <c r="N2889" s="143" t="str">
        <f>IFERROR(VLOOKUP(D2889, Product_Category!A:B, 2, FALSE), "Uncategorized")</f>
        <v>MCC</v>
      </c>
      <c r="O2889" s="186">
        <f t="shared" si="268"/>
        <v>4880</v>
      </c>
      <c r="P2889" s="185">
        <f t="shared" si="267"/>
        <v>2440</v>
      </c>
      <c r="Q2889" s="143">
        <v>2023</v>
      </c>
      <c r="R2889" s="143" t="str">
        <f>IFERROR(VLOOKUP(G2889,'SOURCE COMPANY'!A:B, 2, FALSE), "")</f>
        <v>Ankit Pulps &amp; Boards</v>
      </c>
      <c r="S2889" s="143" t="str">
        <f>IFERROR(VLOOKUP(H2889,'CUSTOMER NAME'!A:B, 2, FALSE), "")</f>
        <v>TO THE ORDER</v>
      </c>
    </row>
    <row r="2890" spans="1:19">
      <c r="A2890" s="187" t="s">
        <v>287</v>
      </c>
      <c r="B2890" s="187">
        <v>300</v>
      </c>
      <c r="C2890" s="187" t="s">
        <v>7</v>
      </c>
      <c r="D2890" s="187" t="s">
        <v>2717</v>
      </c>
      <c r="E2890" s="187">
        <v>3.63</v>
      </c>
      <c r="F2890" s="187" t="s">
        <v>9</v>
      </c>
      <c r="G2890" s="192" t="s">
        <v>3764</v>
      </c>
      <c r="H2890" s="187" t="s">
        <v>510</v>
      </c>
      <c r="I2890" s="192" t="s">
        <v>3658</v>
      </c>
      <c r="J2890" s="184">
        <f>IF(F2890="USD", E2890, E2890 * IFERROR(VLOOKUP(F2890, EXCHANGE_RATE!A:B, 2, FALSE), "Currency not found"))</f>
        <v>3.63</v>
      </c>
      <c r="K2890" s="184">
        <f t="shared" si="265"/>
        <v>3.63</v>
      </c>
      <c r="L2890" s="184">
        <f>IF(C2890="MTS", B2890, B2890 * IFERROR(VLOOKUP(C2890, 'QTY_CONVERSIONS '!A:B, 2, FALSE), "Units not  found"))</f>
        <v>0.3</v>
      </c>
      <c r="M2890" s="185">
        <f t="shared" si="266"/>
        <v>1089</v>
      </c>
      <c r="N2890" s="143" t="str">
        <f>IFERROR(VLOOKUP(D2890, Product_Category!A:B, 2, FALSE), "Uncategorized")</f>
        <v>MCC</v>
      </c>
      <c r="O2890" s="186">
        <f t="shared" si="268"/>
        <v>3630</v>
      </c>
      <c r="P2890" s="185">
        <f t="shared" si="267"/>
        <v>1089</v>
      </c>
      <c r="Q2890" s="143">
        <v>2023</v>
      </c>
      <c r="R2890" s="143" t="str">
        <f>IFERROR(VLOOKUP(G2890,'SOURCE COMPANY'!A:B, 2, FALSE), "")</f>
        <v>Ankit Pulps &amp; Boards</v>
      </c>
      <c r="S2890" s="143" t="str">
        <f>IFERROR(VLOOKUP(H2890,'CUSTOMER NAME'!A:B, 2, FALSE), "")</f>
        <v>TO THE ORDER</v>
      </c>
    </row>
    <row r="2891" spans="1:19">
      <c r="A2891" s="187" t="s">
        <v>172</v>
      </c>
      <c r="B2891" s="187">
        <v>20000</v>
      </c>
      <c r="C2891" s="187" t="s">
        <v>7</v>
      </c>
      <c r="D2891" s="187" t="s">
        <v>2717</v>
      </c>
      <c r="E2891" s="187">
        <v>2.52</v>
      </c>
      <c r="F2891" s="187" t="s">
        <v>9</v>
      </c>
      <c r="G2891" s="192" t="s">
        <v>3764</v>
      </c>
      <c r="H2891" s="187" t="s">
        <v>510</v>
      </c>
      <c r="I2891" s="192" t="s">
        <v>3658</v>
      </c>
      <c r="J2891" s="184">
        <f>IF(F2891="USD", E2891, E2891 * IFERROR(VLOOKUP(F2891, EXCHANGE_RATE!A:B, 2, FALSE), "Currency not found"))</f>
        <v>2.52</v>
      </c>
      <c r="K2891" s="184">
        <f t="shared" si="265"/>
        <v>2.52</v>
      </c>
      <c r="L2891" s="184">
        <f>IF(C2891="MTS", B2891, B2891 * IFERROR(VLOOKUP(C2891, 'QTY_CONVERSIONS '!A:B, 2, FALSE), "Units not  found"))</f>
        <v>20</v>
      </c>
      <c r="M2891" s="185">
        <f t="shared" si="266"/>
        <v>50400</v>
      </c>
      <c r="N2891" s="143" t="str">
        <f>IFERROR(VLOOKUP(D2891, Product_Category!A:B, 2, FALSE), "Uncategorized")</f>
        <v>MCC</v>
      </c>
      <c r="O2891" s="186">
        <f t="shared" si="268"/>
        <v>2520</v>
      </c>
      <c r="P2891" s="185">
        <f t="shared" si="267"/>
        <v>50400</v>
      </c>
      <c r="Q2891" s="143">
        <v>2023</v>
      </c>
      <c r="R2891" s="143" t="str">
        <f>IFERROR(VLOOKUP(G2891,'SOURCE COMPANY'!A:B, 2, FALSE), "")</f>
        <v>Ankit Pulps &amp; Boards</v>
      </c>
      <c r="S2891" s="143" t="str">
        <f>IFERROR(VLOOKUP(H2891,'CUSTOMER NAME'!A:B, 2, FALSE), "")</f>
        <v>TO THE ORDER</v>
      </c>
    </row>
    <row r="2892" spans="1:19">
      <c r="A2892" s="187" t="s">
        <v>172</v>
      </c>
      <c r="B2892" s="187">
        <v>20000</v>
      </c>
      <c r="C2892" s="187" t="s">
        <v>7</v>
      </c>
      <c r="D2892" s="187" t="s">
        <v>2718</v>
      </c>
      <c r="E2892" s="187">
        <v>2.4500000000000002</v>
      </c>
      <c r="F2892" s="187" t="s">
        <v>9</v>
      </c>
      <c r="G2892" s="192" t="s">
        <v>3764</v>
      </c>
      <c r="H2892" s="187" t="s">
        <v>510</v>
      </c>
      <c r="I2892" s="192" t="s">
        <v>3658</v>
      </c>
      <c r="J2892" s="184">
        <f>IF(F2892="USD", E2892, E2892 * IFERROR(VLOOKUP(F2892, EXCHANGE_RATE!A:B, 2, FALSE), "Currency not found"))</f>
        <v>2.4500000000000002</v>
      </c>
      <c r="K2892" s="184">
        <f t="shared" si="265"/>
        <v>2.4500000000000002</v>
      </c>
      <c r="L2892" s="184">
        <f>IF(C2892="MTS", B2892, B2892 * IFERROR(VLOOKUP(C2892, 'QTY_CONVERSIONS '!A:B, 2, FALSE), "Units not  found"))</f>
        <v>20</v>
      </c>
      <c r="M2892" s="185">
        <f t="shared" si="266"/>
        <v>49000</v>
      </c>
      <c r="N2892" s="143" t="str">
        <f>IFERROR(VLOOKUP(D2892, Product_Category!A:B, 2, FALSE), "Uncategorized")</f>
        <v>MCC</v>
      </c>
      <c r="O2892" s="186">
        <f t="shared" si="268"/>
        <v>2450</v>
      </c>
      <c r="P2892" s="185">
        <f t="shared" si="267"/>
        <v>49000</v>
      </c>
      <c r="Q2892" s="143">
        <v>2023</v>
      </c>
      <c r="R2892" s="143" t="str">
        <f>IFERROR(VLOOKUP(G2892,'SOURCE COMPANY'!A:B, 2, FALSE), "")</f>
        <v>Ankit Pulps &amp; Boards</v>
      </c>
      <c r="S2892" s="143" t="str">
        <f>IFERROR(VLOOKUP(H2892,'CUSTOMER NAME'!A:B, 2, FALSE), "")</f>
        <v>TO THE ORDER</v>
      </c>
    </row>
    <row r="2893" spans="1:19">
      <c r="A2893" s="187" t="s">
        <v>172</v>
      </c>
      <c r="B2893" s="187">
        <v>1000</v>
      </c>
      <c r="C2893" s="187" t="s">
        <v>7</v>
      </c>
      <c r="D2893" s="187" t="s">
        <v>3727</v>
      </c>
      <c r="E2893" s="187">
        <v>2.82</v>
      </c>
      <c r="F2893" s="187" t="s">
        <v>9</v>
      </c>
      <c r="G2893" s="192" t="s">
        <v>3764</v>
      </c>
      <c r="H2893" s="187" t="s">
        <v>510</v>
      </c>
      <c r="I2893" s="192" t="s">
        <v>3658</v>
      </c>
      <c r="J2893" s="184">
        <f>IF(F2893="USD", E2893, E2893 * IFERROR(VLOOKUP(F2893, EXCHANGE_RATE!A:B, 2, FALSE), "Currency not found"))</f>
        <v>2.82</v>
      </c>
      <c r="K2893" s="184">
        <f t="shared" si="265"/>
        <v>2.82</v>
      </c>
      <c r="L2893" s="184">
        <f>IF(C2893="MTS", B2893, B2893 * IFERROR(VLOOKUP(C2893, 'QTY_CONVERSIONS '!A:B, 2, FALSE), "Units not  found"))</f>
        <v>1</v>
      </c>
      <c r="M2893" s="185">
        <f t="shared" si="266"/>
        <v>2820</v>
      </c>
      <c r="N2893" s="143" t="str">
        <f>IFERROR(VLOOKUP(D2893, Product_Category!A:B, 2, FALSE), "Uncategorized")</f>
        <v>MCC</v>
      </c>
      <c r="O2893" s="186">
        <f t="shared" si="268"/>
        <v>2820</v>
      </c>
      <c r="P2893" s="185">
        <f t="shared" si="267"/>
        <v>2820</v>
      </c>
      <c r="Q2893" s="143">
        <v>2023</v>
      </c>
      <c r="R2893" s="143" t="str">
        <f>IFERROR(VLOOKUP(G2893,'SOURCE COMPANY'!A:B, 2, FALSE), "")</f>
        <v>Ankit Pulps &amp; Boards</v>
      </c>
      <c r="S2893" s="143" t="str">
        <f>IFERROR(VLOOKUP(H2893,'CUSTOMER NAME'!A:B, 2, FALSE), "")</f>
        <v>TO THE ORDER</v>
      </c>
    </row>
    <row r="2894" spans="1:19">
      <c r="A2894" s="83" t="s">
        <v>193</v>
      </c>
      <c r="B2894" s="23">
        <v>10000</v>
      </c>
      <c r="C2894" s="83" t="s">
        <v>7</v>
      </c>
      <c r="D2894" s="83" t="s">
        <v>1917</v>
      </c>
      <c r="E2894" s="49">
        <v>2.35</v>
      </c>
      <c r="F2894" s="83" t="s">
        <v>9</v>
      </c>
      <c r="G2894" s="87" t="s">
        <v>529</v>
      </c>
      <c r="H2894" s="83" t="s">
        <v>510</v>
      </c>
      <c r="I2894" s="219" t="str">
        <f>I2893</f>
        <v>November</v>
      </c>
      <c r="J2894" s="184">
        <f>IF(F2894="USD", E2894, E2894 * IFERROR(VLOOKUP(F2894, EXCHANGE_RATE!A:B, 2, FALSE), "Currency not found"))</f>
        <v>2.35</v>
      </c>
      <c r="K2894" s="184">
        <f t="shared" si="265"/>
        <v>2.35</v>
      </c>
      <c r="L2894" s="184">
        <f>IF(C2894="MTS", B2894, B2894 * IFERROR(VLOOKUP(C2894, 'QTY_CONVERSIONS '!A:B, 2, FALSE), "Units not  found"))</f>
        <v>10</v>
      </c>
      <c r="M2894" s="185">
        <f t="shared" si="266"/>
        <v>23500</v>
      </c>
      <c r="N2894" s="143" t="str">
        <f>IFERROR(VLOOKUP(D2894, Product_Category!A:B, 2, FALSE), "Uncategorized")</f>
        <v>MCC</v>
      </c>
      <c r="O2894" s="186">
        <f t="shared" si="268"/>
        <v>2350</v>
      </c>
      <c r="P2894" s="185">
        <f t="shared" si="267"/>
        <v>23500</v>
      </c>
      <c r="Q2894" s="143">
        <v>2023</v>
      </c>
      <c r="R2894" s="143" t="str">
        <f>IFERROR(VLOOKUP(G2894,'SOURCE COMPANY'!A:B, 2, FALSE), "")</f>
        <v>Ankit Pulps &amp; Boards</v>
      </c>
      <c r="S2894" s="143" t="str">
        <f>IFERROR(VLOOKUP(H2894,'CUSTOMER NAME'!A:B, 2, FALSE), "")</f>
        <v>TO THE ORDER</v>
      </c>
    </row>
    <row r="2895" spans="1:19">
      <c r="A2895" s="187" t="s">
        <v>889</v>
      </c>
      <c r="B2895" s="187">
        <v>5000</v>
      </c>
      <c r="C2895" s="187" t="s">
        <v>7</v>
      </c>
      <c r="D2895" s="187" t="s">
        <v>2717</v>
      </c>
      <c r="E2895" s="187">
        <v>2.2759999999999998</v>
      </c>
      <c r="F2895" s="187" t="s">
        <v>9</v>
      </c>
      <c r="G2895" s="192" t="s">
        <v>529</v>
      </c>
      <c r="H2895" s="187" t="s">
        <v>510</v>
      </c>
      <c r="I2895" s="192" t="s">
        <v>2670</v>
      </c>
      <c r="J2895" s="184">
        <f>IF(F2895="USD", E2895, E2895 * IFERROR(VLOOKUP(F2895, EXCHANGE_RATE!A:B, 2, FALSE), "Currency not found"))</f>
        <v>2.2759999999999998</v>
      </c>
      <c r="K2895" s="184">
        <f t="shared" si="265"/>
        <v>2.2799999999999998</v>
      </c>
      <c r="L2895" s="184">
        <f>IF(C2895="MTS", B2895, B2895 * IFERROR(VLOOKUP(C2895, 'QTY_CONVERSIONS '!A:B, 2, FALSE), "Units not  found"))</f>
        <v>5</v>
      </c>
      <c r="M2895" s="185">
        <f t="shared" si="266"/>
        <v>11399.999999999998</v>
      </c>
      <c r="N2895" s="143" t="str">
        <f>IFERROR(VLOOKUP(D2895, Product_Category!A:B, 2, FALSE), "Uncategorized")</f>
        <v>MCC</v>
      </c>
      <c r="O2895" s="186">
        <f t="shared" si="268"/>
        <v>2280</v>
      </c>
      <c r="P2895" s="185">
        <f t="shared" si="267"/>
        <v>11400</v>
      </c>
      <c r="Q2895" s="143">
        <v>2023</v>
      </c>
      <c r="R2895" s="143" t="str">
        <f>IFERROR(VLOOKUP(G2895,'SOURCE COMPANY'!A:B, 2, FALSE), "")</f>
        <v>Ankit Pulps &amp; Boards</v>
      </c>
      <c r="S2895" s="143" t="str">
        <f>IFERROR(VLOOKUP(H2895,'CUSTOMER NAME'!A:B, 2, FALSE), "")</f>
        <v>TO THE ORDER</v>
      </c>
    </row>
    <row r="2896" spans="1:19">
      <c r="A2896" s="187" t="s">
        <v>889</v>
      </c>
      <c r="B2896" s="187">
        <v>15000</v>
      </c>
      <c r="C2896" s="187" t="s">
        <v>7</v>
      </c>
      <c r="D2896" s="187" t="s">
        <v>2718</v>
      </c>
      <c r="E2896" s="187">
        <v>2.2749999999999999</v>
      </c>
      <c r="F2896" s="187" t="s">
        <v>9</v>
      </c>
      <c r="G2896" s="192" t="s">
        <v>529</v>
      </c>
      <c r="H2896" s="187" t="s">
        <v>510</v>
      </c>
      <c r="I2896" s="192" t="s">
        <v>2670</v>
      </c>
      <c r="J2896" s="184">
        <f>IF(F2896="USD", E2896, E2896 * IFERROR(VLOOKUP(F2896, EXCHANGE_RATE!A:B, 2, FALSE), "Currency not found"))</f>
        <v>2.2749999999999999</v>
      </c>
      <c r="K2896" s="184">
        <f t="shared" si="265"/>
        <v>2.2799999999999998</v>
      </c>
      <c r="L2896" s="184">
        <f>IF(C2896="MTS", B2896, B2896 * IFERROR(VLOOKUP(C2896, 'QTY_CONVERSIONS '!A:B, 2, FALSE), "Units not  found"))</f>
        <v>15</v>
      </c>
      <c r="M2896" s="185">
        <f t="shared" si="266"/>
        <v>34200</v>
      </c>
      <c r="N2896" s="143" t="str">
        <f>IFERROR(VLOOKUP(D2896, Product_Category!A:B, 2, FALSE), "Uncategorized")</f>
        <v>MCC</v>
      </c>
      <c r="O2896" s="186">
        <f t="shared" si="268"/>
        <v>2280</v>
      </c>
      <c r="P2896" s="185">
        <f t="shared" si="267"/>
        <v>34200</v>
      </c>
      <c r="Q2896" s="143">
        <v>2023</v>
      </c>
      <c r="R2896" s="143" t="str">
        <f>IFERROR(VLOOKUP(G2896,'SOURCE COMPANY'!A:B, 2, FALSE), "")</f>
        <v>Ankit Pulps &amp; Boards</v>
      </c>
      <c r="S2896" s="143" t="str">
        <f>IFERROR(VLOOKUP(H2896,'CUSTOMER NAME'!A:B, 2, FALSE), "")</f>
        <v>TO THE ORDER</v>
      </c>
    </row>
    <row r="2897" spans="1:19">
      <c r="A2897" s="82" t="s">
        <v>635</v>
      </c>
      <c r="B2897" s="82">
        <v>5000</v>
      </c>
      <c r="C2897" s="82" t="s">
        <v>7</v>
      </c>
      <c r="D2897" s="82" t="s">
        <v>636</v>
      </c>
      <c r="E2897" s="250">
        <v>2.65</v>
      </c>
      <c r="F2897" s="82" t="s">
        <v>9</v>
      </c>
      <c r="G2897" s="85" t="s">
        <v>529</v>
      </c>
      <c r="H2897" s="82" t="s">
        <v>510</v>
      </c>
      <c r="I2897" s="219" t="str">
        <f>I2896</f>
        <v>August</v>
      </c>
      <c r="J2897" s="184">
        <f>IF(F2897="USD", E2897, E2897 * IFERROR(VLOOKUP(F2897, EXCHANGE_RATE!A:B, 2, FALSE), "Currency not found"))</f>
        <v>2.65</v>
      </c>
      <c r="K2897" s="184">
        <f t="shared" si="265"/>
        <v>2.65</v>
      </c>
      <c r="L2897" s="184">
        <f>IF(C2897="MTS", B2897, B2897 * IFERROR(VLOOKUP(C2897, 'QTY_CONVERSIONS '!A:B, 2, FALSE), "Units not  found"))</f>
        <v>5</v>
      </c>
      <c r="M2897" s="185">
        <f t="shared" si="266"/>
        <v>13250</v>
      </c>
      <c r="N2897" s="143" t="str">
        <f>IFERROR(VLOOKUP(D2897, Product_Category!A:B, 2, FALSE), "Uncategorized")</f>
        <v>MCC</v>
      </c>
      <c r="O2897" s="186">
        <f t="shared" si="268"/>
        <v>2650</v>
      </c>
      <c r="P2897" s="185">
        <f t="shared" si="267"/>
        <v>13250</v>
      </c>
      <c r="Q2897" s="143">
        <v>2023</v>
      </c>
      <c r="R2897" s="143" t="str">
        <f>IFERROR(VLOOKUP(G2897,'SOURCE COMPANY'!A:B, 2, FALSE), "")</f>
        <v>Ankit Pulps &amp; Boards</v>
      </c>
      <c r="S2897" s="143" t="str">
        <f>IFERROR(VLOOKUP(H2897,'CUSTOMER NAME'!A:B, 2, FALSE), "")</f>
        <v>TO THE ORDER</v>
      </c>
    </row>
    <row r="2898" spans="1:19">
      <c r="A2898" s="187" t="s">
        <v>1012</v>
      </c>
      <c r="B2898" s="187">
        <v>25</v>
      </c>
      <c r="C2898" s="187" t="s">
        <v>7</v>
      </c>
      <c r="D2898" s="187" t="s">
        <v>2855</v>
      </c>
      <c r="E2898" s="187">
        <v>16.7</v>
      </c>
      <c r="F2898" s="187" t="s">
        <v>9</v>
      </c>
      <c r="G2898" s="192" t="s">
        <v>529</v>
      </c>
      <c r="H2898" s="187" t="s">
        <v>510</v>
      </c>
      <c r="I2898" s="192" t="s">
        <v>2670</v>
      </c>
      <c r="J2898" s="184">
        <f>IF(F2898="USD", E2898, E2898 * IFERROR(VLOOKUP(F2898, EXCHANGE_RATE!A:B, 2, FALSE), "Currency not found"))</f>
        <v>16.7</v>
      </c>
      <c r="K2898" s="184">
        <f t="shared" si="265"/>
        <v>16.7</v>
      </c>
      <c r="L2898" s="184">
        <f>IF(C2898="MTS", B2898, B2898 * IFERROR(VLOOKUP(C2898, 'QTY_CONVERSIONS '!A:B, 2, FALSE), "Units not  found"))</f>
        <v>2.5000000000000001E-2</v>
      </c>
      <c r="M2898" s="185">
        <f t="shared" si="266"/>
        <v>417.5</v>
      </c>
      <c r="N2898" s="143" t="str">
        <f>IFERROR(VLOOKUP(D2898, Product_Category!A:B, 2, FALSE), "Uncategorized")</f>
        <v>MCC</v>
      </c>
      <c r="O2898" s="186">
        <f t="shared" si="268"/>
        <v>16700</v>
      </c>
      <c r="P2898" s="185">
        <f t="shared" si="267"/>
        <v>417.5</v>
      </c>
      <c r="Q2898" s="143">
        <v>2023</v>
      </c>
      <c r="R2898" s="143" t="str">
        <f>IFERROR(VLOOKUP(G2898,'SOURCE COMPANY'!A:B, 2, FALSE), "")</f>
        <v>Ankit Pulps &amp; Boards</v>
      </c>
      <c r="S2898" s="143" t="str">
        <f>IFERROR(VLOOKUP(H2898,'CUSTOMER NAME'!A:B, 2, FALSE), "")</f>
        <v>TO THE ORDER</v>
      </c>
    </row>
    <row r="2899" spans="1:19">
      <c r="A2899" s="187" t="s">
        <v>1329</v>
      </c>
      <c r="B2899" s="187">
        <v>10000</v>
      </c>
      <c r="C2899" s="187" t="s">
        <v>7</v>
      </c>
      <c r="D2899" s="187" t="s">
        <v>2864</v>
      </c>
      <c r="E2899" s="187">
        <v>2.1970000000000001</v>
      </c>
      <c r="F2899" s="187" t="s">
        <v>9</v>
      </c>
      <c r="G2899" s="192" t="s">
        <v>529</v>
      </c>
      <c r="H2899" s="187" t="s">
        <v>510</v>
      </c>
      <c r="I2899" s="192" t="s">
        <v>2670</v>
      </c>
      <c r="J2899" s="184">
        <f>IF(F2899="USD", E2899, E2899 * IFERROR(VLOOKUP(F2899, EXCHANGE_RATE!A:B, 2, FALSE), "Currency not found"))</f>
        <v>2.1970000000000001</v>
      </c>
      <c r="K2899" s="184">
        <f t="shared" si="265"/>
        <v>2.1999999999999997</v>
      </c>
      <c r="L2899" s="184">
        <f>IF(C2899="MTS", B2899, B2899 * IFERROR(VLOOKUP(C2899, 'QTY_CONVERSIONS '!A:B, 2, FALSE), "Units not  found"))</f>
        <v>10</v>
      </c>
      <c r="M2899" s="185">
        <f t="shared" si="266"/>
        <v>21999.999999999996</v>
      </c>
      <c r="N2899" s="143" t="str">
        <f>IFERROR(VLOOKUP(D2899, Product_Category!A:B, 2, FALSE), "Uncategorized")</f>
        <v>MCC</v>
      </c>
      <c r="O2899" s="186">
        <f t="shared" si="268"/>
        <v>2199.9999999999995</v>
      </c>
      <c r="P2899" s="185">
        <f t="shared" si="267"/>
        <v>21999.999999999996</v>
      </c>
      <c r="Q2899" s="143">
        <v>2023</v>
      </c>
      <c r="R2899" s="143" t="str">
        <f>IFERROR(VLOOKUP(G2899,'SOURCE COMPANY'!A:B, 2, FALSE), "")</f>
        <v>Ankit Pulps &amp; Boards</v>
      </c>
      <c r="S2899" s="143" t="str">
        <f>IFERROR(VLOOKUP(H2899,'CUSTOMER NAME'!A:B, 2, FALSE), "")</f>
        <v>TO THE ORDER</v>
      </c>
    </row>
    <row r="2900" spans="1:19">
      <c r="A2900" s="187" t="s">
        <v>1329</v>
      </c>
      <c r="B2900" s="187">
        <v>8000</v>
      </c>
      <c r="C2900" s="187" t="s">
        <v>7</v>
      </c>
      <c r="D2900" s="187" t="s">
        <v>2865</v>
      </c>
      <c r="E2900" s="187">
        <v>2.4180000000000001</v>
      </c>
      <c r="F2900" s="187" t="s">
        <v>9</v>
      </c>
      <c r="G2900" s="192" t="s">
        <v>529</v>
      </c>
      <c r="H2900" s="187" t="s">
        <v>510</v>
      </c>
      <c r="I2900" s="192" t="s">
        <v>2670</v>
      </c>
      <c r="J2900" s="184">
        <f>IF(F2900="USD", E2900, E2900 * IFERROR(VLOOKUP(F2900, EXCHANGE_RATE!A:B, 2, FALSE), "Currency not found"))</f>
        <v>2.4180000000000001</v>
      </c>
      <c r="K2900" s="184">
        <f t="shared" si="265"/>
        <v>2.42</v>
      </c>
      <c r="L2900" s="184">
        <f>IF(C2900="MTS", B2900, B2900 * IFERROR(VLOOKUP(C2900, 'QTY_CONVERSIONS '!A:B, 2, FALSE), "Units not  found"))</f>
        <v>8</v>
      </c>
      <c r="M2900" s="185">
        <f t="shared" si="266"/>
        <v>19360</v>
      </c>
      <c r="N2900" s="143" t="str">
        <f>IFERROR(VLOOKUP(D2900, Product_Category!A:B, 2, FALSE), "Uncategorized")</f>
        <v>MCC</v>
      </c>
      <c r="O2900" s="186">
        <f t="shared" si="268"/>
        <v>2420</v>
      </c>
      <c r="P2900" s="185">
        <f t="shared" si="267"/>
        <v>19360</v>
      </c>
      <c r="Q2900" s="143">
        <v>2023</v>
      </c>
      <c r="R2900" s="143" t="str">
        <f>IFERROR(VLOOKUP(G2900,'SOURCE COMPANY'!A:B, 2, FALSE), "")</f>
        <v>Ankit Pulps &amp; Boards</v>
      </c>
      <c r="S2900" s="143" t="str">
        <f>IFERROR(VLOOKUP(H2900,'CUSTOMER NAME'!A:B, 2, FALSE), "")</f>
        <v>TO THE ORDER</v>
      </c>
    </row>
    <row r="2901" spans="1:19">
      <c r="A2901" s="187" t="s">
        <v>1329</v>
      </c>
      <c r="B2901" s="187">
        <v>2000</v>
      </c>
      <c r="C2901" s="187" t="s">
        <v>7</v>
      </c>
      <c r="D2901" s="187" t="s">
        <v>2866</v>
      </c>
      <c r="E2901" s="187">
        <v>2.4180000000000001</v>
      </c>
      <c r="F2901" s="187" t="s">
        <v>9</v>
      </c>
      <c r="G2901" s="192" t="s">
        <v>529</v>
      </c>
      <c r="H2901" s="187" t="s">
        <v>510</v>
      </c>
      <c r="I2901" s="192" t="s">
        <v>2670</v>
      </c>
      <c r="J2901" s="184">
        <f>IF(F2901="USD", E2901, E2901 * IFERROR(VLOOKUP(F2901, EXCHANGE_RATE!A:B, 2, FALSE), "Currency not found"))</f>
        <v>2.4180000000000001</v>
      </c>
      <c r="K2901" s="184">
        <f t="shared" si="265"/>
        <v>2.42</v>
      </c>
      <c r="L2901" s="184">
        <f>IF(C2901="MTS", B2901, B2901 * IFERROR(VLOOKUP(C2901, 'QTY_CONVERSIONS '!A:B, 2, FALSE), "Units not  found"))</f>
        <v>2</v>
      </c>
      <c r="M2901" s="185">
        <f t="shared" si="266"/>
        <v>4840</v>
      </c>
      <c r="N2901" s="143" t="str">
        <f>IFERROR(VLOOKUP(D2901, Product_Category!A:B, 2, FALSE), "Uncategorized")</f>
        <v>MCC</v>
      </c>
      <c r="O2901" s="186">
        <f t="shared" si="268"/>
        <v>2420</v>
      </c>
      <c r="P2901" s="185">
        <f t="shared" si="267"/>
        <v>4840</v>
      </c>
      <c r="Q2901" s="143">
        <v>2023</v>
      </c>
      <c r="R2901" s="143" t="str">
        <f>IFERROR(VLOOKUP(G2901,'SOURCE COMPANY'!A:B, 2, FALSE), "")</f>
        <v>Ankit Pulps &amp; Boards</v>
      </c>
      <c r="S2901" s="143" t="str">
        <f>IFERROR(VLOOKUP(H2901,'CUSTOMER NAME'!A:B, 2, FALSE), "")</f>
        <v>TO THE ORDER</v>
      </c>
    </row>
    <row r="2902" spans="1:19">
      <c r="A2902" s="187" t="s">
        <v>160</v>
      </c>
      <c r="B2902" s="187">
        <v>15000</v>
      </c>
      <c r="C2902" s="187" t="s">
        <v>7</v>
      </c>
      <c r="D2902" s="187" t="s">
        <v>2864</v>
      </c>
      <c r="E2902" s="187">
        <v>2.13</v>
      </c>
      <c r="F2902" s="187" t="s">
        <v>9</v>
      </c>
      <c r="G2902" s="192" t="s">
        <v>529</v>
      </c>
      <c r="H2902" s="187" t="s">
        <v>510</v>
      </c>
      <c r="I2902" s="192" t="s">
        <v>2670</v>
      </c>
      <c r="J2902" s="184">
        <f>IF(F2902="USD", E2902, E2902 * IFERROR(VLOOKUP(F2902, EXCHANGE_RATE!A:B, 2, FALSE), "Currency not found"))</f>
        <v>2.13</v>
      </c>
      <c r="K2902" s="184">
        <f t="shared" si="265"/>
        <v>2.13</v>
      </c>
      <c r="L2902" s="184">
        <f>IF(C2902="MTS", B2902, B2902 * IFERROR(VLOOKUP(C2902, 'QTY_CONVERSIONS '!A:B, 2, FALSE), "Units not  found"))</f>
        <v>15</v>
      </c>
      <c r="M2902" s="185">
        <f t="shared" si="266"/>
        <v>31950</v>
      </c>
      <c r="N2902" s="143" t="str">
        <f>IFERROR(VLOOKUP(D2902, Product_Category!A:B, 2, FALSE), "Uncategorized")</f>
        <v>MCC</v>
      </c>
      <c r="O2902" s="186">
        <f t="shared" si="268"/>
        <v>2130</v>
      </c>
      <c r="P2902" s="185">
        <f t="shared" si="267"/>
        <v>31950</v>
      </c>
      <c r="Q2902" s="143">
        <v>2023</v>
      </c>
      <c r="R2902" s="143" t="str">
        <f>IFERROR(VLOOKUP(G2902,'SOURCE COMPANY'!A:B, 2, FALSE), "")</f>
        <v>Ankit Pulps &amp; Boards</v>
      </c>
      <c r="S2902" s="143" t="str">
        <f>IFERROR(VLOOKUP(H2902,'CUSTOMER NAME'!A:B, 2, FALSE), "")</f>
        <v>TO THE ORDER</v>
      </c>
    </row>
    <row r="2903" spans="1:19">
      <c r="A2903" s="187" t="s">
        <v>160</v>
      </c>
      <c r="B2903" s="187">
        <v>5000</v>
      </c>
      <c r="C2903" s="187" t="s">
        <v>7</v>
      </c>
      <c r="D2903" s="187" t="s">
        <v>2870</v>
      </c>
      <c r="E2903" s="187">
        <v>2.129</v>
      </c>
      <c r="F2903" s="187" t="s">
        <v>9</v>
      </c>
      <c r="G2903" s="192" t="s">
        <v>529</v>
      </c>
      <c r="H2903" s="187" t="s">
        <v>510</v>
      </c>
      <c r="I2903" s="192" t="s">
        <v>2670</v>
      </c>
      <c r="J2903" s="184">
        <f>IF(F2903="USD", E2903, E2903 * IFERROR(VLOOKUP(F2903, EXCHANGE_RATE!A:B, 2, FALSE), "Currency not found"))</f>
        <v>2.129</v>
      </c>
      <c r="K2903" s="184">
        <f t="shared" si="265"/>
        <v>2.13</v>
      </c>
      <c r="L2903" s="184">
        <f>IF(C2903="MTS", B2903, B2903 * IFERROR(VLOOKUP(C2903, 'QTY_CONVERSIONS '!A:B, 2, FALSE), "Units not  found"))</f>
        <v>5</v>
      </c>
      <c r="M2903" s="185">
        <f t="shared" si="266"/>
        <v>10650</v>
      </c>
      <c r="N2903" s="143" t="str">
        <f>IFERROR(VLOOKUP(D2903, Product_Category!A:B, 2, FALSE), "Uncategorized")</f>
        <v>MCC</v>
      </c>
      <c r="O2903" s="186">
        <f t="shared" si="268"/>
        <v>2130</v>
      </c>
      <c r="P2903" s="185">
        <f t="shared" si="267"/>
        <v>10650</v>
      </c>
      <c r="Q2903" s="143">
        <v>2023</v>
      </c>
      <c r="R2903" s="143" t="str">
        <f>IFERROR(VLOOKUP(G2903,'SOURCE COMPANY'!A:B, 2, FALSE), "")</f>
        <v>Ankit Pulps &amp; Boards</v>
      </c>
      <c r="S2903" s="143" t="str">
        <f>IFERROR(VLOOKUP(H2903,'CUSTOMER NAME'!A:B, 2, FALSE), "")</f>
        <v>TO THE ORDER</v>
      </c>
    </row>
    <row r="2904" spans="1:19">
      <c r="A2904" s="187" t="s">
        <v>752</v>
      </c>
      <c r="B2904" s="187">
        <v>100</v>
      </c>
      <c r="C2904" s="187" t="s">
        <v>7</v>
      </c>
      <c r="D2904" s="187" t="s">
        <v>2918</v>
      </c>
      <c r="E2904" s="187">
        <v>5.3</v>
      </c>
      <c r="F2904" s="187" t="s">
        <v>9</v>
      </c>
      <c r="G2904" s="192" t="s">
        <v>529</v>
      </c>
      <c r="H2904" s="187" t="s">
        <v>510</v>
      </c>
      <c r="I2904" s="192" t="s">
        <v>2670</v>
      </c>
      <c r="J2904" s="184">
        <f>IF(F2904="USD", E2904, E2904 * IFERROR(VLOOKUP(F2904, EXCHANGE_RATE!A:B, 2, FALSE), "Currency not found"))</f>
        <v>5.3</v>
      </c>
      <c r="K2904" s="184">
        <f t="shared" si="265"/>
        <v>5.3</v>
      </c>
      <c r="L2904" s="184">
        <f>IF(C2904="MTS", B2904, B2904 * IFERROR(VLOOKUP(C2904, 'QTY_CONVERSIONS '!A:B, 2, FALSE), "Units not  found"))</f>
        <v>0.1</v>
      </c>
      <c r="M2904" s="185">
        <f t="shared" si="266"/>
        <v>530</v>
      </c>
      <c r="N2904" s="143" t="str">
        <f>IFERROR(VLOOKUP(D2904, Product_Category!A:B, 2, FALSE), "Uncategorized")</f>
        <v>MCC</v>
      </c>
      <c r="O2904" s="186">
        <f t="shared" si="268"/>
        <v>5300</v>
      </c>
      <c r="P2904" s="185">
        <f t="shared" si="267"/>
        <v>530</v>
      </c>
      <c r="Q2904" s="143">
        <v>2023</v>
      </c>
      <c r="R2904" s="143" t="str">
        <f>IFERROR(VLOOKUP(G2904,'SOURCE COMPANY'!A:B, 2, FALSE), "")</f>
        <v>Ankit Pulps &amp; Boards</v>
      </c>
      <c r="S2904" s="143" t="str">
        <f>IFERROR(VLOOKUP(H2904,'CUSTOMER NAME'!A:B, 2, FALSE), "")</f>
        <v>TO THE ORDER</v>
      </c>
    </row>
    <row r="2905" spans="1:19">
      <c r="A2905" s="187" t="s">
        <v>752</v>
      </c>
      <c r="B2905" s="187">
        <v>2100</v>
      </c>
      <c r="C2905" s="187" t="s">
        <v>7</v>
      </c>
      <c r="D2905" s="187" t="s">
        <v>2919</v>
      </c>
      <c r="E2905" s="187">
        <v>3.5</v>
      </c>
      <c r="F2905" s="187" t="s">
        <v>9</v>
      </c>
      <c r="G2905" s="192" t="s">
        <v>529</v>
      </c>
      <c r="H2905" s="187" t="s">
        <v>510</v>
      </c>
      <c r="I2905" s="192" t="s">
        <v>2670</v>
      </c>
      <c r="J2905" s="184">
        <f>IF(F2905="USD", E2905, E2905 * IFERROR(VLOOKUP(F2905, EXCHANGE_RATE!A:B, 2, FALSE), "Currency not found"))</f>
        <v>3.5</v>
      </c>
      <c r="K2905" s="184">
        <f t="shared" si="265"/>
        <v>3.5</v>
      </c>
      <c r="L2905" s="184">
        <f>IF(C2905="MTS", B2905, B2905 * IFERROR(VLOOKUP(C2905, 'QTY_CONVERSIONS '!A:B, 2, FALSE), "Units not  found"))</f>
        <v>2.1</v>
      </c>
      <c r="M2905" s="185">
        <f t="shared" si="266"/>
        <v>7350</v>
      </c>
      <c r="N2905" s="143" t="str">
        <f>IFERROR(VLOOKUP(D2905, Product_Category!A:B, 2, FALSE), "Uncategorized")</f>
        <v>MCC</v>
      </c>
      <c r="O2905" s="186">
        <f t="shared" si="268"/>
        <v>3500</v>
      </c>
      <c r="P2905" s="185">
        <f t="shared" si="267"/>
        <v>7350</v>
      </c>
      <c r="Q2905" s="143">
        <v>2023</v>
      </c>
      <c r="R2905" s="143" t="str">
        <f>IFERROR(VLOOKUP(G2905,'SOURCE COMPANY'!A:B, 2, FALSE), "")</f>
        <v>Ankit Pulps &amp; Boards</v>
      </c>
      <c r="S2905" s="143" t="str">
        <f>IFERROR(VLOOKUP(H2905,'CUSTOMER NAME'!A:B, 2, FALSE), "")</f>
        <v>TO THE ORDER</v>
      </c>
    </row>
    <row r="2906" spans="1:19">
      <c r="A2906" s="187" t="s">
        <v>172</v>
      </c>
      <c r="B2906" s="187">
        <v>10000</v>
      </c>
      <c r="C2906" s="187" t="s">
        <v>7</v>
      </c>
      <c r="D2906" s="187" t="s">
        <v>2717</v>
      </c>
      <c r="E2906" s="187">
        <v>2.2999999999999998</v>
      </c>
      <c r="F2906" s="187" t="s">
        <v>9</v>
      </c>
      <c r="G2906" s="192" t="s">
        <v>529</v>
      </c>
      <c r="H2906" s="187" t="s">
        <v>510</v>
      </c>
      <c r="I2906" s="192" t="s">
        <v>2670</v>
      </c>
      <c r="J2906" s="184">
        <f>IF(F2906="USD", E2906, E2906 * IFERROR(VLOOKUP(F2906, EXCHANGE_RATE!A:B, 2, FALSE), "Currency not found"))</f>
        <v>2.2999999999999998</v>
      </c>
      <c r="K2906" s="184">
        <f t="shared" si="265"/>
        <v>2.2999999999999998</v>
      </c>
      <c r="L2906" s="184">
        <f>IF(C2906="MTS", B2906, B2906 * IFERROR(VLOOKUP(C2906, 'QTY_CONVERSIONS '!A:B, 2, FALSE), "Units not  found"))</f>
        <v>10</v>
      </c>
      <c r="M2906" s="185">
        <f t="shared" si="266"/>
        <v>23000</v>
      </c>
      <c r="N2906" s="143" t="str">
        <f>IFERROR(VLOOKUP(D2906, Product_Category!A:B, 2, FALSE), "Uncategorized")</f>
        <v>MCC</v>
      </c>
      <c r="O2906" s="186">
        <f t="shared" si="268"/>
        <v>2300</v>
      </c>
      <c r="P2906" s="185">
        <f t="shared" si="267"/>
        <v>23000</v>
      </c>
      <c r="Q2906" s="143">
        <v>2023</v>
      </c>
      <c r="R2906" s="143" t="str">
        <f>IFERROR(VLOOKUP(G2906,'SOURCE COMPANY'!A:B, 2, FALSE), "")</f>
        <v>Ankit Pulps &amp; Boards</v>
      </c>
      <c r="S2906" s="143" t="str">
        <f>IFERROR(VLOOKUP(H2906,'CUSTOMER NAME'!A:B, 2, FALSE), "")</f>
        <v>TO THE ORDER</v>
      </c>
    </row>
    <row r="2907" spans="1:19">
      <c r="A2907" s="187" t="s">
        <v>172</v>
      </c>
      <c r="B2907" s="187">
        <v>20000</v>
      </c>
      <c r="C2907" s="187" t="s">
        <v>7</v>
      </c>
      <c r="D2907" s="187" t="s">
        <v>2717</v>
      </c>
      <c r="E2907" s="187">
        <v>2.2650000000000001</v>
      </c>
      <c r="F2907" s="187" t="s">
        <v>9</v>
      </c>
      <c r="G2907" s="192" t="s">
        <v>529</v>
      </c>
      <c r="H2907" s="187" t="s">
        <v>510</v>
      </c>
      <c r="I2907" s="192" t="s">
        <v>2670</v>
      </c>
      <c r="J2907" s="184">
        <f>IF(F2907="USD", E2907, E2907 * IFERROR(VLOOKUP(F2907, EXCHANGE_RATE!A:B, 2, FALSE), "Currency not found"))</f>
        <v>2.2650000000000001</v>
      </c>
      <c r="K2907" s="184">
        <f t="shared" si="265"/>
        <v>2.2699999999999996</v>
      </c>
      <c r="L2907" s="184">
        <f>IF(C2907="MTS", B2907, B2907 * IFERROR(VLOOKUP(C2907, 'QTY_CONVERSIONS '!A:B, 2, FALSE), "Units not  found"))</f>
        <v>20</v>
      </c>
      <c r="M2907" s="185">
        <f t="shared" si="266"/>
        <v>45399.999999999993</v>
      </c>
      <c r="N2907" s="143" t="str">
        <f>IFERROR(VLOOKUP(D2907, Product_Category!A:B, 2, FALSE), "Uncategorized")</f>
        <v>MCC</v>
      </c>
      <c r="O2907" s="186">
        <f t="shared" si="268"/>
        <v>2269.9999999999995</v>
      </c>
      <c r="P2907" s="185">
        <f t="shared" si="267"/>
        <v>45399.999999999993</v>
      </c>
      <c r="Q2907" s="143">
        <v>2023</v>
      </c>
      <c r="R2907" s="143" t="str">
        <f>IFERROR(VLOOKUP(G2907,'SOURCE COMPANY'!A:B, 2, FALSE), "")</f>
        <v>Ankit Pulps &amp; Boards</v>
      </c>
      <c r="S2907" s="143" t="str">
        <f>IFERROR(VLOOKUP(H2907,'CUSTOMER NAME'!A:B, 2, FALSE), "")</f>
        <v>TO THE ORDER</v>
      </c>
    </row>
    <row r="2908" spans="1:19">
      <c r="A2908" s="187" t="s">
        <v>172</v>
      </c>
      <c r="B2908" s="187">
        <v>10000</v>
      </c>
      <c r="C2908" s="187" t="s">
        <v>7</v>
      </c>
      <c r="D2908" s="187" t="s">
        <v>2717</v>
      </c>
      <c r="E2908" s="187">
        <v>2.2999999999999998</v>
      </c>
      <c r="F2908" s="187" t="s">
        <v>9</v>
      </c>
      <c r="G2908" s="192" t="s">
        <v>529</v>
      </c>
      <c r="H2908" s="187" t="s">
        <v>510</v>
      </c>
      <c r="I2908" s="192" t="s">
        <v>2670</v>
      </c>
      <c r="J2908" s="184">
        <f>IF(F2908="USD", E2908, E2908 * IFERROR(VLOOKUP(F2908, EXCHANGE_RATE!A:B, 2, FALSE), "Currency not found"))</f>
        <v>2.2999999999999998</v>
      </c>
      <c r="K2908" s="184">
        <f t="shared" si="265"/>
        <v>2.2999999999999998</v>
      </c>
      <c r="L2908" s="184">
        <f>IF(C2908="MTS", B2908, B2908 * IFERROR(VLOOKUP(C2908, 'QTY_CONVERSIONS '!A:B, 2, FALSE), "Units not  found"))</f>
        <v>10</v>
      </c>
      <c r="M2908" s="185">
        <f t="shared" si="266"/>
        <v>23000</v>
      </c>
      <c r="N2908" s="143" t="str">
        <f>IFERROR(VLOOKUP(D2908, Product_Category!A:B, 2, FALSE), "Uncategorized")</f>
        <v>MCC</v>
      </c>
      <c r="O2908" s="186">
        <f t="shared" si="268"/>
        <v>2300</v>
      </c>
      <c r="P2908" s="185">
        <f t="shared" si="267"/>
        <v>23000</v>
      </c>
      <c r="Q2908" s="143">
        <v>2023</v>
      </c>
      <c r="R2908" s="143" t="str">
        <f>IFERROR(VLOOKUP(G2908,'SOURCE COMPANY'!A:B, 2, FALSE), "")</f>
        <v>Ankit Pulps &amp; Boards</v>
      </c>
      <c r="S2908" s="143" t="str">
        <f>IFERROR(VLOOKUP(H2908,'CUSTOMER NAME'!A:B, 2, FALSE), "")</f>
        <v>TO THE ORDER</v>
      </c>
    </row>
    <row r="2909" spans="1:19">
      <c r="A2909" s="83" t="s">
        <v>904</v>
      </c>
      <c r="B2909" s="23">
        <v>300</v>
      </c>
      <c r="C2909" s="83" t="s">
        <v>7</v>
      </c>
      <c r="D2909" s="83" t="s">
        <v>1954</v>
      </c>
      <c r="E2909" s="49">
        <v>8</v>
      </c>
      <c r="F2909" s="83" t="s">
        <v>9</v>
      </c>
      <c r="G2909" s="87" t="s">
        <v>529</v>
      </c>
      <c r="H2909" s="83" t="s">
        <v>510</v>
      </c>
      <c r="I2909" s="219" t="str">
        <f t="shared" ref="I2909:I2951" si="269">I2908</f>
        <v>August</v>
      </c>
      <c r="J2909" s="184">
        <f>IF(F2909="USD", E2909, E2909 * IFERROR(VLOOKUP(F2909, EXCHANGE_RATE!A:B, 2, FALSE), "Currency not found"))</f>
        <v>8</v>
      </c>
      <c r="K2909" s="184">
        <f t="shared" si="265"/>
        <v>8</v>
      </c>
      <c r="L2909" s="184">
        <f>IF(C2909="MTS", B2909, B2909 * IFERROR(VLOOKUP(C2909, 'QTY_CONVERSIONS '!A:B, 2, FALSE), "Units not  found"))</f>
        <v>0.3</v>
      </c>
      <c r="M2909" s="185">
        <f t="shared" si="266"/>
        <v>2400</v>
      </c>
      <c r="N2909" s="143" t="str">
        <f>IFERROR(VLOOKUP(D2909, Product_Category!A:B, 2, FALSE), "Uncategorized")</f>
        <v>MCC</v>
      </c>
      <c r="O2909" s="186">
        <f t="shared" si="268"/>
        <v>8000</v>
      </c>
      <c r="P2909" s="185">
        <f t="shared" si="267"/>
        <v>2400</v>
      </c>
      <c r="Q2909" s="143">
        <v>2023</v>
      </c>
      <c r="R2909" s="143" t="str">
        <f>IFERROR(VLOOKUP(G2909,'SOURCE COMPANY'!A:B, 2, FALSE), "")</f>
        <v>Ankit Pulps &amp; Boards</v>
      </c>
      <c r="S2909" s="143" t="str">
        <f>IFERROR(VLOOKUP(H2909,'CUSTOMER NAME'!A:B, 2, FALSE), "")</f>
        <v>TO THE ORDER</v>
      </c>
    </row>
    <row r="2910" spans="1:19">
      <c r="A2910" s="83" t="s">
        <v>904</v>
      </c>
      <c r="B2910" s="23">
        <v>300</v>
      </c>
      <c r="C2910" s="83" t="s">
        <v>7</v>
      </c>
      <c r="D2910" s="83" t="s">
        <v>1954</v>
      </c>
      <c r="E2910" s="49">
        <v>8</v>
      </c>
      <c r="F2910" s="83" t="s">
        <v>9</v>
      </c>
      <c r="G2910" s="87" t="s">
        <v>529</v>
      </c>
      <c r="H2910" s="83" t="s">
        <v>510</v>
      </c>
      <c r="I2910" s="219" t="str">
        <f t="shared" si="269"/>
        <v>August</v>
      </c>
      <c r="J2910" s="184">
        <f>IF(F2910="USD", E2910, E2910 * IFERROR(VLOOKUP(F2910, EXCHANGE_RATE!A:B, 2, FALSE), "Currency not found"))</f>
        <v>8</v>
      </c>
      <c r="K2910" s="184">
        <f t="shared" si="265"/>
        <v>8</v>
      </c>
      <c r="L2910" s="184">
        <f>IF(C2910="MTS", B2910, B2910 * IFERROR(VLOOKUP(C2910, 'QTY_CONVERSIONS '!A:B, 2, FALSE), "Units not  found"))</f>
        <v>0.3</v>
      </c>
      <c r="M2910" s="185">
        <f t="shared" si="266"/>
        <v>2400</v>
      </c>
      <c r="N2910" s="143" t="str">
        <f>IFERROR(VLOOKUP(D2910, Product_Category!A:B, 2, FALSE), "Uncategorized")</f>
        <v>MCC</v>
      </c>
      <c r="O2910" s="186">
        <f t="shared" si="268"/>
        <v>8000</v>
      </c>
      <c r="P2910" s="185">
        <f t="shared" si="267"/>
        <v>2400</v>
      </c>
      <c r="Q2910" s="143">
        <v>2023</v>
      </c>
      <c r="R2910" s="143" t="str">
        <f>IFERROR(VLOOKUP(G2910,'SOURCE COMPANY'!A:B, 2, FALSE), "")</f>
        <v>Ankit Pulps &amp; Boards</v>
      </c>
      <c r="S2910" s="143" t="str">
        <f>IFERROR(VLOOKUP(H2910,'CUSTOMER NAME'!A:B, 2, FALSE), "")</f>
        <v>TO THE ORDER</v>
      </c>
    </row>
    <row r="2911" spans="1:19">
      <c r="A2911" s="83" t="s">
        <v>904</v>
      </c>
      <c r="B2911" s="23">
        <v>1500</v>
      </c>
      <c r="C2911" s="83" t="s">
        <v>7</v>
      </c>
      <c r="D2911" s="83" t="s">
        <v>1955</v>
      </c>
      <c r="E2911" s="49">
        <v>8.4</v>
      </c>
      <c r="F2911" s="83" t="s">
        <v>9</v>
      </c>
      <c r="G2911" s="87" t="s">
        <v>529</v>
      </c>
      <c r="H2911" s="83" t="s">
        <v>510</v>
      </c>
      <c r="I2911" s="219" t="str">
        <f t="shared" si="269"/>
        <v>August</v>
      </c>
      <c r="J2911" s="184">
        <f>IF(F2911="USD", E2911, E2911 * IFERROR(VLOOKUP(F2911, EXCHANGE_RATE!A:B, 2, FALSE), "Currency not found"))</f>
        <v>8.4</v>
      </c>
      <c r="K2911" s="184">
        <f t="shared" si="265"/>
        <v>8.4</v>
      </c>
      <c r="L2911" s="184">
        <f>IF(C2911="MTS", B2911, B2911 * IFERROR(VLOOKUP(C2911, 'QTY_CONVERSIONS '!A:B, 2, FALSE), "Units not  found"))</f>
        <v>1.5</v>
      </c>
      <c r="M2911" s="185">
        <f t="shared" si="266"/>
        <v>12600</v>
      </c>
      <c r="N2911" s="143" t="str">
        <f>IFERROR(VLOOKUP(D2911, Product_Category!A:B, 2, FALSE), "Uncategorized")</f>
        <v>MCC</v>
      </c>
      <c r="O2911" s="186">
        <f t="shared" si="268"/>
        <v>8400</v>
      </c>
      <c r="P2911" s="185">
        <f t="shared" si="267"/>
        <v>12600</v>
      </c>
      <c r="Q2911" s="143">
        <v>2023</v>
      </c>
      <c r="R2911" s="143" t="str">
        <f>IFERROR(VLOOKUP(G2911,'SOURCE COMPANY'!A:B, 2, FALSE), "")</f>
        <v>Ankit Pulps &amp; Boards</v>
      </c>
      <c r="S2911" s="143" t="str">
        <f>IFERROR(VLOOKUP(H2911,'CUSTOMER NAME'!A:B, 2, FALSE), "")</f>
        <v>TO THE ORDER</v>
      </c>
    </row>
    <row r="2912" spans="1:19">
      <c r="A2912" s="83" t="s">
        <v>904</v>
      </c>
      <c r="B2912" s="23">
        <v>1500</v>
      </c>
      <c r="C2912" s="83" t="s">
        <v>7</v>
      </c>
      <c r="D2912" s="83" t="s">
        <v>1955</v>
      </c>
      <c r="E2912" s="49">
        <v>8.4</v>
      </c>
      <c r="F2912" s="83" t="s">
        <v>9</v>
      </c>
      <c r="G2912" s="87" t="s">
        <v>529</v>
      </c>
      <c r="H2912" s="83" t="s">
        <v>510</v>
      </c>
      <c r="I2912" s="219" t="str">
        <f t="shared" si="269"/>
        <v>August</v>
      </c>
      <c r="J2912" s="184">
        <f>IF(F2912="USD", E2912, E2912 * IFERROR(VLOOKUP(F2912, EXCHANGE_RATE!A:B, 2, FALSE), "Currency not found"))</f>
        <v>8.4</v>
      </c>
      <c r="K2912" s="184">
        <f t="shared" si="265"/>
        <v>8.4</v>
      </c>
      <c r="L2912" s="184">
        <f>IF(C2912="MTS", B2912, B2912 * IFERROR(VLOOKUP(C2912, 'QTY_CONVERSIONS '!A:B, 2, FALSE), "Units not  found"))</f>
        <v>1.5</v>
      </c>
      <c r="M2912" s="185">
        <f t="shared" si="266"/>
        <v>12600</v>
      </c>
      <c r="N2912" s="143" t="str">
        <f>IFERROR(VLOOKUP(D2912, Product_Category!A:B, 2, FALSE), "Uncategorized")</f>
        <v>MCC</v>
      </c>
      <c r="O2912" s="186">
        <f t="shared" si="268"/>
        <v>8400</v>
      </c>
      <c r="P2912" s="185">
        <f t="shared" si="267"/>
        <v>12600</v>
      </c>
      <c r="Q2912" s="143">
        <v>2023</v>
      </c>
      <c r="R2912" s="143" t="str">
        <f>IFERROR(VLOOKUP(G2912,'SOURCE COMPANY'!A:B, 2, FALSE), "")</f>
        <v>Ankit Pulps &amp; Boards</v>
      </c>
      <c r="S2912" s="143" t="str">
        <f>IFERROR(VLOOKUP(H2912,'CUSTOMER NAME'!A:B, 2, FALSE), "")</f>
        <v>TO THE ORDER</v>
      </c>
    </row>
    <row r="2913" spans="1:19">
      <c r="A2913" s="83" t="s">
        <v>1382</v>
      </c>
      <c r="B2913" s="83">
        <v>500</v>
      </c>
      <c r="C2913" s="83" t="s">
        <v>7</v>
      </c>
      <c r="D2913" s="83" t="s">
        <v>1383</v>
      </c>
      <c r="E2913" s="250">
        <v>10.7</v>
      </c>
      <c r="F2913" s="83" t="s">
        <v>9</v>
      </c>
      <c r="G2913" s="87" t="s">
        <v>529</v>
      </c>
      <c r="H2913" s="83" t="s">
        <v>510</v>
      </c>
      <c r="I2913" s="219" t="str">
        <f t="shared" si="269"/>
        <v>August</v>
      </c>
      <c r="J2913" s="184">
        <f>IF(F2913="USD", E2913, E2913 * IFERROR(VLOOKUP(F2913, EXCHANGE_RATE!A:B, 2, FALSE), "Currency not found"))</f>
        <v>10.7</v>
      </c>
      <c r="K2913" s="184">
        <f t="shared" si="265"/>
        <v>10.7</v>
      </c>
      <c r="L2913" s="184">
        <f>IF(C2913="MTS", B2913, B2913 * IFERROR(VLOOKUP(C2913, 'QTY_CONVERSIONS '!A:B, 2, FALSE), "Units not  found"))</f>
        <v>0.5</v>
      </c>
      <c r="M2913" s="185">
        <f t="shared" si="266"/>
        <v>5350</v>
      </c>
      <c r="N2913" s="143" t="str">
        <f>IFERROR(VLOOKUP(D2913, Product_Category!A:B, 2, FALSE), "Uncategorized")</f>
        <v>MCC</v>
      </c>
      <c r="O2913" s="186">
        <f t="shared" si="268"/>
        <v>10700</v>
      </c>
      <c r="P2913" s="185">
        <f t="shared" si="267"/>
        <v>5350</v>
      </c>
      <c r="Q2913" s="143">
        <v>2023</v>
      </c>
      <c r="R2913" s="143" t="str">
        <f>IFERROR(VLOOKUP(G2913,'SOURCE COMPANY'!A:B, 2, FALSE), "")</f>
        <v>Ankit Pulps &amp; Boards</v>
      </c>
      <c r="S2913" s="143" t="str">
        <f>IFERROR(VLOOKUP(H2913,'CUSTOMER NAME'!A:B, 2, FALSE), "")</f>
        <v>TO THE ORDER</v>
      </c>
    </row>
    <row r="2914" spans="1:19">
      <c r="A2914" s="82" t="s">
        <v>379</v>
      </c>
      <c r="B2914" s="82">
        <v>3100</v>
      </c>
      <c r="C2914" s="82" t="s">
        <v>7</v>
      </c>
      <c r="D2914" s="82" t="s">
        <v>644</v>
      </c>
      <c r="E2914" s="250">
        <v>3</v>
      </c>
      <c r="F2914" s="82" t="s">
        <v>9</v>
      </c>
      <c r="G2914" s="85" t="s">
        <v>529</v>
      </c>
      <c r="H2914" s="82" t="s">
        <v>510</v>
      </c>
      <c r="I2914" s="219" t="str">
        <f t="shared" si="269"/>
        <v>August</v>
      </c>
      <c r="J2914" s="184">
        <f>IF(F2914="USD", E2914, E2914 * IFERROR(VLOOKUP(F2914, EXCHANGE_RATE!A:B, 2, FALSE), "Currency not found"))</f>
        <v>3</v>
      </c>
      <c r="K2914" s="184">
        <f t="shared" si="265"/>
        <v>3</v>
      </c>
      <c r="L2914" s="184">
        <f>IF(C2914="MTS", B2914, B2914 * IFERROR(VLOOKUP(C2914, 'QTY_CONVERSIONS '!A:B, 2, FALSE), "Units not  found"))</f>
        <v>3.1</v>
      </c>
      <c r="M2914" s="185">
        <f t="shared" si="266"/>
        <v>9300</v>
      </c>
      <c r="N2914" s="143" t="str">
        <f>IFERROR(VLOOKUP(D2914, Product_Category!A:B, 2, FALSE), "Uncategorized")</f>
        <v>MCC</v>
      </c>
      <c r="O2914" s="186">
        <f t="shared" si="268"/>
        <v>3000</v>
      </c>
      <c r="P2914" s="185">
        <f t="shared" si="267"/>
        <v>9300</v>
      </c>
      <c r="Q2914" s="143">
        <v>2023</v>
      </c>
      <c r="R2914" s="143" t="str">
        <f>IFERROR(VLOOKUP(G2914,'SOURCE COMPANY'!A:B, 2, FALSE), "")</f>
        <v>Ankit Pulps &amp; Boards</v>
      </c>
      <c r="S2914" s="143" t="str">
        <f>IFERROR(VLOOKUP(H2914,'CUSTOMER NAME'!A:B, 2, FALSE), "")</f>
        <v>TO THE ORDER</v>
      </c>
    </row>
    <row r="2915" spans="1:19">
      <c r="A2915" s="83" t="s">
        <v>920</v>
      </c>
      <c r="B2915" s="23">
        <v>100</v>
      </c>
      <c r="C2915" s="83" t="s">
        <v>7</v>
      </c>
      <c r="D2915" s="83" t="s">
        <v>1971</v>
      </c>
      <c r="E2915" s="49">
        <v>2.12</v>
      </c>
      <c r="F2915" s="83" t="s">
        <v>9</v>
      </c>
      <c r="G2915" s="87" t="s">
        <v>529</v>
      </c>
      <c r="H2915" s="83" t="s">
        <v>510</v>
      </c>
      <c r="I2915" s="219" t="str">
        <f t="shared" si="269"/>
        <v>August</v>
      </c>
      <c r="J2915" s="184">
        <f>IF(F2915="USD", E2915, E2915 * IFERROR(VLOOKUP(F2915, EXCHANGE_RATE!A:B, 2, FALSE), "Currency not found"))</f>
        <v>2.12</v>
      </c>
      <c r="K2915" s="184">
        <f t="shared" si="265"/>
        <v>2.12</v>
      </c>
      <c r="L2915" s="184">
        <f>IF(C2915="MTS", B2915, B2915 * IFERROR(VLOOKUP(C2915, 'QTY_CONVERSIONS '!A:B, 2, FALSE), "Units not  found"))</f>
        <v>0.1</v>
      </c>
      <c r="M2915" s="185">
        <f t="shared" si="266"/>
        <v>212</v>
      </c>
      <c r="N2915" s="143" t="str">
        <f>IFERROR(VLOOKUP(D2915, Product_Category!A:B, 2, FALSE), "Uncategorized")</f>
        <v>MCC</v>
      </c>
      <c r="O2915" s="186">
        <f t="shared" si="268"/>
        <v>2120</v>
      </c>
      <c r="P2915" s="185">
        <f t="shared" si="267"/>
        <v>212</v>
      </c>
      <c r="Q2915" s="143">
        <v>2023</v>
      </c>
      <c r="R2915" s="143" t="str">
        <f>IFERROR(VLOOKUP(G2915,'SOURCE COMPANY'!A:B, 2, FALSE), "")</f>
        <v>Ankit Pulps &amp; Boards</v>
      </c>
      <c r="S2915" s="143" t="str">
        <f>IFERROR(VLOOKUP(H2915,'CUSTOMER NAME'!A:B, 2, FALSE), "")</f>
        <v>TO THE ORDER</v>
      </c>
    </row>
    <row r="2916" spans="1:19">
      <c r="A2916" s="83" t="s">
        <v>874</v>
      </c>
      <c r="B2916" s="83">
        <v>11000</v>
      </c>
      <c r="C2916" s="83" t="s">
        <v>7</v>
      </c>
      <c r="D2916" s="83" t="s">
        <v>1195</v>
      </c>
      <c r="E2916" s="250">
        <v>2.5</v>
      </c>
      <c r="F2916" s="83" t="s">
        <v>9</v>
      </c>
      <c r="G2916" s="87" t="s">
        <v>529</v>
      </c>
      <c r="H2916" s="83" t="s">
        <v>510</v>
      </c>
      <c r="I2916" s="219" t="str">
        <f t="shared" si="269"/>
        <v>August</v>
      </c>
      <c r="J2916" s="184">
        <f>IF(F2916="USD", E2916, E2916 * IFERROR(VLOOKUP(F2916, EXCHANGE_RATE!A:B, 2, FALSE), "Currency not found"))</f>
        <v>2.5</v>
      </c>
      <c r="K2916" s="184">
        <f t="shared" si="265"/>
        <v>2.5</v>
      </c>
      <c r="L2916" s="184">
        <f>IF(C2916="MTS", B2916, B2916 * IFERROR(VLOOKUP(C2916, 'QTY_CONVERSIONS '!A:B, 2, FALSE), "Units not  found"))</f>
        <v>11</v>
      </c>
      <c r="M2916" s="185">
        <f t="shared" si="266"/>
        <v>27500</v>
      </c>
      <c r="N2916" s="143" t="str">
        <f>IFERROR(VLOOKUP(D2916, Product_Category!A:B, 2, FALSE), "Uncategorized")</f>
        <v>MCC</v>
      </c>
      <c r="O2916" s="186">
        <f t="shared" si="268"/>
        <v>2500</v>
      </c>
      <c r="P2916" s="185">
        <f t="shared" si="267"/>
        <v>27500</v>
      </c>
      <c r="Q2916" s="143">
        <v>2023</v>
      </c>
      <c r="R2916" s="143" t="str">
        <f>IFERROR(VLOOKUP(G2916,'SOURCE COMPANY'!A:B, 2, FALSE), "")</f>
        <v>Ankit Pulps &amp; Boards</v>
      </c>
      <c r="S2916" s="143" t="str">
        <f>IFERROR(VLOOKUP(H2916,'CUSTOMER NAME'!A:B, 2, FALSE), "")</f>
        <v>TO THE ORDER</v>
      </c>
    </row>
    <row r="2917" spans="1:19">
      <c r="A2917" s="83" t="s">
        <v>889</v>
      </c>
      <c r="B2917" s="83">
        <v>2000</v>
      </c>
      <c r="C2917" s="83" t="s">
        <v>7</v>
      </c>
      <c r="D2917" s="83" t="s">
        <v>1211</v>
      </c>
      <c r="E2917" s="250">
        <v>2.37</v>
      </c>
      <c r="F2917" s="83" t="s">
        <v>9</v>
      </c>
      <c r="G2917" s="87" t="s">
        <v>529</v>
      </c>
      <c r="H2917" s="83" t="s">
        <v>510</v>
      </c>
      <c r="I2917" s="219" t="str">
        <f t="shared" si="269"/>
        <v>August</v>
      </c>
      <c r="J2917" s="184">
        <f>IF(F2917="USD", E2917, E2917 * IFERROR(VLOOKUP(F2917, EXCHANGE_RATE!A:B, 2, FALSE), "Currency not found"))</f>
        <v>2.37</v>
      </c>
      <c r="K2917" s="184">
        <f t="shared" si="265"/>
        <v>2.37</v>
      </c>
      <c r="L2917" s="184">
        <f>IF(C2917="MTS", B2917, B2917 * IFERROR(VLOOKUP(C2917, 'QTY_CONVERSIONS '!A:B, 2, FALSE), "Units not  found"))</f>
        <v>2</v>
      </c>
      <c r="M2917" s="185">
        <f t="shared" si="266"/>
        <v>4740</v>
      </c>
      <c r="N2917" s="143" t="str">
        <f>IFERROR(VLOOKUP(D2917, Product_Category!A:B, 2, FALSE), "Uncategorized")</f>
        <v>MCC</v>
      </c>
      <c r="O2917" s="186">
        <f t="shared" si="268"/>
        <v>2370</v>
      </c>
      <c r="P2917" s="185">
        <f t="shared" si="267"/>
        <v>4740</v>
      </c>
      <c r="Q2917" s="143">
        <v>2023</v>
      </c>
      <c r="R2917" s="143" t="str">
        <f>IFERROR(VLOOKUP(G2917,'SOURCE COMPANY'!A:B, 2, FALSE), "")</f>
        <v>Ankit Pulps &amp; Boards</v>
      </c>
      <c r="S2917" s="143" t="str">
        <f>IFERROR(VLOOKUP(H2917,'CUSTOMER NAME'!A:B, 2, FALSE), "")</f>
        <v>TO THE ORDER</v>
      </c>
    </row>
    <row r="2918" spans="1:19">
      <c r="A2918" s="83" t="s">
        <v>889</v>
      </c>
      <c r="B2918" s="83">
        <v>2000</v>
      </c>
      <c r="C2918" s="83" t="s">
        <v>7</v>
      </c>
      <c r="D2918" s="83" t="s">
        <v>1211</v>
      </c>
      <c r="E2918" s="250">
        <v>2.37</v>
      </c>
      <c r="F2918" s="83" t="s">
        <v>9</v>
      </c>
      <c r="G2918" s="87" t="s">
        <v>529</v>
      </c>
      <c r="H2918" s="83" t="s">
        <v>510</v>
      </c>
      <c r="I2918" s="219" t="str">
        <f t="shared" si="269"/>
        <v>August</v>
      </c>
      <c r="J2918" s="184">
        <f>IF(F2918="USD", E2918, E2918 * IFERROR(VLOOKUP(F2918, EXCHANGE_RATE!A:B, 2, FALSE), "Currency not found"))</f>
        <v>2.37</v>
      </c>
      <c r="K2918" s="184">
        <f t="shared" si="265"/>
        <v>2.37</v>
      </c>
      <c r="L2918" s="184">
        <f>IF(C2918="MTS", B2918, B2918 * IFERROR(VLOOKUP(C2918, 'QTY_CONVERSIONS '!A:B, 2, FALSE), "Units not  found"))</f>
        <v>2</v>
      </c>
      <c r="M2918" s="185">
        <f t="shared" si="266"/>
        <v>4740</v>
      </c>
      <c r="N2918" s="143" t="str">
        <f>IFERROR(VLOOKUP(D2918, Product_Category!A:B, 2, FALSE), "Uncategorized")</f>
        <v>MCC</v>
      </c>
      <c r="O2918" s="186">
        <f t="shared" si="268"/>
        <v>2370</v>
      </c>
      <c r="P2918" s="185">
        <f t="shared" si="267"/>
        <v>4740</v>
      </c>
      <c r="Q2918" s="143">
        <v>2023</v>
      </c>
      <c r="R2918" s="143" t="str">
        <f>IFERROR(VLOOKUP(G2918,'SOURCE COMPANY'!A:B, 2, FALSE), "")</f>
        <v>Ankit Pulps &amp; Boards</v>
      </c>
      <c r="S2918" s="143" t="str">
        <f>IFERROR(VLOOKUP(H2918,'CUSTOMER NAME'!A:B, 2, FALSE), "")</f>
        <v>TO THE ORDER</v>
      </c>
    </row>
    <row r="2919" spans="1:19">
      <c r="A2919" s="83" t="s">
        <v>889</v>
      </c>
      <c r="B2919" s="83">
        <v>2000</v>
      </c>
      <c r="C2919" s="83" t="s">
        <v>7</v>
      </c>
      <c r="D2919" s="83" t="s">
        <v>1211</v>
      </c>
      <c r="E2919" s="250">
        <v>2.37</v>
      </c>
      <c r="F2919" s="83" t="s">
        <v>9</v>
      </c>
      <c r="G2919" s="87" t="s">
        <v>529</v>
      </c>
      <c r="H2919" s="83" t="s">
        <v>510</v>
      </c>
      <c r="I2919" s="219" t="str">
        <f t="shared" si="269"/>
        <v>August</v>
      </c>
      <c r="J2919" s="184">
        <f>IF(F2919="USD", E2919, E2919 * IFERROR(VLOOKUP(F2919, EXCHANGE_RATE!A:B, 2, FALSE), "Currency not found"))</f>
        <v>2.37</v>
      </c>
      <c r="K2919" s="184">
        <f t="shared" si="265"/>
        <v>2.37</v>
      </c>
      <c r="L2919" s="184">
        <f>IF(C2919="MTS", B2919, B2919 * IFERROR(VLOOKUP(C2919, 'QTY_CONVERSIONS '!A:B, 2, FALSE), "Units not  found"))</f>
        <v>2</v>
      </c>
      <c r="M2919" s="185">
        <f t="shared" si="266"/>
        <v>4740</v>
      </c>
      <c r="N2919" s="143" t="str">
        <f>IFERROR(VLOOKUP(D2919, Product_Category!A:B, 2, FALSE), "Uncategorized")</f>
        <v>MCC</v>
      </c>
      <c r="O2919" s="186">
        <f t="shared" si="268"/>
        <v>2370</v>
      </c>
      <c r="P2919" s="185">
        <f t="shared" si="267"/>
        <v>4740</v>
      </c>
      <c r="Q2919" s="143">
        <v>2023</v>
      </c>
      <c r="R2919" s="143" t="str">
        <f>IFERROR(VLOOKUP(G2919,'SOURCE COMPANY'!A:B, 2, FALSE), "")</f>
        <v>Ankit Pulps &amp; Boards</v>
      </c>
      <c r="S2919" s="143" t="str">
        <f>IFERROR(VLOOKUP(H2919,'CUSTOMER NAME'!A:B, 2, FALSE), "")</f>
        <v>TO THE ORDER</v>
      </c>
    </row>
    <row r="2920" spans="1:19">
      <c r="A2920" s="83" t="s">
        <v>889</v>
      </c>
      <c r="B2920" s="83">
        <v>8000</v>
      </c>
      <c r="C2920" s="83" t="s">
        <v>7</v>
      </c>
      <c r="D2920" s="83" t="s">
        <v>1212</v>
      </c>
      <c r="E2920" s="250">
        <v>2.37</v>
      </c>
      <c r="F2920" s="83" t="s">
        <v>9</v>
      </c>
      <c r="G2920" s="87" t="s">
        <v>529</v>
      </c>
      <c r="H2920" s="83" t="s">
        <v>510</v>
      </c>
      <c r="I2920" s="219" t="str">
        <f t="shared" si="269"/>
        <v>August</v>
      </c>
      <c r="J2920" s="184">
        <f>IF(F2920="USD", E2920, E2920 * IFERROR(VLOOKUP(F2920, EXCHANGE_RATE!A:B, 2, FALSE), "Currency not found"))</f>
        <v>2.37</v>
      </c>
      <c r="K2920" s="184">
        <f t="shared" si="265"/>
        <v>2.37</v>
      </c>
      <c r="L2920" s="184">
        <f>IF(C2920="MTS", B2920, B2920 * IFERROR(VLOOKUP(C2920, 'QTY_CONVERSIONS '!A:B, 2, FALSE), "Units not  found"))</f>
        <v>8</v>
      </c>
      <c r="M2920" s="185">
        <f t="shared" si="266"/>
        <v>18960</v>
      </c>
      <c r="N2920" s="143" t="str">
        <f>IFERROR(VLOOKUP(D2920, Product_Category!A:B, 2, FALSE), "Uncategorized")</f>
        <v>MCC</v>
      </c>
      <c r="O2920" s="186">
        <f t="shared" si="268"/>
        <v>2370</v>
      </c>
      <c r="P2920" s="185">
        <f t="shared" si="267"/>
        <v>18960</v>
      </c>
      <c r="Q2920" s="143">
        <v>2023</v>
      </c>
      <c r="R2920" s="143" t="str">
        <f>IFERROR(VLOOKUP(G2920,'SOURCE COMPANY'!A:B, 2, FALSE), "")</f>
        <v>Ankit Pulps &amp; Boards</v>
      </c>
      <c r="S2920" s="143" t="str">
        <f>IFERROR(VLOOKUP(H2920,'CUSTOMER NAME'!A:B, 2, FALSE), "")</f>
        <v>TO THE ORDER</v>
      </c>
    </row>
    <row r="2921" spans="1:19">
      <c r="A2921" s="83" t="s">
        <v>889</v>
      </c>
      <c r="B2921" s="83">
        <v>8000</v>
      </c>
      <c r="C2921" s="83" t="s">
        <v>7</v>
      </c>
      <c r="D2921" s="83" t="s">
        <v>1212</v>
      </c>
      <c r="E2921" s="250">
        <v>2.37</v>
      </c>
      <c r="F2921" s="83" t="s">
        <v>9</v>
      </c>
      <c r="G2921" s="87" t="s">
        <v>529</v>
      </c>
      <c r="H2921" s="83" t="s">
        <v>510</v>
      </c>
      <c r="I2921" s="219" t="str">
        <f t="shared" si="269"/>
        <v>August</v>
      </c>
      <c r="J2921" s="184">
        <f>IF(F2921="USD", E2921, E2921 * IFERROR(VLOOKUP(F2921, EXCHANGE_RATE!A:B, 2, FALSE), "Currency not found"))</f>
        <v>2.37</v>
      </c>
      <c r="K2921" s="184">
        <f t="shared" si="265"/>
        <v>2.37</v>
      </c>
      <c r="L2921" s="184">
        <f>IF(C2921="MTS", B2921, B2921 * IFERROR(VLOOKUP(C2921, 'QTY_CONVERSIONS '!A:B, 2, FALSE), "Units not  found"))</f>
        <v>8</v>
      </c>
      <c r="M2921" s="185">
        <f t="shared" si="266"/>
        <v>18960</v>
      </c>
      <c r="N2921" s="143" t="str">
        <f>IFERROR(VLOOKUP(D2921, Product_Category!A:B, 2, FALSE), "Uncategorized")</f>
        <v>MCC</v>
      </c>
      <c r="O2921" s="186">
        <f t="shared" si="268"/>
        <v>2370</v>
      </c>
      <c r="P2921" s="185">
        <f t="shared" si="267"/>
        <v>18960</v>
      </c>
      <c r="Q2921" s="143">
        <v>2023</v>
      </c>
      <c r="R2921" s="143" t="str">
        <f>IFERROR(VLOOKUP(G2921,'SOURCE COMPANY'!A:B, 2, FALSE), "")</f>
        <v>Ankit Pulps &amp; Boards</v>
      </c>
      <c r="S2921" s="143" t="str">
        <f>IFERROR(VLOOKUP(H2921,'CUSTOMER NAME'!A:B, 2, FALSE), "")</f>
        <v>TO THE ORDER</v>
      </c>
    </row>
    <row r="2922" spans="1:19">
      <c r="A2922" s="83" t="s">
        <v>889</v>
      </c>
      <c r="B2922" s="83">
        <v>8000</v>
      </c>
      <c r="C2922" s="83" t="s">
        <v>7</v>
      </c>
      <c r="D2922" s="83" t="s">
        <v>1212</v>
      </c>
      <c r="E2922" s="250">
        <v>2.37</v>
      </c>
      <c r="F2922" s="83" t="s">
        <v>9</v>
      </c>
      <c r="G2922" s="87" t="s">
        <v>529</v>
      </c>
      <c r="H2922" s="83" t="s">
        <v>510</v>
      </c>
      <c r="I2922" s="219" t="str">
        <f t="shared" si="269"/>
        <v>August</v>
      </c>
      <c r="J2922" s="184">
        <f>IF(F2922="USD", E2922, E2922 * IFERROR(VLOOKUP(F2922, EXCHANGE_RATE!A:B, 2, FALSE), "Currency not found"))</f>
        <v>2.37</v>
      </c>
      <c r="K2922" s="184">
        <f t="shared" si="265"/>
        <v>2.37</v>
      </c>
      <c r="L2922" s="184">
        <f>IF(C2922="MTS", B2922, B2922 * IFERROR(VLOOKUP(C2922, 'QTY_CONVERSIONS '!A:B, 2, FALSE), "Units not  found"))</f>
        <v>8</v>
      </c>
      <c r="M2922" s="185">
        <f t="shared" si="266"/>
        <v>18960</v>
      </c>
      <c r="N2922" s="143" t="str">
        <f>IFERROR(VLOOKUP(D2922, Product_Category!A:B, 2, FALSE), "Uncategorized")</f>
        <v>MCC</v>
      </c>
      <c r="O2922" s="186">
        <f t="shared" si="268"/>
        <v>2370</v>
      </c>
      <c r="P2922" s="185">
        <f t="shared" si="267"/>
        <v>18960</v>
      </c>
      <c r="Q2922" s="143">
        <v>2023</v>
      </c>
      <c r="R2922" s="143" t="str">
        <f>IFERROR(VLOOKUP(G2922,'SOURCE COMPANY'!A:B, 2, FALSE), "")</f>
        <v>Ankit Pulps &amp; Boards</v>
      </c>
      <c r="S2922" s="143" t="str">
        <f>IFERROR(VLOOKUP(H2922,'CUSTOMER NAME'!A:B, 2, FALSE), "")</f>
        <v>TO THE ORDER</v>
      </c>
    </row>
    <row r="2923" spans="1:19">
      <c r="A2923" s="83" t="s">
        <v>1003</v>
      </c>
      <c r="B2923" s="83">
        <v>19000</v>
      </c>
      <c r="C2923" s="83" t="s">
        <v>7</v>
      </c>
      <c r="D2923" s="83" t="s">
        <v>636</v>
      </c>
      <c r="E2923" s="250">
        <v>2.15</v>
      </c>
      <c r="F2923" s="83" t="s">
        <v>9</v>
      </c>
      <c r="G2923" s="87" t="s">
        <v>529</v>
      </c>
      <c r="H2923" s="83" t="s">
        <v>510</v>
      </c>
      <c r="I2923" s="219" t="str">
        <f t="shared" si="269"/>
        <v>August</v>
      </c>
      <c r="J2923" s="184">
        <f>IF(F2923="USD", E2923, E2923 * IFERROR(VLOOKUP(F2923, EXCHANGE_RATE!A:B, 2, FALSE), "Currency not found"))</f>
        <v>2.15</v>
      </c>
      <c r="K2923" s="184">
        <f t="shared" si="265"/>
        <v>2.15</v>
      </c>
      <c r="L2923" s="184">
        <f>IF(C2923="MTS", B2923, B2923 * IFERROR(VLOOKUP(C2923, 'QTY_CONVERSIONS '!A:B, 2, FALSE), "Units not  found"))</f>
        <v>19</v>
      </c>
      <c r="M2923" s="185">
        <f t="shared" si="266"/>
        <v>40850</v>
      </c>
      <c r="N2923" s="143" t="str">
        <f>IFERROR(VLOOKUP(D2923, Product_Category!A:B, 2, FALSE), "Uncategorized")</f>
        <v>MCC</v>
      </c>
      <c r="O2923" s="186">
        <f t="shared" si="268"/>
        <v>2150</v>
      </c>
      <c r="P2923" s="185">
        <f t="shared" si="267"/>
        <v>40850</v>
      </c>
      <c r="Q2923" s="143">
        <v>2023</v>
      </c>
      <c r="R2923" s="143" t="str">
        <f>IFERROR(VLOOKUP(G2923,'SOURCE COMPANY'!A:B, 2, FALSE), "")</f>
        <v>Ankit Pulps &amp; Boards</v>
      </c>
      <c r="S2923" s="143" t="str">
        <f>IFERROR(VLOOKUP(H2923,'CUSTOMER NAME'!A:B, 2, FALSE), "")</f>
        <v>TO THE ORDER</v>
      </c>
    </row>
    <row r="2924" spans="1:19">
      <c r="A2924" s="83" t="s">
        <v>1003</v>
      </c>
      <c r="B2924" s="83">
        <v>1000</v>
      </c>
      <c r="C2924" s="83" t="s">
        <v>7</v>
      </c>
      <c r="D2924" s="83" t="s">
        <v>1328</v>
      </c>
      <c r="E2924" s="250">
        <v>2.35</v>
      </c>
      <c r="F2924" s="83" t="s">
        <v>9</v>
      </c>
      <c r="G2924" s="87" t="s">
        <v>529</v>
      </c>
      <c r="H2924" s="83" t="s">
        <v>510</v>
      </c>
      <c r="I2924" s="219" t="str">
        <f t="shared" si="269"/>
        <v>August</v>
      </c>
      <c r="J2924" s="184">
        <f>IF(F2924="USD", E2924, E2924 * IFERROR(VLOOKUP(F2924, EXCHANGE_RATE!A:B, 2, FALSE), "Currency not found"))</f>
        <v>2.35</v>
      </c>
      <c r="K2924" s="184">
        <f t="shared" si="265"/>
        <v>2.35</v>
      </c>
      <c r="L2924" s="184">
        <f>IF(C2924="MTS", B2924, B2924 * IFERROR(VLOOKUP(C2924, 'QTY_CONVERSIONS '!A:B, 2, FALSE), "Units not  found"))</f>
        <v>1</v>
      </c>
      <c r="M2924" s="185">
        <f t="shared" si="266"/>
        <v>2350</v>
      </c>
      <c r="N2924" s="143" t="str">
        <f>IFERROR(VLOOKUP(D2924, Product_Category!A:B, 2, FALSE), "Uncategorized")</f>
        <v>MCC</v>
      </c>
      <c r="O2924" s="186">
        <f t="shared" si="268"/>
        <v>2350</v>
      </c>
      <c r="P2924" s="185">
        <f t="shared" si="267"/>
        <v>2350</v>
      </c>
      <c r="Q2924" s="143">
        <v>2023</v>
      </c>
      <c r="R2924" s="143" t="str">
        <f>IFERROR(VLOOKUP(G2924,'SOURCE COMPANY'!A:B, 2, FALSE), "")</f>
        <v>Ankit Pulps &amp; Boards</v>
      </c>
      <c r="S2924" s="143" t="str">
        <f>IFERROR(VLOOKUP(H2924,'CUSTOMER NAME'!A:B, 2, FALSE), "")</f>
        <v>TO THE ORDER</v>
      </c>
    </row>
    <row r="2925" spans="1:19">
      <c r="A2925" s="83" t="s">
        <v>1003</v>
      </c>
      <c r="B2925" s="23">
        <v>20000</v>
      </c>
      <c r="C2925" s="83" t="s">
        <v>7</v>
      </c>
      <c r="D2925" s="83" t="s">
        <v>2029</v>
      </c>
      <c r="E2925" s="49">
        <v>2.12</v>
      </c>
      <c r="F2925" s="83" t="s">
        <v>9</v>
      </c>
      <c r="G2925" s="87" t="s">
        <v>529</v>
      </c>
      <c r="H2925" s="83" t="s">
        <v>510</v>
      </c>
      <c r="I2925" s="219" t="str">
        <f t="shared" si="269"/>
        <v>August</v>
      </c>
      <c r="J2925" s="184">
        <f>IF(F2925="USD", E2925, E2925 * IFERROR(VLOOKUP(F2925, EXCHANGE_RATE!A:B, 2, FALSE), "Currency not found"))</f>
        <v>2.12</v>
      </c>
      <c r="K2925" s="184">
        <f t="shared" si="265"/>
        <v>2.12</v>
      </c>
      <c r="L2925" s="184">
        <f>IF(C2925="MTS", B2925, B2925 * IFERROR(VLOOKUP(C2925, 'QTY_CONVERSIONS '!A:B, 2, FALSE), "Units not  found"))</f>
        <v>20</v>
      </c>
      <c r="M2925" s="185">
        <f t="shared" si="266"/>
        <v>42400</v>
      </c>
      <c r="N2925" s="143" t="str">
        <f>IFERROR(VLOOKUP(D2925, Product_Category!A:B, 2, FALSE), "Uncategorized")</f>
        <v>MCC</v>
      </c>
      <c r="O2925" s="186">
        <f t="shared" si="268"/>
        <v>2120</v>
      </c>
      <c r="P2925" s="185">
        <f t="shared" si="267"/>
        <v>42400</v>
      </c>
      <c r="Q2925" s="143">
        <v>2023</v>
      </c>
      <c r="R2925" s="143" t="str">
        <f>IFERROR(VLOOKUP(G2925,'SOURCE COMPANY'!A:B, 2, FALSE), "")</f>
        <v>Ankit Pulps &amp; Boards</v>
      </c>
      <c r="S2925" s="143" t="str">
        <f>IFERROR(VLOOKUP(H2925,'CUSTOMER NAME'!A:B, 2, FALSE), "")</f>
        <v>TO THE ORDER</v>
      </c>
    </row>
    <row r="2926" spans="1:19">
      <c r="A2926" s="83" t="s">
        <v>1012</v>
      </c>
      <c r="B2926" s="23">
        <v>20000</v>
      </c>
      <c r="C2926" s="83" t="s">
        <v>7</v>
      </c>
      <c r="D2926" s="83" t="s">
        <v>2040</v>
      </c>
      <c r="E2926" s="49">
        <v>2.4</v>
      </c>
      <c r="F2926" s="83" t="s">
        <v>9</v>
      </c>
      <c r="G2926" s="87" t="s">
        <v>529</v>
      </c>
      <c r="H2926" s="83" t="s">
        <v>510</v>
      </c>
      <c r="I2926" s="219" t="str">
        <f t="shared" si="269"/>
        <v>August</v>
      </c>
      <c r="J2926" s="184">
        <f>IF(F2926="USD", E2926, E2926 * IFERROR(VLOOKUP(F2926, EXCHANGE_RATE!A:B, 2, FALSE), "Currency not found"))</f>
        <v>2.4</v>
      </c>
      <c r="K2926" s="184">
        <f t="shared" si="265"/>
        <v>2.4</v>
      </c>
      <c r="L2926" s="184">
        <f>IF(C2926="MTS", B2926, B2926 * IFERROR(VLOOKUP(C2926, 'QTY_CONVERSIONS '!A:B, 2, FALSE), "Units not  found"))</f>
        <v>20</v>
      </c>
      <c r="M2926" s="185">
        <f t="shared" si="266"/>
        <v>48000</v>
      </c>
      <c r="N2926" s="143" t="str">
        <f>IFERROR(VLOOKUP(D2926, Product_Category!A:B, 2, FALSE), "Uncategorized")</f>
        <v>MCC</v>
      </c>
      <c r="O2926" s="186">
        <f t="shared" si="268"/>
        <v>2400</v>
      </c>
      <c r="P2926" s="185">
        <f t="shared" si="267"/>
        <v>48000</v>
      </c>
      <c r="Q2926" s="143">
        <v>2023</v>
      </c>
      <c r="R2926" s="143" t="str">
        <f>IFERROR(VLOOKUP(G2926,'SOURCE COMPANY'!A:B, 2, FALSE), "")</f>
        <v>Ankit Pulps &amp; Boards</v>
      </c>
      <c r="S2926" s="143" t="str">
        <f>IFERROR(VLOOKUP(H2926,'CUSTOMER NAME'!A:B, 2, FALSE), "")</f>
        <v>TO THE ORDER</v>
      </c>
    </row>
    <row r="2927" spans="1:19">
      <c r="A2927" s="83" t="s">
        <v>1012</v>
      </c>
      <c r="B2927" s="23">
        <v>20000</v>
      </c>
      <c r="C2927" s="83" t="s">
        <v>7</v>
      </c>
      <c r="D2927" s="83" t="s">
        <v>2040</v>
      </c>
      <c r="E2927" s="49">
        <v>2.4</v>
      </c>
      <c r="F2927" s="83" t="s">
        <v>9</v>
      </c>
      <c r="G2927" s="87" t="s">
        <v>529</v>
      </c>
      <c r="H2927" s="83" t="s">
        <v>510</v>
      </c>
      <c r="I2927" s="219" t="str">
        <f t="shared" si="269"/>
        <v>August</v>
      </c>
      <c r="J2927" s="184">
        <f>IF(F2927="USD", E2927, E2927 * IFERROR(VLOOKUP(F2927, EXCHANGE_RATE!A:B, 2, FALSE), "Currency not found"))</f>
        <v>2.4</v>
      </c>
      <c r="K2927" s="184">
        <f t="shared" si="265"/>
        <v>2.4</v>
      </c>
      <c r="L2927" s="184">
        <f>IF(C2927="MTS", B2927, B2927 * IFERROR(VLOOKUP(C2927, 'QTY_CONVERSIONS '!A:B, 2, FALSE), "Units not  found"))</f>
        <v>20</v>
      </c>
      <c r="M2927" s="185">
        <f t="shared" si="266"/>
        <v>48000</v>
      </c>
      <c r="N2927" s="143" t="str">
        <f>IFERROR(VLOOKUP(D2927, Product_Category!A:B, 2, FALSE), "Uncategorized")</f>
        <v>MCC</v>
      </c>
      <c r="O2927" s="186">
        <f t="shared" si="268"/>
        <v>2400</v>
      </c>
      <c r="P2927" s="185">
        <f t="shared" si="267"/>
        <v>48000</v>
      </c>
      <c r="Q2927" s="143">
        <v>2023</v>
      </c>
      <c r="R2927" s="143" t="str">
        <f>IFERROR(VLOOKUP(G2927,'SOURCE COMPANY'!A:B, 2, FALSE), "")</f>
        <v>Ankit Pulps &amp; Boards</v>
      </c>
      <c r="S2927" s="143" t="str">
        <f>IFERROR(VLOOKUP(H2927,'CUSTOMER NAME'!A:B, 2, FALSE), "")</f>
        <v>TO THE ORDER</v>
      </c>
    </row>
    <row r="2928" spans="1:19">
      <c r="A2928" s="83" t="s">
        <v>1012</v>
      </c>
      <c r="B2928" s="23">
        <v>26000</v>
      </c>
      <c r="C2928" s="83" t="s">
        <v>7</v>
      </c>
      <c r="D2928" s="83" t="s">
        <v>2041</v>
      </c>
      <c r="E2928" s="49">
        <v>2.5</v>
      </c>
      <c r="F2928" s="83" t="s">
        <v>9</v>
      </c>
      <c r="G2928" s="87" t="s">
        <v>529</v>
      </c>
      <c r="H2928" s="83" t="s">
        <v>510</v>
      </c>
      <c r="I2928" s="219" t="str">
        <f t="shared" si="269"/>
        <v>August</v>
      </c>
      <c r="J2928" s="184">
        <f>IF(F2928="USD", E2928, E2928 * IFERROR(VLOOKUP(F2928, EXCHANGE_RATE!A:B, 2, FALSE), "Currency not found"))</f>
        <v>2.5</v>
      </c>
      <c r="K2928" s="184">
        <f t="shared" si="265"/>
        <v>2.5</v>
      </c>
      <c r="L2928" s="184">
        <f>IF(C2928="MTS", B2928, B2928 * IFERROR(VLOOKUP(C2928, 'QTY_CONVERSIONS '!A:B, 2, FALSE), "Units not  found"))</f>
        <v>26</v>
      </c>
      <c r="M2928" s="185">
        <f t="shared" si="266"/>
        <v>65000</v>
      </c>
      <c r="N2928" s="143" t="str">
        <f>IFERROR(VLOOKUP(D2928, Product_Category!A:B, 2, FALSE), "Uncategorized")</f>
        <v>MCC</v>
      </c>
      <c r="O2928" s="186">
        <f t="shared" si="268"/>
        <v>2500</v>
      </c>
      <c r="P2928" s="185">
        <f t="shared" si="267"/>
        <v>65000</v>
      </c>
      <c r="Q2928" s="143">
        <v>2023</v>
      </c>
      <c r="R2928" s="143" t="str">
        <f>IFERROR(VLOOKUP(G2928,'SOURCE COMPANY'!A:B, 2, FALSE), "")</f>
        <v>Ankit Pulps &amp; Boards</v>
      </c>
      <c r="S2928" s="143" t="str">
        <f>IFERROR(VLOOKUP(H2928,'CUSTOMER NAME'!A:B, 2, FALSE), "")</f>
        <v>TO THE ORDER</v>
      </c>
    </row>
    <row r="2929" spans="1:19">
      <c r="A2929" s="83" t="s">
        <v>1012</v>
      </c>
      <c r="B2929" s="212">
        <v>10000</v>
      </c>
      <c r="C2929" s="83" t="s">
        <v>7</v>
      </c>
      <c r="D2929" s="83" t="s">
        <v>2414</v>
      </c>
      <c r="E2929" s="213">
        <v>19</v>
      </c>
      <c r="F2929" s="83" t="s">
        <v>1838</v>
      </c>
      <c r="G2929" s="87" t="s">
        <v>529</v>
      </c>
      <c r="H2929" s="83" t="s">
        <v>510</v>
      </c>
      <c r="I2929" s="219" t="str">
        <f t="shared" si="269"/>
        <v>August</v>
      </c>
      <c r="J2929" s="184">
        <f>IF(F2929="USD", E2929, E2929 * IFERROR(VLOOKUP(F2929, EXCHANGE_RATE!A:B, 2, FALSE), "Currency not found"))</f>
        <v>2.66</v>
      </c>
      <c r="K2929" s="184">
        <f t="shared" si="265"/>
        <v>2.66</v>
      </c>
      <c r="L2929" s="184">
        <f>IF(C2929="MTS", B2929, B2929 * IFERROR(VLOOKUP(C2929, 'QTY_CONVERSIONS '!A:B, 2, FALSE), "Units not  found"))</f>
        <v>10</v>
      </c>
      <c r="M2929" s="185">
        <f t="shared" si="266"/>
        <v>26600</v>
      </c>
      <c r="N2929" s="143" t="str">
        <f>IFERROR(VLOOKUP(D2929, Product_Category!A:B, 2, FALSE), "Uncategorized")</f>
        <v>MCC</v>
      </c>
      <c r="O2929" s="186">
        <f t="shared" si="268"/>
        <v>2660</v>
      </c>
      <c r="P2929" s="185">
        <f t="shared" si="267"/>
        <v>26600</v>
      </c>
      <c r="Q2929" s="143">
        <v>2023</v>
      </c>
      <c r="R2929" s="143" t="str">
        <f>IFERROR(VLOOKUP(G2929,'SOURCE COMPANY'!A:B, 2, FALSE), "")</f>
        <v>Ankit Pulps &amp; Boards</v>
      </c>
      <c r="S2929" s="143" t="str">
        <f>IFERROR(VLOOKUP(H2929,'CUSTOMER NAME'!A:B, 2, FALSE), "")</f>
        <v>TO THE ORDER</v>
      </c>
    </row>
    <row r="2930" spans="1:19">
      <c r="A2930" s="83" t="s">
        <v>1329</v>
      </c>
      <c r="B2930" s="212">
        <v>500</v>
      </c>
      <c r="C2930" s="83" t="s">
        <v>7</v>
      </c>
      <c r="D2930" s="83" t="s">
        <v>2424</v>
      </c>
      <c r="E2930" s="213">
        <v>4.88</v>
      </c>
      <c r="F2930" s="83" t="s">
        <v>9</v>
      </c>
      <c r="G2930" s="87" t="s">
        <v>529</v>
      </c>
      <c r="H2930" s="83" t="s">
        <v>510</v>
      </c>
      <c r="I2930" s="219" t="str">
        <f t="shared" si="269"/>
        <v>August</v>
      </c>
      <c r="J2930" s="184">
        <f>IF(F2930="USD", E2930, E2930 * IFERROR(VLOOKUP(F2930, EXCHANGE_RATE!A:B, 2, FALSE), "Currency not found"))</f>
        <v>4.88</v>
      </c>
      <c r="K2930" s="184">
        <f t="shared" si="265"/>
        <v>4.88</v>
      </c>
      <c r="L2930" s="184">
        <f>IF(C2930="MTS", B2930, B2930 * IFERROR(VLOOKUP(C2930, 'QTY_CONVERSIONS '!A:B, 2, FALSE), "Units not  found"))</f>
        <v>0.5</v>
      </c>
      <c r="M2930" s="185">
        <f t="shared" si="266"/>
        <v>2440</v>
      </c>
      <c r="N2930" s="143" t="str">
        <f>IFERROR(VLOOKUP(D2930, Product_Category!A:B, 2, FALSE), "Uncategorized")</f>
        <v>MCC</v>
      </c>
      <c r="O2930" s="186">
        <f t="shared" si="268"/>
        <v>4880</v>
      </c>
      <c r="P2930" s="185">
        <f t="shared" si="267"/>
        <v>2440</v>
      </c>
      <c r="Q2930" s="143">
        <v>2023</v>
      </c>
      <c r="R2930" s="143" t="str">
        <f>IFERROR(VLOOKUP(G2930,'SOURCE COMPANY'!A:B, 2, FALSE), "")</f>
        <v>Ankit Pulps &amp; Boards</v>
      </c>
      <c r="S2930" s="143" t="str">
        <f>IFERROR(VLOOKUP(H2930,'CUSTOMER NAME'!A:B, 2, FALSE), "")</f>
        <v>TO THE ORDER</v>
      </c>
    </row>
    <row r="2931" spans="1:19">
      <c r="A2931" s="83" t="s">
        <v>1329</v>
      </c>
      <c r="B2931" s="212">
        <v>500</v>
      </c>
      <c r="C2931" s="83" t="s">
        <v>7</v>
      </c>
      <c r="D2931" s="83" t="s">
        <v>2424</v>
      </c>
      <c r="E2931" s="213">
        <v>4.88</v>
      </c>
      <c r="F2931" s="83" t="s">
        <v>9</v>
      </c>
      <c r="G2931" s="87" t="s">
        <v>529</v>
      </c>
      <c r="H2931" s="83" t="s">
        <v>510</v>
      </c>
      <c r="I2931" s="219" t="str">
        <f t="shared" si="269"/>
        <v>August</v>
      </c>
      <c r="J2931" s="184">
        <f>IF(F2931="USD", E2931, E2931 * IFERROR(VLOOKUP(F2931, EXCHANGE_RATE!A:B, 2, FALSE), "Currency not found"))</f>
        <v>4.88</v>
      </c>
      <c r="K2931" s="184">
        <f t="shared" si="265"/>
        <v>4.88</v>
      </c>
      <c r="L2931" s="184">
        <f>IF(C2931="MTS", B2931, B2931 * IFERROR(VLOOKUP(C2931, 'QTY_CONVERSIONS '!A:B, 2, FALSE), "Units not  found"))</f>
        <v>0.5</v>
      </c>
      <c r="M2931" s="185">
        <f t="shared" si="266"/>
        <v>2440</v>
      </c>
      <c r="N2931" s="143" t="str">
        <f>IFERROR(VLOOKUP(D2931, Product_Category!A:B, 2, FALSE), "Uncategorized")</f>
        <v>MCC</v>
      </c>
      <c r="O2931" s="186">
        <f t="shared" si="268"/>
        <v>4880</v>
      </c>
      <c r="P2931" s="185">
        <f t="shared" si="267"/>
        <v>2440</v>
      </c>
      <c r="Q2931" s="143">
        <v>2023</v>
      </c>
      <c r="R2931" s="143" t="str">
        <f>IFERROR(VLOOKUP(G2931,'SOURCE COMPANY'!A:B, 2, FALSE), "")</f>
        <v>Ankit Pulps &amp; Boards</v>
      </c>
      <c r="S2931" s="143" t="str">
        <f>IFERROR(VLOOKUP(H2931,'CUSTOMER NAME'!A:B, 2, FALSE), "")</f>
        <v>TO THE ORDER</v>
      </c>
    </row>
    <row r="2932" spans="1:19">
      <c r="A2932" s="83" t="s">
        <v>1329</v>
      </c>
      <c r="B2932" s="212">
        <v>500</v>
      </c>
      <c r="C2932" s="83" t="s">
        <v>7</v>
      </c>
      <c r="D2932" s="83" t="s">
        <v>2424</v>
      </c>
      <c r="E2932" s="213">
        <v>4.88</v>
      </c>
      <c r="F2932" s="83" t="s">
        <v>9</v>
      </c>
      <c r="G2932" s="87" t="s">
        <v>529</v>
      </c>
      <c r="H2932" s="83" t="s">
        <v>510</v>
      </c>
      <c r="I2932" s="219" t="str">
        <f t="shared" si="269"/>
        <v>August</v>
      </c>
      <c r="J2932" s="184">
        <f>IF(F2932="USD", E2932, E2932 * IFERROR(VLOOKUP(F2932, EXCHANGE_RATE!A:B, 2, FALSE), "Currency not found"))</f>
        <v>4.88</v>
      </c>
      <c r="K2932" s="184">
        <f t="shared" si="265"/>
        <v>4.88</v>
      </c>
      <c r="L2932" s="184">
        <f>IF(C2932="MTS", B2932, B2932 * IFERROR(VLOOKUP(C2932, 'QTY_CONVERSIONS '!A:B, 2, FALSE), "Units not  found"))</f>
        <v>0.5</v>
      </c>
      <c r="M2932" s="185">
        <f t="shared" si="266"/>
        <v>2440</v>
      </c>
      <c r="N2932" s="143" t="str">
        <f>IFERROR(VLOOKUP(D2932, Product_Category!A:B, 2, FALSE), "Uncategorized")</f>
        <v>MCC</v>
      </c>
      <c r="O2932" s="186">
        <f t="shared" si="268"/>
        <v>4880</v>
      </c>
      <c r="P2932" s="185">
        <f t="shared" si="267"/>
        <v>2440</v>
      </c>
      <c r="Q2932" s="143">
        <v>2023</v>
      </c>
      <c r="R2932" s="143" t="str">
        <f>IFERROR(VLOOKUP(G2932,'SOURCE COMPANY'!A:B, 2, FALSE), "")</f>
        <v>Ankit Pulps &amp; Boards</v>
      </c>
      <c r="S2932" s="143" t="str">
        <f>IFERROR(VLOOKUP(H2932,'CUSTOMER NAME'!A:B, 2, FALSE), "")</f>
        <v>TO THE ORDER</v>
      </c>
    </row>
    <row r="2933" spans="1:19">
      <c r="A2933" s="83" t="s">
        <v>1329</v>
      </c>
      <c r="B2933" s="212">
        <v>500</v>
      </c>
      <c r="C2933" s="83" t="s">
        <v>7</v>
      </c>
      <c r="D2933" s="83" t="s">
        <v>2425</v>
      </c>
      <c r="E2933" s="213">
        <v>4.88</v>
      </c>
      <c r="F2933" s="83" t="s">
        <v>9</v>
      </c>
      <c r="G2933" s="87" t="s">
        <v>529</v>
      </c>
      <c r="H2933" s="83" t="s">
        <v>510</v>
      </c>
      <c r="I2933" s="219" t="str">
        <f t="shared" si="269"/>
        <v>August</v>
      </c>
      <c r="J2933" s="184">
        <f>IF(F2933="USD", E2933, E2933 * IFERROR(VLOOKUP(F2933, EXCHANGE_RATE!A:B, 2, FALSE), "Currency not found"))</f>
        <v>4.88</v>
      </c>
      <c r="K2933" s="184">
        <f t="shared" si="265"/>
        <v>4.88</v>
      </c>
      <c r="L2933" s="184">
        <f>IF(C2933="MTS", B2933, B2933 * IFERROR(VLOOKUP(C2933, 'QTY_CONVERSIONS '!A:B, 2, FALSE), "Units not  found"))</f>
        <v>0.5</v>
      </c>
      <c r="M2933" s="185">
        <f t="shared" si="266"/>
        <v>2440</v>
      </c>
      <c r="N2933" s="143" t="str">
        <f>IFERROR(VLOOKUP(D2933, Product_Category!A:B, 2, FALSE), "Uncategorized")</f>
        <v>MCC</v>
      </c>
      <c r="O2933" s="186">
        <f t="shared" si="268"/>
        <v>4880</v>
      </c>
      <c r="P2933" s="185">
        <f t="shared" si="267"/>
        <v>2440</v>
      </c>
      <c r="Q2933" s="143">
        <v>2023</v>
      </c>
      <c r="R2933" s="143" t="str">
        <f>IFERROR(VLOOKUP(G2933,'SOURCE COMPANY'!A:B, 2, FALSE), "")</f>
        <v>Ankit Pulps &amp; Boards</v>
      </c>
      <c r="S2933" s="143" t="str">
        <f>IFERROR(VLOOKUP(H2933,'CUSTOMER NAME'!A:B, 2, FALSE), "")</f>
        <v>TO THE ORDER</v>
      </c>
    </row>
    <row r="2934" spans="1:19">
      <c r="A2934" s="83" t="s">
        <v>281</v>
      </c>
      <c r="B2934" s="83">
        <v>100</v>
      </c>
      <c r="C2934" s="83" t="s">
        <v>7</v>
      </c>
      <c r="D2934" s="83" t="s">
        <v>1049</v>
      </c>
      <c r="E2934" s="250">
        <v>9.1</v>
      </c>
      <c r="F2934" s="83" t="s">
        <v>9</v>
      </c>
      <c r="G2934" s="87" t="s">
        <v>529</v>
      </c>
      <c r="H2934" s="83" t="s">
        <v>510</v>
      </c>
      <c r="I2934" s="219" t="str">
        <f t="shared" si="269"/>
        <v>August</v>
      </c>
      <c r="J2934" s="184">
        <f>IF(F2934="USD", E2934, E2934 * IFERROR(VLOOKUP(F2934, EXCHANGE_RATE!A:B, 2, FALSE), "Currency not found"))</f>
        <v>9.1</v>
      </c>
      <c r="K2934" s="184">
        <f t="shared" si="265"/>
        <v>9.1</v>
      </c>
      <c r="L2934" s="184">
        <f>IF(C2934="MTS", B2934, B2934 * IFERROR(VLOOKUP(C2934, 'QTY_CONVERSIONS '!A:B, 2, FALSE), "Units not  found"))</f>
        <v>0.1</v>
      </c>
      <c r="M2934" s="185">
        <f t="shared" si="266"/>
        <v>910</v>
      </c>
      <c r="N2934" s="143" t="str">
        <f>IFERROR(VLOOKUP(D2934, Product_Category!A:B, 2, FALSE), "Uncategorized")</f>
        <v>MCC</v>
      </c>
      <c r="O2934" s="186">
        <f t="shared" si="268"/>
        <v>9100</v>
      </c>
      <c r="P2934" s="185">
        <f t="shared" si="267"/>
        <v>910</v>
      </c>
      <c r="Q2934" s="143">
        <v>2023</v>
      </c>
      <c r="R2934" s="143" t="str">
        <f>IFERROR(VLOOKUP(G2934,'SOURCE COMPANY'!A:B, 2, FALSE), "")</f>
        <v>Ankit Pulps &amp; Boards</v>
      </c>
      <c r="S2934" s="143" t="str">
        <f>IFERROR(VLOOKUP(H2934,'CUSTOMER NAME'!A:B, 2, FALSE), "")</f>
        <v>TO THE ORDER</v>
      </c>
    </row>
    <row r="2935" spans="1:19">
      <c r="A2935" s="83" t="s">
        <v>287</v>
      </c>
      <c r="B2935" s="23">
        <v>300</v>
      </c>
      <c r="C2935" s="83" t="s">
        <v>7</v>
      </c>
      <c r="D2935" s="83" t="s">
        <v>2055</v>
      </c>
      <c r="E2935" s="49">
        <v>4.5</v>
      </c>
      <c r="F2935" s="83" t="s">
        <v>9</v>
      </c>
      <c r="G2935" s="87" t="s">
        <v>529</v>
      </c>
      <c r="H2935" s="83" t="s">
        <v>510</v>
      </c>
      <c r="I2935" s="219" t="str">
        <f t="shared" si="269"/>
        <v>August</v>
      </c>
      <c r="J2935" s="184">
        <f>IF(F2935="USD", E2935, E2935 * IFERROR(VLOOKUP(F2935, EXCHANGE_RATE!A:B, 2, FALSE), "Currency not found"))</f>
        <v>4.5</v>
      </c>
      <c r="K2935" s="184">
        <f t="shared" si="265"/>
        <v>4.5</v>
      </c>
      <c r="L2935" s="184">
        <f>IF(C2935="MTS", B2935, B2935 * IFERROR(VLOOKUP(C2935, 'QTY_CONVERSIONS '!A:B, 2, FALSE), "Units not  found"))</f>
        <v>0.3</v>
      </c>
      <c r="M2935" s="185">
        <f t="shared" si="266"/>
        <v>1350</v>
      </c>
      <c r="N2935" s="143" t="str">
        <f>IFERROR(VLOOKUP(D2935, Product_Category!A:B, 2, FALSE), "Uncategorized")</f>
        <v>MCC</v>
      </c>
      <c r="O2935" s="186">
        <f t="shared" si="268"/>
        <v>4500</v>
      </c>
      <c r="P2935" s="185">
        <f t="shared" si="267"/>
        <v>1350</v>
      </c>
      <c r="Q2935" s="143">
        <v>2023</v>
      </c>
      <c r="R2935" s="143" t="str">
        <f>IFERROR(VLOOKUP(G2935,'SOURCE COMPANY'!A:B, 2, FALSE), "")</f>
        <v>Ankit Pulps &amp; Boards</v>
      </c>
      <c r="S2935" s="143" t="str">
        <f>IFERROR(VLOOKUP(H2935,'CUSTOMER NAME'!A:B, 2, FALSE), "")</f>
        <v>TO THE ORDER</v>
      </c>
    </row>
    <row r="2936" spans="1:19">
      <c r="A2936" s="83" t="s">
        <v>1047</v>
      </c>
      <c r="B2936" s="212">
        <v>5000</v>
      </c>
      <c r="C2936" s="83" t="s">
        <v>7</v>
      </c>
      <c r="D2936" s="83" t="s">
        <v>2438</v>
      </c>
      <c r="E2936" s="213">
        <v>4.24</v>
      </c>
      <c r="F2936" s="83" t="s">
        <v>9</v>
      </c>
      <c r="G2936" s="87" t="s">
        <v>529</v>
      </c>
      <c r="H2936" s="83" t="s">
        <v>510</v>
      </c>
      <c r="I2936" s="219" t="str">
        <f t="shared" si="269"/>
        <v>August</v>
      </c>
      <c r="J2936" s="184">
        <f>IF(F2936="USD", E2936, E2936 * IFERROR(VLOOKUP(F2936, EXCHANGE_RATE!A:B, 2, FALSE), "Currency not found"))</f>
        <v>4.24</v>
      </c>
      <c r="K2936" s="184">
        <f t="shared" si="265"/>
        <v>4.24</v>
      </c>
      <c r="L2936" s="184">
        <f>IF(C2936="MTS", B2936, B2936 * IFERROR(VLOOKUP(C2936, 'QTY_CONVERSIONS '!A:B, 2, FALSE), "Units not  found"))</f>
        <v>5</v>
      </c>
      <c r="M2936" s="185">
        <f t="shared" si="266"/>
        <v>21200</v>
      </c>
      <c r="N2936" s="143" t="str">
        <f>IFERROR(VLOOKUP(D2936, Product_Category!A:B, 2, FALSE), "Uncategorized")</f>
        <v>MCC</v>
      </c>
      <c r="O2936" s="186">
        <f t="shared" si="268"/>
        <v>4240</v>
      </c>
      <c r="P2936" s="185">
        <f t="shared" si="267"/>
        <v>21200</v>
      </c>
      <c r="Q2936" s="143">
        <v>2023</v>
      </c>
      <c r="R2936" s="143" t="str">
        <f>IFERROR(VLOOKUP(G2936,'SOURCE COMPANY'!A:B, 2, FALSE), "")</f>
        <v>Ankit Pulps &amp; Boards</v>
      </c>
      <c r="S2936" s="143" t="str">
        <f>IFERROR(VLOOKUP(H2936,'CUSTOMER NAME'!A:B, 2, FALSE), "")</f>
        <v>TO THE ORDER</v>
      </c>
    </row>
    <row r="2937" spans="1:19">
      <c r="A2937" s="83" t="s">
        <v>1047</v>
      </c>
      <c r="B2937" s="212">
        <v>5000</v>
      </c>
      <c r="C2937" s="83" t="s">
        <v>7</v>
      </c>
      <c r="D2937" s="83" t="s">
        <v>2370</v>
      </c>
      <c r="E2937" s="213">
        <v>2.1</v>
      </c>
      <c r="F2937" s="83" t="s">
        <v>9</v>
      </c>
      <c r="G2937" s="87" t="s">
        <v>529</v>
      </c>
      <c r="H2937" s="83" t="s">
        <v>510</v>
      </c>
      <c r="I2937" s="219" t="str">
        <f t="shared" si="269"/>
        <v>August</v>
      </c>
      <c r="J2937" s="184">
        <f>IF(F2937="USD", E2937, E2937 * IFERROR(VLOOKUP(F2937, EXCHANGE_RATE!A:B, 2, FALSE), "Currency not found"))</f>
        <v>2.1</v>
      </c>
      <c r="K2937" s="184">
        <f t="shared" si="265"/>
        <v>2.1</v>
      </c>
      <c r="L2937" s="184">
        <f>IF(C2937="MTS", B2937, B2937 * IFERROR(VLOOKUP(C2937, 'QTY_CONVERSIONS '!A:B, 2, FALSE), "Units not  found"))</f>
        <v>5</v>
      </c>
      <c r="M2937" s="185">
        <f t="shared" si="266"/>
        <v>10500</v>
      </c>
      <c r="N2937" s="143" t="str">
        <f>IFERROR(VLOOKUP(D2937, Product_Category!A:B, 2, FALSE), "Uncategorized")</f>
        <v>MCC</v>
      </c>
      <c r="O2937" s="186">
        <f t="shared" si="268"/>
        <v>2100</v>
      </c>
      <c r="P2937" s="185">
        <f t="shared" si="267"/>
        <v>10500</v>
      </c>
      <c r="Q2937" s="143">
        <v>2023</v>
      </c>
      <c r="R2937" s="143" t="str">
        <f>IFERROR(VLOOKUP(G2937,'SOURCE COMPANY'!A:B, 2, FALSE), "")</f>
        <v>Ankit Pulps &amp; Boards</v>
      </c>
      <c r="S2937" s="143" t="str">
        <f>IFERROR(VLOOKUP(H2937,'CUSTOMER NAME'!A:B, 2, FALSE), "")</f>
        <v>TO THE ORDER</v>
      </c>
    </row>
    <row r="2938" spans="1:19">
      <c r="A2938" s="83" t="s">
        <v>752</v>
      </c>
      <c r="B2938" s="212">
        <v>19000</v>
      </c>
      <c r="C2938" s="83" t="s">
        <v>7</v>
      </c>
      <c r="D2938" s="83" t="s">
        <v>2441</v>
      </c>
      <c r="E2938" s="213">
        <v>2.15</v>
      </c>
      <c r="F2938" s="83" t="s">
        <v>9</v>
      </c>
      <c r="G2938" s="87" t="s">
        <v>529</v>
      </c>
      <c r="H2938" s="83" t="s">
        <v>510</v>
      </c>
      <c r="I2938" s="219" t="str">
        <f t="shared" si="269"/>
        <v>August</v>
      </c>
      <c r="J2938" s="184">
        <f>IF(F2938="USD", E2938, E2938 * IFERROR(VLOOKUP(F2938, EXCHANGE_RATE!A:B, 2, FALSE), "Currency not found"))</f>
        <v>2.15</v>
      </c>
      <c r="K2938" s="184">
        <f t="shared" si="265"/>
        <v>2.15</v>
      </c>
      <c r="L2938" s="184">
        <f>IF(C2938="MTS", B2938, B2938 * IFERROR(VLOOKUP(C2938, 'QTY_CONVERSIONS '!A:B, 2, FALSE), "Units not  found"))</f>
        <v>19</v>
      </c>
      <c r="M2938" s="185">
        <f t="shared" si="266"/>
        <v>40850</v>
      </c>
      <c r="N2938" s="143" t="str">
        <f>IFERROR(VLOOKUP(D2938, Product_Category!A:B, 2, FALSE), "Uncategorized")</f>
        <v>MCC</v>
      </c>
      <c r="O2938" s="186">
        <f t="shared" si="268"/>
        <v>2150</v>
      </c>
      <c r="P2938" s="185">
        <f t="shared" si="267"/>
        <v>40850</v>
      </c>
      <c r="Q2938" s="143">
        <v>2023</v>
      </c>
      <c r="R2938" s="143" t="str">
        <f>IFERROR(VLOOKUP(G2938,'SOURCE COMPANY'!A:B, 2, FALSE), "")</f>
        <v>Ankit Pulps &amp; Boards</v>
      </c>
      <c r="S2938" s="143" t="str">
        <f>IFERROR(VLOOKUP(H2938,'CUSTOMER NAME'!A:B, 2, FALSE), "")</f>
        <v>TO THE ORDER</v>
      </c>
    </row>
    <row r="2939" spans="1:19">
      <c r="A2939" s="82" t="s">
        <v>172</v>
      </c>
      <c r="B2939" s="82">
        <v>20000</v>
      </c>
      <c r="C2939" s="82" t="s">
        <v>7</v>
      </c>
      <c r="D2939" s="82" t="s">
        <v>780</v>
      </c>
      <c r="E2939" s="250">
        <v>2.5</v>
      </c>
      <c r="F2939" s="82" t="s">
        <v>9</v>
      </c>
      <c r="G2939" s="85" t="s">
        <v>529</v>
      </c>
      <c r="H2939" s="82" t="s">
        <v>510</v>
      </c>
      <c r="I2939" s="219" t="str">
        <f t="shared" si="269"/>
        <v>August</v>
      </c>
      <c r="J2939" s="184">
        <f>IF(F2939="USD", E2939, E2939 * IFERROR(VLOOKUP(F2939, EXCHANGE_RATE!A:B, 2, FALSE), "Currency not found"))</f>
        <v>2.5</v>
      </c>
      <c r="K2939" s="184">
        <f t="shared" si="265"/>
        <v>2.5</v>
      </c>
      <c r="L2939" s="184">
        <f>IF(C2939="MTS", B2939, B2939 * IFERROR(VLOOKUP(C2939, 'QTY_CONVERSIONS '!A:B, 2, FALSE), "Units not  found"))</f>
        <v>20</v>
      </c>
      <c r="M2939" s="185">
        <f t="shared" si="266"/>
        <v>50000</v>
      </c>
      <c r="N2939" s="143" t="str">
        <f>IFERROR(VLOOKUP(D2939, Product_Category!A:B, 2, FALSE), "Uncategorized")</f>
        <v>MCC</v>
      </c>
      <c r="O2939" s="186">
        <f t="shared" si="268"/>
        <v>2500</v>
      </c>
      <c r="P2939" s="185">
        <f t="shared" si="267"/>
        <v>50000</v>
      </c>
      <c r="Q2939" s="143">
        <v>2023</v>
      </c>
      <c r="R2939" s="143" t="str">
        <f>IFERROR(VLOOKUP(G2939,'SOURCE COMPANY'!A:B, 2, FALSE), "")</f>
        <v>Ankit Pulps &amp; Boards</v>
      </c>
      <c r="S2939" s="143" t="str">
        <f>IFERROR(VLOOKUP(H2939,'CUSTOMER NAME'!A:B, 2, FALSE), "")</f>
        <v>TO THE ORDER</v>
      </c>
    </row>
    <row r="2940" spans="1:19">
      <c r="A2940" s="83" t="s">
        <v>172</v>
      </c>
      <c r="B2940" s="83">
        <v>20000</v>
      </c>
      <c r="C2940" s="83" t="s">
        <v>7</v>
      </c>
      <c r="D2940" s="83" t="s">
        <v>1211</v>
      </c>
      <c r="E2940" s="250">
        <v>2.35</v>
      </c>
      <c r="F2940" s="83" t="s">
        <v>9</v>
      </c>
      <c r="G2940" s="87" t="s">
        <v>529</v>
      </c>
      <c r="H2940" s="83" t="s">
        <v>510</v>
      </c>
      <c r="I2940" s="219" t="str">
        <f t="shared" si="269"/>
        <v>August</v>
      </c>
      <c r="J2940" s="184">
        <f>IF(F2940="USD", E2940, E2940 * IFERROR(VLOOKUP(F2940, EXCHANGE_RATE!A:B, 2, FALSE), "Currency not found"))</f>
        <v>2.35</v>
      </c>
      <c r="K2940" s="184">
        <f t="shared" si="265"/>
        <v>2.35</v>
      </c>
      <c r="L2940" s="184">
        <f>IF(C2940="MTS", B2940, B2940 * IFERROR(VLOOKUP(C2940, 'QTY_CONVERSIONS '!A:B, 2, FALSE), "Units not  found"))</f>
        <v>20</v>
      </c>
      <c r="M2940" s="185">
        <f t="shared" si="266"/>
        <v>47000</v>
      </c>
      <c r="N2940" s="143" t="str">
        <f>IFERROR(VLOOKUP(D2940, Product_Category!A:B, 2, FALSE), "Uncategorized")</f>
        <v>MCC</v>
      </c>
      <c r="O2940" s="186">
        <f t="shared" si="268"/>
        <v>2350</v>
      </c>
      <c r="P2940" s="185">
        <f t="shared" si="267"/>
        <v>47000</v>
      </c>
      <c r="Q2940" s="143">
        <v>2023</v>
      </c>
      <c r="R2940" s="143" t="str">
        <f>IFERROR(VLOOKUP(G2940,'SOURCE COMPANY'!A:B, 2, FALSE), "")</f>
        <v>Ankit Pulps &amp; Boards</v>
      </c>
      <c r="S2940" s="143" t="str">
        <f>IFERROR(VLOOKUP(H2940,'CUSTOMER NAME'!A:B, 2, FALSE), "")</f>
        <v>TO THE ORDER</v>
      </c>
    </row>
    <row r="2941" spans="1:19">
      <c r="A2941" s="83" t="s">
        <v>172</v>
      </c>
      <c r="B2941" s="83">
        <v>20000</v>
      </c>
      <c r="C2941" s="83" t="s">
        <v>7</v>
      </c>
      <c r="D2941" s="83" t="s">
        <v>1212</v>
      </c>
      <c r="E2941" s="250">
        <v>2.35</v>
      </c>
      <c r="F2941" s="83" t="s">
        <v>9</v>
      </c>
      <c r="G2941" s="87" t="s">
        <v>529</v>
      </c>
      <c r="H2941" s="83" t="s">
        <v>510</v>
      </c>
      <c r="I2941" s="219" t="str">
        <f t="shared" si="269"/>
        <v>August</v>
      </c>
      <c r="J2941" s="184">
        <f>IF(F2941="USD", E2941, E2941 * IFERROR(VLOOKUP(F2941, EXCHANGE_RATE!A:B, 2, FALSE), "Currency not found"))</f>
        <v>2.35</v>
      </c>
      <c r="K2941" s="184">
        <f t="shared" si="265"/>
        <v>2.35</v>
      </c>
      <c r="L2941" s="184">
        <f>IF(C2941="MTS", B2941, B2941 * IFERROR(VLOOKUP(C2941, 'QTY_CONVERSIONS '!A:B, 2, FALSE), "Units not  found"))</f>
        <v>20</v>
      </c>
      <c r="M2941" s="185">
        <f t="shared" si="266"/>
        <v>47000</v>
      </c>
      <c r="N2941" s="143" t="str">
        <f>IFERROR(VLOOKUP(D2941, Product_Category!A:B, 2, FALSE), "Uncategorized")</f>
        <v>MCC</v>
      </c>
      <c r="O2941" s="186">
        <f t="shared" si="268"/>
        <v>2350</v>
      </c>
      <c r="P2941" s="185">
        <f t="shared" si="267"/>
        <v>47000</v>
      </c>
      <c r="Q2941" s="143">
        <v>2023</v>
      </c>
      <c r="R2941" s="143" t="str">
        <f>IFERROR(VLOOKUP(G2941,'SOURCE COMPANY'!A:B, 2, FALSE), "")</f>
        <v>Ankit Pulps &amp; Boards</v>
      </c>
      <c r="S2941" s="143" t="str">
        <f>IFERROR(VLOOKUP(H2941,'CUSTOMER NAME'!A:B, 2, FALSE), "")</f>
        <v>TO THE ORDER</v>
      </c>
    </row>
    <row r="2942" spans="1:19">
      <c r="A2942" s="83" t="s">
        <v>172</v>
      </c>
      <c r="B2942" s="83">
        <v>20000</v>
      </c>
      <c r="C2942" s="83" t="s">
        <v>7</v>
      </c>
      <c r="D2942" s="83" t="s">
        <v>1212</v>
      </c>
      <c r="E2942" s="250">
        <v>2.35</v>
      </c>
      <c r="F2942" s="83" t="s">
        <v>9</v>
      </c>
      <c r="G2942" s="87" t="s">
        <v>529</v>
      </c>
      <c r="H2942" s="83" t="s">
        <v>510</v>
      </c>
      <c r="I2942" s="219" t="str">
        <f t="shared" si="269"/>
        <v>August</v>
      </c>
      <c r="J2942" s="184">
        <f>IF(F2942="USD", E2942, E2942 * IFERROR(VLOOKUP(F2942, EXCHANGE_RATE!A:B, 2, FALSE), "Currency not found"))</f>
        <v>2.35</v>
      </c>
      <c r="K2942" s="184">
        <f t="shared" si="265"/>
        <v>2.35</v>
      </c>
      <c r="L2942" s="184">
        <f>IF(C2942="MTS", B2942, B2942 * IFERROR(VLOOKUP(C2942, 'QTY_CONVERSIONS '!A:B, 2, FALSE), "Units not  found"))</f>
        <v>20</v>
      </c>
      <c r="M2942" s="185">
        <f t="shared" si="266"/>
        <v>47000</v>
      </c>
      <c r="N2942" s="143" t="str">
        <f>IFERROR(VLOOKUP(D2942, Product_Category!A:B, 2, FALSE), "Uncategorized")</f>
        <v>MCC</v>
      </c>
      <c r="O2942" s="186">
        <f t="shared" si="268"/>
        <v>2350</v>
      </c>
      <c r="P2942" s="185">
        <f t="shared" si="267"/>
        <v>47000</v>
      </c>
      <c r="Q2942" s="143">
        <v>2023</v>
      </c>
      <c r="R2942" s="143" t="str">
        <f>IFERROR(VLOOKUP(G2942,'SOURCE COMPANY'!A:B, 2, FALSE), "")</f>
        <v>Ankit Pulps &amp; Boards</v>
      </c>
      <c r="S2942" s="143" t="str">
        <f>IFERROR(VLOOKUP(H2942,'CUSTOMER NAME'!A:B, 2, FALSE), "")</f>
        <v>TO THE ORDER</v>
      </c>
    </row>
    <row r="2943" spans="1:19">
      <c r="A2943" s="83" t="s">
        <v>172</v>
      </c>
      <c r="B2943" s="23">
        <v>25</v>
      </c>
      <c r="C2943" s="83" t="s">
        <v>7</v>
      </c>
      <c r="D2943" s="83" t="s">
        <v>2029</v>
      </c>
      <c r="E2943" s="49">
        <v>15.9</v>
      </c>
      <c r="F2943" s="83" t="s">
        <v>9</v>
      </c>
      <c r="G2943" s="87" t="s">
        <v>529</v>
      </c>
      <c r="H2943" s="83" t="s">
        <v>510</v>
      </c>
      <c r="I2943" s="219" t="str">
        <f t="shared" si="269"/>
        <v>August</v>
      </c>
      <c r="J2943" s="184">
        <f>IF(F2943="USD", E2943, E2943 * IFERROR(VLOOKUP(F2943, EXCHANGE_RATE!A:B, 2, FALSE), "Currency not found"))</f>
        <v>15.9</v>
      </c>
      <c r="K2943" s="184">
        <f t="shared" si="265"/>
        <v>15.9</v>
      </c>
      <c r="L2943" s="184">
        <f>IF(C2943="MTS", B2943, B2943 * IFERROR(VLOOKUP(C2943, 'QTY_CONVERSIONS '!A:B, 2, FALSE), "Units not  found"))</f>
        <v>2.5000000000000001E-2</v>
      </c>
      <c r="M2943" s="185">
        <f t="shared" si="266"/>
        <v>397.5</v>
      </c>
      <c r="N2943" s="143" t="str">
        <f>IFERROR(VLOOKUP(D2943, Product_Category!A:B, 2, FALSE), "Uncategorized")</f>
        <v>MCC</v>
      </c>
      <c r="O2943" s="186">
        <f t="shared" si="268"/>
        <v>15900</v>
      </c>
      <c r="P2943" s="185">
        <f t="shared" si="267"/>
        <v>397.5</v>
      </c>
      <c r="Q2943" s="143">
        <v>2023</v>
      </c>
      <c r="R2943" s="143" t="str">
        <f>IFERROR(VLOOKUP(G2943,'SOURCE COMPANY'!A:B, 2, FALSE), "")</f>
        <v>Ankit Pulps &amp; Boards</v>
      </c>
      <c r="S2943" s="143" t="str">
        <f>IFERROR(VLOOKUP(H2943,'CUSTOMER NAME'!A:B, 2, FALSE), "")</f>
        <v>TO THE ORDER</v>
      </c>
    </row>
    <row r="2944" spans="1:19">
      <c r="A2944" s="83" t="s">
        <v>172</v>
      </c>
      <c r="B2944" s="23">
        <v>2000</v>
      </c>
      <c r="C2944" s="83" t="s">
        <v>7</v>
      </c>
      <c r="D2944" s="83" t="s">
        <v>2055</v>
      </c>
      <c r="E2944" s="49">
        <v>2.35</v>
      </c>
      <c r="F2944" s="83" t="s">
        <v>9</v>
      </c>
      <c r="G2944" s="87" t="s">
        <v>529</v>
      </c>
      <c r="H2944" s="83" t="s">
        <v>510</v>
      </c>
      <c r="I2944" s="219" t="str">
        <f t="shared" si="269"/>
        <v>August</v>
      </c>
      <c r="J2944" s="184">
        <f>IF(F2944="USD", E2944, E2944 * IFERROR(VLOOKUP(F2944, EXCHANGE_RATE!A:B, 2, FALSE), "Currency not found"))</f>
        <v>2.35</v>
      </c>
      <c r="K2944" s="184">
        <f t="shared" si="265"/>
        <v>2.35</v>
      </c>
      <c r="L2944" s="184">
        <f>IF(C2944="MTS", B2944, B2944 * IFERROR(VLOOKUP(C2944, 'QTY_CONVERSIONS '!A:B, 2, FALSE), "Units not  found"))</f>
        <v>2</v>
      </c>
      <c r="M2944" s="185">
        <f t="shared" si="266"/>
        <v>4700</v>
      </c>
      <c r="N2944" s="143" t="str">
        <f>IFERROR(VLOOKUP(D2944, Product_Category!A:B, 2, FALSE), "Uncategorized")</f>
        <v>MCC</v>
      </c>
      <c r="O2944" s="186">
        <f t="shared" si="268"/>
        <v>2350</v>
      </c>
      <c r="P2944" s="185">
        <f t="shared" si="267"/>
        <v>4700</v>
      </c>
      <c r="Q2944" s="143">
        <v>2023</v>
      </c>
      <c r="R2944" s="143" t="str">
        <f>IFERROR(VLOOKUP(G2944,'SOURCE COMPANY'!A:B, 2, FALSE), "")</f>
        <v>Ankit Pulps &amp; Boards</v>
      </c>
      <c r="S2944" s="143" t="str">
        <f>IFERROR(VLOOKUP(H2944,'CUSTOMER NAME'!A:B, 2, FALSE), "")</f>
        <v>TO THE ORDER</v>
      </c>
    </row>
    <row r="2945" spans="1:19">
      <c r="A2945" s="83" t="s">
        <v>172</v>
      </c>
      <c r="B2945" s="23">
        <v>18000</v>
      </c>
      <c r="C2945" s="83" t="s">
        <v>7</v>
      </c>
      <c r="D2945" s="83" t="s">
        <v>2040</v>
      </c>
      <c r="E2945" s="49">
        <v>2.35</v>
      </c>
      <c r="F2945" s="83" t="s">
        <v>9</v>
      </c>
      <c r="G2945" s="87" t="s">
        <v>529</v>
      </c>
      <c r="H2945" s="83" t="s">
        <v>510</v>
      </c>
      <c r="I2945" s="219" t="str">
        <f t="shared" si="269"/>
        <v>August</v>
      </c>
      <c r="J2945" s="184">
        <f>IF(F2945="USD", E2945, E2945 * IFERROR(VLOOKUP(F2945, EXCHANGE_RATE!A:B, 2, FALSE), "Currency not found"))</f>
        <v>2.35</v>
      </c>
      <c r="K2945" s="184">
        <f t="shared" si="265"/>
        <v>2.35</v>
      </c>
      <c r="L2945" s="184">
        <f>IF(C2945="MTS", B2945, B2945 * IFERROR(VLOOKUP(C2945, 'QTY_CONVERSIONS '!A:B, 2, FALSE), "Units not  found"))</f>
        <v>18</v>
      </c>
      <c r="M2945" s="185">
        <f t="shared" si="266"/>
        <v>42300</v>
      </c>
      <c r="N2945" s="143" t="str">
        <f>IFERROR(VLOOKUP(D2945, Product_Category!A:B, 2, FALSE), "Uncategorized")</f>
        <v>MCC</v>
      </c>
      <c r="O2945" s="186">
        <f t="shared" si="268"/>
        <v>2350</v>
      </c>
      <c r="P2945" s="185">
        <f t="shared" si="267"/>
        <v>42300</v>
      </c>
      <c r="Q2945" s="143">
        <v>2023</v>
      </c>
      <c r="R2945" s="143" t="str">
        <f>IFERROR(VLOOKUP(G2945,'SOURCE COMPANY'!A:B, 2, FALSE), "")</f>
        <v>Ankit Pulps &amp; Boards</v>
      </c>
      <c r="S2945" s="143" t="str">
        <f>IFERROR(VLOOKUP(H2945,'CUSTOMER NAME'!A:B, 2, FALSE), "")</f>
        <v>TO THE ORDER</v>
      </c>
    </row>
    <row r="2946" spans="1:19">
      <c r="A2946" s="83" t="s">
        <v>172</v>
      </c>
      <c r="B2946" s="212">
        <v>10000</v>
      </c>
      <c r="C2946" s="83" t="s">
        <v>7</v>
      </c>
      <c r="D2946" s="83" t="s">
        <v>2448</v>
      </c>
      <c r="E2946" s="213">
        <v>2.42</v>
      </c>
      <c r="F2946" s="83" t="s">
        <v>9</v>
      </c>
      <c r="G2946" s="87" t="s">
        <v>529</v>
      </c>
      <c r="H2946" s="83" t="s">
        <v>510</v>
      </c>
      <c r="I2946" s="219" t="str">
        <f t="shared" si="269"/>
        <v>August</v>
      </c>
      <c r="J2946" s="184">
        <f>IF(F2946="USD", E2946, E2946 * IFERROR(VLOOKUP(F2946, EXCHANGE_RATE!A:B, 2, FALSE), "Currency not found"))</f>
        <v>2.42</v>
      </c>
      <c r="K2946" s="184">
        <f t="shared" ref="K2946:K3009" si="270">ROUNDUP(J2946,2)</f>
        <v>2.42</v>
      </c>
      <c r="L2946" s="184">
        <f>IF(C2946="MTS", B2946, B2946 * IFERROR(VLOOKUP(C2946, 'QTY_CONVERSIONS '!A:B, 2, FALSE), "Units not  found"))</f>
        <v>10</v>
      </c>
      <c r="M2946" s="185">
        <f t="shared" ref="M2946:M3009" si="271">B2946*K2946</f>
        <v>24200</v>
      </c>
      <c r="N2946" s="143" t="str">
        <f>IFERROR(VLOOKUP(D2946, Product_Category!A:B, 2, FALSE), "Uncategorized")</f>
        <v>MCC</v>
      </c>
      <c r="O2946" s="186">
        <f t="shared" si="268"/>
        <v>2420</v>
      </c>
      <c r="P2946" s="185">
        <f t="shared" ref="P2946:P3009" si="272">L2946*O2946</f>
        <v>24200</v>
      </c>
      <c r="Q2946" s="143">
        <v>2023</v>
      </c>
      <c r="R2946" s="143" t="str">
        <f>IFERROR(VLOOKUP(G2946,'SOURCE COMPANY'!A:B, 2, FALSE), "")</f>
        <v>Ankit Pulps &amp; Boards</v>
      </c>
      <c r="S2946" s="143" t="str">
        <f>IFERROR(VLOOKUP(H2946,'CUSTOMER NAME'!A:B, 2, FALSE), "")</f>
        <v>TO THE ORDER</v>
      </c>
    </row>
    <row r="2947" spans="1:19">
      <c r="A2947" s="83" t="s">
        <v>172</v>
      </c>
      <c r="B2947" s="212">
        <v>10000</v>
      </c>
      <c r="C2947" s="83" t="s">
        <v>7</v>
      </c>
      <c r="D2947" s="83" t="s">
        <v>2441</v>
      </c>
      <c r="E2947" s="213">
        <v>2.42</v>
      </c>
      <c r="F2947" s="83" t="s">
        <v>9</v>
      </c>
      <c r="G2947" s="87" t="s">
        <v>529</v>
      </c>
      <c r="H2947" s="83" t="s">
        <v>510</v>
      </c>
      <c r="I2947" s="219" t="str">
        <f t="shared" si="269"/>
        <v>August</v>
      </c>
      <c r="J2947" s="184">
        <f>IF(F2947="USD", E2947, E2947 * IFERROR(VLOOKUP(F2947, EXCHANGE_RATE!A:B, 2, FALSE), "Currency not found"))</f>
        <v>2.42</v>
      </c>
      <c r="K2947" s="184">
        <f t="shared" si="270"/>
        <v>2.42</v>
      </c>
      <c r="L2947" s="184">
        <f>IF(C2947="MTS", B2947, B2947 * IFERROR(VLOOKUP(C2947, 'QTY_CONVERSIONS '!A:B, 2, FALSE), "Units not  found"))</f>
        <v>10</v>
      </c>
      <c r="M2947" s="185">
        <f t="shared" si="271"/>
        <v>24200</v>
      </c>
      <c r="N2947" s="143" t="str">
        <f>IFERROR(VLOOKUP(D2947, Product_Category!A:B, 2, FALSE), "Uncategorized")</f>
        <v>MCC</v>
      </c>
      <c r="O2947" s="186">
        <f t="shared" ref="O2947:O3010" si="273">K2947*1000</f>
        <v>2420</v>
      </c>
      <c r="P2947" s="185">
        <f t="shared" si="272"/>
        <v>24200</v>
      </c>
      <c r="Q2947" s="143">
        <v>2023</v>
      </c>
      <c r="R2947" s="143" t="str">
        <f>IFERROR(VLOOKUP(G2947,'SOURCE COMPANY'!A:B, 2, FALSE), "")</f>
        <v>Ankit Pulps &amp; Boards</v>
      </c>
      <c r="S2947" s="143" t="str">
        <f>IFERROR(VLOOKUP(H2947,'CUSTOMER NAME'!A:B, 2, FALSE), "")</f>
        <v>TO THE ORDER</v>
      </c>
    </row>
    <row r="2948" spans="1:19">
      <c r="A2948" s="83" t="s">
        <v>172</v>
      </c>
      <c r="B2948" s="212">
        <v>20000</v>
      </c>
      <c r="C2948" s="83" t="s">
        <v>7</v>
      </c>
      <c r="D2948" s="83" t="s">
        <v>2040</v>
      </c>
      <c r="E2948" s="213">
        <v>2.35</v>
      </c>
      <c r="F2948" s="83" t="s">
        <v>9</v>
      </c>
      <c r="G2948" s="87" t="s">
        <v>529</v>
      </c>
      <c r="H2948" s="83" t="s">
        <v>510</v>
      </c>
      <c r="I2948" s="219" t="str">
        <f t="shared" si="269"/>
        <v>August</v>
      </c>
      <c r="J2948" s="184">
        <f>IF(F2948="USD", E2948, E2948 * IFERROR(VLOOKUP(F2948, EXCHANGE_RATE!A:B, 2, FALSE), "Currency not found"))</f>
        <v>2.35</v>
      </c>
      <c r="K2948" s="184">
        <f t="shared" si="270"/>
        <v>2.35</v>
      </c>
      <c r="L2948" s="184">
        <f>IF(C2948="MTS", B2948, B2948 * IFERROR(VLOOKUP(C2948, 'QTY_CONVERSIONS '!A:B, 2, FALSE), "Units not  found"))</f>
        <v>20</v>
      </c>
      <c r="M2948" s="185">
        <f t="shared" si="271"/>
        <v>47000</v>
      </c>
      <c r="N2948" s="143" t="str">
        <f>IFERROR(VLOOKUP(D2948, Product_Category!A:B, 2, FALSE), "Uncategorized")</f>
        <v>MCC</v>
      </c>
      <c r="O2948" s="186">
        <f t="shared" si="273"/>
        <v>2350</v>
      </c>
      <c r="P2948" s="185">
        <f t="shared" si="272"/>
        <v>47000</v>
      </c>
      <c r="Q2948" s="143">
        <v>2023</v>
      </c>
      <c r="R2948" s="143" t="str">
        <f>IFERROR(VLOOKUP(G2948,'SOURCE COMPANY'!A:B, 2, FALSE), "")</f>
        <v>Ankit Pulps &amp; Boards</v>
      </c>
      <c r="S2948" s="143" t="str">
        <f>IFERROR(VLOOKUP(H2948,'CUSTOMER NAME'!A:B, 2, FALSE), "")</f>
        <v>TO THE ORDER</v>
      </c>
    </row>
    <row r="2949" spans="1:19">
      <c r="A2949" s="83" t="s">
        <v>172</v>
      </c>
      <c r="B2949" s="212">
        <v>20000</v>
      </c>
      <c r="C2949" s="83" t="s">
        <v>7</v>
      </c>
      <c r="D2949" s="83" t="s">
        <v>2441</v>
      </c>
      <c r="E2949" s="213">
        <v>2.35</v>
      </c>
      <c r="F2949" s="83" t="s">
        <v>9</v>
      </c>
      <c r="G2949" s="87" t="s">
        <v>529</v>
      </c>
      <c r="H2949" s="83" t="s">
        <v>510</v>
      </c>
      <c r="I2949" s="219" t="str">
        <f t="shared" si="269"/>
        <v>August</v>
      </c>
      <c r="J2949" s="184">
        <f>IF(F2949="USD", E2949, E2949 * IFERROR(VLOOKUP(F2949, EXCHANGE_RATE!A:B, 2, FALSE), "Currency not found"))</f>
        <v>2.35</v>
      </c>
      <c r="K2949" s="184">
        <f t="shared" si="270"/>
        <v>2.35</v>
      </c>
      <c r="L2949" s="184">
        <f>IF(C2949="MTS", B2949, B2949 * IFERROR(VLOOKUP(C2949, 'QTY_CONVERSIONS '!A:B, 2, FALSE), "Units not  found"))</f>
        <v>20</v>
      </c>
      <c r="M2949" s="185">
        <f t="shared" si="271"/>
        <v>47000</v>
      </c>
      <c r="N2949" s="143" t="str">
        <f>IFERROR(VLOOKUP(D2949, Product_Category!A:B, 2, FALSE), "Uncategorized")</f>
        <v>MCC</v>
      </c>
      <c r="O2949" s="186">
        <f t="shared" si="273"/>
        <v>2350</v>
      </c>
      <c r="P2949" s="185">
        <f t="shared" si="272"/>
        <v>47000</v>
      </c>
      <c r="Q2949" s="143">
        <v>2023</v>
      </c>
      <c r="R2949" s="143" t="str">
        <f>IFERROR(VLOOKUP(G2949,'SOURCE COMPANY'!A:B, 2, FALSE), "")</f>
        <v>Ankit Pulps &amp; Boards</v>
      </c>
      <c r="S2949" s="143" t="str">
        <f>IFERROR(VLOOKUP(H2949,'CUSTOMER NAME'!A:B, 2, FALSE), "")</f>
        <v>TO THE ORDER</v>
      </c>
    </row>
    <row r="2950" spans="1:19">
      <c r="A2950" s="83" t="s">
        <v>1080</v>
      </c>
      <c r="B2950" s="212">
        <v>2000</v>
      </c>
      <c r="C2950" s="83" t="s">
        <v>7</v>
      </c>
      <c r="D2950" s="83" t="s">
        <v>2455</v>
      </c>
      <c r="E2950" s="213">
        <v>2.15</v>
      </c>
      <c r="F2950" s="83" t="s">
        <v>9</v>
      </c>
      <c r="G2950" s="87" t="s">
        <v>529</v>
      </c>
      <c r="H2950" s="83" t="s">
        <v>510</v>
      </c>
      <c r="I2950" s="219" t="str">
        <f t="shared" si="269"/>
        <v>August</v>
      </c>
      <c r="J2950" s="184">
        <f>IF(F2950="USD", E2950, E2950 * IFERROR(VLOOKUP(F2950, EXCHANGE_RATE!A:B, 2, FALSE), "Currency not found"))</f>
        <v>2.15</v>
      </c>
      <c r="K2950" s="184">
        <f t="shared" si="270"/>
        <v>2.15</v>
      </c>
      <c r="L2950" s="184">
        <f>IF(C2950="MTS", B2950, B2950 * IFERROR(VLOOKUP(C2950, 'QTY_CONVERSIONS '!A:B, 2, FALSE), "Units not  found"))</f>
        <v>2</v>
      </c>
      <c r="M2950" s="185">
        <f t="shared" si="271"/>
        <v>4300</v>
      </c>
      <c r="N2950" s="143" t="str">
        <f>IFERROR(VLOOKUP(D2950, Product_Category!A:B, 2, FALSE), "Uncategorized")</f>
        <v>MCC</v>
      </c>
      <c r="O2950" s="186">
        <f t="shared" si="273"/>
        <v>2150</v>
      </c>
      <c r="P2950" s="185">
        <f t="shared" si="272"/>
        <v>4300</v>
      </c>
      <c r="Q2950" s="143">
        <v>2023</v>
      </c>
      <c r="R2950" s="143" t="str">
        <f>IFERROR(VLOOKUP(G2950,'SOURCE COMPANY'!A:B, 2, FALSE), "")</f>
        <v>Ankit Pulps &amp; Boards</v>
      </c>
      <c r="S2950" s="143" t="str">
        <f>IFERROR(VLOOKUP(H2950,'CUSTOMER NAME'!A:B, 2, FALSE), "")</f>
        <v>TO THE ORDER</v>
      </c>
    </row>
    <row r="2951" spans="1:19">
      <c r="A2951" s="82" t="s">
        <v>6</v>
      </c>
      <c r="B2951" s="82">
        <v>20000</v>
      </c>
      <c r="C2951" s="82" t="s">
        <v>7</v>
      </c>
      <c r="D2951" s="82" t="s">
        <v>528</v>
      </c>
      <c r="E2951" s="250">
        <v>2.29</v>
      </c>
      <c r="F2951" s="82" t="s">
        <v>9</v>
      </c>
      <c r="G2951" s="85" t="s">
        <v>529</v>
      </c>
      <c r="H2951" s="82" t="s">
        <v>510</v>
      </c>
      <c r="I2951" s="219" t="str">
        <f t="shared" si="269"/>
        <v>August</v>
      </c>
      <c r="J2951" s="184">
        <f>IF(F2951="USD", E2951, E2951 * IFERROR(VLOOKUP(F2951, EXCHANGE_RATE!A:B, 2, FALSE), "Currency not found"))</f>
        <v>2.29</v>
      </c>
      <c r="K2951" s="184">
        <f t="shared" si="270"/>
        <v>2.29</v>
      </c>
      <c r="L2951" s="184">
        <f>IF(C2951="MTS", B2951, B2951 * IFERROR(VLOOKUP(C2951, 'QTY_CONVERSIONS '!A:B, 2, FALSE), "Units not  found"))</f>
        <v>20</v>
      </c>
      <c r="M2951" s="185">
        <f t="shared" si="271"/>
        <v>45800</v>
      </c>
      <c r="N2951" s="143" t="str">
        <f>IFERROR(VLOOKUP(D2951, Product_Category!A:B, 2, FALSE), "Uncategorized")</f>
        <v>MCC</v>
      </c>
      <c r="O2951" s="186">
        <f t="shared" si="273"/>
        <v>2290</v>
      </c>
      <c r="P2951" s="185">
        <f t="shared" si="272"/>
        <v>45800</v>
      </c>
      <c r="Q2951" s="143">
        <v>2023</v>
      </c>
      <c r="R2951" s="143" t="str">
        <f>IFERROR(VLOOKUP(G2951,'SOURCE COMPANY'!A:B, 2, FALSE), "")</f>
        <v>Ankit Pulps &amp; Boards</v>
      </c>
      <c r="S2951" s="143" t="str">
        <f>IFERROR(VLOOKUP(H2951,'CUSTOMER NAME'!A:B, 2, FALSE), "")</f>
        <v>TO THE ORDER</v>
      </c>
    </row>
    <row r="2952" spans="1:19">
      <c r="A2952" s="211" t="s">
        <v>1329</v>
      </c>
      <c r="B2952" s="211">
        <v>10000</v>
      </c>
      <c r="C2952" s="211" t="s">
        <v>7</v>
      </c>
      <c r="D2952" s="211" t="s">
        <v>3234</v>
      </c>
      <c r="E2952" s="211">
        <v>2.42</v>
      </c>
      <c r="F2952" s="211" t="s">
        <v>9</v>
      </c>
      <c r="G2952" s="191" t="s">
        <v>529</v>
      </c>
      <c r="H2952" s="211" t="s">
        <v>510</v>
      </c>
      <c r="I2952" s="192" t="s">
        <v>3034</v>
      </c>
      <c r="J2952" s="184">
        <f>IF(F2952="USD", E2952, E2952 * IFERROR(VLOOKUP(F2952, EXCHANGE_RATE!A:B, 2, FALSE), "Currency not found"))</f>
        <v>2.42</v>
      </c>
      <c r="K2952" s="184">
        <f t="shared" si="270"/>
        <v>2.42</v>
      </c>
      <c r="L2952" s="184">
        <f>IF(C2952="MTS", B2952, B2952 * IFERROR(VLOOKUP(C2952, 'QTY_CONVERSIONS '!A:B, 2, FALSE), "Units not  found"))</f>
        <v>10</v>
      </c>
      <c r="M2952" s="185">
        <f t="shared" si="271"/>
        <v>24200</v>
      </c>
      <c r="N2952" s="143" t="str">
        <f>IFERROR(VLOOKUP(D2952, Product_Category!A:B, 2, FALSE), "Uncategorized")</f>
        <v>MCC</v>
      </c>
      <c r="O2952" s="186">
        <f t="shared" si="273"/>
        <v>2420</v>
      </c>
      <c r="P2952" s="185">
        <f t="shared" si="272"/>
        <v>24200</v>
      </c>
      <c r="Q2952" s="143">
        <v>2023</v>
      </c>
      <c r="R2952" s="143" t="str">
        <f>IFERROR(VLOOKUP(G2952,'SOURCE COMPANY'!A:B, 2, FALSE), "")</f>
        <v>Ankit Pulps &amp; Boards</v>
      </c>
      <c r="S2952" s="143" t="str">
        <f>IFERROR(VLOOKUP(H2952,'CUSTOMER NAME'!A:B, 2, FALSE), "")</f>
        <v>TO THE ORDER</v>
      </c>
    </row>
    <row r="2953" spans="1:19">
      <c r="A2953" s="211" t="s">
        <v>1047</v>
      </c>
      <c r="B2953" s="211">
        <v>1250</v>
      </c>
      <c r="C2953" s="211" t="s">
        <v>7</v>
      </c>
      <c r="D2953" s="211" t="s">
        <v>3257</v>
      </c>
      <c r="E2953" s="211">
        <v>4.46</v>
      </c>
      <c r="F2953" s="211" t="s">
        <v>9</v>
      </c>
      <c r="G2953" s="191" t="s">
        <v>529</v>
      </c>
      <c r="H2953" s="211" t="s">
        <v>510</v>
      </c>
      <c r="I2953" s="192" t="s">
        <v>3034</v>
      </c>
      <c r="J2953" s="184">
        <f>IF(F2953="USD", E2953, E2953 * IFERROR(VLOOKUP(F2953, EXCHANGE_RATE!A:B, 2, FALSE), "Currency not found"))</f>
        <v>4.46</v>
      </c>
      <c r="K2953" s="184">
        <f t="shared" si="270"/>
        <v>4.46</v>
      </c>
      <c r="L2953" s="184">
        <f>IF(C2953="MTS", B2953, B2953 * IFERROR(VLOOKUP(C2953, 'QTY_CONVERSIONS '!A:B, 2, FALSE), "Units not  found"))</f>
        <v>1.25</v>
      </c>
      <c r="M2953" s="185">
        <f t="shared" si="271"/>
        <v>5575</v>
      </c>
      <c r="N2953" s="143" t="str">
        <f>IFERROR(VLOOKUP(D2953, Product_Category!A:B, 2, FALSE), "Uncategorized")</f>
        <v>MCC</v>
      </c>
      <c r="O2953" s="186">
        <f t="shared" si="273"/>
        <v>4460</v>
      </c>
      <c r="P2953" s="185">
        <f t="shared" si="272"/>
        <v>5575</v>
      </c>
      <c r="Q2953" s="143">
        <v>2023</v>
      </c>
      <c r="R2953" s="143" t="str">
        <f>IFERROR(VLOOKUP(G2953,'SOURCE COMPANY'!A:B, 2, FALSE), "")</f>
        <v>Ankit Pulps &amp; Boards</v>
      </c>
      <c r="S2953" s="143" t="str">
        <f>IFERROR(VLOOKUP(H2953,'CUSTOMER NAME'!A:B, 2, FALSE), "")</f>
        <v>TO THE ORDER</v>
      </c>
    </row>
    <row r="2954" spans="1:19">
      <c r="A2954" s="211" t="s">
        <v>492</v>
      </c>
      <c r="B2954" s="211">
        <v>500</v>
      </c>
      <c r="C2954" s="211" t="s">
        <v>7</v>
      </c>
      <c r="D2954" s="211" t="s">
        <v>2718</v>
      </c>
      <c r="E2954" s="211">
        <v>2.5</v>
      </c>
      <c r="F2954" s="211" t="s">
        <v>9</v>
      </c>
      <c r="G2954" s="191" t="s">
        <v>529</v>
      </c>
      <c r="H2954" s="211" t="s">
        <v>510</v>
      </c>
      <c r="I2954" s="192" t="s">
        <v>3034</v>
      </c>
      <c r="J2954" s="184">
        <f>IF(F2954="USD", E2954, E2954 * IFERROR(VLOOKUP(F2954, EXCHANGE_RATE!A:B, 2, FALSE), "Currency not found"))</f>
        <v>2.5</v>
      </c>
      <c r="K2954" s="184">
        <f t="shared" si="270"/>
        <v>2.5</v>
      </c>
      <c r="L2954" s="184">
        <f>IF(C2954="MTS", B2954, B2954 * IFERROR(VLOOKUP(C2954, 'QTY_CONVERSIONS '!A:B, 2, FALSE), "Units not  found"))</f>
        <v>0.5</v>
      </c>
      <c r="M2954" s="185">
        <f t="shared" si="271"/>
        <v>1250</v>
      </c>
      <c r="N2954" s="143" t="str">
        <f>IFERROR(VLOOKUP(D2954, Product_Category!A:B, 2, FALSE), "Uncategorized")</f>
        <v>MCC</v>
      </c>
      <c r="O2954" s="186">
        <f t="shared" si="273"/>
        <v>2500</v>
      </c>
      <c r="P2954" s="185">
        <f t="shared" si="272"/>
        <v>1250</v>
      </c>
      <c r="Q2954" s="143">
        <v>2023</v>
      </c>
      <c r="R2954" s="143" t="str">
        <f>IFERROR(VLOOKUP(G2954,'SOURCE COMPANY'!A:B, 2, FALSE), "")</f>
        <v>Ankit Pulps &amp; Boards</v>
      </c>
      <c r="S2954" s="143" t="str">
        <f>IFERROR(VLOOKUP(H2954,'CUSTOMER NAME'!A:B, 2, FALSE), "")</f>
        <v>TO THE ORDER</v>
      </c>
    </row>
    <row r="2955" spans="1:19">
      <c r="A2955" s="211" t="s">
        <v>492</v>
      </c>
      <c r="B2955" s="211">
        <v>500</v>
      </c>
      <c r="C2955" s="211" t="s">
        <v>7</v>
      </c>
      <c r="D2955" s="211" t="s">
        <v>2718</v>
      </c>
      <c r="E2955" s="211">
        <v>2.65</v>
      </c>
      <c r="F2955" s="211" t="s">
        <v>9</v>
      </c>
      <c r="G2955" s="191" t="s">
        <v>529</v>
      </c>
      <c r="H2955" s="211" t="s">
        <v>510</v>
      </c>
      <c r="I2955" s="192" t="s">
        <v>3034</v>
      </c>
      <c r="J2955" s="184">
        <f>IF(F2955="USD", E2955, E2955 * IFERROR(VLOOKUP(F2955, EXCHANGE_RATE!A:B, 2, FALSE), "Currency not found"))</f>
        <v>2.65</v>
      </c>
      <c r="K2955" s="184">
        <f t="shared" si="270"/>
        <v>2.65</v>
      </c>
      <c r="L2955" s="184">
        <f>IF(C2955="MTS", B2955, B2955 * IFERROR(VLOOKUP(C2955, 'QTY_CONVERSIONS '!A:B, 2, FALSE), "Units not  found"))</f>
        <v>0.5</v>
      </c>
      <c r="M2955" s="185">
        <f t="shared" si="271"/>
        <v>1325</v>
      </c>
      <c r="N2955" s="143" t="str">
        <f>IFERROR(VLOOKUP(D2955, Product_Category!A:B, 2, FALSE), "Uncategorized")</f>
        <v>MCC</v>
      </c>
      <c r="O2955" s="186">
        <f t="shared" si="273"/>
        <v>2650</v>
      </c>
      <c r="P2955" s="185">
        <f t="shared" si="272"/>
        <v>1325</v>
      </c>
      <c r="Q2955" s="143">
        <v>2023</v>
      </c>
      <c r="R2955" s="143" t="str">
        <f>IFERROR(VLOOKUP(G2955,'SOURCE COMPANY'!A:B, 2, FALSE), "")</f>
        <v>Ankit Pulps &amp; Boards</v>
      </c>
      <c r="S2955" s="143" t="str">
        <f>IFERROR(VLOOKUP(H2955,'CUSTOMER NAME'!A:B, 2, FALSE), "")</f>
        <v>TO THE ORDER</v>
      </c>
    </row>
    <row r="2956" spans="1:19">
      <c r="A2956" s="211" t="s">
        <v>3028</v>
      </c>
      <c r="B2956" s="211">
        <v>14000</v>
      </c>
      <c r="C2956" s="211" t="s">
        <v>7</v>
      </c>
      <c r="D2956" s="211" t="s">
        <v>3282</v>
      </c>
      <c r="E2956" s="211">
        <v>3.5</v>
      </c>
      <c r="F2956" s="211" t="s">
        <v>9</v>
      </c>
      <c r="G2956" s="191" t="s">
        <v>529</v>
      </c>
      <c r="H2956" s="211" t="s">
        <v>510</v>
      </c>
      <c r="I2956" s="192" t="s">
        <v>3034</v>
      </c>
      <c r="J2956" s="184">
        <f>IF(F2956="USD", E2956, E2956 * IFERROR(VLOOKUP(F2956, EXCHANGE_RATE!A:B, 2, FALSE), "Currency not found"))</f>
        <v>3.5</v>
      </c>
      <c r="K2956" s="184">
        <f t="shared" si="270"/>
        <v>3.5</v>
      </c>
      <c r="L2956" s="184">
        <f>IF(C2956="MTS", B2956, B2956 * IFERROR(VLOOKUP(C2956, 'QTY_CONVERSIONS '!A:B, 2, FALSE), "Units not  found"))</f>
        <v>14</v>
      </c>
      <c r="M2956" s="185">
        <f t="shared" si="271"/>
        <v>49000</v>
      </c>
      <c r="N2956" s="143" t="str">
        <f>IFERROR(VLOOKUP(D2956, Product_Category!A:B, 2, FALSE), "Uncategorized")</f>
        <v>MCC</v>
      </c>
      <c r="O2956" s="186">
        <f t="shared" si="273"/>
        <v>3500</v>
      </c>
      <c r="P2956" s="185">
        <f t="shared" si="272"/>
        <v>49000</v>
      </c>
      <c r="Q2956" s="143">
        <v>2023</v>
      </c>
      <c r="R2956" s="143" t="str">
        <f>IFERROR(VLOOKUP(G2956,'SOURCE COMPANY'!A:B, 2, FALSE), "")</f>
        <v>Ankit Pulps &amp; Boards</v>
      </c>
      <c r="S2956" s="143" t="str">
        <f>IFERROR(VLOOKUP(H2956,'CUSTOMER NAME'!A:B, 2, FALSE), "")</f>
        <v>TO THE ORDER</v>
      </c>
    </row>
    <row r="2957" spans="1:19">
      <c r="A2957" s="211" t="s">
        <v>3028</v>
      </c>
      <c r="B2957" s="211">
        <v>6000</v>
      </c>
      <c r="C2957" s="211" t="s">
        <v>7</v>
      </c>
      <c r="D2957" s="211" t="s">
        <v>3283</v>
      </c>
      <c r="E2957" s="211">
        <v>3.75</v>
      </c>
      <c r="F2957" s="211" t="s">
        <v>9</v>
      </c>
      <c r="G2957" s="191" t="s">
        <v>529</v>
      </c>
      <c r="H2957" s="211" t="s">
        <v>510</v>
      </c>
      <c r="I2957" s="192" t="s">
        <v>3034</v>
      </c>
      <c r="J2957" s="184">
        <f>IF(F2957="USD", E2957, E2957 * IFERROR(VLOOKUP(F2957, EXCHANGE_RATE!A:B, 2, FALSE), "Currency not found"))</f>
        <v>3.75</v>
      </c>
      <c r="K2957" s="184">
        <f t="shared" si="270"/>
        <v>3.75</v>
      </c>
      <c r="L2957" s="184">
        <f>IF(C2957="MTS", B2957, B2957 * IFERROR(VLOOKUP(C2957, 'QTY_CONVERSIONS '!A:B, 2, FALSE), "Units not  found"))</f>
        <v>6</v>
      </c>
      <c r="M2957" s="185">
        <f t="shared" si="271"/>
        <v>22500</v>
      </c>
      <c r="N2957" s="143" t="str">
        <f>IFERROR(VLOOKUP(D2957, Product_Category!A:B, 2, FALSE), "Uncategorized")</f>
        <v>MCC</v>
      </c>
      <c r="O2957" s="186">
        <f t="shared" si="273"/>
        <v>3750</v>
      </c>
      <c r="P2957" s="185">
        <f t="shared" si="272"/>
        <v>22500</v>
      </c>
      <c r="Q2957" s="143">
        <v>2023</v>
      </c>
      <c r="R2957" s="143" t="str">
        <f>IFERROR(VLOOKUP(G2957,'SOURCE COMPANY'!A:B, 2, FALSE), "")</f>
        <v>Ankit Pulps &amp; Boards</v>
      </c>
      <c r="S2957" s="143" t="str">
        <f>IFERROR(VLOOKUP(H2957,'CUSTOMER NAME'!A:B, 2, FALSE), "")</f>
        <v>TO THE ORDER</v>
      </c>
    </row>
    <row r="2958" spans="1:19">
      <c r="A2958" s="211" t="s">
        <v>3028</v>
      </c>
      <c r="B2958" s="211">
        <v>20000</v>
      </c>
      <c r="C2958" s="211" t="s">
        <v>7</v>
      </c>
      <c r="D2958" s="211" t="s">
        <v>2718</v>
      </c>
      <c r="E2958" s="211">
        <v>2.42</v>
      </c>
      <c r="F2958" s="211" t="s">
        <v>9</v>
      </c>
      <c r="G2958" s="191" t="s">
        <v>529</v>
      </c>
      <c r="H2958" s="211" t="s">
        <v>510</v>
      </c>
      <c r="I2958" s="192" t="s">
        <v>3034</v>
      </c>
      <c r="J2958" s="184">
        <f>IF(F2958="USD", E2958, E2958 * IFERROR(VLOOKUP(F2958, EXCHANGE_RATE!A:B, 2, FALSE), "Currency not found"))</f>
        <v>2.42</v>
      </c>
      <c r="K2958" s="184">
        <f t="shared" si="270"/>
        <v>2.42</v>
      </c>
      <c r="L2958" s="184">
        <f>IF(C2958="MTS", B2958, B2958 * IFERROR(VLOOKUP(C2958, 'QTY_CONVERSIONS '!A:B, 2, FALSE), "Units not  found"))</f>
        <v>20</v>
      </c>
      <c r="M2958" s="185">
        <f t="shared" si="271"/>
        <v>48400</v>
      </c>
      <c r="N2958" s="143" t="str">
        <f>IFERROR(VLOOKUP(D2958, Product_Category!A:B, 2, FALSE), "Uncategorized")</f>
        <v>MCC</v>
      </c>
      <c r="O2958" s="186">
        <f t="shared" si="273"/>
        <v>2420</v>
      </c>
      <c r="P2958" s="185">
        <f t="shared" si="272"/>
        <v>48400</v>
      </c>
      <c r="Q2958" s="143">
        <v>2023</v>
      </c>
      <c r="R2958" s="143" t="str">
        <f>IFERROR(VLOOKUP(G2958,'SOURCE COMPANY'!A:B, 2, FALSE), "")</f>
        <v>Ankit Pulps &amp; Boards</v>
      </c>
      <c r="S2958" s="143" t="str">
        <f>IFERROR(VLOOKUP(H2958,'CUSTOMER NAME'!A:B, 2, FALSE), "")</f>
        <v>TO THE ORDER</v>
      </c>
    </row>
    <row r="2959" spans="1:19">
      <c r="A2959" s="83" t="s">
        <v>275</v>
      </c>
      <c r="B2959" s="23">
        <v>19200</v>
      </c>
      <c r="C2959" s="83" t="s">
        <v>7</v>
      </c>
      <c r="D2959" s="83" t="s">
        <v>2004</v>
      </c>
      <c r="E2959" s="49">
        <v>2.0299999999999998</v>
      </c>
      <c r="F2959" s="83" t="s">
        <v>1718</v>
      </c>
      <c r="G2959" s="85" t="s">
        <v>557</v>
      </c>
      <c r="H2959" s="83" t="s">
        <v>510</v>
      </c>
      <c r="I2959" s="219" t="s">
        <v>2560</v>
      </c>
      <c r="J2959" s="184">
        <f>IF(F2959="USD", E2959, E2959 * IFERROR(VLOOKUP(F2959, EXCHANGE_RATE!A:B, 2, FALSE), "Currency not found"))</f>
        <v>2.1720999999999999</v>
      </c>
      <c r="K2959" s="184">
        <f t="shared" si="270"/>
        <v>2.1799999999999997</v>
      </c>
      <c r="L2959" s="184">
        <f>IF(C2959="MTS", B2959, B2959 * IFERROR(VLOOKUP(C2959, 'QTY_CONVERSIONS '!A:B, 2, FALSE), "Units not  found"))</f>
        <v>19.2</v>
      </c>
      <c r="M2959" s="185">
        <f t="shared" si="271"/>
        <v>41855.999999999993</v>
      </c>
      <c r="N2959" s="143" t="str">
        <f>IFERROR(VLOOKUP(D2959, Product_Category!A:B, 2, FALSE), "Uncategorized")</f>
        <v>MCC</v>
      </c>
      <c r="O2959" s="186">
        <f t="shared" si="273"/>
        <v>2179.9999999999995</v>
      </c>
      <c r="P2959" s="185">
        <f t="shared" si="272"/>
        <v>41855.999999999993</v>
      </c>
      <c r="Q2959" s="143">
        <v>2023</v>
      </c>
      <c r="R2959" s="143" t="str">
        <f>IFERROR(VLOOKUP(G2959,'SOURCE COMPANY'!A:B, 2, FALSE), "")</f>
        <v>N B ENTREPRENEURS</v>
      </c>
      <c r="S2959" s="143" t="str">
        <f>IFERROR(VLOOKUP(H2959,'CUSTOMER NAME'!A:B, 2, FALSE), "")</f>
        <v>TO THE ORDER</v>
      </c>
    </row>
    <row r="2960" spans="1:19">
      <c r="A2960" s="83" t="s">
        <v>275</v>
      </c>
      <c r="B2960" s="23">
        <v>19200</v>
      </c>
      <c r="C2960" s="83" t="s">
        <v>7</v>
      </c>
      <c r="D2960" s="83" t="s">
        <v>2004</v>
      </c>
      <c r="E2960" s="49">
        <v>2.0299999999999998</v>
      </c>
      <c r="F2960" s="83" t="s">
        <v>1718</v>
      </c>
      <c r="G2960" s="85" t="s">
        <v>557</v>
      </c>
      <c r="H2960" s="83" t="s">
        <v>510</v>
      </c>
      <c r="I2960" s="219" t="str">
        <f>I2959</f>
        <v>Jan</v>
      </c>
      <c r="J2960" s="184">
        <f>IF(F2960="USD", E2960, E2960 * IFERROR(VLOOKUP(F2960, EXCHANGE_RATE!A:B, 2, FALSE), "Currency not found"))</f>
        <v>2.1720999999999999</v>
      </c>
      <c r="K2960" s="184">
        <f t="shared" si="270"/>
        <v>2.1799999999999997</v>
      </c>
      <c r="L2960" s="184">
        <f>IF(C2960="MTS", B2960, B2960 * IFERROR(VLOOKUP(C2960, 'QTY_CONVERSIONS '!A:B, 2, FALSE), "Units not  found"))</f>
        <v>19.2</v>
      </c>
      <c r="M2960" s="185">
        <f t="shared" si="271"/>
        <v>41855.999999999993</v>
      </c>
      <c r="N2960" s="143" t="str">
        <f>IFERROR(VLOOKUP(D2960, Product_Category!A:B, 2, FALSE), "Uncategorized")</f>
        <v>MCC</v>
      </c>
      <c r="O2960" s="186">
        <f t="shared" si="273"/>
        <v>2179.9999999999995</v>
      </c>
      <c r="P2960" s="185">
        <f t="shared" si="272"/>
        <v>41855.999999999993</v>
      </c>
      <c r="Q2960" s="143">
        <v>2023</v>
      </c>
      <c r="R2960" s="143" t="str">
        <f>IFERROR(VLOOKUP(G2960,'SOURCE COMPANY'!A:B, 2, FALSE), "")</f>
        <v>N B ENTREPRENEURS</v>
      </c>
      <c r="S2960" s="143" t="str">
        <f>IFERROR(VLOOKUP(H2960,'CUSTOMER NAME'!A:B, 2, FALSE), "")</f>
        <v>TO THE ORDER</v>
      </c>
    </row>
    <row r="2961" spans="1:19">
      <c r="A2961" s="83" t="s">
        <v>275</v>
      </c>
      <c r="B2961" s="23">
        <v>19200</v>
      </c>
      <c r="C2961" s="83" t="s">
        <v>7</v>
      </c>
      <c r="D2961" s="83" t="s">
        <v>2004</v>
      </c>
      <c r="E2961" s="49">
        <v>2.0299999999999998</v>
      </c>
      <c r="F2961" s="83" t="s">
        <v>1718</v>
      </c>
      <c r="G2961" s="85" t="s">
        <v>557</v>
      </c>
      <c r="H2961" s="83" t="s">
        <v>510</v>
      </c>
      <c r="I2961" s="219" t="str">
        <f>I2960</f>
        <v>Jan</v>
      </c>
      <c r="J2961" s="184">
        <f>IF(F2961="USD", E2961, E2961 * IFERROR(VLOOKUP(F2961, EXCHANGE_RATE!A:B, 2, FALSE), "Currency not found"))</f>
        <v>2.1720999999999999</v>
      </c>
      <c r="K2961" s="184">
        <f t="shared" si="270"/>
        <v>2.1799999999999997</v>
      </c>
      <c r="L2961" s="184">
        <f>IF(C2961="MTS", B2961, B2961 * IFERROR(VLOOKUP(C2961, 'QTY_CONVERSIONS '!A:B, 2, FALSE), "Units not  found"))</f>
        <v>19.2</v>
      </c>
      <c r="M2961" s="185">
        <f t="shared" si="271"/>
        <v>41855.999999999993</v>
      </c>
      <c r="N2961" s="143" t="str">
        <f>IFERROR(VLOOKUP(D2961, Product_Category!A:B, 2, FALSE), "Uncategorized")</f>
        <v>MCC</v>
      </c>
      <c r="O2961" s="186">
        <f t="shared" si="273"/>
        <v>2179.9999999999995</v>
      </c>
      <c r="P2961" s="185">
        <f t="shared" si="272"/>
        <v>41855.999999999993</v>
      </c>
      <c r="Q2961" s="143">
        <v>2023</v>
      </c>
      <c r="R2961" s="143" t="str">
        <f>IFERROR(VLOOKUP(G2961,'SOURCE COMPANY'!A:B, 2, FALSE), "")</f>
        <v>N B ENTREPRENEURS</v>
      </c>
      <c r="S2961" s="143" t="str">
        <f>IFERROR(VLOOKUP(H2961,'CUSTOMER NAME'!A:B, 2, FALSE), "")</f>
        <v>TO THE ORDER</v>
      </c>
    </row>
    <row r="2962" spans="1:19">
      <c r="A2962" s="83" t="s">
        <v>2012</v>
      </c>
      <c r="B2962" s="23">
        <v>1000</v>
      </c>
      <c r="C2962" s="83" t="s">
        <v>7</v>
      </c>
      <c r="D2962" s="83" t="s">
        <v>1102</v>
      </c>
      <c r="E2962" s="49">
        <v>3.25</v>
      </c>
      <c r="F2962" s="83" t="s">
        <v>9</v>
      </c>
      <c r="G2962" s="87" t="s">
        <v>1036</v>
      </c>
      <c r="H2962" s="83" t="s">
        <v>2013</v>
      </c>
      <c r="I2962" s="219" t="s">
        <v>2560</v>
      </c>
      <c r="J2962" s="184">
        <f>IF(F2962="USD", E2962, E2962 * IFERROR(VLOOKUP(F2962, EXCHANGE_RATE!A:B, 2, FALSE), "Currency not found"))</f>
        <v>3.25</v>
      </c>
      <c r="K2962" s="184">
        <f t="shared" si="270"/>
        <v>3.25</v>
      </c>
      <c r="L2962" s="184">
        <f>IF(C2962="MTS", B2962, B2962 * IFERROR(VLOOKUP(C2962, 'QTY_CONVERSIONS '!A:B, 2, FALSE), "Units not  found"))</f>
        <v>1</v>
      </c>
      <c r="M2962" s="185">
        <f t="shared" si="271"/>
        <v>3250</v>
      </c>
      <c r="N2962" s="143" t="str">
        <f>IFERROR(VLOOKUP(D2962, Product_Category!A:B, 2, FALSE), "Uncategorized")</f>
        <v>MAGNESIUM STEARATE</v>
      </c>
      <c r="O2962" s="186">
        <f t="shared" si="273"/>
        <v>3250</v>
      </c>
      <c r="P2962" s="185">
        <f t="shared" si="272"/>
        <v>3250</v>
      </c>
      <c r="Q2962" s="143">
        <v>2023</v>
      </c>
      <c r="R2962" s="143" t="str">
        <f>IFERROR(VLOOKUP(G2962,'SOURCE COMPANY'!A:B, 2, FALSE), "")</f>
        <v>SMIT Export Pvt Ltd</v>
      </c>
      <c r="S2962" s="143" t="str">
        <f>IFERROR(VLOOKUP(H2962,'CUSTOMER NAME'!A:B, 2, FALSE), "")</f>
        <v>NATIONAL PHARMA</v>
      </c>
    </row>
    <row r="2963" spans="1:19">
      <c r="A2963" s="83" t="s">
        <v>2012</v>
      </c>
      <c r="B2963" s="23">
        <v>1000</v>
      </c>
      <c r="C2963" s="83" t="s">
        <v>7</v>
      </c>
      <c r="D2963" s="83" t="s">
        <v>1102</v>
      </c>
      <c r="E2963" s="49">
        <v>3.25</v>
      </c>
      <c r="F2963" s="83" t="s">
        <v>9</v>
      </c>
      <c r="G2963" s="87" t="s">
        <v>1036</v>
      </c>
      <c r="H2963" s="83" t="s">
        <v>2013</v>
      </c>
      <c r="I2963" s="219" t="str">
        <f>I2962</f>
        <v>Jan</v>
      </c>
      <c r="J2963" s="184">
        <f>IF(F2963="USD", E2963, E2963 * IFERROR(VLOOKUP(F2963, EXCHANGE_RATE!A:B, 2, FALSE), "Currency not found"))</f>
        <v>3.25</v>
      </c>
      <c r="K2963" s="184">
        <f t="shared" si="270"/>
        <v>3.25</v>
      </c>
      <c r="L2963" s="184">
        <f>IF(C2963="MTS", B2963, B2963 * IFERROR(VLOOKUP(C2963, 'QTY_CONVERSIONS '!A:B, 2, FALSE), "Units not  found"))</f>
        <v>1</v>
      </c>
      <c r="M2963" s="185">
        <f t="shared" si="271"/>
        <v>3250</v>
      </c>
      <c r="N2963" s="143" t="str">
        <f>IFERROR(VLOOKUP(D2963, Product_Category!A:B, 2, FALSE), "Uncategorized")</f>
        <v>MAGNESIUM STEARATE</v>
      </c>
      <c r="O2963" s="186">
        <f t="shared" si="273"/>
        <v>3250</v>
      </c>
      <c r="P2963" s="185">
        <f t="shared" si="272"/>
        <v>3250</v>
      </c>
      <c r="Q2963" s="143">
        <v>2023</v>
      </c>
      <c r="R2963" s="143" t="str">
        <f>IFERROR(VLOOKUP(G2963,'SOURCE COMPANY'!A:B, 2, FALSE), "")</f>
        <v>SMIT Export Pvt Ltd</v>
      </c>
      <c r="S2963" s="143" t="str">
        <f>IFERROR(VLOOKUP(H2963,'CUSTOMER NAME'!A:B, 2, FALSE), "")</f>
        <v>NATIONAL PHARMA</v>
      </c>
    </row>
    <row r="2964" spans="1:19">
      <c r="A2964" s="83" t="s">
        <v>2012</v>
      </c>
      <c r="B2964" s="23">
        <v>2000</v>
      </c>
      <c r="C2964" s="83" t="s">
        <v>7</v>
      </c>
      <c r="D2964" s="83" t="s">
        <v>608</v>
      </c>
      <c r="E2964" s="49">
        <v>4</v>
      </c>
      <c r="F2964" s="83" t="s">
        <v>9</v>
      </c>
      <c r="G2964" s="87" t="s">
        <v>1036</v>
      </c>
      <c r="H2964" s="83" t="s">
        <v>2013</v>
      </c>
      <c r="I2964" s="219" t="str">
        <f>I2963</f>
        <v>Jan</v>
      </c>
      <c r="J2964" s="184">
        <f>IF(F2964="USD", E2964, E2964 * IFERROR(VLOOKUP(F2964, EXCHANGE_RATE!A:B, 2, FALSE), "Currency not found"))</f>
        <v>4</v>
      </c>
      <c r="K2964" s="184">
        <f t="shared" si="270"/>
        <v>4</v>
      </c>
      <c r="L2964" s="184">
        <f>IF(C2964="MTS", B2964, B2964 * IFERROR(VLOOKUP(C2964, 'QTY_CONVERSIONS '!A:B, 2, FALSE), "Units not  found"))</f>
        <v>2</v>
      </c>
      <c r="M2964" s="185">
        <f t="shared" si="271"/>
        <v>8000</v>
      </c>
      <c r="N2964" s="143" t="str">
        <f>IFERROR(VLOOKUP(D2964, Product_Category!A:B, 2, FALSE), "Uncategorized")</f>
        <v>SSG</v>
      </c>
      <c r="O2964" s="186">
        <f t="shared" si="273"/>
        <v>4000</v>
      </c>
      <c r="P2964" s="185">
        <f t="shared" si="272"/>
        <v>8000</v>
      </c>
      <c r="Q2964" s="143">
        <v>2023</v>
      </c>
      <c r="R2964" s="143" t="str">
        <f>IFERROR(VLOOKUP(G2964,'SOURCE COMPANY'!A:B, 2, FALSE), "")</f>
        <v>SMIT Export Pvt Ltd</v>
      </c>
      <c r="S2964" s="143" t="str">
        <f>IFERROR(VLOOKUP(H2964,'CUSTOMER NAME'!A:B, 2, FALSE), "")</f>
        <v>NATIONAL PHARMA</v>
      </c>
    </row>
    <row r="2965" spans="1:19">
      <c r="A2965" s="83" t="s">
        <v>988</v>
      </c>
      <c r="B2965" s="23">
        <v>1000</v>
      </c>
      <c r="C2965" s="83" t="s">
        <v>7</v>
      </c>
      <c r="D2965" s="83" t="s">
        <v>553</v>
      </c>
      <c r="E2965" s="49">
        <v>4.25</v>
      </c>
      <c r="F2965" s="83" t="s">
        <v>9</v>
      </c>
      <c r="G2965" s="87" t="s">
        <v>732</v>
      </c>
      <c r="H2965" s="83" t="s">
        <v>2014</v>
      </c>
      <c r="I2965" s="219" t="s">
        <v>2560</v>
      </c>
      <c r="J2965" s="184">
        <f>IF(F2965="USD", E2965, E2965 * IFERROR(VLOOKUP(F2965, EXCHANGE_RATE!A:B, 2, FALSE), "Currency not found"))</f>
        <v>4.25</v>
      </c>
      <c r="K2965" s="184">
        <f t="shared" si="270"/>
        <v>4.25</v>
      </c>
      <c r="L2965" s="184">
        <f>IF(C2965="MTS", B2965, B2965 * IFERROR(VLOOKUP(C2965, 'QTY_CONVERSIONS '!A:B, 2, FALSE), "Units not  found"))</f>
        <v>1</v>
      </c>
      <c r="M2965" s="185">
        <f t="shared" si="271"/>
        <v>4250</v>
      </c>
      <c r="N2965" s="143" t="str">
        <f>IFERROR(VLOOKUP(D2965, Product_Category!A:B, 2, FALSE), "Uncategorized")</f>
        <v>CROSCARMELLOSE SODIUM</v>
      </c>
      <c r="O2965" s="186">
        <f t="shared" si="273"/>
        <v>4250</v>
      </c>
      <c r="P2965" s="185">
        <f t="shared" si="272"/>
        <v>4250</v>
      </c>
      <c r="Q2965" s="143">
        <v>2023</v>
      </c>
      <c r="R2965" s="143" t="str">
        <f>IFERROR(VLOOKUP(G2965,'SOURCE COMPANY'!A:B, 2, FALSE), "")</f>
        <v>MAPLE BIOTECH</v>
      </c>
      <c r="S2965" s="143" t="str">
        <f>IFERROR(VLOOKUP(H2965,'CUSTOMER NAME'!A:B, 2, FALSE), "")</f>
        <v>BANKISLAMI</v>
      </c>
    </row>
    <row r="2966" spans="1:19">
      <c r="A2966" s="83" t="s">
        <v>988</v>
      </c>
      <c r="B2966" s="83">
        <v>500</v>
      </c>
      <c r="C2966" s="83" t="s">
        <v>7</v>
      </c>
      <c r="D2966" s="83" t="s">
        <v>601</v>
      </c>
      <c r="E2966" s="250">
        <v>6</v>
      </c>
      <c r="F2966" s="83" t="s">
        <v>9</v>
      </c>
      <c r="G2966" s="192" t="s">
        <v>59</v>
      </c>
      <c r="H2966" s="83" t="s">
        <v>1319</v>
      </c>
      <c r="I2966" s="219" t="str">
        <f>I2965</f>
        <v>Jan</v>
      </c>
      <c r="J2966" s="184">
        <f>IF(F2966="USD", E2966, E2966 * IFERROR(VLOOKUP(F2966, EXCHANGE_RATE!A:B, 2, FALSE), "Currency not found"))</f>
        <v>6</v>
      </c>
      <c r="K2966" s="184">
        <f t="shared" si="270"/>
        <v>6</v>
      </c>
      <c r="L2966" s="184">
        <f>IF(C2966="MTS", B2966, B2966 * IFERROR(VLOOKUP(C2966, 'QTY_CONVERSIONS '!A:B, 2, FALSE), "Units not  found"))</f>
        <v>0.5</v>
      </c>
      <c r="M2966" s="185">
        <f t="shared" si="271"/>
        <v>3000</v>
      </c>
      <c r="N2966" s="143" t="str">
        <f>IFERROR(VLOOKUP(D2966, Product_Category!A:B, 2, FALSE), "Uncategorized")</f>
        <v>SSG</v>
      </c>
      <c r="O2966" s="186">
        <f t="shared" si="273"/>
        <v>6000</v>
      </c>
      <c r="P2966" s="185">
        <f t="shared" si="272"/>
        <v>3000</v>
      </c>
      <c r="Q2966" s="143">
        <v>2023</v>
      </c>
      <c r="R2966" s="143" t="str">
        <f>IFERROR(VLOOKUP(G2966,'SOURCE COMPANY'!A:B, 2, FALSE), "")</f>
        <v>JRS PHARMA</v>
      </c>
      <c r="S2966" s="143" t="str">
        <f>IFERROR(VLOOKUP(H2966,'CUSTOMER NAME'!A:B, 2, FALSE), "")</f>
        <v>HORIZON HEALTH</v>
      </c>
    </row>
    <row r="2967" spans="1:19">
      <c r="A2967" s="82" t="s">
        <v>711</v>
      </c>
      <c r="B2967" s="82">
        <v>500</v>
      </c>
      <c r="C2967" s="82" t="s">
        <v>7</v>
      </c>
      <c r="D2967" s="82" t="s">
        <v>712</v>
      </c>
      <c r="E2967" s="250">
        <v>3.5</v>
      </c>
      <c r="F2967" s="82" t="s">
        <v>9</v>
      </c>
      <c r="G2967" s="87" t="s">
        <v>530</v>
      </c>
      <c r="H2967" s="82" t="s">
        <v>510</v>
      </c>
      <c r="I2967" s="219" t="s">
        <v>2560</v>
      </c>
      <c r="J2967" s="184">
        <f>IF(F2967="USD", E2967, E2967 * IFERROR(VLOOKUP(F2967, EXCHANGE_RATE!A:B, 2, FALSE), "Currency not found"))</f>
        <v>3.5</v>
      </c>
      <c r="K2967" s="184">
        <f t="shared" si="270"/>
        <v>3.5</v>
      </c>
      <c r="L2967" s="184">
        <f>IF(C2967="MTS", B2967, B2967 * IFERROR(VLOOKUP(C2967, 'QTY_CONVERSIONS '!A:B, 2, FALSE), "Units not  found"))</f>
        <v>0.5</v>
      </c>
      <c r="M2967" s="185">
        <f t="shared" si="271"/>
        <v>1750</v>
      </c>
      <c r="N2967" s="143" t="str">
        <f>IFERROR(VLOOKUP(D2967, Product_Category!A:B, 2, FALSE), "Uncategorized")</f>
        <v>MAGNESIUM STEARATE</v>
      </c>
      <c r="O2967" s="186">
        <f t="shared" si="273"/>
        <v>3500</v>
      </c>
      <c r="P2967" s="185">
        <f t="shared" si="272"/>
        <v>1750</v>
      </c>
      <c r="Q2967" s="143">
        <v>2023</v>
      </c>
      <c r="R2967" s="143" t="str">
        <f>IFERROR(VLOOKUP(G2967,'SOURCE COMPANY'!A:B, 2, FALSE), "")</f>
        <v>NITIKA PHARMA</v>
      </c>
      <c r="S2967" s="143" t="str">
        <f>IFERROR(VLOOKUP(H2967,'CUSTOMER NAME'!A:B, 2, FALSE), "")</f>
        <v>TO THE ORDER</v>
      </c>
    </row>
    <row r="2968" spans="1:19">
      <c r="A2968" s="83" t="s">
        <v>988</v>
      </c>
      <c r="B2968" s="23">
        <v>1000</v>
      </c>
      <c r="C2968" s="83" t="s">
        <v>7</v>
      </c>
      <c r="D2968" s="83" t="s">
        <v>1345</v>
      </c>
      <c r="E2968" s="49">
        <v>3.5</v>
      </c>
      <c r="F2968" s="83" t="s">
        <v>9</v>
      </c>
      <c r="G2968" s="87" t="s">
        <v>530</v>
      </c>
      <c r="H2968" s="83" t="s">
        <v>510</v>
      </c>
      <c r="I2968" s="219" t="str">
        <f>I2967</f>
        <v>Jan</v>
      </c>
      <c r="J2968" s="184">
        <f>IF(F2968="USD", E2968, E2968 * IFERROR(VLOOKUP(F2968, EXCHANGE_RATE!A:B, 2, FALSE), "Currency not found"))</f>
        <v>3.5</v>
      </c>
      <c r="K2968" s="184">
        <f t="shared" si="270"/>
        <v>3.5</v>
      </c>
      <c r="L2968" s="184">
        <f>IF(C2968="MTS", B2968, B2968 * IFERROR(VLOOKUP(C2968, 'QTY_CONVERSIONS '!A:B, 2, FALSE), "Units not  found"))</f>
        <v>1</v>
      </c>
      <c r="M2968" s="185">
        <f t="shared" si="271"/>
        <v>3500</v>
      </c>
      <c r="N2968" s="143" t="str">
        <f>IFERROR(VLOOKUP(D2968, Product_Category!A:B, 2, FALSE), "Uncategorized")</f>
        <v>MAGNESIUM STEARATE</v>
      </c>
      <c r="O2968" s="186">
        <f t="shared" si="273"/>
        <v>3500</v>
      </c>
      <c r="P2968" s="185">
        <f t="shared" si="272"/>
        <v>3500</v>
      </c>
      <c r="Q2968" s="143">
        <v>2023</v>
      </c>
      <c r="R2968" s="143" t="str">
        <f>IFERROR(VLOOKUP(G2968,'SOURCE COMPANY'!A:B, 2, FALSE), "")</f>
        <v>NITIKA PHARMA</v>
      </c>
      <c r="S2968" s="143" t="str">
        <f>IFERROR(VLOOKUP(H2968,'CUSTOMER NAME'!A:B, 2, FALSE), "")</f>
        <v>TO THE ORDER</v>
      </c>
    </row>
    <row r="2969" spans="1:19">
      <c r="A2969" s="83" t="s">
        <v>996</v>
      </c>
      <c r="B2969" s="23">
        <v>100</v>
      </c>
      <c r="C2969" s="83" t="s">
        <v>7</v>
      </c>
      <c r="D2969" s="83" t="s">
        <v>633</v>
      </c>
      <c r="E2969" s="49">
        <v>8</v>
      </c>
      <c r="F2969" s="83" t="s">
        <v>9</v>
      </c>
      <c r="G2969" s="192" t="s">
        <v>853</v>
      </c>
      <c r="H2969" s="83" t="s">
        <v>510</v>
      </c>
      <c r="I2969" s="219" t="str">
        <f>I2968</f>
        <v>Jan</v>
      </c>
      <c r="J2969" s="184">
        <f>IF(F2969="USD", E2969, E2969 * IFERROR(VLOOKUP(F2969, EXCHANGE_RATE!A:B, 2, FALSE), "Currency not found"))</f>
        <v>8</v>
      </c>
      <c r="K2969" s="184">
        <f t="shared" si="270"/>
        <v>8</v>
      </c>
      <c r="L2969" s="184">
        <f>IF(C2969="MTS", B2969, B2969 * IFERROR(VLOOKUP(C2969, 'QTY_CONVERSIONS '!A:B, 2, FALSE), "Units not  found"))</f>
        <v>0.1</v>
      </c>
      <c r="M2969" s="185">
        <f t="shared" si="271"/>
        <v>800</v>
      </c>
      <c r="N2969" s="143" t="str">
        <f>IFERROR(VLOOKUP(D2969, Product_Category!A:B, 2, FALSE), "Uncategorized")</f>
        <v>CMC</v>
      </c>
      <c r="O2969" s="186">
        <f t="shared" si="273"/>
        <v>8000</v>
      </c>
      <c r="P2969" s="185">
        <f t="shared" si="272"/>
        <v>800</v>
      </c>
      <c r="Q2969" s="143">
        <v>2023</v>
      </c>
      <c r="R2969" s="143" t="str">
        <f>IFERROR(VLOOKUP(G2969,'SOURCE COMPANY'!A:B, 2, FALSE), "")</f>
        <v>GEMINI EXPORTS</v>
      </c>
      <c r="S2969" s="143" t="str">
        <f>IFERROR(VLOOKUP(H2969,'CUSTOMER NAME'!A:B, 2, FALSE), "")</f>
        <v>TO THE ORDER</v>
      </c>
    </row>
    <row r="2970" spans="1:19">
      <c r="A2970" s="211" t="s">
        <v>922</v>
      </c>
      <c r="B2970" s="211">
        <v>25</v>
      </c>
      <c r="C2970" s="211" t="s">
        <v>7</v>
      </c>
      <c r="D2970" s="211" t="s">
        <v>3234</v>
      </c>
      <c r="E2970" s="211">
        <v>16</v>
      </c>
      <c r="F2970" s="211" t="s">
        <v>9</v>
      </c>
      <c r="G2970" s="191" t="s">
        <v>529</v>
      </c>
      <c r="H2970" s="211" t="s">
        <v>510</v>
      </c>
      <c r="I2970" s="192" t="s">
        <v>3389</v>
      </c>
      <c r="J2970" s="184">
        <f>IF(F2970="USD", E2970, E2970 * IFERROR(VLOOKUP(F2970, EXCHANGE_RATE!A:B, 2, FALSE), "Currency not found"))</f>
        <v>16</v>
      </c>
      <c r="K2970" s="184">
        <f t="shared" si="270"/>
        <v>16</v>
      </c>
      <c r="L2970" s="184">
        <f>IF(C2970="MTS", B2970, B2970 * IFERROR(VLOOKUP(C2970, 'QTY_CONVERSIONS '!A:B, 2, FALSE), "Units not  found"))</f>
        <v>2.5000000000000001E-2</v>
      </c>
      <c r="M2970" s="185">
        <f t="shared" si="271"/>
        <v>400</v>
      </c>
      <c r="N2970" s="143" t="str">
        <f>IFERROR(VLOOKUP(D2970, Product_Category!A:B, 2, FALSE), "Uncategorized")</f>
        <v>MCC</v>
      </c>
      <c r="O2970" s="186">
        <f t="shared" si="273"/>
        <v>16000</v>
      </c>
      <c r="P2970" s="185">
        <f t="shared" si="272"/>
        <v>400</v>
      </c>
      <c r="Q2970" s="143">
        <v>2023</v>
      </c>
      <c r="R2970" s="143" t="str">
        <f>IFERROR(VLOOKUP(G2970,'SOURCE COMPANY'!A:B, 2, FALSE), "")</f>
        <v>Ankit Pulps &amp; Boards</v>
      </c>
      <c r="S2970" s="143" t="str">
        <f>IFERROR(VLOOKUP(H2970,'CUSTOMER NAME'!A:B, 2, FALSE), "")</f>
        <v>TO THE ORDER</v>
      </c>
    </row>
    <row r="2971" spans="1:19">
      <c r="A2971" s="211" t="s">
        <v>922</v>
      </c>
      <c r="B2971" s="211">
        <v>25</v>
      </c>
      <c r="C2971" s="211" t="s">
        <v>7</v>
      </c>
      <c r="D2971" s="211" t="s">
        <v>3188</v>
      </c>
      <c r="E2971" s="211">
        <v>17.5</v>
      </c>
      <c r="F2971" s="211" t="s">
        <v>9</v>
      </c>
      <c r="G2971" s="211" t="s">
        <v>529</v>
      </c>
      <c r="H2971" s="211" t="s">
        <v>510</v>
      </c>
      <c r="I2971" s="192" t="s">
        <v>3389</v>
      </c>
      <c r="J2971" s="184">
        <f>IF(F2971="USD", E2971, E2971 * IFERROR(VLOOKUP(F2971, EXCHANGE_RATE!A:B, 2, FALSE), "Currency not found"))</f>
        <v>17.5</v>
      </c>
      <c r="K2971" s="184">
        <f t="shared" si="270"/>
        <v>17.5</v>
      </c>
      <c r="L2971" s="184">
        <f>IF(C2971="MTS", B2971, B2971 * IFERROR(VLOOKUP(C2971, 'QTY_CONVERSIONS '!A:B, 2, FALSE), "Units not  found"))</f>
        <v>2.5000000000000001E-2</v>
      </c>
      <c r="M2971" s="185">
        <f t="shared" si="271"/>
        <v>437.5</v>
      </c>
      <c r="N2971" s="143" t="str">
        <f>IFERROR(VLOOKUP(D2971, Product_Category!A:B, 2, FALSE), "Uncategorized")</f>
        <v>MCC</v>
      </c>
      <c r="O2971" s="186">
        <f t="shared" si="273"/>
        <v>17500</v>
      </c>
      <c r="P2971" s="185">
        <f t="shared" si="272"/>
        <v>437.5</v>
      </c>
      <c r="Q2971" s="143">
        <v>2023</v>
      </c>
      <c r="R2971" s="143" t="str">
        <f>IFERROR(VLOOKUP(G2971,'SOURCE COMPANY'!A:B, 2, FALSE), "")</f>
        <v>Ankit Pulps &amp; Boards</v>
      </c>
      <c r="S2971" s="143" t="str">
        <f>IFERROR(VLOOKUP(H2971,'CUSTOMER NAME'!A:B, 2, FALSE), "")</f>
        <v>TO THE ORDER</v>
      </c>
    </row>
    <row r="2972" spans="1:19">
      <c r="A2972" s="211" t="s">
        <v>922</v>
      </c>
      <c r="B2972" s="211">
        <v>25</v>
      </c>
      <c r="C2972" s="211" t="s">
        <v>7</v>
      </c>
      <c r="D2972" s="211" t="s">
        <v>3474</v>
      </c>
      <c r="E2972" s="211">
        <v>17.8</v>
      </c>
      <c r="F2972" s="211" t="s">
        <v>9</v>
      </c>
      <c r="G2972" s="211" t="s">
        <v>529</v>
      </c>
      <c r="H2972" s="211" t="s">
        <v>510</v>
      </c>
      <c r="I2972" s="192" t="s">
        <v>3389</v>
      </c>
      <c r="J2972" s="184">
        <f>IF(F2972="USD", E2972, E2972 * IFERROR(VLOOKUP(F2972, EXCHANGE_RATE!A:B, 2, FALSE), "Currency not found"))</f>
        <v>17.8</v>
      </c>
      <c r="K2972" s="184">
        <f t="shared" si="270"/>
        <v>17.8</v>
      </c>
      <c r="L2972" s="184">
        <f>IF(C2972="MTS", B2972, B2972 * IFERROR(VLOOKUP(C2972, 'QTY_CONVERSIONS '!A:B, 2, FALSE), "Units not  found"))</f>
        <v>2.5000000000000001E-2</v>
      </c>
      <c r="M2972" s="185">
        <f t="shared" si="271"/>
        <v>445</v>
      </c>
      <c r="N2972" s="143" t="str">
        <f>IFERROR(VLOOKUP(D2972, Product_Category!A:B, 2, FALSE), "Uncategorized")</f>
        <v>MCC</v>
      </c>
      <c r="O2972" s="186">
        <f t="shared" si="273"/>
        <v>17800</v>
      </c>
      <c r="P2972" s="185">
        <f t="shared" si="272"/>
        <v>445</v>
      </c>
      <c r="Q2972" s="143">
        <v>2023</v>
      </c>
      <c r="R2972" s="143" t="str">
        <f>IFERROR(VLOOKUP(G2972,'SOURCE COMPANY'!A:B, 2, FALSE), "")</f>
        <v>Ankit Pulps &amp; Boards</v>
      </c>
      <c r="S2972" s="143" t="str">
        <f>IFERROR(VLOOKUP(H2972,'CUSTOMER NAME'!A:B, 2, FALSE), "")</f>
        <v>TO THE ORDER</v>
      </c>
    </row>
    <row r="2973" spans="1:19">
      <c r="A2973" s="211" t="s">
        <v>922</v>
      </c>
      <c r="B2973" s="211">
        <v>25</v>
      </c>
      <c r="C2973" s="211" t="s">
        <v>7</v>
      </c>
      <c r="D2973" s="211" t="s">
        <v>3234</v>
      </c>
      <c r="E2973" s="211">
        <v>17.5</v>
      </c>
      <c r="F2973" s="211" t="s">
        <v>9</v>
      </c>
      <c r="G2973" s="211" t="s">
        <v>529</v>
      </c>
      <c r="H2973" s="211" t="s">
        <v>510</v>
      </c>
      <c r="I2973" s="192" t="s">
        <v>3389</v>
      </c>
      <c r="J2973" s="184">
        <f>IF(F2973="USD", E2973, E2973 * IFERROR(VLOOKUP(F2973, EXCHANGE_RATE!A:B, 2, FALSE), "Currency not found"))</f>
        <v>17.5</v>
      </c>
      <c r="K2973" s="184">
        <f t="shared" si="270"/>
        <v>17.5</v>
      </c>
      <c r="L2973" s="184">
        <f>IF(C2973="MTS", B2973, B2973 * IFERROR(VLOOKUP(C2973, 'QTY_CONVERSIONS '!A:B, 2, FALSE), "Units not  found"))</f>
        <v>2.5000000000000001E-2</v>
      </c>
      <c r="M2973" s="185">
        <f t="shared" si="271"/>
        <v>437.5</v>
      </c>
      <c r="N2973" s="143" t="str">
        <f>IFERROR(VLOOKUP(D2973, Product_Category!A:B, 2, FALSE), "Uncategorized")</f>
        <v>MCC</v>
      </c>
      <c r="O2973" s="186">
        <f t="shared" si="273"/>
        <v>17500</v>
      </c>
      <c r="P2973" s="185">
        <f t="shared" si="272"/>
        <v>437.5</v>
      </c>
      <c r="Q2973" s="143">
        <v>2023</v>
      </c>
      <c r="R2973" s="143" t="str">
        <f>IFERROR(VLOOKUP(G2973,'SOURCE COMPANY'!A:B, 2, FALSE), "")</f>
        <v>Ankit Pulps &amp; Boards</v>
      </c>
      <c r="S2973" s="143" t="str">
        <f>IFERROR(VLOOKUP(H2973,'CUSTOMER NAME'!A:B, 2, FALSE), "")</f>
        <v>TO THE ORDER</v>
      </c>
    </row>
    <row r="2974" spans="1:19">
      <c r="A2974" s="211" t="s">
        <v>922</v>
      </c>
      <c r="B2974" s="211">
        <v>1000</v>
      </c>
      <c r="C2974" s="211" t="s">
        <v>7</v>
      </c>
      <c r="D2974" s="211" t="s">
        <v>3478</v>
      </c>
      <c r="E2974" s="211">
        <v>2.65</v>
      </c>
      <c r="F2974" s="211" t="s">
        <v>9</v>
      </c>
      <c r="G2974" s="211" t="s">
        <v>529</v>
      </c>
      <c r="H2974" s="211" t="s">
        <v>510</v>
      </c>
      <c r="I2974" s="192" t="s">
        <v>3389</v>
      </c>
      <c r="J2974" s="184">
        <f>IF(F2974="USD", E2974, E2974 * IFERROR(VLOOKUP(F2974, EXCHANGE_RATE!A:B, 2, FALSE), "Currency not found"))</f>
        <v>2.65</v>
      </c>
      <c r="K2974" s="184">
        <f t="shared" si="270"/>
        <v>2.65</v>
      </c>
      <c r="L2974" s="184">
        <f>IF(C2974="MTS", B2974, B2974 * IFERROR(VLOOKUP(C2974, 'QTY_CONVERSIONS '!A:B, 2, FALSE), "Units not  found"))</f>
        <v>1</v>
      </c>
      <c r="M2974" s="185">
        <f t="shared" si="271"/>
        <v>2650</v>
      </c>
      <c r="N2974" s="143" t="str">
        <f>IFERROR(VLOOKUP(D2974, Product_Category!A:B, 2, FALSE), "Uncategorized")</f>
        <v>CMC</v>
      </c>
      <c r="O2974" s="186">
        <f t="shared" si="273"/>
        <v>2650</v>
      </c>
      <c r="P2974" s="185">
        <f t="shared" si="272"/>
        <v>2650</v>
      </c>
      <c r="Q2974" s="143">
        <v>2023</v>
      </c>
      <c r="R2974" s="143" t="str">
        <f>IFERROR(VLOOKUP(G2974,'SOURCE COMPANY'!A:B, 2, FALSE), "")</f>
        <v>Ankit Pulps &amp; Boards</v>
      </c>
      <c r="S2974" s="143" t="str">
        <f>IFERROR(VLOOKUP(H2974,'CUSTOMER NAME'!A:B, 2, FALSE), "")</f>
        <v>TO THE ORDER</v>
      </c>
    </row>
    <row r="2975" spans="1:19">
      <c r="A2975" s="211" t="s">
        <v>922</v>
      </c>
      <c r="B2975" s="211">
        <v>1000</v>
      </c>
      <c r="C2975" s="211" t="s">
        <v>7</v>
      </c>
      <c r="D2975" s="211" t="s">
        <v>3479</v>
      </c>
      <c r="E2975" s="211">
        <v>2.65</v>
      </c>
      <c r="F2975" s="211" t="s">
        <v>9</v>
      </c>
      <c r="G2975" s="211" t="s">
        <v>529</v>
      </c>
      <c r="H2975" s="211" t="s">
        <v>510</v>
      </c>
      <c r="I2975" s="192" t="s">
        <v>3389</v>
      </c>
      <c r="J2975" s="184">
        <f>IF(F2975="USD", E2975, E2975 * IFERROR(VLOOKUP(F2975, EXCHANGE_RATE!A:B, 2, FALSE), "Currency not found"))</f>
        <v>2.65</v>
      </c>
      <c r="K2975" s="184">
        <f t="shared" si="270"/>
        <v>2.65</v>
      </c>
      <c r="L2975" s="184">
        <f>IF(C2975="MTS", B2975, B2975 * IFERROR(VLOOKUP(C2975, 'QTY_CONVERSIONS '!A:B, 2, FALSE), "Units not  found"))</f>
        <v>1</v>
      </c>
      <c r="M2975" s="185">
        <f t="shared" si="271"/>
        <v>2650</v>
      </c>
      <c r="N2975" s="143" t="str">
        <f>IFERROR(VLOOKUP(D2975, Product_Category!A:B, 2, FALSE), "Uncategorized")</f>
        <v>CMC</v>
      </c>
      <c r="O2975" s="186">
        <f t="shared" si="273"/>
        <v>2650</v>
      </c>
      <c r="P2975" s="185">
        <f t="shared" si="272"/>
        <v>2650</v>
      </c>
      <c r="Q2975" s="143">
        <v>2023</v>
      </c>
      <c r="R2975" s="143" t="str">
        <f>IFERROR(VLOOKUP(G2975,'SOURCE COMPANY'!A:B, 2, FALSE), "")</f>
        <v>Ankit Pulps &amp; Boards</v>
      </c>
      <c r="S2975" s="143" t="str">
        <f>IFERROR(VLOOKUP(H2975,'CUSTOMER NAME'!A:B, 2, FALSE), "")</f>
        <v>TO THE ORDER</v>
      </c>
    </row>
    <row r="2976" spans="1:19">
      <c r="A2976" s="211" t="s">
        <v>1012</v>
      </c>
      <c r="B2976" s="211">
        <v>3000</v>
      </c>
      <c r="C2976" s="211" t="s">
        <v>7</v>
      </c>
      <c r="D2976" s="211" t="s">
        <v>3188</v>
      </c>
      <c r="E2976" s="211">
        <v>2.87</v>
      </c>
      <c r="F2976" s="211" t="s">
        <v>9</v>
      </c>
      <c r="G2976" s="211" t="s">
        <v>529</v>
      </c>
      <c r="H2976" s="211" t="s">
        <v>510</v>
      </c>
      <c r="I2976" s="192" t="s">
        <v>3389</v>
      </c>
      <c r="J2976" s="184">
        <f>IF(F2976="USD", E2976, E2976 * IFERROR(VLOOKUP(F2976, EXCHANGE_RATE!A:B, 2, FALSE), "Currency not found"))</f>
        <v>2.87</v>
      </c>
      <c r="K2976" s="184">
        <f t="shared" si="270"/>
        <v>2.87</v>
      </c>
      <c r="L2976" s="184">
        <f>IF(C2976="MTS", B2976, B2976 * IFERROR(VLOOKUP(C2976, 'QTY_CONVERSIONS '!A:B, 2, FALSE), "Units not  found"))</f>
        <v>3</v>
      </c>
      <c r="M2976" s="185">
        <f t="shared" si="271"/>
        <v>8610</v>
      </c>
      <c r="N2976" s="143" t="str">
        <f>IFERROR(VLOOKUP(D2976, Product_Category!A:B, 2, FALSE), "Uncategorized")</f>
        <v>MCC</v>
      </c>
      <c r="O2976" s="186">
        <f t="shared" si="273"/>
        <v>2870</v>
      </c>
      <c r="P2976" s="185">
        <f t="shared" si="272"/>
        <v>8610</v>
      </c>
      <c r="Q2976" s="143">
        <v>2023</v>
      </c>
      <c r="R2976" s="143" t="str">
        <f>IFERROR(VLOOKUP(G2976,'SOURCE COMPANY'!A:B, 2, FALSE), "")</f>
        <v>Ankit Pulps &amp; Boards</v>
      </c>
      <c r="S2976" s="143" t="str">
        <f>IFERROR(VLOOKUP(H2976,'CUSTOMER NAME'!A:B, 2, FALSE), "")</f>
        <v>TO THE ORDER</v>
      </c>
    </row>
    <row r="2977" spans="1:19">
      <c r="A2977" s="211" t="s">
        <v>1012</v>
      </c>
      <c r="B2977" s="211">
        <v>37000</v>
      </c>
      <c r="C2977" s="211" t="s">
        <v>7</v>
      </c>
      <c r="D2977" s="211" t="s">
        <v>3234</v>
      </c>
      <c r="E2977" s="211">
        <v>2.87</v>
      </c>
      <c r="F2977" s="211" t="s">
        <v>9</v>
      </c>
      <c r="G2977" s="211" t="s">
        <v>529</v>
      </c>
      <c r="H2977" s="211" t="s">
        <v>510</v>
      </c>
      <c r="I2977" s="192" t="s">
        <v>3389</v>
      </c>
      <c r="J2977" s="184">
        <f>IF(F2977="USD", E2977, E2977 * IFERROR(VLOOKUP(F2977, EXCHANGE_RATE!A:B, 2, FALSE), "Currency not found"))</f>
        <v>2.87</v>
      </c>
      <c r="K2977" s="184">
        <f t="shared" si="270"/>
        <v>2.87</v>
      </c>
      <c r="L2977" s="184">
        <f>IF(C2977="MTS", B2977, B2977 * IFERROR(VLOOKUP(C2977, 'QTY_CONVERSIONS '!A:B, 2, FALSE), "Units not  found"))</f>
        <v>37</v>
      </c>
      <c r="M2977" s="185">
        <f t="shared" si="271"/>
        <v>106190</v>
      </c>
      <c r="N2977" s="143" t="str">
        <f>IFERROR(VLOOKUP(D2977, Product_Category!A:B, 2, FALSE), "Uncategorized")</f>
        <v>MCC</v>
      </c>
      <c r="O2977" s="186">
        <f t="shared" si="273"/>
        <v>2870</v>
      </c>
      <c r="P2977" s="185">
        <f t="shared" si="272"/>
        <v>106190</v>
      </c>
      <c r="Q2977" s="143">
        <v>2023</v>
      </c>
      <c r="R2977" s="143" t="str">
        <f>IFERROR(VLOOKUP(G2977,'SOURCE COMPANY'!A:B, 2, FALSE), "")</f>
        <v>Ankit Pulps &amp; Boards</v>
      </c>
      <c r="S2977" s="143" t="str">
        <f>IFERROR(VLOOKUP(H2977,'CUSTOMER NAME'!A:B, 2, FALSE), "")</f>
        <v>TO THE ORDER</v>
      </c>
    </row>
    <row r="2978" spans="1:19">
      <c r="A2978" s="211" t="s">
        <v>1012</v>
      </c>
      <c r="B2978" s="211">
        <v>1</v>
      </c>
      <c r="C2978" s="211" t="s">
        <v>7</v>
      </c>
      <c r="D2978" s="211" t="s">
        <v>2718</v>
      </c>
      <c r="E2978" s="211">
        <v>1</v>
      </c>
      <c r="F2978" s="211" t="s">
        <v>9</v>
      </c>
      <c r="G2978" s="211" t="s">
        <v>529</v>
      </c>
      <c r="H2978" s="211" t="s">
        <v>510</v>
      </c>
      <c r="I2978" s="192" t="s">
        <v>3389</v>
      </c>
      <c r="J2978" s="184">
        <f>IF(F2978="USD", E2978, E2978 * IFERROR(VLOOKUP(F2978, EXCHANGE_RATE!A:B, 2, FALSE), "Currency not found"))</f>
        <v>1</v>
      </c>
      <c r="K2978" s="184">
        <f t="shared" si="270"/>
        <v>1</v>
      </c>
      <c r="L2978" s="184">
        <f>IF(C2978="MTS", B2978, B2978 * IFERROR(VLOOKUP(C2978, 'QTY_CONVERSIONS '!A:B, 2, FALSE), "Units not  found"))</f>
        <v>1E-3</v>
      </c>
      <c r="M2978" s="185">
        <f t="shared" si="271"/>
        <v>1</v>
      </c>
      <c r="N2978" s="143" t="str">
        <f>IFERROR(VLOOKUP(D2978, Product_Category!A:B, 2, FALSE), "Uncategorized")</f>
        <v>MCC</v>
      </c>
      <c r="O2978" s="186">
        <f t="shared" si="273"/>
        <v>1000</v>
      </c>
      <c r="P2978" s="185">
        <f t="shared" si="272"/>
        <v>1</v>
      </c>
      <c r="Q2978" s="143">
        <v>2023</v>
      </c>
      <c r="R2978" s="143" t="str">
        <f>IFERROR(VLOOKUP(G2978,'SOURCE COMPANY'!A:B, 2, FALSE), "")</f>
        <v>Ankit Pulps &amp; Boards</v>
      </c>
      <c r="S2978" s="143" t="str">
        <f>IFERROR(VLOOKUP(H2978,'CUSTOMER NAME'!A:B, 2, FALSE), "")</f>
        <v>TO THE ORDER</v>
      </c>
    </row>
    <row r="2979" spans="1:19">
      <c r="A2979" s="211" t="s">
        <v>1047</v>
      </c>
      <c r="B2979" s="211">
        <v>1250</v>
      </c>
      <c r="C2979" s="211" t="s">
        <v>7</v>
      </c>
      <c r="D2979" s="211" t="s">
        <v>3257</v>
      </c>
      <c r="E2979" s="211">
        <v>4.46</v>
      </c>
      <c r="F2979" s="211" t="s">
        <v>9</v>
      </c>
      <c r="G2979" s="211" t="s">
        <v>529</v>
      </c>
      <c r="H2979" s="211" t="s">
        <v>510</v>
      </c>
      <c r="I2979" s="192" t="s">
        <v>3389</v>
      </c>
      <c r="J2979" s="184">
        <f>IF(F2979="USD", E2979, E2979 * IFERROR(VLOOKUP(F2979, EXCHANGE_RATE!A:B, 2, FALSE), "Currency not found"))</f>
        <v>4.46</v>
      </c>
      <c r="K2979" s="184">
        <f t="shared" si="270"/>
        <v>4.46</v>
      </c>
      <c r="L2979" s="184">
        <f>IF(C2979="MTS", B2979, B2979 * IFERROR(VLOOKUP(C2979, 'QTY_CONVERSIONS '!A:B, 2, FALSE), "Units not  found"))</f>
        <v>1.25</v>
      </c>
      <c r="M2979" s="185">
        <f t="shared" si="271"/>
        <v>5575</v>
      </c>
      <c r="N2979" s="143" t="str">
        <f>IFERROR(VLOOKUP(D2979, Product_Category!A:B, 2, FALSE), "Uncategorized")</f>
        <v>MCC</v>
      </c>
      <c r="O2979" s="186">
        <f t="shared" si="273"/>
        <v>4460</v>
      </c>
      <c r="P2979" s="185">
        <f t="shared" si="272"/>
        <v>5575</v>
      </c>
      <c r="Q2979" s="143">
        <v>2023</v>
      </c>
      <c r="R2979" s="143" t="str">
        <f>IFERROR(VLOOKUP(G2979,'SOURCE COMPANY'!A:B, 2, FALSE), "")</f>
        <v>Ankit Pulps &amp; Boards</v>
      </c>
      <c r="S2979" s="143" t="str">
        <f>IFERROR(VLOOKUP(H2979,'CUSTOMER NAME'!A:B, 2, FALSE), "")</f>
        <v>TO THE ORDER</v>
      </c>
    </row>
    <row r="2980" spans="1:19">
      <c r="A2980" s="211" t="s">
        <v>172</v>
      </c>
      <c r="B2980" s="211">
        <v>20000</v>
      </c>
      <c r="C2980" s="211" t="s">
        <v>7</v>
      </c>
      <c r="D2980" s="211" t="s">
        <v>2718</v>
      </c>
      <c r="E2980" s="211">
        <v>2.35</v>
      </c>
      <c r="F2980" s="211" t="s">
        <v>9</v>
      </c>
      <c r="G2980" s="211" t="s">
        <v>529</v>
      </c>
      <c r="H2980" s="211" t="s">
        <v>510</v>
      </c>
      <c r="I2980" s="192" t="s">
        <v>3389</v>
      </c>
      <c r="J2980" s="184">
        <f>IF(F2980="USD", E2980, E2980 * IFERROR(VLOOKUP(F2980, EXCHANGE_RATE!A:B, 2, FALSE), "Currency not found"))</f>
        <v>2.35</v>
      </c>
      <c r="K2980" s="184">
        <f t="shared" si="270"/>
        <v>2.35</v>
      </c>
      <c r="L2980" s="184">
        <f>IF(C2980="MTS", B2980, B2980 * IFERROR(VLOOKUP(C2980, 'QTY_CONVERSIONS '!A:B, 2, FALSE), "Units not  found"))</f>
        <v>20</v>
      </c>
      <c r="M2980" s="185">
        <f t="shared" si="271"/>
        <v>47000</v>
      </c>
      <c r="N2980" s="143" t="str">
        <f>IFERROR(VLOOKUP(D2980, Product_Category!A:B, 2, FALSE), "Uncategorized")</f>
        <v>MCC</v>
      </c>
      <c r="O2980" s="186">
        <f t="shared" si="273"/>
        <v>2350</v>
      </c>
      <c r="P2980" s="185">
        <f t="shared" si="272"/>
        <v>47000</v>
      </c>
      <c r="Q2980" s="143">
        <v>2023</v>
      </c>
      <c r="R2980" s="143" t="str">
        <f>IFERROR(VLOOKUP(G2980,'SOURCE COMPANY'!A:B, 2, FALSE), "")</f>
        <v>Ankit Pulps &amp; Boards</v>
      </c>
      <c r="S2980" s="143" t="str">
        <f>IFERROR(VLOOKUP(H2980,'CUSTOMER NAME'!A:B, 2, FALSE), "")</f>
        <v>TO THE ORDER</v>
      </c>
    </row>
    <row r="2981" spans="1:19">
      <c r="A2981" s="211" t="s">
        <v>172</v>
      </c>
      <c r="B2981" s="211">
        <v>20000</v>
      </c>
      <c r="C2981" s="211" t="s">
        <v>7</v>
      </c>
      <c r="D2981" s="211" t="s">
        <v>2717</v>
      </c>
      <c r="E2981" s="211">
        <v>2.5499999999999998</v>
      </c>
      <c r="F2981" s="211" t="s">
        <v>9</v>
      </c>
      <c r="G2981" s="211" t="s">
        <v>529</v>
      </c>
      <c r="H2981" s="211" t="s">
        <v>510</v>
      </c>
      <c r="I2981" s="192" t="s">
        <v>3389</v>
      </c>
      <c r="J2981" s="184">
        <f>IF(F2981="USD", E2981, E2981 * IFERROR(VLOOKUP(F2981, EXCHANGE_RATE!A:B, 2, FALSE), "Currency not found"))</f>
        <v>2.5499999999999998</v>
      </c>
      <c r="K2981" s="184">
        <f t="shared" si="270"/>
        <v>2.5499999999999998</v>
      </c>
      <c r="L2981" s="184">
        <f>IF(C2981="MTS", B2981, B2981 * IFERROR(VLOOKUP(C2981, 'QTY_CONVERSIONS '!A:B, 2, FALSE), "Units not  found"))</f>
        <v>20</v>
      </c>
      <c r="M2981" s="185">
        <f t="shared" si="271"/>
        <v>51000</v>
      </c>
      <c r="N2981" s="143" t="str">
        <f>IFERROR(VLOOKUP(D2981, Product_Category!A:B, 2, FALSE), "Uncategorized")</f>
        <v>MCC</v>
      </c>
      <c r="O2981" s="186">
        <f t="shared" si="273"/>
        <v>2550</v>
      </c>
      <c r="P2981" s="185">
        <f t="shared" si="272"/>
        <v>51000</v>
      </c>
      <c r="Q2981" s="143">
        <v>2023</v>
      </c>
      <c r="R2981" s="143" t="str">
        <f>IFERROR(VLOOKUP(G2981,'SOURCE COMPANY'!A:B, 2, FALSE), "")</f>
        <v>Ankit Pulps &amp; Boards</v>
      </c>
      <c r="S2981" s="143" t="str">
        <f>IFERROR(VLOOKUP(H2981,'CUSTOMER NAME'!A:B, 2, FALSE), "")</f>
        <v>TO THE ORDER</v>
      </c>
    </row>
    <row r="2982" spans="1:19">
      <c r="A2982" s="211" t="s">
        <v>1080</v>
      </c>
      <c r="B2982" s="211">
        <v>5000</v>
      </c>
      <c r="C2982" s="211" t="s">
        <v>7</v>
      </c>
      <c r="D2982" s="211" t="s">
        <v>3584</v>
      </c>
      <c r="E2982" s="211">
        <v>2.8</v>
      </c>
      <c r="F2982" s="211" t="s">
        <v>9</v>
      </c>
      <c r="G2982" s="211" t="s">
        <v>529</v>
      </c>
      <c r="H2982" s="211" t="s">
        <v>510</v>
      </c>
      <c r="I2982" s="192" t="s">
        <v>3389</v>
      </c>
      <c r="J2982" s="184">
        <f>IF(F2982="USD", E2982, E2982 * IFERROR(VLOOKUP(F2982, EXCHANGE_RATE!A:B, 2, FALSE), "Currency not found"))</f>
        <v>2.8</v>
      </c>
      <c r="K2982" s="184">
        <f t="shared" si="270"/>
        <v>2.8</v>
      </c>
      <c r="L2982" s="184">
        <f>IF(C2982="MTS", B2982, B2982 * IFERROR(VLOOKUP(C2982, 'QTY_CONVERSIONS '!A:B, 2, FALSE), "Units not  found"))</f>
        <v>5</v>
      </c>
      <c r="M2982" s="185">
        <f t="shared" si="271"/>
        <v>14000</v>
      </c>
      <c r="N2982" s="143" t="str">
        <f>IFERROR(VLOOKUP(D2982, Product_Category!A:B, 2, FALSE), "Uncategorized")</f>
        <v>MCC</v>
      </c>
      <c r="O2982" s="186">
        <f t="shared" si="273"/>
        <v>2800</v>
      </c>
      <c r="P2982" s="185">
        <f t="shared" si="272"/>
        <v>14000</v>
      </c>
      <c r="Q2982" s="143">
        <v>2023</v>
      </c>
      <c r="R2982" s="143" t="str">
        <f>IFERROR(VLOOKUP(G2982,'SOURCE COMPANY'!A:B, 2, FALSE), "")</f>
        <v>Ankit Pulps &amp; Boards</v>
      </c>
      <c r="S2982" s="143" t="str">
        <f>IFERROR(VLOOKUP(H2982,'CUSTOMER NAME'!A:B, 2, FALSE), "")</f>
        <v>TO THE ORDER</v>
      </c>
    </row>
    <row r="2983" spans="1:19">
      <c r="A2983" s="211" t="s">
        <v>1080</v>
      </c>
      <c r="B2983" s="211">
        <v>5000</v>
      </c>
      <c r="C2983" s="211" t="s">
        <v>7</v>
      </c>
      <c r="D2983" s="211" t="s">
        <v>3188</v>
      </c>
      <c r="E2983" s="211">
        <v>2.3199999999999998</v>
      </c>
      <c r="F2983" s="211" t="s">
        <v>9</v>
      </c>
      <c r="G2983" s="211" t="s">
        <v>529</v>
      </c>
      <c r="H2983" s="211" t="s">
        <v>510</v>
      </c>
      <c r="I2983" s="192" t="s">
        <v>3389</v>
      </c>
      <c r="J2983" s="184">
        <f>IF(F2983="USD", E2983, E2983 * IFERROR(VLOOKUP(F2983, EXCHANGE_RATE!A:B, 2, FALSE), "Currency not found"))</f>
        <v>2.3199999999999998</v>
      </c>
      <c r="K2983" s="184">
        <f t="shared" si="270"/>
        <v>2.3199999999999998</v>
      </c>
      <c r="L2983" s="184">
        <f>IF(C2983="MTS", B2983, B2983 * IFERROR(VLOOKUP(C2983, 'QTY_CONVERSIONS '!A:B, 2, FALSE), "Units not  found"))</f>
        <v>5</v>
      </c>
      <c r="M2983" s="185">
        <f t="shared" si="271"/>
        <v>11600</v>
      </c>
      <c r="N2983" s="143" t="str">
        <f>IFERROR(VLOOKUP(D2983, Product_Category!A:B, 2, FALSE), "Uncategorized")</f>
        <v>MCC</v>
      </c>
      <c r="O2983" s="186">
        <f t="shared" si="273"/>
        <v>2320</v>
      </c>
      <c r="P2983" s="185">
        <f t="shared" si="272"/>
        <v>11600</v>
      </c>
      <c r="Q2983" s="143">
        <v>2023</v>
      </c>
      <c r="R2983" s="143" t="str">
        <f>IFERROR(VLOOKUP(G2983,'SOURCE COMPANY'!A:B, 2, FALSE), "")</f>
        <v>Ankit Pulps &amp; Boards</v>
      </c>
      <c r="S2983" s="143" t="str">
        <f>IFERROR(VLOOKUP(H2983,'CUSTOMER NAME'!A:B, 2, FALSE), "")</f>
        <v>TO THE ORDER</v>
      </c>
    </row>
    <row r="2984" spans="1:19">
      <c r="A2984" s="82" t="s">
        <v>1047</v>
      </c>
      <c r="B2984" s="82">
        <v>2000</v>
      </c>
      <c r="C2984" s="82" t="s">
        <v>7</v>
      </c>
      <c r="D2984" s="82" t="s">
        <v>1049</v>
      </c>
      <c r="E2984" s="250">
        <v>2.15</v>
      </c>
      <c r="F2984" s="82" t="s">
        <v>9</v>
      </c>
      <c r="G2984" s="211" t="s">
        <v>529</v>
      </c>
      <c r="H2984" s="82" t="s">
        <v>510</v>
      </c>
      <c r="I2984" s="219" t="str">
        <f>I2983</f>
        <v>October</v>
      </c>
      <c r="J2984" s="184">
        <f>IF(F2984="USD", E2984, E2984 * IFERROR(VLOOKUP(F2984, EXCHANGE_RATE!A:B, 2, FALSE), "Currency not found"))</f>
        <v>2.15</v>
      </c>
      <c r="K2984" s="184">
        <f t="shared" si="270"/>
        <v>2.15</v>
      </c>
      <c r="L2984" s="184">
        <f>IF(C2984="MTS", B2984, B2984 * IFERROR(VLOOKUP(C2984, 'QTY_CONVERSIONS '!A:B, 2, FALSE), "Units not  found"))</f>
        <v>2</v>
      </c>
      <c r="M2984" s="185">
        <f t="shared" si="271"/>
        <v>4300</v>
      </c>
      <c r="N2984" s="143" t="str">
        <f>IFERROR(VLOOKUP(D2984, Product_Category!A:B, 2, FALSE), "Uncategorized")</f>
        <v>MCC</v>
      </c>
      <c r="O2984" s="186">
        <f t="shared" si="273"/>
        <v>2150</v>
      </c>
      <c r="P2984" s="185">
        <f t="shared" si="272"/>
        <v>4300</v>
      </c>
      <c r="Q2984" s="143">
        <v>2023</v>
      </c>
      <c r="R2984" s="143" t="str">
        <f>IFERROR(VLOOKUP(G2984,'SOURCE COMPANY'!A:B, 2, FALSE), "")</f>
        <v>Ankit Pulps &amp; Boards</v>
      </c>
      <c r="S2984" s="143" t="str">
        <f>IFERROR(VLOOKUP(H2984,'CUSTOMER NAME'!A:B, 2, FALSE), "")</f>
        <v>TO THE ORDER</v>
      </c>
    </row>
    <row r="2985" spans="1:19">
      <c r="A2985" s="82" t="s">
        <v>1047</v>
      </c>
      <c r="B2985" s="82">
        <v>6000</v>
      </c>
      <c r="C2985" s="82" t="s">
        <v>7</v>
      </c>
      <c r="D2985" s="82" t="s">
        <v>1053</v>
      </c>
      <c r="E2985" s="250">
        <v>2.2000000000000002</v>
      </c>
      <c r="F2985" s="82" t="s">
        <v>9</v>
      </c>
      <c r="G2985" s="211" t="s">
        <v>529</v>
      </c>
      <c r="H2985" s="82" t="s">
        <v>510</v>
      </c>
      <c r="I2985" s="219" t="str">
        <f>I2984</f>
        <v>October</v>
      </c>
      <c r="J2985" s="184">
        <f>IF(F2985="USD", E2985, E2985 * IFERROR(VLOOKUP(F2985, EXCHANGE_RATE!A:B, 2, FALSE), "Currency not found"))</f>
        <v>2.2000000000000002</v>
      </c>
      <c r="K2985" s="184">
        <f t="shared" si="270"/>
        <v>2.2000000000000002</v>
      </c>
      <c r="L2985" s="184">
        <f>IF(C2985="MTS", B2985, B2985 * IFERROR(VLOOKUP(C2985, 'QTY_CONVERSIONS '!A:B, 2, FALSE), "Units not  found"))</f>
        <v>6</v>
      </c>
      <c r="M2985" s="185">
        <f t="shared" si="271"/>
        <v>13200.000000000002</v>
      </c>
      <c r="N2985" s="143" t="str">
        <f>IFERROR(VLOOKUP(D2985, Product_Category!A:B, 2, FALSE), "Uncategorized")</f>
        <v>MCC</v>
      </c>
      <c r="O2985" s="186">
        <f t="shared" si="273"/>
        <v>2200</v>
      </c>
      <c r="P2985" s="185">
        <f t="shared" si="272"/>
        <v>13200</v>
      </c>
      <c r="Q2985" s="143">
        <v>2023</v>
      </c>
      <c r="R2985" s="143" t="str">
        <f>IFERROR(VLOOKUP(G2985,'SOURCE COMPANY'!A:B, 2, FALSE), "")</f>
        <v>Ankit Pulps &amp; Boards</v>
      </c>
      <c r="S2985" s="143" t="str">
        <f>IFERROR(VLOOKUP(H2985,'CUSTOMER NAME'!A:B, 2, FALSE), "")</f>
        <v>TO THE ORDER</v>
      </c>
    </row>
    <row r="2986" spans="1:19">
      <c r="A2986" s="211" t="s">
        <v>3422</v>
      </c>
      <c r="B2986" s="211">
        <v>10</v>
      </c>
      <c r="C2986" s="211" t="s">
        <v>7</v>
      </c>
      <c r="D2986" s="211" t="s">
        <v>173</v>
      </c>
      <c r="E2986" s="211">
        <v>224</v>
      </c>
      <c r="F2986" s="211" t="s">
        <v>1718</v>
      </c>
      <c r="G2986" s="211" t="s">
        <v>3423</v>
      </c>
      <c r="H2986" s="211" t="s">
        <v>510</v>
      </c>
      <c r="I2986" s="192" t="s">
        <v>3389</v>
      </c>
      <c r="J2986" s="184">
        <f>IF(F2986="USD", E2986, E2986 * IFERROR(VLOOKUP(F2986, EXCHANGE_RATE!A:B, 2, FALSE), "Currency not found"))</f>
        <v>239.68</v>
      </c>
      <c r="K2986" s="184">
        <f t="shared" si="270"/>
        <v>239.68</v>
      </c>
      <c r="L2986" s="184">
        <f>IF(C2986="MTS", B2986, B2986 * IFERROR(VLOOKUP(C2986, 'QTY_CONVERSIONS '!A:B, 2, FALSE), "Units not  found"))</f>
        <v>0.01</v>
      </c>
      <c r="M2986" s="185">
        <f t="shared" si="271"/>
        <v>2396.8000000000002</v>
      </c>
      <c r="N2986" s="143" t="str">
        <f>IFERROR(VLOOKUP(D2986, Product_Category!A:B, 2, FALSE), "Uncategorized")</f>
        <v>SSG</v>
      </c>
      <c r="O2986" s="186">
        <f t="shared" si="273"/>
        <v>239680</v>
      </c>
      <c r="P2986" s="185">
        <f t="shared" si="272"/>
        <v>2396.8000000000002</v>
      </c>
      <c r="Q2986" s="143">
        <v>2023</v>
      </c>
      <c r="R2986" s="143" t="str">
        <f>IFERROR(VLOOKUP(G2986,'SOURCE COMPANY'!A:B, 2, FALSE), "")</f>
        <v>Anmol Chemicals</v>
      </c>
      <c r="S2986" s="143" t="str">
        <f>IFERROR(VLOOKUP(H2986,'CUSTOMER NAME'!A:B, 2, FALSE), "")</f>
        <v>TO THE ORDER</v>
      </c>
    </row>
    <row r="2987" spans="1:19">
      <c r="A2987" s="187" t="s">
        <v>752</v>
      </c>
      <c r="B2987" s="187">
        <v>12000</v>
      </c>
      <c r="C2987" s="187" t="s">
        <v>7</v>
      </c>
      <c r="D2987" s="187" t="s">
        <v>2907</v>
      </c>
      <c r="E2987" s="187">
        <v>1.4</v>
      </c>
      <c r="F2987" s="187" t="s">
        <v>1718</v>
      </c>
      <c r="G2987" s="83" t="s">
        <v>2551</v>
      </c>
      <c r="H2987" s="187" t="s">
        <v>510</v>
      </c>
      <c r="I2987" s="192" t="s">
        <v>2670</v>
      </c>
      <c r="J2987" s="184">
        <f>IF(F2987="USD", E2987, E2987 * IFERROR(VLOOKUP(F2987, EXCHANGE_RATE!A:B, 2, FALSE), "Currency not found"))</f>
        <v>1.498</v>
      </c>
      <c r="K2987" s="184">
        <f t="shared" si="270"/>
        <v>1.5</v>
      </c>
      <c r="L2987" s="184">
        <f>IF(C2987="MTS", B2987, B2987 * IFERROR(VLOOKUP(C2987, 'QTY_CONVERSIONS '!A:B, 2, FALSE), "Units not  found"))</f>
        <v>12</v>
      </c>
      <c r="M2987" s="185">
        <f t="shared" si="271"/>
        <v>18000</v>
      </c>
      <c r="N2987" s="143" t="str">
        <f>IFERROR(VLOOKUP(D2987, Product_Category!A:B, 2, FALSE), "Uncategorized")</f>
        <v>MCC</v>
      </c>
      <c r="O2987" s="186">
        <f t="shared" si="273"/>
        <v>1500</v>
      </c>
      <c r="P2987" s="185">
        <f t="shared" si="272"/>
        <v>18000</v>
      </c>
      <c r="Q2987" s="143">
        <v>2023</v>
      </c>
      <c r="R2987" s="143" t="str">
        <f>IFERROR(VLOOKUP(G2987,'SOURCE COMPANY'!A:B, 2, FALSE), "")</f>
        <v>ARKOS CORP</v>
      </c>
      <c r="S2987" s="143" t="str">
        <f>IFERROR(VLOOKUP(H2987,'CUSTOMER NAME'!A:B, 2, FALSE), "")</f>
        <v>TO THE ORDER</v>
      </c>
    </row>
    <row r="2988" spans="1:19">
      <c r="A2988" s="187" t="s">
        <v>752</v>
      </c>
      <c r="B2988" s="187">
        <v>36000</v>
      </c>
      <c r="C2988" s="187" t="s">
        <v>7</v>
      </c>
      <c r="D2988" s="187" t="s">
        <v>2908</v>
      </c>
      <c r="E2988" s="187">
        <v>1.4</v>
      </c>
      <c r="F2988" s="187" t="s">
        <v>1718</v>
      </c>
      <c r="G2988" s="83" t="s">
        <v>2551</v>
      </c>
      <c r="H2988" s="187" t="s">
        <v>510</v>
      </c>
      <c r="I2988" s="192" t="s">
        <v>2670</v>
      </c>
      <c r="J2988" s="184">
        <f>IF(F2988="USD", E2988, E2988 * IFERROR(VLOOKUP(F2988, EXCHANGE_RATE!A:B, 2, FALSE), "Currency not found"))</f>
        <v>1.498</v>
      </c>
      <c r="K2988" s="184">
        <f t="shared" si="270"/>
        <v>1.5</v>
      </c>
      <c r="L2988" s="184">
        <f>IF(C2988="MTS", B2988, B2988 * IFERROR(VLOOKUP(C2988, 'QTY_CONVERSIONS '!A:B, 2, FALSE), "Units not  found"))</f>
        <v>36</v>
      </c>
      <c r="M2988" s="185">
        <f t="shared" si="271"/>
        <v>54000</v>
      </c>
      <c r="N2988" s="143" t="str">
        <f>IFERROR(VLOOKUP(D2988, Product_Category!A:B, 2, FALSE), "Uncategorized")</f>
        <v>MCC</v>
      </c>
      <c r="O2988" s="186">
        <f t="shared" si="273"/>
        <v>1500</v>
      </c>
      <c r="P2988" s="185">
        <f t="shared" si="272"/>
        <v>54000</v>
      </c>
      <c r="Q2988" s="143">
        <v>2023</v>
      </c>
      <c r="R2988" s="143" t="str">
        <f>IFERROR(VLOOKUP(G2988,'SOURCE COMPANY'!A:B, 2, FALSE), "")</f>
        <v>ARKOS CORP</v>
      </c>
      <c r="S2988" s="143" t="str">
        <f>IFERROR(VLOOKUP(H2988,'CUSTOMER NAME'!A:B, 2, FALSE), "")</f>
        <v>TO THE ORDER</v>
      </c>
    </row>
    <row r="2989" spans="1:19">
      <c r="A2989" s="83" t="s">
        <v>752</v>
      </c>
      <c r="B2989" s="212">
        <v>11000</v>
      </c>
      <c r="C2989" s="83" t="s">
        <v>7</v>
      </c>
      <c r="D2989" s="83" t="s">
        <v>769</v>
      </c>
      <c r="E2989" s="213">
        <v>1.4</v>
      </c>
      <c r="F2989" s="83" t="s">
        <v>1718</v>
      </c>
      <c r="G2989" s="83" t="s">
        <v>2551</v>
      </c>
      <c r="H2989" s="83" t="s">
        <v>510</v>
      </c>
      <c r="I2989" s="219" t="str">
        <f>I2988</f>
        <v>August</v>
      </c>
      <c r="J2989" s="184">
        <f>IF(F2989="USD", E2989, E2989 * IFERROR(VLOOKUP(F2989, EXCHANGE_RATE!A:B, 2, FALSE), "Currency not found"))</f>
        <v>1.498</v>
      </c>
      <c r="K2989" s="184">
        <f t="shared" si="270"/>
        <v>1.5</v>
      </c>
      <c r="L2989" s="184">
        <f>IF(C2989="MTS", B2989, B2989 * IFERROR(VLOOKUP(C2989, 'QTY_CONVERSIONS '!A:B, 2, FALSE), "Units not  found"))</f>
        <v>11</v>
      </c>
      <c r="M2989" s="185">
        <f t="shared" si="271"/>
        <v>16500</v>
      </c>
      <c r="N2989" s="143" t="str">
        <f>IFERROR(VLOOKUP(D2989, Product_Category!A:B, 2, FALSE), "Uncategorized")</f>
        <v>MCC</v>
      </c>
      <c r="O2989" s="186">
        <f t="shared" si="273"/>
        <v>1500</v>
      </c>
      <c r="P2989" s="185">
        <f t="shared" si="272"/>
        <v>16500</v>
      </c>
      <c r="Q2989" s="143">
        <v>2023</v>
      </c>
      <c r="R2989" s="143" t="str">
        <f>IFERROR(VLOOKUP(G2989,'SOURCE COMPANY'!A:B, 2, FALSE), "")</f>
        <v>ARKOS CORP</v>
      </c>
      <c r="S2989" s="143" t="str">
        <f>IFERROR(VLOOKUP(H2989,'CUSTOMER NAME'!A:B, 2, FALSE), "")</f>
        <v>TO THE ORDER</v>
      </c>
    </row>
    <row r="2990" spans="1:19">
      <c r="A2990" s="83" t="s">
        <v>752</v>
      </c>
      <c r="B2990" s="212">
        <v>11000</v>
      </c>
      <c r="C2990" s="83" t="s">
        <v>7</v>
      </c>
      <c r="D2990" s="83" t="s">
        <v>769</v>
      </c>
      <c r="E2990" s="213">
        <v>1.4</v>
      </c>
      <c r="F2990" s="83" t="s">
        <v>1718</v>
      </c>
      <c r="G2990" s="83" t="s">
        <v>2551</v>
      </c>
      <c r="H2990" s="83" t="s">
        <v>510</v>
      </c>
      <c r="I2990" s="219" t="str">
        <f>I2989</f>
        <v>August</v>
      </c>
      <c r="J2990" s="184">
        <f>IF(F2990="USD", E2990, E2990 * IFERROR(VLOOKUP(F2990, EXCHANGE_RATE!A:B, 2, FALSE), "Currency not found"))</f>
        <v>1.498</v>
      </c>
      <c r="K2990" s="184">
        <f t="shared" si="270"/>
        <v>1.5</v>
      </c>
      <c r="L2990" s="184">
        <f>IF(C2990="MTS", B2990, B2990 * IFERROR(VLOOKUP(C2990, 'QTY_CONVERSIONS '!A:B, 2, FALSE), "Units not  found"))</f>
        <v>11</v>
      </c>
      <c r="M2990" s="185">
        <f t="shared" si="271"/>
        <v>16500</v>
      </c>
      <c r="N2990" s="143" t="str">
        <f>IFERROR(VLOOKUP(D2990, Product_Category!A:B, 2, FALSE), "Uncategorized")</f>
        <v>MCC</v>
      </c>
      <c r="O2990" s="186">
        <f t="shared" si="273"/>
        <v>1500</v>
      </c>
      <c r="P2990" s="185">
        <f t="shared" si="272"/>
        <v>16500</v>
      </c>
      <c r="Q2990" s="143">
        <v>2023</v>
      </c>
      <c r="R2990" s="143" t="str">
        <f>IFERROR(VLOOKUP(G2990,'SOURCE COMPANY'!A:B, 2, FALSE), "")</f>
        <v>ARKOS CORP</v>
      </c>
      <c r="S2990" s="143" t="str">
        <f>IFERROR(VLOOKUP(H2990,'CUSTOMER NAME'!A:B, 2, FALSE), "")</f>
        <v>TO THE ORDER</v>
      </c>
    </row>
    <row r="2991" spans="1:19">
      <c r="A2991" s="83" t="s">
        <v>752</v>
      </c>
      <c r="B2991" s="212">
        <v>37000</v>
      </c>
      <c r="C2991" s="83" t="s">
        <v>7</v>
      </c>
      <c r="D2991" s="83" t="s">
        <v>611</v>
      </c>
      <c r="E2991" s="213">
        <v>1.4</v>
      </c>
      <c r="F2991" s="83" t="s">
        <v>1718</v>
      </c>
      <c r="G2991" s="83" t="s">
        <v>2551</v>
      </c>
      <c r="H2991" s="83" t="s">
        <v>510</v>
      </c>
      <c r="I2991" s="219" t="str">
        <f>I2990</f>
        <v>August</v>
      </c>
      <c r="J2991" s="184">
        <f>IF(F2991="USD", E2991, E2991 * IFERROR(VLOOKUP(F2991, EXCHANGE_RATE!A:B, 2, FALSE), "Currency not found"))</f>
        <v>1.498</v>
      </c>
      <c r="K2991" s="184">
        <f t="shared" si="270"/>
        <v>1.5</v>
      </c>
      <c r="L2991" s="184">
        <f>IF(C2991="MTS", B2991, B2991 * IFERROR(VLOOKUP(C2991, 'QTY_CONVERSIONS '!A:B, 2, FALSE), "Units not  found"))</f>
        <v>37</v>
      </c>
      <c r="M2991" s="185">
        <f t="shared" si="271"/>
        <v>55500</v>
      </c>
      <c r="N2991" s="143" t="str">
        <f>IFERROR(VLOOKUP(D2991, Product_Category!A:B, 2, FALSE), "Uncategorized")</f>
        <v>MCC</v>
      </c>
      <c r="O2991" s="186">
        <f t="shared" si="273"/>
        <v>1500</v>
      </c>
      <c r="P2991" s="185">
        <f t="shared" si="272"/>
        <v>55500</v>
      </c>
      <c r="Q2991" s="143">
        <v>2023</v>
      </c>
      <c r="R2991" s="143" t="str">
        <f>IFERROR(VLOOKUP(G2991,'SOURCE COMPANY'!A:B, 2, FALSE), "")</f>
        <v>ARKOS CORP</v>
      </c>
      <c r="S2991" s="143" t="str">
        <f>IFERROR(VLOOKUP(H2991,'CUSTOMER NAME'!A:B, 2, FALSE), "")</f>
        <v>TO THE ORDER</v>
      </c>
    </row>
    <row r="2992" spans="1:19">
      <c r="A2992" s="83" t="s">
        <v>752</v>
      </c>
      <c r="B2992" s="212">
        <v>37000</v>
      </c>
      <c r="C2992" s="83" t="s">
        <v>7</v>
      </c>
      <c r="D2992" s="83" t="s">
        <v>611</v>
      </c>
      <c r="E2992" s="213">
        <v>1.4</v>
      </c>
      <c r="F2992" s="83" t="s">
        <v>1718</v>
      </c>
      <c r="G2992" s="83" t="s">
        <v>2551</v>
      </c>
      <c r="H2992" s="83" t="s">
        <v>510</v>
      </c>
      <c r="I2992" s="219" t="str">
        <f>I2991</f>
        <v>August</v>
      </c>
      <c r="J2992" s="184">
        <f>IF(F2992="USD", E2992, E2992 * IFERROR(VLOOKUP(F2992, EXCHANGE_RATE!A:B, 2, FALSE), "Currency not found"))</f>
        <v>1.498</v>
      </c>
      <c r="K2992" s="184">
        <f t="shared" si="270"/>
        <v>1.5</v>
      </c>
      <c r="L2992" s="184">
        <f>IF(C2992="MTS", B2992, B2992 * IFERROR(VLOOKUP(C2992, 'QTY_CONVERSIONS '!A:B, 2, FALSE), "Units not  found"))</f>
        <v>37</v>
      </c>
      <c r="M2992" s="185">
        <f t="shared" si="271"/>
        <v>55500</v>
      </c>
      <c r="N2992" s="143" t="str">
        <f>IFERROR(VLOOKUP(D2992, Product_Category!A:B, 2, FALSE), "Uncategorized")</f>
        <v>MCC</v>
      </c>
      <c r="O2992" s="186">
        <f t="shared" si="273"/>
        <v>1500</v>
      </c>
      <c r="P2992" s="185">
        <f t="shared" si="272"/>
        <v>55500</v>
      </c>
      <c r="Q2992" s="143">
        <v>2023</v>
      </c>
      <c r="R2992" s="143" t="str">
        <f>IFERROR(VLOOKUP(G2992,'SOURCE COMPANY'!A:B, 2, FALSE), "")</f>
        <v>ARKOS CORP</v>
      </c>
      <c r="S2992" s="143" t="str">
        <f>IFERROR(VLOOKUP(H2992,'CUSTOMER NAME'!A:B, 2, FALSE), "")</f>
        <v>TO THE ORDER</v>
      </c>
    </row>
    <row r="2993" spans="1:19">
      <c r="A2993" s="83" t="s">
        <v>996</v>
      </c>
      <c r="B2993" s="23">
        <v>4000</v>
      </c>
      <c r="C2993" s="83" t="s">
        <v>7</v>
      </c>
      <c r="D2993" s="83" t="s">
        <v>1209</v>
      </c>
      <c r="E2993" s="49">
        <v>2.9</v>
      </c>
      <c r="F2993" s="83" t="s">
        <v>9</v>
      </c>
      <c r="G2993" s="83" t="s">
        <v>105</v>
      </c>
      <c r="H2993" s="83" t="s">
        <v>510</v>
      </c>
      <c r="I2993" s="219" t="s">
        <v>2560</v>
      </c>
      <c r="J2993" s="184">
        <f>IF(F2993="USD", E2993, E2993 * IFERROR(VLOOKUP(F2993, EXCHANGE_RATE!A:B, 2, FALSE), "Currency not found"))</f>
        <v>2.9</v>
      </c>
      <c r="K2993" s="184">
        <f t="shared" si="270"/>
        <v>2.9</v>
      </c>
      <c r="L2993" s="184">
        <f>IF(C2993="MTS", B2993, B2993 * IFERROR(VLOOKUP(C2993, 'QTY_CONVERSIONS '!A:B, 2, FALSE), "Units not  found"))</f>
        <v>4</v>
      </c>
      <c r="M2993" s="185">
        <f t="shared" si="271"/>
        <v>11600</v>
      </c>
      <c r="N2993" s="143" t="str">
        <f>IFERROR(VLOOKUP(D2993, Product_Category!A:B, 2, FALSE), "Uncategorized")</f>
        <v>MAGNESIUM STEARATE</v>
      </c>
      <c r="O2993" s="186">
        <f t="shared" si="273"/>
        <v>2900</v>
      </c>
      <c r="P2993" s="185">
        <f t="shared" si="272"/>
        <v>11600</v>
      </c>
      <c r="Q2993" s="143">
        <v>2023</v>
      </c>
      <c r="R2993" s="143" t="str">
        <f>IFERROR(VLOOKUP(G2993,'SOURCE COMPANY'!A:B, 2, FALSE), "")</f>
        <v>SUDEEP PHARMA</v>
      </c>
      <c r="S2993" s="143" t="str">
        <f>IFERROR(VLOOKUP(H2993,'CUSTOMER NAME'!A:B, 2, FALSE), "")</f>
        <v>TO THE ORDER</v>
      </c>
    </row>
    <row r="2994" spans="1:19">
      <c r="A2994" s="83" t="s">
        <v>996</v>
      </c>
      <c r="B2994" s="23">
        <v>4000</v>
      </c>
      <c r="C2994" s="83" t="s">
        <v>7</v>
      </c>
      <c r="D2994" s="83" t="s">
        <v>1209</v>
      </c>
      <c r="E2994" s="49">
        <v>2.9</v>
      </c>
      <c r="F2994" s="83" t="s">
        <v>9</v>
      </c>
      <c r="G2994" s="83" t="s">
        <v>105</v>
      </c>
      <c r="H2994" s="83" t="s">
        <v>510</v>
      </c>
      <c r="I2994" s="219" t="str">
        <f>I2993</f>
        <v>Jan</v>
      </c>
      <c r="J2994" s="184">
        <f>IF(F2994="USD", E2994, E2994 * IFERROR(VLOOKUP(F2994, EXCHANGE_RATE!A:B, 2, FALSE), "Currency not found"))</f>
        <v>2.9</v>
      </c>
      <c r="K2994" s="184">
        <f t="shared" si="270"/>
        <v>2.9</v>
      </c>
      <c r="L2994" s="184">
        <f>IF(C2994="MTS", B2994, B2994 * IFERROR(VLOOKUP(C2994, 'QTY_CONVERSIONS '!A:B, 2, FALSE), "Units not  found"))</f>
        <v>4</v>
      </c>
      <c r="M2994" s="185">
        <f t="shared" si="271"/>
        <v>11600</v>
      </c>
      <c r="N2994" s="143" t="str">
        <f>IFERROR(VLOOKUP(D2994, Product_Category!A:B, 2, FALSE), "Uncategorized")</f>
        <v>MAGNESIUM STEARATE</v>
      </c>
      <c r="O2994" s="186">
        <f t="shared" si="273"/>
        <v>2900</v>
      </c>
      <c r="P2994" s="185">
        <f t="shared" si="272"/>
        <v>11600</v>
      </c>
      <c r="Q2994" s="143">
        <v>2023</v>
      </c>
      <c r="R2994" s="143" t="str">
        <f>IFERROR(VLOOKUP(G2994,'SOURCE COMPANY'!A:B, 2, FALSE), "")</f>
        <v>SUDEEP PHARMA</v>
      </c>
      <c r="S2994" s="143" t="str">
        <f>IFERROR(VLOOKUP(H2994,'CUSTOMER NAME'!A:B, 2, FALSE), "")</f>
        <v>TO THE ORDER</v>
      </c>
    </row>
    <row r="2995" spans="1:19">
      <c r="A2995" s="82" t="s">
        <v>998</v>
      </c>
      <c r="B2995" s="82">
        <v>9000</v>
      </c>
      <c r="C2995" s="82" t="s">
        <v>7</v>
      </c>
      <c r="D2995" s="82" t="s">
        <v>857</v>
      </c>
      <c r="E2995" s="250">
        <v>2.6899462000000001</v>
      </c>
      <c r="F2995" s="82" t="s">
        <v>1718</v>
      </c>
      <c r="G2995" s="82" t="s">
        <v>88</v>
      </c>
      <c r="H2995" s="82" t="s">
        <v>999</v>
      </c>
      <c r="I2995" s="219" t="str">
        <f>I2994</f>
        <v>Jan</v>
      </c>
      <c r="J2995" s="184">
        <f>IF(F2995="USD", E2995, E2995 * IFERROR(VLOOKUP(F2995, EXCHANGE_RATE!A:B, 2, FALSE), "Currency not found"))</f>
        <v>2.8782424340000001</v>
      </c>
      <c r="K2995" s="184">
        <f t="shared" si="270"/>
        <v>2.88</v>
      </c>
      <c r="L2995" s="184">
        <f>IF(C2995="MTS", B2995, B2995 * IFERROR(VLOOKUP(C2995, 'QTY_CONVERSIONS '!A:B, 2, FALSE), "Units not  found"))</f>
        <v>9</v>
      </c>
      <c r="M2995" s="185">
        <f t="shared" si="271"/>
        <v>25920</v>
      </c>
      <c r="N2995" s="143" t="str">
        <f>IFERROR(VLOOKUP(D2995, Product_Category!A:B, 2, FALSE), "Uncategorized")</f>
        <v>MCC</v>
      </c>
      <c r="O2995" s="186">
        <f t="shared" si="273"/>
        <v>2880</v>
      </c>
      <c r="P2995" s="185">
        <f t="shared" si="272"/>
        <v>25920</v>
      </c>
      <c r="Q2995" s="143">
        <v>2023</v>
      </c>
      <c r="R2995" s="143" t="str">
        <f>IFERROR(VLOOKUP(G2995,'SOURCE COMPANY'!A:B, 2, FALSE), "")</f>
        <v>DFE PHARMA</v>
      </c>
      <c r="S2995" s="143" t="str">
        <f>IFERROR(VLOOKUP(H2995,'CUSTOMER NAME'!A:B, 2, FALSE), "")</f>
        <v>IMPERLAC S A C</v>
      </c>
    </row>
    <row r="2996" spans="1:19">
      <c r="A2996" s="187" t="s">
        <v>860</v>
      </c>
      <c r="B2996" s="187">
        <v>3000</v>
      </c>
      <c r="C2996" s="187" t="s">
        <v>7</v>
      </c>
      <c r="D2996" s="187" t="s">
        <v>3897</v>
      </c>
      <c r="E2996" s="187">
        <v>5.2</v>
      </c>
      <c r="F2996" s="187" t="s">
        <v>9</v>
      </c>
      <c r="G2996" s="83" t="s">
        <v>2551</v>
      </c>
      <c r="H2996" s="187" t="s">
        <v>510</v>
      </c>
      <c r="I2996" s="192" t="s">
        <v>3893</v>
      </c>
      <c r="J2996" s="184">
        <f>IF(F2996="USD", E2996, E2996 * IFERROR(VLOOKUP(F2996, EXCHANGE_RATE!A:B, 2, FALSE), "Currency not found"))</f>
        <v>5.2</v>
      </c>
      <c r="K2996" s="184">
        <f t="shared" si="270"/>
        <v>5.2</v>
      </c>
      <c r="L2996" s="184">
        <f>IF(C2996="MTS", B2996, B2996 * IFERROR(VLOOKUP(C2996, 'QTY_CONVERSIONS '!A:B, 2, FALSE), "Units not  found"))</f>
        <v>3</v>
      </c>
      <c r="M2996" s="185">
        <f t="shared" si="271"/>
        <v>15600</v>
      </c>
      <c r="N2996" s="143" t="str">
        <f>IFERROR(VLOOKUP(D2996, Product_Category!A:B, 2, FALSE), "Uncategorized")</f>
        <v>CROSCARMELLOSE SODIUM</v>
      </c>
      <c r="O2996" s="186">
        <f t="shared" si="273"/>
        <v>5200</v>
      </c>
      <c r="P2996" s="185">
        <f t="shared" si="272"/>
        <v>15600</v>
      </c>
      <c r="Q2996" s="143">
        <v>2023</v>
      </c>
      <c r="R2996" s="143" t="str">
        <f>IFERROR(VLOOKUP(G2996,'SOURCE COMPANY'!A:B, 2, FALSE), "")</f>
        <v>ARKOS CORP</v>
      </c>
      <c r="S2996" s="143" t="str">
        <f>IFERROR(VLOOKUP(H2996,'CUSTOMER NAME'!A:B, 2, FALSE), "")</f>
        <v>TO THE ORDER</v>
      </c>
    </row>
    <row r="2997" spans="1:19">
      <c r="A2997" s="82" t="s">
        <v>573</v>
      </c>
      <c r="B2997" s="82">
        <v>8000</v>
      </c>
      <c r="C2997" s="82" t="s">
        <v>7</v>
      </c>
      <c r="D2997" s="82" t="s">
        <v>578</v>
      </c>
      <c r="E2997" s="250">
        <v>2.21</v>
      </c>
      <c r="F2997" s="82" t="s">
        <v>9</v>
      </c>
      <c r="G2997" s="83" t="s">
        <v>2551</v>
      </c>
      <c r="H2997" s="82" t="s">
        <v>510</v>
      </c>
      <c r="I2997" s="219" t="str">
        <f t="shared" ref="I2997:I3002" si="274">I2996</f>
        <v>December</v>
      </c>
      <c r="J2997" s="184">
        <f>IF(F2997="USD", E2997, E2997 * IFERROR(VLOOKUP(F2997, EXCHANGE_RATE!A:B, 2, FALSE), "Currency not found"))</f>
        <v>2.21</v>
      </c>
      <c r="K2997" s="184">
        <f t="shared" si="270"/>
        <v>2.21</v>
      </c>
      <c r="L2997" s="184">
        <f>IF(C2997="MTS", B2997, B2997 * IFERROR(VLOOKUP(C2997, 'QTY_CONVERSIONS '!A:B, 2, FALSE), "Units not  found"))</f>
        <v>8</v>
      </c>
      <c r="M2997" s="185">
        <f t="shared" si="271"/>
        <v>17680</v>
      </c>
      <c r="N2997" s="143" t="str">
        <f>IFERROR(VLOOKUP(D2997, Product_Category!A:B, 2, FALSE), "Uncategorized")</f>
        <v>MCC</v>
      </c>
      <c r="O2997" s="186">
        <f t="shared" si="273"/>
        <v>2210</v>
      </c>
      <c r="P2997" s="185">
        <f t="shared" si="272"/>
        <v>17680</v>
      </c>
      <c r="Q2997" s="143">
        <v>2023</v>
      </c>
      <c r="R2997" s="143" t="str">
        <f>IFERROR(VLOOKUP(G2997,'SOURCE COMPANY'!A:B, 2, FALSE), "")</f>
        <v>ARKOS CORP</v>
      </c>
      <c r="S2997" s="143" t="str">
        <f>IFERROR(VLOOKUP(H2997,'CUSTOMER NAME'!A:B, 2, FALSE), "")</f>
        <v>TO THE ORDER</v>
      </c>
    </row>
    <row r="2998" spans="1:19">
      <c r="A2998" s="82" t="s">
        <v>573</v>
      </c>
      <c r="B2998" s="82">
        <v>6000</v>
      </c>
      <c r="C2998" s="82" t="s">
        <v>7</v>
      </c>
      <c r="D2998" s="82" t="s">
        <v>579</v>
      </c>
      <c r="E2998" s="250">
        <v>2.21</v>
      </c>
      <c r="F2998" s="82" t="s">
        <v>9</v>
      </c>
      <c r="G2998" s="83" t="s">
        <v>2551</v>
      </c>
      <c r="H2998" s="82" t="s">
        <v>510</v>
      </c>
      <c r="I2998" s="219" t="str">
        <f t="shared" si="274"/>
        <v>December</v>
      </c>
      <c r="J2998" s="184">
        <f>IF(F2998="USD", E2998, E2998 * IFERROR(VLOOKUP(F2998, EXCHANGE_RATE!A:B, 2, FALSE), "Currency not found"))</f>
        <v>2.21</v>
      </c>
      <c r="K2998" s="184">
        <f t="shared" si="270"/>
        <v>2.21</v>
      </c>
      <c r="L2998" s="184">
        <f>IF(C2998="MTS", B2998, B2998 * IFERROR(VLOOKUP(C2998, 'QTY_CONVERSIONS '!A:B, 2, FALSE), "Units not  found"))</f>
        <v>6</v>
      </c>
      <c r="M2998" s="185">
        <f t="shared" si="271"/>
        <v>13260</v>
      </c>
      <c r="N2998" s="143" t="str">
        <f>IFERROR(VLOOKUP(D2998, Product_Category!A:B, 2, FALSE), "Uncategorized")</f>
        <v>MCC</v>
      </c>
      <c r="O2998" s="186">
        <f t="shared" si="273"/>
        <v>2210</v>
      </c>
      <c r="P2998" s="185">
        <f t="shared" si="272"/>
        <v>13260</v>
      </c>
      <c r="Q2998" s="143">
        <v>2023</v>
      </c>
      <c r="R2998" s="143" t="str">
        <f>IFERROR(VLOOKUP(G2998,'SOURCE COMPANY'!A:B, 2, FALSE), "")</f>
        <v>ARKOS CORP</v>
      </c>
      <c r="S2998" s="143" t="str">
        <f>IFERROR(VLOOKUP(H2998,'CUSTOMER NAME'!A:B, 2, FALSE), "")</f>
        <v>TO THE ORDER</v>
      </c>
    </row>
    <row r="2999" spans="1:19">
      <c r="A2999" s="83" t="s">
        <v>752</v>
      </c>
      <c r="B2999" s="23">
        <v>2000</v>
      </c>
      <c r="C2999" s="83" t="s">
        <v>7</v>
      </c>
      <c r="D2999" s="83" t="s">
        <v>611</v>
      </c>
      <c r="E2999" s="49">
        <v>1.53</v>
      </c>
      <c r="F2999" s="83" t="s">
        <v>1718</v>
      </c>
      <c r="G2999" s="83" t="s">
        <v>2551</v>
      </c>
      <c r="H2999" s="83" t="s">
        <v>510</v>
      </c>
      <c r="I2999" s="219" t="str">
        <f t="shared" si="274"/>
        <v>December</v>
      </c>
      <c r="J2999" s="184">
        <f>IF(F2999="USD", E2999, E2999 * IFERROR(VLOOKUP(F2999, EXCHANGE_RATE!A:B, 2, FALSE), "Currency not found"))</f>
        <v>1.6371000000000002</v>
      </c>
      <c r="K2999" s="184">
        <f t="shared" si="270"/>
        <v>1.64</v>
      </c>
      <c r="L2999" s="184">
        <f>IF(C2999="MTS", B2999, B2999 * IFERROR(VLOOKUP(C2999, 'QTY_CONVERSIONS '!A:B, 2, FALSE), "Units not  found"))</f>
        <v>2</v>
      </c>
      <c r="M2999" s="185">
        <f t="shared" si="271"/>
        <v>3280</v>
      </c>
      <c r="N2999" s="143" t="str">
        <f>IFERROR(VLOOKUP(D2999, Product_Category!A:B, 2, FALSE), "Uncategorized")</f>
        <v>MCC</v>
      </c>
      <c r="O2999" s="186">
        <f t="shared" si="273"/>
        <v>1640</v>
      </c>
      <c r="P2999" s="185">
        <f t="shared" si="272"/>
        <v>3280</v>
      </c>
      <c r="Q2999" s="143">
        <v>2023</v>
      </c>
      <c r="R2999" s="143" t="str">
        <f>IFERROR(VLOOKUP(G2999,'SOURCE COMPANY'!A:B, 2, FALSE), "")</f>
        <v>ARKOS CORP</v>
      </c>
      <c r="S2999" s="143" t="str">
        <f>IFERROR(VLOOKUP(H2999,'CUSTOMER NAME'!A:B, 2, FALSE), "")</f>
        <v>TO THE ORDER</v>
      </c>
    </row>
    <row r="3000" spans="1:19">
      <c r="A3000" s="83" t="s">
        <v>752</v>
      </c>
      <c r="B3000" s="23">
        <v>24000</v>
      </c>
      <c r="C3000" s="83" t="s">
        <v>7</v>
      </c>
      <c r="D3000" s="83" t="s">
        <v>611</v>
      </c>
      <c r="E3000" s="49">
        <v>1.53</v>
      </c>
      <c r="F3000" s="83" t="s">
        <v>1718</v>
      </c>
      <c r="G3000" s="83" t="s">
        <v>2551</v>
      </c>
      <c r="H3000" s="83" t="s">
        <v>510</v>
      </c>
      <c r="I3000" s="219" t="str">
        <f t="shared" si="274"/>
        <v>December</v>
      </c>
      <c r="J3000" s="184">
        <f>IF(F3000="USD", E3000, E3000 * IFERROR(VLOOKUP(F3000, EXCHANGE_RATE!A:B, 2, FALSE), "Currency not found"))</f>
        <v>1.6371000000000002</v>
      </c>
      <c r="K3000" s="184">
        <f t="shared" si="270"/>
        <v>1.64</v>
      </c>
      <c r="L3000" s="184">
        <f>IF(C3000="MTS", B3000, B3000 * IFERROR(VLOOKUP(C3000, 'QTY_CONVERSIONS '!A:B, 2, FALSE), "Units not  found"))</f>
        <v>24</v>
      </c>
      <c r="M3000" s="185">
        <f t="shared" si="271"/>
        <v>39360</v>
      </c>
      <c r="N3000" s="143" t="str">
        <f>IFERROR(VLOOKUP(D3000, Product_Category!A:B, 2, FALSE), "Uncategorized")</f>
        <v>MCC</v>
      </c>
      <c r="O3000" s="186">
        <f t="shared" si="273"/>
        <v>1640</v>
      </c>
      <c r="P3000" s="185">
        <f t="shared" si="272"/>
        <v>39360</v>
      </c>
      <c r="Q3000" s="143">
        <v>2023</v>
      </c>
      <c r="R3000" s="143" t="str">
        <f>IFERROR(VLOOKUP(G3000,'SOURCE COMPANY'!A:B, 2, FALSE), "")</f>
        <v>ARKOS CORP</v>
      </c>
      <c r="S3000" s="143" t="str">
        <f>IFERROR(VLOOKUP(H3000,'CUSTOMER NAME'!A:B, 2, FALSE), "")</f>
        <v>TO THE ORDER</v>
      </c>
    </row>
    <row r="3001" spans="1:19">
      <c r="A3001" s="83" t="s">
        <v>752</v>
      </c>
      <c r="B3001" s="23">
        <v>24000</v>
      </c>
      <c r="C3001" s="83" t="s">
        <v>7</v>
      </c>
      <c r="D3001" s="83" t="s">
        <v>611</v>
      </c>
      <c r="E3001" s="49">
        <v>1.53</v>
      </c>
      <c r="F3001" s="83" t="s">
        <v>1718</v>
      </c>
      <c r="G3001" s="83" t="s">
        <v>2551</v>
      </c>
      <c r="H3001" s="83" t="s">
        <v>510</v>
      </c>
      <c r="I3001" s="219" t="str">
        <f t="shared" si="274"/>
        <v>December</v>
      </c>
      <c r="J3001" s="184">
        <f>IF(F3001="USD", E3001, E3001 * IFERROR(VLOOKUP(F3001, EXCHANGE_RATE!A:B, 2, FALSE), "Currency not found"))</f>
        <v>1.6371000000000002</v>
      </c>
      <c r="K3001" s="184">
        <f t="shared" si="270"/>
        <v>1.64</v>
      </c>
      <c r="L3001" s="184">
        <f>IF(C3001="MTS", B3001, B3001 * IFERROR(VLOOKUP(C3001, 'QTY_CONVERSIONS '!A:B, 2, FALSE), "Units not  found"))</f>
        <v>24</v>
      </c>
      <c r="M3001" s="185">
        <f t="shared" si="271"/>
        <v>39360</v>
      </c>
      <c r="N3001" s="143" t="str">
        <f>IFERROR(VLOOKUP(D3001, Product_Category!A:B, 2, FALSE), "Uncategorized")</f>
        <v>MCC</v>
      </c>
      <c r="O3001" s="186">
        <f t="shared" si="273"/>
        <v>1640</v>
      </c>
      <c r="P3001" s="185">
        <f t="shared" si="272"/>
        <v>39360</v>
      </c>
      <c r="Q3001" s="143">
        <v>2023</v>
      </c>
      <c r="R3001" s="143" t="str">
        <f>IFERROR(VLOOKUP(G3001,'SOURCE COMPANY'!A:B, 2, FALSE), "")</f>
        <v>ARKOS CORP</v>
      </c>
      <c r="S3001" s="143" t="str">
        <f>IFERROR(VLOOKUP(H3001,'CUSTOMER NAME'!A:B, 2, FALSE), "")</f>
        <v>TO THE ORDER</v>
      </c>
    </row>
    <row r="3002" spans="1:19">
      <c r="A3002" s="83" t="s">
        <v>752</v>
      </c>
      <c r="B3002" s="23">
        <v>22000</v>
      </c>
      <c r="C3002" s="83" t="s">
        <v>7</v>
      </c>
      <c r="D3002" s="83" t="s">
        <v>769</v>
      </c>
      <c r="E3002" s="49">
        <v>1.53</v>
      </c>
      <c r="F3002" s="83" t="s">
        <v>1718</v>
      </c>
      <c r="G3002" s="83" t="s">
        <v>2551</v>
      </c>
      <c r="H3002" s="83" t="s">
        <v>510</v>
      </c>
      <c r="I3002" s="219" t="str">
        <f t="shared" si="274"/>
        <v>December</v>
      </c>
      <c r="J3002" s="184">
        <f>IF(F3002="USD", E3002, E3002 * IFERROR(VLOOKUP(F3002, EXCHANGE_RATE!A:B, 2, FALSE), "Currency not found"))</f>
        <v>1.6371000000000002</v>
      </c>
      <c r="K3002" s="184">
        <f t="shared" si="270"/>
        <v>1.64</v>
      </c>
      <c r="L3002" s="184">
        <f>IF(C3002="MTS", B3002, B3002 * IFERROR(VLOOKUP(C3002, 'QTY_CONVERSIONS '!A:B, 2, FALSE), "Units not  found"))</f>
        <v>22</v>
      </c>
      <c r="M3002" s="185">
        <f t="shared" si="271"/>
        <v>36080</v>
      </c>
      <c r="N3002" s="143" t="str">
        <f>IFERROR(VLOOKUP(D3002, Product_Category!A:B, 2, FALSE), "Uncategorized")</f>
        <v>MCC</v>
      </c>
      <c r="O3002" s="186">
        <f t="shared" si="273"/>
        <v>1640</v>
      </c>
      <c r="P3002" s="185">
        <f t="shared" si="272"/>
        <v>36080</v>
      </c>
      <c r="Q3002" s="143">
        <v>2023</v>
      </c>
      <c r="R3002" s="143" t="str">
        <f>IFERROR(VLOOKUP(G3002,'SOURCE COMPANY'!A:B, 2, FALSE), "")</f>
        <v>ARKOS CORP</v>
      </c>
      <c r="S3002" s="143" t="str">
        <f>IFERROR(VLOOKUP(H3002,'CUSTOMER NAME'!A:B, 2, FALSE), "")</f>
        <v>TO THE ORDER</v>
      </c>
    </row>
    <row r="3003" spans="1:19">
      <c r="A3003" s="211" t="s">
        <v>860</v>
      </c>
      <c r="B3003" s="211">
        <v>2000</v>
      </c>
      <c r="C3003" s="211" t="s">
        <v>7</v>
      </c>
      <c r="D3003" s="211" t="s">
        <v>19</v>
      </c>
      <c r="E3003" s="211">
        <v>5</v>
      </c>
      <c r="F3003" s="211" t="s">
        <v>9</v>
      </c>
      <c r="G3003" s="83" t="s">
        <v>2551</v>
      </c>
      <c r="H3003" s="211" t="s">
        <v>510</v>
      </c>
      <c r="I3003" s="192" t="s">
        <v>3389</v>
      </c>
      <c r="J3003" s="184">
        <f>IF(F3003="USD", E3003, E3003 * IFERROR(VLOOKUP(F3003, EXCHANGE_RATE!A:B, 2, FALSE), "Currency not found"))</f>
        <v>5</v>
      </c>
      <c r="K3003" s="184">
        <f t="shared" si="270"/>
        <v>5</v>
      </c>
      <c r="L3003" s="184">
        <f>IF(C3003="MTS", B3003, B3003 * IFERROR(VLOOKUP(C3003, 'QTY_CONVERSIONS '!A:B, 2, FALSE), "Units not  found"))</f>
        <v>2</v>
      </c>
      <c r="M3003" s="185">
        <f t="shared" si="271"/>
        <v>10000</v>
      </c>
      <c r="N3003" s="143" t="str">
        <f>IFERROR(VLOOKUP(D3003, Product_Category!A:B, 2, FALSE), "Uncategorized")</f>
        <v>CMC</v>
      </c>
      <c r="O3003" s="186">
        <f t="shared" si="273"/>
        <v>5000</v>
      </c>
      <c r="P3003" s="185">
        <f t="shared" si="272"/>
        <v>10000</v>
      </c>
      <c r="Q3003" s="143">
        <v>2023</v>
      </c>
      <c r="R3003" s="143" t="str">
        <f>IFERROR(VLOOKUP(G3003,'SOURCE COMPANY'!A:B, 2, FALSE), "")</f>
        <v>ARKOS CORP</v>
      </c>
      <c r="S3003" s="143" t="str">
        <f>IFERROR(VLOOKUP(H3003,'CUSTOMER NAME'!A:B, 2, FALSE), "")</f>
        <v>TO THE ORDER</v>
      </c>
    </row>
    <row r="3004" spans="1:19">
      <c r="A3004" s="211" t="s">
        <v>1242</v>
      </c>
      <c r="B3004" s="211">
        <v>2000</v>
      </c>
      <c r="C3004" s="211" t="s">
        <v>7</v>
      </c>
      <c r="D3004" s="211" t="s">
        <v>910</v>
      </c>
      <c r="E3004" s="211">
        <v>2</v>
      </c>
      <c r="F3004" s="211" t="s">
        <v>9</v>
      </c>
      <c r="G3004" s="83" t="s">
        <v>2551</v>
      </c>
      <c r="H3004" s="211" t="s">
        <v>510</v>
      </c>
      <c r="I3004" s="192" t="s">
        <v>3389</v>
      </c>
      <c r="J3004" s="184">
        <f>IF(F3004="USD", E3004, E3004 * IFERROR(VLOOKUP(F3004, EXCHANGE_RATE!A:B, 2, FALSE), "Currency not found"))</f>
        <v>2</v>
      </c>
      <c r="K3004" s="184">
        <f t="shared" si="270"/>
        <v>2</v>
      </c>
      <c r="L3004" s="184">
        <f>IF(C3004="MTS", B3004, B3004 * IFERROR(VLOOKUP(C3004, 'QTY_CONVERSIONS '!A:B, 2, FALSE), "Units not  found"))</f>
        <v>2</v>
      </c>
      <c r="M3004" s="185">
        <f t="shared" si="271"/>
        <v>4000</v>
      </c>
      <c r="N3004" s="143" t="str">
        <f>IFERROR(VLOOKUP(D3004, Product_Category!A:B, 2, FALSE), "Uncategorized")</f>
        <v>MAGNESIUM STEARATE</v>
      </c>
      <c r="O3004" s="186">
        <f t="shared" si="273"/>
        <v>2000</v>
      </c>
      <c r="P3004" s="185">
        <f t="shared" si="272"/>
        <v>4000</v>
      </c>
      <c r="Q3004" s="143">
        <v>2023</v>
      </c>
      <c r="R3004" s="143" t="str">
        <f>IFERROR(VLOOKUP(G3004,'SOURCE COMPANY'!A:B, 2, FALSE), "")</f>
        <v>ARKOS CORP</v>
      </c>
      <c r="S3004" s="143" t="str">
        <f>IFERROR(VLOOKUP(H3004,'CUSTOMER NAME'!A:B, 2, FALSE), "")</f>
        <v>TO THE ORDER</v>
      </c>
    </row>
    <row r="3005" spans="1:19">
      <c r="A3005" s="211" t="s">
        <v>1242</v>
      </c>
      <c r="B3005" s="211">
        <v>1000</v>
      </c>
      <c r="C3005" s="211" t="s">
        <v>7</v>
      </c>
      <c r="D3005" s="211" t="s">
        <v>173</v>
      </c>
      <c r="E3005" s="211">
        <v>5.6</v>
      </c>
      <c r="F3005" s="211" t="s">
        <v>9</v>
      </c>
      <c r="G3005" s="83" t="s">
        <v>2551</v>
      </c>
      <c r="H3005" s="211" t="s">
        <v>510</v>
      </c>
      <c r="I3005" s="192" t="s">
        <v>3389</v>
      </c>
      <c r="J3005" s="184">
        <f>IF(F3005="USD", E3005, E3005 * IFERROR(VLOOKUP(F3005, EXCHANGE_RATE!A:B, 2, FALSE), "Currency not found"))</f>
        <v>5.6</v>
      </c>
      <c r="K3005" s="184">
        <f t="shared" si="270"/>
        <v>5.6</v>
      </c>
      <c r="L3005" s="184">
        <f>IF(C3005="MTS", B3005, B3005 * IFERROR(VLOOKUP(C3005, 'QTY_CONVERSIONS '!A:B, 2, FALSE), "Units not  found"))</f>
        <v>1</v>
      </c>
      <c r="M3005" s="185">
        <f t="shared" si="271"/>
        <v>5600</v>
      </c>
      <c r="N3005" s="143" t="str">
        <f>IFERROR(VLOOKUP(D3005, Product_Category!A:B, 2, FALSE), "Uncategorized")</f>
        <v>SSG</v>
      </c>
      <c r="O3005" s="186">
        <f t="shared" si="273"/>
        <v>5600</v>
      </c>
      <c r="P3005" s="185">
        <f t="shared" si="272"/>
        <v>5600</v>
      </c>
      <c r="Q3005" s="143">
        <v>2023</v>
      </c>
      <c r="R3005" s="143" t="str">
        <f>IFERROR(VLOOKUP(G3005,'SOURCE COMPANY'!A:B, 2, FALSE), "")</f>
        <v>ARKOS CORP</v>
      </c>
      <c r="S3005" s="143" t="str">
        <f>IFERROR(VLOOKUP(H3005,'CUSTOMER NAME'!A:B, 2, FALSE), "")</f>
        <v>TO THE ORDER</v>
      </c>
    </row>
    <row r="3006" spans="1:19">
      <c r="A3006" s="211" t="s">
        <v>1242</v>
      </c>
      <c r="B3006" s="211">
        <v>3000</v>
      </c>
      <c r="C3006" s="211" t="s">
        <v>7</v>
      </c>
      <c r="D3006" s="211" t="s">
        <v>3048</v>
      </c>
      <c r="E3006" s="211">
        <v>7.8</v>
      </c>
      <c r="F3006" s="211" t="s">
        <v>9</v>
      </c>
      <c r="G3006" s="83" t="s">
        <v>2551</v>
      </c>
      <c r="H3006" s="211" t="s">
        <v>510</v>
      </c>
      <c r="I3006" s="192" t="s">
        <v>3389</v>
      </c>
      <c r="J3006" s="184">
        <f>IF(F3006="USD", E3006, E3006 * IFERROR(VLOOKUP(F3006, EXCHANGE_RATE!A:B, 2, FALSE), "Currency not found"))</f>
        <v>7.8</v>
      </c>
      <c r="K3006" s="184">
        <f t="shared" si="270"/>
        <v>7.8</v>
      </c>
      <c r="L3006" s="184">
        <f>IF(C3006="MTS", B3006, B3006 * IFERROR(VLOOKUP(C3006, 'QTY_CONVERSIONS '!A:B, 2, FALSE), "Units not  found"))</f>
        <v>3</v>
      </c>
      <c r="M3006" s="185">
        <f t="shared" si="271"/>
        <v>23400</v>
      </c>
      <c r="N3006" s="143" t="str">
        <f>IFERROR(VLOOKUP(D3006, Product_Category!A:B, 2, FALSE), "Uncategorized")</f>
        <v>CROSCARMELLOSE SODIUM</v>
      </c>
      <c r="O3006" s="186">
        <f t="shared" si="273"/>
        <v>7800</v>
      </c>
      <c r="P3006" s="185">
        <f t="shared" si="272"/>
        <v>23400</v>
      </c>
      <c r="Q3006" s="143">
        <v>2023</v>
      </c>
      <c r="R3006" s="143" t="str">
        <f>IFERROR(VLOOKUP(G3006,'SOURCE COMPANY'!A:B, 2, FALSE), "")</f>
        <v>ARKOS CORP</v>
      </c>
      <c r="S3006" s="143" t="str">
        <f>IFERROR(VLOOKUP(H3006,'CUSTOMER NAME'!A:B, 2, FALSE), "")</f>
        <v>TO THE ORDER</v>
      </c>
    </row>
    <row r="3007" spans="1:19">
      <c r="A3007" s="187" t="s">
        <v>1047</v>
      </c>
      <c r="B3007" s="187">
        <v>13000</v>
      </c>
      <c r="C3007" s="187" t="s">
        <v>7</v>
      </c>
      <c r="D3007" s="187" t="s">
        <v>1606</v>
      </c>
      <c r="E3007" s="187">
        <v>1.6</v>
      </c>
      <c r="F3007" s="187" t="s">
        <v>9</v>
      </c>
      <c r="G3007" s="187" t="s">
        <v>3822</v>
      </c>
      <c r="H3007" s="187" t="s">
        <v>510</v>
      </c>
      <c r="I3007" s="192" t="s">
        <v>3658</v>
      </c>
      <c r="J3007" s="184">
        <f>IF(F3007="USD", E3007, E3007 * IFERROR(VLOOKUP(F3007, EXCHANGE_RATE!A:B, 2, FALSE), "Currency not found"))</f>
        <v>1.6</v>
      </c>
      <c r="K3007" s="184">
        <f t="shared" si="270"/>
        <v>1.6</v>
      </c>
      <c r="L3007" s="184">
        <f>IF(C3007="MTS", B3007, B3007 * IFERROR(VLOOKUP(C3007, 'QTY_CONVERSIONS '!A:B, 2, FALSE), "Units not  found"))</f>
        <v>13</v>
      </c>
      <c r="M3007" s="185">
        <f t="shared" si="271"/>
        <v>20800</v>
      </c>
      <c r="N3007" s="143" t="str">
        <f>IFERROR(VLOOKUP(D3007, Product_Category!A:B, 2, FALSE), "Uncategorized")</f>
        <v>MCC</v>
      </c>
      <c r="O3007" s="186">
        <f t="shared" si="273"/>
        <v>1600</v>
      </c>
      <c r="P3007" s="185">
        <f t="shared" si="272"/>
        <v>20800</v>
      </c>
      <c r="Q3007" s="143">
        <v>2023</v>
      </c>
      <c r="R3007" s="143" t="str">
        <f>IFERROR(VLOOKUP(G3007,'SOURCE COMPANY'!A:B, 2, FALSE), "")</f>
        <v>AROMATICS</v>
      </c>
      <c r="S3007" s="143" t="str">
        <f>IFERROR(VLOOKUP(H3007,'CUSTOMER NAME'!A:B, 2, FALSE), "")</f>
        <v>TO THE ORDER</v>
      </c>
    </row>
    <row r="3008" spans="1:19">
      <c r="A3008" s="211" t="s">
        <v>816</v>
      </c>
      <c r="B3008" s="211">
        <v>20000</v>
      </c>
      <c r="C3008" s="211" t="s">
        <v>7</v>
      </c>
      <c r="D3008" s="211" t="s">
        <v>769</v>
      </c>
      <c r="E3008" s="211">
        <v>1.95</v>
      </c>
      <c r="F3008" s="211" t="s">
        <v>9</v>
      </c>
      <c r="G3008" s="187" t="s">
        <v>3822</v>
      </c>
      <c r="H3008" s="211" t="s">
        <v>510</v>
      </c>
      <c r="I3008" s="192" t="s">
        <v>3389</v>
      </c>
      <c r="J3008" s="184">
        <f>IF(F3008="USD", E3008, E3008 * IFERROR(VLOOKUP(F3008, EXCHANGE_RATE!A:B, 2, FALSE), "Currency not found"))</f>
        <v>1.95</v>
      </c>
      <c r="K3008" s="184">
        <f t="shared" si="270"/>
        <v>1.95</v>
      </c>
      <c r="L3008" s="184">
        <f>IF(C3008="MTS", B3008, B3008 * IFERROR(VLOOKUP(C3008, 'QTY_CONVERSIONS '!A:B, 2, FALSE), "Units not  found"))</f>
        <v>20</v>
      </c>
      <c r="M3008" s="185">
        <f t="shared" si="271"/>
        <v>39000</v>
      </c>
      <c r="N3008" s="143" t="str">
        <f>IFERROR(VLOOKUP(D3008, Product_Category!A:B, 2, FALSE), "Uncategorized")</f>
        <v>MCC</v>
      </c>
      <c r="O3008" s="186">
        <f t="shared" si="273"/>
        <v>1950</v>
      </c>
      <c r="P3008" s="185">
        <f t="shared" si="272"/>
        <v>39000</v>
      </c>
      <c r="Q3008" s="143">
        <v>2023</v>
      </c>
      <c r="R3008" s="143" t="str">
        <f>IFERROR(VLOOKUP(G3008,'SOURCE COMPANY'!A:B, 2, FALSE), "")</f>
        <v>AROMATICS</v>
      </c>
      <c r="S3008" s="143" t="str">
        <f>IFERROR(VLOOKUP(H3008,'CUSTOMER NAME'!A:B, 2, FALSE), "")</f>
        <v>TO THE ORDER</v>
      </c>
    </row>
    <row r="3009" spans="1:19">
      <c r="A3009" s="187" t="s">
        <v>909</v>
      </c>
      <c r="B3009" s="187">
        <v>450</v>
      </c>
      <c r="C3009" s="187" t="s">
        <v>7</v>
      </c>
      <c r="D3009" s="187" t="s">
        <v>2731</v>
      </c>
      <c r="E3009" s="187">
        <v>1.91</v>
      </c>
      <c r="F3009" s="187" t="s">
        <v>9</v>
      </c>
      <c r="G3009" s="187" t="s">
        <v>642</v>
      </c>
      <c r="H3009" s="187" t="s">
        <v>510</v>
      </c>
      <c r="I3009" s="192" t="s">
        <v>2670</v>
      </c>
      <c r="J3009" s="184">
        <f>IF(F3009="USD", E3009, E3009 * IFERROR(VLOOKUP(F3009, EXCHANGE_RATE!A:B, 2, FALSE), "Currency not found"))</f>
        <v>1.91</v>
      </c>
      <c r="K3009" s="184">
        <f t="shared" si="270"/>
        <v>1.91</v>
      </c>
      <c r="L3009" s="184">
        <f>IF(C3009="MTS", B3009, B3009 * IFERROR(VLOOKUP(C3009, 'QTY_CONVERSIONS '!A:B, 2, FALSE), "Units not  found"))</f>
        <v>0.45</v>
      </c>
      <c r="M3009" s="185">
        <f t="shared" si="271"/>
        <v>859.5</v>
      </c>
      <c r="N3009" s="143" t="str">
        <f>IFERROR(VLOOKUP(D3009, Product_Category!A:B, 2, FALSE), "Uncategorized")</f>
        <v>MCC</v>
      </c>
      <c r="O3009" s="186">
        <f t="shared" si="273"/>
        <v>1910</v>
      </c>
      <c r="P3009" s="185">
        <f t="shared" si="272"/>
        <v>859.5</v>
      </c>
      <c r="Q3009" s="143">
        <v>2023</v>
      </c>
      <c r="R3009" s="143" t="str">
        <f>IFERROR(VLOOKUP(G3009,'SOURCE COMPANY'!A:B, 2, FALSE), "")</f>
        <v>ATTAR GLOBAL</v>
      </c>
      <c r="S3009" s="143" t="str">
        <f>IFERROR(VLOOKUP(H3009,'CUSTOMER NAME'!A:B, 2, FALSE), "")</f>
        <v>TO THE ORDER</v>
      </c>
    </row>
    <row r="3010" spans="1:19">
      <c r="A3010" s="187" t="s">
        <v>1246</v>
      </c>
      <c r="B3010" s="187">
        <v>275</v>
      </c>
      <c r="C3010" s="187" t="s">
        <v>7</v>
      </c>
      <c r="D3010" s="187" t="s">
        <v>2735</v>
      </c>
      <c r="E3010" s="187">
        <v>2.1</v>
      </c>
      <c r="F3010" s="187" t="s">
        <v>9</v>
      </c>
      <c r="G3010" s="187" t="s">
        <v>642</v>
      </c>
      <c r="H3010" s="187" t="s">
        <v>510</v>
      </c>
      <c r="I3010" s="192" t="s">
        <v>2670</v>
      </c>
      <c r="J3010" s="184">
        <f>IF(F3010="USD", E3010, E3010 * IFERROR(VLOOKUP(F3010, EXCHANGE_RATE!A:B, 2, FALSE), "Currency not found"))</f>
        <v>2.1</v>
      </c>
      <c r="K3010" s="184">
        <f t="shared" ref="K3010:K3073" si="275">ROUNDUP(J3010,2)</f>
        <v>2.1</v>
      </c>
      <c r="L3010" s="184">
        <f>IF(C3010="MTS", B3010, B3010 * IFERROR(VLOOKUP(C3010, 'QTY_CONVERSIONS '!A:B, 2, FALSE), "Units not  found"))</f>
        <v>0.27500000000000002</v>
      </c>
      <c r="M3010" s="185">
        <f t="shared" ref="M3010:M3073" si="276">B3010*K3010</f>
        <v>577.5</v>
      </c>
      <c r="N3010" s="143" t="str">
        <f>IFERROR(VLOOKUP(D3010, Product_Category!A:B, 2, FALSE), "Uncategorized")</f>
        <v>MCC</v>
      </c>
      <c r="O3010" s="186">
        <f t="shared" si="273"/>
        <v>2100</v>
      </c>
      <c r="P3010" s="185">
        <f t="shared" ref="P3010:P3073" si="277">L3010*O3010</f>
        <v>577.5</v>
      </c>
      <c r="Q3010" s="143">
        <v>2023</v>
      </c>
      <c r="R3010" s="143" t="str">
        <f>IFERROR(VLOOKUP(G3010,'SOURCE COMPANY'!A:B, 2, FALSE), "")</f>
        <v>ATTAR GLOBAL</v>
      </c>
      <c r="S3010" s="143" t="str">
        <f>IFERROR(VLOOKUP(H3010,'CUSTOMER NAME'!A:B, 2, FALSE), "")</f>
        <v>TO THE ORDER</v>
      </c>
    </row>
    <row r="3011" spans="1:19">
      <c r="A3011" s="187" t="s">
        <v>1246</v>
      </c>
      <c r="B3011" s="187">
        <v>900</v>
      </c>
      <c r="C3011" s="187" t="s">
        <v>7</v>
      </c>
      <c r="D3011" s="187" t="s">
        <v>2736</v>
      </c>
      <c r="E3011" s="187">
        <v>2.75</v>
      </c>
      <c r="F3011" s="187" t="s">
        <v>9</v>
      </c>
      <c r="G3011" s="187" t="s">
        <v>642</v>
      </c>
      <c r="H3011" s="187" t="s">
        <v>510</v>
      </c>
      <c r="I3011" s="192" t="s">
        <v>2670</v>
      </c>
      <c r="J3011" s="184">
        <f>IF(F3011="USD", E3011, E3011 * IFERROR(VLOOKUP(F3011, EXCHANGE_RATE!A:B, 2, FALSE), "Currency not found"))</f>
        <v>2.75</v>
      </c>
      <c r="K3011" s="184">
        <f t="shared" si="275"/>
        <v>2.75</v>
      </c>
      <c r="L3011" s="184">
        <f>IF(C3011="MTS", B3011, B3011 * IFERROR(VLOOKUP(C3011, 'QTY_CONVERSIONS '!A:B, 2, FALSE), "Units not  found"))</f>
        <v>0.9</v>
      </c>
      <c r="M3011" s="185">
        <f t="shared" si="276"/>
        <v>2475</v>
      </c>
      <c r="N3011" s="143" t="str">
        <f>IFERROR(VLOOKUP(D3011, Product_Category!A:B, 2, FALSE), "Uncategorized")</f>
        <v>MCC</v>
      </c>
      <c r="O3011" s="186">
        <f t="shared" ref="O3011:O3074" si="278">K3011*1000</f>
        <v>2750</v>
      </c>
      <c r="P3011" s="185">
        <f t="shared" si="277"/>
        <v>2475</v>
      </c>
      <c r="Q3011" s="143">
        <v>2023</v>
      </c>
      <c r="R3011" s="143" t="str">
        <f>IFERROR(VLOOKUP(G3011,'SOURCE COMPANY'!A:B, 2, FALSE), "")</f>
        <v>ATTAR GLOBAL</v>
      </c>
      <c r="S3011" s="143" t="str">
        <f>IFERROR(VLOOKUP(H3011,'CUSTOMER NAME'!A:B, 2, FALSE), "")</f>
        <v>TO THE ORDER</v>
      </c>
    </row>
    <row r="3012" spans="1:19">
      <c r="A3012" s="187" t="s">
        <v>1064</v>
      </c>
      <c r="B3012" s="187">
        <v>3000</v>
      </c>
      <c r="C3012" s="187" t="s">
        <v>7</v>
      </c>
      <c r="D3012" s="187" t="s">
        <v>2929</v>
      </c>
      <c r="E3012" s="187">
        <v>2.15</v>
      </c>
      <c r="F3012" s="187" t="s">
        <v>9</v>
      </c>
      <c r="G3012" s="187" t="s">
        <v>642</v>
      </c>
      <c r="H3012" s="187" t="s">
        <v>510</v>
      </c>
      <c r="I3012" s="192" t="s">
        <v>2670</v>
      </c>
      <c r="J3012" s="184">
        <f>IF(F3012="USD", E3012, E3012 * IFERROR(VLOOKUP(F3012, EXCHANGE_RATE!A:B, 2, FALSE), "Currency not found"))</f>
        <v>2.15</v>
      </c>
      <c r="K3012" s="184">
        <f t="shared" si="275"/>
        <v>2.15</v>
      </c>
      <c r="L3012" s="184">
        <f>IF(C3012="MTS", B3012, B3012 * IFERROR(VLOOKUP(C3012, 'QTY_CONVERSIONS '!A:B, 2, FALSE), "Units not  found"))</f>
        <v>3</v>
      </c>
      <c r="M3012" s="185">
        <f t="shared" si="276"/>
        <v>6450</v>
      </c>
      <c r="N3012" s="143" t="str">
        <f>IFERROR(VLOOKUP(D3012, Product_Category!A:B, 2, FALSE), "Uncategorized")</f>
        <v>MCC</v>
      </c>
      <c r="O3012" s="186">
        <f t="shared" si="278"/>
        <v>2150</v>
      </c>
      <c r="P3012" s="185">
        <f t="shared" si="277"/>
        <v>6450</v>
      </c>
      <c r="Q3012" s="143">
        <v>2023</v>
      </c>
      <c r="R3012" s="143" t="str">
        <f>IFERROR(VLOOKUP(G3012,'SOURCE COMPANY'!A:B, 2, FALSE), "")</f>
        <v>ATTAR GLOBAL</v>
      </c>
      <c r="S3012" s="143" t="str">
        <f>IFERROR(VLOOKUP(H3012,'CUSTOMER NAME'!A:B, 2, FALSE), "")</f>
        <v>TO THE ORDER</v>
      </c>
    </row>
    <row r="3013" spans="1:19">
      <c r="A3013" s="187" t="s">
        <v>909</v>
      </c>
      <c r="B3013" s="187">
        <v>50</v>
      </c>
      <c r="C3013" s="187" t="s">
        <v>7</v>
      </c>
      <c r="D3013" s="187" t="s">
        <v>3187</v>
      </c>
      <c r="E3013" s="187">
        <v>12.51</v>
      </c>
      <c r="F3013" s="187" t="s">
        <v>9</v>
      </c>
      <c r="G3013" s="187" t="s">
        <v>642</v>
      </c>
      <c r="H3013" s="187" t="s">
        <v>510</v>
      </c>
      <c r="I3013" s="192" t="s">
        <v>3893</v>
      </c>
      <c r="J3013" s="184">
        <f>IF(F3013="USD", E3013, E3013 * IFERROR(VLOOKUP(F3013, EXCHANGE_RATE!A:B, 2, FALSE), "Currency not found"))</f>
        <v>12.51</v>
      </c>
      <c r="K3013" s="184">
        <f t="shared" si="275"/>
        <v>12.51</v>
      </c>
      <c r="L3013" s="184">
        <f>IF(C3013="MTS", B3013, B3013 * IFERROR(VLOOKUP(C3013, 'QTY_CONVERSIONS '!A:B, 2, FALSE), "Units not  found"))</f>
        <v>0.05</v>
      </c>
      <c r="M3013" s="185">
        <f t="shared" si="276"/>
        <v>625.5</v>
      </c>
      <c r="N3013" s="143" t="str">
        <f>IFERROR(VLOOKUP(D3013, Product_Category!A:B, 2, FALSE), "Uncategorized")</f>
        <v>MCC</v>
      </c>
      <c r="O3013" s="186">
        <f t="shared" si="278"/>
        <v>12510</v>
      </c>
      <c r="P3013" s="185">
        <f t="shared" si="277"/>
        <v>625.5</v>
      </c>
      <c r="Q3013" s="143">
        <v>2023</v>
      </c>
      <c r="R3013" s="143" t="str">
        <f>IFERROR(VLOOKUP(G3013,'SOURCE COMPANY'!A:B, 2, FALSE), "")</f>
        <v>ATTAR GLOBAL</v>
      </c>
      <c r="S3013" s="143" t="str">
        <f>IFERROR(VLOOKUP(H3013,'CUSTOMER NAME'!A:B, 2, FALSE), "")</f>
        <v>TO THE ORDER</v>
      </c>
    </row>
    <row r="3014" spans="1:19">
      <c r="A3014" s="82" t="s">
        <v>750</v>
      </c>
      <c r="B3014" s="82">
        <v>300</v>
      </c>
      <c r="C3014" s="82" t="s">
        <v>7</v>
      </c>
      <c r="D3014" s="82" t="s">
        <v>626</v>
      </c>
      <c r="E3014" s="250">
        <v>3.9</v>
      </c>
      <c r="F3014" s="82" t="s">
        <v>9</v>
      </c>
      <c r="G3014" s="187" t="s">
        <v>642</v>
      </c>
      <c r="H3014" s="82" t="s">
        <v>510</v>
      </c>
      <c r="I3014" s="219" t="str">
        <f t="shared" ref="I3014:I3020" si="279">I3013</f>
        <v>December</v>
      </c>
      <c r="J3014" s="184">
        <f>IF(F3014="USD", E3014, E3014 * IFERROR(VLOOKUP(F3014, EXCHANGE_RATE!A:B, 2, FALSE), "Currency not found"))</f>
        <v>3.9</v>
      </c>
      <c r="K3014" s="184">
        <f t="shared" si="275"/>
        <v>3.9</v>
      </c>
      <c r="L3014" s="184">
        <f>IF(C3014="MTS", B3014, B3014 * IFERROR(VLOOKUP(C3014, 'QTY_CONVERSIONS '!A:B, 2, FALSE), "Units not  found"))</f>
        <v>0.3</v>
      </c>
      <c r="M3014" s="185">
        <f t="shared" si="276"/>
        <v>1170</v>
      </c>
      <c r="N3014" s="143" t="str">
        <f>IFERROR(VLOOKUP(D3014, Product_Category!A:B, 2, FALSE), "Uncategorized")</f>
        <v>CROSCARMELLOSE SODIUM</v>
      </c>
      <c r="O3014" s="186">
        <f t="shared" si="278"/>
        <v>3900</v>
      </c>
      <c r="P3014" s="185">
        <f t="shared" si="277"/>
        <v>1170</v>
      </c>
      <c r="Q3014" s="143">
        <v>2023</v>
      </c>
      <c r="R3014" s="143" t="str">
        <f>IFERROR(VLOOKUP(G3014,'SOURCE COMPANY'!A:B, 2, FALSE), "")</f>
        <v>ATTAR GLOBAL</v>
      </c>
      <c r="S3014" s="143" t="str">
        <f>IFERROR(VLOOKUP(H3014,'CUSTOMER NAME'!A:B, 2, FALSE), "")</f>
        <v>TO THE ORDER</v>
      </c>
    </row>
    <row r="3015" spans="1:19">
      <c r="A3015" s="82" t="s">
        <v>750</v>
      </c>
      <c r="B3015" s="82">
        <v>200</v>
      </c>
      <c r="C3015" s="82" t="s">
        <v>7</v>
      </c>
      <c r="D3015" s="82" t="s">
        <v>519</v>
      </c>
      <c r="E3015" s="250">
        <v>2.7</v>
      </c>
      <c r="F3015" s="82" t="s">
        <v>9</v>
      </c>
      <c r="G3015" s="187" t="s">
        <v>642</v>
      </c>
      <c r="H3015" s="82" t="s">
        <v>510</v>
      </c>
      <c r="I3015" s="219" t="str">
        <f t="shared" si="279"/>
        <v>December</v>
      </c>
      <c r="J3015" s="184">
        <f>IF(F3015="USD", E3015, E3015 * IFERROR(VLOOKUP(F3015, EXCHANGE_RATE!A:B, 2, FALSE), "Currency not found"))</f>
        <v>2.7</v>
      </c>
      <c r="K3015" s="184">
        <f t="shared" si="275"/>
        <v>2.7</v>
      </c>
      <c r="L3015" s="184">
        <f>IF(C3015="MTS", B3015, B3015 * IFERROR(VLOOKUP(C3015, 'QTY_CONVERSIONS '!A:B, 2, FALSE), "Units not  found"))</f>
        <v>0.2</v>
      </c>
      <c r="M3015" s="185">
        <f t="shared" si="276"/>
        <v>540</v>
      </c>
      <c r="N3015" s="143" t="str">
        <f>IFERROR(VLOOKUP(D3015, Product_Category!A:B, 2, FALSE), "Uncategorized")</f>
        <v>MAGNESIUM STEARATE</v>
      </c>
      <c r="O3015" s="186">
        <f t="shared" si="278"/>
        <v>2700</v>
      </c>
      <c r="P3015" s="185">
        <f t="shared" si="277"/>
        <v>540</v>
      </c>
      <c r="Q3015" s="143">
        <v>2023</v>
      </c>
      <c r="R3015" s="143" t="str">
        <f>IFERROR(VLOOKUP(G3015,'SOURCE COMPANY'!A:B, 2, FALSE), "")</f>
        <v>ATTAR GLOBAL</v>
      </c>
      <c r="S3015" s="143" t="str">
        <f>IFERROR(VLOOKUP(H3015,'CUSTOMER NAME'!A:B, 2, FALSE), "")</f>
        <v>TO THE ORDER</v>
      </c>
    </row>
    <row r="3016" spans="1:19">
      <c r="A3016" s="82" t="s">
        <v>750</v>
      </c>
      <c r="B3016" s="82">
        <v>800</v>
      </c>
      <c r="C3016" s="82" t="s">
        <v>7</v>
      </c>
      <c r="D3016" s="82" t="s">
        <v>519</v>
      </c>
      <c r="E3016" s="250">
        <v>2.7</v>
      </c>
      <c r="F3016" s="82" t="s">
        <v>9</v>
      </c>
      <c r="G3016" s="187" t="s">
        <v>642</v>
      </c>
      <c r="H3016" s="82" t="s">
        <v>510</v>
      </c>
      <c r="I3016" s="219" t="str">
        <f t="shared" si="279"/>
        <v>December</v>
      </c>
      <c r="J3016" s="184">
        <f>IF(F3016="USD", E3016, E3016 * IFERROR(VLOOKUP(F3016, EXCHANGE_RATE!A:B, 2, FALSE), "Currency not found"))</f>
        <v>2.7</v>
      </c>
      <c r="K3016" s="184">
        <f t="shared" si="275"/>
        <v>2.7</v>
      </c>
      <c r="L3016" s="184">
        <f>IF(C3016="MTS", B3016, B3016 * IFERROR(VLOOKUP(C3016, 'QTY_CONVERSIONS '!A:B, 2, FALSE), "Units not  found"))</f>
        <v>0.8</v>
      </c>
      <c r="M3016" s="185">
        <f t="shared" si="276"/>
        <v>2160</v>
      </c>
      <c r="N3016" s="143" t="str">
        <f>IFERROR(VLOOKUP(D3016, Product_Category!A:B, 2, FALSE), "Uncategorized")</f>
        <v>MAGNESIUM STEARATE</v>
      </c>
      <c r="O3016" s="186">
        <f t="shared" si="278"/>
        <v>2700</v>
      </c>
      <c r="P3016" s="185">
        <f t="shared" si="277"/>
        <v>2160</v>
      </c>
      <c r="Q3016" s="143">
        <v>2023</v>
      </c>
      <c r="R3016" s="143" t="str">
        <f>IFERROR(VLOOKUP(G3016,'SOURCE COMPANY'!A:B, 2, FALSE), "")</f>
        <v>ATTAR GLOBAL</v>
      </c>
      <c r="S3016" s="143" t="str">
        <f>IFERROR(VLOOKUP(H3016,'CUSTOMER NAME'!A:B, 2, FALSE), "")</f>
        <v>TO THE ORDER</v>
      </c>
    </row>
    <row r="3017" spans="1:19">
      <c r="A3017" s="82" t="s">
        <v>750</v>
      </c>
      <c r="B3017" s="82">
        <v>800</v>
      </c>
      <c r="C3017" s="82" t="s">
        <v>7</v>
      </c>
      <c r="D3017" s="82" t="s">
        <v>641</v>
      </c>
      <c r="E3017" s="250">
        <v>2.1</v>
      </c>
      <c r="F3017" s="82" t="s">
        <v>9</v>
      </c>
      <c r="G3017" s="187" t="s">
        <v>642</v>
      </c>
      <c r="H3017" s="82" t="s">
        <v>510</v>
      </c>
      <c r="I3017" s="219" t="str">
        <f t="shared" si="279"/>
        <v>December</v>
      </c>
      <c r="J3017" s="184">
        <f>IF(F3017="USD", E3017, E3017 * IFERROR(VLOOKUP(F3017, EXCHANGE_RATE!A:B, 2, FALSE), "Currency not found"))</f>
        <v>2.1</v>
      </c>
      <c r="K3017" s="184">
        <f t="shared" si="275"/>
        <v>2.1</v>
      </c>
      <c r="L3017" s="184">
        <f>IF(C3017="MTS", B3017, B3017 * IFERROR(VLOOKUP(C3017, 'QTY_CONVERSIONS '!A:B, 2, FALSE), "Units not  found"))</f>
        <v>0.8</v>
      </c>
      <c r="M3017" s="185">
        <f t="shared" si="276"/>
        <v>1680</v>
      </c>
      <c r="N3017" s="143" t="str">
        <f>IFERROR(VLOOKUP(D3017, Product_Category!A:B, 2, FALSE), "Uncategorized")</f>
        <v>MCC</v>
      </c>
      <c r="O3017" s="186">
        <f t="shared" si="278"/>
        <v>2100</v>
      </c>
      <c r="P3017" s="185">
        <f t="shared" si="277"/>
        <v>1680</v>
      </c>
      <c r="Q3017" s="143">
        <v>2023</v>
      </c>
      <c r="R3017" s="143" t="str">
        <f>IFERROR(VLOOKUP(G3017,'SOURCE COMPANY'!A:B, 2, FALSE), "")</f>
        <v>ATTAR GLOBAL</v>
      </c>
      <c r="S3017" s="143" t="str">
        <f>IFERROR(VLOOKUP(H3017,'CUSTOMER NAME'!A:B, 2, FALSE), "")</f>
        <v>TO THE ORDER</v>
      </c>
    </row>
    <row r="3018" spans="1:19">
      <c r="A3018" s="82" t="s">
        <v>750</v>
      </c>
      <c r="B3018" s="82">
        <v>200</v>
      </c>
      <c r="C3018" s="82" t="s">
        <v>7</v>
      </c>
      <c r="D3018" s="82" t="s">
        <v>641</v>
      </c>
      <c r="E3018" s="250">
        <v>2.1</v>
      </c>
      <c r="F3018" s="82" t="s">
        <v>9</v>
      </c>
      <c r="G3018" s="187" t="s">
        <v>642</v>
      </c>
      <c r="H3018" s="82" t="s">
        <v>510</v>
      </c>
      <c r="I3018" s="219" t="str">
        <f t="shared" si="279"/>
        <v>December</v>
      </c>
      <c r="J3018" s="184">
        <f>IF(F3018="USD", E3018, E3018 * IFERROR(VLOOKUP(F3018, EXCHANGE_RATE!A:B, 2, FALSE), "Currency not found"))</f>
        <v>2.1</v>
      </c>
      <c r="K3018" s="184">
        <f t="shared" si="275"/>
        <v>2.1</v>
      </c>
      <c r="L3018" s="184">
        <f>IF(C3018="MTS", B3018, B3018 * IFERROR(VLOOKUP(C3018, 'QTY_CONVERSIONS '!A:B, 2, FALSE), "Units not  found"))</f>
        <v>0.2</v>
      </c>
      <c r="M3018" s="185">
        <f t="shared" si="276"/>
        <v>420</v>
      </c>
      <c r="N3018" s="143" t="str">
        <f>IFERROR(VLOOKUP(D3018, Product_Category!A:B, 2, FALSE), "Uncategorized")</f>
        <v>MCC</v>
      </c>
      <c r="O3018" s="186">
        <f t="shared" si="278"/>
        <v>2100</v>
      </c>
      <c r="P3018" s="185">
        <f t="shared" si="277"/>
        <v>420</v>
      </c>
      <c r="Q3018" s="143">
        <v>2023</v>
      </c>
      <c r="R3018" s="143" t="str">
        <f>IFERROR(VLOOKUP(G3018,'SOURCE COMPANY'!A:B, 2, FALSE), "")</f>
        <v>ATTAR GLOBAL</v>
      </c>
      <c r="S3018" s="143" t="str">
        <f>IFERROR(VLOOKUP(H3018,'CUSTOMER NAME'!A:B, 2, FALSE), "")</f>
        <v>TO THE ORDER</v>
      </c>
    </row>
    <row r="3019" spans="1:19">
      <c r="A3019" s="83" t="s">
        <v>1064</v>
      </c>
      <c r="B3019" s="23">
        <v>1000</v>
      </c>
      <c r="C3019" s="83" t="s">
        <v>7</v>
      </c>
      <c r="D3019" s="83" t="s">
        <v>1946</v>
      </c>
      <c r="E3019" s="49">
        <v>2.25</v>
      </c>
      <c r="F3019" s="83" t="s">
        <v>9</v>
      </c>
      <c r="G3019" s="187" t="s">
        <v>642</v>
      </c>
      <c r="H3019" s="83" t="s">
        <v>510</v>
      </c>
      <c r="I3019" s="219" t="str">
        <f t="shared" si="279"/>
        <v>December</v>
      </c>
      <c r="J3019" s="184">
        <f>IF(F3019="USD", E3019, E3019 * IFERROR(VLOOKUP(F3019, EXCHANGE_RATE!A:B, 2, FALSE), "Currency not found"))</f>
        <v>2.25</v>
      </c>
      <c r="K3019" s="184">
        <f t="shared" si="275"/>
        <v>2.25</v>
      </c>
      <c r="L3019" s="184">
        <f>IF(C3019="MTS", B3019, B3019 * IFERROR(VLOOKUP(C3019, 'QTY_CONVERSIONS '!A:B, 2, FALSE), "Units not  found"))</f>
        <v>1</v>
      </c>
      <c r="M3019" s="185">
        <f t="shared" si="276"/>
        <v>2250</v>
      </c>
      <c r="N3019" s="143" t="str">
        <f>IFERROR(VLOOKUP(D3019, Product_Category!A:B, 2, FALSE), "Uncategorized")</f>
        <v>MCC</v>
      </c>
      <c r="O3019" s="186">
        <f t="shared" si="278"/>
        <v>2250</v>
      </c>
      <c r="P3019" s="185">
        <f t="shared" si="277"/>
        <v>2250</v>
      </c>
      <c r="Q3019" s="143">
        <v>2023</v>
      </c>
      <c r="R3019" s="143" t="str">
        <f>IFERROR(VLOOKUP(G3019,'SOURCE COMPANY'!A:B, 2, FALSE), "")</f>
        <v>ATTAR GLOBAL</v>
      </c>
      <c r="S3019" s="143" t="str">
        <f>IFERROR(VLOOKUP(H3019,'CUSTOMER NAME'!A:B, 2, FALSE), "")</f>
        <v>TO THE ORDER</v>
      </c>
    </row>
    <row r="3020" spans="1:19">
      <c r="A3020" s="83" t="s">
        <v>1064</v>
      </c>
      <c r="B3020" s="212">
        <v>400</v>
      </c>
      <c r="C3020" s="83" t="s">
        <v>7</v>
      </c>
      <c r="D3020" s="83" t="s">
        <v>2439</v>
      </c>
      <c r="E3020" s="213">
        <v>1.91</v>
      </c>
      <c r="F3020" s="83" t="s">
        <v>9</v>
      </c>
      <c r="G3020" s="187" t="s">
        <v>642</v>
      </c>
      <c r="H3020" s="83" t="s">
        <v>510</v>
      </c>
      <c r="I3020" s="219" t="str">
        <f t="shared" si="279"/>
        <v>December</v>
      </c>
      <c r="J3020" s="184">
        <f>IF(F3020="USD", E3020, E3020 * IFERROR(VLOOKUP(F3020, EXCHANGE_RATE!A:B, 2, FALSE), "Currency not found"))</f>
        <v>1.91</v>
      </c>
      <c r="K3020" s="184">
        <f t="shared" si="275"/>
        <v>1.91</v>
      </c>
      <c r="L3020" s="184">
        <f>IF(C3020="MTS", B3020, B3020 * IFERROR(VLOOKUP(C3020, 'QTY_CONVERSIONS '!A:B, 2, FALSE), "Units not  found"))</f>
        <v>0.4</v>
      </c>
      <c r="M3020" s="185">
        <f t="shared" si="276"/>
        <v>764</v>
      </c>
      <c r="N3020" s="143" t="str">
        <f>IFERROR(VLOOKUP(D3020, Product_Category!A:B, 2, FALSE), "Uncategorized")</f>
        <v>MCC</v>
      </c>
      <c r="O3020" s="186">
        <f t="shared" si="278"/>
        <v>1910</v>
      </c>
      <c r="P3020" s="185">
        <f t="shared" si="277"/>
        <v>764</v>
      </c>
      <c r="Q3020" s="143">
        <v>2023</v>
      </c>
      <c r="R3020" s="143" t="str">
        <f>IFERROR(VLOOKUP(G3020,'SOURCE COMPANY'!A:B, 2, FALSE), "")</f>
        <v>ATTAR GLOBAL</v>
      </c>
      <c r="S3020" s="143" t="str">
        <f>IFERROR(VLOOKUP(H3020,'CUSTOMER NAME'!A:B, 2, FALSE), "")</f>
        <v>TO THE ORDER</v>
      </c>
    </row>
    <row r="3021" spans="1:19">
      <c r="A3021" s="82" t="s">
        <v>715</v>
      </c>
      <c r="B3021" s="82">
        <v>19200</v>
      </c>
      <c r="C3021" s="82" t="s">
        <v>7</v>
      </c>
      <c r="D3021" s="82" t="s">
        <v>716</v>
      </c>
      <c r="E3021" s="250">
        <v>2.2000000000000002</v>
      </c>
      <c r="F3021" s="82" t="s">
        <v>1718</v>
      </c>
      <c r="G3021" s="82" t="s">
        <v>557</v>
      </c>
      <c r="H3021" s="82" t="s">
        <v>510</v>
      </c>
      <c r="I3021" s="219" t="s">
        <v>2560</v>
      </c>
      <c r="J3021" s="184">
        <f>IF(F3021="USD", E3021, E3021 * IFERROR(VLOOKUP(F3021, EXCHANGE_RATE!A:B, 2, FALSE), "Currency not found"))</f>
        <v>2.3540000000000005</v>
      </c>
      <c r="K3021" s="184">
        <f t="shared" si="275"/>
        <v>2.36</v>
      </c>
      <c r="L3021" s="184">
        <f>IF(C3021="MTS", B3021, B3021 * IFERROR(VLOOKUP(C3021, 'QTY_CONVERSIONS '!A:B, 2, FALSE), "Units not  found"))</f>
        <v>19.2</v>
      </c>
      <c r="M3021" s="185">
        <f t="shared" si="276"/>
        <v>45312</v>
      </c>
      <c r="N3021" s="143" t="str">
        <f>IFERROR(VLOOKUP(D3021, Product_Category!A:B, 2, FALSE), "Uncategorized")</f>
        <v>MCC</v>
      </c>
      <c r="O3021" s="186">
        <f t="shared" si="278"/>
        <v>2360</v>
      </c>
      <c r="P3021" s="185">
        <f t="shared" si="277"/>
        <v>45312</v>
      </c>
      <c r="Q3021" s="143">
        <v>2023</v>
      </c>
      <c r="R3021" s="143" t="str">
        <f>IFERROR(VLOOKUP(G3021,'SOURCE COMPANY'!A:B, 2, FALSE), "")</f>
        <v>N B ENTREPRENEURS</v>
      </c>
      <c r="S3021" s="143" t="str">
        <f>IFERROR(VLOOKUP(H3021,'CUSTOMER NAME'!A:B, 2, FALSE), "")</f>
        <v>TO THE ORDER</v>
      </c>
    </row>
    <row r="3022" spans="1:19">
      <c r="A3022" s="82" t="s">
        <v>715</v>
      </c>
      <c r="B3022" s="82">
        <v>19200</v>
      </c>
      <c r="C3022" s="82" t="s">
        <v>7</v>
      </c>
      <c r="D3022" s="82" t="s">
        <v>716</v>
      </c>
      <c r="E3022" s="250">
        <v>2.198</v>
      </c>
      <c r="F3022" s="82" t="s">
        <v>1718</v>
      </c>
      <c r="G3022" s="82" t="s">
        <v>557</v>
      </c>
      <c r="H3022" s="82" t="s">
        <v>510</v>
      </c>
      <c r="I3022" s="219" t="str">
        <f>I3021</f>
        <v>Jan</v>
      </c>
      <c r="J3022" s="184">
        <f>IF(F3022="USD", E3022, E3022 * IFERROR(VLOOKUP(F3022, EXCHANGE_RATE!A:B, 2, FALSE), "Currency not found"))</f>
        <v>2.3518600000000003</v>
      </c>
      <c r="K3022" s="184">
        <f t="shared" si="275"/>
        <v>2.36</v>
      </c>
      <c r="L3022" s="184">
        <f>IF(C3022="MTS", B3022, B3022 * IFERROR(VLOOKUP(C3022, 'QTY_CONVERSIONS '!A:B, 2, FALSE), "Units not  found"))</f>
        <v>19.2</v>
      </c>
      <c r="M3022" s="185">
        <f t="shared" si="276"/>
        <v>45312</v>
      </c>
      <c r="N3022" s="143" t="str">
        <f>IFERROR(VLOOKUP(D3022, Product_Category!A:B, 2, FALSE), "Uncategorized")</f>
        <v>MCC</v>
      </c>
      <c r="O3022" s="186">
        <f t="shared" si="278"/>
        <v>2360</v>
      </c>
      <c r="P3022" s="185">
        <f t="shared" si="277"/>
        <v>45312</v>
      </c>
      <c r="Q3022" s="143">
        <v>2023</v>
      </c>
      <c r="R3022" s="143" t="str">
        <f>IFERROR(VLOOKUP(G3022,'SOURCE COMPANY'!A:B, 2, FALSE), "")</f>
        <v>N B ENTREPRENEURS</v>
      </c>
      <c r="S3022" s="143" t="str">
        <f>IFERROR(VLOOKUP(H3022,'CUSTOMER NAME'!A:B, 2, FALSE), "")</f>
        <v>TO THE ORDER</v>
      </c>
    </row>
    <row r="3023" spans="1:19">
      <c r="A3023" s="82" t="s">
        <v>715</v>
      </c>
      <c r="B3023" s="82">
        <v>19200</v>
      </c>
      <c r="C3023" s="82" t="s">
        <v>7</v>
      </c>
      <c r="D3023" s="82" t="s">
        <v>716</v>
      </c>
      <c r="E3023" s="250">
        <v>2.198</v>
      </c>
      <c r="F3023" s="82" t="s">
        <v>1718</v>
      </c>
      <c r="G3023" s="82" t="s">
        <v>557</v>
      </c>
      <c r="H3023" s="82" t="s">
        <v>510</v>
      </c>
      <c r="I3023" s="219" t="str">
        <f>I3022</f>
        <v>Jan</v>
      </c>
      <c r="J3023" s="184">
        <f>IF(F3023="USD", E3023, E3023 * IFERROR(VLOOKUP(F3023, EXCHANGE_RATE!A:B, 2, FALSE), "Currency not found"))</f>
        <v>2.3518600000000003</v>
      </c>
      <c r="K3023" s="184">
        <f t="shared" si="275"/>
        <v>2.36</v>
      </c>
      <c r="L3023" s="184">
        <f>IF(C3023="MTS", B3023, B3023 * IFERROR(VLOOKUP(C3023, 'QTY_CONVERSIONS '!A:B, 2, FALSE), "Units not  found"))</f>
        <v>19.2</v>
      </c>
      <c r="M3023" s="185">
        <f t="shared" si="276"/>
        <v>45312</v>
      </c>
      <c r="N3023" s="143" t="str">
        <f>IFERROR(VLOOKUP(D3023, Product_Category!A:B, 2, FALSE), "Uncategorized")</f>
        <v>MCC</v>
      </c>
      <c r="O3023" s="186">
        <f t="shared" si="278"/>
        <v>2360</v>
      </c>
      <c r="P3023" s="185">
        <f t="shared" si="277"/>
        <v>45312</v>
      </c>
      <c r="Q3023" s="143">
        <v>2023</v>
      </c>
      <c r="R3023" s="143" t="str">
        <f>IFERROR(VLOOKUP(G3023,'SOURCE COMPANY'!A:B, 2, FALSE), "")</f>
        <v>N B ENTREPRENEURS</v>
      </c>
      <c r="S3023" s="143" t="str">
        <f>IFERROR(VLOOKUP(H3023,'CUSTOMER NAME'!A:B, 2, FALSE), "")</f>
        <v>TO THE ORDER</v>
      </c>
    </row>
    <row r="3024" spans="1:19">
      <c r="A3024" s="82" t="s">
        <v>715</v>
      </c>
      <c r="B3024" s="82">
        <v>19200</v>
      </c>
      <c r="C3024" s="82" t="s">
        <v>7</v>
      </c>
      <c r="D3024" s="82" t="s">
        <v>716</v>
      </c>
      <c r="E3024" s="250">
        <v>2.198</v>
      </c>
      <c r="F3024" s="82" t="s">
        <v>1718</v>
      </c>
      <c r="G3024" s="82" t="s">
        <v>557</v>
      </c>
      <c r="H3024" s="82" t="s">
        <v>510</v>
      </c>
      <c r="I3024" s="219" t="str">
        <f>I3023</f>
        <v>Jan</v>
      </c>
      <c r="J3024" s="184">
        <f>IF(F3024="USD", E3024, E3024 * IFERROR(VLOOKUP(F3024, EXCHANGE_RATE!A:B, 2, FALSE), "Currency not found"))</f>
        <v>2.3518600000000003</v>
      </c>
      <c r="K3024" s="184">
        <f t="shared" si="275"/>
        <v>2.36</v>
      </c>
      <c r="L3024" s="184">
        <f>IF(C3024="MTS", B3024, B3024 * IFERROR(VLOOKUP(C3024, 'QTY_CONVERSIONS '!A:B, 2, FALSE), "Units not  found"))</f>
        <v>19.2</v>
      </c>
      <c r="M3024" s="185">
        <f t="shared" si="276"/>
        <v>45312</v>
      </c>
      <c r="N3024" s="143" t="str">
        <f>IFERROR(VLOOKUP(D3024, Product_Category!A:B, 2, FALSE), "Uncategorized")</f>
        <v>MCC</v>
      </c>
      <c r="O3024" s="186">
        <f t="shared" si="278"/>
        <v>2360</v>
      </c>
      <c r="P3024" s="185">
        <f t="shared" si="277"/>
        <v>45312</v>
      </c>
      <c r="Q3024" s="143">
        <v>2023</v>
      </c>
      <c r="R3024" s="143" t="str">
        <f>IFERROR(VLOOKUP(G3024,'SOURCE COMPANY'!A:B, 2, FALSE), "")</f>
        <v>N B ENTREPRENEURS</v>
      </c>
      <c r="S3024" s="143" t="str">
        <f>IFERROR(VLOOKUP(H3024,'CUSTOMER NAME'!A:B, 2, FALSE), "")</f>
        <v>TO THE ORDER</v>
      </c>
    </row>
    <row r="3025" spans="1:19">
      <c r="A3025" s="82" t="s">
        <v>715</v>
      </c>
      <c r="B3025" s="82">
        <v>19200</v>
      </c>
      <c r="C3025" s="82" t="s">
        <v>7</v>
      </c>
      <c r="D3025" s="82" t="s">
        <v>716</v>
      </c>
      <c r="E3025" s="250">
        <v>2.2069999999999999</v>
      </c>
      <c r="F3025" s="82" t="s">
        <v>1718</v>
      </c>
      <c r="G3025" s="82" t="s">
        <v>557</v>
      </c>
      <c r="H3025" s="82" t="s">
        <v>510</v>
      </c>
      <c r="I3025" s="219" t="str">
        <f>I3024</f>
        <v>Jan</v>
      </c>
      <c r="J3025" s="184">
        <f>IF(F3025="USD", E3025, E3025 * IFERROR(VLOOKUP(F3025, EXCHANGE_RATE!A:B, 2, FALSE), "Currency not found"))</f>
        <v>2.3614899999999999</v>
      </c>
      <c r="K3025" s="184">
        <f t="shared" si="275"/>
        <v>2.3699999999999997</v>
      </c>
      <c r="L3025" s="184">
        <f>IF(C3025="MTS", B3025, B3025 * IFERROR(VLOOKUP(C3025, 'QTY_CONVERSIONS '!A:B, 2, FALSE), "Units not  found"))</f>
        <v>19.2</v>
      </c>
      <c r="M3025" s="185">
        <f t="shared" si="276"/>
        <v>45503.999999999993</v>
      </c>
      <c r="N3025" s="143" t="str">
        <f>IFERROR(VLOOKUP(D3025, Product_Category!A:B, 2, FALSE), "Uncategorized")</f>
        <v>MCC</v>
      </c>
      <c r="O3025" s="186">
        <f t="shared" si="278"/>
        <v>2369.9999999999995</v>
      </c>
      <c r="P3025" s="185">
        <f t="shared" si="277"/>
        <v>45503.999999999993</v>
      </c>
      <c r="Q3025" s="143">
        <v>2023</v>
      </c>
      <c r="R3025" s="143" t="str">
        <f>IFERROR(VLOOKUP(G3025,'SOURCE COMPANY'!A:B, 2, FALSE), "")</f>
        <v>N B ENTREPRENEURS</v>
      </c>
      <c r="S3025" s="143" t="str">
        <f>IFERROR(VLOOKUP(H3025,'CUSTOMER NAME'!A:B, 2, FALSE), "")</f>
        <v>TO THE ORDER</v>
      </c>
    </row>
    <row r="3026" spans="1:19">
      <c r="A3026" s="187" t="s">
        <v>1246</v>
      </c>
      <c r="B3026" s="187">
        <v>200</v>
      </c>
      <c r="C3026" s="187" t="s">
        <v>7</v>
      </c>
      <c r="D3026" s="187" t="s">
        <v>19</v>
      </c>
      <c r="E3026" s="187">
        <v>2</v>
      </c>
      <c r="F3026" s="187" t="s">
        <v>9</v>
      </c>
      <c r="G3026" s="187" t="s">
        <v>642</v>
      </c>
      <c r="H3026" s="187" t="s">
        <v>510</v>
      </c>
      <c r="I3026" s="192" t="s">
        <v>3658</v>
      </c>
      <c r="J3026" s="184">
        <f>IF(F3026="USD", E3026, E3026 * IFERROR(VLOOKUP(F3026, EXCHANGE_RATE!A:B, 2, FALSE), "Currency not found"))</f>
        <v>2</v>
      </c>
      <c r="K3026" s="184">
        <f t="shared" si="275"/>
        <v>2</v>
      </c>
      <c r="L3026" s="184">
        <f>IF(C3026="MTS", B3026, B3026 * IFERROR(VLOOKUP(C3026, 'QTY_CONVERSIONS '!A:B, 2, FALSE), "Units not  found"))</f>
        <v>0.2</v>
      </c>
      <c r="M3026" s="185">
        <f t="shared" si="276"/>
        <v>400</v>
      </c>
      <c r="N3026" s="143" t="str">
        <f>IFERROR(VLOOKUP(D3026, Product_Category!A:B, 2, FALSE), "Uncategorized")</f>
        <v>CMC</v>
      </c>
      <c r="O3026" s="186">
        <f t="shared" si="278"/>
        <v>2000</v>
      </c>
      <c r="P3026" s="185">
        <f t="shared" si="277"/>
        <v>400</v>
      </c>
      <c r="Q3026" s="143">
        <v>2023</v>
      </c>
      <c r="R3026" s="143" t="str">
        <f>IFERROR(VLOOKUP(G3026,'SOURCE COMPANY'!A:B, 2, FALSE), "")</f>
        <v>ATTAR GLOBAL</v>
      </c>
      <c r="S3026" s="143" t="str">
        <f>IFERROR(VLOOKUP(H3026,'CUSTOMER NAME'!A:B, 2, FALSE), "")</f>
        <v>TO THE ORDER</v>
      </c>
    </row>
    <row r="3027" spans="1:19">
      <c r="A3027" s="211" t="s">
        <v>909</v>
      </c>
      <c r="B3027" s="211">
        <v>1675</v>
      </c>
      <c r="C3027" s="211" t="s">
        <v>7</v>
      </c>
      <c r="D3027" s="211" t="s">
        <v>3136</v>
      </c>
      <c r="E3027" s="211">
        <v>1.91</v>
      </c>
      <c r="F3027" s="211" t="s">
        <v>9</v>
      </c>
      <c r="G3027" s="187" t="s">
        <v>642</v>
      </c>
      <c r="H3027" s="211" t="s">
        <v>510</v>
      </c>
      <c r="I3027" s="192" t="s">
        <v>3034</v>
      </c>
      <c r="J3027" s="184">
        <f>IF(F3027="USD", E3027, E3027 * IFERROR(VLOOKUP(F3027, EXCHANGE_RATE!A:B, 2, FALSE), "Currency not found"))</f>
        <v>1.91</v>
      </c>
      <c r="K3027" s="184">
        <f t="shared" si="275"/>
        <v>1.91</v>
      </c>
      <c r="L3027" s="184">
        <f>IF(C3027="MTS", B3027, B3027 * IFERROR(VLOOKUP(C3027, 'QTY_CONVERSIONS '!A:B, 2, FALSE), "Units not  found"))</f>
        <v>1.675</v>
      </c>
      <c r="M3027" s="185">
        <f t="shared" si="276"/>
        <v>3199.25</v>
      </c>
      <c r="N3027" s="143" t="str">
        <f>IFERROR(VLOOKUP(D3027, Product_Category!A:B, 2, FALSE), "Uncategorized")</f>
        <v>MCC</v>
      </c>
      <c r="O3027" s="186">
        <f t="shared" si="278"/>
        <v>1910</v>
      </c>
      <c r="P3027" s="185">
        <f t="shared" si="277"/>
        <v>3199.25</v>
      </c>
      <c r="Q3027" s="143">
        <v>2023</v>
      </c>
      <c r="R3027" s="143" t="str">
        <f>IFERROR(VLOOKUP(G3027,'SOURCE COMPANY'!A:B, 2, FALSE), "")</f>
        <v>ATTAR GLOBAL</v>
      </c>
      <c r="S3027" s="143" t="str">
        <f>IFERROR(VLOOKUP(H3027,'CUSTOMER NAME'!A:B, 2, FALSE), "")</f>
        <v>TO THE ORDER</v>
      </c>
    </row>
    <row r="3028" spans="1:19">
      <c r="A3028" s="211" t="s">
        <v>1246</v>
      </c>
      <c r="B3028" s="211">
        <v>500</v>
      </c>
      <c r="C3028" s="211" t="s">
        <v>7</v>
      </c>
      <c r="D3028" s="211" t="s">
        <v>910</v>
      </c>
      <c r="E3028" s="211">
        <v>1.95</v>
      </c>
      <c r="F3028" s="211" t="s">
        <v>9</v>
      </c>
      <c r="G3028" s="187" t="s">
        <v>642</v>
      </c>
      <c r="H3028" s="211" t="s">
        <v>510</v>
      </c>
      <c r="I3028" s="192" t="s">
        <v>3034</v>
      </c>
      <c r="J3028" s="184">
        <f>IF(F3028="USD", E3028, E3028 * IFERROR(VLOOKUP(F3028, EXCHANGE_RATE!A:B, 2, FALSE), "Currency not found"))</f>
        <v>1.95</v>
      </c>
      <c r="K3028" s="184">
        <f t="shared" si="275"/>
        <v>1.95</v>
      </c>
      <c r="L3028" s="184">
        <f>IF(C3028="MTS", B3028, B3028 * IFERROR(VLOOKUP(C3028, 'QTY_CONVERSIONS '!A:B, 2, FALSE), "Units not  found"))</f>
        <v>0.5</v>
      </c>
      <c r="M3028" s="185">
        <f t="shared" si="276"/>
        <v>975</v>
      </c>
      <c r="N3028" s="143" t="str">
        <f>IFERROR(VLOOKUP(D3028, Product_Category!A:B, 2, FALSE), "Uncategorized")</f>
        <v>MAGNESIUM STEARATE</v>
      </c>
      <c r="O3028" s="186">
        <f t="shared" si="278"/>
        <v>1950</v>
      </c>
      <c r="P3028" s="185">
        <f t="shared" si="277"/>
        <v>975</v>
      </c>
      <c r="Q3028" s="143">
        <v>2023</v>
      </c>
      <c r="R3028" s="143" t="str">
        <f>IFERROR(VLOOKUP(G3028,'SOURCE COMPANY'!A:B, 2, FALSE), "")</f>
        <v>ATTAR GLOBAL</v>
      </c>
      <c r="S3028" s="143" t="str">
        <f>IFERROR(VLOOKUP(H3028,'CUSTOMER NAME'!A:B, 2, FALSE), "")</f>
        <v>TO THE ORDER</v>
      </c>
    </row>
    <row r="3029" spans="1:19">
      <c r="A3029" s="211" t="s">
        <v>1246</v>
      </c>
      <c r="B3029" s="211">
        <v>150</v>
      </c>
      <c r="C3029" s="211" t="s">
        <v>7</v>
      </c>
      <c r="D3029" s="211" t="s">
        <v>910</v>
      </c>
      <c r="E3029" s="211">
        <v>1.95</v>
      </c>
      <c r="F3029" s="211" t="s">
        <v>9</v>
      </c>
      <c r="G3029" s="187" t="s">
        <v>642</v>
      </c>
      <c r="H3029" s="211" t="s">
        <v>510</v>
      </c>
      <c r="I3029" s="192" t="s">
        <v>3034</v>
      </c>
      <c r="J3029" s="184">
        <f>IF(F3029="USD", E3029, E3029 * IFERROR(VLOOKUP(F3029, EXCHANGE_RATE!A:B, 2, FALSE), "Currency not found"))</f>
        <v>1.95</v>
      </c>
      <c r="K3029" s="184">
        <f t="shared" si="275"/>
        <v>1.95</v>
      </c>
      <c r="L3029" s="184">
        <f>IF(C3029="MTS", B3029, B3029 * IFERROR(VLOOKUP(C3029, 'QTY_CONVERSIONS '!A:B, 2, FALSE), "Units not  found"))</f>
        <v>0.15</v>
      </c>
      <c r="M3029" s="185">
        <f t="shared" si="276"/>
        <v>292.5</v>
      </c>
      <c r="N3029" s="143" t="str">
        <f>IFERROR(VLOOKUP(D3029, Product_Category!A:B, 2, FALSE), "Uncategorized")</f>
        <v>MAGNESIUM STEARATE</v>
      </c>
      <c r="O3029" s="186">
        <f t="shared" si="278"/>
        <v>1950</v>
      </c>
      <c r="P3029" s="185">
        <f t="shared" si="277"/>
        <v>292.5</v>
      </c>
      <c r="Q3029" s="143">
        <v>2023</v>
      </c>
      <c r="R3029" s="143" t="str">
        <f>IFERROR(VLOOKUP(G3029,'SOURCE COMPANY'!A:B, 2, FALSE), "")</f>
        <v>ATTAR GLOBAL</v>
      </c>
      <c r="S3029" s="143" t="str">
        <f>IFERROR(VLOOKUP(H3029,'CUSTOMER NAME'!A:B, 2, FALSE), "")</f>
        <v>TO THE ORDER</v>
      </c>
    </row>
    <row r="3030" spans="1:19">
      <c r="A3030" s="187" t="s">
        <v>843</v>
      </c>
      <c r="B3030" s="187">
        <v>1500</v>
      </c>
      <c r="C3030" s="187" t="s">
        <v>7</v>
      </c>
      <c r="D3030" s="187" t="s">
        <v>173</v>
      </c>
      <c r="E3030" s="187">
        <v>0.61</v>
      </c>
      <c r="F3030" s="187" t="s">
        <v>9</v>
      </c>
      <c r="G3030" s="187" t="s">
        <v>844</v>
      </c>
      <c r="H3030" s="187" t="s">
        <v>510</v>
      </c>
      <c r="I3030" s="192" t="s">
        <v>2670</v>
      </c>
      <c r="J3030" s="184">
        <f>IF(F3030="USD", E3030, E3030 * IFERROR(VLOOKUP(F3030, EXCHANGE_RATE!A:B, 2, FALSE), "Currency not found"))</f>
        <v>0.61</v>
      </c>
      <c r="K3030" s="184">
        <f t="shared" si="275"/>
        <v>0.61</v>
      </c>
      <c r="L3030" s="184">
        <f>IF(C3030="MTS", B3030, B3030 * IFERROR(VLOOKUP(C3030, 'QTY_CONVERSIONS '!A:B, 2, FALSE), "Units not  found"))</f>
        <v>1.5</v>
      </c>
      <c r="M3030" s="185">
        <f t="shared" si="276"/>
        <v>915</v>
      </c>
      <c r="N3030" s="143" t="str">
        <f>IFERROR(VLOOKUP(D3030, Product_Category!A:B, 2, FALSE), "Uncategorized")</f>
        <v>SSG</v>
      </c>
      <c r="O3030" s="186">
        <f t="shared" si="278"/>
        <v>610</v>
      </c>
      <c r="P3030" s="185">
        <f t="shared" si="277"/>
        <v>915</v>
      </c>
      <c r="Q3030" s="143">
        <v>2023</v>
      </c>
      <c r="R3030" s="143" t="str">
        <f>IFERROR(VLOOKUP(G3030,'SOURCE COMPANY'!A:B, 2, FALSE), "")</f>
        <v>AURA PHARMA</v>
      </c>
      <c r="S3030" s="143" t="str">
        <f>IFERROR(VLOOKUP(H3030,'CUSTOMER NAME'!A:B, 2, FALSE), "")</f>
        <v>TO THE ORDER</v>
      </c>
    </row>
    <row r="3031" spans="1:19">
      <c r="A3031" s="83" t="s">
        <v>1264</v>
      </c>
      <c r="B3031" s="23">
        <v>25</v>
      </c>
      <c r="C3031" s="83" t="s">
        <v>7</v>
      </c>
      <c r="D3031" s="83" t="s">
        <v>1102</v>
      </c>
      <c r="E3031" s="49">
        <v>2.1</v>
      </c>
      <c r="F3031" s="83" t="s">
        <v>9</v>
      </c>
      <c r="G3031" s="83" t="s">
        <v>844</v>
      </c>
      <c r="H3031" s="83" t="s">
        <v>510</v>
      </c>
      <c r="I3031" s="219" t="str">
        <f t="shared" ref="I3031:I3045" si="280">I3030</f>
        <v>August</v>
      </c>
      <c r="J3031" s="184">
        <f>IF(F3031="USD", E3031, E3031 * IFERROR(VLOOKUP(F3031, EXCHANGE_RATE!A:B, 2, FALSE), "Currency not found"))</f>
        <v>2.1</v>
      </c>
      <c r="K3031" s="184">
        <f t="shared" si="275"/>
        <v>2.1</v>
      </c>
      <c r="L3031" s="184">
        <f>IF(C3031="MTS", B3031, B3031 * IFERROR(VLOOKUP(C3031, 'QTY_CONVERSIONS '!A:B, 2, FALSE), "Units not  found"))</f>
        <v>2.5000000000000001E-2</v>
      </c>
      <c r="M3031" s="185">
        <f t="shared" si="276"/>
        <v>52.5</v>
      </c>
      <c r="N3031" s="143" t="str">
        <f>IFERROR(VLOOKUP(D3031, Product_Category!A:B, 2, FALSE), "Uncategorized")</f>
        <v>MAGNESIUM STEARATE</v>
      </c>
      <c r="O3031" s="186">
        <f t="shared" si="278"/>
        <v>2100</v>
      </c>
      <c r="P3031" s="185">
        <f t="shared" si="277"/>
        <v>52.5</v>
      </c>
      <c r="Q3031" s="143">
        <v>2023</v>
      </c>
      <c r="R3031" s="143" t="str">
        <f>IFERROR(VLOOKUP(G3031,'SOURCE COMPANY'!A:B, 2, FALSE), "")</f>
        <v>AURA PHARMA</v>
      </c>
      <c r="S3031" s="143" t="str">
        <f>IFERROR(VLOOKUP(H3031,'CUSTOMER NAME'!A:B, 2, FALSE), "")</f>
        <v>TO THE ORDER</v>
      </c>
    </row>
    <row r="3032" spans="1:19">
      <c r="A3032" s="83" t="s">
        <v>1264</v>
      </c>
      <c r="B3032" s="23">
        <v>400</v>
      </c>
      <c r="C3032" s="83" t="s">
        <v>7</v>
      </c>
      <c r="D3032" s="83" t="s">
        <v>266</v>
      </c>
      <c r="E3032" s="49">
        <v>2</v>
      </c>
      <c r="F3032" s="83" t="s">
        <v>9</v>
      </c>
      <c r="G3032" s="83" t="s">
        <v>844</v>
      </c>
      <c r="H3032" s="83" t="s">
        <v>510</v>
      </c>
      <c r="I3032" s="219" t="str">
        <f t="shared" si="280"/>
        <v>August</v>
      </c>
      <c r="J3032" s="184">
        <f>IF(F3032="USD", E3032, E3032 * IFERROR(VLOOKUP(F3032, EXCHANGE_RATE!A:B, 2, FALSE), "Currency not found"))</f>
        <v>2</v>
      </c>
      <c r="K3032" s="184">
        <f t="shared" si="275"/>
        <v>2</v>
      </c>
      <c r="L3032" s="184">
        <f>IF(C3032="MTS", B3032, B3032 * IFERROR(VLOOKUP(C3032, 'QTY_CONVERSIONS '!A:B, 2, FALSE), "Units not  found"))</f>
        <v>0.4</v>
      </c>
      <c r="M3032" s="185">
        <f t="shared" si="276"/>
        <v>800</v>
      </c>
      <c r="N3032" s="143" t="str">
        <f>IFERROR(VLOOKUP(D3032, Product_Category!A:B, 2, FALSE), "Uncategorized")</f>
        <v>MCC</v>
      </c>
      <c r="O3032" s="186">
        <f t="shared" si="278"/>
        <v>2000</v>
      </c>
      <c r="P3032" s="185">
        <f t="shared" si="277"/>
        <v>800</v>
      </c>
      <c r="Q3032" s="143">
        <v>2023</v>
      </c>
      <c r="R3032" s="143" t="str">
        <f>IFERROR(VLOOKUP(G3032,'SOURCE COMPANY'!A:B, 2, FALSE), "")</f>
        <v>AURA PHARMA</v>
      </c>
      <c r="S3032" s="143" t="str">
        <f>IFERROR(VLOOKUP(H3032,'CUSTOMER NAME'!A:B, 2, FALSE), "")</f>
        <v>TO THE ORDER</v>
      </c>
    </row>
    <row r="3033" spans="1:19">
      <c r="A3033" s="83" t="s">
        <v>1264</v>
      </c>
      <c r="B3033" s="23">
        <v>400</v>
      </c>
      <c r="C3033" s="83" t="s">
        <v>7</v>
      </c>
      <c r="D3033" s="83" t="s">
        <v>266</v>
      </c>
      <c r="E3033" s="49">
        <v>2</v>
      </c>
      <c r="F3033" s="83" t="s">
        <v>9</v>
      </c>
      <c r="G3033" s="83" t="s">
        <v>844</v>
      </c>
      <c r="H3033" s="83" t="s">
        <v>510</v>
      </c>
      <c r="I3033" s="219" t="str">
        <f t="shared" si="280"/>
        <v>August</v>
      </c>
      <c r="J3033" s="184">
        <f>IF(F3033="USD", E3033, E3033 * IFERROR(VLOOKUP(F3033, EXCHANGE_RATE!A:B, 2, FALSE), "Currency not found"))</f>
        <v>2</v>
      </c>
      <c r="K3033" s="184">
        <f t="shared" si="275"/>
        <v>2</v>
      </c>
      <c r="L3033" s="184">
        <f>IF(C3033="MTS", B3033, B3033 * IFERROR(VLOOKUP(C3033, 'QTY_CONVERSIONS '!A:B, 2, FALSE), "Units not  found"))</f>
        <v>0.4</v>
      </c>
      <c r="M3033" s="185">
        <f t="shared" si="276"/>
        <v>800</v>
      </c>
      <c r="N3033" s="143" t="str">
        <f>IFERROR(VLOOKUP(D3033, Product_Category!A:B, 2, FALSE), "Uncategorized")</f>
        <v>MCC</v>
      </c>
      <c r="O3033" s="186">
        <f t="shared" si="278"/>
        <v>2000</v>
      </c>
      <c r="P3033" s="185">
        <f t="shared" si="277"/>
        <v>800</v>
      </c>
      <c r="Q3033" s="143">
        <v>2023</v>
      </c>
      <c r="R3033" s="143" t="str">
        <f>IFERROR(VLOOKUP(G3033,'SOURCE COMPANY'!A:B, 2, FALSE), "")</f>
        <v>AURA PHARMA</v>
      </c>
      <c r="S3033" s="143" t="str">
        <f>IFERROR(VLOOKUP(H3033,'CUSTOMER NAME'!A:B, 2, FALSE), "")</f>
        <v>TO THE ORDER</v>
      </c>
    </row>
    <row r="3034" spans="1:19">
      <c r="A3034" s="83" t="s">
        <v>1264</v>
      </c>
      <c r="B3034" s="23">
        <v>400</v>
      </c>
      <c r="C3034" s="83" t="s">
        <v>7</v>
      </c>
      <c r="D3034" s="83" t="s">
        <v>266</v>
      </c>
      <c r="E3034" s="49">
        <v>2</v>
      </c>
      <c r="F3034" s="83" t="s">
        <v>9</v>
      </c>
      <c r="G3034" s="83" t="s">
        <v>844</v>
      </c>
      <c r="H3034" s="83" t="s">
        <v>510</v>
      </c>
      <c r="I3034" s="219" t="str">
        <f t="shared" si="280"/>
        <v>August</v>
      </c>
      <c r="J3034" s="184">
        <f>IF(F3034="USD", E3034, E3034 * IFERROR(VLOOKUP(F3034, EXCHANGE_RATE!A:B, 2, FALSE), "Currency not found"))</f>
        <v>2</v>
      </c>
      <c r="K3034" s="184">
        <f t="shared" si="275"/>
        <v>2</v>
      </c>
      <c r="L3034" s="184">
        <f>IF(C3034="MTS", B3034, B3034 * IFERROR(VLOOKUP(C3034, 'QTY_CONVERSIONS '!A:B, 2, FALSE), "Units not  found"))</f>
        <v>0.4</v>
      </c>
      <c r="M3034" s="185">
        <f t="shared" si="276"/>
        <v>800</v>
      </c>
      <c r="N3034" s="143" t="str">
        <f>IFERROR(VLOOKUP(D3034, Product_Category!A:B, 2, FALSE), "Uncategorized")</f>
        <v>MCC</v>
      </c>
      <c r="O3034" s="186">
        <f t="shared" si="278"/>
        <v>2000</v>
      </c>
      <c r="P3034" s="185">
        <f t="shared" si="277"/>
        <v>800</v>
      </c>
      <c r="Q3034" s="143">
        <v>2023</v>
      </c>
      <c r="R3034" s="143" t="str">
        <f>IFERROR(VLOOKUP(G3034,'SOURCE COMPANY'!A:B, 2, FALSE), "")</f>
        <v>AURA PHARMA</v>
      </c>
      <c r="S3034" s="143" t="str">
        <f>IFERROR(VLOOKUP(H3034,'CUSTOMER NAME'!A:B, 2, FALSE), "")</f>
        <v>TO THE ORDER</v>
      </c>
    </row>
    <row r="3035" spans="1:19">
      <c r="A3035" s="83" t="s">
        <v>1264</v>
      </c>
      <c r="B3035" s="212">
        <v>100</v>
      </c>
      <c r="C3035" s="83" t="s">
        <v>7</v>
      </c>
      <c r="D3035" s="83" t="s">
        <v>1102</v>
      </c>
      <c r="E3035" s="213">
        <v>2</v>
      </c>
      <c r="F3035" s="83" t="s">
        <v>9</v>
      </c>
      <c r="G3035" s="83" t="s">
        <v>844</v>
      </c>
      <c r="H3035" s="83" t="s">
        <v>510</v>
      </c>
      <c r="I3035" s="219" t="str">
        <f t="shared" si="280"/>
        <v>August</v>
      </c>
      <c r="J3035" s="184">
        <f>IF(F3035="USD", E3035, E3035 * IFERROR(VLOOKUP(F3035, EXCHANGE_RATE!A:B, 2, FALSE), "Currency not found"))</f>
        <v>2</v>
      </c>
      <c r="K3035" s="184">
        <f t="shared" si="275"/>
        <v>2</v>
      </c>
      <c r="L3035" s="184">
        <f>IF(C3035="MTS", B3035, B3035 * IFERROR(VLOOKUP(C3035, 'QTY_CONVERSIONS '!A:B, 2, FALSE), "Units not  found"))</f>
        <v>0.1</v>
      </c>
      <c r="M3035" s="185">
        <f t="shared" si="276"/>
        <v>200</v>
      </c>
      <c r="N3035" s="143" t="str">
        <f>IFERROR(VLOOKUP(D3035, Product_Category!A:B, 2, FALSE), "Uncategorized")</f>
        <v>MAGNESIUM STEARATE</v>
      </c>
      <c r="O3035" s="186">
        <f t="shared" si="278"/>
        <v>2000</v>
      </c>
      <c r="P3035" s="185">
        <f t="shared" si="277"/>
        <v>200</v>
      </c>
      <c r="Q3035" s="143">
        <v>2023</v>
      </c>
      <c r="R3035" s="143" t="str">
        <f>IFERROR(VLOOKUP(G3035,'SOURCE COMPANY'!A:B, 2, FALSE), "")</f>
        <v>AURA PHARMA</v>
      </c>
      <c r="S3035" s="143" t="str">
        <f>IFERROR(VLOOKUP(H3035,'CUSTOMER NAME'!A:B, 2, FALSE), "")</f>
        <v>TO THE ORDER</v>
      </c>
    </row>
    <row r="3036" spans="1:19">
      <c r="A3036" s="82" t="s">
        <v>715</v>
      </c>
      <c r="B3036" s="82">
        <v>19200</v>
      </c>
      <c r="C3036" s="82" t="s">
        <v>7</v>
      </c>
      <c r="D3036" s="82" t="s">
        <v>716</v>
      </c>
      <c r="E3036" s="250">
        <v>2.1869999999999998</v>
      </c>
      <c r="F3036" s="82" t="s">
        <v>1718</v>
      </c>
      <c r="G3036" s="82" t="s">
        <v>557</v>
      </c>
      <c r="H3036" s="82" t="s">
        <v>510</v>
      </c>
      <c r="I3036" s="219" t="str">
        <f t="shared" si="280"/>
        <v>August</v>
      </c>
      <c r="J3036" s="184">
        <f>IF(F3036="USD", E3036, E3036 * IFERROR(VLOOKUP(F3036, EXCHANGE_RATE!A:B, 2, FALSE), "Currency not found"))</f>
        <v>2.34009</v>
      </c>
      <c r="K3036" s="184">
        <f t="shared" si="275"/>
        <v>2.3499999999999996</v>
      </c>
      <c r="L3036" s="184">
        <f>IF(C3036="MTS", B3036, B3036 * IFERROR(VLOOKUP(C3036, 'QTY_CONVERSIONS '!A:B, 2, FALSE), "Units not  found"))</f>
        <v>19.2</v>
      </c>
      <c r="M3036" s="185">
        <f t="shared" si="276"/>
        <v>45119.999999999993</v>
      </c>
      <c r="N3036" s="143" t="str">
        <f>IFERROR(VLOOKUP(D3036, Product_Category!A:B, 2, FALSE), "Uncategorized")</f>
        <v>MCC</v>
      </c>
      <c r="O3036" s="186">
        <f t="shared" si="278"/>
        <v>2349.9999999999995</v>
      </c>
      <c r="P3036" s="185">
        <f t="shared" si="277"/>
        <v>45119.999999999993</v>
      </c>
      <c r="Q3036" s="143">
        <v>2023</v>
      </c>
      <c r="R3036" s="143" t="str">
        <f>IFERROR(VLOOKUP(G3036,'SOURCE COMPANY'!A:B, 2, FALSE), "")</f>
        <v>N B ENTREPRENEURS</v>
      </c>
      <c r="S3036" s="143" t="str">
        <f>IFERROR(VLOOKUP(H3036,'CUSTOMER NAME'!A:B, 2, FALSE), "")</f>
        <v>TO THE ORDER</v>
      </c>
    </row>
    <row r="3037" spans="1:19">
      <c r="A3037" s="82" t="s">
        <v>715</v>
      </c>
      <c r="B3037" s="82">
        <v>19200</v>
      </c>
      <c r="C3037" s="82" t="s">
        <v>7</v>
      </c>
      <c r="D3037" s="82" t="s">
        <v>716</v>
      </c>
      <c r="E3037" s="250">
        <v>2.2000000000000002</v>
      </c>
      <c r="F3037" s="82" t="s">
        <v>1718</v>
      </c>
      <c r="G3037" s="82" t="s">
        <v>557</v>
      </c>
      <c r="H3037" s="82" t="s">
        <v>510</v>
      </c>
      <c r="I3037" s="219" t="str">
        <f t="shared" si="280"/>
        <v>August</v>
      </c>
      <c r="J3037" s="184">
        <f>IF(F3037="USD", E3037, E3037 * IFERROR(VLOOKUP(F3037, EXCHANGE_RATE!A:B, 2, FALSE), "Currency not found"))</f>
        <v>2.3540000000000005</v>
      </c>
      <c r="K3037" s="184">
        <f t="shared" si="275"/>
        <v>2.36</v>
      </c>
      <c r="L3037" s="184">
        <f>IF(C3037="MTS", B3037, B3037 * IFERROR(VLOOKUP(C3037, 'QTY_CONVERSIONS '!A:B, 2, FALSE), "Units not  found"))</f>
        <v>19.2</v>
      </c>
      <c r="M3037" s="185">
        <f t="shared" si="276"/>
        <v>45312</v>
      </c>
      <c r="N3037" s="143" t="str">
        <f>IFERROR(VLOOKUP(D3037, Product_Category!A:B, 2, FALSE), "Uncategorized")</f>
        <v>MCC</v>
      </c>
      <c r="O3037" s="186">
        <f t="shared" si="278"/>
        <v>2360</v>
      </c>
      <c r="P3037" s="185">
        <f t="shared" si="277"/>
        <v>45312</v>
      </c>
      <c r="Q3037" s="143">
        <v>2023</v>
      </c>
      <c r="R3037" s="143" t="str">
        <f>IFERROR(VLOOKUP(G3037,'SOURCE COMPANY'!A:B, 2, FALSE), "")</f>
        <v>N B ENTREPRENEURS</v>
      </c>
      <c r="S3037" s="143" t="str">
        <f>IFERROR(VLOOKUP(H3037,'CUSTOMER NAME'!A:B, 2, FALSE), "")</f>
        <v>TO THE ORDER</v>
      </c>
    </row>
    <row r="3038" spans="1:19">
      <c r="A3038" s="82" t="s">
        <v>715</v>
      </c>
      <c r="B3038" s="82">
        <v>19200</v>
      </c>
      <c r="C3038" s="82" t="s">
        <v>7</v>
      </c>
      <c r="D3038" s="82" t="s">
        <v>716</v>
      </c>
      <c r="E3038" s="250">
        <v>2.2000000000000002</v>
      </c>
      <c r="F3038" s="82" t="s">
        <v>1718</v>
      </c>
      <c r="G3038" s="82" t="s">
        <v>557</v>
      </c>
      <c r="H3038" s="82" t="s">
        <v>510</v>
      </c>
      <c r="I3038" s="219" t="str">
        <f t="shared" si="280"/>
        <v>August</v>
      </c>
      <c r="J3038" s="184">
        <f>IF(F3038="USD", E3038, E3038 * IFERROR(VLOOKUP(F3038, EXCHANGE_RATE!A:B, 2, FALSE), "Currency not found"))</f>
        <v>2.3540000000000005</v>
      </c>
      <c r="K3038" s="184">
        <f t="shared" si="275"/>
        <v>2.36</v>
      </c>
      <c r="L3038" s="184">
        <f>IF(C3038="MTS", B3038, B3038 * IFERROR(VLOOKUP(C3038, 'QTY_CONVERSIONS '!A:B, 2, FALSE), "Units not  found"))</f>
        <v>19.2</v>
      </c>
      <c r="M3038" s="185">
        <f t="shared" si="276"/>
        <v>45312</v>
      </c>
      <c r="N3038" s="143" t="str">
        <f>IFERROR(VLOOKUP(D3038, Product_Category!A:B, 2, FALSE), "Uncategorized")</f>
        <v>MCC</v>
      </c>
      <c r="O3038" s="186">
        <f t="shared" si="278"/>
        <v>2360</v>
      </c>
      <c r="P3038" s="185">
        <f t="shared" si="277"/>
        <v>45312</v>
      </c>
      <c r="Q3038" s="143">
        <v>2023</v>
      </c>
      <c r="R3038" s="143" t="str">
        <f>IFERROR(VLOOKUP(G3038,'SOURCE COMPANY'!A:B, 2, FALSE), "")</f>
        <v>N B ENTREPRENEURS</v>
      </c>
      <c r="S3038" s="143" t="str">
        <f>IFERROR(VLOOKUP(H3038,'CUSTOMER NAME'!A:B, 2, FALSE), "")</f>
        <v>TO THE ORDER</v>
      </c>
    </row>
    <row r="3039" spans="1:19">
      <c r="A3039" s="82" t="s">
        <v>715</v>
      </c>
      <c r="B3039" s="82">
        <v>19200</v>
      </c>
      <c r="C3039" s="82" t="s">
        <v>7</v>
      </c>
      <c r="D3039" s="82" t="s">
        <v>716</v>
      </c>
      <c r="E3039" s="250">
        <v>2.2000000000000002</v>
      </c>
      <c r="F3039" s="82" t="s">
        <v>1718</v>
      </c>
      <c r="G3039" s="82" t="s">
        <v>557</v>
      </c>
      <c r="H3039" s="82" t="s">
        <v>510</v>
      </c>
      <c r="I3039" s="219" t="str">
        <f t="shared" si="280"/>
        <v>August</v>
      </c>
      <c r="J3039" s="184">
        <f>IF(F3039="USD", E3039, E3039 * IFERROR(VLOOKUP(F3039, EXCHANGE_RATE!A:B, 2, FALSE), "Currency not found"))</f>
        <v>2.3540000000000005</v>
      </c>
      <c r="K3039" s="184">
        <f t="shared" si="275"/>
        <v>2.36</v>
      </c>
      <c r="L3039" s="184">
        <f>IF(C3039="MTS", B3039, B3039 * IFERROR(VLOOKUP(C3039, 'QTY_CONVERSIONS '!A:B, 2, FALSE), "Units not  found"))</f>
        <v>19.2</v>
      </c>
      <c r="M3039" s="185">
        <f t="shared" si="276"/>
        <v>45312</v>
      </c>
      <c r="N3039" s="143" t="str">
        <f>IFERROR(VLOOKUP(D3039, Product_Category!A:B, 2, FALSE), "Uncategorized")</f>
        <v>MCC</v>
      </c>
      <c r="O3039" s="186">
        <f t="shared" si="278"/>
        <v>2360</v>
      </c>
      <c r="P3039" s="185">
        <f t="shared" si="277"/>
        <v>45312</v>
      </c>
      <c r="Q3039" s="143">
        <v>2023</v>
      </c>
      <c r="R3039" s="143" t="str">
        <f>IFERROR(VLOOKUP(G3039,'SOURCE COMPANY'!A:B, 2, FALSE), "")</f>
        <v>N B ENTREPRENEURS</v>
      </c>
      <c r="S3039" s="143" t="str">
        <f>IFERROR(VLOOKUP(H3039,'CUSTOMER NAME'!A:B, 2, FALSE), "")</f>
        <v>TO THE ORDER</v>
      </c>
    </row>
    <row r="3040" spans="1:19">
      <c r="A3040" s="82" t="s">
        <v>715</v>
      </c>
      <c r="B3040" s="82">
        <v>19200</v>
      </c>
      <c r="C3040" s="82" t="s">
        <v>7</v>
      </c>
      <c r="D3040" s="82" t="s">
        <v>716</v>
      </c>
      <c r="E3040" s="250">
        <v>2.1869999999999998</v>
      </c>
      <c r="F3040" s="82" t="s">
        <v>1718</v>
      </c>
      <c r="G3040" s="82" t="s">
        <v>557</v>
      </c>
      <c r="H3040" s="82" t="s">
        <v>510</v>
      </c>
      <c r="I3040" s="219" t="str">
        <f t="shared" si="280"/>
        <v>August</v>
      </c>
      <c r="J3040" s="184">
        <f>IF(F3040="USD", E3040, E3040 * IFERROR(VLOOKUP(F3040, EXCHANGE_RATE!A:B, 2, FALSE), "Currency not found"))</f>
        <v>2.34009</v>
      </c>
      <c r="K3040" s="184">
        <f t="shared" si="275"/>
        <v>2.3499999999999996</v>
      </c>
      <c r="L3040" s="184">
        <f>IF(C3040="MTS", B3040, B3040 * IFERROR(VLOOKUP(C3040, 'QTY_CONVERSIONS '!A:B, 2, FALSE), "Units not  found"))</f>
        <v>19.2</v>
      </c>
      <c r="M3040" s="185">
        <f t="shared" si="276"/>
        <v>45119.999999999993</v>
      </c>
      <c r="N3040" s="143" t="str">
        <f>IFERROR(VLOOKUP(D3040, Product_Category!A:B, 2, FALSE), "Uncategorized")</f>
        <v>MCC</v>
      </c>
      <c r="O3040" s="186">
        <f t="shared" si="278"/>
        <v>2349.9999999999995</v>
      </c>
      <c r="P3040" s="185">
        <f t="shared" si="277"/>
        <v>45119.999999999993</v>
      </c>
      <c r="Q3040" s="143">
        <v>2023</v>
      </c>
      <c r="R3040" s="143" t="str">
        <f>IFERROR(VLOOKUP(G3040,'SOURCE COMPANY'!A:B, 2, FALSE), "")</f>
        <v>N B ENTREPRENEURS</v>
      </c>
      <c r="S3040" s="143" t="str">
        <f>IFERROR(VLOOKUP(H3040,'CUSTOMER NAME'!A:B, 2, FALSE), "")</f>
        <v>TO THE ORDER</v>
      </c>
    </row>
    <row r="3041" spans="1:19">
      <c r="A3041" s="83" t="s">
        <v>1003</v>
      </c>
      <c r="B3041" s="83">
        <v>19200</v>
      </c>
      <c r="C3041" s="83" t="s">
        <v>7</v>
      </c>
      <c r="D3041" s="83" t="s">
        <v>1325</v>
      </c>
      <c r="E3041" s="250">
        <v>2.0299999999999998</v>
      </c>
      <c r="F3041" s="83" t="s">
        <v>1718</v>
      </c>
      <c r="G3041" s="82" t="s">
        <v>557</v>
      </c>
      <c r="H3041" s="83" t="s">
        <v>510</v>
      </c>
      <c r="I3041" s="219" t="str">
        <f t="shared" si="280"/>
        <v>August</v>
      </c>
      <c r="J3041" s="184">
        <f>IF(F3041="USD", E3041, E3041 * IFERROR(VLOOKUP(F3041, EXCHANGE_RATE!A:B, 2, FALSE), "Currency not found"))</f>
        <v>2.1720999999999999</v>
      </c>
      <c r="K3041" s="184">
        <f t="shared" si="275"/>
        <v>2.1799999999999997</v>
      </c>
      <c r="L3041" s="184">
        <f>IF(C3041="MTS", B3041, B3041 * IFERROR(VLOOKUP(C3041, 'QTY_CONVERSIONS '!A:B, 2, FALSE), "Units not  found"))</f>
        <v>19.2</v>
      </c>
      <c r="M3041" s="185">
        <f t="shared" si="276"/>
        <v>41855.999999999993</v>
      </c>
      <c r="N3041" s="143" t="str">
        <f>IFERROR(VLOOKUP(D3041, Product_Category!A:B, 2, FALSE), "Uncategorized")</f>
        <v>MCC</v>
      </c>
      <c r="O3041" s="186">
        <f t="shared" si="278"/>
        <v>2179.9999999999995</v>
      </c>
      <c r="P3041" s="185">
        <f t="shared" si="277"/>
        <v>41855.999999999993</v>
      </c>
      <c r="Q3041" s="143">
        <v>2023</v>
      </c>
      <c r="R3041" s="143" t="str">
        <f>IFERROR(VLOOKUP(G3041,'SOURCE COMPANY'!A:B, 2, FALSE), "")</f>
        <v>N B ENTREPRENEURS</v>
      </c>
      <c r="S3041" s="143" t="str">
        <f>IFERROR(VLOOKUP(H3041,'CUSTOMER NAME'!A:B, 2, FALSE), "")</f>
        <v>TO THE ORDER</v>
      </c>
    </row>
    <row r="3042" spans="1:19">
      <c r="A3042" s="83" t="s">
        <v>1003</v>
      </c>
      <c r="B3042" s="83">
        <v>19200</v>
      </c>
      <c r="C3042" s="83" t="s">
        <v>7</v>
      </c>
      <c r="D3042" s="83" t="s">
        <v>1325</v>
      </c>
      <c r="E3042" s="250">
        <v>2.0299999999999998</v>
      </c>
      <c r="F3042" s="83" t="s">
        <v>1718</v>
      </c>
      <c r="G3042" s="82" t="s">
        <v>557</v>
      </c>
      <c r="H3042" s="83" t="s">
        <v>510</v>
      </c>
      <c r="I3042" s="219" t="str">
        <f t="shared" si="280"/>
        <v>August</v>
      </c>
      <c r="J3042" s="184">
        <f>IF(F3042="USD", E3042, E3042 * IFERROR(VLOOKUP(F3042, EXCHANGE_RATE!A:B, 2, FALSE), "Currency not found"))</f>
        <v>2.1720999999999999</v>
      </c>
      <c r="K3042" s="184">
        <f t="shared" si="275"/>
        <v>2.1799999999999997</v>
      </c>
      <c r="L3042" s="184">
        <f>IF(C3042="MTS", B3042, B3042 * IFERROR(VLOOKUP(C3042, 'QTY_CONVERSIONS '!A:B, 2, FALSE), "Units not  found"))</f>
        <v>19.2</v>
      </c>
      <c r="M3042" s="185">
        <f t="shared" si="276"/>
        <v>41855.999999999993</v>
      </c>
      <c r="N3042" s="143" t="str">
        <f>IFERROR(VLOOKUP(D3042, Product_Category!A:B, 2, FALSE), "Uncategorized")</f>
        <v>MCC</v>
      </c>
      <c r="O3042" s="186">
        <f t="shared" si="278"/>
        <v>2179.9999999999995</v>
      </c>
      <c r="P3042" s="185">
        <f t="shared" si="277"/>
        <v>41855.999999999993</v>
      </c>
      <c r="Q3042" s="143">
        <v>2023</v>
      </c>
      <c r="R3042" s="143" t="str">
        <f>IFERROR(VLOOKUP(G3042,'SOURCE COMPANY'!A:B, 2, FALSE), "")</f>
        <v>N B ENTREPRENEURS</v>
      </c>
      <c r="S3042" s="143" t="str">
        <f>IFERROR(VLOOKUP(H3042,'CUSTOMER NAME'!A:B, 2, FALSE), "")</f>
        <v>TO THE ORDER</v>
      </c>
    </row>
    <row r="3043" spans="1:19">
      <c r="A3043" s="83" t="s">
        <v>1003</v>
      </c>
      <c r="B3043" s="83">
        <v>19200</v>
      </c>
      <c r="C3043" s="83" t="s">
        <v>7</v>
      </c>
      <c r="D3043" s="83" t="s">
        <v>1325</v>
      </c>
      <c r="E3043" s="250">
        <v>2.0299999999999998</v>
      </c>
      <c r="F3043" s="83" t="s">
        <v>1718</v>
      </c>
      <c r="G3043" s="82" t="s">
        <v>557</v>
      </c>
      <c r="H3043" s="83" t="s">
        <v>510</v>
      </c>
      <c r="I3043" s="219" t="str">
        <f t="shared" si="280"/>
        <v>August</v>
      </c>
      <c r="J3043" s="184">
        <f>IF(F3043="USD", E3043, E3043 * IFERROR(VLOOKUP(F3043, EXCHANGE_RATE!A:B, 2, FALSE), "Currency not found"))</f>
        <v>2.1720999999999999</v>
      </c>
      <c r="K3043" s="184">
        <f t="shared" si="275"/>
        <v>2.1799999999999997</v>
      </c>
      <c r="L3043" s="184">
        <f>IF(C3043="MTS", B3043, B3043 * IFERROR(VLOOKUP(C3043, 'QTY_CONVERSIONS '!A:B, 2, FALSE), "Units not  found"))</f>
        <v>19.2</v>
      </c>
      <c r="M3043" s="185">
        <f t="shared" si="276"/>
        <v>41855.999999999993</v>
      </c>
      <c r="N3043" s="143" t="str">
        <f>IFERROR(VLOOKUP(D3043, Product_Category!A:B, 2, FALSE), "Uncategorized")</f>
        <v>MCC</v>
      </c>
      <c r="O3043" s="186">
        <f t="shared" si="278"/>
        <v>2179.9999999999995</v>
      </c>
      <c r="P3043" s="185">
        <f t="shared" si="277"/>
        <v>41855.999999999993</v>
      </c>
      <c r="Q3043" s="143">
        <v>2023</v>
      </c>
      <c r="R3043" s="143" t="str">
        <f>IFERROR(VLOOKUP(G3043,'SOURCE COMPANY'!A:B, 2, FALSE), "")</f>
        <v>N B ENTREPRENEURS</v>
      </c>
      <c r="S3043" s="143" t="str">
        <f>IFERROR(VLOOKUP(H3043,'CUSTOMER NAME'!A:B, 2, FALSE), "")</f>
        <v>TO THE ORDER</v>
      </c>
    </row>
    <row r="3044" spans="1:19">
      <c r="A3044" s="83" t="s">
        <v>1003</v>
      </c>
      <c r="B3044" s="83">
        <v>19200</v>
      </c>
      <c r="C3044" s="83" t="s">
        <v>7</v>
      </c>
      <c r="D3044" s="83" t="s">
        <v>1325</v>
      </c>
      <c r="E3044" s="250">
        <v>2.0299999999999998</v>
      </c>
      <c r="F3044" s="83" t="s">
        <v>1718</v>
      </c>
      <c r="G3044" s="82" t="s">
        <v>557</v>
      </c>
      <c r="H3044" s="83" t="s">
        <v>510</v>
      </c>
      <c r="I3044" s="219" t="str">
        <f t="shared" si="280"/>
        <v>August</v>
      </c>
      <c r="J3044" s="184">
        <f>IF(F3044="USD", E3044, E3044 * IFERROR(VLOOKUP(F3044, EXCHANGE_RATE!A:B, 2, FALSE), "Currency not found"))</f>
        <v>2.1720999999999999</v>
      </c>
      <c r="K3044" s="184">
        <f t="shared" si="275"/>
        <v>2.1799999999999997</v>
      </c>
      <c r="L3044" s="184">
        <f>IF(C3044="MTS", B3044, B3044 * IFERROR(VLOOKUP(C3044, 'QTY_CONVERSIONS '!A:B, 2, FALSE), "Units not  found"))</f>
        <v>19.2</v>
      </c>
      <c r="M3044" s="185">
        <f t="shared" si="276"/>
        <v>41855.999999999993</v>
      </c>
      <c r="N3044" s="143" t="str">
        <f>IFERROR(VLOOKUP(D3044, Product_Category!A:B, 2, FALSE), "Uncategorized")</f>
        <v>MCC</v>
      </c>
      <c r="O3044" s="186">
        <f t="shared" si="278"/>
        <v>2179.9999999999995</v>
      </c>
      <c r="P3044" s="185">
        <f t="shared" si="277"/>
        <v>41855.999999999993</v>
      </c>
      <c r="Q3044" s="143">
        <v>2023</v>
      </c>
      <c r="R3044" s="143" t="str">
        <f>IFERROR(VLOOKUP(G3044,'SOURCE COMPANY'!A:B, 2, FALSE), "")</f>
        <v>N B ENTREPRENEURS</v>
      </c>
      <c r="S3044" s="143" t="str">
        <f>IFERROR(VLOOKUP(H3044,'CUSTOMER NAME'!A:B, 2, FALSE), "")</f>
        <v>TO THE ORDER</v>
      </c>
    </row>
    <row r="3045" spans="1:19">
      <c r="A3045" s="83" t="s">
        <v>1003</v>
      </c>
      <c r="B3045" s="83">
        <v>19200</v>
      </c>
      <c r="C3045" s="83" t="s">
        <v>7</v>
      </c>
      <c r="D3045" s="83" t="s">
        <v>1325</v>
      </c>
      <c r="E3045" s="250">
        <v>2.0299999999999998</v>
      </c>
      <c r="F3045" s="83" t="s">
        <v>1718</v>
      </c>
      <c r="G3045" s="82" t="s">
        <v>557</v>
      </c>
      <c r="H3045" s="83" t="s">
        <v>510</v>
      </c>
      <c r="I3045" s="219" t="str">
        <f t="shared" si="280"/>
        <v>August</v>
      </c>
      <c r="J3045" s="184">
        <f>IF(F3045="USD", E3045, E3045 * IFERROR(VLOOKUP(F3045, EXCHANGE_RATE!A:B, 2, FALSE), "Currency not found"))</f>
        <v>2.1720999999999999</v>
      </c>
      <c r="K3045" s="184">
        <f t="shared" si="275"/>
        <v>2.1799999999999997</v>
      </c>
      <c r="L3045" s="184">
        <f>IF(C3045="MTS", B3045, B3045 * IFERROR(VLOOKUP(C3045, 'QTY_CONVERSIONS '!A:B, 2, FALSE), "Units not  found"))</f>
        <v>19.2</v>
      </c>
      <c r="M3045" s="185">
        <f t="shared" si="276"/>
        <v>41855.999999999993</v>
      </c>
      <c r="N3045" s="143" t="str">
        <f>IFERROR(VLOOKUP(D3045, Product_Category!A:B, 2, FALSE), "Uncategorized")</f>
        <v>MCC</v>
      </c>
      <c r="O3045" s="186">
        <f t="shared" si="278"/>
        <v>2179.9999999999995</v>
      </c>
      <c r="P3045" s="185">
        <f t="shared" si="277"/>
        <v>41855.999999999993</v>
      </c>
      <c r="Q3045" s="143">
        <v>2023</v>
      </c>
      <c r="R3045" s="143" t="str">
        <f>IFERROR(VLOOKUP(G3045,'SOURCE COMPANY'!A:B, 2, FALSE), "")</f>
        <v>N B ENTREPRENEURS</v>
      </c>
      <c r="S3045" s="143" t="str">
        <f>IFERROR(VLOOKUP(H3045,'CUSTOMER NAME'!A:B, 2, FALSE), "")</f>
        <v>TO THE ORDER</v>
      </c>
    </row>
    <row r="3046" spans="1:19">
      <c r="A3046" s="211" t="s">
        <v>843</v>
      </c>
      <c r="B3046" s="211">
        <v>2000</v>
      </c>
      <c r="C3046" s="211" t="s">
        <v>7</v>
      </c>
      <c r="D3046" s="211" t="s">
        <v>173</v>
      </c>
      <c r="E3046" s="211">
        <v>0.6</v>
      </c>
      <c r="F3046" s="211" t="s">
        <v>9</v>
      </c>
      <c r="G3046" s="211" t="s">
        <v>844</v>
      </c>
      <c r="H3046" s="211" t="s">
        <v>510</v>
      </c>
      <c r="I3046" s="192" t="s">
        <v>3389</v>
      </c>
      <c r="J3046" s="184">
        <f>IF(F3046="USD", E3046, E3046 * IFERROR(VLOOKUP(F3046, EXCHANGE_RATE!A:B, 2, FALSE), "Currency not found"))</f>
        <v>0.6</v>
      </c>
      <c r="K3046" s="184">
        <f t="shared" si="275"/>
        <v>0.6</v>
      </c>
      <c r="L3046" s="184">
        <f>IF(C3046="MTS", B3046, B3046 * IFERROR(VLOOKUP(C3046, 'QTY_CONVERSIONS '!A:B, 2, FALSE), "Units not  found"))</f>
        <v>2</v>
      </c>
      <c r="M3046" s="185">
        <f t="shared" si="276"/>
        <v>1200</v>
      </c>
      <c r="N3046" s="143" t="str">
        <f>IFERROR(VLOOKUP(D3046, Product_Category!A:B, 2, FALSE), "Uncategorized")</f>
        <v>SSG</v>
      </c>
      <c r="O3046" s="186">
        <f t="shared" si="278"/>
        <v>600</v>
      </c>
      <c r="P3046" s="185">
        <f t="shared" si="277"/>
        <v>1200</v>
      </c>
      <c r="Q3046" s="143">
        <v>2023</v>
      </c>
      <c r="R3046" s="143" t="str">
        <f>IFERROR(VLOOKUP(G3046,'SOURCE COMPANY'!A:B, 2, FALSE), "")</f>
        <v>AURA PHARMA</v>
      </c>
      <c r="S3046" s="143" t="str">
        <f>IFERROR(VLOOKUP(H3046,'CUSTOMER NAME'!A:B, 2, FALSE), "")</f>
        <v>TO THE ORDER</v>
      </c>
    </row>
    <row r="3047" spans="1:19">
      <c r="A3047" s="211" t="s">
        <v>843</v>
      </c>
      <c r="B3047" s="211">
        <v>1800</v>
      </c>
      <c r="C3047" s="211" t="s">
        <v>7</v>
      </c>
      <c r="D3047" s="211" t="s">
        <v>3421</v>
      </c>
      <c r="E3047" s="211">
        <v>1.85</v>
      </c>
      <c r="F3047" s="211" t="s">
        <v>9</v>
      </c>
      <c r="G3047" s="211" t="s">
        <v>844</v>
      </c>
      <c r="H3047" s="211" t="s">
        <v>510</v>
      </c>
      <c r="I3047" s="192" t="s">
        <v>3389</v>
      </c>
      <c r="J3047" s="184">
        <f>IF(F3047="USD", E3047, E3047 * IFERROR(VLOOKUP(F3047, EXCHANGE_RATE!A:B, 2, FALSE), "Currency not found"))</f>
        <v>1.85</v>
      </c>
      <c r="K3047" s="184">
        <f t="shared" si="275"/>
        <v>1.85</v>
      </c>
      <c r="L3047" s="184">
        <f>IF(C3047="MTS", B3047, B3047 * IFERROR(VLOOKUP(C3047, 'QTY_CONVERSIONS '!A:B, 2, FALSE), "Units not  found"))</f>
        <v>1.8</v>
      </c>
      <c r="M3047" s="185">
        <f t="shared" si="276"/>
        <v>3330</v>
      </c>
      <c r="N3047" s="143" t="str">
        <f>IFERROR(VLOOKUP(D3047, Product_Category!A:B, 2, FALSE), "Uncategorized")</f>
        <v>MCC</v>
      </c>
      <c r="O3047" s="186">
        <f t="shared" si="278"/>
        <v>1850</v>
      </c>
      <c r="P3047" s="185">
        <f t="shared" si="277"/>
        <v>3330</v>
      </c>
      <c r="Q3047" s="143">
        <v>2023</v>
      </c>
      <c r="R3047" s="143" t="str">
        <f>IFERROR(VLOOKUP(G3047,'SOURCE COMPANY'!A:B, 2, FALSE), "")</f>
        <v>AURA PHARMA</v>
      </c>
      <c r="S3047" s="143" t="str">
        <f>IFERROR(VLOOKUP(H3047,'CUSTOMER NAME'!A:B, 2, FALSE), "")</f>
        <v>TO THE ORDER</v>
      </c>
    </row>
    <row r="3048" spans="1:19">
      <c r="A3048" s="211" t="s">
        <v>843</v>
      </c>
      <c r="B3048" s="211">
        <v>700</v>
      </c>
      <c r="C3048" s="211" t="s">
        <v>7</v>
      </c>
      <c r="D3048" s="211" t="s">
        <v>3421</v>
      </c>
      <c r="E3048" s="211">
        <v>1.85</v>
      </c>
      <c r="F3048" s="211" t="s">
        <v>9</v>
      </c>
      <c r="G3048" s="211" t="s">
        <v>844</v>
      </c>
      <c r="H3048" s="211" t="s">
        <v>510</v>
      </c>
      <c r="I3048" s="192" t="s">
        <v>3389</v>
      </c>
      <c r="J3048" s="184">
        <f>IF(F3048="USD", E3048, E3048 * IFERROR(VLOOKUP(F3048, EXCHANGE_RATE!A:B, 2, FALSE), "Currency not found"))</f>
        <v>1.85</v>
      </c>
      <c r="K3048" s="184">
        <f t="shared" si="275"/>
        <v>1.85</v>
      </c>
      <c r="L3048" s="184">
        <f>IF(C3048="MTS", B3048, B3048 * IFERROR(VLOOKUP(C3048, 'QTY_CONVERSIONS '!A:B, 2, FALSE), "Units not  found"))</f>
        <v>0.70000000000000007</v>
      </c>
      <c r="M3048" s="185">
        <f t="shared" si="276"/>
        <v>1295</v>
      </c>
      <c r="N3048" s="143" t="str">
        <f>IFERROR(VLOOKUP(D3048, Product_Category!A:B, 2, FALSE), "Uncategorized")</f>
        <v>MCC</v>
      </c>
      <c r="O3048" s="186">
        <f t="shared" si="278"/>
        <v>1850</v>
      </c>
      <c r="P3048" s="185">
        <f t="shared" si="277"/>
        <v>1295.0000000000002</v>
      </c>
      <c r="Q3048" s="143">
        <v>2023</v>
      </c>
      <c r="R3048" s="143" t="str">
        <f>IFERROR(VLOOKUP(G3048,'SOURCE COMPANY'!A:B, 2, FALSE), "")</f>
        <v>AURA PHARMA</v>
      </c>
      <c r="S3048" s="143" t="str">
        <f>IFERROR(VLOOKUP(H3048,'CUSTOMER NAME'!A:B, 2, FALSE), "")</f>
        <v>TO THE ORDER</v>
      </c>
    </row>
    <row r="3049" spans="1:19">
      <c r="A3049" s="211" t="s">
        <v>874</v>
      </c>
      <c r="B3049" s="211">
        <v>25</v>
      </c>
      <c r="C3049" s="211" t="s">
        <v>7</v>
      </c>
      <c r="D3049" s="211" t="s">
        <v>910</v>
      </c>
      <c r="E3049" s="211">
        <v>1.97</v>
      </c>
      <c r="F3049" s="211" t="s">
        <v>9</v>
      </c>
      <c r="G3049" s="211" t="s">
        <v>844</v>
      </c>
      <c r="H3049" s="211" t="s">
        <v>510</v>
      </c>
      <c r="I3049" s="192" t="s">
        <v>3034</v>
      </c>
      <c r="J3049" s="184">
        <f>IF(F3049="USD", E3049, E3049 * IFERROR(VLOOKUP(F3049, EXCHANGE_RATE!A:B, 2, FALSE), "Currency not found"))</f>
        <v>1.97</v>
      </c>
      <c r="K3049" s="184">
        <f t="shared" si="275"/>
        <v>1.97</v>
      </c>
      <c r="L3049" s="184">
        <f>IF(C3049="MTS", B3049, B3049 * IFERROR(VLOOKUP(C3049, 'QTY_CONVERSIONS '!A:B, 2, FALSE), "Units not  found"))</f>
        <v>2.5000000000000001E-2</v>
      </c>
      <c r="M3049" s="185">
        <f t="shared" si="276"/>
        <v>49.25</v>
      </c>
      <c r="N3049" s="143" t="str">
        <f>IFERROR(VLOOKUP(D3049, Product_Category!A:B, 2, FALSE), "Uncategorized")</f>
        <v>MAGNESIUM STEARATE</v>
      </c>
      <c r="O3049" s="186">
        <f t="shared" si="278"/>
        <v>1970</v>
      </c>
      <c r="P3049" s="185">
        <f t="shared" si="277"/>
        <v>49.25</v>
      </c>
      <c r="Q3049" s="143">
        <v>2023</v>
      </c>
      <c r="R3049" s="143" t="str">
        <f>IFERROR(VLOOKUP(G3049,'SOURCE COMPANY'!A:B, 2, FALSE), "")</f>
        <v>AURA PHARMA</v>
      </c>
      <c r="S3049" s="143" t="str">
        <f>IFERROR(VLOOKUP(H3049,'CUSTOMER NAME'!A:B, 2, FALSE), "")</f>
        <v>TO THE ORDER</v>
      </c>
    </row>
    <row r="3050" spans="1:19">
      <c r="A3050" s="211" t="s">
        <v>874</v>
      </c>
      <c r="B3050" s="211">
        <v>150</v>
      </c>
      <c r="C3050" s="211" t="s">
        <v>7</v>
      </c>
      <c r="D3050" s="211" t="s">
        <v>3113</v>
      </c>
      <c r="E3050" s="211">
        <v>2.2000000000000002</v>
      </c>
      <c r="F3050" s="211" t="s">
        <v>9</v>
      </c>
      <c r="G3050" s="211" t="s">
        <v>844</v>
      </c>
      <c r="H3050" s="211" t="s">
        <v>510</v>
      </c>
      <c r="I3050" s="192" t="s">
        <v>3034</v>
      </c>
      <c r="J3050" s="184">
        <f>IF(F3050="USD", E3050, E3050 * IFERROR(VLOOKUP(F3050, EXCHANGE_RATE!A:B, 2, FALSE), "Currency not found"))</f>
        <v>2.2000000000000002</v>
      </c>
      <c r="K3050" s="184">
        <f t="shared" si="275"/>
        <v>2.2000000000000002</v>
      </c>
      <c r="L3050" s="184">
        <f>IF(C3050="MTS", B3050, B3050 * IFERROR(VLOOKUP(C3050, 'QTY_CONVERSIONS '!A:B, 2, FALSE), "Units not  found"))</f>
        <v>0.15</v>
      </c>
      <c r="M3050" s="185">
        <f t="shared" si="276"/>
        <v>330</v>
      </c>
      <c r="N3050" s="143" t="str">
        <f>IFERROR(VLOOKUP(D3050, Product_Category!A:B, 2, FALSE), "Uncategorized")</f>
        <v>MCC</v>
      </c>
      <c r="O3050" s="186">
        <f t="shared" si="278"/>
        <v>2200</v>
      </c>
      <c r="P3050" s="185">
        <f t="shared" si="277"/>
        <v>330</v>
      </c>
      <c r="Q3050" s="143">
        <v>2023</v>
      </c>
      <c r="R3050" s="143" t="str">
        <f>IFERROR(VLOOKUP(G3050,'SOURCE COMPANY'!A:B, 2, FALSE), "")</f>
        <v>AURA PHARMA</v>
      </c>
      <c r="S3050" s="143" t="str">
        <f>IFERROR(VLOOKUP(H3050,'CUSTOMER NAME'!A:B, 2, FALSE), "")</f>
        <v>TO THE ORDER</v>
      </c>
    </row>
    <row r="3051" spans="1:19">
      <c r="A3051" s="211" t="s">
        <v>1264</v>
      </c>
      <c r="B3051" s="211">
        <v>100</v>
      </c>
      <c r="C3051" s="211" t="s">
        <v>7</v>
      </c>
      <c r="D3051" s="211" t="s">
        <v>3048</v>
      </c>
      <c r="E3051" s="211">
        <v>3.55</v>
      </c>
      <c r="F3051" s="211" t="s">
        <v>9</v>
      </c>
      <c r="G3051" s="211" t="s">
        <v>844</v>
      </c>
      <c r="H3051" s="211" t="s">
        <v>510</v>
      </c>
      <c r="I3051" s="192" t="s">
        <v>3034</v>
      </c>
      <c r="J3051" s="184">
        <f>IF(F3051="USD", E3051, E3051 * IFERROR(VLOOKUP(F3051, EXCHANGE_RATE!A:B, 2, FALSE), "Currency not found"))</f>
        <v>3.55</v>
      </c>
      <c r="K3051" s="184">
        <f t="shared" si="275"/>
        <v>3.55</v>
      </c>
      <c r="L3051" s="184">
        <f>IF(C3051="MTS", B3051, B3051 * IFERROR(VLOOKUP(C3051, 'QTY_CONVERSIONS '!A:B, 2, FALSE), "Units not  found"))</f>
        <v>0.1</v>
      </c>
      <c r="M3051" s="185">
        <f t="shared" si="276"/>
        <v>355</v>
      </c>
      <c r="N3051" s="143" t="str">
        <f>IFERROR(VLOOKUP(D3051, Product_Category!A:B, 2, FALSE), "Uncategorized")</f>
        <v>CROSCARMELLOSE SODIUM</v>
      </c>
      <c r="O3051" s="186">
        <f t="shared" si="278"/>
        <v>3550</v>
      </c>
      <c r="P3051" s="185">
        <f t="shared" si="277"/>
        <v>355</v>
      </c>
      <c r="Q3051" s="143">
        <v>2023</v>
      </c>
      <c r="R3051" s="143" t="str">
        <f>IFERROR(VLOOKUP(G3051,'SOURCE COMPANY'!A:B, 2, FALSE), "")</f>
        <v>AURA PHARMA</v>
      </c>
      <c r="S3051" s="143" t="str">
        <f>IFERROR(VLOOKUP(H3051,'CUSTOMER NAME'!A:B, 2, FALSE), "")</f>
        <v>TO THE ORDER</v>
      </c>
    </row>
    <row r="3052" spans="1:19">
      <c r="A3052" s="211" t="s">
        <v>1264</v>
      </c>
      <c r="B3052" s="211">
        <v>200</v>
      </c>
      <c r="C3052" s="211" t="s">
        <v>7</v>
      </c>
      <c r="D3052" s="211" t="s">
        <v>3113</v>
      </c>
      <c r="E3052" s="211">
        <v>2.14</v>
      </c>
      <c r="F3052" s="211" t="s">
        <v>9</v>
      </c>
      <c r="G3052" s="211" t="s">
        <v>844</v>
      </c>
      <c r="H3052" s="211" t="s">
        <v>510</v>
      </c>
      <c r="I3052" s="192" t="s">
        <v>3034</v>
      </c>
      <c r="J3052" s="184">
        <f>IF(F3052="USD", E3052, E3052 * IFERROR(VLOOKUP(F3052, EXCHANGE_RATE!A:B, 2, FALSE), "Currency not found"))</f>
        <v>2.14</v>
      </c>
      <c r="K3052" s="184">
        <f t="shared" si="275"/>
        <v>2.14</v>
      </c>
      <c r="L3052" s="184">
        <f>IF(C3052="MTS", B3052, B3052 * IFERROR(VLOOKUP(C3052, 'QTY_CONVERSIONS '!A:B, 2, FALSE), "Units not  found"))</f>
        <v>0.2</v>
      </c>
      <c r="M3052" s="185">
        <f t="shared" si="276"/>
        <v>428</v>
      </c>
      <c r="N3052" s="143" t="str">
        <f>IFERROR(VLOOKUP(D3052, Product_Category!A:B, 2, FALSE), "Uncategorized")</f>
        <v>MCC</v>
      </c>
      <c r="O3052" s="186">
        <f t="shared" si="278"/>
        <v>2140</v>
      </c>
      <c r="P3052" s="185">
        <f t="shared" si="277"/>
        <v>428</v>
      </c>
      <c r="Q3052" s="143">
        <v>2023</v>
      </c>
      <c r="R3052" s="143" t="str">
        <f>IFERROR(VLOOKUP(G3052,'SOURCE COMPANY'!A:B, 2, FALSE), "")</f>
        <v>AURA PHARMA</v>
      </c>
      <c r="S3052" s="143" t="str">
        <f>IFERROR(VLOOKUP(H3052,'CUSTOMER NAME'!A:B, 2, FALSE), "")</f>
        <v>TO THE ORDER</v>
      </c>
    </row>
    <row r="3053" spans="1:19">
      <c r="A3053" s="211" t="s">
        <v>1264</v>
      </c>
      <c r="B3053" s="211">
        <v>200</v>
      </c>
      <c r="C3053" s="211" t="s">
        <v>7</v>
      </c>
      <c r="D3053" s="211" t="s">
        <v>3157</v>
      </c>
      <c r="E3053" s="211">
        <v>2.4</v>
      </c>
      <c r="F3053" s="211" t="s">
        <v>9</v>
      </c>
      <c r="G3053" s="211" t="s">
        <v>844</v>
      </c>
      <c r="H3053" s="211" t="s">
        <v>510</v>
      </c>
      <c r="I3053" s="192" t="s">
        <v>3034</v>
      </c>
      <c r="J3053" s="184">
        <f>IF(F3053="USD", E3053, E3053 * IFERROR(VLOOKUP(F3053, EXCHANGE_RATE!A:B, 2, FALSE), "Currency not found"))</f>
        <v>2.4</v>
      </c>
      <c r="K3053" s="184">
        <f t="shared" si="275"/>
        <v>2.4</v>
      </c>
      <c r="L3053" s="184">
        <f>IF(C3053="MTS", B3053, B3053 * IFERROR(VLOOKUP(C3053, 'QTY_CONVERSIONS '!A:B, 2, FALSE), "Units not  found"))</f>
        <v>0.2</v>
      </c>
      <c r="M3053" s="185">
        <f t="shared" si="276"/>
        <v>480</v>
      </c>
      <c r="N3053" s="143" t="str">
        <f>IFERROR(VLOOKUP(D3053, Product_Category!A:B, 2, FALSE), "Uncategorized")</f>
        <v>MCC</v>
      </c>
      <c r="O3053" s="186">
        <f t="shared" si="278"/>
        <v>2400</v>
      </c>
      <c r="P3053" s="185">
        <f t="shared" si="277"/>
        <v>480</v>
      </c>
      <c r="Q3053" s="143">
        <v>2023</v>
      </c>
      <c r="R3053" s="143" t="str">
        <f>IFERROR(VLOOKUP(G3053,'SOURCE COMPANY'!A:B, 2, FALSE), "")</f>
        <v>AURA PHARMA</v>
      </c>
      <c r="S3053" s="143" t="str">
        <f>IFERROR(VLOOKUP(H3053,'CUSTOMER NAME'!A:B, 2, FALSE), "")</f>
        <v>TO THE ORDER</v>
      </c>
    </row>
    <row r="3054" spans="1:19">
      <c r="A3054" s="83" t="s">
        <v>1064</v>
      </c>
      <c r="B3054" s="83">
        <v>1000</v>
      </c>
      <c r="C3054" s="83" t="s">
        <v>7</v>
      </c>
      <c r="D3054" s="83" t="s">
        <v>519</v>
      </c>
      <c r="E3054" s="250">
        <v>2.4</v>
      </c>
      <c r="F3054" s="83" t="s">
        <v>9</v>
      </c>
      <c r="G3054" s="187" t="s">
        <v>3800</v>
      </c>
      <c r="H3054" s="83" t="s">
        <v>510</v>
      </c>
      <c r="I3054" s="219" t="str">
        <f>I3053</f>
        <v>September</v>
      </c>
      <c r="J3054" s="184">
        <f>IF(F3054="USD", E3054, E3054 * IFERROR(VLOOKUP(F3054, EXCHANGE_RATE!A:B, 2, FALSE), "Currency not found"))</f>
        <v>2.4</v>
      </c>
      <c r="K3054" s="184">
        <f t="shared" si="275"/>
        <v>2.4</v>
      </c>
      <c r="L3054" s="184">
        <f>IF(C3054="MTS", B3054, B3054 * IFERROR(VLOOKUP(C3054, 'QTY_CONVERSIONS '!A:B, 2, FALSE), "Units not  found"))</f>
        <v>1</v>
      </c>
      <c r="M3054" s="185">
        <f t="shared" si="276"/>
        <v>2400</v>
      </c>
      <c r="N3054" s="143" t="str">
        <f>IFERROR(VLOOKUP(D3054, Product_Category!A:B, 2, FALSE), "Uncategorized")</f>
        <v>MAGNESIUM STEARATE</v>
      </c>
      <c r="O3054" s="186">
        <f t="shared" si="278"/>
        <v>2400</v>
      </c>
      <c r="P3054" s="185">
        <f t="shared" si="277"/>
        <v>2400</v>
      </c>
      <c r="Q3054" s="143">
        <v>2023</v>
      </c>
      <c r="R3054" s="143" t="str">
        <f>IFERROR(VLOOKUP(G3054,'SOURCE COMPANY'!A:B, 2, FALSE), "")</f>
        <v>BHOJWANI UNIVERSAL</v>
      </c>
      <c r="S3054" s="143" t="str">
        <f>IFERROR(VLOOKUP(H3054,'CUSTOMER NAME'!A:B, 2, FALSE), "")</f>
        <v>TO THE ORDER</v>
      </c>
    </row>
    <row r="3055" spans="1:19">
      <c r="A3055" s="187" t="s">
        <v>262</v>
      </c>
      <c r="B3055" s="187">
        <v>9000</v>
      </c>
      <c r="C3055" s="187" t="s">
        <v>7</v>
      </c>
      <c r="D3055" s="187" t="s">
        <v>2722</v>
      </c>
      <c r="E3055" s="187">
        <v>3.08</v>
      </c>
      <c r="F3055" s="187" t="s">
        <v>1718</v>
      </c>
      <c r="G3055" s="187" t="s">
        <v>2723</v>
      </c>
      <c r="H3055" s="187" t="s">
        <v>510</v>
      </c>
      <c r="I3055" s="192" t="s">
        <v>2670</v>
      </c>
      <c r="J3055" s="184">
        <f>IF(F3055="USD", E3055, E3055 * IFERROR(VLOOKUP(F3055, EXCHANGE_RATE!A:B, 2, FALSE), "Currency not found"))</f>
        <v>3.2956000000000003</v>
      </c>
      <c r="K3055" s="184">
        <f t="shared" si="275"/>
        <v>3.3</v>
      </c>
      <c r="L3055" s="184">
        <f>IF(C3055="MTS", B3055, B3055 * IFERROR(VLOOKUP(C3055, 'QTY_CONVERSIONS '!A:B, 2, FALSE), "Units not  found"))</f>
        <v>9</v>
      </c>
      <c r="M3055" s="185">
        <f t="shared" si="276"/>
        <v>29700</v>
      </c>
      <c r="N3055" s="143" t="str">
        <f>IFERROR(VLOOKUP(D3055, Product_Category!A:B, 2, FALSE), "Uncategorized")</f>
        <v>MCC</v>
      </c>
      <c r="O3055" s="186">
        <f t="shared" si="278"/>
        <v>3300</v>
      </c>
      <c r="P3055" s="185">
        <f t="shared" si="277"/>
        <v>29700</v>
      </c>
      <c r="Q3055" s="143">
        <v>2023</v>
      </c>
      <c r="R3055" s="143" t="str">
        <f>IFERROR(VLOOKUP(G3055,'SOURCE COMPANY'!A:B, 2, FALSE), "")</f>
        <v>CHEMFIELD</v>
      </c>
      <c r="S3055" s="143" t="str">
        <f>IFERROR(VLOOKUP(H3055,'CUSTOMER NAME'!A:B, 2, FALSE), "")</f>
        <v>TO THE ORDER</v>
      </c>
    </row>
    <row r="3056" spans="1:19">
      <c r="A3056" s="187" t="s">
        <v>262</v>
      </c>
      <c r="B3056" s="187">
        <v>1000</v>
      </c>
      <c r="C3056" s="187" t="s">
        <v>7</v>
      </c>
      <c r="D3056" s="187" t="s">
        <v>2722</v>
      </c>
      <c r="E3056" s="187">
        <v>4.78</v>
      </c>
      <c r="F3056" s="187" t="s">
        <v>1718</v>
      </c>
      <c r="G3056" s="187" t="s">
        <v>2723</v>
      </c>
      <c r="H3056" s="187" t="s">
        <v>510</v>
      </c>
      <c r="I3056" s="192" t="s">
        <v>2670</v>
      </c>
      <c r="J3056" s="184">
        <f>IF(F3056="USD", E3056, E3056 * IFERROR(VLOOKUP(F3056, EXCHANGE_RATE!A:B, 2, FALSE), "Currency not found"))</f>
        <v>5.1146000000000003</v>
      </c>
      <c r="K3056" s="184">
        <f t="shared" si="275"/>
        <v>5.12</v>
      </c>
      <c r="L3056" s="184">
        <f>IF(C3056="MTS", B3056, B3056 * IFERROR(VLOOKUP(C3056, 'QTY_CONVERSIONS '!A:B, 2, FALSE), "Units not  found"))</f>
        <v>1</v>
      </c>
      <c r="M3056" s="185">
        <f t="shared" si="276"/>
        <v>5120</v>
      </c>
      <c r="N3056" s="143" t="str">
        <f>IFERROR(VLOOKUP(D3056, Product_Category!A:B, 2, FALSE), "Uncategorized")</f>
        <v>MCC</v>
      </c>
      <c r="O3056" s="186">
        <f t="shared" si="278"/>
        <v>5120</v>
      </c>
      <c r="P3056" s="185">
        <f t="shared" si="277"/>
        <v>5120</v>
      </c>
      <c r="Q3056" s="143">
        <v>2023</v>
      </c>
      <c r="R3056" s="143" t="str">
        <f>IFERROR(VLOOKUP(G3056,'SOURCE COMPANY'!A:B, 2, FALSE), "")</f>
        <v>CHEMFIELD</v>
      </c>
      <c r="S3056" s="143" t="str">
        <f>IFERROR(VLOOKUP(H3056,'CUSTOMER NAME'!A:B, 2, FALSE), "")</f>
        <v>TO THE ORDER</v>
      </c>
    </row>
    <row r="3057" spans="1:19">
      <c r="A3057" s="187" t="s">
        <v>1012</v>
      </c>
      <c r="B3057" s="187">
        <v>24000</v>
      </c>
      <c r="C3057" s="187" t="s">
        <v>7</v>
      </c>
      <c r="D3057" s="187" t="s">
        <v>2846</v>
      </c>
      <c r="E3057" s="187">
        <v>2.2599999999999998</v>
      </c>
      <c r="F3057" s="187" t="s">
        <v>9</v>
      </c>
      <c r="G3057" s="187" t="s">
        <v>2723</v>
      </c>
      <c r="H3057" s="187" t="s">
        <v>510</v>
      </c>
      <c r="I3057" s="192" t="s">
        <v>2670</v>
      </c>
      <c r="J3057" s="184">
        <f>IF(F3057="USD", E3057, E3057 * IFERROR(VLOOKUP(F3057, EXCHANGE_RATE!A:B, 2, FALSE), "Currency not found"))</f>
        <v>2.2599999999999998</v>
      </c>
      <c r="K3057" s="184">
        <f t="shared" si="275"/>
        <v>2.2599999999999998</v>
      </c>
      <c r="L3057" s="184">
        <f>IF(C3057="MTS", B3057, B3057 * IFERROR(VLOOKUP(C3057, 'QTY_CONVERSIONS '!A:B, 2, FALSE), "Units not  found"))</f>
        <v>24</v>
      </c>
      <c r="M3057" s="185">
        <f t="shared" si="276"/>
        <v>54239.999999999993</v>
      </c>
      <c r="N3057" s="143" t="str">
        <f>IFERROR(VLOOKUP(D3057, Product_Category!A:B, 2, FALSE), "Uncategorized")</f>
        <v>MCC</v>
      </c>
      <c r="O3057" s="186">
        <f t="shared" si="278"/>
        <v>2260</v>
      </c>
      <c r="P3057" s="185">
        <f t="shared" si="277"/>
        <v>54240</v>
      </c>
      <c r="Q3057" s="143">
        <v>2023</v>
      </c>
      <c r="R3057" s="143" t="str">
        <f>IFERROR(VLOOKUP(G3057,'SOURCE COMPANY'!A:B, 2, FALSE), "")</f>
        <v>CHEMFIELD</v>
      </c>
      <c r="S3057" s="143" t="str">
        <f>IFERROR(VLOOKUP(H3057,'CUSTOMER NAME'!A:B, 2, FALSE), "")</f>
        <v>TO THE ORDER</v>
      </c>
    </row>
    <row r="3058" spans="1:19">
      <c r="A3058" s="187" t="s">
        <v>1012</v>
      </c>
      <c r="B3058" s="187">
        <v>24000</v>
      </c>
      <c r="C3058" s="187" t="s">
        <v>7</v>
      </c>
      <c r="D3058" s="187" t="s">
        <v>2853</v>
      </c>
      <c r="E3058" s="187">
        <v>2.2599999999999998</v>
      </c>
      <c r="F3058" s="187" t="s">
        <v>9</v>
      </c>
      <c r="G3058" s="187" t="s">
        <v>2723</v>
      </c>
      <c r="H3058" s="187" t="s">
        <v>510</v>
      </c>
      <c r="I3058" s="192" t="s">
        <v>2670</v>
      </c>
      <c r="J3058" s="184">
        <f>IF(F3058="USD", E3058, E3058 * IFERROR(VLOOKUP(F3058, EXCHANGE_RATE!A:B, 2, FALSE), "Currency not found"))</f>
        <v>2.2599999999999998</v>
      </c>
      <c r="K3058" s="184">
        <f t="shared" si="275"/>
        <v>2.2599999999999998</v>
      </c>
      <c r="L3058" s="184">
        <f>IF(C3058="MTS", B3058, B3058 * IFERROR(VLOOKUP(C3058, 'QTY_CONVERSIONS '!A:B, 2, FALSE), "Units not  found"))</f>
        <v>24</v>
      </c>
      <c r="M3058" s="185">
        <f t="shared" si="276"/>
        <v>54239.999999999993</v>
      </c>
      <c r="N3058" s="143" t="str">
        <f>IFERROR(VLOOKUP(D3058, Product_Category!A:B, 2, FALSE), "Uncategorized")</f>
        <v>MCC</v>
      </c>
      <c r="O3058" s="186">
        <f t="shared" si="278"/>
        <v>2260</v>
      </c>
      <c r="P3058" s="185">
        <f t="shared" si="277"/>
        <v>54240</v>
      </c>
      <c r="Q3058" s="143">
        <v>2023</v>
      </c>
      <c r="R3058" s="143" t="str">
        <f>IFERROR(VLOOKUP(G3058,'SOURCE COMPANY'!A:B, 2, FALSE), "")</f>
        <v>CHEMFIELD</v>
      </c>
      <c r="S3058" s="143" t="str">
        <f>IFERROR(VLOOKUP(H3058,'CUSTOMER NAME'!A:B, 2, FALSE), "")</f>
        <v>TO THE ORDER</v>
      </c>
    </row>
    <row r="3059" spans="1:19">
      <c r="A3059" s="187" t="s">
        <v>1012</v>
      </c>
      <c r="B3059" s="187">
        <v>10000</v>
      </c>
      <c r="C3059" s="187" t="s">
        <v>7</v>
      </c>
      <c r="D3059" s="187" t="s">
        <v>2854</v>
      </c>
      <c r="E3059" s="187">
        <v>3.67</v>
      </c>
      <c r="F3059" s="187" t="s">
        <v>9</v>
      </c>
      <c r="G3059" s="187" t="s">
        <v>2723</v>
      </c>
      <c r="H3059" s="187" t="s">
        <v>510</v>
      </c>
      <c r="I3059" s="192" t="s">
        <v>2670</v>
      </c>
      <c r="J3059" s="184">
        <f>IF(F3059="USD", E3059, E3059 * IFERROR(VLOOKUP(F3059, EXCHANGE_RATE!A:B, 2, FALSE), "Currency not found"))</f>
        <v>3.67</v>
      </c>
      <c r="K3059" s="184">
        <f t="shared" si="275"/>
        <v>3.67</v>
      </c>
      <c r="L3059" s="184">
        <f>IF(C3059="MTS", B3059, B3059 * IFERROR(VLOOKUP(C3059, 'QTY_CONVERSIONS '!A:B, 2, FALSE), "Units not  found"))</f>
        <v>10</v>
      </c>
      <c r="M3059" s="185">
        <f t="shared" si="276"/>
        <v>36700</v>
      </c>
      <c r="N3059" s="143" t="str">
        <f>IFERROR(VLOOKUP(D3059, Product_Category!A:B, 2, FALSE), "Uncategorized")</f>
        <v>MCC</v>
      </c>
      <c r="O3059" s="186">
        <f t="shared" si="278"/>
        <v>3670</v>
      </c>
      <c r="P3059" s="185">
        <f t="shared" si="277"/>
        <v>36700</v>
      </c>
      <c r="Q3059" s="143">
        <v>2023</v>
      </c>
      <c r="R3059" s="143" t="str">
        <f>IFERROR(VLOOKUP(G3059,'SOURCE COMPANY'!A:B, 2, FALSE), "")</f>
        <v>CHEMFIELD</v>
      </c>
      <c r="S3059" s="143" t="str">
        <f>IFERROR(VLOOKUP(H3059,'CUSTOMER NAME'!A:B, 2, FALSE), "")</f>
        <v>TO THE ORDER</v>
      </c>
    </row>
    <row r="3060" spans="1:19">
      <c r="A3060" s="187" t="s">
        <v>2860</v>
      </c>
      <c r="B3060" s="187">
        <v>1500</v>
      </c>
      <c r="C3060" s="187" t="s">
        <v>7</v>
      </c>
      <c r="D3060" s="187" t="s">
        <v>2861</v>
      </c>
      <c r="E3060" s="187">
        <v>4.25</v>
      </c>
      <c r="F3060" s="187" t="s">
        <v>9</v>
      </c>
      <c r="G3060" s="187" t="s">
        <v>2723</v>
      </c>
      <c r="H3060" s="187" t="s">
        <v>510</v>
      </c>
      <c r="I3060" s="192" t="s">
        <v>2670</v>
      </c>
      <c r="J3060" s="184">
        <f>IF(F3060="USD", E3060, E3060 * IFERROR(VLOOKUP(F3060, EXCHANGE_RATE!A:B, 2, FALSE), "Currency not found"))</f>
        <v>4.25</v>
      </c>
      <c r="K3060" s="184">
        <f t="shared" si="275"/>
        <v>4.25</v>
      </c>
      <c r="L3060" s="184">
        <f>IF(C3060="MTS", B3060, B3060 * IFERROR(VLOOKUP(C3060, 'QTY_CONVERSIONS '!A:B, 2, FALSE), "Units not  found"))</f>
        <v>1.5</v>
      </c>
      <c r="M3060" s="185">
        <f t="shared" si="276"/>
        <v>6375</v>
      </c>
      <c r="N3060" s="143" t="str">
        <f>IFERROR(VLOOKUP(D3060, Product_Category!A:B, 2, FALSE), "Uncategorized")</f>
        <v>MCC</v>
      </c>
      <c r="O3060" s="186">
        <f t="shared" si="278"/>
        <v>4250</v>
      </c>
      <c r="P3060" s="185">
        <f t="shared" si="277"/>
        <v>6375</v>
      </c>
      <c r="Q3060" s="143">
        <v>2023</v>
      </c>
      <c r="R3060" s="143" t="str">
        <f>IFERROR(VLOOKUP(G3060,'SOURCE COMPANY'!A:B, 2, FALSE), "")</f>
        <v>CHEMFIELD</v>
      </c>
      <c r="S3060" s="143" t="str">
        <f>IFERROR(VLOOKUP(H3060,'CUSTOMER NAME'!A:B, 2, FALSE), "")</f>
        <v>TO THE ORDER</v>
      </c>
    </row>
    <row r="3061" spans="1:19">
      <c r="A3061" s="187" t="s">
        <v>752</v>
      </c>
      <c r="B3061" s="187">
        <v>20000</v>
      </c>
      <c r="C3061" s="187" t="s">
        <v>7</v>
      </c>
      <c r="D3061" s="187" t="s">
        <v>2926</v>
      </c>
      <c r="E3061" s="187">
        <v>2.1930000000000001</v>
      </c>
      <c r="F3061" s="187" t="s">
        <v>9</v>
      </c>
      <c r="G3061" s="187" t="s">
        <v>2723</v>
      </c>
      <c r="H3061" s="187" t="s">
        <v>510</v>
      </c>
      <c r="I3061" s="192" t="s">
        <v>2670</v>
      </c>
      <c r="J3061" s="184">
        <f>IF(F3061="USD", E3061, E3061 * IFERROR(VLOOKUP(F3061, EXCHANGE_RATE!A:B, 2, FALSE), "Currency not found"))</f>
        <v>2.1930000000000001</v>
      </c>
      <c r="K3061" s="184">
        <f t="shared" si="275"/>
        <v>2.1999999999999997</v>
      </c>
      <c r="L3061" s="184">
        <f>IF(C3061="MTS", B3061, B3061 * IFERROR(VLOOKUP(C3061, 'QTY_CONVERSIONS '!A:B, 2, FALSE), "Units not  found"))</f>
        <v>20</v>
      </c>
      <c r="M3061" s="185">
        <f t="shared" si="276"/>
        <v>43999.999999999993</v>
      </c>
      <c r="N3061" s="143" t="str">
        <f>IFERROR(VLOOKUP(D3061, Product_Category!A:B, 2, FALSE), "Uncategorized")</f>
        <v>MCC</v>
      </c>
      <c r="O3061" s="186">
        <f t="shared" si="278"/>
        <v>2199.9999999999995</v>
      </c>
      <c r="P3061" s="185">
        <f t="shared" si="277"/>
        <v>43999.999999999993</v>
      </c>
      <c r="Q3061" s="143">
        <v>2023</v>
      </c>
      <c r="R3061" s="143" t="str">
        <f>IFERROR(VLOOKUP(G3061,'SOURCE COMPANY'!A:B, 2, FALSE), "")</f>
        <v>CHEMFIELD</v>
      </c>
      <c r="S3061" s="143" t="str">
        <f>IFERROR(VLOOKUP(H3061,'CUSTOMER NAME'!A:B, 2, FALSE), "")</f>
        <v>TO THE ORDER</v>
      </c>
    </row>
    <row r="3062" spans="1:19">
      <c r="A3062" s="187" t="s">
        <v>752</v>
      </c>
      <c r="B3062" s="187">
        <v>20000</v>
      </c>
      <c r="C3062" s="187" t="s">
        <v>7</v>
      </c>
      <c r="D3062" s="187" t="s">
        <v>2927</v>
      </c>
      <c r="E3062" s="187">
        <v>2.1930000000000001</v>
      </c>
      <c r="F3062" s="187" t="s">
        <v>9</v>
      </c>
      <c r="G3062" s="187" t="s">
        <v>2723</v>
      </c>
      <c r="H3062" s="187" t="s">
        <v>510</v>
      </c>
      <c r="I3062" s="192" t="s">
        <v>2670</v>
      </c>
      <c r="J3062" s="184">
        <f>IF(F3062="USD", E3062, E3062 * IFERROR(VLOOKUP(F3062, EXCHANGE_RATE!A:B, 2, FALSE), "Currency not found"))</f>
        <v>2.1930000000000001</v>
      </c>
      <c r="K3062" s="184">
        <f t="shared" si="275"/>
        <v>2.1999999999999997</v>
      </c>
      <c r="L3062" s="184">
        <f>IF(C3062="MTS", B3062, B3062 * IFERROR(VLOOKUP(C3062, 'QTY_CONVERSIONS '!A:B, 2, FALSE), "Units not  found"))</f>
        <v>20</v>
      </c>
      <c r="M3062" s="185">
        <f t="shared" si="276"/>
        <v>43999.999999999993</v>
      </c>
      <c r="N3062" s="143" t="str">
        <f>IFERROR(VLOOKUP(D3062, Product_Category!A:B, 2, FALSE), "Uncategorized")</f>
        <v>MCC</v>
      </c>
      <c r="O3062" s="186">
        <f t="shared" si="278"/>
        <v>2199.9999999999995</v>
      </c>
      <c r="P3062" s="185">
        <f t="shared" si="277"/>
        <v>43999.999999999993</v>
      </c>
      <c r="Q3062" s="143">
        <v>2023</v>
      </c>
      <c r="R3062" s="143" t="str">
        <f>IFERROR(VLOOKUP(G3062,'SOURCE COMPANY'!A:B, 2, FALSE), "")</f>
        <v>CHEMFIELD</v>
      </c>
      <c r="S3062" s="143" t="str">
        <f>IFERROR(VLOOKUP(H3062,'CUSTOMER NAME'!A:B, 2, FALSE), "")</f>
        <v>TO THE ORDER</v>
      </c>
    </row>
    <row r="3063" spans="1:19">
      <c r="A3063" s="187" t="s">
        <v>492</v>
      </c>
      <c r="B3063" s="187">
        <v>20000</v>
      </c>
      <c r="C3063" s="187" t="s">
        <v>7</v>
      </c>
      <c r="D3063" s="187" t="s">
        <v>2932</v>
      </c>
      <c r="E3063" s="187">
        <v>2.8639999999999999</v>
      </c>
      <c r="F3063" s="187" t="s">
        <v>9</v>
      </c>
      <c r="G3063" s="187" t="s">
        <v>2723</v>
      </c>
      <c r="H3063" s="187" t="s">
        <v>510</v>
      </c>
      <c r="I3063" s="192" t="s">
        <v>2670</v>
      </c>
      <c r="J3063" s="184">
        <f>IF(F3063="USD", E3063, E3063 * IFERROR(VLOOKUP(F3063, EXCHANGE_RATE!A:B, 2, FALSE), "Currency not found"))</f>
        <v>2.8639999999999999</v>
      </c>
      <c r="K3063" s="184">
        <f t="shared" si="275"/>
        <v>2.8699999999999997</v>
      </c>
      <c r="L3063" s="184">
        <f>IF(C3063="MTS", B3063, B3063 * IFERROR(VLOOKUP(C3063, 'QTY_CONVERSIONS '!A:B, 2, FALSE), "Units not  found"))</f>
        <v>20</v>
      </c>
      <c r="M3063" s="185">
        <f t="shared" si="276"/>
        <v>57399.999999999993</v>
      </c>
      <c r="N3063" s="143" t="str">
        <f>IFERROR(VLOOKUP(D3063, Product_Category!A:B, 2, FALSE), "Uncategorized")</f>
        <v>MCC</v>
      </c>
      <c r="O3063" s="186">
        <f t="shared" si="278"/>
        <v>2869.9999999999995</v>
      </c>
      <c r="P3063" s="185">
        <f t="shared" si="277"/>
        <v>57399.999999999993</v>
      </c>
      <c r="Q3063" s="143">
        <v>2023</v>
      </c>
      <c r="R3063" s="143" t="str">
        <f>IFERROR(VLOOKUP(G3063,'SOURCE COMPANY'!A:B, 2, FALSE), "")</f>
        <v>CHEMFIELD</v>
      </c>
      <c r="S3063" s="143" t="str">
        <f>IFERROR(VLOOKUP(H3063,'CUSTOMER NAME'!A:B, 2, FALSE), "")</f>
        <v>TO THE ORDER</v>
      </c>
    </row>
    <row r="3064" spans="1:19">
      <c r="A3064" s="187" t="s">
        <v>492</v>
      </c>
      <c r="B3064" s="187">
        <v>20000</v>
      </c>
      <c r="C3064" s="187" t="s">
        <v>7</v>
      </c>
      <c r="D3064" s="187" t="s">
        <v>2933</v>
      </c>
      <c r="E3064" s="187">
        <v>2.5139999999999998</v>
      </c>
      <c r="F3064" s="187" t="s">
        <v>9</v>
      </c>
      <c r="G3064" s="187" t="s">
        <v>2723</v>
      </c>
      <c r="H3064" s="187" t="s">
        <v>510</v>
      </c>
      <c r="I3064" s="192" t="s">
        <v>2670</v>
      </c>
      <c r="J3064" s="184">
        <f>IF(F3064="USD", E3064, E3064 * IFERROR(VLOOKUP(F3064, EXCHANGE_RATE!A:B, 2, FALSE), "Currency not found"))</f>
        <v>2.5139999999999998</v>
      </c>
      <c r="K3064" s="184">
        <f t="shared" si="275"/>
        <v>2.5199999999999996</v>
      </c>
      <c r="L3064" s="184">
        <f>IF(C3064="MTS", B3064, B3064 * IFERROR(VLOOKUP(C3064, 'QTY_CONVERSIONS '!A:B, 2, FALSE), "Units not  found"))</f>
        <v>20</v>
      </c>
      <c r="M3064" s="185">
        <f t="shared" si="276"/>
        <v>50399.999999999993</v>
      </c>
      <c r="N3064" s="143" t="str">
        <f>IFERROR(VLOOKUP(D3064, Product_Category!A:B, 2, FALSE), "Uncategorized")</f>
        <v>MCC</v>
      </c>
      <c r="O3064" s="186">
        <f t="shared" si="278"/>
        <v>2519.9999999999995</v>
      </c>
      <c r="P3064" s="185">
        <f t="shared" si="277"/>
        <v>50399.999999999993</v>
      </c>
      <c r="Q3064" s="143">
        <v>2023</v>
      </c>
      <c r="R3064" s="143" t="str">
        <f>IFERROR(VLOOKUP(G3064,'SOURCE COMPANY'!A:B, 2, FALSE), "")</f>
        <v>CHEMFIELD</v>
      </c>
      <c r="S3064" s="143" t="str">
        <f>IFERROR(VLOOKUP(H3064,'CUSTOMER NAME'!A:B, 2, FALSE), "")</f>
        <v>TO THE ORDER</v>
      </c>
    </row>
    <row r="3065" spans="1:19">
      <c r="A3065" s="187" t="s">
        <v>492</v>
      </c>
      <c r="B3065" s="187">
        <v>20000</v>
      </c>
      <c r="C3065" s="187" t="s">
        <v>7</v>
      </c>
      <c r="D3065" s="187" t="s">
        <v>2933</v>
      </c>
      <c r="E3065" s="187">
        <v>2.5150000000000001</v>
      </c>
      <c r="F3065" s="187" t="s">
        <v>9</v>
      </c>
      <c r="G3065" s="187" t="s">
        <v>2723</v>
      </c>
      <c r="H3065" s="187" t="s">
        <v>510</v>
      </c>
      <c r="I3065" s="192" t="s">
        <v>2670</v>
      </c>
      <c r="J3065" s="184">
        <f>IF(F3065="USD", E3065, E3065 * IFERROR(VLOOKUP(F3065, EXCHANGE_RATE!A:B, 2, FALSE), "Currency not found"))</f>
        <v>2.5150000000000001</v>
      </c>
      <c r="K3065" s="184">
        <f t="shared" si="275"/>
        <v>2.5199999999999996</v>
      </c>
      <c r="L3065" s="184">
        <f>IF(C3065="MTS", B3065, B3065 * IFERROR(VLOOKUP(C3065, 'QTY_CONVERSIONS '!A:B, 2, FALSE), "Units not  found"))</f>
        <v>20</v>
      </c>
      <c r="M3065" s="185">
        <f t="shared" si="276"/>
        <v>50399.999999999993</v>
      </c>
      <c r="N3065" s="143" t="str">
        <f>IFERROR(VLOOKUP(D3065, Product_Category!A:B, 2, FALSE), "Uncategorized")</f>
        <v>MCC</v>
      </c>
      <c r="O3065" s="186">
        <f t="shared" si="278"/>
        <v>2519.9999999999995</v>
      </c>
      <c r="P3065" s="185">
        <f t="shared" si="277"/>
        <v>50399.999999999993</v>
      </c>
      <c r="Q3065" s="143">
        <v>2023</v>
      </c>
      <c r="R3065" s="143" t="str">
        <f>IFERROR(VLOOKUP(G3065,'SOURCE COMPANY'!A:B, 2, FALSE), "")</f>
        <v>CHEMFIELD</v>
      </c>
      <c r="S3065" s="143" t="str">
        <f>IFERROR(VLOOKUP(H3065,'CUSTOMER NAME'!A:B, 2, FALSE), "")</f>
        <v>TO THE ORDER</v>
      </c>
    </row>
    <row r="3066" spans="1:19">
      <c r="A3066" s="187" t="s">
        <v>230</v>
      </c>
      <c r="B3066" s="187">
        <v>25</v>
      </c>
      <c r="C3066" s="187" t="s">
        <v>7</v>
      </c>
      <c r="D3066" s="187" t="s">
        <v>3905</v>
      </c>
      <c r="E3066" s="187">
        <v>9.43</v>
      </c>
      <c r="F3066" s="187" t="s">
        <v>1718</v>
      </c>
      <c r="G3066" s="187" t="s">
        <v>2723</v>
      </c>
      <c r="H3066" s="187" t="s">
        <v>510</v>
      </c>
      <c r="I3066" s="192" t="s">
        <v>3893</v>
      </c>
      <c r="J3066" s="184">
        <f>IF(F3066="USD", E3066, E3066 * IFERROR(VLOOKUP(F3066, EXCHANGE_RATE!A:B, 2, FALSE), "Currency not found"))</f>
        <v>10.0901</v>
      </c>
      <c r="K3066" s="184">
        <f t="shared" si="275"/>
        <v>10.1</v>
      </c>
      <c r="L3066" s="184">
        <f>IF(C3066="MTS", B3066, B3066 * IFERROR(VLOOKUP(C3066, 'QTY_CONVERSIONS '!A:B, 2, FALSE), "Units not  found"))</f>
        <v>2.5000000000000001E-2</v>
      </c>
      <c r="M3066" s="185">
        <f t="shared" si="276"/>
        <v>252.5</v>
      </c>
      <c r="N3066" s="143" t="str">
        <f>IFERROR(VLOOKUP(D3066, Product_Category!A:B, 2, FALSE), "Uncategorized")</f>
        <v>MCC</v>
      </c>
      <c r="O3066" s="186">
        <f t="shared" si="278"/>
        <v>10100</v>
      </c>
      <c r="P3066" s="185">
        <f t="shared" si="277"/>
        <v>252.5</v>
      </c>
      <c r="Q3066" s="143">
        <v>2023</v>
      </c>
      <c r="R3066" s="143" t="str">
        <f>IFERROR(VLOOKUP(G3066,'SOURCE COMPANY'!A:B, 2, FALSE), "")</f>
        <v>CHEMFIELD</v>
      </c>
      <c r="S3066" s="143" t="str">
        <f>IFERROR(VLOOKUP(H3066,'CUSTOMER NAME'!A:B, 2, FALSE), "")</f>
        <v>TO THE ORDER</v>
      </c>
    </row>
    <row r="3067" spans="1:19">
      <c r="A3067" s="187" t="s">
        <v>492</v>
      </c>
      <c r="B3067" s="187">
        <v>20000</v>
      </c>
      <c r="C3067" s="187" t="s">
        <v>7</v>
      </c>
      <c r="D3067" s="187" t="s">
        <v>3529</v>
      </c>
      <c r="E3067" s="187">
        <v>2.5</v>
      </c>
      <c r="F3067" s="187" t="s">
        <v>9</v>
      </c>
      <c r="G3067" s="187" t="s">
        <v>2723</v>
      </c>
      <c r="H3067" s="187" t="s">
        <v>510</v>
      </c>
      <c r="I3067" s="192" t="s">
        <v>3893</v>
      </c>
      <c r="J3067" s="184">
        <f>IF(F3067="USD", E3067, E3067 * IFERROR(VLOOKUP(F3067, EXCHANGE_RATE!A:B, 2, FALSE), "Currency not found"))</f>
        <v>2.5</v>
      </c>
      <c r="K3067" s="184">
        <f t="shared" si="275"/>
        <v>2.5</v>
      </c>
      <c r="L3067" s="184">
        <f>IF(C3067="MTS", B3067, B3067 * IFERROR(VLOOKUP(C3067, 'QTY_CONVERSIONS '!A:B, 2, FALSE), "Units not  found"))</f>
        <v>20</v>
      </c>
      <c r="M3067" s="185">
        <f t="shared" si="276"/>
        <v>50000</v>
      </c>
      <c r="N3067" s="143" t="str">
        <f>IFERROR(VLOOKUP(D3067, Product_Category!A:B, 2, FALSE), "Uncategorized")</f>
        <v>MCC</v>
      </c>
      <c r="O3067" s="186">
        <f t="shared" si="278"/>
        <v>2500</v>
      </c>
      <c r="P3067" s="185">
        <f t="shared" si="277"/>
        <v>50000</v>
      </c>
      <c r="Q3067" s="143">
        <v>2023</v>
      </c>
      <c r="R3067" s="143" t="str">
        <f>IFERROR(VLOOKUP(G3067,'SOURCE COMPANY'!A:B, 2, FALSE), "")</f>
        <v>CHEMFIELD</v>
      </c>
      <c r="S3067" s="143" t="str">
        <f>IFERROR(VLOOKUP(H3067,'CUSTOMER NAME'!A:B, 2, FALSE), "")</f>
        <v>TO THE ORDER</v>
      </c>
    </row>
    <row r="3068" spans="1:19">
      <c r="A3068" s="83" t="s">
        <v>1003</v>
      </c>
      <c r="B3068" s="83">
        <v>100</v>
      </c>
      <c r="C3068" s="83" t="s">
        <v>7</v>
      </c>
      <c r="D3068" s="83" t="s">
        <v>1326</v>
      </c>
      <c r="E3068" s="250">
        <v>6.99</v>
      </c>
      <c r="F3068" s="83" t="s">
        <v>9</v>
      </c>
      <c r="G3068" s="82" t="s">
        <v>557</v>
      </c>
      <c r="H3068" s="83" t="s">
        <v>510</v>
      </c>
      <c r="I3068" s="219" t="str">
        <f>I3067</f>
        <v>December</v>
      </c>
      <c r="J3068" s="184">
        <f>IF(F3068="USD", E3068, E3068 * IFERROR(VLOOKUP(F3068, EXCHANGE_RATE!A:B, 2, FALSE), "Currency not found"))</f>
        <v>6.99</v>
      </c>
      <c r="K3068" s="184">
        <f t="shared" si="275"/>
        <v>6.99</v>
      </c>
      <c r="L3068" s="184">
        <f>IF(C3068="MTS", B3068, B3068 * IFERROR(VLOOKUP(C3068, 'QTY_CONVERSIONS '!A:B, 2, FALSE), "Units not  found"))</f>
        <v>0.1</v>
      </c>
      <c r="M3068" s="185">
        <f t="shared" si="276"/>
        <v>699</v>
      </c>
      <c r="N3068" s="143" t="str">
        <f>IFERROR(VLOOKUP(D3068, Product_Category!A:B, 2, FALSE), "Uncategorized")</f>
        <v>MCC</v>
      </c>
      <c r="O3068" s="186">
        <f t="shared" si="278"/>
        <v>6990</v>
      </c>
      <c r="P3068" s="185">
        <f t="shared" si="277"/>
        <v>699</v>
      </c>
      <c r="Q3068" s="143">
        <v>2023</v>
      </c>
      <c r="R3068" s="143" t="str">
        <f>IFERROR(VLOOKUP(G3068,'SOURCE COMPANY'!A:B, 2, FALSE), "")</f>
        <v>N B ENTREPRENEURS</v>
      </c>
      <c r="S3068" s="143" t="str">
        <f>IFERROR(VLOOKUP(H3068,'CUSTOMER NAME'!A:B, 2, FALSE), "")</f>
        <v>TO THE ORDER</v>
      </c>
    </row>
    <row r="3069" spans="1:19">
      <c r="A3069" s="83" t="s">
        <v>1003</v>
      </c>
      <c r="B3069" s="83">
        <v>100</v>
      </c>
      <c r="C3069" s="83" t="s">
        <v>7</v>
      </c>
      <c r="D3069" s="83" t="s">
        <v>1326</v>
      </c>
      <c r="E3069" s="250">
        <v>6.99</v>
      </c>
      <c r="F3069" s="83" t="s">
        <v>9</v>
      </c>
      <c r="G3069" s="82" t="s">
        <v>557</v>
      </c>
      <c r="H3069" s="83" t="s">
        <v>510</v>
      </c>
      <c r="I3069" s="219" t="str">
        <f>I3068</f>
        <v>December</v>
      </c>
      <c r="J3069" s="184">
        <f>IF(F3069="USD", E3069, E3069 * IFERROR(VLOOKUP(F3069, EXCHANGE_RATE!A:B, 2, FALSE), "Currency not found"))</f>
        <v>6.99</v>
      </c>
      <c r="K3069" s="184">
        <f t="shared" si="275"/>
        <v>6.99</v>
      </c>
      <c r="L3069" s="184">
        <f>IF(C3069="MTS", B3069, B3069 * IFERROR(VLOOKUP(C3069, 'QTY_CONVERSIONS '!A:B, 2, FALSE), "Units not  found"))</f>
        <v>0.1</v>
      </c>
      <c r="M3069" s="185">
        <f t="shared" si="276"/>
        <v>699</v>
      </c>
      <c r="N3069" s="143" t="str">
        <f>IFERROR(VLOOKUP(D3069, Product_Category!A:B, 2, FALSE), "Uncategorized")</f>
        <v>MCC</v>
      </c>
      <c r="O3069" s="186">
        <f t="shared" si="278"/>
        <v>6990</v>
      </c>
      <c r="P3069" s="185">
        <f t="shared" si="277"/>
        <v>699</v>
      </c>
      <c r="Q3069" s="143">
        <v>2023</v>
      </c>
      <c r="R3069" s="143" t="str">
        <f>IFERROR(VLOOKUP(G3069,'SOURCE COMPANY'!A:B, 2, FALSE), "")</f>
        <v>N B ENTREPRENEURS</v>
      </c>
      <c r="S3069" s="143" t="str">
        <f>IFERROR(VLOOKUP(H3069,'CUSTOMER NAME'!A:B, 2, FALSE), "")</f>
        <v>TO THE ORDER</v>
      </c>
    </row>
    <row r="3070" spans="1:19">
      <c r="A3070" s="83" t="s">
        <v>1003</v>
      </c>
      <c r="B3070" s="23">
        <v>22400</v>
      </c>
      <c r="C3070" s="83" t="s">
        <v>7</v>
      </c>
      <c r="D3070" s="83" t="s">
        <v>2027</v>
      </c>
      <c r="E3070" s="49">
        <v>2.5430000000000001</v>
      </c>
      <c r="F3070" s="83" t="s">
        <v>9</v>
      </c>
      <c r="G3070" s="82" t="s">
        <v>557</v>
      </c>
      <c r="H3070" s="83" t="s">
        <v>510</v>
      </c>
      <c r="I3070" s="219" t="str">
        <f>I3069</f>
        <v>December</v>
      </c>
      <c r="J3070" s="184">
        <f>IF(F3070="USD", E3070, E3070 * IFERROR(VLOOKUP(F3070, EXCHANGE_RATE!A:B, 2, FALSE), "Currency not found"))</f>
        <v>2.5430000000000001</v>
      </c>
      <c r="K3070" s="184">
        <f t="shared" si="275"/>
        <v>2.5499999999999998</v>
      </c>
      <c r="L3070" s="184">
        <f>IF(C3070="MTS", B3070, B3070 * IFERROR(VLOOKUP(C3070, 'QTY_CONVERSIONS '!A:B, 2, FALSE), "Units not  found"))</f>
        <v>22.400000000000002</v>
      </c>
      <c r="M3070" s="185">
        <f t="shared" si="276"/>
        <v>57119.999999999993</v>
      </c>
      <c r="N3070" s="143" t="str">
        <f>IFERROR(VLOOKUP(D3070, Product_Category!A:B, 2, FALSE), "Uncategorized")</f>
        <v>MCC</v>
      </c>
      <c r="O3070" s="186">
        <f t="shared" si="278"/>
        <v>2550</v>
      </c>
      <c r="P3070" s="185">
        <f t="shared" si="277"/>
        <v>57120.000000000007</v>
      </c>
      <c r="Q3070" s="143">
        <v>2023</v>
      </c>
      <c r="R3070" s="143" t="str">
        <f>IFERROR(VLOOKUP(G3070,'SOURCE COMPANY'!A:B, 2, FALSE), "")</f>
        <v>N B ENTREPRENEURS</v>
      </c>
      <c r="S3070" s="143" t="str">
        <f>IFERROR(VLOOKUP(H3070,'CUSTOMER NAME'!A:B, 2, FALSE), "")</f>
        <v>TO THE ORDER</v>
      </c>
    </row>
    <row r="3071" spans="1:19">
      <c r="A3071" s="83" t="s">
        <v>1003</v>
      </c>
      <c r="B3071" s="23">
        <v>19200</v>
      </c>
      <c r="C3071" s="83" t="s">
        <v>7</v>
      </c>
      <c r="D3071" s="83" t="s">
        <v>2004</v>
      </c>
      <c r="E3071" s="49">
        <v>2.0299999999999998</v>
      </c>
      <c r="F3071" s="83" t="s">
        <v>1718</v>
      </c>
      <c r="G3071" s="82" t="s">
        <v>557</v>
      </c>
      <c r="H3071" s="83" t="s">
        <v>510</v>
      </c>
      <c r="I3071" s="219" t="str">
        <f>I3070</f>
        <v>December</v>
      </c>
      <c r="J3071" s="184">
        <f>IF(F3071="USD", E3071, E3071 * IFERROR(VLOOKUP(F3071, EXCHANGE_RATE!A:B, 2, FALSE), "Currency not found"))</f>
        <v>2.1720999999999999</v>
      </c>
      <c r="K3071" s="184">
        <f t="shared" si="275"/>
        <v>2.1799999999999997</v>
      </c>
      <c r="L3071" s="184">
        <f>IF(C3071="MTS", B3071, B3071 * IFERROR(VLOOKUP(C3071, 'QTY_CONVERSIONS '!A:B, 2, FALSE), "Units not  found"))</f>
        <v>19.2</v>
      </c>
      <c r="M3071" s="185">
        <f t="shared" si="276"/>
        <v>41855.999999999993</v>
      </c>
      <c r="N3071" s="143" t="str">
        <f>IFERROR(VLOOKUP(D3071, Product_Category!A:B, 2, FALSE), "Uncategorized")</f>
        <v>MCC</v>
      </c>
      <c r="O3071" s="186">
        <f t="shared" si="278"/>
        <v>2179.9999999999995</v>
      </c>
      <c r="P3071" s="185">
        <f t="shared" si="277"/>
        <v>41855.999999999993</v>
      </c>
      <c r="Q3071" s="143">
        <v>2023</v>
      </c>
      <c r="R3071" s="143" t="str">
        <f>IFERROR(VLOOKUP(G3071,'SOURCE COMPANY'!A:B, 2, FALSE), "")</f>
        <v>N B ENTREPRENEURS</v>
      </c>
      <c r="S3071" s="143" t="str">
        <f>IFERROR(VLOOKUP(H3071,'CUSTOMER NAME'!A:B, 2, FALSE), "")</f>
        <v>TO THE ORDER</v>
      </c>
    </row>
    <row r="3072" spans="1:19">
      <c r="A3072" s="83" t="s">
        <v>1003</v>
      </c>
      <c r="B3072" s="23">
        <v>19200</v>
      </c>
      <c r="C3072" s="83" t="s">
        <v>7</v>
      </c>
      <c r="D3072" s="83" t="s">
        <v>2004</v>
      </c>
      <c r="E3072" s="49">
        <v>2.0299999999999998</v>
      </c>
      <c r="F3072" s="83" t="s">
        <v>1718</v>
      </c>
      <c r="G3072" s="82" t="s">
        <v>557</v>
      </c>
      <c r="H3072" s="83" t="s">
        <v>510</v>
      </c>
      <c r="I3072" s="219" t="str">
        <f>I3071</f>
        <v>December</v>
      </c>
      <c r="J3072" s="184">
        <f>IF(F3072="USD", E3072, E3072 * IFERROR(VLOOKUP(F3072, EXCHANGE_RATE!A:B, 2, FALSE), "Currency not found"))</f>
        <v>2.1720999999999999</v>
      </c>
      <c r="K3072" s="184">
        <f t="shared" si="275"/>
        <v>2.1799999999999997</v>
      </c>
      <c r="L3072" s="184">
        <f>IF(C3072="MTS", B3072, B3072 * IFERROR(VLOOKUP(C3072, 'QTY_CONVERSIONS '!A:B, 2, FALSE), "Units not  found"))</f>
        <v>19.2</v>
      </c>
      <c r="M3072" s="185">
        <f t="shared" si="276"/>
        <v>41855.999999999993</v>
      </c>
      <c r="N3072" s="143" t="str">
        <f>IFERROR(VLOOKUP(D3072, Product_Category!A:B, 2, FALSE), "Uncategorized")</f>
        <v>MCC</v>
      </c>
      <c r="O3072" s="186">
        <f t="shared" si="278"/>
        <v>2179.9999999999995</v>
      </c>
      <c r="P3072" s="185">
        <f t="shared" si="277"/>
        <v>41855.999999999993</v>
      </c>
      <c r="Q3072" s="143">
        <v>2023</v>
      </c>
      <c r="R3072" s="143" t="str">
        <f>IFERROR(VLOOKUP(G3072,'SOURCE COMPANY'!A:B, 2, FALSE), "")</f>
        <v>N B ENTREPRENEURS</v>
      </c>
      <c r="S3072" s="143" t="str">
        <f>IFERROR(VLOOKUP(H3072,'CUSTOMER NAME'!A:B, 2, FALSE), "")</f>
        <v>TO THE ORDER</v>
      </c>
    </row>
    <row r="3073" spans="1:19">
      <c r="A3073" s="187" t="s">
        <v>230</v>
      </c>
      <c r="B3073" s="187">
        <v>2000</v>
      </c>
      <c r="C3073" s="187" t="s">
        <v>7</v>
      </c>
      <c r="D3073" s="187" t="s">
        <v>3694</v>
      </c>
      <c r="E3073" s="187">
        <v>1.57</v>
      </c>
      <c r="F3073" s="187" t="s">
        <v>1718</v>
      </c>
      <c r="G3073" s="187" t="s">
        <v>2723</v>
      </c>
      <c r="H3073" s="187" t="s">
        <v>510</v>
      </c>
      <c r="I3073" s="192" t="s">
        <v>3658</v>
      </c>
      <c r="J3073" s="184">
        <f>IF(F3073="USD", E3073, E3073 * IFERROR(VLOOKUP(F3073, EXCHANGE_RATE!A:B, 2, FALSE), "Currency not found"))</f>
        <v>1.6799000000000002</v>
      </c>
      <c r="K3073" s="184">
        <f t="shared" si="275"/>
        <v>1.68</v>
      </c>
      <c r="L3073" s="184">
        <f>IF(C3073="MTS", B3073, B3073 * IFERROR(VLOOKUP(C3073, 'QTY_CONVERSIONS '!A:B, 2, FALSE), "Units not  found"))</f>
        <v>2</v>
      </c>
      <c r="M3073" s="185">
        <f t="shared" si="276"/>
        <v>3360</v>
      </c>
      <c r="N3073" s="143" t="str">
        <f>IFERROR(VLOOKUP(D3073, Product_Category!A:B, 2, FALSE), "Uncategorized")</f>
        <v>MCC</v>
      </c>
      <c r="O3073" s="186">
        <f t="shared" si="278"/>
        <v>1680</v>
      </c>
      <c r="P3073" s="185">
        <f t="shared" si="277"/>
        <v>3360</v>
      </c>
      <c r="Q3073" s="143">
        <v>2023</v>
      </c>
      <c r="R3073" s="143" t="str">
        <f>IFERROR(VLOOKUP(G3073,'SOURCE COMPANY'!A:B, 2, FALSE), "")</f>
        <v>CHEMFIELD</v>
      </c>
      <c r="S3073" s="143" t="str">
        <f>IFERROR(VLOOKUP(H3073,'CUSTOMER NAME'!A:B, 2, FALSE), "")</f>
        <v>TO THE ORDER</v>
      </c>
    </row>
    <row r="3074" spans="1:19">
      <c r="A3074" s="187" t="s">
        <v>230</v>
      </c>
      <c r="B3074" s="187">
        <v>2000</v>
      </c>
      <c r="C3074" s="187" t="s">
        <v>7</v>
      </c>
      <c r="D3074" s="187" t="s">
        <v>3695</v>
      </c>
      <c r="E3074" s="187">
        <v>1.67</v>
      </c>
      <c r="F3074" s="187" t="s">
        <v>1718</v>
      </c>
      <c r="G3074" s="187" t="s">
        <v>2723</v>
      </c>
      <c r="H3074" s="187" t="s">
        <v>510</v>
      </c>
      <c r="I3074" s="192" t="s">
        <v>3658</v>
      </c>
      <c r="J3074" s="184">
        <f>IF(F3074="USD", E3074, E3074 * IFERROR(VLOOKUP(F3074, EXCHANGE_RATE!A:B, 2, FALSE), "Currency not found"))</f>
        <v>1.7868999999999999</v>
      </c>
      <c r="K3074" s="184">
        <f t="shared" ref="K3074:K3137" si="281">ROUNDUP(J3074,2)</f>
        <v>1.79</v>
      </c>
      <c r="L3074" s="184">
        <f>IF(C3074="MTS", B3074, B3074 * IFERROR(VLOOKUP(C3074, 'QTY_CONVERSIONS '!A:B, 2, FALSE), "Units not  found"))</f>
        <v>2</v>
      </c>
      <c r="M3074" s="185">
        <f t="shared" ref="M3074:M3137" si="282">B3074*K3074</f>
        <v>3580</v>
      </c>
      <c r="N3074" s="143" t="str">
        <f>IFERROR(VLOOKUP(D3074, Product_Category!A:B, 2, FALSE), "Uncategorized")</f>
        <v>MCC</v>
      </c>
      <c r="O3074" s="186">
        <f t="shared" si="278"/>
        <v>1790</v>
      </c>
      <c r="P3074" s="185">
        <f t="shared" ref="P3074:P3137" si="283">L3074*O3074</f>
        <v>3580</v>
      </c>
      <c r="Q3074" s="143">
        <v>2023</v>
      </c>
      <c r="R3074" s="143" t="str">
        <f>IFERROR(VLOOKUP(G3074,'SOURCE COMPANY'!A:B, 2, FALSE), "")</f>
        <v>CHEMFIELD</v>
      </c>
      <c r="S3074" s="143" t="str">
        <f>IFERROR(VLOOKUP(H3074,'CUSTOMER NAME'!A:B, 2, FALSE), "")</f>
        <v>TO THE ORDER</v>
      </c>
    </row>
    <row r="3075" spans="1:19">
      <c r="A3075" s="187" t="s">
        <v>230</v>
      </c>
      <c r="B3075" s="187">
        <v>20000</v>
      </c>
      <c r="C3075" s="187" t="s">
        <v>7</v>
      </c>
      <c r="D3075" s="187" t="s">
        <v>3694</v>
      </c>
      <c r="E3075" s="187">
        <v>1.57</v>
      </c>
      <c r="F3075" s="187" t="s">
        <v>1718</v>
      </c>
      <c r="G3075" s="187" t="s">
        <v>2723</v>
      </c>
      <c r="H3075" s="187" t="s">
        <v>510</v>
      </c>
      <c r="I3075" s="192" t="s">
        <v>3658</v>
      </c>
      <c r="J3075" s="184">
        <f>IF(F3075="USD", E3075, E3075 * IFERROR(VLOOKUP(F3075, EXCHANGE_RATE!A:B, 2, FALSE), "Currency not found"))</f>
        <v>1.6799000000000002</v>
      </c>
      <c r="K3075" s="184">
        <f t="shared" si="281"/>
        <v>1.68</v>
      </c>
      <c r="L3075" s="184">
        <f>IF(C3075="MTS", B3075, B3075 * IFERROR(VLOOKUP(C3075, 'QTY_CONVERSIONS '!A:B, 2, FALSE), "Units not  found"))</f>
        <v>20</v>
      </c>
      <c r="M3075" s="185">
        <f t="shared" si="282"/>
        <v>33600</v>
      </c>
      <c r="N3075" s="143" t="str">
        <f>IFERROR(VLOOKUP(D3075, Product_Category!A:B, 2, FALSE), "Uncategorized")</f>
        <v>MCC</v>
      </c>
      <c r="O3075" s="186">
        <f t="shared" ref="O3075:O3138" si="284">K3075*1000</f>
        <v>1680</v>
      </c>
      <c r="P3075" s="185">
        <f t="shared" si="283"/>
        <v>33600</v>
      </c>
      <c r="Q3075" s="143">
        <v>2023</v>
      </c>
      <c r="R3075" s="143" t="str">
        <f>IFERROR(VLOOKUP(G3075,'SOURCE COMPANY'!A:B, 2, FALSE), "")</f>
        <v>CHEMFIELD</v>
      </c>
      <c r="S3075" s="143" t="str">
        <f>IFERROR(VLOOKUP(H3075,'CUSTOMER NAME'!A:B, 2, FALSE), "")</f>
        <v>TO THE ORDER</v>
      </c>
    </row>
    <row r="3076" spans="1:19">
      <c r="A3076" s="187" t="s">
        <v>1012</v>
      </c>
      <c r="B3076" s="187">
        <v>125</v>
      </c>
      <c r="C3076" s="187" t="s">
        <v>7</v>
      </c>
      <c r="D3076" s="187" t="s">
        <v>3555</v>
      </c>
      <c r="E3076" s="187">
        <v>18.78</v>
      </c>
      <c r="F3076" s="187" t="s">
        <v>9</v>
      </c>
      <c r="G3076" s="187" t="s">
        <v>2723</v>
      </c>
      <c r="H3076" s="187" t="s">
        <v>510</v>
      </c>
      <c r="I3076" s="192" t="s">
        <v>3658</v>
      </c>
      <c r="J3076" s="184">
        <f>IF(F3076="USD", E3076, E3076 * IFERROR(VLOOKUP(F3076, EXCHANGE_RATE!A:B, 2, FALSE), "Currency not found"))</f>
        <v>18.78</v>
      </c>
      <c r="K3076" s="184">
        <f t="shared" si="281"/>
        <v>18.78</v>
      </c>
      <c r="L3076" s="184">
        <f>IF(C3076="MTS", B3076, B3076 * IFERROR(VLOOKUP(C3076, 'QTY_CONVERSIONS '!A:B, 2, FALSE), "Units not  found"))</f>
        <v>0.125</v>
      </c>
      <c r="M3076" s="185">
        <f t="shared" si="282"/>
        <v>2347.5</v>
      </c>
      <c r="N3076" s="143" t="str">
        <f>IFERROR(VLOOKUP(D3076, Product_Category!A:B, 2, FALSE), "Uncategorized")</f>
        <v>MCC</v>
      </c>
      <c r="O3076" s="186">
        <f t="shared" si="284"/>
        <v>18780</v>
      </c>
      <c r="P3076" s="185">
        <f t="shared" si="283"/>
        <v>2347.5</v>
      </c>
      <c r="Q3076" s="143">
        <v>2023</v>
      </c>
      <c r="R3076" s="143" t="str">
        <f>IFERROR(VLOOKUP(G3076,'SOURCE COMPANY'!A:B, 2, FALSE), "")</f>
        <v>CHEMFIELD</v>
      </c>
      <c r="S3076" s="143" t="str">
        <f>IFERROR(VLOOKUP(H3076,'CUSTOMER NAME'!A:B, 2, FALSE), "")</f>
        <v>TO THE ORDER</v>
      </c>
    </row>
    <row r="3077" spans="1:19">
      <c r="A3077" s="187" t="s">
        <v>752</v>
      </c>
      <c r="B3077" s="187">
        <v>20000</v>
      </c>
      <c r="C3077" s="187" t="s">
        <v>7</v>
      </c>
      <c r="D3077" s="187" t="s">
        <v>3555</v>
      </c>
      <c r="E3077" s="187">
        <v>2.04</v>
      </c>
      <c r="F3077" s="187" t="s">
        <v>1718</v>
      </c>
      <c r="G3077" s="187" t="s">
        <v>2723</v>
      </c>
      <c r="H3077" s="187" t="s">
        <v>510</v>
      </c>
      <c r="I3077" s="192" t="s">
        <v>3658</v>
      </c>
      <c r="J3077" s="184">
        <f>IF(F3077="USD", E3077, E3077 * IFERROR(VLOOKUP(F3077, EXCHANGE_RATE!A:B, 2, FALSE), "Currency not found"))</f>
        <v>2.1828000000000003</v>
      </c>
      <c r="K3077" s="184">
        <f t="shared" si="281"/>
        <v>2.19</v>
      </c>
      <c r="L3077" s="184">
        <f>IF(C3077="MTS", B3077, B3077 * IFERROR(VLOOKUP(C3077, 'QTY_CONVERSIONS '!A:B, 2, FALSE), "Units not  found"))</f>
        <v>20</v>
      </c>
      <c r="M3077" s="185">
        <f t="shared" si="282"/>
        <v>43800</v>
      </c>
      <c r="N3077" s="143" t="str">
        <f>IFERROR(VLOOKUP(D3077, Product_Category!A:B, 2, FALSE), "Uncategorized")</f>
        <v>MCC</v>
      </c>
      <c r="O3077" s="186">
        <f t="shared" si="284"/>
        <v>2190</v>
      </c>
      <c r="P3077" s="185">
        <f t="shared" si="283"/>
        <v>43800</v>
      </c>
      <c r="Q3077" s="143">
        <v>2023</v>
      </c>
      <c r="R3077" s="143" t="str">
        <f>IFERROR(VLOOKUP(G3077,'SOURCE COMPANY'!A:B, 2, FALSE), "")</f>
        <v>CHEMFIELD</v>
      </c>
      <c r="S3077" s="143" t="str">
        <f>IFERROR(VLOOKUP(H3077,'CUSTOMER NAME'!A:B, 2, FALSE), "")</f>
        <v>TO THE ORDER</v>
      </c>
    </row>
    <row r="3078" spans="1:19">
      <c r="A3078" s="187" t="s">
        <v>752</v>
      </c>
      <c r="B3078" s="187">
        <v>20000</v>
      </c>
      <c r="C3078" s="187" t="s">
        <v>7</v>
      </c>
      <c r="D3078" s="187" t="s">
        <v>3553</v>
      </c>
      <c r="E3078" s="187">
        <v>2.04</v>
      </c>
      <c r="F3078" s="187" t="s">
        <v>1718</v>
      </c>
      <c r="G3078" s="187" t="s">
        <v>2723</v>
      </c>
      <c r="H3078" s="187" t="s">
        <v>510</v>
      </c>
      <c r="I3078" s="192" t="s">
        <v>3658</v>
      </c>
      <c r="J3078" s="184">
        <f>IF(F3078="USD", E3078, E3078 * IFERROR(VLOOKUP(F3078, EXCHANGE_RATE!A:B, 2, FALSE), "Currency not found"))</f>
        <v>2.1828000000000003</v>
      </c>
      <c r="K3078" s="184">
        <f t="shared" si="281"/>
        <v>2.19</v>
      </c>
      <c r="L3078" s="184">
        <f>IF(C3078="MTS", B3078, B3078 * IFERROR(VLOOKUP(C3078, 'QTY_CONVERSIONS '!A:B, 2, FALSE), "Units not  found"))</f>
        <v>20</v>
      </c>
      <c r="M3078" s="185">
        <f t="shared" si="282"/>
        <v>43800</v>
      </c>
      <c r="N3078" s="143" t="str">
        <f>IFERROR(VLOOKUP(D3078, Product_Category!A:B, 2, FALSE), "Uncategorized")</f>
        <v>MCC</v>
      </c>
      <c r="O3078" s="186">
        <f t="shared" si="284"/>
        <v>2190</v>
      </c>
      <c r="P3078" s="185">
        <f t="shared" si="283"/>
        <v>43800</v>
      </c>
      <c r="Q3078" s="143">
        <v>2023</v>
      </c>
      <c r="R3078" s="143" t="str">
        <f>IFERROR(VLOOKUP(G3078,'SOURCE COMPANY'!A:B, 2, FALSE), "")</f>
        <v>CHEMFIELD</v>
      </c>
      <c r="S3078" s="143" t="str">
        <f>IFERROR(VLOOKUP(H3078,'CUSTOMER NAME'!A:B, 2, FALSE), "")</f>
        <v>TO THE ORDER</v>
      </c>
    </row>
    <row r="3079" spans="1:19">
      <c r="A3079" s="187" t="s">
        <v>492</v>
      </c>
      <c r="B3079" s="187">
        <v>20000</v>
      </c>
      <c r="C3079" s="187" t="s">
        <v>7</v>
      </c>
      <c r="D3079" s="187" t="s">
        <v>3529</v>
      </c>
      <c r="E3079" s="187">
        <v>2.5499999999999998</v>
      </c>
      <c r="F3079" s="187" t="s">
        <v>9</v>
      </c>
      <c r="G3079" s="187" t="s">
        <v>2723</v>
      </c>
      <c r="H3079" s="187" t="s">
        <v>510</v>
      </c>
      <c r="I3079" s="192" t="s">
        <v>3658</v>
      </c>
      <c r="J3079" s="184">
        <f>IF(F3079="USD", E3079, E3079 * IFERROR(VLOOKUP(F3079, EXCHANGE_RATE!A:B, 2, FALSE), "Currency not found"))</f>
        <v>2.5499999999999998</v>
      </c>
      <c r="K3079" s="184">
        <f t="shared" si="281"/>
        <v>2.5499999999999998</v>
      </c>
      <c r="L3079" s="184">
        <f>IF(C3079="MTS", B3079, B3079 * IFERROR(VLOOKUP(C3079, 'QTY_CONVERSIONS '!A:B, 2, FALSE), "Units not  found"))</f>
        <v>20</v>
      </c>
      <c r="M3079" s="185">
        <f t="shared" si="282"/>
        <v>51000</v>
      </c>
      <c r="N3079" s="143" t="str">
        <f>IFERROR(VLOOKUP(D3079, Product_Category!A:B, 2, FALSE), "Uncategorized")</f>
        <v>MCC</v>
      </c>
      <c r="O3079" s="186">
        <f t="shared" si="284"/>
        <v>2550</v>
      </c>
      <c r="P3079" s="185">
        <f t="shared" si="283"/>
        <v>51000</v>
      </c>
      <c r="Q3079" s="143">
        <v>2023</v>
      </c>
      <c r="R3079" s="143" t="str">
        <f>IFERROR(VLOOKUP(G3079,'SOURCE COMPANY'!A:B, 2, FALSE), "")</f>
        <v>CHEMFIELD</v>
      </c>
      <c r="S3079" s="143" t="str">
        <f>IFERROR(VLOOKUP(H3079,'CUSTOMER NAME'!A:B, 2, FALSE), "")</f>
        <v>TO THE ORDER</v>
      </c>
    </row>
    <row r="3080" spans="1:19">
      <c r="A3080" s="187" t="s">
        <v>492</v>
      </c>
      <c r="B3080" s="187">
        <v>900</v>
      </c>
      <c r="C3080" s="187" t="s">
        <v>7</v>
      </c>
      <c r="D3080" s="187" t="s">
        <v>3695</v>
      </c>
      <c r="E3080" s="187">
        <v>3.64</v>
      </c>
      <c r="F3080" s="187" t="s">
        <v>9</v>
      </c>
      <c r="G3080" s="187" t="s">
        <v>2723</v>
      </c>
      <c r="H3080" s="187" t="s">
        <v>510</v>
      </c>
      <c r="I3080" s="192" t="s">
        <v>3658</v>
      </c>
      <c r="J3080" s="184">
        <f>IF(F3080="USD", E3080, E3080 * IFERROR(VLOOKUP(F3080, EXCHANGE_RATE!A:B, 2, FALSE), "Currency not found"))</f>
        <v>3.64</v>
      </c>
      <c r="K3080" s="184">
        <f t="shared" si="281"/>
        <v>3.64</v>
      </c>
      <c r="L3080" s="184">
        <f>IF(C3080="MTS", B3080, B3080 * IFERROR(VLOOKUP(C3080, 'QTY_CONVERSIONS '!A:B, 2, FALSE), "Units not  found"))</f>
        <v>0.9</v>
      </c>
      <c r="M3080" s="185">
        <f t="shared" si="282"/>
        <v>3276</v>
      </c>
      <c r="N3080" s="143" t="str">
        <f>IFERROR(VLOOKUP(D3080, Product_Category!A:B, 2, FALSE), "Uncategorized")</f>
        <v>MCC</v>
      </c>
      <c r="O3080" s="186">
        <f t="shared" si="284"/>
        <v>3640</v>
      </c>
      <c r="P3080" s="185">
        <f t="shared" si="283"/>
        <v>3276</v>
      </c>
      <c r="Q3080" s="143">
        <v>2023</v>
      </c>
      <c r="R3080" s="143" t="str">
        <f>IFERROR(VLOOKUP(G3080,'SOURCE COMPANY'!A:B, 2, FALSE), "")</f>
        <v>CHEMFIELD</v>
      </c>
      <c r="S3080" s="143" t="str">
        <f>IFERROR(VLOOKUP(H3080,'CUSTOMER NAME'!A:B, 2, FALSE), "")</f>
        <v>TO THE ORDER</v>
      </c>
    </row>
    <row r="3081" spans="1:19">
      <c r="A3081" s="187" t="s">
        <v>492</v>
      </c>
      <c r="B3081" s="187">
        <v>20000</v>
      </c>
      <c r="C3081" s="187" t="s">
        <v>7</v>
      </c>
      <c r="D3081" s="187" t="s">
        <v>3695</v>
      </c>
      <c r="E3081" s="187">
        <v>2.02</v>
      </c>
      <c r="F3081" s="187" t="s">
        <v>9</v>
      </c>
      <c r="G3081" s="187" t="s">
        <v>2723</v>
      </c>
      <c r="H3081" s="187" t="s">
        <v>510</v>
      </c>
      <c r="I3081" s="192" t="s">
        <v>3658</v>
      </c>
      <c r="J3081" s="184">
        <f>IF(F3081="USD", E3081, E3081 * IFERROR(VLOOKUP(F3081, EXCHANGE_RATE!A:B, 2, FALSE), "Currency not found"))</f>
        <v>2.02</v>
      </c>
      <c r="K3081" s="184">
        <f t="shared" si="281"/>
        <v>2.02</v>
      </c>
      <c r="L3081" s="184">
        <f>IF(C3081="MTS", B3081, B3081 * IFERROR(VLOOKUP(C3081, 'QTY_CONVERSIONS '!A:B, 2, FALSE), "Units not  found"))</f>
        <v>20</v>
      </c>
      <c r="M3081" s="185">
        <f t="shared" si="282"/>
        <v>40400</v>
      </c>
      <c r="N3081" s="143" t="str">
        <f>IFERROR(VLOOKUP(D3081, Product_Category!A:B, 2, FALSE), "Uncategorized")</f>
        <v>MCC</v>
      </c>
      <c r="O3081" s="186">
        <f t="shared" si="284"/>
        <v>2020</v>
      </c>
      <c r="P3081" s="185">
        <f t="shared" si="283"/>
        <v>40400</v>
      </c>
      <c r="Q3081" s="143">
        <v>2023</v>
      </c>
      <c r="R3081" s="143" t="str">
        <f>IFERROR(VLOOKUP(G3081,'SOURCE COMPANY'!A:B, 2, FALSE), "")</f>
        <v>CHEMFIELD</v>
      </c>
      <c r="S3081" s="143" t="str">
        <f>IFERROR(VLOOKUP(H3081,'CUSTOMER NAME'!A:B, 2, FALSE), "")</f>
        <v>TO THE ORDER</v>
      </c>
    </row>
    <row r="3082" spans="1:19">
      <c r="A3082" s="187" t="s">
        <v>492</v>
      </c>
      <c r="B3082" s="187">
        <v>1000</v>
      </c>
      <c r="C3082" s="187" t="s">
        <v>7</v>
      </c>
      <c r="D3082" s="187" t="s">
        <v>3695</v>
      </c>
      <c r="E3082" s="187">
        <v>3.64</v>
      </c>
      <c r="F3082" s="187" t="s">
        <v>9</v>
      </c>
      <c r="G3082" s="187" t="s">
        <v>2723</v>
      </c>
      <c r="H3082" s="187" t="s">
        <v>510</v>
      </c>
      <c r="I3082" s="192" t="s">
        <v>3658</v>
      </c>
      <c r="J3082" s="184">
        <f>IF(F3082="USD", E3082, E3082 * IFERROR(VLOOKUP(F3082, EXCHANGE_RATE!A:B, 2, FALSE), "Currency not found"))</f>
        <v>3.64</v>
      </c>
      <c r="K3082" s="184">
        <f t="shared" si="281"/>
        <v>3.64</v>
      </c>
      <c r="L3082" s="184">
        <f>IF(C3082="MTS", B3082, B3082 * IFERROR(VLOOKUP(C3082, 'QTY_CONVERSIONS '!A:B, 2, FALSE), "Units not  found"))</f>
        <v>1</v>
      </c>
      <c r="M3082" s="185">
        <f t="shared" si="282"/>
        <v>3640</v>
      </c>
      <c r="N3082" s="143" t="str">
        <f>IFERROR(VLOOKUP(D3082, Product_Category!A:B, 2, FALSE), "Uncategorized")</f>
        <v>MCC</v>
      </c>
      <c r="O3082" s="186">
        <f t="shared" si="284"/>
        <v>3640</v>
      </c>
      <c r="P3082" s="185">
        <f t="shared" si="283"/>
        <v>3640</v>
      </c>
      <c r="Q3082" s="143">
        <v>2023</v>
      </c>
      <c r="R3082" s="143" t="str">
        <f>IFERROR(VLOOKUP(G3082,'SOURCE COMPANY'!A:B, 2, FALSE), "")</f>
        <v>CHEMFIELD</v>
      </c>
      <c r="S3082" s="143" t="str">
        <f>IFERROR(VLOOKUP(H3082,'CUSTOMER NAME'!A:B, 2, FALSE), "")</f>
        <v>TO THE ORDER</v>
      </c>
    </row>
    <row r="3083" spans="1:19">
      <c r="A3083" s="211" t="s">
        <v>860</v>
      </c>
      <c r="B3083" s="211">
        <v>70</v>
      </c>
      <c r="C3083" s="211" t="s">
        <v>7</v>
      </c>
      <c r="D3083" s="211" t="s">
        <v>3099</v>
      </c>
      <c r="E3083" s="211">
        <v>0</v>
      </c>
      <c r="F3083" s="211" t="s">
        <v>9</v>
      </c>
      <c r="G3083" s="187" t="s">
        <v>2723</v>
      </c>
      <c r="H3083" s="211" t="s">
        <v>510</v>
      </c>
      <c r="I3083" s="192" t="s">
        <v>3034</v>
      </c>
      <c r="J3083" s="184">
        <f>IF(F3083="USD", E3083, E3083 * IFERROR(VLOOKUP(F3083, EXCHANGE_RATE!A:B, 2, FALSE), "Currency not found"))</f>
        <v>0</v>
      </c>
      <c r="K3083" s="184">
        <f t="shared" si="281"/>
        <v>0</v>
      </c>
      <c r="L3083" s="184">
        <f>IF(C3083="MTS", B3083, B3083 * IFERROR(VLOOKUP(C3083, 'QTY_CONVERSIONS '!A:B, 2, FALSE), "Units not  found"))</f>
        <v>7.0000000000000007E-2</v>
      </c>
      <c r="M3083" s="185">
        <f t="shared" si="282"/>
        <v>0</v>
      </c>
      <c r="N3083" s="143" t="str">
        <f>IFERROR(VLOOKUP(D3083, Product_Category!A:B, 2, FALSE), "Uncategorized")</f>
        <v>MCC</v>
      </c>
      <c r="O3083" s="186">
        <f t="shared" si="284"/>
        <v>0</v>
      </c>
      <c r="P3083" s="185">
        <f t="shared" si="283"/>
        <v>0</v>
      </c>
      <c r="Q3083" s="143">
        <v>2023</v>
      </c>
      <c r="R3083" s="143" t="str">
        <f>IFERROR(VLOOKUP(G3083,'SOURCE COMPANY'!A:B, 2, FALSE), "")</f>
        <v>CHEMFIELD</v>
      </c>
      <c r="S3083" s="143" t="str">
        <f>IFERROR(VLOOKUP(H3083,'CUSTOMER NAME'!A:B, 2, FALSE), "")</f>
        <v>TO THE ORDER</v>
      </c>
    </row>
    <row r="3084" spans="1:19">
      <c r="A3084" s="211" t="s">
        <v>860</v>
      </c>
      <c r="B3084" s="211">
        <v>2000</v>
      </c>
      <c r="C3084" s="211" t="s">
        <v>7</v>
      </c>
      <c r="D3084" s="211" t="s">
        <v>3100</v>
      </c>
      <c r="E3084" s="211">
        <v>20</v>
      </c>
      <c r="F3084" s="211" t="s">
        <v>9</v>
      </c>
      <c r="G3084" s="187" t="s">
        <v>2723</v>
      </c>
      <c r="H3084" s="211" t="s">
        <v>510</v>
      </c>
      <c r="I3084" s="192" t="s">
        <v>3034</v>
      </c>
      <c r="J3084" s="184">
        <f>IF(F3084="USD", E3084, E3084 * IFERROR(VLOOKUP(F3084, EXCHANGE_RATE!A:B, 2, FALSE), "Currency not found"))</f>
        <v>20</v>
      </c>
      <c r="K3084" s="184">
        <f t="shared" si="281"/>
        <v>20</v>
      </c>
      <c r="L3084" s="184">
        <f>IF(C3084="MTS", B3084, B3084 * IFERROR(VLOOKUP(C3084, 'QTY_CONVERSIONS '!A:B, 2, FALSE), "Units not  found"))</f>
        <v>2</v>
      </c>
      <c r="M3084" s="185">
        <f t="shared" si="282"/>
        <v>40000</v>
      </c>
      <c r="N3084" s="143" t="str">
        <f>IFERROR(VLOOKUP(D3084, Product_Category!A:B, 2, FALSE), "Uncategorized")</f>
        <v>MCC</v>
      </c>
      <c r="O3084" s="186">
        <f t="shared" si="284"/>
        <v>20000</v>
      </c>
      <c r="P3084" s="185">
        <f t="shared" si="283"/>
        <v>40000</v>
      </c>
      <c r="Q3084" s="143">
        <v>2023</v>
      </c>
      <c r="R3084" s="143" t="str">
        <f>IFERROR(VLOOKUP(G3084,'SOURCE COMPANY'!A:B, 2, FALSE), "")</f>
        <v>CHEMFIELD</v>
      </c>
      <c r="S3084" s="143" t="str">
        <f>IFERROR(VLOOKUP(H3084,'CUSTOMER NAME'!A:B, 2, FALSE), "")</f>
        <v>TO THE ORDER</v>
      </c>
    </row>
    <row r="3085" spans="1:19">
      <c r="A3085" s="211" t="s">
        <v>860</v>
      </c>
      <c r="B3085" s="211">
        <v>12000</v>
      </c>
      <c r="C3085" s="211" t="s">
        <v>7</v>
      </c>
      <c r="D3085" s="211" t="s">
        <v>3101</v>
      </c>
      <c r="E3085" s="211">
        <v>20</v>
      </c>
      <c r="F3085" s="211" t="s">
        <v>9</v>
      </c>
      <c r="G3085" s="187" t="s">
        <v>2723</v>
      </c>
      <c r="H3085" s="211" t="s">
        <v>510</v>
      </c>
      <c r="I3085" s="192" t="s">
        <v>3034</v>
      </c>
      <c r="J3085" s="184">
        <f>IF(F3085="USD", E3085, E3085 * IFERROR(VLOOKUP(F3085, EXCHANGE_RATE!A:B, 2, FALSE), "Currency not found"))</f>
        <v>20</v>
      </c>
      <c r="K3085" s="184">
        <f t="shared" si="281"/>
        <v>20</v>
      </c>
      <c r="L3085" s="184">
        <f>IF(C3085="MTS", B3085, B3085 * IFERROR(VLOOKUP(C3085, 'QTY_CONVERSIONS '!A:B, 2, FALSE), "Units not  found"))</f>
        <v>12</v>
      </c>
      <c r="M3085" s="185">
        <f t="shared" si="282"/>
        <v>240000</v>
      </c>
      <c r="N3085" s="143" t="str">
        <f>IFERROR(VLOOKUP(D3085, Product_Category!A:B, 2, FALSE), "Uncategorized")</f>
        <v>MCC</v>
      </c>
      <c r="O3085" s="186">
        <f t="shared" si="284"/>
        <v>20000</v>
      </c>
      <c r="P3085" s="185">
        <f t="shared" si="283"/>
        <v>240000</v>
      </c>
      <c r="Q3085" s="143">
        <v>2023</v>
      </c>
      <c r="R3085" s="143" t="str">
        <f>IFERROR(VLOOKUP(G3085,'SOURCE COMPANY'!A:B, 2, FALSE), "")</f>
        <v>CHEMFIELD</v>
      </c>
      <c r="S3085" s="143" t="str">
        <f>IFERROR(VLOOKUP(H3085,'CUSTOMER NAME'!A:B, 2, FALSE), "")</f>
        <v>TO THE ORDER</v>
      </c>
    </row>
    <row r="3086" spans="1:19">
      <c r="A3086" s="211" t="s">
        <v>1012</v>
      </c>
      <c r="B3086" s="211">
        <v>24000</v>
      </c>
      <c r="C3086" s="211" t="s">
        <v>7</v>
      </c>
      <c r="D3086" s="211" t="s">
        <v>266</v>
      </c>
      <c r="E3086" s="211">
        <v>2.13</v>
      </c>
      <c r="F3086" s="211" t="s">
        <v>9</v>
      </c>
      <c r="G3086" s="187" t="s">
        <v>2723</v>
      </c>
      <c r="H3086" s="211" t="s">
        <v>510</v>
      </c>
      <c r="I3086" s="192" t="s">
        <v>3034</v>
      </c>
      <c r="J3086" s="184">
        <f>IF(F3086="USD", E3086, E3086 * IFERROR(VLOOKUP(F3086, EXCHANGE_RATE!A:B, 2, FALSE), "Currency not found"))</f>
        <v>2.13</v>
      </c>
      <c r="K3086" s="184">
        <f t="shared" si="281"/>
        <v>2.13</v>
      </c>
      <c r="L3086" s="184">
        <f>IF(C3086="MTS", B3086, B3086 * IFERROR(VLOOKUP(C3086, 'QTY_CONVERSIONS '!A:B, 2, FALSE), "Units not  found"))</f>
        <v>24</v>
      </c>
      <c r="M3086" s="185">
        <f t="shared" si="282"/>
        <v>51120</v>
      </c>
      <c r="N3086" s="143" t="str">
        <f>IFERROR(VLOOKUP(D3086, Product_Category!A:B, 2, FALSE), "Uncategorized")</f>
        <v>MCC</v>
      </c>
      <c r="O3086" s="186">
        <f t="shared" si="284"/>
        <v>2130</v>
      </c>
      <c r="P3086" s="185">
        <f t="shared" si="283"/>
        <v>51120</v>
      </c>
      <c r="Q3086" s="143">
        <v>2023</v>
      </c>
      <c r="R3086" s="143" t="str">
        <f>IFERROR(VLOOKUP(G3086,'SOURCE COMPANY'!A:B, 2, FALSE), "")</f>
        <v>CHEMFIELD</v>
      </c>
      <c r="S3086" s="143" t="str">
        <f>IFERROR(VLOOKUP(H3086,'CUSTOMER NAME'!A:B, 2, FALSE), "")</f>
        <v>TO THE ORDER</v>
      </c>
    </row>
    <row r="3087" spans="1:19">
      <c r="A3087" s="211" t="s">
        <v>1012</v>
      </c>
      <c r="B3087" s="211">
        <v>24000</v>
      </c>
      <c r="C3087" s="211" t="s">
        <v>7</v>
      </c>
      <c r="D3087" s="211" t="s">
        <v>3221</v>
      </c>
      <c r="E3087" s="211">
        <v>2135</v>
      </c>
      <c r="F3087" s="211" t="s">
        <v>9</v>
      </c>
      <c r="G3087" s="187" t="s">
        <v>2723</v>
      </c>
      <c r="H3087" s="211" t="s">
        <v>510</v>
      </c>
      <c r="I3087" s="192" t="s">
        <v>3034</v>
      </c>
      <c r="J3087" s="184">
        <f>IF(F3087="USD", E3087, E3087 * IFERROR(VLOOKUP(F3087, EXCHANGE_RATE!A:B, 2, FALSE), "Currency not found"))</f>
        <v>2135</v>
      </c>
      <c r="K3087" s="184">
        <f t="shared" si="281"/>
        <v>2135</v>
      </c>
      <c r="L3087" s="184">
        <f>IF(C3087="MTS", B3087, B3087 * IFERROR(VLOOKUP(C3087, 'QTY_CONVERSIONS '!A:B, 2, FALSE), "Units not  found"))</f>
        <v>24</v>
      </c>
      <c r="M3087" s="185">
        <f t="shared" si="282"/>
        <v>51240000</v>
      </c>
      <c r="N3087" s="143" t="str">
        <f>IFERROR(VLOOKUP(D3087, Product_Category!A:B, 2, FALSE), "Uncategorized")</f>
        <v>MCC</v>
      </c>
      <c r="O3087" s="186">
        <f t="shared" si="284"/>
        <v>2135000</v>
      </c>
      <c r="P3087" s="185">
        <f t="shared" si="283"/>
        <v>51240000</v>
      </c>
      <c r="Q3087" s="143">
        <v>2023</v>
      </c>
      <c r="R3087" s="143" t="str">
        <f>IFERROR(VLOOKUP(G3087,'SOURCE COMPANY'!A:B, 2, FALSE), "")</f>
        <v>CHEMFIELD</v>
      </c>
      <c r="S3087" s="143" t="str">
        <f>IFERROR(VLOOKUP(H3087,'CUSTOMER NAME'!A:B, 2, FALSE), "")</f>
        <v>TO THE ORDER</v>
      </c>
    </row>
    <row r="3088" spans="1:19">
      <c r="A3088" s="211" t="s">
        <v>1012</v>
      </c>
      <c r="B3088" s="211">
        <v>24000</v>
      </c>
      <c r="C3088" s="211" t="s">
        <v>7</v>
      </c>
      <c r="D3088" s="211" t="s">
        <v>3222</v>
      </c>
      <c r="E3088" s="211">
        <v>2135</v>
      </c>
      <c r="F3088" s="211" t="s">
        <v>9</v>
      </c>
      <c r="G3088" s="187" t="s">
        <v>2723</v>
      </c>
      <c r="H3088" s="211" t="s">
        <v>510</v>
      </c>
      <c r="I3088" s="192" t="s">
        <v>3034</v>
      </c>
      <c r="J3088" s="184">
        <f>IF(F3088="USD", E3088, E3088 * IFERROR(VLOOKUP(F3088, EXCHANGE_RATE!A:B, 2, FALSE), "Currency not found"))</f>
        <v>2135</v>
      </c>
      <c r="K3088" s="184">
        <f t="shared" si="281"/>
        <v>2135</v>
      </c>
      <c r="L3088" s="184">
        <f>IF(C3088="MTS", B3088, B3088 * IFERROR(VLOOKUP(C3088, 'QTY_CONVERSIONS '!A:B, 2, FALSE), "Units not  found"))</f>
        <v>24</v>
      </c>
      <c r="M3088" s="185">
        <f t="shared" si="282"/>
        <v>51240000</v>
      </c>
      <c r="N3088" s="143" t="str">
        <f>IFERROR(VLOOKUP(D3088, Product_Category!A:B, 2, FALSE), "Uncategorized")</f>
        <v>MCC</v>
      </c>
      <c r="O3088" s="186">
        <f t="shared" si="284"/>
        <v>2135000</v>
      </c>
      <c r="P3088" s="185">
        <f t="shared" si="283"/>
        <v>51240000</v>
      </c>
      <c r="Q3088" s="143">
        <v>2023</v>
      </c>
      <c r="R3088" s="143" t="str">
        <f>IFERROR(VLOOKUP(G3088,'SOURCE COMPANY'!A:B, 2, FALSE), "")</f>
        <v>CHEMFIELD</v>
      </c>
      <c r="S3088" s="143" t="str">
        <f>IFERROR(VLOOKUP(H3088,'CUSTOMER NAME'!A:B, 2, FALSE), "")</f>
        <v>TO THE ORDER</v>
      </c>
    </row>
    <row r="3089" spans="1:19">
      <c r="A3089" s="211" t="s">
        <v>1012</v>
      </c>
      <c r="B3089" s="211">
        <v>24000</v>
      </c>
      <c r="C3089" s="211" t="s">
        <v>7</v>
      </c>
      <c r="D3089" s="211" t="s">
        <v>3222</v>
      </c>
      <c r="E3089" s="211">
        <v>2260</v>
      </c>
      <c r="F3089" s="211" t="s">
        <v>9</v>
      </c>
      <c r="G3089" s="187" t="s">
        <v>2723</v>
      </c>
      <c r="H3089" s="211" t="s">
        <v>510</v>
      </c>
      <c r="I3089" s="192" t="s">
        <v>3034</v>
      </c>
      <c r="J3089" s="184">
        <f>IF(F3089="USD", E3089, E3089 * IFERROR(VLOOKUP(F3089, EXCHANGE_RATE!A:B, 2, FALSE), "Currency not found"))</f>
        <v>2260</v>
      </c>
      <c r="K3089" s="184">
        <f t="shared" si="281"/>
        <v>2260</v>
      </c>
      <c r="L3089" s="184">
        <f>IF(C3089="MTS", B3089, B3089 * IFERROR(VLOOKUP(C3089, 'QTY_CONVERSIONS '!A:B, 2, FALSE), "Units not  found"))</f>
        <v>24</v>
      </c>
      <c r="M3089" s="185">
        <f t="shared" si="282"/>
        <v>54240000</v>
      </c>
      <c r="N3089" s="143" t="str">
        <f>IFERROR(VLOOKUP(D3089, Product_Category!A:B, 2, FALSE), "Uncategorized")</f>
        <v>MCC</v>
      </c>
      <c r="O3089" s="186">
        <f t="shared" si="284"/>
        <v>2260000</v>
      </c>
      <c r="P3089" s="185">
        <f t="shared" si="283"/>
        <v>54240000</v>
      </c>
      <c r="Q3089" s="143">
        <v>2023</v>
      </c>
      <c r="R3089" s="143" t="str">
        <f>IFERROR(VLOOKUP(G3089,'SOURCE COMPANY'!A:B, 2, FALSE), "")</f>
        <v>CHEMFIELD</v>
      </c>
      <c r="S3089" s="143" t="str">
        <f>IFERROR(VLOOKUP(H3089,'CUSTOMER NAME'!A:B, 2, FALSE), "")</f>
        <v>TO THE ORDER</v>
      </c>
    </row>
    <row r="3090" spans="1:19">
      <c r="A3090" s="211" t="s">
        <v>492</v>
      </c>
      <c r="B3090" s="211">
        <v>20000</v>
      </c>
      <c r="C3090" s="211" t="s">
        <v>7</v>
      </c>
      <c r="D3090" s="211" t="s">
        <v>2301</v>
      </c>
      <c r="E3090" s="211">
        <v>2.5499999999999998</v>
      </c>
      <c r="F3090" s="211" t="s">
        <v>9</v>
      </c>
      <c r="G3090" s="187" t="s">
        <v>2723</v>
      </c>
      <c r="H3090" s="211" t="s">
        <v>510</v>
      </c>
      <c r="I3090" s="192" t="s">
        <v>3034</v>
      </c>
      <c r="J3090" s="184">
        <f>IF(F3090="USD", E3090, E3090 * IFERROR(VLOOKUP(F3090, EXCHANGE_RATE!A:B, 2, FALSE), "Currency not found"))</f>
        <v>2.5499999999999998</v>
      </c>
      <c r="K3090" s="184">
        <f t="shared" si="281"/>
        <v>2.5499999999999998</v>
      </c>
      <c r="L3090" s="184">
        <f>IF(C3090="MTS", B3090, B3090 * IFERROR(VLOOKUP(C3090, 'QTY_CONVERSIONS '!A:B, 2, FALSE), "Units not  found"))</f>
        <v>20</v>
      </c>
      <c r="M3090" s="185">
        <f t="shared" si="282"/>
        <v>51000</v>
      </c>
      <c r="N3090" s="143" t="str">
        <f>IFERROR(VLOOKUP(D3090, Product_Category!A:B, 2, FALSE), "Uncategorized")</f>
        <v>MCC</v>
      </c>
      <c r="O3090" s="186">
        <f t="shared" si="284"/>
        <v>2550</v>
      </c>
      <c r="P3090" s="185">
        <f t="shared" si="283"/>
        <v>51000</v>
      </c>
      <c r="Q3090" s="143">
        <v>2023</v>
      </c>
      <c r="R3090" s="143" t="str">
        <f>IFERROR(VLOOKUP(G3090,'SOURCE COMPANY'!A:B, 2, FALSE), "")</f>
        <v>CHEMFIELD</v>
      </c>
      <c r="S3090" s="143" t="str">
        <f>IFERROR(VLOOKUP(H3090,'CUSTOMER NAME'!A:B, 2, FALSE), "")</f>
        <v>TO THE ORDER</v>
      </c>
    </row>
    <row r="3091" spans="1:19">
      <c r="A3091" s="83" t="s">
        <v>230</v>
      </c>
      <c r="B3091" s="83">
        <v>2</v>
      </c>
      <c r="C3091" s="83" t="s">
        <v>1647</v>
      </c>
      <c r="D3091" s="83" t="s">
        <v>1188</v>
      </c>
      <c r="E3091" s="250">
        <v>2320</v>
      </c>
      <c r="F3091" s="83" t="s">
        <v>1718</v>
      </c>
      <c r="G3091" s="187" t="s">
        <v>2723</v>
      </c>
      <c r="H3091" s="83" t="s">
        <v>510</v>
      </c>
      <c r="I3091" s="219" t="str">
        <f t="shared" ref="I3091:I3122" si="285">I3090</f>
        <v>September</v>
      </c>
      <c r="J3091" s="184">
        <f>IF(F3091="USD", E3091, E3091 * IFERROR(VLOOKUP(F3091, EXCHANGE_RATE!A:B, 2, FALSE), "Currency not found"))</f>
        <v>2482.4</v>
      </c>
      <c r="K3091" s="184">
        <f t="shared" si="281"/>
        <v>2482.4</v>
      </c>
      <c r="L3091" s="184">
        <f>IF(C3091="MTS", B3091, B3091 * IFERROR(VLOOKUP(C3091, 'QTY_CONVERSIONS '!A:B, 2, FALSE), "Units not  found"))</f>
        <v>2</v>
      </c>
      <c r="M3091" s="185">
        <f t="shared" si="282"/>
        <v>4964.8</v>
      </c>
      <c r="N3091" s="143" t="str">
        <f>IFERROR(VLOOKUP(D3091, Product_Category!A:B, 2, FALSE), "Uncategorized")</f>
        <v>MCC</v>
      </c>
      <c r="O3091" s="186">
        <f t="shared" si="284"/>
        <v>2482400</v>
      </c>
      <c r="P3091" s="185">
        <f t="shared" si="283"/>
        <v>4964800</v>
      </c>
      <c r="Q3091" s="143">
        <v>2023</v>
      </c>
      <c r="R3091" s="143" t="str">
        <f>IFERROR(VLOOKUP(G3091,'SOURCE COMPANY'!A:B, 2, FALSE), "")</f>
        <v>CHEMFIELD</v>
      </c>
      <c r="S3091" s="143" t="str">
        <f>IFERROR(VLOOKUP(H3091,'CUSTOMER NAME'!A:B, 2, FALSE), "")</f>
        <v>TO THE ORDER</v>
      </c>
    </row>
    <row r="3092" spans="1:19">
      <c r="A3092" s="83" t="s">
        <v>230</v>
      </c>
      <c r="B3092" s="83">
        <v>4</v>
      </c>
      <c r="C3092" s="83" t="s">
        <v>1647</v>
      </c>
      <c r="D3092" s="83" t="s">
        <v>1188</v>
      </c>
      <c r="E3092" s="250">
        <v>2320</v>
      </c>
      <c r="F3092" s="83" t="s">
        <v>1718</v>
      </c>
      <c r="G3092" s="187" t="s">
        <v>2723</v>
      </c>
      <c r="H3092" s="83" t="s">
        <v>510</v>
      </c>
      <c r="I3092" s="219" t="str">
        <f t="shared" si="285"/>
        <v>September</v>
      </c>
      <c r="J3092" s="184">
        <f>IF(F3092="USD", E3092, E3092 * IFERROR(VLOOKUP(F3092, EXCHANGE_RATE!A:B, 2, FALSE), "Currency not found"))</f>
        <v>2482.4</v>
      </c>
      <c r="K3092" s="184">
        <f t="shared" si="281"/>
        <v>2482.4</v>
      </c>
      <c r="L3092" s="184">
        <f>IF(C3092="MTS", B3092, B3092 * IFERROR(VLOOKUP(C3092, 'QTY_CONVERSIONS '!A:B, 2, FALSE), "Units not  found"))</f>
        <v>4</v>
      </c>
      <c r="M3092" s="185">
        <f t="shared" si="282"/>
        <v>9929.6</v>
      </c>
      <c r="N3092" s="143" t="str">
        <f>IFERROR(VLOOKUP(D3092, Product_Category!A:B, 2, FALSE), "Uncategorized")</f>
        <v>MCC</v>
      </c>
      <c r="O3092" s="186">
        <f t="shared" si="284"/>
        <v>2482400</v>
      </c>
      <c r="P3092" s="185">
        <f t="shared" si="283"/>
        <v>9929600</v>
      </c>
      <c r="Q3092" s="143">
        <v>2023</v>
      </c>
      <c r="R3092" s="143" t="str">
        <f>IFERROR(VLOOKUP(G3092,'SOURCE COMPANY'!A:B, 2, FALSE), "")</f>
        <v>CHEMFIELD</v>
      </c>
      <c r="S3092" s="143" t="str">
        <f>IFERROR(VLOOKUP(H3092,'CUSTOMER NAME'!A:B, 2, FALSE), "")</f>
        <v>TO THE ORDER</v>
      </c>
    </row>
    <row r="3093" spans="1:19">
      <c r="A3093" s="83" t="s">
        <v>230</v>
      </c>
      <c r="B3093" s="83">
        <v>10</v>
      </c>
      <c r="C3093" s="83" t="s">
        <v>1647</v>
      </c>
      <c r="D3093" s="83" t="s">
        <v>1188</v>
      </c>
      <c r="E3093" s="250">
        <v>2220</v>
      </c>
      <c r="F3093" s="83" t="s">
        <v>1718</v>
      </c>
      <c r="G3093" s="187" t="s">
        <v>2723</v>
      </c>
      <c r="H3093" s="83" t="s">
        <v>510</v>
      </c>
      <c r="I3093" s="219" t="str">
        <f t="shared" si="285"/>
        <v>September</v>
      </c>
      <c r="J3093" s="184">
        <f>IF(F3093="USD", E3093, E3093 * IFERROR(VLOOKUP(F3093, EXCHANGE_RATE!A:B, 2, FALSE), "Currency not found"))</f>
        <v>2375.4</v>
      </c>
      <c r="K3093" s="184">
        <f t="shared" si="281"/>
        <v>2375.4</v>
      </c>
      <c r="L3093" s="184">
        <f>IF(C3093="MTS", B3093, B3093 * IFERROR(VLOOKUP(C3093, 'QTY_CONVERSIONS '!A:B, 2, FALSE), "Units not  found"))</f>
        <v>10</v>
      </c>
      <c r="M3093" s="185">
        <f t="shared" si="282"/>
        <v>23754</v>
      </c>
      <c r="N3093" s="143" t="str">
        <f>IFERROR(VLOOKUP(D3093, Product_Category!A:B, 2, FALSE), "Uncategorized")</f>
        <v>MCC</v>
      </c>
      <c r="O3093" s="186">
        <f t="shared" si="284"/>
        <v>2375400</v>
      </c>
      <c r="P3093" s="185">
        <f t="shared" si="283"/>
        <v>23754000</v>
      </c>
      <c r="Q3093" s="143">
        <v>2023</v>
      </c>
      <c r="R3093" s="143" t="str">
        <f>IFERROR(VLOOKUP(G3093,'SOURCE COMPANY'!A:B, 2, FALSE), "")</f>
        <v>CHEMFIELD</v>
      </c>
      <c r="S3093" s="143" t="str">
        <f>IFERROR(VLOOKUP(H3093,'CUSTOMER NAME'!A:B, 2, FALSE), "")</f>
        <v>TO THE ORDER</v>
      </c>
    </row>
    <row r="3094" spans="1:19">
      <c r="A3094" s="83" t="s">
        <v>230</v>
      </c>
      <c r="B3094" s="83">
        <v>12</v>
      </c>
      <c r="C3094" s="83" t="s">
        <v>1647</v>
      </c>
      <c r="D3094" s="83" t="s">
        <v>1189</v>
      </c>
      <c r="E3094" s="250">
        <v>2320</v>
      </c>
      <c r="F3094" s="83" t="s">
        <v>1718</v>
      </c>
      <c r="G3094" s="187" t="s">
        <v>2723</v>
      </c>
      <c r="H3094" s="83" t="s">
        <v>510</v>
      </c>
      <c r="I3094" s="219" t="str">
        <f t="shared" si="285"/>
        <v>September</v>
      </c>
      <c r="J3094" s="184">
        <f>IF(F3094="USD", E3094, E3094 * IFERROR(VLOOKUP(F3094, EXCHANGE_RATE!A:B, 2, FALSE), "Currency not found"))</f>
        <v>2482.4</v>
      </c>
      <c r="K3094" s="184">
        <f t="shared" si="281"/>
        <v>2482.4</v>
      </c>
      <c r="L3094" s="184">
        <f>IF(C3094="MTS", B3094, B3094 * IFERROR(VLOOKUP(C3094, 'QTY_CONVERSIONS '!A:B, 2, FALSE), "Units not  found"))</f>
        <v>12</v>
      </c>
      <c r="M3094" s="185">
        <f t="shared" si="282"/>
        <v>29788.800000000003</v>
      </c>
      <c r="N3094" s="143" t="str">
        <f>IFERROR(VLOOKUP(D3094, Product_Category!A:B, 2, FALSE), "Uncategorized")</f>
        <v>MCC</v>
      </c>
      <c r="O3094" s="186">
        <f t="shared" si="284"/>
        <v>2482400</v>
      </c>
      <c r="P3094" s="185">
        <f t="shared" si="283"/>
        <v>29788800</v>
      </c>
      <c r="Q3094" s="143">
        <v>2023</v>
      </c>
      <c r="R3094" s="143" t="str">
        <f>IFERROR(VLOOKUP(G3094,'SOURCE COMPANY'!A:B, 2, FALSE), "")</f>
        <v>CHEMFIELD</v>
      </c>
      <c r="S3094" s="143" t="str">
        <f>IFERROR(VLOOKUP(H3094,'CUSTOMER NAME'!A:B, 2, FALSE), "")</f>
        <v>TO THE ORDER</v>
      </c>
    </row>
    <row r="3095" spans="1:19">
      <c r="A3095" s="83" t="s">
        <v>230</v>
      </c>
      <c r="B3095" s="83">
        <v>9</v>
      </c>
      <c r="C3095" s="83" t="s">
        <v>1647</v>
      </c>
      <c r="D3095" s="83" t="s">
        <v>1189</v>
      </c>
      <c r="E3095" s="250">
        <v>2320</v>
      </c>
      <c r="F3095" s="83" t="s">
        <v>1718</v>
      </c>
      <c r="G3095" s="187" t="s">
        <v>2723</v>
      </c>
      <c r="H3095" s="83" t="s">
        <v>510</v>
      </c>
      <c r="I3095" s="219" t="str">
        <f t="shared" si="285"/>
        <v>September</v>
      </c>
      <c r="J3095" s="184">
        <f>IF(F3095="USD", E3095, E3095 * IFERROR(VLOOKUP(F3095, EXCHANGE_RATE!A:B, 2, FALSE), "Currency not found"))</f>
        <v>2482.4</v>
      </c>
      <c r="K3095" s="184">
        <f t="shared" si="281"/>
        <v>2482.4</v>
      </c>
      <c r="L3095" s="184">
        <f>IF(C3095="MTS", B3095, B3095 * IFERROR(VLOOKUP(C3095, 'QTY_CONVERSIONS '!A:B, 2, FALSE), "Units not  found"))</f>
        <v>9</v>
      </c>
      <c r="M3095" s="185">
        <f t="shared" si="282"/>
        <v>22341.600000000002</v>
      </c>
      <c r="N3095" s="143" t="str">
        <f>IFERROR(VLOOKUP(D3095, Product_Category!A:B, 2, FALSE), "Uncategorized")</f>
        <v>MCC</v>
      </c>
      <c r="O3095" s="186">
        <f t="shared" si="284"/>
        <v>2482400</v>
      </c>
      <c r="P3095" s="185">
        <f t="shared" si="283"/>
        <v>22341600</v>
      </c>
      <c r="Q3095" s="143">
        <v>2023</v>
      </c>
      <c r="R3095" s="143" t="str">
        <f>IFERROR(VLOOKUP(G3095,'SOURCE COMPANY'!A:B, 2, FALSE), "")</f>
        <v>CHEMFIELD</v>
      </c>
      <c r="S3095" s="143" t="str">
        <f>IFERROR(VLOOKUP(H3095,'CUSTOMER NAME'!A:B, 2, FALSE), "")</f>
        <v>TO THE ORDER</v>
      </c>
    </row>
    <row r="3096" spans="1:19">
      <c r="A3096" s="83" t="s">
        <v>230</v>
      </c>
      <c r="B3096" s="83">
        <v>11</v>
      </c>
      <c r="C3096" s="83" t="s">
        <v>1647</v>
      </c>
      <c r="D3096" s="83" t="s">
        <v>1189</v>
      </c>
      <c r="E3096" s="250">
        <v>2220</v>
      </c>
      <c r="F3096" s="83" t="s">
        <v>1718</v>
      </c>
      <c r="G3096" s="187" t="s">
        <v>2723</v>
      </c>
      <c r="H3096" s="83" t="s">
        <v>510</v>
      </c>
      <c r="I3096" s="219" t="str">
        <f t="shared" si="285"/>
        <v>September</v>
      </c>
      <c r="J3096" s="184">
        <f>IF(F3096="USD", E3096, E3096 * IFERROR(VLOOKUP(F3096, EXCHANGE_RATE!A:B, 2, FALSE), "Currency not found"))</f>
        <v>2375.4</v>
      </c>
      <c r="K3096" s="184">
        <f t="shared" si="281"/>
        <v>2375.4</v>
      </c>
      <c r="L3096" s="184">
        <f>IF(C3096="MTS", B3096, B3096 * IFERROR(VLOOKUP(C3096, 'QTY_CONVERSIONS '!A:B, 2, FALSE), "Units not  found"))</f>
        <v>11</v>
      </c>
      <c r="M3096" s="185">
        <f t="shared" si="282"/>
        <v>26129.4</v>
      </c>
      <c r="N3096" s="143" t="str">
        <f>IFERROR(VLOOKUP(D3096, Product_Category!A:B, 2, FALSE), "Uncategorized")</f>
        <v>MCC</v>
      </c>
      <c r="O3096" s="186">
        <f t="shared" si="284"/>
        <v>2375400</v>
      </c>
      <c r="P3096" s="185">
        <f t="shared" si="283"/>
        <v>26129400</v>
      </c>
      <c r="Q3096" s="143">
        <v>2023</v>
      </c>
      <c r="R3096" s="143" t="str">
        <f>IFERROR(VLOOKUP(G3096,'SOURCE COMPANY'!A:B, 2, FALSE), "")</f>
        <v>CHEMFIELD</v>
      </c>
      <c r="S3096" s="143" t="str">
        <f>IFERROR(VLOOKUP(H3096,'CUSTOMER NAME'!A:B, 2, FALSE), "")</f>
        <v>TO THE ORDER</v>
      </c>
    </row>
    <row r="3097" spans="1:19">
      <c r="A3097" s="83" t="s">
        <v>492</v>
      </c>
      <c r="B3097" s="83">
        <v>20</v>
      </c>
      <c r="C3097" s="83" t="s">
        <v>1647</v>
      </c>
      <c r="D3097" s="83" t="s">
        <v>1189</v>
      </c>
      <c r="E3097" s="250">
        <v>2620</v>
      </c>
      <c r="F3097" s="83" t="s">
        <v>9</v>
      </c>
      <c r="G3097" s="187" t="s">
        <v>2723</v>
      </c>
      <c r="H3097" s="83" t="s">
        <v>510</v>
      </c>
      <c r="I3097" s="219" t="str">
        <f t="shared" si="285"/>
        <v>September</v>
      </c>
      <c r="J3097" s="184">
        <f>IF(F3097="USD", E3097, E3097 * IFERROR(VLOOKUP(F3097, EXCHANGE_RATE!A:B, 2, FALSE), "Currency not found"))</f>
        <v>2620</v>
      </c>
      <c r="K3097" s="184">
        <f t="shared" si="281"/>
        <v>2620</v>
      </c>
      <c r="L3097" s="184">
        <f>IF(C3097="MTS", B3097, B3097 * IFERROR(VLOOKUP(C3097, 'QTY_CONVERSIONS '!A:B, 2, FALSE), "Units not  found"))</f>
        <v>20</v>
      </c>
      <c r="M3097" s="185">
        <f t="shared" si="282"/>
        <v>52400</v>
      </c>
      <c r="N3097" s="143" t="str">
        <f>IFERROR(VLOOKUP(D3097, Product_Category!A:B, 2, FALSE), "Uncategorized")</f>
        <v>MCC</v>
      </c>
      <c r="O3097" s="186">
        <f t="shared" si="284"/>
        <v>2620000</v>
      </c>
      <c r="P3097" s="185">
        <f t="shared" si="283"/>
        <v>52400000</v>
      </c>
      <c r="Q3097" s="143">
        <v>2023</v>
      </c>
      <c r="R3097" s="143" t="str">
        <f>IFERROR(VLOOKUP(G3097,'SOURCE COMPANY'!A:B, 2, FALSE), "")</f>
        <v>CHEMFIELD</v>
      </c>
      <c r="S3097" s="143" t="str">
        <f>IFERROR(VLOOKUP(H3097,'CUSTOMER NAME'!A:B, 2, FALSE), "")</f>
        <v>TO THE ORDER</v>
      </c>
    </row>
    <row r="3098" spans="1:19">
      <c r="A3098" s="83" t="s">
        <v>492</v>
      </c>
      <c r="B3098" s="83">
        <v>20</v>
      </c>
      <c r="C3098" s="83" t="s">
        <v>1647</v>
      </c>
      <c r="D3098" s="83" t="s">
        <v>1407</v>
      </c>
      <c r="E3098" s="250">
        <v>2620</v>
      </c>
      <c r="F3098" s="83" t="s">
        <v>9</v>
      </c>
      <c r="G3098" s="187" t="s">
        <v>2723</v>
      </c>
      <c r="H3098" s="83" t="s">
        <v>510</v>
      </c>
      <c r="I3098" s="219" t="str">
        <f t="shared" si="285"/>
        <v>September</v>
      </c>
      <c r="J3098" s="184">
        <f>IF(F3098="USD", E3098, E3098 * IFERROR(VLOOKUP(F3098, EXCHANGE_RATE!A:B, 2, FALSE), "Currency not found"))</f>
        <v>2620</v>
      </c>
      <c r="K3098" s="184">
        <f t="shared" si="281"/>
        <v>2620</v>
      </c>
      <c r="L3098" s="184">
        <f>IF(C3098="MTS", B3098, B3098 * IFERROR(VLOOKUP(C3098, 'QTY_CONVERSIONS '!A:B, 2, FALSE), "Units not  found"))</f>
        <v>20</v>
      </c>
      <c r="M3098" s="185">
        <f t="shared" si="282"/>
        <v>52400</v>
      </c>
      <c r="N3098" s="143" t="str">
        <f>IFERROR(VLOOKUP(D3098, Product_Category!A:B, 2, FALSE), "Uncategorized")</f>
        <v>MCC</v>
      </c>
      <c r="O3098" s="186">
        <f t="shared" si="284"/>
        <v>2620000</v>
      </c>
      <c r="P3098" s="185">
        <f t="shared" si="283"/>
        <v>52400000</v>
      </c>
      <c r="Q3098" s="143">
        <v>2023</v>
      </c>
      <c r="R3098" s="143" t="str">
        <f>IFERROR(VLOOKUP(G3098,'SOURCE COMPANY'!A:B, 2, FALSE), "")</f>
        <v>CHEMFIELD</v>
      </c>
      <c r="S3098" s="143" t="str">
        <f>IFERROR(VLOOKUP(H3098,'CUSTOMER NAME'!A:B, 2, FALSE), "")</f>
        <v>TO THE ORDER</v>
      </c>
    </row>
    <row r="3099" spans="1:19">
      <c r="A3099" s="83" t="s">
        <v>492</v>
      </c>
      <c r="B3099" s="212">
        <v>20000</v>
      </c>
      <c r="C3099" s="83" t="s">
        <v>7</v>
      </c>
      <c r="D3099" s="83" t="s">
        <v>2365</v>
      </c>
      <c r="E3099" s="213">
        <v>2.5499999999999998</v>
      </c>
      <c r="F3099" s="83" t="s">
        <v>9</v>
      </c>
      <c r="G3099" s="187" t="s">
        <v>2723</v>
      </c>
      <c r="H3099" s="83" t="s">
        <v>510</v>
      </c>
      <c r="I3099" s="219" t="str">
        <f t="shared" si="285"/>
        <v>September</v>
      </c>
      <c r="J3099" s="184">
        <f>IF(F3099="USD", E3099, E3099 * IFERROR(VLOOKUP(F3099, EXCHANGE_RATE!A:B, 2, FALSE), "Currency not found"))</f>
        <v>2.5499999999999998</v>
      </c>
      <c r="K3099" s="184">
        <f t="shared" si="281"/>
        <v>2.5499999999999998</v>
      </c>
      <c r="L3099" s="184">
        <f>IF(C3099="MTS", B3099, B3099 * IFERROR(VLOOKUP(C3099, 'QTY_CONVERSIONS '!A:B, 2, FALSE), "Units not  found"))</f>
        <v>20</v>
      </c>
      <c r="M3099" s="185">
        <f t="shared" si="282"/>
        <v>51000</v>
      </c>
      <c r="N3099" s="143" t="str">
        <f>IFERROR(VLOOKUP(D3099, Product_Category!A:B, 2, FALSE), "Uncategorized")</f>
        <v>MCC</v>
      </c>
      <c r="O3099" s="186">
        <f t="shared" si="284"/>
        <v>2550</v>
      </c>
      <c r="P3099" s="185">
        <f t="shared" si="283"/>
        <v>51000</v>
      </c>
      <c r="Q3099" s="143">
        <v>2023</v>
      </c>
      <c r="R3099" s="143" t="str">
        <f>IFERROR(VLOOKUP(G3099,'SOURCE COMPANY'!A:B, 2, FALSE), "")</f>
        <v>CHEMFIELD</v>
      </c>
      <c r="S3099" s="143" t="str">
        <f>IFERROR(VLOOKUP(H3099,'CUSTOMER NAME'!A:B, 2, FALSE), "")</f>
        <v>TO THE ORDER</v>
      </c>
    </row>
    <row r="3100" spans="1:19">
      <c r="A3100" s="83" t="s">
        <v>172</v>
      </c>
      <c r="B3100" s="83">
        <v>10</v>
      </c>
      <c r="C3100" s="83" t="s">
        <v>1647</v>
      </c>
      <c r="D3100" s="83" t="s">
        <v>1354</v>
      </c>
      <c r="E3100" s="250">
        <v>3.9</v>
      </c>
      <c r="F3100" s="83" t="s">
        <v>9</v>
      </c>
      <c r="G3100" s="187" t="s">
        <v>2723</v>
      </c>
      <c r="H3100" s="83" t="s">
        <v>510</v>
      </c>
      <c r="I3100" s="219" t="str">
        <f t="shared" si="285"/>
        <v>September</v>
      </c>
      <c r="J3100" s="184">
        <f>IF(F3100="USD", E3100, E3100 * IFERROR(VLOOKUP(F3100, EXCHANGE_RATE!A:B, 2, FALSE), "Currency not found"))</f>
        <v>3.9</v>
      </c>
      <c r="K3100" s="184">
        <f t="shared" si="281"/>
        <v>3.9</v>
      </c>
      <c r="L3100" s="184">
        <f>IF(C3100="MTS", B3100, B3100 * IFERROR(VLOOKUP(C3100, 'QTY_CONVERSIONS '!A:B, 2, FALSE), "Units not  found"))</f>
        <v>10</v>
      </c>
      <c r="M3100" s="185">
        <f t="shared" si="282"/>
        <v>39</v>
      </c>
      <c r="N3100" s="143" t="str">
        <f>IFERROR(VLOOKUP(D3100, Product_Category!A:B, 2, FALSE), "Uncategorized")</f>
        <v>MCC</v>
      </c>
      <c r="O3100" s="186">
        <f t="shared" si="284"/>
        <v>3900</v>
      </c>
      <c r="P3100" s="185">
        <f t="shared" si="283"/>
        <v>39000</v>
      </c>
      <c r="Q3100" s="143">
        <v>2023</v>
      </c>
      <c r="R3100" s="143" t="str">
        <f>IFERROR(VLOOKUP(G3100,'SOURCE COMPANY'!A:B, 2, FALSE), "")</f>
        <v>CHEMFIELD</v>
      </c>
      <c r="S3100" s="143" t="str">
        <f>IFERROR(VLOOKUP(H3100,'CUSTOMER NAME'!A:B, 2, FALSE), "")</f>
        <v>TO THE ORDER</v>
      </c>
    </row>
    <row r="3101" spans="1:19">
      <c r="A3101" s="83" t="s">
        <v>752</v>
      </c>
      <c r="B3101" s="83">
        <v>20</v>
      </c>
      <c r="C3101" s="83" t="s">
        <v>1647</v>
      </c>
      <c r="D3101" s="83" t="s">
        <v>1166</v>
      </c>
      <c r="E3101" s="250">
        <v>2296</v>
      </c>
      <c r="F3101" s="83" t="s">
        <v>1718</v>
      </c>
      <c r="G3101" s="187" t="s">
        <v>2723</v>
      </c>
      <c r="H3101" s="83" t="s">
        <v>510</v>
      </c>
      <c r="I3101" s="219" t="str">
        <f t="shared" si="285"/>
        <v>September</v>
      </c>
      <c r="J3101" s="184">
        <f>IF(F3101="USD", E3101, E3101 * IFERROR(VLOOKUP(F3101, EXCHANGE_RATE!A:B, 2, FALSE), "Currency not found"))</f>
        <v>2456.7200000000003</v>
      </c>
      <c r="K3101" s="184">
        <f t="shared" si="281"/>
        <v>2456.7199999999998</v>
      </c>
      <c r="L3101" s="184">
        <f>IF(C3101="MTS", B3101, B3101 * IFERROR(VLOOKUP(C3101, 'QTY_CONVERSIONS '!A:B, 2, FALSE), "Units not  found"))</f>
        <v>20</v>
      </c>
      <c r="M3101" s="185">
        <f t="shared" si="282"/>
        <v>49134.399999999994</v>
      </c>
      <c r="N3101" s="143" t="str">
        <f>IFERROR(VLOOKUP(D3101, Product_Category!A:B, 2, FALSE), "Uncategorized")</f>
        <v>MCC</v>
      </c>
      <c r="O3101" s="186">
        <f t="shared" si="284"/>
        <v>2456720</v>
      </c>
      <c r="P3101" s="185">
        <f t="shared" si="283"/>
        <v>49134400</v>
      </c>
      <c r="Q3101" s="143">
        <v>2023</v>
      </c>
      <c r="R3101" s="143" t="str">
        <f>IFERROR(VLOOKUP(G3101,'SOURCE COMPANY'!A:B, 2, FALSE), "")</f>
        <v>CHEMFIELD</v>
      </c>
      <c r="S3101" s="143" t="str">
        <f>IFERROR(VLOOKUP(H3101,'CUSTOMER NAME'!A:B, 2, FALSE), "")</f>
        <v>TO THE ORDER</v>
      </c>
    </row>
    <row r="3102" spans="1:19">
      <c r="A3102" s="83" t="s">
        <v>752</v>
      </c>
      <c r="B3102" s="212">
        <v>1</v>
      </c>
      <c r="C3102" s="83" t="s">
        <v>1647</v>
      </c>
      <c r="D3102" s="83" t="s">
        <v>2442</v>
      </c>
      <c r="E3102" s="220">
        <v>3.98</v>
      </c>
      <c r="F3102" s="83" t="s">
        <v>9</v>
      </c>
      <c r="G3102" s="187" t="s">
        <v>2723</v>
      </c>
      <c r="H3102" s="83" t="s">
        <v>510</v>
      </c>
      <c r="I3102" s="219" t="str">
        <f t="shared" si="285"/>
        <v>September</v>
      </c>
      <c r="J3102" s="184">
        <f>IF(F3102="USD", E3102, E3102 * IFERROR(VLOOKUP(F3102, EXCHANGE_RATE!A:B, 2, FALSE), "Currency not found"))</f>
        <v>3.98</v>
      </c>
      <c r="K3102" s="184">
        <f t="shared" si="281"/>
        <v>3.98</v>
      </c>
      <c r="L3102" s="184">
        <f>IF(C3102="MTS", B3102, B3102 * IFERROR(VLOOKUP(C3102, 'QTY_CONVERSIONS '!A:B, 2, FALSE), "Units not  found"))</f>
        <v>1</v>
      </c>
      <c r="M3102" s="185">
        <f t="shared" si="282"/>
        <v>3.98</v>
      </c>
      <c r="N3102" s="143" t="str">
        <f>IFERROR(VLOOKUP(D3102, Product_Category!A:B, 2, FALSE), "Uncategorized")</f>
        <v>MCC</v>
      </c>
      <c r="O3102" s="186">
        <f t="shared" si="284"/>
        <v>3980</v>
      </c>
      <c r="P3102" s="185">
        <f t="shared" si="283"/>
        <v>3980</v>
      </c>
      <c r="Q3102" s="143">
        <v>2023</v>
      </c>
      <c r="R3102" s="143" t="str">
        <f>IFERROR(VLOOKUP(G3102,'SOURCE COMPANY'!A:B, 2, FALSE), "")</f>
        <v>CHEMFIELD</v>
      </c>
      <c r="S3102" s="143" t="str">
        <f>IFERROR(VLOOKUP(H3102,'CUSTOMER NAME'!A:B, 2, FALSE), "")</f>
        <v>TO THE ORDER</v>
      </c>
    </row>
    <row r="3103" spans="1:19">
      <c r="A3103" s="83" t="s">
        <v>752</v>
      </c>
      <c r="B3103" s="212">
        <v>5</v>
      </c>
      <c r="C3103" s="83" t="s">
        <v>1647</v>
      </c>
      <c r="D3103" s="83" t="s">
        <v>2132</v>
      </c>
      <c r="E3103" s="220">
        <v>2877</v>
      </c>
      <c r="F3103" s="83" t="s">
        <v>1718</v>
      </c>
      <c r="G3103" s="187" t="s">
        <v>2723</v>
      </c>
      <c r="H3103" s="83" t="s">
        <v>510</v>
      </c>
      <c r="I3103" s="219" t="str">
        <f t="shared" si="285"/>
        <v>September</v>
      </c>
      <c r="J3103" s="184">
        <f>IF(F3103="USD", E3103, E3103 * IFERROR(VLOOKUP(F3103, EXCHANGE_RATE!A:B, 2, FALSE), "Currency not found"))</f>
        <v>3078.3900000000003</v>
      </c>
      <c r="K3103" s="184">
        <f t="shared" si="281"/>
        <v>3078.39</v>
      </c>
      <c r="L3103" s="184">
        <f>IF(C3103="MTS", B3103, B3103 * IFERROR(VLOOKUP(C3103, 'QTY_CONVERSIONS '!A:B, 2, FALSE), "Units not  found"))</f>
        <v>5</v>
      </c>
      <c r="M3103" s="185">
        <f t="shared" si="282"/>
        <v>15391.949999999999</v>
      </c>
      <c r="N3103" s="143" t="str">
        <f>IFERROR(VLOOKUP(D3103, Product_Category!A:B, 2, FALSE), "Uncategorized")</f>
        <v>MCC</v>
      </c>
      <c r="O3103" s="186">
        <f t="shared" si="284"/>
        <v>3078390</v>
      </c>
      <c r="P3103" s="185">
        <f t="shared" si="283"/>
        <v>15391950</v>
      </c>
      <c r="Q3103" s="143">
        <v>2023</v>
      </c>
      <c r="R3103" s="143" t="str">
        <f>IFERROR(VLOOKUP(G3103,'SOURCE COMPANY'!A:B, 2, FALSE), "")</f>
        <v>CHEMFIELD</v>
      </c>
      <c r="S3103" s="143" t="str">
        <f>IFERROR(VLOOKUP(H3103,'CUSTOMER NAME'!A:B, 2, FALSE), "")</f>
        <v>TO THE ORDER</v>
      </c>
    </row>
    <row r="3104" spans="1:19">
      <c r="A3104" s="83" t="s">
        <v>752</v>
      </c>
      <c r="B3104" s="212">
        <v>15</v>
      </c>
      <c r="C3104" s="83" t="s">
        <v>1647</v>
      </c>
      <c r="D3104" s="83" t="s">
        <v>2443</v>
      </c>
      <c r="E3104" s="220">
        <v>2172</v>
      </c>
      <c r="F3104" s="83" t="s">
        <v>1718</v>
      </c>
      <c r="G3104" s="187" t="s">
        <v>2723</v>
      </c>
      <c r="H3104" s="83" t="s">
        <v>510</v>
      </c>
      <c r="I3104" s="219" t="str">
        <f t="shared" si="285"/>
        <v>September</v>
      </c>
      <c r="J3104" s="184">
        <f>IF(F3104="USD", E3104, E3104 * IFERROR(VLOOKUP(F3104, EXCHANGE_RATE!A:B, 2, FALSE), "Currency not found"))</f>
        <v>2324.04</v>
      </c>
      <c r="K3104" s="184">
        <f t="shared" si="281"/>
        <v>2324.04</v>
      </c>
      <c r="L3104" s="184">
        <f>IF(C3104="MTS", B3104, B3104 * IFERROR(VLOOKUP(C3104, 'QTY_CONVERSIONS '!A:B, 2, FALSE), "Units not  found"))</f>
        <v>15</v>
      </c>
      <c r="M3104" s="185">
        <f t="shared" si="282"/>
        <v>34860.6</v>
      </c>
      <c r="N3104" s="143" t="str">
        <f>IFERROR(VLOOKUP(D3104, Product_Category!A:B, 2, FALSE), "Uncategorized")</f>
        <v>MCC</v>
      </c>
      <c r="O3104" s="186">
        <f t="shared" si="284"/>
        <v>2324040</v>
      </c>
      <c r="P3104" s="185">
        <f t="shared" si="283"/>
        <v>34860600</v>
      </c>
      <c r="Q3104" s="143">
        <v>2023</v>
      </c>
      <c r="R3104" s="143" t="str">
        <f>IFERROR(VLOOKUP(G3104,'SOURCE COMPANY'!A:B, 2, FALSE), "")</f>
        <v>CHEMFIELD</v>
      </c>
      <c r="S3104" s="143" t="str">
        <f>IFERROR(VLOOKUP(H3104,'CUSTOMER NAME'!A:B, 2, FALSE), "")</f>
        <v>TO THE ORDER</v>
      </c>
    </row>
    <row r="3105" spans="1:19">
      <c r="A3105" s="83" t="s">
        <v>752</v>
      </c>
      <c r="B3105" s="212">
        <v>20000</v>
      </c>
      <c r="C3105" s="83" t="s">
        <v>7</v>
      </c>
      <c r="D3105" s="83" t="s">
        <v>2220</v>
      </c>
      <c r="E3105" s="213">
        <v>2.0499999999999998</v>
      </c>
      <c r="F3105" s="83" t="s">
        <v>1718</v>
      </c>
      <c r="G3105" s="187" t="s">
        <v>2723</v>
      </c>
      <c r="H3105" s="83" t="s">
        <v>510</v>
      </c>
      <c r="I3105" s="219" t="str">
        <f t="shared" si="285"/>
        <v>September</v>
      </c>
      <c r="J3105" s="184">
        <f>IF(F3105="USD", E3105, E3105 * IFERROR(VLOOKUP(F3105, EXCHANGE_RATE!A:B, 2, FALSE), "Currency not found"))</f>
        <v>2.1934999999999998</v>
      </c>
      <c r="K3105" s="184">
        <f t="shared" si="281"/>
        <v>2.1999999999999997</v>
      </c>
      <c r="L3105" s="184">
        <f>IF(C3105="MTS", B3105, B3105 * IFERROR(VLOOKUP(C3105, 'QTY_CONVERSIONS '!A:B, 2, FALSE), "Units not  found"))</f>
        <v>20</v>
      </c>
      <c r="M3105" s="185">
        <f t="shared" si="282"/>
        <v>43999.999999999993</v>
      </c>
      <c r="N3105" s="143" t="str">
        <f>IFERROR(VLOOKUP(D3105, Product_Category!A:B, 2, FALSE), "Uncategorized")</f>
        <v>MCC</v>
      </c>
      <c r="O3105" s="186">
        <f t="shared" si="284"/>
        <v>2199.9999999999995</v>
      </c>
      <c r="P3105" s="185">
        <f t="shared" si="283"/>
        <v>43999.999999999993</v>
      </c>
      <c r="Q3105" s="143">
        <v>2023</v>
      </c>
      <c r="R3105" s="143" t="str">
        <f>IFERROR(VLOOKUP(G3105,'SOURCE COMPANY'!A:B, 2, FALSE), "")</f>
        <v>CHEMFIELD</v>
      </c>
      <c r="S3105" s="143" t="str">
        <f>IFERROR(VLOOKUP(H3105,'CUSTOMER NAME'!A:B, 2, FALSE), "")</f>
        <v>TO THE ORDER</v>
      </c>
    </row>
    <row r="3106" spans="1:19">
      <c r="A3106" s="83" t="s">
        <v>752</v>
      </c>
      <c r="B3106" s="212">
        <v>20000</v>
      </c>
      <c r="C3106" s="83" t="s">
        <v>7</v>
      </c>
      <c r="D3106" s="83" t="s">
        <v>2220</v>
      </c>
      <c r="E3106" s="213">
        <v>2.0499999999999998</v>
      </c>
      <c r="F3106" s="83" t="s">
        <v>1718</v>
      </c>
      <c r="G3106" s="187" t="s">
        <v>2723</v>
      </c>
      <c r="H3106" s="83" t="s">
        <v>510</v>
      </c>
      <c r="I3106" s="219" t="str">
        <f t="shared" si="285"/>
        <v>September</v>
      </c>
      <c r="J3106" s="184">
        <f>IF(F3106="USD", E3106, E3106 * IFERROR(VLOOKUP(F3106, EXCHANGE_RATE!A:B, 2, FALSE), "Currency not found"))</f>
        <v>2.1934999999999998</v>
      </c>
      <c r="K3106" s="184">
        <f t="shared" si="281"/>
        <v>2.1999999999999997</v>
      </c>
      <c r="L3106" s="184">
        <f>IF(C3106="MTS", B3106, B3106 * IFERROR(VLOOKUP(C3106, 'QTY_CONVERSIONS '!A:B, 2, FALSE), "Units not  found"))</f>
        <v>20</v>
      </c>
      <c r="M3106" s="185">
        <f t="shared" si="282"/>
        <v>43999.999999999993</v>
      </c>
      <c r="N3106" s="143" t="str">
        <f>IFERROR(VLOOKUP(D3106, Product_Category!A:B, 2, FALSE), "Uncategorized")</f>
        <v>MCC</v>
      </c>
      <c r="O3106" s="186">
        <f t="shared" si="284"/>
        <v>2199.9999999999995</v>
      </c>
      <c r="P3106" s="185">
        <f t="shared" si="283"/>
        <v>43999.999999999993</v>
      </c>
      <c r="Q3106" s="143">
        <v>2023</v>
      </c>
      <c r="R3106" s="143" t="str">
        <f>IFERROR(VLOOKUP(G3106,'SOURCE COMPANY'!A:B, 2, FALSE), "")</f>
        <v>CHEMFIELD</v>
      </c>
      <c r="S3106" s="143" t="str">
        <f>IFERROR(VLOOKUP(H3106,'CUSTOMER NAME'!A:B, 2, FALSE), "")</f>
        <v>TO THE ORDER</v>
      </c>
    </row>
    <row r="3107" spans="1:19">
      <c r="A3107" s="83" t="s">
        <v>752</v>
      </c>
      <c r="B3107" s="212">
        <v>20000</v>
      </c>
      <c r="C3107" s="83" t="s">
        <v>7</v>
      </c>
      <c r="D3107" s="83" t="s">
        <v>2220</v>
      </c>
      <c r="E3107" s="213">
        <v>2.0499999999999998</v>
      </c>
      <c r="F3107" s="83" t="s">
        <v>1718</v>
      </c>
      <c r="G3107" s="187" t="s">
        <v>2723</v>
      </c>
      <c r="H3107" s="83" t="s">
        <v>510</v>
      </c>
      <c r="I3107" s="219" t="str">
        <f t="shared" si="285"/>
        <v>September</v>
      </c>
      <c r="J3107" s="184">
        <f>IF(F3107="USD", E3107, E3107 * IFERROR(VLOOKUP(F3107, EXCHANGE_RATE!A:B, 2, FALSE), "Currency not found"))</f>
        <v>2.1934999999999998</v>
      </c>
      <c r="K3107" s="184">
        <f t="shared" si="281"/>
        <v>2.1999999999999997</v>
      </c>
      <c r="L3107" s="184">
        <f>IF(C3107="MTS", B3107, B3107 * IFERROR(VLOOKUP(C3107, 'QTY_CONVERSIONS '!A:B, 2, FALSE), "Units not  found"))</f>
        <v>20</v>
      </c>
      <c r="M3107" s="185">
        <f t="shared" si="282"/>
        <v>43999.999999999993</v>
      </c>
      <c r="N3107" s="143" t="str">
        <f>IFERROR(VLOOKUP(D3107, Product_Category!A:B, 2, FALSE), "Uncategorized")</f>
        <v>MCC</v>
      </c>
      <c r="O3107" s="186">
        <f t="shared" si="284"/>
        <v>2199.9999999999995</v>
      </c>
      <c r="P3107" s="185">
        <f t="shared" si="283"/>
        <v>43999.999999999993</v>
      </c>
      <c r="Q3107" s="143">
        <v>2023</v>
      </c>
      <c r="R3107" s="143" t="str">
        <f>IFERROR(VLOOKUP(G3107,'SOURCE COMPANY'!A:B, 2, FALSE), "")</f>
        <v>CHEMFIELD</v>
      </c>
      <c r="S3107" s="143" t="str">
        <f>IFERROR(VLOOKUP(H3107,'CUSTOMER NAME'!A:B, 2, FALSE), "")</f>
        <v>TO THE ORDER</v>
      </c>
    </row>
    <row r="3108" spans="1:19">
      <c r="A3108" s="83" t="s">
        <v>1012</v>
      </c>
      <c r="B3108" s="83">
        <v>1000</v>
      </c>
      <c r="C3108" s="83" t="s">
        <v>7</v>
      </c>
      <c r="D3108" s="83" t="s">
        <v>1352</v>
      </c>
      <c r="E3108" s="250">
        <v>9.2100000000000009</v>
      </c>
      <c r="F3108" s="83" t="s">
        <v>9</v>
      </c>
      <c r="G3108" s="187" t="s">
        <v>2723</v>
      </c>
      <c r="H3108" s="83" t="s">
        <v>510</v>
      </c>
      <c r="I3108" s="219" t="str">
        <f t="shared" si="285"/>
        <v>September</v>
      </c>
      <c r="J3108" s="184">
        <f>IF(F3108="USD", E3108, E3108 * IFERROR(VLOOKUP(F3108, EXCHANGE_RATE!A:B, 2, FALSE), "Currency not found"))</f>
        <v>9.2100000000000009</v>
      </c>
      <c r="K3108" s="184">
        <f t="shared" si="281"/>
        <v>9.2100000000000009</v>
      </c>
      <c r="L3108" s="184">
        <f>IF(C3108="MTS", B3108, B3108 * IFERROR(VLOOKUP(C3108, 'QTY_CONVERSIONS '!A:B, 2, FALSE), "Units not  found"))</f>
        <v>1</v>
      </c>
      <c r="M3108" s="185">
        <f t="shared" si="282"/>
        <v>9210</v>
      </c>
      <c r="N3108" s="143" t="str">
        <f>IFERROR(VLOOKUP(D3108, Product_Category!A:B, 2, FALSE), "Uncategorized")</f>
        <v>MCC</v>
      </c>
      <c r="O3108" s="186">
        <f t="shared" si="284"/>
        <v>9210</v>
      </c>
      <c r="P3108" s="185">
        <f t="shared" si="283"/>
        <v>9210</v>
      </c>
      <c r="Q3108" s="143">
        <v>2023</v>
      </c>
      <c r="R3108" s="143" t="str">
        <f>IFERROR(VLOOKUP(G3108,'SOURCE COMPANY'!A:B, 2, FALSE), "")</f>
        <v>CHEMFIELD</v>
      </c>
      <c r="S3108" s="143" t="str">
        <f>IFERROR(VLOOKUP(H3108,'CUSTOMER NAME'!A:B, 2, FALSE), "")</f>
        <v>TO THE ORDER</v>
      </c>
    </row>
    <row r="3109" spans="1:19">
      <c r="A3109" s="83" t="s">
        <v>1012</v>
      </c>
      <c r="B3109" s="83">
        <v>24</v>
      </c>
      <c r="C3109" s="83" t="s">
        <v>1647</v>
      </c>
      <c r="D3109" s="83" t="s">
        <v>1189</v>
      </c>
      <c r="E3109" s="250">
        <v>2180</v>
      </c>
      <c r="F3109" s="83" t="s">
        <v>9</v>
      </c>
      <c r="G3109" s="187" t="s">
        <v>2723</v>
      </c>
      <c r="H3109" s="83" t="s">
        <v>510</v>
      </c>
      <c r="I3109" s="219" t="str">
        <f t="shared" si="285"/>
        <v>September</v>
      </c>
      <c r="J3109" s="184">
        <f>IF(F3109="USD", E3109, E3109 * IFERROR(VLOOKUP(F3109, EXCHANGE_RATE!A:B, 2, FALSE), "Currency not found"))</f>
        <v>2180</v>
      </c>
      <c r="K3109" s="184">
        <f t="shared" si="281"/>
        <v>2180</v>
      </c>
      <c r="L3109" s="184">
        <f>IF(C3109="MTS", B3109, B3109 * IFERROR(VLOOKUP(C3109, 'QTY_CONVERSIONS '!A:B, 2, FALSE), "Units not  found"))</f>
        <v>24</v>
      </c>
      <c r="M3109" s="185">
        <f t="shared" si="282"/>
        <v>52320</v>
      </c>
      <c r="N3109" s="143" t="str">
        <f>IFERROR(VLOOKUP(D3109, Product_Category!A:B, 2, FALSE), "Uncategorized")</f>
        <v>MCC</v>
      </c>
      <c r="O3109" s="186">
        <f t="shared" si="284"/>
        <v>2180000</v>
      </c>
      <c r="P3109" s="185">
        <f t="shared" si="283"/>
        <v>52320000</v>
      </c>
      <c r="Q3109" s="143">
        <v>2023</v>
      </c>
      <c r="R3109" s="143" t="str">
        <f>IFERROR(VLOOKUP(G3109,'SOURCE COMPANY'!A:B, 2, FALSE), "")</f>
        <v>CHEMFIELD</v>
      </c>
      <c r="S3109" s="143" t="str">
        <f>IFERROR(VLOOKUP(H3109,'CUSTOMER NAME'!A:B, 2, FALSE), "")</f>
        <v>TO THE ORDER</v>
      </c>
    </row>
    <row r="3110" spans="1:19">
      <c r="A3110" s="83" t="s">
        <v>1012</v>
      </c>
      <c r="B3110" s="83">
        <v>18</v>
      </c>
      <c r="C3110" s="83" t="s">
        <v>1647</v>
      </c>
      <c r="D3110" s="83" t="s">
        <v>1189</v>
      </c>
      <c r="E3110" s="250">
        <v>2180</v>
      </c>
      <c r="F3110" s="83" t="s">
        <v>9</v>
      </c>
      <c r="G3110" s="187" t="s">
        <v>2723</v>
      </c>
      <c r="H3110" s="83" t="s">
        <v>510</v>
      </c>
      <c r="I3110" s="219" t="str">
        <f t="shared" si="285"/>
        <v>September</v>
      </c>
      <c r="J3110" s="184">
        <f>IF(F3110="USD", E3110, E3110 * IFERROR(VLOOKUP(F3110, EXCHANGE_RATE!A:B, 2, FALSE), "Currency not found"))</f>
        <v>2180</v>
      </c>
      <c r="K3110" s="184">
        <f t="shared" si="281"/>
        <v>2180</v>
      </c>
      <c r="L3110" s="184">
        <f>IF(C3110="MTS", B3110, B3110 * IFERROR(VLOOKUP(C3110, 'QTY_CONVERSIONS '!A:B, 2, FALSE), "Units not  found"))</f>
        <v>18</v>
      </c>
      <c r="M3110" s="185">
        <f t="shared" si="282"/>
        <v>39240</v>
      </c>
      <c r="N3110" s="143" t="str">
        <f>IFERROR(VLOOKUP(D3110, Product_Category!A:B, 2, FALSE), "Uncategorized")</f>
        <v>MCC</v>
      </c>
      <c r="O3110" s="186">
        <f t="shared" si="284"/>
        <v>2180000</v>
      </c>
      <c r="P3110" s="185">
        <f t="shared" si="283"/>
        <v>39240000</v>
      </c>
      <c r="Q3110" s="143">
        <v>2023</v>
      </c>
      <c r="R3110" s="143" t="str">
        <f>IFERROR(VLOOKUP(G3110,'SOURCE COMPANY'!A:B, 2, FALSE), "")</f>
        <v>CHEMFIELD</v>
      </c>
      <c r="S3110" s="143" t="str">
        <f>IFERROR(VLOOKUP(H3110,'CUSTOMER NAME'!A:B, 2, FALSE), "")</f>
        <v>TO THE ORDER</v>
      </c>
    </row>
    <row r="3111" spans="1:19">
      <c r="A3111" s="83" t="s">
        <v>1012</v>
      </c>
      <c r="B3111" s="83">
        <v>4</v>
      </c>
      <c r="C3111" s="83" t="s">
        <v>1647</v>
      </c>
      <c r="D3111" s="83" t="s">
        <v>1353</v>
      </c>
      <c r="E3111" s="250">
        <v>3410</v>
      </c>
      <c r="F3111" s="83" t="s">
        <v>9</v>
      </c>
      <c r="G3111" s="187" t="s">
        <v>2723</v>
      </c>
      <c r="H3111" s="83" t="s">
        <v>510</v>
      </c>
      <c r="I3111" s="219" t="str">
        <f t="shared" si="285"/>
        <v>September</v>
      </c>
      <c r="J3111" s="184">
        <f>IF(F3111="USD", E3111, E3111 * IFERROR(VLOOKUP(F3111, EXCHANGE_RATE!A:B, 2, FALSE), "Currency not found"))</f>
        <v>3410</v>
      </c>
      <c r="K3111" s="184">
        <f t="shared" si="281"/>
        <v>3410</v>
      </c>
      <c r="L3111" s="184">
        <f>IF(C3111="MTS", B3111, B3111 * IFERROR(VLOOKUP(C3111, 'QTY_CONVERSIONS '!A:B, 2, FALSE), "Units not  found"))</f>
        <v>4</v>
      </c>
      <c r="M3111" s="185">
        <f t="shared" si="282"/>
        <v>13640</v>
      </c>
      <c r="N3111" s="143" t="str">
        <f>IFERROR(VLOOKUP(D3111, Product_Category!A:B, 2, FALSE), "Uncategorized")</f>
        <v>MCC</v>
      </c>
      <c r="O3111" s="186">
        <f t="shared" si="284"/>
        <v>3410000</v>
      </c>
      <c r="P3111" s="185">
        <f t="shared" si="283"/>
        <v>13640000</v>
      </c>
      <c r="Q3111" s="143">
        <v>2023</v>
      </c>
      <c r="R3111" s="143" t="str">
        <f>IFERROR(VLOOKUP(G3111,'SOURCE COMPANY'!A:B, 2, FALSE), "")</f>
        <v>CHEMFIELD</v>
      </c>
      <c r="S3111" s="143" t="str">
        <f>IFERROR(VLOOKUP(H3111,'CUSTOMER NAME'!A:B, 2, FALSE), "")</f>
        <v>TO THE ORDER</v>
      </c>
    </row>
    <row r="3112" spans="1:19">
      <c r="A3112" s="83" t="s">
        <v>1012</v>
      </c>
      <c r="B3112" s="83">
        <v>2</v>
      </c>
      <c r="C3112" s="83" t="s">
        <v>1647</v>
      </c>
      <c r="D3112" s="83" t="s">
        <v>1354</v>
      </c>
      <c r="E3112" s="250">
        <v>3590</v>
      </c>
      <c r="F3112" s="83" t="s">
        <v>9</v>
      </c>
      <c r="G3112" s="187" t="s">
        <v>2723</v>
      </c>
      <c r="H3112" s="83" t="s">
        <v>510</v>
      </c>
      <c r="I3112" s="219" t="str">
        <f t="shared" si="285"/>
        <v>September</v>
      </c>
      <c r="J3112" s="184">
        <f>IF(F3112="USD", E3112, E3112 * IFERROR(VLOOKUP(F3112, EXCHANGE_RATE!A:B, 2, FALSE), "Currency not found"))</f>
        <v>3590</v>
      </c>
      <c r="K3112" s="184">
        <f t="shared" si="281"/>
        <v>3590</v>
      </c>
      <c r="L3112" s="184">
        <f>IF(C3112="MTS", B3112, B3112 * IFERROR(VLOOKUP(C3112, 'QTY_CONVERSIONS '!A:B, 2, FALSE), "Units not  found"))</f>
        <v>2</v>
      </c>
      <c r="M3112" s="185">
        <f t="shared" si="282"/>
        <v>7180</v>
      </c>
      <c r="N3112" s="143" t="str">
        <f>IFERROR(VLOOKUP(D3112, Product_Category!A:B, 2, FALSE), "Uncategorized")</f>
        <v>MCC</v>
      </c>
      <c r="O3112" s="186">
        <f t="shared" si="284"/>
        <v>3590000</v>
      </c>
      <c r="P3112" s="185">
        <f t="shared" si="283"/>
        <v>7180000</v>
      </c>
      <c r="Q3112" s="143">
        <v>2023</v>
      </c>
      <c r="R3112" s="143" t="str">
        <f>IFERROR(VLOOKUP(G3112,'SOURCE COMPANY'!A:B, 2, FALSE), "")</f>
        <v>CHEMFIELD</v>
      </c>
      <c r="S3112" s="143" t="str">
        <f>IFERROR(VLOOKUP(H3112,'CUSTOMER NAME'!A:B, 2, FALSE), "")</f>
        <v>TO THE ORDER</v>
      </c>
    </row>
    <row r="3113" spans="1:19">
      <c r="A3113" s="83" t="s">
        <v>1012</v>
      </c>
      <c r="B3113" s="83">
        <v>24</v>
      </c>
      <c r="C3113" s="83" t="s">
        <v>1647</v>
      </c>
      <c r="D3113" s="83" t="s">
        <v>1165</v>
      </c>
      <c r="E3113" s="250">
        <v>2840</v>
      </c>
      <c r="F3113" s="83" t="s">
        <v>9</v>
      </c>
      <c r="G3113" s="187" t="s">
        <v>2723</v>
      </c>
      <c r="H3113" s="83" t="s">
        <v>510</v>
      </c>
      <c r="I3113" s="219" t="str">
        <f t="shared" si="285"/>
        <v>September</v>
      </c>
      <c r="J3113" s="184">
        <f>IF(F3113="USD", E3113, E3113 * IFERROR(VLOOKUP(F3113, EXCHANGE_RATE!A:B, 2, FALSE), "Currency not found"))</f>
        <v>2840</v>
      </c>
      <c r="K3113" s="184">
        <f t="shared" si="281"/>
        <v>2840</v>
      </c>
      <c r="L3113" s="184">
        <f>IF(C3113="MTS", B3113, B3113 * IFERROR(VLOOKUP(C3113, 'QTY_CONVERSIONS '!A:B, 2, FALSE), "Units not  found"))</f>
        <v>24</v>
      </c>
      <c r="M3113" s="185">
        <f t="shared" si="282"/>
        <v>68160</v>
      </c>
      <c r="N3113" s="143" t="str">
        <f>IFERROR(VLOOKUP(D3113, Product_Category!A:B, 2, FALSE), "Uncategorized")</f>
        <v>MCC</v>
      </c>
      <c r="O3113" s="186">
        <f t="shared" si="284"/>
        <v>2840000</v>
      </c>
      <c r="P3113" s="185">
        <f t="shared" si="283"/>
        <v>68160000</v>
      </c>
      <c r="Q3113" s="143">
        <v>2023</v>
      </c>
      <c r="R3113" s="143" t="str">
        <f>IFERROR(VLOOKUP(G3113,'SOURCE COMPANY'!A:B, 2, FALSE), "")</f>
        <v>CHEMFIELD</v>
      </c>
      <c r="S3113" s="143" t="str">
        <f>IFERROR(VLOOKUP(H3113,'CUSTOMER NAME'!A:B, 2, FALSE), "")</f>
        <v>TO THE ORDER</v>
      </c>
    </row>
    <row r="3114" spans="1:19">
      <c r="A3114" s="83" t="s">
        <v>1012</v>
      </c>
      <c r="B3114" s="212">
        <v>6.5</v>
      </c>
      <c r="C3114" s="83" t="s">
        <v>1647</v>
      </c>
      <c r="D3114" s="83" t="s">
        <v>593</v>
      </c>
      <c r="E3114" s="220">
        <v>2.2599999999999998</v>
      </c>
      <c r="F3114" s="83" t="s">
        <v>9</v>
      </c>
      <c r="G3114" s="187" t="s">
        <v>2723</v>
      </c>
      <c r="H3114" s="83" t="s">
        <v>510</v>
      </c>
      <c r="I3114" s="219" t="str">
        <f t="shared" si="285"/>
        <v>September</v>
      </c>
      <c r="J3114" s="184">
        <f>IF(F3114="USD", E3114, E3114 * IFERROR(VLOOKUP(F3114, EXCHANGE_RATE!A:B, 2, FALSE), "Currency not found"))</f>
        <v>2.2599999999999998</v>
      </c>
      <c r="K3114" s="184">
        <f t="shared" si="281"/>
        <v>2.2599999999999998</v>
      </c>
      <c r="L3114" s="184">
        <f>IF(C3114="MTS", B3114, B3114 * IFERROR(VLOOKUP(C3114, 'QTY_CONVERSIONS '!A:B, 2, FALSE), "Units not  found"))</f>
        <v>6.5</v>
      </c>
      <c r="M3114" s="185">
        <f t="shared" si="282"/>
        <v>14.689999999999998</v>
      </c>
      <c r="N3114" s="143" t="str">
        <f>IFERROR(VLOOKUP(D3114, Product_Category!A:B, 2, FALSE), "Uncategorized")</f>
        <v>MCC</v>
      </c>
      <c r="O3114" s="186">
        <f t="shared" si="284"/>
        <v>2260</v>
      </c>
      <c r="P3114" s="185">
        <f t="shared" si="283"/>
        <v>14690</v>
      </c>
      <c r="Q3114" s="143">
        <v>2023</v>
      </c>
      <c r="R3114" s="143" t="str">
        <f>IFERROR(VLOOKUP(G3114,'SOURCE COMPANY'!A:B, 2, FALSE), "")</f>
        <v>CHEMFIELD</v>
      </c>
      <c r="S3114" s="143" t="str">
        <f>IFERROR(VLOOKUP(H3114,'CUSTOMER NAME'!A:B, 2, FALSE), "")</f>
        <v>TO THE ORDER</v>
      </c>
    </row>
    <row r="3115" spans="1:19">
      <c r="A3115" s="83" t="s">
        <v>1012</v>
      </c>
      <c r="B3115" s="212">
        <v>17.5</v>
      </c>
      <c r="C3115" s="83" t="s">
        <v>1647</v>
      </c>
      <c r="D3115" s="83" t="s">
        <v>594</v>
      </c>
      <c r="E3115" s="220">
        <v>3.08</v>
      </c>
      <c r="F3115" s="83" t="s">
        <v>9</v>
      </c>
      <c r="G3115" s="187" t="s">
        <v>2723</v>
      </c>
      <c r="H3115" s="83" t="s">
        <v>510</v>
      </c>
      <c r="I3115" s="219" t="str">
        <f t="shared" si="285"/>
        <v>September</v>
      </c>
      <c r="J3115" s="184">
        <f>IF(F3115="USD", E3115, E3115 * IFERROR(VLOOKUP(F3115, EXCHANGE_RATE!A:B, 2, FALSE), "Currency not found"))</f>
        <v>3.08</v>
      </c>
      <c r="K3115" s="184">
        <f t="shared" si="281"/>
        <v>3.08</v>
      </c>
      <c r="L3115" s="184">
        <f>IF(C3115="MTS", B3115, B3115 * IFERROR(VLOOKUP(C3115, 'QTY_CONVERSIONS '!A:B, 2, FALSE), "Units not  found"))</f>
        <v>17.5</v>
      </c>
      <c r="M3115" s="185">
        <f t="shared" si="282"/>
        <v>53.9</v>
      </c>
      <c r="N3115" s="143" t="str">
        <f>IFERROR(VLOOKUP(D3115, Product_Category!A:B, 2, FALSE), "Uncategorized")</f>
        <v>MCC</v>
      </c>
      <c r="O3115" s="186">
        <f t="shared" si="284"/>
        <v>3080</v>
      </c>
      <c r="P3115" s="185">
        <f t="shared" si="283"/>
        <v>53900</v>
      </c>
      <c r="Q3115" s="143">
        <v>2023</v>
      </c>
      <c r="R3115" s="143" t="str">
        <f>IFERROR(VLOOKUP(G3115,'SOURCE COMPANY'!A:B, 2, FALSE), "")</f>
        <v>CHEMFIELD</v>
      </c>
      <c r="S3115" s="143" t="str">
        <f>IFERROR(VLOOKUP(H3115,'CUSTOMER NAME'!A:B, 2, FALSE), "")</f>
        <v>TO THE ORDER</v>
      </c>
    </row>
    <row r="3116" spans="1:19">
      <c r="A3116" s="83" t="s">
        <v>1012</v>
      </c>
      <c r="B3116" s="212">
        <v>24</v>
      </c>
      <c r="C3116" s="83" t="s">
        <v>1647</v>
      </c>
      <c r="D3116" s="83" t="s">
        <v>593</v>
      </c>
      <c r="E3116" s="220">
        <v>2.2599999999999998</v>
      </c>
      <c r="F3116" s="83" t="s">
        <v>9</v>
      </c>
      <c r="G3116" s="187" t="s">
        <v>2723</v>
      </c>
      <c r="H3116" s="83" t="s">
        <v>510</v>
      </c>
      <c r="I3116" s="219" t="str">
        <f t="shared" si="285"/>
        <v>September</v>
      </c>
      <c r="J3116" s="184">
        <f>IF(F3116="USD", E3116, E3116 * IFERROR(VLOOKUP(F3116, EXCHANGE_RATE!A:B, 2, FALSE), "Currency not found"))</f>
        <v>2.2599999999999998</v>
      </c>
      <c r="K3116" s="184">
        <f t="shared" si="281"/>
        <v>2.2599999999999998</v>
      </c>
      <c r="L3116" s="184">
        <f>IF(C3116="MTS", B3116, B3116 * IFERROR(VLOOKUP(C3116, 'QTY_CONVERSIONS '!A:B, 2, FALSE), "Units not  found"))</f>
        <v>24</v>
      </c>
      <c r="M3116" s="185">
        <f t="shared" si="282"/>
        <v>54.239999999999995</v>
      </c>
      <c r="N3116" s="143" t="str">
        <f>IFERROR(VLOOKUP(D3116, Product_Category!A:B, 2, FALSE), "Uncategorized")</f>
        <v>MCC</v>
      </c>
      <c r="O3116" s="186">
        <f t="shared" si="284"/>
        <v>2260</v>
      </c>
      <c r="P3116" s="185">
        <f t="shared" si="283"/>
        <v>54240</v>
      </c>
      <c r="Q3116" s="143">
        <v>2023</v>
      </c>
      <c r="R3116" s="143" t="str">
        <f>IFERROR(VLOOKUP(G3116,'SOURCE COMPANY'!A:B, 2, FALSE), "")</f>
        <v>CHEMFIELD</v>
      </c>
      <c r="S3116" s="143" t="str">
        <f>IFERROR(VLOOKUP(H3116,'CUSTOMER NAME'!A:B, 2, FALSE), "")</f>
        <v>TO THE ORDER</v>
      </c>
    </row>
    <row r="3117" spans="1:19">
      <c r="A3117" s="83" t="s">
        <v>1012</v>
      </c>
      <c r="B3117" s="212">
        <v>24</v>
      </c>
      <c r="C3117" s="83" t="s">
        <v>1647</v>
      </c>
      <c r="D3117" s="83" t="s">
        <v>593</v>
      </c>
      <c r="E3117" s="220">
        <v>2.2599999999999998</v>
      </c>
      <c r="F3117" s="83" t="s">
        <v>9</v>
      </c>
      <c r="G3117" s="187" t="s">
        <v>2723</v>
      </c>
      <c r="H3117" s="83" t="s">
        <v>510</v>
      </c>
      <c r="I3117" s="219" t="str">
        <f t="shared" si="285"/>
        <v>September</v>
      </c>
      <c r="J3117" s="184">
        <f>IF(F3117="USD", E3117, E3117 * IFERROR(VLOOKUP(F3117, EXCHANGE_RATE!A:B, 2, FALSE), "Currency not found"))</f>
        <v>2.2599999999999998</v>
      </c>
      <c r="K3117" s="184">
        <f t="shared" si="281"/>
        <v>2.2599999999999998</v>
      </c>
      <c r="L3117" s="184">
        <f>IF(C3117="MTS", B3117, B3117 * IFERROR(VLOOKUP(C3117, 'QTY_CONVERSIONS '!A:B, 2, FALSE), "Units not  found"))</f>
        <v>24</v>
      </c>
      <c r="M3117" s="185">
        <f t="shared" si="282"/>
        <v>54.239999999999995</v>
      </c>
      <c r="N3117" s="143" t="str">
        <f>IFERROR(VLOOKUP(D3117, Product_Category!A:B, 2, FALSE), "Uncategorized")</f>
        <v>MCC</v>
      </c>
      <c r="O3117" s="186">
        <f t="shared" si="284"/>
        <v>2260</v>
      </c>
      <c r="P3117" s="185">
        <f t="shared" si="283"/>
        <v>54240</v>
      </c>
      <c r="Q3117" s="143">
        <v>2023</v>
      </c>
      <c r="R3117" s="143" t="str">
        <f>IFERROR(VLOOKUP(G3117,'SOURCE COMPANY'!A:B, 2, FALSE), "")</f>
        <v>CHEMFIELD</v>
      </c>
      <c r="S3117" s="143" t="str">
        <f>IFERROR(VLOOKUP(H3117,'CUSTOMER NAME'!A:B, 2, FALSE), "")</f>
        <v>TO THE ORDER</v>
      </c>
    </row>
    <row r="3118" spans="1:19">
      <c r="A3118" s="83" t="s">
        <v>850</v>
      </c>
      <c r="B3118" s="83">
        <v>100</v>
      </c>
      <c r="C3118" s="83" t="s">
        <v>7</v>
      </c>
      <c r="D3118" s="83" t="s">
        <v>1165</v>
      </c>
      <c r="E3118" s="250">
        <v>8.99</v>
      </c>
      <c r="F3118" s="83" t="s">
        <v>9</v>
      </c>
      <c r="G3118" s="187" t="s">
        <v>2723</v>
      </c>
      <c r="H3118" s="83" t="s">
        <v>510</v>
      </c>
      <c r="I3118" s="219" t="str">
        <f t="shared" si="285"/>
        <v>September</v>
      </c>
      <c r="J3118" s="184">
        <f>IF(F3118="USD", E3118, E3118 * IFERROR(VLOOKUP(F3118, EXCHANGE_RATE!A:B, 2, FALSE), "Currency not found"))</f>
        <v>8.99</v>
      </c>
      <c r="K3118" s="184">
        <f t="shared" si="281"/>
        <v>8.99</v>
      </c>
      <c r="L3118" s="184">
        <f>IF(C3118="MTS", B3118, B3118 * IFERROR(VLOOKUP(C3118, 'QTY_CONVERSIONS '!A:B, 2, FALSE), "Units not  found"))</f>
        <v>0.1</v>
      </c>
      <c r="M3118" s="185">
        <f t="shared" si="282"/>
        <v>899</v>
      </c>
      <c r="N3118" s="143" t="str">
        <f>IFERROR(VLOOKUP(D3118, Product_Category!A:B, 2, FALSE), "Uncategorized")</f>
        <v>MCC</v>
      </c>
      <c r="O3118" s="186">
        <f t="shared" si="284"/>
        <v>8990</v>
      </c>
      <c r="P3118" s="185">
        <f t="shared" si="283"/>
        <v>899</v>
      </c>
      <c r="Q3118" s="143">
        <v>2023</v>
      </c>
      <c r="R3118" s="143" t="str">
        <f>IFERROR(VLOOKUP(G3118,'SOURCE COMPANY'!A:B, 2, FALSE), "")</f>
        <v>CHEMFIELD</v>
      </c>
      <c r="S3118" s="143" t="str">
        <f>IFERROR(VLOOKUP(H3118,'CUSTOMER NAME'!A:B, 2, FALSE), "")</f>
        <v>TO THE ORDER</v>
      </c>
    </row>
    <row r="3119" spans="1:19">
      <c r="A3119" s="83" t="s">
        <v>850</v>
      </c>
      <c r="B3119" s="83">
        <v>100</v>
      </c>
      <c r="C3119" s="83" t="s">
        <v>7</v>
      </c>
      <c r="D3119" s="83" t="s">
        <v>1166</v>
      </c>
      <c r="E3119" s="250">
        <v>8.99</v>
      </c>
      <c r="F3119" s="83" t="s">
        <v>9</v>
      </c>
      <c r="G3119" s="187" t="s">
        <v>2723</v>
      </c>
      <c r="H3119" s="83" t="s">
        <v>510</v>
      </c>
      <c r="I3119" s="219" t="str">
        <f t="shared" si="285"/>
        <v>September</v>
      </c>
      <c r="J3119" s="184">
        <f>IF(F3119="USD", E3119, E3119 * IFERROR(VLOOKUP(F3119, EXCHANGE_RATE!A:B, 2, FALSE), "Currency not found"))</f>
        <v>8.99</v>
      </c>
      <c r="K3119" s="184">
        <f t="shared" si="281"/>
        <v>8.99</v>
      </c>
      <c r="L3119" s="184">
        <f>IF(C3119="MTS", B3119, B3119 * IFERROR(VLOOKUP(C3119, 'QTY_CONVERSIONS '!A:B, 2, FALSE), "Units not  found"))</f>
        <v>0.1</v>
      </c>
      <c r="M3119" s="185">
        <f t="shared" si="282"/>
        <v>899</v>
      </c>
      <c r="N3119" s="143" t="str">
        <f>IFERROR(VLOOKUP(D3119, Product_Category!A:B, 2, FALSE), "Uncategorized")</f>
        <v>MCC</v>
      </c>
      <c r="O3119" s="186">
        <f t="shared" si="284"/>
        <v>8990</v>
      </c>
      <c r="P3119" s="185">
        <f t="shared" si="283"/>
        <v>899</v>
      </c>
      <c r="Q3119" s="143">
        <v>2023</v>
      </c>
      <c r="R3119" s="143" t="str">
        <f>IFERROR(VLOOKUP(G3119,'SOURCE COMPANY'!A:B, 2, FALSE), "")</f>
        <v>CHEMFIELD</v>
      </c>
      <c r="S3119" s="143" t="str">
        <f>IFERROR(VLOOKUP(H3119,'CUSTOMER NAME'!A:B, 2, FALSE), "")</f>
        <v>TO THE ORDER</v>
      </c>
    </row>
    <row r="3120" spans="1:19">
      <c r="A3120" s="83" t="s">
        <v>850</v>
      </c>
      <c r="B3120" s="83">
        <v>100</v>
      </c>
      <c r="C3120" s="83" t="s">
        <v>7</v>
      </c>
      <c r="D3120" s="83" t="s">
        <v>1167</v>
      </c>
      <c r="E3120" s="250">
        <v>9.06</v>
      </c>
      <c r="F3120" s="83" t="s">
        <v>9</v>
      </c>
      <c r="G3120" s="187" t="s">
        <v>2723</v>
      </c>
      <c r="H3120" s="83" t="s">
        <v>510</v>
      </c>
      <c r="I3120" s="219" t="str">
        <f t="shared" si="285"/>
        <v>September</v>
      </c>
      <c r="J3120" s="184">
        <f>IF(F3120="USD", E3120, E3120 * IFERROR(VLOOKUP(F3120, EXCHANGE_RATE!A:B, 2, FALSE), "Currency not found"))</f>
        <v>9.06</v>
      </c>
      <c r="K3120" s="184">
        <f t="shared" si="281"/>
        <v>9.06</v>
      </c>
      <c r="L3120" s="184">
        <f>IF(C3120="MTS", B3120, B3120 * IFERROR(VLOOKUP(C3120, 'QTY_CONVERSIONS '!A:B, 2, FALSE), "Units not  found"))</f>
        <v>0.1</v>
      </c>
      <c r="M3120" s="185">
        <f t="shared" si="282"/>
        <v>906</v>
      </c>
      <c r="N3120" s="143" t="str">
        <f>IFERROR(VLOOKUP(D3120, Product_Category!A:B, 2, FALSE), "Uncategorized")</f>
        <v>MCC</v>
      </c>
      <c r="O3120" s="186">
        <f t="shared" si="284"/>
        <v>9060</v>
      </c>
      <c r="P3120" s="185">
        <f t="shared" si="283"/>
        <v>906</v>
      </c>
      <c r="Q3120" s="143">
        <v>2023</v>
      </c>
      <c r="R3120" s="143" t="str">
        <f>IFERROR(VLOOKUP(G3120,'SOURCE COMPANY'!A:B, 2, FALSE), "")</f>
        <v>CHEMFIELD</v>
      </c>
      <c r="S3120" s="143" t="str">
        <f>IFERROR(VLOOKUP(H3120,'CUSTOMER NAME'!A:B, 2, FALSE), "")</f>
        <v>TO THE ORDER</v>
      </c>
    </row>
    <row r="3121" spans="1:19">
      <c r="A3121" s="82" t="s">
        <v>83</v>
      </c>
      <c r="B3121" s="82">
        <v>8</v>
      </c>
      <c r="C3121" s="82" t="s">
        <v>1647</v>
      </c>
      <c r="D3121" s="82" t="s">
        <v>593</v>
      </c>
      <c r="E3121" s="250">
        <v>2.1</v>
      </c>
      <c r="F3121" s="82" t="s">
        <v>1718</v>
      </c>
      <c r="G3121" s="187" t="s">
        <v>2723</v>
      </c>
      <c r="H3121" s="82" t="s">
        <v>510</v>
      </c>
      <c r="I3121" s="219" t="str">
        <f t="shared" si="285"/>
        <v>September</v>
      </c>
      <c r="J3121" s="184">
        <f>IF(F3121="USD", E3121, E3121 * IFERROR(VLOOKUP(F3121, EXCHANGE_RATE!A:B, 2, FALSE), "Currency not found"))</f>
        <v>2.2470000000000003</v>
      </c>
      <c r="K3121" s="184">
        <f t="shared" si="281"/>
        <v>2.25</v>
      </c>
      <c r="L3121" s="184">
        <f>IF(C3121="MTS", B3121, B3121 * IFERROR(VLOOKUP(C3121, 'QTY_CONVERSIONS '!A:B, 2, FALSE), "Units not  found"))</f>
        <v>8</v>
      </c>
      <c r="M3121" s="185">
        <f t="shared" si="282"/>
        <v>18</v>
      </c>
      <c r="N3121" s="143" t="str">
        <f>IFERROR(VLOOKUP(D3121, Product_Category!A:B, 2, FALSE), "Uncategorized")</f>
        <v>MCC</v>
      </c>
      <c r="O3121" s="186">
        <f t="shared" si="284"/>
        <v>2250</v>
      </c>
      <c r="P3121" s="185">
        <f t="shared" si="283"/>
        <v>18000</v>
      </c>
      <c r="Q3121" s="143">
        <v>2023</v>
      </c>
      <c r="R3121" s="143" t="str">
        <f>IFERROR(VLOOKUP(G3121,'SOURCE COMPANY'!A:B, 2, FALSE), "")</f>
        <v>CHEMFIELD</v>
      </c>
      <c r="S3121" s="143" t="str">
        <f>IFERROR(VLOOKUP(H3121,'CUSTOMER NAME'!A:B, 2, FALSE), "")</f>
        <v>TO THE ORDER</v>
      </c>
    </row>
    <row r="3122" spans="1:19">
      <c r="A3122" s="82" t="s">
        <v>83</v>
      </c>
      <c r="B3122" s="82">
        <v>2</v>
      </c>
      <c r="C3122" s="82" t="s">
        <v>1647</v>
      </c>
      <c r="D3122" s="82" t="s">
        <v>593</v>
      </c>
      <c r="E3122" s="250">
        <v>3.02</v>
      </c>
      <c r="F3122" s="82" t="s">
        <v>1718</v>
      </c>
      <c r="G3122" s="187" t="s">
        <v>2723</v>
      </c>
      <c r="H3122" s="82" t="s">
        <v>510</v>
      </c>
      <c r="I3122" s="219" t="str">
        <f t="shared" si="285"/>
        <v>September</v>
      </c>
      <c r="J3122" s="184">
        <f>IF(F3122="USD", E3122, E3122 * IFERROR(VLOOKUP(F3122, EXCHANGE_RATE!A:B, 2, FALSE), "Currency not found"))</f>
        <v>3.2314000000000003</v>
      </c>
      <c r="K3122" s="184">
        <f t="shared" si="281"/>
        <v>3.2399999999999998</v>
      </c>
      <c r="L3122" s="184">
        <f>IF(C3122="MTS", B3122, B3122 * IFERROR(VLOOKUP(C3122, 'QTY_CONVERSIONS '!A:B, 2, FALSE), "Units not  found"))</f>
        <v>2</v>
      </c>
      <c r="M3122" s="185">
        <f t="shared" si="282"/>
        <v>6.4799999999999995</v>
      </c>
      <c r="N3122" s="143" t="str">
        <f>IFERROR(VLOOKUP(D3122, Product_Category!A:B, 2, FALSE), "Uncategorized")</f>
        <v>MCC</v>
      </c>
      <c r="O3122" s="186">
        <f t="shared" si="284"/>
        <v>3239.9999999999995</v>
      </c>
      <c r="P3122" s="185">
        <f t="shared" si="283"/>
        <v>6479.9999999999991</v>
      </c>
      <c r="Q3122" s="143">
        <v>2023</v>
      </c>
      <c r="R3122" s="143" t="str">
        <f>IFERROR(VLOOKUP(G3122,'SOURCE COMPANY'!A:B, 2, FALSE), "")</f>
        <v>CHEMFIELD</v>
      </c>
      <c r="S3122" s="143" t="str">
        <f>IFERROR(VLOOKUP(H3122,'CUSTOMER NAME'!A:B, 2, FALSE), "")</f>
        <v>TO THE ORDER</v>
      </c>
    </row>
    <row r="3123" spans="1:19">
      <c r="A3123" s="82" t="s">
        <v>83</v>
      </c>
      <c r="B3123" s="82">
        <v>7</v>
      </c>
      <c r="C3123" s="82" t="s">
        <v>1647</v>
      </c>
      <c r="D3123" s="82" t="s">
        <v>593</v>
      </c>
      <c r="E3123" s="250">
        <v>2.23</v>
      </c>
      <c r="F3123" s="82" t="s">
        <v>1718</v>
      </c>
      <c r="G3123" s="187" t="s">
        <v>2723</v>
      </c>
      <c r="H3123" s="82" t="s">
        <v>510</v>
      </c>
      <c r="I3123" s="219" t="str">
        <f t="shared" ref="I3123:I3154" si="286">I3122</f>
        <v>September</v>
      </c>
      <c r="J3123" s="184">
        <f>IF(F3123="USD", E3123, E3123 * IFERROR(VLOOKUP(F3123, EXCHANGE_RATE!A:B, 2, FALSE), "Currency not found"))</f>
        <v>2.3861000000000003</v>
      </c>
      <c r="K3123" s="184">
        <f t="shared" si="281"/>
        <v>2.3899999999999997</v>
      </c>
      <c r="L3123" s="184">
        <f>IF(C3123="MTS", B3123, B3123 * IFERROR(VLOOKUP(C3123, 'QTY_CONVERSIONS '!A:B, 2, FALSE), "Units not  found"))</f>
        <v>7</v>
      </c>
      <c r="M3123" s="185">
        <f t="shared" si="282"/>
        <v>16.729999999999997</v>
      </c>
      <c r="N3123" s="143" t="str">
        <f>IFERROR(VLOOKUP(D3123, Product_Category!A:B, 2, FALSE), "Uncategorized")</f>
        <v>MCC</v>
      </c>
      <c r="O3123" s="186">
        <f t="shared" si="284"/>
        <v>2389.9999999999995</v>
      </c>
      <c r="P3123" s="185">
        <f t="shared" si="283"/>
        <v>16729.999999999996</v>
      </c>
      <c r="Q3123" s="143">
        <v>2023</v>
      </c>
      <c r="R3123" s="143" t="str">
        <f>IFERROR(VLOOKUP(G3123,'SOURCE COMPANY'!A:B, 2, FALSE), "")</f>
        <v>CHEMFIELD</v>
      </c>
      <c r="S3123" s="143" t="str">
        <f>IFERROR(VLOOKUP(H3123,'CUSTOMER NAME'!A:B, 2, FALSE), "")</f>
        <v>TO THE ORDER</v>
      </c>
    </row>
    <row r="3124" spans="1:19">
      <c r="A3124" s="82" t="s">
        <v>83</v>
      </c>
      <c r="B3124" s="82">
        <v>8</v>
      </c>
      <c r="C3124" s="82" t="s">
        <v>1647</v>
      </c>
      <c r="D3124" s="82" t="s">
        <v>593</v>
      </c>
      <c r="E3124" s="250">
        <v>2.1</v>
      </c>
      <c r="F3124" s="82" t="s">
        <v>1718</v>
      </c>
      <c r="G3124" s="187" t="s">
        <v>2723</v>
      </c>
      <c r="H3124" s="82" t="s">
        <v>510</v>
      </c>
      <c r="I3124" s="219" t="str">
        <f t="shared" si="286"/>
        <v>September</v>
      </c>
      <c r="J3124" s="184">
        <f>IF(F3124="USD", E3124, E3124 * IFERROR(VLOOKUP(F3124, EXCHANGE_RATE!A:B, 2, FALSE), "Currency not found"))</f>
        <v>2.2470000000000003</v>
      </c>
      <c r="K3124" s="184">
        <f t="shared" si="281"/>
        <v>2.25</v>
      </c>
      <c r="L3124" s="184">
        <f>IF(C3124="MTS", B3124, B3124 * IFERROR(VLOOKUP(C3124, 'QTY_CONVERSIONS '!A:B, 2, FALSE), "Units not  found"))</f>
        <v>8</v>
      </c>
      <c r="M3124" s="185">
        <f t="shared" si="282"/>
        <v>18</v>
      </c>
      <c r="N3124" s="143" t="str">
        <f>IFERROR(VLOOKUP(D3124, Product_Category!A:B, 2, FALSE), "Uncategorized")</f>
        <v>MCC</v>
      </c>
      <c r="O3124" s="186">
        <f t="shared" si="284"/>
        <v>2250</v>
      </c>
      <c r="P3124" s="185">
        <f t="shared" si="283"/>
        <v>18000</v>
      </c>
      <c r="Q3124" s="143">
        <v>2023</v>
      </c>
      <c r="R3124" s="143" t="str">
        <f>IFERROR(VLOOKUP(G3124,'SOURCE COMPANY'!A:B, 2, FALSE), "")</f>
        <v>CHEMFIELD</v>
      </c>
      <c r="S3124" s="143" t="str">
        <f>IFERROR(VLOOKUP(H3124,'CUSTOMER NAME'!A:B, 2, FALSE), "")</f>
        <v>TO THE ORDER</v>
      </c>
    </row>
    <row r="3125" spans="1:19">
      <c r="A3125" s="82" t="s">
        <v>83</v>
      </c>
      <c r="B3125" s="82">
        <v>2</v>
      </c>
      <c r="C3125" s="82" t="s">
        <v>1647</v>
      </c>
      <c r="D3125" s="82" t="s">
        <v>593</v>
      </c>
      <c r="E3125" s="250">
        <v>3.02</v>
      </c>
      <c r="F3125" s="82" t="s">
        <v>1718</v>
      </c>
      <c r="G3125" s="187" t="s">
        <v>2723</v>
      </c>
      <c r="H3125" s="82" t="s">
        <v>510</v>
      </c>
      <c r="I3125" s="219" t="str">
        <f t="shared" si="286"/>
        <v>September</v>
      </c>
      <c r="J3125" s="184">
        <f>IF(F3125="USD", E3125, E3125 * IFERROR(VLOOKUP(F3125, EXCHANGE_RATE!A:B, 2, FALSE), "Currency not found"))</f>
        <v>3.2314000000000003</v>
      </c>
      <c r="K3125" s="184">
        <f t="shared" si="281"/>
        <v>3.2399999999999998</v>
      </c>
      <c r="L3125" s="184">
        <f>IF(C3125="MTS", B3125, B3125 * IFERROR(VLOOKUP(C3125, 'QTY_CONVERSIONS '!A:B, 2, FALSE), "Units not  found"))</f>
        <v>2</v>
      </c>
      <c r="M3125" s="185">
        <f t="shared" si="282"/>
        <v>6.4799999999999995</v>
      </c>
      <c r="N3125" s="143" t="str">
        <f>IFERROR(VLOOKUP(D3125, Product_Category!A:B, 2, FALSE), "Uncategorized")</f>
        <v>MCC</v>
      </c>
      <c r="O3125" s="186">
        <f t="shared" si="284"/>
        <v>3239.9999999999995</v>
      </c>
      <c r="P3125" s="185">
        <f t="shared" si="283"/>
        <v>6479.9999999999991</v>
      </c>
      <c r="Q3125" s="143">
        <v>2023</v>
      </c>
      <c r="R3125" s="143" t="str">
        <f>IFERROR(VLOOKUP(G3125,'SOURCE COMPANY'!A:B, 2, FALSE), "")</f>
        <v>CHEMFIELD</v>
      </c>
      <c r="S3125" s="143" t="str">
        <f>IFERROR(VLOOKUP(H3125,'CUSTOMER NAME'!A:B, 2, FALSE), "")</f>
        <v>TO THE ORDER</v>
      </c>
    </row>
    <row r="3126" spans="1:19">
      <c r="A3126" s="82" t="s">
        <v>83</v>
      </c>
      <c r="B3126" s="82">
        <v>7</v>
      </c>
      <c r="C3126" s="82" t="s">
        <v>1647</v>
      </c>
      <c r="D3126" s="82" t="s">
        <v>593</v>
      </c>
      <c r="E3126" s="250">
        <v>2.23</v>
      </c>
      <c r="F3126" s="82" t="s">
        <v>1718</v>
      </c>
      <c r="G3126" s="187" t="s">
        <v>2723</v>
      </c>
      <c r="H3126" s="82" t="s">
        <v>510</v>
      </c>
      <c r="I3126" s="219" t="str">
        <f t="shared" si="286"/>
        <v>September</v>
      </c>
      <c r="J3126" s="184">
        <f>IF(F3126="USD", E3126, E3126 * IFERROR(VLOOKUP(F3126, EXCHANGE_RATE!A:B, 2, FALSE), "Currency not found"))</f>
        <v>2.3861000000000003</v>
      </c>
      <c r="K3126" s="184">
        <f t="shared" si="281"/>
        <v>2.3899999999999997</v>
      </c>
      <c r="L3126" s="184">
        <f>IF(C3126="MTS", B3126, B3126 * IFERROR(VLOOKUP(C3126, 'QTY_CONVERSIONS '!A:B, 2, FALSE), "Units not  found"))</f>
        <v>7</v>
      </c>
      <c r="M3126" s="185">
        <f t="shared" si="282"/>
        <v>16.729999999999997</v>
      </c>
      <c r="N3126" s="143" t="str">
        <f>IFERROR(VLOOKUP(D3126, Product_Category!A:B, 2, FALSE), "Uncategorized")</f>
        <v>MCC</v>
      </c>
      <c r="O3126" s="186">
        <f t="shared" si="284"/>
        <v>2389.9999999999995</v>
      </c>
      <c r="P3126" s="185">
        <f t="shared" si="283"/>
        <v>16729.999999999996</v>
      </c>
      <c r="Q3126" s="143">
        <v>2023</v>
      </c>
      <c r="R3126" s="143" t="str">
        <f>IFERROR(VLOOKUP(G3126,'SOURCE COMPANY'!A:B, 2, FALSE), "")</f>
        <v>CHEMFIELD</v>
      </c>
      <c r="S3126" s="143" t="str">
        <f>IFERROR(VLOOKUP(H3126,'CUSTOMER NAME'!A:B, 2, FALSE), "")</f>
        <v>TO THE ORDER</v>
      </c>
    </row>
    <row r="3127" spans="1:19">
      <c r="A3127" s="82" t="s">
        <v>83</v>
      </c>
      <c r="B3127" s="82">
        <v>1</v>
      </c>
      <c r="C3127" s="82" t="s">
        <v>1647</v>
      </c>
      <c r="D3127" s="82" t="s">
        <v>594</v>
      </c>
      <c r="E3127" s="250">
        <v>2.46</v>
      </c>
      <c r="F3127" s="82" t="s">
        <v>1718</v>
      </c>
      <c r="G3127" s="187" t="s">
        <v>2723</v>
      </c>
      <c r="H3127" s="82" t="s">
        <v>510</v>
      </c>
      <c r="I3127" s="219" t="str">
        <f t="shared" si="286"/>
        <v>September</v>
      </c>
      <c r="J3127" s="184">
        <f>IF(F3127="USD", E3127, E3127 * IFERROR(VLOOKUP(F3127, EXCHANGE_RATE!A:B, 2, FALSE), "Currency not found"))</f>
        <v>2.6322000000000001</v>
      </c>
      <c r="K3127" s="184">
        <f t="shared" si="281"/>
        <v>2.6399999999999997</v>
      </c>
      <c r="L3127" s="184">
        <f>IF(C3127="MTS", B3127, B3127 * IFERROR(VLOOKUP(C3127, 'QTY_CONVERSIONS '!A:B, 2, FALSE), "Units not  found"))</f>
        <v>1</v>
      </c>
      <c r="M3127" s="185">
        <f t="shared" si="282"/>
        <v>2.6399999999999997</v>
      </c>
      <c r="N3127" s="143" t="str">
        <f>IFERROR(VLOOKUP(D3127, Product_Category!A:B, 2, FALSE), "Uncategorized")</f>
        <v>MCC</v>
      </c>
      <c r="O3127" s="186">
        <f t="shared" si="284"/>
        <v>2639.9999999999995</v>
      </c>
      <c r="P3127" s="185">
        <f t="shared" si="283"/>
        <v>2639.9999999999995</v>
      </c>
      <c r="Q3127" s="143">
        <v>2023</v>
      </c>
      <c r="R3127" s="143" t="str">
        <f>IFERROR(VLOOKUP(G3127,'SOURCE COMPANY'!A:B, 2, FALSE), "")</f>
        <v>CHEMFIELD</v>
      </c>
      <c r="S3127" s="143" t="str">
        <f>IFERROR(VLOOKUP(H3127,'CUSTOMER NAME'!A:B, 2, FALSE), "")</f>
        <v>TO THE ORDER</v>
      </c>
    </row>
    <row r="3128" spans="1:19">
      <c r="A3128" s="82" t="s">
        <v>83</v>
      </c>
      <c r="B3128" s="82">
        <v>1</v>
      </c>
      <c r="C3128" s="82" t="s">
        <v>1647</v>
      </c>
      <c r="D3128" s="82" t="s">
        <v>594</v>
      </c>
      <c r="E3128" s="250">
        <v>2.46</v>
      </c>
      <c r="F3128" s="82" t="s">
        <v>1718</v>
      </c>
      <c r="G3128" s="187" t="s">
        <v>2723</v>
      </c>
      <c r="H3128" s="82" t="s">
        <v>510</v>
      </c>
      <c r="I3128" s="219" t="str">
        <f t="shared" si="286"/>
        <v>September</v>
      </c>
      <c r="J3128" s="184">
        <f>IF(F3128="USD", E3128, E3128 * IFERROR(VLOOKUP(F3128, EXCHANGE_RATE!A:B, 2, FALSE), "Currency not found"))</f>
        <v>2.6322000000000001</v>
      </c>
      <c r="K3128" s="184">
        <f t="shared" si="281"/>
        <v>2.6399999999999997</v>
      </c>
      <c r="L3128" s="184">
        <f>IF(C3128="MTS", B3128, B3128 * IFERROR(VLOOKUP(C3128, 'QTY_CONVERSIONS '!A:B, 2, FALSE), "Units not  found"))</f>
        <v>1</v>
      </c>
      <c r="M3128" s="185">
        <f t="shared" si="282"/>
        <v>2.6399999999999997</v>
      </c>
      <c r="N3128" s="143" t="str">
        <f>IFERROR(VLOOKUP(D3128, Product_Category!A:B, 2, FALSE), "Uncategorized")</f>
        <v>MCC</v>
      </c>
      <c r="O3128" s="186">
        <f t="shared" si="284"/>
        <v>2639.9999999999995</v>
      </c>
      <c r="P3128" s="185">
        <f t="shared" si="283"/>
        <v>2639.9999999999995</v>
      </c>
      <c r="Q3128" s="143">
        <v>2023</v>
      </c>
      <c r="R3128" s="143" t="str">
        <f>IFERROR(VLOOKUP(G3128,'SOURCE COMPANY'!A:B, 2, FALSE), "")</f>
        <v>CHEMFIELD</v>
      </c>
      <c r="S3128" s="143" t="str">
        <f>IFERROR(VLOOKUP(H3128,'CUSTOMER NAME'!A:B, 2, FALSE), "")</f>
        <v>TO THE ORDER</v>
      </c>
    </row>
    <row r="3129" spans="1:19">
      <c r="A3129" s="82" t="s">
        <v>83</v>
      </c>
      <c r="B3129" s="82">
        <v>1</v>
      </c>
      <c r="C3129" s="82" t="s">
        <v>1647</v>
      </c>
      <c r="D3129" s="82" t="s">
        <v>595</v>
      </c>
      <c r="E3129" s="250">
        <v>3.66</v>
      </c>
      <c r="F3129" s="82" t="s">
        <v>1718</v>
      </c>
      <c r="G3129" s="187" t="s">
        <v>2723</v>
      </c>
      <c r="H3129" s="82" t="s">
        <v>510</v>
      </c>
      <c r="I3129" s="219" t="str">
        <f t="shared" si="286"/>
        <v>September</v>
      </c>
      <c r="J3129" s="184">
        <f>IF(F3129="USD", E3129, E3129 * IFERROR(VLOOKUP(F3129, EXCHANGE_RATE!A:B, 2, FALSE), "Currency not found"))</f>
        <v>3.9162000000000003</v>
      </c>
      <c r="K3129" s="184">
        <f t="shared" si="281"/>
        <v>3.92</v>
      </c>
      <c r="L3129" s="184">
        <f>IF(C3129="MTS", B3129, B3129 * IFERROR(VLOOKUP(C3129, 'QTY_CONVERSIONS '!A:B, 2, FALSE), "Units not  found"))</f>
        <v>1</v>
      </c>
      <c r="M3129" s="185">
        <f t="shared" si="282"/>
        <v>3.92</v>
      </c>
      <c r="N3129" s="143" t="str">
        <f>IFERROR(VLOOKUP(D3129, Product_Category!A:B, 2, FALSE), "Uncategorized")</f>
        <v>MCC</v>
      </c>
      <c r="O3129" s="186">
        <f t="shared" si="284"/>
        <v>3920</v>
      </c>
      <c r="P3129" s="185">
        <f t="shared" si="283"/>
        <v>3920</v>
      </c>
      <c r="Q3129" s="143">
        <v>2023</v>
      </c>
      <c r="R3129" s="143" t="str">
        <f>IFERROR(VLOOKUP(G3129,'SOURCE COMPANY'!A:B, 2, FALSE), "")</f>
        <v>CHEMFIELD</v>
      </c>
      <c r="S3129" s="143" t="str">
        <f>IFERROR(VLOOKUP(H3129,'CUSTOMER NAME'!A:B, 2, FALSE), "")</f>
        <v>TO THE ORDER</v>
      </c>
    </row>
    <row r="3130" spans="1:19">
      <c r="A3130" s="82" t="s">
        <v>83</v>
      </c>
      <c r="B3130" s="82">
        <v>3</v>
      </c>
      <c r="C3130" s="82" t="s">
        <v>1647</v>
      </c>
      <c r="D3130" s="82" t="s">
        <v>595</v>
      </c>
      <c r="E3130" s="250">
        <v>3.22</v>
      </c>
      <c r="F3130" s="82" t="s">
        <v>1718</v>
      </c>
      <c r="G3130" s="187" t="s">
        <v>2723</v>
      </c>
      <c r="H3130" s="82" t="s">
        <v>510</v>
      </c>
      <c r="I3130" s="219" t="str">
        <f t="shared" si="286"/>
        <v>September</v>
      </c>
      <c r="J3130" s="184">
        <f>IF(F3130="USD", E3130, E3130 * IFERROR(VLOOKUP(F3130, EXCHANGE_RATE!A:B, 2, FALSE), "Currency not found"))</f>
        <v>3.4454000000000002</v>
      </c>
      <c r="K3130" s="184">
        <f t="shared" si="281"/>
        <v>3.4499999999999997</v>
      </c>
      <c r="L3130" s="184">
        <f>IF(C3130="MTS", B3130, B3130 * IFERROR(VLOOKUP(C3130, 'QTY_CONVERSIONS '!A:B, 2, FALSE), "Units not  found"))</f>
        <v>3</v>
      </c>
      <c r="M3130" s="185">
        <f t="shared" si="282"/>
        <v>10.35</v>
      </c>
      <c r="N3130" s="143" t="str">
        <f>IFERROR(VLOOKUP(D3130, Product_Category!A:B, 2, FALSE), "Uncategorized")</f>
        <v>MCC</v>
      </c>
      <c r="O3130" s="186">
        <f t="shared" si="284"/>
        <v>3449.9999999999995</v>
      </c>
      <c r="P3130" s="185">
        <f t="shared" si="283"/>
        <v>10349.999999999998</v>
      </c>
      <c r="Q3130" s="143">
        <v>2023</v>
      </c>
      <c r="R3130" s="143" t="str">
        <f>IFERROR(VLOOKUP(G3130,'SOURCE COMPANY'!A:B, 2, FALSE), "")</f>
        <v>CHEMFIELD</v>
      </c>
      <c r="S3130" s="143" t="str">
        <f>IFERROR(VLOOKUP(H3130,'CUSTOMER NAME'!A:B, 2, FALSE), "")</f>
        <v>TO THE ORDER</v>
      </c>
    </row>
    <row r="3131" spans="1:19">
      <c r="A3131" s="82" t="s">
        <v>83</v>
      </c>
      <c r="B3131" s="82">
        <v>2</v>
      </c>
      <c r="C3131" s="82" t="s">
        <v>1647</v>
      </c>
      <c r="D3131" s="82" t="s">
        <v>595</v>
      </c>
      <c r="E3131" s="250">
        <v>3.22</v>
      </c>
      <c r="F3131" s="82" t="s">
        <v>1718</v>
      </c>
      <c r="G3131" s="187" t="s">
        <v>2723</v>
      </c>
      <c r="H3131" s="82" t="s">
        <v>510</v>
      </c>
      <c r="I3131" s="219" t="str">
        <f t="shared" si="286"/>
        <v>September</v>
      </c>
      <c r="J3131" s="184">
        <f>IF(F3131="USD", E3131, E3131 * IFERROR(VLOOKUP(F3131, EXCHANGE_RATE!A:B, 2, FALSE), "Currency not found"))</f>
        <v>3.4454000000000002</v>
      </c>
      <c r="K3131" s="184">
        <f t="shared" si="281"/>
        <v>3.4499999999999997</v>
      </c>
      <c r="L3131" s="184">
        <f>IF(C3131="MTS", B3131, B3131 * IFERROR(VLOOKUP(C3131, 'QTY_CONVERSIONS '!A:B, 2, FALSE), "Units not  found"))</f>
        <v>2</v>
      </c>
      <c r="M3131" s="185">
        <f t="shared" si="282"/>
        <v>6.8999999999999995</v>
      </c>
      <c r="N3131" s="143" t="str">
        <f>IFERROR(VLOOKUP(D3131, Product_Category!A:B, 2, FALSE), "Uncategorized")</f>
        <v>MCC</v>
      </c>
      <c r="O3131" s="186">
        <f t="shared" si="284"/>
        <v>3449.9999999999995</v>
      </c>
      <c r="P3131" s="185">
        <f t="shared" si="283"/>
        <v>6899.9999999999991</v>
      </c>
      <c r="Q3131" s="143">
        <v>2023</v>
      </c>
      <c r="R3131" s="143" t="str">
        <f>IFERROR(VLOOKUP(G3131,'SOURCE COMPANY'!A:B, 2, FALSE), "")</f>
        <v>CHEMFIELD</v>
      </c>
      <c r="S3131" s="143" t="str">
        <f>IFERROR(VLOOKUP(H3131,'CUSTOMER NAME'!A:B, 2, FALSE), "")</f>
        <v>TO THE ORDER</v>
      </c>
    </row>
    <row r="3132" spans="1:19">
      <c r="A3132" s="82" t="s">
        <v>83</v>
      </c>
      <c r="B3132" s="82">
        <v>1</v>
      </c>
      <c r="C3132" s="82" t="s">
        <v>1647</v>
      </c>
      <c r="D3132" s="82" t="s">
        <v>595</v>
      </c>
      <c r="E3132" s="250">
        <v>3.66</v>
      </c>
      <c r="F3132" s="82" t="s">
        <v>1718</v>
      </c>
      <c r="G3132" s="187" t="s">
        <v>2723</v>
      </c>
      <c r="H3132" s="82" t="s">
        <v>510</v>
      </c>
      <c r="I3132" s="219" t="str">
        <f t="shared" si="286"/>
        <v>September</v>
      </c>
      <c r="J3132" s="184">
        <f>IF(F3132="USD", E3132, E3132 * IFERROR(VLOOKUP(F3132, EXCHANGE_RATE!A:B, 2, FALSE), "Currency not found"))</f>
        <v>3.9162000000000003</v>
      </c>
      <c r="K3132" s="184">
        <f t="shared" si="281"/>
        <v>3.92</v>
      </c>
      <c r="L3132" s="184">
        <f>IF(C3132="MTS", B3132, B3132 * IFERROR(VLOOKUP(C3132, 'QTY_CONVERSIONS '!A:B, 2, FALSE), "Units not  found"))</f>
        <v>1</v>
      </c>
      <c r="M3132" s="185">
        <f t="shared" si="282"/>
        <v>3.92</v>
      </c>
      <c r="N3132" s="143" t="str">
        <f>IFERROR(VLOOKUP(D3132, Product_Category!A:B, 2, FALSE), "Uncategorized")</f>
        <v>MCC</v>
      </c>
      <c r="O3132" s="186">
        <f t="shared" si="284"/>
        <v>3920</v>
      </c>
      <c r="P3132" s="185">
        <f t="shared" si="283"/>
        <v>3920</v>
      </c>
      <c r="Q3132" s="143">
        <v>2023</v>
      </c>
      <c r="R3132" s="143" t="str">
        <f>IFERROR(VLOOKUP(G3132,'SOURCE COMPANY'!A:B, 2, FALSE), "")</f>
        <v>CHEMFIELD</v>
      </c>
      <c r="S3132" s="143" t="str">
        <f>IFERROR(VLOOKUP(H3132,'CUSTOMER NAME'!A:B, 2, FALSE), "")</f>
        <v>TO THE ORDER</v>
      </c>
    </row>
    <row r="3133" spans="1:19">
      <c r="A3133" s="82" t="s">
        <v>83</v>
      </c>
      <c r="B3133" s="82">
        <v>3</v>
      </c>
      <c r="C3133" s="82" t="s">
        <v>1647</v>
      </c>
      <c r="D3133" s="82" t="s">
        <v>595</v>
      </c>
      <c r="E3133" s="250">
        <v>3.22</v>
      </c>
      <c r="F3133" s="82" t="s">
        <v>1718</v>
      </c>
      <c r="G3133" s="187" t="s">
        <v>2723</v>
      </c>
      <c r="H3133" s="82" t="s">
        <v>510</v>
      </c>
      <c r="I3133" s="219" t="str">
        <f t="shared" si="286"/>
        <v>September</v>
      </c>
      <c r="J3133" s="184">
        <f>IF(F3133="USD", E3133, E3133 * IFERROR(VLOOKUP(F3133, EXCHANGE_RATE!A:B, 2, FALSE), "Currency not found"))</f>
        <v>3.4454000000000002</v>
      </c>
      <c r="K3133" s="184">
        <f t="shared" si="281"/>
        <v>3.4499999999999997</v>
      </c>
      <c r="L3133" s="184">
        <f>IF(C3133="MTS", B3133, B3133 * IFERROR(VLOOKUP(C3133, 'QTY_CONVERSIONS '!A:B, 2, FALSE), "Units not  found"))</f>
        <v>3</v>
      </c>
      <c r="M3133" s="185">
        <f t="shared" si="282"/>
        <v>10.35</v>
      </c>
      <c r="N3133" s="143" t="str">
        <f>IFERROR(VLOOKUP(D3133, Product_Category!A:B, 2, FALSE), "Uncategorized")</f>
        <v>MCC</v>
      </c>
      <c r="O3133" s="186">
        <f t="shared" si="284"/>
        <v>3449.9999999999995</v>
      </c>
      <c r="P3133" s="185">
        <f t="shared" si="283"/>
        <v>10349.999999999998</v>
      </c>
      <c r="Q3133" s="143">
        <v>2023</v>
      </c>
      <c r="R3133" s="143" t="str">
        <f>IFERROR(VLOOKUP(G3133,'SOURCE COMPANY'!A:B, 2, FALSE), "")</f>
        <v>CHEMFIELD</v>
      </c>
      <c r="S3133" s="143" t="str">
        <f>IFERROR(VLOOKUP(H3133,'CUSTOMER NAME'!A:B, 2, FALSE), "")</f>
        <v>TO THE ORDER</v>
      </c>
    </row>
    <row r="3134" spans="1:19">
      <c r="A3134" s="82" t="s">
        <v>83</v>
      </c>
      <c r="B3134" s="82">
        <v>2</v>
      </c>
      <c r="C3134" s="82" t="s">
        <v>1647</v>
      </c>
      <c r="D3134" s="82" t="s">
        <v>595</v>
      </c>
      <c r="E3134" s="250">
        <v>3.22</v>
      </c>
      <c r="F3134" s="82" t="s">
        <v>1718</v>
      </c>
      <c r="G3134" s="187" t="s">
        <v>2723</v>
      </c>
      <c r="H3134" s="82" t="s">
        <v>510</v>
      </c>
      <c r="I3134" s="219" t="str">
        <f t="shared" si="286"/>
        <v>September</v>
      </c>
      <c r="J3134" s="184">
        <f>IF(F3134="USD", E3134, E3134 * IFERROR(VLOOKUP(F3134, EXCHANGE_RATE!A:B, 2, FALSE), "Currency not found"))</f>
        <v>3.4454000000000002</v>
      </c>
      <c r="K3134" s="184">
        <f t="shared" si="281"/>
        <v>3.4499999999999997</v>
      </c>
      <c r="L3134" s="184">
        <f>IF(C3134="MTS", B3134, B3134 * IFERROR(VLOOKUP(C3134, 'QTY_CONVERSIONS '!A:B, 2, FALSE), "Units not  found"))</f>
        <v>2</v>
      </c>
      <c r="M3134" s="185">
        <f t="shared" si="282"/>
        <v>6.8999999999999995</v>
      </c>
      <c r="N3134" s="143" t="str">
        <f>IFERROR(VLOOKUP(D3134, Product_Category!A:B, 2, FALSE), "Uncategorized")</f>
        <v>MCC</v>
      </c>
      <c r="O3134" s="186">
        <f t="shared" si="284"/>
        <v>3449.9999999999995</v>
      </c>
      <c r="P3134" s="185">
        <f t="shared" si="283"/>
        <v>6899.9999999999991</v>
      </c>
      <c r="Q3134" s="143">
        <v>2023</v>
      </c>
      <c r="R3134" s="143" t="str">
        <f>IFERROR(VLOOKUP(G3134,'SOURCE COMPANY'!A:B, 2, FALSE), "")</f>
        <v>CHEMFIELD</v>
      </c>
      <c r="S3134" s="143" t="str">
        <f>IFERROR(VLOOKUP(H3134,'CUSTOMER NAME'!A:B, 2, FALSE), "")</f>
        <v>TO THE ORDER</v>
      </c>
    </row>
    <row r="3135" spans="1:19">
      <c r="A3135" s="83" t="s">
        <v>230</v>
      </c>
      <c r="B3135" s="23">
        <v>10</v>
      </c>
      <c r="C3135" s="83" t="s">
        <v>1647</v>
      </c>
      <c r="D3135" s="83" t="s">
        <v>1188</v>
      </c>
      <c r="E3135" s="49">
        <v>2220</v>
      </c>
      <c r="F3135" s="83" t="s">
        <v>1718</v>
      </c>
      <c r="G3135" s="187" t="s">
        <v>2723</v>
      </c>
      <c r="H3135" s="83" t="s">
        <v>510</v>
      </c>
      <c r="I3135" s="219" t="str">
        <f t="shared" si="286"/>
        <v>September</v>
      </c>
      <c r="J3135" s="184">
        <f>IF(F3135="USD", E3135, E3135 * IFERROR(VLOOKUP(F3135, EXCHANGE_RATE!A:B, 2, FALSE), "Currency not found"))</f>
        <v>2375.4</v>
      </c>
      <c r="K3135" s="184">
        <f t="shared" si="281"/>
        <v>2375.4</v>
      </c>
      <c r="L3135" s="184">
        <f>IF(C3135="MTS", B3135, B3135 * IFERROR(VLOOKUP(C3135, 'QTY_CONVERSIONS '!A:B, 2, FALSE), "Units not  found"))</f>
        <v>10</v>
      </c>
      <c r="M3135" s="185">
        <f t="shared" si="282"/>
        <v>23754</v>
      </c>
      <c r="N3135" s="143" t="str">
        <f>IFERROR(VLOOKUP(D3135, Product_Category!A:B, 2, FALSE), "Uncategorized")</f>
        <v>MCC</v>
      </c>
      <c r="O3135" s="186">
        <f t="shared" si="284"/>
        <v>2375400</v>
      </c>
      <c r="P3135" s="185">
        <f t="shared" si="283"/>
        <v>23754000</v>
      </c>
      <c r="Q3135" s="143">
        <v>2023</v>
      </c>
      <c r="R3135" s="143" t="str">
        <f>IFERROR(VLOOKUP(G3135,'SOURCE COMPANY'!A:B, 2, FALSE), "")</f>
        <v>CHEMFIELD</v>
      </c>
      <c r="S3135" s="143" t="str">
        <f>IFERROR(VLOOKUP(H3135,'CUSTOMER NAME'!A:B, 2, FALSE), "")</f>
        <v>TO THE ORDER</v>
      </c>
    </row>
    <row r="3136" spans="1:19">
      <c r="A3136" s="83" t="s">
        <v>230</v>
      </c>
      <c r="B3136" s="23">
        <v>10</v>
      </c>
      <c r="C3136" s="83" t="s">
        <v>1647</v>
      </c>
      <c r="D3136" s="83" t="s">
        <v>1189</v>
      </c>
      <c r="E3136" s="49">
        <v>2320</v>
      </c>
      <c r="F3136" s="83" t="s">
        <v>1718</v>
      </c>
      <c r="G3136" s="187" t="s">
        <v>2723</v>
      </c>
      <c r="H3136" s="83" t="s">
        <v>510</v>
      </c>
      <c r="I3136" s="219" t="str">
        <f t="shared" si="286"/>
        <v>September</v>
      </c>
      <c r="J3136" s="184">
        <f>IF(F3136="USD", E3136, E3136 * IFERROR(VLOOKUP(F3136, EXCHANGE_RATE!A:B, 2, FALSE), "Currency not found"))</f>
        <v>2482.4</v>
      </c>
      <c r="K3136" s="184">
        <f t="shared" si="281"/>
        <v>2482.4</v>
      </c>
      <c r="L3136" s="184">
        <f>IF(C3136="MTS", B3136, B3136 * IFERROR(VLOOKUP(C3136, 'QTY_CONVERSIONS '!A:B, 2, FALSE), "Units not  found"))</f>
        <v>10</v>
      </c>
      <c r="M3136" s="185">
        <f t="shared" si="282"/>
        <v>24824</v>
      </c>
      <c r="N3136" s="143" t="str">
        <f>IFERROR(VLOOKUP(D3136, Product_Category!A:B, 2, FALSE), "Uncategorized")</f>
        <v>MCC</v>
      </c>
      <c r="O3136" s="186">
        <f t="shared" si="284"/>
        <v>2482400</v>
      </c>
      <c r="P3136" s="185">
        <f t="shared" si="283"/>
        <v>24824000</v>
      </c>
      <c r="Q3136" s="143">
        <v>2023</v>
      </c>
      <c r="R3136" s="143" t="str">
        <f>IFERROR(VLOOKUP(G3136,'SOURCE COMPANY'!A:B, 2, FALSE), "")</f>
        <v>CHEMFIELD</v>
      </c>
      <c r="S3136" s="143" t="str">
        <f>IFERROR(VLOOKUP(H3136,'CUSTOMER NAME'!A:B, 2, FALSE), "")</f>
        <v>TO THE ORDER</v>
      </c>
    </row>
    <row r="3137" spans="1:19">
      <c r="A3137" s="83" t="s">
        <v>230</v>
      </c>
      <c r="B3137" s="23">
        <v>4</v>
      </c>
      <c r="C3137" s="83" t="s">
        <v>1647</v>
      </c>
      <c r="D3137" s="83" t="s">
        <v>1354</v>
      </c>
      <c r="E3137" s="49">
        <v>3130</v>
      </c>
      <c r="F3137" s="83" t="s">
        <v>1718</v>
      </c>
      <c r="G3137" s="187" t="s">
        <v>2723</v>
      </c>
      <c r="H3137" s="83" t="s">
        <v>510</v>
      </c>
      <c r="I3137" s="219" t="str">
        <f t="shared" si="286"/>
        <v>September</v>
      </c>
      <c r="J3137" s="184">
        <f>IF(F3137="USD", E3137, E3137 * IFERROR(VLOOKUP(F3137, EXCHANGE_RATE!A:B, 2, FALSE), "Currency not found"))</f>
        <v>3349.1000000000004</v>
      </c>
      <c r="K3137" s="184">
        <f t="shared" si="281"/>
        <v>3349.1</v>
      </c>
      <c r="L3137" s="184">
        <f>IF(C3137="MTS", B3137, B3137 * IFERROR(VLOOKUP(C3137, 'QTY_CONVERSIONS '!A:B, 2, FALSE), "Units not  found"))</f>
        <v>4</v>
      </c>
      <c r="M3137" s="185">
        <f t="shared" si="282"/>
        <v>13396.4</v>
      </c>
      <c r="N3137" s="143" t="str">
        <f>IFERROR(VLOOKUP(D3137, Product_Category!A:B, 2, FALSE), "Uncategorized")</f>
        <v>MCC</v>
      </c>
      <c r="O3137" s="186">
        <f t="shared" si="284"/>
        <v>3349100</v>
      </c>
      <c r="P3137" s="185">
        <f t="shared" si="283"/>
        <v>13396400</v>
      </c>
      <c r="Q3137" s="143">
        <v>2023</v>
      </c>
      <c r="R3137" s="143" t="str">
        <f>IFERROR(VLOOKUP(G3137,'SOURCE COMPANY'!A:B, 2, FALSE), "")</f>
        <v>CHEMFIELD</v>
      </c>
      <c r="S3137" s="143" t="str">
        <f>IFERROR(VLOOKUP(H3137,'CUSTOMER NAME'!A:B, 2, FALSE), "")</f>
        <v>TO THE ORDER</v>
      </c>
    </row>
    <row r="3138" spans="1:19">
      <c r="A3138" s="83" t="s">
        <v>230</v>
      </c>
      <c r="B3138" s="23">
        <v>1075</v>
      </c>
      <c r="C3138" s="83" t="s">
        <v>7</v>
      </c>
      <c r="D3138" s="83" t="s">
        <v>2132</v>
      </c>
      <c r="E3138" s="49">
        <v>7.32</v>
      </c>
      <c r="F3138" s="83" t="s">
        <v>1718</v>
      </c>
      <c r="G3138" s="187" t="s">
        <v>2723</v>
      </c>
      <c r="H3138" s="83" t="s">
        <v>510</v>
      </c>
      <c r="I3138" s="219" t="str">
        <f t="shared" si="286"/>
        <v>September</v>
      </c>
      <c r="J3138" s="184">
        <f>IF(F3138="USD", E3138, E3138 * IFERROR(VLOOKUP(F3138, EXCHANGE_RATE!A:B, 2, FALSE), "Currency not found"))</f>
        <v>7.8324000000000007</v>
      </c>
      <c r="K3138" s="184">
        <f t="shared" ref="K3138:K3201" si="287">ROUNDUP(J3138,2)</f>
        <v>7.84</v>
      </c>
      <c r="L3138" s="184">
        <f>IF(C3138="MTS", B3138, B3138 * IFERROR(VLOOKUP(C3138, 'QTY_CONVERSIONS '!A:B, 2, FALSE), "Units not  found"))</f>
        <v>1.075</v>
      </c>
      <c r="M3138" s="185">
        <f t="shared" ref="M3138:M3201" si="288">B3138*K3138</f>
        <v>8428</v>
      </c>
      <c r="N3138" s="143" t="str">
        <f>IFERROR(VLOOKUP(D3138, Product_Category!A:B, 2, FALSE), "Uncategorized")</f>
        <v>MCC</v>
      </c>
      <c r="O3138" s="186">
        <f t="shared" si="284"/>
        <v>7840</v>
      </c>
      <c r="P3138" s="185">
        <f t="shared" ref="P3138:P3201" si="289">L3138*O3138</f>
        <v>8428</v>
      </c>
      <c r="Q3138" s="143">
        <v>2023</v>
      </c>
      <c r="R3138" s="143" t="str">
        <f>IFERROR(VLOOKUP(G3138,'SOURCE COMPANY'!A:B, 2, FALSE), "")</f>
        <v>CHEMFIELD</v>
      </c>
      <c r="S3138" s="143" t="str">
        <f>IFERROR(VLOOKUP(H3138,'CUSTOMER NAME'!A:B, 2, FALSE), "")</f>
        <v>TO THE ORDER</v>
      </c>
    </row>
    <row r="3139" spans="1:19">
      <c r="A3139" s="83" t="s">
        <v>492</v>
      </c>
      <c r="B3139" s="23">
        <v>20</v>
      </c>
      <c r="C3139" s="83" t="s">
        <v>1647</v>
      </c>
      <c r="D3139" s="83" t="s">
        <v>1189</v>
      </c>
      <c r="E3139" s="49">
        <v>2580</v>
      </c>
      <c r="F3139" s="83" t="s">
        <v>9</v>
      </c>
      <c r="G3139" s="187" t="s">
        <v>2723</v>
      </c>
      <c r="H3139" s="83" t="s">
        <v>510</v>
      </c>
      <c r="I3139" s="219" t="str">
        <f t="shared" si="286"/>
        <v>September</v>
      </c>
      <c r="J3139" s="184">
        <f>IF(F3139="USD", E3139, E3139 * IFERROR(VLOOKUP(F3139, EXCHANGE_RATE!A:B, 2, FALSE), "Currency not found"))</f>
        <v>2580</v>
      </c>
      <c r="K3139" s="184">
        <f t="shared" si="287"/>
        <v>2580</v>
      </c>
      <c r="L3139" s="184">
        <f>IF(C3139="MTS", B3139, B3139 * IFERROR(VLOOKUP(C3139, 'QTY_CONVERSIONS '!A:B, 2, FALSE), "Units not  found"))</f>
        <v>20</v>
      </c>
      <c r="M3139" s="185">
        <f t="shared" si="288"/>
        <v>51600</v>
      </c>
      <c r="N3139" s="143" t="str">
        <f>IFERROR(VLOOKUP(D3139, Product_Category!A:B, 2, FALSE), "Uncategorized")</f>
        <v>MCC</v>
      </c>
      <c r="O3139" s="186">
        <f t="shared" ref="O3139:O3202" si="290">K3139*1000</f>
        <v>2580000</v>
      </c>
      <c r="P3139" s="185">
        <f t="shared" si="289"/>
        <v>51600000</v>
      </c>
      <c r="Q3139" s="143">
        <v>2023</v>
      </c>
      <c r="R3139" s="143" t="str">
        <f>IFERROR(VLOOKUP(G3139,'SOURCE COMPANY'!A:B, 2, FALSE), "")</f>
        <v>CHEMFIELD</v>
      </c>
      <c r="S3139" s="143" t="str">
        <f>IFERROR(VLOOKUP(H3139,'CUSTOMER NAME'!A:B, 2, FALSE), "")</f>
        <v>TO THE ORDER</v>
      </c>
    </row>
    <row r="3140" spans="1:19">
      <c r="A3140" s="83" t="s">
        <v>492</v>
      </c>
      <c r="B3140" s="23">
        <v>20</v>
      </c>
      <c r="C3140" s="83" t="s">
        <v>1647</v>
      </c>
      <c r="D3140" s="83" t="s">
        <v>1189</v>
      </c>
      <c r="E3140" s="49">
        <v>2580</v>
      </c>
      <c r="F3140" s="83" t="s">
        <v>9</v>
      </c>
      <c r="G3140" s="187" t="s">
        <v>2723</v>
      </c>
      <c r="H3140" s="83" t="s">
        <v>510</v>
      </c>
      <c r="I3140" s="219" t="str">
        <f t="shared" si="286"/>
        <v>September</v>
      </c>
      <c r="J3140" s="184">
        <f>IF(F3140="USD", E3140, E3140 * IFERROR(VLOOKUP(F3140, EXCHANGE_RATE!A:B, 2, FALSE), "Currency not found"))</f>
        <v>2580</v>
      </c>
      <c r="K3140" s="184">
        <f t="shared" si="287"/>
        <v>2580</v>
      </c>
      <c r="L3140" s="184">
        <f>IF(C3140="MTS", B3140, B3140 * IFERROR(VLOOKUP(C3140, 'QTY_CONVERSIONS '!A:B, 2, FALSE), "Units not  found"))</f>
        <v>20</v>
      </c>
      <c r="M3140" s="185">
        <f t="shared" si="288"/>
        <v>51600</v>
      </c>
      <c r="N3140" s="143" t="str">
        <f>IFERROR(VLOOKUP(D3140, Product_Category!A:B, 2, FALSE), "Uncategorized")</f>
        <v>MCC</v>
      </c>
      <c r="O3140" s="186">
        <f t="shared" si="290"/>
        <v>2580000</v>
      </c>
      <c r="P3140" s="185">
        <f t="shared" si="289"/>
        <v>51600000</v>
      </c>
      <c r="Q3140" s="143">
        <v>2023</v>
      </c>
      <c r="R3140" s="143" t="str">
        <f>IFERROR(VLOOKUP(G3140,'SOURCE COMPANY'!A:B, 2, FALSE), "")</f>
        <v>CHEMFIELD</v>
      </c>
      <c r="S3140" s="143" t="str">
        <f>IFERROR(VLOOKUP(H3140,'CUSTOMER NAME'!A:B, 2, FALSE), "")</f>
        <v>TO THE ORDER</v>
      </c>
    </row>
    <row r="3141" spans="1:19">
      <c r="A3141" s="82" t="s">
        <v>172</v>
      </c>
      <c r="B3141" s="82">
        <v>2050</v>
      </c>
      <c r="C3141" s="82" t="s">
        <v>7</v>
      </c>
      <c r="D3141" s="82" t="s">
        <v>595</v>
      </c>
      <c r="E3141" s="250">
        <v>3.2502</v>
      </c>
      <c r="F3141" s="82" t="s">
        <v>9</v>
      </c>
      <c r="G3141" s="187" t="s">
        <v>2723</v>
      </c>
      <c r="H3141" s="82" t="s">
        <v>510</v>
      </c>
      <c r="I3141" s="219" t="str">
        <f t="shared" si="286"/>
        <v>September</v>
      </c>
      <c r="J3141" s="184">
        <f>IF(F3141="USD", E3141, E3141 * IFERROR(VLOOKUP(F3141, EXCHANGE_RATE!A:B, 2, FALSE), "Currency not found"))</f>
        <v>3.2502</v>
      </c>
      <c r="K3141" s="184">
        <f t="shared" si="287"/>
        <v>3.26</v>
      </c>
      <c r="L3141" s="184">
        <f>IF(C3141="MTS", B3141, B3141 * IFERROR(VLOOKUP(C3141, 'QTY_CONVERSIONS '!A:B, 2, FALSE), "Units not  found"))</f>
        <v>2.0499999999999998</v>
      </c>
      <c r="M3141" s="185">
        <f t="shared" si="288"/>
        <v>6683</v>
      </c>
      <c r="N3141" s="143" t="str">
        <f>IFERROR(VLOOKUP(D3141, Product_Category!A:B, 2, FALSE), "Uncategorized")</f>
        <v>MCC</v>
      </c>
      <c r="O3141" s="186">
        <f t="shared" si="290"/>
        <v>3260</v>
      </c>
      <c r="P3141" s="185">
        <f t="shared" si="289"/>
        <v>6682.9999999999991</v>
      </c>
      <c r="Q3141" s="143">
        <v>2023</v>
      </c>
      <c r="R3141" s="143" t="str">
        <f>IFERROR(VLOOKUP(G3141,'SOURCE COMPANY'!A:B, 2, FALSE), "")</f>
        <v>CHEMFIELD</v>
      </c>
      <c r="S3141" s="143" t="str">
        <f>IFERROR(VLOOKUP(H3141,'CUSTOMER NAME'!A:B, 2, FALSE), "")</f>
        <v>TO THE ORDER</v>
      </c>
    </row>
    <row r="3142" spans="1:19">
      <c r="A3142" s="82" t="s">
        <v>172</v>
      </c>
      <c r="B3142" s="82">
        <v>2300</v>
      </c>
      <c r="C3142" s="82" t="s">
        <v>7</v>
      </c>
      <c r="D3142" s="82" t="s">
        <v>595</v>
      </c>
      <c r="E3142" s="250">
        <v>3.25</v>
      </c>
      <c r="F3142" s="82" t="s">
        <v>9</v>
      </c>
      <c r="G3142" s="187" t="s">
        <v>2723</v>
      </c>
      <c r="H3142" s="82" t="s">
        <v>510</v>
      </c>
      <c r="I3142" s="219" t="str">
        <f t="shared" si="286"/>
        <v>September</v>
      </c>
      <c r="J3142" s="184">
        <f>IF(F3142="USD", E3142, E3142 * IFERROR(VLOOKUP(F3142, EXCHANGE_RATE!A:B, 2, FALSE), "Currency not found"))</f>
        <v>3.25</v>
      </c>
      <c r="K3142" s="184">
        <f t="shared" si="287"/>
        <v>3.25</v>
      </c>
      <c r="L3142" s="184">
        <f>IF(C3142="MTS", B3142, B3142 * IFERROR(VLOOKUP(C3142, 'QTY_CONVERSIONS '!A:B, 2, FALSE), "Units not  found"))</f>
        <v>2.3000000000000003</v>
      </c>
      <c r="M3142" s="185">
        <f t="shared" si="288"/>
        <v>7475</v>
      </c>
      <c r="N3142" s="143" t="str">
        <f>IFERROR(VLOOKUP(D3142, Product_Category!A:B, 2, FALSE), "Uncategorized")</f>
        <v>MCC</v>
      </c>
      <c r="O3142" s="186">
        <f t="shared" si="290"/>
        <v>3250</v>
      </c>
      <c r="P3142" s="185">
        <f t="shared" si="289"/>
        <v>7475.0000000000009</v>
      </c>
      <c r="Q3142" s="143">
        <v>2023</v>
      </c>
      <c r="R3142" s="143" t="str">
        <f>IFERROR(VLOOKUP(G3142,'SOURCE COMPANY'!A:B, 2, FALSE), "")</f>
        <v>CHEMFIELD</v>
      </c>
      <c r="S3142" s="143" t="str">
        <f>IFERROR(VLOOKUP(H3142,'CUSTOMER NAME'!A:B, 2, FALSE), "")</f>
        <v>TO THE ORDER</v>
      </c>
    </row>
    <row r="3143" spans="1:19">
      <c r="A3143" s="83" t="s">
        <v>172</v>
      </c>
      <c r="B3143" s="23">
        <v>1</v>
      </c>
      <c r="C3143" s="83" t="s">
        <v>1647</v>
      </c>
      <c r="D3143" s="83" t="s">
        <v>2227</v>
      </c>
      <c r="E3143" s="49">
        <v>3</v>
      </c>
      <c r="F3143" s="83" t="s">
        <v>9</v>
      </c>
      <c r="G3143" s="187" t="s">
        <v>2723</v>
      </c>
      <c r="H3143" s="83" t="s">
        <v>510</v>
      </c>
      <c r="I3143" s="219" t="str">
        <f t="shared" si="286"/>
        <v>September</v>
      </c>
      <c r="J3143" s="184">
        <f>IF(F3143="USD", E3143, E3143 * IFERROR(VLOOKUP(F3143, EXCHANGE_RATE!A:B, 2, FALSE), "Currency not found"))</f>
        <v>3</v>
      </c>
      <c r="K3143" s="184">
        <f t="shared" si="287"/>
        <v>3</v>
      </c>
      <c r="L3143" s="184">
        <f>IF(C3143="MTS", B3143, B3143 * IFERROR(VLOOKUP(C3143, 'QTY_CONVERSIONS '!A:B, 2, FALSE), "Units not  found"))</f>
        <v>1</v>
      </c>
      <c r="M3143" s="185">
        <f t="shared" si="288"/>
        <v>3</v>
      </c>
      <c r="N3143" s="143" t="str">
        <f>IFERROR(VLOOKUP(D3143, Product_Category!A:B, 2, FALSE), "Uncategorized")</f>
        <v>MCC</v>
      </c>
      <c r="O3143" s="186">
        <f t="shared" si="290"/>
        <v>3000</v>
      </c>
      <c r="P3143" s="185">
        <f t="shared" si="289"/>
        <v>3000</v>
      </c>
      <c r="Q3143" s="143">
        <v>2023</v>
      </c>
      <c r="R3143" s="143" t="str">
        <f>IFERROR(VLOOKUP(G3143,'SOURCE COMPANY'!A:B, 2, FALSE), "")</f>
        <v>CHEMFIELD</v>
      </c>
      <c r="S3143" s="143" t="str">
        <f>IFERROR(VLOOKUP(H3143,'CUSTOMER NAME'!A:B, 2, FALSE), "")</f>
        <v>TO THE ORDER</v>
      </c>
    </row>
    <row r="3144" spans="1:19">
      <c r="A3144" s="83" t="s">
        <v>172</v>
      </c>
      <c r="B3144" s="23">
        <v>14.4</v>
      </c>
      <c r="C3144" s="83" t="s">
        <v>1647</v>
      </c>
      <c r="D3144" s="83" t="s">
        <v>2132</v>
      </c>
      <c r="E3144" s="49">
        <v>4.66</v>
      </c>
      <c r="F3144" s="83" t="s">
        <v>9</v>
      </c>
      <c r="G3144" s="187" t="s">
        <v>2723</v>
      </c>
      <c r="H3144" s="83" t="s">
        <v>510</v>
      </c>
      <c r="I3144" s="219" t="str">
        <f t="shared" si="286"/>
        <v>September</v>
      </c>
      <c r="J3144" s="184">
        <f>IF(F3144="USD", E3144, E3144 * IFERROR(VLOOKUP(F3144, EXCHANGE_RATE!A:B, 2, FALSE), "Currency not found"))</f>
        <v>4.66</v>
      </c>
      <c r="K3144" s="184">
        <f t="shared" si="287"/>
        <v>4.66</v>
      </c>
      <c r="L3144" s="184">
        <f>IF(C3144="MTS", B3144, B3144 * IFERROR(VLOOKUP(C3144, 'QTY_CONVERSIONS '!A:B, 2, FALSE), "Units not  found"))</f>
        <v>14.4</v>
      </c>
      <c r="M3144" s="185">
        <f t="shared" si="288"/>
        <v>67.103999999999999</v>
      </c>
      <c r="N3144" s="143" t="str">
        <f>IFERROR(VLOOKUP(D3144, Product_Category!A:B, 2, FALSE), "Uncategorized")</f>
        <v>MCC</v>
      </c>
      <c r="O3144" s="186">
        <f t="shared" si="290"/>
        <v>4660</v>
      </c>
      <c r="P3144" s="185">
        <f t="shared" si="289"/>
        <v>67104</v>
      </c>
      <c r="Q3144" s="143">
        <v>2023</v>
      </c>
      <c r="R3144" s="143" t="str">
        <f>IFERROR(VLOOKUP(G3144,'SOURCE COMPANY'!A:B, 2, FALSE), "")</f>
        <v>CHEMFIELD</v>
      </c>
      <c r="S3144" s="143" t="str">
        <f>IFERROR(VLOOKUP(H3144,'CUSTOMER NAME'!A:B, 2, FALSE), "")</f>
        <v>TO THE ORDER</v>
      </c>
    </row>
    <row r="3145" spans="1:19">
      <c r="A3145" s="83" t="s">
        <v>172</v>
      </c>
      <c r="B3145" s="23">
        <v>14.4</v>
      </c>
      <c r="C3145" s="83" t="s">
        <v>1647</v>
      </c>
      <c r="D3145" s="83" t="s">
        <v>2132</v>
      </c>
      <c r="E3145" s="49">
        <v>4.66</v>
      </c>
      <c r="F3145" s="83" t="s">
        <v>9</v>
      </c>
      <c r="G3145" s="187" t="s">
        <v>2723</v>
      </c>
      <c r="H3145" s="83" t="s">
        <v>510</v>
      </c>
      <c r="I3145" s="219" t="str">
        <f t="shared" si="286"/>
        <v>September</v>
      </c>
      <c r="J3145" s="184">
        <f>IF(F3145="USD", E3145, E3145 * IFERROR(VLOOKUP(F3145, EXCHANGE_RATE!A:B, 2, FALSE), "Currency not found"))</f>
        <v>4.66</v>
      </c>
      <c r="K3145" s="184">
        <f t="shared" si="287"/>
        <v>4.66</v>
      </c>
      <c r="L3145" s="184">
        <f>IF(C3145="MTS", B3145, B3145 * IFERROR(VLOOKUP(C3145, 'QTY_CONVERSIONS '!A:B, 2, FALSE), "Units not  found"))</f>
        <v>14.4</v>
      </c>
      <c r="M3145" s="185">
        <f t="shared" si="288"/>
        <v>67.103999999999999</v>
      </c>
      <c r="N3145" s="143" t="str">
        <f>IFERROR(VLOOKUP(D3145, Product_Category!A:B, 2, FALSE), "Uncategorized")</f>
        <v>MCC</v>
      </c>
      <c r="O3145" s="186">
        <f t="shared" si="290"/>
        <v>4660</v>
      </c>
      <c r="P3145" s="185">
        <f t="shared" si="289"/>
        <v>67104</v>
      </c>
      <c r="Q3145" s="143">
        <v>2023</v>
      </c>
      <c r="R3145" s="143" t="str">
        <f>IFERROR(VLOOKUP(G3145,'SOURCE COMPANY'!A:B, 2, FALSE), "")</f>
        <v>CHEMFIELD</v>
      </c>
      <c r="S3145" s="143" t="str">
        <f>IFERROR(VLOOKUP(H3145,'CUSTOMER NAME'!A:B, 2, FALSE), "")</f>
        <v>TO THE ORDER</v>
      </c>
    </row>
    <row r="3146" spans="1:19">
      <c r="A3146" s="83" t="s">
        <v>1329</v>
      </c>
      <c r="B3146" s="23">
        <v>5</v>
      </c>
      <c r="C3146" s="83" t="s">
        <v>1647</v>
      </c>
      <c r="D3146" s="83" t="s">
        <v>2043</v>
      </c>
      <c r="E3146" s="49">
        <v>2530</v>
      </c>
      <c r="F3146" s="83" t="s">
        <v>9</v>
      </c>
      <c r="G3146" s="187" t="s">
        <v>2723</v>
      </c>
      <c r="H3146" s="83" t="s">
        <v>510</v>
      </c>
      <c r="I3146" s="219" t="str">
        <f t="shared" si="286"/>
        <v>September</v>
      </c>
      <c r="J3146" s="184">
        <f>IF(F3146="USD", E3146, E3146 * IFERROR(VLOOKUP(F3146, EXCHANGE_RATE!A:B, 2, FALSE), "Currency not found"))</f>
        <v>2530</v>
      </c>
      <c r="K3146" s="184">
        <f t="shared" si="287"/>
        <v>2530</v>
      </c>
      <c r="L3146" s="184">
        <f>IF(C3146="MTS", B3146, B3146 * IFERROR(VLOOKUP(C3146, 'QTY_CONVERSIONS '!A:B, 2, FALSE), "Units not  found"))</f>
        <v>5</v>
      </c>
      <c r="M3146" s="185">
        <f t="shared" si="288"/>
        <v>12650</v>
      </c>
      <c r="N3146" s="143" t="str">
        <f>IFERROR(VLOOKUP(D3146, Product_Category!A:B, 2, FALSE), "Uncategorized")</f>
        <v>MCC</v>
      </c>
      <c r="O3146" s="186">
        <f t="shared" si="290"/>
        <v>2530000</v>
      </c>
      <c r="P3146" s="185">
        <f t="shared" si="289"/>
        <v>12650000</v>
      </c>
      <c r="Q3146" s="143">
        <v>2023</v>
      </c>
      <c r="R3146" s="143" t="str">
        <f>IFERROR(VLOOKUP(G3146,'SOURCE COMPANY'!A:B, 2, FALSE), "")</f>
        <v>CHEMFIELD</v>
      </c>
      <c r="S3146" s="143" t="str">
        <f>IFERROR(VLOOKUP(H3146,'CUSTOMER NAME'!A:B, 2, FALSE), "")</f>
        <v>TO THE ORDER</v>
      </c>
    </row>
    <row r="3147" spans="1:19">
      <c r="A3147" s="82" t="s">
        <v>752</v>
      </c>
      <c r="B3147" s="82">
        <v>20</v>
      </c>
      <c r="C3147" s="82" t="s">
        <v>1647</v>
      </c>
      <c r="D3147" s="82" t="s">
        <v>595</v>
      </c>
      <c r="E3147" s="250">
        <v>2.17</v>
      </c>
      <c r="F3147" s="82" t="s">
        <v>1718</v>
      </c>
      <c r="G3147" s="187" t="s">
        <v>2723</v>
      </c>
      <c r="H3147" s="82" t="s">
        <v>510</v>
      </c>
      <c r="I3147" s="219" t="str">
        <f t="shared" si="286"/>
        <v>September</v>
      </c>
      <c r="J3147" s="184">
        <f>IF(F3147="USD", E3147, E3147 * IFERROR(VLOOKUP(F3147, EXCHANGE_RATE!A:B, 2, FALSE), "Currency not found"))</f>
        <v>2.3218999999999999</v>
      </c>
      <c r="K3147" s="184">
        <f t="shared" si="287"/>
        <v>2.3299999999999996</v>
      </c>
      <c r="L3147" s="184">
        <f>IF(C3147="MTS", B3147, B3147 * IFERROR(VLOOKUP(C3147, 'QTY_CONVERSIONS '!A:B, 2, FALSE), "Units not  found"))</f>
        <v>20</v>
      </c>
      <c r="M3147" s="185">
        <f t="shared" si="288"/>
        <v>46.599999999999994</v>
      </c>
      <c r="N3147" s="143" t="str">
        <f>IFERROR(VLOOKUP(D3147, Product_Category!A:B, 2, FALSE), "Uncategorized")</f>
        <v>MCC</v>
      </c>
      <c r="O3147" s="186">
        <f t="shared" si="290"/>
        <v>2329.9999999999995</v>
      </c>
      <c r="P3147" s="185">
        <f t="shared" si="289"/>
        <v>46599.999999999993</v>
      </c>
      <c r="Q3147" s="143">
        <v>2023</v>
      </c>
      <c r="R3147" s="143" t="str">
        <f>IFERROR(VLOOKUP(G3147,'SOURCE COMPANY'!A:B, 2, FALSE), "")</f>
        <v>CHEMFIELD</v>
      </c>
      <c r="S3147" s="143" t="str">
        <f>IFERROR(VLOOKUP(H3147,'CUSTOMER NAME'!A:B, 2, FALSE), "")</f>
        <v>TO THE ORDER</v>
      </c>
    </row>
    <row r="3148" spans="1:19">
      <c r="A3148" s="82" t="s">
        <v>717</v>
      </c>
      <c r="B3148" s="82">
        <v>22</v>
      </c>
      <c r="C3148" s="82" t="s">
        <v>1647</v>
      </c>
      <c r="D3148" s="82" t="s">
        <v>593</v>
      </c>
      <c r="E3148" s="250">
        <v>2.38</v>
      </c>
      <c r="F3148" s="82" t="s">
        <v>9</v>
      </c>
      <c r="G3148" s="187" t="s">
        <v>2723</v>
      </c>
      <c r="H3148" s="82" t="s">
        <v>510</v>
      </c>
      <c r="I3148" s="219" t="str">
        <f t="shared" si="286"/>
        <v>September</v>
      </c>
      <c r="J3148" s="184">
        <f>IF(F3148="USD", E3148, E3148 * IFERROR(VLOOKUP(F3148, EXCHANGE_RATE!A:B, 2, FALSE), "Currency not found"))</f>
        <v>2.38</v>
      </c>
      <c r="K3148" s="184">
        <f t="shared" si="287"/>
        <v>2.38</v>
      </c>
      <c r="L3148" s="184">
        <f>IF(C3148="MTS", B3148, B3148 * IFERROR(VLOOKUP(C3148, 'QTY_CONVERSIONS '!A:B, 2, FALSE), "Units not  found"))</f>
        <v>22</v>
      </c>
      <c r="M3148" s="185">
        <f t="shared" si="288"/>
        <v>52.36</v>
      </c>
      <c r="N3148" s="143" t="str">
        <f>IFERROR(VLOOKUP(D3148, Product_Category!A:B, 2, FALSE), "Uncategorized")</f>
        <v>MCC</v>
      </c>
      <c r="O3148" s="186">
        <f t="shared" si="290"/>
        <v>2380</v>
      </c>
      <c r="P3148" s="185">
        <f t="shared" si="289"/>
        <v>52360</v>
      </c>
      <c r="Q3148" s="143">
        <v>2023</v>
      </c>
      <c r="R3148" s="143" t="str">
        <f>IFERROR(VLOOKUP(G3148,'SOURCE COMPANY'!A:B, 2, FALSE), "")</f>
        <v>CHEMFIELD</v>
      </c>
      <c r="S3148" s="143" t="str">
        <f>IFERROR(VLOOKUP(H3148,'CUSTOMER NAME'!A:B, 2, FALSE), "")</f>
        <v>TO THE ORDER</v>
      </c>
    </row>
    <row r="3149" spans="1:19">
      <c r="A3149" s="82" t="s">
        <v>717</v>
      </c>
      <c r="B3149" s="82">
        <v>24</v>
      </c>
      <c r="C3149" s="82" t="s">
        <v>1647</v>
      </c>
      <c r="D3149" s="82" t="s">
        <v>595</v>
      </c>
      <c r="E3149" s="250">
        <v>2.46</v>
      </c>
      <c r="F3149" s="82" t="s">
        <v>9</v>
      </c>
      <c r="G3149" s="187" t="s">
        <v>2723</v>
      </c>
      <c r="H3149" s="82" t="s">
        <v>510</v>
      </c>
      <c r="I3149" s="219" t="str">
        <f t="shared" si="286"/>
        <v>September</v>
      </c>
      <c r="J3149" s="184">
        <f>IF(F3149="USD", E3149, E3149 * IFERROR(VLOOKUP(F3149, EXCHANGE_RATE!A:B, 2, FALSE), "Currency not found"))</f>
        <v>2.46</v>
      </c>
      <c r="K3149" s="184">
        <f t="shared" si="287"/>
        <v>2.46</v>
      </c>
      <c r="L3149" s="184">
        <f>IF(C3149="MTS", B3149, B3149 * IFERROR(VLOOKUP(C3149, 'QTY_CONVERSIONS '!A:B, 2, FALSE), "Units not  found"))</f>
        <v>24</v>
      </c>
      <c r="M3149" s="185">
        <f t="shared" si="288"/>
        <v>59.04</v>
      </c>
      <c r="N3149" s="143" t="str">
        <f>IFERROR(VLOOKUP(D3149, Product_Category!A:B, 2, FALSE), "Uncategorized")</f>
        <v>MCC</v>
      </c>
      <c r="O3149" s="186">
        <f t="shared" si="290"/>
        <v>2460</v>
      </c>
      <c r="P3149" s="185">
        <f t="shared" si="289"/>
        <v>59040</v>
      </c>
      <c r="Q3149" s="143">
        <v>2023</v>
      </c>
      <c r="R3149" s="143" t="str">
        <f>IFERROR(VLOOKUP(G3149,'SOURCE COMPANY'!A:B, 2, FALSE), "")</f>
        <v>CHEMFIELD</v>
      </c>
      <c r="S3149" s="143" t="str">
        <f>IFERROR(VLOOKUP(H3149,'CUSTOMER NAME'!A:B, 2, FALSE), "")</f>
        <v>TO THE ORDER</v>
      </c>
    </row>
    <row r="3150" spans="1:19">
      <c r="A3150" s="82" t="s">
        <v>717</v>
      </c>
      <c r="B3150" s="82">
        <v>22</v>
      </c>
      <c r="C3150" s="82" t="s">
        <v>1647</v>
      </c>
      <c r="D3150" s="82" t="s">
        <v>595</v>
      </c>
      <c r="E3150" s="250">
        <v>2.92</v>
      </c>
      <c r="F3150" s="82" t="s">
        <v>9</v>
      </c>
      <c r="G3150" s="187" t="s">
        <v>2723</v>
      </c>
      <c r="H3150" s="82" t="s">
        <v>510</v>
      </c>
      <c r="I3150" s="219" t="str">
        <f t="shared" si="286"/>
        <v>September</v>
      </c>
      <c r="J3150" s="184">
        <f>IF(F3150="USD", E3150, E3150 * IFERROR(VLOOKUP(F3150, EXCHANGE_RATE!A:B, 2, FALSE), "Currency not found"))</f>
        <v>2.92</v>
      </c>
      <c r="K3150" s="184">
        <f t="shared" si="287"/>
        <v>2.92</v>
      </c>
      <c r="L3150" s="184">
        <f>IF(C3150="MTS", B3150, B3150 * IFERROR(VLOOKUP(C3150, 'QTY_CONVERSIONS '!A:B, 2, FALSE), "Units not  found"))</f>
        <v>22</v>
      </c>
      <c r="M3150" s="185">
        <f t="shared" si="288"/>
        <v>64.239999999999995</v>
      </c>
      <c r="N3150" s="143" t="str">
        <f>IFERROR(VLOOKUP(D3150, Product_Category!A:B, 2, FALSE), "Uncategorized")</f>
        <v>MCC</v>
      </c>
      <c r="O3150" s="186">
        <f t="shared" si="290"/>
        <v>2920</v>
      </c>
      <c r="P3150" s="185">
        <f t="shared" si="289"/>
        <v>64240</v>
      </c>
      <c r="Q3150" s="143">
        <v>2023</v>
      </c>
      <c r="R3150" s="143" t="str">
        <f>IFERROR(VLOOKUP(G3150,'SOURCE COMPANY'!A:B, 2, FALSE), "")</f>
        <v>CHEMFIELD</v>
      </c>
      <c r="S3150" s="143" t="str">
        <f>IFERROR(VLOOKUP(H3150,'CUSTOMER NAME'!A:B, 2, FALSE), "")</f>
        <v>TO THE ORDER</v>
      </c>
    </row>
    <row r="3151" spans="1:19">
      <c r="A3151" s="82" t="s">
        <v>717</v>
      </c>
      <c r="B3151" s="82">
        <v>22</v>
      </c>
      <c r="C3151" s="82" t="s">
        <v>1647</v>
      </c>
      <c r="D3151" s="82" t="s">
        <v>595</v>
      </c>
      <c r="E3151" s="250">
        <v>2.46</v>
      </c>
      <c r="F3151" s="82" t="s">
        <v>9</v>
      </c>
      <c r="G3151" s="187" t="s">
        <v>2723</v>
      </c>
      <c r="H3151" s="82" t="s">
        <v>510</v>
      </c>
      <c r="I3151" s="219" t="str">
        <f t="shared" si="286"/>
        <v>September</v>
      </c>
      <c r="J3151" s="184">
        <f>IF(F3151="USD", E3151, E3151 * IFERROR(VLOOKUP(F3151, EXCHANGE_RATE!A:B, 2, FALSE), "Currency not found"))</f>
        <v>2.46</v>
      </c>
      <c r="K3151" s="184">
        <f t="shared" si="287"/>
        <v>2.46</v>
      </c>
      <c r="L3151" s="184">
        <f>IF(C3151="MTS", B3151, B3151 * IFERROR(VLOOKUP(C3151, 'QTY_CONVERSIONS '!A:B, 2, FALSE), "Units not  found"))</f>
        <v>22</v>
      </c>
      <c r="M3151" s="185">
        <f t="shared" si="288"/>
        <v>54.12</v>
      </c>
      <c r="N3151" s="143" t="str">
        <f>IFERROR(VLOOKUP(D3151, Product_Category!A:B, 2, FALSE), "Uncategorized")</f>
        <v>MCC</v>
      </c>
      <c r="O3151" s="186">
        <f t="shared" si="290"/>
        <v>2460</v>
      </c>
      <c r="P3151" s="185">
        <f t="shared" si="289"/>
        <v>54120</v>
      </c>
      <c r="Q3151" s="143">
        <v>2023</v>
      </c>
      <c r="R3151" s="143" t="str">
        <f>IFERROR(VLOOKUP(G3151,'SOURCE COMPANY'!A:B, 2, FALSE), "")</f>
        <v>CHEMFIELD</v>
      </c>
      <c r="S3151" s="143" t="str">
        <f>IFERROR(VLOOKUP(H3151,'CUSTOMER NAME'!A:B, 2, FALSE), "")</f>
        <v>TO THE ORDER</v>
      </c>
    </row>
    <row r="3152" spans="1:19">
      <c r="A3152" s="82" t="s">
        <v>1012</v>
      </c>
      <c r="B3152" s="82">
        <v>22000</v>
      </c>
      <c r="C3152" s="82" t="s">
        <v>7</v>
      </c>
      <c r="D3152" s="82" t="s">
        <v>1013</v>
      </c>
      <c r="E3152" s="250">
        <v>2.6699465999999998</v>
      </c>
      <c r="F3152" s="82" t="s">
        <v>1718</v>
      </c>
      <c r="G3152" s="187" t="s">
        <v>2723</v>
      </c>
      <c r="H3152" s="82" t="s">
        <v>510</v>
      </c>
      <c r="I3152" s="219" t="str">
        <f t="shared" si="286"/>
        <v>September</v>
      </c>
      <c r="J3152" s="184">
        <f>IF(F3152="USD", E3152, E3152 * IFERROR(VLOOKUP(F3152, EXCHANGE_RATE!A:B, 2, FALSE), "Currency not found"))</f>
        <v>2.8568428620000001</v>
      </c>
      <c r="K3152" s="184">
        <f t="shared" si="287"/>
        <v>2.86</v>
      </c>
      <c r="L3152" s="184">
        <f>IF(C3152="MTS", B3152, B3152 * IFERROR(VLOOKUP(C3152, 'QTY_CONVERSIONS '!A:B, 2, FALSE), "Units not  found"))</f>
        <v>22</v>
      </c>
      <c r="M3152" s="185">
        <f t="shared" si="288"/>
        <v>62920</v>
      </c>
      <c r="N3152" s="143" t="str">
        <f>IFERROR(VLOOKUP(D3152, Product_Category!A:B, 2, FALSE), "Uncategorized")</f>
        <v>MCC</v>
      </c>
      <c r="O3152" s="186">
        <f t="shared" si="290"/>
        <v>2860</v>
      </c>
      <c r="P3152" s="185">
        <f t="shared" si="289"/>
        <v>62920</v>
      </c>
      <c r="Q3152" s="143">
        <v>2023</v>
      </c>
      <c r="R3152" s="143" t="str">
        <f>IFERROR(VLOOKUP(G3152,'SOURCE COMPANY'!A:B, 2, FALSE), "")</f>
        <v>CHEMFIELD</v>
      </c>
      <c r="S3152" s="143" t="str">
        <f>IFERROR(VLOOKUP(H3152,'CUSTOMER NAME'!A:B, 2, FALSE), "")</f>
        <v>TO THE ORDER</v>
      </c>
    </row>
    <row r="3153" spans="1:19">
      <c r="A3153" s="82" t="s">
        <v>1012</v>
      </c>
      <c r="B3153" s="82">
        <v>22000</v>
      </c>
      <c r="C3153" s="82" t="s">
        <v>7</v>
      </c>
      <c r="D3153" s="82" t="s">
        <v>1013</v>
      </c>
      <c r="E3153" s="250">
        <v>2.5699486</v>
      </c>
      <c r="F3153" s="82" t="s">
        <v>1718</v>
      </c>
      <c r="G3153" s="187" t="s">
        <v>2723</v>
      </c>
      <c r="H3153" s="82" t="s">
        <v>510</v>
      </c>
      <c r="I3153" s="219" t="str">
        <f t="shared" si="286"/>
        <v>September</v>
      </c>
      <c r="J3153" s="184">
        <f>IF(F3153="USD", E3153, E3153 * IFERROR(VLOOKUP(F3153, EXCHANGE_RATE!A:B, 2, FALSE), "Currency not found"))</f>
        <v>2.7498450020000003</v>
      </c>
      <c r="K3153" s="184">
        <f t="shared" si="287"/>
        <v>2.75</v>
      </c>
      <c r="L3153" s="184">
        <f>IF(C3153="MTS", B3153, B3153 * IFERROR(VLOOKUP(C3153, 'QTY_CONVERSIONS '!A:B, 2, FALSE), "Units not  found"))</f>
        <v>22</v>
      </c>
      <c r="M3153" s="185">
        <f t="shared" si="288"/>
        <v>60500</v>
      </c>
      <c r="N3153" s="143" t="str">
        <f>IFERROR(VLOOKUP(D3153, Product_Category!A:B, 2, FALSE), "Uncategorized")</f>
        <v>MCC</v>
      </c>
      <c r="O3153" s="186">
        <f t="shared" si="290"/>
        <v>2750</v>
      </c>
      <c r="P3153" s="185">
        <f t="shared" si="289"/>
        <v>60500</v>
      </c>
      <c r="Q3153" s="143">
        <v>2023</v>
      </c>
      <c r="R3153" s="143" t="str">
        <f>IFERROR(VLOOKUP(G3153,'SOURCE COMPANY'!A:B, 2, FALSE), "")</f>
        <v>CHEMFIELD</v>
      </c>
      <c r="S3153" s="143" t="str">
        <f>IFERROR(VLOOKUP(H3153,'CUSTOMER NAME'!A:B, 2, FALSE), "")</f>
        <v>TO THE ORDER</v>
      </c>
    </row>
    <row r="3154" spans="1:19">
      <c r="A3154" s="82" t="s">
        <v>1012</v>
      </c>
      <c r="B3154" s="82">
        <v>500</v>
      </c>
      <c r="C3154" s="82" t="s">
        <v>7</v>
      </c>
      <c r="D3154" s="82" t="s">
        <v>595</v>
      </c>
      <c r="E3154" s="250">
        <v>2.9999400000000001</v>
      </c>
      <c r="F3154" s="82" t="s">
        <v>9</v>
      </c>
      <c r="G3154" s="187" t="s">
        <v>2723</v>
      </c>
      <c r="H3154" s="82" t="s">
        <v>510</v>
      </c>
      <c r="I3154" s="219" t="str">
        <f t="shared" si="286"/>
        <v>September</v>
      </c>
      <c r="J3154" s="184">
        <f>IF(F3154="USD", E3154, E3154 * IFERROR(VLOOKUP(F3154, EXCHANGE_RATE!A:B, 2, FALSE), "Currency not found"))</f>
        <v>2.9999400000000001</v>
      </c>
      <c r="K3154" s="184">
        <f t="shared" si="287"/>
        <v>3</v>
      </c>
      <c r="L3154" s="184">
        <f>IF(C3154="MTS", B3154, B3154 * IFERROR(VLOOKUP(C3154, 'QTY_CONVERSIONS '!A:B, 2, FALSE), "Units not  found"))</f>
        <v>0.5</v>
      </c>
      <c r="M3154" s="185">
        <f t="shared" si="288"/>
        <v>1500</v>
      </c>
      <c r="N3154" s="143" t="str">
        <f>IFERROR(VLOOKUP(D3154, Product_Category!A:B, 2, FALSE), "Uncategorized")</f>
        <v>MCC</v>
      </c>
      <c r="O3154" s="186">
        <f t="shared" si="290"/>
        <v>3000</v>
      </c>
      <c r="P3154" s="185">
        <f t="shared" si="289"/>
        <v>1500</v>
      </c>
      <c r="Q3154" s="143">
        <v>2023</v>
      </c>
      <c r="R3154" s="143" t="str">
        <f>IFERROR(VLOOKUP(G3154,'SOURCE COMPANY'!A:B, 2, FALSE), "")</f>
        <v>CHEMFIELD</v>
      </c>
      <c r="S3154" s="143" t="str">
        <f>IFERROR(VLOOKUP(H3154,'CUSTOMER NAME'!A:B, 2, FALSE), "")</f>
        <v>TO THE ORDER</v>
      </c>
    </row>
    <row r="3155" spans="1:19">
      <c r="A3155" s="82" t="s">
        <v>1012</v>
      </c>
      <c r="B3155" s="82">
        <v>7000</v>
      </c>
      <c r="C3155" s="82" t="s">
        <v>7</v>
      </c>
      <c r="D3155" s="82" t="s">
        <v>1013</v>
      </c>
      <c r="E3155" s="250">
        <v>2.4999500000000001</v>
      </c>
      <c r="F3155" s="82" t="s">
        <v>9</v>
      </c>
      <c r="G3155" s="187" t="s">
        <v>2723</v>
      </c>
      <c r="H3155" s="82" t="s">
        <v>510</v>
      </c>
      <c r="I3155" s="219" t="str">
        <f t="shared" ref="I3155:I3177" si="291">I3154</f>
        <v>September</v>
      </c>
      <c r="J3155" s="184">
        <f>IF(F3155="USD", E3155, E3155 * IFERROR(VLOOKUP(F3155, EXCHANGE_RATE!A:B, 2, FALSE), "Currency not found"))</f>
        <v>2.4999500000000001</v>
      </c>
      <c r="K3155" s="184">
        <f t="shared" si="287"/>
        <v>2.5</v>
      </c>
      <c r="L3155" s="184">
        <f>IF(C3155="MTS", B3155, B3155 * IFERROR(VLOOKUP(C3155, 'QTY_CONVERSIONS '!A:B, 2, FALSE), "Units not  found"))</f>
        <v>7</v>
      </c>
      <c r="M3155" s="185">
        <f t="shared" si="288"/>
        <v>17500</v>
      </c>
      <c r="N3155" s="143" t="str">
        <f>IFERROR(VLOOKUP(D3155, Product_Category!A:B, 2, FALSE), "Uncategorized")</f>
        <v>MCC</v>
      </c>
      <c r="O3155" s="186">
        <f t="shared" si="290"/>
        <v>2500</v>
      </c>
      <c r="P3155" s="185">
        <f t="shared" si="289"/>
        <v>17500</v>
      </c>
      <c r="Q3155" s="143">
        <v>2023</v>
      </c>
      <c r="R3155" s="143" t="str">
        <f>IFERROR(VLOOKUP(G3155,'SOURCE COMPANY'!A:B, 2, FALSE), "")</f>
        <v>CHEMFIELD</v>
      </c>
      <c r="S3155" s="143" t="str">
        <f>IFERROR(VLOOKUP(H3155,'CUSTOMER NAME'!A:B, 2, FALSE), "")</f>
        <v>TO THE ORDER</v>
      </c>
    </row>
    <row r="3156" spans="1:19">
      <c r="A3156" s="82" t="s">
        <v>1012</v>
      </c>
      <c r="B3156" s="82">
        <v>5000</v>
      </c>
      <c r="C3156" s="82" t="s">
        <v>7</v>
      </c>
      <c r="D3156" s="82" t="s">
        <v>1013</v>
      </c>
      <c r="E3156" s="250">
        <v>2.4999500000000001</v>
      </c>
      <c r="F3156" s="82" t="s">
        <v>9</v>
      </c>
      <c r="G3156" s="187" t="s">
        <v>2723</v>
      </c>
      <c r="H3156" s="82" t="s">
        <v>510</v>
      </c>
      <c r="I3156" s="219" t="str">
        <f t="shared" si="291"/>
        <v>September</v>
      </c>
      <c r="J3156" s="184">
        <f>IF(F3156="USD", E3156, E3156 * IFERROR(VLOOKUP(F3156, EXCHANGE_RATE!A:B, 2, FALSE), "Currency not found"))</f>
        <v>2.4999500000000001</v>
      </c>
      <c r="K3156" s="184">
        <f t="shared" si="287"/>
        <v>2.5</v>
      </c>
      <c r="L3156" s="184">
        <f>IF(C3156="MTS", B3156, B3156 * IFERROR(VLOOKUP(C3156, 'QTY_CONVERSIONS '!A:B, 2, FALSE), "Units not  found"))</f>
        <v>5</v>
      </c>
      <c r="M3156" s="185">
        <f t="shared" si="288"/>
        <v>12500</v>
      </c>
      <c r="N3156" s="143" t="str">
        <f>IFERROR(VLOOKUP(D3156, Product_Category!A:B, 2, FALSE), "Uncategorized")</f>
        <v>MCC</v>
      </c>
      <c r="O3156" s="186">
        <f t="shared" si="290"/>
        <v>2500</v>
      </c>
      <c r="P3156" s="185">
        <f t="shared" si="289"/>
        <v>12500</v>
      </c>
      <c r="Q3156" s="143">
        <v>2023</v>
      </c>
      <c r="R3156" s="143" t="str">
        <f>IFERROR(VLOOKUP(G3156,'SOURCE COMPANY'!A:B, 2, FALSE), "")</f>
        <v>CHEMFIELD</v>
      </c>
      <c r="S3156" s="143" t="str">
        <f>IFERROR(VLOOKUP(H3156,'CUSTOMER NAME'!A:B, 2, FALSE), "")</f>
        <v>TO THE ORDER</v>
      </c>
    </row>
    <row r="3157" spans="1:19">
      <c r="A3157" s="82" t="s">
        <v>1012</v>
      </c>
      <c r="B3157" s="82">
        <v>2000</v>
      </c>
      <c r="C3157" s="82" t="s">
        <v>7</v>
      </c>
      <c r="D3157" s="82" t="s">
        <v>1013</v>
      </c>
      <c r="E3157" s="250">
        <v>2.4999500000000001</v>
      </c>
      <c r="F3157" s="82" t="s">
        <v>9</v>
      </c>
      <c r="G3157" s="187" t="s">
        <v>2723</v>
      </c>
      <c r="H3157" s="82" t="s">
        <v>510</v>
      </c>
      <c r="I3157" s="219" t="str">
        <f t="shared" si="291"/>
        <v>September</v>
      </c>
      <c r="J3157" s="184">
        <f>IF(F3157="USD", E3157, E3157 * IFERROR(VLOOKUP(F3157, EXCHANGE_RATE!A:B, 2, FALSE), "Currency not found"))</f>
        <v>2.4999500000000001</v>
      </c>
      <c r="K3157" s="184">
        <f t="shared" si="287"/>
        <v>2.5</v>
      </c>
      <c r="L3157" s="184">
        <f>IF(C3157="MTS", B3157, B3157 * IFERROR(VLOOKUP(C3157, 'QTY_CONVERSIONS '!A:B, 2, FALSE), "Units not  found"))</f>
        <v>2</v>
      </c>
      <c r="M3157" s="185">
        <f t="shared" si="288"/>
        <v>5000</v>
      </c>
      <c r="N3157" s="143" t="str">
        <f>IFERROR(VLOOKUP(D3157, Product_Category!A:B, 2, FALSE), "Uncategorized")</f>
        <v>MCC</v>
      </c>
      <c r="O3157" s="186">
        <f t="shared" si="290"/>
        <v>2500</v>
      </c>
      <c r="P3157" s="185">
        <f t="shared" si="289"/>
        <v>5000</v>
      </c>
      <c r="Q3157" s="143">
        <v>2023</v>
      </c>
      <c r="R3157" s="143" t="str">
        <f>IFERROR(VLOOKUP(G3157,'SOURCE COMPANY'!A:B, 2, FALSE), "")</f>
        <v>CHEMFIELD</v>
      </c>
      <c r="S3157" s="143" t="str">
        <f>IFERROR(VLOOKUP(H3157,'CUSTOMER NAME'!A:B, 2, FALSE), "")</f>
        <v>TO THE ORDER</v>
      </c>
    </row>
    <row r="3158" spans="1:19">
      <c r="A3158" s="82" t="s">
        <v>1012</v>
      </c>
      <c r="B3158" s="82">
        <v>8000</v>
      </c>
      <c r="C3158" s="82" t="s">
        <v>7</v>
      </c>
      <c r="D3158" s="82" t="s">
        <v>1013</v>
      </c>
      <c r="E3158" s="250">
        <v>2.4999500000000001</v>
      </c>
      <c r="F3158" s="82" t="s">
        <v>9</v>
      </c>
      <c r="G3158" s="187" t="s">
        <v>2723</v>
      </c>
      <c r="H3158" s="82" t="s">
        <v>510</v>
      </c>
      <c r="I3158" s="219" t="str">
        <f t="shared" si="291"/>
        <v>September</v>
      </c>
      <c r="J3158" s="184">
        <f>IF(F3158="USD", E3158, E3158 * IFERROR(VLOOKUP(F3158, EXCHANGE_RATE!A:B, 2, FALSE), "Currency not found"))</f>
        <v>2.4999500000000001</v>
      </c>
      <c r="K3158" s="184">
        <f t="shared" si="287"/>
        <v>2.5</v>
      </c>
      <c r="L3158" s="184">
        <f>IF(C3158="MTS", B3158, B3158 * IFERROR(VLOOKUP(C3158, 'QTY_CONVERSIONS '!A:B, 2, FALSE), "Units not  found"))</f>
        <v>8</v>
      </c>
      <c r="M3158" s="185">
        <f t="shared" si="288"/>
        <v>20000</v>
      </c>
      <c r="N3158" s="143" t="str">
        <f>IFERROR(VLOOKUP(D3158, Product_Category!A:B, 2, FALSE), "Uncategorized")</f>
        <v>MCC</v>
      </c>
      <c r="O3158" s="186">
        <f t="shared" si="290"/>
        <v>2500</v>
      </c>
      <c r="P3158" s="185">
        <f t="shared" si="289"/>
        <v>20000</v>
      </c>
      <c r="Q3158" s="143">
        <v>2023</v>
      </c>
      <c r="R3158" s="143" t="str">
        <f>IFERROR(VLOOKUP(G3158,'SOURCE COMPANY'!A:B, 2, FALSE), "")</f>
        <v>CHEMFIELD</v>
      </c>
      <c r="S3158" s="143" t="str">
        <f>IFERROR(VLOOKUP(H3158,'CUSTOMER NAME'!A:B, 2, FALSE), "")</f>
        <v>TO THE ORDER</v>
      </c>
    </row>
    <row r="3159" spans="1:19">
      <c r="A3159" s="83" t="s">
        <v>1012</v>
      </c>
      <c r="B3159" s="23">
        <v>24</v>
      </c>
      <c r="C3159" s="83" t="s">
        <v>1647</v>
      </c>
      <c r="D3159" s="83" t="s">
        <v>1188</v>
      </c>
      <c r="E3159" s="49">
        <v>2260</v>
      </c>
      <c r="F3159" s="83" t="s">
        <v>9</v>
      </c>
      <c r="G3159" s="187" t="s">
        <v>2723</v>
      </c>
      <c r="H3159" s="83" t="s">
        <v>510</v>
      </c>
      <c r="I3159" s="219" t="str">
        <f t="shared" si="291"/>
        <v>September</v>
      </c>
      <c r="J3159" s="184">
        <f>IF(F3159="USD", E3159, E3159 * IFERROR(VLOOKUP(F3159, EXCHANGE_RATE!A:B, 2, FALSE), "Currency not found"))</f>
        <v>2260</v>
      </c>
      <c r="K3159" s="184">
        <f t="shared" si="287"/>
        <v>2260</v>
      </c>
      <c r="L3159" s="184">
        <f>IF(C3159="MTS", B3159, B3159 * IFERROR(VLOOKUP(C3159, 'QTY_CONVERSIONS '!A:B, 2, FALSE), "Units not  found"))</f>
        <v>24</v>
      </c>
      <c r="M3159" s="185">
        <f t="shared" si="288"/>
        <v>54240</v>
      </c>
      <c r="N3159" s="143" t="str">
        <f>IFERROR(VLOOKUP(D3159, Product_Category!A:B, 2, FALSE), "Uncategorized")</f>
        <v>MCC</v>
      </c>
      <c r="O3159" s="186">
        <f t="shared" si="290"/>
        <v>2260000</v>
      </c>
      <c r="P3159" s="185">
        <f t="shared" si="289"/>
        <v>54240000</v>
      </c>
      <c r="Q3159" s="143">
        <v>2023</v>
      </c>
      <c r="R3159" s="143" t="str">
        <f>IFERROR(VLOOKUP(G3159,'SOURCE COMPANY'!A:B, 2, FALSE), "")</f>
        <v>CHEMFIELD</v>
      </c>
      <c r="S3159" s="143" t="str">
        <f>IFERROR(VLOOKUP(H3159,'CUSTOMER NAME'!A:B, 2, FALSE), "")</f>
        <v>TO THE ORDER</v>
      </c>
    </row>
    <row r="3160" spans="1:19">
      <c r="A3160" s="83" t="s">
        <v>1012</v>
      </c>
      <c r="B3160" s="23">
        <v>24</v>
      </c>
      <c r="C3160" s="83" t="s">
        <v>1647</v>
      </c>
      <c r="D3160" s="83" t="s">
        <v>1189</v>
      </c>
      <c r="E3160" s="49">
        <v>2260</v>
      </c>
      <c r="F3160" s="83" t="s">
        <v>9</v>
      </c>
      <c r="G3160" s="187" t="s">
        <v>2723</v>
      </c>
      <c r="H3160" s="83" t="s">
        <v>510</v>
      </c>
      <c r="I3160" s="219" t="str">
        <f t="shared" si="291"/>
        <v>September</v>
      </c>
      <c r="J3160" s="184">
        <f>IF(F3160="USD", E3160, E3160 * IFERROR(VLOOKUP(F3160, EXCHANGE_RATE!A:B, 2, FALSE), "Currency not found"))</f>
        <v>2260</v>
      </c>
      <c r="K3160" s="184">
        <f t="shared" si="287"/>
        <v>2260</v>
      </c>
      <c r="L3160" s="184">
        <f>IF(C3160="MTS", B3160, B3160 * IFERROR(VLOOKUP(C3160, 'QTY_CONVERSIONS '!A:B, 2, FALSE), "Units not  found"))</f>
        <v>24</v>
      </c>
      <c r="M3160" s="185">
        <f t="shared" si="288"/>
        <v>54240</v>
      </c>
      <c r="N3160" s="143" t="str">
        <f>IFERROR(VLOOKUP(D3160, Product_Category!A:B, 2, FALSE), "Uncategorized")</f>
        <v>MCC</v>
      </c>
      <c r="O3160" s="186">
        <f t="shared" si="290"/>
        <v>2260000</v>
      </c>
      <c r="P3160" s="185">
        <f t="shared" si="289"/>
        <v>54240000</v>
      </c>
      <c r="Q3160" s="143">
        <v>2023</v>
      </c>
      <c r="R3160" s="143" t="str">
        <f>IFERROR(VLOOKUP(G3160,'SOURCE COMPANY'!A:B, 2, FALSE), "")</f>
        <v>CHEMFIELD</v>
      </c>
      <c r="S3160" s="143" t="str">
        <f>IFERROR(VLOOKUP(H3160,'CUSTOMER NAME'!A:B, 2, FALSE), "")</f>
        <v>TO THE ORDER</v>
      </c>
    </row>
    <row r="3161" spans="1:19">
      <c r="A3161" s="83" t="s">
        <v>1012</v>
      </c>
      <c r="B3161" s="23">
        <v>24</v>
      </c>
      <c r="C3161" s="83" t="s">
        <v>1647</v>
      </c>
      <c r="D3161" s="83" t="s">
        <v>593</v>
      </c>
      <c r="E3161" s="49">
        <v>2260</v>
      </c>
      <c r="F3161" s="83" t="s">
        <v>9</v>
      </c>
      <c r="G3161" s="187" t="s">
        <v>2723</v>
      </c>
      <c r="H3161" s="83" t="s">
        <v>510</v>
      </c>
      <c r="I3161" s="219" t="str">
        <f t="shared" si="291"/>
        <v>September</v>
      </c>
      <c r="J3161" s="184">
        <f>IF(F3161="USD", E3161, E3161 * IFERROR(VLOOKUP(F3161, EXCHANGE_RATE!A:B, 2, FALSE), "Currency not found"))</f>
        <v>2260</v>
      </c>
      <c r="K3161" s="184">
        <f t="shared" si="287"/>
        <v>2260</v>
      </c>
      <c r="L3161" s="184">
        <f>IF(C3161="MTS", B3161, B3161 * IFERROR(VLOOKUP(C3161, 'QTY_CONVERSIONS '!A:B, 2, FALSE), "Units not  found"))</f>
        <v>24</v>
      </c>
      <c r="M3161" s="185">
        <f t="shared" si="288"/>
        <v>54240</v>
      </c>
      <c r="N3161" s="143" t="str">
        <f>IFERROR(VLOOKUP(D3161, Product_Category!A:B, 2, FALSE), "Uncategorized")</f>
        <v>MCC</v>
      </c>
      <c r="O3161" s="186">
        <f t="shared" si="290"/>
        <v>2260000</v>
      </c>
      <c r="P3161" s="185">
        <f t="shared" si="289"/>
        <v>54240000</v>
      </c>
      <c r="Q3161" s="143">
        <v>2023</v>
      </c>
      <c r="R3161" s="143" t="str">
        <f>IFERROR(VLOOKUP(G3161,'SOURCE COMPANY'!A:B, 2, FALSE), "")</f>
        <v>CHEMFIELD</v>
      </c>
      <c r="S3161" s="143" t="str">
        <f>IFERROR(VLOOKUP(H3161,'CUSTOMER NAME'!A:B, 2, FALSE), "")</f>
        <v>TO THE ORDER</v>
      </c>
    </row>
    <row r="3162" spans="1:19">
      <c r="A3162" s="83" t="s">
        <v>1012</v>
      </c>
      <c r="B3162" s="23">
        <v>24</v>
      </c>
      <c r="C3162" s="83" t="s">
        <v>1647</v>
      </c>
      <c r="D3162" s="83" t="s">
        <v>593</v>
      </c>
      <c r="E3162" s="49">
        <v>2260</v>
      </c>
      <c r="F3162" s="83" t="s">
        <v>9</v>
      </c>
      <c r="G3162" s="187" t="s">
        <v>2723</v>
      </c>
      <c r="H3162" s="83" t="s">
        <v>510</v>
      </c>
      <c r="I3162" s="219" t="str">
        <f t="shared" si="291"/>
        <v>September</v>
      </c>
      <c r="J3162" s="184">
        <f>IF(F3162="USD", E3162, E3162 * IFERROR(VLOOKUP(F3162, EXCHANGE_RATE!A:B, 2, FALSE), "Currency not found"))</f>
        <v>2260</v>
      </c>
      <c r="K3162" s="184">
        <f t="shared" si="287"/>
        <v>2260</v>
      </c>
      <c r="L3162" s="184">
        <f>IF(C3162="MTS", B3162, B3162 * IFERROR(VLOOKUP(C3162, 'QTY_CONVERSIONS '!A:B, 2, FALSE), "Units not  found"))</f>
        <v>24</v>
      </c>
      <c r="M3162" s="185">
        <f t="shared" si="288"/>
        <v>54240</v>
      </c>
      <c r="N3162" s="143" t="str">
        <f>IFERROR(VLOOKUP(D3162, Product_Category!A:B, 2, FALSE), "Uncategorized")</f>
        <v>MCC</v>
      </c>
      <c r="O3162" s="186">
        <f t="shared" si="290"/>
        <v>2260000</v>
      </c>
      <c r="P3162" s="185">
        <f t="shared" si="289"/>
        <v>54240000</v>
      </c>
      <c r="Q3162" s="143">
        <v>2023</v>
      </c>
      <c r="R3162" s="143" t="str">
        <f>IFERROR(VLOOKUP(G3162,'SOURCE COMPANY'!A:B, 2, FALSE), "")</f>
        <v>CHEMFIELD</v>
      </c>
      <c r="S3162" s="143" t="str">
        <f>IFERROR(VLOOKUP(H3162,'CUSTOMER NAME'!A:B, 2, FALSE), "")</f>
        <v>TO THE ORDER</v>
      </c>
    </row>
    <row r="3163" spans="1:19">
      <c r="A3163" s="83" t="s">
        <v>1012</v>
      </c>
      <c r="B3163" s="23">
        <v>24</v>
      </c>
      <c r="C3163" s="83" t="s">
        <v>1647</v>
      </c>
      <c r="D3163" s="83" t="s">
        <v>593</v>
      </c>
      <c r="E3163" s="49">
        <v>2260</v>
      </c>
      <c r="F3163" s="83" t="s">
        <v>9</v>
      </c>
      <c r="G3163" s="187" t="s">
        <v>2723</v>
      </c>
      <c r="H3163" s="83" t="s">
        <v>510</v>
      </c>
      <c r="I3163" s="219" t="str">
        <f t="shared" si="291"/>
        <v>September</v>
      </c>
      <c r="J3163" s="184">
        <f>IF(F3163="USD", E3163, E3163 * IFERROR(VLOOKUP(F3163, EXCHANGE_RATE!A:B, 2, FALSE), "Currency not found"))</f>
        <v>2260</v>
      </c>
      <c r="K3163" s="184">
        <f t="shared" si="287"/>
        <v>2260</v>
      </c>
      <c r="L3163" s="184">
        <f>IF(C3163="MTS", B3163, B3163 * IFERROR(VLOOKUP(C3163, 'QTY_CONVERSIONS '!A:B, 2, FALSE), "Units not  found"))</f>
        <v>24</v>
      </c>
      <c r="M3163" s="185">
        <f t="shared" si="288"/>
        <v>54240</v>
      </c>
      <c r="N3163" s="143" t="str">
        <f>IFERROR(VLOOKUP(D3163, Product_Category!A:B, 2, FALSE), "Uncategorized")</f>
        <v>MCC</v>
      </c>
      <c r="O3163" s="186">
        <f t="shared" si="290"/>
        <v>2260000</v>
      </c>
      <c r="P3163" s="185">
        <f t="shared" si="289"/>
        <v>54240000</v>
      </c>
      <c r="Q3163" s="143">
        <v>2023</v>
      </c>
      <c r="R3163" s="143" t="str">
        <f>IFERROR(VLOOKUP(G3163,'SOURCE COMPANY'!A:B, 2, FALSE), "")</f>
        <v>CHEMFIELD</v>
      </c>
      <c r="S3163" s="143" t="str">
        <f>IFERROR(VLOOKUP(H3163,'CUSTOMER NAME'!A:B, 2, FALSE), "")</f>
        <v>TO THE ORDER</v>
      </c>
    </row>
    <row r="3164" spans="1:19">
      <c r="A3164" s="83" t="s">
        <v>1012</v>
      </c>
      <c r="B3164" s="23">
        <v>24</v>
      </c>
      <c r="C3164" s="83" t="s">
        <v>1647</v>
      </c>
      <c r="D3164" s="83" t="s">
        <v>593</v>
      </c>
      <c r="E3164" s="49">
        <v>2260</v>
      </c>
      <c r="F3164" s="83" t="s">
        <v>9</v>
      </c>
      <c r="G3164" s="187" t="s">
        <v>2723</v>
      </c>
      <c r="H3164" s="83" t="s">
        <v>510</v>
      </c>
      <c r="I3164" s="219" t="str">
        <f t="shared" si="291"/>
        <v>September</v>
      </c>
      <c r="J3164" s="184">
        <f>IF(F3164="USD", E3164, E3164 * IFERROR(VLOOKUP(F3164, EXCHANGE_RATE!A:B, 2, FALSE), "Currency not found"))</f>
        <v>2260</v>
      </c>
      <c r="K3164" s="184">
        <f t="shared" si="287"/>
        <v>2260</v>
      </c>
      <c r="L3164" s="184">
        <f>IF(C3164="MTS", B3164, B3164 * IFERROR(VLOOKUP(C3164, 'QTY_CONVERSIONS '!A:B, 2, FALSE), "Units not  found"))</f>
        <v>24</v>
      </c>
      <c r="M3164" s="185">
        <f t="shared" si="288"/>
        <v>54240</v>
      </c>
      <c r="N3164" s="143" t="str">
        <f>IFERROR(VLOOKUP(D3164, Product_Category!A:B, 2, FALSE), "Uncategorized")</f>
        <v>MCC</v>
      </c>
      <c r="O3164" s="186">
        <f t="shared" si="290"/>
        <v>2260000</v>
      </c>
      <c r="P3164" s="185">
        <f t="shared" si="289"/>
        <v>54240000</v>
      </c>
      <c r="Q3164" s="143">
        <v>2023</v>
      </c>
      <c r="R3164" s="143" t="str">
        <f>IFERROR(VLOOKUP(G3164,'SOURCE COMPANY'!A:B, 2, FALSE), "")</f>
        <v>CHEMFIELD</v>
      </c>
      <c r="S3164" s="143" t="str">
        <f>IFERROR(VLOOKUP(H3164,'CUSTOMER NAME'!A:B, 2, FALSE), "")</f>
        <v>TO THE ORDER</v>
      </c>
    </row>
    <row r="3165" spans="1:19">
      <c r="A3165" s="83" t="s">
        <v>1012</v>
      </c>
      <c r="B3165" s="23">
        <v>24</v>
      </c>
      <c r="C3165" s="83" t="s">
        <v>1647</v>
      </c>
      <c r="D3165" s="83" t="s">
        <v>593</v>
      </c>
      <c r="E3165" s="49">
        <v>2135</v>
      </c>
      <c r="F3165" s="83" t="s">
        <v>9</v>
      </c>
      <c r="G3165" s="187" t="s">
        <v>2723</v>
      </c>
      <c r="H3165" s="83" t="s">
        <v>510</v>
      </c>
      <c r="I3165" s="219" t="str">
        <f t="shared" si="291"/>
        <v>September</v>
      </c>
      <c r="J3165" s="184">
        <f>IF(F3165="USD", E3165, E3165 * IFERROR(VLOOKUP(F3165, EXCHANGE_RATE!A:B, 2, FALSE), "Currency not found"))</f>
        <v>2135</v>
      </c>
      <c r="K3165" s="184">
        <f t="shared" si="287"/>
        <v>2135</v>
      </c>
      <c r="L3165" s="184">
        <f>IF(C3165="MTS", B3165, B3165 * IFERROR(VLOOKUP(C3165, 'QTY_CONVERSIONS '!A:B, 2, FALSE), "Units not  found"))</f>
        <v>24</v>
      </c>
      <c r="M3165" s="185">
        <f t="shared" si="288"/>
        <v>51240</v>
      </c>
      <c r="N3165" s="143" t="str">
        <f>IFERROR(VLOOKUP(D3165, Product_Category!A:B, 2, FALSE), "Uncategorized")</f>
        <v>MCC</v>
      </c>
      <c r="O3165" s="186">
        <f t="shared" si="290"/>
        <v>2135000</v>
      </c>
      <c r="P3165" s="185">
        <f t="shared" si="289"/>
        <v>51240000</v>
      </c>
      <c r="Q3165" s="143">
        <v>2023</v>
      </c>
      <c r="R3165" s="143" t="str">
        <f>IFERROR(VLOOKUP(G3165,'SOURCE COMPANY'!A:B, 2, FALSE), "")</f>
        <v>CHEMFIELD</v>
      </c>
      <c r="S3165" s="143" t="str">
        <f>IFERROR(VLOOKUP(H3165,'CUSTOMER NAME'!A:B, 2, FALSE), "")</f>
        <v>TO THE ORDER</v>
      </c>
    </row>
    <row r="3166" spans="1:19">
      <c r="A3166" s="83" t="s">
        <v>1012</v>
      </c>
      <c r="B3166" s="23">
        <v>9.5</v>
      </c>
      <c r="C3166" s="83" t="s">
        <v>1647</v>
      </c>
      <c r="D3166" s="83" t="s">
        <v>593</v>
      </c>
      <c r="E3166" s="49">
        <v>2260</v>
      </c>
      <c r="F3166" s="83" t="s">
        <v>9</v>
      </c>
      <c r="G3166" s="187" t="s">
        <v>2723</v>
      </c>
      <c r="H3166" s="83" t="s">
        <v>510</v>
      </c>
      <c r="I3166" s="219" t="str">
        <f t="shared" si="291"/>
        <v>September</v>
      </c>
      <c r="J3166" s="184">
        <f>IF(F3166="USD", E3166, E3166 * IFERROR(VLOOKUP(F3166, EXCHANGE_RATE!A:B, 2, FALSE), "Currency not found"))</f>
        <v>2260</v>
      </c>
      <c r="K3166" s="184">
        <f t="shared" si="287"/>
        <v>2260</v>
      </c>
      <c r="L3166" s="184">
        <f>IF(C3166="MTS", B3166, B3166 * IFERROR(VLOOKUP(C3166, 'QTY_CONVERSIONS '!A:B, 2, FALSE), "Units not  found"))</f>
        <v>9.5</v>
      </c>
      <c r="M3166" s="185">
        <f t="shared" si="288"/>
        <v>21470</v>
      </c>
      <c r="N3166" s="143" t="str">
        <f>IFERROR(VLOOKUP(D3166, Product_Category!A:B, 2, FALSE), "Uncategorized")</f>
        <v>MCC</v>
      </c>
      <c r="O3166" s="186">
        <f t="shared" si="290"/>
        <v>2260000</v>
      </c>
      <c r="P3166" s="185">
        <f t="shared" si="289"/>
        <v>21470000</v>
      </c>
      <c r="Q3166" s="143">
        <v>2023</v>
      </c>
      <c r="R3166" s="143" t="str">
        <f>IFERROR(VLOOKUP(G3166,'SOURCE COMPANY'!A:B, 2, FALSE), "")</f>
        <v>CHEMFIELD</v>
      </c>
      <c r="S3166" s="143" t="str">
        <f>IFERROR(VLOOKUP(H3166,'CUSTOMER NAME'!A:B, 2, FALSE), "")</f>
        <v>TO THE ORDER</v>
      </c>
    </row>
    <row r="3167" spans="1:19">
      <c r="A3167" s="83" t="s">
        <v>1012</v>
      </c>
      <c r="B3167" s="23">
        <v>10</v>
      </c>
      <c r="C3167" s="83" t="s">
        <v>1647</v>
      </c>
      <c r="D3167" s="83" t="s">
        <v>593</v>
      </c>
      <c r="E3167" s="49">
        <v>3490</v>
      </c>
      <c r="F3167" s="83" t="s">
        <v>9</v>
      </c>
      <c r="G3167" s="187" t="s">
        <v>2723</v>
      </c>
      <c r="H3167" s="83" t="s">
        <v>510</v>
      </c>
      <c r="I3167" s="219" t="str">
        <f t="shared" si="291"/>
        <v>September</v>
      </c>
      <c r="J3167" s="184">
        <f>IF(F3167="USD", E3167, E3167 * IFERROR(VLOOKUP(F3167, EXCHANGE_RATE!A:B, 2, FALSE), "Currency not found"))</f>
        <v>3490</v>
      </c>
      <c r="K3167" s="184">
        <f t="shared" si="287"/>
        <v>3490</v>
      </c>
      <c r="L3167" s="184">
        <f>IF(C3167="MTS", B3167, B3167 * IFERROR(VLOOKUP(C3167, 'QTY_CONVERSIONS '!A:B, 2, FALSE), "Units not  found"))</f>
        <v>10</v>
      </c>
      <c r="M3167" s="185">
        <f t="shared" si="288"/>
        <v>34900</v>
      </c>
      <c r="N3167" s="143" t="str">
        <f>IFERROR(VLOOKUP(D3167, Product_Category!A:B, 2, FALSE), "Uncategorized")</f>
        <v>MCC</v>
      </c>
      <c r="O3167" s="186">
        <f t="shared" si="290"/>
        <v>3490000</v>
      </c>
      <c r="P3167" s="185">
        <f t="shared" si="289"/>
        <v>34900000</v>
      </c>
      <c r="Q3167" s="143">
        <v>2023</v>
      </c>
      <c r="R3167" s="143" t="str">
        <f>IFERROR(VLOOKUP(G3167,'SOURCE COMPANY'!A:B, 2, FALSE), "")</f>
        <v>CHEMFIELD</v>
      </c>
      <c r="S3167" s="143" t="str">
        <f>IFERROR(VLOOKUP(H3167,'CUSTOMER NAME'!A:B, 2, FALSE), "")</f>
        <v>TO THE ORDER</v>
      </c>
    </row>
    <row r="3168" spans="1:19">
      <c r="A3168" s="83" t="s">
        <v>1012</v>
      </c>
      <c r="B3168" s="23">
        <v>12</v>
      </c>
      <c r="C3168" s="83" t="s">
        <v>1647</v>
      </c>
      <c r="D3168" s="83" t="s">
        <v>593</v>
      </c>
      <c r="E3168" s="49">
        <v>2920</v>
      </c>
      <c r="F3168" s="83" t="s">
        <v>9</v>
      </c>
      <c r="G3168" s="187" t="s">
        <v>2723</v>
      </c>
      <c r="H3168" s="83" t="s">
        <v>510</v>
      </c>
      <c r="I3168" s="219" t="str">
        <f t="shared" si="291"/>
        <v>September</v>
      </c>
      <c r="J3168" s="184">
        <f>IF(F3168="USD", E3168, E3168 * IFERROR(VLOOKUP(F3168, EXCHANGE_RATE!A:B, 2, FALSE), "Currency not found"))</f>
        <v>2920</v>
      </c>
      <c r="K3168" s="184">
        <f t="shared" si="287"/>
        <v>2920</v>
      </c>
      <c r="L3168" s="184">
        <f>IF(C3168="MTS", B3168, B3168 * IFERROR(VLOOKUP(C3168, 'QTY_CONVERSIONS '!A:B, 2, FALSE), "Units not  found"))</f>
        <v>12</v>
      </c>
      <c r="M3168" s="185">
        <f t="shared" si="288"/>
        <v>35040</v>
      </c>
      <c r="N3168" s="143" t="str">
        <f>IFERROR(VLOOKUP(D3168, Product_Category!A:B, 2, FALSE), "Uncategorized")</f>
        <v>MCC</v>
      </c>
      <c r="O3168" s="186">
        <f t="shared" si="290"/>
        <v>2920000</v>
      </c>
      <c r="P3168" s="185">
        <f t="shared" si="289"/>
        <v>35040000</v>
      </c>
      <c r="Q3168" s="143">
        <v>2023</v>
      </c>
      <c r="R3168" s="143" t="str">
        <f>IFERROR(VLOOKUP(G3168,'SOURCE COMPANY'!A:B, 2, FALSE), "")</f>
        <v>CHEMFIELD</v>
      </c>
      <c r="S3168" s="143" t="str">
        <f>IFERROR(VLOOKUP(H3168,'CUSTOMER NAME'!A:B, 2, FALSE), "")</f>
        <v>TO THE ORDER</v>
      </c>
    </row>
    <row r="3169" spans="1:19">
      <c r="A3169" s="83" t="s">
        <v>1012</v>
      </c>
      <c r="B3169" s="23">
        <v>12</v>
      </c>
      <c r="C3169" s="83" t="s">
        <v>1647</v>
      </c>
      <c r="D3169" s="83" t="s">
        <v>593</v>
      </c>
      <c r="E3169" s="49">
        <v>2920</v>
      </c>
      <c r="F3169" s="83" t="s">
        <v>9</v>
      </c>
      <c r="G3169" s="187" t="s">
        <v>2723</v>
      </c>
      <c r="H3169" s="83" t="s">
        <v>510</v>
      </c>
      <c r="I3169" s="219" t="str">
        <f t="shared" si="291"/>
        <v>September</v>
      </c>
      <c r="J3169" s="184">
        <f>IF(F3169="USD", E3169, E3169 * IFERROR(VLOOKUP(F3169, EXCHANGE_RATE!A:B, 2, FALSE), "Currency not found"))</f>
        <v>2920</v>
      </c>
      <c r="K3169" s="184">
        <f t="shared" si="287"/>
        <v>2920</v>
      </c>
      <c r="L3169" s="184">
        <f>IF(C3169="MTS", B3169, B3169 * IFERROR(VLOOKUP(C3169, 'QTY_CONVERSIONS '!A:B, 2, FALSE), "Units not  found"))</f>
        <v>12</v>
      </c>
      <c r="M3169" s="185">
        <f t="shared" si="288"/>
        <v>35040</v>
      </c>
      <c r="N3169" s="143" t="str">
        <f>IFERROR(VLOOKUP(D3169, Product_Category!A:B, 2, FALSE), "Uncategorized")</f>
        <v>MCC</v>
      </c>
      <c r="O3169" s="186">
        <f t="shared" si="290"/>
        <v>2920000</v>
      </c>
      <c r="P3169" s="185">
        <f t="shared" si="289"/>
        <v>35040000</v>
      </c>
      <c r="Q3169" s="143">
        <v>2023</v>
      </c>
      <c r="R3169" s="143" t="str">
        <f>IFERROR(VLOOKUP(G3169,'SOURCE COMPANY'!A:B, 2, FALSE), "")</f>
        <v>CHEMFIELD</v>
      </c>
      <c r="S3169" s="143" t="str">
        <f>IFERROR(VLOOKUP(H3169,'CUSTOMER NAME'!A:B, 2, FALSE), "")</f>
        <v>TO THE ORDER</v>
      </c>
    </row>
    <row r="3170" spans="1:19">
      <c r="A3170" s="83" t="s">
        <v>1012</v>
      </c>
      <c r="B3170" s="23">
        <v>12</v>
      </c>
      <c r="C3170" s="83" t="s">
        <v>1647</v>
      </c>
      <c r="D3170" s="83" t="s">
        <v>593</v>
      </c>
      <c r="E3170" s="49">
        <v>2920</v>
      </c>
      <c r="F3170" s="83" t="s">
        <v>9</v>
      </c>
      <c r="G3170" s="187" t="s">
        <v>2723</v>
      </c>
      <c r="H3170" s="83" t="s">
        <v>510</v>
      </c>
      <c r="I3170" s="219" t="str">
        <f t="shared" si="291"/>
        <v>September</v>
      </c>
      <c r="J3170" s="184">
        <f>IF(F3170="USD", E3170, E3170 * IFERROR(VLOOKUP(F3170, EXCHANGE_RATE!A:B, 2, FALSE), "Currency not found"))</f>
        <v>2920</v>
      </c>
      <c r="K3170" s="184">
        <f t="shared" si="287"/>
        <v>2920</v>
      </c>
      <c r="L3170" s="184">
        <f>IF(C3170="MTS", B3170, B3170 * IFERROR(VLOOKUP(C3170, 'QTY_CONVERSIONS '!A:B, 2, FALSE), "Units not  found"))</f>
        <v>12</v>
      </c>
      <c r="M3170" s="185">
        <f t="shared" si="288"/>
        <v>35040</v>
      </c>
      <c r="N3170" s="143" t="str">
        <f>IFERROR(VLOOKUP(D3170, Product_Category!A:B, 2, FALSE), "Uncategorized")</f>
        <v>MCC</v>
      </c>
      <c r="O3170" s="186">
        <f t="shared" si="290"/>
        <v>2920000</v>
      </c>
      <c r="P3170" s="185">
        <f t="shared" si="289"/>
        <v>35040000</v>
      </c>
      <c r="Q3170" s="143">
        <v>2023</v>
      </c>
      <c r="R3170" s="143" t="str">
        <f>IFERROR(VLOOKUP(G3170,'SOURCE COMPANY'!A:B, 2, FALSE), "")</f>
        <v>CHEMFIELD</v>
      </c>
      <c r="S3170" s="143" t="str">
        <f>IFERROR(VLOOKUP(H3170,'CUSTOMER NAME'!A:B, 2, FALSE), "")</f>
        <v>TO THE ORDER</v>
      </c>
    </row>
    <row r="3171" spans="1:19">
      <c r="A3171" s="83" t="s">
        <v>1012</v>
      </c>
      <c r="B3171" s="23">
        <v>24</v>
      </c>
      <c r="C3171" s="83" t="s">
        <v>1647</v>
      </c>
      <c r="D3171" s="83" t="s">
        <v>593</v>
      </c>
      <c r="E3171" s="49">
        <v>2260</v>
      </c>
      <c r="F3171" s="83" t="s">
        <v>9</v>
      </c>
      <c r="G3171" s="187" t="s">
        <v>2723</v>
      </c>
      <c r="H3171" s="83" t="s">
        <v>510</v>
      </c>
      <c r="I3171" s="219" t="str">
        <f t="shared" si="291"/>
        <v>September</v>
      </c>
      <c r="J3171" s="184">
        <f>IF(F3171="USD", E3171, E3171 * IFERROR(VLOOKUP(F3171, EXCHANGE_RATE!A:B, 2, FALSE), "Currency not found"))</f>
        <v>2260</v>
      </c>
      <c r="K3171" s="184">
        <f t="shared" si="287"/>
        <v>2260</v>
      </c>
      <c r="L3171" s="184">
        <f>IF(C3171="MTS", B3171, B3171 * IFERROR(VLOOKUP(C3171, 'QTY_CONVERSIONS '!A:B, 2, FALSE), "Units not  found"))</f>
        <v>24</v>
      </c>
      <c r="M3171" s="185">
        <f t="shared" si="288"/>
        <v>54240</v>
      </c>
      <c r="N3171" s="143" t="str">
        <f>IFERROR(VLOOKUP(D3171, Product_Category!A:B, 2, FALSE), "Uncategorized")</f>
        <v>MCC</v>
      </c>
      <c r="O3171" s="186">
        <f t="shared" si="290"/>
        <v>2260000</v>
      </c>
      <c r="P3171" s="185">
        <f t="shared" si="289"/>
        <v>54240000</v>
      </c>
      <c r="Q3171" s="143">
        <v>2023</v>
      </c>
      <c r="R3171" s="143" t="str">
        <f>IFERROR(VLOOKUP(G3171,'SOURCE COMPANY'!A:B, 2, FALSE), "")</f>
        <v>CHEMFIELD</v>
      </c>
      <c r="S3171" s="143" t="str">
        <f>IFERROR(VLOOKUP(H3171,'CUSTOMER NAME'!A:B, 2, FALSE), "")</f>
        <v>TO THE ORDER</v>
      </c>
    </row>
    <row r="3172" spans="1:19">
      <c r="A3172" s="83" t="s">
        <v>1012</v>
      </c>
      <c r="B3172" s="23">
        <v>12</v>
      </c>
      <c r="C3172" s="83" t="s">
        <v>1647</v>
      </c>
      <c r="D3172" s="83" t="s">
        <v>593</v>
      </c>
      <c r="E3172" s="49">
        <v>2920</v>
      </c>
      <c r="F3172" s="83" t="s">
        <v>9</v>
      </c>
      <c r="G3172" s="187" t="s">
        <v>2723</v>
      </c>
      <c r="H3172" s="83" t="s">
        <v>510</v>
      </c>
      <c r="I3172" s="219" t="str">
        <f t="shared" si="291"/>
        <v>September</v>
      </c>
      <c r="J3172" s="184">
        <f>IF(F3172="USD", E3172, E3172 * IFERROR(VLOOKUP(F3172, EXCHANGE_RATE!A:B, 2, FALSE), "Currency not found"))</f>
        <v>2920</v>
      </c>
      <c r="K3172" s="184">
        <f t="shared" si="287"/>
        <v>2920</v>
      </c>
      <c r="L3172" s="184">
        <f>IF(C3172="MTS", B3172, B3172 * IFERROR(VLOOKUP(C3172, 'QTY_CONVERSIONS '!A:B, 2, FALSE), "Units not  found"))</f>
        <v>12</v>
      </c>
      <c r="M3172" s="185">
        <f t="shared" si="288"/>
        <v>35040</v>
      </c>
      <c r="N3172" s="143" t="str">
        <f>IFERROR(VLOOKUP(D3172, Product_Category!A:B, 2, FALSE), "Uncategorized")</f>
        <v>MCC</v>
      </c>
      <c r="O3172" s="186">
        <f t="shared" si="290"/>
        <v>2920000</v>
      </c>
      <c r="P3172" s="185">
        <f t="shared" si="289"/>
        <v>35040000</v>
      </c>
      <c r="Q3172" s="143">
        <v>2023</v>
      </c>
      <c r="R3172" s="143" t="str">
        <f>IFERROR(VLOOKUP(G3172,'SOURCE COMPANY'!A:B, 2, FALSE), "")</f>
        <v>CHEMFIELD</v>
      </c>
      <c r="S3172" s="143" t="str">
        <f>IFERROR(VLOOKUP(H3172,'CUSTOMER NAME'!A:B, 2, FALSE), "")</f>
        <v>TO THE ORDER</v>
      </c>
    </row>
    <row r="3173" spans="1:19">
      <c r="A3173" s="83" t="s">
        <v>1012</v>
      </c>
      <c r="B3173" s="23">
        <v>4.5</v>
      </c>
      <c r="C3173" s="83" t="s">
        <v>1647</v>
      </c>
      <c r="D3173" s="83" t="s">
        <v>594</v>
      </c>
      <c r="E3173" s="49">
        <v>3080</v>
      </c>
      <c r="F3173" s="83" t="s">
        <v>9</v>
      </c>
      <c r="G3173" s="187" t="s">
        <v>2723</v>
      </c>
      <c r="H3173" s="83" t="s">
        <v>510</v>
      </c>
      <c r="I3173" s="219" t="str">
        <f t="shared" si="291"/>
        <v>September</v>
      </c>
      <c r="J3173" s="184">
        <f>IF(F3173="USD", E3173, E3173 * IFERROR(VLOOKUP(F3173, EXCHANGE_RATE!A:B, 2, FALSE), "Currency not found"))</f>
        <v>3080</v>
      </c>
      <c r="K3173" s="184">
        <f t="shared" si="287"/>
        <v>3080</v>
      </c>
      <c r="L3173" s="184">
        <f>IF(C3173="MTS", B3173, B3173 * IFERROR(VLOOKUP(C3173, 'QTY_CONVERSIONS '!A:B, 2, FALSE), "Units not  found"))</f>
        <v>4.5</v>
      </c>
      <c r="M3173" s="185">
        <f t="shared" si="288"/>
        <v>13860</v>
      </c>
      <c r="N3173" s="143" t="str">
        <f>IFERROR(VLOOKUP(D3173, Product_Category!A:B, 2, FALSE), "Uncategorized")</f>
        <v>MCC</v>
      </c>
      <c r="O3173" s="186">
        <f t="shared" si="290"/>
        <v>3080000</v>
      </c>
      <c r="P3173" s="185">
        <f t="shared" si="289"/>
        <v>13860000</v>
      </c>
      <c r="Q3173" s="143">
        <v>2023</v>
      </c>
      <c r="R3173" s="143" t="str">
        <f>IFERROR(VLOOKUP(G3173,'SOURCE COMPANY'!A:B, 2, FALSE), "")</f>
        <v>CHEMFIELD</v>
      </c>
      <c r="S3173" s="143" t="str">
        <f>IFERROR(VLOOKUP(H3173,'CUSTOMER NAME'!A:B, 2, FALSE), "")</f>
        <v>TO THE ORDER</v>
      </c>
    </row>
    <row r="3174" spans="1:19">
      <c r="A3174" s="83" t="s">
        <v>1012</v>
      </c>
      <c r="B3174" s="23">
        <v>25</v>
      </c>
      <c r="C3174" s="83" t="s">
        <v>7</v>
      </c>
      <c r="D3174" s="83" t="s">
        <v>2187</v>
      </c>
      <c r="E3174" s="49">
        <v>12.74</v>
      </c>
      <c r="F3174" s="83" t="s">
        <v>9</v>
      </c>
      <c r="G3174" s="187" t="s">
        <v>2723</v>
      </c>
      <c r="H3174" s="83" t="s">
        <v>510</v>
      </c>
      <c r="I3174" s="219" t="str">
        <f t="shared" si="291"/>
        <v>September</v>
      </c>
      <c r="J3174" s="184">
        <f>IF(F3174="USD", E3174, E3174 * IFERROR(VLOOKUP(F3174, EXCHANGE_RATE!A:B, 2, FALSE), "Currency not found"))</f>
        <v>12.74</v>
      </c>
      <c r="K3174" s="184">
        <f t="shared" si="287"/>
        <v>12.74</v>
      </c>
      <c r="L3174" s="184">
        <f>IF(C3174="MTS", B3174, B3174 * IFERROR(VLOOKUP(C3174, 'QTY_CONVERSIONS '!A:B, 2, FALSE), "Units not  found"))</f>
        <v>2.5000000000000001E-2</v>
      </c>
      <c r="M3174" s="185">
        <f t="shared" si="288"/>
        <v>318.5</v>
      </c>
      <c r="N3174" s="143" t="str">
        <f>IFERROR(VLOOKUP(D3174, Product_Category!A:B, 2, FALSE), "Uncategorized")</f>
        <v>MCC</v>
      </c>
      <c r="O3174" s="186">
        <f t="shared" si="290"/>
        <v>12740</v>
      </c>
      <c r="P3174" s="185">
        <f t="shared" si="289"/>
        <v>318.5</v>
      </c>
      <c r="Q3174" s="143">
        <v>2023</v>
      </c>
      <c r="R3174" s="143" t="str">
        <f>IFERROR(VLOOKUP(G3174,'SOURCE COMPANY'!A:B, 2, FALSE), "")</f>
        <v>CHEMFIELD</v>
      </c>
      <c r="S3174" s="143" t="str">
        <f>IFERROR(VLOOKUP(H3174,'CUSTOMER NAME'!A:B, 2, FALSE), "")</f>
        <v>TO THE ORDER</v>
      </c>
    </row>
    <row r="3175" spans="1:19">
      <c r="A3175" s="83" t="s">
        <v>1012</v>
      </c>
      <c r="B3175" s="23">
        <v>25</v>
      </c>
      <c r="C3175" s="83" t="s">
        <v>7</v>
      </c>
      <c r="D3175" s="83" t="s">
        <v>2187</v>
      </c>
      <c r="E3175" s="49">
        <v>12.74</v>
      </c>
      <c r="F3175" s="83" t="s">
        <v>9</v>
      </c>
      <c r="G3175" s="187" t="s">
        <v>2723</v>
      </c>
      <c r="H3175" s="83" t="s">
        <v>510</v>
      </c>
      <c r="I3175" s="219" t="str">
        <f t="shared" si="291"/>
        <v>September</v>
      </c>
      <c r="J3175" s="184">
        <f>IF(F3175="USD", E3175, E3175 * IFERROR(VLOOKUP(F3175, EXCHANGE_RATE!A:B, 2, FALSE), "Currency not found"))</f>
        <v>12.74</v>
      </c>
      <c r="K3175" s="184">
        <f t="shared" si="287"/>
        <v>12.74</v>
      </c>
      <c r="L3175" s="184">
        <f>IF(C3175="MTS", B3175, B3175 * IFERROR(VLOOKUP(C3175, 'QTY_CONVERSIONS '!A:B, 2, FALSE), "Units not  found"))</f>
        <v>2.5000000000000001E-2</v>
      </c>
      <c r="M3175" s="185">
        <f t="shared" si="288"/>
        <v>318.5</v>
      </c>
      <c r="N3175" s="143" t="str">
        <f>IFERROR(VLOOKUP(D3175, Product_Category!A:B, 2, FALSE), "Uncategorized")</f>
        <v>MCC</v>
      </c>
      <c r="O3175" s="186">
        <f t="shared" si="290"/>
        <v>12740</v>
      </c>
      <c r="P3175" s="185">
        <f t="shared" si="289"/>
        <v>318.5</v>
      </c>
      <c r="Q3175" s="143">
        <v>2023</v>
      </c>
      <c r="R3175" s="143" t="str">
        <f>IFERROR(VLOOKUP(G3175,'SOURCE COMPANY'!A:B, 2, FALSE), "")</f>
        <v>CHEMFIELD</v>
      </c>
      <c r="S3175" s="143" t="str">
        <f>IFERROR(VLOOKUP(H3175,'CUSTOMER NAME'!A:B, 2, FALSE), "")</f>
        <v>TO THE ORDER</v>
      </c>
    </row>
    <row r="3176" spans="1:19">
      <c r="A3176" s="83" t="s">
        <v>1012</v>
      </c>
      <c r="B3176" s="23">
        <v>25</v>
      </c>
      <c r="C3176" s="83" t="s">
        <v>7</v>
      </c>
      <c r="D3176" s="83" t="s">
        <v>2188</v>
      </c>
      <c r="E3176" s="49">
        <v>12.74</v>
      </c>
      <c r="F3176" s="83" t="s">
        <v>9</v>
      </c>
      <c r="G3176" s="187" t="s">
        <v>2723</v>
      </c>
      <c r="H3176" s="83" t="s">
        <v>510</v>
      </c>
      <c r="I3176" s="219" t="str">
        <f t="shared" si="291"/>
        <v>September</v>
      </c>
      <c r="J3176" s="184">
        <f>IF(F3176="USD", E3176, E3176 * IFERROR(VLOOKUP(F3176, EXCHANGE_RATE!A:B, 2, FALSE), "Currency not found"))</f>
        <v>12.74</v>
      </c>
      <c r="K3176" s="184">
        <f t="shared" si="287"/>
        <v>12.74</v>
      </c>
      <c r="L3176" s="184">
        <f>IF(C3176="MTS", B3176, B3176 * IFERROR(VLOOKUP(C3176, 'QTY_CONVERSIONS '!A:B, 2, FALSE), "Units not  found"))</f>
        <v>2.5000000000000001E-2</v>
      </c>
      <c r="M3176" s="185">
        <f t="shared" si="288"/>
        <v>318.5</v>
      </c>
      <c r="N3176" s="143" t="str">
        <f>IFERROR(VLOOKUP(D3176, Product_Category!A:B, 2, FALSE), "Uncategorized")</f>
        <v>MCC</v>
      </c>
      <c r="O3176" s="186">
        <f t="shared" si="290"/>
        <v>12740</v>
      </c>
      <c r="P3176" s="185">
        <f t="shared" si="289"/>
        <v>318.5</v>
      </c>
      <c r="Q3176" s="143">
        <v>2023</v>
      </c>
      <c r="R3176" s="143" t="str">
        <f>IFERROR(VLOOKUP(G3176,'SOURCE COMPANY'!A:B, 2, FALSE), "")</f>
        <v>CHEMFIELD</v>
      </c>
      <c r="S3176" s="143" t="str">
        <f>IFERROR(VLOOKUP(H3176,'CUSTOMER NAME'!A:B, 2, FALSE), "")</f>
        <v>TO THE ORDER</v>
      </c>
    </row>
    <row r="3177" spans="1:19">
      <c r="A3177" s="83" t="s">
        <v>1012</v>
      </c>
      <c r="B3177" s="23">
        <v>25</v>
      </c>
      <c r="C3177" s="83" t="s">
        <v>7</v>
      </c>
      <c r="D3177" s="83" t="s">
        <v>2188</v>
      </c>
      <c r="E3177" s="49">
        <v>12.74</v>
      </c>
      <c r="F3177" s="83" t="s">
        <v>9</v>
      </c>
      <c r="G3177" s="187" t="s">
        <v>2723</v>
      </c>
      <c r="H3177" s="83" t="s">
        <v>510</v>
      </c>
      <c r="I3177" s="219" t="str">
        <f t="shared" si="291"/>
        <v>September</v>
      </c>
      <c r="J3177" s="184">
        <f>IF(F3177="USD", E3177, E3177 * IFERROR(VLOOKUP(F3177, EXCHANGE_RATE!A:B, 2, FALSE), "Currency not found"))</f>
        <v>12.74</v>
      </c>
      <c r="K3177" s="184">
        <f t="shared" si="287"/>
        <v>12.74</v>
      </c>
      <c r="L3177" s="184">
        <f>IF(C3177="MTS", B3177, B3177 * IFERROR(VLOOKUP(C3177, 'QTY_CONVERSIONS '!A:B, 2, FALSE), "Units not  found"))</f>
        <v>2.5000000000000001E-2</v>
      </c>
      <c r="M3177" s="185">
        <f t="shared" si="288"/>
        <v>318.5</v>
      </c>
      <c r="N3177" s="143" t="str">
        <f>IFERROR(VLOOKUP(D3177, Product_Category!A:B, 2, FALSE), "Uncategorized")</f>
        <v>MCC</v>
      </c>
      <c r="O3177" s="186">
        <f t="shared" si="290"/>
        <v>12740</v>
      </c>
      <c r="P3177" s="185">
        <f t="shared" si="289"/>
        <v>318.5</v>
      </c>
      <c r="Q3177" s="143">
        <v>2023</v>
      </c>
      <c r="R3177" s="143" t="str">
        <f>IFERROR(VLOOKUP(G3177,'SOURCE COMPANY'!A:B, 2, FALSE), "")</f>
        <v>CHEMFIELD</v>
      </c>
      <c r="S3177" s="143" t="str">
        <f>IFERROR(VLOOKUP(H3177,'CUSTOMER NAME'!A:B, 2, FALSE), "")</f>
        <v>TO THE ORDER</v>
      </c>
    </row>
    <row r="3178" spans="1:19">
      <c r="A3178" s="211" t="s">
        <v>860</v>
      </c>
      <c r="B3178" s="211">
        <v>500</v>
      </c>
      <c r="C3178" s="211" t="s">
        <v>7</v>
      </c>
      <c r="D3178" s="211" t="s">
        <v>3390</v>
      </c>
      <c r="E3178" s="211">
        <v>8.9</v>
      </c>
      <c r="F3178" s="211" t="s">
        <v>9</v>
      </c>
      <c r="G3178" s="187" t="s">
        <v>2723</v>
      </c>
      <c r="H3178" s="211" t="s">
        <v>510</v>
      </c>
      <c r="I3178" s="192" t="s">
        <v>3389</v>
      </c>
      <c r="J3178" s="184">
        <f>IF(F3178="USD", E3178, E3178 * IFERROR(VLOOKUP(F3178, EXCHANGE_RATE!A:B, 2, FALSE), "Currency not found"))</f>
        <v>8.9</v>
      </c>
      <c r="K3178" s="184">
        <f t="shared" si="287"/>
        <v>8.9</v>
      </c>
      <c r="L3178" s="184">
        <f>IF(C3178="MTS", B3178, B3178 * IFERROR(VLOOKUP(C3178, 'QTY_CONVERSIONS '!A:B, 2, FALSE), "Units not  found"))</f>
        <v>0.5</v>
      </c>
      <c r="M3178" s="185">
        <f t="shared" si="288"/>
        <v>4450</v>
      </c>
      <c r="N3178" s="143" t="str">
        <f>IFERROR(VLOOKUP(D3178, Product_Category!A:B, 2, FALSE), "Uncategorized")</f>
        <v>MCC</v>
      </c>
      <c r="O3178" s="186">
        <f t="shared" si="290"/>
        <v>8900</v>
      </c>
      <c r="P3178" s="185">
        <f t="shared" si="289"/>
        <v>4450</v>
      </c>
      <c r="Q3178" s="143">
        <v>2023</v>
      </c>
      <c r="R3178" s="143" t="str">
        <f>IFERROR(VLOOKUP(G3178,'SOURCE COMPANY'!A:B, 2, FALSE), "")</f>
        <v>CHEMFIELD</v>
      </c>
      <c r="S3178" s="143" t="str">
        <f>IFERROR(VLOOKUP(H3178,'CUSTOMER NAME'!A:B, 2, FALSE), "")</f>
        <v>TO THE ORDER</v>
      </c>
    </row>
    <row r="3179" spans="1:19">
      <c r="A3179" s="211" t="s">
        <v>1329</v>
      </c>
      <c r="B3179" s="211">
        <v>9000</v>
      </c>
      <c r="C3179" s="211" t="s">
        <v>7</v>
      </c>
      <c r="D3179" s="211" t="s">
        <v>3529</v>
      </c>
      <c r="E3179" s="211">
        <v>2.5099999999999998</v>
      </c>
      <c r="F3179" s="211" t="s">
        <v>9</v>
      </c>
      <c r="G3179" s="187" t="s">
        <v>2723</v>
      </c>
      <c r="H3179" s="211" t="s">
        <v>510</v>
      </c>
      <c r="I3179" s="192" t="s">
        <v>3389</v>
      </c>
      <c r="J3179" s="184">
        <f>IF(F3179="USD", E3179, E3179 * IFERROR(VLOOKUP(F3179, EXCHANGE_RATE!A:B, 2, FALSE), "Currency not found"))</f>
        <v>2.5099999999999998</v>
      </c>
      <c r="K3179" s="184">
        <f t="shared" si="287"/>
        <v>2.5099999999999998</v>
      </c>
      <c r="L3179" s="184">
        <f>IF(C3179="MTS", B3179, B3179 * IFERROR(VLOOKUP(C3179, 'QTY_CONVERSIONS '!A:B, 2, FALSE), "Units not  found"))</f>
        <v>9</v>
      </c>
      <c r="M3179" s="185">
        <f t="shared" si="288"/>
        <v>22589.999999999996</v>
      </c>
      <c r="N3179" s="143" t="str">
        <f>IFERROR(VLOOKUP(D3179, Product_Category!A:B, 2, FALSE), "Uncategorized")</f>
        <v>MCC</v>
      </c>
      <c r="O3179" s="186">
        <f t="shared" si="290"/>
        <v>2510</v>
      </c>
      <c r="P3179" s="185">
        <f t="shared" si="289"/>
        <v>22590</v>
      </c>
      <c r="Q3179" s="143">
        <v>2023</v>
      </c>
      <c r="R3179" s="143" t="str">
        <f>IFERROR(VLOOKUP(G3179,'SOURCE COMPANY'!A:B, 2, FALSE), "")</f>
        <v>CHEMFIELD</v>
      </c>
      <c r="S3179" s="143" t="str">
        <f>IFERROR(VLOOKUP(H3179,'CUSTOMER NAME'!A:B, 2, FALSE), "")</f>
        <v>TO THE ORDER</v>
      </c>
    </row>
    <row r="3180" spans="1:19">
      <c r="A3180" s="211" t="s">
        <v>752</v>
      </c>
      <c r="B3180" s="211">
        <v>20000</v>
      </c>
      <c r="C3180" s="211" t="s">
        <v>7</v>
      </c>
      <c r="D3180" s="211" t="s">
        <v>3553</v>
      </c>
      <c r="E3180" s="211">
        <v>2.04</v>
      </c>
      <c r="F3180" s="211" t="s">
        <v>1718</v>
      </c>
      <c r="G3180" s="187" t="s">
        <v>2723</v>
      </c>
      <c r="H3180" s="211" t="s">
        <v>510</v>
      </c>
      <c r="I3180" s="192" t="s">
        <v>3389</v>
      </c>
      <c r="J3180" s="184">
        <f>IF(F3180="USD", E3180, E3180 * IFERROR(VLOOKUP(F3180, EXCHANGE_RATE!A:B, 2, FALSE), "Currency not found"))</f>
        <v>2.1828000000000003</v>
      </c>
      <c r="K3180" s="184">
        <f t="shared" si="287"/>
        <v>2.19</v>
      </c>
      <c r="L3180" s="184">
        <f>IF(C3180="MTS", B3180, B3180 * IFERROR(VLOOKUP(C3180, 'QTY_CONVERSIONS '!A:B, 2, FALSE), "Units not  found"))</f>
        <v>20</v>
      </c>
      <c r="M3180" s="185">
        <f t="shared" si="288"/>
        <v>43800</v>
      </c>
      <c r="N3180" s="143" t="str">
        <f>IFERROR(VLOOKUP(D3180, Product_Category!A:B, 2, FALSE), "Uncategorized")</f>
        <v>MCC</v>
      </c>
      <c r="O3180" s="186">
        <f t="shared" si="290"/>
        <v>2190</v>
      </c>
      <c r="P3180" s="185">
        <f t="shared" si="289"/>
        <v>43800</v>
      </c>
      <c r="Q3180" s="143">
        <v>2023</v>
      </c>
      <c r="R3180" s="143" t="str">
        <f>IFERROR(VLOOKUP(G3180,'SOURCE COMPANY'!A:B, 2, FALSE), "")</f>
        <v>CHEMFIELD</v>
      </c>
      <c r="S3180" s="143" t="str">
        <f>IFERROR(VLOOKUP(H3180,'CUSTOMER NAME'!A:B, 2, FALSE), "")</f>
        <v>TO THE ORDER</v>
      </c>
    </row>
    <row r="3181" spans="1:19">
      <c r="A3181" s="211" t="s">
        <v>752</v>
      </c>
      <c r="B3181" s="211">
        <v>20000</v>
      </c>
      <c r="C3181" s="211" t="s">
        <v>7</v>
      </c>
      <c r="D3181" s="211" t="s">
        <v>3555</v>
      </c>
      <c r="E3181" s="211">
        <v>2048</v>
      </c>
      <c r="F3181" s="211" t="s">
        <v>1718</v>
      </c>
      <c r="G3181" s="187" t="s">
        <v>2723</v>
      </c>
      <c r="H3181" s="211" t="s">
        <v>510</v>
      </c>
      <c r="I3181" s="192" t="s">
        <v>3389</v>
      </c>
      <c r="J3181" s="184">
        <f>IF(F3181="USD", E3181, E3181 * IFERROR(VLOOKUP(F3181, EXCHANGE_RATE!A:B, 2, FALSE), "Currency not found"))</f>
        <v>2191.36</v>
      </c>
      <c r="K3181" s="184">
        <f t="shared" si="287"/>
        <v>2191.36</v>
      </c>
      <c r="L3181" s="184">
        <f>IF(C3181="MTS", B3181, B3181 * IFERROR(VLOOKUP(C3181, 'QTY_CONVERSIONS '!A:B, 2, FALSE), "Units not  found"))</f>
        <v>20</v>
      </c>
      <c r="M3181" s="185">
        <f t="shared" si="288"/>
        <v>43827200</v>
      </c>
      <c r="N3181" s="143" t="str">
        <f>IFERROR(VLOOKUP(D3181, Product_Category!A:B, 2, FALSE), "Uncategorized")</f>
        <v>MCC</v>
      </c>
      <c r="O3181" s="186">
        <f t="shared" si="290"/>
        <v>2191360</v>
      </c>
      <c r="P3181" s="185">
        <f t="shared" si="289"/>
        <v>43827200</v>
      </c>
      <c r="Q3181" s="143">
        <v>2023</v>
      </c>
      <c r="R3181" s="143" t="str">
        <f>IFERROR(VLOOKUP(G3181,'SOURCE COMPANY'!A:B, 2, FALSE), "")</f>
        <v>CHEMFIELD</v>
      </c>
      <c r="S3181" s="143" t="str">
        <f>IFERROR(VLOOKUP(H3181,'CUSTOMER NAME'!A:B, 2, FALSE), "")</f>
        <v>TO THE ORDER</v>
      </c>
    </row>
    <row r="3182" spans="1:19">
      <c r="A3182" s="211" t="s">
        <v>492</v>
      </c>
      <c r="B3182" s="211">
        <v>20000</v>
      </c>
      <c r="C3182" s="211" t="s">
        <v>7</v>
      </c>
      <c r="D3182" s="211" t="s">
        <v>3529</v>
      </c>
      <c r="E3182" s="211">
        <v>2.25</v>
      </c>
      <c r="F3182" s="211" t="s">
        <v>9</v>
      </c>
      <c r="G3182" s="187" t="s">
        <v>2723</v>
      </c>
      <c r="H3182" s="211" t="s">
        <v>510</v>
      </c>
      <c r="I3182" s="192" t="s">
        <v>3389</v>
      </c>
      <c r="J3182" s="184">
        <f>IF(F3182="USD", E3182, E3182 * IFERROR(VLOOKUP(F3182, EXCHANGE_RATE!A:B, 2, FALSE), "Currency not found"))</f>
        <v>2.25</v>
      </c>
      <c r="K3182" s="184">
        <f t="shared" si="287"/>
        <v>2.25</v>
      </c>
      <c r="L3182" s="184">
        <f>IF(C3182="MTS", B3182, B3182 * IFERROR(VLOOKUP(C3182, 'QTY_CONVERSIONS '!A:B, 2, FALSE), "Units not  found"))</f>
        <v>20</v>
      </c>
      <c r="M3182" s="185">
        <f t="shared" si="288"/>
        <v>45000</v>
      </c>
      <c r="N3182" s="143" t="str">
        <f>IFERROR(VLOOKUP(D3182, Product_Category!A:B, 2, FALSE), "Uncategorized")</f>
        <v>MCC</v>
      </c>
      <c r="O3182" s="186">
        <f t="shared" si="290"/>
        <v>2250</v>
      </c>
      <c r="P3182" s="185">
        <f t="shared" si="289"/>
        <v>45000</v>
      </c>
      <c r="Q3182" s="143">
        <v>2023</v>
      </c>
      <c r="R3182" s="143" t="str">
        <f>IFERROR(VLOOKUP(G3182,'SOURCE COMPANY'!A:B, 2, FALSE), "")</f>
        <v>CHEMFIELD</v>
      </c>
      <c r="S3182" s="143" t="str">
        <f>IFERROR(VLOOKUP(H3182,'CUSTOMER NAME'!A:B, 2, FALSE), "")</f>
        <v>TO THE ORDER</v>
      </c>
    </row>
    <row r="3183" spans="1:19">
      <c r="A3183" s="82" t="s">
        <v>511</v>
      </c>
      <c r="B3183" s="82">
        <v>3000</v>
      </c>
      <c r="C3183" s="82" t="s">
        <v>7</v>
      </c>
      <c r="D3183" s="82" t="s">
        <v>512</v>
      </c>
      <c r="E3183" s="250">
        <v>2.6</v>
      </c>
      <c r="F3183" s="82" t="s">
        <v>9</v>
      </c>
      <c r="G3183" s="82" t="s">
        <v>513</v>
      </c>
      <c r="H3183" s="82" t="s">
        <v>510</v>
      </c>
      <c r="I3183" s="219" t="str">
        <f t="shared" ref="I3183:I3190" si="292">I3182</f>
        <v>October</v>
      </c>
      <c r="J3183" s="184">
        <f>IF(F3183="USD", E3183, E3183 * IFERROR(VLOOKUP(F3183, EXCHANGE_RATE!A:B, 2, FALSE), "Currency not found"))</f>
        <v>2.6</v>
      </c>
      <c r="K3183" s="184">
        <f t="shared" si="287"/>
        <v>2.6</v>
      </c>
      <c r="L3183" s="184">
        <f>IF(C3183="MTS", B3183, B3183 * IFERROR(VLOOKUP(C3183, 'QTY_CONVERSIONS '!A:B, 2, FALSE), "Units not  found"))</f>
        <v>3</v>
      </c>
      <c r="M3183" s="185">
        <f t="shared" si="288"/>
        <v>7800</v>
      </c>
      <c r="N3183" s="143" t="str">
        <f>IFERROR(VLOOKUP(D3183, Product_Category!A:B, 2, FALSE), "Uncategorized")</f>
        <v>MCC</v>
      </c>
      <c r="O3183" s="186">
        <f t="shared" si="290"/>
        <v>2600</v>
      </c>
      <c r="P3183" s="185">
        <f t="shared" si="289"/>
        <v>7800</v>
      </c>
      <c r="Q3183" s="143">
        <v>2023</v>
      </c>
      <c r="R3183" s="143" t="str">
        <f>IFERROR(VLOOKUP(G3183,'SOURCE COMPANY'!A:B, 2, FALSE), "")</f>
        <v>CHEMTRADE</v>
      </c>
      <c r="S3183" s="143" t="str">
        <f>IFERROR(VLOOKUP(H3183,'CUSTOMER NAME'!A:B, 2, FALSE), "")</f>
        <v>TO THE ORDER</v>
      </c>
    </row>
    <row r="3184" spans="1:19">
      <c r="A3184" s="82" t="s">
        <v>511</v>
      </c>
      <c r="B3184" s="82">
        <v>7000</v>
      </c>
      <c r="C3184" s="82" t="s">
        <v>7</v>
      </c>
      <c r="D3184" s="82" t="s">
        <v>514</v>
      </c>
      <c r="E3184" s="250">
        <v>2.6909999999999998</v>
      </c>
      <c r="F3184" s="82" t="s">
        <v>9</v>
      </c>
      <c r="G3184" s="82" t="s">
        <v>513</v>
      </c>
      <c r="H3184" s="82" t="s">
        <v>510</v>
      </c>
      <c r="I3184" s="219" t="str">
        <f t="shared" si="292"/>
        <v>October</v>
      </c>
      <c r="J3184" s="184">
        <f>IF(F3184="USD", E3184, E3184 * IFERROR(VLOOKUP(F3184, EXCHANGE_RATE!A:B, 2, FALSE), "Currency not found"))</f>
        <v>2.6909999999999998</v>
      </c>
      <c r="K3184" s="184">
        <f t="shared" si="287"/>
        <v>2.6999999999999997</v>
      </c>
      <c r="L3184" s="184">
        <f>IF(C3184="MTS", B3184, B3184 * IFERROR(VLOOKUP(C3184, 'QTY_CONVERSIONS '!A:B, 2, FALSE), "Units not  found"))</f>
        <v>7</v>
      </c>
      <c r="M3184" s="185">
        <f t="shared" si="288"/>
        <v>18899.999999999996</v>
      </c>
      <c r="N3184" s="143" t="str">
        <f>IFERROR(VLOOKUP(D3184, Product_Category!A:B, 2, FALSE), "Uncategorized")</f>
        <v>MCC</v>
      </c>
      <c r="O3184" s="186">
        <f t="shared" si="290"/>
        <v>2699.9999999999995</v>
      </c>
      <c r="P3184" s="185">
        <f t="shared" si="289"/>
        <v>18899.999999999996</v>
      </c>
      <c r="Q3184" s="143">
        <v>2023</v>
      </c>
      <c r="R3184" s="143" t="str">
        <f>IFERROR(VLOOKUP(G3184,'SOURCE COMPANY'!A:B, 2, FALSE), "")</f>
        <v>CHEMTRADE</v>
      </c>
      <c r="S3184" s="143" t="str">
        <f>IFERROR(VLOOKUP(H3184,'CUSTOMER NAME'!A:B, 2, FALSE), "")</f>
        <v>TO THE ORDER</v>
      </c>
    </row>
    <row r="3185" spans="1:19">
      <c r="A3185" s="82" t="s">
        <v>511</v>
      </c>
      <c r="B3185" s="82">
        <v>3000</v>
      </c>
      <c r="C3185" s="82" t="s">
        <v>7</v>
      </c>
      <c r="D3185" s="82" t="s">
        <v>515</v>
      </c>
      <c r="E3185" s="250">
        <v>3.1</v>
      </c>
      <c r="F3185" s="82" t="s">
        <v>9</v>
      </c>
      <c r="G3185" s="82" t="s">
        <v>513</v>
      </c>
      <c r="H3185" s="82" t="s">
        <v>510</v>
      </c>
      <c r="I3185" s="219" t="str">
        <f t="shared" si="292"/>
        <v>October</v>
      </c>
      <c r="J3185" s="184">
        <f>IF(F3185="USD", E3185, E3185 * IFERROR(VLOOKUP(F3185, EXCHANGE_RATE!A:B, 2, FALSE), "Currency not found"))</f>
        <v>3.1</v>
      </c>
      <c r="K3185" s="184">
        <f t="shared" si="287"/>
        <v>3.1</v>
      </c>
      <c r="L3185" s="184">
        <f>IF(C3185="MTS", B3185, B3185 * IFERROR(VLOOKUP(C3185, 'QTY_CONVERSIONS '!A:B, 2, FALSE), "Units not  found"))</f>
        <v>3</v>
      </c>
      <c r="M3185" s="185">
        <f t="shared" si="288"/>
        <v>9300</v>
      </c>
      <c r="N3185" s="143" t="str">
        <f>IFERROR(VLOOKUP(D3185, Product_Category!A:B, 2, FALSE), "Uncategorized")</f>
        <v>MCC</v>
      </c>
      <c r="O3185" s="186">
        <f t="shared" si="290"/>
        <v>3100</v>
      </c>
      <c r="P3185" s="185">
        <f t="shared" si="289"/>
        <v>9300</v>
      </c>
      <c r="Q3185" s="143">
        <v>2023</v>
      </c>
      <c r="R3185" s="143" t="str">
        <f>IFERROR(VLOOKUP(G3185,'SOURCE COMPANY'!A:B, 2, FALSE), "")</f>
        <v>CHEMTRADE</v>
      </c>
      <c r="S3185" s="143" t="str">
        <f>IFERROR(VLOOKUP(H3185,'CUSTOMER NAME'!A:B, 2, FALSE), "")</f>
        <v>TO THE ORDER</v>
      </c>
    </row>
    <row r="3186" spans="1:19">
      <c r="A3186" s="83" t="s">
        <v>807</v>
      </c>
      <c r="B3186" s="23">
        <v>500</v>
      </c>
      <c r="C3186" s="83" t="s">
        <v>7</v>
      </c>
      <c r="D3186" s="83" t="s">
        <v>2094</v>
      </c>
      <c r="E3186" s="49">
        <v>3.4</v>
      </c>
      <c r="F3186" s="83" t="s">
        <v>9</v>
      </c>
      <c r="G3186" s="83" t="s">
        <v>2095</v>
      </c>
      <c r="H3186" s="83" t="s">
        <v>510</v>
      </c>
      <c r="I3186" s="219" t="str">
        <f t="shared" si="292"/>
        <v>October</v>
      </c>
      <c r="J3186" s="184">
        <f>IF(F3186="USD", E3186, E3186 * IFERROR(VLOOKUP(F3186, EXCHANGE_RATE!A:B, 2, FALSE), "Currency not found"))</f>
        <v>3.4</v>
      </c>
      <c r="K3186" s="184">
        <f t="shared" si="287"/>
        <v>3.4</v>
      </c>
      <c r="L3186" s="184">
        <f>IF(C3186="MTS", B3186, B3186 * IFERROR(VLOOKUP(C3186, 'QTY_CONVERSIONS '!A:B, 2, FALSE), "Units not  found"))</f>
        <v>0.5</v>
      </c>
      <c r="M3186" s="185">
        <f t="shared" si="288"/>
        <v>1700</v>
      </c>
      <c r="N3186" s="143" t="str">
        <f>IFERROR(VLOOKUP(D3186, Product_Category!A:B, 2, FALSE), "Uncategorized")</f>
        <v>MAGNESIUM STEARATE</v>
      </c>
      <c r="O3186" s="186">
        <f t="shared" si="290"/>
        <v>3400</v>
      </c>
      <c r="P3186" s="185">
        <f t="shared" si="289"/>
        <v>1700</v>
      </c>
      <c r="Q3186" s="143">
        <v>2023</v>
      </c>
      <c r="R3186" s="143" t="str">
        <f>IFERROR(VLOOKUP(G3186,'SOURCE COMPANY'!A:B, 2, FALSE), "")</f>
        <v>COSMO CHEMICALS</v>
      </c>
      <c r="S3186" s="143" t="str">
        <f>IFERROR(VLOOKUP(H3186,'CUSTOMER NAME'!A:B, 2, FALSE), "")</f>
        <v>TO THE ORDER</v>
      </c>
    </row>
    <row r="3187" spans="1:19">
      <c r="A3187" s="83" t="s">
        <v>807</v>
      </c>
      <c r="B3187" s="23">
        <v>2500</v>
      </c>
      <c r="C3187" s="83" t="s">
        <v>7</v>
      </c>
      <c r="D3187" s="83" t="s">
        <v>2094</v>
      </c>
      <c r="E3187" s="49">
        <v>2.5499999999999998</v>
      </c>
      <c r="F3187" s="83" t="s">
        <v>9</v>
      </c>
      <c r="G3187" s="83" t="s">
        <v>2095</v>
      </c>
      <c r="H3187" s="83" t="s">
        <v>510</v>
      </c>
      <c r="I3187" s="219" t="str">
        <f t="shared" si="292"/>
        <v>October</v>
      </c>
      <c r="J3187" s="184">
        <f>IF(F3187="USD", E3187, E3187 * IFERROR(VLOOKUP(F3187, EXCHANGE_RATE!A:B, 2, FALSE), "Currency not found"))</f>
        <v>2.5499999999999998</v>
      </c>
      <c r="K3187" s="184">
        <f t="shared" si="287"/>
        <v>2.5499999999999998</v>
      </c>
      <c r="L3187" s="184">
        <f>IF(C3187="MTS", B3187, B3187 * IFERROR(VLOOKUP(C3187, 'QTY_CONVERSIONS '!A:B, 2, FALSE), "Units not  found"))</f>
        <v>2.5</v>
      </c>
      <c r="M3187" s="185">
        <f t="shared" si="288"/>
        <v>6375</v>
      </c>
      <c r="N3187" s="143" t="str">
        <f>IFERROR(VLOOKUP(D3187, Product_Category!A:B, 2, FALSE), "Uncategorized")</f>
        <v>MAGNESIUM STEARATE</v>
      </c>
      <c r="O3187" s="186">
        <f t="shared" si="290"/>
        <v>2550</v>
      </c>
      <c r="P3187" s="185">
        <f t="shared" si="289"/>
        <v>6375</v>
      </c>
      <c r="Q3187" s="143">
        <v>2023</v>
      </c>
      <c r="R3187" s="143" t="str">
        <f>IFERROR(VLOOKUP(G3187,'SOURCE COMPANY'!A:B, 2, FALSE), "")</f>
        <v>COSMO CHEMICALS</v>
      </c>
      <c r="S3187" s="143" t="str">
        <f>IFERROR(VLOOKUP(H3187,'CUSTOMER NAME'!A:B, 2, FALSE), "")</f>
        <v>TO THE ORDER</v>
      </c>
    </row>
    <row r="3188" spans="1:19">
      <c r="A3188" s="83" t="s">
        <v>807</v>
      </c>
      <c r="B3188" s="23">
        <v>2500</v>
      </c>
      <c r="C3188" s="83" t="s">
        <v>7</v>
      </c>
      <c r="D3188" s="83" t="s">
        <v>1436</v>
      </c>
      <c r="E3188" s="49">
        <v>2.5499999999999998</v>
      </c>
      <c r="F3188" s="83" t="s">
        <v>9</v>
      </c>
      <c r="G3188" s="83" t="s">
        <v>1884</v>
      </c>
      <c r="H3188" s="83" t="s">
        <v>510</v>
      </c>
      <c r="I3188" s="219" t="str">
        <f t="shared" si="292"/>
        <v>October</v>
      </c>
      <c r="J3188" s="184">
        <f>IF(F3188="USD", E3188, E3188 * IFERROR(VLOOKUP(F3188, EXCHANGE_RATE!A:B, 2, FALSE), "Currency not found"))</f>
        <v>2.5499999999999998</v>
      </c>
      <c r="K3188" s="184">
        <f t="shared" si="287"/>
        <v>2.5499999999999998</v>
      </c>
      <c r="L3188" s="184">
        <f>IF(C3188="MTS", B3188, B3188 * IFERROR(VLOOKUP(C3188, 'QTY_CONVERSIONS '!A:B, 2, FALSE), "Units not  found"))</f>
        <v>2.5</v>
      </c>
      <c r="M3188" s="185">
        <f t="shared" si="288"/>
        <v>6375</v>
      </c>
      <c r="N3188" s="143" t="str">
        <f>IFERROR(VLOOKUP(D3188, Product_Category!A:B, 2, FALSE), "Uncategorized")</f>
        <v>MAGNESIUM STEARATE</v>
      </c>
      <c r="O3188" s="186">
        <f t="shared" si="290"/>
        <v>2550</v>
      </c>
      <c r="P3188" s="185">
        <f t="shared" si="289"/>
        <v>6375</v>
      </c>
      <c r="Q3188" s="143">
        <v>2023</v>
      </c>
      <c r="R3188" s="143" t="str">
        <f>IFERROR(VLOOKUP(G3188,'SOURCE COMPANY'!A:B, 2, FALSE), "")</f>
        <v>COSMO CHEMICALS</v>
      </c>
      <c r="S3188" s="143" t="str">
        <f>IFERROR(VLOOKUP(H3188,'CUSTOMER NAME'!A:B, 2, FALSE), "")</f>
        <v>TO THE ORDER</v>
      </c>
    </row>
    <row r="3189" spans="1:19">
      <c r="A3189" s="82" t="s">
        <v>860</v>
      </c>
      <c r="B3189" s="82">
        <v>3600</v>
      </c>
      <c r="C3189" s="82" t="s">
        <v>7</v>
      </c>
      <c r="D3189" s="82" t="s">
        <v>868</v>
      </c>
      <c r="E3189" s="250">
        <v>2.2999999999999998</v>
      </c>
      <c r="F3189" s="82" t="s">
        <v>9</v>
      </c>
      <c r="G3189" s="82" t="s">
        <v>869</v>
      </c>
      <c r="H3189" s="82" t="s">
        <v>510</v>
      </c>
      <c r="I3189" s="219" t="str">
        <f t="shared" si="292"/>
        <v>October</v>
      </c>
      <c r="J3189" s="184">
        <f>IF(F3189="USD", E3189, E3189 * IFERROR(VLOOKUP(F3189, EXCHANGE_RATE!A:B, 2, FALSE), "Currency not found"))</f>
        <v>2.2999999999999998</v>
      </c>
      <c r="K3189" s="184">
        <f t="shared" si="287"/>
        <v>2.2999999999999998</v>
      </c>
      <c r="L3189" s="184">
        <f>IF(C3189="MTS", B3189, B3189 * IFERROR(VLOOKUP(C3189, 'QTY_CONVERSIONS '!A:B, 2, FALSE), "Units not  found"))</f>
        <v>3.6</v>
      </c>
      <c r="M3189" s="185">
        <f t="shared" si="288"/>
        <v>8280</v>
      </c>
      <c r="N3189" s="143" t="str">
        <f>IFERROR(VLOOKUP(D3189, Product_Category!A:B, 2, FALSE), "Uncategorized")</f>
        <v>CROSCARMELLOSE SODIUM</v>
      </c>
      <c r="O3189" s="186">
        <f t="shared" si="290"/>
        <v>2300</v>
      </c>
      <c r="P3189" s="185">
        <f t="shared" si="289"/>
        <v>8280</v>
      </c>
      <c r="Q3189" s="143">
        <v>2023</v>
      </c>
      <c r="R3189" s="143" t="str">
        <f>IFERROR(VLOOKUP(G3189,'SOURCE COMPANY'!A:B, 2, FALSE), "")</f>
        <v>CRIMSON INT</v>
      </c>
      <c r="S3189" s="143" t="str">
        <f>IFERROR(VLOOKUP(H3189,'CUSTOMER NAME'!A:B, 2, FALSE), "")</f>
        <v>TO THE ORDER</v>
      </c>
    </row>
    <row r="3190" spans="1:19">
      <c r="A3190" s="82" t="s">
        <v>860</v>
      </c>
      <c r="B3190" s="82">
        <v>1000</v>
      </c>
      <c r="C3190" s="82" t="s">
        <v>7</v>
      </c>
      <c r="D3190" s="82" t="s">
        <v>873</v>
      </c>
      <c r="E3190" s="250">
        <v>10</v>
      </c>
      <c r="F3190" s="82" t="s">
        <v>9</v>
      </c>
      <c r="G3190" s="82" t="s">
        <v>869</v>
      </c>
      <c r="H3190" s="82" t="s">
        <v>510</v>
      </c>
      <c r="I3190" s="219" t="str">
        <f t="shared" si="292"/>
        <v>October</v>
      </c>
      <c r="J3190" s="184">
        <f>IF(F3190="USD", E3190, E3190 * IFERROR(VLOOKUP(F3190, EXCHANGE_RATE!A:B, 2, FALSE), "Currency not found"))</f>
        <v>10</v>
      </c>
      <c r="K3190" s="184">
        <f t="shared" si="287"/>
        <v>10</v>
      </c>
      <c r="L3190" s="184">
        <f>IF(C3190="MTS", B3190, B3190 * IFERROR(VLOOKUP(C3190, 'QTY_CONVERSIONS '!A:B, 2, FALSE), "Units not  found"))</f>
        <v>1</v>
      </c>
      <c r="M3190" s="185">
        <f t="shared" si="288"/>
        <v>10000</v>
      </c>
      <c r="N3190" s="143" t="str">
        <f>IFERROR(VLOOKUP(D3190, Product_Category!A:B, 2, FALSE), "Uncategorized")</f>
        <v>MAGNESIUM STEARATE</v>
      </c>
      <c r="O3190" s="186">
        <f t="shared" si="290"/>
        <v>10000</v>
      </c>
      <c r="P3190" s="185">
        <f t="shared" si="289"/>
        <v>10000</v>
      </c>
      <c r="Q3190" s="143">
        <v>2023</v>
      </c>
      <c r="R3190" s="143" t="str">
        <f>IFERROR(VLOOKUP(G3190,'SOURCE COMPANY'!A:B, 2, FALSE), "")</f>
        <v>CRIMSON INT</v>
      </c>
      <c r="S3190" s="143" t="str">
        <f>IFERROR(VLOOKUP(H3190,'CUSTOMER NAME'!A:B, 2, FALSE), "")</f>
        <v>TO THE ORDER</v>
      </c>
    </row>
    <row r="3191" spans="1:19">
      <c r="A3191" s="187" t="s">
        <v>172</v>
      </c>
      <c r="B3191" s="187">
        <v>900</v>
      </c>
      <c r="C3191" s="187" t="s">
        <v>7</v>
      </c>
      <c r="D3191" s="187" t="s">
        <v>19</v>
      </c>
      <c r="E3191" s="187">
        <v>33.799999999999997</v>
      </c>
      <c r="F3191" s="187" t="s">
        <v>9</v>
      </c>
      <c r="G3191" s="187" t="s">
        <v>28</v>
      </c>
      <c r="H3191" s="187" t="s">
        <v>510</v>
      </c>
      <c r="I3191" s="192" t="s">
        <v>3658</v>
      </c>
      <c r="J3191" s="184">
        <f>IF(F3191="USD", E3191, E3191 * IFERROR(VLOOKUP(F3191, EXCHANGE_RATE!A:B, 2, FALSE), "Currency not found"))</f>
        <v>33.799999999999997</v>
      </c>
      <c r="K3191" s="184">
        <f t="shared" si="287"/>
        <v>33.799999999999997</v>
      </c>
      <c r="L3191" s="184">
        <f>IF(C3191="MTS", B3191, B3191 * IFERROR(VLOOKUP(C3191, 'QTY_CONVERSIONS '!A:B, 2, FALSE), "Units not  found"))</f>
        <v>0.9</v>
      </c>
      <c r="M3191" s="185">
        <f t="shared" si="288"/>
        <v>30419.999999999996</v>
      </c>
      <c r="N3191" s="143" t="str">
        <f>IFERROR(VLOOKUP(D3191, Product_Category!A:B, 2, FALSE), "Uncategorized")</f>
        <v>CMC</v>
      </c>
      <c r="O3191" s="186">
        <f t="shared" si="290"/>
        <v>33800</v>
      </c>
      <c r="P3191" s="185">
        <f t="shared" si="289"/>
        <v>30420</v>
      </c>
      <c r="Q3191" s="143">
        <v>2023</v>
      </c>
      <c r="R3191" s="143" t="str">
        <f>IFERROR(VLOOKUP(G3191,'SOURCE COMPANY'!A:B, 2, FALSE), "")</f>
        <v>DAFFODIL PHARMA</v>
      </c>
      <c r="S3191" s="143" t="str">
        <f>IFERROR(VLOOKUP(H3191,'CUSTOMER NAME'!A:B, 2, FALSE), "")</f>
        <v>TO THE ORDER</v>
      </c>
    </row>
    <row r="3192" spans="1:19">
      <c r="A3192" s="187" t="s">
        <v>172</v>
      </c>
      <c r="B3192" s="187">
        <v>175</v>
      </c>
      <c r="C3192" s="187" t="s">
        <v>7</v>
      </c>
      <c r="D3192" s="187" t="s">
        <v>19</v>
      </c>
      <c r="E3192" s="187">
        <v>26.51</v>
      </c>
      <c r="F3192" s="187" t="s">
        <v>9</v>
      </c>
      <c r="G3192" s="187" t="s">
        <v>28</v>
      </c>
      <c r="H3192" s="187" t="s">
        <v>510</v>
      </c>
      <c r="I3192" s="192" t="s">
        <v>3658</v>
      </c>
      <c r="J3192" s="184">
        <f>IF(F3192="USD", E3192, E3192 * IFERROR(VLOOKUP(F3192, EXCHANGE_RATE!A:B, 2, FALSE), "Currency not found"))</f>
        <v>26.51</v>
      </c>
      <c r="K3192" s="184">
        <f t="shared" si="287"/>
        <v>26.51</v>
      </c>
      <c r="L3192" s="184">
        <f>IF(C3192="MTS", B3192, B3192 * IFERROR(VLOOKUP(C3192, 'QTY_CONVERSIONS '!A:B, 2, FALSE), "Units not  found"))</f>
        <v>0.17500000000000002</v>
      </c>
      <c r="M3192" s="185">
        <f t="shared" si="288"/>
        <v>4639.25</v>
      </c>
      <c r="N3192" s="143" t="str">
        <f>IFERROR(VLOOKUP(D3192, Product_Category!A:B, 2, FALSE), "Uncategorized")</f>
        <v>CMC</v>
      </c>
      <c r="O3192" s="186">
        <f t="shared" si="290"/>
        <v>26510</v>
      </c>
      <c r="P3192" s="185">
        <f t="shared" si="289"/>
        <v>4639.25</v>
      </c>
      <c r="Q3192" s="143">
        <v>2023</v>
      </c>
      <c r="R3192" s="143" t="str">
        <f>IFERROR(VLOOKUP(G3192,'SOURCE COMPANY'!A:B, 2, FALSE), "")</f>
        <v>DAFFODIL PHARMA</v>
      </c>
      <c r="S3192" s="143" t="str">
        <f>IFERROR(VLOOKUP(H3192,'CUSTOMER NAME'!A:B, 2, FALSE), "")</f>
        <v>TO THE ORDER</v>
      </c>
    </row>
    <row r="3193" spans="1:19">
      <c r="A3193" s="83" t="s">
        <v>172</v>
      </c>
      <c r="B3193" s="23">
        <v>175</v>
      </c>
      <c r="C3193" s="83" t="s">
        <v>7</v>
      </c>
      <c r="D3193" s="83" t="s">
        <v>33</v>
      </c>
      <c r="E3193" s="49">
        <v>26.51</v>
      </c>
      <c r="F3193" s="83" t="s">
        <v>9</v>
      </c>
      <c r="G3193" s="83" t="s">
        <v>28</v>
      </c>
      <c r="H3193" s="83" t="s">
        <v>510</v>
      </c>
      <c r="I3193" s="219" t="str">
        <f>I3192</f>
        <v>November</v>
      </c>
      <c r="J3193" s="184">
        <f>IF(F3193="USD", E3193, E3193 * IFERROR(VLOOKUP(F3193, EXCHANGE_RATE!A:B, 2, FALSE), "Currency not found"))</f>
        <v>26.51</v>
      </c>
      <c r="K3193" s="184">
        <f t="shared" si="287"/>
        <v>26.51</v>
      </c>
      <c r="L3193" s="184">
        <f>IF(C3193="MTS", B3193, B3193 * IFERROR(VLOOKUP(C3193, 'QTY_CONVERSIONS '!A:B, 2, FALSE), "Units not  found"))</f>
        <v>0.17500000000000002</v>
      </c>
      <c r="M3193" s="185">
        <f t="shared" si="288"/>
        <v>4639.25</v>
      </c>
      <c r="N3193" s="143" t="str">
        <f>IFERROR(VLOOKUP(D3193, Product_Category!A:B, 2, FALSE), "Uncategorized")</f>
        <v>CMC</v>
      </c>
      <c r="O3193" s="186">
        <f t="shared" si="290"/>
        <v>26510</v>
      </c>
      <c r="P3193" s="185">
        <f t="shared" si="289"/>
        <v>4639.25</v>
      </c>
      <c r="Q3193" s="143">
        <v>2023</v>
      </c>
      <c r="R3193" s="143" t="str">
        <f>IFERROR(VLOOKUP(G3193,'SOURCE COMPANY'!A:B, 2, FALSE), "")</f>
        <v>DAFFODIL PHARMA</v>
      </c>
      <c r="S3193" s="143" t="str">
        <f>IFERROR(VLOOKUP(H3193,'CUSTOMER NAME'!A:B, 2, FALSE), "")</f>
        <v>TO THE ORDER</v>
      </c>
    </row>
    <row r="3194" spans="1:19">
      <c r="A3194" s="83" t="s">
        <v>1012</v>
      </c>
      <c r="B3194" s="23">
        <v>50</v>
      </c>
      <c r="C3194" s="83" t="s">
        <v>7</v>
      </c>
      <c r="D3194" s="83" t="s">
        <v>2182</v>
      </c>
      <c r="E3194" s="49">
        <v>553.64</v>
      </c>
      <c r="F3194" s="83" t="s">
        <v>2183</v>
      </c>
      <c r="G3194" s="82" t="s">
        <v>888</v>
      </c>
      <c r="H3194" s="83" t="s">
        <v>2184</v>
      </c>
      <c r="I3194" s="219" t="str">
        <f>I3193</f>
        <v>November</v>
      </c>
      <c r="J3194" s="184">
        <f>IF(F3194="USD", E3194, E3194 * IFERROR(VLOOKUP(F3194, EXCHANGE_RATE!A:B, 2, FALSE), "Currency not found"))</f>
        <v>5.5363999999999995</v>
      </c>
      <c r="K3194" s="184">
        <f t="shared" si="287"/>
        <v>5.54</v>
      </c>
      <c r="L3194" s="184">
        <f>IF(C3194="MTS", B3194, B3194 * IFERROR(VLOOKUP(C3194, 'QTY_CONVERSIONS '!A:B, 2, FALSE), "Units not  found"))</f>
        <v>0.05</v>
      </c>
      <c r="M3194" s="185">
        <f t="shared" si="288"/>
        <v>277</v>
      </c>
      <c r="N3194" s="143" t="str">
        <f>IFERROR(VLOOKUP(D3194, Product_Category!A:B, 2, FALSE), "Uncategorized")</f>
        <v>MCC</v>
      </c>
      <c r="O3194" s="186">
        <f t="shared" si="290"/>
        <v>5540</v>
      </c>
      <c r="P3194" s="185">
        <f t="shared" si="289"/>
        <v>277</v>
      </c>
      <c r="Q3194" s="143">
        <v>2023</v>
      </c>
      <c r="R3194" s="143" t="str">
        <f>IFERROR(VLOOKUP(G3194,'SOURCE COMPANY'!A:B, 2, FALSE), "")</f>
        <v>SUN PHARMA</v>
      </c>
      <c r="S3194" s="143" t="str">
        <f>IFERROR(VLOOKUP(H3194,'CUSTOMER NAME'!A:B, 2, FALSE), "")</f>
        <v>MS BIOSINTEZ</v>
      </c>
    </row>
    <row r="3195" spans="1:19">
      <c r="A3195" s="83" t="s">
        <v>1012</v>
      </c>
      <c r="B3195" s="23">
        <v>10000</v>
      </c>
      <c r="C3195" s="83" t="s">
        <v>7</v>
      </c>
      <c r="D3195" s="83" t="s">
        <v>2034</v>
      </c>
      <c r="E3195" s="49">
        <v>187</v>
      </c>
      <c r="F3195" s="83" t="s">
        <v>1730</v>
      </c>
      <c r="G3195" s="211" t="s">
        <v>2843</v>
      </c>
      <c r="H3195" s="83" t="s">
        <v>510</v>
      </c>
      <c r="I3195" s="219" t="str">
        <f>I3194</f>
        <v>November</v>
      </c>
      <c r="J3195" s="184">
        <f>IF(F3195="USD", E3195, E3195 * IFERROR(VLOOKUP(F3195, EXCHANGE_RATE!A:B, 2, FALSE), "Currency not found"))</f>
        <v>2.2440000000000002</v>
      </c>
      <c r="K3195" s="184">
        <f t="shared" si="287"/>
        <v>2.25</v>
      </c>
      <c r="L3195" s="184">
        <f>IF(C3195="MTS", B3195, B3195 * IFERROR(VLOOKUP(C3195, 'QTY_CONVERSIONS '!A:B, 2, FALSE), "Units not  found"))</f>
        <v>10</v>
      </c>
      <c r="M3195" s="185">
        <f t="shared" si="288"/>
        <v>22500</v>
      </c>
      <c r="N3195" s="143" t="str">
        <f>IFERROR(VLOOKUP(D3195, Product_Category!A:B, 2, FALSE), "Uncategorized")</f>
        <v>MCC</v>
      </c>
      <c r="O3195" s="186">
        <f t="shared" si="290"/>
        <v>2250</v>
      </c>
      <c r="P3195" s="185">
        <f t="shared" si="289"/>
        <v>22500</v>
      </c>
      <c r="Q3195" s="143">
        <v>2023</v>
      </c>
      <c r="R3195" s="143" t="str">
        <f>IFERROR(VLOOKUP(G3195,'SOURCE COMPANY'!A:B, 2, FALSE), "")</f>
        <v>Amster Microcell</v>
      </c>
      <c r="S3195" s="143" t="str">
        <f>IFERROR(VLOOKUP(H3195,'CUSTOMER NAME'!A:B, 2, FALSE), "")</f>
        <v>TO THE ORDER</v>
      </c>
    </row>
    <row r="3196" spans="1:19">
      <c r="A3196" s="83" t="s">
        <v>1012</v>
      </c>
      <c r="B3196" s="23">
        <v>9000</v>
      </c>
      <c r="C3196" s="83" t="s">
        <v>7</v>
      </c>
      <c r="D3196" s="83" t="s">
        <v>2034</v>
      </c>
      <c r="E3196" s="49">
        <v>2.3199999999999998</v>
      </c>
      <c r="F3196" s="83" t="s">
        <v>9</v>
      </c>
      <c r="G3196" s="211" t="s">
        <v>2843</v>
      </c>
      <c r="H3196" s="83" t="s">
        <v>510</v>
      </c>
      <c r="I3196" s="219" t="str">
        <f>I3195</f>
        <v>November</v>
      </c>
      <c r="J3196" s="184">
        <f>IF(F3196="USD", E3196, E3196 * IFERROR(VLOOKUP(F3196, EXCHANGE_RATE!A:B, 2, FALSE), "Currency not found"))</f>
        <v>2.3199999999999998</v>
      </c>
      <c r="K3196" s="184">
        <f t="shared" si="287"/>
        <v>2.3199999999999998</v>
      </c>
      <c r="L3196" s="184">
        <f>IF(C3196="MTS", B3196, B3196 * IFERROR(VLOOKUP(C3196, 'QTY_CONVERSIONS '!A:B, 2, FALSE), "Units not  found"))</f>
        <v>9</v>
      </c>
      <c r="M3196" s="185">
        <f t="shared" si="288"/>
        <v>20880</v>
      </c>
      <c r="N3196" s="143" t="str">
        <f>IFERROR(VLOOKUP(D3196, Product_Category!A:B, 2, FALSE), "Uncategorized")</f>
        <v>MCC</v>
      </c>
      <c r="O3196" s="186">
        <f t="shared" si="290"/>
        <v>2320</v>
      </c>
      <c r="P3196" s="185">
        <f t="shared" si="289"/>
        <v>20880</v>
      </c>
      <c r="Q3196" s="143">
        <v>2023</v>
      </c>
      <c r="R3196" s="143" t="str">
        <f>IFERROR(VLOOKUP(G3196,'SOURCE COMPANY'!A:B, 2, FALSE), "")</f>
        <v>Amster Microcell</v>
      </c>
      <c r="S3196" s="143" t="str">
        <f>IFERROR(VLOOKUP(H3196,'CUSTOMER NAME'!A:B, 2, FALSE), "")</f>
        <v>TO THE ORDER</v>
      </c>
    </row>
    <row r="3197" spans="1:19">
      <c r="A3197" s="211" t="s">
        <v>830</v>
      </c>
      <c r="B3197" s="211">
        <v>50</v>
      </c>
      <c r="C3197" s="211" t="s">
        <v>7</v>
      </c>
      <c r="D3197" s="211" t="s">
        <v>910</v>
      </c>
      <c r="E3197" s="211">
        <v>3.51</v>
      </c>
      <c r="F3197" s="211" t="s">
        <v>9</v>
      </c>
      <c r="G3197" s="83" t="s">
        <v>2015</v>
      </c>
      <c r="H3197" s="211" t="s">
        <v>510</v>
      </c>
      <c r="I3197" s="192" t="s">
        <v>3389</v>
      </c>
      <c r="J3197" s="184">
        <f>IF(F3197="USD", E3197, E3197 * IFERROR(VLOOKUP(F3197, EXCHANGE_RATE!A:B, 2, FALSE), "Currency not found"))</f>
        <v>3.51</v>
      </c>
      <c r="K3197" s="184">
        <f t="shared" si="287"/>
        <v>3.51</v>
      </c>
      <c r="L3197" s="184">
        <f>IF(C3197="MTS", B3197, B3197 * IFERROR(VLOOKUP(C3197, 'QTY_CONVERSIONS '!A:B, 2, FALSE), "Units not  found"))</f>
        <v>0.05</v>
      </c>
      <c r="M3197" s="185">
        <f t="shared" si="288"/>
        <v>175.5</v>
      </c>
      <c r="N3197" s="143" t="str">
        <f>IFERROR(VLOOKUP(D3197, Product_Category!A:B, 2, FALSE), "Uncategorized")</f>
        <v>MAGNESIUM STEARATE</v>
      </c>
      <c r="O3197" s="186">
        <f t="shared" si="290"/>
        <v>3510</v>
      </c>
      <c r="P3197" s="185">
        <f t="shared" si="289"/>
        <v>175.5</v>
      </c>
      <c r="Q3197" s="143">
        <v>2023</v>
      </c>
      <c r="R3197" s="143" t="str">
        <f>IFERROR(VLOOKUP(G3197,'SOURCE COMPANY'!A:B, 2, FALSE), "")</f>
        <v>DHARMANANDAN EXP</v>
      </c>
      <c r="S3197" s="143" t="str">
        <f>IFERROR(VLOOKUP(H3197,'CUSTOMER NAME'!A:B, 2, FALSE), "")</f>
        <v>TO THE ORDER</v>
      </c>
    </row>
    <row r="3198" spans="1:19">
      <c r="A3198" s="120" t="s">
        <v>830</v>
      </c>
      <c r="B3198" s="120">
        <v>1000</v>
      </c>
      <c r="C3198" s="120" t="s">
        <v>7</v>
      </c>
      <c r="D3198" s="120" t="s">
        <v>611</v>
      </c>
      <c r="E3198" s="120">
        <v>3.39</v>
      </c>
      <c r="F3198" s="120" t="s">
        <v>9</v>
      </c>
      <c r="G3198" s="83" t="s">
        <v>2015</v>
      </c>
      <c r="H3198" s="120" t="s">
        <v>510</v>
      </c>
      <c r="I3198" s="192" t="s">
        <v>3389</v>
      </c>
      <c r="J3198" s="184">
        <f>IF(F3198="USD", E3198, E3198 * IFERROR(VLOOKUP(F3198, EXCHANGE_RATE!A:B, 2, FALSE), "Currency not found"))</f>
        <v>3.39</v>
      </c>
      <c r="K3198" s="184">
        <f t="shared" si="287"/>
        <v>3.39</v>
      </c>
      <c r="L3198" s="184">
        <f>IF(C3198="MTS", B3198, B3198 * IFERROR(VLOOKUP(C3198, 'QTY_CONVERSIONS '!A:B, 2, FALSE), "Units not  found"))</f>
        <v>1</v>
      </c>
      <c r="M3198" s="185">
        <f t="shared" si="288"/>
        <v>3390</v>
      </c>
      <c r="N3198" s="143" t="str">
        <f>IFERROR(VLOOKUP(D3198, Product_Category!A:B, 2, FALSE), "Uncategorized")</f>
        <v>MCC</v>
      </c>
      <c r="O3198" s="186">
        <f t="shared" si="290"/>
        <v>3390</v>
      </c>
      <c r="P3198" s="185">
        <f t="shared" si="289"/>
        <v>3390</v>
      </c>
      <c r="Q3198" s="143">
        <v>2023</v>
      </c>
      <c r="R3198" s="143" t="str">
        <f>IFERROR(VLOOKUP(G3198,'SOURCE COMPANY'!A:B, 2, FALSE), "")</f>
        <v>DHARMANANDAN EXP</v>
      </c>
      <c r="S3198" s="143" t="str">
        <f>IFERROR(VLOOKUP(H3198,'CUSTOMER NAME'!A:B, 2, FALSE), "")</f>
        <v>TO THE ORDER</v>
      </c>
    </row>
    <row r="3199" spans="1:19">
      <c r="A3199" s="120" t="s">
        <v>830</v>
      </c>
      <c r="B3199" s="120">
        <v>25</v>
      </c>
      <c r="C3199" s="120" t="s">
        <v>7</v>
      </c>
      <c r="D3199" s="120" t="s">
        <v>3048</v>
      </c>
      <c r="E3199" s="120">
        <v>5.0999999999999996</v>
      </c>
      <c r="F3199" s="120" t="s">
        <v>9</v>
      </c>
      <c r="G3199" s="83" t="s">
        <v>2015</v>
      </c>
      <c r="H3199" s="120" t="s">
        <v>510</v>
      </c>
      <c r="I3199" s="192" t="s">
        <v>3389</v>
      </c>
      <c r="J3199" s="184">
        <f>IF(F3199="USD", E3199, E3199 * IFERROR(VLOOKUP(F3199, EXCHANGE_RATE!A:B, 2, FALSE), "Currency not found"))</f>
        <v>5.0999999999999996</v>
      </c>
      <c r="K3199" s="184">
        <f t="shared" si="287"/>
        <v>5.0999999999999996</v>
      </c>
      <c r="L3199" s="184">
        <f>IF(C3199="MTS", B3199, B3199 * IFERROR(VLOOKUP(C3199, 'QTY_CONVERSIONS '!A:B, 2, FALSE), "Units not  found"))</f>
        <v>2.5000000000000001E-2</v>
      </c>
      <c r="M3199" s="185">
        <f t="shared" si="288"/>
        <v>127.49999999999999</v>
      </c>
      <c r="N3199" s="143" t="str">
        <f>IFERROR(VLOOKUP(D3199, Product_Category!A:B, 2, FALSE), "Uncategorized")</f>
        <v>CROSCARMELLOSE SODIUM</v>
      </c>
      <c r="O3199" s="186">
        <f t="shared" si="290"/>
        <v>5100</v>
      </c>
      <c r="P3199" s="185">
        <f t="shared" si="289"/>
        <v>127.5</v>
      </c>
      <c r="Q3199" s="143">
        <v>2023</v>
      </c>
      <c r="R3199" s="143" t="str">
        <f>IFERROR(VLOOKUP(G3199,'SOURCE COMPANY'!A:B, 2, FALSE), "")</f>
        <v>DHARMANANDAN EXP</v>
      </c>
      <c r="S3199" s="143" t="str">
        <f>IFERROR(VLOOKUP(H3199,'CUSTOMER NAME'!A:B, 2, FALSE), "")</f>
        <v>TO THE ORDER</v>
      </c>
    </row>
    <row r="3200" spans="1:19">
      <c r="A3200" s="120" t="s">
        <v>988</v>
      </c>
      <c r="B3200" s="120">
        <v>200</v>
      </c>
      <c r="C3200" s="120" t="s">
        <v>7</v>
      </c>
      <c r="D3200" s="120" t="s">
        <v>910</v>
      </c>
      <c r="E3200" s="120">
        <v>2.65</v>
      </c>
      <c r="F3200" s="120" t="s">
        <v>9</v>
      </c>
      <c r="G3200" s="83" t="s">
        <v>2015</v>
      </c>
      <c r="H3200" s="120" t="s">
        <v>510</v>
      </c>
      <c r="I3200" s="192" t="s">
        <v>3034</v>
      </c>
      <c r="J3200" s="184">
        <f>IF(F3200="USD", E3200, E3200 * IFERROR(VLOOKUP(F3200, EXCHANGE_RATE!A:B, 2, FALSE), "Currency not found"))</f>
        <v>2.65</v>
      </c>
      <c r="K3200" s="184">
        <f t="shared" si="287"/>
        <v>2.65</v>
      </c>
      <c r="L3200" s="184">
        <f>IF(C3200="MTS", B3200, B3200 * IFERROR(VLOOKUP(C3200, 'QTY_CONVERSIONS '!A:B, 2, FALSE), "Units not  found"))</f>
        <v>0.2</v>
      </c>
      <c r="M3200" s="185">
        <f t="shared" si="288"/>
        <v>530</v>
      </c>
      <c r="N3200" s="143" t="str">
        <f>IFERROR(VLOOKUP(D3200, Product_Category!A:B, 2, FALSE), "Uncategorized")</f>
        <v>MAGNESIUM STEARATE</v>
      </c>
      <c r="O3200" s="186">
        <f t="shared" si="290"/>
        <v>2650</v>
      </c>
      <c r="P3200" s="185">
        <f t="shared" si="289"/>
        <v>530</v>
      </c>
      <c r="Q3200" s="143">
        <v>2023</v>
      </c>
      <c r="R3200" s="143" t="str">
        <f>IFERROR(VLOOKUP(G3200,'SOURCE COMPANY'!A:B, 2, FALSE), "")</f>
        <v>DHARMANANDAN EXP</v>
      </c>
      <c r="S3200" s="143" t="str">
        <f>IFERROR(VLOOKUP(H3200,'CUSTOMER NAME'!A:B, 2, FALSE), "")</f>
        <v>TO THE ORDER</v>
      </c>
    </row>
    <row r="3201" spans="1:19">
      <c r="A3201" s="120" t="s">
        <v>988</v>
      </c>
      <c r="B3201" s="120">
        <v>300</v>
      </c>
      <c r="C3201" s="120" t="s">
        <v>7</v>
      </c>
      <c r="D3201" s="120" t="s">
        <v>3210</v>
      </c>
      <c r="E3201" s="120">
        <v>4.41</v>
      </c>
      <c r="F3201" s="120" t="s">
        <v>9</v>
      </c>
      <c r="G3201" s="83" t="s">
        <v>2015</v>
      </c>
      <c r="H3201" s="120" t="s">
        <v>510</v>
      </c>
      <c r="I3201" s="192" t="s">
        <v>3034</v>
      </c>
      <c r="J3201" s="184">
        <f>IF(F3201="USD", E3201, E3201 * IFERROR(VLOOKUP(F3201, EXCHANGE_RATE!A:B, 2, FALSE), "Currency not found"))</f>
        <v>4.41</v>
      </c>
      <c r="K3201" s="184">
        <f t="shared" si="287"/>
        <v>4.41</v>
      </c>
      <c r="L3201" s="184">
        <f>IF(C3201="MTS", B3201, B3201 * IFERROR(VLOOKUP(C3201, 'QTY_CONVERSIONS '!A:B, 2, FALSE), "Units not  found"))</f>
        <v>0.3</v>
      </c>
      <c r="M3201" s="185">
        <f t="shared" si="288"/>
        <v>1323</v>
      </c>
      <c r="N3201" s="143" t="str">
        <f>IFERROR(VLOOKUP(D3201, Product_Category!A:B, 2, FALSE), "Uncategorized")</f>
        <v>MCC</v>
      </c>
      <c r="O3201" s="186">
        <f t="shared" si="290"/>
        <v>4410</v>
      </c>
      <c r="P3201" s="185">
        <f t="shared" si="289"/>
        <v>1323</v>
      </c>
      <c r="Q3201" s="143">
        <v>2023</v>
      </c>
      <c r="R3201" s="143" t="str">
        <f>IFERROR(VLOOKUP(G3201,'SOURCE COMPANY'!A:B, 2, FALSE), "")</f>
        <v>DHARMANANDAN EXP</v>
      </c>
      <c r="S3201" s="143" t="str">
        <f>IFERROR(VLOOKUP(H3201,'CUSTOMER NAME'!A:B, 2, FALSE), "")</f>
        <v>TO THE ORDER</v>
      </c>
    </row>
    <row r="3202" spans="1:19">
      <c r="A3202" s="120" t="s">
        <v>988</v>
      </c>
      <c r="B3202" s="120">
        <v>200</v>
      </c>
      <c r="C3202" s="120" t="s">
        <v>7</v>
      </c>
      <c r="D3202" s="120" t="s">
        <v>3211</v>
      </c>
      <c r="E3202" s="120">
        <v>2</v>
      </c>
      <c r="F3202" s="120" t="s">
        <v>9</v>
      </c>
      <c r="G3202" s="83" t="s">
        <v>2015</v>
      </c>
      <c r="H3202" s="120" t="s">
        <v>510</v>
      </c>
      <c r="I3202" s="192" t="s">
        <v>3034</v>
      </c>
      <c r="J3202" s="184">
        <f>IF(F3202="USD", E3202, E3202 * IFERROR(VLOOKUP(F3202, EXCHANGE_RATE!A:B, 2, FALSE), "Currency not found"))</f>
        <v>2</v>
      </c>
      <c r="K3202" s="184">
        <f t="shared" ref="K3202:K3265" si="293">ROUNDUP(J3202,2)</f>
        <v>2</v>
      </c>
      <c r="L3202" s="184">
        <f>IF(C3202="MTS", B3202, B3202 * IFERROR(VLOOKUP(C3202, 'QTY_CONVERSIONS '!A:B, 2, FALSE), "Units not  found"))</f>
        <v>0.2</v>
      </c>
      <c r="M3202" s="185">
        <f t="shared" ref="M3202:M3265" si="294">B3202*K3202</f>
        <v>400</v>
      </c>
      <c r="N3202" s="143" t="str">
        <f>IFERROR(VLOOKUP(D3202, Product_Category!A:B, 2, FALSE), "Uncategorized")</f>
        <v>MCC</v>
      </c>
      <c r="O3202" s="186">
        <f t="shared" si="290"/>
        <v>2000</v>
      </c>
      <c r="P3202" s="185">
        <f t="shared" ref="P3202:P3265" si="295">L3202*O3202</f>
        <v>400</v>
      </c>
      <c r="Q3202" s="143">
        <v>2023</v>
      </c>
      <c r="R3202" s="143" t="str">
        <f>IFERROR(VLOOKUP(G3202,'SOURCE COMPANY'!A:B, 2, FALSE), "")</f>
        <v>DHARMANANDAN EXP</v>
      </c>
      <c r="S3202" s="143" t="str">
        <f>IFERROR(VLOOKUP(H3202,'CUSTOMER NAME'!A:B, 2, FALSE), "")</f>
        <v>TO THE ORDER</v>
      </c>
    </row>
    <row r="3203" spans="1:19">
      <c r="A3203" s="120" t="s">
        <v>988</v>
      </c>
      <c r="B3203" s="120">
        <v>300</v>
      </c>
      <c r="C3203" s="120" t="s">
        <v>7</v>
      </c>
      <c r="D3203" s="120" t="s">
        <v>173</v>
      </c>
      <c r="E3203" s="120">
        <v>1.2</v>
      </c>
      <c r="F3203" s="120" t="s">
        <v>9</v>
      </c>
      <c r="G3203" s="83" t="s">
        <v>2015</v>
      </c>
      <c r="H3203" s="120" t="s">
        <v>510</v>
      </c>
      <c r="I3203" s="192" t="s">
        <v>3034</v>
      </c>
      <c r="J3203" s="184">
        <f>IF(F3203="USD", E3203, E3203 * IFERROR(VLOOKUP(F3203, EXCHANGE_RATE!A:B, 2, FALSE), "Currency not found"))</f>
        <v>1.2</v>
      </c>
      <c r="K3203" s="184">
        <f t="shared" si="293"/>
        <v>1.2</v>
      </c>
      <c r="L3203" s="184">
        <f>IF(C3203="MTS", B3203, B3203 * IFERROR(VLOOKUP(C3203, 'QTY_CONVERSIONS '!A:B, 2, FALSE), "Units not  found"))</f>
        <v>0.3</v>
      </c>
      <c r="M3203" s="185">
        <f t="shared" si="294"/>
        <v>360</v>
      </c>
      <c r="N3203" s="143" t="str">
        <f>IFERROR(VLOOKUP(D3203, Product_Category!A:B, 2, FALSE), "Uncategorized")</f>
        <v>SSG</v>
      </c>
      <c r="O3203" s="186">
        <f t="shared" ref="O3203:O3266" si="296">K3203*1000</f>
        <v>1200</v>
      </c>
      <c r="P3203" s="185">
        <f t="shared" si="295"/>
        <v>360</v>
      </c>
      <c r="Q3203" s="143">
        <v>2023</v>
      </c>
      <c r="R3203" s="143" t="str">
        <f>IFERROR(VLOOKUP(G3203,'SOURCE COMPANY'!A:B, 2, FALSE), "")</f>
        <v>DHARMANANDAN EXP</v>
      </c>
      <c r="S3203" s="143" t="str">
        <f>IFERROR(VLOOKUP(H3203,'CUSTOMER NAME'!A:B, 2, FALSE), "")</f>
        <v>TO THE ORDER</v>
      </c>
    </row>
    <row r="3204" spans="1:19">
      <c r="A3204" s="131" t="s">
        <v>978</v>
      </c>
      <c r="B3204" s="131">
        <v>5000</v>
      </c>
      <c r="C3204" s="131" t="s">
        <v>7</v>
      </c>
      <c r="D3204" s="131" t="s">
        <v>2813</v>
      </c>
      <c r="E3204" s="131">
        <v>1.87</v>
      </c>
      <c r="F3204" s="131" t="s">
        <v>9</v>
      </c>
      <c r="G3204" s="83" t="s">
        <v>1556</v>
      </c>
      <c r="H3204" s="131" t="s">
        <v>510</v>
      </c>
      <c r="I3204" s="192" t="s">
        <v>2670</v>
      </c>
      <c r="J3204" s="184">
        <f>IF(F3204="USD", E3204, E3204 * IFERROR(VLOOKUP(F3204, EXCHANGE_RATE!A:B, 2, FALSE), "Currency not found"))</f>
        <v>1.87</v>
      </c>
      <c r="K3204" s="184">
        <f t="shared" si="293"/>
        <v>1.87</v>
      </c>
      <c r="L3204" s="184">
        <f>IF(C3204="MTS", B3204, B3204 * IFERROR(VLOOKUP(C3204, 'QTY_CONVERSIONS '!A:B, 2, FALSE), "Units not  found"))</f>
        <v>5</v>
      </c>
      <c r="M3204" s="185">
        <f t="shared" si="294"/>
        <v>9350</v>
      </c>
      <c r="N3204" s="143" t="str">
        <f>IFERROR(VLOOKUP(D3204, Product_Category!A:B, 2, FALSE), "Uncategorized")</f>
        <v>MCC</v>
      </c>
      <c r="O3204" s="186">
        <f t="shared" si="296"/>
        <v>1870</v>
      </c>
      <c r="P3204" s="185">
        <f t="shared" si="295"/>
        <v>9350</v>
      </c>
      <c r="Q3204" s="143">
        <v>2023</v>
      </c>
      <c r="R3204" s="143" t="str">
        <f>IFERROR(VLOOKUP(G3204,'SOURCE COMPANY'!A:B, 2, FALSE), "")</f>
        <v>DIVYA PHARMA</v>
      </c>
      <c r="S3204" s="143" t="str">
        <f>IFERROR(VLOOKUP(H3204,'CUSTOMER NAME'!A:B, 2, FALSE), "")</f>
        <v>TO THE ORDER</v>
      </c>
    </row>
    <row r="3205" spans="1:19">
      <c r="A3205" s="131" t="s">
        <v>843</v>
      </c>
      <c r="B3205" s="131">
        <v>1000</v>
      </c>
      <c r="C3205" s="131" t="s">
        <v>7</v>
      </c>
      <c r="D3205" s="131" t="s">
        <v>3903</v>
      </c>
      <c r="E3205" s="131">
        <v>3.27</v>
      </c>
      <c r="F3205" s="131" t="s">
        <v>9</v>
      </c>
      <c r="G3205" s="187" t="s">
        <v>3941</v>
      </c>
      <c r="H3205" s="131" t="s">
        <v>510</v>
      </c>
      <c r="I3205" s="192" t="s">
        <v>3893</v>
      </c>
      <c r="J3205" s="184">
        <f>IF(F3205="USD", E3205, E3205 * IFERROR(VLOOKUP(F3205, EXCHANGE_RATE!A:B, 2, FALSE), "Currency not found"))</f>
        <v>3.27</v>
      </c>
      <c r="K3205" s="184">
        <f t="shared" si="293"/>
        <v>3.27</v>
      </c>
      <c r="L3205" s="184">
        <f>IF(C3205="MTS", B3205, B3205 * IFERROR(VLOOKUP(C3205, 'QTY_CONVERSIONS '!A:B, 2, FALSE), "Units not  found"))</f>
        <v>1</v>
      </c>
      <c r="M3205" s="185">
        <f t="shared" si="294"/>
        <v>3270</v>
      </c>
      <c r="N3205" s="143" t="str">
        <f>IFERROR(VLOOKUP(D3205, Product_Category!A:B, 2, FALSE), "Uncategorized")</f>
        <v>CELLULOSE DERIVATIVES</v>
      </c>
      <c r="O3205" s="186">
        <f t="shared" si="296"/>
        <v>3270</v>
      </c>
      <c r="P3205" s="185">
        <f t="shared" si="295"/>
        <v>3270</v>
      </c>
      <c r="Q3205" s="143">
        <v>2023</v>
      </c>
      <c r="R3205" s="143" t="str">
        <f>IFERROR(VLOOKUP(G3205,'SOURCE COMPANY'!A:B, 2, FALSE), "")</f>
        <v>DOSCH PHARMA</v>
      </c>
      <c r="S3205" s="143" t="str">
        <f>IFERROR(VLOOKUP(H3205,'CUSTOMER NAME'!A:B, 2, FALSE), "")</f>
        <v>TO THE ORDER</v>
      </c>
    </row>
    <row r="3206" spans="1:19">
      <c r="A3206" s="131" t="s">
        <v>1025</v>
      </c>
      <c r="B3206" s="131">
        <v>25</v>
      </c>
      <c r="C3206" s="131" t="s">
        <v>7</v>
      </c>
      <c r="D3206" s="131" t="s">
        <v>3688</v>
      </c>
      <c r="E3206" s="131">
        <v>15</v>
      </c>
      <c r="F3206" s="131" t="s">
        <v>9</v>
      </c>
      <c r="G3206" s="187" t="s">
        <v>1972</v>
      </c>
      <c r="H3206" s="131" t="s">
        <v>510</v>
      </c>
      <c r="I3206" s="192" t="s">
        <v>3658</v>
      </c>
      <c r="J3206" s="184">
        <f>IF(F3206="USD", E3206, E3206 * IFERROR(VLOOKUP(F3206, EXCHANGE_RATE!A:B, 2, FALSE), "Currency not found"))</f>
        <v>15</v>
      </c>
      <c r="K3206" s="184">
        <f t="shared" si="293"/>
        <v>15</v>
      </c>
      <c r="L3206" s="184">
        <f>IF(C3206="MTS", B3206, B3206 * IFERROR(VLOOKUP(C3206, 'QTY_CONVERSIONS '!A:B, 2, FALSE), "Units not  found"))</f>
        <v>2.5000000000000001E-2</v>
      </c>
      <c r="M3206" s="185">
        <f t="shared" si="294"/>
        <v>375</v>
      </c>
      <c r="N3206" s="143" t="str">
        <f>IFERROR(VLOOKUP(D3206, Product_Category!A:B, 2, FALSE), "Uncategorized")</f>
        <v>MAGNESIUM STEARATE</v>
      </c>
      <c r="O3206" s="186">
        <f t="shared" si="296"/>
        <v>15000</v>
      </c>
      <c r="P3206" s="185">
        <f t="shared" si="295"/>
        <v>375</v>
      </c>
      <c r="Q3206" s="143">
        <v>2023</v>
      </c>
      <c r="R3206" s="143" t="str">
        <f>IFERROR(VLOOKUP(G3206,'SOURCE COMPANY'!A:B, 2, FALSE), "")</f>
        <v>EASTERN CHEM</v>
      </c>
      <c r="S3206" s="143" t="str">
        <f>IFERROR(VLOOKUP(H3206,'CUSTOMER NAME'!A:B, 2, FALSE), "")</f>
        <v>TO THE ORDER</v>
      </c>
    </row>
    <row r="3207" spans="1:19">
      <c r="A3207" s="221" t="s">
        <v>922</v>
      </c>
      <c r="B3207" s="32">
        <v>25</v>
      </c>
      <c r="C3207" s="221" t="s">
        <v>7</v>
      </c>
      <c r="D3207" s="221" t="s">
        <v>1963</v>
      </c>
      <c r="E3207" s="55">
        <v>300</v>
      </c>
      <c r="F3207" s="221" t="s">
        <v>9</v>
      </c>
      <c r="G3207" s="187" t="s">
        <v>1972</v>
      </c>
      <c r="H3207" s="221" t="s">
        <v>510</v>
      </c>
      <c r="I3207" s="219" t="str">
        <f>I3206</f>
        <v>November</v>
      </c>
      <c r="J3207" s="184">
        <f>IF(F3207="USD", E3207, E3207 * IFERROR(VLOOKUP(F3207, EXCHANGE_RATE!A:B, 2, FALSE), "Currency not found"))</f>
        <v>300</v>
      </c>
      <c r="K3207" s="184">
        <f t="shared" si="293"/>
        <v>300</v>
      </c>
      <c r="L3207" s="184">
        <f>IF(C3207="MTS", B3207, B3207 * IFERROR(VLOOKUP(C3207, 'QTY_CONVERSIONS '!A:B, 2, FALSE), "Units not  found"))</f>
        <v>2.5000000000000001E-2</v>
      </c>
      <c r="M3207" s="185">
        <f t="shared" si="294"/>
        <v>7500</v>
      </c>
      <c r="N3207" s="143" t="str">
        <f>IFERROR(VLOOKUP(D3207, Product_Category!A:B, 2, FALSE), "Uncategorized")</f>
        <v>MCC</v>
      </c>
      <c r="O3207" s="186">
        <f t="shared" si="296"/>
        <v>300000</v>
      </c>
      <c r="P3207" s="185">
        <f t="shared" si="295"/>
        <v>7500</v>
      </c>
      <c r="Q3207" s="143">
        <v>2023</v>
      </c>
      <c r="R3207" s="143" t="str">
        <f>IFERROR(VLOOKUP(G3207,'SOURCE COMPANY'!A:B, 2, FALSE), "")</f>
        <v>EASTERN CHEM</v>
      </c>
      <c r="S3207" s="143" t="str">
        <f>IFERROR(VLOOKUP(H3207,'CUSTOMER NAME'!A:B, 2, FALSE), "")</f>
        <v>TO THE ORDER</v>
      </c>
    </row>
    <row r="3208" spans="1:19">
      <c r="A3208" s="221" t="s">
        <v>922</v>
      </c>
      <c r="B3208" s="32">
        <v>25</v>
      </c>
      <c r="C3208" s="221" t="s">
        <v>7</v>
      </c>
      <c r="D3208" s="221" t="s">
        <v>1973</v>
      </c>
      <c r="E3208" s="55">
        <v>300</v>
      </c>
      <c r="F3208" s="221" t="s">
        <v>9</v>
      </c>
      <c r="G3208" s="187" t="s">
        <v>1972</v>
      </c>
      <c r="H3208" s="221" t="s">
        <v>510</v>
      </c>
      <c r="I3208" s="219" t="str">
        <f>I3207</f>
        <v>November</v>
      </c>
      <c r="J3208" s="184">
        <f>IF(F3208="USD", E3208, E3208 * IFERROR(VLOOKUP(F3208, EXCHANGE_RATE!A:B, 2, FALSE), "Currency not found"))</f>
        <v>300</v>
      </c>
      <c r="K3208" s="184">
        <f t="shared" si="293"/>
        <v>300</v>
      </c>
      <c r="L3208" s="184">
        <f>IF(C3208="MTS", B3208, B3208 * IFERROR(VLOOKUP(C3208, 'QTY_CONVERSIONS '!A:B, 2, FALSE), "Units not  found"))</f>
        <v>2.5000000000000001E-2</v>
      </c>
      <c r="M3208" s="185">
        <f t="shared" si="294"/>
        <v>7500</v>
      </c>
      <c r="N3208" s="143" t="str">
        <f>IFERROR(VLOOKUP(D3208, Product_Category!A:B, 2, FALSE), "Uncategorized")</f>
        <v>MCC</v>
      </c>
      <c r="O3208" s="186">
        <f t="shared" si="296"/>
        <v>300000</v>
      </c>
      <c r="P3208" s="185">
        <f t="shared" si="295"/>
        <v>7500</v>
      </c>
      <c r="Q3208" s="143">
        <v>2023</v>
      </c>
      <c r="R3208" s="143" t="str">
        <f>IFERROR(VLOOKUP(G3208,'SOURCE COMPANY'!A:B, 2, FALSE), "")</f>
        <v>EASTERN CHEM</v>
      </c>
      <c r="S3208" s="143" t="str">
        <f>IFERROR(VLOOKUP(H3208,'CUSTOMER NAME'!A:B, 2, FALSE), "")</f>
        <v>TO THE ORDER</v>
      </c>
    </row>
    <row r="3209" spans="1:19">
      <c r="A3209" s="120" t="s">
        <v>922</v>
      </c>
      <c r="B3209" s="120">
        <v>3000</v>
      </c>
      <c r="C3209" s="120" t="s">
        <v>7</v>
      </c>
      <c r="D3209" s="120" t="s">
        <v>3048</v>
      </c>
      <c r="E3209" s="120">
        <v>7.6</v>
      </c>
      <c r="F3209" s="120" t="s">
        <v>9</v>
      </c>
      <c r="G3209" s="187" t="s">
        <v>1972</v>
      </c>
      <c r="H3209" s="120" t="s">
        <v>510</v>
      </c>
      <c r="I3209" s="192" t="s">
        <v>3034</v>
      </c>
      <c r="J3209" s="184">
        <f>IF(F3209="USD", E3209, E3209 * IFERROR(VLOOKUP(F3209, EXCHANGE_RATE!A:B, 2, FALSE), "Currency not found"))</f>
        <v>7.6</v>
      </c>
      <c r="K3209" s="184">
        <f t="shared" si="293"/>
        <v>7.6</v>
      </c>
      <c r="L3209" s="184">
        <f>IF(C3209="MTS", B3209, B3209 * IFERROR(VLOOKUP(C3209, 'QTY_CONVERSIONS '!A:B, 2, FALSE), "Units not  found"))</f>
        <v>3</v>
      </c>
      <c r="M3209" s="185">
        <f t="shared" si="294"/>
        <v>22800</v>
      </c>
      <c r="N3209" s="143" t="str">
        <f>IFERROR(VLOOKUP(D3209, Product_Category!A:B, 2, FALSE), "Uncategorized")</f>
        <v>CROSCARMELLOSE SODIUM</v>
      </c>
      <c r="O3209" s="186">
        <f t="shared" si="296"/>
        <v>7600</v>
      </c>
      <c r="P3209" s="185">
        <f t="shared" si="295"/>
        <v>22800</v>
      </c>
      <c r="Q3209" s="143">
        <v>2023</v>
      </c>
      <c r="R3209" s="143" t="str">
        <f>IFERROR(VLOOKUP(G3209,'SOURCE COMPANY'!A:B, 2, FALSE), "")</f>
        <v>EASTERN CHEM</v>
      </c>
      <c r="S3209" s="143" t="str">
        <f>IFERROR(VLOOKUP(H3209,'CUSTOMER NAME'!A:B, 2, FALSE), "")</f>
        <v>TO THE ORDER</v>
      </c>
    </row>
    <row r="3210" spans="1:19">
      <c r="A3210" s="143" t="s">
        <v>2238</v>
      </c>
      <c r="B3210" s="31">
        <v>1000</v>
      </c>
      <c r="C3210" s="143" t="s">
        <v>7</v>
      </c>
      <c r="D3210" s="143" t="s">
        <v>19</v>
      </c>
      <c r="E3210" s="51">
        <v>4.9000000000000004</v>
      </c>
      <c r="F3210" s="143" t="s">
        <v>9</v>
      </c>
      <c r="G3210" s="83" t="s">
        <v>2239</v>
      </c>
      <c r="H3210" s="143" t="s">
        <v>510</v>
      </c>
      <c r="I3210" s="219" t="str">
        <f>I3209</f>
        <v>September</v>
      </c>
      <c r="J3210" s="184">
        <f>IF(F3210="USD", E3210, E3210 * IFERROR(VLOOKUP(F3210, EXCHANGE_RATE!A:B, 2, FALSE), "Currency not found"))</f>
        <v>4.9000000000000004</v>
      </c>
      <c r="K3210" s="184">
        <f t="shared" si="293"/>
        <v>4.9000000000000004</v>
      </c>
      <c r="L3210" s="184">
        <f>IF(C3210="MTS", B3210, B3210 * IFERROR(VLOOKUP(C3210, 'QTY_CONVERSIONS '!A:B, 2, FALSE), "Units not  found"))</f>
        <v>1</v>
      </c>
      <c r="M3210" s="185">
        <f t="shared" si="294"/>
        <v>4900</v>
      </c>
      <c r="N3210" s="143" t="str">
        <f>IFERROR(VLOOKUP(D3210, Product_Category!A:B, 2, FALSE), "Uncategorized")</f>
        <v>CMC</v>
      </c>
      <c r="O3210" s="186">
        <f t="shared" si="296"/>
        <v>4900</v>
      </c>
      <c r="P3210" s="185">
        <f t="shared" si="295"/>
        <v>4900</v>
      </c>
      <c r="Q3210" s="143">
        <v>2023</v>
      </c>
      <c r="R3210" s="143" t="str">
        <f>IFERROR(VLOOKUP(G3210,'SOURCE COMPANY'!A:B, 2, FALSE), "")</f>
        <v>EASTERN PETROLEUM</v>
      </c>
      <c r="S3210" s="143" t="str">
        <f>IFERROR(VLOOKUP(H3210,'CUSTOMER NAME'!A:B, 2, FALSE), "")</f>
        <v>TO THE ORDER</v>
      </c>
    </row>
    <row r="3211" spans="1:19">
      <c r="A3211" s="132" t="s">
        <v>816</v>
      </c>
      <c r="B3211" s="132">
        <v>20000</v>
      </c>
      <c r="C3211" s="132" t="s">
        <v>7</v>
      </c>
      <c r="D3211" s="132" t="s">
        <v>3065</v>
      </c>
      <c r="E3211" s="132">
        <v>1.71</v>
      </c>
      <c r="F3211" s="132" t="s">
        <v>9</v>
      </c>
      <c r="G3211" s="187" t="s">
        <v>3934</v>
      </c>
      <c r="H3211" s="132" t="s">
        <v>510</v>
      </c>
      <c r="I3211" s="192" t="s">
        <v>3893</v>
      </c>
      <c r="J3211" s="184">
        <f>IF(F3211="USD", E3211, E3211 * IFERROR(VLOOKUP(F3211, EXCHANGE_RATE!A:B, 2, FALSE), "Currency not found"))</f>
        <v>1.71</v>
      </c>
      <c r="K3211" s="184">
        <f t="shared" si="293"/>
        <v>1.71</v>
      </c>
      <c r="L3211" s="184">
        <f>IF(C3211="MTS", B3211, B3211 * IFERROR(VLOOKUP(C3211, 'QTY_CONVERSIONS '!A:B, 2, FALSE), "Units not  found"))</f>
        <v>20</v>
      </c>
      <c r="M3211" s="185">
        <f t="shared" si="294"/>
        <v>34200</v>
      </c>
      <c r="N3211" s="143" t="str">
        <f>IFERROR(VLOOKUP(D3211, Product_Category!A:B, 2, FALSE), "Uncategorized")</f>
        <v>MCC</v>
      </c>
      <c r="O3211" s="186">
        <f t="shared" si="296"/>
        <v>1710</v>
      </c>
      <c r="P3211" s="185">
        <f t="shared" si="295"/>
        <v>34200</v>
      </c>
      <c r="Q3211" s="143">
        <v>2023</v>
      </c>
      <c r="R3211" s="143" t="str">
        <f>IFERROR(VLOOKUP(G3211,'SOURCE COMPANY'!A:B, 2, FALSE), "")</f>
        <v>EMPORIUM</v>
      </c>
      <c r="S3211" s="143" t="str">
        <f>IFERROR(VLOOKUP(H3211,'CUSTOMER NAME'!A:B, 2, FALSE), "")</f>
        <v>TO THE ORDER</v>
      </c>
    </row>
    <row r="3212" spans="1:19">
      <c r="A3212" s="118" t="s">
        <v>752</v>
      </c>
      <c r="B3212" s="118">
        <v>200</v>
      </c>
      <c r="C3212" s="118" t="s">
        <v>7</v>
      </c>
      <c r="D3212" s="118" t="s">
        <v>19</v>
      </c>
      <c r="E3212" s="255">
        <v>5.3</v>
      </c>
      <c r="F3212" s="118" t="s">
        <v>9</v>
      </c>
      <c r="G3212" s="82" t="s">
        <v>759</v>
      </c>
      <c r="H3212" s="118" t="s">
        <v>510</v>
      </c>
      <c r="I3212" s="219" t="str">
        <f>I3211</f>
        <v>December</v>
      </c>
      <c r="J3212" s="184">
        <f>IF(F3212="USD", E3212, E3212 * IFERROR(VLOOKUP(F3212, EXCHANGE_RATE!A:B, 2, FALSE), "Currency not found"))</f>
        <v>5.3</v>
      </c>
      <c r="K3212" s="184">
        <f t="shared" si="293"/>
        <v>5.3</v>
      </c>
      <c r="L3212" s="184">
        <f>IF(C3212="MTS", B3212, B3212 * IFERROR(VLOOKUP(C3212, 'QTY_CONVERSIONS '!A:B, 2, FALSE), "Units not  found"))</f>
        <v>0.2</v>
      </c>
      <c r="M3212" s="185">
        <f t="shared" si="294"/>
        <v>1060</v>
      </c>
      <c r="N3212" s="143" t="str">
        <f>IFERROR(VLOOKUP(D3212, Product_Category!A:B, 2, FALSE), "Uncategorized")</f>
        <v>CMC</v>
      </c>
      <c r="O3212" s="186">
        <f t="shared" si="296"/>
        <v>5300</v>
      </c>
      <c r="P3212" s="185">
        <f t="shared" si="295"/>
        <v>1060</v>
      </c>
      <c r="Q3212" s="143">
        <v>2023</v>
      </c>
      <c r="R3212" s="143" t="str">
        <f>IFERROR(VLOOKUP(G3212,'SOURCE COMPANY'!A:B, 2, FALSE), "")</f>
        <v>EPSTOM SPEC</v>
      </c>
      <c r="S3212" s="143" t="str">
        <f>IFERROR(VLOOKUP(H3212,'CUSTOMER NAME'!A:B, 2, FALSE), "")</f>
        <v>TO THE ORDER</v>
      </c>
    </row>
    <row r="3213" spans="1:19">
      <c r="A3213" s="118" t="s">
        <v>752</v>
      </c>
      <c r="B3213" s="118">
        <v>200</v>
      </c>
      <c r="C3213" s="118" t="s">
        <v>7</v>
      </c>
      <c r="D3213" s="118" t="s">
        <v>19</v>
      </c>
      <c r="E3213" s="255">
        <v>5.3</v>
      </c>
      <c r="F3213" s="118" t="s">
        <v>9</v>
      </c>
      <c r="G3213" s="82" t="s">
        <v>759</v>
      </c>
      <c r="H3213" s="118" t="s">
        <v>510</v>
      </c>
      <c r="I3213" s="219" t="str">
        <f>I3212</f>
        <v>December</v>
      </c>
      <c r="J3213" s="184">
        <f>IF(F3213="USD", E3213, E3213 * IFERROR(VLOOKUP(F3213, EXCHANGE_RATE!A:B, 2, FALSE), "Currency not found"))</f>
        <v>5.3</v>
      </c>
      <c r="K3213" s="184">
        <f t="shared" si="293"/>
        <v>5.3</v>
      </c>
      <c r="L3213" s="184">
        <f>IF(C3213="MTS", B3213, B3213 * IFERROR(VLOOKUP(C3213, 'QTY_CONVERSIONS '!A:B, 2, FALSE), "Units not  found"))</f>
        <v>0.2</v>
      </c>
      <c r="M3213" s="185">
        <f t="shared" si="294"/>
        <v>1060</v>
      </c>
      <c r="N3213" s="143" t="str">
        <f>IFERROR(VLOOKUP(D3213, Product_Category!A:B, 2, FALSE), "Uncategorized")</f>
        <v>CMC</v>
      </c>
      <c r="O3213" s="186">
        <f t="shared" si="296"/>
        <v>5300</v>
      </c>
      <c r="P3213" s="185">
        <f t="shared" si="295"/>
        <v>1060</v>
      </c>
      <c r="Q3213" s="143">
        <v>2023</v>
      </c>
      <c r="R3213" s="143" t="str">
        <f>IFERROR(VLOOKUP(G3213,'SOURCE COMPANY'!A:B, 2, FALSE), "")</f>
        <v>EPSTOM SPEC</v>
      </c>
      <c r="S3213" s="143" t="str">
        <f>IFERROR(VLOOKUP(H3213,'CUSTOMER NAME'!A:B, 2, FALSE), "")</f>
        <v>TO THE ORDER</v>
      </c>
    </row>
    <row r="3214" spans="1:19">
      <c r="A3214" s="221" t="s">
        <v>752</v>
      </c>
      <c r="B3214" s="221">
        <v>250</v>
      </c>
      <c r="C3214" s="221" t="s">
        <v>7</v>
      </c>
      <c r="D3214" s="221" t="s">
        <v>19</v>
      </c>
      <c r="E3214" s="256">
        <v>5.3</v>
      </c>
      <c r="F3214" s="221" t="s">
        <v>9</v>
      </c>
      <c r="G3214" s="82" t="s">
        <v>759</v>
      </c>
      <c r="H3214" s="221" t="s">
        <v>510</v>
      </c>
      <c r="I3214" s="219" t="str">
        <f>I3213</f>
        <v>December</v>
      </c>
      <c r="J3214" s="184">
        <f>IF(F3214="USD", E3214, E3214 * IFERROR(VLOOKUP(F3214, EXCHANGE_RATE!A:B, 2, FALSE), "Currency not found"))</f>
        <v>5.3</v>
      </c>
      <c r="K3214" s="184">
        <f t="shared" si="293"/>
        <v>5.3</v>
      </c>
      <c r="L3214" s="184">
        <f>IF(C3214="MTS", B3214, B3214 * IFERROR(VLOOKUP(C3214, 'QTY_CONVERSIONS '!A:B, 2, FALSE), "Units not  found"))</f>
        <v>0.25</v>
      </c>
      <c r="M3214" s="185">
        <f t="shared" si="294"/>
        <v>1325</v>
      </c>
      <c r="N3214" s="143" t="str">
        <f>IFERROR(VLOOKUP(D3214, Product_Category!A:B, 2, FALSE), "Uncategorized")</f>
        <v>CMC</v>
      </c>
      <c r="O3214" s="186">
        <f t="shared" si="296"/>
        <v>5300</v>
      </c>
      <c r="P3214" s="185">
        <f t="shared" si="295"/>
        <v>1325</v>
      </c>
      <c r="Q3214" s="143">
        <v>2023</v>
      </c>
      <c r="R3214" s="143" t="str">
        <f>IFERROR(VLOOKUP(G3214,'SOURCE COMPANY'!A:B, 2, FALSE), "")</f>
        <v>EPSTOM SPEC</v>
      </c>
      <c r="S3214" s="143" t="str">
        <f>IFERROR(VLOOKUP(H3214,'CUSTOMER NAME'!A:B, 2, FALSE), "")</f>
        <v>TO THE ORDER</v>
      </c>
    </row>
    <row r="3215" spans="1:19">
      <c r="A3215" s="143" t="s">
        <v>752</v>
      </c>
      <c r="B3215" s="31">
        <v>400</v>
      </c>
      <c r="C3215" s="143" t="s">
        <v>7</v>
      </c>
      <c r="D3215" s="143" t="s">
        <v>19</v>
      </c>
      <c r="E3215" s="51">
        <v>5.3</v>
      </c>
      <c r="F3215" s="143" t="s">
        <v>9</v>
      </c>
      <c r="G3215" s="82" t="s">
        <v>759</v>
      </c>
      <c r="H3215" s="143" t="s">
        <v>510</v>
      </c>
      <c r="I3215" s="219" t="str">
        <f>I3214</f>
        <v>December</v>
      </c>
      <c r="J3215" s="184">
        <f>IF(F3215="USD", E3215, E3215 * IFERROR(VLOOKUP(F3215, EXCHANGE_RATE!A:B, 2, FALSE), "Currency not found"))</f>
        <v>5.3</v>
      </c>
      <c r="K3215" s="184">
        <f t="shared" si="293"/>
        <v>5.3</v>
      </c>
      <c r="L3215" s="184">
        <f>IF(C3215="MTS", B3215, B3215 * IFERROR(VLOOKUP(C3215, 'QTY_CONVERSIONS '!A:B, 2, FALSE), "Units not  found"))</f>
        <v>0.4</v>
      </c>
      <c r="M3215" s="185">
        <f t="shared" si="294"/>
        <v>2120</v>
      </c>
      <c r="N3215" s="143" t="str">
        <f>IFERROR(VLOOKUP(D3215, Product_Category!A:B, 2, FALSE), "Uncategorized")</f>
        <v>CMC</v>
      </c>
      <c r="O3215" s="186">
        <f t="shared" si="296"/>
        <v>5300</v>
      </c>
      <c r="P3215" s="185">
        <f t="shared" si="295"/>
        <v>2120</v>
      </c>
      <c r="Q3215" s="143">
        <v>2023</v>
      </c>
      <c r="R3215" s="143" t="str">
        <f>IFERROR(VLOOKUP(G3215,'SOURCE COMPANY'!A:B, 2, FALSE), "")</f>
        <v>EPSTOM SPEC</v>
      </c>
      <c r="S3215" s="143" t="str">
        <f>IFERROR(VLOOKUP(H3215,'CUSTOMER NAME'!A:B, 2, FALSE), "")</f>
        <v>TO THE ORDER</v>
      </c>
    </row>
    <row r="3216" spans="1:19">
      <c r="A3216" s="131" t="s">
        <v>752</v>
      </c>
      <c r="B3216" s="131">
        <v>400</v>
      </c>
      <c r="C3216" s="131" t="s">
        <v>7</v>
      </c>
      <c r="D3216" s="131" t="s">
        <v>2904</v>
      </c>
      <c r="E3216" s="131">
        <v>5</v>
      </c>
      <c r="F3216" s="131" t="s">
        <v>9</v>
      </c>
      <c r="G3216" s="82" t="s">
        <v>759</v>
      </c>
      <c r="H3216" s="131" t="s">
        <v>510</v>
      </c>
      <c r="I3216" s="192" t="s">
        <v>2670</v>
      </c>
      <c r="J3216" s="184">
        <f>IF(F3216="USD", E3216, E3216 * IFERROR(VLOOKUP(F3216, EXCHANGE_RATE!A:B, 2, FALSE), "Currency not found"))</f>
        <v>5</v>
      </c>
      <c r="K3216" s="184">
        <f t="shared" si="293"/>
        <v>5</v>
      </c>
      <c r="L3216" s="184">
        <f>IF(C3216="MTS", B3216, B3216 * IFERROR(VLOOKUP(C3216, 'QTY_CONVERSIONS '!A:B, 2, FALSE), "Units not  found"))</f>
        <v>0.4</v>
      </c>
      <c r="M3216" s="185">
        <f t="shared" si="294"/>
        <v>2000</v>
      </c>
      <c r="N3216" s="143" t="str">
        <f>IFERROR(VLOOKUP(D3216, Product_Category!A:B, 2, FALSE), "Uncategorized")</f>
        <v>CMC</v>
      </c>
      <c r="O3216" s="186">
        <f t="shared" si="296"/>
        <v>5000</v>
      </c>
      <c r="P3216" s="185">
        <f t="shared" si="295"/>
        <v>2000</v>
      </c>
      <c r="Q3216" s="143">
        <v>2023</v>
      </c>
      <c r="R3216" s="143" t="str">
        <f>IFERROR(VLOOKUP(G3216,'SOURCE COMPANY'!A:B, 2, FALSE), "")</f>
        <v>EPSTOM SPEC</v>
      </c>
      <c r="S3216" s="143" t="str">
        <f>IFERROR(VLOOKUP(H3216,'CUSTOMER NAME'!A:B, 2, FALSE), "")</f>
        <v>TO THE ORDER</v>
      </c>
    </row>
    <row r="3217" spans="1:19">
      <c r="A3217" s="118" t="s">
        <v>752</v>
      </c>
      <c r="B3217" s="118">
        <v>30000</v>
      </c>
      <c r="C3217" s="118" t="s">
        <v>7</v>
      </c>
      <c r="D3217" s="118" t="s">
        <v>19</v>
      </c>
      <c r="E3217" s="255">
        <v>2.0699586000000001</v>
      </c>
      <c r="F3217" s="118" t="s">
        <v>1718</v>
      </c>
      <c r="G3217" s="82" t="s">
        <v>759</v>
      </c>
      <c r="H3217" s="118" t="s">
        <v>510</v>
      </c>
      <c r="I3217" s="219" t="str">
        <f t="shared" ref="I3217:I3226" si="297">I3216</f>
        <v>August</v>
      </c>
      <c r="J3217" s="184">
        <f>IF(F3217="USD", E3217, E3217 * IFERROR(VLOOKUP(F3217, EXCHANGE_RATE!A:B, 2, FALSE), "Currency not found"))</f>
        <v>2.2148557020000004</v>
      </c>
      <c r="K3217" s="184">
        <f t="shared" si="293"/>
        <v>2.2199999999999998</v>
      </c>
      <c r="L3217" s="184">
        <f>IF(C3217="MTS", B3217, B3217 * IFERROR(VLOOKUP(C3217, 'QTY_CONVERSIONS '!A:B, 2, FALSE), "Units not  found"))</f>
        <v>30</v>
      </c>
      <c r="M3217" s="185">
        <f t="shared" si="294"/>
        <v>66599.999999999985</v>
      </c>
      <c r="N3217" s="143" t="str">
        <f>IFERROR(VLOOKUP(D3217, Product_Category!A:B, 2, FALSE), "Uncategorized")</f>
        <v>CMC</v>
      </c>
      <c r="O3217" s="186">
        <f t="shared" si="296"/>
        <v>2219.9999999999995</v>
      </c>
      <c r="P3217" s="185">
        <f t="shared" si="295"/>
        <v>66599.999999999985</v>
      </c>
      <c r="Q3217" s="143">
        <v>2023</v>
      </c>
      <c r="R3217" s="143" t="str">
        <f>IFERROR(VLOOKUP(G3217,'SOURCE COMPANY'!A:B, 2, FALSE), "")</f>
        <v>EPSTOM SPEC</v>
      </c>
      <c r="S3217" s="143" t="str">
        <f>IFERROR(VLOOKUP(H3217,'CUSTOMER NAME'!A:B, 2, FALSE), "")</f>
        <v>TO THE ORDER</v>
      </c>
    </row>
    <row r="3218" spans="1:19">
      <c r="A3218" s="118" t="s">
        <v>752</v>
      </c>
      <c r="B3218" s="118">
        <v>19000</v>
      </c>
      <c r="C3218" s="118" t="s">
        <v>7</v>
      </c>
      <c r="D3218" s="118" t="s">
        <v>19</v>
      </c>
      <c r="E3218" s="255">
        <v>1.76</v>
      </c>
      <c r="F3218" s="118" t="s">
        <v>1718</v>
      </c>
      <c r="G3218" s="82" t="s">
        <v>759</v>
      </c>
      <c r="H3218" s="118" t="s">
        <v>510</v>
      </c>
      <c r="I3218" s="219" t="str">
        <f t="shared" si="297"/>
        <v>August</v>
      </c>
      <c r="J3218" s="184">
        <f>IF(F3218="USD", E3218, E3218 * IFERROR(VLOOKUP(F3218, EXCHANGE_RATE!A:B, 2, FALSE), "Currency not found"))</f>
        <v>1.8832000000000002</v>
      </c>
      <c r="K3218" s="184">
        <f t="shared" si="293"/>
        <v>1.89</v>
      </c>
      <c r="L3218" s="184">
        <f>IF(C3218="MTS", B3218, B3218 * IFERROR(VLOOKUP(C3218, 'QTY_CONVERSIONS '!A:B, 2, FALSE), "Units not  found"))</f>
        <v>19</v>
      </c>
      <c r="M3218" s="185">
        <f t="shared" si="294"/>
        <v>35910</v>
      </c>
      <c r="N3218" s="143" t="str">
        <f>IFERROR(VLOOKUP(D3218, Product_Category!A:B, 2, FALSE), "Uncategorized")</f>
        <v>CMC</v>
      </c>
      <c r="O3218" s="186">
        <f t="shared" si="296"/>
        <v>1890</v>
      </c>
      <c r="P3218" s="185">
        <f t="shared" si="295"/>
        <v>35910</v>
      </c>
      <c r="Q3218" s="143">
        <v>2023</v>
      </c>
      <c r="R3218" s="143" t="str">
        <f>IFERROR(VLOOKUP(G3218,'SOURCE COMPANY'!A:B, 2, FALSE), "")</f>
        <v>EPSTOM SPEC</v>
      </c>
      <c r="S3218" s="143" t="str">
        <f>IFERROR(VLOOKUP(H3218,'CUSTOMER NAME'!A:B, 2, FALSE), "")</f>
        <v>TO THE ORDER</v>
      </c>
    </row>
    <row r="3219" spans="1:19">
      <c r="A3219" s="143" t="s">
        <v>752</v>
      </c>
      <c r="B3219" s="222">
        <v>300</v>
      </c>
      <c r="C3219" s="143" t="s">
        <v>7</v>
      </c>
      <c r="D3219" s="143" t="s">
        <v>19</v>
      </c>
      <c r="E3219" s="223">
        <v>5</v>
      </c>
      <c r="F3219" s="143" t="s">
        <v>9</v>
      </c>
      <c r="G3219" s="82" t="s">
        <v>759</v>
      </c>
      <c r="H3219" s="143" t="s">
        <v>510</v>
      </c>
      <c r="I3219" s="219" t="str">
        <f t="shared" si="297"/>
        <v>August</v>
      </c>
      <c r="J3219" s="184">
        <f>IF(F3219="USD", E3219, E3219 * IFERROR(VLOOKUP(F3219, EXCHANGE_RATE!A:B, 2, FALSE), "Currency not found"))</f>
        <v>5</v>
      </c>
      <c r="K3219" s="184">
        <f t="shared" si="293"/>
        <v>5</v>
      </c>
      <c r="L3219" s="184">
        <f>IF(C3219="MTS", B3219, B3219 * IFERROR(VLOOKUP(C3219, 'QTY_CONVERSIONS '!A:B, 2, FALSE), "Units not  found"))</f>
        <v>0.3</v>
      </c>
      <c r="M3219" s="185">
        <f t="shared" si="294"/>
        <v>1500</v>
      </c>
      <c r="N3219" s="143" t="str">
        <f>IFERROR(VLOOKUP(D3219, Product_Category!A:B, 2, FALSE), "Uncategorized")</f>
        <v>CMC</v>
      </c>
      <c r="O3219" s="186">
        <f t="shared" si="296"/>
        <v>5000</v>
      </c>
      <c r="P3219" s="185">
        <f t="shared" si="295"/>
        <v>1500</v>
      </c>
      <c r="Q3219" s="143">
        <v>2023</v>
      </c>
      <c r="R3219" s="143" t="str">
        <f>IFERROR(VLOOKUP(G3219,'SOURCE COMPANY'!A:B, 2, FALSE), "")</f>
        <v>EPSTOM SPEC</v>
      </c>
      <c r="S3219" s="143" t="str">
        <f>IFERROR(VLOOKUP(H3219,'CUSTOMER NAME'!A:B, 2, FALSE), "")</f>
        <v>TO THE ORDER</v>
      </c>
    </row>
    <row r="3220" spans="1:19">
      <c r="A3220" s="143" t="s">
        <v>752</v>
      </c>
      <c r="B3220" s="222">
        <v>300</v>
      </c>
      <c r="C3220" s="143" t="s">
        <v>7</v>
      </c>
      <c r="D3220" s="143" t="s">
        <v>19</v>
      </c>
      <c r="E3220" s="223">
        <v>5</v>
      </c>
      <c r="F3220" s="143" t="s">
        <v>9</v>
      </c>
      <c r="G3220" s="82" t="s">
        <v>759</v>
      </c>
      <c r="H3220" s="143" t="s">
        <v>510</v>
      </c>
      <c r="I3220" s="219" t="str">
        <f t="shared" si="297"/>
        <v>August</v>
      </c>
      <c r="J3220" s="184">
        <f>IF(F3220="USD", E3220, E3220 * IFERROR(VLOOKUP(F3220, EXCHANGE_RATE!A:B, 2, FALSE), "Currency not found"))</f>
        <v>5</v>
      </c>
      <c r="K3220" s="184">
        <f t="shared" si="293"/>
        <v>5</v>
      </c>
      <c r="L3220" s="184">
        <f>IF(C3220="MTS", B3220, B3220 * IFERROR(VLOOKUP(C3220, 'QTY_CONVERSIONS '!A:B, 2, FALSE), "Units not  found"))</f>
        <v>0.3</v>
      </c>
      <c r="M3220" s="185">
        <f t="shared" si="294"/>
        <v>1500</v>
      </c>
      <c r="N3220" s="143" t="str">
        <f>IFERROR(VLOOKUP(D3220, Product_Category!A:B, 2, FALSE), "Uncategorized")</f>
        <v>CMC</v>
      </c>
      <c r="O3220" s="186">
        <f t="shared" si="296"/>
        <v>5000</v>
      </c>
      <c r="P3220" s="185">
        <f t="shared" si="295"/>
        <v>1500</v>
      </c>
      <c r="Q3220" s="143">
        <v>2023</v>
      </c>
      <c r="R3220" s="143" t="str">
        <f>IFERROR(VLOOKUP(G3220,'SOURCE COMPANY'!A:B, 2, FALSE), "")</f>
        <v>EPSTOM SPEC</v>
      </c>
      <c r="S3220" s="143" t="str">
        <f>IFERROR(VLOOKUP(H3220,'CUSTOMER NAME'!A:B, 2, FALSE), "")</f>
        <v>TO THE ORDER</v>
      </c>
    </row>
    <row r="3221" spans="1:19">
      <c r="A3221" s="143" t="s">
        <v>752</v>
      </c>
      <c r="B3221" s="222">
        <v>300</v>
      </c>
      <c r="C3221" s="143" t="s">
        <v>7</v>
      </c>
      <c r="D3221" s="143" t="s">
        <v>19</v>
      </c>
      <c r="E3221" s="223">
        <v>5</v>
      </c>
      <c r="F3221" s="143" t="s">
        <v>9</v>
      </c>
      <c r="G3221" s="82" t="s">
        <v>759</v>
      </c>
      <c r="H3221" s="143" t="s">
        <v>510</v>
      </c>
      <c r="I3221" s="219" t="str">
        <f t="shared" si="297"/>
        <v>August</v>
      </c>
      <c r="J3221" s="184">
        <f>IF(F3221="USD", E3221, E3221 * IFERROR(VLOOKUP(F3221, EXCHANGE_RATE!A:B, 2, FALSE), "Currency not found"))</f>
        <v>5</v>
      </c>
      <c r="K3221" s="184">
        <f t="shared" si="293"/>
        <v>5</v>
      </c>
      <c r="L3221" s="184">
        <f>IF(C3221="MTS", B3221, B3221 * IFERROR(VLOOKUP(C3221, 'QTY_CONVERSIONS '!A:B, 2, FALSE), "Units not  found"))</f>
        <v>0.3</v>
      </c>
      <c r="M3221" s="185">
        <f t="shared" si="294"/>
        <v>1500</v>
      </c>
      <c r="N3221" s="143" t="str">
        <f>IFERROR(VLOOKUP(D3221, Product_Category!A:B, 2, FALSE), "Uncategorized")</f>
        <v>CMC</v>
      </c>
      <c r="O3221" s="186">
        <f t="shared" si="296"/>
        <v>5000</v>
      </c>
      <c r="P3221" s="185">
        <f t="shared" si="295"/>
        <v>1500</v>
      </c>
      <c r="Q3221" s="143">
        <v>2023</v>
      </c>
      <c r="R3221" s="143" t="str">
        <f>IFERROR(VLOOKUP(G3221,'SOURCE COMPANY'!A:B, 2, FALSE), "")</f>
        <v>EPSTOM SPEC</v>
      </c>
      <c r="S3221" s="143" t="str">
        <f>IFERROR(VLOOKUP(H3221,'CUSTOMER NAME'!A:B, 2, FALSE), "")</f>
        <v>TO THE ORDER</v>
      </c>
    </row>
    <row r="3222" spans="1:19">
      <c r="A3222" s="143" t="s">
        <v>827</v>
      </c>
      <c r="B3222" s="222">
        <v>600</v>
      </c>
      <c r="C3222" s="143" t="s">
        <v>7</v>
      </c>
      <c r="D3222" s="143" t="s">
        <v>519</v>
      </c>
      <c r="E3222" s="184">
        <v>1.9</v>
      </c>
      <c r="F3222" s="143" t="s">
        <v>9</v>
      </c>
      <c r="G3222" s="83" t="s">
        <v>655</v>
      </c>
      <c r="H3222" s="143" t="s">
        <v>510</v>
      </c>
      <c r="I3222" s="219" t="str">
        <f t="shared" si="297"/>
        <v>August</v>
      </c>
      <c r="J3222" s="184">
        <f>IF(F3222="USD", E3222, E3222 * IFERROR(VLOOKUP(F3222, EXCHANGE_RATE!A:B, 2, FALSE), "Currency not found"))</f>
        <v>1.9</v>
      </c>
      <c r="K3222" s="184">
        <f t="shared" si="293"/>
        <v>1.9</v>
      </c>
      <c r="L3222" s="184">
        <f>IF(C3222="MTS", B3222, B3222 * IFERROR(VLOOKUP(C3222, 'QTY_CONVERSIONS '!A:B, 2, FALSE), "Units not  found"))</f>
        <v>0.6</v>
      </c>
      <c r="M3222" s="185">
        <f t="shared" si="294"/>
        <v>1140</v>
      </c>
      <c r="N3222" s="143" t="str">
        <f>IFERROR(VLOOKUP(D3222, Product_Category!A:B, 2, FALSE), "Uncategorized")</f>
        <v>MAGNESIUM STEARATE</v>
      </c>
      <c r="O3222" s="186">
        <f t="shared" si="296"/>
        <v>1900</v>
      </c>
      <c r="P3222" s="185">
        <f t="shared" si="295"/>
        <v>1140</v>
      </c>
      <c r="Q3222" s="143">
        <v>2023</v>
      </c>
      <c r="R3222" s="143" t="str">
        <f>IFERROR(VLOOKUP(G3222,'SOURCE COMPANY'!A:B, 2, FALSE), "")</f>
        <v>ESPEE Pharma Chem</v>
      </c>
      <c r="S3222" s="143" t="str">
        <f>IFERROR(VLOOKUP(H3222,'CUSTOMER NAME'!A:B, 2, FALSE), "")</f>
        <v>TO THE ORDER</v>
      </c>
    </row>
    <row r="3223" spans="1:19">
      <c r="A3223" s="143" t="s">
        <v>1025</v>
      </c>
      <c r="B3223" s="222">
        <v>1125</v>
      </c>
      <c r="C3223" s="143" t="s">
        <v>7</v>
      </c>
      <c r="D3223" s="143" t="s">
        <v>266</v>
      </c>
      <c r="E3223" s="184">
        <v>3.76</v>
      </c>
      <c r="F3223" s="143" t="s">
        <v>9</v>
      </c>
      <c r="G3223" s="83" t="s">
        <v>655</v>
      </c>
      <c r="H3223" s="143" t="s">
        <v>510</v>
      </c>
      <c r="I3223" s="219" t="str">
        <f t="shared" si="297"/>
        <v>August</v>
      </c>
      <c r="J3223" s="184">
        <f>IF(F3223="USD", E3223, E3223 * IFERROR(VLOOKUP(F3223, EXCHANGE_RATE!A:B, 2, FALSE), "Currency not found"))</f>
        <v>3.76</v>
      </c>
      <c r="K3223" s="184">
        <f t="shared" si="293"/>
        <v>3.76</v>
      </c>
      <c r="L3223" s="184">
        <f>IF(C3223="MTS", B3223, B3223 * IFERROR(VLOOKUP(C3223, 'QTY_CONVERSIONS '!A:B, 2, FALSE), "Units not  found"))</f>
        <v>1.125</v>
      </c>
      <c r="M3223" s="185">
        <f t="shared" si="294"/>
        <v>4230</v>
      </c>
      <c r="N3223" s="143" t="str">
        <f>IFERROR(VLOOKUP(D3223, Product_Category!A:B, 2, FALSE), "Uncategorized")</f>
        <v>MCC</v>
      </c>
      <c r="O3223" s="186">
        <f t="shared" si="296"/>
        <v>3760</v>
      </c>
      <c r="P3223" s="185">
        <f t="shared" si="295"/>
        <v>4230</v>
      </c>
      <c r="Q3223" s="143">
        <v>2023</v>
      </c>
      <c r="R3223" s="143" t="str">
        <f>IFERROR(VLOOKUP(G3223,'SOURCE COMPANY'!A:B, 2, FALSE), "")</f>
        <v>ESPEE Pharma Chem</v>
      </c>
      <c r="S3223" s="143" t="str">
        <f>IFERROR(VLOOKUP(H3223,'CUSTOMER NAME'!A:B, 2, FALSE), "")</f>
        <v>TO THE ORDER</v>
      </c>
    </row>
    <row r="3224" spans="1:19">
      <c r="A3224" s="143" t="s">
        <v>1025</v>
      </c>
      <c r="B3224" s="222">
        <v>1125</v>
      </c>
      <c r="C3224" s="143" t="s">
        <v>7</v>
      </c>
      <c r="D3224" s="143" t="s">
        <v>266</v>
      </c>
      <c r="E3224" s="184">
        <v>3.76</v>
      </c>
      <c r="F3224" s="143" t="s">
        <v>9</v>
      </c>
      <c r="G3224" s="143" t="s">
        <v>655</v>
      </c>
      <c r="H3224" s="143" t="s">
        <v>510</v>
      </c>
      <c r="I3224" s="219" t="str">
        <f t="shared" si="297"/>
        <v>August</v>
      </c>
      <c r="J3224" s="184">
        <f>IF(F3224="USD", E3224, E3224 * IFERROR(VLOOKUP(F3224, EXCHANGE_RATE!A:B, 2, FALSE), "Currency not found"))</f>
        <v>3.76</v>
      </c>
      <c r="K3224" s="184">
        <f t="shared" si="293"/>
        <v>3.76</v>
      </c>
      <c r="L3224" s="184">
        <f>IF(C3224="MTS", B3224, B3224 * IFERROR(VLOOKUP(C3224, 'QTY_CONVERSIONS '!A:B, 2, FALSE), "Units not  found"))</f>
        <v>1.125</v>
      </c>
      <c r="M3224" s="185">
        <f t="shared" si="294"/>
        <v>4230</v>
      </c>
      <c r="N3224" s="143" t="str">
        <f>IFERROR(VLOOKUP(D3224, Product_Category!A:B, 2, FALSE), "Uncategorized")</f>
        <v>MCC</v>
      </c>
      <c r="O3224" s="186">
        <f t="shared" si="296"/>
        <v>3760</v>
      </c>
      <c r="P3224" s="185">
        <f t="shared" si="295"/>
        <v>4230</v>
      </c>
      <c r="Q3224" s="143">
        <v>2023</v>
      </c>
      <c r="R3224" s="143" t="str">
        <f>IFERROR(VLOOKUP(G3224,'SOURCE COMPANY'!A:B, 2, FALSE), "")</f>
        <v>ESPEE Pharma Chem</v>
      </c>
      <c r="S3224" s="143" t="str">
        <f>IFERROR(VLOOKUP(H3224,'CUSTOMER NAME'!A:B, 2, FALSE), "")</f>
        <v>TO THE ORDER</v>
      </c>
    </row>
    <row r="3225" spans="1:19">
      <c r="A3225" s="143" t="s">
        <v>1025</v>
      </c>
      <c r="B3225" s="222">
        <v>4000</v>
      </c>
      <c r="C3225" s="143" t="s">
        <v>7</v>
      </c>
      <c r="D3225" s="143" t="s">
        <v>2428</v>
      </c>
      <c r="E3225" s="184">
        <v>1.95</v>
      </c>
      <c r="F3225" s="143" t="s">
        <v>9</v>
      </c>
      <c r="G3225" s="143" t="s">
        <v>655</v>
      </c>
      <c r="H3225" s="143" t="s">
        <v>510</v>
      </c>
      <c r="I3225" s="219" t="str">
        <f t="shared" si="297"/>
        <v>August</v>
      </c>
      <c r="J3225" s="184">
        <f>IF(F3225="USD", E3225, E3225 * IFERROR(VLOOKUP(F3225, EXCHANGE_RATE!A:B, 2, FALSE), "Currency not found"))</f>
        <v>1.95</v>
      </c>
      <c r="K3225" s="184">
        <f t="shared" si="293"/>
        <v>1.95</v>
      </c>
      <c r="L3225" s="184">
        <f>IF(C3225="MTS", B3225, B3225 * IFERROR(VLOOKUP(C3225, 'QTY_CONVERSIONS '!A:B, 2, FALSE), "Units not  found"))</f>
        <v>4</v>
      </c>
      <c r="M3225" s="185">
        <f t="shared" si="294"/>
        <v>7800</v>
      </c>
      <c r="N3225" s="143" t="str">
        <f>IFERROR(VLOOKUP(D3225, Product_Category!A:B, 2, FALSE), "Uncategorized")</f>
        <v>MCC</v>
      </c>
      <c r="O3225" s="186">
        <f t="shared" si="296"/>
        <v>1950</v>
      </c>
      <c r="P3225" s="185">
        <f t="shared" si="295"/>
        <v>7800</v>
      </c>
      <c r="Q3225" s="143">
        <v>2023</v>
      </c>
      <c r="R3225" s="143" t="str">
        <f>IFERROR(VLOOKUP(G3225,'SOURCE COMPANY'!A:B, 2, FALSE), "")</f>
        <v>ESPEE Pharma Chem</v>
      </c>
      <c r="S3225" s="143" t="str">
        <f>IFERROR(VLOOKUP(H3225,'CUSTOMER NAME'!A:B, 2, FALSE), "")</f>
        <v>TO THE ORDER</v>
      </c>
    </row>
    <row r="3226" spans="1:19">
      <c r="A3226" s="143" t="s">
        <v>1025</v>
      </c>
      <c r="B3226" s="222">
        <v>4800</v>
      </c>
      <c r="C3226" s="143" t="s">
        <v>7</v>
      </c>
      <c r="D3226" s="143" t="s">
        <v>2428</v>
      </c>
      <c r="E3226" s="184">
        <v>1.96</v>
      </c>
      <c r="F3226" s="143" t="s">
        <v>9</v>
      </c>
      <c r="G3226" s="143" t="s">
        <v>655</v>
      </c>
      <c r="H3226" s="143" t="s">
        <v>510</v>
      </c>
      <c r="I3226" s="219" t="str">
        <f t="shared" si="297"/>
        <v>August</v>
      </c>
      <c r="J3226" s="184">
        <f>IF(F3226="USD", E3226, E3226 * IFERROR(VLOOKUP(F3226, EXCHANGE_RATE!A:B, 2, FALSE), "Currency not found"))</f>
        <v>1.96</v>
      </c>
      <c r="K3226" s="184">
        <f t="shared" si="293"/>
        <v>1.96</v>
      </c>
      <c r="L3226" s="184">
        <f>IF(C3226="MTS", B3226, B3226 * IFERROR(VLOOKUP(C3226, 'QTY_CONVERSIONS '!A:B, 2, FALSE), "Units not  found"))</f>
        <v>4.8</v>
      </c>
      <c r="M3226" s="185">
        <f t="shared" si="294"/>
        <v>9408</v>
      </c>
      <c r="N3226" s="143" t="str">
        <f>IFERROR(VLOOKUP(D3226, Product_Category!A:B, 2, FALSE), "Uncategorized")</f>
        <v>MCC</v>
      </c>
      <c r="O3226" s="186">
        <f t="shared" si="296"/>
        <v>1960</v>
      </c>
      <c r="P3226" s="185">
        <f t="shared" si="295"/>
        <v>9408</v>
      </c>
      <c r="Q3226" s="143">
        <v>2023</v>
      </c>
      <c r="R3226" s="143" t="str">
        <f>IFERROR(VLOOKUP(G3226,'SOURCE COMPANY'!A:B, 2, FALSE), "")</f>
        <v>ESPEE Pharma Chem</v>
      </c>
      <c r="S3226" s="143" t="str">
        <f>IFERROR(VLOOKUP(H3226,'CUSTOMER NAME'!A:B, 2, FALSE), "")</f>
        <v>TO THE ORDER</v>
      </c>
    </row>
    <row r="3227" spans="1:19">
      <c r="A3227" s="131" t="s">
        <v>1418</v>
      </c>
      <c r="B3227" s="131">
        <v>75</v>
      </c>
      <c r="C3227" s="131" t="s">
        <v>7</v>
      </c>
      <c r="D3227" s="131" t="s">
        <v>910</v>
      </c>
      <c r="E3227" s="131">
        <v>4.9000000000000004</v>
      </c>
      <c r="F3227" s="131" t="s">
        <v>9</v>
      </c>
      <c r="G3227" s="143" t="s">
        <v>655</v>
      </c>
      <c r="H3227" s="131" t="s">
        <v>510</v>
      </c>
      <c r="I3227" s="192" t="s">
        <v>3893</v>
      </c>
      <c r="J3227" s="184">
        <f>IF(F3227="USD", E3227, E3227 * IFERROR(VLOOKUP(F3227, EXCHANGE_RATE!A:B, 2, FALSE), "Currency not found"))</f>
        <v>4.9000000000000004</v>
      </c>
      <c r="K3227" s="184">
        <f t="shared" si="293"/>
        <v>4.9000000000000004</v>
      </c>
      <c r="L3227" s="184">
        <f>IF(C3227="MTS", B3227, B3227 * IFERROR(VLOOKUP(C3227, 'QTY_CONVERSIONS '!A:B, 2, FALSE), "Units not  found"))</f>
        <v>7.4999999999999997E-2</v>
      </c>
      <c r="M3227" s="185">
        <f t="shared" si="294"/>
        <v>367.5</v>
      </c>
      <c r="N3227" s="143" t="str">
        <f>IFERROR(VLOOKUP(D3227, Product_Category!A:B, 2, FALSE), "Uncategorized")</f>
        <v>MAGNESIUM STEARATE</v>
      </c>
      <c r="O3227" s="186">
        <f t="shared" si="296"/>
        <v>4900</v>
      </c>
      <c r="P3227" s="185">
        <f t="shared" si="295"/>
        <v>367.5</v>
      </c>
      <c r="Q3227" s="143">
        <v>2023</v>
      </c>
      <c r="R3227" s="143" t="str">
        <f>IFERROR(VLOOKUP(G3227,'SOURCE COMPANY'!A:B, 2, FALSE), "")</f>
        <v>ESPEE Pharma Chem</v>
      </c>
      <c r="S3227" s="143" t="str">
        <f>IFERROR(VLOOKUP(H3227,'CUSTOMER NAME'!A:B, 2, FALSE), "")</f>
        <v>TO THE ORDER</v>
      </c>
    </row>
    <row r="3228" spans="1:19">
      <c r="A3228" s="118" t="s">
        <v>928</v>
      </c>
      <c r="B3228" s="118">
        <v>500</v>
      </c>
      <c r="C3228" s="118" t="s">
        <v>7</v>
      </c>
      <c r="D3228" s="118" t="s">
        <v>519</v>
      </c>
      <c r="E3228" s="255">
        <v>2.6499470000000001</v>
      </c>
      <c r="F3228" s="118" t="s">
        <v>9</v>
      </c>
      <c r="G3228" s="143" t="s">
        <v>655</v>
      </c>
      <c r="H3228" s="118" t="s">
        <v>510</v>
      </c>
      <c r="I3228" s="219" t="str">
        <f t="shared" ref="I3228:I3234" si="298">I3227</f>
        <v>December</v>
      </c>
      <c r="J3228" s="184">
        <f>IF(F3228="USD", E3228, E3228 * IFERROR(VLOOKUP(F3228, EXCHANGE_RATE!A:B, 2, FALSE), "Currency not found"))</f>
        <v>2.6499470000000001</v>
      </c>
      <c r="K3228" s="184">
        <f t="shared" si="293"/>
        <v>2.65</v>
      </c>
      <c r="L3228" s="184">
        <f>IF(C3228="MTS", B3228, B3228 * IFERROR(VLOOKUP(C3228, 'QTY_CONVERSIONS '!A:B, 2, FALSE), "Units not  found"))</f>
        <v>0.5</v>
      </c>
      <c r="M3228" s="185">
        <f t="shared" si="294"/>
        <v>1325</v>
      </c>
      <c r="N3228" s="143" t="str">
        <f>IFERROR(VLOOKUP(D3228, Product_Category!A:B, 2, FALSE), "Uncategorized")</f>
        <v>MAGNESIUM STEARATE</v>
      </c>
      <c r="O3228" s="186">
        <f t="shared" si="296"/>
        <v>2650</v>
      </c>
      <c r="P3228" s="185">
        <f t="shared" si="295"/>
        <v>1325</v>
      </c>
      <c r="Q3228" s="143">
        <v>2023</v>
      </c>
      <c r="R3228" s="143" t="str">
        <f>IFERROR(VLOOKUP(G3228,'SOURCE COMPANY'!A:B, 2, FALSE), "")</f>
        <v>ESPEE Pharma Chem</v>
      </c>
      <c r="S3228" s="143" t="str">
        <f>IFERROR(VLOOKUP(H3228,'CUSTOMER NAME'!A:B, 2, FALSE), "")</f>
        <v>TO THE ORDER</v>
      </c>
    </row>
    <row r="3229" spans="1:19">
      <c r="A3229" s="143" t="s">
        <v>1925</v>
      </c>
      <c r="B3229" s="31">
        <v>500</v>
      </c>
      <c r="C3229" s="143" t="s">
        <v>7</v>
      </c>
      <c r="D3229" s="143" t="s">
        <v>1102</v>
      </c>
      <c r="E3229" s="51">
        <v>13.81</v>
      </c>
      <c r="F3229" s="143" t="s">
        <v>9</v>
      </c>
      <c r="G3229" s="143" t="s">
        <v>655</v>
      </c>
      <c r="H3229" s="143" t="s">
        <v>510</v>
      </c>
      <c r="I3229" s="219" t="str">
        <f t="shared" si="298"/>
        <v>December</v>
      </c>
      <c r="J3229" s="184">
        <f>IF(F3229="USD", E3229, E3229 * IFERROR(VLOOKUP(F3229, EXCHANGE_RATE!A:B, 2, FALSE), "Currency not found"))</f>
        <v>13.81</v>
      </c>
      <c r="K3229" s="184">
        <f t="shared" si="293"/>
        <v>13.81</v>
      </c>
      <c r="L3229" s="184">
        <f>IF(C3229="MTS", B3229, B3229 * IFERROR(VLOOKUP(C3229, 'QTY_CONVERSIONS '!A:B, 2, FALSE), "Units not  found"))</f>
        <v>0.5</v>
      </c>
      <c r="M3229" s="185">
        <f t="shared" si="294"/>
        <v>6905</v>
      </c>
      <c r="N3229" s="143" t="str">
        <f>IFERROR(VLOOKUP(D3229, Product_Category!A:B, 2, FALSE), "Uncategorized")</f>
        <v>MAGNESIUM STEARATE</v>
      </c>
      <c r="O3229" s="186">
        <f t="shared" si="296"/>
        <v>13810</v>
      </c>
      <c r="P3229" s="185">
        <f t="shared" si="295"/>
        <v>6905</v>
      </c>
      <c r="Q3229" s="143">
        <v>2023</v>
      </c>
      <c r="R3229" s="143" t="str">
        <f>IFERROR(VLOOKUP(G3229,'SOURCE COMPANY'!A:B, 2, FALSE), "")</f>
        <v>ESPEE Pharma Chem</v>
      </c>
      <c r="S3229" s="143" t="str">
        <f>IFERROR(VLOOKUP(H3229,'CUSTOMER NAME'!A:B, 2, FALSE), "")</f>
        <v>TO THE ORDER</v>
      </c>
    </row>
    <row r="3230" spans="1:19">
      <c r="A3230" s="143" t="s">
        <v>909</v>
      </c>
      <c r="B3230" s="143">
        <v>32</v>
      </c>
      <c r="C3230" s="143" t="s">
        <v>7</v>
      </c>
      <c r="D3230" s="143" t="s">
        <v>564</v>
      </c>
      <c r="E3230" s="255">
        <v>2.4500000000000002</v>
      </c>
      <c r="F3230" s="143" t="s">
        <v>9</v>
      </c>
      <c r="G3230" s="83" t="s">
        <v>655</v>
      </c>
      <c r="H3230" s="143" t="s">
        <v>510</v>
      </c>
      <c r="I3230" s="219" t="str">
        <f t="shared" si="298"/>
        <v>December</v>
      </c>
      <c r="J3230" s="184">
        <f>IF(F3230="USD", E3230, E3230 * IFERROR(VLOOKUP(F3230, EXCHANGE_RATE!A:B, 2, FALSE), "Currency not found"))</f>
        <v>2.4500000000000002</v>
      </c>
      <c r="K3230" s="184">
        <f t="shared" si="293"/>
        <v>2.4500000000000002</v>
      </c>
      <c r="L3230" s="184">
        <f>IF(C3230="MTS", B3230, B3230 * IFERROR(VLOOKUP(C3230, 'QTY_CONVERSIONS '!A:B, 2, FALSE), "Units not  found"))</f>
        <v>3.2000000000000001E-2</v>
      </c>
      <c r="M3230" s="185">
        <f t="shared" si="294"/>
        <v>78.400000000000006</v>
      </c>
      <c r="N3230" s="143" t="str">
        <f>IFERROR(VLOOKUP(D3230, Product_Category!A:B, 2, FALSE), "Uncategorized")</f>
        <v>CROSCARMELLOSE SODIUM</v>
      </c>
      <c r="O3230" s="186">
        <f t="shared" si="296"/>
        <v>2450</v>
      </c>
      <c r="P3230" s="185">
        <f t="shared" si="295"/>
        <v>78.400000000000006</v>
      </c>
      <c r="Q3230" s="143">
        <v>2023</v>
      </c>
      <c r="R3230" s="143" t="str">
        <f>IFERROR(VLOOKUP(G3230,'SOURCE COMPANY'!A:B, 2, FALSE), "")</f>
        <v>ESPEE Pharma Chem</v>
      </c>
      <c r="S3230" s="143" t="str">
        <f>IFERROR(VLOOKUP(H3230,'CUSTOMER NAME'!A:B, 2, FALSE), "")</f>
        <v>TO THE ORDER</v>
      </c>
    </row>
    <row r="3231" spans="1:19">
      <c r="A3231" s="143" t="s">
        <v>909</v>
      </c>
      <c r="B3231" s="143">
        <v>17</v>
      </c>
      <c r="C3231" s="143" t="s">
        <v>7</v>
      </c>
      <c r="D3231" s="143" t="s">
        <v>1238</v>
      </c>
      <c r="E3231" s="255">
        <v>2.25</v>
      </c>
      <c r="F3231" s="143" t="s">
        <v>9</v>
      </c>
      <c r="G3231" s="83" t="s">
        <v>655</v>
      </c>
      <c r="H3231" s="143" t="s">
        <v>510</v>
      </c>
      <c r="I3231" s="219" t="str">
        <f t="shared" si="298"/>
        <v>December</v>
      </c>
      <c r="J3231" s="184">
        <f>IF(F3231="USD", E3231, E3231 * IFERROR(VLOOKUP(F3231, EXCHANGE_RATE!A:B, 2, FALSE), "Currency not found"))</f>
        <v>2.25</v>
      </c>
      <c r="K3231" s="184">
        <f t="shared" si="293"/>
        <v>2.25</v>
      </c>
      <c r="L3231" s="184">
        <f>IF(C3231="MTS", B3231, B3231 * IFERROR(VLOOKUP(C3231, 'QTY_CONVERSIONS '!A:B, 2, FALSE), "Units not  found"))</f>
        <v>1.7000000000000001E-2</v>
      </c>
      <c r="M3231" s="185">
        <f t="shared" si="294"/>
        <v>38.25</v>
      </c>
      <c r="N3231" s="143" t="str">
        <f>IFERROR(VLOOKUP(D3231, Product_Category!A:B, 2, FALSE), "Uncategorized")</f>
        <v>MCC</v>
      </c>
      <c r="O3231" s="186">
        <f t="shared" si="296"/>
        <v>2250</v>
      </c>
      <c r="P3231" s="185">
        <f t="shared" si="295"/>
        <v>38.25</v>
      </c>
      <c r="Q3231" s="143">
        <v>2023</v>
      </c>
      <c r="R3231" s="143" t="str">
        <f>IFERROR(VLOOKUP(G3231,'SOURCE COMPANY'!A:B, 2, FALSE), "")</f>
        <v>ESPEE Pharma Chem</v>
      </c>
      <c r="S3231" s="143" t="str">
        <f>IFERROR(VLOOKUP(H3231,'CUSTOMER NAME'!A:B, 2, FALSE), "")</f>
        <v>TO THE ORDER</v>
      </c>
    </row>
    <row r="3232" spans="1:19">
      <c r="A3232" s="143" t="s">
        <v>909</v>
      </c>
      <c r="B3232" s="143">
        <v>30</v>
      </c>
      <c r="C3232" s="143" t="s">
        <v>7</v>
      </c>
      <c r="D3232" s="143" t="s">
        <v>1239</v>
      </c>
      <c r="E3232" s="255">
        <v>2.4500000000000002</v>
      </c>
      <c r="F3232" s="143" t="s">
        <v>9</v>
      </c>
      <c r="G3232" s="83" t="s">
        <v>655</v>
      </c>
      <c r="H3232" s="143" t="s">
        <v>510</v>
      </c>
      <c r="I3232" s="219" t="str">
        <f t="shared" si="298"/>
        <v>December</v>
      </c>
      <c r="J3232" s="184">
        <f>IF(F3232="USD", E3232, E3232 * IFERROR(VLOOKUP(F3232, EXCHANGE_RATE!A:B, 2, FALSE), "Currency not found"))</f>
        <v>2.4500000000000002</v>
      </c>
      <c r="K3232" s="184">
        <f t="shared" si="293"/>
        <v>2.4500000000000002</v>
      </c>
      <c r="L3232" s="184">
        <f>IF(C3232="MTS", B3232, B3232 * IFERROR(VLOOKUP(C3232, 'QTY_CONVERSIONS '!A:B, 2, FALSE), "Units not  found"))</f>
        <v>0.03</v>
      </c>
      <c r="M3232" s="185">
        <f t="shared" si="294"/>
        <v>73.5</v>
      </c>
      <c r="N3232" s="143" t="str">
        <f>IFERROR(VLOOKUP(D3232, Product_Category!A:B, 2, FALSE), "Uncategorized")</f>
        <v>MCC</v>
      </c>
      <c r="O3232" s="186">
        <f t="shared" si="296"/>
        <v>2450</v>
      </c>
      <c r="P3232" s="185">
        <f t="shared" si="295"/>
        <v>73.5</v>
      </c>
      <c r="Q3232" s="143">
        <v>2023</v>
      </c>
      <c r="R3232" s="143" t="str">
        <f>IFERROR(VLOOKUP(G3232,'SOURCE COMPANY'!A:B, 2, FALSE), "")</f>
        <v>ESPEE Pharma Chem</v>
      </c>
      <c r="S3232" s="143" t="str">
        <f>IFERROR(VLOOKUP(H3232,'CUSTOMER NAME'!A:B, 2, FALSE), "")</f>
        <v>TO THE ORDER</v>
      </c>
    </row>
    <row r="3233" spans="1:19">
      <c r="A3233" s="143" t="s">
        <v>909</v>
      </c>
      <c r="B3233" s="143">
        <v>17</v>
      </c>
      <c r="C3233" s="143" t="s">
        <v>7</v>
      </c>
      <c r="D3233" s="143" t="s">
        <v>1239</v>
      </c>
      <c r="E3233" s="255">
        <v>2.25</v>
      </c>
      <c r="F3233" s="143" t="s">
        <v>9</v>
      </c>
      <c r="G3233" s="83" t="s">
        <v>655</v>
      </c>
      <c r="H3233" s="143" t="s">
        <v>510</v>
      </c>
      <c r="I3233" s="219" t="str">
        <f t="shared" si="298"/>
        <v>December</v>
      </c>
      <c r="J3233" s="184">
        <f>IF(F3233="USD", E3233, E3233 * IFERROR(VLOOKUP(F3233, EXCHANGE_RATE!A:B, 2, FALSE), "Currency not found"))</f>
        <v>2.25</v>
      </c>
      <c r="K3233" s="184">
        <f t="shared" si="293"/>
        <v>2.25</v>
      </c>
      <c r="L3233" s="184">
        <f>IF(C3233="MTS", B3233, B3233 * IFERROR(VLOOKUP(C3233, 'QTY_CONVERSIONS '!A:B, 2, FALSE), "Units not  found"))</f>
        <v>1.7000000000000001E-2</v>
      </c>
      <c r="M3233" s="185">
        <f t="shared" si="294"/>
        <v>38.25</v>
      </c>
      <c r="N3233" s="143" t="str">
        <f>IFERROR(VLOOKUP(D3233, Product_Category!A:B, 2, FALSE), "Uncategorized")</f>
        <v>MCC</v>
      </c>
      <c r="O3233" s="186">
        <f t="shared" si="296"/>
        <v>2250</v>
      </c>
      <c r="P3233" s="185">
        <f t="shared" si="295"/>
        <v>38.25</v>
      </c>
      <c r="Q3233" s="143">
        <v>2023</v>
      </c>
      <c r="R3233" s="143" t="str">
        <f>IFERROR(VLOOKUP(G3233,'SOURCE COMPANY'!A:B, 2, FALSE), "")</f>
        <v>ESPEE Pharma Chem</v>
      </c>
      <c r="S3233" s="143" t="str">
        <f>IFERROR(VLOOKUP(H3233,'CUSTOMER NAME'!A:B, 2, FALSE), "")</f>
        <v>TO THE ORDER</v>
      </c>
    </row>
    <row r="3234" spans="1:19">
      <c r="A3234" s="118" t="s">
        <v>978</v>
      </c>
      <c r="B3234" s="118">
        <v>1000</v>
      </c>
      <c r="C3234" s="118" t="s">
        <v>7</v>
      </c>
      <c r="D3234" s="118" t="s">
        <v>266</v>
      </c>
      <c r="E3234" s="255">
        <v>5.5</v>
      </c>
      <c r="F3234" s="118" t="s">
        <v>9</v>
      </c>
      <c r="G3234" s="83" t="s">
        <v>655</v>
      </c>
      <c r="H3234" s="118" t="s">
        <v>510</v>
      </c>
      <c r="I3234" s="219" t="str">
        <f t="shared" si="298"/>
        <v>December</v>
      </c>
      <c r="J3234" s="184">
        <f>IF(F3234="USD", E3234, E3234 * IFERROR(VLOOKUP(F3234, EXCHANGE_RATE!A:B, 2, FALSE), "Currency not found"))</f>
        <v>5.5</v>
      </c>
      <c r="K3234" s="184">
        <f t="shared" si="293"/>
        <v>5.5</v>
      </c>
      <c r="L3234" s="184">
        <f>IF(C3234="MTS", B3234, B3234 * IFERROR(VLOOKUP(C3234, 'QTY_CONVERSIONS '!A:B, 2, FALSE), "Units not  found"))</f>
        <v>1</v>
      </c>
      <c r="M3234" s="185">
        <f t="shared" si="294"/>
        <v>5500</v>
      </c>
      <c r="N3234" s="143" t="str">
        <f>IFERROR(VLOOKUP(D3234, Product_Category!A:B, 2, FALSE), "Uncategorized")</f>
        <v>MCC</v>
      </c>
      <c r="O3234" s="186">
        <f t="shared" si="296"/>
        <v>5500</v>
      </c>
      <c r="P3234" s="185">
        <f t="shared" si="295"/>
        <v>5500</v>
      </c>
      <c r="Q3234" s="143">
        <v>2023</v>
      </c>
      <c r="R3234" s="143" t="str">
        <f>IFERROR(VLOOKUP(G3234,'SOURCE COMPANY'!A:B, 2, FALSE), "")</f>
        <v>ESPEE Pharma Chem</v>
      </c>
      <c r="S3234" s="143" t="str">
        <f>IFERROR(VLOOKUP(H3234,'CUSTOMER NAME'!A:B, 2, FALSE), "")</f>
        <v>TO THE ORDER</v>
      </c>
    </row>
    <row r="3235" spans="1:19">
      <c r="A3235" s="120" t="s">
        <v>909</v>
      </c>
      <c r="B3235" s="120">
        <v>1000</v>
      </c>
      <c r="C3235" s="120" t="s">
        <v>7</v>
      </c>
      <c r="D3235" s="120" t="s">
        <v>910</v>
      </c>
      <c r="E3235" s="120">
        <v>1.7</v>
      </c>
      <c r="F3235" s="120" t="s">
        <v>9</v>
      </c>
      <c r="G3235" s="83" t="s">
        <v>655</v>
      </c>
      <c r="H3235" s="120" t="s">
        <v>510</v>
      </c>
      <c r="I3235" s="192" t="s">
        <v>3389</v>
      </c>
      <c r="J3235" s="184">
        <f>IF(F3235="USD", E3235, E3235 * IFERROR(VLOOKUP(F3235, EXCHANGE_RATE!A:B, 2, FALSE), "Currency not found"))</f>
        <v>1.7</v>
      </c>
      <c r="K3235" s="184">
        <f t="shared" si="293"/>
        <v>1.7</v>
      </c>
      <c r="L3235" s="184">
        <f>IF(C3235="MTS", B3235, B3235 * IFERROR(VLOOKUP(C3235, 'QTY_CONVERSIONS '!A:B, 2, FALSE), "Units not  found"))</f>
        <v>1</v>
      </c>
      <c r="M3235" s="185">
        <f t="shared" si="294"/>
        <v>1700</v>
      </c>
      <c r="N3235" s="143" t="str">
        <f>IFERROR(VLOOKUP(D3235, Product_Category!A:B, 2, FALSE), "Uncategorized")</f>
        <v>MAGNESIUM STEARATE</v>
      </c>
      <c r="O3235" s="186">
        <f t="shared" si="296"/>
        <v>1700</v>
      </c>
      <c r="P3235" s="185">
        <f t="shared" si="295"/>
        <v>1700</v>
      </c>
      <c r="Q3235" s="143">
        <v>2023</v>
      </c>
      <c r="R3235" s="143" t="str">
        <f>IFERROR(VLOOKUP(G3235,'SOURCE COMPANY'!A:B, 2, FALSE), "")</f>
        <v>ESPEE Pharma Chem</v>
      </c>
      <c r="S3235" s="143" t="str">
        <f>IFERROR(VLOOKUP(H3235,'CUSTOMER NAME'!A:B, 2, FALSE), "")</f>
        <v>TO THE ORDER</v>
      </c>
    </row>
    <row r="3236" spans="1:19">
      <c r="A3236" s="120" t="s">
        <v>909</v>
      </c>
      <c r="B3236" s="120">
        <v>900</v>
      </c>
      <c r="C3236" s="120" t="s">
        <v>7</v>
      </c>
      <c r="D3236" s="120" t="s">
        <v>792</v>
      </c>
      <c r="E3236" s="120">
        <v>1.95</v>
      </c>
      <c r="F3236" s="120" t="s">
        <v>9</v>
      </c>
      <c r="G3236" s="83" t="s">
        <v>655</v>
      </c>
      <c r="H3236" s="120" t="s">
        <v>510</v>
      </c>
      <c r="I3236" s="192" t="s">
        <v>3389</v>
      </c>
      <c r="J3236" s="184">
        <f>IF(F3236="USD", E3236, E3236 * IFERROR(VLOOKUP(F3236, EXCHANGE_RATE!A:B, 2, FALSE), "Currency not found"))</f>
        <v>1.95</v>
      </c>
      <c r="K3236" s="184">
        <f t="shared" si="293"/>
        <v>1.95</v>
      </c>
      <c r="L3236" s="184">
        <f>IF(C3236="MTS", B3236, B3236 * IFERROR(VLOOKUP(C3236, 'QTY_CONVERSIONS '!A:B, 2, FALSE), "Units not  found"))</f>
        <v>0.9</v>
      </c>
      <c r="M3236" s="185">
        <f t="shared" si="294"/>
        <v>1755</v>
      </c>
      <c r="N3236" s="143" t="str">
        <f>IFERROR(VLOOKUP(D3236, Product_Category!A:B, 2, FALSE), "Uncategorized")</f>
        <v>MCC</v>
      </c>
      <c r="O3236" s="186">
        <f t="shared" si="296"/>
        <v>1950</v>
      </c>
      <c r="P3236" s="185">
        <f t="shared" si="295"/>
        <v>1755</v>
      </c>
      <c r="Q3236" s="143">
        <v>2023</v>
      </c>
      <c r="R3236" s="143" t="str">
        <f>IFERROR(VLOOKUP(G3236,'SOURCE COMPANY'!A:B, 2, FALSE), "")</f>
        <v>ESPEE Pharma Chem</v>
      </c>
      <c r="S3236" s="143" t="str">
        <f>IFERROR(VLOOKUP(H3236,'CUSTOMER NAME'!A:B, 2, FALSE), "")</f>
        <v>TO THE ORDER</v>
      </c>
    </row>
    <row r="3237" spans="1:19">
      <c r="A3237" s="120" t="s">
        <v>978</v>
      </c>
      <c r="B3237" s="120">
        <v>1000</v>
      </c>
      <c r="C3237" s="120" t="s">
        <v>7</v>
      </c>
      <c r="D3237" s="120" t="s">
        <v>910</v>
      </c>
      <c r="E3237" s="120">
        <v>1.7</v>
      </c>
      <c r="F3237" s="120" t="s">
        <v>9</v>
      </c>
      <c r="G3237" s="83" t="s">
        <v>655</v>
      </c>
      <c r="H3237" s="120" t="s">
        <v>510</v>
      </c>
      <c r="I3237" s="192" t="s">
        <v>3389</v>
      </c>
      <c r="J3237" s="184">
        <f>IF(F3237="USD", E3237, E3237 * IFERROR(VLOOKUP(F3237, EXCHANGE_RATE!A:B, 2, FALSE), "Currency not found"))</f>
        <v>1.7</v>
      </c>
      <c r="K3237" s="184">
        <f t="shared" si="293"/>
        <v>1.7</v>
      </c>
      <c r="L3237" s="184">
        <f>IF(C3237="MTS", B3237, B3237 * IFERROR(VLOOKUP(C3237, 'QTY_CONVERSIONS '!A:B, 2, FALSE), "Units not  found"))</f>
        <v>1</v>
      </c>
      <c r="M3237" s="185">
        <f t="shared" si="294"/>
        <v>1700</v>
      </c>
      <c r="N3237" s="143" t="str">
        <f>IFERROR(VLOOKUP(D3237, Product_Category!A:B, 2, FALSE), "Uncategorized")</f>
        <v>MAGNESIUM STEARATE</v>
      </c>
      <c r="O3237" s="186">
        <f t="shared" si="296"/>
        <v>1700</v>
      </c>
      <c r="P3237" s="185">
        <f t="shared" si="295"/>
        <v>1700</v>
      </c>
      <c r="Q3237" s="143">
        <v>2023</v>
      </c>
      <c r="R3237" s="143" t="str">
        <f>IFERROR(VLOOKUP(G3237,'SOURCE COMPANY'!A:B, 2, FALSE), "")</f>
        <v>ESPEE Pharma Chem</v>
      </c>
      <c r="S3237" s="143" t="str">
        <f>IFERROR(VLOOKUP(H3237,'CUSTOMER NAME'!A:B, 2, FALSE), "")</f>
        <v>TO THE ORDER</v>
      </c>
    </row>
    <row r="3238" spans="1:19">
      <c r="A3238" s="120" t="s">
        <v>978</v>
      </c>
      <c r="B3238" s="120">
        <v>2500</v>
      </c>
      <c r="C3238" s="120" t="s">
        <v>7</v>
      </c>
      <c r="D3238" s="120" t="s">
        <v>266</v>
      </c>
      <c r="E3238" s="120">
        <v>3.28</v>
      </c>
      <c r="F3238" s="120" t="s">
        <v>9</v>
      </c>
      <c r="G3238" s="83" t="s">
        <v>655</v>
      </c>
      <c r="H3238" s="120" t="s">
        <v>510</v>
      </c>
      <c r="I3238" s="192" t="s">
        <v>3389</v>
      </c>
      <c r="J3238" s="184">
        <f>IF(F3238="USD", E3238, E3238 * IFERROR(VLOOKUP(F3238, EXCHANGE_RATE!A:B, 2, FALSE), "Currency not found"))</f>
        <v>3.28</v>
      </c>
      <c r="K3238" s="184">
        <f t="shared" si="293"/>
        <v>3.28</v>
      </c>
      <c r="L3238" s="184">
        <f>IF(C3238="MTS", B3238, B3238 * IFERROR(VLOOKUP(C3238, 'QTY_CONVERSIONS '!A:B, 2, FALSE), "Units not  found"))</f>
        <v>2.5</v>
      </c>
      <c r="M3238" s="185">
        <f t="shared" si="294"/>
        <v>8200</v>
      </c>
      <c r="N3238" s="143" t="str">
        <f>IFERROR(VLOOKUP(D3238, Product_Category!A:B, 2, FALSE), "Uncategorized")</f>
        <v>MCC</v>
      </c>
      <c r="O3238" s="186">
        <f t="shared" si="296"/>
        <v>3280</v>
      </c>
      <c r="P3238" s="185">
        <f t="shared" si="295"/>
        <v>8200</v>
      </c>
      <c r="Q3238" s="143">
        <v>2023</v>
      </c>
      <c r="R3238" s="143" t="str">
        <f>IFERROR(VLOOKUP(G3238,'SOURCE COMPANY'!A:B, 2, FALSE), "")</f>
        <v>ESPEE Pharma Chem</v>
      </c>
      <c r="S3238" s="143" t="str">
        <f>IFERROR(VLOOKUP(H3238,'CUSTOMER NAME'!A:B, 2, FALSE), "")</f>
        <v>TO THE ORDER</v>
      </c>
    </row>
    <row r="3239" spans="1:19">
      <c r="A3239" s="120" t="s">
        <v>1242</v>
      </c>
      <c r="B3239" s="120">
        <v>50</v>
      </c>
      <c r="C3239" s="120" t="s">
        <v>7</v>
      </c>
      <c r="D3239" s="120" t="s">
        <v>3048</v>
      </c>
      <c r="E3239" s="120">
        <v>7.5</v>
      </c>
      <c r="F3239" s="120" t="s">
        <v>9</v>
      </c>
      <c r="G3239" s="83" t="s">
        <v>655</v>
      </c>
      <c r="H3239" s="120" t="s">
        <v>510</v>
      </c>
      <c r="I3239" s="192" t="s">
        <v>3034</v>
      </c>
      <c r="J3239" s="184">
        <f>IF(F3239="USD", E3239, E3239 * IFERROR(VLOOKUP(F3239, EXCHANGE_RATE!A:B, 2, FALSE), "Currency not found"))</f>
        <v>7.5</v>
      </c>
      <c r="K3239" s="184">
        <f t="shared" si="293"/>
        <v>7.5</v>
      </c>
      <c r="L3239" s="184">
        <f>IF(C3239="MTS", B3239, B3239 * IFERROR(VLOOKUP(C3239, 'QTY_CONVERSIONS '!A:B, 2, FALSE), "Units not  found"))</f>
        <v>0.05</v>
      </c>
      <c r="M3239" s="185">
        <f t="shared" si="294"/>
        <v>375</v>
      </c>
      <c r="N3239" s="143" t="str">
        <f>IFERROR(VLOOKUP(D3239, Product_Category!A:B, 2, FALSE), "Uncategorized")</f>
        <v>CROSCARMELLOSE SODIUM</v>
      </c>
      <c r="O3239" s="186">
        <f t="shared" si="296"/>
        <v>7500</v>
      </c>
      <c r="P3239" s="185">
        <f t="shared" si="295"/>
        <v>375</v>
      </c>
      <c r="Q3239" s="143">
        <v>2023</v>
      </c>
      <c r="R3239" s="143" t="str">
        <f>IFERROR(VLOOKUP(G3239,'SOURCE COMPANY'!A:B, 2, FALSE), "")</f>
        <v>ESPEE Pharma Chem</v>
      </c>
      <c r="S3239" s="143" t="str">
        <f>IFERROR(VLOOKUP(H3239,'CUSTOMER NAME'!A:B, 2, FALSE), "")</f>
        <v>TO THE ORDER</v>
      </c>
    </row>
    <row r="3240" spans="1:19">
      <c r="A3240" s="120" t="s">
        <v>1025</v>
      </c>
      <c r="B3240" s="120">
        <v>925</v>
      </c>
      <c r="C3240" s="120" t="s">
        <v>7</v>
      </c>
      <c r="D3240" s="120" t="s">
        <v>3246</v>
      </c>
      <c r="E3240" s="120">
        <v>3.6</v>
      </c>
      <c r="F3240" s="120" t="s">
        <v>9</v>
      </c>
      <c r="G3240" s="83" t="s">
        <v>655</v>
      </c>
      <c r="H3240" s="120" t="s">
        <v>510</v>
      </c>
      <c r="I3240" s="192" t="s">
        <v>3034</v>
      </c>
      <c r="J3240" s="184">
        <f>IF(F3240="USD", E3240, E3240 * IFERROR(VLOOKUP(F3240, EXCHANGE_RATE!A:B, 2, FALSE), "Currency not found"))</f>
        <v>3.6</v>
      </c>
      <c r="K3240" s="184">
        <f t="shared" si="293"/>
        <v>3.6</v>
      </c>
      <c r="L3240" s="184">
        <f>IF(C3240="MTS", B3240, B3240 * IFERROR(VLOOKUP(C3240, 'QTY_CONVERSIONS '!A:B, 2, FALSE), "Units not  found"))</f>
        <v>0.92500000000000004</v>
      </c>
      <c r="M3240" s="185">
        <f t="shared" si="294"/>
        <v>3330</v>
      </c>
      <c r="N3240" s="143" t="str">
        <f>IFERROR(VLOOKUP(D3240, Product_Category!A:B, 2, FALSE), "Uncategorized")</f>
        <v>MCC</v>
      </c>
      <c r="O3240" s="186">
        <f t="shared" si="296"/>
        <v>3600</v>
      </c>
      <c r="P3240" s="185">
        <f t="shared" si="295"/>
        <v>3330</v>
      </c>
      <c r="Q3240" s="143">
        <v>2023</v>
      </c>
      <c r="R3240" s="143" t="str">
        <f>IFERROR(VLOOKUP(G3240,'SOURCE COMPANY'!A:B, 2, FALSE), "")</f>
        <v>ESPEE Pharma Chem</v>
      </c>
      <c r="S3240" s="143" t="str">
        <f>IFERROR(VLOOKUP(H3240,'CUSTOMER NAME'!A:B, 2, FALSE), "")</f>
        <v>TO THE ORDER</v>
      </c>
    </row>
    <row r="3241" spans="1:19">
      <c r="A3241" s="143" t="s">
        <v>1028</v>
      </c>
      <c r="B3241" s="143">
        <v>25</v>
      </c>
      <c r="C3241" s="143" t="s">
        <v>7</v>
      </c>
      <c r="D3241" s="143" t="s">
        <v>564</v>
      </c>
      <c r="E3241" s="255">
        <v>6.25</v>
      </c>
      <c r="F3241" s="143" t="s">
        <v>9</v>
      </c>
      <c r="G3241" s="83" t="s">
        <v>655</v>
      </c>
      <c r="H3241" s="143" t="s">
        <v>510</v>
      </c>
      <c r="I3241" s="219" t="str">
        <f t="shared" ref="I3241:I3247" si="299">I3240</f>
        <v>September</v>
      </c>
      <c r="J3241" s="184">
        <f>IF(F3241="USD", E3241, E3241 * IFERROR(VLOOKUP(F3241, EXCHANGE_RATE!A:B, 2, FALSE), "Currency not found"))</f>
        <v>6.25</v>
      </c>
      <c r="K3241" s="184">
        <f t="shared" si="293"/>
        <v>6.25</v>
      </c>
      <c r="L3241" s="184">
        <f>IF(C3241="MTS", B3241, B3241 * IFERROR(VLOOKUP(C3241, 'QTY_CONVERSIONS '!A:B, 2, FALSE), "Units not  found"))</f>
        <v>2.5000000000000001E-2</v>
      </c>
      <c r="M3241" s="185">
        <f t="shared" si="294"/>
        <v>156.25</v>
      </c>
      <c r="N3241" s="143" t="str">
        <f>IFERROR(VLOOKUP(D3241, Product_Category!A:B, 2, FALSE), "Uncategorized")</f>
        <v>CROSCARMELLOSE SODIUM</v>
      </c>
      <c r="O3241" s="186">
        <f t="shared" si="296"/>
        <v>6250</v>
      </c>
      <c r="P3241" s="185">
        <f t="shared" si="295"/>
        <v>156.25</v>
      </c>
      <c r="Q3241" s="143">
        <v>2023</v>
      </c>
      <c r="R3241" s="143" t="str">
        <f>IFERROR(VLOOKUP(G3241,'SOURCE COMPANY'!A:B, 2, FALSE), "")</f>
        <v>ESPEE Pharma Chem</v>
      </c>
      <c r="S3241" s="143" t="str">
        <f>IFERROR(VLOOKUP(H3241,'CUSTOMER NAME'!A:B, 2, FALSE), "")</f>
        <v>TO THE ORDER</v>
      </c>
    </row>
    <row r="3242" spans="1:19">
      <c r="A3242" s="143" t="s">
        <v>1012</v>
      </c>
      <c r="B3242" s="31">
        <v>7000</v>
      </c>
      <c r="C3242" s="143" t="s">
        <v>7</v>
      </c>
      <c r="D3242" s="143" t="s">
        <v>837</v>
      </c>
      <c r="E3242" s="51">
        <v>187</v>
      </c>
      <c r="F3242" s="143" t="s">
        <v>1730</v>
      </c>
      <c r="G3242" s="211" t="s">
        <v>2843</v>
      </c>
      <c r="H3242" s="143" t="s">
        <v>510</v>
      </c>
      <c r="I3242" s="219" t="str">
        <f t="shared" si="299"/>
        <v>September</v>
      </c>
      <c r="J3242" s="184">
        <f>IF(F3242="USD", E3242, E3242 * IFERROR(VLOOKUP(F3242, EXCHANGE_RATE!A:B, 2, FALSE), "Currency not found"))</f>
        <v>2.2440000000000002</v>
      </c>
      <c r="K3242" s="184">
        <f t="shared" si="293"/>
        <v>2.25</v>
      </c>
      <c r="L3242" s="184">
        <f>IF(C3242="MTS", B3242, B3242 * IFERROR(VLOOKUP(C3242, 'QTY_CONVERSIONS '!A:B, 2, FALSE), "Units not  found"))</f>
        <v>7</v>
      </c>
      <c r="M3242" s="185">
        <f t="shared" si="294"/>
        <v>15750</v>
      </c>
      <c r="N3242" s="143" t="str">
        <f>IFERROR(VLOOKUP(D3242, Product_Category!A:B, 2, FALSE), "Uncategorized")</f>
        <v>MCC</v>
      </c>
      <c r="O3242" s="186">
        <f t="shared" si="296"/>
        <v>2250</v>
      </c>
      <c r="P3242" s="185">
        <f t="shared" si="295"/>
        <v>15750</v>
      </c>
      <c r="Q3242" s="143">
        <v>2023</v>
      </c>
      <c r="R3242" s="143" t="str">
        <f>IFERROR(VLOOKUP(G3242,'SOURCE COMPANY'!A:B, 2, FALSE), "")</f>
        <v>Amster Microcell</v>
      </c>
      <c r="S3242" s="143" t="str">
        <f>IFERROR(VLOOKUP(H3242,'CUSTOMER NAME'!A:B, 2, FALSE), "")</f>
        <v>TO THE ORDER</v>
      </c>
    </row>
    <row r="3243" spans="1:19">
      <c r="A3243" s="143" t="s">
        <v>1012</v>
      </c>
      <c r="B3243" s="31">
        <v>12000</v>
      </c>
      <c r="C3243" s="143" t="s">
        <v>7</v>
      </c>
      <c r="D3243" s="143" t="s">
        <v>837</v>
      </c>
      <c r="E3243" s="51">
        <v>2.3199999999999998</v>
      </c>
      <c r="F3243" s="143" t="s">
        <v>9</v>
      </c>
      <c r="G3243" s="211" t="s">
        <v>2843</v>
      </c>
      <c r="H3243" s="143" t="s">
        <v>510</v>
      </c>
      <c r="I3243" s="219" t="str">
        <f t="shared" si="299"/>
        <v>September</v>
      </c>
      <c r="J3243" s="184">
        <f>IF(F3243="USD", E3243, E3243 * IFERROR(VLOOKUP(F3243, EXCHANGE_RATE!A:B, 2, FALSE), "Currency not found"))</f>
        <v>2.3199999999999998</v>
      </c>
      <c r="K3243" s="184">
        <f t="shared" si="293"/>
        <v>2.3199999999999998</v>
      </c>
      <c r="L3243" s="184">
        <f>IF(C3243="MTS", B3243, B3243 * IFERROR(VLOOKUP(C3243, 'QTY_CONVERSIONS '!A:B, 2, FALSE), "Units not  found"))</f>
        <v>12</v>
      </c>
      <c r="M3243" s="185">
        <f t="shared" si="294"/>
        <v>27839.999999999996</v>
      </c>
      <c r="N3243" s="143" t="str">
        <f>IFERROR(VLOOKUP(D3243, Product_Category!A:B, 2, FALSE), "Uncategorized")</f>
        <v>MCC</v>
      </c>
      <c r="O3243" s="186">
        <f t="shared" si="296"/>
        <v>2320</v>
      </c>
      <c r="P3243" s="185">
        <f t="shared" si="295"/>
        <v>27840</v>
      </c>
      <c r="Q3243" s="143">
        <v>2023</v>
      </c>
      <c r="R3243" s="143" t="str">
        <f>IFERROR(VLOOKUP(G3243,'SOURCE COMPANY'!A:B, 2, FALSE), "")</f>
        <v>Amster Microcell</v>
      </c>
      <c r="S3243" s="143" t="str">
        <f>IFERROR(VLOOKUP(H3243,'CUSTOMER NAME'!A:B, 2, FALSE), "")</f>
        <v>TO THE ORDER</v>
      </c>
    </row>
    <row r="3244" spans="1:19">
      <c r="A3244" s="143" t="s">
        <v>1012</v>
      </c>
      <c r="B3244" s="31">
        <v>4000</v>
      </c>
      <c r="C3244" s="143" t="s">
        <v>7</v>
      </c>
      <c r="D3244" s="143" t="s">
        <v>837</v>
      </c>
      <c r="E3244" s="51">
        <v>2.56</v>
      </c>
      <c r="F3244" s="143" t="s">
        <v>9</v>
      </c>
      <c r="G3244" s="211" t="s">
        <v>2843</v>
      </c>
      <c r="H3244" s="143" t="s">
        <v>510</v>
      </c>
      <c r="I3244" s="219" t="str">
        <f t="shared" si="299"/>
        <v>September</v>
      </c>
      <c r="J3244" s="184">
        <f>IF(F3244="USD", E3244, E3244 * IFERROR(VLOOKUP(F3244, EXCHANGE_RATE!A:B, 2, FALSE), "Currency not found"))</f>
        <v>2.56</v>
      </c>
      <c r="K3244" s="184">
        <f t="shared" si="293"/>
        <v>2.56</v>
      </c>
      <c r="L3244" s="184">
        <f>IF(C3244="MTS", B3244, B3244 * IFERROR(VLOOKUP(C3244, 'QTY_CONVERSIONS '!A:B, 2, FALSE), "Units not  found"))</f>
        <v>4</v>
      </c>
      <c r="M3244" s="185">
        <f t="shared" si="294"/>
        <v>10240</v>
      </c>
      <c r="N3244" s="143" t="str">
        <f>IFERROR(VLOOKUP(D3244, Product_Category!A:B, 2, FALSE), "Uncategorized")</f>
        <v>MCC</v>
      </c>
      <c r="O3244" s="186">
        <f t="shared" si="296"/>
        <v>2560</v>
      </c>
      <c r="P3244" s="185">
        <f t="shared" si="295"/>
        <v>10240</v>
      </c>
      <c r="Q3244" s="143">
        <v>2023</v>
      </c>
      <c r="R3244" s="143" t="str">
        <f>IFERROR(VLOOKUP(G3244,'SOURCE COMPANY'!A:B, 2, FALSE), "")</f>
        <v>Amster Microcell</v>
      </c>
      <c r="S3244" s="143" t="str">
        <f>IFERROR(VLOOKUP(H3244,'CUSTOMER NAME'!A:B, 2, FALSE), "")</f>
        <v>TO THE ORDER</v>
      </c>
    </row>
    <row r="3245" spans="1:19">
      <c r="A3245" s="143" t="s">
        <v>1012</v>
      </c>
      <c r="B3245" s="31">
        <v>2100</v>
      </c>
      <c r="C3245" s="143" t="s">
        <v>7</v>
      </c>
      <c r="D3245" s="143" t="s">
        <v>2035</v>
      </c>
      <c r="E3245" s="51">
        <v>230</v>
      </c>
      <c r="F3245" s="143" t="s">
        <v>1730</v>
      </c>
      <c r="G3245" s="211" t="s">
        <v>2843</v>
      </c>
      <c r="H3245" s="143" t="s">
        <v>510</v>
      </c>
      <c r="I3245" s="219" t="str">
        <f t="shared" si="299"/>
        <v>September</v>
      </c>
      <c r="J3245" s="184">
        <f>IF(F3245="USD", E3245, E3245 * IFERROR(VLOOKUP(F3245, EXCHANGE_RATE!A:B, 2, FALSE), "Currency not found"))</f>
        <v>2.7600000000000002</v>
      </c>
      <c r="K3245" s="184">
        <f t="shared" si="293"/>
        <v>2.76</v>
      </c>
      <c r="L3245" s="184">
        <f>IF(C3245="MTS", B3245, B3245 * IFERROR(VLOOKUP(C3245, 'QTY_CONVERSIONS '!A:B, 2, FALSE), "Units not  found"))</f>
        <v>2.1</v>
      </c>
      <c r="M3245" s="185">
        <f t="shared" si="294"/>
        <v>5796</v>
      </c>
      <c r="N3245" s="143" t="str">
        <f>IFERROR(VLOOKUP(D3245, Product_Category!A:B, 2, FALSE), "Uncategorized")</f>
        <v>MCC</v>
      </c>
      <c r="O3245" s="186">
        <f t="shared" si="296"/>
        <v>2760</v>
      </c>
      <c r="P3245" s="185">
        <f t="shared" si="295"/>
        <v>5796</v>
      </c>
      <c r="Q3245" s="143">
        <v>2023</v>
      </c>
      <c r="R3245" s="143" t="str">
        <f>IFERROR(VLOOKUP(G3245,'SOURCE COMPANY'!A:B, 2, FALSE), "")</f>
        <v>Amster Microcell</v>
      </c>
      <c r="S3245" s="143" t="str">
        <f>IFERROR(VLOOKUP(H3245,'CUSTOMER NAME'!A:B, 2, FALSE), "")</f>
        <v>TO THE ORDER</v>
      </c>
    </row>
    <row r="3246" spans="1:19">
      <c r="A3246" s="143" t="s">
        <v>1012</v>
      </c>
      <c r="B3246" s="31">
        <v>3900</v>
      </c>
      <c r="C3246" s="143" t="s">
        <v>7</v>
      </c>
      <c r="D3246" s="143" t="s">
        <v>1351</v>
      </c>
      <c r="E3246" s="51">
        <v>230</v>
      </c>
      <c r="F3246" s="143" t="s">
        <v>1730</v>
      </c>
      <c r="G3246" s="211" t="s">
        <v>2843</v>
      </c>
      <c r="H3246" s="143" t="s">
        <v>510</v>
      </c>
      <c r="I3246" s="219" t="str">
        <f t="shared" si="299"/>
        <v>September</v>
      </c>
      <c r="J3246" s="184">
        <f>IF(F3246="USD", E3246, E3246 * IFERROR(VLOOKUP(F3246, EXCHANGE_RATE!A:B, 2, FALSE), "Currency not found"))</f>
        <v>2.7600000000000002</v>
      </c>
      <c r="K3246" s="184">
        <f t="shared" si="293"/>
        <v>2.76</v>
      </c>
      <c r="L3246" s="184">
        <f>IF(C3246="MTS", B3246, B3246 * IFERROR(VLOOKUP(C3246, 'QTY_CONVERSIONS '!A:B, 2, FALSE), "Units not  found"))</f>
        <v>3.9</v>
      </c>
      <c r="M3246" s="185">
        <f t="shared" si="294"/>
        <v>10764</v>
      </c>
      <c r="N3246" s="143" t="str">
        <f>IFERROR(VLOOKUP(D3246, Product_Category!A:B, 2, FALSE), "Uncategorized")</f>
        <v>MCC</v>
      </c>
      <c r="O3246" s="186">
        <f t="shared" si="296"/>
        <v>2760</v>
      </c>
      <c r="P3246" s="185">
        <f t="shared" si="295"/>
        <v>10764</v>
      </c>
      <c r="Q3246" s="143">
        <v>2023</v>
      </c>
      <c r="R3246" s="143" t="str">
        <f>IFERROR(VLOOKUP(G3246,'SOURCE COMPANY'!A:B, 2, FALSE), "")</f>
        <v>Amster Microcell</v>
      </c>
      <c r="S3246" s="143" t="str">
        <f>IFERROR(VLOOKUP(H3246,'CUSTOMER NAME'!A:B, 2, FALSE), "")</f>
        <v>TO THE ORDER</v>
      </c>
    </row>
    <row r="3247" spans="1:19">
      <c r="A3247" s="143" t="s">
        <v>1012</v>
      </c>
      <c r="B3247" s="31">
        <v>2000</v>
      </c>
      <c r="C3247" s="143" t="s">
        <v>7</v>
      </c>
      <c r="D3247" s="143" t="s">
        <v>553</v>
      </c>
      <c r="E3247" s="51">
        <v>5.6</v>
      </c>
      <c r="F3247" s="143" t="s">
        <v>9</v>
      </c>
      <c r="G3247" s="211" t="s">
        <v>2843</v>
      </c>
      <c r="H3247" s="143" t="s">
        <v>510</v>
      </c>
      <c r="I3247" s="219" t="str">
        <f t="shared" si="299"/>
        <v>September</v>
      </c>
      <c r="J3247" s="184">
        <f>IF(F3247="USD", E3247, E3247 * IFERROR(VLOOKUP(F3247, EXCHANGE_RATE!A:B, 2, FALSE), "Currency not found"))</f>
        <v>5.6</v>
      </c>
      <c r="K3247" s="184">
        <f t="shared" si="293"/>
        <v>5.6</v>
      </c>
      <c r="L3247" s="184">
        <f>IF(C3247="MTS", B3247, B3247 * IFERROR(VLOOKUP(C3247, 'QTY_CONVERSIONS '!A:B, 2, FALSE), "Units not  found"))</f>
        <v>2</v>
      </c>
      <c r="M3247" s="185">
        <f t="shared" si="294"/>
        <v>11200</v>
      </c>
      <c r="N3247" s="143" t="str">
        <f>IFERROR(VLOOKUP(D3247, Product_Category!A:B, 2, FALSE), "Uncategorized")</f>
        <v>CROSCARMELLOSE SODIUM</v>
      </c>
      <c r="O3247" s="186">
        <f t="shared" si="296"/>
        <v>5600</v>
      </c>
      <c r="P3247" s="185">
        <f t="shared" si="295"/>
        <v>11200</v>
      </c>
      <c r="Q3247" s="143">
        <v>2023</v>
      </c>
      <c r="R3247" s="143" t="str">
        <f>IFERROR(VLOOKUP(G3247,'SOURCE COMPANY'!A:B, 2, FALSE), "")</f>
        <v>Amster Microcell</v>
      </c>
      <c r="S3247" s="143" t="str">
        <f>IFERROR(VLOOKUP(H3247,'CUSTOMER NAME'!A:B, 2, FALSE), "")</f>
        <v>TO THE ORDER</v>
      </c>
    </row>
    <row r="3248" spans="1:19">
      <c r="A3248" s="123" t="s">
        <v>1329</v>
      </c>
      <c r="B3248" s="123">
        <v>400</v>
      </c>
      <c r="C3248" s="123" t="s">
        <v>7</v>
      </c>
      <c r="D3248" s="123" t="s">
        <v>910</v>
      </c>
      <c r="E3248" s="123">
        <v>1696</v>
      </c>
      <c r="F3248" s="123" t="s">
        <v>9</v>
      </c>
      <c r="G3248" s="211" t="s">
        <v>3233</v>
      </c>
      <c r="H3248" s="123" t="s">
        <v>510</v>
      </c>
      <c r="I3248" s="192" t="s">
        <v>3034</v>
      </c>
      <c r="J3248" s="184">
        <f>IF(F3248="USD", E3248, E3248 * IFERROR(VLOOKUP(F3248, EXCHANGE_RATE!A:B, 2, FALSE), "Currency not found"))</f>
        <v>1696</v>
      </c>
      <c r="K3248" s="184">
        <f t="shared" si="293"/>
        <v>1696</v>
      </c>
      <c r="L3248" s="184">
        <f>IF(C3248="MTS", B3248, B3248 * IFERROR(VLOOKUP(C3248, 'QTY_CONVERSIONS '!A:B, 2, FALSE), "Units not  found"))</f>
        <v>0.4</v>
      </c>
      <c r="M3248" s="185">
        <f t="shared" si="294"/>
        <v>678400</v>
      </c>
      <c r="N3248" s="143" t="str">
        <f>IFERROR(VLOOKUP(D3248, Product_Category!A:B, 2, FALSE), "Uncategorized")</f>
        <v>MAGNESIUM STEARATE</v>
      </c>
      <c r="O3248" s="186">
        <f t="shared" si="296"/>
        <v>1696000</v>
      </c>
      <c r="P3248" s="185">
        <f t="shared" si="295"/>
        <v>678400</v>
      </c>
      <c r="Q3248" s="143">
        <v>2023</v>
      </c>
      <c r="R3248" s="143" t="str">
        <f>IFERROR(VLOOKUP(G3248,'SOURCE COMPANY'!A:B, 2, FALSE), "")</f>
        <v>EVERGREEN INDUSTRIES</v>
      </c>
      <c r="S3248" s="143" t="str">
        <f>IFERROR(VLOOKUP(H3248,'CUSTOMER NAME'!A:B, 2, FALSE), "")</f>
        <v>TO THE ORDER</v>
      </c>
    </row>
    <row r="3249" spans="1:19">
      <c r="A3249" s="120" t="s">
        <v>752</v>
      </c>
      <c r="B3249" s="120">
        <v>200</v>
      </c>
      <c r="C3249" s="120" t="s">
        <v>7</v>
      </c>
      <c r="D3249" s="120" t="s">
        <v>910</v>
      </c>
      <c r="E3249" s="120">
        <v>2900</v>
      </c>
      <c r="F3249" s="120" t="s">
        <v>9</v>
      </c>
      <c r="G3249" s="211" t="s">
        <v>3233</v>
      </c>
      <c r="H3249" s="120" t="s">
        <v>510</v>
      </c>
      <c r="I3249" s="192" t="s">
        <v>3034</v>
      </c>
      <c r="J3249" s="184">
        <f>IF(F3249="USD", E3249, E3249 * IFERROR(VLOOKUP(F3249, EXCHANGE_RATE!A:B, 2, FALSE), "Currency not found"))</f>
        <v>2900</v>
      </c>
      <c r="K3249" s="184">
        <f t="shared" si="293"/>
        <v>2900</v>
      </c>
      <c r="L3249" s="184">
        <f>IF(C3249="MTS", B3249, B3249 * IFERROR(VLOOKUP(C3249, 'QTY_CONVERSIONS '!A:B, 2, FALSE), "Units not  found"))</f>
        <v>0.2</v>
      </c>
      <c r="M3249" s="185">
        <f t="shared" si="294"/>
        <v>580000</v>
      </c>
      <c r="N3249" s="143" t="str">
        <f>IFERROR(VLOOKUP(D3249, Product_Category!A:B, 2, FALSE), "Uncategorized")</f>
        <v>MAGNESIUM STEARATE</v>
      </c>
      <c r="O3249" s="186">
        <f t="shared" si="296"/>
        <v>2900000</v>
      </c>
      <c r="P3249" s="185">
        <f t="shared" si="295"/>
        <v>580000</v>
      </c>
      <c r="Q3249" s="143">
        <v>2023</v>
      </c>
      <c r="R3249" s="143" t="str">
        <f>IFERROR(VLOOKUP(G3249,'SOURCE COMPANY'!A:B, 2, FALSE), "")</f>
        <v>EVERGREEN INDUSTRIES</v>
      </c>
      <c r="S3249" s="143" t="str">
        <f>IFERROR(VLOOKUP(H3249,'CUSTOMER NAME'!A:B, 2, FALSE), "")</f>
        <v>TO THE ORDER</v>
      </c>
    </row>
    <row r="3250" spans="1:19">
      <c r="A3250" s="118" t="s">
        <v>909</v>
      </c>
      <c r="B3250" s="118">
        <v>5000</v>
      </c>
      <c r="C3250" s="118" t="s">
        <v>7</v>
      </c>
      <c r="D3250" s="118" t="s">
        <v>910</v>
      </c>
      <c r="E3250" s="255">
        <v>3.85</v>
      </c>
      <c r="F3250" s="118" t="s">
        <v>9</v>
      </c>
      <c r="G3250" s="82" t="s">
        <v>911</v>
      </c>
      <c r="H3250" s="118" t="s">
        <v>510</v>
      </c>
      <c r="I3250" s="219" t="str">
        <f>I3249</f>
        <v>September</v>
      </c>
      <c r="J3250" s="184">
        <f>IF(F3250="USD", E3250, E3250 * IFERROR(VLOOKUP(F3250, EXCHANGE_RATE!A:B, 2, FALSE), "Currency not found"))</f>
        <v>3.85</v>
      </c>
      <c r="K3250" s="184">
        <f t="shared" si="293"/>
        <v>3.85</v>
      </c>
      <c r="L3250" s="184">
        <f>IF(C3250="MTS", B3250, B3250 * IFERROR(VLOOKUP(C3250, 'QTY_CONVERSIONS '!A:B, 2, FALSE), "Units not  found"))</f>
        <v>5</v>
      </c>
      <c r="M3250" s="185">
        <f t="shared" si="294"/>
        <v>19250</v>
      </c>
      <c r="N3250" s="143" t="str">
        <f>IFERROR(VLOOKUP(D3250, Product_Category!A:B, 2, FALSE), "Uncategorized")</f>
        <v>MAGNESIUM STEARATE</v>
      </c>
      <c r="O3250" s="186">
        <f t="shared" si="296"/>
        <v>3850</v>
      </c>
      <c r="P3250" s="185">
        <f t="shared" si="295"/>
        <v>19250</v>
      </c>
      <c r="Q3250" s="143">
        <v>2023</v>
      </c>
      <c r="R3250" s="143" t="str">
        <f>IFERROR(VLOOKUP(G3250,'SOURCE COMPANY'!A:B, 2, FALSE), "")</f>
        <v>EXCEL BIOLIFE</v>
      </c>
      <c r="S3250" s="143" t="str">
        <f>IFERROR(VLOOKUP(H3250,'CUSTOMER NAME'!A:B, 2, FALSE), "")</f>
        <v>TO THE ORDER</v>
      </c>
    </row>
    <row r="3251" spans="1:19">
      <c r="A3251" s="224" t="s">
        <v>909</v>
      </c>
      <c r="B3251" s="224">
        <v>2000</v>
      </c>
      <c r="C3251" s="224" t="s">
        <v>7</v>
      </c>
      <c r="D3251" s="224" t="s">
        <v>772</v>
      </c>
      <c r="E3251" s="256">
        <v>4.5999999999999996</v>
      </c>
      <c r="F3251" s="224" t="s">
        <v>9</v>
      </c>
      <c r="G3251" s="82" t="s">
        <v>911</v>
      </c>
      <c r="H3251" s="224" t="s">
        <v>510</v>
      </c>
      <c r="I3251" s="219" t="str">
        <f>I3250</f>
        <v>September</v>
      </c>
      <c r="J3251" s="184">
        <f>IF(F3251="USD", E3251, E3251 * IFERROR(VLOOKUP(F3251, EXCHANGE_RATE!A:B, 2, FALSE), "Currency not found"))</f>
        <v>4.5999999999999996</v>
      </c>
      <c r="K3251" s="184">
        <f t="shared" si="293"/>
        <v>4.5999999999999996</v>
      </c>
      <c r="L3251" s="184">
        <f>IF(C3251="MTS", B3251, B3251 * IFERROR(VLOOKUP(C3251, 'QTY_CONVERSIONS '!A:B, 2, FALSE), "Units not  found"))</f>
        <v>2</v>
      </c>
      <c r="M3251" s="185">
        <f t="shared" si="294"/>
        <v>9200</v>
      </c>
      <c r="N3251" s="143" t="str">
        <f>IFERROR(VLOOKUP(D3251, Product_Category!A:B, 2, FALSE), "Uncategorized")</f>
        <v>MCC</v>
      </c>
      <c r="O3251" s="186">
        <f t="shared" si="296"/>
        <v>4600</v>
      </c>
      <c r="P3251" s="185">
        <f t="shared" si="295"/>
        <v>9200</v>
      </c>
      <c r="Q3251" s="143">
        <v>2023</v>
      </c>
      <c r="R3251" s="143" t="str">
        <f>IFERROR(VLOOKUP(G3251,'SOURCE COMPANY'!A:B, 2, FALSE), "")</f>
        <v>EXCEL BIOLIFE</v>
      </c>
      <c r="S3251" s="143" t="str">
        <f>IFERROR(VLOOKUP(H3251,'CUSTOMER NAME'!A:B, 2, FALSE), "")</f>
        <v>TO THE ORDER</v>
      </c>
    </row>
    <row r="3252" spans="1:19">
      <c r="A3252" s="118" t="s">
        <v>909</v>
      </c>
      <c r="B3252" s="118">
        <v>1000</v>
      </c>
      <c r="C3252" s="118" t="s">
        <v>7</v>
      </c>
      <c r="D3252" s="118" t="s">
        <v>173</v>
      </c>
      <c r="E3252" s="255">
        <v>1.7799643999999999</v>
      </c>
      <c r="F3252" s="118" t="s">
        <v>9</v>
      </c>
      <c r="G3252" s="82" t="s">
        <v>911</v>
      </c>
      <c r="H3252" s="118" t="s">
        <v>510</v>
      </c>
      <c r="I3252" s="219" t="str">
        <f>I3251</f>
        <v>September</v>
      </c>
      <c r="J3252" s="184">
        <f>IF(F3252="USD", E3252, E3252 * IFERROR(VLOOKUP(F3252, EXCHANGE_RATE!A:B, 2, FALSE), "Currency not found"))</f>
        <v>1.7799643999999999</v>
      </c>
      <c r="K3252" s="184">
        <f t="shared" si="293"/>
        <v>1.78</v>
      </c>
      <c r="L3252" s="184">
        <f>IF(C3252="MTS", B3252, B3252 * IFERROR(VLOOKUP(C3252, 'QTY_CONVERSIONS '!A:B, 2, FALSE), "Units not  found"))</f>
        <v>1</v>
      </c>
      <c r="M3252" s="185">
        <f t="shared" si="294"/>
        <v>1780</v>
      </c>
      <c r="N3252" s="143" t="str">
        <f>IFERROR(VLOOKUP(D3252, Product_Category!A:B, 2, FALSE), "Uncategorized")</f>
        <v>SSG</v>
      </c>
      <c r="O3252" s="186">
        <f t="shared" si="296"/>
        <v>1780</v>
      </c>
      <c r="P3252" s="185">
        <f t="shared" si="295"/>
        <v>1780</v>
      </c>
      <c r="Q3252" s="143">
        <v>2023</v>
      </c>
      <c r="R3252" s="143" t="str">
        <f>IFERROR(VLOOKUP(G3252,'SOURCE COMPANY'!A:B, 2, FALSE), "")</f>
        <v>EXCEL BIOLIFE</v>
      </c>
      <c r="S3252" s="143" t="str">
        <f>IFERROR(VLOOKUP(H3252,'CUSTOMER NAME'!A:B, 2, FALSE), "")</f>
        <v>TO THE ORDER</v>
      </c>
    </row>
    <row r="3253" spans="1:19">
      <c r="A3253" s="224" t="s">
        <v>909</v>
      </c>
      <c r="B3253" s="224">
        <v>25</v>
      </c>
      <c r="C3253" s="224" t="s">
        <v>7</v>
      </c>
      <c r="D3253" s="224" t="s">
        <v>19</v>
      </c>
      <c r="E3253" s="256">
        <v>9.1498170000000005</v>
      </c>
      <c r="F3253" s="224" t="s">
        <v>9</v>
      </c>
      <c r="G3253" s="82" t="s">
        <v>911</v>
      </c>
      <c r="H3253" s="224" t="s">
        <v>510</v>
      </c>
      <c r="I3253" s="219" t="str">
        <f>I3252</f>
        <v>September</v>
      </c>
      <c r="J3253" s="184">
        <f>IF(F3253="USD", E3253, E3253 * IFERROR(VLOOKUP(F3253, EXCHANGE_RATE!A:B, 2, FALSE), "Currency not found"))</f>
        <v>9.1498170000000005</v>
      </c>
      <c r="K3253" s="184">
        <f t="shared" si="293"/>
        <v>9.15</v>
      </c>
      <c r="L3253" s="184">
        <f>IF(C3253="MTS", B3253, B3253 * IFERROR(VLOOKUP(C3253, 'QTY_CONVERSIONS '!A:B, 2, FALSE), "Units not  found"))</f>
        <v>2.5000000000000001E-2</v>
      </c>
      <c r="M3253" s="185">
        <f t="shared" si="294"/>
        <v>228.75</v>
      </c>
      <c r="N3253" s="143" t="str">
        <f>IFERROR(VLOOKUP(D3253, Product_Category!A:B, 2, FALSE), "Uncategorized")</f>
        <v>CMC</v>
      </c>
      <c r="O3253" s="186">
        <f t="shared" si="296"/>
        <v>9150</v>
      </c>
      <c r="P3253" s="185">
        <f t="shared" si="295"/>
        <v>228.75</v>
      </c>
      <c r="Q3253" s="143">
        <v>2023</v>
      </c>
      <c r="R3253" s="143" t="str">
        <f>IFERROR(VLOOKUP(G3253,'SOURCE COMPANY'!A:B, 2, FALSE), "")</f>
        <v>EXCEL BIOLIFE</v>
      </c>
      <c r="S3253" s="143" t="str">
        <f>IFERROR(VLOOKUP(H3253,'CUSTOMER NAME'!A:B, 2, FALSE), "")</f>
        <v>TO THE ORDER</v>
      </c>
    </row>
    <row r="3254" spans="1:19">
      <c r="A3254" s="131" t="s">
        <v>860</v>
      </c>
      <c r="B3254" s="131">
        <v>100</v>
      </c>
      <c r="C3254" s="131" t="s">
        <v>7</v>
      </c>
      <c r="D3254" s="131" t="s">
        <v>2697</v>
      </c>
      <c r="E3254" s="131">
        <v>0.05</v>
      </c>
      <c r="F3254" s="131" t="s">
        <v>9</v>
      </c>
      <c r="G3254" s="187" t="s">
        <v>2698</v>
      </c>
      <c r="H3254" s="131" t="s">
        <v>510</v>
      </c>
      <c r="I3254" s="192" t="s">
        <v>2670</v>
      </c>
      <c r="J3254" s="184">
        <f>IF(F3254="USD", E3254, E3254 * IFERROR(VLOOKUP(F3254, EXCHANGE_RATE!A:B, 2, FALSE), "Currency not found"))</f>
        <v>0.05</v>
      </c>
      <c r="K3254" s="184">
        <f t="shared" si="293"/>
        <v>0.05</v>
      </c>
      <c r="L3254" s="184">
        <f>IF(C3254="MTS", B3254, B3254 * IFERROR(VLOOKUP(C3254, 'QTY_CONVERSIONS '!A:B, 2, FALSE), "Units not  found"))</f>
        <v>0.1</v>
      </c>
      <c r="M3254" s="185">
        <f t="shared" si="294"/>
        <v>5</v>
      </c>
      <c r="N3254" s="143" t="str">
        <f>IFERROR(VLOOKUP(D3254, Product_Category!A:B, 2, FALSE), "Uncategorized")</f>
        <v>MCC</v>
      </c>
      <c r="O3254" s="186">
        <f t="shared" si="296"/>
        <v>50</v>
      </c>
      <c r="P3254" s="185">
        <f t="shared" si="295"/>
        <v>5</v>
      </c>
      <c r="Q3254" s="143">
        <v>2023</v>
      </c>
      <c r="R3254" s="143" t="str">
        <f>IFERROR(VLOOKUP(G3254,'SOURCE COMPANY'!A:B, 2, FALSE), "")</f>
        <v>FR CHEM</v>
      </c>
      <c r="S3254" s="143" t="str">
        <f>IFERROR(VLOOKUP(H3254,'CUSTOMER NAME'!A:B, 2, FALSE), "")</f>
        <v>TO THE ORDER</v>
      </c>
    </row>
    <row r="3255" spans="1:19">
      <c r="A3255" s="132" t="s">
        <v>172</v>
      </c>
      <c r="B3255" s="132">
        <v>4000</v>
      </c>
      <c r="C3255" s="132" t="s">
        <v>7</v>
      </c>
      <c r="D3255" s="132" t="s">
        <v>2935</v>
      </c>
      <c r="E3255" s="132">
        <v>2.52</v>
      </c>
      <c r="F3255" s="132" t="s">
        <v>9</v>
      </c>
      <c r="G3255" s="187" t="s">
        <v>2698</v>
      </c>
      <c r="H3255" s="132" t="s">
        <v>510</v>
      </c>
      <c r="I3255" s="192" t="s">
        <v>2670</v>
      </c>
      <c r="J3255" s="184">
        <f>IF(F3255="USD", E3255, E3255 * IFERROR(VLOOKUP(F3255, EXCHANGE_RATE!A:B, 2, FALSE), "Currency not found"))</f>
        <v>2.52</v>
      </c>
      <c r="K3255" s="184">
        <f t="shared" si="293"/>
        <v>2.52</v>
      </c>
      <c r="L3255" s="184">
        <f>IF(C3255="MTS", B3255, B3255 * IFERROR(VLOOKUP(C3255, 'QTY_CONVERSIONS '!A:B, 2, FALSE), "Units not  found"))</f>
        <v>4</v>
      </c>
      <c r="M3255" s="185">
        <f t="shared" si="294"/>
        <v>10080</v>
      </c>
      <c r="N3255" s="143" t="str">
        <f>IFERROR(VLOOKUP(D3255, Product_Category!A:B, 2, FALSE), "Uncategorized")</f>
        <v>MCC</v>
      </c>
      <c r="O3255" s="186">
        <f t="shared" si="296"/>
        <v>2520</v>
      </c>
      <c r="P3255" s="185">
        <f t="shared" si="295"/>
        <v>10080</v>
      </c>
      <c r="Q3255" s="143">
        <v>2023</v>
      </c>
      <c r="R3255" s="143" t="str">
        <f>IFERROR(VLOOKUP(G3255,'SOURCE COMPANY'!A:B, 2, FALSE), "")</f>
        <v>FR CHEM</v>
      </c>
      <c r="S3255" s="143" t="str">
        <f>IFERROR(VLOOKUP(H3255,'CUSTOMER NAME'!A:B, 2, FALSE), "")</f>
        <v>TO THE ORDER</v>
      </c>
    </row>
    <row r="3256" spans="1:19">
      <c r="A3256" s="138" t="s">
        <v>172</v>
      </c>
      <c r="B3256" s="138">
        <v>1000</v>
      </c>
      <c r="C3256" s="138" t="s">
        <v>7</v>
      </c>
      <c r="D3256" s="138" t="s">
        <v>2936</v>
      </c>
      <c r="E3256" s="138">
        <v>2.86</v>
      </c>
      <c r="F3256" s="138" t="s">
        <v>9</v>
      </c>
      <c r="G3256" s="187" t="s">
        <v>2698</v>
      </c>
      <c r="H3256" s="138" t="s">
        <v>510</v>
      </c>
      <c r="I3256" s="192" t="s">
        <v>2670</v>
      </c>
      <c r="J3256" s="184">
        <f>IF(F3256="USD", E3256, E3256 * IFERROR(VLOOKUP(F3256, EXCHANGE_RATE!A:B, 2, FALSE), "Currency not found"))</f>
        <v>2.86</v>
      </c>
      <c r="K3256" s="184">
        <f t="shared" si="293"/>
        <v>2.86</v>
      </c>
      <c r="L3256" s="184">
        <f>IF(C3256="MTS", B3256, B3256 * IFERROR(VLOOKUP(C3256, 'QTY_CONVERSIONS '!A:B, 2, FALSE), "Units not  found"))</f>
        <v>1</v>
      </c>
      <c r="M3256" s="185">
        <f t="shared" si="294"/>
        <v>2860</v>
      </c>
      <c r="N3256" s="143" t="str">
        <f>IFERROR(VLOOKUP(D3256, Product_Category!A:B, 2, FALSE), "Uncategorized")</f>
        <v>MCC</v>
      </c>
      <c r="O3256" s="186">
        <f t="shared" si="296"/>
        <v>2860</v>
      </c>
      <c r="P3256" s="185">
        <f t="shared" si="295"/>
        <v>2860</v>
      </c>
      <c r="Q3256" s="143">
        <v>2023</v>
      </c>
      <c r="R3256" s="143" t="str">
        <f>IFERROR(VLOOKUP(G3256,'SOURCE COMPANY'!A:B, 2, FALSE), "")</f>
        <v>FR CHEM</v>
      </c>
      <c r="S3256" s="143" t="str">
        <f>IFERROR(VLOOKUP(H3256,'CUSTOMER NAME'!A:B, 2, FALSE), "")</f>
        <v>TO THE ORDER</v>
      </c>
    </row>
    <row r="3257" spans="1:19">
      <c r="A3257" s="131" t="s">
        <v>172</v>
      </c>
      <c r="B3257" s="131">
        <v>5000</v>
      </c>
      <c r="C3257" s="131" t="s">
        <v>7</v>
      </c>
      <c r="D3257" s="131" t="s">
        <v>2936</v>
      </c>
      <c r="E3257" s="131">
        <v>2.86</v>
      </c>
      <c r="F3257" s="131" t="s">
        <v>9</v>
      </c>
      <c r="G3257" s="187" t="s">
        <v>2698</v>
      </c>
      <c r="H3257" s="131" t="s">
        <v>510</v>
      </c>
      <c r="I3257" s="192" t="s">
        <v>2670</v>
      </c>
      <c r="J3257" s="184">
        <f>IF(F3257="USD", E3257, E3257 * IFERROR(VLOOKUP(F3257, EXCHANGE_RATE!A:B, 2, FALSE), "Currency not found"))</f>
        <v>2.86</v>
      </c>
      <c r="K3257" s="184">
        <f t="shared" si="293"/>
        <v>2.86</v>
      </c>
      <c r="L3257" s="184">
        <f>IF(C3257="MTS", B3257, B3257 * IFERROR(VLOOKUP(C3257, 'QTY_CONVERSIONS '!A:B, 2, FALSE), "Units not  found"))</f>
        <v>5</v>
      </c>
      <c r="M3257" s="185">
        <f t="shared" si="294"/>
        <v>14300</v>
      </c>
      <c r="N3257" s="143" t="str">
        <f>IFERROR(VLOOKUP(D3257, Product_Category!A:B, 2, FALSE), "Uncategorized")</f>
        <v>MCC</v>
      </c>
      <c r="O3257" s="186">
        <f t="shared" si="296"/>
        <v>2860</v>
      </c>
      <c r="P3257" s="185">
        <f t="shared" si="295"/>
        <v>14300</v>
      </c>
      <c r="Q3257" s="143">
        <v>2023</v>
      </c>
      <c r="R3257" s="143" t="str">
        <f>IFERROR(VLOOKUP(G3257,'SOURCE COMPANY'!A:B, 2, FALSE), "")</f>
        <v>FR CHEM</v>
      </c>
      <c r="S3257" s="143" t="str">
        <f>IFERROR(VLOOKUP(H3257,'CUSTOMER NAME'!A:B, 2, FALSE), "")</f>
        <v>TO THE ORDER</v>
      </c>
    </row>
    <row r="3258" spans="1:19">
      <c r="A3258" s="131" t="s">
        <v>860</v>
      </c>
      <c r="B3258" s="131">
        <v>5000</v>
      </c>
      <c r="C3258" s="131" t="s">
        <v>7</v>
      </c>
      <c r="D3258" s="131" t="s">
        <v>266</v>
      </c>
      <c r="E3258" s="131">
        <v>2.2999999999999998</v>
      </c>
      <c r="F3258" s="131" t="s">
        <v>9</v>
      </c>
      <c r="G3258" s="187" t="s">
        <v>2698</v>
      </c>
      <c r="H3258" s="131" t="s">
        <v>510</v>
      </c>
      <c r="I3258" s="192" t="s">
        <v>3658</v>
      </c>
      <c r="J3258" s="184">
        <f>IF(F3258="USD", E3258, E3258 * IFERROR(VLOOKUP(F3258, EXCHANGE_RATE!A:B, 2, FALSE), "Currency not found"))</f>
        <v>2.2999999999999998</v>
      </c>
      <c r="K3258" s="184">
        <f t="shared" si="293"/>
        <v>2.2999999999999998</v>
      </c>
      <c r="L3258" s="184">
        <f>IF(C3258="MTS", B3258, B3258 * IFERROR(VLOOKUP(C3258, 'QTY_CONVERSIONS '!A:B, 2, FALSE), "Units not  found"))</f>
        <v>5</v>
      </c>
      <c r="M3258" s="185">
        <f t="shared" si="294"/>
        <v>11500</v>
      </c>
      <c r="N3258" s="143" t="str">
        <f>IFERROR(VLOOKUP(D3258, Product_Category!A:B, 2, FALSE), "Uncategorized")</f>
        <v>MCC</v>
      </c>
      <c r="O3258" s="186">
        <f t="shared" si="296"/>
        <v>2300</v>
      </c>
      <c r="P3258" s="185">
        <f t="shared" si="295"/>
        <v>11500</v>
      </c>
      <c r="Q3258" s="143">
        <v>2023</v>
      </c>
      <c r="R3258" s="143" t="str">
        <f>IFERROR(VLOOKUP(G3258,'SOURCE COMPANY'!A:B, 2, FALSE), "")</f>
        <v>FR CHEM</v>
      </c>
      <c r="S3258" s="143" t="str">
        <f>IFERROR(VLOOKUP(H3258,'CUSTOMER NAME'!A:B, 2, FALSE), "")</f>
        <v>TO THE ORDER</v>
      </c>
    </row>
    <row r="3259" spans="1:19">
      <c r="A3259" s="120" t="s">
        <v>922</v>
      </c>
      <c r="B3259" s="120">
        <v>2000</v>
      </c>
      <c r="C3259" s="120" t="s">
        <v>7</v>
      </c>
      <c r="D3259" s="120" t="s">
        <v>2383</v>
      </c>
      <c r="E3259" s="120">
        <v>2.59</v>
      </c>
      <c r="F3259" s="120" t="s">
        <v>9</v>
      </c>
      <c r="G3259" s="187" t="s">
        <v>2698</v>
      </c>
      <c r="H3259" s="120" t="s">
        <v>510</v>
      </c>
      <c r="I3259" s="192" t="s">
        <v>3389</v>
      </c>
      <c r="J3259" s="184">
        <f>IF(F3259="USD", E3259, E3259 * IFERROR(VLOOKUP(F3259, EXCHANGE_RATE!A:B, 2, FALSE), "Currency not found"))</f>
        <v>2.59</v>
      </c>
      <c r="K3259" s="184">
        <f t="shared" si="293"/>
        <v>2.59</v>
      </c>
      <c r="L3259" s="184">
        <f>IF(C3259="MTS", B3259, B3259 * IFERROR(VLOOKUP(C3259, 'QTY_CONVERSIONS '!A:B, 2, FALSE), "Units not  found"))</f>
        <v>2</v>
      </c>
      <c r="M3259" s="185">
        <f t="shared" si="294"/>
        <v>5180</v>
      </c>
      <c r="N3259" s="143" t="str">
        <f>IFERROR(VLOOKUP(D3259, Product_Category!A:B, 2, FALSE), "Uncategorized")</f>
        <v>MCC</v>
      </c>
      <c r="O3259" s="186">
        <f t="shared" si="296"/>
        <v>2590</v>
      </c>
      <c r="P3259" s="185">
        <f t="shared" si="295"/>
        <v>5180</v>
      </c>
      <c r="Q3259" s="143">
        <v>2023</v>
      </c>
      <c r="R3259" s="143" t="str">
        <f>IFERROR(VLOOKUP(G3259,'SOURCE COMPANY'!A:B, 2, FALSE), "")</f>
        <v>FR CHEM</v>
      </c>
      <c r="S3259" s="143" t="str">
        <f>IFERROR(VLOOKUP(H3259,'CUSTOMER NAME'!A:B, 2, FALSE), "")</f>
        <v>TO THE ORDER</v>
      </c>
    </row>
    <row r="3260" spans="1:19">
      <c r="A3260" s="120" t="s">
        <v>922</v>
      </c>
      <c r="B3260" s="120">
        <v>4000</v>
      </c>
      <c r="C3260" s="120" t="s">
        <v>7</v>
      </c>
      <c r="D3260" s="120" t="s">
        <v>2384</v>
      </c>
      <c r="E3260" s="120">
        <v>2.59</v>
      </c>
      <c r="F3260" s="120" t="s">
        <v>9</v>
      </c>
      <c r="G3260" s="187" t="s">
        <v>2698</v>
      </c>
      <c r="H3260" s="120" t="s">
        <v>510</v>
      </c>
      <c r="I3260" s="192" t="s">
        <v>3389</v>
      </c>
      <c r="J3260" s="184">
        <f>IF(F3260="USD", E3260, E3260 * IFERROR(VLOOKUP(F3260, EXCHANGE_RATE!A:B, 2, FALSE), "Currency not found"))</f>
        <v>2.59</v>
      </c>
      <c r="K3260" s="184">
        <f t="shared" si="293"/>
        <v>2.59</v>
      </c>
      <c r="L3260" s="184">
        <f>IF(C3260="MTS", B3260, B3260 * IFERROR(VLOOKUP(C3260, 'QTY_CONVERSIONS '!A:B, 2, FALSE), "Units not  found"))</f>
        <v>4</v>
      </c>
      <c r="M3260" s="185">
        <f t="shared" si="294"/>
        <v>10360</v>
      </c>
      <c r="N3260" s="143" t="str">
        <f>IFERROR(VLOOKUP(D3260, Product_Category!A:B, 2, FALSE), "Uncategorized")</f>
        <v>MCC</v>
      </c>
      <c r="O3260" s="186">
        <f t="shared" si="296"/>
        <v>2590</v>
      </c>
      <c r="P3260" s="185">
        <f t="shared" si="295"/>
        <v>10360</v>
      </c>
      <c r="Q3260" s="143">
        <v>2023</v>
      </c>
      <c r="R3260" s="143" t="str">
        <f>IFERROR(VLOOKUP(G3260,'SOURCE COMPANY'!A:B, 2, FALSE), "")</f>
        <v>FR CHEM</v>
      </c>
      <c r="S3260" s="143" t="str">
        <f>IFERROR(VLOOKUP(H3260,'CUSTOMER NAME'!A:B, 2, FALSE), "")</f>
        <v>TO THE ORDER</v>
      </c>
    </row>
    <row r="3261" spans="1:19">
      <c r="A3261" s="120" t="s">
        <v>922</v>
      </c>
      <c r="B3261" s="120">
        <v>2000</v>
      </c>
      <c r="C3261" s="120" t="s">
        <v>7</v>
      </c>
      <c r="D3261" s="120" t="s">
        <v>2385</v>
      </c>
      <c r="E3261" s="120">
        <v>3.17</v>
      </c>
      <c r="F3261" s="120" t="s">
        <v>9</v>
      </c>
      <c r="G3261" s="187" t="s">
        <v>2698</v>
      </c>
      <c r="H3261" s="120" t="s">
        <v>510</v>
      </c>
      <c r="I3261" s="192" t="s">
        <v>3389</v>
      </c>
      <c r="J3261" s="184">
        <f>IF(F3261="USD", E3261, E3261 * IFERROR(VLOOKUP(F3261, EXCHANGE_RATE!A:B, 2, FALSE), "Currency not found"))</f>
        <v>3.17</v>
      </c>
      <c r="K3261" s="184">
        <f t="shared" si="293"/>
        <v>3.17</v>
      </c>
      <c r="L3261" s="184">
        <f>IF(C3261="MTS", B3261, B3261 * IFERROR(VLOOKUP(C3261, 'QTY_CONVERSIONS '!A:B, 2, FALSE), "Units not  found"))</f>
        <v>2</v>
      </c>
      <c r="M3261" s="185">
        <f t="shared" si="294"/>
        <v>6340</v>
      </c>
      <c r="N3261" s="143" t="str">
        <f>IFERROR(VLOOKUP(D3261, Product_Category!A:B, 2, FALSE), "Uncategorized")</f>
        <v>MCC</v>
      </c>
      <c r="O3261" s="186">
        <f t="shared" si="296"/>
        <v>3170</v>
      </c>
      <c r="P3261" s="185">
        <f t="shared" si="295"/>
        <v>6340</v>
      </c>
      <c r="Q3261" s="143">
        <v>2023</v>
      </c>
      <c r="R3261" s="143" t="str">
        <f>IFERROR(VLOOKUP(G3261,'SOURCE COMPANY'!A:B, 2, FALSE), "")</f>
        <v>FR CHEM</v>
      </c>
      <c r="S3261" s="143" t="str">
        <f>IFERROR(VLOOKUP(H3261,'CUSTOMER NAME'!A:B, 2, FALSE), "")</f>
        <v>TO THE ORDER</v>
      </c>
    </row>
    <row r="3262" spans="1:19">
      <c r="A3262" s="120" t="s">
        <v>922</v>
      </c>
      <c r="B3262" s="120">
        <v>2000</v>
      </c>
      <c r="C3262" s="120" t="s">
        <v>7</v>
      </c>
      <c r="D3262" s="120" t="s">
        <v>2386</v>
      </c>
      <c r="E3262" s="120">
        <v>2.99</v>
      </c>
      <c r="F3262" s="120" t="s">
        <v>9</v>
      </c>
      <c r="G3262" s="187" t="s">
        <v>2698</v>
      </c>
      <c r="H3262" s="120" t="s">
        <v>510</v>
      </c>
      <c r="I3262" s="192" t="s">
        <v>3389</v>
      </c>
      <c r="J3262" s="184">
        <f>IF(F3262="USD", E3262, E3262 * IFERROR(VLOOKUP(F3262, EXCHANGE_RATE!A:B, 2, FALSE), "Currency not found"))</f>
        <v>2.99</v>
      </c>
      <c r="K3262" s="184">
        <f t="shared" si="293"/>
        <v>2.99</v>
      </c>
      <c r="L3262" s="184">
        <f>IF(C3262="MTS", B3262, B3262 * IFERROR(VLOOKUP(C3262, 'QTY_CONVERSIONS '!A:B, 2, FALSE), "Units not  found"))</f>
        <v>2</v>
      </c>
      <c r="M3262" s="185">
        <f t="shared" si="294"/>
        <v>5980</v>
      </c>
      <c r="N3262" s="143" t="str">
        <f>IFERROR(VLOOKUP(D3262, Product_Category!A:B, 2, FALSE), "Uncategorized")</f>
        <v>MCC</v>
      </c>
      <c r="O3262" s="186">
        <f t="shared" si="296"/>
        <v>2990</v>
      </c>
      <c r="P3262" s="185">
        <f t="shared" si="295"/>
        <v>5980</v>
      </c>
      <c r="Q3262" s="143">
        <v>2023</v>
      </c>
      <c r="R3262" s="143" t="str">
        <f>IFERROR(VLOOKUP(G3262,'SOURCE COMPANY'!A:B, 2, FALSE), "")</f>
        <v>FR CHEM</v>
      </c>
      <c r="S3262" s="143" t="str">
        <f>IFERROR(VLOOKUP(H3262,'CUSTOMER NAME'!A:B, 2, FALSE), "")</f>
        <v>TO THE ORDER</v>
      </c>
    </row>
    <row r="3263" spans="1:19">
      <c r="A3263" s="221" t="s">
        <v>1242</v>
      </c>
      <c r="B3263" s="221">
        <v>5000</v>
      </c>
      <c r="C3263" s="221" t="s">
        <v>7</v>
      </c>
      <c r="D3263" s="221" t="s">
        <v>1243</v>
      </c>
      <c r="E3263" s="256">
        <v>9.14</v>
      </c>
      <c r="F3263" s="221" t="s">
        <v>2259</v>
      </c>
      <c r="G3263" s="83" t="s">
        <v>1244</v>
      </c>
      <c r="H3263" s="221" t="s">
        <v>510</v>
      </c>
      <c r="I3263" s="219" t="str">
        <f>I3262</f>
        <v>October</v>
      </c>
      <c r="J3263" s="184">
        <f>IF(F3263="USD", E3263, E3263 * IFERROR(VLOOKUP(F3263, EXCHANGE_RATE!A:B, 2, FALSE), "Currency not found"))</f>
        <v>2.4678000000000004</v>
      </c>
      <c r="K3263" s="184">
        <f t="shared" si="293"/>
        <v>2.4699999999999998</v>
      </c>
      <c r="L3263" s="184">
        <f>IF(C3263="MTS", B3263, B3263 * IFERROR(VLOOKUP(C3263, 'QTY_CONVERSIONS '!A:B, 2, FALSE), "Units not  found"))</f>
        <v>5</v>
      </c>
      <c r="M3263" s="185">
        <f t="shared" si="294"/>
        <v>12349.999999999998</v>
      </c>
      <c r="N3263" s="143" t="str">
        <f>IFERROR(VLOOKUP(D3263, Product_Category!A:B, 2, FALSE), "Uncategorized")</f>
        <v>MCC</v>
      </c>
      <c r="O3263" s="186">
        <f t="shared" si="296"/>
        <v>2469.9999999999995</v>
      </c>
      <c r="P3263" s="185">
        <f t="shared" si="295"/>
        <v>12349.999999999998</v>
      </c>
      <c r="Q3263" s="143">
        <v>2023</v>
      </c>
      <c r="R3263" s="143" t="str">
        <f>IFERROR(VLOOKUP(G3263,'SOURCE COMPANY'!A:B, 2, FALSE), "")</f>
        <v>G RISH PHARMA</v>
      </c>
      <c r="S3263" s="143" t="str">
        <f>IFERROR(VLOOKUP(H3263,'CUSTOMER NAME'!A:B, 2, FALSE), "")</f>
        <v>TO THE ORDER</v>
      </c>
    </row>
    <row r="3264" spans="1:19">
      <c r="A3264" s="143" t="s">
        <v>1242</v>
      </c>
      <c r="B3264" s="143">
        <v>3000</v>
      </c>
      <c r="C3264" s="143" t="s">
        <v>7</v>
      </c>
      <c r="D3264" s="143" t="s">
        <v>1245</v>
      </c>
      <c r="E3264" s="255">
        <v>10.535</v>
      </c>
      <c r="F3264" s="143" t="s">
        <v>2259</v>
      </c>
      <c r="G3264" s="83" t="s">
        <v>1244</v>
      </c>
      <c r="H3264" s="143" t="s">
        <v>510</v>
      </c>
      <c r="I3264" s="219" t="str">
        <f>I3263</f>
        <v>October</v>
      </c>
      <c r="J3264" s="184">
        <f>IF(F3264="USD", E3264, E3264 * IFERROR(VLOOKUP(F3264, EXCHANGE_RATE!A:B, 2, FALSE), "Currency not found"))</f>
        <v>2.8444500000000001</v>
      </c>
      <c r="K3264" s="184">
        <f t="shared" si="293"/>
        <v>2.8499999999999996</v>
      </c>
      <c r="L3264" s="184">
        <f>IF(C3264="MTS", B3264, B3264 * IFERROR(VLOOKUP(C3264, 'QTY_CONVERSIONS '!A:B, 2, FALSE), "Units not  found"))</f>
        <v>3</v>
      </c>
      <c r="M3264" s="185">
        <f t="shared" si="294"/>
        <v>8549.9999999999982</v>
      </c>
      <c r="N3264" s="143" t="str">
        <f>IFERROR(VLOOKUP(D3264, Product_Category!A:B, 2, FALSE), "Uncategorized")</f>
        <v>MCC</v>
      </c>
      <c r="O3264" s="186">
        <f t="shared" si="296"/>
        <v>2849.9999999999995</v>
      </c>
      <c r="P3264" s="185">
        <f t="shared" si="295"/>
        <v>8549.9999999999982</v>
      </c>
      <c r="Q3264" s="143">
        <v>2023</v>
      </c>
      <c r="R3264" s="143" t="str">
        <f>IFERROR(VLOOKUP(G3264,'SOURCE COMPANY'!A:B, 2, FALSE), "")</f>
        <v>G RISH PHARMA</v>
      </c>
      <c r="S3264" s="143" t="str">
        <f>IFERROR(VLOOKUP(H3264,'CUSTOMER NAME'!A:B, 2, FALSE), "")</f>
        <v>TO THE ORDER</v>
      </c>
    </row>
    <row r="3265" spans="1:19">
      <c r="A3265" s="221" t="s">
        <v>1012</v>
      </c>
      <c r="B3265" s="221">
        <v>0.5</v>
      </c>
      <c r="C3265" s="221" t="s">
        <v>1647</v>
      </c>
      <c r="D3265" s="221" t="s">
        <v>1102</v>
      </c>
      <c r="E3265" s="256">
        <v>180000</v>
      </c>
      <c r="F3265" s="221" t="s">
        <v>1730</v>
      </c>
      <c r="G3265" s="83" t="s">
        <v>1355</v>
      </c>
      <c r="H3265" s="221" t="s">
        <v>510</v>
      </c>
      <c r="I3265" s="219" t="str">
        <f>I3264</f>
        <v>October</v>
      </c>
      <c r="J3265" s="184">
        <f>IF(F3265="USD", E3265, E3265 * IFERROR(VLOOKUP(F3265, EXCHANGE_RATE!A:B, 2, FALSE), "Currency not found"))</f>
        <v>2160</v>
      </c>
      <c r="K3265" s="184">
        <f t="shared" si="293"/>
        <v>2160</v>
      </c>
      <c r="L3265" s="184">
        <f>IF(C3265="MTS", B3265, B3265 * IFERROR(VLOOKUP(C3265, 'QTY_CONVERSIONS '!A:B, 2, FALSE), "Units not  found"))</f>
        <v>0.5</v>
      </c>
      <c r="M3265" s="185">
        <f t="shared" si="294"/>
        <v>1080</v>
      </c>
      <c r="N3265" s="143" t="str">
        <f>IFERROR(VLOOKUP(D3265, Product_Category!A:B, 2, FALSE), "Uncategorized")</f>
        <v>MAGNESIUM STEARATE</v>
      </c>
      <c r="O3265" s="186">
        <f t="shared" si="296"/>
        <v>2160000</v>
      </c>
      <c r="P3265" s="185">
        <f t="shared" si="295"/>
        <v>1080000</v>
      </c>
      <c r="Q3265" s="143">
        <v>2023</v>
      </c>
      <c r="R3265" s="143" t="str">
        <f>IFERROR(VLOOKUP(G3265,'SOURCE COMPANY'!A:B, 2, FALSE), "")</f>
        <v>GANGOTRI INORGANIC</v>
      </c>
      <c r="S3265" s="143" t="str">
        <f>IFERROR(VLOOKUP(H3265,'CUSTOMER NAME'!A:B, 2, FALSE), "")</f>
        <v>TO THE ORDER</v>
      </c>
    </row>
    <row r="3266" spans="1:19">
      <c r="A3266" s="131" t="s">
        <v>807</v>
      </c>
      <c r="B3266" s="131">
        <v>4000</v>
      </c>
      <c r="C3266" s="131" t="s">
        <v>7</v>
      </c>
      <c r="D3266" s="131" t="s">
        <v>266</v>
      </c>
      <c r="E3266" s="131">
        <v>3.35</v>
      </c>
      <c r="F3266" s="131" t="s">
        <v>9</v>
      </c>
      <c r="G3266" s="187" t="s">
        <v>853</v>
      </c>
      <c r="H3266" s="131" t="s">
        <v>510</v>
      </c>
      <c r="I3266" s="192" t="s">
        <v>2670</v>
      </c>
      <c r="J3266" s="184">
        <f>IF(F3266="USD", E3266, E3266 * IFERROR(VLOOKUP(F3266, EXCHANGE_RATE!A:B, 2, FALSE), "Currency not found"))</f>
        <v>3.35</v>
      </c>
      <c r="K3266" s="184">
        <f t="shared" ref="K3266:K3329" si="300">ROUNDUP(J3266,2)</f>
        <v>3.35</v>
      </c>
      <c r="L3266" s="184">
        <f>IF(C3266="MTS", B3266, B3266 * IFERROR(VLOOKUP(C3266, 'QTY_CONVERSIONS '!A:B, 2, FALSE), "Units not  found"))</f>
        <v>4</v>
      </c>
      <c r="M3266" s="185">
        <f t="shared" ref="M3266:M3329" si="301">B3266*K3266</f>
        <v>13400</v>
      </c>
      <c r="N3266" s="143" t="str">
        <f>IFERROR(VLOOKUP(D3266, Product_Category!A:B, 2, FALSE), "Uncategorized")</f>
        <v>MCC</v>
      </c>
      <c r="O3266" s="186">
        <f t="shared" si="296"/>
        <v>3350</v>
      </c>
      <c r="P3266" s="185">
        <f t="shared" ref="P3266:P3329" si="302">L3266*O3266</f>
        <v>13400</v>
      </c>
      <c r="Q3266" s="143">
        <v>2023</v>
      </c>
      <c r="R3266" s="143" t="str">
        <f>IFERROR(VLOOKUP(G3266,'SOURCE COMPANY'!A:B, 2, FALSE), "")</f>
        <v>GEMINI EXPORTS</v>
      </c>
      <c r="S3266" s="143" t="str">
        <f>IFERROR(VLOOKUP(H3266,'CUSTOMER NAME'!A:B, 2, FALSE), "")</f>
        <v>TO THE ORDER</v>
      </c>
    </row>
    <row r="3267" spans="1:19">
      <c r="A3267" s="132" t="s">
        <v>807</v>
      </c>
      <c r="B3267" s="132">
        <v>10000</v>
      </c>
      <c r="C3267" s="132" t="s">
        <v>7</v>
      </c>
      <c r="D3267" s="132" t="s">
        <v>2675</v>
      </c>
      <c r="E3267" s="132">
        <v>3.81</v>
      </c>
      <c r="F3267" s="132" t="s">
        <v>9</v>
      </c>
      <c r="G3267" s="187" t="s">
        <v>853</v>
      </c>
      <c r="H3267" s="132" t="s">
        <v>510</v>
      </c>
      <c r="I3267" s="192" t="s">
        <v>2670</v>
      </c>
      <c r="J3267" s="184">
        <f>IF(F3267="USD", E3267, E3267 * IFERROR(VLOOKUP(F3267, EXCHANGE_RATE!A:B, 2, FALSE), "Currency not found"))</f>
        <v>3.81</v>
      </c>
      <c r="K3267" s="184">
        <f t="shared" si="300"/>
        <v>3.81</v>
      </c>
      <c r="L3267" s="184">
        <f>IF(C3267="MTS", B3267, B3267 * IFERROR(VLOOKUP(C3267, 'QTY_CONVERSIONS '!A:B, 2, FALSE), "Units not  found"))</f>
        <v>10</v>
      </c>
      <c r="M3267" s="185">
        <f t="shared" si="301"/>
        <v>38100</v>
      </c>
      <c r="N3267" s="143" t="str">
        <f>IFERROR(VLOOKUP(D3267, Product_Category!A:B, 2, FALSE), "Uncategorized")</f>
        <v>MCC</v>
      </c>
      <c r="O3267" s="186">
        <f t="shared" ref="O3267:O3330" si="303">K3267*1000</f>
        <v>3810</v>
      </c>
      <c r="P3267" s="185">
        <f t="shared" si="302"/>
        <v>38100</v>
      </c>
      <c r="Q3267" s="143">
        <v>2023</v>
      </c>
      <c r="R3267" s="143" t="str">
        <f>IFERROR(VLOOKUP(G3267,'SOURCE COMPANY'!A:B, 2, FALSE), "")</f>
        <v>GEMINI EXPORTS</v>
      </c>
      <c r="S3267" s="143" t="str">
        <f>IFERROR(VLOOKUP(H3267,'CUSTOMER NAME'!A:B, 2, FALSE), "")</f>
        <v>TO THE ORDER</v>
      </c>
    </row>
    <row r="3268" spans="1:19">
      <c r="A3268" s="131" t="s">
        <v>183</v>
      </c>
      <c r="B3268" s="131">
        <v>1000</v>
      </c>
      <c r="C3268" s="131" t="s">
        <v>7</v>
      </c>
      <c r="D3268" s="131" t="s">
        <v>2686</v>
      </c>
      <c r="E3268" s="131">
        <v>2.85</v>
      </c>
      <c r="F3268" s="131" t="s">
        <v>9</v>
      </c>
      <c r="G3268" s="187" t="s">
        <v>853</v>
      </c>
      <c r="H3268" s="131" t="s">
        <v>510</v>
      </c>
      <c r="I3268" s="192" t="s">
        <v>2670</v>
      </c>
      <c r="J3268" s="184">
        <f>IF(F3268="USD", E3268, E3268 * IFERROR(VLOOKUP(F3268, EXCHANGE_RATE!A:B, 2, FALSE), "Currency not found"))</f>
        <v>2.85</v>
      </c>
      <c r="K3268" s="184">
        <f t="shared" si="300"/>
        <v>2.85</v>
      </c>
      <c r="L3268" s="184">
        <f>IF(C3268="MTS", B3268, B3268 * IFERROR(VLOOKUP(C3268, 'QTY_CONVERSIONS '!A:B, 2, FALSE), "Units not  found"))</f>
        <v>1</v>
      </c>
      <c r="M3268" s="185">
        <f t="shared" si="301"/>
        <v>2850</v>
      </c>
      <c r="N3268" s="143" t="str">
        <f>IFERROR(VLOOKUP(D3268, Product_Category!A:B, 2, FALSE), "Uncategorized")</f>
        <v>SSG</v>
      </c>
      <c r="O3268" s="186">
        <f t="shared" si="303"/>
        <v>2850</v>
      </c>
      <c r="P3268" s="185">
        <f t="shared" si="302"/>
        <v>2850</v>
      </c>
      <c r="Q3268" s="143">
        <v>2023</v>
      </c>
      <c r="R3268" s="143" t="str">
        <f>IFERROR(VLOOKUP(G3268,'SOURCE COMPANY'!A:B, 2, FALSE), "")</f>
        <v>GEMINI EXPORTS</v>
      </c>
      <c r="S3268" s="143" t="str">
        <f>IFERROR(VLOOKUP(H3268,'CUSTOMER NAME'!A:B, 2, FALSE), "")</f>
        <v>TO THE ORDER</v>
      </c>
    </row>
    <row r="3269" spans="1:19">
      <c r="A3269" s="131" t="s">
        <v>183</v>
      </c>
      <c r="B3269" s="131">
        <v>2575</v>
      </c>
      <c r="C3269" s="131" t="s">
        <v>7</v>
      </c>
      <c r="D3269" s="131" t="s">
        <v>266</v>
      </c>
      <c r="E3269" s="131">
        <v>2.0499999999999998</v>
      </c>
      <c r="F3269" s="131" t="s">
        <v>9</v>
      </c>
      <c r="G3269" s="187" t="s">
        <v>853</v>
      </c>
      <c r="H3269" s="131" t="s">
        <v>510</v>
      </c>
      <c r="I3269" s="192" t="s">
        <v>2670</v>
      </c>
      <c r="J3269" s="184">
        <f>IF(F3269="USD", E3269, E3269 * IFERROR(VLOOKUP(F3269, EXCHANGE_RATE!A:B, 2, FALSE), "Currency not found"))</f>
        <v>2.0499999999999998</v>
      </c>
      <c r="K3269" s="184">
        <f t="shared" si="300"/>
        <v>2.0499999999999998</v>
      </c>
      <c r="L3269" s="184">
        <f>IF(C3269="MTS", B3269, B3269 * IFERROR(VLOOKUP(C3269, 'QTY_CONVERSIONS '!A:B, 2, FALSE), "Units not  found"))</f>
        <v>2.5750000000000002</v>
      </c>
      <c r="M3269" s="185">
        <f t="shared" si="301"/>
        <v>5278.7499999999991</v>
      </c>
      <c r="N3269" s="143" t="str">
        <f>IFERROR(VLOOKUP(D3269, Product_Category!A:B, 2, FALSE), "Uncategorized")</f>
        <v>MCC</v>
      </c>
      <c r="O3269" s="186">
        <f t="shared" si="303"/>
        <v>2050</v>
      </c>
      <c r="P3269" s="185">
        <f t="shared" si="302"/>
        <v>5278.75</v>
      </c>
      <c r="Q3269" s="143">
        <v>2023</v>
      </c>
      <c r="R3269" s="143" t="str">
        <f>IFERROR(VLOOKUP(G3269,'SOURCE COMPANY'!A:B, 2, FALSE), "")</f>
        <v>GEMINI EXPORTS</v>
      </c>
      <c r="S3269" s="143" t="str">
        <f>IFERROR(VLOOKUP(H3269,'CUSTOMER NAME'!A:B, 2, FALSE), "")</f>
        <v>TO THE ORDER</v>
      </c>
    </row>
    <row r="3270" spans="1:19">
      <c r="A3270" s="131" t="s">
        <v>183</v>
      </c>
      <c r="B3270" s="131">
        <v>25</v>
      </c>
      <c r="C3270" s="131" t="s">
        <v>7</v>
      </c>
      <c r="D3270" s="131" t="s">
        <v>266</v>
      </c>
      <c r="E3270" s="131">
        <v>20</v>
      </c>
      <c r="F3270" s="131" t="s">
        <v>9</v>
      </c>
      <c r="G3270" s="187" t="s">
        <v>853</v>
      </c>
      <c r="H3270" s="131" t="s">
        <v>510</v>
      </c>
      <c r="I3270" s="192" t="s">
        <v>2670</v>
      </c>
      <c r="J3270" s="184">
        <f>IF(F3270="USD", E3270, E3270 * IFERROR(VLOOKUP(F3270, EXCHANGE_RATE!A:B, 2, FALSE), "Currency not found"))</f>
        <v>20</v>
      </c>
      <c r="K3270" s="184">
        <f t="shared" si="300"/>
        <v>20</v>
      </c>
      <c r="L3270" s="184">
        <f>IF(C3270="MTS", B3270, B3270 * IFERROR(VLOOKUP(C3270, 'QTY_CONVERSIONS '!A:B, 2, FALSE), "Units not  found"))</f>
        <v>2.5000000000000001E-2</v>
      </c>
      <c r="M3270" s="185">
        <f t="shared" si="301"/>
        <v>500</v>
      </c>
      <c r="N3270" s="143" t="str">
        <f>IFERROR(VLOOKUP(D3270, Product_Category!A:B, 2, FALSE), "Uncategorized")</f>
        <v>MCC</v>
      </c>
      <c r="O3270" s="186">
        <f t="shared" si="303"/>
        <v>20000</v>
      </c>
      <c r="P3270" s="185">
        <f t="shared" si="302"/>
        <v>500</v>
      </c>
      <c r="Q3270" s="143">
        <v>2023</v>
      </c>
      <c r="R3270" s="143" t="str">
        <f>IFERROR(VLOOKUP(G3270,'SOURCE COMPANY'!A:B, 2, FALSE), "")</f>
        <v>GEMINI EXPORTS</v>
      </c>
      <c r="S3270" s="143" t="str">
        <f>IFERROR(VLOOKUP(H3270,'CUSTOMER NAME'!A:B, 2, FALSE), "")</f>
        <v>TO THE ORDER</v>
      </c>
    </row>
    <row r="3271" spans="1:19">
      <c r="A3271" s="143" t="s">
        <v>973</v>
      </c>
      <c r="B3271" s="31">
        <v>200</v>
      </c>
      <c r="C3271" s="143" t="s">
        <v>7</v>
      </c>
      <c r="D3271" s="143" t="s">
        <v>1436</v>
      </c>
      <c r="E3271" s="51">
        <v>4</v>
      </c>
      <c r="F3271" s="143" t="s">
        <v>9</v>
      </c>
      <c r="G3271" s="131" t="s">
        <v>853</v>
      </c>
      <c r="H3271" s="143" t="s">
        <v>510</v>
      </c>
      <c r="I3271" s="219" t="str">
        <f>I3270</f>
        <v>August</v>
      </c>
      <c r="J3271" s="184">
        <f>IF(F3271="USD", E3271, E3271 * IFERROR(VLOOKUP(F3271, EXCHANGE_RATE!A:B, 2, FALSE), "Currency not found"))</f>
        <v>4</v>
      </c>
      <c r="K3271" s="184">
        <f t="shared" si="300"/>
        <v>4</v>
      </c>
      <c r="L3271" s="184">
        <f>IF(C3271="MTS", B3271, B3271 * IFERROR(VLOOKUP(C3271, 'QTY_CONVERSIONS '!A:B, 2, FALSE), "Units not  found"))</f>
        <v>0.2</v>
      </c>
      <c r="M3271" s="185">
        <f t="shared" si="301"/>
        <v>800</v>
      </c>
      <c r="N3271" s="143" t="str">
        <f>IFERROR(VLOOKUP(D3271, Product_Category!A:B, 2, FALSE), "Uncategorized")</f>
        <v>MAGNESIUM STEARATE</v>
      </c>
      <c r="O3271" s="186">
        <f t="shared" si="303"/>
        <v>4000</v>
      </c>
      <c r="P3271" s="185">
        <f t="shared" si="302"/>
        <v>800</v>
      </c>
      <c r="Q3271" s="143">
        <v>2023</v>
      </c>
      <c r="R3271" s="143" t="str">
        <f>IFERROR(VLOOKUP(G3271,'SOURCE COMPANY'!A:B, 2, FALSE), "")</f>
        <v>GEMINI EXPORTS</v>
      </c>
      <c r="S3271" s="143" t="str">
        <f>IFERROR(VLOOKUP(H3271,'CUSTOMER NAME'!A:B, 2, FALSE), "")</f>
        <v>TO THE ORDER</v>
      </c>
    </row>
    <row r="3272" spans="1:19">
      <c r="A3272" s="143" t="s">
        <v>1012</v>
      </c>
      <c r="B3272" s="31">
        <v>20000</v>
      </c>
      <c r="C3272" s="143" t="s">
        <v>7</v>
      </c>
      <c r="D3272" s="143" t="s">
        <v>2130</v>
      </c>
      <c r="E3272" s="51">
        <v>2.4</v>
      </c>
      <c r="F3272" s="143" t="s">
        <v>9</v>
      </c>
      <c r="G3272" s="120" t="s">
        <v>529</v>
      </c>
      <c r="H3272" s="143" t="s">
        <v>510</v>
      </c>
      <c r="I3272" s="219" t="s">
        <v>2560</v>
      </c>
      <c r="J3272" s="184">
        <f>IF(F3272="USD", E3272, E3272 * IFERROR(VLOOKUP(F3272, EXCHANGE_RATE!A:B, 2, FALSE), "Currency not found"))</f>
        <v>2.4</v>
      </c>
      <c r="K3272" s="184">
        <f t="shared" si="300"/>
        <v>2.4</v>
      </c>
      <c r="L3272" s="184">
        <f>IF(C3272="MTS", B3272, B3272 * IFERROR(VLOOKUP(C3272, 'QTY_CONVERSIONS '!A:B, 2, FALSE), "Units not  found"))</f>
        <v>20</v>
      </c>
      <c r="M3272" s="185">
        <f t="shared" si="301"/>
        <v>48000</v>
      </c>
      <c r="N3272" s="143" t="str">
        <f>IFERROR(VLOOKUP(D3272, Product_Category!A:B, 2, FALSE), "Uncategorized")</f>
        <v>MCC</v>
      </c>
      <c r="O3272" s="186">
        <f t="shared" si="303"/>
        <v>2400</v>
      </c>
      <c r="P3272" s="185">
        <f t="shared" si="302"/>
        <v>48000</v>
      </c>
      <c r="Q3272" s="143">
        <v>2023</v>
      </c>
      <c r="R3272" s="143" t="str">
        <f>IFERROR(VLOOKUP(G3272,'SOURCE COMPANY'!A:B, 2, FALSE), "")</f>
        <v>Ankit Pulps &amp; Boards</v>
      </c>
      <c r="S3272" s="143" t="str">
        <f>IFERROR(VLOOKUP(H3272,'CUSTOMER NAME'!A:B, 2, FALSE), "")</f>
        <v>TO THE ORDER</v>
      </c>
    </row>
    <row r="3273" spans="1:19">
      <c r="A3273" s="143" t="s">
        <v>1012</v>
      </c>
      <c r="B3273" s="143">
        <v>1000</v>
      </c>
      <c r="C3273" s="143" t="s">
        <v>7</v>
      </c>
      <c r="D3273" s="143" t="s">
        <v>1349</v>
      </c>
      <c r="E3273" s="255">
        <v>3.25</v>
      </c>
      <c r="F3273" s="143" t="s">
        <v>9</v>
      </c>
      <c r="G3273" s="118" t="s">
        <v>557</v>
      </c>
      <c r="H3273" s="143" t="s">
        <v>510</v>
      </c>
      <c r="I3273" s="219" t="str">
        <f>I3272</f>
        <v>Jan</v>
      </c>
      <c r="J3273" s="184">
        <f>IF(F3273="USD", E3273, E3273 * IFERROR(VLOOKUP(F3273, EXCHANGE_RATE!A:B, 2, FALSE), "Currency not found"))</f>
        <v>3.25</v>
      </c>
      <c r="K3273" s="184">
        <f t="shared" si="300"/>
        <v>3.25</v>
      </c>
      <c r="L3273" s="184">
        <f>IF(C3273="MTS", B3273, B3273 * IFERROR(VLOOKUP(C3273, 'QTY_CONVERSIONS '!A:B, 2, FALSE), "Units not  found"))</f>
        <v>1</v>
      </c>
      <c r="M3273" s="185">
        <f t="shared" si="301"/>
        <v>3250</v>
      </c>
      <c r="N3273" s="143" t="str">
        <f>IFERROR(VLOOKUP(D3273, Product_Category!A:B, 2, FALSE), "Uncategorized")</f>
        <v>MCC</v>
      </c>
      <c r="O3273" s="186">
        <f t="shared" si="303"/>
        <v>3250</v>
      </c>
      <c r="P3273" s="185">
        <f t="shared" si="302"/>
        <v>3250</v>
      </c>
      <c r="Q3273" s="143">
        <v>2023</v>
      </c>
      <c r="R3273" s="143" t="str">
        <f>IFERROR(VLOOKUP(G3273,'SOURCE COMPANY'!A:B, 2, FALSE), "")</f>
        <v>N B ENTREPRENEURS</v>
      </c>
      <c r="S3273" s="143" t="str">
        <f>IFERROR(VLOOKUP(H3273,'CUSTOMER NAME'!A:B, 2, FALSE), "")</f>
        <v>TO THE ORDER</v>
      </c>
    </row>
    <row r="3274" spans="1:19">
      <c r="A3274" s="143" t="s">
        <v>1012</v>
      </c>
      <c r="B3274" s="143">
        <v>3800</v>
      </c>
      <c r="C3274" s="143" t="s">
        <v>7</v>
      </c>
      <c r="D3274" s="143" t="s">
        <v>1350</v>
      </c>
      <c r="E3274" s="255">
        <v>3</v>
      </c>
      <c r="F3274" s="143" t="s">
        <v>9</v>
      </c>
      <c r="G3274" s="118" t="s">
        <v>557</v>
      </c>
      <c r="H3274" s="143" t="s">
        <v>510</v>
      </c>
      <c r="I3274" s="219" t="str">
        <f>I3273</f>
        <v>Jan</v>
      </c>
      <c r="J3274" s="184">
        <f>IF(F3274="USD", E3274, E3274 * IFERROR(VLOOKUP(F3274, EXCHANGE_RATE!A:B, 2, FALSE), "Currency not found"))</f>
        <v>3</v>
      </c>
      <c r="K3274" s="184">
        <f t="shared" si="300"/>
        <v>3</v>
      </c>
      <c r="L3274" s="184">
        <f>IF(C3274="MTS", B3274, B3274 * IFERROR(VLOOKUP(C3274, 'QTY_CONVERSIONS '!A:B, 2, FALSE), "Units not  found"))</f>
        <v>3.8000000000000003</v>
      </c>
      <c r="M3274" s="185">
        <f t="shared" si="301"/>
        <v>11400</v>
      </c>
      <c r="N3274" s="143" t="str">
        <f>IFERROR(VLOOKUP(D3274, Product_Category!A:B, 2, FALSE), "Uncategorized")</f>
        <v>MCC</v>
      </c>
      <c r="O3274" s="186">
        <f t="shared" si="303"/>
        <v>3000</v>
      </c>
      <c r="P3274" s="185">
        <f t="shared" si="302"/>
        <v>11400</v>
      </c>
      <c r="Q3274" s="143">
        <v>2023</v>
      </c>
      <c r="R3274" s="143" t="str">
        <f>IFERROR(VLOOKUP(G3274,'SOURCE COMPANY'!A:B, 2, FALSE), "")</f>
        <v>N B ENTREPRENEURS</v>
      </c>
      <c r="S3274" s="143" t="str">
        <f>IFERROR(VLOOKUP(H3274,'CUSTOMER NAME'!A:B, 2, FALSE), "")</f>
        <v>TO THE ORDER</v>
      </c>
    </row>
    <row r="3275" spans="1:19">
      <c r="A3275" s="221" t="s">
        <v>1012</v>
      </c>
      <c r="B3275" s="221">
        <v>5200</v>
      </c>
      <c r="C3275" s="221" t="s">
        <v>7</v>
      </c>
      <c r="D3275" s="221" t="s">
        <v>890</v>
      </c>
      <c r="E3275" s="256">
        <v>9.5</v>
      </c>
      <c r="F3275" s="221" t="s">
        <v>9</v>
      </c>
      <c r="G3275" s="224" t="s">
        <v>557</v>
      </c>
      <c r="H3275" s="221" t="s">
        <v>510</v>
      </c>
      <c r="I3275" s="219" t="str">
        <f>I3274</f>
        <v>Jan</v>
      </c>
      <c r="J3275" s="184">
        <f>IF(F3275="USD", E3275, E3275 * IFERROR(VLOOKUP(F3275, EXCHANGE_RATE!A:B, 2, FALSE), "Currency not found"))</f>
        <v>9.5</v>
      </c>
      <c r="K3275" s="184">
        <f t="shared" si="300"/>
        <v>9.5</v>
      </c>
      <c r="L3275" s="184">
        <f>IF(C3275="MTS", B3275, B3275 * IFERROR(VLOOKUP(C3275, 'QTY_CONVERSIONS '!A:B, 2, FALSE), "Units not  found"))</f>
        <v>5.2</v>
      </c>
      <c r="M3275" s="185">
        <f t="shared" si="301"/>
        <v>49400</v>
      </c>
      <c r="N3275" s="143" t="str">
        <f>IFERROR(VLOOKUP(D3275, Product_Category!A:B, 2, FALSE), "Uncategorized")</f>
        <v>CROSCARMELLOSE SODIUM</v>
      </c>
      <c r="O3275" s="186">
        <f t="shared" si="303"/>
        <v>9500</v>
      </c>
      <c r="P3275" s="185">
        <f t="shared" si="302"/>
        <v>49400</v>
      </c>
      <c r="Q3275" s="143">
        <v>2023</v>
      </c>
      <c r="R3275" s="143" t="str">
        <f>IFERROR(VLOOKUP(G3275,'SOURCE COMPANY'!A:B, 2, FALSE), "")</f>
        <v>N B ENTREPRENEURS</v>
      </c>
      <c r="S3275" s="143" t="str">
        <f>IFERROR(VLOOKUP(H3275,'CUSTOMER NAME'!A:B, 2, FALSE), "")</f>
        <v>TO THE ORDER</v>
      </c>
    </row>
    <row r="3276" spans="1:19">
      <c r="A3276" s="138" t="s">
        <v>909</v>
      </c>
      <c r="B3276" s="138">
        <v>225</v>
      </c>
      <c r="C3276" s="138" t="s">
        <v>7</v>
      </c>
      <c r="D3276" s="138" t="s">
        <v>792</v>
      </c>
      <c r="E3276" s="138">
        <v>2.37</v>
      </c>
      <c r="F3276" s="138" t="s">
        <v>9</v>
      </c>
      <c r="G3276" s="225" t="s">
        <v>2147</v>
      </c>
      <c r="H3276" s="138" t="s">
        <v>510</v>
      </c>
      <c r="I3276" s="192" t="s">
        <v>2670</v>
      </c>
      <c r="J3276" s="184">
        <f>IF(F3276="USD", E3276, E3276 * IFERROR(VLOOKUP(F3276, EXCHANGE_RATE!A:B, 2, FALSE), "Currency not found"))</f>
        <v>2.37</v>
      </c>
      <c r="K3276" s="184">
        <f t="shared" si="300"/>
        <v>2.37</v>
      </c>
      <c r="L3276" s="184">
        <f>IF(C3276="MTS", B3276, B3276 * IFERROR(VLOOKUP(C3276, 'QTY_CONVERSIONS '!A:B, 2, FALSE), "Units not  found"))</f>
        <v>0.22500000000000001</v>
      </c>
      <c r="M3276" s="185">
        <f t="shared" si="301"/>
        <v>533.25</v>
      </c>
      <c r="N3276" s="143" t="str">
        <f>IFERROR(VLOOKUP(D3276, Product_Category!A:B, 2, FALSE), "Uncategorized")</f>
        <v>MCC</v>
      </c>
      <c r="O3276" s="186">
        <f t="shared" si="303"/>
        <v>2370</v>
      </c>
      <c r="P3276" s="185">
        <f t="shared" si="302"/>
        <v>533.25</v>
      </c>
      <c r="Q3276" s="143">
        <v>2023</v>
      </c>
      <c r="R3276" s="143" t="str">
        <f>IFERROR(VLOOKUP(G3276,'SOURCE COMPANY'!A:B, 2, FALSE), "")</f>
        <v>GENIRON HEALTHCARE</v>
      </c>
      <c r="S3276" s="143" t="str">
        <f>IFERROR(VLOOKUP(H3276,'CUSTOMER NAME'!A:B, 2, FALSE), "")</f>
        <v>TO THE ORDER</v>
      </c>
    </row>
    <row r="3277" spans="1:19">
      <c r="A3277" s="138" t="s">
        <v>909</v>
      </c>
      <c r="B3277" s="138">
        <v>275</v>
      </c>
      <c r="C3277" s="138" t="s">
        <v>7</v>
      </c>
      <c r="D3277" s="138" t="s">
        <v>792</v>
      </c>
      <c r="E3277" s="138">
        <v>2.37</v>
      </c>
      <c r="F3277" s="138" t="s">
        <v>9</v>
      </c>
      <c r="G3277" s="143" t="s">
        <v>2147</v>
      </c>
      <c r="H3277" s="138" t="s">
        <v>510</v>
      </c>
      <c r="I3277" s="192" t="s">
        <v>2670</v>
      </c>
      <c r="J3277" s="184">
        <f>IF(F3277="USD", E3277, E3277 * IFERROR(VLOOKUP(F3277, EXCHANGE_RATE!A:B, 2, FALSE), "Currency not found"))</f>
        <v>2.37</v>
      </c>
      <c r="K3277" s="184">
        <f t="shared" si="300"/>
        <v>2.37</v>
      </c>
      <c r="L3277" s="184">
        <f>IF(C3277="MTS", B3277, B3277 * IFERROR(VLOOKUP(C3277, 'QTY_CONVERSIONS '!A:B, 2, FALSE), "Units not  found"))</f>
        <v>0.27500000000000002</v>
      </c>
      <c r="M3277" s="185">
        <f t="shared" si="301"/>
        <v>651.75</v>
      </c>
      <c r="N3277" s="143" t="str">
        <f>IFERROR(VLOOKUP(D3277, Product_Category!A:B, 2, FALSE), "Uncategorized")</f>
        <v>MCC</v>
      </c>
      <c r="O3277" s="186">
        <f t="shared" si="303"/>
        <v>2370</v>
      </c>
      <c r="P3277" s="185">
        <f t="shared" si="302"/>
        <v>651.75</v>
      </c>
      <c r="Q3277" s="143">
        <v>2023</v>
      </c>
      <c r="R3277" s="143" t="str">
        <f>IFERROR(VLOOKUP(G3277,'SOURCE COMPANY'!A:B, 2, FALSE), "")</f>
        <v>GENIRON HEALTHCARE</v>
      </c>
      <c r="S3277" s="143" t="str">
        <f>IFERROR(VLOOKUP(H3277,'CUSTOMER NAME'!A:B, 2, FALSE), "")</f>
        <v>TO THE ORDER</v>
      </c>
    </row>
    <row r="3278" spans="1:19">
      <c r="A3278" s="131" t="s">
        <v>909</v>
      </c>
      <c r="B3278" s="131">
        <v>1000</v>
      </c>
      <c r="C3278" s="131" t="s">
        <v>7</v>
      </c>
      <c r="D3278" s="131" t="s">
        <v>2732</v>
      </c>
      <c r="E3278" s="131">
        <v>3.35</v>
      </c>
      <c r="F3278" s="131" t="s">
        <v>9</v>
      </c>
      <c r="G3278" s="118" t="s">
        <v>894</v>
      </c>
      <c r="H3278" s="131" t="s">
        <v>510</v>
      </c>
      <c r="I3278" s="192" t="s">
        <v>2670</v>
      </c>
      <c r="J3278" s="184">
        <f>IF(F3278="USD", E3278, E3278 * IFERROR(VLOOKUP(F3278, EXCHANGE_RATE!A:B, 2, FALSE), "Currency not found"))</f>
        <v>3.35</v>
      </c>
      <c r="K3278" s="184">
        <f t="shared" si="300"/>
        <v>3.35</v>
      </c>
      <c r="L3278" s="184">
        <f>IF(C3278="MTS", B3278, B3278 * IFERROR(VLOOKUP(C3278, 'QTY_CONVERSIONS '!A:B, 2, FALSE), "Units not  found"))</f>
        <v>1</v>
      </c>
      <c r="M3278" s="185">
        <f t="shared" si="301"/>
        <v>3350</v>
      </c>
      <c r="N3278" s="143" t="str">
        <f>IFERROR(VLOOKUP(D3278, Product_Category!A:B, 2, FALSE), "Uncategorized")</f>
        <v>MCC</v>
      </c>
      <c r="O3278" s="186">
        <f t="shared" si="303"/>
        <v>3350</v>
      </c>
      <c r="P3278" s="185">
        <f t="shared" si="302"/>
        <v>3350</v>
      </c>
      <c r="Q3278" s="143">
        <v>2023</v>
      </c>
      <c r="R3278" s="143" t="str">
        <f>IFERROR(VLOOKUP(G3278,'SOURCE COMPANY'!A:B, 2, FALSE), "")</f>
        <v>GRADIENT EXPORTS</v>
      </c>
      <c r="S3278" s="143" t="str">
        <f>IFERROR(VLOOKUP(H3278,'CUSTOMER NAME'!A:B, 2, FALSE), "")</f>
        <v>TO THE ORDER</v>
      </c>
    </row>
    <row r="3279" spans="1:19">
      <c r="A3279" s="118" t="s">
        <v>889</v>
      </c>
      <c r="B3279" s="118">
        <v>15000</v>
      </c>
      <c r="C3279" s="118" t="s">
        <v>7</v>
      </c>
      <c r="D3279" s="118" t="s">
        <v>893</v>
      </c>
      <c r="E3279" s="255">
        <v>2.2999999999999998</v>
      </c>
      <c r="F3279" s="118" t="s">
        <v>9</v>
      </c>
      <c r="G3279" s="118" t="s">
        <v>894</v>
      </c>
      <c r="H3279" s="118" t="s">
        <v>510</v>
      </c>
      <c r="I3279" s="219" t="str">
        <f t="shared" ref="I3279:I3295" si="304">I3278</f>
        <v>August</v>
      </c>
      <c r="J3279" s="184">
        <f>IF(F3279="USD", E3279, E3279 * IFERROR(VLOOKUP(F3279, EXCHANGE_RATE!A:B, 2, FALSE), "Currency not found"))</f>
        <v>2.2999999999999998</v>
      </c>
      <c r="K3279" s="184">
        <f t="shared" si="300"/>
        <v>2.2999999999999998</v>
      </c>
      <c r="L3279" s="184">
        <f>IF(C3279="MTS", B3279, B3279 * IFERROR(VLOOKUP(C3279, 'QTY_CONVERSIONS '!A:B, 2, FALSE), "Units not  found"))</f>
        <v>15</v>
      </c>
      <c r="M3279" s="185">
        <f t="shared" si="301"/>
        <v>34500</v>
      </c>
      <c r="N3279" s="143" t="str">
        <f>IFERROR(VLOOKUP(D3279, Product_Category!A:B, 2, FALSE), "Uncategorized")</f>
        <v>MCC</v>
      </c>
      <c r="O3279" s="186">
        <f t="shared" si="303"/>
        <v>2300</v>
      </c>
      <c r="P3279" s="185">
        <f t="shared" si="302"/>
        <v>34500</v>
      </c>
      <c r="Q3279" s="143">
        <v>2023</v>
      </c>
      <c r="R3279" s="143" t="str">
        <f>IFERROR(VLOOKUP(G3279,'SOURCE COMPANY'!A:B, 2, FALSE), "")</f>
        <v>GRADIENT EXPORTS</v>
      </c>
      <c r="S3279" s="143" t="str">
        <f>IFERROR(VLOOKUP(H3279,'CUSTOMER NAME'!A:B, 2, FALSE), "")</f>
        <v>TO THE ORDER</v>
      </c>
    </row>
    <row r="3280" spans="1:19">
      <c r="A3280" s="118" t="s">
        <v>275</v>
      </c>
      <c r="B3280" s="118">
        <v>20000</v>
      </c>
      <c r="C3280" s="118" t="s">
        <v>7</v>
      </c>
      <c r="D3280" s="118" t="s">
        <v>970</v>
      </c>
      <c r="E3280" s="255">
        <v>2.63</v>
      </c>
      <c r="F3280" s="118" t="s">
        <v>9</v>
      </c>
      <c r="G3280" s="118" t="s">
        <v>894</v>
      </c>
      <c r="H3280" s="118" t="s">
        <v>510</v>
      </c>
      <c r="I3280" s="219" t="str">
        <f t="shared" si="304"/>
        <v>August</v>
      </c>
      <c r="J3280" s="184">
        <f>IF(F3280="USD", E3280, E3280 * IFERROR(VLOOKUP(F3280, EXCHANGE_RATE!A:B, 2, FALSE), "Currency not found"))</f>
        <v>2.63</v>
      </c>
      <c r="K3280" s="184">
        <f t="shared" si="300"/>
        <v>2.63</v>
      </c>
      <c r="L3280" s="184">
        <f>IF(C3280="MTS", B3280, B3280 * IFERROR(VLOOKUP(C3280, 'QTY_CONVERSIONS '!A:B, 2, FALSE), "Units not  found"))</f>
        <v>20</v>
      </c>
      <c r="M3280" s="185">
        <f t="shared" si="301"/>
        <v>52600</v>
      </c>
      <c r="N3280" s="143" t="str">
        <f>IFERROR(VLOOKUP(D3280, Product_Category!A:B, 2, FALSE), "Uncategorized")</f>
        <v>SSG</v>
      </c>
      <c r="O3280" s="186">
        <f t="shared" si="303"/>
        <v>2630</v>
      </c>
      <c r="P3280" s="185">
        <f t="shared" si="302"/>
        <v>52600</v>
      </c>
      <c r="Q3280" s="143">
        <v>2023</v>
      </c>
      <c r="R3280" s="143" t="str">
        <f>IFERROR(VLOOKUP(G3280,'SOURCE COMPANY'!A:B, 2, FALSE), "")</f>
        <v>GRADIENT EXPORTS</v>
      </c>
      <c r="S3280" s="143" t="str">
        <f>IFERROR(VLOOKUP(H3280,'CUSTOMER NAME'!A:B, 2, FALSE), "")</f>
        <v>TO THE ORDER</v>
      </c>
    </row>
    <row r="3281" spans="1:19">
      <c r="A3281" s="143" t="s">
        <v>2115</v>
      </c>
      <c r="B3281" s="31">
        <v>200</v>
      </c>
      <c r="C3281" s="143" t="s">
        <v>7</v>
      </c>
      <c r="D3281" s="143" t="s">
        <v>564</v>
      </c>
      <c r="E3281" s="51">
        <v>5.2</v>
      </c>
      <c r="F3281" s="143" t="s">
        <v>9</v>
      </c>
      <c r="G3281" s="118" t="s">
        <v>894</v>
      </c>
      <c r="H3281" s="143" t="s">
        <v>510</v>
      </c>
      <c r="I3281" s="219" t="str">
        <f t="shared" si="304"/>
        <v>August</v>
      </c>
      <c r="J3281" s="184">
        <f>IF(F3281="USD", E3281, E3281 * IFERROR(VLOOKUP(F3281, EXCHANGE_RATE!A:B, 2, FALSE), "Currency not found"))</f>
        <v>5.2</v>
      </c>
      <c r="K3281" s="184">
        <f t="shared" si="300"/>
        <v>5.2</v>
      </c>
      <c r="L3281" s="184">
        <f>IF(C3281="MTS", B3281, B3281 * IFERROR(VLOOKUP(C3281, 'QTY_CONVERSIONS '!A:B, 2, FALSE), "Units not  found"))</f>
        <v>0.2</v>
      </c>
      <c r="M3281" s="185">
        <f t="shared" si="301"/>
        <v>1040</v>
      </c>
      <c r="N3281" s="143" t="str">
        <f>IFERROR(VLOOKUP(D3281, Product_Category!A:B, 2, FALSE), "Uncategorized")</f>
        <v>CROSCARMELLOSE SODIUM</v>
      </c>
      <c r="O3281" s="186">
        <f t="shared" si="303"/>
        <v>5200</v>
      </c>
      <c r="P3281" s="185">
        <f t="shared" si="302"/>
        <v>1040</v>
      </c>
      <c r="Q3281" s="143">
        <v>2023</v>
      </c>
      <c r="R3281" s="143" t="str">
        <f>IFERROR(VLOOKUP(G3281,'SOURCE COMPANY'!A:B, 2, FALSE), "")</f>
        <v>GRADIENT EXPORTS</v>
      </c>
      <c r="S3281" s="143" t="str">
        <f>IFERROR(VLOOKUP(H3281,'CUSTOMER NAME'!A:B, 2, FALSE), "")</f>
        <v>TO THE ORDER</v>
      </c>
    </row>
    <row r="3282" spans="1:19">
      <c r="A3282" s="143" t="s">
        <v>2115</v>
      </c>
      <c r="B3282" s="31">
        <v>50</v>
      </c>
      <c r="C3282" s="143" t="s">
        <v>7</v>
      </c>
      <c r="D3282" s="143" t="s">
        <v>1102</v>
      </c>
      <c r="E3282" s="51">
        <v>6</v>
      </c>
      <c r="F3282" s="143" t="s">
        <v>9</v>
      </c>
      <c r="G3282" s="118" t="s">
        <v>894</v>
      </c>
      <c r="H3282" s="143" t="s">
        <v>510</v>
      </c>
      <c r="I3282" s="219" t="str">
        <f t="shared" si="304"/>
        <v>August</v>
      </c>
      <c r="J3282" s="184">
        <f>IF(F3282="USD", E3282, E3282 * IFERROR(VLOOKUP(F3282, EXCHANGE_RATE!A:B, 2, FALSE), "Currency not found"))</f>
        <v>6</v>
      </c>
      <c r="K3282" s="184">
        <f t="shared" si="300"/>
        <v>6</v>
      </c>
      <c r="L3282" s="184">
        <f>IF(C3282="MTS", B3282, B3282 * IFERROR(VLOOKUP(C3282, 'QTY_CONVERSIONS '!A:B, 2, FALSE), "Units not  found"))</f>
        <v>0.05</v>
      </c>
      <c r="M3282" s="185">
        <f t="shared" si="301"/>
        <v>300</v>
      </c>
      <c r="N3282" s="143" t="str">
        <f>IFERROR(VLOOKUP(D3282, Product_Category!A:B, 2, FALSE), "Uncategorized")</f>
        <v>MAGNESIUM STEARATE</v>
      </c>
      <c r="O3282" s="186">
        <f t="shared" si="303"/>
        <v>6000</v>
      </c>
      <c r="P3282" s="185">
        <f t="shared" si="302"/>
        <v>300</v>
      </c>
      <c r="Q3282" s="143">
        <v>2023</v>
      </c>
      <c r="R3282" s="143" t="str">
        <f>IFERROR(VLOOKUP(G3282,'SOURCE COMPANY'!A:B, 2, FALSE), "")</f>
        <v>GRADIENT EXPORTS</v>
      </c>
      <c r="S3282" s="143" t="str">
        <f>IFERROR(VLOOKUP(H3282,'CUSTOMER NAME'!A:B, 2, FALSE), "")</f>
        <v>TO THE ORDER</v>
      </c>
    </row>
    <row r="3283" spans="1:19">
      <c r="A3283" s="143" t="s">
        <v>2115</v>
      </c>
      <c r="B3283" s="31">
        <v>50</v>
      </c>
      <c r="C3283" s="143" t="s">
        <v>7</v>
      </c>
      <c r="D3283" s="143" t="s">
        <v>1102</v>
      </c>
      <c r="E3283" s="51">
        <v>6</v>
      </c>
      <c r="F3283" s="143" t="s">
        <v>9</v>
      </c>
      <c r="G3283" s="118" t="s">
        <v>894</v>
      </c>
      <c r="H3283" s="143" t="s">
        <v>510</v>
      </c>
      <c r="I3283" s="219" t="str">
        <f t="shared" si="304"/>
        <v>August</v>
      </c>
      <c r="J3283" s="184">
        <f>IF(F3283="USD", E3283, E3283 * IFERROR(VLOOKUP(F3283, EXCHANGE_RATE!A:B, 2, FALSE), "Currency not found"))</f>
        <v>6</v>
      </c>
      <c r="K3283" s="184">
        <f t="shared" si="300"/>
        <v>6</v>
      </c>
      <c r="L3283" s="184">
        <f>IF(C3283="MTS", B3283, B3283 * IFERROR(VLOOKUP(C3283, 'QTY_CONVERSIONS '!A:B, 2, FALSE), "Units not  found"))</f>
        <v>0.05</v>
      </c>
      <c r="M3283" s="185">
        <f t="shared" si="301"/>
        <v>300</v>
      </c>
      <c r="N3283" s="143" t="str">
        <f>IFERROR(VLOOKUP(D3283, Product_Category!A:B, 2, FALSE), "Uncategorized")</f>
        <v>MAGNESIUM STEARATE</v>
      </c>
      <c r="O3283" s="186">
        <f t="shared" si="303"/>
        <v>6000</v>
      </c>
      <c r="P3283" s="185">
        <f t="shared" si="302"/>
        <v>300</v>
      </c>
      <c r="Q3283" s="143">
        <v>2023</v>
      </c>
      <c r="R3283" s="143" t="str">
        <f>IFERROR(VLOOKUP(G3283,'SOURCE COMPANY'!A:B, 2, FALSE), "")</f>
        <v>GRADIENT EXPORTS</v>
      </c>
      <c r="S3283" s="143" t="str">
        <f>IFERROR(VLOOKUP(H3283,'CUSTOMER NAME'!A:B, 2, FALSE), "")</f>
        <v>TO THE ORDER</v>
      </c>
    </row>
    <row r="3284" spans="1:19">
      <c r="A3284" s="143" t="s">
        <v>2115</v>
      </c>
      <c r="B3284" s="31">
        <v>900</v>
      </c>
      <c r="C3284" s="143" t="s">
        <v>7</v>
      </c>
      <c r="D3284" s="143" t="s">
        <v>2116</v>
      </c>
      <c r="E3284" s="51">
        <v>2.0499999999999998</v>
      </c>
      <c r="F3284" s="143" t="s">
        <v>9</v>
      </c>
      <c r="G3284" s="118" t="s">
        <v>894</v>
      </c>
      <c r="H3284" s="143" t="s">
        <v>510</v>
      </c>
      <c r="I3284" s="219" t="str">
        <f t="shared" si="304"/>
        <v>August</v>
      </c>
      <c r="J3284" s="184">
        <f>IF(F3284="USD", E3284, E3284 * IFERROR(VLOOKUP(F3284, EXCHANGE_RATE!A:B, 2, FALSE), "Currency not found"))</f>
        <v>2.0499999999999998</v>
      </c>
      <c r="K3284" s="184">
        <f t="shared" si="300"/>
        <v>2.0499999999999998</v>
      </c>
      <c r="L3284" s="184">
        <f>IF(C3284="MTS", B3284, B3284 * IFERROR(VLOOKUP(C3284, 'QTY_CONVERSIONS '!A:B, 2, FALSE), "Units not  found"))</f>
        <v>0.9</v>
      </c>
      <c r="M3284" s="185">
        <f t="shared" si="301"/>
        <v>1844.9999999999998</v>
      </c>
      <c r="N3284" s="143" t="str">
        <f>IFERROR(VLOOKUP(D3284, Product_Category!A:B, 2, FALSE), "Uncategorized")</f>
        <v>MCC</v>
      </c>
      <c r="O3284" s="186">
        <f t="shared" si="303"/>
        <v>2050</v>
      </c>
      <c r="P3284" s="185">
        <f t="shared" si="302"/>
        <v>1845</v>
      </c>
      <c r="Q3284" s="143">
        <v>2023</v>
      </c>
      <c r="R3284" s="143" t="str">
        <f>IFERROR(VLOOKUP(G3284,'SOURCE COMPANY'!A:B, 2, FALSE), "")</f>
        <v>GRADIENT EXPORTS</v>
      </c>
      <c r="S3284" s="143" t="str">
        <f>IFERROR(VLOOKUP(H3284,'CUSTOMER NAME'!A:B, 2, FALSE), "")</f>
        <v>TO THE ORDER</v>
      </c>
    </row>
    <row r="3285" spans="1:19">
      <c r="A3285" s="143" t="s">
        <v>807</v>
      </c>
      <c r="B3285" s="143">
        <v>2000</v>
      </c>
      <c r="C3285" s="143" t="s">
        <v>7</v>
      </c>
      <c r="D3285" s="143" t="s">
        <v>1102</v>
      </c>
      <c r="E3285" s="255">
        <v>2.7</v>
      </c>
      <c r="F3285" s="143" t="s">
        <v>9</v>
      </c>
      <c r="G3285" s="143" t="s">
        <v>572</v>
      </c>
      <c r="H3285" s="143" t="s">
        <v>510</v>
      </c>
      <c r="I3285" s="219" t="str">
        <f t="shared" si="304"/>
        <v>August</v>
      </c>
      <c r="J3285" s="184">
        <f>IF(F3285="USD", E3285, E3285 * IFERROR(VLOOKUP(F3285, EXCHANGE_RATE!A:B, 2, FALSE), "Currency not found"))</f>
        <v>2.7</v>
      </c>
      <c r="K3285" s="184">
        <f t="shared" si="300"/>
        <v>2.7</v>
      </c>
      <c r="L3285" s="184">
        <f>IF(C3285="MTS", B3285, B3285 * IFERROR(VLOOKUP(C3285, 'QTY_CONVERSIONS '!A:B, 2, FALSE), "Units not  found"))</f>
        <v>2</v>
      </c>
      <c r="M3285" s="185">
        <f t="shared" si="301"/>
        <v>5400</v>
      </c>
      <c r="N3285" s="143" t="str">
        <f>IFERROR(VLOOKUP(D3285, Product_Category!A:B, 2, FALSE), "Uncategorized")</f>
        <v>MAGNESIUM STEARATE</v>
      </c>
      <c r="O3285" s="186">
        <f t="shared" si="303"/>
        <v>2700</v>
      </c>
      <c r="P3285" s="185">
        <f t="shared" si="302"/>
        <v>5400</v>
      </c>
      <c r="Q3285" s="143">
        <v>2023</v>
      </c>
      <c r="R3285" s="143" t="str">
        <f>IFERROR(VLOOKUP(G3285,'SOURCE COMPANY'!A:B, 2, FALSE), "")</f>
        <v>GRADIENT PHARMA</v>
      </c>
      <c r="S3285" s="143" t="str">
        <f>IFERROR(VLOOKUP(H3285,'CUSTOMER NAME'!A:B, 2, FALSE), "")</f>
        <v>TO THE ORDER</v>
      </c>
    </row>
    <row r="3286" spans="1:19">
      <c r="A3286" s="143" t="s">
        <v>807</v>
      </c>
      <c r="B3286" s="143">
        <v>2000</v>
      </c>
      <c r="C3286" s="143" t="s">
        <v>7</v>
      </c>
      <c r="D3286" s="143" t="s">
        <v>1102</v>
      </c>
      <c r="E3286" s="255">
        <v>2.7</v>
      </c>
      <c r="F3286" s="143" t="s">
        <v>9</v>
      </c>
      <c r="G3286" s="143" t="s">
        <v>572</v>
      </c>
      <c r="H3286" s="143" t="s">
        <v>510</v>
      </c>
      <c r="I3286" s="219" t="str">
        <f t="shared" si="304"/>
        <v>August</v>
      </c>
      <c r="J3286" s="184">
        <f>IF(F3286="USD", E3286, E3286 * IFERROR(VLOOKUP(F3286, EXCHANGE_RATE!A:B, 2, FALSE), "Currency not found"))</f>
        <v>2.7</v>
      </c>
      <c r="K3286" s="184">
        <f t="shared" si="300"/>
        <v>2.7</v>
      </c>
      <c r="L3286" s="184">
        <f>IF(C3286="MTS", B3286, B3286 * IFERROR(VLOOKUP(C3286, 'QTY_CONVERSIONS '!A:B, 2, FALSE), "Units not  found"))</f>
        <v>2</v>
      </c>
      <c r="M3286" s="185">
        <f t="shared" si="301"/>
        <v>5400</v>
      </c>
      <c r="N3286" s="143" t="str">
        <f>IFERROR(VLOOKUP(D3286, Product_Category!A:B, 2, FALSE), "Uncategorized")</f>
        <v>MAGNESIUM STEARATE</v>
      </c>
      <c r="O3286" s="186">
        <f t="shared" si="303"/>
        <v>2700</v>
      </c>
      <c r="P3286" s="185">
        <f t="shared" si="302"/>
        <v>5400</v>
      </c>
      <c r="Q3286" s="143">
        <v>2023</v>
      </c>
      <c r="R3286" s="143" t="str">
        <f>IFERROR(VLOOKUP(G3286,'SOURCE COMPANY'!A:B, 2, FALSE), "")</f>
        <v>GRADIENT PHARMA</v>
      </c>
      <c r="S3286" s="143" t="str">
        <f>IFERROR(VLOOKUP(H3286,'CUSTOMER NAME'!A:B, 2, FALSE), "")</f>
        <v>TO THE ORDER</v>
      </c>
    </row>
    <row r="3287" spans="1:19">
      <c r="A3287" s="143" t="s">
        <v>807</v>
      </c>
      <c r="B3287" s="143">
        <v>4000</v>
      </c>
      <c r="C3287" s="143" t="s">
        <v>7</v>
      </c>
      <c r="D3287" s="143" t="s">
        <v>1103</v>
      </c>
      <c r="E3287" s="255">
        <v>2.87</v>
      </c>
      <c r="F3287" s="143" t="s">
        <v>9</v>
      </c>
      <c r="G3287" s="143" t="s">
        <v>572</v>
      </c>
      <c r="H3287" s="143" t="s">
        <v>510</v>
      </c>
      <c r="I3287" s="219" t="str">
        <f t="shared" si="304"/>
        <v>August</v>
      </c>
      <c r="J3287" s="184">
        <f>IF(F3287="USD", E3287, E3287 * IFERROR(VLOOKUP(F3287, EXCHANGE_RATE!A:B, 2, FALSE), "Currency not found"))</f>
        <v>2.87</v>
      </c>
      <c r="K3287" s="184">
        <f t="shared" si="300"/>
        <v>2.87</v>
      </c>
      <c r="L3287" s="184">
        <f>IF(C3287="MTS", B3287, B3287 * IFERROR(VLOOKUP(C3287, 'QTY_CONVERSIONS '!A:B, 2, FALSE), "Units not  found"))</f>
        <v>4</v>
      </c>
      <c r="M3287" s="185">
        <f t="shared" si="301"/>
        <v>11480</v>
      </c>
      <c r="N3287" s="143" t="str">
        <f>IFERROR(VLOOKUP(D3287, Product_Category!A:B, 2, FALSE), "Uncategorized")</f>
        <v>MCC</v>
      </c>
      <c r="O3287" s="186">
        <f t="shared" si="303"/>
        <v>2870</v>
      </c>
      <c r="P3287" s="185">
        <f t="shared" si="302"/>
        <v>11480</v>
      </c>
      <c r="Q3287" s="143">
        <v>2023</v>
      </c>
      <c r="R3287" s="143" t="str">
        <f>IFERROR(VLOOKUP(G3287,'SOURCE COMPANY'!A:B, 2, FALSE), "")</f>
        <v>GRADIENT PHARMA</v>
      </c>
      <c r="S3287" s="143" t="str">
        <f>IFERROR(VLOOKUP(H3287,'CUSTOMER NAME'!A:B, 2, FALSE), "")</f>
        <v>TO THE ORDER</v>
      </c>
    </row>
    <row r="3288" spans="1:19">
      <c r="A3288" s="143" t="s">
        <v>807</v>
      </c>
      <c r="B3288" s="143">
        <v>2000</v>
      </c>
      <c r="C3288" s="143" t="s">
        <v>7</v>
      </c>
      <c r="D3288" s="143" t="s">
        <v>1103</v>
      </c>
      <c r="E3288" s="255">
        <v>3.1</v>
      </c>
      <c r="F3288" s="143" t="s">
        <v>9</v>
      </c>
      <c r="G3288" s="143" t="s">
        <v>572</v>
      </c>
      <c r="H3288" s="143" t="s">
        <v>510</v>
      </c>
      <c r="I3288" s="219" t="str">
        <f t="shared" si="304"/>
        <v>August</v>
      </c>
      <c r="J3288" s="184">
        <f>IF(F3288="USD", E3288, E3288 * IFERROR(VLOOKUP(F3288, EXCHANGE_RATE!A:B, 2, FALSE), "Currency not found"))</f>
        <v>3.1</v>
      </c>
      <c r="K3288" s="184">
        <f t="shared" si="300"/>
        <v>3.1</v>
      </c>
      <c r="L3288" s="184">
        <f>IF(C3288="MTS", B3288, B3288 * IFERROR(VLOOKUP(C3288, 'QTY_CONVERSIONS '!A:B, 2, FALSE), "Units not  found"))</f>
        <v>2</v>
      </c>
      <c r="M3288" s="185">
        <f t="shared" si="301"/>
        <v>6200</v>
      </c>
      <c r="N3288" s="143" t="str">
        <f>IFERROR(VLOOKUP(D3288, Product_Category!A:B, 2, FALSE), "Uncategorized")</f>
        <v>MCC</v>
      </c>
      <c r="O3288" s="186">
        <f t="shared" si="303"/>
        <v>3100</v>
      </c>
      <c r="P3288" s="185">
        <f t="shared" si="302"/>
        <v>6200</v>
      </c>
      <c r="Q3288" s="143">
        <v>2023</v>
      </c>
      <c r="R3288" s="143" t="str">
        <f>IFERROR(VLOOKUP(G3288,'SOURCE COMPANY'!A:B, 2, FALSE), "")</f>
        <v>GRADIENT PHARMA</v>
      </c>
      <c r="S3288" s="143" t="str">
        <f>IFERROR(VLOOKUP(H3288,'CUSTOMER NAME'!A:B, 2, FALSE), "")</f>
        <v>TO THE ORDER</v>
      </c>
    </row>
    <row r="3289" spans="1:19">
      <c r="A3289" s="143" t="s">
        <v>807</v>
      </c>
      <c r="B3289" s="143">
        <v>2000</v>
      </c>
      <c r="C3289" s="143" t="s">
        <v>7</v>
      </c>
      <c r="D3289" s="143" t="s">
        <v>1103</v>
      </c>
      <c r="E3289" s="255">
        <v>2.87</v>
      </c>
      <c r="F3289" s="143" t="s">
        <v>9</v>
      </c>
      <c r="G3289" s="143" t="s">
        <v>572</v>
      </c>
      <c r="H3289" s="143" t="s">
        <v>510</v>
      </c>
      <c r="I3289" s="219" t="str">
        <f t="shared" si="304"/>
        <v>August</v>
      </c>
      <c r="J3289" s="184">
        <f>IF(F3289="USD", E3289, E3289 * IFERROR(VLOOKUP(F3289, EXCHANGE_RATE!A:B, 2, FALSE), "Currency not found"))</f>
        <v>2.87</v>
      </c>
      <c r="K3289" s="184">
        <f t="shared" si="300"/>
        <v>2.87</v>
      </c>
      <c r="L3289" s="184">
        <f>IF(C3289="MTS", B3289, B3289 * IFERROR(VLOOKUP(C3289, 'QTY_CONVERSIONS '!A:B, 2, FALSE), "Units not  found"))</f>
        <v>2</v>
      </c>
      <c r="M3289" s="185">
        <f t="shared" si="301"/>
        <v>5740</v>
      </c>
      <c r="N3289" s="143" t="str">
        <f>IFERROR(VLOOKUP(D3289, Product_Category!A:B, 2, FALSE), "Uncategorized")</f>
        <v>MCC</v>
      </c>
      <c r="O3289" s="186">
        <f t="shared" si="303"/>
        <v>2870</v>
      </c>
      <c r="P3289" s="185">
        <f t="shared" si="302"/>
        <v>5740</v>
      </c>
      <c r="Q3289" s="143">
        <v>2023</v>
      </c>
      <c r="R3289" s="143" t="str">
        <f>IFERROR(VLOOKUP(G3289,'SOURCE COMPANY'!A:B, 2, FALSE), "")</f>
        <v>GRADIENT PHARMA</v>
      </c>
      <c r="S3289" s="143" t="str">
        <f>IFERROR(VLOOKUP(H3289,'CUSTOMER NAME'!A:B, 2, FALSE), "")</f>
        <v>TO THE ORDER</v>
      </c>
    </row>
    <row r="3290" spans="1:19">
      <c r="A3290" s="143" t="s">
        <v>807</v>
      </c>
      <c r="B3290" s="143">
        <v>4000</v>
      </c>
      <c r="C3290" s="143" t="s">
        <v>7</v>
      </c>
      <c r="D3290" s="143" t="s">
        <v>1104</v>
      </c>
      <c r="E3290" s="255">
        <v>2.87</v>
      </c>
      <c r="F3290" s="143" t="s">
        <v>9</v>
      </c>
      <c r="G3290" s="143" t="s">
        <v>572</v>
      </c>
      <c r="H3290" s="143" t="s">
        <v>510</v>
      </c>
      <c r="I3290" s="219" t="str">
        <f t="shared" si="304"/>
        <v>August</v>
      </c>
      <c r="J3290" s="184">
        <f>IF(F3290="USD", E3290, E3290 * IFERROR(VLOOKUP(F3290, EXCHANGE_RATE!A:B, 2, FALSE), "Currency not found"))</f>
        <v>2.87</v>
      </c>
      <c r="K3290" s="184">
        <f t="shared" si="300"/>
        <v>2.87</v>
      </c>
      <c r="L3290" s="184">
        <f>IF(C3290="MTS", B3290, B3290 * IFERROR(VLOOKUP(C3290, 'QTY_CONVERSIONS '!A:B, 2, FALSE), "Units not  found"))</f>
        <v>4</v>
      </c>
      <c r="M3290" s="185">
        <f t="shared" si="301"/>
        <v>11480</v>
      </c>
      <c r="N3290" s="143" t="str">
        <f>IFERROR(VLOOKUP(D3290, Product_Category!A:B, 2, FALSE), "Uncategorized")</f>
        <v>MCC</v>
      </c>
      <c r="O3290" s="186">
        <f t="shared" si="303"/>
        <v>2870</v>
      </c>
      <c r="P3290" s="185">
        <f t="shared" si="302"/>
        <v>11480</v>
      </c>
      <c r="Q3290" s="143">
        <v>2023</v>
      </c>
      <c r="R3290" s="143" t="str">
        <f>IFERROR(VLOOKUP(G3290,'SOURCE COMPANY'!A:B, 2, FALSE), "")</f>
        <v>GRADIENT PHARMA</v>
      </c>
      <c r="S3290" s="143" t="str">
        <f>IFERROR(VLOOKUP(H3290,'CUSTOMER NAME'!A:B, 2, FALSE), "")</f>
        <v>TO THE ORDER</v>
      </c>
    </row>
    <row r="3291" spans="1:19">
      <c r="A3291" s="143" t="s">
        <v>807</v>
      </c>
      <c r="B3291" s="143">
        <v>2000</v>
      </c>
      <c r="C3291" s="143" t="s">
        <v>7</v>
      </c>
      <c r="D3291" s="143" t="s">
        <v>1105</v>
      </c>
      <c r="E3291" s="255">
        <v>2.87</v>
      </c>
      <c r="F3291" s="143" t="s">
        <v>9</v>
      </c>
      <c r="G3291" s="143" t="s">
        <v>572</v>
      </c>
      <c r="H3291" s="143" t="s">
        <v>510</v>
      </c>
      <c r="I3291" s="219" t="str">
        <f t="shared" si="304"/>
        <v>August</v>
      </c>
      <c r="J3291" s="184">
        <f>IF(F3291="USD", E3291, E3291 * IFERROR(VLOOKUP(F3291, EXCHANGE_RATE!A:B, 2, FALSE), "Currency not found"))</f>
        <v>2.87</v>
      </c>
      <c r="K3291" s="184">
        <f t="shared" si="300"/>
        <v>2.87</v>
      </c>
      <c r="L3291" s="184">
        <f>IF(C3291="MTS", B3291, B3291 * IFERROR(VLOOKUP(C3291, 'QTY_CONVERSIONS '!A:B, 2, FALSE), "Units not  found"))</f>
        <v>2</v>
      </c>
      <c r="M3291" s="185">
        <f t="shared" si="301"/>
        <v>5740</v>
      </c>
      <c r="N3291" s="143" t="str">
        <f>IFERROR(VLOOKUP(D3291, Product_Category!A:B, 2, FALSE), "Uncategorized")</f>
        <v>MCC</v>
      </c>
      <c r="O3291" s="186">
        <f t="shared" si="303"/>
        <v>2870</v>
      </c>
      <c r="P3291" s="185">
        <f t="shared" si="302"/>
        <v>5740</v>
      </c>
      <c r="Q3291" s="143">
        <v>2023</v>
      </c>
      <c r="R3291" s="143" t="str">
        <f>IFERROR(VLOOKUP(G3291,'SOURCE COMPANY'!A:B, 2, FALSE), "")</f>
        <v>GRADIENT PHARMA</v>
      </c>
      <c r="S3291" s="143" t="str">
        <f>IFERROR(VLOOKUP(H3291,'CUSTOMER NAME'!A:B, 2, FALSE), "")</f>
        <v>TO THE ORDER</v>
      </c>
    </row>
    <row r="3292" spans="1:19">
      <c r="A3292" s="143" t="s">
        <v>807</v>
      </c>
      <c r="B3292" s="143">
        <v>2000</v>
      </c>
      <c r="C3292" s="143" t="s">
        <v>7</v>
      </c>
      <c r="D3292" s="143" t="s">
        <v>1106</v>
      </c>
      <c r="E3292" s="255">
        <v>3.1</v>
      </c>
      <c r="F3292" s="143" t="s">
        <v>9</v>
      </c>
      <c r="G3292" s="143" t="s">
        <v>572</v>
      </c>
      <c r="H3292" s="143" t="s">
        <v>510</v>
      </c>
      <c r="I3292" s="219" t="str">
        <f t="shared" si="304"/>
        <v>August</v>
      </c>
      <c r="J3292" s="184">
        <f>IF(F3292="USD", E3292, E3292 * IFERROR(VLOOKUP(F3292, EXCHANGE_RATE!A:B, 2, FALSE), "Currency not found"))</f>
        <v>3.1</v>
      </c>
      <c r="K3292" s="184">
        <f t="shared" si="300"/>
        <v>3.1</v>
      </c>
      <c r="L3292" s="184">
        <f>IF(C3292="MTS", B3292, B3292 * IFERROR(VLOOKUP(C3292, 'QTY_CONVERSIONS '!A:B, 2, FALSE), "Units not  found"))</f>
        <v>2</v>
      </c>
      <c r="M3292" s="185">
        <f t="shared" si="301"/>
        <v>6200</v>
      </c>
      <c r="N3292" s="143" t="str">
        <f>IFERROR(VLOOKUP(D3292, Product_Category!A:B, 2, FALSE), "Uncategorized")</f>
        <v>MCC</v>
      </c>
      <c r="O3292" s="186">
        <f t="shared" si="303"/>
        <v>3100</v>
      </c>
      <c r="P3292" s="185">
        <f t="shared" si="302"/>
        <v>6200</v>
      </c>
      <c r="Q3292" s="143">
        <v>2023</v>
      </c>
      <c r="R3292" s="143" t="str">
        <f>IFERROR(VLOOKUP(G3292,'SOURCE COMPANY'!A:B, 2, FALSE), "")</f>
        <v>GRADIENT PHARMA</v>
      </c>
      <c r="S3292" s="143" t="str">
        <f>IFERROR(VLOOKUP(H3292,'CUSTOMER NAME'!A:B, 2, FALSE), "")</f>
        <v>TO THE ORDER</v>
      </c>
    </row>
    <row r="3293" spans="1:19">
      <c r="A3293" s="143" t="s">
        <v>807</v>
      </c>
      <c r="B3293" s="143">
        <v>5000</v>
      </c>
      <c r="C3293" s="143" t="s">
        <v>7</v>
      </c>
      <c r="D3293" s="143" t="s">
        <v>1107</v>
      </c>
      <c r="E3293" s="255">
        <v>2.87</v>
      </c>
      <c r="F3293" s="143" t="s">
        <v>9</v>
      </c>
      <c r="G3293" s="143" t="s">
        <v>572</v>
      </c>
      <c r="H3293" s="143" t="s">
        <v>510</v>
      </c>
      <c r="I3293" s="219" t="str">
        <f t="shared" si="304"/>
        <v>August</v>
      </c>
      <c r="J3293" s="184">
        <f>IF(F3293="USD", E3293, E3293 * IFERROR(VLOOKUP(F3293, EXCHANGE_RATE!A:B, 2, FALSE), "Currency not found"))</f>
        <v>2.87</v>
      </c>
      <c r="K3293" s="184">
        <f t="shared" si="300"/>
        <v>2.87</v>
      </c>
      <c r="L3293" s="184">
        <f>IF(C3293="MTS", B3293, B3293 * IFERROR(VLOOKUP(C3293, 'QTY_CONVERSIONS '!A:B, 2, FALSE), "Units not  found"))</f>
        <v>5</v>
      </c>
      <c r="M3293" s="185">
        <f t="shared" si="301"/>
        <v>14350</v>
      </c>
      <c r="N3293" s="143" t="str">
        <f>IFERROR(VLOOKUP(D3293, Product_Category!A:B, 2, FALSE), "Uncategorized")</f>
        <v>MCC</v>
      </c>
      <c r="O3293" s="186">
        <f t="shared" si="303"/>
        <v>2870</v>
      </c>
      <c r="P3293" s="185">
        <f t="shared" si="302"/>
        <v>14350</v>
      </c>
      <c r="Q3293" s="143">
        <v>2023</v>
      </c>
      <c r="R3293" s="143" t="str">
        <f>IFERROR(VLOOKUP(G3293,'SOURCE COMPANY'!A:B, 2, FALSE), "")</f>
        <v>GRADIENT PHARMA</v>
      </c>
      <c r="S3293" s="143" t="str">
        <f>IFERROR(VLOOKUP(H3293,'CUSTOMER NAME'!A:B, 2, FALSE), "")</f>
        <v>TO THE ORDER</v>
      </c>
    </row>
    <row r="3294" spans="1:19">
      <c r="A3294" s="143" t="s">
        <v>807</v>
      </c>
      <c r="B3294" s="143">
        <v>3000</v>
      </c>
      <c r="C3294" s="143" t="s">
        <v>7</v>
      </c>
      <c r="D3294" s="143" t="s">
        <v>1108</v>
      </c>
      <c r="E3294" s="255">
        <v>2.87</v>
      </c>
      <c r="F3294" s="143" t="s">
        <v>9</v>
      </c>
      <c r="G3294" s="143" t="s">
        <v>572</v>
      </c>
      <c r="H3294" s="143" t="s">
        <v>510</v>
      </c>
      <c r="I3294" s="219" t="str">
        <f t="shared" si="304"/>
        <v>August</v>
      </c>
      <c r="J3294" s="184">
        <f>IF(F3294="USD", E3294, E3294 * IFERROR(VLOOKUP(F3294, EXCHANGE_RATE!A:B, 2, FALSE), "Currency not found"))</f>
        <v>2.87</v>
      </c>
      <c r="K3294" s="184">
        <f t="shared" si="300"/>
        <v>2.87</v>
      </c>
      <c r="L3294" s="184">
        <f>IF(C3294="MTS", B3294, B3294 * IFERROR(VLOOKUP(C3294, 'QTY_CONVERSIONS '!A:B, 2, FALSE), "Units not  found"))</f>
        <v>3</v>
      </c>
      <c r="M3294" s="185">
        <f t="shared" si="301"/>
        <v>8610</v>
      </c>
      <c r="N3294" s="143" t="str">
        <f>IFERROR(VLOOKUP(D3294, Product_Category!A:B, 2, FALSE), "Uncategorized")</f>
        <v>MCC</v>
      </c>
      <c r="O3294" s="186">
        <f t="shared" si="303"/>
        <v>2870</v>
      </c>
      <c r="P3294" s="185">
        <f t="shared" si="302"/>
        <v>8610</v>
      </c>
      <c r="Q3294" s="143">
        <v>2023</v>
      </c>
      <c r="R3294" s="143" t="str">
        <f>IFERROR(VLOOKUP(G3294,'SOURCE COMPANY'!A:B, 2, FALSE), "")</f>
        <v>GRADIENT PHARMA</v>
      </c>
      <c r="S3294" s="143" t="str">
        <f>IFERROR(VLOOKUP(H3294,'CUSTOMER NAME'!A:B, 2, FALSE), "")</f>
        <v>TO THE ORDER</v>
      </c>
    </row>
    <row r="3295" spans="1:19">
      <c r="A3295" s="143" t="s">
        <v>807</v>
      </c>
      <c r="B3295" s="143">
        <v>6000</v>
      </c>
      <c r="C3295" s="143" t="s">
        <v>7</v>
      </c>
      <c r="D3295" s="143" t="s">
        <v>1109</v>
      </c>
      <c r="E3295" s="255">
        <v>3.1</v>
      </c>
      <c r="F3295" s="143" t="s">
        <v>9</v>
      </c>
      <c r="G3295" s="143" t="s">
        <v>572</v>
      </c>
      <c r="H3295" s="143" t="s">
        <v>510</v>
      </c>
      <c r="I3295" s="219" t="str">
        <f t="shared" si="304"/>
        <v>August</v>
      </c>
      <c r="J3295" s="184">
        <f>IF(F3295="USD", E3295, E3295 * IFERROR(VLOOKUP(F3295, EXCHANGE_RATE!A:B, 2, FALSE), "Currency not found"))</f>
        <v>3.1</v>
      </c>
      <c r="K3295" s="184">
        <f t="shared" si="300"/>
        <v>3.1</v>
      </c>
      <c r="L3295" s="184">
        <f>IF(C3295="MTS", B3295, B3295 * IFERROR(VLOOKUP(C3295, 'QTY_CONVERSIONS '!A:B, 2, FALSE), "Units not  found"))</f>
        <v>6</v>
      </c>
      <c r="M3295" s="185">
        <f t="shared" si="301"/>
        <v>18600</v>
      </c>
      <c r="N3295" s="143" t="str">
        <f>IFERROR(VLOOKUP(D3295, Product_Category!A:B, 2, FALSE), "Uncategorized")</f>
        <v>MCC</v>
      </c>
      <c r="O3295" s="186">
        <f t="shared" si="303"/>
        <v>3100</v>
      </c>
      <c r="P3295" s="185">
        <f t="shared" si="302"/>
        <v>18600</v>
      </c>
      <c r="Q3295" s="143">
        <v>2023</v>
      </c>
      <c r="R3295" s="143" t="str">
        <f>IFERROR(VLOOKUP(G3295,'SOURCE COMPANY'!A:B, 2, FALSE), "")</f>
        <v>GRADIENT PHARMA</v>
      </c>
      <c r="S3295" s="143" t="str">
        <f>IFERROR(VLOOKUP(H3295,'CUSTOMER NAME'!A:B, 2, FALSE), "")</f>
        <v>TO THE ORDER</v>
      </c>
    </row>
    <row r="3296" spans="1:19">
      <c r="A3296" s="131" t="s">
        <v>3728</v>
      </c>
      <c r="B3296" s="131">
        <v>3000</v>
      </c>
      <c r="C3296" s="131" t="s">
        <v>7</v>
      </c>
      <c r="D3296" s="131" t="s">
        <v>910</v>
      </c>
      <c r="E3296" s="131">
        <v>2.1</v>
      </c>
      <c r="F3296" s="131" t="s">
        <v>9</v>
      </c>
      <c r="G3296" s="143" t="s">
        <v>572</v>
      </c>
      <c r="H3296" s="131" t="s">
        <v>510</v>
      </c>
      <c r="I3296" s="192" t="s">
        <v>3893</v>
      </c>
      <c r="J3296" s="184">
        <f>IF(F3296="USD", E3296, E3296 * IFERROR(VLOOKUP(F3296, EXCHANGE_RATE!A:B, 2, FALSE), "Currency not found"))</f>
        <v>2.1</v>
      </c>
      <c r="K3296" s="184">
        <f t="shared" si="300"/>
        <v>2.1</v>
      </c>
      <c r="L3296" s="184">
        <f>IF(C3296="MTS", B3296, B3296 * IFERROR(VLOOKUP(C3296, 'QTY_CONVERSIONS '!A:B, 2, FALSE), "Units not  found"))</f>
        <v>3</v>
      </c>
      <c r="M3296" s="185">
        <f t="shared" si="301"/>
        <v>6300</v>
      </c>
      <c r="N3296" s="143" t="str">
        <f>IFERROR(VLOOKUP(D3296, Product_Category!A:B, 2, FALSE), "Uncategorized")</f>
        <v>MAGNESIUM STEARATE</v>
      </c>
      <c r="O3296" s="186">
        <f t="shared" si="303"/>
        <v>2100</v>
      </c>
      <c r="P3296" s="185">
        <f t="shared" si="302"/>
        <v>6300</v>
      </c>
      <c r="Q3296" s="143">
        <v>2023</v>
      </c>
      <c r="R3296" s="143" t="str">
        <f>IFERROR(VLOOKUP(G3296,'SOURCE COMPANY'!A:B, 2, FALSE), "")</f>
        <v>GRADIENT PHARMA</v>
      </c>
      <c r="S3296" s="143" t="str">
        <f>IFERROR(VLOOKUP(H3296,'CUSTOMER NAME'!A:B, 2, FALSE), "")</f>
        <v>TO THE ORDER</v>
      </c>
    </row>
    <row r="3297" spans="1:19">
      <c r="A3297" s="221" t="s">
        <v>874</v>
      </c>
      <c r="B3297" s="221">
        <v>1000</v>
      </c>
      <c r="C3297" s="221" t="s">
        <v>7</v>
      </c>
      <c r="D3297" s="221" t="s">
        <v>1102</v>
      </c>
      <c r="E3297" s="256">
        <v>3.3</v>
      </c>
      <c r="F3297" s="221" t="s">
        <v>9</v>
      </c>
      <c r="G3297" s="143" t="s">
        <v>572</v>
      </c>
      <c r="H3297" s="221" t="s">
        <v>510</v>
      </c>
      <c r="I3297" s="219" t="str">
        <f>I3296</f>
        <v>December</v>
      </c>
      <c r="J3297" s="184">
        <f>IF(F3297="USD", E3297, E3297 * IFERROR(VLOOKUP(F3297, EXCHANGE_RATE!A:B, 2, FALSE), "Currency not found"))</f>
        <v>3.3</v>
      </c>
      <c r="K3297" s="184">
        <f t="shared" si="300"/>
        <v>3.3</v>
      </c>
      <c r="L3297" s="184">
        <f>IF(C3297="MTS", B3297, B3297 * IFERROR(VLOOKUP(C3297, 'QTY_CONVERSIONS '!A:B, 2, FALSE), "Units not  found"))</f>
        <v>1</v>
      </c>
      <c r="M3297" s="185">
        <f t="shared" si="301"/>
        <v>3300</v>
      </c>
      <c r="N3297" s="143" t="str">
        <f>IFERROR(VLOOKUP(D3297, Product_Category!A:B, 2, FALSE), "Uncategorized")</f>
        <v>MAGNESIUM STEARATE</v>
      </c>
      <c r="O3297" s="186">
        <f t="shared" si="303"/>
        <v>3300</v>
      </c>
      <c r="P3297" s="185">
        <f t="shared" si="302"/>
        <v>3300</v>
      </c>
      <c r="Q3297" s="143">
        <v>2023</v>
      </c>
      <c r="R3297" s="143" t="str">
        <f>IFERROR(VLOOKUP(G3297,'SOURCE COMPANY'!A:B, 2, FALSE), "")</f>
        <v>GRADIENT PHARMA</v>
      </c>
      <c r="S3297" s="143" t="str">
        <f>IFERROR(VLOOKUP(H3297,'CUSTOMER NAME'!A:B, 2, FALSE), "")</f>
        <v>TO THE ORDER</v>
      </c>
    </row>
    <row r="3298" spans="1:19">
      <c r="A3298" s="225" t="s">
        <v>874</v>
      </c>
      <c r="B3298" s="225">
        <v>1000</v>
      </c>
      <c r="C3298" s="225" t="s">
        <v>7</v>
      </c>
      <c r="D3298" s="225" t="s">
        <v>608</v>
      </c>
      <c r="E3298" s="257">
        <v>6</v>
      </c>
      <c r="F3298" s="225" t="s">
        <v>9</v>
      </c>
      <c r="G3298" s="143" t="s">
        <v>572</v>
      </c>
      <c r="H3298" s="225" t="s">
        <v>510</v>
      </c>
      <c r="I3298" s="219" t="str">
        <f>I3297</f>
        <v>December</v>
      </c>
      <c r="J3298" s="184">
        <f>IF(F3298="USD", E3298, E3298 * IFERROR(VLOOKUP(F3298, EXCHANGE_RATE!A:B, 2, FALSE), "Currency not found"))</f>
        <v>6</v>
      </c>
      <c r="K3298" s="184">
        <f t="shared" si="300"/>
        <v>6</v>
      </c>
      <c r="L3298" s="184">
        <f>IF(C3298="MTS", B3298, B3298 * IFERROR(VLOOKUP(C3298, 'QTY_CONVERSIONS '!A:B, 2, FALSE), "Units not  found"))</f>
        <v>1</v>
      </c>
      <c r="M3298" s="185">
        <f t="shared" si="301"/>
        <v>6000</v>
      </c>
      <c r="N3298" s="143" t="str">
        <f>IFERROR(VLOOKUP(D3298, Product_Category!A:B, 2, FALSE), "Uncategorized")</f>
        <v>SSG</v>
      </c>
      <c r="O3298" s="186">
        <f t="shared" si="303"/>
        <v>6000</v>
      </c>
      <c r="P3298" s="185">
        <f t="shared" si="302"/>
        <v>6000</v>
      </c>
      <c r="Q3298" s="143">
        <v>2023</v>
      </c>
      <c r="R3298" s="143" t="str">
        <f>IFERROR(VLOOKUP(G3298,'SOURCE COMPANY'!A:B, 2, FALSE), "")</f>
        <v>GRADIENT PHARMA</v>
      </c>
      <c r="S3298" s="143" t="str">
        <f>IFERROR(VLOOKUP(H3298,'CUSTOMER NAME'!A:B, 2, FALSE), "")</f>
        <v>TO THE ORDER</v>
      </c>
    </row>
    <row r="3299" spans="1:19">
      <c r="A3299" s="118" t="s">
        <v>1012</v>
      </c>
      <c r="B3299" s="118">
        <v>500</v>
      </c>
      <c r="C3299" s="118" t="s">
        <v>7</v>
      </c>
      <c r="D3299" s="118" t="s">
        <v>1016</v>
      </c>
      <c r="E3299" s="255">
        <v>5.9998800000000001</v>
      </c>
      <c r="F3299" s="118" t="s">
        <v>9</v>
      </c>
      <c r="G3299" s="143" t="s">
        <v>530</v>
      </c>
      <c r="H3299" s="118" t="s">
        <v>510</v>
      </c>
      <c r="I3299" s="219" t="s">
        <v>2560</v>
      </c>
      <c r="J3299" s="184">
        <f>IF(F3299="USD", E3299, E3299 * IFERROR(VLOOKUP(F3299, EXCHANGE_RATE!A:B, 2, FALSE), "Currency not found"))</f>
        <v>5.9998800000000001</v>
      </c>
      <c r="K3299" s="184">
        <f t="shared" si="300"/>
        <v>6</v>
      </c>
      <c r="L3299" s="184">
        <f>IF(C3299="MTS", B3299, B3299 * IFERROR(VLOOKUP(C3299, 'QTY_CONVERSIONS '!A:B, 2, FALSE), "Units not  found"))</f>
        <v>0.5</v>
      </c>
      <c r="M3299" s="185">
        <f t="shared" si="301"/>
        <v>3000</v>
      </c>
      <c r="N3299" s="143" t="str">
        <f>IFERROR(VLOOKUP(D3299, Product_Category!A:B, 2, FALSE), "Uncategorized")</f>
        <v>MAGNESIUM STEARATE</v>
      </c>
      <c r="O3299" s="186">
        <f t="shared" si="303"/>
        <v>6000</v>
      </c>
      <c r="P3299" s="185">
        <f t="shared" si="302"/>
        <v>3000</v>
      </c>
      <c r="Q3299" s="143">
        <v>2023</v>
      </c>
      <c r="R3299" s="143" t="str">
        <f>IFERROR(VLOOKUP(G3299,'SOURCE COMPANY'!A:B, 2, FALSE), "")</f>
        <v>NITIKA PHARMA</v>
      </c>
      <c r="S3299" s="143" t="str">
        <f>IFERROR(VLOOKUP(H3299,'CUSTOMER NAME'!A:B, 2, FALSE), "")</f>
        <v>TO THE ORDER</v>
      </c>
    </row>
    <row r="3300" spans="1:19">
      <c r="A3300" s="143" t="s">
        <v>1012</v>
      </c>
      <c r="B3300" s="31">
        <v>25</v>
      </c>
      <c r="C3300" s="143" t="s">
        <v>7</v>
      </c>
      <c r="D3300" s="143" t="s">
        <v>2190</v>
      </c>
      <c r="E3300" s="51">
        <v>26.37</v>
      </c>
      <c r="F3300" s="143" t="s">
        <v>9</v>
      </c>
      <c r="G3300" s="143" t="s">
        <v>530</v>
      </c>
      <c r="H3300" s="143" t="s">
        <v>510</v>
      </c>
      <c r="I3300" s="219" t="str">
        <f>I3299</f>
        <v>Jan</v>
      </c>
      <c r="J3300" s="184">
        <f>IF(F3300="USD", E3300, E3300 * IFERROR(VLOOKUP(F3300, EXCHANGE_RATE!A:B, 2, FALSE), "Currency not found"))</f>
        <v>26.37</v>
      </c>
      <c r="K3300" s="184">
        <f t="shared" si="300"/>
        <v>26.37</v>
      </c>
      <c r="L3300" s="184">
        <f>IF(C3300="MTS", B3300, B3300 * IFERROR(VLOOKUP(C3300, 'QTY_CONVERSIONS '!A:B, 2, FALSE), "Units not  found"))</f>
        <v>2.5000000000000001E-2</v>
      </c>
      <c r="M3300" s="185">
        <f t="shared" si="301"/>
        <v>659.25</v>
      </c>
      <c r="N3300" s="143" t="str">
        <f>IFERROR(VLOOKUP(D3300, Product_Category!A:B, 2, FALSE), "Uncategorized")</f>
        <v>CMC</v>
      </c>
      <c r="O3300" s="186">
        <f t="shared" si="303"/>
        <v>26370</v>
      </c>
      <c r="P3300" s="185">
        <f t="shared" si="302"/>
        <v>659.25</v>
      </c>
      <c r="Q3300" s="143">
        <v>2023</v>
      </c>
      <c r="R3300" s="143" t="str">
        <f>IFERROR(VLOOKUP(G3300,'SOURCE COMPANY'!A:B, 2, FALSE), "")</f>
        <v>NITIKA PHARMA</v>
      </c>
      <c r="S3300" s="143" t="str">
        <f>IFERROR(VLOOKUP(H3300,'CUSTOMER NAME'!A:B, 2, FALSE), "")</f>
        <v>TO THE ORDER</v>
      </c>
    </row>
    <row r="3301" spans="1:19">
      <c r="A3301" s="131" t="s">
        <v>909</v>
      </c>
      <c r="B3301" s="131">
        <v>4500</v>
      </c>
      <c r="C3301" s="131" t="s">
        <v>7</v>
      </c>
      <c r="D3301" s="131" t="s">
        <v>3050</v>
      </c>
      <c r="E3301" s="131">
        <v>3.1</v>
      </c>
      <c r="F3301" s="131" t="s">
        <v>9</v>
      </c>
      <c r="G3301" s="143" t="s">
        <v>572</v>
      </c>
      <c r="H3301" s="131" t="s">
        <v>510</v>
      </c>
      <c r="I3301" s="192" t="s">
        <v>3658</v>
      </c>
      <c r="J3301" s="184">
        <f>IF(F3301="USD", E3301, E3301 * IFERROR(VLOOKUP(F3301, EXCHANGE_RATE!A:B, 2, FALSE), "Currency not found"))</f>
        <v>3.1</v>
      </c>
      <c r="K3301" s="184">
        <f t="shared" si="300"/>
        <v>3.1</v>
      </c>
      <c r="L3301" s="184">
        <f>IF(C3301="MTS", B3301, B3301 * IFERROR(VLOOKUP(C3301, 'QTY_CONVERSIONS '!A:B, 2, FALSE), "Units not  found"))</f>
        <v>4.5</v>
      </c>
      <c r="M3301" s="185">
        <f t="shared" si="301"/>
        <v>13950</v>
      </c>
      <c r="N3301" s="143" t="str">
        <f>IFERROR(VLOOKUP(D3301, Product_Category!A:B, 2, FALSE), "Uncategorized")</f>
        <v>MCC</v>
      </c>
      <c r="O3301" s="186">
        <f t="shared" si="303"/>
        <v>3100</v>
      </c>
      <c r="P3301" s="185">
        <f t="shared" si="302"/>
        <v>13950</v>
      </c>
      <c r="Q3301" s="143">
        <v>2023</v>
      </c>
      <c r="R3301" s="143" t="str">
        <f>IFERROR(VLOOKUP(G3301,'SOURCE COMPANY'!A:B, 2, FALSE), "")</f>
        <v>GRADIENT PHARMA</v>
      </c>
      <c r="S3301" s="143" t="str">
        <f>IFERROR(VLOOKUP(H3301,'CUSTOMER NAME'!A:B, 2, FALSE), "")</f>
        <v>TO THE ORDER</v>
      </c>
    </row>
    <row r="3302" spans="1:19">
      <c r="A3302" s="118" t="s">
        <v>568</v>
      </c>
      <c r="B3302" s="118">
        <v>300</v>
      </c>
      <c r="C3302" s="118" t="s">
        <v>7</v>
      </c>
      <c r="D3302" s="118" t="s">
        <v>564</v>
      </c>
      <c r="E3302" s="255">
        <v>6.45</v>
      </c>
      <c r="F3302" s="118" t="s">
        <v>9</v>
      </c>
      <c r="G3302" s="143" t="s">
        <v>572</v>
      </c>
      <c r="H3302" s="118" t="s">
        <v>510</v>
      </c>
      <c r="I3302" s="219" t="str">
        <f t="shared" ref="I3302:I3313" si="305">I3301</f>
        <v>November</v>
      </c>
      <c r="J3302" s="184">
        <f>IF(F3302="USD", E3302, E3302 * IFERROR(VLOOKUP(F3302, EXCHANGE_RATE!A:B, 2, FALSE), "Currency not found"))</f>
        <v>6.45</v>
      </c>
      <c r="K3302" s="184">
        <f t="shared" si="300"/>
        <v>6.45</v>
      </c>
      <c r="L3302" s="184">
        <f>IF(C3302="MTS", B3302, B3302 * IFERROR(VLOOKUP(C3302, 'QTY_CONVERSIONS '!A:B, 2, FALSE), "Units not  found"))</f>
        <v>0.3</v>
      </c>
      <c r="M3302" s="185">
        <f t="shared" si="301"/>
        <v>1935</v>
      </c>
      <c r="N3302" s="143" t="str">
        <f>IFERROR(VLOOKUP(D3302, Product_Category!A:B, 2, FALSE), "Uncategorized")</f>
        <v>CROSCARMELLOSE SODIUM</v>
      </c>
      <c r="O3302" s="186">
        <f t="shared" si="303"/>
        <v>6450</v>
      </c>
      <c r="P3302" s="185">
        <f t="shared" si="302"/>
        <v>1935</v>
      </c>
      <c r="Q3302" s="143">
        <v>2023</v>
      </c>
      <c r="R3302" s="143" t="str">
        <f>IFERROR(VLOOKUP(G3302,'SOURCE COMPANY'!A:B, 2, FALSE), "")</f>
        <v>GRADIENT PHARMA</v>
      </c>
      <c r="S3302" s="143" t="str">
        <f>IFERROR(VLOOKUP(H3302,'CUSTOMER NAME'!A:B, 2, FALSE), "")</f>
        <v>TO THE ORDER</v>
      </c>
    </row>
    <row r="3303" spans="1:19">
      <c r="A3303" s="143" t="s">
        <v>852</v>
      </c>
      <c r="B3303" s="143">
        <v>2000</v>
      </c>
      <c r="C3303" s="143" t="s">
        <v>7</v>
      </c>
      <c r="D3303" s="143" t="s">
        <v>1110</v>
      </c>
      <c r="E3303" s="255">
        <v>4.45</v>
      </c>
      <c r="F3303" s="143" t="s">
        <v>9</v>
      </c>
      <c r="G3303" s="143" t="s">
        <v>572</v>
      </c>
      <c r="H3303" s="143" t="s">
        <v>510</v>
      </c>
      <c r="I3303" s="219" t="str">
        <f t="shared" si="305"/>
        <v>November</v>
      </c>
      <c r="J3303" s="184">
        <f>IF(F3303="USD", E3303, E3303 * IFERROR(VLOOKUP(F3303, EXCHANGE_RATE!A:B, 2, FALSE), "Currency not found"))</f>
        <v>4.45</v>
      </c>
      <c r="K3303" s="184">
        <f t="shared" si="300"/>
        <v>4.45</v>
      </c>
      <c r="L3303" s="184">
        <f>IF(C3303="MTS", B3303, B3303 * IFERROR(VLOOKUP(C3303, 'QTY_CONVERSIONS '!A:B, 2, FALSE), "Units not  found"))</f>
        <v>2</v>
      </c>
      <c r="M3303" s="185">
        <f t="shared" si="301"/>
        <v>8900</v>
      </c>
      <c r="N3303" s="143" t="str">
        <f>IFERROR(VLOOKUP(D3303, Product_Category!A:B, 2, FALSE), "Uncategorized")</f>
        <v>CROSCARMELLOSE SODIUM</v>
      </c>
      <c r="O3303" s="186">
        <f t="shared" si="303"/>
        <v>4450</v>
      </c>
      <c r="P3303" s="185">
        <f t="shared" si="302"/>
        <v>8900</v>
      </c>
      <c r="Q3303" s="143">
        <v>2023</v>
      </c>
      <c r="R3303" s="143" t="str">
        <f>IFERROR(VLOOKUP(G3303,'SOURCE COMPANY'!A:B, 2, FALSE), "")</f>
        <v>GRADIENT PHARMA</v>
      </c>
      <c r="S3303" s="143" t="str">
        <f>IFERROR(VLOOKUP(H3303,'CUSTOMER NAME'!A:B, 2, FALSE), "")</f>
        <v>TO THE ORDER</v>
      </c>
    </row>
    <row r="3304" spans="1:19">
      <c r="A3304" s="143" t="s">
        <v>852</v>
      </c>
      <c r="B3304" s="143">
        <v>150</v>
      </c>
      <c r="C3304" s="143" t="s">
        <v>7</v>
      </c>
      <c r="D3304" s="143" t="s">
        <v>1168</v>
      </c>
      <c r="E3304" s="255">
        <v>6.75</v>
      </c>
      <c r="F3304" s="143" t="s">
        <v>9</v>
      </c>
      <c r="G3304" s="143" t="s">
        <v>572</v>
      </c>
      <c r="H3304" s="143" t="s">
        <v>510</v>
      </c>
      <c r="I3304" s="219" t="str">
        <f t="shared" si="305"/>
        <v>November</v>
      </c>
      <c r="J3304" s="184">
        <f>IF(F3304="USD", E3304, E3304 * IFERROR(VLOOKUP(F3304, EXCHANGE_RATE!A:B, 2, FALSE), "Currency not found"))</f>
        <v>6.75</v>
      </c>
      <c r="K3304" s="184">
        <f t="shared" si="300"/>
        <v>6.75</v>
      </c>
      <c r="L3304" s="184">
        <f>IF(C3304="MTS", B3304, B3304 * IFERROR(VLOOKUP(C3304, 'QTY_CONVERSIONS '!A:B, 2, FALSE), "Units not  found"))</f>
        <v>0.15</v>
      </c>
      <c r="M3304" s="185">
        <f t="shared" si="301"/>
        <v>1012.5</v>
      </c>
      <c r="N3304" s="143" t="str">
        <f>IFERROR(VLOOKUP(D3304, Product_Category!A:B, 2, FALSE), "Uncategorized")</f>
        <v>MCC</v>
      </c>
      <c r="O3304" s="186">
        <f t="shared" si="303"/>
        <v>6750</v>
      </c>
      <c r="P3304" s="185">
        <f t="shared" si="302"/>
        <v>1012.5</v>
      </c>
      <c r="Q3304" s="143">
        <v>2023</v>
      </c>
      <c r="R3304" s="143" t="str">
        <f>IFERROR(VLOOKUP(G3304,'SOURCE COMPANY'!A:B, 2, FALSE), "")</f>
        <v>GRADIENT PHARMA</v>
      </c>
      <c r="S3304" s="143" t="str">
        <f>IFERROR(VLOOKUP(H3304,'CUSTOMER NAME'!A:B, 2, FALSE), "")</f>
        <v>TO THE ORDER</v>
      </c>
    </row>
    <row r="3305" spans="1:19">
      <c r="A3305" s="143" t="s">
        <v>852</v>
      </c>
      <c r="B3305" s="143">
        <v>350</v>
      </c>
      <c r="C3305" s="143" t="s">
        <v>7</v>
      </c>
      <c r="D3305" s="143" t="s">
        <v>1168</v>
      </c>
      <c r="E3305" s="255">
        <v>5.4</v>
      </c>
      <c r="F3305" s="143" t="s">
        <v>9</v>
      </c>
      <c r="G3305" s="143" t="s">
        <v>572</v>
      </c>
      <c r="H3305" s="143" t="s">
        <v>510</v>
      </c>
      <c r="I3305" s="219" t="str">
        <f t="shared" si="305"/>
        <v>November</v>
      </c>
      <c r="J3305" s="184">
        <f>IF(F3305="USD", E3305, E3305 * IFERROR(VLOOKUP(F3305, EXCHANGE_RATE!A:B, 2, FALSE), "Currency not found"))</f>
        <v>5.4</v>
      </c>
      <c r="K3305" s="184">
        <f t="shared" si="300"/>
        <v>5.4</v>
      </c>
      <c r="L3305" s="184">
        <f>IF(C3305="MTS", B3305, B3305 * IFERROR(VLOOKUP(C3305, 'QTY_CONVERSIONS '!A:B, 2, FALSE), "Units not  found"))</f>
        <v>0.35000000000000003</v>
      </c>
      <c r="M3305" s="185">
        <f t="shared" si="301"/>
        <v>1890.0000000000002</v>
      </c>
      <c r="N3305" s="143" t="str">
        <f>IFERROR(VLOOKUP(D3305, Product_Category!A:B, 2, FALSE), "Uncategorized")</f>
        <v>MCC</v>
      </c>
      <c r="O3305" s="186">
        <f t="shared" si="303"/>
        <v>5400</v>
      </c>
      <c r="P3305" s="185">
        <f t="shared" si="302"/>
        <v>1890.0000000000002</v>
      </c>
      <c r="Q3305" s="143">
        <v>2023</v>
      </c>
      <c r="R3305" s="143" t="str">
        <f>IFERROR(VLOOKUP(G3305,'SOURCE COMPANY'!A:B, 2, FALSE), "")</f>
        <v>GRADIENT PHARMA</v>
      </c>
      <c r="S3305" s="143" t="str">
        <f>IFERROR(VLOOKUP(H3305,'CUSTOMER NAME'!A:B, 2, FALSE), "")</f>
        <v>TO THE ORDER</v>
      </c>
    </row>
    <row r="3306" spans="1:19">
      <c r="A3306" s="143" t="s">
        <v>1182</v>
      </c>
      <c r="B3306" s="143">
        <v>275</v>
      </c>
      <c r="C3306" s="143" t="s">
        <v>7</v>
      </c>
      <c r="D3306" s="143" t="s">
        <v>564</v>
      </c>
      <c r="E3306" s="255">
        <v>4.95</v>
      </c>
      <c r="F3306" s="143" t="s">
        <v>9</v>
      </c>
      <c r="G3306" s="143" t="s">
        <v>572</v>
      </c>
      <c r="H3306" s="143" t="s">
        <v>510</v>
      </c>
      <c r="I3306" s="219" t="str">
        <f t="shared" si="305"/>
        <v>November</v>
      </c>
      <c r="J3306" s="184">
        <f>IF(F3306="USD", E3306, E3306 * IFERROR(VLOOKUP(F3306, EXCHANGE_RATE!A:B, 2, FALSE), "Currency not found"))</f>
        <v>4.95</v>
      </c>
      <c r="K3306" s="184">
        <f t="shared" si="300"/>
        <v>4.95</v>
      </c>
      <c r="L3306" s="184">
        <f>IF(C3306="MTS", B3306, B3306 * IFERROR(VLOOKUP(C3306, 'QTY_CONVERSIONS '!A:B, 2, FALSE), "Units not  found"))</f>
        <v>0.27500000000000002</v>
      </c>
      <c r="M3306" s="185">
        <f t="shared" si="301"/>
        <v>1361.25</v>
      </c>
      <c r="N3306" s="143" t="str">
        <f>IFERROR(VLOOKUP(D3306, Product_Category!A:B, 2, FALSE), "Uncategorized")</f>
        <v>CROSCARMELLOSE SODIUM</v>
      </c>
      <c r="O3306" s="186">
        <f t="shared" si="303"/>
        <v>4950</v>
      </c>
      <c r="P3306" s="185">
        <f t="shared" si="302"/>
        <v>1361.25</v>
      </c>
      <c r="Q3306" s="143">
        <v>2023</v>
      </c>
      <c r="R3306" s="143" t="str">
        <f>IFERROR(VLOOKUP(G3306,'SOURCE COMPANY'!A:B, 2, FALSE), "")</f>
        <v>GRADIENT PHARMA</v>
      </c>
      <c r="S3306" s="143" t="str">
        <f>IFERROR(VLOOKUP(H3306,'CUSTOMER NAME'!A:B, 2, FALSE), "")</f>
        <v>TO THE ORDER</v>
      </c>
    </row>
    <row r="3307" spans="1:19">
      <c r="A3307" s="221" t="s">
        <v>1182</v>
      </c>
      <c r="B3307" s="221">
        <v>225</v>
      </c>
      <c r="C3307" s="221" t="s">
        <v>7</v>
      </c>
      <c r="D3307" s="221" t="s">
        <v>1102</v>
      </c>
      <c r="E3307" s="256">
        <v>3.35</v>
      </c>
      <c r="F3307" s="221" t="s">
        <v>9</v>
      </c>
      <c r="G3307" s="143" t="s">
        <v>572</v>
      </c>
      <c r="H3307" s="221" t="s">
        <v>510</v>
      </c>
      <c r="I3307" s="219" t="str">
        <f t="shared" si="305"/>
        <v>November</v>
      </c>
      <c r="J3307" s="184">
        <f>IF(F3307="USD", E3307, E3307 * IFERROR(VLOOKUP(F3307, EXCHANGE_RATE!A:B, 2, FALSE), "Currency not found"))</f>
        <v>3.35</v>
      </c>
      <c r="K3307" s="184">
        <f t="shared" si="300"/>
        <v>3.35</v>
      </c>
      <c r="L3307" s="184">
        <f>IF(C3307="MTS", B3307, B3307 * IFERROR(VLOOKUP(C3307, 'QTY_CONVERSIONS '!A:B, 2, FALSE), "Units not  found"))</f>
        <v>0.22500000000000001</v>
      </c>
      <c r="M3307" s="185">
        <f t="shared" si="301"/>
        <v>753.75</v>
      </c>
      <c r="N3307" s="143" t="str">
        <f>IFERROR(VLOOKUP(D3307, Product_Category!A:B, 2, FALSE), "Uncategorized")</f>
        <v>MAGNESIUM STEARATE</v>
      </c>
      <c r="O3307" s="186">
        <f t="shared" si="303"/>
        <v>3350</v>
      </c>
      <c r="P3307" s="185">
        <f t="shared" si="302"/>
        <v>753.75</v>
      </c>
      <c r="Q3307" s="143">
        <v>2023</v>
      </c>
      <c r="R3307" s="143" t="str">
        <f>IFERROR(VLOOKUP(G3307,'SOURCE COMPANY'!A:B, 2, FALSE), "")</f>
        <v>GRADIENT PHARMA</v>
      </c>
      <c r="S3307" s="143" t="str">
        <f>IFERROR(VLOOKUP(H3307,'CUSTOMER NAME'!A:B, 2, FALSE), "")</f>
        <v>TO THE ORDER</v>
      </c>
    </row>
    <row r="3308" spans="1:19">
      <c r="A3308" s="143" t="s">
        <v>1182</v>
      </c>
      <c r="B3308" s="143">
        <v>4400</v>
      </c>
      <c r="C3308" s="143" t="s">
        <v>7</v>
      </c>
      <c r="D3308" s="143" t="s">
        <v>1183</v>
      </c>
      <c r="E3308" s="255">
        <v>2.2999999999999998</v>
      </c>
      <c r="F3308" s="143" t="s">
        <v>9</v>
      </c>
      <c r="G3308" s="143" t="s">
        <v>572</v>
      </c>
      <c r="H3308" s="143" t="s">
        <v>510</v>
      </c>
      <c r="I3308" s="219" t="str">
        <f t="shared" si="305"/>
        <v>November</v>
      </c>
      <c r="J3308" s="184">
        <f>IF(F3308="USD", E3308, E3308 * IFERROR(VLOOKUP(F3308, EXCHANGE_RATE!A:B, 2, FALSE), "Currency not found"))</f>
        <v>2.2999999999999998</v>
      </c>
      <c r="K3308" s="184">
        <f t="shared" si="300"/>
        <v>2.2999999999999998</v>
      </c>
      <c r="L3308" s="184">
        <f>IF(C3308="MTS", B3308, B3308 * IFERROR(VLOOKUP(C3308, 'QTY_CONVERSIONS '!A:B, 2, FALSE), "Units not  found"))</f>
        <v>4.4000000000000004</v>
      </c>
      <c r="M3308" s="185">
        <f t="shared" si="301"/>
        <v>10120</v>
      </c>
      <c r="N3308" s="143" t="str">
        <f>IFERROR(VLOOKUP(D3308, Product_Category!A:B, 2, FALSE), "Uncategorized")</f>
        <v>MCC</v>
      </c>
      <c r="O3308" s="186">
        <f t="shared" si="303"/>
        <v>2300</v>
      </c>
      <c r="P3308" s="185">
        <f t="shared" si="302"/>
        <v>10120</v>
      </c>
      <c r="Q3308" s="143">
        <v>2023</v>
      </c>
      <c r="R3308" s="143" t="str">
        <f>IFERROR(VLOOKUP(G3308,'SOURCE COMPANY'!A:B, 2, FALSE), "")</f>
        <v>GRADIENT PHARMA</v>
      </c>
      <c r="S3308" s="143" t="str">
        <f>IFERROR(VLOOKUP(H3308,'CUSTOMER NAME'!A:B, 2, FALSE), "")</f>
        <v>TO THE ORDER</v>
      </c>
    </row>
    <row r="3309" spans="1:19">
      <c r="A3309" s="143" t="s">
        <v>978</v>
      </c>
      <c r="B3309" s="31">
        <v>200</v>
      </c>
      <c r="C3309" s="143" t="s">
        <v>7</v>
      </c>
      <c r="D3309" s="143" t="s">
        <v>2011</v>
      </c>
      <c r="E3309" s="51">
        <v>5.75</v>
      </c>
      <c r="F3309" s="143" t="s">
        <v>9</v>
      </c>
      <c r="G3309" s="143" t="s">
        <v>572</v>
      </c>
      <c r="H3309" s="143" t="s">
        <v>510</v>
      </c>
      <c r="I3309" s="219" t="str">
        <f t="shared" si="305"/>
        <v>November</v>
      </c>
      <c r="J3309" s="184">
        <f>IF(F3309="USD", E3309, E3309 * IFERROR(VLOOKUP(F3309, EXCHANGE_RATE!A:B, 2, FALSE), "Currency not found"))</f>
        <v>5.75</v>
      </c>
      <c r="K3309" s="184">
        <f t="shared" si="300"/>
        <v>5.75</v>
      </c>
      <c r="L3309" s="184">
        <f>IF(C3309="MTS", B3309, B3309 * IFERROR(VLOOKUP(C3309, 'QTY_CONVERSIONS '!A:B, 2, FALSE), "Units not  found"))</f>
        <v>0.2</v>
      </c>
      <c r="M3309" s="185">
        <f t="shared" si="301"/>
        <v>1150</v>
      </c>
      <c r="N3309" s="143" t="str">
        <f>IFERROR(VLOOKUP(D3309, Product_Category!A:B, 2, FALSE), "Uncategorized")</f>
        <v>MCC</v>
      </c>
      <c r="O3309" s="186">
        <f t="shared" si="303"/>
        <v>5750</v>
      </c>
      <c r="P3309" s="185">
        <f t="shared" si="302"/>
        <v>1150</v>
      </c>
      <c r="Q3309" s="143">
        <v>2023</v>
      </c>
      <c r="R3309" s="143" t="str">
        <f>IFERROR(VLOOKUP(G3309,'SOURCE COMPANY'!A:B, 2, FALSE), "")</f>
        <v>GRADIENT PHARMA</v>
      </c>
      <c r="S3309" s="143" t="str">
        <f>IFERROR(VLOOKUP(H3309,'CUSTOMER NAME'!A:B, 2, FALSE), "")</f>
        <v>TO THE ORDER</v>
      </c>
    </row>
    <row r="3310" spans="1:19">
      <c r="A3310" s="143" t="s">
        <v>996</v>
      </c>
      <c r="B3310" s="31">
        <v>2</v>
      </c>
      <c r="C3310" s="143" t="s">
        <v>7</v>
      </c>
      <c r="D3310" s="143" t="s">
        <v>33</v>
      </c>
      <c r="E3310" s="51">
        <v>260</v>
      </c>
      <c r="F3310" s="143" t="s">
        <v>9</v>
      </c>
      <c r="G3310" s="143" t="s">
        <v>572</v>
      </c>
      <c r="H3310" s="143" t="s">
        <v>510</v>
      </c>
      <c r="I3310" s="219" t="str">
        <f t="shared" si="305"/>
        <v>November</v>
      </c>
      <c r="J3310" s="184">
        <f>IF(F3310="USD", E3310, E3310 * IFERROR(VLOOKUP(F3310, EXCHANGE_RATE!A:B, 2, FALSE), "Currency not found"))</f>
        <v>260</v>
      </c>
      <c r="K3310" s="184">
        <f t="shared" si="300"/>
        <v>260</v>
      </c>
      <c r="L3310" s="184">
        <f>IF(C3310="MTS", B3310, B3310 * IFERROR(VLOOKUP(C3310, 'QTY_CONVERSIONS '!A:B, 2, FALSE), "Units not  found"))</f>
        <v>2E-3</v>
      </c>
      <c r="M3310" s="185">
        <f t="shared" si="301"/>
        <v>520</v>
      </c>
      <c r="N3310" s="143" t="str">
        <f>IFERROR(VLOOKUP(D3310, Product_Category!A:B, 2, FALSE), "Uncategorized")</f>
        <v>CMC</v>
      </c>
      <c r="O3310" s="186">
        <f t="shared" si="303"/>
        <v>260000</v>
      </c>
      <c r="P3310" s="185">
        <f t="shared" si="302"/>
        <v>520</v>
      </c>
      <c r="Q3310" s="143">
        <v>2023</v>
      </c>
      <c r="R3310" s="143" t="str">
        <f>IFERROR(VLOOKUP(G3310,'SOURCE COMPANY'!A:B, 2, FALSE), "")</f>
        <v>GRADIENT PHARMA</v>
      </c>
      <c r="S3310" s="143" t="str">
        <f>IFERROR(VLOOKUP(H3310,'CUSTOMER NAME'!A:B, 2, FALSE), "")</f>
        <v>TO THE ORDER</v>
      </c>
    </row>
    <row r="3311" spans="1:19">
      <c r="A3311" s="221" t="s">
        <v>996</v>
      </c>
      <c r="B3311" s="32">
        <v>2</v>
      </c>
      <c r="C3311" s="221" t="s">
        <v>7</v>
      </c>
      <c r="D3311" s="221" t="s">
        <v>33</v>
      </c>
      <c r="E3311" s="55">
        <v>260</v>
      </c>
      <c r="F3311" s="221" t="s">
        <v>9</v>
      </c>
      <c r="G3311" s="143" t="s">
        <v>572</v>
      </c>
      <c r="H3311" s="221" t="s">
        <v>510</v>
      </c>
      <c r="I3311" s="219" t="str">
        <f t="shared" si="305"/>
        <v>November</v>
      </c>
      <c r="J3311" s="184">
        <f>IF(F3311="USD", E3311, E3311 * IFERROR(VLOOKUP(F3311, EXCHANGE_RATE!A:B, 2, FALSE), "Currency not found"))</f>
        <v>260</v>
      </c>
      <c r="K3311" s="184">
        <f t="shared" si="300"/>
        <v>260</v>
      </c>
      <c r="L3311" s="184">
        <f>IF(C3311="MTS", B3311, B3311 * IFERROR(VLOOKUP(C3311, 'QTY_CONVERSIONS '!A:B, 2, FALSE), "Units not  found"))</f>
        <v>2E-3</v>
      </c>
      <c r="M3311" s="185">
        <f t="shared" si="301"/>
        <v>520</v>
      </c>
      <c r="N3311" s="143" t="str">
        <f>IFERROR(VLOOKUP(D3311, Product_Category!A:B, 2, FALSE), "Uncategorized")</f>
        <v>CMC</v>
      </c>
      <c r="O3311" s="186">
        <f t="shared" si="303"/>
        <v>260000</v>
      </c>
      <c r="P3311" s="185">
        <f t="shared" si="302"/>
        <v>520</v>
      </c>
      <c r="Q3311" s="143">
        <v>2023</v>
      </c>
      <c r="R3311" s="143" t="str">
        <f>IFERROR(VLOOKUP(G3311,'SOURCE COMPANY'!A:B, 2, FALSE), "")</f>
        <v>GRADIENT PHARMA</v>
      </c>
      <c r="S3311" s="143" t="str">
        <f>IFERROR(VLOOKUP(H3311,'CUSTOMER NAME'!A:B, 2, FALSE), "")</f>
        <v>TO THE ORDER</v>
      </c>
    </row>
    <row r="3312" spans="1:19">
      <c r="A3312" s="143" t="s">
        <v>996</v>
      </c>
      <c r="B3312" s="31">
        <v>2</v>
      </c>
      <c r="C3312" s="143" t="s">
        <v>7</v>
      </c>
      <c r="D3312" s="143" t="s">
        <v>33</v>
      </c>
      <c r="E3312" s="51">
        <v>260</v>
      </c>
      <c r="F3312" s="143" t="s">
        <v>9</v>
      </c>
      <c r="G3312" s="143" t="s">
        <v>572</v>
      </c>
      <c r="H3312" s="143" t="s">
        <v>510</v>
      </c>
      <c r="I3312" s="219" t="str">
        <f t="shared" si="305"/>
        <v>November</v>
      </c>
      <c r="J3312" s="184">
        <f>IF(F3312="USD", E3312, E3312 * IFERROR(VLOOKUP(F3312, EXCHANGE_RATE!A:B, 2, FALSE), "Currency not found"))</f>
        <v>260</v>
      </c>
      <c r="K3312" s="184">
        <f t="shared" si="300"/>
        <v>260</v>
      </c>
      <c r="L3312" s="184">
        <f>IF(C3312="MTS", B3312, B3312 * IFERROR(VLOOKUP(C3312, 'QTY_CONVERSIONS '!A:B, 2, FALSE), "Units not  found"))</f>
        <v>2E-3</v>
      </c>
      <c r="M3312" s="185">
        <f t="shared" si="301"/>
        <v>520</v>
      </c>
      <c r="N3312" s="143" t="str">
        <f>IFERROR(VLOOKUP(D3312, Product_Category!A:B, 2, FALSE), "Uncategorized")</f>
        <v>CMC</v>
      </c>
      <c r="O3312" s="186">
        <f t="shared" si="303"/>
        <v>260000</v>
      </c>
      <c r="P3312" s="185">
        <f t="shared" si="302"/>
        <v>520</v>
      </c>
      <c r="Q3312" s="143">
        <v>2023</v>
      </c>
      <c r="R3312" s="143" t="str">
        <f>IFERROR(VLOOKUP(G3312,'SOURCE COMPANY'!A:B, 2, FALSE), "")</f>
        <v>GRADIENT PHARMA</v>
      </c>
      <c r="S3312" s="143" t="str">
        <f>IFERROR(VLOOKUP(H3312,'CUSTOMER NAME'!A:B, 2, FALSE), "")</f>
        <v>TO THE ORDER</v>
      </c>
    </row>
    <row r="3313" spans="1:19">
      <c r="A3313" s="221" t="s">
        <v>996</v>
      </c>
      <c r="B3313" s="32">
        <v>2</v>
      </c>
      <c r="C3313" s="221" t="s">
        <v>7</v>
      </c>
      <c r="D3313" s="221" t="s">
        <v>33</v>
      </c>
      <c r="E3313" s="55">
        <v>260</v>
      </c>
      <c r="F3313" s="221" t="s">
        <v>9</v>
      </c>
      <c r="G3313" s="143" t="s">
        <v>572</v>
      </c>
      <c r="H3313" s="221" t="s">
        <v>510</v>
      </c>
      <c r="I3313" s="219" t="str">
        <f t="shared" si="305"/>
        <v>November</v>
      </c>
      <c r="J3313" s="184">
        <f>IF(F3313="USD", E3313, E3313 * IFERROR(VLOOKUP(F3313, EXCHANGE_RATE!A:B, 2, FALSE), "Currency not found"))</f>
        <v>260</v>
      </c>
      <c r="K3313" s="184">
        <f t="shared" si="300"/>
        <v>260</v>
      </c>
      <c r="L3313" s="184">
        <f>IF(C3313="MTS", B3313, B3313 * IFERROR(VLOOKUP(C3313, 'QTY_CONVERSIONS '!A:B, 2, FALSE), "Units not  found"))</f>
        <v>2E-3</v>
      </c>
      <c r="M3313" s="185">
        <f t="shared" si="301"/>
        <v>520</v>
      </c>
      <c r="N3313" s="143" t="str">
        <f>IFERROR(VLOOKUP(D3313, Product_Category!A:B, 2, FALSE), "Uncategorized")</f>
        <v>CMC</v>
      </c>
      <c r="O3313" s="186">
        <f t="shared" si="303"/>
        <v>260000</v>
      </c>
      <c r="P3313" s="185">
        <f t="shared" si="302"/>
        <v>520</v>
      </c>
      <c r="Q3313" s="143">
        <v>2023</v>
      </c>
      <c r="R3313" s="143" t="str">
        <f>IFERROR(VLOOKUP(G3313,'SOURCE COMPANY'!A:B, 2, FALSE), "")</f>
        <v>GRADIENT PHARMA</v>
      </c>
      <c r="S3313" s="143" t="str">
        <f>IFERROR(VLOOKUP(H3313,'CUSTOMER NAME'!A:B, 2, FALSE), "")</f>
        <v>TO THE ORDER</v>
      </c>
    </row>
    <row r="3314" spans="1:19">
      <c r="A3314" s="129" t="s">
        <v>275</v>
      </c>
      <c r="B3314" s="129">
        <v>1000</v>
      </c>
      <c r="C3314" s="129" t="s">
        <v>7</v>
      </c>
      <c r="D3314" s="129" t="s">
        <v>173</v>
      </c>
      <c r="E3314" s="129">
        <v>6.25</v>
      </c>
      <c r="F3314" s="129" t="s">
        <v>9</v>
      </c>
      <c r="G3314" s="143" t="s">
        <v>572</v>
      </c>
      <c r="H3314" s="129" t="s">
        <v>510</v>
      </c>
      <c r="I3314" s="192" t="s">
        <v>3034</v>
      </c>
      <c r="J3314" s="184">
        <f>IF(F3314="USD", E3314, E3314 * IFERROR(VLOOKUP(F3314, EXCHANGE_RATE!A:B, 2, FALSE), "Currency not found"))</f>
        <v>6.25</v>
      </c>
      <c r="K3314" s="184">
        <f t="shared" si="300"/>
        <v>6.25</v>
      </c>
      <c r="L3314" s="184">
        <f>IF(C3314="MTS", B3314, B3314 * IFERROR(VLOOKUP(C3314, 'QTY_CONVERSIONS '!A:B, 2, FALSE), "Units not  found"))</f>
        <v>1</v>
      </c>
      <c r="M3314" s="185">
        <f t="shared" si="301"/>
        <v>6250</v>
      </c>
      <c r="N3314" s="143" t="str">
        <f>IFERROR(VLOOKUP(D3314, Product_Category!A:B, 2, FALSE), "Uncategorized")</f>
        <v>SSG</v>
      </c>
      <c r="O3314" s="186">
        <f t="shared" si="303"/>
        <v>6250</v>
      </c>
      <c r="P3314" s="185">
        <f t="shared" si="302"/>
        <v>6250</v>
      </c>
      <c r="Q3314" s="143">
        <v>2023</v>
      </c>
      <c r="R3314" s="143" t="str">
        <f>IFERROR(VLOOKUP(G3314,'SOURCE COMPANY'!A:B, 2, FALSE), "")</f>
        <v>GRADIENT PHARMA</v>
      </c>
      <c r="S3314" s="143" t="str">
        <f>IFERROR(VLOOKUP(H3314,'CUSTOMER NAME'!A:B, 2, FALSE), "")</f>
        <v>TO THE ORDER</v>
      </c>
    </row>
    <row r="3315" spans="1:19">
      <c r="A3315" s="143" t="s">
        <v>1012</v>
      </c>
      <c r="B3315" s="31">
        <v>3500</v>
      </c>
      <c r="C3315" s="143" t="s">
        <v>7</v>
      </c>
      <c r="D3315" s="143" t="s">
        <v>2036</v>
      </c>
      <c r="E3315" s="51">
        <v>4.8499999999999996</v>
      </c>
      <c r="F3315" s="143" t="s">
        <v>9</v>
      </c>
      <c r="G3315" s="131" t="s">
        <v>3807</v>
      </c>
      <c r="H3315" s="143" t="s">
        <v>510</v>
      </c>
      <c r="I3315" s="219" t="str">
        <f t="shared" ref="I3315:I3321" si="306">I3314</f>
        <v>September</v>
      </c>
      <c r="J3315" s="184">
        <f>IF(F3315="USD", E3315, E3315 * IFERROR(VLOOKUP(F3315, EXCHANGE_RATE!A:B, 2, FALSE), "Currency not found"))</f>
        <v>4.8499999999999996</v>
      </c>
      <c r="K3315" s="184">
        <f t="shared" si="300"/>
        <v>4.8499999999999996</v>
      </c>
      <c r="L3315" s="184">
        <f>IF(C3315="MTS", B3315, B3315 * IFERROR(VLOOKUP(C3315, 'QTY_CONVERSIONS '!A:B, 2, FALSE), "Units not  found"))</f>
        <v>3.5</v>
      </c>
      <c r="M3315" s="185">
        <f t="shared" si="301"/>
        <v>16975</v>
      </c>
      <c r="N3315" s="143" t="str">
        <f>IFERROR(VLOOKUP(D3315, Product_Category!A:B, 2, FALSE), "Uncategorized")</f>
        <v>MCC</v>
      </c>
      <c r="O3315" s="186">
        <f t="shared" si="303"/>
        <v>4850</v>
      </c>
      <c r="P3315" s="185">
        <f t="shared" si="302"/>
        <v>16975</v>
      </c>
      <c r="Q3315" s="143">
        <v>2023</v>
      </c>
      <c r="R3315" s="143" t="str">
        <f>IFERROR(VLOOKUP(G3315,'SOURCE COMPANY'!A:B, 2, FALSE), "")</f>
        <v>GREENCROSS</v>
      </c>
      <c r="S3315" s="143" t="str">
        <f>IFERROR(VLOOKUP(H3315,'CUSTOMER NAME'!A:B, 2, FALSE), "")</f>
        <v>TO THE ORDER</v>
      </c>
    </row>
    <row r="3316" spans="1:19">
      <c r="A3316" s="143" t="s">
        <v>1012</v>
      </c>
      <c r="B3316" s="31">
        <v>3500</v>
      </c>
      <c r="C3316" s="143" t="s">
        <v>7</v>
      </c>
      <c r="D3316" s="143" t="s">
        <v>2037</v>
      </c>
      <c r="E3316" s="51">
        <v>4.8499999999999996</v>
      </c>
      <c r="F3316" s="143" t="s">
        <v>9</v>
      </c>
      <c r="G3316" s="131" t="s">
        <v>3807</v>
      </c>
      <c r="H3316" s="143" t="s">
        <v>510</v>
      </c>
      <c r="I3316" s="219" t="str">
        <f t="shared" si="306"/>
        <v>September</v>
      </c>
      <c r="J3316" s="184">
        <f>IF(F3316="USD", E3316, E3316 * IFERROR(VLOOKUP(F3316, EXCHANGE_RATE!A:B, 2, FALSE), "Currency not found"))</f>
        <v>4.8499999999999996</v>
      </c>
      <c r="K3316" s="184">
        <f t="shared" si="300"/>
        <v>4.8499999999999996</v>
      </c>
      <c r="L3316" s="184">
        <f>IF(C3316="MTS", B3316, B3316 * IFERROR(VLOOKUP(C3316, 'QTY_CONVERSIONS '!A:B, 2, FALSE), "Units not  found"))</f>
        <v>3.5</v>
      </c>
      <c r="M3316" s="185">
        <f t="shared" si="301"/>
        <v>16975</v>
      </c>
      <c r="N3316" s="143" t="str">
        <f>IFERROR(VLOOKUP(D3316, Product_Category!A:B, 2, FALSE), "Uncategorized")</f>
        <v>MCC</v>
      </c>
      <c r="O3316" s="186">
        <f t="shared" si="303"/>
        <v>4850</v>
      </c>
      <c r="P3316" s="185">
        <f t="shared" si="302"/>
        <v>16975</v>
      </c>
      <c r="Q3316" s="143">
        <v>2023</v>
      </c>
      <c r="R3316" s="143" t="str">
        <f>IFERROR(VLOOKUP(G3316,'SOURCE COMPANY'!A:B, 2, FALSE), "")</f>
        <v>GREENCROSS</v>
      </c>
      <c r="S3316" s="143" t="str">
        <f>IFERROR(VLOOKUP(H3316,'CUSTOMER NAME'!A:B, 2, FALSE), "")</f>
        <v>TO THE ORDER</v>
      </c>
    </row>
    <row r="3317" spans="1:19">
      <c r="A3317" s="143" t="s">
        <v>1012</v>
      </c>
      <c r="B3317" s="31">
        <v>1000</v>
      </c>
      <c r="C3317" s="143" t="s">
        <v>7</v>
      </c>
      <c r="D3317" s="143" t="s">
        <v>2038</v>
      </c>
      <c r="E3317" s="51">
        <v>8</v>
      </c>
      <c r="F3317" s="143" t="s">
        <v>9</v>
      </c>
      <c r="G3317" s="131" t="s">
        <v>3807</v>
      </c>
      <c r="H3317" s="143" t="s">
        <v>510</v>
      </c>
      <c r="I3317" s="219" t="str">
        <f t="shared" si="306"/>
        <v>September</v>
      </c>
      <c r="J3317" s="184">
        <f>IF(F3317="USD", E3317, E3317 * IFERROR(VLOOKUP(F3317, EXCHANGE_RATE!A:B, 2, FALSE), "Currency not found"))</f>
        <v>8</v>
      </c>
      <c r="K3317" s="184">
        <f t="shared" si="300"/>
        <v>8</v>
      </c>
      <c r="L3317" s="184">
        <f>IF(C3317="MTS", B3317, B3317 * IFERROR(VLOOKUP(C3317, 'QTY_CONVERSIONS '!A:B, 2, FALSE), "Units not  found"))</f>
        <v>1</v>
      </c>
      <c r="M3317" s="185">
        <f t="shared" si="301"/>
        <v>8000</v>
      </c>
      <c r="N3317" s="143" t="str">
        <f>IFERROR(VLOOKUP(D3317, Product_Category!A:B, 2, FALSE), "Uncategorized")</f>
        <v>MCC</v>
      </c>
      <c r="O3317" s="186">
        <f t="shared" si="303"/>
        <v>8000</v>
      </c>
      <c r="P3317" s="185">
        <f t="shared" si="302"/>
        <v>8000</v>
      </c>
      <c r="Q3317" s="143">
        <v>2023</v>
      </c>
      <c r="R3317" s="143" t="str">
        <f>IFERROR(VLOOKUP(G3317,'SOURCE COMPANY'!A:B, 2, FALSE), "")</f>
        <v>GREENCROSS</v>
      </c>
      <c r="S3317" s="143" t="str">
        <f>IFERROR(VLOOKUP(H3317,'CUSTOMER NAME'!A:B, 2, FALSE), "")</f>
        <v>TO THE ORDER</v>
      </c>
    </row>
    <row r="3318" spans="1:19">
      <c r="A3318" s="143" t="s">
        <v>1012</v>
      </c>
      <c r="B3318" s="31">
        <v>2000</v>
      </c>
      <c r="C3318" s="143" t="s">
        <v>7</v>
      </c>
      <c r="D3318" s="143" t="s">
        <v>2039</v>
      </c>
      <c r="E3318" s="51">
        <v>7.62</v>
      </c>
      <c r="F3318" s="143" t="s">
        <v>9</v>
      </c>
      <c r="G3318" s="131" t="s">
        <v>3807</v>
      </c>
      <c r="H3318" s="143" t="s">
        <v>510</v>
      </c>
      <c r="I3318" s="219" t="str">
        <f t="shared" si="306"/>
        <v>September</v>
      </c>
      <c r="J3318" s="184">
        <f>IF(F3318="USD", E3318, E3318 * IFERROR(VLOOKUP(F3318, EXCHANGE_RATE!A:B, 2, FALSE), "Currency not found"))</f>
        <v>7.62</v>
      </c>
      <c r="K3318" s="184">
        <f t="shared" si="300"/>
        <v>7.62</v>
      </c>
      <c r="L3318" s="184">
        <f>IF(C3318="MTS", B3318, B3318 * IFERROR(VLOOKUP(C3318, 'QTY_CONVERSIONS '!A:B, 2, FALSE), "Units not  found"))</f>
        <v>2</v>
      </c>
      <c r="M3318" s="185">
        <f t="shared" si="301"/>
        <v>15240</v>
      </c>
      <c r="N3318" s="143" t="str">
        <f>IFERROR(VLOOKUP(D3318, Product_Category!A:B, 2, FALSE), "Uncategorized")</f>
        <v>MCC</v>
      </c>
      <c r="O3318" s="186">
        <f t="shared" si="303"/>
        <v>7620</v>
      </c>
      <c r="P3318" s="185">
        <f t="shared" si="302"/>
        <v>15240</v>
      </c>
      <c r="Q3318" s="143">
        <v>2023</v>
      </c>
      <c r="R3318" s="143" t="str">
        <f>IFERROR(VLOOKUP(G3318,'SOURCE COMPANY'!A:B, 2, FALSE), "")</f>
        <v>GREENCROSS</v>
      </c>
      <c r="S3318" s="143" t="str">
        <f>IFERROR(VLOOKUP(H3318,'CUSTOMER NAME'!A:B, 2, FALSE), "")</f>
        <v>TO THE ORDER</v>
      </c>
    </row>
    <row r="3319" spans="1:19">
      <c r="A3319" s="143" t="s">
        <v>1012</v>
      </c>
      <c r="B3319" s="31">
        <v>50</v>
      </c>
      <c r="C3319" s="143" t="s">
        <v>7</v>
      </c>
      <c r="D3319" s="143" t="s">
        <v>559</v>
      </c>
      <c r="E3319" s="51">
        <v>13</v>
      </c>
      <c r="F3319" s="143" t="s">
        <v>9</v>
      </c>
      <c r="G3319" s="143" t="s">
        <v>2189</v>
      </c>
      <c r="H3319" s="143" t="s">
        <v>510</v>
      </c>
      <c r="I3319" s="219" t="str">
        <f t="shared" si="306"/>
        <v>September</v>
      </c>
      <c r="J3319" s="184">
        <f>IF(F3319="USD", E3319, E3319 * IFERROR(VLOOKUP(F3319, EXCHANGE_RATE!A:B, 2, FALSE), "Currency not found"))</f>
        <v>13</v>
      </c>
      <c r="K3319" s="184">
        <f t="shared" si="300"/>
        <v>13</v>
      </c>
      <c r="L3319" s="184">
        <f>IF(C3319="MTS", B3319, B3319 * IFERROR(VLOOKUP(C3319, 'QTY_CONVERSIONS '!A:B, 2, FALSE), "Units not  found"))</f>
        <v>0.05</v>
      </c>
      <c r="M3319" s="185">
        <f t="shared" si="301"/>
        <v>650</v>
      </c>
      <c r="N3319" s="143" t="str">
        <f>IFERROR(VLOOKUP(D3319, Product_Category!A:B, 2, FALSE), "Uncategorized")</f>
        <v>CMC</v>
      </c>
      <c r="O3319" s="186">
        <f t="shared" si="303"/>
        <v>13000</v>
      </c>
      <c r="P3319" s="185">
        <f t="shared" si="302"/>
        <v>650</v>
      </c>
      <c r="Q3319" s="143">
        <v>2023</v>
      </c>
      <c r="R3319" s="143" t="str">
        <f>IFERROR(VLOOKUP(G3319,'SOURCE COMPANY'!A:B, 2, FALSE), "")</f>
        <v>HEMLIN CHEM</v>
      </c>
      <c r="S3319" s="143" t="str">
        <f>IFERROR(VLOOKUP(H3319,'CUSTOMER NAME'!A:B, 2, FALSE), "")</f>
        <v>TO THE ORDER</v>
      </c>
    </row>
    <row r="3320" spans="1:19">
      <c r="A3320" s="143" t="s">
        <v>860</v>
      </c>
      <c r="B3320" s="31">
        <v>3000</v>
      </c>
      <c r="C3320" s="143" t="s">
        <v>7</v>
      </c>
      <c r="D3320" s="143" t="s">
        <v>633</v>
      </c>
      <c r="E3320" s="51">
        <v>7.1</v>
      </c>
      <c r="F3320" s="143" t="s">
        <v>9</v>
      </c>
      <c r="G3320" s="143" t="s">
        <v>1930</v>
      </c>
      <c r="H3320" s="143" t="s">
        <v>510</v>
      </c>
      <c r="I3320" s="219" t="str">
        <f t="shared" si="306"/>
        <v>September</v>
      </c>
      <c r="J3320" s="184">
        <f>IF(F3320="USD", E3320, E3320 * IFERROR(VLOOKUP(F3320, EXCHANGE_RATE!A:B, 2, FALSE), "Currency not found"))</f>
        <v>7.1</v>
      </c>
      <c r="K3320" s="184">
        <f t="shared" si="300"/>
        <v>7.1</v>
      </c>
      <c r="L3320" s="184">
        <f>IF(C3320="MTS", B3320, B3320 * IFERROR(VLOOKUP(C3320, 'QTY_CONVERSIONS '!A:B, 2, FALSE), "Units not  found"))</f>
        <v>3</v>
      </c>
      <c r="M3320" s="185">
        <f t="shared" si="301"/>
        <v>21300</v>
      </c>
      <c r="N3320" s="143" t="str">
        <f>IFERROR(VLOOKUP(D3320, Product_Category!A:B, 2, FALSE), "Uncategorized")</f>
        <v>CMC</v>
      </c>
      <c r="O3320" s="186">
        <f t="shared" si="303"/>
        <v>7100</v>
      </c>
      <c r="P3320" s="185">
        <f t="shared" si="302"/>
        <v>21300</v>
      </c>
      <c r="Q3320" s="143">
        <v>2023</v>
      </c>
      <c r="R3320" s="143" t="str">
        <f>IFERROR(VLOOKUP(G3320,'SOURCE COMPANY'!A:B, 2, FALSE), "")</f>
        <v>INDEX PHARMA</v>
      </c>
      <c r="S3320" s="143" t="str">
        <f>IFERROR(VLOOKUP(H3320,'CUSTOMER NAME'!A:B, 2, FALSE), "")</f>
        <v>TO THE ORDER</v>
      </c>
    </row>
    <row r="3321" spans="1:19">
      <c r="A3321" s="143" t="s">
        <v>860</v>
      </c>
      <c r="B3321" s="31">
        <v>500</v>
      </c>
      <c r="C3321" s="143" t="s">
        <v>7</v>
      </c>
      <c r="D3321" s="143" t="s">
        <v>633</v>
      </c>
      <c r="E3321" s="51">
        <v>11.5</v>
      </c>
      <c r="F3321" s="143" t="s">
        <v>9</v>
      </c>
      <c r="G3321" s="143" t="s">
        <v>1930</v>
      </c>
      <c r="H3321" s="143" t="s">
        <v>510</v>
      </c>
      <c r="I3321" s="219" t="str">
        <f t="shared" si="306"/>
        <v>September</v>
      </c>
      <c r="J3321" s="184">
        <f>IF(F3321="USD", E3321, E3321 * IFERROR(VLOOKUP(F3321, EXCHANGE_RATE!A:B, 2, FALSE), "Currency not found"))</f>
        <v>11.5</v>
      </c>
      <c r="K3321" s="184">
        <f t="shared" si="300"/>
        <v>11.5</v>
      </c>
      <c r="L3321" s="184">
        <f>IF(C3321="MTS", B3321, B3321 * IFERROR(VLOOKUP(C3321, 'QTY_CONVERSIONS '!A:B, 2, FALSE), "Units not  found"))</f>
        <v>0.5</v>
      </c>
      <c r="M3321" s="185">
        <f t="shared" si="301"/>
        <v>5750</v>
      </c>
      <c r="N3321" s="143" t="str">
        <f>IFERROR(VLOOKUP(D3321, Product_Category!A:B, 2, FALSE), "Uncategorized")</f>
        <v>CMC</v>
      </c>
      <c r="O3321" s="186">
        <f t="shared" si="303"/>
        <v>11500</v>
      </c>
      <c r="P3321" s="185">
        <f t="shared" si="302"/>
        <v>5750</v>
      </c>
      <c r="Q3321" s="143">
        <v>2023</v>
      </c>
      <c r="R3321" s="143" t="str">
        <f>IFERROR(VLOOKUP(G3321,'SOURCE COMPANY'!A:B, 2, FALSE), "")</f>
        <v>INDEX PHARMA</v>
      </c>
      <c r="S3321" s="143" t="str">
        <f>IFERROR(VLOOKUP(H3321,'CUSTOMER NAME'!A:B, 2, FALSE), "")</f>
        <v>TO THE ORDER</v>
      </c>
    </row>
    <row r="3322" spans="1:19">
      <c r="A3322" s="131" t="s">
        <v>1041</v>
      </c>
      <c r="B3322" s="131">
        <v>13000</v>
      </c>
      <c r="C3322" s="131" t="s">
        <v>7</v>
      </c>
      <c r="D3322" s="131" t="s">
        <v>3897</v>
      </c>
      <c r="E3322" s="131">
        <v>3.45</v>
      </c>
      <c r="F3322" s="131" t="s">
        <v>9</v>
      </c>
      <c r="G3322" s="131" t="s">
        <v>509</v>
      </c>
      <c r="H3322" s="131" t="s">
        <v>510</v>
      </c>
      <c r="I3322" s="192" t="s">
        <v>3893</v>
      </c>
      <c r="J3322" s="184">
        <f>IF(F3322="USD", E3322, E3322 * IFERROR(VLOOKUP(F3322, EXCHANGE_RATE!A:B, 2, FALSE), "Currency not found"))</f>
        <v>3.45</v>
      </c>
      <c r="K3322" s="184">
        <f t="shared" si="300"/>
        <v>3.45</v>
      </c>
      <c r="L3322" s="184">
        <f>IF(C3322="MTS", B3322, B3322 * IFERROR(VLOOKUP(C3322, 'QTY_CONVERSIONS '!A:B, 2, FALSE), "Units not  found"))</f>
        <v>13</v>
      </c>
      <c r="M3322" s="185">
        <f t="shared" si="301"/>
        <v>44850</v>
      </c>
      <c r="N3322" s="143" t="str">
        <f>IFERROR(VLOOKUP(D3322, Product_Category!A:B, 2, FALSE), "Uncategorized")</f>
        <v>CROSCARMELLOSE SODIUM</v>
      </c>
      <c r="O3322" s="186">
        <f t="shared" si="303"/>
        <v>3450</v>
      </c>
      <c r="P3322" s="185">
        <f t="shared" si="302"/>
        <v>44850</v>
      </c>
      <c r="Q3322" s="143">
        <v>2023</v>
      </c>
      <c r="R3322" s="143" t="str">
        <f>IFERROR(VLOOKUP(G3322,'SOURCE COMPANY'!A:B, 2, FALSE), "")</f>
        <v>JAI RADHE SALES</v>
      </c>
      <c r="S3322" s="143" t="str">
        <f>IFERROR(VLOOKUP(H3322,'CUSTOMER NAME'!A:B, 2, FALSE), "")</f>
        <v>TO THE ORDER</v>
      </c>
    </row>
    <row r="3323" spans="1:19">
      <c r="A3323" s="221" t="s">
        <v>1418</v>
      </c>
      <c r="B3323" s="221">
        <v>600</v>
      </c>
      <c r="C3323" s="221" t="s">
        <v>7</v>
      </c>
      <c r="D3323" s="221" t="s">
        <v>1420</v>
      </c>
      <c r="E3323" s="256">
        <v>4.8</v>
      </c>
      <c r="F3323" s="221" t="s">
        <v>9</v>
      </c>
      <c r="G3323" s="143" t="s">
        <v>509</v>
      </c>
      <c r="H3323" s="221" t="s">
        <v>510</v>
      </c>
      <c r="I3323" s="219" t="str">
        <f>I3322</f>
        <v>December</v>
      </c>
      <c r="J3323" s="184">
        <f>IF(F3323="USD", E3323, E3323 * IFERROR(VLOOKUP(F3323, EXCHANGE_RATE!A:B, 2, FALSE), "Currency not found"))</f>
        <v>4.8</v>
      </c>
      <c r="K3323" s="184">
        <f t="shared" si="300"/>
        <v>4.8</v>
      </c>
      <c r="L3323" s="184">
        <f>IF(C3323="MTS", B3323, B3323 * IFERROR(VLOOKUP(C3323, 'QTY_CONVERSIONS '!A:B, 2, FALSE), "Units not  found"))</f>
        <v>0.6</v>
      </c>
      <c r="M3323" s="185">
        <f t="shared" si="301"/>
        <v>2880</v>
      </c>
      <c r="N3323" s="143" t="str">
        <f>IFERROR(VLOOKUP(D3323, Product_Category!A:B, 2, FALSE), "Uncategorized")</f>
        <v>MCC</v>
      </c>
      <c r="O3323" s="186">
        <f t="shared" si="303"/>
        <v>4800</v>
      </c>
      <c r="P3323" s="185">
        <f t="shared" si="302"/>
        <v>2880</v>
      </c>
      <c r="Q3323" s="143">
        <v>2023</v>
      </c>
      <c r="R3323" s="143" t="str">
        <f>IFERROR(VLOOKUP(G3323,'SOURCE COMPANY'!A:B, 2, FALSE), "")</f>
        <v>JAI RADHE SALES</v>
      </c>
      <c r="S3323" s="143" t="str">
        <f>IFERROR(VLOOKUP(H3323,'CUSTOMER NAME'!A:B, 2, FALSE), "")</f>
        <v>TO THE ORDER</v>
      </c>
    </row>
    <row r="3324" spans="1:19">
      <c r="A3324" s="131" t="s">
        <v>1418</v>
      </c>
      <c r="B3324" s="131">
        <v>2550</v>
      </c>
      <c r="C3324" s="131" t="s">
        <v>7</v>
      </c>
      <c r="D3324" s="131" t="s">
        <v>3897</v>
      </c>
      <c r="E3324" s="131">
        <v>6.1</v>
      </c>
      <c r="F3324" s="131" t="s">
        <v>9</v>
      </c>
      <c r="G3324" s="131" t="s">
        <v>509</v>
      </c>
      <c r="H3324" s="131" t="s">
        <v>510</v>
      </c>
      <c r="I3324" s="192" t="s">
        <v>3893</v>
      </c>
      <c r="J3324" s="184">
        <f>IF(F3324="USD", E3324, E3324 * IFERROR(VLOOKUP(F3324, EXCHANGE_RATE!A:B, 2, FALSE), "Currency not found"))</f>
        <v>6.1</v>
      </c>
      <c r="K3324" s="184">
        <f t="shared" si="300"/>
        <v>6.1</v>
      </c>
      <c r="L3324" s="184">
        <f>IF(C3324="MTS", B3324, B3324 * IFERROR(VLOOKUP(C3324, 'QTY_CONVERSIONS '!A:B, 2, FALSE), "Units not  found"))</f>
        <v>2.5500000000000003</v>
      </c>
      <c r="M3324" s="185">
        <f t="shared" si="301"/>
        <v>15555</v>
      </c>
      <c r="N3324" s="143" t="str">
        <f>IFERROR(VLOOKUP(D3324, Product_Category!A:B, 2, FALSE), "Uncategorized")</f>
        <v>CROSCARMELLOSE SODIUM</v>
      </c>
      <c r="O3324" s="186">
        <f t="shared" si="303"/>
        <v>6100</v>
      </c>
      <c r="P3324" s="185">
        <f t="shared" si="302"/>
        <v>15555.000000000002</v>
      </c>
      <c r="Q3324" s="143">
        <v>2023</v>
      </c>
      <c r="R3324" s="143" t="str">
        <f>IFERROR(VLOOKUP(G3324,'SOURCE COMPANY'!A:B, 2, FALSE), "")</f>
        <v>JAI RADHE SALES</v>
      </c>
      <c r="S3324" s="143" t="str">
        <f>IFERROR(VLOOKUP(H3324,'CUSTOMER NAME'!A:B, 2, FALSE), "")</f>
        <v>TO THE ORDER</v>
      </c>
    </row>
    <row r="3325" spans="1:19">
      <c r="A3325" s="143" t="s">
        <v>729</v>
      </c>
      <c r="B3325" s="143">
        <v>50</v>
      </c>
      <c r="C3325" s="143" t="s">
        <v>7</v>
      </c>
      <c r="D3325" s="143" t="s">
        <v>1541</v>
      </c>
      <c r="E3325" s="52">
        <v>10.9</v>
      </c>
      <c r="F3325" s="143" t="s">
        <v>9</v>
      </c>
      <c r="G3325" s="143" t="s">
        <v>1580</v>
      </c>
      <c r="H3325" s="143" t="s">
        <v>1581</v>
      </c>
      <c r="I3325" s="219" t="s">
        <v>2560</v>
      </c>
      <c r="J3325" s="184">
        <f>IF(F3325="USD", E3325, E3325 * IFERROR(VLOOKUP(F3325, EXCHANGE_RATE!A:B, 2, FALSE), "Currency not found"))</f>
        <v>10.9</v>
      </c>
      <c r="K3325" s="184">
        <f t="shared" si="300"/>
        <v>10.9</v>
      </c>
      <c r="L3325" s="184">
        <f>IF(C3325="MTS", B3325, B3325 * IFERROR(VLOOKUP(C3325, 'QTY_CONVERSIONS '!A:B, 2, FALSE), "Units not  found"))</f>
        <v>0.05</v>
      </c>
      <c r="M3325" s="185">
        <f t="shared" si="301"/>
        <v>545</v>
      </c>
      <c r="N3325" s="143" t="str">
        <f>IFERROR(VLOOKUP(D3325, Product_Category!A:B, 2, FALSE), "Uncategorized")</f>
        <v>SSG</v>
      </c>
      <c r="O3325" s="186">
        <f t="shared" si="303"/>
        <v>10900</v>
      </c>
      <c r="P3325" s="185">
        <f t="shared" si="302"/>
        <v>545</v>
      </c>
      <c r="Q3325" s="143">
        <v>2023</v>
      </c>
      <c r="R3325" s="143" t="str">
        <f>IFERROR(VLOOKUP(G3325,'SOURCE COMPANY'!A:B, 2, FALSE), "")</f>
        <v>QAAF HEALTHCARE</v>
      </c>
      <c r="S3325" s="143" t="str">
        <f>IFERROR(VLOOKUP(H3325,'CUSTOMER NAME'!A:B, 2, FALSE), "")</f>
        <v xml:space="preserve">YENISOM HEALTHCARE </v>
      </c>
    </row>
    <row r="3326" spans="1:19">
      <c r="A3326" s="131" t="s">
        <v>1025</v>
      </c>
      <c r="B3326" s="131">
        <v>275</v>
      </c>
      <c r="C3326" s="131" t="s">
        <v>7</v>
      </c>
      <c r="D3326" s="131" t="s">
        <v>769</v>
      </c>
      <c r="E3326" s="131">
        <v>15</v>
      </c>
      <c r="F3326" s="131" t="s">
        <v>9</v>
      </c>
      <c r="G3326" s="143" t="s">
        <v>1594</v>
      </c>
      <c r="H3326" s="131" t="s">
        <v>510</v>
      </c>
      <c r="I3326" s="192" t="s">
        <v>3658</v>
      </c>
      <c r="J3326" s="184">
        <f>IF(F3326="USD", E3326, E3326 * IFERROR(VLOOKUP(F3326, EXCHANGE_RATE!A:B, 2, FALSE), "Currency not found"))</f>
        <v>15</v>
      </c>
      <c r="K3326" s="184">
        <f t="shared" si="300"/>
        <v>15</v>
      </c>
      <c r="L3326" s="184">
        <f>IF(C3326="MTS", B3326, B3326 * IFERROR(VLOOKUP(C3326, 'QTY_CONVERSIONS '!A:B, 2, FALSE), "Units not  found"))</f>
        <v>0.27500000000000002</v>
      </c>
      <c r="M3326" s="185">
        <f t="shared" si="301"/>
        <v>4125</v>
      </c>
      <c r="N3326" s="143" t="str">
        <f>IFERROR(VLOOKUP(D3326, Product_Category!A:B, 2, FALSE), "Uncategorized")</f>
        <v>MCC</v>
      </c>
      <c r="O3326" s="186">
        <f t="shared" si="303"/>
        <v>15000</v>
      </c>
      <c r="P3326" s="185">
        <f t="shared" si="302"/>
        <v>4125</v>
      </c>
      <c r="Q3326" s="143">
        <v>2023</v>
      </c>
      <c r="R3326" s="143" t="str">
        <f>IFERROR(VLOOKUP(G3326,'SOURCE COMPANY'!A:B, 2, FALSE), "")</f>
        <v>JAYCO CHEMICAL</v>
      </c>
      <c r="S3326" s="143" t="str">
        <f>IFERROR(VLOOKUP(H3326,'CUSTOMER NAME'!A:B, 2, FALSE), "")</f>
        <v>TO THE ORDER</v>
      </c>
    </row>
    <row r="3327" spans="1:19">
      <c r="A3327" s="118" t="s">
        <v>711</v>
      </c>
      <c r="B3327" s="118">
        <v>12000</v>
      </c>
      <c r="C3327" s="118" t="s">
        <v>7</v>
      </c>
      <c r="D3327" s="118" t="s">
        <v>521</v>
      </c>
      <c r="E3327" s="255">
        <v>2.4</v>
      </c>
      <c r="F3327" s="118" t="s">
        <v>9</v>
      </c>
      <c r="G3327" s="143" t="s">
        <v>1594</v>
      </c>
      <c r="H3327" s="118" t="s">
        <v>510</v>
      </c>
      <c r="I3327" s="219" t="str">
        <f>I3326</f>
        <v>November</v>
      </c>
      <c r="J3327" s="184">
        <f>IF(F3327="USD", E3327, E3327 * IFERROR(VLOOKUP(F3327, EXCHANGE_RATE!A:B, 2, FALSE), "Currency not found"))</f>
        <v>2.4</v>
      </c>
      <c r="K3327" s="184">
        <f t="shared" si="300"/>
        <v>2.4</v>
      </c>
      <c r="L3327" s="184">
        <f>IF(C3327="MTS", B3327, B3327 * IFERROR(VLOOKUP(C3327, 'QTY_CONVERSIONS '!A:B, 2, FALSE), "Units not  found"))</f>
        <v>12</v>
      </c>
      <c r="M3327" s="185">
        <f t="shared" si="301"/>
        <v>28800</v>
      </c>
      <c r="N3327" s="143" t="str">
        <f>IFERROR(VLOOKUP(D3327, Product_Category!A:B, 2, FALSE), "Uncategorized")</f>
        <v>MCC</v>
      </c>
      <c r="O3327" s="186">
        <f t="shared" si="303"/>
        <v>2400</v>
      </c>
      <c r="P3327" s="185">
        <f t="shared" si="302"/>
        <v>28800</v>
      </c>
      <c r="Q3327" s="143">
        <v>2023</v>
      </c>
      <c r="R3327" s="143" t="str">
        <f>IFERROR(VLOOKUP(G3327,'SOURCE COMPANY'!A:B, 2, FALSE), "")</f>
        <v>JAYCO CHEMICAL</v>
      </c>
      <c r="S3327" s="143" t="str">
        <f>IFERROR(VLOOKUP(H3327,'CUSTOMER NAME'!A:B, 2, FALSE), "")</f>
        <v>TO THE ORDER</v>
      </c>
    </row>
    <row r="3328" spans="1:19">
      <c r="A3328" s="143" t="s">
        <v>816</v>
      </c>
      <c r="B3328" s="222">
        <v>3000</v>
      </c>
      <c r="C3328" s="143" t="s">
        <v>7</v>
      </c>
      <c r="D3328" s="143" t="s">
        <v>19</v>
      </c>
      <c r="E3328" s="184">
        <v>2.2999999999999998</v>
      </c>
      <c r="F3328" s="143" t="s">
        <v>9</v>
      </c>
      <c r="G3328" s="118" t="s">
        <v>545</v>
      </c>
      <c r="H3328" s="143" t="s">
        <v>510</v>
      </c>
      <c r="I3328" s="219" t="str">
        <f>I3327</f>
        <v>November</v>
      </c>
      <c r="J3328" s="184">
        <f>IF(F3328="USD", E3328, E3328 * IFERROR(VLOOKUP(F3328, EXCHANGE_RATE!A:B, 2, FALSE), "Currency not found"))</f>
        <v>2.2999999999999998</v>
      </c>
      <c r="K3328" s="184">
        <f t="shared" si="300"/>
        <v>2.2999999999999998</v>
      </c>
      <c r="L3328" s="184">
        <f>IF(C3328="MTS", B3328, B3328 * IFERROR(VLOOKUP(C3328, 'QTY_CONVERSIONS '!A:B, 2, FALSE), "Units not  found"))</f>
        <v>3</v>
      </c>
      <c r="M3328" s="185">
        <f t="shared" si="301"/>
        <v>6899.9999999999991</v>
      </c>
      <c r="N3328" s="143" t="str">
        <f>IFERROR(VLOOKUP(D3328, Product_Category!A:B, 2, FALSE), "Uncategorized")</f>
        <v>CMC</v>
      </c>
      <c r="O3328" s="186">
        <f t="shared" si="303"/>
        <v>2300</v>
      </c>
      <c r="P3328" s="185">
        <f t="shared" si="302"/>
        <v>6900</v>
      </c>
      <c r="Q3328" s="143">
        <v>2023</v>
      </c>
      <c r="R3328" s="143" t="str">
        <f>IFERROR(VLOOKUP(G3328,'SOURCE COMPANY'!A:B, 2, FALSE), "")</f>
        <v>JAYESH INDUSTRIES</v>
      </c>
      <c r="S3328" s="143" t="str">
        <f>IFERROR(VLOOKUP(H3328,'CUSTOMER NAME'!A:B, 2, FALSE), "")</f>
        <v>TO THE ORDER</v>
      </c>
    </row>
    <row r="3329" spans="1:19">
      <c r="A3329" s="143" t="s">
        <v>1579</v>
      </c>
      <c r="B3329" s="143">
        <v>50</v>
      </c>
      <c r="C3329" s="143" t="s">
        <v>7</v>
      </c>
      <c r="D3329" s="143" t="s">
        <v>1465</v>
      </c>
      <c r="E3329" s="52">
        <v>1</v>
      </c>
      <c r="F3329" s="143" t="s">
        <v>9</v>
      </c>
      <c r="G3329" s="143" t="s">
        <v>1580</v>
      </c>
      <c r="H3329" s="143" t="s">
        <v>1581</v>
      </c>
      <c r="I3329" s="219" t="s">
        <v>2560</v>
      </c>
      <c r="J3329" s="184">
        <f>IF(F3329="USD", E3329, E3329 * IFERROR(VLOOKUP(F3329, EXCHANGE_RATE!A:B, 2, FALSE), "Currency not found"))</f>
        <v>1</v>
      </c>
      <c r="K3329" s="184">
        <f t="shared" si="300"/>
        <v>1</v>
      </c>
      <c r="L3329" s="184">
        <f>IF(C3329="MTS", B3329, B3329 * IFERROR(VLOOKUP(C3329, 'QTY_CONVERSIONS '!A:B, 2, FALSE), "Units not  found"))</f>
        <v>0.05</v>
      </c>
      <c r="M3329" s="185">
        <f t="shared" si="301"/>
        <v>50</v>
      </c>
      <c r="N3329" s="143" t="str">
        <f>IFERROR(VLOOKUP(D3329, Product_Category!A:B, 2, FALSE), "Uncategorized")</f>
        <v>MAGNESIUM STEARATE</v>
      </c>
      <c r="O3329" s="186">
        <f t="shared" si="303"/>
        <v>1000</v>
      </c>
      <c r="P3329" s="185">
        <f t="shared" si="302"/>
        <v>50</v>
      </c>
      <c r="Q3329" s="143">
        <v>2023</v>
      </c>
      <c r="R3329" s="143" t="str">
        <f>IFERROR(VLOOKUP(G3329,'SOURCE COMPANY'!A:B, 2, FALSE), "")</f>
        <v>QAAF HEALTHCARE</v>
      </c>
      <c r="S3329" s="143" t="str">
        <f>IFERROR(VLOOKUP(H3329,'CUSTOMER NAME'!A:B, 2, FALSE), "")</f>
        <v xml:space="preserve">YENISOM HEALTHCARE </v>
      </c>
    </row>
    <row r="3330" spans="1:19">
      <c r="A3330" s="221" t="s">
        <v>1510</v>
      </c>
      <c r="B3330" s="221">
        <v>100</v>
      </c>
      <c r="C3330" s="221" t="s">
        <v>7</v>
      </c>
      <c r="D3330" s="221" t="s">
        <v>1518</v>
      </c>
      <c r="E3330" s="54">
        <v>2.79</v>
      </c>
      <c r="F3330" s="221" t="s">
        <v>1718</v>
      </c>
      <c r="G3330" s="131" t="s">
        <v>1519</v>
      </c>
      <c r="H3330" s="221" t="s">
        <v>1249</v>
      </c>
      <c r="I3330" s="219" t="s">
        <v>2560</v>
      </c>
      <c r="J3330" s="184">
        <f>IF(F3330="USD", E3330, E3330 * IFERROR(VLOOKUP(F3330, EXCHANGE_RATE!A:B, 2, FALSE), "Currency not found"))</f>
        <v>2.9853000000000001</v>
      </c>
      <c r="K3330" s="184">
        <f t="shared" ref="K3330:K3393" si="307">ROUNDUP(J3330,2)</f>
        <v>2.9899999999999998</v>
      </c>
      <c r="L3330" s="184">
        <f>IF(C3330="MTS", B3330, B3330 * IFERROR(VLOOKUP(C3330, 'QTY_CONVERSIONS '!A:B, 2, FALSE), "Units not  found"))</f>
        <v>0.1</v>
      </c>
      <c r="M3330" s="185">
        <f t="shared" ref="M3330:M3393" si="308">B3330*K3330</f>
        <v>299</v>
      </c>
      <c r="N3330" s="143" t="str">
        <f>IFERROR(VLOOKUP(D3330, Product_Category!A:B, 2, FALSE), "Uncategorized")</f>
        <v>MCC</v>
      </c>
      <c r="O3330" s="186">
        <f t="shared" si="303"/>
        <v>2989.9999999999995</v>
      </c>
      <c r="P3330" s="185">
        <f t="shared" ref="P3330:P3393" si="309">L3330*O3330</f>
        <v>298.99999999999994</v>
      </c>
      <c r="Q3330" s="143">
        <v>2023</v>
      </c>
      <c r="R3330" s="143" t="str">
        <f>IFERROR(VLOOKUP(G3330,'SOURCE COMPANY'!A:B, 2, FALSE), "")</f>
        <v>MEDRIX SOLUTIONS</v>
      </c>
      <c r="S3330" s="143" t="str">
        <f>IFERROR(VLOOKUP(H3330,'CUSTOMER NAME'!A:B, 2, FALSE), "")</f>
        <v>NOVUGEN ONCOLOGY</v>
      </c>
    </row>
    <row r="3331" spans="1:19">
      <c r="A3331" s="225" t="s">
        <v>1510</v>
      </c>
      <c r="B3331" s="225">
        <v>50</v>
      </c>
      <c r="C3331" s="225" t="s">
        <v>7</v>
      </c>
      <c r="D3331" s="225" t="s">
        <v>1518</v>
      </c>
      <c r="E3331" s="57">
        <v>14.5</v>
      </c>
      <c r="F3331" s="225" t="s">
        <v>9</v>
      </c>
      <c r="G3331" s="131" t="s">
        <v>1519</v>
      </c>
      <c r="H3331" s="225" t="s">
        <v>1249</v>
      </c>
      <c r="I3331" s="219" t="str">
        <f>I3330</f>
        <v>Jan</v>
      </c>
      <c r="J3331" s="184">
        <f>IF(F3331="USD", E3331, E3331 * IFERROR(VLOOKUP(F3331, EXCHANGE_RATE!A:B, 2, FALSE), "Currency not found"))</f>
        <v>14.5</v>
      </c>
      <c r="K3331" s="184">
        <f t="shared" si="307"/>
        <v>14.5</v>
      </c>
      <c r="L3331" s="184">
        <f>IF(C3331="MTS", B3331, B3331 * IFERROR(VLOOKUP(C3331, 'QTY_CONVERSIONS '!A:B, 2, FALSE), "Units not  found"))</f>
        <v>0.05</v>
      </c>
      <c r="M3331" s="185">
        <f t="shared" si="308"/>
        <v>725</v>
      </c>
      <c r="N3331" s="143" t="str">
        <f>IFERROR(VLOOKUP(D3331, Product_Category!A:B, 2, FALSE), "Uncategorized")</f>
        <v>MCC</v>
      </c>
      <c r="O3331" s="186">
        <f t="shared" ref="O3331:O3394" si="310">K3331*1000</f>
        <v>14500</v>
      </c>
      <c r="P3331" s="185">
        <f t="shared" si="309"/>
        <v>725</v>
      </c>
      <c r="Q3331" s="143">
        <v>2023</v>
      </c>
      <c r="R3331" s="143" t="str">
        <f>IFERROR(VLOOKUP(G3331,'SOURCE COMPANY'!A:B, 2, FALSE), "")</f>
        <v>MEDRIX SOLUTIONS</v>
      </c>
      <c r="S3331" s="143" t="str">
        <f>IFERROR(VLOOKUP(H3331,'CUSTOMER NAME'!A:B, 2, FALSE), "")</f>
        <v>NOVUGEN ONCOLOGY</v>
      </c>
    </row>
    <row r="3332" spans="1:19">
      <c r="A3332" s="225" t="s">
        <v>1510</v>
      </c>
      <c r="B3332" s="225">
        <v>100</v>
      </c>
      <c r="C3332" s="225" t="s">
        <v>7</v>
      </c>
      <c r="D3332" s="225" t="s">
        <v>1518</v>
      </c>
      <c r="E3332" s="57">
        <v>14.5</v>
      </c>
      <c r="F3332" s="225" t="s">
        <v>9</v>
      </c>
      <c r="G3332" s="131" t="s">
        <v>1519</v>
      </c>
      <c r="H3332" s="225" t="s">
        <v>1249</v>
      </c>
      <c r="I3332" s="219" t="str">
        <f>I3331</f>
        <v>Jan</v>
      </c>
      <c r="J3332" s="184">
        <f>IF(F3332="USD", E3332, E3332 * IFERROR(VLOOKUP(F3332, EXCHANGE_RATE!A:B, 2, FALSE), "Currency not found"))</f>
        <v>14.5</v>
      </c>
      <c r="K3332" s="184">
        <f t="shared" si="307"/>
        <v>14.5</v>
      </c>
      <c r="L3332" s="184">
        <f>IF(C3332="MTS", B3332, B3332 * IFERROR(VLOOKUP(C3332, 'QTY_CONVERSIONS '!A:B, 2, FALSE), "Units not  found"))</f>
        <v>0.1</v>
      </c>
      <c r="M3332" s="185">
        <f t="shared" si="308"/>
        <v>1450</v>
      </c>
      <c r="N3332" s="143" t="str">
        <f>IFERROR(VLOOKUP(D3332, Product_Category!A:B, 2, FALSE), "Uncategorized")</f>
        <v>MCC</v>
      </c>
      <c r="O3332" s="186">
        <f t="shared" si="310"/>
        <v>14500</v>
      </c>
      <c r="P3332" s="185">
        <f t="shared" si="309"/>
        <v>1450</v>
      </c>
      <c r="Q3332" s="143">
        <v>2023</v>
      </c>
      <c r="R3332" s="143" t="str">
        <f>IFERROR(VLOOKUP(G3332,'SOURCE COMPANY'!A:B, 2, FALSE), "")</f>
        <v>MEDRIX SOLUTIONS</v>
      </c>
      <c r="S3332" s="143" t="str">
        <f>IFERROR(VLOOKUP(H3332,'CUSTOMER NAME'!A:B, 2, FALSE), "")</f>
        <v>NOVUGEN ONCOLOGY</v>
      </c>
    </row>
    <row r="3333" spans="1:19">
      <c r="A3333" s="225" t="s">
        <v>1510</v>
      </c>
      <c r="B3333" s="225">
        <v>50</v>
      </c>
      <c r="C3333" s="225" t="s">
        <v>7</v>
      </c>
      <c r="D3333" s="225" t="s">
        <v>1518</v>
      </c>
      <c r="E3333" s="57">
        <v>10.45</v>
      </c>
      <c r="F3333" s="225" t="s">
        <v>9</v>
      </c>
      <c r="G3333" s="131" t="s">
        <v>1519</v>
      </c>
      <c r="H3333" s="225" t="s">
        <v>1249</v>
      </c>
      <c r="I3333" s="219" t="str">
        <f>I3332</f>
        <v>Jan</v>
      </c>
      <c r="J3333" s="184">
        <f>IF(F3333="USD", E3333, E3333 * IFERROR(VLOOKUP(F3333, EXCHANGE_RATE!A:B, 2, FALSE), "Currency not found"))</f>
        <v>10.45</v>
      </c>
      <c r="K3333" s="184">
        <f t="shared" si="307"/>
        <v>10.45</v>
      </c>
      <c r="L3333" s="184">
        <f>IF(C3333="MTS", B3333, B3333 * IFERROR(VLOOKUP(C3333, 'QTY_CONVERSIONS '!A:B, 2, FALSE), "Units not  found"))</f>
        <v>0.05</v>
      </c>
      <c r="M3333" s="185">
        <f t="shared" si="308"/>
        <v>522.5</v>
      </c>
      <c r="N3333" s="143" t="str">
        <f>IFERROR(VLOOKUP(D3333, Product_Category!A:B, 2, FALSE), "Uncategorized")</f>
        <v>MCC</v>
      </c>
      <c r="O3333" s="186">
        <f t="shared" si="310"/>
        <v>10450</v>
      </c>
      <c r="P3333" s="185">
        <f t="shared" si="309"/>
        <v>522.5</v>
      </c>
      <c r="Q3333" s="143">
        <v>2023</v>
      </c>
      <c r="R3333" s="143" t="str">
        <f>IFERROR(VLOOKUP(G3333,'SOURCE COMPANY'!A:B, 2, FALSE), "")</f>
        <v>MEDRIX SOLUTIONS</v>
      </c>
      <c r="S3333" s="143" t="str">
        <f>IFERROR(VLOOKUP(H3333,'CUSTOMER NAME'!A:B, 2, FALSE), "")</f>
        <v>NOVUGEN ONCOLOGY</v>
      </c>
    </row>
    <row r="3334" spans="1:19">
      <c r="A3334" s="225" t="s">
        <v>1329</v>
      </c>
      <c r="B3334" s="36">
        <v>18000</v>
      </c>
      <c r="C3334" s="225" t="s">
        <v>7</v>
      </c>
      <c r="D3334" s="225" t="s">
        <v>1095</v>
      </c>
      <c r="E3334" s="56">
        <v>2.79</v>
      </c>
      <c r="F3334" s="225" t="s">
        <v>1718</v>
      </c>
      <c r="G3334" s="118" t="s">
        <v>88</v>
      </c>
      <c r="H3334" s="225" t="s">
        <v>2044</v>
      </c>
      <c r="I3334" s="219" t="s">
        <v>2560</v>
      </c>
      <c r="J3334" s="184">
        <f>IF(F3334="USD", E3334, E3334 * IFERROR(VLOOKUP(F3334, EXCHANGE_RATE!A:B, 2, FALSE), "Currency not found"))</f>
        <v>2.9853000000000001</v>
      </c>
      <c r="K3334" s="184">
        <f t="shared" si="307"/>
        <v>2.9899999999999998</v>
      </c>
      <c r="L3334" s="184">
        <f>IF(C3334="MTS", B3334, B3334 * IFERROR(VLOOKUP(C3334, 'QTY_CONVERSIONS '!A:B, 2, FALSE), "Units not  found"))</f>
        <v>18</v>
      </c>
      <c r="M3334" s="185">
        <f t="shared" si="308"/>
        <v>53819.999999999993</v>
      </c>
      <c r="N3334" s="143" t="str">
        <f>IFERROR(VLOOKUP(D3334, Product_Category!A:B, 2, FALSE), "Uncategorized")</f>
        <v>MCC</v>
      </c>
      <c r="O3334" s="186">
        <f t="shared" si="310"/>
        <v>2989.9999999999995</v>
      </c>
      <c r="P3334" s="185">
        <f t="shared" si="309"/>
        <v>53819.999999999993</v>
      </c>
      <c r="Q3334" s="143">
        <v>2023</v>
      </c>
      <c r="R3334" s="143" t="str">
        <f>IFERROR(VLOOKUP(G3334,'SOURCE COMPANY'!A:B, 2, FALSE), "")</f>
        <v>DFE PHARMA</v>
      </c>
      <c r="S3334" s="143" t="str">
        <f>IFERROR(VLOOKUP(H3334,'CUSTOMER NAME'!A:B, 2, FALSE), "")</f>
        <v>YU HAN COR</v>
      </c>
    </row>
    <row r="3335" spans="1:19">
      <c r="A3335" s="225" t="s">
        <v>1329</v>
      </c>
      <c r="B3335" s="36">
        <v>18000</v>
      </c>
      <c r="C3335" s="225" t="s">
        <v>7</v>
      </c>
      <c r="D3335" s="225" t="s">
        <v>1095</v>
      </c>
      <c r="E3335" s="56">
        <v>2.79</v>
      </c>
      <c r="F3335" s="225" t="s">
        <v>1718</v>
      </c>
      <c r="G3335" s="118" t="s">
        <v>88</v>
      </c>
      <c r="H3335" s="225" t="s">
        <v>2044</v>
      </c>
      <c r="I3335" s="219" t="str">
        <f>I3334</f>
        <v>Jan</v>
      </c>
      <c r="J3335" s="184">
        <f>IF(F3335="USD", E3335, E3335 * IFERROR(VLOOKUP(F3335, EXCHANGE_RATE!A:B, 2, FALSE), "Currency not found"))</f>
        <v>2.9853000000000001</v>
      </c>
      <c r="K3335" s="184">
        <f t="shared" si="307"/>
        <v>2.9899999999999998</v>
      </c>
      <c r="L3335" s="184">
        <f>IF(C3335="MTS", B3335, B3335 * IFERROR(VLOOKUP(C3335, 'QTY_CONVERSIONS '!A:B, 2, FALSE), "Units not  found"))</f>
        <v>18</v>
      </c>
      <c r="M3335" s="185">
        <f t="shared" si="308"/>
        <v>53819.999999999993</v>
      </c>
      <c r="N3335" s="143" t="str">
        <f>IFERROR(VLOOKUP(D3335, Product_Category!A:B, 2, FALSE), "Uncategorized")</f>
        <v>MCC</v>
      </c>
      <c r="O3335" s="186">
        <f t="shared" si="310"/>
        <v>2989.9999999999995</v>
      </c>
      <c r="P3335" s="185">
        <f t="shared" si="309"/>
        <v>53819.999999999993</v>
      </c>
      <c r="Q3335" s="143">
        <v>2023</v>
      </c>
      <c r="R3335" s="143" t="str">
        <f>IFERROR(VLOOKUP(G3335,'SOURCE COMPANY'!A:B, 2, FALSE), "")</f>
        <v>DFE PHARMA</v>
      </c>
      <c r="S3335" s="143" t="str">
        <f>IFERROR(VLOOKUP(H3335,'CUSTOMER NAME'!A:B, 2, FALSE), "")</f>
        <v>YU HAN COR</v>
      </c>
    </row>
    <row r="3336" spans="1:19">
      <c r="A3336" s="143" t="s">
        <v>1329</v>
      </c>
      <c r="B3336" s="31">
        <v>18000</v>
      </c>
      <c r="C3336" s="143" t="s">
        <v>7</v>
      </c>
      <c r="D3336" s="143" t="s">
        <v>2134</v>
      </c>
      <c r="E3336" s="51">
        <v>3.15</v>
      </c>
      <c r="F3336" s="143" t="s">
        <v>1718</v>
      </c>
      <c r="G3336" s="118" t="s">
        <v>88</v>
      </c>
      <c r="H3336" s="143" t="s">
        <v>2044</v>
      </c>
      <c r="I3336" s="219" t="str">
        <f>I3335</f>
        <v>Jan</v>
      </c>
      <c r="J3336" s="184">
        <f>IF(F3336="USD", E3336, E3336 * IFERROR(VLOOKUP(F3336, EXCHANGE_RATE!A:B, 2, FALSE), "Currency not found"))</f>
        <v>3.3705000000000003</v>
      </c>
      <c r="K3336" s="184">
        <f t="shared" si="307"/>
        <v>3.38</v>
      </c>
      <c r="L3336" s="184">
        <f>IF(C3336="MTS", B3336, B3336 * IFERROR(VLOOKUP(C3336, 'QTY_CONVERSIONS '!A:B, 2, FALSE), "Units not  found"))</f>
        <v>18</v>
      </c>
      <c r="M3336" s="185">
        <f t="shared" si="308"/>
        <v>60840</v>
      </c>
      <c r="N3336" s="143" t="str">
        <f>IFERROR(VLOOKUP(D3336, Product_Category!A:B, 2, FALSE), "Uncategorized")</f>
        <v>MCC</v>
      </c>
      <c r="O3336" s="186">
        <f t="shared" si="310"/>
        <v>3380</v>
      </c>
      <c r="P3336" s="185">
        <f t="shared" si="309"/>
        <v>60840</v>
      </c>
      <c r="Q3336" s="143">
        <v>2023</v>
      </c>
      <c r="R3336" s="143" t="str">
        <f>IFERROR(VLOOKUP(G3336,'SOURCE COMPANY'!A:B, 2, FALSE), "")</f>
        <v>DFE PHARMA</v>
      </c>
      <c r="S3336" s="143" t="str">
        <f>IFERROR(VLOOKUP(H3336,'CUSTOMER NAME'!A:B, 2, FALSE), "")</f>
        <v>YU HAN COR</v>
      </c>
    </row>
    <row r="3337" spans="1:19">
      <c r="A3337" s="221" t="s">
        <v>1329</v>
      </c>
      <c r="B3337" s="32">
        <v>18000</v>
      </c>
      <c r="C3337" s="221" t="s">
        <v>7</v>
      </c>
      <c r="D3337" s="221" t="s">
        <v>2134</v>
      </c>
      <c r="E3337" s="55">
        <v>3.15</v>
      </c>
      <c r="F3337" s="221" t="s">
        <v>1718</v>
      </c>
      <c r="G3337" s="118" t="s">
        <v>88</v>
      </c>
      <c r="H3337" s="221" t="s">
        <v>2044</v>
      </c>
      <c r="I3337" s="219" t="str">
        <f>I3336</f>
        <v>Jan</v>
      </c>
      <c r="J3337" s="184">
        <f>IF(F3337="USD", E3337, E3337 * IFERROR(VLOOKUP(F3337, EXCHANGE_RATE!A:B, 2, FALSE), "Currency not found"))</f>
        <v>3.3705000000000003</v>
      </c>
      <c r="K3337" s="184">
        <f t="shared" si="307"/>
        <v>3.38</v>
      </c>
      <c r="L3337" s="184">
        <f>IF(C3337="MTS", B3337, B3337 * IFERROR(VLOOKUP(C3337, 'QTY_CONVERSIONS '!A:B, 2, FALSE), "Units not  found"))</f>
        <v>18</v>
      </c>
      <c r="M3337" s="185">
        <f t="shared" si="308"/>
        <v>60840</v>
      </c>
      <c r="N3337" s="143" t="str">
        <f>IFERROR(VLOOKUP(D3337, Product_Category!A:B, 2, FALSE), "Uncategorized")</f>
        <v>MCC</v>
      </c>
      <c r="O3337" s="186">
        <f t="shared" si="310"/>
        <v>3380</v>
      </c>
      <c r="P3337" s="185">
        <f t="shared" si="309"/>
        <v>60840</v>
      </c>
      <c r="Q3337" s="143">
        <v>2023</v>
      </c>
      <c r="R3337" s="143" t="str">
        <f>IFERROR(VLOOKUP(G3337,'SOURCE COMPANY'!A:B, 2, FALSE), "")</f>
        <v>DFE PHARMA</v>
      </c>
      <c r="S3337" s="143" t="str">
        <f>IFERROR(VLOOKUP(H3337,'CUSTOMER NAME'!A:B, 2, FALSE), "")</f>
        <v>YU HAN COR</v>
      </c>
    </row>
    <row r="3338" spans="1:19">
      <c r="A3338" s="120" t="s">
        <v>1018</v>
      </c>
      <c r="B3338" s="120">
        <v>1000</v>
      </c>
      <c r="C3338" s="120" t="s">
        <v>7</v>
      </c>
      <c r="D3338" s="120" t="s">
        <v>19</v>
      </c>
      <c r="E3338" s="120">
        <v>2.1</v>
      </c>
      <c r="F3338" s="120" t="s">
        <v>9</v>
      </c>
      <c r="G3338" s="118" t="s">
        <v>545</v>
      </c>
      <c r="H3338" s="120" t="s">
        <v>510</v>
      </c>
      <c r="I3338" s="192" t="s">
        <v>3034</v>
      </c>
      <c r="J3338" s="184">
        <f>IF(F3338="USD", E3338, E3338 * IFERROR(VLOOKUP(F3338, EXCHANGE_RATE!A:B, 2, FALSE), "Currency not found"))</f>
        <v>2.1</v>
      </c>
      <c r="K3338" s="184">
        <f t="shared" si="307"/>
        <v>2.1</v>
      </c>
      <c r="L3338" s="184">
        <f>IF(C3338="MTS", B3338, B3338 * IFERROR(VLOOKUP(C3338, 'QTY_CONVERSIONS '!A:B, 2, FALSE), "Units not  found"))</f>
        <v>1</v>
      </c>
      <c r="M3338" s="185">
        <f t="shared" si="308"/>
        <v>2100</v>
      </c>
      <c r="N3338" s="143" t="str">
        <f>IFERROR(VLOOKUP(D3338, Product_Category!A:B, 2, FALSE), "Uncategorized")</f>
        <v>CMC</v>
      </c>
      <c r="O3338" s="186">
        <f t="shared" si="310"/>
        <v>2100</v>
      </c>
      <c r="P3338" s="185">
        <f t="shared" si="309"/>
        <v>2100</v>
      </c>
      <c r="Q3338" s="143">
        <v>2023</v>
      </c>
      <c r="R3338" s="143" t="str">
        <f>IFERROR(VLOOKUP(G3338,'SOURCE COMPANY'!A:B, 2, FALSE), "")</f>
        <v>JAYESH INDUSTRIES</v>
      </c>
      <c r="S3338" s="143" t="str">
        <f>IFERROR(VLOOKUP(H3338,'CUSTOMER NAME'!A:B, 2, FALSE), "")</f>
        <v>TO THE ORDER</v>
      </c>
    </row>
    <row r="3339" spans="1:19">
      <c r="A3339" s="120" t="s">
        <v>1418</v>
      </c>
      <c r="B3339" s="120">
        <v>150</v>
      </c>
      <c r="C3339" s="120" t="s">
        <v>7</v>
      </c>
      <c r="D3339" s="120" t="s">
        <v>19</v>
      </c>
      <c r="E3339" s="120">
        <v>3.1</v>
      </c>
      <c r="F3339" s="120" t="s">
        <v>9</v>
      </c>
      <c r="G3339" s="118" t="s">
        <v>545</v>
      </c>
      <c r="H3339" s="120" t="s">
        <v>510</v>
      </c>
      <c r="I3339" s="192" t="s">
        <v>3034</v>
      </c>
      <c r="J3339" s="184">
        <f>IF(F3339="USD", E3339, E3339 * IFERROR(VLOOKUP(F3339, EXCHANGE_RATE!A:B, 2, FALSE), "Currency not found"))</f>
        <v>3.1</v>
      </c>
      <c r="K3339" s="184">
        <f t="shared" si="307"/>
        <v>3.1</v>
      </c>
      <c r="L3339" s="184">
        <f>IF(C3339="MTS", B3339, B3339 * IFERROR(VLOOKUP(C3339, 'QTY_CONVERSIONS '!A:B, 2, FALSE), "Units not  found"))</f>
        <v>0.15</v>
      </c>
      <c r="M3339" s="185">
        <f t="shared" si="308"/>
        <v>465</v>
      </c>
      <c r="N3339" s="143" t="str">
        <f>IFERROR(VLOOKUP(D3339, Product_Category!A:B, 2, FALSE), "Uncategorized")</f>
        <v>CMC</v>
      </c>
      <c r="O3339" s="186">
        <f t="shared" si="310"/>
        <v>3100</v>
      </c>
      <c r="P3339" s="185">
        <f t="shared" si="309"/>
        <v>465</v>
      </c>
      <c r="Q3339" s="143">
        <v>2023</v>
      </c>
      <c r="R3339" s="143" t="str">
        <f>IFERROR(VLOOKUP(G3339,'SOURCE COMPANY'!A:B, 2, FALSE), "")</f>
        <v>JAYESH INDUSTRIES</v>
      </c>
      <c r="S3339" s="143" t="str">
        <f>IFERROR(VLOOKUP(H3339,'CUSTOMER NAME'!A:B, 2, FALSE), "")</f>
        <v>TO THE ORDER</v>
      </c>
    </row>
    <row r="3340" spans="1:19">
      <c r="A3340" s="131" t="s">
        <v>1086</v>
      </c>
      <c r="B3340" s="131">
        <v>1000</v>
      </c>
      <c r="C3340" s="131" t="s">
        <v>7</v>
      </c>
      <c r="D3340" s="131" t="s">
        <v>44</v>
      </c>
      <c r="E3340" s="131">
        <v>17.09</v>
      </c>
      <c r="F3340" s="131" t="s">
        <v>1718</v>
      </c>
      <c r="G3340" s="131" t="s">
        <v>3836</v>
      </c>
      <c r="H3340" s="131" t="s">
        <v>510</v>
      </c>
      <c r="I3340" s="192" t="s">
        <v>3658</v>
      </c>
      <c r="J3340" s="184">
        <f>IF(F3340="USD", E3340, E3340 * IFERROR(VLOOKUP(F3340, EXCHANGE_RATE!A:B, 2, FALSE), "Currency not found"))</f>
        <v>18.286300000000001</v>
      </c>
      <c r="K3340" s="184">
        <f t="shared" si="307"/>
        <v>18.290000000000003</v>
      </c>
      <c r="L3340" s="184">
        <f>IF(C3340="MTS", B3340, B3340 * IFERROR(VLOOKUP(C3340, 'QTY_CONVERSIONS '!A:B, 2, FALSE), "Units not  found"))</f>
        <v>1</v>
      </c>
      <c r="M3340" s="185">
        <f t="shared" si="308"/>
        <v>18290.000000000004</v>
      </c>
      <c r="N3340" s="143" t="str">
        <f>IFERROR(VLOOKUP(D3340, Product_Category!A:B, 2, FALSE), "Uncategorized")</f>
        <v>CMC</v>
      </c>
      <c r="O3340" s="186">
        <f t="shared" si="310"/>
        <v>18290.000000000004</v>
      </c>
      <c r="P3340" s="185">
        <f t="shared" si="309"/>
        <v>18290.000000000004</v>
      </c>
      <c r="Q3340" s="143">
        <v>2023</v>
      </c>
      <c r="R3340" s="143" t="str">
        <f>IFERROR(VLOOKUP(G3340,'SOURCE COMPANY'!A:B, 2, FALSE), "")</f>
        <v>JAYKAY RESOURCES</v>
      </c>
      <c r="S3340" s="143" t="str">
        <f>IFERROR(VLOOKUP(H3340,'CUSTOMER NAME'!A:B, 2, FALSE), "")</f>
        <v>TO THE ORDER</v>
      </c>
    </row>
    <row r="3341" spans="1:19">
      <c r="A3341" s="131" t="s">
        <v>1086</v>
      </c>
      <c r="B3341" s="131">
        <v>1000</v>
      </c>
      <c r="C3341" s="131" t="s">
        <v>7</v>
      </c>
      <c r="D3341" s="131" t="s">
        <v>44</v>
      </c>
      <c r="E3341" s="131">
        <v>15.96</v>
      </c>
      <c r="F3341" s="131" t="s">
        <v>9</v>
      </c>
      <c r="G3341" s="131" t="s">
        <v>3836</v>
      </c>
      <c r="H3341" s="131" t="s">
        <v>510</v>
      </c>
      <c r="I3341" s="192" t="s">
        <v>3658</v>
      </c>
      <c r="J3341" s="184">
        <f>IF(F3341="USD", E3341, E3341 * IFERROR(VLOOKUP(F3341, EXCHANGE_RATE!A:B, 2, FALSE), "Currency not found"))</f>
        <v>15.96</v>
      </c>
      <c r="K3341" s="184">
        <f t="shared" si="307"/>
        <v>15.96</v>
      </c>
      <c r="L3341" s="184">
        <f>IF(C3341="MTS", B3341, B3341 * IFERROR(VLOOKUP(C3341, 'QTY_CONVERSIONS '!A:B, 2, FALSE), "Units not  found"))</f>
        <v>1</v>
      </c>
      <c r="M3341" s="185">
        <f t="shared" si="308"/>
        <v>15960</v>
      </c>
      <c r="N3341" s="143" t="str">
        <f>IFERROR(VLOOKUP(D3341, Product_Category!A:B, 2, FALSE), "Uncategorized")</f>
        <v>CMC</v>
      </c>
      <c r="O3341" s="186">
        <f t="shared" si="310"/>
        <v>15960</v>
      </c>
      <c r="P3341" s="185">
        <f t="shared" si="309"/>
        <v>15960</v>
      </c>
      <c r="Q3341" s="143">
        <v>2023</v>
      </c>
      <c r="R3341" s="143" t="str">
        <f>IFERROR(VLOOKUP(G3341,'SOURCE COMPANY'!A:B, 2, FALSE), "")</f>
        <v>JAYKAY RESOURCES</v>
      </c>
      <c r="S3341" s="143" t="str">
        <f>IFERROR(VLOOKUP(H3341,'CUSTOMER NAME'!A:B, 2, FALSE), "")</f>
        <v>TO THE ORDER</v>
      </c>
    </row>
    <row r="3342" spans="1:19">
      <c r="A3342" s="131" t="s">
        <v>889</v>
      </c>
      <c r="B3342" s="131">
        <v>17000</v>
      </c>
      <c r="C3342" s="131" t="s">
        <v>7</v>
      </c>
      <c r="D3342" s="131" t="s">
        <v>769</v>
      </c>
      <c r="E3342" s="131">
        <v>2.27</v>
      </c>
      <c r="F3342" s="131" t="s">
        <v>9</v>
      </c>
      <c r="G3342" s="131" t="s">
        <v>3760</v>
      </c>
      <c r="H3342" s="131" t="s">
        <v>510</v>
      </c>
      <c r="I3342" s="192" t="s">
        <v>3658</v>
      </c>
      <c r="J3342" s="184">
        <f>IF(F3342="USD", E3342, E3342 * IFERROR(VLOOKUP(F3342, EXCHANGE_RATE!A:B, 2, FALSE), "Currency not found"))</f>
        <v>2.27</v>
      </c>
      <c r="K3342" s="184">
        <f t="shared" si="307"/>
        <v>2.27</v>
      </c>
      <c r="L3342" s="184">
        <f>IF(C3342="MTS", B3342, B3342 * IFERROR(VLOOKUP(C3342, 'QTY_CONVERSIONS '!A:B, 2, FALSE), "Units not  found"))</f>
        <v>17</v>
      </c>
      <c r="M3342" s="185">
        <f t="shared" si="308"/>
        <v>38590</v>
      </c>
      <c r="N3342" s="143" t="str">
        <f>IFERROR(VLOOKUP(D3342, Product_Category!A:B, 2, FALSE), "Uncategorized")</f>
        <v>MCC</v>
      </c>
      <c r="O3342" s="186">
        <f t="shared" si="310"/>
        <v>2270</v>
      </c>
      <c r="P3342" s="185">
        <f t="shared" si="309"/>
        <v>38590</v>
      </c>
      <c r="Q3342" s="143">
        <v>2023</v>
      </c>
      <c r="R3342" s="143" t="str">
        <f>IFERROR(VLOOKUP(G3342,'SOURCE COMPANY'!A:B, 2, FALSE), "")</f>
        <v>JAYSONS API</v>
      </c>
      <c r="S3342" s="143" t="str">
        <f>IFERROR(VLOOKUP(H3342,'CUSTOMER NAME'!A:B, 2, FALSE), "")</f>
        <v>TO THE ORDER</v>
      </c>
    </row>
    <row r="3343" spans="1:19">
      <c r="A3343" s="131" t="s">
        <v>889</v>
      </c>
      <c r="B3343" s="131">
        <v>3000</v>
      </c>
      <c r="C3343" s="131" t="s">
        <v>7</v>
      </c>
      <c r="D3343" s="131" t="s">
        <v>611</v>
      </c>
      <c r="E3343" s="131">
        <v>2.27</v>
      </c>
      <c r="F3343" s="131" t="s">
        <v>9</v>
      </c>
      <c r="G3343" s="131" t="s">
        <v>3760</v>
      </c>
      <c r="H3343" s="131" t="s">
        <v>510</v>
      </c>
      <c r="I3343" s="192" t="s">
        <v>3658</v>
      </c>
      <c r="J3343" s="184">
        <f>IF(F3343="USD", E3343, E3343 * IFERROR(VLOOKUP(F3343, EXCHANGE_RATE!A:B, 2, FALSE), "Currency not found"))</f>
        <v>2.27</v>
      </c>
      <c r="K3343" s="184">
        <f t="shared" si="307"/>
        <v>2.27</v>
      </c>
      <c r="L3343" s="184">
        <f>IF(C3343="MTS", B3343, B3343 * IFERROR(VLOOKUP(C3343, 'QTY_CONVERSIONS '!A:B, 2, FALSE), "Units not  found"))</f>
        <v>3</v>
      </c>
      <c r="M3343" s="185">
        <f t="shared" si="308"/>
        <v>6810</v>
      </c>
      <c r="N3343" s="143" t="str">
        <f>IFERROR(VLOOKUP(D3343, Product_Category!A:B, 2, FALSE), "Uncategorized")</f>
        <v>MCC</v>
      </c>
      <c r="O3343" s="186">
        <f t="shared" si="310"/>
        <v>2270</v>
      </c>
      <c r="P3343" s="185">
        <f t="shared" si="309"/>
        <v>6810</v>
      </c>
      <c r="Q3343" s="143">
        <v>2023</v>
      </c>
      <c r="R3343" s="143" t="str">
        <f>IFERROR(VLOOKUP(G3343,'SOURCE COMPANY'!A:B, 2, FALSE), "")</f>
        <v>JAYSONS API</v>
      </c>
      <c r="S3343" s="143" t="str">
        <f>IFERROR(VLOOKUP(H3343,'CUSTOMER NAME'!A:B, 2, FALSE), "")</f>
        <v>TO THE ORDER</v>
      </c>
    </row>
    <row r="3344" spans="1:19">
      <c r="A3344" s="143" t="s">
        <v>1199</v>
      </c>
      <c r="B3344" s="143">
        <v>3000</v>
      </c>
      <c r="C3344" s="143" t="s">
        <v>7</v>
      </c>
      <c r="D3344" s="143" t="s">
        <v>1200</v>
      </c>
      <c r="E3344" s="255">
        <v>2.78</v>
      </c>
      <c r="F3344" s="143" t="s">
        <v>9</v>
      </c>
      <c r="G3344" s="143" t="s">
        <v>1201</v>
      </c>
      <c r="H3344" s="143" t="s">
        <v>510</v>
      </c>
      <c r="I3344" s="219" t="str">
        <f>I3343</f>
        <v>November</v>
      </c>
      <c r="J3344" s="184">
        <f>IF(F3344="USD", E3344, E3344 * IFERROR(VLOOKUP(F3344, EXCHANGE_RATE!A:B, 2, FALSE), "Currency not found"))</f>
        <v>2.78</v>
      </c>
      <c r="K3344" s="184">
        <f t="shared" si="307"/>
        <v>2.78</v>
      </c>
      <c r="L3344" s="184">
        <f>IF(C3344="MTS", B3344, B3344 * IFERROR(VLOOKUP(C3344, 'QTY_CONVERSIONS '!A:B, 2, FALSE), "Units not  found"))</f>
        <v>3</v>
      </c>
      <c r="M3344" s="185">
        <f t="shared" si="308"/>
        <v>8340</v>
      </c>
      <c r="N3344" s="143" t="str">
        <f>IFERROR(VLOOKUP(D3344, Product_Category!A:B, 2, FALSE), "Uncategorized")</f>
        <v>MCC</v>
      </c>
      <c r="O3344" s="186">
        <f t="shared" si="310"/>
        <v>2780</v>
      </c>
      <c r="P3344" s="185">
        <f t="shared" si="309"/>
        <v>8340</v>
      </c>
      <c r="Q3344" s="143">
        <v>2023</v>
      </c>
      <c r="R3344" s="143" t="str">
        <f>IFERROR(VLOOKUP(G3344,'SOURCE COMPANY'!A:B, 2, FALSE), "")</f>
        <v>JUVENCIA LIFESCIENCES</v>
      </c>
      <c r="S3344" s="143" t="str">
        <f>IFERROR(VLOOKUP(H3344,'CUSTOMER NAME'!A:B, 2, FALSE), "")</f>
        <v>TO THE ORDER</v>
      </c>
    </row>
    <row r="3345" spans="1:19">
      <c r="A3345" s="131" t="s">
        <v>860</v>
      </c>
      <c r="B3345" s="131">
        <v>10000</v>
      </c>
      <c r="C3345" s="131" t="s">
        <v>7</v>
      </c>
      <c r="D3345" s="131" t="s">
        <v>611</v>
      </c>
      <c r="E3345" s="131">
        <v>1.77</v>
      </c>
      <c r="F3345" s="131" t="s">
        <v>9</v>
      </c>
      <c r="G3345" s="131" t="s">
        <v>2700</v>
      </c>
      <c r="H3345" s="131" t="s">
        <v>510</v>
      </c>
      <c r="I3345" s="192" t="s">
        <v>2670</v>
      </c>
      <c r="J3345" s="184">
        <f>IF(F3345="USD", E3345, E3345 * IFERROR(VLOOKUP(F3345, EXCHANGE_RATE!A:B, 2, FALSE), "Currency not found"))</f>
        <v>1.77</v>
      </c>
      <c r="K3345" s="184">
        <f t="shared" si="307"/>
        <v>1.77</v>
      </c>
      <c r="L3345" s="184">
        <f>IF(C3345="MTS", B3345, B3345 * IFERROR(VLOOKUP(C3345, 'QTY_CONVERSIONS '!A:B, 2, FALSE), "Units not  found"))</f>
        <v>10</v>
      </c>
      <c r="M3345" s="185">
        <f t="shared" si="308"/>
        <v>17700</v>
      </c>
      <c r="N3345" s="143" t="str">
        <f>IFERROR(VLOOKUP(D3345, Product_Category!A:B, 2, FALSE), "Uncategorized")</f>
        <v>MCC</v>
      </c>
      <c r="O3345" s="186">
        <f t="shared" si="310"/>
        <v>1770</v>
      </c>
      <c r="P3345" s="185">
        <f t="shared" si="309"/>
        <v>17700</v>
      </c>
      <c r="Q3345" s="143">
        <v>2023</v>
      </c>
      <c r="R3345" s="143" t="str">
        <f>IFERROR(VLOOKUP(G3345,'SOURCE COMPANY'!A:B, 2, FALSE), "")</f>
        <v>KEVAL EXPORTS</v>
      </c>
      <c r="S3345" s="143" t="str">
        <f>IFERROR(VLOOKUP(H3345,'CUSTOMER NAME'!A:B, 2, FALSE), "")</f>
        <v>TO THE ORDER</v>
      </c>
    </row>
    <row r="3346" spans="1:19">
      <c r="A3346" s="131" t="s">
        <v>2709</v>
      </c>
      <c r="B3346" s="131">
        <v>2000</v>
      </c>
      <c r="C3346" s="131" t="s">
        <v>7</v>
      </c>
      <c r="D3346" s="131" t="s">
        <v>2710</v>
      </c>
      <c r="E3346" s="131">
        <v>6.26</v>
      </c>
      <c r="F3346" s="131" t="s">
        <v>9</v>
      </c>
      <c r="G3346" s="131" t="s">
        <v>2700</v>
      </c>
      <c r="H3346" s="131" t="s">
        <v>510</v>
      </c>
      <c r="I3346" s="192" t="s">
        <v>2670</v>
      </c>
      <c r="J3346" s="184">
        <f>IF(F3346="USD", E3346, E3346 * IFERROR(VLOOKUP(F3346, EXCHANGE_RATE!A:B, 2, FALSE), "Currency not found"))</f>
        <v>6.26</v>
      </c>
      <c r="K3346" s="184">
        <f t="shared" si="307"/>
        <v>6.26</v>
      </c>
      <c r="L3346" s="184">
        <f>IF(C3346="MTS", B3346, B3346 * IFERROR(VLOOKUP(C3346, 'QTY_CONVERSIONS '!A:B, 2, FALSE), "Units not  found"))</f>
        <v>2</v>
      </c>
      <c r="M3346" s="185">
        <f t="shared" si="308"/>
        <v>12520</v>
      </c>
      <c r="N3346" s="143" t="str">
        <f>IFERROR(VLOOKUP(D3346, Product_Category!A:B, 2, FALSE), "Uncategorized")</f>
        <v>MCC</v>
      </c>
      <c r="O3346" s="186">
        <f t="shared" si="310"/>
        <v>6260</v>
      </c>
      <c r="P3346" s="185">
        <f t="shared" si="309"/>
        <v>12520</v>
      </c>
      <c r="Q3346" s="143">
        <v>2023</v>
      </c>
      <c r="R3346" s="143" t="str">
        <f>IFERROR(VLOOKUP(G3346,'SOURCE COMPANY'!A:B, 2, FALSE), "")</f>
        <v>KEVAL EXPORTS</v>
      </c>
      <c r="S3346" s="143" t="str">
        <f>IFERROR(VLOOKUP(H3346,'CUSTOMER NAME'!A:B, 2, FALSE), "")</f>
        <v>TO THE ORDER</v>
      </c>
    </row>
    <row r="3347" spans="1:19">
      <c r="A3347" s="131" t="s">
        <v>909</v>
      </c>
      <c r="B3347" s="131">
        <v>1500</v>
      </c>
      <c r="C3347" s="131" t="s">
        <v>7</v>
      </c>
      <c r="D3347" s="131" t="s">
        <v>611</v>
      </c>
      <c r="E3347" s="131">
        <v>1.786</v>
      </c>
      <c r="F3347" s="131" t="s">
        <v>9</v>
      </c>
      <c r="G3347" s="131" t="s">
        <v>2700</v>
      </c>
      <c r="H3347" s="131" t="s">
        <v>510</v>
      </c>
      <c r="I3347" s="192" t="s">
        <v>2670</v>
      </c>
      <c r="J3347" s="184">
        <f>IF(F3347="USD", E3347, E3347 * IFERROR(VLOOKUP(F3347, EXCHANGE_RATE!A:B, 2, FALSE), "Currency not found"))</f>
        <v>1.786</v>
      </c>
      <c r="K3347" s="184">
        <f t="shared" si="307"/>
        <v>1.79</v>
      </c>
      <c r="L3347" s="184">
        <f>IF(C3347="MTS", B3347, B3347 * IFERROR(VLOOKUP(C3347, 'QTY_CONVERSIONS '!A:B, 2, FALSE), "Units not  found"))</f>
        <v>1.5</v>
      </c>
      <c r="M3347" s="185">
        <f t="shared" si="308"/>
        <v>2685</v>
      </c>
      <c r="N3347" s="143" t="str">
        <f>IFERROR(VLOOKUP(D3347, Product_Category!A:B, 2, FALSE), "Uncategorized")</f>
        <v>MCC</v>
      </c>
      <c r="O3347" s="186">
        <f t="shared" si="310"/>
        <v>1790</v>
      </c>
      <c r="P3347" s="185">
        <f t="shared" si="309"/>
        <v>2685</v>
      </c>
      <c r="Q3347" s="143">
        <v>2023</v>
      </c>
      <c r="R3347" s="143" t="str">
        <f>IFERROR(VLOOKUP(G3347,'SOURCE COMPANY'!A:B, 2, FALSE), "")</f>
        <v>KEVAL EXPORTS</v>
      </c>
      <c r="S3347" s="143" t="str">
        <f>IFERROR(VLOOKUP(H3347,'CUSTOMER NAME'!A:B, 2, FALSE), "")</f>
        <v>TO THE ORDER</v>
      </c>
    </row>
    <row r="3348" spans="1:19">
      <c r="A3348" s="131" t="s">
        <v>715</v>
      </c>
      <c r="B3348" s="131">
        <v>20000</v>
      </c>
      <c r="C3348" s="131" t="s">
        <v>7</v>
      </c>
      <c r="D3348" s="131" t="s">
        <v>2832</v>
      </c>
      <c r="E3348" s="131">
        <v>1.9950000000000001</v>
      </c>
      <c r="F3348" s="131" t="s">
        <v>9</v>
      </c>
      <c r="G3348" s="131" t="s">
        <v>2700</v>
      </c>
      <c r="H3348" s="131" t="s">
        <v>510</v>
      </c>
      <c r="I3348" s="192" t="s">
        <v>2670</v>
      </c>
      <c r="J3348" s="184">
        <f>IF(F3348="USD", E3348, E3348 * IFERROR(VLOOKUP(F3348, EXCHANGE_RATE!A:B, 2, FALSE), "Currency not found"))</f>
        <v>1.9950000000000001</v>
      </c>
      <c r="K3348" s="184">
        <f t="shared" si="307"/>
        <v>2</v>
      </c>
      <c r="L3348" s="184">
        <f>IF(C3348="MTS", B3348, B3348 * IFERROR(VLOOKUP(C3348, 'QTY_CONVERSIONS '!A:B, 2, FALSE), "Units not  found"))</f>
        <v>20</v>
      </c>
      <c r="M3348" s="185">
        <f t="shared" si="308"/>
        <v>40000</v>
      </c>
      <c r="N3348" s="143" t="str">
        <f>IFERROR(VLOOKUP(D3348, Product_Category!A:B, 2, FALSE), "Uncategorized")</f>
        <v>MCC</v>
      </c>
      <c r="O3348" s="186">
        <f t="shared" si="310"/>
        <v>2000</v>
      </c>
      <c r="P3348" s="185">
        <f t="shared" si="309"/>
        <v>40000</v>
      </c>
      <c r="Q3348" s="143">
        <v>2023</v>
      </c>
      <c r="R3348" s="143" t="str">
        <f>IFERROR(VLOOKUP(G3348,'SOURCE COMPANY'!A:B, 2, FALSE), "")</f>
        <v>KEVAL EXPORTS</v>
      </c>
      <c r="S3348" s="143" t="str">
        <f>IFERROR(VLOOKUP(H3348,'CUSTOMER NAME'!A:B, 2, FALSE), "")</f>
        <v>TO THE ORDER</v>
      </c>
    </row>
    <row r="3349" spans="1:19">
      <c r="A3349" s="131" t="s">
        <v>172</v>
      </c>
      <c r="B3349" s="131">
        <v>14000</v>
      </c>
      <c r="C3349" s="131" t="s">
        <v>7</v>
      </c>
      <c r="D3349" s="131" t="s">
        <v>769</v>
      </c>
      <c r="E3349" s="131">
        <v>2.4900000000000002</v>
      </c>
      <c r="F3349" s="131" t="s">
        <v>9</v>
      </c>
      <c r="G3349" s="131" t="s">
        <v>2700</v>
      </c>
      <c r="H3349" s="131" t="s">
        <v>510</v>
      </c>
      <c r="I3349" s="192" t="s">
        <v>2670</v>
      </c>
      <c r="J3349" s="184">
        <f>IF(F3349="USD", E3349, E3349 * IFERROR(VLOOKUP(F3349, EXCHANGE_RATE!A:B, 2, FALSE), "Currency not found"))</f>
        <v>2.4900000000000002</v>
      </c>
      <c r="K3349" s="184">
        <f t="shared" si="307"/>
        <v>2.4900000000000002</v>
      </c>
      <c r="L3349" s="184">
        <f>IF(C3349="MTS", B3349, B3349 * IFERROR(VLOOKUP(C3349, 'QTY_CONVERSIONS '!A:B, 2, FALSE), "Units not  found"))</f>
        <v>14</v>
      </c>
      <c r="M3349" s="185">
        <f t="shared" si="308"/>
        <v>34860</v>
      </c>
      <c r="N3349" s="143" t="str">
        <f>IFERROR(VLOOKUP(D3349, Product_Category!A:B, 2, FALSE), "Uncategorized")</f>
        <v>MCC</v>
      </c>
      <c r="O3349" s="186">
        <f t="shared" si="310"/>
        <v>2490</v>
      </c>
      <c r="P3349" s="185">
        <f t="shared" si="309"/>
        <v>34860</v>
      </c>
      <c r="Q3349" s="143">
        <v>2023</v>
      </c>
      <c r="R3349" s="143" t="str">
        <f>IFERROR(VLOOKUP(G3349,'SOURCE COMPANY'!A:B, 2, FALSE), "")</f>
        <v>KEVAL EXPORTS</v>
      </c>
      <c r="S3349" s="143" t="str">
        <f>IFERROR(VLOOKUP(H3349,'CUSTOMER NAME'!A:B, 2, FALSE), "")</f>
        <v>TO THE ORDER</v>
      </c>
    </row>
    <row r="3350" spans="1:19">
      <c r="A3350" s="131" t="s">
        <v>752</v>
      </c>
      <c r="B3350" s="131">
        <v>1</v>
      </c>
      <c r="C3350" s="131" t="s">
        <v>7</v>
      </c>
      <c r="D3350" s="131" t="s">
        <v>3715</v>
      </c>
      <c r="E3350" s="131">
        <v>0</v>
      </c>
      <c r="F3350" s="131" t="s">
        <v>9</v>
      </c>
      <c r="G3350" s="143" t="s">
        <v>1616</v>
      </c>
      <c r="H3350" s="131" t="s">
        <v>510</v>
      </c>
      <c r="I3350" s="192" t="s">
        <v>3658</v>
      </c>
      <c r="J3350" s="184">
        <f>IF(F3350="USD", E3350, E3350 * IFERROR(VLOOKUP(F3350, EXCHANGE_RATE!A:B, 2, FALSE), "Currency not found"))</f>
        <v>0</v>
      </c>
      <c r="K3350" s="184">
        <f t="shared" si="307"/>
        <v>0</v>
      </c>
      <c r="L3350" s="184">
        <f>IF(C3350="MTS", B3350, B3350 * IFERROR(VLOOKUP(C3350, 'QTY_CONVERSIONS '!A:B, 2, FALSE), "Units not  found"))</f>
        <v>1E-3</v>
      </c>
      <c r="M3350" s="185">
        <f t="shared" si="308"/>
        <v>0</v>
      </c>
      <c r="N3350" s="143" t="str">
        <f>IFERROR(VLOOKUP(D3350, Product_Category!A:B, 2, FALSE), "Uncategorized")</f>
        <v>MCC</v>
      </c>
      <c r="O3350" s="186">
        <f t="shared" si="310"/>
        <v>0</v>
      </c>
      <c r="P3350" s="185">
        <f t="shared" si="309"/>
        <v>0</v>
      </c>
      <c r="Q3350" s="143">
        <v>2023</v>
      </c>
      <c r="R3350" s="143" t="str">
        <f>IFERROR(VLOOKUP(G3350,'SOURCE COMPANY'!A:B, 2, FALSE), "")</f>
        <v>LAXMIDAS DAHYA</v>
      </c>
      <c r="S3350" s="143" t="str">
        <f>IFERROR(VLOOKUP(H3350,'CUSTOMER NAME'!A:B, 2, FALSE), "")</f>
        <v>TO THE ORDER</v>
      </c>
    </row>
    <row r="3351" spans="1:19">
      <c r="A3351" s="131" t="s">
        <v>752</v>
      </c>
      <c r="B3351" s="131">
        <v>20000</v>
      </c>
      <c r="C3351" s="131" t="s">
        <v>7</v>
      </c>
      <c r="D3351" s="131" t="s">
        <v>3102</v>
      </c>
      <c r="E3351" s="131">
        <v>2.5499999999999998</v>
      </c>
      <c r="F3351" s="131" t="s">
        <v>9</v>
      </c>
      <c r="G3351" s="143" t="s">
        <v>1616</v>
      </c>
      <c r="H3351" s="131" t="s">
        <v>510</v>
      </c>
      <c r="I3351" s="192" t="s">
        <v>3658</v>
      </c>
      <c r="J3351" s="184">
        <f>IF(F3351="USD", E3351, E3351 * IFERROR(VLOOKUP(F3351, EXCHANGE_RATE!A:B, 2, FALSE), "Currency not found"))</f>
        <v>2.5499999999999998</v>
      </c>
      <c r="K3351" s="184">
        <f t="shared" si="307"/>
        <v>2.5499999999999998</v>
      </c>
      <c r="L3351" s="184">
        <f>IF(C3351="MTS", B3351, B3351 * IFERROR(VLOOKUP(C3351, 'QTY_CONVERSIONS '!A:B, 2, FALSE), "Units not  found"))</f>
        <v>20</v>
      </c>
      <c r="M3351" s="185">
        <f t="shared" si="308"/>
        <v>51000</v>
      </c>
      <c r="N3351" s="143" t="str">
        <f>IFERROR(VLOOKUP(D3351, Product_Category!A:B, 2, FALSE), "Uncategorized")</f>
        <v>MCC</v>
      </c>
      <c r="O3351" s="186">
        <f t="shared" si="310"/>
        <v>2550</v>
      </c>
      <c r="P3351" s="185">
        <f t="shared" si="309"/>
        <v>51000</v>
      </c>
      <c r="Q3351" s="143">
        <v>2023</v>
      </c>
      <c r="R3351" s="143" t="str">
        <f>IFERROR(VLOOKUP(G3351,'SOURCE COMPANY'!A:B, 2, FALSE), "")</f>
        <v>LAXMIDAS DAHYA</v>
      </c>
      <c r="S3351" s="143" t="str">
        <f>IFERROR(VLOOKUP(H3351,'CUSTOMER NAME'!A:B, 2, FALSE), "")</f>
        <v>TO THE ORDER</v>
      </c>
    </row>
    <row r="3352" spans="1:19">
      <c r="A3352" s="224" t="s">
        <v>183</v>
      </c>
      <c r="B3352" s="224">
        <v>7200</v>
      </c>
      <c r="C3352" s="224" t="s">
        <v>7</v>
      </c>
      <c r="D3352" s="224" t="s">
        <v>104</v>
      </c>
      <c r="E3352" s="256">
        <v>1.1000000000000001</v>
      </c>
      <c r="F3352" s="224" t="s">
        <v>9</v>
      </c>
      <c r="G3352" s="118" t="s">
        <v>829</v>
      </c>
      <c r="H3352" s="224" t="s">
        <v>510</v>
      </c>
      <c r="I3352" s="219" t="str">
        <f>I3351</f>
        <v>November</v>
      </c>
      <c r="J3352" s="184">
        <f>IF(F3352="USD", E3352, E3352 * IFERROR(VLOOKUP(F3352, EXCHANGE_RATE!A:B, 2, FALSE), "Currency not found"))</f>
        <v>1.1000000000000001</v>
      </c>
      <c r="K3352" s="184">
        <f t="shared" si="307"/>
        <v>1.1000000000000001</v>
      </c>
      <c r="L3352" s="184">
        <f>IF(C3352="MTS", B3352, B3352 * IFERROR(VLOOKUP(C3352, 'QTY_CONVERSIONS '!A:B, 2, FALSE), "Units not  found"))</f>
        <v>7.2</v>
      </c>
      <c r="M3352" s="185">
        <f t="shared" si="308"/>
        <v>7920.0000000000009</v>
      </c>
      <c r="N3352" s="143" t="str">
        <f>IFERROR(VLOOKUP(D3352, Product_Category!A:B, 2, FALSE), "Uncategorized")</f>
        <v>MAGNESIUM STEARATE</v>
      </c>
      <c r="O3352" s="186">
        <f t="shared" si="310"/>
        <v>1100</v>
      </c>
      <c r="P3352" s="185">
        <f t="shared" si="309"/>
        <v>7920</v>
      </c>
      <c r="Q3352" s="143">
        <v>2023</v>
      </c>
      <c r="R3352" s="143" t="str">
        <f>IFERROR(VLOOKUP(G3352,'SOURCE COMPANY'!A:B, 2, FALSE), "")</f>
        <v>M L A INDUSTRIES</v>
      </c>
      <c r="S3352" s="143" t="str">
        <f>IFERROR(VLOOKUP(H3352,'CUSTOMER NAME'!A:B, 2, FALSE), "")</f>
        <v>TO THE ORDER</v>
      </c>
    </row>
    <row r="3353" spans="1:19">
      <c r="A3353" s="226" t="s">
        <v>183</v>
      </c>
      <c r="B3353" s="226">
        <v>7200</v>
      </c>
      <c r="C3353" s="226" t="s">
        <v>7</v>
      </c>
      <c r="D3353" s="226" t="s">
        <v>104</v>
      </c>
      <c r="E3353" s="257">
        <v>1.1000000000000001</v>
      </c>
      <c r="F3353" s="226" t="s">
        <v>9</v>
      </c>
      <c r="G3353" s="118" t="s">
        <v>829</v>
      </c>
      <c r="H3353" s="226" t="s">
        <v>510</v>
      </c>
      <c r="I3353" s="219" t="str">
        <f>I3352</f>
        <v>November</v>
      </c>
      <c r="J3353" s="184">
        <f>IF(F3353="USD", E3353, E3353 * IFERROR(VLOOKUP(F3353, EXCHANGE_RATE!A:B, 2, FALSE), "Currency not found"))</f>
        <v>1.1000000000000001</v>
      </c>
      <c r="K3353" s="184">
        <f t="shared" si="307"/>
        <v>1.1000000000000001</v>
      </c>
      <c r="L3353" s="184">
        <f>IF(C3353="MTS", B3353, B3353 * IFERROR(VLOOKUP(C3353, 'QTY_CONVERSIONS '!A:B, 2, FALSE), "Units not  found"))</f>
        <v>7.2</v>
      </c>
      <c r="M3353" s="185">
        <f t="shared" si="308"/>
        <v>7920.0000000000009</v>
      </c>
      <c r="N3353" s="143" t="str">
        <f>IFERROR(VLOOKUP(D3353, Product_Category!A:B, 2, FALSE), "Uncategorized")</f>
        <v>MAGNESIUM STEARATE</v>
      </c>
      <c r="O3353" s="186">
        <f t="shared" si="310"/>
        <v>1100</v>
      </c>
      <c r="P3353" s="185">
        <f t="shared" si="309"/>
        <v>7920</v>
      </c>
      <c r="Q3353" s="143">
        <v>2023</v>
      </c>
      <c r="R3353" s="143" t="str">
        <f>IFERROR(VLOOKUP(G3353,'SOURCE COMPANY'!A:B, 2, FALSE), "")</f>
        <v>M L A INDUSTRIES</v>
      </c>
      <c r="S3353" s="143" t="str">
        <f>IFERROR(VLOOKUP(H3353,'CUSTOMER NAME'!A:B, 2, FALSE), "")</f>
        <v>TO THE ORDER</v>
      </c>
    </row>
    <row r="3354" spans="1:19">
      <c r="A3354" s="118" t="s">
        <v>909</v>
      </c>
      <c r="B3354" s="118">
        <v>2260</v>
      </c>
      <c r="C3354" s="118" t="s">
        <v>7</v>
      </c>
      <c r="D3354" s="118" t="s">
        <v>104</v>
      </c>
      <c r="E3354" s="255">
        <v>2.5999479999999999</v>
      </c>
      <c r="F3354" s="118" t="s">
        <v>9</v>
      </c>
      <c r="G3354" s="118" t="s">
        <v>829</v>
      </c>
      <c r="H3354" s="118" t="s">
        <v>510</v>
      </c>
      <c r="I3354" s="219" t="str">
        <f>I3353</f>
        <v>November</v>
      </c>
      <c r="J3354" s="184">
        <f>IF(F3354="USD", E3354, E3354 * IFERROR(VLOOKUP(F3354, EXCHANGE_RATE!A:B, 2, FALSE), "Currency not found"))</f>
        <v>2.5999479999999999</v>
      </c>
      <c r="K3354" s="184">
        <f t="shared" si="307"/>
        <v>2.5999999999999996</v>
      </c>
      <c r="L3354" s="184">
        <f>IF(C3354="MTS", B3354, B3354 * IFERROR(VLOOKUP(C3354, 'QTY_CONVERSIONS '!A:B, 2, FALSE), "Units not  found"))</f>
        <v>2.2600000000000002</v>
      </c>
      <c r="M3354" s="185">
        <f t="shared" si="308"/>
        <v>5875.9999999999991</v>
      </c>
      <c r="N3354" s="143" t="str">
        <f>IFERROR(VLOOKUP(D3354, Product_Category!A:B, 2, FALSE), "Uncategorized")</f>
        <v>MAGNESIUM STEARATE</v>
      </c>
      <c r="O3354" s="186">
        <f t="shared" si="310"/>
        <v>2599.9999999999995</v>
      </c>
      <c r="P3354" s="185">
        <f t="shared" si="309"/>
        <v>5876</v>
      </c>
      <c r="Q3354" s="143">
        <v>2023</v>
      </c>
      <c r="R3354" s="143" t="str">
        <f>IFERROR(VLOOKUP(G3354,'SOURCE COMPANY'!A:B, 2, FALSE), "")</f>
        <v>M L A INDUSTRIES</v>
      </c>
      <c r="S3354" s="143" t="str">
        <f>IFERROR(VLOOKUP(H3354,'CUSTOMER NAME'!A:B, 2, FALSE), "")</f>
        <v>TO THE ORDER</v>
      </c>
    </row>
    <row r="3355" spans="1:19">
      <c r="A3355" s="132" t="s">
        <v>3955</v>
      </c>
      <c r="B3355" s="132">
        <v>1</v>
      </c>
      <c r="C3355" s="132" t="s">
        <v>7</v>
      </c>
      <c r="D3355" s="132" t="s">
        <v>910</v>
      </c>
      <c r="E3355" s="132">
        <v>8.8000000000000007</v>
      </c>
      <c r="F3355" s="132" t="s">
        <v>9</v>
      </c>
      <c r="G3355" s="131" t="s">
        <v>3956</v>
      </c>
      <c r="H3355" s="132" t="s">
        <v>510</v>
      </c>
      <c r="I3355" s="192" t="s">
        <v>3893</v>
      </c>
      <c r="J3355" s="184">
        <f>IF(F3355="USD", E3355, E3355 * IFERROR(VLOOKUP(F3355, EXCHANGE_RATE!A:B, 2, FALSE), "Currency not found"))</f>
        <v>8.8000000000000007</v>
      </c>
      <c r="K3355" s="184">
        <f t="shared" si="307"/>
        <v>8.8000000000000007</v>
      </c>
      <c r="L3355" s="184">
        <f>IF(C3355="MTS", B3355, B3355 * IFERROR(VLOOKUP(C3355, 'QTY_CONVERSIONS '!A:B, 2, FALSE), "Units not  found"))</f>
        <v>1E-3</v>
      </c>
      <c r="M3355" s="185">
        <f t="shared" si="308"/>
        <v>8.8000000000000007</v>
      </c>
      <c r="N3355" s="143" t="str">
        <f>IFERROR(VLOOKUP(D3355, Product_Category!A:B, 2, FALSE), "Uncategorized")</f>
        <v>MAGNESIUM STEARATE</v>
      </c>
      <c r="O3355" s="186">
        <f t="shared" si="310"/>
        <v>8800</v>
      </c>
      <c r="P3355" s="185">
        <f t="shared" si="309"/>
        <v>8.8000000000000007</v>
      </c>
      <c r="Q3355" s="143">
        <v>2023</v>
      </c>
      <c r="R3355" s="143" t="str">
        <f>IFERROR(VLOOKUP(G3355,'SOURCE COMPANY'!A:B, 2, FALSE), "")</f>
        <v>MARUTHI SCIENTIFIC</v>
      </c>
      <c r="S3355" s="143" t="str">
        <f>IFERROR(VLOOKUP(H3355,'CUSTOMER NAME'!A:B, 2, FALSE), "")</f>
        <v>TO THE ORDER</v>
      </c>
    </row>
    <row r="3356" spans="1:19">
      <c r="A3356" s="143" t="s">
        <v>1025</v>
      </c>
      <c r="B3356" s="31">
        <v>4000</v>
      </c>
      <c r="C3356" s="143" t="s">
        <v>7</v>
      </c>
      <c r="D3356" s="143" t="s">
        <v>626</v>
      </c>
      <c r="E3356" s="51">
        <v>5.7</v>
      </c>
      <c r="F3356" s="143" t="s">
        <v>9</v>
      </c>
      <c r="G3356" s="131" t="s">
        <v>3961</v>
      </c>
      <c r="H3356" s="131" t="s">
        <v>1586</v>
      </c>
      <c r="I3356" s="219" t="str">
        <f>I3355</f>
        <v>December</v>
      </c>
      <c r="J3356" s="184">
        <f>IF(F3356="USD", E3356, E3356 * IFERROR(VLOOKUP(F3356, EXCHANGE_RATE!A:B, 2, FALSE), "Currency not found"))</f>
        <v>5.7</v>
      </c>
      <c r="K3356" s="184">
        <f t="shared" si="307"/>
        <v>5.7</v>
      </c>
      <c r="L3356" s="184">
        <f>IF(C3356="MTS", B3356, B3356 * IFERROR(VLOOKUP(C3356, 'QTY_CONVERSIONS '!A:B, 2, FALSE), "Units not  found"))</f>
        <v>4</v>
      </c>
      <c r="M3356" s="185">
        <f t="shared" si="308"/>
        <v>22800</v>
      </c>
      <c r="N3356" s="143" t="str">
        <f>IFERROR(VLOOKUP(D3356, Product_Category!A:B, 2, FALSE), "Uncategorized")</f>
        <v>CROSCARMELLOSE SODIUM</v>
      </c>
      <c r="O3356" s="186">
        <f t="shared" si="310"/>
        <v>5700</v>
      </c>
      <c r="P3356" s="185">
        <f t="shared" si="309"/>
        <v>22800</v>
      </c>
      <c r="Q3356" s="143">
        <v>2023</v>
      </c>
      <c r="R3356" s="143" t="str">
        <f>IFERROR(VLOOKUP(G3356,'SOURCE COMPANY'!A:B, 2, FALSE), "")</f>
        <v>Waylink International</v>
      </c>
      <c r="S3356" s="143" t="str">
        <f>IFERROR(VLOOKUP(H3356,'CUSTOMER NAME'!A:B, 2, FALSE), "")</f>
        <v>CELOGEN LANKA</v>
      </c>
    </row>
    <row r="3357" spans="1:19">
      <c r="A3357" s="143" t="s">
        <v>1025</v>
      </c>
      <c r="B3357" s="222">
        <v>50</v>
      </c>
      <c r="C3357" s="143" t="s">
        <v>7</v>
      </c>
      <c r="D3357" s="143" t="s">
        <v>2426</v>
      </c>
      <c r="E3357" s="223">
        <v>3</v>
      </c>
      <c r="F3357" s="143" t="s">
        <v>9</v>
      </c>
      <c r="G3357" s="143" t="s">
        <v>736</v>
      </c>
      <c r="H3357" s="143" t="s">
        <v>2199</v>
      </c>
      <c r="I3357" s="219" t="str">
        <f>I3356</f>
        <v>December</v>
      </c>
      <c r="J3357" s="184">
        <f>IF(F3357="USD", E3357, E3357 * IFERROR(VLOOKUP(F3357, EXCHANGE_RATE!A:B, 2, FALSE), "Currency not found"))</f>
        <v>3</v>
      </c>
      <c r="K3357" s="184">
        <f t="shared" si="307"/>
        <v>3</v>
      </c>
      <c r="L3357" s="184">
        <f>IF(C3357="MTS", B3357, B3357 * IFERROR(VLOOKUP(C3357, 'QTY_CONVERSIONS '!A:B, 2, FALSE), "Units not  found"))</f>
        <v>0.05</v>
      </c>
      <c r="M3357" s="185">
        <f t="shared" si="308"/>
        <v>150</v>
      </c>
      <c r="N3357" s="143" t="str">
        <f>IFERROR(VLOOKUP(D3357, Product_Category!A:B, 2, FALSE), "Uncategorized")</f>
        <v>MCC</v>
      </c>
      <c r="O3357" s="186">
        <f t="shared" si="310"/>
        <v>3000</v>
      </c>
      <c r="P3357" s="185">
        <f t="shared" si="309"/>
        <v>150</v>
      </c>
      <c r="Q3357" s="143">
        <v>2023</v>
      </c>
      <c r="R3357" s="143" t="str">
        <f>IFERROR(VLOOKUP(G3357,'SOURCE COMPANY'!A:B, 2, FALSE), "")</f>
        <v>ALVITA PHARMA</v>
      </c>
      <c r="S3357" s="143" t="str">
        <f>IFERROR(VLOOKUP(H3357,'CUSTOMER NAME'!A:B, 2, FALSE), "")</f>
        <v>CIC LIFESCIENCES</v>
      </c>
    </row>
    <row r="3358" spans="1:19">
      <c r="A3358" s="132" t="s">
        <v>1044</v>
      </c>
      <c r="B3358" s="132">
        <v>4000</v>
      </c>
      <c r="C3358" s="132" t="s">
        <v>7</v>
      </c>
      <c r="D3358" s="132" t="s">
        <v>3916</v>
      </c>
      <c r="E3358" s="132">
        <v>1.8</v>
      </c>
      <c r="F3358" s="132" t="s">
        <v>9</v>
      </c>
      <c r="G3358" s="131" t="s">
        <v>802</v>
      </c>
      <c r="H3358" s="132" t="s">
        <v>510</v>
      </c>
      <c r="I3358" s="192" t="s">
        <v>3893</v>
      </c>
      <c r="J3358" s="184">
        <f>IF(F3358="USD", E3358, E3358 * IFERROR(VLOOKUP(F3358, EXCHANGE_RATE!A:B, 2, FALSE), "Currency not found"))</f>
        <v>1.8</v>
      </c>
      <c r="K3358" s="184">
        <f t="shared" si="307"/>
        <v>1.8</v>
      </c>
      <c r="L3358" s="184">
        <f>IF(C3358="MTS", B3358, B3358 * IFERROR(VLOOKUP(C3358, 'QTY_CONVERSIONS '!A:B, 2, FALSE), "Units not  found"))</f>
        <v>4</v>
      </c>
      <c r="M3358" s="185">
        <f t="shared" si="308"/>
        <v>7200</v>
      </c>
      <c r="N3358" s="143" t="str">
        <f>IFERROR(VLOOKUP(D3358, Product_Category!A:B, 2, FALSE), "Uncategorized")</f>
        <v>MCC</v>
      </c>
      <c r="O3358" s="186">
        <f t="shared" si="310"/>
        <v>1800</v>
      </c>
      <c r="P3358" s="185">
        <f t="shared" si="309"/>
        <v>7200</v>
      </c>
      <c r="Q3358" s="143">
        <v>2023</v>
      </c>
      <c r="R3358" s="143" t="str">
        <f>IFERROR(VLOOKUP(G3358,'SOURCE COMPANY'!A:B, 2, FALSE), "")</f>
        <v>MEDISTA LIFECARE</v>
      </c>
      <c r="S3358" s="143" t="str">
        <f>IFERROR(VLOOKUP(H3358,'CUSTOMER NAME'!A:B, 2, FALSE), "")</f>
        <v>TO THE ORDER</v>
      </c>
    </row>
    <row r="3359" spans="1:19">
      <c r="A3359" s="143" t="s">
        <v>1025</v>
      </c>
      <c r="B3359" s="222">
        <v>50</v>
      </c>
      <c r="C3359" s="143" t="s">
        <v>7</v>
      </c>
      <c r="D3359" s="143" t="s">
        <v>2426</v>
      </c>
      <c r="E3359" s="223">
        <v>3</v>
      </c>
      <c r="F3359" s="143" t="s">
        <v>9</v>
      </c>
      <c r="G3359" s="143" t="s">
        <v>736</v>
      </c>
      <c r="H3359" s="143" t="s">
        <v>2199</v>
      </c>
      <c r="I3359" s="219" t="str">
        <f>I3358</f>
        <v>December</v>
      </c>
      <c r="J3359" s="184">
        <f>IF(F3359="USD", E3359, E3359 * IFERROR(VLOOKUP(F3359, EXCHANGE_RATE!A:B, 2, FALSE), "Currency not found"))</f>
        <v>3</v>
      </c>
      <c r="K3359" s="184">
        <f t="shared" si="307"/>
        <v>3</v>
      </c>
      <c r="L3359" s="184">
        <f>IF(C3359="MTS", B3359, B3359 * IFERROR(VLOOKUP(C3359, 'QTY_CONVERSIONS '!A:B, 2, FALSE), "Units not  found"))</f>
        <v>0.05</v>
      </c>
      <c r="M3359" s="185">
        <f t="shared" si="308"/>
        <v>150</v>
      </c>
      <c r="N3359" s="143" t="str">
        <f>IFERROR(VLOOKUP(D3359, Product_Category!A:B, 2, FALSE), "Uncategorized")</f>
        <v>MCC</v>
      </c>
      <c r="O3359" s="186">
        <f t="shared" si="310"/>
        <v>3000</v>
      </c>
      <c r="P3359" s="185">
        <f t="shared" si="309"/>
        <v>150</v>
      </c>
      <c r="Q3359" s="143">
        <v>2023</v>
      </c>
      <c r="R3359" s="143" t="str">
        <f>IFERROR(VLOOKUP(G3359,'SOURCE COMPANY'!A:B, 2, FALSE), "")</f>
        <v>ALVITA PHARMA</v>
      </c>
      <c r="S3359" s="143" t="str">
        <f>IFERROR(VLOOKUP(H3359,'CUSTOMER NAME'!A:B, 2, FALSE), "")</f>
        <v>CIC LIFESCIENCES</v>
      </c>
    </row>
    <row r="3360" spans="1:19">
      <c r="A3360" s="143" t="s">
        <v>1025</v>
      </c>
      <c r="B3360" s="31">
        <v>100</v>
      </c>
      <c r="C3360" s="143" t="s">
        <v>7</v>
      </c>
      <c r="D3360" s="143" t="s">
        <v>1102</v>
      </c>
      <c r="E3360" s="51">
        <v>2.83</v>
      </c>
      <c r="F3360" s="143" t="s">
        <v>9</v>
      </c>
      <c r="G3360" s="143" t="s">
        <v>736</v>
      </c>
      <c r="H3360" s="143" t="s">
        <v>2199</v>
      </c>
      <c r="I3360" s="219" t="str">
        <f>I3359</f>
        <v>December</v>
      </c>
      <c r="J3360" s="184">
        <f>IF(F3360="USD", E3360, E3360 * IFERROR(VLOOKUP(F3360, EXCHANGE_RATE!A:B, 2, FALSE), "Currency not found"))</f>
        <v>2.83</v>
      </c>
      <c r="K3360" s="184">
        <f t="shared" si="307"/>
        <v>2.83</v>
      </c>
      <c r="L3360" s="184">
        <f>IF(C3360="MTS", B3360, B3360 * IFERROR(VLOOKUP(C3360, 'QTY_CONVERSIONS '!A:B, 2, FALSE), "Units not  found"))</f>
        <v>0.1</v>
      </c>
      <c r="M3360" s="185">
        <f t="shared" si="308"/>
        <v>283</v>
      </c>
      <c r="N3360" s="143" t="str">
        <f>IFERROR(VLOOKUP(D3360, Product_Category!A:B, 2, FALSE), "Uncategorized")</f>
        <v>MAGNESIUM STEARATE</v>
      </c>
      <c r="O3360" s="186">
        <f t="shared" si="310"/>
        <v>2830</v>
      </c>
      <c r="P3360" s="185">
        <f t="shared" si="309"/>
        <v>283</v>
      </c>
      <c r="Q3360" s="143">
        <v>2023</v>
      </c>
      <c r="R3360" s="143" t="str">
        <f>IFERROR(VLOOKUP(G3360,'SOURCE COMPANY'!A:B, 2, FALSE), "")</f>
        <v>ALVITA PHARMA</v>
      </c>
      <c r="S3360" s="143" t="str">
        <f>IFERROR(VLOOKUP(H3360,'CUSTOMER NAME'!A:B, 2, FALSE), "")</f>
        <v>CIC LIFESCIENCES</v>
      </c>
    </row>
    <row r="3361" spans="1:19">
      <c r="A3361" s="143" t="s">
        <v>1025</v>
      </c>
      <c r="B3361" s="31">
        <v>100</v>
      </c>
      <c r="C3361" s="143" t="s">
        <v>7</v>
      </c>
      <c r="D3361" s="143" t="s">
        <v>1102</v>
      </c>
      <c r="E3361" s="51">
        <v>2.83</v>
      </c>
      <c r="F3361" s="143" t="s">
        <v>9</v>
      </c>
      <c r="G3361" s="143" t="s">
        <v>736</v>
      </c>
      <c r="H3361" s="143" t="s">
        <v>2199</v>
      </c>
      <c r="I3361" s="219" t="str">
        <f>I3360</f>
        <v>December</v>
      </c>
      <c r="J3361" s="184">
        <f>IF(F3361="USD", E3361, E3361 * IFERROR(VLOOKUP(F3361, EXCHANGE_RATE!A:B, 2, FALSE), "Currency not found"))</f>
        <v>2.83</v>
      </c>
      <c r="K3361" s="184">
        <f t="shared" si="307"/>
        <v>2.83</v>
      </c>
      <c r="L3361" s="184">
        <f>IF(C3361="MTS", B3361, B3361 * IFERROR(VLOOKUP(C3361, 'QTY_CONVERSIONS '!A:B, 2, FALSE), "Units not  found"))</f>
        <v>0.1</v>
      </c>
      <c r="M3361" s="185">
        <f t="shared" si="308"/>
        <v>283</v>
      </c>
      <c r="N3361" s="143" t="str">
        <f>IFERROR(VLOOKUP(D3361, Product_Category!A:B, 2, FALSE), "Uncategorized")</f>
        <v>MAGNESIUM STEARATE</v>
      </c>
      <c r="O3361" s="186">
        <f t="shared" si="310"/>
        <v>2830</v>
      </c>
      <c r="P3361" s="185">
        <f t="shared" si="309"/>
        <v>283</v>
      </c>
      <c r="Q3361" s="143">
        <v>2023</v>
      </c>
      <c r="R3361" s="143" t="str">
        <f>IFERROR(VLOOKUP(G3361,'SOURCE COMPANY'!A:B, 2, FALSE), "")</f>
        <v>ALVITA PHARMA</v>
      </c>
      <c r="S3361" s="143" t="str">
        <f>IFERROR(VLOOKUP(H3361,'CUSTOMER NAME'!A:B, 2, FALSE), "")</f>
        <v>CIC LIFESCIENCES</v>
      </c>
    </row>
    <row r="3362" spans="1:19">
      <c r="A3362" s="143" t="s">
        <v>1025</v>
      </c>
      <c r="B3362" s="31">
        <v>2000</v>
      </c>
      <c r="C3362" s="143" t="s">
        <v>7</v>
      </c>
      <c r="D3362" s="143" t="s">
        <v>2200</v>
      </c>
      <c r="E3362" s="51">
        <v>2.75</v>
      </c>
      <c r="F3362" s="143" t="s">
        <v>9</v>
      </c>
      <c r="G3362" s="143" t="s">
        <v>736</v>
      </c>
      <c r="H3362" s="143" t="s">
        <v>2199</v>
      </c>
      <c r="I3362" s="219" t="str">
        <f>I3361</f>
        <v>December</v>
      </c>
      <c r="J3362" s="184">
        <f>IF(F3362="USD", E3362, E3362 * IFERROR(VLOOKUP(F3362, EXCHANGE_RATE!A:B, 2, FALSE), "Currency not found"))</f>
        <v>2.75</v>
      </c>
      <c r="K3362" s="184">
        <f t="shared" si="307"/>
        <v>2.75</v>
      </c>
      <c r="L3362" s="184">
        <f>IF(C3362="MTS", B3362, B3362 * IFERROR(VLOOKUP(C3362, 'QTY_CONVERSIONS '!A:B, 2, FALSE), "Units not  found"))</f>
        <v>2</v>
      </c>
      <c r="M3362" s="185">
        <f t="shared" si="308"/>
        <v>5500</v>
      </c>
      <c r="N3362" s="143" t="str">
        <f>IFERROR(VLOOKUP(D3362, Product_Category!A:B, 2, FALSE), "Uncategorized")</f>
        <v>MCC</v>
      </c>
      <c r="O3362" s="186">
        <f t="shared" si="310"/>
        <v>2750</v>
      </c>
      <c r="P3362" s="185">
        <f t="shared" si="309"/>
        <v>5500</v>
      </c>
      <c r="Q3362" s="143">
        <v>2023</v>
      </c>
      <c r="R3362" s="143" t="str">
        <f>IFERROR(VLOOKUP(G3362,'SOURCE COMPANY'!A:B, 2, FALSE), "")</f>
        <v>ALVITA PHARMA</v>
      </c>
      <c r="S3362" s="143" t="str">
        <f>IFERROR(VLOOKUP(H3362,'CUSTOMER NAME'!A:B, 2, FALSE), "")</f>
        <v>CIC LIFESCIENCES</v>
      </c>
    </row>
    <row r="3363" spans="1:19">
      <c r="A3363" s="131" t="s">
        <v>889</v>
      </c>
      <c r="B3363" s="131">
        <v>100</v>
      </c>
      <c r="C3363" s="131" t="s">
        <v>7</v>
      </c>
      <c r="D3363" s="131" t="s">
        <v>173</v>
      </c>
      <c r="E3363" s="131">
        <v>6.5</v>
      </c>
      <c r="F3363" s="131" t="s">
        <v>9</v>
      </c>
      <c r="G3363" s="131" t="s">
        <v>547</v>
      </c>
      <c r="H3363" s="131" t="s">
        <v>510</v>
      </c>
      <c r="I3363" s="192" t="s">
        <v>3658</v>
      </c>
      <c r="J3363" s="184">
        <f>IF(F3363="USD", E3363, E3363 * IFERROR(VLOOKUP(F3363, EXCHANGE_RATE!A:B, 2, FALSE), "Currency not found"))</f>
        <v>6.5</v>
      </c>
      <c r="K3363" s="184">
        <f t="shared" si="307"/>
        <v>6.5</v>
      </c>
      <c r="L3363" s="184">
        <f>IF(C3363="MTS", B3363, B3363 * IFERROR(VLOOKUP(C3363, 'QTY_CONVERSIONS '!A:B, 2, FALSE), "Units not  found"))</f>
        <v>0.1</v>
      </c>
      <c r="M3363" s="185">
        <f t="shared" si="308"/>
        <v>650</v>
      </c>
      <c r="N3363" s="143" t="str">
        <f>IFERROR(VLOOKUP(D3363, Product_Category!A:B, 2, FALSE), "Uncategorized")</f>
        <v>SSG</v>
      </c>
      <c r="O3363" s="186">
        <f t="shared" si="310"/>
        <v>6500</v>
      </c>
      <c r="P3363" s="185">
        <f t="shared" si="309"/>
        <v>650</v>
      </c>
      <c r="Q3363" s="143">
        <v>2023</v>
      </c>
      <c r="R3363" s="143" t="str">
        <f>IFERROR(VLOOKUP(G3363,'SOURCE COMPANY'!A:B, 2, FALSE), "")</f>
        <v>MEHTA MEDICARE</v>
      </c>
      <c r="S3363" s="143" t="str">
        <f>IFERROR(VLOOKUP(H3363,'CUSTOMER NAME'!A:B, 2, FALSE), "")</f>
        <v>TO THE ORDER</v>
      </c>
    </row>
    <row r="3364" spans="1:19">
      <c r="A3364" s="131" t="s">
        <v>1751</v>
      </c>
      <c r="B3364" s="131">
        <v>4000</v>
      </c>
      <c r="C3364" s="131" t="s">
        <v>7</v>
      </c>
      <c r="D3364" s="131" t="s">
        <v>910</v>
      </c>
      <c r="E3364" s="131">
        <v>1.74</v>
      </c>
      <c r="F3364" s="131" t="s">
        <v>9</v>
      </c>
      <c r="G3364" s="131" t="s">
        <v>592</v>
      </c>
      <c r="H3364" s="131" t="s">
        <v>510</v>
      </c>
      <c r="I3364" s="192" t="s">
        <v>3893</v>
      </c>
      <c r="J3364" s="184">
        <f>IF(F3364="USD", E3364, E3364 * IFERROR(VLOOKUP(F3364, EXCHANGE_RATE!A:B, 2, FALSE), "Currency not found"))</f>
        <v>1.74</v>
      </c>
      <c r="K3364" s="184">
        <f t="shared" si="307"/>
        <v>1.74</v>
      </c>
      <c r="L3364" s="184">
        <f>IF(C3364="MTS", B3364, B3364 * IFERROR(VLOOKUP(C3364, 'QTY_CONVERSIONS '!A:B, 2, FALSE), "Units not  found"))</f>
        <v>4</v>
      </c>
      <c r="M3364" s="185">
        <f t="shared" si="308"/>
        <v>6960</v>
      </c>
      <c r="N3364" s="143" t="str">
        <f>IFERROR(VLOOKUP(D3364, Product_Category!A:B, 2, FALSE), "Uncategorized")</f>
        <v>MAGNESIUM STEARATE</v>
      </c>
      <c r="O3364" s="186">
        <f t="shared" si="310"/>
        <v>1740</v>
      </c>
      <c r="P3364" s="185">
        <f t="shared" si="309"/>
        <v>6960</v>
      </c>
      <c r="Q3364" s="143">
        <v>2023</v>
      </c>
      <c r="R3364" s="143" t="str">
        <f>IFERROR(VLOOKUP(G3364,'SOURCE COMPANY'!A:B, 2, FALSE), "")</f>
        <v>MLA INDUSTRIES</v>
      </c>
      <c r="S3364" s="143" t="str">
        <f>IFERROR(VLOOKUP(H3364,'CUSTOMER NAME'!A:B, 2, FALSE), "")</f>
        <v>TO THE ORDER</v>
      </c>
    </row>
    <row r="3365" spans="1:19">
      <c r="A3365" s="131" t="s">
        <v>1751</v>
      </c>
      <c r="B3365" s="131">
        <v>3000</v>
      </c>
      <c r="C3365" s="131" t="s">
        <v>7</v>
      </c>
      <c r="D3365" s="131" t="s">
        <v>910</v>
      </c>
      <c r="E3365" s="131">
        <v>1.64</v>
      </c>
      <c r="F3365" s="131" t="s">
        <v>9</v>
      </c>
      <c r="G3365" s="131" t="s">
        <v>592</v>
      </c>
      <c r="H3365" s="131" t="s">
        <v>510</v>
      </c>
      <c r="I3365" s="192" t="s">
        <v>3893</v>
      </c>
      <c r="J3365" s="184">
        <f>IF(F3365="USD", E3365, E3365 * IFERROR(VLOOKUP(F3365, EXCHANGE_RATE!A:B, 2, FALSE), "Currency not found"))</f>
        <v>1.64</v>
      </c>
      <c r="K3365" s="184">
        <f t="shared" si="307"/>
        <v>1.64</v>
      </c>
      <c r="L3365" s="184">
        <f>IF(C3365="MTS", B3365, B3365 * IFERROR(VLOOKUP(C3365, 'QTY_CONVERSIONS '!A:B, 2, FALSE), "Units not  found"))</f>
        <v>3</v>
      </c>
      <c r="M3365" s="185">
        <f t="shared" si="308"/>
        <v>4920</v>
      </c>
      <c r="N3365" s="143" t="str">
        <f>IFERROR(VLOOKUP(D3365, Product_Category!A:B, 2, FALSE), "Uncategorized")</f>
        <v>MAGNESIUM STEARATE</v>
      </c>
      <c r="O3365" s="186">
        <f t="shared" si="310"/>
        <v>1640</v>
      </c>
      <c r="P3365" s="185">
        <f t="shared" si="309"/>
        <v>4920</v>
      </c>
      <c r="Q3365" s="143">
        <v>2023</v>
      </c>
      <c r="R3365" s="143" t="str">
        <f>IFERROR(VLOOKUP(G3365,'SOURCE COMPANY'!A:B, 2, FALSE), "")</f>
        <v>MLA INDUSTRIES</v>
      </c>
      <c r="S3365" s="143" t="str">
        <f>IFERROR(VLOOKUP(H3365,'CUSTOMER NAME'!A:B, 2, FALSE), "")</f>
        <v>TO THE ORDER</v>
      </c>
    </row>
    <row r="3366" spans="1:19">
      <c r="A3366" s="221" t="s">
        <v>183</v>
      </c>
      <c r="B3366" s="32">
        <v>14000</v>
      </c>
      <c r="C3366" s="221" t="s">
        <v>7</v>
      </c>
      <c r="D3366" s="221" t="s">
        <v>1907</v>
      </c>
      <c r="E3366" s="55">
        <v>0.90700000000000003</v>
      </c>
      <c r="F3366" s="221" t="s">
        <v>9</v>
      </c>
      <c r="G3366" s="131" t="s">
        <v>592</v>
      </c>
      <c r="H3366" s="221" t="s">
        <v>510</v>
      </c>
      <c r="I3366" s="219" t="str">
        <f t="shared" ref="I3366:I3373" si="311">I3365</f>
        <v>December</v>
      </c>
      <c r="J3366" s="184">
        <f>IF(F3366="USD", E3366, E3366 * IFERROR(VLOOKUP(F3366, EXCHANGE_RATE!A:B, 2, FALSE), "Currency not found"))</f>
        <v>0.90700000000000003</v>
      </c>
      <c r="K3366" s="184">
        <f t="shared" si="307"/>
        <v>0.91</v>
      </c>
      <c r="L3366" s="184">
        <f>IF(C3366="MTS", B3366, B3366 * IFERROR(VLOOKUP(C3366, 'QTY_CONVERSIONS '!A:B, 2, FALSE), "Units not  found"))</f>
        <v>14</v>
      </c>
      <c r="M3366" s="185">
        <f t="shared" si="308"/>
        <v>12740</v>
      </c>
      <c r="N3366" s="143" t="str">
        <f>IFERROR(VLOOKUP(D3366, Product_Category!A:B, 2, FALSE), "Uncategorized")</f>
        <v>MAGNESIUM STEARATE</v>
      </c>
      <c r="O3366" s="186">
        <f t="shared" si="310"/>
        <v>910</v>
      </c>
      <c r="P3366" s="185">
        <f t="shared" si="309"/>
        <v>12740</v>
      </c>
      <c r="Q3366" s="143">
        <v>2023</v>
      </c>
      <c r="R3366" s="143" t="str">
        <f>IFERROR(VLOOKUP(G3366,'SOURCE COMPANY'!A:B, 2, FALSE), "")</f>
        <v>MLA INDUSTRIES</v>
      </c>
      <c r="S3366" s="143" t="str">
        <f>IFERROR(VLOOKUP(H3366,'CUSTOMER NAME'!A:B, 2, FALSE), "")</f>
        <v>TO THE ORDER</v>
      </c>
    </row>
    <row r="3367" spans="1:19">
      <c r="A3367" s="225" t="s">
        <v>183</v>
      </c>
      <c r="B3367" s="36">
        <v>14000</v>
      </c>
      <c r="C3367" s="225" t="s">
        <v>7</v>
      </c>
      <c r="D3367" s="225" t="s">
        <v>1907</v>
      </c>
      <c r="E3367" s="56">
        <v>0.90700000000000003</v>
      </c>
      <c r="F3367" s="225" t="s">
        <v>9</v>
      </c>
      <c r="G3367" s="131" t="s">
        <v>592</v>
      </c>
      <c r="H3367" s="225" t="s">
        <v>510</v>
      </c>
      <c r="I3367" s="219" t="str">
        <f t="shared" si="311"/>
        <v>December</v>
      </c>
      <c r="J3367" s="184">
        <f>IF(F3367="USD", E3367, E3367 * IFERROR(VLOOKUP(F3367, EXCHANGE_RATE!A:B, 2, FALSE), "Currency not found"))</f>
        <v>0.90700000000000003</v>
      </c>
      <c r="K3367" s="184">
        <f t="shared" si="307"/>
        <v>0.91</v>
      </c>
      <c r="L3367" s="184">
        <f>IF(C3367="MTS", B3367, B3367 * IFERROR(VLOOKUP(C3367, 'QTY_CONVERSIONS '!A:B, 2, FALSE), "Units not  found"))</f>
        <v>14</v>
      </c>
      <c r="M3367" s="185">
        <f t="shared" si="308"/>
        <v>12740</v>
      </c>
      <c r="N3367" s="143" t="str">
        <f>IFERROR(VLOOKUP(D3367, Product_Category!A:B, 2, FALSE), "Uncategorized")</f>
        <v>MAGNESIUM STEARATE</v>
      </c>
      <c r="O3367" s="186">
        <f t="shared" si="310"/>
        <v>910</v>
      </c>
      <c r="P3367" s="185">
        <f t="shared" si="309"/>
        <v>12740</v>
      </c>
      <c r="Q3367" s="143">
        <v>2023</v>
      </c>
      <c r="R3367" s="143" t="str">
        <f>IFERROR(VLOOKUP(G3367,'SOURCE COMPANY'!A:B, 2, FALSE), "")</f>
        <v>MLA INDUSTRIES</v>
      </c>
      <c r="S3367" s="143" t="str">
        <f>IFERROR(VLOOKUP(H3367,'CUSTOMER NAME'!A:B, 2, FALSE), "")</f>
        <v>TO THE ORDER</v>
      </c>
    </row>
    <row r="3368" spans="1:19">
      <c r="A3368" s="226" t="s">
        <v>83</v>
      </c>
      <c r="B3368" s="226">
        <v>1000</v>
      </c>
      <c r="C3368" s="226" t="s">
        <v>7</v>
      </c>
      <c r="D3368" s="226" t="s">
        <v>591</v>
      </c>
      <c r="E3368" s="257">
        <v>2</v>
      </c>
      <c r="F3368" s="226" t="s">
        <v>9</v>
      </c>
      <c r="G3368" s="131" t="s">
        <v>592</v>
      </c>
      <c r="H3368" s="226" t="s">
        <v>510</v>
      </c>
      <c r="I3368" s="219" t="str">
        <f t="shared" si="311"/>
        <v>December</v>
      </c>
      <c r="J3368" s="184">
        <f>IF(F3368="USD", E3368, E3368 * IFERROR(VLOOKUP(F3368, EXCHANGE_RATE!A:B, 2, FALSE), "Currency not found"))</f>
        <v>2</v>
      </c>
      <c r="K3368" s="184">
        <f t="shared" si="307"/>
        <v>2</v>
      </c>
      <c r="L3368" s="184">
        <f>IF(C3368="MTS", B3368, B3368 * IFERROR(VLOOKUP(C3368, 'QTY_CONVERSIONS '!A:B, 2, FALSE), "Units not  found"))</f>
        <v>1</v>
      </c>
      <c r="M3368" s="185">
        <f t="shared" si="308"/>
        <v>2000</v>
      </c>
      <c r="N3368" s="143" t="str">
        <f>IFERROR(VLOOKUP(D3368, Product_Category!A:B, 2, FALSE), "Uncategorized")</f>
        <v>MAGNESIUM STEARATE</v>
      </c>
      <c r="O3368" s="186">
        <f t="shared" si="310"/>
        <v>2000</v>
      </c>
      <c r="P3368" s="185">
        <f t="shared" si="309"/>
        <v>2000</v>
      </c>
      <c r="Q3368" s="143">
        <v>2023</v>
      </c>
      <c r="R3368" s="143" t="str">
        <f>IFERROR(VLOOKUP(G3368,'SOURCE COMPANY'!A:B, 2, FALSE), "")</f>
        <v>MLA INDUSTRIES</v>
      </c>
      <c r="S3368" s="143" t="str">
        <f>IFERROR(VLOOKUP(H3368,'CUSTOMER NAME'!A:B, 2, FALSE), "")</f>
        <v>TO THE ORDER</v>
      </c>
    </row>
    <row r="3369" spans="1:19">
      <c r="A3369" s="143" t="s">
        <v>1025</v>
      </c>
      <c r="B3369" s="143">
        <v>2000</v>
      </c>
      <c r="C3369" s="143" t="s">
        <v>7</v>
      </c>
      <c r="D3369" s="143" t="s">
        <v>1102</v>
      </c>
      <c r="E3369" s="255">
        <v>1.7070000000000001</v>
      </c>
      <c r="F3369" s="143" t="s">
        <v>9</v>
      </c>
      <c r="G3369" s="131" t="s">
        <v>592</v>
      </c>
      <c r="H3369" s="143" t="s">
        <v>510</v>
      </c>
      <c r="I3369" s="219" t="str">
        <f t="shared" si="311"/>
        <v>December</v>
      </c>
      <c r="J3369" s="184">
        <f>IF(F3369="USD", E3369, E3369 * IFERROR(VLOOKUP(F3369, EXCHANGE_RATE!A:B, 2, FALSE), "Currency not found"))</f>
        <v>1.7070000000000001</v>
      </c>
      <c r="K3369" s="184">
        <f t="shared" si="307"/>
        <v>1.71</v>
      </c>
      <c r="L3369" s="184">
        <f>IF(C3369="MTS", B3369, B3369 * IFERROR(VLOOKUP(C3369, 'QTY_CONVERSIONS '!A:B, 2, FALSE), "Units not  found"))</f>
        <v>2</v>
      </c>
      <c r="M3369" s="185">
        <f t="shared" si="308"/>
        <v>3420</v>
      </c>
      <c r="N3369" s="143" t="str">
        <f>IFERROR(VLOOKUP(D3369, Product_Category!A:B, 2, FALSE), "Uncategorized")</f>
        <v>MAGNESIUM STEARATE</v>
      </c>
      <c r="O3369" s="186">
        <f t="shared" si="310"/>
        <v>1710</v>
      </c>
      <c r="P3369" s="185">
        <f t="shared" si="309"/>
        <v>3420</v>
      </c>
      <c r="Q3369" s="143">
        <v>2023</v>
      </c>
      <c r="R3369" s="143" t="str">
        <f>IFERROR(VLOOKUP(G3369,'SOURCE COMPANY'!A:B, 2, FALSE), "")</f>
        <v>MLA INDUSTRIES</v>
      </c>
      <c r="S3369" s="143" t="str">
        <f>IFERROR(VLOOKUP(H3369,'CUSTOMER NAME'!A:B, 2, FALSE), "")</f>
        <v>TO THE ORDER</v>
      </c>
    </row>
    <row r="3370" spans="1:19">
      <c r="A3370" s="143" t="s">
        <v>1025</v>
      </c>
      <c r="B3370" s="31">
        <v>175</v>
      </c>
      <c r="C3370" s="143" t="s">
        <v>7</v>
      </c>
      <c r="D3370" s="143" t="s">
        <v>2094</v>
      </c>
      <c r="E3370" s="51">
        <v>1.82</v>
      </c>
      <c r="F3370" s="143" t="s">
        <v>9</v>
      </c>
      <c r="G3370" s="131" t="s">
        <v>592</v>
      </c>
      <c r="H3370" s="143" t="s">
        <v>510</v>
      </c>
      <c r="I3370" s="219" t="str">
        <f t="shared" si="311"/>
        <v>December</v>
      </c>
      <c r="J3370" s="184">
        <f>IF(F3370="USD", E3370, E3370 * IFERROR(VLOOKUP(F3370, EXCHANGE_RATE!A:B, 2, FALSE), "Currency not found"))</f>
        <v>1.82</v>
      </c>
      <c r="K3370" s="184">
        <f t="shared" si="307"/>
        <v>1.82</v>
      </c>
      <c r="L3370" s="184">
        <f>IF(C3370="MTS", B3370, B3370 * IFERROR(VLOOKUP(C3370, 'QTY_CONVERSIONS '!A:B, 2, FALSE), "Units not  found"))</f>
        <v>0.17500000000000002</v>
      </c>
      <c r="M3370" s="185">
        <f t="shared" si="308"/>
        <v>318.5</v>
      </c>
      <c r="N3370" s="143" t="str">
        <f>IFERROR(VLOOKUP(D3370, Product_Category!A:B, 2, FALSE), "Uncategorized")</f>
        <v>MAGNESIUM STEARATE</v>
      </c>
      <c r="O3370" s="186">
        <f t="shared" si="310"/>
        <v>1820</v>
      </c>
      <c r="P3370" s="185">
        <f t="shared" si="309"/>
        <v>318.50000000000006</v>
      </c>
      <c r="Q3370" s="143">
        <v>2023</v>
      </c>
      <c r="R3370" s="143" t="str">
        <f>IFERROR(VLOOKUP(G3370,'SOURCE COMPANY'!A:B, 2, FALSE), "")</f>
        <v>MLA INDUSTRIES</v>
      </c>
      <c r="S3370" s="143" t="str">
        <f>IFERROR(VLOOKUP(H3370,'CUSTOMER NAME'!A:B, 2, FALSE), "")</f>
        <v>TO THE ORDER</v>
      </c>
    </row>
    <row r="3371" spans="1:19">
      <c r="A3371" s="143" t="s">
        <v>816</v>
      </c>
      <c r="B3371" s="143">
        <v>1000</v>
      </c>
      <c r="C3371" s="143" t="s">
        <v>7</v>
      </c>
      <c r="D3371" s="143" t="s">
        <v>1102</v>
      </c>
      <c r="E3371" s="255">
        <v>1.95</v>
      </c>
      <c r="F3371" s="143" t="s">
        <v>9</v>
      </c>
      <c r="G3371" s="131" t="s">
        <v>592</v>
      </c>
      <c r="H3371" s="143" t="s">
        <v>510</v>
      </c>
      <c r="I3371" s="219" t="str">
        <f t="shared" si="311"/>
        <v>December</v>
      </c>
      <c r="J3371" s="184">
        <f>IF(F3371="USD", E3371, E3371 * IFERROR(VLOOKUP(F3371, EXCHANGE_RATE!A:B, 2, FALSE), "Currency not found"))</f>
        <v>1.95</v>
      </c>
      <c r="K3371" s="184">
        <f t="shared" si="307"/>
        <v>1.95</v>
      </c>
      <c r="L3371" s="184">
        <f>IF(C3371="MTS", B3371, B3371 * IFERROR(VLOOKUP(C3371, 'QTY_CONVERSIONS '!A:B, 2, FALSE), "Units not  found"))</f>
        <v>1</v>
      </c>
      <c r="M3371" s="185">
        <f t="shared" si="308"/>
        <v>1950</v>
      </c>
      <c r="N3371" s="143" t="str">
        <f>IFERROR(VLOOKUP(D3371, Product_Category!A:B, 2, FALSE), "Uncategorized")</f>
        <v>MAGNESIUM STEARATE</v>
      </c>
      <c r="O3371" s="186">
        <f t="shared" si="310"/>
        <v>1950</v>
      </c>
      <c r="P3371" s="185">
        <f t="shared" si="309"/>
        <v>1950</v>
      </c>
      <c r="Q3371" s="143">
        <v>2023</v>
      </c>
      <c r="R3371" s="143" t="str">
        <f>IFERROR(VLOOKUP(G3371,'SOURCE COMPANY'!A:B, 2, FALSE), "")</f>
        <v>MLA INDUSTRIES</v>
      </c>
      <c r="S3371" s="143" t="str">
        <f>IFERROR(VLOOKUP(H3371,'CUSTOMER NAME'!A:B, 2, FALSE), "")</f>
        <v>TO THE ORDER</v>
      </c>
    </row>
    <row r="3372" spans="1:19">
      <c r="A3372" s="143" t="s">
        <v>816</v>
      </c>
      <c r="B3372" s="143">
        <v>1000</v>
      </c>
      <c r="C3372" s="143" t="s">
        <v>7</v>
      </c>
      <c r="D3372" s="143" t="s">
        <v>1102</v>
      </c>
      <c r="E3372" s="255">
        <v>1.95</v>
      </c>
      <c r="F3372" s="143" t="s">
        <v>9</v>
      </c>
      <c r="G3372" s="131" t="s">
        <v>592</v>
      </c>
      <c r="H3372" s="143" t="s">
        <v>510</v>
      </c>
      <c r="I3372" s="219" t="str">
        <f t="shared" si="311"/>
        <v>December</v>
      </c>
      <c r="J3372" s="184">
        <f>IF(F3372="USD", E3372, E3372 * IFERROR(VLOOKUP(F3372, EXCHANGE_RATE!A:B, 2, FALSE), "Currency not found"))</f>
        <v>1.95</v>
      </c>
      <c r="K3372" s="184">
        <f t="shared" si="307"/>
        <v>1.95</v>
      </c>
      <c r="L3372" s="184">
        <f>IF(C3372="MTS", B3372, B3372 * IFERROR(VLOOKUP(C3372, 'QTY_CONVERSIONS '!A:B, 2, FALSE), "Units not  found"))</f>
        <v>1</v>
      </c>
      <c r="M3372" s="185">
        <f t="shared" si="308"/>
        <v>1950</v>
      </c>
      <c r="N3372" s="143" t="str">
        <f>IFERROR(VLOOKUP(D3372, Product_Category!A:B, 2, FALSE), "Uncategorized")</f>
        <v>MAGNESIUM STEARATE</v>
      </c>
      <c r="O3372" s="186">
        <f t="shared" si="310"/>
        <v>1950</v>
      </c>
      <c r="P3372" s="185">
        <f t="shared" si="309"/>
        <v>1950</v>
      </c>
      <c r="Q3372" s="143">
        <v>2023</v>
      </c>
      <c r="R3372" s="143" t="str">
        <f>IFERROR(VLOOKUP(G3372,'SOURCE COMPANY'!A:B, 2, FALSE), "")</f>
        <v>MLA INDUSTRIES</v>
      </c>
      <c r="S3372" s="143" t="str">
        <f>IFERROR(VLOOKUP(H3372,'CUSTOMER NAME'!A:B, 2, FALSE), "")</f>
        <v>TO THE ORDER</v>
      </c>
    </row>
    <row r="3373" spans="1:19">
      <c r="A3373" s="221" t="s">
        <v>816</v>
      </c>
      <c r="B3373" s="227">
        <v>1000</v>
      </c>
      <c r="C3373" s="221" t="s">
        <v>7</v>
      </c>
      <c r="D3373" s="221" t="s">
        <v>1102</v>
      </c>
      <c r="E3373" s="228">
        <v>2</v>
      </c>
      <c r="F3373" s="221" t="s">
        <v>9</v>
      </c>
      <c r="G3373" s="131" t="s">
        <v>592</v>
      </c>
      <c r="H3373" s="221" t="s">
        <v>510</v>
      </c>
      <c r="I3373" s="219" t="str">
        <f t="shared" si="311"/>
        <v>December</v>
      </c>
      <c r="J3373" s="184">
        <f>IF(F3373="USD", E3373, E3373 * IFERROR(VLOOKUP(F3373, EXCHANGE_RATE!A:B, 2, FALSE), "Currency not found"))</f>
        <v>2</v>
      </c>
      <c r="K3373" s="184">
        <f t="shared" si="307"/>
        <v>2</v>
      </c>
      <c r="L3373" s="184">
        <f>IF(C3373="MTS", B3373, B3373 * IFERROR(VLOOKUP(C3373, 'QTY_CONVERSIONS '!A:B, 2, FALSE), "Units not  found"))</f>
        <v>1</v>
      </c>
      <c r="M3373" s="185">
        <f t="shared" si="308"/>
        <v>2000</v>
      </c>
      <c r="N3373" s="143" t="str">
        <f>IFERROR(VLOOKUP(D3373, Product_Category!A:B, 2, FALSE), "Uncategorized")</f>
        <v>MAGNESIUM STEARATE</v>
      </c>
      <c r="O3373" s="186">
        <f t="shared" si="310"/>
        <v>2000</v>
      </c>
      <c r="P3373" s="185">
        <f t="shared" si="309"/>
        <v>2000</v>
      </c>
      <c r="Q3373" s="143">
        <v>2023</v>
      </c>
      <c r="R3373" s="143" t="str">
        <f>IFERROR(VLOOKUP(G3373,'SOURCE COMPANY'!A:B, 2, FALSE), "")</f>
        <v>MLA INDUSTRIES</v>
      </c>
      <c r="S3373" s="143" t="str">
        <f>IFERROR(VLOOKUP(H3373,'CUSTOMER NAME'!A:B, 2, FALSE), "")</f>
        <v>TO THE ORDER</v>
      </c>
    </row>
    <row r="3374" spans="1:19">
      <c r="A3374" s="131" t="s">
        <v>183</v>
      </c>
      <c r="B3374" s="131">
        <v>11000</v>
      </c>
      <c r="C3374" s="131" t="s">
        <v>7</v>
      </c>
      <c r="D3374" s="131" t="s">
        <v>3688</v>
      </c>
      <c r="E3374" s="131">
        <v>0.92</v>
      </c>
      <c r="F3374" s="131" t="s">
        <v>9</v>
      </c>
      <c r="G3374" s="131" t="s">
        <v>592</v>
      </c>
      <c r="H3374" s="131" t="s">
        <v>510</v>
      </c>
      <c r="I3374" s="192" t="s">
        <v>3658</v>
      </c>
      <c r="J3374" s="184">
        <f>IF(F3374="USD", E3374, E3374 * IFERROR(VLOOKUP(F3374, EXCHANGE_RATE!A:B, 2, FALSE), "Currency not found"))</f>
        <v>0.92</v>
      </c>
      <c r="K3374" s="184">
        <f t="shared" si="307"/>
        <v>0.92</v>
      </c>
      <c r="L3374" s="184">
        <f>IF(C3374="MTS", B3374, B3374 * IFERROR(VLOOKUP(C3374, 'QTY_CONVERSIONS '!A:B, 2, FALSE), "Units not  found"))</f>
        <v>11</v>
      </c>
      <c r="M3374" s="185">
        <f t="shared" si="308"/>
        <v>10120</v>
      </c>
      <c r="N3374" s="143" t="str">
        <f>IFERROR(VLOOKUP(D3374, Product_Category!A:B, 2, FALSE), "Uncategorized")</f>
        <v>MAGNESIUM STEARATE</v>
      </c>
      <c r="O3374" s="186">
        <f t="shared" si="310"/>
        <v>920</v>
      </c>
      <c r="P3374" s="185">
        <f t="shared" si="309"/>
        <v>10120</v>
      </c>
      <c r="Q3374" s="143">
        <v>2023</v>
      </c>
      <c r="R3374" s="143" t="str">
        <f>IFERROR(VLOOKUP(G3374,'SOURCE COMPANY'!A:B, 2, FALSE), "")</f>
        <v>MLA INDUSTRIES</v>
      </c>
      <c r="S3374" s="143" t="str">
        <f>IFERROR(VLOOKUP(H3374,'CUSTOMER NAME'!A:B, 2, FALSE), "")</f>
        <v>TO THE ORDER</v>
      </c>
    </row>
    <row r="3375" spans="1:19">
      <c r="A3375" s="131" t="s">
        <v>183</v>
      </c>
      <c r="B3375" s="131">
        <v>1000</v>
      </c>
      <c r="C3375" s="131" t="s">
        <v>7</v>
      </c>
      <c r="D3375" s="131" t="s">
        <v>3688</v>
      </c>
      <c r="E3375" s="131">
        <v>1.66</v>
      </c>
      <c r="F3375" s="131" t="s">
        <v>9</v>
      </c>
      <c r="G3375" s="131" t="s">
        <v>592</v>
      </c>
      <c r="H3375" s="131" t="s">
        <v>510</v>
      </c>
      <c r="I3375" s="192" t="s">
        <v>3658</v>
      </c>
      <c r="J3375" s="184">
        <f>IF(F3375="USD", E3375, E3375 * IFERROR(VLOOKUP(F3375, EXCHANGE_RATE!A:B, 2, FALSE), "Currency not found"))</f>
        <v>1.66</v>
      </c>
      <c r="K3375" s="184">
        <f t="shared" si="307"/>
        <v>1.66</v>
      </c>
      <c r="L3375" s="184">
        <f>IF(C3375="MTS", B3375, B3375 * IFERROR(VLOOKUP(C3375, 'QTY_CONVERSIONS '!A:B, 2, FALSE), "Units not  found"))</f>
        <v>1</v>
      </c>
      <c r="M3375" s="185">
        <f t="shared" si="308"/>
        <v>1660</v>
      </c>
      <c r="N3375" s="143" t="str">
        <f>IFERROR(VLOOKUP(D3375, Product_Category!A:B, 2, FALSE), "Uncategorized")</f>
        <v>MAGNESIUM STEARATE</v>
      </c>
      <c r="O3375" s="186">
        <f t="shared" si="310"/>
        <v>1660</v>
      </c>
      <c r="P3375" s="185">
        <f t="shared" si="309"/>
        <v>1660</v>
      </c>
      <c r="Q3375" s="143">
        <v>2023</v>
      </c>
      <c r="R3375" s="143" t="str">
        <f>IFERROR(VLOOKUP(G3375,'SOURCE COMPANY'!A:B, 2, FALSE), "")</f>
        <v>MLA INDUSTRIES</v>
      </c>
      <c r="S3375" s="143" t="str">
        <f>IFERROR(VLOOKUP(H3375,'CUSTOMER NAME'!A:B, 2, FALSE), "")</f>
        <v>TO THE ORDER</v>
      </c>
    </row>
    <row r="3376" spans="1:19">
      <c r="A3376" s="221" t="s">
        <v>2137</v>
      </c>
      <c r="B3376" s="227">
        <v>400</v>
      </c>
      <c r="C3376" s="221" t="s">
        <v>7</v>
      </c>
      <c r="D3376" s="221" t="s">
        <v>2372</v>
      </c>
      <c r="E3376" s="228">
        <v>2.1800000000000002</v>
      </c>
      <c r="F3376" s="221" t="s">
        <v>9</v>
      </c>
      <c r="G3376" s="131" t="s">
        <v>592</v>
      </c>
      <c r="H3376" s="221" t="s">
        <v>510</v>
      </c>
      <c r="I3376" s="219" t="str">
        <f>I3375</f>
        <v>November</v>
      </c>
      <c r="J3376" s="184">
        <f>IF(F3376="USD", E3376, E3376 * IFERROR(VLOOKUP(F3376, EXCHANGE_RATE!A:B, 2, FALSE), "Currency not found"))</f>
        <v>2.1800000000000002</v>
      </c>
      <c r="K3376" s="184">
        <f t="shared" si="307"/>
        <v>2.1800000000000002</v>
      </c>
      <c r="L3376" s="184">
        <f>IF(C3376="MTS", B3376, B3376 * IFERROR(VLOOKUP(C3376, 'QTY_CONVERSIONS '!A:B, 2, FALSE), "Units not  found"))</f>
        <v>0.4</v>
      </c>
      <c r="M3376" s="185">
        <f t="shared" si="308"/>
        <v>872.00000000000011</v>
      </c>
      <c r="N3376" s="143" t="str">
        <f>IFERROR(VLOOKUP(D3376, Product_Category!A:B, 2, FALSE), "Uncategorized")</f>
        <v>MAGNESIUM STEARATE</v>
      </c>
      <c r="O3376" s="186">
        <f t="shared" si="310"/>
        <v>2180</v>
      </c>
      <c r="P3376" s="185">
        <f t="shared" si="309"/>
        <v>872</v>
      </c>
      <c r="Q3376" s="143">
        <v>2023</v>
      </c>
      <c r="R3376" s="143" t="str">
        <f>IFERROR(VLOOKUP(G3376,'SOURCE COMPANY'!A:B, 2, FALSE), "")</f>
        <v>MLA INDUSTRIES</v>
      </c>
      <c r="S3376" s="143" t="str">
        <f>IFERROR(VLOOKUP(H3376,'CUSTOMER NAME'!A:B, 2, FALSE), "")</f>
        <v>TO THE ORDER</v>
      </c>
    </row>
    <row r="3377" spans="1:19">
      <c r="A3377" s="143" t="s">
        <v>909</v>
      </c>
      <c r="B3377" s="31">
        <v>10000</v>
      </c>
      <c r="C3377" s="143" t="s">
        <v>7</v>
      </c>
      <c r="D3377" s="143" t="s">
        <v>1907</v>
      </c>
      <c r="E3377" s="51">
        <v>1.01</v>
      </c>
      <c r="F3377" s="143" t="s">
        <v>9</v>
      </c>
      <c r="G3377" s="131" t="s">
        <v>592</v>
      </c>
      <c r="H3377" s="143" t="s">
        <v>510</v>
      </c>
      <c r="I3377" s="219" t="str">
        <f>I3376</f>
        <v>November</v>
      </c>
      <c r="J3377" s="184">
        <f>IF(F3377="USD", E3377, E3377 * IFERROR(VLOOKUP(F3377, EXCHANGE_RATE!A:B, 2, FALSE), "Currency not found"))</f>
        <v>1.01</v>
      </c>
      <c r="K3377" s="184">
        <f t="shared" si="307"/>
        <v>1.01</v>
      </c>
      <c r="L3377" s="184">
        <f>IF(C3377="MTS", B3377, B3377 * IFERROR(VLOOKUP(C3377, 'QTY_CONVERSIONS '!A:B, 2, FALSE), "Units not  found"))</f>
        <v>10</v>
      </c>
      <c r="M3377" s="185">
        <f t="shared" si="308"/>
        <v>10100</v>
      </c>
      <c r="N3377" s="143" t="str">
        <f>IFERROR(VLOOKUP(D3377, Product_Category!A:B, 2, FALSE), "Uncategorized")</f>
        <v>MAGNESIUM STEARATE</v>
      </c>
      <c r="O3377" s="186">
        <f t="shared" si="310"/>
        <v>1010</v>
      </c>
      <c r="P3377" s="185">
        <f t="shared" si="309"/>
        <v>10100</v>
      </c>
      <c r="Q3377" s="143">
        <v>2023</v>
      </c>
      <c r="R3377" s="143" t="str">
        <f>IFERROR(VLOOKUP(G3377,'SOURCE COMPANY'!A:B, 2, FALSE), "")</f>
        <v>MLA INDUSTRIES</v>
      </c>
      <c r="S3377" s="143" t="str">
        <f>IFERROR(VLOOKUP(H3377,'CUSTOMER NAME'!A:B, 2, FALSE), "")</f>
        <v>TO THE ORDER</v>
      </c>
    </row>
    <row r="3378" spans="1:19">
      <c r="A3378" s="132" t="s">
        <v>1025</v>
      </c>
      <c r="B3378" s="132">
        <v>2000</v>
      </c>
      <c r="C3378" s="132" t="s">
        <v>7</v>
      </c>
      <c r="D3378" s="132" t="s">
        <v>3688</v>
      </c>
      <c r="E3378" s="132">
        <v>1.58</v>
      </c>
      <c r="F3378" s="132" t="s">
        <v>9</v>
      </c>
      <c r="G3378" s="131" t="s">
        <v>592</v>
      </c>
      <c r="H3378" s="132" t="s">
        <v>510</v>
      </c>
      <c r="I3378" s="192" t="s">
        <v>3658</v>
      </c>
      <c r="J3378" s="184">
        <f>IF(F3378="USD", E3378, E3378 * IFERROR(VLOOKUP(F3378, EXCHANGE_RATE!A:B, 2, FALSE), "Currency not found"))</f>
        <v>1.58</v>
      </c>
      <c r="K3378" s="184">
        <f t="shared" si="307"/>
        <v>1.58</v>
      </c>
      <c r="L3378" s="184">
        <f>IF(C3378="MTS", B3378, B3378 * IFERROR(VLOOKUP(C3378, 'QTY_CONVERSIONS '!A:B, 2, FALSE), "Units not  found"))</f>
        <v>2</v>
      </c>
      <c r="M3378" s="185">
        <f t="shared" si="308"/>
        <v>3160</v>
      </c>
      <c r="N3378" s="143" t="str">
        <f>IFERROR(VLOOKUP(D3378, Product_Category!A:B, 2, FALSE), "Uncategorized")</f>
        <v>MAGNESIUM STEARATE</v>
      </c>
      <c r="O3378" s="186">
        <f t="shared" si="310"/>
        <v>1580</v>
      </c>
      <c r="P3378" s="185">
        <f t="shared" si="309"/>
        <v>3160</v>
      </c>
      <c r="Q3378" s="143">
        <v>2023</v>
      </c>
      <c r="R3378" s="143" t="str">
        <f>IFERROR(VLOOKUP(G3378,'SOURCE COMPANY'!A:B, 2, FALSE), "")</f>
        <v>MLA INDUSTRIES</v>
      </c>
      <c r="S3378" s="143" t="str">
        <f>IFERROR(VLOOKUP(H3378,'CUSTOMER NAME'!A:B, 2, FALSE), "")</f>
        <v>TO THE ORDER</v>
      </c>
    </row>
    <row r="3379" spans="1:19">
      <c r="A3379" s="120" t="s">
        <v>909</v>
      </c>
      <c r="B3379" s="120">
        <v>5000</v>
      </c>
      <c r="C3379" s="120" t="s">
        <v>7</v>
      </c>
      <c r="D3379" s="120" t="s">
        <v>910</v>
      </c>
      <c r="E3379" s="120">
        <v>1000</v>
      </c>
      <c r="F3379" s="120" t="s">
        <v>9</v>
      </c>
      <c r="G3379" s="131" t="s">
        <v>592</v>
      </c>
      <c r="H3379" s="120" t="s">
        <v>510</v>
      </c>
      <c r="I3379" s="192" t="s">
        <v>3389</v>
      </c>
      <c r="J3379" s="184">
        <f>IF(F3379="USD", E3379, E3379 * IFERROR(VLOOKUP(F3379, EXCHANGE_RATE!A:B, 2, FALSE), "Currency not found"))</f>
        <v>1000</v>
      </c>
      <c r="K3379" s="184">
        <f t="shared" si="307"/>
        <v>1000</v>
      </c>
      <c r="L3379" s="184">
        <f>IF(C3379="MTS", B3379, B3379 * IFERROR(VLOOKUP(C3379, 'QTY_CONVERSIONS '!A:B, 2, FALSE), "Units not  found"))</f>
        <v>5</v>
      </c>
      <c r="M3379" s="185">
        <f t="shared" si="308"/>
        <v>5000000</v>
      </c>
      <c r="N3379" s="143" t="str">
        <f>IFERROR(VLOOKUP(D3379, Product_Category!A:B, 2, FALSE), "Uncategorized")</f>
        <v>MAGNESIUM STEARATE</v>
      </c>
      <c r="O3379" s="186">
        <f t="shared" si="310"/>
        <v>1000000</v>
      </c>
      <c r="P3379" s="185">
        <f t="shared" si="309"/>
        <v>5000000</v>
      </c>
      <c r="Q3379" s="143">
        <v>2023</v>
      </c>
      <c r="R3379" s="143" t="str">
        <f>IFERROR(VLOOKUP(G3379,'SOURCE COMPANY'!A:B, 2, FALSE), "")</f>
        <v>MLA INDUSTRIES</v>
      </c>
      <c r="S3379" s="143" t="str">
        <f>IFERROR(VLOOKUP(H3379,'CUSTOMER NAME'!A:B, 2, FALSE), "")</f>
        <v>TO THE ORDER</v>
      </c>
    </row>
    <row r="3380" spans="1:19">
      <c r="A3380" s="120" t="s">
        <v>909</v>
      </c>
      <c r="B3380" s="120">
        <v>2500</v>
      </c>
      <c r="C3380" s="120" t="s">
        <v>7</v>
      </c>
      <c r="D3380" s="120" t="s">
        <v>910</v>
      </c>
      <c r="E3380" s="120">
        <v>915</v>
      </c>
      <c r="F3380" s="120" t="s">
        <v>9</v>
      </c>
      <c r="G3380" s="131" t="s">
        <v>592</v>
      </c>
      <c r="H3380" s="120" t="s">
        <v>510</v>
      </c>
      <c r="I3380" s="192" t="s">
        <v>3034</v>
      </c>
      <c r="J3380" s="184">
        <f>IF(F3380="USD", E3380, E3380 * IFERROR(VLOOKUP(F3380, EXCHANGE_RATE!A:B, 2, FALSE), "Currency not found"))</f>
        <v>915</v>
      </c>
      <c r="K3380" s="184">
        <f t="shared" si="307"/>
        <v>915</v>
      </c>
      <c r="L3380" s="184">
        <f>IF(C3380="MTS", B3380, B3380 * IFERROR(VLOOKUP(C3380, 'QTY_CONVERSIONS '!A:B, 2, FALSE), "Units not  found"))</f>
        <v>2.5</v>
      </c>
      <c r="M3380" s="185">
        <f t="shared" si="308"/>
        <v>2287500</v>
      </c>
      <c r="N3380" s="143" t="str">
        <f>IFERROR(VLOOKUP(D3380, Product_Category!A:B, 2, FALSE), "Uncategorized")</f>
        <v>MAGNESIUM STEARATE</v>
      </c>
      <c r="O3380" s="186">
        <f t="shared" si="310"/>
        <v>915000</v>
      </c>
      <c r="P3380" s="185">
        <f t="shared" si="309"/>
        <v>2287500</v>
      </c>
      <c r="Q3380" s="143">
        <v>2023</v>
      </c>
      <c r="R3380" s="143" t="str">
        <f>IFERROR(VLOOKUP(G3380,'SOURCE COMPANY'!A:B, 2, FALSE), "")</f>
        <v>MLA INDUSTRIES</v>
      </c>
      <c r="S3380" s="143" t="str">
        <f>IFERROR(VLOOKUP(H3380,'CUSTOMER NAME'!A:B, 2, FALSE), "")</f>
        <v>TO THE ORDER</v>
      </c>
    </row>
    <row r="3381" spans="1:19">
      <c r="A3381" s="120" t="s">
        <v>1025</v>
      </c>
      <c r="B3381" s="120">
        <v>1000</v>
      </c>
      <c r="C3381" s="120" t="s">
        <v>7</v>
      </c>
      <c r="D3381" s="120" t="s">
        <v>910</v>
      </c>
      <c r="E3381" s="120">
        <v>2.0699999999999998</v>
      </c>
      <c r="F3381" s="120" t="s">
        <v>9</v>
      </c>
      <c r="G3381" s="131" t="s">
        <v>592</v>
      </c>
      <c r="H3381" s="120" t="s">
        <v>510</v>
      </c>
      <c r="I3381" s="192" t="s">
        <v>3034</v>
      </c>
      <c r="J3381" s="184">
        <f>IF(F3381="USD", E3381, E3381 * IFERROR(VLOOKUP(F3381, EXCHANGE_RATE!A:B, 2, FALSE), "Currency not found"))</f>
        <v>2.0699999999999998</v>
      </c>
      <c r="K3381" s="184">
        <f t="shared" si="307"/>
        <v>2.0699999999999998</v>
      </c>
      <c r="L3381" s="184">
        <f>IF(C3381="MTS", B3381, B3381 * IFERROR(VLOOKUP(C3381, 'QTY_CONVERSIONS '!A:B, 2, FALSE), "Units not  found"))</f>
        <v>1</v>
      </c>
      <c r="M3381" s="185">
        <f t="shared" si="308"/>
        <v>2070</v>
      </c>
      <c r="N3381" s="143" t="str">
        <f>IFERROR(VLOOKUP(D3381, Product_Category!A:B, 2, FALSE), "Uncategorized")</f>
        <v>MAGNESIUM STEARATE</v>
      </c>
      <c r="O3381" s="186">
        <f t="shared" si="310"/>
        <v>2070</v>
      </c>
      <c r="P3381" s="185">
        <f t="shared" si="309"/>
        <v>2070</v>
      </c>
      <c r="Q3381" s="143">
        <v>2023</v>
      </c>
      <c r="R3381" s="143" t="str">
        <f>IFERROR(VLOOKUP(G3381,'SOURCE COMPANY'!A:B, 2, FALSE), "")</f>
        <v>MLA INDUSTRIES</v>
      </c>
      <c r="S3381" s="143" t="str">
        <f>IFERROR(VLOOKUP(H3381,'CUSTOMER NAME'!A:B, 2, FALSE), "")</f>
        <v>TO THE ORDER</v>
      </c>
    </row>
    <row r="3382" spans="1:19">
      <c r="A3382" s="131" t="s">
        <v>1041</v>
      </c>
      <c r="B3382" s="131">
        <v>5000</v>
      </c>
      <c r="C3382" s="131" t="s">
        <v>7</v>
      </c>
      <c r="D3382" s="131" t="s">
        <v>2883</v>
      </c>
      <c r="E3382" s="131">
        <v>4.45</v>
      </c>
      <c r="F3382" s="131" t="s">
        <v>9</v>
      </c>
      <c r="G3382" s="131" t="s">
        <v>794</v>
      </c>
      <c r="H3382" s="131" t="s">
        <v>510</v>
      </c>
      <c r="I3382" s="192" t="s">
        <v>2670</v>
      </c>
      <c r="J3382" s="184">
        <f>IF(F3382="USD", E3382, E3382 * IFERROR(VLOOKUP(F3382, EXCHANGE_RATE!A:B, 2, FALSE), "Currency not found"))</f>
        <v>4.45</v>
      </c>
      <c r="K3382" s="184">
        <f t="shared" si="307"/>
        <v>4.45</v>
      </c>
      <c r="L3382" s="184">
        <f>IF(C3382="MTS", B3382, B3382 * IFERROR(VLOOKUP(C3382, 'QTY_CONVERSIONS '!A:B, 2, FALSE), "Units not  found"))</f>
        <v>5</v>
      </c>
      <c r="M3382" s="185">
        <f t="shared" si="308"/>
        <v>22250</v>
      </c>
      <c r="N3382" s="143" t="str">
        <f>IFERROR(VLOOKUP(D3382, Product_Category!A:B, 2, FALSE), "Uncategorized")</f>
        <v>CROSCARMELLOSE SODIUM</v>
      </c>
      <c r="O3382" s="186">
        <f t="shared" si="310"/>
        <v>4450</v>
      </c>
      <c r="P3382" s="185">
        <f t="shared" si="309"/>
        <v>22250</v>
      </c>
      <c r="Q3382" s="143">
        <v>2023</v>
      </c>
      <c r="R3382" s="143" t="str">
        <f>IFERROR(VLOOKUP(G3382,'SOURCE COMPANY'!A:B, 2, FALSE), "")</f>
        <v>MN GLOBEX</v>
      </c>
      <c r="S3382" s="143" t="str">
        <f>IFERROR(VLOOKUP(H3382,'CUSTOMER NAME'!A:B, 2, FALSE), "")</f>
        <v>TO THE ORDER</v>
      </c>
    </row>
    <row r="3383" spans="1:19">
      <c r="A3383" s="118" t="s">
        <v>786</v>
      </c>
      <c r="B3383" s="118">
        <v>6000</v>
      </c>
      <c r="C3383" s="118" t="s">
        <v>7</v>
      </c>
      <c r="D3383" s="118" t="s">
        <v>793</v>
      </c>
      <c r="E3383" s="255">
        <v>1.93</v>
      </c>
      <c r="F3383" s="118" t="s">
        <v>9</v>
      </c>
      <c r="G3383" s="118" t="s">
        <v>794</v>
      </c>
      <c r="H3383" s="118" t="s">
        <v>510</v>
      </c>
      <c r="I3383" s="219" t="str">
        <f>I3382</f>
        <v>August</v>
      </c>
      <c r="J3383" s="184">
        <f>IF(F3383="USD", E3383, E3383 * IFERROR(VLOOKUP(F3383, EXCHANGE_RATE!A:B, 2, FALSE), "Currency not found"))</f>
        <v>1.93</v>
      </c>
      <c r="K3383" s="184">
        <f t="shared" si="307"/>
        <v>1.93</v>
      </c>
      <c r="L3383" s="184">
        <f>IF(C3383="MTS", B3383, B3383 * IFERROR(VLOOKUP(C3383, 'QTY_CONVERSIONS '!A:B, 2, FALSE), "Units not  found"))</f>
        <v>6</v>
      </c>
      <c r="M3383" s="185">
        <f t="shared" si="308"/>
        <v>11580</v>
      </c>
      <c r="N3383" s="143" t="str">
        <f>IFERROR(VLOOKUP(D3383, Product_Category!A:B, 2, FALSE), "Uncategorized")</f>
        <v>MAGNESIUM STEARATE</v>
      </c>
      <c r="O3383" s="186">
        <f t="shared" si="310"/>
        <v>1930</v>
      </c>
      <c r="P3383" s="185">
        <f t="shared" si="309"/>
        <v>11580</v>
      </c>
      <c r="Q3383" s="143">
        <v>2023</v>
      </c>
      <c r="R3383" s="143" t="str">
        <f>IFERROR(VLOOKUP(G3383,'SOURCE COMPANY'!A:B, 2, FALSE), "")</f>
        <v>MN GLOBEX</v>
      </c>
      <c r="S3383" s="143" t="str">
        <f>IFERROR(VLOOKUP(H3383,'CUSTOMER NAME'!A:B, 2, FALSE), "")</f>
        <v>TO THE ORDER</v>
      </c>
    </row>
    <row r="3384" spans="1:19">
      <c r="A3384" s="118" t="s">
        <v>786</v>
      </c>
      <c r="B3384" s="118">
        <v>1500</v>
      </c>
      <c r="C3384" s="118" t="s">
        <v>7</v>
      </c>
      <c r="D3384" s="118" t="s">
        <v>33</v>
      </c>
      <c r="E3384" s="255">
        <v>3.28</v>
      </c>
      <c r="F3384" s="118" t="s">
        <v>9</v>
      </c>
      <c r="G3384" s="118" t="s">
        <v>794</v>
      </c>
      <c r="H3384" s="118" t="s">
        <v>510</v>
      </c>
      <c r="I3384" s="219" t="str">
        <f>I3383</f>
        <v>August</v>
      </c>
      <c r="J3384" s="184">
        <f>IF(F3384="USD", E3384, E3384 * IFERROR(VLOOKUP(F3384, EXCHANGE_RATE!A:B, 2, FALSE), "Currency not found"))</f>
        <v>3.28</v>
      </c>
      <c r="K3384" s="184">
        <f t="shared" si="307"/>
        <v>3.28</v>
      </c>
      <c r="L3384" s="184">
        <f>IF(C3384="MTS", B3384, B3384 * IFERROR(VLOOKUP(C3384, 'QTY_CONVERSIONS '!A:B, 2, FALSE), "Units not  found"))</f>
        <v>1.5</v>
      </c>
      <c r="M3384" s="185">
        <f t="shared" si="308"/>
        <v>4920</v>
      </c>
      <c r="N3384" s="143" t="str">
        <f>IFERROR(VLOOKUP(D3384, Product_Category!A:B, 2, FALSE), "Uncategorized")</f>
        <v>CMC</v>
      </c>
      <c r="O3384" s="186">
        <f t="shared" si="310"/>
        <v>3280</v>
      </c>
      <c r="P3384" s="185">
        <f t="shared" si="309"/>
        <v>4920</v>
      </c>
      <c r="Q3384" s="143">
        <v>2023</v>
      </c>
      <c r="R3384" s="143" t="str">
        <f>IFERROR(VLOOKUP(G3384,'SOURCE COMPANY'!A:B, 2, FALSE), "")</f>
        <v>MN GLOBEX</v>
      </c>
      <c r="S3384" s="143" t="str">
        <f>IFERROR(VLOOKUP(H3384,'CUSTOMER NAME'!A:B, 2, FALSE), "")</f>
        <v>TO THE ORDER</v>
      </c>
    </row>
    <row r="3385" spans="1:19">
      <c r="A3385" s="143" t="s">
        <v>1080</v>
      </c>
      <c r="B3385" s="31">
        <v>5500</v>
      </c>
      <c r="C3385" s="143" t="s">
        <v>7</v>
      </c>
      <c r="D3385" s="143" t="s">
        <v>1436</v>
      </c>
      <c r="E3385" s="51">
        <v>1.86</v>
      </c>
      <c r="F3385" s="143" t="s">
        <v>9</v>
      </c>
      <c r="G3385" s="143" t="s">
        <v>794</v>
      </c>
      <c r="H3385" s="143" t="s">
        <v>510</v>
      </c>
      <c r="I3385" s="219" t="str">
        <f>I3384</f>
        <v>August</v>
      </c>
      <c r="J3385" s="184">
        <f>IF(F3385="USD", E3385, E3385 * IFERROR(VLOOKUP(F3385, EXCHANGE_RATE!A:B, 2, FALSE), "Currency not found"))</f>
        <v>1.86</v>
      </c>
      <c r="K3385" s="184">
        <f t="shared" si="307"/>
        <v>1.86</v>
      </c>
      <c r="L3385" s="184">
        <f>IF(C3385="MTS", B3385, B3385 * IFERROR(VLOOKUP(C3385, 'QTY_CONVERSIONS '!A:B, 2, FALSE), "Units not  found"))</f>
        <v>5.5</v>
      </c>
      <c r="M3385" s="185">
        <f t="shared" si="308"/>
        <v>10230</v>
      </c>
      <c r="N3385" s="143" t="str">
        <f>IFERROR(VLOOKUP(D3385, Product_Category!A:B, 2, FALSE), "Uncategorized")</f>
        <v>MAGNESIUM STEARATE</v>
      </c>
      <c r="O3385" s="186">
        <f t="shared" si="310"/>
        <v>1860</v>
      </c>
      <c r="P3385" s="185">
        <f t="shared" si="309"/>
        <v>10230</v>
      </c>
      <c r="Q3385" s="143">
        <v>2023</v>
      </c>
      <c r="R3385" s="143" t="str">
        <f>IFERROR(VLOOKUP(G3385,'SOURCE COMPANY'!A:B, 2, FALSE), "")</f>
        <v>MN GLOBEX</v>
      </c>
      <c r="S3385" s="143" t="str">
        <f>IFERROR(VLOOKUP(H3385,'CUSTOMER NAME'!A:B, 2, FALSE), "")</f>
        <v>TO THE ORDER</v>
      </c>
    </row>
    <row r="3386" spans="1:19">
      <c r="A3386" s="143" t="s">
        <v>1080</v>
      </c>
      <c r="B3386" s="31">
        <v>1500</v>
      </c>
      <c r="C3386" s="143" t="s">
        <v>7</v>
      </c>
      <c r="D3386" s="143" t="s">
        <v>1606</v>
      </c>
      <c r="E3386" s="51">
        <v>1.9</v>
      </c>
      <c r="F3386" s="143" t="s">
        <v>9</v>
      </c>
      <c r="G3386" s="143" t="s">
        <v>794</v>
      </c>
      <c r="H3386" s="143" t="s">
        <v>510</v>
      </c>
      <c r="I3386" s="219" t="str">
        <f>I3385</f>
        <v>August</v>
      </c>
      <c r="J3386" s="184">
        <f>IF(F3386="USD", E3386, E3386 * IFERROR(VLOOKUP(F3386, EXCHANGE_RATE!A:B, 2, FALSE), "Currency not found"))</f>
        <v>1.9</v>
      </c>
      <c r="K3386" s="184">
        <f t="shared" si="307"/>
        <v>1.9</v>
      </c>
      <c r="L3386" s="184">
        <f>IF(C3386="MTS", B3386, B3386 * IFERROR(VLOOKUP(C3386, 'QTY_CONVERSIONS '!A:B, 2, FALSE), "Units not  found"))</f>
        <v>1.5</v>
      </c>
      <c r="M3386" s="185">
        <f t="shared" si="308"/>
        <v>2850</v>
      </c>
      <c r="N3386" s="143" t="str">
        <f>IFERROR(VLOOKUP(D3386, Product_Category!A:B, 2, FALSE), "Uncategorized")</f>
        <v>MCC</v>
      </c>
      <c r="O3386" s="186">
        <f t="shared" si="310"/>
        <v>1900</v>
      </c>
      <c r="P3386" s="185">
        <f t="shared" si="309"/>
        <v>2850</v>
      </c>
      <c r="Q3386" s="143">
        <v>2023</v>
      </c>
      <c r="R3386" s="143" t="str">
        <f>IFERROR(VLOOKUP(G3386,'SOURCE COMPANY'!A:B, 2, FALSE), "")</f>
        <v>MN GLOBEX</v>
      </c>
      <c r="S3386" s="143" t="str">
        <f>IFERROR(VLOOKUP(H3386,'CUSTOMER NAME'!A:B, 2, FALSE), "")</f>
        <v>TO THE ORDER</v>
      </c>
    </row>
    <row r="3387" spans="1:19">
      <c r="A3387" s="120" t="s">
        <v>1080</v>
      </c>
      <c r="B3387" s="120">
        <v>2500</v>
      </c>
      <c r="C3387" s="120" t="s">
        <v>7</v>
      </c>
      <c r="D3387" s="120" t="s">
        <v>910</v>
      </c>
      <c r="E3387" s="120">
        <v>1.77</v>
      </c>
      <c r="F3387" s="120" t="s">
        <v>9</v>
      </c>
      <c r="G3387" s="120" t="s">
        <v>794</v>
      </c>
      <c r="H3387" s="120" t="s">
        <v>510</v>
      </c>
      <c r="I3387" s="192" t="s">
        <v>3389</v>
      </c>
      <c r="J3387" s="184">
        <f>IF(F3387="USD", E3387, E3387 * IFERROR(VLOOKUP(F3387, EXCHANGE_RATE!A:B, 2, FALSE), "Currency not found"))</f>
        <v>1.77</v>
      </c>
      <c r="K3387" s="184">
        <f t="shared" si="307"/>
        <v>1.77</v>
      </c>
      <c r="L3387" s="184">
        <f>IF(C3387="MTS", B3387, B3387 * IFERROR(VLOOKUP(C3387, 'QTY_CONVERSIONS '!A:B, 2, FALSE), "Units not  found"))</f>
        <v>2.5</v>
      </c>
      <c r="M3387" s="185">
        <f t="shared" si="308"/>
        <v>4425</v>
      </c>
      <c r="N3387" s="143" t="str">
        <f>IFERROR(VLOOKUP(D3387, Product_Category!A:B, 2, FALSE), "Uncategorized")</f>
        <v>MAGNESIUM STEARATE</v>
      </c>
      <c r="O3387" s="186">
        <f t="shared" si="310"/>
        <v>1770</v>
      </c>
      <c r="P3387" s="185">
        <f t="shared" si="309"/>
        <v>4425</v>
      </c>
      <c r="Q3387" s="143">
        <v>2023</v>
      </c>
      <c r="R3387" s="143" t="str">
        <f>IFERROR(VLOOKUP(G3387,'SOURCE COMPANY'!A:B, 2, FALSE), "")</f>
        <v>MN GLOBEX</v>
      </c>
      <c r="S3387" s="143" t="str">
        <f>IFERROR(VLOOKUP(H3387,'CUSTOMER NAME'!A:B, 2, FALSE), "")</f>
        <v>TO THE ORDER</v>
      </c>
    </row>
    <row r="3388" spans="1:19">
      <c r="A3388" s="120" t="s">
        <v>1080</v>
      </c>
      <c r="B3388" s="120">
        <v>3500</v>
      </c>
      <c r="C3388" s="120" t="s">
        <v>7</v>
      </c>
      <c r="D3388" s="120" t="s">
        <v>611</v>
      </c>
      <c r="E3388" s="120">
        <v>1.88</v>
      </c>
      <c r="F3388" s="120" t="s">
        <v>9</v>
      </c>
      <c r="G3388" s="120" t="s">
        <v>794</v>
      </c>
      <c r="H3388" s="120" t="s">
        <v>510</v>
      </c>
      <c r="I3388" s="192" t="s">
        <v>3389</v>
      </c>
      <c r="J3388" s="184">
        <f>IF(F3388="USD", E3388, E3388 * IFERROR(VLOOKUP(F3388, EXCHANGE_RATE!A:B, 2, FALSE), "Currency not found"))</f>
        <v>1.88</v>
      </c>
      <c r="K3388" s="184">
        <f t="shared" si="307"/>
        <v>1.88</v>
      </c>
      <c r="L3388" s="184">
        <f>IF(C3388="MTS", B3388, B3388 * IFERROR(VLOOKUP(C3388, 'QTY_CONVERSIONS '!A:B, 2, FALSE), "Units not  found"))</f>
        <v>3.5</v>
      </c>
      <c r="M3388" s="185">
        <f t="shared" si="308"/>
        <v>6580</v>
      </c>
      <c r="N3388" s="143" t="str">
        <f>IFERROR(VLOOKUP(D3388, Product_Category!A:B, 2, FALSE), "Uncategorized")</f>
        <v>MCC</v>
      </c>
      <c r="O3388" s="186">
        <f t="shared" si="310"/>
        <v>1880</v>
      </c>
      <c r="P3388" s="185">
        <f t="shared" si="309"/>
        <v>6580</v>
      </c>
      <c r="Q3388" s="143">
        <v>2023</v>
      </c>
      <c r="R3388" s="143" t="str">
        <f>IFERROR(VLOOKUP(G3388,'SOURCE COMPANY'!A:B, 2, FALSE), "")</f>
        <v>MN GLOBEX</v>
      </c>
      <c r="S3388" s="143" t="str">
        <f>IFERROR(VLOOKUP(H3388,'CUSTOMER NAME'!A:B, 2, FALSE), "")</f>
        <v>TO THE ORDER</v>
      </c>
    </row>
    <row r="3389" spans="1:19">
      <c r="A3389" s="120" t="s">
        <v>1019</v>
      </c>
      <c r="B3389" s="120">
        <v>700</v>
      </c>
      <c r="C3389" s="120" t="s">
        <v>7</v>
      </c>
      <c r="D3389" s="120" t="s">
        <v>3048</v>
      </c>
      <c r="E3389" s="120">
        <v>4.8</v>
      </c>
      <c r="F3389" s="120" t="s">
        <v>9</v>
      </c>
      <c r="G3389" s="120" t="s">
        <v>794</v>
      </c>
      <c r="H3389" s="120" t="s">
        <v>510</v>
      </c>
      <c r="I3389" s="192" t="s">
        <v>3034</v>
      </c>
      <c r="J3389" s="184">
        <f>IF(F3389="USD", E3389, E3389 * IFERROR(VLOOKUP(F3389, EXCHANGE_RATE!A:B, 2, FALSE), "Currency not found"))</f>
        <v>4.8</v>
      </c>
      <c r="K3389" s="184">
        <f t="shared" si="307"/>
        <v>4.8</v>
      </c>
      <c r="L3389" s="184">
        <f>IF(C3389="MTS", B3389, B3389 * IFERROR(VLOOKUP(C3389, 'QTY_CONVERSIONS '!A:B, 2, FALSE), "Units not  found"))</f>
        <v>0.70000000000000007</v>
      </c>
      <c r="M3389" s="185">
        <f t="shared" si="308"/>
        <v>3360</v>
      </c>
      <c r="N3389" s="143" t="str">
        <f>IFERROR(VLOOKUP(D3389, Product_Category!A:B, 2, FALSE), "Uncategorized")</f>
        <v>CROSCARMELLOSE SODIUM</v>
      </c>
      <c r="O3389" s="186">
        <f t="shared" si="310"/>
        <v>4800</v>
      </c>
      <c r="P3389" s="185">
        <f t="shared" si="309"/>
        <v>3360.0000000000005</v>
      </c>
      <c r="Q3389" s="143">
        <v>2023</v>
      </c>
      <c r="R3389" s="143" t="str">
        <f>IFERROR(VLOOKUP(G3389,'SOURCE COMPANY'!A:B, 2, FALSE), "")</f>
        <v>MN GLOBEX</v>
      </c>
      <c r="S3389" s="143" t="str">
        <f>IFERROR(VLOOKUP(H3389,'CUSTOMER NAME'!A:B, 2, FALSE), "")</f>
        <v>TO THE ORDER</v>
      </c>
    </row>
    <row r="3390" spans="1:19">
      <c r="A3390" s="143" t="s">
        <v>183</v>
      </c>
      <c r="B3390" s="143">
        <v>18000</v>
      </c>
      <c r="C3390" s="143" t="s">
        <v>7</v>
      </c>
      <c r="D3390" s="143" t="s">
        <v>769</v>
      </c>
      <c r="E3390" s="255">
        <v>2.8</v>
      </c>
      <c r="F3390" s="143" t="s">
        <v>9</v>
      </c>
      <c r="G3390" s="143" t="s">
        <v>1154</v>
      </c>
      <c r="H3390" s="143" t="s">
        <v>510</v>
      </c>
      <c r="I3390" s="219" t="str">
        <f t="shared" ref="I3390:I3395" si="312">I3389</f>
        <v>September</v>
      </c>
      <c r="J3390" s="184">
        <f>IF(F3390="USD", E3390, E3390 * IFERROR(VLOOKUP(F3390, EXCHANGE_RATE!A:B, 2, FALSE), "Currency not found"))</f>
        <v>2.8</v>
      </c>
      <c r="K3390" s="184">
        <f t="shared" si="307"/>
        <v>2.8</v>
      </c>
      <c r="L3390" s="184">
        <f>IF(C3390="MTS", B3390, B3390 * IFERROR(VLOOKUP(C3390, 'QTY_CONVERSIONS '!A:B, 2, FALSE), "Units not  found"))</f>
        <v>18</v>
      </c>
      <c r="M3390" s="185">
        <f t="shared" si="308"/>
        <v>50400</v>
      </c>
      <c r="N3390" s="143" t="str">
        <f>IFERROR(VLOOKUP(D3390, Product_Category!A:B, 2, FALSE), "Uncategorized")</f>
        <v>MCC</v>
      </c>
      <c r="O3390" s="186">
        <f t="shared" si="310"/>
        <v>2800</v>
      </c>
      <c r="P3390" s="185">
        <f t="shared" si="309"/>
        <v>50400</v>
      </c>
      <c r="Q3390" s="143">
        <v>2023</v>
      </c>
      <c r="R3390" s="143" t="str">
        <f>IFERROR(VLOOKUP(G3390,'SOURCE COMPANY'!A:B, 2, FALSE), "")</f>
        <v>MOLKEM CHEM</v>
      </c>
      <c r="S3390" s="143" t="str">
        <f>IFERROR(VLOOKUP(H3390,'CUSTOMER NAME'!A:B, 2, FALSE), "")</f>
        <v>TO THE ORDER</v>
      </c>
    </row>
    <row r="3391" spans="1:19">
      <c r="A3391" s="143" t="s">
        <v>183</v>
      </c>
      <c r="B3391" s="143">
        <v>83.5</v>
      </c>
      <c r="C3391" s="143" t="s">
        <v>7</v>
      </c>
      <c r="D3391" s="143" t="s">
        <v>1155</v>
      </c>
      <c r="E3391" s="255">
        <v>55</v>
      </c>
      <c r="F3391" s="143" t="s">
        <v>9</v>
      </c>
      <c r="G3391" s="143" t="s">
        <v>1154</v>
      </c>
      <c r="H3391" s="143" t="s">
        <v>510</v>
      </c>
      <c r="I3391" s="219" t="str">
        <f t="shared" si="312"/>
        <v>September</v>
      </c>
      <c r="J3391" s="184">
        <f>IF(F3391="USD", E3391, E3391 * IFERROR(VLOOKUP(F3391, EXCHANGE_RATE!A:B, 2, FALSE), "Currency not found"))</f>
        <v>55</v>
      </c>
      <c r="K3391" s="184">
        <f t="shared" si="307"/>
        <v>55</v>
      </c>
      <c r="L3391" s="184">
        <f>IF(C3391="MTS", B3391, B3391 * IFERROR(VLOOKUP(C3391, 'QTY_CONVERSIONS '!A:B, 2, FALSE), "Units not  found"))</f>
        <v>8.3500000000000005E-2</v>
      </c>
      <c r="M3391" s="185">
        <f t="shared" si="308"/>
        <v>4592.5</v>
      </c>
      <c r="N3391" s="143" t="str">
        <f>IFERROR(VLOOKUP(D3391, Product_Category!A:B, 2, FALSE), "Uncategorized")</f>
        <v>MCC</v>
      </c>
      <c r="O3391" s="186">
        <f t="shared" si="310"/>
        <v>55000</v>
      </c>
      <c r="P3391" s="185">
        <f t="shared" si="309"/>
        <v>4592.5</v>
      </c>
      <c r="Q3391" s="143">
        <v>2023</v>
      </c>
      <c r="R3391" s="143" t="str">
        <f>IFERROR(VLOOKUP(G3391,'SOURCE COMPANY'!A:B, 2, FALSE), "")</f>
        <v>MOLKEM CHEM</v>
      </c>
      <c r="S3391" s="143" t="str">
        <f>IFERROR(VLOOKUP(H3391,'CUSTOMER NAME'!A:B, 2, FALSE), "")</f>
        <v>TO THE ORDER</v>
      </c>
    </row>
    <row r="3392" spans="1:19">
      <c r="A3392" s="143" t="s">
        <v>183</v>
      </c>
      <c r="B3392" s="31">
        <v>25</v>
      </c>
      <c r="C3392" s="143" t="s">
        <v>7</v>
      </c>
      <c r="D3392" s="143" t="s">
        <v>33</v>
      </c>
      <c r="E3392" s="51">
        <v>10</v>
      </c>
      <c r="F3392" s="143" t="s">
        <v>9</v>
      </c>
      <c r="G3392" s="143" t="s">
        <v>1154</v>
      </c>
      <c r="H3392" s="143" t="s">
        <v>510</v>
      </c>
      <c r="I3392" s="219" t="str">
        <f t="shared" si="312"/>
        <v>September</v>
      </c>
      <c r="J3392" s="184">
        <f>IF(F3392="USD", E3392, E3392 * IFERROR(VLOOKUP(F3392, EXCHANGE_RATE!A:B, 2, FALSE), "Currency not found"))</f>
        <v>10</v>
      </c>
      <c r="K3392" s="184">
        <f t="shared" si="307"/>
        <v>10</v>
      </c>
      <c r="L3392" s="184">
        <f>IF(C3392="MTS", B3392, B3392 * IFERROR(VLOOKUP(C3392, 'QTY_CONVERSIONS '!A:B, 2, FALSE), "Units not  found"))</f>
        <v>2.5000000000000001E-2</v>
      </c>
      <c r="M3392" s="185">
        <f t="shared" si="308"/>
        <v>250</v>
      </c>
      <c r="N3392" s="143" t="str">
        <f>IFERROR(VLOOKUP(D3392, Product_Category!A:B, 2, FALSE), "Uncategorized")</f>
        <v>CMC</v>
      </c>
      <c r="O3392" s="186">
        <f t="shared" si="310"/>
        <v>10000</v>
      </c>
      <c r="P3392" s="185">
        <f t="shared" si="309"/>
        <v>250</v>
      </c>
      <c r="Q3392" s="143">
        <v>2023</v>
      </c>
      <c r="R3392" s="143" t="str">
        <f>IFERROR(VLOOKUP(G3392,'SOURCE COMPANY'!A:B, 2, FALSE), "")</f>
        <v>MOLKEM CHEM</v>
      </c>
      <c r="S3392" s="143" t="str">
        <f>IFERROR(VLOOKUP(H3392,'CUSTOMER NAME'!A:B, 2, FALSE), "")</f>
        <v>TO THE ORDER</v>
      </c>
    </row>
    <row r="3393" spans="1:19">
      <c r="A3393" s="143" t="s">
        <v>484</v>
      </c>
      <c r="B3393" s="143">
        <v>750</v>
      </c>
      <c r="C3393" s="143" t="s">
        <v>7</v>
      </c>
      <c r="D3393" s="143" t="s">
        <v>1359</v>
      </c>
      <c r="E3393" s="255">
        <v>5</v>
      </c>
      <c r="F3393" s="143" t="s">
        <v>9</v>
      </c>
      <c r="G3393" s="131" t="s">
        <v>1435</v>
      </c>
      <c r="H3393" s="143" t="s">
        <v>510</v>
      </c>
      <c r="I3393" s="219" t="str">
        <f t="shared" si="312"/>
        <v>September</v>
      </c>
      <c r="J3393" s="184">
        <f>IF(F3393="USD", E3393, E3393 * IFERROR(VLOOKUP(F3393, EXCHANGE_RATE!A:B, 2, FALSE), "Currency not found"))</f>
        <v>5</v>
      </c>
      <c r="K3393" s="184">
        <f t="shared" si="307"/>
        <v>5</v>
      </c>
      <c r="L3393" s="184">
        <f>IF(C3393="MTS", B3393, B3393 * IFERROR(VLOOKUP(C3393, 'QTY_CONVERSIONS '!A:B, 2, FALSE), "Units not  found"))</f>
        <v>0.75</v>
      </c>
      <c r="M3393" s="185">
        <f t="shared" si="308"/>
        <v>3750</v>
      </c>
      <c r="N3393" s="143" t="str">
        <f>IFERROR(VLOOKUP(D3393, Product_Category!A:B, 2, FALSE), "Uncategorized")</f>
        <v>SSG</v>
      </c>
      <c r="O3393" s="186">
        <f t="shared" si="310"/>
        <v>5000</v>
      </c>
      <c r="P3393" s="185">
        <f t="shared" si="309"/>
        <v>3750</v>
      </c>
      <c r="Q3393" s="143">
        <v>2023</v>
      </c>
      <c r="R3393" s="143" t="str">
        <f>IFERROR(VLOOKUP(G3393,'SOURCE COMPANY'!A:B, 2, FALSE), "")</f>
        <v>MURLI KRISHNA EXPORTS</v>
      </c>
      <c r="S3393" s="143" t="str">
        <f>IFERROR(VLOOKUP(H3393,'CUSTOMER NAME'!A:B, 2, FALSE), "")</f>
        <v>TO THE ORDER</v>
      </c>
    </row>
    <row r="3394" spans="1:19">
      <c r="A3394" s="143" t="s">
        <v>484</v>
      </c>
      <c r="B3394" s="31">
        <v>1500</v>
      </c>
      <c r="C3394" s="143" t="s">
        <v>7</v>
      </c>
      <c r="D3394" s="143" t="s">
        <v>266</v>
      </c>
      <c r="E3394" s="51">
        <v>2.9</v>
      </c>
      <c r="F3394" s="143" t="s">
        <v>9</v>
      </c>
      <c r="G3394" s="131" t="s">
        <v>1435</v>
      </c>
      <c r="H3394" s="143" t="s">
        <v>510</v>
      </c>
      <c r="I3394" s="219" t="str">
        <f t="shared" si="312"/>
        <v>September</v>
      </c>
      <c r="J3394" s="184">
        <f>IF(F3394="USD", E3394, E3394 * IFERROR(VLOOKUP(F3394, EXCHANGE_RATE!A:B, 2, FALSE), "Currency not found"))</f>
        <v>2.9</v>
      </c>
      <c r="K3394" s="184">
        <f t="shared" ref="K3394:K3457" si="313">ROUNDUP(J3394,2)</f>
        <v>2.9</v>
      </c>
      <c r="L3394" s="184">
        <f>IF(C3394="MTS", B3394, B3394 * IFERROR(VLOOKUP(C3394, 'QTY_CONVERSIONS '!A:B, 2, FALSE), "Units not  found"))</f>
        <v>1.5</v>
      </c>
      <c r="M3394" s="185">
        <f t="shared" ref="M3394:M3457" si="314">B3394*K3394</f>
        <v>4350</v>
      </c>
      <c r="N3394" s="143" t="str">
        <f>IFERROR(VLOOKUP(D3394, Product_Category!A:B, 2, FALSE), "Uncategorized")</f>
        <v>MCC</v>
      </c>
      <c r="O3394" s="186">
        <f t="shared" si="310"/>
        <v>2900</v>
      </c>
      <c r="P3394" s="185">
        <f t="shared" ref="P3394:P3457" si="315">L3394*O3394</f>
        <v>4350</v>
      </c>
      <c r="Q3394" s="143">
        <v>2023</v>
      </c>
      <c r="R3394" s="143" t="str">
        <f>IFERROR(VLOOKUP(G3394,'SOURCE COMPANY'!A:B, 2, FALSE), "")</f>
        <v>MURLI KRISHNA EXPORTS</v>
      </c>
      <c r="S3394" s="143" t="str">
        <f>IFERROR(VLOOKUP(H3394,'CUSTOMER NAME'!A:B, 2, FALSE), "")</f>
        <v>TO THE ORDER</v>
      </c>
    </row>
    <row r="3395" spans="1:19">
      <c r="A3395" s="143" t="s">
        <v>484</v>
      </c>
      <c r="B3395" s="31">
        <v>1500</v>
      </c>
      <c r="C3395" s="143" t="s">
        <v>7</v>
      </c>
      <c r="D3395" s="143" t="s">
        <v>266</v>
      </c>
      <c r="E3395" s="51">
        <v>2.9</v>
      </c>
      <c r="F3395" s="143" t="s">
        <v>9</v>
      </c>
      <c r="G3395" s="131" t="s">
        <v>1435</v>
      </c>
      <c r="H3395" s="143" t="s">
        <v>510</v>
      </c>
      <c r="I3395" s="219" t="str">
        <f t="shared" si="312"/>
        <v>September</v>
      </c>
      <c r="J3395" s="184">
        <f>IF(F3395="USD", E3395, E3395 * IFERROR(VLOOKUP(F3395, EXCHANGE_RATE!A:B, 2, FALSE), "Currency not found"))</f>
        <v>2.9</v>
      </c>
      <c r="K3395" s="184">
        <f t="shared" si="313"/>
        <v>2.9</v>
      </c>
      <c r="L3395" s="184">
        <f>IF(C3395="MTS", B3395, B3395 * IFERROR(VLOOKUP(C3395, 'QTY_CONVERSIONS '!A:B, 2, FALSE), "Units not  found"))</f>
        <v>1.5</v>
      </c>
      <c r="M3395" s="185">
        <f t="shared" si="314"/>
        <v>4350</v>
      </c>
      <c r="N3395" s="143" t="str">
        <f>IFERROR(VLOOKUP(D3395, Product_Category!A:B, 2, FALSE), "Uncategorized")</f>
        <v>MCC</v>
      </c>
      <c r="O3395" s="186">
        <f t="shared" ref="O3395:O3458" si="316">K3395*1000</f>
        <v>2900</v>
      </c>
      <c r="P3395" s="185">
        <f t="shared" si="315"/>
        <v>4350</v>
      </c>
      <c r="Q3395" s="143">
        <v>2023</v>
      </c>
      <c r="R3395" s="143" t="str">
        <f>IFERROR(VLOOKUP(G3395,'SOURCE COMPANY'!A:B, 2, FALSE), "")</f>
        <v>MURLI KRISHNA EXPORTS</v>
      </c>
      <c r="S3395" s="143" t="str">
        <f>IFERROR(VLOOKUP(H3395,'CUSTOMER NAME'!A:B, 2, FALSE), "")</f>
        <v>TO THE ORDER</v>
      </c>
    </row>
    <row r="3396" spans="1:19">
      <c r="A3396" s="131" t="s">
        <v>1242</v>
      </c>
      <c r="B3396" s="131">
        <v>3000</v>
      </c>
      <c r="C3396" s="131" t="s">
        <v>7</v>
      </c>
      <c r="D3396" s="131" t="s">
        <v>173</v>
      </c>
      <c r="E3396" s="131">
        <v>2.95</v>
      </c>
      <c r="F3396" s="131" t="s">
        <v>9</v>
      </c>
      <c r="G3396" s="131" t="s">
        <v>1435</v>
      </c>
      <c r="H3396" s="131" t="s">
        <v>510</v>
      </c>
      <c r="I3396" s="192" t="s">
        <v>3893</v>
      </c>
      <c r="J3396" s="184">
        <f>IF(F3396="USD", E3396, E3396 * IFERROR(VLOOKUP(F3396, EXCHANGE_RATE!A:B, 2, FALSE), "Currency not found"))</f>
        <v>2.95</v>
      </c>
      <c r="K3396" s="184">
        <f t="shared" si="313"/>
        <v>2.95</v>
      </c>
      <c r="L3396" s="184">
        <f>IF(C3396="MTS", B3396, B3396 * IFERROR(VLOOKUP(C3396, 'QTY_CONVERSIONS '!A:B, 2, FALSE), "Units not  found"))</f>
        <v>3</v>
      </c>
      <c r="M3396" s="185">
        <f t="shared" si="314"/>
        <v>8850</v>
      </c>
      <c r="N3396" s="143" t="str">
        <f>IFERROR(VLOOKUP(D3396, Product_Category!A:B, 2, FALSE), "Uncategorized")</f>
        <v>SSG</v>
      </c>
      <c r="O3396" s="186">
        <f t="shared" si="316"/>
        <v>2950</v>
      </c>
      <c r="P3396" s="185">
        <f t="shared" si="315"/>
        <v>8850</v>
      </c>
      <c r="Q3396" s="143">
        <v>2023</v>
      </c>
      <c r="R3396" s="143" t="str">
        <f>IFERROR(VLOOKUP(G3396,'SOURCE COMPANY'!A:B, 2, FALSE), "")</f>
        <v>MURLI KRISHNA EXPORTS</v>
      </c>
      <c r="S3396" s="143" t="str">
        <f>IFERROR(VLOOKUP(H3396,'CUSTOMER NAME'!A:B, 2, FALSE), "")</f>
        <v>TO THE ORDER</v>
      </c>
    </row>
    <row r="3397" spans="1:19">
      <c r="A3397" s="131" t="s">
        <v>1242</v>
      </c>
      <c r="B3397" s="131">
        <v>3500</v>
      </c>
      <c r="C3397" s="131" t="s">
        <v>7</v>
      </c>
      <c r="D3397" s="131" t="s">
        <v>266</v>
      </c>
      <c r="E3397" s="131">
        <v>2.5499999999999998</v>
      </c>
      <c r="F3397" s="131" t="s">
        <v>9</v>
      </c>
      <c r="G3397" s="131" t="s">
        <v>1435</v>
      </c>
      <c r="H3397" s="131" t="s">
        <v>510</v>
      </c>
      <c r="I3397" s="192" t="s">
        <v>3893</v>
      </c>
      <c r="J3397" s="184">
        <f>IF(F3397="USD", E3397, E3397 * IFERROR(VLOOKUP(F3397, EXCHANGE_RATE!A:B, 2, FALSE), "Currency not found"))</f>
        <v>2.5499999999999998</v>
      </c>
      <c r="K3397" s="184">
        <f t="shared" si="313"/>
        <v>2.5499999999999998</v>
      </c>
      <c r="L3397" s="184">
        <f>IF(C3397="MTS", B3397, B3397 * IFERROR(VLOOKUP(C3397, 'QTY_CONVERSIONS '!A:B, 2, FALSE), "Units not  found"))</f>
        <v>3.5</v>
      </c>
      <c r="M3397" s="185">
        <f t="shared" si="314"/>
        <v>8925</v>
      </c>
      <c r="N3397" s="143" t="str">
        <f>IFERROR(VLOOKUP(D3397, Product_Category!A:B, 2, FALSE), "Uncategorized")</f>
        <v>MCC</v>
      </c>
      <c r="O3397" s="186">
        <f t="shared" si="316"/>
        <v>2550</v>
      </c>
      <c r="P3397" s="185">
        <f t="shared" si="315"/>
        <v>8925</v>
      </c>
      <c r="Q3397" s="143">
        <v>2023</v>
      </c>
      <c r="R3397" s="143" t="str">
        <f>IFERROR(VLOOKUP(G3397,'SOURCE COMPANY'!A:B, 2, FALSE), "")</f>
        <v>MURLI KRISHNA EXPORTS</v>
      </c>
      <c r="S3397" s="143" t="str">
        <f>IFERROR(VLOOKUP(H3397,'CUSTOMER NAME'!A:B, 2, FALSE), "")</f>
        <v>TO THE ORDER</v>
      </c>
    </row>
    <row r="3398" spans="1:19">
      <c r="A3398" s="131" t="s">
        <v>1242</v>
      </c>
      <c r="B3398" s="131">
        <v>2000</v>
      </c>
      <c r="C3398" s="131" t="s">
        <v>7</v>
      </c>
      <c r="D3398" s="131" t="s">
        <v>1015</v>
      </c>
      <c r="E3398" s="131">
        <v>1.99</v>
      </c>
      <c r="F3398" s="131" t="s">
        <v>9</v>
      </c>
      <c r="G3398" s="131" t="s">
        <v>1435</v>
      </c>
      <c r="H3398" s="131" t="s">
        <v>510</v>
      </c>
      <c r="I3398" s="192" t="s">
        <v>3893</v>
      </c>
      <c r="J3398" s="184">
        <f>IF(F3398="USD", E3398, E3398 * IFERROR(VLOOKUP(F3398, EXCHANGE_RATE!A:B, 2, FALSE), "Currency not found"))</f>
        <v>1.99</v>
      </c>
      <c r="K3398" s="184">
        <f t="shared" si="313"/>
        <v>1.99</v>
      </c>
      <c r="L3398" s="184">
        <f>IF(C3398="MTS", B3398, B3398 * IFERROR(VLOOKUP(C3398, 'QTY_CONVERSIONS '!A:B, 2, FALSE), "Units not  found"))</f>
        <v>2</v>
      </c>
      <c r="M3398" s="185">
        <f t="shared" si="314"/>
        <v>3980</v>
      </c>
      <c r="N3398" s="143" t="str">
        <f>IFERROR(VLOOKUP(D3398, Product_Category!A:B, 2, FALSE), "Uncategorized")</f>
        <v>MCC</v>
      </c>
      <c r="O3398" s="186">
        <f t="shared" si="316"/>
        <v>1990</v>
      </c>
      <c r="P3398" s="185">
        <f t="shared" si="315"/>
        <v>3980</v>
      </c>
      <c r="Q3398" s="143">
        <v>2023</v>
      </c>
      <c r="R3398" s="143" t="str">
        <f>IFERROR(VLOOKUP(G3398,'SOURCE COMPANY'!A:B, 2, FALSE), "")</f>
        <v>MURLI KRISHNA EXPORTS</v>
      </c>
      <c r="S3398" s="143" t="str">
        <f>IFERROR(VLOOKUP(H3398,'CUSTOMER NAME'!A:B, 2, FALSE), "")</f>
        <v>TO THE ORDER</v>
      </c>
    </row>
    <row r="3399" spans="1:19">
      <c r="A3399" s="131" t="s">
        <v>1242</v>
      </c>
      <c r="B3399" s="131">
        <v>2000</v>
      </c>
      <c r="C3399" s="131" t="s">
        <v>7</v>
      </c>
      <c r="D3399" s="131" t="s">
        <v>3897</v>
      </c>
      <c r="E3399" s="131">
        <v>4.2</v>
      </c>
      <c r="F3399" s="131" t="s">
        <v>9</v>
      </c>
      <c r="G3399" s="131" t="s">
        <v>1435</v>
      </c>
      <c r="H3399" s="131" t="s">
        <v>510</v>
      </c>
      <c r="I3399" s="192" t="s">
        <v>3893</v>
      </c>
      <c r="J3399" s="184">
        <f>IF(F3399="USD", E3399, E3399 * IFERROR(VLOOKUP(F3399, EXCHANGE_RATE!A:B, 2, FALSE), "Currency not found"))</f>
        <v>4.2</v>
      </c>
      <c r="K3399" s="184">
        <f t="shared" si="313"/>
        <v>4.2</v>
      </c>
      <c r="L3399" s="184">
        <f>IF(C3399="MTS", B3399, B3399 * IFERROR(VLOOKUP(C3399, 'QTY_CONVERSIONS '!A:B, 2, FALSE), "Units not  found"))</f>
        <v>2</v>
      </c>
      <c r="M3399" s="185">
        <f t="shared" si="314"/>
        <v>8400</v>
      </c>
      <c r="N3399" s="143" t="str">
        <f>IFERROR(VLOOKUP(D3399, Product_Category!A:B, 2, FALSE), "Uncategorized")</f>
        <v>CROSCARMELLOSE SODIUM</v>
      </c>
      <c r="O3399" s="186">
        <f t="shared" si="316"/>
        <v>4200</v>
      </c>
      <c r="P3399" s="185">
        <f t="shared" si="315"/>
        <v>8400</v>
      </c>
      <c r="Q3399" s="143">
        <v>2023</v>
      </c>
      <c r="R3399" s="143" t="str">
        <f>IFERROR(VLOOKUP(G3399,'SOURCE COMPANY'!A:B, 2, FALSE), "")</f>
        <v>MURLI KRISHNA EXPORTS</v>
      </c>
      <c r="S3399" s="143" t="str">
        <f>IFERROR(VLOOKUP(H3399,'CUSTOMER NAME'!A:B, 2, FALSE), "")</f>
        <v>TO THE ORDER</v>
      </c>
    </row>
    <row r="3400" spans="1:19">
      <c r="A3400" s="118" t="s">
        <v>731</v>
      </c>
      <c r="B3400" s="118">
        <v>550</v>
      </c>
      <c r="C3400" s="118" t="s">
        <v>7</v>
      </c>
      <c r="D3400" s="118" t="s">
        <v>521</v>
      </c>
      <c r="E3400" s="255">
        <v>11</v>
      </c>
      <c r="F3400" s="118" t="s">
        <v>9</v>
      </c>
      <c r="G3400" s="143" t="s">
        <v>1594</v>
      </c>
      <c r="H3400" s="118" t="s">
        <v>510</v>
      </c>
      <c r="I3400" s="219" t="s">
        <v>2560</v>
      </c>
      <c r="J3400" s="184">
        <f>IF(F3400="USD", E3400, E3400 * IFERROR(VLOOKUP(F3400, EXCHANGE_RATE!A:B, 2, FALSE), "Currency not found"))</f>
        <v>11</v>
      </c>
      <c r="K3400" s="184">
        <f t="shared" si="313"/>
        <v>11</v>
      </c>
      <c r="L3400" s="184">
        <f>IF(C3400="MTS", B3400, B3400 * IFERROR(VLOOKUP(C3400, 'QTY_CONVERSIONS '!A:B, 2, FALSE), "Units not  found"))</f>
        <v>0.55000000000000004</v>
      </c>
      <c r="M3400" s="185">
        <f t="shared" si="314"/>
        <v>6050</v>
      </c>
      <c r="N3400" s="143" t="str">
        <f>IFERROR(VLOOKUP(D3400, Product_Category!A:B, 2, FALSE), "Uncategorized")</f>
        <v>MCC</v>
      </c>
      <c r="O3400" s="186">
        <f t="shared" si="316"/>
        <v>11000</v>
      </c>
      <c r="P3400" s="185">
        <f t="shared" si="315"/>
        <v>6050.0000000000009</v>
      </c>
      <c r="Q3400" s="143">
        <v>2023</v>
      </c>
      <c r="R3400" s="143" t="str">
        <f>IFERROR(VLOOKUP(G3400,'SOURCE COMPANY'!A:B, 2, FALSE), "")</f>
        <v>JAYCO CHEMICAL</v>
      </c>
      <c r="S3400" s="143" t="str">
        <f>IFERROR(VLOOKUP(H3400,'CUSTOMER NAME'!A:B, 2, FALSE), "")</f>
        <v>TO THE ORDER</v>
      </c>
    </row>
    <row r="3401" spans="1:19">
      <c r="A3401" s="143" t="s">
        <v>1025</v>
      </c>
      <c r="B3401" s="143">
        <v>5000</v>
      </c>
      <c r="C3401" s="143" t="s">
        <v>7</v>
      </c>
      <c r="D3401" s="143" t="s">
        <v>19</v>
      </c>
      <c r="E3401" s="255">
        <v>1.325</v>
      </c>
      <c r="F3401" s="143" t="s">
        <v>9</v>
      </c>
      <c r="G3401" s="131" t="s">
        <v>2783</v>
      </c>
      <c r="H3401" s="143" t="s">
        <v>1146</v>
      </c>
      <c r="I3401" s="219" t="str">
        <f t="shared" ref="I3401:I3409" si="317">I3400</f>
        <v>Jan</v>
      </c>
      <c r="J3401" s="184">
        <f>IF(F3401="USD", E3401, E3401 * IFERROR(VLOOKUP(F3401, EXCHANGE_RATE!A:B, 2, FALSE), "Currency not found"))</f>
        <v>1.325</v>
      </c>
      <c r="K3401" s="184">
        <f t="shared" si="313"/>
        <v>1.33</v>
      </c>
      <c r="L3401" s="184">
        <f>IF(C3401="MTS", B3401, B3401 * IFERROR(VLOOKUP(C3401, 'QTY_CONVERSIONS '!A:B, 2, FALSE), "Units not  found"))</f>
        <v>5</v>
      </c>
      <c r="M3401" s="185">
        <f t="shared" si="314"/>
        <v>6650</v>
      </c>
      <c r="N3401" s="143" t="str">
        <f>IFERROR(VLOOKUP(D3401, Product_Category!A:B, 2, FALSE), "Uncategorized")</f>
        <v>CMC</v>
      </c>
      <c r="O3401" s="186">
        <f t="shared" si="316"/>
        <v>1330</v>
      </c>
      <c r="P3401" s="185">
        <f t="shared" si="315"/>
        <v>6650</v>
      </c>
      <c r="Q3401" s="143">
        <v>2023</v>
      </c>
      <c r="R3401" s="143" t="str">
        <f>IFERROR(VLOOKUP(G3401,'SOURCE COMPANY'!A:B, 2, FALSE), "")</f>
        <v>Dhariyal Polymers</v>
      </c>
      <c r="S3401" s="143" t="str">
        <f>IFERROR(VLOOKUP(H3401,'CUSTOMER NAME'!A:B, 2, FALSE), "")</f>
        <v>UNILEVER</v>
      </c>
    </row>
    <row r="3402" spans="1:19">
      <c r="A3402" s="143" t="s">
        <v>1025</v>
      </c>
      <c r="B3402" s="31">
        <v>5000</v>
      </c>
      <c r="C3402" s="143" t="s">
        <v>7</v>
      </c>
      <c r="D3402" s="143" t="s">
        <v>1902</v>
      </c>
      <c r="E3402" s="51">
        <v>1.325</v>
      </c>
      <c r="F3402" s="143" t="s">
        <v>9</v>
      </c>
      <c r="G3402" s="131" t="s">
        <v>2783</v>
      </c>
      <c r="H3402" s="143" t="s">
        <v>1146</v>
      </c>
      <c r="I3402" s="219" t="str">
        <f t="shared" si="317"/>
        <v>Jan</v>
      </c>
      <c r="J3402" s="184">
        <f>IF(F3402="USD", E3402, E3402 * IFERROR(VLOOKUP(F3402, EXCHANGE_RATE!A:B, 2, FALSE), "Currency not found"))</f>
        <v>1.325</v>
      </c>
      <c r="K3402" s="184">
        <f t="shared" si="313"/>
        <v>1.33</v>
      </c>
      <c r="L3402" s="184">
        <f>IF(C3402="MTS", B3402, B3402 * IFERROR(VLOOKUP(C3402, 'QTY_CONVERSIONS '!A:B, 2, FALSE), "Units not  found"))</f>
        <v>5</v>
      </c>
      <c r="M3402" s="185">
        <f t="shared" si="314"/>
        <v>6650</v>
      </c>
      <c r="N3402" s="143" t="str">
        <f>IFERROR(VLOOKUP(D3402, Product_Category!A:B, 2, FALSE), "Uncategorized")</f>
        <v>CMC</v>
      </c>
      <c r="O3402" s="186">
        <f t="shared" si="316"/>
        <v>1330</v>
      </c>
      <c r="P3402" s="185">
        <f t="shared" si="315"/>
        <v>6650</v>
      </c>
      <c r="Q3402" s="143">
        <v>2023</v>
      </c>
      <c r="R3402" s="143" t="str">
        <f>IFERROR(VLOOKUP(G3402,'SOURCE COMPANY'!A:B, 2, FALSE), "")</f>
        <v>Dhariyal Polymers</v>
      </c>
      <c r="S3402" s="143" t="str">
        <f>IFERROR(VLOOKUP(H3402,'CUSTOMER NAME'!A:B, 2, FALSE), "")</f>
        <v>UNILEVER</v>
      </c>
    </row>
    <row r="3403" spans="1:19">
      <c r="A3403" s="143" t="s">
        <v>1584</v>
      </c>
      <c r="B3403" s="143">
        <v>12500</v>
      </c>
      <c r="C3403" s="143" t="s">
        <v>7</v>
      </c>
      <c r="D3403" s="143" t="s">
        <v>1585</v>
      </c>
      <c r="E3403" s="52">
        <v>2.1</v>
      </c>
      <c r="F3403" s="143" t="s">
        <v>9</v>
      </c>
      <c r="G3403" s="131" t="s">
        <v>3961</v>
      </c>
      <c r="H3403" s="131" t="s">
        <v>1586</v>
      </c>
      <c r="I3403" s="219" t="str">
        <f t="shared" si="317"/>
        <v>Jan</v>
      </c>
      <c r="J3403" s="184">
        <f>IF(F3403="USD", E3403, E3403 * IFERROR(VLOOKUP(F3403, EXCHANGE_RATE!A:B, 2, FALSE), "Currency not found"))</f>
        <v>2.1</v>
      </c>
      <c r="K3403" s="184">
        <f t="shared" si="313"/>
        <v>2.1</v>
      </c>
      <c r="L3403" s="184">
        <f>IF(C3403="MTS", B3403, B3403 * IFERROR(VLOOKUP(C3403, 'QTY_CONVERSIONS '!A:B, 2, FALSE), "Units not  found"))</f>
        <v>12.5</v>
      </c>
      <c r="M3403" s="185">
        <f t="shared" si="314"/>
        <v>26250</v>
      </c>
      <c r="N3403" s="143" t="str">
        <f>IFERROR(VLOOKUP(D3403, Product_Category!A:B, 2, FALSE), "Uncategorized")</f>
        <v>MCC</v>
      </c>
      <c r="O3403" s="186">
        <f t="shared" si="316"/>
        <v>2100</v>
      </c>
      <c r="P3403" s="185">
        <f t="shared" si="315"/>
        <v>26250</v>
      </c>
      <c r="Q3403" s="143">
        <v>2023</v>
      </c>
      <c r="R3403" s="143" t="str">
        <f>IFERROR(VLOOKUP(G3403,'SOURCE COMPANY'!A:B, 2, FALSE), "")</f>
        <v>Waylink International</v>
      </c>
      <c r="S3403" s="143" t="str">
        <f>IFERROR(VLOOKUP(H3403,'CUSTOMER NAME'!A:B, 2, FALSE), "")</f>
        <v>CELOGEN LANKA</v>
      </c>
    </row>
    <row r="3404" spans="1:19">
      <c r="A3404" s="118" t="s">
        <v>1028</v>
      </c>
      <c r="B3404" s="118">
        <v>25</v>
      </c>
      <c r="C3404" s="118" t="s">
        <v>7</v>
      </c>
      <c r="D3404" s="118" t="s">
        <v>1029</v>
      </c>
      <c r="E3404" s="255">
        <v>144.66710660000001</v>
      </c>
      <c r="F3404" s="118" t="s">
        <v>2259</v>
      </c>
      <c r="G3404" s="118" t="s">
        <v>1030</v>
      </c>
      <c r="H3404" s="118" t="s">
        <v>1031</v>
      </c>
      <c r="I3404" s="219" t="str">
        <f t="shared" si="317"/>
        <v>Jan</v>
      </c>
      <c r="J3404" s="184">
        <f>IF(F3404="USD", E3404, E3404 * IFERROR(VLOOKUP(F3404, EXCHANGE_RATE!A:B, 2, FALSE), "Currency not found"))</f>
        <v>39.060118782000004</v>
      </c>
      <c r="K3404" s="184">
        <f t="shared" si="313"/>
        <v>39.07</v>
      </c>
      <c r="L3404" s="184">
        <f>IF(C3404="MTS", B3404, B3404 * IFERROR(VLOOKUP(C3404, 'QTY_CONVERSIONS '!A:B, 2, FALSE), "Units not  found"))</f>
        <v>2.5000000000000001E-2</v>
      </c>
      <c r="M3404" s="185">
        <f t="shared" si="314"/>
        <v>976.75</v>
      </c>
      <c r="N3404" s="143" t="str">
        <f>IFERROR(VLOOKUP(D3404, Product_Category!A:B, 2, FALSE), "Uncategorized")</f>
        <v>MCC</v>
      </c>
      <c r="O3404" s="186">
        <f t="shared" si="316"/>
        <v>39070</v>
      </c>
      <c r="P3404" s="185">
        <f t="shared" si="315"/>
        <v>976.75</v>
      </c>
      <c r="Q3404" s="143">
        <v>2023</v>
      </c>
      <c r="R3404" s="143" t="str">
        <f>IFERROR(VLOOKUP(G3404,'SOURCE COMPANY'!A:B, 2, FALSE), "")</f>
        <v>ALLIED GLOBAL</v>
      </c>
      <c r="S3404" s="143" t="str">
        <f>IFERROR(VLOOKUP(H3404,'CUSTOMER NAME'!A:B, 2, FALSE), "")</f>
        <v>DR NABIL PHARMA</v>
      </c>
    </row>
    <row r="3405" spans="1:19">
      <c r="A3405" s="118" t="s">
        <v>1028</v>
      </c>
      <c r="B3405" s="118">
        <v>200</v>
      </c>
      <c r="C3405" s="118" t="s">
        <v>7</v>
      </c>
      <c r="D3405" s="118" t="s">
        <v>721</v>
      </c>
      <c r="E3405" s="255">
        <v>26.419471600000001</v>
      </c>
      <c r="F3405" s="118" t="s">
        <v>2259</v>
      </c>
      <c r="G3405" s="118" t="s">
        <v>1030</v>
      </c>
      <c r="H3405" s="118" t="s">
        <v>1031</v>
      </c>
      <c r="I3405" s="219" t="str">
        <f t="shared" si="317"/>
        <v>Jan</v>
      </c>
      <c r="J3405" s="184">
        <f>IF(F3405="USD", E3405, E3405 * IFERROR(VLOOKUP(F3405, EXCHANGE_RATE!A:B, 2, FALSE), "Currency not found"))</f>
        <v>7.1332573320000012</v>
      </c>
      <c r="K3405" s="184">
        <f t="shared" si="313"/>
        <v>7.14</v>
      </c>
      <c r="L3405" s="184">
        <f>IF(C3405="MTS", B3405, B3405 * IFERROR(VLOOKUP(C3405, 'QTY_CONVERSIONS '!A:B, 2, FALSE), "Units not  found"))</f>
        <v>0.2</v>
      </c>
      <c r="M3405" s="185">
        <f t="shared" si="314"/>
        <v>1428</v>
      </c>
      <c r="N3405" s="143" t="str">
        <f>IFERROR(VLOOKUP(D3405, Product_Category!A:B, 2, FALSE), "Uncategorized")</f>
        <v>MCC</v>
      </c>
      <c r="O3405" s="186">
        <f t="shared" si="316"/>
        <v>7140</v>
      </c>
      <c r="P3405" s="185">
        <f t="shared" si="315"/>
        <v>1428</v>
      </c>
      <c r="Q3405" s="143">
        <v>2023</v>
      </c>
      <c r="R3405" s="143" t="str">
        <f>IFERROR(VLOOKUP(G3405,'SOURCE COMPANY'!A:B, 2, FALSE), "")</f>
        <v>ALLIED GLOBAL</v>
      </c>
      <c r="S3405" s="143" t="str">
        <f>IFERROR(VLOOKUP(H3405,'CUSTOMER NAME'!A:B, 2, FALSE), "")</f>
        <v>DR NABIL PHARMA</v>
      </c>
    </row>
    <row r="3406" spans="1:19">
      <c r="A3406" s="118" t="s">
        <v>1028</v>
      </c>
      <c r="B3406" s="118">
        <v>3450</v>
      </c>
      <c r="C3406" s="118" t="s">
        <v>7</v>
      </c>
      <c r="D3406" s="118" t="s">
        <v>769</v>
      </c>
      <c r="E3406" s="255">
        <v>2.0099999999999998</v>
      </c>
      <c r="F3406" s="118" t="s">
        <v>9</v>
      </c>
      <c r="G3406" s="118" t="s">
        <v>1030</v>
      </c>
      <c r="H3406" s="118" t="s">
        <v>1031</v>
      </c>
      <c r="I3406" s="219" t="str">
        <f t="shared" si="317"/>
        <v>Jan</v>
      </c>
      <c r="J3406" s="184">
        <f>IF(F3406="USD", E3406, E3406 * IFERROR(VLOOKUP(F3406, EXCHANGE_RATE!A:B, 2, FALSE), "Currency not found"))</f>
        <v>2.0099999999999998</v>
      </c>
      <c r="K3406" s="184">
        <f t="shared" si="313"/>
        <v>2.0099999999999998</v>
      </c>
      <c r="L3406" s="184">
        <f>IF(C3406="MTS", B3406, B3406 * IFERROR(VLOOKUP(C3406, 'QTY_CONVERSIONS '!A:B, 2, FALSE), "Units not  found"))</f>
        <v>3.45</v>
      </c>
      <c r="M3406" s="185">
        <f t="shared" si="314"/>
        <v>6934.4999999999991</v>
      </c>
      <c r="N3406" s="143" t="str">
        <f>IFERROR(VLOOKUP(D3406, Product_Category!A:B, 2, FALSE), "Uncategorized")</f>
        <v>MCC</v>
      </c>
      <c r="O3406" s="186">
        <f t="shared" si="316"/>
        <v>2009.9999999999998</v>
      </c>
      <c r="P3406" s="185">
        <f t="shared" si="315"/>
        <v>6934.5</v>
      </c>
      <c r="Q3406" s="143">
        <v>2023</v>
      </c>
      <c r="R3406" s="143" t="str">
        <f>IFERROR(VLOOKUP(G3406,'SOURCE COMPANY'!A:B, 2, FALSE), "")</f>
        <v>ALLIED GLOBAL</v>
      </c>
      <c r="S3406" s="143" t="str">
        <f>IFERROR(VLOOKUP(H3406,'CUSTOMER NAME'!A:B, 2, FALSE), "")</f>
        <v>DR NABIL PHARMA</v>
      </c>
    </row>
    <row r="3407" spans="1:19">
      <c r="A3407" s="143" t="s">
        <v>1028</v>
      </c>
      <c r="B3407" s="143">
        <v>200</v>
      </c>
      <c r="C3407" s="143" t="s">
        <v>2261</v>
      </c>
      <c r="D3407" s="143" t="s">
        <v>104</v>
      </c>
      <c r="E3407" s="255">
        <v>62.5</v>
      </c>
      <c r="F3407" s="143" t="s">
        <v>9</v>
      </c>
      <c r="G3407" s="143" t="s">
        <v>1376</v>
      </c>
      <c r="H3407" s="143" t="s">
        <v>1377</v>
      </c>
      <c r="I3407" s="219" t="str">
        <f t="shared" si="317"/>
        <v>Jan</v>
      </c>
      <c r="J3407" s="184">
        <f>IF(F3407="USD", E3407, E3407 * IFERROR(VLOOKUP(F3407, EXCHANGE_RATE!A:B, 2, FALSE), "Currency not found"))</f>
        <v>62.5</v>
      </c>
      <c r="K3407" s="184">
        <f t="shared" si="313"/>
        <v>62.5</v>
      </c>
      <c r="L3407" s="184">
        <f>IF(C3407="MTS", B3407, B3407 * IFERROR(VLOOKUP(C3407, 'QTY_CONVERSIONS '!A:B, 2, FALSE), "Units not  found"))</f>
        <v>40</v>
      </c>
      <c r="M3407" s="185">
        <f t="shared" si="314"/>
        <v>12500</v>
      </c>
      <c r="N3407" s="143" t="str">
        <f>IFERROR(VLOOKUP(D3407, Product_Category!A:B, 2, FALSE), "Uncategorized")</f>
        <v>MAGNESIUM STEARATE</v>
      </c>
      <c r="O3407" s="186">
        <f t="shared" si="316"/>
        <v>62500</v>
      </c>
      <c r="P3407" s="185">
        <f t="shared" si="315"/>
        <v>2500000</v>
      </c>
      <c r="Q3407" s="143">
        <v>2023</v>
      </c>
      <c r="R3407" s="143" t="str">
        <f>IFERROR(VLOOKUP(G3407,'SOURCE COMPANY'!A:B, 2, FALSE), "")</f>
        <v>RESEARCH LAB</v>
      </c>
      <c r="S3407" s="143" t="str">
        <f>IFERROR(VLOOKUP(H3407,'CUSTOMER NAME'!A:B, 2, FALSE), "")</f>
        <v>YS RUBBER IND</v>
      </c>
    </row>
    <row r="3408" spans="1:19">
      <c r="A3408" s="143" t="s">
        <v>1028</v>
      </c>
      <c r="B3408" s="143">
        <v>200</v>
      </c>
      <c r="C3408" s="143" t="s">
        <v>2261</v>
      </c>
      <c r="D3408" s="143" t="s">
        <v>104</v>
      </c>
      <c r="E3408" s="255">
        <v>62.5</v>
      </c>
      <c r="F3408" s="143" t="s">
        <v>9</v>
      </c>
      <c r="G3408" s="143" t="s">
        <v>1376</v>
      </c>
      <c r="H3408" s="143" t="s">
        <v>1377</v>
      </c>
      <c r="I3408" s="219" t="str">
        <f t="shared" si="317"/>
        <v>Jan</v>
      </c>
      <c r="J3408" s="184">
        <f>IF(F3408="USD", E3408, E3408 * IFERROR(VLOOKUP(F3408, EXCHANGE_RATE!A:B, 2, FALSE), "Currency not found"))</f>
        <v>62.5</v>
      </c>
      <c r="K3408" s="184">
        <f t="shared" si="313"/>
        <v>62.5</v>
      </c>
      <c r="L3408" s="184">
        <f>IF(C3408="MTS", B3408, B3408 * IFERROR(VLOOKUP(C3408, 'QTY_CONVERSIONS '!A:B, 2, FALSE), "Units not  found"))</f>
        <v>40</v>
      </c>
      <c r="M3408" s="185">
        <f t="shared" si="314"/>
        <v>12500</v>
      </c>
      <c r="N3408" s="143" t="str">
        <f>IFERROR(VLOOKUP(D3408, Product_Category!A:B, 2, FALSE), "Uncategorized")</f>
        <v>MAGNESIUM STEARATE</v>
      </c>
      <c r="O3408" s="186">
        <f t="shared" si="316"/>
        <v>62500</v>
      </c>
      <c r="P3408" s="185">
        <f t="shared" si="315"/>
        <v>2500000</v>
      </c>
      <c r="Q3408" s="143">
        <v>2023</v>
      </c>
      <c r="R3408" s="143" t="str">
        <f>IFERROR(VLOOKUP(G3408,'SOURCE COMPANY'!A:B, 2, FALSE), "")</f>
        <v>RESEARCH LAB</v>
      </c>
      <c r="S3408" s="143" t="str">
        <f>IFERROR(VLOOKUP(H3408,'CUSTOMER NAME'!A:B, 2, FALSE), "")</f>
        <v>YS RUBBER IND</v>
      </c>
    </row>
    <row r="3409" spans="1:19">
      <c r="A3409" s="143" t="s">
        <v>1028</v>
      </c>
      <c r="B3409" s="143">
        <v>200</v>
      </c>
      <c r="C3409" s="143" t="s">
        <v>2261</v>
      </c>
      <c r="D3409" s="143" t="s">
        <v>104</v>
      </c>
      <c r="E3409" s="255">
        <v>62.5</v>
      </c>
      <c r="F3409" s="143" t="s">
        <v>9</v>
      </c>
      <c r="G3409" s="143" t="s">
        <v>1376</v>
      </c>
      <c r="H3409" s="143" t="s">
        <v>1377</v>
      </c>
      <c r="I3409" s="219" t="str">
        <f t="shared" si="317"/>
        <v>Jan</v>
      </c>
      <c r="J3409" s="184">
        <f>IF(F3409="USD", E3409, E3409 * IFERROR(VLOOKUP(F3409, EXCHANGE_RATE!A:B, 2, FALSE), "Currency not found"))</f>
        <v>62.5</v>
      </c>
      <c r="K3409" s="184">
        <f t="shared" si="313"/>
        <v>62.5</v>
      </c>
      <c r="L3409" s="184">
        <f>IF(C3409="MTS", B3409, B3409 * IFERROR(VLOOKUP(C3409, 'QTY_CONVERSIONS '!A:B, 2, FALSE), "Units not  found"))</f>
        <v>40</v>
      </c>
      <c r="M3409" s="185">
        <f t="shared" si="314"/>
        <v>12500</v>
      </c>
      <c r="N3409" s="143" t="str">
        <f>IFERROR(VLOOKUP(D3409, Product_Category!A:B, 2, FALSE), "Uncategorized")</f>
        <v>MAGNESIUM STEARATE</v>
      </c>
      <c r="O3409" s="186">
        <f t="shared" si="316"/>
        <v>62500</v>
      </c>
      <c r="P3409" s="185">
        <f t="shared" si="315"/>
        <v>2500000</v>
      </c>
      <c r="Q3409" s="143">
        <v>2023</v>
      </c>
      <c r="R3409" s="143" t="str">
        <f>IFERROR(VLOOKUP(G3409,'SOURCE COMPANY'!A:B, 2, FALSE), "")</f>
        <v>RESEARCH LAB</v>
      </c>
      <c r="S3409" s="143" t="str">
        <f>IFERROR(VLOOKUP(H3409,'CUSTOMER NAME'!A:B, 2, FALSE), "")</f>
        <v>YS RUBBER IND</v>
      </c>
    </row>
    <row r="3410" spans="1:19">
      <c r="A3410" s="143" t="s">
        <v>1044</v>
      </c>
      <c r="B3410" s="222">
        <v>5</v>
      </c>
      <c r="C3410" s="143" t="s">
        <v>7</v>
      </c>
      <c r="D3410" s="143" t="s">
        <v>2432</v>
      </c>
      <c r="E3410" s="223">
        <v>195.88300000000001</v>
      </c>
      <c r="F3410" s="143" t="s">
        <v>1730</v>
      </c>
      <c r="G3410" s="143" t="s">
        <v>1378</v>
      </c>
      <c r="H3410" s="143" t="s">
        <v>2537</v>
      </c>
      <c r="I3410" s="219" t="s">
        <v>2560</v>
      </c>
      <c r="J3410" s="184">
        <f>IF(F3410="USD", E3410, E3410 * IFERROR(VLOOKUP(F3410, EXCHANGE_RATE!A:B, 2, FALSE), "Currency not found"))</f>
        <v>2.3505960000000004</v>
      </c>
      <c r="K3410" s="184">
        <f t="shared" si="313"/>
        <v>2.36</v>
      </c>
      <c r="L3410" s="184">
        <f>IF(C3410="MTS", B3410, B3410 * IFERROR(VLOOKUP(C3410, 'QTY_CONVERSIONS '!A:B, 2, FALSE), "Units not  found"))</f>
        <v>5.0000000000000001E-3</v>
      </c>
      <c r="M3410" s="185">
        <f t="shared" si="314"/>
        <v>11.799999999999999</v>
      </c>
      <c r="N3410" s="143" t="str">
        <f>IFERROR(VLOOKUP(D3410, Product_Category!A:B, 2, FALSE), "Uncategorized")</f>
        <v>MAGNESIUM STEARATE</v>
      </c>
      <c r="O3410" s="186">
        <f t="shared" si="316"/>
        <v>2360</v>
      </c>
      <c r="P3410" s="185">
        <f t="shared" si="315"/>
        <v>11.8</v>
      </c>
      <c r="Q3410" s="143">
        <v>2023</v>
      </c>
      <c r="R3410" s="143" t="str">
        <f>IFERROR(VLOOKUP(G3410,'SOURCE COMPANY'!A:B, 2, FALSE), "")</f>
        <v>AKHIL HEALTHCARE</v>
      </c>
      <c r="S3410" s="143" t="str">
        <f>IFERROR(VLOOKUP(H3410,'CUSTOMER NAME'!A:B, 2, FALSE), "")</f>
        <v>Cure Afya Pharma</v>
      </c>
    </row>
    <row r="3411" spans="1:19">
      <c r="A3411" s="143" t="s">
        <v>1044</v>
      </c>
      <c r="B3411" s="222">
        <v>5</v>
      </c>
      <c r="C3411" s="143" t="s">
        <v>7</v>
      </c>
      <c r="D3411" s="143" t="s">
        <v>19</v>
      </c>
      <c r="E3411" s="223">
        <v>391.92899999999997</v>
      </c>
      <c r="F3411" s="143" t="s">
        <v>1730</v>
      </c>
      <c r="G3411" s="143" t="s">
        <v>1378</v>
      </c>
      <c r="H3411" s="143" t="s">
        <v>2538</v>
      </c>
      <c r="I3411" s="219" t="str">
        <f>I3410</f>
        <v>Jan</v>
      </c>
      <c r="J3411" s="184">
        <f>IF(F3411="USD", E3411, E3411 * IFERROR(VLOOKUP(F3411, EXCHANGE_RATE!A:B, 2, FALSE), "Currency not found"))</f>
        <v>4.7031479999999997</v>
      </c>
      <c r="K3411" s="184">
        <f t="shared" si="313"/>
        <v>4.71</v>
      </c>
      <c r="L3411" s="184">
        <f>IF(C3411="MTS", B3411, B3411 * IFERROR(VLOOKUP(C3411, 'QTY_CONVERSIONS '!A:B, 2, FALSE), "Units not  found"))</f>
        <v>5.0000000000000001E-3</v>
      </c>
      <c r="M3411" s="185">
        <f t="shared" si="314"/>
        <v>23.55</v>
      </c>
      <c r="N3411" s="143" t="str">
        <f>IFERROR(VLOOKUP(D3411, Product_Category!A:B, 2, FALSE), "Uncategorized")</f>
        <v>CMC</v>
      </c>
      <c r="O3411" s="186">
        <f t="shared" si="316"/>
        <v>4710</v>
      </c>
      <c r="P3411" s="185">
        <f t="shared" si="315"/>
        <v>23.55</v>
      </c>
      <c r="Q3411" s="143">
        <v>2023</v>
      </c>
      <c r="R3411" s="143" t="str">
        <f>IFERROR(VLOOKUP(G3411,'SOURCE COMPANY'!A:B, 2, FALSE), "")</f>
        <v>AKHIL HEALTHCARE</v>
      </c>
      <c r="S3411" s="143" t="str">
        <f>IFERROR(VLOOKUP(H3411,'CUSTOMER NAME'!A:B, 2, FALSE), "")</f>
        <v>Cure Afya Pharma</v>
      </c>
    </row>
    <row r="3412" spans="1:19">
      <c r="A3412" s="143" t="s">
        <v>1044</v>
      </c>
      <c r="B3412" s="222">
        <v>25</v>
      </c>
      <c r="C3412" s="143" t="s">
        <v>7</v>
      </c>
      <c r="D3412" s="143" t="s">
        <v>792</v>
      </c>
      <c r="E3412" s="223">
        <v>156.804</v>
      </c>
      <c r="F3412" s="143" t="s">
        <v>1730</v>
      </c>
      <c r="G3412" s="143" t="s">
        <v>1378</v>
      </c>
      <c r="H3412" s="143" t="s">
        <v>2538</v>
      </c>
      <c r="I3412" s="219" t="str">
        <f>I3411</f>
        <v>Jan</v>
      </c>
      <c r="J3412" s="184">
        <f>IF(F3412="USD", E3412, E3412 * IFERROR(VLOOKUP(F3412, EXCHANGE_RATE!A:B, 2, FALSE), "Currency not found"))</f>
        <v>1.881648</v>
      </c>
      <c r="K3412" s="184">
        <f t="shared" si="313"/>
        <v>1.89</v>
      </c>
      <c r="L3412" s="184">
        <f>IF(C3412="MTS", B3412, B3412 * IFERROR(VLOOKUP(C3412, 'QTY_CONVERSIONS '!A:B, 2, FALSE), "Units not  found"))</f>
        <v>2.5000000000000001E-2</v>
      </c>
      <c r="M3412" s="185">
        <f t="shared" si="314"/>
        <v>47.25</v>
      </c>
      <c r="N3412" s="143" t="str">
        <f>IFERROR(VLOOKUP(D3412, Product_Category!A:B, 2, FALSE), "Uncategorized")</f>
        <v>MCC</v>
      </c>
      <c r="O3412" s="186">
        <f t="shared" si="316"/>
        <v>1890</v>
      </c>
      <c r="P3412" s="185">
        <f t="shared" si="315"/>
        <v>47.25</v>
      </c>
      <c r="Q3412" s="143">
        <v>2023</v>
      </c>
      <c r="R3412" s="143" t="str">
        <f>IFERROR(VLOOKUP(G3412,'SOURCE COMPANY'!A:B, 2, FALSE), "")</f>
        <v>AKHIL HEALTHCARE</v>
      </c>
      <c r="S3412" s="143" t="str">
        <f>IFERROR(VLOOKUP(H3412,'CUSTOMER NAME'!A:B, 2, FALSE), "")</f>
        <v>Cure Afya Pharma</v>
      </c>
    </row>
    <row r="3413" spans="1:19">
      <c r="A3413" s="143" t="s">
        <v>1044</v>
      </c>
      <c r="B3413" s="222">
        <v>25</v>
      </c>
      <c r="C3413" s="143" t="s">
        <v>7</v>
      </c>
      <c r="D3413" s="143" t="s">
        <v>680</v>
      </c>
      <c r="E3413" s="223">
        <v>156.804</v>
      </c>
      <c r="F3413" s="143" t="s">
        <v>1730</v>
      </c>
      <c r="G3413" s="143" t="s">
        <v>1378</v>
      </c>
      <c r="H3413" s="143" t="s">
        <v>2538</v>
      </c>
      <c r="I3413" s="219" t="str">
        <f>I3412</f>
        <v>Jan</v>
      </c>
      <c r="J3413" s="184">
        <f>IF(F3413="USD", E3413, E3413 * IFERROR(VLOOKUP(F3413, EXCHANGE_RATE!A:B, 2, FALSE), "Currency not found"))</f>
        <v>1.881648</v>
      </c>
      <c r="K3413" s="184">
        <f t="shared" si="313"/>
        <v>1.89</v>
      </c>
      <c r="L3413" s="184">
        <f>IF(C3413="MTS", B3413, B3413 * IFERROR(VLOOKUP(C3413, 'QTY_CONVERSIONS '!A:B, 2, FALSE), "Units not  found"))</f>
        <v>2.5000000000000001E-2</v>
      </c>
      <c r="M3413" s="185">
        <f t="shared" si="314"/>
        <v>47.25</v>
      </c>
      <c r="N3413" s="143" t="str">
        <f>IFERROR(VLOOKUP(D3413, Product_Category!A:B, 2, FALSE), "Uncategorized")</f>
        <v>MCC</v>
      </c>
      <c r="O3413" s="186">
        <f t="shared" si="316"/>
        <v>1890</v>
      </c>
      <c r="P3413" s="185">
        <f t="shared" si="315"/>
        <v>47.25</v>
      </c>
      <c r="Q3413" s="143">
        <v>2023</v>
      </c>
      <c r="R3413" s="143" t="str">
        <f>IFERROR(VLOOKUP(G3413,'SOURCE COMPANY'!A:B, 2, FALSE), "")</f>
        <v>AKHIL HEALTHCARE</v>
      </c>
      <c r="S3413" s="143" t="str">
        <f>IFERROR(VLOOKUP(H3413,'CUSTOMER NAME'!A:B, 2, FALSE), "")</f>
        <v>Cure Afya Pharma</v>
      </c>
    </row>
    <row r="3414" spans="1:19">
      <c r="A3414" s="143" t="s">
        <v>1046</v>
      </c>
      <c r="B3414" s="31">
        <v>300</v>
      </c>
      <c r="C3414" s="143" t="s">
        <v>7</v>
      </c>
      <c r="D3414" s="143" t="s">
        <v>512</v>
      </c>
      <c r="E3414" s="64">
        <v>99</v>
      </c>
      <c r="F3414" s="143" t="s">
        <v>2208</v>
      </c>
      <c r="G3414" s="118" t="s">
        <v>888</v>
      </c>
      <c r="H3414" s="143" t="s">
        <v>2209</v>
      </c>
      <c r="I3414" s="219" t="s">
        <v>2560</v>
      </c>
      <c r="J3414" s="184">
        <f>IF(F3414="USD", E3414, E3414 * IFERROR(VLOOKUP(F3414, EXCHANGE_RATE!A:B, 2, FALSE), "Currency not found"))</f>
        <v>2.673</v>
      </c>
      <c r="K3414" s="184">
        <f t="shared" si="313"/>
        <v>2.6799999999999997</v>
      </c>
      <c r="L3414" s="184">
        <f>IF(C3414="MTS", B3414, B3414 * IFERROR(VLOOKUP(C3414, 'QTY_CONVERSIONS '!A:B, 2, FALSE), "Units not  found"))</f>
        <v>0.3</v>
      </c>
      <c r="M3414" s="185">
        <f t="shared" si="314"/>
        <v>803.99999999999989</v>
      </c>
      <c r="N3414" s="143" t="str">
        <f>IFERROR(VLOOKUP(D3414, Product_Category!A:B, 2, FALSE), "Uncategorized")</f>
        <v>MCC</v>
      </c>
      <c r="O3414" s="186">
        <f t="shared" si="316"/>
        <v>2679.9999999999995</v>
      </c>
      <c r="P3414" s="185">
        <f t="shared" si="315"/>
        <v>803.99999999999989</v>
      </c>
      <c r="Q3414" s="143">
        <v>2023</v>
      </c>
      <c r="R3414" s="143" t="str">
        <f>IFERROR(VLOOKUP(G3414,'SOURCE COMPANY'!A:B, 2, FALSE), "")</f>
        <v>SUN PHARMA</v>
      </c>
      <c r="S3414" s="143" t="str">
        <f>IFERROR(VLOOKUP(H3414,'CUSTOMER NAME'!A:B, 2, FALSE), "")</f>
        <v>RANBAXY THAILAND</v>
      </c>
    </row>
    <row r="3415" spans="1:19">
      <c r="A3415" s="118" t="s">
        <v>1046</v>
      </c>
      <c r="B3415" s="118">
        <v>1500</v>
      </c>
      <c r="C3415" s="118" t="s">
        <v>7</v>
      </c>
      <c r="D3415" s="118" t="s">
        <v>636</v>
      </c>
      <c r="E3415" s="255">
        <v>2.9</v>
      </c>
      <c r="F3415" s="118" t="s">
        <v>9</v>
      </c>
      <c r="G3415" s="120" t="s">
        <v>529</v>
      </c>
      <c r="H3415" s="118" t="s">
        <v>510</v>
      </c>
      <c r="I3415" s="219" t="s">
        <v>2560</v>
      </c>
      <c r="J3415" s="184">
        <f>IF(F3415="USD", E3415, E3415 * IFERROR(VLOOKUP(F3415, EXCHANGE_RATE!A:B, 2, FALSE), "Currency not found"))</f>
        <v>2.9</v>
      </c>
      <c r="K3415" s="184">
        <f t="shared" si="313"/>
        <v>2.9</v>
      </c>
      <c r="L3415" s="184">
        <f>IF(C3415="MTS", B3415, B3415 * IFERROR(VLOOKUP(C3415, 'QTY_CONVERSIONS '!A:B, 2, FALSE), "Units not  found"))</f>
        <v>1.5</v>
      </c>
      <c r="M3415" s="185">
        <f t="shared" si="314"/>
        <v>4350</v>
      </c>
      <c r="N3415" s="143" t="str">
        <f>IFERROR(VLOOKUP(D3415, Product_Category!A:B, 2, FALSE), "Uncategorized")</f>
        <v>MCC</v>
      </c>
      <c r="O3415" s="186">
        <f t="shared" si="316"/>
        <v>2900</v>
      </c>
      <c r="P3415" s="185">
        <f t="shared" si="315"/>
        <v>4350</v>
      </c>
      <c r="Q3415" s="143">
        <v>2023</v>
      </c>
      <c r="R3415" s="143" t="str">
        <f>IFERROR(VLOOKUP(G3415,'SOURCE COMPANY'!A:B, 2, FALSE), "")</f>
        <v>Ankit Pulps &amp; Boards</v>
      </c>
      <c r="S3415" s="143" t="str">
        <f>IFERROR(VLOOKUP(H3415,'CUSTOMER NAME'!A:B, 2, FALSE), "")</f>
        <v>TO THE ORDER</v>
      </c>
    </row>
    <row r="3416" spans="1:19">
      <c r="A3416" s="143" t="s">
        <v>489</v>
      </c>
      <c r="B3416" s="143">
        <v>350</v>
      </c>
      <c r="C3416" s="143" t="s">
        <v>7</v>
      </c>
      <c r="D3416" s="143" t="s">
        <v>1606</v>
      </c>
      <c r="E3416" s="52">
        <v>99</v>
      </c>
      <c r="F3416" s="143" t="s">
        <v>2208</v>
      </c>
      <c r="G3416" s="118" t="s">
        <v>888</v>
      </c>
      <c r="H3416" s="143" t="s">
        <v>1607</v>
      </c>
      <c r="I3416" s="219" t="s">
        <v>2560</v>
      </c>
      <c r="J3416" s="184">
        <f>IF(F3416="USD", E3416, E3416 * IFERROR(VLOOKUP(F3416, EXCHANGE_RATE!A:B, 2, FALSE), "Currency not found"))</f>
        <v>2.673</v>
      </c>
      <c r="K3416" s="184">
        <f t="shared" si="313"/>
        <v>2.6799999999999997</v>
      </c>
      <c r="L3416" s="184">
        <f>IF(C3416="MTS", B3416, B3416 * IFERROR(VLOOKUP(C3416, 'QTY_CONVERSIONS '!A:B, 2, FALSE), "Units not  found"))</f>
        <v>0.35000000000000003</v>
      </c>
      <c r="M3416" s="185">
        <f t="shared" si="314"/>
        <v>937.99999999999989</v>
      </c>
      <c r="N3416" s="143" t="str">
        <f>IFERROR(VLOOKUP(D3416, Product_Category!A:B, 2, FALSE), "Uncategorized")</f>
        <v>MCC</v>
      </c>
      <c r="O3416" s="186">
        <f t="shared" si="316"/>
        <v>2679.9999999999995</v>
      </c>
      <c r="P3416" s="185">
        <f t="shared" si="315"/>
        <v>937.99999999999989</v>
      </c>
      <c r="Q3416" s="143">
        <v>2023</v>
      </c>
      <c r="R3416" s="143" t="str">
        <f>IFERROR(VLOOKUP(G3416,'SOURCE COMPANY'!A:B, 2, FALSE), "")</f>
        <v>SUN PHARMA</v>
      </c>
      <c r="S3416" s="143" t="str">
        <f>IFERROR(VLOOKUP(H3416,'CUSTOMER NAME'!A:B, 2, FALSE), "")</f>
        <v xml:space="preserve">RANBAXY CO. LTD </v>
      </c>
    </row>
    <row r="3417" spans="1:19">
      <c r="A3417" s="143" t="s">
        <v>489</v>
      </c>
      <c r="B3417" s="143">
        <v>125</v>
      </c>
      <c r="C3417" s="143" t="s">
        <v>7</v>
      </c>
      <c r="D3417" s="143" t="s">
        <v>514</v>
      </c>
      <c r="E3417" s="52">
        <v>99</v>
      </c>
      <c r="F3417" s="143" t="s">
        <v>2208</v>
      </c>
      <c r="G3417" s="118" t="s">
        <v>888</v>
      </c>
      <c r="H3417" s="143" t="s">
        <v>1607</v>
      </c>
      <c r="I3417" s="219" t="str">
        <f>I3416</f>
        <v>Jan</v>
      </c>
      <c r="J3417" s="184">
        <f>IF(F3417="USD", E3417, E3417 * IFERROR(VLOOKUP(F3417, EXCHANGE_RATE!A:B, 2, FALSE), "Currency not found"))</f>
        <v>2.673</v>
      </c>
      <c r="K3417" s="184">
        <f t="shared" si="313"/>
        <v>2.6799999999999997</v>
      </c>
      <c r="L3417" s="184">
        <f>IF(C3417="MTS", B3417, B3417 * IFERROR(VLOOKUP(C3417, 'QTY_CONVERSIONS '!A:B, 2, FALSE), "Units not  found"))</f>
        <v>0.125</v>
      </c>
      <c r="M3417" s="185">
        <f t="shared" si="314"/>
        <v>334.99999999999994</v>
      </c>
      <c r="N3417" s="143" t="str">
        <f>IFERROR(VLOOKUP(D3417, Product_Category!A:B, 2, FALSE), "Uncategorized")</f>
        <v>MCC</v>
      </c>
      <c r="O3417" s="186">
        <f t="shared" si="316"/>
        <v>2679.9999999999995</v>
      </c>
      <c r="P3417" s="185">
        <f t="shared" si="315"/>
        <v>334.99999999999994</v>
      </c>
      <c r="Q3417" s="143">
        <v>2023</v>
      </c>
      <c r="R3417" s="143" t="str">
        <f>IFERROR(VLOOKUP(G3417,'SOURCE COMPANY'!A:B, 2, FALSE), "")</f>
        <v>SUN PHARMA</v>
      </c>
      <c r="S3417" s="143" t="str">
        <f>IFERROR(VLOOKUP(H3417,'CUSTOMER NAME'!A:B, 2, FALSE), "")</f>
        <v xml:space="preserve">RANBAXY CO. LTD </v>
      </c>
    </row>
    <row r="3418" spans="1:19">
      <c r="A3418" s="143" t="s">
        <v>1382</v>
      </c>
      <c r="B3418" s="31">
        <v>500</v>
      </c>
      <c r="C3418" s="143" t="s">
        <v>7</v>
      </c>
      <c r="D3418" s="143" t="s">
        <v>2034</v>
      </c>
      <c r="E3418" s="51">
        <v>2.5</v>
      </c>
      <c r="F3418" s="143" t="s">
        <v>9</v>
      </c>
      <c r="G3418" s="120" t="s">
        <v>2843</v>
      </c>
      <c r="H3418" s="143" t="s">
        <v>510</v>
      </c>
      <c r="I3418" s="219" t="str">
        <f>I3417</f>
        <v>Jan</v>
      </c>
      <c r="J3418" s="184">
        <f>IF(F3418="USD", E3418, E3418 * IFERROR(VLOOKUP(F3418, EXCHANGE_RATE!A:B, 2, FALSE), "Currency not found"))</f>
        <v>2.5</v>
      </c>
      <c r="K3418" s="184">
        <f t="shared" si="313"/>
        <v>2.5</v>
      </c>
      <c r="L3418" s="184">
        <f>IF(C3418="MTS", B3418, B3418 * IFERROR(VLOOKUP(C3418, 'QTY_CONVERSIONS '!A:B, 2, FALSE), "Units not  found"))</f>
        <v>0.5</v>
      </c>
      <c r="M3418" s="185">
        <f t="shared" si="314"/>
        <v>1250</v>
      </c>
      <c r="N3418" s="143" t="str">
        <f>IFERROR(VLOOKUP(D3418, Product_Category!A:B, 2, FALSE), "Uncategorized")</f>
        <v>MCC</v>
      </c>
      <c r="O3418" s="186">
        <f t="shared" si="316"/>
        <v>2500</v>
      </c>
      <c r="P3418" s="185">
        <f t="shared" si="315"/>
        <v>1250</v>
      </c>
      <c r="Q3418" s="143">
        <v>2023</v>
      </c>
      <c r="R3418" s="143" t="str">
        <f>IFERROR(VLOOKUP(G3418,'SOURCE COMPANY'!A:B, 2, FALSE), "")</f>
        <v>Amster Microcell</v>
      </c>
      <c r="S3418" s="143" t="str">
        <f>IFERROR(VLOOKUP(H3418,'CUSTOMER NAME'!A:B, 2, FALSE), "")</f>
        <v>TO THE ORDER</v>
      </c>
    </row>
    <row r="3419" spans="1:19">
      <c r="A3419" s="143" t="s">
        <v>1382</v>
      </c>
      <c r="B3419" s="31">
        <v>3000</v>
      </c>
      <c r="C3419" s="143" t="s">
        <v>7</v>
      </c>
      <c r="D3419" s="143" t="s">
        <v>837</v>
      </c>
      <c r="E3419" s="51">
        <v>2.5</v>
      </c>
      <c r="F3419" s="143" t="s">
        <v>9</v>
      </c>
      <c r="G3419" s="120" t="s">
        <v>2843</v>
      </c>
      <c r="H3419" s="143" t="s">
        <v>510</v>
      </c>
      <c r="I3419" s="219" t="str">
        <f>I3418</f>
        <v>Jan</v>
      </c>
      <c r="J3419" s="184">
        <f>IF(F3419="USD", E3419, E3419 * IFERROR(VLOOKUP(F3419, EXCHANGE_RATE!A:B, 2, FALSE), "Currency not found"))</f>
        <v>2.5</v>
      </c>
      <c r="K3419" s="184">
        <f t="shared" si="313"/>
        <v>2.5</v>
      </c>
      <c r="L3419" s="184">
        <f>IF(C3419="MTS", B3419, B3419 * IFERROR(VLOOKUP(C3419, 'QTY_CONVERSIONS '!A:B, 2, FALSE), "Units not  found"))</f>
        <v>3</v>
      </c>
      <c r="M3419" s="185">
        <f t="shared" si="314"/>
        <v>7500</v>
      </c>
      <c r="N3419" s="143" t="str">
        <f>IFERROR(VLOOKUP(D3419, Product_Category!A:B, 2, FALSE), "Uncategorized")</f>
        <v>MCC</v>
      </c>
      <c r="O3419" s="186">
        <f t="shared" si="316"/>
        <v>2500</v>
      </c>
      <c r="P3419" s="185">
        <f t="shared" si="315"/>
        <v>7500</v>
      </c>
      <c r="Q3419" s="143">
        <v>2023</v>
      </c>
      <c r="R3419" s="143" t="str">
        <f>IFERROR(VLOOKUP(G3419,'SOURCE COMPANY'!A:B, 2, FALSE), "")</f>
        <v>Amster Microcell</v>
      </c>
      <c r="S3419" s="143" t="str">
        <f>IFERROR(VLOOKUP(H3419,'CUSTOMER NAME'!A:B, 2, FALSE), "")</f>
        <v>TO THE ORDER</v>
      </c>
    </row>
    <row r="3420" spans="1:19">
      <c r="A3420" s="143" t="s">
        <v>1047</v>
      </c>
      <c r="B3420" s="143">
        <v>20000</v>
      </c>
      <c r="C3420" s="143" t="s">
        <v>7</v>
      </c>
      <c r="D3420" s="143" t="s">
        <v>1205</v>
      </c>
      <c r="E3420" s="255">
        <v>2.63</v>
      </c>
      <c r="F3420" s="143" t="s">
        <v>9</v>
      </c>
      <c r="G3420" s="131" t="s">
        <v>59</v>
      </c>
      <c r="H3420" s="143" t="s">
        <v>208</v>
      </c>
      <c r="I3420" s="219" t="str">
        <f>I3419</f>
        <v>Jan</v>
      </c>
      <c r="J3420" s="184">
        <f>IF(F3420="USD", E3420, E3420 * IFERROR(VLOOKUP(F3420, EXCHANGE_RATE!A:B, 2, FALSE), "Currency not found"))</f>
        <v>2.63</v>
      </c>
      <c r="K3420" s="184">
        <f t="shared" si="313"/>
        <v>2.63</v>
      </c>
      <c r="L3420" s="184">
        <f>IF(C3420="MTS", B3420, B3420 * IFERROR(VLOOKUP(C3420, 'QTY_CONVERSIONS '!A:B, 2, FALSE), "Units not  found"))</f>
        <v>20</v>
      </c>
      <c r="M3420" s="185">
        <f t="shared" si="314"/>
        <v>52600</v>
      </c>
      <c r="N3420" s="143" t="str">
        <f>IFERROR(VLOOKUP(D3420, Product_Category!A:B, 2, FALSE), "Uncategorized")</f>
        <v>MCC</v>
      </c>
      <c r="O3420" s="186">
        <f t="shared" si="316"/>
        <v>2630</v>
      </c>
      <c r="P3420" s="185">
        <f t="shared" si="315"/>
        <v>52600</v>
      </c>
      <c r="Q3420" s="143">
        <v>2023</v>
      </c>
      <c r="R3420" s="143" t="str">
        <f>IFERROR(VLOOKUP(G3420,'SOURCE COMPANY'!A:B, 2, FALSE), "")</f>
        <v>JRS PHARMA</v>
      </c>
      <c r="S3420" s="143" t="str">
        <f>IFERROR(VLOOKUP(H3420,'CUSTOMER NAME'!A:B, 2, FALSE), "")</f>
        <v>RETTENMAIER</v>
      </c>
    </row>
    <row r="3421" spans="1:19">
      <c r="A3421" s="143" t="s">
        <v>1047</v>
      </c>
      <c r="B3421" s="31">
        <v>20000</v>
      </c>
      <c r="C3421" s="143" t="s">
        <v>7</v>
      </c>
      <c r="D3421" s="143" t="s">
        <v>1205</v>
      </c>
      <c r="E3421" s="51">
        <v>2.63</v>
      </c>
      <c r="F3421" s="143" t="s">
        <v>9</v>
      </c>
      <c r="G3421" s="131" t="s">
        <v>59</v>
      </c>
      <c r="H3421" s="143" t="s">
        <v>208</v>
      </c>
      <c r="I3421" s="219" t="str">
        <f>I3420</f>
        <v>Jan</v>
      </c>
      <c r="J3421" s="184">
        <f>IF(F3421="USD", E3421, E3421 * IFERROR(VLOOKUP(F3421, EXCHANGE_RATE!A:B, 2, FALSE), "Currency not found"))</f>
        <v>2.63</v>
      </c>
      <c r="K3421" s="184">
        <f t="shared" si="313"/>
        <v>2.63</v>
      </c>
      <c r="L3421" s="184">
        <f>IF(C3421="MTS", B3421, B3421 * IFERROR(VLOOKUP(C3421, 'QTY_CONVERSIONS '!A:B, 2, FALSE), "Units not  found"))</f>
        <v>20</v>
      </c>
      <c r="M3421" s="185">
        <f t="shared" si="314"/>
        <v>52600</v>
      </c>
      <c r="N3421" s="143" t="str">
        <f>IFERROR(VLOOKUP(D3421, Product_Category!A:B, 2, FALSE), "Uncategorized")</f>
        <v>MCC</v>
      </c>
      <c r="O3421" s="186">
        <f t="shared" si="316"/>
        <v>2630</v>
      </c>
      <c r="P3421" s="185">
        <f t="shared" si="315"/>
        <v>52600</v>
      </c>
      <c r="Q3421" s="143">
        <v>2023</v>
      </c>
      <c r="R3421" s="143" t="str">
        <f>IFERROR(VLOOKUP(G3421,'SOURCE COMPANY'!A:B, 2, FALSE), "")</f>
        <v>JRS PHARMA</v>
      </c>
      <c r="S3421" s="143" t="str">
        <f>IFERROR(VLOOKUP(H3421,'CUSTOMER NAME'!A:B, 2, FALSE), "")</f>
        <v>RETTENMAIER</v>
      </c>
    </row>
    <row r="3422" spans="1:19">
      <c r="A3422" s="131" t="s">
        <v>492</v>
      </c>
      <c r="B3422" s="131">
        <v>22400</v>
      </c>
      <c r="C3422" s="131" t="s">
        <v>7</v>
      </c>
      <c r="D3422" s="131" t="s">
        <v>3716</v>
      </c>
      <c r="E3422" s="131">
        <v>203.52</v>
      </c>
      <c r="F3422" s="131" t="s">
        <v>9</v>
      </c>
      <c r="G3422" s="118" t="s">
        <v>557</v>
      </c>
      <c r="H3422" s="131" t="s">
        <v>510</v>
      </c>
      <c r="I3422" s="192" t="s">
        <v>3658</v>
      </c>
      <c r="J3422" s="184">
        <f>IF(F3422="USD", E3422, E3422 * IFERROR(VLOOKUP(F3422, EXCHANGE_RATE!A:B, 2, FALSE), "Currency not found"))</f>
        <v>203.52</v>
      </c>
      <c r="K3422" s="184">
        <f t="shared" si="313"/>
        <v>203.52</v>
      </c>
      <c r="L3422" s="184">
        <f>IF(C3422="MTS", B3422, B3422 * IFERROR(VLOOKUP(C3422, 'QTY_CONVERSIONS '!A:B, 2, FALSE), "Units not  found"))</f>
        <v>22.400000000000002</v>
      </c>
      <c r="M3422" s="185">
        <f t="shared" si="314"/>
        <v>4558848</v>
      </c>
      <c r="N3422" s="143" t="str">
        <f>IFERROR(VLOOKUP(D3422, Product_Category!A:B, 2, FALSE), "Uncategorized")</f>
        <v>MCC</v>
      </c>
      <c r="O3422" s="186">
        <f t="shared" si="316"/>
        <v>203520</v>
      </c>
      <c r="P3422" s="185">
        <f t="shared" si="315"/>
        <v>4558848</v>
      </c>
      <c r="Q3422" s="143">
        <v>2023</v>
      </c>
      <c r="R3422" s="143" t="str">
        <f>IFERROR(VLOOKUP(G3422,'SOURCE COMPANY'!A:B, 2, FALSE), "")</f>
        <v>N B ENTREPRENEURS</v>
      </c>
      <c r="S3422" s="143" t="str">
        <f>IFERROR(VLOOKUP(H3422,'CUSTOMER NAME'!A:B, 2, FALSE), "")</f>
        <v>TO THE ORDER</v>
      </c>
    </row>
    <row r="3423" spans="1:19">
      <c r="A3423" s="143" t="s">
        <v>909</v>
      </c>
      <c r="B3423" s="31">
        <v>26000</v>
      </c>
      <c r="C3423" s="143" t="s">
        <v>7</v>
      </c>
      <c r="D3423" s="143" t="s">
        <v>1965</v>
      </c>
      <c r="E3423" s="51">
        <v>2.35</v>
      </c>
      <c r="F3423" s="143" t="s">
        <v>9</v>
      </c>
      <c r="G3423" s="118" t="s">
        <v>557</v>
      </c>
      <c r="H3423" s="143" t="s">
        <v>510</v>
      </c>
      <c r="I3423" s="219" t="str">
        <f t="shared" ref="I3423:I3435" si="318">I3422</f>
        <v>November</v>
      </c>
      <c r="J3423" s="184">
        <f>IF(F3423="USD", E3423, E3423 * IFERROR(VLOOKUP(F3423, EXCHANGE_RATE!A:B, 2, FALSE), "Currency not found"))</f>
        <v>2.35</v>
      </c>
      <c r="K3423" s="184">
        <f t="shared" si="313"/>
        <v>2.35</v>
      </c>
      <c r="L3423" s="184">
        <f>IF(C3423="MTS", B3423, B3423 * IFERROR(VLOOKUP(C3423, 'QTY_CONVERSIONS '!A:B, 2, FALSE), "Units not  found"))</f>
        <v>26</v>
      </c>
      <c r="M3423" s="185">
        <f t="shared" si="314"/>
        <v>61100</v>
      </c>
      <c r="N3423" s="143" t="str">
        <f>IFERROR(VLOOKUP(D3423, Product_Category!A:B, 2, FALSE), "Uncategorized")</f>
        <v>MCC</v>
      </c>
      <c r="O3423" s="186">
        <f t="shared" si="316"/>
        <v>2350</v>
      </c>
      <c r="P3423" s="185">
        <f t="shared" si="315"/>
        <v>61100</v>
      </c>
      <c r="Q3423" s="143">
        <v>2023</v>
      </c>
      <c r="R3423" s="143" t="str">
        <f>IFERROR(VLOOKUP(G3423,'SOURCE COMPANY'!A:B, 2, FALSE), "")</f>
        <v>N B ENTREPRENEURS</v>
      </c>
      <c r="S3423" s="143" t="str">
        <f>IFERROR(VLOOKUP(H3423,'CUSTOMER NAME'!A:B, 2, FALSE), "")</f>
        <v>TO THE ORDER</v>
      </c>
    </row>
    <row r="3424" spans="1:19">
      <c r="A3424" s="118" t="s">
        <v>610</v>
      </c>
      <c r="B3424" s="118">
        <v>5040</v>
      </c>
      <c r="C3424" s="118" t="s">
        <v>7</v>
      </c>
      <c r="D3424" s="118" t="s">
        <v>614</v>
      </c>
      <c r="E3424" s="255">
        <v>2.2250000000000001</v>
      </c>
      <c r="F3424" s="118" t="s">
        <v>9</v>
      </c>
      <c r="G3424" s="118" t="s">
        <v>557</v>
      </c>
      <c r="H3424" s="118" t="s">
        <v>510</v>
      </c>
      <c r="I3424" s="219" t="str">
        <f t="shared" si="318"/>
        <v>November</v>
      </c>
      <c r="J3424" s="184">
        <f>IF(F3424="USD", E3424, E3424 * IFERROR(VLOOKUP(F3424, EXCHANGE_RATE!A:B, 2, FALSE), "Currency not found"))</f>
        <v>2.2250000000000001</v>
      </c>
      <c r="K3424" s="184">
        <f t="shared" si="313"/>
        <v>2.23</v>
      </c>
      <c r="L3424" s="184">
        <f>IF(C3424="MTS", B3424, B3424 * IFERROR(VLOOKUP(C3424, 'QTY_CONVERSIONS '!A:B, 2, FALSE), "Units not  found"))</f>
        <v>5.04</v>
      </c>
      <c r="M3424" s="185">
        <f t="shared" si="314"/>
        <v>11239.2</v>
      </c>
      <c r="N3424" s="143" t="str">
        <f>IFERROR(VLOOKUP(D3424, Product_Category!A:B, 2, FALSE), "Uncategorized")</f>
        <v>MCC</v>
      </c>
      <c r="O3424" s="186">
        <f t="shared" si="316"/>
        <v>2230</v>
      </c>
      <c r="P3424" s="185">
        <f t="shared" si="315"/>
        <v>11239.2</v>
      </c>
      <c r="Q3424" s="143">
        <v>2023</v>
      </c>
      <c r="R3424" s="143" t="str">
        <f>IFERROR(VLOOKUP(G3424,'SOURCE COMPANY'!A:B, 2, FALSE), "")</f>
        <v>N B ENTREPRENEURS</v>
      </c>
      <c r="S3424" s="143" t="str">
        <f>IFERROR(VLOOKUP(H3424,'CUSTOMER NAME'!A:B, 2, FALSE), "")</f>
        <v>TO THE ORDER</v>
      </c>
    </row>
    <row r="3425" spans="1:19">
      <c r="A3425" s="118" t="s">
        <v>610</v>
      </c>
      <c r="B3425" s="118">
        <v>22400</v>
      </c>
      <c r="C3425" s="118" t="s">
        <v>7</v>
      </c>
      <c r="D3425" s="118" t="s">
        <v>615</v>
      </c>
      <c r="E3425" s="255">
        <v>2.2250000000000001</v>
      </c>
      <c r="F3425" s="118" t="s">
        <v>9</v>
      </c>
      <c r="G3425" s="118" t="s">
        <v>557</v>
      </c>
      <c r="H3425" s="118" t="s">
        <v>510</v>
      </c>
      <c r="I3425" s="219" t="str">
        <f t="shared" si="318"/>
        <v>November</v>
      </c>
      <c r="J3425" s="184">
        <f>IF(F3425="USD", E3425, E3425 * IFERROR(VLOOKUP(F3425, EXCHANGE_RATE!A:B, 2, FALSE), "Currency not found"))</f>
        <v>2.2250000000000001</v>
      </c>
      <c r="K3425" s="184">
        <f t="shared" si="313"/>
        <v>2.23</v>
      </c>
      <c r="L3425" s="184">
        <f>IF(C3425="MTS", B3425, B3425 * IFERROR(VLOOKUP(C3425, 'QTY_CONVERSIONS '!A:B, 2, FALSE), "Units not  found"))</f>
        <v>22.400000000000002</v>
      </c>
      <c r="M3425" s="185">
        <f t="shared" si="314"/>
        <v>49952</v>
      </c>
      <c r="N3425" s="143" t="str">
        <f>IFERROR(VLOOKUP(D3425, Product_Category!A:B, 2, FALSE), "Uncategorized")</f>
        <v>MCC</v>
      </c>
      <c r="O3425" s="186">
        <f t="shared" si="316"/>
        <v>2230</v>
      </c>
      <c r="P3425" s="185">
        <f t="shared" si="315"/>
        <v>49952.000000000007</v>
      </c>
      <c r="Q3425" s="143">
        <v>2023</v>
      </c>
      <c r="R3425" s="143" t="str">
        <f>IFERROR(VLOOKUP(G3425,'SOURCE COMPANY'!A:B, 2, FALSE), "")</f>
        <v>N B ENTREPRENEURS</v>
      </c>
      <c r="S3425" s="143" t="str">
        <f>IFERROR(VLOOKUP(H3425,'CUSTOMER NAME'!A:B, 2, FALSE), "")</f>
        <v>TO THE ORDER</v>
      </c>
    </row>
    <row r="3426" spans="1:19">
      <c r="A3426" s="118" t="s">
        <v>610</v>
      </c>
      <c r="B3426" s="118">
        <v>6160</v>
      </c>
      <c r="C3426" s="118" t="s">
        <v>7</v>
      </c>
      <c r="D3426" s="118" t="s">
        <v>615</v>
      </c>
      <c r="E3426" s="255">
        <v>2.2250000000000001</v>
      </c>
      <c r="F3426" s="118" t="s">
        <v>9</v>
      </c>
      <c r="G3426" s="118" t="s">
        <v>557</v>
      </c>
      <c r="H3426" s="118" t="s">
        <v>510</v>
      </c>
      <c r="I3426" s="219" t="str">
        <f t="shared" si="318"/>
        <v>November</v>
      </c>
      <c r="J3426" s="184">
        <f>IF(F3426="USD", E3426, E3426 * IFERROR(VLOOKUP(F3426, EXCHANGE_RATE!A:B, 2, FALSE), "Currency not found"))</f>
        <v>2.2250000000000001</v>
      </c>
      <c r="K3426" s="184">
        <f t="shared" si="313"/>
        <v>2.23</v>
      </c>
      <c r="L3426" s="184">
        <f>IF(C3426="MTS", B3426, B3426 * IFERROR(VLOOKUP(C3426, 'QTY_CONVERSIONS '!A:B, 2, FALSE), "Units not  found"))</f>
        <v>6.16</v>
      </c>
      <c r="M3426" s="185">
        <f t="shared" si="314"/>
        <v>13736.8</v>
      </c>
      <c r="N3426" s="143" t="str">
        <f>IFERROR(VLOOKUP(D3426, Product_Category!A:B, 2, FALSE), "Uncategorized")</f>
        <v>MCC</v>
      </c>
      <c r="O3426" s="186">
        <f t="shared" si="316"/>
        <v>2230</v>
      </c>
      <c r="P3426" s="185">
        <f t="shared" si="315"/>
        <v>13736.800000000001</v>
      </c>
      <c r="Q3426" s="143">
        <v>2023</v>
      </c>
      <c r="R3426" s="143" t="str">
        <f>IFERROR(VLOOKUP(G3426,'SOURCE COMPANY'!A:B, 2, FALSE), "")</f>
        <v>N B ENTREPRENEURS</v>
      </c>
      <c r="S3426" s="143" t="str">
        <f>IFERROR(VLOOKUP(H3426,'CUSTOMER NAME'!A:B, 2, FALSE), "")</f>
        <v>TO THE ORDER</v>
      </c>
    </row>
    <row r="3427" spans="1:19">
      <c r="A3427" s="118" t="s">
        <v>610</v>
      </c>
      <c r="B3427" s="118">
        <v>11200</v>
      </c>
      <c r="C3427" s="118" t="s">
        <v>7</v>
      </c>
      <c r="D3427" s="118" t="s">
        <v>615</v>
      </c>
      <c r="E3427" s="255">
        <v>2.2250000000000001</v>
      </c>
      <c r="F3427" s="118" t="s">
        <v>9</v>
      </c>
      <c r="G3427" s="118" t="s">
        <v>557</v>
      </c>
      <c r="H3427" s="118" t="s">
        <v>510</v>
      </c>
      <c r="I3427" s="219" t="str">
        <f t="shared" si="318"/>
        <v>November</v>
      </c>
      <c r="J3427" s="184">
        <f>IF(F3427="USD", E3427, E3427 * IFERROR(VLOOKUP(F3427, EXCHANGE_RATE!A:B, 2, FALSE), "Currency not found"))</f>
        <v>2.2250000000000001</v>
      </c>
      <c r="K3427" s="184">
        <f t="shared" si="313"/>
        <v>2.23</v>
      </c>
      <c r="L3427" s="184">
        <f>IF(C3427="MTS", B3427, B3427 * IFERROR(VLOOKUP(C3427, 'QTY_CONVERSIONS '!A:B, 2, FALSE), "Units not  found"))</f>
        <v>11.200000000000001</v>
      </c>
      <c r="M3427" s="185">
        <f t="shared" si="314"/>
        <v>24976</v>
      </c>
      <c r="N3427" s="143" t="str">
        <f>IFERROR(VLOOKUP(D3427, Product_Category!A:B, 2, FALSE), "Uncategorized")</f>
        <v>MCC</v>
      </c>
      <c r="O3427" s="186">
        <f t="shared" si="316"/>
        <v>2230</v>
      </c>
      <c r="P3427" s="185">
        <f t="shared" si="315"/>
        <v>24976.000000000004</v>
      </c>
      <c r="Q3427" s="143">
        <v>2023</v>
      </c>
      <c r="R3427" s="143" t="str">
        <f>IFERROR(VLOOKUP(G3427,'SOURCE COMPANY'!A:B, 2, FALSE), "")</f>
        <v>N B ENTREPRENEURS</v>
      </c>
      <c r="S3427" s="143" t="str">
        <f>IFERROR(VLOOKUP(H3427,'CUSTOMER NAME'!A:B, 2, FALSE), "")</f>
        <v>TO THE ORDER</v>
      </c>
    </row>
    <row r="3428" spans="1:19">
      <c r="A3428" s="143" t="s">
        <v>1213</v>
      </c>
      <c r="B3428" s="143">
        <v>4480</v>
      </c>
      <c r="C3428" s="143" t="s">
        <v>7</v>
      </c>
      <c r="D3428" s="143" t="s">
        <v>1214</v>
      </c>
      <c r="E3428" s="255">
        <v>2.2269999999999999</v>
      </c>
      <c r="F3428" s="143" t="s">
        <v>9</v>
      </c>
      <c r="G3428" s="118" t="s">
        <v>557</v>
      </c>
      <c r="H3428" s="143" t="s">
        <v>510</v>
      </c>
      <c r="I3428" s="219" t="str">
        <f t="shared" si="318"/>
        <v>November</v>
      </c>
      <c r="J3428" s="184">
        <f>IF(F3428="USD", E3428, E3428 * IFERROR(VLOOKUP(F3428, EXCHANGE_RATE!A:B, 2, FALSE), "Currency not found"))</f>
        <v>2.2269999999999999</v>
      </c>
      <c r="K3428" s="184">
        <f t="shared" si="313"/>
        <v>2.23</v>
      </c>
      <c r="L3428" s="184">
        <f>IF(C3428="MTS", B3428, B3428 * IFERROR(VLOOKUP(C3428, 'QTY_CONVERSIONS '!A:B, 2, FALSE), "Units not  found"))</f>
        <v>4.4800000000000004</v>
      </c>
      <c r="M3428" s="185">
        <f t="shared" si="314"/>
        <v>9990.4</v>
      </c>
      <c r="N3428" s="143" t="str">
        <f>IFERROR(VLOOKUP(D3428, Product_Category!A:B, 2, FALSE), "Uncategorized")</f>
        <v>MCC</v>
      </c>
      <c r="O3428" s="186">
        <f t="shared" si="316"/>
        <v>2230</v>
      </c>
      <c r="P3428" s="185">
        <f t="shared" si="315"/>
        <v>9990.4000000000015</v>
      </c>
      <c r="Q3428" s="143">
        <v>2023</v>
      </c>
      <c r="R3428" s="143" t="str">
        <f>IFERROR(VLOOKUP(G3428,'SOURCE COMPANY'!A:B, 2, FALSE), "")</f>
        <v>N B ENTREPRENEURS</v>
      </c>
      <c r="S3428" s="143" t="str">
        <f>IFERROR(VLOOKUP(H3428,'CUSTOMER NAME'!A:B, 2, FALSE), "")</f>
        <v>TO THE ORDER</v>
      </c>
    </row>
    <row r="3429" spans="1:19">
      <c r="A3429" s="143" t="s">
        <v>1213</v>
      </c>
      <c r="B3429" s="143">
        <v>11200</v>
      </c>
      <c r="C3429" s="143" t="s">
        <v>7</v>
      </c>
      <c r="D3429" s="143" t="s">
        <v>1214</v>
      </c>
      <c r="E3429" s="255">
        <v>2.2269999999999999</v>
      </c>
      <c r="F3429" s="143" t="s">
        <v>9</v>
      </c>
      <c r="G3429" s="118" t="s">
        <v>557</v>
      </c>
      <c r="H3429" s="143" t="s">
        <v>510</v>
      </c>
      <c r="I3429" s="219" t="str">
        <f t="shared" si="318"/>
        <v>November</v>
      </c>
      <c r="J3429" s="184">
        <f>IF(F3429="USD", E3429, E3429 * IFERROR(VLOOKUP(F3429, EXCHANGE_RATE!A:B, 2, FALSE), "Currency not found"))</f>
        <v>2.2269999999999999</v>
      </c>
      <c r="K3429" s="184">
        <f t="shared" si="313"/>
        <v>2.23</v>
      </c>
      <c r="L3429" s="184">
        <f>IF(C3429="MTS", B3429, B3429 * IFERROR(VLOOKUP(C3429, 'QTY_CONVERSIONS '!A:B, 2, FALSE), "Units not  found"))</f>
        <v>11.200000000000001</v>
      </c>
      <c r="M3429" s="185">
        <f t="shared" si="314"/>
        <v>24976</v>
      </c>
      <c r="N3429" s="143" t="str">
        <f>IFERROR(VLOOKUP(D3429, Product_Category!A:B, 2, FALSE), "Uncategorized")</f>
        <v>MCC</v>
      </c>
      <c r="O3429" s="186">
        <f t="shared" si="316"/>
        <v>2230</v>
      </c>
      <c r="P3429" s="185">
        <f t="shared" si="315"/>
        <v>24976.000000000004</v>
      </c>
      <c r="Q3429" s="143">
        <v>2023</v>
      </c>
      <c r="R3429" s="143" t="str">
        <f>IFERROR(VLOOKUP(G3429,'SOURCE COMPANY'!A:B, 2, FALSE), "")</f>
        <v>N B ENTREPRENEURS</v>
      </c>
      <c r="S3429" s="143" t="str">
        <f>IFERROR(VLOOKUP(H3429,'CUSTOMER NAME'!A:B, 2, FALSE), "")</f>
        <v>TO THE ORDER</v>
      </c>
    </row>
    <row r="3430" spans="1:19">
      <c r="A3430" s="143" t="s">
        <v>1213</v>
      </c>
      <c r="B3430" s="143">
        <v>5600</v>
      </c>
      <c r="C3430" s="143" t="s">
        <v>7</v>
      </c>
      <c r="D3430" s="143" t="s">
        <v>1215</v>
      </c>
      <c r="E3430" s="255">
        <v>2.2269999999999999</v>
      </c>
      <c r="F3430" s="143" t="s">
        <v>9</v>
      </c>
      <c r="G3430" s="118" t="s">
        <v>557</v>
      </c>
      <c r="H3430" s="143" t="s">
        <v>510</v>
      </c>
      <c r="I3430" s="219" t="str">
        <f t="shared" si="318"/>
        <v>November</v>
      </c>
      <c r="J3430" s="184">
        <f>IF(F3430="USD", E3430, E3430 * IFERROR(VLOOKUP(F3430, EXCHANGE_RATE!A:B, 2, FALSE), "Currency not found"))</f>
        <v>2.2269999999999999</v>
      </c>
      <c r="K3430" s="184">
        <f t="shared" si="313"/>
        <v>2.23</v>
      </c>
      <c r="L3430" s="184">
        <f>IF(C3430="MTS", B3430, B3430 * IFERROR(VLOOKUP(C3430, 'QTY_CONVERSIONS '!A:B, 2, FALSE), "Units not  found"))</f>
        <v>5.6000000000000005</v>
      </c>
      <c r="M3430" s="185">
        <f t="shared" si="314"/>
        <v>12488</v>
      </c>
      <c r="N3430" s="143" t="str">
        <f>IFERROR(VLOOKUP(D3430, Product_Category!A:B, 2, FALSE), "Uncategorized")</f>
        <v>MCC</v>
      </c>
      <c r="O3430" s="186">
        <f t="shared" si="316"/>
        <v>2230</v>
      </c>
      <c r="P3430" s="185">
        <f t="shared" si="315"/>
        <v>12488.000000000002</v>
      </c>
      <c r="Q3430" s="143">
        <v>2023</v>
      </c>
      <c r="R3430" s="143" t="str">
        <f>IFERROR(VLOOKUP(G3430,'SOURCE COMPANY'!A:B, 2, FALSE), "")</f>
        <v>N B ENTREPRENEURS</v>
      </c>
      <c r="S3430" s="143" t="str">
        <f>IFERROR(VLOOKUP(H3430,'CUSTOMER NAME'!A:B, 2, FALSE), "")</f>
        <v>TO THE ORDER</v>
      </c>
    </row>
    <row r="3431" spans="1:19">
      <c r="A3431" s="143" t="s">
        <v>1213</v>
      </c>
      <c r="B3431" s="143">
        <v>1080</v>
      </c>
      <c r="C3431" s="143" t="s">
        <v>7</v>
      </c>
      <c r="D3431" s="143" t="s">
        <v>890</v>
      </c>
      <c r="E3431" s="255">
        <v>8.6300000000000008</v>
      </c>
      <c r="F3431" s="143" t="s">
        <v>9</v>
      </c>
      <c r="G3431" s="118" t="s">
        <v>557</v>
      </c>
      <c r="H3431" s="143" t="s">
        <v>510</v>
      </c>
      <c r="I3431" s="219" t="str">
        <f t="shared" si="318"/>
        <v>November</v>
      </c>
      <c r="J3431" s="184">
        <f>IF(F3431="USD", E3431, E3431 * IFERROR(VLOOKUP(F3431, EXCHANGE_RATE!A:B, 2, FALSE), "Currency not found"))</f>
        <v>8.6300000000000008</v>
      </c>
      <c r="K3431" s="184">
        <f t="shared" si="313"/>
        <v>8.6300000000000008</v>
      </c>
      <c r="L3431" s="184">
        <f>IF(C3431="MTS", B3431, B3431 * IFERROR(VLOOKUP(C3431, 'QTY_CONVERSIONS '!A:B, 2, FALSE), "Units not  found"))</f>
        <v>1.08</v>
      </c>
      <c r="M3431" s="185">
        <f t="shared" si="314"/>
        <v>9320.4000000000015</v>
      </c>
      <c r="N3431" s="143" t="str">
        <f>IFERROR(VLOOKUP(D3431, Product_Category!A:B, 2, FALSE), "Uncategorized")</f>
        <v>CROSCARMELLOSE SODIUM</v>
      </c>
      <c r="O3431" s="186">
        <f t="shared" si="316"/>
        <v>8630</v>
      </c>
      <c r="P3431" s="185">
        <f t="shared" si="315"/>
        <v>9320.4000000000015</v>
      </c>
      <c r="Q3431" s="143">
        <v>2023</v>
      </c>
      <c r="R3431" s="143" t="str">
        <f>IFERROR(VLOOKUP(G3431,'SOURCE COMPANY'!A:B, 2, FALSE), "")</f>
        <v>N B ENTREPRENEURS</v>
      </c>
      <c r="S3431" s="143" t="str">
        <f>IFERROR(VLOOKUP(H3431,'CUSTOMER NAME'!A:B, 2, FALSE), "")</f>
        <v>TO THE ORDER</v>
      </c>
    </row>
    <row r="3432" spans="1:19">
      <c r="A3432" s="118" t="s">
        <v>749</v>
      </c>
      <c r="B3432" s="118">
        <v>26000</v>
      </c>
      <c r="C3432" s="118" t="s">
        <v>7</v>
      </c>
      <c r="D3432" s="118" t="s">
        <v>615</v>
      </c>
      <c r="E3432" s="255">
        <v>2.27</v>
      </c>
      <c r="F3432" s="118" t="s">
        <v>9</v>
      </c>
      <c r="G3432" s="118" t="s">
        <v>557</v>
      </c>
      <c r="H3432" s="118" t="s">
        <v>510</v>
      </c>
      <c r="I3432" s="219" t="str">
        <f t="shared" si="318"/>
        <v>November</v>
      </c>
      <c r="J3432" s="184">
        <f>IF(F3432="USD", E3432, E3432 * IFERROR(VLOOKUP(F3432, EXCHANGE_RATE!A:B, 2, FALSE), "Currency not found"))</f>
        <v>2.27</v>
      </c>
      <c r="K3432" s="184">
        <f t="shared" si="313"/>
        <v>2.27</v>
      </c>
      <c r="L3432" s="184">
        <f>IF(C3432="MTS", B3432, B3432 * IFERROR(VLOOKUP(C3432, 'QTY_CONVERSIONS '!A:B, 2, FALSE), "Units not  found"))</f>
        <v>26</v>
      </c>
      <c r="M3432" s="185">
        <f t="shared" si="314"/>
        <v>59020</v>
      </c>
      <c r="N3432" s="143" t="str">
        <f>IFERROR(VLOOKUP(D3432, Product_Category!A:B, 2, FALSE), "Uncategorized")</f>
        <v>MCC</v>
      </c>
      <c r="O3432" s="186">
        <f t="shared" si="316"/>
        <v>2270</v>
      </c>
      <c r="P3432" s="185">
        <f t="shared" si="315"/>
        <v>59020</v>
      </c>
      <c r="Q3432" s="143">
        <v>2023</v>
      </c>
      <c r="R3432" s="143" t="str">
        <f>IFERROR(VLOOKUP(G3432,'SOURCE COMPANY'!A:B, 2, FALSE), "")</f>
        <v>N B ENTREPRENEURS</v>
      </c>
      <c r="S3432" s="143" t="str">
        <f>IFERROR(VLOOKUP(H3432,'CUSTOMER NAME'!A:B, 2, FALSE), "")</f>
        <v>TO THE ORDER</v>
      </c>
    </row>
    <row r="3433" spans="1:19">
      <c r="A3433" s="143" t="s">
        <v>1213</v>
      </c>
      <c r="B3433" s="222">
        <v>11200</v>
      </c>
      <c r="C3433" s="143" t="s">
        <v>7</v>
      </c>
      <c r="D3433" s="143" t="s">
        <v>1500</v>
      </c>
      <c r="E3433" s="184">
        <v>2.2400000000000002</v>
      </c>
      <c r="F3433" s="143" t="s">
        <v>9</v>
      </c>
      <c r="G3433" s="118" t="s">
        <v>557</v>
      </c>
      <c r="H3433" s="143" t="s">
        <v>510</v>
      </c>
      <c r="I3433" s="219" t="str">
        <f t="shared" si="318"/>
        <v>November</v>
      </c>
      <c r="J3433" s="184">
        <f>IF(F3433="USD", E3433, E3433 * IFERROR(VLOOKUP(F3433, EXCHANGE_RATE!A:B, 2, FALSE), "Currency not found"))</f>
        <v>2.2400000000000002</v>
      </c>
      <c r="K3433" s="184">
        <f t="shared" si="313"/>
        <v>2.2400000000000002</v>
      </c>
      <c r="L3433" s="184">
        <f>IF(C3433="MTS", B3433, B3433 * IFERROR(VLOOKUP(C3433, 'QTY_CONVERSIONS '!A:B, 2, FALSE), "Units not  found"))</f>
        <v>11.200000000000001</v>
      </c>
      <c r="M3433" s="185">
        <f t="shared" si="314"/>
        <v>25088.000000000004</v>
      </c>
      <c r="N3433" s="143" t="str">
        <f>IFERROR(VLOOKUP(D3433, Product_Category!A:B, 2, FALSE), "Uncategorized")</f>
        <v>MCC</v>
      </c>
      <c r="O3433" s="186">
        <f t="shared" si="316"/>
        <v>2240</v>
      </c>
      <c r="P3433" s="185">
        <f t="shared" si="315"/>
        <v>25088.000000000004</v>
      </c>
      <c r="Q3433" s="143">
        <v>2023</v>
      </c>
      <c r="R3433" s="143" t="str">
        <f>IFERROR(VLOOKUP(G3433,'SOURCE COMPANY'!A:B, 2, FALSE), "")</f>
        <v>N B ENTREPRENEURS</v>
      </c>
      <c r="S3433" s="143" t="str">
        <f>IFERROR(VLOOKUP(H3433,'CUSTOMER NAME'!A:B, 2, FALSE), "")</f>
        <v>TO THE ORDER</v>
      </c>
    </row>
    <row r="3434" spans="1:19">
      <c r="A3434" s="143" t="s">
        <v>1213</v>
      </c>
      <c r="B3434" s="222">
        <v>11200</v>
      </c>
      <c r="C3434" s="143" t="s">
        <v>7</v>
      </c>
      <c r="D3434" s="143" t="s">
        <v>1565</v>
      </c>
      <c r="E3434" s="184">
        <v>2.2400000000000002</v>
      </c>
      <c r="F3434" s="143" t="s">
        <v>9</v>
      </c>
      <c r="G3434" s="118" t="s">
        <v>557</v>
      </c>
      <c r="H3434" s="143" t="s">
        <v>510</v>
      </c>
      <c r="I3434" s="219" t="str">
        <f t="shared" si="318"/>
        <v>November</v>
      </c>
      <c r="J3434" s="184">
        <f>IF(F3434="USD", E3434, E3434 * IFERROR(VLOOKUP(F3434, EXCHANGE_RATE!A:B, 2, FALSE), "Currency not found"))</f>
        <v>2.2400000000000002</v>
      </c>
      <c r="K3434" s="184">
        <f t="shared" si="313"/>
        <v>2.2400000000000002</v>
      </c>
      <c r="L3434" s="184">
        <f>IF(C3434="MTS", B3434, B3434 * IFERROR(VLOOKUP(C3434, 'QTY_CONVERSIONS '!A:B, 2, FALSE), "Units not  found"))</f>
        <v>11.200000000000001</v>
      </c>
      <c r="M3434" s="185">
        <f t="shared" si="314"/>
        <v>25088.000000000004</v>
      </c>
      <c r="N3434" s="143" t="str">
        <f>IFERROR(VLOOKUP(D3434, Product_Category!A:B, 2, FALSE), "Uncategorized")</f>
        <v>MCC</v>
      </c>
      <c r="O3434" s="186">
        <f t="shared" si="316"/>
        <v>2240</v>
      </c>
      <c r="P3434" s="185">
        <f t="shared" si="315"/>
        <v>25088.000000000004</v>
      </c>
      <c r="Q3434" s="143">
        <v>2023</v>
      </c>
      <c r="R3434" s="143" t="str">
        <f>IFERROR(VLOOKUP(G3434,'SOURCE COMPANY'!A:B, 2, FALSE), "")</f>
        <v>N B ENTREPRENEURS</v>
      </c>
      <c r="S3434" s="143" t="str">
        <f>IFERROR(VLOOKUP(H3434,'CUSTOMER NAME'!A:B, 2, FALSE), "")</f>
        <v>TO THE ORDER</v>
      </c>
    </row>
    <row r="3435" spans="1:19">
      <c r="A3435" s="143" t="s">
        <v>1213</v>
      </c>
      <c r="B3435" s="222">
        <v>22400</v>
      </c>
      <c r="C3435" s="143" t="s">
        <v>7</v>
      </c>
      <c r="D3435" s="143" t="s">
        <v>1565</v>
      </c>
      <c r="E3435" s="184">
        <v>2.2400000000000002</v>
      </c>
      <c r="F3435" s="143" t="s">
        <v>9</v>
      </c>
      <c r="G3435" s="118" t="s">
        <v>557</v>
      </c>
      <c r="H3435" s="143" t="s">
        <v>510</v>
      </c>
      <c r="I3435" s="219" t="str">
        <f t="shared" si="318"/>
        <v>November</v>
      </c>
      <c r="J3435" s="184">
        <f>IF(F3435="USD", E3435, E3435 * IFERROR(VLOOKUP(F3435, EXCHANGE_RATE!A:B, 2, FALSE), "Currency not found"))</f>
        <v>2.2400000000000002</v>
      </c>
      <c r="K3435" s="184">
        <f t="shared" si="313"/>
        <v>2.2400000000000002</v>
      </c>
      <c r="L3435" s="184">
        <f>IF(C3435="MTS", B3435, B3435 * IFERROR(VLOOKUP(C3435, 'QTY_CONVERSIONS '!A:B, 2, FALSE), "Units not  found"))</f>
        <v>22.400000000000002</v>
      </c>
      <c r="M3435" s="185">
        <f t="shared" si="314"/>
        <v>50176.000000000007</v>
      </c>
      <c r="N3435" s="143" t="str">
        <f>IFERROR(VLOOKUP(D3435, Product_Category!A:B, 2, FALSE), "Uncategorized")</f>
        <v>MCC</v>
      </c>
      <c r="O3435" s="186">
        <f t="shared" si="316"/>
        <v>2240</v>
      </c>
      <c r="P3435" s="185">
        <f t="shared" si="315"/>
        <v>50176.000000000007</v>
      </c>
      <c r="Q3435" s="143">
        <v>2023</v>
      </c>
      <c r="R3435" s="143" t="str">
        <f>IFERROR(VLOOKUP(G3435,'SOURCE COMPANY'!A:B, 2, FALSE), "")</f>
        <v>N B ENTREPRENEURS</v>
      </c>
      <c r="S3435" s="143" t="str">
        <f>IFERROR(VLOOKUP(H3435,'CUSTOMER NAME'!A:B, 2, FALSE), "")</f>
        <v>TO THE ORDER</v>
      </c>
    </row>
    <row r="3436" spans="1:19">
      <c r="A3436" s="131" t="s">
        <v>889</v>
      </c>
      <c r="B3436" s="131">
        <v>13000</v>
      </c>
      <c r="C3436" s="131" t="s">
        <v>7</v>
      </c>
      <c r="D3436" s="131" t="s">
        <v>1500</v>
      </c>
      <c r="E3436" s="131">
        <v>2.8969999999999998</v>
      </c>
      <c r="F3436" s="131" t="s">
        <v>9</v>
      </c>
      <c r="G3436" s="118" t="s">
        <v>557</v>
      </c>
      <c r="H3436" s="131" t="s">
        <v>510</v>
      </c>
      <c r="I3436" s="192" t="s">
        <v>2670</v>
      </c>
      <c r="J3436" s="184">
        <f>IF(F3436="USD", E3436, E3436 * IFERROR(VLOOKUP(F3436, EXCHANGE_RATE!A:B, 2, FALSE), "Currency not found"))</f>
        <v>2.8969999999999998</v>
      </c>
      <c r="K3436" s="184">
        <f t="shared" si="313"/>
        <v>2.9</v>
      </c>
      <c r="L3436" s="184">
        <f>IF(C3436="MTS", B3436, B3436 * IFERROR(VLOOKUP(C3436, 'QTY_CONVERSIONS '!A:B, 2, FALSE), "Units not  found"))</f>
        <v>13</v>
      </c>
      <c r="M3436" s="185">
        <f t="shared" si="314"/>
        <v>37700</v>
      </c>
      <c r="N3436" s="143" t="str">
        <f>IFERROR(VLOOKUP(D3436, Product_Category!A:B, 2, FALSE), "Uncategorized")</f>
        <v>MCC</v>
      </c>
      <c r="O3436" s="186">
        <f t="shared" si="316"/>
        <v>2900</v>
      </c>
      <c r="P3436" s="185">
        <f t="shared" si="315"/>
        <v>37700</v>
      </c>
      <c r="Q3436" s="143">
        <v>2023</v>
      </c>
      <c r="R3436" s="143" t="str">
        <f>IFERROR(VLOOKUP(G3436,'SOURCE COMPANY'!A:B, 2, FALSE), "")</f>
        <v>N B ENTREPRENEURS</v>
      </c>
      <c r="S3436" s="143" t="str">
        <f>IFERROR(VLOOKUP(H3436,'CUSTOMER NAME'!A:B, 2, FALSE), "")</f>
        <v>TO THE ORDER</v>
      </c>
    </row>
    <row r="3437" spans="1:19">
      <c r="A3437" s="131" t="s">
        <v>889</v>
      </c>
      <c r="B3437" s="131">
        <v>12375</v>
      </c>
      <c r="C3437" s="131" t="s">
        <v>7</v>
      </c>
      <c r="D3437" s="131" t="s">
        <v>1500</v>
      </c>
      <c r="E3437" s="131">
        <v>2.8969999999999998</v>
      </c>
      <c r="F3437" s="131" t="s">
        <v>9</v>
      </c>
      <c r="G3437" s="118" t="s">
        <v>557</v>
      </c>
      <c r="H3437" s="131" t="s">
        <v>510</v>
      </c>
      <c r="I3437" s="192" t="s">
        <v>2670</v>
      </c>
      <c r="J3437" s="184">
        <f>IF(F3437="USD", E3437, E3437 * IFERROR(VLOOKUP(F3437, EXCHANGE_RATE!A:B, 2, FALSE), "Currency not found"))</f>
        <v>2.8969999999999998</v>
      </c>
      <c r="K3437" s="184">
        <f t="shared" si="313"/>
        <v>2.9</v>
      </c>
      <c r="L3437" s="184">
        <f>IF(C3437="MTS", B3437, B3437 * IFERROR(VLOOKUP(C3437, 'QTY_CONVERSIONS '!A:B, 2, FALSE), "Units not  found"))</f>
        <v>12.375</v>
      </c>
      <c r="M3437" s="185">
        <f t="shared" si="314"/>
        <v>35887.5</v>
      </c>
      <c r="N3437" s="143" t="str">
        <f>IFERROR(VLOOKUP(D3437, Product_Category!A:B, 2, FALSE), "Uncategorized")</f>
        <v>MCC</v>
      </c>
      <c r="O3437" s="186">
        <f t="shared" si="316"/>
        <v>2900</v>
      </c>
      <c r="P3437" s="185">
        <f t="shared" si="315"/>
        <v>35887.5</v>
      </c>
      <c r="Q3437" s="143">
        <v>2023</v>
      </c>
      <c r="R3437" s="143" t="str">
        <f>IFERROR(VLOOKUP(G3437,'SOURCE COMPANY'!A:B, 2, FALSE), "")</f>
        <v>N B ENTREPRENEURS</v>
      </c>
      <c r="S3437" s="143" t="str">
        <f>IFERROR(VLOOKUP(H3437,'CUSTOMER NAME'!A:B, 2, FALSE), "")</f>
        <v>TO THE ORDER</v>
      </c>
    </row>
    <row r="3438" spans="1:19">
      <c r="A3438" s="131" t="s">
        <v>889</v>
      </c>
      <c r="B3438" s="131">
        <v>25</v>
      </c>
      <c r="C3438" s="131" t="s">
        <v>7</v>
      </c>
      <c r="D3438" s="131" t="s">
        <v>2720</v>
      </c>
      <c r="E3438" s="131">
        <v>0</v>
      </c>
      <c r="F3438" s="131" t="s">
        <v>9</v>
      </c>
      <c r="G3438" s="118" t="s">
        <v>557</v>
      </c>
      <c r="H3438" s="131" t="s">
        <v>510</v>
      </c>
      <c r="I3438" s="192" t="s">
        <v>2670</v>
      </c>
      <c r="J3438" s="184">
        <f>IF(F3438="USD", E3438, E3438 * IFERROR(VLOOKUP(F3438, EXCHANGE_RATE!A:B, 2, FALSE), "Currency not found"))</f>
        <v>0</v>
      </c>
      <c r="K3438" s="184">
        <f t="shared" si="313"/>
        <v>0</v>
      </c>
      <c r="L3438" s="184">
        <f>IF(C3438="MTS", B3438, B3438 * IFERROR(VLOOKUP(C3438, 'QTY_CONVERSIONS '!A:B, 2, FALSE), "Units not  found"))</f>
        <v>2.5000000000000001E-2</v>
      </c>
      <c r="M3438" s="185">
        <f t="shared" si="314"/>
        <v>0</v>
      </c>
      <c r="N3438" s="143" t="str">
        <f>IFERROR(VLOOKUP(D3438, Product_Category!A:B, 2, FALSE), "Uncategorized")</f>
        <v>CROSCARMELLOSE SODIUM</v>
      </c>
      <c r="O3438" s="186">
        <f t="shared" si="316"/>
        <v>0</v>
      </c>
      <c r="P3438" s="185">
        <f t="shared" si="315"/>
        <v>0</v>
      </c>
      <c r="Q3438" s="143">
        <v>2023</v>
      </c>
      <c r="R3438" s="143" t="str">
        <f>IFERROR(VLOOKUP(G3438,'SOURCE COMPANY'!A:B, 2, FALSE), "")</f>
        <v>N B ENTREPRENEURS</v>
      </c>
      <c r="S3438" s="143" t="str">
        <f>IFERROR(VLOOKUP(H3438,'CUSTOMER NAME'!A:B, 2, FALSE), "")</f>
        <v>TO THE ORDER</v>
      </c>
    </row>
    <row r="3439" spans="1:19">
      <c r="A3439" s="131" t="s">
        <v>889</v>
      </c>
      <c r="B3439" s="131">
        <v>600</v>
      </c>
      <c r="C3439" s="131" t="s">
        <v>7</v>
      </c>
      <c r="D3439" s="131" t="s">
        <v>2720</v>
      </c>
      <c r="E3439" s="131">
        <v>9.9550000000000001</v>
      </c>
      <c r="F3439" s="131" t="s">
        <v>9</v>
      </c>
      <c r="G3439" s="118" t="s">
        <v>557</v>
      </c>
      <c r="H3439" s="131" t="s">
        <v>510</v>
      </c>
      <c r="I3439" s="192" t="s">
        <v>2670</v>
      </c>
      <c r="J3439" s="184">
        <f>IF(F3439="USD", E3439, E3439 * IFERROR(VLOOKUP(F3439, EXCHANGE_RATE!A:B, 2, FALSE), "Currency not found"))</f>
        <v>9.9550000000000001</v>
      </c>
      <c r="K3439" s="184">
        <f t="shared" si="313"/>
        <v>9.9599999999999991</v>
      </c>
      <c r="L3439" s="184">
        <f>IF(C3439="MTS", B3439, B3439 * IFERROR(VLOOKUP(C3439, 'QTY_CONVERSIONS '!A:B, 2, FALSE), "Units not  found"))</f>
        <v>0.6</v>
      </c>
      <c r="M3439" s="185">
        <f t="shared" si="314"/>
        <v>5975.9999999999991</v>
      </c>
      <c r="N3439" s="143" t="str">
        <f>IFERROR(VLOOKUP(D3439, Product_Category!A:B, 2, FALSE), "Uncategorized")</f>
        <v>CROSCARMELLOSE SODIUM</v>
      </c>
      <c r="O3439" s="186">
        <f t="shared" si="316"/>
        <v>9959.9999999999982</v>
      </c>
      <c r="P3439" s="185">
        <f t="shared" si="315"/>
        <v>5975.9999999999991</v>
      </c>
      <c r="Q3439" s="143">
        <v>2023</v>
      </c>
      <c r="R3439" s="143" t="str">
        <f>IFERROR(VLOOKUP(G3439,'SOURCE COMPANY'!A:B, 2, FALSE), "")</f>
        <v>N B ENTREPRENEURS</v>
      </c>
      <c r="S3439" s="143" t="str">
        <f>IFERROR(VLOOKUP(H3439,'CUSTOMER NAME'!A:B, 2, FALSE), "")</f>
        <v>TO THE ORDER</v>
      </c>
    </row>
    <row r="3440" spans="1:19">
      <c r="A3440" s="131" t="s">
        <v>1047</v>
      </c>
      <c r="B3440" s="131">
        <v>10000</v>
      </c>
      <c r="C3440" s="131" t="s">
        <v>7</v>
      </c>
      <c r="D3440" s="131" t="s">
        <v>2896</v>
      </c>
      <c r="E3440" s="131">
        <v>2.2000000000000002</v>
      </c>
      <c r="F3440" s="131" t="s">
        <v>9</v>
      </c>
      <c r="G3440" s="118" t="s">
        <v>557</v>
      </c>
      <c r="H3440" s="131" t="s">
        <v>510</v>
      </c>
      <c r="I3440" s="192" t="s">
        <v>2670</v>
      </c>
      <c r="J3440" s="184">
        <f>IF(F3440="USD", E3440, E3440 * IFERROR(VLOOKUP(F3440, EXCHANGE_RATE!A:B, 2, FALSE), "Currency not found"))</f>
        <v>2.2000000000000002</v>
      </c>
      <c r="K3440" s="184">
        <f t="shared" si="313"/>
        <v>2.2000000000000002</v>
      </c>
      <c r="L3440" s="184">
        <f>IF(C3440="MTS", B3440, B3440 * IFERROR(VLOOKUP(C3440, 'QTY_CONVERSIONS '!A:B, 2, FALSE), "Units not  found"))</f>
        <v>10</v>
      </c>
      <c r="M3440" s="185">
        <f t="shared" si="314"/>
        <v>22000</v>
      </c>
      <c r="N3440" s="143" t="str">
        <f>IFERROR(VLOOKUP(D3440, Product_Category!A:B, 2, FALSE), "Uncategorized")</f>
        <v>MCC</v>
      </c>
      <c r="O3440" s="186">
        <f t="shared" si="316"/>
        <v>2200</v>
      </c>
      <c r="P3440" s="185">
        <f t="shared" si="315"/>
        <v>22000</v>
      </c>
      <c r="Q3440" s="143">
        <v>2023</v>
      </c>
      <c r="R3440" s="143" t="str">
        <f>IFERROR(VLOOKUP(G3440,'SOURCE COMPANY'!A:B, 2, FALSE), "")</f>
        <v>N B ENTREPRENEURS</v>
      </c>
      <c r="S3440" s="143" t="str">
        <f>IFERROR(VLOOKUP(H3440,'CUSTOMER NAME'!A:B, 2, FALSE), "")</f>
        <v>TO THE ORDER</v>
      </c>
    </row>
    <row r="3441" spans="1:19">
      <c r="A3441" s="118" t="s">
        <v>889</v>
      </c>
      <c r="B3441" s="118">
        <v>36000</v>
      </c>
      <c r="C3441" s="118" t="s">
        <v>7</v>
      </c>
      <c r="D3441" s="118" t="s">
        <v>890</v>
      </c>
      <c r="E3441" s="255">
        <v>2.7499449999999999</v>
      </c>
      <c r="F3441" s="118" t="s">
        <v>9</v>
      </c>
      <c r="G3441" s="118" t="s">
        <v>557</v>
      </c>
      <c r="H3441" s="118" t="s">
        <v>510</v>
      </c>
      <c r="I3441" s="219" t="str">
        <f t="shared" ref="I3441:I3454" si="319">I3440</f>
        <v>August</v>
      </c>
      <c r="J3441" s="184">
        <f>IF(F3441="USD", E3441, E3441 * IFERROR(VLOOKUP(F3441, EXCHANGE_RATE!A:B, 2, FALSE), "Currency not found"))</f>
        <v>2.7499449999999999</v>
      </c>
      <c r="K3441" s="184">
        <f t="shared" si="313"/>
        <v>2.75</v>
      </c>
      <c r="L3441" s="184">
        <f>IF(C3441="MTS", B3441, B3441 * IFERROR(VLOOKUP(C3441, 'QTY_CONVERSIONS '!A:B, 2, FALSE), "Units not  found"))</f>
        <v>36</v>
      </c>
      <c r="M3441" s="185">
        <f t="shared" si="314"/>
        <v>99000</v>
      </c>
      <c r="N3441" s="143" t="str">
        <f>IFERROR(VLOOKUP(D3441, Product_Category!A:B, 2, FALSE), "Uncategorized")</f>
        <v>CROSCARMELLOSE SODIUM</v>
      </c>
      <c r="O3441" s="186">
        <f t="shared" si="316"/>
        <v>2750</v>
      </c>
      <c r="P3441" s="185">
        <f t="shared" si="315"/>
        <v>99000</v>
      </c>
      <c r="Q3441" s="143">
        <v>2023</v>
      </c>
      <c r="R3441" s="143" t="str">
        <f>IFERROR(VLOOKUP(G3441,'SOURCE COMPANY'!A:B, 2, FALSE), "")</f>
        <v>N B ENTREPRENEURS</v>
      </c>
      <c r="S3441" s="143" t="str">
        <f>IFERROR(VLOOKUP(H3441,'CUSTOMER NAME'!A:B, 2, FALSE), "")</f>
        <v>TO THE ORDER</v>
      </c>
    </row>
    <row r="3442" spans="1:19">
      <c r="A3442" s="118" t="s">
        <v>889</v>
      </c>
      <c r="B3442" s="118">
        <v>700</v>
      </c>
      <c r="C3442" s="118" t="s">
        <v>7</v>
      </c>
      <c r="D3442" s="118" t="s">
        <v>614</v>
      </c>
      <c r="E3442" s="255">
        <v>8.4600000000000009</v>
      </c>
      <c r="F3442" s="118" t="s">
        <v>9</v>
      </c>
      <c r="G3442" s="118" t="s">
        <v>557</v>
      </c>
      <c r="H3442" s="118" t="s">
        <v>510</v>
      </c>
      <c r="I3442" s="219" t="str">
        <f t="shared" si="319"/>
        <v>August</v>
      </c>
      <c r="J3442" s="184">
        <f>IF(F3442="USD", E3442, E3442 * IFERROR(VLOOKUP(F3442, EXCHANGE_RATE!A:B, 2, FALSE), "Currency not found"))</f>
        <v>8.4600000000000009</v>
      </c>
      <c r="K3442" s="184">
        <f t="shared" si="313"/>
        <v>8.4600000000000009</v>
      </c>
      <c r="L3442" s="184">
        <f>IF(C3442="MTS", B3442, B3442 * IFERROR(VLOOKUP(C3442, 'QTY_CONVERSIONS '!A:B, 2, FALSE), "Units not  found"))</f>
        <v>0.70000000000000007</v>
      </c>
      <c r="M3442" s="185">
        <f t="shared" si="314"/>
        <v>5922.0000000000009</v>
      </c>
      <c r="N3442" s="143" t="str">
        <f>IFERROR(VLOOKUP(D3442, Product_Category!A:B, 2, FALSE), "Uncategorized")</f>
        <v>MCC</v>
      </c>
      <c r="O3442" s="186">
        <f t="shared" si="316"/>
        <v>8460</v>
      </c>
      <c r="P3442" s="185">
        <f t="shared" si="315"/>
        <v>5922.0000000000009</v>
      </c>
      <c r="Q3442" s="143">
        <v>2023</v>
      </c>
      <c r="R3442" s="143" t="str">
        <f>IFERROR(VLOOKUP(G3442,'SOURCE COMPANY'!A:B, 2, FALSE), "")</f>
        <v>N B ENTREPRENEURS</v>
      </c>
      <c r="S3442" s="143" t="str">
        <f>IFERROR(VLOOKUP(H3442,'CUSTOMER NAME'!A:B, 2, FALSE), "")</f>
        <v>TO THE ORDER</v>
      </c>
    </row>
    <row r="3443" spans="1:19">
      <c r="A3443" s="118" t="s">
        <v>1000</v>
      </c>
      <c r="B3443" s="118">
        <v>90000</v>
      </c>
      <c r="C3443" s="118" t="s">
        <v>7</v>
      </c>
      <c r="D3443" s="118" t="s">
        <v>614</v>
      </c>
      <c r="E3443" s="255">
        <v>1.5099697999999999</v>
      </c>
      <c r="F3443" s="118" t="s">
        <v>9</v>
      </c>
      <c r="G3443" s="118" t="s">
        <v>557</v>
      </c>
      <c r="H3443" s="118" t="s">
        <v>510</v>
      </c>
      <c r="I3443" s="219" t="str">
        <f t="shared" si="319"/>
        <v>August</v>
      </c>
      <c r="J3443" s="184">
        <f>IF(F3443="USD", E3443, E3443 * IFERROR(VLOOKUP(F3443, EXCHANGE_RATE!A:B, 2, FALSE), "Currency not found"))</f>
        <v>1.5099697999999999</v>
      </c>
      <c r="K3443" s="184">
        <f t="shared" si="313"/>
        <v>1.51</v>
      </c>
      <c r="L3443" s="184">
        <f>IF(C3443="MTS", B3443, B3443 * IFERROR(VLOOKUP(C3443, 'QTY_CONVERSIONS '!A:B, 2, FALSE), "Units not  found"))</f>
        <v>90</v>
      </c>
      <c r="M3443" s="185">
        <f t="shared" si="314"/>
        <v>135900</v>
      </c>
      <c r="N3443" s="143" t="str">
        <f>IFERROR(VLOOKUP(D3443, Product_Category!A:B, 2, FALSE), "Uncategorized")</f>
        <v>MCC</v>
      </c>
      <c r="O3443" s="186">
        <f t="shared" si="316"/>
        <v>1510</v>
      </c>
      <c r="P3443" s="185">
        <f t="shared" si="315"/>
        <v>135900</v>
      </c>
      <c r="Q3443" s="143">
        <v>2023</v>
      </c>
      <c r="R3443" s="143" t="str">
        <f>IFERROR(VLOOKUP(G3443,'SOURCE COMPANY'!A:B, 2, FALSE), "")</f>
        <v>N B ENTREPRENEURS</v>
      </c>
      <c r="S3443" s="143" t="str">
        <f>IFERROR(VLOOKUP(H3443,'CUSTOMER NAME'!A:B, 2, FALSE), "")</f>
        <v>TO THE ORDER</v>
      </c>
    </row>
    <row r="3444" spans="1:19">
      <c r="A3444" s="118" t="s">
        <v>1003</v>
      </c>
      <c r="B3444" s="118">
        <v>19200</v>
      </c>
      <c r="C3444" s="118" t="s">
        <v>7</v>
      </c>
      <c r="D3444" s="118" t="s">
        <v>716</v>
      </c>
      <c r="E3444" s="255">
        <v>1.71</v>
      </c>
      <c r="F3444" s="118" t="s">
        <v>1718</v>
      </c>
      <c r="G3444" s="118" t="s">
        <v>557</v>
      </c>
      <c r="H3444" s="118" t="s">
        <v>510</v>
      </c>
      <c r="I3444" s="219" t="str">
        <f t="shared" si="319"/>
        <v>August</v>
      </c>
      <c r="J3444" s="184">
        <f>IF(F3444="USD", E3444, E3444 * IFERROR(VLOOKUP(F3444, EXCHANGE_RATE!A:B, 2, FALSE), "Currency not found"))</f>
        <v>1.8297000000000001</v>
      </c>
      <c r="K3444" s="184">
        <f t="shared" si="313"/>
        <v>1.83</v>
      </c>
      <c r="L3444" s="184">
        <f>IF(C3444="MTS", B3444, B3444 * IFERROR(VLOOKUP(C3444, 'QTY_CONVERSIONS '!A:B, 2, FALSE), "Units not  found"))</f>
        <v>19.2</v>
      </c>
      <c r="M3444" s="185">
        <f t="shared" si="314"/>
        <v>35136</v>
      </c>
      <c r="N3444" s="143" t="str">
        <f>IFERROR(VLOOKUP(D3444, Product_Category!A:B, 2, FALSE), "Uncategorized")</f>
        <v>MCC</v>
      </c>
      <c r="O3444" s="186">
        <f t="shared" si="316"/>
        <v>1830</v>
      </c>
      <c r="P3444" s="185">
        <f t="shared" si="315"/>
        <v>35136</v>
      </c>
      <c r="Q3444" s="143">
        <v>2023</v>
      </c>
      <c r="R3444" s="143" t="str">
        <f>IFERROR(VLOOKUP(G3444,'SOURCE COMPANY'!A:B, 2, FALSE), "")</f>
        <v>N B ENTREPRENEURS</v>
      </c>
      <c r="S3444" s="143" t="str">
        <f>IFERROR(VLOOKUP(H3444,'CUSTOMER NAME'!A:B, 2, FALSE), "")</f>
        <v>TO THE ORDER</v>
      </c>
    </row>
    <row r="3445" spans="1:19">
      <c r="A3445" s="118" t="s">
        <v>1003</v>
      </c>
      <c r="B3445" s="118">
        <v>19200</v>
      </c>
      <c r="C3445" s="118" t="s">
        <v>7</v>
      </c>
      <c r="D3445" s="118" t="s">
        <v>716</v>
      </c>
      <c r="E3445" s="255">
        <v>1.71</v>
      </c>
      <c r="F3445" s="118" t="s">
        <v>1718</v>
      </c>
      <c r="G3445" s="118" t="s">
        <v>557</v>
      </c>
      <c r="H3445" s="118" t="s">
        <v>510</v>
      </c>
      <c r="I3445" s="219" t="str">
        <f t="shared" si="319"/>
        <v>August</v>
      </c>
      <c r="J3445" s="184">
        <f>IF(F3445="USD", E3445, E3445 * IFERROR(VLOOKUP(F3445, EXCHANGE_RATE!A:B, 2, FALSE), "Currency not found"))</f>
        <v>1.8297000000000001</v>
      </c>
      <c r="K3445" s="184">
        <f t="shared" si="313"/>
        <v>1.83</v>
      </c>
      <c r="L3445" s="184">
        <f>IF(C3445="MTS", B3445, B3445 * IFERROR(VLOOKUP(C3445, 'QTY_CONVERSIONS '!A:B, 2, FALSE), "Units not  found"))</f>
        <v>19.2</v>
      </c>
      <c r="M3445" s="185">
        <f t="shared" si="314"/>
        <v>35136</v>
      </c>
      <c r="N3445" s="143" t="str">
        <f>IFERROR(VLOOKUP(D3445, Product_Category!A:B, 2, FALSE), "Uncategorized")</f>
        <v>MCC</v>
      </c>
      <c r="O3445" s="186">
        <f t="shared" si="316"/>
        <v>1830</v>
      </c>
      <c r="P3445" s="185">
        <f t="shared" si="315"/>
        <v>35136</v>
      </c>
      <c r="Q3445" s="143">
        <v>2023</v>
      </c>
      <c r="R3445" s="143" t="str">
        <f>IFERROR(VLOOKUP(G3445,'SOURCE COMPANY'!A:B, 2, FALSE), "")</f>
        <v>N B ENTREPRENEURS</v>
      </c>
      <c r="S3445" s="143" t="str">
        <f>IFERROR(VLOOKUP(H3445,'CUSTOMER NAME'!A:B, 2, FALSE), "")</f>
        <v>TO THE ORDER</v>
      </c>
    </row>
    <row r="3446" spans="1:19">
      <c r="A3446" s="118" t="s">
        <v>1003</v>
      </c>
      <c r="B3446" s="118">
        <v>19200</v>
      </c>
      <c r="C3446" s="118" t="s">
        <v>7</v>
      </c>
      <c r="D3446" s="118" t="s">
        <v>716</v>
      </c>
      <c r="E3446" s="255">
        <v>1.72</v>
      </c>
      <c r="F3446" s="118" t="s">
        <v>1718</v>
      </c>
      <c r="G3446" s="118" t="s">
        <v>557</v>
      </c>
      <c r="H3446" s="118" t="s">
        <v>510</v>
      </c>
      <c r="I3446" s="219" t="str">
        <f t="shared" si="319"/>
        <v>August</v>
      </c>
      <c r="J3446" s="184">
        <f>IF(F3446="USD", E3446, E3446 * IFERROR(VLOOKUP(F3446, EXCHANGE_RATE!A:B, 2, FALSE), "Currency not found"))</f>
        <v>1.8404</v>
      </c>
      <c r="K3446" s="184">
        <f t="shared" si="313"/>
        <v>1.85</v>
      </c>
      <c r="L3446" s="184">
        <f>IF(C3446="MTS", B3446, B3446 * IFERROR(VLOOKUP(C3446, 'QTY_CONVERSIONS '!A:B, 2, FALSE), "Units not  found"))</f>
        <v>19.2</v>
      </c>
      <c r="M3446" s="185">
        <f t="shared" si="314"/>
        <v>35520</v>
      </c>
      <c r="N3446" s="143" t="str">
        <f>IFERROR(VLOOKUP(D3446, Product_Category!A:B, 2, FALSE), "Uncategorized")</f>
        <v>MCC</v>
      </c>
      <c r="O3446" s="186">
        <f t="shared" si="316"/>
        <v>1850</v>
      </c>
      <c r="P3446" s="185">
        <f t="shared" si="315"/>
        <v>35520</v>
      </c>
      <c r="Q3446" s="143">
        <v>2023</v>
      </c>
      <c r="R3446" s="143" t="str">
        <f>IFERROR(VLOOKUP(G3446,'SOURCE COMPANY'!A:B, 2, FALSE), "")</f>
        <v>N B ENTREPRENEURS</v>
      </c>
      <c r="S3446" s="143" t="str">
        <f>IFERROR(VLOOKUP(H3446,'CUSTOMER NAME'!A:B, 2, FALSE), "")</f>
        <v>TO THE ORDER</v>
      </c>
    </row>
    <row r="3447" spans="1:19">
      <c r="A3447" s="143" t="s">
        <v>1003</v>
      </c>
      <c r="B3447" s="31">
        <v>19200</v>
      </c>
      <c r="C3447" s="143" t="s">
        <v>7</v>
      </c>
      <c r="D3447" s="143" t="s">
        <v>2178</v>
      </c>
      <c r="E3447" s="51">
        <v>2.0299999999999998</v>
      </c>
      <c r="F3447" s="143" t="s">
        <v>1718</v>
      </c>
      <c r="G3447" s="118" t="s">
        <v>557</v>
      </c>
      <c r="H3447" s="143" t="s">
        <v>510</v>
      </c>
      <c r="I3447" s="219" t="str">
        <f t="shared" si="319"/>
        <v>August</v>
      </c>
      <c r="J3447" s="184">
        <f>IF(F3447="USD", E3447, E3447 * IFERROR(VLOOKUP(F3447, EXCHANGE_RATE!A:B, 2, FALSE), "Currency not found"))</f>
        <v>2.1720999999999999</v>
      </c>
      <c r="K3447" s="184">
        <f t="shared" si="313"/>
        <v>2.1799999999999997</v>
      </c>
      <c r="L3447" s="184">
        <f>IF(C3447="MTS", B3447, B3447 * IFERROR(VLOOKUP(C3447, 'QTY_CONVERSIONS '!A:B, 2, FALSE), "Units not  found"))</f>
        <v>19.2</v>
      </c>
      <c r="M3447" s="185">
        <f t="shared" si="314"/>
        <v>41855.999999999993</v>
      </c>
      <c r="N3447" s="143" t="str">
        <f>IFERROR(VLOOKUP(D3447, Product_Category!A:B, 2, FALSE), "Uncategorized")</f>
        <v>MCC</v>
      </c>
      <c r="O3447" s="186">
        <f t="shared" si="316"/>
        <v>2179.9999999999995</v>
      </c>
      <c r="P3447" s="185">
        <f t="shared" si="315"/>
        <v>41855.999999999993</v>
      </c>
      <c r="Q3447" s="143">
        <v>2023</v>
      </c>
      <c r="R3447" s="143" t="str">
        <f>IFERROR(VLOOKUP(G3447,'SOURCE COMPANY'!A:B, 2, FALSE), "")</f>
        <v>N B ENTREPRENEURS</v>
      </c>
      <c r="S3447" s="143" t="str">
        <f>IFERROR(VLOOKUP(H3447,'CUSTOMER NAME'!A:B, 2, FALSE), "")</f>
        <v>TO THE ORDER</v>
      </c>
    </row>
    <row r="3448" spans="1:19">
      <c r="A3448" s="221" t="s">
        <v>1003</v>
      </c>
      <c r="B3448" s="32">
        <v>19200</v>
      </c>
      <c r="C3448" s="221" t="s">
        <v>7</v>
      </c>
      <c r="D3448" s="221" t="s">
        <v>2178</v>
      </c>
      <c r="E3448" s="55">
        <v>2.0299999999999998</v>
      </c>
      <c r="F3448" s="221" t="s">
        <v>1718</v>
      </c>
      <c r="G3448" s="118" t="s">
        <v>557</v>
      </c>
      <c r="H3448" s="221" t="s">
        <v>510</v>
      </c>
      <c r="I3448" s="219" t="str">
        <f t="shared" si="319"/>
        <v>August</v>
      </c>
      <c r="J3448" s="184">
        <f>IF(F3448="USD", E3448, E3448 * IFERROR(VLOOKUP(F3448, EXCHANGE_RATE!A:B, 2, FALSE), "Currency not found"))</f>
        <v>2.1720999999999999</v>
      </c>
      <c r="K3448" s="184">
        <f t="shared" si="313"/>
        <v>2.1799999999999997</v>
      </c>
      <c r="L3448" s="184">
        <f>IF(C3448="MTS", B3448, B3448 * IFERROR(VLOOKUP(C3448, 'QTY_CONVERSIONS '!A:B, 2, FALSE), "Units not  found"))</f>
        <v>19.2</v>
      </c>
      <c r="M3448" s="185">
        <f t="shared" si="314"/>
        <v>41855.999999999993</v>
      </c>
      <c r="N3448" s="143" t="str">
        <f>IFERROR(VLOOKUP(D3448, Product_Category!A:B, 2, FALSE), "Uncategorized")</f>
        <v>MCC</v>
      </c>
      <c r="O3448" s="186">
        <f t="shared" si="316"/>
        <v>2179.9999999999995</v>
      </c>
      <c r="P3448" s="185">
        <f t="shared" si="315"/>
        <v>41855.999999999993</v>
      </c>
      <c r="Q3448" s="143">
        <v>2023</v>
      </c>
      <c r="R3448" s="143" t="str">
        <f>IFERROR(VLOOKUP(G3448,'SOURCE COMPANY'!A:B, 2, FALSE), "")</f>
        <v>N B ENTREPRENEURS</v>
      </c>
      <c r="S3448" s="143" t="str">
        <f>IFERROR(VLOOKUP(H3448,'CUSTOMER NAME'!A:B, 2, FALSE), "")</f>
        <v>TO THE ORDER</v>
      </c>
    </row>
    <row r="3449" spans="1:19">
      <c r="A3449" s="143" t="s">
        <v>1003</v>
      </c>
      <c r="B3449" s="31">
        <v>19200</v>
      </c>
      <c r="C3449" s="143" t="s">
        <v>7</v>
      </c>
      <c r="D3449" s="143" t="s">
        <v>2178</v>
      </c>
      <c r="E3449" s="51">
        <v>2.0299999999999998</v>
      </c>
      <c r="F3449" s="143" t="s">
        <v>1718</v>
      </c>
      <c r="G3449" s="118" t="s">
        <v>557</v>
      </c>
      <c r="H3449" s="143" t="s">
        <v>510</v>
      </c>
      <c r="I3449" s="219" t="str">
        <f t="shared" si="319"/>
        <v>August</v>
      </c>
      <c r="J3449" s="184">
        <f>IF(F3449="USD", E3449, E3449 * IFERROR(VLOOKUP(F3449, EXCHANGE_RATE!A:B, 2, FALSE), "Currency not found"))</f>
        <v>2.1720999999999999</v>
      </c>
      <c r="K3449" s="184">
        <f t="shared" si="313"/>
        <v>2.1799999999999997</v>
      </c>
      <c r="L3449" s="184">
        <f>IF(C3449="MTS", B3449, B3449 * IFERROR(VLOOKUP(C3449, 'QTY_CONVERSIONS '!A:B, 2, FALSE), "Units not  found"))</f>
        <v>19.2</v>
      </c>
      <c r="M3449" s="185">
        <f t="shared" si="314"/>
        <v>41855.999999999993</v>
      </c>
      <c r="N3449" s="143" t="str">
        <f>IFERROR(VLOOKUP(D3449, Product_Category!A:B, 2, FALSE), "Uncategorized")</f>
        <v>MCC</v>
      </c>
      <c r="O3449" s="186">
        <f t="shared" si="316"/>
        <v>2179.9999999999995</v>
      </c>
      <c r="P3449" s="185">
        <f t="shared" si="315"/>
        <v>41855.999999999993</v>
      </c>
      <c r="Q3449" s="143">
        <v>2023</v>
      </c>
      <c r="R3449" s="143" t="str">
        <f>IFERROR(VLOOKUP(G3449,'SOURCE COMPANY'!A:B, 2, FALSE), "")</f>
        <v>N B ENTREPRENEURS</v>
      </c>
      <c r="S3449" s="143" t="str">
        <f>IFERROR(VLOOKUP(H3449,'CUSTOMER NAME'!A:B, 2, FALSE), "")</f>
        <v>TO THE ORDER</v>
      </c>
    </row>
    <row r="3450" spans="1:19">
      <c r="A3450" s="143" t="s">
        <v>1003</v>
      </c>
      <c r="B3450" s="31">
        <v>19200</v>
      </c>
      <c r="C3450" s="143" t="s">
        <v>7</v>
      </c>
      <c r="D3450" s="143" t="s">
        <v>2178</v>
      </c>
      <c r="E3450" s="51">
        <v>2.0299999999999998</v>
      </c>
      <c r="F3450" s="143" t="s">
        <v>1718</v>
      </c>
      <c r="G3450" s="118" t="s">
        <v>557</v>
      </c>
      <c r="H3450" s="143" t="s">
        <v>510</v>
      </c>
      <c r="I3450" s="219" t="str">
        <f t="shared" si="319"/>
        <v>August</v>
      </c>
      <c r="J3450" s="184">
        <f>IF(F3450="USD", E3450, E3450 * IFERROR(VLOOKUP(F3450, EXCHANGE_RATE!A:B, 2, FALSE), "Currency not found"))</f>
        <v>2.1720999999999999</v>
      </c>
      <c r="K3450" s="184">
        <f t="shared" si="313"/>
        <v>2.1799999999999997</v>
      </c>
      <c r="L3450" s="184">
        <f>IF(C3450="MTS", B3450, B3450 * IFERROR(VLOOKUP(C3450, 'QTY_CONVERSIONS '!A:B, 2, FALSE), "Units not  found"))</f>
        <v>19.2</v>
      </c>
      <c r="M3450" s="185">
        <f t="shared" si="314"/>
        <v>41855.999999999993</v>
      </c>
      <c r="N3450" s="143" t="str">
        <f>IFERROR(VLOOKUP(D3450, Product_Category!A:B, 2, FALSE), "Uncategorized")</f>
        <v>MCC</v>
      </c>
      <c r="O3450" s="186">
        <f t="shared" si="316"/>
        <v>2179.9999999999995</v>
      </c>
      <c r="P3450" s="185">
        <f t="shared" si="315"/>
        <v>41855.999999999993</v>
      </c>
      <c r="Q3450" s="143">
        <v>2023</v>
      </c>
      <c r="R3450" s="143" t="str">
        <f>IFERROR(VLOOKUP(G3450,'SOURCE COMPANY'!A:B, 2, FALSE), "")</f>
        <v>N B ENTREPRENEURS</v>
      </c>
      <c r="S3450" s="143" t="str">
        <f>IFERROR(VLOOKUP(H3450,'CUSTOMER NAME'!A:B, 2, FALSE), "")</f>
        <v>TO THE ORDER</v>
      </c>
    </row>
    <row r="3451" spans="1:19">
      <c r="A3451" s="143" t="s">
        <v>1003</v>
      </c>
      <c r="B3451" s="31">
        <v>19200</v>
      </c>
      <c r="C3451" s="143" t="s">
        <v>7</v>
      </c>
      <c r="D3451" s="143" t="s">
        <v>2178</v>
      </c>
      <c r="E3451" s="51">
        <v>2.0299999999999998</v>
      </c>
      <c r="F3451" s="143" t="s">
        <v>1718</v>
      </c>
      <c r="G3451" s="118" t="s">
        <v>557</v>
      </c>
      <c r="H3451" s="143" t="s">
        <v>510</v>
      </c>
      <c r="I3451" s="219" t="str">
        <f t="shared" si="319"/>
        <v>August</v>
      </c>
      <c r="J3451" s="184">
        <f>IF(F3451="USD", E3451, E3451 * IFERROR(VLOOKUP(F3451, EXCHANGE_RATE!A:B, 2, FALSE), "Currency not found"))</f>
        <v>2.1720999999999999</v>
      </c>
      <c r="K3451" s="184">
        <f t="shared" si="313"/>
        <v>2.1799999999999997</v>
      </c>
      <c r="L3451" s="184">
        <f>IF(C3451="MTS", B3451, B3451 * IFERROR(VLOOKUP(C3451, 'QTY_CONVERSIONS '!A:B, 2, FALSE), "Units not  found"))</f>
        <v>19.2</v>
      </c>
      <c r="M3451" s="185">
        <f t="shared" si="314"/>
        <v>41855.999999999993</v>
      </c>
      <c r="N3451" s="143" t="str">
        <f>IFERROR(VLOOKUP(D3451, Product_Category!A:B, 2, FALSE), "Uncategorized")</f>
        <v>MCC</v>
      </c>
      <c r="O3451" s="186">
        <f t="shared" si="316"/>
        <v>2179.9999999999995</v>
      </c>
      <c r="P3451" s="185">
        <f t="shared" si="315"/>
        <v>41855.999999999993</v>
      </c>
      <c r="Q3451" s="143">
        <v>2023</v>
      </c>
      <c r="R3451" s="143" t="str">
        <f>IFERROR(VLOOKUP(G3451,'SOURCE COMPANY'!A:B, 2, FALSE), "")</f>
        <v>N B ENTREPRENEURS</v>
      </c>
      <c r="S3451" s="143" t="str">
        <f>IFERROR(VLOOKUP(H3451,'CUSTOMER NAME'!A:B, 2, FALSE), "")</f>
        <v>TO THE ORDER</v>
      </c>
    </row>
    <row r="3452" spans="1:19">
      <c r="A3452" s="143" t="s">
        <v>1012</v>
      </c>
      <c r="B3452" s="31">
        <v>10000</v>
      </c>
      <c r="C3452" s="143" t="s">
        <v>7</v>
      </c>
      <c r="D3452" s="143" t="s">
        <v>1565</v>
      </c>
      <c r="E3452" s="51">
        <v>2.35</v>
      </c>
      <c r="F3452" s="143" t="s">
        <v>9</v>
      </c>
      <c r="G3452" s="118" t="s">
        <v>557</v>
      </c>
      <c r="H3452" s="143" t="s">
        <v>510</v>
      </c>
      <c r="I3452" s="219" t="str">
        <f t="shared" si="319"/>
        <v>August</v>
      </c>
      <c r="J3452" s="184">
        <f>IF(F3452="USD", E3452, E3452 * IFERROR(VLOOKUP(F3452, EXCHANGE_RATE!A:B, 2, FALSE), "Currency not found"))</f>
        <v>2.35</v>
      </c>
      <c r="K3452" s="184">
        <f t="shared" si="313"/>
        <v>2.35</v>
      </c>
      <c r="L3452" s="184">
        <f>IF(C3452="MTS", B3452, B3452 * IFERROR(VLOOKUP(C3452, 'QTY_CONVERSIONS '!A:B, 2, FALSE), "Units not  found"))</f>
        <v>10</v>
      </c>
      <c r="M3452" s="185">
        <f t="shared" si="314"/>
        <v>23500</v>
      </c>
      <c r="N3452" s="143" t="str">
        <f>IFERROR(VLOOKUP(D3452, Product_Category!A:B, 2, FALSE), "Uncategorized")</f>
        <v>MCC</v>
      </c>
      <c r="O3452" s="186">
        <f t="shared" si="316"/>
        <v>2350</v>
      </c>
      <c r="P3452" s="185">
        <f t="shared" si="315"/>
        <v>23500</v>
      </c>
      <c r="Q3452" s="143">
        <v>2023</v>
      </c>
      <c r="R3452" s="143" t="str">
        <f>IFERROR(VLOOKUP(G3452,'SOURCE COMPANY'!A:B, 2, FALSE), "")</f>
        <v>N B ENTREPRENEURS</v>
      </c>
      <c r="S3452" s="143" t="str">
        <f>IFERROR(VLOOKUP(H3452,'CUSTOMER NAME'!A:B, 2, FALSE), "")</f>
        <v>TO THE ORDER</v>
      </c>
    </row>
    <row r="3453" spans="1:19">
      <c r="A3453" s="118" t="s">
        <v>1047</v>
      </c>
      <c r="B3453" s="118">
        <v>9000</v>
      </c>
      <c r="C3453" s="118" t="s">
        <v>7</v>
      </c>
      <c r="D3453" s="118" t="s">
        <v>556</v>
      </c>
      <c r="E3453" s="255">
        <v>2.15</v>
      </c>
      <c r="F3453" s="118" t="s">
        <v>9</v>
      </c>
      <c r="G3453" s="118" t="s">
        <v>557</v>
      </c>
      <c r="H3453" s="118" t="s">
        <v>510</v>
      </c>
      <c r="I3453" s="219" t="str">
        <f t="shared" si="319"/>
        <v>August</v>
      </c>
      <c r="J3453" s="184">
        <f>IF(F3453="USD", E3453, E3453 * IFERROR(VLOOKUP(F3453, EXCHANGE_RATE!A:B, 2, FALSE), "Currency not found"))</f>
        <v>2.15</v>
      </c>
      <c r="K3453" s="184">
        <f t="shared" si="313"/>
        <v>2.15</v>
      </c>
      <c r="L3453" s="184">
        <f>IF(C3453="MTS", B3453, B3453 * IFERROR(VLOOKUP(C3453, 'QTY_CONVERSIONS '!A:B, 2, FALSE), "Units not  found"))</f>
        <v>9</v>
      </c>
      <c r="M3453" s="185">
        <f t="shared" si="314"/>
        <v>19350</v>
      </c>
      <c r="N3453" s="143" t="str">
        <f>IFERROR(VLOOKUP(D3453, Product_Category!A:B, 2, FALSE), "Uncategorized")</f>
        <v>MCC</v>
      </c>
      <c r="O3453" s="186">
        <f t="shared" si="316"/>
        <v>2150</v>
      </c>
      <c r="P3453" s="185">
        <f t="shared" si="315"/>
        <v>19350</v>
      </c>
      <c r="Q3453" s="143">
        <v>2023</v>
      </c>
      <c r="R3453" s="143" t="str">
        <f>IFERROR(VLOOKUP(G3453,'SOURCE COMPANY'!A:B, 2, FALSE), "")</f>
        <v>N B ENTREPRENEURS</v>
      </c>
      <c r="S3453" s="143" t="str">
        <f>IFERROR(VLOOKUP(H3453,'CUSTOMER NAME'!A:B, 2, FALSE), "")</f>
        <v>TO THE ORDER</v>
      </c>
    </row>
    <row r="3454" spans="1:19">
      <c r="A3454" s="118" t="s">
        <v>1047</v>
      </c>
      <c r="B3454" s="118">
        <v>150</v>
      </c>
      <c r="C3454" s="118" t="s">
        <v>7</v>
      </c>
      <c r="D3454" s="118" t="s">
        <v>1055</v>
      </c>
      <c r="E3454" s="255">
        <v>15.51</v>
      </c>
      <c r="F3454" s="118" t="s">
        <v>9</v>
      </c>
      <c r="G3454" s="118" t="s">
        <v>557</v>
      </c>
      <c r="H3454" s="118" t="s">
        <v>510</v>
      </c>
      <c r="I3454" s="219" t="str">
        <f t="shared" si="319"/>
        <v>August</v>
      </c>
      <c r="J3454" s="184">
        <f>IF(F3454="USD", E3454, E3454 * IFERROR(VLOOKUP(F3454, EXCHANGE_RATE!A:B, 2, FALSE), "Currency not found"))</f>
        <v>15.51</v>
      </c>
      <c r="K3454" s="184">
        <f t="shared" si="313"/>
        <v>15.51</v>
      </c>
      <c r="L3454" s="184">
        <f>IF(C3454="MTS", B3454, B3454 * IFERROR(VLOOKUP(C3454, 'QTY_CONVERSIONS '!A:B, 2, FALSE), "Units not  found"))</f>
        <v>0.15</v>
      </c>
      <c r="M3454" s="185">
        <f t="shared" si="314"/>
        <v>2326.5</v>
      </c>
      <c r="N3454" s="143" t="str">
        <f>IFERROR(VLOOKUP(D3454, Product_Category!A:B, 2, FALSE), "Uncategorized")</f>
        <v>MCC</v>
      </c>
      <c r="O3454" s="186">
        <f t="shared" si="316"/>
        <v>15510</v>
      </c>
      <c r="P3454" s="185">
        <f t="shared" si="315"/>
        <v>2326.5</v>
      </c>
      <c r="Q3454" s="143">
        <v>2023</v>
      </c>
      <c r="R3454" s="143" t="str">
        <f>IFERROR(VLOOKUP(G3454,'SOURCE COMPANY'!A:B, 2, FALSE), "")</f>
        <v>N B ENTREPRENEURS</v>
      </c>
      <c r="S3454" s="143" t="str">
        <f>IFERROR(VLOOKUP(H3454,'CUSTOMER NAME'!A:B, 2, FALSE), "")</f>
        <v>TO THE ORDER</v>
      </c>
    </row>
    <row r="3455" spans="1:19">
      <c r="A3455" s="131" t="s">
        <v>1003</v>
      </c>
      <c r="B3455" s="131">
        <v>19200</v>
      </c>
      <c r="C3455" s="131" t="s">
        <v>7</v>
      </c>
      <c r="D3455" s="131" t="s">
        <v>266</v>
      </c>
      <c r="E3455" s="131">
        <v>1.9</v>
      </c>
      <c r="F3455" s="131" t="s">
        <v>1718</v>
      </c>
      <c r="G3455" s="118" t="s">
        <v>557</v>
      </c>
      <c r="H3455" s="131" t="s">
        <v>510</v>
      </c>
      <c r="I3455" s="192" t="s">
        <v>3658</v>
      </c>
      <c r="J3455" s="184">
        <f>IF(F3455="USD", E3455, E3455 * IFERROR(VLOOKUP(F3455, EXCHANGE_RATE!A:B, 2, FALSE), "Currency not found"))</f>
        <v>2.0329999999999999</v>
      </c>
      <c r="K3455" s="184">
        <f t="shared" si="313"/>
        <v>2.0399999999999996</v>
      </c>
      <c r="L3455" s="184">
        <f>IF(C3455="MTS", B3455, B3455 * IFERROR(VLOOKUP(C3455, 'QTY_CONVERSIONS '!A:B, 2, FALSE), "Units not  found"))</f>
        <v>19.2</v>
      </c>
      <c r="M3455" s="185">
        <f t="shared" si="314"/>
        <v>39167.999999999993</v>
      </c>
      <c r="N3455" s="143" t="str">
        <f>IFERROR(VLOOKUP(D3455, Product_Category!A:B, 2, FALSE), "Uncategorized")</f>
        <v>MCC</v>
      </c>
      <c r="O3455" s="186">
        <f t="shared" si="316"/>
        <v>2039.9999999999995</v>
      </c>
      <c r="P3455" s="185">
        <f t="shared" si="315"/>
        <v>39167.999999999993</v>
      </c>
      <c r="Q3455" s="143">
        <v>2023</v>
      </c>
      <c r="R3455" s="143" t="str">
        <f>IFERROR(VLOOKUP(G3455,'SOURCE COMPANY'!A:B, 2, FALSE), "")</f>
        <v>N B ENTREPRENEURS</v>
      </c>
      <c r="S3455" s="143" t="str">
        <f>IFERROR(VLOOKUP(H3455,'CUSTOMER NAME'!A:B, 2, FALSE), "")</f>
        <v>TO THE ORDER</v>
      </c>
    </row>
    <row r="3456" spans="1:19">
      <c r="A3456" s="131" t="s">
        <v>752</v>
      </c>
      <c r="B3456" s="131">
        <v>22400</v>
      </c>
      <c r="C3456" s="131" t="s">
        <v>7</v>
      </c>
      <c r="D3456" s="131" t="s">
        <v>3716</v>
      </c>
      <c r="E3456" s="131">
        <v>2.1</v>
      </c>
      <c r="F3456" s="131" t="s">
        <v>9</v>
      </c>
      <c r="G3456" s="118" t="s">
        <v>557</v>
      </c>
      <c r="H3456" s="131" t="s">
        <v>510</v>
      </c>
      <c r="I3456" s="192" t="s">
        <v>3658</v>
      </c>
      <c r="J3456" s="184">
        <f>IF(F3456="USD", E3456, E3456 * IFERROR(VLOOKUP(F3456, EXCHANGE_RATE!A:B, 2, FALSE), "Currency not found"))</f>
        <v>2.1</v>
      </c>
      <c r="K3456" s="184">
        <f t="shared" si="313"/>
        <v>2.1</v>
      </c>
      <c r="L3456" s="184">
        <f>IF(C3456="MTS", B3456, B3456 * IFERROR(VLOOKUP(C3456, 'QTY_CONVERSIONS '!A:B, 2, FALSE), "Units not  found"))</f>
        <v>22.400000000000002</v>
      </c>
      <c r="M3456" s="185">
        <f t="shared" si="314"/>
        <v>47040</v>
      </c>
      <c r="N3456" s="143" t="str">
        <f>IFERROR(VLOOKUP(D3456, Product_Category!A:B, 2, FALSE), "Uncategorized")</f>
        <v>MCC</v>
      </c>
      <c r="O3456" s="186">
        <f t="shared" si="316"/>
        <v>2100</v>
      </c>
      <c r="P3456" s="185">
        <f t="shared" si="315"/>
        <v>47040.000000000007</v>
      </c>
      <c r="Q3456" s="143">
        <v>2023</v>
      </c>
      <c r="R3456" s="143" t="str">
        <f>IFERROR(VLOOKUP(G3456,'SOURCE COMPANY'!A:B, 2, FALSE), "")</f>
        <v>N B ENTREPRENEURS</v>
      </c>
      <c r="S3456" s="143" t="str">
        <f>IFERROR(VLOOKUP(H3456,'CUSTOMER NAME'!A:B, 2, FALSE), "")</f>
        <v>TO THE ORDER</v>
      </c>
    </row>
    <row r="3457" spans="1:19">
      <c r="A3457" s="132" t="s">
        <v>752</v>
      </c>
      <c r="B3457" s="132">
        <v>15680</v>
      </c>
      <c r="C3457" s="132" t="s">
        <v>7</v>
      </c>
      <c r="D3457" s="132" t="s">
        <v>3704</v>
      </c>
      <c r="E3457" s="132">
        <v>2.1</v>
      </c>
      <c r="F3457" s="132" t="s">
        <v>9</v>
      </c>
      <c r="G3457" s="118" t="s">
        <v>557</v>
      </c>
      <c r="H3457" s="132" t="s">
        <v>510</v>
      </c>
      <c r="I3457" s="192" t="s">
        <v>3658</v>
      </c>
      <c r="J3457" s="184">
        <f>IF(F3457="USD", E3457, E3457 * IFERROR(VLOOKUP(F3457, EXCHANGE_RATE!A:B, 2, FALSE), "Currency not found"))</f>
        <v>2.1</v>
      </c>
      <c r="K3457" s="184">
        <f t="shared" si="313"/>
        <v>2.1</v>
      </c>
      <c r="L3457" s="184">
        <f>IF(C3457="MTS", B3457, B3457 * IFERROR(VLOOKUP(C3457, 'QTY_CONVERSIONS '!A:B, 2, FALSE), "Units not  found"))</f>
        <v>15.68</v>
      </c>
      <c r="M3457" s="185">
        <f t="shared" si="314"/>
        <v>32928</v>
      </c>
      <c r="N3457" s="143" t="str">
        <f>IFERROR(VLOOKUP(D3457, Product_Category!A:B, 2, FALSE), "Uncategorized")</f>
        <v>MCC</v>
      </c>
      <c r="O3457" s="186">
        <f t="shared" si="316"/>
        <v>2100</v>
      </c>
      <c r="P3457" s="185">
        <f t="shared" si="315"/>
        <v>32928</v>
      </c>
      <c r="Q3457" s="143">
        <v>2023</v>
      </c>
      <c r="R3457" s="143" t="str">
        <f>IFERROR(VLOOKUP(G3457,'SOURCE COMPANY'!A:B, 2, FALSE), "")</f>
        <v>N B ENTREPRENEURS</v>
      </c>
      <c r="S3457" s="143" t="str">
        <f>IFERROR(VLOOKUP(H3457,'CUSTOMER NAME'!A:B, 2, FALSE), "")</f>
        <v>TO THE ORDER</v>
      </c>
    </row>
    <row r="3458" spans="1:19">
      <c r="A3458" s="131" t="s">
        <v>752</v>
      </c>
      <c r="B3458" s="131">
        <v>6720</v>
      </c>
      <c r="C3458" s="131" t="s">
        <v>7</v>
      </c>
      <c r="D3458" s="131" t="s">
        <v>3716</v>
      </c>
      <c r="E3458" s="131">
        <v>2.1</v>
      </c>
      <c r="F3458" s="131" t="s">
        <v>9</v>
      </c>
      <c r="G3458" s="118" t="s">
        <v>557</v>
      </c>
      <c r="H3458" s="131" t="s">
        <v>510</v>
      </c>
      <c r="I3458" s="192" t="s">
        <v>3658</v>
      </c>
      <c r="J3458" s="184">
        <f>IF(F3458="USD", E3458, E3458 * IFERROR(VLOOKUP(F3458, EXCHANGE_RATE!A:B, 2, FALSE), "Currency not found"))</f>
        <v>2.1</v>
      </c>
      <c r="K3458" s="184">
        <f t="shared" ref="K3458:K3521" si="320">ROUNDUP(J3458,2)</f>
        <v>2.1</v>
      </c>
      <c r="L3458" s="184">
        <f>IF(C3458="MTS", B3458, B3458 * IFERROR(VLOOKUP(C3458, 'QTY_CONVERSIONS '!A:B, 2, FALSE), "Units not  found"))</f>
        <v>6.72</v>
      </c>
      <c r="M3458" s="185">
        <f t="shared" ref="M3458:M3521" si="321">B3458*K3458</f>
        <v>14112</v>
      </c>
      <c r="N3458" s="143" t="str">
        <f>IFERROR(VLOOKUP(D3458, Product_Category!A:B, 2, FALSE), "Uncategorized")</f>
        <v>MCC</v>
      </c>
      <c r="O3458" s="186">
        <f t="shared" si="316"/>
        <v>2100</v>
      </c>
      <c r="P3458" s="185">
        <f t="shared" ref="P3458:P3521" si="322">L3458*O3458</f>
        <v>14112</v>
      </c>
      <c r="Q3458" s="143">
        <v>2023</v>
      </c>
      <c r="R3458" s="143" t="str">
        <f>IFERROR(VLOOKUP(G3458,'SOURCE COMPANY'!A:B, 2, FALSE), "")</f>
        <v>N B ENTREPRENEURS</v>
      </c>
      <c r="S3458" s="143" t="str">
        <f>IFERROR(VLOOKUP(H3458,'CUSTOMER NAME'!A:B, 2, FALSE), "")</f>
        <v>TO THE ORDER</v>
      </c>
    </row>
    <row r="3459" spans="1:19">
      <c r="A3459" s="131" t="s">
        <v>1064</v>
      </c>
      <c r="B3459" s="131">
        <v>2800</v>
      </c>
      <c r="C3459" s="131" t="s">
        <v>7</v>
      </c>
      <c r="D3459" s="131" t="s">
        <v>3718</v>
      </c>
      <c r="E3459" s="131">
        <v>2.25</v>
      </c>
      <c r="F3459" s="131" t="s">
        <v>9</v>
      </c>
      <c r="G3459" s="118" t="s">
        <v>557</v>
      </c>
      <c r="H3459" s="131" t="s">
        <v>510</v>
      </c>
      <c r="I3459" s="192" t="s">
        <v>3658</v>
      </c>
      <c r="J3459" s="184">
        <f>IF(F3459="USD", E3459, E3459 * IFERROR(VLOOKUP(F3459, EXCHANGE_RATE!A:B, 2, FALSE), "Currency not found"))</f>
        <v>2.25</v>
      </c>
      <c r="K3459" s="184">
        <f t="shared" si="320"/>
        <v>2.25</v>
      </c>
      <c r="L3459" s="184">
        <f>IF(C3459="MTS", B3459, B3459 * IFERROR(VLOOKUP(C3459, 'QTY_CONVERSIONS '!A:B, 2, FALSE), "Units not  found"))</f>
        <v>2.8000000000000003</v>
      </c>
      <c r="M3459" s="185">
        <f t="shared" si="321"/>
        <v>6300</v>
      </c>
      <c r="N3459" s="143" t="str">
        <f>IFERROR(VLOOKUP(D3459, Product_Category!A:B, 2, FALSE), "Uncategorized")</f>
        <v>MCC</v>
      </c>
      <c r="O3459" s="186">
        <f t="shared" ref="O3459:O3522" si="323">K3459*1000</f>
        <v>2250</v>
      </c>
      <c r="P3459" s="185">
        <f t="shared" si="322"/>
        <v>6300.0000000000009</v>
      </c>
      <c r="Q3459" s="143">
        <v>2023</v>
      </c>
      <c r="R3459" s="143" t="str">
        <f>IFERROR(VLOOKUP(G3459,'SOURCE COMPANY'!A:B, 2, FALSE), "")</f>
        <v>N B ENTREPRENEURS</v>
      </c>
      <c r="S3459" s="143" t="str">
        <f>IFERROR(VLOOKUP(H3459,'CUSTOMER NAME'!A:B, 2, FALSE), "")</f>
        <v>TO THE ORDER</v>
      </c>
    </row>
    <row r="3460" spans="1:19">
      <c r="A3460" s="118" t="s">
        <v>492</v>
      </c>
      <c r="B3460" s="118">
        <v>20000</v>
      </c>
      <c r="C3460" s="118" t="s">
        <v>7</v>
      </c>
      <c r="D3460" s="118" t="s">
        <v>1067</v>
      </c>
      <c r="E3460" s="255">
        <v>2.63</v>
      </c>
      <c r="F3460" s="118" t="s">
        <v>9</v>
      </c>
      <c r="G3460" s="118" t="s">
        <v>557</v>
      </c>
      <c r="H3460" s="118" t="s">
        <v>510</v>
      </c>
      <c r="I3460" s="219" t="str">
        <f>I3459</f>
        <v>November</v>
      </c>
      <c r="J3460" s="184">
        <f>IF(F3460="USD", E3460, E3460 * IFERROR(VLOOKUP(F3460, EXCHANGE_RATE!A:B, 2, FALSE), "Currency not found"))</f>
        <v>2.63</v>
      </c>
      <c r="K3460" s="184">
        <f t="shared" si="320"/>
        <v>2.63</v>
      </c>
      <c r="L3460" s="184">
        <f>IF(C3460="MTS", B3460, B3460 * IFERROR(VLOOKUP(C3460, 'QTY_CONVERSIONS '!A:B, 2, FALSE), "Units not  found"))</f>
        <v>20</v>
      </c>
      <c r="M3460" s="185">
        <f t="shared" si="321"/>
        <v>52600</v>
      </c>
      <c r="N3460" s="143" t="str">
        <f>IFERROR(VLOOKUP(D3460, Product_Category!A:B, 2, FALSE), "Uncategorized")</f>
        <v>CROSCARMELLOSE SODIUM</v>
      </c>
      <c r="O3460" s="186">
        <f t="shared" si="323"/>
        <v>2630</v>
      </c>
      <c r="P3460" s="185">
        <f t="shared" si="322"/>
        <v>52600</v>
      </c>
      <c r="Q3460" s="143">
        <v>2023</v>
      </c>
      <c r="R3460" s="143" t="str">
        <f>IFERROR(VLOOKUP(G3460,'SOURCE COMPANY'!A:B, 2, FALSE), "")</f>
        <v>N B ENTREPRENEURS</v>
      </c>
      <c r="S3460" s="143" t="str">
        <f>IFERROR(VLOOKUP(H3460,'CUSTOMER NAME'!A:B, 2, FALSE), "")</f>
        <v>TO THE ORDER</v>
      </c>
    </row>
    <row r="3461" spans="1:19">
      <c r="A3461" s="123" t="s">
        <v>889</v>
      </c>
      <c r="B3461" s="123">
        <v>26000</v>
      </c>
      <c r="C3461" s="123" t="s">
        <v>7</v>
      </c>
      <c r="D3461" s="123" t="s">
        <v>3076</v>
      </c>
      <c r="E3461" s="123">
        <v>2.82</v>
      </c>
      <c r="F3461" s="123" t="s">
        <v>9</v>
      </c>
      <c r="G3461" s="118" t="s">
        <v>557</v>
      </c>
      <c r="H3461" s="123" t="s">
        <v>510</v>
      </c>
      <c r="I3461" s="192" t="s">
        <v>3389</v>
      </c>
      <c r="J3461" s="184">
        <f>IF(F3461="USD", E3461, E3461 * IFERROR(VLOOKUP(F3461, EXCHANGE_RATE!A:B, 2, FALSE), "Currency not found"))</f>
        <v>2.82</v>
      </c>
      <c r="K3461" s="184">
        <f t="shared" si="320"/>
        <v>2.82</v>
      </c>
      <c r="L3461" s="184">
        <f>IF(C3461="MTS", B3461, B3461 * IFERROR(VLOOKUP(C3461, 'QTY_CONVERSIONS '!A:B, 2, FALSE), "Units not  found"))</f>
        <v>26</v>
      </c>
      <c r="M3461" s="185">
        <f t="shared" si="321"/>
        <v>73320</v>
      </c>
      <c r="N3461" s="143" t="str">
        <f>IFERROR(VLOOKUP(D3461, Product_Category!A:B, 2, FALSE), "Uncategorized")</f>
        <v>MCC</v>
      </c>
      <c r="O3461" s="186">
        <f t="shared" si="323"/>
        <v>2820</v>
      </c>
      <c r="P3461" s="185">
        <f t="shared" si="322"/>
        <v>73320</v>
      </c>
      <c r="Q3461" s="143">
        <v>2023</v>
      </c>
      <c r="R3461" s="143" t="str">
        <f>IFERROR(VLOOKUP(G3461,'SOURCE COMPANY'!A:B, 2, FALSE), "")</f>
        <v>N B ENTREPRENEURS</v>
      </c>
      <c r="S3461" s="143" t="str">
        <f>IFERROR(VLOOKUP(H3461,'CUSTOMER NAME'!A:B, 2, FALSE), "")</f>
        <v>TO THE ORDER</v>
      </c>
    </row>
    <row r="3462" spans="1:19">
      <c r="A3462" s="129" t="s">
        <v>909</v>
      </c>
      <c r="B3462" s="129">
        <v>26000</v>
      </c>
      <c r="C3462" s="129" t="s">
        <v>7</v>
      </c>
      <c r="D3462" s="129" t="s">
        <v>3464</v>
      </c>
      <c r="E3462" s="129">
        <v>2.35</v>
      </c>
      <c r="F3462" s="129" t="s">
        <v>9</v>
      </c>
      <c r="G3462" s="118" t="s">
        <v>557</v>
      </c>
      <c r="H3462" s="129" t="s">
        <v>510</v>
      </c>
      <c r="I3462" s="192" t="s">
        <v>3389</v>
      </c>
      <c r="J3462" s="184">
        <f>IF(F3462="USD", E3462, E3462 * IFERROR(VLOOKUP(F3462, EXCHANGE_RATE!A:B, 2, FALSE), "Currency not found"))</f>
        <v>2.35</v>
      </c>
      <c r="K3462" s="184">
        <f t="shared" si="320"/>
        <v>2.35</v>
      </c>
      <c r="L3462" s="184">
        <f>IF(C3462="MTS", B3462, B3462 * IFERROR(VLOOKUP(C3462, 'QTY_CONVERSIONS '!A:B, 2, FALSE), "Units not  found"))</f>
        <v>26</v>
      </c>
      <c r="M3462" s="185">
        <f t="shared" si="321"/>
        <v>61100</v>
      </c>
      <c r="N3462" s="143" t="str">
        <f>IFERROR(VLOOKUP(D3462, Product_Category!A:B, 2, FALSE), "Uncategorized")</f>
        <v>MCC</v>
      </c>
      <c r="O3462" s="186">
        <f t="shared" si="323"/>
        <v>2350</v>
      </c>
      <c r="P3462" s="185">
        <f t="shared" si="322"/>
        <v>61100</v>
      </c>
      <c r="Q3462" s="143">
        <v>2023</v>
      </c>
      <c r="R3462" s="143" t="str">
        <f>IFERROR(VLOOKUP(G3462,'SOURCE COMPANY'!A:B, 2, FALSE), "")</f>
        <v>N B ENTREPRENEURS</v>
      </c>
      <c r="S3462" s="143" t="str">
        <f>IFERROR(VLOOKUP(H3462,'CUSTOMER NAME'!A:B, 2, FALSE), "")</f>
        <v>TO THE ORDER</v>
      </c>
    </row>
    <row r="3463" spans="1:19">
      <c r="A3463" s="120" t="s">
        <v>1003</v>
      </c>
      <c r="B3463" s="120">
        <v>19200</v>
      </c>
      <c r="C3463" s="120" t="s">
        <v>7</v>
      </c>
      <c r="D3463" s="120" t="s">
        <v>3520</v>
      </c>
      <c r="E3463" s="120">
        <v>2.02</v>
      </c>
      <c r="F3463" s="120" t="s">
        <v>1718</v>
      </c>
      <c r="G3463" s="118" t="s">
        <v>557</v>
      </c>
      <c r="H3463" s="120" t="s">
        <v>510</v>
      </c>
      <c r="I3463" s="192" t="s">
        <v>3389</v>
      </c>
      <c r="J3463" s="184">
        <f>IF(F3463="USD", E3463, E3463 * IFERROR(VLOOKUP(F3463, EXCHANGE_RATE!A:B, 2, FALSE), "Currency not found"))</f>
        <v>2.1614</v>
      </c>
      <c r="K3463" s="184">
        <f t="shared" si="320"/>
        <v>2.17</v>
      </c>
      <c r="L3463" s="184">
        <f>IF(C3463="MTS", B3463, B3463 * IFERROR(VLOOKUP(C3463, 'QTY_CONVERSIONS '!A:B, 2, FALSE), "Units not  found"))</f>
        <v>19.2</v>
      </c>
      <c r="M3463" s="185">
        <f t="shared" si="321"/>
        <v>41664</v>
      </c>
      <c r="N3463" s="143" t="str">
        <f>IFERROR(VLOOKUP(D3463, Product_Category!A:B, 2, FALSE), "Uncategorized")</f>
        <v>MCC</v>
      </c>
      <c r="O3463" s="186">
        <f t="shared" si="323"/>
        <v>2170</v>
      </c>
      <c r="P3463" s="185">
        <f t="shared" si="322"/>
        <v>41664</v>
      </c>
      <c r="Q3463" s="143">
        <v>2023</v>
      </c>
      <c r="R3463" s="143" t="str">
        <f>IFERROR(VLOOKUP(G3463,'SOURCE COMPANY'!A:B, 2, FALSE), "")</f>
        <v>N B ENTREPRENEURS</v>
      </c>
      <c r="S3463" s="143" t="str">
        <f>IFERROR(VLOOKUP(H3463,'CUSTOMER NAME'!A:B, 2, FALSE), "")</f>
        <v>TO THE ORDER</v>
      </c>
    </row>
    <row r="3464" spans="1:19">
      <c r="A3464" s="120" t="s">
        <v>1003</v>
      </c>
      <c r="B3464" s="120">
        <v>22400</v>
      </c>
      <c r="C3464" s="120" t="s">
        <v>7</v>
      </c>
      <c r="D3464" s="120" t="s">
        <v>3077</v>
      </c>
      <c r="E3464" s="120">
        <v>2.2999999999999998</v>
      </c>
      <c r="F3464" s="120" t="s">
        <v>9</v>
      </c>
      <c r="G3464" s="118" t="s">
        <v>557</v>
      </c>
      <c r="H3464" s="120" t="s">
        <v>510</v>
      </c>
      <c r="I3464" s="192" t="s">
        <v>3389</v>
      </c>
      <c r="J3464" s="184">
        <f>IF(F3464="USD", E3464, E3464 * IFERROR(VLOOKUP(F3464, EXCHANGE_RATE!A:B, 2, FALSE), "Currency not found"))</f>
        <v>2.2999999999999998</v>
      </c>
      <c r="K3464" s="184">
        <f t="shared" si="320"/>
        <v>2.2999999999999998</v>
      </c>
      <c r="L3464" s="184">
        <f>IF(C3464="MTS", B3464, B3464 * IFERROR(VLOOKUP(C3464, 'QTY_CONVERSIONS '!A:B, 2, FALSE), "Units not  found"))</f>
        <v>22.400000000000002</v>
      </c>
      <c r="M3464" s="185">
        <f t="shared" si="321"/>
        <v>51519.999999999993</v>
      </c>
      <c r="N3464" s="143" t="str">
        <f>IFERROR(VLOOKUP(D3464, Product_Category!A:B, 2, FALSE), "Uncategorized")</f>
        <v>MCC</v>
      </c>
      <c r="O3464" s="186">
        <f t="shared" si="323"/>
        <v>2300</v>
      </c>
      <c r="P3464" s="185">
        <f t="shared" si="322"/>
        <v>51520.000000000007</v>
      </c>
      <c r="Q3464" s="143">
        <v>2023</v>
      </c>
      <c r="R3464" s="143" t="str">
        <f>IFERROR(VLOOKUP(G3464,'SOURCE COMPANY'!A:B, 2, FALSE), "")</f>
        <v>N B ENTREPRENEURS</v>
      </c>
      <c r="S3464" s="143" t="str">
        <f>IFERROR(VLOOKUP(H3464,'CUSTOMER NAME'!A:B, 2, FALSE), "")</f>
        <v>TO THE ORDER</v>
      </c>
    </row>
    <row r="3465" spans="1:19">
      <c r="A3465" s="120" t="s">
        <v>1047</v>
      </c>
      <c r="B3465" s="120">
        <v>26000</v>
      </c>
      <c r="C3465" s="120" t="s">
        <v>7</v>
      </c>
      <c r="D3465" s="120" t="s">
        <v>3077</v>
      </c>
      <c r="E3465" s="120">
        <v>2.27</v>
      </c>
      <c r="F3465" s="120" t="s">
        <v>9</v>
      </c>
      <c r="G3465" s="118" t="s">
        <v>557</v>
      </c>
      <c r="H3465" s="120" t="s">
        <v>510</v>
      </c>
      <c r="I3465" s="192" t="s">
        <v>3389</v>
      </c>
      <c r="J3465" s="184">
        <f>IF(F3465="USD", E3465, E3465 * IFERROR(VLOOKUP(F3465, EXCHANGE_RATE!A:B, 2, FALSE), "Currency not found"))</f>
        <v>2.27</v>
      </c>
      <c r="K3465" s="184">
        <f t="shared" si="320"/>
        <v>2.27</v>
      </c>
      <c r="L3465" s="184">
        <f>IF(C3465="MTS", B3465, B3465 * IFERROR(VLOOKUP(C3465, 'QTY_CONVERSIONS '!A:B, 2, FALSE), "Units not  found"))</f>
        <v>26</v>
      </c>
      <c r="M3465" s="185">
        <f t="shared" si="321"/>
        <v>59020</v>
      </c>
      <c r="N3465" s="143" t="str">
        <f>IFERROR(VLOOKUP(D3465, Product_Category!A:B, 2, FALSE), "Uncategorized")</f>
        <v>MCC</v>
      </c>
      <c r="O3465" s="186">
        <f t="shared" si="323"/>
        <v>2270</v>
      </c>
      <c r="P3465" s="185">
        <f t="shared" si="322"/>
        <v>59020</v>
      </c>
      <c r="Q3465" s="143">
        <v>2023</v>
      </c>
      <c r="R3465" s="143" t="str">
        <f>IFERROR(VLOOKUP(G3465,'SOURCE COMPANY'!A:B, 2, FALSE), "")</f>
        <v>N B ENTREPRENEURS</v>
      </c>
      <c r="S3465" s="143" t="str">
        <f>IFERROR(VLOOKUP(H3465,'CUSTOMER NAME'!A:B, 2, FALSE), "")</f>
        <v>TO THE ORDER</v>
      </c>
    </row>
    <row r="3466" spans="1:19">
      <c r="A3466" s="120" t="s">
        <v>834</v>
      </c>
      <c r="B3466" s="120">
        <v>20</v>
      </c>
      <c r="C3466" s="120" t="s">
        <v>7</v>
      </c>
      <c r="D3466" s="120" t="s">
        <v>3076</v>
      </c>
      <c r="E3466" s="120">
        <v>0.1</v>
      </c>
      <c r="F3466" s="120" t="s">
        <v>9</v>
      </c>
      <c r="G3466" s="118" t="s">
        <v>557</v>
      </c>
      <c r="H3466" s="120" t="s">
        <v>510</v>
      </c>
      <c r="I3466" s="192" t="s">
        <v>3034</v>
      </c>
      <c r="J3466" s="184">
        <f>IF(F3466="USD", E3466, E3466 * IFERROR(VLOOKUP(F3466, EXCHANGE_RATE!A:B, 2, FALSE), "Currency not found"))</f>
        <v>0.1</v>
      </c>
      <c r="K3466" s="184">
        <f t="shared" si="320"/>
        <v>0.1</v>
      </c>
      <c r="L3466" s="184">
        <f>IF(C3466="MTS", B3466, B3466 * IFERROR(VLOOKUP(C3466, 'QTY_CONVERSIONS '!A:B, 2, FALSE), "Units not  found"))</f>
        <v>0.02</v>
      </c>
      <c r="M3466" s="185">
        <f t="shared" si="321"/>
        <v>2</v>
      </c>
      <c r="N3466" s="143" t="str">
        <f>IFERROR(VLOOKUP(D3466, Product_Category!A:B, 2, FALSE), "Uncategorized")</f>
        <v>MCC</v>
      </c>
      <c r="O3466" s="186">
        <f t="shared" si="323"/>
        <v>100</v>
      </c>
      <c r="P3466" s="185">
        <f t="shared" si="322"/>
        <v>2</v>
      </c>
      <c r="Q3466" s="143">
        <v>2023</v>
      </c>
      <c r="R3466" s="143" t="str">
        <f>IFERROR(VLOOKUP(G3466,'SOURCE COMPANY'!A:B, 2, FALSE), "")</f>
        <v>N B ENTREPRENEURS</v>
      </c>
      <c r="S3466" s="143" t="str">
        <f>IFERROR(VLOOKUP(H3466,'CUSTOMER NAME'!A:B, 2, FALSE), "")</f>
        <v>TO THE ORDER</v>
      </c>
    </row>
    <row r="3467" spans="1:19">
      <c r="A3467" s="120" t="s">
        <v>834</v>
      </c>
      <c r="B3467" s="120">
        <v>20</v>
      </c>
      <c r="C3467" s="120" t="s">
        <v>7</v>
      </c>
      <c r="D3467" s="120" t="s">
        <v>3077</v>
      </c>
      <c r="E3467" s="120">
        <v>0.1</v>
      </c>
      <c r="F3467" s="120" t="s">
        <v>9</v>
      </c>
      <c r="G3467" s="118" t="s">
        <v>557</v>
      </c>
      <c r="H3467" s="120" t="s">
        <v>510</v>
      </c>
      <c r="I3467" s="192" t="s">
        <v>3034</v>
      </c>
      <c r="J3467" s="184">
        <f>IF(F3467="USD", E3467, E3467 * IFERROR(VLOOKUP(F3467, EXCHANGE_RATE!A:B, 2, FALSE), "Currency not found"))</f>
        <v>0.1</v>
      </c>
      <c r="K3467" s="184">
        <f t="shared" si="320"/>
        <v>0.1</v>
      </c>
      <c r="L3467" s="184">
        <f>IF(C3467="MTS", B3467, B3467 * IFERROR(VLOOKUP(C3467, 'QTY_CONVERSIONS '!A:B, 2, FALSE), "Units not  found"))</f>
        <v>0.02</v>
      </c>
      <c r="M3467" s="185">
        <f t="shared" si="321"/>
        <v>2</v>
      </c>
      <c r="N3467" s="143" t="str">
        <f>IFERROR(VLOOKUP(D3467, Product_Category!A:B, 2, FALSE), "Uncategorized")</f>
        <v>MCC</v>
      </c>
      <c r="O3467" s="186">
        <f t="shared" si="323"/>
        <v>100</v>
      </c>
      <c r="P3467" s="185">
        <f t="shared" si="322"/>
        <v>2</v>
      </c>
      <c r="Q3467" s="143">
        <v>2023</v>
      </c>
      <c r="R3467" s="143" t="str">
        <f>IFERROR(VLOOKUP(G3467,'SOURCE COMPANY'!A:B, 2, FALSE), "")</f>
        <v>N B ENTREPRENEURS</v>
      </c>
      <c r="S3467" s="143" t="str">
        <f>IFERROR(VLOOKUP(H3467,'CUSTOMER NAME'!A:B, 2, FALSE), "")</f>
        <v>TO THE ORDER</v>
      </c>
    </row>
    <row r="3468" spans="1:19">
      <c r="A3468" s="120" t="s">
        <v>834</v>
      </c>
      <c r="B3468" s="120">
        <v>22400</v>
      </c>
      <c r="C3468" s="120" t="s">
        <v>7</v>
      </c>
      <c r="D3468" s="120" t="s">
        <v>3078</v>
      </c>
      <c r="E3468" s="120">
        <v>6.82</v>
      </c>
      <c r="F3468" s="120" t="s">
        <v>9</v>
      </c>
      <c r="G3468" s="118" t="s">
        <v>557</v>
      </c>
      <c r="H3468" s="120" t="s">
        <v>510</v>
      </c>
      <c r="I3468" s="192" t="s">
        <v>3034</v>
      </c>
      <c r="J3468" s="184">
        <f>IF(F3468="USD", E3468, E3468 * IFERROR(VLOOKUP(F3468, EXCHANGE_RATE!A:B, 2, FALSE), "Currency not found"))</f>
        <v>6.82</v>
      </c>
      <c r="K3468" s="184">
        <f t="shared" si="320"/>
        <v>6.82</v>
      </c>
      <c r="L3468" s="184">
        <f>IF(C3468="MTS", B3468, B3468 * IFERROR(VLOOKUP(C3468, 'QTY_CONVERSIONS '!A:B, 2, FALSE), "Units not  found"))</f>
        <v>22.400000000000002</v>
      </c>
      <c r="M3468" s="185">
        <f t="shared" si="321"/>
        <v>152768</v>
      </c>
      <c r="N3468" s="143" t="str">
        <f>IFERROR(VLOOKUP(D3468, Product_Category!A:B, 2, FALSE), "Uncategorized")</f>
        <v>MCC</v>
      </c>
      <c r="O3468" s="186">
        <f t="shared" si="323"/>
        <v>6820</v>
      </c>
      <c r="P3468" s="185">
        <f t="shared" si="322"/>
        <v>152768</v>
      </c>
      <c r="Q3468" s="143">
        <v>2023</v>
      </c>
      <c r="R3468" s="143" t="str">
        <f>IFERROR(VLOOKUP(G3468,'SOURCE COMPANY'!A:B, 2, FALSE), "")</f>
        <v>N B ENTREPRENEURS</v>
      </c>
      <c r="S3468" s="143" t="str">
        <f>IFERROR(VLOOKUP(H3468,'CUSTOMER NAME'!A:B, 2, FALSE), "")</f>
        <v>TO THE ORDER</v>
      </c>
    </row>
    <row r="3469" spans="1:19">
      <c r="A3469" s="120" t="s">
        <v>834</v>
      </c>
      <c r="B3469" s="120">
        <v>20</v>
      </c>
      <c r="C3469" s="120" t="s">
        <v>7</v>
      </c>
      <c r="D3469" s="120" t="s">
        <v>3079</v>
      </c>
      <c r="E3469" s="120">
        <v>0.1</v>
      </c>
      <c r="F3469" s="120" t="s">
        <v>9</v>
      </c>
      <c r="G3469" s="118" t="s">
        <v>557</v>
      </c>
      <c r="H3469" s="120" t="s">
        <v>510</v>
      </c>
      <c r="I3469" s="192" t="s">
        <v>3034</v>
      </c>
      <c r="J3469" s="184">
        <f>IF(F3469="USD", E3469, E3469 * IFERROR(VLOOKUP(F3469, EXCHANGE_RATE!A:B, 2, FALSE), "Currency not found"))</f>
        <v>0.1</v>
      </c>
      <c r="K3469" s="184">
        <f t="shared" si="320"/>
        <v>0.1</v>
      </c>
      <c r="L3469" s="184">
        <f>IF(C3469="MTS", B3469, B3469 * IFERROR(VLOOKUP(C3469, 'QTY_CONVERSIONS '!A:B, 2, FALSE), "Units not  found"))</f>
        <v>0.02</v>
      </c>
      <c r="M3469" s="185">
        <f t="shared" si="321"/>
        <v>2</v>
      </c>
      <c r="N3469" s="143" t="str">
        <f>IFERROR(VLOOKUP(D3469, Product_Category!A:B, 2, FALSE), "Uncategorized")</f>
        <v>MCC</v>
      </c>
      <c r="O3469" s="186">
        <f t="shared" si="323"/>
        <v>100</v>
      </c>
      <c r="P3469" s="185">
        <f t="shared" si="322"/>
        <v>2</v>
      </c>
      <c r="Q3469" s="143">
        <v>2023</v>
      </c>
      <c r="R3469" s="143" t="str">
        <f>IFERROR(VLOOKUP(G3469,'SOURCE COMPANY'!A:B, 2, FALSE), "")</f>
        <v>N B ENTREPRENEURS</v>
      </c>
      <c r="S3469" s="143" t="str">
        <f>IFERROR(VLOOKUP(H3469,'CUSTOMER NAME'!A:B, 2, FALSE), "")</f>
        <v>TO THE ORDER</v>
      </c>
    </row>
    <row r="3470" spans="1:19">
      <c r="A3470" s="120" t="s">
        <v>834</v>
      </c>
      <c r="B3470" s="120">
        <v>25</v>
      </c>
      <c r="C3470" s="120" t="s">
        <v>7</v>
      </c>
      <c r="D3470" s="120" t="s">
        <v>3048</v>
      </c>
      <c r="E3470" s="120">
        <v>0.1</v>
      </c>
      <c r="F3470" s="120" t="s">
        <v>9</v>
      </c>
      <c r="G3470" s="118" t="s">
        <v>557</v>
      </c>
      <c r="H3470" s="120" t="s">
        <v>510</v>
      </c>
      <c r="I3470" s="192" t="s">
        <v>3034</v>
      </c>
      <c r="J3470" s="184">
        <f>IF(F3470="USD", E3470, E3470 * IFERROR(VLOOKUP(F3470, EXCHANGE_RATE!A:B, 2, FALSE), "Currency not found"))</f>
        <v>0.1</v>
      </c>
      <c r="K3470" s="184">
        <f t="shared" si="320"/>
        <v>0.1</v>
      </c>
      <c r="L3470" s="184">
        <f>IF(C3470="MTS", B3470, B3470 * IFERROR(VLOOKUP(C3470, 'QTY_CONVERSIONS '!A:B, 2, FALSE), "Units not  found"))</f>
        <v>2.5000000000000001E-2</v>
      </c>
      <c r="M3470" s="185">
        <f t="shared" si="321"/>
        <v>2.5</v>
      </c>
      <c r="N3470" s="143" t="str">
        <f>IFERROR(VLOOKUP(D3470, Product_Category!A:B, 2, FALSE), "Uncategorized")</f>
        <v>CROSCARMELLOSE SODIUM</v>
      </c>
      <c r="O3470" s="186">
        <f t="shared" si="323"/>
        <v>100</v>
      </c>
      <c r="P3470" s="185">
        <f t="shared" si="322"/>
        <v>2.5</v>
      </c>
      <c r="Q3470" s="143">
        <v>2023</v>
      </c>
      <c r="R3470" s="143" t="str">
        <f>IFERROR(VLOOKUP(G3470,'SOURCE COMPANY'!A:B, 2, FALSE), "")</f>
        <v>N B ENTREPRENEURS</v>
      </c>
      <c r="S3470" s="143" t="str">
        <f>IFERROR(VLOOKUP(H3470,'CUSTOMER NAME'!A:B, 2, FALSE), "")</f>
        <v>TO THE ORDER</v>
      </c>
    </row>
    <row r="3471" spans="1:19">
      <c r="A3471" s="120" t="s">
        <v>275</v>
      </c>
      <c r="B3471" s="120">
        <v>19200</v>
      </c>
      <c r="C3471" s="120" t="s">
        <v>7</v>
      </c>
      <c r="D3471" s="120" t="s">
        <v>266</v>
      </c>
      <c r="E3471" s="120">
        <v>2.02</v>
      </c>
      <c r="F3471" s="120" t="s">
        <v>1718</v>
      </c>
      <c r="G3471" s="118" t="s">
        <v>557</v>
      </c>
      <c r="H3471" s="120" t="s">
        <v>510</v>
      </c>
      <c r="I3471" s="192" t="s">
        <v>3034</v>
      </c>
      <c r="J3471" s="184">
        <f>IF(F3471="USD", E3471, E3471 * IFERROR(VLOOKUP(F3471, EXCHANGE_RATE!A:B, 2, FALSE), "Currency not found"))</f>
        <v>2.1614</v>
      </c>
      <c r="K3471" s="184">
        <f t="shared" si="320"/>
        <v>2.17</v>
      </c>
      <c r="L3471" s="184">
        <f>IF(C3471="MTS", B3471, B3471 * IFERROR(VLOOKUP(C3471, 'QTY_CONVERSIONS '!A:B, 2, FALSE), "Units not  found"))</f>
        <v>19.2</v>
      </c>
      <c r="M3471" s="185">
        <f t="shared" si="321"/>
        <v>41664</v>
      </c>
      <c r="N3471" s="143" t="str">
        <f>IFERROR(VLOOKUP(D3471, Product_Category!A:B, 2, FALSE), "Uncategorized")</f>
        <v>MCC</v>
      </c>
      <c r="O3471" s="186">
        <f t="shared" si="323"/>
        <v>2170</v>
      </c>
      <c r="P3471" s="185">
        <f t="shared" si="322"/>
        <v>41664</v>
      </c>
      <c r="Q3471" s="143">
        <v>2023</v>
      </c>
      <c r="R3471" s="143" t="str">
        <f>IFERROR(VLOOKUP(G3471,'SOURCE COMPANY'!A:B, 2, FALSE), "")</f>
        <v>N B ENTREPRENEURS</v>
      </c>
      <c r="S3471" s="143" t="str">
        <f>IFERROR(VLOOKUP(H3471,'CUSTOMER NAME'!A:B, 2, FALSE), "")</f>
        <v>TO THE ORDER</v>
      </c>
    </row>
    <row r="3472" spans="1:19">
      <c r="A3472" s="120" t="s">
        <v>1003</v>
      </c>
      <c r="B3472" s="120">
        <v>19200</v>
      </c>
      <c r="C3472" s="120" t="s">
        <v>7</v>
      </c>
      <c r="D3472" s="120" t="s">
        <v>266</v>
      </c>
      <c r="E3472" s="120">
        <v>2.02</v>
      </c>
      <c r="F3472" s="120" t="s">
        <v>1718</v>
      </c>
      <c r="G3472" s="118" t="s">
        <v>557</v>
      </c>
      <c r="H3472" s="120" t="s">
        <v>510</v>
      </c>
      <c r="I3472" s="192" t="s">
        <v>3034</v>
      </c>
      <c r="J3472" s="184">
        <f>IF(F3472="USD", E3472, E3472 * IFERROR(VLOOKUP(F3472, EXCHANGE_RATE!A:B, 2, FALSE), "Currency not found"))</f>
        <v>2.1614</v>
      </c>
      <c r="K3472" s="184">
        <f t="shared" si="320"/>
        <v>2.17</v>
      </c>
      <c r="L3472" s="184">
        <f>IF(C3472="MTS", B3472, B3472 * IFERROR(VLOOKUP(C3472, 'QTY_CONVERSIONS '!A:B, 2, FALSE), "Units not  found"))</f>
        <v>19.2</v>
      </c>
      <c r="M3472" s="185">
        <f t="shared" si="321"/>
        <v>41664</v>
      </c>
      <c r="N3472" s="143" t="str">
        <f>IFERROR(VLOOKUP(D3472, Product_Category!A:B, 2, FALSE), "Uncategorized")</f>
        <v>MCC</v>
      </c>
      <c r="O3472" s="186">
        <f t="shared" si="323"/>
        <v>2170</v>
      </c>
      <c r="P3472" s="185">
        <f t="shared" si="322"/>
        <v>41664</v>
      </c>
      <c r="Q3472" s="143">
        <v>2023</v>
      </c>
      <c r="R3472" s="143" t="str">
        <f>IFERROR(VLOOKUP(G3472,'SOURCE COMPANY'!A:B, 2, FALSE), "")</f>
        <v>N B ENTREPRENEURS</v>
      </c>
      <c r="S3472" s="143" t="str">
        <f>IFERROR(VLOOKUP(H3472,'CUSTOMER NAME'!A:B, 2, FALSE), "")</f>
        <v>TO THE ORDER</v>
      </c>
    </row>
    <row r="3473" spans="1:19">
      <c r="A3473" s="120" t="s">
        <v>492</v>
      </c>
      <c r="B3473" s="120">
        <v>20</v>
      </c>
      <c r="C3473" s="120" t="s">
        <v>7</v>
      </c>
      <c r="D3473" s="120" t="s">
        <v>3077</v>
      </c>
      <c r="E3473" s="120">
        <v>11.05</v>
      </c>
      <c r="F3473" s="120" t="s">
        <v>9</v>
      </c>
      <c r="G3473" s="118" t="s">
        <v>557</v>
      </c>
      <c r="H3473" s="120" t="s">
        <v>510</v>
      </c>
      <c r="I3473" s="192" t="s">
        <v>3034</v>
      </c>
      <c r="J3473" s="184">
        <f>IF(F3473="USD", E3473, E3473 * IFERROR(VLOOKUP(F3473, EXCHANGE_RATE!A:B, 2, FALSE), "Currency not found"))</f>
        <v>11.05</v>
      </c>
      <c r="K3473" s="184">
        <f t="shared" si="320"/>
        <v>11.05</v>
      </c>
      <c r="L3473" s="184">
        <f>IF(C3473="MTS", B3473, B3473 * IFERROR(VLOOKUP(C3473, 'QTY_CONVERSIONS '!A:B, 2, FALSE), "Units not  found"))</f>
        <v>0.02</v>
      </c>
      <c r="M3473" s="185">
        <f t="shared" si="321"/>
        <v>221</v>
      </c>
      <c r="N3473" s="143" t="str">
        <f>IFERROR(VLOOKUP(D3473, Product_Category!A:B, 2, FALSE), "Uncategorized")</f>
        <v>MCC</v>
      </c>
      <c r="O3473" s="186">
        <f t="shared" si="323"/>
        <v>11050</v>
      </c>
      <c r="P3473" s="185">
        <f t="shared" si="322"/>
        <v>221</v>
      </c>
      <c r="Q3473" s="143">
        <v>2023</v>
      </c>
      <c r="R3473" s="143" t="str">
        <f>IFERROR(VLOOKUP(G3473,'SOURCE COMPANY'!A:B, 2, FALSE), "")</f>
        <v>N B ENTREPRENEURS</v>
      </c>
      <c r="S3473" s="143" t="str">
        <f>IFERROR(VLOOKUP(H3473,'CUSTOMER NAME'!A:B, 2, FALSE), "")</f>
        <v>TO THE ORDER</v>
      </c>
    </row>
    <row r="3474" spans="1:19">
      <c r="A3474" s="120" t="s">
        <v>752</v>
      </c>
      <c r="B3474" s="120">
        <v>0.4</v>
      </c>
      <c r="C3474" s="120" t="s">
        <v>7</v>
      </c>
      <c r="D3474" s="120" t="s">
        <v>19</v>
      </c>
      <c r="E3474" s="120">
        <v>0.13</v>
      </c>
      <c r="F3474" s="120" t="s">
        <v>9</v>
      </c>
      <c r="G3474" s="120" t="s">
        <v>3551</v>
      </c>
      <c r="H3474" s="120" t="s">
        <v>510</v>
      </c>
      <c r="I3474" s="192" t="s">
        <v>3389</v>
      </c>
      <c r="J3474" s="184">
        <f>IF(F3474="USD", E3474, E3474 * IFERROR(VLOOKUP(F3474, EXCHANGE_RATE!A:B, 2, FALSE), "Currency not found"))</f>
        <v>0.13</v>
      </c>
      <c r="K3474" s="184">
        <f t="shared" si="320"/>
        <v>0.13</v>
      </c>
      <c r="L3474" s="184">
        <f>IF(C3474="MTS", B3474, B3474 * IFERROR(VLOOKUP(C3474, 'QTY_CONVERSIONS '!A:B, 2, FALSE), "Units not  found"))</f>
        <v>4.0000000000000002E-4</v>
      </c>
      <c r="M3474" s="185">
        <f t="shared" si="321"/>
        <v>5.2000000000000005E-2</v>
      </c>
      <c r="N3474" s="143" t="str">
        <f>IFERROR(VLOOKUP(D3474, Product_Category!A:B, 2, FALSE), "Uncategorized")</f>
        <v>CMC</v>
      </c>
      <c r="O3474" s="186">
        <f t="shared" si="323"/>
        <v>130</v>
      </c>
      <c r="P3474" s="185">
        <f t="shared" si="322"/>
        <v>5.2000000000000005E-2</v>
      </c>
      <c r="Q3474" s="143">
        <v>2023</v>
      </c>
      <c r="R3474" s="143" t="str">
        <f>IFERROR(VLOOKUP(G3474,'SOURCE COMPANY'!A:B, 2, FALSE), "")</f>
        <v>NATIONAL CHEM</v>
      </c>
      <c r="S3474" s="143" t="str">
        <f>IFERROR(VLOOKUP(H3474,'CUSTOMER NAME'!A:B, 2, FALSE), "")</f>
        <v>TO THE ORDER</v>
      </c>
    </row>
    <row r="3475" spans="1:19">
      <c r="A3475" s="224" t="s">
        <v>752</v>
      </c>
      <c r="B3475" s="224">
        <v>4500</v>
      </c>
      <c r="C3475" s="224" t="s">
        <v>7</v>
      </c>
      <c r="D3475" s="224" t="s">
        <v>553</v>
      </c>
      <c r="E3475" s="256">
        <v>4.4000000000000004</v>
      </c>
      <c r="F3475" s="224" t="s">
        <v>9</v>
      </c>
      <c r="G3475" s="221" t="s">
        <v>732</v>
      </c>
      <c r="H3475" s="224" t="s">
        <v>753</v>
      </c>
      <c r="I3475" s="219" t="str">
        <f>I3474</f>
        <v>October</v>
      </c>
      <c r="J3475" s="184">
        <f>IF(F3475="USD", E3475, E3475 * IFERROR(VLOOKUP(F3475, EXCHANGE_RATE!A:B, 2, FALSE), "Currency not found"))</f>
        <v>4.4000000000000004</v>
      </c>
      <c r="K3475" s="184">
        <f t="shared" si="320"/>
        <v>4.4000000000000004</v>
      </c>
      <c r="L3475" s="184">
        <f>IF(C3475="MTS", B3475, B3475 * IFERROR(VLOOKUP(C3475, 'QTY_CONVERSIONS '!A:B, 2, FALSE), "Units not  found"))</f>
        <v>4.5</v>
      </c>
      <c r="M3475" s="185">
        <f t="shared" si="321"/>
        <v>19800</v>
      </c>
      <c r="N3475" s="143" t="str">
        <f>IFERROR(VLOOKUP(D3475, Product_Category!A:B, 2, FALSE), "Uncategorized")</f>
        <v>CROSCARMELLOSE SODIUM</v>
      </c>
      <c r="O3475" s="186">
        <f t="shared" si="323"/>
        <v>4400</v>
      </c>
      <c r="P3475" s="185">
        <f t="shared" si="322"/>
        <v>19800</v>
      </c>
      <c r="Q3475" s="143">
        <v>2023</v>
      </c>
      <c r="R3475" s="143" t="str">
        <f>IFERROR(VLOOKUP(G3475,'SOURCE COMPANY'!A:B, 2, FALSE), "")</f>
        <v>MAPLE BIOTECH</v>
      </c>
      <c r="S3475" s="143" t="str">
        <f>IFERROR(VLOOKUP(H3475,'CUSTOMER NAME'!A:B, 2, FALSE), "")</f>
        <v>ICV GLOBAL</v>
      </c>
    </row>
    <row r="3476" spans="1:19">
      <c r="A3476" s="131" t="s">
        <v>230</v>
      </c>
      <c r="B3476" s="131">
        <v>550</v>
      </c>
      <c r="C3476" s="131" t="s">
        <v>7</v>
      </c>
      <c r="D3476" s="131" t="s">
        <v>3688</v>
      </c>
      <c r="E3476" s="131">
        <v>2.2999999999999998</v>
      </c>
      <c r="F3476" s="131" t="s">
        <v>9</v>
      </c>
      <c r="G3476" s="131" t="s">
        <v>590</v>
      </c>
      <c r="H3476" s="131" t="s">
        <v>510</v>
      </c>
      <c r="I3476" s="192" t="s">
        <v>3658</v>
      </c>
      <c r="J3476" s="184">
        <f>IF(F3476="USD", E3476, E3476 * IFERROR(VLOOKUP(F3476, EXCHANGE_RATE!A:B, 2, FALSE), "Currency not found"))</f>
        <v>2.2999999999999998</v>
      </c>
      <c r="K3476" s="184">
        <f t="shared" si="320"/>
        <v>2.2999999999999998</v>
      </c>
      <c r="L3476" s="184">
        <f>IF(C3476="MTS", B3476, B3476 * IFERROR(VLOOKUP(C3476, 'QTY_CONVERSIONS '!A:B, 2, FALSE), "Units not  found"))</f>
        <v>0.55000000000000004</v>
      </c>
      <c r="M3476" s="185">
        <f t="shared" si="321"/>
        <v>1265</v>
      </c>
      <c r="N3476" s="143" t="str">
        <f>IFERROR(VLOOKUP(D3476, Product_Category!A:B, 2, FALSE), "Uncategorized")</f>
        <v>MAGNESIUM STEARATE</v>
      </c>
      <c r="O3476" s="186">
        <f t="shared" si="323"/>
        <v>2300</v>
      </c>
      <c r="P3476" s="185">
        <f t="shared" si="322"/>
        <v>1265</v>
      </c>
      <c r="Q3476" s="143">
        <v>2023</v>
      </c>
      <c r="R3476" s="143" t="str">
        <f>IFERROR(VLOOKUP(G3476,'SOURCE COMPANY'!A:B, 2, FALSE), "")</f>
        <v>NILE CHEMICALS</v>
      </c>
      <c r="S3476" s="143" t="str">
        <f>IFERROR(VLOOKUP(H3476,'CUSTOMER NAME'!A:B, 2, FALSE), "")</f>
        <v>TO THE ORDER</v>
      </c>
    </row>
    <row r="3477" spans="1:19">
      <c r="A3477" s="131" t="s">
        <v>230</v>
      </c>
      <c r="B3477" s="131">
        <v>3000</v>
      </c>
      <c r="C3477" s="131" t="s">
        <v>7</v>
      </c>
      <c r="D3477" s="131" t="s">
        <v>1186</v>
      </c>
      <c r="E3477" s="131">
        <v>2.1</v>
      </c>
      <c r="F3477" s="131" t="s">
        <v>9</v>
      </c>
      <c r="G3477" s="131" t="s">
        <v>590</v>
      </c>
      <c r="H3477" s="131" t="s">
        <v>510</v>
      </c>
      <c r="I3477" s="192" t="s">
        <v>2670</v>
      </c>
      <c r="J3477" s="184">
        <f>IF(F3477="USD", E3477, E3477 * IFERROR(VLOOKUP(F3477, EXCHANGE_RATE!A:B, 2, FALSE), "Currency not found"))</f>
        <v>2.1</v>
      </c>
      <c r="K3477" s="184">
        <f t="shared" si="320"/>
        <v>2.1</v>
      </c>
      <c r="L3477" s="184">
        <f>IF(C3477="MTS", B3477, B3477 * IFERROR(VLOOKUP(C3477, 'QTY_CONVERSIONS '!A:B, 2, FALSE), "Units not  found"))</f>
        <v>3</v>
      </c>
      <c r="M3477" s="185">
        <f t="shared" si="321"/>
        <v>6300</v>
      </c>
      <c r="N3477" s="143" t="str">
        <f>IFERROR(VLOOKUP(D3477, Product_Category!A:B, 2, FALSE), "Uncategorized")</f>
        <v>MCC</v>
      </c>
      <c r="O3477" s="186">
        <f t="shared" si="323"/>
        <v>2100</v>
      </c>
      <c r="P3477" s="185">
        <f t="shared" si="322"/>
        <v>6300</v>
      </c>
      <c r="Q3477" s="143">
        <v>2023</v>
      </c>
      <c r="R3477" s="143" t="str">
        <f>IFERROR(VLOOKUP(G3477,'SOURCE COMPANY'!A:B, 2, FALSE), "")</f>
        <v>NILE CHEMICALS</v>
      </c>
      <c r="S3477" s="143" t="str">
        <f>IFERROR(VLOOKUP(H3477,'CUSTOMER NAME'!A:B, 2, FALSE), "")</f>
        <v>TO THE ORDER</v>
      </c>
    </row>
    <row r="3478" spans="1:19">
      <c r="A3478" s="118" t="s">
        <v>83</v>
      </c>
      <c r="B3478" s="118">
        <v>550</v>
      </c>
      <c r="C3478" s="118" t="s">
        <v>7</v>
      </c>
      <c r="D3478" s="118" t="s">
        <v>589</v>
      </c>
      <c r="E3478" s="255">
        <v>2.6</v>
      </c>
      <c r="F3478" s="118" t="s">
        <v>9</v>
      </c>
      <c r="G3478" s="131" t="s">
        <v>590</v>
      </c>
      <c r="H3478" s="118" t="s">
        <v>510</v>
      </c>
      <c r="I3478" s="219" t="str">
        <f t="shared" ref="I3478:I3493" si="324">I3477</f>
        <v>August</v>
      </c>
      <c r="J3478" s="184">
        <f>IF(F3478="USD", E3478, E3478 * IFERROR(VLOOKUP(F3478, EXCHANGE_RATE!A:B, 2, FALSE), "Currency not found"))</f>
        <v>2.6</v>
      </c>
      <c r="K3478" s="184">
        <f t="shared" si="320"/>
        <v>2.6</v>
      </c>
      <c r="L3478" s="184">
        <f>IF(C3478="MTS", B3478, B3478 * IFERROR(VLOOKUP(C3478, 'QTY_CONVERSIONS '!A:B, 2, FALSE), "Units not  found"))</f>
        <v>0.55000000000000004</v>
      </c>
      <c r="M3478" s="185">
        <f t="shared" si="321"/>
        <v>1430</v>
      </c>
      <c r="N3478" s="143" t="str">
        <f>IFERROR(VLOOKUP(D3478, Product_Category!A:B, 2, FALSE), "Uncategorized")</f>
        <v>MAGNESIUM STEARATE</v>
      </c>
      <c r="O3478" s="186">
        <f t="shared" si="323"/>
        <v>2600</v>
      </c>
      <c r="P3478" s="185">
        <f t="shared" si="322"/>
        <v>1430.0000000000002</v>
      </c>
      <c r="Q3478" s="143">
        <v>2023</v>
      </c>
      <c r="R3478" s="143" t="str">
        <f>IFERROR(VLOOKUP(G3478,'SOURCE COMPANY'!A:B, 2, FALSE), "")</f>
        <v>NILE CHEMICALS</v>
      </c>
      <c r="S3478" s="143" t="str">
        <f>IFERROR(VLOOKUP(H3478,'CUSTOMER NAME'!A:B, 2, FALSE), "")</f>
        <v>TO THE ORDER</v>
      </c>
    </row>
    <row r="3479" spans="1:19">
      <c r="A3479" s="221" t="s">
        <v>230</v>
      </c>
      <c r="B3479" s="221">
        <v>3000</v>
      </c>
      <c r="C3479" s="221" t="s">
        <v>7</v>
      </c>
      <c r="D3479" s="221" t="s">
        <v>1185</v>
      </c>
      <c r="E3479" s="256">
        <v>2.09</v>
      </c>
      <c r="F3479" s="221" t="s">
        <v>9</v>
      </c>
      <c r="G3479" s="132" t="s">
        <v>590</v>
      </c>
      <c r="H3479" s="221" t="s">
        <v>510</v>
      </c>
      <c r="I3479" s="219" t="str">
        <f t="shared" si="324"/>
        <v>August</v>
      </c>
      <c r="J3479" s="184">
        <f>IF(F3479="USD", E3479, E3479 * IFERROR(VLOOKUP(F3479, EXCHANGE_RATE!A:B, 2, FALSE), "Currency not found"))</f>
        <v>2.09</v>
      </c>
      <c r="K3479" s="184">
        <f t="shared" si="320"/>
        <v>2.09</v>
      </c>
      <c r="L3479" s="184">
        <f>IF(C3479="MTS", B3479, B3479 * IFERROR(VLOOKUP(C3479, 'QTY_CONVERSIONS '!A:B, 2, FALSE), "Units not  found"))</f>
        <v>3</v>
      </c>
      <c r="M3479" s="185">
        <f t="shared" si="321"/>
        <v>6270</v>
      </c>
      <c r="N3479" s="143" t="str">
        <f>IFERROR(VLOOKUP(D3479, Product_Category!A:B, 2, FALSE), "Uncategorized")</f>
        <v>MCC</v>
      </c>
      <c r="O3479" s="186">
        <f t="shared" si="323"/>
        <v>2090</v>
      </c>
      <c r="P3479" s="185">
        <f t="shared" si="322"/>
        <v>6270</v>
      </c>
      <c r="Q3479" s="143">
        <v>2023</v>
      </c>
      <c r="R3479" s="143" t="str">
        <f>IFERROR(VLOOKUP(G3479,'SOURCE COMPANY'!A:B, 2, FALSE), "")</f>
        <v>NILE CHEMICALS</v>
      </c>
      <c r="S3479" s="143" t="str">
        <f>IFERROR(VLOOKUP(H3479,'CUSTOMER NAME'!A:B, 2, FALSE), "")</f>
        <v>TO THE ORDER</v>
      </c>
    </row>
    <row r="3480" spans="1:19">
      <c r="A3480" s="143" t="s">
        <v>230</v>
      </c>
      <c r="B3480" s="143">
        <v>3000</v>
      </c>
      <c r="C3480" s="143" t="s">
        <v>7</v>
      </c>
      <c r="D3480" s="143" t="s">
        <v>1186</v>
      </c>
      <c r="E3480" s="255">
        <v>2.09</v>
      </c>
      <c r="F3480" s="143" t="s">
        <v>9</v>
      </c>
      <c r="G3480" s="131" t="s">
        <v>590</v>
      </c>
      <c r="H3480" s="143" t="s">
        <v>510</v>
      </c>
      <c r="I3480" s="219" t="str">
        <f t="shared" si="324"/>
        <v>August</v>
      </c>
      <c r="J3480" s="184">
        <f>IF(F3480="USD", E3480, E3480 * IFERROR(VLOOKUP(F3480, EXCHANGE_RATE!A:B, 2, FALSE), "Currency not found"))</f>
        <v>2.09</v>
      </c>
      <c r="K3480" s="184">
        <f t="shared" si="320"/>
        <v>2.09</v>
      </c>
      <c r="L3480" s="184">
        <f>IF(C3480="MTS", B3480, B3480 * IFERROR(VLOOKUP(C3480, 'QTY_CONVERSIONS '!A:B, 2, FALSE), "Units not  found"))</f>
        <v>3</v>
      </c>
      <c r="M3480" s="185">
        <f t="shared" si="321"/>
        <v>6270</v>
      </c>
      <c r="N3480" s="143" t="str">
        <f>IFERROR(VLOOKUP(D3480, Product_Category!A:B, 2, FALSE), "Uncategorized")</f>
        <v>MCC</v>
      </c>
      <c r="O3480" s="186">
        <f t="shared" si="323"/>
        <v>2090</v>
      </c>
      <c r="P3480" s="185">
        <f t="shared" si="322"/>
        <v>6270</v>
      </c>
      <c r="Q3480" s="143">
        <v>2023</v>
      </c>
      <c r="R3480" s="143" t="str">
        <f>IFERROR(VLOOKUP(G3480,'SOURCE COMPANY'!A:B, 2, FALSE), "")</f>
        <v>NILE CHEMICALS</v>
      </c>
      <c r="S3480" s="143" t="str">
        <f>IFERROR(VLOOKUP(H3480,'CUSTOMER NAME'!A:B, 2, FALSE), "")</f>
        <v>TO THE ORDER</v>
      </c>
    </row>
    <row r="3481" spans="1:19">
      <c r="A3481" s="143" t="s">
        <v>230</v>
      </c>
      <c r="B3481" s="31">
        <v>550</v>
      </c>
      <c r="C3481" s="143" t="s">
        <v>7</v>
      </c>
      <c r="D3481" s="143" t="s">
        <v>104</v>
      </c>
      <c r="E3481" s="51">
        <v>2.6</v>
      </c>
      <c r="F3481" s="143" t="s">
        <v>9</v>
      </c>
      <c r="G3481" s="131" t="s">
        <v>590</v>
      </c>
      <c r="H3481" s="143" t="s">
        <v>510</v>
      </c>
      <c r="I3481" s="219" t="str">
        <f t="shared" si="324"/>
        <v>August</v>
      </c>
      <c r="J3481" s="184">
        <f>IF(F3481="USD", E3481, E3481 * IFERROR(VLOOKUP(F3481, EXCHANGE_RATE!A:B, 2, FALSE), "Currency not found"))</f>
        <v>2.6</v>
      </c>
      <c r="K3481" s="184">
        <f t="shared" si="320"/>
        <v>2.6</v>
      </c>
      <c r="L3481" s="184">
        <f>IF(C3481="MTS", B3481, B3481 * IFERROR(VLOOKUP(C3481, 'QTY_CONVERSIONS '!A:B, 2, FALSE), "Units not  found"))</f>
        <v>0.55000000000000004</v>
      </c>
      <c r="M3481" s="185">
        <f t="shared" si="321"/>
        <v>1430</v>
      </c>
      <c r="N3481" s="143" t="str">
        <f>IFERROR(VLOOKUP(D3481, Product_Category!A:B, 2, FALSE), "Uncategorized")</f>
        <v>MAGNESIUM STEARATE</v>
      </c>
      <c r="O3481" s="186">
        <f t="shared" si="323"/>
        <v>2600</v>
      </c>
      <c r="P3481" s="185">
        <f t="shared" si="322"/>
        <v>1430.0000000000002</v>
      </c>
      <c r="Q3481" s="143">
        <v>2023</v>
      </c>
      <c r="R3481" s="143" t="str">
        <f>IFERROR(VLOOKUP(G3481,'SOURCE COMPANY'!A:B, 2, FALSE), "")</f>
        <v>NILE CHEMICALS</v>
      </c>
      <c r="S3481" s="143" t="str">
        <f>IFERROR(VLOOKUP(H3481,'CUSTOMER NAME'!A:B, 2, FALSE), "")</f>
        <v>TO THE ORDER</v>
      </c>
    </row>
    <row r="3482" spans="1:19">
      <c r="A3482" s="143" t="s">
        <v>230</v>
      </c>
      <c r="B3482" s="31">
        <v>550</v>
      </c>
      <c r="C3482" s="143" t="s">
        <v>7</v>
      </c>
      <c r="D3482" s="143" t="s">
        <v>104</v>
      </c>
      <c r="E3482" s="51">
        <v>2.6</v>
      </c>
      <c r="F3482" s="143" t="s">
        <v>9</v>
      </c>
      <c r="G3482" s="131" t="s">
        <v>590</v>
      </c>
      <c r="H3482" s="143" t="s">
        <v>510</v>
      </c>
      <c r="I3482" s="219" t="str">
        <f t="shared" si="324"/>
        <v>August</v>
      </c>
      <c r="J3482" s="184">
        <f>IF(F3482="USD", E3482, E3482 * IFERROR(VLOOKUP(F3482, EXCHANGE_RATE!A:B, 2, FALSE), "Currency not found"))</f>
        <v>2.6</v>
      </c>
      <c r="K3482" s="184">
        <f t="shared" si="320"/>
        <v>2.6</v>
      </c>
      <c r="L3482" s="184">
        <f>IF(C3482="MTS", B3482, B3482 * IFERROR(VLOOKUP(C3482, 'QTY_CONVERSIONS '!A:B, 2, FALSE), "Units not  found"))</f>
        <v>0.55000000000000004</v>
      </c>
      <c r="M3482" s="185">
        <f t="shared" si="321"/>
        <v>1430</v>
      </c>
      <c r="N3482" s="143" t="str">
        <f>IFERROR(VLOOKUP(D3482, Product_Category!A:B, 2, FALSE), "Uncategorized")</f>
        <v>MAGNESIUM STEARATE</v>
      </c>
      <c r="O3482" s="186">
        <f t="shared" si="323"/>
        <v>2600</v>
      </c>
      <c r="P3482" s="185">
        <f t="shared" si="322"/>
        <v>1430.0000000000002</v>
      </c>
      <c r="Q3482" s="143">
        <v>2023</v>
      </c>
      <c r="R3482" s="143" t="str">
        <f>IFERROR(VLOOKUP(G3482,'SOURCE COMPANY'!A:B, 2, FALSE), "")</f>
        <v>NILE CHEMICALS</v>
      </c>
      <c r="S3482" s="143" t="str">
        <f>IFERROR(VLOOKUP(H3482,'CUSTOMER NAME'!A:B, 2, FALSE), "")</f>
        <v>TO THE ORDER</v>
      </c>
    </row>
    <row r="3483" spans="1:19">
      <c r="A3483" s="143" t="s">
        <v>885</v>
      </c>
      <c r="B3483" s="222">
        <v>4000</v>
      </c>
      <c r="C3483" s="143" t="s">
        <v>7</v>
      </c>
      <c r="D3483" s="143" t="s">
        <v>104</v>
      </c>
      <c r="E3483" s="184">
        <v>1.75</v>
      </c>
      <c r="F3483" s="143" t="s">
        <v>9</v>
      </c>
      <c r="G3483" s="143" t="s">
        <v>2481</v>
      </c>
      <c r="H3483" s="143" t="s">
        <v>510</v>
      </c>
      <c r="I3483" s="219" t="str">
        <f t="shared" si="324"/>
        <v>August</v>
      </c>
      <c r="J3483" s="184">
        <f>IF(F3483="USD", E3483, E3483 * IFERROR(VLOOKUP(F3483, EXCHANGE_RATE!A:B, 2, FALSE), "Currency not found"))</f>
        <v>1.75</v>
      </c>
      <c r="K3483" s="184">
        <f t="shared" si="320"/>
        <v>1.75</v>
      </c>
      <c r="L3483" s="184">
        <f>IF(C3483="MTS", B3483, B3483 * IFERROR(VLOOKUP(C3483, 'QTY_CONVERSIONS '!A:B, 2, FALSE), "Units not  found"))</f>
        <v>4</v>
      </c>
      <c r="M3483" s="185">
        <f t="shared" si="321"/>
        <v>7000</v>
      </c>
      <c r="N3483" s="143" t="str">
        <f>IFERROR(VLOOKUP(D3483, Product_Category!A:B, 2, FALSE), "Uncategorized")</f>
        <v>MAGNESIUM STEARATE</v>
      </c>
      <c r="O3483" s="186">
        <f t="shared" si="323"/>
        <v>1750</v>
      </c>
      <c r="P3483" s="185">
        <f t="shared" si="322"/>
        <v>7000</v>
      </c>
      <c r="Q3483" s="143">
        <v>2023</v>
      </c>
      <c r="R3483" s="143" t="str">
        <f>IFERROR(VLOOKUP(G3483,'SOURCE COMPANY'!A:B, 2, FALSE), "")</f>
        <v>NIMBASIA PHARMA</v>
      </c>
      <c r="S3483" s="143" t="str">
        <f>IFERROR(VLOOKUP(H3483,'CUSTOMER NAME'!A:B, 2, FALSE), "")</f>
        <v>TO THE ORDER</v>
      </c>
    </row>
    <row r="3484" spans="1:19">
      <c r="A3484" s="143" t="s">
        <v>1046</v>
      </c>
      <c r="B3484" s="222">
        <v>20000</v>
      </c>
      <c r="C3484" s="143" t="s">
        <v>7</v>
      </c>
      <c r="D3484" s="143" t="s">
        <v>1447</v>
      </c>
      <c r="E3484" s="184">
        <v>1.6</v>
      </c>
      <c r="F3484" s="143" t="s">
        <v>9</v>
      </c>
      <c r="G3484" s="143" t="s">
        <v>892</v>
      </c>
      <c r="H3484" s="143" t="s">
        <v>510</v>
      </c>
      <c r="I3484" s="219" t="str">
        <f t="shared" si="324"/>
        <v>August</v>
      </c>
      <c r="J3484" s="184">
        <f>IF(F3484="USD", E3484, E3484 * IFERROR(VLOOKUP(F3484, EXCHANGE_RATE!A:B, 2, FALSE), "Currency not found"))</f>
        <v>1.6</v>
      </c>
      <c r="K3484" s="184">
        <f t="shared" si="320"/>
        <v>1.6</v>
      </c>
      <c r="L3484" s="184">
        <f>IF(C3484="MTS", B3484, B3484 * IFERROR(VLOOKUP(C3484, 'QTY_CONVERSIONS '!A:B, 2, FALSE), "Units not  found"))</f>
        <v>20</v>
      </c>
      <c r="M3484" s="185">
        <f t="shared" si="321"/>
        <v>32000</v>
      </c>
      <c r="N3484" s="143" t="str">
        <f>IFERROR(VLOOKUP(D3484, Product_Category!A:B, 2, FALSE), "Uncategorized")</f>
        <v>MAGNESIUM STEARATE</v>
      </c>
      <c r="O3484" s="186">
        <f t="shared" si="323"/>
        <v>1600</v>
      </c>
      <c r="P3484" s="185">
        <f t="shared" si="322"/>
        <v>32000</v>
      </c>
      <c r="Q3484" s="143">
        <v>2023</v>
      </c>
      <c r="R3484" s="143" t="str">
        <f>IFERROR(VLOOKUP(G3484,'SOURCE COMPANY'!A:B, 2, FALSE), "")</f>
        <v>NIMBASIA STABILIZERS</v>
      </c>
      <c r="S3484" s="143" t="str">
        <f>IFERROR(VLOOKUP(H3484,'CUSTOMER NAME'!A:B, 2, FALSE), "")</f>
        <v>TO THE ORDER</v>
      </c>
    </row>
    <row r="3485" spans="1:19">
      <c r="A3485" s="143" t="s">
        <v>909</v>
      </c>
      <c r="B3485" s="222">
        <v>12000</v>
      </c>
      <c r="C3485" s="143" t="s">
        <v>7</v>
      </c>
      <c r="D3485" s="143" t="s">
        <v>104</v>
      </c>
      <c r="E3485" s="184">
        <v>1.62</v>
      </c>
      <c r="F3485" s="143" t="s">
        <v>9</v>
      </c>
      <c r="G3485" s="143" t="s">
        <v>892</v>
      </c>
      <c r="H3485" s="143" t="s">
        <v>510</v>
      </c>
      <c r="I3485" s="219" t="str">
        <f t="shared" si="324"/>
        <v>August</v>
      </c>
      <c r="J3485" s="184">
        <f>IF(F3485="USD", E3485, E3485 * IFERROR(VLOOKUP(F3485, EXCHANGE_RATE!A:B, 2, FALSE), "Currency not found"))</f>
        <v>1.62</v>
      </c>
      <c r="K3485" s="184">
        <f t="shared" si="320"/>
        <v>1.62</v>
      </c>
      <c r="L3485" s="184">
        <f>IF(C3485="MTS", B3485, B3485 * IFERROR(VLOOKUP(C3485, 'QTY_CONVERSIONS '!A:B, 2, FALSE), "Units not  found"))</f>
        <v>12</v>
      </c>
      <c r="M3485" s="185">
        <f t="shared" si="321"/>
        <v>19440</v>
      </c>
      <c r="N3485" s="143" t="str">
        <f>IFERROR(VLOOKUP(D3485, Product_Category!A:B, 2, FALSE), "Uncategorized")</f>
        <v>MAGNESIUM STEARATE</v>
      </c>
      <c r="O3485" s="186">
        <f t="shared" si="323"/>
        <v>1620</v>
      </c>
      <c r="P3485" s="185">
        <f t="shared" si="322"/>
        <v>19440</v>
      </c>
      <c r="Q3485" s="143">
        <v>2023</v>
      </c>
      <c r="R3485" s="143" t="str">
        <f>IFERROR(VLOOKUP(G3485,'SOURCE COMPANY'!A:B, 2, FALSE), "")</f>
        <v>NIMBASIA STABILIZERS</v>
      </c>
      <c r="S3485" s="143" t="str">
        <f>IFERROR(VLOOKUP(H3485,'CUSTOMER NAME'!A:B, 2, FALSE), "")</f>
        <v>TO THE ORDER</v>
      </c>
    </row>
    <row r="3486" spans="1:19">
      <c r="A3486" s="143" t="s">
        <v>1046</v>
      </c>
      <c r="B3486" s="31">
        <v>2000</v>
      </c>
      <c r="C3486" s="143" t="s">
        <v>7</v>
      </c>
      <c r="D3486" s="143" t="s">
        <v>104</v>
      </c>
      <c r="E3486" s="51">
        <v>2.915</v>
      </c>
      <c r="F3486" s="143" t="s">
        <v>9</v>
      </c>
      <c r="G3486" s="143" t="s">
        <v>892</v>
      </c>
      <c r="H3486" s="143" t="s">
        <v>510</v>
      </c>
      <c r="I3486" s="219" t="str">
        <f t="shared" si="324"/>
        <v>August</v>
      </c>
      <c r="J3486" s="184">
        <f>IF(F3486="USD", E3486, E3486 * IFERROR(VLOOKUP(F3486, EXCHANGE_RATE!A:B, 2, FALSE), "Currency not found"))</f>
        <v>2.915</v>
      </c>
      <c r="K3486" s="184">
        <f t="shared" si="320"/>
        <v>2.92</v>
      </c>
      <c r="L3486" s="184">
        <f>IF(C3486="MTS", B3486, B3486 * IFERROR(VLOOKUP(C3486, 'QTY_CONVERSIONS '!A:B, 2, FALSE), "Units not  found"))</f>
        <v>2</v>
      </c>
      <c r="M3486" s="185">
        <f t="shared" si="321"/>
        <v>5840</v>
      </c>
      <c r="N3486" s="143" t="str">
        <f>IFERROR(VLOOKUP(D3486, Product_Category!A:B, 2, FALSE), "Uncategorized")</f>
        <v>MAGNESIUM STEARATE</v>
      </c>
      <c r="O3486" s="186">
        <f t="shared" si="323"/>
        <v>2920</v>
      </c>
      <c r="P3486" s="185">
        <f t="shared" si="322"/>
        <v>5840</v>
      </c>
      <c r="Q3486" s="143">
        <v>2023</v>
      </c>
      <c r="R3486" s="143" t="str">
        <f>IFERROR(VLOOKUP(G3486,'SOURCE COMPANY'!A:B, 2, FALSE), "")</f>
        <v>NIMBASIA STABILIZERS</v>
      </c>
      <c r="S3486" s="143" t="str">
        <f>IFERROR(VLOOKUP(H3486,'CUSTOMER NAME'!A:B, 2, FALSE), "")</f>
        <v>TO THE ORDER</v>
      </c>
    </row>
    <row r="3487" spans="1:19">
      <c r="A3487" s="143" t="s">
        <v>1046</v>
      </c>
      <c r="B3487" s="31">
        <v>10000</v>
      </c>
      <c r="C3487" s="143" t="s">
        <v>7</v>
      </c>
      <c r="D3487" s="143" t="s">
        <v>1381</v>
      </c>
      <c r="E3487" s="51">
        <v>1.645</v>
      </c>
      <c r="F3487" s="143" t="s">
        <v>9</v>
      </c>
      <c r="G3487" s="143" t="s">
        <v>892</v>
      </c>
      <c r="H3487" s="143" t="s">
        <v>510</v>
      </c>
      <c r="I3487" s="219" t="str">
        <f t="shared" si="324"/>
        <v>August</v>
      </c>
      <c r="J3487" s="184">
        <f>IF(F3487="USD", E3487, E3487 * IFERROR(VLOOKUP(F3487, EXCHANGE_RATE!A:B, 2, FALSE), "Currency not found"))</f>
        <v>1.645</v>
      </c>
      <c r="K3487" s="184">
        <f t="shared" si="320"/>
        <v>1.65</v>
      </c>
      <c r="L3487" s="184">
        <f>IF(C3487="MTS", B3487, B3487 * IFERROR(VLOOKUP(C3487, 'QTY_CONVERSIONS '!A:B, 2, FALSE), "Units not  found"))</f>
        <v>10</v>
      </c>
      <c r="M3487" s="185">
        <f t="shared" si="321"/>
        <v>16500</v>
      </c>
      <c r="N3487" s="143" t="str">
        <f>IFERROR(VLOOKUP(D3487, Product_Category!A:B, 2, FALSE), "Uncategorized")</f>
        <v>MAGNESIUM STEARATE</v>
      </c>
      <c r="O3487" s="186">
        <f t="shared" si="323"/>
        <v>1650</v>
      </c>
      <c r="P3487" s="185">
        <f t="shared" si="322"/>
        <v>16500</v>
      </c>
      <c r="Q3487" s="143">
        <v>2023</v>
      </c>
      <c r="R3487" s="143" t="str">
        <f>IFERROR(VLOOKUP(G3487,'SOURCE COMPANY'!A:B, 2, FALSE), "")</f>
        <v>NIMBASIA STABILIZERS</v>
      </c>
      <c r="S3487" s="143" t="str">
        <f>IFERROR(VLOOKUP(H3487,'CUSTOMER NAME'!A:B, 2, FALSE), "")</f>
        <v>TO THE ORDER</v>
      </c>
    </row>
    <row r="3488" spans="1:19">
      <c r="A3488" s="143" t="s">
        <v>922</v>
      </c>
      <c r="B3488" s="31">
        <v>300</v>
      </c>
      <c r="C3488" s="143" t="s">
        <v>7</v>
      </c>
      <c r="D3488" s="143" t="s">
        <v>1381</v>
      </c>
      <c r="E3488" s="51">
        <v>1.76</v>
      </c>
      <c r="F3488" s="143" t="s">
        <v>9</v>
      </c>
      <c r="G3488" s="143" t="s">
        <v>892</v>
      </c>
      <c r="H3488" s="143" t="s">
        <v>510</v>
      </c>
      <c r="I3488" s="219" t="str">
        <f t="shared" si="324"/>
        <v>August</v>
      </c>
      <c r="J3488" s="184">
        <f>IF(F3488="USD", E3488, E3488 * IFERROR(VLOOKUP(F3488, EXCHANGE_RATE!A:B, 2, FALSE), "Currency not found"))</f>
        <v>1.76</v>
      </c>
      <c r="K3488" s="184">
        <f t="shared" si="320"/>
        <v>1.76</v>
      </c>
      <c r="L3488" s="184">
        <f>IF(C3488="MTS", B3488, B3488 * IFERROR(VLOOKUP(C3488, 'QTY_CONVERSIONS '!A:B, 2, FALSE), "Units not  found"))</f>
        <v>0.3</v>
      </c>
      <c r="M3488" s="185">
        <f t="shared" si="321"/>
        <v>528</v>
      </c>
      <c r="N3488" s="143" t="str">
        <f>IFERROR(VLOOKUP(D3488, Product_Category!A:B, 2, FALSE), "Uncategorized")</f>
        <v>MAGNESIUM STEARATE</v>
      </c>
      <c r="O3488" s="186">
        <f t="shared" si="323"/>
        <v>1760</v>
      </c>
      <c r="P3488" s="185">
        <f t="shared" si="322"/>
        <v>528</v>
      </c>
      <c r="Q3488" s="143">
        <v>2023</v>
      </c>
      <c r="R3488" s="143" t="str">
        <f>IFERROR(VLOOKUP(G3488,'SOURCE COMPANY'!A:B, 2, FALSE), "")</f>
        <v>NIMBASIA STABILIZERS</v>
      </c>
      <c r="S3488" s="143" t="str">
        <f>IFERROR(VLOOKUP(H3488,'CUSTOMER NAME'!A:B, 2, FALSE), "")</f>
        <v>TO THE ORDER</v>
      </c>
    </row>
    <row r="3489" spans="1:19">
      <c r="A3489" s="143" t="s">
        <v>1046</v>
      </c>
      <c r="B3489" s="143">
        <v>2000</v>
      </c>
      <c r="C3489" s="143" t="s">
        <v>7</v>
      </c>
      <c r="D3489" s="143" t="s">
        <v>104</v>
      </c>
      <c r="E3489" s="255">
        <v>2.915</v>
      </c>
      <c r="F3489" s="143" t="s">
        <v>9</v>
      </c>
      <c r="G3489" s="143" t="s">
        <v>892</v>
      </c>
      <c r="H3489" s="143" t="s">
        <v>510</v>
      </c>
      <c r="I3489" s="219" t="str">
        <f t="shared" si="324"/>
        <v>August</v>
      </c>
      <c r="J3489" s="184">
        <f>IF(F3489="USD", E3489, E3489 * IFERROR(VLOOKUP(F3489, EXCHANGE_RATE!A:B, 2, FALSE), "Currency not found"))</f>
        <v>2.915</v>
      </c>
      <c r="K3489" s="184">
        <f t="shared" si="320"/>
        <v>2.92</v>
      </c>
      <c r="L3489" s="184">
        <f>IF(C3489="MTS", B3489, B3489 * IFERROR(VLOOKUP(C3489, 'QTY_CONVERSIONS '!A:B, 2, FALSE), "Units not  found"))</f>
        <v>2</v>
      </c>
      <c r="M3489" s="185">
        <f t="shared" si="321"/>
        <v>5840</v>
      </c>
      <c r="N3489" s="143" t="str">
        <f>IFERROR(VLOOKUP(D3489, Product_Category!A:B, 2, FALSE), "Uncategorized")</f>
        <v>MAGNESIUM STEARATE</v>
      </c>
      <c r="O3489" s="186">
        <f t="shared" si="323"/>
        <v>2920</v>
      </c>
      <c r="P3489" s="185">
        <f t="shared" si="322"/>
        <v>5840</v>
      </c>
      <c r="Q3489" s="143">
        <v>2023</v>
      </c>
      <c r="R3489" s="143" t="str">
        <f>IFERROR(VLOOKUP(G3489,'SOURCE COMPANY'!A:B, 2, FALSE), "")</f>
        <v>NIMBASIA STABILIZERS</v>
      </c>
      <c r="S3489" s="143" t="str">
        <f>IFERROR(VLOOKUP(H3489,'CUSTOMER NAME'!A:B, 2, FALSE), "")</f>
        <v>TO THE ORDER</v>
      </c>
    </row>
    <row r="3490" spans="1:19">
      <c r="A3490" s="143" t="s">
        <v>1046</v>
      </c>
      <c r="B3490" s="143">
        <v>10000</v>
      </c>
      <c r="C3490" s="143" t="s">
        <v>7</v>
      </c>
      <c r="D3490" s="143" t="s">
        <v>1381</v>
      </c>
      <c r="E3490" s="255">
        <v>1.645</v>
      </c>
      <c r="F3490" s="143" t="s">
        <v>9</v>
      </c>
      <c r="G3490" s="143" t="s">
        <v>892</v>
      </c>
      <c r="H3490" s="143" t="s">
        <v>510</v>
      </c>
      <c r="I3490" s="219" t="str">
        <f t="shared" si="324"/>
        <v>August</v>
      </c>
      <c r="J3490" s="184">
        <f>IF(F3490="USD", E3490, E3490 * IFERROR(VLOOKUP(F3490, EXCHANGE_RATE!A:B, 2, FALSE), "Currency not found"))</f>
        <v>1.645</v>
      </c>
      <c r="K3490" s="184">
        <f t="shared" si="320"/>
        <v>1.65</v>
      </c>
      <c r="L3490" s="184">
        <f>IF(C3490="MTS", B3490, B3490 * IFERROR(VLOOKUP(C3490, 'QTY_CONVERSIONS '!A:B, 2, FALSE), "Units not  found"))</f>
        <v>10</v>
      </c>
      <c r="M3490" s="185">
        <f t="shared" si="321"/>
        <v>16500</v>
      </c>
      <c r="N3490" s="143" t="str">
        <f>IFERROR(VLOOKUP(D3490, Product_Category!A:B, 2, FALSE), "Uncategorized")</f>
        <v>MAGNESIUM STEARATE</v>
      </c>
      <c r="O3490" s="186">
        <f t="shared" si="323"/>
        <v>1650</v>
      </c>
      <c r="P3490" s="185">
        <f t="shared" si="322"/>
        <v>16500</v>
      </c>
      <c r="Q3490" s="143">
        <v>2023</v>
      </c>
      <c r="R3490" s="143" t="str">
        <f>IFERROR(VLOOKUP(G3490,'SOURCE COMPANY'!A:B, 2, FALSE), "")</f>
        <v>NIMBASIA STABILIZERS</v>
      </c>
      <c r="S3490" s="143" t="str">
        <f>IFERROR(VLOOKUP(H3490,'CUSTOMER NAME'!A:B, 2, FALSE), "")</f>
        <v>TO THE ORDER</v>
      </c>
    </row>
    <row r="3491" spans="1:19">
      <c r="A3491" s="143" t="s">
        <v>1046</v>
      </c>
      <c r="B3491" s="143">
        <v>10000</v>
      </c>
      <c r="C3491" s="143" t="s">
        <v>7</v>
      </c>
      <c r="D3491" s="143" t="s">
        <v>1381</v>
      </c>
      <c r="E3491" s="255">
        <v>1.645</v>
      </c>
      <c r="F3491" s="143" t="s">
        <v>9</v>
      </c>
      <c r="G3491" s="143" t="s">
        <v>892</v>
      </c>
      <c r="H3491" s="143" t="s">
        <v>510</v>
      </c>
      <c r="I3491" s="219" t="str">
        <f t="shared" si="324"/>
        <v>August</v>
      </c>
      <c r="J3491" s="184">
        <f>IF(F3491="USD", E3491, E3491 * IFERROR(VLOOKUP(F3491, EXCHANGE_RATE!A:B, 2, FALSE), "Currency not found"))</f>
        <v>1.645</v>
      </c>
      <c r="K3491" s="184">
        <f t="shared" si="320"/>
        <v>1.65</v>
      </c>
      <c r="L3491" s="184">
        <f>IF(C3491="MTS", B3491, B3491 * IFERROR(VLOOKUP(C3491, 'QTY_CONVERSIONS '!A:B, 2, FALSE), "Units not  found"))</f>
        <v>10</v>
      </c>
      <c r="M3491" s="185">
        <f t="shared" si="321"/>
        <v>16500</v>
      </c>
      <c r="N3491" s="143" t="str">
        <f>IFERROR(VLOOKUP(D3491, Product_Category!A:B, 2, FALSE), "Uncategorized")</f>
        <v>MAGNESIUM STEARATE</v>
      </c>
      <c r="O3491" s="186">
        <f t="shared" si="323"/>
        <v>1650</v>
      </c>
      <c r="P3491" s="185">
        <f t="shared" si="322"/>
        <v>16500</v>
      </c>
      <c r="Q3491" s="143">
        <v>2023</v>
      </c>
      <c r="R3491" s="143" t="str">
        <f>IFERROR(VLOOKUP(G3491,'SOURCE COMPANY'!A:B, 2, FALSE), "")</f>
        <v>NIMBASIA STABILIZERS</v>
      </c>
      <c r="S3491" s="143" t="str">
        <f>IFERROR(VLOOKUP(H3491,'CUSTOMER NAME'!A:B, 2, FALSE), "")</f>
        <v>TO THE ORDER</v>
      </c>
    </row>
    <row r="3492" spans="1:19">
      <c r="A3492" s="143" t="s">
        <v>1046</v>
      </c>
      <c r="B3492" s="31">
        <v>1000</v>
      </c>
      <c r="C3492" s="143" t="s">
        <v>7</v>
      </c>
      <c r="D3492" s="143" t="s">
        <v>104</v>
      </c>
      <c r="E3492" s="51">
        <v>2.92</v>
      </c>
      <c r="F3492" s="143" t="s">
        <v>9</v>
      </c>
      <c r="G3492" s="143" t="s">
        <v>892</v>
      </c>
      <c r="H3492" s="143" t="s">
        <v>510</v>
      </c>
      <c r="I3492" s="219" t="str">
        <f t="shared" si="324"/>
        <v>August</v>
      </c>
      <c r="J3492" s="184">
        <f>IF(F3492="USD", E3492, E3492 * IFERROR(VLOOKUP(F3492, EXCHANGE_RATE!A:B, 2, FALSE), "Currency not found"))</f>
        <v>2.92</v>
      </c>
      <c r="K3492" s="184">
        <f t="shared" si="320"/>
        <v>2.92</v>
      </c>
      <c r="L3492" s="184">
        <f>IF(C3492="MTS", B3492, B3492 * IFERROR(VLOOKUP(C3492, 'QTY_CONVERSIONS '!A:B, 2, FALSE), "Units not  found"))</f>
        <v>1</v>
      </c>
      <c r="M3492" s="185">
        <f t="shared" si="321"/>
        <v>2920</v>
      </c>
      <c r="N3492" s="143" t="str">
        <f>IFERROR(VLOOKUP(D3492, Product_Category!A:B, 2, FALSE), "Uncategorized")</f>
        <v>MAGNESIUM STEARATE</v>
      </c>
      <c r="O3492" s="186">
        <f t="shared" si="323"/>
        <v>2920</v>
      </c>
      <c r="P3492" s="185">
        <f t="shared" si="322"/>
        <v>2920</v>
      </c>
      <c r="Q3492" s="143">
        <v>2023</v>
      </c>
      <c r="R3492" s="143" t="str">
        <f>IFERROR(VLOOKUP(G3492,'SOURCE COMPANY'!A:B, 2, FALSE), "")</f>
        <v>NIMBASIA STABILIZERS</v>
      </c>
      <c r="S3492" s="143" t="str">
        <f>IFERROR(VLOOKUP(H3492,'CUSTOMER NAME'!A:B, 2, FALSE), "")</f>
        <v>TO THE ORDER</v>
      </c>
    </row>
    <row r="3493" spans="1:19">
      <c r="A3493" s="143" t="s">
        <v>1046</v>
      </c>
      <c r="B3493" s="31">
        <v>19000</v>
      </c>
      <c r="C3493" s="143" t="s">
        <v>7</v>
      </c>
      <c r="D3493" s="143" t="s">
        <v>1381</v>
      </c>
      <c r="E3493" s="51">
        <v>1.65</v>
      </c>
      <c r="F3493" s="143" t="s">
        <v>9</v>
      </c>
      <c r="G3493" s="143" t="s">
        <v>892</v>
      </c>
      <c r="H3493" s="143" t="s">
        <v>510</v>
      </c>
      <c r="I3493" s="219" t="str">
        <f t="shared" si="324"/>
        <v>August</v>
      </c>
      <c r="J3493" s="184">
        <f>IF(F3493="USD", E3493, E3493 * IFERROR(VLOOKUP(F3493, EXCHANGE_RATE!A:B, 2, FALSE), "Currency not found"))</f>
        <v>1.65</v>
      </c>
      <c r="K3493" s="184">
        <f t="shared" si="320"/>
        <v>1.65</v>
      </c>
      <c r="L3493" s="184">
        <f>IF(C3493="MTS", B3493, B3493 * IFERROR(VLOOKUP(C3493, 'QTY_CONVERSIONS '!A:B, 2, FALSE), "Units not  found"))</f>
        <v>19</v>
      </c>
      <c r="M3493" s="185">
        <f t="shared" si="321"/>
        <v>31350</v>
      </c>
      <c r="N3493" s="143" t="str">
        <f>IFERROR(VLOOKUP(D3493, Product_Category!A:B, 2, FALSE), "Uncategorized")</f>
        <v>MAGNESIUM STEARATE</v>
      </c>
      <c r="O3493" s="186">
        <f t="shared" si="323"/>
        <v>1650</v>
      </c>
      <c r="P3493" s="185">
        <f t="shared" si="322"/>
        <v>31350</v>
      </c>
      <c r="Q3493" s="143">
        <v>2023</v>
      </c>
      <c r="R3493" s="143" t="str">
        <f>IFERROR(VLOOKUP(G3493,'SOURCE COMPANY'!A:B, 2, FALSE), "")</f>
        <v>NIMBASIA STABILIZERS</v>
      </c>
      <c r="S3493" s="143" t="str">
        <f>IFERROR(VLOOKUP(H3493,'CUSTOMER NAME'!A:B, 2, FALSE), "")</f>
        <v>TO THE ORDER</v>
      </c>
    </row>
    <row r="3494" spans="1:19">
      <c r="A3494" s="131" t="s">
        <v>1046</v>
      </c>
      <c r="B3494" s="131">
        <v>2000</v>
      </c>
      <c r="C3494" s="131" t="s">
        <v>7</v>
      </c>
      <c r="D3494" s="131" t="s">
        <v>910</v>
      </c>
      <c r="E3494" s="131">
        <v>2.79</v>
      </c>
      <c r="F3494" s="131" t="s">
        <v>9</v>
      </c>
      <c r="G3494" s="143" t="s">
        <v>892</v>
      </c>
      <c r="H3494" s="131" t="s">
        <v>510</v>
      </c>
      <c r="I3494" s="192" t="s">
        <v>3893</v>
      </c>
      <c r="J3494" s="184">
        <f>IF(F3494="USD", E3494, E3494 * IFERROR(VLOOKUP(F3494, EXCHANGE_RATE!A:B, 2, FALSE), "Currency not found"))</f>
        <v>2.79</v>
      </c>
      <c r="K3494" s="184">
        <f t="shared" si="320"/>
        <v>2.79</v>
      </c>
      <c r="L3494" s="184">
        <f>IF(C3494="MTS", B3494, B3494 * IFERROR(VLOOKUP(C3494, 'QTY_CONVERSIONS '!A:B, 2, FALSE), "Units not  found"))</f>
        <v>2</v>
      </c>
      <c r="M3494" s="185">
        <f t="shared" si="321"/>
        <v>5580</v>
      </c>
      <c r="N3494" s="143" t="str">
        <f>IFERROR(VLOOKUP(D3494, Product_Category!A:B, 2, FALSE), "Uncategorized")</f>
        <v>MAGNESIUM STEARATE</v>
      </c>
      <c r="O3494" s="186">
        <f t="shared" si="323"/>
        <v>2790</v>
      </c>
      <c r="P3494" s="185">
        <f t="shared" si="322"/>
        <v>5580</v>
      </c>
      <c r="Q3494" s="143">
        <v>2023</v>
      </c>
      <c r="R3494" s="143" t="str">
        <f>IFERROR(VLOOKUP(G3494,'SOURCE COMPANY'!A:B, 2, FALSE), "")</f>
        <v>NIMBASIA STABILIZERS</v>
      </c>
      <c r="S3494" s="143" t="str">
        <f>IFERROR(VLOOKUP(H3494,'CUSTOMER NAME'!A:B, 2, FALSE), "")</f>
        <v>TO THE ORDER</v>
      </c>
    </row>
    <row r="3495" spans="1:19">
      <c r="A3495" s="132" t="s">
        <v>1046</v>
      </c>
      <c r="B3495" s="132">
        <v>10000</v>
      </c>
      <c r="C3495" s="132" t="s">
        <v>7</v>
      </c>
      <c r="D3495" s="132" t="s">
        <v>910</v>
      </c>
      <c r="E3495" s="132">
        <v>1.5</v>
      </c>
      <c r="F3495" s="132" t="s">
        <v>9</v>
      </c>
      <c r="G3495" s="143" t="s">
        <v>892</v>
      </c>
      <c r="H3495" s="132" t="s">
        <v>510</v>
      </c>
      <c r="I3495" s="192" t="s">
        <v>3893</v>
      </c>
      <c r="J3495" s="184">
        <f>IF(F3495="USD", E3495, E3495 * IFERROR(VLOOKUP(F3495, EXCHANGE_RATE!A:B, 2, FALSE), "Currency not found"))</f>
        <v>1.5</v>
      </c>
      <c r="K3495" s="184">
        <f t="shared" si="320"/>
        <v>1.5</v>
      </c>
      <c r="L3495" s="184">
        <f>IF(C3495="MTS", B3495, B3495 * IFERROR(VLOOKUP(C3495, 'QTY_CONVERSIONS '!A:B, 2, FALSE), "Units not  found"))</f>
        <v>10</v>
      </c>
      <c r="M3495" s="185">
        <f t="shared" si="321"/>
        <v>15000</v>
      </c>
      <c r="N3495" s="143" t="str">
        <f>IFERROR(VLOOKUP(D3495, Product_Category!A:B, 2, FALSE), "Uncategorized")</f>
        <v>MAGNESIUM STEARATE</v>
      </c>
      <c r="O3495" s="186">
        <f t="shared" si="323"/>
        <v>1500</v>
      </c>
      <c r="P3495" s="185">
        <f t="shared" si="322"/>
        <v>15000</v>
      </c>
      <c r="Q3495" s="143">
        <v>2023</v>
      </c>
      <c r="R3495" s="143" t="str">
        <f>IFERROR(VLOOKUP(G3495,'SOURCE COMPANY'!A:B, 2, FALSE), "")</f>
        <v>NIMBASIA STABILIZERS</v>
      </c>
      <c r="S3495" s="143" t="str">
        <f>IFERROR(VLOOKUP(H3495,'CUSTOMER NAME'!A:B, 2, FALSE), "")</f>
        <v>TO THE ORDER</v>
      </c>
    </row>
    <row r="3496" spans="1:19">
      <c r="A3496" s="131" t="s">
        <v>1046</v>
      </c>
      <c r="B3496" s="131">
        <v>8000</v>
      </c>
      <c r="C3496" s="131" t="s">
        <v>7</v>
      </c>
      <c r="D3496" s="131" t="s">
        <v>910</v>
      </c>
      <c r="E3496" s="131">
        <v>1.5</v>
      </c>
      <c r="F3496" s="131" t="s">
        <v>9</v>
      </c>
      <c r="G3496" s="143" t="s">
        <v>892</v>
      </c>
      <c r="H3496" s="131" t="s">
        <v>510</v>
      </c>
      <c r="I3496" s="192" t="s">
        <v>3893</v>
      </c>
      <c r="J3496" s="184">
        <f>IF(F3496="USD", E3496, E3496 * IFERROR(VLOOKUP(F3496, EXCHANGE_RATE!A:B, 2, FALSE), "Currency not found"))</f>
        <v>1.5</v>
      </c>
      <c r="K3496" s="184">
        <f t="shared" si="320"/>
        <v>1.5</v>
      </c>
      <c r="L3496" s="184">
        <f>IF(C3496="MTS", B3496, B3496 * IFERROR(VLOOKUP(C3496, 'QTY_CONVERSIONS '!A:B, 2, FALSE), "Units not  found"))</f>
        <v>8</v>
      </c>
      <c r="M3496" s="185">
        <f t="shared" si="321"/>
        <v>12000</v>
      </c>
      <c r="N3496" s="143" t="str">
        <f>IFERROR(VLOOKUP(D3496, Product_Category!A:B, 2, FALSE), "Uncategorized")</f>
        <v>MAGNESIUM STEARATE</v>
      </c>
      <c r="O3496" s="186">
        <f t="shared" si="323"/>
        <v>1500</v>
      </c>
      <c r="P3496" s="185">
        <f t="shared" si="322"/>
        <v>12000</v>
      </c>
      <c r="Q3496" s="143">
        <v>2023</v>
      </c>
      <c r="R3496" s="143" t="str">
        <f>IFERROR(VLOOKUP(G3496,'SOURCE COMPANY'!A:B, 2, FALSE), "")</f>
        <v>NIMBASIA STABILIZERS</v>
      </c>
      <c r="S3496" s="143" t="str">
        <f>IFERROR(VLOOKUP(H3496,'CUSTOMER NAME'!A:B, 2, FALSE), "")</f>
        <v>TO THE ORDER</v>
      </c>
    </row>
    <row r="3497" spans="1:19">
      <c r="A3497" s="118" t="s">
        <v>752</v>
      </c>
      <c r="B3497" s="118">
        <v>4500</v>
      </c>
      <c r="C3497" s="118" t="s">
        <v>7</v>
      </c>
      <c r="D3497" s="118" t="s">
        <v>553</v>
      </c>
      <c r="E3497" s="255">
        <v>4.4000000000000004</v>
      </c>
      <c r="F3497" s="118" t="s">
        <v>9</v>
      </c>
      <c r="G3497" s="143" t="s">
        <v>732</v>
      </c>
      <c r="H3497" s="118" t="s">
        <v>753</v>
      </c>
      <c r="I3497" s="219" t="str">
        <f>I3496</f>
        <v>December</v>
      </c>
      <c r="J3497" s="184">
        <f>IF(F3497="USD", E3497, E3497 * IFERROR(VLOOKUP(F3497, EXCHANGE_RATE!A:B, 2, FALSE), "Currency not found"))</f>
        <v>4.4000000000000004</v>
      </c>
      <c r="K3497" s="184">
        <f t="shared" si="320"/>
        <v>4.4000000000000004</v>
      </c>
      <c r="L3497" s="184">
        <f>IF(C3497="MTS", B3497, B3497 * IFERROR(VLOOKUP(C3497, 'QTY_CONVERSIONS '!A:B, 2, FALSE), "Units not  found"))</f>
        <v>4.5</v>
      </c>
      <c r="M3497" s="185">
        <f t="shared" si="321"/>
        <v>19800</v>
      </c>
      <c r="N3497" s="143" t="str">
        <f>IFERROR(VLOOKUP(D3497, Product_Category!A:B, 2, FALSE), "Uncategorized")</f>
        <v>CROSCARMELLOSE SODIUM</v>
      </c>
      <c r="O3497" s="186">
        <f t="shared" si="323"/>
        <v>4400</v>
      </c>
      <c r="P3497" s="185">
        <f t="shared" si="322"/>
        <v>19800</v>
      </c>
      <c r="Q3497" s="143">
        <v>2023</v>
      </c>
      <c r="R3497" s="143" t="str">
        <f>IFERROR(VLOOKUP(G3497,'SOURCE COMPANY'!A:B, 2, FALSE), "")</f>
        <v>MAPLE BIOTECH</v>
      </c>
      <c r="S3497" s="143" t="str">
        <f>IFERROR(VLOOKUP(H3497,'CUSTOMER NAME'!A:B, 2, FALSE), "")</f>
        <v>ICV GLOBAL</v>
      </c>
    </row>
    <row r="3498" spans="1:19">
      <c r="A3498" s="118" t="s">
        <v>752</v>
      </c>
      <c r="B3498" s="118">
        <v>100</v>
      </c>
      <c r="C3498" s="118" t="s">
        <v>7</v>
      </c>
      <c r="D3498" s="118" t="s">
        <v>756</v>
      </c>
      <c r="E3498" s="255">
        <v>9.75</v>
      </c>
      <c r="F3498" s="118" t="s">
        <v>9</v>
      </c>
      <c r="G3498" s="118" t="s">
        <v>605</v>
      </c>
      <c r="H3498" s="118" t="s">
        <v>757</v>
      </c>
      <c r="I3498" s="219" t="str">
        <f>I3497</f>
        <v>December</v>
      </c>
      <c r="J3498" s="184">
        <f>IF(F3498="USD", E3498, E3498 * IFERROR(VLOOKUP(F3498, EXCHANGE_RATE!A:B, 2, FALSE), "Currency not found"))</f>
        <v>9.75</v>
      </c>
      <c r="K3498" s="184">
        <f t="shared" si="320"/>
        <v>9.75</v>
      </c>
      <c r="L3498" s="184">
        <f>IF(C3498="MTS", B3498, B3498 * IFERROR(VLOOKUP(C3498, 'QTY_CONVERSIONS '!A:B, 2, FALSE), "Units not  found"))</f>
        <v>0.1</v>
      </c>
      <c r="M3498" s="185">
        <f t="shared" si="321"/>
        <v>975</v>
      </c>
      <c r="N3498" s="143" t="str">
        <f>IFERROR(VLOOKUP(D3498, Product_Category!A:B, 2, FALSE), "Uncategorized")</f>
        <v>MAGNESIUM STEARATE</v>
      </c>
      <c r="O3498" s="186">
        <f t="shared" si="323"/>
        <v>9750</v>
      </c>
      <c r="P3498" s="185">
        <f t="shared" si="322"/>
        <v>975</v>
      </c>
      <c r="Q3498" s="143">
        <v>2023</v>
      </c>
      <c r="R3498" s="143" t="str">
        <f>IFERROR(VLOOKUP(G3498,'SOURCE COMPANY'!A:B, 2, FALSE), "")</f>
        <v>AMISHI DRUGS</v>
      </c>
      <c r="S3498" s="143" t="str">
        <f>IFERROR(VLOOKUP(H3498,'CUSTOMER NAME'!A:B, 2, FALSE), "")</f>
        <v>MICROSYNERGY PHARMA</v>
      </c>
    </row>
    <row r="3499" spans="1:19">
      <c r="A3499" s="132" t="s">
        <v>1046</v>
      </c>
      <c r="B3499" s="132">
        <v>2000</v>
      </c>
      <c r="C3499" s="132" t="s">
        <v>7</v>
      </c>
      <c r="D3499" s="132" t="s">
        <v>3688</v>
      </c>
      <c r="E3499" s="132">
        <v>2.88</v>
      </c>
      <c r="F3499" s="132" t="s">
        <v>9</v>
      </c>
      <c r="G3499" s="143" t="s">
        <v>892</v>
      </c>
      <c r="H3499" s="132" t="s">
        <v>510</v>
      </c>
      <c r="I3499" s="192" t="s">
        <v>3658</v>
      </c>
      <c r="J3499" s="184">
        <f>IF(F3499="USD", E3499, E3499 * IFERROR(VLOOKUP(F3499, EXCHANGE_RATE!A:B, 2, FALSE), "Currency not found"))</f>
        <v>2.88</v>
      </c>
      <c r="K3499" s="184">
        <f t="shared" si="320"/>
        <v>2.88</v>
      </c>
      <c r="L3499" s="184">
        <f>IF(C3499="MTS", B3499, B3499 * IFERROR(VLOOKUP(C3499, 'QTY_CONVERSIONS '!A:B, 2, FALSE), "Units not  found"))</f>
        <v>2</v>
      </c>
      <c r="M3499" s="185">
        <f t="shared" si="321"/>
        <v>5760</v>
      </c>
      <c r="N3499" s="143" t="str">
        <f>IFERROR(VLOOKUP(D3499, Product_Category!A:B, 2, FALSE), "Uncategorized")</f>
        <v>MAGNESIUM STEARATE</v>
      </c>
      <c r="O3499" s="186">
        <f t="shared" si="323"/>
        <v>2880</v>
      </c>
      <c r="P3499" s="185">
        <f t="shared" si="322"/>
        <v>5760</v>
      </c>
      <c r="Q3499" s="143">
        <v>2023</v>
      </c>
      <c r="R3499" s="143" t="str">
        <f>IFERROR(VLOOKUP(G3499,'SOURCE COMPANY'!A:B, 2, FALSE), "")</f>
        <v>NIMBASIA STABILIZERS</v>
      </c>
      <c r="S3499" s="143" t="str">
        <f>IFERROR(VLOOKUP(H3499,'CUSTOMER NAME'!A:B, 2, FALSE), "")</f>
        <v>TO THE ORDER</v>
      </c>
    </row>
    <row r="3500" spans="1:19">
      <c r="A3500" s="131" t="s">
        <v>1046</v>
      </c>
      <c r="B3500" s="131">
        <v>18000</v>
      </c>
      <c r="C3500" s="131" t="s">
        <v>7</v>
      </c>
      <c r="D3500" s="131" t="s">
        <v>3688</v>
      </c>
      <c r="E3500" s="131">
        <v>1.6</v>
      </c>
      <c r="F3500" s="131" t="s">
        <v>9</v>
      </c>
      <c r="G3500" s="143" t="s">
        <v>892</v>
      </c>
      <c r="H3500" s="131" t="s">
        <v>510</v>
      </c>
      <c r="I3500" s="192" t="s">
        <v>3658</v>
      </c>
      <c r="J3500" s="184">
        <f>IF(F3500="USD", E3500, E3500 * IFERROR(VLOOKUP(F3500, EXCHANGE_RATE!A:B, 2, FALSE), "Currency not found"))</f>
        <v>1.6</v>
      </c>
      <c r="K3500" s="184">
        <f t="shared" si="320"/>
        <v>1.6</v>
      </c>
      <c r="L3500" s="184">
        <f>IF(C3500="MTS", B3500, B3500 * IFERROR(VLOOKUP(C3500, 'QTY_CONVERSIONS '!A:B, 2, FALSE), "Units not  found"))</f>
        <v>18</v>
      </c>
      <c r="M3500" s="185">
        <f t="shared" si="321"/>
        <v>28800</v>
      </c>
      <c r="N3500" s="143" t="str">
        <f>IFERROR(VLOOKUP(D3500, Product_Category!A:B, 2, FALSE), "Uncategorized")</f>
        <v>MAGNESIUM STEARATE</v>
      </c>
      <c r="O3500" s="186">
        <f t="shared" si="323"/>
        <v>1600</v>
      </c>
      <c r="P3500" s="185">
        <f t="shared" si="322"/>
        <v>28800</v>
      </c>
      <c r="Q3500" s="143">
        <v>2023</v>
      </c>
      <c r="R3500" s="143" t="str">
        <f>IFERROR(VLOOKUP(G3500,'SOURCE COMPANY'!A:B, 2, FALSE), "")</f>
        <v>NIMBASIA STABILIZERS</v>
      </c>
      <c r="S3500" s="143" t="str">
        <f>IFERROR(VLOOKUP(H3500,'CUSTOMER NAME'!A:B, 2, FALSE), "")</f>
        <v>TO THE ORDER</v>
      </c>
    </row>
    <row r="3501" spans="1:19">
      <c r="A3501" s="131" t="s">
        <v>1046</v>
      </c>
      <c r="B3501" s="131">
        <v>18000</v>
      </c>
      <c r="C3501" s="131" t="s">
        <v>7</v>
      </c>
      <c r="D3501" s="131" t="s">
        <v>3688</v>
      </c>
      <c r="E3501" s="131">
        <v>3.47</v>
      </c>
      <c r="F3501" s="131" t="s">
        <v>9</v>
      </c>
      <c r="G3501" s="143" t="s">
        <v>892</v>
      </c>
      <c r="H3501" s="131" t="s">
        <v>510</v>
      </c>
      <c r="I3501" s="192" t="s">
        <v>3658</v>
      </c>
      <c r="J3501" s="184">
        <f>IF(F3501="USD", E3501, E3501 * IFERROR(VLOOKUP(F3501, EXCHANGE_RATE!A:B, 2, FALSE), "Currency not found"))</f>
        <v>3.47</v>
      </c>
      <c r="K3501" s="184">
        <f t="shared" si="320"/>
        <v>3.47</v>
      </c>
      <c r="L3501" s="184">
        <f>IF(C3501="MTS", B3501, B3501 * IFERROR(VLOOKUP(C3501, 'QTY_CONVERSIONS '!A:B, 2, FALSE), "Units not  found"))</f>
        <v>18</v>
      </c>
      <c r="M3501" s="185">
        <f t="shared" si="321"/>
        <v>62460</v>
      </c>
      <c r="N3501" s="143" t="str">
        <f>IFERROR(VLOOKUP(D3501, Product_Category!A:B, 2, FALSE), "Uncategorized")</f>
        <v>MAGNESIUM STEARATE</v>
      </c>
      <c r="O3501" s="186">
        <f t="shared" si="323"/>
        <v>3470</v>
      </c>
      <c r="P3501" s="185">
        <f t="shared" si="322"/>
        <v>62460</v>
      </c>
      <c r="Q3501" s="143">
        <v>2023</v>
      </c>
      <c r="R3501" s="143" t="str">
        <f>IFERROR(VLOOKUP(G3501,'SOURCE COMPANY'!A:B, 2, FALSE), "")</f>
        <v>NIMBASIA STABILIZERS</v>
      </c>
      <c r="S3501" s="143" t="str">
        <f>IFERROR(VLOOKUP(H3501,'CUSTOMER NAME'!A:B, 2, FALSE), "")</f>
        <v>TO THE ORDER</v>
      </c>
    </row>
    <row r="3502" spans="1:19">
      <c r="A3502" s="131" t="s">
        <v>1046</v>
      </c>
      <c r="B3502" s="131">
        <v>2000</v>
      </c>
      <c r="C3502" s="131" t="s">
        <v>7</v>
      </c>
      <c r="D3502" s="131" t="s">
        <v>3688</v>
      </c>
      <c r="E3502" s="131">
        <v>69.78</v>
      </c>
      <c r="F3502" s="131" t="s">
        <v>9</v>
      </c>
      <c r="G3502" s="143" t="s">
        <v>892</v>
      </c>
      <c r="H3502" s="131" t="s">
        <v>510</v>
      </c>
      <c r="I3502" s="192" t="s">
        <v>3658</v>
      </c>
      <c r="J3502" s="184">
        <f>IF(F3502="USD", E3502, E3502 * IFERROR(VLOOKUP(F3502, EXCHANGE_RATE!A:B, 2, FALSE), "Currency not found"))</f>
        <v>69.78</v>
      </c>
      <c r="K3502" s="184">
        <f t="shared" si="320"/>
        <v>69.78</v>
      </c>
      <c r="L3502" s="184">
        <f>IF(C3502="MTS", B3502, B3502 * IFERROR(VLOOKUP(C3502, 'QTY_CONVERSIONS '!A:B, 2, FALSE), "Units not  found"))</f>
        <v>2</v>
      </c>
      <c r="M3502" s="185">
        <f t="shared" si="321"/>
        <v>139560</v>
      </c>
      <c r="N3502" s="143" t="str">
        <f>IFERROR(VLOOKUP(D3502, Product_Category!A:B, 2, FALSE), "Uncategorized")</f>
        <v>MAGNESIUM STEARATE</v>
      </c>
      <c r="O3502" s="186">
        <f t="shared" si="323"/>
        <v>69780</v>
      </c>
      <c r="P3502" s="185">
        <f t="shared" si="322"/>
        <v>139560</v>
      </c>
      <c r="Q3502" s="143">
        <v>2023</v>
      </c>
      <c r="R3502" s="143" t="str">
        <f>IFERROR(VLOOKUP(G3502,'SOURCE COMPANY'!A:B, 2, FALSE), "")</f>
        <v>NIMBASIA STABILIZERS</v>
      </c>
      <c r="S3502" s="143" t="str">
        <f>IFERROR(VLOOKUP(H3502,'CUSTOMER NAME'!A:B, 2, FALSE), "")</f>
        <v>TO THE ORDER</v>
      </c>
    </row>
    <row r="3503" spans="1:19">
      <c r="A3503" s="224" t="s">
        <v>889</v>
      </c>
      <c r="B3503" s="224">
        <v>36000</v>
      </c>
      <c r="C3503" s="224" t="s">
        <v>7</v>
      </c>
      <c r="D3503" s="224" t="s">
        <v>891</v>
      </c>
      <c r="E3503" s="256">
        <v>2.7499449999999999</v>
      </c>
      <c r="F3503" s="224" t="s">
        <v>9</v>
      </c>
      <c r="G3503" s="143" t="s">
        <v>892</v>
      </c>
      <c r="H3503" s="224" t="s">
        <v>510</v>
      </c>
      <c r="I3503" s="219" t="str">
        <f>I3502</f>
        <v>November</v>
      </c>
      <c r="J3503" s="184">
        <f>IF(F3503="USD", E3503, E3503 * IFERROR(VLOOKUP(F3503, EXCHANGE_RATE!A:B, 2, FALSE), "Currency not found"))</f>
        <v>2.7499449999999999</v>
      </c>
      <c r="K3503" s="184">
        <f t="shared" si="320"/>
        <v>2.75</v>
      </c>
      <c r="L3503" s="184">
        <f>IF(C3503="MTS", B3503, B3503 * IFERROR(VLOOKUP(C3503, 'QTY_CONVERSIONS '!A:B, 2, FALSE), "Units not  found"))</f>
        <v>36</v>
      </c>
      <c r="M3503" s="185">
        <f t="shared" si="321"/>
        <v>99000</v>
      </c>
      <c r="N3503" s="143" t="str">
        <f>IFERROR(VLOOKUP(D3503, Product_Category!A:B, 2, FALSE), "Uncategorized")</f>
        <v>MAGNESIUM STEARATE</v>
      </c>
      <c r="O3503" s="186">
        <f t="shared" si="323"/>
        <v>2750</v>
      </c>
      <c r="P3503" s="185">
        <f t="shared" si="322"/>
        <v>99000</v>
      </c>
      <c r="Q3503" s="143">
        <v>2023</v>
      </c>
      <c r="R3503" s="143" t="str">
        <f>IFERROR(VLOOKUP(G3503,'SOURCE COMPANY'!A:B, 2, FALSE), "")</f>
        <v>NIMBASIA STABILIZERS</v>
      </c>
      <c r="S3503" s="143" t="str">
        <f>IFERROR(VLOOKUP(H3503,'CUSTOMER NAME'!A:B, 2, FALSE), "")</f>
        <v>TO THE ORDER</v>
      </c>
    </row>
    <row r="3504" spans="1:19">
      <c r="A3504" s="129" t="s">
        <v>1046</v>
      </c>
      <c r="B3504" s="129">
        <v>8000</v>
      </c>
      <c r="C3504" s="129" t="s">
        <v>7</v>
      </c>
      <c r="D3504" s="129" t="s">
        <v>910</v>
      </c>
      <c r="E3504" s="129">
        <v>1.6</v>
      </c>
      <c r="F3504" s="129" t="s">
        <v>9</v>
      </c>
      <c r="G3504" s="143" t="s">
        <v>892</v>
      </c>
      <c r="H3504" s="129" t="s">
        <v>510</v>
      </c>
      <c r="I3504" s="192" t="s">
        <v>3389</v>
      </c>
      <c r="J3504" s="184">
        <f>IF(F3504="USD", E3504, E3504 * IFERROR(VLOOKUP(F3504, EXCHANGE_RATE!A:B, 2, FALSE), "Currency not found"))</f>
        <v>1.6</v>
      </c>
      <c r="K3504" s="184">
        <f t="shared" si="320"/>
        <v>1.6</v>
      </c>
      <c r="L3504" s="184">
        <f>IF(C3504="MTS", B3504, B3504 * IFERROR(VLOOKUP(C3504, 'QTY_CONVERSIONS '!A:B, 2, FALSE), "Units not  found"))</f>
        <v>8</v>
      </c>
      <c r="M3504" s="185">
        <f t="shared" si="321"/>
        <v>12800</v>
      </c>
      <c r="N3504" s="143" t="str">
        <f>IFERROR(VLOOKUP(D3504, Product_Category!A:B, 2, FALSE), "Uncategorized")</f>
        <v>MAGNESIUM STEARATE</v>
      </c>
      <c r="O3504" s="186">
        <f t="shared" si="323"/>
        <v>1600</v>
      </c>
      <c r="P3504" s="185">
        <f t="shared" si="322"/>
        <v>12800</v>
      </c>
      <c r="Q3504" s="143">
        <v>2023</v>
      </c>
      <c r="R3504" s="143" t="str">
        <f>IFERROR(VLOOKUP(G3504,'SOURCE COMPANY'!A:B, 2, FALSE), "")</f>
        <v>NIMBASIA STABILIZERS</v>
      </c>
      <c r="S3504" s="143" t="str">
        <f>IFERROR(VLOOKUP(H3504,'CUSTOMER NAME'!A:B, 2, FALSE), "")</f>
        <v>TO THE ORDER</v>
      </c>
    </row>
    <row r="3505" spans="1:19">
      <c r="A3505" s="120" t="s">
        <v>1046</v>
      </c>
      <c r="B3505" s="120">
        <v>2000</v>
      </c>
      <c r="C3505" s="120" t="s">
        <v>7</v>
      </c>
      <c r="D3505" s="120" t="s">
        <v>910</v>
      </c>
      <c r="E3505" s="120">
        <v>2.88</v>
      </c>
      <c r="F3505" s="120" t="s">
        <v>9</v>
      </c>
      <c r="G3505" s="143" t="s">
        <v>892</v>
      </c>
      <c r="H3505" s="120" t="s">
        <v>510</v>
      </c>
      <c r="I3505" s="192" t="s">
        <v>3389</v>
      </c>
      <c r="J3505" s="184">
        <f>IF(F3505="USD", E3505, E3505 * IFERROR(VLOOKUP(F3505, EXCHANGE_RATE!A:B, 2, FALSE), "Currency not found"))</f>
        <v>2.88</v>
      </c>
      <c r="K3505" s="184">
        <f t="shared" si="320"/>
        <v>2.88</v>
      </c>
      <c r="L3505" s="184">
        <f>IF(C3505="MTS", B3505, B3505 * IFERROR(VLOOKUP(C3505, 'QTY_CONVERSIONS '!A:B, 2, FALSE), "Units not  found"))</f>
        <v>2</v>
      </c>
      <c r="M3505" s="185">
        <f t="shared" si="321"/>
        <v>5760</v>
      </c>
      <c r="N3505" s="143" t="str">
        <f>IFERROR(VLOOKUP(D3505, Product_Category!A:B, 2, FALSE), "Uncategorized")</f>
        <v>MAGNESIUM STEARATE</v>
      </c>
      <c r="O3505" s="186">
        <f t="shared" si="323"/>
        <v>2880</v>
      </c>
      <c r="P3505" s="185">
        <f t="shared" si="322"/>
        <v>5760</v>
      </c>
      <c r="Q3505" s="143">
        <v>2023</v>
      </c>
      <c r="R3505" s="143" t="str">
        <f>IFERROR(VLOOKUP(G3505,'SOURCE COMPANY'!A:B, 2, FALSE), "")</f>
        <v>NIMBASIA STABILIZERS</v>
      </c>
      <c r="S3505" s="143" t="str">
        <f>IFERROR(VLOOKUP(H3505,'CUSTOMER NAME'!A:B, 2, FALSE), "")</f>
        <v>TO THE ORDER</v>
      </c>
    </row>
    <row r="3506" spans="1:19">
      <c r="A3506" s="123" t="s">
        <v>1046</v>
      </c>
      <c r="B3506" s="123">
        <v>10000</v>
      </c>
      <c r="C3506" s="123" t="s">
        <v>7</v>
      </c>
      <c r="D3506" s="123" t="s">
        <v>910</v>
      </c>
      <c r="E3506" s="123">
        <v>1.6</v>
      </c>
      <c r="F3506" s="123" t="s">
        <v>9</v>
      </c>
      <c r="G3506" s="143" t="s">
        <v>892</v>
      </c>
      <c r="H3506" s="123" t="s">
        <v>510</v>
      </c>
      <c r="I3506" s="192" t="s">
        <v>3389</v>
      </c>
      <c r="J3506" s="184">
        <f>IF(F3506="USD", E3506, E3506 * IFERROR(VLOOKUP(F3506, EXCHANGE_RATE!A:B, 2, FALSE), "Currency not found"))</f>
        <v>1.6</v>
      </c>
      <c r="K3506" s="184">
        <f t="shared" si="320"/>
        <v>1.6</v>
      </c>
      <c r="L3506" s="184">
        <f>IF(C3506="MTS", B3506, B3506 * IFERROR(VLOOKUP(C3506, 'QTY_CONVERSIONS '!A:B, 2, FALSE), "Units not  found"))</f>
        <v>10</v>
      </c>
      <c r="M3506" s="185">
        <f t="shared" si="321"/>
        <v>16000</v>
      </c>
      <c r="N3506" s="143" t="str">
        <f>IFERROR(VLOOKUP(D3506, Product_Category!A:B, 2, FALSE), "Uncategorized")</f>
        <v>MAGNESIUM STEARATE</v>
      </c>
      <c r="O3506" s="186">
        <f t="shared" si="323"/>
        <v>1600</v>
      </c>
      <c r="P3506" s="185">
        <f t="shared" si="322"/>
        <v>16000</v>
      </c>
      <c r="Q3506" s="143">
        <v>2023</v>
      </c>
      <c r="R3506" s="143" t="str">
        <f>IFERROR(VLOOKUP(G3506,'SOURCE COMPANY'!A:B, 2, FALSE), "")</f>
        <v>NIMBASIA STABILIZERS</v>
      </c>
      <c r="S3506" s="143" t="str">
        <f>IFERROR(VLOOKUP(H3506,'CUSTOMER NAME'!A:B, 2, FALSE), "")</f>
        <v>TO THE ORDER</v>
      </c>
    </row>
    <row r="3507" spans="1:19">
      <c r="A3507" s="143" t="s">
        <v>1005</v>
      </c>
      <c r="B3507" s="31">
        <v>11000</v>
      </c>
      <c r="C3507" s="143" t="s">
        <v>7</v>
      </c>
      <c r="D3507" s="143" t="s">
        <v>1381</v>
      </c>
      <c r="E3507" s="51">
        <v>1.4</v>
      </c>
      <c r="F3507" s="143" t="s">
        <v>1718</v>
      </c>
      <c r="G3507" s="143" t="s">
        <v>892</v>
      </c>
      <c r="H3507" s="143" t="s">
        <v>510</v>
      </c>
      <c r="I3507" s="219" t="str">
        <f>I3506</f>
        <v>October</v>
      </c>
      <c r="J3507" s="184">
        <f>IF(F3507="USD", E3507, E3507 * IFERROR(VLOOKUP(F3507, EXCHANGE_RATE!A:B, 2, FALSE), "Currency not found"))</f>
        <v>1.498</v>
      </c>
      <c r="K3507" s="184">
        <f t="shared" si="320"/>
        <v>1.5</v>
      </c>
      <c r="L3507" s="184">
        <f>IF(C3507="MTS", B3507, B3507 * IFERROR(VLOOKUP(C3507, 'QTY_CONVERSIONS '!A:B, 2, FALSE), "Units not  found"))</f>
        <v>11</v>
      </c>
      <c r="M3507" s="185">
        <f t="shared" si="321"/>
        <v>16500</v>
      </c>
      <c r="N3507" s="143" t="str">
        <f>IFERROR(VLOOKUP(D3507, Product_Category!A:B, 2, FALSE), "Uncategorized")</f>
        <v>MAGNESIUM STEARATE</v>
      </c>
      <c r="O3507" s="186">
        <f t="shared" si="323"/>
        <v>1500</v>
      </c>
      <c r="P3507" s="185">
        <f t="shared" si="322"/>
        <v>16500</v>
      </c>
      <c r="Q3507" s="143">
        <v>2023</v>
      </c>
      <c r="R3507" s="143" t="str">
        <f>IFERROR(VLOOKUP(G3507,'SOURCE COMPANY'!A:B, 2, FALSE), "")</f>
        <v>NIMBASIA STABILIZERS</v>
      </c>
      <c r="S3507" s="143" t="str">
        <f>IFERROR(VLOOKUP(H3507,'CUSTOMER NAME'!A:B, 2, FALSE), "")</f>
        <v>TO THE ORDER</v>
      </c>
    </row>
    <row r="3508" spans="1:19">
      <c r="A3508" s="120" t="s">
        <v>1046</v>
      </c>
      <c r="B3508" s="120">
        <v>10000</v>
      </c>
      <c r="C3508" s="120" t="s">
        <v>7</v>
      </c>
      <c r="D3508" s="120" t="s">
        <v>910</v>
      </c>
      <c r="E3508" s="120">
        <v>1.59</v>
      </c>
      <c r="F3508" s="120" t="s">
        <v>9</v>
      </c>
      <c r="G3508" s="143" t="s">
        <v>892</v>
      </c>
      <c r="H3508" s="120" t="s">
        <v>510</v>
      </c>
      <c r="I3508" s="192" t="s">
        <v>3034</v>
      </c>
      <c r="J3508" s="184">
        <f>IF(F3508="USD", E3508, E3508 * IFERROR(VLOOKUP(F3508, EXCHANGE_RATE!A:B, 2, FALSE), "Currency not found"))</f>
        <v>1.59</v>
      </c>
      <c r="K3508" s="184">
        <f t="shared" si="320"/>
        <v>1.59</v>
      </c>
      <c r="L3508" s="184">
        <f>IF(C3508="MTS", B3508, B3508 * IFERROR(VLOOKUP(C3508, 'QTY_CONVERSIONS '!A:B, 2, FALSE), "Units not  found"))</f>
        <v>10</v>
      </c>
      <c r="M3508" s="185">
        <f t="shared" si="321"/>
        <v>15900</v>
      </c>
      <c r="N3508" s="143" t="str">
        <f>IFERROR(VLOOKUP(D3508, Product_Category!A:B, 2, FALSE), "Uncategorized")</f>
        <v>MAGNESIUM STEARATE</v>
      </c>
      <c r="O3508" s="186">
        <f t="shared" si="323"/>
        <v>1590</v>
      </c>
      <c r="P3508" s="185">
        <f t="shared" si="322"/>
        <v>15900</v>
      </c>
      <c r="Q3508" s="143">
        <v>2023</v>
      </c>
      <c r="R3508" s="143" t="str">
        <f>IFERROR(VLOOKUP(G3508,'SOURCE COMPANY'!A:B, 2, FALSE), "")</f>
        <v>NIMBASIA STABILIZERS</v>
      </c>
      <c r="S3508" s="143" t="str">
        <f>IFERROR(VLOOKUP(H3508,'CUSTOMER NAME'!A:B, 2, FALSE), "")</f>
        <v>TO THE ORDER</v>
      </c>
    </row>
    <row r="3509" spans="1:19">
      <c r="A3509" s="120" t="s">
        <v>889</v>
      </c>
      <c r="B3509" s="120">
        <v>2000</v>
      </c>
      <c r="C3509" s="120" t="s">
        <v>7</v>
      </c>
      <c r="D3509" s="120" t="s">
        <v>910</v>
      </c>
      <c r="E3509" s="120">
        <v>1.65</v>
      </c>
      <c r="F3509" s="120" t="s">
        <v>9</v>
      </c>
      <c r="G3509" s="143" t="s">
        <v>892</v>
      </c>
      <c r="H3509" s="120" t="s">
        <v>510</v>
      </c>
      <c r="I3509" s="192" t="s">
        <v>3034</v>
      </c>
      <c r="J3509" s="184">
        <f>IF(F3509="USD", E3509, E3509 * IFERROR(VLOOKUP(F3509, EXCHANGE_RATE!A:B, 2, FALSE), "Currency not found"))</f>
        <v>1.65</v>
      </c>
      <c r="K3509" s="184">
        <f t="shared" si="320"/>
        <v>1.65</v>
      </c>
      <c r="L3509" s="184">
        <f>IF(C3509="MTS", B3509, B3509 * IFERROR(VLOOKUP(C3509, 'QTY_CONVERSIONS '!A:B, 2, FALSE), "Units not  found"))</f>
        <v>2</v>
      </c>
      <c r="M3509" s="185">
        <f t="shared" si="321"/>
        <v>3300</v>
      </c>
      <c r="N3509" s="143" t="str">
        <f>IFERROR(VLOOKUP(D3509, Product_Category!A:B, 2, FALSE), "Uncategorized")</f>
        <v>MAGNESIUM STEARATE</v>
      </c>
      <c r="O3509" s="186">
        <f t="shared" si="323"/>
        <v>1650</v>
      </c>
      <c r="P3509" s="185">
        <f t="shared" si="322"/>
        <v>3300</v>
      </c>
      <c r="Q3509" s="143">
        <v>2023</v>
      </c>
      <c r="R3509" s="143" t="str">
        <f>IFERROR(VLOOKUP(G3509,'SOURCE COMPANY'!A:B, 2, FALSE), "")</f>
        <v>NIMBASIA STABILIZERS</v>
      </c>
      <c r="S3509" s="143" t="str">
        <f>IFERROR(VLOOKUP(H3509,'CUSTOMER NAME'!A:B, 2, FALSE), "")</f>
        <v>TO THE ORDER</v>
      </c>
    </row>
    <row r="3510" spans="1:19">
      <c r="A3510" s="118" t="s">
        <v>752</v>
      </c>
      <c r="B3510" s="118">
        <v>100</v>
      </c>
      <c r="C3510" s="118" t="s">
        <v>7</v>
      </c>
      <c r="D3510" s="118" t="s">
        <v>756</v>
      </c>
      <c r="E3510" s="255">
        <v>9.75</v>
      </c>
      <c r="F3510" s="118" t="s">
        <v>9</v>
      </c>
      <c r="G3510" s="118" t="s">
        <v>605</v>
      </c>
      <c r="H3510" s="118" t="s">
        <v>757</v>
      </c>
      <c r="I3510" s="219" t="str">
        <f>I3509</f>
        <v>September</v>
      </c>
      <c r="J3510" s="184">
        <f>IF(F3510="USD", E3510, E3510 * IFERROR(VLOOKUP(F3510, EXCHANGE_RATE!A:B, 2, FALSE), "Currency not found"))</f>
        <v>9.75</v>
      </c>
      <c r="K3510" s="184">
        <f t="shared" si="320"/>
        <v>9.75</v>
      </c>
      <c r="L3510" s="184">
        <f>IF(C3510="MTS", B3510, B3510 * IFERROR(VLOOKUP(C3510, 'QTY_CONVERSIONS '!A:B, 2, FALSE), "Units not  found"))</f>
        <v>0.1</v>
      </c>
      <c r="M3510" s="185">
        <f t="shared" si="321"/>
        <v>975</v>
      </c>
      <c r="N3510" s="143" t="str">
        <f>IFERROR(VLOOKUP(D3510, Product_Category!A:B, 2, FALSE), "Uncategorized")</f>
        <v>MAGNESIUM STEARATE</v>
      </c>
      <c r="O3510" s="186">
        <f t="shared" si="323"/>
        <v>9750</v>
      </c>
      <c r="P3510" s="185">
        <f t="shared" si="322"/>
        <v>975</v>
      </c>
      <c r="Q3510" s="143">
        <v>2023</v>
      </c>
      <c r="R3510" s="143" t="str">
        <f>IFERROR(VLOOKUP(G3510,'SOURCE COMPANY'!A:B, 2, FALSE), "")</f>
        <v>AMISHI DRUGS</v>
      </c>
      <c r="S3510" s="143" t="str">
        <f>IFERROR(VLOOKUP(H3510,'CUSTOMER NAME'!A:B, 2, FALSE), "")</f>
        <v>MICROSYNERGY PHARMA</v>
      </c>
    </row>
    <row r="3511" spans="1:19">
      <c r="A3511" s="131" t="s">
        <v>804</v>
      </c>
      <c r="B3511" s="131">
        <v>3000</v>
      </c>
      <c r="C3511" s="131" t="s">
        <v>7</v>
      </c>
      <c r="D3511" s="131" t="s">
        <v>2672</v>
      </c>
      <c r="E3511" s="131">
        <v>2.65</v>
      </c>
      <c r="F3511" s="131" t="s">
        <v>9</v>
      </c>
      <c r="G3511" s="143" t="s">
        <v>530</v>
      </c>
      <c r="H3511" s="131" t="s">
        <v>510</v>
      </c>
      <c r="I3511" s="192" t="s">
        <v>2670</v>
      </c>
      <c r="J3511" s="184">
        <f>IF(F3511="USD", E3511, E3511 * IFERROR(VLOOKUP(F3511, EXCHANGE_RATE!A:B, 2, FALSE), "Currency not found"))</f>
        <v>2.65</v>
      </c>
      <c r="K3511" s="184">
        <f t="shared" si="320"/>
        <v>2.65</v>
      </c>
      <c r="L3511" s="184">
        <f>IF(C3511="MTS", B3511, B3511 * IFERROR(VLOOKUP(C3511, 'QTY_CONVERSIONS '!A:B, 2, FALSE), "Units not  found"))</f>
        <v>3</v>
      </c>
      <c r="M3511" s="185">
        <f t="shared" si="321"/>
        <v>7950</v>
      </c>
      <c r="N3511" s="143" t="str">
        <f>IFERROR(VLOOKUP(D3511, Product_Category!A:B, 2, FALSE), "Uncategorized")</f>
        <v>MCC</v>
      </c>
      <c r="O3511" s="186">
        <f t="shared" si="323"/>
        <v>2650</v>
      </c>
      <c r="P3511" s="185">
        <f t="shared" si="322"/>
        <v>7950</v>
      </c>
      <c r="Q3511" s="143">
        <v>2023</v>
      </c>
      <c r="R3511" s="143" t="str">
        <f>IFERROR(VLOOKUP(G3511,'SOURCE COMPANY'!A:B, 2, FALSE), "")</f>
        <v>NITIKA PHARMA</v>
      </c>
      <c r="S3511" s="143" t="str">
        <f>IFERROR(VLOOKUP(H3511,'CUSTOMER NAME'!A:B, 2, FALSE), "")</f>
        <v>TO THE ORDER</v>
      </c>
    </row>
    <row r="3512" spans="1:19">
      <c r="A3512" s="131" t="s">
        <v>1025</v>
      </c>
      <c r="B3512" s="131">
        <v>1500</v>
      </c>
      <c r="C3512" s="131" t="s">
        <v>7</v>
      </c>
      <c r="D3512" s="131" t="s">
        <v>2875</v>
      </c>
      <c r="E3512" s="131">
        <v>2.44</v>
      </c>
      <c r="F3512" s="131" t="s">
        <v>9</v>
      </c>
      <c r="G3512" s="143" t="s">
        <v>530</v>
      </c>
      <c r="H3512" s="131" t="s">
        <v>510</v>
      </c>
      <c r="I3512" s="192" t="s">
        <v>2670</v>
      </c>
      <c r="J3512" s="184">
        <f>IF(F3512="USD", E3512, E3512 * IFERROR(VLOOKUP(F3512, EXCHANGE_RATE!A:B, 2, FALSE), "Currency not found"))</f>
        <v>2.44</v>
      </c>
      <c r="K3512" s="184">
        <f t="shared" si="320"/>
        <v>2.44</v>
      </c>
      <c r="L3512" s="184">
        <f>IF(C3512="MTS", B3512, B3512 * IFERROR(VLOOKUP(C3512, 'QTY_CONVERSIONS '!A:B, 2, FALSE), "Units not  found"))</f>
        <v>1.5</v>
      </c>
      <c r="M3512" s="185">
        <f t="shared" si="321"/>
        <v>3660</v>
      </c>
      <c r="N3512" s="143" t="str">
        <f>IFERROR(VLOOKUP(D3512, Product_Category!A:B, 2, FALSE), "Uncategorized")</f>
        <v>MCC</v>
      </c>
      <c r="O3512" s="186">
        <f t="shared" si="323"/>
        <v>2440</v>
      </c>
      <c r="P3512" s="185">
        <f t="shared" si="322"/>
        <v>3660</v>
      </c>
      <c r="Q3512" s="143">
        <v>2023</v>
      </c>
      <c r="R3512" s="143" t="str">
        <f>IFERROR(VLOOKUP(G3512,'SOURCE COMPANY'!A:B, 2, FALSE), "")</f>
        <v>NITIKA PHARMA</v>
      </c>
      <c r="S3512" s="143" t="str">
        <f>IFERROR(VLOOKUP(H3512,'CUSTOMER NAME'!A:B, 2, FALSE), "")</f>
        <v>TO THE ORDER</v>
      </c>
    </row>
    <row r="3513" spans="1:19">
      <c r="A3513" s="131" t="s">
        <v>1047</v>
      </c>
      <c r="B3513" s="131">
        <v>12000</v>
      </c>
      <c r="C3513" s="131" t="s">
        <v>7</v>
      </c>
      <c r="D3513" s="131" t="s">
        <v>2897</v>
      </c>
      <c r="E3513" s="131">
        <v>2.4300000000000002</v>
      </c>
      <c r="F3513" s="131" t="s">
        <v>9</v>
      </c>
      <c r="G3513" s="143" t="s">
        <v>530</v>
      </c>
      <c r="H3513" s="131" t="s">
        <v>510</v>
      </c>
      <c r="I3513" s="192" t="s">
        <v>2670</v>
      </c>
      <c r="J3513" s="184">
        <f>IF(F3513="USD", E3513, E3513 * IFERROR(VLOOKUP(F3513, EXCHANGE_RATE!A:B, 2, FALSE), "Currency not found"))</f>
        <v>2.4300000000000002</v>
      </c>
      <c r="K3513" s="184">
        <f t="shared" si="320"/>
        <v>2.4300000000000002</v>
      </c>
      <c r="L3513" s="184">
        <f>IF(C3513="MTS", B3513, B3513 * IFERROR(VLOOKUP(C3513, 'QTY_CONVERSIONS '!A:B, 2, FALSE), "Units not  found"))</f>
        <v>12</v>
      </c>
      <c r="M3513" s="185">
        <f t="shared" si="321"/>
        <v>29160.000000000004</v>
      </c>
      <c r="N3513" s="143" t="str">
        <f>IFERROR(VLOOKUP(D3513, Product_Category!A:B, 2, FALSE), "Uncategorized")</f>
        <v>MCC</v>
      </c>
      <c r="O3513" s="186">
        <f t="shared" si="323"/>
        <v>2430</v>
      </c>
      <c r="P3513" s="185">
        <f t="shared" si="322"/>
        <v>29160</v>
      </c>
      <c r="Q3513" s="143">
        <v>2023</v>
      </c>
      <c r="R3513" s="143" t="str">
        <f>IFERROR(VLOOKUP(G3513,'SOURCE COMPANY'!A:B, 2, FALSE), "")</f>
        <v>NITIKA PHARMA</v>
      </c>
      <c r="S3513" s="143" t="str">
        <f>IFERROR(VLOOKUP(H3513,'CUSTOMER NAME'!A:B, 2, FALSE), "")</f>
        <v>TO THE ORDER</v>
      </c>
    </row>
    <row r="3514" spans="1:19">
      <c r="A3514" s="143" t="s">
        <v>804</v>
      </c>
      <c r="B3514" s="222">
        <v>300</v>
      </c>
      <c r="C3514" s="143" t="s">
        <v>7</v>
      </c>
      <c r="D3514" s="143" t="s">
        <v>2348</v>
      </c>
      <c r="E3514" s="184">
        <v>5.69</v>
      </c>
      <c r="F3514" s="143" t="s">
        <v>9</v>
      </c>
      <c r="G3514" s="143" t="s">
        <v>530</v>
      </c>
      <c r="H3514" s="143" t="s">
        <v>510</v>
      </c>
      <c r="I3514" s="219" t="str">
        <f>I3513</f>
        <v>August</v>
      </c>
      <c r="J3514" s="184">
        <f>IF(F3514="USD", E3514, E3514 * IFERROR(VLOOKUP(F3514, EXCHANGE_RATE!A:B, 2, FALSE), "Currency not found"))</f>
        <v>5.69</v>
      </c>
      <c r="K3514" s="184">
        <f t="shared" si="320"/>
        <v>5.69</v>
      </c>
      <c r="L3514" s="184">
        <f>IF(C3514="MTS", B3514, B3514 * IFERROR(VLOOKUP(C3514, 'QTY_CONVERSIONS '!A:B, 2, FALSE), "Units not  found"))</f>
        <v>0.3</v>
      </c>
      <c r="M3514" s="185">
        <f t="shared" si="321"/>
        <v>1707.0000000000002</v>
      </c>
      <c r="N3514" s="143" t="str">
        <f>IFERROR(VLOOKUP(D3514, Product_Category!A:B, 2, FALSE), "Uncategorized")</f>
        <v>MCC</v>
      </c>
      <c r="O3514" s="186">
        <f t="shared" si="323"/>
        <v>5690</v>
      </c>
      <c r="P3514" s="185">
        <f t="shared" si="322"/>
        <v>1707</v>
      </c>
      <c r="Q3514" s="143">
        <v>2023</v>
      </c>
      <c r="R3514" s="143" t="str">
        <f>IFERROR(VLOOKUP(G3514,'SOURCE COMPANY'!A:B, 2, FALSE), "")</f>
        <v>NITIKA PHARMA</v>
      </c>
      <c r="S3514" s="143" t="str">
        <f>IFERROR(VLOOKUP(H3514,'CUSTOMER NAME'!A:B, 2, FALSE), "")</f>
        <v>TO THE ORDER</v>
      </c>
    </row>
    <row r="3515" spans="1:19">
      <c r="A3515" s="143" t="s">
        <v>804</v>
      </c>
      <c r="B3515" s="222">
        <v>300</v>
      </c>
      <c r="C3515" s="143" t="s">
        <v>7</v>
      </c>
      <c r="D3515" s="143" t="s">
        <v>2348</v>
      </c>
      <c r="E3515" s="184">
        <v>5.69</v>
      </c>
      <c r="F3515" s="143" t="s">
        <v>9</v>
      </c>
      <c r="G3515" s="143" t="s">
        <v>530</v>
      </c>
      <c r="H3515" s="143" t="s">
        <v>510</v>
      </c>
      <c r="I3515" s="219" t="str">
        <f>I3514</f>
        <v>August</v>
      </c>
      <c r="J3515" s="184">
        <f>IF(F3515="USD", E3515, E3515 * IFERROR(VLOOKUP(F3515, EXCHANGE_RATE!A:B, 2, FALSE), "Currency not found"))</f>
        <v>5.69</v>
      </c>
      <c r="K3515" s="184">
        <f t="shared" si="320"/>
        <v>5.69</v>
      </c>
      <c r="L3515" s="184">
        <f>IF(C3515="MTS", B3515, B3515 * IFERROR(VLOOKUP(C3515, 'QTY_CONVERSIONS '!A:B, 2, FALSE), "Units not  found"))</f>
        <v>0.3</v>
      </c>
      <c r="M3515" s="185">
        <f t="shared" si="321"/>
        <v>1707.0000000000002</v>
      </c>
      <c r="N3515" s="143" t="str">
        <f>IFERROR(VLOOKUP(D3515, Product_Category!A:B, 2, FALSE), "Uncategorized")</f>
        <v>MCC</v>
      </c>
      <c r="O3515" s="186">
        <f t="shared" si="323"/>
        <v>5690</v>
      </c>
      <c r="P3515" s="185">
        <f t="shared" si="322"/>
        <v>1707</v>
      </c>
      <c r="Q3515" s="143">
        <v>2023</v>
      </c>
      <c r="R3515" s="143" t="str">
        <f>IFERROR(VLOOKUP(G3515,'SOURCE COMPANY'!A:B, 2, FALSE), "")</f>
        <v>NITIKA PHARMA</v>
      </c>
      <c r="S3515" s="143" t="str">
        <f>IFERROR(VLOOKUP(H3515,'CUSTOMER NAME'!A:B, 2, FALSE), "")</f>
        <v>TO THE ORDER</v>
      </c>
    </row>
    <row r="3516" spans="1:19">
      <c r="A3516" s="131" t="s">
        <v>816</v>
      </c>
      <c r="B3516" s="131">
        <v>100</v>
      </c>
      <c r="C3516" s="131" t="s">
        <v>7</v>
      </c>
      <c r="D3516" s="131" t="s">
        <v>910</v>
      </c>
      <c r="E3516" s="131">
        <v>3.75</v>
      </c>
      <c r="F3516" s="131" t="s">
        <v>9</v>
      </c>
      <c r="G3516" s="143" t="s">
        <v>530</v>
      </c>
      <c r="H3516" s="131" t="s">
        <v>510</v>
      </c>
      <c r="I3516" s="192" t="s">
        <v>3893</v>
      </c>
      <c r="J3516" s="184">
        <f>IF(F3516="USD", E3516, E3516 * IFERROR(VLOOKUP(F3516, EXCHANGE_RATE!A:B, 2, FALSE), "Currency not found"))</f>
        <v>3.75</v>
      </c>
      <c r="K3516" s="184">
        <f t="shared" si="320"/>
        <v>3.75</v>
      </c>
      <c r="L3516" s="184">
        <f>IF(C3516="MTS", B3516, B3516 * IFERROR(VLOOKUP(C3516, 'QTY_CONVERSIONS '!A:B, 2, FALSE), "Units not  found"))</f>
        <v>0.1</v>
      </c>
      <c r="M3516" s="185">
        <f t="shared" si="321"/>
        <v>375</v>
      </c>
      <c r="N3516" s="143" t="str">
        <f>IFERROR(VLOOKUP(D3516, Product_Category!A:B, 2, FALSE), "Uncategorized")</f>
        <v>MAGNESIUM STEARATE</v>
      </c>
      <c r="O3516" s="186">
        <f t="shared" si="323"/>
        <v>3750</v>
      </c>
      <c r="P3516" s="185">
        <f t="shared" si="322"/>
        <v>375</v>
      </c>
      <c r="Q3516" s="143">
        <v>2023</v>
      </c>
      <c r="R3516" s="143" t="str">
        <f>IFERROR(VLOOKUP(G3516,'SOURCE COMPANY'!A:B, 2, FALSE), "")</f>
        <v>NITIKA PHARMA</v>
      </c>
      <c r="S3516" s="143" t="str">
        <f>IFERROR(VLOOKUP(H3516,'CUSTOMER NAME'!A:B, 2, FALSE), "")</f>
        <v>TO THE ORDER</v>
      </c>
    </row>
    <row r="3517" spans="1:19">
      <c r="A3517" s="132" t="s">
        <v>1751</v>
      </c>
      <c r="B3517" s="132">
        <v>2000</v>
      </c>
      <c r="C3517" s="132" t="s">
        <v>7</v>
      </c>
      <c r="D3517" s="132" t="s">
        <v>2672</v>
      </c>
      <c r="E3517" s="132">
        <v>3</v>
      </c>
      <c r="F3517" s="132" t="s">
        <v>1718</v>
      </c>
      <c r="G3517" s="143" t="s">
        <v>530</v>
      </c>
      <c r="H3517" s="132" t="s">
        <v>510</v>
      </c>
      <c r="I3517" s="192" t="s">
        <v>3893</v>
      </c>
      <c r="J3517" s="184">
        <f>IF(F3517="USD", E3517, E3517 * IFERROR(VLOOKUP(F3517, EXCHANGE_RATE!A:B, 2, FALSE), "Currency not found"))</f>
        <v>3.21</v>
      </c>
      <c r="K3517" s="184">
        <f t="shared" si="320"/>
        <v>3.21</v>
      </c>
      <c r="L3517" s="184">
        <f>IF(C3517="MTS", B3517, B3517 * IFERROR(VLOOKUP(C3517, 'QTY_CONVERSIONS '!A:B, 2, FALSE), "Units not  found"))</f>
        <v>2</v>
      </c>
      <c r="M3517" s="185">
        <f t="shared" si="321"/>
        <v>6420</v>
      </c>
      <c r="N3517" s="143" t="str">
        <f>IFERROR(VLOOKUP(D3517, Product_Category!A:B, 2, FALSE), "Uncategorized")</f>
        <v>MCC</v>
      </c>
      <c r="O3517" s="186">
        <f t="shared" si="323"/>
        <v>3210</v>
      </c>
      <c r="P3517" s="185">
        <f t="shared" si="322"/>
        <v>6420</v>
      </c>
      <c r="Q3517" s="143">
        <v>2023</v>
      </c>
      <c r="R3517" s="143" t="str">
        <f>IFERROR(VLOOKUP(G3517,'SOURCE COMPANY'!A:B, 2, FALSE), "")</f>
        <v>NITIKA PHARMA</v>
      </c>
      <c r="S3517" s="143" t="str">
        <f>IFERROR(VLOOKUP(H3517,'CUSTOMER NAME'!A:B, 2, FALSE), "")</f>
        <v>TO THE ORDER</v>
      </c>
    </row>
    <row r="3518" spans="1:19">
      <c r="A3518" s="131" t="s">
        <v>860</v>
      </c>
      <c r="B3518" s="131">
        <v>650</v>
      </c>
      <c r="C3518" s="131" t="s">
        <v>7</v>
      </c>
      <c r="D3518" s="131" t="s">
        <v>3543</v>
      </c>
      <c r="E3518" s="131">
        <v>3.39</v>
      </c>
      <c r="F3518" s="131" t="s">
        <v>9</v>
      </c>
      <c r="G3518" s="143" t="s">
        <v>530</v>
      </c>
      <c r="H3518" s="131" t="s">
        <v>510</v>
      </c>
      <c r="I3518" s="192" t="s">
        <v>3893</v>
      </c>
      <c r="J3518" s="184">
        <f>IF(F3518="USD", E3518, E3518 * IFERROR(VLOOKUP(F3518, EXCHANGE_RATE!A:B, 2, FALSE), "Currency not found"))</f>
        <v>3.39</v>
      </c>
      <c r="K3518" s="184">
        <f t="shared" si="320"/>
        <v>3.39</v>
      </c>
      <c r="L3518" s="184">
        <f>IF(C3518="MTS", B3518, B3518 * IFERROR(VLOOKUP(C3518, 'QTY_CONVERSIONS '!A:B, 2, FALSE), "Units not  found"))</f>
        <v>0.65</v>
      </c>
      <c r="M3518" s="185">
        <f t="shared" si="321"/>
        <v>2203.5</v>
      </c>
      <c r="N3518" s="143" t="str">
        <f>IFERROR(VLOOKUP(D3518, Product_Category!A:B, 2, FALSE), "Uncategorized")</f>
        <v>MAGNESIUM STEARATE</v>
      </c>
      <c r="O3518" s="186">
        <f t="shared" si="323"/>
        <v>3390</v>
      </c>
      <c r="P3518" s="185">
        <f t="shared" si="322"/>
        <v>2203.5</v>
      </c>
      <c r="Q3518" s="143">
        <v>2023</v>
      </c>
      <c r="R3518" s="143" t="str">
        <f>IFERROR(VLOOKUP(G3518,'SOURCE COMPANY'!A:B, 2, FALSE), "")</f>
        <v>NITIKA PHARMA</v>
      </c>
      <c r="S3518" s="143" t="str">
        <f>IFERROR(VLOOKUP(H3518,'CUSTOMER NAME'!A:B, 2, FALSE), "")</f>
        <v>TO THE ORDER</v>
      </c>
    </row>
    <row r="3519" spans="1:19">
      <c r="A3519" s="131" t="s">
        <v>1939</v>
      </c>
      <c r="B3519" s="131">
        <v>4000</v>
      </c>
      <c r="C3519" s="131" t="s">
        <v>7</v>
      </c>
      <c r="D3519" s="131" t="s">
        <v>3543</v>
      </c>
      <c r="E3519" s="131">
        <v>3</v>
      </c>
      <c r="F3519" s="131" t="s">
        <v>9</v>
      </c>
      <c r="G3519" s="143" t="s">
        <v>530</v>
      </c>
      <c r="H3519" s="131" t="s">
        <v>510</v>
      </c>
      <c r="I3519" s="192" t="s">
        <v>3893</v>
      </c>
      <c r="J3519" s="184">
        <f>IF(F3519="USD", E3519, E3519 * IFERROR(VLOOKUP(F3519, EXCHANGE_RATE!A:B, 2, FALSE), "Currency not found"))</f>
        <v>3</v>
      </c>
      <c r="K3519" s="184">
        <f t="shared" si="320"/>
        <v>3</v>
      </c>
      <c r="L3519" s="184">
        <f>IF(C3519="MTS", B3519, B3519 * IFERROR(VLOOKUP(C3519, 'QTY_CONVERSIONS '!A:B, 2, FALSE), "Units not  found"))</f>
        <v>4</v>
      </c>
      <c r="M3519" s="185">
        <f t="shared" si="321"/>
        <v>12000</v>
      </c>
      <c r="N3519" s="143" t="str">
        <f>IFERROR(VLOOKUP(D3519, Product_Category!A:B, 2, FALSE), "Uncategorized")</f>
        <v>MAGNESIUM STEARATE</v>
      </c>
      <c r="O3519" s="186">
        <f t="shared" si="323"/>
        <v>3000</v>
      </c>
      <c r="P3519" s="185">
        <f t="shared" si="322"/>
        <v>12000</v>
      </c>
      <c r="Q3519" s="143">
        <v>2023</v>
      </c>
      <c r="R3519" s="143" t="str">
        <f>IFERROR(VLOOKUP(G3519,'SOURCE COMPANY'!A:B, 2, FALSE), "")</f>
        <v>NITIKA PHARMA</v>
      </c>
      <c r="S3519" s="143" t="str">
        <f>IFERROR(VLOOKUP(H3519,'CUSTOMER NAME'!A:B, 2, FALSE), "")</f>
        <v>TO THE ORDER</v>
      </c>
    </row>
    <row r="3520" spans="1:19">
      <c r="A3520" s="131" t="s">
        <v>897</v>
      </c>
      <c r="B3520" s="131">
        <v>425</v>
      </c>
      <c r="C3520" s="131" t="s">
        <v>7</v>
      </c>
      <c r="D3520" s="131" t="s">
        <v>3543</v>
      </c>
      <c r="E3520" s="131">
        <v>11.7</v>
      </c>
      <c r="F3520" s="131" t="s">
        <v>9</v>
      </c>
      <c r="G3520" s="143" t="s">
        <v>530</v>
      </c>
      <c r="H3520" s="131" t="s">
        <v>510</v>
      </c>
      <c r="I3520" s="192" t="s">
        <v>3893</v>
      </c>
      <c r="J3520" s="184">
        <f>IF(F3520="USD", E3520, E3520 * IFERROR(VLOOKUP(F3520, EXCHANGE_RATE!A:B, 2, FALSE), "Currency not found"))</f>
        <v>11.7</v>
      </c>
      <c r="K3520" s="184">
        <f t="shared" si="320"/>
        <v>11.7</v>
      </c>
      <c r="L3520" s="184">
        <f>IF(C3520="MTS", B3520, B3520 * IFERROR(VLOOKUP(C3520, 'QTY_CONVERSIONS '!A:B, 2, FALSE), "Units not  found"))</f>
        <v>0.42499999999999999</v>
      </c>
      <c r="M3520" s="185">
        <f t="shared" si="321"/>
        <v>4972.5</v>
      </c>
      <c r="N3520" s="143" t="str">
        <f>IFERROR(VLOOKUP(D3520, Product_Category!A:B, 2, FALSE), "Uncategorized")</f>
        <v>MAGNESIUM STEARATE</v>
      </c>
      <c r="O3520" s="186">
        <f t="shared" si="323"/>
        <v>11700</v>
      </c>
      <c r="P3520" s="185">
        <f t="shared" si="322"/>
        <v>4972.5</v>
      </c>
      <c r="Q3520" s="143">
        <v>2023</v>
      </c>
      <c r="R3520" s="143" t="str">
        <f>IFERROR(VLOOKUP(G3520,'SOURCE COMPANY'!A:B, 2, FALSE), "")</f>
        <v>NITIKA PHARMA</v>
      </c>
      <c r="S3520" s="143" t="str">
        <f>IFERROR(VLOOKUP(H3520,'CUSTOMER NAME'!A:B, 2, FALSE), "")</f>
        <v>TO THE ORDER</v>
      </c>
    </row>
    <row r="3521" spans="1:19">
      <c r="A3521" s="131" t="s">
        <v>904</v>
      </c>
      <c r="B3521" s="131">
        <v>250</v>
      </c>
      <c r="C3521" s="131" t="s">
        <v>7</v>
      </c>
      <c r="D3521" s="131" t="s">
        <v>3543</v>
      </c>
      <c r="E3521" s="131">
        <v>12.1</v>
      </c>
      <c r="F3521" s="131" t="s">
        <v>9</v>
      </c>
      <c r="G3521" s="143" t="s">
        <v>530</v>
      </c>
      <c r="H3521" s="131" t="s">
        <v>510</v>
      </c>
      <c r="I3521" s="192" t="s">
        <v>3893</v>
      </c>
      <c r="J3521" s="184">
        <f>IF(F3521="USD", E3521, E3521 * IFERROR(VLOOKUP(F3521, EXCHANGE_RATE!A:B, 2, FALSE), "Currency not found"))</f>
        <v>12.1</v>
      </c>
      <c r="K3521" s="184">
        <f t="shared" si="320"/>
        <v>12.1</v>
      </c>
      <c r="L3521" s="184">
        <f>IF(C3521="MTS", B3521, B3521 * IFERROR(VLOOKUP(C3521, 'QTY_CONVERSIONS '!A:B, 2, FALSE), "Units not  found"))</f>
        <v>0.25</v>
      </c>
      <c r="M3521" s="185">
        <f t="shared" si="321"/>
        <v>3025</v>
      </c>
      <c r="N3521" s="143" t="str">
        <f>IFERROR(VLOOKUP(D3521, Product_Category!A:B, 2, FALSE), "Uncategorized")</f>
        <v>MAGNESIUM STEARATE</v>
      </c>
      <c r="O3521" s="186">
        <f t="shared" si="323"/>
        <v>12100</v>
      </c>
      <c r="P3521" s="185">
        <f t="shared" si="322"/>
        <v>3025</v>
      </c>
      <c r="Q3521" s="143">
        <v>2023</v>
      </c>
      <c r="R3521" s="143" t="str">
        <f>IFERROR(VLOOKUP(G3521,'SOURCE COMPANY'!A:B, 2, FALSE), "")</f>
        <v>NITIKA PHARMA</v>
      </c>
      <c r="S3521" s="143" t="str">
        <f>IFERROR(VLOOKUP(H3521,'CUSTOMER NAME'!A:B, 2, FALSE), "")</f>
        <v>TO THE ORDER</v>
      </c>
    </row>
    <row r="3522" spans="1:19">
      <c r="A3522" s="221" t="s">
        <v>1242</v>
      </c>
      <c r="B3522" s="227">
        <v>200</v>
      </c>
      <c r="C3522" s="221" t="s">
        <v>7</v>
      </c>
      <c r="D3522" s="221" t="s">
        <v>2380</v>
      </c>
      <c r="E3522" s="228">
        <v>9.25</v>
      </c>
      <c r="F3522" s="221" t="s">
        <v>9</v>
      </c>
      <c r="G3522" s="143" t="s">
        <v>530</v>
      </c>
      <c r="H3522" s="221" t="s">
        <v>510</v>
      </c>
      <c r="I3522" s="219" t="str">
        <f>I3521</f>
        <v>December</v>
      </c>
      <c r="J3522" s="184">
        <f>IF(F3522="USD", E3522, E3522 * IFERROR(VLOOKUP(F3522, EXCHANGE_RATE!A:B, 2, FALSE), "Currency not found"))</f>
        <v>9.25</v>
      </c>
      <c r="K3522" s="184">
        <f t="shared" ref="K3522:K3585" si="325">ROUNDUP(J3522,2)</f>
        <v>9.25</v>
      </c>
      <c r="L3522" s="184">
        <f>IF(C3522="MTS", B3522, B3522 * IFERROR(VLOOKUP(C3522, 'QTY_CONVERSIONS '!A:B, 2, FALSE), "Units not  found"))</f>
        <v>0.2</v>
      </c>
      <c r="M3522" s="185">
        <f t="shared" ref="M3522:M3585" si="326">B3522*K3522</f>
        <v>1850</v>
      </c>
      <c r="N3522" s="143" t="str">
        <f>IFERROR(VLOOKUP(D3522, Product_Category!A:B, 2, FALSE), "Uncategorized")</f>
        <v>MAGNESIUM STEARATE</v>
      </c>
      <c r="O3522" s="186">
        <f t="shared" si="323"/>
        <v>9250</v>
      </c>
      <c r="P3522" s="185">
        <f t="shared" ref="P3522:P3585" si="327">L3522*O3522</f>
        <v>1850</v>
      </c>
      <c r="Q3522" s="143">
        <v>2023</v>
      </c>
      <c r="R3522" s="143" t="str">
        <f>IFERROR(VLOOKUP(G3522,'SOURCE COMPANY'!A:B, 2, FALSE), "")</f>
        <v>NITIKA PHARMA</v>
      </c>
      <c r="S3522" s="143" t="str">
        <f>IFERROR(VLOOKUP(H3522,'CUSTOMER NAME'!A:B, 2, FALSE), "")</f>
        <v>TO THE ORDER</v>
      </c>
    </row>
    <row r="3523" spans="1:19">
      <c r="A3523" s="131" t="s">
        <v>988</v>
      </c>
      <c r="B3523" s="131">
        <v>500</v>
      </c>
      <c r="C3523" s="131" t="s">
        <v>7</v>
      </c>
      <c r="D3523" s="131" t="s">
        <v>910</v>
      </c>
      <c r="E3523" s="131">
        <v>3</v>
      </c>
      <c r="F3523" s="131" t="s">
        <v>9</v>
      </c>
      <c r="G3523" s="143" t="s">
        <v>530</v>
      </c>
      <c r="H3523" s="131" t="s">
        <v>510</v>
      </c>
      <c r="I3523" s="192" t="s">
        <v>3893</v>
      </c>
      <c r="J3523" s="184">
        <f>IF(F3523="USD", E3523, E3523 * IFERROR(VLOOKUP(F3523, EXCHANGE_RATE!A:B, 2, FALSE), "Currency not found"))</f>
        <v>3</v>
      </c>
      <c r="K3523" s="184">
        <f t="shared" si="325"/>
        <v>3</v>
      </c>
      <c r="L3523" s="184">
        <f>IF(C3523="MTS", B3523, B3523 * IFERROR(VLOOKUP(C3523, 'QTY_CONVERSIONS '!A:B, 2, FALSE), "Units not  found"))</f>
        <v>0.5</v>
      </c>
      <c r="M3523" s="185">
        <f t="shared" si="326"/>
        <v>1500</v>
      </c>
      <c r="N3523" s="143" t="str">
        <f>IFERROR(VLOOKUP(D3523, Product_Category!A:B, 2, FALSE), "Uncategorized")</f>
        <v>MAGNESIUM STEARATE</v>
      </c>
      <c r="O3523" s="186">
        <f t="shared" ref="O3523:O3586" si="328">K3523*1000</f>
        <v>3000</v>
      </c>
      <c r="P3523" s="185">
        <f t="shared" si="327"/>
        <v>1500</v>
      </c>
      <c r="Q3523" s="143">
        <v>2023</v>
      </c>
      <c r="R3523" s="143" t="str">
        <f>IFERROR(VLOOKUP(G3523,'SOURCE COMPANY'!A:B, 2, FALSE), "")</f>
        <v>NITIKA PHARMA</v>
      </c>
      <c r="S3523" s="143" t="str">
        <f>IFERROR(VLOOKUP(H3523,'CUSTOMER NAME'!A:B, 2, FALSE), "")</f>
        <v>TO THE ORDER</v>
      </c>
    </row>
    <row r="3524" spans="1:19">
      <c r="A3524" s="132" t="s">
        <v>1047</v>
      </c>
      <c r="B3524" s="132">
        <v>2000</v>
      </c>
      <c r="C3524" s="132" t="s">
        <v>7</v>
      </c>
      <c r="D3524" s="132" t="s">
        <v>3543</v>
      </c>
      <c r="E3524" s="132">
        <v>2.95</v>
      </c>
      <c r="F3524" s="132" t="s">
        <v>9</v>
      </c>
      <c r="G3524" s="143" t="s">
        <v>530</v>
      </c>
      <c r="H3524" s="132" t="s">
        <v>510</v>
      </c>
      <c r="I3524" s="192" t="s">
        <v>3893</v>
      </c>
      <c r="J3524" s="184">
        <f>IF(F3524="USD", E3524, E3524 * IFERROR(VLOOKUP(F3524, EXCHANGE_RATE!A:B, 2, FALSE), "Currency not found"))</f>
        <v>2.95</v>
      </c>
      <c r="K3524" s="184">
        <f t="shared" si="325"/>
        <v>2.95</v>
      </c>
      <c r="L3524" s="184">
        <f>IF(C3524="MTS", B3524, B3524 * IFERROR(VLOOKUP(C3524, 'QTY_CONVERSIONS '!A:B, 2, FALSE), "Units not  found"))</f>
        <v>2</v>
      </c>
      <c r="M3524" s="185">
        <f t="shared" si="326"/>
        <v>5900</v>
      </c>
      <c r="N3524" s="143" t="str">
        <f>IFERROR(VLOOKUP(D3524, Product_Category!A:B, 2, FALSE), "Uncategorized")</f>
        <v>MAGNESIUM STEARATE</v>
      </c>
      <c r="O3524" s="186">
        <f t="shared" si="328"/>
        <v>2950</v>
      </c>
      <c r="P3524" s="185">
        <f t="shared" si="327"/>
        <v>5900</v>
      </c>
      <c r="Q3524" s="143">
        <v>2023</v>
      </c>
      <c r="R3524" s="143" t="str">
        <f>IFERROR(VLOOKUP(G3524,'SOURCE COMPANY'!A:B, 2, FALSE), "")</f>
        <v>NITIKA PHARMA</v>
      </c>
      <c r="S3524" s="143" t="str">
        <f>IFERROR(VLOOKUP(H3524,'CUSTOMER NAME'!A:B, 2, FALSE), "")</f>
        <v>TO THE ORDER</v>
      </c>
    </row>
    <row r="3525" spans="1:19">
      <c r="A3525" s="118" t="s">
        <v>172</v>
      </c>
      <c r="B3525" s="118">
        <v>10000</v>
      </c>
      <c r="C3525" s="118" t="s">
        <v>7</v>
      </c>
      <c r="D3525" s="118" t="s">
        <v>1076</v>
      </c>
      <c r="E3525" s="255">
        <v>2.4700000000000002</v>
      </c>
      <c r="F3525" s="118" t="s">
        <v>9</v>
      </c>
      <c r="G3525" s="143" t="s">
        <v>530</v>
      </c>
      <c r="H3525" s="118" t="s">
        <v>510</v>
      </c>
      <c r="I3525" s="219" t="str">
        <f t="shared" ref="I3525:I3530" si="329">I3524</f>
        <v>December</v>
      </c>
      <c r="J3525" s="184">
        <f>IF(F3525="USD", E3525, E3525 * IFERROR(VLOOKUP(F3525, EXCHANGE_RATE!A:B, 2, FALSE), "Currency not found"))</f>
        <v>2.4700000000000002</v>
      </c>
      <c r="K3525" s="184">
        <f t="shared" si="325"/>
        <v>2.4700000000000002</v>
      </c>
      <c r="L3525" s="184">
        <f>IF(C3525="MTS", B3525, B3525 * IFERROR(VLOOKUP(C3525, 'QTY_CONVERSIONS '!A:B, 2, FALSE), "Units not  found"))</f>
        <v>10</v>
      </c>
      <c r="M3525" s="185">
        <f t="shared" si="326"/>
        <v>24700.000000000004</v>
      </c>
      <c r="N3525" s="143" t="str">
        <f>IFERROR(VLOOKUP(D3525, Product_Category!A:B, 2, FALSE), "Uncategorized")</f>
        <v>MAGNESIUM STEARATE</v>
      </c>
      <c r="O3525" s="186">
        <f t="shared" si="328"/>
        <v>2470</v>
      </c>
      <c r="P3525" s="185">
        <f t="shared" si="327"/>
        <v>24700</v>
      </c>
      <c r="Q3525" s="143">
        <v>2023</v>
      </c>
      <c r="R3525" s="143" t="str">
        <f>IFERROR(VLOOKUP(G3525,'SOURCE COMPANY'!A:B, 2, FALSE), "")</f>
        <v>NITIKA PHARMA</v>
      </c>
      <c r="S3525" s="143" t="str">
        <f>IFERROR(VLOOKUP(H3525,'CUSTOMER NAME'!A:B, 2, FALSE), "")</f>
        <v>TO THE ORDER</v>
      </c>
    </row>
    <row r="3526" spans="1:19">
      <c r="A3526" s="118" t="s">
        <v>172</v>
      </c>
      <c r="B3526" s="118">
        <v>20000</v>
      </c>
      <c r="C3526" s="118" t="s">
        <v>7</v>
      </c>
      <c r="D3526" s="118" t="s">
        <v>1077</v>
      </c>
      <c r="E3526" s="255">
        <v>2.5699486</v>
      </c>
      <c r="F3526" s="118" t="s">
        <v>9</v>
      </c>
      <c r="G3526" s="143" t="s">
        <v>530</v>
      </c>
      <c r="H3526" s="118" t="s">
        <v>510</v>
      </c>
      <c r="I3526" s="219" t="str">
        <f t="shared" si="329"/>
        <v>December</v>
      </c>
      <c r="J3526" s="184">
        <f>IF(F3526="USD", E3526, E3526 * IFERROR(VLOOKUP(F3526, EXCHANGE_RATE!A:B, 2, FALSE), "Currency not found"))</f>
        <v>2.5699486</v>
      </c>
      <c r="K3526" s="184">
        <f t="shared" si="325"/>
        <v>2.57</v>
      </c>
      <c r="L3526" s="184">
        <f>IF(C3526="MTS", B3526, B3526 * IFERROR(VLOOKUP(C3526, 'QTY_CONVERSIONS '!A:B, 2, FALSE), "Units not  found"))</f>
        <v>20</v>
      </c>
      <c r="M3526" s="185">
        <f t="shared" si="326"/>
        <v>51400</v>
      </c>
      <c r="N3526" s="143" t="str">
        <f>IFERROR(VLOOKUP(D3526, Product_Category!A:B, 2, FALSE), "Uncategorized")</f>
        <v>MAGNESIUM STEARATE</v>
      </c>
      <c r="O3526" s="186">
        <f t="shared" si="328"/>
        <v>2570</v>
      </c>
      <c r="P3526" s="185">
        <f t="shared" si="327"/>
        <v>51400</v>
      </c>
      <c r="Q3526" s="143">
        <v>2023</v>
      </c>
      <c r="R3526" s="143" t="str">
        <f>IFERROR(VLOOKUP(G3526,'SOURCE COMPANY'!A:B, 2, FALSE), "")</f>
        <v>NITIKA PHARMA</v>
      </c>
      <c r="S3526" s="143" t="str">
        <f>IFERROR(VLOOKUP(H3526,'CUSTOMER NAME'!A:B, 2, FALSE), "")</f>
        <v>TO THE ORDER</v>
      </c>
    </row>
    <row r="3527" spans="1:19">
      <c r="A3527" s="118" t="s">
        <v>172</v>
      </c>
      <c r="B3527" s="118">
        <v>5000</v>
      </c>
      <c r="C3527" s="118" t="s">
        <v>7</v>
      </c>
      <c r="D3527" s="118" t="s">
        <v>1076</v>
      </c>
      <c r="E3527" s="255">
        <v>2.4700000000000002</v>
      </c>
      <c r="F3527" s="118" t="s">
        <v>9</v>
      </c>
      <c r="G3527" s="143" t="s">
        <v>530</v>
      </c>
      <c r="H3527" s="118" t="s">
        <v>510</v>
      </c>
      <c r="I3527" s="219" t="str">
        <f t="shared" si="329"/>
        <v>December</v>
      </c>
      <c r="J3527" s="184">
        <f>IF(F3527="USD", E3527, E3527 * IFERROR(VLOOKUP(F3527, EXCHANGE_RATE!A:B, 2, FALSE), "Currency not found"))</f>
        <v>2.4700000000000002</v>
      </c>
      <c r="K3527" s="184">
        <f t="shared" si="325"/>
        <v>2.4700000000000002</v>
      </c>
      <c r="L3527" s="184">
        <f>IF(C3527="MTS", B3527, B3527 * IFERROR(VLOOKUP(C3527, 'QTY_CONVERSIONS '!A:B, 2, FALSE), "Units not  found"))</f>
        <v>5</v>
      </c>
      <c r="M3527" s="185">
        <f t="shared" si="326"/>
        <v>12350.000000000002</v>
      </c>
      <c r="N3527" s="143" t="str">
        <f>IFERROR(VLOOKUP(D3527, Product_Category!A:B, 2, FALSE), "Uncategorized")</f>
        <v>MAGNESIUM STEARATE</v>
      </c>
      <c r="O3527" s="186">
        <f t="shared" si="328"/>
        <v>2470</v>
      </c>
      <c r="P3527" s="185">
        <f t="shared" si="327"/>
        <v>12350</v>
      </c>
      <c r="Q3527" s="143">
        <v>2023</v>
      </c>
      <c r="R3527" s="143" t="str">
        <f>IFERROR(VLOOKUP(G3527,'SOURCE COMPANY'!A:B, 2, FALSE), "")</f>
        <v>NITIKA PHARMA</v>
      </c>
      <c r="S3527" s="143" t="str">
        <f>IFERROR(VLOOKUP(H3527,'CUSTOMER NAME'!A:B, 2, FALSE), "")</f>
        <v>TO THE ORDER</v>
      </c>
    </row>
    <row r="3528" spans="1:19">
      <c r="A3528" s="118" t="s">
        <v>172</v>
      </c>
      <c r="B3528" s="118">
        <v>13000</v>
      </c>
      <c r="C3528" s="118" t="s">
        <v>7</v>
      </c>
      <c r="D3528" s="118" t="s">
        <v>1076</v>
      </c>
      <c r="E3528" s="255">
        <v>2.57</v>
      </c>
      <c r="F3528" s="118" t="s">
        <v>9</v>
      </c>
      <c r="G3528" s="143" t="s">
        <v>530</v>
      </c>
      <c r="H3528" s="118" t="s">
        <v>510</v>
      </c>
      <c r="I3528" s="219" t="str">
        <f t="shared" si="329"/>
        <v>December</v>
      </c>
      <c r="J3528" s="184">
        <f>IF(F3528="USD", E3528, E3528 * IFERROR(VLOOKUP(F3528, EXCHANGE_RATE!A:B, 2, FALSE), "Currency not found"))</f>
        <v>2.57</v>
      </c>
      <c r="K3528" s="184">
        <f t="shared" si="325"/>
        <v>2.57</v>
      </c>
      <c r="L3528" s="184">
        <f>IF(C3528="MTS", B3528, B3528 * IFERROR(VLOOKUP(C3528, 'QTY_CONVERSIONS '!A:B, 2, FALSE), "Units not  found"))</f>
        <v>13</v>
      </c>
      <c r="M3528" s="185">
        <f t="shared" si="326"/>
        <v>33410</v>
      </c>
      <c r="N3528" s="143" t="str">
        <f>IFERROR(VLOOKUP(D3528, Product_Category!A:B, 2, FALSE), "Uncategorized")</f>
        <v>MAGNESIUM STEARATE</v>
      </c>
      <c r="O3528" s="186">
        <f t="shared" si="328"/>
        <v>2570</v>
      </c>
      <c r="P3528" s="185">
        <f t="shared" si="327"/>
        <v>33410</v>
      </c>
      <c r="Q3528" s="143">
        <v>2023</v>
      </c>
      <c r="R3528" s="143" t="str">
        <f>IFERROR(VLOOKUP(G3528,'SOURCE COMPANY'!A:B, 2, FALSE), "")</f>
        <v>NITIKA PHARMA</v>
      </c>
      <c r="S3528" s="143" t="str">
        <f>IFERROR(VLOOKUP(H3528,'CUSTOMER NAME'!A:B, 2, FALSE), "")</f>
        <v>TO THE ORDER</v>
      </c>
    </row>
    <row r="3529" spans="1:19">
      <c r="A3529" s="143" t="s">
        <v>172</v>
      </c>
      <c r="B3529" s="222">
        <v>20000</v>
      </c>
      <c r="C3529" s="143" t="s">
        <v>7</v>
      </c>
      <c r="D3529" s="143" t="s">
        <v>620</v>
      </c>
      <c r="E3529" s="184">
        <v>2.84</v>
      </c>
      <c r="F3529" s="143" t="s">
        <v>9</v>
      </c>
      <c r="G3529" s="143" t="s">
        <v>530</v>
      </c>
      <c r="H3529" s="143" t="s">
        <v>510</v>
      </c>
      <c r="I3529" s="219" t="str">
        <f t="shared" si="329"/>
        <v>December</v>
      </c>
      <c r="J3529" s="184">
        <f>IF(F3529="USD", E3529, E3529 * IFERROR(VLOOKUP(F3529, EXCHANGE_RATE!A:B, 2, FALSE), "Currency not found"))</f>
        <v>2.84</v>
      </c>
      <c r="K3529" s="184">
        <f t="shared" si="325"/>
        <v>2.84</v>
      </c>
      <c r="L3529" s="184">
        <f>IF(C3529="MTS", B3529, B3529 * IFERROR(VLOOKUP(C3529, 'QTY_CONVERSIONS '!A:B, 2, FALSE), "Units not  found"))</f>
        <v>20</v>
      </c>
      <c r="M3529" s="185">
        <f t="shared" si="326"/>
        <v>56800</v>
      </c>
      <c r="N3529" s="143" t="str">
        <f>IFERROR(VLOOKUP(D3529, Product_Category!A:B, 2, FALSE), "Uncategorized")</f>
        <v>MAGNESIUM STEARATE</v>
      </c>
      <c r="O3529" s="186">
        <f t="shared" si="328"/>
        <v>2840</v>
      </c>
      <c r="P3529" s="185">
        <f t="shared" si="327"/>
        <v>56800</v>
      </c>
      <c r="Q3529" s="143">
        <v>2023</v>
      </c>
      <c r="R3529" s="143" t="str">
        <f>IFERROR(VLOOKUP(G3529,'SOURCE COMPANY'!A:B, 2, FALSE), "")</f>
        <v>NITIKA PHARMA</v>
      </c>
      <c r="S3529" s="143" t="str">
        <f>IFERROR(VLOOKUP(H3529,'CUSTOMER NAME'!A:B, 2, FALSE), "")</f>
        <v>TO THE ORDER</v>
      </c>
    </row>
    <row r="3530" spans="1:19">
      <c r="A3530" s="143" t="s">
        <v>172</v>
      </c>
      <c r="B3530" s="222">
        <v>20000</v>
      </c>
      <c r="C3530" s="143" t="s">
        <v>7</v>
      </c>
      <c r="D3530" s="143" t="s">
        <v>620</v>
      </c>
      <c r="E3530" s="184">
        <v>2.84</v>
      </c>
      <c r="F3530" s="143" t="s">
        <v>9</v>
      </c>
      <c r="G3530" s="143" t="s">
        <v>530</v>
      </c>
      <c r="H3530" s="143" t="s">
        <v>510</v>
      </c>
      <c r="I3530" s="219" t="str">
        <f t="shared" si="329"/>
        <v>December</v>
      </c>
      <c r="J3530" s="184">
        <f>IF(F3530="USD", E3530, E3530 * IFERROR(VLOOKUP(F3530, EXCHANGE_RATE!A:B, 2, FALSE), "Currency not found"))</f>
        <v>2.84</v>
      </c>
      <c r="K3530" s="184">
        <f t="shared" si="325"/>
        <v>2.84</v>
      </c>
      <c r="L3530" s="184">
        <f>IF(C3530="MTS", B3530, B3530 * IFERROR(VLOOKUP(C3530, 'QTY_CONVERSIONS '!A:B, 2, FALSE), "Units not  found"))</f>
        <v>20</v>
      </c>
      <c r="M3530" s="185">
        <f t="shared" si="326"/>
        <v>56800</v>
      </c>
      <c r="N3530" s="143" t="str">
        <f>IFERROR(VLOOKUP(D3530, Product_Category!A:B, 2, FALSE), "Uncategorized")</f>
        <v>MAGNESIUM STEARATE</v>
      </c>
      <c r="O3530" s="186">
        <f t="shared" si="328"/>
        <v>2840</v>
      </c>
      <c r="P3530" s="185">
        <f t="shared" si="327"/>
        <v>56800</v>
      </c>
      <c r="Q3530" s="143">
        <v>2023</v>
      </c>
      <c r="R3530" s="143" t="str">
        <f>IFERROR(VLOOKUP(G3530,'SOURCE COMPANY'!A:B, 2, FALSE), "")</f>
        <v>NITIKA PHARMA</v>
      </c>
      <c r="S3530" s="143" t="str">
        <f>IFERROR(VLOOKUP(H3530,'CUSTOMER NAME'!A:B, 2, FALSE), "")</f>
        <v>TO THE ORDER</v>
      </c>
    </row>
    <row r="3531" spans="1:19">
      <c r="A3531" s="131" t="s">
        <v>172</v>
      </c>
      <c r="B3531" s="131">
        <v>20000</v>
      </c>
      <c r="C3531" s="131" t="s">
        <v>7</v>
      </c>
      <c r="D3531" s="131" t="s">
        <v>3543</v>
      </c>
      <c r="E3531" s="131">
        <v>2.84</v>
      </c>
      <c r="F3531" s="131" t="s">
        <v>9</v>
      </c>
      <c r="G3531" s="143" t="s">
        <v>530</v>
      </c>
      <c r="H3531" s="131" t="s">
        <v>510</v>
      </c>
      <c r="I3531" s="192" t="s">
        <v>3893</v>
      </c>
      <c r="J3531" s="184">
        <f>IF(F3531="USD", E3531, E3531 * IFERROR(VLOOKUP(F3531, EXCHANGE_RATE!A:B, 2, FALSE), "Currency not found"))</f>
        <v>2.84</v>
      </c>
      <c r="K3531" s="184">
        <f t="shared" si="325"/>
        <v>2.84</v>
      </c>
      <c r="L3531" s="184">
        <f>IF(C3531="MTS", B3531, B3531 * IFERROR(VLOOKUP(C3531, 'QTY_CONVERSIONS '!A:B, 2, FALSE), "Units not  found"))</f>
        <v>20</v>
      </c>
      <c r="M3531" s="185">
        <f t="shared" si="326"/>
        <v>56800</v>
      </c>
      <c r="N3531" s="143" t="str">
        <f>IFERROR(VLOOKUP(D3531, Product_Category!A:B, 2, FALSE), "Uncategorized")</f>
        <v>MAGNESIUM STEARATE</v>
      </c>
      <c r="O3531" s="186">
        <f t="shared" si="328"/>
        <v>2840</v>
      </c>
      <c r="P3531" s="185">
        <f t="shared" si="327"/>
        <v>56800</v>
      </c>
      <c r="Q3531" s="143">
        <v>2023</v>
      </c>
      <c r="R3531" s="143" t="str">
        <f>IFERROR(VLOOKUP(G3531,'SOURCE COMPANY'!A:B, 2, FALSE), "")</f>
        <v>NITIKA PHARMA</v>
      </c>
      <c r="S3531" s="143" t="str">
        <f>IFERROR(VLOOKUP(H3531,'CUSTOMER NAME'!A:B, 2, FALSE), "")</f>
        <v>TO THE ORDER</v>
      </c>
    </row>
    <row r="3532" spans="1:19">
      <c r="A3532" s="131" t="s">
        <v>172</v>
      </c>
      <c r="B3532" s="131">
        <v>20000</v>
      </c>
      <c r="C3532" s="131" t="s">
        <v>7</v>
      </c>
      <c r="D3532" s="131" t="s">
        <v>3543</v>
      </c>
      <c r="E3532" s="131">
        <v>2.84</v>
      </c>
      <c r="F3532" s="131" t="s">
        <v>9</v>
      </c>
      <c r="G3532" s="143" t="s">
        <v>530</v>
      </c>
      <c r="H3532" s="131" t="s">
        <v>510</v>
      </c>
      <c r="I3532" s="192" t="s">
        <v>3893</v>
      </c>
      <c r="J3532" s="184">
        <f>IF(F3532="USD", E3532, E3532 * IFERROR(VLOOKUP(F3532, EXCHANGE_RATE!A:B, 2, FALSE), "Currency not found"))</f>
        <v>2.84</v>
      </c>
      <c r="K3532" s="184">
        <f t="shared" si="325"/>
        <v>2.84</v>
      </c>
      <c r="L3532" s="184">
        <f>IF(C3532="MTS", B3532, B3532 * IFERROR(VLOOKUP(C3532, 'QTY_CONVERSIONS '!A:B, 2, FALSE), "Units not  found"))</f>
        <v>20</v>
      </c>
      <c r="M3532" s="185">
        <f t="shared" si="326"/>
        <v>56800</v>
      </c>
      <c r="N3532" s="143" t="str">
        <f>IFERROR(VLOOKUP(D3532, Product_Category!A:B, 2, FALSE), "Uncategorized")</f>
        <v>MAGNESIUM STEARATE</v>
      </c>
      <c r="O3532" s="186">
        <f t="shared" si="328"/>
        <v>2840</v>
      </c>
      <c r="P3532" s="185">
        <f t="shared" si="327"/>
        <v>56800</v>
      </c>
      <c r="Q3532" s="143">
        <v>2023</v>
      </c>
      <c r="R3532" s="143" t="str">
        <f>IFERROR(VLOOKUP(G3532,'SOURCE COMPANY'!A:B, 2, FALSE), "")</f>
        <v>NITIKA PHARMA</v>
      </c>
      <c r="S3532" s="143" t="str">
        <f>IFERROR(VLOOKUP(H3532,'CUSTOMER NAME'!A:B, 2, FALSE), "")</f>
        <v>TO THE ORDER</v>
      </c>
    </row>
    <row r="3533" spans="1:19">
      <c r="A3533" s="131" t="s">
        <v>1080</v>
      </c>
      <c r="B3533" s="131">
        <v>10000</v>
      </c>
      <c r="C3533" s="131" t="s">
        <v>7</v>
      </c>
      <c r="D3533" s="131" t="s">
        <v>3543</v>
      </c>
      <c r="E3533" s="131">
        <v>2.7</v>
      </c>
      <c r="F3533" s="131" t="s">
        <v>9</v>
      </c>
      <c r="G3533" s="143" t="s">
        <v>530</v>
      </c>
      <c r="H3533" s="131" t="s">
        <v>510</v>
      </c>
      <c r="I3533" s="192" t="s">
        <v>3893</v>
      </c>
      <c r="J3533" s="184">
        <f>IF(F3533="USD", E3533, E3533 * IFERROR(VLOOKUP(F3533, EXCHANGE_RATE!A:B, 2, FALSE), "Currency not found"))</f>
        <v>2.7</v>
      </c>
      <c r="K3533" s="184">
        <f t="shared" si="325"/>
        <v>2.7</v>
      </c>
      <c r="L3533" s="184">
        <f>IF(C3533="MTS", B3533, B3533 * IFERROR(VLOOKUP(C3533, 'QTY_CONVERSIONS '!A:B, 2, FALSE), "Units not  found"))</f>
        <v>10</v>
      </c>
      <c r="M3533" s="185">
        <f t="shared" si="326"/>
        <v>27000</v>
      </c>
      <c r="N3533" s="143" t="str">
        <f>IFERROR(VLOOKUP(D3533, Product_Category!A:B, 2, FALSE), "Uncategorized")</f>
        <v>MAGNESIUM STEARATE</v>
      </c>
      <c r="O3533" s="186">
        <f t="shared" si="328"/>
        <v>2700</v>
      </c>
      <c r="P3533" s="185">
        <f t="shared" si="327"/>
        <v>27000</v>
      </c>
      <c r="Q3533" s="143">
        <v>2023</v>
      </c>
      <c r="R3533" s="143" t="str">
        <f>IFERROR(VLOOKUP(G3533,'SOURCE COMPANY'!A:B, 2, FALSE), "")</f>
        <v>NITIKA PHARMA</v>
      </c>
      <c r="S3533" s="143" t="str">
        <f>IFERROR(VLOOKUP(H3533,'CUSTOMER NAME'!A:B, 2, FALSE), "")</f>
        <v>TO THE ORDER</v>
      </c>
    </row>
    <row r="3534" spans="1:19">
      <c r="A3534" s="118" t="s">
        <v>752</v>
      </c>
      <c r="B3534" s="118">
        <v>1000</v>
      </c>
      <c r="C3534" s="118" t="s">
        <v>7</v>
      </c>
      <c r="D3534" s="118" t="s">
        <v>1056</v>
      </c>
      <c r="E3534" s="255">
        <v>3.7099258000000002</v>
      </c>
      <c r="F3534" s="118" t="s">
        <v>9</v>
      </c>
      <c r="G3534" s="118" t="s">
        <v>1057</v>
      </c>
      <c r="H3534" s="118" t="s">
        <v>757</v>
      </c>
      <c r="I3534" s="219" t="str">
        <f>I3533</f>
        <v>December</v>
      </c>
      <c r="J3534" s="184">
        <f>IF(F3534="USD", E3534, E3534 * IFERROR(VLOOKUP(F3534, EXCHANGE_RATE!A:B, 2, FALSE), "Currency not found"))</f>
        <v>3.7099258000000002</v>
      </c>
      <c r="K3534" s="184">
        <f t="shared" si="325"/>
        <v>3.71</v>
      </c>
      <c r="L3534" s="184">
        <f>IF(C3534="MTS", B3534, B3534 * IFERROR(VLOOKUP(C3534, 'QTY_CONVERSIONS '!A:B, 2, FALSE), "Units not  found"))</f>
        <v>1</v>
      </c>
      <c r="M3534" s="185">
        <f t="shared" si="326"/>
        <v>3710</v>
      </c>
      <c r="N3534" s="143" t="str">
        <f>IFERROR(VLOOKUP(D3534, Product_Category!A:B, 2, FALSE), "Uncategorized")</f>
        <v>CROSCARMELLOSE SODIUM</v>
      </c>
      <c r="O3534" s="186">
        <f t="shared" si="328"/>
        <v>3710</v>
      </c>
      <c r="P3534" s="185">
        <f t="shared" si="327"/>
        <v>3710</v>
      </c>
      <c r="Q3534" s="143">
        <v>2023</v>
      </c>
      <c r="R3534" s="143" t="str">
        <f>IFERROR(VLOOKUP(G3534,'SOURCE COMPANY'!A:B, 2, FALSE), "")</f>
        <v>MICRO LABS LTD</v>
      </c>
      <c r="S3534" s="143" t="str">
        <f>IFERROR(VLOOKUP(H3534,'CUSTOMER NAME'!A:B, 2, FALSE), "")</f>
        <v>MICROSYNERGY PHARMA</v>
      </c>
    </row>
    <row r="3535" spans="1:19">
      <c r="A3535" s="118" t="s">
        <v>752</v>
      </c>
      <c r="B3535" s="118">
        <v>100</v>
      </c>
      <c r="C3535" s="118" t="s">
        <v>7</v>
      </c>
      <c r="D3535" s="118" t="s">
        <v>1058</v>
      </c>
      <c r="E3535" s="255">
        <v>3.8999220000000001</v>
      </c>
      <c r="F3535" s="118" t="s">
        <v>9</v>
      </c>
      <c r="G3535" s="118" t="s">
        <v>1057</v>
      </c>
      <c r="H3535" s="118" t="s">
        <v>757</v>
      </c>
      <c r="I3535" s="219" t="str">
        <f>I3534</f>
        <v>December</v>
      </c>
      <c r="J3535" s="184">
        <f>IF(F3535="USD", E3535, E3535 * IFERROR(VLOOKUP(F3535, EXCHANGE_RATE!A:B, 2, FALSE), "Currency not found"))</f>
        <v>3.8999220000000001</v>
      </c>
      <c r="K3535" s="184">
        <f t="shared" si="325"/>
        <v>3.9</v>
      </c>
      <c r="L3535" s="184">
        <f>IF(C3535="MTS", B3535, B3535 * IFERROR(VLOOKUP(C3535, 'QTY_CONVERSIONS '!A:B, 2, FALSE), "Units not  found"))</f>
        <v>0.1</v>
      </c>
      <c r="M3535" s="185">
        <f t="shared" si="326"/>
        <v>390</v>
      </c>
      <c r="N3535" s="143" t="str">
        <f>IFERROR(VLOOKUP(D3535, Product_Category!A:B, 2, FALSE), "Uncategorized")</f>
        <v>MAGNESIUM STEARATE</v>
      </c>
      <c r="O3535" s="186">
        <f t="shared" si="328"/>
        <v>3900</v>
      </c>
      <c r="P3535" s="185">
        <f t="shared" si="327"/>
        <v>390</v>
      </c>
      <c r="Q3535" s="143">
        <v>2023</v>
      </c>
      <c r="R3535" s="143" t="str">
        <f>IFERROR(VLOOKUP(G3535,'SOURCE COMPANY'!A:B, 2, FALSE), "")</f>
        <v>MICRO LABS LTD</v>
      </c>
      <c r="S3535" s="143" t="str">
        <f>IFERROR(VLOOKUP(H3535,'CUSTOMER NAME'!A:B, 2, FALSE), "")</f>
        <v>MICROSYNERGY PHARMA</v>
      </c>
    </row>
    <row r="3536" spans="1:19">
      <c r="A3536" s="118" t="s">
        <v>752</v>
      </c>
      <c r="B3536" s="118">
        <v>24000</v>
      </c>
      <c r="C3536" s="118" t="s">
        <v>7</v>
      </c>
      <c r="D3536" s="118" t="s">
        <v>266</v>
      </c>
      <c r="E3536" s="255">
        <v>2.11</v>
      </c>
      <c r="F3536" s="118" t="s">
        <v>9</v>
      </c>
      <c r="G3536" s="131" t="s">
        <v>2673</v>
      </c>
      <c r="H3536" s="118" t="s">
        <v>758</v>
      </c>
      <c r="I3536" s="219" t="s">
        <v>2560</v>
      </c>
      <c r="J3536" s="184">
        <f>IF(F3536="USD", E3536, E3536 * IFERROR(VLOOKUP(F3536, EXCHANGE_RATE!A:B, 2, FALSE), "Currency not found"))</f>
        <v>2.11</v>
      </c>
      <c r="K3536" s="184">
        <f t="shared" si="325"/>
        <v>2.11</v>
      </c>
      <c r="L3536" s="184">
        <f>IF(C3536="MTS", B3536, B3536 * IFERROR(VLOOKUP(C3536, 'QTY_CONVERSIONS '!A:B, 2, FALSE), "Units not  found"))</f>
        <v>24</v>
      </c>
      <c r="M3536" s="185">
        <f t="shared" si="326"/>
        <v>50640</v>
      </c>
      <c r="N3536" s="143" t="str">
        <f>IFERROR(VLOOKUP(D3536, Product_Category!A:B, 2, FALSE), "Uncategorized")</f>
        <v>MCC</v>
      </c>
      <c r="O3536" s="186">
        <f t="shared" si="328"/>
        <v>2110</v>
      </c>
      <c r="P3536" s="185">
        <f t="shared" si="327"/>
        <v>50640</v>
      </c>
      <c r="Q3536" s="143">
        <v>2023</v>
      </c>
      <c r="R3536" s="143" t="str">
        <f>IFERROR(VLOOKUP(G3536,'SOURCE COMPANY'!A:B, 2, FALSE), "")</f>
        <v>RANQ</v>
      </c>
      <c r="S3536" s="143" t="str">
        <f>IFERROR(VLOOKUP(H3536,'CUSTOMER NAME'!A:B, 2, FALSE), "")</f>
        <v>NOBLAZE TRADING</v>
      </c>
    </row>
    <row r="3537" spans="1:19">
      <c r="A3537" s="224" t="s">
        <v>752</v>
      </c>
      <c r="B3537" s="224">
        <v>24000</v>
      </c>
      <c r="C3537" s="224" t="s">
        <v>7</v>
      </c>
      <c r="D3537" s="224" t="s">
        <v>266</v>
      </c>
      <c r="E3537" s="256">
        <v>2.11</v>
      </c>
      <c r="F3537" s="224" t="s">
        <v>9</v>
      </c>
      <c r="G3537" s="131" t="s">
        <v>2673</v>
      </c>
      <c r="H3537" s="224" t="s">
        <v>758</v>
      </c>
      <c r="I3537" s="219" t="str">
        <f>I3536</f>
        <v>Jan</v>
      </c>
      <c r="J3537" s="184">
        <f>IF(F3537="USD", E3537, E3537 * IFERROR(VLOOKUP(F3537, EXCHANGE_RATE!A:B, 2, FALSE), "Currency not found"))</f>
        <v>2.11</v>
      </c>
      <c r="K3537" s="184">
        <f t="shared" si="325"/>
        <v>2.11</v>
      </c>
      <c r="L3537" s="184">
        <f>IF(C3537="MTS", B3537, B3537 * IFERROR(VLOOKUP(C3537, 'QTY_CONVERSIONS '!A:B, 2, FALSE), "Units not  found"))</f>
        <v>24</v>
      </c>
      <c r="M3537" s="185">
        <f t="shared" si="326"/>
        <v>50640</v>
      </c>
      <c r="N3537" s="143" t="str">
        <f>IFERROR(VLOOKUP(D3537, Product_Category!A:B, 2, FALSE), "Uncategorized")</f>
        <v>MCC</v>
      </c>
      <c r="O3537" s="186">
        <f t="shared" si="328"/>
        <v>2110</v>
      </c>
      <c r="P3537" s="185">
        <f t="shared" si="327"/>
        <v>50640</v>
      </c>
      <c r="Q3537" s="143">
        <v>2023</v>
      </c>
      <c r="R3537" s="143" t="str">
        <f>IFERROR(VLOOKUP(G3537,'SOURCE COMPANY'!A:B, 2, FALSE), "")</f>
        <v>RANQ</v>
      </c>
      <c r="S3537" s="143" t="str">
        <f>IFERROR(VLOOKUP(H3537,'CUSTOMER NAME'!A:B, 2, FALSE), "")</f>
        <v>NOBLAZE TRADING</v>
      </c>
    </row>
    <row r="3538" spans="1:19">
      <c r="A3538" s="143" t="s">
        <v>752</v>
      </c>
      <c r="B3538" s="143">
        <v>1000</v>
      </c>
      <c r="C3538" s="143" t="s">
        <v>7</v>
      </c>
      <c r="D3538" s="143" t="s">
        <v>1396</v>
      </c>
      <c r="E3538" s="255">
        <v>6.81</v>
      </c>
      <c r="F3538" s="143" t="s">
        <v>9</v>
      </c>
      <c r="G3538" s="143" t="s">
        <v>1397</v>
      </c>
      <c r="H3538" s="143" t="s">
        <v>1398</v>
      </c>
      <c r="I3538" s="219" t="str">
        <f>I3537</f>
        <v>Jan</v>
      </c>
      <c r="J3538" s="184">
        <f>IF(F3538="USD", E3538, E3538 * IFERROR(VLOOKUP(F3538, EXCHANGE_RATE!A:B, 2, FALSE), "Currency not found"))</f>
        <v>6.81</v>
      </c>
      <c r="K3538" s="184">
        <f t="shared" si="325"/>
        <v>6.81</v>
      </c>
      <c r="L3538" s="184">
        <f>IF(C3538="MTS", B3538, B3538 * IFERROR(VLOOKUP(C3538, 'QTY_CONVERSIONS '!A:B, 2, FALSE), "Units not  found"))</f>
        <v>1</v>
      </c>
      <c r="M3538" s="185">
        <f t="shared" si="326"/>
        <v>6810</v>
      </c>
      <c r="N3538" s="143" t="str">
        <f>IFERROR(VLOOKUP(D3538, Product_Category!A:B, 2, FALSE), "Uncategorized")</f>
        <v>MCC</v>
      </c>
      <c r="O3538" s="186">
        <f t="shared" si="328"/>
        <v>6810</v>
      </c>
      <c r="P3538" s="185">
        <f t="shared" si="327"/>
        <v>6810</v>
      </c>
      <c r="Q3538" s="143">
        <v>2023</v>
      </c>
      <c r="R3538" s="143" t="str">
        <f>IFERROR(VLOOKUP(G3538,'SOURCE COMPANY'!A:B, 2, FALSE), "")</f>
        <v>VITANE PHARMA</v>
      </c>
      <c r="S3538" s="143" t="str">
        <f>IFERROR(VLOOKUP(H3538,'CUSTOMER NAME'!A:B, 2, FALSE), "")</f>
        <v>PEACE WORLD</v>
      </c>
    </row>
    <row r="3539" spans="1:19">
      <c r="A3539" s="143" t="s">
        <v>752</v>
      </c>
      <c r="B3539" s="31">
        <v>50</v>
      </c>
      <c r="C3539" s="143" t="s">
        <v>7</v>
      </c>
      <c r="D3539" s="143" t="s">
        <v>2217</v>
      </c>
      <c r="E3539" s="51">
        <v>16</v>
      </c>
      <c r="F3539" s="143" t="s">
        <v>1718</v>
      </c>
      <c r="G3539" s="120" t="s">
        <v>3261</v>
      </c>
      <c r="H3539" s="143" t="s">
        <v>2218</v>
      </c>
      <c r="I3539" s="219" t="str">
        <f>I3538</f>
        <v>Jan</v>
      </c>
      <c r="J3539" s="184">
        <f>IF(F3539="USD", E3539, E3539 * IFERROR(VLOOKUP(F3539, EXCHANGE_RATE!A:B, 2, FALSE), "Currency not found"))</f>
        <v>17.12</v>
      </c>
      <c r="K3539" s="184">
        <f t="shared" si="325"/>
        <v>17.12</v>
      </c>
      <c r="L3539" s="184">
        <f>IF(C3539="MTS", B3539, B3539 * IFERROR(VLOOKUP(C3539, 'QTY_CONVERSIONS '!A:B, 2, FALSE), "Units not  found"))</f>
        <v>0.05</v>
      </c>
      <c r="M3539" s="185">
        <f t="shared" si="326"/>
        <v>856</v>
      </c>
      <c r="N3539" s="143" t="str">
        <f>IFERROR(VLOOKUP(D3539, Product_Category!A:B, 2, FALSE), "Uncategorized")</f>
        <v>MCC</v>
      </c>
      <c r="O3539" s="186">
        <f t="shared" si="328"/>
        <v>17120</v>
      </c>
      <c r="P3539" s="185">
        <f t="shared" si="327"/>
        <v>856</v>
      </c>
      <c r="Q3539" s="143">
        <v>2023</v>
      </c>
      <c r="R3539" s="143" t="str">
        <f>IFERROR(VLOOKUP(G3539,'SOURCE COMPANY'!A:B, 2, FALSE), "")</f>
        <v>AMTEC HEALTHCARE</v>
      </c>
      <c r="S3539" s="143" t="str">
        <f>IFERROR(VLOOKUP(H3539,'CUSTOMER NAME'!A:B, 2, FALSE), "")</f>
        <v>SAREEA TRAD</v>
      </c>
    </row>
    <row r="3540" spans="1:19">
      <c r="A3540" s="118" t="s">
        <v>752</v>
      </c>
      <c r="B3540" s="118">
        <v>75</v>
      </c>
      <c r="C3540" s="118" t="s">
        <v>7</v>
      </c>
      <c r="D3540" s="118" t="s">
        <v>19</v>
      </c>
      <c r="E3540" s="255">
        <v>3.4</v>
      </c>
      <c r="F3540" s="118" t="s">
        <v>9</v>
      </c>
      <c r="G3540" s="118" t="s">
        <v>545</v>
      </c>
      <c r="H3540" s="118" t="s">
        <v>510</v>
      </c>
      <c r="I3540" s="219" t="s">
        <v>2560</v>
      </c>
      <c r="J3540" s="184">
        <f>IF(F3540="USD", E3540, E3540 * IFERROR(VLOOKUP(F3540, EXCHANGE_RATE!A:B, 2, FALSE), "Currency not found"))</f>
        <v>3.4</v>
      </c>
      <c r="K3540" s="184">
        <f t="shared" si="325"/>
        <v>3.4</v>
      </c>
      <c r="L3540" s="184">
        <f>IF(C3540="MTS", B3540, B3540 * IFERROR(VLOOKUP(C3540, 'QTY_CONVERSIONS '!A:B, 2, FALSE), "Units not  found"))</f>
        <v>7.4999999999999997E-2</v>
      </c>
      <c r="M3540" s="185">
        <f t="shared" si="326"/>
        <v>255</v>
      </c>
      <c r="N3540" s="143" t="str">
        <f>IFERROR(VLOOKUP(D3540, Product_Category!A:B, 2, FALSE), "Uncategorized")</f>
        <v>CMC</v>
      </c>
      <c r="O3540" s="186">
        <f t="shared" si="328"/>
        <v>3400</v>
      </c>
      <c r="P3540" s="185">
        <f t="shared" si="327"/>
        <v>255</v>
      </c>
      <c r="Q3540" s="143">
        <v>2023</v>
      </c>
      <c r="R3540" s="143" t="str">
        <f>IFERROR(VLOOKUP(G3540,'SOURCE COMPANY'!A:B, 2, FALSE), "")</f>
        <v>JAYESH INDUSTRIES</v>
      </c>
      <c r="S3540" s="143" t="str">
        <f>IFERROR(VLOOKUP(H3540,'CUSTOMER NAME'!A:B, 2, FALSE), "")</f>
        <v>TO THE ORDER</v>
      </c>
    </row>
    <row r="3541" spans="1:19">
      <c r="A3541" s="143" t="s">
        <v>752</v>
      </c>
      <c r="B3541" s="143">
        <v>75</v>
      </c>
      <c r="C3541" s="143" t="s">
        <v>7</v>
      </c>
      <c r="D3541" s="143" t="s">
        <v>19</v>
      </c>
      <c r="E3541" s="255">
        <v>3.4</v>
      </c>
      <c r="F3541" s="143" t="s">
        <v>9</v>
      </c>
      <c r="G3541" s="118" t="s">
        <v>545</v>
      </c>
      <c r="H3541" s="143" t="s">
        <v>510</v>
      </c>
      <c r="I3541" s="219" t="str">
        <f>I3540</f>
        <v>Jan</v>
      </c>
      <c r="J3541" s="184">
        <f>IF(F3541="USD", E3541, E3541 * IFERROR(VLOOKUP(F3541, EXCHANGE_RATE!A:B, 2, FALSE), "Currency not found"))</f>
        <v>3.4</v>
      </c>
      <c r="K3541" s="184">
        <f t="shared" si="325"/>
        <v>3.4</v>
      </c>
      <c r="L3541" s="184">
        <f>IF(C3541="MTS", B3541, B3541 * IFERROR(VLOOKUP(C3541, 'QTY_CONVERSIONS '!A:B, 2, FALSE), "Units not  found"))</f>
        <v>7.4999999999999997E-2</v>
      </c>
      <c r="M3541" s="185">
        <f t="shared" si="326"/>
        <v>255</v>
      </c>
      <c r="N3541" s="143" t="str">
        <f>IFERROR(VLOOKUP(D3541, Product_Category!A:B, 2, FALSE), "Uncategorized")</f>
        <v>CMC</v>
      </c>
      <c r="O3541" s="186">
        <f t="shared" si="328"/>
        <v>3400</v>
      </c>
      <c r="P3541" s="185">
        <f t="shared" si="327"/>
        <v>255</v>
      </c>
      <c r="Q3541" s="143">
        <v>2023</v>
      </c>
      <c r="R3541" s="143" t="str">
        <f>IFERROR(VLOOKUP(G3541,'SOURCE COMPANY'!A:B, 2, FALSE), "")</f>
        <v>JAYESH INDUSTRIES</v>
      </c>
      <c r="S3541" s="143" t="str">
        <f>IFERROR(VLOOKUP(H3541,'CUSTOMER NAME'!A:B, 2, FALSE), "")</f>
        <v>TO THE ORDER</v>
      </c>
    </row>
    <row r="3542" spans="1:19">
      <c r="A3542" s="143" t="s">
        <v>752</v>
      </c>
      <c r="B3542" s="31">
        <v>25</v>
      </c>
      <c r="C3542" s="143" t="s">
        <v>7</v>
      </c>
      <c r="D3542" s="143" t="s">
        <v>19</v>
      </c>
      <c r="E3542" s="51">
        <v>6.5</v>
      </c>
      <c r="F3542" s="143" t="s">
        <v>9</v>
      </c>
      <c r="G3542" s="118" t="s">
        <v>545</v>
      </c>
      <c r="H3542" s="143" t="s">
        <v>510</v>
      </c>
      <c r="I3542" s="219" t="str">
        <f>I3541</f>
        <v>Jan</v>
      </c>
      <c r="J3542" s="184">
        <f>IF(F3542="USD", E3542, E3542 * IFERROR(VLOOKUP(F3542, EXCHANGE_RATE!A:B, 2, FALSE), "Currency not found"))</f>
        <v>6.5</v>
      </c>
      <c r="K3542" s="184">
        <f t="shared" si="325"/>
        <v>6.5</v>
      </c>
      <c r="L3542" s="184">
        <f>IF(C3542="MTS", B3542, B3542 * IFERROR(VLOOKUP(C3542, 'QTY_CONVERSIONS '!A:B, 2, FALSE), "Units not  found"))</f>
        <v>2.5000000000000001E-2</v>
      </c>
      <c r="M3542" s="185">
        <f t="shared" si="326"/>
        <v>162.5</v>
      </c>
      <c r="N3542" s="143" t="str">
        <f>IFERROR(VLOOKUP(D3542, Product_Category!A:B, 2, FALSE), "Uncategorized")</f>
        <v>CMC</v>
      </c>
      <c r="O3542" s="186">
        <f t="shared" si="328"/>
        <v>6500</v>
      </c>
      <c r="P3542" s="185">
        <f t="shared" si="327"/>
        <v>162.5</v>
      </c>
      <c r="Q3542" s="143">
        <v>2023</v>
      </c>
      <c r="R3542" s="143" t="str">
        <f>IFERROR(VLOOKUP(G3542,'SOURCE COMPANY'!A:B, 2, FALSE), "")</f>
        <v>JAYESH INDUSTRIES</v>
      </c>
      <c r="S3542" s="143" t="str">
        <f>IFERROR(VLOOKUP(H3542,'CUSTOMER NAME'!A:B, 2, FALSE), "")</f>
        <v>TO THE ORDER</v>
      </c>
    </row>
    <row r="3543" spans="1:19">
      <c r="A3543" s="143" t="s">
        <v>752</v>
      </c>
      <c r="B3543" s="31">
        <v>50</v>
      </c>
      <c r="C3543" s="143" t="s">
        <v>7</v>
      </c>
      <c r="D3543" s="143" t="s">
        <v>19</v>
      </c>
      <c r="E3543" s="51">
        <v>3.49</v>
      </c>
      <c r="F3543" s="143" t="s">
        <v>9</v>
      </c>
      <c r="G3543" s="118" t="s">
        <v>545</v>
      </c>
      <c r="H3543" s="143" t="s">
        <v>510</v>
      </c>
      <c r="I3543" s="219" t="str">
        <f>I3542</f>
        <v>Jan</v>
      </c>
      <c r="J3543" s="184">
        <f>IF(F3543="USD", E3543, E3543 * IFERROR(VLOOKUP(F3543, EXCHANGE_RATE!A:B, 2, FALSE), "Currency not found"))</f>
        <v>3.49</v>
      </c>
      <c r="K3543" s="184">
        <f t="shared" si="325"/>
        <v>3.49</v>
      </c>
      <c r="L3543" s="184">
        <f>IF(C3543="MTS", B3543, B3543 * IFERROR(VLOOKUP(C3543, 'QTY_CONVERSIONS '!A:B, 2, FALSE), "Units not  found"))</f>
        <v>0.05</v>
      </c>
      <c r="M3543" s="185">
        <f t="shared" si="326"/>
        <v>174.5</v>
      </c>
      <c r="N3543" s="143" t="str">
        <f>IFERROR(VLOOKUP(D3543, Product_Category!A:B, 2, FALSE), "Uncategorized")</f>
        <v>CMC</v>
      </c>
      <c r="O3543" s="186">
        <f t="shared" si="328"/>
        <v>3490</v>
      </c>
      <c r="P3543" s="185">
        <f t="shared" si="327"/>
        <v>174.5</v>
      </c>
      <c r="Q3543" s="143">
        <v>2023</v>
      </c>
      <c r="R3543" s="143" t="str">
        <f>IFERROR(VLOOKUP(G3543,'SOURCE COMPANY'!A:B, 2, FALSE), "")</f>
        <v>JAYESH INDUSTRIES</v>
      </c>
      <c r="S3543" s="143" t="str">
        <f>IFERROR(VLOOKUP(H3543,'CUSTOMER NAME'!A:B, 2, FALSE), "")</f>
        <v>TO THE ORDER</v>
      </c>
    </row>
    <row r="3544" spans="1:19">
      <c r="A3544" s="143" t="s">
        <v>752</v>
      </c>
      <c r="B3544" s="31">
        <v>25</v>
      </c>
      <c r="C3544" s="143" t="s">
        <v>7</v>
      </c>
      <c r="D3544" s="143" t="s">
        <v>19</v>
      </c>
      <c r="E3544" s="51">
        <v>6.5</v>
      </c>
      <c r="F3544" s="143" t="s">
        <v>9</v>
      </c>
      <c r="G3544" s="118" t="s">
        <v>545</v>
      </c>
      <c r="H3544" s="143" t="s">
        <v>510</v>
      </c>
      <c r="I3544" s="219" t="str">
        <f>I3543</f>
        <v>Jan</v>
      </c>
      <c r="J3544" s="184">
        <f>IF(F3544="USD", E3544, E3544 * IFERROR(VLOOKUP(F3544, EXCHANGE_RATE!A:B, 2, FALSE), "Currency not found"))</f>
        <v>6.5</v>
      </c>
      <c r="K3544" s="184">
        <f t="shared" si="325"/>
        <v>6.5</v>
      </c>
      <c r="L3544" s="184">
        <f>IF(C3544="MTS", B3544, B3544 * IFERROR(VLOOKUP(C3544, 'QTY_CONVERSIONS '!A:B, 2, FALSE), "Units not  found"))</f>
        <v>2.5000000000000001E-2</v>
      </c>
      <c r="M3544" s="185">
        <f t="shared" si="326"/>
        <v>162.5</v>
      </c>
      <c r="N3544" s="143" t="str">
        <f>IFERROR(VLOOKUP(D3544, Product_Category!A:B, 2, FALSE), "Uncategorized")</f>
        <v>CMC</v>
      </c>
      <c r="O3544" s="186">
        <f t="shared" si="328"/>
        <v>6500</v>
      </c>
      <c r="P3544" s="185">
        <f t="shared" si="327"/>
        <v>162.5</v>
      </c>
      <c r="Q3544" s="143">
        <v>2023</v>
      </c>
      <c r="R3544" s="143" t="str">
        <f>IFERROR(VLOOKUP(G3544,'SOURCE COMPANY'!A:B, 2, FALSE), "")</f>
        <v>JAYESH INDUSTRIES</v>
      </c>
      <c r="S3544" s="143" t="str">
        <f>IFERROR(VLOOKUP(H3544,'CUSTOMER NAME'!A:B, 2, FALSE), "")</f>
        <v>TO THE ORDER</v>
      </c>
    </row>
    <row r="3545" spans="1:19">
      <c r="A3545" s="143" t="s">
        <v>752</v>
      </c>
      <c r="B3545" s="31">
        <v>50</v>
      </c>
      <c r="C3545" s="143" t="s">
        <v>7</v>
      </c>
      <c r="D3545" s="143" t="s">
        <v>19</v>
      </c>
      <c r="E3545" s="51">
        <v>3.49</v>
      </c>
      <c r="F3545" s="143" t="s">
        <v>9</v>
      </c>
      <c r="G3545" s="118" t="s">
        <v>545</v>
      </c>
      <c r="H3545" s="143" t="s">
        <v>510</v>
      </c>
      <c r="I3545" s="219" t="str">
        <f>I3544</f>
        <v>Jan</v>
      </c>
      <c r="J3545" s="184">
        <f>IF(F3545="USD", E3545, E3545 * IFERROR(VLOOKUP(F3545, EXCHANGE_RATE!A:B, 2, FALSE), "Currency not found"))</f>
        <v>3.49</v>
      </c>
      <c r="K3545" s="184">
        <f t="shared" si="325"/>
        <v>3.49</v>
      </c>
      <c r="L3545" s="184">
        <f>IF(C3545="MTS", B3545, B3545 * IFERROR(VLOOKUP(C3545, 'QTY_CONVERSIONS '!A:B, 2, FALSE), "Units not  found"))</f>
        <v>0.05</v>
      </c>
      <c r="M3545" s="185">
        <f t="shared" si="326"/>
        <v>174.5</v>
      </c>
      <c r="N3545" s="143" t="str">
        <f>IFERROR(VLOOKUP(D3545, Product_Category!A:B, 2, FALSE), "Uncategorized")</f>
        <v>CMC</v>
      </c>
      <c r="O3545" s="186">
        <f t="shared" si="328"/>
        <v>3490</v>
      </c>
      <c r="P3545" s="185">
        <f t="shared" si="327"/>
        <v>174.5</v>
      </c>
      <c r="Q3545" s="143">
        <v>2023</v>
      </c>
      <c r="R3545" s="143" t="str">
        <f>IFERROR(VLOOKUP(G3545,'SOURCE COMPANY'!A:B, 2, FALSE), "")</f>
        <v>JAYESH INDUSTRIES</v>
      </c>
      <c r="S3545" s="143" t="str">
        <f>IFERROR(VLOOKUP(H3545,'CUSTOMER NAME'!A:B, 2, FALSE), "")</f>
        <v>TO THE ORDER</v>
      </c>
    </row>
    <row r="3546" spans="1:19">
      <c r="A3546" s="118" t="s">
        <v>752</v>
      </c>
      <c r="B3546" s="118">
        <v>12000</v>
      </c>
      <c r="C3546" s="118" t="s">
        <v>7</v>
      </c>
      <c r="D3546" s="118" t="s">
        <v>1062</v>
      </c>
      <c r="E3546" s="255">
        <v>1.9499610000000001</v>
      </c>
      <c r="F3546" s="118" t="s">
        <v>9</v>
      </c>
      <c r="G3546" s="143" t="s">
        <v>530</v>
      </c>
      <c r="H3546" s="118" t="s">
        <v>510</v>
      </c>
      <c r="I3546" s="219" t="s">
        <v>2560</v>
      </c>
      <c r="J3546" s="184">
        <f>IF(F3546="USD", E3546, E3546 * IFERROR(VLOOKUP(F3546, EXCHANGE_RATE!A:B, 2, FALSE), "Currency not found"))</f>
        <v>1.9499610000000001</v>
      </c>
      <c r="K3546" s="184">
        <f t="shared" si="325"/>
        <v>1.95</v>
      </c>
      <c r="L3546" s="184">
        <f>IF(C3546="MTS", B3546, B3546 * IFERROR(VLOOKUP(C3546, 'QTY_CONVERSIONS '!A:B, 2, FALSE), "Units not  found"))</f>
        <v>12</v>
      </c>
      <c r="M3546" s="185">
        <f t="shared" si="326"/>
        <v>23400</v>
      </c>
      <c r="N3546" s="143" t="str">
        <f>IFERROR(VLOOKUP(D3546, Product_Category!A:B, 2, FALSE), "Uncategorized")</f>
        <v>MCC</v>
      </c>
      <c r="O3546" s="186">
        <f t="shared" si="328"/>
        <v>1950</v>
      </c>
      <c r="P3546" s="185">
        <f t="shared" si="327"/>
        <v>23400</v>
      </c>
      <c r="Q3546" s="143">
        <v>2023</v>
      </c>
      <c r="R3546" s="143" t="str">
        <f>IFERROR(VLOOKUP(G3546,'SOURCE COMPANY'!A:B, 2, FALSE), "")</f>
        <v>NITIKA PHARMA</v>
      </c>
      <c r="S3546" s="143" t="str">
        <f>IFERROR(VLOOKUP(H3546,'CUSTOMER NAME'!A:B, 2, FALSE), "")</f>
        <v>TO THE ORDER</v>
      </c>
    </row>
    <row r="3547" spans="1:19">
      <c r="A3547" s="118" t="s">
        <v>752</v>
      </c>
      <c r="B3547" s="118">
        <v>1000</v>
      </c>
      <c r="C3547" s="118" t="s">
        <v>7</v>
      </c>
      <c r="D3547" s="118" t="s">
        <v>1062</v>
      </c>
      <c r="E3547" s="255">
        <v>6.149877</v>
      </c>
      <c r="F3547" s="118" t="s">
        <v>9</v>
      </c>
      <c r="G3547" s="143" t="s">
        <v>530</v>
      </c>
      <c r="H3547" s="118" t="s">
        <v>510</v>
      </c>
      <c r="I3547" s="219" t="str">
        <f>I3546</f>
        <v>Jan</v>
      </c>
      <c r="J3547" s="184">
        <f>IF(F3547="USD", E3547, E3547 * IFERROR(VLOOKUP(F3547, EXCHANGE_RATE!A:B, 2, FALSE), "Currency not found"))</f>
        <v>6.149877</v>
      </c>
      <c r="K3547" s="184">
        <f t="shared" si="325"/>
        <v>6.1499999999999995</v>
      </c>
      <c r="L3547" s="184">
        <f>IF(C3547="MTS", B3547, B3547 * IFERROR(VLOOKUP(C3547, 'QTY_CONVERSIONS '!A:B, 2, FALSE), "Units not  found"))</f>
        <v>1</v>
      </c>
      <c r="M3547" s="185">
        <f t="shared" si="326"/>
        <v>6149.9999999999991</v>
      </c>
      <c r="N3547" s="143" t="str">
        <f>IFERROR(VLOOKUP(D3547, Product_Category!A:B, 2, FALSE), "Uncategorized")</f>
        <v>MCC</v>
      </c>
      <c r="O3547" s="186">
        <f t="shared" si="328"/>
        <v>6149.9999999999991</v>
      </c>
      <c r="P3547" s="185">
        <f t="shared" si="327"/>
        <v>6149.9999999999991</v>
      </c>
      <c r="Q3547" s="143">
        <v>2023</v>
      </c>
      <c r="R3547" s="143" t="str">
        <f>IFERROR(VLOOKUP(G3547,'SOURCE COMPANY'!A:B, 2, FALSE), "")</f>
        <v>NITIKA PHARMA</v>
      </c>
      <c r="S3547" s="143" t="str">
        <f>IFERROR(VLOOKUP(H3547,'CUSTOMER NAME'!A:B, 2, FALSE), "")</f>
        <v>TO THE ORDER</v>
      </c>
    </row>
    <row r="3548" spans="1:19">
      <c r="A3548" s="131" t="s">
        <v>816</v>
      </c>
      <c r="B3548" s="131">
        <v>3000</v>
      </c>
      <c r="C3548" s="131" t="s">
        <v>7</v>
      </c>
      <c r="D3548" s="131" t="s">
        <v>3688</v>
      </c>
      <c r="E3548" s="131">
        <v>2.65</v>
      </c>
      <c r="F3548" s="131" t="s">
        <v>9</v>
      </c>
      <c r="G3548" s="143" t="s">
        <v>530</v>
      </c>
      <c r="H3548" s="131" t="s">
        <v>510</v>
      </c>
      <c r="I3548" s="192" t="s">
        <v>3658</v>
      </c>
      <c r="J3548" s="184">
        <f>IF(F3548="USD", E3548, E3548 * IFERROR(VLOOKUP(F3548, EXCHANGE_RATE!A:B, 2, FALSE), "Currency not found"))</f>
        <v>2.65</v>
      </c>
      <c r="K3548" s="184">
        <f t="shared" si="325"/>
        <v>2.65</v>
      </c>
      <c r="L3548" s="184">
        <f>IF(C3548="MTS", B3548, B3548 * IFERROR(VLOOKUP(C3548, 'QTY_CONVERSIONS '!A:B, 2, FALSE), "Units not  found"))</f>
        <v>3</v>
      </c>
      <c r="M3548" s="185">
        <f t="shared" si="326"/>
        <v>7950</v>
      </c>
      <c r="N3548" s="143" t="str">
        <f>IFERROR(VLOOKUP(D3548, Product_Category!A:B, 2, FALSE), "Uncategorized")</f>
        <v>MAGNESIUM STEARATE</v>
      </c>
      <c r="O3548" s="186">
        <f t="shared" si="328"/>
        <v>2650</v>
      </c>
      <c r="P3548" s="185">
        <f t="shared" si="327"/>
        <v>7950</v>
      </c>
      <c r="Q3548" s="143">
        <v>2023</v>
      </c>
      <c r="R3548" s="143" t="str">
        <f>IFERROR(VLOOKUP(G3548,'SOURCE COMPANY'!A:B, 2, FALSE), "")</f>
        <v>NITIKA PHARMA</v>
      </c>
      <c r="S3548" s="143" t="str">
        <f>IFERROR(VLOOKUP(H3548,'CUSTOMER NAME'!A:B, 2, FALSE), "")</f>
        <v>TO THE ORDER</v>
      </c>
    </row>
    <row r="3549" spans="1:19">
      <c r="A3549" s="143" t="s">
        <v>183</v>
      </c>
      <c r="B3549" s="31">
        <v>3000</v>
      </c>
      <c r="C3549" s="143" t="s">
        <v>7</v>
      </c>
      <c r="D3549" s="143" t="s">
        <v>620</v>
      </c>
      <c r="E3549" s="51">
        <v>3.15</v>
      </c>
      <c r="F3549" s="143" t="s">
        <v>9</v>
      </c>
      <c r="G3549" s="143" t="s">
        <v>530</v>
      </c>
      <c r="H3549" s="143" t="s">
        <v>510</v>
      </c>
      <c r="I3549" s="219" t="str">
        <f t="shared" ref="I3549:I3557" si="330">I3548</f>
        <v>November</v>
      </c>
      <c r="J3549" s="184">
        <f>IF(F3549="USD", E3549, E3549 * IFERROR(VLOOKUP(F3549, EXCHANGE_RATE!A:B, 2, FALSE), "Currency not found"))</f>
        <v>3.15</v>
      </c>
      <c r="K3549" s="184">
        <f t="shared" si="325"/>
        <v>3.15</v>
      </c>
      <c r="L3549" s="184">
        <f>IF(C3549="MTS", B3549, B3549 * IFERROR(VLOOKUP(C3549, 'QTY_CONVERSIONS '!A:B, 2, FALSE), "Units not  found"))</f>
        <v>3</v>
      </c>
      <c r="M3549" s="185">
        <f t="shared" si="326"/>
        <v>9450</v>
      </c>
      <c r="N3549" s="143" t="str">
        <f>IFERROR(VLOOKUP(D3549, Product_Category!A:B, 2, FALSE), "Uncategorized")</f>
        <v>MAGNESIUM STEARATE</v>
      </c>
      <c r="O3549" s="186">
        <f t="shared" si="328"/>
        <v>3150</v>
      </c>
      <c r="P3549" s="185">
        <f t="shared" si="327"/>
        <v>9450</v>
      </c>
      <c r="Q3549" s="143">
        <v>2023</v>
      </c>
      <c r="R3549" s="143" t="str">
        <f>IFERROR(VLOOKUP(G3549,'SOURCE COMPANY'!A:B, 2, FALSE), "")</f>
        <v>NITIKA PHARMA</v>
      </c>
      <c r="S3549" s="143" t="str">
        <f>IFERROR(VLOOKUP(H3549,'CUSTOMER NAME'!A:B, 2, FALSE), "")</f>
        <v>TO THE ORDER</v>
      </c>
    </row>
    <row r="3550" spans="1:19">
      <c r="A3550" s="143" t="s">
        <v>2137</v>
      </c>
      <c r="B3550" s="222">
        <v>100</v>
      </c>
      <c r="C3550" s="143" t="s">
        <v>7</v>
      </c>
      <c r="D3550" s="143" t="s">
        <v>1515</v>
      </c>
      <c r="E3550" s="184">
        <v>8.35</v>
      </c>
      <c r="F3550" s="143" t="s">
        <v>9</v>
      </c>
      <c r="G3550" s="143" t="s">
        <v>530</v>
      </c>
      <c r="H3550" s="143" t="s">
        <v>510</v>
      </c>
      <c r="I3550" s="219" t="str">
        <f t="shared" si="330"/>
        <v>November</v>
      </c>
      <c r="J3550" s="184">
        <f>IF(F3550="USD", E3550, E3550 * IFERROR(VLOOKUP(F3550, EXCHANGE_RATE!A:B, 2, FALSE), "Currency not found"))</f>
        <v>8.35</v>
      </c>
      <c r="K3550" s="184">
        <f t="shared" si="325"/>
        <v>8.35</v>
      </c>
      <c r="L3550" s="184">
        <f>IF(C3550="MTS", B3550, B3550 * IFERROR(VLOOKUP(C3550, 'QTY_CONVERSIONS '!A:B, 2, FALSE), "Units not  found"))</f>
        <v>0.1</v>
      </c>
      <c r="M3550" s="185">
        <f t="shared" si="326"/>
        <v>835</v>
      </c>
      <c r="N3550" s="143" t="str">
        <f>IFERROR(VLOOKUP(D3550, Product_Category!A:B, 2, FALSE), "Uncategorized")</f>
        <v>MCC</v>
      </c>
      <c r="O3550" s="186">
        <f t="shared" si="328"/>
        <v>8350</v>
      </c>
      <c r="P3550" s="185">
        <f t="shared" si="327"/>
        <v>835</v>
      </c>
      <c r="Q3550" s="143">
        <v>2023</v>
      </c>
      <c r="R3550" s="143" t="str">
        <f>IFERROR(VLOOKUP(G3550,'SOURCE COMPANY'!A:B, 2, FALSE), "")</f>
        <v>NITIKA PHARMA</v>
      </c>
      <c r="S3550" s="143" t="str">
        <f>IFERROR(VLOOKUP(H3550,'CUSTOMER NAME'!A:B, 2, FALSE), "")</f>
        <v>TO THE ORDER</v>
      </c>
    </row>
    <row r="3551" spans="1:19">
      <c r="A3551" s="143" t="s">
        <v>2137</v>
      </c>
      <c r="B3551" s="222">
        <v>100</v>
      </c>
      <c r="C3551" s="143" t="s">
        <v>7</v>
      </c>
      <c r="D3551" s="143" t="s">
        <v>1515</v>
      </c>
      <c r="E3551" s="184">
        <v>8.35</v>
      </c>
      <c r="F3551" s="143" t="s">
        <v>9</v>
      </c>
      <c r="G3551" s="143" t="s">
        <v>530</v>
      </c>
      <c r="H3551" s="143" t="s">
        <v>510</v>
      </c>
      <c r="I3551" s="219" t="str">
        <f t="shared" si="330"/>
        <v>November</v>
      </c>
      <c r="J3551" s="184">
        <f>IF(F3551="USD", E3551, E3551 * IFERROR(VLOOKUP(F3551, EXCHANGE_RATE!A:B, 2, FALSE), "Currency not found"))</f>
        <v>8.35</v>
      </c>
      <c r="K3551" s="184">
        <f t="shared" si="325"/>
        <v>8.35</v>
      </c>
      <c r="L3551" s="184">
        <f>IF(C3551="MTS", B3551, B3551 * IFERROR(VLOOKUP(C3551, 'QTY_CONVERSIONS '!A:B, 2, FALSE), "Units not  found"))</f>
        <v>0.1</v>
      </c>
      <c r="M3551" s="185">
        <f t="shared" si="326"/>
        <v>835</v>
      </c>
      <c r="N3551" s="143" t="str">
        <f>IFERROR(VLOOKUP(D3551, Product_Category!A:B, 2, FALSE), "Uncategorized")</f>
        <v>MCC</v>
      </c>
      <c r="O3551" s="186">
        <f t="shared" si="328"/>
        <v>8350</v>
      </c>
      <c r="P3551" s="185">
        <f t="shared" si="327"/>
        <v>835</v>
      </c>
      <c r="Q3551" s="143">
        <v>2023</v>
      </c>
      <c r="R3551" s="143" t="str">
        <f>IFERROR(VLOOKUP(G3551,'SOURCE COMPANY'!A:B, 2, FALSE), "")</f>
        <v>NITIKA PHARMA</v>
      </c>
      <c r="S3551" s="143" t="str">
        <f>IFERROR(VLOOKUP(H3551,'CUSTOMER NAME'!A:B, 2, FALSE), "")</f>
        <v>TO THE ORDER</v>
      </c>
    </row>
    <row r="3552" spans="1:19">
      <c r="A3552" s="143" t="s">
        <v>2137</v>
      </c>
      <c r="B3552" s="222">
        <v>150</v>
      </c>
      <c r="C3552" s="143" t="s">
        <v>7</v>
      </c>
      <c r="D3552" s="143" t="s">
        <v>2371</v>
      </c>
      <c r="E3552" s="229">
        <v>2.8</v>
      </c>
      <c r="F3552" s="143" t="s">
        <v>9</v>
      </c>
      <c r="G3552" s="143" t="s">
        <v>530</v>
      </c>
      <c r="H3552" s="143" t="s">
        <v>510</v>
      </c>
      <c r="I3552" s="219" t="str">
        <f t="shared" si="330"/>
        <v>November</v>
      </c>
      <c r="J3552" s="184">
        <f>IF(F3552="USD", E3552, E3552 * IFERROR(VLOOKUP(F3552, EXCHANGE_RATE!A:B, 2, FALSE), "Currency not found"))</f>
        <v>2.8</v>
      </c>
      <c r="K3552" s="184">
        <f t="shared" si="325"/>
        <v>2.8</v>
      </c>
      <c r="L3552" s="184">
        <f>IF(C3552="MTS", B3552, B3552 * IFERROR(VLOOKUP(C3552, 'QTY_CONVERSIONS '!A:B, 2, FALSE), "Units not  found"))</f>
        <v>0.15</v>
      </c>
      <c r="M3552" s="185">
        <f t="shared" si="326"/>
        <v>420</v>
      </c>
      <c r="N3552" s="143" t="str">
        <f>IFERROR(VLOOKUP(D3552, Product_Category!A:B, 2, FALSE), "Uncategorized")</f>
        <v>MCC</v>
      </c>
      <c r="O3552" s="186">
        <f t="shared" si="328"/>
        <v>2800</v>
      </c>
      <c r="P3552" s="185">
        <f t="shared" si="327"/>
        <v>420</v>
      </c>
      <c r="Q3552" s="143">
        <v>2023</v>
      </c>
      <c r="R3552" s="143" t="str">
        <f>IFERROR(VLOOKUP(G3552,'SOURCE COMPANY'!A:B, 2, FALSE), "")</f>
        <v>NITIKA PHARMA</v>
      </c>
      <c r="S3552" s="143" t="str">
        <f>IFERROR(VLOOKUP(H3552,'CUSTOMER NAME'!A:B, 2, FALSE), "")</f>
        <v>TO THE ORDER</v>
      </c>
    </row>
    <row r="3553" spans="1:19">
      <c r="A3553" s="221" t="s">
        <v>2137</v>
      </c>
      <c r="B3553" s="227">
        <v>150</v>
      </c>
      <c r="C3553" s="221" t="s">
        <v>7</v>
      </c>
      <c r="D3553" s="221" t="s">
        <v>2371</v>
      </c>
      <c r="E3553" s="230">
        <v>2.8</v>
      </c>
      <c r="F3553" s="221" t="s">
        <v>9</v>
      </c>
      <c r="G3553" s="143" t="s">
        <v>530</v>
      </c>
      <c r="H3553" s="221" t="s">
        <v>510</v>
      </c>
      <c r="I3553" s="219" t="str">
        <f t="shared" si="330"/>
        <v>November</v>
      </c>
      <c r="J3553" s="184">
        <f>IF(F3553="USD", E3553, E3553 * IFERROR(VLOOKUP(F3553, EXCHANGE_RATE!A:B, 2, FALSE), "Currency not found"))</f>
        <v>2.8</v>
      </c>
      <c r="K3553" s="184">
        <f t="shared" si="325"/>
        <v>2.8</v>
      </c>
      <c r="L3553" s="184">
        <f>IF(C3553="MTS", B3553, B3553 * IFERROR(VLOOKUP(C3553, 'QTY_CONVERSIONS '!A:B, 2, FALSE), "Units not  found"))</f>
        <v>0.15</v>
      </c>
      <c r="M3553" s="185">
        <f t="shared" si="326"/>
        <v>420</v>
      </c>
      <c r="N3553" s="143" t="str">
        <f>IFERROR(VLOOKUP(D3553, Product_Category!A:B, 2, FALSE), "Uncategorized")</f>
        <v>MCC</v>
      </c>
      <c r="O3553" s="186">
        <f t="shared" si="328"/>
        <v>2800</v>
      </c>
      <c r="P3553" s="185">
        <f t="shared" si="327"/>
        <v>420</v>
      </c>
      <c r="Q3553" s="143">
        <v>2023</v>
      </c>
      <c r="R3553" s="143" t="str">
        <f>IFERROR(VLOOKUP(G3553,'SOURCE COMPANY'!A:B, 2, FALSE), "")</f>
        <v>NITIKA PHARMA</v>
      </c>
      <c r="S3553" s="143" t="str">
        <f>IFERROR(VLOOKUP(H3553,'CUSTOMER NAME'!A:B, 2, FALSE), "")</f>
        <v>TO THE ORDER</v>
      </c>
    </row>
    <row r="3554" spans="1:19">
      <c r="A3554" s="225" t="s">
        <v>2137</v>
      </c>
      <c r="B3554" s="231">
        <v>200</v>
      </c>
      <c r="C3554" s="225" t="s">
        <v>7</v>
      </c>
      <c r="D3554" s="225" t="s">
        <v>2371</v>
      </c>
      <c r="E3554" s="232">
        <v>2.8</v>
      </c>
      <c r="F3554" s="225" t="s">
        <v>9</v>
      </c>
      <c r="G3554" s="143" t="s">
        <v>530</v>
      </c>
      <c r="H3554" s="225" t="s">
        <v>510</v>
      </c>
      <c r="I3554" s="219" t="str">
        <f t="shared" si="330"/>
        <v>November</v>
      </c>
      <c r="J3554" s="184">
        <f>IF(F3554="USD", E3554, E3554 * IFERROR(VLOOKUP(F3554, EXCHANGE_RATE!A:B, 2, FALSE), "Currency not found"))</f>
        <v>2.8</v>
      </c>
      <c r="K3554" s="184">
        <f t="shared" si="325"/>
        <v>2.8</v>
      </c>
      <c r="L3554" s="184">
        <f>IF(C3554="MTS", B3554, B3554 * IFERROR(VLOOKUP(C3554, 'QTY_CONVERSIONS '!A:B, 2, FALSE), "Units not  found"))</f>
        <v>0.2</v>
      </c>
      <c r="M3554" s="185">
        <f t="shared" si="326"/>
        <v>560</v>
      </c>
      <c r="N3554" s="143" t="str">
        <f>IFERROR(VLOOKUP(D3554, Product_Category!A:B, 2, FALSE), "Uncategorized")</f>
        <v>MCC</v>
      </c>
      <c r="O3554" s="186">
        <f t="shared" si="328"/>
        <v>2800</v>
      </c>
      <c r="P3554" s="185">
        <f t="shared" si="327"/>
        <v>560</v>
      </c>
      <c r="Q3554" s="143">
        <v>2023</v>
      </c>
      <c r="R3554" s="143" t="str">
        <f>IFERROR(VLOOKUP(G3554,'SOURCE COMPANY'!A:B, 2, FALSE), "")</f>
        <v>NITIKA PHARMA</v>
      </c>
      <c r="S3554" s="143" t="str">
        <f>IFERROR(VLOOKUP(H3554,'CUSTOMER NAME'!A:B, 2, FALSE), "")</f>
        <v>TO THE ORDER</v>
      </c>
    </row>
    <row r="3555" spans="1:19">
      <c r="A3555" s="225" t="s">
        <v>2137</v>
      </c>
      <c r="B3555" s="231">
        <v>650</v>
      </c>
      <c r="C3555" s="225" t="s">
        <v>7</v>
      </c>
      <c r="D3555" s="225" t="s">
        <v>2373</v>
      </c>
      <c r="E3555" s="232">
        <v>2.8</v>
      </c>
      <c r="F3555" s="225" t="s">
        <v>9</v>
      </c>
      <c r="G3555" s="143" t="s">
        <v>530</v>
      </c>
      <c r="H3555" s="225" t="s">
        <v>510</v>
      </c>
      <c r="I3555" s="219" t="str">
        <f t="shared" si="330"/>
        <v>November</v>
      </c>
      <c r="J3555" s="184">
        <f>IF(F3555="USD", E3555, E3555 * IFERROR(VLOOKUP(F3555, EXCHANGE_RATE!A:B, 2, FALSE), "Currency not found"))</f>
        <v>2.8</v>
      </c>
      <c r="K3555" s="184">
        <f t="shared" si="325"/>
        <v>2.8</v>
      </c>
      <c r="L3555" s="184">
        <f>IF(C3555="MTS", B3555, B3555 * IFERROR(VLOOKUP(C3555, 'QTY_CONVERSIONS '!A:B, 2, FALSE), "Units not  found"))</f>
        <v>0.65</v>
      </c>
      <c r="M3555" s="185">
        <f t="shared" si="326"/>
        <v>1819.9999999999998</v>
      </c>
      <c r="N3555" s="143" t="str">
        <f>IFERROR(VLOOKUP(D3555, Product_Category!A:B, 2, FALSE), "Uncategorized")</f>
        <v>MCC</v>
      </c>
      <c r="O3555" s="186">
        <f t="shared" si="328"/>
        <v>2800</v>
      </c>
      <c r="P3555" s="185">
        <f t="shared" si="327"/>
        <v>1820</v>
      </c>
      <c r="Q3555" s="143">
        <v>2023</v>
      </c>
      <c r="R3555" s="143" t="str">
        <f>IFERROR(VLOOKUP(G3555,'SOURCE COMPANY'!A:B, 2, FALSE), "")</f>
        <v>NITIKA PHARMA</v>
      </c>
      <c r="S3555" s="143" t="str">
        <f>IFERROR(VLOOKUP(H3555,'CUSTOMER NAME'!A:B, 2, FALSE), "")</f>
        <v>TO THE ORDER</v>
      </c>
    </row>
    <row r="3556" spans="1:19">
      <c r="A3556" s="143" t="s">
        <v>2137</v>
      </c>
      <c r="B3556" s="222">
        <v>650</v>
      </c>
      <c r="C3556" s="143" t="s">
        <v>7</v>
      </c>
      <c r="D3556" s="143" t="s">
        <v>2373</v>
      </c>
      <c r="E3556" s="184">
        <v>2.8</v>
      </c>
      <c r="F3556" s="143" t="s">
        <v>9</v>
      </c>
      <c r="G3556" s="143" t="s">
        <v>530</v>
      </c>
      <c r="H3556" s="143" t="s">
        <v>510</v>
      </c>
      <c r="I3556" s="219" t="str">
        <f t="shared" si="330"/>
        <v>November</v>
      </c>
      <c r="J3556" s="184">
        <f>IF(F3556="USD", E3556, E3556 * IFERROR(VLOOKUP(F3556, EXCHANGE_RATE!A:B, 2, FALSE), "Currency not found"))</f>
        <v>2.8</v>
      </c>
      <c r="K3556" s="184">
        <f t="shared" si="325"/>
        <v>2.8</v>
      </c>
      <c r="L3556" s="184">
        <f>IF(C3556="MTS", B3556, B3556 * IFERROR(VLOOKUP(C3556, 'QTY_CONVERSIONS '!A:B, 2, FALSE), "Units not  found"))</f>
        <v>0.65</v>
      </c>
      <c r="M3556" s="185">
        <f t="shared" si="326"/>
        <v>1819.9999999999998</v>
      </c>
      <c r="N3556" s="143" t="str">
        <f>IFERROR(VLOOKUP(D3556, Product_Category!A:B, 2, FALSE), "Uncategorized")</f>
        <v>MCC</v>
      </c>
      <c r="O3556" s="186">
        <f t="shared" si="328"/>
        <v>2800</v>
      </c>
      <c r="P3556" s="185">
        <f t="shared" si="327"/>
        <v>1820</v>
      </c>
      <c r="Q3556" s="143">
        <v>2023</v>
      </c>
      <c r="R3556" s="143" t="str">
        <f>IFERROR(VLOOKUP(G3556,'SOURCE COMPANY'!A:B, 2, FALSE), "")</f>
        <v>NITIKA PHARMA</v>
      </c>
      <c r="S3556" s="143" t="str">
        <f>IFERROR(VLOOKUP(H3556,'CUSTOMER NAME'!A:B, 2, FALSE), "")</f>
        <v>TO THE ORDER</v>
      </c>
    </row>
    <row r="3557" spans="1:19">
      <c r="A3557" s="143" t="s">
        <v>2137</v>
      </c>
      <c r="B3557" s="222">
        <v>1050</v>
      </c>
      <c r="C3557" s="143" t="s">
        <v>7</v>
      </c>
      <c r="D3557" s="143" t="s">
        <v>1515</v>
      </c>
      <c r="E3557" s="184">
        <v>2.8</v>
      </c>
      <c r="F3557" s="143" t="s">
        <v>9</v>
      </c>
      <c r="G3557" s="143" t="s">
        <v>530</v>
      </c>
      <c r="H3557" s="143" t="s">
        <v>510</v>
      </c>
      <c r="I3557" s="219" t="str">
        <f t="shared" si="330"/>
        <v>November</v>
      </c>
      <c r="J3557" s="184">
        <f>IF(F3557="USD", E3557, E3557 * IFERROR(VLOOKUP(F3557, EXCHANGE_RATE!A:B, 2, FALSE), "Currency not found"))</f>
        <v>2.8</v>
      </c>
      <c r="K3557" s="184">
        <f t="shared" si="325"/>
        <v>2.8</v>
      </c>
      <c r="L3557" s="184">
        <f>IF(C3557="MTS", B3557, B3557 * IFERROR(VLOOKUP(C3557, 'QTY_CONVERSIONS '!A:B, 2, FALSE), "Units not  found"))</f>
        <v>1.05</v>
      </c>
      <c r="M3557" s="185">
        <f t="shared" si="326"/>
        <v>2940</v>
      </c>
      <c r="N3557" s="143" t="str">
        <f>IFERROR(VLOOKUP(D3557, Product_Category!A:B, 2, FALSE), "Uncategorized")</f>
        <v>MCC</v>
      </c>
      <c r="O3557" s="186">
        <f t="shared" si="328"/>
        <v>2800</v>
      </c>
      <c r="P3557" s="185">
        <f t="shared" si="327"/>
        <v>2940</v>
      </c>
      <c r="Q3557" s="143">
        <v>2023</v>
      </c>
      <c r="R3557" s="143" t="str">
        <f>IFERROR(VLOOKUP(G3557,'SOURCE COMPANY'!A:B, 2, FALSE), "")</f>
        <v>NITIKA PHARMA</v>
      </c>
      <c r="S3557" s="143" t="str">
        <f>IFERROR(VLOOKUP(H3557,'CUSTOMER NAME'!A:B, 2, FALSE), "")</f>
        <v>TO THE ORDER</v>
      </c>
    </row>
    <row r="3558" spans="1:19">
      <c r="A3558" s="131" t="s">
        <v>262</v>
      </c>
      <c r="B3558" s="131">
        <v>100</v>
      </c>
      <c r="C3558" s="131" t="s">
        <v>7</v>
      </c>
      <c r="D3558" s="131" t="s">
        <v>3146</v>
      </c>
      <c r="E3558" s="131">
        <v>2.52</v>
      </c>
      <c r="F3558" s="131" t="s">
        <v>9</v>
      </c>
      <c r="G3558" s="143" t="s">
        <v>530</v>
      </c>
      <c r="H3558" s="131" t="s">
        <v>510</v>
      </c>
      <c r="I3558" s="192" t="s">
        <v>3658</v>
      </c>
      <c r="J3558" s="184">
        <f>IF(F3558="USD", E3558, E3558 * IFERROR(VLOOKUP(F3558, EXCHANGE_RATE!A:B, 2, FALSE), "Currency not found"))</f>
        <v>2.52</v>
      </c>
      <c r="K3558" s="184">
        <f t="shared" si="325"/>
        <v>2.52</v>
      </c>
      <c r="L3558" s="184">
        <f>IF(C3558="MTS", B3558, B3558 * IFERROR(VLOOKUP(C3558, 'QTY_CONVERSIONS '!A:B, 2, FALSE), "Units not  found"))</f>
        <v>0.1</v>
      </c>
      <c r="M3558" s="185">
        <f t="shared" si="326"/>
        <v>252</v>
      </c>
      <c r="N3558" s="143" t="str">
        <f>IFERROR(VLOOKUP(D3558, Product_Category!A:B, 2, FALSE), "Uncategorized")</f>
        <v>MCC</v>
      </c>
      <c r="O3558" s="186">
        <f t="shared" si="328"/>
        <v>2520</v>
      </c>
      <c r="P3558" s="185">
        <f t="shared" si="327"/>
        <v>252</v>
      </c>
      <c r="Q3558" s="143">
        <v>2023</v>
      </c>
      <c r="R3558" s="143" t="str">
        <f>IFERROR(VLOOKUP(G3558,'SOURCE COMPANY'!A:B, 2, FALSE), "")</f>
        <v>NITIKA PHARMA</v>
      </c>
      <c r="S3558" s="143" t="str">
        <f>IFERROR(VLOOKUP(H3558,'CUSTOMER NAME'!A:B, 2, FALSE), "")</f>
        <v>TO THE ORDER</v>
      </c>
    </row>
    <row r="3559" spans="1:19">
      <c r="A3559" s="132" t="s">
        <v>172</v>
      </c>
      <c r="B3559" s="132">
        <v>20000</v>
      </c>
      <c r="C3559" s="132" t="s">
        <v>7</v>
      </c>
      <c r="D3559" s="132" t="s">
        <v>3543</v>
      </c>
      <c r="E3559" s="132">
        <v>2.84</v>
      </c>
      <c r="F3559" s="132" t="s">
        <v>9</v>
      </c>
      <c r="G3559" s="143" t="s">
        <v>530</v>
      </c>
      <c r="H3559" s="132" t="s">
        <v>510</v>
      </c>
      <c r="I3559" s="192" t="s">
        <v>3658</v>
      </c>
      <c r="J3559" s="184">
        <f>IF(F3559="USD", E3559, E3559 * IFERROR(VLOOKUP(F3559, EXCHANGE_RATE!A:B, 2, FALSE), "Currency not found"))</f>
        <v>2.84</v>
      </c>
      <c r="K3559" s="184">
        <f t="shared" si="325"/>
        <v>2.84</v>
      </c>
      <c r="L3559" s="184">
        <f>IF(C3559="MTS", B3559, B3559 * IFERROR(VLOOKUP(C3559, 'QTY_CONVERSIONS '!A:B, 2, FALSE), "Units not  found"))</f>
        <v>20</v>
      </c>
      <c r="M3559" s="185">
        <f t="shared" si="326"/>
        <v>56800</v>
      </c>
      <c r="N3559" s="143" t="str">
        <f>IFERROR(VLOOKUP(D3559, Product_Category!A:B, 2, FALSE), "Uncategorized")</f>
        <v>MAGNESIUM STEARATE</v>
      </c>
      <c r="O3559" s="186">
        <f t="shared" si="328"/>
        <v>2840</v>
      </c>
      <c r="P3559" s="185">
        <f t="shared" si="327"/>
        <v>56800</v>
      </c>
      <c r="Q3559" s="143">
        <v>2023</v>
      </c>
      <c r="R3559" s="143" t="str">
        <f>IFERROR(VLOOKUP(G3559,'SOURCE COMPANY'!A:B, 2, FALSE), "")</f>
        <v>NITIKA PHARMA</v>
      </c>
      <c r="S3559" s="143" t="str">
        <f>IFERROR(VLOOKUP(H3559,'CUSTOMER NAME'!A:B, 2, FALSE), "")</f>
        <v>TO THE ORDER</v>
      </c>
    </row>
    <row r="3560" spans="1:19">
      <c r="A3560" s="143" t="s">
        <v>1908</v>
      </c>
      <c r="B3560" s="31">
        <v>25</v>
      </c>
      <c r="C3560" s="143" t="s">
        <v>7</v>
      </c>
      <c r="D3560" s="143" t="s">
        <v>1909</v>
      </c>
      <c r="E3560" s="51">
        <v>27.76</v>
      </c>
      <c r="F3560" s="143" t="s">
        <v>9</v>
      </c>
      <c r="G3560" s="143" t="s">
        <v>530</v>
      </c>
      <c r="H3560" s="143" t="s">
        <v>510</v>
      </c>
      <c r="I3560" s="219" t="str">
        <f>I3559</f>
        <v>November</v>
      </c>
      <c r="J3560" s="184">
        <f>IF(F3560="USD", E3560, E3560 * IFERROR(VLOOKUP(F3560, EXCHANGE_RATE!A:B, 2, FALSE), "Currency not found"))</f>
        <v>27.76</v>
      </c>
      <c r="K3560" s="184">
        <f t="shared" si="325"/>
        <v>27.76</v>
      </c>
      <c r="L3560" s="184">
        <f>IF(C3560="MTS", B3560, B3560 * IFERROR(VLOOKUP(C3560, 'QTY_CONVERSIONS '!A:B, 2, FALSE), "Units not  found"))</f>
        <v>2.5000000000000001E-2</v>
      </c>
      <c r="M3560" s="185">
        <f t="shared" si="326"/>
        <v>694</v>
      </c>
      <c r="N3560" s="143" t="str">
        <f>IFERROR(VLOOKUP(D3560, Product_Category!A:B, 2, FALSE), "Uncategorized")</f>
        <v>MCC</v>
      </c>
      <c r="O3560" s="186">
        <f t="shared" si="328"/>
        <v>27760</v>
      </c>
      <c r="P3560" s="185">
        <f t="shared" si="327"/>
        <v>694</v>
      </c>
      <c r="Q3560" s="143">
        <v>2023</v>
      </c>
      <c r="R3560" s="143" t="str">
        <f>IFERROR(VLOOKUP(G3560,'SOURCE COMPANY'!A:B, 2, FALSE), "")</f>
        <v>NITIKA PHARMA</v>
      </c>
      <c r="S3560" s="143" t="str">
        <f>IFERROR(VLOOKUP(H3560,'CUSTOMER NAME'!A:B, 2, FALSE), "")</f>
        <v>TO THE ORDER</v>
      </c>
    </row>
    <row r="3561" spans="1:19">
      <c r="A3561" s="120" t="s">
        <v>860</v>
      </c>
      <c r="B3561" s="120">
        <v>500</v>
      </c>
      <c r="C3561" s="120" t="s">
        <v>7</v>
      </c>
      <c r="D3561" s="120" t="s">
        <v>910</v>
      </c>
      <c r="E3561" s="120">
        <v>7.5</v>
      </c>
      <c r="F3561" s="120" t="s">
        <v>9</v>
      </c>
      <c r="G3561" s="143" t="s">
        <v>530</v>
      </c>
      <c r="H3561" s="120" t="s">
        <v>510</v>
      </c>
      <c r="I3561" s="192" t="s">
        <v>3389</v>
      </c>
      <c r="J3561" s="184">
        <f>IF(F3561="USD", E3561, E3561 * IFERROR(VLOOKUP(F3561, EXCHANGE_RATE!A:B, 2, FALSE), "Currency not found"))</f>
        <v>7.5</v>
      </c>
      <c r="K3561" s="184">
        <f t="shared" si="325"/>
        <v>7.5</v>
      </c>
      <c r="L3561" s="184">
        <f>IF(C3561="MTS", B3561, B3561 * IFERROR(VLOOKUP(C3561, 'QTY_CONVERSIONS '!A:B, 2, FALSE), "Units not  found"))</f>
        <v>0.5</v>
      </c>
      <c r="M3561" s="185">
        <f t="shared" si="326"/>
        <v>3750</v>
      </c>
      <c r="N3561" s="143" t="str">
        <f>IFERROR(VLOOKUP(D3561, Product_Category!A:B, 2, FALSE), "Uncategorized")</f>
        <v>MAGNESIUM STEARATE</v>
      </c>
      <c r="O3561" s="186">
        <f t="shared" si="328"/>
        <v>7500</v>
      </c>
      <c r="P3561" s="185">
        <f t="shared" si="327"/>
        <v>3750</v>
      </c>
      <c r="Q3561" s="143">
        <v>2023</v>
      </c>
      <c r="R3561" s="143" t="str">
        <f>IFERROR(VLOOKUP(G3561,'SOURCE COMPANY'!A:B, 2, FALSE), "")</f>
        <v>NITIKA PHARMA</v>
      </c>
      <c r="S3561" s="143" t="str">
        <f>IFERROR(VLOOKUP(H3561,'CUSTOMER NAME'!A:B, 2, FALSE), "")</f>
        <v>TO THE ORDER</v>
      </c>
    </row>
    <row r="3562" spans="1:19">
      <c r="A3562" s="120" t="s">
        <v>860</v>
      </c>
      <c r="B3562" s="120">
        <v>3500</v>
      </c>
      <c r="C3562" s="120" t="s">
        <v>7</v>
      </c>
      <c r="D3562" s="120" t="s">
        <v>3430</v>
      </c>
      <c r="E3562" s="120">
        <v>8.85</v>
      </c>
      <c r="F3562" s="120" t="s">
        <v>9</v>
      </c>
      <c r="G3562" s="143" t="s">
        <v>530</v>
      </c>
      <c r="H3562" s="120" t="s">
        <v>510</v>
      </c>
      <c r="I3562" s="192" t="s">
        <v>3389</v>
      </c>
      <c r="J3562" s="184">
        <f>IF(F3562="USD", E3562, E3562 * IFERROR(VLOOKUP(F3562, EXCHANGE_RATE!A:B, 2, FALSE), "Currency not found"))</f>
        <v>8.85</v>
      </c>
      <c r="K3562" s="184">
        <f t="shared" si="325"/>
        <v>8.85</v>
      </c>
      <c r="L3562" s="184">
        <f>IF(C3562="MTS", B3562, B3562 * IFERROR(VLOOKUP(C3562, 'QTY_CONVERSIONS '!A:B, 2, FALSE), "Units not  found"))</f>
        <v>3.5</v>
      </c>
      <c r="M3562" s="185">
        <f t="shared" si="326"/>
        <v>30975</v>
      </c>
      <c r="N3562" s="143" t="str">
        <f>IFERROR(VLOOKUP(D3562, Product_Category!A:B, 2, FALSE), "Uncategorized")</f>
        <v>MCC</v>
      </c>
      <c r="O3562" s="186">
        <f t="shared" si="328"/>
        <v>8850</v>
      </c>
      <c r="P3562" s="185">
        <f t="shared" si="327"/>
        <v>30975</v>
      </c>
      <c r="Q3562" s="143">
        <v>2023</v>
      </c>
      <c r="R3562" s="143" t="str">
        <f>IFERROR(VLOOKUP(G3562,'SOURCE COMPANY'!A:B, 2, FALSE), "")</f>
        <v>NITIKA PHARMA</v>
      </c>
      <c r="S3562" s="143" t="str">
        <f>IFERROR(VLOOKUP(H3562,'CUSTOMER NAME'!A:B, 2, FALSE), "")</f>
        <v>TO THE ORDER</v>
      </c>
    </row>
    <row r="3563" spans="1:19">
      <c r="A3563" s="221" t="s">
        <v>1196</v>
      </c>
      <c r="B3563" s="32">
        <v>3000</v>
      </c>
      <c r="C3563" s="221" t="s">
        <v>7</v>
      </c>
      <c r="D3563" s="221" t="s">
        <v>1949</v>
      </c>
      <c r="E3563" s="55">
        <v>3.15</v>
      </c>
      <c r="F3563" s="221" t="s">
        <v>9</v>
      </c>
      <c r="G3563" s="143" t="s">
        <v>530</v>
      </c>
      <c r="H3563" s="221" t="s">
        <v>510</v>
      </c>
      <c r="I3563" s="219" t="str">
        <f>I3562</f>
        <v>October</v>
      </c>
      <c r="J3563" s="184">
        <f>IF(F3563="USD", E3563, E3563 * IFERROR(VLOOKUP(F3563, EXCHANGE_RATE!A:B, 2, FALSE), "Currency not found"))</f>
        <v>3.15</v>
      </c>
      <c r="K3563" s="184">
        <f t="shared" si="325"/>
        <v>3.15</v>
      </c>
      <c r="L3563" s="184">
        <f>IF(C3563="MTS", B3563, B3563 * IFERROR(VLOOKUP(C3563, 'QTY_CONVERSIONS '!A:B, 2, FALSE), "Units not  found"))</f>
        <v>3</v>
      </c>
      <c r="M3563" s="185">
        <f t="shared" si="326"/>
        <v>9450</v>
      </c>
      <c r="N3563" s="143" t="str">
        <f>IFERROR(VLOOKUP(D3563, Product_Category!A:B, 2, FALSE), "Uncategorized")</f>
        <v>MCC</v>
      </c>
      <c r="O3563" s="186">
        <f t="shared" si="328"/>
        <v>3150</v>
      </c>
      <c r="P3563" s="185">
        <f t="shared" si="327"/>
        <v>9450</v>
      </c>
      <c r="Q3563" s="143">
        <v>2023</v>
      </c>
      <c r="R3563" s="143" t="str">
        <f>IFERROR(VLOOKUP(G3563,'SOURCE COMPANY'!A:B, 2, FALSE), "")</f>
        <v>NITIKA PHARMA</v>
      </c>
      <c r="S3563" s="143" t="str">
        <f>IFERROR(VLOOKUP(H3563,'CUSTOMER NAME'!A:B, 2, FALSE), "")</f>
        <v>TO THE ORDER</v>
      </c>
    </row>
    <row r="3564" spans="1:19">
      <c r="A3564" s="120" t="s">
        <v>922</v>
      </c>
      <c r="B3564" s="120">
        <v>50</v>
      </c>
      <c r="C3564" s="120" t="s">
        <v>7</v>
      </c>
      <c r="D3564" s="120" t="s">
        <v>3480</v>
      </c>
      <c r="E3564" s="120">
        <v>27.9</v>
      </c>
      <c r="F3564" s="120" t="s">
        <v>9</v>
      </c>
      <c r="G3564" s="143" t="s">
        <v>530</v>
      </c>
      <c r="H3564" s="120" t="s">
        <v>510</v>
      </c>
      <c r="I3564" s="192" t="s">
        <v>3389</v>
      </c>
      <c r="J3564" s="184">
        <f>IF(F3564="USD", E3564, E3564 * IFERROR(VLOOKUP(F3564, EXCHANGE_RATE!A:B, 2, FALSE), "Currency not found"))</f>
        <v>27.9</v>
      </c>
      <c r="K3564" s="184">
        <f t="shared" si="325"/>
        <v>27.9</v>
      </c>
      <c r="L3564" s="184">
        <f>IF(C3564="MTS", B3564, B3564 * IFERROR(VLOOKUP(C3564, 'QTY_CONVERSIONS '!A:B, 2, FALSE), "Units not  found"))</f>
        <v>0.05</v>
      </c>
      <c r="M3564" s="185">
        <f t="shared" si="326"/>
        <v>1395</v>
      </c>
      <c r="N3564" s="143" t="str">
        <f>IFERROR(VLOOKUP(D3564, Product_Category!A:B, 2, FALSE), "Uncategorized")</f>
        <v>MCC</v>
      </c>
      <c r="O3564" s="186">
        <f t="shared" si="328"/>
        <v>27900</v>
      </c>
      <c r="P3564" s="185">
        <f t="shared" si="327"/>
        <v>1395</v>
      </c>
      <c r="Q3564" s="143">
        <v>2023</v>
      </c>
      <c r="R3564" s="143" t="str">
        <f>IFERROR(VLOOKUP(G3564,'SOURCE COMPANY'!A:B, 2, FALSE), "")</f>
        <v>NITIKA PHARMA</v>
      </c>
      <c r="S3564" s="143" t="str">
        <f>IFERROR(VLOOKUP(H3564,'CUSTOMER NAME'!A:B, 2, FALSE), "")</f>
        <v>TO THE ORDER</v>
      </c>
    </row>
    <row r="3565" spans="1:19">
      <c r="A3565" s="120" t="s">
        <v>1047</v>
      </c>
      <c r="B3565" s="120">
        <v>10000</v>
      </c>
      <c r="C3565" s="120" t="s">
        <v>7</v>
      </c>
      <c r="D3565" s="120" t="s">
        <v>2672</v>
      </c>
      <c r="E3565" s="120">
        <v>2.41</v>
      </c>
      <c r="F3565" s="120" t="s">
        <v>9</v>
      </c>
      <c r="G3565" s="143" t="s">
        <v>530</v>
      </c>
      <c r="H3565" s="120" t="s">
        <v>510</v>
      </c>
      <c r="I3565" s="192" t="s">
        <v>3389</v>
      </c>
      <c r="J3565" s="184">
        <f>IF(F3565="USD", E3565, E3565 * IFERROR(VLOOKUP(F3565, EXCHANGE_RATE!A:B, 2, FALSE), "Currency not found"))</f>
        <v>2.41</v>
      </c>
      <c r="K3565" s="184">
        <f t="shared" si="325"/>
        <v>2.41</v>
      </c>
      <c r="L3565" s="184">
        <f>IF(C3565="MTS", B3565, B3565 * IFERROR(VLOOKUP(C3565, 'QTY_CONVERSIONS '!A:B, 2, FALSE), "Units not  found"))</f>
        <v>10</v>
      </c>
      <c r="M3565" s="185">
        <f t="shared" si="326"/>
        <v>24100</v>
      </c>
      <c r="N3565" s="143" t="str">
        <f>IFERROR(VLOOKUP(D3565, Product_Category!A:B, 2, FALSE), "Uncategorized")</f>
        <v>MCC</v>
      </c>
      <c r="O3565" s="186">
        <f t="shared" si="328"/>
        <v>2410</v>
      </c>
      <c r="P3565" s="185">
        <f t="shared" si="327"/>
        <v>24100</v>
      </c>
      <c r="Q3565" s="143">
        <v>2023</v>
      </c>
      <c r="R3565" s="143" t="str">
        <f>IFERROR(VLOOKUP(G3565,'SOURCE COMPANY'!A:B, 2, FALSE), "")</f>
        <v>NITIKA PHARMA</v>
      </c>
      <c r="S3565" s="143" t="str">
        <f>IFERROR(VLOOKUP(H3565,'CUSTOMER NAME'!A:B, 2, FALSE), "")</f>
        <v>TO THE ORDER</v>
      </c>
    </row>
    <row r="3566" spans="1:19">
      <c r="A3566" s="120" t="s">
        <v>1047</v>
      </c>
      <c r="B3566" s="120">
        <v>20000</v>
      </c>
      <c r="C3566" s="120" t="s">
        <v>7</v>
      </c>
      <c r="D3566" s="120" t="s">
        <v>3480</v>
      </c>
      <c r="E3566" s="120">
        <v>2.4500000000000002</v>
      </c>
      <c r="F3566" s="120" t="s">
        <v>9</v>
      </c>
      <c r="G3566" s="143" t="s">
        <v>530</v>
      </c>
      <c r="H3566" s="120" t="s">
        <v>510</v>
      </c>
      <c r="I3566" s="192" t="s">
        <v>3389</v>
      </c>
      <c r="J3566" s="184">
        <f>IF(F3566="USD", E3566, E3566 * IFERROR(VLOOKUP(F3566, EXCHANGE_RATE!A:B, 2, FALSE), "Currency not found"))</f>
        <v>2.4500000000000002</v>
      </c>
      <c r="K3566" s="184">
        <f t="shared" si="325"/>
        <v>2.4500000000000002</v>
      </c>
      <c r="L3566" s="184">
        <f>IF(C3566="MTS", B3566, B3566 * IFERROR(VLOOKUP(C3566, 'QTY_CONVERSIONS '!A:B, 2, FALSE), "Units not  found"))</f>
        <v>20</v>
      </c>
      <c r="M3566" s="185">
        <f t="shared" si="326"/>
        <v>49000</v>
      </c>
      <c r="N3566" s="143" t="str">
        <f>IFERROR(VLOOKUP(D3566, Product_Category!A:B, 2, FALSE), "Uncategorized")</f>
        <v>MCC</v>
      </c>
      <c r="O3566" s="186">
        <f t="shared" si="328"/>
        <v>2450</v>
      </c>
      <c r="P3566" s="185">
        <f t="shared" si="327"/>
        <v>49000</v>
      </c>
      <c r="Q3566" s="143">
        <v>2023</v>
      </c>
      <c r="R3566" s="143" t="str">
        <f>IFERROR(VLOOKUP(G3566,'SOURCE COMPANY'!A:B, 2, FALSE), "")</f>
        <v>NITIKA PHARMA</v>
      </c>
      <c r="S3566" s="143" t="str">
        <f>IFERROR(VLOOKUP(H3566,'CUSTOMER NAME'!A:B, 2, FALSE), "")</f>
        <v>TO THE ORDER</v>
      </c>
    </row>
    <row r="3567" spans="1:19">
      <c r="A3567" s="143" t="s">
        <v>2346</v>
      </c>
      <c r="B3567" s="222">
        <v>1500</v>
      </c>
      <c r="C3567" s="143" t="s">
        <v>7</v>
      </c>
      <c r="D3567" s="143" t="s">
        <v>620</v>
      </c>
      <c r="E3567" s="184">
        <v>3.7</v>
      </c>
      <c r="F3567" s="143" t="s">
        <v>9</v>
      </c>
      <c r="G3567" s="143" t="s">
        <v>530</v>
      </c>
      <c r="H3567" s="143" t="s">
        <v>510</v>
      </c>
      <c r="I3567" s="219" t="str">
        <f>I3566</f>
        <v>October</v>
      </c>
      <c r="J3567" s="184">
        <f>IF(F3567="USD", E3567, E3567 * IFERROR(VLOOKUP(F3567, EXCHANGE_RATE!A:B, 2, FALSE), "Currency not found"))</f>
        <v>3.7</v>
      </c>
      <c r="K3567" s="184">
        <f t="shared" si="325"/>
        <v>3.7</v>
      </c>
      <c r="L3567" s="184">
        <f>IF(C3567="MTS", B3567, B3567 * IFERROR(VLOOKUP(C3567, 'QTY_CONVERSIONS '!A:B, 2, FALSE), "Units not  found"))</f>
        <v>1.5</v>
      </c>
      <c r="M3567" s="185">
        <f t="shared" si="326"/>
        <v>5550</v>
      </c>
      <c r="N3567" s="143" t="str">
        <f>IFERROR(VLOOKUP(D3567, Product_Category!A:B, 2, FALSE), "Uncategorized")</f>
        <v>MAGNESIUM STEARATE</v>
      </c>
      <c r="O3567" s="186">
        <f t="shared" si="328"/>
        <v>3700</v>
      </c>
      <c r="P3567" s="185">
        <f t="shared" si="327"/>
        <v>5550</v>
      </c>
      <c r="Q3567" s="143">
        <v>2023</v>
      </c>
      <c r="R3567" s="143" t="str">
        <f>IFERROR(VLOOKUP(G3567,'SOURCE COMPANY'!A:B, 2, FALSE), "")</f>
        <v>NITIKA PHARMA</v>
      </c>
      <c r="S3567" s="143" t="str">
        <f>IFERROR(VLOOKUP(H3567,'CUSTOMER NAME'!A:B, 2, FALSE), "")</f>
        <v>TO THE ORDER</v>
      </c>
    </row>
    <row r="3568" spans="1:19">
      <c r="A3568" s="120" t="s">
        <v>2346</v>
      </c>
      <c r="B3568" s="120">
        <v>25</v>
      </c>
      <c r="C3568" s="120" t="s">
        <v>7</v>
      </c>
      <c r="D3568" s="120" t="s">
        <v>3430</v>
      </c>
      <c r="E3568" s="120">
        <v>26.15</v>
      </c>
      <c r="F3568" s="120" t="s">
        <v>9</v>
      </c>
      <c r="G3568" s="143" t="s">
        <v>530</v>
      </c>
      <c r="H3568" s="120" t="s">
        <v>510</v>
      </c>
      <c r="I3568" s="192" t="s">
        <v>3389</v>
      </c>
      <c r="J3568" s="184">
        <f>IF(F3568="USD", E3568, E3568 * IFERROR(VLOOKUP(F3568, EXCHANGE_RATE!A:B, 2, FALSE), "Currency not found"))</f>
        <v>26.15</v>
      </c>
      <c r="K3568" s="184">
        <f t="shared" si="325"/>
        <v>26.15</v>
      </c>
      <c r="L3568" s="184">
        <f>IF(C3568="MTS", B3568, B3568 * IFERROR(VLOOKUP(C3568, 'QTY_CONVERSIONS '!A:B, 2, FALSE), "Units not  found"))</f>
        <v>2.5000000000000001E-2</v>
      </c>
      <c r="M3568" s="185">
        <f t="shared" si="326"/>
        <v>653.75</v>
      </c>
      <c r="N3568" s="143" t="str">
        <f>IFERROR(VLOOKUP(D3568, Product_Category!A:B, 2, FALSE), "Uncategorized")</f>
        <v>MCC</v>
      </c>
      <c r="O3568" s="186">
        <f t="shared" si="328"/>
        <v>26150</v>
      </c>
      <c r="P3568" s="185">
        <f t="shared" si="327"/>
        <v>653.75</v>
      </c>
      <c r="Q3568" s="143">
        <v>2023</v>
      </c>
      <c r="R3568" s="143" t="str">
        <f>IFERROR(VLOOKUP(G3568,'SOURCE COMPANY'!A:B, 2, FALSE), "")</f>
        <v>NITIKA PHARMA</v>
      </c>
      <c r="S3568" s="143" t="str">
        <f>IFERROR(VLOOKUP(H3568,'CUSTOMER NAME'!A:B, 2, FALSE), "")</f>
        <v>TO THE ORDER</v>
      </c>
    </row>
    <row r="3569" spans="1:19">
      <c r="A3569" s="120" t="s">
        <v>2346</v>
      </c>
      <c r="B3569" s="120">
        <v>25</v>
      </c>
      <c r="C3569" s="120" t="s">
        <v>7</v>
      </c>
      <c r="D3569" s="120" t="s">
        <v>3564</v>
      </c>
      <c r="E3569" s="120">
        <v>18.21</v>
      </c>
      <c r="F3569" s="120" t="s">
        <v>9</v>
      </c>
      <c r="G3569" s="143" t="s">
        <v>530</v>
      </c>
      <c r="H3569" s="120" t="s">
        <v>510</v>
      </c>
      <c r="I3569" s="192" t="s">
        <v>3389</v>
      </c>
      <c r="J3569" s="184">
        <f>IF(F3569="USD", E3569, E3569 * IFERROR(VLOOKUP(F3569, EXCHANGE_RATE!A:B, 2, FALSE), "Currency not found"))</f>
        <v>18.21</v>
      </c>
      <c r="K3569" s="184">
        <f t="shared" si="325"/>
        <v>18.21</v>
      </c>
      <c r="L3569" s="184">
        <f>IF(C3569="MTS", B3569, B3569 * IFERROR(VLOOKUP(C3569, 'QTY_CONVERSIONS '!A:B, 2, FALSE), "Units not  found"))</f>
        <v>2.5000000000000001E-2</v>
      </c>
      <c r="M3569" s="185">
        <f t="shared" si="326"/>
        <v>455.25</v>
      </c>
      <c r="N3569" s="143" t="str">
        <f>IFERROR(VLOOKUP(D3569, Product_Category!A:B, 2, FALSE), "Uncategorized")</f>
        <v>MCC</v>
      </c>
      <c r="O3569" s="186">
        <f t="shared" si="328"/>
        <v>18210</v>
      </c>
      <c r="P3569" s="185">
        <f t="shared" si="327"/>
        <v>455.25</v>
      </c>
      <c r="Q3569" s="143">
        <v>2023</v>
      </c>
      <c r="R3569" s="143" t="str">
        <f>IFERROR(VLOOKUP(G3569,'SOURCE COMPANY'!A:B, 2, FALSE), "")</f>
        <v>NITIKA PHARMA</v>
      </c>
      <c r="S3569" s="143" t="str">
        <f>IFERROR(VLOOKUP(H3569,'CUSTOMER NAME'!A:B, 2, FALSE), "")</f>
        <v>TO THE ORDER</v>
      </c>
    </row>
    <row r="3570" spans="1:19">
      <c r="A3570" s="120" t="s">
        <v>2346</v>
      </c>
      <c r="B3570" s="120">
        <v>25</v>
      </c>
      <c r="C3570" s="120" t="s">
        <v>7</v>
      </c>
      <c r="D3570" s="120" t="s">
        <v>3146</v>
      </c>
      <c r="E3570" s="120">
        <v>18.8</v>
      </c>
      <c r="F3570" s="120" t="s">
        <v>9</v>
      </c>
      <c r="G3570" s="143" t="s">
        <v>530</v>
      </c>
      <c r="H3570" s="120" t="s">
        <v>510</v>
      </c>
      <c r="I3570" s="192" t="s">
        <v>3389</v>
      </c>
      <c r="J3570" s="184">
        <f>IF(F3570="USD", E3570, E3570 * IFERROR(VLOOKUP(F3570, EXCHANGE_RATE!A:B, 2, FALSE), "Currency not found"))</f>
        <v>18.8</v>
      </c>
      <c r="K3570" s="184">
        <f t="shared" si="325"/>
        <v>18.8</v>
      </c>
      <c r="L3570" s="184">
        <f>IF(C3570="MTS", B3570, B3570 * IFERROR(VLOOKUP(C3570, 'QTY_CONVERSIONS '!A:B, 2, FALSE), "Units not  found"))</f>
        <v>2.5000000000000001E-2</v>
      </c>
      <c r="M3570" s="185">
        <f t="shared" si="326"/>
        <v>470</v>
      </c>
      <c r="N3570" s="143" t="str">
        <f>IFERROR(VLOOKUP(D3570, Product_Category!A:B, 2, FALSE), "Uncategorized")</f>
        <v>MCC</v>
      </c>
      <c r="O3570" s="186">
        <f t="shared" si="328"/>
        <v>18800</v>
      </c>
      <c r="P3570" s="185">
        <f t="shared" si="327"/>
        <v>470</v>
      </c>
      <c r="Q3570" s="143">
        <v>2023</v>
      </c>
      <c r="R3570" s="143" t="str">
        <f>IFERROR(VLOOKUP(G3570,'SOURCE COMPANY'!A:B, 2, FALSE), "")</f>
        <v>NITIKA PHARMA</v>
      </c>
      <c r="S3570" s="143" t="str">
        <f>IFERROR(VLOOKUP(H3570,'CUSTOMER NAME'!A:B, 2, FALSE), "")</f>
        <v>TO THE ORDER</v>
      </c>
    </row>
    <row r="3571" spans="1:19">
      <c r="A3571" s="120" t="s">
        <v>2346</v>
      </c>
      <c r="B3571" s="120">
        <v>25</v>
      </c>
      <c r="C3571" s="120" t="s">
        <v>7</v>
      </c>
      <c r="D3571" s="120" t="s">
        <v>3565</v>
      </c>
      <c r="E3571" s="120">
        <v>19.329999999999998</v>
      </c>
      <c r="F3571" s="120" t="s">
        <v>9</v>
      </c>
      <c r="G3571" s="143" t="s">
        <v>530</v>
      </c>
      <c r="H3571" s="120" t="s">
        <v>510</v>
      </c>
      <c r="I3571" s="192" t="s">
        <v>3389</v>
      </c>
      <c r="J3571" s="184">
        <f>IF(F3571="USD", E3571, E3571 * IFERROR(VLOOKUP(F3571, EXCHANGE_RATE!A:B, 2, FALSE), "Currency not found"))</f>
        <v>19.329999999999998</v>
      </c>
      <c r="K3571" s="184">
        <f t="shared" si="325"/>
        <v>19.329999999999998</v>
      </c>
      <c r="L3571" s="184">
        <f>IF(C3571="MTS", B3571, B3571 * IFERROR(VLOOKUP(C3571, 'QTY_CONVERSIONS '!A:B, 2, FALSE), "Units not  found"))</f>
        <v>2.5000000000000001E-2</v>
      </c>
      <c r="M3571" s="185">
        <f t="shared" si="326"/>
        <v>483.24999999999994</v>
      </c>
      <c r="N3571" s="143" t="str">
        <f>IFERROR(VLOOKUP(D3571, Product_Category!A:B, 2, FALSE), "Uncategorized")</f>
        <v>MCC</v>
      </c>
      <c r="O3571" s="186">
        <f t="shared" si="328"/>
        <v>19330</v>
      </c>
      <c r="P3571" s="185">
        <f t="shared" si="327"/>
        <v>483.25</v>
      </c>
      <c r="Q3571" s="143">
        <v>2023</v>
      </c>
      <c r="R3571" s="143" t="str">
        <f>IFERROR(VLOOKUP(G3571,'SOURCE COMPANY'!A:B, 2, FALSE), "")</f>
        <v>NITIKA PHARMA</v>
      </c>
      <c r="S3571" s="143" t="str">
        <f>IFERROR(VLOOKUP(H3571,'CUSTOMER NAME'!A:B, 2, FALSE), "")</f>
        <v>TO THE ORDER</v>
      </c>
    </row>
    <row r="3572" spans="1:19">
      <c r="A3572" s="120" t="s">
        <v>172</v>
      </c>
      <c r="B3572" s="120">
        <v>18000</v>
      </c>
      <c r="C3572" s="120" t="s">
        <v>7</v>
      </c>
      <c r="D3572" s="120" t="s">
        <v>3543</v>
      </c>
      <c r="E3572" s="120">
        <v>2.89</v>
      </c>
      <c r="F3572" s="120" t="s">
        <v>9</v>
      </c>
      <c r="G3572" s="143" t="s">
        <v>530</v>
      </c>
      <c r="H3572" s="120" t="s">
        <v>510</v>
      </c>
      <c r="I3572" s="192" t="s">
        <v>3389</v>
      </c>
      <c r="J3572" s="184">
        <f>IF(F3572="USD", E3572, E3572 * IFERROR(VLOOKUP(F3572, EXCHANGE_RATE!A:B, 2, FALSE), "Currency not found"))</f>
        <v>2.89</v>
      </c>
      <c r="K3572" s="184">
        <f t="shared" si="325"/>
        <v>2.89</v>
      </c>
      <c r="L3572" s="184">
        <f>IF(C3572="MTS", B3572, B3572 * IFERROR(VLOOKUP(C3572, 'QTY_CONVERSIONS '!A:B, 2, FALSE), "Units not  found"))</f>
        <v>18</v>
      </c>
      <c r="M3572" s="185">
        <f t="shared" si="326"/>
        <v>52020</v>
      </c>
      <c r="N3572" s="143" t="str">
        <f>IFERROR(VLOOKUP(D3572, Product_Category!A:B, 2, FALSE), "Uncategorized")</f>
        <v>MAGNESIUM STEARATE</v>
      </c>
      <c r="O3572" s="186">
        <f t="shared" si="328"/>
        <v>2890</v>
      </c>
      <c r="P3572" s="185">
        <f t="shared" si="327"/>
        <v>52020</v>
      </c>
      <c r="Q3572" s="143">
        <v>2023</v>
      </c>
      <c r="R3572" s="143" t="str">
        <f>IFERROR(VLOOKUP(G3572,'SOURCE COMPANY'!A:B, 2, FALSE), "")</f>
        <v>NITIKA PHARMA</v>
      </c>
      <c r="S3572" s="143" t="str">
        <f>IFERROR(VLOOKUP(H3572,'CUSTOMER NAME'!A:B, 2, FALSE), "")</f>
        <v>TO THE ORDER</v>
      </c>
    </row>
    <row r="3573" spans="1:19">
      <c r="A3573" s="120" t="s">
        <v>172</v>
      </c>
      <c r="B3573" s="120">
        <v>20000</v>
      </c>
      <c r="C3573" s="120" t="s">
        <v>7</v>
      </c>
      <c r="D3573" s="120" t="s">
        <v>3543</v>
      </c>
      <c r="E3573" s="120">
        <v>2.84</v>
      </c>
      <c r="F3573" s="120" t="s">
        <v>9</v>
      </c>
      <c r="G3573" s="143" t="s">
        <v>530</v>
      </c>
      <c r="H3573" s="120" t="s">
        <v>510</v>
      </c>
      <c r="I3573" s="192" t="s">
        <v>3389</v>
      </c>
      <c r="J3573" s="184">
        <f>IF(F3573="USD", E3573, E3573 * IFERROR(VLOOKUP(F3573, EXCHANGE_RATE!A:B, 2, FALSE), "Currency not found"))</f>
        <v>2.84</v>
      </c>
      <c r="K3573" s="184">
        <f t="shared" si="325"/>
        <v>2.84</v>
      </c>
      <c r="L3573" s="184">
        <f>IF(C3573="MTS", B3573, B3573 * IFERROR(VLOOKUP(C3573, 'QTY_CONVERSIONS '!A:B, 2, FALSE), "Units not  found"))</f>
        <v>20</v>
      </c>
      <c r="M3573" s="185">
        <f t="shared" si="326"/>
        <v>56800</v>
      </c>
      <c r="N3573" s="143" t="str">
        <f>IFERROR(VLOOKUP(D3573, Product_Category!A:B, 2, FALSE), "Uncategorized")</f>
        <v>MAGNESIUM STEARATE</v>
      </c>
      <c r="O3573" s="186">
        <f t="shared" si="328"/>
        <v>2840</v>
      </c>
      <c r="P3573" s="185">
        <f t="shared" si="327"/>
        <v>56800</v>
      </c>
      <c r="Q3573" s="143">
        <v>2023</v>
      </c>
      <c r="R3573" s="143" t="str">
        <f>IFERROR(VLOOKUP(G3573,'SOURCE COMPANY'!A:B, 2, FALSE), "")</f>
        <v>NITIKA PHARMA</v>
      </c>
      <c r="S3573" s="143" t="str">
        <f>IFERROR(VLOOKUP(H3573,'CUSTOMER NAME'!A:B, 2, FALSE), "")</f>
        <v>TO THE ORDER</v>
      </c>
    </row>
    <row r="3574" spans="1:19">
      <c r="A3574" s="118" t="s">
        <v>573</v>
      </c>
      <c r="B3574" s="118">
        <v>150</v>
      </c>
      <c r="C3574" s="118" t="s">
        <v>7</v>
      </c>
      <c r="D3574" s="118" t="s">
        <v>559</v>
      </c>
      <c r="E3574" s="255">
        <v>10.25</v>
      </c>
      <c r="F3574" s="118" t="s">
        <v>9</v>
      </c>
      <c r="G3574" s="143" t="s">
        <v>530</v>
      </c>
      <c r="H3574" s="118" t="s">
        <v>510</v>
      </c>
      <c r="I3574" s="219" t="str">
        <f t="shared" ref="I3574:I3583" si="331">I3573</f>
        <v>October</v>
      </c>
      <c r="J3574" s="184">
        <f>IF(F3574="USD", E3574, E3574 * IFERROR(VLOOKUP(F3574, EXCHANGE_RATE!A:B, 2, FALSE), "Currency not found"))</f>
        <v>10.25</v>
      </c>
      <c r="K3574" s="184">
        <f t="shared" si="325"/>
        <v>10.25</v>
      </c>
      <c r="L3574" s="184">
        <f>IF(C3574="MTS", B3574, B3574 * IFERROR(VLOOKUP(C3574, 'QTY_CONVERSIONS '!A:B, 2, FALSE), "Units not  found"))</f>
        <v>0.15</v>
      </c>
      <c r="M3574" s="185">
        <f t="shared" si="326"/>
        <v>1537.5</v>
      </c>
      <c r="N3574" s="143" t="str">
        <f>IFERROR(VLOOKUP(D3574, Product_Category!A:B, 2, FALSE), "Uncategorized")</f>
        <v>CMC</v>
      </c>
      <c r="O3574" s="186">
        <f t="shared" si="328"/>
        <v>10250</v>
      </c>
      <c r="P3574" s="185">
        <f t="shared" si="327"/>
        <v>1537.5</v>
      </c>
      <c r="Q3574" s="143">
        <v>2023</v>
      </c>
      <c r="R3574" s="143" t="str">
        <f>IFERROR(VLOOKUP(G3574,'SOURCE COMPANY'!A:B, 2, FALSE), "")</f>
        <v>NITIKA PHARMA</v>
      </c>
      <c r="S3574" s="143" t="str">
        <f>IFERROR(VLOOKUP(H3574,'CUSTOMER NAME'!A:B, 2, FALSE), "")</f>
        <v>TO THE ORDER</v>
      </c>
    </row>
    <row r="3575" spans="1:19">
      <c r="A3575" s="224" t="s">
        <v>860</v>
      </c>
      <c r="B3575" s="224">
        <v>6000</v>
      </c>
      <c r="C3575" s="224" t="s">
        <v>7</v>
      </c>
      <c r="D3575" s="224" t="s">
        <v>866</v>
      </c>
      <c r="E3575" s="256">
        <v>4.5</v>
      </c>
      <c r="F3575" s="224" t="s">
        <v>9</v>
      </c>
      <c r="G3575" s="143" t="s">
        <v>530</v>
      </c>
      <c r="H3575" s="224" t="s">
        <v>510</v>
      </c>
      <c r="I3575" s="219" t="str">
        <f t="shared" si="331"/>
        <v>October</v>
      </c>
      <c r="J3575" s="184">
        <f>IF(F3575="USD", E3575, E3575 * IFERROR(VLOOKUP(F3575, EXCHANGE_RATE!A:B, 2, FALSE), "Currency not found"))</f>
        <v>4.5</v>
      </c>
      <c r="K3575" s="184">
        <f t="shared" si="325"/>
        <v>4.5</v>
      </c>
      <c r="L3575" s="184">
        <f>IF(C3575="MTS", B3575, B3575 * IFERROR(VLOOKUP(C3575, 'QTY_CONVERSIONS '!A:B, 2, FALSE), "Units not  found"))</f>
        <v>6</v>
      </c>
      <c r="M3575" s="185">
        <f t="shared" si="326"/>
        <v>27000</v>
      </c>
      <c r="N3575" s="143" t="str">
        <f>IFERROR(VLOOKUP(D3575, Product_Category!A:B, 2, FALSE), "Uncategorized")</f>
        <v>MCC</v>
      </c>
      <c r="O3575" s="186">
        <f t="shared" si="328"/>
        <v>4500</v>
      </c>
      <c r="P3575" s="185">
        <f t="shared" si="327"/>
        <v>27000</v>
      </c>
      <c r="Q3575" s="143">
        <v>2023</v>
      </c>
      <c r="R3575" s="143" t="str">
        <f>IFERROR(VLOOKUP(G3575,'SOURCE COMPANY'!A:B, 2, FALSE), "")</f>
        <v>NITIKA PHARMA</v>
      </c>
      <c r="S3575" s="143" t="str">
        <f>IFERROR(VLOOKUP(H3575,'CUSTOMER NAME'!A:B, 2, FALSE), "")</f>
        <v>TO THE ORDER</v>
      </c>
    </row>
    <row r="3576" spans="1:19">
      <c r="A3576" s="118" t="s">
        <v>860</v>
      </c>
      <c r="B3576" s="118">
        <v>1800</v>
      </c>
      <c r="C3576" s="118" t="s">
        <v>7</v>
      </c>
      <c r="D3576" s="118" t="s">
        <v>872</v>
      </c>
      <c r="E3576" s="255">
        <v>3.2</v>
      </c>
      <c r="F3576" s="118" t="s">
        <v>9</v>
      </c>
      <c r="G3576" s="143" t="s">
        <v>530</v>
      </c>
      <c r="H3576" s="118" t="s">
        <v>510</v>
      </c>
      <c r="I3576" s="219" t="str">
        <f t="shared" si="331"/>
        <v>October</v>
      </c>
      <c r="J3576" s="184">
        <f>IF(F3576="USD", E3576, E3576 * IFERROR(VLOOKUP(F3576, EXCHANGE_RATE!A:B, 2, FALSE), "Currency not found"))</f>
        <v>3.2</v>
      </c>
      <c r="K3576" s="184">
        <f t="shared" si="325"/>
        <v>3.2</v>
      </c>
      <c r="L3576" s="184">
        <f>IF(C3576="MTS", B3576, B3576 * IFERROR(VLOOKUP(C3576, 'QTY_CONVERSIONS '!A:B, 2, FALSE), "Units not  found"))</f>
        <v>1.8</v>
      </c>
      <c r="M3576" s="185">
        <f t="shared" si="326"/>
        <v>5760</v>
      </c>
      <c r="N3576" s="143" t="str">
        <f>IFERROR(VLOOKUP(D3576, Product_Category!A:B, 2, FALSE), "Uncategorized")</f>
        <v>CROSCARMELLOSE SODIUM</v>
      </c>
      <c r="O3576" s="186">
        <f t="shared" si="328"/>
        <v>3200</v>
      </c>
      <c r="P3576" s="185">
        <f t="shared" si="327"/>
        <v>5760</v>
      </c>
      <c r="Q3576" s="143">
        <v>2023</v>
      </c>
      <c r="R3576" s="143" t="str">
        <f>IFERROR(VLOOKUP(G3576,'SOURCE COMPANY'!A:B, 2, FALSE), "")</f>
        <v>NITIKA PHARMA</v>
      </c>
      <c r="S3576" s="143" t="str">
        <f>IFERROR(VLOOKUP(H3576,'CUSTOMER NAME'!A:B, 2, FALSE), "")</f>
        <v>TO THE ORDER</v>
      </c>
    </row>
    <row r="3577" spans="1:19">
      <c r="A3577" s="143" t="s">
        <v>860</v>
      </c>
      <c r="B3577" s="143">
        <v>100</v>
      </c>
      <c r="C3577" s="143" t="s">
        <v>7</v>
      </c>
      <c r="D3577" s="143" t="s">
        <v>1181</v>
      </c>
      <c r="E3577" s="255">
        <v>21.55</v>
      </c>
      <c r="F3577" s="143" t="s">
        <v>9</v>
      </c>
      <c r="G3577" s="143" t="s">
        <v>530</v>
      </c>
      <c r="H3577" s="143" t="s">
        <v>510</v>
      </c>
      <c r="I3577" s="219" t="str">
        <f t="shared" si="331"/>
        <v>October</v>
      </c>
      <c r="J3577" s="184">
        <f>IF(F3577="USD", E3577, E3577 * IFERROR(VLOOKUP(F3577, EXCHANGE_RATE!A:B, 2, FALSE), "Currency not found"))</f>
        <v>21.55</v>
      </c>
      <c r="K3577" s="184">
        <f t="shared" si="325"/>
        <v>21.55</v>
      </c>
      <c r="L3577" s="184">
        <f>IF(C3577="MTS", B3577, B3577 * IFERROR(VLOOKUP(C3577, 'QTY_CONVERSIONS '!A:B, 2, FALSE), "Units not  found"))</f>
        <v>0.1</v>
      </c>
      <c r="M3577" s="185">
        <f t="shared" si="326"/>
        <v>2155</v>
      </c>
      <c r="N3577" s="143" t="str">
        <f>IFERROR(VLOOKUP(D3577, Product_Category!A:B, 2, FALSE), "Uncategorized")</f>
        <v>CROSCARMELLOSE SODIUM</v>
      </c>
      <c r="O3577" s="186">
        <f t="shared" si="328"/>
        <v>21550</v>
      </c>
      <c r="P3577" s="185">
        <f t="shared" si="327"/>
        <v>2155</v>
      </c>
      <c r="Q3577" s="143">
        <v>2023</v>
      </c>
      <c r="R3577" s="143" t="str">
        <f>IFERROR(VLOOKUP(G3577,'SOURCE COMPANY'!A:B, 2, FALSE), "")</f>
        <v>NITIKA PHARMA</v>
      </c>
      <c r="S3577" s="143" t="str">
        <f>IFERROR(VLOOKUP(H3577,'CUSTOMER NAME'!A:B, 2, FALSE), "")</f>
        <v>TO THE ORDER</v>
      </c>
    </row>
    <row r="3578" spans="1:19">
      <c r="A3578" s="143" t="s">
        <v>860</v>
      </c>
      <c r="B3578" s="31">
        <v>5000</v>
      </c>
      <c r="C3578" s="143" t="s">
        <v>7</v>
      </c>
      <c r="D3578" s="143" t="s">
        <v>1931</v>
      </c>
      <c r="E3578" s="51">
        <v>9.85</v>
      </c>
      <c r="F3578" s="143" t="s">
        <v>9</v>
      </c>
      <c r="G3578" s="143" t="s">
        <v>530</v>
      </c>
      <c r="H3578" s="143" t="s">
        <v>510</v>
      </c>
      <c r="I3578" s="219" t="str">
        <f t="shared" si="331"/>
        <v>October</v>
      </c>
      <c r="J3578" s="184">
        <f>IF(F3578="USD", E3578, E3578 * IFERROR(VLOOKUP(F3578, EXCHANGE_RATE!A:B, 2, FALSE), "Currency not found"))</f>
        <v>9.85</v>
      </c>
      <c r="K3578" s="184">
        <f t="shared" si="325"/>
        <v>9.85</v>
      </c>
      <c r="L3578" s="184">
        <f>IF(C3578="MTS", B3578, B3578 * IFERROR(VLOOKUP(C3578, 'QTY_CONVERSIONS '!A:B, 2, FALSE), "Units not  found"))</f>
        <v>5</v>
      </c>
      <c r="M3578" s="185">
        <f t="shared" si="326"/>
        <v>49250</v>
      </c>
      <c r="N3578" s="143" t="str">
        <f>IFERROR(VLOOKUP(D3578, Product_Category!A:B, 2, FALSE), "Uncategorized")</f>
        <v>MCC</v>
      </c>
      <c r="O3578" s="186">
        <f t="shared" si="328"/>
        <v>9850</v>
      </c>
      <c r="P3578" s="185">
        <f t="shared" si="327"/>
        <v>49250</v>
      </c>
      <c r="Q3578" s="143">
        <v>2023</v>
      </c>
      <c r="R3578" s="143" t="str">
        <f>IFERROR(VLOOKUP(G3578,'SOURCE COMPANY'!A:B, 2, FALSE), "")</f>
        <v>NITIKA PHARMA</v>
      </c>
      <c r="S3578" s="143" t="str">
        <f>IFERROR(VLOOKUP(H3578,'CUSTOMER NAME'!A:B, 2, FALSE), "")</f>
        <v>TO THE ORDER</v>
      </c>
    </row>
    <row r="3579" spans="1:19">
      <c r="A3579" s="143" t="s">
        <v>860</v>
      </c>
      <c r="B3579" s="31">
        <v>25</v>
      </c>
      <c r="C3579" s="143" t="s">
        <v>7</v>
      </c>
      <c r="D3579" s="143" t="s">
        <v>620</v>
      </c>
      <c r="E3579" s="51">
        <v>18.95</v>
      </c>
      <c r="F3579" s="143" t="s">
        <v>9</v>
      </c>
      <c r="G3579" s="143" t="s">
        <v>530</v>
      </c>
      <c r="H3579" s="143" t="s">
        <v>510</v>
      </c>
      <c r="I3579" s="219" t="str">
        <f t="shared" si="331"/>
        <v>October</v>
      </c>
      <c r="J3579" s="184">
        <f>IF(F3579="USD", E3579, E3579 * IFERROR(VLOOKUP(F3579, EXCHANGE_RATE!A:B, 2, FALSE), "Currency not found"))</f>
        <v>18.95</v>
      </c>
      <c r="K3579" s="184">
        <f t="shared" si="325"/>
        <v>18.95</v>
      </c>
      <c r="L3579" s="184">
        <f>IF(C3579="MTS", B3579, B3579 * IFERROR(VLOOKUP(C3579, 'QTY_CONVERSIONS '!A:B, 2, FALSE), "Units not  found"))</f>
        <v>2.5000000000000001E-2</v>
      </c>
      <c r="M3579" s="185">
        <f t="shared" si="326"/>
        <v>473.75</v>
      </c>
      <c r="N3579" s="143" t="str">
        <f>IFERROR(VLOOKUP(D3579, Product_Category!A:B, 2, FALSE), "Uncategorized")</f>
        <v>MAGNESIUM STEARATE</v>
      </c>
      <c r="O3579" s="186">
        <f t="shared" si="328"/>
        <v>18950</v>
      </c>
      <c r="P3579" s="185">
        <f t="shared" si="327"/>
        <v>473.75</v>
      </c>
      <c r="Q3579" s="143">
        <v>2023</v>
      </c>
      <c r="R3579" s="143" t="str">
        <f>IFERROR(VLOOKUP(G3579,'SOURCE COMPANY'!A:B, 2, FALSE), "")</f>
        <v>NITIKA PHARMA</v>
      </c>
      <c r="S3579" s="143" t="str">
        <f>IFERROR(VLOOKUP(H3579,'CUSTOMER NAME'!A:B, 2, FALSE), "")</f>
        <v>TO THE ORDER</v>
      </c>
    </row>
    <row r="3580" spans="1:19">
      <c r="A3580" s="143" t="s">
        <v>860</v>
      </c>
      <c r="B3580" s="31">
        <v>25</v>
      </c>
      <c r="C3580" s="143" t="s">
        <v>7</v>
      </c>
      <c r="D3580" s="143" t="s">
        <v>620</v>
      </c>
      <c r="E3580" s="51">
        <v>18.95</v>
      </c>
      <c r="F3580" s="143" t="s">
        <v>9</v>
      </c>
      <c r="G3580" s="143" t="s">
        <v>530</v>
      </c>
      <c r="H3580" s="143" t="s">
        <v>510</v>
      </c>
      <c r="I3580" s="219" t="str">
        <f t="shared" si="331"/>
        <v>October</v>
      </c>
      <c r="J3580" s="184">
        <f>IF(F3580="USD", E3580, E3580 * IFERROR(VLOOKUP(F3580, EXCHANGE_RATE!A:B, 2, FALSE), "Currency not found"))</f>
        <v>18.95</v>
      </c>
      <c r="K3580" s="184">
        <f t="shared" si="325"/>
        <v>18.95</v>
      </c>
      <c r="L3580" s="184">
        <f>IF(C3580="MTS", B3580, B3580 * IFERROR(VLOOKUP(C3580, 'QTY_CONVERSIONS '!A:B, 2, FALSE), "Units not  found"))</f>
        <v>2.5000000000000001E-2</v>
      </c>
      <c r="M3580" s="185">
        <f t="shared" si="326"/>
        <v>473.75</v>
      </c>
      <c r="N3580" s="143" t="str">
        <f>IFERROR(VLOOKUP(D3580, Product_Category!A:B, 2, FALSE), "Uncategorized")</f>
        <v>MAGNESIUM STEARATE</v>
      </c>
      <c r="O3580" s="186">
        <f t="shared" si="328"/>
        <v>18950</v>
      </c>
      <c r="P3580" s="185">
        <f t="shared" si="327"/>
        <v>473.75</v>
      </c>
      <c r="Q3580" s="143">
        <v>2023</v>
      </c>
      <c r="R3580" s="143" t="str">
        <f>IFERROR(VLOOKUP(G3580,'SOURCE COMPANY'!A:B, 2, FALSE), "")</f>
        <v>NITIKA PHARMA</v>
      </c>
      <c r="S3580" s="143" t="str">
        <f>IFERROR(VLOOKUP(H3580,'CUSTOMER NAME'!A:B, 2, FALSE), "")</f>
        <v>TO THE ORDER</v>
      </c>
    </row>
    <row r="3581" spans="1:19">
      <c r="A3581" s="143" t="s">
        <v>860</v>
      </c>
      <c r="B3581" s="222">
        <v>100</v>
      </c>
      <c r="C3581" s="143" t="s">
        <v>7</v>
      </c>
      <c r="D3581" s="143" t="s">
        <v>2362</v>
      </c>
      <c r="E3581" s="229">
        <v>13.7</v>
      </c>
      <c r="F3581" s="143" t="s">
        <v>9</v>
      </c>
      <c r="G3581" s="143" t="s">
        <v>530</v>
      </c>
      <c r="H3581" s="143" t="s">
        <v>510</v>
      </c>
      <c r="I3581" s="219" t="str">
        <f t="shared" si="331"/>
        <v>October</v>
      </c>
      <c r="J3581" s="184">
        <f>IF(F3581="USD", E3581, E3581 * IFERROR(VLOOKUP(F3581, EXCHANGE_RATE!A:B, 2, FALSE), "Currency not found"))</f>
        <v>13.7</v>
      </c>
      <c r="K3581" s="184">
        <f t="shared" si="325"/>
        <v>13.7</v>
      </c>
      <c r="L3581" s="184">
        <f>IF(C3581="MTS", B3581, B3581 * IFERROR(VLOOKUP(C3581, 'QTY_CONVERSIONS '!A:B, 2, FALSE), "Units not  found"))</f>
        <v>0.1</v>
      </c>
      <c r="M3581" s="185">
        <f t="shared" si="326"/>
        <v>1370</v>
      </c>
      <c r="N3581" s="143" t="str">
        <f>IFERROR(VLOOKUP(D3581, Product_Category!A:B, 2, FALSE), "Uncategorized")</f>
        <v>MAGNESIUM STEARATE</v>
      </c>
      <c r="O3581" s="186">
        <f t="shared" si="328"/>
        <v>13700</v>
      </c>
      <c r="P3581" s="185">
        <f t="shared" si="327"/>
        <v>1370</v>
      </c>
      <c r="Q3581" s="143">
        <v>2023</v>
      </c>
      <c r="R3581" s="143" t="str">
        <f>IFERROR(VLOOKUP(G3581,'SOURCE COMPANY'!A:B, 2, FALSE), "")</f>
        <v>NITIKA PHARMA</v>
      </c>
      <c r="S3581" s="143" t="str">
        <f>IFERROR(VLOOKUP(H3581,'CUSTOMER NAME'!A:B, 2, FALSE), "")</f>
        <v>TO THE ORDER</v>
      </c>
    </row>
    <row r="3582" spans="1:19">
      <c r="A3582" s="143" t="s">
        <v>860</v>
      </c>
      <c r="B3582" s="222">
        <v>500</v>
      </c>
      <c r="C3582" s="143" t="s">
        <v>7</v>
      </c>
      <c r="D3582" s="143" t="s">
        <v>955</v>
      </c>
      <c r="E3582" s="184">
        <v>7.5</v>
      </c>
      <c r="F3582" s="143" t="s">
        <v>9</v>
      </c>
      <c r="G3582" s="143" t="s">
        <v>530</v>
      </c>
      <c r="H3582" s="143" t="s">
        <v>510</v>
      </c>
      <c r="I3582" s="219" t="str">
        <f t="shared" si="331"/>
        <v>October</v>
      </c>
      <c r="J3582" s="184">
        <f>IF(F3582="USD", E3582, E3582 * IFERROR(VLOOKUP(F3582, EXCHANGE_RATE!A:B, 2, FALSE), "Currency not found"))</f>
        <v>7.5</v>
      </c>
      <c r="K3582" s="184">
        <f t="shared" si="325"/>
        <v>7.5</v>
      </c>
      <c r="L3582" s="184">
        <f>IF(C3582="MTS", B3582, B3582 * IFERROR(VLOOKUP(C3582, 'QTY_CONVERSIONS '!A:B, 2, FALSE), "Units not  found"))</f>
        <v>0.5</v>
      </c>
      <c r="M3582" s="185">
        <f t="shared" si="326"/>
        <v>3750</v>
      </c>
      <c r="N3582" s="143" t="str">
        <f>IFERROR(VLOOKUP(D3582, Product_Category!A:B, 2, FALSE), "Uncategorized")</f>
        <v>MAGNESIUM STEARATE</v>
      </c>
      <c r="O3582" s="186">
        <f t="shared" si="328"/>
        <v>7500</v>
      </c>
      <c r="P3582" s="185">
        <f t="shared" si="327"/>
        <v>3750</v>
      </c>
      <c r="Q3582" s="143">
        <v>2023</v>
      </c>
      <c r="R3582" s="143" t="str">
        <f>IFERROR(VLOOKUP(G3582,'SOURCE COMPANY'!A:B, 2, FALSE), "")</f>
        <v>NITIKA PHARMA</v>
      </c>
      <c r="S3582" s="143" t="str">
        <f>IFERROR(VLOOKUP(H3582,'CUSTOMER NAME'!A:B, 2, FALSE), "")</f>
        <v>TO THE ORDER</v>
      </c>
    </row>
    <row r="3583" spans="1:19">
      <c r="A3583" s="143" t="s">
        <v>860</v>
      </c>
      <c r="B3583" s="222">
        <v>950</v>
      </c>
      <c r="C3583" s="143" t="s">
        <v>7</v>
      </c>
      <c r="D3583" s="143" t="s">
        <v>955</v>
      </c>
      <c r="E3583" s="184">
        <v>3.39</v>
      </c>
      <c r="F3583" s="143" t="s">
        <v>9</v>
      </c>
      <c r="G3583" s="143" t="s">
        <v>530</v>
      </c>
      <c r="H3583" s="143" t="s">
        <v>510</v>
      </c>
      <c r="I3583" s="219" t="str">
        <f t="shared" si="331"/>
        <v>October</v>
      </c>
      <c r="J3583" s="184">
        <f>IF(F3583="USD", E3583, E3583 * IFERROR(VLOOKUP(F3583, EXCHANGE_RATE!A:B, 2, FALSE), "Currency not found"))</f>
        <v>3.39</v>
      </c>
      <c r="K3583" s="184">
        <f t="shared" si="325"/>
        <v>3.39</v>
      </c>
      <c r="L3583" s="184">
        <f>IF(C3583="MTS", B3583, B3583 * IFERROR(VLOOKUP(C3583, 'QTY_CONVERSIONS '!A:B, 2, FALSE), "Units not  found"))</f>
        <v>0.95000000000000007</v>
      </c>
      <c r="M3583" s="185">
        <f t="shared" si="326"/>
        <v>3220.5</v>
      </c>
      <c r="N3583" s="143" t="str">
        <f>IFERROR(VLOOKUP(D3583, Product_Category!A:B, 2, FALSE), "Uncategorized")</f>
        <v>MAGNESIUM STEARATE</v>
      </c>
      <c r="O3583" s="186">
        <f t="shared" si="328"/>
        <v>3390</v>
      </c>
      <c r="P3583" s="185">
        <f t="shared" si="327"/>
        <v>3220.5</v>
      </c>
      <c r="Q3583" s="143">
        <v>2023</v>
      </c>
      <c r="R3583" s="143" t="str">
        <f>IFERROR(VLOOKUP(G3583,'SOURCE COMPANY'!A:B, 2, FALSE), "")</f>
        <v>NITIKA PHARMA</v>
      </c>
      <c r="S3583" s="143" t="str">
        <f>IFERROR(VLOOKUP(H3583,'CUSTOMER NAME'!A:B, 2, FALSE), "")</f>
        <v>TO THE ORDER</v>
      </c>
    </row>
    <row r="3584" spans="1:19">
      <c r="A3584" s="120" t="s">
        <v>860</v>
      </c>
      <c r="B3584" s="120">
        <v>600</v>
      </c>
      <c r="C3584" s="120" t="s">
        <v>7</v>
      </c>
      <c r="D3584" s="120" t="s">
        <v>910</v>
      </c>
      <c r="E3584" s="120">
        <v>3.39</v>
      </c>
      <c r="F3584" s="120" t="s">
        <v>9</v>
      </c>
      <c r="G3584" s="143" t="s">
        <v>530</v>
      </c>
      <c r="H3584" s="120" t="s">
        <v>510</v>
      </c>
      <c r="I3584" s="192" t="s">
        <v>3034</v>
      </c>
      <c r="J3584" s="184">
        <f>IF(F3584="USD", E3584, E3584 * IFERROR(VLOOKUP(F3584, EXCHANGE_RATE!A:B, 2, FALSE), "Currency not found"))</f>
        <v>3.39</v>
      </c>
      <c r="K3584" s="184">
        <f t="shared" si="325"/>
        <v>3.39</v>
      </c>
      <c r="L3584" s="184">
        <f>IF(C3584="MTS", B3584, B3584 * IFERROR(VLOOKUP(C3584, 'QTY_CONVERSIONS '!A:B, 2, FALSE), "Units not  found"))</f>
        <v>0.6</v>
      </c>
      <c r="M3584" s="185">
        <f t="shared" si="326"/>
        <v>2034</v>
      </c>
      <c r="N3584" s="143" t="str">
        <f>IFERROR(VLOOKUP(D3584, Product_Category!A:B, 2, FALSE), "Uncategorized")</f>
        <v>MAGNESIUM STEARATE</v>
      </c>
      <c r="O3584" s="186">
        <f t="shared" si="328"/>
        <v>3390</v>
      </c>
      <c r="P3584" s="185">
        <f t="shared" si="327"/>
        <v>2034</v>
      </c>
      <c r="Q3584" s="143">
        <v>2023</v>
      </c>
      <c r="R3584" s="143" t="str">
        <f>IFERROR(VLOOKUP(G3584,'SOURCE COMPANY'!A:B, 2, FALSE), "")</f>
        <v>NITIKA PHARMA</v>
      </c>
      <c r="S3584" s="143" t="str">
        <f>IFERROR(VLOOKUP(H3584,'CUSTOMER NAME'!A:B, 2, FALSE), "")</f>
        <v>TO THE ORDER</v>
      </c>
    </row>
    <row r="3585" spans="1:19">
      <c r="A3585" s="120" t="s">
        <v>860</v>
      </c>
      <c r="B3585" s="120">
        <v>400</v>
      </c>
      <c r="C3585" s="120" t="s">
        <v>7</v>
      </c>
      <c r="D3585" s="120" t="s">
        <v>910</v>
      </c>
      <c r="E3585" s="120">
        <v>3.39</v>
      </c>
      <c r="F3585" s="120" t="s">
        <v>9</v>
      </c>
      <c r="G3585" s="143" t="s">
        <v>530</v>
      </c>
      <c r="H3585" s="120" t="s">
        <v>510</v>
      </c>
      <c r="I3585" s="192" t="s">
        <v>3034</v>
      </c>
      <c r="J3585" s="184">
        <f>IF(F3585="USD", E3585, E3585 * IFERROR(VLOOKUP(F3585, EXCHANGE_RATE!A:B, 2, FALSE), "Currency not found"))</f>
        <v>3.39</v>
      </c>
      <c r="K3585" s="184">
        <f t="shared" si="325"/>
        <v>3.39</v>
      </c>
      <c r="L3585" s="184">
        <f>IF(C3585="MTS", B3585, B3585 * IFERROR(VLOOKUP(C3585, 'QTY_CONVERSIONS '!A:B, 2, FALSE), "Units not  found"))</f>
        <v>0.4</v>
      </c>
      <c r="M3585" s="185">
        <f t="shared" si="326"/>
        <v>1356</v>
      </c>
      <c r="N3585" s="143" t="str">
        <f>IFERROR(VLOOKUP(D3585, Product_Category!A:B, 2, FALSE), "Uncategorized")</f>
        <v>MAGNESIUM STEARATE</v>
      </c>
      <c r="O3585" s="186">
        <f t="shared" si="328"/>
        <v>3390</v>
      </c>
      <c r="P3585" s="185">
        <f t="shared" si="327"/>
        <v>1356</v>
      </c>
      <c r="Q3585" s="143">
        <v>2023</v>
      </c>
      <c r="R3585" s="143" t="str">
        <f>IFERROR(VLOOKUP(G3585,'SOURCE COMPANY'!A:B, 2, FALSE), "")</f>
        <v>NITIKA PHARMA</v>
      </c>
      <c r="S3585" s="143" t="str">
        <f>IFERROR(VLOOKUP(H3585,'CUSTOMER NAME'!A:B, 2, FALSE), "")</f>
        <v>TO THE ORDER</v>
      </c>
    </row>
    <row r="3586" spans="1:19">
      <c r="A3586" s="120" t="s">
        <v>860</v>
      </c>
      <c r="B3586" s="120">
        <v>500</v>
      </c>
      <c r="C3586" s="120" t="s">
        <v>7</v>
      </c>
      <c r="D3586" s="120" t="s">
        <v>2672</v>
      </c>
      <c r="E3586" s="120">
        <v>12.25</v>
      </c>
      <c r="F3586" s="120" t="s">
        <v>9</v>
      </c>
      <c r="G3586" s="143" t="s">
        <v>530</v>
      </c>
      <c r="H3586" s="120" t="s">
        <v>510</v>
      </c>
      <c r="I3586" s="192" t="s">
        <v>3034</v>
      </c>
      <c r="J3586" s="184">
        <f>IF(F3586="USD", E3586, E3586 * IFERROR(VLOOKUP(F3586, EXCHANGE_RATE!A:B, 2, FALSE), "Currency not found"))</f>
        <v>12.25</v>
      </c>
      <c r="K3586" s="184">
        <f t="shared" ref="K3586:K3649" si="332">ROUNDUP(J3586,2)</f>
        <v>12.25</v>
      </c>
      <c r="L3586" s="184">
        <f>IF(C3586="MTS", B3586, B3586 * IFERROR(VLOOKUP(C3586, 'QTY_CONVERSIONS '!A:B, 2, FALSE), "Units not  found"))</f>
        <v>0.5</v>
      </c>
      <c r="M3586" s="185">
        <f t="shared" ref="M3586:M3649" si="333">B3586*K3586</f>
        <v>6125</v>
      </c>
      <c r="N3586" s="143" t="str">
        <f>IFERROR(VLOOKUP(D3586, Product_Category!A:B, 2, FALSE), "Uncategorized")</f>
        <v>MCC</v>
      </c>
      <c r="O3586" s="186">
        <f t="shared" si="328"/>
        <v>12250</v>
      </c>
      <c r="P3586" s="185">
        <f t="shared" ref="P3586:P3649" si="334">L3586*O3586</f>
        <v>6125</v>
      </c>
      <c r="Q3586" s="143">
        <v>2023</v>
      </c>
      <c r="R3586" s="143" t="str">
        <f>IFERROR(VLOOKUP(G3586,'SOURCE COMPANY'!A:B, 2, FALSE), "")</f>
        <v>NITIKA PHARMA</v>
      </c>
      <c r="S3586" s="143" t="str">
        <f>IFERROR(VLOOKUP(H3586,'CUSTOMER NAME'!A:B, 2, FALSE), "")</f>
        <v>TO THE ORDER</v>
      </c>
    </row>
    <row r="3587" spans="1:19">
      <c r="A3587" s="120" t="s">
        <v>904</v>
      </c>
      <c r="B3587" s="120">
        <v>20</v>
      </c>
      <c r="C3587" s="120" t="s">
        <v>7</v>
      </c>
      <c r="D3587" s="120" t="s">
        <v>910</v>
      </c>
      <c r="E3587" s="120">
        <v>17</v>
      </c>
      <c r="F3587" s="120" t="s">
        <v>9</v>
      </c>
      <c r="G3587" s="143" t="s">
        <v>530</v>
      </c>
      <c r="H3587" s="120" t="s">
        <v>510</v>
      </c>
      <c r="I3587" s="192" t="s">
        <v>3034</v>
      </c>
      <c r="J3587" s="184">
        <f>IF(F3587="USD", E3587, E3587 * IFERROR(VLOOKUP(F3587, EXCHANGE_RATE!A:B, 2, FALSE), "Currency not found"))</f>
        <v>17</v>
      </c>
      <c r="K3587" s="184">
        <f t="shared" si="332"/>
        <v>17</v>
      </c>
      <c r="L3587" s="184">
        <f>IF(C3587="MTS", B3587, B3587 * IFERROR(VLOOKUP(C3587, 'QTY_CONVERSIONS '!A:B, 2, FALSE), "Units not  found"))</f>
        <v>0.02</v>
      </c>
      <c r="M3587" s="185">
        <f t="shared" si="333"/>
        <v>340</v>
      </c>
      <c r="N3587" s="143" t="str">
        <f>IFERROR(VLOOKUP(D3587, Product_Category!A:B, 2, FALSE), "Uncategorized")</f>
        <v>MAGNESIUM STEARATE</v>
      </c>
      <c r="O3587" s="186">
        <f t="shared" ref="O3587:O3650" si="335">K3587*1000</f>
        <v>17000</v>
      </c>
      <c r="P3587" s="185">
        <f t="shared" si="334"/>
        <v>340</v>
      </c>
      <c r="Q3587" s="143">
        <v>2023</v>
      </c>
      <c r="R3587" s="143" t="str">
        <f>IFERROR(VLOOKUP(G3587,'SOURCE COMPANY'!A:B, 2, FALSE), "")</f>
        <v>NITIKA PHARMA</v>
      </c>
      <c r="S3587" s="143" t="str">
        <f>IFERROR(VLOOKUP(H3587,'CUSTOMER NAME'!A:B, 2, FALSE), "")</f>
        <v>TO THE ORDER</v>
      </c>
    </row>
    <row r="3588" spans="1:19">
      <c r="A3588" s="120" t="s">
        <v>1242</v>
      </c>
      <c r="B3588" s="120">
        <v>20000</v>
      </c>
      <c r="C3588" s="120" t="s">
        <v>7</v>
      </c>
      <c r="D3588" s="120" t="s">
        <v>3146</v>
      </c>
      <c r="E3588" s="120">
        <v>9</v>
      </c>
      <c r="F3588" s="120" t="s">
        <v>9</v>
      </c>
      <c r="G3588" s="143" t="s">
        <v>530</v>
      </c>
      <c r="H3588" s="120" t="s">
        <v>510</v>
      </c>
      <c r="I3588" s="192" t="s">
        <v>3034</v>
      </c>
      <c r="J3588" s="184">
        <f>IF(F3588="USD", E3588, E3588 * IFERROR(VLOOKUP(F3588, EXCHANGE_RATE!A:B, 2, FALSE), "Currency not found"))</f>
        <v>9</v>
      </c>
      <c r="K3588" s="184">
        <f t="shared" si="332"/>
        <v>9</v>
      </c>
      <c r="L3588" s="184">
        <f>IF(C3588="MTS", B3588, B3588 * IFERROR(VLOOKUP(C3588, 'QTY_CONVERSIONS '!A:B, 2, FALSE), "Units not  found"))</f>
        <v>20</v>
      </c>
      <c r="M3588" s="185">
        <f t="shared" si="333"/>
        <v>180000</v>
      </c>
      <c r="N3588" s="143" t="str">
        <f>IFERROR(VLOOKUP(D3588, Product_Category!A:B, 2, FALSE), "Uncategorized")</f>
        <v>MCC</v>
      </c>
      <c r="O3588" s="186">
        <f t="shared" si="335"/>
        <v>9000</v>
      </c>
      <c r="P3588" s="185">
        <f t="shared" si="334"/>
        <v>180000</v>
      </c>
      <c r="Q3588" s="143">
        <v>2023</v>
      </c>
      <c r="R3588" s="143" t="str">
        <f>IFERROR(VLOOKUP(G3588,'SOURCE COMPANY'!A:B, 2, FALSE), "")</f>
        <v>NITIKA PHARMA</v>
      </c>
      <c r="S3588" s="143" t="str">
        <f>IFERROR(VLOOKUP(H3588,'CUSTOMER NAME'!A:B, 2, FALSE), "")</f>
        <v>TO THE ORDER</v>
      </c>
    </row>
    <row r="3589" spans="1:19">
      <c r="A3589" s="120" t="s">
        <v>922</v>
      </c>
      <c r="B3589" s="120">
        <v>500</v>
      </c>
      <c r="C3589" s="120" t="s">
        <v>7</v>
      </c>
      <c r="D3589" s="120" t="s">
        <v>3048</v>
      </c>
      <c r="E3589" s="120">
        <v>7.35</v>
      </c>
      <c r="F3589" s="120" t="s">
        <v>9</v>
      </c>
      <c r="G3589" s="143" t="s">
        <v>530</v>
      </c>
      <c r="H3589" s="120" t="s">
        <v>510</v>
      </c>
      <c r="I3589" s="192" t="s">
        <v>3034</v>
      </c>
      <c r="J3589" s="184">
        <f>IF(F3589="USD", E3589, E3589 * IFERROR(VLOOKUP(F3589, EXCHANGE_RATE!A:B, 2, FALSE), "Currency not found"))</f>
        <v>7.35</v>
      </c>
      <c r="K3589" s="184">
        <f t="shared" si="332"/>
        <v>7.35</v>
      </c>
      <c r="L3589" s="184">
        <f>IF(C3589="MTS", B3589, B3589 * IFERROR(VLOOKUP(C3589, 'QTY_CONVERSIONS '!A:B, 2, FALSE), "Units not  found"))</f>
        <v>0.5</v>
      </c>
      <c r="M3589" s="185">
        <f t="shared" si="333"/>
        <v>3675</v>
      </c>
      <c r="N3589" s="143" t="str">
        <f>IFERROR(VLOOKUP(D3589, Product_Category!A:B, 2, FALSE), "Uncategorized")</f>
        <v>CROSCARMELLOSE SODIUM</v>
      </c>
      <c r="O3589" s="186">
        <f t="shared" si="335"/>
        <v>7350</v>
      </c>
      <c r="P3589" s="185">
        <f t="shared" si="334"/>
        <v>3675</v>
      </c>
      <c r="Q3589" s="143">
        <v>2023</v>
      </c>
      <c r="R3589" s="143" t="str">
        <f>IFERROR(VLOOKUP(G3589,'SOURCE COMPANY'!A:B, 2, FALSE), "")</f>
        <v>NITIKA PHARMA</v>
      </c>
      <c r="S3589" s="143" t="str">
        <f>IFERROR(VLOOKUP(H3589,'CUSTOMER NAME'!A:B, 2, FALSE), "")</f>
        <v>TO THE ORDER</v>
      </c>
    </row>
    <row r="3590" spans="1:19">
      <c r="A3590" s="123" t="s">
        <v>752</v>
      </c>
      <c r="B3590" s="123">
        <v>20000</v>
      </c>
      <c r="C3590" s="123" t="s">
        <v>7</v>
      </c>
      <c r="D3590" s="123" t="s">
        <v>3146</v>
      </c>
      <c r="E3590" s="123">
        <v>2.41</v>
      </c>
      <c r="F3590" s="123" t="s">
        <v>1718</v>
      </c>
      <c r="G3590" s="143" t="s">
        <v>530</v>
      </c>
      <c r="H3590" s="123" t="s">
        <v>510</v>
      </c>
      <c r="I3590" s="192" t="s">
        <v>3034</v>
      </c>
      <c r="J3590" s="184">
        <f>IF(F3590="USD", E3590, E3590 * IFERROR(VLOOKUP(F3590, EXCHANGE_RATE!A:B, 2, FALSE), "Currency not found"))</f>
        <v>2.5787000000000004</v>
      </c>
      <c r="K3590" s="184">
        <f t="shared" si="332"/>
        <v>2.5799999999999996</v>
      </c>
      <c r="L3590" s="184">
        <f>IF(C3590="MTS", B3590, B3590 * IFERROR(VLOOKUP(C3590, 'QTY_CONVERSIONS '!A:B, 2, FALSE), "Units not  found"))</f>
        <v>20</v>
      </c>
      <c r="M3590" s="185">
        <f t="shared" si="333"/>
        <v>51599.999999999993</v>
      </c>
      <c r="N3590" s="143" t="str">
        <f>IFERROR(VLOOKUP(D3590, Product_Category!A:B, 2, FALSE), "Uncategorized")</f>
        <v>MCC</v>
      </c>
      <c r="O3590" s="186">
        <f t="shared" si="335"/>
        <v>2579.9999999999995</v>
      </c>
      <c r="P3590" s="185">
        <f t="shared" si="334"/>
        <v>51599.999999999993</v>
      </c>
      <c r="Q3590" s="143">
        <v>2023</v>
      </c>
      <c r="R3590" s="143" t="str">
        <f>IFERROR(VLOOKUP(G3590,'SOURCE COMPANY'!A:B, 2, FALSE), "")</f>
        <v>NITIKA PHARMA</v>
      </c>
      <c r="S3590" s="143" t="str">
        <f>IFERROR(VLOOKUP(H3590,'CUSTOMER NAME'!A:B, 2, FALSE), "")</f>
        <v>TO THE ORDER</v>
      </c>
    </row>
    <row r="3591" spans="1:19">
      <c r="A3591" s="143" t="s">
        <v>1012</v>
      </c>
      <c r="B3591" s="222">
        <v>0.5</v>
      </c>
      <c r="C3591" s="143" t="s">
        <v>7</v>
      </c>
      <c r="D3591" s="143" t="s">
        <v>2415</v>
      </c>
      <c r="E3591" s="223">
        <v>2</v>
      </c>
      <c r="F3591" s="143" t="s">
        <v>9</v>
      </c>
      <c r="G3591" s="143" t="s">
        <v>2533</v>
      </c>
      <c r="H3591" s="143" t="s">
        <v>510</v>
      </c>
      <c r="I3591" s="219" t="str">
        <f t="shared" ref="I3591:I3599" si="336">I3590</f>
        <v>September</v>
      </c>
      <c r="J3591" s="184">
        <f>IF(F3591="USD", E3591, E3591 * IFERROR(VLOOKUP(F3591, EXCHANGE_RATE!A:B, 2, FALSE), "Currency not found"))</f>
        <v>2</v>
      </c>
      <c r="K3591" s="184">
        <f t="shared" si="332"/>
        <v>2</v>
      </c>
      <c r="L3591" s="184">
        <f>IF(C3591="MTS", B3591, B3591 * IFERROR(VLOOKUP(C3591, 'QTY_CONVERSIONS '!A:B, 2, FALSE), "Units not  found"))</f>
        <v>5.0000000000000001E-4</v>
      </c>
      <c r="M3591" s="185">
        <f t="shared" si="333"/>
        <v>1</v>
      </c>
      <c r="N3591" s="143" t="str">
        <f>IFERROR(VLOOKUP(D3591, Product_Category!A:B, 2, FALSE), "Uncategorized")</f>
        <v>MCC</v>
      </c>
      <c r="O3591" s="186">
        <f t="shared" si="335"/>
        <v>2000</v>
      </c>
      <c r="P3591" s="185">
        <f t="shared" si="334"/>
        <v>1</v>
      </c>
      <c r="Q3591" s="143">
        <v>2023</v>
      </c>
      <c r="R3591" s="143" t="str">
        <f>IFERROR(VLOOKUP(G3591,'SOURCE COMPANY'!A:B, 2, FALSE), "")</f>
        <v>NOVAPHENE SPEC</v>
      </c>
      <c r="S3591" s="143" t="str">
        <f>IFERROR(VLOOKUP(H3591,'CUSTOMER NAME'!A:B, 2, FALSE), "")</f>
        <v>TO THE ORDER</v>
      </c>
    </row>
    <row r="3592" spans="1:19">
      <c r="A3592" s="143" t="s">
        <v>1012</v>
      </c>
      <c r="B3592" s="222">
        <v>0.5</v>
      </c>
      <c r="C3592" s="143" t="s">
        <v>7</v>
      </c>
      <c r="D3592" s="143" t="s">
        <v>2415</v>
      </c>
      <c r="E3592" s="223">
        <v>2</v>
      </c>
      <c r="F3592" s="143" t="s">
        <v>9</v>
      </c>
      <c r="G3592" s="143" t="s">
        <v>2533</v>
      </c>
      <c r="H3592" s="143" t="s">
        <v>510</v>
      </c>
      <c r="I3592" s="219" t="str">
        <f t="shared" si="336"/>
        <v>September</v>
      </c>
      <c r="J3592" s="184">
        <f>IF(F3592="USD", E3592, E3592 * IFERROR(VLOOKUP(F3592, EXCHANGE_RATE!A:B, 2, FALSE), "Currency not found"))</f>
        <v>2</v>
      </c>
      <c r="K3592" s="184">
        <f t="shared" si="332"/>
        <v>2</v>
      </c>
      <c r="L3592" s="184">
        <f>IF(C3592="MTS", B3592, B3592 * IFERROR(VLOOKUP(C3592, 'QTY_CONVERSIONS '!A:B, 2, FALSE), "Units not  found"))</f>
        <v>5.0000000000000001E-4</v>
      </c>
      <c r="M3592" s="185">
        <f t="shared" si="333"/>
        <v>1</v>
      </c>
      <c r="N3592" s="143" t="str">
        <f>IFERROR(VLOOKUP(D3592, Product_Category!A:B, 2, FALSE), "Uncategorized")</f>
        <v>MCC</v>
      </c>
      <c r="O3592" s="186">
        <f t="shared" si="335"/>
        <v>2000</v>
      </c>
      <c r="P3592" s="185">
        <f t="shared" si="334"/>
        <v>1</v>
      </c>
      <c r="Q3592" s="143">
        <v>2023</v>
      </c>
      <c r="R3592" s="143" t="str">
        <f>IFERROR(VLOOKUP(G3592,'SOURCE COMPANY'!A:B, 2, FALSE), "")</f>
        <v>NOVAPHENE SPEC</v>
      </c>
      <c r="S3592" s="143" t="str">
        <f>IFERROR(VLOOKUP(H3592,'CUSTOMER NAME'!A:B, 2, FALSE), "")</f>
        <v>TO THE ORDER</v>
      </c>
    </row>
    <row r="3593" spans="1:19">
      <c r="A3593" s="143" t="s">
        <v>1012</v>
      </c>
      <c r="B3593" s="222">
        <v>0.5</v>
      </c>
      <c r="C3593" s="143" t="s">
        <v>7</v>
      </c>
      <c r="D3593" s="143" t="s">
        <v>2416</v>
      </c>
      <c r="E3593" s="223">
        <v>2</v>
      </c>
      <c r="F3593" s="143" t="s">
        <v>9</v>
      </c>
      <c r="G3593" s="143" t="s">
        <v>2533</v>
      </c>
      <c r="H3593" s="143" t="s">
        <v>510</v>
      </c>
      <c r="I3593" s="219" t="str">
        <f t="shared" si="336"/>
        <v>September</v>
      </c>
      <c r="J3593" s="184">
        <f>IF(F3593="USD", E3593, E3593 * IFERROR(VLOOKUP(F3593, EXCHANGE_RATE!A:B, 2, FALSE), "Currency not found"))</f>
        <v>2</v>
      </c>
      <c r="K3593" s="184">
        <f t="shared" si="332"/>
        <v>2</v>
      </c>
      <c r="L3593" s="184">
        <f>IF(C3593="MTS", B3593, B3593 * IFERROR(VLOOKUP(C3593, 'QTY_CONVERSIONS '!A:B, 2, FALSE), "Units not  found"))</f>
        <v>5.0000000000000001E-4</v>
      </c>
      <c r="M3593" s="185">
        <f t="shared" si="333"/>
        <v>1</v>
      </c>
      <c r="N3593" s="143" t="str">
        <f>IFERROR(VLOOKUP(D3593, Product_Category!A:B, 2, FALSE), "Uncategorized")</f>
        <v>MCC</v>
      </c>
      <c r="O3593" s="186">
        <f t="shared" si="335"/>
        <v>2000</v>
      </c>
      <c r="P3593" s="185">
        <f t="shared" si="334"/>
        <v>1</v>
      </c>
      <c r="Q3593" s="143">
        <v>2023</v>
      </c>
      <c r="R3593" s="143" t="str">
        <f>IFERROR(VLOOKUP(G3593,'SOURCE COMPANY'!A:B, 2, FALSE), "")</f>
        <v>NOVAPHENE SPEC</v>
      </c>
      <c r="S3593" s="143" t="str">
        <f>IFERROR(VLOOKUP(H3593,'CUSTOMER NAME'!A:B, 2, FALSE), "")</f>
        <v>TO THE ORDER</v>
      </c>
    </row>
    <row r="3594" spans="1:19">
      <c r="A3594" s="143" t="s">
        <v>1012</v>
      </c>
      <c r="B3594" s="222">
        <v>0.5</v>
      </c>
      <c r="C3594" s="143" t="s">
        <v>7</v>
      </c>
      <c r="D3594" s="143" t="s">
        <v>2417</v>
      </c>
      <c r="E3594" s="223">
        <v>2</v>
      </c>
      <c r="F3594" s="143" t="s">
        <v>9</v>
      </c>
      <c r="G3594" s="143" t="s">
        <v>2533</v>
      </c>
      <c r="H3594" s="143" t="s">
        <v>510</v>
      </c>
      <c r="I3594" s="219" t="str">
        <f t="shared" si="336"/>
        <v>September</v>
      </c>
      <c r="J3594" s="184">
        <f>IF(F3594="USD", E3594, E3594 * IFERROR(VLOOKUP(F3594, EXCHANGE_RATE!A:B, 2, FALSE), "Currency not found"))</f>
        <v>2</v>
      </c>
      <c r="K3594" s="184">
        <f t="shared" si="332"/>
        <v>2</v>
      </c>
      <c r="L3594" s="184">
        <f>IF(C3594="MTS", B3594, B3594 * IFERROR(VLOOKUP(C3594, 'QTY_CONVERSIONS '!A:B, 2, FALSE), "Units not  found"))</f>
        <v>5.0000000000000001E-4</v>
      </c>
      <c r="M3594" s="185">
        <f t="shared" si="333"/>
        <v>1</v>
      </c>
      <c r="N3594" s="143" t="str">
        <f>IFERROR(VLOOKUP(D3594, Product_Category!A:B, 2, FALSE), "Uncategorized")</f>
        <v>MCC</v>
      </c>
      <c r="O3594" s="186">
        <f t="shared" si="335"/>
        <v>2000</v>
      </c>
      <c r="P3594" s="185">
        <f t="shared" si="334"/>
        <v>1</v>
      </c>
      <c r="Q3594" s="143">
        <v>2023</v>
      </c>
      <c r="R3594" s="143" t="str">
        <f>IFERROR(VLOOKUP(G3594,'SOURCE COMPANY'!A:B, 2, FALSE), "")</f>
        <v>NOVAPHENE SPEC</v>
      </c>
      <c r="S3594" s="143" t="str">
        <f>IFERROR(VLOOKUP(H3594,'CUSTOMER NAME'!A:B, 2, FALSE), "")</f>
        <v>TO THE ORDER</v>
      </c>
    </row>
    <row r="3595" spans="1:19">
      <c r="A3595" s="143" t="s">
        <v>1012</v>
      </c>
      <c r="B3595" s="222">
        <v>0.5</v>
      </c>
      <c r="C3595" s="143" t="s">
        <v>7</v>
      </c>
      <c r="D3595" s="143" t="s">
        <v>2417</v>
      </c>
      <c r="E3595" s="223">
        <v>2</v>
      </c>
      <c r="F3595" s="143" t="s">
        <v>9</v>
      </c>
      <c r="G3595" s="143" t="s">
        <v>2533</v>
      </c>
      <c r="H3595" s="143" t="s">
        <v>510</v>
      </c>
      <c r="I3595" s="219" t="str">
        <f t="shared" si="336"/>
        <v>September</v>
      </c>
      <c r="J3595" s="184">
        <f>IF(F3595="USD", E3595, E3595 * IFERROR(VLOOKUP(F3595, EXCHANGE_RATE!A:B, 2, FALSE), "Currency not found"))</f>
        <v>2</v>
      </c>
      <c r="K3595" s="184">
        <f t="shared" si="332"/>
        <v>2</v>
      </c>
      <c r="L3595" s="184">
        <f>IF(C3595="MTS", B3595, B3595 * IFERROR(VLOOKUP(C3595, 'QTY_CONVERSIONS '!A:B, 2, FALSE), "Units not  found"))</f>
        <v>5.0000000000000001E-4</v>
      </c>
      <c r="M3595" s="185">
        <f t="shared" si="333"/>
        <v>1</v>
      </c>
      <c r="N3595" s="143" t="str">
        <f>IFERROR(VLOOKUP(D3595, Product_Category!A:B, 2, FALSE), "Uncategorized")</f>
        <v>MCC</v>
      </c>
      <c r="O3595" s="186">
        <f t="shared" si="335"/>
        <v>2000</v>
      </c>
      <c r="P3595" s="185">
        <f t="shared" si="334"/>
        <v>1</v>
      </c>
      <c r="Q3595" s="143">
        <v>2023</v>
      </c>
      <c r="R3595" s="143" t="str">
        <f>IFERROR(VLOOKUP(G3595,'SOURCE COMPANY'!A:B, 2, FALSE), "")</f>
        <v>NOVAPHENE SPEC</v>
      </c>
      <c r="S3595" s="143" t="str">
        <f>IFERROR(VLOOKUP(H3595,'CUSTOMER NAME'!A:B, 2, FALSE), "")</f>
        <v>TO THE ORDER</v>
      </c>
    </row>
    <row r="3596" spans="1:19">
      <c r="A3596" s="143" t="s">
        <v>1012</v>
      </c>
      <c r="B3596" s="222">
        <v>0.5</v>
      </c>
      <c r="C3596" s="143" t="s">
        <v>7</v>
      </c>
      <c r="D3596" s="143" t="s">
        <v>2418</v>
      </c>
      <c r="E3596" s="223">
        <v>2</v>
      </c>
      <c r="F3596" s="143" t="s">
        <v>9</v>
      </c>
      <c r="G3596" s="143" t="s">
        <v>2533</v>
      </c>
      <c r="H3596" s="143" t="s">
        <v>510</v>
      </c>
      <c r="I3596" s="219" t="str">
        <f t="shared" si="336"/>
        <v>September</v>
      </c>
      <c r="J3596" s="184">
        <f>IF(F3596="USD", E3596, E3596 * IFERROR(VLOOKUP(F3596, EXCHANGE_RATE!A:B, 2, FALSE), "Currency not found"))</f>
        <v>2</v>
      </c>
      <c r="K3596" s="184">
        <f t="shared" si="332"/>
        <v>2</v>
      </c>
      <c r="L3596" s="184">
        <f>IF(C3596="MTS", B3596, B3596 * IFERROR(VLOOKUP(C3596, 'QTY_CONVERSIONS '!A:B, 2, FALSE), "Units not  found"))</f>
        <v>5.0000000000000001E-4</v>
      </c>
      <c r="M3596" s="185">
        <f t="shared" si="333"/>
        <v>1</v>
      </c>
      <c r="N3596" s="143" t="str">
        <f>IFERROR(VLOOKUP(D3596, Product_Category!A:B, 2, FALSE), "Uncategorized")</f>
        <v>CMC</v>
      </c>
      <c r="O3596" s="186">
        <f t="shared" si="335"/>
        <v>2000</v>
      </c>
      <c r="P3596" s="185">
        <f t="shared" si="334"/>
        <v>1</v>
      </c>
      <c r="Q3596" s="143">
        <v>2023</v>
      </c>
      <c r="R3596" s="143" t="str">
        <f>IFERROR(VLOOKUP(G3596,'SOURCE COMPANY'!A:B, 2, FALSE), "")</f>
        <v>NOVAPHENE SPEC</v>
      </c>
      <c r="S3596" s="143" t="str">
        <f>IFERROR(VLOOKUP(H3596,'CUSTOMER NAME'!A:B, 2, FALSE), "")</f>
        <v>TO THE ORDER</v>
      </c>
    </row>
    <row r="3597" spans="1:19">
      <c r="A3597" s="143" t="s">
        <v>1012</v>
      </c>
      <c r="B3597" s="222">
        <v>0.5</v>
      </c>
      <c r="C3597" s="143" t="s">
        <v>7</v>
      </c>
      <c r="D3597" s="143" t="s">
        <v>2418</v>
      </c>
      <c r="E3597" s="223">
        <v>2</v>
      </c>
      <c r="F3597" s="143" t="s">
        <v>9</v>
      </c>
      <c r="G3597" s="143" t="s">
        <v>2533</v>
      </c>
      <c r="H3597" s="143" t="s">
        <v>510</v>
      </c>
      <c r="I3597" s="219" t="str">
        <f t="shared" si="336"/>
        <v>September</v>
      </c>
      <c r="J3597" s="184">
        <f>IF(F3597="USD", E3597, E3597 * IFERROR(VLOOKUP(F3597, EXCHANGE_RATE!A:B, 2, FALSE), "Currency not found"))</f>
        <v>2</v>
      </c>
      <c r="K3597" s="184">
        <f t="shared" si="332"/>
        <v>2</v>
      </c>
      <c r="L3597" s="184">
        <f>IF(C3597="MTS", B3597, B3597 * IFERROR(VLOOKUP(C3597, 'QTY_CONVERSIONS '!A:B, 2, FALSE), "Units not  found"))</f>
        <v>5.0000000000000001E-4</v>
      </c>
      <c r="M3597" s="185">
        <f t="shared" si="333"/>
        <v>1</v>
      </c>
      <c r="N3597" s="143" t="str">
        <f>IFERROR(VLOOKUP(D3597, Product_Category!A:B, 2, FALSE), "Uncategorized")</f>
        <v>CMC</v>
      </c>
      <c r="O3597" s="186">
        <f t="shared" si="335"/>
        <v>2000</v>
      </c>
      <c r="P3597" s="185">
        <f t="shared" si="334"/>
        <v>1</v>
      </c>
      <c r="Q3597" s="143">
        <v>2023</v>
      </c>
      <c r="R3597" s="143" t="str">
        <f>IFERROR(VLOOKUP(G3597,'SOURCE COMPANY'!A:B, 2, FALSE), "")</f>
        <v>NOVAPHENE SPEC</v>
      </c>
      <c r="S3597" s="143" t="str">
        <f>IFERROR(VLOOKUP(H3597,'CUSTOMER NAME'!A:B, 2, FALSE), "")</f>
        <v>TO THE ORDER</v>
      </c>
    </row>
    <row r="3598" spans="1:19">
      <c r="A3598" s="143" t="s">
        <v>1012</v>
      </c>
      <c r="B3598" s="222">
        <v>0.5</v>
      </c>
      <c r="C3598" s="143" t="s">
        <v>7</v>
      </c>
      <c r="D3598" s="143" t="s">
        <v>2418</v>
      </c>
      <c r="E3598" s="223">
        <v>2</v>
      </c>
      <c r="F3598" s="143" t="s">
        <v>9</v>
      </c>
      <c r="G3598" s="143" t="s">
        <v>2533</v>
      </c>
      <c r="H3598" s="143" t="s">
        <v>510</v>
      </c>
      <c r="I3598" s="219" t="str">
        <f t="shared" si="336"/>
        <v>September</v>
      </c>
      <c r="J3598" s="184">
        <f>IF(F3598="USD", E3598, E3598 * IFERROR(VLOOKUP(F3598, EXCHANGE_RATE!A:B, 2, FALSE), "Currency not found"))</f>
        <v>2</v>
      </c>
      <c r="K3598" s="184">
        <f t="shared" si="332"/>
        <v>2</v>
      </c>
      <c r="L3598" s="184">
        <f>IF(C3598="MTS", B3598, B3598 * IFERROR(VLOOKUP(C3598, 'QTY_CONVERSIONS '!A:B, 2, FALSE), "Units not  found"))</f>
        <v>5.0000000000000001E-4</v>
      </c>
      <c r="M3598" s="185">
        <f t="shared" si="333"/>
        <v>1</v>
      </c>
      <c r="N3598" s="143" t="str">
        <f>IFERROR(VLOOKUP(D3598, Product_Category!A:B, 2, FALSE), "Uncategorized")</f>
        <v>CMC</v>
      </c>
      <c r="O3598" s="186">
        <f t="shared" si="335"/>
        <v>2000</v>
      </c>
      <c r="P3598" s="185">
        <f t="shared" si="334"/>
        <v>1</v>
      </c>
      <c r="Q3598" s="143">
        <v>2023</v>
      </c>
      <c r="R3598" s="143" t="str">
        <f>IFERROR(VLOOKUP(G3598,'SOURCE COMPANY'!A:B, 2, FALSE), "")</f>
        <v>NOVAPHENE SPEC</v>
      </c>
      <c r="S3598" s="143" t="str">
        <f>IFERROR(VLOOKUP(H3598,'CUSTOMER NAME'!A:B, 2, FALSE), "")</f>
        <v>TO THE ORDER</v>
      </c>
    </row>
    <row r="3599" spans="1:19">
      <c r="A3599" s="143" t="s">
        <v>1242</v>
      </c>
      <c r="B3599" s="31">
        <v>400</v>
      </c>
      <c r="C3599" s="143" t="s">
        <v>7</v>
      </c>
      <c r="D3599" s="143" t="s">
        <v>1967</v>
      </c>
      <c r="E3599" s="51">
        <v>18</v>
      </c>
      <c r="F3599" s="143" t="s">
        <v>9</v>
      </c>
      <c r="G3599" s="143" t="s">
        <v>1968</v>
      </c>
      <c r="H3599" s="143" t="s">
        <v>510</v>
      </c>
      <c r="I3599" s="219" t="str">
        <f t="shared" si="336"/>
        <v>September</v>
      </c>
      <c r="J3599" s="184">
        <f>IF(F3599="USD", E3599, E3599 * IFERROR(VLOOKUP(F3599, EXCHANGE_RATE!A:B, 2, FALSE), "Currency not found"))</f>
        <v>18</v>
      </c>
      <c r="K3599" s="184">
        <f t="shared" si="332"/>
        <v>18</v>
      </c>
      <c r="L3599" s="184">
        <f>IF(C3599="MTS", B3599, B3599 * IFERROR(VLOOKUP(C3599, 'QTY_CONVERSIONS '!A:B, 2, FALSE), "Units not  found"))</f>
        <v>0.4</v>
      </c>
      <c r="M3599" s="185">
        <f t="shared" si="333"/>
        <v>7200</v>
      </c>
      <c r="N3599" s="143" t="str">
        <f>IFERROR(VLOOKUP(D3599, Product_Category!A:B, 2, FALSE), "Uncategorized")</f>
        <v>MCC</v>
      </c>
      <c r="O3599" s="186">
        <f t="shared" si="335"/>
        <v>18000</v>
      </c>
      <c r="P3599" s="185">
        <f t="shared" si="334"/>
        <v>7200</v>
      </c>
      <c r="Q3599" s="143">
        <v>2023</v>
      </c>
      <c r="R3599" s="143" t="str">
        <f>IFERROR(VLOOKUP(G3599,'SOURCE COMPANY'!A:B, 2, FALSE), "")</f>
        <v>OCEANIC PHARMA</v>
      </c>
      <c r="S3599" s="143" t="str">
        <f>IFERROR(VLOOKUP(H3599,'CUSTOMER NAME'!A:B, 2, FALSE), "")</f>
        <v>TO THE ORDER</v>
      </c>
    </row>
    <row r="3600" spans="1:19">
      <c r="A3600" s="131" t="s">
        <v>988</v>
      </c>
      <c r="B3600" s="131">
        <v>1500</v>
      </c>
      <c r="C3600" s="131" t="s">
        <v>7</v>
      </c>
      <c r="D3600" s="131" t="s">
        <v>2823</v>
      </c>
      <c r="E3600" s="131">
        <v>2.2999999999999998</v>
      </c>
      <c r="F3600" s="131" t="s">
        <v>9</v>
      </c>
      <c r="G3600" s="131" t="s">
        <v>870</v>
      </c>
      <c r="H3600" s="131" t="s">
        <v>510</v>
      </c>
      <c r="I3600" s="192" t="s">
        <v>2670</v>
      </c>
      <c r="J3600" s="184">
        <f>IF(F3600="USD", E3600, E3600 * IFERROR(VLOOKUP(F3600, EXCHANGE_RATE!A:B, 2, FALSE), "Currency not found"))</f>
        <v>2.2999999999999998</v>
      </c>
      <c r="K3600" s="184">
        <f t="shared" si="332"/>
        <v>2.2999999999999998</v>
      </c>
      <c r="L3600" s="184">
        <f>IF(C3600="MTS", B3600, B3600 * IFERROR(VLOOKUP(C3600, 'QTY_CONVERSIONS '!A:B, 2, FALSE), "Units not  found"))</f>
        <v>1.5</v>
      </c>
      <c r="M3600" s="185">
        <f t="shared" si="333"/>
        <v>3449.9999999999995</v>
      </c>
      <c r="N3600" s="143" t="str">
        <f>IFERROR(VLOOKUP(D3600, Product_Category!A:B, 2, FALSE), "Uncategorized")</f>
        <v>MCC</v>
      </c>
      <c r="O3600" s="186">
        <f t="shared" si="335"/>
        <v>2300</v>
      </c>
      <c r="P3600" s="185">
        <f t="shared" si="334"/>
        <v>3450</v>
      </c>
      <c r="Q3600" s="143">
        <v>2023</v>
      </c>
      <c r="R3600" s="143" t="str">
        <f>IFERROR(VLOOKUP(G3600,'SOURCE COMPANY'!A:B, 2, FALSE), "")</f>
        <v>PADMASHREE ENTERPRISE</v>
      </c>
      <c r="S3600" s="143" t="str">
        <f>IFERROR(VLOOKUP(H3600,'CUSTOMER NAME'!A:B, 2, FALSE), "")</f>
        <v>TO THE ORDER</v>
      </c>
    </row>
    <row r="3601" spans="1:19">
      <c r="A3601" s="131" t="s">
        <v>988</v>
      </c>
      <c r="B3601" s="131">
        <v>200</v>
      </c>
      <c r="C3601" s="131" t="s">
        <v>7</v>
      </c>
      <c r="D3601" s="131" t="s">
        <v>2824</v>
      </c>
      <c r="E3601" s="131">
        <v>6.6</v>
      </c>
      <c r="F3601" s="131" t="s">
        <v>9</v>
      </c>
      <c r="G3601" s="131" t="s">
        <v>870</v>
      </c>
      <c r="H3601" s="131" t="s">
        <v>510</v>
      </c>
      <c r="I3601" s="192" t="s">
        <v>2670</v>
      </c>
      <c r="J3601" s="184">
        <f>IF(F3601="USD", E3601, E3601 * IFERROR(VLOOKUP(F3601, EXCHANGE_RATE!A:B, 2, FALSE), "Currency not found"))</f>
        <v>6.6</v>
      </c>
      <c r="K3601" s="184">
        <f t="shared" si="332"/>
        <v>6.6</v>
      </c>
      <c r="L3601" s="184">
        <f>IF(C3601="MTS", B3601, B3601 * IFERROR(VLOOKUP(C3601, 'QTY_CONVERSIONS '!A:B, 2, FALSE), "Units not  found"))</f>
        <v>0.2</v>
      </c>
      <c r="M3601" s="185">
        <f t="shared" si="333"/>
        <v>1320</v>
      </c>
      <c r="N3601" s="143" t="str">
        <f>IFERROR(VLOOKUP(D3601, Product_Category!A:B, 2, FALSE), "Uncategorized")</f>
        <v>MCC</v>
      </c>
      <c r="O3601" s="186">
        <f t="shared" si="335"/>
        <v>6600</v>
      </c>
      <c r="P3601" s="185">
        <f t="shared" si="334"/>
        <v>1320</v>
      </c>
      <c r="Q3601" s="143">
        <v>2023</v>
      </c>
      <c r="R3601" s="143" t="str">
        <f>IFERROR(VLOOKUP(G3601,'SOURCE COMPANY'!A:B, 2, FALSE), "")</f>
        <v>PADMASHREE ENTERPRISE</v>
      </c>
      <c r="S3601" s="143" t="str">
        <f>IFERROR(VLOOKUP(H3601,'CUSTOMER NAME'!A:B, 2, FALSE), "")</f>
        <v>TO THE ORDER</v>
      </c>
    </row>
    <row r="3602" spans="1:19">
      <c r="A3602" s="131" t="s">
        <v>988</v>
      </c>
      <c r="B3602" s="131">
        <v>1500</v>
      </c>
      <c r="C3602" s="131" t="s">
        <v>7</v>
      </c>
      <c r="D3602" s="131" t="s">
        <v>2825</v>
      </c>
      <c r="E3602" s="131">
        <v>2</v>
      </c>
      <c r="F3602" s="131" t="s">
        <v>9</v>
      </c>
      <c r="G3602" s="131" t="s">
        <v>870</v>
      </c>
      <c r="H3602" s="131" t="s">
        <v>510</v>
      </c>
      <c r="I3602" s="192" t="s">
        <v>2670</v>
      </c>
      <c r="J3602" s="184">
        <f>IF(F3602="USD", E3602, E3602 * IFERROR(VLOOKUP(F3602, EXCHANGE_RATE!A:B, 2, FALSE), "Currency not found"))</f>
        <v>2</v>
      </c>
      <c r="K3602" s="184">
        <f t="shared" si="332"/>
        <v>2</v>
      </c>
      <c r="L3602" s="184">
        <f>IF(C3602="MTS", B3602, B3602 * IFERROR(VLOOKUP(C3602, 'QTY_CONVERSIONS '!A:B, 2, FALSE), "Units not  found"))</f>
        <v>1.5</v>
      </c>
      <c r="M3602" s="185">
        <f t="shared" si="333"/>
        <v>3000</v>
      </c>
      <c r="N3602" s="143" t="str">
        <f>IFERROR(VLOOKUP(D3602, Product_Category!A:B, 2, FALSE), "Uncategorized")</f>
        <v>MCC</v>
      </c>
      <c r="O3602" s="186">
        <f t="shared" si="335"/>
        <v>2000</v>
      </c>
      <c r="P3602" s="185">
        <f t="shared" si="334"/>
        <v>3000</v>
      </c>
      <c r="Q3602" s="143">
        <v>2023</v>
      </c>
      <c r="R3602" s="143" t="str">
        <f>IFERROR(VLOOKUP(G3602,'SOURCE COMPANY'!A:B, 2, FALSE), "")</f>
        <v>PADMASHREE ENTERPRISE</v>
      </c>
      <c r="S3602" s="143" t="str">
        <f>IFERROR(VLOOKUP(H3602,'CUSTOMER NAME'!A:B, 2, FALSE), "")</f>
        <v>TO THE ORDER</v>
      </c>
    </row>
    <row r="3603" spans="1:19">
      <c r="A3603" s="143" t="s">
        <v>860</v>
      </c>
      <c r="B3603" s="31">
        <v>10000</v>
      </c>
      <c r="C3603" s="143" t="s">
        <v>7</v>
      </c>
      <c r="D3603" s="143" t="s">
        <v>564</v>
      </c>
      <c r="E3603" s="51">
        <v>4.8</v>
      </c>
      <c r="F3603" s="143" t="s">
        <v>9</v>
      </c>
      <c r="G3603" s="131" t="s">
        <v>870</v>
      </c>
      <c r="H3603" s="143" t="s">
        <v>510</v>
      </c>
      <c r="I3603" s="219" t="str">
        <f>I3602</f>
        <v>August</v>
      </c>
      <c r="J3603" s="184">
        <f>IF(F3603="USD", E3603, E3603 * IFERROR(VLOOKUP(F3603, EXCHANGE_RATE!A:B, 2, FALSE), "Currency not found"))</f>
        <v>4.8</v>
      </c>
      <c r="K3603" s="184">
        <f t="shared" si="332"/>
        <v>4.8</v>
      </c>
      <c r="L3603" s="184">
        <f>IF(C3603="MTS", B3603, B3603 * IFERROR(VLOOKUP(C3603, 'QTY_CONVERSIONS '!A:B, 2, FALSE), "Units not  found"))</f>
        <v>10</v>
      </c>
      <c r="M3603" s="185">
        <f t="shared" si="333"/>
        <v>48000</v>
      </c>
      <c r="N3603" s="143" t="str">
        <f>IFERROR(VLOOKUP(D3603, Product_Category!A:B, 2, FALSE), "Uncategorized")</f>
        <v>CROSCARMELLOSE SODIUM</v>
      </c>
      <c r="O3603" s="186">
        <f t="shared" si="335"/>
        <v>4800</v>
      </c>
      <c r="P3603" s="185">
        <f t="shared" si="334"/>
        <v>48000</v>
      </c>
      <c r="Q3603" s="143">
        <v>2023</v>
      </c>
      <c r="R3603" s="143" t="str">
        <f>IFERROR(VLOOKUP(G3603,'SOURCE COMPANY'!A:B, 2, FALSE), "")</f>
        <v>PADMASHREE ENTERPRISE</v>
      </c>
      <c r="S3603" s="143" t="str">
        <f>IFERROR(VLOOKUP(H3603,'CUSTOMER NAME'!A:B, 2, FALSE), "")</f>
        <v>TO THE ORDER</v>
      </c>
    </row>
    <row r="3604" spans="1:19">
      <c r="A3604" s="143" t="s">
        <v>860</v>
      </c>
      <c r="B3604" s="31">
        <v>2000</v>
      </c>
      <c r="C3604" s="143" t="s">
        <v>7</v>
      </c>
      <c r="D3604" s="143" t="s">
        <v>1932</v>
      </c>
      <c r="E3604" s="51">
        <v>2.5</v>
      </c>
      <c r="F3604" s="143" t="s">
        <v>9</v>
      </c>
      <c r="G3604" s="131" t="s">
        <v>870</v>
      </c>
      <c r="H3604" s="143" t="s">
        <v>510</v>
      </c>
      <c r="I3604" s="219" t="str">
        <f>I3603</f>
        <v>August</v>
      </c>
      <c r="J3604" s="184">
        <f>IF(F3604="USD", E3604, E3604 * IFERROR(VLOOKUP(F3604, EXCHANGE_RATE!A:B, 2, FALSE), "Currency not found"))</f>
        <v>2.5</v>
      </c>
      <c r="K3604" s="184">
        <f t="shared" si="332"/>
        <v>2.5</v>
      </c>
      <c r="L3604" s="184">
        <f>IF(C3604="MTS", B3604, B3604 * IFERROR(VLOOKUP(C3604, 'QTY_CONVERSIONS '!A:B, 2, FALSE), "Units not  found"))</f>
        <v>2</v>
      </c>
      <c r="M3604" s="185">
        <f t="shared" si="333"/>
        <v>5000</v>
      </c>
      <c r="N3604" s="143" t="str">
        <f>IFERROR(VLOOKUP(D3604, Product_Category!A:B, 2, FALSE), "Uncategorized")</f>
        <v>MCC</v>
      </c>
      <c r="O3604" s="186">
        <f t="shared" si="335"/>
        <v>2500</v>
      </c>
      <c r="P3604" s="185">
        <f t="shared" si="334"/>
        <v>5000</v>
      </c>
      <c r="Q3604" s="143">
        <v>2023</v>
      </c>
      <c r="R3604" s="143" t="str">
        <f>IFERROR(VLOOKUP(G3604,'SOURCE COMPANY'!A:B, 2, FALSE), "")</f>
        <v>PADMASHREE ENTERPRISE</v>
      </c>
      <c r="S3604" s="143" t="str">
        <f>IFERROR(VLOOKUP(H3604,'CUSTOMER NAME'!A:B, 2, FALSE), "")</f>
        <v>TO THE ORDER</v>
      </c>
    </row>
    <row r="3605" spans="1:19">
      <c r="A3605" s="221" t="s">
        <v>860</v>
      </c>
      <c r="B3605" s="32">
        <v>2000</v>
      </c>
      <c r="C3605" s="221" t="s">
        <v>7</v>
      </c>
      <c r="D3605" s="221" t="s">
        <v>1932</v>
      </c>
      <c r="E3605" s="55">
        <v>2.5</v>
      </c>
      <c r="F3605" s="221" t="s">
        <v>9</v>
      </c>
      <c r="G3605" s="131" t="s">
        <v>870</v>
      </c>
      <c r="H3605" s="221" t="s">
        <v>510</v>
      </c>
      <c r="I3605" s="219" t="str">
        <f>I3604</f>
        <v>August</v>
      </c>
      <c r="J3605" s="184">
        <f>IF(F3605="USD", E3605, E3605 * IFERROR(VLOOKUP(F3605, EXCHANGE_RATE!A:B, 2, FALSE), "Currency not found"))</f>
        <v>2.5</v>
      </c>
      <c r="K3605" s="184">
        <f t="shared" si="332"/>
        <v>2.5</v>
      </c>
      <c r="L3605" s="184">
        <f>IF(C3605="MTS", B3605, B3605 * IFERROR(VLOOKUP(C3605, 'QTY_CONVERSIONS '!A:B, 2, FALSE), "Units not  found"))</f>
        <v>2</v>
      </c>
      <c r="M3605" s="185">
        <f t="shared" si="333"/>
        <v>5000</v>
      </c>
      <c r="N3605" s="143" t="str">
        <f>IFERROR(VLOOKUP(D3605, Product_Category!A:B, 2, FALSE), "Uncategorized")</f>
        <v>MCC</v>
      </c>
      <c r="O3605" s="186">
        <f t="shared" si="335"/>
        <v>2500</v>
      </c>
      <c r="P3605" s="185">
        <f t="shared" si="334"/>
        <v>5000</v>
      </c>
      <c r="Q3605" s="143">
        <v>2023</v>
      </c>
      <c r="R3605" s="143" t="str">
        <f>IFERROR(VLOOKUP(G3605,'SOURCE COMPANY'!A:B, 2, FALSE), "")</f>
        <v>PADMASHREE ENTERPRISE</v>
      </c>
      <c r="S3605" s="143" t="str">
        <f>IFERROR(VLOOKUP(H3605,'CUSTOMER NAME'!A:B, 2, FALSE), "")</f>
        <v>TO THE ORDER</v>
      </c>
    </row>
    <row r="3606" spans="1:19">
      <c r="A3606" s="143" t="s">
        <v>1317</v>
      </c>
      <c r="B3606" s="31">
        <v>8500</v>
      </c>
      <c r="C3606" s="143" t="s">
        <v>7</v>
      </c>
      <c r="D3606" s="143" t="s">
        <v>2170</v>
      </c>
      <c r="E3606" s="51">
        <v>8</v>
      </c>
      <c r="F3606" s="143" t="s">
        <v>9</v>
      </c>
      <c r="G3606" s="131" t="s">
        <v>870</v>
      </c>
      <c r="H3606" s="143" t="s">
        <v>510</v>
      </c>
      <c r="I3606" s="219" t="str">
        <f>I3605</f>
        <v>August</v>
      </c>
      <c r="J3606" s="184">
        <f>IF(F3606="USD", E3606, E3606 * IFERROR(VLOOKUP(F3606, EXCHANGE_RATE!A:B, 2, FALSE), "Currency not found"))</f>
        <v>8</v>
      </c>
      <c r="K3606" s="184">
        <f t="shared" si="332"/>
        <v>8</v>
      </c>
      <c r="L3606" s="184">
        <f>IF(C3606="MTS", B3606, B3606 * IFERROR(VLOOKUP(C3606, 'QTY_CONVERSIONS '!A:B, 2, FALSE), "Units not  found"))</f>
        <v>8.5</v>
      </c>
      <c r="M3606" s="185">
        <f t="shared" si="333"/>
        <v>68000</v>
      </c>
      <c r="N3606" s="143" t="str">
        <f>IFERROR(VLOOKUP(D3606, Product_Category!A:B, 2, FALSE), "Uncategorized")</f>
        <v>CROSCARMELLOSE SODIUM</v>
      </c>
      <c r="O3606" s="186">
        <f t="shared" si="335"/>
        <v>8000</v>
      </c>
      <c r="P3606" s="185">
        <f t="shared" si="334"/>
        <v>68000</v>
      </c>
      <c r="Q3606" s="143">
        <v>2023</v>
      </c>
      <c r="R3606" s="143" t="str">
        <f>IFERROR(VLOOKUP(G3606,'SOURCE COMPANY'!A:B, 2, FALSE), "")</f>
        <v>PADMASHREE ENTERPRISE</v>
      </c>
      <c r="S3606" s="143" t="str">
        <f>IFERROR(VLOOKUP(H3606,'CUSTOMER NAME'!A:B, 2, FALSE), "")</f>
        <v>TO THE ORDER</v>
      </c>
    </row>
    <row r="3607" spans="1:19">
      <c r="A3607" s="143" t="s">
        <v>1317</v>
      </c>
      <c r="B3607" s="31">
        <v>700</v>
      </c>
      <c r="C3607" s="143" t="s">
        <v>7</v>
      </c>
      <c r="D3607" s="143" t="s">
        <v>2171</v>
      </c>
      <c r="E3607" s="51">
        <v>8</v>
      </c>
      <c r="F3607" s="143" t="s">
        <v>9</v>
      </c>
      <c r="G3607" s="131" t="s">
        <v>870</v>
      </c>
      <c r="H3607" s="143" t="s">
        <v>510</v>
      </c>
      <c r="I3607" s="219" t="str">
        <f>I3606</f>
        <v>August</v>
      </c>
      <c r="J3607" s="184">
        <f>IF(F3607="USD", E3607, E3607 * IFERROR(VLOOKUP(F3607, EXCHANGE_RATE!A:B, 2, FALSE), "Currency not found"))</f>
        <v>8</v>
      </c>
      <c r="K3607" s="184">
        <f t="shared" si="332"/>
        <v>8</v>
      </c>
      <c r="L3607" s="184">
        <f>IF(C3607="MTS", B3607, B3607 * IFERROR(VLOOKUP(C3607, 'QTY_CONVERSIONS '!A:B, 2, FALSE), "Units not  found"))</f>
        <v>0.70000000000000007</v>
      </c>
      <c r="M3607" s="185">
        <f t="shared" si="333"/>
        <v>5600</v>
      </c>
      <c r="N3607" s="143" t="str">
        <f>IFERROR(VLOOKUP(D3607, Product_Category!A:B, 2, FALSE), "Uncategorized")</f>
        <v>MCC</v>
      </c>
      <c r="O3607" s="186">
        <f t="shared" si="335"/>
        <v>8000</v>
      </c>
      <c r="P3607" s="185">
        <f t="shared" si="334"/>
        <v>5600.0000000000009</v>
      </c>
      <c r="Q3607" s="143">
        <v>2023</v>
      </c>
      <c r="R3607" s="143" t="str">
        <f>IFERROR(VLOOKUP(G3607,'SOURCE COMPANY'!A:B, 2, FALSE), "")</f>
        <v>PADMASHREE ENTERPRISE</v>
      </c>
      <c r="S3607" s="143" t="str">
        <f>IFERROR(VLOOKUP(H3607,'CUSTOMER NAME'!A:B, 2, FALSE), "")</f>
        <v>TO THE ORDER</v>
      </c>
    </row>
    <row r="3608" spans="1:19">
      <c r="A3608" s="131" t="s">
        <v>752</v>
      </c>
      <c r="B3608" s="131">
        <v>10000</v>
      </c>
      <c r="C3608" s="131" t="s">
        <v>7</v>
      </c>
      <c r="D3608" s="131" t="s">
        <v>769</v>
      </c>
      <c r="E3608" s="131">
        <v>2.15</v>
      </c>
      <c r="F3608" s="131" t="s">
        <v>9</v>
      </c>
      <c r="G3608" s="131" t="s">
        <v>870</v>
      </c>
      <c r="H3608" s="131" t="s">
        <v>510</v>
      </c>
      <c r="I3608" s="192" t="s">
        <v>3893</v>
      </c>
      <c r="J3608" s="184">
        <f>IF(F3608="USD", E3608, E3608 * IFERROR(VLOOKUP(F3608, EXCHANGE_RATE!A:B, 2, FALSE), "Currency not found"))</f>
        <v>2.15</v>
      </c>
      <c r="K3608" s="184">
        <f t="shared" si="332"/>
        <v>2.15</v>
      </c>
      <c r="L3608" s="184">
        <f>IF(C3608="MTS", B3608, B3608 * IFERROR(VLOOKUP(C3608, 'QTY_CONVERSIONS '!A:B, 2, FALSE), "Units not  found"))</f>
        <v>10</v>
      </c>
      <c r="M3608" s="185">
        <f t="shared" si="333"/>
        <v>21500</v>
      </c>
      <c r="N3608" s="143" t="str">
        <f>IFERROR(VLOOKUP(D3608, Product_Category!A:B, 2, FALSE), "Uncategorized")</f>
        <v>MCC</v>
      </c>
      <c r="O3608" s="186">
        <f t="shared" si="335"/>
        <v>2150</v>
      </c>
      <c r="P3608" s="185">
        <f t="shared" si="334"/>
        <v>21500</v>
      </c>
      <c r="Q3608" s="143">
        <v>2023</v>
      </c>
      <c r="R3608" s="143" t="str">
        <f>IFERROR(VLOOKUP(G3608,'SOURCE COMPANY'!A:B, 2, FALSE), "")</f>
        <v>PADMASHREE ENTERPRISE</v>
      </c>
      <c r="S3608" s="143" t="str">
        <f>IFERROR(VLOOKUP(H3608,'CUSTOMER NAME'!A:B, 2, FALSE), "")</f>
        <v>TO THE ORDER</v>
      </c>
    </row>
    <row r="3609" spans="1:19">
      <c r="A3609" s="224" t="s">
        <v>860</v>
      </c>
      <c r="B3609" s="224">
        <v>7200</v>
      </c>
      <c r="C3609" s="224" t="s">
        <v>7</v>
      </c>
      <c r="D3609" s="224" t="s">
        <v>868</v>
      </c>
      <c r="E3609" s="256">
        <v>2.35</v>
      </c>
      <c r="F3609" s="224" t="s">
        <v>9</v>
      </c>
      <c r="G3609" s="131" t="s">
        <v>870</v>
      </c>
      <c r="H3609" s="224" t="s">
        <v>510</v>
      </c>
      <c r="I3609" s="219" t="str">
        <f>I3608</f>
        <v>December</v>
      </c>
      <c r="J3609" s="184">
        <f>IF(F3609="USD", E3609, E3609 * IFERROR(VLOOKUP(F3609, EXCHANGE_RATE!A:B, 2, FALSE), "Currency not found"))</f>
        <v>2.35</v>
      </c>
      <c r="K3609" s="184">
        <f t="shared" si="332"/>
        <v>2.35</v>
      </c>
      <c r="L3609" s="184">
        <f>IF(C3609="MTS", B3609, B3609 * IFERROR(VLOOKUP(C3609, 'QTY_CONVERSIONS '!A:B, 2, FALSE), "Units not  found"))</f>
        <v>7.2</v>
      </c>
      <c r="M3609" s="185">
        <f t="shared" si="333"/>
        <v>16920</v>
      </c>
      <c r="N3609" s="143" t="str">
        <f>IFERROR(VLOOKUP(D3609, Product_Category!A:B, 2, FALSE), "Uncategorized")</f>
        <v>CROSCARMELLOSE SODIUM</v>
      </c>
      <c r="O3609" s="186">
        <f t="shared" si="335"/>
        <v>2350</v>
      </c>
      <c r="P3609" s="185">
        <f t="shared" si="334"/>
        <v>16920</v>
      </c>
      <c r="Q3609" s="143">
        <v>2023</v>
      </c>
      <c r="R3609" s="143" t="str">
        <f>IFERROR(VLOOKUP(G3609,'SOURCE COMPANY'!A:B, 2, FALSE), "")</f>
        <v>PADMASHREE ENTERPRISE</v>
      </c>
      <c r="S3609" s="143" t="str">
        <f>IFERROR(VLOOKUP(H3609,'CUSTOMER NAME'!A:B, 2, FALSE), "")</f>
        <v>TO THE ORDER</v>
      </c>
    </row>
    <row r="3610" spans="1:19">
      <c r="A3610" s="118" t="s">
        <v>860</v>
      </c>
      <c r="B3610" s="118">
        <v>11400</v>
      </c>
      <c r="C3610" s="118" t="s">
        <v>7</v>
      </c>
      <c r="D3610" s="118" t="s">
        <v>871</v>
      </c>
      <c r="E3610" s="255">
        <v>2.4</v>
      </c>
      <c r="F3610" s="118" t="s">
        <v>9</v>
      </c>
      <c r="G3610" s="131" t="s">
        <v>870</v>
      </c>
      <c r="H3610" s="118" t="s">
        <v>510</v>
      </c>
      <c r="I3610" s="219" t="str">
        <f>I3609</f>
        <v>December</v>
      </c>
      <c r="J3610" s="184">
        <f>IF(F3610="USD", E3610, E3610 * IFERROR(VLOOKUP(F3610, EXCHANGE_RATE!A:B, 2, FALSE), "Currency not found"))</f>
        <v>2.4</v>
      </c>
      <c r="K3610" s="184">
        <f t="shared" si="332"/>
        <v>2.4</v>
      </c>
      <c r="L3610" s="184">
        <f>IF(C3610="MTS", B3610, B3610 * IFERROR(VLOOKUP(C3610, 'QTY_CONVERSIONS '!A:B, 2, FALSE), "Units not  found"))</f>
        <v>11.4</v>
      </c>
      <c r="M3610" s="185">
        <f t="shared" si="333"/>
        <v>27360</v>
      </c>
      <c r="N3610" s="143" t="str">
        <f>IFERROR(VLOOKUP(D3610, Product_Category!A:B, 2, FALSE), "Uncategorized")</f>
        <v>MAGNESIUM STEARATE</v>
      </c>
      <c r="O3610" s="186">
        <f t="shared" si="335"/>
        <v>2400</v>
      </c>
      <c r="P3610" s="185">
        <f t="shared" si="334"/>
        <v>27360</v>
      </c>
      <c r="Q3610" s="143">
        <v>2023</v>
      </c>
      <c r="R3610" s="143" t="str">
        <f>IFERROR(VLOOKUP(G3610,'SOURCE COMPANY'!A:B, 2, FALSE), "")</f>
        <v>PADMASHREE ENTERPRISE</v>
      </c>
      <c r="S3610" s="143" t="str">
        <f>IFERROR(VLOOKUP(H3610,'CUSTOMER NAME'!A:B, 2, FALSE), "")</f>
        <v>TO THE ORDER</v>
      </c>
    </row>
    <row r="3611" spans="1:19">
      <c r="A3611" s="120" t="s">
        <v>1317</v>
      </c>
      <c r="B3611" s="120">
        <v>9000</v>
      </c>
      <c r="C3611" s="120" t="s">
        <v>7</v>
      </c>
      <c r="D3611" s="120" t="s">
        <v>769</v>
      </c>
      <c r="E3611" s="120">
        <v>3.5</v>
      </c>
      <c r="F3611" s="120" t="s">
        <v>9</v>
      </c>
      <c r="G3611" s="131" t="s">
        <v>870</v>
      </c>
      <c r="H3611" s="120" t="s">
        <v>510</v>
      </c>
      <c r="I3611" s="192" t="s">
        <v>3034</v>
      </c>
      <c r="J3611" s="184">
        <f>IF(F3611="USD", E3611, E3611 * IFERROR(VLOOKUP(F3611, EXCHANGE_RATE!A:B, 2, FALSE), "Currency not found"))</f>
        <v>3.5</v>
      </c>
      <c r="K3611" s="184">
        <f t="shared" si="332"/>
        <v>3.5</v>
      </c>
      <c r="L3611" s="184">
        <f>IF(C3611="MTS", B3611, B3611 * IFERROR(VLOOKUP(C3611, 'QTY_CONVERSIONS '!A:B, 2, FALSE), "Units not  found"))</f>
        <v>9</v>
      </c>
      <c r="M3611" s="185">
        <f t="shared" si="333"/>
        <v>31500</v>
      </c>
      <c r="N3611" s="143" t="str">
        <f>IFERROR(VLOOKUP(D3611, Product_Category!A:B, 2, FALSE), "Uncategorized")</f>
        <v>MCC</v>
      </c>
      <c r="O3611" s="186">
        <f t="shared" si="335"/>
        <v>3500</v>
      </c>
      <c r="P3611" s="185">
        <f t="shared" si="334"/>
        <v>31500</v>
      </c>
      <c r="Q3611" s="143">
        <v>2023</v>
      </c>
      <c r="R3611" s="143" t="str">
        <f>IFERROR(VLOOKUP(G3611,'SOURCE COMPANY'!A:B, 2, FALSE), "")</f>
        <v>PADMASHREE ENTERPRISE</v>
      </c>
      <c r="S3611" s="143" t="str">
        <f>IFERROR(VLOOKUP(H3611,'CUSTOMER NAME'!A:B, 2, FALSE), "")</f>
        <v>TO THE ORDER</v>
      </c>
    </row>
    <row r="3612" spans="1:19">
      <c r="A3612" s="120" t="s">
        <v>1317</v>
      </c>
      <c r="B3612" s="120">
        <v>200</v>
      </c>
      <c r="C3612" s="120" t="s">
        <v>7</v>
      </c>
      <c r="D3612" s="120" t="s">
        <v>3207</v>
      </c>
      <c r="E3612" s="120">
        <v>9</v>
      </c>
      <c r="F3612" s="120" t="s">
        <v>9</v>
      </c>
      <c r="G3612" s="131" t="s">
        <v>870</v>
      </c>
      <c r="H3612" s="120" t="s">
        <v>510</v>
      </c>
      <c r="I3612" s="192" t="s">
        <v>3034</v>
      </c>
      <c r="J3612" s="184">
        <f>IF(F3612="USD", E3612, E3612 * IFERROR(VLOOKUP(F3612, EXCHANGE_RATE!A:B, 2, FALSE), "Currency not found"))</f>
        <v>9</v>
      </c>
      <c r="K3612" s="184">
        <f t="shared" si="332"/>
        <v>9</v>
      </c>
      <c r="L3612" s="184">
        <f>IF(C3612="MTS", B3612, B3612 * IFERROR(VLOOKUP(C3612, 'QTY_CONVERSIONS '!A:B, 2, FALSE), "Units not  found"))</f>
        <v>0.2</v>
      </c>
      <c r="M3612" s="185">
        <f t="shared" si="333"/>
        <v>1800</v>
      </c>
      <c r="N3612" s="143" t="str">
        <f>IFERROR(VLOOKUP(D3612, Product_Category!A:B, 2, FALSE), "Uncategorized")</f>
        <v>MCC</v>
      </c>
      <c r="O3612" s="186">
        <f t="shared" si="335"/>
        <v>9000</v>
      </c>
      <c r="P3612" s="185">
        <f t="shared" si="334"/>
        <v>1800</v>
      </c>
      <c r="Q3612" s="143">
        <v>2023</v>
      </c>
      <c r="R3612" s="143" t="str">
        <f>IFERROR(VLOOKUP(G3612,'SOURCE COMPANY'!A:B, 2, FALSE), "")</f>
        <v>PADMASHREE ENTERPRISE</v>
      </c>
      <c r="S3612" s="143" t="str">
        <f>IFERROR(VLOOKUP(H3612,'CUSTOMER NAME'!A:B, 2, FALSE), "")</f>
        <v>TO THE ORDER</v>
      </c>
    </row>
    <row r="3613" spans="1:19">
      <c r="A3613" s="120" t="s">
        <v>1317</v>
      </c>
      <c r="B3613" s="120">
        <v>400</v>
      </c>
      <c r="C3613" s="120" t="s">
        <v>7</v>
      </c>
      <c r="D3613" s="120" t="s">
        <v>721</v>
      </c>
      <c r="E3613" s="120">
        <v>5</v>
      </c>
      <c r="F3613" s="120" t="s">
        <v>9</v>
      </c>
      <c r="G3613" s="131" t="s">
        <v>870</v>
      </c>
      <c r="H3613" s="120" t="s">
        <v>510</v>
      </c>
      <c r="I3613" s="192" t="s">
        <v>3034</v>
      </c>
      <c r="J3613" s="184">
        <f>IF(F3613="USD", E3613, E3613 * IFERROR(VLOOKUP(F3613, EXCHANGE_RATE!A:B, 2, FALSE), "Currency not found"))</f>
        <v>5</v>
      </c>
      <c r="K3613" s="184">
        <f t="shared" si="332"/>
        <v>5</v>
      </c>
      <c r="L3613" s="184">
        <f>IF(C3613="MTS", B3613, B3613 * IFERROR(VLOOKUP(C3613, 'QTY_CONVERSIONS '!A:B, 2, FALSE), "Units not  found"))</f>
        <v>0.4</v>
      </c>
      <c r="M3613" s="185">
        <f t="shared" si="333"/>
        <v>2000</v>
      </c>
      <c r="N3613" s="143" t="str">
        <f>IFERROR(VLOOKUP(D3613, Product_Category!A:B, 2, FALSE), "Uncategorized")</f>
        <v>MCC</v>
      </c>
      <c r="O3613" s="186">
        <f t="shared" si="335"/>
        <v>5000</v>
      </c>
      <c r="P3613" s="185">
        <f t="shared" si="334"/>
        <v>2000</v>
      </c>
      <c r="Q3613" s="143">
        <v>2023</v>
      </c>
      <c r="R3613" s="143" t="str">
        <f>IFERROR(VLOOKUP(G3613,'SOURCE COMPANY'!A:B, 2, FALSE), "")</f>
        <v>PADMASHREE ENTERPRISE</v>
      </c>
      <c r="S3613" s="143" t="str">
        <f>IFERROR(VLOOKUP(H3613,'CUSTOMER NAME'!A:B, 2, FALSE), "")</f>
        <v>TO THE ORDER</v>
      </c>
    </row>
    <row r="3614" spans="1:19">
      <c r="A3614" s="120" t="s">
        <v>3028</v>
      </c>
      <c r="B3614" s="120">
        <v>10000</v>
      </c>
      <c r="C3614" s="120" t="s">
        <v>7</v>
      </c>
      <c r="D3614" s="120" t="s">
        <v>1029</v>
      </c>
      <c r="E3614" s="120">
        <v>6.8</v>
      </c>
      <c r="F3614" s="120" t="s">
        <v>9</v>
      </c>
      <c r="G3614" s="131" t="s">
        <v>870</v>
      </c>
      <c r="H3614" s="120" t="s">
        <v>510</v>
      </c>
      <c r="I3614" s="192" t="s">
        <v>3034</v>
      </c>
      <c r="J3614" s="184">
        <f>IF(F3614="USD", E3614, E3614 * IFERROR(VLOOKUP(F3614, EXCHANGE_RATE!A:B, 2, FALSE), "Currency not found"))</f>
        <v>6.8</v>
      </c>
      <c r="K3614" s="184">
        <f t="shared" si="332"/>
        <v>6.8</v>
      </c>
      <c r="L3614" s="184">
        <f>IF(C3614="MTS", B3614, B3614 * IFERROR(VLOOKUP(C3614, 'QTY_CONVERSIONS '!A:B, 2, FALSE), "Units not  found"))</f>
        <v>10</v>
      </c>
      <c r="M3614" s="185">
        <f t="shared" si="333"/>
        <v>68000</v>
      </c>
      <c r="N3614" s="143" t="str">
        <f>IFERROR(VLOOKUP(D3614, Product_Category!A:B, 2, FALSE), "Uncategorized")</f>
        <v>MCC</v>
      </c>
      <c r="O3614" s="186">
        <f t="shared" si="335"/>
        <v>6800</v>
      </c>
      <c r="P3614" s="185">
        <f t="shared" si="334"/>
        <v>68000</v>
      </c>
      <c r="Q3614" s="143">
        <v>2023</v>
      </c>
      <c r="R3614" s="143" t="str">
        <f>IFERROR(VLOOKUP(G3614,'SOURCE COMPANY'!A:B, 2, FALSE), "")</f>
        <v>PADMASHREE ENTERPRISE</v>
      </c>
      <c r="S3614" s="143" t="str">
        <f>IFERROR(VLOOKUP(H3614,'CUSTOMER NAME'!A:B, 2, FALSE), "")</f>
        <v>TO THE ORDER</v>
      </c>
    </row>
    <row r="3615" spans="1:19">
      <c r="A3615" s="143" t="s">
        <v>752</v>
      </c>
      <c r="B3615" s="31">
        <v>12</v>
      </c>
      <c r="C3615" s="143" t="s">
        <v>1647</v>
      </c>
      <c r="D3615" s="143" t="s">
        <v>19</v>
      </c>
      <c r="E3615" s="51">
        <v>312</v>
      </c>
      <c r="F3615" s="143" t="s">
        <v>9</v>
      </c>
      <c r="G3615" s="131" t="s">
        <v>3550</v>
      </c>
      <c r="H3615" s="143" t="s">
        <v>510</v>
      </c>
      <c r="I3615" s="219" t="str">
        <f t="shared" ref="I3615:I3624" si="337">I3614</f>
        <v>September</v>
      </c>
      <c r="J3615" s="184">
        <f>IF(F3615="USD", E3615, E3615 * IFERROR(VLOOKUP(F3615, EXCHANGE_RATE!A:B, 2, FALSE), "Currency not found"))</f>
        <v>312</v>
      </c>
      <c r="K3615" s="184">
        <f t="shared" si="332"/>
        <v>312</v>
      </c>
      <c r="L3615" s="184">
        <f>IF(C3615="MTS", B3615, B3615 * IFERROR(VLOOKUP(C3615, 'QTY_CONVERSIONS '!A:B, 2, FALSE), "Units not  found"))</f>
        <v>12</v>
      </c>
      <c r="M3615" s="185">
        <f t="shared" si="333"/>
        <v>3744</v>
      </c>
      <c r="N3615" s="143" t="str">
        <f>IFERROR(VLOOKUP(D3615, Product_Category!A:B, 2, FALSE), "Uncategorized")</f>
        <v>CMC</v>
      </c>
      <c r="O3615" s="186">
        <f t="shared" si="335"/>
        <v>312000</v>
      </c>
      <c r="P3615" s="185">
        <f t="shared" si="334"/>
        <v>3744000</v>
      </c>
      <c r="Q3615" s="143">
        <v>2023</v>
      </c>
      <c r="R3615" s="143" t="str">
        <f>IFERROR(VLOOKUP(G3615,'SOURCE COMPANY'!A:B, 2, FALSE), "")</f>
        <v>PALVI INDUSTRIES</v>
      </c>
      <c r="S3615" s="143" t="str">
        <f>IFERROR(VLOOKUP(H3615,'CUSTOMER NAME'!A:B, 2, FALSE), "")</f>
        <v>TO THE ORDER</v>
      </c>
    </row>
    <row r="3616" spans="1:19">
      <c r="A3616" s="143" t="s">
        <v>752</v>
      </c>
      <c r="B3616" s="31">
        <v>12</v>
      </c>
      <c r="C3616" s="143" t="s">
        <v>1647</v>
      </c>
      <c r="D3616" s="143" t="s">
        <v>19</v>
      </c>
      <c r="E3616" s="51">
        <v>312</v>
      </c>
      <c r="F3616" s="143" t="s">
        <v>9</v>
      </c>
      <c r="G3616" s="131" t="s">
        <v>3550</v>
      </c>
      <c r="H3616" s="143" t="s">
        <v>510</v>
      </c>
      <c r="I3616" s="219" t="str">
        <f t="shared" si="337"/>
        <v>September</v>
      </c>
      <c r="J3616" s="184">
        <f>IF(F3616="USD", E3616, E3616 * IFERROR(VLOOKUP(F3616, EXCHANGE_RATE!A:B, 2, FALSE), "Currency not found"))</f>
        <v>312</v>
      </c>
      <c r="K3616" s="184">
        <f t="shared" si="332"/>
        <v>312</v>
      </c>
      <c r="L3616" s="184">
        <f>IF(C3616="MTS", B3616, B3616 * IFERROR(VLOOKUP(C3616, 'QTY_CONVERSIONS '!A:B, 2, FALSE), "Units not  found"))</f>
        <v>12</v>
      </c>
      <c r="M3616" s="185">
        <f t="shared" si="333"/>
        <v>3744</v>
      </c>
      <c r="N3616" s="143" t="str">
        <f>IFERROR(VLOOKUP(D3616, Product_Category!A:B, 2, FALSE), "Uncategorized")</f>
        <v>CMC</v>
      </c>
      <c r="O3616" s="186">
        <f t="shared" si="335"/>
        <v>312000</v>
      </c>
      <c r="P3616" s="185">
        <f t="shared" si="334"/>
        <v>3744000</v>
      </c>
      <c r="Q3616" s="143">
        <v>2023</v>
      </c>
      <c r="R3616" s="143" t="str">
        <f>IFERROR(VLOOKUP(G3616,'SOURCE COMPANY'!A:B, 2, FALSE), "")</f>
        <v>PALVI INDUSTRIES</v>
      </c>
      <c r="S3616" s="143" t="str">
        <f>IFERROR(VLOOKUP(H3616,'CUSTOMER NAME'!A:B, 2, FALSE), "")</f>
        <v>TO THE ORDER</v>
      </c>
    </row>
    <row r="3617" spans="1:19">
      <c r="A3617" s="143" t="s">
        <v>1156</v>
      </c>
      <c r="B3617" s="143">
        <v>25</v>
      </c>
      <c r="C3617" s="143" t="s">
        <v>1647</v>
      </c>
      <c r="D3617" s="143" t="s">
        <v>19</v>
      </c>
      <c r="E3617" s="255">
        <v>450</v>
      </c>
      <c r="F3617" s="143" t="s">
        <v>9</v>
      </c>
      <c r="G3617" s="131" t="s">
        <v>3550</v>
      </c>
      <c r="H3617" s="143" t="s">
        <v>510</v>
      </c>
      <c r="I3617" s="219" t="str">
        <f t="shared" si="337"/>
        <v>September</v>
      </c>
      <c r="J3617" s="184">
        <f>IF(F3617="USD", E3617, E3617 * IFERROR(VLOOKUP(F3617, EXCHANGE_RATE!A:B, 2, FALSE), "Currency not found"))</f>
        <v>450</v>
      </c>
      <c r="K3617" s="184">
        <f t="shared" si="332"/>
        <v>450</v>
      </c>
      <c r="L3617" s="184">
        <f>IF(C3617="MTS", B3617, B3617 * IFERROR(VLOOKUP(C3617, 'QTY_CONVERSIONS '!A:B, 2, FALSE), "Units not  found"))</f>
        <v>25</v>
      </c>
      <c r="M3617" s="185">
        <f t="shared" si="333"/>
        <v>11250</v>
      </c>
      <c r="N3617" s="143" t="str">
        <f>IFERROR(VLOOKUP(D3617, Product_Category!A:B, 2, FALSE), "Uncategorized")</f>
        <v>CMC</v>
      </c>
      <c r="O3617" s="186">
        <f t="shared" si="335"/>
        <v>450000</v>
      </c>
      <c r="P3617" s="185">
        <f t="shared" si="334"/>
        <v>11250000</v>
      </c>
      <c r="Q3617" s="143">
        <v>2023</v>
      </c>
      <c r="R3617" s="143" t="str">
        <f>IFERROR(VLOOKUP(G3617,'SOURCE COMPANY'!A:B, 2, FALSE), "")</f>
        <v>PALVI INDUSTRIES</v>
      </c>
      <c r="S3617" s="143" t="str">
        <f>IFERROR(VLOOKUP(H3617,'CUSTOMER NAME'!A:B, 2, FALSE), "")</f>
        <v>TO THE ORDER</v>
      </c>
    </row>
    <row r="3618" spans="1:19">
      <c r="A3618" s="221" t="s">
        <v>1156</v>
      </c>
      <c r="B3618" s="32">
        <v>25</v>
      </c>
      <c r="C3618" s="221" t="s">
        <v>1647</v>
      </c>
      <c r="D3618" s="221" t="s">
        <v>19</v>
      </c>
      <c r="E3618" s="55">
        <v>350</v>
      </c>
      <c r="F3618" s="221" t="s">
        <v>9</v>
      </c>
      <c r="G3618" s="132" t="s">
        <v>3550</v>
      </c>
      <c r="H3618" s="221" t="s">
        <v>510</v>
      </c>
      <c r="I3618" s="219" t="str">
        <f t="shared" si="337"/>
        <v>September</v>
      </c>
      <c r="J3618" s="184">
        <f>IF(F3618="USD", E3618, E3618 * IFERROR(VLOOKUP(F3618, EXCHANGE_RATE!A:B, 2, FALSE), "Currency not found"))</f>
        <v>350</v>
      </c>
      <c r="K3618" s="184">
        <f t="shared" si="332"/>
        <v>350</v>
      </c>
      <c r="L3618" s="184">
        <f>IF(C3618="MTS", B3618, B3618 * IFERROR(VLOOKUP(C3618, 'QTY_CONVERSIONS '!A:B, 2, FALSE), "Units not  found"))</f>
        <v>25</v>
      </c>
      <c r="M3618" s="185">
        <f t="shared" si="333"/>
        <v>8750</v>
      </c>
      <c r="N3618" s="143" t="str">
        <f>IFERROR(VLOOKUP(D3618, Product_Category!A:B, 2, FALSE), "Uncategorized")</f>
        <v>CMC</v>
      </c>
      <c r="O3618" s="186">
        <f t="shared" si="335"/>
        <v>350000</v>
      </c>
      <c r="P3618" s="185">
        <f t="shared" si="334"/>
        <v>8750000</v>
      </c>
      <c r="Q3618" s="143">
        <v>2023</v>
      </c>
      <c r="R3618" s="143" t="str">
        <f>IFERROR(VLOOKUP(G3618,'SOURCE COMPANY'!A:B, 2, FALSE), "")</f>
        <v>PALVI INDUSTRIES</v>
      </c>
      <c r="S3618" s="143" t="str">
        <f>IFERROR(VLOOKUP(H3618,'CUSTOMER NAME'!A:B, 2, FALSE), "")</f>
        <v>TO THE ORDER</v>
      </c>
    </row>
    <row r="3619" spans="1:19">
      <c r="A3619" s="143" t="s">
        <v>1156</v>
      </c>
      <c r="B3619" s="31">
        <v>25</v>
      </c>
      <c r="C3619" s="143" t="s">
        <v>1647</v>
      </c>
      <c r="D3619" s="143" t="s">
        <v>19</v>
      </c>
      <c r="E3619" s="51">
        <v>350</v>
      </c>
      <c r="F3619" s="143" t="s">
        <v>9</v>
      </c>
      <c r="G3619" s="131" t="s">
        <v>3550</v>
      </c>
      <c r="H3619" s="143" t="s">
        <v>510</v>
      </c>
      <c r="I3619" s="219" t="str">
        <f t="shared" si="337"/>
        <v>September</v>
      </c>
      <c r="J3619" s="184">
        <f>IF(F3619="USD", E3619, E3619 * IFERROR(VLOOKUP(F3619, EXCHANGE_RATE!A:B, 2, FALSE), "Currency not found"))</f>
        <v>350</v>
      </c>
      <c r="K3619" s="184">
        <f t="shared" si="332"/>
        <v>350</v>
      </c>
      <c r="L3619" s="184">
        <f>IF(C3619="MTS", B3619, B3619 * IFERROR(VLOOKUP(C3619, 'QTY_CONVERSIONS '!A:B, 2, FALSE), "Units not  found"))</f>
        <v>25</v>
      </c>
      <c r="M3619" s="185">
        <f t="shared" si="333"/>
        <v>8750</v>
      </c>
      <c r="N3619" s="143" t="str">
        <f>IFERROR(VLOOKUP(D3619, Product_Category!A:B, 2, FALSE), "Uncategorized")</f>
        <v>CMC</v>
      </c>
      <c r="O3619" s="186">
        <f t="shared" si="335"/>
        <v>350000</v>
      </c>
      <c r="P3619" s="185">
        <f t="shared" si="334"/>
        <v>8750000</v>
      </c>
      <c r="Q3619" s="143">
        <v>2023</v>
      </c>
      <c r="R3619" s="143" t="str">
        <f>IFERROR(VLOOKUP(G3619,'SOURCE COMPANY'!A:B, 2, FALSE), "")</f>
        <v>PALVI INDUSTRIES</v>
      </c>
      <c r="S3619" s="143" t="str">
        <f>IFERROR(VLOOKUP(H3619,'CUSTOMER NAME'!A:B, 2, FALSE), "")</f>
        <v>TO THE ORDER</v>
      </c>
    </row>
    <row r="3620" spans="1:19">
      <c r="A3620" s="143" t="s">
        <v>1156</v>
      </c>
      <c r="B3620" s="31">
        <v>25</v>
      </c>
      <c r="C3620" s="143" t="s">
        <v>1647</v>
      </c>
      <c r="D3620" s="143" t="s">
        <v>19</v>
      </c>
      <c r="E3620" s="51">
        <v>350</v>
      </c>
      <c r="F3620" s="143" t="s">
        <v>9</v>
      </c>
      <c r="G3620" s="131" t="s">
        <v>3550</v>
      </c>
      <c r="H3620" s="143" t="s">
        <v>510</v>
      </c>
      <c r="I3620" s="219" t="str">
        <f t="shared" si="337"/>
        <v>September</v>
      </c>
      <c r="J3620" s="184">
        <f>IF(F3620="USD", E3620, E3620 * IFERROR(VLOOKUP(F3620, EXCHANGE_RATE!A:B, 2, FALSE), "Currency not found"))</f>
        <v>350</v>
      </c>
      <c r="K3620" s="184">
        <f t="shared" si="332"/>
        <v>350</v>
      </c>
      <c r="L3620" s="184">
        <f>IF(C3620="MTS", B3620, B3620 * IFERROR(VLOOKUP(C3620, 'QTY_CONVERSIONS '!A:B, 2, FALSE), "Units not  found"))</f>
        <v>25</v>
      </c>
      <c r="M3620" s="185">
        <f t="shared" si="333"/>
        <v>8750</v>
      </c>
      <c r="N3620" s="143" t="str">
        <f>IFERROR(VLOOKUP(D3620, Product_Category!A:B, 2, FALSE), "Uncategorized")</f>
        <v>CMC</v>
      </c>
      <c r="O3620" s="186">
        <f t="shared" si="335"/>
        <v>350000</v>
      </c>
      <c r="P3620" s="185">
        <f t="shared" si="334"/>
        <v>8750000</v>
      </c>
      <c r="Q3620" s="143">
        <v>2023</v>
      </c>
      <c r="R3620" s="143" t="str">
        <f>IFERROR(VLOOKUP(G3620,'SOURCE COMPANY'!A:B, 2, FALSE), "")</f>
        <v>PALVI INDUSTRIES</v>
      </c>
      <c r="S3620" s="143" t="str">
        <f>IFERROR(VLOOKUP(H3620,'CUSTOMER NAME'!A:B, 2, FALSE), "")</f>
        <v>TO THE ORDER</v>
      </c>
    </row>
    <row r="3621" spans="1:19">
      <c r="A3621" s="143" t="s">
        <v>1156</v>
      </c>
      <c r="B3621" s="31">
        <v>25</v>
      </c>
      <c r="C3621" s="143" t="s">
        <v>1647</v>
      </c>
      <c r="D3621" s="143" t="s">
        <v>19</v>
      </c>
      <c r="E3621" s="51">
        <v>350</v>
      </c>
      <c r="F3621" s="143" t="s">
        <v>9</v>
      </c>
      <c r="G3621" s="131" t="s">
        <v>3550</v>
      </c>
      <c r="H3621" s="143" t="s">
        <v>510</v>
      </c>
      <c r="I3621" s="219" t="str">
        <f t="shared" si="337"/>
        <v>September</v>
      </c>
      <c r="J3621" s="184">
        <f>IF(F3621="USD", E3621, E3621 * IFERROR(VLOOKUP(F3621, EXCHANGE_RATE!A:B, 2, FALSE), "Currency not found"))</f>
        <v>350</v>
      </c>
      <c r="K3621" s="184">
        <f t="shared" si="332"/>
        <v>350</v>
      </c>
      <c r="L3621" s="184">
        <f>IF(C3621="MTS", B3621, B3621 * IFERROR(VLOOKUP(C3621, 'QTY_CONVERSIONS '!A:B, 2, FALSE), "Units not  found"))</f>
        <v>25</v>
      </c>
      <c r="M3621" s="185">
        <f t="shared" si="333"/>
        <v>8750</v>
      </c>
      <c r="N3621" s="143" t="str">
        <f>IFERROR(VLOOKUP(D3621, Product_Category!A:B, 2, FALSE), "Uncategorized")</f>
        <v>CMC</v>
      </c>
      <c r="O3621" s="186">
        <f t="shared" si="335"/>
        <v>350000</v>
      </c>
      <c r="P3621" s="185">
        <f t="shared" si="334"/>
        <v>8750000</v>
      </c>
      <c r="Q3621" s="143">
        <v>2023</v>
      </c>
      <c r="R3621" s="143" t="str">
        <f>IFERROR(VLOOKUP(G3621,'SOURCE COMPANY'!A:B, 2, FALSE), "")</f>
        <v>PALVI INDUSTRIES</v>
      </c>
      <c r="S3621" s="143" t="str">
        <f>IFERROR(VLOOKUP(H3621,'CUSTOMER NAME'!A:B, 2, FALSE), "")</f>
        <v>TO THE ORDER</v>
      </c>
    </row>
    <row r="3622" spans="1:19">
      <c r="A3622" s="143" t="s">
        <v>1156</v>
      </c>
      <c r="B3622" s="31">
        <v>25</v>
      </c>
      <c r="C3622" s="143" t="s">
        <v>1647</v>
      </c>
      <c r="D3622" s="143" t="s">
        <v>19</v>
      </c>
      <c r="E3622" s="51">
        <v>350</v>
      </c>
      <c r="F3622" s="143" t="s">
        <v>9</v>
      </c>
      <c r="G3622" s="131" t="s">
        <v>3550</v>
      </c>
      <c r="H3622" s="143" t="s">
        <v>510</v>
      </c>
      <c r="I3622" s="219" t="str">
        <f t="shared" si="337"/>
        <v>September</v>
      </c>
      <c r="J3622" s="184">
        <f>IF(F3622="USD", E3622, E3622 * IFERROR(VLOOKUP(F3622, EXCHANGE_RATE!A:B, 2, FALSE), "Currency not found"))</f>
        <v>350</v>
      </c>
      <c r="K3622" s="184">
        <f t="shared" si="332"/>
        <v>350</v>
      </c>
      <c r="L3622" s="184">
        <f>IF(C3622="MTS", B3622, B3622 * IFERROR(VLOOKUP(C3622, 'QTY_CONVERSIONS '!A:B, 2, FALSE), "Units not  found"))</f>
        <v>25</v>
      </c>
      <c r="M3622" s="185">
        <f t="shared" si="333"/>
        <v>8750</v>
      </c>
      <c r="N3622" s="143" t="str">
        <f>IFERROR(VLOOKUP(D3622, Product_Category!A:B, 2, FALSE), "Uncategorized")</f>
        <v>CMC</v>
      </c>
      <c r="O3622" s="186">
        <f t="shared" si="335"/>
        <v>350000</v>
      </c>
      <c r="P3622" s="185">
        <f t="shared" si="334"/>
        <v>8750000</v>
      </c>
      <c r="Q3622" s="143">
        <v>2023</v>
      </c>
      <c r="R3622" s="143" t="str">
        <f>IFERROR(VLOOKUP(G3622,'SOURCE COMPANY'!A:B, 2, FALSE), "")</f>
        <v>PALVI INDUSTRIES</v>
      </c>
      <c r="S3622" s="143" t="str">
        <f>IFERROR(VLOOKUP(H3622,'CUSTOMER NAME'!A:B, 2, FALSE), "")</f>
        <v>TO THE ORDER</v>
      </c>
    </row>
    <row r="3623" spans="1:19">
      <c r="A3623" s="143" t="s">
        <v>1156</v>
      </c>
      <c r="B3623" s="31">
        <v>25</v>
      </c>
      <c r="C3623" s="143" t="s">
        <v>1647</v>
      </c>
      <c r="D3623" s="143" t="s">
        <v>19</v>
      </c>
      <c r="E3623" s="51">
        <v>350</v>
      </c>
      <c r="F3623" s="143" t="s">
        <v>9</v>
      </c>
      <c r="G3623" s="131" t="s">
        <v>3550</v>
      </c>
      <c r="H3623" s="143" t="s">
        <v>510</v>
      </c>
      <c r="I3623" s="219" t="str">
        <f t="shared" si="337"/>
        <v>September</v>
      </c>
      <c r="J3623" s="184">
        <f>IF(F3623="USD", E3623, E3623 * IFERROR(VLOOKUP(F3623, EXCHANGE_RATE!A:B, 2, FALSE), "Currency not found"))</f>
        <v>350</v>
      </c>
      <c r="K3623" s="184">
        <f t="shared" si="332"/>
        <v>350</v>
      </c>
      <c r="L3623" s="184">
        <f>IF(C3623="MTS", B3623, B3623 * IFERROR(VLOOKUP(C3623, 'QTY_CONVERSIONS '!A:B, 2, FALSE), "Units not  found"))</f>
        <v>25</v>
      </c>
      <c r="M3623" s="185">
        <f t="shared" si="333"/>
        <v>8750</v>
      </c>
      <c r="N3623" s="143" t="str">
        <f>IFERROR(VLOOKUP(D3623, Product_Category!A:B, 2, FALSE), "Uncategorized")</f>
        <v>CMC</v>
      </c>
      <c r="O3623" s="186">
        <f t="shared" si="335"/>
        <v>350000</v>
      </c>
      <c r="P3623" s="185">
        <f t="shared" si="334"/>
        <v>8750000</v>
      </c>
      <c r="Q3623" s="143">
        <v>2023</v>
      </c>
      <c r="R3623" s="143" t="str">
        <f>IFERROR(VLOOKUP(G3623,'SOURCE COMPANY'!A:B, 2, FALSE), "")</f>
        <v>PALVI INDUSTRIES</v>
      </c>
      <c r="S3623" s="143" t="str">
        <f>IFERROR(VLOOKUP(H3623,'CUSTOMER NAME'!A:B, 2, FALSE), "")</f>
        <v>TO THE ORDER</v>
      </c>
    </row>
    <row r="3624" spans="1:19">
      <c r="A3624" s="143" t="s">
        <v>1317</v>
      </c>
      <c r="B3624" s="222">
        <v>25</v>
      </c>
      <c r="C3624" s="143" t="s">
        <v>1647</v>
      </c>
      <c r="D3624" s="143" t="s">
        <v>19</v>
      </c>
      <c r="E3624" s="223">
        <v>302</v>
      </c>
      <c r="F3624" s="143" t="s">
        <v>9</v>
      </c>
      <c r="G3624" s="131" t="s">
        <v>3550</v>
      </c>
      <c r="H3624" s="143" t="s">
        <v>510</v>
      </c>
      <c r="I3624" s="219" t="str">
        <f t="shared" si="337"/>
        <v>September</v>
      </c>
      <c r="J3624" s="184">
        <f>IF(F3624="USD", E3624, E3624 * IFERROR(VLOOKUP(F3624, EXCHANGE_RATE!A:B, 2, FALSE), "Currency not found"))</f>
        <v>302</v>
      </c>
      <c r="K3624" s="184">
        <f t="shared" si="332"/>
        <v>302</v>
      </c>
      <c r="L3624" s="184">
        <f>IF(C3624="MTS", B3624, B3624 * IFERROR(VLOOKUP(C3624, 'QTY_CONVERSIONS '!A:B, 2, FALSE), "Units not  found"))</f>
        <v>25</v>
      </c>
      <c r="M3624" s="185">
        <f t="shared" si="333"/>
        <v>7550</v>
      </c>
      <c r="N3624" s="143" t="str">
        <f>IFERROR(VLOOKUP(D3624, Product_Category!A:B, 2, FALSE), "Uncategorized")</f>
        <v>CMC</v>
      </c>
      <c r="O3624" s="186">
        <f t="shared" si="335"/>
        <v>302000</v>
      </c>
      <c r="P3624" s="185">
        <f t="shared" si="334"/>
        <v>7550000</v>
      </c>
      <c r="Q3624" s="143">
        <v>2023</v>
      </c>
      <c r="R3624" s="143" t="str">
        <f>IFERROR(VLOOKUP(G3624,'SOURCE COMPANY'!A:B, 2, FALSE), "")</f>
        <v>PALVI INDUSTRIES</v>
      </c>
      <c r="S3624" s="143" t="str">
        <f>IFERROR(VLOOKUP(H3624,'CUSTOMER NAME'!A:B, 2, FALSE), "")</f>
        <v>TO THE ORDER</v>
      </c>
    </row>
    <row r="3625" spans="1:19">
      <c r="A3625" s="131" t="s">
        <v>1156</v>
      </c>
      <c r="B3625" s="131">
        <v>25000</v>
      </c>
      <c r="C3625" s="131" t="s">
        <v>7</v>
      </c>
      <c r="D3625" s="131" t="s">
        <v>798</v>
      </c>
      <c r="E3625" s="131">
        <v>3.32</v>
      </c>
      <c r="F3625" s="131" t="s">
        <v>9</v>
      </c>
      <c r="G3625" s="131" t="s">
        <v>3550</v>
      </c>
      <c r="H3625" s="131" t="s">
        <v>510</v>
      </c>
      <c r="I3625" s="192" t="s">
        <v>3893</v>
      </c>
      <c r="J3625" s="184">
        <f>IF(F3625="USD", E3625, E3625 * IFERROR(VLOOKUP(F3625, EXCHANGE_RATE!A:B, 2, FALSE), "Currency not found"))</f>
        <v>3.32</v>
      </c>
      <c r="K3625" s="184">
        <f t="shared" si="332"/>
        <v>3.32</v>
      </c>
      <c r="L3625" s="184">
        <f>IF(C3625="MTS", B3625, B3625 * IFERROR(VLOOKUP(C3625, 'QTY_CONVERSIONS '!A:B, 2, FALSE), "Units not  found"))</f>
        <v>25</v>
      </c>
      <c r="M3625" s="185">
        <f t="shared" si="333"/>
        <v>83000</v>
      </c>
      <c r="N3625" s="143" t="str">
        <f>IFERROR(VLOOKUP(D3625, Product_Category!A:B, 2, FALSE), "Uncategorized")</f>
        <v>CMC</v>
      </c>
      <c r="O3625" s="186">
        <f t="shared" si="335"/>
        <v>3320</v>
      </c>
      <c r="P3625" s="185">
        <f t="shared" si="334"/>
        <v>83000</v>
      </c>
      <c r="Q3625" s="143">
        <v>2023</v>
      </c>
      <c r="R3625" s="143" t="str">
        <f>IFERROR(VLOOKUP(G3625,'SOURCE COMPANY'!A:B, 2, FALSE), "")</f>
        <v>PALVI INDUSTRIES</v>
      </c>
      <c r="S3625" s="143" t="str">
        <f>IFERROR(VLOOKUP(H3625,'CUSTOMER NAME'!A:B, 2, FALSE), "")</f>
        <v>TO THE ORDER</v>
      </c>
    </row>
    <row r="3626" spans="1:19">
      <c r="A3626" s="131" t="s">
        <v>752</v>
      </c>
      <c r="B3626" s="131">
        <v>25000</v>
      </c>
      <c r="C3626" s="131" t="s">
        <v>7</v>
      </c>
      <c r="D3626" s="131" t="s">
        <v>798</v>
      </c>
      <c r="E3626" s="131">
        <v>2.7</v>
      </c>
      <c r="F3626" s="131" t="s">
        <v>9</v>
      </c>
      <c r="G3626" s="131" t="s">
        <v>3550</v>
      </c>
      <c r="H3626" s="131" t="s">
        <v>510</v>
      </c>
      <c r="I3626" s="192" t="s">
        <v>3893</v>
      </c>
      <c r="J3626" s="184">
        <f>IF(F3626="USD", E3626, E3626 * IFERROR(VLOOKUP(F3626, EXCHANGE_RATE!A:B, 2, FALSE), "Currency not found"))</f>
        <v>2.7</v>
      </c>
      <c r="K3626" s="184">
        <f t="shared" si="332"/>
        <v>2.7</v>
      </c>
      <c r="L3626" s="184">
        <f>IF(C3626="MTS", B3626, B3626 * IFERROR(VLOOKUP(C3626, 'QTY_CONVERSIONS '!A:B, 2, FALSE), "Units not  found"))</f>
        <v>25</v>
      </c>
      <c r="M3626" s="185">
        <f t="shared" si="333"/>
        <v>67500</v>
      </c>
      <c r="N3626" s="143" t="str">
        <f>IFERROR(VLOOKUP(D3626, Product_Category!A:B, 2, FALSE), "Uncategorized")</f>
        <v>CMC</v>
      </c>
      <c r="O3626" s="186">
        <f t="shared" si="335"/>
        <v>2700</v>
      </c>
      <c r="P3626" s="185">
        <f t="shared" si="334"/>
        <v>67500</v>
      </c>
      <c r="Q3626" s="143">
        <v>2023</v>
      </c>
      <c r="R3626" s="143" t="str">
        <f>IFERROR(VLOOKUP(G3626,'SOURCE COMPANY'!A:B, 2, FALSE), "")</f>
        <v>PALVI INDUSTRIES</v>
      </c>
      <c r="S3626" s="143" t="str">
        <f>IFERROR(VLOOKUP(H3626,'CUSTOMER NAME'!A:B, 2, FALSE), "")</f>
        <v>TO THE ORDER</v>
      </c>
    </row>
    <row r="3627" spans="1:19">
      <c r="A3627" s="131" t="s">
        <v>1317</v>
      </c>
      <c r="B3627" s="131">
        <v>25000</v>
      </c>
      <c r="C3627" s="131" t="s">
        <v>7</v>
      </c>
      <c r="D3627" s="131" t="s">
        <v>19</v>
      </c>
      <c r="E3627" s="131">
        <v>2.95</v>
      </c>
      <c r="F3627" s="131" t="s">
        <v>9</v>
      </c>
      <c r="G3627" s="131" t="s">
        <v>3550</v>
      </c>
      <c r="H3627" s="131" t="s">
        <v>510</v>
      </c>
      <c r="I3627" s="192" t="s">
        <v>3658</v>
      </c>
      <c r="J3627" s="184">
        <f>IF(F3627="USD", E3627, E3627 * IFERROR(VLOOKUP(F3627, EXCHANGE_RATE!A:B, 2, FALSE), "Currency not found"))</f>
        <v>2.95</v>
      </c>
      <c r="K3627" s="184">
        <f t="shared" si="332"/>
        <v>2.95</v>
      </c>
      <c r="L3627" s="184">
        <f>IF(C3627="MTS", B3627, B3627 * IFERROR(VLOOKUP(C3627, 'QTY_CONVERSIONS '!A:B, 2, FALSE), "Units not  found"))</f>
        <v>25</v>
      </c>
      <c r="M3627" s="185">
        <f t="shared" si="333"/>
        <v>73750</v>
      </c>
      <c r="N3627" s="143" t="str">
        <f>IFERROR(VLOOKUP(D3627, Product_Category!A:B, 2, FALSE), "Uncategorized")</f>
        <v>CMC</v>
      </c>
      <c r="O3627" s="186">
        <f t="shared" si="335"/>
        <v>2950</v>
      </c>
      <c r="P3627" s="185">
        <f t="shared" si="334"/>
        <v>73750</v>
      </c>
      <c r="Q3627" s="143">
        <v>2023</v>
      </c>
      <c r="R3627" s="143" t="str">
        <f>IFERROR(VLOOKUP(G3627,'SOURCE COMPANY'!A:B, 2, FALSE), "")</f>
        <v>PALVI INDUSTRIES</v>
      </c>
      <c r="S3627" s="143" t="str">
        <f>IFERROR(VLOOKUP(H3627,'CUSTOMER NAME'!A:B, 2, FALSE), "")</f>
        <v>TO THE ORDER</v>
      </c>
    </row>
    <row r="3628" spans="1:19">
      <c r="A3628" s="120" t="s">
        <v>752</v>
      </c>
      <c r="B3628" s="120">
        <v>25000</v>
      </c>
      <c r="C3628" s="120" t="s">
        <v>7</v>
      </c>
      <c r="D3628" s="120" t="s">
        <v>19</v>
      </c>
      <c r="E3628" s="120">
        <v>2.8</v>
      </c>
      <c r="F3628" s="120" t="s">
        <v>9</v>
      </c>
      <c r="G3628" s="131" t="s">
        <v>3550</v>
      </c>
      <c r="H3628" s="120" t="s">
        <v>510</v>
      </c>
      <c r="I3628" s="192" t="s">
        <v>3389</v>
      </c>
      <c r="J3628" s="184">
        <f>IF(F3628="USD", E3628, E3628 * IFERROR(VLOOKUP(F3628, EXCHANGE_RATE!A:B, 2, FALSE), "Currency not found"))</f>
        <v>2.8</v>
      </c>
      <c r="K3628" s="184">
        <f t="shared" si="332"/>
        <v>2.8</v>
      </c>
      <c r="L3628" s="184">
        <f>IF(C3628="MTS", B3628, B3628 * IFERROR(VLOOKUP(C3628, 'QTY_CONVERSIONS '!A:B, 2, FALSE), "Units not  found"))</f>
        <v>25</v>
      </c>
      <c r="M3628" s="185">
        <f t="shared" si="333"/>
        <v>70000</v>
      </c>
      <c r="N3628" s="143" t="str">
        <f>IFERROR(VLOOKUP(D3628, Product_Category!A:B, 2, FALSE), "Uncategorized")</f>
        <v>CMC</v>
      </c>
      <c r="O3628" s="186">
        <f t="shared" si="335"/>
        <v>2800</v>
      </c>
      <c r="P3628" s="185">
        <f t="shared" si="334"/>
        <v>70000</v>
      </c>
      <c r="Q3628" s="143">
        <v>2023</v>
      </c>
      <c r="R3628" s="143" t="str">
        <f>IFERROR(VLOOKUP(G3628,'SOURCE COMPANY'!A:B, 2, FALSE), "")</f>
        <v>PALVI INDUSTRIES</v>
      </c>
      <c r="S3628" s="143" t="str">
        <f>IFERROR(VLOOKUP(H3628,'CUSTOMER NAME'!A:B, 2, FALSE), "")</f>
        <v>TO THE ORDER</v>
      </c>
    </row>
    <row r="3629" spans="1:19">
      <c r="A3629" s="131" t="s">
        <v>1044</v>
      </c>
      <c r="B3629" s="131">
        <v>25000</v>
      </c>
      <c r="C3629" s="131" t="s">
        <v>7</v>
      </c>
      <c r="D3629" s="131" t="s">
        <v>2888</v>
      </c>
      <c r="E3629" s="131">
        <v>298.78300000000002</v>
      </c>
      <c r="F3629" s="131" t="s">
        <v>9</v>
      </c>
      <c r="G3629" s="131" t="s">
        <v>3550</v>
      </c>
      <c r="H3629" s="131" t="s">
        <v>510</v>
      </c>
      <c r="I3629" s="192" t="s">
        <v>2670</v>
      </c>
      <c r="J3629" s="184">
        <f>IF(F3629="USD", E3629, E3629 * IFERROR(VLOOKUP(F3629, EXCHANGE_RATE!A:B, 2, FALSE), "Currency not found"))</f>
        <v>298.78300000000002</v>
      </c>
      <c r="K3629" s="184">
        <f t="shared" si="332"/>
        <v>298.78999999999996</v>
      </c>
      <c r="L3629" s="184">
        <f>IF(C3629="MTS", B3629, B3629 * IFERROR(VLOOKUP(C3629, 'QTY_CONVERSIONS '!A:B, 2, FALSE), "Units not  found"))</f>
        <v>25</v>
      </c>
      <c r="M3629" s="185">
        <f t="shared" si="333"/>
        <v>7469749.9999999991</v>
      </c>
      <c r="N3629" s="143" t="str">
        <f>IFERROR(VLOOKUP(D3629, Product_Category!A:B, 2, FALSE), "Uncategorized")</f>
        <v>CMC</v>
      </c>
      <c r="O3629" s="186">
        <f t="shared" si="335"/>
        <v>298789.99999999994</v>
      </c>
      <c r="P3629" s="185">
        <f t="shared" si="334"/>
        <v>7469749.9999999981</v>
      </c>
      <c r="Q3629" s="143">
        <v>2023</v>
      </c>
      <c r="R3629" s="143" t="str">
        <f>IFERROR(VLOOKUP(G3629,'SOURCE COMPANY'!A:B, 2, FALSE), "")</f>
        <v>PALVI INDUSTRIES</v>
      </c>
      <c r="S3629" s="143" t="str">
        <f>IFERROR(VLOOKUP(H3629,'CUSTOMER NAME'!A:B, 2, FALSE), "")</f>
        <v>TO THE ORDER</v>
      </c>
    </row>
    <row r="3630" spans="1:19">
      <c r="A3630" s="131" t="s">
        <v>752</v>
      </c>
      <c r="B3630" s="131">
        <v>25000</v>
      </c>
      <c r="C3630" s="131" t="s">
        <v>7</v>
      </c>
      <c r="D3630" s="131" t="s">
        <v>2928</v>
      </c>
      <c r="E3630" s="131">
        <v>273.99299999999999</v>
      </c>
      <c r="F3630" s="131" t="s">
        <v>9</v>
      </c>
      <c r="G3630" s="131" t="s">
        <v>3550</v>
      </c>
      <c r="H3630" s="131" t="s">
        <v>510</v>
      </c>
      <c r="I3630" s="192" t="s">
        <v>2670</v>
      </c>
      <c r="J3630" s="184">
        <f>IF(F3630="USD", E3630, E3630 * IFERROR(VLOOKUP(F3630, EXCHANGE_RATE!A:B, 2, FALSE), "Currency not found"))</f>
        <v>273.99299999999999</v>
      </c>
      <c r="K3630" s="184">
        <f t="shared" si="332"/>
        <v>274</v>
      </c>
      <c r="L3630" s="184">
        <f>IF(C3630="MTS", B3630, B3630 * IFERROR(VLOOKUP(C3630, 'QTY_CONVERSIONS '!A:B, 2, FALSE), "Units not  found"))</f>
        <v>25</v>
      </c>
      <c r="M3630" s="185">
        <f t="shared" si="333"/>
        <v>6850000</v>
      </c>
      <c r="N3630" s="143" t="str">
        <f>IFERROR(VLOOKUP(D3630, Product_Category!A:B, 2, FALSE), "Uncategorized")</f>
        <v>CMC</v>
      </c>
      <c r="O3630" s="186">
        <f t="shared" si="335"/>
        <v>274000</v>
      </c>
      <c r="P3630" s="185">
        <f t="shared" si="334"/>
        <v>6850000</v>
      </c>
      <c r="Q3630" s="143">
        <v>2023</v>
      </c>
      <c r="R3630" s="143" t="str">
        <f>IFERROR(VLOOKUP(G3630,'SOURCE COMPANY'!A:B, 2, FALSE), "")</f>
        <v>PALVI INDUSTRIES</v>
      </c>
      <c r="S3630" s="143" t="str">
        <f>IFERROR(VLOOKUP(H3630,'CUSTOMER NAME'!A:B, 2, FALSE), "")</f>
        <v>TO THE ORDER</v>
      </c>
    </row>
    <row r="3631" spans="1:19">
      <c r="A3631" s="131" t="s">
        <v>909</v>
      </c>
      <c r="B3631" s="131">
        <v>26000</v>
      </c>
      <c r="C3631" s="131" t="s">
        <v>7</v>
      </c>
      <c r="D3631" s="131" t="s">
        <v>798</v>
      </c>
      <c r="E3631" s="131">
        <v>2.85</v>
      </c>
      <c r="F3631" s="131" t="s">
        <v>9</v>
      </c>
      <c r="G3631" s="131" t="s">
        <v>3550</v>
      </c>
      <c r="H3631" s="131" t="s">
        <v>510</v>
      </c>
      <c r="I3631" s="192" t="s">
        <v>3893</v>
      </c>
      <c r="J3631" s="184">
        <f>IF(F3631="USD", E3631, E3631 * IFERROR(VLOOKUP(F3631, EXCHANGE_RATE!A:B, 2, FALSE), "Currency not found"))</f>
        <v>2.85</v>
      </c>
      <c r="K3631" s="184">
        <f t="shared" si="332"/>
        <v>2.85</v>
      </c>
      <c r="L3631" s="184">
        <f>IF(C3631="MTS", B3631, B3631 * IFERROR(VLOOKUP(C3631, 'QTY_CONVERSIONS '!A:B, 2, FALSE), "Units not  found"))</f>
        <v>26</v>
      </c>
      <c r="M3631" s="185">
        <f t="shared" si="333"/>
        <v>74100</v>
      </c>
      <c r="N3631" s="143" t="str">
        <f>IFERROR(VLOOKUP(D3631, Product_Category!A:B, 2, FALSE), "Uncategorized")</f>
        <v>CMC</v>
      </c>
      <c r="O3631" s="186">
        <f t="shared" si="335"/>
        <v>2850</v>
      </c>
      <c r="P3631" s="185">
        <f t="shared" si="334"/>
        <v>74100</v>
      </c>
      <c r="Q3631" s="143">
        <v>2023</v>
      </c>
      <c r="R3631" s="143" t="str">
        <f>IFERROR(VLOOKUP(G3631,'SOURCE COMPANY'!A:B, 2, FALSE), "")</f>
        <v>PALVI INDUSTRIES</v>
      </c>
      <c r="S3631" s="143" t="str">
        <f>IFERROR(VLOOKUP(H3631,'CUSTOMER NAME'!A:B, 2, FALSE), "")</f>
        <v>TO THE ORDER</v>
      </c>
    </row>
    <row r="3632" spans="1:19">
      <c r="A3632" s="131" t="s">
        <v>909</v>
      </c>
      <c r="B3632" s="131">
        <v>20000</v>
      </c>
      <c r="C3632" s="131" t="s">
        <v>7</v>
      </c>
      <c r="D3632" s="131" t="s">
        <v>798</v>
      </c>
      <c r="E3632" s="131">
        <v>0.28000000000000003</v>
      </c>
      <c r="F3632" s="131" t="s">
        <v>9</v>
      </c>
      <c r="G3632" s="131" t="s">
        <v>1241</v>
      </c>
      <c r="H3632" s="131" t="s">
        <v>510</v>
      </c>
      <c r="I3632" s="192" t="s">
        <v>3893</v>
      </c>
      <c r="J3632" s="184">
        <f>IF(F3632="USD", E3632, E3632 * IFERROR(VLOOKUP(F3632, EXCHANGE_RATE!A:B, 2, FALSE), "Currency not found"))</f>
        <v>0.28000000000000003</v>
      </c>
      <c r="K3632" s="184">
        <f t="shared" si="332"/>
        <v>0.28000000000000003</v>
      </c>
      <c r="L3632" s="184">
        <f>IF(C3632="MTS", B3632, B3632 * IFERROR(VLOOKUP(C3632, 'QTY_CONVERSIONS '!A:B, 2, FALSE), "Units not  found"))</f>
        <v>20</v>
      </c>
      <c r="M3632" s="185">
        <f t="shared" si="333"/>
        <v>5600.0000000000009</v>
      </c>
      <c r="N3632" s="143" t="str">
        <f>IFERROR(VLOOKUP(D3632, Product_Category!A:B, 2, FALSE), "Uncategorized")</f>
        <v>CMC</v>
      </c>
      <c r="O3632" s="186">
        <f t="shared" si="335"/>
        <v>280</v>
      </c>
      <c r="P3632" s="185">
        <f t="shared" si="334"/>
        <v>5600</v>
      </c>
      <c r="Q3632" s="143">
        <v>2023</v>
      </c>
      <c r="R3632" s="143" t="str">
        <f>IFERROR(VLOOKUP(G3632,'SOURCE COMPANY'!A:B, 2, FALSE), "")</f>
        <v>PANACHE ORGANICS</v>
      </c>
      <c r="S3632" s="143" t="str">
        <f>IFERROR(VLOOKUP(H3632,'CUSTOMER NAME'!A:B, 2, FALSE), "")</f>
        <v>TO THE ORDER</v>
      </c>
    </row>
    <row r="3633" spans="1:19">
      <c r="A3633" s="131" t="s">
        <v>909</v>
      </c>
      <c r="B3633" s="131">
        <v>26000</v>
      </c>
      <c r="C3633" s="131" t="s">
        <v>7</v>
      </c>
      <c r="D3633" s="131" t="s">
        <v>19</v>
      </c>
      <c r="E3633" s="131">
        <v>2.85</v>
      </c>
      <c r="F3633" s="131" t="s">
        <v>9</v>
      </c>
      <c r="G3633" s="131" t="s">
        <v>1241</v>
      </c>
      <c r="H3633" s="131" t="s">
        <v>510</v>
      </c>
      <c r="I3633" s="192" t="s">
        <v>3658</v>
      </c>
      <c r="J3633" s="184">
        <f>IF(F3633="USD", E3633, E3633 * IFERROR(VLOOKUP(F3633, EXCHANGE_RATE!A:B, 2, FALSE), "Currency not found"))</f>
        <v>2.85</v>
      </c>
      <c r="K3633" s="184">
        <f t="shared" si="332"/>
        <v>2.85</v>
      </c>
      <c r="L3633" s="184">
        <f>IF(C3633="MTS", B3633, B3633 * IFERROR(VLOOKUP(C3633, 'QTY_CONVERSIONS '!A:B, 2, FALSE), "Units not  found"))</f>
        <v>26</v>
      </c>
      <c r="M3633" s="185">
        <f t="shared" si="333"/>
        <v>74100</v>
      </c>
      <c r="N3633" s="143" t="str">
        <f>IFERROR(VLOOKUP(D3633, Product_Category!A:B, 2, FALSE), "Uncategorized")</f>
        <v>CMC</v>
      </c>
      <c r="O3633" s="186">
        <f t="shared" si="335"/>
        <v>2850</v>
      </c>
      <c r="P3633" s="185">
        <f t="shared" si="334"/>
        <v>74100</v>
      </c>
      <c r="Q3633" s="143">
        <v>2023</v>
      </c>
      <c r="R3633" s="143" t="str">
        <f>IFERROR(VLOOKUP(G3633,'SOURCE COMPANY'!A:B, 2, FALSE), "")</f>
        <v>PANACHE ORGANICS</v>
      </c>
      <c r="S3633" s="143" t="str">
        <f>IFERROR(VLOOKUP(H3633,'CUSTOMER NAME'!A:B, 2, FALSE), "")</f>
        <v>TO THE ORDER</v>
      </c>
    </row>
    <row r="3634" spans="1:19">
      <c r="A3634" s="131" t="s">
        <v>1044</v>
      </c>
      <c r="B3634" s="131">
        <v>26000</v>
      </c>
      <c r="C3634" s="131" t="s">
        <v>7</v>
      </c>
      <c r="D3634" s="131" t="s">
        <v>19</v>
      </c>
      <c r="E3634" s="131">
        <v>3.05</v>
      </c>
      <c r="F3634" s="131" t="s">
        <v>9</v>
      </c>
      <c r="G3634" s="131" t="s">
        <v>1241</v>
      </c>
      <c r="H3634" s="131" t="s">
        <v>510</v>
      </c>
      <c r="I3634" s="192" t="s">
        <v>3658</v>
      </c>
      <c r="J3634" s="184">
        <f>IF(F3634="USD", E3634, E3634 * IFERROR(VLOOKUP(F3634, EXCHANGE_RATE!A:B, 2, FALSE), "Currency not found"))</f>
        <v>3.05</v>
      </c>
      <c r="K3634" s="184">
        <f t="shared" si="332"/>
        <v>3.05</v>
      </c>
      <c r="L3634" s="184">
        <f>IF(C3634="MTS", B3634, B3634 * IFERROR(VLOOKUP(C3634, 'QTY_CONVERSIONS '!A:B, 2, FALSE), "Units not  found"))</f>
        <v>26</v>
      </c>
      <c r="M3634" s="185">
        <f t="shared" si="333"/>
        <v>79300</v>
      </c>
      <c r="N3634" s="143" t="str">
        <f>IFERROR(VLOOKUP(D3634, Product_Category!A:B, 2, FALSE), "Uncategorized")</f>
        <v>CMC</v>
      </c>
      <c r="O3634" s="186">
        <f t="shared" si="335"/>
        <v>3050</v>
      </c>
      <c r="P3634" s="185">
        <f t="shared" si="334"/>
        <v>79300</v>
      </c>
      <c r="Q3634" s="143">
        <v>2023</v>
      </c>
      <c r="R3634" s="143" t="str">
        <f>IFERROR(VLOOKUP(G3634,'SOURCE COMPANY'!A:B, 2, FALSE), "")</f>
        <v>PANACHE ORGANICS</v>
      </c>
      <c r="S3634" s="143" t="str">
        <f>IFERROR(VLOOKUP(H3634,'CUSTOMER NAME'!A:B, 2, FALSE), "")</f>
        <v>TO THE ORDER</v>
      </c>
    </row>
    <row r="3635" spans="1:19">
      <c r="A3635" s="143" t="s">
        <v>909</v>
      </c>
      <c r="B3635" s="143">
        <v>20000</v>
      </c>
      <c r="C3635" s="143" t="s">
        <v>7</v>
      </c>
      <c r="D3635" s="143" t="s">
        <v>19</v>
      </c>
      <c r="E3635" s="255">
        <v>0.28999999999999998</v>
      </c>
      <c r="F3635" s="143" t="s">
        <v>9</v>
      </c>
      <c r="G3635" s="143" t="s">
        <v>1241</v>
      </c>
      <c r="H3635" s="143" t="s">
        <v>510</v>
      </c>
      <c r="I3635" s="219" t="str">
        <f>I3634</f>
        <v>November</v>
      </c>
      <c r="J3635" s="184">
        <f>IF(F3635="USD", E3635, E3635 * IFERROR(VLOOKUP(F3635, EXCHANGE_RATE!A:B, 2, FALSE), "Currency not found"))</f>
        <v>0.28999999999999998</v>
      </c>
      <c r="K3635" s="184">
        <f t="shared" si="332"/>
        <v>0.28999999999999998</v>
      </c>
      <c r="L3635" s="184">
        <f>IF(C3635="MTS", B3635, B3635 * IFERROR(VLOOKUP(C3635, 'QTY_CONVERSIONS '!A:B, 2, FALSE), "Units not  found"))</f>
        <v>20</v>
      </c>
      <c r="M3635" s="185">
        <f t="shared" si="333"/>
        <v>5800</v>
      </c>
      <c r="N3635" s="143" t="str">
        <f>IFERROR(VLOOKUP(D3635, Product_Category!A:B, 2, FALSE), "Uncategorized")</f>
        <v>CMC</v>
      </c>
      <c r="O3635" s="186">
        <f t="shared" si="335"/>
        <v>290</v>
      </c>
      <c r="P3635" s="185">
        <f t="shared" si="334"/>
        <v>5800</v>
      </c>
      <c r="Q3635" s="143">
        <v>2023</v>
      </c>
      <c r="R3635" s="143" t="str">
        <f>IFERROR(VLOOKUP(G3635,'SOURCE COMPANY'!A:B, 2, FALSE), "")</f>
        <v>PANACHE ORGANICS</v>
      </c>
      <c r="S3635" s="143" t="str">
        <f>IFERROR(VLOOKUP(H3635,'CUSTOMER NAME'!A:B, 2, FALSE), "")</f>
        <v>TO THE ORDER</v>
      </c>
    </row>
    <row r="3636" spans="1:19">
      <c r="A3636" s="120" t="s">
        <v>904</v>
      </c>
      <c r="B3636" s="120">
        <v>25</v>
      </c>
      <c r="C3636" s="120" t="s">
        <v>7</v>
      </c>
      <c r="D3636" s="120" t="s">
        <v>3048</v>
      </c>
      <c r="E3636" s="120">
        <v>12.62</v>
      </c>
      <c r="F3636" s="120" t="s">
        <v>9</v>
      </c>
      <c r="G3636" s="120" t="s">
        <v>3130</v>
      </c>
      <c r="H3636" s="120" t="s">
        <v>510</v>
      </c>
      <c r="I3636" s="192" t="s">
        <v>3034</v>
      </c>
      <c r="J3636" s="184">
        <f>IF(F3636="USD", E3636, E3636 * IFERROR(VLOOKUP(F3636, EXCHANGE_RATE!A:B, 2, FALSE), "Currency not found"))</f>
        <v>12.62</v>
      </c>
      <c r="K3636" s="184">
        <f t="shared" si="332"/>
        <v>12.62</v>
      </c>
      <c r="L3636" s="184">
        <f>IF(C3636="MTS", B3636, B3636 * IFERROR(VLOOKUP(C3636, 'QTY_CONVERSIONS '!A:B, 2, FALSE), "Units not  found"))</f>
        <v>2.5000000000000001E-2</v>
      </c>
      <c r="M3636" s="185">
        <f t="shared" si="333"/>
        <v>315.5</v>
      </c>
      <c r="N3636" s="143" t="str">
        <f>IFERROR(VLOOKUP(D3636, Product_Category!A:B, 2, FALSE), "Uncategorized")</f>
        <v>CROSCARMELLOSE SODIUM</v>
      </c>
      <c r="O3636" s="186">
        <f t="shared" si="335"/>
        <v>12620</v>
      </c>
      <c r="P3636" s="185">
        <f t="shared" si="334"/>
        <v>315.5</v>
      </c>
      <c r="Q3636" s="143">
        <v>2023</v>
      </c>
      <c r="R3636" s="143" t="str">
        <f>IFERROR(VLOOKUP(G3636,'SOURCE COMPANY'!A:B, 2, FALSE), "")</f>
        <v>PAREKH ENTERPRISE</v>
      </c>
      <c r="S3636" s="143" t="str">
        <f>IFERROR(VLOOKUP(H3636,'CUSTOMER NAME'!A:B, 2, FALSE), "")</f>
        <v>TO THE ORDER</v>
      </c>
    </row>
    <row r="3637" spans="1:19">
      <c r="A3637" s="131" t="s">
        <v>860</v>
      </c>
      <c r="B3637" s="131">
        <v>50</v>
      </c>
      <c r="C3637" s="131" t="s">
        <v>7</v>
      </c>
      <c r="D3637" s="131" t="s">
        <v>2692</v>
      </c>
      <c r="E3637" s="131">
        <v>11.75</v>
      </c>
      <c r="F3637" s="131" t="s">
        <v>9</v>
      </c>
      <c r="G3637" s="131" t="s">
        <v>1007</v>
      </c>
      <c r="H3637" s="131" t="s">
        <v>510</v>
      </c>
      <c r="I3637" s="192" t="s">
        <v>2670</v>
      </c>
      <c r="J3637" s="184">
        <f>IF(F3637="USD", E3637, E3637 * IFERROR(VLOOKUP(F3637, EXCHANGE_RATE!A:B, 2, FALSE), "Currency not found"))</f>
        <v>11.75</v>
      </c>
      <c r="K3637" s="184">
        <f t="shared" si="332"/>
        <v>11.75</v>
      </c>
      <c r="L3637" s="184">
        <f>IF(C3637="MTS", B3637, B3637 * IFERROR(VLOOKUP(C3637, 'QTY_CONVERSIONS '!A:B, 2, FALSE), "Units not  found"))</f>
        <v>0.05</v>
      </c>
      <c r="M3637" s="185">
        <f t="shared" si="333"/>
        <v>587.5</v>
      </c>
      <c r="N3637" s="143" t="str">
        <f>IFERROR(VLOOKUP(D3637, Product_Category!A:B, 2, FALSE), "Uncategorized")</f>
        <v>CMC</v>
      </c>
      <c r="O3637" s="186">
        <f t="shared" si="335"/>
        <v>11750</v>
      </c>
      <c r="P3637" s="185">
        <f t="shared" si="334"/>
        <v>587.5</v>
      </c>
      <c r="Q3637" s="143">
        <v>2023</v>
      </c>
      <c r="R3637" s="143" t="str">
        <f>IFERROR(VLOOKUP(G3637,'SOURCE COMPANY'!A:B, 2, FALSE), "")</f>
        <v>PATEL CHEM</v>
      </c>
      <c r="S3637" s="143" t="str">
        <f>IFERROR(VLOOKUP(H3637,'CUSTOMER NAME'!A:B, 2, FALSE), "")</f>
        <v>TO THE ORDER</v>
      </c>
    </row>
    <row r="3638" spans="1:19">
      <c r="A3638" s="131" t="s">
        <v>904</v>
      </c>
      <c r="B3638" s="131">
        <v>25</v>
      </c>
      <c r="C3638" s="131" t="s">
        <v>7</v>
      </c>
      <c r="D3638" s="131" t="s">
        <v>2724</v>
      </c>
      <c r="E3638" s="131">
        <v>18.75</v>
      </c>
      <c r="F3638" s="131" t="s">
        <v>9</v>
      </c>
      <c r="G3638" s="131" t="s">
        <v>1007</v>
      </c>
      <c r="H3638" s="131" t="s">
        <v>510</v>
      </c>
      <c r="I3638" s="192" t="s">
        <v>2670</v>
      </c>
      <c r="J3638" s="184">
        <f>IF(F3638="USD", E3638, E3638 * IFERROR(VLOOKUP(F3638, EXCHANGE_RATE!A:B, 2, FALSE), "Currency not found"))</f>
        <v>18.75</v>
      </c>
      <c r="K3638" s="184">
        <f t="shared" si="332"/>
        <v>18.75</v>
      </c>
      <c r="L3638" s="184">
        <f>IF(C3638="MTS", B3638, B3638 * IFERROR(VLOOKUP(C3638, 'QTY_CONVERSIONS '!A:B, 2, FALSE), "Units not  found"))</f>
        <v>2.5000000000000001E-2</v>
      </c>
      <c r="M3638" s="185">
        <f t="shared" si="333"/>
        <v>468.75</v>
      </c>
      <c r="N3638" s="143" t="str">
        <f>IFERROR(VLOOKUP(D3638, Product_Category!A:B, 2, FALSE), "Uncategorized")</f>
        <v>CMC</v>
      </c>
      <c r="O3638" s="186">
        <f t="shared" si="335"/>
        <v>18750</v>
      </c>
      <c r="P3638" s="185">
        <f t="shared" si="334"/>
        <v>468.75</v>
      </c>
      <c r="Q3638" s="143">
        <v>2023</v>
      </c>
      <c r="R3638" s="143" t="str">
        <f>IFERROR(VLOOKUP(G3638,'SOURCE COMPANY'!A:B, 2, FALSE), "")</f>
        <v>PATEL CHEM</v>
      </c>
      <c r="S3638" s="143" t="str">
        <f>IFERROR(VLOOKUP(H3638,'CUSTOMER NAME'!A:B, 2, FALSE), "")</f>
        <v>TO THE ORDER</v>
      </c>
    </row>
    <row r="3639" spans="1:19">
      <c r="A3639" s="143" t="s">
        <v>1329</v>
      </c>
      <c r="B3639" s="222">
        <v>1000</v>
      </c>
      <c r="C3639" s="143" t="s">
        <v>7</v>
      </c>
      <c r="D3639" s="143" t="s">
        <v>2226</v>
      </c>
      <c r="E3639" s="184">
        <v>2.15</v>
      </c>
      <c r="F3639" s="143" t="s">
        <v>9</v>
      </c>
      <c r="G3639" s="131" t="s">
        <v>1007</v>
      </c>
      <c r="H3639" s="143" t="s">
        <v>510</v>
      </c>
      <c r="I3639" s="219" t="str">
        <f>I3638</f>
        <v>August</v>
      </c>
      <c r="J3639" s="184">
        <f>IF(F3639="USD", E3639, E3639 * IFERROR(VLOOKUP(F3639, EXCHANGE_RATE!A:B, 2, FALSE), "Currency not found"))</f>
        <v>2.15</v>
      </c>
      <c r="K3639" s="184">
        <f t="shared" si="332"/>
        <v>2.15</v>
      </c>
      <c r="L3639" s="184">
        <f>IF(C3639="MTS", B3639, B3639 * IFERROR(VLOOKUP(C3639, 'QTY_CONVERSIONS '!A:B, 2, FALSE), "Units not  found"))</f>
        <v>1</v>
      </c>
      <c r="M3639" s="185">
        <f t="shared" si="333"/>
        <v>2150</v>
      </c>
      <c r="N3639" s="143" t="str">
        <f>IFERROR(VLOOKUP(D3639, Product_Category!A:B, 2, FALSE), "Uncategorized")</f>
        <v>MCC</v>
      </c>
      <c r="O3639" s="186">
        <f t="shared" si="335"/>
        <v>2150</v>
      </c>
      <c r="P3639" s="185">
        <f t="shared" si="334"/>
        <v>2150</v>
      </c>
      <c r="Q3639" s="143">
        <v>2023</v>
      </c>
      <c r="R3639" s="143" t="str">
        <f>IFERROR(VLOOKUP(G3639,'SOURCE COMPANY'!A:B, 2, FALSE), "")</f>
        <v>PATEL CHEM</v>
      </c>
      <c r="S3639" s="143" t="str">
        <f>IFERROR(VLOOKUP(H3639,'CUSTOMER NAME'!A:B, 2, FALSE), "")</f>
        <v>TO THE ORDER</v>
      </c>
    </row>
    <row r="3640" spans="1:19">
      <c r="A3640" s="131" t="s">
        <v>1329</v>
      </c>
      <c r="B3640" s="131">
        <v>4000</v>
      </c>
      <c r="C3640" s="131" t="s">
        <v>7</v>
      </c>
      <c r="D3640" s="131" t="s">
        <v>3065</v>
      </c>
      <c r="E3640" s="131">
        <v>2</v>
      </c>
      <c r="F3640" s="131" t="s">
        <v>9</v>
      </c>
      <c r="G3640" s="131" t="s">
        <v>1007</v>
      </c>
      <c r="H3640" s="131" t="s">
        <v>510</v>
      </c>
      <c r="I3640" s="192" t="s">
        <v>3893</v>
      </c>
      <c r="J3640" s="184">
        <f>IF(F3640="USD", E3640, E3640 * IFERROR(VLOOKUP(F3640, EXCHANGE_RATE!A:B, 2, FALSE), "Currency not found"))</f>
        <v>2</v>
      </c>
      <c r="K3640" s="184">
        <f t="shared" si="332"/>
        <v>2</v>
      </c>
      <c r="L3640" s="184">
        <f>IF(C3640="MTS", B3640, B3640 * IFERROR(VLOOKUP(C3640, 'QTY_CONVERSIONS '!A:B, 2, FALSE), "Units not  found"))</f>
        <v>4</v>
      </c>
      <c r="M3640" s="185">
        <f t="shared" si="333"/>
        <v>8000</v>
      </c>
      <c r="N3640" s="143" t="str">
        <f>IFERROR(VLOOKUP(D3640, Product_Category!A:B, 2, FALSE), "Uncategorized")</f>
        <v>MCC</v>
      </c>
      <c r="O3640" s="186">
        <f t="shared" si="335"/>
        <v>2000</v>
      </c>
      <c r="P3640" s="185">
        <f t="shared" si="334"/>
        <v>8000</v>
      </c>
      <c r="Q3640" s="143">
        <v>2023</v>
      </c>
      <c r="R3640" s="143" t="str">
        <f>IFERROR(VLOOKUP(G3640,'SOURCE COMPANY'!A:B, 2, FALSE), "")</f>
        <v>PATEL CHEM</v>
      </c>
      <c r="S3640" s="143" t="str">
        <f>IFERROR(VLOOKUP(H3640,'CUSTOMER NAME'!A:B, 2, FALSE), "")</f>
        <v>TO THE ORDER</v>
      </c>
    </row>
    <row r="3641" spans="1:19">
      <c r="A3641" s="131" t="s">
        <v>1329</v>
      </c>
      <c r="B3641" s="131">
        <v>6000</v>
      </c>
      <c r="C3641" s="131" t="s">
        <v>7</v>
      </c>
      <c r="D3641" s="131" t="s">
        <v>3067</v>
      </c>
      <c r="E3641" s="131">
        <v>2</v>
      </c>
      <c r="F3641" s="131" t="s">
        <v>9</v>
      </c>
      <c r="G3641" s="131" t="s">
        <v>1007</v>
      </c>
      <c r="H3641" s="131" t="s">
        <v>510</v>
      </c>
      <c r="I3641" s="192" t="s">
        <v>3893</v>
      </c>
      <c r="J3641" s="184">
        <f>IF(F3641="USD", E3641, E3641 * IFERROR(VLOOKUP(F3641, EXCHANGE_RATE!A:B, 2, FALSE), "Currency not found"))</f>
        <v>2</v>
      </c>
      <c r="K3641" s="184">
        <f t="shared" si="332"/>
        <v>2</v>
      </c>
      <c r="L3641" s="184">
        <f>IF(C3641="MTS", B3641, B3641 * IFERROR(VLOOKUP(C3641, 'QTY_CONVERSIONS '!A:B, 2, FALSE), "Units not  found"))</f>
        <v>6</v>
      </c>
      <c r="M3641" s="185">
        <f t="shared" si="333"/>
        <v>12000</v>
      </c>
      <c r="N3641" s="143" t="str">
        <f>IFERROR(VLOOKUP(D3641, Product_Category!A:B, 2, FALSE), "Uncategorized")</f>
        <v>MCC</v>
      </c>
      <c r="O3641" s="186">
        <f t="shared" si="335"/>
        <v>2000</v>
      </c>
      <c r="P3641" s="185">
        <f t="shared" si="334"/>
        <v>12000</v>
      </c>
      <c r="Q3641" s="143">
        <v>2023</v>
      </c>
      <c r="R3641" s="143" t="str">
        <f>IFERROR(VLOOKUP(G3641,'SOURCE COMPANY'!A:B, 2, FALSE), "")</f>
        <v>PATEL CHEM</v>
      </c>
      <c r="S3641" s="143" t="str">
        <f>IFERROR(VLOOKUP(H3641,'CUSTOMER NAME'!A:B, 2, FALSE), "")</f>
        <v>TO THE ORDER</v>
      </c>
    </row>
    <row r="3642" spans="1:19">
      <c r="A3642" s="143" t="s">
        <v>1080</v>
      </c>
      <c r="B3642" s="222">
        <v>500</v>
      </c>
      <c r="C3642" s="143" t="s">
        <v>7</v>
      </c>
      <c r="D3642" s="143" t="s">
        <v>19</v>
      </c>
      <c r="E3642" s="184">
        <v>3.75</v>
      </c>
      <c r="F3642" s="143" t="s">
        <v>9</v>
      </c>
      <c r="G3642" s="131" t="s">
        <v>1007</v>
      </c>
      <c r="H3642" s="143" t="s">
        <v>510</v>
      </c>
      <c r="I3642" s="219" t="str">
        <f>I3641</f>
        <v>December</v>
      </c>
      <c r="J3642" s="184">
        <f>IF(F3642="USD", E3642, E3642 * IFERROR(VLOOKUP(F3642, EXCHANGE_RATE!A:B, 2, FALSE), "Currency not found"))</f>
        <v>3.75</v>
      </c>
      <c r="K3642" s="184">
        <f t="shared" si="332"/>
        <v>3.75</v>
      </c>
      <c r="L3642" s="184">
        <f>IF(C3642="MTS", B3642, B3642 * IFERROR(VLOOKUP(C3642, 'QTY_CONVERSIONS '!A:B, 2, FALSE), "Units not  found"))</f>
        <v>0.5</v>
      </c>
      <c r="M3642" s="185">
        <f t="shared" si="333"/>
        <v>1875</v>
      </c>
      <c r="N3642" s="143" t="str">
        <f>IFERROR(VLOOKUP(D3642, Product_Category!A:B, 2, FALSE), "Uncategorized")</f>
        <v>CMC</v>
      </c>
      <c r="O3642" s="186">
        <f t="shared" si="335"/>
        <v>3750</v>
      </c>
      <c r="P3642" s="185">
        <f t="shared" si="334"/>
        <v>1875</v>
      </c>
      <c r="Q3642" s="143">
        <v>2023</v>
      </c>
      <c r="R3642" s="143" t="str">
        <f>IFERROR(VLOOKUP(G3642,'SOURCE COMPANY'!A:B, 2, FALSE), "")</f>
        <v>PATEL CHEM</v>
      </c>
      <c r="S3642" s="143" t="str">
        <f>IFERROR(VLOOKUP(H3642,'CUSTOMER NAME'!A:B, 2, FALSE), "")</f>
        <v>TO THE ORDER</v>
      </c>
    </row>
    <row r="3643" spans="1:19">
      <c r="A3643" s="143" t="s">
        <v>1612</v>
      </c>
      <c r="B3643" s="143">
        <v>1200</v>
      </c>
      <c r="C3643" s="143" t="s">
        <v>7</v>
      </c>
      <c r="D3643" s="143" t="s">
        <v>1613</v>
      </c>
      <c r="E3643" s="52">
        <v>3.9</v>
      </c>
      <c r="F3643" s="143" t="s">
        <v>9</v>
      </c>
      <c r="G3643" s="143" t="s">
        <v>605</v>
      </c>
      <c r="H3643" s="143" t="s">
        <v>1614</v>
      </c>
      <c r="I3643" s="219" t="str">
        <f>I3642</f>
        <v>December</v>
      </c>
      <c r="J3643" s="184">
        <f>IF(F3643="USD", E3643, E3643 * IFERROR(VLOOKUP(F3643, EXCHANGE_RATE!A:B, 2, FALSE), "Currency not found"))</f>
        <v>3.9</v>
      </c>
      <c r="K3643" s="184">
        <f t="shared" si="332"/>
        <v>3.9</v>
      </c>
      <c r="L3643" s="184">
        <f>IF(C3643="MTS", B3643, B3643 * IFERROR(VLOOKUP(C3643, 'QTY_CONVERSIONS '!A:B, 2, FALSE), "Units not  found"))</f>
        <v>1.2</v>
      </c>
      <c r="M3643" s="185">
        <f t="shared" si="333"/>
        <v>4680</v>
      </c>
      <c r="N3643" s="143" t="str">
        <f>IFERROR(VLOOKUP(D3643, Product_Category!A:B, 2, FALSE), "Uncategorized")</f>
        <v>SSG</v>
      </c>
      <c r="O3643" s="186">
        <f t="shared" si="335"/>
        <v>3900</v>
      </c>
      <c r="P3643" s="185">
        <f t="shared" si="334"/>
        <v>4680</v>
      </c>
      <c r="Q3643" s="143">
        <v>2023</v>
      </c>
      <c r="R3643" s="143" t="str">
        <f>IFERROR(VLOOKUP(G3643,'SOURCE COMPANY'!A:B, 2, FALSE), "")</f>
        <v>AMISHI DRUGS</v>
      </c>
      <c r="S3643" s="143" t="str">
        <f>IFERROR(VLOOKUP(H3643,'CUSTOMER NAME'!A:B, 2, FALSE), "")</f>
        <v>LIFE PHARMA</v>
      </c>
    </row>
    <row r="3644" spans="1:19">
      <c r="A3644" s="131" t="s">
        <v>860</v>
      </c>
      <c r="B3644" s="131">
        <v>8000</v>
      </c>
      <c r="C3644" s="131" t="s">
        <v>7</v>
      </c>
      <c r="D3644" s="131" t="s">
        <v>3688</v>
      </c>
      <c r="E3644" s="131">
        <v>2.06</v>
      </c>
      <c r="F3644" s="131" t="s">
        <v>9</v>
      </c>
      <c r="G3644" s="131" t="s">
        <v>1007</v>
      </c>
      <c r="H3644" s="131" t="s">
        <v>510</v>
      </c>
      <c r="I3644" s="192" t="s">
        <v>3658</v>
      </c>
      <c r="J3644" s="184">
        <f>IF(F3644="USD", E3644, E3644 * IFERROR(VLOOKUP(F3644, EXCHANGE_RATE!A:B, 2, FALSE), "Currency not found"))</f>
        <v>2.06</v>
      </c>
      <c r="K3644" s="184">
        <f t="shared" si="332"/>
        <v>2.06</v>
      </c>
      <c r="L3644" s="184">
        <f>IF(C3644="MTS", B3644, B3644 * IFERROR(VLOOKUP(C3644, 'QTY_CONVERSIONS '!A:B, 2, FALSE), "Units not  found"))</f>
        <v>8</v>
      </c>
      <c r="M3644" s="185">
        <f t="shared" si="333"/>
        <v>16480</v>
      </c>
      <c r="N3644" s="143" t="str">
        <f>IFERROR(VLOOKUP(D3644, Product_Category!A:B, 2, FALSE), "Uncategorized")</f>
        <v>MAGNESIUM STEARATE</v>
      </c>
      <c r="O3644" s="186">
        <f t="shared" si="335"/>
        <v>2060</v>
      </c>
      <c r="P3644" s="185">
        <f t="shared" si="334"/>
        <v>16480</v>
      </c>
      <c r="Q3644" s="143">
        <v>2023</v>
      </c>
      <c r="R3644" s="143" t="str">
        <f>IFERROR(VLOOKUP(G3644,'SOURCE COMPANY'!A:B, 2, FALSE), "")</f>
        <v>PATEL CHEM</v>
      </c>
      <c r="S3644" s="143" t="str">
        <f>IFERROR(VLOOKUP(H3644,'CUSTOMER NAME'!A:B, 2, FALSE), "")</f>
        <v>TO THE ORDER</v>
      </c>
    </row>
    <row r="3645" spans="1:19">
      <c r="A3645" s="131" t="s">
        <v>860</v>
      </c>
      <c r="B3645" s="131">
        <v>3000</v>
      </c>
      <c r="C3645" s="131" t="s">
        <v>7</v>
      </c>
      <c r="D3645" s="131" t="s">
        <v>19</v>
      </c>
      <c r="E3645" s="131">
        <v>3.55</v>
      </c>
      <c r="F3645" s="131" t="s">
        <v>9</v>
      </c>
      <c r="G3645" s="131" t="s">
        <v>1007</v>
      </c>
      <c r="H3645" s="131" t="s">
        <v>510</v>
      </c>
      <c r="I3645" s="192" t="s">
        <v>3658</v>
      </c>
      <c r="J3645" s="184">
        <f>IF(F3645="USD", E3645, E3645 * IFERROR(VLOOKUP(F3645, EXCHANGE_RATE!A:B, 2, FALSE), "Currency not found"))</f>
        <v>3.55</v>
      </c>
      <c r="K3645" s="184">
        <f t="shared" si="332"/>
        <v>3.55</v>
      </c>
      <c r="L3645" s="184">
        <f>IF(C3645="MTS", B3645, B3645 * IFERROR(VLOOKUP(C3645, 'QTY_CONVERSIONS '!A:B, 2, FALSE), "Units not  found"))</f>
        <v>3</v>
      </c>
      <c r="M3645" s="185">
        <f t="shared" si="333"/>
        <v>10650</v>
      </c>
      <c r="N3645" s="143" t="str">
        <f>IFERROR(VLOOKUP(D3645, Product_Category!A:B, 2, FALSE), "Uncategorized")</f>
        <v>CMC</v>
      </c>
      <c r="O3645" s="186">
        <f t="shared" si="335"/>
        <v>3550</v>
      </c>
      <c r="P3645" s="185">
        <f t="shared" si="334"/>
        <v>10650</v>
      </c>
      <c r="Q3645" s="143">
        <v>2023</v>
      </c>
      <c r="R3645" s="143" t="str">
        <f>IFERROR(VLOOKUP(G3645,'SOURCE COMPANY'!A:B, 2, FALSE), "")</f>
        <v>PATEL CHEM</v>
      </c>
      <c r="S3645" s="143" t="str">
        <f>IFERROR(VLOOKUP(H3645,'CUSTOMER NAME'!A:B, 2, FALSE), "")</f>
        <v>TO THE ORDER</v>
      </c>
    </row>
    <row r="3646" spans="1:19">
      <c r="A3646" s="131" t="s">
        <v>860</v>
      </c>
      <c r="B3646" s="131">
        <v>1000</v>
      </c>
      <c r="C3646" s="131" t="s">
        <v>7</v>
      </c>
      <c r="D3646" s="131" t="s">
        <v>19</v>
      </c>
      <c r="E3646" s="131">
        <v>3.55</v>
      </c>
      <c r="F3646" s="131" t="s">
        <v>9</v>
      </c>
      <c r="G3646" s="131" t="s">
        <v>1007</v>
      </c>
      <c r="H3646" s="131" t="s">
        <v>510</v>
      </c>
      <c r="I3646" s="192" t="s">
        <v>3658</v>
      </c>
      <c r="J3646" s="184">
        <f>IF(F3646="USD", E3646, E3646 * IFERROR(VLOOKUP(F3646, EXCHANGE_RATE!A:B, 2, FALSE), "Currency not found"))</f>
        <v>3.55</v>
      </c>
      <c r="K3646" s="184">
        <f t="shared" si="332"/>
        <v>3.55</v>
      </c>
      <c r="L3646" s="184">
        <f>IF(C3646="MTS", B3646, B3646 * IFERROR(VLOOKUP(C3646, 'QTY_CONVERSIONS '!A:B, 2, FALSE), "Units not  found"))</f>
        <v>1</v>
      </c>
      <c r="M3646" s="185">
        <f t="shared" si="333"/>
        <v>3550</v>
      </c>
      <c r="N3646" s="143" t="str">
        <f>IFERROR(VLOOKUP(D3646, Product_Category!A:B, 2, FALSE), "Uncategorized")</f>
        <v>CMC</v>
      </c>
      <c r="O3646" s="186">
        <f t="shared" si="335"/>
        <v>3550</v>
      </c>
      <c r="P3646" s="185">
        <f t="shared" si="334"/>
        <v>3550</v>
      </c>
      <c r="Q3646" s="143">
        <v>2023</v>
      </c>
      <c r="R3646" s="143" t="str">
        <f>IFERROR(VLOOKUP(G3646,'SOURCE COMPANY'!A:B, 2, FALSE), "")</f>
        <v>PATEL CHEM</v>
      </c>
      <c r="S3646" s="143" t="str">
        <f>IFERROR(VLOOKUP(H3646,'CUSTOMER NAME'!A:B, 2, FALSE), "")</f>
        <v>TO THE ORDER</v>
      </c>
    </row>
    <row r="3647" spans="1:19">
      <c r="A3647" s="120" t="s">
        <v>860</v>
      </c>
      <c r="B3647" s="120">
        <v>25</v>
      </c>
      <c r="C3647" s="120" t="s">
        <v>7</v>
      </c>
      <c r="D3647" s="120" t="s">
        <v>19</v>
      </c>
      <c r="E3647" s="120">
        <v>10.25</v>
      </c>
      <c r="F3647" s="120" t="s">
        <v>9</v>
      </c>
      <c r="G3647" s="131" t="s">
        <v>1007</v>
      </c>
      <c r="H3647" s="120" t="s">
        <v>510</v>
      </c>
      <c r="I3647" s="192" t="s">
        <v>3389</v>
      </c>
      <c r="J3647" s="184">
        <f>IF(F3647="USD", E3647, E3647 * IFERROR(VLOOKUP(F3647, EXCHANGE_RATE!A:B, 2, FALSE), "Currency not found"))</f>
        <v>10.25</v>
      </c>
      <c r="K3647" s="184">
        <f t="shared" si="332"/>
        <v>10.25</v>
      </c>
      <c r="L3647" s="184">
        <f>IF(C3647="MTS", B3647, B3647 * IFERROR(VLOOKUP(C3647, 'QTY_CONVERSIONS '!A:B, 2, FALSE), "Units not  found"))</f>
        <v>2.5000000000000001E-2</v>
      </c>
      <c r="M3647" s="185">
        <f t="shared" si="333"/>
        <v>256.25</v>
      </c>
      <c r="N3647" s="143" t="str">
        <f>IFERROR(VLOOKUP(D3647, Product_Category!A:B, 2, FALSE), "Uncategorized")</f>
        <v>CMC</v>
      </c>
      <c r="O3647" s="186">
        <f t="shared" si="335"/>
        <v>10250</v>
      </c>
      <c r="P3647" s="185">
        <f t="shared" si="334"/>
        <v>256.25</v>
      </c>
      <c r="Q3647" s="143">
        <v>2023</v>
      </c>
      <c r="R3647" s="143" t="str">
        <f>IFERROR(VLOOKUP(G3647,'SOURCE COMPANY'!A:B, 2, FALSE), "")</f>
        <v>PATEL CHEM</v>
      </c>
      <c r="S3647" s="143" t="str">
        <f>IFERROR(VLOOKUP(H3647,'CUSTOMER NAME'!A:B, 2, FALSE), "")</f>
        <v>TO THE ORDER</v>
      </c>
    </row>
    <row r="3648" spans="1:19">
      <c r="A3648" s="120" t="s">
        <v>816</v>
      </c>
      <c r="B3648" s="120">
        <v>4000</v>
      </c>
      <c r="C3648" s="120" t="s">
        <v>7</v>
      </c>
      <c r="D3648" s="120" t="s">
        <v>3065</v>
      </c>
      <c r="E3648" s="120">
        <v>2.0499999999999998</v>
      </c>
      <c r="F3648" s="120" t="s">
        <v>9</v>
      </c>
      <c r="G3648" s="131" t="s">
        <v>1007</v>
      </c>
      <c r="H3648" s="120" t="s">
        <v>510</v>
      </c>
      <c r="I3648" s="192" t="s">
        <v>3034</v>
      </c>
      <c r="J3648" s="184">
        <f>IF(F3648="USD", E3648, E3648 * IFERROR(VLOOKUP(F3648, EXCHANGE_RATE!A:B, 2, FALSE), "Currency not found"))</f>
        <v>2.0499999999999998</v>
      </c>
      <c r="K3648" s="184">
        <f t="shared" si="332"/>
        <v>2.0499999999999998</v>
      </c>
      <c r="L3648" s="184">
        <f>IF(C3648="MTS", B3648, B3648 * IFERROR(VLOOKUP(C3648, 'QTY_CONVERSIONS '!A:B, 2, FALSE), "Units not  found"))</f>
        <v>4</v>
      </c>
      <c r="M3648" s="185">
        <f t="shared" si="333"/>
        <v>8200</v>
      </c>
      <c r="N3648" s="143" t="str">
        <f>IFERROR(VLOOKUP(D3648, Product_Category!A:B, 2, FALSE), "Uncategorized")</f>
        <v>MCC</v>
      </c>
      <c r="O3648" s="186">
        <f t="shared" si="335"/>
        <v>2050</v>
      </c>
      <c r="P3648" s="185">
        <f t="shared" si="334"/>
        <v>8200</v>
      </c>
      <c r="Q3648" s="143">
        <v>2023</v>
      </c>
      <c r="R3648" s="143" t="str">
        <f>IFERROR(VLOOKUP(G3648,'SOURCE COMPANY'!A:B, 2, FALSE), "")</f>
        <v>PATEL CHEM</v>
      </c>
      <c r="S3648" s="143" t="str">
        <f>IFERROR(VLOOKUP(H3648,'CUSTOMER NAME'!A:B, 2, FALSE), "")</f>
        <v>TO THE ORDER</v>
      </c>
    </row>
    <row r="3649" spans="1:19">
      <c r="A3649" s="128" t="s">
        <v>816</v>
      </c>
      <c r="B3649" s="129">
        <v>500</v>
      </c>
      <c r="C3649" s="129" t="s">
        <v>7</v>
      </c>
      <c r="D3649" s="129" t="s">
        <v>3066</v>
      </c>
      <c r="E3649" s="129">
        <v>4.8</v>
      </c>
      <c r="F3649" s="129" t="s">
        <v>9</v>
      </c>
      <c r="G3649" s="131" t="s">
        <v>1007</v>
      </c>
      <c r="H3649" s="130" t="s">
        <v>510</v>
      </c>
      <c r="I3649" s="192" t="s">
        <v>3034</v>
      </c>
      <c r="J3649" s="184">
        <f>IF(F3649="USD", E3649, E3649 * IFERROR(VLOOKUP(F3649, EXCHANGE_RATE!A:B, 2, FALSE), "Currency not found"))</f>
        <v>4.8</v>
      </c>
      <c r="K3649" s="184">
        <f t="shared" si="332"/>
        <v>4.8</v>
      </c>
      <c r="L3649" s="184">
        <f>IF(C3649="MTS", B3649, B3649 * IFERROR(VLOOKUP(C3649, 'QTY_CONVERSIONS '!A:B, 2, FALSE), "Units not  found"))</f>
        <v>0.5</v>
      </c>
      <c r="M3649" s="185">
        <f t="shared" si="333"/>
        <v>2400</v>
      </c>
      <c r="N3649" s="143" t="str">
        <f>IFERROR(VLOOKUP(D3649, Product_Category!A:B, 2, FALSE), "Uncategorized")</f>
        <v>MCC</v>
      </c>
      <c r="O3649" s="186">
        <f t="shared" si="335"/>
        <v>4800</v>
      </c>
      <c r="P3649" s="185">
        <f t="shared" si="334"/>
        <v>2400</v>
      </c>
      <c r="Q3649" s="143">
        <v>2023</v>
      </c>
      <c r="R3649" s="143" t="str">
        <f>IFERROR(VLOOKUP(G3649,'SOURCE COMPANY'!A:B, 2, FALSE), "")</f>
        <v>PATEL CHEM</v>
      </c>
      <c r="S3649" s="143" t="str">
        <f>IFERROR(VLOOKUP(H3649,'CUSTOMER NAME'!A:B, 2, FALSE), "")</f>
        <v>TO THE ORDER</v>
      </c>
    </row>
    <row r="3650" spans="1:19">
      <c r="A3650" s="119" t="s">
        <v>816</v>
      </c>
      <c r="B3650" s="120">
        <v>10000</v>
      </c>
      <c r="C3650" s="120" t="s">
        <v>7</v>
      </c>
      <c r="D3650" s="120" t="s">
        <v>3067</v>
      </c>
      <c r="E3650" s="120">
        <v>2.0499999999999998</v>
      </c>
      <c r="F3650" s="120" t="s">
        <v>9</v>
      </c>
      <c r="G3650" s="131" t="s">
        <v>1007</v>
      </c>
      <c r="H3650" s="121" t="s">
        <v>510</v>
      </c>
      <c r="I3650" s="192" t="s">
        <v>3034</v>
      </c>
      <c r="J3650" s="184">
        <f>IF(F3650="USD", E3650, E3650 * IFERROR(VLOOKUP(F3650, EXCHANGE_RATE!A:B, 2, FALSE), "Currency not found"))</f>
        <v>2.0499999999999998</v>
      </c>
      <c r="K3650" s="184">
        <f t="shared" ref="K3650:K3713" si="338">ROUNDUP(J3650,2)</f>
        <v>2.0499999999999998</v>
      </c>
      <c r="L3650" s="184">
        <f>IF(C3650="MTS", B3650, B3650 * IFERROR(VLOOKUP(C3650, 'QTY_CONVERSIONS '!A:B, 2, FALSE), "Units not  found"))</f>
        <v>10</v>
      </c>
      <c r="M3650" s="185">
        <f t="shared" ref="M3650:M3713" si="339">B3650*K3650</f>
        <v>20500</v>
      </c>
      <c r="N3650" s="143" t="str">
        <f>IFERROR(VLOOKUP(D3650, Product_Category!A:B, 2, FALSE), "Uncategorized")</f>
        <v>MCC</v>
      </c>
      <c r="O3650" s="186">
        <f t="shared" si="335"/>
        <v>2050</v>
      </c>
      <c r="P3650" s="185">
        <f t="shared" ref="P3650:P3713" si="340">L3650*O3650</f>
        <v>20500</v>
      </c>
      <c r="Q3650" s="143">
        <v>2023</v>
      </c>
      <c r="R3650" s="143" t="str">
        <f>IFERROR(VLOOKUP(G3650,'SOURCE COMPANY'!A:B, 2, FALSE), "")</f>
        <v>PATEL CHEM</v>
      </c>
      <c r="S3650" s="143" t="str">
        <f>IFERROR(VLOOKUP(H3650,'CUSTOMER NAME'!A:B, 2, FALSE), "")</f>
        <v>TO THE ORDER</v>
      </c>
    </row>
    <row r="3651" spans="1:19">
      <c r="A3651" s="119" t="s">
        <v>816</v>
      </c>
      <c r="B3651" s="120">
        <v>1000</v>
      </c>
      <c r="C3651" s="120" t="s">
        <v>7</v>
      </c>
      <c r="D3651" s="120" t="s">
        <v>3048</v>
      </c>
      <c r="E3651" s="120">
        <v>5.8</v>
      </c>
      <c r="F3651" s="120" t="s">
        <v>9</v>
      </c>
      <c r="G3651" s="131" t="s">
        <v>1007</v>
      </c>
      <c r="H3651" s="121" t="s">
        <v>510</v>
      </c>
      <c r="I3651" s="192" t="s">
        <v>3034</v>
      </c>
      <c r="J3651" s="184">
        <f>IF(F3651="USD", E3651, E3651 * IFERROR(VLOOKUP(F3651, EXCHANGE_RATE!A:B, 2, FALSE), "Currency not found"))</f>
        <v>5.8</v>
      </c>
      <c r="K3651" s="184">
        <f t="shared" si="338"/>
        <v>5.8</v>
      </c>
      <c r="L3651" s="184">
        <f>IF(C3651="MTS", B3651, B3651 * IFERROR(VLOOKUP(C3651, 'QTY_CONVERSIONS '!A:B, 2, FALSE), "Units not  found"))</f>
        <v>1</v>
      </c>
      <c r="M3651" s="185">
        <f t="shared" si="339"/>
        <v>5800</v>
      </c>
      <c r="N3651" s="143" t="str">
        <f>IFERROR(VLOOKUP(D3651, Product_Category!A:B, 2, FALSE), "Uncategorized")</f>
        <v>CROSCARMELLOSE SODIUM</v>
      </c>
      <c r="O3651" s="186">
        <f t="shared" ref="O3651:O3714" si="341">K3651*1000</f>
        <v>5800</v>
      </c>
      <c r="P3651" s="185">
        <f t="shared" si="340"/>
        <v>5800</v>
      </c>
      <c r="Q3651" s="143">
        <v>2023</v>
      </c>
      <c r="R3651" s="143" t="str">
        <f>IFERROR(VLOOKUP(G3651,'SOURCE COMPANY'!A:B, 2, FALSE), "")</f>
        <v>PATEL CHEM</v>
      </c>
      <c r="S3651" s="143" t="str">
        <f>IFERROR(VLOOKUP(H3651,'CUSTOMER NAME'!A:B, 2, FALSE), "")</f>
        <v>TO THE ORDER</v>
      </c>
    </row>
    <row r="3652" spans="1:19">
      <c r="A3652" s="119" t="s">
        <v>860</v>
      </c>
      <c r="B3652" s="120">
        <v>750</v>
      </c>
      <c r="C3652" s="120" t="s">
        <v>7</v>
      </c>
      <c r="D3652" s="120" t="s">
        <v>19</v>
      </c>
      <c r="E3652" s="120">
        <v>3.95</v>
      </c>
      <c r="F3652" s="120" t="s">
        <v>9</v>
      </c>
      <c r="G3652" s="131" t="s">
        <v>1007</v>
      </c>
      <c r="H3652" s="121" t="s">
        <v>510</v>
      </c>
      <c r="I3652" s="192" t="s">
        <v>3034</v>
      </c>
      <c r="J3652" s="184">
        <f>IF(F3652="USD", E3652, E3652 * IFERROR(VLOOKUP(F3652, EXCHANGE_RATE!A:B, 2, FALSE), "Currency not found"))</f>
        <v>3.95</v>
      </c>
      <c r="K3652" s="184">
        <f t="shared" si="338"/>
        <v>3.95</v>
      </c>
      <c r="L3652" s="184">
        <f>IF(C3652="MTS", B3652, B3652 * IFERROR(VLOOKUP(C3652, 'QTY_CONVERSIONS '!A:B, 2, FALSE), "Units not  found"))</f>
        <v>0.75</v>
      </c>
      <c r="M3652" s="185">
        <f t="shared" si="339"/>
        <v>2962.5</v>
      </c>
      <c r="N3652" s="143" t="str">
        <f>IFERROR(VLOOKUP(D3652, Product_Category!A:B, 2, FALSE), "Uncategorized")</f>
        <v>CMC</v>
      </c>
      <c r="O3652" s="186">
        <f t="shared" si="341"/>
        <v>3950</v>
      </c>
      <c r="P3652" s="185">
        <f t="shared" si="340"/>
        <v>2962.5</v>
      </c>
      <c r="Q3652" s="143">
        <v>2023</v>
      </c>
      <c r="R3652" s="143" t="str">
        <f>IFERROR(VLOOKUP(G3652,'SOURCE COMPANY'!A:B, 2, FALSE), "")</f>
        <v>PATEL CHEM</v>
      </c>
      <c r="S3652" s="143" t="str">
        <f>IFERROR(VLOOKUP(H3652,'CUSTOMER NAME'!A:B, 2, FALSE), "")</f>
        <v>TO THE ORDER</v>
      </c>
    </row>
    <row r="3653" spans="1:19">
      <c r="A3653" s="119" t="s">
        <v>860</v>
      </c>
      <c r="B3653" s="120">
        <v>5250</v>
      </c>
      <c r="C3653" s="120" t="s">
        <v>7</v>
      </c>
      <c r="D3653" s="120" t="s">
        <v>19</v>
      </c>
      <c r="E3653" s="120">
        <v>3.85</v>
      </c>
      <c r="F3653" s="120" t="s">
        <v>9</v>
      </c>
      <c r="G3653" s="131" t="s">
        <v>1007</v>
      </c>
      <c r="H3653" s="121" t="s">
        <v>510</v>
      </c>
      <c r="I3653" s="192" t="s">
        <v>3034</v>
      </c>
      <c r="J3653" s="184">
        <f>IF(F3653="USD", E3653, E3653 * IFERROR(VLOOKUP(F3653, EXCHANGE_RATE!A:B, 2, FALSE), "Currency not found"))</f>
        <v>3.85</v>
      </c>
      <c r="K3653" s="184">
        <f t="shared" si="338"/>
        <v>3.85</v>
      </c>
      <c r="L3653" s="184">
        <f>IF(C3653="MTS", B3653, B3653 * IFERROR(VLOOKUP(C3653, 'QTY_CONVERSIONS '!A:B, 2, FALSE), "Units not  found"))</f>
        <v>5.25</v>
      </c>
      <c r="M3653" s="185">
        <f t="shared" si="339"/>
        <v>20212.5</v>
      </c>
      <c r="N3653" s="143" t="str">
        <f>IFERROR(VLOOKUP(D3653, Product_Category!A:B, 2, FALSE), "Uncategorized")</f>
        <v>CMC</v>
      </c>
      <c r="O3653" s="186">
        <f t="shared" si="341"/>
        <v>3850</v>
      </c>
      <c r="P3653" s="185">
        <f t="shared" si="340"/>
        <v>20212.5</v>
      </c>
      <c r="Q3653" s="143">
        <v>2023</v>
      </c>
      <c r="R3653" s="143" t="str">
        <f>IFERROR(VLOOKUP(G3653,'SOURCE COMPANY'!A:B, 2, FALSE), "")</f>
        <v>PATEL CHEM</v>
      </c>
      <c r="S3653" s="143" t="str">
        <f>IFERROR(VLOOKUP(H3653,'CUSTOMER NAME'!A:B, 2, FALSE), "")</f>
        <v>TO THE ORDER</v>
      </c>
    </row>
    <row r="3654" spans="1:19">
      <c r="A3654" s="119" t="s">
        <v>860</v>
      </c>
      <c r="B3654" s="120">
        <v>750</v>
      </c>
      <c r="C3654" s="120" t="s">
        <v>7</v>
      </c>
      <c r="D3654" s="120" t="s">
        <v>19</v>
      </c>
      <c r="E3654" s="120">
        <v>3.85</v>
      </c>
      <c r="F3654" s="120" t="s">
        <v>9</v>
      </c>
      <c r="G3654" s="131" t="s">
        <v>1007</v>
      </c>
      <c r="H3654" s="121" t="s">
        <v>510</v>
      </c>
      <c r="I3654" s="192" t="s">
        <v>3034</v>
      </c>
      <c r="J3654" s="184">
        <f>IF(F3654="USD", E3654, E3654 * IFERROR(VLOOKUP(F3654, EXCHANGE_RATE!A:B, 2, FALSE), "Currency not found"))</f>
        <v>3.85</v>
      </c>
      <c r="K3654" s="184">
        <f t="shared" si="338"/>
        <v>3.85</v>
      </c>
      <c r="L3654" s="184">
        <f>IF(C3654="MTS", B3654, B3654 * IFERROR(VLOOKUP(C3654, 'QTY_CONVERSIONS '!A:B, 2, FALSE), "Units not  found"))</f>
        <v>0.75</v>
      </c>
      <c r="M3654" s="185">
        <f t="shared" si="339"/>
        <v>2887.5</v>
      </c>
      <c r="N3654" s="143" t="str">
        <f>IFERROR(VLOOKUP(D3654, Product_Category!A:B, 2, FALSE), "Uncategorized")</f>
        <v>CMC</v>
      </c>
      <c r="O3654" s="186">
        <f t="shared" si="341"/>
        <v>3850</v>
      </c>
      <c r="P3654" s="185">
        <f t="shared" si="340"/>
        <v>2887.5</v>
      </c>
      <c r="Q3654" s="143">
        <v>2023</v>
      </c>
      <c r="R3654" s="143" t="str">
        <f>IFERROR(VLOOKUP(G3654,'SOURCE COMPANY'!A:B, 2, FALSE), "")</f>
        <v>PATEL CHEM</v>
      </c>
      <c r="S3654" s="143" t="str">
        <f>IFERROR(VLOOKUP(H3654,'CUSTOMER NAME'!A:B, 2, FALSE), "")</f>
        <v>TO THE ORDER</v>
      </c>
    </row>
    <row r="3655" spans="1:19">
      <c r="A3655" s="233" t="s">
        <v>1005</v>
      </c>
      <c r="B3655" s="118">
        <v>200</v>
      </c>
      <c r="C3655" s="118" t="s">
        <v>7</v>
      </c>
      <c r="D3655" s="118" t="s">
        <v>1006</v>
      </c>
      <c r="E3655" s="255">
        <v>13.549728999999999</v>
      </c>
      <c r="F3655" s="118" t="s">
        <v>9</v>
      </c>
      <c r="G3655" s="131" t="s">
        <v>1007</v>
      </c>
      <c r="H3655" s="199" t="s">
        <v>510</v>
      </c>
      <c r="I3655" s="219" t="str">
        <f>I3654</f>
        <v>September</v>
      </c>
      <c r="J3655" s="184">
        <f>IF(F3655="USD", E3655, E3655 * IFERROR(VLOOKUP(F3655, EXCHANGE_RATE!A:B, 2, FALSE), "Currency not found"))</f>
        <v>13.549728999999999</v>
      </c>
      <c r="K3655" s="184">
        <f t="shared" si="338"/>
        <v>13.549999999999999</v>
      </c>
      <c r="L3655" s="184">
        <f>IF(C3655="MTS", B3655, B3655 * IFERROR(VLOOKUP(C3655, 'QTY_CONVERSIONS '!A:B, 2, FALSE), "Units not  found"))</f>
        <v>0.2</v>
      </c>
      <c r="M3655" s="185">
        <f t="shared" si="339"/>
        <v>2710</v>
      </c>
      <c r="N3655" s="143" t="str">
        <f>IFERROR(VLOOKUP(D3655, Product_Category!A:B, 2, FALSE), "Uncategorized")</f>
        <v>CROSCARMELLOSE SODIUM</v>
      </c>
      <c r="O3655" s="186">
        <f t="shared" si="341"/>
        <v>13549.999999999998</v>
      </c>
      <c r="P3655" s="185">
        <f t="shared" si="340"/>
        <v>2710</v>
      </c>
      <c r="Q3655" s="143">
        <v>2023</v>
      </c>
      <c r="R3655" s="143" t="str">
        <f>IFERROR(VLOOKUP(G3655,'SOURCE COMPANY'!A:B, 2, FALSE), "")</f>
        <v>PATEL CHEM</v>
      </c>
      <c r="S3655" s="143" t="str">
        <f>IFERROR(VLOOKUP(H3655,'CUSTOMER NAME'!A:B, 2, FALSE), "")</f>
        <v>TO THE ORDER</v>
      </c>
    </row>
    <row r="3656" spans="1:19">
      <c r="A3656" s="122" t="s">
        <v>1329</v>
      </c>
      <c r="B3656" s="123">
        <v>7000</v>
      </c>
      <c r="C3656" s="123" t="s">
        <v>7</v>
      </c>
      <c r="D3656" s="123" t="s">
        <v>3067</v>
      </c>
      <c r="E3656" s="123">
        <v>2.0499999999999998</v>
      </c>
      <c r="F3656" s="123" t="s">
        <v>9</v>
      </c>
      <c r="G3656" s="131" t="s">
        <v>1007</v>
      </c>
      <c r="H3656" s="124" t="s">
        <v>510</v>
      </c>
      <c r="I3656" s="192" t="s">
        <v>3034</v>
      </c>
      <c r="J3656" s="184">
        <f>IF(F3656="USD", E3656, E3656 * IFERROR(VLOOKUP(F3656, EXCHANGE_RATE!A:B, 2, FALSE), "Currency not found"))</f>
        <v>2.0499999999999998</v>
      </c>
      <c r="K3656" s="184">
        <f t="shared" si="338"/>
        <v>2.0499999999999998</v>
      </c>
      <c r="L3656" s="184">
        <f>IF(C3656="MTS", B3656, B3656 * IFERROR(VLOOKUP(C3656, 'QTY_CONVERSIONS '!A:B, 2, FALSE), "Units not  found"))</f>
        <v>7</v>
      </c>
      <c r="M3656" s="185">
        <f t="shared" si="339"/>
        <v>14349.999999999998</v>
      </c>
      <c r="N3656" s="143" t="str">
        <f>IFERROR(VLOOKUP(D3656, Product_Category!A:B, 2, FALSE), "Uncategorized")</f>
        <v>MCC</v>
      </c>
      <c r="O3656" s="186">
        <f t="shared" si="341"/>
        <v>2050</v>
      </c>
      <c r="P3656" s="185">
        <f t="shared" si="340"/>
        <v>14350</v>
      </c>
      <c r="Q3656" s="143">
        <v>2023</v>
      </c>
      <c r="R3656" s="143" t="str">
        <f>IFERROR(VLOOKUP(G3656,'SOURCE COMPANY'!A:B, 2, FALSE), "")</f>
        <v>PATEL CHEM</v>
      </c>
      <c r="S3656" s="143" t="str">
        <f>IFERROR(VLOOKUP(H3656,'CUSTOMER NAME'!A:B, 2, FALSE), "")</f>
        <v>TO THE ORDER</v>
      </c>
    </row>
    <row r="3657" spans="1:19">
      <c r="A3657" s="119" t="s">
        <v>1329</v>
      </c>
      <c r="B3657" s="120">
        <v>2700</v>
      </c>
      <c r="C3657" s="120" t="s">
        <v>7</v>
      </c>
      <c r="D3657" s="120" t="s">
        <v>3048</v>
      </c>
      <c r="E3657" s="120">
        <v>6.7</v>
      </c>
      <c r="F3657" s="120" t="s">
        <v>9</v>
      </c>
      <c r="G3657" s="131" t="s">
        <v>1007</v>
      </c>
      <c r="H3657" s="121" t="s">
        <v>510</v>
      </c>
      <c r="I3657" s="192" t="s">
        <v>3034</v>
      </c>
      <c r="J3657" s="184">
        <f>IF(F3657="USD", E3657, E3657 * IFERROR(VLOOKUP(F3657, EXCHANGE_RATE!A:B, 2, FALSE), "Currency not found"))</f>
        <v>6.7</v>
      </c>
      <c r="K3657" s="184">
        <f t="shared" si="338"/>
        <v>6.7</v>
      </c>
      <c r="L3657" s="184">
        <f>IF(C3657="MTS", B3657, B3657 * IFERROR(VLOOKUP(C3657, 'QTY_CONVERSIONS '!A:B, 2, FALSE), "Units not  found"))</f>
        <v>2.7</v>
      </c>
      <c r="M3657" s="185">
        <f t="shared" si="339"/>
        <v>18090</v>
      </c>
      <c r="N3657" s="143" t="str">
        <f>IFERROR(VLOOKUP(D3657, Product_Category!A:B, 2, FALSE), "Uncategorized")</f>
        <v>CROSCARMELLOSE SODIUM</v>
      </c>
      <c r="O3657" s="186">
        <f t="shared" si="341"/>
        <v>6700</v>
      </c>
      <c r="P3657" s="185">
        <f t="shared" si="340"/>
        <v>18090</v>
      </c>
      <c r="Q3657" s="143">
        <v>2023</v>
      </c>
      <c r="R3657" s="143" t="str">
        <f>IFERROR(VLOOKUP(G3657,'SOURCE COMPANY'!A:B, 2, FALSE), "")</f>
        <v>PATEL CHEM</v>
      </c>
      <c r="S3657" s="143" t="str">
        <f>IFERROR(VLOOKUP(H3657,'CUSTOMER NAME'!A:B, 2, FALSE), "")</f>
        <v>TO THE ORDER</v>
      </c>
    </row>
    <row r="3658" spans="1:19">
      <c r="A3658" s="119" t="s">
        <v>3028</v>
      </c>
      <c r="B3658" s="120">
        <v>5000</v>
      </c>
      <c r="C3658" s="120" t="s">
        <v>7</v>
      </c>
      <c r="D3658" s="120" t="s">
        <v>3065</v>
      </c>
      <c r="E3658" s="120">
        <v>2</v>
      </c>
      <c r="F3658" s="120" t="s">
        <v>9</v>
      </c>
      <c r="G3658" s="131" t="s">
        <v>1007</v>
      </c>
      <c r="H3658" s="121" t="s">
        <v>510</v>
      </c>
      <c r="I3658" s="192" t="s">
        <v>3034</v>
      </c>
      <c r="J3658" s="184">
        <f>IF(F3658="USD", E3658, E3658 * IFERROR(VLOOKUP(F3658, EXCHANGE_RATE!A:B, 2, FALSE), "Currency not found"))</f>
        <v>2</v>
      </c>
      <c r="K3658" s="184">
        <f t="shared" si="338"/>
        <v>2</v>
      </c>
      <c r="L3658" s="184">
        <f>IF(C3658="MTS", B3658, B3658 * IFERROR(VLOOKUP(C3658, 'QTY_CONVERSIONS '!A:B, 2, FALSE), "Units not  found"))</f>
        <v>5</v>
      </c>
      <c r="M3658" s="185">
        <f t="shared" si="339"/>
        <v>10000</v>
      </c>
      <c r="N3658" s="143" t="str">
        <f>IFERROR(VLOOKUP(D3658, Product_Category!A:B, 2, FALSE), "Uncategorized")</f>
        <v>MCC</v>
      </c>
      <c r="O3658" s="186">
        <f t="shared" si="341"/>
        <v>2000</v>
      </c>
      <c r="P3658" s="185">
        <f t="shared" si="340"/>
        <v>10000</v>
      </c>
      <c r="Q3658" s="143">
        <v>2023</v>
      </c>
      <c r="R3658" s="143" t="str">
        <f>IFERROR(VLOOKUP(G3658,'SOURCE COMPANY'!A:B, 2, FALSE), "")</f>
        <v>PATEL CHEM</v>
      </c>
      <c r="S3658" s="143" t="str">
        <f>IFERROR(VLOOKUP(H3658,'CUSTOMER NAME'!A:B, 2, FALSE), "")</f>
        <v>TO THE ORDER</v>
      </c>
    </row>
    <row r="3659" spans="1:19">
      <c r="A3659" s="119" t="s">
        <v>3028</v>
      </c>
      <c r="B3659" s="120">
        <v>5000</v>
      </c>
      <c r="C3659" s="120" t="s">
        <v>7</v>
      </c>
      <c r="D3659" s="120" t="s">
        <v>3067</v>
      </c>
      <c r="E3659" s="120">
        <v>2</v>
      </c>
      <c r="F3659" s="120" t="s">
        <v>9</v>
      </c>
      <c r="G3659" s="131" t="s">
        <v>1007</v>
      </c>
      <c r="H3659" s="121" t="s">
        <v>510</v>
      </c>
      <c r="I3659" s="192" t="s">
        <v>3034</v>
      </c>
      <c r="J3659" s="184">
        <f>IF(F3659="USD", E3659, E3659 * IFERROR(VLOOKUP(F3659, EXCHANGE_RATE!A:B, 2, FALSE), "Currency not found"))</f>
        <v>2</v>
      </c>
      <c r="K3659" s="184">
        <f t="shared" si="338"/>
        <v>2</v>
      </c>
      <c r="L3659" s="184">
        <f>IF(C3659="MTS", B3659, B3659 * IFERROR(VLOOKUP(C3659, 'QTY_CONVERSIONS '!A:B, 2, FALSE), "Units not  found"))</f>
        <v>5</v>
      </c>
      <c r="M3659" s="185">
        <f t="shared" si="339"/>
        <v>10000</v>
      </c>
      <c r="N3659" s="143" t="str">
        <f>IFERROR(VLOOKUP(D3659, Product_Category!A:B, 2, FALSE), "Uncategorized")</f>
        <v>MCC</v>
      </c>
      <c r="O3659" s="186">
        <f t="shared" si="341"/>
        <v>2000</v>
      </c>
      <c r="P3659" s="185">
        <f t="shared" si="340"/>
        <v>10000</v>
      </c>
      <c r="Q3659" s="143">
        <v>2023</v>
      </c>
      <c r="R3659" s="143" t="str">
        <f>IFERROR(VLOOKUP(G3659,'SOURCE COMPANY'!A:B, 2, FALSE), "")</f>
        <v>PATEL CHEM</v>
      </c>
      <c r="S3659" s="143" t="str">
        <f>IFERROR(VLOOKUP(H3659,'CUSTOMER NAME'!A:B, 2, FALSE), "")</f>
        <v>TO THE ORDER</v>
      </c>
    </row>
    <row r="3660" spans="1:19">
      <c r="A3660" s="119" t="s">
        <v>3028</v>
      </c>
      <c r="B3660" s="120">
        <v>4000</v>
      </c>
      <c r="C3660" s="120" t="s">
        <v>7</v>
      </c>
      <c r="D3660" s="120" t="s">
        <v>3048</v>
      </c>
      <c r="E3660" s="120">
        <v>6</v>
      </c>
      <c r="F3660" s="120" t="s">
        <v>9</v>
      </c>
      <c r="G3660" s="131" t="s">
        <v>1007</v>
      </c>
      <c r="H3660" s="121" t="s">
        <v>510</v>
      </c>
      <c r="I3660" s="192" t="s">
        <v>3034</v>
      </c>
      <c r="J3660" s="184">
        <f>IF(F3660="USD", E3660, E3660 * IFERROR(VLOOKUP(F3660, EXCHANGE_RATE!A:B, 2, FALSE), "Currency not found"))</f>
        <v>6</v>
      </c>
      <c r="K3660" s="184">
        <f t="shared" si="338"/>
        <v>6</v>
      </c>
      <c r="L3660" s="184">
        <f>IF(C3660="MTS", B3660, B3660 * IFERROR(VLOOKUP(C3660, 'QTY_CONVERSIONS '!A:B, 2, FALSE), "Units not  found"))</f>
        <v>4</v>
      </c>
      <c r="M3660" s="185">
        <f t="shared" si="339"/>
        <v>24000</v>
      </c>
      <c r="N3660" s="143" t="str">
        <f>IFERROR(VLOOKUP(D3660, Product_Category!A:B, 2, FALSE), "Uncategorized")</f>
        <v>CROSCARMELLOSE SODIUM</v>
      </c>
      <c r="O3660" s="186">
        <f t="shared" si="341"/>
        <v>6000</v>
      </c>
      <c r="P3660" s="185">
        <f t="shared" si="340"/>
        <v>24000</v>
      </c>
      <c r="Q3660" s="143">
        <v>2023</v>
      </c>
      <c r="R3660" s="143" t="str">
        <f>IFERROR(VLOOKUP(G3660,'SOURCE COMPANY'!A:B, 2, FALSE), "")</f>
        <v>PATEL CHEM</v>
      </c>
      <c r="S3660" s="143" t="str">
        <f>IFERROR(VLOOKUP(H3660,'CUSTOMER NAME'!A:B, 2, FALSE), "")</f>
        <v>TO THE ORDER</v>
      </c>
    </row>
    <row r="3661" spans="1:19">
      <c r="A3661" s="234" t="s">
        <v>816</v>
      </c>
      <c r="B3661" s="31">
        <v>3000</v>
      </c>
      <c r="C3661" s="143" t="s">
        <v>7</v>
      </c>
      <c r="D3661" s="143" t="s">
        <v>1102</v>
      </c>
      <c r="E3661" s="51">
        <v>1.9</v>
      </c>
      <c r="F3661" s="143" t="s">
        <v>9</v>
      </c>
      <c r="G3661" s="131" t="s">
        <v>1007</v>
      </c>
      <c r="H3661" s="198" t="s">
        <v>510</v>
      </c>
      <c r="I3661" s="219" t="str">
        <f t="shared" ref="I3661:I3677" si="342">I3660</f>
        <v>September</v>
      </c>
      <c r="J3661" s="184">
        <f>IF(F3661="USD", E3661, E3661 * IFERROR(VLOOKUP(F3661, EXCHANGE_RATE!A:B, 2, FALSE), "Currency not found"))</f>
        <v>1.9</v>
      </c>
      <c r="K3661" s="184">
        <f t="shared" si="338"/>
        <v>1.9</v>
      </c>
      <c r="L3661" s="184">
        <f>IF(C3661="MTS", B3661, B3661 * IFERROR(VLOOKUP(C3661, 'QTY_CONVERSIONS '!A:B, 2, FALSE), "Units not  found"))</f>
        <v>3</v>
      </c>
      <c r="M3661" s="185">
        <f t="shared" si="339"/>
        <v>5700</v>
      </c>
      <c r="N3661" s="143" t="str">
        <f>IFERROR(VLOOKUP(D3661, Product_Category!A:B, 2, FALSE), "Uncategorized")</f>
        <v>MAGNESIUM STEARATE</v>
      </c>
      <c r="O3661" s="186">
        <f t="shared" si="341"/>
        <v>1900</v>
      </c>
      <c r="P3661" s="185">
        <f t="shared" si="340"/>
        <v>5700</v>
      </c>
      <c r="Q3661" s="143">
        <v>2023</v>
      </c>
      <c r="R3661" s="143" t="str">
        <f>IFERROR(VLOOKUP(G3661,'SOURCE COMPANY'!A:B, 2, FALSE), "")</f>
        <v>PATEL CHEM</v>
      </c>
      <c r="S3661" s="143" t="str">
        <f>IFERROR(VLOOKUP(H3661,'CUSTOMER NAME'!A:B, 2, FALSE), "")</f>
        <v>TO THE ORDER</v>
      </c>
    </row>
    <row r="3662" spans="1:19">
      <c r="A3662" s="234" t="s">
        <v>172</v>
      </c>
      <c r="B3662" s="31">
        <v>5000</v>
      </c>
      <c r="C3662" s="143" t="s">
        <v>7</v>
      </c>
      <c r="D3662" s="143" t="s">
        <v>2225</v>
      </c>
      <c r="E3662" s="51">
        <v>1.95</v>
      </c>
      <c r="F3662" s="143" t="s">
        <v>9</v>
      </c>
      <c r="G3662" s="131" t="s">
        <v>1007</v>
      </c>
      <c r="H3662" s="198" t="s">
        <v>510</v>
      </c>
      <c r="I3662" s="219" t="str">
        <f t="shared" si="342"/>
        <v>September</v>
      </c>
      <c r="J3662" s="184">
        <f>IF(F3662="USD", E3662, E3662 * IFERROR(VLOOKUP(F3662, EXCHANGE_RATE!A:B, 2, FALSE), "Currency not found"))</f>
        <v>1.95</v>
      </c>
      <c r="K3662" s="184">
        <f t="shared" si="338"/>
        <v>1.95</v>
      </c>
      <c r="L3662" s="184">
        <f>IF(C3662="MTS", B3662, B3662 * IFERROR(VLOOKUP(C3662, 'QTY_CONVERSIONS '!A:B, 2, FALSE), "Units not  found"))</f>
        <v>5</v>
      </c>
      <c r="M3662" s="185">
        <f t="shared" si="339"/>
        <v>9750</v>
      </c>
      <c r="N3662" s="143" t="str">
        <f>IFERROR(VLOOKUP(D3662, Product_Category!A:B, 2, FALSE), "Uncategorized")</f>
        <v>MCC</v>
      </c>
      <c r="O3662" s="186">
        <f t="shared" si="341"/>
        <v>1950</v>
      </c>
      <c r="P3662" s="185">
        <f t="shared" si="340"/>
        <v>9750</v>
      </c>
      <c r="Q3662" s="143">
        <v>2023</v>
      </c>
      <c r="R3662" s="143" t="str">
        <f>IFERROR(VLOOKUP(G3662,'SOURCE COMPANY'!A:B, 2, FALSE), "")</f>
        <v>PATEL CHEM</v>
      </c>
      <c r="S3662" s="143" t="str">
        <f>IFERROR(VLOOKUP(H3662,'CUSTOMER NAME'!A:B, 2, FALSE), "")</f>
        <v>TO THE ORDER</v>
      </c>
    </row>
    <row r="3663" spans="1:19">
      <c r="A3663" s="234" t="s">
        <v>172</v>
      </c>
      <c r="B3663" s="31">
        <v>3000</v>
      </c>
      <c r="C3663" s="143" t="s">
        <v>7</v>
      </c>
      <c r="D3663" s="143" t="s">
        <v>2226</v>
      </c>
      <c r="E3663" s="51">
        <v>1.95</v>
      </c>
      <c r="F3663" s="143" t="s">
        <v>9</v>
      </c>
      <c r="G3663" s="131" t="s">
        <v>1007</v>
      </c>
      <c r="H3663" s="198" t="s">
        <v>510</v>
      </c>
      <c r="I3663" s="219" t="str">
        <f t="shared" si="342"/>
        <v>September</v>
      </c>
      <c r="J3663" s="184">
        <f>IF(F3663="USD", E3663, E3663 * IFERROR(VLOOKUP(F3663, EXCHANGE_RATE!A:B, 2, FALSE), "Currency not found"))</f>
        <v>1.95</v>
      </c>
      <c r="K3663" s="184">
        <f t="shared" si="338"/>
        <v>1.95</v>
      </c>
      <c r="L3663" s="184">
        <f>IF(C3663="MTS", B3663, B3663 * IFERROR(VLOOKUP(C3663, 'QTY_CONVERSIONS '!A:B, 2, FALSE), "Units not  found"))</f>
        <v>3</v>
      </c>
      <c r="M3663" s="185">
        <f t="shared" si="339"/>
        <v>5850</v>
      </c>
      <c r="N3663" s="143" t="str">
        <f>IFERROR(VLOOKUP(D3663, Product_Category!A:B, 2, FALSE), "Uncategorized")</f>
        <v>MCC</v>
      </c>
      <c r="O3663" s="186">
        <f t="shared" si="341"/>
        <v>1950</v>
      </c>
      <c r="P3663" s="185">
        <f t="shared" si="340"/>
        <v>5850</v>
      </c>
      <c r="Q3663" s="143">
        <v>2023</v>
      </c>
      <c r="R3663" s="143" t="str">
        <f>IFERROR(VLOOKUP(G3663,'SOURCE COMPANY'!A:B, 2, FALSE), "")</f>
        <v>PATEL CHEM</v>
      </c>
      <c r="S3663" s="143" t="str">
        <f>IFERROR(VLOOKUP(H3663,'CUSTOMER NAME'!A:B, 2, FALSE), "")</f>
        <v>TO THE ORDER</v>
      </c>
    </row>
    <row r="3664" spans="1:19">
      <c r="A3664" s="234" t="s">
        <v>860</v>
      </c>
      <c r="B3664" s="31">
        <v>1000</v>
      </c>
      <c r="C3664" s="143" t="s">
        <v>7</v>
      </c>
      <c r="D3664" s="143" t="s">
        <v>2121</v>
      </c>
      <c r="E3664" s="51">
        <v>4.0999999999999996</v>
      </c>
      <c r="F3664" s="143" t="s">
        <v>9</v>
      </c>
      <c r="G3664" s="131" t="s">
        <v>1007</v>
      </c>
      <c r="H3664" s="198" t="s">
        <v>510</v>
      </c>
      <c r="I3664" s="219" t="str">
        <f t="shared" si="342"/>
        <v>September</v>
      </c>
      <c r="J3664" s="184">
        <f>IF(F3664="USD", E3664, E3664 * IFERROR(VLOOKUP(F3664, EXCHANGE_RATE!A:B, 2, FALSE), "Currency not found"))</f>
        <v>4.0999999999999996</v>
      </c>
      <c r="K3664" s="184">
        <f t="shared" si="338"/>
        <v>4.0999999999999996</v>
      </c>
      <c r="L3664" s="184">
        <f>IF(C3664="MTS", B3664, B3664 * IFERROR(VLOOKUP(C3664, 'QTY_CONVERSIONS '!A:B, 2, FALSE), "Units not  found"))</f>
        <v>1</v>
      </c>
      <c r="M3664" s="185">
        <f t="shared" si="339"/>
        <v>4100</v>
      </c>
      <c r="N3664" s="143" t="str">
        <f>IFERROR(VLOOKUP(D3664, Product_Category!A:B, 2, FALSE), "Uncategorized")</f>
        <v>MCC</v>
      </c>
      <c r="O3664" s="186">
        <f t="shared" si="341"/>
        <v>4100</v>
      </c>
      <c r="P3664" s="185">
        <f t="shared" si="340"/>
        <v>4100</v>
      </c>
      <c r="Q3664" s="143">
        <v>2023</v>
      </c>
      <c r="R3664" s="143" t="str">
        <f>IFERROR(VLOOKUP(G3664,'SOURCE COMPANY'!A:B, 2, FALSE), "")</f>
        <v>PATEL CHEM</v>
      </c>
      <c r="S3664" s="143" t="str">
        <f>IFERROR(VLOOKUP(H3664,'CUSTOMER NAME'!A:B, 2, FALSE), "")</f>
        <v>TO THE ORDER</v>
      </c>
    </row>
    <row r="3665" spans="1:19">
      <c r="A3665" s="234" t="s">
        <v>860</v>
      </c>
      <c r="B3665" s="31">
        <v>1000</v>
      </c>
      <c r="C3665" s="143" t="s">
        <v>7</v>
      </c>
      <c r="D3665" s="143" t="s">
        <v>2122</v>
      </c>
      <c r="E3665" s="51">
        <v>4.0999999999999996</v>
      </c>
      <c r="F3665" s="143" t="s">
        <v>9</v>
      </c>
      <c r="G3665" s="131" t="s">
        <v>1007</v>
      </c>
      <c r="H3665" s="198" t="s">
        <v>510</v>
      </c>
      <c r="I3665" s="219" t="str">
        <f t="shared" si="342"/>
        <v>September</v>
      </c>
      <c r="J3665" s="184">
        <f>IF(F3665="USD", E3665, E3665 * IFERROR(VLOOKUP(F3665, EXCHANGE_RATE!A:B, 2, FALSE), "Currency not found"))</f>
        <v>4.0999999999999996</v>
      </c>
      <c r="K3665" s="184">
        <f t="shared" si="338"/>
        <v>4.0999999999999996</v>
      </c>
      <c r="L3665" s="184">
        <f>IF(C3665="MTS", B3665, B3665 * IFERROR(VLOOKUP(C3665, 'QTY_CONVERSIONS '!A:B, 2, FALSE), "Units not  found"))</f>
        <v>1</v>
      </c>
      <c r="M3665" s="185">
        <f t="shared" si="339"/>
        <v>4100</v>
      </c>
      <c r="N3665" s="143" t="str">
        <f>IFERROR(VLOOKUP(D3665, Product_Category!A:B, 2, FALSE), "Uncategorized")</f>
        <v>MCC</v>
      </c>
      <c r="O3665" s="186">
        <f t="shared" si="341"/>
        <v>4100</v>
      </c>
      <c r="P3665" s="185">
        <f t="shared" si="340"/>
        <v>4100</v>
      </c>
      <c r="Q3665" s="143">
        <v>2023</v>
      </c>
      <c r="R3665" s="143" t="str">
        <f>IFERROR(VLOOKUP(G3665,'SOURCE COMPANY'!A:B, 2, FALSE), "")</f>
        <v>PATEL CHEM</v>
      </c>
      <c r="S3665" s="143" t="str">
        <f>IFERROR(VLOOKUP(H3665,'CUSTOMER NAME'!A:B, 2, FALSE), "")</f>
        <v>TO THE ORDER</v>
      </c>
    </row>
    <row r="3666" spans="1:19">
      <c r="A3666" s="233" t="s">
        <v>573</v>
      </c>
      <c r="B3666" s="118">
        <v>6500</v>
      </c>
      <c r="C3666" s="118" t="s">
        <v>7</v>
      </c>
      <c r="D3666" s="118" t="s">
        <v>576</v>
      </c>
      <c r="E3666" s="255">
        <v>2.1</v>
      </c>
      <c r="F3666" s="118" t="s">
        <v>9</v>
      </c>
      <c r="G3666" s="131" t="s">
        <v>1007</v>
      </c>
      <c r="H3666" s="199" t="s">
        <v>510</v>
      </c>
      <c r="I3666" s="219" t="str">
        <f t="shared" si="342"/>
        <v>September</v>
      </c>
      <c r="J3666" s="184">
        <f>IF(F3666="USD", E3666, E3666 * IFERROR(VLOOKUP(F3666, EXCHANGE_RATE!A:B, 2, FALSE), "Currency not found"))</f>
        <v>2.1</v>
      </c>
      <c r="K3666" s="184">
        <f t="shared" si="338"/>
        <v>2.1</v>
      </c>
      <c r="L3666" s="184">
        <f>IF(C3666="MTS", B3666, B3666 * IFERROR(VLOOKUP(C3666, 'QTY_CONVERSIONS '!A:B, 2, FALSE), "Units not  found"))</f>
        <v>6.5</v>
      </c>
      <c r="M3666" s="185">
        <f t="shared" si="339"/>
        <v>13650</v>
      </c>
      <c r="N3666" s="143" t="str">
        <f>IFERROR(VLOOKUP(D3666, Product_Category!A:B, 2, FALSE), "Uncategorized")</f>
        <v>MCC</v>
      </c>
      <c r="O3666" s="186">
        <f t="shared" si="341"/>
        <v>2100</v>
      </c>
      <c r="P3666" s="185">
        <f t="shared" si="340"/>
        <v>13650</v>
      </c>
      <c r="Q3666" s="143">
        <v>2023</v>
      </c>
      <c r="R3666" s="143" t="str">
        <f>IFERROR(VLOOKUP(G3666,'SOURCE COMPANY'!A:B, 2, FALSE), "")</f>
        <v>PATEL CHEM</v>
      </c>
      <c r="S3666" s="143" t="str">
        <f>IFERROR(VLOOKUP(H3666,'CUSTOMER NAME'!A:B, 2, FALSE), "")</f>
        <v>TO THE ORDER</v>
      </c>
    </row>
    <row r="3667" spans="1:19">
      <c r="A3667" s="233" t="s">
        <v>573</v>
      </c>
      <c r="B3667" s="118">
        <v>600</v>
      </c>
      <c r="C3667" s="118" t="s">
        <v>7</v>
      </c>
      <c r="D3667" s="118" t="s">
        <v>576</v>
      </c>
      <c r="E3667" s="255">
        <v>2.35</v>
      </c>
      <c r="F3667" s="118" t="s">
        <v>9</v>
      </c>
      <c r="G3667" s="131" t="s">
        <v>1007</v>
      </c>
      <c r="H3667" s="199" t="s">
        <v>510</v>
      </c>
      <c r="I3667" s="219" t="str">
        <f t="shared" si="342"/>
        <v>September</v>
      </c>
      <c r="J3667" s="184">
        <f>IF(F3667="USD", E3667, E3667 * IFERROR(VLOOKUP(F3667, EXCHANGE_RATE!A:B, 2, FALSE), "Currency not found"))</f>
        <v>2.35</v>
      </c>
      <c r="K3667" s="184">
        <f t="shared" si="338"/>
        <v>2.35</v>
      </c>
      <c r="L3667" s="184">
        <f>IF(C3667="MTS", B3667, B3667 * IFERROR(VLOOKUP(C3667, 'QTY_CONVERSIONS '!A:B, 2, FALSE), "Units not  found"))</f>
        <v>0.6</v>
      </c>
      <c r="M3667" s="185">
        <f t="shared" si="339"/>
        <v>1410</v>
      </c>
      <c r="N3667" s="143" t="str">
        <f>IFERROR(VLOOKUP(D3667, Product_Category!A:B, 2, FALSE), "Uncategorized")</f>
        <v>MCC</v>
      </c>
      <c r="O3667" s="186">
        <f t="shared" si="341"/>
        <v>2350</v>
      </c>
      <c r="P3667" s="185">
        <f t="shared" si="340"/>
        <v>1410</v>
      </c>
      <c r="Q3667" s="143">
        <v>2023</v>
      </c>
      <c r="R3667" s="143" t="str">
        <f>IFERROR(VLOOKUP(G3667,'SOURCE COMPANY'!A:B, 2, FALSE), "")</f>
        <v>PATEL CHEM</v>
      </c>
      <c r="S3667" s="143" t="str">
        <f>IFERROR(VLOOKUP(H3667,'CUSTOMER NAME'!A:B, 2, FALSE), "")</f>
        <v>TO THE ORDER</v>
      </c>
    </row>
    <row r="3668" spans="1:19">
      <c r="A3668" s="233" t="s">
        <v>573</v>
      </c>
      <c r="B3668" s="118">
        <v>6500</v>
      </c>
      <c r="C3668" s="118" t="s">
        <v>7</v>
      </c>
      <c r="D3668" s="118" t="s">
        <v>576</v>
      </c>
      <c r="E3668" s="255">
        <v>2.1</v>
      </c>
      <c r="F3668" s="118" t="s">
        <v>9</v>
      </c>
      <c r="G3668" s="131" t="s">
        <v>1007</v>
      </c>
      <c r="H3668" s="199" t="s">
        <v>510</v>
      </c>
      <c r="I3668" s="219" t="str">
        <f t="shared" si="342"/>
        <v>September</v>
      </c>
      <c r="J3668" s="184">
        <f>IF(F3668="USD", E3668, E3668 * IFERROR(VLOOKUP(F3668, EXCHANGE_RATE!A:B, 2, FALSE), "Currency not found"))</f>
        <v>2.1</v>
      </c>
      <c r="K3668" s="184">
        <f t="shared" si="338"/>
        <v>2.1</v>
      </c>
      <c r="L3668" s="184">
        <f>IF(C3668="MTS", B3668, B3668 * IFERROR(VLOOKUP(C3668, 'QTY_CONVERSIONS '!A:B, 2, FALSE), "Units not  found"))</f>
        <v>6.5</v>
      </c>
      <c r="M3668" s="185">
        <f t="shared" si="339"/>
        <v>13650</v>
      </c>
      <c r="N3668" s="143" t="str">
        <f>IFERROR(VLOOKUP(D3668, Product_Category!A:B, 2, FALSE), "Uncategorized")</f>
        <v>MCC</v>
      </c>
      <c r="O3668" s="186">
        <f t="shared" si="341"/>
        <v>2100</v>
      </c>
      <c r="P3668" s="185">
        <f t="shared" si="340"/>
        <v>13650</v>
      </c>
      <c r="Q3668" s="143">
        <v>2023</v>
      </c>
      <c r="R3668" s="143" t="str">
        <f>IFERROR(VLOOKUP(G3668,'SOURCE COMPANY'!A:B, 2, FALSE), "")</f>
        <v>PATEL CHEM</v>
      </c>
      <c r="S3668" s="143" t="str">
        <f>IFERROR(VLOOKUP(H3668,'CUSTOMER NAME'!A:B, 2, FALSE), "")</f>
        <v>TO THE ORDER</v>
      </c>
    </row>
    <row r="3669" spans="1:19">
      <c r="A3669" s="233" t="s">
        <v>573</v>
      </c>
      <c r="B3669" s="118">
        <v>600</v>
      </c>
      <c r="C3669" s="118" t="s">
        <v>7</v>
      </c>
      <c r="D3669" s="118" t="s">
        <v>576</v>
      </c>
      <c r="E3669" s="255">
        <v>2.35</v>
      </c>
      <c r="F3669" s="118" t="s">
        <v>9</v>
      </c>
      <c r="G3669" s="131" t="s">
        <v>1007</v>
      </c>
      <c r="H3669" s="199" t="s">
        <v>510</v>
      </c>
      <c r="I3669" s="219" t="str">
        <f t="shared" si="342"/>
        <v>September</v>
      </c>
      <c r="J3669" s="184">
        <f>IF(F3669="USD", E3669, E3669 * IFERROR(VLOOKUP(F3669, EXCHANGE_RATE!A:B, 2, FALSE), "Currency not found"))</f>
        <v>2.35</v>
      </c>
      <c r="K3669" s="184">
        <f t="shared" si="338"/>
        <v>2.35</v>
      </c>
      <c r="L3669" s="184">
        <f>IF(C3669="MTS", B3669, B3669 * IFERROR(VLOOKUP(C3669, 'QTY_CONVERSIONS '!A:B, 2, FALSE), "Units not  found"))</f>
        <v>0.6</v>
      </c>
      <c r="M3669" s="185">
        <f t="shared" si="339"/>
        <v>1410</v>
      </c>
      <c r="N3669" s="143" t="str">
        <f>IFERROR(VLOOKUP(D3669, Product_Category!A:B, 2, FALSE), "Uncategorized")</f>
        <v>MCC</v>
      </c>
      <c r="O3669" s="186">
        <f t="shared" si="341"/>
        <v>2350</v>
      </c>
      <c r="P3669" s="185">
        <f t="shared" si="340"/>
        <v>1410</v>
      </c>
      <c r="Q3669" s="143">
        <v>2023</v>
      </c>
      <c r="R3669" s="143" t="str">
        <f>IFERROR(VLOOKUP(G3669,'SOURCE COMPANY'!A:B, 2, FALSE), "")</f>
        <v>PATEL CHEM</v>
      </c>
      <c r="S3669" s="143" t="str">
        <f>IFERROR(VLOOKUP(H3669,'CUSTOMER NAME'!A:B, 2, FALSE), "")</f>
        <v>TO THE ORDER</v>
      </c>
    </row>
    <row r="3670" spans="1:19">
      <c r="A3670" s="233" t="s">
        <v>573</v>
      </c>
      <c r="B3670" s="118">
        <v>6000</v>
      </c>
      <c r="C3670" s="118" t="s">
        <v>7</v>
      </c>
      <c r="D3670" s="118" t="s">
        <v>519</v>
      </c>
      <c r="E3670" s="255">
        <v>2.7</v>
      </c>
      <c r="F3670" s="118" t="s">
        <v>9</v>
      </c>
      <c r="G3670" s="131" t="s">
        <v>1007</v>
      </c>
      <c r="H3670" s="199" t="s">
        <v>510</v>
      </c>
      <c r="I3670" s="219" t="str">
        <f t="shared" si="342"/>
        <v>September</v>
      </c>
      <c r="J3670" s="184">
        <f>IF(F3670="USD", E3670, E3670 * IFERROR(VLOOKUP(F3670, EXCHANGE_RATE!A:B, 2, FALSE), "Currency not found"))</f>
        <v>2.7</v>
      </c>
      <c r="K3670" s="184">
        <f t="shared" si="338"/>
        <v>2.7</v>
      </c>
      <c r="L3670" s="184">
        <f>IF(C3670="MTS", B3670, B3670 * IFERROR(VLOOKUP(C3670, 'QTY_CONVERSIONS '!A:B, 2, FALSE), "Units not  found"))</f>
        <v>6</v>
      </c>
      <c r="M3670" s="185">
        <f t="shared" si="339"/>
        <v>16200.000000000002</v>
      </c>
      <c r="N3670" s="143" t="str">
        <f>IFERROR(VLOOKUP(D3670, Product_Category!A:B, 2, FALSE), "Uncategorized")</f>
        <v>MAGNESIUM STEARATE</v>
      </c>
      <c r="O3670" s="186">
        <f t="shared" si="341"/>
        <v>2700</v>
      </c>
      <c r="P3670" s="185">
        <f t="shared" si="340"/>
        <v>16200</v>
      </c>
      <c r="Q3670" s="143">
        <v>2023</v>
      </c>
      <c r="R3670" s="143" t="str">
        <f>IFERROR(VLOOKUP(G3670,'SOURCE COMPANY'!A:B, 2, FALSE), "")</f>
        <v>PATEL CHEM</v>
      </c>
      <c r="S3670" s="143" t="str">
        <f>IFERROR(VLOOKUP(H3670,'CUSTOMER NAME'!A:B, 2, FALSE), "")</f>
        <v>TO THE ORDER</v>
      </c>
    </row>
    <row r="3671" spans="1:19">
      <c r="A3671" s="233" t="s">
        <v>573</v>
      </c>
      <c r="B3671" s="118">
        <v>6000</v>
      </c>
      <c r="C3671" s="118" t="s">
        <v>7</v>
      </c>
      <c r="D3671" s="118" t="s">
        <v>519</v>
      </c>
      <c r="E3671" s="255">
        <v>2.7</v>
      </c>
      <c r="F3671" s="118" t="s">
        <v>9</v>
      </c>
      <c r="G3671" s="131" t="s">
        <v>1007</v>
      </c>
      <c r="H3671" s="199" t="s">
        <v>510</v>
      </c>
      <c r="I3671" s="219" t="str">
        <f t="shared" si="342"/>
        <v>September</v>
      </c>
      <c r="J3671" s="184">
        <f>IF(F3671="USD", E3671, E3671 * IFERROR(VLOOKUP(F3671, EXCHANGE_RATE!A:B, 2, FALSE), "Currency not found"))</f>
        <v>2.7</v>
      </c>
      <c r="K3671" s="184">
        <f t="shared" si="338"/>
        <v>2.7</v>
      </c>
      <c r="L3671" s="184">
        <f>IF(C3671="MTS", B3671, B3671 * IFERROR(VLOOKUP(C3671, 'QTY_CONVERSIONS '!A:B, 2, FALSE), "Units not  found"))</f>
        <v>6</v>
      </c>
      <c r="M3671" s="185">
        <f t="shared" si="339"/>
        <v>16200.000000000002</v>
      </c>
      <c r="N3671" s="143" t="str">
        <f>IFERROR(VLOOKUP(D3671, Product_Category!A:B, 2, FALSE), "Uncategorized")</f>
        <v>MAGNESIUM STEARATE</v>
      </c>
      <c r="O3671" s="186">
        <f t="shared" si="341"/>
        <v>2700</v>
      </c>
      <c r="P3671" s="185">
        <f t="shared" si="340"/>
        <v>16200</v>
      </c>
      <c r="Q3671" s="143">
        <v>2023</v>
      </c>
      <c r="R3671" s="143" t="str">
        <f>IFERROR(VLOOKUP(G3671,'SOURCE COMPANY'!A:B, 2, FALSE), "")</f>
        <v>PATEL CHEM</v>
      </c>
      <c r="S3671" s="143" t="str">
        <f>IFERROR(VLOOKUP(H3671,'CUSTOMER NAME'!A:B, 2, FALSE), "")</f>
        <v>TO THE ORDER</v>
      </c>
    </row>
    <row r="3672" spans="1:19">
      <c r="A3672" s="234" t="s">
        <v>922</v>
      </c>
      <c r="B3672" s="143">
        <v>25</v>
      </c>
      <c r="C3672" s="143" t="s">
        <v>7</v>
      </c>
      <c r="D3672" s="143" t="s">
        <v>1258</v>
      </c>
      <c r="E3672" s="255">
        <v>22.85</v>
      </c>
      <c r="F3672" s="143" t="s">
        <v>9</v>
      </c>
      <c r="G3672" s="131" t="s">
        <v>1007</v>
      </c>
      <c r="H3672" s="198" t="s">
        <v>510</v>
      </c>
      <c r="I3672" s="219" t="str">
        <f t="shared" si="342"/>
        <v>September</v>
      </c>
      <c r="J3672" s="184">
        <f>IF(F3672="USD", E3672, E3672 * IFERROR(VLOOKUP(F3672, EXCHANGE_RATE!A:B, 2, FALSE), "Currency not found"))</f>
        <v>22.85</v>
      </c>
      <c r="K3672" s="184">
        <f t="shared" si="338"/>
        <v>22.85</v>
      </c>
      <c r="L3672" s="184">
        <f>IF(C3672="MTS", B3672, B3672 * IFERROR(VLOOKUP(C3672, 'QTY_CONVERSIONS '!A:B, 2, FALSE), "Units not  found"))</f>
        <v>2.5000000000000001E-2</v>
      </c>
      <c r="M3672" s="185">
        <f t="shared" si="339"/>
        <v>571.25</v>
      </c>
      <c r="N3672" s="143" t="str">
        <f>IFERROR(VLOOKUP(D3672, Product_Category!A:B, 2, FALSE), "Uncategorized")</f>
        <v>CROSCARMELLOSE SODIUM</v>
      </c>
      <c r="O3672" s="186">
        <f t="shared" si="341"/>
        <v>22850</v>
      </c>
      <c r="P3672" s="185">
        <f t="shared" si="340"/>
        <v>571.25</v>
      </c>
      <c r="Q3672" s="143">
        <v>2023</v>
      </c>
      <c r="R3672" s="143" t="str">
        <f>IFERROR(VLOOKUP(G3672,'SOURCE COMPANY'!A:B, 2, FALSE), "")</f>
        <v>PATEL CHEM</v>
      </c>
      <c r="S3672" s="143" t="str">
        <f>IFERROR(VLOOKUP(H3672,'CUSTOMER NAME'!A:B, 2, FALSE), "")</f>
        <v>TO THE ORDER</v>
      </c>
    </row>
    <row r="3673" spans="1:19">
      <c r="A3673" s="234" t="s">
        <v>922</v>
      </c>
      <c r="B3673" s="143">
        <v>25</v>
      </c>
      <c r="C3673" s="143" t="s">
        <v>7</v>
      </c>
      <c r="D3673" s="143" t="s">
        <v>1258</v>
      </c>
      <c r="E3673" s="255">
        <v>22.85</v>
      </c>
      <c r="F3673" s="143" t="s">
        <v>9</v>
      </c>
      <c r="G3673" s="131" t="s">
        <v>1007</v>
      </c>
      <c r="H3673" s="198" t="s">
        <v>510</v>
      </c>
      <c r="I3673" s="219" t="str">
        <f t="shared" si="342"/>
        <v>September</v>
      </c>
      <c r="J3673" s="184">
        <f>IF(F3673="USD", E3673, E3673 * IFERROR(VLOOKUP(F3673, EXCHANGE_RATE!A:B, 2, FALSE), "Currency not found"))</f>
        <v>22.85</v>
      </c>
      <c r="K3673" s="184">
        <f t="shared" si="338"/>
        <v>22.85</v>
      </c>
      <c r="L3673" s="184">
        <f>IF(C3673="MTS", B3673, B3673 * IFERROR(VLOOKUP(C3673, 'QTY_CONVERSIONS '!A:B, 2, FALSE), "Units not  found"))</f>
        <v>2.5000000000000001E-2</v>
      </c>
      <c r="M3673" s="185">
        <f t="shared" si="339"/>
        <v>571.25</v>
      </c>
      <c r="N3673" s="143" t="str">
        <f>IFERROR(VLOOKUP(D3673, Product_Category!A:B, 2, FALSE), "Uncategorized")</f>
        <v>CROSCARMELLOSE SODIUM</v>
      </c>
      <c r="O3673" s="186">
        <f t="shared" si="341"/>
        <v>22850</v>
      </c>
      <c r="P3673" s="185">
        <f t="shared" si="340"/>
        <v>571.25</v>
      </c>
      <c r="Q3673" s="143">
        <v>2023</v>
      </c>
      <c r="R3673" s="143" t="str">
        <f>IFERROR(VLOOKUP(G3673,'SOURCE COMPANY'!A:B, 2, FALSE), "")</f>
        <v>PATEL CHEM</v>
      </c>
      <c r="S3673" s="143" t="str">
        <f>IFERROR(VLOOKUP(H3673,'CUSTOMER NAME'!A:B, 2, FALSE), "")</f>
        <v>TO THE ORDER</v>
      </c>
    </row>
    <row r="3674" spans="1:19">
      <c r="A3674" s="234" t="s">
        <v>922</v>
      </c>
      <c r="B3674" s="143">
        <v>25</v>
      </c>
      <c r="C3674" s="143" t="s">
        <v>7</v>
      </c>
      <c r="D3674" s="143" t="s">
        <v>1259</v>
      </c>
      <c r="E3674" s="255">
        <v>16.600000000000001</v>
      </c>
      <c r="F3674" s="143" t="s">
        <v>9</v>
      </c>
      <c r="G3674" s="131" t="s">
        <v>1007</v>
      </c>
      <c r="H3674" s="198" t="s">
        <v>510</v>
      </c>
      <c r="I3674" s="219" t="str">
        <f t="shared" si="342"/>
        <v>September</v>
      </c>
      <c r="J3674" s="184">
        <f>IF(F3674="USD", E3674, E3674 * IFERROR(VLOOKUP(F3674, EXCHANGE_RATE!A:B, 2, FALSE), "Currency not found"))</f>
        <v>16.600000000000001</v>
      </c>
      <c r="K3674" s="184">
        <f t="shared" si="338"/>
        <v>16.600000000000001</v>
      </c>
      <c r="L3674" s="184">
        <f>IF(C3674="MTS", B3674, B3674 * IFERROR(VLOOKUP(C3674, 'QTY_CONVERSIONS '!A:B, 2, FALSE), "Units not  found"))</f>
        <v>2.5000000000000001E-2</v>
      </c>
      <c r="M3674" s="185">
        <f t="shared" si="339"/>
        <v>415.00000000000006</v>
      </c>
      <c r="N3674" s="143" t="str">
        <f>IFERROR(VLOOKUP(D3674, Product_Category!A:B, 2, FALSE), "Uncategorized")</f>
        <v>MCC</v>
      </c>
      <c r="O3674" s="186">
        <f t="shared" si="341"/>
        <v>16600</v>
      </c>
      <c r="P3674" s="185">
        <f t="shared" si="340"/>
        <v>415</v>
      </c>
      <c r="Q3674" s="143">
        <v>2023</v>
      </c>
      <c r="R3674" s="143" t="str">
        <f>IFERROR(VLOOKUP(G3674,'SOURCE COMPANY'!A:B, 2, FALSE), "")</f>
        <v>PATEL CHEM</v>
      </c>
      <c r="S3674" s="143" t="str">
        <f>IFERROR(VLOOKUP(H3674,'CUSTOMER NAME'!A:B, 2, FALSE), "")</f>
        <v>TO THE ORDER</v>
      </c>
    </row>
    <row r="3675" spans="1:19">
      <c r="A3675" s="235" t="s">
        <v>922</v>
      </c>
      <c r="B3675" s="221">
        <v>25</v>
      </c>
      <c r="C3675" s="221" t="s">
        <v>7</v>
      </c>
      <c r="D3675" s="221" t="s">
        <v>1259</v>
      </c>
      <c r="E3675" s="256">
        <v>16.55</v>
      </c>
      <c r="F3675" s="221" t="s">
        <v>9</v>
      </c>
      <c r="G3675" s="131" t="s">
        <v>1007</v>
      </c>
      <c r="H3675" s="200" t="s">
        <v>510</v>
      </c>
      <c r="I3675" s="219" t="str">
        <f t="shared" si="342"/>
        <v>September</v>
      </c>
      <c r="J3675" s="184">
        <f>IF(F3675="USD", E3675, E3675 * IFERROR(VLOOKUP(F3675, EXCHANGE_RATE!A:B, 2, FALSE), "Currency not found"))</f>
        <v>16.55</v>
      </c>
      <c r="K3675" s="184">
        <f t="shared" si="338"/>
        <v>16.55</v>
      </c>
      <c r="L3675" s="184">
        <f>IF(C3675="MTS", B3675, B3675 * IFERROR(VLOOKUP(C3675, 'QTY_CONVERSIONS '!A:B, 2, FALSE), "Units not  found"))</f>
        <v>2.5000000000000001E-2</v>
      </c>
      <c r="M3675" s="185">
        <f t="shared" si="339"/>
        <v>413.75</v>
      </c>
      <c r="N3675" s="143" t="str">
        <f>IFERROR(VLOOKUP(D3675, Product_Category!A:B, 2, FALSE), "Uncategorized")</f>
        <v>MCC</v>
      </c>
      <c r="O3675" s="186">
        <f t="shared" si="341"/>
        <v>16550</v>
      </c>
      <c r="P3675" s="185">
        <f t="shared" si="340"/>
        <v>413.75</v>
      </c>
      <c r="Q3675" s="143">
        <v>2023</v>
      </c>
      <c r="R3675" s="143" t="str">
        <f>IFERROR(VLOOKUP(G3675,'SOURCE COMPANY'!A:B, 2, FALSE), "")</f>
        <v>PATEL CHEM</v>
      </c>
      <c r="S3675" s="143" t="str">
        <f>IFERROR(VLOOKUP(H3675,'CUSTOMER NAME'!A:B, 2, FALSE), "")</f>
        <v>TO THE ORDER</v>
      </c>
    </row>
    <row r="3676" spans="1:19">
      <c r="A3676" s="234" t="s">
        <v>922</v>
      </c>
      <c r="B3676" s="143">
        <v>25</v>
      </c>
      <c r="C3676" s="143" t="s">
        <v>7</v>
      </c>
      <c r="D3676" s="143" t="s">
        <v>1259</v>
      </c>
      <c r="E3676" s="255">
        <v>16.600000000000001</v>
      </c>
      <c r="F3676" s="143" t="s">
        <v>9</v>
      </c>
      <c r="G3676" s="131" t="s">
        <v>1007</v>
      </c>
      <c r="H3676" s="198" t="s">
        <v>510</v>
      </c>
      <c r="I3676" s="219" t="str">
        <f t="shared" si="342"/>
        <v>September</v>
      </c>
      <c r="J3676" s="184">
        <f>IF(F3676="USD", E3676, E3676 * IFERROR(VLOOKUP(F3676, EXCHANGE_RATE!A:B, 2, FALSE), "Currency not found"))</f>
        <v>16.600000000000001</v>
      </c>
      <c r="K3676" s="184">
        <f t="shared" si="338"/>
        <v>16.600000000000001</v>
      </c>
      <c r="L3676" s="184">
        <f>IF(C3676="MTS", B3676, B3676 * IFERROR(VLOOKUP(C3676, 'QTY_CONVERSIONS '!A:B, 2, FALSE), "Units not  found"))</f>
        <v>2.5000000000000001E-2</v>
      </c>
      <c r="M3676" s="185">
        <f t="shared" si="339"/>
        <v>415.00000000000006</v>
      </c>
      <c r="N3676" s="143" t="str">
        <f>IFERROR(VLOOKUP(D3676, Product_Category!A:B, 2, FALSE), "Uncategorized")</f>
        <v>MCC</v>
      </c>
      <c r="O3676" s="186">
        <f t="shared" si="341"/>
        <v>16600</v>
      </c>
      <c r="P3676" s="185">
        <f t="shared" si="340"/>
        <v>415</v>
      </c>
      <c r="Q3676" s="143">
        <v>2023</v>
      </c>
      <c r="R3676" s="143" t="str">
        <f>IFERROR(VLOOKUP(G3676,'SOURCE COMPANY'!A:B, 2, FALSE), "")</f>
        <v>PATEL CHEM</v>
      </c>
      <c r="S3676" s="143" t="str">
        <f>IFERROR(VLOOKUP(H3676,'CUSTOMER NAME'!A:B, 2, FALSE), "")</f>
        <v>TO THE ORDER</v>
      </c>
    </row>
    <row r="3677" spans="1:19">
      <c r="A3677" s="234" t="s">
        <v>922</v>
      </c>
      <c r="B3677" s="143">
        <v>25</v>
      </c>
      <c r="C3677" s="143" t="s">
        <v>7</v>
      </c>
      <c r="D3677" s="143" t="s">
        <v>1259</v>
      </c>
      <c r="E3677" s="255">
        <v>16.55</v>
      </c>
      <c r="F3677" s="143" t="s">
        <v>9</v>
      </c>
      <c r="G3677" s="131" t="s">
        <v>1007</v>
      </c>
      <c r="H3677" s="198" t="s">
        <v>510</v>
      </c>
      <c r="I3677" s="219" t="str">
        <f t="shared" si="342"/>
        <v>September</v>
      </c>
      <c r="J3677" s="184">
        <f>IF(F3677="USD", E3677, E3677 * IFERROR(VLOOKUP(F3677, EXCHANGE_RATE!A:B, 2, FALSE), "Currency not found"))</f>
        <v>16.55</v>
      </c>
      <c r="K3677" s="184">
        <f t="shared" si="338"/>
        <v>16.55</v>
      </c>
      <c r="L3677" s="184">
        <f>IF(C3677="MTS", B3677, B3677 * IFERROR(VLOOKUP(C3677, 'QTY_CONVERSIONS '!A:B, 2, FALSE), "Units not  found"))</f>
        <v>2.5000000000000001E-2</v>
      </c>
      <c r="M3677" s="185">
        <f t="shared" si="339"/>
        <v>413.75</v>
      </c>
      <c r="N3677" s="143" t="str">
        <f>IFERROR(VLOOKUP(D3677, Product_Category!A:B, 2, FALSE), "Uncategorized")</f>
        <v>MCC</v>
      </c>
      <c r="O3677" s="186">
        <f t="shared" si="341"/>
        <v>16550</v>
      </c>
      <c r="P3677" s="185">
        <f t="shared" si="340"/>
        <v>413.75</v>
      </c>
      <c r="Q3677" s="143">
        <v>2023</v>
      </c>
      <c r="R3677" s="143" t="str">
        <f>IFERROR(VLOOKUP(G3677,'SOURCE COMPANY'!A:B, 2, FALSE), "")</f>
        <v>PATEL CHEM</v>
      </c>
      <c r="S3677" s="143" t="str">
        <f>IFERROR(VLOOKUP(H3677,'CUSTOMER NAME'!A:B, 2, FALSE), "")</f>
        <v>TO THE ORDER</v>
      </c>
    </row>
    <row r="3678" spans="1:19">
      <c r="A3678" s="119" t="s">
        <v>860</v>
      </c>
      <c r="B3678" s="120">
        <v>2000</v>
      </c>
      <c r="C3678" s="120" t="s">
        <v>7</v>
      </c>
      <c r="D3678" s="120" t="s">
        <v>910</v>
      </c>
      <c r="E3678" s="120">
        <v>2.15</v>
      </c>
      <c r="F3678" s="120" t="s">
        <v>9</v>
      </c>
      <c r="G3678" s="131" t="s">
        <v>1007</v>
      </c>
      <c r="H3678" s="121" t="s">
        <v>510</v>
      </c>
      <c r="I3678" s="192" t="s">
        <v>3034</v>
      </c>
      <c r="J3678" s="184">
        <f>IF(F3678="USD", E3678, E3678 * IFERROR(VLOOKUP(F3678, EXCHANGE_RATE!A:B, 2, FALSE), "Currency not found"))</f>
        <v>2.15</v>
      </c>
      <c r="K3678" s="184">
        <f t="shared" si="338"/>
        <v>2.15</v>
      </c>
      <c r="L3678" s="184">
        <f>IF(C3678="MTS", B3678, B3678 * IFERROR(VLOOKUP(C3678, 'QTY_CONVERSIONS '!A:B, 2, FALSE), "Units not  found"))</f>
        <v>2</v>
      </c>
      <c r="M3678" s="185">
        <f t="shared" si="339"/>
        <v>4300</v>
      </c>
      <c r="N3678" s="143" t="str">
        <f>IFERROR(VLOOKUP(D3678, Product_Category!A:B, 2, FALSE), "Uncategorized")</f>
        <v>MAGNESIUM STEARATE</v>
      </c>
      <c r="O3678" s="186">
        <f t="shared" si="341"/>
        <v>2150</v>
      </c>
      <c r="P3678" s="185">
        <f t="shared" si="340"/>
        <v>4300</v>
      </c>
      <c r="Q3678" s="143">
        <v>2023</v>
      </c>
      <c r="R3678" s="143" t="str">
        <f>IFERROR(VLOOKUP(G3678,'SOURCE COMPANY'!A:B, 2, FALSE), "")</f>
        <v>PATEL CHEM</v>
      </c>
      <c r="S3678" s="143" t="str">
        <f>IFERROR(VLOOKUP(H3678,'CUSTOMER NAME'!A:B, 2, FALSE), "")</f>
        <v>TO THE ORDER</v>
      </c>
    </row>
    <row r="3679" spans="1:19">
      <c r="A3679" s="119" t="s">
        <v>3028</v>
      </c>
      <c r="B3679" s="120">
        <v>3600</v>
      </c>
      <c r="C3679" s="120" t="s">
        <v>7</v>
      </c>
      <c r="D3679" s="120" t="s">
        <v>910</v>
      </c>
      <c r="E3679" s="120">
        <v>2.2000000000000002</v>
      </c>
      <c r="F3679" s="120" t="s">
        <v>9</v>
      </c>
      <c r="G3679" s="131" t="s">
        <v>1007</v>
      </c>
      <c r="H3679" s="121" t="s">
        <v>510</v>
      </c>
      <c r="I3679" s="192" t="s">
        <v>3034</v>
      </c>
      <c r="J3679" s="184">
        <f>IF(F3679="USD", E3679, E3679 * IFERROR(VLOOKUP(F3679, EXCHANGE_RATE!A:B, 2, FALSE), "Currency not found"))</f>
        <v>2.2000000000000002</v>
      </c>
      <c r="K3679" s="184">
        <f t="shared" si="338"/>
        <v>2.2000000000000002</v>
      </c>
      <c r="L3679" s="184">
        <f>IF(C3679="MTS", B3679, B3679 * IFERROR(VLOOKUP(C3679, 'QTY_CONVERSIONS '!A:B, 2, FALSE), "Units not  found"))</f>
        <v>3.6</v>
      </c>
      <c r="M3679" s="185">
        <f t="shared" si="339"/>
        <v>7920.0000000000009</v>
      </c>
      <c r="N3679" s="143" t="str">
        <f>IFERROR(VLOOKUP(D3679, Product_Category!A:B, 2, FALSE), "Uncategorized")</f>
        <v>MAGNESIUM STEARATE</v>
      </c>
      <c r="O3679" s="186">
        <f t="shared" si="341"/>
        <v>2200</v>
      </c>
      <c r="P3679" s="185">
        <f t="shared" si="340"/>
        <v>7920</v>
      </c>
      <c r="Q3679" s="143">
        <v>2023</v>
      </c>
      <c r="R3679" s="143" t="str">
        <f>IFERROR(VLOOKUP(G3679,'SOURCE COMPANY'!A:B, 2, FALSE), "")</f>
        <v>PATEL CHEM</v>
      </c>
      <c r="S3679" s="143" t="str">
        <f>IFERROR(VLOOKUP(H3679,'CUSTOMER NAME'!A:B, 2, FALSE), "")</f>
        <v>TO THE ORDER</v>
      </c>
    </row>
    <row r="3680" spans="1:19">
      <c r="A3680" s="235" t="s">
        <v>909</v>
      </c>
      <c r="B3680" s="227">
        <v>46</v>
      </c>
      <c r="C3680" s="221" t="s">
        <v>1647</v>
      </c>
      <c r="D3680" s="221" t="s">
        <v>19</v>
      </c>
      <c r="E3680" s="236">
        <v>387</v>
      </c>
      <c r="F3680" s="221" t="s">
        <v>9</v>
      </c>
      <c r="G3680" s="131" t="s">
        <v>1007</v>
      </c>
      <c r="H3680" s="200" t="s">
        <v>510</v>
      </c>
      <c r="I3680" s="219" t="str">
        <f>I3679</f>
        <v>September</v>
      </c>
      <c r="J3680" s="184">
        <f>IF(F3680="USD", E3680, E3680 * IFERROR(VLOOKUP(F3680, EXCHANGE_RATE!A:B, 2, FALSE), "Currency not found"))</f>
        <v>387</v>
      </c>
      <c r="K3680" s="184">
        <f t="shared" si="338"/>
        <v>387</v>
      </c>
      <c r="L3680" s="184">
        <f>IF(C3680="MTS", B3680, B3680 * IFERROR(VLOOKUP(C3680, 'QTY_CONVERSIONS '!A:B, 2, FALSE), "Units not  found"))</f>
        <v>46</v>
      </c>
      <c r="M3680" s="185">
        <f t="shared" si="339"/>
        <v>17802</v>
      </c>
      <c r="N3680" s="143" t="str">
        <f>IFERROR(VLOOKUP(D3680, Product_Category!A:B, 2, FALSE), "Uncategorized")</f>
        <v>CMC</v>
      </c>
      <c r="O3680" s="186">
        <f t="shared" si="341"/>
        <v>387000</v>
      </c>
      <c r="P3680" s="185">
        <f t="shared" si="340"/>
        <v>17802000</v>
      </c>
      <c r="Q3680" s="143">
        <v>2023</v>
      </c>
      <c r="R3680" s="143" t="str">
        <f>IFERROR(VLOOKUP(G3680,'SOURCE COMPANY'!A:B, 2, FALSE), "")</f>
        <v>PATEL CHEM</v>
      </c>
      <c r="S3680" s="143" t="str">
        <f>IFERROR(VLOOKUP(H3680,'CUSTOMER NAME'!A:B, 2, FALSE), "")</f>
        <v>TO THE ORDER</v>
      </c>
    </row>
    <row r="3681" spans="1:19">
      <c r="A3681" s="234" t="s">
        <v>909</v>
      </c>
      <c r="B3681" s="143">
        <v>46</v>
      </c>
      <c r="C3681" s="143" t="s">
        <v>1647</v>
      </c>
      <c r="D3681" s="143" t="s">
        <v>19</v>
      </c>
      <c r="E3681" s="255">
        <v>410.21699999999998</v>
      </c>
      <c r="F3681" s="143" t="s">
        <v>9</v>
      </c>
      <c r="G3681" s="131" t="s">
        <v>1007</v>
      </c>
      <c r="H3681" s="198" t="s">
        <v>510</v>
      </c>
      <c r="I3681" s="219" t="str">
        <f>I3680</f>
        <v>September</v>
      </c>
      <c r="J3681" s="184">
        <f>IF(F3681="USD", E3681, E3681 * IFERROR(VLOOKUP(F3681, EXCHANGE_RATE!A:B, 2, FALSE), "Currency not found"))</f>
        <v>410.21699999999998</v>
      </c>
      <c r="K3681" s="184">
        <f t="shared" si="338"/>
        <v>410.21999999999997</v>
      </c>
      <c r="L3681" s="184">
        <f>IF(C3681="MTS", B3681, B3681 * IFERROR(VLOOKUP(C3681, 'QTY_CONVERSIONS '!A:B, 2, FALSE), "Units not  found"))</f>
        <v>46</v>
      </c>
      <c r="M3681" s="185">
        <f t="shared" si="339"/>
        <v>18870.12</v>
      </c>
      <c r="N3681" s="143" t="str">
        <f>IFERROR(VLOOKUP(D3681, Product_Category!A:B, 2, FALSE), "Uncategorized")</f>
        <v>CMC</v>
      </c>
      <c r="O3681" s="186">
        <f t="shared" si="341"/>
        <v>410219.99999999994</v>
      </c>
      <c r="P3681" s="185">
        <f t="shared" si="340"/>
        <v>18870119.999999996</v>
      </c>
      <c r="Q3681" s="143">
        <v>2023</v>
      </c>
      <c r="R3681" s="143" t="str">
        <f>IFERROR(VLOOKUP(G3681,'SOURCE COMPANY'!A:B, 2, FALSE), "")</f>
        <v>PATEL CHEM</v>
      </c>
      <c r="S3681" s="143" t="str">
        <f>IFERROR(VLOOKUP(H3681,'CUSTOMER NAME'!A:B, 2, FALSE), "")</f>
        <v>TO THE ORDER</v>
      </c>
    </row>
    <row r="3682" spans="1:19">
      <c r="A3682" s="133" t="s">
        <v>909</v>
      </c>
      <c r="B3682" s="131">
        <v>69000</v>
      </c>
      <c r="C3682" s="131" t="s">
        <v>7</v>
      </c>
      <c r="D3682" s="131" t="s">
        <v>798</v>
      </c>
      <c r="E3682" s="131">
        <v>3.81</v>
      </c>
      <c r="F3682" s="131" t="s">
        <v>9</v>
      </c>
      <c r="G3682" s="131" t="s">
        <v>1007</v>
      </c>
      <c r="H3682" s="134" t="s">
        <v>510</v>
      </c>
      <c r="I3682" s="192" t="s">
        <v>3893</v>
      </c>
      <c r="J3682" s="184">
        <f>IF(F3682="USD", E3682, E3682 * IFERROR(VLOOKUP(F3682, EXCHANGE_RATE!A:B, 2, FALSE), "Currency not found"))</f>
        <v>3.81</v>
      </c>
      <c r="K3682" s="184">
        <f t="shared" si="338"/>
        <v>3.81</v>
      </c>
      <c r="L3682" s="184">
        <f>IF(C3682="MTS", B3682, B3682 * IFERROR(VLOOKUP(C3682, 'QTY_CONVERSIONS '!A:B, 2, FALSE), "Units not  found"))</f>
        <v>69</v>
      </c>
      <c r="M3682" s="185">
        <f t="shared" si="339"/>
        <v>262890</v>
      </c>
      <c r="N3682" s="143" t="str">
        <f>IFERROR(VLOOKUP(D3682, Product_Category!A:B, 2, FALSE), "Uncategorized")</f>
        <v>CMC</v>
      </c>
      <c r="O3682" s="186">
        <f t="shared" si="341"/>
        <v>3810</v>
      </c>
      <c r="P3682" s="185">
        <f t="shared" si="340"/>
        <v>262890</v>
      </c>
      <c r="Q3682" s="143">
        <v>2023</v>
      </c>
      <c r="R3682" s="143" t="str">
        <f>IFERROR(VLOOKUP(G3682,'SOURCE COMPANY'!A:B, 2, FALSE), "")</f>
        <v>PATEL CHEM</v>
      </c>
      <c r="S3682" s="143" t="str">
        <f>IFERROR(VLOOKUP(H3682,'CUSTOMER NAME'!A:B, 2, FALSE), "")</f>
        <v>TO THE ORDER</v>
      </c>
    </row>
    <row r="3683" spans="1:19">
      <c r="A3683" s="122" t="s">
        <v>909</v>
      </c>
      <c r="B3683" s="123">
        <v>115000</v>
      </c>
      <c r="C3683" s="123" t="s">
        <v>7</v>
      </c>
      <c r="D3683" s="123" t="s">
        <v>19</v>
      </c>
      <c r="E3683" s="123">
        <v>405.22</v>
      </c>
      <c r="F3683" s="123" t="s">
        <v>1730</v>
      </c>
      <c r="G3683" s="131" t="s">
        <v>1007</v>
      </c>
      <c r="H3683" s="124" t="s">
        <v>510</v>
      </c>
      <c r="I3683" s="192" t="s">
        <v>3389</v>
      </c>
      <c r="J3683" s="184">
        <f>IF(F3683="USD", E3683, E3683 * IFERROR(VLOOKUP(F3683, EXCHANGE_RATE!A:B, 2, FALSE), "Currency not found"))</f>
        <v>4.8626400000000007</v>
      </c>
      <c r="K3683" s="184">
        <f t="shared" si="338"/>
        <v>4.87</v>
      </c>
      <c r="L3683" s="184">
        <f>IF(C3683="MTS", B3683, B3683 * IFERROR(VLOOKUP(C3683, 'QTY_CONVERSIONS '!A:B, 2, FALSE), "Units not  found"))</f>
        <v>115</v>
      </c>
      <c r="M3683" s="185">
        <f t="shared" si="339"/>
        <v>560050</v>
      </c>
      <c r="N3683" s="143" t="str">
        <f>IFERROR(VLOOKUP(D3683, Product_Category!A:B, 2, FALSE), "Uncategorized")</f>
        <v>CMC</v>
      </c>
      <c r="O3683" s="186">
        <f t="shared" si="341"/>
        <v>4870</v>
      </c>
      <c r="P3683" s="185">
        <f t="shared" si="340"/>
        <v>560050</v>
      </c>
      <c r="Q3683" s="143">
        <v>2023</v>
      </c>
      <c r="R3683" s="143" t="str">
        <f>IFERROR(VLOOKUP(G3683,'SOURCE COMPANY'!A:B, 2, FALSE), "")</f>
        <v>PATEL CHEM</v>
      </c>
      <c r="S3683" s="143" t="str">
        <f>IFERROR(VLOOKUP(H3683,'CUSTOMER NAME'!A:B, 2, FALSE), "")</f>
        <v>TO THE ORDER</v>
      </c>
    </row>
    <row r="3684" spans="1:19">
      <c r="A3684" s="237" t="s">
        <v>978</v>
      </c>
      <c r="B3684" s="226">
        <v>10000</v>
      </c>
      <c r="C3684" s="226" t="s">
        <v>7</v>
      </c>
      <c r="D3684" s="226" t="s">
        <v>798</v>
      </c>
      <c r="E3684" s="257">
        <v>1.7</v>
      </c>
      <c r="F3684" s="226" t="s">
        <v>9</v>
      </c>
      <c r="G3684" s="118" t="s">
        <v>981</v>
      </c>
      <c r="H3684" s="251" t="s">
        <v>510</v>
      </c>
      <c r="I3684" s="219" t="str">
        <f t="shared" ref="I3684:I3697" si="343">I3683</f>
        <v>October</v>
      </c>
      <c r="J3684" s="184">
        <f>IF(F3684="USD", E3684, E3684 * IFERROR(VLOOKUP(F3684, EXCHANGE_RATE!A:B, 2, FALSE), "Currency not found"))</f>
        <v>1.7</v>
      </c>
      <c r="K3684" s="184">
        <f t="shared" si="338"/>
        <v>1.7</v>
      </c>
      <c r="L3684" s="184">
        <f>IF(C3684="MTS", B3684, B3684 * IFERROR(VLOOKUP(C3684, 'QTY_CONVERSIONS '!A:B, 2, FALSE), "Units not  found"))</f>
        <v>10</v>
      </c>
      <c r="M3684" s="185">
        <f t="shared" si="339"/>
        <v>17000</v>
      </c>
      <c r="N3684" s="143" t="str">
        <f>IFERROR(VLOOKUP(D3684, Product_Category!A:B, 2, FALSE), "Uncategorized")</f>
        <v>CMC</v>
      </c>
      <c r="O3684" s="186">
        <f t="shared" si="341"/>
        <v>1700</v>
      </c>
      <c r="P3684" s="185">
        <f t="shared" si="340"/>
        <v>17000</v>
      </c>
      <c r="Q3684" s="143">
        <v>2023</v>
      </c>
      <c r="R3684" s="143" t="str">
        <f>IFERROR(VLOOKUP(G3684,'SOURCE COMPANY'!A:B, 2, FALSE), "")</f>
        <v>PEE VEE PRODUCTS</v>
      </c>
      <c r="S3684" s="143" t="str">
        <f>IFERROR(VLOOKUP(H3684,'CUSTOMER NAME'!A:B, 2, FALSE), "")</f>
        <v>TO THE ORDER</v>
      </c>
    </row>
    <row r="3685" spans="1:19">
      <c r="A3685" s="233" t="s">
        <v>978</v>
      </c>
      <c r="B3685" s="118">
        <v>5000</v>
      </c>
      <c r="C3685" s="118" t="s">
        <v>7</v>
      </c>
      <c r="D3685" s="118" t="s">
        <v>798</v>
      </c>
      <c r="E3685" s="255">
        <v>1.78</v>
      </c>
      <c r="F3685" s="118" t="s">
        <v>9</v>
      </c>
      <c r="G3685" s="118" t="s">
        <v>981</v>
      </c>
      <c r="H3685" s="199" t="s">
        <v>510</v>
      </c>
      <c r="I3685" s="219" t="str">
        <f t="shared" si="343"/>
        <v>October</v>
      </c>
      <c r="J3685" s="184">
        <f>IF(F3685="USD", E3685, E3685 * IFERROR(VLOOKUP(F3685, EXCHANGE_RATE!A:B, 2, FALSE), "Currency not found"))</f>
        <v>1.78</v>
      </c>
      <c r="K3685" s="184">
        <f t="shared" si="338"/>
        <v>1.78</v>
      </c>
      <c r="L3685" s="184">
        <f>IF(C3685="MTS", B3685, B3685 * IFERROR(VLOOKUP(C3685, 'QTY_CONVERSIONS '!A:B, 2, FALSE), "Units not  found"))</f>
        <v>5</v>
      </c>
      <c r="M3685" s="185">
        <f t="shared" si="339"/>
        <v>8900</v>
      </c>
      <c r="N3685" s="143" t="str">
        <f>IFERROR(VLOOKUP(D3685, Product_Category!A:B, 2, FALSE), "Uncategorized")</f>
        <v>CMC</v>
      </c>
      <c r="O3685" s="186">
        <f t="shared" si="341"/>
        <v>1780</v>
      </c>
      <c r="P3685" s="185">
        <f t="shared" si="340"/>
        <v>8900</v>
      </c>
      <c r="Q3685" s="143">
        <v>2023</v>
      </c>
      <c r="R3685" s="143" t="str">
        <f>IFERROR(VLOOKUP(G3685,'SOURCE COMPANY'!A:B, 2, FALSE), "")</f>
        <v>PEE VEE PRODUCTS</v>
      </c>
      <c r="S3685" s="143" t="str">
        <f>IFERROR(VLOOKUP(H3685,'CUSTOMER NAME'!A:B, 2, FALSE), "")</f>
        <v>TO THE ORDER</v>
      </c>
    </row>
    <row r="3686" spans="1:19">
      <c r="A3686" s="233" t="s">
        <v>610</v>
      </c>
      <c r="B3686" s="118">
        <v>2000</v>
      </c>
      <c r="C3686" s="118" t="s">
        <v>7</v>
      </c>
      <c r="D3686" s="118" t="s">
        <v>519</v>
      </c>
      <c r="E3686" s="255">
        <v>210</v>
      </c>
      <c r="F3686" s="118" t="s">
        <v>1730</v>
      </c>
      <c r="G3686" s="118" t="s">
        <v>616</v>
      </c>
      <c r="H3686" s="199" t="s">
        <v>510</v>
      </c>
      <c r="I3686" s="219" t="str">
        <f t="shared" si="343"/>
        <v>October</v>
      </c>
      <c r="J3686" s="184">
        <f>IF(F3686="USD", E3686, E3686 * IFERROR(VLOOKUP(F3686, EXCHANGE_RATE!A:B, 2, FALSE), "Currency not found"))</f>
        <v>2.52</v>
      </c>
      <c r="K3686" s="184">
        <f t="shared" si="338"/>
        <v>2.52</v>
      </c>
      <c r="L3686" s="184">
        <f>IF(C3686="MTS", B3686, B3686 * IFERROR(VLOOKUP(C3686, 'QTY_CONVERSIONS '!A:B, 2, FALSE), "Units not  found"))</f>
        <v>2</v>
      </c>
      <c r="M3686" s="185">
        <f t="shared" si="339"/>
        <v>5040</v>
      </c>
      <c r="N3686" s="143" t="str">
        <f>IFERROR(VLOOKUP(D3686, Product_Category!A:B, 2, FALSE), "Uncategorized")</f>
        <v>MAGNESIUM STEARATE</v>
      </c>
      <c r="O3686" s="186">
        <f t="shared" si="341"/>
        <v>2520</v>
      </c>
      <c r="P3686" s="185">
        <f t="shared" si="340"/>
        <v>5040</v>
      </c>
      <c r="Q3686" s="143">
        <v>2023</v>
      </c>
      <c r="R3686" s="143" t="str">
        <f>IFERROR(VLOOKUP(G3686,'SOURCE COMPANY'!A:B, 2, FALSE), "")</f>
        <v>PERITUS INT</v>
      </c>
      <c r="S3686" s="143" t="str">
        <f>IFERROR(VLOOKUP(H3686,'CUSTOMER NAME'!A:B, 2, FALSE), "")</f>
        <v>TO THE ORDER</v>
      </c>
    </row>
    <row r="3687" spans="1:19">
      <c r="A3687" s="233" t="s">
        <v>610</v>
      </c>
      <c r="B3687" s="118">
        <v>5000</v>
      </c>
      <c r="C3687" s="118" t="s">
        <v>7</v>
      </c>
      <c r="D3687" s="118" t="s">
        <v>617</v>
      </c>
      <c r="E3687" s="255">
        <v>206.4</v>
      </c>
      <c r="F3687" s="118" t="s">
        <v>1730</v>
      </c>
      <c r="G3687" s="118" t="s">
        <v>616</v>
      </c>
      <c r="H3687" s="199" t="s">
        <v>510</v>
      </c>
      <c r="I3687" s="219" t="str">
        <f t="shared" si="343"/>
        <v>October</v>
      </c>
      <c r="J3687" s="184">
        <f>IF(F3687="USD", E3687, E3687 * IFERROR(VLOOKUP(F3687, EXCHANGE_RATE!A:B, 2, FALSE), "Currency not found"))</f>
        <v>2.4768000000000003</v>
      </c>
      <c r="K3687" s="184">
        <f t="shared" si="338"/>
        <v>2.48</v>
      </c>
      <c r="L3687" s="184">
        <f>IF(C3687="MTS", B3687, B3687 * IFERROR(VLOOKUP(C3687, 'QTY_CONVERSIONS '!A:B, 2, FALSE), "Units not  found"))</f>
        <v>5</v>
      </c>
      <c r="M3687" s="185">
        <f t="shared" si="339"/>
        <v>12400</v>
      </c>
      <c r="N3687" s="143" t="str">
        <f>IFERROR(VLOOKUP(D3687, Product_Category!A:B, 2, FALSE), "Uncategorized")</f>
        <v>MCC</v>
      </c>
      <c r="O3687" s="186">
        <f t="shared" si="341"/>
        <v>2480</v>
      </c>
      <c r="P3687" s="185">
        <f t="shared" si="340"/>
        <v>12400</v>
      </c>
      <c r="Q3687" s="143">
        <v>2023</v>
      </c>
      <c r="R3687" s="143" t="str">
        <f>IFERROR(VLOOKUP(G3687,'SOURCE COMPANY'!A:B, 2, FALSE), "")</f>
        <v>PERITUS INT</v>
      </c>
      <c r="S3687" s="143" t="str">
        <f>IFERROR(VLOOKUP(H3687,'CUSTOMER NAME'!A:B, 2, FALSE), "")</f>
        <v>TO THE ORDER</v>
      </c>
    </row>
    <row r="3688" spans="1:19">
      <c r="A3688" s="233" t="s">
        <v>610</v>
      </c>
      <c r="B3688" s="118">
        <v>12000</v>
      </c>
      <c r="C3688" s="118" t="s">
        <v>7</v>
      </c>
      <c r="D3688" s="118" t="s">
        <v>618</v>
      </c>
      <c r="E3688" s="255">
        <v>186.833</v>
      </c>
      <c r="F3688" s="118" t="s">
        <v>1730</v>
      </c>
      <c r="G3688" s="118" t="s">
        <v>616</v>
      </c>
      <c r="H3688" s="199" t="s">
        <v>510</v>
      </c>
      <c r="I3688" s="219" t="str">
        <f t="shared" si="343"/>
        <v>October</v>
      </c>
      <c r="J3688" s="184">
        <f>IF(F3688="USD", E3688, E3688 * IFERROR(VLOOKUP(F3688, EXCHANGE_RATE!A:B, 2, FALSE), "Currency not found"))</f>
        <v>2.2419959999999999</v>
      </c>
      <c r="K3688" s="184">
        <f t="shared" si="338"/>
        <v>2.25</v>
      </c>
      <c r="L3688" s="184">
        <f>IF(C3688="MTS", B3688, B3688 * IFERROR(VLOOKUP(C3688, 'QTY_CONVERSIONS '!A:B, 2, FALSE), "Units not  found"))</f>
        <v>12</v>
      </c>
      <c r="M3688" s="185">
        <f t="shared" si="339"/>
        <v>27000</v>
      </c>
      <c r="N3688" s="143" t="str">
        <f>IFERROR(VLOOKUP(D3688, Product_Category!A:B, 2, FALSE), "Uncategorized")</f>
        <v>MCC</v>
      </c>
      <c r="O3688" s="186">
        <f t="shared" si="341"/>
        <v>2250</v>
      </c>
      <c r="P3688" s="185">
        <f t="shared" si="340"/>
        <v>27000</v>
      </c>
      <c r="Q3688" s="143">
        <v>2023</v>
      </c>
      <c r="R3688" s="143" t="str">
        <f>IFERROR(VLOOKUP(G3688,'SOURCE COMPANY'!A:B, 2, FALSE), "")</f>
        <v>PERITUS INT</v>
      </c>
      <c r="S3688" s="143" t="str">
        <f>IFERROR(VLOOKUP(H3688,'CUSTOMER NAME'!A:B, 2, FALSE), "")</f>
        <v>TO THE ORDER</v>
      </c>
    </row>
    <row r="3689" spans="1:19">
      <c r="A3689" s="234" t="s">
        <v>1213</v>
      </c>
      <c r="B3689" s="222">
        <v>8000</v>
      </c>
      <c r="C3689" s="143" t="s">
        <v>7</v>
      </c>
      <c r="D3689" s="143" t="s">
        <v>617</v>
      </c>
      <c r="E3689" s="229">
        <v>205.71199999999999</v>
      </c>
      <c r="F3689" s="143" t="s">
        <v>1730</v>
      </c>
      <c r="G3689" s="143" t="s">
        <v>616</v>
      </c>
      <c r="H3689" s="198" t="s">
        <v>510</v>
      </c>
      <c r="I3689" s="219" t="str">
        <f t="shared" si="343"/>
        <v>October</v>
      </c>
      <c r="J3689" s="184">
        <f>IF(F3689="USD", E3689, E3689 * IFERROR(VLOOKUP(F3689, EXCHANGE_RATE!A:B, 2, FALSE), "Currency not found"))</f>
        <v>2.4685440000000001</v>
      </c>
      <c r="K3689" s="184">
        <f t="shared" si="338"/>
        <v>2.4699999999999998</v>
      </c>
      <c r="L3689" s="184">
        <f>IF(C3689="MTS", B3689, B3689 * IFERROR(VLOOKUP(C3689, 'QTY_CONVERSIONS '!A:B, 2, FALSE), "Units not  found"))</f>
        <v>8</v>
      </c>
      <c r="M3689" s="185">
        <f t="shared" si="339"/>
        <v>19759.999999999996</v>
      </c>
      <c r="N3689" s="143" t="str">
        <f>IFERROR(VLOOKUP(D3689, Product_Category!A:B, 2, FALSE), "Uncategorized")</f>
        <v>MCC</v>
      </c>
      <c r="O3689" s="186">
        <f t="shared" si="341"/>
        <v>2469.9999999999995</v>
      </c>
      <c r="P3689" s="185">
        <f t="shared" si="340"/>
        <v>19759.999999999996</v>
      </c>
      <c r="Q3689" s="143">
        <v>2023</v>
      </c>
      <c r="R3689" s="143" t="str">
        <f>IFERROR(VLOOKUP(G3689,'SOURCE COMPANY'!A:B, 2, FALSE), "")</f>
        <v>PERITUS INT</v>
      </c>
      <c r="S3689" s="143" t="str">
        <f>IFERROR(VLOOKUP(H3689,'CUSTOMER NAME'!A:B, 2, FALSE), "")</f>
        <v>TO THE ORDER</v>
      </c>
    </row>
    <row r="3690" spans="1:19">
      <c r="A3690" s="234" t="s">
        <v>1213</v>
      </c>
      <c r="B3690" s="222">
        <v>8000</v>
      </c>
      <c r="C3690" s="143" t="s">
        <v>7</v>
      </c>
      <c r="D3690" s="143" t="s">
        <v>617</v>
      </c>
      <c r="E3690" s="229">
        <v>205.71199999999999</v>
      </c>
      <c r="F3690" s="143" t="s">
        <v>1730</v>
      </c>
      <c r="G3690" s="143" t="s">
        <v>616</v>
      </c>
      <c r="H3690" s="198" t="s">
        <v>510</v>
      </c>
      <c r="I3690" s="219" t="str">
        <f t="shared" si="343"/>
        <v>October</v>
      </c>
      <c r="J3690" s="184">
        <f>IF(F3690="USD", E3690, E3690 * IFERROR(VLOOKUP(F3690, EXCHANGE_RATE!A:B, 2, FALSE), "Currency not found"))</f>
        <v>2.4685440000000001</v>
      </c>
      <c r="K3690" s="184">
        <f t="shared" si="338"/>
        <v>2.4699999999999998</v>
      </c>
      <c r="L3690" s="184">
        <f>IF(C3690="MTS", B3690, B3690 * IFERROR(VLOOKUP(C3690, 'QTY_CONVERSIONS '!A:B, 2, FALSE), "Units not  found"))</f>
        <v>8</v>
      </c>
      <c r="M3690" s="185">
        <f t="shared" si="339"/>
        <v>19759.999999999996</v>
      </c>
      <c r="N3690" s="143" t="str">
        <f>IFERROR(VLOOKUP(D3690, Product_Category!A:B, 2, FALSE), "Uncategorized")</f>
        <v>MCC</v>
      </c>
      <c r="O3690" s="186">
        <f t="shared" si="341"/>
        <v>2469.9999999999995</v>
      </c>
      <c r="P3690" s="185">
        <f t="shared" si="340"/>
        <v>19759.999999999996</v>
      </c>
      <c r="Q3690" s="143">
        <v>2023</v>
      </c>
      <c r="R3690" s="143" t="str">
        <f>IFERROR(VLOOKUP(G3690,'SOURCE COMPANY'!A:B, 2, FALSE), "")</f>
        <v>PERITUS INT</v>
      </c>
      <c r="S3690" s="143" t="str">
        <f>IFERROR(VLOOKUP(H3690,'CUSTOMER NAME'!A:B, 2, FALSE), "")</f>
        <v>TO THE ORDER</v>
      </c>
    </row>
    <row r="3691" spans="1:19">
      <c r="A3691" s="234" t="s">
        <v>1213</v>
      </c>
      <c r="B3691" s="222">
        <v>8000</v>
      </c>
      <c r="C3691" s="143" t="s">
        <v>7</v>
      </c>
      <c r="D3691" s="143" t="s">
        <v>617</v>
      </c>
      <c r="E3691" s="229">
        <v>205.71199999999999</v>
      </c>
      <c r="F3691" s="143" t="s">
        <v>1730</v>
      </c>
      <c r="G3691" s="143" t="s">
        <v>616</v>
      </c>
      <c r="H3691" s="198" t="s">
        <v>510</v>
      </c>
      <c r="I3691" s="219" t="str">
        <f t="shared" si="343"/>
        <v>October</v>
      </c>
      <c r="J3691" s="184">
        <f>IF(F3691="USD", E3691, E3691 * IFERROR(VLOOKUP(F3691, EXCHANGE_RATE!A:B, 2, FALSE), "Currency not found"))</f>
        <v>2.4685440000000001</v>
      </c>
      <c r="K3691" s="184">
        <f t="shared" si="338"/>
        <v>2.4699999999999998</v>
      </c>
      <c r="L3691" s="184">
        <f>IF(C3691="MTS", B3691, B3691 * IFERROR(VLOOKUP(C3691, 'QTY_CONVERSIONS '!A:B, 2, FALSE), "Units not  found"))</f>
        <v>8</v>
      </c>
      <c r="M3691" s="185">
        <f t="shared" si="339"/>
        <v>19759.999999999996</v>
      </c>
      <c r="N3691" s="143" t="str">
        <f>IFERROR(VLOOKUP(D3691, Product_Category!A:B, 2, FALSE), "Uncategorized")</f>
        <v>MCC</v>
      </c>
      <c r="O3691" s="186">
        <f t="shared" si="341"/>
        <v>2469.9999999999995</v>
      </c>
      <c r="P3691" s="185">
        <f t="shared" si="340"/>
        <v>19759.999999999996</v>
      </c>
      <c r="Q3691" s="143">
        <v>2023</v>
      </c>
      <c r="R3691" s="143" t="str">
        <f>IFERROR(VLOOKUP(G3691,'SOURCE COMPANY'!A:B, 2, FALSE), "")</f>
        <v>PERITUS INT</v>
      </c>
      <c r="S3691" s="143" t="str">
        <f>IFERROR(VLOOKUP(H3691,'CUSTOMER NAME'!A:B, 2, FALSE), "")</f>
        <v>TO THE ORDER</v>
      </c>
    </row>
    <row r="3692" spans="1:19">
      <c r="A3692" s="235" t="s">
        <v>752</v>
      </c>
      <c r="B3692" s="32">
        <v>300</v>
      </c>
      <c r="C3692" s="221" t="s">
        <v>7</v>
      </c>
      <c r="D3692" s="221" t="s">
        <v>2069</v>
      </c>
      <c r="E3692" s="55">
        <v>23.5</v>
      </c>
      <c r="F3692" s="221" t="s">
        <v>9</v>
      </c>
      <c r="G3692" s="143" t="s">
        <v>1198</v>
      </c>
      <c r="H3692" s="200" t="s">
        <v>510</v>
      </c>
      <c r="I3692" s="219" t="str">
        <f t="shared" si="343"/>
        <v>October</v>
      </c>
      <c r="J3692" s="184">
        <f>IF(F3692="USD", E3692, E3692 * IFERROR(VLOOKUP(F3692, EXCHANGE_RATE!A:B, 2, FALSE), "Currency not found"))</f>
        <v>23.5</v>
      </c>
      <c r="K3692" s="184">
        <f t="shared" si="338"/>
        <v>23.5</v>
      </c>
      <c r="L3692" s="184">
        <f>IF(C3692="MTS", B3692, B3692 * IFERROR(VLOOKUP(C3692, 'QTY_CONVERSIONS '!A:B, 2, FALSE), "Units not  found"))</f>
        <v>0.3</v>
      </c>
      <c r="M3692" s="185">
        <f t="shared" si="339"/>
        <v>7050</v>
      </c>
      <c r="N3692" s="143" t="str">
        <f>IFERROR(VLOOKUP(D3692, Product_Category!A:B, 2, FALSE), "Uncategorized")</f>
        <v>CROSCARMELLOSE SODIUM</v>
      </c>
      <c r="O3692" s="186">
        <f t="shared" si="341"/>
        <v>23500</v>
      </c>
      <c r="P3692" s="185">
        <f t="shared" si="340"/>
        <v>7050</v>
      </c>
      <c r="Q3692" s="143">
        <v>2023</v>
      </c>
      <c r="R3692" s="143" t="str">
        <f>IFERROR(VLOOKUP(G3692,'SOURCE COMPANY'!A:B, 2, FALSE), "")</f>
        <v>PHARMA LINKS</v>
      </c>
      <c r="S3692" s="143" t="str">
        <f>IFERROR(VLOOKUP(H3692,'CUSTOMER NAME'!A:B, 2, FALSE), "")</f>
        <v>TO THE ORDER</v>
      </c>
    </row>
    <row r="3693" spans="1:19">
      <c r="A3693" s="234" t="s">
        <v>752</v>
      </c>
      <c r="B3693" s="31">
        <v>300</v>
      </c>
      <c r="C3693" s="143" t="s">
        <v>7</v>
      </c>
      <c r="D3693" s="143" t="s">
        <v>2069</v>
      </c>
      <c r="E3693" s="51">
        <v>23.5</v>
      </c>
      <c r="F3693" s="143" t="s">
        <v>9</v>
      </c>
      <c r="G3693" s="143" t="s">
        <v>1198</v>
      </c>
      <c r="H3693" s="198" t="s">
        <v>510</v>
      </c>
      <c r="I3693" s="219" t="str">
        <f t="shared" si="343"/>
        <v>October</v>
      </c>
      <c r="J3693" s="184">
        <f>IF(F3693="USD", E3693, E3693 * IFERROR(VLOOKUP(F3693, EXCHANGE_RATE!A:B, 2, FALSE), "Currency not found"))</f>
        <v>23.5</v>
      </c>
      <c r="K3693" s="184">
        <f t="shared" si="338"/>
        <v>23.5</v>
      </c>
      <c r="L3693" s="184">
        <f>IF(C3693="MTS", B3693, B3693 * IFERROR(VLOOKUP(C3693, 'QTY_CONVERSIONS '!A:B, 2, FALSE), "Units not  found"))</f>
        <v>0.3</v>
      </c>
      <c r="M3693" s="185">
        <f t="shared" si="339"/>
        <v>7050</v>
      </c>
      <c r="N3693" s="143" t="str">
        <f>IFERROR(VLOOKUP(D3693, Product_Category!A:B, 2, FALSE), "Uncategorized")</f>
        <v>CROSCARMELLOSE SODIUM</v>
      </c>
      <c r="O3693" s="186">
        <f t="shared" si="341"/>
        <v>23500</v>
      </c>
      <c r="P3693" s="185">
        <f t="shared" si="340"/>
        <v>7050</v>
      </c>
      <c r="Q3693" s="143">
        <v>2023</v>
      </c>
      <c r="R3693" s="143" t="str">
        <f>IFERROR(VLOOKUP(G3693,'SOURCE COMPANY'!A:B, 2, FALSE), "")</f>
        <v>PHARMA LINKS</v>
      </c>
      <c r="S3693" s="143" t="str">
        <f>IFERROR(VLOOKUP(H3693,'CUSTOMER NAME'!A:B, 2, FALSE), "")</f>
        <v>TO THE ORDER</v>
      </c>
    </row>
    <row r="3694" spans="1:19">
      <c r="A3694" s="234" t="s">
        <v>752</v>
      </c>
      <c r="B3694" s="31">
        <v>300</v>
      </c>
      <c r="C3694" s="143" t="s">
        <v>7</v>
      </c>
      <c r="D3694" s="143" t="s">
        <v>2069</v>
      </c>
      <c r="E3694" s="51">
        <v>23.5</v>
      </c>
      <c r="F3694" s="143" t="s">
        <v>9</v>
      </c>
      <c r="G3694" s="143" t="s">
        <v>1198</v>
      </c>
      <c r="H3694" s="198" t="s">
        <v>510</v>
      </c>
      <c r="I3694" s="219" t="str">
        <f t="shared" si="343"/>
        <v>October</v>
      </c>
      <c r="J3694" s="184">
        <f>IF(F3694="USD", E3694, E3694 * IFERROR(VLOOKUP(F3694, EXCHANGE_RATE!A:B, 2, FALSE), "Currency not found"))</f>
        <v>23.5</v>
      </c>
      <c r="K3694" s="184">
        <f t="shared" si="338"/>
        <v>23.5</v>
      </c>
      <c r="L3694" s="184">
        <f>IF(C3694="MTS", B3694, B3694 * IFERROR(VLOOKUP(C3694, 'QTY_CONVERSIONS '!A:B, 2, FALSE), "Units not  found"))</f>
        <v>0.3</v>
      </c>
      <c r="M3694" s="185">
        <f t="shared" si="339"/>
        <v>7050</v>
      </c>
      <c r="N3694" s="143" t="str">
        <f>IFERROR(VLOOKUP(D3694, Product_Category!A:B, 2, FALSE), "Uncategorized")</f>
        <v>CROSCARMELLOSE SODIUM</v>
      </c>
      <c r="O3694" s="186">
        <f t="shared" si="341"/>
        <v>23500</v>
      </c>
      <c r="P3694" s="185">
        <f t="shared" si="340"/>
        <v>7050</v>
      </c>
      <c r="Q3694" s="143">
        <v>2023</v>
      </c>
      <c r="R3694" s="143" t="str">
        <f>IFERROR(VLOOKUP(G3694,'SOURCE COMPANY'!A:B, 2, FALSE), "")</f>
        <v>PHARMA LINKS</v>
      </c>
      <c r="S3694" s="143" t="str">
        <f>IFERROR(VLOOKUP(H3694,'CUSTOMER NAME'!A:B, 2, FALSE), "")</f>
        <v>TO THE ORDER</v>
      </c>
    </row>
    <row r="3695" spans="1:19">
      <c r="A3695" s="234" t="s">
        <v>1196</v>
      </c>
      <c r="B3695" s="143">
        <v>2000</v>
      </c>
      <c r="C3695" s="143" t="s">
        <v>7</v>
      </c>
      <c r="D3695" s="143" t="s">
        <v>1197</v>
      </c>
      <c r="E3695" s="255">
        <v>18.8</v>
      </c>
      <c r="F3695" s="143" t="s">
        <v>9</v>
      </c>
      <c r="G3695" s="143" t="s">
        <v>1198</v>
      </c>
      <c r="H3695" s="198" t="s">
        <v>510</v>
      </c>
      <c r="I3695" s="219" t="str">
        <f t="shared" si="343"/>
        <v>October</v>
      </c>
      <c r="J3695" s="184">
        <f>IF(F3695="USD", E3695, E3695 * IFERROR(VLOOKUP(F3695, EXCHANGE_RATE!A:B, 2, FALSE), "Currency not found"))</f>
        <v>18.8</v>
      </c>
      <c r="K3695" s="184">
        <f t="shared" si="338"/>
        <v>18.8</v>
      </c>
      <c r="L3695" s="184">
        <f>IF(C3695="MTS", B3695, B3695 * IFERROR(VLOOKUP(C3695, 'QTY_CONVERSIONS '!A:B, 2, FALSE), "Units not  found"))</f>
        <v>2</v>
      </c>
      <c r="M3695" s="185">
        <f t="shared" si="339"/>
        <v>37600</v>
      </c>
      <c r="N3695" s="143" t="str">
        <f>IFERROR(VLOOKUP(D3695, Product_Category!A:B, 2, FALSE), "Uncategorized")</f>
        <v>MCC</v>
      </c>
      <c r="O3695" s="186">
        <f t="shared" si="341"/>
        <v>18800</v>
      </c>
      <c r="P3695" s="185">
        <f t="shared" si="340"/>
        <v>37600</v>
      </c>
      <c r="Q3695" s="143">
        <v>2023</v>
      </c>
      <c r="R3695" s="143" t="str">
        <f>IFERROR(VLOOKUP(G3695,'SOURCE COMPANY'!A:B, 2, FALSE), "")</f>
        <v>PHARMA LINKS</v>
      </c>
      <c r="S3695" s="143" t="str">
        <f>IFERROR(VLOOKUP(H3695,'CUSTOMER NAME'!A:B, 2, FALSE), "")</f>
        <v>TO THE ORDER</v>
      </c>
    </row>
    <row r="3696" spans="1:19">
      <c r="A3696" s="235" t="s">
        <v>1047</v>
      </c>
      <c r="B3696" s="32">
        <v>2000</v>
      </c>
      <c r="C3696" s="221" t="s">
        <v>7</v>
      </c>
      <c r="D3696" s="221" t="s">
        <v>2210</v>
      </c>
      <c r="E3696" s="55">
        <v>2.2000000000000002</v>
      </c>
      <c r="F3696" s="221" t="s">
        <v>9</v>
      </c>
      <c r="G3696" s="143" t="s">
        <v>203</v>
      </c>
      <c r="H3696" s="200" t="s">
        <v>510</v>
      </c>
      <c r="I3696" s="219" t="str">
        <f t="shared" si="343"/>
        <v>October</v>
      </c>
      <c r="J3696" s="184">
        <f>IF(F3696="USD", E3696, E3696 * IFERROR(VLOOKUP(F3696, EXCHANGE_RATE!A:B, 2, FALSE), "Currency not found"))</f>
        <v>2.2000000000000002</v>
      </c>
      <c r="K3696" s="184">
        <f t="shared" si="338"/>
        <v>2.2000000000000002</v>
      </c>
      <c r="L3696" s="184">
        <f>IF(C3696="MTS", B3696, B3696 * IFERROR(VLOOKUP(C3696, 'QTY_CONVERSIONS '!A:B, 2, FALSE), "Units not  found"))</f>
        <v>2</v>
      </c>
      <c r="M3696" s="185">
        <f t="shared" si="339"/>
        <v>4400</v>
      </c>
      <c r="N3696" s="143" t="str">
        <f>IFERROR(VLOOKUP(D3696, Product_Category!A:B, 2, FALSE), "Uncategorized")</f>
        <v>MCC</v>
      </c>
      <c r="O3696" s="186">
        <f t="shared" si="341"/>
        <v>2200</v>
      </c>
      <c r="P3696" s="185">
        <f t="shared" si="340"/>
        <v>4400</v>
      </c>
      <c r="Q3696" s="143">
        <v>2023</v>
      </c>
      <c r="R3696" s="143" t="str">
        <f>IFERROR(VLOOKUP(G3696,'SOURCE COMPANY'!A:B, 2, FALSE), "")</f>
        <v>PIOMA CHEMICALS</v>
      </c>
      <c r="S3696" s="143" t="str">
        <f>IFERROR(VLOOKUP(H3696,'CUSTOMER NAME'!A:B, 2, FALSE), "")</f>
        <v>TO THE ORDER</v>
      </c>
    </row>
    <row r="3697" spans="1:19">
      <c r="A3697" s="234" t="s">
        <v>172</v>
      </c>
      <c r="B3697" s="31">
        <v>10000</v>
      </c>
      <c r="C3697" s="143" t="s">
        <v>7</v>
      </c>
      <c r="D3697" s="143" t="s">
        <v>2228</v>
      </c>
      <c r="E3697" s="51">
        <v>2.9</v>
      </c>
      <c r="F3697" s="143" t="s">
        <v>9</v>
      </c>
      <c r="G3697" s="143" t="s">
        <v>203</v>
      </c>
      <c r="H3697" s="198" t="s">
        <v>510</v>
      </c>
      <c r="I3697" s="219" t="str">
        <f t="shared" si="343"/>
        <v>October</v>
      </c>
      <c r="J3697" s="184">
        <f>IF(F3697="USD", E3697, E3697 * IFERROR(VLOOKUP(F3697, EXCHANGE_RATE!A:B, 2, FALSE), "Currency not found"))</f>
        <v>2.9</v>
      </c>
      <c r="K3697" s="184">
        <f t="shared" si="338"/>
        <v>2.9</v>
      </c>
      <c r="L3697" s="184">
        <f>IF(C3697="MTS", B3697, B3697 * IFERROR(VLOOKUP(C3697, 'QTY_CONVERSIONS '!A:B, 2, FALSE), "Units not  found"))</f>
        <v>10</v>
      </c>
      <c r="M3697" s="185">
        <f t="shared" si="339"/>
        <v>29000</v>
      </c>
      <c r="N3697" s="143" t="str">
        <f>IFERROR(VLOOKUP(D3697, Product_Category!A:B, 2, FALSE), "Uncategorized")</f>
        <v>MCC</v>
      </c>
      <c r="O3697" s="186">
        <f t="shared" si="341"/>
        <v>2900</v>
      </c>
      <c r="P3697" s="185">
        <f t="shared" si="340"/>
        <v>29000</v>
      </c>
      <c r="Q3697" s="143">
        <v>2023</v>
      </c>
      <c r="R3697" s="143" t="str">
        <f>IFERROR(VLOOKUP(G3697,'SOURCE COMPANY'!A:B, 2, FALSE), "")</f>
        <v>PIOMA CHEMICALS</v>
      </c>
      <c r="S3697" s="143" t="str">
        <f>IFERROR(VLOOKUP(H3697,'CUSTOMER NAME'!A:B, 2, FALSE), "")</f>
        <v>TO THE ORDER</v>
      </c>
    </row>
    <row r="3698" spans="1:19">
      <c r="A3698" s="133" t="s">
        <v>812</v>
      </c>
      <c r="B3698" s="131">
        <v>5000</v>
      </c>
      <c r="C3698" s="131" t="s">
        <v>7</v>
      </c>
      <c r="D3698" s="131" t="s">
        <v>3897</v>
      </c>
      <c r="E3698" s="131">
        <v>5</v>
      </c>
      <c r="F3698" s="131" t="s">
        <v>9</v>
      </c>
      <c r="G3698" s="131" t="s">
        <v>1850</v>
      </c>
      <c r="H3698" s="134" t="s">
        <v>510</v>
      </c>
      <c r="I3698" s="192" t="s">
        <v>3893</v>
      </c>
      <c r="J3698" s="184">
        <f>IF(F3698="USD", E3698, E3698 * IFERROR(VLOOKUP(F3698, EXCHANGE_RATE!A:B, 2, FALSE), "Currency not found"))</f>
        <v>5</v>
      </c>
      <c r="K3698" s="184">
        <f t="shared" si="338"/>
        <v>5</v>
      </c>
      <c r="L3698" s="184">
        <f>IF(C3698="MTS", B3698, B3698 * IFERROR(VLOOKUP(C3698, 'QTY_CONVERSIONS '!A:B, 2, FALSE), "Units not  found"))</f>
        <v>5</v>
      </c>
      <c r="M3698" s="185">
        <f t="shared" si="339"/>
        <v>25000</v>
      </c>
      <c r="N3698" s="143" t="str">
        <f>IFERROR(VLOOKUP(D3698, Product_Category!A:B, 2, FALSE), "Uncategorized")</f>
        <v>CROSCARMELLOSE SODIUM</v>
      </c>
      <c r="O3698" s="186">
        <f t="shared" si="341"/>
        <v>5000</v>
      </c>
      <c r="P3698" s="185">
        <f t="shared" si="340"/>
        <v>25000</v>
      </c>
      <c r="Q3698" s="143">
        <v>2023</v>
      </c>
      <c r="R3698" s="143" t="str">
        <f>IFERROR(VLOOKUP(G3698,'SOURCE COMPANY'!A:B, 2, FALSE), "")</f>
        <v>Prachin Chemical</v>
      </c>
      <c r="S3698" s="143" t="str">
        <f>IFERROR(VLOOKUP(H3698,'CUSTOMER NAME'!A:B, 2, FALSE), "")</f>
        <v>TO THE ORDER</v>
      </c>
    </row>
    <row r="3699" spans="1:19">
      <c r="A3699" s="133" t="s">
        <v>1025</v>
      </c>
      <c r="B3699" s="131">
        <v>1000</v>
      </c>
      <c r="C3699" s="131" t="s">
        <v>7</v>
      </c>
      <c r="D3699" s="131" t="s">
        <v>3291</v>
      </c>
      <c r="E3699" s="131">
        <v>1.87</v>
      </c>
      <c r="F3699" s="131" t="s">
        <v>9</v>
      </c>
      <c r="G3699" s="131" t="s">
        <v>1850</v>
      </c>
      <c r="H3699" s="134" t="s">
        <v>510</v>
      </c>
      <c r="I3699" s="192" t="s">
        <v>3893</v>
      </c>
      <c r="J3699" s="184">
        <f>IF(F3699="USD", E3699, E3699 * IFERROR(VLOOKUP(F3699, EXCHANGE_RATE!A:B, 2, FALSE), "Currency not found"))</f>
        <v>1.87</v>
      </c>
      <c r="K3699" s="184">
        <f t="shared" si="338"/>
        <v>1.87</v>
      </c>
      <c r="L3699" s="184">
        <f>IF(C3699="MTS", B3699, B3699 * IFERROR(VLOOKUP(C3699, 'QTY_CONVERSIONS '!A:B, 2, FALSE), "Units not  found"))</f>
        <v>1</v>
      </c>
      <c r="M3699" s="185">
        <f t="shared" si="339"/>
        <v>1870</v>
      </c>
      <c r="N3699" s="143" t="str">
        <f>IFERROR(VLOOKUP(D3699, Product_Category!A:B, 2, FALSE), "Uncategorized")</f>
        <v>MCC</v>
      </c>
      <c r="O3699" s="186">
        <f t="shared" si="341"/>
        <v>1870</v>
      </c>
      <c r="P3699" s="185">
        <f t="shared" si="340"/>
        <v>1870</v>
      </c>
      <c r="Q3699" s="143">
        <v>2023</v>
      </c>
      <c r="R3699" s="143" t="str">
        <f>IFERROR(VLOOKUP(G3699,'SOURCE COMPANY'!A:B, 2, FALSE), "")</f>
        <v>Prachin Chemical</v>
      </c>
      <c r="S3699" s="143" t="str">
        <f>IFERROR(VLOOKUP(H3699,'CUSTOMER NAME'!A:B, 2, FALSE), "")</f>
        <v>TO THE ORDER</v>
      </c>
    </row>
    <row r="3700" spans="1:19">
      <c r="A3700" s="133" t="s">
        <v>1047</v>
      </c>
      <c r="B3700" s="131">
        <v>12000</v>
      </c>
      <c r="C3700" s="131" t="s">
        <v>7</v>
      </c>
      <c r="D3700" s="131" t="s">
        <v>3917</v>
      </c>
      <c r="E3700" s="131">
        <v>1.9</v>
      </c>
      <c r="F3700" s="131" t="s">
        <v>9</v>
      </c>
      <c r="G3700" s="131" t="s">
        <v>1850</v>
      </c>
      <c r="H3700" s="134" t="s">
        <v>510</v>
      </c>
      <c r="I3700" s="192" t="s">
        <v>3893</v>
      </c>
      <c r="J3700" s="184">
        <f>IF(F3700="USD", E3700, E3700 * IFERROR(VLOOKUP(F3700, EXCHANGE_RATE!A:B, 2, FALSE), "Currency not found"))</f>
        <v>1.9</v>
      </c>
      <c r="K3700" s="184">
        <f t="shared" si="338"/>
        <v>1.9</v>
      </c>
      <c r="L3700" s="184">
        <f>IF(C3700="MTS", B3700, B3700 * IFERROR(VLOOKUP(C3700, 'QTY_CONVERSIONS '!A:B, 2, FALSE), "Units not  found"))</f>
        <v>12</v>
      </c>
      <c r="M3700" s="185">
        <f t="shared" si="339"/>
        <v>22800</v>
      </c>
      <c r="N3700" s="143" t="str">
        <f>IFERROR(VLOOKUP(D3700, Product_Category!A:B, 2, FALSE), "Uncategorized")</f>
        <v>MCC</v>
      </c>
      <c r="O3700" s="186">
        <f t="shared" si="341"/>
        <v>1900</v>
      </c>
      <c r="P3700" s="185">
        <f t="shared" si="340"/>
        <v>22800</v>
      </c>
      <c r="Q3700" s="143">
        <v>2023</v>
      </c>
      <c r="R3700" s="143" t="str">
        <f>IFERROR(VLOOKUP(G3700,'SOURCE COMPANY'!A:B, 2, FALSE), "")</f>
        <v>Prachin Chemical</v>
      </c>
      <c r="S3700" s="143" t="str">
        <f>IFERROR(VLOOKUP(H3700,'CUSTOMER NAME'!A:B, 2, FALSE), "")</f>
        <v>TO THE ORDER</v>
      </c>
    </row>
    <row r="3701" spans="1:19">
      <c r="A3701" s="133" t="s">
        <v>1047</v>
      </c>
      <c r="B3701" s="131">
        <v>8000</v>
      </c>
      <c r="C3701" s="131" t="s">
        <v>7</v>
      </c>
      <c r="D3701" s="131" t="s">
        <v>3918</v>
      </c>
      <c r="E3701" s="131">
        <v>1.9</v>
      </c>
      <c r="F3701" s="131" t="s">
        <v>9</v>
      </c>
      <c r="G3701" s="131" t="s">
        <v>1850</v>
      </c>
      <c r="H3701" s="134" t="s">
        <v>510</v>
      </c>
      <c r="I3701" s="192" t="s">
        <v>3893</v>
      </c>
      <c r="J3701" s="184">
        <f>IF(F3701="USD", E3701, E3701 * IFERROR(VLOOKUP(F3701, EXCHANGE_RATE!A:B, 2, FALSE), "Currency not found"))</f>
        <v>1.9</v>
      </c>
      <c r="K3701" s="184">
        <f t="shared" si="338"/>
        <v>1.9</v>
      </c>
      <c r="L3701" s="184">
        <f>IF(C3701="MTS", B3701, B3701 * IFERROR(VLOOKUP(C3701, 'QTY_CONVERSIONS '!A:B, 2, FALSE), "Units not  found"))</f>
        <v>8</v>
      </c>
      <c r="M3701" s="185">
        <f t="shared" si="339"/>
        <v>15200</v>
      </c>
      <c r="N3701" s="143" t="str">
        <f>IFERROR(VLOOKUP(D3701, Product_Category!A:B, 2, FALSE), "Uncategorized")</f>
        <v>MCC</v>
      </c>
      <c r="O3701" s="186">
        <f t="shared" si="341"/>
        <v>1900</v>
      </c>
      <c r="P3701" s="185">
        <f t="shared" si="340"/>
        <v>15200</v>
      </c>
      <c r="Q3701" s="143">
        <v>2023</v>
      </c>
      <c r="R3701" s="143" t="str">
        <f>IFERROR(VLOOKUP(G3701,'SOURCE COMPANY'!A:B, 2, FALSE), "")</f>
        <v>Prachin Chemical</v>
      </c>
      <c r="S3701" s="143" t="str">
        <f>IFERROR(VLOOKUP(H3701,'CUSTOMER NAME'!A:B, 2, FALSE), "")</f>
        <v>TO THE ORDER</v>
      </c>
    </row>
    <row r="3702" spans="1:19">
      <c r="A3702" s="135" t="s">
        <v>172</v>
      </c>
      <c r="B3702" s="132">
        <v>10000</v>
      </c>
      <c r="C3702" s="132" t="s">
        <v>7</v>
      </c>
      <c r="D3702" s="132" t="s">
        <v>3897</v>
      </c>
      <c r="E3702" s="132">
        <v>6</v>
      </c>
      <c r="F3702" s="132" t="s">
        <v>9</v>
      </c>
      <c r="G3702" s="131" t="s">
        <v>1850</v>
      </c>
      <c r="H3702" s="136" t="s">
        <v>510</v>
      </c>
      <c r="I3702" s="192" t="s">
        <v>3893</v>
      </c>
      <c r="J3702" s="184">
        <f>IF(F3702="USD", E3702, E3702 * IFERROR(VLOOKUP(F3702, EXCHANGE_RATE!A:B, 2, FALSE), "Currency not found"))</f>
        <v>6</v>
      </c>
      <c r="K3702" s="184">
        <f t="shared" si="338"/>
        <v>6</v>
      </c>
      <c r="L3702" s="184">
        <f>IF(C3702="MTS", B3702, B3702 * IFERROR(VLOOKUP(C3702, 'QTY_CONVERSIONS '!A:B, 2, FALSE), "Units not  found"))</f>
        <v>10</v>
      </c>
      <c r="M3702" s="185">
        <f t="shared" si="339"/>
        <v>60000</v>
      </c>
      <c r="N3702" s="143" t="str">
        <f>IFERROR(VLOOKUP(D3702, Product_Category!A:B, 2, FALSE), "Uncategorized")</f>
        <v>CROSCARMELLOSE SODIUM</v>
      </c>
      <c r="O3702" s="186">
        <f t="shared" si="341"/>
        <v>6000</v>
      </c>
      <c r="P3702" s="185">
        <f t="shared" si="340"/>
        <v>60000</v>
      </c>
      <c r="Q3702" s="143">
        <v>2023</v>
      </c>
      <c r="R3702" s="143" t="str">
        <f>IFERROR(VLOOKUP(G3702,'SOURCE COMPANY'!A:B, 2, FALSE), "")</f>
        <v>Prachin Chemical</v>
      </c>
      <c r="S3702" s="143" t="str">
        <f>IFERROR(VLOOKUP(H3702,'CUSTOMER NAME'!A:B, 2, FALSE), "")</f>
        <v>TO THE ORDER</v>
      </c>
    </row>
    <row r="3703" spans="1:19">
      <c r="A3703" s="137" t="s">
        <v>172</v>
      </c>
      <c r="B3703" s="138">
        <v>9000</v>
      </c>
      <c r="C3703" s="138" t="s">
        <v>7</v>
      </c>
      <c r="D3703" s="138" t="s">
        <v>3291</v>
      </c>
      <c r="E3703" s="138">
        <v>2</v>
      </c>
      <c r="F3703" s="138" t="s">
        <v>9</v>
      </c>
      <c r="G3703" s="131" t="s">
        <v>1850</v>
      </c>
      <c r="H3703" s="139" t="s">
        <v>510</v>
      </c>
      <c r="I3703" s="192" t="s">
        <v>3893</v>
      </c>
      <c r="J3703" s="184">
        <f>IF(F3703="USD", E3703, E3703 * IFERROR(VLOOKUP(F3703, EXCHANGE_RATE!A:B, 2, FALSE), "Currency not found"))</f>
        <v>2</v>
      </c>
      <c r="K3703" s="184">
        <f t="shared" si="338"/>
        <v>2</v>
      </c>
      <c r="L3703" s="184">
        <f>IF(C3703="MTS", B3703, B3703 * IFERROR(VLOOKUP(C3703, 'QTY_CONVERSIONS '!A:B, 2, FALSE), "Units not  found"))</f>
        <v>9</v>
      </c>
      <c r="M3703" s="185">
        <f t="shared" si="339"/>
        <v>18000</v>
      </c>
      <c r="N3703" s="143" t="str">
        <f>IFERROR(VLOOKUP(D3703, Product_Category!A:B, 2, FALSE), "Uncategorized")</f>
        <v>MCC</v>
      </c>
      <c r="O3703" s="186">
        <f t="shared" si="341"/>
        <v>2000</v>
      </c>
      <c r="P3703" s="185">
        <f t="shared" si="340"/>
        <v>18000</v>
      </c>
      <c r="Q3703" s="143">
        <v>2023</v>
      </c>
      <c r="R3703" s="143" t="str">
        <f>IFERROR(VLOOKUP(G3703,'SOURCE COMPANY'!A:B, 2, FALSE), "")</f>
        <v>Prachin Chemical</v>
      </c>
      <c r="S3703" s="143" t="str">
        <f>IFERROR(VLOOKUP(H3703,'CUSTOMER NAME'!A:B, 2, FALSE), "")</f>
        <v>TO THE ORDER</v>
      </c>
    </row>
    <row r="3704" spans="1:19">
      <c r="A3704" s="133" t="s">
        <v>172</v>
      </c>
      <c r="B3704" s="131">
        <v>20000</v>
      </c>
      <c r="C3704" s="131" t="s">
        <v>7</v>
      </c>
      <c r="D3704" s="131" t="s">
        <v>3897</v>
      </c>
      <c r="E3704" s="131">
        <v>5.8</v>
      </c>
      <c r="F3704" s="131" t="s">
        <v>9</v>
      </c>
      <c r="G3704" s="131" t="s">
        <v>1850</v>
      </c>
      <c r="H3704" s="134" t="s">
        <v>510</v>
      </c>
      <c r="I3704" s="192" t="s">
        <v>3893</v>
      </c>
      <c r="J3704" s="184">
        <f>IF(F3704="USD", E3704, E3704 * IFERROR(VLOOKUP(F3704, EXCHANGE_RATE!A:B, 2, FALSE), "Currency not found"))</f>
        <v>5.8</v>
      </c>
      <c r="K3704" s="184">
        <f t="shared" si="338"/>
        <v>5.8</v>
      </c>
      <c r="L3704" s="184">
        <f>IF(C3704="MTS", B3704, B3704 * IFERROR(VLOOKUP(C3704, 'QTY_CONVERSIONS '!A:B, 2, FALSE), "Units not  found"))</f>
        <v>20</v>
      </c>
      <c r="M3704" s="185">
        <f t="shared" si="339"/>
        <v>116000</v>
      </c>
      <c r="N3704" s="143" t="str">
        <f>IFERROR(VLOOKUP(D3704, Product_Category!A:B, 2, FALSE), "Uncategorized")</f>
        <v>CROSCARMELLOSE SODIUM</v>
      </c>
      <c r="O3704" s="186">
        <f t="shared" si="341"/>
        <v>5800</v>
      </c>
      <c r="P3704" s="185">
        <f t="shared" si="340"/>
        <v>116000</v>
      </c>
      <c r="Q3704" s="143">
        <v>2023</v>
      </c>
      <c r="R3704" s="143" t="str">
        <f>IFERROR(VLOOKUP(G3704,'SOURCE COMPANY'!A:B, 2, FALSE), "")</f>
        <v>Prachin Chemical</v>
      </c>
      <c r="S3704" s="143" t="str">
        <f>IFERROR(VLOOKUP(H3704,'CUSTOMER NAME'!A:B, 2, FALSE), "")</f>
        <v>TO THE ORDER</v>
      </c>
    </row>
    <row r="3705" spans="1:19">
      <c r="A3705" s="135" t="s">
        <v>860</v>
      </c>
      <c r="B3705" s="132">
        <v>9000</v>
      </c>
      <c r="C3705" s="132" t="s">
        <v>7</v>
      </c>
      <c r="D3705" s="132" t="s">
        <v>769</v>
      </c>
      <c r="E3705" s="132">
        <v>2.5499999999999998</v>
      </c>
      <c r="F3705" s="132" t="s">
        <v>9</v>
      </c>
      <c r="G3705" s="131" t="s">
        <v>1850</v>
      </c>
      <c r="H3705" s="136" t="s">
        <v>510</v>
      </c>
      <c r="I3705" s="192" t="s">
        <v>3658</v>
      </c>
      <c r="J3705" s="184">
        <f>IF(F3705="USD", E3705, E3705 * IFERROR(VLOOKUP(F3705, EXCHANGE_RATE!A:B, 2, FALSE), "Currency not found"))</f>
        <v>2.5499999999999998</v>
      </c>
      <c r="K3705" s="184">
        <f t="shared" si="338"/>
        <v>2.5499999999999998</v>
      </c>
      <c r="L3705" s="184">
        <f>IF(C3705="MTS", B3705, B3705 * IFERROR(VLOOKUP(C3705, 'QTY_CONVERSIONS '!A:B, 2, FALSE), "Units not  found"))</f>
        <v>9</v>
      </c>
      <c r="M3705" s="185">
        <f t="shared" si="339"/>
        <v>22950</v>
      </c>
      <c r="N3705" s="143" t="str">
        <f>IFERROR(VLOOKUP(D3705, Product_Category!A:B, 2, FALSE), "Uncategorized")</f>
        <v>MCC</v>
      </c>
      <c r="O3705" s="186">
        <f t="shared" si="341"/>
        <v>2550</v>
      </c>
      <c r="P3705" s="185">
        <f t="shared" si="340"/>
        <v>22950</v>
      </c>
      <c r="Q3705" s="143">
        <v>2023</v>
      </c>
      <c r="R3705" s="143" t="str">
        <f>IFERROR(VLOOKUP(G3705,'SOURCE COMPANY'!A:B, 2, FALSE), "")</f>
        <v>Prachin Chemical</v>
      </c>
      <c r="S3705" s="143" t="str">
        <f>IFERROR(VLOOKUP(H3705,'CUSTOMER NAME'!A:B, 2, FALSE), "")</f>
        <v>TO THE ORDER</v>
      </c>
    </row>
    <row r="3706" spans="1:19">
      <c r="A3706" s="137" t="s">
        <v>889</v>
      </c>
      <c r="B3706" s="138">
        <v>3000</v>
      </c>
      <c r="C3706" s="138" t="s">
        <v>7</v>
      </c>
      <c r="D3706" s="138" t="s">
        <v>3688</v>
      </c>
      <c r="E3706" s="138">
        <v>1.9</v>
      </c>
      <c r="F3706" s="138" t="s">
        <v>9</v>
      </c>
      <c r="G3706" s="131" t="s">
        <v>1850</v>
      </c>
      <c r="H3706" s="139" t="s">
        <v>510</v>
      </c>
      <c r="I3706" s="192" t="s">
        <v>3658</v>
      </c>
      <c r="J3706" s="184">
        <f>IF(F3706="USD", E3706, E3706 * IFERROR(VLOOKUP(F3706, EXCHANGE_RATE!A:B, 2, FALSE), "Currency not found"))</f>
        <v>1.9</v>
      </c>
      <c r="K3706" s="184">
        <f t="shared" si="338"/>
        <v>1.9</v>
      </c>
      <c r="L3706" s="184">
        <f>IF(C3706="MTS", B3706, B3706 * IFERROR(VLOOKUP(C3706, 'QTY_CONVERSIONS '!A:B, 2, FALSE), "Units not  found"))</f>
        <v>3</v>
      </c>
      <c r="M3706" s="185">
        <f t="shared" si="339"/>
        <v>5700</v>
      </c>
      <c r="N3706" s="143" t="str">
        <f>IFERROR(VLOOKUP(D3706, Product_Category!A:B, 2, FALSE), "Uncategorized")</f>
        <v>MAGNESIUM STEARATE</v>
      </c>
      <c r="O3706" s="186">
        <f t="shared" si="341"/>
        <v>1900</v>
      </c>
      <c r="P3706" s="185">
        <f t="shared" si="340"/>
        <v>5700</v>
      </c>
      <c r="Q3706" s="143">
        <v>2023</v>
      </c>
      <c r="R3706" s="143" t="str">
        <f>IFERROR(VLOOKUP(G3706,'SOURCE COMPANY'!A:B, 2, FALSE), "")</f>
        <v>Prachin Chemical</v>
      </c>
      <c r="S3706" s="143" t="str">
        <f>IFERROR(VLOOKUP(H3706,'CUSTOMER NAME'!A:B, 2, FALSE), "")</f>
        <v>TO THE ORDER</v>
      </c>
    </row>
    <row r="3707" spans="1:19">
      <c r="A3707" s="137" t="s">
        <v>172</v>
      </c>
      <c r="B3707" s="138">
        <v>1000</v>
      </c>
      <c r="C3707" s="138" t="s">
        <v>7</v>
      </c>
      <c r="D3707" s="138" t="s">
        <v>3014</v>
      </c>
      <c r="E3707" s="138">
        <v>10</v>
      </c>
      <c r="F3707" s="138" t="s">
        <v>9</v>
      </c>
      <c r="G3707" s="131" t="s">
        <v>1850</v>
      </c>
      <c r="H3707" s="139" t="s">
        <v>510</v>
      </c>
      <c r="I3707" s="192" t="s">
        <v>3658</v>
      </c>
      <c r="J3707" s="184">
        <f>IF(F3707="USD", E3707, E3707 * IFERROR(VLOOKUP(F3707, EXCHANGE_RATE!A:B, 2, FALSE), "Currency not found"))</f>
        <v>10</v>
      </c>
      <c r="K3707" s="184">
        <f t="shared" si="338"/>
        <v>10</v>
      </c>
      <c r="L3707" s="184">
        <f>IF(C3707="MTS", B3707, B3707 * IFERROR(VLOOKUP(C3707, 'QTY_CONVERSIONS '!A:B, 2, FALSE), "Units not  found"))</f>
        <v>1</v>
      </c>
      <c r="M3707" s="185">
        <f t="shared" si="339"/>
        <v>10000</v>
      </c>
      <c r="N3707" s="143" t="str">
        <f>IFERROR(VLOOKUP(D3707, Product_Category!A:B, 2, FALSE), "Uncategorized")</f>
        <v>CMC</v>
      </c>
      <c r="O3707" s="186">
        <f t="shared" si="341"/>
        <v>10000</v>
      </c>
      <c r="P3707" s="185">
        <f t="shared" si="340"/>
        <v>10000</v>
      </c>
      <c r="Q3707" s="143">
        <v>2023</v>
      </c>
      <c r="R3707" s="143" t="str">
        <f>IFERROR(VLOOKUP(G3707,'SOURCE COMPANY'!A:B, 2, FALSE), "")</f>
        <v>Prachin Chemical</v>
      </c>
      <c r="S3707" s="143" t="str">
        <f>IFERROR(VLOOKUP(H3707,'CUSTOMER NAME'!A:B, 2, FALSE), "")</f>
        <v>TO THE ORDER</v>
      </c>
    </row>
    <row r="3708" spans="1:19">
      <c r="A3708" s="133" t="s">
        <v>172</v>
      </c>
      <c r="B3708" s="131">
        <v>6000</v>
      </c>
      <c r="C3708" s="131" t="s">
        <v>7</v>
      </c>
      <c r="D3708" s="131" t="s">
        <v>3721</v>
      </c>
      <c r="E3708" s="131">
        <v>2</v>
      </c>
      <c r="F3708" s="131" t="s">
        <v>9</v>
      </c>
      <c r="G3708" s="131" t="s">
        <v>1850</v>
      </c>
      <c r="H3708" s="134" t="s">
        <v>510</v>
      </c>
      <c r="I3708" s="192" t="s">
        <v>3658</v>
      </c>
      <c r="J3708" s="184">
        <f>IF(F3708="USD", E3708, E3708 * IFERROR(VLOOKUP(F3708, EXCHANGE_RATE!A:B, 2, FALSE), "Currency not found"))</f>
        <v>2</v>
      </c>
      <c r="K3708" s="184">
        <f t="shared" si="338"/>
        <v>2</v>
      </c>
      <c r="L3708" s="184">
        <f>IF(C3708="MTS", B3708, B3708 * IFERROR(VLOOKUP(C3708, 'QTY_CONVERSIONS '!A:B, 2, FALSE), "Units not  found"))</f>
        <v>6</v>
      </c>
      <c r="M3708" s="185">
        <f t="shared" si="339"/>
        <v>12000</v>
      </c>
      <c r="N3708" s="143" t="str">
        <f>IFERROR(VLOOKUP(D3708, Product_Category!A:B, 2, FALSE), "Uncategorized")</f>
        <v>MCC</v>
      </c>
      <c r="O3708" s="186">
        <f t="shared" si="341"/>
        <v>2000</v>
      </c>
      <c r="P3708" s="185">
        <f t="shared" si="340"/>
        <v>12000</v>
      </c>
      <c r="Q3708" s="143">
        <v>2023</v>
      </c>
      <c r="R3708" s="143" t="str">
        <f>IFERROR(VLOOKUP(G3708,'SOURCE COMPANY'!A:B, 2, FALSE), "")</f>
        <v>Prachin Chemical</v>
      </c>
      <c r="S3708" s="143" t="str">
        <f>IFERROR(VLOOKUP(H3708,'CUSTOMER NAME'!A:B, 2, FALSE), "")</f>
        <v>TO THE ORDER</v>
      </c>
    </row>
    <row r="3709" spans="1:19">
      <c r="A3709" s="135" t="s">
        <v>172</v>
      </c>
      <c r="B3709" s="132">
        <v>6000</v>
      </c>
      <c r="C3709" s="132" t="s">
        <v>7</v>
      </c>
      <c r="D3709" s="132" t="s">
        <v>3725</v>
      </c>
      <c r="E3709" s="132">
        <v>2.6</v>
      </c>
      <c r="F3709" s="132" t="s">
        <v>9</v>
      </c>
      <c r="G3709" s="131" t="s">
        <v>1850</v>
      </c>
      <c r="H3709" s="136" t="s">
        <v>510</v>
      </c>
      <c r="I3709" s="192" t="s">
        <v>3658</v>
      </c>
      <c r="J3709" s="184">
        <f>IF(F3709="USD", E3709, E3709 * IFERROR(VLOOKUP(F3709, EXCHANGE_RATE!A:B, 2, FALSE), "Currency not found"))</f>
        <v>2.6</v>
      </c>
      <c r="K3709" s="184">
        <f t="shared" si="338"/>
        <v>2.6</v>
      </c>
      <c r="L3709" s="184">
        <f>IF(C3709="MTS", B3709, B3709 * IFERROR(VLOOKUP(C3709, 'QTY_CONVERSIONS '!A:B, 2, FALSE), "Units not  found"))</f>
        <v>6</v>
      </c>
      <c r="M3709" s="185">
        <f t="shared" si="339"/>
        <v>15600</v>
      </c>
      <c r="N3709" s="143" t="str">
        <f>IFERROR(VLOOKUP(D3709, Product_Category!A:B, 2, FALSE), "Uncategorized")</f>
        <v>MCC</v>
      </c>
      <c r="O3709" s="186">
        <f t="shared" si="341"/>
        <v>2600</v>
      </c>
      <c r="P3709" s="185">
        <f t="shared" si="340"/>
        <v>15600</v>
      </c>
      <c r="Q3709" s="143">
        <v>2023</v>
      </c>
      <c r="R3709" s="143" t="str">
        <f>IFERROR(VLOOKUP(G3709,'SOURCE COMPANY'!A:B, 2, FALSE), "")</f>
        <v>Prachin Chemical</v>
      </c>
      <c r="S3709" s="143" t="str">
        <f>IFERROR(VLOOKUP(H3709,'CUSTOMER NAME'!A:B, 2, FALSE), "")</f>
        <v>TO THE ORDER</v>
      </c>
    </row>
    <row r="3710" spans="1:19">
      <c r="A3710" s="119" t="s">
        <v>816</v>
      </c>
      <c r="B3710" s="120">
        <v>1000</v>
      </c>
      <c r="C3710" s="120" t="s">
        <v>7</v>
      </c>
      <c r="D3710" s="120" t="s">
        <v>3048</v>
      </c>
      <c r="E3710" s="120">
        <v>5.3</v>
      </c>
      <c r="F3710" s="120" t="s">
        <v>9</v>
      </c>
      <c r="G3710" s="131" t="s">
        <v>1850</v>
      </c>
      <c r="H3710" s="121" t="s">
        <v>510</v>
      </c>
      <c r="I3710" s="192" t="s">
        <v>3034</v>
      </c>
      <c r="J3710" s="184">
        <f>IF(F3710="USD", E3710, E3710 * IFERROR(VLOOKUP(F3710, EXCHANGE_RATE!A:B, 2, FALSE), "Currency not found"))</f>
        <v>5.3</v>
      </c>
      <c r="K3710" s="184">
        <f t="shared" si="338"/>
        <v>5.3</v>
      </c>
      <c r="L3710" s="184">
        <f>IF(C3710="MTS", B3710, B3710 * IFERROR(VLOOKUP(C3710, 'QTY_CONVERSIONS '!A:B, 2, FALSE), "Units not  found"))</f>
        <v>1</v>
      </c>
      <c r="M3710" s="185">
        <f t="shared" si="339"/>
        <v>5300</v>
      </c>
      <c r="N3710" s="143" t="str">
        <f>IFERROR(VLOOKUP(D3710, Product_Category!A:B, 2, FALSE), "Uncategorized")</f>
        <v>CROSCARMELLOSE SODIUM</v>
      </c>
      <c r="O3710" s="186">
        <f t="shared" si="341"/>
        <v>5300</v>
      </c>
      <c r="P3710" s="185">
        <f t="shared" si="340"/>
        <v>5300</v>
      </c>
      <c r="Q3710" s="143">
        <v>2023</v>
      </c>
      <c r="R3710" s="143" t="str">
        <f>IFERROR(VLOOKUP(G3710,'SOURCE COMPANY'!A:B, 2, FALSE), "")</f>
        <v>Prachin Chemical</v>
      </c>
      <c r="S3710" s="143" t="str">
        <f>IFERROR(VLOOKUP(H3710,'CUSTOMER NAME'!A:B, 2, FALSE), "")</f>
        <v>TO THE ORDER</v>
      </c>
    </row>
    <row r="3711" spans="1:19">
      <c r="A3711" s="119" t="s">
        <v>816</v>
      </c>
      <c r="B3711" s="120">
        <v>500</v>
      </c>
      <c r="C3711" s="120" t="s">
        <v>7</v>
      </c>
      <c r="D3711" s="120" t="s">
        <v>3048</v>
      </c>
      <c r="E3711" s="120">
        <v>4.5999999999999996</v>
      </c>
      <c r="F3711" s="120" t="s">
        <v>9</v>
      </c>
      <c r="G3711" s="131" t="s">
        <v>1850</v>
      </c>
      <c r="H3711" s="121" t="s">
        <v>510</v>
      </c>
      <c r="I3711" s="192" t="s">
        <v>3034</v>
      </c>
      <c r="J3711" s="184">
        <f>IF(F3711="USD", E3711, E3711 * IFERROR(VLOOKUP(F3711, EXCHANGE_RATE!A:B, 2, FALSE), "Currency not found"))</f>
        <v>4.5999999999999996</v>
      </c>
      <c r="K3711" s="184">
        <f t="shared" si="338"/>
        <v>4.5999999999999996</v>
      </c>
      <c r="L3711" s="184">
        <f>IF(C3711="MTS", B3711, B3711 * IFERROR(VLOOKUP(C3711, 'QTY_CONVERSIONS '!A:B, 2, FALSE), "Units not  found"))</f>
        <v>0.5</v>
      </c>
      <c r="M3711" s="185">
        <f t="shared" si="339"/>
        <v>2300</v>
      </c>
      <c r="N3711" s="143" t="str">
        <f>IFERROR(VLOOKUP(D3711, Product_Category!A:B, 2, FALSE), "Uncategorized")</f>
        <v>CROSCARMELLOSE SODIUM</v>
      </c>
      <c r="O3711" s="186">
        <f t="shared" si="341"/>
        <v>4600</v>
      </c>
      <c r="P3711" s="185">
        <f t="shared" si="340"/>
        <v>2300</v>
      </c>
      <c r="Q3711" s="143">
        <v>2023</v>
      </c>
      <c r="R3711" s="143" t="str">
        <f>IFERROR(VLOOKUP(G3711,'SOURCE COMPANY'!A:B, 2, FALSE), "")</f>
        <v>Prachin Chemical</v>
      </c>
      <c r="S3711" s="143" t="str">
        <f>IFERROR(VLOOKUP(H3711,'CUSTOMER NAME'!A:B, 2, FALSE), "")</f>
        <v>TO THE ORDER</v>
      </c>
    </row>
    <row r="3712" spans="1:19">
      <c r="A3712" s="119" t="s">
        <v>1003</v>
      </c>
      <c r="B3712" s="120">
        <v>10000</v>
      </c>
      <c r="C3712" s="120" t="s">
        <v>7</v>
      </c>
      <c r="D3712" s="120" t="s">
        <v>2301</v>
      </c>
      <c r="E3712" s="120">
        <v>2.2000000000000002</v>
      </c>
      <c r="F3712" s="120" t="s">
        <v>9</v>
      </c>
      <c r="G3712" s="131" t="s">
        <v>1850</v>
      </c>
      <c r="H3712" s="121" t="s">
        <v>510</v>
      </c>
      <c r="I3712" s="192" t="s">
        <v>3034</v>
      </c>
      <c r="J3712" s="184">
        <f>IF(F3712="USD", E3712, E3712 * IFERROR(VLOOKUP(F3712, EXCHANGE_RATE!A:B, 2, FALSE), "Currency not found"))</f>
        <v>2.2000000000000002</v>
      </c>
      <c r="K3712" s="184">
        <f t="shared" si="338"/>
        <v>2.2000000000000002</v>
      </c>
      <c r="L3712" s="184">
        <f>IF(C3712="MTS", B3712, B3712 * IFERROR(VLOOKUP(C3712, 'QTY_CONVERSIONS '!A:B, 2, FALSE), "Units not  found"))</f>
        <v>10</v>
      </c>
      <c r="M3712" s="185">
        <f t="shared" si="339"/>
        <v>22000</v>
      </c>
      <c r="N3712" s="143" t="str">
        <f>IFERROR(VLOOKUP(D3712, Product_Category!A:B, 2, FALSE), "Uncategorized")</f>
        <v>MCC</v>
      </c>
      <c r="O3712" s="186">
        <f t="shared" si="341"/>
        <v>2200</v>
      </c>
      <c r="P3712" s="185">
        <f t="shared" si="340"/>
        <v>22000</v>
      </c>
      <c r="Q3712" s="143">
        <v>2023</v>
      </c>
      <c r="R3712" s="143" t="str">
        <f>IFERROR(VLOOKUP(G3712,'SOURCE COMPANY'!A:B, 2, FALSE), "")</f>
        <v>Prachin Chemical</v>
      </c>
      <c r="S3712" s="143" t="str">
        <f>IFERROR(VLOOKUP(H3712,'CUSTOMER NAME'!A:B, 2, FALSE), "")</f>
        <v>TO THE ORDER</v>
      </c>
    </row>
    <row r="3713" spans="1:19">
      <c r="A3713" s="119" t="s">
        <v>1025</v>
      </c>
      <c r="B3713" s="120">
        <v>550</v>
      </c>
      <c r="C3713" s="120" t="s">
        <v>7</v>
      </c>
      <c r="D3713" s="120" t="s">
        <v>3048</v>
      </c>
      <c r="E3713" s="120">
        <v>3.4</v>
      </c>
      <c r="F3713" s="120" t="s">
        <v>9</v>
      </c>
      <c r="G3713" s="131" t="s">
        <v>1850</v>
      </c>
      <c r="H3713" s="121" t="s">
        <v>510</v>
      </c>
      <c r="I3713" s="192" t="s">
        <v>3034</v>
      </c>
      <c r="J3713" s="184">
        <f>IF(F3713="USD", E3713, E3713 * IFERROR(VLOOKUP(F3713, EXCHANGE_RATE!A:B, 2, FALSE), "Currency not found"))</f>
        <v>3.4</v>
      </c>
      <c r="K3713" s="184">
        <f t="shared" si="338"/>
        <v>3.4</v>
      </c>
      <c r="L3713" s="184">
        <f>IF(C3713="MTS", B3713, B3713 * IFERROR(VLOOKUP(C3713, 'QTY_CONVERSIONS '!A:B, 2, FALSE), "Units not  found"))</f>
        <v>0.55000000000000004</v>
      </c>
      <c r="M3713" s="185">
        <f t="shared" si="339"/>
        <v>1870</v>
      </c>
      <c r="N3713" s="143" t="str">
        <f>IFERROR(VLOOKUP(D3713, Product_Category!A:B, 2, FALSE), "Uncategorized")</f>
        <v>CROSCARMELLOSE SODIUM</v>
      </c>
      <c r="O3713" s="186">
        <f t="shared" si="341"/>
        <v>3400</v>
      </c>
      <c r="P3713" s="185">
        <f t="shared" si="340"/>
        <v>1870.0000000000002</v>
      </c>
      <c r="Q3713" s="143">
        <v>2023</v>
      </c>
      <c r="R3713" s="143" t="str">
        <f>IFERROR(VLOOKUP(G3713,'SOURCE COMPANY'!A:B, 2, FALSE), "")</f>
        <v>Prachin Chemical</v>
      </c>
      <c r="S3713" s="143" t="str">
        <f>IFERROR(VLOOKUP(H3713,'CUSTOMER NAME'!A:B, 2, FALSE), "")</f>
        <v>TO THE ORDER</v>
      </c>
    </row>
    <row r="3714" spans="1:19">
      <c r="A3714" s="119" t="s">
        <v>1025</v>
      </c>
      <c r="B3714" s="120">
        <v>125</v>
      </c>
      <c r="C3714" s="120" t="s">
        <v>7</v>
      </c>
      <c r="D3714" s="120" t="s">
        <v>3048</v>
      </c>
      <c r="E3714" s="120">
        <v>3.4</v>
      </c>
      <c r="F3714" s="120" t="s">
        <v>9</v>
      </c>
      <c r="G3714" s="131" t="s">
        <v>1850</v>
      </c>
      <c r="H3714" s="121" t="s">
        <v>510</v>
      </c>
      <c r="I3714" s="192" t="s">
        <v>3034</v>
      </c>
      <c r="J3714" s="184">
        <f>IF(F3714="USD", E3714, E3714 * IFERROR(VLOOKUP(F3714, EXCHANGE_RATE!A:B, 2, FALSE), "Currency not found"))</f>
        <v>3.4</v>
      </c>
      <c r="K3714" s="184">
        <f t="shared" ref="K3714:K3777" si="344">ROUNDUP(J3714,2)</f>
        <v>3.4</v>
      </c>
      <c r="L3714" s="184">
        <f>IF(C3714="MTS", B3714, B3714 * IFERROR(VLOOKUP(C3714, 'QTY_CONVERSIONS '!A:B, 2, FALSE), "Units not  found"))</f>
        <v>0.125</v>
      </c>
      <c r="M3714" s="185">
        <f t="shared" ref="M3714:M3777" si="345">B3714*K3714</f>
        <v>425</v>
      </c>
      <c r="N3714" s="143" t="str">
        <f>IFERROR(VLOOKUP(D3714, Product_Category!A:B, 2, FALSE), "Uncategorized")</f>
        <v>CROSCARMELLOSE SODIUM</v>
      </c>
      <c r="O3714" s="186">
        <f t="shared" si="341"/>
        <v>3400</v>
      </c>
      <c r="P3714" s="185">
        <f t="shared" ref="P3714:P3777" si="346">L3714*O3714</f>
        <v>425</v>
      </c>
      <c r="Q3714" s="143">
        <v>2023</v>
      </c>
      <c r="R3714" s="143" t="str">
        <f>IFERROR(VLOOKUP(G3714,'SOURCE COMPANY'!A:B, 2, FALSE), "")</f>
        <v>Prachin Chemical</v>
      </c>
      <c r="S3714" s="143" t="str">
        <f>IFERROR(VLOOKUP(H3714,'CUSTOMER NAME'!A:B, 2, FALSE), "")</f>
        <v>TO THE ORDER</v>
      </c>
    </row>
    <row r="3715" spans="1:19">
      <c r="A3715" s="119" t="s">
        <v>1025</v>
      </c>
      <c r="B3715" s="120">
        <v>1000</v>
      </c>
      <c r="C3715" s="120" t="s">
        <v>7</v>
      </c>
      <c r="D3715" s="120" t="s">
        <v>581</v>
      </c>
      <c r="E3715" s="120">
        <v>1.98</v>
      </c>
      <c r="F3715" s="120" t="s">
        <v>9</v>
      </c>
      <c r="G3715" s="131" t="s">
        <v>1850</v>
      </c>
      <c r="H3715" s="121" t="s">
        <v>510</v>
      </c>
      <c r="I3715" s="192" t="s">
        <v>3034</v>
      </c>
      <c r="J3715" s="184">
        <f>IF(F3715="USD", E3715, E3715 * IFERROR(VLOOKUP(F3715, EXCHANGE_RATE!A:B, 2, FALSE), "Currency not found"))</f>
        <v>1.98</v>
      </c>
      <c r="K3715" s="184">
        <f t="shared" si="344"/>
        <v>1.98</v>
      </c>
      <c r="L3715" s="184">
        <f>IF(C3715="MTS", B3715, B3715 * IFERROR(VLOOKUP(C3715, 'QTY_CONVERSIONS '!A:B, 2, FALSE), "Units not  found"))</f>
        <v>1</v>
      </c>
      <c r="M3715" s="185">
        <f t="shared" si="345"/>
        <v>1980</v>
      </c>
      <c r="N3715" s="143" t="str">
        <f>IFERROR(VLOOKUP(D3715, Product_Category!A:B, 2, FALSE), "Uncategorized")</f>
        <v>MCC</v>
      </c>
      <c r="O3715" s="186">
        <f t="shared" ref="O3715:O3778" si="347">K3715*1000</f>
        <v>1980</v>
      </c>
      <c r="P3715" s="185">
        <f t="shared" si="346"/>
        <v>1980</v>
      </c>
      <c r="Q3715" s="143">
        <v>2023</v>
      </c>
      <c r="R3715" s="143" t="str">
        <f>IFERROR(VLOOKUP(G3715,'SOURCE COMPANY'!A:B, 2, FALSE), "")</f>
        <v>Prachin Chemical</v>
      </c>
      <c r="S3715" s="143" t="str">
        <f>IFERROR(VLOOKUP(H3715,'CUSTOMER NAME'!A:B, 2, FALSE), "")</f>
        <v>TO THE ORDER</v>
      </c>
    </row>
    <row r="3716" spans="1:19">
      <c r="A3716" s="119" t="s">
        <v>1025</v>
      </c>
      <c r="B3716" s="120">
        <v>700</v>
      </c>
      <c r="C3716" s="120" t="s">
        <v>7</v>
      </c>
      <c r="D3716" s="120" t="s">
        <v>3245</v>
      </c>
      <c r="E3716" s="120">
        <v>1.85</v>
      </c>
      <c r="F3716" s="120" t="s">
        <v>9</v>
      </c>
      <c r="G3716" s="131" t="s">
        <v>1850</v>
      </c>
      <c r="H3716" s="121" t="s">
        <v>510</v>
      </c>
      <c r="I3716" s="192" t="s">
        <v>3034</v>
      </c>
      <c r="J3716" s="184">
        <f>IF(F3716="USD", E3716, E3716 * IFERROR(VLOOKUP(F3716, EXCHANGE_RATE!A:B, 2, FALSE), "Currency not found"))</f>
        <v>1.85</v>
      </c>
      <c r="K3716" s="184">
        <f t="shared" si="344"/>
        <v>1.85</v>
      </c>
      <c r="L3716" s="184">
        <f>IF(C3716="MTS", B3716, B3716 * IFERROR(VLOOKUP(C3716, 'QTY_CONVERSIONS '!A:B, 2, FALSE), "Units not  found"))</f>
        <v>0.70000000000000007</v>
      </c>
      <c r="M3716" s="185">
        <f t="shared" si="345"/>
        <v>1295</v>
      </c>
      <c r="N3716" s="143" t="str">
        <f>IFERROR(VLOOKUP(D3716, Product_Category!A:B, 2, FALSE), "Uncategorized")</f>
        <v>MCC</v>
      </c>
      <c r="O3716" s="186">
        <f t="shared" si="347"/>
        <v>1850</v>
      </c>
      <c r="P3716" s="185">
        <f t="shared" si="346"/>
        <v>1295.0000000000002</v>
      </c>
      <c r="Q3716" s="143">
        <v>2023</v>
      </c>
      <c r="R3716" s="143" t="str">
        <f>IFERROR(VLOOKUP(G3716,'SOURCE COMPANY'!A:B, 2, FALSE), "")</f>
        <v>Prachin Chemical</v>
      </c>
      <c r="S3716" s="143" t="str">
        <f>IFERROR(VLOOKUP(H3716,'CUSTOMER NAME'!A:B, 2, FALSE), "")</f>
        <v>TO THE ORDER</v>
      </c>
    </row>
    <row r="3717" spans="1:19">
      <c r="A3717" s="119" t="s">
        <v>1025</v>
      </c>
      <c r="B3717" s="120">
        <v>150</v>
      </c>
      <c r="C3717" s="120" t="s">
        <v>7</v>
      </c>
      <c r="D3717" s="120" t="s">
        <v>581</v>
      </c>
      <c r="E3717" s="120">
        <v>1.8</v>
      </c>
      <c r="F3717" s="120" t="s">
        <v>9</v>
      </c>
      <c r="G3717" s="131" t="s">
        <v>1850</v>
      </c>
      <c r="H3717" s="121" t="s">
        <v>510</v>
      </c>
      <c r="I3717" s="192" t="s">
        <v>3034</v>
      </c>
      <c r="J3717" s="184">
        <f>IF(F3717="USD", E3717, E3717 * IFERROR(VLOOKUP(F3717, EXCHANGE_RATE!A:B, 2, FALSE), "Currency not found"))</f>
        <v>1.8</v>
      </c>
      <c r="K3717" s="184">
        <f t="shared" si="344"/>
        <v>1.8</v>
      </c>
      <c r="L3717" s="184">
        <f>IF(C3717="MTS", B3717, B3717 * IFERROR(VLOOKUP(C3717, 'QTY_CONVERSIONS '!A:B, 2, FALSE), "Units not  found"))</f>
        <v>0.15</v>
      </c>
      <c r="M3717" s="185">
        <f t="shared" si="345"/>
        <v>270</v>
      </c>
      <c r="N3717" s="143" t="str">
        <f>IFERROR(VLOOKUP(D3717, Product_Category!A:B, 2, FALSE), "Uncategorized")</f>
        <v>MCC</v>
      </c>
      <c r="O3717" s="186">
        <f t="shared" si="347"/>
        <v>1800</v>
      </c>
      <c r="P3717" s="185">
        <f t="shared" si="346"/>
        <v>270</v>
      </c>
      <c r="Q3717" s="143">
        <v>2023</v>
      </c>
      <c r="R3717" s="143" t="str">
        <f>IFERROR(VLOOKUP(G3717,'SOURCE COMPANY'!A:B, 2, FALSE), "")</f>
        <v>Prachin Chemical</v>
      </c>
      <c r="S3717" s="143" t="str">
        <f>IFERROR(VLOOKUP(H3717,'CUSTOMER NAME'!A:B, 2, FALSE), "")</f>
        <v>TO THE ORDER</v>
      </c>
    </row>
    <row r="3718" spans="1:19">
      <c r="A3718" s="119" t="s">
        <v>1025</v>
      </c>
      <c r="B3718" s="120">
        <v>8000</v>
      </c>
      <c r="C3718" s="120" t="s">
        <v>7</v>
      </c>
      <c r="D3718" s="120" t="s">
        <v>581</v>
      </c>
      <c r="E3718" s="120">
        <v>1.8</v>
      </c>
      <c r="F3718" s="120" t="s">
        <v>9</v>
      </c>
      <c r="G3718" s="131" t="s">
        <v>1850</v>
      </c>
      <c r="H3718" s="121" t="s">
        <v>510</v>
      </c>
      <c r="I3718" s="192" t="s">
        <v>3034</v>
      </c>
      <c r="J3718" s="184">
        <f>IF(F3718="USD", E3718, E3718 * IFERROR(VLOOKUP(F3718, EXCHANGE_RATE!A:B, 2, FALSE), "Currency not found"))</f>
        <v>1.8</v>
      </c>
      <c r="K3718" s="184">
        <f t="shared" si="344"/>
        <v>1.8</v>
      </c>
      <c r="L3718" s="184">
        <f>IF(C3718="MTS", B3718, B3718 * IFERROR(VLOOKUP(C3718, 'QTY_CONVERSIONS '!A:B, 2, FALSE), "Units not  found"))</f>
        <v>8</v>
      </c>
      <c r="M3718" s="185">
        <f t="shared" si="345"/>
        <v>14400</v>
      </c>
      <c r="N3718" s="143" t="str">
        <f>IFERROR(VLOOKUP(D3718, Product_Category!A:B, 2, FALSE), "Uncategorized")</f>
        <v>MCC</v>
      </c>
      <c r="O3718" s="186">
        <f t="shared" si="347"/>
        <v>1800</v>
      </c>
      <c r="P3718" s="185">
        <f t="shared" si="346"/>
        <v>14400</v>
      </c>
      <c r="Q3718" s="143">
        <v>2023</v>
      </c>
      <c r="R3718" s="143" t="str">
        <f>IFERROR(VLOOKUP(G3718,'SOURCE COMPANY'!A:B, 2, FALSE), "")</f>
        <v>Prachin Chemical</v>
      </c>
      <c r="S3718" s="143" t="str">
        <f>IFERROR(VLOOKUP(H3718,'CUSTOMER NAME'!A:B, 2, FALSE), "")</f>
        <v>TO THE ORDER</v>
      </c>
    </row>
    <row r="3719" spans="1:19">
      <c r="A3719" s="119" t="s">
        <v>1047</v>
      </c>
      <c r="B3719" s="120">
        <v>2000</v>
      </c>
      <c r="C3719" s="120" t="s">
        <v>7</v>
      </c>
      <c r="D3719" s="120" t="s">
        <v>3048</v>
      </c>
      <c r="E3719" s="120">
        <v>5</v>
      </c>
      <c r="F3719" s="120" t="s">
        <v>9</v>
      </c>
      <c r="G3719" s="131" t="s">
        <v>1850</v>
      </c>
      <c r="H3719" s="121" t="s">
        <v>510</v>
      </c>
      <c r="I3719" s="192" t="s">
        <v>3034</v>
      </c>
      <c r="J3719" s="184">
        <f>IF(F3719="USD", E3719, E3719 * IFERROR(VLOOKUP(F3719, EXCHANGE_RATE!A:B, 2, FALSE), "Currency not found"))</f>
        <v>5</v>
      </c>
      <c r="K3719" s="184">
        <f t="shared" si="344"/>
        <v>5</v>
      </c>
      <c r="L3719" s="184">
        <f>IF(C3719="MTS", B3719, B3719 * IFERROR(VLOOKUP(C3719, 'QTY_CONVERSIONS '!A:B, 2, FALSE), "Units not  found"))</f>
        <v>2</v>
      </c>
      <c r="M3719" s="185">
        <f t="shared" si="345"/>
        <v>10000</v>
      </c>
      <c r="N3719" s="143" t="str">
        <f>IFERROR(VLOOKUP(D3719, Product_Category!A:B, 2, FALSE), "Uncategorized")</f>
        <v>CROSCARMELLOSE SODIUM</v>
      </c>
      <c r="O3719" s="186">
        <f t="shared" si="347"/>
        <v>5000</v>
      </c>
      <c r="P3719" s="185">
        <f t="shared" si="346"/>
        <v>10000</v>
      </c>
      <c r="Q3719" s="143">
        <v>2023</v>
      </c>
      <c r="R3719" s="143" t="str">
        <f>IFERROR(VLOOKUP(G3719,'SOURCE COMPANY'!A:B, 2, FALSE), "")</f>
        <v>Prachin Chemical</v>
      </c>
      <c r="S3719" s="143" t="str">
        <f>IFERROR(VLOOKUP(H3719,'CUSTOMER NAME'!A:B, 2, FALSE), "")</f>
        <v>TO THE ORDER</v>
      </c>
    </row>
    <row r="3720" spans="1:19">
      <c r="A3720" s="119" t="s">
        <v>1047</v>
      </c>
      <c r="B3720" s="120">
        <v>700</v>
      </c>
      <c r="C3720" s="120" t="s">
        <v>7</v>
      </c>
      <c r="D3720" s="120" t="s">
        <v>3048</v>
      </c>
      <c r="E3720" s="120">
        <v>6</v>
      </c>
      <c r="F3720" s="120" t="s">
        <v>9</v>
      </c>
      <c r="G3720" s="131" t="s">
        <v>1850</v>
      </c>
      <c r="H3720" s="121" t="s">
        <v>510</v>
      </c>
      <c r="I3720" s="192" t="s">
        <v>3034</v>
      </c>
      <c r="J3720" s="184">
        <f>IF(F3720="USD", E3720, E3720 * IFERROR(VLOOKUP(F3720, EXCHANGE_RATE!A:B, 2, FALSE), "Currency not found"))</f>
        <v>6</v>
      </c>
      <c r="K3720" s="184">
        <f t="shared" si="344"/>
        <v>6</v>
      </c>
      <c r="L3720" s="184">
        <f>IF(C3720="MTS", B3720, B3720 * IFERROR(VLOOKUP(C3720, 'QTY_CONVERSIONS '!A:B, 2, FALSE), "Units not  found"))</f>
        <v>0.70000000000000007</v>
      </c>
      <c r="M3720" s="185">
        <f t="shared" si="345"/>
        <v>4200</v>
      </c>
      <c r="N3720" s="143" t="str">
        <f>IFERROR(VLOOKUP(D3720, Product_Category!A:B, 2, FALSE), "Uncategorized")</f>
        <v>CROSCARMELLOSE SODIUM</v>
      </c>
      <c r="O3720" s="186">
        <f t="shared" si="347"/>
        <v>6000</v>
      </c>
      <c r="P3720" s="185">
        <f t="shared" si="346"/>
        <v>4200</v>
      </c>
      <c r="Q3720" s="143">
        <v>2023</v>
      </c>
      <c r="R3720" s="143" t="str">
        <f>IFERROR(VLOOKUP(G3720,'SOURCE COMPANY'!A:B, 2, FALSE), "")</f>
        <v>Prachin Chemical</v>
      </c>
      <c r="S3720" s="143" t="str">
        <f>IFERROR(VLOOKUP(H3720,'CUSTOMER NAME'!A:B, 2, FALSE), "")</f>
        <v>TO THE ORDER</v>
      </c>
    </row>
    <row r="3721" spans="1:19">
      <c r="A3721" s="119" t="s">
        <v>1047</v>
      </c>
      <c r="B3721" s="120">
        <v>12000</v>
      </c>
      <c r="C3721" s="120" t="s">
        <v>7</v>
      </c>
      <c r="D3721" s="120" t="s">
        <v>3255</v>
      </c>
      <c r="E3721" s="120">
        <v>1.95</v>
      </c>
      <c r="F3721" s="120" t="s">
        <v>9</v>
      </c>
      <c r="G3721" s="131" t="s">
        <v>1850</v>
      </c>
      <c r="H3721" s="121" t="s">
        <v>510</v>
      </c>
      <c r="I3721" s="192" t="s">
        <v>3034</v>
      </c>
      <c r="J3721" s="184">
        <f>IF(F3721="USD", E3721, E3721 * IFERROR(VLOOKUP(F3721, EXCHANGE_RATE!A:B, 2, FALSE), "Currency not found"))</f>
        <v>1.95</v>
      </c>
      <c r="K3721" s="184">
        <f t="shared" si="344"/>
        <v>1.95</v>
      </c>
      <c r="L3721" s="184">
        <f>IF(C3721="MTS", B3721, B3721 * IFERROR(VLOOKUP(C3721, 'QTY_CONVERSIONS '!A:B, 2, FALSE), "Units not  found"))</f>
        <v>12</v>
      </c>
      <c r="M3721" s="185">
        <f t="shared" si="345"/>
        <v>23400</v>
      </c>
      <c r="N3721" s="143" t="str">
        <f>IFERROR(VLOOKUP(D3721, Product_Category!A:B, 2, FALSE), "Uncategorized")</f>
        <v>MCC</v>
      </c>
      <c r="O3721" s="186">
        <f t="shared" si="347"/>
        <v>1950</v>
      </c>
      <c r="P3721" s="185">
        <f t="shared" si="346"/>
        <v>23400</v>
      </c>
      <c r="Q3721" s="143">
        <v>2023</v>
      </c>
      <c r="R3721" s="143" t="str">
        <f>IFERROR(VLOOKUP(G3721,'SOURCE COMPANY'!A:B, 2, FALSE), "")</f>
        <v>Prachin Chemical</v>
      </c>
      <c r="S3721" s="143" t="str">
        <f>IFERROR(VLOOKUP(H3721,'CUSTOMER NAME'!A:B, 2, FALSE), "")</f>
        <v>TO THE ORDER</v>
      </c>
    </row>
    <row r="3722" spans="1:19">
      <c r="A3722" s="119" t="s">
        <v>1047</v>
      </c>
      <c r="B3722" s="120">
        <v>6000</v>
      </c>
      <c r="C3722" s="120" t="s">
        <v>7</v>
      </c>
      <c r="D3722" s="120" t="s">
        <v>3256</v>
      </c>
      <c r="E3722" s="120">
        <v>1.95</v>
      </c>
      <c r="F3722" s="120" t="s">
        <v>9</v>
      </c>
      <c r="G3722" s="131" t="s">
        <v>1850</v>
      </c>
      <c r="H3722" s="121" t="s">
        <v>510</v>
      </c>
      <c r="I3722" s="192" t="s">
        <v>3034</v>
      </c>
      <c r="J3722" s="184">
        <f>IF(F3722="USD", E3722, E3722 * IFERROR(VLOOKUP(F3722, EXCHANGE_RATE!A:B, 2, FALSE), "Currency not found"))</f>
        <v>1.95</v>
      </c>
      <c r="K3722" s="184">
        <f t="shared" si="344"/>
        <v>1.95</v>
      </c>
      <c r="L3722" s="184">
        <f>IF(C3722="MTS", B3722, B3722 * IFERROR(VLOOKUP(C3722, 'QTY_CONVERSIONS '!A:B, 2, FALSE), "Units not  found"))</f>
        <v>6</v>
      </c>
      <c r="M3722" s="185">
        <f t="shared" si="345"/>
        <v>11700</v>
      </c>
      <c r="N3722" s="143" t="str">
        <f>IFERROR(VLOOKUP(D3722, Product_Category!A:B, 2, FALSE), "Uncategorized")</f>
        <v>MCC</v>
      </c>
      <c r="O3722" s="186">
        <f t="shared" si="347"/>
        <v>1950</v>
      </c>
      <c r="P3722" s="185">
        <f t="shared" si="346"/>
        <v>11700</v>
      </c>
      <c r="Q3722" s="143">
        <v>2023</v>
      </c>
      <c r="R3722" s="143" t="str">
        <f>IFERROR(VLOOKUP(G3722,'SOURCE COMPANY'!A:B, 2, FALSE), "")</f>
        <v>Prachin Chemical</v>
      </c>
      <c r="S3722" s="143" t="str">
        <f>IFERROR(VLOOKUP(H3722,'CUSTOMER NAME'!A:B, 2, FALSE), "")</f>
        <v>TO THE ORDER</v>
      </c>
    </row>
    <row r="3723" spans="1:19">
      <c r="A3723" s="119" t="s">
        <v>3028</v>
      </c>
      <c r="B3723" s="120">
        <v>20000</v>
      </c>
      <c r="C3723" s="120" t="s">
        <v>7</v>
      </c>
      <c r="D3723" s="120" t="s">
        <v>3286</v>
      </c>
      <c r="E3723" s="120">
        <v>2.9</v>
      </c>
      <c r="F3723" s="120" t="s">
        <v>9</v>
      </c>
      <c r="G3723" s="131" t="s">
        <v>1850</v>
      </c>
      <c r="H3723" s="121" t="s">
        <v>510</v>
      </c>
      <c r="I3723" s="192" t="s">
        <v>3034</v>
      </c>
      <c r="J3723" s="184">
        <f>IF(F3723="USD", E3723, E3723 * IFERROR(VLOOKUP(F3723, EXCHANGE_RATE!A:B, 2, FALSE), "Currency not found"))</f>
        <v>2.9</v>
      </c>
      <c r="K3723" s="184">
        <f t="shared" si="344"/>
        <v>2.9</v>
      </c>
      <c r="L3723" s="184">
        <f>IF(C3723="MTS", B3723, B3723 * IFERROR(VLOOKUP(C3723, 'QTY_CONVERSIONS '!A:B, 2, FALSE), "Units not  found"))</f>
        <v>20</v>
      </c>
      <c r="M3723" s="185">
        <f t="shared" si="345"/>
        <v>58000</v>
      </c>
      <c r="N3723" s="143" t="str">
        <f>IFERROR(VLOOKUP(D3723, Product_Category!A:B, 2, FALSE), "Uncategorized")</f>
        <v>MCC</v>
      </c>
      <c r="O3723" s="186">
        <f t="shared" si="347"/>
        <v>2900</v>
      </c>
      <c r="P3723" s="185">
        <f t="shared" si="346"/>
        <v>58000</v>
      </c>
      <c r="Q3723" s="143">
        <v>2023</v>
      </c>
      <c r="R3723" s="143" t="str">
        <f>IFERROR(VLOOKUP(G3723,'SOURCE COMPANY'!A:B, 2, FALSE), "")</f>
        <v>Prachin Chemical</v>
      </c>
      <c r="S3723" s="143" t="str">
        <f>IFERROR(VLOOKUP(H3723,'CUSTOMER NAME'!A:B, 2, FALSE), "")</f>
        <v>TO THE ORDER</v>
      </c>
    </row>
    <row r="3724" spans="1:19">
      <c r="A3724" s="234" t="s">
        <v>1025</v>
      </c>
      <c r="B3724" s="31">
        <v>1000</v>
      </c>
      <c r="C3724" s="143" t="s">
        <v>7</v>
      </c>
      <c r="D3724" s="143" t="s">
        <v>2048</v>
      </c>
      <c r="E3724" s="51">
        <v>1.83</v>
      </c>
      <c r="F3724" s="143" t="s">
        <v>9</v>
      </c>
      <c r="G3724" s="131" t="s">
        <v>1850</v>
      </c>
      <c r="H3724" s="198" t="s">
        <v>510</v>
      </c>
      <c r="I3724" s="219" t="str">
        <f t="shared" ref="I3724:I3749" si="348">I3723</f>
        <v>September</v>
      </c>
      <c r="J3724" s="184">
        <f>IF(F3724="USD", E3724, E3724 * IFERROR(VLOOKUP(F3724, EXCHANGE_RATE!A:B, 2, FALSE), "Currency not found"))</f>
        <v>1.83</v>
      </c>
      <c r="K3724" s="184">
        <f t="shared" si="344"/>
        <v>1.83</v>
      </c>
      <c r="L3724" s="184">
        <f>IF(C3724="MTS", B3724, B3724 * IFERROR(VLOOKUP(C3724, 'QTY_CONVERSIONS '!A:B, 2, FALSE), "Units not  found"))</f>
        <v>1</v>
      </c>
      <c r="M3724" s="185">
        <f t="shared" si="345"/>
        <v>1830</v>
      </c>
      <c r="N3724" s="143" t="str">
        <f>IFERROR(VLOOKUP(D3724, Product_Category!A:B, 2, FALSE), "Uncategorized")</f>
        <v>MCC</v>
      </c>
      <c r="O3724" s="186">
        <f t="shared" si="347"/>
        <v>1830</v>
      </c>
      <c r="P3724" s="185">
        <f t="shared" si="346"/>
        <v>1830</v>
      </c>
      <c r="Q3724" s="143">
        <v>2023</v>
      </c>
      <c r="R3724" s="143" t="str">
        <f>IFERROR(VLOOKUP(G3724,'SOURCE COMPANY'!A:B, 2, FALSE), "")</f>
        <v>Prachin Chemical</v>
      </c>
      <c r="S3724" s="143" t="str">
        <f>IFERROR(VLOOKUP(H3724,'CUSTOMER NAME'!A:B, 2, FALSE), "")</f>
        <v>TO THE ORDER</v>
      </c>
    </row>
    <row r="3725" spans="1:19">
      <c r="A3725" s="234" t="s">
        <v>1025</v>
      </c>
      <c r="B3725" s="31">
        <v>1000</v>
      </c>
      <c r="C3725" s="143" t="s">
        <v>7</v>
      </c>
      <c r="D3725" s="143" t="s">
        <v>2049</v>
      </c>
      <c r="E3725" s="51">
        <v>1.95</v>
      </c>
      <c r="F3725" s="143" t="s">
        <v>9</v>
      </c>
      <c r="G3725" s="131" t="s">
        <v>1850</v>
      </c>
      <c r="H3725" s="198" t="s">
        <v>510</v>
      </c>
      <c r="I3725" s="219" t="str">
        <f t="shared" si="348"/>
        <v>September</v>
      </c>
      <c r="J3725" s="184">
        <f>IF(F3725="USD", E3725, E3725 * IFERROR(VLOOKUP(F3725, EXCHANGE_RATE!A:B, 2, FALSE), "Currency not found"))</f>
        <v>1.95</v>
      </c>
      <c r="K3725" s="184">
        <f t="shared" si="344"/>
        <v>1.95</v>
      </c>
      <c r="L3725" s="184">
        <f>IF(C3725="MTS", B3725, B3725 * IFERROR(VLOOKUP(C3725, 'QTY_CONVERSIONS '!A:B, 2, FALSE), "Units not  found"))</f>
        <v>1</v>
      </c>
      <c r="M3725" s="185">
        <f t="shared" si="345"/>
        <v>1950</v>
      </c>
      <c r="N3725" s="143" t="str">
        <f>IFERROR(VLOOKUP(D3725, Product_Category!A:B, 2, FALSE), "Uncategorized")</f>
        <v>MCC</v>
      </c>
      <c r="O3725" s="186">
        <f t="shared" si="347"/>
        <v>1950</v>
      </c>
      <c r="P3725" s="185">
        <f t="shared" si="346"/>
        <v>1950</v>
      </c>
      <c r="Q3725" s="143">
        <v>2023</v>
      </c>
      <c r="R3725" s="143" t="str">
        <f>IFERROR(VLOOKUP(G3725,'SOURCE COMPANY'!A:B, 2, FALSE), "")</f>
        <v>Prachin Chemical</v>
      </c>
      <c r="S3725" s="143" t="str">
        <f>IFERROR(VLOOKUP(H3725,'CUSTOMER NAME'!A:B, 2, FALSE), "")</f>
        <v>TO THE ORDER</v>
      </c>
    </row>
    <row r="3726" spans="1:19">
      <c r="A3726" s="234" t="s">
        <v>1025</v>
      </c>
      <c r="B3726" s="31">
        <v>300</v>
      </c>
      <c r="C3726" s="143" t="s">
        <v>7</v>
      </c>
      <c r="D3726" s="143" t="s">
        <v>519</v>
      </c>
      <c r="E3726" s="51">
        <v>2.13</v>
      </c>
      <c r="F3726" s="143" t="s">
        <v>9</v>
      </c>
      <c r="G3726" s="131" t="s">
        <v>1850</v>
      </c>
      <c r="H3726" s="198" t="s">
        <v>510</v>
      </c>
      <c r="I3726" s="219" t="str">
        <f t="shared" si="348"/>
        <v>September</v>
      </c>
      <c r="J3726" s="184">
        <f>IF(F3726="USD", E3726, E3726 * IFERROR(VLOOKUP(F3726, EXCHANGE_RATE!A:B, 2, FALSE), "Currency not found"))</f>
        <v>2.13</v>
      </c>
      <c r="K3726" s="184">
        <f t="shared" si="344"/>
        <v>2.13</v>
      </c>
      <c r="L3726" s="184">
        <f>IF(C3726="MTS", B3726, B3726 * IFERROR(VLOOKUP(C3726, 'QTY_CONVERSIONS '!A:B, 2, FALSE), "Units not  found"))</f>
        <v>0.3</v>
      </c>
      <c r="M3726" s="185">
        <f t="shared" si="345"/>
        <v>639</v>
      </c>
      <c r="N3726" s="143" t="str">
        <f>IFERROR(VLOOKUP(D3726, Product_Category!A:B, 2, FALSE), "Uncategorized")</f>
        <v>MAGNESIUM STEARATE</v>
      </c>
      <c r="O3726" s="186">
        <f t="shared" si="347"/>
        <v>2130</v>
      </c>
      <c r="P3726" s="185">
        <f t="shared" si="346"/>
        <v>639</v>
      </c>
      <c r="Q3726" s="143">
        <v>2023</v>
      </c>
      <c r="R3726" s="143" t="str">
        <f>IFERROR(VLOOKUP(G3726,'SOURCE COMPANY'!A:B, 2, FALSE), "")</f>
        <v>Prachin Chemical</v>
      </c>
      <c r="S3726" s="143" t="str">
        <f>IFERROR(VLOOKUP(H3726,'CUSTOMER NAME'!A:B, 2, FALSE), "")</f>
        <v>TO THE ORDER</v>
      </c>
    </row>
    <row r="3727" spans="1:19">
      <c r="A3727" s="234" t="s">
        <v>1025</v>
      </c>
      <c r="B3727" s="222">
        <v>50</v>
      </c>
      <c r="C3727" s="143" t="s">
        <v>7</v>
      </c>
      <c r="D3727" s="143" t="s">
        <v>2429</v>
      </c>
      <c r="E3727" s="229">
        <v>4.87</v>
      </c>
      <c r="F3727" s="143" t="s">
        <v>9</v>
      </c>
      <c r="G3727" s="131" t="s">
        <v>1850</v>
      </c>
      <c r="H3727" s="198" t="s">
        <v>510</v>
      </c>
      <c r="I3727" s="219" t="str">
        <f t="shared" si="348"/>
        <v>September</v>
      </c>
      <c r="J3727" s="184">
        <f>IF(F3727="USD", E3727, E3727 * IFERROR(VLOOKUP(F3727, EXCHANGE_RATE!A:B, 2, FALSE), "Currency not found"))</f>
        <v>4.87</v>
      </c>
      <c r="K3727" s="184">
        <f t="shared" si="344"/>
        <v>4.87</v>
      </c>
      <c r="L3727" s="184">
        <f>IF(C3727="MTS", B3727, B3727 * IFERROR(VLOOKUP(C3727, 'QTY_CONVERSIONS '!A:B, 2, FALSE), "Units not  found"))</f>
        <v>0.05</v>
      </c>
      <c r="M3727" s="185">
        <f t="shared" si="345"/>
        <v>243.5</v>
      </c>
      <c r="N3727" s="143" t="str">
        <f>IFERROR(VLOOKUP(D3727, Product_Category!A:B, 2, FALSE), "Uncategorized")</f>
        <v>CROSCARMELLOSE SODIUM</v>
      </c>
      <c r="O3727" s="186">
        <f t="shared" si="347"/>
        <v>4870</v>
      </c>
      <c r="P3727" s="185">
        <f t="shared" si="346"/>
        <v>243.5</v>
      </c>
      <c r="Q3727" s="143">
        <v>2023</v>
      </c>
      <c r="R3727" s="143" t="str">
        <f>IFERROR(VLOOKUP(G3727,'SOURCE COMPANY'!A:B, 2, FALSE), "")</f>
        <v>Prachin Chemical</v>
      </c>
      <c r="S3727" s="143" t="str">
        <f>IFERROR(VLOOKUP(H3727,'CUSTOMER NAME'!A:B, 2, FALSE), "")</f>
        <v>TO THE ORDER</v>
      </c>
    </row>
    <row r="3728" spans="1:19">
      <c r="A3728" s="234" t="s">
        <v>1025</v>
      </c>
      <c r="B3728" s="222">
        <v>50</v>
      </c>
      <c r="C3728" s="143" t="s">
        <v>7</v>
      </c>
      <c r="D3728" s="143" t="s">
        <v>2430</v>
      </c>
      <c r="E3728" s="229">
        <v>4.87</v>
      </c>
      <c r="F3728" s="143" t="s">
        <v>9</v>
      </c>
      <c r="G3728" s="131" t="s">
        <v>1850</v>
      </c>
      <c r="H3728" s="198" t="s">
        <v>510</v>
      </c>
      <c r="I3728" s="219" t="str">
        <f t="shared" si="348"/>
        <v>September</v>
      </c>
      <c r="J3728" s="184">
        <f>IF(F3728="USD", E3728, E3728 * IFERROR(VLOOKUP(F3728, EXCHANGE_RATE!A:B, 2, FALSE), "Currency not found"))</f>
        <v>4.87</v>
      </c>
      <c r="K3728" s="184">
        <f t="shared" si="344"/>
        <v>4.87</v>
      </c>
      <c r="L3728" s="184">
        <f>IF(C3728="MTS", B3728, B3728 * IFERROR(VLOOKUP(C3728, 'QTY_CONVERSIONS '!A:B, 2, FALSE), "Units not  found"))</f>
        <v>0.05</v>
      </c>
      <c r="M3728" s="185">
        <f t="shared" si="345"/>
        <v>243.5</v>
      </c>
      <c r="N3728" s="143" t="str">
        <f>IFERROR(VLOOKUP(D3728, Product_Category!A:B, 2, FALSE), "Uncategorized")</f>
        <v>CROSCARMELLOSE SODIUM</v>
      </c>
      <c r="O3728" s="186">
        <f t="shared" si="347"/>
        <v>4870</v>
      </c>
      <c r="P3728" s="185">
        <f t="shared" si="346"/>
        <v>243.5</v>
      </c>
      <c r="Q3728" s="143">
        <v>2023</v>
      </c>
      <c r="R3728" s="143" t="str">
        <f>IFERROR(VLOOKUP(G3728,'SOURCE COMPANY'!A:B, 2, FALSE), "")</f>
        <v>Prachin Chemical</v>
      </c>
      <c r="S3728" s="143" t="str">
        <f>IFERROR(VLOOKUP(H3728,'CUSTOMER NAME'!A:B, 2, FALSE), "")</f>
        <v>TO THE ORDER</v>
      </c>
    </row>
    <row r="3729" spans="1:19">
      <c r="A3729" s="235" t="s">
        <v>1025</v>
      </c>
      <c r="B3729" s="227">
        <v>50</v>
      </c>
      <c r="C3729" s="221" t="s">
        <v>7</v>
      </c>
      <c r="D3729" s="221" t="s">
        <v>2430</v>
      </c>
      <c r="E3729" s="230">
        <v>4.87</v>
      </c>
      <c r="F3729" s="221" t="s">
        <v>9</v>
      </c>
      <c r="G3729" s="131" t="s">
        <v>1850</v>
      </c>
      <c r="H3729" s="200" t="s">
        <v>510</v>
      </c>
      <c r="I3729" s="219" t="str">
        <f t="shared" si="348"/>
        <v>September</v>
      </c>
      <c r="J3729" s="184">
        <f>IF(F3729="USD", E3729, E3729 * IFERROR(VLOOKUP(F3729, EXCHANGE_RATE!A:B, 2, FALSE), "Currency not found"))</f>
        <v>4.87</v>
      </c>
      <c r="K3729" s="184">
        <f t="shared" si="344"/>
        <v>4.87</v>
      </c>
      <c r="L3729" s="184">
        <f>IF(C3729="MTS", B3729, B3729 * IFERROR(VLOOKUP(C3729, 'QTY_CONVERSIONS '!A:B, 2, FALSE), "Units not  found"))</f>
        <v>0.05</v>
      </c>
      <c r="M3729" s="185">
        <f t="shared" si="345"/>
        <v>243.5</v>
      </c>
      <c r="N3729" s="143" t="str">
        <f>IFERROR(VLOOKUP(D3729, Product_Category!A:B, 2, FALSE), "Uncategorized")</f>
        <v>CROSCARMELLOSE SODIUM</v>
      </c>
      <c r="O3729" s="186">
        <f t="shared" si="347"/>
        <v>4870</v>
      </c>
      <c r="P3729" s="185">
        <f t="shared" si="346"/>
        <v>243.5</v>
      </c>
      <c r="Q3729" s="143">
        <v>2023</v>
      </c>
      <c r="R3729" s="143" t="str">
        <f>IFERROR(VLOOKUP(G3729,'SOURCE COMPANY'!A:B, 2, FALSE), "")</f>
        <v>Prachin Chemical</v>
      </c>
      <c r="S3729" s="143" t="str">
        <f>IFERROR(VLOOKUP(H3729,'CUSTOMER NAME'!A:B, 2, FALSE), "")</f>
        <v>TO THE ORDER</v>
      </c>
    </row>
    <row r="3730" spans="1:19">
      <c r="A3730" s="234" t="s">
        <v>1025</v>
      </c>
      <c r="B3730" s="222">
        <v>300</v>
      </c>
      <c r="C3730" s="143" t="s">
        <v>7</v>
      </c>
      <c r="D3730" s="143" t="s">
        <v>2431</v>
      </c>
      <c r="E3730" s="184">
        <v>2.13</v>
      </c>
      <c r="F3730" s="143" t="s">
        <v>9</v>
      </c>
      <c r="G3730" s="131" t="s">
        <v>1850</v>
      </c>
      <c r="H3730" s="198" t="s">
        <v>510</v>
      </c>
      <c r="I3730" s="219" t="str">
        <f t="shared" si="348"/>
        <v>September</v>
      </c>
      <c r="J3730" s="184">
        <f>IF(F3730="USD", E3730, E3730 * IFERROR(VLOOKUP(F3730, EXCHANGE_RATE!A:B, 2, FALSE), "Currency not found"))</f>
        <v>2.13</v>
      </c>
      <c r="K3730" s="184">
        <f t="shared" si="344"/>
        <v>2.13</v>
      </c>
      <c r="L3730" s="184">
        <f>IF(C3730="MTS", B3730, B3730 * IFERROR(VLOOKUP(C3730, 'QTY_CONVERSIONS '!A:B, 2, FALSE), "Units not  found"))</f>
        <v>0.3</v>
      </c>
      <c r="M3730" s="185">
        <f t="shared" si="345"/>
        <v>639</v>
      </c>
      <c r="N3730" s="143" t="str">
        <f>IFERROR(VLOOKUP(D3730, Product_Category!A:B, 2, FALSE), "Uncategorized")</f>
        <v>MAGNESIUM STEARATE</v>
      </c>
      <c r="O3730" s="186">
        <f t="shared" si="347"/>
        <v>2130</v>
      </c>
      <c r="P3730" s="185">
        <f t="shared" si="346"/>
        <v>639</v>
      </c>
      <c r="Q3730" s="143">
        <v>2023</v>
      </c>
      <c r="R3730" s="143" t="str">
        <f>IFERROR(VLOOKUP(G3730,'SOURCE COMPANY'!A:B, 2, FALSE), "")</f>
        <v>Prachin Chemical</v>
      </c>
      <c r="S3730" s="143" t="str">
        <f>IFERROR(VLOOKUP(H3730,'CUSTOMER NAME'!A:B, 2, FALSE), "")</f>
        <v>TO THE ORDER</v>
      </c>
    </row>
    <row r="3731" spans="1:19">
      <c r="A3731" s="238" t="s">
        <v>1047</v>
      </c>
      <c r="B3731" s="224">
        <v>2000</v>
      </c>
      <c r="C3731" s="224" t="s">
        <v>7</v>
      </c>
      <c r="D3731" s="224" t="s">
        <v>1050</v>
      </c>
      <c r="E3731" s="256">
        <v>2.16</v>
      </c>
      <c r="F3731" s="224" t="s">
        <v>9</v>
      </c>
      <c r="G3731" s="131" t="s">
        <v>1850</v>
      </c>
      <c r="H3731" s="203" t="s">
        <v>510</v>
      </c>
      <c r="I3731" s="219" t="str">
        <f t="shared" si="348"/>
        <v>September</v>
      </c>
      <c r="J3731" s="184">
        <f>IF(F3731="USD", E3731, E3731 * IFERROR(VLOOKUP(F3731, EXCHANGE_RATE!A:B, 2, FALSE), "Currency not found"))</f>
        <v>2.16</v>
      </c>
      <c r="K3731" s="184">
        <f t="shared" si="344"/>
        <v>2.16</v>
      </c>
      <c r="L3731" s="184">
        <f>IF(C3731="MTS", B3731, B3731 * IFERROR(VLOOKUP(C3731, 'QTY_CONVERSIONS '!A:B, 2, FALSE), "Units not  found"))</f>
        <v>2</v>
      </c>
      <c r="M3731" s="185">
        <f t="shared" si="345"/>
        <v>4320</v>
      </c>
      <c r="N3731" s="143" t="str">
        <f>IFERROR(VLOOKUP(D3731, Product_Category!A:B, 2, FALSE), "Uncategorized")</f>
        <v>MCC</v>
      </c>
      <c r="O3731" s="186">
        <f t="shared" si="347"/>
        <v>2160</v>
      </c>
      <c r="P3731" s="185">
        <f t="shared" si="346"/>
        <v>4320</v>
      </c>
      <c r="Q3731" s="143">
        <v>2023</v>
      </c>
      <c r="R3731" s="143" t="str">
        <f>IFERROR(VLOOKUP(G3731,'SOURCE COMPANY'!A:B, 2, FALSE), "")</f>
        <v>Prachin Chemical</v>
      </c>
      <c r="S3731" s="143" t="str">
        <f>IFERROR(VLOOKUP(H3731,'CUSTOMER NAME'!A:B, 2, FALSE), "")</f>
        <v>TO THE ORDER</v>
      </c>
    </row>
    <row r="3732" spans="1:19">
      <c r="A3732" s="233" t="s">
        <v>1047</v>
      </c>
      <c r="B3732" s="118">
        <v>14000</v>
      </c>
      <c r="C3732" s="118" t="s">
        <v>7</v>
      </c>
      <c r="D3732" s="118" t="s">
        <v>1054</v>
      </c>
      <c r="E3732" s="255">
        <v>2.2000000000000002</v>
      </c>
      <c r="F3732" s="118" t="s">
        <v>9</v>
      </c>
      <c r="G3732" s="131" t="s">
        <v>1850</v>
      </c>
      <c r="H3732" s="199" t="s">
        <v>510</v>
      </c>
      <c r="I3732" s="219" t="str">
        <f t="shared" si="348"/>
        <v>September</v>
      </c>
      <c r="J3732" s="184">
        <f>IF(F3732="USD", E3732, E3732 * IFERROR(VLOOKUP(F3732, EXCHANGE_RATE!A:B, 2, FALSE), "Currency not found"))</f>
        <v>2.2000000000000002</v>
      </c>
      <c r="K3732" s="184">
        <f t="shared" si="344"/>
        <v>2.2000000000000002</v>
      </c>
      <c r="L3732" s="184">
        <f>IF(C3732="MTS", B3732, B3732 * IFERROR(VLOOKUP(C3732, 'QTY_CONVERSIONS '!A:B, 2, FALSE), "Units not  found"))</f>
        <v>14</v>
      </c>
      <c r="M3732" s="185">
        <f t="shared" si="345"/>
        <v>30800.000000000004</v>
      </c>
      <c r="N3732" s="143" t="str">
        <f>IFERROR(VLOOKUP(D3732, Product_Category!A:B, 2, FALSE), "Uncategorized")</f>
        <v>MCC</v>
      </c>
      <c r="O3732" s="186">
        <f t="shared" si="347"/>
        <v>2200</v>
      </c>
      <c r="P3732" s="185">
        <f t="shared" si="346"/>
        <v>30800</v>
      </c>
      <c r="Q3732" s="143">
        <v>2023</v>
      </c>
      <c r="R3732" s="143" t="str">
        <f>IFERROR(VLOOKUP(G3732,'SOURCE COMPANY'!A:B, 2, FALSE), "")</f>
        <v>Prachin Chemical</v>
      </c>
      <c r="S3732" s="143" t="str">
        <f>IFERROR(VLOOKUP(H3732,'CUSTOMER NAME'!A:B, 2, FALSE), "")</f>
        <v>TO THE ORDER</v>
      </c>
    </row>
    <row r="3733" spans="1:19">
      <c r="A3733" s="234" t="s">
        <v>1047</v>
      </c>
      <c r="B3733" s="143">
        <v>1300</v>
      </c>
      <c r="C3733" s="143" t="s">
        <v>7</v>
      </c>
      <c r="D3733" s="143" t="s">
        <v>1389</v>
      </c>
      <c r="E3733" s="255">
        <v>6</v>
      </c>
      <c r="F3733" s="143" t="s">
        <v>9</v>
      </c>
      <c r="G3733" s="131" t="s">
        <v>1850</v>
      </c>
      <c r="H3733" s="198" t="s">
        <v>510</v>
      </c>
      <c r="I3733" s="219" t="str">
        <f t="shared" si="348"/>
        <v>September</v>
      </c>
      <c r="J3733" s="184">
        <f>IF(F3733="USD", E3733, E3733 * IFERROR(VLOOKUP(F3733, EXCHANGE_RATE!A:B, 2, FALSE), "Currency not found"))</f>
        <v>6</v>
      </c>
      <c r="K3733" s="184">
        <f t="shared" si="344"/>
        <v>6</v>
      </c>
      <c r="L3733" s="184">
        <f>IF(C3733="MTS", B3733, B3733 * IFERROR(VLOOKUP(C3733, 'QTY_CONVERSIONS '!A:B, 2, FALSE), "Units not  found"))</f>
        <v>1.3</v>
      </c>
      <c r="M3733" s="185">
        <f t="shared" si="345"/>
        <v>7800</v>
      </c>
      <c r="N3733" s="143" t="str">
        <f>IFERROR(VLOOKUP(D3733, Product_Category!A:B, 2, FALSE), "Uncategorized")</f>
        <v>CMC</v>
      </c>
      <c r="O3733" s="186">
        <f t="shared" si="347"/>
        <v>6000</v>
      </c>
      <c r="P3733" s="185">
        <f t="shared" si="346"/>
        <v>7800</v>
      </c>
      <c r="Q3733" s="143">
        <v>2023</v>
      </c>
      <c r="R3733" s="143" t="str">
        <f>IFERROR(VLOOKUP(G3733,'SOURCE COMPANY'!A:B, 2, FALSE), "")</f>
        <v>Prachin Chemical</v>
      </c>
      <c r="S3733" s="143" t="str">
        <f>IFERROR(VLOOKUP(H3733,'CUSTOMER NAME'!A:B, 2, FALSE), "")</f>
        <v>TO THE ORDER</v>
      </c>
    </row>
    <row r="3734" spans="1:19">
      <c r="A3734" s="234" t="s">
        <v>172</v>
      </c>
      <c r="B3734" s="143">
        <v>10000</v>
      </c>
      <c r="C3734" s="143" t="s">
        <v>7</v>
      </c>
      <c r="D3734" s="143" t="s">
        <v>1416</v>
      </c>
      <c r="E3734" s="255">
        <v>2.4</v>
      </c>
      <c r="F3734" s="143" t="s">
        <v>9</v>
      </c>
      <c r="G3734" s="131" t="s">
        <v>1850</v>
      </c>
      <c r="H3734" s="198" t="s">
        <v>510</v>
      </c>
      <c r="I3734" s="219" t="str">
        <f t="shared" si="348"/>
        <v>September</v>
      </c>
      <c r="J3734" s="184">
        <f>IF(F3734="USD", E3734, E3734 * IFERROR(VLOOKUP(F3734, EXCHANGE_RATE!A:B, 2, FALSE), "Currency not found"))</f>
        <v>2.4</v>
      </c>
      <c r="K3734" s="184">
        <f t="shared" si="344"/>
        <v>2.4</v>
      </c>
      <c r="L3734" s="184">
        <f>IF(C3734="MTS", B3734, B3734 * IFERROR(VLOOKUP(C3734, 'QTY_CONVERSIONS '!A:B, 2, FALSE), "Units not  found"))</f>
        <v>10</v>
      </c>
      <c r="M3734" s="185">
        <f t="shared" si="345"/>
        <v>24000</v>
      </c>
      <c r="N3734" s="143" t="str">
        <f>IFERROR(VLOOKUP(D3734, Product_Category!A:B, 2, FALSE), "Uncategorized")</f>
        <v>MCC</v>
      </c>
      <c r="O3734" s="186">
        <f t="shared" si="347"/>
        <v>2400</v>
      </c>
      <c r="P3734" s="185">
        <f t="shared" si="346"/>
        <v>24000</v>
      </c>
      <c r="Q3734" s="143">
        <v>2023</v>
      </c>
      <c r="R3734" s="143" t="str">
        <f>IFERROR(VLOOKUP(G3734,'SOURCE COMPANY'!A:B, 2, FALSE), "")</f>
        <v>Prachin Chemical</v>
      </c>
      <c r="S3734" s="143" t="str">
        <f>IFERROR(VLOOKUP(H3734,'CUSTOMER NAME'!A:B, 2, FALSE), "")</f>
        <v>TO THE ORDER</v>
      </c>
    </row>
    <row r="3735" spans="1:19">
      <c r="A3735" s="235" t="s">
        <v>172</v>
      </c>
      <c r="B3735" s="221">
        <v>20000</v>
      </c>
      <c r="C3735" s="221" t="s">
        <v>7</v>
      </c>
      <c r="D3735" s="221" t="s">
        <v>1406</v>
      </c>
      <c r="E3735" s="256">
        <v>6</v>
      </c>
      <c r="F3735" s="221" t="s">
        <v>9</v>
      </c>
      <c r="G3735" s="132" t="s">
        <v>1850</v>
      </c>
      <c r="H3735" s="200" t="s">
        <v>510</v>
      </c>
      <c r="I3735" s="219" t="str">
        <f t="shared" si="348"/>
        <v>September</v>
      </c>
      <c r="J3735" s="184">
        <f>IF(F3735="USD", E3735, E3735 * IFERROR(VLOOKUP(F3735, EXCHANGE_RATE!A:B, 2, FALSE), "Currency not found"))</f>
        <v>6</v>
      </c>
      <c r="K3735" s="184">
        <f t="shared" si="344"/>
        <v>6</v>
      </c>
      <c r="L3735" s="184">
        <f>IF(C3735="MTS", B3735, B3735 * IFERROR(VLOOKUP(C3735, 'QTY_CONVERSIONS '!A:B, 2, FALSE), "Units not  found"))</f>
        <v>20</v>
      </c>
      <c r="M3735" s="185">
        <f t="shared" si="345"/>
        <v>120000</v>
      </c>
      <c r="N3735" s="143" t="str">
        <f>IFERROR(VLOOKUP(D3735, Product_Category!A:B, 2, FALSE), "Uncategorized")</f>
        <v>CROSCARMELLOSE SODIUM</v>
      </c>
      <c r="O3735" s="186">
        <f t="shared" si="347"/>
        <v>6000</v>
      </c>
      <c r="P3735" s="185">
        <f t="shared" si="346"/>
        <v>120000</v>
      </c>
      <c r="Q3735" s="143">
        <v>2023</v>
      </c>
      <c r="R3735" s="143" t="str">
        <f>IFERROR(VLOOKUP(G3735,'SOURCE COMPANY'!A:B, 2, FALSE), "")</f>
        <v>Prachin Chemical</v>
      </c>
      <c r="S3735" s="143" t="str">
        <f>IFERROR(VLOOKUP(H3735,'CUSTOMER NAME'!A:B, 2, FALSE), "")</f>
        <v>TO THE ORDER</v>
      </c>
    </row>
    <row r="3736" spans="1:19">
      <c r="A3736" s="234" t="s">
        <v>172</v>
      </c>
      <c r="B3736" s="31">
        <v>10000</v>
      </c>
      <c r="C3736" s="143" t="s">
        <v>7</v>
      </c>
      <c r="D3736" s="143" t="s">
        <v>2084</v>
      </c>
      <c r="E3736" s="51">
        <v>2.4</v>
      </c>
      <c r="F3736" s="143" t="s">
        <v>9</v>
      </c>
      <c r="G3736" s="131" t="s">
        <v>1850</v>
      </c>
      <c r="H3736" s="198" t="s">
        <v>510</v>
      </c>
      <c r="I3736" s="219" t="str">
        <f t="shared" si="348"/>
        <v>September</v>
      </c>
      <c r="J3736" s="184">
        <f>IF(F3736="USD", E3736, E3736 * IFERROR(VLOOKUP(F3736, EXCHANGE_RATE!A:B, 2, FALSE), "Currency not found"))</f>
        <v>2.4</v>
      </c>
      <c r="K3736" s="184">
        <f t="shared" si="344"/>
        <v>2.4</v>
      </c>
      <c r="L3736" s="184">
        <f>IF(C3736="MTS", B3736, B3736 * IFERROR(VLOOKUP(C3736, 'QTY_CONVERSIONS '!A:B, 2, FALSE), "Units not  found"))</f>
        <v>10</v>
      </c>
      <c r="M3736" s="185">
        <f t="shared" si="345"/>
        <v>24000</v>
      </c>
      <c r="N3736" s="143" t="str">
        <f>IFERROR(VLOOKUP(D3736, Product_Category!A:B, 2, FALSE), "Uncategorized")</f>
        <v>MCC</v>
      </c>
      <c r="O3736" s="186">
        <f t="shared" si="347"/>
        <v>2400</v>
      </c>
      <c r="P3736" s="185">
        <f t="shared" si="346"/>
        <v>24000</v>
      </c>
      <c r="Q3736" s="143">
        <v>2023</v>
      </c>
      <c r="R3736" s="143" t="str">
        <f>IFERROR(VLOOKUP(G3736,'SOURCE COMPANY'!A:B, 2, FALSE), "")</f>
        <v>Prachin Chemical</v>
      </c>
      <c r="S3736" s="143" t="str">
        <f>IFERROR(VLOOKUP(H3736,'CUSTOMER NAME'!A:B, 2, FALSE), "")</f>
        <v>TO THE ORDER</v>
      </c>
    </row>
    <row r="3737" spans="1:19">
      <c r="A3737" s="234" t="s">
        <v>172</v>
      </c>
      <c r="B3737" s="31">
        <v>20000</v>
      </c>
      <c r="C3737" s="143" t="s">
        <v>7</v>
      </c>
      <c r="D3737" s="143" t="s">
        <v>1933</v>
      </c>
      <c r="E3737" s="51">
        <v>6</v>
      </c>
      <c r="F3737" s="143" t="s">
        <v>9</v>
      </c>
      <c r="G3737" s="131" t="s">
        <v>1850</v>
      </c>
      <c r="H3737" s="198" t="s">
        <v>510</v>
      </c>
      <c r="I3737" s="219" t="str">
        <f t="shared" si="348"/>
        <v>September</v>
      </c>
      <c r="J3737" s="184">
        <f>IF(F3737="USD", E3737, E3737 * IFERROR(VLOOKUP(F3737, EXCHANGE_RATE!A:B, 2, FALSE), "Currency not found"))</f>
        <v>6</v>
      </c>
      <c r="K3737" s="184">
        <f t="shared" si="344"/>
        <v>6</v>
      </c>
      <c r="L3737" s="184">
        <f>IF(C3737="MTS", B3737, B3737 * IFERROR(VLOOKUP(C3737, 'QTY_CONVERSIONS '!A:B, 2, FALSE), "Units not  found"))</f>
        <v>20</v>
      </c>
      <c r="M3737" s="185">
        <f t="shared" si="345"/>
        <v>120000</v>
      </c>
      <c r="N3737" s="143" t="str">
        <f>IFERROR(VLOOKUP(D3737, Product_Category!A:B, 2, FALSE), "Uncategorized")</f>
        <v>CROSCARMELLOSE SODIUM</v>
      </c>
      <c r="O3737" s="186">
        <f t="shared" si="347"/>
        <v>6000</v>
      </c>
      <c r="P3737" s="185">
        <f t="shared" si="346"/>
        <v>120000</v>
      </c>
      <c r="Q3737" s="143">
        <v>2023</v>
      </c>
      <c r="R3737" s="143" t="str">
        <f>IFERROR(VLOOKUP(G3737,'SOURCE COMPANY'!A:B, 2, FALSE), "")</f>
        <v>Prachin Chemical</v>
      </c>
      <c r="S3737" s="143" t="str">
        <f>IFERROR(VLOOKUP(H3737,'CUSTOMER NAME'!A:B, 2, FALSE), "")</f>
        <v>TO THE ORDER</v>
      </c>
    </row>
    <row r="3738" spans="1:19">
      <c r="A3738" s="233" t="s">
        <v>573</v>
      </c>
      <c r="B3738" s="118">
        <v>175</v>
      </c>
      <c r="C3738" s="118" t="s">
        <v>7</v>
      </c>
      <c r="D3738" s="118" t="s">
        <v>580</v>
      </c>
      <c r="E3738" s="255">
        <v>6.65</v>
      </c>
      <c r="F3738" s="118" t="s">
        <v>9</v>
      </c>
      <c r="G3738" s="131" t="s">
        <v>1850</v>
      </c>
      <c r="H3738" s="199" t="s">
        <v>510</v>
      </c>
      <c r="I3738" s="219" t="str">
        <f t="shared" si="348"/>
        <v>September</v>
      </c>
      <c r="J3738" s="184">
        <f>IF(F3738="USD", E3738, E3738 * IFERROR(VLOOKUP(F3738, EXCHANGE_RATE!A:B, 2, FALSE), "Currency not found"))</f>
        <v>6.65</v>
      </c>
      <c r="K3738" s="184">
        <f t="shared" si="344"/>
        <v>6.65</v>
      </c>
      <c r="L3738" s="184">
        <f>IF(C3738="MTS", B3738, B3738 * IFERROR(VLOOKUP(C3738, 'QTY_CONVERSIONS '!A:B, 2, FALSE), "Units not  found"))</f>
        <v>0.17500000000000002</v>
      </c>
      <c r="M3738" s="185">
        <f t="shared" si="345"/>
        <v>1163.75</v>
      </c>
      <c r="N3738" s="143" t="str">
        <f>IFERROR(VLOOKUP(D3738, Product_Category!A:B, 2, FALSE), "Uncategorized")</f>
        <v>MCC</v>
      </c>
      <c r="O3738" s="186">
        <f t="shared" si="347"/>
        <v>6650</v>
      </c>
      <c r="P3738" s="185">
        <f t="shared" si="346"/>
        <v>1163.75</v>
      </c>
      <c r="Q3738" s="143">
        <v>2023</v>
      </c>
      <c r="R3738" s="143" t="str">
        <f>IFERROR(VLOOKUP(G3738,'SOURCE COMPANY'!A:B, 2, FALSE), "")</f>
        <v>Prachin Chemical</v>
      </c>
      <c r="S3738" s="143" t="str">
        <f>IFERROR(VLOOKUP(H3738,'CUSTOMER NAME'!A:B, 2, FALSE), "")</f>
        <v>TO THE ORDER</v>
      </c>
    </row>
    <row r="3739" spans="1:19">
      <c r="A3739" s="233" t="s">
        <v>573</v>
      </c>
      <c r="B3739" s="118">
        <v>225</v>
      </c>
      <c r="C3739" s="118" t="s">
        <v>7</v>
      </c>
      <c r="D3739" s="118" t="s">
        <v>580</v>
      </c>
      <c r="E3739" s="255">
        <v>6.65</v>
      </c>
      <c r="F3739" s="118" t="s">
        <v>9</v>
      </c>
      <c r="G3739" s="131" t="s">
        <v>1850</v>
      </c>
      <c r="H3739" s="199" t="s">
        <v>510</v>
      </c>
      <c r="I3739" s="219" t="str">
        <f t="shared" si="348"/>
        <v>September</v>
      </c>
      <c r="J3739" s="184">
        <f>IF(F3739="USD", E3739, E3739 * IFERROR(VLOOKUP(F3739, EXCHANGE_RATE!A:B, 2, FALSE), "Currency not found"))</f>
        <v>6.65</v>
      </c>
      <c r="K3739" s="184">
        <f t="shared" si="344"/>
        <v>6.65</v>
      </c>
      <c r="L3739" s="184">
        <f>IF(C3739="MTS", B3739, B3739 * IFERROR(VLOOKUP(C3739, 'QTY_CONVERSIONS '!A:B, 2, FALSE), "Units not  found"))</f>
        <v>0.22500000000000001</v>
      </c>
      <c r="M3739" s="185">
        <f t="shared" si="345"/>
        <v>1496.25</v>
      </c>
      <c r="N3739" s="143" t="str">
        <f>IFERROR(VLOOKUP(D3739, Product_Category!A:B, 2, FALSE), "Uncategorized")</f>
        <v>MCC</v>
      </c>
      <c r="O3739" s="186">
        <f t="shared" si="347"/>
        <v>6650</v>
      </c>
      <c r="P3739" s="185">
        <f t="shared" si="346"/>
        <v>1496.25</v>
      </c>
      <c r="Q3739" s="143">
        <v>2023</v>
      </c>
      <c r="R3739" s="143" t="str">
        <f>IFERROR(VLOOKUP(G3739,'SOURCE COMPANY'!A:B, 2, FALSE), "")</f>
        <v>Prachin Chemical</v>
      </c>
      <c r="S3739" s="143" t="str">
        <f>IFERROR(VLOOKUP(H3739,'CUSTOMER NAME'!A:B, 2, FALSE), "")</f>
        <v>TO THE ORDER</v>
      </c>
    </row>
    <row r="3740" spans="1:19">
      <c r="A3740" s="233" t="s">
        <v>573</v>
      </c>
      <c r="B3740" s="118">
        <v>225</v>
      </c>
      <c r="C3740" s="118" t="s">
        <v>7</v>
      </c>
      <c r="D3740" s="118" t="s">
        <v>580</v>
      </c>
      <c r="E3740" s="255">
        <v>6.65</v>
      </c>
      <c r="F3740" s="118" t="s">
        <v>9</v>
      </c>
      <c r="G3740" s="131" t="s">
        <v>1850</v>
      </c>
      <c r="H3740" s="199" t="s">
        <v>510</v>
      </c>
      <c r="I3740" s="219" t="str">
        <f t="shared" si="348"/>
        <v>September</v>
      </c>
      <c r="J3740" s="184">
        <f>IF(F3740="USD", E3740, E3740 * IFERROR(VLOOKUP(F3740, EXCHANGE_RATE!A:B, 2, FALSE), "Currency not found"))</f>
        <v>6.65</v>
      </c>
      <c r="K3740" s="184">
        <f t="shared" si="344"/>
        <v>6.65</v>
      </c>
      <c r="L3740" s="184">
        <f>IF(C3740="MTS", B3740, B3740 * IFERROR(VLOOKUP(C3740, 'QTY_CONVERSIONS '!A:B, 2, FALSE), "Units not  found"))</f>
        <v>0.22500000000000001</v>
      </c>
      <c r="M3740" s="185">
        <f t="shared" si="345"/>
        <v>1496.25</v>
      </c>
      <c r="N3740" s="143" t="str">
        <f>IFERROR(VLOOKUP(D3740, Product_Category!A:B, 2, FALSE), "Uncategorized")</f>
        <v>MCC</v>
      </c>
      <c r="O3740" s="186">
        <f t="shared" si="347"/>
        <v>6650</v>
      </c>
      <c r="P3740" s="185">
        <f t="shared" si="346"/>
        <v>1496.25</v>
      </c>
      <c r="Q3740" s="143">
        <v>2023</v>
      </c>
      <c r="R3740" s="143" t="str">
        <f>IFERROR(VLOOKUP(G3740,'SOURCE COMPANY'!A:B, 2, FALSE), "")</f>
        <v>Prachin Chemical</v>
      </c>
      <c r="S3740" s="143" t="str">
        <f>IFERROR(VLOOKUP(H3740,'CUSTOMER NAME'!A:B, 2, FALSE), "")</f>
        <v>TO THE ORDER</v>
      </c>
    </row>
    <row r="3741" spans="1:19">
      <c r="A3741" s="233" t="s">
        <v>573</v>
      </c>
      <c r="B3741" s="118">
        <v>175</v>
      </c>
      <c r="C3741" s="118" t="s">
        <v>7</v>
      </c>
      <c r="D3741" s="118" t="s">
        <v>581</v>
      </c>
      <c r="E3741" s="255">
        <v>6.65</v>
      </c>
      <c r="F3741" s="118" t="s">
        <v>9</v>
      </c>
      <c r="G3741" s="131" t="s">
        <v>1850</v>
      </c>
      <c r="H3741" s="199" t="s">
        <v>510</v>
      </c>
      <c r="I3741" s="219" t="str">
        <f t="shared" si="348"/>
        <v>September</v>
      </c>
      <c r="J3741" s="184">
        <f>IF(F3741="USD", E3741, E3741 * IFERROR(VLOOKUP(F3741, EXCHANGE_RATE!A:B, 2, FALSE), "Currency not found"))</f>
        <v>6.65</v>
      </c>
      <c r="K3741" s="184">
        <f t="shared" si="344"/>
        <v>6.65</v>
      </c>
      <c r="L3741" s="184">
        <f>IF(C3741="MTS", B3741, B3741 * IFERROR(VLOOKUP(C3741, 'QTY_CONVERSIONS '!A:B, 2, FALSE), "Units not  found"))</f>
        <v>0.17500000000000002</v>
      </c>
      <c r="M3741" s="185">
        <f t="shared" si="345"/>
        <v>1163.75</v>
      </c>
      <c r="N3741" s="143" t="str">
        <f>IFERROR(VLOOKUP(D3741, Product_Category!A:B, 2, FALSE), "Uncategorized")</f>
        <v>MCC</v>
      </c>
      <c r="O3741" s="186">
        <f t="shared" si="347"/>
        <v>6650</v>
      </c>
      <c r="P3741" s="185">
        <f t="shared" si="346"/>
        <v>1163.75</v>
      </c>
      <c r="Q3741" s="143">
        <v>2023</v>
      </c>
      <c r="R3741" s="143" t="str">
        <f>IFERROR(VLOOKUP(G3741,'SOURCE COMPANY'!A:B, 2, FALSE), "")</f>
        <v>Prachin Chemical</v>
      </c>
      <c r="S3741" s="143" t="str">
        <f>IFERROR(VLOOKUP(H3741,'CUSTOMER NAME'!A:B, 2, FALSE), "")</f>
        <v>TO THE ORDER</v>
      </c>
    </row>
    <row r="3742" spans="1:19">
      <c r="A3742" s="238" t="s">
        <v>573</v>
      </c>
      <c r="B3742" s="224">
        <v>250</v>
      </c>
      <c r="C3742" s="224" t="s">
        <v>7</v>
      </c>
      <c r="D3742" s="224" t="s">
        <v>581</v>
      </c>
      <c r="E3742" s="256">
        <v>6.65</v>
      </c>
      <c r="F3742" s="224" t="s">
        <v>9</v>
      </c>
      <c r="G3742" s="131" t="s">
        <v>1850</v>
      </c>
      <c r="H3742" s="203" t="s">
        <v>510</v>
      </c>
      <c r="I3742" s="219" t="str">
        <f t="shared" si="348"/>
        <v>September</v>
      </c>
      <c r="J3742" s="184">
        <f>IF(F3742="USD", E3742, E3742 * IFERROR(VLOOKUP(F3742, EXCHANGE_RATE!A:B, 2, FALSE), "Currency not found"))</f>
        <v>6.65</v>
      </c>
      <c r="K3742" s="184">
        <f t="shared" si="344"/>
        <v>6.65</v>
      </c>
      <c r="L3742" s="184">
        <f>IF(C3742="MTS", B3742, B3742 * IFERROR(VLOOKUP(C3742, 'QTY_CONVERSIONS '!A:B, 2, FALSE), "Units not  found"))</f>
        <v>0.25</v>
      </c>
      <c r="M3742" s="185">
        <f t="shared" si="345"/>
        <v>1662.5</v>
      </c>
      <c r="N3742" s="143" t="str">
        <f>IFERROR(VLOOKUP(D3742, Product_Category!A:B, 2, FALSE), "Uncategorized")</f>
        <v>MCC</v>
      </c>
      <c r="O3742" s="186">
        <f t="shared" si="347"/>
        <v>6650</v>
      </c>
      <c r="P3742" s="185">
        <f t="shared" si="346"/>
        <v>1662.5</v>
      </c>
      <c r="Q3742" s="143">
        <v>2023</v>
      </c>
      <c r="R3742" s="143" t="str">
        <f>IFERROR(VLOOKUP(G3742,'SOURCE COMPANY'!A:B, 2, FALSE), "")</f>
        <v>Prachin Chemical</v>
      </c>
      <c r="S3742" s="143" t="str">
        <f>IFERROR(VLOOKUP(H3742,'CUSTOMER NAME'!A:B, 2, FALSE), "")</f>
        <v>TO THE ORDER</v>
      </c>
    </row>
    <row r="3743" spans="1:19">
      <c r="A3743" s="233" t="s">
        <v>573</v>
      </c>
      <c r="B3743" s="118">
        <v>250</v>
      </c>
      <c r="C3743" s="118" t="s">
        <v>7</v>
      </c>
      <c r="D3743" s="118" t="s">
        <v>581</v>
      </c>
      <c r="E3743" s="255">
        <v>6.65</v>
      </c>
      <c r="F3743" s="118" t="s">
        <v>9</v>
      </c>
      <c r="G3743" s="131" t="s">
        <v>1850</v>
      </c>
      <c r="H3743" s="199" t="s">
        <v>510</v>
      </c>
      <c r="I3743" s="219" t="str">
        <f t="shared" si="348"/>
        <v>September</v>
      </c>
      <c r="J3743" s="184">
        <f>IF(F3743="USD", E3743, E3743 * IFERROR(VLOOKUP(F3743, EXCHANGE_RATE!A:B, 2, FALSE), "Currency not found"))</f>
        <v>6.65</v>
      </c>
      <c r="K3743" s="184">
        <f t="shared" si="344"/>
        <v>6.65</v>
      </c>
      <c r="L3743" s="184">
        <f>IF(C3743="MTS", B3743, B3743 * IFERROR(VLOOKUP(C3743, 'QTY_CONVERSIONS '!A:B, 2, FALSE), "Units not  found"))</f>
        <v>0.25</v>
      </c>
      <c r="M3743" s="185">
        <f t="shared" si="345"/>
        <v>1662.5</v>
      </c>
      <c r="N3743" s="143" t="str">
        <f>IFERROR(VLOOKUP(D3743, Product_Category!A:B, 2, FALSE), "Uncategorized")</f>
        <v>MCC</v>
      </c>
      <c r="O3743" s="186">
        <f t="shared" si="347"/>
        <v>6650</v>
      </c>
      <c r="P3743" s="185">
        <f t="shared" si="346"/>
        <v>1662.5</v>
      </c>
      <c r="Q3743" s="143">
        <v>2023</v>
      </c>
      <c r="R3743" s="143" t="str">
        <f>IFERROR(VLOOKUP(G3743,'SOURCE COMPANY'!A:B, 2, FALSE), "")</f>
        <v>Prachin Chemical</v>
      </c>
      <c r="S3743" s="143" t="str">
        <f>IFERROR(VLOOKUP(H3743,'CUSTOMER NAME'!A:B, 2, FALSE), "")</f>
        <v>TO THE ORDER</v>
      </c>
    </row>
    <row r="3744" spans="1:19">
      <c r="A3744" s="233" t="s">
        <v>573</v>
      </c>
      <c r="B3744" s="118">
        <v>4000</v>
      </c>
      <c r="C3744" s="118" t="s">
        <v>7</v>
      </c>
      <c r="D3744" s="118" t="s">
        <v>559</v>
      </c>
      <c r="E3744" s="255">
        <v>9</v>
      </c>
      <c r="F3744" s="118" t="s">
        <v>9</v>
      </c>
      <c r="G3744" s="131" t="s">
        <v>1850</v>
      </c>
      <c r="H3744" s="199" t="s">
        <v>510</v>
      </c>
      <c r="I3744" s="219" t="str">
        <f t="shared" si="348"/>
        <v>September</v>
      </c>
      <c r="J3744" s="184">
        <f>IF(F3744="USD", E3744, E3744 * IFERROR(VLOOKUP(F3744, EXCHANGE_RATE!A:B, 2, FALSE), "Currency not found"))</f>
        <v>9</v>
      </c>
      <c r="K3744" s="184">
        <f t="shared" si="344"/>
        <v>9</v>
      </c>
      <c r="L3744" s="184">
        <f>IF(C3744="MTS", B3744, B3744 * IFERROR(VLOOKUP(C3744, 'QTY_CONVERSIONS '!A:B, 2, FALSE), "Units not  found"))</f>
        <v>4</v>
      </c>
      <c r="M3744" s="185">
        <f t="shared" si="345"/>
        <v>36000</v>
      </c>
      <c r="N3744" s="143" t="str">
        <f>IFERROR(VLOOKUP(D3744, Product_Category!A:B, 2, FALSE), "Uncategorized")</f>
        <v>CMC</v>
      </c>
      <c r="O3744" s="186">
        <f t="shared" si="347"/>
        <v>9000</v>
      </c>
      <c r="P3744" s="185">
        <f t="shared" si="346"/>
        <v>36000</v>
      </c>
      <c r="Q3744" s="143">
        <v>2023</v>
      </c>
      <c r="R3744" s="143" t="str">
        <f>IFERROR(VLOOKUP(G3744,'SOURCE COMPANY'!A:B, 2, FALSE), "")</f>
        <v>Prachin Chemical</v>
      </c>
      <c r="S3744" s="143" t="str">
        <f>IFERROR(VLOOKUP(H3744,'CUSTOMER NAME'!A:B, 2, FALSE), "")</f>
        <v>TO THE ORDER</v>
      </c>
    </row>
    <row r="3745" spans="1:19">
      <c r="A3745" s="233" t="s">
        <v>573</v>
      </c>
      <c r="B3745" s="118">
        <v>4000</v>
      </c>
      <c r="C3745" s="118" t="s">
        <v>7</v>
      </c>
      <c r="D3745" s="118" t="s">
        <v>559</v>
      </c>
      <c r="E3745" s="255">
        <v>9</v>
      </c>
      <c r="F3745" s="118" t="s">
        <v>9</v>
      </c>
      <c r="G3745" s="131" t="s">
        <v>1850</v>
      </c>
      <c r="H3745" s="199" t="s">
        <v>510</v>
      </c>
      <c r="I3745" s="219" t="str">
        <f t="shared" si="348"/>
        <v>September</v>
      </c>
      <c r="J3745" s="184">
        <f>IF(F3745="USD", E3745, E3745 * IFERROR(VLOOKUP(F3745, EXCHANGE_RATE!A:B, 2, FALSE), "Currency not found"))</f>
        <v>9</v>
      </c>
      <c r="K3745" s="184">
        <f t="shared" si="344"/>
        <v>9</v>
      </c>
      <c r="L3745" s="184">
        <f>IF(C3745="MTS", B3745, B3745 * IFERROR(VLOOKUP(C3745, 'QTY_CONVERSIONS '!A:B, 2, FALSE), "Units not  found"))</f>
        <v>4</v>
      </c>
      <c r="M3745" s="185">
        <f t="shared" si="345"/>
        <v>36000</v>
      </c>
      <c r="N3745" s="143" t="str">
        <f>IFERROR(VLOOKUP(D3745, Product_Category!A:B, 2, FALSE), "Uncategorized")</f>
        <v>CMC</v>
      </c>
      <c r="O3745" s="186">
        <f t="shared" si="347"/>
        <v>9000</v>
      </c>
      <c r="P3745" s="185">
        <f t="shared" si="346"/>
        <v>36000</v>
      </c>
      <c r="Q3745" s="143">
        <v>2023</v>
      </c>
      <c r="R3745" s="143" t="str">
        <f>IFERROR(VLOOKUP(G3745,'SOURCE COMPANY'!A:B, 2, FALSE), "")</f>
        <v>Prachin Chemical</v>
      </c>
      <c r="S3745" s="143" t="str">
        <f>IFERROR(VLOOKUP(H3745,'CUSTOMER NAME'!A:B, 2, FALSE), "")</f>
        <v>TO THE ORDER</v>
      </c>
    </row>
    <row r="3746" spans="1:19">
      <c r="A3746" s="234" t="s">
        <v>860</v>
      </c>
      <c r="B3746" s="143">
        <v>10000</v>
      </c>
      <c r="C3746" s="143" t="s">
        <v>7</v>
      </c>
      <c r="D3746" s="143" t="s">
        <v>1180</v>
      </c>
      <c r="E3746" s="255">
        <v>2.1749999999999998</v>
      </c>
      <c r="F3746" s="143" t="s">
        <v>9</v>
      </c>
      <c r="G3746" s="131" t="s">
        <v>1850</v>
      </c>
      <c r="H3746" s="198" t="s">
        <v>510</v>
      </c>
      <c r="I3746" s="219" t="str">
        <f t="shared" si="348"/>
        <v>September</v>
      </c>
      <c r="J3746" s="184">
        <f>IF(F3746="USD", E3746, E3746 * IFERROR(VLOOKUP(F3746, EXCHANGE_RATE!A:B, 2, FALSE), "Currency not found"))</f>
        <v>2.1749999999999998</v>
      </c>
      <c r="K3746" s="184">
        <f t="shared" si="344"/>
        <v>2.1799999999999997</v>
      </c>
      <c r="L3746" s="184">
        <f>IF(C3746="MTS", B3746, B3746 * IFERROR(VLOOKUP(C3746, 'QTY_CONVERSIONS '!A:B, 2, FALSE), "Units not  found"))</f>
        <v>10</v>
      </c>
      <c r="M3746" s="185">
        <f t="shared" si="345"/>
        <v>21799.999999999996</v>
      </c>
      <c r="N3746" s="143" t="str">
        <f>IFERROR(VLOOKUP(D3746, Product_Category!A:B, 2, FALSE), "Uncategorized")</f>
        <v>MCC</v>
      </c>
      <c r="O3746" s="186">
        <f t="shared" si="347"/>
        <v>2179.9999999999995</v>
      </c>
      <c r="P3746" s="185">
        <f t="shared" si="346"/>
        <v>21799.999999999996</v>
      </c>
      <c r="Q3746" s="143">
        <v>2023</v>
      </c>
      <c r="R3746" s="143" t="str">
        <f>IFERROR(VLOOKUP(G3746,'SOURCE COMPANY'!A:B, 2, FALSE), "")</f>
        <v>Prachin Chemical</v>
      </c>
      <c r="S3746" s="143" t="str">
        <f>IFERROR(VLOOKUP(H3746,'CUSTOMER NAME'!A:B, 2, FALSE), "")</f>
        <v>TO THE ORDER</v>
      </c>
    </row>
    <row r="3747" spans="1:19">
      <c r="A3747" s="234" t="s">
        <v>860</v>
      </c>
      <c r="B3747" s="143">
        <v>10000</v>
      </c>
      <c r="C3747" s="143" t="s">
        <v>7</v>
      </c>
      <c r="D3747" s="143" t="s">
        <v>633</v>
      </c>
      <c r="E3747" s="255">
        <v>4.6500000000000004</v>
      </c>
      <c r="F3747" s="143" t="s">
        <v>9</v>
      </c>
      <c r="G3747" s="131" t="s">
        <v>1850</v>
      </c>
      <c r="H3747" s="198" t="s">
        <v>510</v>
      </c>
      <c r="I3747" s="219" t="str">
        <f t="shared" si="348"/>
        <v>September</v>
      </c>
      <c r="J3747" s="184">
        <f>IF(F3747="USD", E3747, E3747 * IFERROR(VLOOKUP(F3747, EXCHANGE_RATE!A:B, 2, FALSE), "Currency not found"))</f>
        <v>4.6500000000000004</v>
      </c>
      <c r="K3747" s="184">
        <f t="shared" si="344"/>
        <v>4.6500000000000004</v>
      </c>
      <c r="L3747" s="184">
        <f>IF(C3747="MTS", B3747, B3747 * IFERROR(VLOOKUP(C3747, 'QTY_CONVERSIONS '!A:B, 2, FALSE), "Units not  found"))</f>
        <v>10</v>
      </c>
      <c r="M3747" s="185">
        <f t="shared" si="345"/>
        <v>46500</v>
      </c>
      <c r="N3747" s="143" t="str">
        <f>IFERROR(VLOOKUP(D3747, Product_Category!A:B, 2, FALSE), "Uncategorized")</f>
        <v>CMC</v>
      </c>
      <c r="O3747" s="186">
        <f t="shared" si="347"/>
        <v>4650</v>
      </c>
      <c r="P3747" s="185">
        <f t="shared" si="346"/>
        <v>46500</v>
      </c>
      <c r="Q3747" s="143">
        <v>2023</v>
      </c>
      <c r="R3747" s="143" t="str">
        <f>IFERROR(VLOOKUP(G3747,'SOURCE COMPANY'!A:B, 2, FALSE), "")</f>
        <v>Prachin Chemical</v>
      </c>
      <c r="S3747" s="143" t="str">
        <f>IFERROR(VLOOKUP(H3747,'CUSTOMER NAME'!A:B, 2, FALSE), "")</f>
        <v>TO THE ORDER</v>
      </c>
    </row>
    <row r="3748" spans="1:19">
      <c r="A3748" s="234" t="s">
        <v>860</v>
      </c>
      <c r="B3748" s="31">
        <v>50</v>
      </c>
      <c r="C3748" s="143" t="s">
        <v>7</v>
      </c>
      <c r="D3748" s="143" t="s">
        <v>1933</v>
      </c>
      <c r="E3748" s="51">
        <v>10.3</v>
      </c>
      <c r="F3748" s="143" t="s">
        <v>9</v>
      </c>
      <c r="G3748" s="131" t="s">
        <v>1850</v>
      </c>
      <c r="H3748" s="198" t="s">
        <v>510</v>
      </c>
      <c r="I3748" s="219" t="str">
        <f t="shared" si="348"/>
        <v>September</v>
      </c>
      <c r="J3748" s="184">
        <f>IF(F3748="USD", E3748, E3748 * IFERROR(VLOOKUP(F3748, EXCHANGE_RATE!A:B, 2, FALSE), "Currency not found"))</f>
        <v>10.3</v>
      </c>
      <c r="K3748" s="184">
        <f t="shared" si="344"/>
        <v>10.3</v>
      </c>
      <c r="L3748" s="184">
        <f>IF(C3748="MTS", B3748, B3748 * IFERROR(VLOOKUP(C3748, 'QTY_CONVERSIONS '!A:B, 2, FALSE), "Units not  found"))</f>
        <v>0.05</v>
      </c>
      <c r="M3748" s="185">
        <f t="shared" si="345"/>
        <v>515</v>
      </c>
      <c r="N3748" s="143" t="str">
        <f>IFERROR(VLOOKUP(D3748, Product_Category!A:B, 2, FALSE), "Uncategorized")</f>
        <v>CROSCARMELLOSE SODIUM</v>
      </c>
      <c r="O3748" s="186">
        <f t="shared" si="347"/>
        <v>10300</v>
      </c>
      <c r="P3748" s="185">
        <f t="shared" si="346"/>
        <v>515</v>
      </c>
      <c r="Q3748" s="143">
        <v>2023</v>
      </c>
      <c r="R3748" s="143" t="str">
        <f>IFERROR(VLOOKUP(G3748,'SOURCE COMPANY'!A:B, 2, FALSE), "")</f>
        <v>Prachin Chemical</v>
      </c>
      <c r="S3748" s="143" t="str">
        <f>IFERROR(VLOOKUP(H3748,'CUSTOMER NAME'!A:B, 2, FALSE), "")</f>
        <v>TO THE ORDER</v>
      </c>
    </row>
    <row r="3749" spans="1:19">
      <c r="A3749" s="234" t="s">
        <v>860</v>
      </c>
      <c r="B3749" s="31">
        <v>75</v>
      </c>
      <c r="C3749" s="143" t="s">
        <v>7</v>
      </c>
      <c r="D3749" s="143" t="s">
        <v>1933</v>
      </c>
      <c r="E3749" s="51">
        <v>10.3</v>
      </c>
      <c r="F3749" s="143" t="s">
        <v>9</v>
      </c>
      <c r="G3749" s="131" t="s">
        <v>1850</v>
      </c>
      <c r="H3749" s="198" t="s">
        <v>510</v>
      </c>
      <c r="I3749" s="219" t="str">
        <f t="shared" si="348"/>
        <v>September</v>
      </c>
      <c r="J3749" s="184">
        <f>IF(F3749="USD", E3749, E3749 * IFERROR(VLOOKUP(F3749, EXCHANGE_RATE!A:B, 2, FALSE), "Currency not found"))</f>
        <v>10.3</v>
      </c>
      <c r="K3749" s="184">
        <f t="shared" si="344"/>
        <v>10.3</v>
      </c>
      <c r="L3749" s="184">
        <f>IF(C3749="MTS", B3749, B3749 * IFERROR(VLOOKUP(C3749, 'QTY_CONVERSIONS '!A:B, 2, FALSE), "Units not  found"))</f>
        <v>7.4999999999999997E-2</v>
      </c>
      <c r="M3749" s="185">
        <f t="shared" si="345"/>
        <v>772.5</v>
      </c>
      <c r="N3749" s="143" t="str">
        <f>IFERROR(VLOOKUP(D3749, Product_Category!A:B, 2, FALSE), "Uncategorized")</f>
        <v>CROSCARMELLOSE SODIUM</v>
      </c>
      <c r="O3749" s="186">
        <f t="shared" si="347"/>
        <v>10300</v>
      </c>
      <c r="P3749" s="185">
        <f t="shared" si="346"/>
        <v>772.5</v>
      </c>
      <c r="Q3749" s="143">
        <v>2023</v>
      </c>
      <c r="R3749" s="143" t="str">
        <f>IFERROR(VLOOKUP(G3749,'SOURCE COMPANY'!A:B, 2, FALSE), "")</f>
        <v>Prachin Chemical</v>
      </c>
      <c r="S3749" s="143" t="str">
        <f>IFERROR(VLOOKUP(H3749,'CUSTOMER NAME'!A:B, 2, FALSE), "")</f>
        <v>TO THE ORDER</v>
      </c>
    </row>
    <row r="3750" spans="1:19">
      <c r="A3750" s="119" t="s">
        <v>860</v>
      </c>
      <c r="B3750" s="120">
        <v>3000</v>
      </c>
      <c r="C3750" s="120" t="s">
        <v>7</v>
      </c>
      <c r="D3750" s="120" t="s">
        <v>769</v>
      </c>
      <c r="E3750" s="120">
        <v>2.5499999999999998</v>
      </c>
      <c r="F3750" s="120" t="s">
        <v>9</v>
      </c>
      <c r="G3750" s="131" t="s">
        <v>1850</v>
      </c>
      <c r="H3750" s="121" t="s">
        <v>510</v>
      </c>
      <c r="I3750" s="192" t="s">
        <v>3389</v>
      </c>
      <c r="J3750" s="184">
        <f>IF(F3750="USD", E3750, E3750 * IFERROR(VLOOKUP(F3750, EXCHANGE_RATE!A:B, 2, FALSE), "Currency not found"))</f>
        <v>2.5499999999999998</v>
      </c>
      <c r="K3750" s="184">
        <f t="shared" si="344"/>
        <v>2.5499999999999998</v>
      </c>
      <c r="L3750" s="184">
        <f>IF(C3750="MTS", B3750, B3750 * IFERROR(VLOOKUP(C3750, 'QTY_CONVERSIONS '!A:B, 2, FALSE), "Units not  found"))</f>
        <v>3</v>
      </c>
      <c r="M3750" s="185">
        <f t="shared" si="345"/>
        <v>7649.9999999999991</v>
      </c>
      <c r="N3750" s="143" t="str">
        <f>IFERROR(VLOOKUP(D3750, Product_Category!A:B, 2, FALSE), "Uncategorized")</f>
        <v>MCC</v>
      </c>
      <c r="O3750" s="186">
        <f t="shared" si="347"/>
        <v>2550</v>
      </c>
      <c r="P3750" s="185">
        <f t="shared" si="346"/>
        <v>7650</v>
      </c>
      <c r="Q3750" s="143">
        <v>2023</v>
      </c>
      <c r="R3750" s="143" t="str">
        <f>IFERROR(VLOOKUP(G3750,'SOURCE COMPANY'!A:B, 2, FALSE), "")</f>
        <v>Prachin Chemical</v>
      </c>
      <c r="S3750" s="143" t="str">
        <f>IFERROR(VLOOKUP(H3750,'CUSTOMER NAME'!A:B, 2, FALSE), "")</f>
        <v>TO THE ORDER</v>
      </c>
    </row>
    <row r="3751" spans="1:19">
      <c r="A3751" s="119" t="s">
        <v>860</v>
      </c>
      <c r="B3751" s="120">
        <v>10000</v>
      </c>
      <c r="C3751" s="120" t="s">
        <v>7</v>
      </c>
      <c r="D3751" s="120" t="s">
        <v>769</v>
      </c>
      <c r="E3751" s="120">
        <v>2.5499999999999998</v>
      </c>
      <c r="F3751" s="120" t="s">
        <v>9</v>
      </c>
      <c r="G3751" s="131" t="s">
        <v>1850</v>
      </c>
      <c r="H3751" s="121" t="s">
        <v>510</v>
      </c>
      <c r="I3751" s="192" t="s">
        <v>3389</v>
      </c>
      <c r="J3751" s="184">
        <f>IF(F3751="USD", E3751, E3751 * IFERROR(VLOOKUP(F3751, EXCHANGE_RATE!A:B, 2, FALSE), "Currency not found"))</f>
        <v>2.5499999999999998</v>
      </c>
      <c r="K3751" s="184">
        <f t="shared" si="344"/>
        <v>2.5499999999999998</v>
      </c>
      <c r="L3751" s="184">
        <f>IF(C3751="MTS", B3751, B3751 * IFERROR(VLOOKUP(C3751, 'QTY_CONVERSIONS '!A:B, 2, FALSE), "Units not  found"))</f>
        <v>10</v>
      </c>
      <c r="M3751" s="185">
        <f t="shared" si="345"/>
        <v>25500</v>
      </c>
      <c r="N3751" s="143" t="str">
        <f>IFERROR(VLOOKUP(D3751, Product_Category!A:B, 2, FALSE), "Uncategorized")</f>
        <v>MCC</v>
      </c>
      <c r="O3751" s="186">
        <f t="shared" si="347"/>
        <v>2550</v>
      </c>
      <c r="P3751" s="185">
        <f t="shared" si="346"/>
        <v>25500</v>
      </c>
      <c r="Q3751" s="143">
        <v>2023</v>
      </c>
      <c r="R3751" s="143" t="str">
        <f>IFERROR(VLOOKUP(G3751,'SOURCE COMPANY'!A:B, 2, FALSE), "")</f>
        <v>Prachin Chemical</v>
      </c>
      <c r="S3751" s="143" t="str">
        <f>IFERROR(VLOOKUP(H3751,'CUSTOMER NAME'!A:B, 2, FALSE), "")</f>
        <v>TO THE ORDER</v>
      </c>
    </row>
    <row r="3752" spans="1:19">
      <c r="A3752" s="119" t="s">
        <v>860</v>
      </c>
      <c r="B3752" s="120">
        <v>7000</v>
      </c>
      <c r="C3752" s="120" t="s">
        <v>7</v>
      </c>
      <c r="D3752" s="120" t="s">
        <v>611</v>
      </c>
      <c r="E3752" s="120">
        <v>2.5499999999999998</v>
      </c>
      <c r="F3752" s="120" t="s">
        <v>9</v>
      </c>
      <c r="G3752" s="131" t="s">
        <v>1850</v>
      </c>
      <c r="H3752" s="121" t="s">
        <v>510</v>
      </c>
      <c r="I3752" s="192" t="s">
        <v>3389</v>
      </c>
      <c r="J3752" s="184">
        <f>IF(F3752="USD", E3752, E3752 * IFERROR(VLOOKUP(F3752, EXCHANGE_RATE!A:B, 2, FALSE), "Currency not found"))</f>
        <v>2.5499999999999998</v>
      </c>
      <c r="K3752" s="184">
        <f t="shared" si="344"/>
        <v>2.5499999999999998</v>
      </c>
      <c r="L3752" s="184">
        <f>IF(C3752="MTS", B3752, B3752 * IFERROR(VLOOKUP(C3752, 'QTY_CONVERSIONS '!A:B, 2, FALSE), "Units not  found"))</f>
        <v>7</v>
      </c>
      <c r="M3752" s="185">
        <f t="shared" si="345"/>
        <v>17850</v>
      </c>
      <c r="N3752" s="143" t="str">
        <f>IFERROR(VLOOKUP(D3752, Product_Category!A:B, 2, FALSE), "Uncategorized")</f>
        <v>MCC</v>
      </c>
      <c r="O3752" s="186">
        <f t="shared" si="347"/>
        <v>2550</v>
      </c>
      <c r="P3752" s="185">
        <f t="shared" si="346"/>
        <v>17850</v>
      </c>
      <c r="Q3752" s="143">
        <v>2023</v>
      </c>
      <c r="R3752" s="143" t="str">
        <f>IFERROR(VLOOKUP(G3752,'SOURCE COMPANY'!A:B, 2, FALSE), "")</f>
        <v>Prachin Chemical</v>
      </c>
      <c r="S3752" s="143" t="str">
        <f>IFERROR(VLOOKUP(H3752,'CUSTOMER NAME'!A:B, 2, FALSE), "")</f>
        <v>TO THE ORDER</v>
      </c>
    </row>
    <row r="3753" spans="1:19">
      <c r="A3753" s="119" t="s">
        <v>1003</v>
      </c>
      <c r="B3753" s="120">
        <v>23000</v>
      </c>
      <c r="C3753" s="120" t="s">
        <v>7</v>
      </c>
      <c r="D3753" s="120" t="s">
        <v>769</v>
      </c>
      <c r="E3753" s="120">
        <v>2.15</v>
      </c>
      <c r="F3753" s="120" t="s">
        <v>9</v>
      </c>
      <c r="G3753" s="131" t="s">
        <v>1850</v>
      </c>
      <c r="H3753" s="121" t="s">
        <v>510</v>
      </c>
      <c r="I3753" s="192" t="s">
        <v>3389</v>
      </c>
      <c r="J3753" s="184">
        <f>IF(F3753="USD", E3753, E3753 * IFERROR(VLOOKUP(F3753, EXCHANGE_RATE!A:B, 2, FALSE), "Currency not found"))</f>
        <v>2.15</v>
      </c>
      <c r="K3753" s="184">
        <f t="shared" si="344"/>
        <v>2.15</v>
      </c>
      <c r="L3753" s="184">
        <f>IF(C3753="MTS", B3753, B3753 * IFERROR(VLOOKUP(C3753, 'QTY_CONVERSIONS '!A:B, 2, FALSE), "Units not  found"))</f>
        <v>23</v>
      </c>
      <c r="M3753" s="185">
        <f t="shared" si="345"/>
        <v>49450</v>
      </c>
      <c r="N3753" s="143" t="str">
        <f>IFERROR(VLOOKUP(D3753, Product_Category!A:B, 2, FALSE), "Uncategorized")</f>
        <v>MCC</v>
      </c>
      <c r="O3753" s="186">
        <f t="shared" si="347"/>
        <v>2150</v>
      </c>
      <c r="P3753" s="185">
        <f t="shared" si="346"/>
        <v>49450</v>
      </c>
      <c r="Q3753" s="143">
        <v>2023</v>
      </c>
      <c r="R3753" s="143" t="str">
        <f>IFERROR(VLOOKUP(G3753,'SOURCE COMPANY'!A:B, 2, FALSE), "")</f>
        <v>Prachin Chemical</v>
      </c>
      <c r="S3753" s="143" t="str">
        <f>IFERROR(VLOOKUP(H3753,'CUSTOMER NAME'!A:B, 2, FALSE), "")</f>
        <v>TO THE ORDER</v>
      </c>
    </row>
    <row r="3754" spans="1:19">
      <c r="A3754" s="119" t="s">
        <v>1025</v>
      </c>
      <c r="B3754" s="120">
        <v>1000</v>
      </c>
      <c r="C3754" s="120" t="s">
        <v>7</v>
      </c>
      <c r="D3754" s="120" t="s">
        <v>3530</v>
      </c>
      <c r="E3754" s="120">
        <v>3.4</v>
      </c>
      <c r="F3754" s="120" t="s">
        <v>9</v>
      </c>
      <c r="G3754" s="131" t="s">
        <v>1850</v>
      </c>
      <c r="H3754" s="121" t="s">
        <v>510</v>
      </c>
      <c r="I3754" s="192" t="s">
        <v>3389</v>
      </c>
      <c r="J3754" s="184">
        <f>IF(F3754="USD", E3754, E3754 * IFERROR(VLOOKUP(F3754, EXCHANGE_RATE!A:B, 2, FALSE), "Currency not found"))</f>
        <v>3.4</v>
      </c>
      <c r="K3754" s="184">
        <f t="shared" si="344"/>
        <v>3.4</v>
      </c>
      <c r="L3754" s="184">
        <f>IF(C3754="MTS", B3754, B3754 * IFERROR(VLOOKUP(C3754, 'QTY_CONVERSIONS '!A:B, 2, FALSE), "Units not  found"))</f>
        <v>1</v>
      </c>
      <c r="M3754" s="185">
        <f t="shared" si="345"/>
        <v>3400</v>
      </c>
      <c r="N3754" s="143" t="str">
        <f>IFERROR(VLOOKUP(D3754, Product_Category!A:B, 2, FALSE), "Uncategorized")</f>
        <v>CROSCARMELLOSE SODIUM</v>
      </c>
      <c r="O3754" s="186">
        <f t="shared" si="347"/>
        <v>3400</v>
      </c>
      <c r="P3754" s="185">
        <f t="shared" si="346"/>
        <v>3400</v>
      </c>
      <c r="Q3754" s="143">
        <v>2023</v>
      </c>
      <c r="R3754" s="143" t="str">
        <f>IFERROR(VLOOKUP(G3754,'SOURCE COMPANY'!A:B, 2, FALSE), "")</f>
        <v>Prachin Chemical</v>
      </c>
      <c r="S3754" s="143" t="str">
        <f>IFERROR(VLOOKUP(H3754,'CUSTOMER NAME'!A:B, 2, FALSE), "")</f>
        <v>TO THE ORDER</v>
      </c>
    </row>
    <row r="3755" spans="1:19">
      <c r="A3755" s="122" t="s">
        <v>1025</v>
      </c>
      <c r="B3755" s="123">
        <v>1000</v>
      </c>
      <c r="C3755" s="123" t="s">
        <v>7</v>
      </c>
      <c r="D3755" s="123" t="s">
        <v>581</v>
      </c>
      <c r="E3755" s="123">
        <v>2</v>
      </c>
      <c r="F3755" s="123" t="s">
        <v>9</v>
      </c>
      <c r="G3755" s="132" t="s">
        <v>1850</v>
      </c>
      <c r="H3755" s="124" t="s">
        <v>510</v>
      </c>
      <c r="I3755" s="192" t="s">
        <v>3389</v>
      </c>
      <c r="J3755" s="184">
        <f>IF(F3755="USD", E3755, E3755 * IFERROR(VLOOKUP(F3755, EXCHANGE_RATE!A:B, 2, FALSE), "Currency not found"))</f>
        <v>2</v>
      </c>
      <c r="K3755" s="184">
        <f t="shared" si="344"/>
        <v>2</v>
      </c>
      <c r="L3755" s="184">
        <f>IF(C3755="MTS", B3755, B3755 * IFERROR(VLOOKUP(C3755, 'QTY_CONVERSIONS '!A:B, 2, FALSE), "Units not  found"))</f>
        <v>1</v>
      </c>
      <c r="M3755" s="185">
        <f t="shared" si="345"/>
        <v>2000</v>
      </c>
      <c r="N3755" s="143" t="str">
        <f>IFERROR(VLOOKUP(D3755, Product_Category!A:B, 2, FALSE), "Uncategorized")</f>
        <v>MCC</v>
      </c>
      <c r="O3755" s="186">
        <f t="shared" si="347"/>
        <v>2000</v>
      </c>
      <c r="P3755" s="185">
        <f t="shared" si="346"/>
        <v>2000</v>
      </c>
      <c r="Q3755" s="143">
        <v>2023</v>
      </c>
      <c r="R3755" s="143" t="str">
        <f>IFERROR(VLOOKUP(G3755,'SOURCE COMPANY'!A:B, 2, FALSE), "")</f>
        <v>Prachin Chemical</v>
      </c>
      <c r="S3755" s="143" t="str">
        <f>IFERROR(VLOOKUP(H3755,'CUSTOMER NAME'!A:B, 2, FALSE), "")</f>
        <v>TO THE ORDER</v>
      </c>
    </row>
    <row r="3756" spans="1:19">
      <c r="A3756" s="119" t="s">
        <v>172</v>
      </c>
      <c r="B3756" s="120">
        <v>20000</v>
      </c>
      <c r="C3756" s="120" t="s">
        <v>7</v>
      </c>
      <c r="D3756" s="120" t="s">
        <v>3048</v>
      </c>
      <c r="E3756" s="120">
        <v>5.8</v>
      </c>
      <c r="F3756" s="120" t="s">
        <v>9</v>
      </c>
      <c r="G3756" s="132" t="s">
        <v>1850</v>
      </c>
      <c r="H3756" s="121" t="s">
        <v>510</v>
      </c>
      <c r="I3756" s="192" t="s">
        <v>3389</v>
      </c>
      <c r="J3756" s="184">
        <f>IF(F3756="USD", E3756, E3756 * IFERROR(VLOOKUP(F3756, EXCHANGE_RATE!A:B, 2, FALSE), "Currency not found"))</f>
        <v>5.8</v>
      </c>
      <c r="K3756" s="184">
        <f t="shared" si="344"/>
        <v>5.8</v>
      </c>
      <c r="L3756" s="184">
        <f>IF(C3756="MTS", B3756, B3756 * IFERROR(VLOOKUP(C3756, 'QTY_CONVERSIONS '!A:B, 2, FALSE), "Units not  found"))</f>
        <v>20</v>
      </c>
      <c r="M3756" s="185">
        <f t="shared" si="345"/>
        <v>116000</v>
      </c>
      <c r="N3756" s="143" t="str">
        <f>IFERROR(VLOOKUP(D3756, Product_Category!A:B, 2, FALSE), "Uncategorized")</f>
        <v>CROSCARMELLOSE SODIUM</v>
      </c>
      <c r="O3756" s="186">
        <f t="shared" si="347"/>
        <v>5800</v>
      </c>
      <c r="P3756" s="185">
        <f t="shared" si="346"/>
        <v>116000</v>
      </c>
      <c r="Q3756" s="143">
        <v>2023</v>
      </c>
      <c r="R3756" s="143" t="str">
        <f>IFERROR(VLOOKUP(G3756,'SOURCE COMPANY'!A:B, 2, FALSE), "")</f>
        <v>Prachin Chemical</v>
      </c>
      <c r="S3756" s="143" t="str">
        <f>IFERROR(VLOOKUP(H3756,'CUSTOMER NAME'!A:B, 2, FALSE), "")</f>
        <v>TO THE ORDER</v>
      </c>
    </row>
    <row r="3757" spans="1:19">
      <c r="A3757" s="122" t="s">
        <v>172</v>
      </c>
      <c r="B3757" s="123">
        <v>8000</v>
      </c>
      <c r="C3757" s="123" t="s">
        <v>7</v>
      </c>
      <c r="D3757" s="123" t="s">
        <v>3286</v>
      </c>
      <c r="E3757" s="123">
        <v>2.6</v>
      </c>
      <c r="F3757" s="123" t="s">
        <v>9</v>
      </c>
      <c r="G3757" s="132" t="s">
        <v>1850</v>
      </c>
      <c r="H3757" s="124" t="s">
        <v>510</v>
      </c>
      <c r="I3757" s="192" t="s">
        <v>3389</v>
      </c>
      <c r="J3757" s="184">
        <f>IF(F3757="USD", E3757, E3757 * IFERROR(VLOOKUP(F3757, EXCHANGE_RATE!A:B, 2, FALSE), "Currency not found"))</f>
        <v>2.6</v>
      </c>
      <c r="K3757" s="184">
        <f t="shared" si="344"/>
        <v>2.6</v>
      </c>
      <c r="L3757" s="184">
        <f>IF(C3757="MTS", B3757, B3757 * IFERROR(VLOOKUP(C3757, 'QTY_CONVERSIONS '!A:B, 2, FALSE), "Units not  found"))</f>
        <v>8</v>
      </c>
      <c r="M3757" s="185">
        <f t="shared" si="345"/>
        <v>20800</v>
      </c>
      <c r="N3757" s="143" t="str">
        <f>IFERROR(VLOOKUP(D3757, Product_Category!A:B, 2, FALSE), "Uncategorized")</f>
        <v>MCC</v>
      </c>
      <c r="O3757" s="186">
        <f t="shared" si="347"/>
        <v>2600</v>
      </c>
      <c r="P3757" s="185">
        <f t="shared" si="346"/>
        <v>20800</v>
      </c>
      <c r="Q3757" s="143">
        <v>2023</v>
      </c>
      <c r="R3757" s="143" t="str">
        <f>IFERROR(VLOOKUP(G3757,'SOURCE COMPANY'!A:B, 2, FALSE), "")</f>
        <v>Prachin Chemical</v>
      </c>
      <c r="S3757" s="143" t="str">
        <f>IFERROR(VLOOKUP(H3757,'CUSTOMER NAME'!A:B, 2, FALSE), "")</f>
        <v>TO THE ORDER</v>
      </c>
    </row>
    <row r="3758" spans="1:19">
      <c r="A3758" s="119" t="s">
        <v>172</v>
      </c>
      <c r="B3758" s="120">
        <v>2000</v>
      </c>
      <c r="C3758" s="120" t="s">
        <v>7</v>
      </c>
      <c r="D3758" s="120" t="s">
        <v>3245</v>
      </c>
      <c r="E3758" s="120">
        <v>2</v>
      </c>
      <c r="F3758" s="120" t="s">
        <v>9</v>
      </c>
      <c r="G3758" s="132" t="s">
        <v>1850</v>
      </c>
      <c r="H3758" s="121" t="s">
        <v>510</v>
      </c>
      <c r="I3758" s="192" t="s">
        <v>3389</v>
      </c>
      <c r="J3758" s="184">
        <f>IF(F3758="USD", E3758, E3758 * IFERROR(VLOOKUP(F3758, EXCHANGE_RATE!A:B, 2, FALSE), "Currency not found"))</f>
        <v>2</v>
      </c>
      <c r="K3758" s="184">
        <f t="shared" si="344"/>
        <v>2</v>
      </c>
      <c r="L3758" s="184">
        <f>IF(C3758="MTS", B3758, B3758 * IFERROR(VLOOKUP(C3758, 'QTY_CONVERSIONS '!A:B, 2, FALSE), "Units not  found"))</f>
        <v>2</v>
      </c>
      <c r="M3758" s="185">
        <f t="shared" si="345"/>
        <v>4000</v>
      </c>
      <c r="N3758" s="143" t="str">
        <f>IFERROR(VLOOKUP(D3758, Product_Category!A:B, 2, FALSE), "Uncategorized")</f>
        <v>MCC</v>
      </c>
      <c r="O3758" s="186">
        <f t="shared" si="347"/>
        <v>2000</v>
      </c>
      <c r="P3758" s="185">
        <f t="shared" si="346"/>
        <v>4000</v>
      </c>
      <c r="Q3758" s="143">
        <v>2023</v>
      </c>
      <c r="R3758" s="143" t="str">
        <f>IFERROR(VLOOKUP(G3758,'SOURCE COMPANY'!A:B, 2, FALSE), "")</f>
        <v>Prachin Chemical</v>
      </c>
      <c r="S3758" s="143" t="str">
        <f>IFERROR(VLOOKUP(H3758,'CUSTOMER NAME'!A:B, 2, FALSE), "")</f>
        <v>TO THE ORDER</v>
      </c>
    </row>
    <row r="3759" spans="1:19">
      <c r="A3759" s="119" t="s">
        <v>1080</v>
      </c>
      <c r="B3759" s="120">
        <v>9000</v>
      </c>
      <c r="C3759" s="120" t="s">
        <v>7</v>
      </c>
      <c r="D3759" s="120" t="s">
        <v>3048</v>
      </c>
      <c r="E3759" s="120">
        <v>4.5999999999999996</v>
      </c>
      <c r="F3759" s="120" t="s">
        <v>9</v>
      </c>
      <c r="G3759" s="132" t="s">
        <v>1850</v>
      </c>
      <c r="H3759" s="121" t="s">
        <v>510</v>
      </c>
      <c r="I3759" s="192" t="s">
        <v>3389</v>
      </c>
      <c r="J3759" s="184">
        <f>IF(F3759="USD", E3759, E3759 * IFERROR(VLOOKUP(F3759, EXCHANGE_RATE!A:B, 2, FALSE), "Currency not found"))</f>
        <v>4.5999999999999996</v>
      </c>
      <c r="K3759" s="184">
        <f t="shared" si="344"/>
        <v>4.5999999999999996</v>
      </c>
      <c r="L3759" s="184">
        <f>IF(C3759="MTS", B3759, B3759 * IFERROR(VLOOKUP(C3759, 'QTY_CONVERSIONS '!A:B, 2, FALSE), "Units not  found"))</f>
        <v>9</v>
      </c>
      <c r="M3759" s="185">
        <f t="shared" si="345"/>
        <v>41400</v>
      </c>
      <c r="N3759" s="143" t="str">
        <f>IFERROR(VLOOKUP(D3759, Product_Category!A:B, 2, FALSE), "Uncategorized")</f>
        <v>CROSCARMELLOSE SODIUM</v>
      </c>
      <c r="O3759" s="186">
        <f t="shared" si="347"/>
        <v>4600</v>
      </c>
      <c r="P3759" s="185">
        <f t="shared" si="346"/>
        <v>41400</v>
      </c>
      <c r="Q3759" s="143">
        <v>2023</v>
      </c>
      <c r="R3759" s="143" t="str">
        <f>IFERROR(VLOOKUP(G3759,'SOURCE COMPANY'!A:B, 2, FALSE), "")</f>
        <v>Prachin Chemical</v>
      </c>
      <c r="S3759" s="143" t="str">
        <f>IFERROR(VLOOKUP(H3759,'CUSTOMER NAME'!A:B, 2, FALSE), "")</f>
        <v>TO THE ORDER</v>
      </c>
    </row>
    <row r="3760" spans="1:19">
      <c r="A3760" s="234" t="s">
        <v>816</v>
      </c>
      <c r="B3760" s="143">
        <v>500</v>
      </c>
      <c r="C3760" s="143" t="s">
        <v>7</v>
      </c>
      <c r="D3760" s="143" t="s">
        <v>1142</v>
      </c>
      <c r="E3760" s="255">
        <v>4.5</v>
      </c>
      <c r="F3760" s="143" t="s">
        <v>9</v>
      </c>
      <c r="G3760" s="132" t="s">
        <v>1850</v>
      </c>
      <c r="H3760" s="198" t="s">
        <v>510</v>
      </c>
      <c r="I3760" s="219" t="str">
        <f>I3759</f>
        <v>October</v>
      </c>
      <c r="J3760" s="184">
        <f>IF(F3760="USD", E3760, E3760 * IFERROR(VLOOKUP(F3760, EXCHANGE_RATE!A:B, 2, FALSE), "Currency not found"))</f>
        <v>4.5</v>
      </c>
      <c r="K3760" s="184">
        <f t="shared" si="344"/>
        <v>4.5</v>
      </c>
      <c r="L3760" s="184">
        <f>IF(C3760="MTS", B3760, B3760 * IFERROR(VLOOKUP(C3760, 'QTY_CONVERSIONS '!A:B, 2, FALSE), "Units not  found"))</f>
        <v>0.5</v>
      </c>
      <c r="M3760" s="185">
        <f t="shared" si="345"/>
        <v>2250</v>
      </c>
      <c r="N3760" s="143" t="str">
        <f>IFERROR(VLOOKUP(D3760, Product_Category!A:B, 2, FALSE), "Uncategorized")</f>
        <v>CROSCARMELLOSE SODIUM</v>
      </c>
      <c r="O3760" s="186">
        <f t="shared" si="347"/>
        <v>4500</v>
      </c>
      <c r="P3760" s="185">
        <f t="shared" si="346"/>
        <v>2250</v>
      </c>
      <c r="Q3760" s="143">
        <v>2023</v>
      </c>
      <c r="R3760" s="143" t="str">
        <f>IFERROR(VLOOKUP(G3760,'SOURCE COMPANY'!A:B, 2, FALSE), "")</f>
        <v>Prachin Chemical</v>
      </c>
      <c r="S3760" s="143" t="str">
        <f>IFERROR(VLOOKUP(H3760,'CUSTOMER NAME'!A:B, 2, FALSE), "")</f>
        <v>TO THE ORDER</v>
      </c>
    </row>
    <row r="3761" spans="1:19">
      <c r="A3761" s="234" t="s">
        <v>816</v>
      </c>
      <c r="B3761" s="143">
        <v>500</v>
      </c>
      <c r="C3761" s="143" t="s">
        <v>7</v>
      </c>
      <c r="D3761" s="143" t="s">
        <v>1142</v>
      </c>
      <c r="E3761" s="255">
        <v>4.5</v>
      </c>
      <c r="F3761" s="143" t="s">
        <v>9</v>
      </c>
      <c r="G3761" s="132" t="s">
        <v>1850</v>
      </c>
      <c r="H3761" s="198" t="s">
        <v>510</v>
      </c>
      <c r="I3761" s="219" t="str">
        <f>I3760</f>
        <v>October</v>
      </c>
      <c r="J3761" s="184">
        <f>IF(F3761="USD", E3761, E3761 * IFERROR(VLOOKUP(F3761, EXCHANGE_RATE!A:B, 2, FALSE), "Currency not found"))</f>
        <v>4.5</v>
      </c>
      <c r="K3761" s="184">
        <f t="shared" si="344"/>
        <v>4.5</v>
      </c>
      <c r="L3761" s="184">
        <f>IF(C3761="MTS", B3761, B3761 * IFERROR(VLOOKUP(C3761, 'QTY_CONVERSIONS '!A:B, 2, FALSE), "Units not  found"))</f>
        <v>0.5</v>
      </c>
      <c r="M3761" s="185">
        <f t="shared" si="345"/>
        <v>2250</v>
      </c>
      <c r="N3761" s="143" t="str">
        <f>IFERROR(VLOOKUP(D3761, Product_Category!A:B, 2, FALSE), "Uncategorized")</f>
        <v>CROSCARMELLOSE SODIUM</v>
      </c>
      <c r="O3761" s="186">
        <f t="shared" si="347"/>
        <v>4500</v>
      </c>
      <c r="P3761" s="185">
        <f t="shared" si="346"/>
        <v>2250</v>
      </c>
      <c r="Q3761" s="143">
        <v>2023</v>
      </c>
      <c r="R3761" s="143" t="str">
        <f>IFERROR(VLOOKUP(G3761,'SOURCE COMPANY'!A:B, 2, FALSE), "")</f>
        <v>Prachin Chemical</v>
      </c>
      <c r="S3761" s="143" t="str">
        <f>IFERROR(VLOOKUP(H3761,'CUSTOMER NAME'!A:B, 2, FALSE), "")</f>
        <v>TO THE ORDER</v>
      </c>
    </row>
    <row r="3762" spans="1:19">
      <c r="A3762" s="233" t="s">
        <v>1003</v>
      </c>
      <c r="B3762" s="118">
        <v>24000</v>
      </c>
      <c r="C3762" s="118" t="s">
        <v>7</v>
      </c>
      <c r="D3762" s="118" t="s">
        <v>1004</v>
      </c>
      <c r="E3762" s="255">
        <v>2.0799584000000002</v>
      </c>
      <c r="F3762" s="118" t="s">
        <v>9</v>
      </c>
      <c r="G3762" s="132" t="s">
        <v>1850</v>
      </c>
      <c r="H3762" s="199" t="s">
        <v>510</v>
      </c>
      <c r="I3762" s="219" t="str">
        <f>I3761</f>
        <v>October</v>
      </c>
      <c r="J3762" s="184">
        <f>IF(F3762="USD", E3762, E3762 * IFERROR(VLOOKUP(F3762, EXCHANGE_RATE!A:B, 2, FALSE), "Currency not found"))</f>
        <v>2.0799584000000002</v>
      </c>
      <c r="K3762" s="184">
        <f t="shared" si="344"/>
        <v>2.0799999999999996</v>
      </c>
      <c r="L3762" s="184">
        <f>IF(C3762="MTS", B3762, B3762 * IFERROR(VLOOKUP(C3762, 'QTY_CONVERSIONS '!A:B, 2, FALSE), "Units not  found"))</f>
        <v>24</v>
      </c>
      <c r="M3762" s="185">
        <f t="shared" si="345"/>
        <v>49919.999999999993</v>
      </c>
      <c r="N3762" s="143" t="str">
        <f>IFERROR(VLOOKUP(D3762, Product_Category!A:B, 2, FALSE), "Uncategorized")</f>
        <v>MCC</v>
      </c>
      <c r="O3762" s="186">
        <f t="shared" si="347"/>
        <v>2079.9999999999995</v>
      </c>
      <c r="P3762" s="185">
        <f t="shared" si="346"/>
        <v>49919.999999999985</v>
      </c>
      <c r="Q3762" s="143">
        <v>2023</v>
      </c>
      <c r="R3762" s="143" t="str">
        <f>IFERROR(VLOOKUP(G3762,'SOURCE COMPANY'!A:B, 2, FALSE), "")</f>
        <v>Prachin Chemical</v>
      </c>
      <c r="S3762" s="143" t="str">
        <f>IFERROR(VLOOKUP(H3762,'CUSTOMER NAME'!A:B, 2, FALSE), "")</f>
        <v>TO THE ORDER</v>
      </c>
    </row>
    <row r="3763" spans="1:19">
      <c r="A3763" s="235" t="s">
        <v>1003</v>
      </c>
      <c r="B3763" s="221">
        <v>23000</v>
      </c>
      <c r="C3763" s="221" t="s">
        <v>7</v>
      </c>
      <c r="D3763" s="221" t="s">
        <v>1327</v>
      </c>
      <c r="E3763" s="256">
        <v>2.15</v>
      </c>
      <c r="F3763" s="221" t="s">
        <v>9</v>
      </c>
      <c r="G3763" s="132" t="s">
        <v>1850</v>
      </c>
      <c r="H3763" s="200" t="s">
        <v>510</v>
      </c>
      <c r="I3763" s="219" t="str">
        <f>I3762</f>
        <v>October</v>
      </c>
      <c r="J3763" s="184">
        <f>IF(F3763="USD", E3763, E3763 * IFERROR(VLOOKUP(F3763, EXCHANGE_RATE!A:B, 2, FALSE), "Currency not found"))</f>
        <v>2.15</v>
      </c>
      <c r="K3763" s="184">
        <f t="shared" si="344"/>
        <v>2.15</v>
      </c>
      <c r="L3763" s="184">
        <f>IF(C3763="MTS", B3763, B3763 * IFERROR(VLOOKUP(C3763, 'QTY_CONVERSIONS '!A:B, 2, FALSE), "Units not  found"))</f>
        <v>23</v>
      </c>
      <c r="M3763" s="185">
        <f t="shared" si="345"/>
        <v>49450</v>
      </c>
      <c r="N3763" s="143" t="str">
        <f>IFERROR(VLOOKUP(D3763, Product_Category!A:B, 2, FALSE), "Uncategorized")</f>
        <v>MCC</v>
      </c>
      <c r="O3763" s="186">
        <f t="shared" si="347"/>
        <v>2150</v>
      </c>
      <c r="P3763" s="185">
        <f t="shared" si="346"/>
        <v>49450</v>
      </c>
      <c r="Q3763" s="143">
        <v>2023</v>
      </c>
      <c r="R3763" s="143" t="str">
        <f>IFERROR(VLOOKUP(G3763,'SOURCE COMPANY'!A:B, 2, FALSE), "")</f>
        <v>Prachin Chemical</v>
      </c>
      <c r="S3763" s="143" t="str">
        <f>IFERROR(VLOOKUP(H3763,'CUSTOMER NAME'!A:B, 2, FALSE), "")</f>
        <v>TO THE ORDER</v>
      </c>
    </row>
    <row r="3764" spans="1:19">
      <c r="A3764" s="119" t="s">
        <v>1025</v>
      </c>
      <c r="B3764" s="120">
        <v>1000</v>
      </c>
      <c r="C3764" s="120" t="s">
        <v>7</v>
      </c>
      <c r="D3764" s="120" t="s">
        <v>910</v>
      </c>
      <c r="E3764" s="120">
        <v>1.81</v>
      </c>
      <c r="F3764" s="120" t="s">
        <v>9</v>
      </c>
      <c r="G3764" s="132" t="s">
        <v>1850</v>
      </c>
      <c r="H3764" s="121" t="s">
        <v>510</v>
      </c>
      <c r="I3764" s="192" t="s">
        <v>3034</v>
      </c>
      <c r="J3764" s="184">
        <f>IF(F3764="USD", E3764, E3764 * IFERROR(VLOOKUP(F3764, EXCHANGE_RATE!A:B, 2, FALSE), "Currency not found"))</f>
        <v>1.81</v>
      </c>
      <c r="K3764" s="184">
        <f t="shared" si="344"/>
        <v>1.81</v>
      </c>
      <c r="L3764" s="184">
        <f>IF(C3764="MTS", B3764, B3764 * IFERROR(VLOOKUP(C3764, 'QTY_CONVERSIONS '!A:B, 2, FALSE), "Units not  found"))</f>
        <v>1</v>
      </c>
      <c r="M3764" s="185">
        <f t="shared" si="345"/>
        <v>1810</v>
      </c>
      <c r="N3764" s="143" t="str">
        <f>IFERROR(VLOOKUP(D3764, Product_Category!A:B, 2, FALSE), "Uncategorized")</f>
        <v>MAGNESIUM STEARATE</v>
      </c>
      <c r="O3764" s="186">
        <f t="shared" si="347"/>
        <v>1810</v>
      </c>
      <c r="P3764" s="185">
        <f t="shared" si="346"/>
        <v>1810</v>
      </c>
      <c r="Q3764" s="143">
        <v>2023</v>
      </c>
      <c r="R3764" s="143" t="str">
        <f>IFERROR(VLOOKUP(G3764,'SOURCE COMPANY'!A:B, 2, FALSE), "")</f>
        <v>Prachin Chemical</v>
      </c>
      <c r="S3764" s="143" t="str">
        <f>IFERROR(VLOOKUP(H3764,'CUSTOMER NAME'!A:B, 2, FALSE), "")</f>
        <v>TO THE ORDER</v>
      </c>
    </row>
    <row r="3765" spans="1:19">
      <c r="A3765" s="238" t="s">
        <v>492</v>
      </c>
      <c r="B3765" s="224">
        <v>20000</v>
      </c>
      <c r="C3765" s="224" t="s">
        <v>7</v>
      </c>
      <c r="D3765" s="224" t="s">
        <v>104</v>
      </c>
      <c r="E3765" s="256">
        <v>2.63</v>
      </c>
      <c r="F3765" s="224" t="s">
        <v>9</v>
      </c>
      <c r="G3765" s="132" t="s">
        <v>1850</v>
      </c>
      <c r="H3765" s="203" t="s">
        <v>510</v>
      </c>
      <c r="I3765" s="219" t="str">
        <f>I3764</f>
        <v>September</v>
      </c>
      <c r="J3765" s="184">
        <f>IF(F3765="USD", E3765, E3765 * IFERROR(VLOOKUP(F3765, EXCHANGE_RATE!A:B, 2, FALSE), "Currency not found"))</f>
        <v>2.63</v>
      </c>
      <c r="K3765" s="184">
        <f t="shared" si="344"/>
        <v>2.63</v>
      </c>
      <c r="L3765" s="184">
        <f>IF(C3765="MTS", B3765, B3765 * IFERROR(VLOOKUP(C3765, 'QTY_CONVERSIONS '!A:B, 2, FALSE), "Units not  found"))</f>
        <v>20</v>
      </c>
      <c r="M3765" s="185">
        <f t="shared" si="345"/>
        <v>52600</v>
      </c>
      <c r="N3765" s="143" t="str">
        <f>IFERROR(VLOOKUP(D3765, Product_Category!A:B, 2, FALSE), "Uncategorized")</f>
        <v>MAGNESIUM STEARATE</v>
      </c>
      <c r="O3765" s="186">
        <f t="shared" si="347"/>
        <v>2630</v>
      </c>
      <c r="P3765" s="185">
        <f t="shared" si="346"/>
        <v>52600</v>
      </c>
      <c r="Q3765" s="143">
        <v>2023</v>
      </c>
      <c r="R3765" s="143" t="str">
        <f>IFERROR(VLOOKUP(G3765,'SOURCE COMPANY'!A:B, 2, FALSE), "")</f>
        <v>Prachin Chemical</v>
      </c>
      <c r="S3765" s="143" t="str">
        <f>IFERROR(VLOOKUP(H3765,'CUSTOMER NAME'!A:B, 2, FALSE), "")</f>
        <v>TO THE ORDER</v>
      </c>
    </row>
    <row r="3766" spans="1:19">
      <c r="A3766" s="239" t="s">
        <v>492</v>
      </c>
      <c r="B3766" s="240">
        <v>500</v>
      </c>
      <c r="C3766" s="240" t="s">
        <v>7</v>
      </c>
      <c r="D3766" s="240" t="s">
        <v>1406</v>
      </c>
      <c r="E3766" s="258">
        <v>6</v>
      </c>
      <c r="F3766" s="240" t="s">
        <v>9</v>
      </c>
      <c r="G3766" s="132" t="s">
        <v>1850</v>
      </c>
      <c r="H3766" s="253" t="s">
        <v>510</v>
      </c>
      <c r="I3766" s="219" t="str">
        <f>I3765</f>
        <v>September</v>
      </c>
      <c r="J3766" s="184">
        <f>IF(F3766="USD", E3766, E3766 * IFERROR(VLOOKUP(F3766, EXCHANGE_RATE!A:B, 2, FALSE), "Currency not found"))</f>
        <v>6</v>
      </c>
      <c r="K3766" s="184">
        <f t="shared" si="344"/>
        <v>6</v>
      </c>
      <c r="L3766" s="184">
        <f>IF(C3766="MTS", B3766, B3766 * IFERROR(VLOOKUP(C3766, 'QTY_CONVERSIONS '!A:B, 2, FALSE), "Units not  found"))</f>
        <v>0.5</v>
      </c>
      <c r="M3766" s="185">
        <f t="shared" si="345"/>
        <v>3000</v>
      </c>
      <c r="N3766" s="143" t="str">
        <f>IFERROR(VLOOKUP(D3766, Product_Category!A:B, 2, FALSE), "Uncategorized")</f>
        <v>CROSCARMELLOSE SODIUM</v>
      </c>
      <c r="O3766" s="186">
        <f t="shared" si="347"/>
        <v>6000</v>
      </c>
      <c r="P3766" s="185">
        <f t="shared" si="346"/>
        <v>3000</v>
      </c>
      <c r="Q3766" s="143">
        <v>2023</v>
      </c>
      <c r="R3766" s="143" t="str">
        <f>IFERROR(VLOOKUP(G3766,'SOURCE COMPANY'!A:B, 2, FALSE), "")</f>
        <v>Prachin Chemical</v>
      </c>
      <c r="S3766" s="143" t="str">
        <f>IFERROR(VLOOKUP(H3766,'CUSTOMER NAME'!A:B, 2, FALSE), "")</f>
        <v>TO THE ORDER</v>
      </c>
    </row>
    <row r="3767" spans="1:19">
      <c r="A3767" s="234" t="s">
        <v>1047</v>
      </c>
      <c r="B3767" s="143">
        <v>2000</v>
      </c>
      <c r="C3767" s="143" t="s">
        <v>7</v>
      </c>
      <c r="D3767" s="143" t="s">
        <v>266</v>
      </c>
      <c r="E3767" s="255">
        <v>2.9</v>
      </c>
      <c r="F3767" s="143" t="s">
        <v>9</v>
      </c>
      <c r="G3767" s="221" t="s">
        <v>919</v>
      </c>
      <c r="H3767" s="198" t="s">
        <v>510</v>
      </c>
      <c r="I3767" s="219" t="str">
        <f>I3766</f>
        <v>September</v>
      </c>
      <c r="J3767" s="184">
        <f>IF(F3767="USD", E3767, E3767 * IFERROR(VLOOKUP(F3767, EXCHANGE_RATE!A:B, 2, FALSE), "Currency not found"))</f>
        <v>2.9</v>
      </c>
      <c r="K3767" s="184">
        <f t="shared" si="344"/>
        <v>2.9</v>
      </c>
      <c r="L3767" s="184">
        <f>IF(C3767="MTS", B3767, B3767 * IFERROR(VLOOKUP(C3767, 'QTY_CONVERSIONS '!A:B, 2, FALSE), "Units not  found"))</f>
        <v>2</v>
      </c>
      <c r="M3767" s="185">
        <f t="shared" si="345"/>
        <v>5800</v>
      </c>
      <c r="N3767" s="143" t="str">
        <f>IFERROR(VLOOKUP(D3767, Product_Category!A:B, 2, FALSE), "Uncategorized")</f>
        <v>MCC</v>
      </c>
      <c r="O3767" s="186">
        <f t="shared" si="347"/>
        <v>2900</v>
      </c>
      <c r="P3767" s="185">
        <f t="shared" si="346"/>
        <v>5800</v>
      </c>
      <c r="Q3767" s="143">
        <v>2023</v>
      </c>
      <c r="R3767" s="143" t="str">
        <f>IFERROR(VLOOKUP(G3767,'SOURCE COMPANY'!A:B, 2, FALSE), "")</f>
        <v>PRADIPKUMAR PHARMA</v>
      </c>
      <c r="S3767" s="143" t="str">
        <f>IFERROR(VLOOKUP(H3767,'CUSTOMER NAME'!A:B, 2, FALSE), "")</f>
        <v>TO THE ORDER</v>
      </c>
    </row>
    <row r="3768" spans="1:19">
      <c r="A3768" s="119" t="s">
        <v>909</v>
      </c>
      <c r="B3768" s="120">
        <v>7000</v>
      </c>
      <c r="C3768" s="120" t="s">
        <v>7</v>
      </c>
      <c r="D3768" s="120" t="s">
        <v>266</v>
      </c>
      <c r="E3768" s="120">
        <v>2.6</v>
      </c>
      <c r="F3768" s="120" t="s">
        <v>9</v>
      </c>
      <c r="G3768" s="221" t="s">
        <v>919</v>
      </c>
      <c r="H3768" s="121" t="s">
        <v>510</v>
      </c>
      <c r="I3768" s="192" t="s">
        <v>3389</v>
      </c>
      <c r="J3768" s="184">
        <f>IF(F3768="USD", E3768, E3768 * IFERROR(VLOOKUP(F3768, EXCHANGE_RATE!A:B, 2, FALSE), "Currency not found"))</f>
        <v>2.6</v>
      </c>
      <c r="K3768" s="184">
        <f t="shared" si="344"/>
        <v>2.6</v>
      </c>
      <c r="L3768" s="184">
        <f>IF(C3768="MTS", B3768, B3768 * IFERROR(VLOOKUP(C3768, 'QTY_CONVERSIONS '!A:B, 2, FALSE), "Units not  found"))</f>
        <v>7</v>
      </c>
      <c r="M3768" s="185">
        <f t="shared" si="345"/>
        <v>18200</v>
      </c>
      <c r="N3768" s="143" t="str">
        <f>IFERROR(VLOOKUP(D3768, Product_Category!A:B, 2, FALSE), "Uncategorized")</f>
        <v>MCC</v>
      </c>
      <c r="O3768" s="186">
        <f t="shared" si="347"/>
        <v>2600</v>
      </c>
      <c r="P3768" s="185">
        <f t="shared" si="346"/>
        <v>18200</v>
      </c>
      <c r="Q3768" s="143">
        <v>2023</v>
      </c>
      <c r="R3768" s="143" t="str">
        <f>IFERROR(VLOOKUP(G3768,'SOURCE COMPANY'!A:B, 2, FALSE), "")</f>
        <v>PRADIPKUMAR PHARMA</v>
      </c>
      <c r="S3768" s="143" t="str">
        <f>IFERROR(VLOOKUP(H3768,'CUSTOMER NAME'!A:B, 2, FALSE), "")</f>
        <v>TO THE ORDER</v>
      </c>
    </row>
    <row r="3769" spans="1:19">
      <c r="A3769" s="119" t="s">
        <v>978</v>
      </c>
      <c r="B3769" s="120">
        <v>1500</v>
      </c>
      <c r="C3769" s="120" t="s">
        <v>7</v>
      </c>
      <c r="D3769" s="120" t="s">
        <v>3509</v>
      </c>
      <c r="E3769" s="120">
        <v>4.55</v>
      </c>
      <c r="F3769" s="120" t="s">
        <v>9</v>
      </c>
      <c r="G3769" s="221" t="s">
        <v>919</v>
      </c>
      <c r="H3769" s="121" t="s">
        <v>510</v>
      </c>
      <c r="I3769" s="192" t="s">
        <v>3389</v>
      </c>
      <c r="J3769" s="184">
        <f>IF(F3769="USD", E3769, E3769 * IFERROR(VLOOKUP(F3769, EXCHANGE_RATE!A:B, 2, FALSE), "Currency not found"))</f>
        <v>4.55</v>
      </c>
      <c r="K3769" s="184">
        <f t="shared" si="344"/>
        <v>4.55</v>
      </c>
      <c r="L3769" s="184">
        <f>IF(C3769="MTS", B3769, B3769 * IFERROR(VLOOKUP(C3769, 'QTY_CONVERSIONS '!A:B, 2, FALSE), "Units not  found"))</f>
        <v>1.5</v>
      </c>
      <c r="M3769" s="185">
        <f t="shared" si="345"/>
        <v>6825</v>
      </c>
      <c r="N3769" s="143" t="str">
        <f>IFERROR(VLOOKUP(D3769, Product_Category!A:B, 2, FALSE), "Uncategorized")</f>
        <v>CMC</v>
      </c>
      <c r="O3769" s="186">
        <f t="shared" si="347"/>
        <v>4550</v>
      </c>
      <c r="P3769" s="185">
        <f t="shared" si="346"/>
        <v>6825</v>
      </c>
      <c r="Q3769" s="143">
        <v>2023</v>
      </c>
      <c r="R3769" s="143" t="str">
        <f>IFERROR(VLOOKUP(G3769,'SOURCE COMPANY'!A:B, 2, FALSE), "")</f>
        <v>PRADIPKUMAR PHARMA</v>
      </c>
      <c r="S3769" s="143" t="str">
        <f>IFERROR(VLOOKUP(H3769,'CUSTOMER NAME'!A:B, 2, FALSE), "")</f>
        <v>TO THE ORDER</v>
      </c>
    </row>
    <row r="3770" spans="1:19">
      <c r="A3770" s="238" t="s">
        <v>909</v>
      </c>
      <c r="B3770" s="224">
        <v>500</v>
      </c>
      <c r="C3770" s="224" t="s">
        <v>7</v>
      </c>
      <c r="D3770" s="224" t="s">
        <v>555</v>
      </c>
      <c r="E3770" s="256">
        <v>4.3499129999999999</v>
      </c>
      <c r="F3770" s="224" t="s">
        <v>9</v>
      </c>
      <c r="G3770" s="221" t="s">
        <v>919</v>
      </c>
      <c r="H3770" s="203" t="s">
        <v>510</v>
      </c>
      <c r="I3770" s="219" t="str">
        <f>I3769</f>
        <v>October</v>
      </c>
      <c r="J3770" s="184">
        <f>IF(F3770="USD", E3770, E3770 * IFERROR(VLOOKUP(F3770, EXCHANGE_RATE!A:B, 2, FALSE), "Currency not found"))</f>
        <v>4.3499129999999999</v>
      </c>
      <c r="K3770" s="184">
        <f t="shared" si="344"/>
        <v>4.3499999999999996</v>
      </c>
      <c r="L3770" s="184">
        <f>IF(C3770="MTS", B3770, B3770 * IFERROR(VLOOKUP(C3770, 'QTY_CONVERSIONS '!A:B, 2, FALSE), "Units not  found"))</f>
        <v>0.5</v>
      </c>
      <c r="M3770" s="185">
        <f t="shared" si="345"/>
        <v>2175</v>
      </c>
      <c r="N3770" s="143" t="str">
        <f>IFERROR(VLOOKUP(D3770, Product_Category!A:B, 2, FALSE), "Uncategorized")</f>
        <v>MCC</v>
      </c>
      <c r="O3770" s="186">
        <f t="shared" si="347"/>
        <v>4350</v>
      </c>
      <c r="P3770" s="185">
        <f t="shared" si="346"/>
        <v>2175</v>
      </c>
      <c r="Q3770" s="143">
        <v>2023</v>
      </c>
      <c r="R3770" s="143" t="str">
        <f>IFERROR(VLOOKUP(G3770,'SOURCE COMPANY'!A:B, 2, FALSE), "")</f>
        <v>PRADIPKUMAR PHARMA</v>
      </c>
      <c r="S3770" s="143" t="str">
        <f>IFERROR(VLOOKUP(H3770,'CUSTOMER NAME'!A:B, 2, FALSE), "")</f>
        <v>TO THE ORDER</v>
      </c>
    </row>
    <row r="3771" spans="1:19">
      <c r="A3771" s="241" t="s">
        <v>909</v>
      </c>
      <c r="B3771" s="225">
        <v>2500</v>
      </c>
      <c r="C3771" s="225" t="s">
        <v>7</v>
      </c>
      <c r="D3771" s="225" t="s">
        <v>1240</v>
      </c>
      <c r="E3771" s="257">
        <v>2.65</v>
      </c>
      <c r="F3771" s="225" t="s">
        <v>9</v>
      </c>
      <c r="G3771" s="221" t="s">
        <v>919</v>
      </c>
      <c r="H3771" s="252" t="s">
        <v>510</v>
      </c>
      <c r="I3771" s="219" t="str">
        <f>I3770</f>
        <v>October</v>
      </c>
      <c r="J3771" s="184">
        <f>IF(F3771="USD", E3771, E3771 * IFERROR(VLOOKUP(F3771, EXCHANGE_RATE!A:B, 2, FALSE), "Currency not found"))</f>
        <v>2.65</v>
      </c>
      <c r="K3771" s="184">
        <f t="shared" si="344"/>
        <v>2.65</v>
      </c>
      <c r="L3771" s="184">
        <f>IF(C3771="MTS", B3771, B3771 * IFERROR(VLOOKUP(C3771, 'QTY_CONVERSIONS '!A:B, 2, FALSE), "Units not  found"))</f>
        <v>2.5</v>
      </c>
      <c r="M3771" s="185">
        <f t="shared" si="345"/>
        <v>6625</v>
      </c>
      <c r="N3771" s="143" t="str">
        <f>IFERROR(VLOOKUP(D3771, Product_Category!A:B, 2, FALSE), "Uncategorized")</f>
        <v>MCC</v>
      </c>
      <c r="O3771" s="186">
        <f t="shared" si="347"/>
        <v>2650</v>
      </c>
      <c r="P3771" s="185">
        <f t="shared" si="346"/>
        <v>6625</v>
      </c>
      <c r="Q3771" s="143">
        <v>2023</v>
      </c>
      <c r="R3771" s="143" t="str">
        <f>IFERROR(VLOOKUP(G3771,'SOURCE COMPANY'!A:B, 2, FALSE), "")</f>
        <v>PRADIPKUMAR PHARMA</v>
      </c>
      <c r="S3771" s="143" t="str">
        <f>IFERROR(VLOOKUP(H3771,'CUSTOMER NAME'!A:B, 2, FALSE), "")</f>
        <v>TO THE ORDER</v>
      </c>
    </row>
    <row r="3772" spans="1:19">
      <c r="A3772" s="234" t="s">
        <v>909</v>
      </c>
      <c r="B3772" s="222">
        <v>1000</v>
      </c>
      <c r="C3772" s="143" t="s">
        <v>7</v>
      </c>
      <c r="D3772" s="143" t="s">
        <v>104</v>
      </c>
      <c r="E3772" s="184">
        <v>3.1</v>
      </c>
      <c r="F3772" s="143" t="s">
        <v>9</v>
      </c>
      <c r="G3772" s="221" t="s">
        <v>919</v>
      </c>
      <c r="H3772" s="198" t="s">
        <v>510</v>
      </c>
      <c r="I3772" s="219" t="str">
        <f>I3771</f>
        <v>October</v>
      </c>
      <c r="J3772" s="184">
        <f>IF(F3772="USD", E3772, E3772 * IFERROR(VLOOKUP(F3772, EXCHANGE_RATE!A:B, 2, FALSE), "Currency not found"))</f>
        <v>3.1</v>
      </c>
      <c r="K3772" s="184">
        <f t="shared" si="344"/>
        <v>3.1</v>
      </c>
      <c r="L3772" s="184">
        <f>IF(C3772="MTS", B3772, B3772 * IFERROR(VLOOKUP(C3772, 'QTY_CONVERSIONS '!A:B, 2, FALSE), "Units not  found"))</f>
        <v>1</v>
      </c>
      <c r="M3772" s="185">
        <f t="shared" si="345"/>
        <v>3100</v>
      </c>
      <c r="N3772" s="143" t="str">
        <f>IFERROR(VLOOKUP(D3772, Product_Category!A:B, 2, FALSE), "Uncategorized")</f>
        <v>MAGNESIUM STEARATE</v>
      </c>
      <c r="O3772" s="186">
        <f t="shared" si="347"/>
        <v>3100</v>
      </c>
      <c r="P3772" s="185">
        <f t="shared" si="346"/>
        <v>3100</v>
      </c>
      <c r="Q3772" s="143">
        <v>2023</v>
      </c>
      <c r="R3772" s="143" t="str">
        <f>IFERROR(VLOOKUP(G3772,'SOURCE COMPANY'!A:B, 2, FALSE), "")</f>
        <v>PRADIPKUMAR PHARMA</v>
      </c>
      <c r="S3772" s="143" t="str">
        <f>IFERROR(VLOOKUP(H3772,'CUSTOMER NAME'!A:B, 2, FALSE), "")</f>
        <v>TO THE ORDER</v>
      </c>
    </row>
    <row r="3773" spans="1:19">
      <c r="A3773" s="122" t="s">
        <v>978</v>
      </c>
      <c r="B3773" s="123">
        <v>200</v>
      </c>
      <c r="C3773" s="123" t="s">
        <v>7</v>
      </c>
      <c r="D3773" s="123" t="s">
        <v>266</v>
      </c>
      <c r="E3773" s="123">
        <v>2.25</v>
      </c>
      <c r="F3773" s="123" t="s">
        <v>9</v>
      </c>
      <c r="G3773" s="221" t="s">
        <v>919</v>
      </c>
      <c r="H3773" s="124" t="s">
        <v>510</v>
      </c>
      <c r="I3773" s="192" t="s">
        <v>3034</v>
      </c>
      <c r="J3773" s="184">
        <f>IF(F3773="USD", E3773, E3773 * IFERROR(VLOOKUP(F3773, EXCHANGE_RATE!A:B, 2, FALSE), "Currency not found"))</f>
        <v>2.25</v>
      </c>
      <c r="K3773" s="184">
        <f t="shared" si="344"/>
        <v>2.25</v>
      </c>
      <c r="L3773" s="184">
        <f>IF(C3773="MTS", B3773, B3773 * IFERROR(VLOOKUP(C3773, 'QTY_CONVERSIONS '!A:B, 2, FALSE), "Units not  found"))</f>
        <v>0.2</v>
      </c>
      <c r="M3773" s="185">
        <f t="shared" si="345"/>
        <v>450</v>
      </c>
      <c r="N3773" s="143" t="str">
        <f>IFERROR(VLOOKUP(D3773, Product_Category!A:B, 2, FALSE), "Uncategorized")</f>
        <v>MCC</v>
      </c>
      <c r="O3773" s="186">
        <f t="shared" si="347"/>
        <v>2250</v>
      </c>
      <c r="P3773" s="185">
        <f t="shared" si="346"/>
        <v>450</v>
      </c>
      <c r="Q3773" s="143">
        <v>2023</v>
      </c>
      <c r="R3773" s="143" t="str">
        <f>IFERROR(VLOOKUP(G3773,'SOURCE COMPANY'!A:B, 2, FALSE), "")</f>
        <v>PRADIPKUMAR PHARMA</v>
      </c>
      <c r="S3773" s="143" t="str">
        <f>IFERROR(VLOOKUP(H3773,'CUSTOMER NAME'!A:B, 2, FALSE), "")</f>
        <v>TO THE ORDER</v>
      </c>
    </row>
    <row r="3774" spans="1:19">
      <c r="A3774" s="128" t="s">
        <v>978</v>
      </c>
      <c r="B3774" s="129">
        <v>200</v>
      </c>
      <c r="C3774" s="129" t="s">
        <v>7</v>
      </c>
      <c r="D3774" s="129" t="s">
        <v>266</v>
      </c>
      <c r="E3774" s="129">
        <v>4.55</v>
      </c>
      <c r="F3774" s="129" t="s">
        <v>9</v>
      </c>
      <c r="G3774" s="221" t="s">
        <v>919</v>
      </c>
      <c r="H3774" s="130" t="s">
        <v>510</v>
      </c>
      <c r="I3774" s="192" t="s">
        <v>3034</v>
      </c>
      <c r="J3774" s="184">
        <f>IF(F3774="USD", E3774, E3774 * IFERROR(VLOOKUP(F3774, EXCHANGE_RATE!A:B, 2, FALSE), "Currency not found"))</f>
        <v>4.55</v>
      </c>
      <c r="K3774" s="184">
        <f t="shared" si="344"/>
        <v>4.55</v>
      </c>
      <c r="L3774" s="184">
        <f>IF(C3774="MTS", B3774, B3774 * IFERROR(VLOOKUP(C3774, 'QTY_CONVERSIONS '!A:B, 2, FALSE), "Units not  found"))</f>
        <v>0.2</v>
      </c>
      <c r="M3774" s="185">
        <f t="shared" si="345"/>
        <v>910</v>
      </c>
      <c r="N3774" s="143" t="str">
        <f>IFERROR(VLOOKUP(D3774, Product_Category!A:B, 2, FALSE), "Uncategorized")</f>
        <v>MCC</v>
      </c>
      <c r="O3774" s="186">
        <f t="shared" si="347"/>
        <v>4550</v>
      </c>
      <c r="P3774" s="185">
        <f t="shared" si="346"/>
        <v>910</v>
      </c>
      <c r="Q3774" s="143">
        <v>2023</v>
      </c>
      <c r="R3774" s="143" t="str">
        <f>IFERROR(VLOOKUP(G3774,'SOURCE COMPANY'!A:B, 2, FALSE), "")</f>
        <v>PRADIPKUMAR PHARMA</v>
      </c>
      <c r="S3774" s="143" t="str">
        <f>IFERROR(VLOOKUP(H3774,'CUSTOMER NAME'!A:B, 2, FALSE), "")</f>
        <v>TO THE ORDER</v>
      </c>
    </row>
    <row r="3775" spans="1:19">
      <c r="A3775" s="133" t="s">
        <v>909</v>
      </c>
      <c r="B3775" s="131">
        <v>27000</v>
      </c>
      <c r="C3775" s="131" t="s">
        <v>7</v>
      </c>
      <c r="D3775" s="131" t="s">
        <v>798</v>
      </c>
      <c r="E3775" s="131">
        <v>2.75</v>
      </c>
      <c r="F3775" s="131" t="s">
        <v>9</v>
      </c>
      <c r="G3775" s="132" t="s">
        <v>2542</v>
      </c>
      <c r="H3775" s="134" t="s">
        <v>510</v>
      </c>
      <c r="I3775" s="192" t="s">
        <v>3893</v>
      </c>
      <c r="J3775" s="184">
        <f>IF(F3775="USD", E3775, E3775 * IFERROR(VLOOKUP(F3775, EXCHANGE_RATE!A:B, 2, FALSE), "Currency not found"))</f>
        <v>2.75</v>
      </c>
      <c r="K3775" s="184">
        <f t="shared" si="344"/>
        <v>2.75</v>
      </c>
      <c r="L3775" s="184">
        <f>IF(C3775="MTS", B3775, B3775 * IFERROR(VLOOKUP(C3775, 'QTY_CONVERSIONS '!A:B, 2, FALSE), "Units not  found"))</f>
        <v>27</v>
      </c>
      <c r="M3775" s="185">
        <f t="shared" si="345"/>
        <v>74250</v>
      </c>
      <c r="N3775" s="143" t="str">
        <f>IFERROR(VLOOKUP(D3775, Product_Category!A:B, 2, FALSE), "Uncategorized")</f>
        <v>CMC</v>
      </c>
      <c r="O3775" s="186">
        <f t="shared" si="347"/>
        <v>2750</v>
      </c>
      <c r="P3775" s="185">
        <f t="shared" si="346"/>
        <v>74250</v>
      </c>
      <c r="Q3775" s="143">
        <v>2023</v>
      </c>
      <c r="R3775" s="143" t="str">
        <f>IFERROR(VLOOKUP(G3775,'SOURCE COMPANY'!A:B, 2, FALSE), "")</f>
        <v>Prakash Chemicals</v>
      </c>
      <c r="S3775" s="143" t="str">
        <f>IFERROR(VLOOKUP(H3775,'CUSTOMER NAME'!A:B, 2, FALSE), "")</f>
        <v>TO THE ORDER</v>
      </c>
    </row>
    <row r="3776" spans="1:19">
      <c r="A3776" s="133" t="s">
        <v>909</v>
      </c>
      <c r="B3776" s="131">
        <v>26000</v>
      </c>
      <c r="C3776" s="131" t="s">
        <v>7</v>
      </c>
      <c r="D3776" s="131" t="s">
        <v>19</v>
      </c>
      <c r="E3776" s="131">
        <v>2.9</v>
      </c>
      <c r="F3776" s="131" t="s">
        <v>9</v>
      </c>
      <c r="G3776" s="132" t="s">
        <v>2542</v>
      </c>
      <c r="H3776" s="134" t="s">
        <v>510</v>
      </c>
      <c r="I3776" s="192" t="s">
        <v>3658</v>
      </c>
      <c r="J3776" s="184">
        <f>IF(F3776="USD", E3776, E3776 * IFERROR(VLOOKUP(F3776, EXCHANGE_RATE!A:B, 2, FALSE), "Currency not found"))</f>
        <v>2.9</v>
      </c>
      <c r="K3776" s="184">
        <f t="shared" si="344"/>
        <v>2.9</v>
      </c>
      <c r="L3776" s="184">
        <f>IF(C3776="MTS", B3776, B3776 * IFERROR(VLOOKUP(C3776, 'QTY_CONVERSIONS '!A:B, 2, FALSE), "Units not  found"))</f>
        <v>26</v>
      </c>
      <c r="M3776" s="185">
        <f t="shared" si="345"/>
        <v>75400</v>
      </c>
      <c r="N3776" s="143" t="str">
        <f>IFERROR(VLOOKUP(D3776, Product_Category!A:B, 2, FALSE), "Uncategorized")</f>
        <v>CMC</v>
      </c>
      <c r="O3776" s="186">
        <f t="shared" si="347"/>
        <v>2900</v>
      </c>
      <c r="P3776" s="185">
        <f t="shared" si="346"/>
        <v>75400</v>
      </c>
      <c r="Q3776" s="143">
        <v>2023</v>
      </c>
      <c r="R3776" s="143" t="str">
        <f>IFERROR(VLOOKUP(G3776,'SOURCE COMPANY'!A:B, 2, FALSE), "")</f>
        <v>Prakash Chemicals</v>
      </c>
      <c r="S3776" s="143" t="str">
        <f>IFERROR(VLOOKUP(H3776,'CUSTOMER NAME'!A:B, 2, FALSE), "")</f>
        <v>TO THE ORDER</v>
      </c>
    </row>
    <row r="3777" spans="1:19">
      <c r="A3777" s="234" t="s">
        <v>1044</v>
      </c>
      <c r="B3777" s="222">
        <v>25</v>
      </c>
      <c r="C3777" s="143" t="s">
        <v>1647</v>
      </c>
      <c r="D3777" s="143" t="s">
        <v>19</v>
      </c>
      <c r="E3777" s="223">
        <v>320</v>
      </c>
      <c r="F3777" s="143" t="s">
        <v>9</v>
      </c>
      <c r="G3777" s="132" t="s">
        <v>2542</v>
      </c>
      <c r="H3777" s="198" t="s">
        <v>510</v>
      </c>
      <c r="I3777" s="219" t="str">
        <f>I3776</f>
        <v>November</v>
      </c>
      <c r="J3777" s="184">
        <f>IF(F3777="USD", E3777, E3777 * IFERROR(VLOOKUP(F3777, EXCHANGE_RATE!A:B, 2, FALSE), "Currency not found"))</f>
        <v>320</v>
      </c>
      <c r="K3777" s="184">
        <f t="shared" si="344"/>
        <v>320</v>
      </c>
      <c r="L3777" s="184">
        <f>IF(C3777="MTS", B3777, B3777 * IFERROR(VLOOKUP(C3777, 'QTY_CONVERSIONS '!A:B, 2, FALSE), "Units not  found"))</f>
        <v>25</v>
      </c>
      <c r="M3777" s="185">
        <f t="shared" si="345"/>
        <v>8000</v>
      </c>
      <c r="N3777" s="143" t="str">
        <f>IFERROR(VLOOKUP(D3777, Product_Category!A:B, 2, FALSE), "Uncategorized")</f>
        <v>CMC</v>
      </c>
      <c r="O3777" s="186">
        <f t="shared" si="347"/>
        <v>320000</v>
      </c>
      <c r="P3777" s="185">
        <f t="shared" si="346"/>
        <v>8000000</v>
      </c>
      <c r="Q3777" s="143">
        <v>2023</v>
      </c>
      <c r="R3777" s="143" t="str">
        <f>IFERROR(VLOOKUP(G3777,'SOURCE COMPANY'!A:B, 2, FALSE), "")</f>
        <v>Prakash Chemicals</v>
      </c>
      <c r="S3777" s="143" t="str">
        <f>IFERROR(VLOOKUP(H3777,'CUSTOMER NAME'!A:B, 2, FALSE), "")</f>
        <v>TO THE ORDER</v>
      </c>
    </row>
    <row r="3778" spans="1:19">
      <c r="A3778" s="234" t="s">
        <v>1044</v>
      </c>
      <c r="B3778" s="222">
        <v>25</v>
      </c>
      <c r="C3778" s="143" t="s">
        <v>1647</v>
      </c>
      <c r="D3778" s="143" t="s">
        <v>19</v>
      </c>
      <c r="E3778" s="223">
        <v>320</v>
      </c>
      <c r="F3778" s="143" t="s">
        <v>9</v>
      </c>
      <c r="G3778" s="132" t="s">
        <v>2542</v>
      </c>
      <c r="H3778" s="198" t="s">
        <v>510</v>
      </c>
      <c r="I3778" s="219" t="str">
        <f>I3777</f>
        <v>November</v>
      </c>
      <c r="J3778" s="184">
        <f>IF(F3778="USD", E3778, E3778 * IFERROR(VLOOKUP(F3778, EXCHANGE_RATE!A:B, 2, FALSE), "Currency not found"))</f>
        <v>320</v>
      </c>
      <c r="K3778" s="184">
        <f t="shared" ref="K3778:K3841" si="349">ROUNDUP(J3778,2)</f>
        <v>320</v>
      </c>
      <c r="L3778" s="184">
        <f>IF(C3778="MTS", B3778, B3778 * IFERROR(VLOOKUP(C3778, 'QTY_CONVERSIONS '!A:B, 2, FALSE), "Units not  found"))</f>
        <v>25</v>
      </c>
      <c r="M3778" s="185">
        <f t="shared" ref="M3778:M3841" si="350">B3778*K3778</f>
        <v>8000</v>
      </c>
      <c r="N3778" s="143" t="str">
        <f>IFERROR(VLOOKUP(D3778, Product_Category!A:B, 2, FALSE), "Uncategorized")</f>
        <v>CMC</v>
      </c>
      <c r="O3778" s="186">
        <f t="shared" si="347"/>
        <v>320000</v>
      </c>
      <c r="P3778" s="185">
        <f t="shared" ref="P3778:P3841" si="351">L3778*O3778</f>
        <v>8000000</v>
      </c>
      <c r="Q3778" s="143">
        <v>2023</v>
      </c>
      <c r="R3778" s="143" t="str">
        <f>IFERROR(VLOOKUP(G3778,'SOURCE COMPANY'!A:B, 2, FALSE), "")</f>
        <v>Prakash Chemicals</v>
      </c>
      <c r="S3778" s="143" t="str">
        <f>IFERROR(VLOOKUP(H3778,'CUSTOMER NAME'!A:B, 2, FALSE), "")</f>
        <v>TO THE ORDER</v>
      </c>
    </row>
    <row r="3779" spans="1:19">
      <c r="A3779" s="133" t="s">
        <v>1044</v>
      </c>
      <c r="B3779" s="131">
        <v>108000</v>
      </c>
      <c r="C3779" s="131" t="s">
        <v>7</v>
      </c>
      <c r="D3779" s="131" t="s">
        <v>19</v>
      </c>
      <c r="E3779" s="131">
        <v>2.39</v>
      </c>
      <c r="F3779" s="131" t="s">
        <v>9</v>
      </c>
      <c r="G3779" s="132" t="s">
        <v>2542</v>
      </c>
      <c r="H3779" s="134" t="s">
        <v>510</v>
      </c>
      <c r="I3779" s="192" t="s">
        <v>3658</v>
      </c>
      <c r="J3779" s="184">
        <f>IF(F3779="USD", E3779, E3779 * IFERROR(VLOOKUP(F3779, EXCHANGE_RATE!A:B, 2, FALSE), "Currency not found"))</f>
        <v>2.39</v>
      </c>
      <c r="K3779" s="184">
        <f t="shared" si="349"/>
        <v>2.39</v>
      </c>
      <c r="L3779" s="184">
        <f>IF(C3779="MTS", B3779, B3779 * IFERROR(VLOOKUP(C3779, 'QTY_CONVERSIONS '!A:B, 2, FALSE), "Units not  found"))</f>
        <v>108</v>
      </c>
      <c r="M3779" s="185">
        <f t="shared" si="350"/>
        <v>258120</v>
      </c>
      <c r="N3779" s="143" t="str">
        <f>IFERROR(VLOOKUP(D3779, Product_Category!A:B, 2, FALSE), "Uncategorized")</f>
        <v>CMC</v>
      </c>
      <c r="O3779" s="186">
        <f t="shared" ref="O3779:O3842" si="352">K3779*1000</f>
        <v>2390</v>
      </c>
      <c r="P3779" s="185">
        <f t="shared" si="351"/>
        <v>258120</v>
      </c>
      <c r="Q3779" s="143">
        <v>2023</v>
      </c>
      <c r="R3779" s="143" t="str">
        <f>IFERROR(VLOOKUP(G3779,'SOURCE COMPANY'!A:B, 2, FALSE), "")</f>
        <v>Prakash Chemicals</v>
      </c>
      <c r="S3779" s="143" t="str">
        <f>IFERROR(VLOOKUP(H3779,'CUSTOMER NAME'!A:B, 2, FALSE), "")</f>
        <v>TO THE ORDER</v>
      </c>
    </row>
    <row r="3780" spans="1:19">
      <c r="A3780" s="133" t="s">
        <v>1044</v>
      </c>
      <c r="B3780" s="131">
        <v>50000</v>
      </c>
      <c r="C3780" s="131" t="s">
        <v>7</v>
      </c>
      <c r="D3780" s="131" t="s">
        <v>2889</v>
      </c>
      <c r="E3780" s="131">
        <v>235.89699999999999</v>
      </c>
      <c r="F3780" s="131" t="s">
        <v>9</v>
      </c>
      <c r="G3780" s="132" t="s">
        <v>2542</v>
      </c>
      <c r="H3780" s="134" t="s">
        <v>510</v>
      </c>
      <c r="I3780" s="192" t="s">
        <v>2670</v>
      </c>
      <c r="J3780" s="184">
        <f>IF(F3780="USD", E3780, E3780 * IFERROR(VLOOKUP(F3780, EXCHANGE_RATE!A:B, 2, FALSE), "Currency not found"))</f>
        <v>235.89699999999999</v>
      </c>
      <c r="K3780" s="184">
        <f t="shared" si="349"/>
        <v>235.89999999999998</v>
      </c>
      <c r="L3780" s="184">
        <f>IF(C3780="MTS", B3780, B3780 * IFERROR(VLOOKUP(C3780, 'QTY_CONVERSIONS '!A:B, 2, FALSE), "Units not  found"))</f>
        <v>50</v>
      </c>
      <c r="M3780" s="185">
        <f t="shared" si="350"/>
        <v>11794999.999999998</v>
      </c>
      <c r="N3780" s="143" t="str">
        <f>IFERROR(VLOOKUP(D3780, Product_Category!A:B, 2, FALSE), "Uncategorized")</f>
        <v>CMC</v>
      </c>
      <c r="O3780" s="186">
        <f t="shared" si="352"/>
        <v>235899.99999999997</v>
      </c>
      <c r="P3780" s="185">
        <f t="shared" si="351"/>
        <v>11794999.999999998</v>
      </c>
      <c r="Q3780" s="143">
        <v>2023</v>
      </c>
      <c r="R3780" s="143" t="str">
        <f>IFERROR(VLOOKUP(G3780,'SOURCE COMPANY'!A:B, 2, FALSE), "")</f>
        <v>Prakash Chemicals</v>
      </c>
      <c r="S3780" s="143" t="str">
        <f>IFERROR(VLOOKUP(H3780,'CUSTOMER NAME'!A:B, 2, FALSE), "")</f>
        <v>TO THE ORDER</v>
      </c>
    </row>
    <row r="3781" spans="1:19">
      <c r="A3781" s="119" t="s">
        <v>909</v>
      </c>
      <c r="B3781" s="120">
        <v>26000</v>
      </c>
      <c r="C3781" s="120" t="s">
        <v>7</v>
      </c>
      <c r="D3781" s="120" t="s">
        <v>19</v>
      </c>
      <c r="E3781" s="120">
        <v>270</v>
      </c>
      <c r="F3781" s="120" t="s">
        <v>9</v>
      </c>
      <c r="G3781" s="132" t="s">
        <v>2542</v>
      </c>
      <c r="H3781" s="121" t="s">
        <v>510</v>
      </c>
      <c r="I3781" s="192" t="s">
        <v>3034</v>
      </c>
      <c r="J3781" s="184">
        <f>IF(F3781="USD", E3781, E3781 * IFERROR(VLOOKUP(F3781, EXCHANGE_RATE!A:B, 2, FALSE), "Currency not found"))</f>
        <v>270</v>
      </c>
      <c r="K3781" s="184">
        <f t="shared" si="349"/>
        <v>270</v>
      </c>
      <c r="L3781" s="184">
        <f>IF(C3781="MTS", B3781, B3781 * IFERROR(VLOOKUP(C3781, 'QTY_CONVERSIONS '!A:B, 2, FALSE), "Units not  found"))</f>
        <v>26</v>
      </c>
      <c r="M3781" s="185">
        <f t="shared" si="350"/>
        <v>7020000</v>
      </c>
      <c r="N3781" s="143" t="str">
        <f>IFERROR(VLOOKUP(D3781, Product_Category!A:B, 2, FALSE), "Uncategorized")</f>
        <v>CMC</v>
      </c>
      <c r="O3781" s="186">
        <f t="shared" si="352"/>
        <v>270000</v>
      </c>
      <c r="P3781" s="185">
        <f t="shared" si="351"/>
        <v>7020000</v>
      </c>
      <c r="Q3781" s="143">
        <v>2023</v>
      </c>
      <c r="R3781" s="143" t="str">
        <f>IFERROR(VLOOKUP(G3781,'SOURCE COMPANY'!A:B, 2, FALSE), "")</f>
        <v>Prakash Chemicals</v>
      </c>
      <c r="S3781" s="143" t="str">
        <f>IFERROR(VLOOKUP(H3781,'CUSTOMER NAME'!A:B, 2, FALSE), "")</f>
        <v>TO THE ORDER</v>
      </c>
    </row>
    <row r="3782" spans="1:19">
      <c r="A3782" s="234" t="s">
        <v>929</v>
      </c>
      <c r="B3782" s="31">
        <v>2000</v>
      </c>
      <c r="C3782" s="143" t="s">
        <v>7</v>
      </c>
      <c r="D3782" s="143" t="s">
        <v>2163</v>
      </c>
      <c r="E3782" s="51">
        <v>204.589</v>
      </c>
      <c r="F3782" s="143" t="s">
        <v>1730</v>
      </c>
      <c r="G3782" s="132" t="s">
        <v>3160</v>
      </c>
      <c r="H3782" s="198" t="s">
        <v>510</v>
      </c>
      <c r="I3782" s="219" t="str">
        <f>I3781</f>
        <v>September</v>
      </c>
      <c r="J3782" s="184">
        <f>IF(F3782="USD", E3782, E3782 * IFERROR(VLOOKUP(F3782, EXCHANGE_RATE!A:B, 2, FALSE), "Currency not found"))</f>
        <v>2.4550680000000003</v>
      </c>
      <c r="K3782" s="184">
        <f t="shared" si="349"/>
        <v>2.46</v>
      </c>
      <c r="L3782" s="184">
        <f>IF(C3782="MTS", B3782, B3782 * IFERROR(VLOOKUP(C3782, 'QTY_CONVERSIONS '!A:B, 2, FALSE), "Units not  found"))</f>
        <v>2</v>
      </c>
      <c r="M3782" s="185">
        <f t="shared" si="350"/>
        <v>4920</v>
      </c>
      <c r="N3782" s="143" t="str">
        <f>IFERROR(VLOOKUP(D3782, Product_Category!A:B, 2, FALSE), "Uncategorized")</f>
        <v>MCC</v>
      </c>
      <c r="O3782" s="186">
        <f t="shared" si="352"/>
        <v>2460</v>
      </c>
      <c r="P3782" s="185">
        <f t="shared" si="351"/>
        <v>4920</v>
      </c>
      <c r="Q3782" s="143">
        <v>2023</v>
      </c>
      <c r="R3782" s="143" t="str">
        <f>IFERROR(VLOOKUP(G3782,'SOURCE COMPANY'!A:B, 2, FALSE), "")</f>
        <v>PREMIER DRUG HOUSE</v>
      </c>
      <c r="S3782" s="143" t="str">
        <f>IFERROR(VLOOKUP(H3782,'CUSTOMER NAME'!A:B, 2, FALSE), "")</f>
        <v>TO THE ORDER</v>
      </c>
    </row>
    <row r="3783" spans="1:19">
      <c r="A3783" s="133" t="s">
        <v>929</v>
      </c>
      <c r="B3783" s="131">
        <v>1000</v>
      </c>
      <c r="C3783" s="131" t="s">
        <v>7</v>
      </c>
      <c r="D3783" s="131" t="s">
        <v>3912</v>
      </c>
      <c r="E3783" s="131">
        <f>205*0.012</f>
        <v>2.46</v>
      </c>
      <c r="F3783" s="131" t="s">
        <v>9</v>
      </c>
      <c r="G3783" s="132" t="s">
        <v>3160</v>
      </c>
      <c r="H3783" s="134" t="s">
        <v>510</v>
      </c>
      <c r="I3783" s="192" t="s">
        <v>3893</v>
      </c>
      <c r="J3783" s="184">
        <f>IF(F3783="USD", E3783, E3783 * IFERROR(VLOOKUP(F3783, EXCHANGE_RATE!A:B, 2, FALSE), "Currency not found"))</f>
        <v>2.46</v>
      </c>
      <c r="K3783" s="184">
        <f t="shared" si="349"/>
        <v>2.46</v>
      </c>
      <c r="L3783" s="184">
        <f>IF(C3783="MTS", B3783, B3783 * IFERROR(VLOOKUP(C3783, 'QTY_CONVERSIONS '!A:B, 2, FALSE), "Units not  found"))</f>
        <v>1</v>
      </c>
      <c r="M3783" s="185">
        <f t="shared" si="350"/>
        <v>2460</v>
      </c>
      <c r="N3783" s="143" t="str">
        <f>IFERROR(VLOOKUP(D3783, Product_Category!A:B, 2, FALSE), "Uncategorized")</f>
        <v>MCC</v>
      </c>
      <c r="O3783" s="186">
        <f t="shared" si="352"/>
        <v>2460</v>
      </c>
      <c r="P3783" s="185">
        <f t="shared" si="351"/>
        <v>2460</v>
      </c>
      <c r="Q3783" s="143">
        <v>2023</v>
      </c>
      <c r="R3783" s="143" t="str">
        <f>IFERROR(VLOOKUP(G3783,'SOURCE COMPANY'!A:B, 2, FALSE), "")</f>
        <v>PREMIER DRUG HOUSE</v>
      </c>
      <c r="S3783" s="143" t="str">
        <f>IFERROR(VLOOKUP(H3783,'CUSTOMER NAME'!A:B, 2, FALSE), "")</f>
        <v>TO THE ORDER</v>
      </c>
    </row>
    <row r="3784" spans="1:19">
      <c r="A3784" s="133" t="s">
        <v>929</v>
      </c>
      <c r="B3784" s="131">
        <v>1500</v>
      </c>
      <c r="C3784" s="131" t="s">
        <v>7</v>
      </c>
      <c r="D3784" s="131" t="s">
        <v>3265</v>
      </c>
      <c r="E3784" s="131">
        <v>2.4500000000000002</v>
      </c>
      <c r="F3784" s="131" t="s">
        <v>9</v>
      </c>
      <c r="G3784" s="132" t="s">
        <v>3160</v>
      </c>
      <c r="H3784" s="134" t="s">
        <v>510</v>
      </c>
      <c r="I3784" s="192" t="s">
        <v>3658</v>
      </c>
      <c r="J3784" s="184">
        <f>IF(F3784="USD", E3784, E3784 * IFERROR(VLOOKUP(F3784, EXCHANGE_RATE!A:B, 2, FALSE), "Currency not found"))</f>
        <v>2.4500000000000002</v>
      </c>
      <c r="K3784" s="184">
        <f t="shared" si="349"/>
        <v>2.4500000000000002</v>
      </c>
      <c r="L3784" s="184">
        <f>IF(C3784="MTS", B3784, B3784 * IFERROR(VLOOKUP(C3784, 'QTY_CONVERSIONS '!A:B, 2, FALSE), "Units not  found"))</f>
        <v>1.5</v>
      </c>
      <c r="M3784" s="185">
        <f t="shared" si="350"/>
        <v>3675.0000000000005</v>
      </c>
      <c r="N3784" s="143" t="str">
        <f>IFERROR(VLOOKUP(D3784, Product_Category!A:B, 2, FALSE), "Uncategorized")</f>
        <v>MCC</v>
      </c>
      <c r="O3784" s="186">
        <f t="shared" si="352"/>
        <v>2450</v>
      </c>
      <c r="P3784" s="185">
        <f t="shared" si="351"/>
        <v>3675</v>
      </c>
      <c r="Q3784" s="143">
        <v>2023</v>
      </c>
      <c r="R3784" s="143" t="str">
        <f>IFERROR(VLOOKUP(G3784,'SOURCE COMPANY'!A:B, 2, FALSE), "")</f>
        <v>PREMIER DRUG HOUSE</v>
      </c>
      <c r="S3784" s="143" t="str">
        <f>IFERROR(VLOOKUP(H3784,'CUSTOMER NAME'!A:B, 2, FALSE), "")</f>
        <v>TO THE ORDER</v>
      </c>
    </row>
    <row r="3785" spans="1:19">
      <c r="A3785" s="119" t="s">
        <v>929</v>
      </c>
      <c r="B3785" s="120">
        <v>700</v>
      </c>
      <c r="C3785" s="120" t="s">
        <v>7</v>
      </c>
      <c r="D3785" s="120" t="s">
        <v>910</v>
      </c>
      <c r="E3785" s="120">
        <v>2.2599999999999998</v>
      </c>
      <c r="F3785" s="120" t="s">
        <v>9</v>
      </c>
      <c r="G3785" s="132" t="s">
        <v>3160</v>
      </c>
      <c r="H3785" s="121" t="s">
        <v>510</v>
      </c>
      <c r="I3785" s="192" t="s">
        <v>3034</v>
      </c>
      <c r="J3785" s="184">
        <f>IF(F3785="USD", E3785, E3785 * IFERROR(VLOOKUP(F3785, EXCHANGE_RATE!A:B, 2, FALSE), "Currency not found"))</f>
        <v>2.2599999999999998</v>
      </c>
      <c r="K3785" s="184">
        <f t="shared" si="349"/>
        <v>2.2599999999999998</v>
      </c>
      <c r="L3785" s="184">
        <f>IF(C3785="MTS", B3785, B3785 * IFERROR(VLOOKUP(C3785, 'QTY_CONVERSIONS '!A:B, 2, FALSE), "Units not  found"))</f>
        <v>0.70000000000000007</v>
      </c>
      <c r="M3785" s="185">
        <f t="shared" si="350"/>
        <v>1581.9999999999998</v>
      </c>
      <c r="N3785" s="143" t="str">
        <f>IFERROR(VLOOKUP(D3785, Product_Category!A:B, 2, FALSE), "Uncategorized")</f>
        <v>MAGNESIUM STEARATE</v>
      </c>
      <c r="O3785" s="186">
        <f t="shared" si="352"/>
        <v>2260</v>
      </c>
      <c r="P3785" s="185">
        <f t="shared" si="351"/>
        <v>1582.0000000000002</v>
      </c>
      <c r="Q3785" s="143">
        <v>2023</v>
      </c>
      <c r="R3785" s="143" t="str">
        <f>IFERROR(VLOOKUP(G3785,'SOURCE COMPANY'!A:B, 2, FALSE), "")</f>
        <v>PREMIER DRUG HOUSE</v>
      </c>
      <c r="S3785" s="143" t="str">
        <f>IFERROR(VLOOKUP(H3785,'CUSTOMER NAME'!A:B, 2, FALSE), "")</f>
        <v>TO THE ORDER</v>
      </c>
    </row>
    <row r="3786" spans="1:19">
      <c r="A3786" s="234" t="s">
        <v>492</v>
      </c>
      <c r="B3786" s="143">
        <v>80</v>
      </c>
      <c r="C3786" s="143" t="s">
        <v>7</v>
      </c>
      <c r="D3786" s="143" t="s">
        <v>19</v>
      </c>
      <c r="E3786" s="255">
        <v>3.9</v>
      </c>
      <c r="F3786" s="143" t="s">
        <v>9</v>
      </c>
      <c r="G3786" s="224" t="s">
        <v>545</v>
      </c>
      <c r="H3786" s="198" t="s">
        <v>510</v>
      </c>
      <c r="I3786" s="219" t="str">
        <f>I3785</f>
        <v>September</v>
      </c>
      <c r="J3786" s="184">
        <f>IF(F3786="USD", E3786, E3786 * IFERROR(VLOOKUP(F3786, EXCHANGE_RATE!A:B, 2, FALSE), "Currency not found"))</f>
        <v>3.9</v>
      </c>
      <c r="K3786" s="184">
        <f t="shared" si="349"/>
        <v>3.9</v>
      </c>
      <c r="L3786" s="184">
        <f>IF(C3786="MTS", B3786, B3786 * IFERROR(VLOOKUP(C3786, 'QTY_CONVERSIONS '!A:B, 2, FALSE), "Units not  found"))</f>
        <v>0.08</v>
      </c>
      <c r="M3786" s="185">
        <f t="shared" si="350"/>
        <v>312</v>
      </c>
      <c r="N3786" s="143" t="str">
        <f>IFERROR(VLOOKUP(D3786, Product_Category!A:B, 2, FALSE), "Uncategorized")</f>
        <v>CMC</v>
      </c>
      <c r="O3786" s="186">
        <f t="shared" si="352"/>
        <v>3900</v>
      </c>
      <c r="P3786" s="185">
        <f t="shared" si="351"/>
        <v>312</v>
      </c>
      <c r="Q3786" s="143">
        <v>2023</v>
      </c>
      <c r="R3786" s="143" t="str">
        <f>IFERROR(VLOOKUP(G3786,'SOURCE COMPANY'!A:B, 2, FALSE), "")</f>
        <v>JAYESH INDUSTRIES</v>
      </c>
      <c r="S3786" s="143" t="str">
        <f>IFERROR(VLOOKUP(H3786,'CUSTOMER NAME'!A:B, 2, FALSE), "")</f>
        <v>TO THE ORDER</v>
      </c>
    </row>
    <row r="3787" spans="1:19">
      <c r="A3787" s="133" t="s">
        <v>909</v>
      </c>
      <c r="B3787" s="131">
        <v>500</v>
      </c>
      <c r="C3787" s="131" t="s">
        <v>7</v>
      </c>
      <c r="D3787" s="131" t="s">
        <v>910</v>
      </c>
      <c r="E3787" s="131">
        <v>2.48</v>
      </c>
      <c r="F3787" s="131" t="s">
        <v>9</v>
      </c>
      <c r="G3787" s="132" t="s">
        <v>3953</v>
      </c>
      <c r="H3787" s="134" t="s">
        <v>510</v>
      </c>
      <c r="I3787" s="192" t="s">
        <v>3893</v>
      </c>
      <c r="J3787" s="184">
        <f>IF(F3787="USD", E3787, E3787 * IFERROR(VLOOKUP(F3787, EXCHANGE_RATE!A:B, 2, FALSE), "Currency not found"))</f>
        <v>2.48</v>
      </c>
      <c r="K3787" s="184">
        <f t="shared" si="349"/>
        <v>2.48</v>
      </c>
      <c r="L3787" s="184">
        <f>IF(C3787="MTS", B3787, B3787 * IFERROR(VLOOKUP(C3787, 'QTY_CONVERSIONS '!A:B, 2, FALSE), "Units not  found"))</f>
        <v>0.5</v>
      </c>
      <c r="M3787" s="185">
        <f t="shared" si="350"/>
        <v>1240</v>
      </c>
      <c r="N3787" s="143" t="str">
        <f>IFERROR(VLOOKUP(D3787, Product_Category!A:B, 2, FALSE), "Uncategorized")</f>
        <v>MAGNESIUM STEARATE</v>
      </c>
      <c r="O3787" s="186">
        <f t="shared" si="352"/>
        <v>2480</v>
      </c>
      <c r="P3787" s="185">
        <f t="shared" si="351"/>
        <v>1240</v>
      </c>
      <c r="Q3787" s="143">
        <v>2023</v>
      </c>
      <c r="R3787" s="143" t="str">
        <f>IFERROR(VLOOKUP(G3787,'SOURCE COMPANY'!A:B, 2, FALSE), "")</f>
        <v>PRISM BIO-PHARMA</v>
      </c>
      <c r="S3787" s="143" t="str">
        <f>IFERROR(VLOOKUP(H3787,'CUSTOMER NAME'!A:B, 2, FALSE), "")</f>
        <v>TO THE ORDER</v>
      </c>
    </row>
    <row r="3788" spans="1:19">
      <c r="A3788" s="133" t="s">
        <v>1000</v>
      </c>
      <c r="B3788" s="131">
        <v>14000</v>
      </c>
      <c r="C3788" s="131" t="s">
        <v>7</v>
      </c>
      <c r="D3788" s="131" t="s">
        <v>2827</v>
      </c>
      <c r="E3788" s="131">
        <v>6.15</v>
      </c>
      <c r="F3788" s="131" t="s">
        <v>9</v>
      </c>
      <c r="G3788" s="132" t="s">
        <v>3805</v>
      </c>
      <c r="H3788" s="134" t="s">
        <v>510</v>
      </c>
      <c r="I3788" s="192" t="s">
        <v>2670</v>
      </c>
      <c r="J3788" s="184">
        <f>IF(F3788="USD", E3788, E3788 * IFERROR(VLOOKUP(F3788, EXCHANGE_RATE!A:B, 2, FALSE), "Currency not found"))</f>
        <v>6.15</v>
      </c>
      <c r="K3788" s="184">
        <f t="shared" si="349"/>
        <v>6.15</v>
      </c>
      <c r="L3788" s="184">
        <f>IF(C3788="MTS", B3788, B3788 * IFERROR(VLOOKUP(C3788, 'QTY_CONVERSIONS '!A:B, 2, FALSE), "Units not  found"))</f>
        <v>14</v>
      </c>
      <c r="M3788" s="185">
        <f t="shared" si="350"/>
        <v>86100</v>
      </c>
      <c r="N3788" s="143" t="str">
        <f>IFERROR(VLOOKUP(D3788, Product_Category!A:B, 2, FALSE), "Uncategorized")</f>
        <v>CELLULOSE DERIVATIVES</v>
      </c>
      <c r="O3788" s="186">
        <f t="shared" si="352"/>
        <v>6150</v>
      </c>
      <c r="P3788" s="185">
        <f t="shared" si="351"/>
        <v>86100</v>
      </c>
      <c r="Q3788" s="143">
        <v>2023</v>
      </c>
      <c r="R3788" s="143" t="str">
        <f>IFERROR(VLOOKUP(G3788,'SOURCE COMPANY'!A:B, 2, FALSE), "")</f>
        <v>RAM RATNA</v>
      </c>
      <c r="S3788" s="143" t="str">
        <f>IFERROR(VLOOKUP(H3788,'CUSTOMER NAME'!A:B, 2, FALSE), "")</f>
        <v>TO THE ORDER</v>
      </c>
    </row>
    <row r="3789" spans="1:19">
      <c r="A3789" s="133" t="s">
        <v>1000</v>
      </c>
      <c r="B3789" s="131">
        <v>25200</v>
      </c>
      <c r="C3789" s="131" t="s">
        <v>7</v>
      </c>
      <c r="D3789" s="131" t="s">
        <v>2827</v>
      </c>
      <c r="E3789" s="131">
        <v>0.76</v>
      </c>
      <c r="F3789" s="131" t="s">
        <v>9</v>
      </c>
      <c r="G3789" s="132" t="s">
        <v>3805</v>
      </c>
      <c r="H3789" s="134" t="s">
        <v>510</v>
      </c>
      <c r="I3789" s="192" t="s">
        <v>2670</v>
      </c>
      <c r="J3789" s="184">
        <f>IF(F3789="USD", E3789, E3789 * IFERROR(VLOOKUP(F3789, EXCHANGE_RATE!A:B, 2, FALSE), "Currency not found"))</f>
        <v>0.76</v>
      </c>
      <c r="K3789" s="184">
        <f t="shared" si="349"/>
        <v>0.76</v>
      </c>
      <c r="L3789" s="184">
        <f>IF(C3789="MTS", B3789, B3789 * IFERROR(VLOOKUP(C3789, 'QTY_CONVERSIONS '!A:B, 2, FALSE), "Units not  found"))</f>
        <v>25.2</v>
      </c>
      <c r="M3789" s="185">
        <f t="shared" si="350"/>
        <v>19152</v>
      </c>
      <c r="N3789" s="143" t="str">
        <f>IFERROR(VLOOKUP(D3789, Product_Category!A:B, 2, FALSE), "Uncategorized")</f>
        <v>CELLULOSE DERIVATIVES</v>
      </c>
      <c r="O3789" s="186">
        <f t="shared" si="352"/>
        <v>760</v>
      </c>
      <c r="P3789" s="185">
        <f t="shared" si="351"/>
        <v>19152</v>
      </c>
      <c r="Q3789" s="143">
        <v>2023</v>
      </c>
      <c r="R3789" s="143" t="str">
        <f>IFERROR(VLOOKUP(G3789,'SOURCE COMPANY'!A:B, 2, FALSE), "")</f>
        <v>RAM RATNA</v>
      </c>
      <c r="S3789" s="143" t="str">
        <f>IFERROR(VLOOKUP(H3789,'CUSTOMER NAME'!A:B, 2, FALSE), "")</f>
        <v>TO THE ORDER</v>
      </c>
    </row>
    <row r="3790" spans="1:19">
      <c r="A3790" s="234" t="s">
        <v>860</v>
      </c>
      <c r="B3790" s="143">
        <v>7000</v>
      </c>
      <c r="C3790" s="143" t="s">
        <v>7</v>
      </c>
      <c r="D3790" s="143" t="s">
        <v>19</v>
      </c>
      <c r="E3790" s="255">
        <v>3.8</v>
      </c>
      <c r="F3790" s="143" t="s">
        <v>9</v>
      </c>
      <c r="G3790" s="132" t="s">
        <v>3805</v>
      </c>
      <c r="H3790" s="198" t="s">
        <v>510</v>
      </c>
      <c r="I3790" s="219" t="str">
        <f>I3789</f>
        <v>August</v>
      </c>
      <c r="J3790" s="184">
        <f>IF(F3790="USD", E3790, E3790 * IFERROR(VLOOKUP(F3790, EXCHANGE_RATE!A:B, 2, FALSE), "Currency not found"))</f>
        <v>3.8</v>
      </c>
      <c r="K3790" s="184">
        <f t="shared" si="349"/>
        <v>3.8</v>
      </c>
      <c r="L3790" s="184">
        <f>IF(C3790="MTS", B3790, B3790 * IFERROR(VLOOKUP(C3790, 'QTY_CONVERSIONS '!A:B, 2, FALSE), "Units not  found"))</f>
        <v>7</v>
      </c>
      <c r="M3790" s="185">
        <f t="shared" si="350"/>
        <v>26600</v>
      </c>
      <c r="N3790" s="143" t="str">
        <f>IFERROR(VLOOKUP(D3790, Product_Category!A:B, 2, FALSE), "Uncategorized")</f>
        <v>CMC</v>
      </c>
      <c r="O3790" s="186">
        <f t="shared" si="352"/>
        <v>3800</v>
      </c>
      <c r="P3790" s="185">
        <f t="shared" si="351"/>
        <v>26600</v>
      </c>
      <c r="Q3790" s="143">
        <v>2023</v>
      </c>
      <c r="R3790" s="143" t="str">
        <f>IFERROR(VLOOKUP(G3790,'SOURCE COMPANY'!A:B, 2, FALSE), "")</f>
        <v>RAM RATNA</v>
      </c>
      <c r="S3790" s="143" t="str">
        <f>IFERROR(VLOOKUP(H3790,'CUSTOMER NAME'!A:B, 2, FALSE), "")</f>
        <v>TO THE ORDER</v>
      </c>
    </row>
    <row r="3791" spans="1:19">
      <c r="A3791" s="119" t="s">
        <v>1080</v>
      </c>
      <c r="B3791" s="120">
        <v>3</v>
      </c>
      <c r="C3791" s="120" t="s">
        <v>7</v>
      </c>
      <c r="D3791" s="120" t="s">
        <v>266</v>
      </c>
      <c r="E3791" s="120">
        <v>11.05</v>
      </c>
      <c r="F3791" s="120" t="s">
        <v>9</v>
      </c>
      <c r="G3791" s="123" t="s">
        <v>3585</v>
      </c>
      <c r="H3791" s="121" t="s">
        <v>510</v>
      </c>
      <c r="I3791" s="192" t="s">
        <v>3389</v>
      </c>
      <c r="J3791" s="184">
        <f>IF(F3791="USD", E3791, E3791 * IFERROR(VLOOKUP(F3791, EXCHANGE_RATE!A:B, 2, FALSE), "Currency not found"))</f>
        <v>11.05</v>
      </c>
      <c r="K3791" s="184">
        <f t="shared" si="349"/>
        <v>11.05</v>
      </c>
      <c r="L3791" s="184">
        <f>IF(C3791="MTS", B3791, B3791 * IFERROR(VLOOKUP(C3791, 'QTY_CONVERSIONS '!A:B, 2, FALSE), "Units not  found"))</f>
        <v>3.0000000000000001E-3</v>
      </c>
      <c r="M3791" s="185">
        <f t="shared" si="350"/>
        <v>33.150000000000006</v>
      </c>
      <c r="N3791" s="143" t="str">
        <f>IFERROR(VLOOKUP(D3791, Product_Category!A:B, 2, FALSE), "Uncategorized")</f>
        <v>MCC</v>
      </c>
      <c r="O3791" s="186">
        <f t="shared" si="352"/>
        <v>11050</v>
      </c>
      <c r="P3791" s="185">
        <f t="shared" si="351"/>
        <v>33.15</v>
      </c>
      <c r="Q3791" s="143">
        <v>2023</v>
      </c>
      <c r="R3791" s="143" t="str">
        <f>IFERROR(VLOOKUP(G3791,'SOURCE COMPANY'!A:B, 2, FALSE), "")</f>
        <v>Research &amp; Experiment</v>
      </c>
      <c r="S3791" s="143" t="str">
        <f>IFERROR(VLOOKUP(H3791,'CUSTOMER NAME'!A:B, 2, FALSE), "")</f>
        <v>TO THE ORDER</v>
      </c>
    </row>
    <row r="3792" spans="1:19">
      <c r="A3792" s="234" t="s">
        <v>804</v>
      </c>
      <c r="B3792" s="31">
        <v>100</v>
      </c>
      <c r="C3792" s="143" t="s">
        <v>7</v>
      </c>
      <c r="D3792" s="143" t="s">
        <v>104</v>
      </c>
      <c r="E3792" s="51">
        <v>3.4</v>
      </c>
      <c r="F3792" s="143" t="s">
        <v>9</v>
      </c>
      <c r="G3792" s="221" t="s">
        <v>2093</v>
      </c>
      <c r="H3792" s="198" t="s">
        <v>510</v>
      </c>
      <c r="I3792" s="219" t="str">
        <f>I3791</f>
        <v>October</v>
      </c>
      <c r="J3792" s="184">
        <f>IF(F3792="USD", E3792, E3792 * IFERROR(VLOOKUP(F3792, EXCHANGE_RATE!A:B, 2, FALSE), "Currency not found"))</f>
        <v>3.4</v>
      </c>
      <c r="K3792" s="184">
        <f t="shared" si="349"/>
        <v>3.4</v>
      </c>
      <c r="L3792" s="184">
        <f>IF(C3792="MTS", B3792, B3792 * IFERROR(VLOOKUP(C3792, 'QTY_CONVERSIONS '!A:B, 2, FALSE), "Units not  found"))</f>
        <v>0.1</v>
      </c>
      <c r="M3792" s="185">
        <f t="shared" si="350"/>
        <v>340</v>
      </c>
      <c r="N3792" s="143" t="str">
        <f>IFERROR(VLOOKUP(D3792, Product_Category!A:B, 2, FALSE), "Uncategorized")</f>
        <v>MAGNESIUM STEARATE</v>
      </c>
      <c r="O3792" s="186">
        <f t="shared" si="352"/>
        <v>3400</v>
      </c>
      <c r="P3792" s="185">
        <f t="shared" si="351"/>
        <v>340</v>
      </c>
      <c r="Q3792" s="143">
        <v>2023</v>
      </c>
      <c r="R3792" s="143" t="str">
        <f>IFERROR(VLOOKUP(G3792,'SOURCE COMPANY'!A:B, 2, FALSE), "")</f>
        <v>RONAK HEALTHCARE</v>
      </c>
      <c r="S3792" s="143" t="str">
        <f>IFERROR(VLOOKUP(H3792,'CUSTOMER NAME'!A:B, 2, FALSE), "")</f>
        <v>TO THE ORDER</v>
      </c>
    </row>
    <row r="3793" spans="1:19">
      <c r="A3793" s="133" t="s">
        <v>1025</v>
      </c>
      <c r="B3793" s="131">
        <v>3000</v>
      </c>
      <c r="C3793" s="131" t="s">
        <v>7</v>
      </c>
      <c r="D3793" s="131" t="s">
        <v>2876</v>
      </c>
      <c r="E3793" s="131">
        <v>3.1</v>
      </c>
      <c r="F3793" s="131" t="s">
        <v>9</v>
      </c>
      <c r="G3793" s="132" t="s">
        <v>2877</v>
      </c>
      <c r="H3793" s="134" t="s">
        <v>510</v>
      </c>
      <c r="I3793" s="192" t="s">
        <v>2670</v>
      </c>
      <c r="J3793" s="184">
        <f>IF(F3793="USD", E3793, E3793 * IFERROR(VLOOKUP(F3793, EXCHANGE_RATE!A:B, 2, FALSE), "Currency not found"))</f>
        <v>3.1</v>
      </c>
      <c r="K3793" s="184">
        <f t="shared" si="349"/>
        <v>3.1</v>
      </c>
      <c r="L3793" s="184">
        <f>IF(C3793="MTS", B3793, B3793 * IFERROR(VLOOKUP(C3793, 'QTY_CONVERSIONS '!A:B, 2, FALSE), "Units not  found"))</f>
        <v>3</v>
      </c>
      <c r="M3793" s="185">
        <f t="shared" si="350"/>
        <v>9300</v>
      </c>
      <c r="N3793" s="143" t="str">
        <f>IFERROR(VLOOKUP(D3793, Product_Category!A:B, 2, FALSE), "Uncategorized")</f>
        <v>MCC</v>
      </c>
      <c r="O3793" s="186">
        <f t="shared" si="352"/>
        <v>3100</v>
      </c>
      <c r="P3793" s="185">
        <f t="shared" si="351"/>
        <v>9300</v>
      </c>
      <c r="Q3793" s="143">
        <v>2023</v>
      </c>
      <c r="R3793" s="143" t="str">
        <f>IFERROR(VLOOKUP(G3793,'SOURCE COMPANY'!A:B, 2, FALSE), "")</f>
        <v>S B PHARMACHEM</v>
      </c>
      <c r="S3793" s="143" t="str">
        <f>IFERROR(VLOOKUP(H3793,'CUSTOMER NAME'!A:B, 2, FALSE), "")</f>
        <v>TO THE ORDER</v>
      </c>
    </row>
    <row r="3794" spans="1:19">
      <c r="A3794" s="234" t="s">
        <v>1012</v>
      </c>
      <c r="B3794" s="31">
        <v>42</v>
      </c>
      <c r="C3794" s="143" t="s">
        <v>7</v>
      </c>
      <c r="D3794" s="143" t="s">
        <v>266</v>
      </c>
      <c r="E3794" s="51">
        <v>2.4300000000000002</v>
      </c>
      <c r="F3794" s="143" t="s">
        <v>9</v>
      </c>
      <c r="G3794" s="221" t="s">
        <v>2191</v>
      </c>
      <c r="H3794" s="198" t="s">
        <v>510</v>
      </c>
      <c r="I3794" s="219" t="str">
        <f t="shared" ref="I3794:I3799" si="353">I3793</f>
        <v>August</v>
      </c>
      <c r="J3794" s="184">
        <f>IF(F3794="USD", E3794, E3794 * IFERROR(VLOOKUP(F3794, EXCHANGE_RATE!A:B, 2, FALSE), "Currency not found"))</f>
        <v>2.4300000000000002</v>
      </c>
      <c r="K3794" s="184">
        <f t="shared" si="349"/>
        <v>2.4300000000000002</v>
      </c>
      <c r="L3794" s="184">
        <f>IF(C3794="MTS", B3794, B3794 * IFERROR(VLOOKUP(C3794, 'QTY_CONVERSIONS '!A:B, 2, FALSE), "Units not  found"))</f>
        <v>4.2000000000000003E-2</v>
      </c>
      <c r="M3794" s="185">
        <f t="shared" si="350"/>
        <v>102.06</v>
      </c>
      <c r="N3794" s="143" t="str">
        <f>IFERROR(VLOOKUP(D3794, Product_Category!A:B, 2, FALSE), "Uncategorized")</f>
        <v>MCC</v>
      </c>
      <c r="O3794" s="186">
        <f t="shared" si="352"/>
        <v>2430</v>
      </c>
      <c r="P3794" s="185">
        <f t="shared" si="351"/>
        <v>102.06</v>
      </c>
      <c r="Q3794" s="143">
        <v>2023</v>
      </c>
      <c r="R3794" s="143" t="str">
        <f>IFERROR(VLOOKUP(G3794,'SOURCE COMPANY'!A:B, 2, FALSE), "")</f>
        <v>SAMARPIT GROUP</v>
      </c>
      <c r="S3794" s="143" t="str">
        <f>IFERROR(VLOOKUP(H3794,'CUSTOMER NAME'!A:B, 2, FALSE), "")</f>
        <v>TO THE ORDER</v>
      </c>
    </row>
    <row r="3795" spans="1:19">
      <c r="A3795" s="234" t="s">
        <v>1012</v>
      </c>
      <c r="B3795" s="31">
        <v>41</v>
      </c>
      <c r="C3795" s="143" t="s">
        <v>7</v>
      </c>
      <c r="D3795" s="143" t="s">
        <v>266</v>
      </c>
      <c r="E3795" s="51">
        <v>2.4900000000000002</v>
      </c>
      <c r="F3795" s="143" t="s">
        <v>9</v>
      </c>
      <c r="G3795" s="221" t="s">
        <v>2191</v>
      </c>
      <c r="H3795" s="198" t="s">
        <v>510</v>
      </c>
      <c r="I3795" s="219" t="str">
        <f t="shared" si="353"/>
        <v>August</v>
      </c>
      <c r="J3795" s="184">
        <f>IF(F3795="USD", E3795, E3795 * IFERROR(VLOOKUP(F3795, EXCHANGE_RATE!A:B, 2, FALSE), "Currency not found"))</f>
        <v>2.4900000000000002</v>
      </c>
      <c r="K3795" s="184">
        <f t="shared" si="349"/>
        <v>2.4900000000000002</v>
      </c>
      <c r="L3795" s="184">
        <f>IF(C3795="MTS", B3795, B3795 * IFERROR(VLOOKUP(C3795, 'QTY_CONVERSIONS '!A:B, 2, FALSE), "Units not  found"))</f>
        <v>4.1000000000000002E-2</v>
      </c>
      <c r="M3795" s="185">
        <f t="shared" si="350"/>
        <v>102.09</v>
      </c>
      <c r="N3795" s="143" t="str">
        <f>IFERROR(VLOOKUP(D3795, Product_Category!A:B, 2, FALSE), "Uncategorized")</f>
        <v>MCC</v>
      </c>
      <c r="O3795" s="186">
        <f t="shared" si="352"/>
        <v>2490</v>
      </c>
      <c r="P3795" s="185">
        <f t="shared" si="351"/>
        <v>102.09</v>
      </c>
      <c r="Q3795" s="143">
        <v>2023</v>
      </c>
      <c r="R3795" s="143" t="str">
        <f>IFERROR(VLOOKUP(G3795,'SOURCE COMPANY'!A:B, 2, FALSE), "")</f>
        <v>SAMARPIT GROUP</v>
      </c>
      <c r="S3795" s="143" t="str">
        <f>IFERROR(VLOOKUP(H3795,'CUSTOMER NAME'!A:B, 2, FALSE), "")</f>
        <v>TO THE ORDER</v>
      </c>
    </row>
    <row r="3796" spans="1:19">
      <c r="A3796" s="234" t="s">
        <v>1012</v>
      </c>
      <c r="B3796" s="31">
        <v>29.5</v>
      </c>
      <c r="C3796" s="143" t="s">
        <v>7</v>
      </c>
      <c r="D3796" s="143" t="s">
        <v>266</v>
      </c>
      <c r="E3796" s="51">
        <v>3.46</v>
      </c>
      <c r="F3796" s="143" t="s">
        <v>9</v>
      </c>
      <c r="G3796" s="221" t="s">
        <v>2191</v>
      </c>
      <c r="H3796" s="198" t="s">
        <v>510</v>
      </c>
      <c r="I3796" s="219" t="str">
        <f t="shared" si="353"/>
        <v>August</v>
      </c>
      <c r="J3796" s="184">
        <f>IF(F3796="USD", E3796, E3796 * IFERROR(VLOOKUP(F3796, EXCHANGE_RATE!A:B, 2, FALSE), "Currency not found"))</f>
        <v>3.46</v>
      </c>
      <c r="K3796" s="184">
        <f t="shared" si="349"/>
        <v>3.46</v>
      </c>
      <c r="L3796" s="184">
        <f>IF(C3796="MTS", B3796, B3796 * IFERROR(VLOOKUP(C3796, 'QTY_CONVERSIONS '!A:B, 2, FALSE), "Units not  found"))</f>
        <v>2.9500000000000002E-2</v>
      </c>
      <c r="M3796" s="185">
        <f t="shared" si="350"/>
        <v>102.07</v>
      </c>
      <c r="N3796" s="143" t="str">
        <f>IFERROR(VLOOKUP(D3796, Product_Category!A:B, 2, FALSE), "Uncategorized")</f>
        <v>MCC</v>
      </c>
      <c r="O3796" s="186">
        <f t="shared" si="352"/>
        <v>3460</v>
      </c>
      <c r="P3796" s="185">
        <f t="shared" si="351"/>
        <v>102.07000000000001</v>
      </c>
      <c r="Q3796" s="143">
        <v>2023</v>
      </c>
      <c r="R3796" s="143" t="str">
        <f>IFERROR(VLOOKUP(G3796,'SOURCE COMPANY'!A:B, 2, FALSE), "")</f>
        <v>SAMARPIT GROUP</v>
      </c>
      <c r="S3796" s="143" t="str">
        <f>IFERROR(VLOOKUP(H3796,'CUSTOMER NAME'!A:B, 2, FALSE), "")</f>
        <v>TO THE ORDER</v>
      </c>
    </row>
    <row r="3797" spans="1:19">
      <c r="A3797" s="234" t="s">
        <v>1012</v>
      </c>
      <c r="B3797" s="31">
        <v>29.5</v>
      </c>
      <c r="C3797" s="143" t="s">
        <v>7</v>
      </c>
      <c r="D3797" s="143" t="s">
        <v>266</v>
      </c>
      <c r="E3797" s="51">
        <v>3.46</v>
      </c>
      <c r="F3797" s="143" t="s">
        <v>9</v>
      </c>
      <c r="G3797" s="221" t="s">
        <v>2191</v>
      </c>
      <c r="H3797" s="198" t="s">
        <v>510</v>
      </c>
      <c r="I3797" s="219" t="str">
        <f t="shared" si="353"/>
        <v>August</v>
      </c>
      <c r="J3797" s="184">
        <f>IF(F3797="USD", E3797, E3797 * IFERROR(VLOOKUP(F3797, EXCHANGE_RATE!A:B, 2, FALSE), "Currency not found"))</f>
        <v>3.46</v>
      </c>
      <c r="K3797" s="184">
        <f t="shared" si="349"/>
        <v>3.46</v>
      </c>
      <c r="L3797" s="184">
        <f>IF(C3797="MTS", B3797, B3797 * IFERROR(VLOOKUP(C3797, 'QTY_CONVERSIONS '!A:B, 2, FALSE), "Units not  found"))</f>
        <v>2.9500000000000002E-2</v>
      </c>
      <c r="M3797" s="185">
        <f t="shared" si="350"/>
        <v>102.07</v>
      </c>
      <c r="N3797" s="143" t="str">
        <f>IFERROR(VLOOKUP(D3797, Product_Category!A:B, 2, FALSE), "Uncategorized")</f>
        <v>MCC</v>
      </c>
      <c r="O3797" s="186">
        <f t="shared" si="352"/>
        <v>3460</v>
      </c>
      <c r="P3797" s="185">
        <f t="shared" si="351"/>
        <v>102.07000000000001</v>
      </c>
      <c r="Q3797" s="143">
        <v>2023</v>
      </c>
      <c r="R3797" s="143" t="str">
        <f>IFERROR(VLOOKUP(G3797,'SOURCE COMPANY'!A:B, 2, FALSE), "")</f>
        <v>SAMARPIT GROUP</v>
      </c>
      <c r="S3797" s="143" t="str">
        <f>IFERROR(VLOOKUP(H3797,'CUSTOMER NAME'!A:B, 2, FALSE), "")</f>
        <v>TO THE ORDER</v>
      </c>
    </row>
    <row r="3798" spans="1:19">
      <c r="A3798" s="234" t="s">
        <v>1012</v>
      </c>
      <c r="B3798" s="31">
        <v>42</v>
      </c>
      <c r="C3798" s="143" t="s">
        <v>7</v>
      </c>
      <c r="D3798" s="143" t="s">
        <v>266</v>
      </c>
      <c r="E3798" s="51">
        <v>2.4300000000000002</v>
      </c>
      <c r="F3798" s="143" t="s">
        <v>9</v>
      </c>
      <c r="G3798" s="221" t="s">
        <v>2191</v>
      </c>
      <c r="H3798" s="198" t="s">
        <v>510</v>
      </c>
      <c r="I3798" s="219" t="str">
        <f t="shared" si="353"/>
        <v>August</v>
      </c>
      <c r="J3798" s="184">
        <f>IF(F3798="USD", E3798, E3798 * IFERROR(VLOOKUP(F3798, EXCHANGE_RATE!A:B, 2, FALSE), "Currency not found"))</f>
        <v>2.4300000000000002</v>
      </c>
      <c r="K3798" s="184">
        <f t="shared" si="349"/>
        <v>2.4300000000000002</v>
      </c>
      <c r="L3798" s="184">
        <f>IF(C3798="MTS", B3798, B3798 * IFERROR(VLOOKUP(C3798, 'QTY_CONVERSIONS '!A:B, 2, FALSE), "Units not  found"))</f>
        <v>4.2000000000000003E-2</v>
      </c>
      <c r="M3798" s="185">
        <f t="shared" si="350"/>
        <v>102.06</v>
      </c>
      <c r="N3798" s="143" t="str">
        <f>IFERROR(VLOOKUP(D3798, Product_Category!A:B, 2, FALSE), "Uncategorized")</f>
        <v>MCC</v>
      </c>
      <c r="O3798" s="186">
        <f t="shared" si="352"/>
        <v>2430</v>
      </c>
      <c r="P3798" s="185">
        <f t="shared" si="351"/>
        <v>102.06</v>
      </c>
      <c r="Q3798" s="143">
        <v>2023</v>
      </c>
      <c r="R3798" s="143" t="str">
        <f>IFERROR(VLOOKUP(G3798,'SOURCE COMPANY'!A:B, 2, FALSE), "")</f>
        <v>SAMARPIT GROUP</v>
      </c>
      <c r="S3798" s="143" t="str">
        <f>IFERROR(VLOOKUP(H3798,'CUSTOMER NAME'!A:B, 2, FALSE), "")</f>
        <v>TO THE ORDER</v>
      </c>
    </row>
    <row r="3799" spans="1:19">
      <c r="A3799" s="234" t="s">
        <v>1012</v>
      </c>
      <c r="B3799" s="31">
        <v>42</v>
      </c>
      <c r="C3799" s="143" t="s">
        <v>7</v>
      </c>
      <c r="D3799" s="143" t="s">
        <v>266</v>
      </c>
      <c r="E3799" s="51">
        <v>2.4300000000000002</v>
      </c>
      <c r="F3799" s="143" t="s">
        <v>9</v>
      </c>
      <c r="G3799" s="221" t="s">
        <v>2191</v>
      </c>
      <c r="H3799" s="198" t="s">
        <v>510</v>
      </c>
      <c r="I3799" s="219" t="str">
        <f t="shared" si="353"/>
        <v>August</v>
      </c>
      <c r="J3799" s="184">
        <f>IF(F3799="USD", E3799, E3799 * IFERROR(VLOOKUP(F3799, EXCHANGE_RATE!A:B, 2, FALSE), "Currency not found"))</f>
        <v>2.4300000000000002</v>
      </c>
      <c r="K3799" s="184">
        <f t="shared" si="349"/>
        <v>2.4300000000000002</v>
      </c>
      <c r="L3799" s="184">
        <f>IF(C3799="MTS", B3799, B3799 * IFERROR(VLOOKUP(C3799, 'QTY_CONVERSIONS '!A:B, 2, FALSE), "Units not  found"))</f>
        <v>4.2000000000000003E-2</v>
      </c>
      <c r="M3799" s="185">
        <f t="shared" si="350"/>
        <v>102.06</v>
      </c>
      <c r="N3799" s="143" t="str">
        <f>IFERROR(VLOOKUP(D3799, Product_Category!A:B, 2, FALSE), "Uncategorized")</f>
        <v>MCC</v>
      </c>
      <c r="O3799" s="186">
        <f t="shared" si="352"/>
        <v>2430</v>
      </c>
      <c r="P3799" s="185">
        <f t="shared" si="351"/>
        <v>102.06</v>
      </c>
      <c r="Q3799" s="143">
        <v>2023</v>
      </c>
      <c r="R3799" s="143" t="str">
        <f>IFERROR(VLOOKUP(G3799,'SOURCE COMPANY'!A:B, 2, FALSE), "")</f>
        <v>SAMARPIT GROUP</v>
      </c>
      <c r="S3799" s="143" t="str">
        <f>IFERROR(VLOOKUP(H3799,'CUSTOMER NAME'!A:B, 2, FALSE), "")</f>
        <v>TO THE ORDER</v>
      </c>
    </row>
    <row r="3800" spans="1:19">
      <c r="A3800" s="135" t="s">
        <v>909</v>
      </c>
      <c r="B3800" s="132">
        <v>1500</v>
      </c>
      <c r="C3800" s="132" t="s">
        <v>7</v>
      </c>
      <c r="D3800" s="132" t="s">
        <v>910</v>
      </c>
      <c r="E3800" s="132">
        <v>2.1</v>
      </c>
      <c r="F3800" s="132" t="s">
        <v>9</v>
      </c>
      <c r="G3800" s="224" t="s">
        <v>627</v>
      </c>
      <c r="H3800" s="136" t="s">
        <v>510</v>
      </c>
      <c r="I3800" s="192" t="s">
        <v>3893</v>
      </c>
      <c r="J3800" s="184">
        <f>IF(F3800="USD", E3800, E3800 * IFERROR(VLOOKUP(F3800, EXCHANGE_RATE!A:B, 2, FALSE), "Currency not found"))</f>
        <v>2.1</v>
      </c>
      <c r="K3800" s="184">
        <f t="shared" si="349"/>
        <v>2.1</v>
      </c>
      <c r="L3800" s="184">
        <f>IF(C3800="MTS", B3800, B3800 * IFERROR(VLOOKUP(C3800, 'QTY_CONVERSIONS '!A:B, 2, FALSE), "Units not  found"))</f>
        <v>1.5</v>
      </c>
      <c r="M3800" s="185">
        <f t="shared" si="350"/>
        <v>3150</v>
      </c>
      <c r="N3800" s="143" t="str">
        <f>IFERROR(VLOOKUP(D3800, Product_Category!A:B, 2, FALSE), "Uncategorized")</f>
        <v>MAGNESIUM STEARATE</v>
      </c>
      <c r="O3800" s="186">
        <f t="shared" si="352"/>
        <v>2100</v>
      </c>
      <c r="P3800" s="185">
        <f t="shared" si="351"/>
        <v>3150</v>
      </c>
      <c r="Q3800" s="143">
        <v>2023</v>
      </c>
      <c r="R3800" s="143" t="str">
        <f>IFERROR(VLOOKUP(G3800,'SOURCE COMPANY'!A:B, 2, FALSE), "")</f>
        <v>SANJAY CHEMICALS</v>
      </c>
      <c r="S3800" s="143" t="str">
        <f>IFERROR(VLOOKUP(H3800,'CUSTOMER NAME'!A:B, 2, FALSE), "")</f>
        <v>TO THE ORDER</v>
      </c>
    </row>
    <row r="3801" spans="1:19">
      <c r="A3801" s="137" t="s">
        <v>909</v>
      </c>
      <c r="B3801" s="138">
        <v>1000</v>
      </c>
      <c r="C3801" s="138" t="s">
        <v>7</v>
      </c>
      <c r="D3801" s="138" t="s">
        <v>3897</v>
      </c>
      <c r="E3801" s="138">
        <v>2.98</v>
      </c>
      <c r="F3801" s="138" t="s">
        <v>9</v>
      </c>
      <c r="G3801" s="224" t="s">
        <v>627</v>
      </c>
      <c r="H3801" s="139" t="s">
        <v>510</v>
      </c>
      <c r="I3801" s="192" t="s">
        <v>3893</v>
      </c>
      <c r="J3801" s="184">
        <f>IF(F3801="USD", E3801, E3801 * IFERROR(VLOOKUP(F3801, EXCHANGE_RATE!A:B, 2, FALSE), "Currency not found"))</f>
        <v>2.98</v>
      </c>
      <c r="K3801" s="184">
        <f t="shared" si="349"/>
        <v>2.98</v>
      </c>
      <c r="L3801" s="184">
        <f>IF(C3801="MTS", B3801, B3801 * IFERROR(VLOOKUP(C3801, 'QTY_CONVERSIONS '!A:B, 2, FALSE), "Units not  found"))</f>
        <v>1</v>
      </c>
      <c r="M3801" s="185">
        <f t="shared" si="350"/>
        <v>2980</v>
      </c>
      <c r="N3801" s="143" t="str">
        <f>IFERROR(VLOOKUP(D3801, Product_Category!A:B, 2, FALSE), "Uncategorized")</f>
        <v>CROSCARMELLOSE SODIUM</v>
      </c>
      <c r="O3801" s="186">
        <f t="shared" si="352"/>
        <v>2980</v>
      </c>
      <c r="P3801" s="185">
        <f t="shared" si="351"/>
        <v>2980</v>
      </c>
      <c r="Q3801" s="143">
        <v>2023</v>
      </c>
      <c r="R3801" s="143" t="str">
        <f>IFERROR(VLOOKUP(G3801,'SOURCE COMPANY'!A:B, 2, FALSE), "")</f>
        <v>SANJAY CHEMICALS</v>
      </c>
      <c r="S3801" s="143" t="str">
        <f>IFERROR(VLOOKUP(H3801,'CUSTOMER NAME'!A:B, 2, FALSE), "")</f>
        <v>TO THE ORDER</v>
      </c>
    </row>
    <row r="3802" spans="1:19">
      <c r="A3802" s="234" t="s">
        <v>909</v>
      </c>
      <c r="B3802" s="143">
        <v>1000</v>
      </c>
      <c r="C3802" s="143" t="s">
        <v>7</v>
      </c>
      <c r="D3802" s="143" t="s">
        <v>626</v>
      </c>
      <c r="E3802" s="255">
        <v>3.15</v>
      </c>
      <c r="F3802" s="143" t="s">
        <v>9</v>
      </c>
      <c r="G3802" s="224" t="s">
        <v>627</v>
      </c>
      <c r="H3802" s="198" t="s">
        <v>510</v>
      </c>
      <c r="I3802" s="219" t="str">
        <f t="shared" ref="I3802:I3814" si="354">I3801</f>
        <v>December</v>
      </c>
      <c r="J3802" s="184">
        <f>IF(F3802="USD", E3802, E3802 * IFERROR(VLOOKUP(F3802, EXCHANGE_RATE!A:B, 2, FALSE), "Currency not found"))</f>
        <v>3.15</v>
      </c>
      <c r="K3802" s="184">
        <f t="shared" si="349"/>
        <v>3.15</v>
      </c>
      <c r="L3802" s="184">
        <f>IF(C3802="MTS", B3802, B3802 * IFERROR(VLOOKUP(C3802, 'QTY_CONVERSIONS '!A:B, 2, FALSE), "Units not  found"))</f>
        <v>1</v>
      </c>
      <c r="M3802" s="185">
        <f t="shared" si="350"/>
        <v>3150</v>
      </c>
      <c r="N3802" s="143" t="str">
        <f>IFERROR(VLOOKUP(D3802, Product_Category!A:B, 2, FALSE), "Uncategorized")</f>
        <v>CROSCARMELLOSE SODIUM</v>
      </c>
      <c r="O3802" s="186">
        <f t="shared" si="352"/>
        <v>3150</v>
      </c>
      <c r="P3802" s="185">
        <f t="shared" si="351"/>
        <v>3150</v>
      </c>
      <c r="Q3802" s="143">
        <v>2023</v>
      </c>
      <c r="R3802" s="143" t="str">
        <f>IFERROR(VLOOKUP(G3802,'SOURCE COMPANY'!A:B, 2, FALSE), "")</f>
        <v>SANJAY CHEMICALS</v>
      </c>
      <c r="S3802" s="143" t="str">
        <f>IFERROR(VLOOKUP(H3802,'CUSTOMER NAME'!A:B, 2, FALSE), "")</f>
        <v>TO THE ORDER</v>
      </c>
    </row>
    <row r="3803" spans="1:19">
      <c r="A3803" s="234" t="s">
        <v>909</v>
      </c>
      <c r="B3803" s="31">
        <v>6000</v>
      </c>
      <c r="C3803" s="143" t="s">
        <v>7</v>
      </c>
      <c r="D3803" s="143" t="s">
        <v>1966</v>
      </c>
      <c r="E3803" s="51">
        <v>2.6</v>
      </c>
      <c r="F3803" s="143" t="s">
        <v>9</v>
      </c>
      <c r="G3803" s="224" t="s">
        <v>627</v>
      </c>
      <c r="H3803" s="198" t="s">
        <v>510</v>
      </c>
      <c r="I3803" s="219" t="str">
        <f t="shared" si="354"/>
        <v>December</v>
      </c>
      <c r="J3803" s="184">
        <f>IF(F3803="USD", E3803, E3803 * IFERROR(VLOOKUP(F3803, EXCHANGE_RATE!A:B, 2, FALSE), "Currency not found"))</f>
        <v>2.6</v>
      </c>
      <c r="K3803" s="184">
        <f t="shared" si="349"/>
        <v>2.6</v>
      </c>
      <c r="L3803" s="184">
        <f>IF(C3803="MTS", B3803, B3803 * IFERROR(VLOOKUP(C3803, 'QTY_CONVERSIONS '!A:B, 2, FALSE), "Units not  found"))</f>
        <v>6</v>
      </c>
      <c r="M3803" s="185">
        <f t="shared" si="350"/>
        <v>15600</v>
      </c>
      <c r="N3803" s="143" t="str">
        <f>IFERROR(VLOOKUP(D3803, Product_Category!A:B, 2, FALSE), "Uncategorized")</f>
        <v>MCC</v>
      </c>
      <c r="O3803" s="186">
        <f t="shared" si="352"/>
        <v>2600</v>
      </c>
      <c r="P3803" s="185">
        <f t="shared" si="351"/>
        <v>15600</v>
      </c>
      <c r="Q3803" s="143">
        <v>2023</v>
      </c>
      <c r="R3803" s="143" t="str">
        <f>IFERROR(VLOOKUP(G3803,'SOURCE COMPANY'!A:B, 2, FALSE), "")</f>
        <v>SANJAY CHEMICALS</v>
      </c>
      <c r="S3803" s="143" t="str">
        <f>IFERROR(VLOOKUP(H3803,'CUSTOMER NAME'!A:B, 2, FALSE), "")</f>
        <v>TO THE ORDER</v>
      </c>
    </row>
    <row r="3804" spans="1:19">
      <c r="A3804" s="234" t="s">
        <v>909</v>
      </c>
      <c r="B3804" s="31">
        <v>2000</v>
      </c>
      <c r="C3804" s="143" t="s">
        <v>7</v>
      </c>
      <c r="D3804" s="143" t="s">
        <v>1102</v>
      </c>
      <c r="E3804" s="51">
        <v>2.2000000000000002</v>
      </c>
      <c r="F3804" s="143" t="s">
        <v>9</v>
      </c>
      <c r="G3804" s="224" t="s">
        <v>627</v>
      </c>
      <c r="H3804" s="198" t="s">
        <v>510</v>
      </c>
      <c r="I3804" s="219" t="str">
        <f t="shared" si="354"/>
        <v>December</v>
      </c>
      <c r="J3804" s="184">
        <f>IF(F3804="USD", E3804, E3804 * IFERROR(VLOOKUP(F3804, EXCHANGE_RATE!A:B, 2, FALSE), "Currency not found"))</f>
        <v>2.2000000000000002</v>
      </c>
      <c r="K3804" s="184">
        <f t="shared" si="349"/>
        <v>2.2000000000000002</v>
      </c>
      <c r="L3804" s="184">
        <f>IF(C3804="MTS", B3804, B3804 * IFERROR(VLOOKUP(C3804, 'QTY_CONVERSIONS '!A:B, 2, FALSE), "Units not  found"))</f>
        <v>2</v>
      </c>
      <c r="M3804" s="185">
        <f t="shared" si="350"/>
        <v>4400</v>
      </c>
      <c r="N3804" s="143" t="str">
        <f>IFERROR(VLOOKUP(D3804, Product_Category!A:B, 2, FALSE), "Uncategorized")</f>
        <v>MAGNESIUM STEARATE</v>
      </c>
      <c r="O3804" s="186">
        <f t="shared" si="352"/>
        <v>2200</v>
      </c>
      <c r="P3804" s="185">
        <f t="shared" si="351"/>
        <v>4400</v>
      </c>
      <c r="Q3804" s="143">
        <v>2023</v>
      </c>
      <c r="R3804" s="143" t="str">
        <f>IFERROR(VLOOKUP(G3804,'SOURCE COMPANY'!A:B, 2, FALSE), "")</f>
        <v>SANJAY CHEMICALS</v>
      </c>
      <c r="S3804" s="143" t="str">
        <f>IFERROR(VLOOKUP(H3804,'CUSTOMER NAME'!A:B, 2, FALSE), "")</f>
        <v>TO THE ORDER</v>
      </c>
    </row>
    <row r="3805" spans="1:19">
      <c r="A3805" s="234" t="s">
        <v>909</v>
      </c>
      <c r="B3805" s="31">
        <v>1500</v>
      </c>
      <c r="C3805" s="143" t="s">
        <v>7</v>
      </c>
      <c r="D3805" s="143" t="s">
        <v>633</v>
      </c>
      <c r="E3805" s="51">
        <v>3.69</v>
      </c>
      <c r="F3805" s="143" t="s">
        <v>9</v>
      </c>
      <c r="G3805" s="224" t="s">
        <v>627</v>
      </c>
      <c r="H3805" s="198" t="s">
        <v>510</v>
      </c>
      <c r="I3805" s="219" t="str">
        <f t="shared" si="354"/>
        <v>December</v>
      </c>
      <c r="J3805" s="184">
        <f>IF(F3805="USD", E3805, E3805 * IFERROR(VLOOKUP(F3805, EXCHANGE_RATE!A:B, 2, FALSE), "Currency not found"))</f>
        <v>3.69</v>
      </c>
      <c r="K3805" s="184">
        <f t="shared" si="349"/>
        <v>3.69</v>
      </c>
      <c r="L3805" s="184">
        <f>IF(C3805="MTS", B3805, B3805 * IFERROR(VLOOKUP(C3805, 'QTY_CONVERSIONS '!A:B, 2, FALSE), "Units not  found"))</f>
        <v>1.5</v>
      </c>
      <c r="M3805" s="185">
        <f t="shared" si="350"/>
        <v>5535</v>
      </c>
      <c r="N3805" s="143" t="str">
        <f>IFERROR(VLOOKUP(D3805, Product_Category!A:B, 2, FALSE), "Uncategorized")</f>
        <v>CMC</v>
      </c>
      <c r="O3805" s="186">
        <f t="shared" si="352"/>
        <v>3690</v>
      </c>
      <c r="P3805" s="185">
        <f t="shared" si="351"/>
        <v>5535</v>
      </c>
      <c r="Q3805" s="143">
        <v>2023</v>
      </c>
      <c r="R3805" s="143" t="str">
        <f>IFERROR(VLOOKUP(G3805,'SOURCE COMPANY'!A:B, 2, FALSE), "")</f>
        <v>SANJAY CHEMICALS</v>
      </c>
      <c r="S3805" s="143" t="str">
        <f>IFERROR(VLOOKUP(H3805,'CUSTOMER NAME'!A:B, 2, FALSE), "")</f>
        <v>TO THE ORDER</v>
      </c>
    </row>
    <row r="3806" spans="1:19">
      <c r="A3806" s="234" t="s">
        <v>909</v>
      </c>
      <c r="B3806" s="31">
        <v>25</v>
      </c>
      <c r="C3806" s="143" t="s">
        <v>7</v>
      </c>
      <c r="D3806" s="143" t="s">
        <v>633</v>
      </c>
      <c r="E3806" s="51">
        <v>3.3</v>
      </c>
      <c r="F3806" s="143" t="s">
        <v>9</v>
      </c>
      <c r="G3806" s="224" t="s">
        <v>627</v>
      </c>
      <c r="H3806" s="198" t="s">
        <v>510</v>
      </c>
      <c r="I3806" s="219" t="str">
        <f t="shared" si="354"/>
        <v>December</v>
      </c>
      <c r="J3806" s="184">
        <f>IF(F3806="USD", E3806, E3806 * IFERROR(VLOOKUP(F3806, EXCHANGE_RATE!A:B, 2, FALSE), "Currency not found"))</f>
        <v>3.3</v>
      </c>
      <c r="K3806" s="184">
        <f t="shared" si="349"/>
        <v>3.3</v>
      </c>
      <c r="L3806" s="184">
        <f>IF(C3806="MTS", B3806, B3806 * IFERROR(VLOOKUP(C3806, 'QTY_CONVERSIONS '!A:B, 2, FALSE), "Units not  found"))</f>
        <v>2.5000000000000001E-2</v>
      </c>
      <c r="M3806" s="185">
        <f t="shared" si="350"/>
        <v>82.5</v>
      </c>
      <c r="N3806" s="143" t="str">
        <f>IFERROR(VLOOKUP(D3806, Product_Category!A:B, 2, FALSE), "Uncategorized")</f>
        <v>CMC</v>
      </c>
      <c r="O3806" s="186">
        <f t="shared" si="352"/>
        <v>3300</v>
      </c>
      <c r="P3806" s="185">
        <f t="shared" si="351"/>
        <v>82.5</v>
      </c>
      <c r="Q3806" s="143">
        <v>2023</v>
      </c>
      <c r="R3806" s="143" t="str">
        <f>IFERROR(VLOOKUP(G3806,'SOURCE COMPANY'!A:B, 2, FALSE), "")</f>
        <v>SANJAY CHEMICALS</v>
      </c>
      <c r="S3806" s="143" t="str">
        <f>IFERROR(VLOOKUP(H3806,'CUSTOMER NAME'!A:B, 2, FALSE), "")</f>
        <v>TO THE ORDER</v>
      </c>
    </row>
    <row r="3807" spans="1:19">
      <c r="A3807" s="234" t="s">
        <v>909</v>
      </c>
      <c r="B3807" s="31">
        <v>1000</v>
      </c>
      <c r="C3807" s="143" t="s">
        <v>7</v>
      </c>
      <c r="D3807" s="143" t="s">
        <v>608</v>
      </c>
      <c r="E3807" s="51">
        <v>5.43</v>
      </c>
      <c r="F3807" s="143" t="s">
        <v>9</v>
      </c>
      <c r="G3807" s="224" t="s">
        <v>627</v>
      </c>
      <c r="H3807" s="198" t="s">
        <v>510</v>
      </c>
      <c r="I3807" s="219" t="str">
        <f t="shared" si="354"/>
        <v>December</v>
      </c>
      <c r="J3807" s="184">
        <f>IF(F3807="USD", E3807, E3807 * IFERROR(VLOOKUP(F3807, EXCHANGE_RATE!A:B, 2, FALSE), "Currency not found"))</f>
        <v>5.43</v>
      </c>
      <c r="K3807" s="184">
        <f t="shared" si="349"/>
        <v>5.43</v>
      </c>
      <c r="L3807" s="184">
        <f>IF(C3807="MTS", B3807, B3807 * IFERROR(VLOOKUP(C3807, 'QTY_CONVERSIONS '!A:B, 2, FALSE), "Units not  found"))</f>
        <v>1</v>
      </c>
      <c r="M3807" s="185">
        <f t="shared" si="350"/>
        <v>5430</v>
      </c>
      <c r="N3807" s="143" t="str">
        <f>IFERROR(VLOOKUP(D3807, Product_Category!A:B, 2, FALSE), "Uncategorized")</f>
        <v>SSG</v>
      </c>
      <c r="O3807" s="186">
        <f t="shared" si="352"/>
        <v>5430</v>
      </c>
      <c r="P3807" s="185">
        <f t="shared" si="351"/>
        <v>5430</v>
      </c>
      <c r="Q3807" s="143">
        <v>2023</v>
      </c>
      <c r="R3807" s="143" t="str">
        <f>IFERROR(VLOOKUP(G3807,'SOURCE COMPANY'!A:B, 2, FALSE), "")</f>
        <v>SANJAY CHEMICALS</v>
      </c>
      <c r="S3807" s="143" t="str">
        <f>IFERROR(VLOOKUP(H3807,'CUSTOMER NAME'!A:B, 2, FALSE), "")</f>
        <v>TO THE ORDER</v>
      </c>
    </row>
    <row r="3808" spans="1:19">
      <c r="A3808" s="234" t="s">
        <v>492</v>
      </c>
      <c r="B3808" s="143">
        <v>80</v>
      </c>
      <c r="C3808" s="143" t="s">
        <v>7</v>
      </c>
      <c r="D3808" s="143" t="s">
        <v>19</v>
      </c>
      <c r="E3808" s="255">
        <v>3.9</v>
      </c>
      <c r="F3808" s="143" t="s">
        <v>9</v>
      </c>
      <c r="G3808" s="224" t="s">
        <v>545</v>
      </c>
      <c r="H3808" s="198" t="s">
        <v>510</v>
      </c>
      <c r="I3808" s="219" t="str">
        <f t="shared" si="354"/>
        <v>December</v>
      </c>
      <c r="J3808" s="184">
        <f>IF(F3808="USD", E3808, E3808 * IFERROR(VLOOKUP(F3808, EXCHANGE_RATE!A:B, 2, FALSE), "Currency not found"))</f>
        <v>3.9</v>
      </c>
      <c r="K3808" s="184">
        <f t="shared" si="349"/>
        <v>3.9</v>
      </c>
      <c r="L3808" s="184">
        <f>IF(C3808="MTS", B3808, B3808 * IFERROR(VLOOKUP(C3808, 'QTY_CONVERSIONS '!A:B, 2, FALSE), "Units not  found"))</f>
        <v>0.08</v>
      </c>
      <c r="M3808" s="185">
        <f t="shared" si="350"/>
        <v>312</v>
      </c>
      <c r="N3808" s="143" t="str">
        <f>IFERROR(VLOOKUP(D3808, Product_Category!A:B, 2, FALSE), "Uncategorized")</f>
        <v>CMC</v>
      </c>
      <c r="O3808" s="186">
        <f t="shared" si="352"/>
        <v>3900</v>
      </c>
      <c r="P3808" s="185">
        <f t="shared" si="351"/>
        <v>312</v>
      </c>
      <c r="Q3808" s="143">
        <v>2023</v>
      </c>
      <c r="R3808" s="143" t="str">
        <f>IFERROR(VLOOKUP(G3808,'SOURCE COMPANY'!A:B, 2, FALSE), "")</f>
        <v>JAYESH INDUSTRIES</v>
      </c>
      <c r="S3808" s="143" t="str">
        <f>IFERROR(VLOOKUP(H3808,'CUSTOMER NAME'!A:B, 2, FALSE), "")</f>
        <v>TO THE ORDER</v>
      </c>
    </row>
    <row r="3809" spans="1:19">
      <c r="A3809" s="235" t="s">
        <v>492</v>
      </c>
      <c r="B3809" s="221">
        <v>80</v>
      </c>
      <c r="C3809" s="221" t="s">
        <v>7</v>
      </c>
      <c r="D3809" s="221" t="s">
        <v>19</v>
      </c>
      <c r="E3809" s="256">
        <v>3.9</v>
      </c>
      <c r="F3809" s="221" t="s">
        <v>9</v>
      </c>
      <c r="G3809" s="224" t="s">
        <v>545</v>
      </c>
      <c r="H3809" s="200" t="s">
        <v>510</v>
      </c>
      <c r="I3809" s="219" t="str">
        <f t="shared" si="354"/>
        <v>December</v>
      </c>
      <c r="J3809" s="184">
        <f>IF(F3809="USD", E3809, E3809 * IFERROR(VLOOKUP(F3809, EXCHANGE_RATE!A:B, 2, FALSE), "Currency not found"))</f>
        <v>3.9</v>
      </c>
      <c r="K3809" s="184">
        <f t="shared" si="349"/>
        <v>3.9</v>
      </c>
      <c r="L3809" s="184">
        <f>IF(C3809="MTS", B3809, B3809 * IFERROR(VLOOKUP(C3809, 'QTY_CONVERSIONS '!A:B, 2, FALSE), "Units not  found"))</f>
        <v>0.08</v>
      </c>
      <c r="M3809" s="185">
        <f t="shared" si="350"/>
        <v>312</v>
      </c>
      <c r="N3809" s="143" t="str">
        <f>IFERROR(VLOOKUP(D3809, Product_Category!A:B, 2, FALSE), "Uncategorized")</f>
        <v>CMC</v>
      </c>
      <c r="O3809" s="186">
        <f t="shared" si="352"/>
        <v>3900</v>
      </c>
      <c r="P3809" s="185">
        <f t="shared" si="351"/>
        <v>312</v>
      </c>
      <c r="Q3809" s="143">
        <v>2023</v>
      </c>
      <c r="R3809" s="143" t="str">
        <f>IFERROR(VLOOKUP(G3809,'SOURCE COMPANY'!A:B, 2, FALSE), "")</f>
        <v>JAYESH INDUSTRIES</v>
      </c>
      <c r="S3809" s="143" t="str">
        <f>IFERROR(VLOOKUP(H3809,'CUSTOMER NAME'!A:B, 2, FALSE), "")</f>
        <v>TO THE ORDER</v>
      </c>
    </row>
    <row r="3810" spans="1:19">
      <c r="A3810" s="241" t="s">
        <v>492</v>
      </c>
      <c r="B3810" s="225">
        <v>80</v>
      </c>
      <c r="C3810" s="225" t="s">
        <v>7</v>
      </c>
      <c r="D3810" s="225" t="s">
        <v>19</v>
      </c>
      <c r="E3810" s="257">
        <v>3.9</v>
      </c>
      <c r="F3810" s="225" t="s">
        <v>9</v>
      </c>
      <c r="G3810" s="224" t="s">
        <v>545</v>
      </c>
      <c r="H3810" s="252" t="s">
        <v>510</v>
      </c>
      <c r="I3810" s="219" t="str">
        <f t="shared" si="354"/>
        <v>December</v>
      </c>
      <c r="J3810" s="184">
        <f>IF(F3810="USD", E3810, E3810 * IFERROR(VLOOKUP(F3810, EXCHANGE_RATE!A:B, 2, FALSE), "Currency not found"))</f>
        <v>3.9</v>
      </c>
      <c r="K3810" s="184">
        <f t="shared" si="349"/>
        <v>3.9</v>
      </c>
      <c r="L3810" s="184">
        <f>IF(C3810="MTS", B3810, B3810 * IFERROR(VLOOKUP(C3810, 'QTY_CONVERSIONS '!A:B, 2, FALSE), "Units not  found"))</f>
        <v>0.08</v>
      </c>
      <c r="M3810" s="185">
        <f t="shared" si="350"/>
        <v>312</v>
      </c>
      <c r="N3810" s="143" t="str">
        <f>IFERROR(VLOOKUP(D3810, Product_Category!A:B, 2, FALSE), "Uncategorized")</f>
        <v>CMC</v>
      </c>
      <c r="O3810" s="186">
        <f t="shared" si="352"/>
        <v>3900</v>
      </c>
      <c r="P3810" s="185">
        <f t="shared" si="351"/>
        <v>312</v>
      </c>
      <c r="Q3810" s="143">
        <v>2023</v>
      </c>
      <c r="R3810" s="143" t="str">
        <f>IFERROR(VLOOKUP(G3810,'SOURCE COMPANY'!A:B, 2, FALSE), "")</f>
        <v>JAYESH INDUSTRIES</v>
      </c>
      <c r="S3810" s="143" t="str">
        <f>IFERROR(VLOOKUP(H3810,'CUSTOMER NAME'!A:B, 2, FALSE), "")</f>
        <v>TO THE ORDER</v>
      </c>
    </row>
    <row r="3811" spans="1:19">
      <c r="A3811" s="234" t="s">
        <v>492</v>
      </c>
      <c r="B3811" s="143">
        <v>80</v>
      </c>
      <c r="C3811" s="143" t="s">
        <v>7</v>
      </c>
      <c r="D3811" s="143" t="s">
        <v>19</v>
      </c>
      <c r="E3811" s="255">
        <v>3.9</v>
      </c>
      <c r="F3811" s="143" t="s">
        <v>9</v>
      </c>
      <c r="G3811" s="224" t="s">
        <v>545</v>
      </c>
      <c r="H3811" s="198" t="s">
        <v>510</v>
      </c>
      <c r="I3811" s="219" t="str">
        <f t="shared" si="354"/>
        <v>December</v>
      </c>
      <c r="J3811" s="184">
        <f>IF(F3811="USD", E3811, E3811 * IFERROR(VLOOKUP(F3811, EXCHANGE_RATE!A:B, 2, FALSE), "Currency not found"))</f>
        <v>3.9</v>
      </c>
      <c r="K3811" s="184">
        <f t="shared" si="349"/>
        <v>3.9</v>
      </c>
      <c r="L3811" s="184">
        <f>IF(C3811="MTS", B3811, B3811 * IFERROR(VLOOKUP(C3811, 'QTY_CONVERSIONS '!A:B, 2, FALSE), "Units not  found"))</f>
        <v>0.08</v>
      </c>
      <c r="M3811" s="185">
        <f t="shared" si="350"/>
        <v>312</v>
      </c>
      <c r="N3811" s="143" t="str">
        <f>IFERROR(VLOOKUP(D3811, Product_Category!A:B, 2, FALSE), "Uncategorized")</f>
        <v>CMC</v>
      </c>
      <c r="O3811" s="186">
        <f t="shared" si="352"/>
        <v>3900</v>
      </c>
      <c r="P3811" s="185">
        <f t="shared" si="351"/>
        <v>312</v>
      </c>
      <c r="Q3811" s="143">
        <v>2023</v>
      </c>
      <c r="R3811" s="143" t="str">
        <f>IFERROR(VLOOKUP(G3811,'SOURCE COMPANY'!A:B, 2, FALSE), "")</f>
        <v>JAYESH INDUSTRIES</v>
      </c>
      <c r="S3811" s="143" t="str">
        <f>IFERROR(VLOOKUP(H3811,'CUSTOMER NAME'!A:B, 2, FALSE), "")</f>
        <v>TO THE ORDER</v>
      </c>
    </row>
    <row r="3812" spans="1:19">
      <c r="A3812" s="234" t="s">
        <v>492</v>
      </c>
      <c r="B3812" s="143">
        <v>80</v>
      </c>
      <c r="C3812" s="143" t="s">
        <v>7</v>
      </c>
      <c r="D3812" s="143" t="s">
        <v>19</v>
      </c>
      <c r="E3812" s="255">
        <v>3.9</v>
      </c>
      <c r="F3812" s="143" t="s">
        <v>9</v>
      </c>
      <c r="G3812" s="224" t="s">
        <v>545</v>
      </c>
      <c r="H3812" s="198" t="s">
        <v>510</v>
      </c>
      <c r="I3812" s="219" t="str">
        <f t="shared" si="354"/>
        <v>December</v>
      </c>
      <c r="J3812" s="184">
        <f>IF(F3812="USD", E3812, E3812 * IFERROR(VLOOKUP(F3812, EXCHANGE_RATE!A:B, 2, FALSE), "Currency not found"))</f>
        <v>3.9</v>
      </c>
      <c r="K3812" s="184">
        <f t="shared" si="349"/>
        <v>3.9</v>
      </c>
      <c r="L3812" s="184">
        <f>IF(C3812="MTS", B3812, B3812 * IFERROR(VLOOKUP(C3812, 'QTY_CONVERSIONS '!A:B, 2, FALSE), "Units not  found"))</f>
        <v>0.08</v>
      </c>
      <c r="M3812" s="185">
        <f t="shared" si="350"/>
        <v>312</v>
      </c>
      <c r="N3812" s="143" t="str">
        <f>IFERROR(VLOOKUP(D3812, Product_Category!A:B, 2, FALSE), "Uncategorized")</f>
        <v>CMC</v>
      </c>
      <c r="O3812" s="186">
        <f t="shared" si="352"/>
        <v>3900</v>
      </c>
      <c r="P3812" s="185">
        <f t="shared" si="351"/>
        <v>312</v>
      </c>
      <c r="Q3812" s="143">
        <v>2023</v>
      </c>
      <c r="R3812" s="143" t="str">
        <f>IFERROR(VLOOKUP(G3812,'SOURCE COMPANY'!A:B, 2, FALSE), "")</f>
        <v>JAYESH INDUSTRIES</v>
      </c>
      <c r="S3812" s="143" t="str">
        <f>IFERROR(VLOOKUP(H3812,'CUSTOMER NAME'!A:B, 2, FALSE), "")</f>
        <v>TO THE ORDER</v>
      </c>
    </row>
    <row r="3813" spans="1:19">
      <c r="A3813" s="234" t="s">
        <v>492</v>
      </c>
      <c r="B3813" s="143">
        <v>80</v>
      </c>
      <c r="C3813" s="143" t="s">
        <v>7</v>
      </c>
      <c r="D3813" s="143" t="s">
        <v>19</v>
      </c>
      <c r="E3813" s="255">
        <v>3.9</v>
      </c>
      <c r="F3813" s="143" t="s">
        <v>9</v>
      </c>
      <c r="G3813" s="224" t="s">
        <v>545</v>
      </c>
      <c r="H3813" s="198" t="s">
        <v>510</v>
      </c>
      <c r="I3813" s="219" t="str">
        <f t="shared" si="354"/>
        <v>December</v>
      </c>
      <c r="J3813" s="184">
        <f>IF(F3813="USD", E3813, E3813 * IFERROR(VLOOKUP(F3813, EXCHANGE_RATE!A:B, 2, FALSE), "Currency not found"))</f>
        <v>3.9</v>
      </c>
      <c r="K3813" s="184">
        <f t="shared" si="349"/>
        <v>3.9</v>
      </c>
      <c r="L3813" s="184">
        <f>IF(C3813="MTS", B3813, B3813 * IFERROR(VLOOKUP(C3813, 'QTY_CONVERSIONS '!A:B, 2, FALSE), "Units not  found"))</f>
        <v>0.08</v>
      </c>
      <c r="M3813" s="185">
        <f t="shared" si="350"/>
        <v>312</v>
      </c>
      <c r="N3813" s="143" t="str">
        <f>IFERROR(VLOOKUP(D3813, Product_Category!A:B, 2, FALSE), "Uncategorized")</f>
        <v>CMC</v>
      </c>
      <c r="O3813" s="186">
        <f t="shared" si="352"/>
        <v>3900</v>
      </c>
      <c r="P3813" s="185">
        <f t="shared" si="351"/>
        <v>312</v>
      </c>
      <c r="Q3813" s="143">
        <v>2023</v>
      </c>
      <c r="R3813" s="143" t="str">
        <f>IFERROR(VLOOKUP(G3813,'SOURCE COMPANY'!A:B, 2, FALSE), "")</f>
        <v>JAYESH INDUSTRIES</v>
      </c>
      <c r="S3813" s="143" t="str">
        <f>IFERROR(VLOOKUP(H3813,'CUSTOMER NAME'!A:B, 2, FALSE), "")</f>
        <v>TO THE ORDER</v>
      </c>
    </row>
    <row r="3814" spans="1:19">
      <c r="A3814" s="234" t="s">
        <v>492</v>
      </c>
      <c r="B3814" s="143">
        <v>80</v>
      </c>
      <c r="C3814" s="143" t="s">
        <v>7</v>
      </c>
      <c r="D3814" s="143" t="s">
        <v>19</v>
      </c>
      <c r="E3814" s="255">
        <v>3.9</v>
      </c>
      <c r="F3814" s="143" t="s">
        <v>9</v>
      </c>
      <c r="G3814" s="224" t="s">
        <v>545</v>
      </c>
      <c r="H3814" s="198" t="s">
        <v>510</v>
      </c>
      <c r="I3814" s="219" t="str">
        <f t="shared" si="354"/>
        <v>December</v>
      </c>
      <c r="J3814" s="184">
        <f>IF(F3814="USD", E3814, E3814 * IFERROR(VLOOKUP(F3814, EXCHANGE_RATE!A:B, 2, FALSE), "Currency not found"))</f>
        <v>3.9</v>
      </c>
      <c r="K3814" s="184">
        <f t="shared" si="349"/>
        <v>3.9</v>
      </c>
      <c r="L3814" s="184">
        <f>IF(C3814="MTS", B3814, B3814 * IFERROR(VLOOKUP(C3814, 'QTY_CONVERSIONS '!A:B, 2, FALSE), "Units not  found"))</f>
        <v>0.08</v>
      </c>
      <c r="M3814" s="185">
        <f t="shared" si="350"/>
        <v>312</v>
      </c>
      <c r="N3814" s="143" t="str">
        <f>IFERROR(VLOOKUP(D3814, Product_Category!A:B, 2, FALSE), "Uncategorized")</f>
        <v>CMC</v>
      </c>
      <c r="O3814" s="186">
        <f t="shared" si="352"/>
        <v>3900</v>
      </c>
      <c r="P3814" s="185">
        <f t="shared" si="351"/>
        <v>312</v>
      </c>
      <c r="Q3814" s="143">
        <v>2023</v>
      </c>
      <c r="R3814" s="143" t="str">
        <f>IFERROR(VLOOKUP(G3814,'SOURCE COMPANY'!A:B, 2, FALSE), "")</f>
        <v>JAYESH INDUSTRIES</v>
      </c>
      <c r="S3814" s="143" t="str">
        <f>IFERROR(VLOOKUP(H3814,'CUSTOMER NAME'!A:B, 2, FALSE), "")</f>
        <v>TO THE ORDER</v>
      </c>
    </row>
    <row r="3815" spans="1:19">
      <c r="A3815" s="122" t="s">
        <v>1213</v>
      </c>
      <c r="B3815" s="123">
        <v>50</v>
      </c>
      <c r="C3815" s="123" t="s">
        <v>7</v>
      </c>
      <c r="D3815" s="123" t="s">
        <v>3048</v>
      </c>
      <c r="E3815" s="123">
        <v>5.17</v>
      </c>
      <c r="F3815" s="123" t="s">
        <v>9</v>
      </c>
      <c r="G3815" s="123" t="s">
        <v>3121</v>
      </c>
      <c r="H3815" s="124" t="s">
        <v>510</v>
      </c>
      <c r="I3815" s="192" t="s">
        <v>3034</v>
      </c>
      <c r="J3815" s="184">
        <f>IF(F3815="USD", E3815, E3815 * IFERROR(VLOOKUP(F3815, EXCHANGE_RATE!A:B, 2, FALSE), "Currency not found"))</f>
        <v>5.17</v>
      </c>
      <c r="K3815" s="184">
        <f t="shared" si="349"/>
        <v>5.17</v>
      </c>
      <c r="L3815" s="184">
        <f>IF(C3815="MTS", B3815, B3815 * IFERROR(VLOOKUP(C3815, 'QTY_CONVERSIONS '!A:B, 2, FALSE), "Units not  found"))</f>
        <v>0.05</v>
      </c>
      <c r="M3815" s="185">
        <f t="shared" si="350"/>
        <v>258.5</v>
      </c>
      <c r="N3815" s="143" t="str">
        <f>IFERROR(VLOOKUP(D3815, Product_Category!A:B, 2, FALSE), "Uncategorized")</f>
        <v>CROSCARMELLOSE SODIUM</v>
      </c>
      <c r="O3815" s="186">
        <f t="shared" si="352"/>
        <v>5170</v>
      </c>
      <c r="P3815" s="185">
        <f t="shared" si="351"/>
        <v>258.5</v>
      </c>
      <c r="Q3815" s="143">
        <v>2023</v>
      </c>
      <c r="R3815" s="143" t="str">
        <f>IFERROR(VLOOKUP(G3815,'SOURCE COMPANY'!A:B, 2, FALSE), "")</f>
        <v>SHEVLIN PHARMA</v>
      </c>
      <c r="S3815" s="143" t="str">
        <f>IFERROR(VLOOKUP(H3815,'CUSTOMER NAME'!A:B, 2, FALSE), "")</f>
        <v>TO THE ORDER</v>
      </c>
    </row>
    <row r="3816" spans="1:19">
      <c r="A3816" s="234" t="s">
        <v>1041</v>
      </c>
      <c r="B3816" s="31">
        <v>3000</v>
      </c>
      <c r="C3816" s="143" t="s">
        <v>7</v>
      </c>
      <c r="D3816" s="143" t="s">
        <v>564</v>
      </c>
      <c r="E3816" s="51">
        <v>4.5</v>
      </c>
      <c r="F3816" s="143" t="s">
        <v>9</v>
      </c>
      <c r="G3816" s="221" t="s">
        <v>588</v>
      </c>
      <c r="H3816" s="198" t="s">
        <v>510</v>
      </c>
      <c r="I3816" s="219" t="str">
        <f t="shared" ref="I3816:I3845" si="355">I3815</f>
        <v>September</v>
      </c>
      <c r="J3816" s="184">
        <f>IF(F3816="USD", E3816, E3816 * IFERROR(VLOOKUP(F3816, EXCHANGE_RATE!A:B, 2, FALSE), "Currency not found"))</f>
        <v>4.5</v>
      </c>
      <c r="K3816" s="184">
        <f t="shared" si="349"/>
        <v>4.5</v>
      </c>
      <c r="L3816" s="184">
        <f>IF(C3816="MTS", B3816, B3816 * IFERROR(VLOOKUP(C3816, 'QTY_CONVERSIONS '!A:B, 2, FALSE), "Units not  found"))</f>
        <v>3</v>
      </c>
      <c r="M3816" s="185">
        <f t="shared" si="350"/>
        <v>13500</v>
      </c>
      <c r="N3816" s="143" t="str">
        <f>IFERROR(VLOOKUP(D3816, Product_Category!A:B, 2, FALSE), "Uncategorized")</f>
        <v>CROSCARMELLOSE SODIUM</v>
      </c>
      <c r="O3816" s="186">
        <f t="shared" si="352"/>
        <v>4500</v>
      </c>
      <c r="P3816" s="185">
        <f t="shared" si="351"/>
        <v>13500</v>
      </c>
      <c r="Q3816" s="143">
        <v>2023</v>
      </c>
      <c r="R3816" s="143" t="str">
        <f>IFERROR(VLOOKUP(G3816,'SOURCE COMPANY'!A:B, 2, FALSE), "")</f>
        <v>SHREEJI PHARMA</v>
      </c>
      <c r="S3816" s="143" t="str">
        <f>IFERROR(VLOOKUP(H3816,'CUSTOMER NAME'!A:B, 2, FALSE), "")</f>
        <v>TO THE ORDER</v>
      </c>
    </row>
    <row r="3817" spans="1:19">
      <c r="A3817" s="234" t="s">
        <v>1041</v>
      </c>
      <c r="B3817" s="31">
        <v>3000</v>
      </c>
      <c r="C3817" s="143" t="s">
        <v>7</v>
      </c>
      <c r="D3817" s="143" t="s">
        <v>564</v>
      </c>
      <c r="E3817" s="51">
        <v>4.5</v>
      </c>
      <c r="F3817" s="143" t="s">
        <v>9</v>
      </c>
      <c r="G3817" s="221" t="s">
        <v>588</v>
      </c>
      <c r="H3817" s="198" t="s">
        <v>510</v>
      </c>
      <c r="I3817" s="219" t="str">
        <f t="shared" si="355"/>
        <v>September</v>
      </c>
      <c r="J3817" s="184">
        <f>IF(F3817="USD", E3817, E3817 * IFERROR(VLOOKUP(F3817, EXCHANGE_RATE!A:B, 2, FALSE), "Currency not found"))</f>
        <v>4.5</v>
      </c>
      <c r="K3817" s="184">
        <f t="shared" si="349"/>
        <v>4.5</v>
      </c>
      <c r="L3817" s="184">
        <f>IF(C3817="MTS", B3817, B3817 * IFERROR(VLOOKUP(C3817, 'QTY_CONVERSIONS '!A:B, 2, FALSE), "Units not  found"))</f>
        <v>3</v>
      </c>
      <c r="M3817" s="185">
        <f t="shared" si="350"/>
        <v>13500</v>
      </c>
      <c r="N3817" s="143" t="str">
        <f>IFERROR(VLOOKUP(D3817, Product_Category!A:B, 2, FALSE), "Uncategorized")</f>
        <v>CROSCARMELLOSE SODIUM</v>
      </c>
      <c r="O3817" s="186">
        <f t="shared" si="352"/>
        <v>4500</v>
      </c>
      <c r="P3817" s="185">
        <f t="shared" si="351"/>
        <v>13500</v>
      </c>
      <c r="Q3817" s="143">
        <v>2023</v>
      </c>
      <c r="R3817" s="143" t="str">
        <f>IFERROR(VLOOKUP(G3817,'SOURCE COMPANY'!A:B, 2, FALSE), "")</f>
        <v>SHREEJI PHARMA</v>
      </c>
      <c r="S3817" s="143" t="str">
        <f>IFERROR(VLOOKUP(H3817,'CUSTOMER NAME'!A:B, 2, FALSE), "")</f>
        <v>TO THE ORDER</v>
      </c>
    </row>
    <row r="3818" spans="1:19">
      <c r="A3818" s="234" t="s">
        <v>1041</v>
      </c>
      <c r="B3818" s="31">
        <v>3000</v>
      </c>
      <c r="C3818" s="143" t="s">
        <v>7</v>
      </c>
      <c r="D3818" s="143" t="s">
        <v>564</v>
      </c>
      <c r="E3818" s="51">
        <v>4.5</v>
      </c>
      <c r="F3818" s="143" t="s">
        <v>9</v>
      </c>
      <c r="G3818" s="221" t="s">
        <v>588</v>
      </c>
      <c r="H3818" s="198" t="s">
        <v>510</v>
      </c>
      <c r="I3818" s="219" t="str">
        <f t="shared" si="355"/>
        <v>September</v>
      </c>
      <c r="J3818" s="184">
        <f>IF(F3818="USD", E3818, E3818 * IFERROR(VLOOKUP(F3818, EXCHANGE_RATE!A:B, 2, FALSE), "Currency not found"))</f>
        <v>4.5</v>
      </c>
      <c r="K3818" s="184">
        <f t="shared" si="349"/>
        <v>4.5</v>
      </c>
      <c r="L3818" s="184">
        <f>IF(C3818="MTS", B3818, B3818 * IFERROR(VLOOKUP(C3818, 'QTY_CONVERSIONS '!A:B, 2, FALSE), "Units not  found"))</f>
        <v>3</v>
      </c>
      <c r="M3818" s="185">
        <f t="shared" si="350"/>
        <v>13500</v>
      </c>
      <c r="N3818" s="143" t="str">
        <f>IFERROR(VLOOKUP(D3818, Product_Category!A:B, 2, FALSE), "Uncategorized")</f>
        <v>CROSCARMELLOSE SODIUM</v>
      </c>
      <c r="O3818" s="186">
        <f t="shared" si="352"/>
        <v>4500</v>
      </c>
      <c r="P3818" s="185">
        <f t="shared" si="351"/>
        <v>13500</v>
      </c>
      <c r="Q3818" s="143">
        <v>2023</v>
      </c>
      <c r="R3818" s="143" t="str">
        <f>IFERROR(VLOOKUP(G3818,'SOURCE COMPANY'!A:B, 2, FALSE), "")</f>
        <v>SHREEJI PHARMA</v>
      </c>
      <c r="S3818" s="143" t="str">
        <f>IFERROR(VLOOKUP(H3818,'CUSTOMER NAME'!A:B, 2, FALSE), "")</f>
        <v>TO THE ORDER</v>
      </c>
    </row>
    <row r="3819" spans="1:19">
      <c r="A3819" s="234" t="s">
        <v>1424</v>
      </c>
      <c r="B3819" s="143">
        <v>10</v>
      </c>
      <c r="C3819" s="143" t="s">
        <v>7</v>
      </c>
      <c r="D3819" s="143" t="s">
        <v>1425</v>
      </c>
      <c r="E3819" s="255">
        <v>36</v>
      </c>
      <c r="F3819" s="143" t="s">
        <v>9</v>
      </c>
      <c r="G3819" s="221" t="s">
        <v>588</v>
      </c>
      <c r="H3819" s="198" t="s">
        <v>510</v>
      </c>
      <c r="I3819" s="219" t="str">
        <f t="shared" si="355"/>
        <v>September</v>
      </c>
      <c r="J3819" s="184">
        <f>IF(F3819="USD", E3819, E3819 * IFERROR(VLOOKUP(F3819, EXCHANGE_RATE!A:B, 2, FALSE), "Currency not found"))</f>
        <v>36</v>
      </c>
      <c r="K3819" s="184">
        <f t="shared" si="349"/>
        <v>36</v>
      </c>
      <c r="L3819" s="184">
        <f>IF(C3819="MTS", B3819, B3819 * IFERROR(VLOOKUP(C3819, 'QTY_CONVERSIONS '!A:B, 2, FALSE), "Units not  found"))</f>
        <v>0.01</v>
      </c>
      <c r="M3819" s="185">
        <f t="shared" si="350"/>
        <v>360</v>
      </c>
      <c r="N3819" s="143" t="str">
        <f>IFERROR(VLOOKUP(D3819, Product_Category!A:B, 2, FALSE), "Uncategorized")</f>
        <v>MCC</v>
      </c>
      <c r="O3819" s="186">
        <f t="shared" si="352"/>
        <v>36000</v>
      </c>
      <c r="P3819" s="185">
        <f t="shared" si="351"/>
        <v>360</v>
      </c>
      <c r="Q3819" s="143">
        <v>2023</v>
      </c>
      <c r="R3819" s="143" t="str">
        <f>IFERROR(VLOOKUP(G3819,'SOURCE COMPANY'!A:B, 2, FALSE), "")</f>
        <v>SHREEJI PHARMA</v>
      </c>
      <c r="S3819" s="143" t="str">
        <f>IFERROR(VLOOKUP(H3819,'CUSTOMER NAME'!A:B, 2, FALSE), "")</f>
        <v>TO THE ORDER</v>
      </c>
    </row>
    <row r="3820" spans="1:19">
      <c r="A3820" s="233" t="s">
        <v>83</v>
      </c>
      <c r="B3820" s="118">
        <v>2000</v>
      </c>
      <c r="C3820" s="118" t="s">
        <v>7</v>
      </c>
      <c r="D3820" s="118" t="s">
        <v>587</v>
      </c>
      <c r="E3820" s="255">
        <v>3.45</v>
      </c>
      <c r="F3820" s="118" t="s">
        <v>9</v>
      </c>
      <c r="G3820" s="224" t="s">
        <v>588</v>
      </c>
      <c r="H3820" s="199" t="s">
        <v>510</v>
      </c>
      <c r="I3820" s="219" t="str">
        <f t="shared" si="355"/>
        <v>September</v>
      </c>
      <c r="J3820" s="184">
        <f>IF(F3820="USD", E3820, E3820 * IFERROR(VLOOKUP(F3820, EXCHANGE_RATE!A:B, 2, FALSE), "Currency not found"))</f>
        <v>3.45</v>
      </c>
      <c r="K3820" s="184">
        <f t="shared" si="349"/>
        <v>3.45</v>
      </c>
      <c r="L3820" s="184">
        <f>IF(C3820="MTS", B3820, B3820 * IFERROR(VLOOKUP(C3820, 'QTY_CONVERSIONS '!A:B, 2, FALSE), "Units not  found"))</f>
        <v>2</v>
      </c>
      <c r="M3820" s="185">
        <f t="shared" si="350"/>
        <v>6900</v>
      </c>
      <c r="N3820" s="143" t="str">
        <f>IFERROR(VLOOKUP(D3820, Product_Category!A:B, 2, FALSE), "Uncategorized")</f>
        <v>MCC</v>
      </c>
      <c r="O3820" s="186">
        <f t="shared" si="352"/>
        <v>3450</v>
      </c>
      <c r="P3820" s="185">
        <f t="shared" si="351"/>
        <v>6900</v>
      </c>
      <c r="Q3820" s="143">
        <v>2023</v>
      </c>
      <c r="R3820" s="143" t="str">
        <f>IFERROR(VLOOKUP(G3820,'SOURCE COMPANY'!A:B, 2, FALSE), "")</f>
        <v>SHREEJI PHARMA</v>
      </c>
      <c r="S3820" s="143" t="str">
        <f>IFERROR(VLOOKUP(H3820,'CUSTOMER NAME'!A:B, 2, FALSE), "")</f>
        <v>TO THE ORDER</v>
      </c>
    </row>
    <row r="3821" spans="1:19">
      <c r="A3821" s="233" t="s">
        <v>596</v>
      </c>
      <c r="B3821" s="118">
        <v>75</v>
      </c>
      <c r="C3821" s="118" t="s">
        <v>7</v>
      </c>
      <c r="D3821" s="118" t="s">
        <v>19</v>
      </c>
      <c r="E3821" s="255">
        <v>4.1500000000000004</v>
      </c>
      <c r="F3821" s="118" t="s">
        <v>9</v>
      </c>
      <c r="G3821" s="224" t="s">
        <v>597</v>
      </c>
      <c r="H3821" s="199" t="s">
        <v>510</v>
      </c>
      <c r="I3821" s="219" t="str">
        <f t="shared" si="355"/>
        <v>September</v>
      </c>
      <c r="J3821" s="184">
        <f>IF(F3821="USD", E3821, E3821 * IFERROR(VLOOKUP(F3821, EXCHANGE_RATE!A:B, 2, FALSE), "Currency not found"))</f>
        <v>4.1500000000000004</v>
      </c>
      <c r="K3821" s="184">
        <f t="shared" si="349"/>
        <v>4.1500000000000004</v>
      </c>
      <c r="L3821" s="184">
        <f>IF(C3821="MTS", B3821, B3821 * IFERROR(VLOOKUP(C3821, 'QTY_CONVERSIONS '!A:B, 2, FALSE), "Units not  found"))</f>
        <v>7.4999999999999997E-2</v>
      </c>
      <c r="M3821" s="185">
        <f t="shared" si="350"/>
        <v>311.25</v>
      </c>
      <c r="N3821" s="143" t="str">
        <f>IFERROR(VLOOKUP(D3821, Product_Category!A:B, 2, FALSE), "Uncategorized")</f>
        <v>CMC</v>
      </c>
      <c r="O3821" s="186">
        <f t="shared" si="352"/>
        <v>4150</v>
      </c>
      <c r="P3821" s="185">
        <f t="shared" si="351"/>
        <v>311.25</v>
      </c>
      <c r="Q3821" s="143">
        <v>2023</v>
      </c>
      <c r="R3821" s="143" t="str">
        <f>IFERROR(VLOOKUP(G3821,'SOURCE COMPANY'!A:B, 2, FALSE), "")</f>
        <v>Shubham Pharmachem</v>
      </c>
      <c r="S3821" s="143" t="str">
        <f>IFERROR(VLOOKUP(H3821,'CUSTOMER NAME'!A:B, 2, FALSE), "")</f>
        <v>TO THE ORDER</v>
      </c>
    </row>
    <row r="3822" spans="1:19">
      <c r="A3822" s="233" t="s">
        <v>596</v>
      </c>
      <c r="B3822" s="118">
        <v>75</v>
      </c>
      <c r="C3822" s="118" t="s">
        <v>7</v>
      </c>
      <c r="D3822" s="118" t="s">
        <v>19</v>
      </c>
      <c r="E3822" s="255">
        <v>4.1500000000000004</v>
      </c>
      <c r="F3822" s="118" t="s">
        <v>9</v>
      </c>
      <c r="G3822" s="224" t="s">
        <v>597</v>
      </c>
      <c r="H3822" s="199" t="s">
        <v>510</v>
      </c>
      <c r="I3822" s="219" t="str">
        <f t="shared" si="355"/>
        <v>September</v>
      </c>
      <c r="J3822" s="184">
        <f>IF(F3822="USD", E3822, E3822 * IFERROR(VLOOKUP(F3822, EXCHANGE_RATE!A:B, 2, FALSE), "Currency not found"))</f>
        <v>4.1500000000000004</v>
      </c>
      <c r="K3822" s="184">
        <f t="shared" si="349"/>
        <v>4.1500000000000004</v>
      </c>
      <c r="L3822" s="184">
        <f>IF(C3822="MTS", B3822, B3822 * IFERROR(VLOOKUP(C3822, 'QTY_CONVERSIONS '!A:B, 2, FALSE), "Units not  found"))</f>
        <v>7.4999999999999997E-2</v>
      </c>
      <c r="M3822" s="185">
        <f t="shared" si="350"/>
        <v>311.25</v>
      </c>
      <c r="N3822" s="143" t="str">
        <f>IFERROR(VLOOKUP(D3822, Product_Category!A:B, 2, FALSE), "Uncategorized")</f>
        <v>CMC</v>
      </c>
      <c r="O3822" s="186">
        <f t="shared" si="352"/>
        <v>4150</v>
      </c>
      <c r="P3822" s="185">
        <f t="shared" si="351"/>
        <v>311.25</v>
      </c>
      <c r="Q3822" s="143">
        <v>2023</v>
      </c>
      <c r="R3822" s="143" t="str">
        <f>IFERROR(VLOOKUP(G3822,'SOURCE COMPANY'!A:B, 2, FALSE), "")</f>
        <v>Shubham Pharmachem</v>
      </c>
      <c r="S3822" s="143" t="str">
        <f>IFERROR(VLOOKUP(H3822,'CUSTOMER NAME'!A:B, 2, FALSE), "")</f>
        <v>TO THE ORDER</v>
      </c>
    </row>
    <row r="3823" spans="1:19">
      <c r="A3823" s="233" t="s">
        <v>596</v>
      </c>
      <c r="B3823" s="118">
        <v>500</v>
      </c>
      <c r="C3823" s="118" t="s">
        <v>7</v>
      </c>
      <c r="D3823" s="118" t="s">
        <v>577</v>
      </c>
      <c r="E3823" s="255">
        <v>2.6</v>
      </c>
      <c r="F3823" s="118" t="s">
        <v>9</v>
      </c>
      <c r="G3823" s="224" t="s">
        <v>597</v>
      </c>
      <c r="H3823" s="199" t="s">
        <v>510</v>
      </c>
      <c r="I3823" s="219" t="str">
        <f t="shared" si="355"/>
        <v>September</v>
      </c>
      <c r="J3823" s="184">
        <f>IF(F3823="USD", E3823, E3823 * IFERROR(VLOOKUP(F3823, EXCHANGE_RATE!A:B, 2, FALSE), "Currency not found"))</f>
        <v>2.6</v>
      </c>
      <c r="K3823" s="184">
        <f t="shared" si="349"/>
        <v>2.6</v>
      </c>
      <c r="L3823" s="184">
        <f>IF(C3823="MTS", B3823, B3823 * IFERROR(VLOOKUP(C3823, 'QTY_CONVERSIONS '!A:B, 2, FALSE), "Units not  found"))</f>
        <v>0.5</v>
      </c>
      <c r="M3823" s="185">
        <f t="shared" si="350"/>
        <v>1300</v>
      </c>
      <c r="N3823" s="143" t="str">
        <f>IFERROR(VLOOKUP(D3823, Product_Category!A:B, 2, FALSE), "Uncategorized")</f>
        <v>MAGNESIUM STEARATE</v>
      </c>
      <c r="O3823" s="186">
        <f t="shared" si="352"/>
        <v>2600</v>
      </c>
      <c r="P3823" s="185">
        <f t="shared" si="351"/>
        <v>1300</v>
      </c>
      <c r="Q3823" s="143">
        <v>2023</v>
      </c>
      <c r="R3823" s="143" t="str">
        <f>IFERROR(VLOOKUP(G3823,'SOURCE COMPANY'!A:B, 2, FALSE), "")</f>
        <v>Shubham Pharmachem</v>
      </c>
      <c r="S3823" s="143" t="str">
        <f>IFERROR(VLOOKUP(H3823,'CUSTOMER NAME'!A:B, 2, FALSE), "")</f>
        <v>TO THE ORDER</v>
      </c>
    </row>
    <row r="3824" spans="1:19">
      <c r="A3824" s="238" t="s">
        <v>596</v>
      </c>
      <c r="B3824" s="224">
        <v>1000</v>
      </c>
      <c r="C3824" s="224" t="s">
        <v>7</v>
      </c>
      <c r="D3824" s="224" t="s">
        <v>598</v>
      </c>
      <c r="E3824" s="256">
        <v>3</v>
      </c>
      <c r="F3824" s="224" t="s">
        <v>9</v>
      </c>
      <c r="G3824" s="224" t="s">
        <v>597</v>
      </c>
      <c r="H3824" s="203" t="s">
        <v>510</v>
      </c>
      <c r="I3824" s="219" t="str">
        <f t="shared" si="355"/>
        <v>September</v>
      </c>
      <c r="J3824" s="184">
        <f>IF(F3824="USD", E3824, E3824 * IFERROR(VLOOKUP(F3824, EXCHANGE_RATE!A:B, 2, FALSE), "Currency not found"))</f>
        <v>3</v>
      </c>
      <c r="K3824" s="184">
        <f t="shared" si="349"/>
        <v>3</v>
      </c>
      <c r="L3824" s="184">
        <f>IF(C3824="MTS", B3824, B3824 * IFERROR(VLOOKUP(C3824, 'QTY_CONVERSIONS '!A:B, 2, FALSE), "Units not  found"))</f>
        <v>1</v>
      </c>
      <c r="M3824" s="185">
        <f t="shared" si="350"/>
        <v>3000</v>
      </c>
      <c r="N3824" s="143" t="str">
        <f>IFERROR(VLOOKUP(D3824, Product_Category!A:B, 2, FALSE), "Uncategorized")</f>
        <v>MCC</v>
      </c>
      <c r="O3824" s="186">
        <f t="shared" si="352"/>
        <v>3000</v>
      </c>
      <c r="P3824" s="185">
        <f t="shared" si="351"/>
        <v>3000</v>
      </c>
      <c r="Q3824" s="143">
        <v>2023</v>
      </c>
      <c r="R3824" s="143" t="str">
        <f>IFERROR(VLOOKUP(G3824,'SOURCE COMPANY'!A:B, 2, FALSE), "")</f>
        <v>Shubham Pharmachem</v>
      </c>
      <c r="S3824" s="143" t="str">
        <f>IFERROR(VLOOKUP(H3824,'CUSTOMER NAME'!A:B, 2, FALSE), "")</f>
        <v>TO THE ORDER</v>
      </c>
    </row>
    <row r="3825" spans="1:19">
      <c r="A3825" s="242" t="s">
        <v>596</v>
      </c>
      <c r="B3825" s="243">
        <v>200</v>
      </c>
      <c r="C3825" s="243" t="s">
        <v>7</v>
      </c>
      <c r="D3825" s="243" t="s">
        <v>266</v>
      </c>
      <c r="E3825" s="258">
        <v>8.1</v>
      </c>
      <c r="F3825" s="243" t="s">
        <v>9</v>
      </c>
      <c r="G3825" s="224" t="s">
        <v>597</v>
      </c>
      <c r="H3825" s="259" t="s">
        <v>510</v>
      </c>
      <c r="I3825" s="219" t="str">
        <f t="shared" si="355"/>
        <v>September</v>
      </c>
      <c r="J3825" s="184">
        <f>IF(F3825="USD", E3825, E3825 * IFERROR(VLOOKUP(F3825, EXCHANGE_RATE!A:B, 2, FALSE), "Currency not found"))</f>
        <v>8.1</v>
      </c>
      <c r="K3825" s="184">
        <f t="shared" si="349"/>
        <v>8.1</v>
      </c>
      <c r="L3825" s="184">
        <f>IF(C3825="MTS", B3825, B3825 * IFERROR(VLOOKUP(C3825, 'QTY_CONVERSIONS '!A:B, 2, FALSE), "Units not  found"))</f>
        <v>0.2</v>
      </c>
      <c r="M3825" s="185">
        <f t="shared" si="350"/>
        <v>1620</v>
      </c>
      <c r="N3825" s="143" t="str">
        <f>IFERROR(VLOOKUP(D3825, Product_Category!A:B, 2, FALSE), "Uncategorized")</f>
        <v>MCC</v>
      </c>
      <c r="O3825" s="186">
        <f t="shared" si="352"/>
        <v>8100</v>
      </c>
      <c r="P3825" s="185">
        <f t="shared" si="351"/>
        <v>1620</v>
      </c>
      <c r="Q3825" s="143">
        <v>2023</v>
      </c>
      <c r="R3825" s="143" t="str">
        <f>IFERROR(VLOOKUP(G3825,'SOURCE COMPANY'!A:B, 2, FALSE), "")</f>
        <v>Shubham Pharmachem</v>
      </c>
      <c r="S3825" s="143" t="str">
        <f>IFERROR(VLOOKUP(H3825,'CUSTOMER NAME'!A:B, 2, FALSE), "")</f>
        <v>TO THE ORDER</v>
      </c>
    </row>
    <row r="3826" spans="1:19">
      <c r="A3826" s="233" t="s">
        <v>596</v>
      </c>
      <c r="B3826" s="118">
        <v>2000</v>
      </c>
      <c r="C3826" s="118" t="s">
        <v>7</v>
      </c>
      <c r="D3826" s="118" t="s">
        <v>266</v>
      </c>
      <c r="E3826" s="255">
        <v>2.25</v>
      </c>
      <c r="F3826" s="118" t="s">
        <v>9</v>
      </c>
      <c r="G3826" s="224" t="s">
        <v>597</v>
      </c>
      <c r="H3826" s="199" t="s">
        <v>510</v>
      </c>
      <c r="I3826" s="219" t="str">
        <f t="shared" si="355"/>
        <v>September</v>
      </c>
      <c r="J3826" s="184">
        <f>IF(F3826="USD", E3826, E3826 * IFERROR(VLOOKUP(F3826, EXCHANGE_RATE!A:B, 2, FALSE), "Currency not found"))</f>
        <v>2.25</v>
      </c>
      <c r="K3826" s="184">
        <f t="shared" si="349"/>
        <v>2.25</v>
      </c>
      <c r="L3826" s="184">
        <f>IF(C3826="MTS", B3826, B3826 * IFERROR(VLOOKUP(C3826, 'QTY_CONVERSIONS '!A:B, 2, FALSE), "Units not  found"))</f>
        <v>2</v>
      </c>
      <c r="M3826" s="185">
        <f t="shared" si="350"/>
        <v>4500</v>
      </c>
      <c r="N3826" s="143" t="str">
        <f>IFERROR(VLOOKUP(D3826, Product_Category!A:B, 2, FALSE), "Uncategorized")</f>
        <v>MCC</v>
      </c>
      <c r="O3826" s="186">
        <f t="shared" si="352"/>
        <v>2250</v>
      </c>
      <c r="P3826" s="185">
        <f t="shared" si="351"/>
        <v>4500</v>
      </c>
      <c r="Q3826" s="143">
        <v>2023</v>
      </c>
      <c r="R3826" s="143" t="str">
        <f>IFERROR(VLOOKUP(G3826,'SOURCE COMPANY'!A:B, 2, FALSE), "")</f>
        <v>Shubham Pharmachem</v>
      </c>
      <c r="S3826" s="143" t="str">
        <f>IFERROR(VLOOKUP(H3826,'CUSTOMER NAME'!A:B, 2, FALSE), "")</f>
        <v>TO THE ORDER</v>
      </c>
    </row>
    <row r="3827" spans="1:19">
      <c r="A3827" s="234" t="s">
        <v>874</v>
      </c>
      <c r="B3827" s="143">
        <v>600</v>
      </c>
      <c r="C3827" s="143" t="s">
        <v>7</v>
      </c>
      <c r="D3827" s="143" t="s">
        <v>769</v>
      </c>
      <c r="E3827" s="255">
        <v>2.2000000000000002</v>
      </c>
      <c r="F3827" s="143" t="s">
        <v>9</v>
      </c>
      <c r="G3827" s="224" t="s">
        <v>597</v>
      </c>
      <c r="H3827" s="198" t="s">
        <v>510</v>
      </c>
      <c r="I3827" s="219" t="str">
        <f t="shared" si="355"/>
        <v>September</v>
      </c>
      <c r="J3827" s="184">
        <f>IF(F3827="USD", E3827, E3827 * IFERROR(VLOOKUP(F3827, EXCHANGE_RATE!A:B, 2, FALSE), "Currency not found"))</f>
        <v>2.2000000000000002</v>
      </c>
      <c r="K3827" s="184">
        <f t="shared" si="349"/>
        <v>2.2000000000000002</v>
      </c>
      <c r="L3827" s="184">
        <f>IF(C3827="MTS", B3827, B3827 * IFERROR(VLOOKUP(C3827, 'QTY_CONVERSIONS '!A:B, 2, FALSE), "Units not  found"))</f>
        <v>0.6</v>
      </c>
      <c r="M3827" s="185">
        <f t="shared" si="350"/>
        <v>1320</v>
      </c>
      <c r="N3827" s="143" t="str">
        <f>IFERROR(VLOOKUP(D3827, Product_Category!A:B, 2, FALSE), "Uncategorized")</f>
        <v>MCC</v>
      </c>
      <c r="O3827" s="186">
        <f t="shared" si="352"/>
        <v>2200</v>
      </c>
      <c r="P3827" s="185">
        <f t="shared" si="351"/>
        <v>1320</v>
      </c>
      <c r="Q3827" s="143">
        <v>2023</v>
      </c>
      <c r="R3827" s="143" t="str">
        <f>IFERROR(VLOOKUP(G3827,'SOURCE COMPANY'!A:B, 2, FALSE), "")</f>
        <v>Shubham Pharmachem</v>
      </c>
      <c r="S3827" s="143" t="str">
        <f>IFERROR(VLOOKUP(H3827,'CUSTOMER NAME'!A:B, 2, FALSE), "")</f>
        <v>TO THE ORDER</v>
      </c>
    </row>
    <row r="3828" spans="1:19">
      <c r="A3828" s="234" t="s">
        <v>874</v>
      </c>
      <c r="B3828" s="143">
        <v>25</v>
      </c>
      <c r="C3828" s="143" t="s">
        <v>7</v>
      </c>
      <c r="D3828" s="143" t="s">
        <v>626</v>
      </c>
      <c r="E3828" s="255">
        <v>3.75</v>
      </c>
      <c r="F3828" s="143" t="s">
        <v>9</v>
      </c>
      <c r="G3828" s="224" t="s">
        <v>597</v>
      </c>
      <c r="H3828" s="198" t="s">
        <v>510</v>
      </c>
      <c r="I3828" s="219" t="str">
        <f t="shared" si="355"/>
        <v>September</v>
      </c>
      <c r="J3828" s="184">
        <f>IF(F3828="USD", E3828, E3828 * IFERROR(VLOOKUP(F3828, EXCHANGE_RATE!A:B, 2, FALSE), "Currency not found"))</f>
        <v>3.75</v>
      </c>
      <c r="K3828" s="184">
        <f t="shared" si="349"/>
        <v>3.75</v>
      </c>
      <c r="L3828" s="184">
        <f>IF(C3828="MTS", B3828, B3828 * IFERROR(VLOOKUP(C3828, 'QTY_CONVERSIONS '!A:B, 2, FALSE), "Units not  found"))</f>
        <v>2.5000000000000001E-2</v>
      </c>
      <c r="M3828" s="185">
        <f t="shared" si="350"/>
        <v>93.75</v>
      </c>
      <c r="N3828" s="143" t="str">
        <f>IFERROR(VLOOKUP(D3828, Product_Category!A:B, 2, FALSE), "Uncategorized")</f>
        <v>CROSCARMELLOSE SODIUM</v>
      </c>
      <c r="O3828" s="186">
        <f t="shared" si="352"/>
        <v>3750</v>
      </c>
      <c r="P3828" s="185">
        <f t="shared" si="351"/>
        <v>93.75</v>
      </c>
      <c r="Q3828" s="143">
        <v>2023</v>
      </c>
      <c r="R3828" s="143" t="str">
        <f>IFERROR(VLOOKUP(G3828,'SOURCE COMPANY'!A:B, 2, FALSE), "")</f>
        <v>Shubham Pharmachem</v>
      </c>
      <c r="S3828" s="143" t="str">
        <f>IFERROR(VLOOKUP(H3828,'CUSTOMER NAME'!A:B, 2, FALSE), "")</f>
        <v>TO THE ORDER</v>
      </c>
    </row>
    <row r="3829" spans="1:19">
      <c r="A3829" s="235" t="s">
        <v>874</v>
      </c>
      <c r="B3829" s="221">
        <v>1000</v>
      </c>
      <c r="C3829" s="221" t="s">
        <v>7</v>
      </c>
      <c r="D3829" s="221" t="s">
        <v>104</v>
      </c>
      <c r="E3829" s="256">
        <v>1.7</v>
      </c>
      <c r="F3829" s="221" t="s">
        <v>9</v>
      </c>
      <c r="G3829" s="224" t="s">
        <v>597</v>
      </c>
      <c r="H3829" s="200" t="s">
        <v>510</v>
      </c>
      <c r="I3829" s="219" t="str">
        <f t="shared" si="355"/>
        <v>September</v>
      </c>
      <c r="J3829" s="184">
        <f>IF(F3829="USD", E3829, E3829 * IFERROR(VLOOKUP(F3829, EXCHANGE_RATE!A:B, 2, FALSE), "Currency not found"))</f>
        <v>1.7</v>
      </c>
      <c r="K3829" s="184">
        <f t="shared" si="349"/>
        <v>1.7</v>
      </c>
      <c r="L3829" s="184">
        <f>IF(C3829="MTS", B3829, B3829 * IFERROR(VLOOKUP(C3829, 'QTY_CONVERSIONS '!A:B, 2, FALSE), "Units not  found"))</f>
        <v>1</v>
      </c>
      <c r="M3829" s="185">
        <f t="shared" si="350"/>
        <v>1700</v>
      </c>
      <c r="N3829" s="143" t="str">
        <f>IFERROR(VLOOKUP(D3829, Product_Category!A:B, 2, FALSE), "Uncategorized")</f>
        <v>MAGNESIUM STEARATE</v>
      </c>
      <c r="O3829" s="186">
        <f t="shared" si="352"/>
        <v>1700</v>
      </c>
      <c r="P3829" s="185">
        <f t="shared" si="351"/>
        <v>1700</v>
      </c>
      <c r="Q3829" s="143">
        <v>2023</v>
      </c>
      <c r="R3829" s="143" t="str">
        <f>IFERROR(VLOOKUP(G3829,'SOURCE COMPANY'!A:B, 2, FALSE), "")</f>
        <v>Shubham Pharmachem</v>
      </c>
      <c r="S3829" s="143" t="str">
        <f>IFERROR(VLOOKUP(H3829,'CUSTOMER NAME'!A:B, 2, FALSE), "")</f>
        <v>TO THE ORDER</v>
      </c>
    </row>
    <row r="3830" spans="1:19">
      <c r="A3830" s="234" t="s">
        <v>874</v>
      </c>
      <c r="B3830" s="143">
        <v>1500</v>
      </c>
      <c r="C3830" s="143" t="s">
        <v>7</v>
      </c>
      <c r="D3830" s="143" t="s">
        <v>533</v>
      </c>
      <c r="E3830" s="255">
        <v>2.63</v>
      </c>
      <c r="F3830" s="143" t="s">
        <v>9</v>
      </c>
      <c r="G3830" s="224" t="s">
        <v>597</v>
      </c>
      <c r="H3830" s="198" t="s">
        <v>510</v>
      </c>
      <c r="I3830" s="219" t="str">
        <f t="shared" si="355"/>
        <v>September</v>
      </c>
      <c r="J3830" s="184">
        <f>IF(F3830="USD", E3830, E3830 * IFERROR(VLOOKUP(F3830, EXCHANGE_RATE!A:B, 2, FALSE), "Currency not found"))</f>
        <v>2.63</v>
      </c>
      <c r="K3830" s="184">
        <f t="shared" si="349"/>
        <v>2.63</v>
      </c>
      <c r="L3830" s="184">
        <f>IF(C3830="MTS", B3830, B3830 * IFERROR(VLOOKUP(C3830, 'QTY_CONVERSIONS '!A:B, 2, FALSE), "Units not  found"))</f>
        <v>1.5</v>
      </c>
      <c r="M3830" s="185">
        <f t="shared" si="350"/>
        <v>3945</v>
      </c>
      <c r="N3830" s="143" t="str">
        <f>IFERROR(VLOOKUP(D3830, Product_Category!A:B, 2, FALSE), "Uncategorized")</f>
        <v>MCC</v>
      </c>
      <c r="O3830" s="186">
        <f t="shared" si="352"/>
        <v>2630</v>
      </c>
      <c r="P3830" s="185">
        <f t="shared" si="351"/>
        <v>3945</v>
      </c>
      <c r="Q3830" s="143">
        <v>2023</v>
      </c>
      <c r="R3830" s="143" t="str">
        <f>IFERROR(VLOOKUP(G3830,'SOURCE COMPANY'!A:B, 2, FALSE), "")</f>
        <v>Shubham Pharmachem</v>
      </c>
      <c r="S3830" s="143" t="str">
        <f>IFERROR(VLOOKUP(H3830,'CUSTOMER NAME'!A:B, 2, FALSE), "")</f>
        <v>TO THE ORDER</v>
      </c>
    </row>
    <row r="3831" spans="1:19">
      <c r="A3831" s="234" t="s">
        <v>874</v>
      </c>
      <c r="B3831" s="143">
        <v>1500</v>
      </c>
      <c r="C3831" s="143" t="s">
        <v>7</v>
      </c>
      <c r="D3831" s="143" t="s">
        <v>533</v>
      </c>
      <c r="E3831" s="255">
        <v>2.63</v>
      </c>
      <c r="F3831" s="143" t="s">
        <v>9</v>
      </c>
      <c r="G3831" s="224" t="s">
        <v>597</v>
      </c>
      <c r="H3831" s="198" t="s">
        <v>510</v>
      </c>
      <c r="I3831" s="219" t="str">
        <f t="shared" si="355"/>
        <v>September</v>
      </c>
      <c r="J3831" s="184">
        <f>IF(F3831="USD", E3831, E3831 * IFERROR(VLOOKUP(F3831, EXCHANGE_RATE!A:B, 2, FALSE), "Currency not found"))</f>
        <v>2.63</v>
      </c>
      <c r="K3831" s="184">
        <f t="shared" si="349"/>
        <v>2.63</v>
      </c>
      <c r="L3831" s="184">
        <f>IF(C3831="MTS", B3831, B3831 * IFERROR(VLOOKUP(C3831, 'QTY_CONVERSIONS '!A:B, 2, FALSE), "Units not  found"))</f>
        <v>1.5</v>
      </c>
      <c r="M3831" s="185">
        <f t="shared" si="350"/>
        <v>3945</v>
      </c>
      <c r="N3831" s="143" t="str">
        <f>IFERROR(VLOOKUP(D3831, Product_Category!A:B, 2, FALSE), "Uncategorized")</f>
        <v>MCC</v>
      </c>
      <c r="O3831" s="186">
        <f t="shared" si="352"/>
        <v>2630</v>
      </c>
      <c r="P3831" s="185">
        <f t="shared" si="351"/>
        <v>3945</v>
      </c>
      <c r="Q3831" s="143">
        <v>2023</v>
      </c>
      <c r="R3831" s="143" t="str">
        <f>IFERROR(VLOOKUP(G3831,'SOURCE COMPANY'!A:B, 2, FALSE), "")</f>
        <v>Shubham Pharmachem</v>
      </c>
      <c r="S3831" s="143" t="str">
        <f>IFERROR(VLOOKUP(H3831,'CUSTOMER NAME'!A:B, 2, FALSE), "")</f>
        <v>TO THE ORDER</v>
      </c>
    </row>
    <row r="3832" spans="1:19">
      <c r="A3832" s="234" t="s">
        <v>874</v>
      </c>
      <c r="B3832" s="143">
        <v>100</v>
      </c>
      <c r="C3832" s="143" t="s">
        <v>7</v>
      </c>
      <c r="D3832" s="143" t="s">
        <v>19</v>
      </c>
      <c r="E3832" s="255">
        <v>3.4</v>
      </c>
      <c r="F3832" s="143" t="s">
        <v>9</v>
      </c>
      <c r="G3832" s="224" t="s">
        <v>597</v>
      </c>
      <c r="H3832" s="198" t="s">
        <v>510</v>
      </c>
      <c r="I3832" s="219" t="str">
        <f t="shared" si="355"/>
        <v>September</v>
      </c>
      <c r="J3832" s="184">
        <f>IF(F3832="USD", E3832, E3832 * IFERROR(VLOOKUP(F3832, EXCHANGE_RATE!A:B, 2, FALSE), "Currency not found"))</f>
        <v>3.4</v>
      </c>
      <c r="K3832" s="184">
        <f t="shared" si="349"/>
        <v>3.4</v>
      </c>
      <c r="L3832" s="184">
        <f>IF(C3832="MTS", B3832, B3832 * IFERROR(VLOOKUP(C3832, 'QTY_CONVERSIONS '!A:B, 2, FALSE), "Units not  found"))</f>
        <v>0.1</v>
      </c>
      <c r="M3832" s="185">
        <f t="shared" si="350"/>
        <v>340</v>
      </c>
      <c r="N3832" s="143" t="str">
        <f>IFERROR(VLOOKUP(D3832, Product_Category!A:B, 2, FALSE), "Uncategorized")</f>
        <v>CMC</v>
      </c>
      <c r="O3832" s="186">
        <f t="shared" si="352"/>
        <v>3400</v>
      </c>
      <c r="P3832" s="185">
        <f t="shared" si="351"/>
        <v>340</v>
      </c>
      <c r="Q3832" s="143">
        <v>2023</v>
      </c>
      <c r="R3832" s="143" t="str">
        <f>IFERROR(VLOOKUP(G3832,'SOURCE COMPANY'!A:B, 2, FALSE), "")</f>
        <v>Shubham Pharmachem</v>
      </c>
      <c r="S3832" s="143" t="str">
        <f>IFERROR(VLOOKUP(H3832,'CUSTOMER NAME'!A:B, 2, FALSE), "")</f>
        <v>TO THE ORDER</v>
      </c>
    </row>
    <row r="3833" spans="1:19">
      <c r="A3833" s="234" t="s">
        <v>874</v>
      </c>
      <c r="B3833" s="31">
        <v>500</v>
      </c>
      <c r="C3833" s="143" t="s">
        <v>7</v>
      </c>
      <c r="D3833" s="143" t="s">
        <v>626</v>
      </c>
      <c r="E3833" s="51">
        <v>3.5</v>
      </c>
      <c r="F3833" s="143" t="s">
        <v>9</v>
      </c>
      <c r="G3833" s="224" t="s">
        <v>597</v>
      </c>
      <c r="H3833" s="198" t="s">
        <v>510</v>
      </c>
      <c r="I3833" s="219" t="str">
        <f t="shared" si="355"/>
        <v>September</v>
      </c>
      <c r="J3833" s="184">
        <f>IF(F3833="USD", E3833, E3833 * IFERROR(VLOOKUP(F3833, EXCHANGE_RATE!A:B, 2, FALSE), "Currency not found"))</f>
        <v>3.5</v>
      </c>
      <c r="K3833" s="184">
        <f t="shared" si="349"/>
        <v>3.5</v>
      </c>
      <c r="L3833" s="184">
        <f>IF(C3833="MTS", B3833, B3833 * IFERROR(VLOOKUP(C3833, 'QTY_CONVERSIONS '!A:B, 2, FALSE), "Units not  found"))</f>
        <v>0.5</v>
      </c>
      <c r="M3833" s="185">
        <f t="shared" si="350"/>
        <v>1750</v>
      </c>
      <c r="N3833" s="143" t="str">
        <f>IFERROR(VLOOKUP(D3833, Product_Category!A:B, 2, FALSE), "Uncategorized")</f>
        <v>CROSCARMELLOSE SODIUM</v>
      </c>
      <c r="O3833" s="186">
        <f t="shared" si="352"/>
        <v>3500</v>
      </c>
      <c r="P3833" s="185">
        <f t="shared" si="351"/>
        <v>1750</v>
      </c>
      <c r="Q3833" s="143">
        <v>2023</v>
      </c>
      <c r="R3833" s="143" t="str">
        <f>IFERROR(VLOOKUP(G3833,'SOURCE COMPANY'!A:B, 2, FALSE), "")</f>
        <v>Shubham Pharmachem</v>
      </c>
      <c r="S3833" s="143" t="str">
        <f>IFERROR(VLOOKUP(H3833,'CUSTOMER NAME'!A:B, 2, FALSE), "")</f>
        <v>TO THE ORDER</v>
      </c>
    </row>
    <row r="3834" spans="1:19">
      <c r="A3834" s="234" t="s">
        <v>874</v>
      </c>
      <c r="B3834" s="31">
        <v>2000</v>
      </c>
      <c r="C3834" s="143" t="s">
        <v>7</v>
      </c>
      <c r="D3834" s="143" t="s">
        <v>626</v>
      </c>
      <c r="E3834" s="51">
        <v>3.5</v>
      </c>
      <c r="F3834" s="143" t="s">
        <v>9</v>
      </c>
      <c r="G3834" s="224" t="s">
        <v>597</v>
      </c>
      <c r="H3834" s="198" t="s">
        <v>510</v>
      </c>
      <c r="I3834" s="219" t="str">
        <f t="shared" si="355"/>
        <v>September</v>
      </c>
      <c r="J3834" s="184">
        <f>IF(F3834="USD", E3834, E3834 * IFERROR(VLOOKUP(F3834, EXCHANGE_RATE!A:B, 2, FALSE), "Currency not found"))</f>
        <v>3.5</v>
      </c>
      <c r="K3834" s="184">
        <f t="shared" si="349"/>
        <v>3.5</v>
      </c>
      <c r="L3834" s="184">
        <f>IF(C3834="MTS", B3834, B3834 * IFERROR(VLOOKUP(C3834, 'QTY_CONVERSIONS '!A:B, 2, FALSE), "Units not  found"))</f>
        <v>2</v>
      </c>
      <c r="M3834" s="185">
        <f t="shared" si="350"/>
        <v>7000</v>
      </c>
      <c r="N3834" s="143" t="str">
        <f>IFERROR(VLOOKUP(D3834, Product_Category!A:B, 2, FALSE), "Uncategorized")</f>
        <v>CROSCARMELLOSE SODIUM</v>
      </c>
      <c r="O3834" s="186">
        <f t="shared" si="352"/>
        <v>3500</v>
      </c>
      <c r="P3834" s="185">
        <f t="shared" si="351"/>
        <v>7000</v>
      </c>
      <c r="Q3834" s="143">
        <v>2023</v>
      </c>
      <c r="R3834" s="143" t="str">
        <f>IFERROR(VLOOKUP(G3834,'SOURCE COMPANY'!A:B, 2, FALSE), "")</f>
        <v>Shubham Pharmachem</v>
      </c>
      <c r="S3834" s="143" t="str">
        <f>IFERROR(VLOOKUP(H3834,'CUSTOMER NAME'!A:B, 2, FALSE), "")</f>
        <v>TO THE ORDER</v>
      </c>
    </row>
    <row r="3835" spans="1:19">
      <c r="A3835" s="234" t="s">
        <v>874</v>
      </c>
      <c r="B3835" s="31">
        <v>25</v>
      </c>
      <c r="C3835" s="143" t="s">
        <v>7</v>
      </c>
      <c r="D3835" s="143" t="s">
        <v>626</v>
      </c>
      <c r="E3835" s="51">
        <v>3.7</v>
      </c>
      <c r="F3835" s="143" t="s">
        <v>9</v>
      </c>
      <c r="G3835" s="224" t="s">
        <v>597</v>
      </c>
      <c r="H3835" s="198" t="s">
        <v>510</v>
      </c>
      <c r="I3835" s="219" t="str">
        <f t="shared" si="355"/>
        <v>September</v>
      </c>
      <c r="J3835" s="184">
        <f>IF(F3835="USD", E3835, E3835 * IFERROR(VLOOKUP(F3835, EXCHANGE_RATE!A:B, 2, FALSE), "Currency not found"))</f>
        <v>3.7</v>
      </c>
      <c r="K3835" s="184">
        <f t="shared" si="349"/>
        <v>3.7</v>
      </c>
      <c r="L3835" s="184">
        <f>IF(C3835="MTS", B3835, B3835 * IFERROR(VLOOKUP(C3835, 'QTY_CONVERSIONS '!A:B, 2, FALSE), "Units not  found"))</f>
        <v>2.5000000000000001E-2</v>
      </c>
      <c r="M3835" s="185">
        <f t="shared" si="350"/>
        <v>92.5</v>
      </c>
      <c r="N3835" s="143" t="str">
        <f>IFERROR(VLOOKUP(D3835, Product_Category!A:B, 2, FALSE), "Uncategorized")</f>
        <v>CROSCARMELLOSE SODIUM</v>
      </c>
      <c r="O3835" s="186">
        <f t="shared" si="352"/>
        <v>3700</v>
      </c>
      <c r="P3835" s="185">
        <f t="shared" si="351"/>
        <v>92.5</v>
      </c>
      <c r="Q3835" s="143">
        <v>2023</v>
      </c>
      <c r="R3835" s="143" t="str">
        <f>IFERROR(VLOOKUP(G3835,'SOURCE COMPANY'!A:B, 2, FALSE), "")</f>
        <v>Shubham Pharmachem</v>
      </c>
      <c r="S3835" s="143" t="str">
        <f>IFERROR(VLOOKUP(H3835,'CUSTOMER NAME'!A:B, 2, FALSE), "")</f>
        <v>TO THE ORDER</v>
      </c>
    </row>
    <row r="3836" spans="1:19">
      <c r="A3836" s="234" t="s">
        <v>874</v>
      </c>
      <c r="B3836" s="31">
        <v>25</v>
      </c>
      <c r="C3836" s="143" t="s">
        <v>7</v>
      </c>
      <c r="D3836" s="143" t="s">
        <v>626</v>
      </c>
      <c r="E3836" s="51">
        <v>3.7</v>
      </c>
      <c r="F3836" s="143" t="s">
        <v>9</v>
      </c>
      <c r="G3836" s="224" t="s">
        <v>597</v>
      </c>
      <c r="H3836" s="198" t="s">
        <v>510</v>
      </c>
      <c r="I3836" s="219" t="str">
        <f t="shared" si="355"/>
        <v>September</v>
      </c>
      <c r="J3836" s="184">
        <f>IF(F3836="USD", E3836, E3836 * IFERROR(VLOOKUP(F3836, EXCHANGE_RATE!A:B, 2, FALSE), "Currency not found"))</f>
        <v>3.7</v>
      </c>
      <c r="K3836" s="184">
        <f t="shared" si="349"/>
        <v>3.7</v>
      </c>
      <c r="L3836" s="184">
        <f>IF(C3836="MTS", B3836, B3836 * IFERROR(VLOOKUP(C3836, 'QTY_CONVERSIONS '!A:B, 2, FALSE), "Units not  found"))</f>
        <v>2.5000000000000001E-2</v>
      </c>
      <c r="M3836" s="185">
        <f t="shared" si="350"/>
        <v>92.5</v>
      </c>
      <c r="N3836" s="143" t="str">
        <f>IFERROR(VLOOKUP(D3836, Product_Category!A:B, 2, FALSE), "Uncategorized")</f>
        <v>CROSCARMELLOSE SODIUM</v>
      </c>
      <c r="O3836" s="186">
        <f t="shared" si="352"/>
        <v>3700</v>
      </c>
      <c r="P3836" s="185">
        <f t="shared" si="351"/>
        <v>92.5</v>
      </c>
      <c r="Q3836" s="143">
        <v>2023</v>
      </c>
      <c r="R3836" s="143" t="str">
        <f>IFERROR(VLOOKUP(G3836,'SOURCE COMPANY'!A:B, 2, FALSE), "")</f>
        <v>Shubham Pharmachem</v>
      </c>
      <c r="S3836" s="143" t="str">
        <f>IFERROR(VLOOKUP(H3836,'CUSTOMER NAME'!A:B, 2, FALSE), "")</f>
        <v>TO THE ORDER</v>
      </c>
    </row>
    <row r="3837" spans="1:19">
      <c r="A3837" s="234" t="s">
        <v>874</v>
      </c>
      <c r="B3837" s="31">
        <v>275</v>
      </c>
      <c r="C3837" s="143" t="s">
        <v>7</v>
      </c>
      <c r="D3837" s="143" t="s">
        <v>533</v>
      </c>
      <c r="E3837" s="51">
        <v>2.2999999999999998</v>
      </c>
      <c r="F3837" s="143" t="s">
        <v>9</v>
      </c>
      <c r="G3837" s="224" t="s">
        <v>597</v>
      </c>
      <c r="H3837" s="198" t="s">
        <v>510</v>
      </c>
      <c r="I3837" s="219" t="str">
        <f t="shared" si="355"/>
        <v>September</v>
      </c>
      <c r="J3837" s="184">
        <f>IF(F3837="USD", E3837, E3837 * IFERROR(VLOOKUP(F3837, EXCHANGE_RATE!A:B, 2, FALSE), "Currency not found"))</f>
        <v>2.2999999999999998</v>
      </c>
      <c r="K3837" s="184">
        <f t="shared" si="349"/>
        <v>2.2999999999999998</v>
      </c>
      <c r="L3837" s="184">
        <f>IF(C3837="MTS", B3837, B3837 * IFERROR(VLOOKUP(C3837, 'QTY_CONVERSIONS '!A:B, 2, FALSE), "Units not  found"))</f>
        <v>0.27500000000000002</v>
      </c>
      <c r="M3837" s="185">
        <f t="shared" si="350"/>
        <v>632.5</v>
      </c>
      <c r="N3837" s="143" t="str">
        <f>IFERROR(VLOOKUP(D3837, Product_Category!A:B, 2, FALSE), "Uncategorized")</f>
        <v>MCC</v>
      </c>
      <c r="O3837" s="186">
        <f t="shared" si="352"/>
        <v>2300</v>
      </c>
      <c r="P3837" s="185">
        <f t="shared" si="351"/>
        <v>632.5</v>
      </c>
      <c r="Q3837" s="143">
        <v>2023</v>
      </c>
      <c r="R3837" s="143" t="str">
        <f>IFERROR(VLOOKUP(G3837,'SOURCE COMPANY'!A:B, 2, FALSE), "")</f>
        <v>Shubham Pharmachem</v>
      </c>
      <c r="S3837" s="143" t="str">
        <f>IFERROR(VLOOKUP(H3837,'CUSTOMER NAME'!A:B, 2, FALSE), "")</f>
        <v>TO THE ORDER</v>
      </c>
    </row>
    <row r="3838" spans="1:19">
      <c r="A3838" s="234" t="s">
        <v>874</v>
      </c>
      <c r="B3838" s="31">
        <v>275</v>
      </c>
      <c r="C3838" s="143" t="s">
        <v>7</v>
      </c>
      <c r="D3838" s="143" t="s">
        <v>533</v>
      </c>
      <c r="E3838" s="51">
        <v>2.2999999999999998</v>
      </c>
      <c r="F3838" s="143" t="s">
        <v>9</v>
      </c>
      <c r="G3838" s="224" t="s">
        <v>597</v>
      </c>
      <c r="H3838" s="198" t="s">
        <v>510</v>
      </c>
      <c r="I3838" s="219" t="str">
        <f t="shared" si="355"/>
        <v>September</v>
      </c>
      <c r="J3838" s="184">
        <f>IF(F3838="USD", E3838, E3838 * IFERROR(VLOOKUP(F3838, EXCHANGE_RATE!A:B, 2, FALSE), "Currency not found"))</f>
        <v>2.2999999999999998</v>
      </c>
      <c r="K3838" s="184">
        <f t="shared" si="349"/>
        <v>2.2999999999999998</v>
      </c>
      <c r="L3838" s="184">
        <f>IF(C3838="MTS", B3838, B3838 * IFERROR(VLOOKUP(C3838, 'QTY_CONVERSIONS '!A:B, 2, FALSE), "Units not  found"))</f>
        <v>0.27500000000000002</v>
      </c>
      <c r="M3838" s="185">
        <f t="shared" si="350"/>
        <v>632.5</v>
      </c>
      <c r="N3838" s="143" t="str">
        <f>IFERROR(VLOOKUP(D3838, Product_Category!A:B, 2, FALSE), "Uncategorized")</f>
        <v>MCC</v>
      </c>
      <c r="O3838" s="186">
        <f t="shared" si="352"/>
        <v>2300</v>
      </c>
      <c r="P3838" s="185">
        <f t="shared" si="351"/>
        <v>632.5</v>
      </c>
      <c r="Q3838" s="143">
        <v>2023</v>
      </c>
      <c r="R3838" s="143" t="str">
        <f>IFERROR(VLOOKUP(G3838,'SOURCE COMPANY'!A:B, 2, FALSE), "")</f>
        <v>Shubham Pharmachem</v>
      </c>
      <c r="S3838" s="143" t="str">
        <f>IFERROR(VLOOKUP(H3838,'CUSTOMER NAME'!A:B, 2, FALSE), "")</f>
        <v>TO THE ORDER</v>
      </c>
    </row>
    <row r="3839" spans="1:19">
      <c r="A3839" s="235" t="s">
        <v>874</v>
      </c>
      <c r="B3839" s="32">
        <v>1000</v>
      </c>
      <c r="C3839" s="221" t="s">
        <v>7</v>
      </c>
      <c r="D3839" s="221" t="s">
        <v>1947</v>
      </c>
      <c r="E3839" s="55">
        <v>2.86</v>
      </c>
      <c r="F3839" s="221" t="s">
        <v>9</v>
      </c>
      <c r="G3839" s="224" t="s">
        <v>597</v>
      </c>
      <c r="H3839" s="200" t="s">
        <v>510</v>
      </c>
      <c r="I3839" s="219" t="str">
        <f t="shared" si="355"/>
        <v>September</v>
      </c>
      <c r="J3839" s="184">
        <f>IF(F3839="USD", E3839, E3839 * IFERROR(VLOOKUP(F3839, EXCHANGE_RATE!A:B, 2, FALSE), "Currency not found"))</f>
        <v>2.86</v>
      </c>
      <c r="K3839" s="184">
        <f t="shared" si="349"/>
        <v>2.86</v>
      </c>
      <c r="L3839" s="184">
        <f>IF(C3839="MTS", B3839, B3839 * IFERROR(VLOOKUP(C3839, 'QTY_CONVERSIONS '!A:B, 2, FALSE), "Units not  found"))</f>
        <v>1</v>
      </c>
      <c r="M3839" s="185">
        <f t="shared" si="350"/>
        <v>2860</v>
      </c>
      <c r="N3839" s="143" t="str">
        <f>IFERROR(VLOOKUP(D3839, Product_Category!A:B, 2, FALSE), "Uncategorized")</f>
        <v>MCC</v>
      </c>
      <c r="O3839" s="186">
        <f t="shared" si="352"/>
        <v>2860</v>
      </c>
      <c r="P3839" s="185">
        <f t="shared" si="351"/>
        <v>2860</v>
      </c>
      <c r="Q3839" s="143">
        <v>2023</v>
      </c>
      <c r="R3839" s="143" t="str">
        <f>IFERROR(VLOOKUP(G3839,'SOURCE COMPANY'!A:B, 2, FALSE), "")</f>
        <v>Shubham Pharmachem</v>
      </c>
      <c r="S3839" s="143" t="str">
        <f>IFERROR(VLOOKUP(H3839,'CUSTOMER NAME'!A:B, 2, FALSE), "")</f>
        <v>TO THE ORDER</v>
      </c>
    </row>
    <row r="3840" spans="1:19">
      <c r="A3840" s="234" t="s">
        <v>874</v>
      </c>
      <c r="B3840" s="31">
        <v>150</v>
      </c>
      <c r="C3840" s="143" t="s">
        <v>7</v>
      </c>
      <c r="D3840" s="143" t="s">
        <v>633</v>
      </c>
      <c r="E3840" s="51">
        <v>4</v>
      </c>
      <c r="F3840" s="143" t="s">
        <v>9</v>
      </c>
      <c r="G3840" s="224" t="s">
        <v>597</v>
      </c>
      <c r="H3840" s="198" t="s">
        <v>510</v>
      </c>
      <c r="I3840" s="219" t="str">
        <f t="shared" si="355"/>
        <v>September</v>
      </c>
      <c r="J3840" s="184">
        <f>IF(F3840="USD", E3840, E3840 * IFERROR(VLOOKUP(F3840, EXCHANGE_RATE!A:B, 2, FALSE), "Currency not found"))</f>
        <v>4</v>
      </c>
      <c r="K3840" s="184">
        <f t="shared" si="349"/>
        <v>4</v>
      </c>
      <c r="L3840" s="184">
        <f>IF(C3840="MTS", B3840, B3840 * IFERROR(VLOOKUP(C3840, 'QTY_CONVERSIONS '!A:B, 2, FALSE), "Units not  found"))</f>
        <v>0.15</v>
      </c>
      <c r="M3840" s="185">
        <f t="shared" si="350"/>
        <v>600</v>
      </c>
      <c r="N3840" s="143" t="str">
        <f>IFERROR(VLOOKUP(D3840, Product_Category!A:B, 2, FALSE), "Uncategorized")</f>
        <v>CMC</v>
      </c>
      <c r="O3840" s="186">
        <f t="shared" si="352"/>
        <v>4000</v>
      </c>
      <c r="P3840" s="185">
        <f t="shared" si="351"/>
        <v>600</v>
      </c>
      <c r="Q3840" s="143">
        <v>2023</v>
      </c>
      <c r="R3840" s="143" t="str">
        <f>IFERROR(VLOOKUP(G3840,'SOURCE COMPANY'!A:B, 2, FALSE), "")</f>
        <v>Shubham Pharmachem</v>
      </c>
      <c r="S3840" s="143" t="str">
        <f>IFERROR(VLOOKUP(H3840,'CUSTOMER NAME'!A:B, 2, FALSE), "")</f>
        <v>TO THE ORDER</v>
      </c>
    </row>
    <row r="3841" spans="1:19">
      <c r="A3841" s="234" t="s">
        <v>874</v>
      </c>
      <c r="B3841" s="31">
        <v>150</v>
      </c>
      <c r="C3841" s="143" t="s">
        <v>7</v>
      </c>
      <c r="D3841" s="143" t="s">
        <v>633</v>
      </c>
      <c r="E3841" s="51">
        <v>4</v>
      </c>
      <c r="F3841" s="143" t="s">
        <v>9</v>
      </c>
      <c r="G3841" s="224" t="s">
        <v>597</v>
      </c>
      <c r="H3841" s="198" t="s">
        <v>510</v>
      </c>
      <c r="I3841" s="219" t="str">
        <f t="shared" si="355"/>
        <v>September</v>
      </c>
      <c r="J3841" s="184">
        <f>IF(F3841="USD", E3841, E3841 * IFERROR(VLOOKUP(F3841, EXCHANGE_RATE!A:B, 2, FALSE), "Currency not found"))</f>
        <v>4</v>
      </c>
      <c r="K3841" s="184">
        <f t="shared" si="349"/>
        <v>4</v>
      </c>
      <c r="L3841" s="184">
        <f>IF(C3841="MTS", B3841, B3841 * IFERROR(VLOOKUP(C3841, 'QTY_CONVERSIONS '!A:B, 2, FALSE), "Units not  found"))</f>
        <v>0.15</v>
      </c>
      <c r="M3841" s="185">
        <f t="shared" si="350"/>
        <v>600</v>
      </c>
      <c r="N3841" s="143" t="str">
        <f>IFERROR(VLOOKUP(D3841, Product_Category!A:B, 2, FALSE), "Uncategorized")</f>
        <v>CMC</v>
      </c>
      <c r="O3841" s="186">
        <f t="shared" si="352"/>
        <v>4000</v>
      </c>
      <c r="P3841" s="185">
        <f t="shared" si="351"/>
        <v>600</v>
      </c>
      <c r="Q3841" s="143">
        <v>2023</v>
      </c>
      <c r="R3841" s="143" t="str">
        <f>IFERROR(VLOOKUP(G3841,'SOURCE COMPANY'!A:B, 2, FALSE), "")</f>
        <v>Shubham Pharmachem</v>
      </c>
      <c r="S3841" s="143" t="str">
        <f>IFERROR(VLOOKUP(H3841,'CUSTOMER NAME'!A:B, 2, FALSE), "")</f>
        <v>TO THE ORDER</v>
      </c>
    </row>
    <row r="3842" spans="1:19">
      <c r="A3842" s="234" t="s">
        <v>874</v>
      </c>
      <c r="B3842" s="31">
        <v>75</v>
      </c>
      <c r="C3842" s="143" t="s">
        <v>7</v>
      </c>
      <c r="D3842" s="143" t="s">
        <v>1102</v>
      </c>
      <c r="E3842" s="51">
        <v>2.2999999999999998</v>
      </c>
      <c r="F3842" s="143" t="s">
        <v>9</v>
      </c>
      <c r="G3842" s="224" t="s">
        <v>597</v>
      </c>
      <c r="H3842" s="198" t="s">
        <v>510</v>
      </c>
      <c r="I3842" s="219" t="str">
        <f t="shared" si="355"/>
        <v>September</v>
      </c>
      <c r="J3842" s="184">
        <f>IF(F3842="USD", E3842, E3842 * IFERROR(VLOOKUP(F3842, EXCHANGE_RATE!A:B, 2, FALSE), "Currency not found"))</f>
        <v>2.2999999999999998</v>
      </c>
      <c r="K3842" s="184">
        <f t="shared" ref="K3842:K3905" si="356">ROUNDUP(J3842,2)</f>
        <v>2.2999999999999998</v>
      </c>
      <c r="L3842" s="184">
        <f>IF(C3842="MTS", B3842, B3842 * IFERROR(VLOOKUP(C3842, 'QTY_CONVERSIONS '!A:B, 2, FALSE), "Units not  found"))</f>
        <v>7.4999999999999997E-2</v>
      </c>
      <c r="M3842" s="185">
        <f t="shared" ref="M3842:M3905" si="357">B3842*K3842</f>
        <v>172.5</v>
      </c>
      <c r="N3842" s="143" t="str">
        <f>IFERROR(VLOOKUP(D3842, Product_Category!A:B, 2, FALSE), "Uncategorized")</f>
        <v>MAGNESIUM STEARATE</v>
      </c>
      <c r="O3842" s="186">
        <f t="shared" si="352"/>
        <v>2300</v>
      </c>
      <c r="P3842" s="185">
        <f t="shared" ref="P3842:P3905" si="358">L3842*O3842</f>
        <v>172.5</v>
      </c>
      <c r="Q3842" s="143">
        <v>2023</v>
      </c>
      <c r="R3842" s="143" t="str">
        <f>IFERROR(VLOOKUP(G3842,'SOURCE COMPANY'!A:B, 2, FALSE), "")</f>
        <v>Shubham Pharmachem</v>
      </c>
      <c r="S3842" s="143" t="str">
        <f>IFERROR(VLOOKUP(H3842,'CUSTOMER NAME'!A:B, 2, FALSE), "")</f>
        <v>TO THE ORDER</v>
      </c>
    </row>
    <row r="3843" spans="1:19">
      <c r="A3843" s="234" t="s">
        <v>874</v>
      </c>
      <c r="B3843" s="31">
        <v>75</v>
      </c>
      <c r="C3843" s="143" t="s">
        <v>7</v>
      </c>
      <c r="D3843" s="143" t="s">
        <v>1102</v>
      </c>
      <c r="E3843" s="51">
        <v>2.2999999999999998</v>
      </c>
      <c r="F3843" s="143" t="s">
        <v>9</v>
      </c>
      <c r="G3843" s="224" t="s">
        <v>597</v>
      </c>
      <c r="H3843" s="198" t="s">
        <v>510</v>
      </c>
      <c r="I3843" s="219" t="str">
        <f t="shared" si="355"/>
        <v>September</v>
      </c>
      <c r="J3843" s="184">
        <f>IF(F3843="USD", E3843, E3843 * IFERROR(VLOOKUP(F3843, EXCHANGE_RATE!A:B, 2, FALSE), "Currency not found"))</f>
        <v>2.2999999999999998</v>
      </c>
      <c r="K3843" s="184">
        <f t="shared" si="356"/>
        <v>2.2999999999999998</v>
      </c>
      <c r="L3843" s="184">
        <f>IF(C3843="MTS", B3843, B3843 * IFERROR(VLOOKUP(C3843, 'QTY_CONVERSIONS '!A:B, 2, FALSE), "Units not  found"))</f>
        <v>7.4999999999999997E-2</v>
      </c>
      <c r="M3843" s="185">
        <f t="shared" si="357"/>
        <v>172.5</v>
      </c>
      <c r="N3843" s="143" t="str">
        <f>IFERROR(VLOOKUP(D3843, Product_Category!A:B, 2, FALSE), "Uncategorized")</f>
        <v>MAGNESIUM STEARATE</v>
      </c>
      <c r="O3843" s="186">
        <f t="shared" ref="O3843:O3906" si="359">K3843*1000</f>
        <v>2300</v>
      </c>
      <c r="P3843" s="185">
        <f t="shared" si="358"/>
        <v>172.5</v>
      </c>
      <c r="Q3843" s="143">
        <v>2023</v>
      </c>
      <c r="R3843" s="143" t="str">
        <f>IFERROR(VLOOKUP(G3843,'SOURCE COMPANY'!A:B, 2, FALSE), "")</f>
        <v>Shubham Pharmachem</v>
      </c>
      <c r="S3843" s="143" t="str">
        <f>IFERROR(VLOOKUP(H3843,'CUSTOMER NAME'!A:B, 2, FALSE), "")</f>
        <v>TO THE ORDER</v>
      </c>
    </row>
    <row r="3844" spans="1:19">
      <c r="A3844" s="234" t="s">
        <v>874</v>
      </c>
      <c r="B3844" s="31">
        <v>3000</v>
      </c>
      <c r="C3844" s="143" t="s">
        <v>7</v>
      </c>
      <c r="D3844" s="143" t="s">
        <v>1948</v>
      </c>
      <c r="E3844" s="51">
        <v>5</v>
      </c>
      <c r="F3844" s="143" t="s">
        <v>9</v>
      </c>
      <c r="G3844" s="224" t="s">
        <v>597</v>
      </c>
      <c r="H3844" s="198" t="s">
        <v>510</v>
      </c>
      <c r="I3844" s="219" t="str">
        <f t="shared" si="355"/>
        <v>September</v>
      </c>
      <c r="J3844" s="184">
        <f>IF(F3844="USD", E3844, E3844 * IFERROR(VLOOKUP(F3844, EXCHANGE_RATE!A:B, 2, FALSE), "Currency not found"))</f>
        <v>5</v>
      </c>
      <c r="K3844" s="184">
        <f t="shared" si="356"/>
        <v>5</v>
      </c>
      <c r="L3844" s="184">
        <f>IF(C3844="MTS", B3844, B3844 * IFERROR(VLOOKUP(C3844, 'QTY_CONVERSIONS '!A:B, 2, FALSE), "Units not  found"))</f>
        <v>3</v>
      </c>
      <c r="M3844" s="185">
        <f t="shared" si="357"/>
        <v>15000</v>
      </c>
      <c r="N3844" s="143" t="str">
        <f>IFERROR(VLOOKUP(D3844, Product_Category!A:B, 2, FALSE), "Uncategorized")</f>
        <v>MCC</v>
      </c>
      <c r="O3844" s="186">
        <f t="shared" si="359"/>
        <v>5000</v>
      </c>
      <c r="P3844" s="185">
        <f t="shared" si="358"/>
        <v>15000</v>
      </c>
      <c r="Q3844" s="143">
        <v>2023</v>
      </c>
      <c r="R3844" s="143" t="str">
        <f>IFERROR(VLOOKUP(G3844,'SOURCE COMPANY'!A:B, 2, FALSE), "")</f>
        <v>Shubham Pharmachem</v>
      </c>
      <c r="S3844" s="143" t="str">
        <f>IFERROR(VLOOKUP(H3844,'CUSTOMER NAME'!A:B, 2, FALSE), "")</f>
        <v>TO THE ORDER</v>
      </c>
    </row>
    <row r="3845" spans="1:19">
      <c r="A3845" s="234" t="s">
        <v>874</v>
      </c>
      <c r="B3845" s="31">
        <v>250</v>
      </c>
      <c r="C3845" s="143" t="s">
        <v>7</v>
      </c>
      <c r="D3845" s="143" t="s">
        <v>19</v>
      </c>
      <c r="E3845" s="51">
        <v>4.8499999999999996</v>
      </c>
      <c r="F3845" s="143" t="s">
        <v>9</v>
      </c>
      <c r="G3845" s="224" t="s">
        <v>597</v>
      </c>
      <c r="H3845" s="198" t="s">
        <v>510</v>
      </c>
      <c r="I3845" s="219" t="str">
        <f t="shared" si="355"/>
        <v>September</v>
      </c>
      <c r="J3845" s="184">
        <f>IF(F3845="USD", E3845, E3845 * IFERROR(VLOOKUP(F3845, EXCHANGE_RATE!A:B, 2, FALSE), "Currency not found"))</f>
        <v>4.8499999999999996</v>
      </c>
      <c r="K3845" s="184">
        <f t="shared" si="356"/>
        <v>4.8499999999999996</v>
      </c>
      <c r="L3845" s="184">
        <f>IF(C3845="MTS", B3845, B3845 * IFERROR(VLOOKUP(C3845, 'QTY_CONVERSIONS '!A:B, 2, FALSE), "Units not  found"))</f>
        <v>0.25</v>
      </c>
      <c r="M3845" s="185">
        <f t="shared" si="357"/>
        <v>1212.5</v>
      </c>
      <c r="N3845" s="143" t="str">
        <f>IFERROR(VLOOKUP(D3845, Product_Category!A:B, 2, FALSE), "Uncategorized")</f>
        <v>CMC</v>
      </c>
      <c r="O3845" s="186">
        <f t="shared" si="359"/>
        <v>4850</v>
      </c>
      <c r="P3845" s="185">
        <f t="shared" si="358"/>
        <v>1212.5</v>
      </c>
      <c r="Q3845" s="143">
        <v>2023</v>
      </c>
      <c r="R3845" s="143" t="str">
        <f>IFERROR(VLOOKUP(G3845,'SOURCE COMPANY'!A:B, 2, FALSE), "")</f>
        <v>Shubham Pharmachem</v>
      </c>
      <c r="S3845" s="143" t="str">
        <f>IFERROR(VLOOKUP(H3845,'CUSTOMER NAME'!A:B, 2, FALSE), "")</f>
        <v>TO THE ORDER</v>
      </c>
    </row>
    <row r="3846" spans="1:19">
      <c r="A3846" s="133" t="s">
        <v>978</v>
      </c>
      <c r="B3846" s="131">
        <v>3775</v>
      </c>
      <c r="C3846" s="131" t="s">
        <v>7</v>
      </c>
      <c r="D3846" s="131" t="s">
        <v>266</v>
      </c>
      <c r="E3846" s="131">
        <v>1.19</v>
      </c>
      <c r="F3846" s="131" t="s">
        <v>9</v>
      </c>
      <c r="G3846" s="224" t="s">
        <v>597</v>
      </c>
      <c r="H3846" s="134" t="s">
        <v>510</v>
      </c>
      <c r="I3846" s="192" t="s">
        <v>3893</v>
      </c>
      <c r="J3846" s="184">
        <f>IF(F3846="USD", E3846, E3846 * IFERROR(VLOOKUP(F3846, EXCHANGE_RATE!A:B, 2, FALSE), "Currency not found"))</f>
        <v>1.19</v>
      </c>
      <c r="K3846" s="184">
        <f t="shared" si="356"/>
        <v>1.19</v>
      </c>
      <c r="L3846" s="184">
        <f>IF(C3846="MTS", B3846, B3846 * IFERROR(VLOOKUP(C3846, 'QTY_CONVERSIONS '!A:B, 2, FALSE), "Units not  found"))</f>
        <v>3.7749999999999999</v>
      </c>
      <c r="M3846" s="185">
        <f t="shared" si="357"/>
        <v>4492.25</v>
      </c>
      <c r="N3846" s="143" t="str">
        <f>IFERROR(VLOOKUP(D3846, Product_Category!A:B, 2, FALSE), "Uncategorized")</f>
        <v>MCC</v>
      </c>
      <c r="O3846" s="186">
        <f t="shared" si="359"/>
        <v>1190</v>
      </c>
      <c r="P3846" s="185">
        <f t="shared" si="358"/>
        <v>4492.25</v>
      </c>
      <c r="Q3846" s="143">
        <v>2023</v>
      </c>
      <c r="R3846" s="143" t="str">
        <f>IFERROR(VLOOKUP(G3846,'SOURCE COMPANY'!A:B, 2, FALSE), "")</f>
        <v>Shubham Pharmachem</v>
      </c>
      <c r="S3846" s="143" t="str">
        <f>IFERROR(VLOOKUP(H3846,'CUSTOMER NAME'!A:B, 2, FALSE), "")</f>
        <v>TO THE ORDER</v>
      </c>
    </row>
    <row r="3847" spans="1:19">
      <c r="A3847" s="133" t="s">
        <v>978</v>
      </c>
      <c r="B3847" s="131">
        <v>25</v>
      </c>
      <c r="C3847" s="131" t="s">
        <v>7</v>
      </c>
      <c r="D3847" s="131" t="s">
        <v>266</v>
      </c>
      <c r="E3847" s="131">
        <v>1.19</v>
      </c>
      <c r="F3847" s="131" t="s">
        <v>9</v>
      </c>
      <c r="G3847" s="224" t="s">
        <v>597</v>
      </c>
      <c r="H3847" s="134" t="s">
        <v>510</v>
      </c>
      <c r="I3847" s="192" t="s">
        <v>3893</v>
      </c>
      <c r="J3847" s="184">
        <f>IF(F3847="USD", E3847, E3847 * IFERROR(VLOOKUP(F3847, EXCHANGE_RATE!A:B, 2, FALSE), "Currency not found"))</f>
        <v>1.19</v>
      </c>
      <c r="K3847" s="184">
        <f t="shared" si="356"/>
        <v>1.19</v>
      </c>
      <c r="L3847" s="184">
        <f>IF(C3847="MTS", B3847, B3847 * IFERROR(VLOOKUP(C3847, 'QTY_CONVERSIONS '!A:B, 2, FALSE), "Units not  found"))</f>
        <v>2.5000000000000001E-2</v>
      </c>
      <c r="M3847" s="185">
        <f t="shared" si="357"/>
        <v>29.75</v>
      </c>
      <c r="N3847" s="143" t="str">
        <f>IFERROR(VLOOKUP(D3847, Product_Category!A:B, 2, FALSE), "Uncategorized")</f>
        <v>MCC</v>
      </c>
      <c r="O3847" s="186">
        <f t="shared" si="359"/>
        <v>1190</v>
      </c>
      <c r="P3847" s="185">
        <f t="shared" si="358"/>
        <v>29.75</v>
      </c>
      <c r="Q3847" s="143">
        <v>2023</v>
      </c>
      <c r="R3847" s="143" t="str">
        <f>IFERROR(VLOOKUP(G3847,'SOURCE COMPANY'!A:B, 2, FALSE), "")</f>
        <v>Shubham Pharmachem</v>
      </c>
      <c r="S3847" s="143" t="str">
        <f>IFERROR(VLOOKUP(H3847,'CUSTOMER NAME'!A:B, 2, FALSE), "")</f>
        <v>TO THE ORDER</v>
      </c>
    </row>
    <row r="3848" spans="1:19">
      <c r="A3848" s="234" t="s">
        <v>909</v>
      </c>
      <c r="B3848" s="31">
        <v>1000</v>
      </c>
      <c r="C3848" s="143" t="s">
        <v>7</v>
      </c>
      <c r="D3848" s="143" t="s">
        <v>633</v>
      </c>
      <c r="E3848" s="51">
        <v>3.65</v>
      </c>
      <c r="F3848" s="143" t="s">
        <v>9</v>
      </c>
      <c r="G3848" s="224" t="s">
        <v>597</v>
      </c>
      <c r="H3848" s="198" t="s">
        <v>510</v>
      </c>
      <c r="I3848" s="219" t="str">
        <f t="shared" ref="I3848:I3853" si="360">I3847</f>
        <v>December</v>
      </c>
      <c r="J3848" s="184">
        <f>IF(F3848="USD", E3848, E3848 * IFERROR(VLOOKUP(F3848, EXCHANGE_RATE!A:B, 2, FALSE), "Currency not found"))</f>
        <v>3.65</v>
      </c>
      <c r="K3848" s="184">
        <f t="shared" si="356"/>
        <v>3.65</v>
      </c>
      <c r="L3848" s="184">
        <f>IF(C3848="MTS", B3848, B3848 * IFERROR(VLOOKUP(C3848, 'QTY_CONVERSIONS '!A:B, 2, FALSE), "Units not  found"))</f>
        <v>1</v>
      </c>
      <c r="M3848" s="185">
        <f t="shared" si="357"/>
        <v>3650</v>
      </c>
      <c r="N3848" s="143" t="str">
        <f>IFERROR(VLOOKUP(D3848, Product_Category!A:B, 2, FALSE), "Uncategorized")</f>
        <v>CMC</v>
      </c>
      <c r="O3848" s="186">
        <f t="shared" si="359"/>
        <v>3650</v>
      </c>
      <c r="P3848" s="185">
        <f t="shared" si="358"/>
        <v>3650</v>
      </c>
      <c r="Q3848" s="143">
        <v>2023</v>
      </c>
      <c r="R3848" s="143" t="str">
        <f>IFERROR(VLOOKUP(G3848,'SOURCE COMPANY'!A:B, 2, FALSE), "")</f>
        <v>Shubham Pharmachem</v>
      </c>
      <c r="S3848" s="143" t="str">
        <f>IFERROR(VLOOKUP(H3848,'CUSTOMER NAME'!A:B, 2, FALSE), "")</f>
        <v>TO THE ORDER</v>
      </c>
    </row>
    <row r="3849" spans="1:19">
      <c r="A3849" s="234" t="s">
        <v>909</v>
      </c>
      <c r="B3849" s="31">
        <v>1000</v>
      </c>
      <c r="C3849" s="143" t="s">
        <v>7</v>
      </c>
      <c r="D3849" s="143" t="s">
        <v>1102</v>
      </c>
      <c r="E3849" s="51">
        <v>1.85</v>
      </c>
      <c r="F3849" s="143" t="s">
        <v>9</v>
      </c>
      <c r="G3849" s="224" t="s">
        <v>597</v>
      </c>
      <c r="H3849" s="198" t="s">
        <v>510</v>
      </c>
      <c r="I3849" s="219" t="str">
        <f t="shared" si="360"/>
        <v>December</v>
      </c>
      <c r="J3849" s="184">
        <f>IF(F3849="USD", E3849, E3849 * IFERROR(VLOOKUP(F3849, EXCHANGE_RATE!A:B, 2, FALSE), "Currency not found"))</f>
        <v>1.85</v>
      </c>
      <c r="K3849" s="184">
        <f t="shared" si="356"/>
        <v>1.85</v>
      </c>
      <c r="L3849" s="184">
        <f>IF(C3849="MTS", B3849, B3849 * IFERROR(VLOOKUP(C3849, 'QTY_CONVERSIONS '!A:B, 2, FALSE), "Units not  found"))</f>
        <v>1</v>
      </c>
      <c r="M3849" s="185">
        <f t="shared" si="357"/>
        <v>1850</v>
      </c>
      <c r="N3849" s="143" t="str">
        <f>IFERROR(VLOOKUP(D3849, Product_Category!A:B, 2, FALSE), "Uncategorized")</f>
        <v>MAGNESIUM STEARATE</v>
      </c>
      <c r="O3849" s="186">
        <f t="shared" si="359"/>
        <v>1850</v>
      </c>
      <c r="P3849" s="185">
        <f t="shared" si="358"/>
        <v>1850</v>
      </c>
      <c r="Q3849" s="143">
        <v>2023</v>
      </c>
      <c r="R3849" s="143" t="str">
        <f>IFERROR(VLOOKUP(G3849,'SOURCE COMPANY'!A:B, 2, FALSE), "")</f>
        <v>Shubham Pharmachem</v>
      </c>
      <c r="S3849" s="143" t="str">
        <f>IFERROR(VLOOKUP(H3849,'CUSTOMER NAME'!A:B, 2, FALSE), "")</f>
        <v>TO THE ORDER</v>
      </c>
    </row>
    <row r="3850" spans="1:19">
      <c r="A3850" s="234" t="s">
        <v>1182</v>
      </c>
      <c r="B3850" s="143">
        <v>250</v>
      </c>
      <c r="C3850" s="143" t="s">
        <v>7</v>
      </c>
      <c r="D3850" s="143" t="s">
        <v>553</v>
      </c>
      <c r="E3850" s="255">
        <v>8.9</v>
      </c>
      <c r="F3850" s="143" t="s">
        <v>9</v>
      </c>
      <c r="G3850" s="224" t="s">
        <v>597</v>
      </c>
      <c r="H3850" s="198" t="s">
        <v>510</v>
      </c>
      <c r="I3850" s="219" t="str">
        <f t="shared" si="360"/>
        <v>December</v>
      </c>
      <c r="J3850" s="184">
        <f>IF(F3850="USD", E3850, E3850 * IFERROR(VLOOKUP(F3850, EXCHANGE_RATE!A:B, 2, FALSE), "Currency not found"))</f>
        <v>8.9</v>
      </c>
      <c r="K3850" s="184">
        <f t="shared" si="356"/>
        <v>8.9</v>
      </c>
      <c r="L3850" s="184">
        <f>IF(C3850="MTS", B3850, B3850 * IFERROR(VLOOKUP(C3850, 'QTY_CONVERSIONS '!A:B, 2, FALSE), "Units not  found"))</f>
        <v>0.25</v>
      </c>
      <c r="M3850" s="185">
        <f t="shared" si="357"/>
        <v>2225</v>
      </c>
      <c r="N3850" s="143" t="str">
        <f>IFERROR(VLOOKUP(D3850, Product_Category!A:B, 2, FALSE), "Uncategorized")</f>
        <v>CROSCARMELLOSE SODIUM</v>
      </c>
      <c r="O3850" s="186">
        <f t="shared" si="359"/>
        <v>8900</v>
      </c>
      <c r="P3850" s="185">
        <f t="shared" si="358"/>
        <v>2225</v>
      </c>
      <c r="Q3850" s="143">
        <v>2023</v>
      </c>
      <c r="R3850" s="143" t="str">
        <f>IFERROR(VLOOKUP(G3850,'SOURCE COMPANY'!A:B, 2, FALSE), "")</f>
        <v>Shubham Pharmachem</v>
      </c>
      <c r="S3850" s="143" t="str">
        <f>IFERROR(VLOOKUP(H3850,'CUSTOMER NAME'!A:B, 2, FALSE), "")</f>
        <v>TO THE ORDER</v>
      </c>
    </row>
    <row r="3851" spans="1:19">
      <c r="A3851" s="234" t="s">
        <v>1182</v>
      </c>
      <c r="B3851" s="143">
        <v>2000</v>
      </c>
      <c r="C3851" s="143" t="s">
        <v>7</v>
      </c>
      <c r="D3851" s="143" t="s">
        <v>769</v>
      </c>
      <c r="E3851" s="255">
        <v>2.4500000000000002</v>
      </c>
      <c r="F3851" s="143" t="s">
        <v>9</v>
      </c>
      <c r="G3851" s="224" t="s">
        <v>597</v>
      </c>
      <c r="H3851" s="198" t="s">
        <v>510</v>
      </c>
      <c r="I3851" s="219" t="str">
        <f t="shared" si="360"/>
        <v>December</v>
      </c>
      <c r="J3851" s="184">
        <f>IF(F3851="USD", E3851, E3851 * IFERROR(VLOOKUP(F3851, EXCHANGE_RATE!A:B, 2, FALSE), "Currency not found"))</f>
        <v>2.4500000000000002</v>
      </c>
      <c r="K3851" s="184">
        <f t="shared" si="356"/>
        <v>2.4500000000000002</v>
      </c>
      <c r="L3851" s="184">
        <f>IF(C3851="MTS", B3851, B3851 * IFERROR(VLOOKUP(C3851, 'QTY_CONVERSIONS '!A:B, 2, FALSE), "Units not  found"))</f>
        <v>2</v>
      </c>
      <c r="M3851" s="185">
        <f t="shared" si="357"/>
        <v>4900</v>
      </c>
      <c r="N3851" s="143" t="str">
        <f>IFERROR(VLOOKUP(D3851, Product_Category!A:B, 2, FALSE), "Uncategorized")</f>
        <v>MCC</v>
      </c>
      <c r="O3851" s="186">
        <f t="shared" si="359"/>
        <v>2450</v>
      </c>
      <c r="P3851" s="185">
        <f t="shared" si="358"/>
        <v>4900</v>
      </c>
      <c r="Q3851" s="143">
        <v>2023</v>
      </c>
      <c r="R3851" s="143" t="str">
        <f>IFERROR(VLOOKUP(G3851,'SOURCE COMPANY'!A:B, 2, FALSE), "")</f>
        <v>Shubham Pharmachem</v>
      </c>
      <c r="S3851" s="143" t="str">
        <f>IFERROR(VLOOKUP(H3851,'CUSTOMER NAME'!A:B, 2, FALSE), "")</f>
        <v>TO THE ORDER</v>
      </c>
    </row>
    <row r="3852" spans="1:19">
      <c r="A3852" s="234" t="s">
        <v>1182</v>
      </c>
      <c r="B3852" s="31">
        <v>10000</v>
      </c>
      <c r="C3852" s="143" t="s">
        <v>7</v>
      </c>
      <c r="D3852" s="143" t="s">
        <v>266</v>
      </c>
      <c r="E3852" s="51">
        <v>2.5499999999999998</v>
      </c>
      <c r="F3852" s="143" t="s">
        <v>9</v>
      </c>
      <c r="G3852" s="224" t="s">
        <v>597</v>
      </c>
      <c r="H3852" s="198" t="s">
        <v>510</v>
      </c>
      <c r="I3852" s="219" t="str">
        <f t="shared" si="360"/>
        <v>December</v>
      </c>
      <c r="J3852" s="184">
        <f>IF(F3852="USD", E3852, E3852 * IFERROR(VLOOKUP(F3852, EXCHANGE_RATE!A:B, 2, FALSE), "Currency not found"))</f>
        <v>2.5499999999999998</v>
      </c>
      <c r="K3852" s="184">
        <f t="shared" si="356"/>
        <v>2.5499999999999998</v>
      </c>
      <c r="L3852" s="184">
        <f>IF(C3852="MTS", B3852, B3852 * IFERROR(VLOOKUP(C3852, 'QTY_CONVERSIONS '!A:B, 2, FALSE), "Units not  found"))</f>
        <v>10</v>
      </c>
      <c r="M3852" s="185">
        <f t="shared" si="357"/>
        <v>25500</v>
      </c>
      <c r="N3852" s="143" t="str">
        <f>IFERROR(VLOOKUP(D3852, Product_Category!A:B, 2, FALSE), "Uncategorized")</f>
        <v>MCC</v>
      </c>
      <c r="O3852" s="186">
        <f t="shared" si="359"/>
        <v>2550</v>
      </c>
      <c r="P3852" s="185">
        <f t="shared" si="358"/>
        <v>25500</v>
      </c>
      <c r="Q3852" s="143">
        <v>2023</v>
      </c>
      <c r="R3852" s="143" t="str">
        <f>IFERROR(VLOOKUP(G3852,'SOURCE COMPANY'!A:B, 2, FALSE), "")</f>
        <v>Shubham Pharmachem</v>
      </c>
      <c r="S3852" s="143" t="str">
        <f>IFERROR(VLOOKUP(H3852,'CUSTOMER NAME'!A:B, 2, FALSE), "")</f>
        <v>TO THE ORDER</v>
      </c>
    </row>
    <row r="3853" spans="1:19">
      <c r="A3853" s="234" t="s">
        <v>1182</v>
      </c>
      <c r="B3853" s="222">
        <v>5220</v>
      </c>
      <c r="C3853" s="143" t="s">
        <v>7</v>
      </c>
      <c r="D3853" s="143" t="s">
        <v>266</v>
      </c>
      <c r="E3853" s="184">
        <v>3.32</v>
      </c>
      <c r="F3853" s="143" t="s">
        <v>9</v>
      </c>
      <c r="G3853" s="118" t="s">
        <v>597</v>
      </c>
      <c r="H3853" s="198" t="s">
        <v>510</v>
      </c>
      <c r="I3853" s="219" t="str">
        <f t="shared" si="360"/>
        <v>December</v>
      </c>
      <c r="J3853" s="184">
        <f>IF(F3853="USD", E3853, E3853 * IFERROR(VLOOKUP(F3853, EXCHANGE_RATE!A:B, 2, FALSE), "Currency not found"))</f>
        <v>3.32</v>
      </c>
      <c r="K3853" s="184">
        <f t="shared" si="356"/>
        <v>3.32</v>
      </c>
      <c r="L3853" s="184">
        <f>IF(C3853="MTS", B3853, B3853 * IFERROR(VLOOKUP(C3853, 'QTY_CONVERSIONS '!A:B, 2, FALSE), "Units not  found"))</f>
        <v>5.22</v>
      </c>
      <c r="M3853" s="185">
        <f t="shared" si="357"/>
        <v>17330.399999999998</v>
      </c>
      <c r="N3853" s="143" t="str">
        <f>IFERROR(VLOOKUP(D3853, Product_Category!A:B, 2, FALSE), "Uncategorized")</f>
        <v>MCC</v>
      </c>
      <c r="O3853" s="186">
        <f t="shared" si="359"/>
        <v>3320</v>
      </c>
      <c r="P3853" s="185">
        <f t="shared" si="358"/>
        <v>17330.399999999998</v>
      </c>
      <c r="Q3853" s="143">
        <v>2023</v>
      </c>
      <c r="R3853" s="143" t="str">
        <f>IFERROR(VLOOKUP(G3853,'SOURCE COMPANY'!A:B, 2, FALSE), "")</f>
        <v>Shubham Pharmachem</v>
      </c>
      <c r="S3853" s="143" t="str">
        <f>IFERROR(VLOOKUP(H3853,'CUSTOMER NAME'!A:B, 2, FALSE), "")</f>
        <v>TO THE ORDER</v>
      </c>
    </row>
    <row r="3854" spans="1:19">
      <c r="A3854" s="119" t="s">
        <v>874</v>
      </c>
      <c r="B3854" s="120">
        <v>25</v>
      </c>
      <c r="C3854" s="120" t="s">
        <v>7</v>
      </c>
      <c r="D3854" s="120" t="s">
        <v>19</v>
      </c>
      <c r="E3854" s="120">
        <v>4.95</v>
      </c>
      <c r="F3854" s="120" t="s">
        <v>9</v>
      </c>
      <c r="G3854" s="118" t="s">
        <v>597</v>
      </c>
      <c r="H3854" s="121" t="s">
        <v>510</v>
      </c>
      <c r="I3854" s="192" t="s">
        <v>3389</v>
      </c>
      <c r="J3854" s="184">
        <f>IF(F3854="USD", E3854, E3854 * IFERROR(VLOOKUP(F3854, EXCHANGE_RATE!A:B, 2, FALSE), "Currency not found"))</f>
        <v>4.95</v>
      </c>
      <c r="K3854" s="184">
        <f t="shared" si="356"/>
        <v>4.95</v>
      </c>
      <c r="L3854" s="184">
        <f>IF(C3854="MTS", B3854, B3854 * IFERROR(VLOOKUP(C3854, 'QTY_CONVERSIONS '!A:B, 2, FALSE), "Units not  found"))</f>
        <v>2.5000000000000001E-2</v>
      </c>
      <c r="M3854" s="185">
        <f t="shared" si="357"/>
        <v>123.75</v>
      </c>
      <c r="N3854" s="143" t="str">
        <f>IFERROR(VLOOKUP(D3854, Product_Category!A:B, 2, FALSE), "Uncategorized")</f>
        <v>CMC</v>
      </c>
      <c r="O3854" s="186">
        <f t="shared" si="359"/>
        <v>4950</v>
      </c>
      <c r="P3854" s="185">
        <f t="shared" si="358"/>
        <v>123.75</v>
      </c>
      <c r="Q3854" s="143">
        <v>2023</v>
      </c>
      <c r="R3854" s="143" t="str">
        <f>IFERROR(VLOOKUP(G3854,'SOURCE COMPANY'!A:B, 2, FALSE), "")</f>
        <v>Shubham Pharmachem</v>
      </c>
      <c r="S3854" s="143" t="str">
        <f>IFERROR(VLOOKUP(H3854,'CUSTOMER NAME'!A:B, 2, FALSE), "")</f>
        <v>TO THE ORDER</v>
      </c>
    </row>
    <row r="3855" spans="1:19">
      <c r="A3855" s="119" t="s">
        <v>874</v>
      </c>
      <c r="B3855" s="120">
        <v>25</v>
      </c>
      <c r="C3855" s="120" t="s">
        <v>7</v>
      </c>
      <c r="D3855" s="120" t="s">
        <v>19</v>
      </c>
      <c r="E3855" s="120">
        <v>5.23</v>
      </c>
      <c r="F3855" s="120" t="s">
        <v>9</v>
      </c>
      <c r="G3855" s="118" t="s">
        <v>597</v>
      </c>
      <c r="H3855" s="121" t="s">
        <v>510</v>
      </c>
      <c r="I3855" s="192" t="s">
        <v>3389</v>
      </c>
      <c r="J3855" s="184">
        <f>IF(F3855="USD", E3855, E3855 * IFERROR(VLOOKUP(F3855, EXCHANGE_RATE!A:B, 2, FALSE), "Currency not found"))</f>
        <v>5.23</v>
      </c>
      <c r="K3855" s="184">
        <f t="shared" si="356"/>
        <v>5.23</v>
      </c>
      <c r="L3855" s="184">
        <f>IF(C3855="MTS", B3855, B3855 * IFERROR(VLOOKUP(C3855, 'QTY_CONVERSIONS '!A:B, 2, FALSE), "Units not  found"))</f>
        <v>2.5000000000000001E-2</v>
      </c>
      <c r="M3855" s="185">
        <f t="shared" si="357"/>
        <v>130.75</v>
      </c>
      <c r="N3855" s="143" t="str">
        <f>IFERROR(VLOOKUP(D3855, Product_Category!A:B, 2, FALSE), "Uncategorized")</f>
        <v>CMC</v>
      </c>
      <c r="O3855" s="186">
        <f t="shared" si="359"/>
        <v>5230</v>
      </c>
      <c r="P3855" s="185">
        <f t="shared" si="358"/>
        <v>130.75</v>
      </c>
      <c r="Q3855" s="143">
        <v>2023</v>
      </c>
      <c r="R3855" s="143" t="str">
        <f>IFERROR(VLOOKUP(G3855,'SOURCE COMPANY'!A:B, 2, FALSE), "")</f>
        <v>Shubham Pharmachem</v>
      </c>
      <c r="S3855" s="143" t="str">
        <f>IFERROR(VLOOKUP(H3855,'CUSTOMER NAME'!A:B, 2, FALSE), "")</f>
        <v>TO THE ORDER</v>
      </c>
    </row>
    <row r="3856" spans="1:19">
      <c r="A3856" s="119" t="s">
        <v>874</v>
      </c>
      <c r="B3856" s="120">
        <v>24500</v>
      </c>
      <c r="C3856" s="120" t="s">
        <v>7</v>
      </c>
      <c r="D3856" s="120" t="s">
        <v>3443</v>
      </c>
      <c r="E3856" s="120">
        <v>2.2799999999999998</v>
      </c>
      <c r="F3856" s="120" t="s">
        <v>9</v>
      </c>
      <c r="G3856" s="118" t="s">
        <v>597</v>
      </c>
      <c r="H3856" s="121" t="s">
        <v>510</v>
      </c>
      <c r="I3856" s="192" t="s">
        <v>3389</v>
      </c>
      <c r="J3856" s="184">
        <f>IF(F3856="USD", E3856, E3856 * IFERROR(VLOOKUP(F3856, EXCHANGE_RATE!A:B, 2, FALSE), "Currency not found"))</f>
        <v>2.2799999999999998</v>
      </c>
      <c r="K3856" s="184">
        <f t="shared" si="356"/>
        <v>2.2799999999999998</v>
      </c>
      <c r="L3856" s="184">
        <f>IF(C3856="MTS", B3856, B3856 * IFERROR(VLOOKUP(C3856, 'QTY_CONVERSIONS '!A:B, 2, FALSE), "Units not  found"))</f>
        <v>24.5</v>
      </c>
      <c r="M3856" s="185">
        <f t="shared" si="357"/>
        <v>55859.999999999993</v>
      </c>
      <c r="N3856" s="143" t="str">
        <f>IFERROR(VLOOKUP(D3856, Product_Category!A:B, 2, FALSE), "Uncategorized")</f>
        <v>MCC</v>
      </c>
      <c r="O3856" s="186">
        <f t="shared" si="359"/>
        <v>2280</v>
      </c>
      <c r="P3856" s="185">
        <f t="shared" si="358"/>
        <v>55860</v>
      </c>
      <c r="Q3856" s="143">
        <v>2023</v>
      </c>
      <c r="R3856" s="143" t="str">
        <f>IFERROR(VLOOKUP(G3856,'SOURCE COMPANY'!A:B, 2, FALSE), "")</f>
        <v>Shubham Pharmachem</v>
      </c>
      <c r="S3856" s="143" t="str">
        <f>IFERROR(VLOOKUP(H3856,'CUSTOMER NAME'!A:B, 2, FALSE), "")</f>
        <v>TO THE ORDER</v>
      </c>
    </row>
    <row r="3857" spans="1:19">
      <c r="A3857" s="119" t="s">
        <v>874</v>
      </c>
      <c r="B3857" s="120">
        <v>500</v>
      </c>
      <c r="C3857" s="120" t="s">
        <v>7</v>
      </c>
      <c r="D3857" s="120" t="s">
        <v>611</v>
      </c>
      <c r="E3857" s="120">
        <v>2.82</v>
      </c>
      <c r="F3857" s="120" t="s">
        <v>9</v>
      </c>
      <c r="G3857" s="118" t="s">
        <v>597</v>
      </c>
      <c r="H3857" s="121" t="s">
        <v>510</v>
      </c>
      <c r="I3857" s="192" t="s">
        <v>3389</v>
      </c>
      <c r="J3857" s="184">
        <f>IF(F3857="USD", E3857, E3857 * IFERROR(VLOOKUP(F3857, EXCHANGE_RATE!A:B, 2, FALSE), "Currency not found"))</f>
        <v>2.82</v>
      </c>
      <c r="K3857" s="184">
        <f t="shared" si="356"/>
        <v>2.82</v>
      </c>
      <c r="L3857" s="184">
        <f>IF(C3857="MTS", B3857, B3857 * IFERROR(VLOOKUP(C3857, 'QTY_CONVERSIONS '!A:B, 2, FALSE), "Units not  found"))</f>
        <v>0.5</v>
      </c>
      <c r="M3857" s="185">
        <f t="shared" si="357"/>
        <v>1410</v>
      </c>
      <c r="N3857" s="143" t="str">
        <f>IFERROR(VLOOKUP(D3857, Product_Category!A:B, 2, FALSE), "Uncategorized")</f>
        <v>MCC</v>
      </c>
      <c r="O3857" s="186">
        <f t="shared" si="359"/>
        <v>2820</v>
      </c>
      <c r="P3857" s="185">
        <f t="shared" si="358"/>
        <v>1410</v>
      </c>
      <c r="Q3857" s="143">
        <v>2023</v>
      </c>
      <c r="R3857" s="143" t="str">
        <f>IFERROR(VLOOKUP(G3857,'SOURCE COMPANY'!A:B, 2, FALSE), "")</f>
        <v>Shubham Pharmachem</v>
      </c>
      <c r="S3857" s="143" t="str">
        <f>IFERROR(VLOOKUP(H3857,'CUSTOMER NAME'!A:B, 2, FALSE), "")</f>
        <v>TO THE ORDER</v>
      </c>
    </row>
    <row r="3858" spans="1:19">
      <c r="A3858" s="119" t="s">
        <v>874</v>
      </c>
      <c r="B3858" s="120">
        <v>1500</v>
      </c>
      <c r="C3858" s="120" t="s">
        <v>7</v>
      </c>
      <c r="D3858" s="120" t="s">
        <v>611</v>
      </c>
      <c r="E3858" s="120">
        <v>2.75</v>
      </c>
      <c r="F3858" s="120" t="s">
        <v>9</v>
      </c>
      <c r="G3858" s="118" t="s">
        <v>597</v>
      </c>
      <c r="H3858" s="121" t="s">
        <v>510</v>
      </c>
      <c r="I3858" s="192" t="s">
        <v>3389</v>
      </c>
      <c r="J3858" s="184">
        <f>IF(F3858="USD", E3858, E3858 * IFERROR(VLOOKUP(F3858, EXCHANGE_RATE!A:B, 2, FALSE), "Currency not found"))</f>
        <v>2.75</v>
      </c>
      <c r="K3858" s="184">
        <f t="shared" si="356"/>
        <v>2.75</v>
      </c>
      <c r="L3858" s="184">
        <f>IF(C3858="MTS", B3858, B3858 * IFERROR(VLOOKUP(C3858, 'QTY_CONVERSIONS '!A:B, 2, FALSE), "Units not  found"))</f>
        <v>1.5</v>
      </c>
      <c r="M3858" s="185">
        <f t="shared" si="357"/>
        <v>4125</v>
      </c>
      <c r="N3858" s="143" t="str">
        <f>IFERROR(VLOOKUP(D3858, Product_Category!A:B, 2, FALSE), "Uncategorized")</f>
        <v>MCC</v>
      </c>
      <c r="O3858" s="186">
        <f t="shared" si="359"/>
        <v>2750</v>
      </c>
      <c r="P3858" s="185">
        <f t="shared" si="358"/>
        <v>4125</v>
      </c>
      <c r="Q3858" s="143">
        <v>2023</v>
      </c>
      <c r="R3858" s="143" t="str">
        <f>IFERROR(VLOOKUP(G3858,'SOURCE COMPANY'!A:B, 2, FALSE), "")</f>
        <v>Shubham Pharmachem</v>
      </c>
      <c r="S3858" s="143" t="str">
        <f>IFERROR(VLOOKUP(H3858,'CUSTOMER NAME'!A:B, 2, FALSE), "")</f>
        <v>TO THE ORDER</v>
      </c>
    </row>
    <row r="3859" spans="1:19">
      <c r="A3859" s="119" t="s">
        <v>874</v>
      </c>
      <c r="B3859" s="120">
        <v>1500</v>
      </c>
      <c r="C3859" s="120" t="s">
        <v>7</v>
      </c>
      <c r="D3859" s="120" t="s">
        <v>611</v>
      </c>
      <c r="E3859" s="120">
        <v>2.85</v>
      </c>
      <c r="F3859" s="120" t="s">
        <v>9</v>
      </c>
      <c r="G3859" s="118" t="s">
        <v>597</v>
      </c>
      <c r="H3859" s="121" t="s">
        <v>510</v>
      </c>
      <c r="I3859" s="192" t="s">
        <v>3389</v>
      </c>
      <c r="J3859" s="184">
        <f>IF(F3859="USD", E3859, E3859 * IFERROR(VLOOKUP(F3859, EXCHANGE_RATE!A:B, 2, FALSE), "Currency not found"))</f>
        <v>2.85</v>
      </c>
      <c r="K3859" s="184">
        <f t="shared" si="356"/>
        <v>2.85</v>
      </c>
      <c r="L3859" s="184">
        <f>IF(C3859="MTS", B3859, B3859 * IFERROR(VLOOKUP(C3859, 'QTY_CONVERSIONS '!A:B, 2, FALSE), "Units not  found"))</f>
        <v>1.5</v>
      </c>
      <c r="M3859" s="185">
        <f t="shared" si="357"/>
        <v>4275</v>
      </c>
      <c r="N3859" s="143" t="str">
        <f>IFERROR(VLOOKUP(D3859, Product_Category!A:B, 2, FALSE), "Uncategorized")</f>
        <v>MCC</v>
      </c>
      <c r="O3859" s="186">
        <f t="shared" si="359"/>
        <v>2850</v>
      </c>
      <c r="P3859" s="185">
        <f t="shared" si="358"/>
        <v>4275</v>
      </c>
      <c r="Q3859" s="143">
        <v>2023</v>
      </c>
      <c r="R3859" s="143" t="str">
        <f>IFERROR(VLOOKUP(G3859,'SOURCE COMPANY'!A:B, 2, FALSE), "")</f>
        <v>Shubham Pharmachem</v>
      </c>
      <c r="S3859" s="143" t="str">
        <f>IFERROR(VLOOKUP(H3859,'CUSTOMER NAME'!A:B, 2, FALSE), "")</f>
        <v>TO THE ORDER</v>
      </c>
    </row>
    <row r="3860" spans="1:19">
      <c r="A3860" s="119" t="s">
        <v>874</v>
      </c>
      <c r="B3860" s="120">
        <v>100</v>
      </c>
      <c r="C3860" s="120" t="s">
        <v>7</v>
      </c>
      <c r="D3860" s="120" t="s">
        <v>19</v>
      </c>
      <c r="E3860" s="120">
        <v>3.93</v>
      </c>
      <c r="F3860" s="120" t="s">
        <v>9</v>
      </c>
      <c r="G3860" s="118" t="s">
        <v>597</v>
      </c>
      <c r="H3860" s="121" t="s">
        <v>510</v>
      </c>
      <c r="I3860" s="192" t="s">
        <v>3034</v>
      </c>
      <c r="J3860" s="184">
        <f>IF(F3860="USD", E3860, E3860 * IFERROR(VLOOKUP(F3860, EXCHANGE_RATE!A:B, 2, FALSE), "Currency not found"))</f>
        <v>3.93</v>
      </c>
      <c r="K3860" s="184">
        <f t="shared" si="356"/>
        <v>3.93</v>
      </c>
      <c r="L3860" s="184">
        <f>IF(C3860="MTS", B3860, B3860 * IFERROR(VLOOKUP(C3860, 'QTY_CONVERSIONS '!A:B, 2, FALSE), "Units not  found"))</f>
        <v>0.1</v>
      </c>
      <c r="M3860" s="185">
        <f t="shared" si="357"/>
        <v>393</v>
      </c>
      <c r="N3860" s="143" t="str">
        <f>IFERROR(VLOOKUP(D3860, Product_Category!A:B, 2, FALSE), "Uncategorized")</f>
        <v>CMC</v>
      </c>
      <c r="O3860" s="186">
        <f t="shared" si="359"/>
        <v>3930</v>
      </c>
      <c r="P3860" s="185">
        <f t="shared" si="358"/>
        <v>393</v>
      </c>
      <c r="Q3860" s="143">
        <v>2023</v>
      </c>
      <c r="R3860" s="143" t="str">
        <f>IFERROR(VLOOKUP(G3860,'SOURCE COMPANY'!A:B, 2, FALSE), "")</f>
        <v>Shubham Pharmachem</v>
      </c>
      <c r="S3860" s="143" t="str">
        <f>IFERROR(VLOOKUP(H3860,'CUSTOMER NAME'!A:B, 2, FALSE), "")</f>
        <v>TO THE ORDER</v>
      </c>
    </row>
    <row r="3861" spans="1:19">
      <c r="A3861" s="119" t="s">
        <v>874</v>
      </c>
      <c r="B3861" s="120">
        <v>500</v>
      </c>
      <c r="C3861" s="120" t="s">
        <v>7</v>
      </c>
      <c r="D3861" s="120" t="s">
        <v>611</v>
      </c>
      <c r="E3861" s="120">
        <v>2.75</v>
      </c>
      <c r="F3861" s="120" t="s">
        <v>9</v>
      </c>
      <c r="G3861" s="118" t="s">
        <v>597</v>
      </c>
      <c r="H3861" s="121" t="s">
        <v>510</v>
      </c>
      <c r="I3861" s="192" t="s">
        <v>3034</v>
      </c>
      <c r="J3861" s="184">
        <f>IF(F3861="USD", E3861, E3861 * IFERROR(VLOOKUP(F3861, EXCHANGE_RATE!A:B, 2, FALSE), "Currency not found"))</f>
        <v>2.75</v>
      </c>
      <c r="K3861" s="184">
        <f t="shared" si="356"/>
        <v>2.75</v>
      </c>
      <c r="L3861" s="184">
        <f>IF(C3861="MTS", B3861, B3861 * IFERROR(VLOOKUP(C3861, 'QTY_CONVERSIONS '!A:B, 2, FALSE), "Units not  found"))</f>
        <v>0.5</v>
      </c>
      <c r="M3861" s="185">
        <f t="shared" si="357"/>
        <v>1375</v>
      </c>
      <c r="N3861" s="143" t="str">
        <f>IFERROR(VLOOKUP(D3861, Product_Category!A:B, 2, FALSE), "Uncategorized")</f>
        <v>MCC</v>
      </c>
      <c r="O3861" s="186">
        <f t="shared" si="359"/>
        <v>2750</v>
      </c>
      <c r="P3861" s="185">
        <f t="shared" si="358"/>
        <v>1375</v>
      </c>
      <c r="Q3861" s="143">
        <v>2023</v>
      </c>
      <c r="R3861" s="143" t="str">
        <f>IFERROR(VLOOKUP(G3861,'SOURCE COMPANY'!A:B, 2, FALSE), "")</f>
        <v>Shubham Pharmachem</v>
      </c>
      <c r="S3861" s="143" t="str">
        <f>IFERROR(VLOOKUP(H3861,'CUSTOMER NAME'!A:B, 2, FALSE), "")</f>
        <v>TO THE ORDER</v>
      </c>
    </row>
    <row r="3862" spans="1:19">
      <c r="A3862" s="234" t="s">
        <v>978</v>
      </c>
      <c r="B3862" s="31">
        <v>8000</v>
      </c>
      <c r="C3862" s="143" t="s">
        <v>7</v>
      </c>
      <c r="D3862" s="143" t="s">
        <v>611</v>
      </c>
      <c r="E3862" s="51">
        <v>1.95</v>
      </c>
      <c r="F3862" s="143" t="s">
        <v>9</v>
      </c>
      <c r="G3862" s="118" t="s">
        <v>597</v>
      </c>
      <c r="H3862" s="198" t="s">
        <v>510</v>
      </c>
      <c r="I3862" s="219" t="str">
        <f t="shared" ref="I3862:I3867" si="361">I3861</f>
        <v>September</v>
      </c>
      <c r="J3862" s="184">
        <f>IF(F3862="USD", E3862, E3862 * IFERROR(VLOOKUP(F3862, EXCHANGE_RATE!A:B, 2, FALSE), "Currency not found"))</f>
        <v>1.95</v>
      </c>
      <c r="K3862" s="184">
        <f t="shared" si="356"/>
        <v>1.95</v>
      </c>
      <c r="L3862" s="184">
        <f>IF(C3862="MTS", B3862, B3862 * IFERROR(VLOOKUP(C3862, 'QTY_CONVERSIONS '!A:B, 2, FALSE), "Units not  found"))</f>
        <v>8</v>
      </c>
      <c r="M3862" s="185">
        <f t="shared" si="357"/>
        <v>15600</v>
      </c>
      <c r="N3862" s="143" t="str">
        <f>IFERROR(VLOOKUP(D3862, Product_Category!A:B, 2, FALSE), "Uncategorized")</f>
        <v>MCC</v>
      </c>
      <c r="O3862" s="186">
        <f t="shared" si="359"/>
        <v>1950</v>
      </c>
      <c r="P3862" s="185">
        <f t="shared" si="358"/>
        <v>15600</v>
      </c>
      <c r="Q3862" s="143">
        <v>2023</v>
      </c>
      <c r="R3862" s="143" t="str">
        <f>IFERROR(VLOOKUP(G3862,'SOURCE COMPANY'!A:B, 2, FALSE), "")</f>
        <v>Shubham Pharmachem</v>
      </c>
      <c r="S3862" s="143" t="str">
        <f>IFERROR(VLOOKUP(H3862,'CUSTOMER NAME'!A:B, 2, FALSE), "")</f>
        <v>TO THE ORDER</v>
      </c>
    </row>
    <row r="3863" spans="1:19">
      <c r="A3863" s="234" t="s">
        <v>978</v>
      </c>
      <c r="B3863" s="31">
        <v>8000</v>
      </c>
      <c r="C3863" s="143" t="s">
        <v>7</v>
      </c>
      <c r="D3863" s="143" t="s">
        <v>611</v>
      </c>
      <c r="E3863" s="51">
        <v>1.95</v>
      </c>
      <c r="F3863" s="143" t="s">
        <v>9</v>
      </c>
      <c r="G3863" s="118" t="s">
        <v>597</v>
      </c>
      <c r="H3863" s="198" t="s">
        <v>510</v>
      </c>
      <c r="I3863" s="219" t="str">
        <f t="shared" si="361"/>
        <v>September</v>
      </c>
      <c r="J3863" s="184">
        <f>IF(F3863="USD", E3863, E3863 * IFERROR(VLOOKUP(F3863, EXCHANGE_RATE!A:B, 2, FALSE), "Currency not found"))</f>
        <v>1.95</v>
      </c>
      <c r="K3863" s="184">
        <f t="shared" si="356"/>
        <v>1.95</v>
      </c>
      <c r="L3863" s="184">
        <f>IF(C3863="MTS", B3863, B3863 * IFERROR(VLOOKUP(C3863, 'QTY_CONVERSIONS '!A:B, 2, FALSE), "Units not  found"))</f>
        <v>8</v>
      </c>
      <c r="M3863" s="185">
        <f t="shared" si="357"/>
        <v>15600</v>
      </c>
      <c r="N3863" s="143" t="str">
        <f>IFERROR(VLOOKUP(D3863, Product_Category!A:B, 2, FALSE), "Uncategorized")</f>
        <v>MCC</v>
      </c>
      <c r="O3863" s="186">
        <f t="shared" si="359"/>
        <v>1950</v>
      </c>
      <c r="P3863" s="185">
        <f t="shared" si="358"/>
        <v>15600</v>
      </c>
      <c r="Q3863" s="143">
        <v>2023</v>
      </c>
      <c r="R3863" s="143" t="str">
        <f>IFERROR(VLOOKUP(G3863,'SOURCE COMPANY'!A:B, 2, FALSE), "")</f>
        <v>Shubham Pharmachem</v>
      </c>
      <c r="S3863" s="143" t="str">
        <f>IFERROR(VLOOKUP(H3863,'CUSTOMER NAME'!A:B, 2, FALSE), "")</f>
        <v>TO THE ORDER</v>
      </c>
    </row>
    <row r="3864" spans="1:19">
      <c r="A3864" s="234" t="s">
        <v>978</v>
      </c>
      <c r="B3864" s="31">
        <v>8000</v>
      </c>
      <c r="C3864" s="143" t="s">
        <v>7</v>
      </c>
      <c r="D3864" s="143" t="s">
        <v>611</v>
      </c>
      <c r="E3864" s="51">
        <v>1.95</v>
      </c>
      <c r="F3864" s="143" t="s">
        <v>9</v>
      </c>
      <c r="G3864" s="118" t="s">
        <v>597</v>
      </c>
      <c r="H3864" s="198" t="s">
        <v>510</v>
      </c>
      <c r="I3864" s="219" t="str">
        <f t="shared" si="361"/>
        <v>September</v>
      </c>
      <c r="J3864" s="184">
        <f>IF(F3864="USD", E3864, E3864 * IFERROR(VLOOKUP(F3864, EXCHANGE_RATE!A:B, 2, FALSE), "Currency not found"))</f>
        <v>1.95</v>
      </c>
      <c r="K3864" s="184">
        <f t="shared" si="356"/>
        <v>1.95</v>
      </c>
      <c r="L3864" s="184">
        <f>IF(C3864="MTS", B3864, B3864 * IFERROR(VLOOKUP(C3864, 'QTY_CONVERSIONS '!A:B, 2, FALSE), "Units not  found"))</f>
        <v>8</v>
      </c>
      <c r="M3864" s="185">
        <f t="shared" si="357"/>
        <v>15600</v>
      </c>
      <c r="N3864" s="143" t="str">
        <f>IFERROR(VLOOKUP(D3864, Product_Category!A:B, 2, FALSE), "Uncategorized")</f>
        <v>MCC</v>
      </c>
      <c r="O3864" s="186">
        <f t="shared" si="359"/>
        <v>1950</v>
      </c>
      <c r="P3864" s="185">
        <f t="shared" si="358"/>
        <v>15600</v>
      </c>
      <c r="Q3864" s="143">
        <v>2023</v>
      </c>
      <c r="R3864" s="143" t="str">
        <f>IFERROR(VLOOKUP(G3864,'SOURCE COMPANY'!A:B, 2, FALSE), "")</f>
        <v>Shubham Pharmachem</v>
      </c>
      <c r="S3864" s="143" t="str">
        <f>IFERROR(VLOOKUP(H3864,'CUSTOMER NAME'!A:B, 2, FALSE), "")</f>
        <v>TO THE ORDER</v>
      </c>
    </row>
    <row r="3865" spans="1:19">
      <c r="A3865" s="234" t="s">
        <v>978</v>
      </c>
      <c r="B3865" s="31">
        <v>11000</v>
      </c>
      <c r="C3865" s="143" t="s">
        <v>7</v>
      </c>
      <c r="D3865" s="143" t="s">
        <v>266</v>
      </c>
      <c r="E3865" s="51">
        <v>1.1299999999999999</v>
      </c>
      <c r="F3865" s="143" t="s">
        <v>9</v>
      </c>
      <c r="G3865" s="118" t="s">
        <v>597</v>
      </c>
      <c r="H3865" s="198" t="s">
        <v>510</v>
      </c>
      <c r="I3865" s="219" t="str">
        <f t="shared" si="361"/>
        <v>September</v>
      </c>
      <c r="J3865" s="184">
        <f>IF(F3865="USD", E3865, E3865 * IFERROR(VLOOKUP(F3865, EXCHANGE_RATE!A:B, 2, FALSE), "Currency not found"))</f>
        <v>1.1299999999999999</v>
      </c>
      <c r="K3865" s="184">
        <f t="shared" si="356"/>
        <v>1.1299999999999999</v>
      </c>
      <c r="L3865" s="184">
        <f>IF(C3865="MTS", B3865, B3865 * IFERROR(VLOOKUP(C3865, 'QTY_CONVERSIONS '!A:B, 2, FALSE), "Units not  found"))</f>
        <v>11</v>
      </c>
      <c r="M3865" s="185">
        <f t="shared" si="357"/>
        <v>12429.999999999998</v>
      </c>
      <c r="N3865" s="143" t="str">
        <f>IFERROR(VLOOKUP(D3865, Product_Category!A:B, 2, FALSE), "Uncategorized")</f>
        <v>MCC</v>
      </c>
      <c r="O3865" s="186">
        <f t="shared" si="359"/>
        <v>1130</v>
      </c>
      <c r="P3865" s="185">
        <f t="shared" si="358"/>
        <v>12430</v>
      </c>
      <c r="Q3865" s="143">
        <v>2023</v>
      </c>
      <c r="R3865" s="143" t="str">
        <f>IFERROR(VLOOKUP(G3865,'SOURCE COMPANY'!A:B, 2, FALSE), "")</f>
        <v>Shubham Pharmachem</v>
      </c>
      <c r="S3865" s="143" t="str">
        <f>IFERROR(VLOOKUP(H3865,'CUSTOMER NAME'!A:B, 2, FALSE), "")</f>
        <v>TO THE ORDER</v>
      </c>
    </row>
    <row r="3866" spans="1:19">
      <c r="A3866" s="234" t="s">
        <v>978</v>
      </c>
      <c r="B3866" s="31">
        <v>11000</v>
      </c>
      <c r="C3866" s="143" t="s">
        <v>7</v>
      </c>
      <c r="D3866" s="143" t="s">
        <v>266</v>
      </c>
      <c r="E3866" s="51">
        <v>1.1299999999999999</v>
      </c>
      <c r="F3866" s="143" t="s">
        <v>9</v>
      </c>
      <c r="G3866" s="118" t="s">
        <v>597</v>
      </c>
      <c r="H3866" s="198" t="s">
        <v>510</v>
      </c>
      <c r="I3866" s="219" t="str">
        <f t="shared" si="361"/>
        <v>September</v>
      </c>
      <c r="J3866" s="184">
        <f>IF(F3866="USD", E3866, E3866 * IFERROR(VLOOKUP(F3866, EXCHANGE_RATE!A:B, 2, FALSE), "Currency not found"))</f>
        <v>1.1299999999999999</v>
      </c>
      <c r="K3866" s="184">
        <f t="shared" si="356"/>
        <v>1.1299999999999999</v>
      </c>
      <c r="L3866" s="184">
        <f>IF(C3866="MTS", B3866, B3866 * IFERROR(VLOOKUP(C3866, 'QTY_CONVERSIONS '!A:B, 2, FALSE), "Units not  found"))</f>
        <v>11</v>
      </c>
      <c r="M3866" s="185">
        <f t="shared" si="357"/>
        <v>12429.999999999998</v>
      </c>
      <c r="N3866" s="143" t="str">
        <f>IFERROR(VLOOKUP(D3866, Product_Category!A:B, 2, FALSE), "Uncategorized")</f>
        <v>MCC</v>
      </c>
      <c r="O3866" s="186">
        <f t="shared" si="359"/>
        <v>1130</v>
      </c>
      <c r="P3866" s="185">
        <f t="shared" si="358"/>
        <v>12430</v>
      </c>
      <c r="Q3866" s="143">
        <v>2023</v>
      </c>
      <c r="R3866" s="143" t="str">
        <f>IFERROR(VLOOKUP(G3866,'SOURCE COMPANY'!A:B, 2, FALSE), "")</f>
        <v>Shubham Pharmachem</v>
      </c>
      <c r="S3866" s="143" t="str">
        <f>IFERROR(VLOOKUP(H3866,'CUSTOMER NAME'!A:B, 2, FALSE), "")</f>
        <v>TO THE ORDER</v>
      </c>
    </row>
    <row r="3867" spans="1:19">
      <c r="A3867" s="234" t="s">
        <v>978</v>
      </c>
      <c r="B3867" s="222">
        <v>8000</v>
      </c>
      <c r="C3867" s="143" t="s">
        <v>7</v>
      </c>
      <c r="D3867" s="143" t="s">
        <v>104</v>
      </c>
      <c r="E3867" s="184">
        <v>1.55</v>
      </c>
      <c r="F3867" s="143" t="s">
        <v>9</v>
      </c>
      <c r="G3867" s="118" t="s">
        <v>597</v>
      </c>
      <c r="H3867" s="198" t="s">
        <v>510</v>
      </c>
      <c r="I3867" s="219" t="str">
        <f t="shared" si="361"/>
        <v>September</v>
      </c>
      <c r="J3867" s="184">
        <f>IF(F3867="USD", E3867, E3867 * IFERROR(VLOOKUP(F3867, EXCHANGE_RATE!A:B, 2, FALSE), "Currency not found"))</f>
        <v>1.55</v>
      </c>
      <c r="K3867" s="184">
        <f t="shared" si="356"/>
        <v>1.55</v>
      </c>
      <c r="L3867" s="184">
        <f>IF(C3867="MTS", B3867, B3867 * IFERROR(VLOOKUP(C3867, 'QTY_CONVERSIONS '!A:B, 2, FALSE), "Units not  found"))</f>
        <v>8</v>
      </c>
      <c r="M3867" s="185">
        <f t="shared" si="357"/>
        <v>12400</v>
      </c>
      <c r="N3867" s="143" t="str">
        <f>IFERROR(VLOOKUP(D3867, Product_Category!A:B, 2, FALSE), "Uncategorized")</f>
        <v>MAGNESIUM STEARATE</v>
      </c>
      <c r="O3867" s="186">
        <f t="shared" si="359"/>
        <v>1550</v>
      </c>
      <c r="P3867" s="185">
        <f t="shared" si="358"/>
        <v>12400</v>
      </c>
      <c r="Q3867" s="143">
        <v>2023</v>
      </c>
      <c r="R3867" s="143" t="str">
        <f>IFERROR(VLOOKUP(G3867,'SOURCE COMPANY'!A:B, 2, FALSE), "")</f>
        <v>Shubham Pharmachem</v>
      </c>
      <c r="S3867" s="143" t="str">
        <f>IFERROR(VLOOKUP(H3867,'CUSTOMER NAME'!A:B, 2, FALSE), "")</f>
        <v>TO THE ORDER</v>
      </c>
    </row>
    <row r="3868" spans="1:19">
      <c r="A3868" s="119" t="s">
        <v>978</v>
      </c>
      <c r="B3868" s="120">
        <v>1900</v>
      </c>
      <c r="C3868" s="120" t="s">
        <v>7</v>
      </c>
      <c r="D3868" s="120" t="s">
        <v>3048</v>
      </c>
      <c r="E3868" s="120">
        <v>1.98</v>
      </c>
      <c r="F3868" s="120" t="s">
        <v>9</v>
      </c>
      <c r="G3868" s="118" t="s">
        <v>597</v>
      </c>
      <c r="H3868" s="121" t="s">
        <v>510</v>
      </c>
      <c r="I3868" s="192" t="s">
        <v>3034</v>
      </c>
      <c r="J3868" s="184">
        <f>IF(F3868="USD", E3868, E3868 * IFERROR(VLOOKUP(F3868, EXCHANGE_RATE!A:B, 2, FALSE), "Currency not found"))</f>
        <v>1.98</v>
      </c>
      <c r="K3868" s="184">
        <f t="shared" si="356"/>
        <v>1.98</v>
      </c>
      <c r="L3868" s="184">
        <f>IF(C3868="MTS", B3868, B3868 * IFERROR(VLOOKUP(C3868, 'QTY_CONVERSIONS '!A:B, 2, FALSE), "Units not  found"))</f>
        <v>1.9000000000000001</v>
      </c>
      <c r="M3868" s="185">
        <f t="shared" si="357"/>
        <v>3762</v>
      </c>
      <c r="N3868" s="143" t="str">
        <f>IFERROR(VLOOKUP(D3868, Product_Category!A:B, 2, FALSE), "Uncategorized")</f>
        <v>CROSCARMELLOSE SODIUM</v>
      </c>
      <c r="O3868" s="186">
        <f t="shared" si="359"/>
        <v>1980</v>
      </c>
      <c r="P3868" s="185">
        <f t="shared" si="358"/>
        <v>3762.0000000000005</v>
      </c>
      <c r="Q3868" s="143">
        <v>2023</v>
      </c>
      <c r="R3868" s="143" t="str">
        <f>IFERROR(VLOOKUP(G3868,'SOURCE COMPANY'!A:B, 2, FALSE), "")</f>
        <v>Shubham Pharmachem</v>
      </c>
      <c r="S3868" s="143" t="str">
        <f>IFERROR(VLOOKUP(H3868,'CUSTOMER NAME'!A:B, 2, FALSE), "")</f>
        <v>TO THE ORDER</v>
      </c>
    </row>
    <row r="3869" spans="1:19">
      <c r="A3869" s="119" t="s">
        <v>978</v>
      </c>
      <c r="B3869" s="120">
        <v>13250</v>
      </c>
      <c r="C3869" s="120" t="s">
        <v>7</v>
      </c>
      <c r="D3869" s="120" t="s">
        <v>266</v>
      </c>
      <c r="E3869" s="120">
        <v>1.1100000000000001</v>
      </c>
      <c r="F3869" s="120" t="s">
        <v>9</v>
      </c>
      <c r="G3869" s="118" t="s">
        <v>597</v>
      </c>
      <c r="H3869" s="121" t="s">
        <v>510</v>
      </c>
      <c r="I3869" s="192" t="s">
        <v>3034</v>
      </c>
      <c r="J3869" s="184">
        <f>IF(F3869="USD", E3869, E3869 * IFERROR(VLOOKUP(F3869, EXCHANGE_RATE!A:B, 2, FALSE), "Currency not found"))</f>
        <v>1.1100000000000001</v>
      </c>
      <c r="K3869" s="184">
        <f t="shared" si="356"/>
        <v>1.1100000000000001</v>
      </c>
      <c r="L3869" s="184">
        <f>IF(C3869="MTS", B3869, B3869 * IFERROR(VLOOKUP(C3869, 'QTY_CONVERSIONS '!A:B, 2, FALSE), "Units not  found"))</f>
        <v>13.25</v>
      </c>
      <c r="M3869" s="185">
        <f t="shared" si="357"/>
        <v>14707.500000000002</v>
      </c>
      <c r="N3869" s="143" t="str">
        <f>IFERROR(VLOOKUP(D3869, Product_Category!A:B, 2, FALSE), "Uncategorized")</f>
        <v>MCC</v>
      </c>
      <c r="O3869" s="186">
        <f t="shared" si="359"/>
        <v>1110</v>
      </c>
      <c r="P3869" s="185">
        <f t="shared" si="358"/>
        <v>14707.5</v>
      </c>
      <c r="Q3869" s="143">
        <v>2023</v>
      </c>
      <c r="R3869" s="143" t="str">
        <f>IFERROR(VLOOKUP(G3869,'SOURCE COMPANY'!A:B, 2, FALSE), "")</f>
        <v>Shubham Pharmachem</v>
      </c>
      <c r="S3869" s="143" t="str">
        <f>IFERROR(VLOOKUP(H3869,'CUSTOMER NAME'!A:B, 2, FALSE), "")</f>
        <v>TO THE ORDER</v>
      </c>
    </row>
    <row r="3870" spans="1:19">
      <c r="A3870" s="234" t="s">
        <v>1028</v>
      </c>
      <c r="B3870" s="143">
        <v>1060</v>
      </c>
      <c r="C3870" s="143" t="s">
        <v>7</v>
      </c>
      <c r="D3870" s="143" t="s">
        <v>1375</v>
      </c>
      <c r="E3870" s="255">
        <v>26.26</v>
      </c>
      <c r="F3870" s="143" t="s">
        <v>2259</v>
      </c>
      <c r="G3870" s="118" t="s">
        <v>597</v>
      </c>
      <c r="H3870" s="198" t="s">
        <v>510</v>
      </c>
      <c r="I3870" s="219" t="str">
        <f>I3869</f>
        <v>September</v>
      </c>
      <c r="J3870" s="184">
        <f>IF(F3870="USD", E3870, E3870 * IFERROR(VLOOKUP(F3870, EXCHANGE_RATE!A:B, 2, FALSE), "Currency not found"))</f>
        <v>7.0902000000000012</v>
      </c>
      <c r="K3870" s="184">
        <f t="shared" si="356"/>
        <v>7.1</v>
      </c>
      <c r="L3870" s="184">
        <f>IF(C3870="MTS", B3870, B3870 * IFERROR(VLOOKUP(C3870, 'QTY_CONVERSIONS '!A:B, 2, FALSE), "Units not  found"))</f>
        <v>1.06</v>
      </c>
      <c r="M3870" s="185">
        <f t="shared" si="357"/>
        <v>7526</v>
      </c>
      <c r="N3870" s="143" t="str">
        <f>IFERROR(VLOOKUP(D3870, Product_Category!A:B, 2, FALSE), "Uncategorized")</f>
        <v>MCC</v>
      </c>
      <c r="O3870" s="186">
        <f t="shared" si="359"/>
        <v>7100</v>
      </c>
      <c r="P3870" s="185">
        <f t="shared" si="358"/>
        <v>7526</v>
      </c>
      <c r="Q3870" s="143">
        <v>2023</v>
      </c>
      <c r="R3870" s="143" t="str">
        <f>IFERROR(VLOOKUP(G3870,'SOURCE COMPANY'!A:B, 2, FALSE), "")</f>
        <v>Shubham Pharmachem</v>
      </c>
      <c r="S3870" s="143" t="str">
        <f>IFERROR(VLOOKUP(H3870,'CUSTOMER NAME'!A:B, 2, FALSE), "")</f>
        <v>TO THE ORDER</v>
      </c>
    </row>
    <row r="3871" spans="1:19">
      <c r="A3871" s="234" t="s">
        <v>492</v>
      </c>
      <c r="B3871" s="31">
        <v>3000</v>
      </c>
      <c r="C3871" s="143" t="s">
        <v>7</v>
      </c>
      <c r="D3871" s="143" t="s">
        <v>104</v>
      </c>
      <c r="E3871" s="51">
        <v>3</v>
      </c>
      <c r="F3871" s="143" t="s">
        <v>9</v>
      </c>
      <c r="G3871" s="131" t="s">
        <v>319</v>
      </c>
      <c r="H3871" s="198" t="s">
        <v>510</v>
      </c>
      <c r="I3871" s="219" t="s">
        <v>2560</v>
      </c>
      <c r="J3871" s="184">
        <f>IF(F3871="USD", E3871, E3871 * IFERROR(VLOOKUP(F3871, EXCHANGE_RATE!A:B, 2, FALSE), "Currency not found"))</f>
        <v>3</v>
      </c>
      <c r="K3871" s="184">
        <f t="shared" si="356"/>
        <v>3</v>
      </c>
      <c r="L3871" s="184">
        <f>IF(C3871="MTS", B3871, B3871 * IFERROR(VLOOKUP(C3871, 'QTY_CONVERSIONS '!A:B, 2, FALSE), "Units not  found"))</f>
        <v>3</v>
      </c>
      <c r="M3871" s="185">
        <f t="shared" si="357"/>
        <v>9000</v>
      </c>
      <c r="N3871" s="143" t="str">
        <f>IFERROR(VLOOKUP(D3871, Product_Category!A:B, 2, FALSE), "Uncategorized")</f>
        <v>MAGNESIUM STEARATE</v>
      </c>
      <c r="O3871" s="186">
        <f t="shared" si="359"/>
        <v>3000</v>
      </c>
      <c r="P3871" s="185">
        <f t="shared" si="358"/>
        <v>9000</v>
      </c>
      <c r="Q3871" s="143">
        <v>2023</v>
      </c>
      <c r="R3871" s="143" t="str">
        <f>IFERROR(VLOOKUP(G3871,'SOURCE COMPANY'!A:B, 2, FALSE), "")</f>
        <v>VASA PHARMA</v>
      </c>
      <c r="S3871" s="143" t="str">
        <f>IFERROR(VLOOKUP(H3871,'CUSTOMER NAME'!A:B, 2, FALSE), "")</f>
        <v>TO THE ORDER</v>
      </c>
    </row>
    <row r="3872" spans="1:19">
      <c r="A3872" s="234" t="s">
        <v>492</v>
      </c>
      <c r="B3872" s="31">
        <v>3000</v>
      </c>
      <c r="C3872" s="143" t="s">
        <v>7</v>
      </c>
      <c r="D3872" s="143" t="s">
        <v>104</v>
      </c>
      <c r="E3872" s="51">
        <v>3</v>
      </c>
      <c r="F3872" s="143" t="s">
        <v>9</v>
      </c>
      <c r="G3872" s="131" t="s">
        <v>319</v>
      </c>
      <c r="H3872" s="198" t="s">
        <v>510</v>
      </c>
      <c r="I3872" s="219" t="str">
        <f t="shared" ref="I3872:I3878" si="362">I3871</f>
        <v>Jan</v>
      </c>
      <c r="J3872" s="184">
        <f>IF(F3872="USD", E3872, E3872 * IFERROR(VLOOKUP(F3872, EXCHANGE_RATE!A:B, 2, FALSE), "Currency not found"))</f>
        <v>3</v>
      </c>
      <c r="K3872" s="184">
        <f t="shared" si="356"/>
        <v>3</v>
      </c>
      <c r="L3872" s="184">
        <f>IF(C3872="MTS", B3872, B3872 * IFERROR(VLOOKUP(C3872, 'QTY_CONVERSIONS '!A:B, 2, FALSE), "Units not  found"))</f>
        <v>3</v>
      </c>
      <c r="M3872" s="185">
        <f t="shared" si="357"/>
        <v>9000</v>
      </c>
      <c r="N3872" s="143" t="str">
        <f>IFERROR(VLOOKUP(D3872, Product_Category!A:B, 2, FALSE), "Uncategorized")</f>
        <v>MAGNESIUM STEARATE</v>
      </c>
      <c r="O3872" s="186">
        <f t="shared" si="359"/>
        <v>3000</v>
      </c>
      <c r="P3872" s="185">
        <f t="shared" si="358"/>
        <v>9000</v>
      </c>
      <c r="Q3872" s="143">
        <v>2023</v>
      </c>
      <c r="R3872" s="143" t="str">
        <f>IFERROR(VLOOKUP(G3872,'SOURCE COMPANY'!A:B, 2, FALSE), "")</f>
        <v>VASA PHARMA</v>
      </c>
      <c r="S3872" s="143" t="str">
        <f>IFERROR(VLOOKUP(H3872,'CUSTOMER NAME'!A:B, 2, FALSE), "")</f>
        <v>TO THE ORDER</v>
      </c>
    </row>
    <row r="3873" spans="1:19">
      <c r="A3873" s="233" t="s">
        <v>172</v>
      </c>
      <c r="B3873" s="118">
        <v>18000</v>
      </c>
      <c r="C3873" s="118" t="s">
        <v>7</v>
      </c>
      <c r="D3873" s="118" t="s">
        <v>766</v>
      </c>
      <c r="E3873" s="255">
        <v>3.46</v>
      </c>
      <c r="F3873" s="118" t="s">
        <v>1718</v>
      </c>
      <c r="G3873" s="118" t="s">
        <v>88</v>
      </c>
      <c r="H3873" s="199" t="s">
        <v>88</v>
      </c>
      <c r="I3873" s="219" t="str">
        <f t="shared" si="362"/>
        <v>Jan</v>
      </c>
      <c r="J3873" s="184">
        <f>IF(F3873="USD", E3873, E3873 * IFERROR(VLOOKUP(F3873, EXCHANGE_RATE!A:B, 2, FALSE), "Currency not found"))</f>
        <v>3.7022000000000004</v>
      </c>
      <c r="K3873" s="184">
        <f t="shared" si="356"/>
        <v>3.71</v>
      </c>
      <c r="L3873" s="184">
        <f>IF(C3873="MTS", B3873, B3873 * IFERROR(VLOOKUP(C3873, 'QTY_CONVERSIONS '!A:B, 2, FALSE), "Units not  found"))</f>
        <v>18</v>
      </c>
      <c r="M3873" s="185">
        <f t="shared" si="357"/>
        <v>66780</v>
      </c>
      <c r="N3873" s="143" t="str">
        <f>IFERROR(VLOOKUP(D3873, Product_Category!A:B, 2, FALSE), "Uncategorized")</f>
        <v>MCC</v>
      </c>
      <c r="O3873" s="186">
        <f t="shared" si="359"/>
        <v>3710</v>
      </c>
      <c r="P3873" s="185">
        <f t="shared" si="358"/>
        <v>66780</v>
      </c>
      <c r="Q3873" s="143">
        <v>2023</v>
      </c>
      <c r="R3873" s="143" t="str">
        <f>IFERROR(VLOOKUP(G3873,'SOURCE COMPANY'!A:B, 2, FALSE), "")</f>
        <v>DFE PHARMA</v>
      </c>
      <c r="S3873" s="143" t="str">
        <f>IFERROR(VLOOKUP(H3873,'CUSTOMER NAME'!A:B, 2, FALSE), "")</f>
        <v>DFE PHARMA</v>
      </c>
    </row>
    <row r="3874" spans="1:19">
      <c r="A3874" s="233" t="s">
        <v>172</v>
      </c>
      <c r="B3874" s="118">
        <v>18000</v>
      </c>
      <c r="C3874" s="118" t="s">
        <v>7</v>
      </c>
      <c r="D3874" s="118" t="s">
        <v>582</v>
      </c>
      <c r="E3874" s="255">
        <v>2.2200000000000002</v>
      </c>
      <c r="F3874" s="118" t="s">
        <v>1718</v>
      </c>
      <c r="G3874" s="118" t="s">
        <v>88</v>
      </c>
      <c r="H3874" s="199" t="s">
        <v>88</v>
      </c>
      <c r="I3874" s="219" t="str">
        <f t="shared" si="362"/>
        <v>Jan</v>
      </c>
      <c r="J3874" s="184">
        <f>IF(F3874="USD", E3874, E3874 * IFERROR(VLOOKUP(F3874, EXCHANGE_RATE!A:B, 2, FALSE), "Currency not found"))</f>
        <v>2.3754000000000004</v>
      </c>
      <c r="K3874" s="184">
        <f t="shared" si="356"/>
        <v>2.38</v>
      </c>
      <c r="L3874" s="184">
        <f>IF(C3874="MTS", B3874, B3874 * IFERROR(VLOOKUP(C3874, 'QTY_CONVERSIONS '!A:B, 2, FALSE), "Units not  found"))</f>
        <v>18</v>
      </c>
      <c r="M3874" s="185">
        <f t="shared" si="357"/>
        <v>42840</v>
      </c>
      <c r="N3874" s="143" t="str">
        <f>IFERROR(VLOOKUP(D3874, Product_Category!A:B, 2, FALSE), "Uncategorized")</f>
        <v>MCC</v>
      </c>
      <c r="O3874" s="186">
        <f t="shared" si="359"/>
        <v>2380</v>
      </c>
      <c r="P3874" s="185">
        <f t="shared" si="358"/>
        <v>42840</v>
      </c>
      <c r="Q3874" s="143">
        <v>2023</v>
      </c>
      <c r="R3874" s="143" t="str">
        <f>IFERROR(VLOOKUP(G3874,'SOURCE COMPANY'!A:B, 2, FALSE), "")</f>
        <v>DFE PHARMA</v>
      </c>
      <c r="S3874" s="143" t="str">
        <f>IFERROR(VLOOKUP(H3874,'CUSTOMER NAME'!A:B, 2, FALSE), "")</f>
        <v>DFE PHARMA</v>
      </c>
    </row>
    <row r="3875" spans="1:19">
      <c r="A3875" s="233" t="s">
        <v>172</v>
      </c>
      <c r="B3875" s="118">
        <v>18000</v>
      </c>
      <c r="C3875" s="118" t="s">
        <v>7</v>
      </c>
      <c r="D3875" s="118" t="s">
        <v>805</v>
      </c>
      <c r="E3875" s="255">
        <v>2.1799564</v>
      </c>
      <c r="F3875" s="118" t="s">
        <v>1718</v>
      </c>
      <c r="G3875" s="118" t="s">
        <v>88</v>
      </c>
      <c r="H3875" s="199" t="s">
        <v>88</v>
      </c>
      <c r="I3875" s="219" t="str">
        <f t="shared" si="362"/>
        <v>Jan</v>
      </c>
      <c r="J3875" s="184">
        <f>IF(F3875="USD", E3875, E3875 * IFERROR(VLOOKUP(F3875, EXCHANGE_RATE!A:B, 2, FALSE), "Currency not found"))</f>
        <v>2.3325533480000002</v>
      </c>
      <c r="K3875" s="184">
        <f t="shared" si="356"/>
        <v>2.34</v>
      </c>
      <c r="L3875" s="184">
        <f>IF(C3875="MTS", B3875, B3875 * IFERROR(VLOOKUP(C3875, 'QTY_CONVERSIONS '!A:B, 2, FALSE), "Units not  found"))</f>
        <v>18</v>
      </c>
      <c r="M3875" s="185">
        <f t="shared" si="357"/>
        <v>42120</v>
      </c>
      <c r="N3875" s="143" t="str">
        <f>IFERROR(VLOOKUP(D3875, Product_Category!A:B, 2, FALSE), "Uncategorized")</f>
        <v>MCC</v>
      </c>
      <c r="O3875" s="186">
        <f t="shared" si="359"/>
        <v>2340</v>
      </c>
      <c r="P3875" s="185">
        <f t="shared" si="358"/>
        <v>42120</v>
      </c>
      <c r="Q3875" s="143">
        <v>2023</v>
      </c>
      <c r="R3875" s="143" t="str">
        <f>IFERROR(VLOOKUP(G3875,'SOURCE COMPANY'!A:B, 2, FALSE), "")</f>
        <v>DFE PHARMA</v>
      </c>
      <c r="S3875" s="143" t="str">
        <f>IFERROR(VLOOKUP(H3875,'CUSTOMER NAME'!A:B, 2, FALSE), "")</f>
        <v>DFE PHARMA</v>
      </c>
    </row>
    <row r="3876" spans="1:19">
      <c r="A3876" s="233" t="s">
        <v>172</v>
      </c>
      <c r="B3876" s="118">
        <v>18000</v>
      </c>
      <c r="C3876" s="118" t="s">
        <v>7</v>
      </c>
      <c r="D3876" s="118" t="s">
        <v>805</v>
      </c>
      <c r="E3876" s="255">
        <v>2.1799564</v>
      </c>
      <c r="F3876" s="118" t="s">
        <v>1718</v>
      </c>
      <c r="G3876" s="118" t="s">
        <v>88</v>
      </c>
      <c r="H3876" s="199" t="s">
        <v>88</v>
      </c>
      <c r="I3876" s="219" t="str">
        <f t="shared" si="362"/>
        <v>Jan</v>
      </c>
      <c r="J3876" s="184">
        <f>IF(F3876="USD", E3876, E3876 * IFERROR(VLOOKUP(F3876, EXCHANGE_RATE!A:B, 2, FALSE), "Currency not found"))</f>
        <v>2.3325533480000002</v>
      </c>
      <c r="K3876" s="184">
        <f t="shared" si="356"/>
        <v>2.34</v>
      </c>
      <c r="L3876" s="184">
        <f>IF(C3876="MTS", B3876, B3876 * IFERROR(VLOOKUP(C3876, 'QTY_CONVERSIONS '!A:B, 2, FALSE), "Units not  found"))</f>
        <v>18</v>
      </c>
      <c r="M3876" s="185">
        <f t="shared" si="357"/>
        <v>42120</v>
      </c>
      <c r="N3876" s="143" t="str">
        <f>IFERROR(VLOOKUP(D3876, Product_Category!A:B, 2, FALSE), "Uncategorized")</f>
        <v>MCC</v>
      </c>
      <c r="O3876" s="186">
        <f t="shared" si="359"/>
        <v>2340</v>
      </c>
      <c r="P3876" s="185">
        <f t="shared" si="358"/>
        <v>42120</v>
      </c>
      <c r="Q3876" s="143">
        <v>2023</v>
      </c>
      <c r="R3876" s="143" t="str">
        <f>IFERROR(VLOOKUP(G3876,'SOURCE COMPANY'!A:B, 2, FALSE), "")</f>
        <v>DFE PHARMA</v>
      </c>
      <c r="S3876" s="143" t="str">
        <f>IFERROR(VLOOKUP(H3876,'CUSTOMER NAME'!A:B, 2, FALSE), "")</f>
        <v>DFE PHARMA</v>
      </c>
    </row>
    <row r="3877" spans="1:19">
      <c r="A3877" s="233" t="s">
        <v>172</v>
      </c>
      <c r="B3877" s="118">
        <v>20000</v>
      </c>
      <c r="C3877" s="118" t="s">
        <v>7</v>
      </c>
      <c r="D3877" s="118" t="s">
        <v>856</v>
      </c>
      <c r="E3877" s="255">
        <v>2.4699506000000002</v>
      </c>
      <c r="F3877" s="118" t="s">
        <v>9</v>
      </c>
      <c r="G3877" s="118" t="s">
        <v>88</v>
      </c>
      <c r="H3877" s="199" t="s">
        <v>88</v>
      </c>
      <c r="I3877" s="219" t="str">
        <f t="shared" si="362"/>
        <v>Jan</v>
      </c>
      <c r="J3877" s="184">
        <f>IF(F3877="USD", E3877, E3877 * IFERROR(VLOOKUP(F3877, EXCHANGE_RATE!A:B, 2, FALSE), "Currency not found"))</f>
        <v>2.4699506000000002</v>
      </c>
      <c r="K3877" s="184">
        <f t="shared" si="356"/>
        <v>2.4699999999999998</v>
      </c>
      <c r="L3877" s="184">
        <f>IF(C3877="MTS", B3877, B3877 * IFERROR(VLOOKUP(C3877, 'QTY_CONVERSIONS '!A:B, 2, FALSE), "Units not  found"))</f>
        <v>20</v>
      </c>
      <c r="M3877" s="185">
        <f t="shared" si="357"/>
        <v>49399.999999999993</v>
      </c>
      <c r="N3877" s="143" t="str">
        <f>IFERROR(VLOOKUP(D3877, Product_Category!A:B, 2, FALSE), "Uncategorized")</f>
        <v>MCC</v>
      </c>
      <c r="O3877" s="186">
        <f t="shared" si="359"/>
        <v>2469.9999999999995</v>
      </c>
      <c r="P3877" s="185">
        <f t="shared" si="358"/>
        <v>49399.999999999993</v>
      </c>
      <c r="Q3877" s="143">
        <v>2023</v>
      </c>
      <c r="R3877" s="143" t="str">
        <f>IFERROR(VLOOKUP(G3877,'SOURCE COMPANY'!A:B, 2, FALSE), "")</f>
        <v>DFE PHARMA</v>
      </c>
      <c r="S3877" s="143" t="str">
        <f>IFERROR(VLOOKUP(H3877,'CUSTOMER NAME'!A:B, 2, FALSE), "")</f>
        <v>DFE PHARMA</v>
      </c>
    </row>
    <row r="3878" spans="1:19">
      <c r="A3878" s="233" t="s">
        <v>172</v>
      </c>
      <c r="B3878" s="118">
        <v>20000</v>
      </c>
      <c r="C3878" s="118" t="s">
        <v>7</v>
      </c>
      <c r="D3878" s="118" t="s">
        <v>1073</v>
      </c>
      <c r="E3878" s="255">
        <v>2.4700000000000002</v>
      </c>
      <c r="F3878" s="118" t="s">
        <v>9</v>
      </c>
      <c r="G3878" s="118" t="s">
        <v>88</v>
      </c>
      <c r="H3878" s="199" t="s">
        <v>88</v>
      </c>
      <c r="I3878" s="219" t="str">
        <f t="shared" si="362"/>
        <v>Jan</v>
      </c>
      <c r="J3878" s="184">
        <f>IF(F3878="USD", E3878, E3878 * IFERROR(VLOOKUP(F3878, EXCHANGE_RATE!A:B, 2, FALSE), "Currency not found"))</f>
        <v>2.4700000000000002</v>
      </c>
      <c r="K3878" s="184">
        <f t="shared" si="356"/>
        <v>2.4700000000000002</v>
      </c>
      <c r="L3878" s="184">
        <f>IF(C3878="MTS", B3878, B3878 * IFERROR(VLOOKUP(C3878, 'QTY_CONVERSIONS '!A:B, 2, FALSE), "Units not  found"))</f>
        <v>20</v>
      </c>
      <c r="M3878" s="185">
        <f t="shared" si="357"/>
        <v>49400.000000000007</v>
      </c>
      <c r="N3878" s="143" t="str">
        <f>IFERROR(VLOOKUP(D3878, Product_Category!A:B, 2, FALSE), "Uncategorized")</f>
        <v>MCC</v>
      </c>
      <c r="O3878" s="186">
        <f t="shared" si="359"/>
        <v>2470</v>
      </c>
      <c r="P3878" s="185">
        <f t="shared" si="358"/>
        <v>49400</v>
      </c>
      <c r="Q3878" s="143">
        <v>2023</v>
      </c>
      <c r="R3878" s="143" t="str">
        <f>IFERROR(VLOOKUP(G3878,'SOURCE COMPANY'!A:B, 2, FALSE), "")</f>
        <v>DFE PHARMA</v>
      </c>
      <c r="S3878" s="143" t="str">
        <f>IFERROR(VLOOKUP(H3878,'CUSTOMER NAME'!A:B, 2, FALSE), "")</f>
        <v>DFE PHARMA</v>
      </c>
    </row>
    <row r="3879" spans="1:19">
      <c r="A3879" s="119" t="s">
        <v>978</v>
      </c>
      <c r="B3879" s="120">
        <v>4400</v>
      </c>
      <c r="C3879" s="120" t="s">
        <v>7</v>
      </c>
      <c r="D3879" s="120" t="s">
        <v>910</v>
      </c>
      <c r="E3879" s="120">
        <v>1.41</v>
      </c>
      <c r="F3879" s="120" t="s">
        <v>9</v>
      </c>
      <c r="G3879" s="118" t="s">
        <v>597</v>
      </c>
      <c r="H3879" s="121" t="s">
        <v>510</v>
      </c>
      <c r="I3879" s="192" t="s">
        <v>3034</v>
      </c>
      <c r="J3879" s="184">
        <f>IF(F3879="USD", E3879, E3879 * IFERROR(VLOOKUP(F3879, EXCHANGE_RATE!A:B, 2, FALSE), "Currency not found"))</f>
        <v>1.41</v>
      </c>
      <c r="K3879" s="184">
        <f t="shared" si="356"/>
        <v>1.41</v>
      </c>
      <c r="L3879" s="184">
        <f>IF(C3879="MTS", B3879, B3879 * IFERROR(VLOOKUP(C3879, 'QTY_CONVERSIONS '!A:B, 2, FALSE), "Units not  found"))</f>
        <v>4.4000000000000004</v>
      </c>
      <c r="M3879" s="185">
        <f t="shared" si="357"/>
        <v>6204</v>
      </c>
      <c r="N3879" s="143" t="str">
        <f>IFERROR(VLOOKUP(D3879, Product_Category!A:B, 2, FALSE), "Uncategorized")</f>
        <v>MAGNESIUM STEARATE</v>
      </c>
      <c r="O3879" s="186">
        <f t="shared" si="359"/>
        <v>1410</v>
      </c>
      <c r="P3879" s="185">
        <f t="shared" si="358"/>
        <v>6204.0000000000009</v>
      </c>
      <c r="Q3879" s="143">
        <v>2023</v>
      </c>
      <c r="R3879" s="143" t="str">
        <f>IFERROR(VLOOKUP(G3879,'SOURCE COMPANY'!A:B, 2, FALSE), "")</f>
        <v>Shubham Pharmachem</v>
      </c>
      <c r="S3879" s="143" t="str">
        <f>IFERROR(VLOOKUP(H3879,'CUSTOMER NAME'!A:B, 2, FALSE), "")</f>
        <v>TO THE ORDER</v>
      </c>
    </row>
    <row r="3880" spans="1:19">
      <c r="A3880" s="133" t="s">
        <v>812</v>
      </c>
      <c r="B3880" s="131">
        <v>24000</v>
      </c>
      <c r="C3880" s="131" t="s">
        <v>7</v>
      </c>
      <c r="D3880" s="131" t="s">
        <v>2678</v>
      </c>
      <c r="E3880" s="131">
        <v>2.637</v>
      </c>
      <c r="F3880" s="131" t="s">
        <v>9</v>
      </c>
      <c r="G3880" s="131" t="s">
        <v>2679</v>
      </c>
      <c r="H3880" s="134" t="s">
        <v>510</v>
      </c>
      <c r="I3880" s="192" t="s">
        <v>2670</v>
      </c>
      <c r="J3880" s="184">
        <f>IF(F3880="USD", E3880, E3880 * IFERROR(VLOOKUP(F3880, EXCHANGE_RATE!A:B, 2, FALSE), "Currency not found"))</f>
        <v>2.637</v>
      </c>
      <c r="K3880" s="184">
        <f t="shared" si="356"/>
        <v>2.6399999999999997</v>
      </c>
      <c r="L3880" s="184">
        <f>IF(C3880="MTS", B3880, B3880 * IFERROR(VLOOKUP(C3880, 'QTY_CONVERSIONS '!A:B, 2, FALSE), "Units not  found"))</f>
        <v>24</v>
      </c>
      <c r="M3880" s="185">
        <f t="shared" si="357"/>
        <v>63359.999999999993</v>
      </c>
      <c r="N3880" s="143" t="str">
        <f>IFERROR(VLOOKUP(D3880, Product_Category!A:B, 2, FALSE), "Uncategorized")</f>
        <v>MCC</v>
      </c>
      <c r="O3880" s="186">
        <f t="shared" si="359"/>
        <v>2639.9999999999995</v>
      </c>
      <c r="P3880" s="185">
        <f t="shared" si="358"/>
        <v>63359.999999999985</v>
      </c>
      <c r="Q3880" s="143">
        <v>2023</v>
      </c>
      <c r="R3880" s="143" t="str">
        <f>IFERROR(VLOOKUP(G3880,'SOURCE COMPANY'!A:B, 2, FALSE), "")</f>
        <v>Sigachi Industries limited</v>
      </c>
      <c r="S3880" s="143" t="str">
        <f>IFERROR(VLOOKUP(H3880,'CUSTOMER NAME'!A:B, 2, FALSE), "")</f>
        <v>TO THE ORDER</v>
      </c>
    </row>
    <row r="3881" spans="1:19">
      <c r="A3881" s="133" t="s">
        <v>812</v>
      </c>
      <c r="B3881" s="131">
        <v>24000</v>
      </c>
      <c r="C3881" s="131" t="s">
        <v>7</v>
      </c>
      <c r="D3881" s="131" t="s">
        <v>2678</v>
      </c>
      <c r="E3881" s="131">
        <v>2.68</v>
      </c>
      <c r="F3881" s="131" t="s">
        <v>9</v>
      </c>
      <c r="G3881" s="131" t="s">
        <v>2679</v>
      </c>
      <c r="H3881" s="134" t="s">
        <v>510</v>
      </c>
      <c r="I3881" s="192" t="s">
        <v>2670</v>
      </c>
      <c r="J3881" s="184">
        <f>IF(F3881="USD", E3881, E3881 * IFERROR(VLOOKUP(F3881, EXCHANGE_RATE!A:B, 2, FALSE), "Currency not found"))</f>
        <v>2.68</v>
      </c>
      <c r="K3881" s="184">
        <f t="shared" si="356"/>
        <v>2.68</v>
      </c>
      <c r="L3881" s="184">
        <f>IF(C3881="MTS", B3881, B3881 * IFERROR(VLOOKUP(C3881, 'QTY_CONVERSIONS '!A:B, 2, FALSE), "Units not  found"))</f>
        <v>24</v>
      </c>
      <c r="M3881" s="185">
        <f t="shared" si="357"/>
        <v>64320.000000000007</v>
      </c>
      <c r="N3881" s="143" t="str">
        <f>IFERROR(VLOOKUP(D3881, Product_Category!A:B, 2, FALSE), "Uncategorized")</f>
        <v>MCC</v>
      </c>
      <c r="O3881" s="186">
        <f t="shared" si="359"/>
        <v>2680</v>
      </c>
      <c r="P3881" s="185">
        <f t="shared" si="358"/>
        <v>64320</v>
      </c>
      <c r="Q3881" s="143">
        <v>2023</v>
      </c>
      <c r="R3881" s="143" t="str">
        <f>IFERROR(VLOOKUP(G3881,'SOURCE COMPANY'!A:B, 2, FALSE), "")</f>
        <v>Sigachi Industries limited</v>
      </c>
      <c r="S3881" s="143" t="str">
        <f>IFERROR(VLOOKUP(H3881,'CUSTOMER NAME'!A:B, 2, FALSE), "")</f>
        <v>TO THE ORDER</v>
      </c>
    </row>
    <row r="3882" spans="1:19">
      <c r="A3882" s="133" t="s">
        <v>860</v>
      </c>
      <c r="B3882" s="131">
        <v>48000</v>
      </c>
      <c r="C3882" s="131" t="s">
        <v>7</v>
      </c>
      <c r="D3882" s="131" t="s">
        <v>2691</v>
      </c>
      <c r="E3882" s="131">
        <v>2.2999999999999998</v>
      </c>
      <c r="F3882" s="131" t="s">
        <v>9</v>
      </c>
      <c r="G3882" s="131" t="s">
        <v>2679</v>
      </c>
      <c r="H3882" s="134" t="s">
        <v>510</v>
      </c>
      <c r="I3882" s="192" t="s">
        <v>2670</v>
      </c>
      <c r="J3882" s="184">
        <f>IF(F3882="USD", E3882, E3882 * IFERROR(VLOOKUP(F3882, EXCHANGE_RATE!A:B, 2, FALSE), "Currency not found"))</f>
        <v>2.2999999999999998</v>
      </c>
      <c r="K3882" s="184">
        <f t="shared" si="356"/>
        <v>2.2999999999999998</v>
      </c>
      <c r="L3882" s="184">
        <f>IF(C3882="MTS", B3882, B3882 * IFERROR(VLOOKUP(C3882, 'QTY_CONVERSIONS '!A:B, 2, FALSE), "Units not  found"))</f>
        <v>48</v>
      </c>
      <c r="M3882" s="185">
        <f t="shared" si="357"/>
        <v>110399.99999999999</v>
      </c>
      <c r="N3882" s="143" t="str">
        <f>IFERROR(VLOOKUP(D3882, Product_Category!A:B, 2, FALSE), "Uncategorized")</f>
        <v>MCC</v>
      </c>
      <c r="O3882" s="186">
        <f t="shared" si="359"/>
        <v>2300</v>
      </c>
      <c r="P3882" s="185">
        <f t="shared" si="358"/>
        <v>110400</v>
      </c>
      <c r="Q3882" s="143">
        <v>2023</v>
      </c>
      <c r="R3882" s="143" t="str">
        <f>IFERROR(VLOOKUP(G3882,'SOURCE COMPANY'!A:B, 2, FALSE), "")</f>
        <v>Sigachi Industries limited</v>
      </c>
      <c r="S3882" s="143" t="str">
        <f>IFERROR(VLOOKUP(H3882,'CUSTOMER NAME'!A:B, 2, FALSE), "")</f>
        <v>TO THE ORDER</v>
      </c>
    </row>
    <row r="3883" spans="1:19">
      <c r="A3883" s="135" t="s">
        <v>77</v>
      </c>
      <c r="B3883" s="132">
        <v>360</v>
      </c>
      <c r="C3883" s="132" t="s">
        <v>7</v>
      </c>
      <c r="D3883" s="132" t="s">
        <v>2691</v>
      </c>
      <c r="E3883" s="132">
        <v>2.9849999999999999</v>
      </c>
      <c r="F3883" s="132" t="s">
        <v>9</v>
      </c>
      <c r="G3883" s="131" t="s">
        <v>2679</v>
      </c>
      <c r="H3883" s="136" t="s">
        <v>510</v>
      </c>
      <c r="I3883" s="192" t="s">
        <v>2670</v>
      </c>
      <c r="J3883" s="184">
        <f>IF(F3883="USD", E3883, E3883 * IFERROR(VLOOKUP(F3883, EXCHANGE_RATE!A:B, 2, FALSE), "Currency not found"))</f>
        <v>2.9849999999999999</v>
      </c>
      <c r="K3883" s="184">
        <f t="shared" si="356"/>
        <v>2.9899999999999998</v>
      </c>
      <c r="L3883" s="184">
        <f>IF(C3883="MTS", B3883, B3883 * IFERROR(VLOOKUP(C3883, 'QTY_CONVERSIONS '!A:B, 2, FALSE), "Units not  found"))</f>
        <v>0.36</v>
      </c>
      <c r="M3883" s="185">
        <f t="shared" si="357"/>
        <v>1076.3999999999999</v>
      </c>
      <c r="N3883" s="143" t="str">
        <f>IFERROR(VLOOKUP(D3883, Product_Category!A:B, 2, FALSE), "Uncategorized")</f>
        <v>MCC</v>
      </c>
      <c r="O3883" s="186">
        <f t="shared" si="359"/>
        <v>2989.9999999999995</v>
      </c>
      <c r="P3883" s="185">
        <f t="shared" si="358"/>
        <v>1076.3999999999999</v>
      </c>
      <c r="Q3883" s="143">
        <v>2023</v>
      </c>
      <c r="R3883" s="143" t="str">
        <f>IFERROR(VLOOKUP(G3883,'SOURCE COMPANY'!A:B, 2, FALSE), "")</f>
        <v>Sigachi Industries limited</v>
      </c>
      <c r="S3883" s="143" t="str">
        <f>IFERROR(VLOOKUP(H3883,'CUSTOMER NAME'!A:B, 2, FALSE), "")</f>
        <v>TO THE ORDER</v>
      </c>
    </row>
    <row r="3884" spans="1:19">
      <c r="A3884" s="140" t="s">
        <v>2707</v>
      </c>
      <c r="B3884" s="142">
        <v>500</v>
      </c>
      <c r="C3884" s="142" t="s">
        <v>7</v>
      </c>
      <c r="D3884" s="142" t="s">
        <v>553</v>
      </c>
      <c r="E3884" s="142">
        <v>8.2970000000000006</v>
      </c>
      <c r="F3884" s="142" t="s">
        <v>9</v>
      </c>
      <c r="G3884" s="131" t="s">
        <v>2679</v>
      </c>
      <c r="H3884" s="141" t="s">
        <v>510</v>
      </c>
      <c r="I3884" s="192" t="s">
        <v>2670</v>
      </c>
      <c r="J3884" s="184">
        <f>IF(F3884="USD", E3884, E3884 * IFERROR(VLOOKUP(F3884, EXCHANGE_RATE!A:B, 2, FALSE), "Currency not found"))</f>
        <v>8.2970000000000006</v>
      </c>
      <c r="K3884" s="184">
        <f t="shared" si="356"/>
        <v>8.2999999999999989</v>
      </c>
      <c r="L3884" s="184">
        <f>IF(C3884="MTS", B3884, B3884 * IFERROR(VLOOKUP(C3884, 'QTY_CONVERSIONS '!A:B, 2, FALSE), "Units not  found"))</f>
        <v>0.5</v>
      </c>
      <c r="M3884" s="185">
        <f t="shared" si="357"/>
        <v>4149.9999999999991</v>
      </c>
      <c r="N3884" s="143" t="str">
        <f>IFERROR(VLOOKUP(D3884, Product_Category!A:B, 2, FALSE), "Uncategorized")</f>
        <v>CROSCARMELLOSE SODIUM</v>
      </c>
      <c r="O3884" s="186">
        <f t="shared" si="359"/>
        <v>8299.9999999999982</v>
      </c>
      <c r="P3884" s="185">
        <f t="shared" si="358"/>
        <v>4149.9999999999991</v>
      </c>
      <c r="Q3884" s="143">
        <v>2023</v>
      </c>
      <c r="R3884" s="143" t="str">
        <f>IFERROR(VLOOKUP(G3884,'SOURCE COMPANY'!A:B, 2, FALSE), "")</f>
        <v>Sigachi Industries limited</v>
      </c>
      <c r="S3884" s="143" t="str">
        <f>IFERROR(VLOOKUP(H3884,'CUSTOMER NAME'!A:B, 2, FALSE), "")</f>
        <v>TO THE ORDER</v>
      </c>
    </row>
    <row r="3885" spans="1:19">
      <c r="A3885" s="133" t="s">
        <v>2707</v>
      </c>
      <c r="B3885" s="131">
        <v>3500</v>
      </c>
      <c r="C3885" s="131" t="s">
        <v>7</v>
      </c>
      <c r="D3885" s="131" t="s">
        <v>2691</v>
      </c>
      <c r="E3885" s="131">
        <v>2.6030000000000002</v>
      </c>
      <c r="F3885" s="131" t="s">
        <v>9</v>
      </c>
      <c r="G3885" s="131" t="s">
        <v>2679</v>
      </c>
      <c r="H3885" s="134" t="s">
        <v>510</v>
      </c>
      <c r="I3885" s="192" t="s">
        <v>2670</v>
      </c>
      <c r="J3885" s="184">
        <f>IF(F3885="USD", E3885, E3885 * IFERROR(VLOOKUP(F3885, EXCHANGE_RATE!A:B, 2, FALSE), "Currency not found"))</f>
        <v>2.6030000000000002</v>
      </c>
      <c r="K3885" s="184">
        <f t="shared" si="356"/>
        <v>2.61</v>
      </c>
      <c r="L3885" s="184">
        <f>IF(C3885="MTS", B3885, B3885 * IFERROR(VLOOKUP(C3885, 'QTY_CONVERSIONS '!A:B, 2, FALSE), "Units not  found"))</f>
        <v>3.5</v>
      </c>
      <c r="M3885" s="185">
        <f t="shared" si="357"/>
        <v>9135</v>
      </c>
      <c r="N3885" s="143" t="str">
        <f>IFERROR(VLOOKUP(D3885, Product_Category!A:B, 2, FALSE), "Uncategorized")</f>
        <v>MCC</v>
      </c>
      <c r="O3885" s="186">
        <f t="shared" si="359"/>
        <v>2610</v>
      </c>
      <c r="P3885" s="185">
        <f t="shared" si="358"/>
        <v>9135</v>
      </c>
      <c r="Q3885" s="143">
        <v>2023</v>
      </c>
      <c r="R3885" s="143" t="str">
        <f>IFERROR(VLOOKUP(G3885,'SOURCE COMPANY'!A:B, 2, FALSE), "")</f>
        <v>Sigachi Industries limited</v>
      </c>
      <c r="S3885" s="143" t="str">
        <f>IFERROR(VLOOKUP(H3885,'CUSTOMER NAME'!A:B, 2, FALSE), "")</f>
        <v>TO THE ORDER</v>
      </c>
    </row>
    <row r="3886" spans="1:19">
      <c r="A3886" s="133" t="s">
        <v>2707</v>
      </c>
      <c r="B3886" s="131">
        <v>6000</v>
      </c>
      <c r="C3886" s="131" t="s">
        <v>7</v>
      </c>
      <c r="D3886" s="131" t="s">
        <v>2708</v>
      </c>
      <c r="E3886" s="131">
        <v>3.165</v>
      </c>
      <c r="F3886" s="131" t="s">
        <v>9</v>
      </c>
      <c r="G3886" s="131" t="s">
        <v>2679</v>
      </c>
      <c r="H3886" s="134" t="s">
        <v>510</v>
      </c>
      <c r="I3886" s="192" t="s">
        <v>2670</v>
      </c>
      <c r="J3886" s="184">
        <f>IF(F3886="USD", E3886, E3886 * IFERROR(VLOOKUP(F3886, EXCHANGE_RATE!A:B, 2, FALSE), "Currency not found"))</f>
        <v>3.165</v>
      </c>
      <c r="K3886" s="184">
        <f t="shared" si="356"/>
        <v>3.17</v>
      </c>
      <c r="L3886" s="184">
        <f>IF(C3886="MTS", B3886, B3886 * IFERROR(VLOOKUP(C3886, 'QTY_CONVERSIONS '!A:B, 2, FALSE), "Units not  found"))</f>
        <v>6</v>
      </c>
      <c r="M3886" s="185">
        <f t="shared" si="357"/>
        <v>19020</v>
      </c>
      <c r="N3886" s="143" t="str">
        <f>IFERROR(VLOOKUP(D3886, Product_Category!A:B, 2, FALSE), "Uncategorized")</f>
        <v>MCC</v>
      </c>
      <c r="O3886" s="186">
        <f t="shared" si="359"/>
        <v>3170</v>
      </c>
      <c r="P3886" s="185">
        <f t="shared" si="358"/>
        <v>19020</v>
      </c>
      <c r="Q3886" s="143">
        <v>2023</v>
      </c>
      <c r="R3886" s="143" t="str">
        <f>IFERROR(VLOOKUP(G3886,'SOURCE COMPANY'!A:B, 2, FALSE), "")</f>
        <v>Sigachi Industries limited</v>
      </c>
      <c r="S3886" s="143" t="str">
        <f>IFERROR(VLOOKUP(H3886,'CUSTOMER NAME'!A:B, 2, FALSE), "")</f>
        <v>TO THE ORDER</v>
      </c>
    </row>
    <row r="3887" spans="1:19">
      <c r="A3887" s="133" t="s">
        <v>887</v>
      </c>
      <c r="B3887" s="131">
        <v>2</v>
      </c>
      <c r="C3887" s="131" t="s">
        <v>7</v>
      </c>
      <c r="D3887" s="131" t="s">
        <v>2714</v>
      </c>
      <c r="E3887" s="131">
        <v>2.2509999999999999</v>
      </c>
      <c r="F3887" s="131" t="s">
        <v>9</v>
      </c>
      <c r="G3887" s="131" t="s">
        <v>2679</v>
      </c>
      <c r="H3887" s="134" t="s">
        <v>510</v>
      </c>
      <c r="I3887" s="192" t="s">
        <v>2670</v>
      </c>
      <c r="J3887" s="184">
        <f>IF(F3887="USD", E3887, E3887 * IFERROR(VLOOKUP(F3887, EXCHANGE_RATE!A:B, 2, FALSE), "Currency not found"))</f>
        <v>2.2509999999999999</v>
      </c>
      <c r="K3887" s="184">
        <f t="shared" si="356"/>
        <v>2.2599999999999998</v>
      </c>
      <c r="L3887" s="184">
        <f>IF(C3887="MTS", B3887, B3887 * IFERROR(VLOOKUP(C3887, 'QTY_CONVERSIONS '!A:B, 2, FALSE), "Units not  found"))</f>
        <v>2E-3</v>
      </c>
      <c r="M3887" s="185">
        <f t="shared" si="357"/>
        <v>4.5199999999999996</v>
      </c>
      <c r="N3887" s="143" t="str">
        <f>IFERROR(VLOOKUP(D3887, Product_Category!A:B, 2, FALSE), "Uncategorized")</f>
        <v>MCC</v>
      </c>
      <c r="O3887" s="186">
        <f t="shared" si="359"/>
        <v>2260</v>
      </c>
      <c r="P3887" s="185">
        <f t="shared" si="358"/>
        <v>4.5200000000000005</v>
      </c>
      <c r="Q3887" s="143">
        <v>2023</v>
      </c>
      <c r="R3887" s="143" t="str">
        <f>IFERROR(VLOOKUP(G3887,'SOURCE COMPANY'!A:B, 2, FALSE), "")</f>
        <v>Sigachi Industries limited</v>
      </c>
      <c r="S3887" s="143" t="str">
        <f>IFERROR(VLOOKUP(H3887,'CUSTOMER NAME'!A:B, 2, FALSE), "")</f>
        <v>TO THE ORDER</v>
      </c>
    </row>
    <row r="3888" spans="1:19">
      <c r="A3888" s="133" t="s">
        <v>889</v>
      </c>
      <c r="B3888" s="131">
        <v>9900</v>
      </c>
      <c r="C3888" s="131" t="s">
        <v>7</v>
      </c>
      <c r="D3888" s="131" t="s">
        <v>2715</v>
      </c>
      <c r="E3888" s="131">
        <v>3.8149999999999999</v>
      </c>
      <c r="F3888" s="131" t="s">
        <v>9</v>
      </c>
      <c r="G3888" s="131" t="s">
        <v>2679</v>
      </c>
      <c r="H3888" s="134" t="s">
        <v>510</v>
      </c>
      <c r="I3888" s="192" t="s">
        <v>2670</v>
      </c>
      <c r="J3888" s="184">
        <f>IF(F3888="USD", E3888, E3888 * IFERROR(VLOOKUP(F3888, EXCHANGE_RATE!A:B, 2, FALSE), "Currency not found"))</f>
        <v>3.8149999999999999</v>
      </c>
      <c r="K3888" s="184">
        <f t="shared" si="356"/>
        <v>3.82</v>
      </c>
      <c r="L3888" s="184">
        <f>IF(C3888="MTS", B3888, B3888 * IFERROR(VLOOKUP(C3888, 'QTY_CONVERSIONS '!A:B, 2, FALSE), "Units not  found"))</f>
        <v>9.9</v>
      </c>
      <c r="M3888" s="185">
        <f t="shared" si="357"/>
        <v>37818</v>
      </c>
      <c r="N3888" s="143" t="str">
        <f>IFERROR(VLOOKUP(D3888, Product_Category!A:B, 2, FALSE), "Uncategorized")</f>
        <v>MCC</v>
      </c>
      <c r="O3888" s="186">
        <f t="shared" si="359"/>
        <v>3820</v>
      </c>
      <c r="P3888" s="185">
        <f t="shared" si="358"/>
        <v>37818</v>
      </c>
      <c r="Q3888" s="143">
        <v>2023</v>
      </c>
      <c r="R3888" s="143" t="str">
        <f>IFERROR(VLOOKUP(G3888,'SOURCE COMPANY'!A:B, 2, FALSE), "")</f>
        <v>Sigachi Industries limited</v>
      </c>
      <c r="S3888" s="143" t="str">
        <f>IFERROR(VLOOKUP(H3888,'CUSTOMER NAME'!A:B, 2, FALSE), "")</f>
        <v>TO THE ORDER</v>
      </c>
    </row>
    <row r="3889" spans="1:19">
      <c r="A3889" s="133" t="s">
        <v>889</v>
      </c>
      <c r="B3889" s="131">
        <v>100</v>
      </c>
      <c r="C3889" s="131" t="s">
        <v>7</v>
      </c>
      <c r="D3889" s="131" t="s">
        <v>1069</v>
      </c>
      <c r="E3889" s="131">
        <v>6.8819999999999997</v>
      </c>
      <c r="F3889" s="131" t="s">
        <v>9</v>
      </c>
      <c r="G3889" s="131" t="s">
        <v>2679</v>
      </c>
      <c r="H3889" s="134" t="s">
        <v>510</v>
      </c>
      <c r="I3889" s="192" t="s">
        <v>2670</v>
      </c>
      <c r="J3889" s="184">
        <f>IF(F3889="USD", E3889, E3889 * IFERROR(VLOOKUP(F3889, EXCHANGE_RATE!A:B, 2, FALSE), "Currency not found"))</f>
        <v>6.8819999999999997</v>
      </c>
      <c r="K3889" s="184">
        <f t="shared" si="356"/>
        <v>6.89</v>
      </c>
      <c r="L3889" s="184">
        <f>IF(C3889="MTS", B3889, B3889 * IFERROR(VLOOKUP(C3889, 'QTY_CONVERSIONS '!A:B, 2, FALSE), "Units not  found"))</f>
        <v>0.1</v>
      </c>
      <c r="M3889" s="185">
        <f t="shared" si="357"/>
        <v>689</v>
      </c>
      <c r="N3889" s="143" t="str">
        <f>IFERROR(VLOOKUP(D3889, Product_Category!A:B, 2, FALSE), "Uncategorized")</f>
        <v>CROSCARMELLOSE SODIUM</v>
      </c>
      <c r="O3889" s="186">
        <f t="shared" si="359"/>
        <v>6890</v>
      </c>
      <c r="P3889" s="185">
        <f t="shared" si="358"/>
        <v>689</v>
      </c>
      <c r="Q3889" s="143">
        <v>2023</v>
      </c>
      <c r="R3889" s="143" t="str">
        <f>IFERROR(VLOOKUP(G3889,'SOURCE COMPANY'!A:B, 2, FALSE), "")</f>
        <v>Sigachi Industries limited</v>
      </c>
      <c r="S3889" s="143" t="str">
        <f>IFERROR(VLOOKUP(H3889,'CUSTOMER NAME'!A:B, 2, FALSE), "")</f>
        <v>TO THE ORDER</v>
      </c>
    </row>
    <row r="3890" spans="1:19">
      <c r="A3890" s="133" t="s">
        <v>262</v>
      </c>
      <c r="B3890" s="131">
        <v>20000</v>
      </c>
      <c r="C3890" s="131" t="s">
        <v>7</v>
      </c>
      <c r="D3890" s="131" t="s">
        <v>2691</v>
      </c>
      <c r="E3890" s="131">
        <v>2.512</v>
      </c>
      <c r="F3890" s="131" t="s">
        <v>9</v>
      </c>
      <c r="G3890" s="131" t="s">
        <v>2679</v>
      </c>
      <c r="H3890" s="134" t="s">
        <v>510</v>
      </c>
      <c r="I3890" s="192" t="s">
        <v>2670</v>
      </c>
      <c r="J3890" s="184">
        <f>IF(F3890="USD", E3890, E3890 * IFERROR(VLOOKUP(F3890, EXCHANGE_RATE!A:B, 2, FALSE), "Currency not found"))</f>
        <v>2.512</v>
      </c>
      <c r="K3890" s="184">
        <f t="shared" si="356"/>
        <v>2.5199999999999996</v>
      </c>
      <c r="L3890" s="184">
        <f>IF(C3890="MTS", B3890, B3890 * IFERROR(VLOOKUP(C3890, 'QTY_CONVERSIONS '!A:B, 2, FALSE), "Units not  found"))</f>
        <v>20</v>
      </c>
      <c r="M3890" s="185">
        <f t="shared" si="357"/>
        <v>50399.999999999993</v>
      </c>
      <c r="N3890" s="143" t="str">
        <f>IFERROR(VLOOKUP(D3890, Product_Category!A:B, 2, FALSE), "Uncategorized")</f>
        <v>MCC</v>
      </c>
      <c r="O3890" s="186">
        <f t="shared" si="359"/>
        <v>2519.9999999999995</v>
      </c>
      <c r="P3890" s="185">
        <f t="shared" si="358"/>
        <v>50399.999999999993</v>
      </c>
      <c r="Q3890" s="143">
        <v>2023</v>
      </c>
      <c r="R3890" s="143" t="str">
        <f>IFERROR(VLOOKUP(G3890,'SOURCE COMPANY'!A:B, 2, FALSE), "")</f>
        <v>Sigachi Industries limited</v>
      </c>
      <c r="S3890" s="143" t="str">
        <f>IFERROR(VLOOKUP(H3890,'CUSTOMER NAME'!A:B, 2, FALSE), "")</f>
        <v>TO THE ORDER</v>
      </c>
    </row>
    <row r="3891" spans="1:19">
      <c r="A3891" s="133" t="s">
        <v>715</v>
      </c>
      <c r="B3891" s="131">
        <v>0.9</v>
      </c>
      <c r="C3891" s="131" t="s">
        <v>7</v>
      </c>
      <c r="D3891" s="131" t="s">
        <v>2833</v>
      </c>
      <c r="E3891" s="131">
        <v>3.0000000000000001E-3</v>
      </c>
      <c r="F3891" s="131" t="s">
        <v>9</v>
      </c>
      <c r="G3891" s="131" t="s">
        <v>2679</v>
      </c>
      <c r="H3891" s="134" t="s">
        <v>510</v>
      </c>
      <c r="I3891" s="192" t="s">
        <v>2670</v>
      </c>
      <c r="J3891" s="184">
        <f>IF(F3891="USD", E3891, E3891 * IFERROR(VLOOKUP(F3891, EXCHANGE_RATE!A:B, 2, FALSE), "Currency not found"))</f>
        <v>3.0000000000000001E-3</v>
      </c>
      <c r="K3891" s="184">
        <f t="shared" si="356"/>
        <v>0.01</v>
      </c>
      <c r="L3891" s="184">
        <f>IF(C3891="MTS", B3891, B3891 * IFERROR(VLOOKUP(C3891, 'QTY_CONVERSIONS '!A:B, 2, FALSE), "Units not  found"))</f>
        <v>9.0000000000000008E-4</v>
      </c>
      <c r="M3891" s="185">
        <f t="shared" si="357"/>
        <v>9.0000000000000011E-3</v>
      </c>
      <c r="N3891" s="143" t="str">
        <f>IFERROR(VLOOKUP(D3891, Product_Category!A:B, 2, FALSE), "Uncategorized")</f>
        <v>MCC</v>
      </c>
      <c r="O3891" s="186">
        <f t="shared" si="359"/>
        <v>10</v>
      </c>
      <c r="P3891" s="185">
        <f t="shared" si="358"/>
        <v>9.0000000000000011E-3</v>
      </c>
      <c r="Q3891" s="143">
        <v>2023</v>
      </c>
      <c r="R3891" s="143" t="str">
        <f>IFERROR(VLOOKUP(G3891,'SOURCE COMPANY'!A:B, 2, FALSE), "")</f>
        <v>Sigachi Industries limited</v>
      </c>
      <c r="S3891" s="143" t="str">
        <f>IFERROR(VLOOKUP(H3891,'CUSTOMER NAME'!A:B, 2, FALSE), "")</f>
        <v>TO THE ORDER</v>
      </c>
    </row>
    <row r="3892" spans="1:19">
      <c r="A3892" s="133" t="s">
        <v>715</v>
      </c>
      <c r="B3892" s="131">
        <v>2</v>
      </c>
      <c r="C3892" s="131" t="s">
        <v>7</v>
      </c>
      <c r="D3892" s="131" t="s">
        <v>2833</v>
      </c>
      <c r="E3892" s="131">
        <v>1.502</v>
      </c>
      <c r="F3892" s="131" t="s">
        <v>9</v>
      </c>
      <c r="G3892" s="131" t="s">
        <v>2679</v>
      </c>
      <c r="H3892" s="134" t="s">
        <v>510</v>
      </c>
      <c r="I3892" s="192" t="s">
        <v>2670</v>
      </c>
      <c r="J3892" s="184">
        <f>IF(F3892="USD", E3892, E3892 * IFERROR(VLOOKUP(F3892, EXCHANGE_RATE!A:B, 2, FALSE), "Currency not found"))</f>
        <v>1.502</v>
      </c>
      <c r="K3892" s="184">
        <f t="shared" si="356"/>
        <v>1.51</v>
      </c>
      <c r="L3892" s="184">
        <f>IF(C3892="MTS", B3892, B3892 * IFERROR(VLOOKUP(C3892, 'QTY_CONVERSIONS '!A:B, 2, FALSE), "Units not  found"))</f>
        <v>2E-3</v>
      </c>
      <c r="M3892" s="185">
        <f t="shared" si="357"/>
        <v>3.02</v>
      </c>
      <c r="N3892" s="143" t="str">
        <f>IFERROR(VLOOKUP(D3892, Product_Category!A:B, 2, FALSE), "Uncategorized")</f>
        <v>MCC</v>
      </c>
      <c r="O3892" s="186">
        <f t="shared" si="359"/>
        <v>1510</v>
      </c>
      <c r="P3892" s="185">
        <f t="shared" si="358"/>
        <v>3.02</v>
      </c>
      <c r="Q3892" s="143">
        <v>2023</v>
      </c>
      <c r="R3892" s="143" t="str">
        <f>IFERROR(VLOOKUP(G3892,'SOURCE COMPANY'!A:B, 2, FALSE), "")</f>
        <v>Sigachi Industries limited</v>
      </c>
      <c r="S3892" s="143" t="str">
        <f>IFERROR(VLOOKUP(H3892,'CUSTOMER NAME'!A:B, 2, FALSE), "")</f>
        <v>TO THE ORDER</v>
      </c>
    </row>
    <row r="3893" spans="1:19">
      <c r="A3893" s="133" t="s">
        <v>715</v>
      </c>
      <c r="B3893" s="131">
        <v>0.5</v>
      </c>
      <c r="C3893" s="131" t="s">
        <v>7</v>
      </c>
      <c r="D3893" s="131" t="s">
        <v>2833</v>
      </c>
      <c r="E3893" s="131">
        <v>3.0000000000000001E-3</v>
      </c>
      <c r="F3893" s="131" t="s">
        <v>9</v>
      </c>
      <c r="G3893" s="131" t="s">
        <v>2679</v>
      </c>
      <c r="H3893" s="134" t="s">
        <v>510</v>
      </c>
      <c r="I3893" s="192" t="s">
        <v>2670</v>
      </c>
      <c r="J3893" s="184">
        <f>IF(F3893="USD", E3893, E3893 * IFERROR(VLOOKUP(F3893, EXCHANGE_RATE!A:B, 2, FALSE), "Currency not found"))</f>
        <v>3.0000000000000001E-3</v>
      </c>
      <c r="K3893" s="184">
        <f t="shared" si="356"/>
        <v>0.01</v>
      </c>
      <c r="L3893" s="184">
        <f>IF(C3893="MTS", B3893, B3893 * IFERROR(VLOOKUP(C3893, 'QTY_CONVERSIONS '!A:B, 2, FALSE), "Units not  found"))</f>
        <v>5.0000000000000001E-4</v>
      </c>
      <c r="M3893" s="185">
        <f t="shared" si="357"/>
        <v>5.0000000000000001E-3</v>
      </c>
      <c r="N3893" s="143" t="str">
        <f>IFERROR(VLOOKUP(D3893, Product_Category!A:B, 2, FALSE), "Uncategorized")</f>
        <v>MCC</v>
      </c>
      <c r="O3893" s="186">
        <f t="shared" si="359"/>
        <v>10</v>
      </c>
      <c r="P3893" s="185">
        <f t="shared" si="358"/>
        <v>5.0000000000000001E-3</v>
      </c>
      <c r="Q3893" s="143">
        <v>2023</v>
      </c>
      <c r="R3893" s="143" t="str">
        <f>IFERROR(VLOOKUP(G3893,'SOURCE COMPANY'!A:B, 2, FALSE), "")</f>
        <v>Sigachi Industries limited</v>
      </c>
      <c r="S3893" s="143" t="str">
        <f>IFERROR(VLOOKUP(H3893,'CUSTOMER NAME'!A:B, 2, FALSE), "")</f>
        <v>TO THE ORDER</v>
      </c>
    </row>
    <row r="3894" spans="1:19">
      <c r="A3894" s="133" t="s">
        <v>1012</v>
      </c>
      <c r="B3894" s="131">
        <v>20000</v>
      </c>
      <c r="C3894" s="131" t="s">
        <v>7</v>
      </c>
      <c r="D3894" s="131" t="s">
        <v>2856</v>
      </c>
      <c r="E3894" s="131">
        <v>3.2370000000000001</v>
      </c>
      <c r="F3894" s="131" t="s">
        <v>9</v>
      </c>
      <c r="G3894" s="131" t="s">
        <v>2679</v>
      </c>
      <c r="H3894" s="134" t="s">
        <v>510</v>
      </c>
      <c r="I3894" s="192" t="s">
        <v>2670</v>
      </c>
      <c r="J3894" s="184">
        <f>IF(F3894="USD", E3894, E3894 * IFERROR(VLOOKUP(F3894, EXCHANGE_RATE!A:B, 2, FALSE), "Currency not found"))</f>
        <v>3.2370000000000001</v>
      </c>
      <c r="K3894" s="184">
        <f t="shared" si="356"/>
        <v>3.2399999999999998</v>
      </c>
      <c r="L3894" s="184">
        <f>IF(C3894="MTS", B3894, B3894 * IFERROR(VLOOKUP(C3894, 'QTY_CONVERSIONS '!A:B, 2, FALSE), "Units not  found"))</f>
        <v>20</v>
      </c>
      <c r="M3894" s="185">
        <f t="shared" si="357"/>
        <v>64799.999999999993</v>
      </c>
      <c r="N3894" s="143" t="str">
        <f>IFERROR(VLOOKUP(D3894, Product_Category!A:B, 2, FALSE), "Uncategorized")</f>
        <v>MCC</v>
      </c>
      <c r="O3894" s="186">
        <f t="shared" si="359"/>
        <v>3239.9999999999995</v>
      </c>
      <c r="P3894" s="185">
        <f t="shared" si="358"/>
        <v>64799.999999999993</v>
      </c>
      <c r="Q3894" s="143">
        <v>2023</v>
      </c>
      <c r="R3894" s="143" t="str">
        <f>IFERROR(VLOOKUP(G3894,'SOURCE COMPANY'!A:B, 2, FALSE), "")</f>
        <v>Sigachi Industries limited</v>
      </c>
      <c r="S3894" s="143" t="str">
        <f>IFERROR(VLOOKUP(H3894,'CUSTOMER NAME'!A:B, 2, FALSE), "")</f>
        <v>TO THE ORDER</v>
      </c>
    </row>
    <row r="3895" spans="1:19">
      <c r="A3895" s="133" t="s">
        <v>160</v>
      </c>
      <c r="B3895" s="131">
        <v>3000</v>
      </c>
      <c r="C3895" s="131" t="s">
        <v>7</v>
      </c>
      <c r="D3895" s="131" t="s">
        <v>2867</v>
      </c>
      <c r="E3895" s="131">
        <v>2.3610000000000002</v>
      </c>
      <c r="F3895" s="131" t="s">
        <v>9</v>
      </c>
      <c r="G3895" s="131" t="s">
        <v>2679</v>
      </c>
      <c r="H3895" s="134" t="s">
        <v>510</v>
      </c>
      <c r="I3895" s="192" t="s">
        <v>2670</v>
      </c>
      <c r="J3895" s="184">
        <f>IF(F3895="USD", E3895, E3895 * IFERROR(VLOOKUP(F3895, EXCHANGE_RATE!A:B, 2, FALSE), "Currency not found"))</f>
        <v>2.3610000000000002</v>
      </c>
      <c r="K3895" s="184">
        <f t="shared" si="356"/>
        <v>2.3699999999999997</v>
      </c>
      <c r="L3895" s="184">
        <f>IF(C3895="MTS", B3895, B3895 * IFERROR(VLOOKUP(C3895, 'QTY_CONVERSIONS '!A:B, 2, FALSE), "Units not  found"))</f>
        <v>3</v>
      </c>
      <c r="M3895" s="185">
        <f t="shared" si="357"/>
        <v>7109.9999999999991</v>
      </c>
      <c r="N3895" s="143" t="str">
        <f>IFERROR(VLOOKUP(D3895, Product_Category!A:B, 2, FALSE), "Uncategorized")</f>
        <v>MCC</v>
      </c>
      <c r="O3895" s="186">
        <f t="shared" si="359"/>
        <v>2369.9999999999995</v>
      </c>
      <c r="P3895" s="185">
        <f t="shared" si="358"/>
        <v>7109.9999999999982</v>
      </c>
      <c r="Q3895" s="143">
        <v>2023</v>
      </c>
      <c r="R3895" s="143" t="str">
        <f>IFERROR(VLOOKUP(G3895,'SOURCE COMPANY'!A:B, 2, FALSE), "")</f>
        <v>Sigachi Industries limited</v>
      </c>
      <c r="S3895" s="143" t="str">
        <f>IFERROR(VLOOKUP(H3895,'CUSTOMER NAME'!A:B, 2, FALSE), "")</f>
        <v>TO THE ORDER</v>
      </c>
    </row>
    <row r="3896" spans="1:19">
      <c r="A3896" s="133" t="s">
        <v>160</v>
      </c>
      <c r="B3896" s="131">
        <v>2000</v>
      </c>
      <c r="C3896" s="131" t="s">
        <v>7</v>
      </c>
      <c r="D3896" s="131" t="s">
        <v>2868</v>
      </c>
      <c r="E3896" s="131">
        <v>2.3140000000000001</v>
      </c>
      <c r="F3896" s="131" t="s">
        <v>9</v>
      </c>
      <c r="G3896" s="131" t="s">
        <v>2679</v>
      </c>
      <c r="H3896" s="134" t="s">
        <v>510</v>
      </c>
      <c r="I3896" s="192" t="s">
        <v>2670</v>
      </c>
      <c r="J3896" s="184">
        <f>IF(F3896="USD", E3896, E3896 * IFERROR(VLOOKUP(F3896, EXCHANGE_RATE!A:B, 2, FALSE), "Currency not found"))</f>
        <v>2.3140000000000001</v>
      </c>
      <c r="K3896" s="184">
        <f t="shared" si="356"/>
        <v>2.3199999999999998</v>
      </c>
      <c r="L3896" s="184">
        <f>IF(C3896="MTS", B3896, B3896 * IFERROR(VLOOKUP(C3896, 'QTY_CONVERSIONS '!A:B, 2, FALSE), "Units not  found"))</f>
        <v>2</v>
      </c>
      <c r="M3896" s="185">
        <f t="shared" si="357"/>
        <v>4640</v>
      </c>
      <c r="N3896" s="143" t="str">
        <f>IFERROR(VLOOKUP(D3896, Product_Category!A:B, 2, FALSE), "Uncategorized")</f>
        <v>MCC</v>
      </c>
      <c r="O3896" s="186">
        <f t="shared" si="359"/>
        <v>2320</v>
      </c>
      <c r="P3896" s="185">
        <f t="shared" si="358"/>
        <v>4640</v>
      </c>
      <c r="Q3896" s="143">
        <v>2023</v>
      </c>
      <c r="R3896" s="143" t="str">
        <f>IFERROR(VLOOKUP(G3896,'SOURCE COMPANY'!A:B, 2, FALSE), "")</f>
        <v>Sigachi Industries limited</v>
      </c>
      <c r="S3896" s="143" t="str">
        <f>IFERROR(VLOOKUP(H3896,'CUSTOMER NAME'!A:B, 2, FALSE), "")</f>
        <v>TO THE ORDER</v>
      </c>
    </row>
    <row r="3897" spans="1:19">
      <c r="A3897" s="133" t="s">
        <v>160</v>
      </c>
      <c r="B3897" s="131">
        <v>15000</v>
      </c>
      <c r="C3897" s="131" t="s">
        <v>7</v>
      </c>
      <c r="D3897" s="131" t="s">
        <v>2869</v>
      </c>
      <c r="E3897" s="131">
        <v>2.8919999999999999</v>
      </c>
      <c r="F3897" s="131" t="s">
        <v>9</v>
      </c>
      <c r="G3897" s="131" t="s">
        <v>2679</v>
      </c>
      <c r="H3897" s="134" t="s">
        <v>510</v>
      </c>
      <c r="I3897" s="192" t="s">
        <v>2670</v>
      </c>
      <c r="J3897" s="184">
        <f>IF(F3897="USD", E3897, E3897 * IFERROR(VLOOKUP(F3897, EXCHANGE_RATE!A:B, 2, FALSE), "Currency not found"))</f>
        <v>2.8919999999999999</v>
      </c>
      <c r="K3897" s="184">
        <f t="shared" si="356"/>
        <v>2.9</v>
      </c>
      <c r="L3897" s="184">
        <f>IF(C3897="MTS", B3897, B3897 * IFERROR(VLOOKUP(C3897, 'QTY_CONVERSIONS '!A:B, 2, FALSE), "Units not  found"))</f>
        <v>15</v>
      </c>
      <c r="M3897" s="185">
        <f t="shared" si="357"/>
        <v>43500</v>
      </c>
      <c r="N3897" s="143" t="str">
        <f>IFERROR(VLOOKUP(D3897, Product_Category!A:B, 2, FALSE), "Uncategorized")</f>
        <v>MCC</v>
      </c>
      <c r="O3897" s="186">
        <f t="shared" si="359"/>
        <v>2900</v>
      </c>
      <c r="P3897" s="185">
        <f t="shared" si="358"/>
        <v>43500</v>
      </c>
      <c r="Q3897" s="143">
        <v>2023</v>
      </c>
      <c r="R3897" s="143" t="str">
        <f>IFERROR(VLOOKUP(G3897,'SOURCE COMPANY'!A:B, 2, FALSE), "")</f>
        <v>Sigachi Industries limited</v>
      </c>
      <c r="S3897" s="143" t="str">
        <f>IFERROR(VLOOKUP(H3897,'CUSTOMER NAME'!A:B, 2, FALSE), "")</f>
        <v>TO THE ORDER</v>
      </c>
    </row>
    <row r="3898" spans="1:19">
      <c r="A3898" s="133" t="s">
        <v>160</v>
      </c>
      <c r="B3898" s="131">
        <v>20000</v>
      </c>
      <c r="C3898" s="131" t="s">
        <v>7</v>
      </c>
      <c r="D3898" s="131" t="s">
        <v>2856</v>
      </c>
      <c r="E3898" s="131">
        <v>2.8919999999999999</v>
      </c>
      <c r="F3898" s="131" t="s">
        <v>9</v>
      </c>
      <c r="G3898" s="131" t="s">
        <v>2679</v>
      </c>
      <c r="H3898" s="134" t="s">
        <v>510</v>
      </c>
      <c r="I3898" s="192" t="s">
        <v>2670</v>
      </c>
      <c r="J3898" s="184">
        <f>IF(F3898="USD", E3898, E3898 * IFERROR(VLOOKUP(F3898, EXCHANGE_RATE!A:B, 2, FALSE), "Currency not found"))</f>
        <v>2.8919999999999999</v>
      </c>
      <c r="K3898" s="184">
        <f t="shared" si="356"/>
        <v>2.9</v>
      </c>
      <c r="L3898" s="184">
        <f>IF(C3898="MTS", B3898, B3898 * IFERROR(VLOOKUP(C3898, 'QTY_CONVERSIONS '!A:B, 2, FALSE), "Units not  found"))</f>
        <v>20</v>
      </c>
      <c r="M3898" s="185">
        <f t="shared" si="357"/>
        <v>58000</v>
      </c>
      <c r="N3898" s="143" t="str">
        <f>IFERROR(VLOOKUP(D3898, Product_Category!A:B, 2, FALSE), "Uncategorized")</f>
        <v>MCC</v>
      </c>
      <c r="O3898" s="186">
        <f t="shared" si="359"/>
        <v>2900</v>
      </c>
      <c r="P3898" s="185">
        <f t="shared" si="358"/>
        <v>58000</v>
      </c>
      <c r="Q3898" s="143">
        <v>2023</v>
      </c>
      <c r="R3898" s="143" t="str">
        <f>IFERROR(VLOOKUP(G3898,'SOURCE COMPANY'!A:B, 2, FALSE), "")</f>
        <v>Sigachi Industries limited</v>
      </c>
      <c r="S3898" s="143" t="str">
        <f>IFERROR(VLOOKUP(H3898,'CUSTOMER NAME'!A:B, 2, FALSE), "")</f>
        <v>TO THE ORDER</v>
      </c>
    </row>
    <row r="3899" spans="1:19">
      <c r="A3899" s="133" t="s">
        <v>160</v>
      </c>
      <c r="B3899" s="131">
        <v>1</v>
      </c>
      <c r="C3899" s="131" t="s">
        <v>7</v>
      </c>
      <c r="D3899" s="131" t="s">
        <v>2871</v>
      </c>
      <c r="E3899" s="131">
        <v>2.2469999999999999</v>
      </c>
      <c r="F3899" s="131" t="s">
        <v>9</v>
      </c>
      <c r="G3899" s="131" t="s">
        <v>2679</v>
      </c>
      <c r="H3899" s="134" t="s">
        <v>510</v>
      </c>
      <c r="I3899" s="192" t="s">
        <v>2670</v>
      </c>
      <c r="J3899" s="184">
        <f>IF(F3899="USD", E3899, E3899 * IFERROR(VLOOKUP(F3899, EXCHANGE_RATE!A:B, 2, FALSE), "Currency not found"))</f>
        <v>2.2469999999999999</v>
      </c>
      <c r="K3899" s="184">
        <f t="shared" si="356"/>
        <v>2.25</v>
      </c>
      <c r="L3899" s="184">
        <f>IF(C3899="MTS", B3899, B3899 * IFERROR(VLOOKUP(C3899, 'QTY_CONVERSIONS '!A:B, 2, FALSE), "Units not  found"))</f>
        <v>1E-3</v>
      </c>
      <c r="M3899" s="185">
        <f t="shared" si="357"/>
        <v>2.25</v>
      </c>
      <c r="N3899" s="143" t="str">
        <f>IFERROR(VLOOKUP(D3899, Product_Category!A:B, 2, FALSE), "Uncategorized")</f>
        <v>CROSCARMELLOSE SODIUM</v>
      </c>
      <c r="O3899" s="186">
        <f t="shared" si="359"/>
        <v>2250</v>
      </c>
      <c r="P3899" s="185">
        <f t="shared" si="358"/>
        <v>2.25</v>
      </c>
      <c r="Q3899" s="143">
        <v>2023</v>
      </c>
      <c r="R3899" s="143" t="str">
        <f>IFERROR(VLOOKUP(G3899,'SOURCE COMPANY'!A:B, 2, FALSE), "")</f>
        <v>Sigachi Industries limited</v>
      </c>
      <c r="S3899" s="143" t="str">
        <f>IFERROR(VLOOKUP(H3899,'CUSTOMER NAME'!A:B, 2, FALSE), "")</f>
        <v>TO THE ORDER</v>
      </c>
    </row>
    <row r="3900" spans="1:19">
      <c r="A3900" s="133" t="s">
        <v>2881</v>
      </c>
      <c r="B3900" s="131">
        <v>24000</v>
      </c>
      <c r="C3900" s="131" t="s">
        <v>7</v>
      </c>
      <c r="D3900" s="131" t="s">
        <v>2882</v>
      </c>
      <c r="E3900" s="131">
        <v>2.5960000000000001</v>
      </c>
      <c r="F3900" s="131" t="s">
        <v>9</v>
      </c>
      <c r="G3900" s="131" t="s">
        <v>2679</v>
      </c>
      <c r="H3900" s="134" t="s">
        <v>510</v>
      </c>
      <c r="I3900" s="192" t="s">
        <v>2670</v>
      </c>
      <c r="J3900" s="184">
        <f>IF(F3900="USD", E3900, E3900 * IFERROR(VLOOKUP(F3900, EXCHANGE_RATE!A:B, 2, FALSE), "Currency not found"))</f>
        <v>2.5960000000000001</v>
      </c>
      <c r="K3900" s="184">
        <f t="shared" si="356"/>
        <v>2.5999999999999996</v>
      </c>
      <c r="L3900" s="184">
        <f>IF(C3900="MTS", B3900, B3900 * IFERROR(VLOOKUP(C3900, 'QTY_CONVERSIONS '!A:B, 2, FALSE), "Units not  found"))</f>
        <v>24</v>
      </c>
      <c r="M3900" s="185">
        <f t="shared" si="357"/>
        <v>62399.999999999993</v>
      </c>
      <c r="N3900" s="143" t="str">
        <f>IFERROR(VLOOKUP(D3900, Product_Category!A:B, 2, FALSE), "Uncategorized")</f>
        <v>MCC</v>
      </c>
      <c r="O3900" s="186">
        <f t="shared" si="359"/>
        <v>2599.9999999999995</v>
      </c>
      <c r="P3900" s="185">
        <f t="shared" si="358"/>
        <v>62399.999999999985</v>
      </c>
      <c r="Q3900" s="143">
        <v>2023</v>
      </c>
      <c r="R3900" s="143" t="str">
        <f>IFERROR(VLOOKUP(G3900,'SOURCE COMPANY'!A:B, 2, FALSE), "")</f>
        <v>Sigachi Industries limited</v>
      </c>
      <c r="S3900" s="143" t="str">
        <f>IFERROR(VLOOKUP(H3900,'CUSTOMER NAME'!A:B, 2, FALSE), "")</f>
        <v>TO THE ORDER</v>
      </c>
    </row>
    <row r="3901" spans="1:19">
      <c r="A3901" s="133" t="s">
        <v>1046</v>
      </c>
      <c r="B3901" s="131">
        <v>3300</v>
      </c>
      <c r="C3901" s="131" t="s">
        <v>7</v>
      </c>
      <c r="D3901" s="131" t="s">
        <v>2892</v>
      </c>
      <c r="E3901" s="131">
        <v>3.5310000000000001</v>
      </c>
      <c r="F3901" s="131" t="s">
        <v>9</v>
      </c>
      <c r="G3901" s="131" t="s">
        <v>2679</v>
      </c>
      <c r="H3901" s="134" t="s">
        <v>510</v>
      </c>
      <c r="I3901" s="192" t="s">
        <v>2670</v>
      </c>
      <c r="J3901" s="184">
        <f>IF(F3901="USD", E3901, E3901 * IFERROR(VLOOKUP(F3901, EXCHANGE_RATE!A:B, 2, FALSE), "Currency not found"))</f>
        <v>3.5310000000000001</v>
      </c>
      <c r="K3901" s="184">
        <f t="shared" si="356"/>
        <v>3.5399999999999996</v>
      </c>
      <c r="L3901" s="184">
        <f>IF(C3901="MTS", B3901, B3901 * IFERROR(VLOOKUP(C3901, 'QTY_CONVERSIONS '!A:B, 2, FALSE), "Units not  found"))</f>
        <v>3.3000000000000003</v>
      </c>
      <c r="M3901" s="185">
        <f t="shared" si="357"/>
        <v>11681.999999999998</v>
      </c>
      <c r="N3901" s="143" t="str">
        <f>IFERROR(VLOOKUP(D3901, Product_Category!A:B, 2, FALSE), "Uncategorized")</f>
        <v>MCC</v>
      </c>
      <c r="O3901" s="186">
        <f t="shared" si="359"/>
        <v>3539.9999999999995</v>
      </c>
      <c r="P3901" s="185">
        <f t="shared" si="358"/>
        <v>11682</v>
      </c>
      <c r="Q3901" s="143">
        <v>2023</v>
      </c>
      <c r="R3901" s="143" t="str">
        <f>IFERROR(VLOOKUP(G3901,'SOURCE COMPANY'!A:B, 2, FALSE), "")</f>
        <v>Sigachi Industries limited</v>
      </c>
      <c r="S3901" s="143" t="str">
        <f>IFERROR(VLOOKUP(H3901,'CUSTOMER NAME'!A:B, 2, FALSE), "")</f>
        <v>TO THE ORDER</v>
      </c>
    </row>
    <row r="3902" spans="1:19">
      <c r="A3902" s="133" t="s">
        <v>1047</v>
      </c>
      <c r="B3902" s="131">
        <v>800</v>
      </c>
      <c r="C3902" s="131" t="s">
        <v>7</v>
      </c>
      <c r="D3902" s="131" t="s">
        <v>2898</v>
      </c>
      <c r="E3902" s="131">
        <v>9.5909999999999993</v>
      </c>
      <c r="F3902" s="131" t="s">
        <v>9</v>
      </c>
      <c r="G3902" s="131" t="s">
        <v>2679</v>
      </c>
      <c r="H3902" s="134" t="s">
        <v>510</v>
      </c>
      <c r="I3902" s="192" t="s">
        <v>2670</v>
      </c>
      <c r="J3902" s="184">
        <f>IF(F3902="USD", E3902, E3902 * IFERROR(VLOOKUP(F3902, EXCHANGE_RATE!A:B, 2, FALSE), "Currency not found"))</f>
        <v>9.5909999999999993</v>
      </c>
      <c r="K3902" s="184">
        <f t="shared" si="356"/>
        <v>9.6</v>
      </c>
      <c r="L3902" s="184">
        <f>IF(C3902="MTS", B3902, B3902 * IFERROR(VLOOKUP(C3902, 'QTY_CONVERSIONS '!A:B, 2, FALSE), "Units not  found"))</f>
        <v>0.8</v>
      </c>
      <c r="M3902" s="185">
        <f t="shared" si="357"/>
        <v>7680</v>
      </c>
      <c r="N3902" s="143" t="str">
        <f>IFERROR(VLOOKUP(D3902, Product_Category!A:B, 2, FALSE), "Uncategorized")</f>
        <v>MCC</v>
      </c>
      <c r="O3902" s="186">
        <f t="shared" si="359"/>
        <v>9600</v>
      </c>
      <c r="P3902" s="185">
        <f t="shared" si="358"/>
        <v>7680</v>
      </c>
      <c r="Q3902" s="143">
        <v>2023</v>
      </c>
      <c r="R3902" s="143" t="str">
        <f>IFERROR(VLOOKUP(G3902,'SOURCE COMPANY'!A:B, 2, FALSE), "")</f>
        <v>Sigachi Industries limited</v>
      </c>
      <c r="S3902" s="143" t="str">
        <f>IFERROR(VLOOKUP(H3902,'CUSTOMER NAME'!A:B, 2, FALSE), "")</f>
        <v>TO THE ORDER</v>
      </c>
    </row>
    <row r="3903" spans="1:19">
      <c r="A3903" s="133" t="s">
        <v>1047</v>
      </c>
      <c r="B3903" s="131">
        <v>1</v>
      </c>
      <c r="C3903" s="131" t="s">
        <v>7</v>
      </c>
      <c r="D3903" s="131" t="s">
        <v>2899</v>
      </c>
      <c r="E3903" s="131">
        <v>2.2469999999999999</v>
      </c>
      <c r="F3903" s="131" t="s">
        <v>9</v>
      </c>
      <c r="G3903" s="131" t="s">
        <v>2679</v>
      </c>
      <c r="H3903" s="134" t="s">
        <v>510</v>
      </c>
      <c r="I3903" s="192" t="s">
        <v>2670</v>
      </c>
      <c r="J3903" s="184">
        <f>IF(F3903="USD", E3903, E3903 * IFERROR(VLOOKUP(F3903, EXCHANGE_RATE!A:B, 2, FALSE), "Currency not found"))</f>
        <v>2.2469999999999999</v>
      </c>
      <c r="K3903" s="184">
        <f t="shared" si="356"/>
        <v>2.25</v>
      </c>
      <c r="L3903" s="184">
        <f>IF(C3903="MTS", B3903, B3903 * IFERROR(VLOOKUP(C3903, 'QTY_CONVERSIONS '!A:B, 2, FALSE), "Units not  found"))</f>
        <v>1E-3</v>
      </c>
      <c r="M3903" s="185">
        <f t="shared" si="357"/>
        <v>2.25</v>
      </c>
      <c r="N3903" s="143" t="str">
        <f>IFERROR(VLOOKUP(D3903, Product_Category!A:B, 2, FALSE), "Uncategorized")</f>
        <v>CROSCARMELLOSE SODIUM</v>
      </c>
      <c r="O3903" s="186">
        <f t="shared" si="359"/>
        <v>2250</v>
      </c>
      <c r="P3903" s="185">
        <f t="shared" si="358"/>
        <v>2.25</v>
      </c>
      <c r="Q3903" s="143">
        <v>2023</v>
      </c>
      <c r="R3903" s="143" t="str">
        <f>IFERROR(VLOOKUP(G3903,'SOURCE COMPANY'!A:B, 2, FALSE), "")</f>
        <v>Sigachi Industries limited</v>
      </c>
      <c r="S3903" s="143" t="str">
        <f>IFERROR(VLOOKUP(H3903,'CUSTOMER NAME'!A:B, 2, FALSE), "")</f>
        <v>TO THE ORDER</v>
      </c>
    </row>
    <row r="3904" spans="1:19">
      <c r="A3904" s="133" t="s">
        <v>752</v>
      </c>
      <c r="B3904" s="131">
        <v>0.8</v>
      </c>
      <c r="C3904" s="131" t="s">
        <v>7</v>
      </c>
      <c r="D3904" s="131" t="s">
        <v>2920</v>
      </c>
      <c r="E3904" s="131">
        <v>2E-3</v>
      </c>
      <c r="F3904" s="131" t="s">
        <v>9</v>
      </c>
      <c r="G3904" s="131" t="s">
        <v>2679</v>
      </c>
      <c r="H3904" s="134" t="s">
        <v>510</v>
      </c>
      <c r="I3904" s="192" t="s">
        <v>2670</v>
      </c>
      <c r="J3904" s="184">
        <f>IF(F3904="USD", E3904, E3904 * IFERROR(VLOOKUP(F3904, EXCHANGE_RATE!A:B, 2, FALSE), "Currency not found"))</f>
        <v>2E-3</v>
      </c>
      <c r="K3904" s="184">
        <f t="shared" si="356"/>
        <v>0.01</v>
      </c>
      <c r="L3904" s="184">
        <f>IF(C3904="MTS", B3904, B3904 * IFERROR(VLOOKUP(C3904, 'QTY_CONVERSIONS '!A:B, 2, FALSE), "Units not  found"))</f>
        <v>8.0000000000000004E-4</v>
      </c>
      <c r="M3904" s="185">
        <f t="shared" si="357"/>
        <v>8.0000000000000002E-3</v>
      </c>
      <c r="N3904" s="143" t="str">
        <f>IFERROR(VLOOKUP(D3904, Product_Category!A:B, 2, FALSE), "Uncategorized")</f>
        <v>MCC</v>
      </c>
      <c r="O3904" s="186">
        <f t="shared" si="359"/>
        <v>10</v>
      </c>
      <c r="P3904" s="185">
        <f t="shared" si="358"/>
        <v>8.0000000000000002E-3</v>
      </c>
      <c r="Q3904" s="143">
        <v>2023</v>
      </c>
      <c r="R3904" s="143" t="str">
        <f>IFERROR(VLOOKUP(G3904,'SOURCE COMPANY'!A:B, 2, FALSE), "")</f>
        <v>Sigachi Industries limited</v>
      </c>
      <c r="S3904" s="143" t="str">
        <f>IFERROR(VLOOKUP(H3904,'CUSTOMER NAME'!A:B, 2, FALSE), "")</f>
        <v>TO THE ORDER</v>
      </c>
    </row>
    <row r="3905" spans="1:19">
      <c r="A3905" s="133" t="s">
        <v>492</v>
      </c>
      <c r="B3905" s="131">
        <v>20</v>
      </c>
      <c r="C3905" s="131" t="s">
        <v>7</v>
      </c>
      <c r="D3905" s="131" t="s">
        <v>2930</v>
      </c>
      <c r="E3905" s="131">
        <v>1</v>
      </c>
      <c r="F3905" s="131" t="s">
        <v>9</v>
      </c>
      <c r="G3905" s="131" t="s">
        <v>2679</v>
      </c>
      <c r="H3905" s="134" t="s">
        <v>510</v>
      </c>
      <c r="I3905" s="192" t="s">
        <v>2670</v>
      </c>
      <c r="J3905" s="184">
        <f>IF(F3905="USD", E3905, E3905 * IFERROR(VLOOKUP(F3905, EXCHANGE_RATE!A:B, 2, FALSE), "Currency not found"))</f>
        <v>1</v>
      </c>
      <c r="K3905" s="184">
        <f t="shared" si="356"/>
        <v>1</v>
      </c>
      <c r="L3905" s="184">
        <f>IF(C3905="MTS", B3905, B3905 * IFERROR(VLOOKUP(C3905, 'QTY_CONVERSIONS '!A:B, 2, FALSE), "Units not  found"))</f>
        <v>0.02</v>
      </c>
      <c r="M3905" s="185">
        <f t="shared" si="357"/>
        <v>20</v>
      </c>
      <c r="N3905" s="143" t="str">
        <f>IFERROR(VLOOKUP(D3905, Product_Category!A:B, 2, FALSE), "Uncategorized")</f>
        <v>MCC</v>
      </c>
      <c r="O3905" s="186">
        <f t="shared" si="359"/>
        <v>1000</v>
      </c>
      <c r="P3905" s="185">
        <f t="shared" si="358"/>
        <v>20</v>
      </c>
      <c r="Q3905" s="143">
        <v>2023</v>
      </c>
      <c r="R3905" s="143" t="str">
        <f>IFERROR(VLOOKUP(G3905,'SOURCE COMPANY'!A:B, 2, FALSE), "")</f>
        <v>Sigachi Industries limited</v>
      </c>
      <c r="S3905" s="143" t="str">
        <f>IFERROR(VLOOKUP(H3905,'CUSTOMER NAME'!A:B, 2, FALSE), "")</f>
        <v>TO THE ORDER</v>
      </c>
    </row>
    <row r="3906" spans="1:19">
      <c r="A3906" s="133" t="s">
        <v>492</v>
      </c>
      <c r="B3906" s="131">
        <v>2</v>
      </c>
      <c r="C3906" s="131" t="s">
        <v>7</v>
      </c>
      <c r="D3906" s="131" t="s">
        <v>2833</v>
      </c>
      <c r="E3906" s="131">
        <v>1.502</v>
      </c>
      <c r="F3906" s="131" t="s">
        <v>9</v>
      </c>
      <c r="G3906" s="131" t="s">
        <v>2679</v>
      </c>
      <c r="H3906" s="134" t="s">
        <v>510</v>
      </c>
      <c r="I3906" s="192" t="s">
        <v>2670</v>
      </c>
      <c r="J3906" s="184">
        <f>IF(F3906="USD", E3906, E3906 * IFERROR(VLOOKUP(F3906, EXCHANGE_RATE!A:B, 2, FALSE), "Currency not found"))</f>
        <v>1.502</v>
      </c>
      <c r="K3906" s="184">
        <f t="shared" ref="K3906:K3969" si="363">ROUNDUP(J3906,2)</f>
        <v>1.51</v>
      </c>
      <c r="L3906" s="184">
        <f>IF(C3906="MTS", B3906, B3906 * IFERROR(VLOOKUP(C3906, 'QTY_CONVERSIONS '!A:B, 2, FALSE), "Units not  found"))</f>
        <v>2E-3</v>
      </c>
      <c r="M3906" s="185">
        <f t="shared" ref="M3906:M3969" si="364">B3906*K3906</f>
        <v>3.02</v>
      </c>
      <c r="N3906" s="143" t="str">
        <f>IFERROR(VLOOKUP(D3906, Product_Category!A:B, 2, FALSE), "Uncategorized")</f>
        <v>MCC</v>
      </c>
      <c r="O3906" s="186">
        <f t="shared" si="359"/>
        <v>1510</v>
      </c>
      <c r="P3906" s="185">
        <f t="shared" ref="P3906:P3969" si="365">L3906*O3906</f>
        <v>3.02</v>
      </c>
      <c r="Q3906" s="143">
        <v>2023</v>
      </c>
      <c r="R3906" s="143" t="str">
        <f>IFERROR(VLOOKUP(G3906,'SOURCE COMPANY'!A:B, 2, FALSE), "")</f>
        <v>Sigachi Industries limited</v>
      </c>
      <c r="S3906" s="143" t="str">
        <f>IFERROR(VLOOKUP(H3906,'CUSTOMER NAME'!A:B, 2, FALSE), "")</f>
        <v>TO THE ORDER</v>
      </c>
    </row>
    <row r="3907" spans="1:19">
      <c r="A3907" s="133" t="s">
        <v>172</v>
      </c>
      <c r="B3907" s="131">
        <v>0.2</v>
      </c>
      <c r="C3907" s="131" t="s">
        <v>7</v>
      </c>
      <c r="D3907" s="131" t="s">
        <v>266</v>
      </c>
      <c r="E3907" s="131">
        <v>1E-3</v>
      </c>
      <c r="F3907" s="131" t="s">
        <v>9</v>
      </c>
      <c r="G3907" s="131" t="s">
        <v>2679</v>
      </c>
      <c r="H3907" s="134" t="s">
        <v>510</v>
      </c>
      <c r="I3907" s="192" t="s">
        <v>2670</v>
      </c>
      <c r="J3907" s="184">
        <f>IF(F3907="USD", E3907, E3907 * IFERROR(VLOOKUP(F3907, EXCHANGE_RATE!A:B, 2, FALSE), "Currency not found"))</f>
        <v>1E-3</v>
      </c>
      <c r="K3907" s="184">
        <f t="shared" si="363"/>
        <v>0.01</v>
      </c>
      <c r="L3907" s="184">
        <f>IF(C3907="MTS", B3907, B3907 * IFERROR(VLOOKUP(C3907, 'QTY_CONVERSIONS '!A:B, 2, FALSE), "Units not  found"))</f>
        <v>2.0000000000000001E-4</v>
      </c>
      <c r="M3907" s="185">
        <f t="shared" si="364"/>
        <v>2E-3</v>
      </c>
      <c r="N3907" s="143" t="str">
        <f>IFERROR(VLOOKUP(D3907, Product_Category!A:B, 2, FALSE), "Uncategorized")</f>
        <v>MCC</v>
      </c>
      <c r="O3907" s="186">
        <f t="shared" ref="O3907:O3970" si="366">K3907*1000</f>
        <v>10</v>
      </c>
      <c r="P3907" s="185">
        <f t="shared" si="365"/>
        <v>2E-3</v>
      </c>
      <c r="Q3907" s="143">
        <v>2023</v>
      </c>
      <c r="R3907" s="143" t="str">
        <f>IFERROR(VLOOKUP(G3907,'SOURCE COMPANY'!A:B, 2, FALSE), "")</f>
        <v>Sigachi Industries limited</v>
      </c>
      <c r="S3907" s="143" t="str">
        <f>IFERROR(VLOOKUP(H3907,'CUSTOMER NAME'!A:B, 2, FALSE), "")</f>
        <v>TO THE ORDER</v>
      </c>
    </row>
    <row r="3908" spans="1:19">
      <c r="A3908" s="133" t="s">
        <v>172</v>
      </c>
      <c r="B3908" s="131">
        <v>2</v>
      </c>
      <c r="C3908" s="131" t="s">
        <v>7</v>
      </c>
      <c r="D3908" s="131" t="s">
        <v>778</v>
      </c>
      <c r="E3908" s="131">
        <v>1.0009999999999999</v>
      </c>
      <c r="F3908" s="131" t="s">
        <v>9</v>
      </c>
      <c r="G3908" s="131" t="s">
        <v>2679</v>
      </c>
      <c r="H3908" s="134" t="s">
        <v>510</v>
      </c>
      <c r="I3908" s="192" t="s">
        <v>2670</v>
      </c>
      <c r="J3908" s="184">
        <f>IF(F3908="USD", E3908, E3908 * IFERROR(VLOOKUP(F3908, EXCHANGE_RATE!A:B, 2, FALSE), "Currency not found"))</f>
        <v>1.0009999999999999</v>
      </c>
      <c r="K3908" s="184">
        <f t="shared" si="363"/>
        <v>1.01</v>
      </c>
      <c r="L3908" s="184">
        <f>IF(C3908="MTS", B3908, B3908 * IFERROR(VLOOKUP(C3908, 'QTY_CONVERSIONS '!A:B, 2, FALSE), "Units not  found"))</f>
        <v>2E-3</v>
      </c>
      <c r="M3908" s="185">
        <f t="shared" si="364"/>
        <v>2.02</v>
      </c>
      <c r="N3908" s="143" t="str">
        <f>IFERROR(VLOOKUP(D3908, Product_Category!A:B, 2, FALSE), "Uncategorized")</f>
        <v>MCC</v>
      </c>
      <c r="O3908" s="186">
        <f t="shared" si="366"/>
        <v>1010</v>
      </c>
      <c r="P3908" s="185">
        <f t="shared" si="365"/>
        <v>2.02</v>
      </c>
      <c r="Q3908" s="143">
        <v>2023</v>
      </c>
      <c r="R3908" s="143" t="str">
        <f>IFERROR(VLOOKUP(G3908,'SOURCE COMPANY'!A:B, 2, FALSE), "")</f>
        <v>Sigachi Industries limited</v>
      </c>
      <c r="S3908" s="143" t="str">
        <f>IFERROR(VLOOKUP(H3908,'CUSTOMER NAME'!A:B, 2, FALSE), "")</f>
        <v>TO THE ORDER</v>
      </c>
    </row>
    <row r="3909" spans="1:19">
      <c r="A3909" s="133" t="s">
        <v>812</v>
      </c>
      <c r="B3909" s="131">
        <v>24000</v>
      </c>
      <c r="C3909" s="131" t="s">
        <v>7</v>
      </c>
      <c r="D3909" s="131" t="s">
        <v>2691</v>
      </c>
      <c r="E3909" s="131">
        <v>2.08</v>
      </c>
      <c r="F3909" s="131" t="s">
        <v>9</v>
      </c>
      <c r="G3909" s="131" t="s">
        <v>2679</v>
      </c>
      <c r="H3909" s="134" t="s">
        <v>510</v>
      </c>
      <c r="I3909" s="192" t="s">
        <v>3893</v>
      </c>
      <c r="J3909" s="184">
        <f>IF(F3909="USD", E3909, E3909 * IFERROR(VLOOKUP(F3909, EXCHANGE_RATE!A:B, 2, FALSE), "Currency not found"))</f>
        <v>2.08</v>
      </c>
      <c r="K3909" s="184">
        <f t="shared" si="363"/>
        <v>2.08</v>
      </c>
      <c r="L3909" s="184">
        <f>IF(C3909="MTS", B3909, B3909 * IFERROR(VLOOKUP(C3909, 'QTY_CONVERSIONS '!A:B, 2, FALSE), "Units not  found"))</f>
        <v>24</v>
      </c>
      <c r="M3909" s="185">
        <f t="shared" si="364"/>
        <v>49920</v>
      </c>
      <c r="N3909" s="143" t="str">
        <f>IFERROR(VLOOKUP(D3909, Product_Category!A:B, 2, FALSE), "Uncategorized")</f>
        <v>MCC</v>
      </c>
      <c r="O3909" s="186">
        <f t="shared" si="366"/>
        <v>2080</v>
      </c>
      <c r="P3909" s="185">
        <f t="shared" si="365"/>
        <v>49920</v>
      </c>
      <c r="Q3909" s="143">
        <v>2023</v>
      </c>
      <c r="R3909" s="143" t="str">
        <f>IFERROR(VLOOKUP(G3909,'SOURCE COMPANY'!A:B, 2, FALSE), "")</f>
        <v>Sigachi Industries limited</v>
      </c>
      <c r="S3909" s="143" t="str">
        <f>IFERROR(VLOOKUP(H3909,'CUSTOMER NAME'!A:B, 2, FALSE), "")</f>
        <v>TO THE ORDER</v>
      </c>
    </row>
    <row r="3910" spans="1:19">
      <c r="A3910" s="133" t="s">
        <v>812</v>
      </c>
      <c r="B3910" s="131">
        <v>24000</v>
      </c>
      <c r="C3910" s="131" t="s">
        <v>7</v>
      </c>
      <c r="D3910" s="131" t="s">
        <v>2691</v>
      </c>
      <c r="E3910" s="131">
        <v>2.16</v>
      </c>
      <c r="F3910" s="131" t="s">
        <v>9</v>
      </c>
      <c r="G3910" s="131" t="s">
        <v>2679</v>
      </c>
      <c r="H3910" s="134" t="s">
        <v>510</v>
      </c>
      <c r="I3910" s="192" t="s">
        <v>3893</v>
      </c>
      <c r="J3910" s="184">
        <f>IF(F3910="USD", E3910, E3910 * IFERROR(VLOOKUP(F3910, EXCHANGE_RATE!A:B, 2, FALSE), "Currency not found"))</f>
        <v>2.16</v>
      </c>
      <c r="K3910" s="184">
        <f t="shared" si="363"/>
        <v>2.16</v>
      </c>
      <c r="L3910" s="184">
        <f>IF(C3910="MTS", B3910, B3910 * IFERROR(VLOOKUP(C3910, 'QTY_CONVERSIONS '!A:B, 2, FALSE), "Units not  found"))</f>
        <v>24</v>
      </c>
      <c r="M3910" s="185">
        <f t="shared" si="364"/>
        <v>51840</v>
      </c>
      <c r="N3910" s="143" t="str">
        <f>IFERROR(VLOOKUP(D3910, Product_Category!A:B, 2, FALSE), "Uncategorized")</f>
        <v>MCC</v>
      </c>
      <c r="O3910" s="186">
        <f t="shared" si="366"/>
        <v>2160</v>
      </c>
      <c r="P3910" s="185">
        <f t="shared" si="365"/>
        <v>51840</v>
      </c>
      <c r="Q3910" s="143">
        <v>2023</v>
      </c>
      <c r="R3910" s="143" t="str">
        <f>IFERROR(VLOOKUP(G3910,'SOURCE COMPANY'!A:B, 2, FALSE), "")</f>
        <v>Sigachi Industries limited</v>
      </c>
      <c r="S3910" s="143" t="str">
        <f>IFERROR(VLOOKUP(H3910,'CUSTOMER NAME'!A:B, 2, FALSE), "")</f>
        <v>TO THE ORDER</v>
      </c>
    </row>
    <row r="3911" spans="1:19">
      <c r="A3911" s="135" t="s">
        <v>834</v>
      </c>
      <c r="B3911" s="132">
        <v>20000</v>
      </c>
      <c r="C3911" s="132" t="s">
        <v>7</v>
      </c>
      <c r="D3911" s="132" t="s">
        <v>3900</v>
      </c>
      <c r="E3911" s="132">
        <v>2.5099999999999998</v>
      </c>
      <c r="F3911" s="132" t="s">
        <v>9</v>
      </c>
      <c r="G3911" s="131" t="s">
        <v>2679</v>
      </c>
      <c r="H3911" s="136" t="s">
        <v>510</v>
      </c>
      <c r="I3911" s="192" t="s">
        <v>3893</v>
      </c>
      <c r="J3911" s="184">
        <f>IF(F3911="USD", E3911, E3911 * IFERROR(VLOOKUP(F3911, EXCHANGE_RATE!A:B, 2, FALSE), "Currency not found"))</f>
        <v>2.5099999999999998</v>
      </c>
      <c r="K3911" s="184">
        <f t="shared" si="363"/>
        <v>2.5099999999999998</v>
      </c>
      <c r="L3911" s="184">
        <f>IF(C3911="MTS", B3911, B3911 * IFERROR(VLOOKUP(C3911, 'QTY_CONVERSIONS '!A:B, 2, FALSE), "Units not  found"))</f>
        <v>20</v>
      </c>
      <c r="M3911" s="185">
        <f t="shared" si="364"/>
        <v>50199.999999999993</v>
      </c>
      <c r="N3911" s="143" t="str">
        <f>IFERROR(VLOOKUP(D3911, Product_Category!A:B, 2, FALSE), "Uncategorized")</f>
        <v>MCC</v>
      </c>
      <c r="O3911" s="186">
        <f t="shared" si="366"/>
        <v>2510</v>
      </c>
      <c r="P3911" s="185">
        <f t="shared" si="365"/>
        <v>50200</v>
      </c>
      <c r="Q3911" s="143">
        <v>2023</v>
      </c>
      <c r="R3911" s="143" t="str">
        <f>IFERROR(VLOOKUP(G3911,'SOURCE COMPANY'!A:B, 2, FALSE), "")</f>
        <v>Sigachi Industries limited</v>
      </c>
      <c r="S3911" s="143" t="str">
        <f>IFERROR(VLOOKUP(H3911,'CUSTOMER NAME'!A:B, 2, FALSE), "")</f>
        <v>TO THE ORDER</v>
      </c>
    </row>
    <row r="3912" spans="1:19">
      <c r="A3912" s="133" t="s">
        <v>225</v>
      </c>
      <c r="B3912" s="131">
        <v>500</v>
      </c>
      <c r="C3912" s="131" t="s">
        <v>7</v>
      </c>
      <c r="D3912" s="131" t="s">
        <v>2691</v>
      </c>
      <c r="E3912" s="131">
        <v>4.5999999999999996</v>
      </c>
      <c r="F3912" s="131" t="s">
        <v>9</v>
      </c>
      <c r="G3912" s="131" t="s">
        <v>2679</v>
      </c>
      <c r="H3912" s="134" t="s">
        <v>510</v>
      </c>
      <c r="I3912" s="192" t="s">
        <v>3893</v>
      </c>
      <c r="J3912" s="184">
        <f>IF(F3912="USD", E3912, E3912 * IFERROR(VLOOKUP(F3912, EXCHANGE_RATE!A:B, 2, FALSE), "Currency not found"))</f>
        <v>4.5999999999999996</v>
      </c>
      <c r="K3912" s="184">
        <f t="shared" si="363"/>
        <v>4.5999999999999996</v>
      </c>
      <c r="L3912" s="184">
        <f>IF(C3912="MTS", B3912, B3912 * IFERROR(VLOOKUP(C3912, 'QTY_CONVERSIONS '!A:B, 2, FALSE), "Units not  found"))</f>
        <v>0.5</v>
      </c>
      <c r="M3912" s="185">
        <f t="shared" si="364"/>
        <v>2300</v>
      </c>
      <c r="N3912" s="143" t="str">
        <f>IFERROR(VLOOKUP(D3912, Product_Category!A:B, 2, FALSE), "Uncategorized")</f>
        <v>MCC</v>
      </c>
      <c r="O3912" s="186">
        <f t="shared" si="366"/>
        <v>4600</v>
      </c>
      <c r="P3912" s="185">
        <f t="shared" si="365"/>
        <v>2300</v>
      </c>
      <c r="Q3912" s="143">
        <v>2023</v>
      </c>
      <c r="R3912" s="143" t="str">
        <f>IFERROR(VLOOKUP(G3912,'SOURCE COMPANY'!A:B, 2, FALSE), "")</f>
        <v>Sigachi Industries limited</v>
      </c>
      <c r="S3912" s="143" t="str">
        <f>IFERROR(VLOOKUP(H3912,'CUSTOMER NAME'!A:B, 2, FALSE), "")</f>
        <v>TO THE ORDER</v>
      </c>
    </row>
    <row r="3913" spans="1:19">
      <c r="A3913" s="135" t="s">
        <v>2860</v>
      </c>
      <c r="B3913" s="132">
        <v>1000</v>
      </c>
      <c r="C3913" s="132" t="s">
        <v>7</v>
      </c>
      <c r="D3913" s="132" t="s">
        <v>2691</v>
      </c>
      <c r="E3913" s="132">
        <v>2.4500000000000002</v>
      </c>
      <c r="F3913" s="132" t="s">
        <v>9</v>
      </c>
      <c r="G3913" s="132" t="s">
        <v>2679</v>
      </c>
      <c r="H3913" s="136" t="s">
        <v>510</v>
      </c>
      <c r="I3913" s="192" t="s">
        <v>3893</v>
      </c>
      <c r="J3913" s="184">
        <f>IF(F3913="USD", E3913, E3913 * IFERROR(VLOOKUP(F3913, EXCHANGE_RATE!A:B, 2, FALSE), "Currency not found"))</f>
        <v>2.4500000000000002</v>
      </c>
      <c r="K3913" s="184">
        <f t="shared" si="363"/>
        <v>2.4500000000000002</v>
      </c>
      <c r="L3913" s="184">
        <f>IF(C3913="MTS", B3913, B3913 * IFERROR(VLOOKUP(C3913, 'QTY_CONVERSIONS '!A:B, 2, FALSE), "Units not  found"))</f>
        <v>1</v>
      </c>
      <c r="M3913" s="185">
        <f t="shared" si="364"/>
        <v>2450</v>
      </c>
      <c r="N3913" s="143" t="str">
        <f>IFERROR(VLOOKUP(D3913, Product_Category!A:B, 2, FALSE), "Uncategorized")</f>
        <v>MCC</v>
      </c>
      <c r="O3913" s="186">
        <f t="shared" si="366"/>
        <v>2450</v>
      </c>
      <c r="P3913" s="185">
        <f t="shared" si="365"/>
        <v>2450</v>
      </c>
      <c r="Q3913" s="143">
        <v>2023</v>
      </c>
      <c r="R3913" s="143" t="str">
        <f>IFERROR(VLOOKUP(G3913,'SOURCE COMPANY'!A:B, 2, FALSE), "")</f>
        <v>Sigachi Industries limited</v>
      </c>
      <c r="S3913" s="143" t="str">
        <f>IFERROR(VLOOKUP(H3913,'CUSTOMER NAME'!A:B, 2, FALSE), "")</f>
        <v>TO THE ORDER</v>
      </c>
    </row>
    <row r="3914" spans="1:19">
      <c r="A3914" s="133" t="s">
        <v>1329</v>
      </c>
      <c r="B3914" s="131">
        <v>3000</v>
      </c>
      <c r="C3914" s="131" t="s">
        <v>7</v>
      </c>
      <c r="D3914" s="131" t="s">
        <v>2714</v>
      </c>
      <c r="E3914" s="131">
        <v>3.1</v>
      </c>
      <c r="F3914" s="131" t="s">
        <v>9</v>
      </c>
      <c r="G3914" s="132" t="s">
        <v>2679</v>
      </c>
      <c r="H3914" s="134" t="s">
        <v>510</v>
      </c>
      <c r="I3914" s="192" t="s">
        <v>3893</v>
      </c>
      <c r="J3914" s="184">
        <f>IF(F3914="USD", E3914, E3914 * IFERROR(VLOOKUP(F3914, EXCHANGE_RATE!A:B, 2, FALSE), "Currency not found"))</f>
        <v>3.1</v>
      </c>
      <c r="K3914" s="184">
        <f t="shared" si="363"/>
        <v>3.1</v>
      </c>
      <c r="L3914" s="184">
        <f>IF(C3914="MTS", B3914, B3914 * IFERROR(VLOOKUP(C3914, 'QTY_CONVERSIONS '!A:B, 2, FALSE), "Units not  found"))</f>
        <v>3</v>
      </c>
      <c r="M3914" s="185">
        <f t="shared" si="364"/>
        <v>9300</v>
      </c>
      <c r="N3914" s="143" t="str">
        <f>IFERROR(VLOOKUP(D3914, Product_Category!A:B, 2, FALSE), "Uncategorized")</f>
        <v>MCC</v>
      </c>
      <c r="O3914" s="186">
        <f t="shared" si="366"/>
        <v>3100</v>
      </c>
      <c r="P3914" s="185">
        <f t="shared" si="365"/>
        <v>9300</v>
      </c>
      <c r="Q3914" s="143">
        <v>2023</v>
      </c>
      <c r="R3914" s="143" t="str">
        <f>IFERROR(VLOOKUP(G3914,'SOURCE COMPANY'!A:B, 2, FALSE), "")</f>
        <v>Sigachi Industries limited</v>
      </c>
      <c r="S3914" s="143" t="str">
        <f>IFERROR(VLOOKUP(H3914,'CUSTOMER NAME'!A:B, 2, FALSE), "")</f>
        <v>TO THE ORDER</v>
      </c>
    </row>
    <row r="3915" spans="1:19">
      <c r="A3915" s="133" t="s">
        <v>752</v>
      </c>
      <c r="B3915" s="131">
        <v>7000</v>
      </c>
      <c r="C3915" s="131" t="s">
        <v>7</v>
      </c>
      <c r="D3915" s="131" t="s">
        <v>3919</v>
      </c>
      <c r="E3915" s="131">
        <v>7.77</v>
      </c>
      <c r="F3915" s="131" t="s">
        <v>9</v>
      </c>
      <c r="G3915" s="132" t="s">
        <v>2679</v>
      </c>
      <c r="H3915" s="134" t="s">
        <v>510</v>
      </c>
      <c r="I3915" s="192" t="s">
        <v>3893</v>
      </c>
      <c r="J3915" s="184">
        <f>IF(F3915="USD", E3915, E3915 * IFERROR(VLOOKUP(F3915, EXCHANGE_RATE!A:B, 2, FALSE), "Currency not found"))</f>
        <v>7.77</v>
      </c>
      <c r="K3915" s="184">
        <f t="shared" si="363"/>
        <v>7.77</v>
      </c>
      <c r="L3915" s="184">
        <f>IF(C3915="MTS", B3915, B3915 * IFERROR(VLOOKUP(C3915, 'QTY_CONVERSIONS '!A:B, 2, FALSE), "Units not  found"))</f>
        <v>7</v>
      </c>
      <c r="M3915" s="185">
        <f t="shared" si="364"/>
        <v>54390</v>
      </c>
      <c r="N3915" s="143" t="str">
        <f>IFERROR(VLOOKUP(D3915, Product_Category!A:B, 2, FALSE), "Uncategorized")</f>
        <v>MCC</v>
      </c>
      <c r="O3915" s="186">
        <f t="shared" si="366"/>
        <v>7770</v>
      </c>
      <c r="P3915" s="185">
        <f t="shared" si="365"/>
        <v>54390</v>
      </c>
      <c r="Q3915" s="143">
        <v>2023</v>
      </c>
      <c r="R3915" s="143" t="str">
        <f>IFERROR(VLOOKUP(G3915,'SOURCE COMPANY'!A:B, 2, FALSE), "")</f>
        <v>Sigachi Industries limited</v>
      </c>
      <c r="S3915" s="143" t="str">
        <f>IFERROR(VLOOKUP(H3915,'CUSTOMER NAME'!A:B, 2, FALSE), "")</f>
        <v>TO THE ORDER</v>
      </c>
    </row>
    <row r="3916" spans="1:19">
      <c r="A3916" s="133" t="s">
        <v>752</v>
      </c>
      <c r="B3916" s="131">
        <v>2000</v>
      </c>
      <c r="C3916" s="131" t="s">
        <v>7</v>
      </c>
      <c r="D3916" s="131" t="s">
        <v>2691</v>
      </c>
      <c r="E3916" s="131">
        <v>2.94</v>
      </c>
      <c r="F3916" s="131" t="s">
        <v>9</v>
      </c>
      <c r="G3916" s="132" t="s">
        <v>2679</v>
      </c>
      <c r="H3916" s="134" t="s">
        <v>510</v>
      </c>
      <c r="I3916" s="192" t="s">
        <v>3893</v>
      </c>
      <c r="J3916" s="184">
        <f>IF(F3916="USD", E3916, E3916 * IFERROR(VLOOKUP(F3916, EXCHANGE_RATE!A:B, 2, FALSE), "Currency not found"))</f>
        <v>2.94</v>
      </c>
      <c r="K3916" s="184">
        <f t="shared" si="363"/>
        <v>2.94</v>
      </c>
      <c r="L3916" s="184">
        <f>IF(C3916="MTS", B3916, B3916 * IFERROR(VLOOKUP(C3916, 'QTY_CONVERSIONS '!A:B, 2, FALSE), "Units not  found"))</f>
        <v>2</v>
      </c>
      <c r="M3916" s="185">
        <f t="shared" si="364"/>
        <v>5880</v>
      </c>
      <c r="N3916" s="143" t="str">
        <f>IFERROR(VLOOKUP(D3916, Product_Category!A:B, 2, FALSE), "Uncategorized")</f>
        <v>MCC</v>
      </c>
      <c r="O3916" s="186">
        <f t="shared" si="366"/>
        <v>2940</v>
      </c>
      <c r="P3916" s="185">
        <f t="shared" si="365"/>
        <v>5880</v>
      </c>
      <c r="Q3916" s="143">
        <v>2023</v>
      </c>
      <c r="R3916" s="143" t="str">
        <f>IFERROR(VLOOKUP(G3916,'SOURCE COMPANY'!A:B, 2, FALSE), "")</f>
        <v>Sigachi Industries limited</v>
      </c>
      <c r="S3916" s="143" t="str">
        <f>IFERROR(VLOOKUP(H3916,'CUSTOMER NAME'!A:B, 2, FALSE), "")</f>
        <v>TO THE ORDER</v>
      </c>
    </row>
    <row r="3917" spans="1:19">
      <c r="A3917" s="133" t="s">
        <v>752</v>
      </c>
      <c r="B3917" s="131">
        <v>8000</v>
      </c>
      <c r="C3917" s="131" t="s">
        <v>7</v>
      </c>
      <c r="D3917" s="131" t="s">
        <v>2691</v>
      </c>
      <c r="E3917" s="131">
        <v>2.79</v>
      </c>
      <c r="F3917" s="131" t="s">
        <v>9</v>
      </c>
      <c r="G3917" s="132" t="s">
        <v>2679</v>
      </c>
      <c r="H3917" s="134" t="s">
        <v>510</v>
      </c>
      <c r="I3917" s="192" t="s">
        <v>3893</v>
      </c>
      <c r="J3917" s="184">
        <f>IF(F3917="USD", E3917, E3917 * IFERROR(VLOOKUP(F3917, EXCHANGE_RATE!A:B, 2, FALSE), "Currency not found"))</f>
        <v>2.79</v>
      </c>
      <c r="K3917" s="184">
        <f t="shared" si="363"/>
        <v>2.79</v>
      </c>
      <c r="L3917" s="184">
        <f>IF(C3917="MTS", B3917, B3917 * IFERROR(VLOOKUP(C3917, 'QTY_CONVERSIONS '!A:B, 2, FALSE), "Units not  found"))</f>
        <v>8</v>
      </c>
      <c r="M3917" s="185">
        <f t="shared" si="364"/>
        <v>22320</v>
      </c>
      <c r="N3917" s="143" t="str">
        <f>IFERROR(VLOOKUP(D3917, Product_Category!A:B, 2, FALSE), "Uncategorized")</f>
        <v>MCC</v>
      </c>
      <c r="O3917" s="186">
        <f t="shared" si="366"/>
        <v>2790</v>
      </c>
      <c r="P3917" s="185">
        <f t="shared" si="365"/>
        <v>22320</v>
      </c>
      <c r="Q3917" s="143">
        <v>2023</v>
      </c>
      <c r="R3917" s="143" t="str">
        <f>IFERROR(VLOOKUP(G3917,'SOURCE COMPANY'!A:B, 2, FALSE), "")</f>
        <v>Sigachi Industries limited</v>
      </c>
      <c r="S3917" s="143" t="str">
        <f>IFERROR(VLOOKUP(H3917,'CUSTOMER NAME'!A:B, 2, FALSE), "")</f>
        <v>TO THE ORDER</v>
      </c>
    </row>
    <row r="3918" spans="1:19">
      <c r="A3918" s="133" t="s">
        <v>752</v>
      </c>
      <c r="B3918" s="131">
        <v>4000</v>
      </c>
      <c r="C3918" s="131" t="s">
        <v>7</v>
      </c>
      <c r="D3918" s="131" t="s">
        <v>2939</v>
      </c>
      <c r="E3918" s="131">
        <v>2.35</v>
      </c>
      <c r="F3918" s="131" t="s">
        <v>1718</v>
      </c>
      <c r="G3918" s="132" t="s">
        <v>2679</v>
      </c>
      <c r="H3918" s="134" t="s">
        <v>510</v>
      </c>
      <c r="I3918" s="192" t="s">
        <v>3893</v>
      </c>
      <c r="J3918" s="184">
        <f>IF(F3918="USD", E3918, E3918 * IFERROR(VLOOKUP(F3918, EXCHANGE_RATE!A:B, 2, FALSE), "Currency not found"))</f>
        <v>2.5145000000000004</v>
      </c>
      <c r="K3918" s="184">
        <f t="shared" si="363"/>
        <v>2.5199999999999996</v>
      </c>
      <c r="L3918" s="184">
        <f>IF(C3918="MTS", B3918, B3918 * IFERROR(VLOOKUP(C3918, 'QTY_CONVERSIONS '!A:B, 2, FALSE), "Units not  found"))</f>
        <v>4</v>
      </c>
      <c r="M3918" s="185">
        <f t="shared" si="364"/>
        <v>10079.999999999998</v>
      </c>
      <c r="N3918" s="143" t="str">
        <f>IFERROR(VLOOKUP(D3918, Product_Category!A:B, 2, FALSE), "Uncategorized")</f>
        <v>MCC</v>
      </c>
      <c r="O3918" s="186">
        <f t="shared" si="366"/>
        <v>2519.9999999999995</v>
      </c>
      <c r="P3918" s="185">
        <f t="shared" si="365"/>
        <v>10079.999999999998</v>
      </c>
      <c r="Q3918" s="143">
        <v>2023</v>
      </c>
      <c r="R3918" s="143" t="str">
        <f>IFERROR(VLOOKUP(G3918,'SOURCE COMPANY'!A:B, 2, FALSE), "")</f>
        <v>Sigachi Industries limited</v>
      </c>
      <c r="S3918" s="143" t="str">
        <f>IFERROR(VLOOKUP(H3918,'CUSTOMER NAME'!A:B, 2, FALSE), "")</f>
        <v>TO THE ORDER</v>
      </c>
    </row>
    <row r="3919" spans="1:19">
      <c r="A3919" s="133" t="s">
        <v>752</v>
      </c>
      <c r="B3919" s="131">
        <v>1000</v>
      </c>
      <c r="C3919" s="131" t="s">
        <v>7</v>
      </c>
      <c r="D3919" s="131" t="s">
        <v>2691</v>
      </c>
      <c r="E3919" s="131">
        <v>3.33</v>
      </c>
      <c r="F3919" s="131" t="s">
        <v>1718</v>
      </c>
      <c r="G3919" s="132" t="s">
        <v>2679</v>
      </c>
      <c r="H3919" s="134" t="s">
        <v>510</v>
      </c>
      <c r="I3919" s="192" t="s">
        <v>3893</v>
      </c>
      <c r="J3919" s="184">
        <f>IF(F3919="USD", E3919, E3919 * IFERROR(VLOOKUP(F3919, EXCHANGE_RATE!A:B, 2, FALSE), "Currency not found"))</f>
        <v>3.5631000000000004</v>
      </c>
      <c r="K3919" s="184">
        <f t="shared" si="363"/>
        <v>3.57</v>
      </c>
      <c r="L3919" s="184">
        <f>IF(C3919="MTS", B3919, B3919 * IFERROR(VLOOKUP(C3919, 'QTY_CONVERSIONS '!A:B, 2, FALSE), "Units not  found"))</f>
        <v>1</v>
      </c>
      <c r="M3919" s="185">
        <f t="shared" si="364"/>
        <v>3570</v>
      </c>
      <c r="N3919" s="143" t="str">
        <f>IFERROR(VLOOKUP(D3919, Product_Category!A:B, 2, FALSE), "Uncategorized")</f>
        <v>MCC</v>
      </c>
      <c r="O3919" s="186">
        <f t="shared" si="366"/>
        <v>3570</v>
      </c>
      <c r="P3919" s="185">
        <f t="shared" si="365"/>
        <v>3570</v>
      </c>
      <c r="Q3919" s="143">
        <v>2023</v>
      </c>
      <c r="R3919" s="143" t="str">
        <f>IFERROR(VLOOKUP(G3919,'SOURCE COMPANY'!A:B, 2, FALSE), "")</f>
        <v>Sigachi Industries limited</v>
      </c>
      <c r="S3919" s="143" t="str">
        <f>IFERROR(VLOOKUP(H3919,'CUSTOMER NAME'!A:B, 2, FALSE), "")</f>
        <v>TO THE ORDER</v>
      </c>
    </row>
    <row r="3920" spans="1:19">
      <c r="A3920" s="133" t="s">
        <v>172</v>
      </c>
      <c r="B3920" s="131">
        <v>20000</v>
      </c>
      <c r="C3920" s="131" t="s">
        <v>7</v>
      </c>
      <c r="D3920" s="131" t="s">
        <v>3921</v>
      </c>
      <c r="E3920" s="131">
        <v>2.38</v>
      </c>
      <c r="F3920" s="131" t="s">
        <v>9</v>
      </c>
      <c r="G3920" s="132" t="s">
        <v>2679</v>
      </c>
      <c r="H3920" s="134" t="s">
        <v>510</v>
      </c>
      <c r="I3920" s="192" t="s">
        <v>3893</v>
      </c>
      <c r="J3920" s="184">
        <f>IF(F3920="USD", E3920, E3920 * IFERROR(VLOOKUP(F3920, EXCHANGE_RATE!A:B, 2, FALSE), "Currency not found"))</f>
        <v>2.38</v>
      </c>
      <c r="K3920" s="184">
        <f t="shared" si="363"/>
        <v>2.38</v>
      </c>
      <c r="L3920" s="184">
        <f>IF(C3920="MTS", B3920, B3920 * IFERROR(VLOOKUP(C3920, 'QTY_CONVERSIONS '!A:B, 2, FALSE), "Units not  found"))</f>
        <v>20</v>
      </c>
      <c r="M3920" s="185">
        <f t="shared" si="364"/>
        <v>47600</v>
      </c>
      <c r="N3920" s="143" t="str">
        <f>IFERROR(VLOOKUP(D3920, Product_Category!A:B, 2, FALSE), "Uncategorized")</f>
        <v>MCC</v>
      </c>
      <c r="O3920" s="186">
        <f t="shared" si="366"/>
        <v>2380</v>
      </c>
      <c r="P3920" s="185">
        <f t="shared" si="365"/>
        <v>47600</v>
      </c>
      <c r="Q3920" s="143">
        <v>2023</v>
      </c>
      <c r="R3920" s="143" t="str">
        <f>IFERROR(VLOOKUP(G3920,'SOURCE COMPANY'!A:B, 2, FALSE), "")</f>
        <v>Sigachi Industries limited</v>
      </c>
      <c r="S3920" s="143" t="str">
        <f>IFERROR(VLOOKUP(H3920,'CUSTOMER NAME'!A:B, 2, FALSE), "")</f>
        <v>TO THE ORDER</v>
      </c>
    </row>
    <row r="3921" spans="1:19">
      <c r="A3921" s="133" t="s">
        <v>172</v>
      </c>
      <c r="B3921" s="131">
        <v>20000</v>
      </c>
      <c r="C3921" s="131" t="s">
        <v>7</v>
      </c>
      <c r="D3921" s="131" t="s">
        <v>3922</v>
      </c>
      <c r="E3921" s="131">
        <v>2.2799999999999998</v>
      </c>
      <c r="F3921" s="131" t="s">
        <v>9</v>
      </c>
      <c r="G3921" s="132" t="s">
        <v>2679</v>
      </c>
      <c r="H3921" s="134" t="s">
        <v>510</v>
      </c>
      <c r="I3921" s="192" t="s">
        <v>3893</v>
      </c>
      <c r="J3921" s="184">
        <f>IF(F3921="USD", E3921, E3921 * IFERROR(VLOOKUP(F3921, EXCHANGE_RATE!A:B, 2, FALSE), "Currency not found"))</f>
        <v>2.2799999999999998</v>
      </c>
      <c r="K3921" s="184">
        <f t="shared" si="363"/>
        <v>2.2799999999999998</v>
      </c>
      <c r="L3921" s="184">
        <f>IF(C3921="MTS", B3921, B3921 * IFERROR(VLOOKUP(C3921, 'QTY_CONVERSIONS '!A:B, 2, FALSE), "Units not  found"))</f>
        <v>20</v>
      </c>
      <c r="M3921" s="185">
        <f t="shared" si="364"/>
        <v>45599.999999999993</v>
      </c>
      <c r="N3921" s="143" t="str">
        <f>IFERROR(VLOOKUP(D3921, Product_Category!A:B, 2, FALSE), "Uncategorized")</f>
        <v>MCC</v>
      </c>
      <c r="O3921" s="186">
        <f t="shared" si="366"/>
        <v>2280</v>
      </c>
      <c r="P3921" s="185">
        <f t="shared" si="365"/>
        <v>45600</v>
      </c>
      <c r="Q3921" s="143">
        <v>2023</v>
      </c>
      <c r="R3921" s="143" t="str">
        <f>IFERROR(VLOOKUP(G3921,'SOURCE COMPANY'!A:B, 2, FALSE), "")</f>
        <v>Sigachi Industries limited</v>
      </c>
      <c r="S3921" s="143" t="str">
        <f>IFERROR(VLOOKUP(H3921,'CUSTOMER NAME'!A:B, 2, FALSE), "")</f>
        <v>TO THE ORDER</v>
      </c>
    </row>
    <row r="3922" spans="1:19">
      <c r="A3922" s="133" t="s">
        <v>172</v>
      </c>
      <c r="B3922" s="131">
        <v>20000</v>
      </c>
      <c r="C3922" s="131" t="s">
        <v>7</v>
      </c>
      <c r="D3922" s="131" t="s">
        <v>2714</v>
      </c>
      <c r="E3922" s="131">
        <v>2.65</v>
      </c>
      <c r="F3922" s="131" t="s">
        <v>9</v>
      </c>
      <c r="G3922" s="132" t="s">
        <v>2679</v>
      </c>
      <c r="H3922" s="134" t="s">
        <v>510</v>
      </c>
      <c r="I3922" s="192" t="s">
        <v>3893</v>
      </c>
      <c r="J3922" s="184">
        <f>IF(F3922="USD", E3922, E3922 * IFERROR(VLOOKUP(F3922, EXCHANGE_RATE!A:B, 2, FALSE), "Currency not found"))</f>
        <v>2.65</v>
      </c>
      <c r="K3922" s="184">
        <f t="shared" si="363"/>
        <v>2.65</v>
      </c>
      <c r="L3922" s="184">
        <f>IF(C3922="MTS", B3922, B3922 * IFERROR(VLOOKUP(C3922, 'QTY_CONVERSIONS '!A:B, 2, FALSE), "Units not  found"))</f>
        <v>20</v>
      </c>
      <c r="M3922" s="185">
        <f t="shared" si="364"/>
        <v>53000</v>
      </c>
      <c r="N3922" s="143" t="str">
        <f>IFERROR(VLOOKUP(D3922, Product_Category!A:B, 2, FALSE), "Uncategorized")</f>
        <v>MCC</v>
      </c>
      <c r="O3922" s="186">
        <f t="shared" si="366"/>
        <v>2650</v>
      </c>
      <c r="P3922" s="185">
        <f t="shared" si="365"/>
        <v>53000</v>
      </c>
      <c r="Q3922" s="143">
        <v>2023</v>
      </c>
      <c r="R3922" s="143" t="str">
        <f>IFERROR(VLOOKUP(G3922,'SOURCE COMPANY'!A:B, 2, FALSE), "")</f>
        <v>Sigachi Industries limited</v>
      </c>
      <c r="S3922" s="143" t="str">
        <f>IFERROR(VLOOKUP(H3922,'CUSTOMER NAME'!A:B, 2, FALSE), "")</f>
        <v>TO THE ORDER</v>
      </c>
    </row>
    <row r="3923" spans="1:19">
      <c r="A3923" s="133" t="s">
        <v>172</v>
      </c>
      <c r="B3923" s="131">
        <v>20000</v>
      </c>
      <c r="C3923" s="131" t="s">
        <v>7</v>
      </c>
      <c r="D3923" s="131" t="s">
        <v>3265</v>
      </c>
      <c r="E3923" s="131">
        <v>2.65</v>
      </c>
      <c r="F3923" s="131" t="s">
        <v>9</v>
      </c>
      <c r="G3923" s="132" t="s">
        <v>2679</v>
      </c>
      <c r="H3923" s="134" t="s">
        <v>510</v>
      </c>
      <c r="I3923" s="192" t="s">
        <v>3893</v>
      </c>
      <c r="J3923" s="184">
        <f>IF(F3923="USD", E3923, E3923 * IFERROR(VLOOKUP(F3923, EXCHANGE_RATE!A:B, 2, FALSE), "Currency not found"))</f>
        <v>2.65</v>
      </c>
      <c r="K3923" s="184">
        <f t="shared" si="363"/>
        <v>2.65</v>
      </c>
      <c r="L3923" s="184">
        <f>IF(C3923="MTS", B3923, B3923 * IFERROR(VLOOKUP(C3923, 'QTY_CONVERSIONS '!A:B, 2, FALSE), "Units not  found"))</f>
        <v>20</v>
      </c>
      <c r="M3923" s="185">
        <f t="shared" si="364"/>
        <v>53000</v>
      </c>
      <c r="N3923" s="143" t="str">
        <f>IFERROR(VLOOKUP(D3923, Product_Category!A:B, 2, FALSE), "Uncategorized")</f>
        <v>MCC</v>
      </c>
      <c r="O3923" s="186">
        <f t="shared" si="366"/>
        <v>2650</v>
      </c>
      <c r="P3923" s="185">
        <f t="shared" si="365"/>
        <v>53000</v>
      </c>
      <c r="Q3923" s="143">
        <v>2023</v>
      </c>
      <c r="R3923" s="143" t="str">
        <f>IFERROR(VLOOKUP(G3923,'SOURCE COMPANY'!A:B, 2, FALSE), "")</f>
        <v>Sigachi Industries limited</v>
      </c>
      <c r="S3923" s="143" t="str">
        <f>IFERROR(VLOOKUP(H3923,'CUSTOMER NAME'!A:B, 2, FALSE), "")</f>
        <v>TO THE ORDER</v>
      </c>
    </row>
    <row r="3924" spans="1:19">
      <c r="A3924" s="135" t="s">
        <v>172</v>
      </c>
      <c r="B3924" s="132">
        <v>20000</v>
      </c>
      <c r="C3924" s="132" t="s">
        <v>7</v>
      </c>
      <c r="D3924" s="132" t="s">
        <v>2939</v>
      </c>
      <c r="E3924" s="132">
        <v>2.2599999999999998</v>
      </c>
      <c r="F3924" s="132" t="s">
        <v>9</v>
      </c>
      <c r="G3924" s="132" t="s">
        <v>2679</v>
      </c>
      <c r="H3924" s="136" t="s">
        <v>510</v>
      </c>
      <c r="I3924" s="192" t="s">
        <v>3893</v>
      </c>
      <c r="J3924" s="184">
        <f>IF(F3924="USD", E3924, E3924 * IFERROR(VLOOKUP(F3924, EXCHANGE_RATE!A:B, 2, FALSE), "Currency not found"))</f>
        <v>2.2599999999999998</v>
      </c>
      <c r="K3924" s="184">
        <f t="shared" si="363"/>
        <v>2.2599999999999998</v>
      </c>
      <c r="L3924" s="184">
        <f>IF(C3924="MTS", B3924, B3924 * IFERROR(VLOOKUP(C3924, 'QTY_CONVERSIONS '!A:B, 2, FALSE), "Units not  found"))</f>
        <v>20</v>
      </c>
      <c r="M3924" s="185">
        <f t="shared" si="364"/>
        <v>45199.999999999993</v>
      </c>
      <c r="N3924" s="143" t="str">
        <f>IFERROR(VLOOKUP(D3924, Product_Category!A:B, 2, FALSE), "Uncategorized")</f>
        <v>MCC</v>
      </c>
      <c r="O3924" s="186">
        <f t="shared" si="366"/>
        <v>2260</v>
      </c>
      <c r="P3924" s="185">
        <f t="shared" si="365"/>
        <v>45200</v>
      </c>
      <c r="Q3924" s="143">
        <v>2023</v>
      </c>
      <c r="R3924" s="143" t="str">
        <f>IFERROR(VLOOKUP(G3924,'SOURCE COMPANY'!A:B, 2, FALSE), "")</f>
        <v>Sigachi Industries limited</v>
      </c>
      <c r="S3924" s="143" t="str">
        <f>IFERROR(VLOOKUP(H3924,'CUSTOMER NAME'!A:B, 2, FALSE), "")</f>
        <v>TO THE ORDER</v>
      </c>
    </row>
    <row r="3925" spans="1:19">
      <c r="A3925" s="133" t="s">
        <v>172</v>
      </c>
      <c r="B3925" s="131">
        <v>20000</v>
      </c>
      <c r="C3925" s="131" t="s">
        <v>7</v>
      </c>
      <c r="D3925" s="131" t="s">
        <v>3921</v>
      </c>
      <c r="E3925" s="131">
        <v>2.36</v>
      </c>
      <c r="F3925" s="131" t="s">
        <v>9</v>
      </c>
      <c r="G3925" s="132" t="s">
        <v>2679</v>
      </c>
      <c r="H3925" s="134" t="s">
        <v>510</v>
      </c>
      <c r="I3925" s="192" t="s">
        <v>3893</v>
      </c>
      <c r="J3925" s="184">
        <f>IF(F3925="USD", E3925, E3925 * IFERROR(VLOOKUP(F3925, EXCHANGE_RATE!A:B, 2, FALSE), "Currency not found"))</f>
        <v>2.36</v>
      </c>
      <c r="K3925" s="184">
        <f t="shared" si="363"/>
        <v>2.36</v>
      </c>
      <c r="L3925" s="184">
        <f>IF(C3925="MTS", B3925, B3925 * IFERROR(VLOOKUP(C3925, 'QTY_CONVERSIONS '!A:B, 2, FALSE), "Units not  found"))</f>
        <v>20</v>
      </c>
      <c r="M3925" s="185">
        <f t="shared" si="364"/>
        <v>47200</v>
      </c>
      <c r="N3925" s="143" t="str">
        <f>IFERROR(VLOOKUP(D3925, Product_Category!A:B, 2, FALSE), "Uncategorized")</f>
        <v>MCC</v>
      </c>
      <c r="O3925" s="186">
        <f t="shared" si="366"/>
        <v>2360</v>
      </c>
      <c r="P3925" s="185">
        <f t="shared" si="365"/>
        <v>47200</v>
      </c>
      <c r="Q3925" s="143">
        <v>2023</v>
      </c>
      <c r="R3925" s="143" t="str">
        <f>IFERROR(VLOOKUP(G3925,'SOURCE COMPANY'!A:B, 2, FALSE), "")</f>
        <v>Sigachi Industries limited</v>
      </c>
      <c r="S3925" s="143" t="str">
        <f>IFERROR(VLOOKUP(H3925,'CUSTOMER NAME'!A:B, 2, FALSE), "")</f>
        <v>TO THE ORDER</v>
      </c>
    </row>
    <row r="3926" spans="1:19">
      <c r="A3926" s="133" t="s">
        <v>172</v>
      </c>
      <c r="B3926" s="131">
        <v>20000</v>
      </c>
      <c r="C3926" s="131" t="s">
        <v>7</v>
      </c>
      <c r="D3926" s="131" t="s">
        <v>3922</v>
      </c>
      <c r="E3926" s="131">
        <v>2.2599999999999998</v>
      </c>
      <c r="F3926" s="131" t="s">
        <v>9</v>
      </c>
      <c r="G3926" s="132" t="s">
        <v>2679</v>
      </c>
      <c r="H3926" s="134" t="s">
        <v>510</v>
      </c>
      <c r="I3926" s="192" t="s">
        <v>3893</v>
      </c>
      <c r="J3926" s="184">
        <f>IF(F3926="USD", E3926, E3926 * IFERROR(VLOOKUP(F3926, EXCHANGE_RATE!A:B, 2, FALSE), "Currency not found"))</f>
        <v>2.2599999999999998</v>
      </c>
      <c r="K3926" s="184">
        <f t="shared" si="363"/>
        <v>2.2599999999999998</v>
      </c>
      <c r="L3926" s="184">
        <f>IF(C3926="MTS", B3926, B3926 * IFERROR(VLOOKUP(C3926, 'QTY_CONVERSIONS '!A:B, 2, FALSE), "Units not  found"))</f>
        <v>20</v>
      </c>
      <c r="M3926" s="185">
        <f t="shared" si="364"/>
        <v>45199.999999999993</v>
      </c>
      <c r="N3926" s="143" t="str">
        <f>IFERROR(VLOOKUP(D3926, Product_Category!A:B, 2, FALSE), "Uncategorized")</f>
        <v>MCC</v>
      </c>
      <c r="O3926" s="186">
        <f t="shared" si="366"/>
        <v>2260</v>
      </c>
      <c r="P3926" s="185">
        <f t="shared" si="365"/>
        <v>45200</v>
      </c>
      <c r="Q3926" s="143">
        <v>2023</v>
      </c>
      <c r="R3926" s="143" t="str">
        <f>IFERROR(VLOOKUP(G3926,'SOURCE COMPANY'!A:B, 2, FALSE), "")</f>
        <v>Sigachi Industries limited</v>
      </c>
      <c r="S3926" s="143" t="str">
        <f>IFERROR(VLOOKUP(H3926,'CUSTOMER NAME'!A:B, 2, FALSE), "")</f>
        <v>TO THE ORDER</v>
      </c>
    </row>
    <row r="3927" spans="1:19">
      <c r="A3927" s="133" t="s">
        <v>172</v>
      </c>
      <c r="B3927" s="131">
        <v>20000</v>
      </c>
      <c r="C3927" s="131" t="s">
        <v>7</v>
      </c>
      <c r="D3927" s="131" t="s">
        <v>3265</v>
      </c>
      <c r="E3927" s="131">
        <v>2.65</v>
      </c>
      <c r="F3927" s="131" t="s">
        <v>9</v>
      </c>
      <c r="G3927" s="132" t="s">
        <v>2679</v>
      </c>
      <c r="H3927" s="134" t="s">
        <v>510</v>
      </c>
      <c r="I3927" s="192" t="s">
        <v>3893</v>
      </c>
      <c r="J3927" s="184">
        <f>IF(F3927="USD", E3927, E3927 * IFERROR(VLOOKUP(F3927, EXCHANGE_RATE!A:B, 2, FALSE), "Currency not found"))</f>
        <v>2.65</v>
      </c>
      <c r="K3927" s="184">
        <f t="shared" si="363"/>
        <v>2.65</v>
      </c>
      <c r="L3927" s="184">
        <f>IF(C3927="MTS", B3927, B3927 * IFERROR(VLOOKUP(C3927, 'QTY_CONVERSIONS '!A:B, 2, FALSE), "Units not  found"))</f>
        <v>20</v>
      </c>
      <c r="M3927" s="185">
        <f t="shared" si="364"/>
        <v>53000</v>
      </c>
      <c r="N3927" s="143" t="str">
        <f>IFERROR(VLOOKUP(D3927, Product_Category!A:B, 2, FALSE), "Uncategorized")</f>
        <v>MCC</v>
      </c>
      <c r="O3927" s="186">
        <f t="shared" si="366"/>
        <v>2650</v>
      </c>
      <c r="P3927" s="185">
        <f t="shared" si="365"/>
        <v>53000</v>
      </c>
      <c r="Q3927" s="143">
        <v>2023</v>
      </c>
      <c r="R3927" s="143" t="str">
        <f>IFERROR(VLOOKUP(G3927,'SOURCE COMPANY'!A:B, 2, FALSE), "")</f>
        <v>Sigachi Industries limited</v>
      </c>
      <c r="S3927" s="143" t="str">
        <f>IFERROR(VLOOKUP(H3927,'CUSTOMER NAME'!A:B, 2, FALSE), "")</f>
        <v>TO THE ORDER</v>
      </c>
    </row>
    <row r="3928" spans="1:19">
      <c r="A3928" s="133" t="s">
        <v>172</v>
      </c>
      <c r="B3928" s="131">
        <v>20000</v>
      </c>
      <c r="C3928" s="131" t="s">
        <v>7</v>
      </c>
      <c r="D3928" s="131" t="s">
        <v>3922</v>
      </c>
      <c r="E3928" s="131">
        <v>2.2599999999999998</v>
      </c>
      <c r="F3928" s="131" t="s">
        <v>9</v>
      </c>
      <c r="G3928" s="132" t="s">
        <v>2679</v>
      </c>
      <c r="H3928" s="134" t="s">
        <v>510</v>
      </c>
      <c r="I3928" s="192" t="s">
        <v>3893</v>
      </c>
      <c r="J3928" s="184">
        <f>IF(F3928="USD", E3928, E3928 * IFERROR(VLOOKUP(F3928, EXCHANGE_RATE!A:B, 2, FALSE), "Currency not found"))</f>
        <v>2.2599999999999998</v>
      </c>
      <c r="K3928" s="184">
        <f t="shared" si="363"/>
        <v>2.2599999999999998</v>
      </c>
      <c r="L3928" s="184">
        <f>IF(C3928="MTS", B3928, B3928 * IFERROR(VLOOKUP(C3928, 'QTY_CONVERSIONS '!A:B, 2, FALSE), "Units not  found"))</f>
        <v>20</v>
      </c>
      <c r="M3928" s="185">
        <f t="shared" si="364"/>
        <v>45199.999999999993</v>
      </c>
      <c r="N3928" s="143" t="str">
        <f>IFERROR(VLOOKUP(D3928, Product_Category!A:B, 2, FALSE), "Uncategorized")</f>
        <v>MCC</v>
      </c>
      <c r="O3928" s="186">
        <f t="shared" si="366"/>
        <v>2260</v>
      </c>
      <c r="P3928" s="185">
        <f t="shared" si="365"/>
        <v>45200</v>
      </c>
      <c r="Q3928" s="143">
        <v>2023</v>
      </c>
      <c r="R3928" s="143" t="str">
        <f>IFERROR(VLOOKUP(G3928,'SOURCE COMPANY'!A:B, 2, FALSE), "")</f>
        <v>Sigachi Industries limited</v>
      </c>
      <c r="S3928" s="143" t="str">
        <f>IFERROR(VLOOKUP(H3928,'CUSTOMER NAME'!A:B, 2, FALSE), "")</f>
        <v>TO THE ORDER</v>
      </c>
    </row>
    <row r="3929" spans="1:19">
      <c r="A3929" s="133" t="s">
        <v>172</v>
      </c>
      <c r="B3929" s="131">
        <v>20000</v>
      </c>
      <c r="C3929" s="131" t="s">
        <v>7</v>
      </c>
      <c r="D3929" s="131" t="s">
        <v>3923</v>
      </c>
      <c r="E3929" s="131">
        <v>2.2799999999999998</v>
      </c>
      <c r="F3929" s="131" t="s">
        <v>9</v>
      </c>
      <c r="G3929" s="132" t="s">
        <v>2679</v>
      </c>
      <c r="H3929" s="134" t="s">
        <v>510</v>
      </c>
      <c r="I3929" s="192" t="s">
        <v>3893</v>
      </c>
      <c r="J3929" s="184">
        <f>IF(F3929="USD", E3929, E3929 * IFERROR(VLOOKUP(F3929, EXCHANGE_RATE!A:B, 2, FALSE), "Currency not found"))</f>
        <v>2.2799999999999998</v>
      </c>
      <c r="K3929" s="184">
        <f t="shared" si="363"/>
        <v>2.2799999999999998</v>
      </c>
      <c r="L3929" s="184">
        <f>IF(C3929="MTS", B3929, B3929 * IFERROR(VLOOKUP(C3929, 'QTY_CONVERSIONS '!A:B, 2, FALSE), "Units not  found"))</f>
        <v>20</v>
      </c>
      <c r="M3929" s="185">
        <f t="shared" si="364"/>
        <v>45599.999999999993</v>
      </c>
      <c r="N3929" s="143" t="str">
        <f>IFERROR(VLOOKUP(D3929, Product_Category!A:B, 2, FALSE), "Uncategorized")</f>
        <v>MCC</v>
      </c>
      <c r="O3929" s="186">
        <f t="shared" si="366"/>
        <v>2280</v>
      </c>
      <c r="P3929" s="185">
        <f t="shared" si="365"/>
        <v>45600</v>
      </c>
      <c r="Q3929" s="143">
        <v>2023</v>
      </c>
      <c r="R3929" s="143" t="str">
        <f>IFERROR(VLOOKUP(G3929,'SOURCE COMPANY'!A:B, 2, FALSE), "")</f>
        <v>Sigachi Industries limited</v>
      </c>
      <c r="S3929" s="143" t="str">
        <f>IFERROR(VLOOKUP(H3929,'CUSTOMER NAME'!A:B, 2, FALSE), "")</f>
        <v>TO THE ORDER</v>
      </c>
    </row>
    <row r="3930" spans="1:19">
      <c r="A3930" s="133" t="s">
        <v>172</v>
      </c>
      <c r="B3930" s="131">
        <v>20000</v>
      </c>
      <c r="C3930" s="131" t="s">
        <v>7</v>
      </c>
      <c r="D3930" s="131" t="s">
        <v>3924</v>
      </c>
      <c r="E3930" s="131">
        <v>2.36</v>
      </c>
      <c r="F3930" s="131" t="s">
        <v>9</v>
      </c>
      <c r="G3930" s="132" t="s">
        <v>2679</v>
      </c>
      <c r="H3930" s="134" t="s">
        <v>510</v>
      </c>
      <c r="I3930" s="192" t="s">
        <v>3893</v>
      </c>
      <c r="J3930" s="184">
        <f>IF(F3930="USD", E3930, E3930 * IFERROR(VLOOKUP(F3930, EXCHANGE_RATE!A:B, 2, FALSE), "Currency not found"))</f>
        <v>2.36</v>
      </c>
      <c r="K3930" s="184">
        <f t="shared" si="363"/>
        <v>2.36</v>
      </c>
      <c r="L3930" s="184">
        <f>IF(C3930="MTS", B3930, B3930 * IFERROR(VLOOKUP(C3930, 'QTY_CONVERSIONS '!A:B, 2, FALSE), "Units not  found"))</f>
        <v>20</v>
      </c>
      <c r="M3930" s="185">
        <f t="shared" si="364"/>
        <v>47200</v>
      </c>
      <c r="N3930" s="143" t="str">
        <f>IFERROR(VLOOKUP(D3930, Product_Category!A:B, 2, FALSE), "Uncategorized")</f>
        <v>MCC</v>
      </c>
      <c r="O3930" s="186">
        <f t="shared" si="366"/>
        <v>2360</v>
      </c>
      <c r="P3930" s="185">
        <f t="shared" si="365"/>
        <v>47200</v>
      </c>
      <c r="Q3930" s="143">
        <v>2023</v>
      </c>
      <c r="R3930" s="143" t="str">
        <f>IFERROR(VLOOKUP(G3930,'SOURCE COMPANY'!A:B, 2, FALSE), "")</f>
        <v>Sigachi Industries limited</v>
      </c>
      <c r="S3930" s="143" t="str">
        <f>IFERROR(VLOOKUP(H3930,'CUSTOMER NAME'!A:B, 2, FALSE), "")</f>
        <v>TO THE ORDER</v>
      </c>
    </row>
    <row r="3931" spans="1:19">
      <c r="A3931" s="238" t="s">
        <v>172</v>
      </c>
      <c r="B3931" s="224">
        <v>6000</v>
      </c>
      <c r="C3931" s="224" t="s">
        <v>7</v>
      </c>
      <c r="D3931" s="224" t="s">
        <v>543</v>
      </c>
      <c r="E3931" s="256">
        <v>2.4700000000000002</v>
      </c>
      <c r="F3931" s="224" t="s">
        <v>9</v>
      </c>
      <c r="G3931" s="224" t="s">
        <v>88</v>
      </c>
      <c r="H3931" s="203" t="s">
        <v>88</v>
      </c>
      <c r="I3931" s="219" t="str">
        <f t="shared" ref="I3931:I3969" si="367">I3930</f>
        <v>December</v>
      </c>
      <c r="J3931" s="184">
        <f>IF(F3931="USD", E3931, E3931 * IFERROR(VLOOKUP(F3931, EXCHANGE_RATE!A:B, 2, FALSE), "Currency not found"))</f>
        <v>2.4700000000000002</v>
      </c>
      <c r="K3931" s="184">
        <f t="shared" si="363"/>
        <v>2.4700000000000002</v>
      </c>
      <c r="L3931" s="184">
        <f>IF(C3931="MTS", B3931, B3931 * IFERROR(VLOOKUP(C3931, 'QTY_CONVERSIONS '!A:B, 2, FALSE), "Units not  found"))</f>
        <v>6</v>
      </c>
      <c r="M3931" s="185">
        <f t="shared" si="364"/>
        <v>14820.000000000002</v>
      </c>
      <c r="N3931" s="143" t="str">
        <f>IFERROR(VLOOKUP(D3931, Product_Category!A:B, 2, FALSE), "Uncategorized")</f>
        <v>MCC</v>
      </c>
      <c r="O3931" s="186">
        <f t="shared" si="366"/>
        <v>2470</v>
      </c>
      <c r="P3931" s="185">
        <f t="shared" si="365"/>
        <v>14820</v>
      </c>
      <c r="Q3931" s="143">
        <v>2023</v>
      </c>
      <c r="R3931" s="143" t="str">
        <f>IFERROR(VLOOKUP(G3931,'SOURCE COMPANY'!A:B, 2, FALSE), "")</f>
        <v>DFE PHARMA</v>
      </c>
      <c r="S3931" s="143" t="str">
        <f>IFERROR(VLOOKUP(H3931,'CUSTOMER NAME'!A:B, 2, FALSE), "")</f>
        <v>DFE PHARMA</v>
      </c>
    </row>
    <row r="3932" spans="1:19">
      <c r="A3932" s="233" t="s">
        <v>172</v>
      </c>
      <c r="B3932" s="118">
        <v>9000</v>
      </c>
      <c r="C3932" s="118" t="s">
        <v>7</v>
      </c>
      <c r="D3932" s="118" t="s">
        <v>839</v>
      </c>
      <c r="E3932" s="255">
        <v>2.57</v>
      </c>
      <c r="F3932" s="118" t="s">
        <v>9</v>
      </c>
      <c r="G3932" s="224" t="s">
        <v>88</v>
      </c>
      <c r="H3932" s="199" t="s">
        <v>88</v>
      </c>
      <c r="I3932" s="219" t="str">
        <f t="shared" si="367"/>
        <v>December</v>
      </c>
      <c r="J3932" s="184">
        <f>IF(F3932="USD", E3932, E3932 * IFERROR(VLOOKUP(F3932, EXCHANGE_RATE!A:B, 2, FALSE), "Currency not found"))</f>
        <v>2.57</v>
      </c>
      <c r="K3932" s="184">
        <f t="shared" si="363"/>
        <v>2.57</v>
      </c>
      <c r="L3932" s="184">
        <f>IF(C3932="MTS", B3932, B3932 * IFERROR(VLOOKUP(C3932, 'QTY_CONVERSIONS '!A:B, 2, FALSE), "Units not  found"))</f>
        <v>9</v>
      </c>
      <c r="M3932" s="185">
        <f t="shared" si="364"/>
        <v>23130</v>
      </c>
      <c r="N3932" s="143" t="str">
        <f>IFERROR(VLOOKUP(D3932, Product_Category!A:B, 2, FALSE), "Uncategorized")</f>
        <v>MCC</v>
      </c>
      <c r="O3932" s="186">
        <f t="shared" si="366"/>
        <v>2570</v>
      </c>
      <c r="P3932" s="185">
        <f t="shared" si="365"/>
        <v>23130</v>
      </c>
      <c r="Q3932" s="143">
        <v>2023</v>
      </c>
      <c r="R3932" s="143" t="str">
        <f>IFERROR(VLOOKUP(G3932,'SOURCE COMPANY'!A:B, 2, FALSE), "")</f>
        <v>DFE PHARMA</v>
      </c>
      <c r="S3932" s="143" t="str">
        <f>IFERROR(VLOOKUP(H3932,'CUSTOMER NAME'!A:B, 2, FALSE), "")</f>
        <v>DFE PHARMA</v>
      </c>
    </row>
    <row r="3933" spans="1:19">
      <c r="A3933" s="233" t="s">
        <v>172</v>
      </c>
      <c r="B3933" s="118">
        <v>10000</v>
      </c>
      <c r="C3933" s="118" t="s">
        <v>7</v>
      </c>
      <c r="D3933" s="118" t="s">
        <v>839</v>
      </c>
      <c r="E3933" s="255">
        <v>2.4699506000000002</v>
      </c>
      <c r="F3933" s="118" t="s">
        <v>9</v>
      </c>
      <c r="G3933" s="224" t="s">
        <v>88</v>
      </c>
      <c r="H3933" s="199" t="s">
        <v>88</v>
      </c>
      <c r="I3933" s="219" t="str">
        <f t="shared" si="367"/>
        <v>December</v>
      </c>
      <c r="J3933" s="184">
        <f>IF(F3933="USD", E3933, E3933 * IFERROR(VLOOKUP(F3933, EXCHANGE_RATE!A:B, 2, FALSE), "Currency not found"))</f>
        <v>2.4699506000000002</v>
      </c>
      <c r="K3933" s="184">
        <f t="shared" si="363"/>
        <v>2.4699999999999998</v>
      </c>
      <c r="L3933" s="184">
        <f>IF(C3933="MTS", B3933, B3933 * IFERROR(VLOOKUP(C3933, 'QTY_CONVERSIONS '!A:B, 2, FALSE), "Units not  found"))</f>
        <v>10</v>
      </c>
      <c r="M3933" s="185">
        <f t="shared" si="364"/>
        <v>24699.999999999996</v>
      </c>
      <c r="N3933" s="143" t="str">
        <f>IFERROR(VLOOKUP(D3933, Product_Category!A:B, 2, FALSE), "Uncategorized")</f>
        <v>MCC</v>
      </c>
      <c r="O3933" s="186">
        <f t="shared" si="366"/>
        <v>2469.9999999999995</v>
      </c>
      <c r="P3933" s="185">
        <f t="shared" si="365"/>
        <v>24699.999999999996</v>
      </c>
      <c r="Q3933" s="143">
        <v>2023</v>
      </c>
      <c r="R3933" s="143" t="str">
        <f>IFERROR(VLOOKUP(G3933,'SOURCE COMPANY'!A:B, 2, FALSE), "")</f>
        <v>DFE PHARMA</v>
      </c>
      <c r="S3933" s="143" t="str">
        <f>IFERROR(VLOOKUP(H3933,'CUSTOMER NAME'!A:B, 2, FALSE), "")</f>
        <v>DFE PHARMA</v>
      </c>
    </row>
    <row r="3934" spans="1:19">
      <c r="A3934" s="234" t="s">
        <v>172</v>
      </c>
      <c r="B3934" s="143">
        <v>18000</v>
      </c>
      <c r="C3934" s="143" t="s">
        <v>7</v>
      </c>
      <c r="D3934" s="143" t="s">
        <v>1095</v>
      </c>
      <c r="E3934" s="255">
        <v>3</v>
      </c>
      <c r="F3934" s="143" t="s">
        <v>1718</v>
      </c>
      <c r="G3934" s="224" t="s">
        <v>88</v>
      </c>
      <c r="H3934" s="198" t="s">
        <v>88</v>
      </c>
      <c r="I3934" s="219" t="str">
        <f t="shared" si="367"/>
        <v>December</v>
      </c>
      <c r="J3934" s="184">
        <f>IF(F3934="USD", E3934, E3934 * IFERROR(VLOOKUP(F3934, EXCHANGE_RATE!A:B, 2, FALSE), "Currency not found"))</f>
        <v>3.21</v>
      </c>
      <c r="K3934" s="184">
        <f t="shared" si="363"/>
        <v>3.21</v>
      </c>
      <c r="L3934" s="184">
        <f>IF(C3934="MTS", B3934, B3934 * IFERROR(VLOOKUP(C3934, 'QTY_CONVERSIONS '!A:B, 2, FALSE), "Units not  found"))</f>
        <v>18</v>
      </c>
      <c r="M3934" s="185">
        <f t="shared" si="364"/>
        <v>57780</v>
      </c>
      <c r="N3934" s="143" t="str">
        <f>IFERROR(VLOOKUP(D3934, Product_Category!A:B, 2, FALSE), "Uncategorized")</f>
        <v>MCC</v>
      </c>
      <c r="O3934" s="186">
        <f t="shared" si="366"/>
        <v>3210</v>
      </c>
      <c r="P3934" s="185">
        <f t="shared" si="365"/>
        <v>57780</v>
      </c>
      <c r="Q3934" s="143">
        <v>2023</v>
      </c>
      <c r="R3934" s="143" t="str">
        <f>IFERROR(VLOOKUP(G3934,'SOURCE COMPANY'!A:B, 2, FALSE), "")</f>
        <v>DFE PHARMA</v>
      </c>
      <c r="S3934" s="143" t="str">
        <f>IFERROR(VLOOKUP(H3934,'CUSTOMER NAME'!A:B, 2, FALSE), "")</f>
        <v>DFE PHARMA</v>
      </c>
    </row>
    <row r="3935" spans="1:19">
      <c r="A3935" s="234" t="s">
        <v>172</v>
      </c>
      <c r="B3935" s="143">
        <v>18000</v>
      </c>
      <c r="C3935" s="143" t="s">
        <v>7</v>
      </c>
      <c r="D3935" s="143" t="s">
        <v>1095</v>
      </c>
      <c r="E3935" s="255">
        <v>3</v>
      </c>
      <c r="F3935" s="143" t="s">
        <v>1718</v>
      </c>
      <c r="G3935" s="224" t="s">
        <v>88</v>
      </c>
      <c r="H3935" s="198" t="s">
        <v>88</v>
      </c>
      <c r="I3935" s="219" t="str">
        <f t="shared" si="367"/>
        <v>December</v>
      </c>
      <c r="J3935" s="184">
        <f>IF(F3935="USD", E3935, E3935 * IFERROR(VLOOKUP(F3935, EXCHANGE_RATE!A:B, 2, FALSE), "Currency not found"))</f>
        <v>3.21</v>
      </c>
      <c r="K3935" s="184">
        <f t="shared" si="363"/>
        <v>3.21</v>
      </c>
      <c r="L3935" s="184">
        <f>IF(C3935="MTS", B3935, B3935 * IFERROR(VLOOKUP(C3935, 'QTY_CONVERSIONS '!A:B, 2, FALSE), "Units not  found"))</f>
        <v>18</v>
      </c>
      <c r="M3935" s="185">
        <f t="shared" si="364"/>
        <v>57780</v>
      </c>
      <c r="N3935" s="143" t="str">
        <f>IFERROR(VLOOKUP(D3935, Product_Category!A:B, 2, FALSE), "Uncategorized")</f>
        <v>MCC</v>
      </c>
      <c r="O3935" s="186">
        <f t="shared" si="366"/>
        <v>3210</v>
      </c>
      <c r="P3935" s="185">
        <f t="shared" si="365"/>
        <v>57780</v>
      </c>
      <c r="Q3935" s="143">
        <v>2023</v>
      </c>
      <c r="R3935" s="143" t="str">
        <f>IFERROR(VLOOKUP(G3935,'SOURCE COMPANY'!A:B, 2, FALSE), "")</f>
        <v>DFE PHARMA</v>
      </c>
      <c r="S3935" s="143" t="str">
        <f>IFERROR(VLOOKUP(H3935,'CUSTOMER NAME'!A:B, 2, FALSE), "")</f>
        <v>DFE PHARMA</v>
      </c>
    </row>
    <row r="3936" spans="1:19">
      <c r="A3936" s="234" t="s">
        <v>172</v>
      </c>
      <c r="B3936" s="143">
        <v>18000</v>
      </c>
      <c r="C3936" s="143" t="s">
        <v>7</v>
      </c>
      <c r="D3936" s="143" t="s">
        <v>1095</v>
      </c>
      <c r="E3936" s="255">
        <v>3</v>
      </c>
      <c r="F3936" s="143" t="s">
        <v>1718</v>
      </c>
      <c r="G3936" s="224" t="s">
        <v>88</v>
      </c>
      <c r="H3936" s="198" t="s">
        <v>88</v>
      </c>
      <c r="I3936" s="219" t="str">
        <f t="shared" si="367"/>
        <v>December</v>
      </c>
      <c r="J3936" s="184">
        <f>IF(F3936="USD", E3936, E3936 * IFERROR(VLOOKUP(F3936, EXCHANGE_RATE!A:B, 2, FALSE), "Currency not found"))</f>
        <v>3.21</v>
      </c>
      <c r="K3936" s="184">
        <f t="shared" si="363"/>
        <v>3.21</v>
      </c>
      <c r="L3936" s="184">
        <f>IF(C3936="MTS", B3936, B3936 * IFERROR(VLOOKUP(C3936, 'QTY_CONVERSIONS '!A:B, 2, FALSE), "Units not  found"))</f>
        <v>18</v>
      </c>
      <c r="M3936" s="185">
        <f t="shared" si="364"/>
        <v>57780</v>
      </c>
      <c r="N3936" s="143" t="str">
        <f>IFERROR(VLOOKUP(D3936, Product_Category!A:B, 2, FALSE), "Uncategorized")</f>
        <v>MCC</v>
      </c>
      <c r="O3936" s="186">
        <f t="shared" si="366"/>
        <v>3210</v>
      </c>
      <c r="P3936" s="185">
        <f t="shared" si="365"/>
        <v>57780</v>
      </c>
      <c r="Q3936" s="143">
        <v>2023</v>
      </c>
      <c r="R3936" s="143" t="str">
        <f>IFERROR(VLOOKUP(G3936,'SOURCE COMPANY'!A:B, 2, FALSE), "")</f>
        <v>DFE PHARMA</v>
      </c>
      <c r="S3936" s="143" t="str">
        <f>IFERROR(VLOOKUP(H3936,'CUSTOMER NAME'!A:B, 2, FALSE), "")</f>
        <v>DFE PHARMA</v>
      </c>
    </row>
    <row r="3937" spans="1:19">
      <c r="A3937" s="234" t="s">
        <v>172</v>
      </c>
      <c r="B3937" s="143">
        <v>18000</v>
      </c>
      <c r="C3937" s="143" t="s">
        <v>7</v>
      </c>
      <c r="D3937" s="143" t="s">
        <v>1095</v>
      </c>
      <c r="E3937" s="255">
        <v>3</v>
      </c>
      <c r="F3937" s="143" t="s">
        <v>1718</v>
      </c>
      <c r="G3937" s="224" t="s">
        <v>88</v>
      </c>
      <c r="H3937" s="198" t="s">
        <v>88</v>
      </c>
      <c r="I3937" s="219" t="str">
        <f t="shared" si="367"/>
        <v>December</v>
      </c>
      <c r="J3937" s="184">
        <f>IF(F3937="USD", E3937, E3937 * IFERROR(VLOOKUP(F3937, EXCHANGE_RATE!A:B, 2, FALSE), "Currency not found"))</f>
        <v>3.21</v>
      </c>
      <c r="K3937" s="184">
        <f t="shared" si="363"/>
        <v>3.21</v>
      </c>
      <c r="L3937" s="184">
        <f>IF(C3937="MTS", B3937, B3937 * IFERROR(VLOOKUP(C3937, 'QTY_CONVERSIONS '!A:B, 2, FALSE), "Units not  found"))</f>
        <v>18</v>
      </c>
      <c r="M3937" s="185">
        <f t="shared" si="364"/>
        <v>57780</v>
      </c>
      <c r="N3937" s="143" t="str">
        <f>IFERROR(VLOOKUP(D3937, Product_Category!A:B, 2, FALSE), "Uncategorized")</f>
        <v>MCC</v>
      </c>
      <c r="O3937" s="186">
        <f t="shared" si="366"/>
        <v>3210</v>
      </c>
      <c r="P3937" s="185">
        <f t="shared" si="365"/>
        <v>57780</v>
      </c>
      <c r="Q3937" s="143">
        <v>2023</v>
      </c>
      <c r="R3937" s="143" t="str">
        <f>IFERROR(VLOOKUP(G3937,'SOURCE COMPANY'!A:B, 2, FALSE), "")</f>
        <v>DFE PHARMA</v>
      </c>
      <c r="S3937" s="143" t="str">
        <f>IFERROR(VLOOKUP(H3937,'CUSTOMER NAME'!A:B, 2, FALSE), "")</f>
        <v>DFE PHARMA</v>
      </c>
    </row>
    <row r="3938" spans="1:19">
      <c r="A3938" s="234" t="s">
        <v>172</v>
      </c>
      <c r="B3938" s="143">
        <v>18000</v>
      </c>
      <c r="C3938" s="143" t="s">
        <v>7</v>
      </c>
      <c r="D3938" s="143" t="s">
        <v>543</v>
      </c>
      <c r="E3938" s="52">
        <v>2.81</v>
      </c>
      <c r="F3938" s="143" t="s">
        <v>1718</v>
      </c>
      <c r="G3938" s="224" t="s">
        <v>88</v>
      </c>
      <c r="H3938" s="198" t="s">
        <v>88</v>
      </c>
      <c r="I3938" s="219" t="str">
        <f t="shared" si="367"/>
        <v>December</v>
      </c>
      <c r="J3938" s="184">
        <f>IF(F3938="USD", E3938, E3938 * IFERROR(VLOOKUP(F3938, EXCHANGE_RATE!A:B, 2, FALSE), "Currency not found"))</f>
        <v>3.0067000000000004</v>
      </c>
      <c r="K3938" s="184">
        <f t="shared" si="363"/>
        <v>3.01</v>
      </c>
      <c r="L3938" s="184">
        <f>IF(C3938="MTS", B3938, B3938 * IFERROR(VLOOKUP(C3938, 'QTY_CONVERSIONS '!A:B, 2, FALSE), "Units not  found"))</f>
        <v>18</v>
      </c>
      <c r="M3938" s="185">
        <f t="shared" si="364"/>
        <v>54179.999999999993</v>
      </c>
      <c r="N3938" s="143" t="str">
        <f>IFERROR(VLOOKUP(D3938, Product_Category!A:B, 2, FALSE), "Uncategorized")</f>
        <v>MCC</v>
      </c>
      <c r="O3938" s="186">
        <f t="shared" si="366"/>
        <v>3010</v>
      </c>
      <c r="P3938" s="185">
        <f t="shared" si="365"/>
        <v>54180</v>
      </c>
      <c r="Q3938" s="143">
        <v>2023</v>
      </c>
      <c r="R3938" s="143" t="str">
        <f>IFERROR(VLOOKUP(G3938,'SOURCE COMPANY'!A:B, 2, FALSE), "")</f>
        <v>DFE PHARMA</v>
      </c>
      <c r="S3938" s="143" t="str">
        <f>IFERROR(VLOOKUP(H3938,'CUSTOMER NAME'!A:B, 2, FALSE), "")</f>
        <v>DFE PHARMA</v>
      </c>
    </row>
    <row r="3939" spans="1:19">
      <c r="A3939" s="234" t="s">
        <v>172</v>
      </c>
      <c r="B3939" s="31">
        <v>18000</v>
      </c>
      <c r="C3939" s="143" t="s">
        <v>7</v>
      </c>
      <c r="D3939" s="143" t="s">
        <v>1095</v>
      </c>
      <c r="E3939" s="51">
        <v>2.79</v>
      </c>
      <c r="F3939" s="143" t="s">
        <v>1718</v>
      </c>
      <c r="G3939" s="224" t="s">
        <v>88</v>
      </c>
      <c r="H3939" s="198" t="s">
        <v>88</v>
      </c>
      <c r="I3939" s="219" t="str">
        <f t="shared" si="367"/>
        <v>December</v>
      </c>
      <c r="J3939" s="184">
        <f>IF(F3939="USD", E3939, E3939 * IFERROR(VLOOKUP(F3939, EXCHANGE_RATE!A:B, 2, FALSE), "Currency not found"))</f>
        <v>2.9853000000000001</v>
      </c>
      <c r="K3939" s="184">
        <f t="shared" si="363"/>
        <v>2.9899999999999998</v>
      </c>
      <c r="L3939" s="184">
        <f>IF(C3939="MTS", B3939, B3939 * IFERROR(VLOOKUP(C3939, 'QTY_CONVERSIONS '!A:B, 2, FALSE), "Units not  found"))</f>
        <v>18</v>
      </c>
      <c r="M3939" s="185">
        <f t="shared" si="364"/>
        <v>53819.999999999993</v>
      </c>
      <c r="N3939" s="143" t="str">
        <f>IFERROR(VLOOKUP(D3939, Product_Category!A:B, 2, FALSE), "Uncategorized")</f>
        <v>MCC</v>
      </c>
      <c r="O3939" s="186">
        <f t="shared" si="366"/>
        <v>2989.9999999999995</v>
      </c>
      <c r="P3939" s="185">
        <f t="shared" si="365"/>
        <v>53819.999999999993</v>
      </c>
      <c r="Q3939" s="143">
        <v>2023</v>
      </c>
      <c r="R3939" s="143" t="str">
        <f>IFERROR(VLOOKUP(G3939,'SOURCE COMPANY'!A:B, 2, FALSE), "")</f>
        <v>DFE PHARMA</v>
      </c>
      <c r="S3939" s="143" t="str">
        <f>IFERROR(VLOOKUP(H3939,'CUSTOMER NAME'!A:B, 2, FALSE), "")</f>
        <v>DFE PHARMA</v>
      </c>
    </row>
    <row r="3940" spans="1:19">
      <c r="A3940" s="234" t="s">
        <v>172</v>
      </c>
      <c r="B3940" s="31">
        <v>18000</v>
      </c>
      <c r="C3940" s="143" t="s">
        <v>7</v>
      </c>
      <c r="D3940" s="143" t="s">
        <v>1095</v>
      </c>
      <c r="E3940" s="51">
        <v>2.79</v>
      </c>
      <c r="F3940" s="143" t="s">
        <v>1718</v>
      </c>
      <c r="G3940" s="224" t="s">
        <v>88</v>
      </c>
      <c r="H3940" s="198" t="s">
        <v>88</v>
      </c>
      <c r="I3940" s="219" t="str">
        <f t="shared" si="367"/>
        <v>December</v>
      </c>
      <c r="J3940" s="184">
        <f>IF(F3940="USD", E3940, E3940 * IFERROR(VLOOKUP(F3940, EXCHANGE_RATE!A:B, 2, FALSE), "Currency not found"))</f>
        <v>2.9853000000000001</v>
      </c>
      <c r="K3940" s="184">
        <f t="shared" si="363"/>
        <v>2.9899999999999998</v>
      </c>
      <c r="L3940" s="184">
        <f>IF(C3940="MTS", B3940, B3940 * IFERROR(VLOOKUP(C3940, 'QTY_CONVERSIONS '!A:B, 2, FALSE), "Units not  found"))</f>
        <v>18</v>
      </c>
      <c r="M3940" s="185">
        <f t="shared" si="364"/>
        <v>53819.999999999993</v>
      </c>
      <c r="N3940" s="143" t="str">
        <f>IFERROR(VLOOKUP(D3940, Product_Category!A:B, 2, FALSE), "Uncategorized")</f>
        <v>MCC</v>
      </c>
      <c r="O3940" s="186">
        <f t="shared" si="366"/>
        <v>2989.9999999999995</v>
      </c>
      <c r="P3940" s="185">
        <f t="shared" si="365"/>
        <v>53819.999999999993</v>
      </c>
      <c r="Q3940" s="143">
        <v>2023</v>
      </c>
      <c r="R3940" s="143" t="str">
        <f>IFERROR(VLOOKUP(G3940,'SOURCE COMPANY'!A:B, 2, FALSE), "")</f>
        <v>DFE PHARMA</v>
      </c>
      <c r="S3940" s="143" t="str">
        <f>IFERROR(VLOOKUP(H3940,'CUSTOMER NAME'!A:B, 2, FALSE), "")</f>
        <v>DFE PHARMA</v>
      </c>
    </row>
    <row r="3941" spans="1:19">
      <c r="A3941" s="234" t="s">
        <v>172</v>
      </c>
      <c r="B3941" s="31">
        <v>18000</v>
      </c>
      <c r="C3941" s="143" t="s">
        <v>7</v>
      </c>
      <c r="D3941" s="143" t="s">
        <v>1914</v>
      </c>
      <c r="E3941" s="51">
        <v>2</v>
      </c>
      <c r="F3941" s="143" t="s">
        <v>1718</v>
      </c>
      <c r="G3941" s="224" t="s">
        <v>88</v>
      </c>
      <c r="H3941" s="198" t="s">
        <v>88</v>
      </c>
      <c r="I3941" s="219" t="str">
        <f t="shared" si="367"/>
        <v>December</v>
      </c>
      <c r="J3941" s="184">
        <f>IF(F3941="USD", E3941, E3941 * IFERROR(VLOOKUP(F3941, EXCHANGE_RATE!A:B, 2, FALSE), "Currency not found"))</f>
        <v>2.14</v>
      </c>
      <c r="K3941" s="184">
        <f t="shared" si="363"/>
        <v>2.14</v>
      </c>
      <c r="L3941" s="184">
        <f>IF(C3941="MTS", B3941, B3941 * IFERROR(VLOOKUP(C3941, 'QTY_CONVERSIONS '!A:B, 2, FALSE), "Units not  found"))</f>
        <v>18</v>
      </c>
      <c r="M3941" s="185">
        <f t="shared" si="364"/>
        <v>38520</v>
      </c>
      <c r="N3941" s="143" t="str">
        <f>IFERROR(VLOOKUP(D3941, Product_Category!A:B, 2, FALSE), "Uncategorized")</f>
        <v>MCC</v>
      </c>
      <c r="O3941" s="186">
        <f t="shared" si="366"/>
        <v>2140</v>
      </c>
      <c r="P3941" s="185">
        <f t="shared" si="365"/>
        <v>38520</v>
      </c>
      <c r="Q3941" s="143">
        <v>2023</v>
      </c>
      <c r="R3941" s="143" t="str">
        <f>IFERROR(VLOOKUP(G3941,'SOURCE COMPANY'!A:B, 2, FALSE), "")</f>
        <v>DFE PHARMA</v>
      </c>
      <c r="S3941" s="143" t="str">
        <f>IFERROR(VLOOKUP(H3941,'CUSTOMER NAME'!A:B, 2, FALSE), "")</f>
        <v>DFE PHARMA</v>
      </c>
    </row>
    <row r="3942" spans="1:19">
      <c r="A3942" s="235" t="s">
        <v>172</v>
      </c>
      <c r="B3942" s="32">
        <v>18000</v>
      </c>
      <c r="C3942" s="221" t="s">
        <v>7</v>
      </c>
      <c r="D3942" s="221" t="s">
        <v>2074</v>
      </c>
      <c r="E3942" s="55">
        <v>2.92</v>
      </c>
      <c r="F3942" s="221" t="s">
        <v>1718</v>
      </c>
      <c r="G3942" s="224" t="s">
        <v>88</v>
      </c>
      <c r="H3942" s="200" t="s">
        <v>88</v>
      </c>
      <c r="I3942" s="219" t="str">
        <f t="shared" si="367"/>
        <v>December</v>
      </c>
      <c r="J3942" s="184">
        <f>IF(F3942="USD", E3942, E3942 * IFERROR(VLOOKUP(F3942, EXCHANGE_RATE!A:B, 2, FALSE), "Currency not found"))</f>
        <v>3.1244000000000001</v>
      </c>
      <c r="K3942" s="184">
        <f t="shared" si="363"/>
        <v>3.13</v>
      </c>
      <c r="L3942" s="184">
        <f>IF(C3942="MTS", B3942, B3942 * IFERROR(VLOOKUP(C3942, 'QTY_CONVERSIONS '!A:B, 2, FALSE), "Units not  found"))</f>
        <v>18</v>
      </c>
      <c r="M3942" s="185">
        <f t="shared" si="364"/>
        <v>56340</v>
      </c>
      <c r="N3942" s="143" t="str">
        <f>IFERROR(VLOOKUP(D3942, Product_Category!A:B, 2, FALSE), "Uncategorized")</f>
        <v>MCC</v>
      </c>
      <c r="O3942" s="186">
        <f t="shared" si="366"/>
        <v>3130</v>
      </c>
      <c r="P3942" s="185">
        <f t="shared" si="365"/>
        <v>56340</v>
      </c>
      <c r="Q3942" s="143">
        <v>2023</v>
      </c>
      <c r="R3942" s="143" t="str">
        <f>IFERROR(VLOOKUP(G3942,'SOURCE COMPANY'!A:B, 2, FALSE), "")</f>
        <v>DFE PHARMA</v>
      </c>
      <c r="S3942" s="143" t="str">
        <f>IFERROR(VLOOKUP(H3942,'CUSTOMER NAME'!A:B, 2, FALSE), "")</f>
        <v>DFE PHARMA</v>
      </c>
    </row>
    <row r="3943" spans="1:19">
      <c r="A3943" s="239" t="s">
        <v>172</v>
      </c>
      <c r="B3943" s="34">
        <v>18000</v>
      </c>
      <c r="C3943" s="240" t="s">
        <v>7</v>
      </c>
      <c r="D3943" s="240" t="s">
        <v>2075</v>
      </c>
      <c r="E3943" s="59">
        <v>2.92</v>
      </c>
      <c r="F3943" s="240" t="s">
        <v>1718</v>
      </c>
      <c r="G3943" s="224" t="s">
        <v>88</v>
      </c>
      <c r="H3943" s="253" t="s">
        <v>88</v>
      </c>
      <c r="I3943" s="219" t="str">
        <f t="shared" si="367"/>
        <v>December</v>
      </c>
      <c r="J3943" s="184">
        <f>IF(F3943="USD", E3943, E3943 * IFERROR(VLOOKUP(F3943, EXCHANGE_RATE!A:B, 2, FALSE), "Currency not found"))</f>
        <v>3.1244000000000001</v>
      </c>
      <c r="K3943" s="184">
        <f t="shared" si="363"/>
        <v>3.13</v>
      </c>
      <c r="L3943" s="184">
        <f>IF(C3943="MTS", B3943, B3943 * IFERROR(VLOOKUP(C3943, 'QTY_CONVERSIONS '!A:B, 2, FALSE), "Units not  found"))</f>
        <v>18</v>
      </c>
      <c r="M3943" s="185">
        <f t="shared" si="364"/>
        <v>56340</v>
      </c>
      <c r="N3943" s="143" t="str">
        <f>IFERROR(VLOOKUP(D3943, Product_Category!A:B, 2, FALSE), "Uncategorized")</f>
        <v>MCC</v>
      </c>
      <c r="O3943" s="186">
        <f t="shared" si="366"/>
        <v>3130</v>
      </c>
      <c r="P3943" s="185">
        <f t="shared" si="365"/>
        <v>56340</v>
      </c>
      <c r="Q3943" s="143">
        <v>2023</v>
      </c>
      <c r="R3943" s="143" t="str">
        <f>IFERROR(VLOOKUP(G3943,'SOURCE COMPANY'!A:B, 2, FALSE), "")</f>
        <v>DFE PHARMA</v>
      </c>
      <c r="S3943" s="143" t="str">
        <f>IFERROR(VLOOKUP(H3943,'CUSTOMER NAME'!A:B, 2, FALSE), "")</f>
        <v>DFE PHARMA</v>
      </c>
    </row>
    <row r="3944" spans="1:19">
      <c r="A3944" s="235" t="s">
        <v>172</v>
      </c>
      <c r="B3944" s="32">
        <v>18000</v>
      </c>
      <c r="C3944" s="221" t="s">
        <v>7</v>
      </c>
      <c r="D3944" s="221" t="s">
        <v>2134</v>
      </c>
      <c r="E3944" s="55">
        <v>3.15</v>
      </c>
      <c r="F3944" s="221" t="s">
        <v>1718</v>
      </c>
      <c r="G3944" s="224" t="s">
        <v>88</v>
      </c>
      <c r="H3944" s="200" t="s">
        <v>88</v>
      </c>
      <c r="I3944" s="219" t="str">
        <f t="shared" si="367"/>
        <v>December</v>
      </c>
      <c r="J3944" s="184">
        <f>IF(F3944="USD", E3944, E3944 * IFERROR(VLOOKUP(F3944, EXCHANGE_RATE!A:B, 2, FALSE), "Currency not found"))</f>
        <v>3.3705000000000003</v>
      </c>
      <c r="K3944" s="184">
        <f t="shared" si="363"/>
        <v>3.38</v>
      </c>
      <c r="L3944" s="184">
        <f>IF(C3944="MTS", B3944, B3944 * IFERROR(VLOOKUP(C3944, 'QTY_CONVERSIONS '!A:B, 2, FALSE), "Units not  found"))</f>
        <v>18</v>
      </c>
      <c r="M3944" s="185">
        <f t="shared" si="364"/>
        <v>60840</v>
      </c>
      <c r="N3944" s="143" t="str">
        <f>IFERROR(VLOOKUP(D3944, Product_Category!A:B, 2, FALSE), "Uncategorized")</f>
        <v>MCC</v>
      </c>
      <c r="O3944" s="186">
        <f t="shared" si="366"/>
        <v>3380</v>
      </c>
      <c r="P3944" s="185">
        <f t="shared" si="365"/>
        <v>60840</v>
      </c>
      <c r="Q3944" s="143">
        <v>2023</v>
      </c>
      <c r="R3944" s="143" t="str">
        <f>IFERROR(VLOOKUP(G3944,'SOURCE COMPANY'!A:B, 2, FALSE), "")</f>
        <v>DFE PHARMA</v>
      </c>
      <c r="S3944" s="143" t="str">
        <f>IFERROR(VLOOKUP(H3944,'CUSTOMER NAME'!A:B, 2, FALSE), "")</f>
        <v>DFE PHARMA</v>
      </c>
    </row>
    <row r="3945" spans="1:19">
      <c r="A3945" s="241" t="s">
        <v>172</v>
      </c>
      <c r="B3945" s="36">
        <v>18000</v>
      </c>
      <c r="C3945" s="225" t="s">
        <v>7</v>
      </c>
      <c r="D3945" s="225" t="s">
        <v>2134</v>
      </c>
      <c r="E3945" s="56">
        <v>3.15</v>
      </c>
      <c r="F3945" s="225" t="s">
        <v>1718</v>
      </c>
      <c r="G3945" s="224" t="s">
        <v>88</v>
      </c>
      <c r="H3945" s="252" t="s">
        <v>88</v>
      </c>
      <c r="I3945" s="219" t="str">
        <f t="shared" si="367"/>
        <v>December</v>
      </c>
      <c r="J3945" s="184">
        <f>IF(F3945="USD", E3945, E3945 * IFERROR(VLOOKUP(F3945, EXCHANGE_RATE!A:B, 2, FALSE), "Currency not found"))</f>
        <v>3.3705000000000003</v>
      </c>
      <c r="K3945" s="184">
        <f t="shared" si="363"/>
        <v>3.38</v>
      </c>
      <c r="L3945" s="184">
        <f>IF(C3945="MTS", B3945, B3945 * IFERROR(VLOOKUP(C3945, 'QTY_CONVERSIONS '!A:B, 2, FALSE), "Units not  found"))</f>
        <v>18</v>
      </c>
      <c r="M3945" s="185">
        <f t="shared" si="364"/>
        <v>60840</v>
      </c>
      <c r="N3945" s="143" t="str">
        <f>IFERROR(VLOOKUP(D3945, Product_Category!A:B, 2, FALSE), "Uncategorized")</f>
        <v>MCC</v>
      </c>
      <c r="O3945" s="186">
        <f t="shared" si="366"/>
        <v>3380</v>
      </c>
      <c r="P3945" s="185">
        <f t="shared" si="365"/>
        <v>60840</v>
      </c>
      <c r="Q3945" s="143">
        <v>2023</v>
      </c>
      <c r="R3945" s="143" t="str">
        <f>IFERROR(VLOOKUP(G3945,'SOURCE COMPANY'!A:B, 2, FALSE), "")</f>
        <v>DFE PHARMA</v>
      </c>
      <c r="S3945" s="143" t="str">
        <f>IFERROR(VLOOKUP(H3945,'CUSTOMER NAME'!A:B, 2, FALSE), "")</f>
        <v>DFE PHARMA</v>
      </c>
    </row>
    <row r="3946" spans="1:19">
      <c r="A3946" s="235" t="s">
        <v>172</v>
      </c>
      <c r="B3946" s="32">
        <v>18000</v>
      </c>
      <c r="C3946" s="221" t="s">
        <v>7</v>
      </c>
      <c r="D3946" s="221" t="s">
        <v>2221</v>
      </c>
      <c r="E3946" s="55">
        <v>2.91</v>
      </c>
      <c r="F3946" s="221" t="s">
        <v>1718</v>
      </c>
      <c r="G3946" s="224" t="s">
        <v>88</v>
      </c>
      <c r="H3946" s="200" t="s">
        <v>88</v>
      </c>
      <c r="I3946" s="219" t="str">
        <f t="shared" si="367"/>
        <v>December</v>
      </c>
      <c r="J3946" s="184">
        <f>IF(F3946="USD", E3946, E3946 * IFERROR(VLOOKUP(F3946, EXCHANGE_RATE!A:B, 2, FALSE), "Currency not found"))</f>
        <v>3.1137000000000001</v>
      </c>
      <c r="K3946" s="184">
        <f t="shared" si="363"/>
        <v>3.1199999999999997</v>
      </c>
      <c r="L3946" s="184">
        <f>IF(C3946="MTS", B3946, B3946 * IFERROR(VLOOKUP(C3946, 'QTY_CONVERSIONS '!A:B, 2, FALSE), "Units not  found"))</f>
        <v>18</v>
      </c>
      <c r="M3946" s="185">
        <f t="shared" si="364"/>
        <v>56159.999999999993</v>
      </c>
      <c r="N3946" s="143" t="str">
        <f>IFERROR(VLOOKUP(D3946, Product_Category!A:B, 2, FALSE), "Uncategorized")</f>
        <v>MCC</v>
      </c>
      <c r="O3946" s="186">
        <f t="shared" si="366"/>
        <v>3119.9999999999995</v>
      </c>
      <c r="P3946" s="185">
        <f t="shared" si="365"/>
        <v>56159.999999999993</v>
      </c>
      <c r="Q3946" s="143">
        <v>2023</v>
      </c>
      <c r="R3946" s="143" t="str">
        <f>IFERROR(VLOOKUP(G3946,'SOURCE COMPANY'!A:B, 2, FALSE), "")</f>
        <v>DFE PHARMA</v>
      </c>
      <c r="S3946" s="143" t="str">
        <f>IFERROR(VLOOKUP(H3946,'CUSTOMER NAME'!A:B, 2, FALSE), "")</f>
        <v>DFE PHARMA</v>
      </c>
    </row>
    <row r="3947" spans="1:19">
      <c r="A3947" s="234" t="s">
        <v>172</v>
      </c>
      <c r="B3947" s="222">
        <v>18000</v>
      </c>
      <c r="C3947" s="143" t="s">
        <v>7</v>
      </c>
      <c r="D3947" s="143" t="s">
        <v>2402</v>
      </c>
      <c r="E3947" s="184">
        <v>3.15</v>
      </c>
      <c r="F3947" s="143" t="s">
        <v>1718</v>
      </c>
      <c r="G3947" s="224" t="s">
        <v>88</v>
      </c>
      <c r="H3947" s="198" t="s">
        <v>88</v>
      </c>
      <c r="I3947" s="219" t="str">
        <f t="shared" si="367"/>
        <v>December</v>
      </c>
      <c r="J3947" s="184">
        <f>IF(F3947="USD", E3947, E3947 * IFERROR(VLOOKUP(F3947, EXCHANGE_RATE!A:B, 2, FALSE), "Currency not found"))</f>
        <v>3.3705000000000003</v>
      </c>
      <c r="K3947" s="184">
        <f t="shared" si="363"/>
        <v>3.38</v>
      </c>
      <c r="L3947" s="184">
        <f>IF(C3947="MTS", B3947, B3947 * IFERROR(VLOOKUP(C3947, 'QTY_CONVERSIONS '!A:B, 2, FALSE), "Units not  found"))</f>
        <v>18</v>
      </c>
      <c r="M3947" s="185">
        <f t="shared" si="364"/>
        <v>60840</v>
      </c>
      <c r="N3947" s="143" t="str">
        <f>IFERROR(VLOOKUP(D3947, Product_Category!A:B, 2, FALSE), "Uncategorized")</f>
        <v>MCC</v>
      </c>
      <c r="O3947" s="186">
        <f t="shared" si="366"/>
        <v>3380</v>
      </c>
      <c r="P3947" s="185">
        <f t="shared" si="365"/>
        <v>60840</v>
      </c>
      <c r="Q3947" s="143">
        <v>2023</v>
      </c>
      <c r="R3947" s="143" t="str">
        <f>IFERROR(VLOOKUP(G3947,'SOURCE COMPANY'!A:B, 2, FALSE), "")</f>
        <v>DFE PHARMA</v>
      </c>
      <c r="S3947" s="143" t="str">
        <f>IFERROR(VLOOKUP(H3947,'CUSTOMER NAME'!A:B, 2, FALSE), "")</f>
        <v>DFE PHARMA</v>
      </c>
    </row>
    <row r="3948" spans="1:19">
      <c r="A3948" s="234" t="s">
        <v>172</v>
      </c>
      <c r="B3948" s="222">
        <v>18000</v>
      </c>
      <c r="C3948" s="143" t="s">
        <v>7</v>
      </c>
      <c r="D3948" s="143" t="s">
        <v>2402</v>
      </c>
      <c r="E3948" s="184">
        <v>3.15</v>
      </c>
      <c r="F3948" s="143" t="s">
        <v>1718</v>
      </c>
      <c r="G3948" s="224" t="s">
        <v>88</v>
      </c>
      <c r="H3948" s="198" t="s">
        <v>88</v>
      </c>
      <c r="I3948" s="219" t="str">
        <f t="shared" si="367"/>
        <v>December</v>
      </c>
      <c r="J3948" s="184">
        <f>IF(F3948="USD", E3948, E3948 * IFERROR(VLOOKUP(F3948, EXCHANGE_RATE!A:B, 2, FALSE), "Currency not found"))</f>
        <v>3.3705000000000003</v>
      </c>
      <c r="K3948" s="184">
        <f t="shared" si="363"/>
        <v>3.38</v>
      </c>
      <c r="L3948" s="184">
        <f>IF(C3948="MTS", B3948, B3948 * IFERROR(VLOOKUP(C3948, 'QTY_CONVERSIONS '!A:B, 2, FALSE), "Units not  found"))</f>
        <v>18</v>
      </c>
      <c r="M3948" s="185">
        <f t="shared" si="364"/>
        <v>60840</v>
      </c>
      <c r="N3948" s="143" t="str">
        <f>IFERROR(VLOOKUP(D3948, Product_Category!A:B, 2, FALSE), "Uncategorized")</f>
        <v>MCC</v>
      </c>
      <c r="O3948" s="186">
        <f t="shared" si="366"/>
        <v>3380</v>
      </c>
      <c r="P3948" s="185">
        <f t="shared" si="365"/>
        <v>60840</v>
      </c>
      <c r="Q3948" s="143">
        <v>2023</v>
      </c>
      <c r="R3948" s="143" t="str">
        <f>IFERROR(VLOOKUP(G3948,'SOURCE COMPANY'!A:B, 2, FALSE), "")</f>
        <v>DFE PHARMA</v>
      </c>
      <c r="S3948" s="143" t="str">
        <f>IFERROR(VLOOKUP(H3948,'CUSTOMER NAME'!A:B, 2, FALSE), "")</f>
        <v>DFE PHARMA</v>
      </c>
    </row>
    <row r="3949" spans="1:19">
      <c r="A3949" s="235" t="s">
        <v>172</v>
      </c>
      <c r="B3949" s="227">
        <v>18000</v>
      </c>
      <c r="C3949" s="221" t="s">
        <v>7</v>
      </c>
      <c r="D3949" s="221" t="s">
        <v>2402</v>
      </c>
      <c r="E3949" s="228">
        <v>3.15</v>
      </c>
      <c r="F3949" s="221" t="s">
        <v>1718</v>
      </c>
      <c r="G3949" s="224" t="s">
        <v>88</v>
      </c>
      <c r="H3949" s="200" t="s">
        <v>88</v>
      </c>
      <c r="I3949" s="219" t="str">
        <f t="shared" si="367"/>
        <v>December</v>
      </c>
      <c r="J3949" s="184">
        <f>IF(F3949="USD", E3949, E3949 * IFERROR(VLOOKUP(F3949, EXCHANGE_RATE!A:B, 2, FALSE), "Currency not found"))</f>
        <v>3.3705000000000003</v>
      </c>
      <c r="K3949" s="184">
        <f t="shared" si="363"/>
        <v>3.38</v>
      </c>
      <c r="L3949" s="184">
        <f>IF(C3949="MTS", B3949, B3949 * IFERROR(VLOOKUP(C3949, 'QTY_CONVERSIONS '!A:B, 2, FALSE), "Units not  found"))</f>
        <v>18</v>
      </c>
      <c r="M3949" s="185">
        <f t="shared" si="364"/>
        <v>60840</v>
      </c>
      <c r="N3949" s="143" t="str">
        <f>IFERROR(VLOOKUP(D3949, Product_Category!A:B, 2, FALSE), "Uncategorized")</f>
        <v>MCC</v>
      </c>
      <c r="O3949" s="186">
        <f t="shared" si="366"/>
        <v>3380</v>
      </c>
      <c r="P3949" s="185">
        <f t="shared" si="365"/>
        <v>60840</v>
      </c>
      <c r="Q3949" s="143">
        <v>2023</v>
      </c>
      <c r="R3949" s="143" t="str">
        <f>IFERROR(VLOOKUP(G3949,'SOURCE COMPANY'!A:B, 2, FALSE), "")</f>
        <v>DFE PHARMA</v>
      </c>
      <c r="S3949" s="143" t="str">
        <f>IFERROR(VLOOKUP(H3949,'CUSTOMER NAME'!A:B, 2, FALSE), "")</f>
        <v>DFE PHARMA</v>
      </c>
    </row>
    <row r="3950" spans="1:19">
      <c r="A3950" s="234" t="s">
        <v>172</v>
      </c>
      <c r="B3950" s="222">
        <v>18000</v>
      </c>
      <c r="C3950" s="143" t="s">
        <v>7</v>
      </c>
      <c r="D3950" s="143" t="s">
        <v>2404</v>
      </c>
      <c r="E3950" s="184">
        <v>3.45</v>
      </c>
      <c r="F3950" s="143" t="s">
        <v>1718</v>
      </c>
      <c r="G3950" s="224" t="s">
        <v>88</v>
      </c>
      <c r="H3950" s="198" t="s">
        <v>88</v>
      </c>
      <c r="I3950" s="219" t="str">
        <f t="shared" si="367"/>
        <v>December</v>
      </c>
      <c r="J3950" s="184">
        <f>IF(F3950="USD", E3950, E3950 * IFERROR(VLOOKUP(F3950, EXCHANGE_RATE!A:B, 2, FALSE), "Currency not found"))</f>
        <v>3.6915000000000004</v>
      </c>
      <c r="K3950" s="184">
        <f t="shared" si="363"/>
        <v>3.6999999999999997</v>
      </c>
      <c r="L3950" s="184">
        <f>IF(C3950="MTS", B3950, B3950 * IFERROR(VLOOKUP(C3950, 'QTY_CONVERSIONS '!A:B, 2, FALSE), "Units not  found"))</f>
        <v>18</v>
      </c>
      <c r="M3950" s="185">
        <f t="shared" si="364"/>
        <v>66600</v>
      </c>
      <c r="N3950" s="143" t="str">
        <f>IFERROR(VLOOKUP(D3950, Product_Category!A:B, 2, FALSE), "Uncategorized")</f>
        <v>MCC</v>
      </c>
      <c r="O3950" s="186">
        <f t="shared" si="366"/>
        <v>3699.9999999999995</v>
      </c>
      <c r="P3950" s="185">
        <f t="shared" si="365"/>
        <v>66599.999999999985</v>
      </c>
      <c r="Q3950" s="143">
        <v>2023</v>
      </c>
      <c r="R3950" s="143" t="str">
        <f>IFERROR(VLOOKUP(G3950,'SOURCE COMPANY'!A:B, 2, FALSE), "")</f>
        <v>DFE PHARMA</v>
      </c>
      <c r="S3950" s="143" t="str">
        <f>IFERROR(VLOOKUP(H3950,'CUSTOMER NAME'!A:B, 2, FALSE), "")</f>
        <v>DFE PHARMA</v>
      </c>
    </row>
    <row r="3951" spans="1:19">
      <c r="A3951" s="233" t="s">
        <v>172</v>
      </c>
      <c r="B3951" s="118">
        <v>3000</v>
      </c>
      <c r="C3951" s="118" t="s">
        <v>7</v>
      </c>
      <c r="D3951" s="118" t="s">
        <v>584</v>
      </c>
      <c r="E3951" s="255">
        <v>10.72</v>
      </c>
      <c r="F3951" s="118" t="s">
        <v>9</v>
      </c>
      <c r="G3951" s="132" t="s">
        <v>59</v>
      </c>
      <c r="H3951" s="199" t="s">
        <v>59</v>
      </c>
      <c r="I3951" s="219" t="str">
        <f t="shared" si="367"/>
        <v>December</v>
      </c>
      <c r="J3951" s="184">
        <f>IF(F3951="USD", E3951, E3951 * IFERROR(VLOOKUP(F3951, EXCHANGE_RATE!A:B, 2, FALSE), "Currency not found"))</f>
        <v>10.72</v>
      </c>
      <c r="K3951" s="184">
        <f t="shared" si="363"/>
        <v>10.72</v>
      </c>
      <c r="L3951" s="184">
        <f>IF(C3951="MTS", B3951, B3951 * IFERROR(VLOOKUP(C3951, 'QTY_CONVERSIONS '!A:B, 2, FALSE), "Units not  found"))</f>
        <v>3</v>
      </c>
      <c r="M3951" s="185">
        <f t="shared" si="364"/>
        <v>32160.000000000004</v>
      </c>
      <c r="N3951" s="143" t="str">
        <f>IFERROR(VLOOKUP(D3951, Product_Category!A:B, 2, FALSE), "Uncategorized")</f>
        <v>CROSCARMELLOSE SODIUM</v>
      </c>
      <c r="O3951" s="186">
        <f t="shared" si="366"/>
        <v>10720</v>
      </c>
      <c r="P3951" s="185">
        <f t="shared" si="365"/>
        <v>32160</v>
      </c>
      <c r="Q3951" s="143">
        <v>2023</v>
      </c>
      <c r="R3951" s="143" t="str">
        <f>IFERROR(VLOOKUP(G3951,'SOURCE COMPANY'!A:B, 2, FALSE), "")</f>
        <v>JRS PHARMA</v>
      </c>
      <c r="S3951" s="143" t="str">
        <f>IFERROR(VLOOKUP(H3951,'CUSTOMER NAME'!A:B, 2, FALSE), "")</f>
        <v>JRS PHARMA</v>
      </c>
    </row>
    <row r="3952" spans="1:19">
      <c r="A3952" s="238" t="s">
        <v>172</v>
      </c>
      <c r="B3952" s="224">
        <v>20000</v>
      </c>
      <c r="C3952" s="224" t="s">
        <v>7</v>
      </c>
      <c r="D3952" s="224" t="s">
        <v>586</v>
      </c>
      <c r="E3952" s="256">
        <v>9.1300000000000008</v>
      </c>
      <c r="F3952" s="224" t="s">
        <v>9</v>
      </c>
      <c r="G3952" s="132" t="s">
        <v>59</v>
      </c>
      <c r="H3952" s="203" t="s">
        <v>59</v>
      </c>
      <c r="I3952" s="219" t="str">
        <f t="shared" si="367"/>
        <v>December</v>
      </c>
      <c r="J3952" s="184">
        <f>IF(F3952="USD", E3952, E3952 * IFERROR(VLOOKUP(F3952, EXCHANGE_RATE!A:B, 2, FALSE), "Currency not found"))</f>
        <v>9.1300000000000008</v>
      </c>
      <c r="K3952" s="184">
        <f t="shared" si="363"/>
        <v>9.1300000000000008</v>
      </c>
      <c r="L3952" s="184">
        <f>IF(C3952="MTS", B3952, B3952 * IFERROR(VLOOKUP(C3952, 'QTY_CONVERSIONS '!A:B, 2, FALSE), "Units not  found"))</f>
        <v>20</v>
      </c>
      <c r="M3952" s="185">
        <f t="shared" si="364"/>
        <v>182600.00000000003</v>
      </c>
      <c r="N3952" s="143" t="str">
        <f>IFERROR(VLOOKUP(D3952, Product_Category!A:B, 2, FALSE), "Uncategorized")</f>
        <v>CROSCARMELLOSE SODIUM</v>
      </c>
      <c r="O3952" s="186">
        <f t="shared" si="366"/>
        <v>9130</v>
      </c>
      <c r="P3952" s="185">
        <f t="shared" si="365"/>
        <v>182600</v>
      </c>
      <c r="Q3952" s="143">
        <v>2023</v>
      </c>
      <c r="R3952" s="143" t="str">
        <f>IFERROR(VLOOKUP(G3952,'SOURCE COMPANY'!A:B, 2, FALSE), "")</f>
        <v>JRS PHARMA</v>
      </c>
      <c r="S3952" s="143" t="str">
        <f>IFERROR(VLOOKUP(H3952,'CUSTOMER NAME'!A:B, 2, FALSE), "")</f>
        <v>JRS PHARMA</v>
      </c>
    </row>
    <row r="3953" spans="1:19">
      <c r="A3953" s="233" t="s">
        <v>172</v>
      </c>
      <c r="B3953" s="118">
        <v>17000</v>
      </c>
      <c r="C3953" s="118" t="s">
        <v>7</v>
      </c>
      <c r="D3953" s="118" t="s">
        <v>586</v>
      </c>
      <c r="E3953" s="255">
        <v>9.58</v>
      </c>
      <c r="F3953" s="118" t="s">
        <v>9</v>
      </c>
      <c r="G3953" s="132" t="s">
        <v>59</v>
      </c>
      <c r="H3953" s="199" t="s">
        <v>59</v>
      </c>
      <c r="I3953" s="219" t="str">
        <f t="shared" si="367"/>
        <v>December</v>
      </c>
      <c r="J3953" s="184">
        <f>IF(F3953="USD", E3953, E3953 * IFERROR(VLOOKUP(F3953, EXCHANGE_RATE!A:B, 2, FALSE), "Currency not found"))</f>
        <v>9.58</v>
      </c>
      <c r="K3953" s="184">
        <f t="shared" si="363"/>
        <v>9.58</v>
      </c>
      <c r="L3953" s="184">
        <f>IF(C3953="MTS", B3953, B3953 * IFERROR(VLOOKUP(C3953, 'QTY_CONVERSIONS '!A:B, 2, FALSE), "Units not  found"))</f>
        <v>17</v>
      </c>
      <c r="M3953" s="185">
        <f t="shared" si="364"/>
        <v>162860</v>
      </c>
      <c r="N3953" s="143" t="str">
        <f>IFERROR(VLOOKUP(D3953, Product_Category!A:B, 2, FALSE), "Uncategorized")</f>
        <v>CROSCARMELLOSE SODIUM</v>
      </c>
      <c r="O3953" s="186">
        <f t="shared" si="366"/>
        <v>9580</v>
      </c>
      <c r="P3953" s="185">
        <f t="shared" si="365"/>
        <v>162860</v>
      </c>
      <c r="Q3953" s="143">
        <v>2023</v>
      </c>
      <c r="R3953" s="143" t="str">
        <f>IFERROR(VLOOKUP(G3953,'SOURCE COMPANY'!A:B, 2, FALSE), "")</f>
        <v>JRS PHARMA</v>
      </c>
      <c r="S3953" s="143" t="str">
        <f>IFERROR(VLOOKUP(H3953,'CUSTOMER NAME'!A:B, 2, FALSE), "")</f>
        <v>JRS PHARMA</v>
      </c>
    </row>
    <row r="3954" spans="1:19">
      <c r="A3954" s="233" t="s">
        <v>172</v>
      </c>
      <c r="B3954" s="118">
        <v>160</v>
      </c>
      <c r="C3954" s="118" t="s">
        <v>7</v>
      </c>
      <c r="D3954" s="118" t="s">
        <v>772</v>
      </c>
      <c r="E3954" s="255">
        <v>3.15</v>
      </c>
      <c r="F3954" s="118" t="s">
        <v>9</v>
      </c>
      <c r="G3954" s="132" t="s">
        <v>59</v>
      </c>
      <c r="H3954" s="199" t="s">
        <v>59</v>
      </c>
      <c r="I3954" s="219" t="str">
        <f t="shared" si="367"/>
        <v>December</v>
      </c>
      <c r="J3954" s="184">
        <f>IF(F3954="USD", E3954, E3954 * IFERROR(VLOOKUP(F3954, EXCHANGE_RATE!A:B, 2, FALSE), "Currency not found"))</f>
        <v>3.15</v>
      </c>
      <c r="K3954" s="184">
        <f t="shared" si="363"/>
        <v>3.15</v>
      </c>
      <c r="L3954" s="184">
        <f>IF(C3954="MTS", B3954, B3954 * IFERROR(VLOOKUP(C3954, 'QTY_CONVERSIONS '!A:B, 2, FALSE), "Units not  found"))</f>
        <v>0.16</v>
      </c>
      <c r="M3954" s="185">
        <f t="shared" si="364"/>
        <v>504</v>
      </c>
      <c r="N3954" s="143" t="str">
        <f>IFERROR(VLOOKUP(D3954, Product_Category!A:B, 2, FALSE), "Uncategorized")</f>
        <v>MCC</v>
      </c>
      <c r="O3954" s="186">
        <f t="shared" si="366"/>
        <v>3150</v>
      </c>
      <c r="P3954" s="185">
        <f t="shared" si="365"/>
        <v>504</v>
      </c>
      <c r="Q3954" s="143">
        <v>2023</v>
      </c>
      <c r="R3954" s="143" t="str">
        <f>IFERROR(VLOOKUP(G3954,'SOURCE COMPANY'!A:B, 2, FALSE), "")</f>
        <v>JRS PHARMA</v>
      </c>
      <c r="S3954" s="143" t="str">
        <f>IFERROR(VLOOKUP(H3954,'CUSTOMER NAME'!A:B, 2, FALSE), "")</f>
        <v>JRS PHARMA</v>
      </c>
    </row>
    <row r="3955" spans="1:19">
      <c r="A3955" s="233" t="s">
        <v>172</v>
      </c>
      <c r="B3955" s="118">
        <v>20000</v>
      </c>
      <c r="C3955" s="118" t="s">
        <v>7</v>
      </c>
      <c r="D3955" s="118" t="s">
        <v>555</v>
      </c>
      <c r="E3955" s="255">
        <v>2.7</v>
      </c>
      <c r="F3955" s="118" t="s">
        <v>9</v>
      </c>
      <c r="G3955" s="132" t="s">
        <v>59</v>
      </c>
      <c r="H3955" s="199" t="s">
        <v>59</v>
      </c>
      <c r="I3955" s="219" t="str">
        <f t="shared" si="367"/>
        <v>December</v>
      </c>
      <c r="J3955" s="184">
        <f>IF(F3955="USD", E3955, E3955 * IFERROR(VLOOKUP(F3955, EXCHANGE_RATE!A:B, 2, FALSE), "Currency not found"))</f>
        <v>2.7</v>
      </c>
      <c r="K3955" s="184">
        <f t="shared" si="363"/>
        <v>2.7</v>
      </c>
      <c r="L3955" s="184">
        <f>IF(C3955="MTS", B3955, B3955 * IFERROR(VLOOKUP(C3955, 'QTY_CONVERSIONS '!A:B, 2, FALSE), "Units not  found"))</f>
        <v>20</v>
      </c>
      <c r="M3955" s="185">
        <f t="shared" si="364"/>
        <v>54000</v>
      </c>
      <c r="N3955" s="143" t="str">
        <f>IFERROR(VLOOKUP(D3955, Product_Category!A:B, 2, FALSE), "Uncategorized")</f>
        <v>MCC</v>
      </c>
      <c r="O3955" s="186">
        <f t="shared" si="366"/>
        <v>2700</v>
      </c>
      <c r="P3955" s="185">
        <f t="shared" si="365"/>
        <v>54000</v>
      </c>
      <c r="Q3955" s="143">
        <v>2023</v>
      </c>
      <c r="R3955" s="143" t="str">
        <f>IFERROR(VLOOKUP(G3955,'SOURCE COMPANY'!A:B, 2, FALSE), "")</f>
        <v>JRS PHARMA</v>
      </c>
      <c r="S3955" s="143" t="str">
        <f>IFERROR(VLOOKUP(H3955,'CUSTOMER NAME'!A:B, 2, FALSE), "")</f>
        <v>JRS PHARMA</v>
      </c>
    </row>
    <row r="3956" spans="1:19">
      <c r="A3956" s="233" t="s">
        <v>172</v>
      </c>
      <c r="B3956" s="118">
        <v>20000</v>
      </c>
      <c r="C3956" s="118" t="s">
        <v>7</v>
      </c>
      <c r="D3956" s="118" t="s">
        <v>555</v>
      </c>
      <c r="E3956" s="255">
        <v>2.7</v>
      </c>
      <c r="F3956" s="118" t="s">
        <v>9</v>
      </c>
      <c r="G3956" s="132" t="s">
        <v>59</v>
      </c>
      <c r="H3956" s="199" t="s">
        <v>59</v>
      </c>
      <c r="I3956" s="219" t="str">
        <f t="shared" si="367"/>
        <v>December</v>
      </c>
      <c r="J3956" s="184">
        <f>IF(F3956="USD", E3956, E3956 * IFERROR(VLOOKUP(F3956, EXCHANGE_RATE!A:B, 2, FALSE), "Currency not found"))</f>
        <v>2.7</v>
      </c>
      <c r="K3956" s="184">
        <f t="shared" si="363"/>
        <v>2.7</v>
      </c>
      <c r="L3956" s="184">
        <f>IF(C3956="MTS", B3956, B3956 * IFERROR(VLOOKUP(C3956, 'QTY_CONVERSIONS '!A:B, 2, FALSE), "Units not  found"))</f>
        <v>20</v>
      </c>
      <c r="M3956" s="185">
        <f t="shared" si="364"/>
        <v>54000</v>
      </c>
      <c r="N3956" s="143" t="str">
        <f>IFERROR(VLOOKUP(D3956, Product_Category!A:B, 2, FALSE), "Uncategorized")</f>
        <v>MCC</v>
      </c>
      <c r="O3956" s="186">
        <f t="shared" si="366"/>
        <v>2700</v>
      </c>
      <c r="P3956" s="185">
        <f t="shared" si="365"/>
        <v>54000</v>
      </c>
      <c r="Q3956" s="143">
        <v>2023</v>
      </c>
      <c r="R3956" s="143" t="str">
        <f>IFERROR(VLOOKUP(G3956,'SOURCE COMPANY'!A:B, 2, FALSE), "")</f>
        <v>JRS PHARMA</v>
      </c>
      <c r="S3956" s="143" t="str">
        <f>IFERROR(VLOOKUP(H3956,'CUSTOMER NAME'!A:B, 2, FALSE), "")</f>
        <v>JRS PHARMA</v>
      </c>
    </row>
    <row r="3957" spans="1:19">
      <c r="A3957" s="233" t="s">
        <v>172</v>
      </c>
      <c r="B3957" s="118">
        <v>20000</v>
      </c>
      <c r="C3957" s="118" t="s">
        <v>7</v>
      </c>
      <c r="D3957" s="118" t="s">
        <v>555</v>
      </c>
      <c r="E3957" s="255">
        <v>2.7</v>
      </c>
      <c r="F3957" s="118" t="s">
        <v>9</v>
      </c>
      <c r="G3957" s="132" t="s">
        <v>59</v>
      </c>
      <c r="H3957" s="199" t="s">
        <v>59</v>
      </c>
      <c r="I3957" s="219" t="str">
        <f t="shared" si="367"/>
        <v>December</v>
      </c>
      <c r="J3957" s="184">
        <f>IF(F3957="USD", E3957, E3957 * IFERROR(VLOOKUP(F3957, EXCHANGE_RATE!A:B, 2, FALSE), "Currency not found"))</f>
        <v>2.7</v>
      </c>
      <c r="K3957" s="184">
        <f t="shared" si="363"/>
        <v>2.7</v>
      </c>
      <c r="L3957" s="184">
        <f>IF(C3957="MTS", B3957, B3957 * IFERROR(VLOOKUP(C3957, 'QTY_CONVERSIONS '!A:B, 2, FALSE), "Units not  found"))</f>
        <v>20</v>
      </c>
      <c r="M3957" s="185">
        <f t="shared" si="364"/>
        <v>54000</v>
      </c>
      <c r="N3957" s="143" t="str">
        <f>IFERROR(VLOOKUP(D3957, Product_Category!A:B, 2, FALSE), "Uncategorized")</f>
        <v>MCC</v>
      </c>
      <c r="O3957" s="186">
        <f t="shared" si="366"/>
        <v>2700</v>
      </c>
      <c r="P3957" s="185">
        <f t="shared" si="365"/>
        <v>54000</v>
      </c>
      <c r="Q3957" s="143">
        <v>2023</v>
      </c>
      <c r="R3957" s="143" t="str">
        <f>IFERROR(VLOOKUP(G3957,'SOURCE COMPANY'!A:B, 2, FALSE), "")</f>
        <v>JRS PHARMA</v>
      </c>
      <c r="S3957" s="143" t="str">
        <f>IFERROR(VLOOKUP(H3957,'CUSTOMER NAME'!A:B, 2, FALSE), "")</f>
        <v>JRS PHARMA</v>
      </c>
    </row>
    <row r="3958" spans="1:19">
      <c r="A3958" s="233" t="s">
        <v>172</v>
      </c>
      <c r="B3958" s="118">
        <v>20000</v>
      </c>
      <c r="C3958" s="118" t="s">
        <v>7</v>
      </c>
      <c r="D3958" s="118" t="s">
        <v>555</v>
      </c>
      <c r="E3958" s="255">
        <v>2.7</v>
      </c>
      <c r="F3958" s="118" t="s">
        <v>9</v>
      </c>
      <c r="G3958" s="132" t="s">
        <v>59</v>
      </c>
      <c r="H3958" s="199" t="s">
        <v>59</v>
      </c>
      <c r="I3958" s="219" t="str">
        <f t="shared" si="367"/>
        <v>December</v>
      </c>
      <c r="J3958" s="184">
        <f>IF(F3958="USD", E3958, E3958 * IFERROR(VLOOKUP(F3958, EXCHANGE_RATE!A:B, 2, FALSE), "Currency not found"))</f>
        <v>2.7</v>
      </c>
      <c r="K3958" s="184">
        <f t="shared" si="363"/>
        <v>2.7</v>
      </c>
      <c r="L3958" s="184">
        <f>IF(C3958="MTS", B3958, B3958 * IFERROR(VLOOKUP(C3958, 'QTY_CONVERSIONS '!A:B, 2, FALSE), "Units not  found"))</f>
        <v>20</v>
      </c>
      <c r="M3958" s="185">
        <f t="shared" si="364"/>
        <v>54000</v>
      </c>
      <c r="N3958" s="143" t="str">
        <f>IFERROR(VLOOKUP(D3958, Product_Category!A:B, 2, FALSE), "Uncategorized")</f>
        <v>MCC</v>
      </c>
      <c r="O3958" s="186">
        <f t="shared" si="366"/>
        <v>2700</v>
      </c>
      <c r="P3958" s="185">
        <f t="shared" si="365"/>
        <v>54000</v>
      </c>
      <c r="Q3958" s="143">
        <v>2023</v>
      </c>
      <c r="R3958" s="143" t="str">
        <f>IFERROR(VLOOKUP(G3958,'SOURCE COMPANY'!A:B, 2, FALSE), "")</f>
        <v>JRS PHARMA</v>
      </c>
      <c r="S3958" s="143" t="str">
        <f>IFERROR(VLOOKUP(H3958,'CUSTOMER NAME'!A:B, 2, FALSE), "")</f>
        <v>JRS PHARMA</v>
      </c>
    </row>
    <row r="3959" spans="1:19">
      <c r="A3959" s="233" t="s">
        <v>172</v>
      </c>
      <c r="B3959" s="118">
        <v>20000</v>
      </c>
      <c r="C3959" s="118" t="s">
        <v>7</v>
      </c>
      <c r="D3959" s="118" t="s">
        <v>555</v>
      </c>
      <c r="E3959" s="255">
        <v>2.7</v>
      </c>
      <c r="F3959" s="118" t="s">
        <v>9</v>
      </c>
      <c r="G3959" s="132" t="s">
        <v>59</v>
      </c>
      <c r="H3959" s="199" t="s">
        <v>59</v>
      </c>
      <c r="I3959" s="219" t="str">
        <f t="shared" si="367"/>
        <v>December</v>
      </c>
      <c r="J3959" s="184">
        <f>IF(F3959="USD", E3959, E3959 * IFERROR(VLOOKUP(F3959, EXCHANGE_RATE!A:B, 2, FALSE), "Currency not found"))</f>
        <v>2.7</v>
      </c>
      <c r="K3959" s="184">
        <f t="shared" si="363"/>
        <v>2.7</v>
      </c>
      <c r="L3959" s="184">
        <f>IF(C3959="MTS", B3959, B3959 * IFERROR(VLOOKUP(C3959, 'QTY_CONVERSIONS '!A:B, 2, FALSE), "Units not  found"))</f>
        <v>20</v>
      </c>
      <c r="M3959" s="185">
        <f t="shared" si="364"/>
        <v>54000</v>
      </c>
      <c r="N3959" s="143" t="str">
        <f>IFERROR(VLOOKUP(D3959, Product_Category!A:B, 2, FALSE), "Uncategorized")</f>
        <v>MCC</v>
      </c>
      <c r="O3959" s="186">
        <f t="shared" si="366"/>
        <v>2700</v>
      </c>
      <c r="P3959" s="185">
        <f t="shared" si="365"/>
        <v>54000</v>
      </c>
      <c r="Q3959" s="143">
        <v>2023</v>
      </c>
      <c r="R3959" s="143" t="str">
        <f>IFERROR(VLOOKUP(G3959,'SOURCE COMPANY'!A:B, 2, FALSE), "")</f>
        <v>JRS PHARMA</v>
      </c>
      <c r="S3959" s="143" t="str">
        <f>IFERROR(VLOOKUP(H3959,'CUSTOMER NAME'!A:B, 2, FALSE), "")</f>
        <v>JRS PHARMA</v>
      </c>
    </row>
    <row r="3960" spans="1:19">
      <c r="A3960" s="233" t="s">
        <v>172</v>
      </c>
      <c r="B3960" s="118">
        <v>20000</v>
      </c>
      <c r="C3960" s="118" t="s">
        <v>7</v>
      </c>
      <c r="D3960" s="118" t="s">
        <v>555</v>
      </c>
      <c r="E3960" s="255">
        <v>2.7</v>
      </c>
      <c r="F3960" s="118" t="s">
        <v>9</v>
      </c>
      <c r="G3960" s="132" t="s">
        <v>59</v>
      </c>
      <c r="H3960" s="199" t="s">
        <v>59</v>
      </c>
      <c r="I3960" s="219" t="str">
        <f t="shared" si="367"/>
        <v>December</v>
      </c>
      <c r="J3960" s="184">
        <f>IF(F3960="USD", E3960, E3960 * IFERROR(VLOOKUP(F3960, EXCHANGE_RATE!A:B, 2, FALSE), "Currency not found"))</f>
        <v>2.7</v>
      </c>
      <c r="K3960" s="184">
        <f t="shared" si="363"/>
        <v>2.7</v>
      </c>
      <c r="L3960" s="184">
        <f>IF(C3960="MTS", B3960, B3960 * IFERROR(VLOOKUP(C3960, 'QTY_CONVERSIONS '!A:B, 2, FALSE), "Units not  found"))</f>
        <v>20</v>
      </c>
      <c r="M3960" s="185">
        <f t="shared" si="364"/>
        <v>54000</v>
      </c>
      <c r="N3960" s="143" t="str">
        <f>IFERROR(VLOOKUP(D3960, Product_Category!A:B, 2, FALSE), "Uncategorized")</f>
        <v>MCC</v>
      </c>
      <c r="O3960" s="186">
        <f t="shared" si="366"/>
        <v>2700</v>
      </c>
      <c r="P3960" s="185">
        <f t="shared" si="365"/>
        <v>54000</v>
      </c>
      <c r="Q3960" s="143">
        <v>2023</v>
      </c>
      <c r="R3960" s="143" t="str">
        <f>IFERROR(VLOOKUP(G3960,'SOURCE COMPANY'!A:B, 2, FALSE), "")</f>
        <v>JRS PHARMA</v>
      </c>
      <c r="S3960" s="143" t="str">
        <f>IFERROR(VLOOKUP(H3960,'CUSTOMER NAME'!A:B, 2, FALSE), "")</f>
        <v>JRS PHARMA</v>
      </c>
    </row>
    <row r="3961" spans="1:19">
      <c r="A3961" s="233" t="s">
        <v>172</v>
      </c>
      <c r="B3961" s="118">
        <v>20000</v>
      </c>
      <c r="C3961" s="118" t="s">
        <v>7</v>
      </c>
      <c r="D3961" s="118" t="s">
        <v>555</v>
      </c>
      <c r="E3961" s="255">
        <v>2.7</v>
      </c>
      <c r="F3961" s="118" t="s">
        <v>9</v>
      </c>
      <c r="G3961" s="132" t="s">
        <v>59</v>
      </c>
      <c r="H3961" s="199" t="s">
        <v>59</v>
      </c>
      <c r="I3961" s="219" t="str">
        <f t="shared" si="367"/>
        <v>December</v>
      </c>
      <c r="J3961" s="184">
        <f>IF(F3961="USD", E3961, E3961 * IFERROR(VLOOKUP(F3961, EXCHANGE_RATE!A:B, 2, FALSE), "Currency not found"))</f>
        <v>2.7</v>
      </c>
      <c r="K3961" s="184">
        <f t="shared" si="363"/>
        <v>2.7</v>
      </c>
      <c r="L3961" s="184">
        <f>IF(C3961="MTS", B3961, B3961 * IFERROR(VLOOKUP(C3961, 'QTY_CONVERSIONS '!A:B, 2, FALSE), "Units not  found"))</f>
        <v>20</v>
      </c>
      <c r="M3961" s="185">
        <f t="shared" si="364"/>
        <v>54000</v>
      </c>
      <c r="N3961" s="143" t="str">
        <f>IFERROR(VLOOKUP(D3961, Product_Category!A:B, 2, FALSE), "Uncategorized")</f>
        <v>MCC</v>
      </c>
      <c r="O3961" s="186">
        <f t="shared" si="366"/>
        <v>2700</v>
      </c>
      <c r="P3961" s="185">
        <f t="shared" si="365"/>
        <v>54000</v>
      </c>
      <c r="Q3961" s="143">
        <v>2023</v>
      </c>
      <c r="R3961" s="143" t="str">
        <f>IFERROR(VLOOKUP(G3961,'SOURCE COMPANY'!A:B, 2, FALSE), "")</f>
        <v>JRS PHARMA</v>
      </c>
      <c r="S3961" s="143" t="str">
        <f>IFERROR(VLOOKUP(H3961,'CUSTOMER NAME'!A:B, 2, FALSE), "")</f>
        <v>JRS PHARMA</v>
      </c>
    </row>
    <row r="3962" spans="1:19">
      <c r="A3962" s="233" t="s">
        <v>172</v>
      </c>
      <c r="B3962" s="118">
        <v>5000</v>
      </c>
      <c r="C3962" s="118" t="s">
        <v>7</v>
      </c>
      <c r="D3962" s="118" t="s">
        <v>555</v>
      </c>
      <c r="E3962" s="255">
        <v>2.7</v>
      </c>
      <c r="F3962" s="118" t="s">
        <v>9</v>
      </c>
      <c r="G3962" s="132" t="s">
        <v>59</v>
      </c>
      <c r="H3962" s="199" t="s">
        <v>59</v>
      </c>
      <c r="I3962" s="219" t="str">
        <f t="shared" si="367"/>
        <v>December</v>
      </c>
      <c r="J3962" s="184">
        <f>IF(F3962="USD", E3962, E3962 * IFERROR(VLOOKUP(F3962, EXCHANGE_RATE!A:B, 2, FALSE), "Currency not found"))</f>
        <v>2.7</v>
      </c>
      <c r="K3962" s="184">
        <f t="shared" si="363"/>
        <v>2.7</v>
      </c>
      <c r="L3962" s="184">
        <f>IF(C3962="MTS", B3962, B3962 * IFERROR(VLOOKUP(C3962, 'QTY_CONVERSIONS '!A:B, 2, FALSE), "Units not  found"))</f>
        <v>5</v>
      </c>
      <c r="M3962" s="185">
        <f t="shared" si="364"/>
        <v>13500</v>
      </c>
      <c r="N3962" s="143" t="str">
        <f>IFERROR(VLOOKUP(D3962, Product_Category!A:B, 2, FALSE), "Uncategorized")</f>
        <v>MCC</v>
      </c>
      <c r="O3962" s="186">
        <f t="shared" si="366"/>
        <v>2700</v>
      </c>
      <c r="P3962" s="185">
        <f t="shared" si="365"/>
        <v>13500</v>
      </c>
      <c r="Q3962" s="143">
        <v>2023</v>
      </c>
      <c r="R3962" s="143" t="str">
        <f>IFERROR(VLOOKUP(G3962,'SOURCE COMPANY'!A:B, 2, FALSE), "")</f>
        <v>JRS PHARMA</v>
      </c>
      <c r="S3962" s="143" t="str">
        <f>IFERROR(VLOOKUP(H3962,'CUSTOMER NAME'!A:B, 2, FALSE), "")</f>
        <v>JRS PHARMA</v>
      </c>
    </row>
    <row r="3963" spans="1:19">
      <c r="A3963" s="233" t="s">
        <v>172</v>
      </c>
      <c r="B3963" s="118">
        <v>15000</v>
      </c>
      <c r="C3963" s="118" t="s">
        <v>7</v>
      </c>
      <c r="D3963" s="118" t="s">
        <v>555</v>
      </c>
      <c r="E3963" s="255">
        <v>2.7</v>
      </c>
      <c r="F3963" s="118" t="s">
        <v>9</v>
      </c>
      <c r="G3963" s="132" t="s">
        <v>59</v>
      </c>
      <c r="H3963" s="199" t="s">
        <v>59</v>
      </c>
      <c r="I3963" s="219" t="str">
        <f t="shared" si="367"/>
        <v>December</v>
      </c>
      <c r="J3963" s="184">
        <f>IF(F3963="USD", E3963, E3963 * IFERROR(VLOOKUP(F3963, EXCHANGE_RATE!A:B, 2, FALSE), "Currency not found"))</f>
        <v>2.7</v>
      </c>
      <c r="K3963" s="184">
        <f t="shared" si="363"/>
        <v>2.7</v>
      </c>
      <c r="L3963" s="184">
        <f>IF(C3963="MTS", B3963, B3963 * IFERROR(VLOOKUP(C3963, 'QTY_CONVERSIONS '!A:B, 2, FALSE), "Units not  found"))</f>
        <v>15</v>
      </c>
      <c r="M3963" s="185">
        <f t="shared" si="364"/>
        <v>40500</v>
      </c>
      <c r="N3963" s="143" t="str">
        <f>IFERROR(VLOOKUP(D3963, Product_Category!A:B, 2, FALSE), "Uncategorized")</f>
        <v>MCC</v>
      </c>
      <c r="O3963" s="186">
        <f t="shared" si="366"/>
        <v>2700</v>
      </c>
      <c r="P3963" s="185">
        <f t="shared" si="365"/>
        <v>40500</v>
      </c>
      <c r="Q3963" s="143">
        <v>2023</v>
      </c>
      <c r="R3963" s="143" t="str">
        <f>IFERROR(VLOOKUP(G3963,'SOURCE COMPANY'!A:B, 2, FALSE), "")</f>
        <v>JRS PHARMA</v>
      </c>
      <c r="S3963" s="143" t="str">
        <f>IFERROR(VLOOKUP(H3963,'CUSTOMER NAME'!A:B, 2, FALSE), "")</f>
        <v>JRS PHARMA</v>
      </c>
    </row>
    <row r="3964" spans="1:19">
      <c r="A3964" s="233" t="s">
        <v>172</v>
      </c>
      <c r="B3964" s="118">
        <v>20000</v>
      </c>
      <c r="C3964" s="118" t="s">
        <v>7</v>
      </c>
      <c r="D3964" s="118" t="s">
        <v>555</v>
      </c>
      <c r="E3964" s="255">
        <v>2.7</v>
      </c>
      <c r="F3964" s="118" t="s">
        <v>9</v>
      </c>
      <c r="G3964" s="132" t="s">
        <v>59</v>
      </c>
      <c r="H3964" s="199" t="s">
        <v>59</v>
      </c>
      <c r="I3964" s="219" t="str">
        <f t="shared" si="367"/>
        <v>December</v>
      </c>
      <c r="J3964" s="184">
        <f>IF(F3964="USD", E3964, E3964 * IFERROR(VLOOKUP(F3964, EXCHANGE_RATE!A:B, 2, FALSE), "Currency not found"))</f>
        <v>2.7</v>
      </c>
      <c r="K3964" s="184">
        <f t="shared" si="363"/>
        <v>2.7</v>
      </c>
      <c r="L3964" s="184">
        <f>IF(C3964="MTS", B3964, B3964 * IFERROR(VLOOKUP(C3964, 'QTY_CONVERSIONS '!A:B, 2, FALSE), "Units not  found"))</f>
        <v>20</v>
      </c>
      <c r="M3964" s="185">
        <f t="shared" si="364"/>
        <v>54000</v>
      </c>
      <c r="N3964" s="143" t="str">
        <f>IFERROR(VLOOKUP(D3964, Product_Category!A:B, 2, FALSE), "Uncategorized")</f>
        <v>MCC</v>
      </c>
      <c r="O3964" s="186">
        <f t="shared" si="366"/>
        <v>2700</v>
      </c>
      <c r="P3964" s="185">
        <f t="shared" si="365"/>
        <v>54000</v>
      </c>
      <c r="Q3964" s="143">
        <v>2023</v>
      </c>
      <c r="R3964" s="143" t="str">
        <f>IFERROR(VLOOKUP(G3964,'SOURCE COMPANY'!A:B, 2, FALSE), "")</f>
        <v>JRS PHARMA</v>
      </c>
      <c r="S3964" s="143" t="str">
        <f>IFERROR(VLOOKUP(H3964,'CUSTOMER NAME'!A:B, 2, FALSE), "")</f>
        <v>JRS PHARMA</v>
      </c>
    </row>
    <row r="3965" spans="1:19">
      <c r="A3965" s="233" t="s">
        <v>172</v>
      </c>
      <c r="B3965" s="118">
        <v>20000</v>
      </c>
      <c r="C3965" s="118" t="s">
        <v>7</v>
      </c>
      <c r="D3965" s="118" t="s">
        <v>555</v>
      </c>
      <c r="E3965" s="255">
        <v>2.7</v>
      </c>
      <c r="F3965" s="118" t="s">
        <v>9</v>
      </c>
      <c r="G3965" s="132" t="s">
        <v>59</v>
      </c>
      <c r="H3965" s="199" t="s">
        <v>59</v>
      </c>
      <c r="I3965" s="219" t="str">
        <f t="shared" si="367"/>
        <v>December</v>
      </c>
      <c r="J3965" s="184">
        <f>IF(F3965="USD", E3965, E3965 * IFERROR(VLOOKUP(F3965, EXCHANGE_RATE!A:B, 2, FALSE), "Currency not found"))</f>
        <v>2.7</v>
      </c>
      <c r="K3965" s="184">
        <f t="shared" si="363"/>
        <v>2.7</v>
      </c>
      <c r="L3965" s="184">
        <f>IF(C3965="MTS", B3965, B3965 * IFERROR(VLOOKUP(C3965, 'QTY_CONVERSIONS '!A:B, 2, FALSE), "Units not  found"))</f>
        <v>20</v>
      </c>
      <c r="M3965" s="185">
        <f t="shared" si="364"/>
        <v>54000</v>
      </c>
      <c r="N3965" s="143" t="str">
        <f>IFERROR(VLOOKUP(D3965, Product_Category!A:B, 2, FALSE), "Uncategorized")</f>
        <v>MCC</v>
      </c>
      <c r="O3965" s="186">
        <f t="shared" si="366"/>
        <v>2700</v>
      </c>
      <c r="P3965" s="185">
        <f t="shared" si="365"/>
        <v>54000</v>
      </c>
      <c r="Q3965" s="143">
        <v>2023</v>
      </c>
      <c r="R3965" s="143" t="str">
        <f>IFERROR(VLOOKUP(G3965,'SOURCE COMPANY'!A:B, 2, FALSE), "")</f>
        <v>JRS PHARMA</v>
      </c>
      <c r="S3965" s="143" t="str">
        <f>IFERROR(VLOOKUP(H3965,'CUSTOMER NAME'!A:B, 2, FALSE), "")</f>
        <v>JRS PHARMA</v>
      </c>
    </row>
    <row r="3966" spans="1:19">
      <c r="A3966" s="233" t="s">
        <v>172</v>
      </c>
      <c r="B3966" s="118">
        <v>20000</v>
      </c>
      <c r="C3966" s="118" t="s">
        <v>7</v>
      </c>
      <c r="D3966" s="118" t="s">
        <v>555</v>
      </c>
      <c r="E3966" s="255">
        <v>2.7</v>
      </c>
      <c r="F3966" s="118" t="s">
        <v>9</v>
      </c>
      <c r="G3966" s="132" t="s">
        <v>59</v>
      </c>
      <c r="H3966" s="199" t="s">
        <v>59</v>
      </c>
      <c r="I3966" s="219" t="str">
        <f t="shared" si="367"/>
        <v>December</v>
      </c>
      <c r="J3966" s="184">
        <f>IF(F3966="USD", E3966, E3966 * IFERROR(VLOOKUP(F3966, EXCHANGE_RATE!A:B, 2, FALSE), "Currency not found"))</f>
        <v>2.7</v>
      </c>
      <c r="K3966" s="184">
        <f t="shared" si="363"/>
        <v>2.7</v>
      </c>
      <c r="L3966" s="184">
        <f>IF(C3966="MTS", B3966, B3966 * IFERROR(VLOOKUP(C3966, 'QTY_CONVERSIONS '!A:B, 2, FALSE), "Units not  found"))</f>
        <v>20</v>
      </c>
      <c r="M3966" s="185">
        <f t="shared" si="364"/>
        <v>54000</v>
      </c>
      <c r="N3966" s="143" t="str">
        <f>IFERROR(VLOOKUP(D3966, Product_Category!A:B, 2, FALSE), "Uncategorized")</f>
        <v>MCC</v>
      </c>
      <c r="O3966" s="186">
        <f t="shared" si="366"/>
        <v>2700</v>
      </c>
      <c r="P3966" s="185">
        <f t="shared" si="365"/>
        <v>54000</v>
      </c>
      <c r="Q3966" s="143">
        <v>2023</v>
      </c>
      <c r="R3966" s="143" t="str">
        <f>IFERROR(VLOOKUP(G3966,'SOURCE COMPANY'!A:B, 2, FALSE), "")</f>
        <v>JRS PHARMA</v>
      </c>
      <c r="S3966" s="143" t="str">
        <f>IFERROR(VLOOKUP(H3966,'CUSTOMER NAME'!A:B, 2, FALSE), "")</f>
        <v>JRS PHARMA</v>
      </c>
    </row>
    <row r="3967" spans="1:19">
      <c r="A3967" s="233" t="s">
        <v>172</v>
      </c>
      <c r="B3967" s="118">
        <v>20000</v>
      </c>
      <c r="C3967" s="118" t="s">
        <v>7</v>
      </c>
      <c r="D3967" s="118" t="s">
        <v>555</v>
      </c>
      <c r="E3967" s="255">
        <v>2.7</v>
      </c>
      <c r="F3967" s="118" t="s">
        <v>9</v>
      </c>
      <c r="G3967" s="132" t="s">
        <v>59</v>
      </c>
      <c r="H3967" s="199" t="s">
        <v>59</v>
      </c>
      <c r="I3967" s="219" t="str">
        <f t="shared" si="367"/>
        <v>December</v>
      </c>
      <c r="J3967" s="184">
        <f>IF(F3967="USD", E3967, E3967 * IFERROR(VLOOKUP(F3967, EXCHANGE_RATE!A:B, 2, FALSE), "Currency not found"))</f>
        <v>2.7</v>
      </c>
      <c r="K3967" s="184">
        <f t="shared" si="363"/>
        <v>2.7</v>
      </c>
      <c r="L3967" s="184">
        <f>IF(C3967="MTS", B3967, B3967 * IFERROR(VLOOKUP(C3967, 'QTY_CONVERSIONS '!A:B, 2, FALSE), "Units not  found"))</f>
        <v>20</v>
      </c>
      <c r="M3967" s="185">
        <f t="shared" si="364"/>
        <v>54000</v>
      </c>
      <c r="N3967" s="143" t="str">
        <f>IFERROR(VLOOKUP(D3967, Product_Category!A:B, 2, FALSE), "Uncategorized")</f>
        <v>MCC</v>
      </c>
      <c r="O3967" s="186">
        <f t="shared" si="366"/>
        <v>2700</v>
      </c>
      <c r="P3967" s="185">
        <f t="shared" si="365"/>
        <v>54000</v>
      </c>
      <c r="Q3967" s="143">
        <v>2023</v>
      </c>
      <c r="R3967" s="143" t="str">
        <f>IFERROR(VLOOKUP(G3967,'SOURCE COMPANY'!A:B, 2, FALSE), "")</f>
        <v>JRS PHARMA</v>
      </c>
      <c r="S3967" s="143" t="str">
        <f>IFERROR(VLOOKUP(H3967,'CUSTOMER NAME'!A:B, 2, FALSE), "")</f>
        <v>JRS PHARMA</v>
      </c>
    </row>
    <row r="3968" spans="1:19">
      <c r="A3968" s="234" t="s">
        <v>172</v>
      </c>
      <c r="B3968" s="143">
        <v>60000</v>
      </c>
      <c r="C3968" s="143" t="s">
        <v>7</v>
      </c>
      <c r="D3968" s="143" t="s">
        <v>1453</v>
      </c>
      <c r="E3968" s="52">
        <v>2.7</v>
      </c>
      <c r="F3968" s="143" t="s">
        <v>9</v>
      </c>
      <c r="G3968" s="132" t="s">
        <v>59</v>
      </c>
      <c r="H3968" s="198" t="s">
        <v>59</v>
      </c>
      <c r="I3968" s="219" t="str">
        <f t="shared" si="367"/>
        <v>December</v>
      </c>
      <c r="J3968" s="184">
        <f>IF(F3968="USD", E3968, E3968 * IFERROR(VLOOKUP(F3968, EXCHANGE_RATE!A:B, 2, FALSE), "Currency not found"))</f>
        <v>2.7</v>
      </c>
      <c r="K3968" s="184">
        <f t="shared" si="363"/>
        <v>2.7</v>
      </c>
      <c r="L3968" s="184">
        <f>IF(C3968="MTS", B3968, B3968 * IFERROR(VLOOKUP(C3968, 'QTY_CONVERSIONS '!A:B, 2, FALSE), "Units not  found"))</f>
        <v>60</v>
      </c>
      <c r="M3968" s="185">
        <f t="shared" si="364"/>
        <v>162000</v>
      </c>
      <c r="N3968" s="143" t="str">
        <f>IFERROR(VLOOKUP(D3968, Product_Category!A:B, 2, FALSE), "Uncategorized")</f>
        <v>MCC</v>
      </c>
      <c r="O3968" s="186">
        <f t="shared" si="366"/>
        <v>2700</v>
      </c>
      <c r="P3968" s="185">
        <f t="shared" si="365"/>
        <v>162000</v>
      </c>
      <c r="Q3968" s="143">
        <v>2023</v>
      </c>
      <c r="R3968" s="143" t="str">
        <f>IFERROR(VLOOKUP(G3968,'SOURCE COMPANY'!A:B, 2, FALSE), "")</f>
        <v>JRS PHARMA</v>
      </c>
      <c r="S3968" s="143" t="str">
        <f>IFERROR(VLOOKUP(H3968,'CUSTOMER NAME'!A:B, 2, FALSE), "")</f>
        <v>JRS PHARMA</v>
      </c>
    </row>
    <row r="3969" spans="1:19">
      <c r="A3969" s="234" t="s">
        <v>172</v>
      </c>
      <c r="B3969" s="143">
        <v>40000</v>
      </c>
      <c r="C3969" s="143" t="s">
        <v>7</v>
      </c>
      <c r="D3969" s="143" t="s">
        <v>1453</v>
      </c>
      <c r="E3969" s="52">
        <v>2.7</v>
      </c>
      <c r="F3969" s="143" t="s">
        <v>9</v>
      </c>
      <c r="G3969" s="132" t="s">
        <v>59</v>
      </c>
      <c r="H3969" s="198" t="s">
        <v>59</v>
      </c>
      <c r="I3969" s="219" t="str">
        <f t="shared" si="367"/>
        <v>December</v>
      </c>
      <c r="J3969" s="184">
        <f>IF(F3969="USD", E3969, E3969 * IFERROR(VLOOKUP(F3969, EXCHANGE_RATE!A:B, 2, FALSE), "Currency not found"))</f>
        <v>2.7</v>
      </c>
      <c r="K3969" s="184">
        <f t="shared" si="363"/>
        <v>2.7</v>
      </c>
      <c r="L3969" s="184">
        <f>IF(C3969="MTS", B3969, B3969 * IFERROR(VLOOKUP(C3969, 'QTY_CONVERSIONS '!A:B, 2, FALSE), "Units not  found"))</f>
        <v>40</v>
      </c>
      <c r="M3969" s="185">
        <f t="shared" si="364"/>
        <v>108000</v>
      </c>
      <c r="N3969" s="143" t="str">
        <f>IFERROR(VLOOKUP(D3969, Product_Category!A:B, 2, FALSE), "Uncategorized")</f>
        <v>MCC</v>
      </c>
      <c r="O3969" s="186">
        <f t="shared" si="366"/>
        <v>2700</v>
      </c>
      <c r="P3969" s="185">
        <f t="shared" si="365"/>
        <v>108000</v>
      </c>
      <c r="Q3969" s="143">
        <v>2023</v>
      </c>
      <c r="R3969" s="143" t="str">
        <f>IFERROR(VLOOKUP(G3969,'SOURCE COMPANY'!A:B, 2, FALSE), "")</f>
        <v>JRS PHARMA</v>
      </c>
      <c r="S3969" s="143" t="str">
        <f>IFERROR(VLOOKUP(H3969,'CUSTOMER NAME'!A:B, 2, FALSE), "")</f>
        <v>JRS PHARMA</v>
      </c>
    </row>
    <row r="3970" spans="1:19">
      <c r="A3970" s="133" t="s">
        <v>816</v>
      </c>
      <c r="B3970" s="131">
        <v>600</v>
      </c>
      <c r="C3970" s="131" t="s">
        <v>7</v>
      </c>
      <c r="D3970" s="131" t="s">
        <v>173</v>
      </c>
      <c r="E3970" s="131">
        <v>2.78</v>
      </c>
      <c r="F3970" s="131" t="s">
        <v>9</v>
      </c>
      <c r="G3970" s="132" t="s">
        <v>2679</v>
      </c>
      <c r="H3970" s="134" t="s">
        <v>510</v>
      </c>
      <c r="I3970" s="192" t="s">
        <v>3658</v>
      </c>
      <c r="J3970" s="184">
        <f>IF(F3970="USD", E3970, E3970 * IFERROR(VLOOKUP(F3970, EXCHANGE_RATE!A:B, 2, FALSE), "Currency not found"))</f>
        <v>2.78</v>
      </c>
      <c r="K3970" s="184">
        <f t="shared" ref="K3970:K4033" si="368">ROUNDUP(J3970,2)</f>
        <v>2.78</v>
      </c>
      <c r="L3970" s="184">
        <f>IF(C3970="MTS", B3970, B3970 * IFERROR(VLOOKUP(C3970, 'QTY_CONVERSIONS '!A:B, 2, FALSE), "Units not  found"))</f>
        <v>0.6</v>
      </c>
      <c r="M3970" s="185">
        <f t="shared" ref="M3970:M4033" si="369">B3970*K3970</f>
        <v>1667.9999999999998</v>
      </c>
      <c r="N3970" s="143" t="str">
        <f>IFERROR(VLOOKUP(D3970, Product_Category!A:B, 2, FALSE), "Uncategorized")</f>
        <v>SSG</v>
      </c>
      <c r="O3970" s="186">
        <f t="shared" si="366"/>
        <v>2780</v>
      </c>
      <c r="P3970" s="185">
        <f t="shared" ref="P3970:P4033" si="370">L3970*O3970</f>
        <v>1668</v>
      </c>
      <c r="Q3970" s="143">
        <v>2023</v>
      </c>
      <c r="R3970" s="143" t="str">
        <f>IFERROR(VLOOKUP(G3970,'SOURCE COMPANY'!A:B, 2, FALSE), "")</f>
        <v>Sigachi Industries limited</v>
      </c>
      <c r="S3970" s="143" t="str">
        <f>IFERROR(VLOOKUP(H3970,'CUSTOMER NAME'!A:B, 2, FALSE), "")</f>
        <v>TO THE ORDER</v>
      </c>
    </row>
    <row r="3971" spans="1:19">
      <c r="A3971" s="135" t="s">
        <v>1908</v>
      </c>
      <c r="B3971" s="132">
        <v>2</v>
      </c>
      <c r="C3971" s="132" t="s">
        <v>7</v>
      </c>
      <c r="D3971" s="132" t="s">
        <v>173</v>
      </c>
      <c r="E3971" s="132">
        <v>0.8</v>
      </c>
      <c r="F3971" s="132" t="s">
        <v>9</v>
      </c>
      <c r="G3971" s="132" t="s">
        <v>2679</v>
      </c>
      <c r="H3971" s="136" t="s">
        <v>510</v>
      </c>
      <c r="I3971" s="192" t="s">
        <v>3658</v>
      </c>
      <c r="J3971" s="184">
        <f>IF(F3971="USD", E3971, E3971 * IFERROR(VLOOKUP(F3971, EXCHANGE_RATE!A:B, 2, FALSE), "Currency not found"))</f>
        <v>0.8</v>
      </c>
      <c r="K3971" s="184">
        <f t="shared" si="368"/>
        <v>0.8</v>
      </c>
      <c r="L3971" s="184">
        <f>IF(C3971="MTS", B3971, B3971 * IFERROR(VLOOKUP(C3971, 'QTY_CONVERSIONS '!A:B, 2, FALSE), "Units not  found"))</f>
        <v>2E-3</v>
      </c>
      <c r="M3971" s="185">
        <f t="shared" si="369"/>
        <v>1.6</v>
      </c>
      <c r="N3971" s="143" t="str">
        <f>IFERROR(VLOOKUP(D3971, Product_Category!A:B, 2, FALSE), "Uncategorized")</f>
        <v>SSG</v>
      </c>
      <c r="O3971" s="186">
        <f t="shared" ref="O3971:O4034" si="371">K3971*1000</f>
        <v>800</v>
      </c>
      <c r="P3971" s="185">
        <f t="shared" si="370"/>
        <v>1.6</v>
      </c>
      <c r="Q3971" s="143">
        <v>2023</v>
      </c>
      <c r="R3971" s="143" t="str">
        <f>IFERROR(VLOOKUP(G3971,'SOURCE COMPANY'!A:B, 2, FALSE), "")</f>
        <v>Sigachi Industries limited</v>
      </c>
      <c r="S3971" s="143" t="str">
        <f>IFERROR(VLOOKUP(H3971,'CUSTOMER NAME'!A:B, 2, FALSE), "")</f>
        <v>TO THE ORDER</v>
      </c>
    </row>
    <row r="3972" spans="1:19">
      <c r="A3972" s="137" t="s">
        <v>860</v>
      </c>
      <c r="B3972" s="138">
        <v>6600</v>
      </c>
      <c r="C3972" s="138" t="s">
        <v>7</v>
      </c>
      <c r="D3972" s="138" t="s">
        <v>2939</v>
      </c>
      <c r="E3972" s="138">
        <v>2.1</v>
      </c>
      <c r="F3972" s="138" t="s">
        <v>9</v>
      </c>
      <c r="G3972" s="132" t="s">
        <v>2679</v>
      </c>
      <c r="H3972" s="139" t="s">
        <v>510</v>
      </c>
      <c r="I3972" s="192" t="s">
        <v>3658</v>
      </c>
      <c r="J3972" s="184">
        <f>IF(F3972="USD", E3972, E3972 * IFERROR(VLOOKUP(F3972, EXCHANGE_RATE!A:B, 2, FALSE), "Currency not found"))</f>
        <v>2.1</v>
      </c>
      <c r="K3972" s="184">
        <f t="shared" si="368"/>
        <v>2.1</v>
      </c>
      <c r="L3972" s="184">
        <f>IF(C3972="MTS", B3972, B3972 * IFERROR(VLOOKUP(C3972, 'QTY_CONVERSIONS '!A:B, 2, FALSE), "Units not  found"))</f>
        <v>6.6000000000000005</v>
      </c>
      <c r="M3972" s="185">
        <f t="shared" si="369"/>
        <v>13860</v>
      </c>
      <c r="N3972" s="143" t="str">
        <f>IFERROR(VLOOKUP(D3972, Product_Category!A:B, 2, FALSE), "Uncategorized")</f>
        <v>MCC</v>
      </c>
      <c r="O3972" s="186">
        <f t="shared" si="371"/>
        <v>2100</v>
      </c>
      <c r="P3972" s="185">
        <f t="shared" si="370"/>
        <v>13860.000000000002</v>
      </c>
      <c r="Q3972" s="143">
        <v>2023</v>
      </c>
      <c r="R3972" s="143" t="str">
        <f>IFERROR(VLOOKUP(G3972,'SOURCE COMPANY'!A:B, 2, FALSE), "")</f>
        <v>Sigachi Industries limited</v>
      </c>
      <c r="S3972" s="143" t="str">
        <f>IFERROR(VLOOKUP(H3972,'CUSTOMER NAME'!A:B, 2, FALSE), "")</f>
        <v>TO THE ORDER</v>
      </c>
    </row>
    <row r="3973" spans="1:19">
      <c r="A3973" s="133" t="s">
        <v>860</v>
      </c>
      <c r="B3973" s="131">
        <v>17400</v>
      </c>
      <c r="C3973" s="131" t="s">
        <v>7</v>
      </c>
      <c r="D3973" s="131" t="s">
        <v>2691</v>
      </c>
      <c r="E3973" s="131">
        <v>2.1</v>
      </c>
      <c r="F3973" s="131" t="s">
        <v>9</v>
      </c>
      <c r="G3973" s="132" t="s">
        <v>2679</v>
      </c>
      <c r="H3973" s="134" t="s">
        <v>510</v>
      </c>
      <c r="I3973" s="192" t="s">
        <v>3658</v>
      </c>
      <c r="J3973" s="184">
        <f>IF(F3973="USD", E3973, E3973 * IFERROR(VLOOKUP(F3973, EXCHANGE_RATE!A:B, 2, FALSE), "Currency not found"))</f>
        <v>2.1</v>
      </c>
      <c r="K3973" s="184">
        <f t="shared" si="368"/>
        <v>2.1</v>
      </c>
      <c r="L3973" s="184">
        <f>IF(C3973="MTS", B3973, B3973 * IFERROR(VLOOKUP(C3973, 'QTY_CONVERSIONS '!A:B, 2, FALSE), "Units not  found"))</f>
        <v>17.400000000000002</v>
      </c>
      <c r="M3973" s="185">
        <f t="shared" si="369"/>
        <v>36540</v>
      </c>
      <c r="N3973" s="143" t="str">
        <f>IFERROR(VLOOKUP(D3973, Product_Category!A:B, 2, FALSE), "Uncategorized")</f>
        <v>MCC</v>
      </c>
      <c r="O3973" s="186">
        <f t="shared" si="371"/>
        <v>2100</v>
      </c>
      <c r="P3973" s="185">
        <f t="shared" si="370"/>
        <v>36540.000000000007</v>
      </c>
      <c r="Q3973" s="143">
        <v>2023</v>
      </c>
      <c r="R3973" s="143" t="str">
        <f>IFERROR(VLOOKUP(G3973,'SOURCE COMPANY'!A:B, 2, FALSE), "")</f>
        <v>Sigachi Industries limited</v>
      </c>
      <c r="S3973" s="143" t="str">
        <f>IFERROR(VLOOKUP(H3973,'CUSTOMER NAME'!A:B, 2, FALSE), "")</f>
        <v>TO THE ORDER</v>
      </c>
    </row>
    <row r="3974" spans="1:19">
      <c r="A3974" s="133" t="s">
        <v>922</v>
      </c>
      <c r="B3974" s="131">
        <v>20000</v>
      </c>
      <c r="C3974" s="131" t="s">
        <v>7</v>
      </c>
      <c r="D3974" s="131" t="s">
        <v>3284</v>
      </c>
      <c r="E3974" s="131">
        <v>2.38</v>
      </c>
      <c r="F3974" s="131" t="s">
        <v>9</v>
      </c>
      <c r="G3974" s="132" t="s">
        <v>2679</v>
      </c>
      <c r="H3974" s="134" t="s">
        <v>510</v>
      </c>
      <c r="I3974" s="192" t="s">
        <v>3658</v>
      </c>
      <c r="J3974" s="184">
        <f>IF(F3974="USD", E3974, E3974 * IFERROR(VLOOKUP(F3974, EXCHANGE_RATE!A:B, 2, FALSE), "Currency not found"))</f>
        <v>2.38</v>
      </c>
      <c r="K3974" s="184">
        <f t="shared" si="368"/>
        <v>2.38</v>
      </c>
      <c r="L3974" s="184">
        <f>IF(C3974="MTS", B3974, B3974 * IFERROR(VLOOKUP(C3974, 'QTY_CONVERSIONS '!A:B, 2, FALSE), "Units not  found"))</f>
        <v>20</v>
      </c>
      <c r="M3974" s="185">
        <f t="shared" si="369"/>
        <v>47600</v>
      </c>
      <c r="N3974" s="143" t="str">
        <f>IFERROR(VLOOKUP(D3974, Product_Category!A:B, 2, FALSE), "Uncategorized")</f>
        <v>MCC</v>
      </c>
      <c r="O3974" s="186">
        <f t="shared" si="371"/>
        <v>2380</v>
      </c>
      <c r="P3974" s="185">
        <f t="shared" si="370"/>
        <v>47600</v>
      </c>
      <c r="Q3974" s="143">
        <v>2023</v>
      </c>
      <c r="R3974" s="143" t="str">
        <f>IFERROR(VLOOKUP(G3974,'SOURCE COMPANY'!A:B, 2, FALSE), "")</f>
        <v>Sigachi Industries limited</v>
      </c>
      <c r="S3974" s="143" t="str">
        <f>IFERROR(VLOOKUP(H3974,'CUSTOMER NAME'!A:B, 2, FALSE), "")</f>
        <v>TO THE ORDER</v>
      </c>
    </row>
    <row r="3975" spans="1:19">
      <c r="A3975" s="135" t="s">
        <v>988</v>
      </c>
      <c r="B3975" s="132">
        <v>1000</v>
      </c>
      <c r="C3975" s="132" t="s">
        <v>7</v>
      </c>
      <c r="D3975" s="132" t="s">
        <v>173</v>
      </c>
      <c r="E3975" s="132">
        <v>5</v>
      </c>
      <c r="F3975" s="132" t="s">
        <v>9</v>
      </c>
      <c r="G3975" s="132" t="s">
        <v>2679</v>
      </c>
      <c r="H3975" s="136" t="s">
        <v>510</v>
      </c>
      <c r="I3975" s="192" t="s">
        <v>3658</v>
      </c>
      <c r="J3975" s="184">
        <f>IF(F3975="USD", E3975, E3975 * IFERROR(VLOOKUP(F3975, EXCHANGE_RATE!A:B, 2, FALSE), "Currency not found"))</f>
        <v>5</v>
      </c>
      <c r="K3975" s="184">
        <f t="shared" si="368"/>
        <v>5</v>
      </c>
      <c r="L3975" s="184">
        <f>IF(C3975="MTS", B3975, B3975 * IFERROR(VLOOKUP(C3975, 'QTY_CONVERSIONS '!A:B, 2, FALSE), "Units not  found"))</f>
        <v>1</v>
      </c>
      <c r="M3975" s="185">
        <f t="shared" si="369"/>
        <v>5000</v>
      </c>
      <c r="N3975" s="143" t="str">
        <f>IFERROR(VLOOKUP(D3975, Product_Category!A:B, 2, FALSE), "Uncategorized")</f>
        <v>SSG</v>
      </c>
      <c r="O3975" s="186">
        <f t="shared" si="371"/>
        <v>5000</v>
      </c>
      <c r="P3975" s="185">
        <f t="shared" si="370"/>
        <v>5000</v>
      </c>
      <c r="Q3975" s="143">
        <v>2023</v>
      </c>
      <c r="R3975" s="143" t="str">
        <f>IFERROR(VLOOKUP(G3975,'SOURCE COMPANY'!A:B, 2, FALSE), "")</f>
        <v>Sigachi Industries limited</v>
      </c>
      <c r="S3975" s="143" t="str">
        <f>IFERROR(VLOOKUP(H3975,'CUSTOMER NAME'!A:B, 2, FALSE), "")</f>
        <v>TO THE ORDER</v>
      </c>
    </row>
    <row r="3976" spans="1:19">
      <c r="A3976" s="133" t="s">
        <v>1010</v>
      </c>
      <c r="B3976" s="131">
        <v>13200</v>
      </c>
      <c r="C3976" s="131" t="s">
        <v>7</v>
      </c>
      <c r="D3976" s="131" t="s">
        <v>3265</v>
      </c>
      <c r="E3976" s="131">
        <v>2.48</v>
      </c>
      <c r="F3976" s="131" t="s">
        <v>9</v>
      </c>
      <c r="G3976" s="132" t="s">
        <v>2679</v>
      </c>
      <c r="H3976" s="134" t="s">
        <v>510</v>
      </c>
      <c r="I3976" s="192" t="s">
        <v>3658</v>
      </c>
      <c r="J3976" s="184">
        <f>IF(F3976="USD", E3976, E3976 * IFERROR(VLOOKUP(F3976, EXCHANGE_RATE!A:B, 2, FALSE), "Currency not found"))</f>
        <v>2.48</v>
      </c>
      <c r="K3976" s="184">
        <f t="shared" si="368"/>
        <v>2.48</v>
      </c>
      <c r="L3976" s="184">
        <f>IF(C3976="MTS", B3976, B3976 * IFERROR(VLOOKUP(C3976, 'QTY_CONVERSIONS '!A:B, 2, FALSE), "Units not  found"))</f>
        <v>13.200000000000001</v>
      </c>
      <c r="M3976" s="185">
        <f t="shared" si="369"/>
        <v>32736</v>
      </c>
      <c r="N3976" s="143" t="str">
        <f>IFERROR(VLOOKUP(D3976, Product_Category!A:B, 2, FALSE), "Uncategorized")</f>
        <v>MCC</v>
      </c>
      <c r="O3976" s="186">
        <f t="shared" si="371"/>
        <v>2480</v>
      </c>
      <c r="P3976" s="185">
        <f t="shared" si="370"/>
        <v>32736.000000000004</v>
      </c>
      <c r="Q3976" s="143">
        <v>2023</v>
      </c>
      <c r="R3976" s="143" t="str">
        <f>IFERROR(VLOOKUP(G3976,'SOURCE COMPANY'!A:B, 2, FALSE), "")</f>
        <v>Sigachi Industries limited</v>
      </c>
      <c r="S3976" s="143" t="str">
        <f>IFERROR(VLOOKUP(H3976,'CUSTOMER NAME'!A:B, 2, FALSE), "")</f>
        <v>TO THE ORDER</v>
      </c>
    </row>
    <row r="3977" spans="1:19">
      <c r="A3977" s="135" t="s">
        <v>1010</v>
      </c>
      <c r="B3977" s="132">
        <v>6000</v>
      </c>
      <c r="C3977" s="132" t="s">
        <v>7</v>
      </c>
      <c r="D3977" s="132" t="s">
        <v>2691</v>
      </c>
      <c r="E3977" s="132">
        <v>2.2200000000000002</v>
      </c>
      <c r="F3977" s="132" t="s">
        <v>9</v>
      </c>
      <c r="G3977" s="132" t="s">
        <v>2679</v>
      </c>
      <c r="H3977" s="136" t="s">
        <v>510</v>
      </c>
      <c r="I3977" s="192" t="s">
        <v>3658</v>
      </c>
      <c r="J3977" s="184">
        <f>IF(F3977="USD", E3977, E3977 * IFERROR(VLOOKUP(F3977, EXCHANGE_RATE!A:B, 2, FALSE), "Currency not found"))</f>
        <v>2.2200000000000002</v>
      </c>
      <c r="K3977" s="184">
        <f t="shared" si="368"/>
        <v>2.2200000000000002</v>
      </c>
      <c r="L3977" s="184">
        <f>IF(C3977="MTS", B3977, B3977 * IFERROR(VLOOKUP(C3977, 'QTY_CONVERSIONS '!A:B, 2, FALSE), "Units not  found"))</f>
        <v>6</v>
      </c>
      <c r="M3977" s="185">
        <f t="shared" si="369"/>
        <v>13320.000000000002</v>
      </c>
      <c r="N3977" s="143" t="str">
        <f>IFERROR(VLOOKUP(D3977, Product_Category!A:B, 2, FALSE), "Uncategorized")</f>
        <v>MCC</v>
      </c>
      <c r="O3977" s="186">
        <f t="shared" si="371"/>
        <v>2220</v>
      </c>
      <c r="P3977" s="185">
        <f t="shared" si="370"/>
        <v>13320</v>
      </c>
      <c r="Q3977" s="143">
        <v>2023</v>
      </c>
      <c r="R3977" s="143" t="str">
        <f>IFERROR(VLOOKUP(G3977,'SOURCE COMPANY'!A:B, 2, FALSE), "")</f>
        <v>Sigachi Industries limited</v>
      </c>
      <c r="S3977" s="143" t="str">
        <f>IFERROR(VLOOKUP(H3977,'CUSTOMER NAME'!A:B, 2, FALSE), "")</f>
        <v>TO THE ORDER</v>
      </c>
    </row>
    <row r="3978" spans="1:19">
      <c r="A3978" s="137" t="s">
        <v>1010</v>
      </c>
      <c r="B3978" s="138">
        <v>500</v>
      </c>
      <c r="C3978" s="138" t="s">
        <v>7</v>
      </c>
      <c r="D3978" s="138" t="s">
        <v>2714</v>
      </c>
      <c r="E3978" s="138">
        <v>2.48</v>
      </c>
      <c r="F3978" s="138" t="s">
        <v>9</v>
      </c>
      <c r="G3978" s="132" t="s">
        <v>2679</v>
      </c>
      <c r="H3978" s="139" t="s">
        <v>510</v>
      </c>
      <c r="I3978" s="192" t="s">
        <v>3658</v>
      </c>
      <c r="J3978" s="184">
        <f>IF(F3978="USD", E3978, E3978 * IFERROR(VLOOKUP(F3978, EXCHANGE_RATE!A:B, 2, FALSE), "Currency not found"))</f>
        <v>2.48</v>
      </c>
      <c r="K3978" s="184">
        <f t="shared" si="368"/>
        <v>2.48</v>
      </c>
      <c r="L3978" s="184">
        <f>IF(C3978="MTS", B3978, B3978 * IFERROR(VLOOKUP(C3978, 'QTY_CONVERSIONS '!A:B, 2, FALSE), "Units not  found"))</f>
        <v>0.5</v>
      </c>
      <c r="M3978" s="185">
        <f t="shared" si="369"/>
        <v>1240</v>
      </c>
      <c r="N3978" s="143" t="str">
        <f>IFERROR(VLOOKUP(D3978, Product_Category!A:B, 2, FALSE), "Uncategorized")</f>
        <v>MCC</v>
      </c>
      <c r="O3978" s="186">
        <f t="shared" si="371"/>
        <v>2480</v>
      </c>
      <c r="P3978" s="185">
        <f t="shared" si="370"/>
        <v>1240</v>
      </c>
      <c r="Q3978" s="143">
        <v>2023</v>
      </c>
      <c r="R3978" s="143" t="str">
        <f>IFERROR(VLOOKUP(G3978,'SOURCE COMPANY'!A:B, 2, FALSE), "")</f>
        <v>Sigachi Industries limited</v>
      </c>
      <c r="S3978" s="143" t="str">
        <f>IFERROR(VLOOKUP(H3978,'CUSTOMER NAME'!A:B, 2, FALSE), "")</f>
        <v>TO THE ORDER</v>
      </c>
    </row>
    <row r="3979" spans="1:19">
      <c r="A3979" s="133" t="s">
        <v>1010</v>
      </c>
      <c r="B3979" s="131">
        <v>2000</v>
      </c>
      <c r="C3979" s="131" t="s">
        <v>7</v>
      </c>
      <c r="D3979" s="131" t="s">
        <v>2939</v>
      </c>
      <c r="E3979" s="131">
        <v>2.2200000000000002</v>
      </c>
      <c r="F3979" s="131" t="s">
        <v>9</v>
      </c>
      <c r="G3979" s="132" t="s">
        <v>2679</v>
      </c>
      <c r="H3979" s="134" t="s">
        <v>510</v>
      </c>
      <c r="I3979" s="192" t="s">
        <v>3658</v>
      </c>
      <c r="J3979" s="184">
        <f>IF(F3979="USD", E3979, E3979 * IFERROR(VLOOKUP(F3979, EXCHANGE_RATE!A:B, 2, FALSE), "Currency not found"))</f>
        <v>2.2200000000000002</v>
      </c>
      <c r="K3979" s="184">
        <f t="shared" si="368"/>
        <v>2.2200000000000002</v>
      </c>
      <c r="L3979" s="184">
        <f>IF(C3979="MTS", B3979, B3979 * IFERROR(VLOOKUP(C3979, 'QTY_CONVERSIONS '!A:B, 2, FALSE), "Units not  found"))</f>
        <v>2</v>
      </c>
      <c r="M3979" s="185">
        <f t="shared" si="369"/>
        <v>4440</v>
      </c>
      <c r="N3979" s="143" t="str">
        <f>IFERROR(VLOOKUP(D3979, Product_Category!A:B, 2, FALSE), "Uncategorized")</f>
        <v>MCC</v>
      </c>
      <c r="O3979" s="186">
        <f t="shared" si="371"/>
        <v>2220</v>
      </c>
      <c r="P3979" s="185">
        <f t="shared" si="370"/>
        <v>4440</v>
      </c>
      <c r="Q3979" s="143">
        <v>2023</v>
      </c>
      <c r="R3979" s="143" t="str">
        <f>IFERROR(VLOOKUP(G3979,'SOURCE COMPANY'!A:B, 2, FALSE), "")</f>
        <v>Sigachi Industries limited</v>
      </c>
      <c r="S3979" s="143" t="str">
        <f>IFERROR(VLOOKUP(H3979,'CUSTOMER NAME'!A:B, 2, FALSE), "")</f>
        <v>TO THE ORDER</v>
      </c>
    </row>
    <row r="3980" spans="1:19">
      <c r="A3980" s="133" t="s">
        <v>281</v>
      </c>
      <c r="B3980" s="131">
        <v>4000</v>
      </c>
      <c r="C3980" s="131" t="s">
        <v>7</v>
      </c>
      <c r="D3980" s="131" t="s">
        <v>2691</v>
      </c>
      <c r="E3980" s="131">
        <v>2.4300000000000002</v>
      </c>
      <c r="F3980" s="131" t="s">
        <v>9</v>
      </c>
      <c r="G3980" s="132" t="s">
        <v>2679</v>
      </c>
      <c r="H3980" s="134" t="s">
        <v>510</v>
      </c>
      <c r="I3980" s="192" t="s">
        <v>3658</v>
      </c>
      <c r="J3980" s="184">
        <f>IF(F3980="USD", E3980, E3980 * IFERROR(VLOOKUP(F3980, EXCHANGE_RATE!A:B, 2, FALSE), "Currency not found"))</f>
        <v>2.4300000000000002</v>
      </c>
      <c r="K3980" s="184">
        <f t="shared" si="368"/>
        <v>2.4300000000000002</v>
      </c>
      <c r="L3980" s="184">
        <f>IF(C3980="MTS", B3980, B3980 * IFERROR(VLOOKUP(C3980, 'QTY_CONVERSIONS '!A:B, 2, FALSE), "Units not  found"))</f>
        <v>4</v>
      </c>
      <c r="M3980" s="185">
        <f t="shared" si="369"/>
        <v>9720</v>
      </c>
      <c r="N3980" s="143" t="str">
        <f>IFERROR(VLOOKUP(D3980, Product_Category!A:B, 2, FALSE), "Uncategorized")</f>
        <v>MCC</v>
      </c>
      <c r="O3980" s="186">
        <f t="shared" si="371"/>
        <v>2430</v>
      </c>
      <c r="P3980" s="185">
        <f t="shared" si="370"/>
        <v>9720</v>
      </c>
      <c r="Q3980" s="143">
        <v>2023</v>
      </c>
      <c r="R3980" s="143" t="str">
        <f>IFERROR(VLOOKUP(G3980,'SOURCE COMPANY'!A:B, 2, FALSE), "")</f>
        <v>Sigachi Industries limited</v>
      </c>
      <c r="S3980" s="143" t="str">
        <f>IFERROR(VLOOKUP(H3980,'CUSTOMER NAME'!A:B, 2, FALSE), "")</f>
        <v>TO THE ORDER</v>
      </c>
    </row>
    <row r="3981" spans="1:19">
      <c r="A3981" s="133" t="s">
        <v>281</v>
      </c>
      <c r="B3981" s="131">
        <v>2000</v>
      </c>
      <c r="C3981" s="131" t="s">
        <v>7</v>
      </c>
      <c r="D3981" s="131" t="s">
        <v>2939</v>
      </c>
      <c r="E3981" s="131">
        <v>2.38</v>
      </c>
      <c r="F3981" s="131" t="s">
        <v>9</v>
      </c>
      <c r="G3981" s="132" t="s">
        <v>2679</v>
      </c>
      <c r="H3981" s="134" t="s">
        <v>510</v>
      </c>
      <c r="I3981" s="192" t="s">
        <v>3658</v>
      </c>
      <c r="J3981" s="184">
        <f>IF(F3981="USD", E3981, E3981 * IFERROR(VLOOKUP(F3981, EXCHANGE_RATE!A:B, 2, FALSE), "Currency not found"))</f>
        <v>2.38</v>
      </c>
      <c r="K3981" s="184">
        <f t="shared" si="368"/>
        <v>2.38</v>
      </c>
      <c r="L3981" s="184">
        <f>IF(C3981="MTS", B3981, B3981 * IFERROR(VLOOKUP(C3981, 'QTY_CONVERSIONS '!A:B, 2, FALSE), "Units not  found"))</f>
        <v>2</v>
      </c>
      <c r="M3981" s="185">
        <f t="shared" si="369"/>
        <v>4760</v>
      </c>
      <c r="N3981" s="143" t="str">
        <f>IFERROR(VLOOKUP(D3981, Product_Category!A:B, 2, FALSE), "Uncategorized")</f>
        <v>MCC</v>
      </c>
      <c r="O3981" s="186">
        <f t="shared" si="371"/>
        <v>2380</v>
      </c>
      <c r="P3981" s="185">
        <f t="shared" si="370"/>
        <v>4760</v>
      </c>
      <c r="Q3981" s="143">
        <v>2023</v>
      </c>
      <c r="R3981" s="143" t="str">
        <f>IFERROR(VLOOKUP(G3981,'SOURCE COMPANY'!A:B, 2, FALSE), "")</f>
        <v>Sigachi Industries limited</v>
      </c>
      <c r="S3981" s="143" t="str">
        <f>IFERROR(VLOOKUP(H3981,'CUSTOMER NAME'!A:B, 2, FALSE), "")</f>
        <v>TO THE ORDER</v>
      </c>
    </row>
    <row r="3982" spans="1:19">
      <c r="A3982" s="133" t="s">
        <v>281</v>
      </c>
      <c r="B3982" s="131">
        <v>8000</v>
      </c>
      <c r="C3982" s="131" t="s">
        <v>7</v>
      </c>
      <c r="D3982" s="131" t="s">
        <v>2691</v>
      </c>
      <c r="E3982" s="131">
        <v>2.4300000000000002</v>
      </c>
      <c r="F3982" s="131" t="s">
        <v>9</v>
      </c>
      <c r="G3982" s="132" t="s">
        <v>2679</v>
      </c>
      <c r="H3982" s="134" t="s">
        <v>510</v>
      </c>
      <c r="I3982" s="192" t="s">
        <v>3658</v>
      </c>
      <c r="J3982" s="184">
        <f>IF(F3982="USD", E3982, E3982 * IFERROR(VLOOKUP(F3982, EXCHANGE_RATE!A:B, 2, FALSE), "Currency not found"))</f>
        <v>2.4300000000000002</v>
      </c>
      <c r="K3982" s="184">
        <f t="shared" si="368"/>
        <v>2.4300000000000002</v>
      </c>
      <c r="L3982" s="184">
        <f>IF(C3982="MTS", B3982, B3982 * IFERROR(VLOOKUP(C3982, 'QTY_CONVERSIONS '!A:B, 2, FALSE), "Units not  found"))</f>
        <v>8</v>
      </c>
      <c r="M3982" s="185">
        <f t="shared" si="369"/>
        <v>19440</v>
      </c>
      <c r="N3982" s="143" t="str">
        <f>IFERROR(VLOOKUP(D3982, Product_Category!A:B, 2, FALSE), "Uncategorized")</f>
        <v>MCC</v>
      </c>
      <c r="O3982" s="186">
        <f t="shared" si="371"/>
        <v>2430</v>
      </c>
      <c r="P3982" s="185">
        <f t="shared" si="370"/>
        <v>19440</v>
      </c>
      <c r="Q3982" s="143">
        <v>2023</v>
      </c>
      <c r="R3982" s="143" t="str">
        <f>IFERROR(VLOOKUP(G3982,'SOURCE COMPANY'!A:B, 2, FALSE), "")</f>
        <v>Sigachi Industries limited</v>
      </c>
      <c r="S3982" s="143" t="str">
        <f>IFERROR(VLOOKUP(H3982,'CUSTOMER NAME'!A:B, 2, FALSE), "")</f>
        <v>TO THE ORDER</v>
      </c>
    </row>
    <row r="3983" spans="1:19">
      <c r="A3983" s="133" t="s">
        <v>752</v>
      </c>
      <c r="B3983" s="131">
        <v>1000</v>
      </c>
      <c r="C3983" s="131" t="s">
        <v>7</v>
      </c>
      <c r="D3983" s="131" t="s">
        <v>2691</v>
      </c>
      <c r="E3983" s="131">
        <v>1.07</v>
      </c>
      <c r="F3983" s="131" t="s">
        <v>9</v>
      </c>
      <c r="G3983" s="132" t="s">
        <v>2679</v>
      </c>
      <c r="H3983" s="134" t="s">
        <v>510</v>
      </c>
      <c r="I3983" s="192" t="s">
        <v>3658</v>
      </c>
      <c r="J3983" s="184">
        <f>IF(F3983="USD", E3983, E3983 * IFERROR(VLOOKUP(F3983, EXCHANGE_RATE!A:B, 2, FALSE), "Currency not found"))</f>
        <v>1.07</v>
      </c>
      <c r="K3983" s="184">
        <f t="shared" si="368"/>
        <v>1.07</v>
      </c>
      <c r="L3983" s="184">
        <f>IF(C3983="MTS", B3983, B3983 * IFERROR(VLOOKUP(C3983, 'QTY_CONVERSIONS '!A:B, 2, FALSE), "Units not  found"))</f>
        <v>1</v>
      </c>
      <c r="M3983" s="185">
        <f t="shared" si="369"/>
        <v>1070</v>
      </c>
      <c r="N3983" s="143" t="str">
        <f>IFERROR(VLOOKUP(D3983, Product_Category!A:B, 2, FALSE), "Uncategorized")</f>
        <v>MCC</v>
      </c>
      <c r="O3983" s="186">
        <f t="shared" si="371"/>
        <v>1070</v>
      </c>
      <c r="P3983" s="185">
        <f t="shared" si="370"/>
        <v>1070</v>
      </c>
      <c r="Q3983" s="143">
        <v>2023</v>
      </c>
      <c r="R3983" s="143" t="str">
        <f>IFERROR(VLOOKUP(G3983,'SOURCE COMPANY'!A:B, 2, FALSE), "")</f>
        <v>Sigachi Industries limited</v>
      </c>
      <c r="S3983" s="143" t="str">
        <f>IFERROR(VLOOKUP(H3983,'CUSTOMER NAME'!A:B, 2, FALSE), "")</f>
        <v>TO THE ORDER</v>
      </c>
    </row>
    <row r="3984" spans="1:19">
      <c r="A3984" s="133" t="s">
        <v>492</v>
      </c>
      <c r="B3984" s="131">
        <v>24000</v>
      </c>
      <c r="C3984" s="131" t="s">
        <v>7</v>
      </c>
      <c r="D3984" s="131" t="s">
        <v>2691</v>
      </c>
      <c r="E3984" s="131">
        <v>2.4900000000000002</v>
      </c>
      <c r="F3984" s="131" t="s">
        <v>9</v>
      </c>
      <c r="G3984" s="132" t="s">
        <v>2679</v>
      </c>
      <c r="H3984" s="134" t="s">
        <v>510</v>
      </c>
      <c r="I3984" s="192" t="s">
        <v>3658</v>
      </c>
      <c r="J3984" s="184">
        <f>IF(F3984="USD", E3984, E3984 * IFERROR(VLOOKUP(F3984, EXCHANGE_RATE!A:B, 2, FALSE), "Currency not found"))</f>
        <v>2.4900000000000002</v>
      </c>
      <c r="K3984" s="184">
        <f t="shared" si="368"/>
        <v>2.4900000000000002</v>
      </c>
      <c r="L3984" s="184">
        <f>IF(C3984="MTS", B3984, B3984 * IFERROR(VLOOKUP(C3984, 'QTY_CONVERSIONS '!A:B, 2, FALSE), "Units not  found"))</f>
        <v>24</v>
      </c>
      <c r="M3984" s="185">
        <f t="shared" si="369"/>
        <v>59760.000000000007</v>
      </c>
      <c r="N3984" s="143" t="str">
        <f>IFERROR(VLOOKUP(D3984, Product_Category!A:B, 2, FALSE), "Uncategorized")</f>
        <v>MCC</v>
      </c>
      <c r="O3984" s="186">
        <f t="shared" si="371"/>
        <v>2490</v>
      </c>
      <c r="P3984" s="185">
        <f t="shared" si="370"/>
        <v>59760</v>
      </c>
      <c r="Q3984" s="143">
        <v>2023</v>
      </c>
      <c r="R3984" s="143" t="str">
        <f>IFERROR(VLOOKUP(G3984,'SOURCE COMPANY'!A:B, 2, FALSE), "")</f>
        <v>Sigachi Industries limited</v>
      </c>
      <c r="S3984" s="143" t="str">
        <f>IFERROR(VLOOKUP(H3984,'CUSTOMER NAME'!A:B, 2, FALSE), "")</f>
        <v>TO THE ORDER</v>
      </c>
    </row>
    <row r="3985" spans="1:19">
      <c r="A3985" s="133" t="s">
        <v>172</v>
      </c>
      <c r="B3985" s="131">
        <v>9000</v>
      </c>
      <c r="C3985" s="131" t="s">
        <v>7</v>
      </c>
      <c r="D3985" s="131" t="s">
        <v>3688</v>
      </c>
      <c r="E3985" s="131">
        <v>2.68</v>
      </c>
      <c r="F3985" s="131" t="s">
        <v>9</v>
      </c>
      <c r="G3985" s="132" t="s">
        <v>2679</v>
      </c>
      <c r="H3985" s="134" t="s">
        <v>510</v>
      </c>
      <c r="I3985" s="192" t="s">
        <v>3658</v>
      </c>
      <c r="J3985" s="184">
        <f>IF(F3985="USD", E3985, E3985 * IFERROR(VLOOKUP(F3985, EXCHANGE_RATE!A:B, 2, FALSE), "Currency not found"))</f>
        <v>2.68</v>
      </c>
      <c r="K3985" s="184">
        <f t="shared" si="368"/>
        <v>2.68</v>
      </c>
      <c r="L3985" s="184">
        <f>IF(C3985="MTS", B3985, B3985 * IFERROR(VLOOKUP(C3985, 'QTY_CONVERSIONS '!A:B, 2, FALSE), "Units not  found"))</f>
        <v>9</v>
      </c>
      <c r="M3985" s="185">
        <f t="shared" si="369"/>
        <v>24120</v>
      </c>
      <c r="N3985" s="143" t="str">
        <f>IFERROR(VLOOKUP(D3985, Product_Category!A:B, 2, FALSE), "Uncategorized")</f>
        <v>MAGNESIUM STEARATE</v>
      </c>
      <c r="O3985" s="186">
        <f t="shared" si="371"/>
        <v>2680</v>
      </c>
      <c r="P3985" s="185">
        <f t="shared" si="370"/>
        <v>24120</v>
      </c>
      <c r="Q3985" s="143">
        <v>2023</v>
      </c>
      <c r="R3985" s="143" t="str">
        <f>IFERROR(VLOOKUP(G3985,'SOURCE COMPANY'!A:B, 2, FALSE), "")</f>
        <v>Sigachi Industries limited</v>
      </c>
      <c r="S3985" s="143" t="str">
        <f>IFERROR(VLOOKUP(H3985,'CUSTOMER NAME'!A:B, 2, FALSE), "")</f>
        <v>TO THE ORDER</v>
      </c>
    </row>
    <row r="3986" spans="1:19">
      <c r="A3986" s="133" t="s">
        <v>172</v>
      </c>
      <c r="B3986" s="131">
        <v>8000</v>
      </c>
      <c r="C3986" s="131" t="s">
        <v>7</v>
      </c>
      <c r="D3986" s="131" t="s">
        <v>3688</v>
      </c>
      <c r="E3986" s="131">
        <v>2.68</v>
      </c>
      <c r="F3986" s="131" t="s">
        <v>9</v>
      </c>
      <c r="G3986" s="132" t="s">
        <v>2679</v>
      </c>
      <c r="H3986" s="134" t="s">
        <v>510</v>
      </c>
      <c r="I3986" s="192" t="s">
        <v>3658</v>
      </c>
      <c r="J3986" s="184">
        <f>IF(F3986="USD", E3986, E3986 * IFERROR(VLOOKUP(F3986, EXCHANGE_RATE!A:B, 2, FALSE), "Currency not found"))</f>
        <v>2.68</v>
      </c>
      <c r="K3986" s="184">
        <f t="shared" si="368"/>
        <v>2.68</v>
      </c>
      <c r="L3986" s="184">
        <f>IF(C3986="MTS", B3986, B3986 * IFERROR(VLOOKUP(C3986, 'QTY_CONVERSIONS '!A:B, 2, FALSE), "Units not  found"))</f>
        <v>8</v>
      </c>
      <c r="M3986" s="185">
        <f t="shared" si="369"/>
        <v>21440</v>
      </c>
      <c r="N3986" s="143" t="str">
        <f>IFERROR(VLOOKUP(D3986, Product_Category!A:B, 2, FALSE), "Uncategorized")</f>
        <v>MAGNESIUM STEARATE</v>
      </c>
      <c r="O3986" s="186">
        <f t="shared" si="371"/>
        <v>2680</v>
      </c>
      <c r="P3986" s="185">
        <f t="shared" si="370"/>
        <v>21440</v>
      </c>
      <c r="Q3986" s="143">
        <v>2023</v>
      </c>
      <c r="R3986" s="143" t="str">
        <f>IFERROR(VLOOKUP(G3986,'SOURCE COMPANY'!A:B, 2, FALSE), "")</f>
        <v>Sigachi Industries limited</v>
      </c>
      <c r="S3986" s="143" t="str">
        <f>IFERROR(VLOOKUP(H3986,'CUSTOMER NAME'!A:B, 2, FALSE), "")</f>
        <v>TO THE ORDER</v>
      </c>
    </row>
    <row r="3987" spans="1:19">
      <c r="A3987" s="133" t="s">
        <v>172</v>
      </c>
      <c r="B3987" s="131">
        <v>20000</v>
      </c>
      <c r="C3987" s="131" t="s">
        <v>7</v>
      </c>
      <c r="D3987" s="131" t="s">
        <v>2714</v>
      </c>
      <c r="E3987" s="131">
        <v>2.65</v>
      </c>
      <c r="F3987" s="131" t="s">
        <v>9</v>
      </c>
      <c r="G3987" s="132" t="s">
        <v>2679</v>
      </c>
      <c r="H3987" s="134" t="s">
        <v>510</v>
      </c>
      <c r="I3987" s="192" t="s">
        <v>3658</v>
      </c>
      <c r="J3987" s="184">
        <f>IF(F3987="USD", E3987, E3987 * IFERROR(VLOOKUP(F3987, EXCHANGE_RATE!A:B, 2, FALSE), "Currency not found"))</f>
        <v>2.65</v>
      </c>
      <c r="K3987" s="184">
        <f t="shared" si="368"/>
        <v>2.65</v>
      </c>
      <c r="L3987" s="184">
        <f>IF(C3987="MTS", B3987, B3987 * IFERROR(VLOOKUP(C3987, 'QTY_CONVERSIONS '!A:B, 2, FALSE), "Units not  found"))</f>
        <v>20</v>
      </c>
      <c r="M3987" s="185">
        <f t="shared" si="369"/>
        <v>53000</v>
      </c>
      <c r="N3987" s="143" t="str">
        <f>IFERROR(VLOOKUP(D3987, Product_Category!A:B, 2, FALSE), "Uncategorized")</f>
        <v>MCC</v>
      </c>
      <c r="O3987" s="186">
        <f t="shared" si="371"/>
        <v>2650</v>
      </c>
      <c r="P3987" s="185">
        <f t="shared" si="370"/>
        <v>53000</v>
      </c>
      <c r="Q3987" s="143">
        <v>2023</v>
      </c>
      <c r="R3987" s="143" t="str">
        <f>IFERROR(VLOOKUP(G3987,'SOURCE COMPANY'!A:B, 2, FALSE), "")</f>
        <v>Sigachi Industries limited</v>
      </c>
      <c r="S3987" s="143" t="str">
        <f>IFERROR(VLOOKUP(H3987,'CUSTOMER NAME'!A:B, 2, FALSE), "")</f>
        <v>TO THE ORDER</v>
      </c>
    </row>
    <row r="3988" spans="1:19">
      <c r="A3988" s="133" t="s">
        <v>172</v>
      </c>
      <c r="B3988" s="131">
        <v>20000</v>
      </c>
      <c r="C3988" s="131" t="s">
        <v>7</v>
      </c>
      <c r="D3988" s="131" t="s">
        <v>3284</v>
      </c>
      <c r="E3988" s="131">
        <v>2.38</v>
      </c>
      <c r="F3988" s="131" t="s">
        <v>9</v>
      </c>
      <c r="G3988" s="132" t="s">
        <v>2679</v>
      </c>
      <c r="H3988" s="134" t="s">
        <v>510</v>
      </c>
      <c r="I3988" s="192" t="s">
        <v>3658</v>
      </c>
      <c r="J3988" s="184">
        <f>IF(F3988="USD", E3988, E3988 * IFERROR(VLOOKUP(F3988, EXCHANGE_RATE!A:B, 2, FALSE), "Currency not found"))</f>
        <v>2.38</v>
      </c>
      <c r="K3988" s="184">
        <f t="shared" si="368"/>
        <v>2.38</v>
      </c>
      <c r="L3988" s="184">
        <f>IF(C3988="MTS", B3988, B3988 * IFERROR(VLOOKUP(C3988, 'QTY_CONVERSIONS '!A:B, 2, FALSE), "Units not  found"))</f>
        <v>20</v>
      </c>
      <c r="M3988" s="185">
        <f t="shared" si="369"/>
        <v>47600</v>
      </c>
      <c r="N3988" s="143" t="str">
        <f>IFERROR(VLOOKUP(D3988, Product_Category!A:B, 2, FALSE), "Uncategorized")</f>
        <v>MCC</v>
      </c>
      <c r="O3988" s="186">
        <f t="shared" si="371"/>
        <v>2380</v>
      </c>
      <c r="P3988" s="185">
        <f t="shared" si="370"/>
        <v>47600</v>
      </c>
      <c r="Q3988" s="143">
        <v>2023</v>
      </c>
      <c r="R3988" s="143" t="str">
        <f>IFERROR(VLOOKUP(G3988,'SOURCE COMPANY'!A:B, 2, FALSE), "")</f>
        <v>Sigachi Industries limited</v>
      </c>
      <c r="S3988" s="143" t="str">
        <f>IFERROR(VLOOKUP(H3988,'CUSTOMER NAME'!A:B, 2, FALSE), "")</f>
        <v>TO THE ORDER</v>
      </c>
    </row>
    <row r="3989" spans="1:19">
      <c r="A3989" s="135" t="s">
        <v>172</v>
      </c>
      <c r="B3989" s="132">
        <v>100</v>
      </c>
      <c r="C3989" s="132" t="s">
        <v>7</v>
      </c>
      <c r="D3989" s="132" t="s">
        <v>3720</v>
      </c>
      <c r="E3989" s="132">
        <v>5.5</v>
      </c>
      <c r="F3989" s="132" t="s">
        <v>9</v>
      </c>
      <c r="G3989" s="132" t="s">
        <v>2679</v>
      </c>
      <c r="H3989" s="136" t="s">
        <v>510</v>
      </c>
      <c r="I3989" s="192" t="s">
        <v>3658</v>
      </c>
      <c r="J3989" s="184">
        <f>IF(F3989="USD", E3989, E3989 * IFERROR(VLOOKUP(F3989, EXCHANGE_RATE!A:B, 2, FALSE), "Currency not found"))</f>
        <v>5.5</v>
      </c>
      <c r="K3989" s="184">
        <f t="shared" si="368"/>
        <v>5.5</v>
      </c>
      <c r="L3989" s="184">
        <f>IF(C3989="MTS", B3989, B3989 * IFERROR(VLOOKUP(C3989, 'QTY_CONVERSIONS '!A:B, 2, FALSE), "Units not  found"))</f>
        <v>0.1</v>
      </c>
      <c r="M3989" s="185">
        <f t="shared" si="369"/>
        <v>550</v>
      </c>
      <c r="N3989" s="143" t="str">
        <f>IFERROR(VLOOKUP(D3989, Product_Category!A:B, 2, FALSE), "Uncategorized")</f>
        <v>MCC</v>
      </c>
      <c r="O3989" s="186">
        <f t="shared" si="371"/>
        <v>5500</v>
      </c>
      <c r="P3989" s="185">
        <f t="shared" si="370"/>
        <v>550</v>
      </c>
      <c r="Q3989" s="143">
        <v>2023</v>
      </c>
      <c r="R3989" s="143" t="str">
        <f>IFERROR(VLOOKUP(G3989,'SOURCE COMPANY'!A:B, 2, FALSE), "")</f>
        <v>Sigachi Industries limited</v>
      </c>
      <c r="S3989" s="143" t="str">
        <f>IFERROR(VLOOKUP(H3989,'CUSTOMER NAME'!A:B, 2, FALSE), "")</f>
        <v>TO THE ORDER</v>
      </c>
    </row>
    <row r="3990" spans="1:19">
      <c r="A3990" s="133" t="s">
        <v>172</v>
      </c>
      <c r="B3990" s="131">
        <v>12000</v>
      </c>
      <c r="C3990" s="131" t="s">
        <v>7</v>
      </c>
      <c r="D3990" s="131" t="s">
        <v>3280</v>
      </c>
      <c r="E3990" s="131">
        <v>2.2599999999999998</v>
      </c>
      <c r="F3990" s="131" t="s">
        <v>9</v>
      </c>
      <c r="G3990" s="132" t="s">
        <v>2679</v>
      </c>
      <c r="H3990" s="134" t="s">
        <v>510</v>
      </c>
      <c r="I3990" s="192" t="s">
        <v>3658</v>
      </c>
      <c r="J3990" s="184">
        <f>IF(F3990="USD", E3990, E3990 * IFERROR(VLOOKUP(F3990, EXCHANGE_RATE!A:B, 2, FALSE), "Currency not found"))</f>
        <v>2.2599999999999998</v>
      </c>
      <c r="K3990" s="184">
        <f t="shared" si="368"/>
        <v>2.2599999999999998</v>
      </c>
      <c r="L3990" s="184">
        <f>IF(C3990="MTS", B3990, B3990 * IFERROR(VLOOKUP(C3990, 'QTY_CONVERSIONS '!A:B, 2, FALSE), "Units not  found"))</f>
        <v>12</v>
      </c>
      <c r="M3990" s="185">
        <f t="shared" si="369"/>
        <v>27119.999999999996</v>
      </c>
      <c r="N3990" s="143" t="str">
        <f>IFERROR(VLOOKUP(D3990, Product_Category!A:B, 2, FALSE), "Uncategorized")</f>
        <v>MCC</v>
      </c>
      <c r="O3990" s="186">
        <f t="shared" si="371"/>
        <v>2260</v>
      </c>
      <c r="P3990" s="185">
        <f t="shared" si="370"/>
        <v>27120</v>
      </c>
      <c r="Q3990" s="143">
        <v>2023</v>
      </c>
      <c r="R3990" s="143" t="str">
        <f>IFERROR(VLOOKUP(G3990,'SOURCE COMPANY'!A:B, 2, FALSE), "")</f>
        <v>Sigachi Industries limited</v>
      </c>
      <c r="S3990" s="143" t="str">
        <f>IFERROR(VLOOKUP(H3990,'CUSTOMER NAME'!A:B, 2, FALSE), "")</f>
        <v>TO THE ORDER</v>
      </c>
    </row>
    <row r="3991" spans="1:19">
      <c r="A3991" s="133" t="s">
        <v>172</v>
      </c>
      <c r="B3991" s="131">
        <v>4000</v>
      </c>
      <c r="C3991" s="131" t="s">
        <v>7</v>
      </c>
      <c r="D3991" s="131" t="s">
        <v>3265</v>
      </c>
      <c r="E3991" s="131">
        <v>2.79</v>
      </c>
      <c r="F3991" s="131" t="s">
        <v>9</v>
      </c>
      <c r="G3991" s="132" t="s">
        <v>2679</v>
      </c>
      <c r="H3991" s="134" t="s">
        <v>510</v>
      </c>
      <c r="I3991" s="192" t="s">
        <v>3658</v>
      </c>
      <c r="J3991" s="184">
        <f>IF(F3991="USD", E3991, E3991 * IFERROR(VLOOKUP(F3991, EXCHANGE_RATE!A:B, 2, FALSE), "Currency not found"))</f>
        <v>2.79</v>
      </c>
      <c r="K3991" s="184">
        <f t="shared" si="368"/>
        <v>2.79</v>
      </c>
      <c r="L3991" s="184">
        <f>IF(C3991="MTS", B3991, B3991 * IFERROR(VLOOKUP(C3991, 'QTY_CONVERSIONS '!A:B, 2, FALSE), "Units not  found"))</f>
        <v>4</v>
      </c>
      <c r="M3991" s="185">
        <f t="shared" si="369"/>
        <v>11160</v>
      </c>
      <c r="N3991" s="143" t="str">
        <f>IFERROR(VLOOKUP(D3991, Product_Category!A:B, 2, FALSE), "Uncategorized")</f>
        <v>MCC</v>
      </c>
      <c r="O3991" s="186">
        <f t="shared" si="371"/>
        <v>2790</v>
      </c>
      <c r="P3991" s="185">
        <f t="shared" si="370"/>
        <v>11160</v>
      </c>
      <c r="Q3991" s="143">
        <v>2023</v>
      </c>
      <c r="R3991" s="143" t="str">
        <f>IFERROR(VLOOKUP(G3991,'SOURCE COMPANY'!A:B, 2, FALSE), "")</f>
        <v>Sigachi Industries limited</v>
      </c>
      <c r="S3991" s="143" t="str">
        <f>IFERROR(VLOOKUP(H3991,'CUSTOMER NAME'!A:B, 2, FALSE), "")</f>
        <v>TO THE ORDER</v>
      </c>
    </row>
    <row r="3992" spans="1:19">
      <c r="A3992" s="133" t="s">
        <v>172</v>
      </c>
      <c r="B3992" s="131">
        <v>5000</v>
      </c>
      <c r="C3992" s="131" t="s">
        <v>7</v>
      </c>
      <c r="D3992" s="131" t="s">
        <v>2691</v>
      </c>
      <c r="E3992" s="131">
        <v>2.36</v>
      </c>
      <c r="F3992" s="131" t="s">
        <v>9</v>
      </c>
      <c r="G3992" s="132" t="s">
        <v>2679</v>
      </c>
      <c r="H3992" s="134" t="s">
        <v>510</v>
      </c>
      <c r="I3992" s="192" t="s">
        <v>3658</v>
      </c>
      <c r="J3992" s="184">
        <f>IF(F3992="USD", E3992, E3992 * IFERROR(VLOOKUP(F3992, EXCHANGE_RATE!A:B, 2, FALSE), "Currency not found"))</f>
        <v>2.36</v>
      </c>
      <c r="K3992" s="184">
        <f t="shared" si="368"/>
        <v>2.36</v>
      </c>
      <c r="L3992" s="184">
        <f>IF(C3992="MTS", B3992, B3992 * IFERROR(VLOOKUP(C3992, 'QTY_CONVERSIONS '!A:B, 2, FALSE), "Units not  found"))</f>
        <v>5</v>
      </c>
      <c r="M3992" s="185">
        <f t="shared" si="369"/>
        <v>11800</v>
      </c>
      <c r="N3992" s="143" t="str">
        <f>IFERROR(VLOOKUP(D3992, Product_Category!A:B, 2, FALSE), "Uncategorized")</f>
        <v>MCC</v>
      </c>
      <c r="O3992" s="186">
        <f t="shared" si="371"/>
        <v>2360</v>
      </c>
      <c r="P3992" s="185">
        <f t="shared" si="370"/>
        <v>11800</v>
      </c>
      <c r="Q3992" s="143">
        <v>2023</v>
      </c>
      <c r="R3992" s="143" t="str">
        <f>IFERROR(VLOOKUP(G3992,'SOURCE COMPANY'!A:B, 2, FALSE), "")</f>
        <v>Sigachi Industries limited</v>
      </c>
      <c r="S3992" s="143" t="str">
        <f>IFERROR(VLOOKUP(H3992,'CUSTOMER NAME'!A:B, 2, FALSE), "")</f>
        <v>TO THE ORDER</v>
      </c>
    </row>
    <row r="3993" spans="1:19">
      <c r="A3993" s="133" t="s">
        <v>172</v>
      </c>
      <c r="B3993" s="131">
        <v>6000</v>
      </c>
      <c r="C3993" s="131" t="s">
        <v>7</v>
      </c>
      <c r="D3993" s="131" t="s">
        <v>2939</v>
      </c>
      <c r="E3993" s="131">
        <v>2.2599999999999998</v>
      </c>
      <c r="F3993" s="131" t="s">
        <v>9</v>
      </c>
      <c r="G3993" s="132" t="s">
        <v>2679</v>
      </c>
      <c r="H3993" s="134" t="s">
        <v>510</v>
      </c>
      <c r="I3993" s="192" t="s">
        <v>3658</v>
      </c>
      <c r="J3993" s="184">
        <f>IF(F3993="USD", E3993, E3993 * IFERROR(VLOOKUP(F3993, EXCHANGE_RATE!A:B, 2, FALSE), "Currency not found"))</f>
        <v>2.2599999999999998</v>
      </c>
      <c r="K3993" s="184">
        <f t="shared" si="368"/>
        <v>2.2599999999999998</v>
      </c>
      <c r="L3993" s="184">
        <f>IF(C3993="MTS", B3993, B3993 * IFERROR(VLOOKUP(C3993, 'QTY_CONVERSIONS '!A:B, 2, FALSE), "Units not  found"))</f>
        <v>6</v>
      </c>
      <c r="M3993" s="185">
        <f t="shared" si="369"/>
        <v>13559.999999999998</v>
      </c>
      <c r="N3993" s="143" t="str">
        <f>IFERROR(VLOOKUP(D3993, Product_Category!A:B, 2, FALSE), "Uncategorized")</f>
        <v>MCC</v>
      </c>
      <c r="O3993" s="186">
        <f t="shared" si="371"/>
        <v>2260</v>
      </c>
      <c r="P3993" s="185">
        <f t="shared" si="370"/>
        <v>13560</v>
      </c>
      <c r="Q3993" s="143">
        <v>2023</v>
      </c>
      <c r="R3993" s="143" t="str">
        <f>IFERROR(VLOOKUP(G3993,'SOURCE COMPANY'!A:B, 2, FALSE), "")</f>
        <v>Sigachi Industries limited</v>
      </c>
      <c r="S3993" s="143" t="str">
        <f>IFERROR(VLOOKUP(H3993,'CUSTOMER NAME'!A:B, 2, FALSE), "")</f>
        <v>TO THE ORDER</v>
      </c>
    </row>
    <row r="3994" spans="1:19">
      <c r="A3994" s="133" t="s">
        <v>172</v>
      </c>
      <c r="B3994" s="131">
        <v>20000</v>
      </c>
      <c r="C3994" s="131" t="s">
        <v>7</v>
      </c>
      <c r="D3994" s="131" t="s">
        <v>3284</v>
      </c>
      <c r="E3994" s="131">
        <v>2.36</v>
      </c>
      <c r="F3994" s="131" t="s">
        <v>9</v>
      </c>
      <c r="G3994" s="132" t="s">
        <v>2679</v>
      </c>
      <c r="H3994" s="134" t="s">
        <v>510</v>
      </c>
      <c r="I3994" s="192" t="s">
        <v>3658</v>
      </c>
      <c r="J3994" s="184">
        <f>IF(F3994="USD", E3994, E3994 * IFERROR(VLOOKUP(F3994, EXCHANGE_RATE!A:B, 2, FALSE), "Currency not found"))</f>
        <v>2.36</v>
      </c>
      <c r="K3994" s="184">
        <f t="shared" si="368"/>
        <v>2.36</v>
      </c>
      <c r="L3994" s="184">
        <f>IF(C3994="MTS", B3994, B3994 * IFERROR(VLOOKUP(C3994, 'QTY_CONVERSIONS '!A:B, 2, FALSE), "Units not  found"))</f>
        <v>20</v>
      </c>
      <c r="M3994" s="185">
        <f t="shared" si="369"/>
        <v>47200</v>
      </c>
      <c r="N3994" s="143" t="str">
        <f>IFERROR(VLOOKUP(D3994, Product_Category!A:B, 2, FALSE), "Uncategorized")</f>
        <v>MCC</v>
      </c>
      <c r="O3994" s="186">
        <f t="shared" si="371"/>
        <v>2360</v>
      </c>
      <c r="P3994" s="185">
        <f t="shared" si="370"/>
        <v>47200</v>
      </c>
      <c r="Q3994" s="143">
        <v>2023</v>
      </c>
      <c r="R3994" s="143" t="str">
        <f>IFERROR(VLOOKUP(G3994,'SOURCE COMPANY'!A:B, 2, FALSE), "")</f>
        <v>Sigachi Industries limited</v>
      </c>
      <c r="S3994" s="143" t="str">
        <f>IFERROR(VLOOKUP(H3994,'CUSTOMER NAME'!A:B, 2, FALSE), "")</f>
        <v>TO THE ORDER</v>
      </c>
    </row>
    <row r="3995" spans="1:19">
      <c r="A3995" s="133" t="s">
        <v>172</v>
      </c>
      <c r="B3995" s="131">
        <v>8000</v>
      </c>
      <c r="C3995" s="131" t="s">
        <v>7</v>
      </c>
      <c r="D3995" s="131" t="s">
        <v>3284</v>
      </c>
      <c r="E3995" s="131">
        <v>2.36</v>
      </c>
      <c r="F3995" s="131" t="s">
        <v>9</v>
      </c>
      <c r="G3995" s="132" t="s">
        <v>2679</v>
      </c>
      <c r="H3995" s="134" t="s">
        <v>510</v>
      </c>
      <c r="I3995" s="192" t="s">
        <v>3658</v>
      </c>
      <c r="J3995" s="184">
        <f>IF(F3995="USD", E3995, E3995 * IFERROR(VLOOKUP(F3995, EXCHANGE_RATE!A:B, 2, FALSE), "Currency not found"))</f>
        <v>2.36</v>
      </c>
      <c r="K3995" s="184">
        <f t="shared" si="368"/>
        <v>2.36</v>
      </c>
      <c r="L3995" s="184">
        <f>IF(C3995="MTS", B3995, B3995 * IFERROR(VLOOKUP(C3995, 'QTY_CONVERSIONS '!A:B, 2, FALSE), "Units not  found"))</f>
        <v>8</v>
      </c>
      <c r="M3995" s="185">
        <f t="shared" si="369"/>
        <v>18880</v>
      </c>
      <c r="N3995" s="143" t="str">
        <f>IFERROR(VLOOKUP(D3995, Product_Category!A:B, 2, FALSE), "Uncategorized")</f>
        <v>MCC</v>
      </c>
      <c r="O3995" s="186">
        <f t="shared" si="371"/>
        <v>2360</v>
      </c>
      <c r="P3995" s="185">
        <f t="shared" si="370"/>
        <v>18880</v>
      </c>
      <c r="Q3995" s="143">
        <v>2023</v>
      </c>
      <c r="R3995" s="143" t="str">
        <f>IFERROR(VLOOKUP(G3995,'SOURCE COMPANY'!A:B, 2, FALSE), "")</f>
        <v>Sigachi Industries limited</v>
      </c>
      <c r="S3995" s="143" t="str">
        <f>IFERROR(VLOOKUP(H3995,'CUSTOMER NAME'!A:B, 2, FALSE), "")</f>
        <v>TO THE ORDER</v>
      </c>
    </row>
    <row r="3996" spans="1:19">
      <c r="A3996" s="133" t="s">
        <v>172</v>
      </c>
      <c r="B3996" s="131">
        <v>20000</v>
      </c>
      <c r="C3996" s="131" t="s">
        <v>7</v>
      </c>
      <c r="D3996" s="131" t="s">
        <v>3280</v>
      </c>
      <c r="E3996" s="131">
        <v>2.2799999999999998</v>
      </c>
      <c r="F3996" s="131" t="s">
        <v>9</v>
      </c>
      <c r="G3996" s="131" t="s">
        <v>2679</v>
      </c>
      <c r="H3996" s="134" t="s">
        <v>510</v>
      </c>
      <c r="I3996" s="192" t="s">
        <v>3658</v>
      </c>
      <c r="J3996" s="184">
        <f>IF(F3996="USD", E3996, E3996 * IFERROR(VLOOKUP(F3996, EXCHANGE_RATE!A:B, 2, FALSE), "Currency not found"))</f>
        <v>2.2799999999999998</v>
      </c>
      <c r="K3996" s="184">
        <f t="shared" si="368"/>
        <v>2.2799999999999998</v>
      </c>
      <c r="L3996" s="184">
        <f>IF(C3996="MTS", B3996, B3996 * IFERROR(VLOOKUP(C3996, 'QTY_CONVERSIONS '!A:B, 2, FALSE), "Units not  found"))</f>
        <v>20</v>
      </c>
      <c r="M3996" s="185">
        <f t="shared" si="369"/>
        <v>45599.999999999993</v>
      </c>
      <c r="N3996" s="143" t="str">
        <f>IFERROR(VLOOKUP(D3996, Product_Category!A:B, 2, FALSE), "Uncategorized")</f>
        <v>MCC</v>
      </c>
      <c r="O3996" s="186">
        <f t="shared" si="371"/>
        <v>2280</v>
      </c>
      <c r="P3996" s="185">
        <f t="shared" si="370"/>
        <v>45600</v>
      </c>
      <c r="Q3996" s="143">
        <v>2023</v>
      </c>
      <c r="R3996" s="143" t="str">
        <f>IFERROR(VLOOKUP(G3996,'SOURCE COMPANY'!A:B, 2, FALSE), "")</f>
        <v>Sigachi Industries limited</v>
      </c>
      <c r="S3996" s="143" t="str">
        <f>IFERROR(VLOOKUP(H3996,'CUSTOMER NAME'!A:B, 2, FALSE), "")</f>
        <v>TO THE ORDER</v>
      </c>
    </row>
    <row r="3997" spans="1:19">
      <c r="A3997" s="133" t="s">
        <v>172</v>
      </c>
      <c r="B3997" s="131">
        <v>20000</v>
      </c>
      <c r="C3997" s="131" t="s">
        <v>7</v>
      </c>
      <c r="D3997" s="131" t="s">
        <v>3280</v>
      </c>
      <c r="E3997" s="131">
        <v>2.2599999999999998</v>
      </c>
      <c r="F3997" s="131" t="s">
        <v>9</v>
      </c>
      <c r="G3997" s="131" t="s">
        <v>2679</v>
      </c>
      <c r="H3997" s="134" t="s">
        <v>510</v>
      </c>
      <c r="I3997" s="192" t="s">
        <v>3658</v>
      </c>
      <c r="J3997" s="184">
        <f>IF(F3997="USD", E3997, E3997 * IFERROR(VLOOKUP(F3997, EXCHANGE_RATE!A:B, 2, FALSE), "Currency not found"))</f>
        <v>2.2599999999999998</v>
      </c>
      <c r="K3997" s="184">
        <f t="shared" si="368"/>
        <v>2.2599999999999998</v>
      </c>
      <c r="L3997" s="184">
        <f>IF(C3997="MTS", B3997, B3997 * IFERROR(VLOOKUP(C3997, 'QTY_CONVERSIONS '!A:B, 2, FALSE), "Units not  found"))</f>
        <v>20</v>
      </c>
      <c r="M3997" s="185">
        <f t="shared" si="369"/>
        <v>45199.999999999993</v>
      </c>
      <c r="N3997" s="143" t="str">
        <f>IFERROR(VLOOKUP(D3997, Product_Category!A:B, 2, FALSE), "Uncategorized")</f>
        <v>MCC</v>
      </c>
      <c r="O3997" s="186">
        <f t="shared" si="371"/>
        <v>2260</v>
      </c>
      <c r="P3997" s="185">
        <f t="shared" si="370"/>
        <v>45200</v>
      </c>
      <c r="Q3997" s="143">
        <v>2023</v>
      </c>
      <c r="R3997" s="143" t="str">
        <f>IFERROR(VLOOKUP(G3997,'SOURCE COMPANY'!A:B, 2, FALSE), "")</f>
        <v>Sigachi Industries limited</v>
      </c>
      <c r="S3997" s="143" t="str">
        <f>IFERROR(VLOOKUP(H3997,'CUSTOMER NAME'!A:B, 2, FALSE), "")</f>
        <v>TO THE ORDER</v>
      </c>
    </row>
    <row r="3998" spans="1:19">
      <c r="A3998" s="135" t="s">
        <v>172</v>
      </c>
      <c r="B3998" s="132">
        <v>20000</v>
      </c>
      <c r="C3998" s="132" t="s">
        <v>7</v>
      </c>
      <c r="D3998" s="132" t="s">
        <v>2939</v>
      </c>
      <c r="E3998" s="132">
        <v>2.2799999999999998</v>
      </c>
      <c r="F3998" s="132" t="s">
        <v>9</v>
      </c>
      <c r="G3998" s="132" t="s">
        <v>2679</v>
      </c>
      <c r="H3998" s="136" t="s">
        <v>510</v>
      </c>
      <c r="I3998" s="192" t="s">
        <v>3658</v>
      </c>
      <c r="J3998" s="184">
        <f>IF(F3998="USD", E3998, E3998 * IFERROR(VLOOKUP(F3998, EXCHANGE_RATE!A:B, 2, FALSE), "Currency not found"))</f>
        <v>2.2799999999999998</v>
      </c>
      <c r="K3998" s="184">
        <f t="shared" si="368"/>
        <v>2.2799999999999998</v>
      </c>
      <c r="L3998" s="184">
        <f>IF(C3998="MTS", B3998, B3998 * IFERROR(VLOOKUP(C3998, 'QTY_CONVERSIONS '!A:B, 2, FALSE), "Units not  found"))</f>
        <v>20</v>
      </c>
      <c r="M3998" s="185">
        <f t="shared" si="369"/>
        <v>45599.999999999993</v>
      </c>
      <c r="N3998" s="143" t="str">
        <f>IFERROR(VLOOKUP(D3998, Product_Category!A:B, 2, FALSE), "Uncategorized")</f>
        <v>MCC</v>
      </c>
      <c r="O3998" s="186">
        <f t="shared" si="371"/>
        <v>2280</v>
      </c>
      <c r="P3998" s="185">
        <f t="shared" si="370"/>
        <v>45600</v>
      </c>
      <c r="Q3998" s="143">
        <v>2023</v>
      </c>
      <c r="R3998" s="143" t="str">
        <f>IFERROR(VLOOKUP(G3998,'SOURCE COMPANY'!A:B, 2, FALSE), "")</f>
        <v>Sigachi Industries limited</v>
      </c>
      <c r="S3998" s="143" t="str">
        <f>IFERROR(VLOOKUP(H3998,'CUSTOMER NAME'!A:B, 2, FALSE), "")</f>
        <v>TO THE ORDER</v>
      </c>
    </row>
    <row r="3999" spans="1:19">
      <c r="A3999" s="133" t="s">
        <v>172</v>
      </c>
      <c r="B3999" s="131">
        <v>6000</v>
      </c>
      <c r="C3999" s="131" t="s">
        <v>7</v>
      </c>
      <c r="D3999" s="131" t="s">
        <v>3688</v>
      </c>
      <c r="E3999" s="131">
        <v>2.62</v>
      </c>
      <c r="F3999" s="131" t="s">
        <v>9</v>
      </c>
      <c r="G3999" s="131" t="s">
        <v>2679</v>
      </c>
      <c r="H3999" s="134" t="s">
        <v>510</v>
      </c>
      <c r="I3999" s="192" t="s">
        <v>3658</v>
      </c>
      <c r="J3999" s="184">
        <f>IF(F3999="USD", E3999, E3999 * IFERROR(VLOOKUP(F3999, EXCHANGE_RATE!A:B, 2, FALSE), "Currency not found"))</f>
        <v>2.62</v>
      </c>
      <c r="K3999" s="184">
        <f t="shared" si="368"/>
        <v>2.62</v>
      </c>
      <c r="L3999" s="184">
        <f>IF(C3999="MTS", B3999, B3999 * IFERROR(VLOOKUP(C3999, 'QTY_CONVERSIONS '!A:B, 2, FALSE), "Units not  found"))</f>
        <v>6</v>
      </c>
      <c r="M3999" s="185">
        <f t="shared" si="369"/>
        <v>15720</v>
      </c>
      <c r="N3999" s="143" t="str">
        <f>IFERROR(VLOOKUP(D3999, Product_Category!A:B, 2, FALSE), "Uncategorized")</f>
        <v>MAGNESIUM STEARATE</v>
      </c>
      <c r="O3999" s="186">
        <f t="shared" si="371"/>
        <v>2620</v>
      </c>
      <c r="P3999" s="185">
        <f t="shared" si="370"/>
        <v>15720</v>
      </c>
      <c r="Q3999" s="143">
        <v>2023</v>
      </c>
      <c r="R3999" s="143" t="str">
        <f>IFERROR(VLOOKUP(G3999,'SOURCE COMPANY'!A:B, 2, FALSE), "")</f>
        <v>Sigachi Industries limited</v>
      </c>
      <c r="S3999" s="143" t="str">
        <f>IFERROR(VLOOKUP(H3999,'CUSTOMER NAME'!A:B, 2, FALSE), "")</f>
        <v>TO THE ORDER</v>
      </c>
    </row>
    <row r="4000" spans="1:19">
      <c r="A4000" s="119" t="s">
        <v>860</v>
      </c>
      <c r="B4000" s="120">
        <v>46000</v>
      </c>
      <c r="C4000" s="120" t="s">
        <v>7</v>
      </c>
      <c r="D4000" s="120" t="s">
        <v>2691</v>
      </c>
      <c r="E4000" s="120">
        <v>2.1</v>
      </c>
      <c r="F4000" s="120" t="s">
        <v>9</v>
      </c>
      <c r="G4000" s="131" t="s">
        <v>2679</v>
      </c>
      <c r="H4000" s="121" t="s">
        <v>510</v>
      </c>
      <c r="I4000" s="192" t="s">
        <v>3389</v>
      </c>
      <c r="J4000" s="184">
        <f>IF(F4000="USD", E4000, E4000 * IFERROR(VLOOKUP(F4000, EXCHANGE_RATE!A:B, 2, FALSE), "Currency not found"))</f>
        <v>2.1</v>
      </c>
      <c r="K4000" s="184">
        <f t="shared" si="368"/>
        <v>2.1</v>
      </c>
      <c r="L4000" s="184">
        <f>IF(C4000="MTS", B4000, B4000 * IFERROR(VLOOKUP(C4000, 'QTY_CONVERSIONS '!A:B, 2, FALSE), "Units not  found"))</f>
        <v>46</v>
      </c>
      <c r="M4000" s="185">
        <f t="shared" si="369"/>
        <v>96600</v>
      </c>
      <c r="N4000" s="143" t="str">
        <f>IFERROR(VLOOKUP(D4000, Product_Category!A:B, 2, FALSE), "Uncategorized")</f>
        <v>MCC</v>
      </c>
      <c r="O4000" s="186">
        <f t="shared" si="371"/>
        <v>2100</v>
      </c>
      <c r="P4000" s="185">
        <f t="shared" si="370"/>
        <v>96600</v>
      </c>
      <c r="Q4000" s="143">
        <v>2023</v>
      </c>
      <c r="R4000" s="143" t="str">
        <f>IFERROR(VLOOKUP(G4000,'SOURCE COMPANY'!A:B, 2, FALSE), "")</f>
        <v>Sigachi Industries limited</v>
      </c>
      <c r="S4000" s="143" t="str">
        <f>IFERROR(VLOOKUP(H4000,'CUSTOMER NAME'!A:B, 2, FALSE), "")</f>
        <v>TO THE ORDER</v>
      </c>
    </row>
    <row r="4001" spans="1:19">
      <c r="A4001" s="122" t="s">
        <v>860</v>
      </c>
      <c r="B4001" s="123">
        <v>26000</v>
      </c>
      <c r="C4001" s="123" t="s">
        <v>7</v>
      </c>
      <c r="D4001" s="123" t="s">
        <v>2939</v>
      </c>
      <c r="E4001" s="123">
        <v>2.1</v>
      </c>
      <c r="F4001" s="123" t="s">
        <v>9</v>
      </c>
      <c r="G4001" s="132" t="s">
        <v>2679</v>
      </c>
      <c r="H4001" s="124" t="s">
        <v>510</v>
      </c>
      <c r="I4001" s="192" t="s">
        <v>3389</v>
      </c>
      <c r="J4001" s="184">
        <f>IF(F4001="USD", E4001, E4001 * IFERROR(VLOOKUP(F4001, EXCHANGE_RATE!A:B, 2, FALSE), "Currency not found"))</f>
        <v>2.1</v>
      </c>
      <c r="K4001" s="184">
        <f t="shared" si="368"/>
        <v>2.1</v>
      </c>
      <c r="L4001" s="184">
        <f>IF(C4001="MTS", B4001, B4001 * IFERROR(VLOOKUP(C4001, 'QTY_CONVERSIONS '!A:B, 2, FALSE), "Units not  found"))</f>
        <v>26</v>
      </c>
      <c r="M4001" s="185">
        <f t="shared" si="369"/>
        <v>54600</v>
      </c>
      <c r="N4001" s="143" t="str">
        <f>IFERROR(VLOOKUP(D4001, Product_Category!A:B, 2, FALSE), "Uncategorized")</f>
        <v>MCC</v>
      </c>
      <c r="O4001" s="186">
        <f t="shared" si="371"/>
        <v>2100</v>
      </c>
      <c r="P4001" s="185">
        <f t="shared" si="370"/>
        <v>54600</v>
      </c>
      <c r="Q4001" s="143">
        <v>2023</v>
      </c>
      <c r="R4001" s="143" t="str">
        <f>IFERROR(VLOOKUP(G4001,'SOURCE COMPANY'!A:B, 2, FALSE), "")</f>
        <v>Sigachi Industries limited</v>
      </c>
      <c r="S4001" s="143" t="str">
        <f>IFERROR(VLOOKUP(H4001,'CUSTOMER NAME'!A:B, 2, FALSE), "")</f>
        <v>TO THE ORDER</v>
      </c>
    </row>
    <row r="4002" spans="1:19">
      <c r="A4002" s="125" t="s">
        <v>860</v>
      </c>
      <c r="B4002" s="126">
        <v>17400</v>
      </c>
      <c r="C4002" s="126" t="s">
        <v>7</v>
      </c>
      <c r="D4002" s="126" t="s">
        <v>2691</v>
      </c>
      <c r="E4002" s="126">
        <v>2.1</v>
      </c>
      <c r="F4002" s="126" t="s">
        <v>9</v>
      </c>
      <c r="G4002" s="142" t="s">
        <v>2679</v>
      </c>
      <c r="H4002" s="127" t="s">
        <v>510</v>
      </c>
      <c r="I4002" s="192" t="s">
        <v>3389</v>
      </c>
      <c r="J4002" s="184">
        <f>IF(F4002="USD", E4002, E4002 * IFERROR(VLOOKUP(F4002, EXCHANGE_RATE!A:B, 2, FALSE), "Currency not found"))</f>
        <v>2.1</v>
      </c>
      <c r="K4002" s="184">
        <f t="shared" si="368"/>
        <v>2.1</v>
      </c>
      <c r="L4002" s="184">
        <f>IF(C4002="MTS", B4002, B4002 * IFERROR(VLOOKUP(C4002, 'QTY_CONVERSIONS '!A:B, 2, FALSE), "Units not  found"))</f>
        <v>17.400000000000002</v>
      </c>
      <c r="M4002" s="185">
        <f t="shared" si="369"/>
        <v>36540</v>
      </c>
      <c r="N4002" s="143" t="str">
        <f>IFERROR(VLOOKUP(D4002, Product_Category!A:B, 2, FALSE), "Uncategorized")</f>
        <v>MCC</v>
      </c>
      <c r="O4002" s="186">
        <f t="shared" si="371"/>
        <v>2100</v>
      </c>
      <c r="P4002" s="185">
        <f t="shared" si="370"/>
        <v>36540.000000000007</v>
      </c>
      <c r="Q4002" s="143">
        <v>2023</v>
      </c>
      <c r="R4002" s="143" t="str">
        <f>IFERROR(VLOOKUP(G4002,'SOURCE COMPANY'!A:B, 2, FALSE), "")</f>
        <v>Sigachi Industries limited</v>
      </c>
      <c r="S4002" s="143" t="str">
        <f>IFERROR(VLOOKUP(H4002,'CUSTOMER NAME'!A:B, 2, FALSE), "")</f>
        <v>TO THE ORDER</v>
      </c>
    </row>
    <row r="4003" spans="1:19">
      <c r="A4003" s="119" t="s">
        <v>860</v>
      </c>
      <c r="B4003" s="120">
        <v>6600</v>
      </c>
      <c r="C4003" s="120" t="s">
        <v>7</v>
      </c>
      <c r="D4003" s="120" t="s">
        <v>2939</v>
      </c>
      <c r="E4003" s="120">
        <v>2.1</v>
      </c>
      <c r="F4003" s="120" t="s">
        <v>9</v>
      </c>
      <c r="G4003" s="131" t="s">
        <v>2679</v>
      </c>
      <c r="H4003" s="121" t="s">
        <v>510</v>
      </c>
      <c r="I4003" s="192" t="s">
        <v>3389</v>
      </c>
      <c r="J4003" s="184">
        <f>IF(F4003="USD", E4003, E4003 * IFERROR(VLOOKUP(F4003, EXCHANGE_RATE!A:B, 2, FALSE), "Currency not found"))</f>
        <v>2.1</v>
      </c>
      <c r="K4003" s="184">
        <f t="shared" si="368"/>
        <v>2.1</v>
      </c>
      <c r="L4003" s="184">
        <f>IF(C4003="MTS", B4003, B4003 * IFERROR(VLOOKUP(C4003, 'QTY_CONVERSIONS '!A:B, 2, FALSE), "Units not  found"))</f>
        <v>6.6000000000000005</v>
      </c>
      <c r="M4003" s="185">
        <f t="shared" si="369"/>
        <v>13860</v>
      </c>
      <c r="N4003" s="143" t="str">
        <f>IFERROR(VLOOKUP(D4003, Product_Category!A:B, 2, FALSE), "Uncategorized")</f>
        <v>MCC</v>
      </c>
      <c r="O4003" s="186">
        <f t="shared" si="371"/>
        <v>2100</v>
      </c>
      <c r="P4003" s="185">
        <f t="shared" si="370"/>
        <v>13860.000000000002</v>
      </c>
      <c r="Q4003" s="143">
        <v>2023</v>
      </c>
      <c r="R4003" s="143" t="str">
        <f>IFERROR(VLOOKUP(G4003,'SOURCE COMPANY'!A:B, 2, FALSE), "")</f>
        <v>Sigachi Industries limited</v>
      </c>
      <c r="S4003" s="143" t="str">
        <f>IFERROR(VLOOKUP(H4003,'CUSTOMER NAME'!A:B, 2, FALSE), "")</f>
        <v>TO THE ORDER</v>
      </c>
    </row>
    <row r="4004" spans="1:19">
      <c r="A4004" s="119" t="s">
        <v>860</v>
      </c>
      <c r="B4004" s="120">
        <v>3000</v>
      </c>
      <c r="C4004" s="120" t="s">
        <v>7</v>
      </c>
      <c r="D4004" s="120" t="s">
        <v>2939</v>
      </c>
      <c r="E4004" s="120">
        <v>2</v>
      </c>
      <c r="F4004" s="120" t="s">
        <v>9</v>
      </c>
      <c r="G4004" s="131" t="s">
        <v>2679</v>
      </c>
      <c r="H4004" s="121" t="s">
        <v>510</v>
      </c>
      <c r="I4004" s="192" t="s">
        <v>3389</v>
      </c>
      <c r="J4004" s="184">
        <f>IF(F4004="USD", E4004, E4004 * IFERROR(VLOOKUP(F4004, EXCHANGE_RATE!A:B, 2, FALSE), "Currency not found"))</f>
        <v>2</v>
      </c>
      <c r="K4004" s="184">
        <f t="shared" si="368"/>
        <v>2</v>
      </c>
      <c r="L4004" s="184">
        <f>IF(C4004="MTS", B4004, B4004 * IFERROR(VLOOKUP(C4004, 'QTY_CONVERSIONS '!A:B, 2, FALSE), "Units not  found"))</f>
        <v>3</v>
      </c>
      <c r="M4004" s="185">
        <f t="shared" si="369"/>
        <v>6000</v>
      </c>
      <c r="N4004" s="143" t="str">
        <f>IFERROR(VLOOKUP(D4004, Product_Category!A:B, 2, FALSE), "Uncategorized")</f>
        <v>MCC</v>
      </c>
      <c r="O4004" s="186">
        <f t="shared" si="371"/>
        <v>2000</v>
      </c>
      <c r="P4004" s="185">
        <f t="shared" si="370"/>
        <v>6000</v>
      </c>
      <c r="Q4004" s="143">
        <v>2023</v>
      </c>
      <c r="R4004" s="143" t="str">
        <f>IFERROR(VLOOKUP(G4004,'SOURCE COMPANY'!A:B, 2, FALSE), "")</f>
        <v>Sigachi Industries limited</v>
      </c>
      <c r="S4004" s="143" t="str">
        <f>IFERROR(VLOOKUP(H4004,'CUSTOMER NAME'!A:B, 2, FALSE), "")</f>
        <v>TO THE ORDER</v>
      </c>
    </row>
    <row r="4005" spans="1:19">
      <c r="A4005" s="119" t="s">
        <v>860</v>
      </c>
      <c r="B4005" s="120">
        <v>21000</v>
      </c>
      <c r="C4005" s="120" t="s">
        <v>7</v>
      </c>
      <c r="D4005" s="120" t="s">
        <v>2691</v>
      </c>
      <c r="E4005" s="120">
        <v>2</v>
      </c>
      <c r="F4005" s="120" t="s">
        <v>9</v>
      </c>
      <c r="G4005" s="131" t="s">
        <v>2679</v>
      </c>
      <c r="H4005" s="121" t="s">
        <v>510</v>
      </c>
      <c r="I4005" s="192" t="s">
        <v>3389</v>
      </c>
      <c r="J4005" s="184">
        <f>IF(F4005="USD", E4005, E4005 * IFERROR(VLOOKUP(F4005, EXCHANGE_RATE!A:B, 2, FALSE), "Currency not found"))</f>
        <v>2</v>
      </c>
      <c r="K4005" s="184">
        <f t="shared" si="368"/>
        <v>2</v>
      </c>
      <c r="L4005" s="184">
        <f>IF(C4005="MTS", B4005, B4005 * IFERROR(VLOOKUP(C4005, 'QTY_CONVERSIONS '!A:B, 2, FALSE), "Units not  found"))</f>
        <v>21</v>
      </c>
      <c r="M4005" s="185">
        <f t="shared" si="369"/>
        <v>42000</v>
      </c>
      <c r="N4005" s="143" t="str">
        <f>IFERROR(VLOOKUP(D4005, Product_Category!A:B, 2, FALSE), "Uncategorized")</f>
        <v>MCC</v>
      </c>
      <c r="O4005" s="186">
        <f t="shared" si="371"/>
        <v>2000</v>
      </c>
      <c r="P4005" s="185">
        <f t="shared" si="370"/>
        <v>42000</v>
      </c>
      <c r="Q4005" s="143">
        <v>2023</v>
      </c>
      <c r="R4005" s="143" t="str">
        <f>IFERROR(VLOOKUP(G4005,'SOURCE COMPANY'!A:B, 2, FALSE), "")</f>
        <v>Sigachi Industries limited</v>
      </c>
      <c r="S4005" s="143" t="str">
        <f>IFERROR(VLOOKUP(H4005,'CUSTOMER NAME'!A:B, 2, FALSE), "")</f>
        <v>TO THE ORDER</v>
      </c>
    </row>
    <row r="4006" spans="1:19">
      <c r="A4006" s="119" t="s">
        <v>1242</v>
      </c>
      <c r="B4006" s="120">
        <v>10000</v>
      </c>
      <c r="C4006" s="120" t="s">
        <v>7</v>
      </c>
      <c r="D4006" s="120" t="s">
        <v>2691</v>
      </c>
      <c r="E4006" s="120">
        <v>2.1</v>
      </c>
      <c r="F4006" s="120" t="s">
        <v>9</v>
      </c>
      <c r="G4006" s="131" t="s">
        <v>2679</v>
      </c>
      <c r="H4006" s="121" t="s">
        <v>510</v>
      </c>
      <c r="I4006" s="192" t="s">
        <v>3389</v>
      </c>
      <c r="J4006" s="184">
        <f>IF(F4006="USD", E4006, E4006 * IFERROR(VLOOKUP(F4006, EXCHANGE_RATE!A:B, 2, FALSE), "Currency not found"))</f>
        <v>2.1</v>
      </c>
      <c r="K4006" s="184">
        <f t="shared" si="368"/>
        <v>2.1</v>
      </c>
      <c r="L4006" s="184">
        <f>IF(C4006="MTS", B4006, B4006 * IFERROR(VLOOKUP(C4006, 'QTY_CONVERSIONS '!A:B, 2, FALSE), "Units not  found"))</f>
        <v>10</v>
      </c>
      <c r="M4006" s="185">
        <f t="shared" si="369"/>
        <v>21000</v>
      </c>
      <c r="N4006" s="143" t="str">
        <f>IFERROR(VLOOKUP(D4006, Product_Category!A:B, 2, FALSE), "Uncategorized")</f>
        <v>MCC</v>
      </c>
      <c r="O4006" s="186">
        <f t="shared" si="371"/>
        <v>2100</v>
      </c>
      <c r="P4006" s="185">
        <f t="shared" si="370"/>
        <v>21000</v>
      </c>
      <c r="Q4006" s="143">
        <v>2023</v>
      </c>
      <c r="R4006" s="143" t="str">
        <f>IFERROR(VLOOKUP(G4006,'SOURCE COMPANY'!A:B, 2, FALSE), "")</f>
        <v>Sigachi Industries limited</v>
      </c>
      <c r="S4006" s="143" t="str">
        <f>IFERROR(VLOOKUP(H4006,'CUSTOMER NAME'!A:B, 2, FALSE), "")</f>
        <v>TO THE ORDER</v>
      </c>
    </row>
    <row r="4007" spans="1:19">
      <c r="A4007" s="122" t="s">
        <v>1010</v>
      </c>
      <c r="B4007" s="123">
        <v>10000</v>
      </c>
      <c r="C4007" s="123" t="s">
        <v>7</v>
      </c>
      <c r="D4007" s="123" t="s">
        <v>2691</v>
      </c>
      <c r="E4007" s="123">
        <v>2.2200000000000002</v>
      </c>
      <c r="F4007" s="123" t="s">
        <v>9</v>
      </c>
      <c r="G4007" s="132" t="s">
        <v>2679</v>
      </c>
      <c r="H4007" s="124" t="s">
        <v>510</v>
      </c>
      <c r="I4007" s="192" t="s">
        <v>3389</v>
      </c>
      <c r="J4007" s="184">
        <f>IF(F4007="USD", E4007, E4007 * IFERROR(VLOOKUP(F4007, EXCHANGE_RATE!A:B, 2, FALSE), "Currency not found"))</f>
        <v>2.2200000000000002</v>
      </c>
      <c r="K4007" s="184">
        <f t="shared" si="368"/>
        <v>2.2200000000000002</v>
      </c>
      <c r="L4007" s="184">
        <f>IF(C4007="MTS", B4007, B4007 * IFERROR(VLOOKUP(C4007, 'QTY_CONVERSIONS '!A:B, 2, FALSE), "Units not  found"))</f>
        <v>10</v>
      </c>
      <c r="M4007" s="185">
        <f t="shared" si="369"/>
        <v>22200.000000000004</v>
      </c>
      <c r="N4007" s="143" t="str">
        <f>IFERROR(VLOOKUP(D4007, Product_Category!A:B, 2, FALSE), "Uncategorized")</f>
        <v>MCC</v>
      </c>
      <c r="O4007" s="186">
        <f t="shared" si="371"/>
        <v>2220</v>
      </c>
      <c r="P4007" s="185">
        <f t="shared" si="370"/>
        <v>22200</v>
      </c>
      <c r="Q4007" s="143">
        <v>2023</v>
      </c>
      <c r="R4007" s="143" t="str">
        <f>IFERROR(VLOOKUP(G4007,'SOURCE COMPANY'!A:B, 2, FALSE), "")</f>
        <v>Sigachi Industries limited</v>
      </c>
      <c r="S4007" s="143" t="str">
        <f>IFERROR(VLOOKUP(H4007,'CUSTOMER NAME'!A:B, 2, FALSE), "")</f>
        <v>TO THE ORDER</v>
      </c>
    </row>
    <row r="4008" spans="1:19">
      <c r="A4008" s="119" t="s">
        <v>1010</v>
      </c>
      <c r="B4008" s="120">
        <v>10000</v>
      </c>
      <c r="C4008" s="120" t="s">
        <v>7</v>
      </c>
      <c r="D4008" s="120" t="s">
        <v>3265</v>
      </c>
      <c r="E4008" s="120">
        <v>2.48</v>
      </c>
      <c r="F4008" s="120" t="s">
        <v>9</v>
      </c>
      <c r="G4008" s="132" t="s">
        <v>2679</v>
      </c>
      <c r="H4008" s="121" t="s">
        <v>510</v>
      </c>
      <c r="I4008" s="192" t="s">
        <v>3389</v>
      </c>
      <c r="J4008" s="184">
        <f>IF(F4008="USD", E4008, E4008 * IFERROR(VLOOKUP(F4008, EXCHANGE_RATE!A:B, 2, FALSE), "Currency not found"))</f>
        <v>2.48</v>
      </c>
      <c r="K4008" s="184">
        <f t="shared" si="368"/>
        <v>2.48</v>
      </c>
      <c r="L4008" s="184">
        <f>IF(C4008="MTS", B4008, B4008 * IFERROR(VLOOKUP(C4008, 'QTY_CONVERSIONS '!A:B, 2, FALSE), "Units not  found"))</f>
        <v>10</v>
      </c>
      <c r="M4008" s="185">
        <f t="shared" si="369"/>
        <v>24800</v>
      </c>
      <c r="N4008" s="143" t="str">
        <f>IFERROR(VLOOKUP(D4008, Product_Category!A:B, 2, FALSE), "Uncategorized")</f>
        <v>MCC</v>
      </c>
      <c r="O4008" s="186">
        <f t="shared" si="371"/>
        <v>2480</v>
      </c>
      <c r="P4008" s="185">
        <f t="shared" si="370"/>
        <v>24800</v>
      </c>
      <c r="Q4008" s="143">
        <v>2023</v>
      </c>
      <c r="R4008" s="143" t="str">
        <f>IFERROR(VLOOKUP(G4008,'SOURCE COMPANY'!A:B, 2, FALSE), "")</f>
        <v>Sigachi Industries limited</v>
      </c>
      <c r="S4008" s="143" t="str">
        <f>IFERROR(VLOOKUP(H4008,'CUSTOMER NAME'!A:B, 2, FALSE), "")</f>
        <v>TO THE ORDER</v>
      </c>
    </row>
    <row r="4009" spans="1:19">
      <c r="A4009" s="119" t="s">
        <v>1010</v>
      </c>
      <c r="B4009" s="120">
        <v>2000</v>
      </c>
      <c r="C4009" s="120" t="s">
        <v>7</v>
      </c>
      <c r="D4009" s="120" t="s">
        <v>2714</v>
      </c>
      <c r="E4009" s="120">
        <v>2.48</v>
      </c>
      <c r="F4009" s="120" t="s">
        <v>9</v>
      </c>
      <c r="G4009" s="132" t="s">
        <v>2679</v>
      </c>
      <c r="H4009" s="121" t="s">
        <v>510</v>
      </c>
      <c r="I4009" s="192" t="s">
        <v>3389</v>
      </c>
      <c r="J4009" s="184">
        <f>IF(F4009="USD", E4009, E4009 * IFERROR(VLOOKUP(F4009, EXCHANGE_RATE!A:B, 2, FALSE), "Currency not found"))</f>
        <v>2.48</v>
      </c>
      <c r="K4009" s="184">
        <f t="shared" si="368"/>
        <v>2.48</v>
      </c>
      <c r="L4009" s="184">
        <f>IF(C4009="MTS", B4009, B4009 * IFERROR(VLOOKUP(C4009, 'QTY_CONVERSIONS '!A:B, 2, FALSE), "Units not  found"))</f>
        <v>2</v>
      </c>
      <c r="M4009" s="185">
        <f t="shared" si="369"/>
        <v>4960</v>
      </c>
      <c r="N4009" s="143" t="str">
        <f>IFERROR(VLOOKUP(D4009, Product_Category!A:B, 2, FALSE), "Uncategorized")</f>
        <v>MCC</v>
      </c>
      <c r="O4009" s="186">
        <f t="shared" si="371"/>
        <v>2480</v>
      </c>
      <c r="P4009" s="185">
        <f t="shared" si="370"/>
        <v>4960</v>
      </c>
      <c r="Q4009" s="143">
        <v>2023</v>
      </c>
      <c r="R4009" s="143" t="str">
        <f>IFERROR(VLOOKUP(G4009,'SOURCE COMPANY'!A:B, 2, FALSE), "")</f>
        <v>Sigachi Industries limited</v>
      </c>
      <c r="S4009" s="143" t="str">
        <f>IFERROR(VLOOKUP(H4009,'CUSTOMER NAME'!A:B, 2, FALSE), "")</f>
        <v>TO THE ORDER</v>
      </c>
    </row>
    <row r="4010" spans="1:19">
      <c r="A4010" s="119" t="s">
        <v>1329</v>
      </c>
      <c r="B4010" s="120">
        <v>2000</v>
      </c>
      <c r="C4010" s="120" t="s">
        <v>7</v>
      </c>
      <c r="D4010" s="120" t="s">
        <v>2714</v>
      </c>
      <c r="E4010" s="120">
        <v>3.22</v>
      </c>
      <c r="F4010" s="120" t="s">
        <v>9</v>
      </c>
      <c r="G4010" s="132" t="s">
        <v>2679</v>
      </c>
      <c r="H4010" s="121" t="s">
        <v>510</v>
      </c>
      <c r="I4010" s="192" t="s">
        <v>3389</v>
      </c>
      <c r="J4010" s="184">
        <f>IF(F4010="USD", E4010, E4010 * IFERROR(VLOOKUP(F4010, EXCHANGE_RATE!A:B, 2, FALSE), "Currency not found"))</f>
        <v>3.22</v>
      </c>
      <c r="K4010" s="184">
        <f t="shared" si="368"/>
        <v>3.22</v>
      </c>
      <c r="L4010" s="184">
        <f>IF(C4010="MTS", B4010, B4010 * IFERROR(VLOOKUP(C4010, 'QTY_CONVERSIONS '!A:B, 2, FALSE), "Units not  found"))</f>
        <v>2</v>
      </c>
      <c r="M4010" s="185">
        <f t="shared" si="369"/>
        <v>6440</v>
      </c>
      <c r="N4010" s="143" t="str">
        <f>IFERROR(VLOOKUP(D4010, Product_Category!A:B, 2, FALSE), "Uncategorized")</f>
        <v>MCC</v>
      </c>
      <c r="O4010" s="186">
        <f t="shared" si="371"/>
        <v>3220</v>
      </c>
      <c r="P4010" s="185">
        <f t="shared" si="370"/>
        <v>6440</v>
      </c>
      <c r="Q4010" s="143">
        <v>2023</v>
      </c>
      <c r="R4010" s="143" t="str">
        <f>IFERROR(VLOOKUP(G4010,'SOURCE COMPANY'!A:B, 2, FALSE), "")</f>
        <v>Sigachi Industries limited</v>
      </c>
      <c r="S4010" s="143" t="str">
        <f>IFERROR(VLOOKUP(H4010,'CUSTOMER NAME'!A:B, 2, FALSE), "")</f>
        <v>TO THE ORDER</v>
      </c>
    </row>
    <row r="4011" spans="1:19">
      <c r="A4011" s="122" t="s">
        <v>1046</v>
      </c>
      <c r="B4011" s="123">
        <v>20000</v>
      </c>
      <c r="C4011" s="123" t="s">
        <v>7</v>
      </c>
      <c r="D4011" s="123" t="s">
        <v>2939</v>
      </c>
      <c r="E4011" s="123">
        <v>2.19</v>
      </c>
      <c r="F4011" s="123" t="s">
        <v>9</v>
      </c>
      <c r="G4011" s="132" t="s">
        <v>2679</v>
      </c>
      <c r="H4011" s="124" t="s">
        <v>510</v>
      </c>
      <c r="I4011" s="192" t="s">
        <v>3389</v>
      </c>
      <c r="J4011" s="184">
        <f>IF(F4011="USD", E4011, E4011 * IFERROR(VLOOKUP(F4011, EXCHANGE_RATE!A:B, 2, FALSE), "Currency not found"))</f>
        <v>2.19</v>
      </c>
      <c r="K4011" s="184">
        <f t="shared" si="368"/>
        <v>2.19</v>
      </c>
      <c r="L4011" s="184">
        <f>IF(C4011="MTS", B4011, B4011 * IFERROR(VLOOKUP(C4011, 'QTY_CONVERSIONS '!A:B, 2, FALSE), "Units not  found"))</f>
        <v>20</v>
      </c>
      <c r="M4011" s="185">
        <f t="shared" si="369"/>
        <v>43800</v>
      </c>
      <c r="N4011" s="143" t="str">
        <f>IFERROR(VLOOKUP(D4011, Product_Category!A:B, 2, FALSE), "Uncategorized")</f>
        <v>MCC</v>
      </c>
      <c r="O4011" s="186">
        <f t="shared" si="371"/>
        <v>2190</v>
      </c>
      <c r="P4011" s="185">
        <f t="shared" si="370"/>
        <v>43800</v>
      </c>
      <c r="Q4011" s="143">
        <v>2023</v>
      </c>
      <c r="R4011" s="143" t="str">
        <f>IFERROR(VLOOKUP(G4011,'SOURCE COMPANY'!A:B, 2, FALSE), "")</f>
        <v>Sigachi Industries limited</v>
      </c>
      <c r="S4011" s="143" t="str">
        <f>IFERROR(VLOOKUP(H4011,'CUSTOMER NAME'!A:B, 2, FALSE), "")</f>
        <v>TO THE ORDER</v>
      </c>
    </row>
    <row r="4012" spans="1:19">
      <c r="A4012" s="119" t="s">
        <v>492</v>
      </c>
      <c r="B4012" s="120">
        <v>24000</v>
      </c>
      <c r="C4012" s="120" t="s">
        <v>7</v>
      </c>
      <c r="D4012" s="120" t="s">
        <v>2691</v>
      </c>
      <c r="E4012" s="120">
        <v>2.4900000000000002</v>
      </c>
      <c r="F4012" s="120" t="s">
        <v>9</v>
      </c>
      <c r="G4012" s="132" t="s">
        <v>2679</v>
      </c>
      <c r="H4012" s="121" t="s">
        <v>510</v>
      </c>
      <c r="I4012" s="192" t="s">
        <v>3389</v>
      </c>
      <c r="J4012" s="184">
        <f>IF(F4012="USD", E4012, E4012 * IFERROR(VLOOKUP(F4012, EXCHANGE_RATE!A:B, 2, FALSE), "Currency not found"))</f>
        <v>2.4900000000000002</v>
      </c>
      <c r="K4012" s="184">
        <f t="shared" si="368"/>
        <v>2.4900000000000002</v>
      </c>
      <c r="L4012" s="184">
        <f>IF(C4012="MTS", B4012, B4012 * IFERROR(VLOOKUP(C4012, 'QTY_CONVERSIONS '!A:B, 2, FALSE), "Units not  found"))</f>
        <v>24</v>
      </c>
      <c r="M4012" s="185">
        <f t="shared" si="369"/>
        <v>59760.000000000007</v>
      </c>
      <c r="N4012" s="143" t="str">
        <f>IFERROR(VLOOKUP(D4012, Product_Category!A:B, 2, FALSE), "Uncategorized")</f>
        <v>MCC</v>
      </c>
      <c r="O4012" s="186">
        <f t="shared" si="371"/>
        <v>2490</v>
      </c>
      <c r="P4012" s="185">
        <f t="shared" si="370"/>
        <v>59760</v>
      </c>
      <c r="Q4012" s="143">
        <v>2023</v>
      </c>
      <c r="R4012" s="143" t="str">
        <f>IFERROR(VLOOKUP(G4012,'SOURCE COMPANY'!A:B, 2, FALSE), "")</f>
        <v>Sigachi Industries limited</v>
      </c>
      <c r="S4012" s="143" t="str">
        <f>IFERROR(VLOOKUP(H4012,'CUSTOMER NAME'!A:B, 2, FALSE), "")</f>
        <v>TO THE ORDER</v>
      </c>
    </row>
    <row r="4013" spans="1:19">
      <c r="A4013" s="119" t="s">
        <v>172</v>
      </c>
      <c r="B4013" s="120">
        <v>20000</v>
      </c>
      <c r="C4013" s="120" t="s">
        <v>7</v>
      </c>
      <c r="D4013" s="120" t="s">
        <v>3284</v>
      </c>
      <c r="E4013" s="120">
        <v>2.37</v>
      </c>
      <c r="F4013" s="120" t="s">
        <v>9</v>
      </c>
      <c r="G4013" s="132" t="s">
        <v>2679</v>
      </c>
      <c r="H4013" s="121" t="s">
        <v>510</v>
      </c>
      <c r="I4013" s="192" t="s">
        <v>3389</v>
      </c>
      <c r="J4013" s="184">
        <f>IF(F4013="USD", E4013, E4013 * IFERROR(VLOOKUP(F4013, EXCHANGE_RATE!A:B, 2, FALSE), "Currency not found"))</f>
        <v>2.37</v>
      </c>
      <c r="K4013" s="184">
        <f t="shared" si="368"/>
        <v>2.37</v>
      </c>
      <c r="L4013" s="184">
        <f>IF(C4013="MTS", B4013, B4013 * IFERROR(VLOOKUP(C4013, 'QTY_CONVERSIONS '!A:B, 2, FALSE), "Units not  found"))</f>
        <v>20</v>
      </c>
      <c r="M4013" s="185">
        <f t="shared" si="369"/>
        <v>47400</v>
      </c>
      <c r="N4013" s="143" t="str">
        <f>IFERROR(VLOOKUP(D4013, Product_Category!A:B, 2, FALSE), "Uncategorized")</f>
        <v>MCC</v>
      </c>
      <c r="O4013" s="186">
        <f t="shared" si="371"/>
        <v>2370</v>
      </c>
      <c r="P4013" s="185">
        <f t="shared" si="370"/>
        <v>47400</v>
      </c>
      <c r="Q4013" s="143">
        <v>2023</v>
      </c>
      <c r="R4013" s="143" t="str">
        <f>IFERROR(VLOOKUP(G4013,'SOURCE COMPANY'!A:B, 2, FALSE), "")</f>
        <v>Sigachi Industries limited</v>
      </c>
      <c r="S4013" s="143" t="str">
        <f>IFERROR(VLOOKUP(H4013,'CUSTOMER NAME'!A:B, 2, FALSE), "")</f>
        <v>TO THE ORDER</v>
      </c>
    </row>
    <row r="4014" spans="1:19">
      <c r="A4014" s="119" t="s">
        <v>172</v>
      </c>
      <c r="B4014" s="120">
        <v>20000</v>
      </c>
      <c r="C4014" s="120" t="s">
        <v>7</v>
      </c>
      <c r="D4014" s="120" t="s">
        <v>2714</v>
      </c>
      <c r="E4014" s="120">
        <v>2.78</v>
      </c>
      <c r="F4014" s="120" t="s">
        <v>9</v>
      </c>
      <c r="G4014" s="132" t="s">
        <v>2679</v>
      </c>
      <c r="H4014" s="121" t="s">
        <v>510</v>
      </c>
      <c r="I4014" s="192" t="s">
        <v>3389</v>
      </c>
      <c r="J4014" s="184">
        <f>IF(F4014="USD", E4014, E4014 * IFERROR(VLOOKUP(F4014, EXCHANGE_RATE!A:B, 2, FALSE), "Currency not found"))</f>
        <v>2.78</v>
      </c>
      <c r="K4014" s="184">
        <f t="shared" si="368"/>
        <v>2.78</v>
      </c>
      <c r="L4014" s="184">
        <f>IF(C4014="MTS", B4014, B4014 * IFERROR(VLOOKUP(C4014, 'QTY_CONVERSIONS '!A:B, 2, FALSE), "Units not  found"))</f>
        <v>20</v>
      </c>
      <c r="M4014" s="185">
        <f t="shared" si="369"/>
        <v>55599.999999999993</v>
      </c>
      <c r="N4014" s="143" t="str">
        <f>IFERROR(VLOOKUP(D4014, Product_Category!A:B, 2, FALSE), "Uncategorized")</f>
        <v>MCC</v>
      </c>
      <c r="O4014" s="186">
        <f t="shared" si="371"/>
        <v>2780</v>
      </c>
      <c r="P4014" s="185">
        <f t="shared" si="370"/>
        <v>55600</v>
      </c>
      <c r="Q4014" s="143">
        <v>2023</v>
      </c>
      <c r="R4014" s="143" t="str">
        <f>IFERROR(VLOOKUP(G4014,'SOURCE COMPANY'!A:B, 2, FALSE), "")</f>
        <v>Sigachi Industries limited</v>
      </c>
      <c r="S4014" s="143" t="str">
        <f>IFERROR(VLOOKUP(H4014,'CUSTOMER NAME'!A:B, 2, FALSE), "")</f>
        <v>TO THE ORDER</v>
      </c>
    </row>
    <row r="4015" spans="1:19">
      <c r="A4015" s="119" t="s">
        <v>172</v>
      </c>
      <c r="B4015" s="120">
        <v>20000</v>
      </c>
      <c r="C4015" s="120" t="s">
        <v>7</v>
      </c>
      <c r="D4015" s="120" t="s">
        <v>3280</v>
      </c>
      <c r="E4015" s="120">
        <v>2.27</v>
      </c>
      <c r="F4015" s="120" t="s">
        <v>9</v>
      </c>
      <c r="G4015" s="131" t="s">
        <v>2679</v>
      </c>
      <c r="H4015" s="121" t="s">
        <v>510</v>
      </c>
      <c r="I4015" s="192" t="s">
        <v>3389</v>
      </c>
      <c r="J4015" s="184">
        <f>IF(F4015="USD", E4015, E4015 * IFERROR(VLOOKUP(F4015, EXCHANGE_RATE!A:B, 2, FALSE), "Currency not found"))</f>
        <v>2.27</v>
      </c>
      <c r="K4015" s="184">
        <f t="shared" si="368"/>
        <v>2.27</v>
      </c>
      <c r="L4015" s="184">
        <f>IF(C4015="MTS", B4015, B4015 * IFERROR(VLOOKUP(C4015, 'QTY_CONVERSIONS '!A:B, 2, FALSE), "Units not  found"))</f>
        <v>20</v>
      </c>
      <c r="M4015" s="185">
        <f t="shared" si="369"/>
        <v>45400</v>
      </c>
      <c r="N4015" s="143" t="str">
        <f>IFERROR(VLOOKUP(D4015, Product_Category!A:B, 2, FALSE), "Uncategorized")</f>
        <v>MCC</v>
      </c>
      <c r="O4015" s="186">
        <f t="shared" si="371"/>
        <v>2270</v>
      </c>
      <c r="P4015" s="185">
        <f t="shared" si="370"/>
        <v>45400</v>
      </c>
      <c r="Q4015" s="143">
        <v>2023</v>
      </c>
      <c r="R4015" s="143" t="str">
        <f>IFERROR(VLOOKUP(G4015,'SOURCE COMPANY'!A:B, 2, FALSE), "")</f>
        <v>Sigachi Industries limited</v>
      </c>
      <c r="S4015" s="143" t="str">
        <f>IFERROR(VLOOKUP(H4015,'CUSTOMER NAME'!A:B, 2, FALSE), "")</f>
        <v>TO THE ORDER</v>
      </c>
    </row>
    <row r="4016" spans="1:19">
      <c r="A4016" s="119" t="s">
        <v>172</v>
      </c>
      <c r="B4016" s="120">
        <v>20000</v>
      </c>
      <c r="C4016" s="120" t="s">
        <v>7</v>
      </c>
      <c r="D4016" s="120" t="s">
        <v>3280</v>
      </c>
      <c r="E4016" s="120">
        <v>2.2599999999999998</v>
      </c>
      <c r="F4016" s="120" t="s">
        <v>9</v>
      </c>
      <c r="G4016" s="131" t="s">
        <v>2679</v>
      </c>
      <c r="H4016" s="121" t="s">
        <v>510</v>
      </c>
      <c r="I4016" s="192" t="s">
        <v>3389</v>
      </c>
      <c r="J4016" s="184">
        <f>IF(F4016="USD", E4016, E4016 * IFERROR(VLOOKUP(F4016, EXCHANGE_RATE!A:B, 2, FALSE), "Currency not found"))</f>
        <v>2.2599999999999998</v>
      </c>
      <c r="K4016" s="184">
        <f t="shared" si="368"/>
        <v>2.2599999999999998</v>
      </c>
      <c r="L4016" s="184">
        <f>IF(C4016="MTS", B4016, B4016 * IFERROR(VLOOKUP(C4016, 'QTY_CONVERSIONS '!A:B, 2, FALSE), "Units not  found"))</f>
        <v>20</v>
      </c>
      <c r="M4016" s="185">
        <f t="shared" si="369"/>
        <v>45199.999999999993</v>
      </c>
      <c r="N4016" s="143" t="str">
        <f>IFERROR(VLOOKUP(D4016, Product_Category!A:B, 2, FALSE), "Uncategorized")</f>
        <v>MCC</v>
      </c>
      <c r="O4016" s="186">
        <f t="shared" si="371"/>
        <v>2260</v>
      </c>
      <c r="P4016" s="185">
        <f t="shared" si="370"/>
        <v>45200</v>
      </c>
      <c r="Q4016" s="143">
        <v>2023</v>
      </c>
      <c r="R4016" s="143" t="str">
        <f>IFERROR(VLOOKUP(G4016,'SOURCE COMPANY'!A:B, 2, FALSE), "")</f>
        <v>Sigachi Industries limited</v>
      </c>
      <c r="S4016" s="143" t="str">
        <f>IFERROR(VLOOKUP(H4016,'CUSTOMER NAME'!A:B, 2, FALSE), "")</f>
        <v>TO THE ORDER</v>
      </c>
    </row>
    <row r="4017" spans="1:19">
      <c r="A4017" s="119" t="s">
        <v>804</v>
      </c>
      <c r="B4017" s="120">
        <v>3500</v>
      </c>
      <c r="C4017" s="120" t="s">
        <v>7</v>
      </c>
      <c r="D4017" s="120" t="s">
        <v>3038</v>
      </c>
      <c r="E4017" s="120">
        <v>2.57</v>
      </c>
      <c r="F4017" s="120" t="s">
        <v>9</v>
      </c>
      <c r="G4017" s="131" t="s">
        <v>2679</v>
      </c>
      <c r="H4017" s="121" t="s">
        <v>510</v>
      </c>
      <c r="I4017" s="192" t="s">
        <v>3034</v>
      </c>
      <c r="J4017" s="184">
        <f>IF(F4017="USD", E4017, E4017 * IFERROR(VLOOKUP(F4017, EXCHANGE_RATE!A:B, 2, FALSE), "Currency not found"))</f>
        <v>2.57</v>
      </c>
      <c r="K4017" s="184">
        <f t="shared" si="368"/>
        <v>2.57</v>
      </c>
      <c r="L4017" s="184">
        <f>IF(C4017="MTS", B4017, B4017 * IFERROR(VLOOKUP(C4017, 'QTY_CONVERSIONS '!A:B, 2, FALSE), "Units not  found"))</f>
        <v>3.5</v>
      </c>
      <c r="M4017" s="185">
        <f t="shared" si="369"/>
        <v>8995</v>
      </c>
      <c r="N4017" s="143" t="str">
        <f>IFERROR(VLOOKUP(D4017, Product_Category!A:B, 2, FALSE), "Uncategorized")</f>
        <v>MCC</v>
      </c>
      <c r="O4017" s="186">
        <f t="shared" si="371"/>
        <v>2570</v>
      </c>
      <c r="P4017" s="185">
        <f t="shared" si="370"/>
        <v>8995</v>
      </c>
      <c r="Q4017" s="143">
        <v>2023</v>
      </c>
      <c r="R4017" s="143" t="str">
        <f>IFERROR(VLOOKUP(G4017,'SOURCE COMPANY'!A:B, 2, FALSE), "")</f>
        <v>Sigachi Industries limited</v>
      </c>
      <c r="S4017" s="143" t="str">
        <f>IFERROR(VLOOKUP(H4017,'CUSTOMER NAME'!A:B, 2, FALSE), "")</f>
        <v>TO THE ORDER</v>
      </c>
    </row>
    <row r="4018" spans="1:19">
      <c r="A4018" s="119" t="s">
        <v>804</v>
      </c>
      <c r="B4018" s="120">
        <v>2500</v>
      </c>
      <c r="C4018" s="120" t="s">
        <v>7</v>
      </c>
      <c r="D4018" s="120" t="s">
        <v>3039</v>
      </c>
      <c r="E4018" s="120">
        <v>2.4500000000000002</v>
      </c>
      <c r="F4018" s="120" t="s">
        <v>9</v>
      </c>
      <c r="G4018" s="131" t="s">
        <v>2679</v>
      </c>
      <c r="H4018" s="121" t="s">
        <v>510</v>
      </c>
      <c r="I4018" s="192" t="s">
        <v>3034</v>
      </c>
      <c r="J4018" s="184">
        <f>IF(F4018="USD", E4018, E4018 * IFERROR(VLOOKUP(F4018, EXCHANGE_RATE!A:B, 2, FALSE), "Currency not found"))</f>
        <v>2.4500000000000002</v>
      </c>
      <c r="K4018" s="184">
        <f t="shared" si="368"/>
        <v>2.4500000000000002</v>
      </c>
      <c r="L4018" s="184">
        <f>IF(C4018="MTS", B4018, B4018 * IFERROR(VLOOKUP(C4018, 'QTY_CONVERSIONS '!A:B, 2, FALSE), "Units not  found"))</f>
        <v>2.5</v>
      </c>
      <c r="M4018" s="185">
        <f t="shared" si="369"/>
        <v>6125</v>
      </c>
      <c r="N4018" s="143" t="str">
        <f>IFERROR(VLOOKUP(D4018, Product_Category!A:B, 2, FALSE), "Uncategorized")</f>
        <v>MCC</v>
      </c>
      <c r="O4018" s="186">
        <f t="shared" si="371"/>
        <v>2450</v>
      </c>
      <c r="P4018" s="185">
        <f t="shared" si="370"/>
        <v>6125</v>
      </c>
      <c r="Q4018" s="143">
        <v>2023</v>
      </c>
      <c r="R4018" s="143" t="str">
        <f>IFERROR(VLOOKUP(G4018,'SOURCE COMPANY'!A:B, 2, FALSE), "")</f>
        <v>Sigachi Industries limited</v>
      </c>
      <c r="S4018" s="143" t="str">
        <f>IFERROR(VLOOKUP(H4018,'CUSTOMER NAME'!A:B, 2, FALSE), "")</f>
        <v>TO THE ORDER</v>
      </c>
    </row>
    <row r="4019" spans="1:19">
      <c r="A4019" s="119" t="s">
        <v>804</v>
      </c>
      <c r="B4019" s="120">
        <v>2500</v>
      </c>
      <c r="C4019" s="120" t="s">
        <v>7</v>
      </c>
      <c r="D4019" s="120" t="s">
        <v>3040</v>
      </c>
      <c r="E4019" s="120">
        <v>3.2</v>
      </c>
      <c r="F4019" s="120" t="s">
        <v>9</v>
      </c>
      <c r="G4019" s="131" t="s">
        <v>2679</v>
      </c>
      <c r="H4019" s="121" t="s">
        <v>510</v>
      </c>
      <c r="I4019" s="192" t="s">
        <v>3034</v>
      </c>
      <c r="J4019" s="184">
        <f>IF(F4019="USD", E4019, E4019 * IFERROR(VLOOKUP(F4019, EXCHANGE_RATE!A:B, 2, FALSE), "Currency not found"))</f>
        <v>3.2</v>
      </c>
      <c r="K4019" s="184">
        <f t="shared" si="368"/>
        <v>3.2</v>
      </c>
      <c r="L4019" s="184">
        <f>IF(C4019="MTS", B4019, B4019 * IFERROR(VLOOKUP(C4019, 'QTY_CONVERSIONS '!A:B, 2, FALSE), "Units not  found"))</f>
        <v>2.5</v>
      </c>
      <c r="M4019" s="185">
        <f t="shared" si="369"/>
        <v>8000</v>
      </c>
      <c r="N4019" s="143" t="str">
        <f>IFERROR(VLOOKUP(D4019, Product_Category!A:B, 2, FALSE), "Uncategorized")</f>
        <v>MCC</v>
      </c>
      <c r="O4019" s="186">
        <f t="shared" si="371"/>
        <v>3200</v>
      </c>
      <c r="P4019" s="185">
        <f t="shared" si="370"/>
        <v>8000</v>
      </c>
      <c r="Q4019" s="143">
        <v>2023</v>
      </c>
      <c r="R4019" s="143" t="str">
        <f>IFERROR(VLOOKUP(G4019,'SOURCE COMPANY'!A:B, 2, FALSE), "")</f>
        <v>Sigachi Industries limited</v>
      </c>
      <c r="S4019" s="143" t="str">
        <f>IFERROR(VLOOKUP(H4019,'CUSTOMER NAME'!A:B, 2, FALSE), "")</f>
        <v>TO THE ORDER</v>
      </c>
    </row>
    <row r="4020" spans="1:19">
      <c r="A4020" s="119" t="s">
        <v>804</v>
      </c>
      <c r="B4020" s="120">
        <v>3500</v>
      </c>
      <c r="C4020" s="120" t="s">
        <v>7</v>
      </c>
      <c r="D4020" s="120" t="s">
        <v>3041</v>
      </c>
      <c r="E4020" s="120">
        <v>2.57</v>
      </c>
      <c r="F4020" s="120" t="s">
        <v>9</v>
      </c>
      <c r="G4020" s="131" t="s">
        <v>2679</v>
      </c>
      <c r="H4020" s="121" t="s">
        <v>510</v>
      </c>
      <c r="I4020" s="192" t="s">
        <v>3034</v>
      </c>
      <c r="J4020" s="184">
        <f>IF(F4020="USD", E4020, E4020 * IFERROR(VLOOKUP(F4020, EXCHANGE_RATE!A:B, 2, FALSE), "Currency not found"))</f>
        <v>2.57</v>
      </c>
      <c r="K4020" s="184">
        <f t="shared" si="368"/>
        <v>2.57</v>
      </c>
      <c r="L4020" s="184">
        <f>IF(C4020="MTS", B4020, B4020 * IFERROR(VLOOKUP(C4020, 'QTY_CONVERSIONS '!A:B, 2, FALSE), "Units not  found"))</f>
        <v>3.5</v>
      </c>
      <c r="M4020" s="185">
        <f t="shared" si="369"/>
        <v>8995</v>
      </c>
      <c r="N4020" s="143" t="str">
        <f>IFERROR(VLOOKUP(D4020, Product_Category!A:B, 2, FALSE), "Uncategorized")</f>
        <v>MCC</v>
      </c>
      <c r="O4020" s="186">
        <f t="shared" si="371"/>
        <v>2570</v>
      </c>
      <c r="P4020" s="185">
        <f t="shared" si="370"/>
        <v>8995</v>
      </c>
      <c r="Q4020" s="143">
        <v>2023</v>
      </c>
      <c r="R4020" s="143" t="str">
        <f>IFERROR(VLOOKUP(G4020,'SOURCE COMPANY'!A:B, 2, FALSE), "")</f>
        <v>Sigachi Industries limited</v>
      </c>
      <c r="S4020" s="143" t="str">
        <f>IFERROR(VLOOKUP(H4020,'CUSTOMER NAME'!A:B, 2, FALSE), "")</f>
        <v>TO THE ORDER</v>
      </c>
    </row>
    <row r="4021" spans="1:19">
      <c r="A4021" s="119" t="s">
        <v>804</v>
      </c>
      <c r="B4021" s="120">
        <v>2500</v>
      </c>
      <c r="C4021" s="120" t="s">
        <v>7</v>
      </c>
      <c r="D4021" s="120" t="s">
        <v>3042</v>
      </c>
      <c r="E4021" s="120">
        <v>3.2</v>
      </c>
      <c r="F4021" s="120" t="s">
        <v>9</v>
      </c>
      <c r="G4021" s="131" t="s">
        <v>2679</v>
      </c>
      <c r="H4021" s="121" t="s">
        <v>510</v>
      </c>
      <c r="I4021" s="192" t="s">
        <v>3034</v>
      </c>
      <c r="J4021" s="184">
        <f>IF(F4021="USD", E4021, E4021 * IFERROR(VLOOKUP(F4021, EXCHANGE_RATE!A:B, 2, FALSE), "Currency not found"))</f>
        <v>3.2</v>
      </c>
      <c r="K4021" s="184">
        <f t="shared" si="368"/>
        <v>3.2</v>
      </c>
      <c r="L4021" s="184">
        <f>IF(C4021="MTS", B4021, B4021 * IFERROR(VLOOKUP(C4021, 'QTY_CONVERSIONS '!A:B, 2, FALSE), "Units not  found"))</f>
        <v>2.5</v>
      </c>
      <c r="M4021" s="185">
        <f t="shared" si="369"/>
        <v>8000</v>
      </c>
      <c r="N4021" s="143" t="str">
        <f>IFERROR(VLOOKUP(D4021, Product_Category!A:B, 2, FALSE), "Uncategorized")</f>
        <v>MCC</v>
      </c>
      <c r="O4021" s="186">
        <f t="shared" si="371"/>
        <v>3200</v>
      </c>
      <c r="P4021" s="185">
        <f t="shared" si="370"/>
        <v>8000</v>
      </c>
      <c r="Q4021" s="143">
        <v>2023</v>
      </c>
      <c r="R4021" s="143" t="str">
        <f>IFERROR(VLOOKUP(G4021,'SOURCE COMPANY'!A:B, 2, FALSE), "")</f>
        <v>Sigachi Industries limited</v>
      </c>
      <c r="S4021" s="143" t="str">
        <f>IFERROR(VLOOKUP(H4021,'CUSTOMER NAME'!A:B, 2, FALSE), "")</f>
        <v>TO THE ORDER</v>
      </c>
    </row>
    <row r="4022" spans="1:19">
      <c r="A4022" s="122" t="s">
        <v>804</v>
      </c>
      <c r="B4022" s="123">
        <v>2500</v>
      </c>
      <c r="C4022" s="123" t="s">
        <v>7</v>
      </c>
      <c r="D4022" s="123" t="s">
        <v>3043</v>
      </c>
      <c r="E4022" s="123">
        <v>2.4500000000000002</v>
      </c>
      <c r="F4022" s="123" t="s">
        <v>9</v>
      </c>
      <c r="G4022" s="132" t="s">
        <v>2679</v>
      </c>
      <c r="H4022" s="124" t="s">
        <v>510</v>
      </c>
      <c r="I4022" s="192" t="s">
        <v>3034</v>
      </c>
      <c r="J4022" s="184">
        <f>IF(F4022="USD", E4022, E4022 * IFERROR(VLOOKUP(F4022, EXCHANGE_RATE!A:B, 2, FALSE), "Currency not found"))</f>
        <v>2.4500000000000002</v>
      </c>
      <c r="K4022" s="184">
        <f t="shared" si="368"/>
        <v>2.4500000000000002</v>
      </c>
      <c r="L4022" s="184">
        <f>IF(C4022="MTS", B4022, B4022 * IFERROR(VLOOKUP(C4022, 'QTY_CONVERSIONS '!A:B, 2, FALSE), "Units not  found"))</f>
        <v>2.5</v>
      </c>
      <c r="M4022" s="185">
        <f t="shared" si="369"/>
        <v>6125</v>
      </c>
      <c r="N4022" s="143" t="str">
        <f>IFERROR(VLOOKUP(D4022, Product_Category!A:B, 2, FALSE), "Uncategorized")</f>
        <v>MCC</v>
      </c>
      <c r="O4022" s="186">
        <f t="shared" si="371"/>
        <v>2450</v>
      </c>
      <c r="P4022" s="185">
        <f t="shared" si="370"/>
        <v>6125</v>
      </c>
      <c r="Q4022" s="143">
        <v>2023</v>
      </c>
      <c r="R4022" s="143" t="str">
        <f>IFERROR(VLOOKUP(G4022,'SOURCE COMPANY'!A:B, 2, FALSE), "")</f>
        <v>Sigachi Industries limited</v>
      </c>
      <c r="S4022" s="143" t="str">
        <f>IFERROR(VLOOKUP(H4022,'CUSTOMER NAME'!A:B, 2, FALSE), "")</f>
        <v>TO THE ORDER</v>
      </c>
    </row>
    <row r="4023" spans="1:19">
      <c r="A4023" s="119" t="s">
        <v>860</v>
      </c>
      <c r="B4023" s="120">
        <v>24000</v>
      </c>
      <c r="C4023" s="120" t="s">
        <v>7</v>
      </c>
      <c r="D4023" s="120" t="s">
        <v>2691</v>
      </c>
      <c r="E4023" s="120">
        <v>2.2999999999999998</v>
      </c>
      <c r="F4023" s="120" t="s">
        <v>9</v>
      </c>
      <c r="G4023" s="131" t="s">
        <v>2679</v>
      </c>
      <c r="H4023" s="121" t="s">
        <v>510</v>
      </c>
      <c r="I4023" s="192" t="s">
        <v>3034</v>
      </c>
      <c r="J4023" s="184">
        <f>IF(F4023="USD", E4023, E4023 * IFERROR(VLOOKUP(F4023, EXCHANGE_RATE!A:B, 2, FALSE), "Currency not found"))</f>
        <v>2.2999999999999998</v>
      </c>
      <c r="K4023" s="184">
        <f t="shared" si="368"/>
        <v>2.2999999999999998</v>
      </c>
      <c r="L4023" s="184">
        <f>IF(C4023="MTS", B4023, B4023 * IFERROR(VLOOKUP(C4023, 'QTY_CONVERSIONS '!A:B, 2, FALSE), "Units not  found"))</f>
        <v>24</v>
      </c>
      <c r="M4023" s="185">
        <f t="shared" si="369"/>
        <v>55199.999999999993</v>
      </c>
      <c r="N4023" s="143" t="str">
        <f>IFERROR(VLOOKUP(D4023, Product_Category!A:B, 2, FALSE), "Uncategorized")</f>
        <v>MCC</v>
      </c>
      <c r="O4023" s="186">
        <f t="shared" si="371"/>
        <v>2300</v>
      </c>
      <c r="P4023" s="185">
        <f t="shared" si="370"/>
        <v>55200</v>
      </c>
      <c r="Q4023" s="143">
        <v>2023</v>
      </c>
      <c r="R4023" s="143" t="str">
        <f>IFERROR(VLOOKUP(G4023,'SOURCE COMPANY'!A:B, 2, FALSE), "")</f>
        <v>Sigachi Industries limited</v>
      </c>
      <c r="S4023" s="143" t="str">
        <f>IFERROR(VLOOKUP(H4023,'CUSTOMER NAME'!A:B, 2, FALSE), "")</f>
        <v>TO THE ORDER</v>
      </c>
    </row>
    <row r="4024" spans="1:19">
      <c r="A4024" s="119" t="s">
        <v>860</v>
      </c>
      <c r="B4024" s="120">
        <v>24000</v>
      </c>
      <c r="C4024" s="120" t="s">
        <v>7</v>
      </c>
      <c r="D4024" s="120" t="s">
        <v>2939</v>
      </c>
      <c r="E4024" s="120">
        <v>2.2999999999999998</v>
      </c>
      <c r="F4024" s="120" t="s">
        <v>9</v>
      </c>
      <c r="G4024" s="131" t="s">
        <v>2679</v>
      </c>
      <c r="H4024" s="121" t="s">
        <v>510</v>
      </c>
      <c r="I4024" s="192" t="s">
        <v>3034</v>
      </c>
      <c r="J4024" s="184">
        <f>IF(F4024="USD", E4024, E4024 * IFERROR(VLOOKUP(F4024, EXCHANGE_RATE!A:B, 2, FALSE), "Currency not found"))</f>
        <v>2.2999999999999998</v>
      </c>
      <c r="K4024" s="184">
        <f t="shared" si="368"/>
        <v>2.2999999999999998</v>
      </c>
      <c r="L4024" s="184">
        <f>IF(C4024="MTS", B4024, B4024 * IFERROR(VLOOKUP(C4024, 'QTY_CONVERSIONS '!A:B, 2, FALSE), "Units not  found"))</f>
        <v>24</v>
      </c>
      <c r="M4024" s="185">
        <f t="shared" si="369"/>
        <v>55199.999999999993</v>
      </c>
      <c r="N4024" s="143" t="str">
        <f>IFERROR(VLOOKUP(D4024, Product_Category!A:B, 2, FALSE), "Uncategorized")</f>
        <v>MCC</v>
      </c>
      <c r="O4024" s="186">
        <f t="shared" si="371"/>
        <v>2300</v>
      </c>
      <c r="P4024" s="185">
        <f t="shared" si="370"/>
        <v>55200</v>
      </c>
      <c r="Q4024" s="143">
        <v>2023</v>
      </c>
      <c r="R4024" s="143" t="str">
        <f>IFERROR(VLOOKUP(G4024,'SOURCE COMPANY'!A:B, 2, FALSE), "")</f>
        <v>Sigachi Industries limited</v>
      </c>
      <c r="S4024" s="143" t="str">
        <f>IFERROR(VLOOKUP(H4024,'CUSTOMER NAME'!A:B, 2, FALSE), "")</f>
        <v>TO THE ORDER</v>
      </c>
    </row>
    <row r="4025" spans="1:19">
      <c r="A4025" s="119" t="s">
        <v>752</v>
      </c>
      <c r="B4025" s="120">
        <v>1000</v>
      </c>
      <c r="C4025" s="120" t="s">
        <v>7</v>
      </c>
      <c r="D4025" s="120" t="s">
        <v>2939</v>
      </c>
      <c r="E4025" s="120">
        <v>2.02</v>
      </c>
      <c r="F4025" s="120" t="s">
        <v>1718</v>
      </c>
      <c r="G4025" s="131" t="s">
        <v>2679</v>
      </c>
      <c r="H4025" s="121" t="s">
        <v>510</v>
      </c>
      <c r="I4025" s="192" t="s">
        <v>3034</v>
      </c>
      <c r="J4025" s="184">
        <f>IF(F4025="USD", E4025, E4025 * IFERROR(VLOOKUP(F4025, EXCHANGE_RATE!A:B, 2, FALSE), "Currency not found"))</f>
        <v>2.1614</v>
      </c>
      <c r="K4025" s="184">
        <f t="shared" si="368"/>
        <v>2.17</v>
      </c>
      <c r="L4025" s="184">
        <f>IF(C4025="MTS", B4025, B4025 * IFERROR(VLOOKUP(C4025, 'QTY_CONVERSIONS '!A:B, 2, FALSE), "Units not  found"))</f>
        <v>1</v>
      </c>
      <c r="M4025" s="185">
        <f t="shared" si="369"/>
        <v>2170</v>
      </c>
      <c r="N4025" s="143" t="str">
        <f>IFERROR(VLOOKUP(D4025, Product_Category!A:B, 2, FALSE), "Uncategorized")</f>
        <v>MCC</v>
      </c>
      <c r="O4025" s="186">
        <f t="shared" si="371"/>
        <v>2170</v>
      </c>
      <c r="P4025" s="185">
        <f t="shared" si="370"/>
        <v>2170</v>
      </c>
      <c r="Q4025" s="143">
        <v>2023</v>
      </c>
      <c r="R4025" s="143" t="str">
        <f>IFERROR(VLOOKUP(G4025,'SOURCE COMPANY'!A:B, 2, FALSE), "")</f>
        <v>Sigachi Industries limited</v>
      </c>
      <c r="S4025" s="143" t="str">
        <f>IFERROR(VLOOKUP(H4025,'CUSTOMER NAME'!A:B, 2, FALSE), "")</f>
        <v>TO THE ORDER</v>
      </c>
    </row>
    <row r="4026" spans="1:19">
      <c r="A4026" s="119" t="s">
        <v>752</v>
      </c>
      <c r="B4026" s="120">
        <v>3000</v>
      </c>
      <c r="C4026" s="120" t="s">
        <v>7</v>
      </c>
      <c r="D4026" s="120" t="s">
        <v>2691</v>
      </c>
      <c r="E4026" s="120">
        <v>2.16</v>
      </c>
      <c r="F4026" s="120" t="s">
        <v>1718</v>
      </c>
      <c r="G4026" s="131" t="s">
        <v>2679</v>
      </c>
      <c r="H4026" s="121" t="s">
        <v>510</v>
      </c>
      <c r="I4026" s="192" t="s">
        <v>3034</v>
      </c>
      <c r="J4026" s="184">
        <f>IF(F4026="USD", E4026, E4026 * IFERROR(VLOOKUP(F4026, EXCHANGE_RATE!A:B, 2, FALSE), "Currency not found"))</f>
        <v>2.3112000000000004</v>
      </c>
      <c r="K4026" s="184">
        <f t="shared" si="368"/>
        <v>2.3199999999999998</v>
      </c>
      <c r="L4026" s="184">
        <f>IF(C4026="MTS", B4026, B4026 * IFERROR(VLOOKUP(C4026, 'QTY_CONVERSIONS '!A:B, 2, FALSE), "Units not  found"))</f>
        <v>3</v>
      </c>
      <c r="M4026" s="185">
        <f t="shared" si="369"/>
        <v>6959.9999999999991</v>
      </c>
      <c r="N4026" s="143" t="str">
        <f>IFERROR(VLOOKUP(D4026, Product_Category!A:B, 2, FALSE), "Uncategorized")</f>
        <v>MCC</v>
      </c>
      <c r="O4026" s="186">
        <f t="shared" si="371"/>
        <v>2320</v>
      </c>
      <c r="P4026" s="185">
        <f t="shared" si="370"/>
        <v>6960</v>
      </c>
      <c r="Q4026" s="143">
        <v>2023</v>
      </c>
      <c r="R4026" s="143" t="str">
        <f>IFERROR(VLOOKUP(G4026,'SOURCE COMPANY'!A:B, 2, FALSE), "")</f>
        <v>Sigachi Industries limited</v>
      </c>
      <c r="S4026" s="143" t="str">
        <f>IFERROR(VLOOKUP(H4026,'CUSTOMER NAME'!A:B, 2, FALSE), "")</f>
        <v>TO THE ORDER</v>
      </c>
    </row>
    <row r="4027" spans="1:19">
      <c r="A4027" s="119" t="s">
        <v>752</v>
      </c>
      <c r="B4027" s="120">
        <v>10000</v>
      </c>
      <c r="C4027" s="120" t="s">
        <v>7</v>
      </c>
      <c r="D4027" s="120" t="s">
        <v>2714</v>
      </c>
      <c r="E4027" s="120">
        <v>2.5</v>
      </c>
      <c r="F4027" s="120" t="s">
        <v>9</v>
      </c>
      <c r="G4027" s="131" t="s">
        <v>2679</v>
      </c>
      <c r="H4027" s="121" t="s">
        <v>510</v>
      </c>
      <c r="I4027" s="192" t="s">
        <v>3034</v>
      </c>
      <c r="J4027" s="184">
        <f>IF(F4027="USD", E4027, E4027 * IFERROR(VLOOKUP(F4027, EXCHANGE_RATE!A:B, 2, FALSE), "Currency not found"))</f>
        <v>2.5</v>
      </c>
      <c r="K4027" s="184">
        <f t="shared" si="368"/>
        <v>2.5</v>
      </c>
      <c r="L4027" s="184">
        <f>IF(C4027="MTS", B4027, B4027 * IFERROR(VLOOKUP(C4027, 'QTY_CONVERSIONS '!A:B, 2, FALSE), "Units not  found"))</f>
        <v>10</v>
      </c>
      <c r="M4027" s="185">
        <f t="shared" si="369"/>
        <v>25000</v>
      </c>
      <c r="N4027" s="143" t="str">
        <f>IFERROR(VLOOKUP(D4027, Product_Category!A:B, 2, FALSE), "Uncategorized")</f>
        <v>MCC</v>
      </c>
      <c r="O4027" s="186">
        <f t="shared" si="371"/>
        <v>2500</v>
      </c>
      <c r="P4027" s="185">
        <f t="shared" si="370"/>
        <v>25000</v>
      </c>
      <c r="Q4027" s="143">
        <v>2023</v>
      </c>
      <c r="R4027" s="143" t="str">
        <f>IFERROR(VLOOKUP(G4027,'SOURCE COMPANY'!A:B, 2, FALSE), "")</f>
        <v>Sigachi Industries limited</v>
      </c>
      <c r="S4027" s="143" t="str">
        <f>IFERROR(VLOOKUP(H4027,'CUSTOMER NAME'!A:B, 2, FALSE), "")</f>
        <v>TO THE ORDER</v>
      </c>
    </row>
    <row r="4028" spans="1:19">
      <c r="A4028" s="119" t="s">
        <v>752</v>
      </c>
      <c r="B4028" s="120">
        <v>12000</v>
      </c>
      <c r="C4028" s="120" t="s">
        <v>7</v>
      </c>
      <c r="D4028" s="120" t="s">
        <v>2939</v>
      </c>
      <c r="E4028" s="120">
        <v>2.1</v>
      </c>
      <c r="F4028" s="120" t="s">
        <v>9</v>
      </c>
      <c r="G4028" s="131" t="s">
        <v>2679</v>
      </c>
      <c r="H4028" s="121" t="s">
        <v>510</v>
      </c>
      <c r="I4028" s="192" t="s">
        <v>3034</v>
      </c>
      <c r="J4028" s="184">
        <f>IF(F4028="USD", E4028, E4028 * IFERROR(VLOOKUP(F4028, EXCHANGE_RATE!A:B, 2, FALSE), "Currency not found"))</f>
        <v>2.1</v>
      </c>
      <c r="K4028" s="184">
        <f t="shared" si="368"/>
        <v>2.1</v>
      </c>
      <c r="L4028" s="184">
        <f>IF(C4028="MTS", B4028, B4028 * IFERROR(VLOOKUP(C4028, 'QTY_CONVERSIONS '!A:B, 2, FALSE), "Units not  found"))</f>
        <v>12</v>
      </c>
      <c r="M4028" s="185">
        <f t="shared" si="369"/>
        <v>25200</v>
      </c>
      <c r="N4028" s="143" t="str">
        <f>IFERROR(VLOOKUP(D4028, Product_Category!A:B, 2, FALSE), "Uncategorized")</f>
        <v>MCC</v>
      </c>
      <c r="O4028" s="186">
        <f t="shared" si="371"/>
        <v>2100</v>
      </c>
      <c r="P4028" s="185">
        <f t="shared" si="370"/>
        <v>25200</v>
      </c>
      <c r="Q4028" s="143">
        <v>2023</v>
      </c>
      <c r="R4028" s="143" t="str">
        <f>IFERROR(VLOOKUP(G4028,'SOURCE COMPANY'!A:B, 2, FALSE), "")</f>
        <v>Sigachi Industries limited</v>
      </c>
      <c r="S4028" s="143" t="str">
        <f>IFERROR(VLOOKUP(H4028,'CUSTOMER NAME'!A:B, 2, FALSE), "")</f>
        <v>TO THE ORDER</v>
      </c>
    </row>
    <row r="4029" spans="1:19">
      <c r="A4029" s="119" t="s">
        <v>752</v>
      </c>
      <c r="B4029" s="120">
        <v>12000</v>
      </c>
      <c r="C4029" s="120" t="s">
        <v>7</v>
      </c>
      <c r="D4029" s="120" t="s">
        <v>2691</v>
      </c>
      <c r="E4029" s="120">
        <v>2.1</v>
      </c>
      <c r="F4029" s="120" t="s">
        <v>9</v>
      </c>
      <c r="G4029" s="131" t="s">
        <v>2679</v>
      </c>
      <c r="H4029" s="121" t="s">
        <v>510</v>
      </c>
      <c r="I4029" s="192" t="s">
        <v>3034</v>
      </c>
      <c r="J4029" s="184">
        <f>IF(F4029="USD", E4029, E4029 * IFERROR(VLOOKUP(F4029, EXCHANGE_RATE!A:B, 2, FALSE), "Currency not found"))</f>
        <v>2.1</v>
      </c>
      <c r="K4029" s="184">
        <f t="shared" si="368"/>
        <v>2.1</v>
      </c>
      <c r="L4029" s="184">
        <f>IF(C4029="MTS", B4029, B4029 * IFERROR(VLOOKUP(C4029, 'QTY_CONVERSIONS '!A:B, 2, FALSE), "Units not  found"))</f>
        <v>12</v>
      </c>
      <c r="M4029" s="185">
        <f t="shared" si="369"/>
        <v>25200</v>
      </c>
      <c r="N4029" s="143" t="str">
        <f>IFERROR(VLOOKUP(D4029, Product_Category!A:B, 2, FALSE), "Uncategorized")</f>
        <v>MCC</v>
      </c>
      <c r="O4029" s="186">
        <f t="shared" si="371"/>
        <v>2100</v>
      </c>
      <c r="P4029" s="185">
        <f t="shared" si="370"/>
        <v>25200</v>
      </c>
      <c r="Q4029" s="143">
        <v>2023</v>
      </c>
      <c r="R4029" s="143" t="str">
        <f>IFERROR(VLOOKUP(G4029,'SOURCE COMPANY'!A:B, 2, FALSE), "")</f>
        <v>Sigachi Industries limited</v>
      </c>
      <c r="S4029" s="143" t="str">
        <f>IFERROR(VLOOKUP(H4029,'CUSTOMER NAME'!A:B, 2, FALSE), "")</f>
        <v>TO THE ORDER</v>
      </c>
    </row>
    <row r="4030" spans="1:19">
      <c r="A4030" s="119" t="s">
        <v>752</v>
      </c>
      <c r="B4030" s="120">
        <v>4000</v>
      </c>
      <c r="C4030" s="120" t="s">
        <v>7</v>
      </c>
      <c r="D4030" s="120" t="s">
        <v>3264</v>
      </c>
      <c r="E4030" s="120">
        <v>6.85</v>
      </c>
      <c r="F4030" s="120" t="s">
        <v>9</v>
      </c>
      <c r="G4030" s="131" t="s">
        <v>2679</v>
      </c>
      <c r="H4030" s="121" t="s">
        <v>510</v>
      </c>
      <c r="I4030" s="192" t="s">
        <v>3034</v>
      </c>
      <c r="J4030" s="184">
        <f>IF(F4030="USD", E4030, E4030 * IFERROR(VLOOKUP(F4030, EXCHANGE_RATE!A:B, 2, FALSE), "Currency not found"))</f>
        <v>6.85</v>
      </c>
      <c r="K4030" s="184">
        <f t="shared" si="368"/>
        <v>6.85</v>
      </c>
      <c r="L4030" s="184">
        <f>IF(C4030="MTS", B4030, B4030 * IFERROR(VLOOKUP(C4030, 'QTY_CONVERSIONS '!A:B, 2, FALSE), "Units not  found"))</f>
        <v>4</v>
      </c>
      <c r="M4030" s="185">
        <f t="shared" si="369"/>
        <v>27400</v>
      </c>
      <c r="N4030" s="143" t="str">
        <f>IFERROR(VLOOKUP(D4030, Product_Category!A:B, 2, FALSE), "Uncategorized")</f>
        <v>MCC</v>
      </c>
      <c r="O4030" s="186">
        <f t="shared" si="371"/>
        <v>6850</v>
      </c>
      <c r="P4030" s="185">
        <f t="shared" si="370"/>
        <v>27400</v>
      </c>
      <c r="Q4030" s="143">
        <v>2023</v>
      </c>
      <c r="R4030" s="143" t="str">
        <f>IFERROR(VLOOKUP(G4030,'SOURCE COMPANY'!A:B, 2, FALSE), "")</f>
        <v>Sigachi Industries limited</v>
      </c>
      <c r="S4030" s="143" t="str">
        <f>IFERROR(VLOOKUP(H4030,'CUSTOMER NAME'!A:B, 2, FALSE), "")</f>
        <v>TO THE ORDER</v>
      </c>
    </row>
    <row r="4031" spans="1:19">
      <c r="A4031" s="119" t="s">
        <v>752</v>
      </c>
      <c r="B4031" s="120">
        <v>10000</v>
      </c>
      <c r="C4031" s="120" t="s">
        <v>7</v>
      </c>
      <c r="D4031" s="120" t="s">
        <v>3265</v>
      </c>
      <c r="E4031" s="120">
        <v>2.5</v>
      </c>
      <c r="F4031" s="120" t="s">
        <v>9</v>
      </c>
      <c r="G4031" s="131" t="s">
        <v>2679</v>
      </c>
      <c r="H4031" s="121" t="s">
        <v>510</v>
      </c>
      <c r="I4031" s="192" t="s">
        <v>3034</v>
      </c>
      <c r="J4031" s="184">
        <f>IF(F4031="USD", E4031, E4031 * IFERROR(VLOOKUP(F4031, EXCHANGE_RATE!A:B, 2, FALSE), "Currency not found"))</f>
        <v>2.5</v>
      </c>
      <c r="K4031" s="184">
        <f t="shared" si="368"/>
        <v>2.5</v>
      </c>
      <c r="L4031" s="184">
        <f>IF(C4031="MTS", B4031, B4031 * IFERROR(VLOOKUP(C4031, 'QTY_CONVERSIONS '!A:B, 2, FALSE), "Units not  found"))</f>
        <v>10</v>
      </c>
      <c r="M4031" s="185">
        <f t="shared" si="369"/>
        <v>25000</v>
      </c>
      <c r="N4031" s="143" t="str">
        <f>IFERROR(VLOOKUP(D4031, Product_Category!A:B, 2, FALSE), "Uncategorized")</f>
        <v>MCC</v>
      </c>
      <c r="O4031" s="186">
        <f t="shared" si="371"/>
        <v>2500</v>
      </c>
      <c r="P4031" s="185">
        <f t="shared" si="370"/>
        <v>25000</v>
      </c>
      <c r="Q4031" s="143">
        <v>2023</v>
      </c>
      <c r="R4031" s="143" t="str">
        <f>IFERROR(VLOOKUP(G4031,'SOURCE COMPANY'!A:B, 2, FALSE), "")</f>
        <v>Sigachi Industries limited</v>
      </c>
      <c r="S4031" s="143" t="str">
        <f>IFERROR(VLOOKUP(H4031,'CUSTOMER NAME'!A:B, 2, FALSE), "")</f>
        <v>TO THE ORDER</v>
      </c>
    </row>
    <row r="4032" spans="1:19">
      <c r="A4032" s="119" t="s">
        <v>492</v>
      </c>
      <c r="B4032" s="120">
        <v>24000</v>
      </c>
      <c r="C4032" s="120" t="s">
        <v>7</v>
      </c>
      <c r="D4032" s="120" t="s">
        <v>2691</v>
      </c>
      <c r="E4032" s="120">
        <v>2.5</v>
      </c>
      <c r="F4032" s="120" t="s">
        <v>9</v>
      </c>
      <c r="G4032" s="131" t="s">
        <v>2679</v>
      </c>
      <c r="H4032" s="121" t="s">
        <v>510</v>
      </c>
      <c r="I4032" s="192" t="s">
        <v>3034</v>
      </c>
      <c r="J4032" s="184">
        <f>IF(F4032="USD", E4032, E4032 * IFERROR(VLOOKUP(F4032, EXCHANGE_RATE!A:B, 2, FALSE), "Currency not found"))</f>
        <v>2.5</v>
      </c>
      <c r="K4032" s="184">
        <f t="shared" si="368"/>
        <v>2.5</v>
      </c>
      <c r="L4032" s="184">
        <f>IF(C4032="MTS", B4032, B4032 * IFERROR(VLOOKUP(C4032, 'QTY_CONVERSIONS '!A:B, 2, FALSE), "Units not  found"))</f>
        <v>24</v>
      </c>
      <c r="M4032" s="185">
        <f t="shared" si="369"/>
        <v>60000</v>
      </c>
      <c r="N4032" s="143" t="str">
        <f>IFERROR(VLOOKUP(D4032, Product_Category!A:B, 2, FALSE), "Uncategorized")</f>
        <v>MCC</v>
      </c>
      <c r="O4032" s="186">
        <f t="shared" si="371"/>
        <v>2500</v>
      </c>
      <c r="P4032" s="185">
        <f t="shared" si="370"/>
        <v>60000</v>
      </c>
      <c r="Q4032" s="143">
        <v>2023</v>
      </c>
      <c r="R4032" s="143" t="str">
        <f>IFERROR(VLOOKUP(G4032,'SOURCE COMPANY'!A:B, 2, FALSE), "")</f>
        <v>Sigachi Industries limited</v>
      </c>
      <c r="S4032" s="143" t="str">
        <f>IFERROR(VLOOKUP(H4032,'CUSTOMER NAME'!A:B, 2, FALSE), "")</f>
        <v>TO THE ORDER</v>
      </c>
    </row>
    <row r="4033" spans="1:19">
      <c r="A4033" s="119" t="s">
        <v>3028</v>
      </c>
      <c r="B4033" s="120">
        <v>5000</v>
      </c>
      <c r="C4033" s="120" t="s">
        <v>7</v>
      </c>
      <c r="D4033" s="120" t="s">
        <v>173</v>
      </c>
      <c r="E4033" s="120">
        <v>4.18</v>
      </c>
      <c r="F4033" s="120" t="s">
        <v>9</v>
      </c>
      <c r="G4033" s="131" t="s">
        <v>2679</v>
      </c>
      <c r="H4033" s="121" t="s">
        <v>510</v>
      </c>
      <c r="I4033" s="192" t="s">
        <v>3034</v>
      </c>
      <c r="J4033" s="184">
        <f>IF(F4033="USD", E4033, E4033 * IFERROR(VLOOKUP(F4033, EXCHANGE_RATE!A:B, 2, FALSE), "Currency not found"))</f>
        <v>4.18</v>
      </c>
      <c r="K4033" s="184">
        <f t="shared" si="368"/>
        <v>4.18</v>
      </c>
      <c r="L4033" s="184">
        <f>IF(C4033="MTS", B4033, B4033 * IFERROR(VLOOKUP(C4033, 'QTY_CONVERSIONS '!A:B, 2, FALSE), "Units not  found"))</f>
        <v>5</v>
      </c>
      <c r="M4033" s="185">
        <f t="shared" si="369"/>
        <v>20900</v>
      </c>
      <c r="N4033" s="143" t="str">
        <f>IFERROR(VLOOKUP(D4033, Product_Category!A:B, 2, FALSE), "Uncategorized")</f>
        <v>SSG</v>
      </c>
      <c r="O4033" s="186">
        <f t="shared" si="371"/>
        <v>4180</v>
      </c>
      <c r="P4033" s="185">
        <f t="shared" si="370"/>
        <v>20900</v>
      </c>
      <c r="Q4033" s="143">
        <v>2023</v>
      </c>
      <c r="R4033" s="143" t="str">
        <f>IFERROR(VLOOKUP(G4033,'SOURCE COMPANY'!A:B, 2, FALSE), "")</f>
        <v>Sigachi Industries limited</v>
      </c>
      <c r="S4033" s="143" t="str">
        <f>IFERROR(VLOOKUP(H4033,'CUSTOMER NAME'!A:B, 2, FALSE), "")</f>
        <v>TO THE ORDER</v>
      </c>
    </row>
    <row r="4034" spans="1:19">
      <c r="A4034" s="119" t="s">
        <v>3028</v>
      </c>
      <c r="B4034" s="120">
        <v>20000</v>
      </c>
      <c r="C4034" s="120" t="s">
        <v>7</v>
      </c>
      <c r="D4034" s="120" t="s">
        <v>2939</v>
      </c>
      <c r="E4034" s="120">
        <v>2.27</v>
      </c>
      <c r="F4034" s="120" t="s">
        <v>9</v>
      </c>
      <c r="G4034" s="131" t="s">
        <v>2679</v>
      </c>
      <c r="H4034" s="121" t="s">
        <v>510</v>
      </c>
      <c r="I4034" s="192" t="s">
        <v>3034</v>
      </c>
      <c r="J4034" s="184">
        <f>IF(F4034="USD", E4034, E4034 * IFERROR(VLOOKUP(F4034, EXCHANGE_RATE!A:B, 2, FALSE), "Currency not found"))</f>
        <v>2.27</v>
      </c>
      <c r="K4034" s="184">
        <f t="shared" ref="K4034:K4097" si="372">ROUNDUP(J4034,2)</f>
        <v>2.27</v>
      </c>
      <c r="L4034" s="184">
        <f>IF(C4034="MTS", B4034, B4034 * IFERROR(VLOOKUP(C4034, 'QTY_CONVERSIONS '!A:B, 2, FALSE), "Units not  found"))</f>
        <v>20</v>
      </c>
      <c r="M4034" s="185">
        <f t="shared" ref="M4034:M4097" si="373">B4034*K4034</f>
        <v>45400</v>
      </c>
      <c r="N4034" s="143" t="str">
        <f>IFERROR(VLOOKUP(D4034, Product_Category!A:B, 2, FALSE), "Uncategorized")</f>
        <v>MCC</v>
      </c>
      <c r="O4034" s="186">
        <f t="shared" si="371"/>
        <v>2270</v>
      </c>
      <c r="P4034" s="185">
        <f t="shared" ref="P4034:P4097" si="374">L4034*O4034</f>
        <v>45400</v>
      </c>
      <c r="Q4034" s="143">
        <v>2023</v>
      </c>
      <c r="R4034" s="143" t="str">
        <f>IFERROR(VLOOKUP(G4034,'SOURCE COMPANY'!A:B, 2, FALSE), "")</f>
        <v>Sigachi Industries limited</v>
      </c>
      <c r="S4034" s="143" t="str">
        <f>IFERROR(VLOOKUP(H4034,'CUSTOMER NAME'!A:B, 2, FALSE), "")</f>
        <v>TO THE ORDER</v>
      </c>
    </row>
    <row r="4035" spans="1:19">
      <c r="A4035" s="122" t="s">
        <v>3028</v>
      </c>
      <c r="B4035" s="123">
        <v>20000</v>
      </c>
      <c r="C4035" s="123" t="s">
        <v>7</v>
      </c>
      <c r="D4035" s="123" t="s">
        <v>3280</v>
      </c>
      <c r="E4035" s="123">
        <v>2.27</v>
      </c>
      <c r="F4035" s="123" t="s">
        <v>9</v>
      </c>
      <c r="G4035" s="131" t="s">
        <v>2679</v>
      </c>
      <c r="H4035" s="124" t="s">
        <v>510</v>
      </c>
      <c r="I4035" s="192" t="s">
        <v>3034</v>
      </c>
      <c r="J4035" s="184">
        <f>IF(F4035="USD", E4035, E4035 * IFERROR(VLOOKUP(F4035, EXCHANGE_RATE!A:B, 2, FALSE), "Currency not found"))</f>
        <v>2.27</v>
      </c>
      <c r="K4035" s="184">
        <f t="shared" si="372"/>
        <v>2.27</v>
      </c>
      <c r="L4035" s="184">
        <f>IF(C4035="MTS", B4035, B4035 * IFERROR(VLOOKUP(C4035, 'QTY_CONVERSIONS '!A:B, 2, FALSE), "Units not  found"))</f>
        <v>20</v>
      </c>
      <c r="M4035" s="185">
        <f t="shared" si="373"/>
        <v>45400</v>
      </c>
      <c r="N4035" s="143" t="str">
        <f>IFERROR(VLOOKUP(D4035, Product_Category!A:B, 2, FALSE), "Uncategorized")</f>
        <v>MCC</v>
      </c>
      <c r="O4035" s="186">
        <f t="shared" ref="O4035:O4098" si="375">K4035*1000</f>
        <v>2270</v>
      </c>
      <c r="P4035" s="185">
        <f t="shared" si="374"/>
        <v>45400</v>
      </c>
      <c r="Q4035" s="143">
        <v>2023</v>
      </c>
      <c r="R4035" s="143" t="str">
        <f>IFERROR(VLOOKUP(G4035,'SOURCE COMPANY'!A:B, 2, FALSE), "")</f>
        <v>Sigachi Industries limited</v>
      </c>
      <c r="S4035" s="143" t="str">
        <f>IFERROR(VLOOKUP(H4035,'CUSTOMER NAME'!A:B, 2, FALSE), "")</f>
        <v>TO THE ORDER</v>
      </c>
    </row>
    <row r="4036" spans="1:19">
      <c r="A4036" s="119" t="s">
        <v>3028</v>
      </c>
      <c r="B4036" s="120">
        <v>20000</v>
      </c>
      <c r="C4036" s="120" t="s">
        <v>7</v>
      </c>
      <c r="D4036" s="120" t="s">
        <v>3284</v>
      </c>
      <c r="E4036" s="120">
        <v>2.38</v>
      </c>
      <c r="F4036" s="120" t="s">
        <v>9</v>
      </c>
      <c r="G4036" s="131" t="s">
        <v>2679</v>
      </c>
      <c r="H4036" s="121" t="s">
        <v>510</v>
      </c>
      <c r="I4036" s="192" t="s">
        <v>3034</v>
      </c>
      <c r="J4036" s="184">
        <f>IF(F4036="USD", E4036, E4036 * IFERROR(VLOOKUP(F4036, EXCHANGE_RATE!A:B, 2, FALSE), "Currency not found"))</f>
        <v>2.38</v>
      </c>
      <c r="K4036" s="184">
        <f t="shared" si="372"/>
        <v>2.38</v>
      </c>
      <c r="L4036" s="184">
        <f>IF(C4036="MTS", B4036, B4036 * IFERROR(VLOOKUP(C4036, 'QTY_CONVERSIONS '!A:B, 2, FALSE), "Units not  found"))</f>
        <v>20</v>
      </c>
      <c r="M4036" s="185">
        <f t="shared" si="373"/>
        <v>47600</v>
      </c>
      <c r="N4036" s="143" t="str">
        <f>IFERROR(VLOOKUP(D4036, Product_Category!A:B, 2, FALSE), "Uncategorized")</f>
        <v>MCC</v>
      </c>
      <c r="O4036" s="186">
        <f t="shared" si="375"/>
        <v>2380</v>
      </c>
      <c r="P4036" s="185">
        <f t="shared" si="374"/>
        <v>47600</v>
      </c>
      <c r="Q4036" s="143">
        <v>2023</v>
      </c>
      <c r="R4036" s="143" t="str">
        <f>IFERROR(VLOOKUP(G4036,'SOURCE COMPANY'!A:B, 2, FALSE), "")</f>
        <v>Sigachi Industries limited</v>
      </c>
      <c r="S4036" s="143" t="str">
        <f>IFERROR(VLOOKUP(H4036,'CUSTOMER NAME'!A:B, 2, FALSE), "")</f>
        <v>TO THE ORDER</v>
      </c>
    </row>
    <row r="4037" spans="1:19">
      <c r="A4037" s="119" t="s">
        <v>3028</v>
      </c>
      <c r="B4037" s="120">
        <v>20000</v>
      </c>
      <c r="C4037" s="120" t="s">
        <v>7</v>
      </c>
      <c r="D4037" s="120" t="s">
        <v>3284</v>
      </c>
      <c r="E4037" s="120">
        <v>2.37</v>
      </c>
      <c r="F4037" s="120" t="s">
        <v>9</v>
      </c>
      <c r="G4037" s="131" t="s">
        <v>2679</v>
      </c>
      <c r="H4037" s="121" t="s">
        <v>510</v>
      </c>
      <c r="I4037" s="192" t="s">
        <v>3034</v>
      </c>
      <c r="J4037" s="184">
        <f>IF(F4037="USD", E4037, E4037 * IFERROR(VLOOKUP(F4037, EXCHANGE_RATE!A:B, 2, FALSE), "Currency not found"))</f>
        <v>2.37</v>
      </c>
      <c r="K4037" s="184">
        <f t="shared" si="372"/>
        <v>2.37</v>
      </c>
      <c r="L4037" s="184">
        <f>IF(C4037="MTS", B4037, B4037 * IFERROR(VLOOKUP(C4037, 'QTY_CONVERSIONS '!A:B, 2, FALSE), "Units not  found"))</f>
        <v>20</v>
      </c>
      <c r="M4037" s="185">
        <f t="shared" si="373"/>
        <v>47400</v>
      </c>
      <c r="N4037" s="143" t="str">
        <f>IFERROR(VLOOKUP(D4037, Product_Category!A:B, 2, FALSE), "Uncategorized")</f>
        <v>MCC</v>
      </c>
      <c r="O4037" s="186">
        <f t="shared" si="375"/>
        <v>2370</v>
      </c>
      <c r="P4037" s="185">
        <f t="shared" si="374"/>
        <v>47400</v>
      </c>
      <c r="Q4037" s="143">
        <v>2023</v>
      </c>
      <c r="R4037" s="143" t="str">
        <f>IFERROR(VLOOKUP(G4037,'SOURCE COMPANY'!A:B, 2, FALSE), "")</f>
        <v>Sigachi Industries limited</v>
      </c>
      <c r="S4037" s="143" t="str">
        <f>IFERROR(VLOOKUP(H4037,'CUSTOMER NAME'!A:B, 2, FALSE), "")</f>
        <v>TO THE ORDER</v>
      </c>
    </row>
    <row r="4038" spans="1:19">
      <c r="A4038" s="119" t="s">
        <v>3028</v>
      </c>
      <c r="B4038" s="120">
        <v>10000</v>
      </c>
      <c r="C4038" s="120" t="s">
        <v>7</v>
      </c>
      <c r="D4038" s="120" t="s">
        <v>2691</v>
      </c>
      <c r="E4038" s="120">
        <v>2.38</v>
      </c>
      <c r="F4038" s="120" t="s">
        <v>9</v>
      </c>
      <c r="G4038" s="131" t="s">
        <v>2679</v>
      </c>
      <c r="H4038" s="121" t="s">
        <v>510</v>
      </c>
      <c r="I4038" s="192" t="s">
        <v>3034</v>
      </c>
      <c r="J4038" s="184">
        <f>IF(F4038="USD", E4038, E4038 * IFERROR(VLOOKUP(F4038, EXCHANGE_RATE!A:B, 2, FALSE), "Currency not found"))</f>
        <v>2.38</v>
      </c>
      <c r="K4038" s="184">
        <f t="shared" si="372"/>
        <v>2.38</v>
      </c>
      <c r="L4038" s="184">
        <f>IF(C4038="MTS", B4038, B4038 * IFERROR(VLOOKUP(C4038, 'QTY_CONVERSIONS '!A:B, 2, FALSE), "Units not  found"))</f>
        <v>10</v>
      </c>
      <c r="M4038" s="185">
        <f t="shared" si="373"/>
        <v>23800</v>
      </c>
      <c r="N4038" s="143" t="str">
        <f>IFERROR(VLOOKUP(D4038, Product_Category!A:B, 2, FALSE), "Uncategorized")</f>
        <v>MCC</v>
      </c>
      <c r="O4038" s="186">
        <f t="shared" si="375"/>
        <v>2380</v>
      </c>
      <c r="P4038" s="185">
        <f t="shared" si="374"/>
        <v>23800</v>
      </c>
      <c r="Q4038" s="143">
        <v>2023</v>
      </c>
      <c r="R4038" s="143" t="str">
        <f>IFERROR(VLOOKUP(G4038,'SOURCE COMPANY'!A:B, 2, FALSE), "")</f>
        <v>Sigachi Industries limited</v>
      </c>
      <c r="S4038" s="143" t="str">
        <f>IFERROR(VLOOKUP(H4038,'CUSTOMER NAME'!A:B, 2, FALSE), "")</f>
        <v>TO THE ORDER</v>
      </c>
    </row>
    <row r="4039" spans="1:19">
      <c r="A4039" s="238" t="s">
        <v>920</v>
      </c>
      <c r="B4039" s="224">
        <v>500</v>
      </c>
      <c r="C4039" s="224" t="s">
        <v>7</v>
      </c>
      <c r="D4039" s="224" t="s">
        <v>921</v>
      </c>
      <c r="E4039" s="256">
        <v>2.2999999999999998</v>
      </c>
      <c r="F4039" s="224" t="s">
        <v>9</v>
      </c>
      <c r="G4039" s="131" t="s">
        <v>2679</v>
      </c>
      <c r="H4039" s="203" t="s">
        <v>510</v>
      </c>
      <c r="I4039" s="219" t="str">
        <f t="shared" ref="I4039:I4070" si="376">I4038</f>
        <v>September</v>
      </c>
      <c r="J4039" s="184">
        <f>IF(F4039="USD", E4039, E4039 * IFERROR(VLOOKUP(F4039, EXCHANGE_RATE!A:B, 2, FALSE), "Currency not found"))</f>
        <v>2.2999999999999998</v>
      </c>
      <c r="K4039" s="184">
        <f t="shared" si="372"/>
        <v>2.2999999999999998</v>
      </c>
      <c r="L4039" s="184">
        <f>IF(C4039="MTS", B4039, B4039 * IFERROR(VLOOKUP(C4039, 'QTY_CONVERSIONS '!A:B, 2, FALSE), "Units not  found"))</f>
        <v>0.5</v>
      </c>
      <c r="M4039" s="185">
        <f t="shared" si="373"/>
        <v>1150</v>
      </c>
      <c r="N4039" s="143" t="str">
        <f>IFERROR(VLOOKUP(D4039, Product_Category!A:B, 2, FALSE), "Uncategorized")</f>
        <v>MCC</v>
      </c>
      <c r="O4039" s="186">
        <f t="shared" si="375"/>
        <v>2300</v>
      </c>
      <c r="P4039" s="185">
        <f t="shared" si="374"/>
        <v>1150</v>
      </c>
      <c r="Q4039" s="143">
        <v>2023</v>
      </c>
      <c r="R4039" s="143" t="str">
        <f>IFERROR(VLOOKUP(G4039,'SOURCE COMPANY'!A:B, 2, FALSE), "")</f>
        <v>Sigachi Industries limited</v>
      </c>
      <c r="S4039" s="143" t="str">
        <f>IFERROR(VLOOKUP(H4039,'CUSTOMER NAME'!A:B, 2, FALSE), "")</f>
        <v>TO THE ORDER</v>
      </c>
    </row>
    <row r="4040" spans="1:19">
      <c r="A4040" s="233" t="s">
        <v>920</v>
      </c>
      <c r="B4040" s="118">
        <v>4500</v>
      </c>
      <c r="C4040" s="118" t="s">
        <v>7</v>
      </c>
      <c r="D4040" s="118" t="s">
        <v>921</v>
      </c>
      <c r="E4040" s="255">
        <v>2.9</v>
      </c>
      <c r="F4040" s="118" t="s">
        <v>9</v>
      </c>
      <c r="G4040" s="131" t="s">
        <v>2679</v>
      </c>
      <c r="H4040" s="199" t="s">
        <v>510</v>
      </c>
      <c r="I4040" s="219" t="str">
        <f t="shared" si="376"/>
        <v>September</v>
      </c>
      <c r="J4040" s="184">
        <f>IF(F4040="USD", E4040, E4040 * IFERROR(VLOOKUP(F4040, EXCHANGE_RATE!A:B, 2, FALSE), "Currency not found"))</f>
        <v>2.9</v>
      </c>
      <c r="K4040" s="184">
        <f t="shared" si="372"/>
        <v>2.9</v>
      </c>
      <c r="L4040" s="184">
        <f>IF(C4040="MTS", B4040, B4040 * IFERROR(VLOOKUP(C4040, 'QTY_CONVERSIONS '!A:B, 2, FALSE), "Units not  found"))</f>
        <v>4.5</v>
      </c>
      <c r="M4040" s="185">
        <f t="shared" si="373"/>
        <v>13050</v>
      </c>
      <c r="N4040" s="143" t="str">
        <f>IFERROR(VLOOKUP(D4040, Product_Category!A:B, 2, FALSE), "Uncategorized")</f>
        <v>MCC</v>
      </c>
      <c r="O4040" s="186">
        <f t="shared" si="375"/>
        <v>2900</v>
      </c>
      <c r="P4040" s="185">
        <f t="shared" si="374"/>
        <v>13050</v>
      </c>
      <c r="Q4040" s="143">
        <v>2023</v>
      </c>
      <c r="R4040" s="143" t="str">
        <f>IFERROR(VLOOKUP(G4040,'SOURCE COMPANY'!A:B, 2, FALSE), "")</f>
        <v>Sigachi Industries limited</v>
      </c>
      <c r="S4040" s="143" t="str">
        <f>IFERROR(VLOOKUP(H4040,'CUSTOMER NAME'!A:B, 2, FALSE), "")</f>
        <v>TO THE ORDER</v>
      </c>
    </row>
    <row r="4041" spans="1:19">
      <c r="A4041" s="234" t="s">
        <v>1003</v>
      </c>
      <c r="B4041" s="31">
        <v>20</v>
      </c>
      <c r="C4041" s="143" t="s">
        <v>7</v>
      </c>
      <c r="D4041" s="143" t="s">
        <v>2028</v>
      </c>
      <c r="E4041" s="51">
        <v>26.39</v>
      </c>
      <c r="F4041" s="143" t="s">
        <v>9</v>
      </c>
      <c r="G4041" s="131" t="s">
        <v>2679</v>
      </c>
      <c r="H4041" s="198" t="s">
        <v>510</v>
      </c>
      <c r="I4041" s="219" t="str">
        <f t="shared" si="376"/>
        <v>September</v>
      </c>
      <c r="J4041" s="184">
        <f>IF(F4041="USD", E4041, E4041 * IFERROR(VLOOKUP(F4041, EXCHANGE_RATE!A:B, 2, FALSE), "Currency not found"))</f>
        <v>26.39</v>
      </c>
      <c r="K4041" s="184">
        <f t="shared" si="372"/>
        <v>26.39</v>
      </c>
      <c r="L4041" s="184">
        <f>IF(C4041="MTS", B4041, B4041 * IFERROR(VLOOKUP(C4041, 'QTY_CONVERSIONS '!A:B, 2, FALSE), "Units not  found"))</f>
        <v>0.02</v>
      </c>
      <c r="M4041" s="185">
        <f t="shared" si="373"/>
        <v>527.79999999999995</v>
      </c>
      <c r="N4041" s="143" t="str">
        <f>IFERROR(VLOOKUP(D4041, Product_Category!A:B, 2, FALSE), "Uncategorized")</f>
        <v>MCC</v>
      </c>
      <c r="O4041" s="186">
        <f t="shared" si="375"/>
        <v>26390</v>
      </c>
      <c r="P4041" s="185">
        <f t="shared" si="374"/>
        <v>527.79999999999995</v>
      </c>
      <c r="Q4041" s="143">
        <v>2023</v>
      </c>
      <c r="R4041" s="143" t="str">
        <f>IFERROR(VLOOKUP(G4041,'SOURCE COMPANY'!A:B, 2, FALSE), "")</f>
        <v>Sigachi Industries limited</v>
      </c>
      <c r="S4041" s="143" t="str">
        <f>IFERROR(VLOOKUP(H4041,'CUSTOMER NAME'!A:B, 2, FALSE), "")</f>
        <v>TO THE ORDER</v>
      </c>
    </row>
    <row r="4042" spans="1:19">
      <c r="A4042" s="234" t="s">
        <v>834</v>
      </c>
      <c r="B4042" s="31">
        <v>20000</v>
      </c>
      <c r="C4042" s="143" t="s">
        <v>7</v>
      </c>
      <c r="D4042" s="143" t="s">
        <v>2112</v>
      </c>
      <c r="E4042" s="51">
        <v>2.4300000000000002</v>
      </c>
      <c r="F4042" s="143" t="s">
        <v>9</v>
      </c>
      <c r="G4042" s="131" t="s">
        <v>2679</v>
      </c>
      <c r="H4042" s="198" t="s">
        <v>510</v>
      </c>
      <c r="I4042" s="219" t="str">
        <f t="shared" si="376"/>
        <v>September</v>
      </c>
      <c r="J4042" s="184">
        <f>IF(F4042="USD", E4042, E4042 * IFERROR(VLOOKUP(F4042, EXCHANGE_RATE!A:B, 2, FALSE), "Currency not found"))</f>
        <v>2.4300000000000002</v>
      </c>
      <c r="K4042" s="184">
        <f t="shared" si="372"/>
        <v>2.4300000000000002</v>
      </c>
      <c r="L4042" s="184">
        <f>IF(C4042="MTS", B4042, B4042 * IFERROR(VLOOKUP(C4042, 'QTY_CONVERSIONS '!A:B, 2, FALSE), "Units not  found"))</f>
        <v>20</v>
      </c>
      <c r="M4042" s="185">
        <f t="shared" si="373"/>
        <v>48600</v>
      </c>
      <c r="N4042" s="143" t="str">
        <f>IFERROR(VLOOKUP(D4042, Product_Category!A:B, 2, FALSE), "Uncategorized")</f>
        <v>MCC</v>
      </c>
      <c r="O4042" s="186">
        <f t="shared" si="375"/>
        <v>2430</v>
      </c>
      <c r="P4042" s="185">
        <f t="shared" si="374"/>
        <v>48600</v>
      </c>
      <c r="Q4042" s="143">
        <v>2023</v>
      </c>
      <c r="R4042" s="143" t="str">
        <f>IFERROR(VLOOKUP(G4042,'SOURCE COMPANY'!A:B, 2, FALSE), "")</f>
        <v>Sigachi Industries limited</v>
      </c>
      <c r="S4042" s="143" t="str">
        <f>IFERROR(VLOOKUP(H4042,'CUSTOMER NAME'!A:B, 2, FALSE), "")</f>
        <v>TO THE ORDER</v>
      </c>
    </row>
    <row r="4043" spans="1:19">
      <c r="A4043" s="234" t="s">
        <v>1329</v>
      </c>
      <c r="B4043" s="143">
        <v>2025</v>
      </c>
      <c r="C4043" s="143" t="s">
        <v>7</v>
      </c>
      <c r="D4043" s="143" t="s">
        <v>1334</v>
      </c>
      <c r="E4043" s="255">
        <v>3.22</v>
      </c>
      <c r="F4043" s="143" t="s">
        <v>9</v>
      </c>
      <c r="G4043" s="131" t="s">
        <v>2679</v>
      </c>
      <c r="H4043" s="198" t="s">
        <v>510</v>
      </c>
      <c r="I4043" s="219" t="str">
        <f t="shared" si="376"/>
        <v>September</v>
      </c>
      <c r="J4043" s="184">
        <f>IF(F4043="USD", E4043, E4043 * IFERROR(VLOOKUP(F4043, EXCHANGE_RATE!A:B, 2, FALSE), "Currency not found"))</f>
        <v>3.22</v>
      </c>
      <c r="K4043" s="184">
        <f t="shared" si="372"/>
        <v>3.22</v>
      </c>
      <c r="L4043" s="184">
        <f>IF(C4043="MTS", B4043, B4043 * IFERROR(VLOOKUP(C4043, 'QTY_CONVERSIONS '!A:B, 2, FALSE), "Units not  found"))</f>
        <v>2.0249999999999999</v>
      </c>
      <c r="M4043" s="185">
        <f t="shared" si="373"/>
        <v>6520.5</v>
      </c>
      <c r="N4043" s="143" t="str">
        <f>IFERROR(VLOOKUP(D4043, Product_Category!A:B, 2, FALSE), "Uncategorized")</f>
        <v>MCC</v>
      </c>
      <c r="O4043" s="186">
        <f t="shared" si="375"/>
        <v>3220</v>
      </c>
      <c r="P4043" s="185">
        <f t="shared" si="374"/>
        <v>6520.5</v>
      </c>
      <c r="Q4043" s="143">
        <v>2023</v>
      </c>
      <c r="R4043" s="143" t="str">
        <f>IFERROR(VLOOKUP(G4043,'SOURCE COMPANY'!A:B, 2, FALSE), "")</f>
        <v>Sigachi Industries limited</v>
      </c>
      <c r="S4043" s="143" t="str">
        <f>IFERROR(VLOOKUP(H4043,'CUSTOMER NAME'!A:B, 2, FALSE), "")</f>
        <v>TO THE ORDER</v>
      </c>
    </row>
    <row r="4044" spans="1:19">
      <c r="A4044" s="234" t="s">
        <v>1329</v>
      </c>
      <c r="B4044" s="31">
        <v>5000</v>
      </c>
      <c r="C4044" s="143" t="s">
        <v>7</v>
      </c>
      <c r="D4044" s="143" t="s">
        <v>2042</v>
      </c>
      <c r="E4044" s="51">
        <v>4.9000000000000004</v>
      </c>
      <c r="F4044" s="143" t="s">
        <v>9</v>
      </c>
      <c r="G4044" s="131" t="s">
        <v>2679</v>
      </c>
      <c r="H4044" s="198" t="s">
        <v>510</v>
      </c>
      <c r="I4044" s="219" t="str">
        <f t="shared" si="376"/>
        <v>September</v>
      </c>
      <c r="J4044" s="184">
        <f>IF(F4044="USD", E4044, E4044 * IFERROR(VLOOKUP(F4044, EXCHANGE_RATE!A:B, 2, FALSE), "Currency not found"))</f>
        <v>4.9000000000000004</v>
      </c>
      <c r="K4044" s="184">
        <f t="shared" si="372"/>
        <v>4.9000000000000004</v>
      </c>
      <c r="L4044" s="184">
        <f>IF(C4044="MTS", B4044, B4044 * IFERROR(VLOOKUP(C4044, 'QTY_CONVERSIONS '!A:B, 2, FALSE), "Units not  found"))</f>
        <v>5</v>
      </c>
      <c r="M4044" s="185">
        <f t="shared" si="373"/>
        <v>24500</v>
      </c>
      <c r="N4044" s="143" t="str">
        <f>IFERROR(VLOOKUP(D4044, Product_Category!A:B, 2, FALSE), "Uncategorized")</f>
        <v>MCC</v>
      </c>
      <c r="O4044" s="186">
        <f t="shared" si="375"/>
        <v>4900</v>
      </c>
      <c r="P4044" s="185">
        <f t="shared" si="374"/>
        <v>24500</v>
      </c>
      <c r="Q4044" s="143">
        <v>2023</v>
      </c>
      <c r="R4044" s="143" t="str">
        <f>IFERROR(VLOOKUP(G4044,'SOURCE COMPANY'!A:B, 2, FALSE), "")</f>
        <v>Sigachi Industries limited</v>
      </c>
      <c r="S4044" s="143" t="str">
        <f>IFERROR(VLOOKUP(H4044,'CUSTOMER NAME'!A:B, 2, FALSE), "")</f>
        <v>TO THE ORDER</v>
      </c>
    </row>
    <row r="4045" spans="1:19">
      <c r="A4045" s="233" t="s">
        <v>172</v>
      </c>
      <c r="B4045" s="118">
        <v>10000</v>
      </c>
      <c r="C4045" s="118" t="s">
        <v>7</v>
      </c>
      <c r="D4045" s="118" t="s">
        <v>775</v>
      </c>
      <c r="E4045" s="255">
        <v>3.52</v>
      </c>
      <c r="F4045" s="118" t="s">
        <v>9</v>
      </c>
      <c r="G4045" s="131" t="s">
        <v>2679</v>
      </c>
      <c r="H4045" s="199" t="s">
        <v>510</v>
      </c>
      <c r="I4045" s="219" t="str">
        <f t="shared" si="376"/>
        <v>September</v>
      </c>
      <c r="J4045" s="184">
        <f>IF(F4045="USD", E4045, E4045 * IFERROR(VLOOKUP(F4045, EXCHANGE_RATE!A:B, 2, FALSE), "Currency not found"))</f>
        <v>3.52</v>
      </c>
      <c r="K4045" s="184">
        <f t="shared" si="372"/>
        <v>3.52</v>
      </c>
      <c r="L4045" s="184">
        <f>IF(C4045="MTS", B4045, B4045 * IFERROR(VLOOKUP(C4045, 'QTY_CONVERSIONS '!A:B, 2, FALSE), "Units not  found"))</f>
        <v>10</v>
      </c>
      <c r="M4045" s="185">
        <f t="shared" si="373"/>
        <v>35200</v>
      </c>
      <c r="N4045" s="143" t="str">
        <f>IFERROR(VLOOKUP(D4045, Product_Category!A:B, 2, FALSE), "Uncategorized")</f>
        <v>MCC</v>
      </c>
      <c r="O4045" s="186">
        <f t="shared" si="375"/>
        <v>3520</v>
      </c>
      <c r="P4045" s="185">
        <f t="shared" si="374"/>
        <v>35200</v>
      </c>
      <c r="Q4045" s="143">
        <v>2023</v>
      </c>
      <c r="R4045" s="143" t="str">
        <f>IFERROR(VLOOKUP(G4045,'SOURCE COMPANY'!A:B, 2, FALSE), "")</f>
        <v>Sigachi Industries limited</v>
      </c>
      <c r="S4045" s="143" t="str">
        <f>IFERROR(VLOOKUP(H4045,'CUSTOMER NAME'!A:B, 2, FALSE), "")</f>
        <v>TO THE ORDER</v>
      </c>
    </row>
    <row r="4046" spans="1:19">
      <c r="A4046" s="233" t="s">
        <v>172</v>
      </c>
      <c r="B4046" s="118">
        <v>60</v>
      </c>
      <c r="C4046" s="118" t="s">
        <v>7</v>
      </c>
      <c r="D4046" s="118" t="s">
        <v>776</v>
      </c>
      <c r="E4046" s="255">
        <v>4.3</v>
      </c>
      <c r="F4046" s="118" t="s">
        <v>9</v>
      </c>
      <c r="G4046" s="131" t="s">
        <v>2679</v>
      </c>
      <c r="H4046" s="199" t="s">
        <v>510</v>
      </c>
      <c r="I4046" s="219" t="str">
        <f t="shared" si="376"/>
        <v>September</v>
      </c>
      <c r="J4046" s="184">
        <f>IF(F4046="USD", E4046, E4046 * IFERROR(VLOOKUP(F4046, EXCHANGE_RATE!A:B, 2, FALSE), "Currency not found"))</f>
        <v>4.3</v>
      </c>
      <c r="K4046" s="184">
        <f t="shared" si="372"/>
        <v>4.3</v>
      </c>
      <c r="L4046" s="184">
        <f>IF(C4046="MTS", B4046, B4046 * IFERROR(VLOOKUP(C4046, 'QTY_CONVERSIONS '!A:B, 2, FALSE), "Units not  found"))</f>
        <v>0.06</v>
      </c>
      <c r="M4046" s="185">
        <f t="shared" si="373"/>
        <v>258</v>
      </c>
      <c r="N4046" s="143" t="str">
        <f>IFERROR(VLOOKUP(D4046, Product_Category!A:B, 2, FALSE), "Uncategorized")</f>
        <v>MCC</v>
      </c>
      <c r="O4046" s="186">
        <f t="shared" si="375"/>
        <v>4300</v>
      </c>
      <c r="P4046" s="185">
        <f t="shared" si="374"/>
        <v>258</v>
      </c>
      <c r="Q4046" s="143">
        <v>2023</v>
      </c>
      <c r="R4046" s="143" t="str">
        <f>IFERROR(VLOOKUP(G4046,'SOURCE COMPANY'!A:B, 2, FALSE), "")</f>
        <v>Sigachi Industries limited</v>
      </c>
      <c r="S4046" s="143" t="str">
        <f>IFERROR(VLOOKUP(H4046,'CUSTOMER NAME'!A:B, 2, FALSE), "")</f>
        <v>TO THE ORDER</v>
      </c>
    </row>
    <row r="4047" spans="1:19">
      <c r="A4047" s="238" t="s">
        <v>172</v>
      </c>
      <c r="B4047" s="224">
        <v>10000</v>
      </c>
      <c r="C4047" s="224" t="s">
        <v>7</v>
      </c>
      <c r="D4047" s="224" t="s">
        <v>777</v>
      </c>
      <c r="E4047" s="256">
        <v>2.78</v>
      </c>
      <c r="F4047" s="224" t="s">
        <v>9</v>
      </c>
      <c r="G4047" s="131" t="s">
        <v>2679</v>
      </c>
      <c r="H4047" s="203" t="s">
        <v>510</v>
      </c>
      <c r="I4047" s="219" t="str">
        <f t="shared" si="376"/>
        <v>September</v>
      </c>
      <c r="J4047" s="184">
        <f>IF(F4047="USD", E4047, E4047 * IFERROR(VLOOKUP(F4047, EXCHANGE_RATE!A:B, 2, FALSE), "Currency not found"))</f>
        <v>2.78</v>
      </c>
      <c r="K4047" s="184">
        <f t="shared" si="372"/>
        <v>2.78</v>
      </c>
      <c r="L4047" s="184">
        <f>IF(C4047="MTS", B4047, B4047 * IFERROR(VLOOKUP(C4047, 'QTY_CONVERSIONS '!A:B, 2, FALSE), "Units not  found"))</f>
        <v>10</v>
      </c>
      <c r="M4047" s="185">
        <f t="shared" si="373"/>
        <v>27799.999999999996</v>
      </c>
      <c r="N4047" s="143" t="str">
        <f>IFERROR(VLOOKUP(D4047, Product_Category!A:B, 2, FALSE), "Uncategorized")</f>
        <v>MCC</v>
      </c>
      <c r="O4047" s="186">
        <f t="shared" si="375"/>
        <v>2780</v>
      </c>
      <c r="P4047" s="185">
        <f t="shared" si="374"/>
        <v>27800</v>
      </c>
      <c r="Q4047" s="143">
        <v>2023</v>
      </c>
      <c r="R4047" s="143" t="str">
        <f>IFERROR(VLOOKUP(G4047,'SOURCE COMPANY'!A:B, 2, FALSE), "")</f>
        <v>Sigachi Industries limited</v>
      </c>
      <c r="S4047" s="143" t="str">
        <f>IFERROR(VLOOKUP(H4047,'CUSTOMER NAME'!A:B, 2, FALSE), "")</f>
        <v>TO THE ORDER</v>
      </c>
    </row>
    <row r="4048" spans="1:19">
      <c r="A4048" s="233" t="s">
        <v>172</v>
      </c>
      <c r="B4048" s="118">
        <v>2000</v>
      </c>
      <c r="C4048" s="118" t="s">
        <v>7</v>
      </c>
      <c r="D4048" s="118" t="s">
        <v>1068</v>
      </c>
      <c r="E4048" s="255">
        <v>3.2599347999999999</v>
      </c>
      <c r="F4048" s="118" t="s">
        <v>1718</v>
      </c>
      <c r="G4048" s="131" t="s">
        <v>2679</v>
      </c>
      <c r="H4048" s="199" t="s">
        <v>510</v>
      </c>
      <c r="I4048" s="219" t="str">
        <f t="shared" si="376"/>
        <v>September</v>
      </c>
      <c r="J4048" s="184">
        <f>IF(F4048="USD", E4048, E4048 * IFERROR(VLOOKUP(F4048, EXCHANGE_RATE!A:B, 2, FALSE), "Currency not found"))</f>
        <v>3.4881302359999999</v>
      </c>
      <c r="K4048" s="184">
        <f t="shared" si="372"/>
        <v>3.4899999999999998</v>
      </c>
      <c r="L4048" s="184">
        <f>IF(C4048="MTS", B4048, B4048 * IFERROR(VLOOKUP(C4048, 'QTY_CONVERSIONS '!A:B, 2, FALSE), "Units not  found"))</f>
        <v>2</v>
      </c>
      <c r="M4048" s="185">
        <f t="shared" si="373"/>
        <v>6979.9999999999991</v>
      </c>
      <c r="N4048" s="143" t="str">
        <f>IFERROR(VLOOKUP(D4048, Product_Category!A:B, 2, FALSE), "Uncategorized")</f>
        <v>MCC</v>
      </c>
      <c r="O4048" s="186">
        <f t="shared" si="375"/>
        <v>3489.9999999999995</v>
      </c>
      <c r="P4048" s="185">
        <f t="shared" si="374"/>
        <v>6979.9999999999991</v>
      </c>
      <c r="Q4048" s="143">
        <v>2023</v>
      </c>
      <c r="R4048" s="143" t="str">
        <f>IFERROR(VLOOKUP(G4048,'SOURCE COMPANY'!A:B, 2, FALSE), "")</f>
        <v>Sigachi Industries limited</v>
      </c>
      <c r="S4048" s="143" t="str">
        <f>IFERROR(VLOOKUP(H4048,'CUSTOMER NAME'!A:B, 2, FALSE), "")</f>
        <v>TO THE ORDER</v>
      </c>
    </row>
    <row r="4049" spans="1:19">
      <c r="A4049" s="233" t="s">
        <v>172</v>
      </c>
      <c r="B4049" s="118">
        <v>2000</v>
      </c>
      <c r="C4049" s="118" t="s">
        <v>7</v>
      </c>
      <c r="D4049" s="118" t="s">
        <v>1069</v>
      </c>
      <c r="E4049" s="255">
        <v>3.2599347999999999</v>
      </c>
      <c r="F4049" s="118" t="s">
        <v>1718</v>
      </c>
      <c r="G4049" s="131" t="s">
        <v>2679</v>
      </c>
      <c r="H4049" s="199" t="s">
        <v>510</v>
      </c>
      <c r="I4049" s="219" t="str">
        <f t="shared" si="376"/>
        <v>September</v>
      </c>
      <c r="J4049" s="184">
        <f>IF(F4049="USD", E4049, E4049 * IFERROR(VLOOKUP(F4049, EXCHANGE_RATE!A:B, 2, FALSE), "Currency not found"))</f>
        <v>3.4881302359999999</v>
      </c>
      <c r="K4049" s="184">
        <f t="shared" si="372"/>
        <v>3.4899999999999998</v>
      </c>
      <c r="L4049" s="184">
        <f>IF(C4049="MTS", B4049, B4049 * IFERROR(VLOOKUP(C4049, 'QTY_CONVERSIONS '!A:B, 2, FALSE), "Units not  found"))</f>
        <v>2</v>
      </c>
      <c r="M4049" s="185">
        <f t="shared" si="373"/>
        <v>6979.9999999999991</v>
      </c>
      <c r="N4049" s="143" t="str">
        <f>IFERROR(VLOOKUP(D4049, Product_Category!A:B, 2, FALSE), "Uncategorized")</f>
        <v>CROSCARMELLOSE SODIUM</v>
      </c>
      <c r="O4049" s="186">
        <f t="shared" si="375"/>
        <v>3489.9999999999995</v>
      </c>
      <c r="P4049" s="185">
        <f t="shared" si="374"/>
        <v>6979.9999999999991</v>
      </c>
      <c r="Q4049" s="143">
        <v>2023</v>
      </c>
      <c r="R4049" s="143" t="str">
        <f>IFERROR(VLOOKUP(G4049,'SOURCE COMPANY'!A:B, 2, FALSE), "")</f>
        <v>Sigachi Industries limited</v>
      </c>
      <c r="S4049" s="143" t="str">
        <f>IFERROR(VLOOKUP(H4049,'CUSTOMER NAME'!A:B, 2, FALSE), "")</f>
        <v>TO THE ORDER</v>
      </c>
    </row>
    <row r="4050" spans="1:19">
      <c r="A4050" s="238" t="s">
        <v>172</v>
      </c>
      <c r="B4050" s="224">
        <v>7000</v>
      </c>
      <c r="C4050" s="224" t="s">
        <v>7</v>
      </c>
      <c r="D4050" s="224" t="s">
        <v>1069</v>
      </c>
      <c r="E4050" s="256">
        <v>2.6899462000000001</v>
      </c>
      <c r="F4050" s="224" t="s">
        <v>1718</v>
      </c>
      <c r="G4050" s="131" t="s">
        <v>2679</v>
      </c>
      <c r="H4050" s="203" t="s">
        <v>510</v>
      </c>
      <c r="I4050" s="219" t="str">
        <f t="shared" si="376"/>
        <v>September</v>
      </c>
      <c r="J4050" s="184">
        <f>IF(F4050="USD", E4050, E4050 * IFERROR(VLOOKUP(F4050, EXCHANGE_RATE!A:B, 2, FALSE), "Currency not found"))</f>
        <v>2.8782424340000001</v>
      </c>
      <c r="K4050" s="184">
        <f t="shared" si="372"/>
        <v>2.88</v>
      </c>
      <c r="L4050" s="184">
        <f>IF(C4050="MTS", B4050, B4050 * IFERROR(VLOOKUP(C4050, 'QTY_CONVERSIONS '!A:B, 2, FALSE), "Units not  found"))</f>
        <v>7</v>
      </c>
      <c r="M4050" s="185">
        <f t="shared" si="373"/>
        <v>20160</v>
      </c>
      <c r="N4050" s="143" t="str">
        <f>IFERROR(VLOOKUP(D4050, Product_Category!A:B, 2, FALSE), "Uncategorized")</f>
        <v>CROSCARMELLOSE SODIUM</v>
      </c>
      <c r="O4050" s="186">
        <f t="shared" si="375"/>
        <v>2880</v>
      </c>
      <c r="P4050" s="185">
        <f t="shared" si="374"/>
        <v>20160</v>
      </c>
      <c r="Q4050" s="143">
        <v>2023</v>
      </c>
      <c r="R4050" s="143" t="str">
        <f>IFERROR(VLOOKUP(G4050,'SOURCE COMPANY'!A:B, 2, FALSE), "")</f>
        <v>Sigachi Industries limited</v>
      </c>
      <c r="S4050" s="143" t="str">
        <f>IFERROR(VLOOKUP(H4050,'CUSTOMER NAME'!A:B, 2, FALSE), "")</f>
        <v>TO THE ORDER</v>
      </c>
    </row>
    <row r="4051" spans="1:19">
      <c r="A4051" s="233" t="s">
        <v>172</v>
      </c>
      <c r="B4051" s="118">
        <v>5000</v>
      </c>
      <c r="C4051" s="118" t="s">
        <v>7</v>
      </c>
      <c r="D4051" s="118" t="s">
        <v>517</v>
      </c>
      <c r="E4051" s="255">
        <v>2</v>
      </c>
      <c r="F4051" s="118" t="s">
        <v>9</v>
      </c>
      <c r="G4051" s="131" t="s">
        <v>2679</v>
      </c>
      <c r="H4051" s="199" t="s">
        <v>510</v>
      </c>
      <c r="I4051" s="219" t="str">
        <f t="shared" si="376"/>
        <v>September</v>
      </c>
      <c r="J4051" s="184">
        <f>IF(F4051="USD", E4051, E4051 * IFERROR(VLOOKUP(F4051, EXCHANGE_RATE!A:B, 2, FALSE), "Currency not found"))</f>
        <v>2</v>
      </c>
      <c r="K4051" s="184">
        <f t="shared" si="372"/>
        <v>2</v>
      </c>
      <c r="L4051" s="184">
        <f>IF(C4051="MTS", B4051, B4051 * IFERROR(VLOOKUP(C4051, 'QTY_CONVERSIONS '!A:B, 2, FALSE), "Units not  found"))</f>
        <v>5</v>
      </c>
      <c r="M4051" s="185">
        <f t="shared" si="373"/>
        <v>10000</v>
      </c>
      <c r="N4051" s="143" t="str">
        <f>IFERROR(VLOOKUP(D4051, Product_Category!A:B, 2, FALSE), "Uncategorized")</f>
        <v>MCC</v>
      </c>
      <c r="O4051" s="186">
        <f t="shared" si="375"/>
        <v>2000</v>
      </c>
      <c r="P4051" s="185">
        <f t="shared" si="374"/>
        <v>10000</v>
      </c>
      <c r="Q4051" s="143">
        <v>2023</v>
      </c>
      <c r="R4051" s="143" t="str">
        <f>IFERROR(VLOOKUP(G4051,'SOURCE COMPANY'!A:B, 2, FALSE), "")</f>
        <v>Sigachi Industries limited</v>
      </c>
      <c r="S4051" s="143" t="str">
        <f>IFERROR(VLOOKUP(H4051,'CUSTOMER NAME'!A:B, 2, FALSE), "")</f>
        <v>TO THE ORDER</v>
      </c>
    </row>
    <row r="4052" spans="1:19">
      <c r="A4052" s="233" t="s">
        <v>172</v>
      </c>
      <c r="B4052" s="118">
        <v>5000</v>
      </c>
      <c r="C4052" s="118" t="s">
        <v>7</v>
      </c>
      <c r="D4052" s="118" t="s">
        <v>1068</v>
      </c>
      <c r="E4052" s="255">
        <v>2</v>
      </c>
      <c r="F4052" s="118" t="s">
        <v>9</v>
      </c>
      <c r="G4052" s="131" t="s">
        <v>2679</v>
      </c>
      <c r="H4052" s="199" t="s">
        <v>510</v>
      </c>
      <c r="I4052" s="219" t="str">
        <f t="shared" si="376"/>
        <v>September</v>
      </c>
      <c r="J4052" s="184">
        <f>IF(F4052="USD", E4052, E4052 * IFERROR(VLOOKUP(F4052, EXCHANGE_RATE!A:B, 2, FALSE), "Currency not found"))</f>
        <v>2</v>
      </c>
      <c r="K4052" s="184">
        <f t="shared" si="372"/>
        <v>2</v>
      </c>
      <c r="L4052" s="184">
        <f>IF(C4052="MTS", B4052, B4052 * IFERROR(VLOOKUP(C4052, 'QTY_CONVERSIONS '!A:B, 2, FALSE), "Units not  found"))</f>
        <v>5</v>
      </c>
      <c r="M4052" s="185">
        <f t="shared" si="373"/>
        <v>10000</v>
      </c>
      <c r="N4052" s="143" t="str">
        <f>IFERROR(VLOOKUP(D4052, Product_Category!A:B, 2, FALSE), "Uncategorized")</f>
        <v>MCC</v>
      </c>
      <c r="O4052" s="186">
        <f t="shared" si="375"/>
        <v>2000</v>
      </c>
      <c r="P4052" s="185">
        <f t="shared" si="374"/>
        <v>10000</v>
      </c>
      <c r="Q4052" s="143">
        <v>2023</v>
      </c>
      <c r="R4052" s="143" t="str">
        <f>IFERROR(VLOOKUP(G4052,'SOURCE COMPANY'!A:B, 2, FALSE), "")</f>
        <v>Sigachi Industries limited</v>
      </c>
      <c r="S4052" s="143" t="str">
        <f>IFERROR(VLOOKUP(H4052,'CUSTOMER NAME'!A:B, 2, FALSE), "")</f>
        <v>TO THE ORDER</v>
      </c>
    </row>
    <row r="4053" spans="1:19">
      <c r="A4053" s="233" t="s">
        <v>172</v>
      </c>
      <c r="B4053" s="118">
        <v>20000</v>
      </c>
      <c r="C4053" s="118" t="s">
        <v>7</v>
      </c>
      <c r="D4053" s="118" t="s">
        <v>564</v>
      </c>
      <c r="E4053" s="255">
        <v>2.4699506000000002</v>
      </c>
      <c r="F4053" s="118" t="s">
        <v>9</v>
      </c>
      <c r="G4053" s="131" t="s">
        <v>2679</v>
      </c>
      <c r="H4053" s="199" t="s">
        <v>510</v>
      </c>
      <c r="I4053" s="219" t="str">
        <f t="shared" si="376"/>
        <v>September</v>
      </c>
      <c r="J4053" s="184">
        <f>IF(F4053="USD", E4053, E4053 * IFERROR(VLOOKUP(F4053, EXCHANGE_RATE!A:B, 2, FALSE), "Currency not found"))</f>
        <v>2.4699506000000002</v>
      </c>
      <c r="K4053" s="184">
        <f t="shared" si="372"/>
        <v>2.4699999999999998</v>
      </c>
      <c r="L4053" s="184">
        <f>IF(C4053="MTS", B4053, B4053 * IFERROR(VLOOKUP(C4053, 'QTY_CONVERSIONS '!A:B, 2, FALSE), "Units not  found"))</f>
        <v>20</v>
      </c>
      <c r="M4053" s="185">
        <f t="shared" si="373"/>
        <v>49399.999999999993</v>
      </c>
      <c r="N4053" s="143" t="str">
        <f>IFERROR(VLOOKUP(D4053, Product_Category!A:B, 2, FALSE), "Uncategorized")</f>
        <v>CROSCARMELLOSE SODIUM</v>
      </c>
      <c r="O4053" s="186">
        <f t="shared" si="375"/>
        <v>2469.9999999999995</v>
      </c>
      <c r="P4053" s="185">
        <f t="shared" si="374"/>
        <v>49399.999999999993</v>
      </c>
      <c r="Q4053" s="143">
        <v>2023</v>
      </c>
      <c r="R4053" s="143" t="str">
        <f>IFERROR(VLOOKUP(G4053,'SOURCE COMPANY'!A:B, 2, FALSE), "")</f>
        <v>Sigachi Industries limited</v>
      </c>
      <c r="S4053" s="143" t="str">
        <f>IFERROR(VLOOKUP(H4053,'CUSTOMER NAME'!A:B, 2, FALSE), "")</f>
        <v>TO THE ORDER</v>
      </c>
    </row>
    <row r="4054" spans="1:19">
      <c r="A4054" s="238" t="s">
        <v>172</v>
      </c>
      <c r="B4054" s="224">
        <v>20000</v>
      </c>
      <c r="C4054" s="224" t="s">
        <v>7</v>
      </c>
      <c r="D4054" s="224" t="s">
        <v>517</v>
      </c>
      <c r="E4054" s="256">
        <v>2.4699506000000002</v>
      </c>
      <c r="F4054" s="224" t="s">
        <v>9</v>
      </c>
      <c r="G4054" s="131" t="s">
        <v>2679</v>
      </c>
      <c r="H4054" s="203" t="s">
        <v>510</v>
      </c>
      <c r="I4054" s="219" t="str">
        <f t="shared" si="376"/>
        <v>September</v>
      </c>
      <c r="J4054" s="184">
        <f>IF(F4054="USD", E4054, E4054 * IFERROR(VLOOKUP(F4054, EXCHANGE_RATE!A:B, 2, FALSE), "Currency not found"))</f>
        <v>2.4699506000000002</v>
      </c>
      <c r="K4054" s="184">
        <f t="shared" si="372"/>
        <v>2.4699999999999998</v>
      </c>
      <c r="L4054" s="184">
        <f>IF(C4054="MTS", B4054, B4054 * IFERROR(VLOOKUP(C4054, 'QTY_CONVERSIONS '!A:B, 2, FALSE), "Units not  found"))</f>
        <v>20</v>
      </c>
      <c r="M4054" s="185">
        <f t="shared" si="373"/>
        <v>49399.999999999993</v>
      </c>
      <c r="N4054" s="143" t="str">
        <f>IFERROR(VLOOKUP(D4054, Product_Category!A:B, 2, FALSE), "Uncategorized")</f>
        <v>MCC</v>
      </c>
      <c r="O4054" s="186">
        <f t="shared" si="375"/>
        <v>2469.9999999999995</v>
      </c>
      <c r="P4054" s="185">
        <f t="shared" si="374"/>
        <v>49399.999999999993</v>
      </c>
      <c r="Q4054" s="143">
        <v>2023</v>
      </c>
      <c r="R4054" s="143" t="str">
        <f>IFERROR(VLOOKUP(G4054,'SOURCE COMPANY'!A:B, 2, FALSE), "")</f>
        <v>Sigachi Industries limited</v>
      </c>
      <c r="S4054" s="143" t="str">
        <f>IFERROR(VLOOKUP(H4054,'CUSTOMER NAME'!A:B, 2, FALSE), "")</f>
        <v>TO THE ORDER</v>
      </c>
    </row>
    <row r="4055" spans="1:19">
      <c r="A4055" s="233" t="s">
        <v>172</v>
      </c>
      <c r="B4055" s="118">
        <v>20000</v>
      </c>
      <c r="C4055" s="118" t="s">
        <v>7</v>
      </c>
      <c r="D4055" s="118" t="s">
        <v>574</v>
      </c>
      <c r="E4055" s="255">
        <v>2.4699506000000002</v>
      </c>
      <c r="F4055" s="118" t="s">
        <v>9</v>
      </c>
      <c r="G4055" s="131" t="s">
        <v>2679</v>
      </c>
      <c r="H4055" s="199" t="s">
        <v>510</v>
      </c>
      <c r="I4055" s="219" t="str">
        <f t="shared" si="376"/>
        <v>September</v>
      </c>
      <c r="J4055" s="184">
        <f>IF(F4055="USD", E4055, E4055 * IFERROR(VLOOKUP(F4055, EXCHANGE_RATE!A:B, 2, FALSE), "Currency not found"))</f>
        <v>2.4699506000000002</v>
      </c>
      <c r="K4055" s="184">
        <f t="shared" si="372"/>
        <v>2.4699999999999998</v>
      </c>
      <c r="L4055" s="184">
        <f>IF(C4055="MTS", B4055, B4055 * IFERROR(VLOOKUP(C4055, 'QTY_CONVERSIONS '!A:B, 2, FALSE), "Units not  found"))</f>
        <v>20</v>
      </c>
      <c r="M4055" s="185">
        <f t="shared" si="373"/>
        <v>49399.999999999993</v>
      </c>
      <c r="N4055" s="143" t="str">
        <f>IFERROR(VLOOKUP(D4055, Product_Category!A:B, 2, FALSE), "Uncategorized")</f>
        <v>MCC</v>
      </c>
      <c r="O4055" s="186">
        <f t="shared" si="375"/>
        <v>2469.9999999999995</v>
      </c>
      <c r="P4055" s="185">
        <f t="shared" si="374"/>
        <v>49399.999999999993</v>
      </c>
      <c r="Q4055" s="143">
        <v>2023</v>
      </c>
      <c r="R4055" s="143" t="str">
        <f>IFERROR(VLOOKUP(G4055,'SOURCE COMPANY'!A:B, 2, FALSE), "")</f>
        <v>Sigachi Industries limited</v>
      </c>
      <c r="S4055" s="143" t="str">
        <f>IFERROR(VLOOKUP(H4055,'CUSTOMER NAME'!A:B, 2, FALSE), "")</f>
        <v>TO THE ORDER</v>
      </c>
    </row>
    <row r="4056" spans="1:19">
      <c r="A4056" s="233" t="s">
        <v>172</v>
      </c>
      <c r="B4056" s="118">
        <v>20000</v>
      </c>
      <c r="C4056" s="118" t="s">
        <v>7</v>
      </c>
      <c r="D4056" s="118" t="s">
        <v>516</v>
      </c>
      <c r="E4056" s="255">
        <v>2.4699506000000002</v>
      </c>
      <c r="F4056" s="118" t="s">
        <v>9</v>
      </c>
      <c r="G4056" s="131" t="s">
        <v>2679</v>
      </c>
      <c r="H4056" s="199" t="s">
        <v>510</v>
      </c>
      <c r="I4056" s="219" t="str">
        <f t="shared" si="376"/>
        <v>September</v>
      </c>
      <c r="J4056" s="184">
        <f>IF(F4056="USD", E4056, E4056 * IFERROR(VLOOKUP(F4056, EXCHANGE_RATE!A:B, 2, FALSE), "Currency not found"))</f>
        <v>2.4699506000000002</v>
      </c>
      <c r="K4056" s="184">
        <f t="shared" si="372"/>
        <v>2.4699999999999998</v>
      </c>
      <c r="L4056" s="184">
        <f>IF(C4056="MTS", B4056, B4056 * IFERROR(VLOOKUP(C4056, 'QTY_CONVERSIONS '!A:B, 2, FALSE), "Units not  found"))</f>
        <v>20</v>
      </c>
      <c r="M4056" s="185">
        <f t="shared" si="373"/>
        <v>49399.999999999993</v>
      </c>
      <c r="N4056" s="143" t="str">
        <f>IFERROR(VLOOKUP(D4056, Product_Category!A:B, 2, FALSE), "Uncategorized")</f>
        <v>MCC</v>
      </c>
      <c r="O4056" s="186">
        <f t="shared" si="375"/>
        <v>2469.9999999999995</v>
      </c>
      <c r="P4056" s="185">
        <f t="shared" si="374"/>
        <v>49399.999999999993</v>
      </c>
      <c r="Q4056" s="143">
        <v>2023</v>
      </c>
      <c r="R4056" s="143" t="str">
        <f>IFERROR(VLOOKUP(G4056,'SOURCE COMPANY'!A:B, 2, FALSE), "")</f>
        <v>Sigachi Industries limited</v>
      </c>
      <c r="S4056" s="143" t="str">
        <f>IFERROR(VLOOKUP(H4056,'CUSTOMER NAME'!A:B, 2, FALSE), "")</f>
        <v>TO THE ORDER</v>
      </c>
    </row>
    <row r="4057" spans="1:19">
      <c r="A4057" s="233" t="s">
        <v>172</v>
      </c>
      <c r="B4057" s="118">
        <v>20000</v>
      </c>
      <c r="C4057" s="118" t="s">
        <v>7</v>
      </c>
      <c r="D4057" s="118" t="s">
        <v>1074</v>
      </c>
      <c r="E4057" s="255">
        <v>2.4699506000000002</v>
      </c>
      <c r="F4057" s="118" t="s">
        <v>9</v>
      </c>
      <c r="G4057" s="131" t="s">
        <v>2679</v>
      </c>
      <c r="H4057" s="199" t="s">
        <v>510</v>
      </c>
      <c r="I4057" s="219" t="str">
        <f t="shared" si="376"/>
        <v>September</v>
      </c>
      <c r="J4057" s="184">
        <f>IF(F4057="USD", E4057, E4057 * IFERROR(VLOOKUP(F4057, EXCHANGE_RATE!A:B, 2, FALSE), "Currency not found"))</f>
        <v>2.4699506000000002</v>
      </c>
      <c r="K4057" s="184">
        <f t="shared" si="372"/>
        <v>2.4699999999999998</v>
      </c>
      <c r="L4057" s="184">
        <f>IF(C4057="MTS", B4057, B4057 * IFERROR(VLOOKUP(C4057, 'QTY_CONVERSIONS '!A:B, 2, FALSE), "Units not  found"))</f>
        <v>20</v>
      </c>
      <c r="M4057" s="185">
        <f t="shared" si="373"/>
        <v>49399.999999999993</v>
      </c>
      <c r="N4057" s="143" t="str">
        <f>IFERROR(VLOOKUP(D4057, Product_Category!A:B, 2, FALSE), "Uncategorized")</f>
        <v>MCC</v>
      </c>
      <c r="O4057" s="186">
        <f t="shared" si="375"/>
        <v>2469.9999999999995</v>
      </c>
      <c r="P4057" s="185">
        <f t="shared" si="374"/>
        <v>49399.999999999993</v>
      </c>
      <c r="Q4057" s="143">
        <v>2023</v>
      </c>
      <c r="R4057" s="143" t="str">
        <f>IFERROR(VLOOKUP(G4057,'SOURCE COMPANY'!A:B, 2, FALSE), "")</f>
        <v>Sigachi Industries limited</v>
      </c>
      <c r="S4057" s="143" t="str">
        <f>IFERROR(VLOOKUP(H4057,'CUSTOMER NAME'!A:B, 2, FALSE), "")</f>
        <v>TO THE ORDER</v>
      </c>
    </row>
    <row r="4058" spans="1:19">
      <c r="A4058" s="233" t="s">
        <v>172</v>
      </c>
      <c r="B4058" s="118">
        <v>20</v>
      </c>
      <c r="C4058" s="118" t="s">
        <v>1647</v>
      </c>
      <c r="D4058" s="118" t="s">
        <v>1074</v>
      </c>
      <c r="E4058" s="255">
        <v>3.73</v>
      </c>
      <c r="F4058" s="118" t="s">
        <v>9</v>
      </c>
      <c r="G4058" s="131" t="s">
        <v>2679</v>
      </c>
      <c r="H4058" s="199" t="s">
        <v>510</v>
      </c>
      <c r="I4058" s="219" t="str">
        <f t="shared" si="376"/>
        <v>September</v>
      </c>
      <c r="J4058" s="184">
        <f>IF(F4058="USD", E4058, E4058 * IFERROR(VLOOKUP(F4058, EXCHANGE_RATE!A:B, 2, FALSE), "Currency not found"))</f>
        <v>3.73</v>
      </c>
      <c r="K4058" s="184">
        <f t="shared" si="372"/>
        <v>3.73</v>
      </c>
      <c r="L4058" s="184">
        <f>IF(C4058="MTS", B4058, B4058 * IFERROR(VLOOKUP(C4058, 'QTY_CONVERSIONS '!A:B, 2, FALSE), "Units not  found"))</f>
        <v>20</v>
      </c>
      <c r="M4058" s="185">
        <f t="shared" si="373"/>
        <v>74.599999999999994</v>
      </c>
      <c r="N4058" s="143" t="str">
        <f>IFERROR(VLOOKUP(D4058, Product_Category!A:B, 2, FALSE), "Uncategorized")</f>
        <v>MCC</v>
      </c>
      <c r="O4058" s="186">
        <f t="shared" si="375"/>
        <v>3730</v>
      </c>
      <c r="P4058" s="185">
        <f t="shared" si="374"/>
        <v>74600</v>
      </c>
      <c r="Q4058" s="143">
        <v>2023</v>
      </c>
      <c r="R4058" s="143" t="str">
        <f>IFERROR(VLOOKUP(G4058,'SOURCE COMPANY'!A:B, 2, FALSE), "")</f>
        <v>Sigachi Industries limited</v>
      </c>
      <c r="S4058" s="143" t="str">
        <f>IFERROR(VLOOKUP(H4058,'CUSTOMER NAME'!A:B, 2, FALSE), "")</f>
        <v>TO THE ORDER</v>
      </c>
    </row>
    <row r="4059" spans="1:19">
      <c r="A4059" s="233" t="s">
        <v>172</v>
      </c>
      <c r="B4059" s="118">
        <v>20000</v>
      </c>
      <c r="C4059" s="118" t="s">
        <v>7</v>
      </c>
      <c r="D4059" s="118" t="s">
        <v>1075</v>
      </c>
      <c r="E4059" s="255">
        <v>3.74</v>
      </c>
      <c r="F4059" s="118" t="s">
        <v>9</v>
      </c>
      <c r="G4059" s="131" t="s">
        <v>2679</v>
      </c>
      <c r="H4059" s="199" t="s">
        <v>510</v>
      </c>
      <c r="I4059" s="219" t="str">
        <f t="shared" si="376"/>
        <v>September</v>
      </c>
      <c r="J4059" s="184">
        <f>IF(F4059="USD", E4059, E4059 * IFERROR(VLOOKUP(F4059, EXCHANGE_RATE!A:B, 2, FALSE), "Currency not found"))</f>
        <v>3.74</v>
      </c>
      <c r="K4059" s="184">
        <f t="shared" si="372"/>
        <v>3.74</v>
      </c>
      <c r="L4059" s="184">
        <f>IF(C4059="MTS", B4059, B4059 * IFERROR(VLOOKUP(C4059, 'QTY_CONVERSIONS '!A:B, 2, FALSE), "Units not  found"))</f>
        <v>20</v>
      </c>
      <c r="M4059" s="185">
        <f t="shared" si="373"/>
        <v>74800</v>
      </c>
      <c r="N4059" s="143" t="str">
        <f>IFERROR(VLOOKUP(D4059, Product_Category!A:B, 2, FALSE), "Uncategorized")</f>
        <v>MCC</v>
      </c>
      <c r="O4059" s="186">
        <f t="shared" si="375"/>
        <v>3740</v>
      </c>
      <c r="P4059" s="185">
        <f t="shared" si="374"/>
        <v>74800</v>
      </c>
      <c r="Q4059" s="143">
        <v>2023</v>
      </c>
      <c r="R4059" s="143" t="str">
        <f>IFERROR(VLOOKUP(G4059,'SOURCE COMPANY'!A:B, 2, FALSE), "")</f>
        <v>Sigachi Industries limited</v>
      </c>
      <c r="S4059" s="143" t="str">
        <f>IFERROR(VLOOKUP(H4059,'CUSTOMER NAME'!A:B, 2, FALSE), "")</f>
        <v>TO THE ORDER</v>
      </c>
    </row>
    <row r="4060" spans="1:19">
      <c r="A4060" s="238" t="s">
        <v>172</v>
      </c>
      <c r="B4060" s="224">
        <v>20000</v>
      </c>
      <c r="C4060" s="224" t="s">
        <v>7</v>
      </c>
      <c r="D4060" s="224" t="s">
        <v>1075</v>
      </c>
      <c r="E4060" s="256">
        <v>3.74</v>
      </c>
      <c r="F4060" s="224" t="s">
        <v>9</v>
      </c>
      <c r="G4060" s="131" t="s">
        <v>2679</v>
      </c>
      <c r="H4060" s="203" t="s">
        <v>510</v>
      </c>
      <c r="I4060" s="219" t="str">
        <f t="shared" si="376"/>
        <v>September</v>
      </c>
      <c r="J4060" s="184">
        <f>IF(F4060="USD", E4060, E4060 * IFERROR(VLOOKUP(F4060, EXCHANGE_RATE!A:B, 2, FALSE), "Currency not found"))</f>
        <v>3.74</v>
      </c>
      <c r="K4060" s="184">
        <f t="shared" si="372"/>
        <v>3.74</v>
      </c>
      <c r="L4060" s="184">
        <f>IF(C4060="MTS", B4060, B4060 * IFERROR(VLOOKUP(C4060, 'QTY_CONVERSIONS '!A:B, 2, FALSE), "Units not  found"))</f>
        <v>20</v>
      </c>
      <c r="M4060" s="185">
        <f t="shared" si="373"/>
        <v>74800</v>
      </c>
      <c r="N4060" s="143" t="str">
        <f>IFERROR(VLOOKUP(D4060, Product_Category!A:B, 2, FALSE), "Uncategorized")</f>
        <v>MCC</v>
      </c>
      <c r="O4060" s="186">
        <f t="shared" si="375"/>
        <v>3740</v>
      </c>
      <c r="P4060" s="185">
        <f t="shared" si="374"/>
        <v>74800</v>
      </c>
      <c r="Q4060" s="143">
        <v>2023</v>
      </c>
      <c r="R4060" s="143" t="str">
        <f>IFERROR(VLOOKUP(G4060,'SOURCE COMPANY'!A:B, 2, FALSE), "")</f>
        <v>Sigachi Industries limited</v>
      </c>
      <c r="S4060" s="143" t="str">
        <f>IFERROR(VLOOKUP(H4060,'CUSTOMER NAME'!A:B, 2, FALSE), "")</f>
        <v>TO THE ORDER</v>
      </c>
    </row>
    <row r="4061" spans="1:19">
      <c r="A4061" s="242" t="s">
        <v>172</v>
      </c>
      <c r="B4061" s="243">
        <v>20</v>
      </c>
      <c r="C4061" s="243" t="s">
        <v>1647</v>
      </c>
      <c r="D4061" s="243" t="s">
        <v>517</v>
      </c>
      <c r="E4061" s="258">
        <v>3.73</v>
      </c>
      <c r="F4061" s="243" t="s">
        <v>9</v>
      </c>
      <c r="G4061" s="131" t="s">
        <v>2679</v>
      </c>
      <c r="H4061" s="259" t="s">
        <v>510</v>
      </c>
      <c r="I4061" s="219" t="str">
        <f t="shared" si="376"/>
        <v>September</v>
      </c>
      <c r="J4061" s="184">
        <f>IF(F4061="USD", E4061, E4061 * IFERROR(VLOOKUP(F4061, EXCHANGE_RATE!A:B, 2, FALSE), "Currency not found"))</f>
        <v>3.73</v>
      </c>
      <c r="K4061" s="184">
        <f t="shared" si="372"/>
        <v>3.73</v>
      </c>
      <c r="L4061" s="184">
        <f>IF(C4061="MTS", B4061, B4061 * IFERROR(VLOOKUP(C4061, 'QTY_CONVERSIONS '!A:B, 2, FALSE), "Units not  found"))</f>
        <v>20</v>
      </c>
      <c r="M4061" s="185">
        <f t="shared" si="373"/>
        <v>74.599999999999994</v>
      </c>
      <c r="N4061" s="143" t="str">
        <f>IFERROR(VLOOKUP(D4061, Product_Category!A:B, 2, FALSE), "Uncategorized")</f>
        <v>MCC</v>
      </c>
      <c r="O4061" s="186">
        <f t="shared" si="375"/>
        <v>3730</v>
      </c>
      <c r="P4061" s="185">
        <f t="shared" si="374"/>
        <v>74600</v>
      </c>
      <c r="Q4061" s="143">
        <v>2023</v>
      </c>
      <c r="R4061" s="143" t="str">
        <f>IFERROR(VLOOKUP(G4061,'SOURCE COMPANY'!A:B, 2, FALSE), "")</f>
        <v>Sigachi Industries limited</v>
      </c>
      <c r="S4061" s="143" t="str">
        <f>IFERROR(VLOOKUP(H4061,'CUSTOMER NAME'!A:B, 2, FALSE), "")</f>
        <v>TO THE ORDER</v>
      </c>
    </row>
    <row r="4062" spans="1:19">
      <c r="A4062" s="233" t="s">
        <v>172</v>
      </c>
      <c r="B4062" s="118">
        <v>20000</v>
      </c>
      <c r="C4062" s="118" t="s">
        <v>7</v>
      </c>
      <c r="D4062" s="118" t="s">
        <v>517</v>
      </c>
      <c r="E4062" s="255">
        <v>3</v>
      </c>
      <c r="F4062" s="118" t="s">
        <v>9</v>
      </c>
      <c r="G4062" s="131" t="s">
        <v>2679</v>
      </c>
      <c r="H4062" s="199" t="s">
        <v>510</v>
      </c>
      <c r="I4062" s="219" t="str">
        <f t="shared" si="376"/>
        <v>September</v>
      </c>
      <c r="J4062" s="184">
        <f>IF(F4062="USD", E4062, E4062 * IFERROR(VLOOKUP(F4062, EXCHANGE_RATE!A:B, 2, FALSE), "Currency not found"))</f>
        <v>3</v>
      </c>
      <c r="K4062" s="184">
        <f t="shared" si="372"/>
        <v>3</v>
      </c>
      <c r="L4062" s="184">
        <f>IF(C4062="MTS", B4062, B4062 * IFERROR(VLOOKUP(C4062, 'QTY_CONVERSIONS '!A:B, 2, FALSE), "Units not  found"))</f>
        <v>20</v>
      </c>
      <c r="M4062" s="185">
        <f t="shared" si="373"/>
        <v>60000</v>
      </c>
      <c r="N4062" s="143" t="str">
        <f>IFERROR(VLOOKUP(D4062, Product_Category!A:B, 2, FALSE), "Uncategorized")</f>
        <v>MCC</v>
      </c>
      <c r="O4062" s="186">
        <f t="shared" si="375"/>
        <v>3000</v>
      </c>
      <c r="P4062" s="185">
        <f t="shared" si="374"/>
        <v>60000</v>
      </c>
      <c r="Q4062" s="143">
        <v>2023</v>
      </c>
      <c r="R4062" s="143" t="str">
        <f>IFERROR(VLOOKUP(G4062,'SOURCE COMPANY'!A:B, 2, FALSE), "")</f>
        <v>Sigachi Industries limited</v>
      </c>
      <c r="S4062" s="143" t="str">
        <f>IFERROR(VLOOKUP(H4062,'CUSTOMER NAME'!A:B, 2, FALSE), "")</f>
        <v>TO THE ORDER</v>
      </c>
    </row>
    <row r="4063" spans="1:19">
      <c r="A4063" s="233" t="s">
        <v>172</v>
      </c>
      <c r="B4063" s="118">
        <v>20000</v>
      </c>
      <c r="C4063" s="118" t="s">
        <v>7</v>
      </c>
      <c r="D4063" s="118" t="s">
        <v>1079</v>
      </c>
      <c r="E4063" s="255">
        <v>2.57</v>
      </c>
      <c r="F4063" s="118" t="s">
        <v>9</v>
      </c>
      <c r="G4063" s="131" t="s">
        <v>2679</v>
      </c>
      <c r="H4063" s="199" t="s">
        <v>510</v>
      </c>
      <c r="I4063" s="219" t="str">
        <f t="shared" si="376"/>
        <v>September</v>
      </c>
      <c r="J4063" s="184">
        <f>IF(F4063="USD", E4063, E4063 * IFERROR(VLOOKUP(F4063, EXCHANGE_RATE!A:B, 2, FALSE), "Currency not found"))</f>
        <v>2.57</v>
      </c>
      <c r="K4063" s="184">
        <f t="shared" si="372"/>
        <v>2.57</v>
      </c>
      <c r="L4063" s="184">
        <f>IF(C4063="MTS", B4063, B4063 * IFERROR(VLOOKUP(C4063, 'QTY_CONVERSIONS '!A:B, 2, FALSE), "Units not  found"))</f>
        <v>20</v>
      </c>
      <c r="M4063" s="185">
        <f t="shared" si="373"/>
        <v>51400</v>
      </c>
      <c r="N4063" s="143" t="str">
        <f>IFERROR(VLOOKUP(D4063, Product_Category!A:B, 2, FALSE), "Uncategorized")</f>
        <v>MCC</v>
      </c>
      <c r="O4063" s="186">
        <f t="shared" si="375"/>
        <v>2570</v>
      </c>
      <c r="P4063" s="185">
        <f t="shared" si="374"/>
        <v>51400</v>
      </c>
      <c r="Q4063" s="143">
        <v>2023</v>
      </c>
      <c r="R4063" s="143" t="str">
        <f>IFERROR(VLOOKUP(G4063,'SOURCE COMPANY'!A:B, 2, FALSE), "")</f>
        <v>Sigachi Industries limited</v>
      </c>
      <c r="S4063" s="143" t="str">
        <f>IFERROR(VLOOKUP(H4063,'CUSTOMER NAME'!A:B, 2, FALSE), "")</f>
        <v>TO THE ORDER</v>
      </c>
    </row>
    <row r="4064" spans="1:19">
      <c r="A4064" s="233" t="s">
        <v>172</v>
      </c>
      <c r="B4064" s="118">
        <v>2000</v>
      </c>
      <c r="C4064" s="118" t="s">
        <v>7</v>
      </c>
      <c r="D4064" s="118" t="s">
        <v>1075</v>
      </c>
      <c r="E4064" s="255">
        <v>3</v>
      </c>
      <c r="F4064" s="118" t="s">
        <v>9</v>
      </c>
      <c r="G4064" s="131" t="s">
        <v>2679</v>
      </c>
      <c r="H4064" s="199" t="s">
        <v>510</v>
      </c>
      <c r="I4064" s="219" t="str">
        <f t="shared" si="376"/>
        <v>September</v>
      </c>
      <c r="J4064" s="184">
        <f>IF(F4064="USD", E4064, E4064 * IFERROR(VLOOKUP(F4064, EXCHANGE_RATE!A:B, 2, FALSE), "Currency not found"))</f>
        <v>3</v>
      </c>
      <c r="K4064" s="184">
        <f t="shared" si="372"/>
        <v>3</v>
      </c>
      <c r="L4064" s="184">
        <f>IF(C4064="MTS", B4064, B4064 * IFERROR(VLOOKUP(C4064, 'QTY_CONVERSIONS '!A:B, 2, FALSE), "Units not  found"))</f>
        <v>2</v>
      </c>
      <c r="M4064" s="185">
        <f t="shared" si="373"/>
        <v>6000</v>
      </c>
      <c r="N4064" s="143" t="str">
        <f>IFERROR(VLOOKUP(D4064, Product_Category!A:B, 2, FALSE), "Uncategorized")</f>
        <v>MCC</v>
      </c>
      <c r="O4064" s="186">
        <f t="shared" si="375"/>
        <v>3000</v>
      </c>
      <c r="P4064" s="185">
        <f t="shared" si="374"/>
        <v>6000</v>
      </c>
      <c r="Q4064" s="143">
        <v>2023</v>
      </c>
      <c r="R4064" s="143" t="str">
        <f>IFERROR(VLOOKUP(G4064,'SOURCE COMPANY'!A:B, 2, FALSE), "")</f>
        <v>Sigachi Industries limited</v>
      </c>
      <c r="S4064" s="143" t="str">
        <f>IFERROR(VLOOKUP(H4064,'CUSTOMER NAME'!A:B, 2, FALSE), "")</f>
        <v>TO THE ORDER</v>
      </c>
    </row>
    <row r="4065" spans="1:19">
      <c r="A4065" s="233" t="s">
        <v>172</v>
      </c>
      <c r="B4065" s="118">
        <v>3000</v>
      </c>
      <c r="C4065" s="118" t="s">
        <v>7</v>
      </c>
      <c r="D4065" s="118" t="s">
        <v>1075</v>
      </c>
      <c r="E4065" s="255">
        <v>2.4700000000000002</v>
      </c>
      <c r="F4065" s="118" t="s">
        <v>9</v>
      </c>
      <c r="G4065" s="131" t="s">
        <v>2679</v>
      </c>
      <c r="H4065" s="199" t="s">
        <v>510</v>
      </c>
      <c r="I4065" s="219" t="str">
        <f t="shared" si="376"/>
        <v>September</v>
      </c>
      <c r="J4065" s="184">
        <f>IF(F4065="USD", E4065, E4065 * IFERROR(VLOOKUP(F4065, EXCHANGE_RATE!A:B, 2, FALSE), "Currency not found"))</f>
        <v>2.4700000000000002</v>
      </c>
      <c r="K4065" s="184">
        <f t="shared" si="372"/>
        <v>2.4700000000000002</v>
      </c>
      <c r="L4065" s="184">
        <f>IF(C4065="MTS", B4065, B4065 * IFERROR(VLOOKUP(C4065, 'QTY_CONVERSIONS '!A:B, 2, FALSE), "Units not  found"))</f>
        <v>3</v>
      </c>
      <c r="M4065" s="185">
        <f t="shared" si="373"/>
        <v>7410.0000000000009</v>
      </c>
      <c r="N4065" s="143" t="str">
        <f>IFERROR(VLOOKUP(D4065, Product_Category!A:B, 2, FALSE), "Uncategorized")</f>
        <v>MCC</v>
      </c>
      <c r="O4065" s="186">
        <f t="shared" si="375"/>
        <v>2470</v>
      </c>
      <c r="P4065" s="185">
        <f t="shared" si="374"/>
        <v>7410</v>
      </c>
      <c r="Q4065" s="143">
        <v>2023</v>
      </c>
      <c r="R4065" s="143" t="str">
        <f>IFERROR(VLOOKUP(G4065,'SOURCE COMPANY'!A:B, 2, FALSE), "")</f>
        <v>Sigachi Industries limited</v>
      </c>
      <c r="S4065" s="143" t="str">
        <f>IFERROR(VLOOKUP(H4065,'CUSTOMER NAME'!A:B, 2, FALSE), "")</f>
        <v>TO THE ORDER</v>
      </c>
    </row>
    <row r="4066" spans="1:19">
      <c r="A4066" s="233" t="s">
        <v>172</v>
      </c>
      <c r="B4066" s="118">
        <v>11000</v>
      </c>
      <c r="C4066" s="118" t="s">
        <v>7</v>
      </c>
      <c r="D4066" s="118" t="s">
        <v>578</v>
      </c>
      <c r="E4066" s="255">
        <v>2.57</v>
      </c>
      <c r="F4066" s="118" t="s">
        <v>9</v>
      </c>
      <c r="G4066" s="131" t="s">
        <v>2679</v>
      </c>
      <c r="H4066" s="199" t="s">
        <v>510</v>
      </c>
      <c r="I4066" s="219" t="str">
        <f t="shared" si="376"/>
        <v>September</v>
      </c>
      <c r="J4066" s="184">
        <f>IF(F4066="USD", E4066, E4066 * IFERROR(VLOOKUP(F4066, EXCHANGE_RATE!A:B, 2, FALSE), "Currency not found"))</f>
        <v>2.57</v>
      </c>
      <c r="K4066" s="184">
        <f t="shared" si="372"/>
        <v>2.57</v>
      </c>
      <c r="L4066" s="184">
        <f>IF(C4066="MTS", B4066, B4066 * IFERROR(VLOOKUP(C4066, 'QTY_CONVERSIONS '!A:B, 2, FALSE), "Units not  found"))</f>
        <v>11</v>
      </c>
      <c r="M4066" s="185">
        <f t="shared" si="373"/>
        <v>28270</v>
      </c>
      <c r="N4066" s="143" t="str">
        <f>IFERROR(VLOOKUP(D4066, Product_Category!A:B, 2, FALSE), "Uncategorized")</f>
        <v>MCC</v>
      </c>
      <c r="O4066" s="186">
        <f t="shared" si="375"/>
        <v>2570</v>
      </c>
      <c r="P4066" s="185">
        <f t="shared" si="374"/>
        <v>28270</v>
      </c>
      <c r="Q4066" s="143">
        <v>2023</v>
      </c>
      <c r="R4066" s="143" t="str">
        <f>IFERROR(VLOOKUP(G4066,'SOURCE COMPANY'!A:B, 2, FALSE), "")</f>
        <v>Sigachi Industries limited</v>
      </c>
      <c r="S4066" s="143" t="str">
        <f>IFERROR(VLOOKUP(H4066,'CUSTOMER NAME'!A:B, 2, FALSE), "")</f>
        <v>TO THE ORDER</v>
      </c>
    </row>
    <row r="4067" spans="1:19">
      <c r="A4067" s="233" t="s">
        <v>172</v>
      </c>
      <c r="B4067" s="118">
        <v>3000</v>
      </c>
      <c r="C4067" s="118" t="s">
        <v>7</v>
      </c>
      <c r="D4067" s="118" t="s">
        <v>578</v>
      </c>
      <c r="E4067" s="255">
        <v>3</v>
      </c>
      <c r="F4067" s="118" t="s">
        <v>9</v>
      </c>
      <c r="G4067" s="131" t="s">
        <v>2679</v>
      </c>
      <c r="H4067" s="199" t="s">
        <v>510</v>
      </c>
      <c r="I4067" s="219" t="str">
        <f t="shared" si="376"/>
        <v>September</v>
      </c>
      <c r="J4067" s="184">
        <f>IF(F4067="USD", E4067, E4067 * IFERROR(VLOOKUP(F4067, EXCHANGE_RATE!A:B, 2, FALSE), "Currency not found"))</f>
        <v>3</v>
      </c>
      <c r="K4067" s="184">
        <f t="shared" si="372"/>
        <v>3</v>
      </c>
      <c r="L4067" s="184">
        <f>IF(C4067="MTS", B4067, B4067 * IFERROR(VLOOKUP(C4067, 'QTY_CONVERSIONS '!A:B, 2, FALSE), "Units not  found"))</f>
        <v>3</v>
      </c>
      <c r="M4067" s="185">
        <f t="shared" si="373"/>
        <v>9000</v>
      </c>
      <c r="N4067" s="143" t="str">
        <f>IFERROR(VLOOKUP(D4067, Product_Category!A:B, 2, FALSE), "Uncategorized")</f>
        <v>MCC</v>
      </c>
      <c r="O4067" s="186">
        <f t="shared" si="375"/>
        <v>3000</v>
      </c>
      <c r="P4067" s="185">
        <f t="shared" si="374"/>
        <v>9000</v>
      </c>
      <c r="Q4067" s="143">
        <v>2023</v>
      </c>
      <c r="R4067" s="143" t="str">
        <f>IFERROR(VLOOKUP(G4067,'SOURCE COMPANY'!A:B, 2, FALSE), "")</f>
        <v>Sigachi Industries limited</v>
      </c>
      <c r="S4067" s="143" t="str">
        <f>IFERROR(VLOOKUP(H4067,'CUSTOMER NAME'!A:B, 2, FALSE), "")</f>
        <v>TO THE ORDER</v>
      </c>
    </row>
    <row r="4068" spans="1:19">
      <c r="A4068" s="233" t="s">
        <v>172</v>
      </c>
      <c r="B4068" s="118">
        <v>425</v>
      </c>
      <c r="C4068" s="118" t="s">
        <v>7</v>
      </c>
      <c r="D4068" s="118" t="s">
        <v>578</v>
      </c>
      <c r="E4068" s="255">
        <v>6.75</v>
      </c>
      <c r="F4068" s="118" t="s">
        <v>9</v>
      </c>
      <c r="G4068" s="131" t="s">
        <v>2679</v>
      </c>
      <c r="H4068" s="199" t="s">
        <v>510</v>
      </c>
      <c r="I4068" s="219" t="str">
        <f t="shared" si="376"/>
        <v>September</v>
      </c>
      <c r="J4068" s="184">
        <f>IF(F4068="USD", E4068, E4068 * IFERROR(VLOOKUP(F4068, EXCHANGE_RATE!A:B, 2, FALSE), "Currency not found"))</f>
        <v>6.75</v>
      </c>
      <c r="K4068" s="184">
        <f t="shared" si="372"/>
        <v>6.75</v>
      </c>
      <c r="L4068" s="184">
        <f>IF(C4068="MTS", B4068, B4068 * IFERROR(VLOOKUP(C4068, 'QTY_CONVERSIONS '!A:B, 2, FALSE), "Units not  found"))</f>
        <v>0.42499999999999999</v>
      </c>
      <c r="M4068" s="185">
        <f t="shared" si="373"/>
        <v>2868.75</v>
      </c>
      <c r="N4068" s="143" t="str">
        <f>IFERROR(VLOOKUP(D4068, Product_Category!A:B, 2, FALSE), "Uncategorized")</f>
        <v>MCC</v>
      </c>
      <c r="O4068" s="186">
        <f t="shared" si="375"/>
        <v>6750</v>
      </c>
      <c r="P4068" s="185">
        <f t="shared" si="374"/>
        <v>2868.75</v>
      </c>
      <c r="Q4068" s="143">
        <v>2023</v>
      </c>
      <c r="R4068" s="143" t="str">
        <f>IFERROR(VLOOKUP(G4068,'SOURCE COMPANY'!A:B, 2, FALSE), "")</f>
        <v>Sigachi Industries limited</v>
      </c>
      <c r="S4068" s="143" t="str">
        <f>IFERROR(VLOOKUP(H4068,'CUSTOMER NAME'!A:B, 2, FALSE), "")</f>
        <v>TO THE ORDER</v>
      </c>
    </row>
    <row r="4069" spans="1:19">
      <c r="A4069" s="233" t="s">
        <v>172</v>
      </c>
      <c r="B4069" s="118">
        <v>300</v>
      </c>
      <c r="C4069" s="118" t="s">
        <v>7</v>
      </c>
      <c r="D4069" s="118" t="s">
        <v>579</v>
      </c>
      <c r="E4069" s="255">
        <v>6.75</v>
      </c>
      <c r="F4069" s="118" t="s">
        <v>9</v>
      </c>
      <c r="G4069" s="131" t="s">
        <v>2679</v>
      </c>
      <c r="H4069" s="199" t="s">
        <v>510</v>
      </c>
      <c r="I4069" s="219" t="str">
        <f t="shared" si="376"/>
        <v>September</v>
      </c>
      <c r="J4069" s="184">
        <f>IF(F4069="USD", E4069, E4069 * IFERROR(VLOOKUP(F4069, EXCHANGE_RATE!A:B, 2, FALSE), "Currency not found"))</f>
        <v>6.75</v>
      </c>
      <c r="K4069" s="184">
        <f t="shared" si="372"/>
        <v>6.75</v>
      </c>
      <c r="L4069" s="184">
        <f>IF(C4069="MTS", B4069, B4069 * IFERROR(VLOOKUP(C4069, 'QTY_CONVERSIONS '!A:B, 2, FALSE), "Units not  found"))</f>
        <v>0.3</v>
      </c>
      <c r="M4069" s="185">
        <f t="shared" si="373"/>
        <v>2025</v>
      </c>
      <c r="N4069" s="143" t="str">
        <f>IFERROR(VLOOKUP(D4069, Product_Category!A:B, 2, FALSE), "Uncategorized")</f>
        <v>MCC</v>
      </c>
      <c r="O4069" s="186">
        <f t="shared" si="375"/>
        <v>6750</v>
      </c>
      <c r="P4069" s="185">
        <f t="shared" si="374"/>
        <v>2025</v>
      </c>
      <c r="Q4069" s="143">
        <v>2023</v>
      </c>
      <c r="R4069" s="143" t="str">
        <f>IFERROR(VLOOKUP(G4069,'SOURCE COMPANY'!A:B, 2, FALSE), "")</f>
        <v>Sigachi Industries limited</v>
      </c>
      <c r="S4069" s="143" t="str">
        <f>IFERROR(VLOOKUP(H4069,'CUSTOMER NAME'!A:B, 2, FALSE), "")</f>
        <v>TO THE ORDER</v>
      </c>
    </row>
    <row r="4070" spans="1:19">
      <c r="A4070" s="233" t="s">
        <v>172</v>
      </c>
      <c r="B4070" s="118">
        <v>150</v>
      </c>
      <c r="C4070" s="118" t="s">
        <v>7</v>
      </c>
      <c r="D4070" s="118" t="s">
        <v>517</v>
      </c>
      <c r="E4070" s="255">
        <v>6.75</v>
      </c>
      <c r="F4070" s="118" t="s">
        <v>9</v>
      </c>
      <c r="G4070" s="131" t="s">
        <v>2679</v>
      </c>
      <c r="H4070" s="199" t="s">
        <v>510</v>
      </c>
      <c r="I4070" s="219" t="str">
        <f t="shared" si="376"/>
        <v>September</v>
      </c>
      <c r="J4070" s="184">
        <f>IF(F4070="USD", E4070, E4070 * IFERROR(VLOOKUP(F4070, EXCHANGE_RATE!A:B, 2, FALSE), "Currency not found"))</f>
        <v>6.75</v>
      </c>
      <c r="K4070" s="184">
        <f t="shared" si="372"/>
        <v>6.75</v>
      </c>
      <c r="L4070" s="184">
        <f>IF(C4070="MTS", B4070, B4070 * IFERROR(VLOOKUP(C4070, 'QTY_CONVERSIONS '!A:B, 2, FALSE), "Units not  found"))</f>
        <v>0.15</v>
      </c>
      <c r="M4070" s="185">
        <f t="shared" si="373"/>
        <v>1012.5</v>
      </c>
      <c r="N4070" s="143" t="str">
        <f>IFERROR(VLOOKUP(D4070, Product_Category!A:B, 2, FALSE), "Uncategorized")</f>
        <v>MCC</v>
      </c>
      <c r="O4070" s="186">
        <f t="shared" si="375"/>
        <v>6750</v>
      </c>
      <c r="P4070" s="185">
        <f t="shared" si="374"/>
        <v>1012.5</v>
      </c>
      <c r="Q4070" s="143">
        <v>2023</v>
      </c>
      <c r="R4070" s="143" t="str">
        <f>IFERROR(VLOOKUP(G4070,'SOURCE COMPANY'!A:B, 2, FALSE), "")</f>
        <v>Sigachi Industries limited</v>
      </c>
      <c r="S4070" s="143" t="str">
        <f>IFERROR(VLOOKUP(H4070,'CUSTOMER NAME'!A:B, 2, FALSE), "")</f>
        <v>TO THE ORDER</v>
      </c>
    </row>
    <row r="4071" spans="1:19">
      <c r="A4071" s="234" t="s">
        <v>172</v>
      </c>
      <c r="B4071" s="143">
        <v>20000</v>
      </c>
      <c r="C4071" s="143" t="s">
        <v>7</v>
      </c>
      <c r="D4071" s="143" t="s">
        <v>1411</v>
      </c>
      <c r="E4071" s="255">
        <v>2.3820000000000001</v>
      </c>
      <c r="F4071" s="143" t="s">
        <v>9</v>
      </c>
      <c r="G4071" s="131" t="s">
        <v>2679</v>
      </c>
      <c r="H4071" s="198" t="s">
        <v>510</v>
      </c>
      <c r="I4071" s="219" t="str">
        <f t="shared" ref="I4071:I4102" si="377">I4070</f>
        <v>September</v>
      </c>
      <c r="J4071" s="184">
        <f>IF(F4071="USD", E4071, E4071 * IFERROR(VLOOKUP(F4071, EXCHANGE_RATE!A:B, 2, FALSE), "Currency not found"))</f>
        <v>2.3820000000000001</v>
      </c>
      <c r="K4071" s="184">
        <f t="shared" si="372"/>
        <v>2.3899999999999997</v>
      </c>
      <c r="L4071" s="184">
        <f>IF(C4071="MTS", B4071, B4071 * IFERROR(VLOOKUP(C4071, 'QTY_CONVERSIONS '!A:B, 2, FALSE), "Units not  found"))</f>
        <v>20</v>
      </c>
      <c r="M4071" s="185">
        <f t="shared" si="373"/>
        <v>47799.999999999993</v>
      </c>
      <c r="N4071" s="143" t="str">
        <f>IFERROR(VLOOKUP(D4071, Product_Category!A:B, 2, FALSE), "Uncategorized")</f>
        <v>MCC</v>
      </c>
      <c r="O4071" s="186">
        <f t="shared" si="375"/>
        <v>2389.9999999999995</v>
      </c>
      <c r="P4071" s="185">
        <f t="shared" si="374"/>
        <v>47799.999999999993</v>
      </c>
      <c r="Q4071" s="143">
        <v>2023</v>
      </c>
      <c r="R4071" s="143" t="str">
        <f>IFERROR(VLOOKUP(G4071,'SOURCE COMPANY'!A:B, 2, FALSE), "")</f>
        <v>Sigachi Industries limited</v>
      </c>
      <c r="S4071" s="143" t="str">
        <f>IFERROR(VLOOKUP(H4071,'CUSTOMER NAME'!A:B, 2, FALSE), "")</f>
        <v>TO THE ORDER</v>
      </c>
    </row>
    <row r="4072" spans="1:19">
      <c r="A4072" s="234" t="s">
        <v>172</v>
      </c>
      <c r="B4072" s="143">
        <v>12000</v>
      </c>
      <c r="C4072" s="143" t="s">
        <v>7</v>
      </c>
      <c r="D4072" s="143" t="s">
        <v>1255</v>
      </c>
      <c r="E4072" s="255">
        <v>2.37</v>
      </c>
      <c r="F4072" s="143" t="s">
        <v>9</v>
      </c>
      <c r="G4072" s="131" t="s">
        <v>2679</v>
      </c>
      <c r="H4072" s="198" t="s">
        <v>510</v>
      </c>
      <c r="I4072" s="219" t="str">
        <f t="shared" si="377"/>
        <v>September</v>
      </c>
      <c r="J4072" s="184">
        <f>IF(F4072="USD", E4072, E4072 * IFERROR(VLOOKUP(F4072, EXCHANGE_RATE!A:B, 2, FALSE), "Currency not found"))</f>
        <v>2.37</v>
      </c>
      <c r="K4072" s="184">
        <f t="shared" si="372"/>
        <v>2.37</v>
      </c>
      <c r="L4072" s="184">
        <f>IF(C4072="MTS", B4072, B4072 * IFERROR(VLOOKUP(C4072, 'QTY_CONVERSIONS '!A:B, 2, FALSE), "Units not  found"))</f>
        <v>12</v>
      </c>
      <c r="M4072" s="185">
        <f t="shared" si="373"/>
        <v>28440</v>
      </c>
      <c r="N4072" s="143" t="str">
        <f>IFERROR(VLOOKUP(D4072, Product_Category!A:B, 2, FALSE), "Uncategorized")</f>
        <v>MCC</v>
      </c>
      <c r="O4072" s="186">
        <f t="shared" si="375"/>
        <v>2370</v>
      </c>
      <c r="P4072" s="185">
        <f t="shared" si="374"/>
        <v>28440</v>
      </c>
      <c r="Q4072" s="143">
        <v>2023</v>
      </c>
      <c r="R4072" s="143" t="str">
        <f>IFERROR(VLOOKUP(G4072,'SOURCE COMPANY'!A:B, 2, FALSE), "")</f>
        <v>Sigachi Industries limited</v>
      </c>
      <c r="S4072" s="143" t="str">
        <f>IFERROR(VLOOKUP(H4072,'CUSTOMER NAME'!A:B, 2, FALSE), "")</f>
        <v>TO THE ORDER</v>
      </c>
    </row>
    <row r="4073" spans="1:19">
      <c r="A4073" s="234" t="s">
        <v>172</v>
      </c>
      <c r="B4073" s="143">
        <v>20000</v>
      </c>
      <c r="C4073" s="143" t="s">
        <v>7</v>
      </c>
      <c r="D4073" s="143" t="s">
        <v>1256</v>
      </c>
      <c r="E4073" s="255">
        <v>2.383</v>
      </c>
      <c r="F4073" s="143" t="s">
        <v>9</v>
      </c>
      <c r="G4073" s="131" t="s">
        <v>2679</v>
      </c>
      <c r="H4073" s="198" t="s">
        <v>510</v>
      </c>
      <c r="I4073" s="219" t="str">
        <f t="shared" si="377"/>
        <v>September</v>
      </c>
      <c r="J4073" s="184">
        <f>IF(F4073="USD", E4073, E4073 * IFERROR(VLOOKUP(F4073, EXCHANGE_RATE!A:B, 2, FALSE), "Currency not found"))</f>
        <v>2.383</v>
      </c>
      <c r="K4073" s="184">
        <f t="shared" si="372"/>
        <v>2.3899999999999997</v>
      </c>
      <c r="L4073" s="184">
        <f>IF(C4073="MTS", B4073, B4073 * IFERROR(VLOOKUP(C4073, 'QTY_CONVERSIONS '!A:B, 2, FALSE), "Units not  found"))</f>
        <v>20</v>
      </c>
      <c r="M4073" s="185">
        <f t="shared" si="373"/>
        <v>47799.999999999993</v>
      </c>
      <c r="N4073" s="143" t="str">
        <f>IFERROR(VLOOKUP(D4073, Product_Category!A:B, 2, FALSE), "Uncategorized")</f>
        <v>MCC</v>
      </c>
      <c r="O4073" s="186">
        <f t="shared" si="375"/>
        <v>2389.9999999999995</v>
      </c>
      <c r="P4073" s="185">
        <f t="shared" si="374"/>
        <v>47799.999999999993</v>
      </c>
      <c r="Q4073" s="143">
        <v>2023</v>
      </c>
      <c r="R4073" s="143" t="str">
        <f>IFERROR(VLOOKUP(G4073,'SOURCE COMPANY'!A:B, 2, FALSE), "")</f>
        <v>Sigachi Industries limited</v>
      </c>
      <c r="S4073" s="143" t="str">
        <f>IFERROR(VLOOKUP(H4073,'CUSTOMER NAME'!A:B, 2, FALSE), "")</f>
        <v>TO THE ORDER</v>
      </c>
    </row>
    <row r="4074" spans="1:19">
      <c r="A4074" s="234" t="s">
        <v>172</v>
      </c>
      <c r="B4074" s="143">
        <v>4000</v>
      </c>
      <c r="C4074" s="143" t="s">
        <v>7</v>
      </c>
      <c r="D4074" s="143" t="s">
        <v>1412</v>
      </c>
      <c r="E4074" s="255">
        <v>2.8</v>
      </c>
      <c r="F4074" s="143" t="s">
        <v>9</v>
      </c>
      <c r="G4074" s="131" t="s">
        <v>2679</v>
      </c>
      <c r="H4074" s="198" t="s">
        <v>510</v>
      </c>
      <c r="I4074" s="219" t="str">
        <f t="shared" si="377"/>
        <v>September</v>
      </c>
      <c r="J4074" s="184">
        <f>IF(F4074="USD", E4074, E4074 * IFERROR(VLOOKUP(F4074, EXCHANGE_RATE!A:B, 2, FALSE), "Currency not found"))</f>
        <v>2.8</v>
      </c>
      <c r="K4074" s="184">
        <f t="shared" si="372"/>
        <v>2.8</v>
      </c>
      <c r="L4074" s="184">
        <f>IF(C4074="MTS", B4074, B4074 * IFERROR(VLOOKUP(C4074, 'QTY_CONVERSIONS '!A:B, 2, FALSE), "Units not  found"))</f>
        <v>4</v>
      </c>
      <c r="M4074" s="185">
        <f t="shared" si="373"/>
        <v>11200</v>
      </c>
      <c r="N4074" s="143" t="str">
        <f>IFERROR(VLOOKUP(D4074, Product_Category!A:B, 2, FALSE), "Uncategorized")</f>
        <v>MCC</v>
      </c>
      <c r="O4074" s="186">
        <f t="shared" si="375"/>
        <v>2800</v>
      </c>
      <c r="P4074" s="185">
        <f t="shared" si="374"/>
        <v>11200</v>
      </c>
      <c r="Q4074" s="143">
        <v>2023</v>
      </c>
      <c r="R4074" s="143" t="str">
        <f>IFERROR(VLOOKUP(G4074,'SOURCE COMPANY'!A:B, 2, FALSE), "")</f>
        <v>Sigachi Industries limited</v>
      </c>
      <c r="S4074" s="143" t="str">
        <f>IFERROR(VLOOKUP(H4074,'CUSTOMER NAME'!A:B, 2, FALSE), "")</f>
        <v>TO THE ORDER</v>
      </c>
    </row>
    <row r="4075" spans="1:19">
      <c r="A4075" s="234" t="s">
        <v>172</v>
      </c>
      <c r="B4075" s="143">
        <v>5000</v>
      </c>
      <c r="C4075" s="143" t="s">
        <v>7</v>
      </c>
      <c r="D4075" s="143" t="s">
        <v>1413</v>
      </c>
      <c r="E4075" s="255">
        <v>2.69</v>
      </c>
      <c r="F4075" s="143" t="s">
        <v>9</v>
      </c>
      <c r="G4075" s="131" t="s">
        <v>2679</v>
      </c>
      <c r="H4075" s="198" t="s">
        <v>510</v>
      </c>
      <c r="I4075" s="219" t="str">
        <f t="shared" si="377"/>
        <v>September</v>
      </c>
      <c r="J4075" s="184">
        <f>IF(F4075="USD", E4075, E4075 * IFERROR(VLOOKUP(F4075, EXCHANGE_RATE!A:B, 2, FALSE), "Currency not found"))</f>
        <v>2.69</v>
      </c>
      <c r="K4075" s="184">
        <f t="shared" si="372"/>
        <v>2.69</v>
      </c>
      <c r="L4075" s="184">
        <f>IF(C4075="MTS", B4075, B4075 * IFERROR(VLOOKUP(C4075, 'QTY_CONVERSIONS '!A:B, 2, FALSE), "Units not  found"))</f>
        <v>5</v>
      </c>
      <c r="M4075" s="185">
        <f t="shared" si="373"/>
        <v>13450</v>
      </c>
      <c r="N4075" s="143" t="str">
        <f>IFERROR(VLOOKUP(D4075, Product_Category!A:B, 2, FALSE), "Uncategorized")</f>
        <v>MAGNESIUM STEARATE</v>
      </c>
      <c r="O4075" s="186">
        <f t="shared" si="375"/>
        <v>2690</v>
      </c>
      <c r="P4075" s="185">
        <f t="shared" si="374"/>
        <v>13450</v>
      </c>
      <c r="Q4075" s="143">
        <v>2023</v>
      </c>
      <c r="R4075" s="143" t="str">
        <f>IFERROR(VLOOKUP(G4075,'SOURCE COMPANY'!A:B, 2, FALSE), "")</f>
        <v>Sigachi Industries limited</v>
      </c>
      <c r="S4075" s="143" t="str">
        <f>IFERROR(VLOOKUP(H4075,'CUSTOMER NAME'!A:B, 2, FALSE), "")</f>
        <v>TO THE ORDER</v>
      </c>
    </row>
    <row r="4076" spans="1:19">
      <c r="A4076" s="234" t="s">
        <v>172</v>
      </c>
      <c r="B4076" s="143">
        <v>4000</v>
      </c>
      <c r="C4076" s="143" t="s">
        <v>7</v>
      </c>
      <c r="D4076" s="143" t="s">
        <v>1414</v>
      </c>
      <c r="E4076" s="255">
        <v>2.69</v>
      </c>
      <c r="F4076" s="143" t="s">
        <v>9</v>
      </c>
      <c r="G4076" s="131" t="s">
        <v>2679</v>
      </c>
      <c r="H4076" s="198" t="s">
        <v>510</v>
      </c>
      <c r="I4076" s="219" t="str">
        <f t="shared" si="377"/>
        <v>September</v>
      </c>
      <c r="J4076" s="184">
        <f>IF(F4076="USD", E4076, E4076 * IFERROR(VLOOKUP(F4076, EXCHANGE_RATE!A:B, 2, FALSE), "Currency not found"))</f>
        <v>2.69</v>
      </c>
      <c r="K4076" s="184">
        <f t="shared" si="372"/>
        <v>2.69</v>
      </c>
      <c r="L4076" s="184">
        <f>IF(C4076="MTS", B4076, B4076 * IFERROR(VLOOKUP(C4076, 'QTY_CONVERSIONS '!A:B, 2, FALSE), "Units not  found"))</f>
        <v>4</v>
      </c>
      <c r="M4076" s="185">
        <f t="shared" si="373"/>
        <v>10760</v>
      </c>
      <c r="N4076" s="143" t="str">
        <f>IFERROR(VLOOKUP(D4076, Product_Category!A:B, 2, FALSE), "Uncategorized")</f>
        <v>MAGNESIUM STEARATE</v>
      </c>
      <c r="O4076" s="186">
        <f t="shared" si="375"/>
        <v>2690</v>
      </c>
      <c r="P4076" s="185">
        <f t="shared" si="374"/>
        <v>10760</v>
      </c>
      <c r="Q4076" s="143">
        <v>2023</v>
      </c>
      <c r="R4076" s="143" t="str">
        <f>IFERROR(VLOOKUP(G4076,'SOURCE COMPANY'!A:B, 2, FALSE), "")</f>
        <v>Sigachi Industries limited</v>
      </c>
      <c r="S4076" s="143" t="str">
        <f>IFERROR(VLOOKUP(H4076,'CUSTOMER NAME'!A:B, 2, FALSE), "")</f>
        <v>TO THE ORDER</v>
      </c>
    </row>
    <row r="4077" spans="1:19">
      <c r="A4077" s="234" t="s">
        <v>172</v>
      </c>
      <c r="B4077" s="143">
        <v>5000</v>
      </c>
      <c r="C4077" s="143" t="s">
        <v>7</v>
      </c>
      <c r="D4077" s="143" t="s">
        <v>1415</v>
      </c>
      <c r="E4077" s="255">
        <v>2.8</v>
      </c>
      <c r="F4077" s="143" t="s">
        <v>9</v>
      </c>
      <c r="G4077" s="131" t="s">
        <v>2679</v>
      </c>
      <c r="H4077" s="198" t="s">
        <v>510</v>
      </c>
      <c r="I4077" s="219" t="str">
        <f t="shared" si="377"/>
        <v>September</v>
      </c>
      <c r="J4077" s="184">
        <f>IF(F4077="USD", E4077, E4077 * IFERROR(VLOOKUP(F4077, EXCHANGE_RATE!A:B, 2, FALSE), "Currency not found"))</f>
        <v>2.8</v>
      </c>
      <c r="K4077" s="184">
        <f t="shared" si="372"/>
        <v>2.8</v>
      </c>
      <c r="L4077" s="184">
        <f>IF(C4077="MTS", B4077, B4077 * IFERROR(VLOOKUP(C4077, 'QTY_CONVERSIONS '!A:B, 2, FALSE), "Units not  found"))</f>
        <v>5</v>
      </c>
      <c r="M4077" s="185">
        <f t="shared" si="373"/>
        <v>14000</v>
      </c>
      <c r="N4077" s="143" t="str">
        <f>IFERROR(VLOOKUP(D4077, Product_Category!A:B, 2, FALSE), "Uncategorized")</f>
        <v>MCC</v>
      </c>
      <c r="O4077" s="186">
        <f t="shared" si="375"/>
        <v>2800</v>
      </c>
      <c r="P4077" s="185">
        <f t="shared" si="374"/>
        <v>14000</v>
      </c>
      <c r="Q4077" s="143">
        <v>2023</v>
      </c>
      <c r="R4077" s="143" t="str">
        <f>IFERROR(VLOOKUP(G4077,'SOURCE COMPANY'!A:B, 2, FALSE), "")</f>
        <v>Sigachi Industries limited</v>
      </c>
      <c r="S4077" s="143" t="str">
        <f>IFERROR(VLOOKUP(H4077,'CUSTOMER NAME'!A:B, 2, FALSE), "")</f>
        <v>TO THE ORDER</v>
      </c>
    </row>
    <row r="4078" spans="1:19">
      <c r="A4078" s="234" t="s">
        <v>172</v>
      </c>
      <c r="B4078" s="143">
        <v>10000</v>
      </c>
      <c r="C4078" s="143" t="s">
        <v>7</v>
      </c>
      <c r="D4078" s="143" t="s">
        <v>1117</v>
      </c>
      <c r="E4078" s="255">
        <v>2.37</v>
      </c>
      <c r="F4078" s="143" t="s">
        <v>9</v>
      </c>
      <c r="G4078" s="131" t="s">
        <v>2679</v>
      </c>
      <c r="H4078" s="198" t="s">
        <v>510</v>
      </c>
      <c r="I4078" s="219" t="str">
        <f t="shared" si="377"/>
        <v>September</v>
      </c>
      <c r="J4078" s="184">
        <f>IF(F4078="USD", E4078, E4078 * IFERROR(VLOOKUP(F4078, EXCHANGE_RATE!A:B, 2, FALSE), "Currency not found"))</f>
        <v>2.37</v>
      </c>
      <c r="K4078" s="184">
        <f t="shared" si="372"/>
        <v>2.37</v>
      </c>
      <c r="L4078" s="184">
        <f>IF(C4078="MTS", B4078, B4078 * IFERROR(VLOOKUP(C4078, 'QTY_CONVERSIONS '!A:B, 2, FALSE), "Units not  found"))</f>
        <v>10</v>
      </c>
      <c r="M4078" s="185">
        <f t="shared" si="373"/>
        <v>23700</v>
      </c>
      <c r="N4078" s="143" t="str">
        <f>IFERROR(VLOOKUP(D4078, Product_Category!A:B, 2, FALSE), "Uncategorized")</f>
        <v>MCC</v>
      </c>
      <c r="O4078" s="186">
        <f t="shared" si="375"/>
        <v>2370</v>
      </c>
      <c r="P4078" s="185">
        <f t="shared" si="374"/>
        <v>23700</v>
      </c>
      <c r="Q4078" s="143">
        <v>2023</v>
      </c>
      <c r="R4078" s="143" t="str">
        <f>IFERROR(VLOOKUP(G4078,'SOURCE COMPANY'!A:B, 2, FALSE), "")</f>
        <v>Sigachi Industries limited</v>
      </c>
      <c r="S4078" s="143" t="str">
        <f>IFERROR(VLOOKUP(H4078,'CUSTOMER NAME'!A:B, 2, FALSE), "")</f>
        <v>TO THE ORDER</v>
      </c>
    </row>
    <row r="4079" spans="1:19">
      <c r="A4079" s="234" t="s">
        <v>172</v>
      </c>
      <c r="B4079" s="31">
        <v>20000</v>
      </c>
      <c r="C4079" s="143" t="s">
        <v>7</v>
      </c>
      <c r="D4079" s="143" t="s">
        <v>2079</v>
      </c>
      <c r="E4079" s="51">
        <v>2.27</v>
      </c>
      <c r="F4079" s="143" t="s">
        <v>9</v>
      </c>
      <c r="G4079" s="131" t="s">
        <v>2679</v>
      </c>
      <c r="H4079" s="198" t="s">
        <v>510</v>
      </c>
      <c r="I4079" s="219" t="str">
        <f t="shared" si="377"/>
        <v>September</v>
      </c>
      <c r="J4079" s="184">
        <f>IF(F4079="USD", E4079, E4079 * IFERROR(VLOOKUP(F4079, EXCHANGE_RATE!A:B, 2, FALSE), "Currency not found"))</f>
        <v>2.27</v>
      </c>
      <c r="K4079" s="184">
        <f t="shared" si="372"/>
        <v>2.27</v>
      </c>
      <c r="L4079" s="184">
        <f>IF(C4079="MTS", B4079, B4079 * IFERROR(VLOOKUP(C4079, 'QTY_CONVERSIONS '!A:B, 2, FALSE), "Units not  found"))</f>
        <v>20</v>
      </c>
      <c r="M4079" s="185">
        <f t="shared" si="373"/>
        <v>45400</v>
      </c>
      <c r="N4079" s="143" t="str">
        <f>IFERROR(VLOOKUP(D4079, Product_Category!A:B, 2, FALSE), "Uncategorized")</f>
        <v>MCC</v>
      </c>
      <c r="O4079" s="186">
        <f t="shared" si="375"/>
        <v>2270</v>
      </c>
      <c r="P4079" s="185">
        <f t="shared" si="374"/>
        <v>45400</v>
      </c>
      <c r="Q4079" s="143">
        <v>2023</v>
      </c>
      <c r="R4079" s="143" t="str">
        <f>IFERROR(VLOOKUP(G4079,'SOURCE COMPANY'!A:B, 2, FALSE), "")</f>
        <v>Sigachi Industries limited</v>
      </c>
      <c r="S4079" s="143" t="str">
        <f>IFERROR(VLOOKUP(H4079,'CUSTOMER NAME'!A:B, 2, FALSE), "")</f>
        <v>TO THE ORDER</v>
      </c>
    </row>
    <row r="4080" spans="1:19">
      <c r="A4080" s="234" t="s">
        <v>172</v>
      </c>
      <c r="B4080" s="31">
        <v>20000</v>
      </c>
      <c r="C4080" s="143" t="s">
        <v>7</v>
      </c>
      <c r="D4080" s="143" t="s">
        <v>2079</v>
      </c>
      <c r="E4080" s="51">
        <v>2.27</v>
      </c>
      <c r="F4080" s="143" t="s">
        <v>9</v>
      </c>
      <c r="G4080" s="131" t="s">
        <v>2679</v>
      </c>
      <c r="H4080" s="198" t="s">
        <v>510</v>
      </c>
      <c r="I4080" s="219" t="str">
        <f t="shared" si="377"/>
        <v>September</v>
      </c>
      <c r="J4080" s="184">
        <f>IF(F4080="USD", E4080, E4080 * IFERROR(VLOOKUP(F4080, EXCHANGE_RATE!A:B, 2, FALSE), "Currency not found"))</f>
        <v>2.27</v>
      </c>
      <c r="K4080" s="184">
        <f t="shared" si="372"/>
        <v>2.27</v>
      </c>
      <c r="L4080" s="184">
        <f>IF(C4080="MTS", B4080, B4080 * IFERROR(VLOOKUP(C4080, 'QTY_CONVERSIONS '!A:B, 2, FALSE), "Units not  found"))</f>
        <v>20</v>
      </c>
      <c r="M4080" s="185">
        <f t="shared" si="373"/>
        <v>45400</v>
      </c>
      <c r="N4080" s="143" t="str">
        <f>IFERROR(VLOOKUP(D4080, Product_Category!A:B, 2, FALSE), "Uncategorized")</f>
        <v>MCC</v>
      </c>
      <c r="O4080" s="186">
        <f t="shared" si="375"/>
        <v>2270</v>
      </c>
      <c r="P4080" s="185">
        <f t="shared" si="374"/>
        <v>45400</v>
      </c>
      <c r="Q4080" s="143">
        <v>2023</v>
      </c>
      <c r="R4080" s="143" t="str">
        <f>IFERROR(VLOOKUP(G4080,'SOURCE COMPANY'!A:B, 2, FALSE), "")</f>
        <v>Sigachi Industries limited</v>
      </c>
      <c r="S4080" s="143" t="str">
        <f>IFERROR(VLOOKUP(H4080,'CUSTOMER NAME'!A:B, 2, FALSE), "")</f>
        <v>TO THE ORDER</v>
      </c>
    </row>
    <row r="4081" spans="1:19">
      <c r="A4081" s="234" t="s">
        <v>172</v>
      </c>
      <c r="B4081" s="31">
        <v>20000</v>
      </c>
      <c r="C4081" s="143" t="s">
        <v>7</v>
      </c>
      <c r="D4081" s="143" t="s">
        <v>2079</v>
      </c>
      <c r="E4081" s="51">
        <v>2.27</v>
      </c>
      <c r="F4081" s="143" t="s">
        <v>9</v>
      </c>
      <c r="G4081" s="131" t="s">
        <v>2679</v>
      </c>
      <c r="H4081" s="198" t="s">
        <v>510</v>
      </c>
      <c r="I4081" s="219" t="str">
        <f t="shared" si="377"/>
        <v>September</v>
      </c>
      <c r="J4081" s="184">
        <f>IF(F4081="USD", E4081, E4081 * IFERROR(VLOOKUP(F4081, EXCHANGE_RATE!A:B, 2, FALSE), "Currency not found"))</f>
        <v>2.27</v>
      </c>
      <c r="K4081" s="184">
        <f t="shared" si="372"/>
        <v>2.27</v>
      </c>
      <c r="L4081" s="184">
        <f>IF(C4081="MTS", B4081, B4081 * IFERROR(VLOOKUP(C4081, 'QTY_CONVERSIONS '!A:B, 2, FALSE), "Units not  found"))</f>
        <v>20</v>
      </c>
      <c r="M4081" s="185">
        <f t="shared" si="373"/>
        <v>45400</v>
      </c>
      <c r="N4081" s="143" t="str">
        <f>IFERROR(VLOOKUP(D4081, Product_Category!A:B, 2, FALSE), "Uncategorized")</f>
        <v>MCC</v>
      </c>
      <c r="O4081" s="186">
        <f t="shared" si="375"/>
        <v>2270</v>
      </c>
      <c r="P4081" s="185">
        <f t="shared" si="374"/>
        <v>45400</v>
      </c>
      <c r="Q4081" s="143">
        <v>2023</v>
      </c>
      <c r="R4081" s="143" t="str">
        <f>IFERROR(VLOOKUP(G4081,'SOURCE COMPANY'!A:B, 2, FALSE), "")</f>
        <v>Sigachi Industries limited</v>
      </c>
      <c r="S4081" s="143" t="str">
        <f>IFERROR(VLOOKUP(H4081,'CUSTOMER NAME'!A:B, 2, FALSE), "")</f>
        <v>TO THE ORDER</v>
      </c>
    </row>
    <row r="4082" spans="1:19">
      <c r="A4082" s="234" t="s">
        <v>172</v>
      </c>
      <c r="B4082" s="31">
        <v>20000</v>
      </c>
      <c r="C4082" s="143" t="s">
        <v>7</v>
      </c>
      <c r="D4082" s="143" t="s">
        <v>1256</v>
      </c>
      <c r="E4082" s="51">
        <v>2.383</v>
      </c>
      <c r="F4082" s="143" t="s">
        <v>9</v>
      </c>
      <c r="G4082" s="131" t="s">
        <v>2679</v>
      </c>
      <c r="H4082" s="198" t="s">
        <v>510</v>
      </c>
      <c r="I4082" s="219" t="str">
        <f t="shared" si="377"/>
        <v>September</v>
      </c>
      <c r="J4082" s="184">
        <f>IF(F4082="USD", E4082, E4082 * IFERROR(VLOOKUP(F4082, EXCHANGE_RATE!A:B, 2, FALSE), "Currency not found"))</f>
        <v>2.383</v>
      </c>
      <c r="K4082" s="184">
        <f t="shared" si="372"/>
        <v>2.3899999999999997</v>
      </c>
      <c r="L4082" s="184">
        <f>IF(C4082="MTS", B4082, B4082 * IFERROR(VLOOKUP(C4082, 'QTY_CONVERSIONS '!A:B, 2, FALSE), "Units not  found"))</f>
        <v>20</v>
      </c>
      <c r="M4082" s="185">
        <f t="shared" si="373"/>
        <v>47799.999999999993</v>
      </c>
      <c r="N4082" s="143" t="str">
        <f>IFERROR(VLOOKUP(D4082, Product_Category!A:B, 2, FALSE), "Uncategorized")</f>
        <v>MCC</v>
      </c>
      <c r="O4082" s="186">
        <f t="shared" si="375"/>
        <v>2389.9999999999995</v>
      </c>
      <c r="P4082" s="185">
        <f t="shared" si="374"/>
        <v>47799.999999999993</v>
      </c>
      <c r="Q4082" s="143">
        <v>2023</v>
      </c>
      <c r="R4082" s="143" t="str">
        <f>IFERROR(VLOOKUP(G4082,'SOURCE COMPANY'!A:B, 2, FALSE), "")</f>
        <v>Sigachi Industries limited</v>
      </c>
      <c r="S4082" s="143" t="str">
        <f>IFERROR(VLOOKUP(H4082,'CUSTOMER NAME'!A:B, 2, FALSE), "")</f>
        <v>TO THE ORDER</v>
      </c>
    </row>
    <row r="4083" spans="1:19">
      <c r="A4083" s="234" t="s">
        <v>172</v>
      </c>
      <c r="B4083" s="31">
        <v>20000</v>
      </c>
      <c r="C4083" s="143" t="s">
        <v>7</v>
      </c>
      <c r="D4083" s="143" t="s">
        <v>1256</v>
      </c>
      <c r="E4083" s="51">
        <v>2.383</v>
      </c>
      <c r="F4083" s="143" t="s">
        <v>9</v>
      </c>
      <c r="G4083" s="131" t="s">
        <v>2679</v>
      </c>
      <c r="H4083" s="198" t="s">
        <v>510</v>
      </c>
      <c r="I4083" s="219" t="str">
        <f t="shared" si="377"/>
        <v>September</v>
      </c>
      <c r="J4083" s="184">
        <f>IF(F4083="USD", E4083, E4083 * IFERROR(VLOOKUP(F4083, EXCHANGE_RATE!A:B, 2, FALSE), "Currency not found"))</f>
        <v>2.383</v>
      </c>
      <c r="K4083" s="184">
        <f t="shared" si="372"/>
        <v>2.3899999999999997</v>
      </c>
      <c r="L4083" s="184">
        <f>IF(C4083="MTS", B4083, B4083 * IFERROR(VLOOKUP(C4083, 'QTY_CONVERSIONS '!A:B, 2, FALSE), "Units not  found"))</f>
        <v>20</v>
      </c>
      <c r="M4083" s="185">
        <f t="shared" si="373"/>
        <v>47799.999999999993</v>
      </c>
      <c r="N4083" s="143" t="str">
        <f>IFERROR(VLOOKUP(D4083, Product_Category!A:B, 2, FALSE), "Uncategorized")</f>
        <v>MCC</v>
      </c>
      <c r="O4083" s="186">
        <f t="shared" si="375"/>
        <v>2389.9999999999995</v>
      </c>
      <c r="P4083" s="185">
        <f t="shared" si="374"/>
        <v>47799.999999999993</v>
      </c>
      <c r="Q4083" s="143">
        <v>2023</v>
      </c>
      <c r="R4083" s="143" t="str">
        <f>IFERROR(VLOOKUP(G4083,'SOURCE COMPANY'!A:B, 2, FALSE), "")</f>
        <v>Sigachi Industries limited</v>
      </c>
      <c r="S4083" s="143" t="str">
        <f>IFERROR(VLOOKUP(H4083,'CUSTOMER NAME'!A:B, 2, FALSE), "")</f>
        <v>TO THE ORDER</v>
      </c>
    </row>
    <row r="4084" spans="1:19">
      <c r="A4084" s="234" t="s">
        <v>172</v>
      </c>
      <c r="B4084" s="31">
        <v>6000</v>
      </c>
      <c r="C4084" s="143" t="s">
        <v>7</v>
      </c>
      <c r="D4084" s="143" t="s">
        <v>2080</v>
      </c>
      <c r="E4084" s="51">
        <v>2.81</v>
      </c>
      <c r="F4084" s="143" t="s">
        <v>9</v>
      </c>
      <c r="G4084" s="131" t="s">
        <v>2679</v>
      </c>
      <c r="H4084" s="198" t="s">
        <v>510</v>
      </c>
      <c r="I4084" s="219" t="str">
        <f t="shared" si="377"/>
        <v>September</v>
      </c>
      <c r="J4084" s="184">
        <f>IF(F4084="USD", E4084, E4084 * IFERROR(VLOOKUP(F4084, EXCHANGE_RATE!A:B, 2, FALSE), "Currency not found"))</f>
        <v>2.81</v>
      </c>
      <c r="K4084" s="184">
        <f t="shared" si="372"/>
        <v>2.81</v>
      </c>
      <c r="L4084" s="184">
        <f>IF(C4084="MTS", B4084, B4084 * IFERROR(VLOOKUP(C4084, 'QTY_CONVERSIONS '!A:B, 2, FALSE), "Units not  found"))</f>
        <v>6</v>
      </c>
      <c r="M4084" s="185">
        <f t="shared" si="373"/>
        <v>16860</v>
      </c>
      <c r="N4084" s="143" t="str">
        <f>IFERROR(VLOOKUP(D4084, Product_Category!A:B, 2, FALSE), "Uncategorized")</f>
        <v>MCC</v>
      </c>
      <c r="O4084" s="186">
        <f t="shared" si="375"/>
        <v>2810</v>
      </c>
      <c r="P4084" s="185">
        <f t="shared" si="374"/>
        <v>16860</v>
      </c>
      <c r="Q4084" s="143">
        <v>2023</v>
      </c>
      <c r="R4084" s="143" t="str">
        <f>IFERROR(VLOOKUP(G4084,'SOURCE COMPANY'!A:B, 2, FALSE), "")</f>
        <v>Sigachi Industries limited</v>
      </c>
      <c r="S4084" s="143" t="str">
        <f>IFERROR(VLOOKUP(H4084,'CUSTOMER NAME'!A:B, 2, FALSE), "")</f>
        <v>TO THE ORDER</v>
      </c>
    </row>
    <row r="4085" spans="1:19">
      <c r="A4085" s="234" t="s">
        <v>172</v>
      </c>
      <c r="B4085" s="31">
        <v>20000</v>
      </c>
      <c r="C4085" s="143" t="s">
        <v>7</v>
      </c>
      <c r="D4085" s="143" t="s">
        <v>2081</v>
      </c>
      <c r="E4085" s="51">
        <v>2.27</v>
      </c>
      <c r="F4085" s="143" t="s">
        <v>9</v>
      </c>
      <c r="G4085" s="131" t="s">
        <v>2679</v>
      </c>
      <c r="H4085" s="198" t="s">
        <v>510</v>
      </c>
      <c r="I4085" s="219" t="str">
        <f t="shared" si="377"/>
        <v>September</v>
      </c>
      <c r="J4085" s="184">
        <f>IF(F4085="USD", E4085, E4085 * IFERROR(VLOOKUP(F4085, EXCHANGE_RATE!A:B, 2, FALSE), "Currency not found"))</f>
        <v>2.27</v>
      </c>
      <c r="K4085" s="184">
        <f t="shared" si="372"/>
        <v>2.27</v>
      </c>
      <c r="L4085" s="184">
        <f>IF(C4085="MTS", B4085, B4085 * IFERROR(VLOOKUP(C4085, 'QTY_CONVERSIONS '!A:B, 2, FALSE), "Units not  found"))</f>
        <v>20</v>
      </c>
      <c r="M4085" s="185">
        <f t="shared" si="373"/>
        <v>45400</v>
      </c>
      <c r="N4085" s="143" t="str">
        <f>IFERROR(VLOOKUP(D4085, Product_Category!A:B, 2, FALSE), "Uncategorized")</f>
        <v>MCC</v>
      </c>
      <c r="O4085" s="186">
        <f t="shared" si="375"/>
        <v>2270</v>
      </c>
      <c r="P4085" s="185">
        <f t="shared" si="374"/>
        <v>45400</v>
      </c>
      <c r="Q4085" s="143">
        <v>2023</v>
      </c>
      <c r="R4085" s="143" t="str">
        <f>IFERROR(VLOOKUP(G4085,'SOURCE COMPANY'!A:B, 2, FALSE), "")</f>
        <v>Sigachi Industries limited</v>
      </c>
      <c r="S4085" s="143" t="str">
        <f>IFERROR(VLOOKUP(H4085,'CUSTOMER NAME'!A:B, 2, FALSE), "")</f>
        <v>TO THE ORDER</v>
      </c>
    </row>
    <row r="4086" spans="1:19">
      <c r="A4086" s="234" t="s">
        <v>172</v>
      </c>
      <c r="B4086" s="31">
        <v>4000</v>
      </c>
      <c r="C4086" s="143" t="s">
        <v>7</v>
      </c>
      <c r="D4086" s="143" t="s">
        <v>2082</v>
      </c>
      <c r="E4086" s="51">
        <v>2.91</v>
      </c>
      <c r="F4086" s="143" t="s">
        <v>9</v>
      </c>
      <c r="G4086" s="131" t="s">
        <v>2679</v>
      </c>
      <c r="H4086" s="198" t="s">
        <v>510</v>
      </c>
      <c r="I4086" s="219" t="str">
        <f t="shared" si="377"/>
        <v>September</v>
      </c>
      <c r="J4086" s="184">
        <f>IF(F4086="USD", E4086, E4086 * IFERROR(VLOOKUP(F4086, EXCHANGE_RATE!A:B, 2, FALSE), "Currency not found"))</f>
        <v>2.91</v>
      </c>
      <c r="K4086" s="184">
        <f t="shared" si="372"/>
        <v>2.91</v>
      </c>
      <c r="L4086" s="184">
        <f>IF(C4086="MTS", B4086, B4086 * IFERROR(VLOOKUP(C4086, 'QTY_CONVERSIONS '!A:B, 2, FALSE), "Units not  found"))</f>
        <v>4</v>
      </c>
      <c r="M4086" s="185">
        <f t="shared" si="373"/>
        <v>11640</v>
      </c>
      <c r="N4086" s="143" t="str">
        <f>IFERROR(VLOOKUP(D4086, Product_Category!A:B, 2, FALSE), "Uncategorized")</f>
        <v>MCC</v>
      </c>
      <c r="O4086" s="186">
        <f t="shared" si="375"/>
        <v>2910</v>
      </c>
      <c r="P4086" s="185">
        <f t="shared" si="374"/>
        <v>11640</v>
      </c>
      <c r="Q4086" s="143">
        <v>2023</v>
      </c>
      <c r="R4086" s="143" t="str">
        <f>IFERROR(VLOOKUP(G4086,'SOURCE COMPANY'!A:B, 2, FALSE), "")</f>
        <v>Sigachi Industries limited</v>
      </c>
      <c r="S4086" s="143" t="str">
        <f>IFERROR(VLOOKUP(H4086,'CUSTOMER NAME'!A:B, 2, FALSE), "")</f>
        <v>TO THE ORDER</v>
      </c>
    </row>
    <row r="4087" spans="1:19">
      <c r="A4087" s="234" t="s">
        <v>172</v>
      </c>
      <c r="B4087" s="31">
        <v>5000</v>
      </c>
      <c r="C4087" s="143" t="s">
        <v>7</v>
      </c>
      <c r="D4087" s="143" t="s">
        <v>2083</v>
      </c>
      <c r="E4087" s="51">
        <v>5.2080000000000002</v>
      </c>
      <c r="F4087" s="143" t="s">
        <v>9</v>
      </c>
      <c r="G4087" s="131" t="s">
        <v>2679</v>
      </c>
      <c r="H4087" s="198" t="s">
        <v>510</v>
      </c>
      <c r="I4087" s="219" t="str">
        <f t="shared" si="377"/>
        <v>September</v>
      </c>
      <c r="J4087" s="184">
        <f>IF(F4087="USD", E4087, E4087 * IFERROR(VLOOKUP(F4087, EXCHANGE_RATE!A:B, 2, FALSE), "Currency not found"))</f>
        <v>5.2080000000000002</v>
      </c>
      <c r="K4087" s="184">
        <f t="shared" si="372"/>
        <v>5.21</v>
      </c>
      <c r="L4087" s="184">
        <f>IF(C4087="MTS", B4087, B4087 * IFERROR(VLOOKUP(C4087, 'QTY_CONVERSIONS '!A:B, 2, FALSE), "Units not  found"))</f>
        <v>5</v>
      </c>
      <c r="M4087" s="185">
        <f t="shared" si="373"/>
        <v>26050</v>
      </c>
      <c r="N4087" s="143" t="str">
        <f>IFERROR(VLOOKUP(D4087, Product_Category!A:B, 2, FALSE), "Uncategorized")</f>
        <v>CROSCARMELLOSE SODIUM</v>
      </c>
      <c r="O4087" s="186">
        <f t="shared" si="375"/>
        <v>5210</v>
      </c>
      <c r="P4087" s="185">
        <f t="shared" si="374"/>
        <v>26050</v>
      </c>
      <c r="Q4087" s="143">
        <v>2023</v>
      </c>
      <c r="R4087" s="143" t="str">
        <f>IFERROR(VLOOKUP(G4087,'SOURCE COMPANY'!A:B, 2, FALSE), "")</f>
        <v>Sigachi Industries limited</v>
      </c>
      <c r="S4087" s="143" t="str">
        <f>IFERROR(VLOOKUP(H4087,'CUSTOMER NAME'!A:B, 2, FALSE), "")</f>
        <v>TO THE ORDER</v>
      </c>
    </row>
    <row r="4088" spans="1:19">
      <c r="A4088" s="234" t="s">
        <v>172</v>
      </c>
      <c r="B4088" s="31">
        <v>5000</v>
      </c>
      <c r="C4088" s="143" t="s">
        <v>7</v>
      </c>
      <c r="D4088" s="143" t="s">
        <v>1413</v>
      </c>
      <c r="E4088" s="51">
        <v>2.698</v>
      </c>
      <c r="F4088" s="143" t="s">
        <v>9</v>
      </c>
      <c r="G4088" s="131" t="s">
        <v>2679</v>
      </c>
      <c r="H4088" s="198" t="s">
        <v>510</v>
      </c>
      <c r="I4088" s="219" t="str">
        <f t="shared" si="377"/>
        <v>September</v>
      </c>
      <c r="J4088" s="184">
        <f>IF(F4088="USD", E4088, E4088 * IFERROR(VLOOKUP(F4088, EXCHANGE_RATE!A:B, 2, FALSE), "Currency not found"))</f>
        <v>2.698</v>
      </c>
      <c r="K4088" s="184">
        <f t="shared" si="372"/>
        <v>2.6999999999999997</v>
      </c>
      <c r="L4088" s="184">
        <f>IF(C4088="MTS", B4088, B4088 * IFERROR(VLOOKUP(C4088, 'QTY_CONVERSIONS '!A:B, 2, FALSE), "Units not  found"))</f>
        <v>5</v>
      </c>
      <c r="M4088" s="185">
        <f t="shared" si="373"/>
        <v>13499.999999999998</v>
      </c>
      <c r="N4088" s="143" t="str">
        <f>IFERROR(VLOOKUP(D4088, Product_Category!A:B, 2, FALSE), "Uncategorized")</f>
        <v>MAGNESIUM STEARATE</v>
      </c>
      <c r="O4088" s="186">
        <f t="shared" si="375"/>
        <v>2699.9999999999995</v>
      </c>
      <c r="P4088" s="185">
        <f t="shared" si="374"/>
        <v>13499.999999999998</v>
      </c>
      <c r="Q4088" s="143">
        <v>2023</v>
      </c>
      <c r="R4088" s="143" t="str">
        <f>IFERROR(VLOOKUP(G4088,'SOURCE COMPANY'!A:B, 2, FALSE), "")</f>
        <v>Sigachi Industries limited</v>
      </c>
      <c r="S4088" s="143" t="str">
        <f>IFERROR(VLOOKUP(H4088,'CUSTOMER NAME'!A:B, 2, FALSE), "")</f>
        <v>TO THE ORDER</v>
      </c>
    </row>
    <row r="4089" spans="1:19">
      <c r="A4089" s="234" t="s">
        <v>172</v>
      </c>
      <c r="B4089" s="31">
        <v>10000</v>
      </c>
      <c r="C4089" s="143" t="s">
        <v>7</v>
      </c>
      <c r="D4089" s="143" t="s">
        <v>1413</v>
      </c>
      <c r="E4089" s="51">
        <v>2.7</v>
      </c>
      <c r="F4089" s="143" t="s">
        <v>9</v>
      </c>
      <c r="G4089" s="131" t="s">
        <v>2679</v>
      </c>
      <c r="H4089" s="198" t="s">
        <v>510</v>
      </c>
      <c r="I4089" s="219" t="str">
        <f t="shared" si="377"/>
        <v>September</v>
      </c>
      <c r="J4089" s="184">
        <f>IF(F4089="USD", E4089, E4089 * IFERROR(VLOOKUP(F4089, EXCHANGE_RATE!A:B, 2, FALSE), "Currency not found"))</f>
        <v>2.7</v>
      </c>
      <c r="K4089" s="184">
        <f t="shared" si="372"/>
        <v>2.7</v>
      </c>
      <c r="L4089" s="184">
        <f>IF(C4089="MTS", B4089, B4089 * IFERROR(VLOOKUP(C4089, 'QTY_CONVERSIONS '!A:B, 2, FALSE), "Units not  found"))</f>
        <v>10</v>
      </c>
      <c r="M4089" s="185">
        <f t="shared" si="373"/>
        <v>27000</v>
      </c>
      <c r="N4089" s="143" t="str">
        <f>IFERROR(VLOOKUP(D4089, Product_Category!A:B, 2, FALSE), "Uncategorized")</f>
        <v>MAGNESIUM STEARATE</v>
      </c>
      <c r="O4089" s="186">
        <f t="shared" si="375"/>
        <v>2700</v>
      </c>
      <c r="P4089" s="185">
        <f t="shared" si="374"/>
        <v>27000</v>
      </c>
      <c r="Q4089" s="143">
        <v>2023</v>
      </c>
      <c r="R4089" s="143" t="str">
        <f>IFERROR(VLOOKUP(G4089,'SOURCE COMPANY'!A:B, 2, FALSE), "")</f>
        <v>Sigachi Industries limited</v>
      </c>
      <c r="S4089" s="143" t="str">
        <f>IFERROR(VLOOKUP(H4089,'CUSTOMER NAME'!A:B, 2, FALSE), "")</f>
        <v>TO THE ORDER</v>
      </c>
    </row>
    <row r="4090" spans="1:19">
      <c r="A4090" s="234" t="s">
        <v>172</v>
      </c>
      <c r="B4090" s="31">
        <v>5000</v>
      </c>
      <c r="C4090" s="143" t="s">
        <v>7</v>
      </c>
      <c r="D4090" s="143" t="s">
        <v>1413</v>
      </c>
      <c r="E4090" s="51">
        <v>2.698</v>
      </c>
      <c r="F4090" s="143" t="s">
        <v>9</v>
      </c>
      <c r="G4090" s="131" t="s">
        <v>2679</v>
      </c>
      <c r="H4090" s="198" t="s">
        <v>510</v>
      </c>
      <c r="I4090" s="219" t="str">
        <f t="shared" si="377"/>
        <v>September</v>
      </c>
      <c r="J4090" s="184">
        <f>IF(F4090="USD", E4090, E4090 * IFERROR(VLOOKUP(F4090, EXCHANGE_RATE!A:B, 2, FALSE), "Currency not found"))</f>
        <v>2.698</v>
      </c>
      <c r="K4090" s="184">
        <f t="shared" si="372"/>
        <v>2.6999999999999997</v>
      </c>
      <c r="L4090" s="184">
        <f>IF(C4090="MTS", B4090, B4090 * IFERROR(VLOOKUP(C4090, 'QTY_CONVERSIONS '!A:B, 2, FALSE), "Units not  found"))</f>
        <v>5</v>
      </c>
      <c r="M4090" s="185">
        <f t="shared" si="373"/>
        <v>13499.999999999998</v>
      </c>
      <c r="N4090" s="143" t="str">
        <f>IFERROR(VLOOKUP(D4090, Product_Category!A:B, 2, FALSE), "Uncategorized")</f>
        <v>MAGNESIUM STEARATE</v>
      </c>
      <c r="O4090" s="186">
        <f t="shared" si="375"/>
        <v>2699.9999999999995</v>
      </c>
      <c r="P4090" s="185">
        <f t="shared" si="374"/>
        <v>13499.999999999998</v>
      </c>
      <c r="Q4090" s="143">
        <v>2023</v>
      </c>
      <c r="R4090" s="143" t="str">
        <f>IFERROR(VLOOKUP(G4090,'SOURCE COMPANY'!A:B, 2, FALSE), "")</f>
        <v>Sigachi Industries limited</v>
      </c>
      <c r="S4090" s="143" t="str">
        <f>IFERROR(VLOOKUP(H4090,'CUSTOMER NAME'!A:B, 2, FALSE), "")</f>
        <v>TO THE ORDER</v>
      </c>
    </row>
    <row r="4091" spans="1:19">
      <c r="A4091" s="234" t="s">
        <v>172</v>
      </c>
      <c r="B4091" s="31">
        <v>5000</v>
      </c>
      <c r="C4091" s="143" t="s">
        <v>7</v>
      </c>
      <c r="D4091" s="143" t="s">
        <v>1413</v>
      </c>
      <c r="E4091" s="51">
        <v>2.698</v>
      </c>
      <c r="F4091" s="143" t="s">
        <v>9</v>
      </c>
      <c r="G4091" s="131" t="s">
        <v>2679</v>
      </c>
      <c r="H4091" s="198" t="s">
        <v>510</v>
      </c>
      <c r="I4091" s="219" t="str">
        <f t="shared" si="377"/>
        <v>September</v>
      </c>
      <c r="J4091" s="184">
        <f>IF(F4091="USD", E4091, E4091 * IFERROR(VLOOKUP(F4091, EXCHANGE_RATE!A:B, 2, FALSE), "Currency not found"))</f>
        <v>2.698</v>
      </c>
      <c r="K4091" s="184">
        <f t="shared" si="372"/>
        <v>2.6999999999999997</v>
      </c>
      <c r="L4091" s="184">
        <f>IF(C4091="MTS", B4091, B4091 * IFERROR(VLOOKUP(C4091, 'QTY_CONVERSIONS '!A:B, 2, FALSE), "Units not  found"))</f>
        <v>5</v>
      </c>
      <c r="M4091" s="185">
        <f t="shared" si="373"/>
        <v>13499.999999999998</v>
      </c>
      <c r="N4091" s="143" t="str">
        <f>IFERROR(VLOOKUP(D4091, Product_Category!A:B, 2, FALSE), "Uncategorized")</f>
        <v>MAGNESIUM STEARATE</v>
      </c>
      <c r="O4091" s="186">
        <f t="shared" si="375"/>
        <v>2699.9999999999995</v>
      </c>
      <c r="P4091" s="185">
        <f t="shared" si="374"/>
        <v>13499.999999999998</v>
      </c>
      <c r="Q4091" s="143">
        <v>2023</v>
      </c>
      <c r="R4091" s="143" t="str">
        <f>IFERROR(VLOOKUP(G4091,'SOURCE COMPANY'!A:B, 2, FALSE), "")</f>
        <v>Sigachi Industries limited</v>
      </c>
      <c r="S4091" s="143" t="str">
        <f>IFERROR(VLOOKUP(H4091,'CUSTOMER NAME'!A:B, 2, FALSE), "")</f>
        <v>TO THE ORDER</v>
      </c>
    </row>
    <row r="4092" spans="1:19">
      <c r="A4092" s="234" t="s">
        <v>172</v>
      </c>
      <c r="B4092" s="31">
        <v>5000</v>
      </c>
      <c r="C4092" s="143" t="s">
        <v>7</v>
      </c>
      <c r="D4092" s="143" t="s">
        <v>1380</v>
      </c>
      <c r="E4092" s="51">
        <v>2.278</v>
      </c>
      <c r="F4092" s="143" t="s">
        <v>9</v>
      </c>
      <c r="G4092" s="131" t="s">
        <v>2679</v>
      </c>
      <c r="H4092" s="198" t="s">
        <v>510</v>
      </c>
      <c r="I4092" s="219" t="str">
        <f t="shared" si="377"/>
        <v>September</v>
      </c>
      <c r="J4092" s="184">
        <f>IF(F4092="USD", E4092, E4092 * IFERROR(VLOOKUP(F4092, EXCHANGE_RATE!A:B, 2, FALSE), "Currency not found"))</f>
        <v>2.278</v>
      </c>
      <c r="K4092" s="184">
        <f t="shared" si="372"/>
        <v>2.2799999999999998</v>
      </c>
      <c r="L4092" s="184">
        <f>IF(C4092="MTS", B4092, B4092 * IFERROR(VLOOKUP(C4092, 'QTY_CONVERSIONS '!A:B, 2, FALSE), "Units not  found"))</f>
        <v>5</v>
      </c>
      <c r="M4092" s="185">
        <f t="shared" si="373"/>
        <v>11399.999999999998</v>
      </c>
      <c r="N4092" s="143" t="str">
        <f>IFERROR(VLOOKUP(D4092, Product_Category!A:B, 2, FALSE), "Uncategorized")</f>
        <v>MCC</v>
      </c>
      <c r="O4092" s="186">
        <f t="shared" si="375"/>
        <v>2280</v>
      </c>
      <c r="P4092" s="185">
        <f t="shared" si="374"/>
        <v>11400</v>
      </c>
      <c r="Q4092" s="143">
        <v>2023</v>
      </c>
      <c r="R4092" s="143" t="str">
        <f>IFERROR(VLOOKUP(G4092,'SOURCE COMPANY'!A:B, 2, FALSE), "")</f>
        <v>Sigachi Industries limited</v>
      </c>
      <c r="S4092" s="143" t="str">
        <f>IFERROR(VLOOKUP(H4092,'CUSTOMER NAME'!A:B, 2, FALSE), "")</f>
        <v>TO THE ORDER</v>
      </c>
    </row>
    <row r="4093" spans="1:19">
      <c r="A4093" s="235" t="s">
        <v>172</v>
      </c>
      <c r="B4093" s="32">
        <v>5000</v>
      </c>
      <c r="C4093" s="221" t="s">
        <v>7</v>
      </c>
      <c r="D4093" s="221" t="s">
        <v>1380</v>
      </c>
      <c r="E4093" s="55">
        <v>2.278</v>
      </c>
      <c r="F4093" s="221" t="s">
        <v>9</v>
      </c>
      <c r="G4093" s="131" t="s">
        <v>2679</v>
      </c>
      <c r="H4093" s="200" t="s">
        <v>510</v>
      </c>
      <c r="I4093" s="219" t="str">
        <f t="shared" si="377"/>
        <v>September</v>
      </c>
      <c r="J4093" s="184">
        <f>IF(F4093="USD", E4093, E4093 * IFERROR(VLOOKUP(F4093, EXCHANGE_RATE!A:B, 2, FALSE), "Currency not found"))</f>
        <v>2.278</v>
      </c>
      <c r="K4093" s="184">
        <f t="shared" si="372"/>
        <v>2.2799999999999998</v>
      </c>
      <c r="L4093" s="184">
        <f>IF(C4093="MTS", B4093, B4093 * IFERROR(VLOOKUP(C4093, 'QTY_CONVERSIONS '!A:B, 2, FALSE), "Units not  found"))</f>
        <v>5</v>
      </c>
      <c r="M4093" s="185">
        <f t="shared" si="373"/>
        <v>11399.999999999998</v>
      </c>
      <c r="N4093" s="143" t="str">
        <f>IFERROR(VLOOKUP(D4093, Product_Category!A:B, 2, FALSE), "Uncategorized")</f>
        <v>MCC</v>
      </c>
      <c r="O4093" s="186">
        <f t="shared" si="375"/>
        <v>2280</v>
      </c>
      <c r="P4093" s="185">
        <f t="shared" si="374"/>
        <v>11400</v>
      </c>
      <c r="Q4093" s="143">
        <v>2023</v>
      </c>
      <c r="R4093" s="143" t="str">
        <f>IFERROR(VLOOKUP(G4093,'SOURCE COMPANY'!A:B, 2, FALSE), "")</f>
        <v>Sigachi Industries limited</v>
      </c>
      <c r="S4093" s="143" t="str">
        <f>IFERROR(VLOOKUP(H4093,'CUSTOMER NAME'!A:B, 2, FALSE), "")</f>
        <v>TO THE ORDER</v>
      </c>
    </row>
    <row r="4094" spans="1:19">
      <c r="A4094" s="234" t="s">
        <v>172</v>
      </c>
      <c r="B4094" s="31">
        <v>15000</v>
      </c>
      <c r="C4094" s="143" t="s">
        <v>7</v>
      </c>
      <c r="D4094" s="143" t="s">
        <v>1117</v>
      </c>
      <c r="E4094" s="51">
        <v>2.3780000000000001</v>
      </c>
      <c r="F4094" s="143" t="s">
        <v>9</v>
      </c>
      <c r="G4094" s="131" t="s">
        <v>2679</v>
      </c>
      <c r="H4094" s="198" t="s">
        <v>510</v>
      </c>
      <c r="I4094" s="219" t="str">
        <f t="shared" si="377"/>
        <v>September</v>
      </c>
      <c r="J4094" s="184">
        <f>IF(F4094="USD", E4094, E4094 * IFERROR(VLOOKUP(F4094, EXCHANGE_RATE!A:B, 2, FALSE), "Currency not found"))</f>
        <v>2.3780000000000001</v>
      </c>
      <c r="K4094" s="184">
        <f t="shared" si="372"/>
        <v>2.38</v>
      </c>
      <c r="L4094" s="184">
        <f>IF(C4094="MTS", B4094, B4094 * IFERROR(VLOOKUP(C4094, 'QTY_CONVERSIONS '!A:B, 2, FALSE), "Units not  found"))</f>
        <v>15</v>
      </c>
      <c r="M4094" s="185">
        <f t="shared" si="373"/>
        <v>35700</v>
      </c>
      <c r="N4094" s="143" t="str">
        <f>IFERROR(VLOOKUP(D4094, Product_Category!A:B, 2, FALSE), "Uncategorized")</f>
        <v>MCC</v>
      </c>
      <c r="O4094" s="186">
        <f t="shared" si="375"/>
        <v>2380</v>
      </c>
      <c r="P4094" s="185">
        <f t="shared" si="374"/>
        <v>35700</v>
      </c>
      <c r="Q4094" s="143">
        <v>2023</v>
      </c>
      <c r="R4094" s="143" t="str">
        <f>IFERROR(VLOOKUP(G4094,'SOURCE COMPANY'!A:B, 2, FALSE), "")</f>
        <v>Sigachi Industries limited</v>
      </c>
      <c r="S4094" s="143" t="str">
        <f>IFERROR(VLOOKUP(H4094,'CUSTOMER NAME'!A:B, 2, FALSE), "")</f>
        <v>TO THE ORDER</v>
      </c>
    </row>
    <row r="4095" spans="1:19">
      <c r="A4095" s="234" t="s">
        <v>172</v>
      </c>
      <c r="B4095" s="31">
        <v>5000</v>
      </c>
      <c r="C4095" s="143" t="s">
        <v>7</v>
      </c>
      <c r="D4095" s="143" t="s">
        <v>1117</v>
      </c>
      <c r="E4095" s="51">
        <v>2.3780000000000001</v>
      </c>
      <c r="F4095" s="143" t="s">
        <v>9</v>
      </c>
      <c r="G4095" s="131" t="s">
        <v>2679</v>
      </c>
      <c r="H4095" s="198" t="s">
        <v>510</v>
      </c>
      <c r="I4095" s="219" t="str">
        <f t="shared" si="377"/>
        <v>September</v>
      </c>
      <c r="J4095" s="184">
        <f>IF(F4095="USD", E4095, E4095 * IFERROR(VLOOKUP(F4095, EXCHANGE_RATE!A:B, 2, FALSE), "Currency not found"))</f>
        <v>2.3780000000000001</v>
      </c>
      <c r="K4095" s="184">
        <f t="shared" si="372"/>
        <v>2.38</v>
      </c>
      <c r="L4095" s="184">
        <f>IF(C4095="MTS", B4095, B4095 * IFERROR(VLOOKUP(C4095, 'QTY_CONVERSIONS '!A:B, 2, FALSE), "Units not  found"))</f>
        <v>5</v>
      </c>
      <c r="M4095" s="185">
        <f t="shared" si="373"/>
        <v>11900</v>
      </c>
      <c r="N4095" s="143" t="str">
        <f>IFERROR(VLOOKUP(D4095, Product_Category!A:B, 2, FALSE), "Uncategorized")</f>
        <v>MCC</v>
      </c>
      <c r="O4095" s="186">
        <f t="shared" si="375"/>
        <v>2380</v>
      </c>
      <c r="P4095" s="185">
        <f t="shared" si="374"/>
        <v>11900</v>
      </c>
      <c r="Q4095" s="143">
        <v>2023</v>
      </c>
      <c r="R4095" s="143" t="str">
        <f>IFERROR(VLOOKUP(G4095,'SOURCE COMPANY'!A:B, 2, FALSE), "")</f>
        <v>Sigachi Industries limited</v>
      </c>
      <c r="S4095" s="143" t="str">
        <f>IFERROR(VLOOKUP(H4095,'CUSTOMER NAME'!A:B, 2, FALSE), "")</f>
        <v>TO THE ORDER</v>
      </c>
    </row>
    <row r="4096" spans="1:19">
      <c r="A4096" s="234" t="s">
        <v>172</v>
      </c>
      <c r="B4096" s="31">
        <v>5000</v>
      </c>
      <c r="C4096" s="143" t="s">
        <v>7</v>
      </c>
      <c r="D4096" s="143" t="s">
        <v>1117</v>
      </c>
      <c r="E4096" s="51">
        <v>2.3780000000000001</v>
      </c>
      <c r="F4096" s="143" t="s">
        <v>9</v>
      </c>
      <c r="G4096" s="131" t="s">
        <v>2679</v>
      </c>
      <c r="H4096" s="198" t="s">
        <v>510</v>
      </c>
      <c r="I4096" s="219" t="str">
        <f t="shared" si="377"/>
        <v>September</v>
      </c>
      <c r="J4096" s="184">
        <f>IF(F4096="USD", E4096, E4096 * IFERROR(VLOOKUP(F4096, EXCHANGE_RATE!A:B, 2, FALSE), "Currency not found"))</f>
        <v>2.3780000000000001</v>
      </c>
      <c r="K4096" s="184">
        <f t="shared" si="372"/>
        <v>2.38</v>
      </c>
      <c r="L4096" s="184">
        <f>IF(C4096="MTS", B4096, B4096 * IFERROR(VLOOKUP(C4096, 'QTY_CONVERSIONS '!A:B, 2, FALSE), "Units not  found"))</f>
        <v>5</v>
      </c>
      <c r="M4096" s="185">
        <f t="shared" si="373"/>
        <v>11900</v>
      </c>
      <c r="N4096" s="143" t="str">
        <f>IFERROR(VLOOKUP(D4096, Product_Category!A:B, 2, FALSE), "Uncategorized")</f>
        <v>MCC</v>
      </c>
      <c r="O4096" s="186">
        <f t="shared" si="375"/>
        <v>2380</v>
      </c>
      <c r="P4096" s="185">
        <f t="shared" si="374"/>
        <v>11900</v>
      </c>
      <c r="Q4096" s="143">
        <v>2023</v>
      </c>
      <c r="R4096" s="143" t="str">
        <f>IFERROR(VLOOKUP(G4096,'SOURCE COMPANY'!A:B, 2, FALSE), "")</f>
        <v>Sigachi Industries limited</v>
      </c>
      <c r="S4096" s="143" t="str">
        <f>IFERROR(VLOOKUP(H4096,'CUSTOMER NAME'!A:B, 2, FALSE), "")</f>
        <v>TO THE ORDER</v>
      </c>
    </row>
    <row r="4097" spans="1:19">
      <c r="A4097" s="234" t="s">
        <v>172</v>
      </c>
      <c r="B4097" s="31">
        <v>20000</v>
      </c>
      <c r="C4097" s="143" t="s">
        <v>7</v>
      </c>
      <c r="D4097" s="143" t="s">
        <v>1474</v>
      </c>
      <c r="E4097" s="51">
        <v>2.42</v>
      </c>
      <c r="F4097" s="143" t="s">
        <v>9</v>
      </c>
      <c r="G4097" s="131" t="s">
        <v>2679</v>
      </c>
      <c r="H4097" s="198" t="s">
        <v>510</v>
      </c>
      <c r="I4097" s="219" t="str">
        <f t="shared" si="377"/>
        <v>September</v>
      </c>
      <c r="J4097" s="184">
        <f>IF(F4097="USD", E4097, E4097 * IFERROR(VLOOKUP(F4097, EXCHANGE_RATE!A:B, 2, FALSE), "Currency not found"))</f>
        <v>2.42</v>
      </c>
      <c r="K4097" s="184">
        <f t="shared" si="372"/>
        <v>2.42</v>
      </c>
      <c r="L4097" s="184">
        <f>IF(C4097="MTS", B4097, B4097 * IFERROR(VLOOKUP(C4097, 'QTY_CONVERSIONS '!A:B, 2, FALSE), "Units not  found"))</f>
        <v>20</v>
      </c>
      <c r="M4097" s="185">
        <f t="shared" si="373"/>
        <v>48400</v>
      </c>
      <c r="N4097" s="143" t="str">
        <f>IFERROR(VLOOKUP(D4097, Product_Category!A:B, 2, FALSE), "Uncategorized")</f>
        <v>MCC</v>
      </c>
      <c r="O4097" s="186">
        <f t="shared" si="375"/>
        <v>2420</v>
      </c>
      <c r="P4097" s="185">
        <f t="shared" si="374"/>
        <v>48400</v>
      </c>
      <c r="Q4097" s="143">
        <v>2023</v>
      </c>
      <c r="R4097" s="143" t="str">
        <f>IFERROR(VLOOKUP(G4097,'SOURCE COMPANY'!A:B, 2, FALSE), "")</f>
        <v>Sigachi Industries limited</v>
      </c>
      <c r="S4097" s="143" t="str">
        <f>IFERROR(VLOOKUP(H4097,'CUSTOMER NAME'!A:B, 2, FALSE), "")</f>
        <v>TO THE ORDER</v>
      </c>
    </row>
    <row r="4098" spans="1:19">
      <c r="A4098" s="234" t="s">
        <v>172</v>
      </c>
      <c r="B4098" s="31">
        <v>20000</v>
      </c>
      <c r="C4098" s="143" t="s">
        <v>7</v>
      </c>
      <c r="D4098" s="143" t="s">
        <v>2229</v>
      </c>
      <c r="E4098" s="51">
        <v>2.42</v>
      </c>
      <c r="F4098" s="143" t="s">
        <v>9</v>
      </c>
      <c r="G4098" s="131" t="s">
        <v>2679</v>
      </c>
      <c r="H4098" s="198" t="s">
        <v>510</v>
      </c>
      <c r="I4098" s="219" t="str">
        <f t="shared" si="377"/>
        <v>September</v>
      </c>
      <c r="J4098" s="184">
        <f>IF(F4098="USD", E4098, E4098 * IFERROR(VLOOKUP(F4098, EXCHANGE_RATE!A:B, 2, FALSE), "Currency not found"))</f>
        <v>2.42</v>
      </c>
      <c r="K4098" s="184">
        <f t="shared" ref="K4098:K4161" si="378">ROUNDUP(J4098,2)</f>
        <v>2.42</v>
      </c>
      <c r="L4098" s="184">
        <f>IF(C4098="MTS", B4098, B4098 * IFERROR(VLOOKUP(C4098, 'QTY_CONVERSIONS '!A:B, 2, FALSE), "Units not  found"))</f>
        <v>20</v>
      </c>
      <c r="M4098" s="185">
        <f t="shared" ref="M4098:M4161" si="379">B4098*K4098</f>
        <v>48400</v>
      </c>
      <c r="N4098" s="143" t="str">
        <f>IFERROR(VLOOKUP(D4098, Product_Category!A:B, 2, FALSE), "Uncategorized")</f>
        <v>MCC</v>
      </c>
      <c r="O4098" s="186">
        <f t="shared" si="375"/>
        <v>2420</v>
      </c>
      <c r="P4098" s="185">
        <f t="shared" ref="P4098:P4161" si="380">L4098*O4098</f>
        <v>48400</v>
      </c>
      <c r="Q4098" s="143">
        <v>2023</v>
      </c>
      <c r="R4098" s="143" t="str">
        <f>IFERROR(VLOOKUP(G4098,'SOURCE COMPANY'!A:B, 2, FALSE), "")</f>
        <v>Sigachi Industries limited</v>
      </c>
      <c r="S4098" s="143" t="str">
        <f>IFERROR(VLOOKUP(H4098,'CUSTOMER NAME'!A:B, 2, FALSE), "")</f>
        <v>TO THE ORDER</v>
      </c>
    </row>
    <row r="4099" spans="1:19">
      <c r="A4099" s="234" t="s">
        <v>172</v>
      </c>
      <c r="B4099" s="31">
        <v>20000</v>
      </c>
      <c r="C4099" s="143" t="s">
        <v>7</v>
      </c>
      <c r="D4099" s="143" t="s">
        <v>2079</v>
      </c>
      <c r="E4099" s="51">
        <v>2.27</v>
      </c>
      <c r="F4099" s="143" t="s">
        <v>9</v>
      </c>
      <c r="G4099" s="131" t="s">
        <v>2679</v>
      </c>
      <c r="H4099" s="198" t="s">
        <v>510</v>
      </c>
      <c r="I4099" s="219" t="str">
        <f t="shared" si="377"/>
        <v>September</v>
      </c>
      <c r="J4099" s="184">
        <f>IF(F4099="USD", E4099, E4099 * IFERROR(VLOOKUP(F4099, EXCHANGE_RATE!A:B, 2, FALSE), "Currency not found"))</f>
        <v>2.27</v>
      </c>
      <c r="K4099" s="184">
        <f t="shared" si="378"/>
        <v>2.27</v>
      </c>
      <c r="L4099" s="184">
        <f>IF(C4099="MTS", B4099, B4099 * IFERROR(VLOOKUP(C4099, 'QTY_CONVERSIONS '!A:B, 2, FALSE), "Units not  found"))</f>
        <v>20</v>
      </c>
      <c r="M4099" s="185">
        <f t="shared" si="379"/>
        <v>45400</v>
      </c>
      <c r="N4099" s="143" t="str">
        <f>IFERROR(VLOOKUP(D4099, Product_Category!A:B, 2, FALSE), "Uncategorized")</f>
        <v>MCC</v>
      </c>
      <c r="O4099" s="186">
        <f t="shared" ref="O4099:O4162" si="381">K4099*1000</f>
        <v>2270</v>
      </c>
      <c r="P4099" s="185">
        <f t="shared" si="380"/>
        <v>45400</v>
      </c>
      <c r="Q4099" s="143">
        <v>2023</v>
      </c>
      <c r="R4099" s="143" t="str">
        <f>IFERROR(VLOOKUP(G4099,'SOURCE COMPANY'!A:B, 2, FALSE), "")</f>
        <v>Sigachi Industries limited</v>
      </c>
      <c r="S4099" s="143" t="str">
        <f>IFERROR(VLOOKUP(H4099,'CUSTOMER NAME'!A:B, 2, FALSE), "")</f>
        <v>TO THE ORDER</v>
      </c>
    </row>
    <row r="4100" spans="1:19">
      <c r="A4100" s="234" t="s">
        <v>172</v>
      </c>
      <c r="B4100" s="31">
        <v>5000</v>
      </c>
      <c r="C4100" s="143" t="s">
        <v>7</v>
      </c>
      <c r="D4100" s="143" t="s">
        <v>2230</v>
      </c>
      <c r="E4100" s="51">
        <v>2.27</v>
      </c>
      <c r="F4100" s="143" t="s">
        <v>9</v>
      </c>
      <c r="G4100" s="131" t="s">
        <v>2679</v>
      </c>
      <c r="H4100" s="198" t="s">
        <v>510</v>
      </c>
      <c r="I4100" s="219" t="str">
        <f t="shared" si="377"/>
        <v>September</v>
      </c>
      <c r="J4100" s="184">
        <f>IF(F4100="USD", E4100, E4100 * IFERROR(VLOOKUP(F4100, EXCHANGE_RATE!A:B, 2, FALSE), "Currency not found"))</f>
        <v>2.27</v>
      </c>
      <c r="K4100" s="184">
        <f t="shared" si="378"/>
        <v>2.27</v>
      </c>
      <c r="L4100" s="184">
        <f>IF(C4100="MTS", B4100, B4100 * IFERROR(VLOOKUP(C4100, 'QTY_CONVERSIONS '!A:B, 2, FALSE), "Units not  found"))</f>
        <v>5</v>
      </c>
      <c r="M4100" s="185">
        <f t="shared" si="379"/>
        <v>11350</v>
      </c>
      <c r="N4100" s="143" t="str">
        <f>IFERROR(VLOOKUP(D4100, Product_Category!A:B, 2, FALSE), "Uncategorized")</f>
        <v>MCC</v>
      </c>
      <c r="O4100" s="186">
        <f t="shared" si="381"/>
        <v>2270</v>
      </c>
      <c r="P4100" s="185">
        <f t="shared" si="380"/>
        <v>11350</v>
      </c>
      <c r="Q4100" s="143">
        <v>2023</v>
      </c>
      <c r="R4100" s="143" t="str">
        <f>IFERROR(VLOOKUP(G4100,'SOURCE COMPANY'!A:B, 2, FALSE), "")</f>
        <v>Sigachi Industries limited</v>
      </c>
      <c r="S4100" s="143" t="str">
        <f>IFERROR(VLOOKUP(H4100,'CUSTOMER NAME'!A:B, 2, FALSE), "")</f>
        <v>TO THE ORDER</v>
      </c>
    </row>
    <row r="4101" spans="1:19">
      <c r="A4101" s="234" t="s">
        <v>172</v>
      </c>
      <c r="B4101" s="31">
        <v>15000</v>
      </c>
      <c r="C4101" s="143" t="s">
        <v>7</v>
      </c>
      <c r="D4101" s="143" t="s">
        <v>2231</v>
      </c>
      <c r="E4101" s="51">
        <v>2.37</v>
      </c>
      <c r="F4101" s="143" t="s">
        <v>9</v>
      </c>
      <c r="G4101" s="131" t="s">
        <v>2679</v>
      </c>
      <c r="H4101" s="198" t="s">
        <v>510</v>
      </c>
      <c r="I4101" s="219" t="str">
        <f t="shared" si="377"/>
        <v>September</v>
      </c>
      <c r="J4101" s="184">
        <f>IF(F4101="USD", E4101, E4101 * IFERROR(VLOOKUP(F4101, EXCHANGE_RATE!A:B, 2, FALSE), "Currency not found"))</f>
        <v>2.37</v>
      </c>
      <c r="K4101" s="184">
        <f t="shared" si="378"/>
        <v>2.37</v>
      </c>
      <c r="L4101" s="184">
        <f>IF(C4101="MTS", B4101, B4101 * IFERROR(VLOOKUP(C4101, 'QTY_CONVERSIONS '!A:B, 2, FALSE), "Units not  found"))</f>
        <v>15</v>
      </c>
      <c r="M4101" s="185">
        <f t="shared" si="379"/>
        <v>35550</v>
      </c>
      <c r="N4101" s="143" t="str">
        <f>IFERROR(VLOOKUP(D4101, Product_Category!A:B, 2, FALSE), "Uncategorized")</f>
        <v>MCC</v>
      </c>
      <c r="O4101" s="186">
        <f t="shared" si="381"/>
        <v>2370</v>
      </c>
      <c r="P4101" s="185">
        <f t="shared" si="380"/>
        <v>35550</v>
      </c>
      <c r="Q4101" s="143">
        <v>2023</v>
      </c>
      <c r="R4101" s="143" t="str">
        <f>IFERROR(VLOOKUP(G4101,'SOURCE COMPANY'!A:B, 2, FALSE), "")</f>
        <v>Sigachi Industries limited</v>
      </c>
      <c r="S4101" s="143" t="str">
        <f>IFERROR(VLOOKUP(H4101,'CUSTOMER NAME'!A:B, 2, FALSE), "")</f>
        <v>TO THE ORDER</v>
      </c>
    </row>
    <row r="4102" spans="1:19">
      <c r="A4102" s="234" t="s">
        <v>172</v>
      </c>
      <c r="B4102" s="31">
        <v>20000</v>
      </c>
      <c r="C4102" s="143" t="s">
        <v>7</v>
      </c>
      <c r="D4102" s="143" t="s">
        <v>2231</v>
      </c>
      <c r="E4102" s="51">
        <v>2.38</v>
      </c>
      <c r="F4102" s="143" t="s">
        <v>9</v>
      </c>
      <c r="G4102" s="131" t="s">
        <v>2679</v>
      </c>
      <c r="H4102" s="198" t="s">
        <v>510</v>
      </c>
      <c r="I4102" s="219" t="str">
        <f t="shared" si="377"/>
        <v>September</v>
      </c>
      <c r="J4102" s="184">
        <f>IF(F4102="USD", E4102, E4102 * IFERROR(VLOOKUP(F4102, EXCHANGE_RATE!A:B, 2, FALSE), "Currency not found"))</f>
        <v>2.38</v>
      </c>
      <c r="K4102" s="184">
        <f t="shared" si="378"/>
        <v>2.38</v>
      </c>
      <c r="L4102" s="184">
        <f>IF(C4102="MTS", B4102, B4102 * IFERROR(VLOOKUP(C4102, 'QTY_CONVERSIONS '!A:B, 2, FALSE), "Units not  found"))</f>
        <v>20</v>
      </c>
      <c r="M4102" s="185">
        <f t="shared" si="379"/>
        <v>47600</v>
      </c>
      <c r="N4102" s="143" t="str">
        <f>IFERROR(VLOOKUP(D4102, Product_Category!A:B, 2, FALSE), "Uncategorized")</f>
        <v>MCC</v>
      </c>
      <c r="O4102" s="186">
        <f t="shared" si="381"/>
        <v>2380</v>
      </c>
      <c r="P4102" s="185">
        <f t="shared" si="380"/>
        <v>47600</v>
      </c>
      <c r="Q4102" s="143">
        <v>2023</v>
      </c>
      <c r="R4102" s="143" t="str">
        <f>IFERROR(VLOOKUP(G4102,'SOURCE COMPANY'!A:B, 2, FALSE), "")</f>
        <v>Sigachi Industries limited</v>
      </c>
      <c r="S4102" s="143" t="str">
        <f>IFERROR(VLOOKUP(H4102,'CUSTOMER NAME'!A:B, 2, FALSE), "")</f>
        <v>TO THE ORDER</v>
      </c>
    </row>
    <row r="4103" spans="1:19">
      <c r="A4103" s="234" t="s">
        <v>172</v>
      </c>
      <c r="B4103" s="31">
        <v>5000</v>
      </c>
      <c r="C4103" s="143" t="s">
        <v>7</v>
      </c>
      <c r="D4103" s="143" t="s">
        <v>2083</v>
      </c>
      <c r="E4103" s="51">
        <v>5.2</v>
      </c>
      <c r="F4103" s="143" t="s">
        <v>9</v>
      </c>
      <c r="G4103" s="131" t="s">
        <v>2679</v>
      </c>
      <c r="H4103" s="198" t="s">
        <v>510</v>
      </c>
      <c r="I4103" s="219" t="str">
        <f t="shared" ref="I4103:I4134" si="382">I4102</f>
        <v>September</v>
      </c>
      <c r="J4103" s="184">
        <f>IF(F4103="USD", E4103, E4103 * IFERROR(VLOOKUP(F4103, EXCHANGE_RATE!A:B, 2, FALSE), "Currency not found"))</f>
        <v>5.2</v>
      </c>
      <c r="K4103" s="184">
        <f t="shared" si="378"/>
        <v>5.2</v>
      </c>
      <c r="L4103" s="184">
        <f>IF(C4103="MTS", B4103, B4103 * IFERROR(VLOOKUP(C4103, 'QTY_CONVERSIONS '!A:B, 2, FALSE), "Units not  found"))</f>
        <v>5</v>
      </c>
      <c r="M4103" s="185">
        <f t="shared" si="379"/>
        <v>26000</v>
      </c>
      <c r="N4103" s="143" t="str">
        <f>IFERROR(VLOOKUP(D4103, Product_Category!A:B, 2, FALSE), "Uncategorized")</f>
        <v>CROSCARMELLOSE SODIUM</v>
      </c>
      <c r="O4103" s="186">
        <f t="shared" si="381"/>
        <v>5200</v>
      </c>
      <c r="P4103" s="185">
        <f t="shared" si="380"/>
        <v>26000</v>
      </c>
      <c r="Q4103" s="143">
        <v>2023</v>
      </c>
      <c r="R4103" s="143" t="str">
        <f>IFERROR(VLOOKUP(G4103,'SOURCE COMPANY'!A:B, 2, FALSE), "")</f>
        <v>Sigachi Industries limited</v>
      </c>
      <c r="S4103" s="143" t="str">
        <f>IFERROR(VLOOKUP(H4103,'CUSTOMER NAME'!A:B, 2, FALSE), "")</f>
        <v>TO THE ORDER</v>
      </c>
    </row>
    <row r="4104" spans="1:19">
      <c r="A4104" s="234" t="s">
        <v>172</v>
      </c>
      <c r="B4104" s="31">
        <v>5000</v>
      </c>
      <c r="C4104" s="143" t="s">
        <v>7</v>
      </c>
      <c r="D4104" s="143" t="s">
        <v>2232</v>
      </c>
      <c r="E4104" s="51">
        <v>2.27</v>
      </c>
      <c r="F4104" s="143" t="s">
        <v>9</v>
      </c>
      <c r="G4104" s="131" t="s">
        <v>2679</v>
      </c>
      <c r="H4104" s="198" t="s">
        <v>510</v>
      </c>
      <c r="I4104" s="219" t="str">
        <f t="shared" si="382"/>
        <v>September</v>
      </c>
      <c r="J4104" s="184">
        <f>IF(F4104="USD", E4104, E4104 * IFERROR(VLOOKUP(F4104, EXCHANGE_RATE!A:B, 2, FALSE), "Currency not found"))</f>
        <v>2.27</v>
      </c>
      <c r="K4104" s="184">
        <f t="shared" si="378"/>
        <v>2.27</v>
      </c>
      <c r="L4104" s="184">
        <f>IF(C4104="MTS", B4104, B4104 * IFERROR(VLOOKUP(C4104, 'QTY_CONVERSIONS '!A:B, 2, FALSE), "Units not  found"))</f>
        <v>5</v>
      </c>
      <c r="M4104" s="185">
        <f t="shared" si="379"/>
        <v>11350</v>
      </c>
      <c r="N4104" s="143" t="str">
        <f>IFERROR(VLOOKUP(D4104, Product_Category!A:B, 2, FALSE), "Uncategorized")</f>
        <v>MCC</v>
      </c>
      <c r="O4104" s="186">
        <f t="shared" si="381"/>
        <v>2270</v>
      </c>
      <c r="P4104" s="185">
        <f t="shared" si="380"/>
        <v>11350</v>
      </c>
      <c r="Q4104" s="143">
        <v>2023</v>
      </c>
      <c r="R4104" s="143" t="str">
        <f>IFERROR(VLOOKUP(G4104,'SOURCE COMPANY'!A:B, 2, FALSE), "")</f>
        <v>Sigachi Industries limited</v>
      </c>
      <c r="S4104" s="143" t="str">
        <f>IFERROR(VLOOKUP(H4104,'CUSTOMER NAME'!A:B, 2, FALSE), "")</f>
        <v>TO THE ORDER</v>
      </c>
    </row>
    <row r="4105" spans="1:19">
      <c r="A4105" s="234" t="s">
        <v>172</v>
      </c>
      <c r="B4105" s="31">
        <v>5000</v>
      </c>
      <c r="C4105" s="143" t="s">
        <v>7</v>
      </c>
      <c r="D4105" s="143" t="s">
        <v>2096</v>
      </c>
      <c r="E4105" s="51">
        <v>2.37</v>
      </c>
      <c r="F4105" s="143" t="s">
        <v>9</v>
      </c>
      <c r="G4105" s="131" t="s">
        <v>2679</v>
      </c>
      <c r="H4105" s="198" t="s">
        <v>510</v>
      </c>
      <c r="I4105" s="219" t="str">
        <f t="shared" si="382"/>
        <v>September</v>
      </c>
      <c r="J4105" s="184">
        <f>IF(F4105="USD", E4105, E4105 * IFERROR(VLOOKUP(F4105, EXCHANGE_RATE!A:B, 2, FALSE), "Currency not found"))</f>
        <v>2.37</v>
      </c>
      <c r="K4105" s="184">
        <f t="shared" si="378"/>
        <v>2.37</v>
      </c>
      <c r="L4105" s="184">
        <f>IF(C4105="MTS", B4105, B4105 * IFERROR(VLOOKUP(C4105, 'QTY_CONVERSIONS '!A:B, 2, FALSE), "Units not  found"))</f>
        <v>5</v>
      </c>
      <c r="M4105" s="185">
        <f t="shared" si="379"/>
        <v>11850</v>
      </c>
      <c r="N4105" s="143" t="str">
        <f>IFERROR(VLOOKUP(D4105, Product_Category!A:B, 2, FALSE), "Uncategorized")</f>
        <v>MCC</v>
      </c>
      <c r="O4105" s="186">
        <f t="shared" si="381"/>
        <v>2370</v>
      </c>
      <c r="P4105" s="185">
        <f t="shared" si="380"/>
        <v>11850</v>
      </c>
      <c r="Q4105" s="143">
        <v>2023</v>
      </c>
      <c r="R4105" s="143" t="str">
        <f>IFERROR(VLOOKUP(G4105,'SOURCE COMPANY'!A:B, 2, FALSE), "")</f>
        <v>Sigachi Industries limited</v>
      </c>
      <c r="S4105" s="143" t="str">
        <f>IFERROR(VLOOKUP(H4105,'CUSTOMER NAME'!A:B, 2, FALSE), "")</f>
        <v>TO THE ORDER</v>
      </c>
    </row>
    <row r="4106" spans="1:19">
      <c r="A4106" s="234" t="s">
        <v>172</v>
      </c>
      <c r="B4106" s="222">
        <v>20000</v>
      </c>
      <c r="C4106" s="143" t="s">
        <v>7</v>
      </c>
      <c r="D4106" s="143" t="s">
        <v>2081</v>
      </c>
      <c r="E4106" s="184">
        <v>2.27</v>
      </c>
      <c r="F4106" s="143" t="s">
        <v>9</v>
      </c>
      <c r="G4106" s="131" t="s">
        <v>2679</v>
      </c>
      <c r="H4106" s="198" t="s">
        <v>510</v>
      </c>
      <c r="I4106" s="219" t="str">
        <f t="shared" si="382"/>
        <v>September</v>
      </c>
      <c r="J4106" s="184">
        <f>IF(F4106="USD", E4106, E4106 * IFERROR(VLOOKUP(F4106, EXCHANGE_RATE!A:B, 2, FALSE), "Currency not found"))</f>
        <v>2.27</v>
      </c>
      <c r="K4106" s="184">
        <f t="shared" si="378"/>
        <v>2.27</v>
      </c>
      <c r="L4106" s="184">
        <f>IF(C4106="MTS", B4106, B4106 * IFERROR(VLOOKUP(C4106, 'QTY_CONVERSIONS '!A:B, 2, FALSE), "Units not  found"))</f>
        <v>20</v>
      </c>
      <c r="M4106" s="185">
        <f t="shared" si="379"/>
        <v>45400</v>
      </c>
      <c r="N4106" s="143" t="str">
        <f>IFERROR(VLOOKUP(D4106, Product_Category!A:B, 2, FALSE), "Uncategorized")</f>
        <v>MCC</v>
      </c>
      <c r="O4106" s="186">
        <f t="shared" si="381"/>
        <v>2270</v>
      </c>
      <c r="P4106" s="185">
        <f t="shared" si="380"/>
        <v>45400</v>
      </c>
      <c r="Q4106" s="143">
        <v>2023</v>
      </c>
      <c r="R4106" s="143" t="str">
        <f>IFERROR(VLOOKUP(G4106,'SOURCE COMPANY'!A:B, 2, FALSE), "")</f>
        <v>Sigachi Industries limited</v>
      </c>
      <c r="S4106" s="143" t="str">
        <f>IFERROR(VLOOKUP(H4106,'CUSTOMER NAME'!A:B, 2, FALSE), "")</f>
        <v>TO THE ORDER</v>
      </c>
    </row>
    <row r="4107" spans="1:19">
      <c r="A4107" s="235" t="s">
        <v>172</v>
      </c>
      <c r="B4107" s="227">
        <v>20000</v>
      </c>
      <c r="C4107" s="221" t="s">
        <v>7</v>
      </c>
      <c r="D4107" s="221" t="s">
        <v>2450</v>
      </c>
      <c r="E4107" s="228">
        <v>2.37</v>
      </c>
      <c r="F4107" s="221" t="s">
        <v>9</v>
      </c>
      <c r="G4107" s="131" t="s">
        <v>2679</v>
      </c>
      <c r="H4107" s="200" t="s">
        <v>510</v>
      </c>
      <c r="I4107" s="219" t="str">
        <f t="shared" si="382"/>
        <v>September</v>
      </c>
      <c r="J4107" s="184">
        <f>IF(F4107="USD", E4107, E4107 * IFERROR(VLOOKUP(F4107, EXCHANGE_RATE!A:B, 2, FALSE), "Currency not found"))</f>
        <v>2.37</v>
      </c>
      <c r="K4107" s="184">
        <f t="shared" si="378"/>
        <v>2.37</v>
      </c>
      <c r="L4107" s="184">
        <f>IF(C4107="MTS", B4107, B4107 * IFERROR(VLOOKUP(C4107, 'QTY_CONVERSIONS '!A:B, 2, FALSE), "Units not  found"))</f>
        <v>20</v>
      </c>
      <c r="M4107" s="185">
        <f t="shared" si="379"/>
        <v>47400</v>
      </c>
      <c r="N4107" s="143" t="str">
        <f>IFERROR(VLOOKUP(D4107, Product_Category!A:B, 2, FALSE), "Uncategorized")</f>
        <v>MCC</v>
      </c>
      <c r="O4107" s="186">
        <f t="shared" si="381"/>
        <v>2370</v>
      </c>
      <c r="P4107" s="185">
        <f t="shared" si="380"/>
        <v>47400</v>
      </c>
      <c r="Q4107" s="143">
        <v>2023</v>
      </c>
      <c r="R4107" s="143" t="str">
        <f>IFERROR(VLOOKUP(G4107,'SOURCE COMPANY'!A:B, 2, FALSE), "")</f>
        <v>Sigachi Industries limited</v>
      </c>
      <c r="S4107" s="143" t="str">
        <f>IFERROR(VLOOKUP(H4107,'CUSTOMER NAME'!A:B, 2, FALSE), "")</f>
        <v>TO THE ORDER</v>
      </c>
    </row>
    <row r="4108" spans="1:19">
      <c r="A4108" s="239" t="s">
        <v>172</v>
      </c>
      <c r="B4108" s="244">
        <v>20000</v>
      </c>
      <c r="C4108" s="240" t="s">
        <v>7</v>
      </c>
      <c r="D4108" s="240" t="s">
        <v>2451</v>
      </c>
      <c r="E4108" s="245">
        <v>2.27</v>
      </c>
      <c r="F4108" s="240" t="s">
        <v>9</v>
      </c>
      <c r="G4108" s="131" t="s">
        <v>2679</v>
      </c>
      <c r="H4108" s="253" t="s">
        <v>510</v>
      </c>
      <c r="I4108" s="219" t="str">
        <f t="shared" si="382"/>
        <v>September</v>
      </c>
      <c r="J4108" s="184">
        <f>IF(F4108="USD", E4108, E4108 * IFERROR(VLOOKUP(F4108, EXCHANGE_RATE!A:B, 2, FALSE), "Currency not found"))</f>
        <v>2.27</v>
      </c>
      <c r="K4108" s="184">
        <f t="shared" si="378"/>
        <v>2.27</v>
      </c>
      <c r="L4108" s="184">
        <f>IF(C4108="MTS", B4108, B4108 * IFERROR(VLOOKUP(C4108, 'QTY_CONVERSIONS '!A:B, 2, FALSE), "Units not  found"))</f>
        <v>20</v>
      </c>
      <c r="M4108" s="185">
        <f t="shared" si="379"/>
        <v>45400</v>
      </c>
      <c r="N4108" s="143" t="str">
        <f>IFERROR(VLOOKUP(D4108, Product_Category!A:B, 2, FALSE), "Uncategorized")</f>
        <v>MCC</v>
      </c>
      <c r="O4108" s="186">
        <f t="shared" si="381"/>
        <v>2270</v>
      </c>
      <c r="P4108" s="185">
        <f t="shared" si="380"/>
        <v>45400</v>
      </c>
      <c r="Q4108" s="143">
        <v>2023</v>
      </c>
      <c r="R4108" s="143" t="str">
        <f>IFERROR(VLOOKUP(G4108,'SOURCE COMPANY'!A:B, 2, FALSE), "")</f>
        <v>Sigachi Industries limited</v>
      </c>
      <c r="S4108" s="143" t="str">
        <f>IFERROR(VLOOKUP(H4108,'CUSTOMER NAME'!A:B, 2, FALSE), "")</f>
        <v>TO THE ORDER</v>
      </c>
    </row>
    <row r="4109" spans="1:19">
      <c r="A4109" s="235" t="s">
        <v>172</v>
      </c>
      <c r="B4109" s="227">
        <v>20000</v>
      </c>
      <c r="C4109" s="221" t="s">
        <v>7</v>
      </c>
      <c r="D4109" s="221" t="s">
        <v>2451</v>
      </c>
      <c r="E4109" s="228">
        <v>2.27</v>
      </c>
      <c r="F4109" s="221" t="s">
        <v>9</v>
      </c>
      <c r="G4109" s="131" t="s">
        <v>2679</v>
      </c>
      <c r="H4109" s="200" t="s">
        <v>510</v>
      </c>
      <c r="I4109" s="219" t="str">
        <f t="shared" si="382"/>
        <v>September</v>
      </c>
      <c r="J4109" s="184">
        <f>IF(F4109="USD", E4109, E4109 * IFERROR(VLOOKUP(F4109, EXCHANGE_RATE!A:B, 2, FALSE), "Currency not found"))</f>
        <v>2.27</v>
      </c>
      <c r="K4109" s="184">
        <f t="shared" si="378"/>
        <v>2.27</v>
      </c>
      <c r="L4109" s="184">
        <f>IF(C4109="MTS", B4109, B4109 * IFERROR(VLOOKUP(C4109, 'QTY_CONVERSIONS '!A:B, 2, FALSE), "Units not  found"))</f>
        <v>20</v>
      </c>
      <c r="M4109" s="185">
        <f t="shared" si="379"/>
        <v>45400</v>
      </c>
      <c r="N4109" s="143" t="str">
        <f>IFERROR(VLOOKUP(D4109, Product_Category!A:B, 2, FALSE), "Uncategorized")</f>
        <v>MCC</v>
      </c>
      <c r="O4109" s="186">
        <f t="shared" si="381"/>
        <v>2270</v>
      </c>
      <c r="P4109" s="185">
        <f t="shared" si="380"/>
        <v>45400</v>
      </c>
      <c r="Q4109" s="143">
        <v>2023</v>
      </c>
      <c r="R4109" s="143" t="str">
        <f>IFERROR(VLOOKUP(G4109,'SOURCE COMPANY'!A:B, 2, FALSE), "")</f>
        <v>Sigachi Industries limited</v>
      </c>
      <c r="S4109" s="143" t="str">
        <f>IFERROR(VLOOKUP(H4109,'CUSTOMER NAME'!A:B, 2, FALSE), "")</f>
        <v>TO THE ORDER</v>
      </c>
    </row>
    <row r="4110" spans="1:19">
      <c r="A4110" s="234" t="s">
        <v>172</v>
      </c>
      <c r="B4110" s="222">
        <v>20000</v>
      </c>
      <c r="C4110" s="143" t="s">
        <v>7</v>
      </c>
      <c r="D4110" s="143" t="s">
        <v>2451</v>
      </c>
      <c r="E4110" s="184">
        <v>2.27</v>
      </c>
      <c r="F4110" s="143" t="s">
        <v>9</v>
      </c>
      <c r="G4110" s="131" t="s">
        <v>2679</v>
      </c>
      <c r="H4110" s="198" t="s">
        <v>510</v>
      </c>
      <c r="I4110" s="219" t="str">
        <f t="shared" si="382"/>
        <v>September</v>
      </c>
      <c r="J4110" s="184">
        <f>IF(F4110="USD", E4110, E4110 * IFERROR(VLOOKUP(F4110, EXCHANGE_RATE!A:B, 2, FALSE), "Currency not found"))</f>
        <v>2.27</v>
      </c>
      <c r="K4110" s="184">
        <f t="shared" si="378"/>
        <v>2.27</v>
      </c>
      <c r="L4110" s="184">
        <f>IF(C4110="MTS", B4110, B4110 * IFERROR(VLOOKUP(C4110, 'QTY_CONVERSIONS '!A:B, 2, FALSE), "Units not  found"))</f>
        <v>20</v>
      </c>
      <c r="M4110" s="185">
        <f t="shared" si="379"/>
        <v>45400</v>
      </c>
      <c r="N4110" s="143" t="str">
        <f>IFERROR(VLOOKUP(D4110, Product_Category!A:B, 2, FALSE), "Uncategorized")</f>
        <v>MCC</v>
      </c>
      <c r="O4110" s="186">
        <f t="shared" si="381"/>
        <v>2270</v>
      </c>
      <c r="P4110" s="185">
        <f t="shared" si="380"/>
        <v>45400</v>
      </c>
      <c r="Q4110" s="143">
        <v>2023</v>
      </c>
      <c r="R4110" s="143" t="str">
        <f>IFERROR(VLOOKUP(G4110,'SOURCE COMPANY'!A:B, 2, FALSE), "")</f>
        <v>Sigachi Industries limited</v>
      </c>
      <c r="S4110" s="143" t="str">
        <f>IFERROR(VLOOKUP(H4110,'CUSTOMER NAME'!A:B, 2, FALSE), "")</f>
        <v>TO THE ORDER</v>
      </c>
    </row>
    <row r="4111" spans="1:19">
      <c r="A4111" s="235" t="s">
        <v>172</v>
      </c>
      <c r="B4111" s="227">
        <v>20000</v>
      </c>
      <c r="C4111" s="221" t="s">
        <v>7</v>
      </c>
      <c r="D4111" s="221" t="s">
        <v>2452</v>
      </c>
      <c r="E4111" s="228">
        <v>2.37</v>
      </c>
      <c r="F4111" s="221" t="s">
        <v>9</v>
      </c>
      <c r="G4111" s="131" t="s">
        <v>2679</v>
      </c>
      <c r="H4111" s="200" t="s">
        <v>510</v>
      </c>
      <c r="I4111" s="219" t="str">
        <f t="shared" si="382"/>
        <v>September</v>
      </c>
      <c r="J4111" s="184">
        <f>IF(F4111="USD", E4111, E4111 * IFERROR(VLOOKUP(F4111, EXCHANGE_RATE!A:B, 2, FALSE), "Currency not found"))</f>
        <v>2.37</v>
      </c>
      <c r="K4111" s="184">
        <f t="shared" si="378"/>
        <v>2.37</v>
      </c>
      <c r="L4111" s="184">
        <f>IF(C4111="MTS", B4111, B4111 * IFERROR(VLOOKUP(C4111, 'QTY_CONVERSIONS '!A:B, 2, FALSE), "Units not  found"))</f>
        <v>20</v>
      </c>
      <c r="M4111" s="185">
        <f t="shared" si="379"/>
        <v>47400</v>
      </c>
      <c r="N4111" s="143" t="str">
        <f>IFERROR(VLOOKUP(D4111, Product_Category!A:B, 2, FALSE), "Uncategorized")</f>
        <v>MCC</v>
      </c>
      <c r="O4111" s="186">
        <f t="shared" si="381"/>
        <v>2370</v>
      </c>
      <c r="P4111" s="185">
        <f t="shared" si="380"/>
        <v>47400</v>
      </c>
      <c r="Q4111" s="143">
        <v>2023</v>
      </c>
      <c r="R4111" s="143" t="str">
        <f>IFERROR(VLOOKUP(G4111,'SOURCE COMPANY'!A:B, 2, FALSE), "")</f>
        <v>Sigachi Industries limited</v>
      </c>
      <c r="S4111" s="143" t="str">
        <f>IFERROR(VLOOKUP(H4111,'CUSTOMER NAME'!A:B, 2, FALSE), "")</f>
        <v>TO THE ORDER</v>
      </c>
    </row>
    <row r="4112" spans="1:19">
      <c r="A4112" s="237" t="s">
        <v>6</v>
      </c>
      <c r="B4112" s="226">
        <v>24000</v>
      </c>
      <c r="C4112" s="226" t="s">
        <v>7</v>
      </c>
      <c r="D4112" s="226" t="s">
        <v>516</v>
      </c>
      <c r="E4112" s="257">
        <v>2.2250000000000001</v>
      </c>
      <c r="F4112" s="226" t="s">
        <v>9</v>
      </c>
      <c r="G4112" s="131" t="s">
        <v>2679</v>
      </c>
      <c r="H4112" s="251" t="s">
        <v>510</v>
      </c>
      <c r="I4112" s="219" t="str">
        <f t="shared" si="382"/>
        <v>September</v>
      </c>
      <c r="J4112" s="184">
        <f>IF(F4112="USD", E4112, E4112 * IFERROR(VLOOKUP(F4112, EXCHANGE_RATE!A:B, 2, FALSE), "Currency not found"))</f>
        <v>2.2250000000000001</v>
      </c>
      <c r="K4112" s="184">
        <f t="shared" si="378"/>
        <v>2.23</v>
      </c>
      <c r="L4112" s="184">
        <f>IF(C4112="MTS", B4112, B4112 * IFERROR(VLOOKUP(C4112, 'QTY_CONVERSIONS '!A:B, 2, FALSE), "Units not  found"))</f>
        <v>24</v>
      </c>
      <c r="M4112" s="185">
        <f t="shared" si="379"/>
        <v>53520</v>
      </c>
      <c r="N4112" s="143" t="str">
        <f>IFERROR(VLOOKUP(D4112, Product_Category!A:B, 2, FALSE), "Uncategorized")</f>
        <v>MCC</v>
      </c>
      <c r="O4112" s="186">
        <f t="shared" si="381"/>
        <v>2230</v>
      </c>
      <c r="P4112" s="185">
        <f t="shared" si="380"/>
        <v>53520</v>
      </c>
      <c r="Q4112" s="143">
        <v>2023</v>
      </c>
      <c r="R4112" s="143" t="str">
        <f>IFERROR(VLOOKUP(G4112,'SOURCE COMPANY'!A:B, 2, FALSE), "")</f>
        <v>Sigachi Industries limited</v>
      </c>
      <c r="S4112" s="143" t="str">
        <f>IFERROR(VLOOKUP(H4112,'CUSTOMER NAME'!A:B, 2, FALSE), "")</f>
        <v>TO THE ORDER</v>
      </c>
    </row>
    <row r="4113" spans="1:19">
      <c r="A4113" s="237" t="s">
        <v>6</v>
      </c>
      <c r="B4113" s="226">
        <v>24000</v>
      </c>
      <c r="C4113" s="226" t="s">
        <v>7</v>
      </c>
      <c r="D4113" s="226" t="s">
        <v>516</v>
      </c>
      <c r="E4113" s="257">
        <v>2.2250000000000001</v>
      </c>
      <c r="F4113" s="226" t="s">
        <v>9</v>
      </c>
      <c r="G4113" s="131" t="s">
        <v>2679</v>
      </c>
      <c r="H4113" s="251" t="s">
        <v>510</v>
      </c>
      <c r="I4113" s="219" t="str">
        <f t="shared" si="382"/>
        <v>September</v>
      </c>
      <c r="J4113" s="184">
        <f>IF(F4113="USD", E4113, E4113 * IFERROR(VLOOKUP(F4113, EXCHANGE_RATE!A:B, 2, FALSE), "Currency not found"))</f>
        <v>2.2250000000000001</v>
      </c>
      <c r="K4113" s="184">
        <f t="shared" si="378"/>
        <v>2.23</v>
      </c>
      <c r="L4113" s="184">
        <f>IF(C4113="MTS", B4113, B4113 * IFERROR(VLOOKUP(C4113, 'QTY_CONVERSIONS '!A:B, 2, FALSE), "Units not  found"))</f>
        <v>24</v>
      </c>
      <c r="M4113" s="185">
        <f t="shared" si="379"/>
        <v>53520</v>
      </c>
      <c r="N4113" s="143" t="str">
        <f>IFERROR(VLOOKUP(D4113, Product_Category!A:B, 2, FALSE), "Uncategorized")</f>
        <v>MCC</v>
      </c>
      <c r="O4113" s="186">
        <f t="shared" si="381"/>
        <v>2230</v>
      </c>
      <c r="P4113" s="185">
        <f t="shared" si="380"/>
        <v>53520</v>
      </c>
      <c r="Q4113" s="143">
        <v>2023</v>
      </c>
      <c r="R4113" s="143" t="str">
        <f>IFERROR(VLOOKUP(G4113,'SOURCE COMPANY'!A:B, 2, FALSE), "")</f>
        <v>Sigachi Industries limited</v>
      </c>
      <c r="S4113" s="143" t="str">
        <f>IFERROR(VLOOKUP(H4113,'CUSTOMER NAME'!A:B, 2, FALSE), "")</f>
        <v>TO THE ORDER</v>
      </c>
    </row>
    <row r="4114" spans="1:19">
      <c r="A4114" s="237" t="s">
        <v>6</v>
      </c>
      <c r="B4114" s="226">
        <v>24000</v>
      </c>
      <c r="C4114" s="226" t="s">
        <v>7</v>
      </c>
      <c r="D4114" s="226" t="s">
        <v>527</v>
      </c>
      <c r="E4114" s="257">
        <v>2.2250000000000001</v>
      </c>
      <c r="F4114" s="226" t="s">
        <v>9</v>
      </c>
      <c r="G4114" s="131" t="s">
        <v>2679</v>
      </c>
      <c r="H4114" s="251" t="s">
        <v>510</v>
      </c>
      <c r="I4114" s="219" t="str">
        <f t="shared" si="382"/>
        <v>September</v>
      </c>
      <c r="J4114" s="184">
        <f>IF(F4114="USD", E4114, E4114 * IFERROR(VLOOKUP(F4114, EXCHANGE_RATE!A:B, 2, FALSE), "Currency not found"))</f>
        <v>2.2250000000000001</v>
      </c>
      <c r="K4114" s="184">
        <f t="shared" si="378"/>
        <v>2.23</v>
      </c>
      <c r="L4114" s="184">
        <f>IF(C4114="MTS", B4114, B4114 * IFERROR(VLOOKUP(C4114, 'QTY_CONVERSIONS '!A:B, 2, FALSE), "Units not  found"))</f>
        <v>24</v>
      </c>
      <c r="M4114" s="185">
        <f t="shared" si="379"/>
        <v>53520</v>
      </c>
      <c r="N4114" s="143" t="str">
        <f>IFERROR(VLOOKUP(D4114, Product_Category!A:B, 2, FALSE), "Uncategorized")</f>
        <v>MCC</v>
      </c>
      <c r="O4114" s="186">
        <f t="shared" si="381"/>
        <v>2230</v>
      </c>
      <c r="P4114" s="185">
        <f t="shared" si="380"/>
        <v>53520</v>
      </c>
      <c r="Q4114" s="143">
        <v>2023</v>
      </c>
      <c r="R4114" s="143" t="str">
        <f>IFERROR(VLOOKUP(G4114,'SOURCE COMPANY'!A:B, 2, FALSE), "")</f>
        <v>Sigachi Industries limited</v>
      </c>
      <c r="S4114" s="143" t="str">
        <f>IFERROR(VLOOKUP(H4114,'CUSTOMER NAME'!A:B, 2, FALSE), "")</f>
        <v>TO THE ORDER</v>
      </c>
    </row>
    <row r="4115" spans="1:19">
      <c r="A4115" s="233" t="s">
        <v>6</v>
      </c>
      <c r="B4115" s="118">
        <v>24000</v>
      </c>
      <c r="C4115" s="118" t="s">
        <v>7</v>
      </c>
      <c r="D4115" s="118" t="s">
        <v>527</v>
      </c>
      <c r="E4115" s="255">
        <v>2.2200000000000002</v>
      </c>
      <c r="F4115" s="118" t="s">
        <v>9</v>
      </c>
      <c r="G4115" s="131" t="s">
        <v>2679</v>
      </c>
      <c r="H4115" s="199" t="s">
        <v>510</v>
      </c>
      <c r="I4115" s="219" t="str">
        <f t="shared" si="382"/>
        <v>September</v>
      </c>
      <c r="J4115" s="184">
        <f>IF(F4115="USD", E4115, E4115 * IFERROR(VLOOKUP(F4115, EXCHANGE_RATE!A:B, 2, FALSE), "Currency not found"))</f>
        <v>2.2200000000000002</v>
      </c>
      <c r="K4115" s="184">
        <f t="shared" si="378"/>
        <v>2.2200000000000002</v>
      </c>
      <c r="L4115" s="184">
        <f>IF(C4115="MTS", B4115, B4115 * IFERROR(VLOOKUP(C4115, 'QTY_CONVERSIONS '!A:B, 2, FALSE), "Units not  found"))</f>
        <v>24</v>
      </c>
      <c r="M4115" s="185">
        <f t="shared" si="379"/>
        <v>53280.000000000007</v>
      </c>
      <c r="N4115" s="143" t="str">
        <f>IFERROR(VLOOKUP(D4115, Product_Category!A:B, 2, FALSE), "Uncategorized")</f>
        <v>MCC</v>
      </c>
      <c r="O4115" s="186">
        <f t="shared" si="381"/>
        <v>2220</v>
      </c>
      <c r="P4115" s="185">
        <f t="shared" si="380"/>
        <v>53280</v>
      </c>
      <c r="Q4115" s="143">
        <v>2023</v>
      </c>
      <c r="R4115" s="143" t="str">
        <f>IFERROR(VLOOKUP(G4115,'SOURCE COMPANY'!A:B, 2, FALSE), "")</f>
        <v>Sigachi Industries limited</v>
      </c>
      <c r="S4115" s="143" t="str">
        <f>IFERROR(VLOOKUP(H4115,'CUSTOMER NAME'!A:B, 2, FALSE), "")</f>
        <v>TO THE ORDER</v>
      </c>
    </row>
    <row r="4116" spans="1:19">
      <c r="A4116" s="233" t="s">
        <v>812</v>
      </c>
      <c r="B4116" s="118">
        <v>20000</v>
      </c>
      <c r="C4116" s="118" t="s">
        <v>7</v>
      </c>
      <c r="D4116" s="118" t="s">
        <v>517</v>
      </c>
      <c r="E4116" s="255">
        <v>1.92</v>
      </c>
      <c r="F4116" s="118" t="s">
        <v>9</v>
      </c>
      <c r="G4116" s="131" t="s">
        <v>2679</v>
      </c>
      <c r="H4116" s="199" t="s">
        <v>510</v>
      </c>
      <c r="I4116" s="219" t="str">
        <f t="shared" si="382"/>
        <v>September</v>
      </c>
      <c r="J4116" s="184">
        <f>IF(F4116="USD", E4116, E4116 * IFERROR(VLOOKUP(F4116, EXCHANGE_RATE!A:B, 2, FALSE), "Currency not found"))</f>
        <v>1.92</v>
      </c>
      <c r="K4116" s="184">
        <f t="shared" si="378"/>
        <v>1.92</v>
      </c>
      <c r="L4116" s="184">
        <f>IF(C4116="MTS", B4116, B4116 * IFERROR(VLOOKUP(C4116, 'QTY_CONVERSIONS '!A:B, 2, FALSE), "Units not  found"))</f>
        <v>20</v>
      </c>
      <c r="M4116" s="185">
        <f t="shared" si="379"/>
        <v>38400</v>
      </c>
      <c r="N4116" s="143" t="str">
        <f>IFERROR(VLOOKUP(D4116, Product_Category!A:B, 2, FALSE), "Uncategorized")</f>
        <v>MCC</v>
      </c>
      <c r="O4116" s="186">
        <f t="shared" si="381"/>
        <v>1920</v>
      </c>
      <c r="P4116" s="185">
        <f t="shared" si="380"/>
        <v>38400</v>
      </c>
      <c r="Q4116" s="143">
        <v>2023</v>
      </c>
      <c r="R4116" s="143" t="str">
        <f>IFERROR(VLOOKUP(G4116,'SOURCE COMPANY'!A:B, 2, FALSE), "")</f>
        <v>Sigachi Industries limited</v>
      </c>
      <c r="S4116" s="143" t="str">
        <f>IFERROR(VLOOKUP(H4116,'CUSTOMER NAME'!A:B, 2, FALSE), "")</f>
        <v>TO THE ORDER</v>
      </c>
    </row>
    <row r="4117" spans="1:19">
      <c r="A4117" s="233" t="s">
        <v>812</v>
      </c>
      <c r="B4117" s="118">
        <v>6000</v>
      </c>
      <c r="C4117" s="118" t="s">
        <v>7</v>
      </c>
      <c r="D4117" s="118" t="s">
        <v>517</v>
      </c>
      <c r="E4117" s="255">
        <v>6.6</v>
      </c>
      <c r="F4117" s="118" t="s">
        <v>9</v>
      </c>
      <c r="G4117" s="131" t="s">
        <v>2679</v>
      </c>
      <c r="H4117" s="199" t="s">
        <v>510</v>
      </c>
      <c r="I4117" s="219" t="str">
        <f t="shared" si="382"/>
        <v>September</v>
      </c>
      <c r="J4117" s="184">
        <f>IF(F4117="USD", E4117, E4117 * IFERROR(VLOOKUP(F4117, EXCHANGE_RATE!A:B, 2, FALSE), "Currency not found"))</f>
        <v>6.6</v>
      </c>
      <c r="K4117" s="184">
        <f t="shared" si="378"/>
        <v>6.6</v>
      </c>
      <c r="L4117" s="184">
        <f>IF(C4117="MTS", B4117, B4117 * IFERROR(VLOOKUP(C4117, 'QTY_CONVERSIONS '!A:B, 2, FALSE), "Units not  found"))</f>
        <v>6</v>
      </c>
      <c r="M4117" s="185">
        <f t="shared" si="379"/>
        <v>39600</v>
      </c>
      <c r="N4117" s="143" t="str">
        <f>IFERROR(VLOOKUP(D4117, Product_Category!A:B, 2, FALSE), "Uncategorized")</f>
        <v>MCC</v>
      </c>
      <c r="O4117" s="186">
        <f t="shared" si="381"/>
        <v>6600</v>
      </c>
      <c r="P4117" s="185">
        <f t="shared" si="380"/>
        <v>39600</v>
      </c>
      <c r="Q4117" s="143">
        <v>2023</v>
      </c>
      <c r="R4117" s="143" t="str">
        <f>IFERROR(VLOOKUP(G4117,'SOURCE COMPANY'!A:B, 2, FALSE), "")</f>
        <v>Sigachi Industries limited</v>
      </c>
      <c r="S4117" s="143" t="str">
        <f>IFERROR(VLOOKUP(H4117,'CUSTOMER NAME'!A:B, 2, FALSE), "")</f>
        <v>TO THE ORDER</v>
      </c>
    </row>
    <row r="4118" spans="1:19">
      <c r="A4118" s="235" t="s">
        <v>812</v>
      </c>
      <c r="B4118" s="221">
        <v>24000</v>
      </c>
      <c r="C4118" s="221" t="s">
        <v>7</v>
      </c>
      <c r="D4118" s="221" t="s">
        <v>1117</v>
      </c>
      <c r="E4118" s="256">
        <v>2.1579999999999999</v>
      </c>
      <c r="F4118" s="221" t="s">
        <v>9</v>
      </c>
      <c r="G4118" s="131" t="s">
        <v>2679</v>
      </c>
      <c r="H4118" s="200" t="s">
        <v>510</v>
      </c>
      <c r="I4118" s="219" t="str">
        <f t="shared" si="382"/>
        <v>September</v>
      </c>
      <c r="J4118" s="184">
        <f>IF(F4118="USD", E4118, E4118 * IFERROR(VLOOKUP(F4118, EXCHANGE_RATE!A:B, 2, FALSE), "Currency not found"))</f>
        <v>2.1579999999999999</v>
      </c>
      <c r="K4118" s="184">
        <f t="shared" si="378"/>
        <v>2.1599999999999997</v>
      </c>
      <c r="L4118" s="184">
        <f>IF(C4118="MTS", B4118, B4118 * IFERROR(VLOOKUP(C4118, 'QTY_CONVERSIONS '!A:B, 2, FALSE), "Units not  found"))</f>
        <v>24</v>
      </c>
      <c r="M4118" s="185">
        <f t="shared" si="379"/>
        <v>51839.999999999993</v>
      </c>
      <c r="N4118" s="143" t="str">
        <f>IFERROR(VLOOKUP(D4118, Product_Category!A:B, 2, FALSE), "Uncategorized")</f>
        <v>MCC</v>
      </c>
      <c r="O4118" s="186">
        <f t="shared" si="381"/>
        <v>2159.9999999999995</v>
      </c>
      <c r="P4118" s="185">
        <f t="shared" si="380"/>
        <v>51839.999999999985</v>
      </c>
      <c r="Q4118" s="143">
        <v>2023</v>
      </c>
      <c r="R4118" s="143" t="str">
        <f>IFERROR(VLOOKUP(G4118,'SOURCE COMPANY'!A:B, 2, FALSE), "")</f>
        <v>Sigachi Industries limited</v>
      </c>
      <c r="S4118" s="143" t="str">
        <f>IFERROR(VLOOKUP(H4118,'CUSTOMER NAME'!A:B, 2, FALSE), "")</f>
        <v>TO THE ORDER</v>
      </c>
    </row>
    <row r="4119" spans="1:19">
      <c r="A4119" s="234" t="s">
        <v>812</v>
      </c>
      <c r="B4119" s="143">
        <v>24000</v>
      </c>
      <c r="C4119" s="143" t="s">
        <v>7</v>
      </c>
      <c r="D4119" s="143" t="s">
        <v>1117</v>
      </c>
      <c r="E4119" s="255">
        <v>2.1579999999999999</v>
      </c>
      <c r="F4119" s="143" t="s">
        <v>9</v>
      </c>
      <c r="G4119" s="131" t="s">
        <v>2679</v>
      </c>
      <c r="H4119" s="198" t="s">
        <v>510</v>
      </c>
      <c r="I4119" s="219" t="str">
        <f t="shared" si="382"/>
        <v>September</v>
      </c>
      <c r="J4119" s="184">
        <f>IF(F4119="USD", E4119, E4119 * IFERROR(VLOOKUP(F4119, EXCHANGE_RATE!A:B, 2, FALSE), "Currency not found"))</f>
        <v>2.1579999999999999</v>
      </c>
      <c r="K4119" s="184">
        <f t="shared" si="378"/>
        <v>2.1599999999999997</v>
      </c>
      <c r="L4119" s="184">
        <f>IF(C4119="MTS", B4119, B4119 * IFERROR(VLOOKUP(C4119, 'QTY_CONVERSIONS '!A:B, 2, FALSE), "Units not  found"))</f>
        <v>24</v>
      </c>
      <c r="M4119" s="185">
        <f t="shared" si="379"/>
        <v>51839.999999999993</v>
      </c>
      <c r="N4119" s="143" t="str">
        <f>IFERROR(VLOOKUP(D4119, Product_Category!A:B, 2, FALSE), "Uncategorized")</f>
        <v>MCC</v>
      </c>
      <c r="O4119" s="186">
        <f t="shared" si="381"/>
        <v>2159.9999999999995</v>
      </c>
      <c r="P4119" s="185">
        <f t="shared" si="380"/>
        <v>51839.999999999985</v>
      </c>
      <c r="Q4119" s="143">
        <v>2023</v>
      </c>
      <c r="R4119" s="143" t="str">
        <f>IFERROR(VLOOKUP(G4119,'SOURCE COMPANY'!A:B, 2, FALSE), "")</f>
        <v>Sigachi Industries limited</v>
      </c>
      <c r="S4119" s="143" t="str">
        <f>IFERROR(VLOOKUP(H4119,'CUSTOMER NAME'!A:B, 2, FALSE), "")</f>
        <v>TO THE ORDER</v>
      </c>
    </row>
    <row r="4120" spans="1:19">
      <c r="A4120" s="235" t="s">
        <v>812</v>
      </c>
      <c r="B4120" s="221">
        <v>24000</v>
      </c>
      <c r="C4120" s="221" t="s">
        <v>7</v>
      </c>
      <c r="D4120" s="221" t="s">
        <v>1117</v>
      </c>
      <c r="E4120" s="256">
        <v>2.1579999999999999</v>
      </c>
      <c r="F4120" s="221" t="s">
        <v>9</v>
      </c>
      <c r="G4120" s="131" t="s">
        <v>2679</v>
      </c>
      <c r="H4120" s="200" t="s">
        <v>510</v>
      </c>
      <c r="I4120" s="219" t="str">
        <f t="shared" si="382"/>
        <v>September</v>
      </c>
      <c r="J4120" s="184">
        <f>IF(F4120="USD", E4120, E4120 * IFERROR(VLOOKUP(F4120, EXCHANGE_RATE!A:B, 2, FALSE), "Currency not found"))</f>
        <v>2.1579999999999999</v>
      </c>
      <c r="K4120" s="184">
        <f t="shared" si="378"/>
        <v>2.1599999999999997</v>
      </c>
      <c r="L4120" s="184">
        <f>IF(C4120="MTS", B4120, B4120 * IFERROR(VLOOKUP(C4120, 'QTY_CONVERSIONS '!A:B, 2, FALSE), "Units not  found"))</f>
        <v>24</v>
      </c>
      <c r="M4120" s="185">
        <f t="shared" si="379"/>
        <v>51839.999999999993</v>
      </c>
      <c r="N4120" s="143" t="str">
        <f>IFERROR(VLOOKUP(D4120, Product_Category!A:B, 2, FALSE), "Uncategorized")</f>
        <v>MCC</v>
      </c>
      <c r="O4120" s="186">
        <f t="shared" si="381"/>
        <v>2159.9999999999995</v>
      </c>
      <c r="P4120" s="185">
        <f t="shared" si="380"/>
        <v>51839.999999999985</v>
      </c>
      <c r="Q4120" s="143">
        <v>2023</v>
      </c>
      <c r="R4120" s="143" t="str">
        <f>IFERROR(VLOOKUP(G4120,'SOURCE COMPANY'!A:B, 2, FALSE), "")</f>
        <v>Sigachi Industries limited</v>
      </c>
      <c r="S4120" s="143" t="str">
        <f>IFERROR(VLOOKUP(H4120,'CUSTOMER NAME'!A:B, 2, FALSE), "")</f>
        <v>TO THE ORDER</v>
      </c>
    </row>
    <row r="4121" spans="1:19">
      <c r="A4121" s="234" t="s">
        <v>812</v>
      </c>
      <c r="B4121" s="143">
        <v>24000</v>
      </c>
      <c r="C4121" s="143" t="s">
        <v>7</v>
      </c>
      <c r="D4121" s="143" t="s">
        <v>1117</v>
      </c>
      <c r="E4121" s="255">
        <v>2.2250000000000001</v>
      </c>
      <c r="F4121" s="143" t="s">
        <v>9</v>
      </c>
      <c r="G4121" s="131" t="s">
        <v>2679</v>
      </c>
      <c r="H4121" s="198" t="s">
        <v>510</v>
      </c>
      <c r="I4121" s="219" t="str">
        <f t="shared" si="382"/>
        <v>September</v>
      </c>
      <c r="J4121" s="184">
        <f>IF(F4121="USD", E4121, E4121 * IFERROR(VLOOKUP(F4121, EXCHANGE_RATE!A:B, 2, FALSE), "Currency not found"))</f>
        <v>2.2250000000000001</v>
      </c>
      <c r="K4121" s="184">
        <f t="shared" si="378"/>
        <v>2.23</v>
      </c>
      <c r="L4121" s="184">
        <f>IF(C4121="MTS", B4121, B4121 * IFERROR(VLOOKUP(C4121, 'QTY_CONVERSIONS '!A:B, 2, FALSE), "Units not  found"))</f>
        <v>24</v>
      </c>
      <c r="M4121" s="185">
        <f t="shared" si="379"/>
        <v>53520</v>
      </c>
      <c r="N4121" s="143" t="str">
        <f>IFERROR(VLOOKUP(D4121, Product_Category!A:B, 2, FALSE), "Uncategorized")</f>
        <v>MCC</v>
      </c>
      <c r="O4121" s="186">
        <f t="shared" si="381"/>
        <v>2230</v>
      </c>
      <c r="P4121" s="185">
        <f t="shared" si="380"/>
        <v>53520</v>
      </c>
      <c r="Q4121" s="143">
        <v>2023</v>
      </c>
      <c r="R4121" s="143" t="str">
        <f>IFERROR(VLOOKUP(G4121,'SOURCE COMPANY'!A:B, 2, FALSE), "")</f>
        <v>Sigachi Industries limited</v>
      </c>
      <c r="S4121" s="143" t="str">
        <f>IFERROR(VLOOKUP(H4121,'CUSTOMER NAME'!A:B, 2, FALSE), "")</f>
        <v>TO THE ORDER</v>
      </c>
    </row>
    <row r="4122" spans="1:19">
      <c r="A4122" s="234" t="s">
        <v>812</v>
      </c>
      <c r="B4122" s="143">
        <v>24000</v>
      </c>
      <c r="C4122" s="143" t="s">
        <v>7</v>
      </c>
      <c r="D4122" s="143" t="s">
        <v>1117</v>
      </c>
      <c r="E4122" s="255">
        <v>2.2250000000000001</v>
      </c>
      <c r="F4122" s="143" t="s">
        <v>9</v>
      </c>
      <c r="G4122" s="131" t="s">
        <v>2679</v>
      </c>
      <c r="H4122" s="198" t="s">
        <v>510</v>
      </c>
      <c r="I4122" s="219" t="str">
        <f t="shared" si="382"/>
        <v>September</v>
      </c>
      <c r="J4122" s="184">
        <f>IF(F4122="USD", E4122, E4122 * IFERROR(VLOOKUP(F4122, EXCHANGE_RATE!A:B, 2, FALSE), "Currency not found"))</f>
        <v>2.2250000000000001</v>
      </c>
      <c r="K4122" s="184">
        <f t="shared" si="378"/>
        <v>2.23</v>
      </c>
      <c r="L4122" s="184">
        <f>IF(C4122="MTS", B4122, B4122 * IFERROR(VLOOKUP(C4122, 'QTY_CONVERSIONS '!A:B, 2, FALSE), "Units not  found"))</f>
        <v>24</v>
      </c>
      <c r="M4122" s="185">
        <f t="shared" si="379"/>
        <v>53520</v>
      </c>
      <c r="N4122" s="143" t="str">
        <f>IFERROR(VLOOKUP(D4122, Product_Category!A:B, 2, FALSE), "Uncategorized")</f>
        <v>MCC</v>
      </c>
      <c r="O4122" s="186">
        <f t="shared" si="381"/>
        <v>2230</v>
      </c>
      <c r="P4122" s="185">
        <f t="shared" si="380"/>
        <v>53520</v>
      </c>
      <c r="Q4122" s="143">
        <v>2023</v>
      </c>
      <c r="R4122" s="143" t="str">
        <f>IFERROR(VLOOKUP(G4122,'SOURCE COMPANY'!A:B, 2, FALSE), "")</f>
        <v>Sigachi Industries limited</v>
      </c>
      <c r="S4122" s="143" t="str">
        <f>IFERROR(VLOOKUP(H4122,'CUSTOMER NAME'!A:B, 2, FALSE), "")</f>
        <v>TO THE ORDER</v>
      </c>
    </row>
    <row r="4123" spans="1:19">
      <c r="A4123" s="234" t="s">
        <v>812</v>
      </c>
      <c r="B4123" s="143">
        <v>24000</v>
      </c>
      <c r="C4123" s="143" t="s">
        <v>7</v>
      </c>
      <c r="D4123" s="143" t="s">
        <v>1117</v>
      </c>
      <c r="E4123" s="255">
        <v>2.2250000000000001</v>
      </c>
      <c r="F4123" s="143" t="s">
        <v>9</v>
      </c>
      <c r="G4123" s="131" t="s">
        <v>2679</v>
      </c>
      <c r="H4123" s="198" t="s">
        <v>510</v>
      </c>
      <c r="I4123" s="219" t="str">
        <f t="shared" si="382"/>
        <v>September</v>
      </c>
      <c r="J4123" s="184">
        <f>IF(F4123="USD", E4123, E4123 * IFERROR(VLOOKUP(F4123, EXCHANGE_RATE!A:B, 2, FALSE), "Currency not found"))</f>
        <v>2.2250000000000001</v>
      </c>
      <c r="K4123" s="184">
        <f t="shared" si="378"/>
        <v>2.23</v>
      </c>
      <c r="L4123" s="184">
        <f>IF(C4123="MTS", B4123, B4123 * IFERROR(VLOOKUP(C4123, 'QTY_CONVERSIONS '!A:B, 2, FALSE), "Units not  found"))</f>
        <v>24</v>
      </c>
      <c r="M4123" s="185">
        <f t="shared" si="379"/>
        <v>53520</v>
      </c>
      <c r="N4123" s="143" t="str">
        <f>IFERROR(VLOOKUP(D4123, Product_Category!A:B, 2, FALSE), "Uncategorized")</f>
        <v>MCC</v>
      </c>
      <c r="O4123" s="186">
        <f t="shared" si="381"/>
        <v>2230</v>
      </c>
      <c r="P4123" s="185">
        <f t="shared" si="380"/>
        <v>53520</v>
      </c>
      <c r="Q4123" s="143">
        <v>2023</v>
      </c>
      <c r="R4123" s="143" t="str">
        <f>IFERROR(VLOOKUP(G4123,'SOURCE COMPANY'!A:B, 2, FALSE), "")</f>
        <v>Sigachi Industries limited</v>
      </c>
      <c r="S4123" s="143" t="str">
        <f>IFERROR(VLOOKUP(H4123,'CUSTOMER NAME'!A:B, 2, FALSE), "")</f>
        <v>TO THE ORDER</v>
      </c>
    </row>
    <row r="4124" spans="1:19">
      <c r="A4124" s="234" t="s">
        <v>812</v>
      </c>
      <c r="B4124" s="31">
        <v>24000</v>
      </c>
      <c r="C4124" s="143" t="s">
        <v>7</v>
      </c>
      <c r="D4124" s="143" t="s">
        <v>1117</v>
      </c>
      <c r="E4124" s="51">
        <v>2.1579999999999999</v>
      </c>
      <c r="F4124" s="143" t="s">
        <v>9</v>
      </c>
      <c r="G4124" s="131" t="s">
        <v>2679</v>
      </c>
      <c r="H4124" s="198" t="s">
        <v>510</v>
      </c>
      <c r="I4124" s="219" t="str">
        <f t="shared" si="382"/>
        <v>September</v>
      </c>
      <c r="J4124" s="184">
        <f>IF(F4124="USD", E4124, E4124 * IFERROR(VLOOKUP(F4124, EXCHANGE_RATE!A:B, 2, FALSE), "Currency not found"))</f>
        <v>2.1579999999999999</v>
      </c>
      <c r="K4124" s="184">
        <f t="shared" si="378"/>
        <v>2.1599999999999997</v>
      </c>
      <c r="L4124" s="184">
        <f>IF(C4124="MTS", B4124, B4124 * IFERROR(VLOOKUP(C4124, 'QTY_CONVERSIONS '!A:B, 2, FALSE), "Units not  found"))</f>
        <v>24</v>
      </c>
      <c r="M4124" s="185">
        <f t="shared" si="379"/>
        <v>51839.999999999993</v>
      </c>
      <c r="N4124" s="143" t="str">
        <f>IFERROR(VLOOKUP(D4124, Product_Category!A:B, 2, FALSE), "Uncategorized")</f>
        <v>MCC</v>
      </c>
      <c r="O4124" s="186">
        <f t="shared" si="381"/>
        <v>2159.9999999999995</v>
      </c>
      <c r="P4124" s="185">
        <f t="shared" si="380"/>
        <v>51839.999999999985</v>
      </c>
      <c r="Q4124" s="143">
        <v>2023</v>
      </c>
      <c r="R4124" s="143" t="str">
        <f>IFERROR(VLOOKUP(G4124,'SOURCE COMPANY'!A:B, 2, FALSE), "")</f>
        <v>Sigachi Industries limited</v>
      </c>
      <c r="S4124" s="143" t="str">
        <f>IFERROR(VLOOKUP(H4124,'CUSTOMER NAME'!A:B, 2, FALSE), "")</f>
        <v>TO THE ORDER</v>
      </c>
    </row>
    <row r="4125" spans="1:19">
      <c r="A4125" s="234" t="s">
        <v>812</v>
      </c>
      <c r="B4125" s="31">
        <v>24000</v>
      </c>
      <c r="C4125" s="143" t="s">
        <v>7</v>
      </c>
      <c r="D4125" s="143" t="s">
        <v>1117</v>
      </c>
      <c r="E4125" s="51">
        <v>2.1579999999999999</v>
      </c>
      <c r="F4125" s="143" t="s">
        <v>9</v>
      </c>
      <c r="G4125" s="131" t="s">
        <v>2679</v>
      </c>
      <c r="H4125" s="198" t="s">
        <v>510</v>
      </c>
      <c r="I4125" s="219" t="str">
        <f t="shared" si="382"/>
        <v>September</v>
      </c>
      <c r="J4125" s="184">
        <f>IF(F4125="USD", E4125, E4125 * IFERROR(VLOOKUP(F4125, EXCHANGE_RATE!A:B, 2, FALSE), "Currency not found"))</f>
        <v>2.1579999999999999</v>
      </c>
      <c r="K4125" s="184">
        <f t="shared" si="378"/>
        <v>2.1599999999999997</v>
      </c>
      <c r="L4125" s="184">
        <f>IF(C4125="MTS", B4125, B4125 * IFERROR(VLOOKUP(C4125, 'QTY_CONVERSIONS '!A:B, 2, FALSE), "Units not  found"))</f>
        <v>24</v>
      </c>
      <c r="M4125" s="185">
        <f t="shared" si="379"/>
        <v>51839.999999999993</v>
      </c>
      <c r="N4125" s="143" t="str">
        <f>IFERROR(VLOOKUP(D4125, Product_Category!A:B, 2, FALSE), "Uncategorized")</f>
        <v>MCC</v>
      </c>
      <c r="O4125" s="186">
        <f t="shared" si="381"/>
        <v>2159.9999999999995</v>
      </c>
      <c r="P4125" s="185">
        <f t="shared" si="380"/>
        <v>51839.999999999985</v>
      </c>
      <c r="Q4125" s="143">
        <v>2023</v>
      </c>
      <c r="R4125" s="143" t="str">
        <f>IFERROR(VLOOKUP(G4125,'SOURCE COMPANY'!A:B, 2, FALSE), "")</f>
        <v>Sigachi Industries limited</v>
      </c>
      <c r="S4125" s="143" t="str">
        <f>IFERROR(VLOOKUP(H4125,'CUSTOMER NAME'!A:B, 2, FALSE), "")</f>
        <v>TO THE ORDER</v>
      </c>
    </row>
    <row r="4126" spans="1:19">
      <c r="A4126" s="234" t="s">
        <v>812</v>
      </c>
      <c r="B4126" s="31">
        <v>24000</v>
      </c>
      <c r="C4126" s="143" t="s">
        <v>7</v>
      </c>
      <c r="D4126" s="143" t="s">
        <v>1117</v>
      </c>
      <c r="E4126" s="51">
        <v>2.1579999999999999</v>
      </c>
      <c r="F4126" s="143" t="s">
        <v>9</v>
      </c>
      <c r="G4126" s="131" t="s">
        <v>2679</v>
      </c>
      <c r="H4126" s="198" t="s">
        <v>510</v>
      </c>
      <c r="I4126" s="219" t="str">
        <f t="shared" si="382"/>
        <v>September</v>
      </c>
      <c r="J4126" s="184">
        <f>IF(F4126="USD", E4126, E4126 * IFERROR(VLOOKUP(F4126, EXCHANGE_RATE!A:B, 2, FALSE), "Currency not found"))</f>
        <v>2.1579999999999999</v>
      </c>
      <c r="K4126" s="184">
        <f t="shared" si="378"/>
        <v>2.1599999999999997</v>
      </c>
      <c r="L4126" s="184">
        <f>IF(C4126="MTS", B4126, B4126 * IFERROR(VLOOKUP(C4126, 'QTY_CONVERSIONS '!A:B, 2, FALSE), "Units not  found"))</f>
        <v>24</v>
      </c>
      <c r="M4126" s="185">
        <f t="shared" si="379"/>
        <v>51839.999999999993</v>
      </c>
      <c r="N4126" s="143" t="str">
        <f>IFERROR(VLOOKUP(D4126, Product_Category!A:B, 2, FALSE), "Uncategorized")</f>
        <v>MCC</v>
      </c>
      <c r="O4126" s="186">
        <f t="shared" si="381"/>
        <v>2159.9999999999995</v>
      </c>
      <c r="P4126" s="185">
        <f t="shared" si="380"/>
        <v>51839.999999999985</v>
      </c>
      <c r="Q4126" s="143">
        <v>2023</v>
      </c>
      <c r="R4126" s="143" t="str">
        <f>IFERROR(VLOOKUP(G4126,'SOURCE COMPANY'!A:B, 2, FALSE), "")</f>
        <v>Sigachi Industries limited</v>
      </c>
      <c r="S4126" s="143" t="str">
        <f>IFERROR(VLOOKUP(H4126,'CUSTOMER NAME'!A:B, 2, FALSE), "")</f>
        <v>TO THE ORDER</v>
      </c>
    </row>
    <row r="4127" spans="1:19">
      <c r="A4127" s="234" t="s">
        <v>812</v>
      </c>
      <c r="B4127" s="31">
        <v>24000</v>
      </c>
      <c r="C4127" s="143" t="s">
        <v>7</v>
      </c>
      <c r="D4127" s="143" t="s">
        <v>1117</v>
      </c>
      <c r="E4127" s="51">
        <v>2.1579999999999999</v>
      </c>
      <c r="F4127" s="143" t="s">
        <v>9</v>
      </c>
      <c r="G4127" s="131" t="s">
        <v>2679</v>
      </c>
      <c r="H4127" s="198" t="s">
        <v>510</v>
      </c>
      <c r="I4127" s="219" t="str">
        <f t="shared" si="382"/>
        <v>September</v>
      </c>
      <c r="J4127" s="184">
        <f>IF(F4127="USD", E4127, E4127 * IFERROR(VLOOKUP(F4127, EXCHANGE_RATE!A:B, 2, FALSE), "Currency not found"))</f>
        <v>2.1579999999999999</v>
      </c>
      <c r="K4127" s="184">
        <f t="shared" si="378"/>
        <v>2.1599999999999997</v>
      </c>
      <c r="L4127" s="184">
        <f>IF(C4127="MTS", B4127, B4127 * IFERROR(VLOOKUP(C4127, 'QTY_CONVERSIONS '!A:B, 2, FALSE), "Units not  found"))</f>
        <v>24</v>
      </c>
      <c r="M4127" s="185">
        <f t="shared" si="379"/>
        <v>51839.999999999993</v>
      </c>
      <c r="N4127" s="143" t="str">
        <f>IFERROR(VLOOKUP(D4127, Product_Category!A:B, 2, FALSE), "Uncategorized")</f>
        <v>MCC</v>
      </c>
      <c r="O4127" s="186">
        <f t="shared" si="381"/>
        <v>2159.9999999999995</v>
      </c>
      <c r="P4127" s="185">
        <f t="shared" si="380"/>
        <v>51839.999999999985</v>
      </c>
      <c r="Q4127" s="143">
        <v>2023</v>
      </c>
      <c r="R4127" s="143" t="str">
        <f>IFERROR(VLOOKUP(G4127,'SOURCE COMPANY'!A:B, 2, FALSE), "")</f>
        <v>Sigachi Industries limited</v>
      </c>
      <c r="S4127" s="143" t="str">
        <f>IFERROR(VLOOKUP(H4127,'CUSTOMER NAME'!A:B, 2, FALSE), "")</f>
        <v>TO THE ORDER</v>
      </c>
    </row>
    <row r="4128" spans="1:19">
      <c r="A4128" s="234" t="s">
        <v>812</v>
      </c>
      <c r="B4128" s="31">
        <v>24000</v>
      </c>
      <c r="C4128" s="143" t="s">
        <v>7</v>
      </c>
      <c r="D4128" s="143" t="s">
        <v>1117</v>
      </c>
      <c r="E4128" s="51">
        <v>2.1579999999999999</v>
      </c>
      <c r="F4128" s="143" t="s">
        <v>9</v>
      </c>
      <c r="G4128" s="131" t="s">
        <v>2679</v>
      </c>
      <c r="H4128" s="198" t="s">
        <v>510</v>
      </c>
      <c r="I4128" s="219" t="str">
        <f t="shared" si="382"/>
        <v>September</v>
      </c>
      <c r="J4128" s="184">
        <f>IF(F4128="USD", E4128, E4128 * IFERROR(VLOOKUP(F4128, EXCHANGE_RATE!A:B, 2, FALSE), "Currency not found"))</f>
        <v>2.1579999999999999</v>
      </c>
      <c r="K4128" s="184">
        <f t="shared" si="378"/>
        <v>2.1599999999999997</v>
      </c>
      <c r="L4128" s="184">
        <f>IF(C4128="MTS", B4128, B4128 * IFERROR(VLOOKUP(C4128, 'QTY_CONVERSIONS '!A:B, 2, FALSE), "Units not  found"))</f>
        <v>24</v>
      </c>
      <c r="M4128" s="185">
        <f t="shared" si="379"/>
        <v>51839.999999999993</v>
      </c>
      <c r="N4128" s="143" t="str">
        <f>IFERROR(VLOOKUP(D4128, Product_Category!A:B, 2, FALSE), "Uncategorized")</f>
        <v>MCC</v>
      </c>
      <c r="O4128" s="186">
        <f t="shared" si="381"/>
        <v>2159.9999999999995</v>
      </c>
      <c r="P4128" s="185">
        <f t="shared" si="380"/>
        <v>51839.999999999985</v>
      </c>
      <c r="Q4128" s="143">
        <v>2023</v>
      </c>
      <c r="R4128" s="143" t="str">
        <f>IFERROR(VLOOKUP(G4128,'SOURCE COMPANY'!A:B, 2, FALSE), "")</f>
        <v>Sigachi Industries limited</v>
      </c>
      <c r="S4128" s="143" t="str">
        <f>IFERROR(VLOOKUP(H4128,'CUSTOMER NAME'!A:B, 2, FALSE), "")</f>
        <v>TO THE ORDER</v>
      </c>
    </row>
    <row r="4129" spans="1:19">
      <c r="A4129" s="234" t="s">
        <v>812</v>
      </c>
      <c r="B4129" s="31">
        <v>24000</v>
      </c>
      <c r="C4129" s="143" t="s">
        <v>7</v>
      </c>
      <c r="D4129" s="143" t="s">
        <v>1117</v>
      </c>
      <c r="E4129" s="51">
        <v>2.69</v>
      </c>
      <c r="F4129" s="143" t="s">
        <v>9</v>
      </c>
      <c r="G4129" s="131" t="s">
        <v>2679</v>
      </c>
      <c r="H4129" s="198" t="s">
        <v>510</v>
      </c>
      <c r="I4129" s="219" t="str">
        <f t="shared" si="382"/>
        <v>September</v>
      </c>
      <c r="J4129" s="184">
        <f>IF(F4129="USD", E4129, E4129 * IFERROR(VLOOKUP(F4129, EXCHANGE_RATE!A:B, 2, FALSE), "Currency not found"))</f>
        <v>2.69</v>
      </c>
      <c r="K4129" s="184">
        <f t="shared" si="378"/>
        <v>2.69</v>
      </c>
      <c r="L4129" s="184">
        <f>IF(C4129="MTS", B4129, B4129 * IFERROR(VLOOKUP(C4129, 'QTY_CONVERSIONS '!A:B, 2, FALSE), "Units not  found"))</f>
        <v>24</v>
      </c>
      <c r="M4129" s="185">
        <f t="shared" si="379"/>
        <v>64560</v>
      </c>
      <c r="N4129" s="143" t="str">
        <f>IFERROR(VLOOKUP(D4129, Product_Category!A:B, 2, FALSE), "Uncategorized")</f>
        <v>MCC</v>
      </c>
      <c r="O4129" s="186">
        <f t="shared" si="381"/>
        <v>2690</v>
      </c>
      <c r="P4129" s="185">
        <f t="shared" si="380"/>
        <v>64560</v>
      </c>
      <c r="Q4129" s="143">
        <v>2023</v>
      </c>
      <c r="R4129" s="143" t="str">
        <f>IFERROR(VLOOKUP(G4129,'SOURCE COMPANY'!A:B, 2, FALSE), "")</f>
        <v>Sigachi Industries limited</v>
      </c>
      <c r="S4129" s="143" t="str">
        <f>IFERROR(VLOOKUP(H4129,'CUSTOMER NAME'!A:B, 2, FALSE), "")</f>
        <v>TO THE ORDER</v>
      </c>
    </row>
    <row r="4130" spans="1:19">
      <c r="A4130" s="234" t="s">
        <v>812</v>
      </c>
      <c r="B4130" s="31">
        <v>24000</v>
      </c>
      <c r="C4130" s="143" t="s">
        <v>7</v>
      </c>
      <c r="D4130" s="143" t="s">
        <v>1889</v>
      </c>
      <c r="E4130" s="51">
        <v>2.1579999999999999</v>
      </c>
      <c r="F4130" s="143" t="s">
        <v>9</v>
      </c>
      <c r="G4130" s="131" t="s">
        <v>2679</v>
      </c>
      <c r="H4130" s="198" t="s">
        <v>510</v>
      </c>
      <c r="I4130" s="219" t="str">
        <f t="shared" si="382"/>
        <v>September</v>
      </c>
      <c r="J4130" s="184">
        <f>IF(F4130="USD", E4130, E4130 * IFERROR(VLOOKUP(F4130, EXCHANGE_RATE!A:B, 2, FALSE), "Currency not found"))</f>
        <v>2.1579999999999999</v>
      </c>
      <c r="K4130" s="184">
        <f t="shared" si="378"/>
        <v>2.1599999999999997</v>
      </c>
      <c r="L4130" s="184">
        <f>IF(C4130="MTS", B4130, B4130 * IFERROR(VLOOKUP(C4130, 'QTY_CONVERSIONS '!A:B, 2, FALSE), "Units not  found"))</f>
        <v>24</v>
      </c>
      <c r="M4130" s="185">
        <f t="shared" si="379"/>
        <v>51839.999999999993</v>
      </c>
      <c r="N4130" s="143" t="str">
        <f>IFERROR(VLOOKUP(D4130, Product_Category!A:B, 2, FALSE), "Uncategorized")</f>
        <v>MCC</v>
      </c>
      <c r="O4130" s="186">
        <f t="shared" si="381"/>
        <v>2159.9999999999995</v>
      </c>
      <c r="P4130" s="185">
        <f t="shared" si="380"/>
        <v>51839.999999999985</v>
      </c>
      <c r="Q4130" s="143">
        <v>2023</v>
      </c>
      <c r="R4130" s="143" t="str">
        <f>IFERROR(VLOOKUP(G4130,'SOURCE COMPANY'!A:B, 2, FALSE), "")</f>
        <v>Sigachi Industries limited</v>
      </c>
      <c r="S4130" s="143" t="str">
        <f>IFERROR(VLOOKUP(H4130,'CUSTOMER NAME'!A:B, 2, FALSE), "")</f>
        <v>TO THE ORDER</v>
      </c>
    </row>
    <row r="4131" spans="1:19">
      <c r="A4131" s="234" t="s">
        <v>812</v>
      </c>
      <c r="B4131" s="31">
        <v>24000</v>
      </c>
      <c r="C4131" s="143" t="s">
        <v>7</v>
      </c>
      <c r="D4131" s="143" t="s">
        <v>2096</v>
      </c>
      <c r="E4131" s="51">
        <v>2.16</v>
      </c>
      <c r="F4131" s="143" t="s">
        <v>9</v>
      </c>
      <c r="G4131" s="131" t="s">
        <v>2679</v>
      </c>
      <c r="H4131" s="198" t="s">
        <v>510</v>
      </c>
      <c r="I4131" s="219" t="str">
        <f t="shared" si="382"/>
        <v>September</v>
      </c>
      <c r="J4131" s="184">
        <f>IF(F4131="USD", E4131, E4131 * IFERROR(VLOOKUP(F4131, EXCHANGE_RATE!A:B, 2, FALSE), "Currency not found"))</f>
        <v>2.16</v>
      </c>
      <c r="K4131" s="184">
        <f t="shared" si="378"/>
        <v>2.16</v>
      </c>
      <c r="L4131" s="184">
        <f>IF(C4131="MTS", B4131, B4131 * IFERROR(VLOOKUP(C4131, 'QTY_CONVERSIONS '!A:B, 2, FALSE), "Units not  found"))</f>
        <v>24</v>
      </c>
      <c r="M4131" s="185">
        <f t="shared" si="379"/>
        <v>51840</v>
      </c>
      <c r="N4131" s="143" t="str">
        <f>IFERROR(VLOOKUP(D4131, Product_Category!A:B, 2, FALSE), "Uncategorized")</f>
        <v>MCC</v>
      </c>
      <c r="O4131" s="186">
        <f t="shared" si="381"/>
        <v>2160</v>
      </c>
      <c r="P4131" s="185">
        <f t="shared" si="380"/>
        <v>51840</v>
      </c>
      <c r="Q4131" s="143">
        <v>2023</v>
      </c>
      <c r="R4131" s="143" t="str">
        <f>IFERROR(VLOOKUP(G4131,'SOURCE COMPANY'!A:B, 2, FALSE), "")</f>
        <v>Sigachi Industries limited</v>
      </c>
      <c r="S4131" s="143" t="str">
        <f>IFERROR(VLOOKUP(H4131,'CUSTOMER NAME'!A:B, 2, FALSE), "")</f>
        <v>TO THE ORDER</v>
      </c>
    </row>
    <row r="4132" spans="1:19">
      <c r="A4132" s="234" t="s">
        <v>812</v>
      </c>
      <c r="B4132" s="31">
        <v>24000</v>
      </c>
      <c r="C4132" s="143" t="s">
        <v>7</v>
      </c>
      <c r="D4132" s="143" t="s">
        <v>2096</v>
      </c>
      <c r="E4132" s="51">
        <v>2.16</v>
      </c>
      <c r="F4132" s="143" t="s">
        <v>9</v>
      </c>
      <c r="G4132" s="131" t="s">
        <v>2679</v>
      </c>
      <c r="H4132" s="198" t="s">
        <v>510</v>
      </c>
      <c r="I4132" s="219" t="str">
        <f t="shared" si="382"/>
        <v>September</v>
      </c>
      <c r="J4132" s="184">
        <f>IF(F4132="USD", E4132, E4132 * IFERROR(VLOOKUP(F4132, EXCHANGE_RATE!A:B, 2, FALSE), "Currency not found"))</f>
        <v>2.16</v>
      </c>
      <c r="K4132" s="184">
        <f t="shared" si="378"/>
        <v>2.16</v>
      </c>
      <c r="L4132" s="184">
        <f>IF(C4132="MTS", B4132, B4132 * IFERROR(VLOOKUP(C4132, 'QTY_CONVERSIONS '!A:B, 2, FALSE), "Units not  found"))</f>
        <v>24</v>
      </c>
      <c r="M4132" s="185">
        <f t="shared" si="379"/>
        <v>51840</v>
      </c>
      <c r="N4132" s="143" t="str">
        <f>IFERROR(VLOOKUP(D4132, Product_Category!A:B, 2, FALSE), "Uncategorized")</f>
        <v>MCC</v>
      </c>
      <c r="O4132" s="186">
        <f t="shared" si="381"/>
        <v>2160</v>
      </c>
      <c r="P4132" s="185">
        <f t="shared" si="380"/>
        <v>51840</v>
      </c>
      <c r="Q4132" s="143">
        <v>2023</v>
      </c>
      <c r="R4132" s="143" t="str">
        <f>IFERROR(VLOOKUP(G4132,'SOURCE COMPANY'!A:B, 2, FALSE), "")</f>
        <v>Sigachi Industries limited</v>
      </c>
      <c r="S4132" s="143" t="str">
        <f>IFERROR(VLOOKUP(H4132,'CUSTOMER NAME'!A:B, 2, FALSE), "")</f>
        <v>TO THE ORDER</v>
      </c>
    </row>
    <row r="4133" spans="1:19">
      <c r="A4133" s="234" t="s">
        <v>812</v>
      </c>
      <c r="B4133" s="31">
        <v>24000</v>
      </c>
      <c r="C4133" s="143" t="s">
        <v>7</v>
      </c>
      <c r="D4133" s="143" t="s">
        <v>2096</v>
      </c>
      <c r="E4133" s="51">
        <v>2.16</v>
      </c>
      <c r="F4133" s="143" t="s">
        <v>9</v>
      </c>
      <c r="G4133" s="131" t="s">
        <v>2679</v>
      </c>
      <c r="H4133" s="198" t="s">
        <v>510</v>
      </c>
      <c r="I4133" s="219" t="str">
        <f t="shared" si="382"/>
        <v>September</v>
      </c>
      <c r="J4133" s="184">
        <f>IF(F4133="USD", E4133, E4133 * IFERROR(VLOOKUP(F4133, EXCHANGE_RATE!A:B, 2, FALSE), "Currency not found"))</f>
        <v>2.16</v>
      </c>
      <c r="K4133" s="184">
        <f t="shared" si="378"/>
        <v>2.16</v>
      </c>
      <c r="L4133" s="184">
        <f>IF(C4133="MTS", B4133, B4133 * IFERROR(VLOOKUP(C4133, 'QTY_CONVERSIONS '!A:B, 2, FALSE), "Units not  found"))</f>
        <v>24</v>
      </c>
      <c r="M4133" s="185">
        <f t="shared" si="379"/>
        <v>51840</v>
      </c>
      <c r="N4133" s="143" t="str">
        <f>IFERROR(VLOOKUP(D4133, Product_Category!A:B, 2, FALSE), "Uncategorized")</f>
        <v>MCC</v>
      </c>
      <c r="O4133" s="186">
        <f t="shared" si="381"/>
        <v>2160</v>
      </c>
      <c r="P4133" s="185">
        <f t="shared" si="380"/>
        <v>51840</v>
      </c>
      <c r="Q4133" s="143">
        <v>2023</v>
      </c>
      <c r="R4133" s="143" t="str">
        <f>IFERROR(VLOOKUP(G4133,'SOURCE COMPANY'!A:B, 2, FALSE), "")</f>
        <v>Sigachi Industries limited</v>
      </c>
      <c r="S4133" s="143" t="str">
        <f>IFERROR(VLOOKUP(H4133,'CUSTOMER NAME'!A:B, 2, FALSE), "")</f>
        <v>TO THE ORDER</v>
      </c>
    </row>
    <row r="4134" spans="1:19">
      <c r="A4134" s="234" t="s">
        <v>812</v>
      </c>
      <c r="B4134" s="31">
        <v>24000</v>
      </c>
      <c r="C4134" s="143" t="s">
        <v>7</v>
      </c>
      <c r="D4134" s="143" t="s">
        <v>2096</v>
      </c>
      <c r="E4134" s="51">
        <v>2.69</v>
      </c>
      <c r="F4134" s="143" t="s">
        <v>9</v>
      </c>
      <c r="G4134" s="131" t="s">
        <v>2679</v>
      </c>
      <c r="H4134" s="198" t="s">
        <v>510</v>
      </c>
      <c r="I4134" s="219" t="str">
        <f t="shared" si="382"/>
        <v>September</v>
      </c>
      <c r="J4134" s="184">
        <f>IF(F4134="USD", E4134, E4134 * IFERROR(VLOOKUP(F4134, EXCHANGE_RATE!A:B, 2, FALSE), "Currency not found"))</f>
        <v>2.69</v>
      </c>
      <c r="K4134" s="184">
        <f t="shared" si="378"/>
        <v>2.69</v>
      </c>
      <c r="L4134" s="184">
        <f>IF(C4134="MTS", B4134, B4134 * IFERROR(VLOOKUP(C4134, 'QTY_CONVERSIONS '!A:B, 2, FALSE), "Units not  found"))</f>
        <v>24</v>
      </c>
      <c r="M4134" s="185">
        <f t="shared" si="379"/>
        <v>64560</v>
      </c>
      <c r="N4134" s="143" t="str">
        <f>IFERROR(VLOOKUP(D4134, Product_Category!A:B, 2, FALSE), "Uncategorized")</f>
        <v>MCC</v>
      </c>
      <c r="O4134" s="186">
        <f t="shared" si="381"/>
        <v>2690</v>
      </c>
      <c r="P4134" s="185">
        <f t="shared" si="380"/>
        <v>64560</v>
      </c>
      <c r="Q4134" s="143">
        <v>2023</v>
      </c>
      <c r="R4134" s="143" t="str">
        <f>IFERROR(VLOOKUP(G4134,'SOURCE COMPANY'!A:B, 2, FALSE), "")</f>
        <v>Sigachi Industries limited</v>
      </c>
      <c r="S4134" s="143" t="str">
        <f>IFERROR(VLOOKUP(H4134,'CUSTOMER NAME'!A:B, 2, FALSE), "")</f>
        <v>TO THE ORDER</v>
      </c>
    </row>
    <row r="4135" spans="1:19">
      <c r="A4135" s="234" t="s">
        <v>812</v>
      </c>
      <c r="B4135" s="222">
        <v>24000</v>
      </c>
      <c r="C4135" s="143" t="s">
        <v>7</v>
      </c>
      <c r="D4135" s="143" t="s">
        <v>2350</v>
      </c>
      <c r="E4135" s="184">
        <v>2.16</v>
      </c>
      <c r="F4135" s="143" t="s">
        <v>9</v>
      </c>
      <c r="G4135" s="131" t="s">
        <v>2679</v>
      </c>
      <c r="H4135" s="198" t="s">
        <v>510</v>
      </c>
      <c r="I4135" s="219" t="str">
        <f t="shared" ref="I4135:I4166" si="383">I4134</f>
        <v>September</v>
      </c>
      <c r="J4135" s="184">
        <f>IF(F4135="USD", E4135, E4135 * IFERROR(VLOOKUP(F4135, EXCHANGE_RATE!A:B, 2, FALSE), "Currency not found"))</f>
        <v>2.16</v>
      </c>
      <c r="K4135" s="184">
        <f t="shared" si="378"/>
        <v>2.16</v>
      </c>
      <c r="L4135" s="184">
        <f>IF(C4135="MTS", B4135, B4135 * IFERROR(VLOOKUP(C4135, 'QTY_CONVERSIONS '!A:B, 2, FALSE), "Units not  found"))</f>
        <v>24</v>
      </c>
      <c r="M4135" s="185">
        <f t="shared" si="379"/>
        <v>51840</v>
      </c>
      <c r="N4135" s="143" t="str">
        <f>IFERROR(VLOOKUP(D4135, Product_Category!A:B, 2, FALSE), "Uncategorized")</f>
        <v>MCC</v>
      </c>
      <c r="O4135" s="186">
        <f t="shared" si="381"/>
        <v>2160</v>
      </c>
      <c r="P4135" s="185">
        <f t="shared" si="380"/>
        <v>51840</v>
      </c>
      <c r="Q4135" s="143">
        <v>2023</v>
      </c>
      <c r="R4135" s="143" t="str">
        <f>IFERROR(VLOOKUP(G4135,'SOURCE COMPANY'!A:B, 2, FALSE), "")</f>
        <v>Sigachi Industries limited</v>
      </c>
      <c r="S4135" s="143" t="str">
        <f>IFERROR(VLOOKUP(H4135,'CUSTOMER NAME'!A:B, 2, FALSE), "")</f>
        <v>TO THE ORDER</v>
      </c>
    </row>
    <row r="4136" spans="1:19">
      <c r="A4136" s="234" t="s">
        <v>812</v>
      </c>
      <c r="B4136" s="222">
        <v>24000</v>
      </c>
      <c r="C4136" s="143" t="s">
        <v>7</v>
      </c>
      <c r="D4136" s="143" t="s">
        <v>2351</v>
      </c>
      <c r="E4136" s="184">
        <v>2.16</v>
      </c>
      <c r="F4136" s="143" t="s">
        <v>9</v>
      </c>
      <c r="G4136" s="131" t="s">
        <v>2679</v>
      </c>
      <c r="H4136" s="198" t="s">
        <v>510</v>
      </c>
      <c r="I4136" s="219" t="str">
        <f t="shared" si="383"/>
        <v>September</v>
      </c>
      <c r="J4136" s="184">
        <f>IF(F4136="USD", E4136, E4136 * IFERROR(VLOOKUP(F4136, EXCHANGE_RATE!A:B, 2, FALSE), "Currency not found"))</f>
        <v>2.16</v>
      </c>
      <c r="K4136" s="184">
        <f t="shared" si="378"/>
        <v>2.16</v>
      </c>
      <c r="L4136" s="184">
        <f>IF(C4136="MTS", B4136, B4136 * IFERROR(VLOOKUP(C4136, 'QTY_CONVERSIONS '!A:B, 2, FALSE), "Units not  found"))</f>
        <v>24</v>
      </c>
      <c r="M4136" s="185">
        <f t="shared" si="379"/>
        <v>51840</v>
      </c>
      <c r="N4136" s="143" t="str">
        <f>IFERROR(VLOOKUP(D4136, Product_Category!A:B, 2, FALSE), "Uncategorized")</f>
        <v>MCC</v>
      </c>
      <c r="O4136" s="186">
        <f t="shared" si="381"/>
        <v>2160</v>
      </c>
      <c r="P4136" s="185">
        <f t="shared" si="380"/>
        <v>51840</v>
      </c>
      <c r="Q4136" s="143">
        <v>2023</v>
      </c>
      <c r="R4136" s="143" t="str">
        <f>IFERROR(VLOOKUP(G4136,'SOURCE COMPANY'!A:B, 2, FALSE), "")</f>
        <v>Sigachi Industries limited</v>
      </c>
      <c r="S4136" s="143" t="str">
        <f>IFERROR(VLOOKUP(H4136,'CUSTOMER NAME'!A:B, 2, FALSE), "")</f>
        <v>TO THE ORDER</v>
      </c>
    </row>
    <row r="4137" spans="1:19">
      <c r="A4137" s="233" t="s">
        <v>816</v>
      </c>
      <c r="B4137" s="118">
        <v>75000</v>
      </c>
      <c r="C4137" s="118" t="s">
        <v>7</v>
      </c>
      <c r="D4137" s="118" t="s">
        <v>826</v>
      </c>
      <c r="E4137" s="255">
        <v>1.5699685999999999</v>
      </c>
      <c r="F4137" s="118" t="s">
        <v>9</v>
      </c>
      <c r="G4137" s="131" t="s">
        <v>2679</v>
      </c>
      <c r="H4137" s="199" t="s">
        <v>510</v>
      </c>
      <c r="I4137" s="219" t="str">
        <f t="shared" si="383"/>
        <v>September</v>
      </c>
      <c r="J4137" s="184">
        <f>IF(F4137="USD", E4137, E4137 * IFERROR(VLOOKUP(F4137, EXCHANGE_RATE!A:B, 2, FALSE), "Currency not found"))</f>
        <v>1.5699685999999999</v>
      </c>
      <c r="K4137" s="184">
        <f t="shared" si="378"/>
        <v>1.57</v>
      </c>
      <c r="L4137" s="184">
        <f>IF(C4137="MTS", B4137, B4137 * IFERROR(VLOOKUP(C4137, 'QTY_CONVERSIONS '!A:B, 2, FALSE), "Units not  found"))</f>
        <v>75</v>
      </c>
      <c r="M4137" s="185">
        <f t="shared" si="379"/>
        <v>117750</v>
      </c>
      <c r="N4137" s="143" t="str">
        <f>IFERROR(VLOOKUP(D4137, Product_Category!A:B, 2, FALSE), "Uncategorized")</f>
        <v>MCC</v>
      </c>
      <c r="O4137" s="186">
        <f t="shared" si="381"/>
        <v>1570</v>
      </c>
      <c r="P4137" s="185">
        <f t="shared" si="380"/>
        <v>117750</v>
      </c>
      <c r="Q4137" s="143">
        <v>2023</v>
      </c>
      <c r="R4137" s="143" t="str">
        <f>IFERROR(VLOOKUP(G4137,'SOURCE COMPANY'!A:B, 2, FALSE), "")</f>
        <v>Sigachi Industries limited</v>
      </c>
      <c r="S4137" s="143" t="str">
        <f>IFERROR(VLOOKUP(H4137,'CUSTOMER NAME'!A:B, 2, FALSE), "")</f>
        <v>TO THE ORDER</v>
      </c>
    </row>
    <row r="4138" spans="1:19">
      <c r="A4138" s="234" t="s">
        <v>816</v>
      </c>
      <c r="B4138" s="31">
        <v>5000</v>
      </c>
      <c r="C4138" s="143" t="s">
        <v>7</v>
      </c>
      <c r="D4138" s="143" t="s">
        <v>1899</v>
      </c>
      <c r="E4138" s="51">
        <v>2.7</v>
      </c>
      <c r="F4138" s="143" t="s">
        <v>9</v>
      </c>
      <c r="G4138" s="131" t="s">
        <v>2679</v>
      </c>
      <c r="H4138" s="198" t="s">
        <v>510</v>
      </c>
      <c r="I4138" s="219" t="str">
        <f t="shared" si="383"/>
        <v>September</v>
      </c>
      <c r="J4138" s="184">
        <f>IF(F4138="USD", E4138, E4138 * IFERROR(VLOOKUP(F4138, EXCHANGE_RATE!A:B, 2, FALSE), "Currency not found"))</f>
        <v>2.7</v>
      </c>
      <c r="K4138" s="184">
        <f t="shared" si="378"/>
        <v>2.7</v>
      </c>
      <c r="L4138" s="184">
        <f>IF(C4138="MTS", B4138, B4138 * IFERROR(VLOOKUP(C4138, 'QTY_CONVERSIONS '!A:B, 2, FALSE), "Units not  found"))</f>
        <v>5</v>
      </c>
      <c r="M4138" s="185">
        <f t="shared" si="379"/>
        <v>13500</v>
      </c>
      <c r="N4138" s="143" t="str">
        <f>IFERROR(VLOOKUP(D4138, Product_Category!A:B, 2, FALSE), "Uncategorized")</f>
        <v>MCC</v>
      </c>
      <c r="O4138" s="186">
        <f t="shared" si="381"/>
        <v>2700</v>
      </c>
      <c r="P4138" s="185">
        <f t="shared" si="380"/>
        <v>13500</v>
      </c>
      <c r="Q4138" s="143">
        <v>2023</v>
      </c>
      <c r="R4138" s="143" t="str">
        <f>IFERROR(VLOOKUP(G4138,'SOURCE COMPANY'!A:B, 2, FALSE), "")</f>
        <v>Sigachi Industries limited</v>
      </c>
      <c r="S4138" s="143" t="str">
        <f>IFERROR(VLOOKUP(H4138,'CUSTOMER NAME'!A:B, 2, FALSE), "")</f>
        <v>TO THE ORDER</v>
      </c>
    </row>
    <row r="4139" spans="1:19">
      <c r="A4139" s="234" t="s">
        <v>816</v>
      </c>
      <c r="B4139" s="31">
        <v>5000</v>
      </c>
      <c r="C4139" s="143" t="s">
        <v>7</v>
      </c>
      <c r="D4139" s="143" t="s">
        <v>1900</v>
      </c>
      <c r="E4139" s="51">
        <v>2.7</v>
      </c>
      <c r="F4139" s="143" t="s">
        <v>9</v>
      </c>
      <c r="G4139" s="131" t="s">
        <v>2679</v>
      </c>
      <c r="H4139" s="198" t="s">
        <v>510</v>
      </c>
      <c r="I4139" s="219" t="str">
        <f t="shared" si="383"/>
        <v>September</v>
      </c>
      <c r="J4139" s="184">
        <f>IF(F4139="USD", E4139, E4139 * IFERROR(VLOOKUP(F4139, EXCHANGE_RATE!A:B, 2, FALSE), "Currency not found"))</f>
        <v>2.7</v>
      </c>
      <c r="K4139" s="184">
        <f t="shared" si="378"/>
        <v>2.7</v>
      </c>
      <c r="L4139" s="184">
        <f>IF(C4139="MTS", B4139, B4139 * IFERROR(VLOOKUP(C4139, 'QTY_CONVERSIONS '!A:B, 2, FALSE), "Units not  found"))</f>
        <v>5</v>
      </c>
      <c r="M4139" s="185">
        <f t="shared" si="379"/>
        <v>13500</v>
      </c>
      <c r="N4139" s="143" t="str">
        <f>IFERROR(VLOOKUP(D4139, Product_Category!A:B, 2, FALSE), "Uncategorized")</f>
        <v>MCC</v>
      </c>
      <c r="O4139" s="186">
        <f t="shared" si="381"/>
        <v>2700</v>
      </c>
      <c r="P4139" s="185">
        <f t="shared" si="380"/>
        <v>13500</v>
      </c>
      <c r="Q4139" s="143">
        <v>2023</v>
      </c>
      <c r="R4139" s="143" t="str">
        <f>IFERROR(VLOOKUP(G4139,'SOURCE COMPANY'!A:B, 2, FALSE), "")</f>
        <v>Sigachi Industries limited</v>
      </c>
      <c r="S4139" s="143" t="str">
        <f>IFERROR(VLOOKUP(H4139,'CUSTOMER NAME'!A:B, 2, FALSE), "")</f>
        <v>TO THE ORDER</v>
      </c>
    </row>
    <row r="4140" spans="1:19">
      <c r="A4140" s="234" t="s">
        <v>816</v>
      </c>
      <c r="B4140" s="31">
        <v>200</v>
      </c>
      <c r="C4140" s="143" t="s">
        <v>7</v>
      </c>
      <c r="D4140" s="143" t="s">
        <v>1901</v>
      </c>
      <c r="E4140" s="51">
        <v>11.5</v>
      </c>
      <c r="F4140" s="143" t="s">
        <v>9</v>
      </c>
      <c r="G4140" s="131" t="s">
        <v>2679</v>
      </c>
      <c r="H4140" s="198" t="s">
        <v>510</v>
      </c>
      <c r="I4140" s="219" t="str">
        <f t="shared" si="383"/>
        <v>September</v>
      </c>
      <c r="J4140" s="184">
        <f>IF(F4140="USD", E4140, E4140 * IFERROR(VLOOKUP(F4140, EXCHANGE_RATE!A:B, 2, FALSE), "Currency not found"))</f>
        <v>11.5</v>
      </c>
      <c r="K4140" s="184">
        <f t="shared" si="378"/>
        <v>11.5</v>
      </c>
      <c r="L4140" s="184">
        <f>IF(C4140="MTS", B4140, B4140 * IFERROR(VLOOKUP(C4140, 'QTY_CONVERSIONS '!A:B, 2, FALSE), "Units not  found"))</f>
        <v>0.2</v>
      </c>
      <c r="M4140" s="185">
        <f t="shared" si="379"/>
        <v>2300</v>
      </c>
      <c r="N4140" s="143" t="str">
        <f>IFERROR(VLOOKUP(D4140, Product_Category!A:B, 2, FALSE), "Uncategorized")</f>
        <v>MCC</v>
      </c>
      <c r="O4140" s="186">
        <f t="shared" si="381"/>
        <v>11500</v>
      </c>
      <c r="P4140" s="185">
        <f t="shared" si="380"/>
        <v>2300</v>
      </c>
      <c r="Q4140" s="143">
        <v>2023</v>
      </c>
      <c r="R4140" s="143" t="str">
        <f>IFERROR(VLOOKUP(G4140,'SOURCE COMPANY'!A:B, 2, FALSE), "")</f>
        <v>Sigachi Industries limited</v>
      </c>
      <c r="S4140" s="143" t="str">
        <f>IFERROR(VLOOKUP(H4140,'CUSTOMER NAME'!A:B, 2, FALSE), "")</f>
        <v>TO THE ORDER</v>
      </c>
    </row>
    <row r="4141" spans="1:19">
      <c r="A4141" s="234" t="s">
        <v>816</v>
      </c>
      <c r="B4141" s="31">
        <v>7000</v>
      </c>
      <c r="C4141" s="143" t="s">
        <v>7</v>
      </c>
      <c r="D4141" s="143" t="s">
        <v>2105</v>
      </c>
      <c r="E4141" s="51">
        <v>3.22</v>
      </c>
      <c r="F4141" s="143" t="s">
        <v>9</v>
      </c>
      <c r="G4141" s="131" t="s">
        <v>2679</v>
      </c>
      <c r="H4141" s="198" t="s">
        <v>510</v>
      </c>
      <c r="I4141" s="219" t="str">
        <f t="shared" si="383"/>
        <v>September</v>
      </c>
      <c r="J4141" s="184">
        <f>IF(F4141="USD", E4141, E4141 * IFERROR(VLOOKUP(F4141, EXCHANGE_RATE!A:B, 2, FALSE), "Currency not found"))</f>
        <v>3.22</v>
      </c>
      <c r="K4141" s="184">
        <f t="shared" si="378"/>
        <v>3.22</v>
      </c>
      <c r="L4141" s="184">
        <f>IF(C4141="MTS", B4141, B4141 * IFERROR(VLOOKUP(C4141, 'QTY_CONVERSIONS '!A:B, 2, FALSE), "Units not  found"))</f>
        <v>7</v>
      </c>
      <c r="M4141" s="185">
        <f t="shared" si="379"/>
        <v>22540</v>
      </c>
      <c r="N4141" s="143" t="str">
        <f>IFERROR(VLOOKUP(D4141, Product_Category!A:B, 2, FALSE), "Uncategorized")</f>
        <v>MCC</v>
      </c>
      <c r="O4141" s="186">
        <f t="shared" si="381"/>
        <v>3220</v>
      </c>
      <c r="P4141" s="185">
        <f t="shared" si="380"/>
        <v>22540</v>
      </c>
      <c r="Q4141" s="143">
        <v>2023</v>
      </c>
      <c r="R4141" s="143" t="str">
        <f>IFERROR(VLOOKUP(G4141,'SOURCE COMPANY'!A:B, 2, FALSE), "")</f>
        <v>Sigachi Industries limited</v>
      </c>
      <c r="S4141" s="143" t="str">
        <f>IFERROR(VLOOKUP(H4141,'CUSTOMER NAME'!A:B, 2, FALSE), "")</f>
        <v>TO THE ORDER</v>
      </c>
    </row>
    <row r="4142" spans="1:19">
      <c r="A4142" s="234" t="s">
        <v>816</v>
      </c>
      <c r="B4142" s="31">
        <v>7000</v>
      </c>
      <c r="C4142" s="143" t="s">
        <v>7</v>
      </c>
      <c r="D4142" s="143" t="s">
        <v>2105</v>
      </c>
      <c r="E4142" s="51">
        <v>3.22</v>
      </c>
      <c r="F4142" s="143" t="s">
        <v>9</v>
      </c>
      <c r="G4142" s="131" t="s">
        <v>2679</v>
      </c>
      <c r="H4142" s="198" t="s">
        <v>510</v>
      </c>
      <c r="I4142" s="219" t="str">
        <f t="shared" si="383"/>
        <v>September</v>
      </c>
      <c r="J4142" s="184">
        <f>IF(F4142="USD", E4142, E4142 * IFERROR(VLOOKUP(F4142, EXCHANGE_RATE!A:B, 2, FALSE), "Currency not found"))</f>
        <v>3.22</v>
      </c>
      <c r="K4142" s="184">
        <f t="shared" si="378"/>
        <v>3.22</v>
      </c>
      <c r="L4142" s="184">
        <f>IF(C4142="MTS", B4142, B4142 * IFERROR(VLOOKUP(C4142, 'QTY_CONVERSIONS '!A:B, 2, FALSE), "Units not  found"))</f>
        <v>7</v>
      </c>
      <c r="M4142" s="185">
        <f t="shared" si="379"/>
        <v>22540</v>
      </c>
      <c r="N4142" s="143" t="str">
        <f>IFERROR(VLOOKUP(D4142, Product_Category!A:B, 2, FALSE), "Uncategorized")</f>
        <v>MCC</v>
      </c>
      <c r="O4142" s="186">
        <f t="shared" si="381"/>
        <v>3220</v>
      </c>
      <c r="P4142" s="185">
        <f t="shared" si="380"/>
        <v>22540</v>
      </c>
      <c r="Q4142" s="143">
        <v>2023</v>
      </c>
      <c r="R4142" s="143" t="str">
        <f>IFERROR(VLOOKUP(G4142,'SOURCE COMPANY'!A:B, 2, FALSE), "")</f>
        <v>Sigachi Industries limited</v>
      </c>
      <c r="S4142" s="143" t="str">
        <f>IFERROR(VLOOKUP(H4142,'CUSTOMER NAME'!A:B, 2, FALSE), "")</f>
        <v>TO THE ORDER</v>
      </c>
    </row>
    <row r="4143" spans="1:19">
      <c r="A4143" s="234" t="s">
        <v>841</v>
      </c>
      <c r="B4143" s="143">
        <v>3000</v>
      </c>
      <c r="C4143" s="143" t="s">
        <v>7</v>
      </c>
      <c r="D4143" s="143" t="s">
        <v>1159</v>
      </c>
      <c r="E4143" s="255">
        <v>3.6240000000000001</v>
      </c>
      <c r="F4143" s="143" t="s">
        <v>9</v>
      </c>
      <c r="G4143" s="131" t="s">
        <v>2679</v>
      </c>
      <c r="H4143" s="198" t="s">
        <v>510</v>
      </c>
      <c r="I4143" s="219" t="str">
        <f t="shared" si="383"/>
        <v>September</v>
      </c>
      <c r="J4143" s="184">
        <f>IF(F4143="USD", E4143, E4143 * IFERROR(VLOOKUP(F4143, EXCHANGE_RATE!A:B, 2, FALSE), "Currency not found"))</f>
        <v>3.6240000000000001</v>
      </c>
      <c r="K4143" s="184">
        <f t="shared" si="378"/>
        <v>3.63</v>
      </c>
      <c r="L4143" s="184">
        <f>IF(C4143="MTS", B4143, B4143 * IFERROR(VLOOKUP(C4143, 'QTY_CONVERSIONS '!A:B, 2, FALSE), "Units not  found"))</f>
        <v>3</v>
      </c>
      <c r="M4143" s="185">
        <f t="shared" si="379"/>
        <v>10890</v>
      </c>
      <c r="N4143" s="143" t="str">
        <f>IFERROR(VLOOKUP(D4143, Product_Category!A:B, 2, FALSE), "Uncategorized")</f>
        <v>MCC</v>
      </c>
      <c r="O4143" s="186">
        <f t="shared" si="381"/>
        <v>3630</v>
      </c>
      <c r="P4143" s="185">
        <f t="shared" si="380"/>
        <v>10890</v>
      </c>
      <c r="Q4143" s="143">
        <v>2023</v>
      </c>
      <c r="R4143" s="143" t="str">
        <f>IFERROR(VLOOKUP(G4143,'SOURCE COMPANY'!A:B, 2, FALSE), "")</f>
        <v>Sigachi Industries limited</v>
      </c>
      <c r="S4143" s="143" t="str">
        <f>IFERROR(VLOOKUP(H4143,'CUSTOMER NAME'!A:B, 2, FALSE), "")</f>
        <v>TO THE ORDER</v>
      </c>
    </row>
    <row r="4144" spans="1:19">
      <c r="A4144" s="233" t="s">
        <v>573</v>
      </c>
      <c r="B4144" s="118">
        <v>20000</v>
      </c>
      <c r="C4144" s="118" t="s">
        <v>7</v>
      </c>
      <c r="D4144" s="118" t="s">
        <v>574</v>
      </c>
      <c r="E4144" s="255">
        <v>2.2000000000000002</v>
      </c>
      <c r="F4144" s="118" t="s">
        <v>9</v>
      </c>
      <c r="G4144" s="131" t="s">
        <v>2679</v>
      </c>
      <c r="H4144" s="199" t="s">
        <v>510</v>
      </c>
      <c r="I4144" s="219" t="str">
        <f t="shared" si="383"/>
        <v>September</v>
      </c>
      <c r="J4144" s="184">
        <f>IF(F4144="USD", E4144, E4144 * IFERROR(VLOOKUP(F4144, EXCHANGE_RATE!A:B, 2, FALSE), "Currency not found"))</f>
        <v>2.2000000000000002</v>
      </c>
      <c r="K4144" s="184">
        <f t="shared" si="378"/>
        <v>2.2000000000000002</v>
      </c>
      <c r="L4144" s="184">
        <f>IF(C4144="MTS", B4144, B4144 * IFERROR(VLOOKUP(C4144, 'QTY_CONVERSIONS '!A:B, 2, FALSE), "Units not  found"))</f>
        <v>20</v>
      </c>
      <c r="M4144" s="185">
        <f t="shared" si="379"/>
        <v>44000</v>
      </c>
      <c r="N4144" s="143" t="str">
        <f>IFERROR(VLOOKUP(D4144, Product_Category!A:B, 2, FALSE), "Uncategorized")</f>
        <v>MCC</v>
      </c>
      <c r="O4144" s="186">
        <f t="shared" si="381"/>
        <v>2200</v>
      </c>
      <c r="P4144" s="185">
        <f t="shared" si="380"/>
        <v>44000</v>
      </c>
      <c r="Q4144" s="143">
        <v>2023</v>
      </c>
      <c r="R4144" s="143" t="str">
        <f>IFERROR(VLOOKUP(G4144,'SOURCE COMPANY'!A:B, 2, FALSE), "")</f>
        <v>Sigachi Industries limited</v>
      </c>
      <c r="S4144" s="143" t="str">
        <f>IFERROR(VLOOKUP(H4144,'CUSTOMER NAME'!A:B, 2, FALSE), "")</f>
        <v>TO THE ORDER</v>
      </c>
    </row>
    <row r="4145" spans="1:19">
      <c r="A4145" s="233" t="s">
        <v>573</v>
      </c>
      <c r="B4145" s="118">
        <v>28000</v>
      </c>
      <c r="C4145" s="118" t="s">
        <v>7</v>
      </c>
      <c r="D4145" s="118" t="s">
        <v>516</v>
      </c>
      <c r="E4145" s="255">
        <v>2.2000000000000002</v>
      </c>
      <c r="F4145" s="118" t="s">
        <v>9</v>
      </c>
      <c r="G4145" s="131" t="s">
        <v>2679</v>
      </c>
      <c r="H4145" s="199" t="s">
        <v>510</v>
      </c>
      <c r="I4145" s="219" t="str">
        <f t="shared" si="383"/>
        <v>September</v>
      </c>
      <c r="J4145" s="184">
        <f>IF(F4145="USD", E4145, E4145 * IFERROR(VLOOKUP(F4145, EXCHANGE_RATE!A:B, 2, FALSE), "Currency not found"))</f>
        <v>2.2000000000000002</v>
      </c>
      <c r="K4145" s="184">
        <f t="shared" si="378"/>
        <v>2.2000000000000002</v>
      </c>
      <c r="L4145" s="184">
        <f>IF(C4145="MTS", B4145, B4145 * IFERROR(VLOOKUP(C4145, 'QTY_CONVERSIONS '!A:B, 2, FALSE), "Units not  found"))</f>
        <v>28</v>
      </c>
      <c r="M4145" s="185">
        <f t="shared" si="379"/>
        <v>61600.000000000007</v>
      </c>
      <c r="N4145" s="143" t="str">
        <f>IFERROR(VLOOKUP(D4145, Product_Category!A:B, 2, FALSE), "Uncategorized")</f>
        <v>MCC</v>
      </c>
      <c r="O4145" s="186">
        <f t="shared" si="381"/>
        <v>2200</v>
      </c>
      <c r="P4145" s="185">
        <f t="shared" si="380"/>
        <v>61600</v>
      </c>
      <c r="Q4145" s="143">
        <v>2023</v>
      </c>
      <c r="R4145" s="143" t="str">
        <f>IFERROR(VLOOKUP(G4145,'SOURCE COMPANY'!A:B, 2, FALSE), "")</f>
        <v>Sigachi Industries limited</v>
      </c>
      <c r="S4145" s="143" t="str">
        <f>IFERROR(VLOOKUP(H4145,'CUSTOMER NAME'!A:B, 2, FALSE), "")</f>
        <v>TO THE ORDER</v>
      </c>
    </row>
    <row r="4146" spans="1:19">
      <c r="A4146" s="233" t="s">
        <v>573</v>
      </c>
      <c r="B4146" s="118">
        <v>15000</v>
      </c>
      <c r="C4146" s="118" t="s">
        <v>7</v>
      </c>
      <c r="D4146" s="118" t="s">
        <v>575</v>
      </c>
      <c r="E4146" s="255">
        <v>9.35</v>
      </c>
      <c r="F4146" s="118" t="s">
        <v>9</v>
      </c>
      <c r="G4146" s="131" t="s">
        <v>2679</v>
      </c>
      <c r="H4146" s="199" t="s">
        <v>510</v>
      </c>
      <c r="I4146" s="219" t="str">
        <f t="shared" si="383"/>
        <v>September</v>
      </c>
      <c r="J4146" s="184">
        <f>IF(F4146="USD", E4146, E4146 * IFERROR(VLOOKUP(F4146, EXCHANGE_RATE!A:B, 2, FALSE), "Currency not found"))</f>
        <v>9.35</v>
      </c>
      <c r="K4146" s="184">
        <f t="shared" si="378"/>
        <v>9.35</v>
      </c>
      <c r="L4146" s="184">
        <f>IF(C4146="MTS", B4146, B4146 * IFERROR(VLOOKUP(C4146, 'QTY_CONVERSIONS '!A:B, 2, FALSE), "Units not  found"))</f>
        <v>15</v>
      </c>
      <c r="M4146" s="185">
        <f t="shared" si="379"/>
        <v>140250</v>
      </c>
      <c r="N4146" s="143" t="str">
        <f>IFERROR(VLOOKUP(D4146, Product_Category!A:B, 2, FALSE), "Uncategorized")</f>
        <v>MCC</v>
      </c>
      <c r="O4146" s="186">
        <f t="shared" si="381"/>
        <v>9350</v>
      </c>
      <c r="P4146" s="185">
        <f t="shared" si="380"/>
        <v>140250</v>
      </c>
      <c r="Q4146" s="143">
        <v>2023</v>
      </c>
      <c r="R4146" s="143" t="str">
        <f>IFERROR(VLOOKUP(G4146,'SOURCE COMPANY'!A:B, 2, FALSE), "")</f>
        <v>Sigachi Industries limited</v>
      </c>
      <c r="S4146" s="143" t="str">
        <f>IFERROR(VLOOKUP(H4146,'CUSTOMER NAME'!A:B, 2, FALSE), "")</f>
        <v>TO THE ORDER</v>
      </c>
    </row>
    <row r="4147" spans="1:19">
      <c r="A4147" s="233" t="s">
        <v>860</v>
      </c>
      <c r="B4147" s="118">
        <v>13</v>
      </c>
      <c r="C4147" s="118" t="s">
        <v>1647</v>
      </c>
      <c r="D4147" s="118" t="s">
        <v>865</v>
      </c>
      <c r="E4147" s="255">
        <v>2.274</v>
      </c>
      <c r="F4147" s="118" t="s">
        <v>9</v>
      </c>
      <c r="G4147" s="131" t="s">
        <v>2679</v>
      </c>
      <c r="H4147" s="199" t="s">
        <v>510</v>
      </c>
      <c r="I4147" s="219" t="str">
        <f t="shared" si="383"/>
        <v>September</v>
      </c>
      <c r="J4147" s="184">
        <f>IF(F4147="USD", E4147, E4147 * IFERROR(VLOOKUP(F4147, EXCHANGE_RATE!A:B, 2, FALSE), "Currency not found"))</f>
        <v>2.274</v>
      </c>
      <c r="K4147" s="184">
        <f t="shared" si="378"/>
        <v>2.2799999999999998</v>
      </c>
      <c r="L4147" s="184">
        <f>IF(C4147="MTS", B4147, B4147 * IFERROR(VLOOKUP(C4147, 'QTY_CONVERSIONS '!A:B, 2, FALSE), "Units not  found"))</f>
        <v>13</v>
      </c>
      <c r="M4147" s="185">
        <f t="shared" si="379"/>
        <v>29.639999999999997</v>
      </c>
      <c r="N4147" s="143" t="str">
        <f>IFERROR(VLOOKUP(D4147, Product_Category!A:B, 2, FALSE), "Uncategorized")</f>
        <v>MCC</v>
      </c>
      <c r="O4147" s="186">
        <f t="shared" si="381"/>
        <v>2280</v>
      </c>
      <c r="P4147" s="185">
        <f t="shared" si="380"/>
        <v>29640</v>
      </c>
      <c r="Q4147" s="143">
        <v>2023</v>
      </c>
      <c r="R4147" s="143" t="str">
        <f>IFERROR(VLOOKUP(G4147,'SOURCE COMPANY'!A:B, 2, FALSE), "")</f>
        <v>Sigachi Industries limited</v>
      </c>
      <c r="S4147" s="143" t="str">
        <f>IFERROR(VLOOKUP(H4147,'CUSTOMER NAME'!A:B, 2, FALSE), "")</f>
        <v>TO THE ORDER</v>
      </c>
    </row>
    <row r="4148" spans="1:19">
      <c r="A4148" s="238" t="s">
        <v>860</v>
      </c>
      <c r="B4148" s="224">
        <v>6000</v>
      </c>
      <c r="C4148" s="224" t="s">
        <v>7</v>
      </c>
      <c r="D4148" s="224" t="s">
        <v>867</v>
      </c>
      <c r="E4148" s="256">
        <v>2.15</v>
      </c>
      <c r="F4148" s="224" t="s">
        <v>9</v>
      </c>
      <c r="G4148" s="131" t="s">
        <v>2679</v>
      </c>
      <c r="H4148" s="203" t="s">
        <v>510</v>
      </c>
      <c r="I4148" s="219" t="str">
        <f t="shared" si="383"/>
        <v>September</v>
      </c>
      <c r="J4148" s="184">
        <f>IF(F4148="USD", E4148, E4148 * IFERROR(VLOOKUP(F4148, EXCHANGE_RATE!A:B, 2, FALSE), "Currency not found"))</f>
        <v>2.15</v>
      </c>
      <c r="K4148" s="184">
        <f t="shared" si="378"/>
        <v>2.15</v>
      </c>
      <c r="L4148" s="184">
        <f>IF(C4148="MTS", B4148, B4148 * IFERROR(VLOOKUP(C4148, 'QTY_CONVERSIONS '!A:B, 2, FALSE), "Units not  found"))</f>
        <v>6</v>
      </c>
      <c r="M4148" s="185">
        <f t="shared" si="379"/>
        <v>12900</v>
      </c>
      <c r="N4148" s="143" t="str">
        <f>IFERROR(VLOOKUP(D4148, Product_Category!A:B, 2, FALSE), "Uncategorized")</f>
        <v>MAGNESIUM STEARATE</v>
      </c>
      <c r="O4148" s="186">
        <f t="shared" si="381"/>
        <v>2150</v>
      </c>
      <c r="P4148" s="185">
        <f t="shared" si="380"/>
        <v>12900</v>
      </c>
      <c r="Q4148" s="143">
        <v>2023</v>
      </c>
      <c r="R4148" s="143" t="str">
        <f>IFERROR(VLOOKUP(G4148,'SOURCE COMPANY'!A:B, 2, FALSE), "")</f>
        <v>Sigachi Industries limited</v>
      </c>
      <c r="S4148" s="143" t="str">
        <f>IFERROR(VLOOKUP(H4148,'CUSTOMER NAME'!A:B, 2, FALSE), "")</f>
        <v>TO THE ORDER</v>
      </c>
    </row>
    <row r="4149" spans="1:19">
      <c r="A4149" s="237" t="s">
        <v>860</v>
      </c>
      <c r="B4149" s="226">
        <v>2</v>
      </c>
      <c r="C4149" s="226" t="s">
        <v>1647</v>
      </c>
      <c r="D4149" s="226" t="s">
        <v>865</v>
      </c>
      <c r="E4149" s="257">
        <v>2.4990000000000001</v>
      </c>
      <c r="F4149" s="226" t="s">
        <v>9</v>
      </c>
      <c r="G4149" s="131" t="s">
        <v>2679</v>
      </c>
      <c r="H4149" s="251" t="s">
        <v>510</v>
      </c>
      <c r="I4149" s="219" t="str">
        <f t="shared" si="383"/>
        <v>September</v>
      </c>
      <c r="J4149" s="184">
        <f>IF(F4149="USD", E4149, E4149 * IFERROR(VLOOKUP(F4149, EXCHANGE_RATE!A:B, 2, FALSE), "Currency not found"))</f>
        <v>2.4990000000000001</v>
      </c>
      <c r="K4149" s="184">
        <f t="shared" si="378"/>
        <v>2.5</v>
      </c>
      <c r="L4149" s="184">
        <f>IF(C4149="MTS", B4149, B4149 * IFERROR(VLOOKUP(C4149, 'QTY_CONVERSIONS '!A:B, 2, FALSE), "Units not  found"))</f>
        <v>2</v>
      </c>
      <c r="M4149" s="185">
        <f t="shared" si="379"/>
        <v>5</v>
      </c>
      <c r="N4149" s="143" t="str">
        <f>IFERROR(VLOOKUP(D4149, Product_Category!A:B, 2, FALSE), "Uncategorized")</f>
        <v>MCC</v>
      </c>
      <c r="O4149" s="186">
        <f t="shared" si="381"/>
        <v>2500</v>
      </c>
      <c r="P4149" s="185">
        <f t="shared" si="380"/>
        <v>5000</v>
      </c>
      <c r="Q4149" s="143">
        <v>2023</v>
      </c>
      <c r="R4149" s="143" t="str">
        <f>IFERROR(VLOOKUP(G4149,'SOURCE COMPANY'!A:B, 2, FALSE), "")</f>
        <v>Sigachi Industries limited</v>
      </c>
      <c r="S4149" s="143" t="str">
        <f>IFERROR(VLOOKUP(H4149,'CUSTOMER NAME'!A:B, 2, FALSE), "")</f>
        <v>TO THE ORDER</v>
      </c>
    </row>
    <row r="4150" spans="1:19">
      <c r="A4150" s="237" t="s">
        <v>860</v>
      </c>
      <c r="B4150" s="226">
        <v>2</v>
      </c>
      <c r="C4150" s="226" t="s">
        <v>1647</v>
      </c>
      <c r="D4150" s="226" t="s">
        <v>865</v>
      </c>
      <c r="E4150" s="257">
        <v>2.4990000000000001</v>
      </c>
      <c r="F4150" s="226" t="s">
        <v>9</v>
      </c>
      <c r="G4150" s="131" t="s">
        <v>2679</v>
      </c>
      <c r="H4150" s="251" t="s">
        <v>510</v>
      </c>
      <c r="I4150" s="219" t="str">
        <f t="shared" si="383"/>
        <v>September</v>
      </c>
      <c r="J4150" s="184">
        <f>IF(F4150="USD", E4150, E4150 * IFERROR(VLOOKUP(F4150, EXCHANGE_RATE!A:B, 2, FALSE), "Currency not found"))</f>
        <v>2.4990000000000001</v>
      </c>
      <c r="K4150" s="184">
        <f t="shared" si="378"/>
        <v>2.5</v>
      </c>
      <c r="L4150" s="184">
        <f>IF(C4150="MTS", B4150, B4150 * IFERROR(VLOOKUP(C4150, 'QTY_CONVERSIONS '!A:B, 2, FALSE), "Units not  found"))</f>
        <v>2</v>
      </c>
      <c r="M4150" s="185">
        <f t="shared" si="379"/>
        <v>5</v>
      </c>
      <c r="N4150" s="143" t="str">
        <f>IFERROR(VLOOKUP(D4150, Product_Category!A:B, 2, FALSE), "Uncategorized")</f>
        <v>MCC</v>
      </c>
      <c r="O4150" s="186">
        <f t="shared" si="381"/>
        <v>2500</v>
      </c>
      <c r="P4150" s="185">
        <f t="shared" si="380"/>
        <v>5000</v>
      </c>
      <c r="Q4150" s="143">
        <v>2023</v>
      </c>
      <c r="R4150" s="143" t="str">
        <f>IFERROR(VLOOKUP(G4150,'SOURCE COMPANY'!A:B, 2, FALSE), "")</f>
        <v>Sigachi Industries limited</v>
      </c>
      <c r="S4150" s="143" t="str">
        <f>IFERROR(VLOOKUP(H4150,'CUSTOMER NAME'!A:B, 2, FALSE), "")</f>
        <v>TO THE ORDER</v>
      </c>
    </row>
    <row r="4151" spans="1:19">
      <c r="A4151" s="234" t="s">
        <v>860</v>
      </c>
      <c r="B4151" s="143">
        <v>9000</v>
      </c>
      <c r="C4151" s="143" t="s">
        <v>7</v>
      </c>
      <c r="D4151" s="143" t="s">
        <v>1173</v>
      </c>
      <c r="E4151" s="255">
        <v>2.4</v>
      </c>
      <c r="F4151" s="143" t="s">
        <v>9</v>
      </c>
      <c r="G4151" s="131" t="s">
        <v>2679</v>
      </c>
      <c r="H4151" s="198" t="s">
        <v>510</v>
      </c>
      <c r="I4151" s="219" t="str">
        <f t="shared" si="383"/>
        <v>September</v>
      </c>
      <c r="J4151" s="184">
        <f>IF(F4151="USD", E4151, E4151 * IFERROR(VLOOKUP(F4151, EXCHANGE_RATE!A:B, 2, FALSE), "Currency not found"))</f>
        <v>2.4</v>
      </c>
      <c r="K4151" s="184">
        <f t="shared" si="378"/>
        <v>2.4</v>
      </c>
      <c r="L4151" s="184">
        <f>IF(C4151="MTS", B4151, B4151 * IFERROR(VLOOKUP(C4151, 'QTY_CONVERSIONS '!A:B, 2, FALSE), "Units not  found"))</f>
        <v>9</v>
      </c>
      <c r="M4151" s="185">
        <f t="shared" si="379"/>
        <v>21600</v>
      </c>
      <c r="N4151" s="143" t="str">
        <f>IFERROR(VLOOKUP(D4151, Product_Category!A:B, 2, FALSE), "Uncategorized")</f>
        <v>MCC</v>
      </c>
      <c r="O4151" s="186">
        <f t="shared" si="381"/>
        <v>2400</v>
      </c>
      <c r="P4151" s="185">
        <f t="shared" si="380"/>
        <v>21600</v>
      </c>
      <c r="Q4151" s="143">
        <v>2023</v>
      </c>
      <c r="R4151" s="143" t="str">
        <f>IFERROR(VLOOKUP(G4151,'SOURCE COMPANY'!A:B, 2, FALSE), "")</f>
        <v>Sigachi Industries limited</v>
      </c>
      <c r="S4151" s="143" t="str">
        <f>IFERROR(VLOOKUP(H4151,'CUSTOMER NAME'!A:B, 2, FALSE), "")</f>
        <v>TO THE ORDER</v>
      </c>
    </row>
    <row r="4152" spans="1:19">
      <c r="A4152" s="234" t="s">
        <v>860</v>
      </c>
      <c r="B4152" s="143">
        <v>9000</v>
      </c>
      <c r="C4152" s="143" t="s">
        <v>7</v>
      </c>
      <c r="D4152" s="143" t="s">
        <v>1174</v>
      </c>
      <c r="E4152" s="255">
        <v>2.2000000000000002</v>
      </c>
      <c r="F4152" s="143" t="s">
        <v>9</v>
      </c>
      <c r="G4152" s="131" t="s">
        <v>2679</v>
      </c>
      <c r="H4152" s="198" t="s">
        <v>510</v>
      </c>
      <c r="I4152" s="219" t="str">
        <f t="shared" si="383"/>
        <v>September</v>
      </c>
      <c r="J4152" s="184">
        <f>IF(F4152="USD", E4152, E4152 * IFERROR(VLOOKUP(F4152, EXCHANGE_RATE!A:B, 2, FALSE), "Currency not found"))</f>
        <v>2.2000000000000002</v>
      </c>
      <c r="K4152" s="184">
        <f t="shared" si="378"/>
        <v>2.2000000000000002</v>
      </c>
      <c r="L4152" s="184">
        <f>IF(C4152="MTS", B4152, B4152 * IFERROR(VLOOKUP(C4152, 'QTY_CONVERSIONS '!A:B, 2, FALSE), "Units not  found"))</f>
        <v>9</v>
      </c>
      <c r="M4152" s="185">
        <f t="shared" si="379"/>
        <v>19800</v>
      </c>
      <c r="N4152" s="143" t="str">
        <f>IFERROR(VLOOKUP(D4152, Product_Category!A:B, 2, FALSE), "Uncategorized")</f>
        <v>MCC</v>
      </c>
      <c r="O4152" s="186">
        <f t="shared" si="381"/>
        <v>2200</v>
      </c>
      <c r="P4152" s="185">
        <f t="shared" si="380"/>
        <v>19800</v>
      </c>
      <c r="Q4152" s="143">
        <v>2023</v>
      </c>
      <c r="R4152" s="143" t="str">
        <f>IFERROR(VLOOKUP(G4152,'SOURCE COMPANY'!A:B, 2, FALSE), "")</f>
        <v>Sigachi Industries limited</v>
      </c>
      <c r="S4152" s="143" t="str">
        <f>IFERROR(VLOOKUP(H4152,'CUSTOMER NAME'!A:B, 2, FALSE), "")</f>
        <v>TO THE ORDER</v>
      </c>
    </row>
    <row r="4153" spans="1:19">
      <c r="A4153" s="234" t="s">
        <v>860</v>
      </c>
      <c r="B4153" s="143">
        <v>9600</v>
      </c>
      <c r="C4153" s="143" t="s">
        <v>7</v>
      </c>
      <c r="D4153" s="143" t="s">
        <v>1174</v>
      </c>
      <c r="E4153" s="255">
        <v>2.4</v>
      </c>
      <c r="F4153" s="143" t="s">
        <v>9</v>
      </c>
      <c r="G4153" s="131" t="s">
        <v>2679</v>
      </c>
      <c r="H4153" s="198" t="s">
        <v>510</v>
      </c>
      <c r="I4153" s="219" t="str">
        <f t="shared" si="383"/>
        <v>September</v>
      </c>
      <c r="J4153" s="184">
        <f>IF(F4153="USD", E4153, E4153 * IFERROR(VLOOKUP(F4153, EXCHANGE_RATE!A:B, 2, FALSE), "Currency not found"))</f>
        <v>2.4</v>
      </c>
      <c r="K4153" s="184">
        <f t="shared" si="378"/>
        <v>2.4</v>
      </c>
      <c r="L4153" s="184">
        <f>IF(C4153="MTS", B4153, B4153 * IFERROR(VLOOKUP(C4153, 'QTY_CONVERSIONS '!A:B, 2, FALSE), "Units not  found"))</f>
        <v>9.6</v>
      </c>
      <c r="M4153" s="185">
        <f t="shared" si="379"/>
        <v>23040</v>
      </c>
      <c r="N4153" s="143" t="str">
        <f>IFERROR(VLOOKUP(D4153, Product_Category!A:B, 2, FALSE), "Uncategorized")</f>
        <v>MCC</v>
      </c>
      <c r="O4153" s="186">
        <f t="shared" si="381"/>
        <v>2400</v>
      </c>
      <c r="P4153" s="185">
        <f t="shared" si="380"/>
        <v>23040</v>
      </c>
      <c r="Q4153" s="143">
        <v>2023</v>
      </c>
      <c r="R4153" s="143" t="str">
        <f>IFERROR(VLOOKUP(G4153,'SOURCE COMPANY'!A:B, 2, FALSE), "")</f>
        <v>Sigachi Industries limited</v>
      </c>
      <c r="S4153" s="143" t="str">
        <f>IFERROR(VLOOKUP(H4153,'CUSTOMER NAME'!A:B, 2, FALSE), "")</f>
        <v>TO THE ORDER</v>
      </c>
    </row>
    <row r="4154" spans="1:19">
      <c r="A4154" s="234" t="s">
        <v>860</v>
      </c>
      <c r="B4154" s="143">
        <v>600</v>
      </c>
      <c r="C4154" s="143" t="s">
        <v>7</v>
      </c>
      <c r="D4154" s="143" t="s">
        <v>1175</v>
      </c>
      <c r="E4154" s="255">
        <v>3.5</v>
      </c>
      <c r="F4154" s="143" t="s">
        <v>9</v>
      </c>
      <c r="G4154" s="131" t="s">
        <v>2679</v>
      </c>
      <c r="H4154" s="198" t="s">
        <v>510</v>
      </c>
      <c r="I4154" s="219" t="str">
        <f t="shared" si="383"/>
        <v>September</v>
      </c>
      <c r="J4154" s="184">
        <f>IF(F4154="USD", E4154, E4154 * IFERROR(VLOOKUP(F4154, EXCHANGE_RATE!A:B, 2, FALSE), "Currency not found"))</f>
        <v>3.5</v>
      </c>
      <c r="K4154" s="184">
        <f t="shared" si="378"/>
        <v>3.5</v>
      </c>
      <c r="L4154" s="184">
        <f>IF(C4154="MTS", B4154, B4154 * IFERROR(VLOOKUP(C4154, 'QTY_CONVERSIONS '!A:B, 2, FALSE), "Units not  found"))</f>
        <v>0.6</v>
      </c>
      <c r="M4154" s="185">
        <f t="shared" si="379"/>
        <v>2100</v>
      </c>
      <c r="N4154" s="143" t="str">
        <f>IFERROR(VLOOKUP(D4154, Product_Category!A:B, 2, FALSE), "Uncategorized")</f>
        <v>MCC</v>
      </c>
      <c r="O4154" s="186">
        <f t="shared" si="381"/>
        <v>3500</v>
      </c>
      <c r="P4154" s="185">
        <f t="shared" si="380"/>
        <v>2100</v>
      </c>
      <c r="Q4154" s="143">
        <v>2023</v>
      </c>
      <c r="R4154" s="143" t="str">
        <f>IFERROR(VLOOKUP(G4154,'SOURCE COMPANY'!A:B, 2, FALSE), "")</f>
        <v>Sigachi Industries limited</v>
      </c>
      <c r="S4154" s="143" t="str">
        <f>IFERROR(VLOOKUP(H4154,'CUSTOMER NAME'!A:B, 2, FALSE), "")</f>
        <v>TO THE ORDER</v>
      </c>
    </row>
    <row r="4155" spans="1:19">
      <c r="A4155" s="235" t="s">
        <v>860</v>
      </c>
      <c r="B4155" s="221">
        <v>600</v>
      </c>
      <c r="C4155" s="221" t="s">
        <v>7</v>
      </c>
      <c r="D4155" s="221" t="s">
        <v>1176</v>
      </c>
      <c r="E4155" s="256">
        <v>3.7</v>
      </c>
      <c r="F4155" s="221" t="s">
        <v>9</v>
      </c>
      <c r="G4155" s="131" t="s">
        <v>2679</v>
      </c>
      <c r="H4155" s="200" t="s">
        <v>510</v>
      </c>
      <c r="I4155" s="219" t="str">
        <f t="shared" si="383"/>
        <v>September</v>
      </c>
      <c r="J4155" s="184">
        <f>IF(F4155="USD", E4155, E4155 * IFERROR(VLOOKUP(F4155, EXCHANGE_RATE!A:B, 2, FALSE), "Currency not found"))</f>
        <v>3.7</v>
      </c>
      <c r="K4155" s="184">
        <f t="shared" si="378"/>
        <v>3.7</v>
      </c>
      <c r="L4155" s="184">
        <f>IF(C4155="MTS", B4155, B4155 * IFERROR(VLOOKUP(C4155, 'QTY_CONVERSIONS '!A:B, 2, FALSE), "Units not  found"))</f>
        <v>0.6</v>
      </c>
      <c r="M4155" s="185">
        <f t="shared" si="379"/>
        <v>2220</v>
      </c>
      <c r="N4155" s="143" t="str">
        <f>IFERROR(VLOOKUP(D4155, Product_Category!A:B, 2, FALSE), "Uncategorized")</f>
        <v>MCC</v>
      </c>
      <c r="O4155" s="186">
        <f t="shared" si="381"/>
        <v>3700</v>
      </c>
      <c r="P4155" s="185">
        <f t="shared" si="380"/>
        <v>2220</v>
      </c>
      <c r="Q4155" s="143">
        <v>2023</v>
      </c>
      <c r="R4155" s="143" t="str">
        <f>IFERROR(VLOOKUP(G4155,'SOURCE COMPANY'!A:B, 2, FALSE), "")</f>
        <v>Sigachi Industries limited</v>
      </c>
      <c r="S4155" s="143" t="str">
        <f>IFERROR(VLOOKUP(H4155,'CUSTOMER NAME'!A:B, 2, FALSE), "")</f>
        <v>TO THE ORDER</v>
      </c>
    </row>
    <row r="4156" spans="1:19">
      <c r="A4156" s="241" t="s">
        <v>860</v>
      </c>
      <c r="B4156" s="225">
        <v>4200</v>
      </c>
      <c r="C4156" s="225" t="s">
        <v>7</v>
      </c>
      <c r="D4156" s="225" t="s">
        <v>1177</v>
      </c>
      <c r="E4156" s="257">
        <v>2.8</v>
      </c>
      <c r="F4156" s="225" t="s">
        <v>9</v>
      </c>
      <c r="G4156" s="131" t="s">
        <v>2679</v>
      </c>
      <c r="H4156" s="252" t="s">
        <v>510</v>
      </c>
      <c r="I4156" s="219" t="str">
        <f t="shared" si="383"/>
        <v>September</v>
      </c>
      <c r="J4156" s="184">
        <f>IF(F4156="USD", E4156, E4156 * IFERROR(VLOOKUP(F4156, EXCHANGE_RATE!A:B, 2, FALSE), "Currency not found"))</f>
        <v>2.8</v>
      </c>
      <c r="K4156" s="184">
        <f t="shared" si="378"/>
        <v>2.8</v>
      </c>
      <c r="L4156" s="184">
        <f>IF(C4156="MTS", B4156, B4156 * IFERROR(VLOOKUP(C4156, 'QTY_CONVERSIONS '!A:B, 2, FALSE), "Units not  found"))</f>
        <v>4.2</v>
      </c>
      <c r="M4156" s="185">
        <f t="shared" si="379"/>
        <v>11760</v>
      </c>
      <c r="N4156" s="143" t="str">
        <f>IFERROR(VLOOKUP(D4156, Product_Category!A:B, 2, FALSE), "Uncategorized")</f>
        <v>MAGNESIUM STEARATE</v>
      </c>
      <c r="O4156" s="186">
        <f t="shared" si="381"/>
        <v>2800</v>
      </c>
      <c r="P4156" s="185">
        <f t="shared" si="380"/>
        <v>11760</v>
      </c>
      <c r="Q4156" s="143">
        <v>2023</v>
      </c>
      <c r="R4156" s="143" t="str">
        <f>IFERROR(VLOOKUP(G4156,'SOURCE COMPANY'!A:B, 2, FALSE), "")</f>
        <v>Sigachi Industries limited</v>
      </c>
      <c r="S4156" s="143" t="str">
        <f>IFERROR(VLOOKUP(H4156,'CUSTOMER NAME'!A:B, 2, FALSE), "")</f>
        <v>TO THE ORDER</v>
      </c>
    </row>
    <row r="4157" spans="1:19">
      <c r="A4157" s="234" t="s">
        <v>860</v>
      </c>
      <c r="B4157" s="143">
        <v>15000</v>
      </c>
      <c r="C4157" s="143" t="s">
        <v>7</v>
      </c>
      <c r="D4157" s="143" t="s">
        <v>1177</v>
      </c>
      <c r="E4157" s="255">
        <v>2.2000000000000002</v>
      </c>
      <c r="F4157" s="143" t="s">
        <v>9</v>
      </c>
      <c r="G4157" s="131" t="s">
        <v>2679</v>
      </c>
      <c r="H4157" s="198" t="s">
        <v>510</v>
      </c>
      <c r="I4157" s="219" t="str">
        <f t="shared" si="383"/>
        <v>September</v>
      </c>
      <c r="J4157" s="184">
        <f>IF(F4157="USD", E4157, E4157 * IFERROR(VLOOKUP(F4157, EXCHANGE_RATE!A:B, 2, FALSE), "Currency not found"))</f>
        <v>2.2000000000000002</v>
      </c>
      <c r="K4157" s="184">
        <f t="shared" si="378"/>
        <v>2.2000000000000002</v>
      </c>
      <c r="L4157" s="184">
        <f>IF(C4157="MTS", B4157, B4157 * IFERROR(VLOOKUP(C4157, 'QTY_CONVERSIONS '!A:B, 2, FALSE), "Units not  found"))</f>
        <v>15</v>
      </c>
      <c r="M4157" s="185">
        <f t="shared" si="379"/>
        <v>33000</v>
      </c>
      <c r="N4157" s="143" t="str">
        <f>IFERROR(VLOOKUP(D4157, Product_Category!A:B, 2, FALSE), "Uncategorized")</f>
        <v>MAGNESIUM STEARATE</v>
      </c>
      <c r="O4157" s="186">
        <f t="shared" si="381"/>
        <v>2200</v>
      </c>
      <c r="P4157" s="185">
        <f t="shared" si="380"/>
        <v>33000</v>
      </c>
      <c r="Q4157" s="143">
        <v>2023</v>
      </c>
      <c r="R4157" s="143" t="str">
        <f>IFERROR(VLOOKUP(G4157,'SOURCE COMPANY'!A:B, 2, FALSE), "")</f>
        <v>Sigachi Industries limited</v>
      </c>
      <c r="S4157" s="143" t="str">
        <f>IFERROR(VLOOKUP(H4157,'CUSTOMER NAME'!A:B, 2, FALSE), "")</f>
        <v>TO THE ORDER</v>
      </c>
    </row>
    <row r="4158" spans="1:19">
      <c r="A4158" s="234" t="s">
        <v>860</v>
      </c>
      <c r="B4158" s="143">
        <v>15000</v>
      </c>
      <c r="C4158" s="143" t="s">
        <v>7</v>
      </c>
      <c r="D4158" s="143" t="s">
        <v>1178</v>
      </c>
      <c r="E4158" s="255">
        <v>2.15</v>
      </c>
      <c r="F4158" s="143" t="s">
        <v>9</v>
      </c>
      <c r="G4158" s="131" t="s">
        <v>2679</v>
      </c>
      <c r="H4158" s="198" t="s">
        <v>510</v>
      </c>
      <c r="I4158" s="219" t="str">
        <f t="shared" si="383"/>
        <v>September</v>
      </c>
      <c r="J4158" s="184">
        <f>IF(F4158="USD", E4158, E4158 * IFERROR(VLOOKUP(F4158, EXCHANGE_RATE!A:B, 2, FALSE), "Currency not found"))</f>
        <v>2.15</v>
      </c>
      <c r="K4158" s="184">
        <f t="shared" si="378"/>
        <v>2.15</v>
      </c>
      <c r="L4158" s="184">
        <f>IF(C4158="MTS", B4158, B4158 * IFERROR(VLOOKUP(C4158, 'QTY_CONVERSIONS '!A:B, 2, FALSE), "Units not  found"))</f>
        <v>15</v>
      </c>
      <c r="M4158" s="185">
        <f t="shared" si="379"/>
        <v>32250</v>
      </c>
      <c r="N4158" s="143" t="str">
        <f>IFERROR(VLOOKUP(D4158, Product_Category!A:B, 2, FALSE), "Uncategorized")</f>
        <v>MCC</v>
      </c>
      <c r="O4158" s="186">
        <f t="shared" si="381"/>
        <v>2150</v>
      </c>
      <c r="P4158" s="185">
        <f t="shared" si="380"/>
        <v>32250</v>
      </c>
      <c r="Q4158" s="143">
        <v>2023</v>
      </c>
      <c r="R4158" s="143" t="str">
        <f>IFERROR(VLOOKUP(G4158,'SOURCE COMPANY'!A:B, 2, FALSE), "")</f>
        <v>Sigachi Industries limited</v>
      </c>
      <c r="S4158" s="143" t="str">
        <f>IFERROR(VLOOKUP(H4158,'CUSTOMER NAME'!A:B, 2, FALSE), "")</f>
        <v>TO THE ORDER</v>
      </c>
    </row>
    <row r="4159" spans="1:19">
      <c r="A4159" s="234" t="s">
        <v>860</v>
      </c>
      <c r="B4159" s="143">
        <v>10000</v>
      </c>
      <c r="C4159" s="143" t="s">
        <v>7</v>
      </c>
      <c r="D4159" s="143" t="s">
        <v>1179</v>
      </c>
      <c r="E4159" s="255">
        <v>2.2000000000000002</v>
      </c>
      <c r="F4159" s="143" t="s">
        <v>9</v>
      </c>
      <c r="G4159" s="131" t="s">
        <v>2679</v>
      </c>
      <c r="H4159" s="198" t="s">
        <v>510</v>
      </c>
      <c r="I4159" s="219" t="str">
        <f t="shared" si="383"/>
        <v>September</v>
      </c>
      <c r="J4159" s="184">
        <f>IF(F4159="USD", E4159, E4159 * IFERROR(VLOOKUP(F4159, EXCHANGE_RATE!A:B, 2, FALSE), "Currency not found"))</f>
        <v>2.2000000000000002</v>
      </c>
      <c r="K4159" s="184">
        <f t="shared" si="378"/>
        <v>2.2000000000000002</v>
      </c>
      <c r="L4159" s="184">
        <f>IF(C4159="MTS", B4159, B4159 * IFERROR(VLOOKUP(C4159, 'QTY_CONVERSIONS '!A:B, 2, FALSE), "Units not  found"))</f>
        <v>10</v>
      </c>
      <c r="M4159" s="185">
        <f t="shared" si="379"/>
        <v>22000</v>
      </c>
      <c r="N4159" s="143" t="str">
        <f>IFERROR(VLOOKUP(D4159, Product_Category!A:B, 2, FALSE), "Uncategorized")</f>
        <v>MCC</v>
      </c>
      <c r="O4159" s="186">
        <f t="shared" si="381"/>
        <v>2200</v>
      </c>
      <c r="P4159" s="185">
        <f t="shared" si="380"/>
        <v>22000</v>
      </c>
      <c r="Q4159" s="143">
        <v>2023</v>
      </c>
      <c r="R4159" s="143" t="str">
        <f>IFERROR(VLOOKUP(G4159,'SOURCE COMPANY'!A:B, 2, FALSE), "")</f>
        <v>Sigachi Industries limited</v>
      </c>
      <c r="S4159" s="143" t="str">
        <f>IFERROR(VLOOKUP(H4159,'CUSTOMER NAME'!A:B, 2, FALSE), "")</f>
        <v>TO THE ORDER</v>
      </c>
    </row>
    <row r="4160" spans="1:19">
      <c r="A4160" s="234" t="s">
        <v>860</v>
      </c>
      <c r="B4160" s="31">
        <v>18000</v>
      </c>
      <c r="C4160" s="143" t="s">
        <v>7</v>
      </c>
      <c r="D4160" s="143" t="s">
        <v>2123</v>
      </c>
      <c r="E4160" s="51">
        <v>2.2999999999999998</v>
      </c>
      <c r="F4160" s="143" t="s">
        <v>9</v>
      </c>
      <c r="G4160" s="131" t="s">
        <v>2679</v>
      </c>
      <c r="H4160" s="198" t="s">
        <v>510</v>
      </c>
      <c r="I4160" s="219" t="str">
        <f t="shared" si="383"/>
        <v>September</v>
      </c>
      <c r="J4160" s="184">
        <f>IF(F4160="USD", E4160, E4160 * IFERROR(VLOOKUP(F4160, EXCHANGE_RATE!A:B, 2, FALSE), "Currency not found"))</f>
        <v>2.2999999999999998</v>
      </c>
      <c r="K4160" s="184">
        <f t="shared" si="378"/>
        <v>2.2999999999999998</v>
      </c>
      <c r="L4160" s="184">
        <f>IF(C4160="MTS", B4160, B4160 * IFERROR(VLOOKUP(C4160, 'QTY_CONVERSIONS '!A:B, 2, FALSE), "Units not  found"))</f>
        <v>18</v>
      </c>
      <c r="M4160" s="185">
        <f t="shared" si="379"/>
        <v>41400</v>
      </c>
      <c r="N4160" s="143" t="str">
        <f>IFERROR(VLOOKUP(D4160, Product_Category!A:B, 2, FALSE), "Uncategorized")</f>
        <v>MCC</v>
      </c>
      <c r="O4160" s="186">
        <f t="shared" si="381"/>
        <v>2300</v>
      </c>
      <c r="P4160" s="185">
        <f t="shared" si="380"/>
        <v>41400</v>
      </c>
      <c r="Q4160" s="143">
        <v>2023</v>
      </c>
      <c r="R4160" s="143" t="str">
        <f>IFERROR(VLOOKUP(G4160,'SOURCE COMPANY'!A:B, 2, FALSE), "")</f>
        <v>Sigachi Industries limited</v>
      </c>
      <c r="S4160" s="143" t="str">
        <f>IFERROR(VLOOKUP(H4160,'CUSTOMER NAME'!A:B, 2, FALSE), "")</f>
        <v>TO THE ORDER</v>
      </c>
    </row>
    <row r="4161" spans="1:19">
      <c r="A4161" s="234" t="s">
        <v>860</v>
      </c>
      <c r="B4161" s="31">
        <v>6000</v>
      </c>
      <c r="C4161" s="143" t="s">
        <v>7</v>
      </c>
      <c r="D4161" s="143" t="s">
        <v>2124</v>
      </c>
      <c r="E4161" s="51">
        <v>2.5</v>
      </c>
      <c r="F4161" s="143" t="s">
        <v>9</v>
      </c>
      <c r="G4161" s="131" t="s">
        <v>2679</v>
      </c>
      <c r="H4161" s="198" t="s">
        <v>510</v>
      </c>
      <c r="I4161" s="219" t="str">
        <f t="shared" si="383"/>
        <v>September</v>
      </c>
      <c r="J4161" s="184">
        <f>IF(F4161="USD", E4161, E4161 * IFERROR(VLOOKUP(F4161, EXCHANGE_RATE!A:B, 2, FALSE), "Currency not found"))</f>
        <v>2.5</v>
      </c>
      <c r="K4161" s="184">
        <f t="shared" si="378"/>
        <v>2.5</v>
      </c>
      <c r="L4161" s="184">
        <f>IF(C4161="MTS", B4161, B4161 * IFERROR(VLOOKUP(C4161, 'QTY_CONVERSIONS '!A:B, 2, FALSE), "Units not  found"))</f>
        <v>6</v>
      </c>
      <c r="M4161" s="185">
        <f t="shared" si="379"/>
        <v>15000</v>
      </c>
      <c r="N4161" s="143" t="str">
        <f>IFERROR(VLOOKUP(D4161, Product_Category!A:B, 2, FALSE), "Uncategorized")</f>
        <v>MCC</v>
      </c>
      <c r="O4161" s="186">
        <f t="shared" si="381"/>
        <v>2500</v>
      </c>
      <c r="P4161" s="185">
        <f t="shared" si="380"/>
        <v>15000</v>
      </c>
      <c r="Q4161" s="143">
        <v>2023</v>
      </c>
      <c r="R4161" s="143" t="str">
        <f>IFERROR(VLOOKUP(G4161,'SOURCE COMPANY'!A:B, 2, FALSE), "")</f>
        <v>Sigachi Industries limited</v>
      </c>
      <c r="S4161" s="143" t="str">
        <f>IFERROR(VLOOKUP(H4161,'CUSTOMER NAME'!A:B, 2, FALSE), "")</f>
        <v>TO THE ORDER</v>
      </c>
    </row>
    <row r="4162" spans="1:19">
      <c r="A4162" s="234" t="s">
        <v>860</v>
      </c>
      <c r="B4162" s="222">
        <v>6000</v>
      </c>
      <c r="C4162" s="143" t="s">
        <v>7</v>
      </c>
      <c r="D4162" s="143" t="s">
        <v>2363</v>
      </c>
      <c r="E4162" s="184">
        <v>7.25</v>
      </c>
      <c r="F4162" s="143" t="s">
        <v>9</v>
      </c>
      <c r="G4162" s="131" t="s">
        <v>2679</v>
      </c>
      <c r="H4162" s="198" t="s">
        <v>510</v>
      </c>
      <c r="I4162" s="219" t="str">
        <f t="shared" si="383"/>
        <v>September</v>
      </c>
      <c r="J4162" s="184">
        <f>IF(F4162="USD", E4162, E4162 * IFERROR(VLOOKUP(F4162, EXCHANGE_RATE!A:B, 2, FALSE), "Currency not found"))</f>
        <v>7.25</v>
      </c>
      <c r="K4162" s="184">
        <f t="shared" ref="K4162:K4225" si="384">ROUNDUP(J4162,2)</f>
        <v>7.25</v>
      </c>
      <c r="L4162" s="184">
        <f>IF(C4162="MTS", B4162, B4162 * IFERROR(VLOOKUP(C4162, 'QTY_CONVERSIONS '!A:B, 2, FALSE), "Units not  found"))</f>
        <v>6</v>
      </c>
      <c r="M4162" s="185">
        <f t="shared" ref="M4162:M4225" si="385">B4162*K4162</f>
        <v>43500</v>
      </c>
      <c r="N4162" s="143" t="str">
        <f>IFERROR(VLOOKUP(D4162, Product_Category!A:B, 2, FALSE), "Uncategorized")</f>
        <v>CMC</v>
      </c>
      <c r="O4162" s="186">
        <f t="shared" si="381"/>
        <v>7250</v>
      </c>
      <c r="P4162" s="185">
        <f t="shared" ref="P4162:P4225" si="386">L4162*O4162</f>
        <v>43500</v>
      </c>
      <c r="Q4162" s="143">
        <v>2023</v>
      </c>
      <c r="R4162" s="143" t="str">
        <f>IFERROR(VLOOKUP(G4162,'SOURCE COMPANY'!A:B, 2, FALSE), "")</f>
        <v>Sigachi Industries limited</v>
      </c>
      <c r="S4162" s="143" t="str">
        <f>IFERROR(VLOOKUP(H4162,'CUSTOMER NAME'!A:B, 2, FALSE), "")</f>
        <v>TO THE ORDER</v>
      </c>
    </row>
    <row r="4163" spans="1:19">
      <c r="A4163" s="234" t="s">
        <v>860</v>
      </c>
      <c r="B4163" s="222">
        <v>6000</v>
      </c>
      <c r="C4163" s="143" t="s">
        <v>7</v>
      </c>
      <c r="D4163" s="143" t="s">
        <v>2363</v>
      </c>
      <c r="E4163" s="184">
        <v>7.25</v>
      </c>
      <c r="F4163" s="143" t="s">
        <v>9</v>
      </c>
      <c r="G4163" s="131" t="s">
        <v>2679</v>
      </c>
      <c r="H4163" s="198" t="s">
        <v>510</v>
      </c>
      <c r="I4163" s="219" t="str">
        <f t="shared" si="383"/>
        <v>September</v>
      </c>
      <c r="J4163" s="184">
        <f>IF(F4163="USD", E4163, E4163 * IFERROR(VLOOKUP(F4163, EXCHANGE_RATE!A:B, 2, FALSE), "Currency not found"))</f>
        <v>7.25</v>
      </c>
      <c r="K4163" s="184">
        <f t="shared" si="384"/>
        <v>7.25</v>
      </c>
      <c r="L4163" s="184">
        <f>IF(C4163="MTS", B4163, B4163 * IFERROR(VLOOKUP(C4163, 'QTY_CONVERSIONS '!A:B, 2, FALSE), "Units not  found"))</f>
        <v>6</v>
      </c>
      <c r="M4163" s="185">
        <f t="shared" si="385"/>
        <v>43500</v>
      </c>
      <c r="N4163" s="143" t="str">
        <f>IFERROR(VLOOKUP(D4163, Product_Category!A:B, 2, FALSE), "Uncategorized")</f>
        <v>CMC</v>
      </c>
      <c r="O4163" s="186">
        <f t="shared" ref="O4163:O4226" si="387">K4163*1000</f>
        <v>7250</v>
      </c>
      <c r="P4163" s="185">
        <f t="shared" si="386"/>
        <v>43500</v>
      </c>
      <c r="Q4163" s="143">
        <v>2023</v>
      </c>
      <c r="R4163" s="143" t="str">
        <f>IFERROR(VLOOKUP(G4163,'SOURCE COMPANY'!A:B, 2, FALSE), "")</f>
        <v>Sigachi Industries limited</v>
      </c>
      <c r="S4163" s="143" t="str">
        <f>IFERROR(VLOOKUP(H4163,'CUSTOMER NAME'!A:B, 2, FALSE), "")</f>
        <v>TO THE ORDER</v>
      </c>
    </row>
    <row r="4164" spans="1:19">
      <c r="A4164" s="235" t="s">
        <v>275</v>
      </c>
      <c r="B4164" s="227">
        <v>1760</v>
      </c>
      <c r="C4164" s="221" t="s">
        <v>7</v>
      </c>
      <c r="D4164" s="221" t="s">
        <v>2350</v>
      </c>
      <c r="E4164" s="228">
        <v>2.7</v>
      </c>
      <c r="F4164" s="221" t="s">
        <v>9</v>
      </c>
      <c r="G4164" s="131" t="s">
        <v>2679</v>
      </c>
      <c r="H4164" s="200" t="s">
        <v>510</v>
      </c>
      <c r="I4164" s="219" t="str">
        <f t="shared" si="383"/>
        <v>September</v>
      </c>
      <c r="J4164" s="184">
        <f>IF(F4164="USD", E4164, E4164 * IFERROR(VLOOKUP(F4164, EXCHANGE_RATE!A:B, 2, FALSE), "Currency not found"))</f>
        <v>2.7</v>
      </c>
      <c r="K4164" s="184">
        <f t="shared" si="384"/>
        <v>2.7</v>
      </c>
      <c r="L4164" s="184">
        <f>IF(C4164="MTS", B4164, B4164 * IFERROR(VLOOKUP(C4164, 'QTY_CONVERSIONS '!A:B, 2, FALSE), "Units not  found"))</f>
        <v>1.76</v>
      </c>
      <c r="M4164" s="185">
        <f t="shared" si="385"/>
        <v>4752</v>
      </c>
      <c r="N4164" s="143" t="str">
        <f>IFERROR(VLOOKUP(D4164, Product_Category!A:B, 2, FALSE), "Uncategorized")</f>
        <v>MCC</v>
      </c>
      <c r="O4164" s="186">
        <f t="shared" si="387"/>
        <v>2700</v>
      </c>
      <c r="P4164" s="185">
        <f t="shared" si="386"/>
        <v>4752</v>
      </c>
      <c r="Q4164" s="143">
        <v>2023</v>
      </c>
      <c r="R4164" s="143" t="str">
        <f>IFERROR(VLOOKUP(G4164,'SOURCE COMPANY'!A:B, 2, FALSE), "")</f>
        <v>Sigachi Industries limited</v>
      </c>
      <c r="S4164" s="143" t="str">
        <f>IFERROR(VLOOKUP(H4164,'CUSTOMER NAME'!A:B, 2, FALSE), "")</f>
        <v>TO THE ORDER</v>
      </c>
    </row>
    <row r="4165" spans="1:19">
      <c r="A4165" s="233" t="s">
        <v>746</v>
      </c>
      <c r="B4165" s="118">
        <v>8000</v>
      </c>
      <c r="C4165" s="118" t="s">
        <v>7</v>
      </c>
      <c r="D4165" s="118" t="s">
        <v>517</v>
      </c>
      <c r="E4165" s="255">
        <v>2.2599999999999998</v>
      </c>
      <c r="F4165" s="118" t="s">
        <v>9</v>
      </c>
      <c r="G4165" s="131" t="s">
        <v>2679</v>
      </c>
      <c r="H4165" s="199" t="s">
        <v>510</v>
      </c>
      <c r="I4165" s="219" t="str">
        <f t="shared" si="383"/>
        <v>September</v>
      </c>
      <c r="J4165" s="184">
        <f>IF(F4165="USD", E4165, E4165 * IFERROR(VLOOKUP(F4165, EXCHANGE_RATE!A:B, 2, FALSE), "Currency not found"))</f>
        <v>2.2599999999999998</v>
      </c>
      <c r="K4165" s="184">
        <f t="shared" si="384"/>
        <v>2.2599999999999998</v>
      </c>
      <c r="L4165" s="184">
        <f>IF(C4165="MTS", B4165, B4165 * IFERROR(VLOOKUP(C4165, 'QTY_CONVERSIONS '!A:B, 2, FALSE), "Units not  found"))</f>
        <v>8</v>
      </c>
      <c r="M4165" s="185">
        <f t="shared" si="385"/>
        <v>18080</v>
      </c>
      <c r="N4165" s="143" t="str">
        <f>IFERROR(VLOOKUP(D4165, Product_Category!A:B, 2, FALSE), "Uncategorized")</f>
        <v>MCC</v>
      </c>
      <c r="O4165" s="186">
        <f t="shared" si="387"/>
        <v>2260</v>
      </c>
      <c r="P4165" s="185">
        <f t="shared" si="386"/>
        <v>18080</v>
      </c>
      <c r="Q4165" s="143">
        <v>2023</v>
      </c>
      <c r="R4165" s="143" t="str">
        <f>IFERROR(VLOOKUP(G4165,'SOURCE COMPANY'!A:B, 2, FALSE), "")</f>
        <v>Sigachi Industries limited</v>
      </c>
      <c r="S4165" s="143" t="str">
        <f>IFERROR(VLOOKUP(H4165,'CUSTOMER NAME'!A:B, 2, FALSE), "")</f>
        <v>TO THE ORDER</v>
      </c>
    </row>
    <row r="4166" spans="1:19">
      <c r="A4166" s="238" t="s">
        <v>746</v>
      </c>
      <c r="B4166" s="224">
        <v>12000</v>
      </c>
      <c r="C4166" s="224" t="s">
        <v>7</v>
      </c>
      <c r="D4166" s="224" t="s">
        <v>517</v>
      </c>
      <c r="E4166" s="256">
        <v>2.2599999999999998</v>
      </c>
      <c r="F4166" s="224" t="s">
        <v>9</v>
      </c>
      <c r="G4166" s="131" t="s">
        <v>2679</v>
      </c>
      <c r="H4166" s="203" t="s">
        <v>510</v>
      </c>
      <c r="I4166" s="219" t="str">
        <f t="shared" si="383"/>
        <v>September</v>
      </c>
      <c r="J4166" s="184">
        <f>IF(F4166="USD", E4166, E4166 * IFERROR(VLOOKUP(F4166, EXCHANGE_RATE!A:B, 2, FALSE), "Currency not found"))</f>
        <v>2.2599999999999998</v>
      </c>
      <c r="K4166" s="184">
        <f t="shared" si="384"/>
        <v>2.2599999999999998</v>
      </c>
      <c r="L4166" s="184">
        <f>IF(C4166="MTS", B4166, B4166 * IFERROR(VLOOKUP(C4166, 'QTY_CONVERSIONS '!A:B, 2, FALSE), "Units not  found"))</f>
        <v>12</v>
      </c>
      <c r="M4166" s="185">
        <f t="shared" si="385"/>
        <v>27119.999999999996</v>
      </c>
      <c r="N4166" s="143" t="str">
        <f>IFERROR(VLOOKUP(D4166, Product_Category!A:B, 2, FALSE), "Uncategorized")</f>
        <v>MCC</v>
      </c>
      <c r="O4166" s="186">
        <f t="shared" si="387"/>
        <v>2260</v>
      </c>
      <c r="P4166" s="185">
        <f t="shared" si="386"/>
        <v>27120</v>
      </c>
      <c r="Q4166" s="143">
        <v>2023</v>
      </c>
      <c r="R4166" s="143" t="str">
        <f>IFERROR(VLOOKUP(G4166,'SOURCE COMPANY'!A:B, 2, FALSE), "")</f>
        <v>Sigachi Industries limited</v>
      </c>
      <c r="S4166" s="143" t="str">
        <f>IFERROR(VLOOKUP(H4166,'CUSTOMER NAME'!A:B, 2, FALSE), "")</f>
        <v>TO THE ORDER</v>
      </c>
    </row>
    <row r="4167" spans="1:19">
      <c r="A4167" s="239" t="s">
        <v>1046</v>
      </c>
      <c r="B4167" s="240">
        <v>20000</v>
      </c>
      <c r="C4167" s="240" t="s">
        <v>7</v>
      </c>
      <c r="D4167" s="240" t="s">
        <v>1380</v>
      </c>
      <c r="E4167" s="258">
        <v>2.2599999999999998</v>
      </c>
      <c r="F4167" s="240" t="s">
        <v>9</v>
      </c>
      <c r="G4167" s="131" t="s">
        <v>2679</v>
      </c>
      <c r="H4167" s="253" t="s">
        <v>510</v>
      </c>
      <c r="I4167" s="219" t="str">
        <f t="shared" ref="I4167:I4198" si="388">I4166</f>
        <v>September</v>
      </c>
      <c r="J4167" s="184">
        <f>IF(F4167="USD", E4167, E4167 * IFERROR(VLOOKUP(F4167, EXCHANGE_RATE!A:B, 2, FALSE), "Currency not found"))</f>
        <v>2.2599999999999998</v>
      </c>
      <c r="K4167" s="184">
        <f t="shared" si="384"/>
        <v>2.2599999999999998</v>
      </c>
      <c r="L4167" s="184">
        <f>IF(C4167="MTS", B4167, B4167 * IFERROR(VLOOKUP(C4167, 'QTY_CONVERSIONS '!A:B, 2, FALSE), "Units not  found"))</f>
        <v>20</v>
      </c>
      <c r="M4167" s="185">
        <f t="shared" si="385"/>
        <v>45199.999999999993</v>
      </c>
      <c r="N4167" s="143" t="str">
        <f>IFERROR(VLOOKUP(D4167, Product_Category!A:B, 2, FALSE), "Uncategorized")</f>
        <v>MCC</v>
      </c>
      <c r="O4167" s="186">
        <f t="shared" si="387"/>
        <v>2260</v>
      </c>
      <c r="P4167" s="185">
        <f t="shared" si="386"/>
        <v>45200</v>
      </c>
      <c r="Q4167" s="143">
        <v>2023</v>
      </c>
      <c r="R4167" s="143" t="str">
        <f>IFERROR(VLOOKUP(G4167,'SOURCE COMPANY'!A:B, 2, FALSE), "")</f>
        <v>Sigachi Industries limited</v>
      </c>
      <c r="S4167" s="143" t="str">
        <f>IFERROR(VLOOKUP(H4167,'CUSTOMER NAME'!A:B, 2, FALSE), "")</f>
        <v>TO THE ORDER</v>
      </c>
    </row>
    <row r="4168" spans="1:19">
      <c r="A4168" s="235" t="s">
        <v>1046</v>
      </c>
      <c r="B4168" s="32">
        <v>10000</v>
      </c>
      <c r="C4168" s="221" t="s">
        <v>7</v>
      </c>
      <c r="D4168" s="221" t="s">
        <v>2096</v>
      </c>
      <c r="E4168" s="55">
        <v>2.4300000000000002</v>
      </c>
      <c r="F4168" s="221" t="s">
        <v>9</v>
      </c>
      <c r="G4168" s="131" t="s">
        <v>2679</v>
      </c>
      <c r="H4168" s="200" t="s">
        <v>510</v>
      </c>
      <c r="I4168" s="219" t="str">
        <f t="shared" si="388"/>
        <v>September</v>
      </c>
      <c r="J4168" s="184">
        <f>IF(F4168="USD", E4168, E4168 * IFERROR(VLOOKUP(F4168, EXCHANGE_RATE!A:B, 2, FALSE), "Currency not found"))</f>
        <v>2.4300000000000002</v>
      </c>
      <c r="K4168" s="184">
        <f t="shared" si="384"/>
        <v>2.4300000000000002</v>
      </c>
      <c r="L4168" s="184">
        <f>IF(C4168="MTS", B4168, B4168 * IFERROR(VLOOKUP(C4168, 'QTY_CONVERSIONS '!A:B, 2, FALSE), "Units not  found"))</f>
        <v>10</v>
      </c>
      <c r="M4168" s="185">
        <f t="shared" si="385"/>
        <v>24300</v>
      </c>
      <c r="N4168" s="143" t="str">
        <f>IFERROR(VLOOKUP(D4168, Product_Category!A:B, 2, FALSE), "Uncategorized")</f>
        <v>MCC</v>
      </c>
      <c r="O4168" s="186">
        <f t="shared" si="387"/>
        <v>2430</v>
      </c>
      <c r="P4168" s="185">
        <f t="shared" si="386"/>
        <v>24300</v>
      </c>
      <c r="Q4168" s="143">
        <v>2023</v>
      </c>
      <c r="R4168" s="143" t="str">
        <f>IFERROR(VLOOKUP(G4168,'SOURCE COMPANY'!A:B, 2, FALSE), "")</f>
        <v>Sigachi Industries limited</v>
      </c>
      <c r="S4168" s="143" t="str">
        <f>IFERROR(VLOOKUP(H4168,'CUSTOMER NAME'!A:B, 2, FALSE), "")</f>
        <v>TO THE ORDER</v>
      </c>
    </row>
    <row r="4169" spans="1:19">
      <c r="A4169" s="234" t="s">
        <v>752</v>
      </c>
      <c r="B4169" s="143">
        <v>12000</v>
      </c>
      <c r="C4169" s="143" t="s">
        <v>7</v>
      </c>
      <c r="D4169" s="143" t="s">
        <v>1173</v>
      </c>
      <c r="E4169" s="255">
        <v>2</v>
      </c>
      <c r="F4169" s="143" t="s">
        <v>9</v>
      </c>
      <c r="G4169" s="131" t="s">
        <v>2679</v>
      </c>
      <c r="H4169" s="198" t="s">
        <v>510</v>
      </c>
      <c r="I4169" s="219" t="str">
        <f t="shared" si="388"/>
        <v>September</v>
      </c>
      <c r="J4169" s="184">
        <f>IF(F4169="USD", E4169, E4169 * IFERROR(VLOOKUP(F4169, EXCHANGE_RATE!A:B, 2, FALSE), "Currency not found"))</f>
        <v>2</v>
      </c>
      <c r="K4169" s="184">
        <f t="shared" si="384"/>
        <v>2</v>
      </c>
      <c r="L4169" s="184">
        <f>IF(C4169="MTS", B4169, B4169 * IFERROR(VLOOKUP(C4169, 'QTY_CONVERSIONS '!A:B, 2, FALSE), "Units not  found"))</f>
        <v>12</v>
      </c>
      <c r="M4169" s="185">
        <f t="shared" si="385"/>
        <v>24000</v>
      </c>
      <c r="N4169" s="143" t="str">
        <f>IFERROR(VLOOKUP(D4169, Product_Category!A:B, 2, FALSE), "Uncategorized")</f>
        <v>MCC</v>
      </c>
      <c r="O4169" s="186">
        <f t="shared" si="387"/>
        <v>2000</v>
      </c>
      <c r="P4169" s="185">
        <f t="shared" si="386"/>
        <v>24000</v>
      </c>
      <c r="Q4169" s="143">
        <v>2023</v>
      </c>
      <c r="R4169" s="143" t="str">
        <f>IFERROR(VLOOKUP(G4169,'SOURCE COMPANY'!A:B, 2, FALSE), "")</f>
        <v>Sigachi Industries limited</v>
      </c>
      <c r="S4169" s="143" t="str">
        <f>IFERROR(VLOOKUP(H4169,'CUSTOMER NAME'!A:B, 2, FALSE), "")</f>
        <v>TO THE ORDER</v>
      </c>
    </row>
    <row r="4170" spans="1:19">
      <c r="A4170" s="234" t="s">
        <v>752</v>
      </c>
      <c r="B4170" s="143">
        <v>12000</v>
      </c>
      <c r="C4170" s="143" t="s">
        <v>7</v>
      </c>
      <c r="D4170" s="143" t="s">
        <v>1174</v>
      </c>
      <c r="E4170" s="255">
        <v>2</v>
      </c>
      <c r="F4170" s="143" t="s">
        <v>9</v>
      </c>
      <c r="G4170" s="131" t="s">
        <v>2679</v>
      </c>
      <c r="H4170" s="198" t="s">
        <v>510</v>
      </c>
      <c r="I4170" s="219" t="str">
        <f t="shared" si="388"/>
        <v>September</v>
      </c>
      <c r="J4170" s="184">
        <f>IF(F4170="USD", E4170, E4170 * IFERROR(VLOOKUP(F4170, EXCHANGE_RATE!A:B, 2, FALSE), "Currency not found"))</f>
        <v>2</v>
      </c>
      <c r="K4170" s="184">
        <f t="shared" si="384"/>
        <v>2</v>
      </c>
      <c r="L4170" s="184">
        <f>IF(C4170="MTS", B4170, B4170 * IFERROR(VLOOKUP(C4170, 'QTY_CONVERSIONS '!A:B, 2, FALSE), "Units not  found"))</f>
        <v>12</v>
      </c>
      <c r="M4170" s="185">
        <f t="shared" si="385"/>
        <v>24000</v>
      </c>
      <c r="N4170" s="143" t="str">
        <f>IFERROR(VLOOKUP(D4170, Product_Category!A:B, 2, FALSE), "Uncategorized")</f>
        <v>MCC</v>
      </c>
      <c r="O4170" s="186">
        <f t="shared" si="387"/>
        <v>2000</v>
      </c>
      <c r="P4170" s="185">
        <f t="shared" si="386"/>
        <v>24000</v>
      </c>
      <c r="Q4170" s="143">
        <v>2023</v>
      </c>
      <c r="R4170" s="143" t="str">
        <f>IFERROR(VLOOKUP(G4170,'SOURCE COMPANY'!A:B, 2, FALSE), "")</f>
        <v>Sigachi Industries limited</v>
      </c>
      <c r="S4170" s="143" t="str">
        <f>IFERROR(VLOOKUP(H4170,'CUSTOMER NAME'!A:B, 2, FALSE), "")</f>
        <v>TO THE ORDER</v>
      </c>
    </row>
    <row r="4171" spans="1:19">
      <c r="A4171" s="234" t="s">
        <v>752</v>
      </c>
      <c r="B4171" s="143">
        <v>12000</v>
      </c>
      <c r="C4171" s="143" t="s">
        <v>7</v>
      </c>
      <c r="D4171" s="143" t="s">
        <v>1401</v>
      </c>
      <c r="E4171" s="255">
        <v>2.35</v>
      </c>
      <c r="F4171" s="143" t="s">
        <v>9</v>
      </c>
      <c r="G4171" s="131" t="s">
        <v>2679</v>
      </c>
      <c r="H4171" s="198" t="s">
        <v>510</v>
      </c>
      <c r="I4171" s="219" t="str">
        <f t="shared" si="388"/>
        <v>September</v>
      </c>
      <c r="J4171" s="184">
        <f>IF(F4171="USD", E4171, E4171 * IFERROR(VLOOKUP(F4171, EXCHANGE_RATE!A:B, 2, FALSE), "Currency not found"))</f>
        <v>2.35</v>
      </c>
      <c r="K4171" s="184">
        <f t="shared" si="384"/>
        <v>2.35</v>
      </c>
      <c r="L4171" s="184">
        <f>IF(C4171="MTS", B4171, B4171 * IFERROR(VLOOKUP(C4171, 'QTY_CONVERSIONS '!A:B, 2, FALSE), "Units not  found"))</f>
        <v>12</v>
      </c>
      <c r="M4171" s="185">
        <f t="shared" si="385"/>
        <v>28200</v>
      </c>
      <c r="N4171" s="143" t="str">
        <f>IFERROR(VLOOKUP(D4171, Product_Category!A:B, 2, FALSE), "Uncategorized")</f>
        <v>MCC</v>
      </c>
      <c r="O4171" s="186">
        <f t="shared" si="387"/>
        <v>2350</v>
      </c>
      <c r="P4171" s="185">
        <f t="shared" si="386"/>
        <v>28200</v>
      </c>
      <c r="Q4171" s="143">
        <v>2023</v>
      </c>
      <c r="R4171" s="143" t="str">
        <f>IFERROR(VLOOKUP(G4171,'SOURCE COMPANY'!A:B, 2, FALSE), "")</f>
        <v>Sigachi Industries limited</v>
      </c>
      <c r="S4171" s="143" t="str">
        <f>IFERROR(VLOOKUP(H4171,'CUSTOMER NAME'!A:B, 2, FALSE), "")</f>
        <v>TO THE ORDER</v>
      </c>
    </row>
    <row r="4172" spans="1:19">
      <c r="A4172" s="235" t="s">
        <v>752</v>
      </c>
      <c r="B4172" s="221">
        <v>12000</v>
      </c>
      <c r="C4172" s="221" t="s">
        <v>7</v>
      </c>
      <c r="D4172" s="221" t="s">
        <v>1401</v>
      </c>
      <c r="E4172" s="256">
        <v>2.35</v>
      </c>
      <c r="F4172" s="221" t="s">
        <v>9</v>
      </c>
      <c r="G4172" s="131" t="s">
        <v>2679</v>
      </c>
      <c r="H4172" s="200" t="s">
        <v>510</v>
      </c>
      <c r="I4172" s="219" t="str">
        <f t="shared" si="388"/>
        <v>September</v>
      </c>
      <c r="J4172" s="184">
        <f>IF(F4172="USD", E4172, E4172 * IFERROR(VLOOKUP(F4172, EXCHANGE_RATE!A:B, 2, FALSE), "Currency not found"))</f>
        <v>2.35</v>
      </c>
      <c r="K4172" s="184">
        <f t="shared" si="384"/>
        <v>2.35</v>
      </c>
      <c r="L4172" s="184">
        <f>IF(C4172="MTS", B4172, B4172 * IFERROR(VLOOKUP(C4172, 'QTY_CONVERSIONS '!A:B, 2, FALSE), "Units not  found"))</f>
        <v>12</v>
      </c>
      <c r="M4172" s="185">
        <f t="shared" si="385"/>
        <v>28200</v>
      </c>
      <c r="N4172" s="143" t="str">
        <f>IFERROR(VLOOKUP(D4172, Product_Category!A:B, 2, FALSE), "Uncategorized")</f>
        <v>MCC</v>
      </c>
      <c r="O4172" s="186">
        <f t="shared" si="387"/>
        <v>2350</v>
      </c>
      <c r="P4172" s="185">
        <f t="shared" si="386"/>
        <v>28200</v>
      </c>
      <c r="Q4172" s="143">
        <v>2023</v>
      </c>
      <c r="R4172" s="143" t="str">
        <f>IFERROR(VLOOKUP(G4172,'SOURCE COMPANY'!A:B, 2, FALSE), "")</f>
        <v>Sigachi Industries limited</v>
      </c>
      <c r="S4172" s="143" t="str">
        <f>IFERROR(VLOOKUP(H4172,'CUSTOMER NAME'!A:B, 2, FALSE), "")</f>
        <v>TO THE ORDER</v>
      </c>
    </row>
    <row r="4173" spans="1:19">
      <c r="A4173" s="234" t="s">
        <v>752</v>
      </c>
      <c r="B4173" s="143">
        <v>5000</v>
      </c>
      <c r="C4173" s="143" t="s">
        <v>7</v>
      </c>
      <c r="D4173" s="143" t="s">
        <v>772</v>
      </c>
      <c r="E4173" s="255">
        <v>2.5099999999999998</v>
      </c>
      <c r="F4173" s="143" t="s">
        <v>9</v>
      </c>
      <c r="G4173" s="131" t="s">
        <v>2679</v>
      </c>
      <c r="H4173" s="198" t="s">
        <v>510</v>
      </c>
      <c r="I4173" s="219" t="str">
        <f t="shared" si="388"/>
        <v>September</v>
      </c>
      <c r="J4173" s="184">
        <f>IF(F4173="USD", E4173, E4173 * IFERROR(VLOOKUP(F4173, EXCHANGE_RATE!A:B, 2, FALSE), "Currency not found"))</f>
        <v>2.5099999999999998</v>
      </c>
      <c r="K4173" s="184">
        <f t="shared" si="384"/>
        <v>2.5099999999999998</v>
      </c>
      <c r="L4173" s="184">
        <f>IF(C4173="MTS", B4173, B4173 * IFERROR(VLOOKUP(C4173, 'QTY_CONVERSIONS '!A:B, 2, FALSE), "Units not  found"))</f>
        <v>5</v>
      </c>
      <c r="M4173" s="185">
        <f t="shared" si="385"/>
        <v>12549.999999999998</v>
      </c>
      <c r="N4173" s="143" t="str">
        <f>IFERROR(VLOOKUP(D4173, Product_Category!A:B, 2, FALSE), "Uncategorized")</f>
        <v>MCC</v>
      </c>
      <c r="O4173" s="186">
        <f t="shared" si="387"/>
        <v>2510</v>
      </c>
      <c r="P4173" s="185">
        <f t="shared" si="386"/>
        <v>12550</v>
      </c>
      <c r="Q4173" s="143">
        <v>2023</v>
      </c>
      <c r="R4173" s="143" t="str">
        <f>IFERROR(VLOOKUP(G4173,'SOURCE COMPANY'!A:B, 2, FALSE), "")</f>
        <v>Sigachi Industries limited</v>
      </c>
      <c r="S4173" s="143" t="str">
        <f>IFERROR(VLOOKUP(H4173,'CUSTOMER NAME'!A:B, 2, FALSE), "")</f>
        <v>TO THE ORDER</v>
      </c>
    </row>
    <row r="4174" spans="1:19">
      <c r="A4174" s="234" t="s">
        <v>752</v>
      </c>
      <c r="B4174" s="143">
        <v>9000</v>
      </c>
      <c r="C4174" s="143" t="s">
        <v>7</v>
      </c>
      <c r="D4174" s="143" t="s">
        <v>1402</v>
      </c>
      <c r="E4174" s="255">
        <v>2.532</v>
      </c>
      <c r="F4174" s="143" t="s">
        <v>9</v>
      </c>
      <c r="G4174" s="131" t="s">
        <v>2679</v>
      </c>
      <c r="H4174" s="198" t="s">
        <v>510</v>
      </c>
      <c r="I4174" s="219" t="str">
        <f t="shared" si="388"/>
        <v>September</v>
      </c>
      <c r="J4174" s="184">
        <f>IF(F4174="USD", E4174, E4174 * IFERROR(VLOOKUP(F4174, EXCHANGE_RATE!A:B, 2, FALSE), "Currency not found"))</f>
        <v>2.532</v>
      </c>
      <c r="K4174" s="184">
        <f t="shared" si="384"/>
        <v>2.5399999999999996</v>
      </c>
      <c r="L4174" s="184">
        <f>IF(C4174="MTS", B4174, B4174 * IFERROR(VLOOKUP(C4174, 'QTY_CONVERSIONS '!A:B, 2, FALSE), "Units not  found"))</f>
        <v>9</v>
      </c>
      <c r="M4174" s="185">
        <f t="shared" si="385"/>
        <v>22859.999999999996</v>
      </c>
      <c r="N4174" s="143" t="str">
        <f>IFERROR(VLOOKUP(D4174, Product_Category!A:B, 2, FALSE), "Uncategorized")</f>
        <v>MCC</v>
      </c>
      <c r="O4174" s="186">
        <f t="shared" si="387"/>
        <v>2539.9999999999995</v>
      </c>
      <c r="P4174" s="185">
        <f t="shared" si="386"/>
        <v>22859.999999999996</v>
      </c>
      <c r="Q4174" s="143">
        <v>2023</v>
      </c>
      <c r="R4174" s="143" t="str">
        <f>IFERROR(VLOOKUP(G4174,'SOURCE COMPANY'!A:B, 2, FALSE), "")</f>
        <v>Sigachi Industries limited</v>
      </c>
      <c r="S4174" s="143" t="str">
        <f>IFERROR(VLOOKUP(H4174,'CUSTOMER NAME'!A:B, 2, FALSE), "")</f>
        <v>TO THE ORDER</v>
      </c>
    </row>
    <row r="4175" spans="1:19">
      <c r="A4175" s="234" t="s">
        <v>492</v>
      </c>
      <c r="B4175" s="143">
        <v>24000</v>
      </c>
      <c r="C4175" s="143" t="s">
        <v>7</v>
      </c>
      <c r="D4175" s="143" t="s">
        <v>1405</v>
      </c>
      <c r="E4175" s="255">
        <v>2.4700000000000002</v>
      </c>
      <c r="F4175" s="143" t="s">
        <v>9</v>
      </c>
      <c r="G4175" s="131" t="s">
        <v>2679</v>
      </c>
      <c r="H4175" s="198" t="s">
        <v>510</v>
      </c>
      <c r="I4175" s="219" t="str">
        <f t="shared" si="388"/>
        <v>September</v>
      </c>
      <c r="J4175" s="184">
        <f>IF(F4175="USD", E4175, E4175 * IFERROR(VLOOKUP(F4175, EXCHANGE_RATE!A:B, 2, FALSE), "Currency not found"))</f>
        <v>2.4700000000000002</v>
      </c>
      <c r="K4175" s="184">
        <f t="shared" si="384"/>
        <v>2.4700000000000002</v>
      </c>
      <c r="L4175" s="184">
        <f>IF(C4175="MTS", B4175, B4175 * IFERROR(VLOOKUP(C4175, 'QTY_CONVERSIONS '!A:B, 2, FALSE), "Units not  found"))</f>
        <v>24</v>
      </c>
      <c r="M4175" s="185">
        <f t="shared" si="385"/>
        <v>59280.000000000007</v>
      </c>
      <c r="N4175" s="143" t="str">
        <f>IFERROR(VLOOKUP(D4175, Product_Category!A:B, 2, FALSE), "Uncategorized")</f>
        <v>MCC</v>
      </c>
      <c r="O4175" s="186">
        <f t="shared" si="387"/>
        <v>2470</v>
      </c>
      <c r="P4175" s="185">
        <f t="shared" si="386"/>
        <v>59280</v>
      </c>
      <c r="Q4175" s="143">
        <v>2023</v>
      </c>
      <c r="R4175" s="143" t="str">
        <f>IFERROR(VLOOKUP(G4175,'SOURCE COMPANY'!A:B, 2, FALSE), "")</f>
        <v>Sigachi Industries limited</v>
      </c>
      <c r="S4175" s="143" t="str">
        <f>IFERROR(VLOOKUP(H4175,'CUSTOMER NAME'!A:B, 2, FALSE), "")</f>
        <v>TO THE ORDER</v>
      </c>
    </row>
    <row r="4176" spans="1:19">
      <c r="A4176" s="234" t="s">
        <v>492</v>
      </c>
      <c r="B4176" s="31">
        <v>24000</v>
      </c>
      <c r="C4176" s="143" t="s">
        <v>7</v>
      </c>
      <c r="D4176" s="143" t="s">
        <v>2072</v>
      </c>
      <c r="E4176" s="51">
        <v>2.496</v>
      </c>
      <c r="F4176" s="143" t="s">
        <v>9</v>
      </c>
      <c r="G4176" s="131" t="s">
        <v>2679</v>
      </c>
      <c r="H4176" s="198" t="s">
        <v>510</v>
      </c>
      <c r="I4176" s="219" t="str">
        <f t="shared" si="388"/>
        <v>September</v>
      </c>
      <c r="J4176" s="184">
        <f>IF(F4176="USD", E4176, E4176 * IFERROR(VLOOKUP(F4176, EXCHANGE_RATE!A:B, 2, FALSE), "Currency not found"))</f>
        <v>2.496</v>
      </c>
      <c r="K4176" s="184">
        <f t="shared" si="384"/>
        <v>2.5</v>
      </c>
      <c r="L4176" s="184">
        <f>IF(C4176="MTS", B4176, B4176 * IFERROR(VLOOKUP(C4176, 'QTY_CONVERSIONS '!A:B, 2, FALSE), "Units not  found"))</f>
        <v>24</v>
      </c>
      <c r="M4176" s="185">
        <f t="shared" si="385"/>
        <v>60000</v>
      </c>
      <c r="N4176" s="143" t="str">
        <f>IFERROR(VLOOKUP(D4176, Product_Category!A:B, 2, FALSE), "Uncategorized")</f>
        <v>MCC</v>
      </c>
      <c r="O4176" s="186">
        <f t="shared" si="387"/>
        <v>2500</v>
      </c>
      <c r="P4176" s="185">
        <f t="shared" si="386"/>
        <v>60000</v>
      </c>
      <c r="Q4176" s="143">
        <v>2023</v>
      </c>
      <c r="R4176" s="143" t="str">
        <f>IFERROR(VLOOKUP(G4176,'SOURCE COMPANY'!A:B, 2, FALSE), "")</f>
        <v>Sigachi Industries limited</v>
      </c>
      <c r="S4176" s="143" t="str">
        <f>IFERROR(VLOOKUP(H4176,'CUSTOMER NAME'!A:B, 2, FALSE), "")</f>
        <v>TO THE ORDER</v>
      </c>
    </row>
    <row r="4177" spans="1:19">
      <c r="A4177" s="234" t="s">
        <v>922</v>
      </c>
      <c r="B4177" s="143">
        <v>19000</v>
      </c>
      <c r="C4177" s="143" t="s">
        <v>7</v>
      </c>
      <c r="D4177" s="143" t="s">
        <v>1255</v>
      </c>
      <c r="E4177" s="255">
        <v>2.4670000000000001</v>
      </c>
      <c r="F4177" s="143" t="s">
        <v>9</v>
      </c>
      <c r="G4177" s="131" t="s">
        <v>2679</v>
      </c>
      <c r="H4177" s="198" t="s">
        <v>510</v>
      </c>
      <c r="I4177" s="219" t="str">
        <f t="shared" si="388"/>
        <v>September</v>
      </c>
      <c r="J4177" s="184">
        <f>IF(F4177="USD", E4177, E4177 * IFERROR(VLOOKUP(F4177, EXCHANGE_RATE!A:B, 2, FALSE), "Currency not found"))</f>
        <v>2.4670000000000001</v>
      </c>
      <c r="K4177" s="184">
        <f t="shared" si="384"/>
        <v>2.4699999999999998</v>
      </c>
      <c r="L4177" s="184">
        <f>IF(C4177="MTS", B4177, B4177 * IFERROR(VLOOKUP(C4177, 'QTY_CONVERSIONS '!A:B, 2, FALSE), "Units not  found"))</f>
        <v>19</v>
      </c>
      <c r="M4177" s="185">
        <f t="shared" si="385"/>
        <v>46929.999999999993</v>
      </c>
      <c r="N4177" s="143" t="str">
        <f>IFERROR(VLOOKUP(D4177, Product_Category!A:B, 2, FALSE), "Uncategorized")</f>
        <v>MCC</v>
      </c>
      <c r="O4177" s="186">
        <f t="shared" si="387"/>
        <v>2469.9999999999995</v>
      </c>
      <c r="P4177" s="185">
        <f t="shared" si="386"/>
        <v>46929.999999999993</v>
      </c>
      <c r="Q4177" s="143">
        <v>2023</v>
      </c>
      <c r="R4177" s="143" t="str">
        <f>IFERROR(VLOOKUP(G4177,'SOURCE COMPANY'!A:B, 2, FALSE), "")</f>
        <v>Sigachi Industries limited</v>
      </c>
      <c r="S4177" s="143" t="str">
        <f>IFERROR(VLOOKUP(H4177,'CUSTOMER NAME'!A:B, 2, FALSE), "")</f>
        <v>TO THE ORDER</v>
      </c>
    </row>
    <row r="4178" spans="1:19">
      <c r="A4178" s="234" t="s">
        <v>922</v>
      </c>
      <c r="B4178" s="143">
        <v>20000</v>
      </c>
      <c r="C4178" s="143" t="s">
        <v>7</v>
      </c>
      <c r="D4178" s="143" t="s">
        <v>1256</v>
      </c>
      <c r="E4178" s="255">
        <v>2.4670000000000001</v>
      </c>
      <c r="F4178" s="143" t="s">
        <v>9</v>
      </c>
      <c r="G4178" s="131" t="s">
        <v>2679</v>
      </c>
      <c r="H4178" s="198" t="s">
        <v>510</v>
      </c>
      <c r="I4178" s="219" t="str">
        <f t="shared" si="388"/>
        <v>September</v>
      </c>
      <c r="J4178" s="184">
        <f>IF(F4178="USD", E4178, E4178 * IFERROR(VLOOKUP(F4178, EXCHANGE_RATE!A:B, 2, FALSE), "Currency not found"))</f>
        <v>2.4670000000000001</v>
      </c>
      <c r="K4178" s="184">
        <f t="shared" si="384"/>
        <v>2.4699999999999998</v>
      </c>
      <c r="L4178" s="184">
        <f>IF(C4178="MTS", B4178, B4178 * IFERROR(VLOOKUP(C4178, 'QTY_CONVERSIONS '!A:B, 2, FALSE), "Units not  found"))</f>
        <v>20</v>
      </c>
      <c r="M4178" s="185">
        <f t="shared" si="385"/>
        <v>49399.999999999993</v>
      </c>
      <c r="N4178" s="143" t="str">
        <f>IFERROR(VLOOKUP(D4178, Product_Category!A:B, 2, FALSE), "Uncategorized")</f>
        <v>MCC</v>
      </c>
      <c r="O4178" s="186">
        <f t="shared" si="387"/>
        <v>2469.9999999999995</v>
      </c>
      <c r="P4178" s="185">
        <f t="shared" si="386"/>
        <v>49399.999999999993</v>
      </c>
      <c r="Q4178" s="143">
        <v>2023</v>
      </c>
      <c r="R4178" s="143" t="str">
        <f>IFERROR(VLOOKUP(G4178,'SOURCE COMPANY'!A:B, 2, FALSE), "")</f>
        <v>Sigachi Industries limited</v>
      </c>
      <c r="S4178" s="143" t="str">
        <f>IFERROR(VLOOKUP(H4178,'CUSTOMER NAME'!A:B, 2, FALSE), "")</f>
        <v>TO THE ORDER</v>
      </c>
    </row>
    <row r="4179" spans="1:19">
      <c r="A4179" s="234" t="s">
        <v>922</v>
      </c>
      <c r="B4179" s="143">
        <v>1000</v>
      </c>
      <c r="C4179" s="143" t="s">
        <v>7</v>
      </c>
      <c r="D4179" s="143" t="s">
        <v>1257</v>
      </c>
      <c r="E4179" s="255">
        <v>7.7370000000000001</v>
      </c>
      <c r="F4179" s="143" t="s">
        <v>9</v>
      </c>
      <c r="G4179" s="131" t="s">
        <v>2679</v>
      </c>
      <c r="H4179" s="198" t="s">
        <v>510</v>
      </c>
      <c r="I4179" s="219" t="str">
        <f t="shared" si="388"/>
        <v>September</v>
      </c>
      <c r="J4179" s="184">
        <f>IF(F4179="USD", E4179, E4179 * IFERROR(VLOOKUP(F4179, EXCHANGE_RATE!A:B, 2, FALSE), "Currency not found"))</f>
        <v>7.7370000000000001</v>
      </c>
      <c r="K4179" s="184">
        <f t="shared" si="384"/>
        <v>7.74</v>
      </c>
      <c r="L4179" s="184">
        <f>IF(C4179="MTS", B4179, B4179 * IFERROR(VLOOKUP(C4179, 'QTY_CONVERSIONS '!A:B, 2, FALSE), "Units not  found"))</f>
        <v>1</v>
      </c>
      <c r="M4179" s="185">
        <f t="shared" si="385"/>
        <v>7740</v>
      </c>
      <c r="N4179" s="143" t="str">
        <f>IFERROR(VLOOKUP(D4179, Product_Category!A:B, 2, FALSE), "Uncategorized")</f>
        <v>CROSCARMELLOSE SODIUM</v>
      </c>
      <c r="O4179" s="186">
        <f t="shared" si="387"/>
        <v>7740</v>
      </c>
      <c r="P4179" s="185">
        <f t="shared" si="386"/>
        <v>7740</v>
      </c>
      <c r="Q4179" s="143">
        <v>2023</v>
      </c>
      <c r="R4179" s="143" t="str">
        <f>IFERROR(VLOOKUP(G4179,'SOURCE COMPANY'!A:B, 2, FALSE), "")</f>
        <v>Sigachi Industries limited</v>
      </c>
      <c r="S4179" s="143" t="str">
        <f>IFERROR(VLOOKUP(H4179,'CUSTOMER NAME'!A:B, 2, FALSE), "")</f>
        <v>TO THE ORDER</v>
      </c>
    </row>
    <row r="4180" spans="1:19">
      <c r="A4180" s="234" t="s">
        <v>922</v>
      </c>
      <c r="B4180" s="31">
        <v>10000</v>
      </c>
      <c r="C4180" s="143" t="s">
        <v>7</v>
      </c>
      <c r="D4180" s="143" t="s">
        <v>2149</v>
      </c>
      <c r="E4180" s="51">
        <v>8</v>
      </c>
      <c r="F4180" s="143" t="s">
        <v>9</v>
      </c>
      <c r="G4180" s="131" t="s">
        <v>2679</v>
      </c>
      <c r="H4180" s="198" t="s">
        <v>510</v>
      </c>
      <c r="I4180" s="219" t="str">
        <f t="shared" si="388"/>
        <v>September</v>
      </c>
      <c r="J4180" s="184">
        <f>IF(F4180="USD", E4180, E4180 * IFERROR(VLOOKUP(F4180, EXCHANGE_RATE!A:B, 2, FALSE), "Currency not found"))</f>
        <v>8</v>
      </c>
      <c r="K4180" s="184">
        <f t="shared" si="384"/>
        <v>8</v>
      </c>
      <c r="L4180" s="184">
        <f>IF(C4180="MTS", B4180, B4180 * IFERROR(VLOOKUP(C4180, 'QTY_CONVERSIONS '!A:B, 2, FALSE), "Units not  found"))</f>
        <v>10</v>
      </c>
      <c r="M4180" s="185">
        <f t="shared" si="385"/>
        <v>80000</v>
      </c>
      <c r="N4180" s="143" t="str">
        <f>IFERROR(VLOOKUP(D4180, Product_Category!A:B, 2, FALSE), "Uncategorized")</f>
        <v>MCC</v>
      </c>
      <c r="O4180" s="186">
        <f t="shared" si="387"/>
        <v>8000</v>
      </c>
      <c r="P4180" s="185">
        <f t="shared" si="386"/>
        <v>80000</v>
      </c>
      <c r="Q4180" s="143">
        <v>2023</v>
      </c>
      <c r="R4180" s="143" t="str">
        <f>IFERROR(VLOOKUP(G4180,'SOURCE COMPANY'!A:B, 2, FALSE), "")</f>
        <v>Sigachi Industries limited</v>
      </c>
      <c r="S4180" s="143" t="str">
        <f>IFERROR(VLOOKUP(H4180,'CUSTOMER NAME'!A:B, 2, FALSE), "")</f>
        <v>TO THE ORDER</v>
      </c>
    </row>
    <row r="4181" spans="1:19">
      <c r="A4181" s="233" t="s">
        <v>988</v>
      </c>
      <c r="B4181" s="118">
        <v>1000</v>
      </c>
      <c r="C4181" s="118" t="s">
        <v>7</v>
      </c>
      <c r="D4181" s="118" t="s">
        <v>989</v>
      </c>
      <c r="E4181" s="255">
        <v>8.2498349999999991</v>
      </c>
      <c r="F4181" s="118" t="s">
        <v>9</v>
      </c>
      <c r="G4181" s="131" t="s">
        <v>2679</v>
      </c>
      <c r="H4181" s="199" t="s">
        <v>510</v>
      </c>
      <c r="I4181" s="219" t="str">
        <f t="shared" si="388"/>
        <v>September</v>
      </c>
      <c r="J4181" s="184">
        <f>IF(F4181="USD", E4181, E4181 * IFERROR(VLOOKUP(F4181, EXCHANGE_RATE!A:B, 2, FALSE), "Currency not found"))</f>
        <v>8.2498349999999991</v>
      </c>
      <c r="K4181" s="184">
        <f t="shared" si="384"/>
        <v>8.25</v>
      </c>
      <c r="L4181" s="184">
        <f>IF(C4181="MTS", B4181, B4181 * IFERROR(VLOOKUP(C4181, 'QTY_CONVERSIONS '!A:B, 2, FALSE), "Units not  found"))</f>
        <v>1</v>
      </c>
      <c r="M4181" s="185">
        <f t="shared" si="385"/>
        <v>8250</v>
      </c>
      <c r="N4181" s="143" t="str">
        <f>IFERROR(VLOOKUP(D4181, Product_Category!A:B, 2, FALSE), "Uncategorized")</f>
        <v>MCC</v>
      </c>
      <c r="O4181" s="186">
        <f t="shared" si="387"/>
        <v>8250</v>
      </c>
      <c r="P4181" s="185">
        <f t="shared" si="386"/>
        <v>8250</v>
      </c>
      <c r="Q4181" s="143">
        <v>2023</v>
      </c>
      <c r="R4181" s="143" t="str">
        <f>IFERROR(VLOOKUP(G4181,'SOURCE COMPANY'!A:B, 2, FALSE), "")</f>
        <v>Sigachi Industries limited</v>
      </c>
      <c r="S4181" s="143" t="str">
        <f>IFERROR(VLOOKUP(H4181,'CUSTOMER NAME'!A:B, 2, FALSE), "")</f>
        <v>TO THE ORDER</v>
      </c>
    </row>
    <row r="4182" spans="1:19">
      <c r="A4182" s="233" t="s">
        <v>988</v>
      </c>
      <c r="B4182" s="118">
        <v>1000</v>
      </c>
      <c r="C4182" s="118" t="s">
        <v>7</v>
      </c>
      <c r="D4182" s="118" t="s">
        <v>989</v>
      </c>
      <c r="E4182" s="255">
        <v>2.3499530000000002</v>
      </c>
      <c r="F4182" s="118" t="s">
        <v>9</v>
      </c>
      <c r="G4182" s="131" t="s">
        <v>2679</v>
      </c>
      <c r="H4182" s="199" t="s">
        <v>510</v>
      </c>
      <c r="I4182" s="219" t="str">
        <f t="shared" si="388"/>
        <v>September</v>
      </c>
      <c r="J4182" s="184">
        <f>IF(F4182="USD", E4182, E4182 * IFERROR(VLOOKUP(F4182, EXCHANGE_RATE!A:B, 2, FALSE), "Currency not found"))</f>
        <v>2.3499530000000002</v>
      </c>
      <c r="K4182" s="184">
        <f t="shared" si="384"/>
        <v>2.3499999999999996</v>
      </c>
      <c r="L4182" s="184">
        <f>IF(C4182="MTS", B4182, B4182 * IFERROR(VLOOKUP(C4182, 'QTY_CONVERSIONS '!A:B, 2, FALSE), "Units not  found"))</f>
        <v>1</v>
      </c>
      <c r="M4182" s="185">
        <f t="shared" si="385"/>
        <v>2349.9999999999995</v>
      </c>
      <c r="N4182" s="143" t="str">
        <f>IFERROR(VLOOKUP(D4182, Product_Category!A:B, 2, FALSE), "Uncategorized")</f>
        <v>MCC</v>
      </c>
      <c r="O4182" s="186">
        <f t="shared" si="387"/>
        <v>2349.9999999999995</v>
      </c>
      <c r="P4182" s="185">
        <f t="shared" si="386"/>
        <v>2349.9999999999995</v>
      </c>
      <c r="Q4182" s="143">
        <v>2023</v>
      </c>
      <c r="R4182" s="143" t="str">
        <f>IFERROR(VLOOKUP(G4182,'SOURCE COMPANY'!A:B, 2, FALSE), "")</f>
        <v>Sigachi Industries limited</v>
      </c>
      <c r="S4182" s="143" t="str">
        <f>IFERROR(VLOOKUP(H4182,'CUSTOMER NAME'!A:B, 2, FALSE), "")</f>
        <v>TO THE ORDER</v>
      </c>
    </row>
    <row r="4183" spans="1:19">
      <c r="A4183" s="238" t="s">
        <v>988</v>
      </c>
      <c r="B4183" s="224">
        <v>10000</v>
      </c>
      <c r="C4183" s="224" t="s">
        <v>7</v>
      </c>
      <c r="D4183" s="224" t="s">
        <v>991</v>
      </c>
      <c r="E4183" s="256">
        <v>2.3499530000000002</v>
      </c>
      <c r="F4183" s="224" t="s">
        <v>9</v>
      </c>
      <c r="G4183" s="131" t="s">
        <v>2679</v>
      </c>
      <c r="H4183" s="203" t="s">
        <v>510</v>
      </c>
      <c r="I4183" s="219" t="str">
        <f t="shared" si="388"/>
        <v>September</v>
      </c>
      <c r="J4183" s="184">
        <f>IF(F4183="USD", E4183, E4183 * IFERROR(VLOOKUP(F4183, EXCHANGE_RATE!A:B, 2, FALSE), "Currency not found"))</f>
        <v>2.3499530000000002</v>
      </c>
      <c r="K4183" s="184">
        <f t="shared" si="384"/>
        <v>2.3499999999999996</v>
      </c>
      <c r="L4183" s="184">
        <f>IF(C4183="MTS", B4183, B4183 * IFERROR(VLOOKUP(C4183, 'QTY_CONVERSIONS '!A:B, 2, FALSE), "Units not  found"))</f>
        <v>10</v>
      </c>
      <c r="M4183" s="185">
        <f t="shared" si="385"/>
        <v>23499.999999999996</v>
      </c>
      <c r="N4183" s="143" t="str">
        <f>IFERROR(VLOOKUP(D4183, Product_Category!A:B, 2, FALSE), "Uncategorized")</f>
        <v>MCC</v>
      </c>
      <c r="O4183" s="186">
        <f t="shared" si="387"/>
        <v>2349.9999999999995</v>
      </c>
      <c r="P4183" s="185">
        <f t="shared" si="386"/>
        <v>23499.999999999996</v>
      </c>
      <c r="Q4183" s="143">
        <v>2023</v>
      </c>
      <c r="R4183" s="143" t="str">
        <f>IFERROR(VLOOKUP(G4183,'SOURCE COMPANY'!A:B, 2, FALSE), "")</f>
        <v>Sigachi Industries limited</v>
      </c>
      <c r="S4183" s="143" t="str">
        <f>IFERROR(VLOOKUP(H4183,'CUSTOMER NAME'!A:B, 2, FALSE), "")</f>
        <v>TO THE ORDER</v>
      </c>
    </row>
    <row r="4184" spans="1:19">
      <c r="A4184" s="233" t="s">
        <v>988</v>
      </c>
      <c r="B4184" s="118">
        <v>500</v>
      </c>
      <c r="C4184" s="118" t="s">
        <v>7</v>
      </c>
      <c r="D4184" s="118" t="s">
        <v>993</v>
      </c>
      <c r="E4184" s="255">
        <v>2.31</v>
      </c>
      <c r="F4184" s="118" t="s">
        <v>9</v>
      </c>
      <c r="G4184" s="131" t="s">
        <v>2679</v>
      </c>
      <c r="H4184" s="199" t="s">
        <v>510</v>
      </c>
      <c r="I4184" s="219" t="str">
        <f t="shared" si="388"/>
        <v>September</v>
      </c>
      <c r="J4184" s="184">
        <f>IF(F4184="USD", E4184, E4184 * IFERROR(VLOOKUP(F4184, EXCHANGE_RATE!A:B, 2, FALSE), "Currency not found"))</f>
        <v>2.31</v>
      </c>
      <c r="K4184" s="184">
        <f t="shared" si="384"/>
        <v>2.31</v>
      </c>
      <c r="L4184" s="184">
        <f>IF(C4184="MTS", B4184, B4184 * IFERROR(VLOOKUP(C4184, 'QTY_CONVERSIONS '!A:B, 2, FALSE), "Units not  found"))</f>
        <v>0.5</v>
      </c>
      <c r="M4184" s="185">
        <f t="shared" si="385"/>
        <v>1155</v>
      </c>
      <c r="N4184" s="143" t="str">
        <f>IFERROR(VLOOKUP(D4184, Product_Category!A:B, 2, FALSE), "Uncategorized")</f>
        <v>MCC</v>
      </c>
      <c r="O4184" s="186">
        <f t="shared" si="387"/>
        <v>2310</v>
      </c>
      <c r="P4184" s="185">
        <f t="shared" si="386"/>
        <v>1155</v>
      </c>
      <c r="Q4184" s="143">
        <v>2023</v>
      </c>
      <c r="R4184" s="143" t="str">
        <f>IFERROR(VLOOKUP(G4184,'SOURCE COMPANY'!A:B, 2, FALSE), "")</f>
        <v>Sigachi Industries limited</v>
      </c>
      <c r="S4184" s="143" t="str">
        <f>IFERROR(VLOOKUP(H4184,'CUSTOMER NAME'!A:B, 2, FALSE), "")</f>
        <v>TO THE ORDER</v>
      </c>
    </row>
    <row r="4185" spans="1:19">
      <c r="A4185" s="233" t="s">
        <v>988</v>
      </c>
      <c r="B4185" s="118">
        <v>5500</v>
      </c>
      <c r="C4185" s="118" t="s">
        <v>7</v>
      </c>
      <c r="D4185" s="118" t="s">
        <v>994</v>
      </c>
      <c r="E4185" s="255">
        <v>2.4</v>
      </c>
      <c r="F4185" s="118" t="s">
        <v>9</v>
      </c>
      <c r="G4185" s="131" t="s">
        <v>2679</v>
      </c>
      <c r="H4185" s="199" t="s">
        <v>510</v>
      </c>
      <c r="I4185" s="219" t="str">
        <f t="shared" si="388"/>
        <v>September</v>
      </c>
      <c r="J4185" s="184">
        <f>IF(F4185="USD", E4185, E4185 * IFERROR(VLOOKUP(F4185, EXCHANGE_RATE!A:B, 2, FALSE), "Currency not found"))</f>
        <v>2.4</v>
      </c>
      <c r="K4185" s="184">
        <f t="shared" si="384"/>
        <v>2.4</v>
      </c>
      <c r="L4185" s="184">
        <f>IF(C4185="MTS", B4185, B4185 * IFERROR(VLOOKUP(C4185, 'QTY_CONVERSIONS '!A:B, 2, FALSE), "Units not  found"))</f>
        <v>5.5</v>
      </c>
      <c r="M4185" s="185">
        <f t="shared" si="385"/>
        <v>13200</v>
      </c>
      <c r="N4185" s="143" t="str">
        <f>IFERROR(VLOOKUP(D4185, Product_Category!A:B, 2, FALSE), "Uncategorized")</f>
        <v>MCC</v>
      </c>
      <c r="O4185" s="186">
        <f t="shared" si="387"/>
        <v>2400</v>
      </c>
      <c r="P4185" s="185">
        <f t="shared" si="386"/>
        <v>13200</v>
      </c>
      <c r="Q4185" s="143">
        <v>2023</v>
      </c>
      <c r="R4185" s="143" t="str">
        <f>IFERROR(VLOOKUP(G4185,'SOURCE COMPANY'!A:B, 2, FALSE), "")</f>
        <v>Sigachi Industries limited</v>
      </c>
      <c r="S4185" s="143" t="str">
        <f>IFERROR(VLOOKUP(H4185,'CUSTOMER NAME'!A:B, 2, FALSE), "")</f>
        <v>TO THE ORDER</v>
      </c>
    </row>
    <row r="4186" spans="1:19">
      <c r="A4186" s="238" t="s">
        <v>988</v>
      </c>
      <c r="B4186" s="224">
        <v>1500</v>
      </c>
      <c r="C4186" s="224" t="s">
        <v>7</v>
      </c>
      <c r="D4186" s="224" t="s">
        <v>768</v>
      </c>
      <c r="E4186" s="256">
        <v>2.85</v>
      </c>
      <c r="F4186" s="224" t="s">
        <v>9</v>
      </c>
      <c r="G4186" s="131" t="s">
        <v>2679</v>
      </c>
      <c r="H4186" s="203" t="s">
        <v>510</v>
      </c>
      <c r="I4186" s="219" t="str">
        <f t="shared" si="388"/>
        <v>September</v>
      </c>
      <c r="J4186" s="184">
        <f>IF(F4186="USD", E4186, E4186 * IFERROR(VLOOKUP(F4186, EXCHANGE_RATE!A:B, 2, FALSE), "Currency not found"))</f>
        <v>2.85</v>
      </c>
      <c r="K4186" s="184">
        <f t="shared" si="384"/>
        <v>2.85</v>
      </c>
      <c r="L4186" s="184">
        <f>IF(C4186="MTS", B4186, B4186 * IFERROR(VLOOKUP(C4186, 'QTY_CONVERSIONS '!A:B, 2, FALSE), "Units not  found"))</f>
        <v>1.5</v>
      </c>
      <c r="M4186" s="185">
        <f t="shared" si="385"/>
        <v>4275</v>
      </c>
      <c r="N4186" s="143" t="str">
        <f>IFERROR(VLOOKUP(D4186, Product_Category!A:B, 2, FALSE), "Uncategorized")</f>
        <v>MCC</v>
      </c>
      <c r="O4186" s="186">
        <f t="shared" si="387"/>
        <v>2850</v>
      </c>
      <c r="P4186" s="185">
        <f t="shared" si="386"/>
        <v>4275</v>
      </c>
      <c r="Q4186" s="143">
        <v>2023</v>
      </c>
      <c r="R4186" s="143" t="str">
        <f>IFERROR(VLOOKUP(G4186,'SOURCE COMPANY'!A:B, 2, FALSE), "")</f>
        <v>Sigachi Industries limited</v>
      </c>
      <c r="S4186" s="143" t="str">
        <f>IFERROR(VLOOKUP(H4186,'CUSTOMER NAME'!A:B, 2, FALSE), "")</f>
        <v>TO THE ORDER</v>
      </c>
    </row>
    <row r="4187" spans="1:19">
      <c r="A4187" s="234" t="s">
        <v>988</v>
      </c>
      <c r="B4187" s="31">
        <v>1000</v>
      </c>
      <c r="C4187" s="143" t="s">
        <v>7</v>
      </c>
      <c r="D4187" s="143" t="s">
        <v>1380</v>
      </c>
      <c r="E4187" s="51">
        <v>2.8</v>
      </c>
      <c r="F4187" s="143" t="s">
        <v>9</v>
      </c>
      <c r="G4187" s="131" t="s">
        <v>2679</v>
      </c>
      <c r="H4187" s="198" t="s">
        <v>510</v>
      </c>
      <c r="I4187" s="219" t="str">
        <f t="shared" si="388"/>
        <v>September</v>
      </c>
      <c r="J4187" s="184">
        <f>IF(F4187="USD", E4187, E4187 * IFERROR(VLOOKUP(F4187, EXCHANGE_RATE!A:B, 2, FALSE), "Currency not found"))</f>
        <v>2.8</v>
      </c>
      <c r="K4187" s="184">
        <f t="shared" si="384"/>
        <v>2.8</v>
      </c>
      <c r="L4187" s="184">
        <f>IF(C4187="MTS", B4187, B4187 * IFERROR(VLOOKUP(C4187, 'QTY_CONVERSIONS '!A:B, 2, FALSE), "Units not  found"))</f>
        <v>1</v>
      </c>
      <c r="M4187" s="185">
        <f t="shared" si="385"/>
        <v>2800</v>
      </c>
      <c r="N4187" s="143" t="str">
        <f>IFERROR(VLOOKUP(D4187, Product_Category!A:B, 2, FALSE), "Uncategorized")</f>
        <v>MCC</v>
      </c>
      <c r="O4187" s="186">
        <f t="shared" si="387"/>
        <v>2800</v>
      </c>
      <c r="P4187" s="185">
        <f t="shared" si="386"/>
        <v>2800</v>
      </c>
      <c r="Q4187" s="143">
        <v>2023</v>
      </c>
      <c r="R4187" s="143" t="str">
        <f>IFERROR(VLOOKUP(G4187,'SOURCE COMPANY'!A:B, 2, FALSE), "")</f>
        <v>Sigachi Industries limited</v>
      </c>
      <c r="S4187" s="143" t="str">
        <f>IFERROR(VLOOKUP(H4187,'CUSTOMER NAME'!A:B, 2, FALSE), "")</f>
        <v>TO THE ORDER</v>
      </c>
    </row>
    <row r="4188" spans="1:19">
      <c r="A4188" s="235" t="s">
        <v>988</v>
      </c>
      <c r="B4188" s="32">
        <v>7000</v>
      </c>
      <c r="C4188" s="221" t="s">
        <v>7</v>
      </c>
      <c r="D4188" s="221" t="s">
        <v>2023</v>
      </c>
      <c r="E4188" s="55">
        <v>2.8</v>
      </c>
      <c r="F4188" s="221" t="s">
        <v>9</v>
      </c>
      <c r="G4188" s="131" t="s">
        <v>2679</v>
      </c>
      <c r="H4188" s="200" t="s">
        <v>510</v>
      </c>
      <c r="I4188" s="219" t="str">
        <f t="shared" si="388"/>
        <v>September</v>
      </c>
      <c r="J4188" s="184">
        <f>IF(F4188="USD", E4188, E4188 * IFERROR(VLOOKUP(F4188, EXCHANGE_RATE!A:B, 2, FALSE), "Currency not found"))</f>
        <v>2.8</v>
      </c>
      <c r="K4188" s="184">
        <f t="shared" si="384"/>
        <v>2.8</v>
      </c>
      <c r="L4188" s="184">
        <f>IF(C4188="MTS", B4188, B4188 * IFERROR(VLOOKUP(C4188, 'QTY_CONVERSIONS '!A:B, 2, FALSE), "Units not  found"))</f>
        <v>7</v>
      </c>
      <c r="M4188" s="185">
        <f t="shared" si="385"/>
        <v>19600</v>
      </c>
      <c r="N4188" s="143" t="str">
        <f>IFERROR(VLOOKUP(D4188, Product_Category!A:B, 2, FALSE), "Uncategorized")</f>
        <v>MCC</v>
      </c>
      <c r="O4188" s="186">
        <f t="shared" si="387"/>
        <v>2800</v>
      </c>
      <c r="P4188" s="185">
        <f t="shared" si="386"/>
        <v>19600</v>
      </c>
      <c r="Q4188" s="143">
        <v>2023</v>
      </c>
      <c r="R4188" s="143" t="str">
        <f>IFERROR(VLOOKUP(G4188,'SOURCE COMPANY'!A:B, 2, FALSE), "")</f>
        <v>Sigachi Industries limited</v>
      </c>
      <c r="S4188" s="143" t="str">
        <f>IFERROR(VLOOKUP(H4188,'CUSTOMER NAME'!A:B, 2, FALSE), "")</f>
        <v>TO THE ORDER</v>
      </c>
    </row>
    <row r="4189" spans="1:19">
      <c r="A4189" s="241" t="s">
        <v>988</v>
      </c>
      <c r="B4189" s="36">
        <v>1500</v>
      </c>
      <c r="C4189" s="225" t="s">
        <v>7</v>
      </c>
      <c r="D4189" s="225" t="s">
        <v>2024</v>
      </c>
      <c r="E4189" s="56">
        <v>3.5</v>
      </c>
      <c r="F4189" s="225" t="s">
        <v>9</v>
      </c>
      <c r="G4189" s="131" t="s">
        <v>2679</v>
      </c>
      <c r="H4189" s="252" t="s">
        <v>510</v>
      </c>
      <c r="I4189" s="219" t="str">
        <f t="shared" si="388"/>
        <v>September</v>
      </c>
      <c r="J4189" s="184">
        <f>IF(F4189="USD", E4189, E4189 * IFERROR(VLOOKUP(F4189, EXCHANGE_RATE!A:B, 2, FALSE), "Currency not found"))</f>
        <v>3.5</v>
      </c>
      <c r="K4189" s="184">
        <f t="shared" si="384"/>
        <v>3.5</v>
      </c>
      <c r="L4189" s="184">
        <f>IF(C4189="MTS", B4189, B4189 * IFERROR(VLOOKUP(C4189, 'QTY_CONVERSIONS '!A:B, 2, FALSE), "Units not  found"))</f>
        <v>1.5</v>
      </c>
      <c r="M4189" s="185">
        <f t="shared" si="385"/>
        <v>5250</v>
      </c>
      <c r="N4189" s="143" t="str">
        <f>IFERROR(VLOOKUP(D4189, Product_Category!A:B, 2, FALSE), "Uncategorized")</f>
        <v>MCC</v>
      </c>
      <c r="O4189" s="186">
        <f t="shared" si="387"/>
        <v>3500</v>
      </c>
      <c r="P4189" s="185">
        <f t="shared" si="386"/>
        <v>5250</v>
      </c>
      <c r="Q4189" s="143">
        <v>2023</v>
      </c>
      <c r="R4189" s="143" t="str">
        <f>IFERROR(VLOOKUP(G4189,'SOURCE COMPANY'!A:B, 2, FALSE), "")</f>
        <v>Sigachi Industries limited</v>
      </c>
      <c r="S4189" s="143" t="str">
        <f>IFERROR(VLOOKUP(H4189,'CUSTOMER NAME'!A:B, 2, FALSE), "")</f>
        <v>TO THE ORDER</v>
      </c>
    </row>
    <row r="4190" spans="1:19">
      <c r="A4190" s="234" t="s">
        <v>988</v>
      </c>
      <c r="B4190" s="31">
        <v>200</v>
      </c>
      <c r="C4190" s="143" t="s">
        <v>7</v>
      </c>
      <c r="D4190" s="143" t="s">
        <v>2025</v>
      </c>
      <c r="E4190" s="51">
        <v>3.7</v>
      </c>
      <c r="F4190" s="143" t="s">
        <v>9</v>
      </c>
      <c r="G4190" s="131" t="s">
        <v>2679</v>
      </c>
      <c r="H4190" s="198" t="s">
        <v>510</v>
      </c>
      <c r="I4190" s="219" t="str">
        <f t="shared" si="388"/>
        <v>September</v>
      </c>
      <c r="J4190" s="184">
        <f>IF(F4190="USD", E4190, E4190 * IFERROR(VLOOKUP(F4190, EXCHANGE_RATE!A:B, 2, FALSE), "Currency not found"))</f>
        <v>3.7</v>
      </c>
      <c r="K4190" s="184">
        <f t="shared" si="384"/>
        <v>3.7</v>
      </c>
      <c r="L4190" s="184">
        <f>IF(C4190="MTS", B4190, B4190 * IFERROR(VLOOKUP(C4190, 'QTY_CONVERSIONS '!A:B, 2, FALSE), "Units not  found"))</f>
        <v>0.2</v>
      </c>
      <c r="M4190" s="185">
        <f t="shared" si="385"/>
        <v>740</v>
      </c>
      <c r="N4190" s="143" t="str">
        <f>IFERROR(VLOOKUP(D4190, Product_Category!A:B, 2, FALSE), "Uncategorized")</f>
        <v>MCC</v>
      </c>
      <c r="O4190" s="186">
        <f t="shared" si="387"/>
        <v>3700</v>
      </c>
      <c r="P4190" s="185">
        <f t="shared" si="386"/>
        <v>740</v>
      </c>
      <c r="Q4190" s="143">
        <v>2023</v>
      </c>
      <c r="R4190" s="143" t="str">
        <f>IFERROR(VLOOKUP(G4190,'SOURCE COMPANY'!A:B, 2, FALSE), "")</f>
        <v>Sigachi Industries limited</v>
      </c>
      <c r="S4190" s="143" t="str">
        <f>IFERROR(VLOOKUP(H4190,'CUSTOMER NAME'!A:B, 2, FALSE), "")</f>
        <v>TO THE ORDER</v>
      </c>
    </row>
    <row r="4191" spans="1:19">
      <c r="A4191" s="233" t="s">
        <v>1010</v>
      </c>
      <c r="B4191" s="118">
        <v>500</v>
      </c>
      <c r="C4191" s="118" t="s">
        <v>7</v>
      </c>
      <c r="D4191" s="118" t="s">
        <v>1011</v>
      </c>
      <c r="E4191" s="255">
        <v>2.44</v>
      </c>
      <c r="F4191" s="118" t="s">
        <v>9</v>
      </c>
      <c r="G4191" s="131" t="s">
        <v>2679</v>
      </c>
      <c r="H4191" s="199" t="s">
        <v>510</v>
      </c>
      <c r="I4191" s="219" t="str">
        <f t="shared" si="388"/>
        <v>September</v>
      </c>
      <c r="J4191" s="184">
        <f>IF(F4191="USD", E4191, E4191 * IFERROR(VLOOKUP(F4191, EXCHANGE_RATE!A:B, 2, FALSE), "Currency not found"))</f>
        <v>2.44</v>
      </c>
      <c r="K4191" s="184">
        <f t="shared" si="384"/>
        <v>2.44</v>
      </c>
      <c r="L4191" s="184">
        <f>IF(C4191="MTS", B4191, B4191 * IFERROR(VLOOKUP(C4191, 'QTY_CONVERSIONS '!A:B, 2, FALSE), "Units not  found"))</f>
        <v>0.5</v>
      </c>
      <c r="M4191" s="185">
        <f t="shared" si="385"/>
        <v>1220</v>
      </c>
      <c r="N4191" s="143" t="str">
        <f>IFERROR(VLOOKUP(D4191, Product_Category!A:B, 2, FALSE), "Uncategorized")</f>
        <v>MCC</v>
      </c>
      <c r="O4191" s="186">
        <f t="shared" si="387"/>
        <v>2440</v>
      </c>
      <c r="P4191" s="185">
        <f t="shared" si="386"/>
        <v>1220</v>
      </c>
      <c r="Q4191" s="143">
        <v>2023</v>
      </c>
      <c r="R4191" s="143" t="str">
        <f>IFERROR(VLOOKUP(G4191,'SOURCE COMPANY'!A:B, 2, FALSE), "")</f>
        <v>Sigachi Industries limited</v>
      </c>
      <c r="S4191" s="143" t="str">
        <f>IFERROR(VLOOKUP(H4191,'CUSTOMER NAME'!A:B, 2, FALSE), "")</f>
        <v>TO THE ORDER</v>
      </c>
    </row>
    <row r="4192" spans="1:19">
      <c r="A4192" s="233" t="s">
        <v>1010</v>
      </c>
      <c r="B4192" s="118">
        <v>9500</v>
      </c>
      <c r="C4192" s="118" t="s">
        <v>7</v>
      </c>
      <c r="D4192" s="118" t="s">
        <v>1011</v>
      </c>
      <c r="E4192" s="255">
        <v>2.44</v>
      </c>
      <c r="F4192" s="118" t="s">
        <v>9</v>
      </c>
      <c r="G4192" s="131" t="s">
        <v>2679</v>
      </c>
      <c r="H4192" s="199" t="s">
        <v>510</v>
      </c>
      <c r="I4192" s="219" t="str">
        <f t="shared" si="388"/>
        <v>September</v>
      </c>
      <c r="J4192" s="184">
        <f>IF(F4192="USD", E4192, E4192 * IFERROR(VLOOKUP(F4192, EXCHANGE_RATE!A:B, 2, FALSE), "Currency not found"))</f>
        <v>2.44</v>
      </c>
      <c r="K4192" s="184">
        <f t="shared" si="384"/>
        <v>2.44</v>
      </c>
      <c r="L4192" s="184">
        <f>IF(C4192="MTS", B4192, B4192 * IFERROR(VLOOKUP(C4192, 'QTY_CONVERSIONS '!A:B, 2, FALSE), "Units not  found"))</f>
        <v>9.5</v>
      </c>
      <c r="M4192" s="185">
        <f t="shared" si="385"/>
        <v>23180</v>
      </c>
      <c r="N4192" s="143" t="str">
        <f>IFERROR(VLOOKUP(D4192, Product_Category!A:B, 2, FALSE), "Uncategorized")</f>
        <v>MCC</v>
      </c>
      <c r="O4192" s="186">
        <f t="shared" si="387"/>
        <v>2440</v>
      </c>
      <c r="P4192" s="185">
        <f t="shared" si="386"/>
        <v>23180</v>
      </c>
      <c r="Q4192" s="143">
        <v>2023</v>
      </c>
      <c r="R4192" s="143" t="str">
        <f>IFERROR(VLOOKUP(G4192,'SOURCE COMPANY'!A:B, 2, FALSE), "")</f>
        <v>Sigachi Industries limited</v>
      </c>
      <c r="S4192" s="143" t="str">
        <f>IFERROR(VLOOKUP(H4192,'CUSTOMER NAME'!A:B, 2, FALSE), "")</f>
        <v>TO THE ORDER</v>
      </c>
    </row>
    <row r="4193" spans="1:19">
      <c r="A4193" s="233" t="s">
        <v>1010</v>
      </c>
      <c r="B4193" s="118">
        <v>12000</v>
      </c>
      <c r="C4193" s="118" t="s">
        <v>7</v>
      </c>
      <c r="D4193" s="118" t="s">
        <v>1011</v>
      </c>
      <c r="E4193" s="255">
        <v>2.09</v>
      </c>
      <c r="F4193" s="118" t="s">
        <v>9</v>
      </c>
      <c r="G4193" s="131" t="s">
        <v>2679</v>
      </c>
      <c r="H4193" s="199" t="s">
        <v>510</v>
      </c>
      <c r="I4193" s="219" t="str">
        <f t="shared" si="388"/>
        <v>September</v>
      </c>
      <c r="J4193" s="184">
        <f>IF(F4193="USD", E4193, E4193 * IFERROR(VLOOKUP(F4193, EXCHANGE_RATE!A:B, 2, FALSE), "Currency not found"))</f>
        <v>2.09</v>
      </c>
      <c r="K4193" s="184">
        <f t="shared" si="384"/>
        <v>2.09</v>
      </c>
      <c r="L4193" s="184">
        <f>IF(C4193="MTS", B4193, B4193 * IFERROR(VLOOKUP(C4193, 'QTY_CONVERSIONS '!A:B, 2, FALSE), "Units not  found"))</f>
        <v>12</v>
      </c>
      <c r="M4193" s="185">
        <f t="shared" si="385"/>
        <v>25080</v>
      </c>
      <c r="N4193" s="143" t="str">
        <f>IFERROR(VLOOKUP(D4193, Product_Category!A:B, 2, FALSE), "Uncategorized")</f>
        <v>MCC</v>
      </c>
      <c r="O4193" s="186">
        <f t="shared" si="387"/>
        <v>2090</v>
      </c>
      <c r="P4193" s="185">
        <f t="shared" si="386"/>
        <v>25080</v>
      </c>
      <c r="Q4193" s="143">
        <v>2023</v>
      </c>
      <c r="R4193" s="143" t="str">
        <f>IFERROR(VLOOKUP(G4193,'SOURCE COMPANY'!A:B, 2, FALSE), "")</f>
        <v>Sigachi Industries limited</v>
      </c>
      <c r="S4193" s="143" t="str">
        <f>IFERROR(VLOOKUP(H4193,'CUSTOMER NAME'!A:B, 2, FALSE), "")</f>
        <v>TO THE ORDER</v>
      </c>
    </row>
    <row r="4194" spans="1:19">
      <c r="A4194" s="234" t="s">
        <v>1010</v>
      </c>
      <c r="B4194" s="143">
        <v>3000</v>
      </c>
      <c r="C4194" s="143" t="s">
        <v>7</v>
      </c>
      <c r="D4194" s="143" t="s">
        <v>1335</v>
      </c>
      <c r="E4194" s="255">
        <v>2.2200000000000002</v>
      </c>
      <c r="F4194" s="143" t="s">
        <v>9</v>
      </c>
      <c r="G4194" s="131" t="s">
        <v>2679</v>
      </c>
      <c r="H4194" s="198" t="s">
        <v>510</v>
      </c>
      <c r="I4194" s="219" t="str">
        <f t="shared" si="388"/>
        <v>September</v>
      </c>
      <c r="J4194" s="184">
        <f>IF(F4194="USD", E4194, E4194 * IFERROR(VLOOKUP(F4194, EXCHANGE_RATE!A:B, 2, FALSE), "Currency not found"))</f>
        <v>2.2200000000000002</v>
      </c>
      <c r="K4194" s="184">
        <f t="shared" si="384"/>
        <v>2.2200000000000002</v>
      </c>
      <c r="L4194" s="184">
        <f>IF(C4194="MTS", B4194, B4194 * IFERROR(VLOOKUP(C4194, 'QTY_CONVERSIONS '!A:B, 2, FALSE), "Units not  found"))</f>
        <v>3</v>
      </c>
      <c r="M4194" s="185">
        <f t="shared" si="385"/>
        <v>6660.0000000000009</v>
      </c>
      <c r="N4194" s="143" t="str">
        <f>IFERROR(VLOOKUP(D4194, Product_Category!A:B, 2, FALSE), "Uncategorized")</f>
        <v>MCC</v>
      </c>
      <c r="O4194" s="186">
        <f t="shared" si="387"/>
        <v>2220</v>
      </c>
      <c r="P4194" s="185">
        <f t="shared" si="386"/>
        <v>6660</v>
      </c>
      <c r="Q4194" s="143">
        <v>2023</v>
      </c>
      <c r="R4194" s="143" t="str">
        <f>IFERROR(VLOOKUP(G4194,'SOURCE COMPANY'!A:B, 2, FALSE), "")</f>
        <v>Sigachi Industries limited</v>
      </c>
      <c r="S4194" s="143" t="str">
        <f>IFERROR(VLOOKUP(H4194,'CUSTOMER NAME'!A:B, 2, FALSE), "")</f>
        <v>TO THE ORDER</v>
      </c>
    </row>
    <row r="4195" spans="1:19">
      <c r="A4195" s="234" t="s">
        <v>1010</v>
      </c>
      <c r="B4195" s="143">
        <v>7000</v>
      </c>
      <c r="C4195" s="143" t="s">
        <v>7</v>
      </c>
      <c r="D4195" s="143" t="s">
        <v>1336</v>
      </c>
      <c r="E4195" s="255">
        <v>2.2200000000000002</v>
      </c>
      <c r="F4195" s="143" t="s">
        <v>9</v>
      </c>
      <c r="G4195" s="131" t="s">
        <v>2679</v>
      </c>
      <c r="H4195" s="198" t="s">
        <v>510</v>
      </c>
      <c r="I4195" s="219" t="str">
        <f t="shared" si="388"/>
        <v>September</v>
      </c>
      <c r="J4195" s="184">
        <f>IF(F4195="USD", E4195, E4195 * IFERROR(VLOOKUP(F4195, EXCHANGE_RATE!A:B, 2, FALSE), "Currency not found"))</f>
        <v>2.2200000000000002</v>
      </c>
      <c r="K4195" s="184">
        <f t="shared" si="384"/>
        <v>2.2200000000000002</v>
      </c>
      <c r="L4195" s="184">
        <f>IF(C4195="MTS", B4195, B4195 * IFERROR(VLOOKUP(C4195, 'QTY_CONVERSIONS '!A:B, 2, FALSE), "Units not  found"))</f>
        <v>7</v>
      </c>
      <c r="M4195" s="185">
        <f t="shared" si="385"/>
        <v>15540.000000000002</v>
      </c>
      <c r="N4195" s="143" t="str">
        <f>IFERROR(VLOOKUP(D4195, Product_Category!A:B, 2, FALSE), "Uncategorized")</f>
        <v>MCC</v>
      </c>
      <c r="O4195" s="186">
        <f t="shared" si="387"/>
        <v>2220</v>
      </c>
      <c r="P4195" s="185">
        <f t="shared" si="386"/>
        <v>15540</v>
      </c>
      <c r="Q4195" s="143">
        <v>2023</v>
      </c>
      <c r="R4195" s="143" t="str">
        <f>IFERROR(VLOOKUP(G4195,'SOURCE COMPANY'!A:B, 2, FALSE), "")</f>
        <v>Sigachi Industries limited</v>
      </c>
      <c r="S4195" s="143" t="str">
        <f>IFERROR(VLOOKUP(H4195,'CUSTOMER NAME'!A:B, 2, FALSE), "")</f>
        <v>TO THE ORDER</v>
      </c>
    </row>
    <row r="4196" spans="1:19">
      <c r="A4196" s="234" t="s">
        <v>1010</v>
      </c>
      <c r="B4196" s="143">
        <v>2000</v>
      </c>
      <c r="C4196" s="143" t="s">
        <v>7</v>
      </c>
      <c r="D4196" s="143" t="s">
        <v>1337</v>
      </c>
      <c r="E4196" s="255">
        <v>2.5</v>
      </c>
      <c r="F4196" s="143" t="s">
        <v>9</v>
      </c>
      <c r="G4196" s="131" t="s">
        <v>2679</v>
      </c>
      <c r="H4196" s="198" t="s">
        <v>510</v>
      </c>
      <c r="I4196" s="219" t="str">
        <f t="shared" si="388"/>
        <v>September</v>
      </c>
      <c r="J4196" s="184">
        <f>IF(F4196="USD", E4196, E4196 * IFERROR(VLOOKUP(F4196, EXCHANGE_RATE!A:B, 2, FALSE), "Currency not found"))</f>
        <v>2.5</v>
      </c>
      <c r="K4196" s="184">
        <f t="shared" si="384"/>
        <v>2.5</v>
      </c>
      <c r="L4196" s="184">
        <f>IF(C4196="MTS", B4196, B4196 * IFERROR(VLOOKUP(C4196, 'QTY_CONVERSIONS '!A:B, 2, FALSE), "Units not  found"))</f>
        <v>2</v>
      </c>
      <c r="M4196" s="185">
        <f t="shared" si="385"/>
        <v>5000</v>
      </c>
      <c r="N4196" s="143" t="str">
        <f>IFERROR(VLOOKUP(D4196, Product_Category!A:B, 2, FALSE), "Uncategorized")</f>
        <v>MCC</v>
      </c>
      <c r="O4196" s="186">
        <f t="shared" si="387"/>
        <v>2500</v>
      </c>
      <c r="P4196" s="185">
        <f t="shared" si="386"/>
        <v>5000</v>
      </c>
      <c r="Q4196" s="143">
        <v>2023</v>
      </c>
      <c r="R4196" s="143" t="str">
        <f>IFERROR(VLOOKUP(G4196,'SOURCE COMPANY'!A:B, 2, FALSE), "")</f>
        <v>Sigachi Industries limited</v>
      </c>
      <c r="S4196" s="143" t="str">
        <f>IFERROR(VLOOKUP(H4196,'CUSTOMER NAME'!A:B, 2, FALSE), "")</f>
        <v>TO THE ORDER</v>
      </c>
    </row>
    <row r="4197" spans="1:19">
      <c r="A4197" s="234" t="s">
        <v>1010</v>
      </c>
      <c r="B4197" s="143">
        <v>8000</v>
      </c>
      <c r="C4197" s="143" t="s">
        <v>7</v>
      </c>
      <c r="D4197" s="143" t="s">
        <v>1338</v>
      </c>
      <c r="E4197" s="255">
        <v>2.5</v>
      </c>
      <c r="F4197" s="143" t="s">
        <v>9</v>
      </c>
      <c r="G4197" s="131" t="s">
        <v>2679</v>
      </c>
      <c r="H4197" s="198" t="s">
        <v>510</v>
      </c>
      <c r="I4197" s="219" t="str">
        <f t="shared" si="388"/>
        <v>September</v>
      </c>
      <c r="J4197" s="184">
        <f>IF(F4197="USD", E4197, E4197 * IFERROR(VLOOKUP(F4197, EXCHANGE_RATE!A:B, 2, FALSE), "Currency not found"))</f>
        <v>2.5</v>
      </c>
      <c r="K4197" s="184">
        <f t="shared" si="384"/>
        <v>2.5</v>
      </c>
      <c r="L4197" s="184">
        <f>IF(C4197="MTS", B4197, B4197 * IFERROR(VLOOKUP(C4197, 'QTY_CONVERSIONS '!A:B, 2, FALSE), "Units not  found"))</f>
        <v>8</v>
      </c>
      <c r="M4197" s="185">
        <f t="shared" si="385"/>
        <v>20000</v>
      </c>
      <c r="N4197" s="143" t="str">
        <f>IFERROR(VLOOKUP(D4197, Product_Category!A:B, 2, FALSE), "Uncategorized")</f>
        <v>MCC</v>
      </c>
      <c r="O4197" s="186">
        <f t="shared" si="387"/>
        <v>2500</v>
      </c>
      <c r="P4197" s="185">
        <f t="shared" si="386"/>
        <v>20000</v>
      </c>
      <c r="Q4197" s="143">
        <v>2023</v>
      </c>
      <c r="R4197" s="143" t="str">
        <f>IFERROR(VLOOKUP(G4197,'SOURCE COMPANY'!A:B, 2, FALSE), "")</f>
        <v>Sigachi Industries limited</v>
      </c>
      <c r="S4197" s="143" t="str">
        <f>IFERROR(VLOOKUP(H4197,'CUSTOMER NAME'!A:B, 2, FALSE), "")</f>
        <v>TO THE ORDER</v>
      </c>
    </row>
    <row r="4198" spans="1:19">
      <c r="A4198" s="234" t="s">
        <v>281</v>
      </c>
      <c r="B4198" s="31">
        <v>4000</v>
      </c>
      <c r="C4198" s="143" t="s">
        <v>7</v>
      </c>
      <c r="D4198" s="143" t="s">
        <v>2198</v>
      </c>
      <c r="E4198" s="51">
        <v>2.3199999999999998</v>
      </c>
      <c r="F4198" s="143" t="s">
        <v>9</v>
      </c>
      <c r="G4198" s="131" t="s">
        <v>2679</v>
      </c>
      <c r="H4198" s="198" t="s">
        <v>510</v>
      </c>
      <c r="I4198" s="219" t="str">
        <f t="shared" si="388"/>
        <v>September</v>
      </c>
      <c r="J4198" s="184">
        <f>IF(F4198="USD", E4198, E4198 * IFERROR(VLOOKUP(F4198, EXCHANGE_RATE!A:B, 2, FALSE), "Currency not found"))</f>
        <v>2.3199999999999998</v>
      </c>
      <c r="K4198" s="184">
        <f t="shared" si="384"/>
        <v>2.3199999999999998</v>
      </c>
      <c r="L4198" s="184">
        <f>IF(C4198="MTS", B4198, B4198 * IFERROR(VLOOKUP(C4198, 'QTY_CONVERSIONS '!A:B, 2, FALSE), "Units not  found"))</f>
        <v>4</v>
      </c>
      <c r="M4198" s="185">
        <f t="shared" si="385"/>
        <v>9280</v>
      </c>
      <c r="N4198" s="143" t="str">
        <f>IFERROR(VLOOKUP(D4198, Product_Category!A:B, 2, FALSE), "Uncategorized")</f>
        <v>MCC</v>
      </c>
      <c r="O4198" s="186">
        <f t="shared" si="387"/>
        <v>2320</v>
      </c>
      <c r="P4198" s="185">
        <f t="shared" si="386"/>
        <v>9280</v>
      </c>
      <c r="Q4198" s="143">
        <v>2023</v>
      </c>
      <c r="R4198" s="143" t="str">
        <f>IFERROR(VLOOKUP(G4198,'SOURCE COMPANY'!A:B, 2, FALSE), "")</f>
        <v>Sigachi Industries limited</v>
      </c>
      <c r="S4198" s="143" t="str">
        <f>IFERROR(VLOOKUP(H4198,'CUSTOMER NAME'!A:B, 2, FALSE), "")</f>
        <v>TO THE ORDER</v>
      </c>
    </row>
    <row r="4199" spans="1:19">
      <c r="A4199" s="235" t="s">
        <v>281</v>
      </c>
      <c r="B4199" s="32">
        <v>4000</v>
      </c>
      <c r="C4199" s="221" t="s">
        <v>7</v>
      </c>
      <c r="D4199" s="221" t="s">
        <v>2198</v>
      </c>
      <c r="E4199" s="55">
        <v>2.3199999999999998</v>
      </c>
      <c r="F4199" s="221" t="s">
        <v>9</v>
      </c>
      <c r="G4199" s="131" t="s">
        <v>2679</v>
      </c>
      <c r="H4199" s="200" t="s">
        <v>510</v>
      </c>
      <c r="I4199" s="219" t="str">
        <f t="shared" ref="I4199:I4215" si="389">I4198</f>
        <v>September</v>
      </c>
      <c r="J4199" s="184">
        <f>IF(F4199="USD", E4199, E4199 * IFERROR(VLOOKUP(F4199, EXCHANGE_RATE!A:B, 2, FALSE), "Currency not found"))</f>
        <v>2.3199999999999998</v>
      </c>
      <c r="K4199" s="184">
        <f t="shared" si="384"/>
        <v>2.3199999999999998</v>
      </c>
      <c r="L4199" s="184">
        <f>IF(C4199="MTS", B4199, B4199 * IFERROR(VLOOKUP(C4199, 'QTY_CONVERSIONS '!A:B, 2, FALSE), "Units not  found"))</f>
        <v>4</v>
      </c>
      <c r="M4199" s="185">
        <f t="shared" si="385"/>
        <v>9280</v>
      </c>
      <c r="N4199" s="143" t="str">
        <f>IFERROR(VLOOKUP(D4199, Product_Category!A:B, 2, FALSE), "Uncategorized")</f>
        <v>MCC</v>
      </c>
      <c r="O4199" s="186">
        <f t="shared" si="387"/>
        <v>2320</v>
      </c>
      <c r="P4199" s="185">
        <f t="shared" si="386"/>
        <v>9280</v>
      </c>
      <c r="Q4199" s="143">
        <v>2023</v>
      </c>
      <c r="R4199" s="143" t="str">
        <f>IFERROR(VLOOKUP(G4199,'SOURCE COMPANY'!A:B, 2, FALSE), "")</f>
        <v>Sigachi Industries limited</v>
      </c>
      <c r="S4199" s="143" t="str">
        <f>IFERROR(VLOOKUP(H4199,'CUSTOMER NAME'!A:B, 2, FALSE), "")</f>
        <v>TO THE ORDER</v>
      </c>
    </row>
    <row r="4200" spans="1:19">
      <c r="A4200" s="234" t="s">
        <v>230</v>
      </c>
      <c r="B4200" s="143">
        <v>10000</v>
      </c>
      <c r="C4200" s="143" t="s">
        <v>7</v>
      </c>
      <c r="D4200" s="143" t="s">
        <v>1187</v>
      </c>
      <c r="E4200" s="255">
        <v>2.69</v>
      </c>
      <c r="F4200" s="143" t="s">
        <v>9</v>
      </c>
      <c r="G4200" s="131" t="s">
        <v>2679</v>
      </c>
      <c r="H4200" s="198" t="s">
        <v>510</v>
      </c>
      <c r="I4200" s="219" t="str">
        <f t="shared" si="389"/>
        <v>September</v>
      </c>
      <c r="J4200" s="184">
        <f>IF(F4200="USD", E4200, E4200 * IFERROR(VLOOKUP(F4200, EXCHANGE_RATE!A:B, 2, FALSE), "Currency not found"))</f>
        <v>2.69</v>
      </c>
      <c r="K4200" s="184">
        <f t="shared" si="384"/>
        <v>2.69</v>
      </c>
      <c r="L4200" s="184">
        <f>IF(C4200="MTS", B4200, B4200 * IFERROR(VLOOKUP(C4200, 'QTY_CONVERSIONS '!A:B, 2, FALSE), "Units not  found"))</f>
        <v>10</v>
      </c>
      <c r="M4200" s="185">
        <f t="shared" si="385"/>
        <v>26900</v>
      </c>
      <c r="N4200" s="143" t="str">
        <f>IFERROR(VLOOKUP(D4200, Product_Category!A:B, 2, FALSE), "Uncategorized")</f>
        <v>MCC</v>
      </c>
      <c r="O4200" s="186">
        <f t="shared" si="387"/>
        <v>2690</v>
      </c>
      <c r="P4200" s="185">
        <f t="shared" si="386"/>
        <v>26900</v>
      </c>
      <c r="Q4200" s="143">
        <v>2023</v>
      </c>
      <c r="R4200" s="143" t="str">
        <f>IFERROR(VLOOKUP(G4200,'SOURCE COMPANY'!A:B, 2, FALSE), "")</f>
        <v>Sigachi Industries limited</v>
      </c>
      <c r="S4200" s="143" t="str">
        <f>IFERROR(VLOOKUP(H4200,'CUSTOMER NAME'!A:B, 2, FALSE), "")</f>
        <v>TO THE ORDER</v>
      </c>
    </row>
    <row r="4201" spans="1:19">
      <c r="A4201" s="233" t="s">
        <v>1018</v>
      </c>
      <c r="B4201" s="118">
        <v>6000</v>
      </c>
      <c r="C4201" s="118" t="s">
        <v>7</v>
      </c>
      <c r="D4201" s="118" t="s">
        <v>772</v>
      </c>
      <c r="E4201" s="255">
        <v>2.44</v>
      </c>
      <c r="F4201" s="118" t="s">
        <v>9</v>
      </c>
      <c r="G4201" s="131" t="s">
        <v>2679</v>
      </c>
      <c r="H4201" s="199" t="s">
        <v>510</v>
      </c>
      <c r="I4201" s="219" t="str">
        <f t="shared" si="389"/>
        <v>September</v>
      </c>
      <c r="J4201" s="184">
        <f>IF(F4201="USD", E4201, E4201 * IFERROR(VLOOKUP(F4201, EXCHANGE_RATE!A:B, 2, FALSE), "Currency not found"))</f>
        <v>2.44</v>
      </c>
      <c r="K4201" s="184">
        <f t="shared" si="384"/>
        <v>2.44</v>
      </c>
      <c r="L4201" s="184">
        <f>IF(C4201="MTS", B4201, B4201 * IFERROR(VLOOKUP(C4201, 'QTY_CONVERSIONS '!A:B, 2, FALSE), "Units not  found"))</f>
        <v>6</v>
      </c>
      <c r="M4201" s="185">
        <f t="shared" si="385"/>
        <v>14640</v>
      </c>
      <c r="N4201" s="143" t="str">
        <f>IFERROR(VLOOKUP(D4201, Product_Category!A:B, 2, FALSE), "Uncategorized")</f>
        <v>MCC</v>
      </c>
      <c r="O4201" s="186">
        <f t="shared" si="387"/>
        <v>2440</v>
      </c>
      <c r="P4201" s="185">
        <f t="shared" si="386"/>
        <v>14640</v>
      </c>
      <c r="Q4201" s="143">
        <v>2023</v>
      </c>
      <c r="R4201" s="143" t="str">
        <f>IFERROR(VLOOKUP(G4201,'SOURCE COMPANY'!A:B, 2, FALSE), "")</f>
        <v>Sigachi Industries limited</v>
      </c>
      <c r="S4201" s="143" t="str">
        <f>IFERROR(VLOOKUP(H4201,'CUSTOMER NAME'!A:B, 2, FALSE), "")</f>
        <v>TO THE ORDER</v>
      </c>
    </row>
    <row r="4202" spans="1:19">
      <c r="A4202" s="234" t="s">
        <v>1012</v>
      </c>
      <c r="B4202" s="31">
        <v>2500</v>
      </c>
      <c r="C4202" s="143" t="s">
        <v>7</v>
      </c>
      <c r="D4202" s="143" t="s">
        <v>553</v>
      </c>
      <c r="E4202" s="51">
        <v>5.8</v>
      </c>
      <c r="F4202" s="143" t="s">
        <v>9</v>
      </c>
      <c r="G4202" s="143" t="s">
        <v>2192</v>
      </c>
      <c r="H4202" s="198" t="s">
        <v>510</v>
      </c>
      <c r="I4202" s="219" t="str">
        <f t="shared" si="389"/>
        <v>September</v>
      </c>
      <c r="J4202" s="184">
        <f>IF(F4202="USD", E4202, E4202 * IFERROR(VLOOKUP(F4202, EXCHANGE_RATE!A:B, 2, FALSE), "Currency not found"))</f>
        <v>5.8</v>
      </c>
      <c r="K4202" s="184">
        <f t="shared" si="384"/>
        <v>5.8</v>
      </c>
      <c r="L4202" s="184">
        <f>IF(C4202="MTS", B4202, B4202 * IFERROR(VLOOKUP(C4202, 'QTY_CONVERSIONS '!A:B, 2, FALSE), "Units not  found"))</f>
        <v>2.5</v>
      </c>
      <c r="M4202" s="185">
        <f t="shared" si="385"/>
        <v>14500</v>
      </c>
      <c r="N4202" s="143" t="str">
        <f>IFERROR(VLOOKUP(D4202, Product_Category!A:B, 2, FALSE), "Uncategorized")</f>
        <v>CROSCARMELLOSE SODIUM</v>
      </c>
      <c r="O4202" s="186">
        <f t="shared" si="387"/>
        <v>5800</v>
      </c>
      <c r="P4202" s="185">
        <f t="shared" si="386"/>
        <v>14500</v>
      </c>
      <c r="Q4202" s="143">
        <v>2023</v>
      </c>
      <c r="R4202" s="143" t="str">
        <f>IFERROR(VLOOKUP(G4202,'SOURCE COMPANY'!A:B, 2, FALSE), "")</f>
        <v>Silverline chemicals</v>
      </c>
      <c r="S4202" s="143" t="str">
        <f>IFERROR(VLOOKUP(H4202,'CUSTOMER NAME'!A:B, 2, FALSE), "")</f>
        <v>TO THE ORDER</v>
      </c>
    </row>
    <row r="4203" spans="1:19">
      <c r="A4203" s="234" t="s">
        <v>1012</v>
      </c>
      <c r="B4203" s="31">
        <v>1000</v>
      </c>
      <c r="C4203" s="143" t="s">
        <v>7</v>
      </c>
      <c r="D4203" s="143" t="s">
        <v>553</v>
      </c>
      <c r="E4203" s="51">
        <v>7.7</v>
      </c>
      <c r="F4203" s="143" t="s">
        <v>9</v>
      </c>
      <c r="G4203" s="143" t="s">
        <v>2192</v>
      </c>
      <c r="H4203" s="198" t="s">
        <v>510</v>
      </c>
      <c r="I4203" s="219" t="str">
        <f t="shared" si="389"/>
        <v>September</v>
      </c>
      <c r="J4203" s="184">
        <f>IF(F4203="USD", E4203, E4203 * IFERROR(VLOOKUP(F4203, EXCHANGE_RATE!A:B, 2, FALSE), "Currency not found"))</f>
        <v>7.7</v>
      </c>
      <c r="K4203" s="184">
        <f t="shared" si="384"/>
        <v>7.7</v>
      </c>
      <c r="L4203" s="184">
        <f>IF(C4203="MTS", B4203, B4203 * IFERROR(VLOOKUP(C4203, 'QTY_CONVERSIONS '!A:B, 2, FALSE), "Units not  found"))</f>
        <v>1</v>
      </c>
      <c r="M4203" s="185">
        <f t="shared" si="385"/>
        <v>7700</v>
      </c>
      <c r="N4203" s="143" t="str">
        <f>IFERROR(VLOOKUP(D4203, Product_Category!A:B, 2, FALSE), "Uncategorized")</f>
        <v>CROSCARMELLOSE SODIUM</v>
      </c>
      <c r="O4203" s="186">
        <f t="shared" si="387"/>
        <v>7700</v>
      </c>
      <c r="P4203" s="185">
        <f t="shared" si="386"/>
        <v>7700</v>
      </c>
      <c r="Q4203" s="143">
        <v>2023</v>
      </c>
      <c r="R4203" s="143" t="str">
        <f>IFERROR(VLOOKUP(G4203,'SOURCE COMPANY'!A:B, 2, FALSE), "")</f>
        <v>Silverline chemicals</v>
      </c>
      <c r="S4203" s="143" t="str">
        <f>IFERROR(VLOOKUP(H4203,'CUSTOMER NAME'!A:B, 2, FALSE), "")</f>
        <v>TO THE ORDER</v>
      </c>
    </row>
    <row r="4204" spans="1:19">
      <c r="A4204" s="234" t="s">
        <v>1012</v>
      </c>
      <c r="B4204" s="31">
        <v>5500</v>
      </c>
      <c r="C4204" s="143" t="s">
        <v>7</v>
      </c>
      <c r="D4204" s="143" t="s">
        <v>611</v>
      </c>
      <c r="E4204" s="51">
        <v>2.6</v>
      </c>
      <c r="F4204" s="143" t="s">
        <v>9</v>
      </c>
      <c r="G4204" s="143" t="s">
        <v>2192</v>
      </c>
      <c r="H4204" s="198" t="s">
        <v>510</v>
      </c>
      <c r="I4204" s="219" t="str">
        <f t="shared" si="389"/>
        <v>September</v>
      </c>
      <c r="J4204" s="184">
        <f>IF(F4204="USD", E4204, E4204 * IFERROR(VLOOKUP(F4204, EXCHANGE_RATE!A:B, 2, FALSE), "Currency not found"))</f>
        <v>2.6</v>
      </c>
      <c r="K4204" s="184">
        <f t="shared" si="384"/>
        <v>2.6</v>
      </c>
      <c r="L4204" s="184">
        <f>IF(C4204="MTS", B4204, B4204 * IFERROR(VLOOKUP(C4204, 'QTY_CONVERSIONS '!A:B, 2, FALSE), "Units not  found"))</f>
        <v>5.5</v>
      </c>
      <c r="M4204" s="185">
        <f t="shared" si="385"/>
        <v>14300</v>
      </c>
      <c r="N4204" s="143" t="str">
        <f>IFERROR(VLOOKUP(D4204, Product_Category!A:B, 2, FALSE), "Uncategorized")</f>
        <v>MCC</v>
      </c>
      <c r="O4204" s="186">
        <f t="shared" si="387"/>
        <v>2600</v>
      </c>
      <c r="P4204" s="185">
        <f t="shared" si="386"/>
        <v>14300</v>
      </c>
      <c r="Q4204" s="143">
        <v>2023</v>
      </c>
      <c r="R4204" s="143" t="str">
        <f>IFERROR(VLOOKUP(G4204,'SOURCE COMPANY'!A:B, 2, FALSE), "")</f>
        <v>Silverline chemicals</v>
      </c>
      <c r="S4204" s="143" t="str">
        <f>IFERROR(VLOOKUP(H4204,'CUSTOMER NAME'!A:B, 2, FALSE), "")</f>
        <v>TO THE ORDER</v>
      </c>
    </row>
    <row r="4205" spans="1:19">
      <c r="A4205" s="234" t="s">
        <v>1012</v>
      </c>
      <c r="B4205" s="31">
        <v>17500</v>
      </c>
      <c r="C4205" s="143" t="s">
        <v>7</v>
      </c>
      <c r="D4205" s="143" t="s">
        <v>769</v>
      </c>
      <c r="E4205" s="51">
        <v>2.2999999999999998</v>
      </c>
      <c r="F4205" s="143" t="s">
        <v>9</v>
      </c>
      <c r="G4205" s="143" t="s">
        <v>2192</v>
      </c>
      <c r="H4205" s="198" t="s">
        <v>510</v>
      </c>
      <c r="I4205" s="219" t="str">
        <f t="shared" si="389"/>
        <v>September</v>
      </c>
      <c r="J4205" s="184">
        <f>IF(F4205="USD", E4205, E4205 * IFERROR(VLOOKUP(F4205, EXCHANGE_RATE!A:B, 2, FALSE), "Currency not found"))</f>
        <v>2.2999999999999998</v>
      </c>
      <c r="K4205" s="184">
        <f t="shared" si="384"/>
        <v>2.2999999999999998</v>
      </c>
      <c r="L4205" s="184">
        <f>IF(C4205="MTS", B4205, B4205 * IFERROR(VLOOKUP(C4205, 'QTY_CONVERSIONS '!A:B, 2, FALSE), "Units not  found"))</f>
        <v>17.5</v>
      </c>
      <c r="M4205" s="185">
        <f t="shared" si="385"/>
        <v>40250</v>
      </c>
      <c r="N4205" s="143" t="str">
        <f>IFERROR(VLOOKUP(D4205, Product_Category!A:B, 2, FALSE), "Uncategorized")</f>
        <v>MCC</v>
      </c>
      <c r="O4205" s="186">
        <f t="shared" si="387"/>
        <v>2300</v>
      </c>
      <c r="P4205" s="185">
        <f t="shared" si="386"/>
        <v>40250</v>
      </c>
      <c r="Q4205" s="143">
        <v>2023</v>
      </c>
      <c r="R4205" s="143" t="str">
        <f>IFERROR(VLOOKUP(G4205,'SOURCE COMPANY'!A:B, 2, FALSE), "")</f>
        <v>Silverline chemicals</v>
      </c>
      <c r="S4205" s="143" t="str">
        <f>IFERROR(VLOOKUP(H4205,'CUSTOMER NAME'!A:B, 2, FALSE), "")</f>
        <v>TO THE ORDER</v>
      </c>
    </row>
    <row r="4206" spans="1:19">
      <c r="A4206" s="234" t="s">
        <v>1012</v>
      </c>
      <c r="B4206" s="31">
        <v>6000</v>
      </c>
      <c r="C4206" s="143" t="s">
        <v>7</v>
      </c>
      <c r="D4206" s="143" t="s">
        <v>769</v>
      </c>
      <c r="E4206" s="51">
        <v>2.6</v>
      </c>
      <c r="F4206" s="143" t="s">
        <v>9</v>
      </c>
      <c r="G4206" s="143" t="s">
        <v>2192</v>
      </c>
      <c r="H4206" s="198" t="s">
        <v>510</v>
      </c>
      <c r="I4206" s="219" t="str">
        <f t="shared" si="389"/>
        <v>September</v>
      </c>
      <c r="J4206" s="184">
        <f>IF(F4206="USD", E4206, E4206 * IFERROR(VLOOKUP(F4206, EXCHANGE_RATE!A:B, 2, FALSE), "Currency not found"))</f>
        <v>2.6</v>
      </c>
      <c r="K4206" s="184">
        <f t="shared" si="384"/>
        <v>2.6</v>
      </c>
      <c r="L4206" s="184">
        <f>IF(C4206="MTS", B4206, B4206 * IFERROR(VLOOKUP(C4206, 'QTY_CONVERSIONS '!A:B, 2, FALSE), "Units not  found"))</f>
        <v>6</v>
      </c>
      <c r="M4206" s="185">
        <f t="shared" si="385"/>
        <v>15600</v>
      </c>
      <c r="N4206" s="143" t="str">
        <f>IFERROR(VLOOKUP(D4206, Product_Category!A:B, 2, FALSE), "Uncategorized")</f>
        <v>MCC</v>
      </c>
      <c r="O4206" s="186">
        <f t="shared" si="387"/>
        <v>2600</v>
      </c>
      <c r="P4206" s="185">
        <f t="shared" si="386"/>
        <v>15600</v>
      </c>
      <c r="Q4206" s="143">
        <v>2023</v>
      </c>
      <c r="R4206" s="143" t="str">
        <f>IFERROR(VLOOKUP(G4206,'SOURCE COMPANY'!A:B, 2, FALSE), "")</f>
        <v>Silverline chemicals</v>
      </c>
      <c r="S4206" s="143" t="str">
        <f>IFERROR(VLOOKUP(H4206,'CUSTOMER NAME'!A:B, 2, FALSE), "")</f>
        <v>TO THE ORDER</v>
      </c>
    </row>
    <row r="4207" spans="1:19">
      <c r="A4207" s="234" t="s">
        <v>172</v>
      </c>
      <c r="B4207" s="31">
        <v>20000</v>
      </c>
      <c r="C4207" s="143" t="s">
        <v>7</v>
      </c>
      <c r="D4207" s="143" t="s">
        <v>555</v>
      </c>
      <c r="E4207" s="51">
        <v>2.7</v>
      </c>
      <c r="F4207" s="143" t="s">
        <v>9</v>
      </c>
      <c r="G4207" s="131" t="s">
        <v>59</v>
      </c>
      <c r="H4207" s="198" t="s">
        <v>59</v>
      </c>
      <c r="I4207" s="219" t="str">
        <f t="shared" si="389"/>
        <v>September</v>
      </c>
      <c r="J4207" s="184">
        <f>IF(F4207="USD", E4207, E4207 * IFERROR(VLOOKUP(F4207, EXCHANGE_RATE!A:B, 2, FALSE), "Currency not found"))</f>
        <v>2.7</v>
      </c>
      <c r="K4207" s="184">
        <f t="shared" si="384"/>
        <v>2.7</v>
      </c>
      <c r="L4207" s="184">
        <f>IF(C4207="MTS", B4207, B4207 * IFERROR(VLOOKUP(C4207, 'QTY_CONVERSIONS '!A:B, 2, FALSE), "Units not  found"))</f>
        <v>20</v>
      </c>
      <c r="M4207" s="185">
        <f t="shared" si="385"/>
        <v>54000</v>
      </c>
      <c r="N4207" s="143" t="str">
        <f>IFERROR(VLOOKUP(D4207, Product_Category!A:B, 2, FALSE), "Uncategorized")</f>
        <v>MCC</v>
      </c>
      <c r="O4207" s="186">
        <f t="shared" si="387"/>
        <v>2700</v>
      </c>
      <c r="P4207" s="185">
        <f t="shared" si="386"/>
        <v>54000</v>
      </c>
      <c r="Q4207" s="143">
        <v>2023</v>
      </c>
      <c r="R4207" s="143" t="str">
        <f>IFERROR(VLOOKUP(G4207,'SOURCE COMPANY'!A:B, 2, FALSE), "")</f>
        <v>JRS PHARMA</v>
      </c>
      <c r="S4207" s="143" t="str">
        <f>IFERROR(VLOOKUP(H4207,'CUSTOMER NAME'!A:B, 2, FALSE), "")</f>
        <v>JRS PHARMA</v>
      </c>
    </row>
    <row r="4208" spans="1:19">
      <c r="A4208" s="234" t="s">
        <v>172</v>
      </c>
      <c r="B4208" s="31">
        <v>20000</v>
      </c>
      <c r="C4208" s="143" t="s">
        <v>7</v>
      </c>
      <c r="D4208" s="143" t="s">
        <v>555</v>
      </c>
      <c r="E4208" s="51">
        <v>2.7</v>
      </c>
      <c r="F4208" s="143" t="s">
        <v>9</v>
      </c>
      <c r="G4208" s="131" t="s">
        <v>59</v>
      </c>
      <c r="H4208" s="198" t="s">
        <v>59</v>
      </c>
      <c r="I4208" s="219" t="str">
        <f t="shared" si="389"/>
        <v>September</v>
      </c>
      <c r="J4208" s="184">
        <f>IF(F4208="USD", E4208, E4208 * IFERROR(VLOOKUP(F4208, EXCHANGE_RATE!A:B, 2, FALSE), "Currency not found"))</f>
        <v>2.7</v>
      </c>
      <c r="K4208" s="184">
        <f t="shared" si="384"/>
        <v>2.7</v>
      </c>
      <c r="L4208" s="184">
        <f>IF(C4208="MTS", B4208, B4208 * IFERROR(VLOOKUP(C4208, 'QTY_CONVERSIONS '!A:B, 2, FALSE), "Units not  found"))</f>
        <v>20</v>
      </c>
      <c r="M4208" s="185">
        <f t="shared" si="385"/>
        <v>54000</v>
      </c>
      <c r="N4208" s="143" t="str">
        <f>IFERROR(VLOOKUP(D4208, Product_Category!A:B, 2, FALSE), "Uncategorized")</f>
        <v>MCC</v>
      </c>
      <c r="O4208" s="186">
        <f t="shared" si="387"/>
        <v>2700</v>
      </c>
      <c r="P4208" s="185">
        <f t="shared" si="386"/>
        <v>54000</v>
      </c>
      <c r="Q4208" s="143">
        <v>2023</v>
      </c>
      <c r="R4208" s="143" t="str">
        <f>IFERROR(VLOOKUP(G4208,'SOURCE COMPANY'!A:B, 2, FALSE), "")</f>
        <v>JRS PHARMA</v>
      </c>
      <c r="S4208" s="143" t="str">
        <f>IFERROR(VLOOKUP(H4208,'CUSTOMER NAME'!A:B, 2, FALSE), "")</f>
        <v>JRS PHARMA</v>
      </c>
    </row>
    <row r="4209" spans="1:19">
      <c r="A4209" s="234" t="s">
        <v>172</v>
      </c>
      <c r="B4209" s="31">
        <v>20000</v>
      </c>
      <c r="C4209" s="143" t="s">
        <v>7</v>
      </c>
      <c r="D4209" s="143" t="s">
        <v>555</v>
      </c>
      <c r="E4209" s="51">
        <v>2.7</v>
      </c>
      <c r="F4209" s="143" t="s">
        <v>9</v>
      </c>
      <c r="G4209" s="131" t="s">
        <v>59</v>
      </c>
      <c r="H4209" s="198" t="s">
        <v>59</v>
      </c>
      <c r="I4209" s="219" t="str">
        <f t="shared" si="389"/>
        <v>September</v>
      </c>
      <c r="J4209" s="184">
        <f>IF(F4209="USD", E4209, E4209 * IFERROR(VLOOKUP(F4209, EXCHANGE_RATE!A:B, 2, FALSE), "Currency not found"))</f>
        <v>2.7</v>
      </c>
      <c r="K4209" s="184">
        <f t="shared" si="384"/>
        <v>2.7</v>
      </c>
      <c r="L4209" s="184">
        <f>IF(C4209="MTS", B4209, B4209 * IFERROR(VLOOKUP(C4209, 'QTY_CONVERSIONS '!A:B, 2, FALSE), "Units not  found"))</f>
        <v>20</v>
      </c>
      <c r="M4209" s="185">
        <f t="shared" si="385"/>
        <v>54000</v>
      </c>
      <c r="N4209" s="143" t="str">
        <f>IFERROR(VLOOKUP(D4209, Product_Category!A:B, 2, FALSE), "Uncategorized")</f>
        <v>MCC</v>
      </c>
      <c r="O4209" s="186">
        <f t="shared" si="387"/>
        <v>2700</v>
      </c>
      <c r="P4209" s="185">
        <f t="shared" si="386"/>
        <v>54000</v>
      </c>
      <c r="Q4209" s="143">
        <v>2023</v>
      </c>
      <c r="R4209" s="143" t="str">
        <f>IFERROR(VLOOKUP(G4209,'SOURCE COMPANY'!A:B, 2, FALSE), "")</f>
        <v>JRS PHARMA</v>
      </c>
      <c r="S4209" s="143" t="str">
        <f>IFERROR(VLOOKUP(H4209,'CUSTOMER NAME'!A:B, 2, FALSE), "")</f>
        <v>JRS PHARMA</v>
      </c>
    </row>
    <row r="4210" spans="1:19">
      <c r="A4210" s="235" t="s">
        <v>172</v>
      </c>
      <c r="B4210" s="32">
        <v>20000</v>
      </c>
      <c r="C4210" s="221" t="s">
        <v>7</v>
      </c>
      <c r="D4210" s="221" t="s">
        <v>555</v>
      </c>
      <c r="E4210" s="55">
        <v>2.7</v>
      </c>
      <c r="F4210" s="221" t="s">
        <v>9</v>
      </c>
      <c r="G4210" s="131" t="s">
        <v>59</v>
      </c>
      <c r="H4210" s="200" t="s">
        <v>59</v>
      </c>
      <c r="I4210" s="219" t="str">
        <f t="shared" si="389"/>
        <v>September</v>
      </c>
      <c r="J4210" s="184">
        <f>IF(F4210="USD", E4210, E4210 * IFERROR(VLOOKUP(F4210, EXCHANGE_RATE!A:B, 2, FALSE), "Currency not found"))</f>
        <v>2.7</v>
      </c>
      <c r="K4210" s="184">
        <f t="shared" si="384"/>
        <v>2.7</v>
      </c>
      <c r="L4210" s="184">
        <f>IF(C4210="MTS", B4210, B4210 * IFERROR(VLOOKUP(C4210, 'QTY_CONVERSIONS '!A:B, 2, FALSE), "Units not  found"))</f>
        <v>20</v>
      </c>
      <c r="M4210" s="185">
        <f t="shared" si="385"/>
        <v>54000</v>
      </c>
      <c r="N4210" s="143" t="str">
        <f>IFERROR(VLOOKUP(D4210, Product_Category!A:B, 2, FALSE), "Uncategorized")</f>
        <v>MCC</v>
      </c>
      <c r="O4210" s="186">
        <f t="shared" si="387"/>
        <v>2700</v>
      </c>
      <c r="P4210" s="185">
        <f t="shared" si="386"/>
        <v>54000</v>
      </c>
      <c r="Q4210" s="143">
        <v>2023</v>
      </c>
      <c r="R4210" s="143" t="str">
        <f>IFERROR(VLOOKUP(G4210,'SOURCE COMPANY'!A:B, 2, FALSE), "")</f>
        <v>JRS PHARMA</v>
      </c>
      <c r="S4210" s="143" t="str">
        <f>IFERROR(VLOOKUP(H4210,'CUSTOMER NAME'!A:B, 2, FALSE), "")</f>
        <v>JRS PHARMA</v>
      </c>
    </row>
    <row r="4211" spans="1:19">
      <c r="A4211" s="234" t="s">
        <v>172</v>
      </c>
      <c r="B4211" s="222">
        <v>3000</v>
      </c>
      <c r="C4211" s="143" t="s">
        <v>7</v>
      </c>
      <c r="D4211" s="143" t="s">
        <v>2423</v>
      </c>
      <c r="E4211" s="184">
        <v>10.72</v>
      </c>
      <c r="F4211" s="143" t="s">
        <v>9</v>
      </c>
      <c r="G4211" s="131" t="s">
        <v>59</v>
      </c>
      <c r="H4211" s="198" t="s">
        <v>59</v>
      </c>
      <c r="I4211" s="219" t="str">
        <f t="shared" si="389"/>
        <v>September</v>
      </c>
      <c r="J4211" s="184">
        <f>IF(F4211="USD", E4211, E4211 * IFERROR(VLOOKUP(F4211, EXCHANGE_RATE!A:B, 2, FALSE), "Currency not found"))</f>
        <v>10.72</v>
      </c>
      <c r="K4211" s="184">
        <f t="shared" si="384"/>
        <v>10.72</v>
      </c>
      <c r="L4211" s="184">
        <f>IF(C4211="MTS", B4211, B4211 * IFERROR(VLOOKUP(C4211, 'QTY_CONVERSIONS '!A:B, 2, FALSE), "Units not  found"))</f>
        <v>3</v>
      </c>
      <c r="M4211" s="185">
        <f t="shared" si="385"/>
        <v>32160.000000000004</v>
      </c>
      <c r="N4211" s="143" t="str">
        <f>IFERROR(VLOOKUP(D4211, Product_Category!A:B, 2, FALSE), "Uncategorized")</f>
        <v>CROSCARMELLOSE SODIUM</v>
      </c>
      <c r="O4211" s="186">
        <f t="shared" si="387"/>
        <v>10720</v>
      </c>
      <c r="P4211" s="185">
        <f t="shared" si="386"/>
        <v>32160</v>
      </c>
      <c r="Q4211" s="143">
        <v>2023</v>
      </c>
      <c r="R4211" s="143" t="str">
        <f>IFERROR(VLOOKUP(G4211,'SOURCE COMPANY'!A:B, 2, FALSE), "")</f>
        <v>JRS PHARMA</v>
      </c>
      <c r="S4211" s="143" t="str">
        <f>IFERROR(VLOOKUP(H4211,'CUSTOMER NAME'!A:B, 2, FALSE), "")</f>
        <v>JRS PHARMA</v>
      </c>
    </row>
    <row r="4212" spans="1:19">
      <c r="A4212" s="234" t="s">
        <v>172</v>
      </c>
      <c r="B4212" s="222">
        <v>17000</v>
      </c>
      <c r="C4212" s="143" t="s">
        <v>7</v>
      </c>
      <c r="D4212" s="143" t="s">
        <v>586</v>
      </c>
      <c r="E4212" s="184">
        <v>9.58</v>
      </c>
      <c r="F4212" s="143" t="s">
        <v>9</v>
      </c>
      <c r="G4212" s="131" t="s">
        <v>59</v>
      </c>
      <c r="H4212" s="198" t="s">
        <v>59</v>
      </c>
      <c r="I4212" s="219" t="str">
        <f t="shared" si="389"/>
        <v>September</v>
      </c>
      <c r="J4212" s="184">
        <f>IF(F4212="USD", E4212, E4212 * IFERROR(VLOOKUP(F4212, EXCHANGE_RATE!A:B, 2, FALSE), "Currency not found"))</f>
        <v>9.58</v>
      </c>
      <c r="K4212" s="184">
        <f t="shared" si="384"/>
        <v>9.58</v>
      </c>
      <c r="L4212" s="184">
        <f>IF(C4212="MTS", B4212, B4212 * IFERROR(VLOOKUP(C4212, 'QTY_CONVERSIONS '!A:B, 2, FALSE), "Units not  found"))</f>
        <v>17</v>
      </c>
      <c r="M4212" s="185">
        <f t="shared" si="385"/>
        <v>162860</v>
      </c>
      <c r="N4212" s="143" t="str">
        <f>IFERROR(VLOOKUP(D4212, Product_Category!A:B, 2, FALSE), "Uncategorized")</f>
        <v>CROSCARMELLOSE SODIUM</v>
      </c>
      <c r="O4212" s="186">
        <f t="shared" si="387"/>
        <v>9580</v>
      </c>
      <c r="P4212" s="185">
        <f t="shared" si="386"/>
        <v>162860</v>
      </c>
      <c r="Q4212" s="143">
        <v>2023</v>
      </c>
      <c r="R4212" s="143" t="str">
        <f>IFERROR(VLOOKUP(G4212,'SOURCE COMPANY'!A:B, 2, FALSE), "")</f>
        <v>JRS PHARMA</v>
      </c>
      <c r="S4212" s="143" t="str">
        <f>IFERROR(VLOOKUP(H4212,'CUSTOMER NAME'!A:B, 2, FALSE), "")</f>
        <v>JRS PHARMA</v>
      </c>
    </row>
    <row r="4213" spans="1:19">
      <c r="A4213" s="235" t="s">
        <v>172</v>
      </c>
      <c r="B4213" s="32">
        <v>18000</v>
      </c>
      <c r="C4213" s="221" t="s">
        <v>7</v>
      </c>
      <c r="D4213" s="221" t="s">
        <v>2077</v>
      </c>
      <c r="E4213" s="55">
        <v>2</v>
      </c>
      <c r="F4213" s="221" t="s">
        <v>1718</v>
      </c>
      <c r="G4213" s="118" t="s">
        <v>88</v>
      </c>
      <c r="H4213" s="200" t="s">
        <v>2078</v>
      </c>
      <c r="I4213" s="219" t="str">
        <f t="shared" si="389"/>
        <v>September</v>
      </c>
      <c r="J4213" s="184">
        <f>IF(F4213="USD", E4213, E4213 * IFERROR(VLOOKUP(F4213, EXCHANGE_RATE!A:B, 2, FALSE), "Currency not found"))</f>
        <v>2.14</v>
      </c>
      <c r="K4213" s="184">
        <f t="shared" si="384"/>
        <v>2.14</v>
      </c>
      <c r="L4213" s="184">
        <f>IF(C4213="MTS", B4213, B4213 * IFERROR(VLOOKUP(C4213, 'QTY_CONVERSIONS '!A:B, 2, FALSE), "Units not  found"))</f>
        <v>18</v>
      </c>
      <c r="M4213" s="185">
        <f t="shared" si="385"/>
        <v>38520</v>
      </c>
      <c r="N4213" s="143" t="str">
        <f>IFERROR(VLOOKUP(D4213, Product_Category!A:B, 2, FALSE), "Uncategorized")</f>
        <v>MCC</v>
      </c>
      <c r="O4213" s="186">
        <f t="shared" si="387"/>
        <v>2140</v>
      </c>
      <c r="P4213" s="185">
        <f t="shared" si="386"/>
        <v>38520</v>
      </c>
      <c r="Q4213" s="143">
        <v>2023</v>
      </c>
      <c r="R4213" s="143" t="str">
        <f>IFERROR(VLOOKUP(G4213,'SOURCE COMPANY'!A:B, 2, FALSE), "")</f>
        <v>DFE PHARMA</v>
      </c>
      <c r="S4213" s="143" t="str">
        <f>IFERROR(VLOOKUP(H4213,'CUSTOMER NAME'!A:B, 2, FALSE), "")</f>
        <v>OMEGA LOGISTICS</v>
      </c>
    </row>
    <row r="4214" spans="1:19">
      <c r="A4214" s="234" t="s">
        <v>172</v>
      </c>
      <c r="B4214" s="31">
        <v>18000</v>
      </c>
      <c r="C4214" s="143" t="s">
        <v>7</v>
      </c>
      <c r="D4214" s="143" t="s">
        <v>2224</v>
      </c>
      <c r="E4214" s="51">
        <v>2</v>
      </c>
      <c r="F4214" s="143" t="s">
        <v>1718</v>
      </c>
      <c r="G4214" s="118" t="s">
        <v>88</v>
      </c>
      <c r="H4214" s="198" t="s">
        <v>2078</v>
      </c>
      <c r="I4214" s="219" t="str">
        <f t="shared" si="389"/>
        <v>September</v>
      </c>
      <c r="J4214" s="184">
        <f>IF(F4214="USD", E4214, E4214 * IFERROR(VLOOKUP(F4214, EXCHANGE_RATE!A:B, 2, FALSE), "Currency not found"))</f>
        <v>2.14</v>
      </c>
      <c r="K4214" s="184">
        <f t="shared" si="384"/>
        <v>2.14</v>
      </c>
      <c r="L4214" s="184">
        <f>IF(C4214="MTS", B4214, B4214 * IFERROR(VLOOKUP(C4214, 'QTY_CONVERSIONS '!A:B, 2, FALSE), "Units not  found"))</f>
        <v>18</v>
      </c>
      <c r="M4214" s="185">
        <f t="shared" si="385"/>
        <v>38520</v>
      </c>
      <c r="N4214" s="143" t="str">
        <f>IFERROR(VLOOKUP(D4214, Product_Category!A:B, 2, FALSE), "Uncategorized")</f>
        <v>MCC</v>
      </c>
      <c r="O4214" s="186">
        <f t="shared" si="387"/>
        <v>2140</v>
      </c>
      <c r="P4214" s="185">
        <f t="shared" si="386"/>
        <v>38520</v>
      </c>
      <c r="Q4214" s="143">
        <v>2023</v>
      </c>
      <c r="R4214" s="143" t="str">
        <f>IFERROR(VLOOKUP(G4214,'SOURCE COMPANY'!A:B, 2, FALSE), "")</f>
        <v>DFE PHARMA</v>
      </c>
      <c r="S4214" s="143" t="str">
        <f>IFERROR(VLOOKUP(H4214,'CUSTOMER NAME'!A:B, 2, FALSE), "")</f>
        <v>OMEGA LOGISTICS</v>
      </c>
    </row>
    <row r="4215" spans="1:19">
      <c r="A4215" s="234" t="s">
        <v>172</v>
      </c>
      <c r="B4215" s="222">
        <v>9000</v>
      </c>
      <c r="C4215" s="143" t="s">
        <v>7</v>
      </c>
      <c r="D4215" s="143" t="s">
        <v>2233</v>
      </c>
      <c r="E4215" s="184">
        <v>2</v>
      </c>
      <c r="F4215" s="143" t="s">
        <v>1718</v>
      </c>
      <c r="G4215" s="118" t="s">
        <v>88</v>
      </c>
      <c r="H4215" s="198" t="s">
        <v>2078</v>
      </c>
      <c r="I4215" s="219" t="str">
        <f t="shared" si="389"/>
        <v>September</v>
      </c>
      <c r="J4215" s="184">
        <f>IF(F4215="USD", E4215, E4215 * IFERROR(VLOOKUP(F4215, EXCHANGE_RATE!A:B, 2, FALSE), "Currency not found"))</f>
        <v>2.14</v>
      </c>
      <c r="K4215" s="184">
        <f t="shared" si="384"/>
        <v>2.14</v>
      </c>
      <c r="L4215" s="184">
        <f>IF(C4215="MTS", B4215, B4215 * IFERROR(VLOOKUP(C4215, 'QTY_CONVERSIONS '!A:B, 2, FALSE), "Units not  found"))</f>
        <v>9</v>
      </c>
      <c r="M4215" s="185">
        <f t="shared" si="385"/>
        <v>19260</v>
      </c>
      <c r="N4215" s="143" t="str">
        <f>IFERROR(VLOOKUP(D4215, Product_Category!A:B, 2, FALSE), "Uncategorized")</f>
        <v>MCC</v>
      </c>
      <c r="O4215" s="186">
        <f t="shared" si="387"/>
        <v>2140</v>
      </c>
      <c r="P4215" s="185">
        <f t="shared" si="386"/>
        <v>19260</v>
      </c>
      <c r="Q4215" s="143">
        <v>2023</v>
      </c>
      <c r="R4215" s="143" t="str">
        <f>IFERROR(VLOOKUP(G4215,'SOURCE COMPANY'!A:B, 2, FALSE), "")</f>
        <v>DFE PHARMA</v>
      </c>
      <c r="S4215" s="143" t="str">
        <f>IFERROR(VLOOKUP(H4215,'CUSTOMER NAME'!A:B, 2, FALSE), "")</f>
        <v>OMEGA LOGISTICS</v>
      </c>
    </row>
    <row r="4216" spans="1:19">
      <c r="A4216" s="133" t="s">
        <v>1012</v>
      </c>
      <c r="B4216" s="131">
        <v>20000</v>
      </c>
      <c r="C4216" s="131" t="s">
        <v>7</v>
      </c>
      <c r="D4216" s="131" t="s">
        <v>611</v>
      </c>
      <c r="E4216" s="131">
        <v>1.85</v>
      </c>
      <c r="F4216" s="131" t="s">
        <v>9</v>
      </c>
      <c r="G4216" s="143" t="s">
        <v>2192</v>
      </c>
      <c r="H4216" s="134" t="s">
        <v>510</v>
      </c>
      <c r="I4216" s="192" t="s">
        <v>3658</v>
      </c>
      <c r="J4216" s="184">
        <f>IF(F4216="USD", E4216, E4216 * IFERROR(VLOOKUP(F4216, EXCHANGE_RATE!A:B, 2, FALSE), "Currency not found"))</f>
        <v>1.85</v>
      </c>
      <c r="K4216" s="184">
        <f t="shared" si="384"/>
        <v>1.85</v>
      </c>
      <c r="L4216" s="184">
        <f>IF(C4216="MTS", B4216, B4216 * IFERROR(VLOOKUP(C4216, 'QTY_CONVERSIONS '!A:B, 2, FALSE), "Units not  found"))</f>
        <v>20</v>
      </c>
      <c r="M4216" s="185">
        <f t="shared" si="385"/>
        <v>37000</v>
      </c>
      <c r="N4216" s="143" t="str">
        <f>IFERROR(VLOOKUP(D4216, Product_Category!A:B, 2, FALSE), "Uncategorized")</f>
        <v>MCC</v>
      </c>
      <c r="O4216" s="186">
        <f t="shared" si="387"/>
        <v>1850</v>
      </c>
      <c r="P4216" s="185">
        <f t="shared" si="386"/>
        <v>37000</v>
      </c>
      <c r="Q4216" s="143">
        <v>2023</v>
      </c>
      <c r="R4216" s="143" t="str">
        <f>IFERROR(VLOOKUP(G4216,'SOURCE COMPANY'!A:B, 2, FALSE), "")</f>
        <v>Silverline chemicals</v>
      </c>
      <c r="S4216" s="143" t="str">
        <f>IFERROR(VLOOKUP(H4216,'CUSTOMER NAME'!A:B, 2, FALSE), "")</f>
        <v>TO THE ORDER</v>
      </c>
    </row>
    <row r="4217" spans="1:19">
      <c r="A4217" s="133" t="s">
        <v>1012</v>
      </c>
      <c r="B4217" s="131">
        <v>20000</v>
      </c>
      <c r="C4217" s="131" t="s">
        <v>7</v>
      </c>
      <c r="D4217" s="131" t="s">
        <v>611</v>
      </c>
      <c r="E4217" s="131">
        <v>4.3499999999999996</v>
      </c>
      <c r="F4217" s="131" t="s">
        <v>9</v>
      </c>
      <c r="G4217" s="143" t="s">
        <v>2192</v>
      </c>
      <c r="H4217" s="134" t="s">
        <v>510</v>
      </c>
      <c r="I4217" s="192" t="s">
        <v>3658</v>
      </c>
      <c r="J4217" s="184">
        <f>IF(F4217="USD", E4217, E4217 * IFERROR(VLOOKUP(F4217, EXCHANGE_RATE!A:B, 2, FALSE), "Currency not found"))</f>
        <v>4.3499999999999996</v>
      </c>
      <c r="K4217" s="184">
        <f t="shared" si="384"/>
        <v>4.3499999999999996</v>
      </c>
      <c r="L4217" s="184">
        <f>IF(C4217="MTS", B4217, B4217 * IFERROR(VLOOKUP(C4217, 'QTY_CONVERSIONS '!A:B, 2, FALSE), "Units not  found"))</f>
        <v>20</v>
      </c>
      <c r="M4217" s="185">
        <f t="shared" si="385"/>
        <v>87000</v>
      </c>
      <c r="N4217" s="143" t="str">
        <f>IFERROR(VLOOKUP(D4217, Product_Category!A:B, 2, FALSE), "Uncategorized")</f>
        <v>MCC</v>
      </c>
      <c r="O4217" s="186">
        <f t="shared" si="387"/>
        <v>4350</v>
      </c>
      <c r="P4217" s="185">
        <f t="shared" si="386"/>
        <v>87000</v>
      </c>
      <c r="Q4217" s="143">
        <v>2023</v>
      </c>
      <c r="R4217" s="143" t="str">
        <f>IFERROR(VLOOKUP(G4217,'SOURCE COMPANY'!A:B, 2, FALSE), "")</f>
        <v>Silverline chemicals</v>
      </c>
      <c r="S4217" s="143" t="str">
        <f>IFERROR(VLOOKUP(H4217,'CUSTOMER NAME'!A:B, 2, FALSE), "")</f>
        <v>TO THE ORDER</v>
      </c>
    </row>
    <row r="4218" spans="1:19">
      <c r="A4218" s="133" t="s">
        <v>1012</v>
      </c>
      <c r="B4218" s="131">
        <v>19000</v>
      </c>
      <c r="C4218" s="131" t="s">
        <v>7</v>
      </c>
      <c r="D4218" s="131" t="s">
        <v>2845</v>
      </c>
      <c r="E4218" s="131">
        <v>2.2999999999999998</v>
      </c>
      <c r="F4218" s="131" t="s">
        <v>9</v>
      </c>
      <c r="G4218" s="143" t="s">
        <v>2192</v>
      </c>
      <c r="H4218" s="134" t="s">
        <v>510</v>
      </c>
      <c r="I4218" s="192" t="s">
        <v>2670</v>
      </c>
      <c r="J4218" s="184">
        <f>IF(F4218="USD", E4218, E4218 * IFERROR(VLOOKUP(F4218, EXCHANGE_RATE!A:B, 2, FALSE), "Currency not found"))</f>
        <v>2.2999999999999998</v>
      </c>
      <c r="K4218" s="184">
        <f t="shared" si="384"/>
        <v>2.2999999999999998</v>
      </c>
      <c r="L4218" s="184">
        <f>IF(C4218="MTS", B4218, B4218 * IFERROR(VLOOKUP(C4218, 'QTY_CONVERSIONS '!A:B, 2, FALSE), "Units not  found"))</f>
        <v>19</v>
      </c>
      <c r="M4218" s="185">
        <f t="shared" si="385"/>
        <v>43700</v>
      </c>
      <c r="N4218" s="143" t="str">
        <f>IFERROR(VLOOKUP(D4218, Product_Category!A:B, 2, FALSE), "Uncategorized")</f>
        <v>MCC</v>
      </c>
      <c r="O4218" s="186">
        <f t="shared" si="387"/>
        <v>2300</v>
      </c>
      <c r="P4218" s="185">
        <f t="shared" si="386"/>
        <v>43700</v>
      </c>
      <c r="Q4218" s="143">
        <v>2023</v>
      </c>
      <c r="R4218" s="143" t="str">
        <f>IFERROR(VLOOKUP(G4218,'SOURCE COMPANY'!A:B, 2, FALSE), "")</f>
        <v>Silverline chemicals</v>
      </c>
      <c r="S4218" s="143" t="str">
        <f>IFERROR(VLOOKUP(H4218,'CUSTOMER NAME'!A:B, 2, FALSE), "")</f>
        <v>TO THE ORDER</v>
      </c>
    </row>
    <row r="4219" spans="1:19">
      <c r="A4219" s="233" t="s">
        <v>717</v>
      </c>
      <c r="B4219" s="118">
        <v>2000</v>
      </c>
      <c r="C4219" s="118" t="s">
        <v>7</v>
      </c>
      <c r="D4219" s="118" t="s">
        <v>104</v>
      </c>
      <c r="E4219" s="255">
        <v>3.55</v>
      </c>
      <c r="F4219" s="118" t="s">
        <v>9</v>
      </c>
      <c r="G4219" s="143" t="s">
        <v>2192</v>
      </c>
      <c r="H4219" s="199" t="s">
        <v>510</v>
      </c>
      <c r="I4219" s="219" t="str">
        <f t="shared" ref="I4219:I4235" si="390">I4218</f>
        <v>August</v>
      </c>
      <c r="J4219" s="184">
        <f>IF(F4219="USD", E4219, E4219 * IFERROR(VLOOKUP(F4219, EXCHANGE_RATE!A:B, 2, FALSE), "Currency not found"))</f>
        <v>3.55</v>
      </c>
      <c r="K4219" s="184">
        <f t="shared" si="384"/>
        <v>3.55</v>
      </c>
      <c r="L4219" s="184">
        <f>IF(C4219="MTS", B4219, B4219 * IFERROR(VLOOKUP(C4219, 'QTY_CONVERSIONS '!A:B, 2, FALSE), "Units not  found"))</f>
        <v>2</v>
      </c>
      <c r="M4219" s="185">
        <f t="shared" si="385"/>
        <v>7100</v>
      </c>
      <c r="N4219" s="143" t="str">
        <f>IFERROR(VLOOKUP(D4219, Product_Category!A:B, 2, FALSE), "Uncategorized")</f>
        <v>MAGNESIUM STEARATE</v>
      </c>
      <c r="O4219" s="186">
        <f t="shared" si="387"/>
        <v>3550</v>
      </c>
      <c r="P4219" s="185">
        <f t="shared" si="386"/>
        <v>7100</v>
      </c>
      <c r="Q4219" s="143">
        <v>2023</v>
      </c>
      <c r="R4219" s="143" t="str">
        <f>IFERROR(VLOOKUP(G4219,'SOURCE COMPANY'!A:B, 2, FALSE), "")</f>
        <v>Silverline chemicals</v>
      </c>
      <c r="S4219" s="143" t="str">
        <f>IFERROR(VLOOKUP(H4219,'CUSTOMER NAME'!A:B, 2, FALSE), "")</f>
        <v>TO THE ORDER</v>
      </c>
    </row>
    <row r="4220" spans="1:19">
      <c r="A4220" s="233" t="s">
        <v>717</v>
      </c>
      <c r="B4220" s="118">
        <v>8500</v>
      </c>
      <c r="C4220" s="118" t="s">
        <v>7</v>
      </c>
      <c r="D4220" s="118" t="s">
        <v>611</v>
      </c>
      <c r="E4220" s="255">
        <v>2.9</v>
      </c>
      <c r="F4220" s="118" t="s">
        <v>9</v>
      </c>
      <c r="G4220" s="143" t="s">
        <v>2192</v>
      </c>
      <c r="H4220" s="199" t="s">
        <v>510</v>
      </c>
      <c r="I4220" s="219" t="str">
        <f t="shared" si="390"/>
        <v>August</v>
      </c>
      <c r="J4220" s="184">
        <f>IF(F4220="USD", E4220, E4220 * IFERROR(VLOOKUP(F4220, EXCHANGE_RATE!A:B, 2, FALSE), "Currency not found"))</f>
        <v>2.9</v>
      </c>
      <c r="K4220" s="184">
        <f t="shared" si="384"/>
        <v>2.9</v>
      </c>
      <c r="L4220" s="184">
        <f>IF(C4220="MTS", B4220, B4220 * IFERROR(VLOOKUP(C4220, 'QTY_CONVERSIONS '!A:B, 2, FALSE), "Units not  found"))</f>
        <v>8.5</v>
      </c>
      <c r="M4220" s="185">
        <f t="shared" si="385"/>
        <v>24650</v>
      </c>
      <c r="N4220" s="143" t="str">
        <f>IFERROR(VLOOKUP(D4220, Product_Category!A:B, 2, FALSE), "Uncategorized")</f>
        <v>MCC</v>
      </c>
      <c r="O4220" s="186">
        <f t="shared" si="387"/>
        <v>2900</v>
      </c>
      <c r="P4220" s="185">
        <f t="shared" si="386"/>
        <v>24650</v>
      </c>
      <c r="Q4220" s="143">
        <v>2023</v>
      </c>
      <c r="R4220" s="143" t="str">
        <f>IFERROR(VLOOKUP(G4220,'SOURCE COMPANY'!A:B, 2, FALSE), "")</f>
        <v>Silverline chemicals</v>
      </c>
      <c r="S4220" s="143" t="str">
        <f>IFERROR(VLOOKUP(H4220,'CUSTOMER NAME'!A:B, 2, FALSE), "")</f>
        <v>TO THE ORDER</v>
      </c>
    </row>
    <row r="4221" spans="1:19">
      <c r="A4221" s="238" t="s">
        <v>717</v>
      </c>
      <c r="B4221" s="224">
        <v>8500</v>
      </c>
      <c r="C4221" s="224" t="s">
        <v>7</v>
      </c>
      <c r="D4221" s="224" t="s">
        <v>720</v>
      </c>
      <c r="E4221" s="256">
        <v>2.9</v>
      </c>
      <c r="F4221" s="224" t="s">
        <v>9</v>
      </c>
      <c r="G4221" s="143" t="s">
        <v>2192</v>
      </c>
      <c r="H4221" s="203" t="s">
        <v>510</v>
      </c>
      <c r="I4221" s="219" t="str">
        <f t="shared" si="390"/>
        <v>August</v>
      </c>
      <c r="J4221" s="184">
        <f>IF(F4221="USD", E4221, E4221 * IFERROR(VLOOKUP(F4221, EXCHANGE_RATE!A:B, 2, FALSE), "Currency not found"))</f>
        <v>2.9</v>
      </c>
      <c r="K4221" s="184">
        <f t="shared" si="384"/>
        <v>2.9</v>
      </c>
      <c r="L4221" s="184">
        <f>IF(C4221="MTS", B4221, B4221 * IFERROR(VLOOKUP(C4221, 'QTY_CONVERSIONS '!A:B, 2, FALSE), "Units not  found"))</f>
        <v>8.5</v>
      </c>
      <c r="M4221" s="185">
        <f t="shared" si="385"/>
        <v>24650</v>
      </c>
      <c r="N4221" s="143" t="str">
        <f>IFERROR(VLOOKUP(D4221, Product_Category!A:B, 2, FALSE), "Uncategorized")</f>
        <v>MCC</v>
      </c>
      <c r="O4221" s="186">
        <f t="shared" si="387"/>
        <v>2900</v>
      </c>
      <c r="P4221" s="185">
        <f t="shared" si="386"/>
        <v>24650</v>
      </c>
      <c r="Q4221" s="143">
        <v>2023</v>
      </c>
      <c r="R4221" s="143" t="str">
        <f>IFERROR(VLOOKUP(G4221,'SOURCE COMPANY'!A:B, 2, FALSE), "")</f>
        <v>Silverline chemicals</v>
      </c>
      <c r="S4221" s="143" t="str">
        <f>IFERROR(VLOOKUP(H4221,'CUSTOMER NAME'!A:B, 2, FALSE), "")</f>
        <v>TO THE ORDER</v>
      </c>
    </row>
    <row r="4222" spans="1:19">
      <c r="A4222" s="242" t="s">
        <v>717</v>
      </c>
      <c r="B4222" s="243">
        <v>1000</v>
      </c>
      <c r="C4222" s="243" t="s">
        <v>7</v>
      </c>
      <c r="D4222" s="243" t="s">
        <v>721</v>
      </c>
      <c r="E4222" s="258">
        <v>3.1</v>
      </c>
      <c r="F4222" s="243" t="s">
        <v>9</v>
      </c>
      <c r="G4222" s="143" t="s">
        <v>2192</v>
      </c>
      <c r="H4222" s="259" t="s">
        <v>510</v>
      </c>
      <c r="I4222" s="219" t="str">
        <f t="shared" si="390"/>
        <v>August</v>
      </c>
      <c r="J4222" s="184">
        <f>IF(F4222="USD", E4222, E4222 * IFERROR(VLOOKUP(F4222, EXCHANGE_RATE!A:B, 2, FALSE), "Currency not found"))</f>
        <v>3.1</v>
      </c>
      <c r="K4222" s="184">
        <f t="shared" si="384"/>
        <v>3.1</v>
      </c>
      <c r="L4222" s="184">
        <f>IF(C4222="MTS", B4222, B4222 * IFERROR(VLOOKUP(C4222, 'QTY_CONVERSIONS '!A:B, 2, FALSE), "Units not  found"))</f>
        <v>1</v>
      </c>
      <c r="M4222" s="185">
        <f t="shared" si="385"/>
        <v>3100</v>
      </c>
      <c r="N4222" s="143" t="str">
        <f>IFERROR(VLOOKUP(D4222, Product_Category!A:B, 2, FALSE), "Uncategorized")</f>
        <v>MCC</v>
      </c>
      <c r="O4222" s="186">
        <f t="shared" si="387"/>
        <v>3100</v>
      </c>
      <c r="P4222" s="185">
        <f t="shared" si="386"/>
        <v>3100</v>
      </c>
      <c r="Q4222" s="143">
        <v>2023</v>
      </c>
      <c r="R4222" s="143" t="str">
        <f>IFERROR(VLOOKUP(G4222,'SOURCE COMPANY'!A:B, 2, FALSE), "")</f>
        <v>Silverline chemicals</v>
      </c>
      <c r="S4222" s="143" t="str">
        <f>IFERROR(VLOOKUP(H4222,'CUSTOMER NAME'!A:B, 2, FALSE), "")</f>
        <v>TO THE ORDER</v>
      </c>
    </row>
    <row r="4223" spans="1:19">
      <c r="A4223" s="233" t="s">
        <v>1012</v>
      </c>
      <c r="B4223" s="118">
        <v>22</v>
      </c>
      <c r="C4223" s="118" t="s">
        <v>1647</v>
      </c>
      <c r="D4223" s="118" t="s">
        <v>553</v>
      </c>
      <c r="E4223" s="255">
        <v>2309.9499999999998</v>
      </c>
      <c r="F4223" s="118" t="s">
        <v>1718</v>
      </c>
      <c r="G4223" s="143" t="s">
        <v>2192</v>
      </c>
      <c r="H4223" s="199" t="s">
        <v>510</v>
      </c>
      <c r="I4223" s="219" t="str">
        <f t="shared" si="390"/>
        <v>August</v>
      </c>
      <c r="J4223" s="184">
        <f>IF(F4223="USD", E4223, E4223 * IFERROR(VLOOKUP(F4223, EXCHANGE_RATE!A:B, 2, FALSE), "Currency not found"))</f>
        <v>2471.6464999999998</v>
      </c>
      <c r="K4223" s="184">
        <f t="shared" si="384"/>
        <v>2471.65</v>
      </c>
      <c r="L4223" s="184">
        <f>IF(C4223="MTS", B4223, B4223 * IFERROR(VLOOKUP(C4223, 'QTY_CONVERSIONS '!A:B, 2, FALSE), "Units not  found"))</f>
        <v>22</v>
      </c>
      <c r="M4223" s="185">
        <f t="shared" si="385"/>
        <v>54376.3</v>
      </c>
      <c r="N4223" s="143" t="str">
        <f>IFERROR(VLOOKUP(D4223, Product_Category!A:B, 2, FALSE), "Uncategorized")</f>
        <v>CROSCARMELLOSE SODIUM</v>
      </c>
      <c r="O4223" s="186">
        <f t="shared" si="387"/>
        <v>2471650</v>
      </c>
      <c r="P4223" s="185">
        <f t="shared" si="386"/>
        <v>54376300</v>
      </c>
      <c r="Q4223" s="143">
        <v>2023</v>
      </c>
      <c r="R4223" s="143" t="str">
        <f>IFERROR(VLOOKUP(G4223,'SOURCE COMPANY'!A:B, 2, FALSE), "")</f>
        <v>Silverline chemicals</v>
      </c>
      <c r="S4223" s="143" t="str">
        <f>IFERROR(VLOOKUP(H4223,'CUSTOMER NAME'!A:B, 2, FALSE), "")</f>
        <v>TO THE ORDER</v>
      </c>
    </row>
    <row r="4224" spans="1:19">
      <c r="A4224" s="233" t="s">
        <v>1012</v>
      </c>
      <c r="B4224" s="118">
        <v>22</v>
      </c>
      <c r="C4224" s="118" t="s">
        <v>1647</v>
      </c>
      <c r="D4224" s="118" t="s">
        <v>1014</v>
      </c>
      <c r="E4224" s="255">
        <v>2309.9499999999998</v>
      </c>
      <c r="F4224" s="118" t="s">
        <v>1718</v>
      </c>
      <c r="G4224" s="143" t="s">
        <v>2192</v>
      </c>
      <c r="H4224" s="199" t="s">
        <v>510</v>
      </c>
      <c r="I4224" s="219" t="str">
        <f t="shared" si="390"/>
        <v>August</v>
      </c>
      <c r="J4224" s="184">
        <f>IF(F4224="USD", E4224, E4224 * IFERROR(VLOOKUP(F4224, EXCHANGE_RATE!A:B, 2, FALSE), "Currency not found"))</f>
        <v>2471.6464999999998</v>
      </c>
      <c r="K4224" s="184">
        <f t="shared" si="384"/>
        <v>2471.65</v>
      </c>
      <c r="L4224" s="184">
        <f>IF(C4224="MTS", B4224, B4224 * IFERROR(VLOOKUP(C4224, 'QTY_CONVERSIONS '!A:B, 2, FALSE), "Units not  found"))</f>
        <v>22</v>
      </c>
      <c r="M4224" s="185">
        <f t="shared" si="385"/>
        <v>54376.3</v>
      </c>
      <c r="N4224" s="143" t="str">
        <f>IFERROR(VLOOKUP(D4224, Product_Category!A:B, 2, FALSE), "Uncategorized")</f>
        <v>MAGNESIUM STEARATE</v>
      </c>
      <c r="O4224" s="186">
        <f t="shared" si="387"/>
        <v>2471650</v>
      </c>
      <c r="P4224" s="185">
        <f t="shared" si="386"/>
        <v>54376300</v>
      </c>
      <c r="Q4224" s="143">
        <v>2023</v>
      </c>
      <c r="R4224" s="143" t="str">
        <f>IFERROR(VLOOKUP(G4224,'SOURCE COMPANY'!A:B, 2, FALSE), "")</f>
        <v>Silverline chemicals</v>
      </c>
      <c r="S4224" s="143" t="str">
        <f>IFERROR(VLOOKUP(H4224,'CUSTOMER NAME'!A:B, 2, FALSE), "")</f>
        <v>TO THE ORDER</v>
      </c>
    </row>
    <row r="4225" spans="1:19">
      <c r="A4225" s="233" t="s">
        <v>1012</v>
      </c>
      <c r="B4225" s="118">
        <v>22</v>
      </c>
      <c r="C4225" s="118" t="s">
        <v>1647</v>
      </c>
      <c r="D4225" s="118" t="s">
        <v>1015</v>
      </c>
      <c r="E4225" s="255">
        <v>2319.9499999999998</v>
      </c>
      <c r="F4225" s="118" t="s">
        <v>1718</v>
      </c>
      <c r="G4225" s="143" t="s">
        <v>2192</v>
      </c>
      <c r="H4225" s="199" t="s">
        <v>510</v>
      </c>
      <c r="I4225" s="219" t="str">
        <f t="shared" si="390"/>
        <v>August</v>
      </c>
      <c r="J4225" s="184">
        <f>IF(F4225="USD", E4225, E4225 * IFERROR(VLOOKUP(F4225, EXCHANGE_RATE!A:B, 2, FALSE), "Currency not found"))</f>
        <v>2482.3465000000001</v>
      </c>
      <c r="K4225" s="184">
        <f t="shared" si="384"/>
        <v>2482.3500000000004</v>
      </c>
      <c r="L4225" s="184">
        <f>IF(C4225="MTS", B4225, B4225 * IFERROR(VLOOKUP(C4225, 'QTY_CONVERSIONS '!A:B, 2, FALSE), "Units not  found"))</f>
        <v>22</v>
      </c>
      <c r="M4225" s="185">
        <f t="shared" si="385"/>
        <v>54611.700000000012</v>
      </c>
      <c r="N4225" s="143" t="str">
        <f>IFERROR(VLOOKUP(D4225, Product_Category!A:B, 2, FALSE), "Uncategorized")</f>
        <v>MCC</v>
      </c>
      <c r="O4225" s="186">
        <f t="shared" si="387"/>
        <v>2482350.0000000005</v>
      </c>
      <c r="P4225" s="185">
        <f t="shared" si="386"/>
        <v>54611700.000000007</v>
      </c>
      <c r="Q4225" s="143">
        <v>2023</v>
      </c>
      <c r="R4225" s="143" t="str">
        <f>IFERROR(VLOOKUP(G4225,'SOURCE COMPANY'!A:B, 2, FALSE), "")</f>
        <v>Silverline chemicals</v>
      </c>
      <c r="S4225" s="143" t="str">
        <f>IFERROR(VLOOKUP(H4225,'CUSTOMER NAME'!A:B, 2, FALSE), "")</f>
        <v>TO THE ORDER</v>
      </c>
    </row>
    <row r="4226" spans="1:19">
      <c r="A4226" s="233" t="s">
        <v>1012</v>
      </c>
      <c r="B4226" s="118">
        <v>12</v>
      </c>
      <c r="C4226" s="118" t="s">
        <v>1647</v>
      </c>
      <c r="D4226" s="118" t="s">
        <v>721</v>
      </c>
      <c r="E4226" s="255">
        <v>2319.9499999999998</v>
      </c>
      <c r="F4226" s="118" t="s">
        <v>1718</v>
      </c>
      <c r="G4226" s="143" t="s">
        <v>2192</v>
      </c>
      <c r="H4226" s="199" t="s">
        <v>510</v>
      </c>
      <c r="I4226" s="219" t="str">
        <f t="shared" si="390"/>
        <v>August</v>
      </c>
      <c r="J4226" s="184">
        <f>IF(F4226="USD", E4226, E4226 * IFERROR(VLOOKUP(F4226, EXCHANGE_RATE!A:B, 2, FALSE), "Currency not found"))</f>
        <v>2482.3465000000001</v>
      </c>
      <c r="K4226" s="184">
        <f t="shared" ref="K4226:K4289" si="391">ROUNDUP(J4226,2)</f>
        <v>2482.3500000000004</v>
      </c>
      <c r="L4226" s="184">
        <f>IF(C4226="MTS", B4226, B4226 * IFERROR(VLOOKUP(C4226, 'QTY_CONVERSIONS '!A:B, 2, FALSE), "Units not  found"))</f>
        <v>12</v>
      </c>
      <c r="M4226" s="185">
        <f t="shared" ref="M4226:M4289" si="392">B4226*K4226</f>
        <v>29788.200000000004</v>
      </c>
      <c r="N4226" s="143" t="str">
        <f>IFERROR(VLOOKUP(D4226, Product_Category!A:B, 2, FALSE), "Uncategorized")</f>
        <v>MCC</v>
      </c>
      <c r="O4226" s="186">
        <f t="shared" si="387"/>
        <v>2482350.0000000005</v>
      </c>
      <c r="P4226" s="185">
        <f t="shared" ref="P4226:P4289" si="393">L4226*O4226</f>
        <v>29788200.000000007</v>
      </c>
      <c r="Q4226" s="143">
        <v>2023</v>
      </c>
      <c r="R4226" s="143" t="str">
        <f>IFERROR(VLOOKUP(G4226,'SOURCE COMPANY'!A:B, 2, FALSE), "")</f>
        <v>Silverline chemicals</v>
      </c>
      <c r="S4226" s="143" t="str">
        <f>IFERROR(VLOOKUP(H4226,'CUSTOMER NAME'!A:B, 2, FALSE), "")</f>
        <v>TO THE ORDER</v>
      </c>
    </row>
    <row r="4227" spans="1:19">
      <c r="A4227" s="233" t="s">
        <v>1012</v>
      </c>
      <c r="B4227" s="118">
        <v>22</v>
      </c>
      <c r="C4227" s="118" t="s">
        <v>7</v>
      </c>
      <c r="D4227" s="118" t="s">
        <v>769</v>
      </c>
      <c r="E4227" s="255">
        <v>2.3199999999999998</v>
      </c>
      <c r="F4227" s="118" t="s">
        <v>1718</v>
      </c>
      <c r="G4227" s="143" t="s">
        <v>2192</v>
      </c>
      <c r="H4227" s="199" t="s">
        <v>510</v>
      </c>
      <c r="I4227" s="219" t="str">
        <f t="shared" si="390"/>
        <v>August</v>
      </c>
      <c r="J4227" s="184">
        <f>IF(F4227="USD", E4227, E4227 * IFERROR(VLOOKUP(F4227, EXCHANGE_RATE!A:B, 2, FALSE), "Currency not found"))</f>
        <v>2.4824000000000002</v>
      </c>
      <c r="K4227" s="184">
        <f t="shared" si="391"/>
        <v>2.4899999999999998</v>
      </c>
      <c r="L4227" s="184">
        <f>IF(C4227="MTS", B4227, B4227 * IFERROR(VLOOKUP(C4227, 'QTY_CONVERSIONS '!A:B, 2, FALSE), "Units not  found"))</f>
        <v>2.1999999999999999E-2</v>
      </c>
      <c r="M4227" s="185">
        <f t="shared" si="392"/>
        <v>54.779999999999994</v>
      </c>
      <c r="N4227" s="143" t="str">
        <f>IFERROR(VLOOKUP(D4227, Product_Category!A:B, 2, FALSE), "Uncategorized")</f>
        <v>MCC</v>
      </c>
      <c r="O4227" s="186">
        <f t="shared" ref="O4227:O4290" si="394">K4227*1000</f>
        <v>2489.9999999999995</v>
      </c>
      <c r="P4227" s="185">
        <f t="shared" si="393"/>
        <v>54.779999999999987</v>
      </c>
      <c r="Q4227" s="143">
        <v>2023</v>
      </c>
      <c r="R4227" s="143" t="str">
        <f>IFERROR(VLOOKUP(G4227,'SOURCE COMPANY'!A:B, 2, FALSE), "")</f>
        <v>Silverline chemicals</v>
      </c>
      <c r="S4227" s="143" t="str">
        <f>IFERROR(VLOOKUP(H4227,'CUSTOMER NAME'!A:B, 2, FALSE), "")</f>
        <v>TO THE ORDER</v>
      </c>
    </row>
    <row r="4228" spans="1:19">
      <c r="A4228" s="233" t="s">
        <v>1012</v>
      </c>
      <c r="B4228" s="118">
        <v>22</v>
      </c>
      <c r="C4228" s="118" t="s">
        <v>7</v>
      </c>
      <c r="D4228" s="118" t="s">
        <v>611</v>
      </c>
      <c r="E4228" s="255">
        <v>2.3199999999999998</v>
      </c>
      <c r="F4228" s="118" t="s">
        <v>1718</v>
      </c>
      <c r="G4228" s="143" t="s">
        <v>2192</v>
      </c>
      <c r="H4228" s="199" t="s">
        <v>510</v>
      </c>
      <c r="I4228" s="219" t="str">
        <f t="shared" si="390"/>
        <v>August</v>
      </c>
      <c r="J4228" s="184">
        <f>IF(F4228="USD", E4228, E4228 * IFERROR(VLOOKUP(F4228, EXCHANGE_RATE!A:B, 2, FALSE), "Currency not found"))</f>
        <v>2.4824000000000002</v>
      </c>
      <c r="K4228" s="184">
        <f t="shared" si="391"/>
        <v>2.4899999999999998</v>
      </c>
      <c r="L4228" s="184">
        <f>IF(C4228="MTS", B4228, B4228 * IFERROR(VLOOKUP(C4228, 'QTY_CONVERSIONS '!A:B, 2, FALSE), "Units not  found"))</f>
        <v>2.1999999999999999E-2</v>
      </c>
      <c r="M4228" s="185">
        <f t="shared" si="392"/>
        <v>54.779999999999994</v>
      </c>
      <c r="N4228" s="143" t="str">
        <f>IFERROR(VLOOKUP(D4228, Product_Category!A:B, 2, FALSE), "Uncategorized")</f>
        <v>MCC</v>
      </c>
      <c r="O4228" s="186">
        <f t="shared" si="394"/>
        <v>2489.9999999999995</v>
      </c>
      <c r="P4228" s="185">
        <f t="shared" si="393"/>
        <v>54.779999999999987</v>
      </c>
      <c r="Q4228" s="143">
        <v>2023</v>
      </c>
      <c r="R4228" s="143" t="str">
        <f>IFERROR(VLOOKUP(G4228,'SOURCE COMPANY'!A:B, 2, FALSE), "")</f>
        <v>Silverline chemicals</v>
      </c>
      <c r="S4228" s="143" t="str">
        <f>IFERROR(VLOOKUP(H4228,'CUSTOMER NAME'!A:B, 2, FALSE), "")</f>
        <v>TO THE ORDER</v>
      </c>
    </row>
    <row r="4229" spans="1:19">
      <c r="A4229" s="233" t="s">
        <v>1012</v>
      </c>
      <c r="B4229" s="118">
        <v>10.5</v>
      </c>
      <c r="C4229" s="118" t="s">
        <v>1647</v>
      </c>
      <c r="D4229" s="118" t="s">
        <v>611</v>
      </c>
      <c r="E4229" s="255">
        <v>2529.9499999999998</v>
      </c>
      <c r="F4229" s="118" t="s">
        <v>1718</v>
      </c>
      <c r="G4229" s="143" t="s">
        <v>2192</v>
      </c>
      <c r="H4229" s="199" t="s">
        <v>510</v>
      </c>
      <c r="I4229" s="219" t="str">
        <f t="shared" si="390"/>
        <v>August</v>
      </c>
      <c r="J4229" s="184">
        <f>IF(F4229="USD", E4229, E4229 * IFERROR(VLOOKUP(F4229, EXCHANGE_RATE!A:B, 2, FALSE), "Currency not found"))</f>
        <v>2707.0464999999999</v>
      </c>
      <c r="K4229" s="184">
        <f t="shared" si="391"/>
        <v>2707.05</v>
      </c>
      <c r="L4229" s="184">
        <f>IF(C4229="MTS", B4229, B4229 * IFERROR(VLOOKUP(C4229, 'QTY_CONVERSIONS '!A:B, 2, FALSE), "Units not  found"))</f>
        <v>10.5</v>
      </c>
      <c r="M4229" s="185">
        <f t="shared" si="392"/>
        <v>28424.025000000001</v>
      </c>
      <c r="N4229" s="143" t="str">
        <f>IFERROR(VLOOKUP(D4229, Product_Category!A:B, 2, FALSE), "Uncategorized")</f>
        <v>MCC</v>
      </c>
      <c r="O4229" s="186">
        <f t="shared" si="394"/>
        <v>2707050</v>
      </c>
      <c r="P4229" s="185">
        <f t="shared" si="393"/>
        <v>28424025</v>
      </c>
      <c r="Q4229" s="143">
        <v>2023</v>
      </c>
      <c r="R4229" s="143" t="str">
        <f>IFERROR(VLOOKUP(G4229,'SOURCE COMPANY'!A:B, 2, FALSE), "")</f>
        <v>Silverline chemicals</v>
      </c>
      <c r="S4229" s="143" t="str">
        <f>IFERROR(VLOOKUP(H4229,'CUSTOMER NAME'!A:B, 2, FALSE), "")</f>
        <v>TO THE ORDER</v>
      </c>
    </row>
    <row r="4230" spans="1:19">
      <c r="A4230" s="238" t="s">
        <v>1012</v>
      </c>
      <c r="B4230" s="224">
        <v>8500</v>
      </c>
      <c r="C4230" s="224" t="s">
        <v>7</v>
      </c>
      <c r="D4230" s="224" t="s">
        <v>769</v>
      </c>
      <c r="E4230" s="256">
        <v>3.71</v>
      </c>
      <c r="F4230" s="224" t="s">
        <v>9</v>
      </c>
      <c r="G4230" s="143" t="s">
        <v>2192</v>
      </c>
      <c r="H4230" s="203" t="s">
        <v>510</v>
      </c>
      <c r="I4230" s="219" t="str">
        <f t="shared" si="390"/>
        <v>August</v>
      </c>
      <c r="J4230" s="184">
        <f>IF(F4230="USD", E4230, E4230 * IFERROR(VLOOKUP(F4230, EXCHANGE_RATE!A:B, 2, FALSE), "Currency not found"))</f>
        <v>3.71</v>
      </c>
      <c r="K4230" s="184">
        <f t="shared" si="391"/>
        <v>3.71</v>
      </c>
      <c r="L4230" s="184">
        <f>IF(C4230="MTS", B4230, B4230 * IFERROR(VLOOKUP(C4230, 'QTY_CONVERSIONS '!A:B, 2, FALSE), "Units not  found"))</f>
        <v>8.5</v>
      </c>
      <c r="M4230" s="185">
        <f t="shared" si="392"/>
        <v>31535</v>
      </c>
      <c r="N4230" s="143" t="str">
        <f>IFERROR(VLOOKUP(D4230, Product_Category!A:B, 2, FALSE), "Uncategorized")</f>
        <v>MCC</v>
      </c>
      <c r="O4230" s="186">
        <f t="shared" si="394"/>
        <v>3710</v>
      </c>
      <c r="P4230" s="185">
        <f t="shared" si="393"/>
        <v>31535</v>
      </c>
      <c r="Q4230" s="143">
        <v>2023</v>
      </c>
      <c r="R4230" s="143" t="str">
        <f>IFERROR(VLOOKUP(G4230,'SOURCE COMPANY'!A:B, 2, FALSE), "")</f>
        <v>Silverline chemicals</v>
      </c>
      <c r="S4230" s="143" t="str">
        <f>IFERROR(VLOOKUP(H4230,'CUSTOMER NAME'!A:B, 2, FALSE), "")</f>
        <v>TO THE ORDER</v>
      </c>
    </row>
    <row r="4231" spans="1:19">
      <c r="A4231" s="234" t="s">
        <v>1012</v>
      </c>
      <c r="B4231" s="143">
        <v>1000</v>
      </c>
      <c r="C4231" s="143" t="s">
        <v>7</v>
      </c>
      <c r="D4231" s="143" t="s">
        <v>553</v>
      </c>
      <c r="E4231" s="255">
        <v>5.9</v>
      </c>
      <c r="F4231" s="143" t="s">
        <v>9</v>
      </c>
      <c r="G4231" s="143" t="s">
        <v>2192</v>
      </c>
      <c r="H4231" s="198" t="s">
        <v>510</v>
      </c>
      <c r="I4231" s="219" t="str">
        <f t="shared" si="390"/>
        <v>August</v>
      </c>
      <c r="J4231" s="184">
        <f>IF(F4231="USD", E4231, E4231 * IFERROR(VLOOKUP(F4231, EXCHANGE_RATE!A:B, 2, FALSE), "Currency not found"))</f>
        <v>5.9</v>
      </c>
      <c r="K4231" s="184">
        <f t="shared" si="391"/>
        <v>5.9</v>
      </c>
      <c r="L4231" s="184">
        <f>IF(C4231="MTS", B4231, B4231 * IFERROR(VLOOKUP(C4231, 'QTY_CONVERSIONS '!A:B, 2, FALSE), "Units not  found"))</f>
        <v>1</v>
      </c>
      <c r="M4231" s="185">
        <f t="shared" si="392"/>
        <v>5900</v>
      </c>
      <c r="N4231" s="143" t="str">
        <f>IFERROR(VLOOKUP(D4231, Product_Category!A:B, 2, FALSE), "Uncategorized")</f>
        <v>CROSCARMELLOSE SODIUM</v>
      </c>
      <c r="O4231" s="186">
        <f t="shared" si="394"/>
        <v>5900</v>
      </c>
      <c r="P4231" s="185">
        <f t="shared" si="393"/>
        <v>5900</v>
      </c>
      <c r="Q4231" s="143">
        <v>2023</v>
      </c>
      <c r="R4231" s="143" t="str">
        <f>IFERROR(VLOOKUP(G4231,'SOURCE COMPANY'!A:B, 2, FALSE), "")</f>
        <v>Silverline chemicals</v>
      </c>
      <c r="S4231" s="143" t="str">
        <f>IFERROR(VLOOKUP(H4231,'CUSTOMER NAME'!A:B, 2, FALSE), "")</f>
        <v>TO THE ORDER</v>
      </c>
    </row>
    <row r="4232" spans="1:19">
      <c r="A4232" s="234" t="s">
        <v>1012</v>
      </c>
      <c r="B4232" s="143">
        <v>5000</v>
      </c>
      <c r="C4232" s="143" t="s">
        <v>7</v>
      </c>
      <c r="D4232" s="143" t="s">
        <v>611</v>
      </c>
      <c r="E4232" s="255">
        <v>2.6</v>
      </c>
      <c r="F4232" s="143" t="s">
        <v>9</v>
      </c>
      <c r="G4232" s="143" t="s">
        <v>2192</v>
      </c>
      <c r="H4232" s="198" t="s">
        <v>510</v>
      </c>
      <c r="I4232" s="219" t="str">
        <f t="shared" si="390"/>
        <v>August</v>
      </c>
      <c r="J4232" s="184">
        <f>IF(F4232="USD", E4232, E4232 * IFERROR(VLOOKUP(F4232, EXCHANGE_RATE!A:B, 2, FALSE), "Currency not found"))</f>
        <v>2.6</v>
      </c>
      <c r="K4232" s="184">
        <f t="shared" si="391"/>
        <v>2.6</v>
      </c>
      <c r="L4232" s="184">
        <f>IF(C4232="MTS", B4232, B4232 * IFERROR(VLOOKUP(C4232, 'QTY_CONVERSIONS '!A:B, 2, FALSE), "Units not  found"))</f>
        <v>5</v>
      </c>
      <c r="M4232" s="185">
        <f t="shared" si="392"/>
        <v>13000</v>
      </c>
      <c r="N4232" s="143" t="str">
        <f>IFERROR(VLOOKUP(D4232, Product_Category!A:B, 2, FALSE), "Uncategorized")</f>
        <v>MCC</v>
      </c>
      <c r="O4232" s="186">
        <f t="shared" si="394"/>
        <v>2600</v>
      </c>
      <c r="P4232" s="185">
        <f t="shared" si="393"/>
        <v>13000</v>
      </c>
      <c r="Q4232" s="143">
        <v>2023</v>
      </c>
      <c r="R4232" s="143" t="str">
        <f>IFERROR(VLOOKUP(G4232,'SOURCE COMPANY'!A:B, 2, FALSE), "")</f>
        <v>Silverline chemicals</v>
      </c>
      <c r="S4232" s="143" t="str">
        <f>IFERROR(VLOOKUP(H4232,'CUSTOMER NAME'!A:B, 2, FALSE), "")</f>
        <v>TO THE ORDER</v>
      </c>
    </row>
    <row r="4233" spans="1:19">
      <c r="A4233" s="234" t="s">
        <v>1012</v>
      </c>
      <c r="B4233" s="143">
        <v>9000</v>
      </c>
      <c r="C4233" s="143" t="s">
        <v>7</v>
      </c>
      <c r="D4233" s="143" t="s">
        <v>769</v>
      </c>
      <c r="E4233" s="255">
        <v>2.6</v>
      </c>
      <c r="F4233" s="143" t="s">
        <v>9</v>
      </c>
      <c r="G4233" s="143" t="s">
        <v>2192</v>
      </c>
      <c r="H4233" s="198" t="s">
        <v>510</v>
      </c>
      <c r="I4233" s="219" t="str">
        <f t="shared" si="390"/>
        <v>August</v>
      </c>
      <c r="J4233" s="184">
        <f>IF(F4233="USD", E4233, E4233 * IFERROR(VLOOKUP(F4233, EXCHANGE_RATE!A:B, 2, FALSE), "Currency not found"))</f>
        <v>2.6</v>
      </c>
      <c r="K4233" s="184">
        <f t="shared" si="391"/>
        <v>2.6</v>
      </c>
      <c r="L4233" s="184">
        <f>IF(C4233="MTS", B4233, B4233 * IFERROR(VLOOKUP(C4233, 'QTY_CONVERSIONS '!A:B, 2, FALSE), "Units not  found"))</f>
        <v>9</v>
      </c>
      <c r="M4233" s="185">
        <f t="shared" si="392"/>
        <v>23400</v>
      </c>
      <c r="N4233" s="143" t="str">
        <f>IFERROR(VLOOKUP(D4233, Product_Category!A:B, 2, FALSE), "Uncategorized")</f>
        <v>MCC</v>
      </c>
      <c r="O4233" s="186">
        <f t="shared" si="394"/>
        <v>2600</v>
      </c>
      <c r="P4233" s="185">
        <f t="shared" si="393"/>
        <v>23400</v>
      </c>
      <c r="Q4233" s="143">
        <v>2023</v>
      </c>
      <c r="R4233" s="143" t="str">
        <f>IFERROR(VLOOKUP(G4233,'SOURCE COMPANY'!A:B, 2, FALSE), "")</f>
        <v>Silverline chemicals</v>
      </c>
      <c r="S4233" s="143" t="str">
        <f>IFERROR(VLOOKUP(H4233,'CUSTOMER NAME'!A:B, 2, FALSE), "")</f>
        <v>TO THE ORDER</v>
      </c>
    </row>
    <row r="4234" spans="1:19">
      <c r="A4234" s="235" t="s">
        <v>1012</v>
      </c>
      <c r="B4234" s="221">
        <v>1500</v>
      </c>
      <c r="C4234" s="221" t="s">
        <v>7</v>
      </c>
      <c r="D4234" s="221" t="s">
        <v>1015</v>
      </c>
      <c r="E4234" s="256">
        <v>2.8</v>
      </c>
      <c r="F4234" s="221" t="s">
        <v>9</v>
      </c>
      <c r="G4234" s="143" t="s">
        <v>2192</v>
      </c>
      <c r="H4234" s="200" t="s">
        <v>510</v>
      </c>
      <c r="I4234" s="219" t="str">
        <f t="shared" si="390"/>
        <v>August</v>
      </c>
      <c r="J4234" s="184">
        <f>IF(F4234="USD", E4234, E4234 * IFERROR(VLOOKUP(F4234, EXCHANGE_RATE!A:B, 2, FALSE), "Currency not found"))</f>
        <v>2.8</v>
      </c>
      <c r="K4234" s="184">
        <f t="shared" si="391"/>
        <v>2.8</v>
      </c>
      <c r="L4234" s="184">
        <f>IF(C4234="MTS", B4234, B4234 * IFERROR(VLOOKUP(C4234, 'QTY_CONVERSIONS '!A:B, 2, FALSE), "Units not  found"))</f>
        <v>1.5</v>
      </c>
      <c r="M4234" s="185">
        <f t="shared" si="392"/>
        <v>4200</v>
      </c>
      <c r="N4234" s="143" t="str">
        <f>IFERROR(VLOOKUP(D4234, Product_Category!A:B, 2, FALSE), "Uncategorized")</f>
        <v>MCC</v>
      </c>
      <c r="O4234" s="186">
        <f t="shared" si="394"/>
        <v>2800</v>
      </c>
      <c r="P4234" s="185">
        <f t="shared" si="393"/>
        <v>4200</v>
      </c>
      <c r="Q4234" s="143">
        <v>2023</v>
      </c>
      <c r="R4234" s="143" t="str">
        <f>IFERROR(VLOOKUP(G4234,'SOURCE COMPANY'!A:B, 2, FALSE), "")</f>
        <v>Silverline chemicals</v>
      </c>
      <c r="S4234" s="143" t="str">
        <f>IFERROR(VLOOKUP(H4234,'CUSTOMER NAME'!A:B, 2, FALSE), "")</f>
        <v>TO THE ORDER</v>
      </c>
    </row>
    <row r="4235" spans="1:19">
      <c r="A4235" s="234" t="s">
        <v>1012</v>
      </c>
      <c r="B4235" s="143">
        <v>2500</v>
      </c>
      <c r="C4235" s="143" t="s">
        <v>7</v>
      </c>
      <c r="D4235" s="143" t="s">
        <v>721</v>
      </c>
      <c r="E4235" s="255">
        <v>2.9</v>
      </c>
      <c r="F4235" s="143" t="s">
        <v>9</v>
      </c>
      <c r="G4235" s="143" t="s">
        <v>2192</v>
      </c>
      <c r="H4235" s="198" t="s">
        <v>510</v>
      </c>
      <c r="I4235" s="219" t="str">
        <f t="shared" si="390"/>
        <v>August</v>
      </c>
      <c r="J4235" s="184">
        <f>IF(F4235="USD", E4235, E4235 * IFERROR(VLOOKUP(F4235, EXCHANGE_RATE!A:B, 2, FALSE), "Currency not found"))</f>
        <v>2.9</v>
      </c>
      <c r="K4235" s="184">
        <f t="shared" si="391"/>
        <v>2.9</v>
      </c>
      <c r="L4235" s="184">
        <f>IF(C4235="MTS", B4235, B4235 * IFERROR(VLOOKUP(C4235, 'QTY_CONVERSIONS '!A:B, 2, FALSE), "Units not  found"))</f>
        <v>2.5</v>
      </c>
      <c r="M4235" s="185">
        <f t="shared" si="392"/>
        <v>7250</v>
      </c>
      <c r="N4235" s="143" t="str">
        <f>IFERROR(VLOOKUP(D4235, Product_Category!A:B, 2, FALSE), "Uncategorized")</f>
        <v>MCC</v>
      </c>
      <c r="O4235" s="186">
        <f t="shared" si="394"/>
        <v>2900</v>
      </c>
      <c r="P4235" s="185">
        <f t="shared" si="393"/>
        <v>7250</v>
      </c>
      <c r="Q4235" s="143">
        <v>2023</v>
      </c>
      <c r="R4235" s="143" t="str">
        <f>IFERROR(VLOOKUP(G4235,'SOURCE COMPANY'!A:B, 2, FALSE), "")</f>
        <v>Silverline chemicals</v>
      </c>
      <c r="S4235" s="143" t="str">
        <f>IFERROR(VLOOKUP(H4235,'CUSTOMER NAME'!A:B, 2, FALSE), "")</f>
        <v>TO THE ORDER</v>
      </c>
    </row>
    <row r="4236" spans="1:19">
      <c r="A4236" s="119" t="s">
        <v>1012</v>
      </c>
      <c r="B4236" s="120">
        <v>21000</v>
      </c>
      <c r="C4236" s="120" t="s">
        <v>7</v>
      </c>
      <c r="D4236" s="120" t="s">
        <v>769</v>
      </c>
      <c r="E4236" s="120">
        <v>1.85</v>
      </c>
      <c r="F4236" s="120" t="s">
        <v>9</v>
      </c>
      <c r="G4236" s="143" t="s">
        <v>2192</v>
      </c>
      <c r="H4236" s="121" t="s">
        <v>510</v>
      </c>
      <c r="I4236" s="192" t="s">
        <v>3389</v>
      </c>
      <c r="J4236" s="184">
        <f>IF(F4236="USD", E4236, E4236 * IFERROR(VLOOKUP(F4236, EXCHANGE_RATE!A:B, 2, FALSE), "Currency not found"))</f>
        <v>1.85</v>
      </c>
      <c r="K4236" s="184">
        <f t="shared" si="391"/>
        <v>1.85</v>
      </c>
      <c r="L4236" s="184">
        <f>IF(C4236="MTS", B4236, B4236 * IFERROR(VLOOKUP(C4236, 'QTY_CONVERSIONS '!A:B, 2, FALSE), "Units not  found"))</f>
        <v>21</v>
      </c>
      <c r="M4236" s="185">
        <f t="shared" si="392"/>
        <v>38850</v>
      </c>
      <c r="N4236" s="143" t="str">
        <f>IFERROR(VLOOKUP(D4236, Product_Category!A:B, 2, FALSE), "Uncategorized")</f>
        <v>MCC</v>
      </c>
      <c r="O4236" s="186">
        <f t="shared" si="394"/>
        <v>1850</v>
      </c>
      <c r="P4236" s="185">
        <f t="shared" si="393"/>
        <v>38850</v>
      </c>
      <c r="Q4236" s="143">
        <v>2023</v>
      </c>
      <c r="R4236" s="143" t="str">
        <f>IFERROR(VLOOKUP(G4236,'SOURCE COMPANY'!A:B, 2, FALSE), "")</f>
        <v>Silverline chemicals</v>
      </c>
      <c r="S4236" s="143" t="str">
        <f>IFERROR(VLOOKUP(H4236,'CUSTOMER NAME'!A:B, 2, FALSE), "")</f>
        <v>TO THE ORDER</v>
      </c>
    </row>
    <row r="4237" spans="1:19">
      <c r="A4237" s="135" t="s">
        <v>1382</v>
      </c>
      <c r="B4237" s="132">
        <v>1</v>
      </c>
      <c r="C4237" s="132" t="s">
        <v>7</v>
      </c>
      <c r="D4237" s="132" t="s">
        <v>2893</v>
      </c>
      <c r="E4237" s="132">
        <v>4.9400000000000004</v>
      </c>
      <c r="F4237" s="132" t="s">
        <v>9</v>
      </c>
      <c r="G4237" s="120" t="s">
        <v>3426</v>
      </c>
      <c r="H4237" s="136" t="s">
        <v>510</v>
      </c>
      <c r="I4237" s="192" t="s">
        <v>2670</v>
      </c>
      <c r="J4237" s="184">
        <f>IF(F4237="USD", E4237, E4237 * IFERROR(VLOOKUP(F4237, EXCHANGE_RATE!A:B, 2, FALSE), "Currency not found"))</f>
        <v>4.9400000000000004</v>
      </c>
      <c r="K4237" s="184">
        <f t="shared" si="391"/>
        <v>4.9400000000000004</v>
      </c>
      <c r="L4237" s="184">
        <f>IF(C4237="MTS", B4237, B4237 * IFERROR(VLOOKUP(C4237, 'QTY_CONVERSIONS '!A:B, 2, FALSE), "Units not  found"))</f>
        <v>1E-3</v>
      </c>
      <c r="M4237" s="185">
        <f t="shared" si="392"/>
        <v>4.9400000000000004</v>
      </c>
      <c r="N4237" s="143" t="str">
        <f>IFERROR(VLOOKUP(D4237, Product_Category!A:B, 2, FALSE), "Uncategorized")</f>
        <v>CMC</v>
      </c>
      <c r="O4237" s="186">
        <f t="shared" si="394"/>
        <v>4940</v>
      </c>
      <c r="P4237" s="185">
        <f t="shared" si="393"/>
        <v>4.9400000000000004</v>
      </c>
      <c r="Q4237" s="143">
        <v>2023</v>
      </c>
      <c r="R4237" s="143" t="str">
        <f>IFERROR(VLOOKUP(G4237,'SOURCE COMPANY'!A:B, 2, FALSE), "")</f>
        <v>SISCO Research Labs</v>
      </c>
      <c r="S4237" s="143" t="str">
        <f>IFERROR(VLOOKUP(H4237,'CUSTOMER NAME'!A:B, 2, FALSE), "")</f>
        <v>TO THE ORDER</v>
      </c>
    </row>
    <row r="4238" spans="1:19">
      <c r="A4238" s="133" t="s">
        <v>897</v>
      </c>
      <c r="B4238" s="131">
        <v>500</v>
      </c>
      <c r="C4238" s="131" t="s">
        <v>7</v>
      </c>
      <c r="D4238" s="131" t="s">
        <v>3897</v>
      </c>
      <c r="E4238" s="131">
        <v>4.7</v>
      </c>
      <c r="F4238" s="131" t="s">
        <v>9</v>
      </c>
      <c r="G4238" s="131" t="s">
        <v>3123</v>
      </c>
      <c r="H4238" s="134" t="s">
        <v>510</v>
      </c>
      <c r="I4238" s="192" t="s">
        <v>3893</v>
      </c>
      <c r="J4238" s="184">
        <f>IF(F4238="USD", E4238, E4238 * IFERROR(VLOOKUP(F4238, EXCHANGE_RATE!A:B, 2, FALSE), "Currency not found"))</f>
        <v>4.7</v>
      </c>
      <c r="K4238" s="184">
        <f t="shared" si="391"/>
        <v>4.7</v>
      </c>
      <c r="L4238" s="184">
        <f>IF(C4238="MTS", B4238, B4238 * IFERROR(VLOOKUP(C4238, 'QTY_CONVERSIONS '!A:B, 2, FALSE), "Units not  found"))</f>
        <v>0.5</v>
      </c>
      <c r="M4238" s="185">
        <f t="shared" si="392"/>
        <v>2350</v>
      </c>
      <c r="N4238" s="143" t="str">
        <f>IFERROR(VLOOKUP(D4238, Product_Category!A:B, 2, FALSE), "Uncategorized")</f>
        <v>CROSCARMELLOSE SODIUM</v>
      </c>
      <c r="O4238" s="186">
        <f t="shared" si="394"/>
        <v>4700</v>
      </c>
      <c r="P4238" s="185">
        <f t="shared" si="393"/>
        <v>2350</v>
      </c>
      <c r="Q4238" s="143">
        <v>2023</v>
      </c>
      <c r="R4238" s="143" t="str">
        <f>IFERROR(VLOOKUP(G4238,'SOURCE COMPANY'!A:B, 2, FALSE), "")</f>
        <v>SKJ HEALTHCARE</v>
      </c>
      <c r="S4238" s="143" t="str">
        <f>IFERROR(VLOOKUP(H4238,'CUSTOMER NAME'!A:B, 2, FALSE), "")</f>
        <v>TO THE ORDER</v>
      </c>
    </row>
    <row r="4239" spans="1:19">
      <c r="A4239" s="135" t="s">
        <v>897</v>
      </c>
      <c r="B4239" s="132">
        <v>2000</v>
      </c>
      <c r="C4239" s="132" t="s">
        <v>7</v>
      </c>
      <c r="D4239" s="132" t="s">
        <v>2717</v>
      </c>
      <c r="E4239" s="132">
        <v>2.4</v>
      </c>
      <c r="F4239" s="132" t="s">
        <v>9</v>
      </c>
      <c r="G4239" s="131" t="s">
        <v>3123</v>
      </c>
      <c r="H4239" s="136" t="s">
        <v>510</v>
      </c>
      <c r="I4239" s="192" t="s">
        <v>3893</v>
      </c>
      <c r="J4239" s="184">
        <f>IF(F4239="USD", E4239, E4239 * IFERROR(VLOOKUP(F4239, EXCHANGE_RATE!A:B, 2, FALSE), "Currency not found"))</f>
        <v>2.4</v>
      </c>
      <c r="K4239" s="184">
        <f t="shared" si="391"/>
        <v>2.4</v>
      </c>
      <c r="L4239" s="184">
        <f>IF(C4239="MTS", B4239, B4239 * IFERROR(VLOOKUP(C4239, 'QTY_CONVERSIONS '!A:B, 2, FALSE), "Units not  found"))</f>
        <v>2</v>
      </c>
      <c r="M4239" s="185">
        <f t="shared" si="392"/>
        <v>4800</v>
      </c>
      <c r="N4239" s="143" t="str">
        <f>IFERROR(VLOOKUP(D4239, Product_Category!A:B, 2, FALSE), "Uncategorized")</f>
        <v>MCC</v>
      </c>
      <c r="O4239" s="186">
        <f t="shared" si="394"/>
        <v>2400</v>
      </c>
      <c r="P4239" s="185">
        <f t="shared" si="393"/>
        <v>4800</v>
      </c>
      <c r="Q4239" s="143">
        <v>2023</v>
      </c>
      <c r="R4239" s="143" t="str">
        <f>IFERROR(VLOOKUP(G4239,'SOURCE COMPANY'!A:B, 2, FALSE), "")</f>
        <v>SKJ HEALTHCARE</v>
      </c>
      <c r="S4239" s="143" t="str">
        <f>IFERROR(VLOOKUP(H4239,'CUSTOMER NAME'!A:B, 2, FALSE), "")</f>
        <v>TO THE ORDER</v>
      </c>
    </row>
    <row r="4240" spans="1:19">
      <c r="A4240" s="137" t="s">
        <v>897</v>
      </c>
      <c r="B4240" s="138">
        <v>1500</v>
      </c>
      <c r="C4240" s="138" t="s">
        <v>7</v>
      </c>
      <c r="D4240" s="138" t="s">
        <v>2718</v>
      </c>
      <c r="E4240" s="138">
        <v>2.5</v>
      </c>
      <c r="F4240" s="138" t="s">
        <v>9</v>
      </c>
      <c r="G4240" s="131" t="s">
        <v>3123</v>
      </c>
      <c r="H4240" s="139" t="s">
        <v>510</v>
      </c>
      <c r="I4240" s="192" t="s">
        <v>3893</v>
      </c>
      <c r="J4240" s="184">
        <f>IF(F4240="USD", E4240, E4240 * IFERROR(VLOOKUP(F4240, EXCHANGE_RATE!A:B, 2, FALSE), "Currency not found"))</f>
        <v>2.5</v>
      </c>
      <c r="K4240" s="184">
        <f t="shared" si="391"/>
        <v>2.5</v>
      </c>
      <c r="L4240" s="184">
        <f>IF(C4240="MTS", B4240, B4240 * IFERROR(VLOOKUP(C4240, 'QTY_CONVERSIONS '!A:B, 2, FALSE), "Units not  found"))</f>
        <v>1.5</v>
      </c>
      <c r="M4240" s="185">
        <f t="shared" si="392"/>
        <v>3750</v>
      </c>
      <c r="N4240" s="143" t="str">
        <f>IFERROR(VLOOKUP(D4240, Product_Category!A:B, 2, FALSE), "Uncategorized")</f>
        <v>MCC</v>
      </c>
      <c r="O4240" s="186">
        <f t="shared" si="394"/>
        <v>2500</v>
      </c>
      <c r="P4240" s="185">
        <f t="shared" si="393"/>
        <v>3750</v>
      </c>
      <c r="Q4240" s="143">
        <v>2023</v>
      </c>
      <c r="R4240" s="143" t="str">
        <f>IFERROR(VLOOKUP(G4240,'SOURCE COMPANY'!A:B, 2, FALSE), "")</f>
        <v>SKJ HEALTHCARE</v>
      </c>
      <c r="S4240" s="143" t="str">
        <f>IFERROR(VLOOKUP(H4240,'CUSTOMER NAME'!A:B, 2, FALSE), "")</f>
        <v>TO THE ORDER</v>
      </c>
    </row>
    <row r="4241" spans="1:19">
      <c r="A4241" s="128" t="s">
        <v>860</v>
      </c>
      <c r="B4241" s="129">
        <v>500</v>
      </c>
      <c r="C4241" s="129" t="s">
        <v>7</v>
      </c>
      <c r="D4241" s="129" t="s">
        <v>910</v>
      </c>
      <c r="E4241" s="129">
        <v>3</v>
      </c>
      <c r="F4241" s="129" t="s">
        <v>9</v>
      </c>
      <c r="G4241" s="131" t="s">
        <v>3123</v>
      </c>
      <c r="H4241" s="130" t="s">
        <v>510</v>
      </c>
      <c r="I4241" s="192" t="s">
        <v>3389</v>
      </c>
      <c r="J4241" s="184">
        <f>IF(F4241="USD", E4241, E4241 * IFERROR(VLOOKUP(F4241, EXCHANGE_RATE!A:B, 2, FALSE), "Currency not found"))</f>
        <v>3</v>
      </c>
      <c r="K4241" s="184">
        <f t="shared" si="391"/>
        <v>3</v>
      </c>
      <c r="L4241" s="184">
        <f>IF(C4241="MTS", B4241, B4241 * IFERROR(VLOOKUP(C4241, 'QTY_CONVERSIONS '!A:B, 2, FALSE), "Units not  found"))</f>
        <v>0.5</v>
      </c>
      <c r="M4241" s="185">
        <f t="shared" si="392"/>
        <v>1500</v>
      </c>
      <c r="N4241" s="143" t="str">
        <f>IFERROR(VLOOKUP(D4241, Product_Category!A:B, 2, FALSE), "Uncategorized")</f>
        <v>MAGNESIUM STEARATE</v>
      </c>
      <c r="O4241" s="186">
        <f t="shared" si="394"/>
        <v>3000</v>
      </c>
      <c r="P4241" s="185">
        <f t="shared" si="393"/>
        <v>1500</v>
      </c>
      <c r="Q4241" s="143">
        <v>2023</v>
      </c>
      <c r="R4241" s="143" t="str">
        <f>IFERROR(VLOOKUP(G4241,'SOURCE COMPANY'!A:B, 2, FALSE), "")</f>
        <v>SKJ HEALTHCARE</v>
      </c>
      <c r="S4241" s="143" t="str">
        <f>IFERROR(VLOOKUP(H4241,'CUSTOMER NAME'!A:B, 2, FALSE), "")</f>
        <v>TO THE ORDER</v>
      </c>
    </row>
    <row r="4242" spans="1:19">
      <c r="A4242" s="119" t="s">
        <v>897</v>
      </c>
      <c r="B4242" s="120">
        <v>250</v>
      </c>
      <c r="C4242" s="120" t="s">
        <v>7</v>
      </c>
      <c r="D4242" s="120" t="s">
        <v>3453</v>
      </c>
      <c r="E4242" s="120">
        <v>6.33</v>
      </c>
      <c r="F4242" s="120" t="s">
        <v>9</v>
      </c>
      <c r="G4242" s="131" t="s">
        <v>3123</v>
      </c>
      <c r="H4242" s="121" t="s">
        <v>510</v>
      </c>
      <c r="I4242" s="192" t="s">
        <v>3389</v>
      </c>
      <c r="J4242" s="184">
        <f>IF(F4242="USD", E4242, E4242 * IFERROR(VLOOKUP(F4242, EXCHANGE_RATE!A:B, 2, FALSE), "Currency not found"))</f>
        <v>6.33</v>
      </c>
      <c r="K4242" s="184">
        <f t="shared" si="391"/>
        <v>6.33</v>
      </c>
      <c r="L4242" s="184">
        <f>IF(C4242="MTS", B4242, B4242 * IFERROR(VLOOKUP(C4242, 'QTY_CONVERSIONS '!A:B, 2, FALSE), "Units not  found"))</f>
        <v>0.25</v>
      </c>
      <c r="M4242" s="185">
        <f t="shared" si="392"/>
        <v>1582.5</v>
      </c>
      <c r="N4242" s="143" t="str">
        <f>IFERROR(VLOOKUP(D4242, Product_Category!A:B, 2, FALSE), "Uncategorized")</f>
        <v>MCC</v>
      </c>
      <c r="O4242" s="186">
        <f t="shared" si="394"/>
        <v>6330</v>
      </c>
      <c r="P4242" s="185">
        <f t="shared" si="393"/>
        <v>1582.5</v>
      </c>
      <c r="Q4242" s="143">
        <v>2023</v>
      </c>
      <c r="R4242" s="143" t="str">
        <f>IFERROR(VLOOKUP(G4242,'SOURCE COMPANY'!A:B, 2, FALSE), "")</f>
        <v>SKJ HEALTHCARE</v>
      </c>
      <c r="S4242" s="143" t="str">
        <f>IFERROR(VLOOKUP(H4242,'CUSTOMER NAME'!A:B, 2, FALSE), "")</f>
        <v>TO THE ORDER</v>
      </c>
    </row>
    <row r="4243" spans="1:19">
      <c r="A4243" s="119" t="s">
        <v>1080</v>
      </c>
      <c r="B4243" s="120">
        <v>5000</v>
      </c>
      <c r="C4243" s="120" t="s">
        <v>7</v>
      </c>
      <c r="D4243" s="120" t="s">
        <v>769</v>
      </c>
      <c r="E4243" s="120">
        <v>2</v>
      </c>
      <c r="F4243" s="120" t="s">
        <v>9</v>
      </c>
      <c r="G4243" s="131" t="s">
        <v>3123</v>
      </c>
      <c r="H4243" s="121" t="s">
        <v>510</v>
      </c>
      <c r="I4243" s="192" t="s">
        <v>3389</v>
      </c>
      <c r="J4243" s="184">
        <f>IF(F4243="USD", E4243, E4243 * IFERROR(VLOOKUP(F4243, EXCHANGE_RATE!A:B, 2, FALSE), "Currency not found"))</f>
        <v>2</v>
      </c>
      <c r="K4243" s="184">
        <f t="shared" si="391"/>
        <v>2</v>
      </c>
      <c r="L4243" s="184">
        <f>IF(C4243="MTS", B4243, B4243 * IFERROR(VLOOKUP(C4243, 'QTY_CONVERSIONS '!A:B, 2, FALSE), "Units not  found"))</f>
        <v>5</v>
      </c>
      <c r="M4243" s="185">
        <f t="shared" si="392"/>
        <v>10000</v>
      </c>
      <c r="N4243" s="143" t="str">
        <f>IFERROR(VLOOKUP(D4243, Product_Category!A:B, 2, FALSE), "Uncategorized")</f>
        <v>MCC</v>
      </c>
      <c r="O4243" s="186">
        <f t="shared" si="394"/>
        <v>2000</v>
      </c>
      <c r="P4243" s="185">
        <f t="shared" si="393"/>
        <v>10000</v>
      </c>
      <c r="Q4243" s="143">
        <v>2023</v>
      </c>
      <c r="R4243" s="143" t="str">
        <f>IFERROR(VLOOKUP(G4243,'SOURCE COMPANY'!A:B, 2, FALSE), "")</f>
        <v>SKJ HEALTHCARE</v>
      </c>
      <c r="S4243" s="143" t="str">
        <f>IFERROR(VLOOKUP(H4243,'CUSTOMER NAME'!A:B, 2, FALSE), "")</f>
        <v>TO THE ORDER</v>
      </c>
    </row>
    <row r="4244" spans="1:19">
      <c r="A4244" s="122" t="s">
        <v>1080</v>
      </c>
      <c r="B4244" s="123">
        <v>5000</v>
      </c>
      <c r="C4244" s="123" t="s">
        <v>7</v>
      </c>
      <c r="D4244" s="123" t="s">
        <v>611</v>
      </c>
      <c r="E4244" s="123">
        <v>2</v>
      </c>
      <c r="F4244" s="123" t="s">
        <v>9</v>
      </c>
      <c r="G4244" s="131" t="s">
        <v>3123</v>
      </c>
      <c r="H4244" s="124" t="s">
        <v>510</v>
      </c>
      <c r="I4244" s="192" t="s">
        <v>3389</v>
      </c>
      <c r="J4244" s="184">
        <f>IF(F4244="USD", E4244, E4244 * IFERROR(VLOOKUP(F4244, EXCHANGE_RATE!A:B, 2, FALSE), "Currency not found"))</f>
        <v>2</v>
      </c>
      <c r="K4244" s="184">
        <f t="shared" si="391"/>
        <v>2</v>
      </c>
      <c r="L4244" s="184">
        <f>IF(C4244="MTS", B4244, B4244 * IFERROR(VLOOKUP(C4244, 'QTY_CONVERSIONS '!A:B, 2, FALSE), "Units not  found"))</f>
        <v>5</v>
      </c>
      <c r="M4244" s="185">
        <f t="shared" si="392"/>
        <v>10000</v>
      </c>
      <c r="N4244" s="143" t="str">
        <f>IFERROR(VLOOKUP(D4244, Product_Category!A:B, 2, FALSE), "Uncategorized")</f>
        <v>MCC</v>
      </c>
      <c r="O4244" s="186">
        <f t="shared" si="394"/>
        <v>2000</v>
      </c>
      <c r="P4244" s="185">
        <f t="shared" si="393"/>
        <v>10000</v>
      </c>
      <c r="Q4244" s="143">
        <v>2023</v>
      </c>
      <c r="R4244" s="143" t="str">
        <f>IFERROR(VLOOKUP(G4244,'SOURCE COMPANY'!A:B, 2, FALSE), "")</f>
        <v>SKJ HEALTHCARE</v>
      </c>
      <c r="S4244" s="143" t="str">
        <f>IFERROR(VLOOKUP(H4244,'CUSTOMER NAME'!A:B, 2, FALSE), "")</f>
        <v>TO THE ORDER</v>
      </c>
    </row>
    <row r="4245" spans="1:19">
      <c r="A4245" s="241" t="s">
        <v>860</v>
      </c>
      <c r="B4245" s="231">
        <v>2500</v>
      </c>
      <c r="C4245" s="225" t="s">
        <v>7</v>
      </c>
      <c r="D4245" s="225" t="s">
        <v>1102</v>
      </c>
      <c r="E4245" s="232">
        <v>2.75</v>
      </c>
      <c r="F4245" s="225" t="s">
        <v>9</v>
      </c>
      <c r="G4245" s="131" t="s">
        <v>3123</v>
      </c>
      <c r="H4245" s="252" t="s">
        <v>510</v>
      </c>
      <c r="I4245" s="219" t="str">
        <f>I4244</f>
        <v>October</v>
      </c>
      <c r="J4245" s="184">
        <f>IF(F4245="USD", E4245, E4245 * IFERROR(VLOOKUP(F4245, EXCHANGE_RATE!A:B, 2, FALSE), "Currency not found"))</f>
        <v>2.75</v>
      </c>
      <c r="K4245" s="184">
        <f t="shared" si="391"/>
        <v>2.75</v>
      </c>
      <c r="L4245" s="184">
        <f>IF(C4245="MTS", B4245, B4245 * IFERROR(VLOOKUP(C4245, 'QTY_CONVERSIONS '!A:B, 2, FALSE), "Units not  found"))</f>
        <v>2.5</v>
      </c>
      <c r="M4245" s="185">
        <f t="shared" si="392"/>
        <v>6875</v>
      </c>
      <c r="N4245" s="143" t="str">
        <f>IFERROR(VLOOKUP(D4245, Product_Category!A:B, 2, FALSE), "Uncategorized")</f>
        <v>MAGNESIUM STEARATE</v>
      </c>
      <c r="O4245" s="186">
        <f t="shared" si="394"/>
        <v>2750</v>
      </c>
      <c r="P4245" s="185">
        <f t="shared" si="393"/>
        <v>6875</v>
      </c>
      <c r="Q4245" s="143">
        <v>2023</v>
      </c>
      <c r="R4245" s="143" t="str">
        <f>IFERROR(VLOOKUP(G4245,'SOURCE COMPANY'!A:B, 2, FALSE), "")</f>
        <v>SKJ HEALTHCARE</v>
      </c>
      <c r="S4245" s="143" t="str">
        <f>IFERROR(VLOOKUP(H4245,'CUSTOMER NAME'!A:B, 2, FALSE), "")</f>
        <v>TO THE ORDER</v>
      </c>
    </row>
    <row r="4246" spans="1:19">
      <c r="A4246" s="233" t="s">
        <v>573</v>
      </c>
      <c r="B4246" s="118">
        <v>2700</v>
      </c>
      <c r="C4246" s="118" t="s">
        <v>7</v>
      </c>
      <c r="D4246" s="118" t="s">
        <v>577</v>
      </c>
      <c r="E4246" s="255">
        <v>2.8650000000000002</v>
      </c>
      <c r="F4246" s="118" t="s">
        <v>9</v>
      </c>
      <c r="G4246" s="131" t="s">
        <v>3123</v>
      </c>
      <c r="H4246" s="199" t="s">
        <v>510</v>
      </c>
      <c r="I4246" s="219" t="str">
        <f>I4245</f>
        <v>October</v>
      </c>
      <c r="J4246" s="184">
        <f>IF(F4246="USD", E4246, E4246 * IFERROR(VLOOKUP(F4246, EXCHANGE_RATE!A:B, 2, FALSE), "Currency not found"))</f>
        <v>2.8650000000000002</v>
      </c>
      <c r="K4246" s="184">
        <f t="shared" si="391"/>
        <v>2.8699999999999997</v>
      </c>
      <c r="L4246" s="184">
        <f>IF(C4246="MTS", B4246, B4246 * IFERROR(VLOOKUP(C4246, 'QTY_CONVERSIONS '!A:B, 2, FALSE), "Units not  found"))</f>
        <v>2.7</v>
      </c>
      <c r="M4246" s="185">
        <f t="shared" si="392"/>
        <v>7748.9999999999991</v>
      </c>
      <c r="N4246" s="143" t="str">
        <f>IFERROR(VLOOKUP(D4246, Product_Category!A:B, 2, FALSE), "Uncategorized")</f>
        <v>MAGNESIUM STEARATE</v>
      </c>
      <c r="O4246" s="186">
        <f t="shared" si="394"/>
        <v>2869.9999999999995</v>
      </c>
      <c r="P4246" s="185">
        <f t="shared" si="393"/>
        <v>7748.9999999999991</v>
      </c>
      <c r="Q4246" s="143">
        <v>2023</v>
      </c>
      <c r="R4246" s="143" t="str">
        <f>IFERROR(VLOOKUP(G4246,'SOURCE COMPANY'!A:B, 2, FALSE), "")</f>
        <v>SKJ HEALTHCARE</v>
      </c>
      <c r="S4246" s="143" t="str">
        <f>IFERROR(VLOOKUP(H4246,'CUSTOMER NAME'!A:B, 2, FALSE), "")</f>
        <v>TO THE ORDER</v>
      </c>
    </row>
    <row r="4247" spans="1:19">
      <c r="A4247" s="133" t="s">
        <v>1213</v>
      </c>
      <c r="B4247" s="131">
        <v>12000</v>
      </c>
      <c r="C4247" s="131" t="s">
        <v>7</v>
      </c>
      <c r="D4247" s="131" t="s">
        <v>3434</v>
      </c>
      <c r="E4247" s="131">
        <v>1.8</v>
      </c>
      <c r="F4247" s="131" t="s">
        <v>1718</v>
      </c>
      <c r="G4247" s="131" t="s">
        <v>3949</v>
      </c>
      <c r="H4247" s="134" t="s">
        <v>510</v>
      </c>
      <c r="I4247" s="192" t="s">
        <v>3893</v>
      </c>
      <c r="J4247" s="184">
        <f>IF(F4247="USD", E4247, E4247 * IFERROR(VLOOKUP(F4247, EXCHANGE_RATE!A:B, 2, FALSE), "Currency not found"))</f>
        <v>1.9260000000000002</v>
      </c>
      <c r="K4247" s="184">
        <f t="shared" si="391"/>
        <v>1.93</v>
      </c>
      <c r="L4247" s="184">
        <f>IF(C4247="MTS", B4247, B4247 * IFERROR(VLOOKUP(C4247, 'QTY_CONVERSIONS '!A:B, 2, FALSE), "Units not  found"))</f>
        <v>12</v>
      </c>
      <c r="M4247" s="185">
        <f t="shared" si="392"/>
        <v>23160</v>
      </c>
      <c r="N4247" s="143" t="str">
        <f>IFERROR(VLOOKUP(D4247, Product_Category!A:B, 2, FALSE), "Uncategorized")</f>
        <v>MCC</v>
      </c>
      <c r="O4247" s="186">
        <f t="shared" si="394"/>
        <v>1930</v>
      </c>
      <c r="P4247" s="185">
        <f t="shared" si="393"/>
        <v>23160</v>
      </c>
      <c r="Q4247" s="143">
        <v>2023</v>
      </c>
      <c r="R4247" s="143" t="str">
        <f>IFERROR(VLOOKUP(G4247,'SOURCE COMPANY'!A:B, 2, FALSE), "")</f>
        <v>SL DRUGS &amp; PHARMA</v>
      </c>
      <c r="S4247" s="143" t="str">
        <f>IFERROR(VLOOKUP(H4247,'CUSTOMER NAME'!A:B, 2, FALSE), "")</f>
        <v>TO THE ORDER</v>
      </c>
    </row>
    <row r="4248" spans="1:19">
      <c r="A4248" s="234" t="s">
        <v>1317</v>
      </c>
      <c r="B4248" s="143">
        <v>150</v>
      </c>
      <c r="C4248" s="143" t="s">
        <v>7</v>
      </c>
      <c r="D4248" s="143" t="s">
        <v>608</v>
      </c>
      <c r="E4248" s="255">
        <v>4.3499999999999996</v>
      </c>
      <c r="F4248" s="143" t="s">
        <v>9</v>
      </c>
      <c r="G4248" s="143" t="s">
        <v>1036</v>
      </c>
      <c r="H4248" s="198" t="s">
        <v>510</v>
      </c>
      <c r="I4248" s="219" t="str">
        <f>I4247</f>
        <v>December</v>
      </c>
      <c r="J4248" s="184">
        <f>IF(F4248="USD", E4248, E4248 * IFERROR(VLOOKUP(F4248, EXCHANGE_RATE!A:B, 2, FALSE), "Currency not found"))</f>
        <v>4.3499999999999996</v>
      </c>
      <c r="K4248" s="184">
        <f t="shared" si="391"/>
        <v>4.3499999999999996</v>
      </c>
      <c r="L4248" s="184">
        <f>IF(C4248="MTS", B4248, B4248 * IFERROR(VLOOKUP(C4248, 'QTY_CONVERSIONS '!A:B, 2, FALSE), "Units not  found"))</f>
        <v>0.15</v>
      </c>
      <c r="M4248" s="185">
        <f t="shared" si="392"/>
        <v>652.5</v>
      </c>
      <c r="N4248" s="143" t="str">
        <f>IFERROR(VLOOKUP(D4248, Product_Category!A:B, 2, FALSE), "Uncategorized")</f>
        <v>SSG</v>
      </c>
      <c r="O4248" s="186">
        <f t="shared" si="394"/>
        <v>4350</v>
      </c>
      <c r="P4248" s="185">
        <f t="shared" si="393"/>
        <v>652.5</v>
      </c>
      <c r="Q4248" s="143">
        <v>2023</v>
      </c>
      <c r="R4248" s="143" t="str">
        <f>IFERROR(VLOOKUP(G4248,'SOURCE COMPANY'!A:B, 2, FALSE), "")</f>
        <v>SMIT Export Pvt Ltd</v>
      </c>
      <c r="S4248" s="143" t="str">
        <f>IFERROR(VLOOKUP(H4248,'CUSTOMER NAME'!A:B, 2, FALSE), "")</f>
        <v>TO THE ORDER</v>
      </c>
    </row>
    <row r="4249" spans="1:19">
      <c r="A4249" s="234" t="s">
        <v>1317</v>
      </c>
      <c r="B4249" s="222">
        <v>100</v>
      </c>
      <c r="C4249" s="143" t="s">
        <v>7</v>
      </c>
      <c r="D4249" s="143" t="s">
        <v>173</v>
      </c>
      <c r="E4249" s="184">
        <v>4.3499999999999996</v>
      </c>
      <c r="F4249" s="143" t="s">
        <v>9</v>
      </c>
      <c r="G4249" s="143" t="s">
        <v>1036</v>
      </c>
      <c r="H4249" s="198" t="s">
        <v>510</v>
      </c>
      <c r="I4249" s="219" t="str">
        <f>I4248</f>
        <v>December</v>
      </c>
      <c r="J4249" s="184">
        <f>IF(F4249="USD", E4249, E4249 * IFERROR(VLOOKUP(F4249, EXCHANGE_RATE!A:B, 2, FALSE), "Currency not found"))</f>
        <v>4.3499999999999996</v>
      </c>
      <c r="K4249" s="184">
        <f t="shared" si="391"/>
        <v>4.3499999999999996</v>
      </c>
      <c r="L4249" s="184">
        <f>IF(C4249="MTS", B4249, B4249 * IFERROR(VLOOKUP(C4249, 'QTY_CONVERSIONS '!A:B, 2, FALSE), "Units not  found"))</f>
        <v>0.1</v>
      </c>
      <c r="M4249" s="185">
        <f t="shared" si="392"/>
        <v>434.99999999999994</v>
      </c>
      <c r="N4249" s="143" t="str">
        <f>IFERROR(VLOOKUP(D4249, Product_Category!A:B, 2, FALSE), "Uncategorized")</f>
        <v>SSG</v>
      </c>
      <c r="O4249" s="186">
        <f t="shared" si="394"/>
        <v>4350</v>
      </c>
      <c r="P4249" s="185">
        <f t="shared" si="393"/>
        <v>435</v>
      </c>
      <c r="Q4249" s="143">
        <v>2023</v>
      </c>
      <c r="R4249" s="143" t="str">
        <f>IFERROR(VLOOKUP(G4249,'SOURCE COMPANY'!A:B, 2, FALSE), "")</f>
        <v>SMIT Export Pvt Ltd</v>
      </c>
      <c r="S4249" s="143" t="str">
        <f>IFERROR(VLOOKUP(H4249,'CUSTOMER NAME'!A:B, 2, FALSE), "")</f>
        <v>TO THE ORDER</v>
      </c>
    </row>
    <row r="4250" spans="1:19">
      <c r="A4250" s="133" t="s">
        <v>804</v>
      </c>
      <c r="B4250" s="131">
        <v>150</v>
      </c>
      <c r="C4250" s="131" t="s">
        <v>7</v>
      </c>
      <c r="D4250" s="131" t="s">
        <v>173</v>
      </c>
      <c r="E4250" s="131">
        <v>10</v>
      </c>
      <c r="F4250" s="131" t="s">
        <v>9</v>
      </c>
      <c r="G4250" s="143" t="s">
        <v>1036</v>
      </c>
      <c r="H4250" s="134" t="s">
        <v>510</v>
      </c>
      <c r="I4250" s="192" t="s">
        <v>3893</v>
      </c>
      <c r="J4250" s="184">
        <f>IF(F4250="USD", E4250, E4250 * IFERROR(VLOOKUP(F4250, EXCHANGE_RATE!A:B, 2, FALSE), "Currency not found"))</f>
        <v>10</v>
      </c>
      <c r="K4250" s="184">
        <f t="shared" si="391"/>
        <v>10</v>
      </c>
      <c r="L4250" s="184">
        <f>IF(C4250="MTS", B4250, B4250 * IFERROR(VLOOKUP(C4250, 'QTY_CONVERSIONS '!A:B, 2, FALSE), "Units not  found"))</f>
        <v>0.15</v>
      </c>
      <c r="M4250" s="185">
        <f t="shared" si="392"/>
        <v>1500</v>
      </c>
      <c r="N4250" s="143" t="str">
        <f>IFERROR(VLOOKUP(D4250, Product_Category!A:B, 2, FALSE), "Uncategorized")</f>
        <v>SSG</v>
      </c>
      <c r="O4250" s="186">
        <f t="shared" si="394"/>
        <v>10000</v>
      </c>
      <c r="P4250" s="185">
        <f t="shared" si="393"/>
        <v>1500</v>
      </c>
      <c r="Q4250" s="143">
        <v>2023</v>
      </c>
      <c r="R4250" s="143" t="str">
        <f>IFERROR(VLOOKUP(G4250,'SOURCE COMPANY'!A:B, 2, FALSE), "")</f>
        <v>SMIT Export Pvt Ltd</v>
      </c>
      <c r="S4250" s="143" t="str">
        <f>IFERROR(VLOOKUP(H4250,'CUSTOMER NAME'!A:B, 2, FALSE), "")</f>
        <v>TO THE ORDER</v>
      </c>
    </row>
    <row r="4251" spans="1:19">
      <c r="A4251" s="234" t="s">
        <v>909</v>
      </c>
      <c r="B4251" s="222">
        <v>500</v>
      </c>
      <c r="C4251" s="143" t="s">
        <v>7</v>
      </c>
      <c r="D4251" s="143" t="s">
        <v>1102</v>
      </c>
      <c r="E4251" s="143">
        <v>199.6</v>
      </c>
      <c r="F4251" s="143" t="s">
        <v>1730</v>
      </c>
      <c r="G4251" s="143" t="s">
        <v>1036</v>
      </c>
      <c r="H4251" s="198" t="s">
        <v>510</v>
      </c>
      <c r="I4251" s="219" t="str">
        <f>I4250</f>
        <v>December</v>
      </c>
      <c r="J4251" s="184">
        <f>IF(F4251="USD", E4251, E4251 * IFERROR(VLOOKUP(F4251, EXCHANGE_RATE!A:B, 2, FALSE), "Currency not found"))</f>
        <v>2.3952</v>
      </c>
      <c r="K4251" s="184">
        <f t="shared" si="391"/>
        <v>2.4</v>
      </c>
      <c r="L4251" s="184">
        <f>IF(C4251="MTS", B4251, B4251 * IFERROR(VLOOKUP(C4251, 'QTY_CONVERSIONS '!A:B, 2, FALSE), "Units not  found"))</f>
        <v>0.5</v>
      </c>
      <c r="M4251" s="185">
        <f t="shared" si="392"/>
        <v>1200</v>
      </c>
      <c r="N4251" s="143" t="str">
        <f>IFERROR(VLOOKUP(D4251, Product_Category!A:B, 2, FALSE), "Uncategorized")</f>
        <v>MAGNESIUM STEARATE</v>
      </c>
      <c r="O4251" s="186">
        <f t="shared" si="394"/>
        <v>2400</v>
      </c>
      <c r="P4251" s="185">
        <f t="shared" si="393"/>
        <v>1200</v>
      </c>
      <c r="Q4251" s="143">
        <v>2023</v>
      </c>
      <c r="R4251" s="143" t="str">
        <f>IFERROR(VLOOKUP(G4251,'SOURCE COMPANY'!A:B, 2, FALSE), "")</f>
        <v>SMIT Export Pvt Ltd</v>
      </c>
      <c r="S4251" s="143" t="str">
        <f>IFERROR(VLOOKUP(H4251,'CUSTOMER NAME'!A:B, 2, FALSE), "")</f>
        <v>TO THE ORDER</v>
      </c>
    </row>
    <row r="4252" spans="1:19">
      <c r="A4252" s="234" t="s">
        <v>909</v>
      </c>
      <c r="B4252" s="222">
        <v>1000</v>
      </c>
      <c r="C4252" s="143" t="s">
        <v>7</v>
      </c>
      <c r="D4252" s="143" t="s">
        <v>2379</v>
      </c>
      <c r="E4252" s="143">
        <v>973.05</v>
      </c>
      <c r="F4252" s="143" t="s">
        <v>1730</v>
      </c>
      <c r="G4252" s="143" t="s">
        <v>1036</v>
      </c>
      <c r="H4252" s="198" t="s">
        <v>510</v>
      </c>
      <c r="I4252" s="219" t="str">
        <f>I4251</f>
        <v>December</v>
      </c>
      <c r="J4252" s="184">
        <f>IF(F4252="USD", E4252, E4252 * IFERROR(VLOOKUP(F4252, EXCHANGE_RATE!A:B, 2, FALSE), "Currency not found"))</f>
        <v>11.676600000000001</v>
      </c>
      <c r="K4252" s="184">
        <f t="shared" si="391"/>
        <v>11.68</v>
      </c>
      <c r="L4252" s="184">
        <f>IF(C4252="MTS", B4252, B4252 * IFERROR(VLOOKUP(C4252, 'QTY_CONVERSIONS '!A:B, 2, FALSE), "Units not  found"))</f>
        <v>1</v>
      </c>
      <c r="M4252" s="185">
        <f t="shared" si="392"/>
        <v>11680</v>
      </c>
      <c r="N4252" s="143" t="str">
        <f>IFERROR(VLOOKUP(D4252, Product_Category!A:B, 2, FALSE), "Uncategorized")</f>
        <v>CROSCARMELLOSE SODIUM</v>
      </c>
      <c r="O4252" s="186">
        <f t="shared" si="394"/>
        <v>11680</v>
      </c>
      <c r="P4252" s="185">
        <f t="shared" si="393"/>
        <v>11680</v>
      </c>
      <c r="Q4252" s="143">
        <v>2023</v>
      </c>
      <c r="R4252" s="143" t="str">
        <f>IFERROR(VLOOKUP(G4252,'SOURCE COMPANY'!A:B, 2, FALSE), "")</f>
        <v>SMIT Export Pvt Ltd</v>
      </c>
      <c r="S4252" s="143" t="str">
        <f>IFERROR(VLOOKUP(H4252,'CUSTOMER NAME'!A:B, 2, FALSE), "")</f>
        <v>TO THE ORDER</v>
      </c>
    </row>
    <row r="4253" spans="1:19">
      <c r="A4253" s="119" t="s">
        <v>909</v>
      </c>
      <c r="B4253" s="120">
        <v>500</v>
      </c>
      <c r="C4253" s="120" t="s">
        <v>7</v>
      </c>
      <c r="D4253" s="120" t="s">
        <v>910</v>
      </c>
      <c r="E4253" s="120">
        <v>2.44</v>
      </c>
      <c r="F4253" s="120" t="s">
        <v>9</v>
      </c>
      <c r="G4253" s="143" t="s">
        <v>1036</v>
      </c>
      <c r="H4253" s="121" t="s">
        <v>510</v>
      </c>
      <c r="I4253" s="192" t="s">
        <v>3389</v>
      </c>
      <c r="J4253" s="184">
        <f>IF(F4253="USD", E4253, E4253 * IFERROR(VLOOKUP(F4253, EXCHANGE_RATE!A:B, 2, FALSE), "Currency not found"))</f>
        <v>2.44</v>
      </c>
      <c r="K4253" s="184">
        <f t="shared" si="391"/>
        <v>2.44</v>
      </c>
      <c r="L4253" s="184">
        <f>IF(C4253="MTS", B4253, B4253 * IFERROR(VLOOKUP(C4253, 'QTY_CONVERSIONS '!A:B, 2, FALSE), "Units not  found"))</f>
        <v>0.5</v>
      </c>
      <c r="M4253" s="185">
        <f t="shared" si="392"/>
        <v>1220</v>
      </c>
      <c r="N4253" s="143" t="str">
        <f>IFERROR(VLOOKUP(D4253, Product_Category!A:B, 2, FALSE), "Uncategorized")</f>
        <v>MAGNESIUM STEARATE</v>
      </c>
      <c r="O4253" s="186">
        <f t="shared" si="394"/>
        <v>2440</v>
      </c>
      <c r="P4253" s="185">
        <f t="shared" si="393"/>
        <v>1220</v>
      </c>
      <c r="Q4253" s="143">
        <v>2023</v>
      </c>
      <c r="R4253" s="143" t="str">
        <f>IFERROR(VLOOKUP(G4253,'SOURCE COMPANY'!A:B, 2, FALSE), "")</f>
        <v>SMIT Export Pvt Ltd</v>
      </c>
      <c r="S4253" s="143" t="str">
        <f>IFERROR(VLOOKUP(H4253,'CUSTOMER NAME'!A:B, 2, FALSE), "")</f>
        <v>TO THE ORDER</v>
      </c>
    </row>
    <row r="4254" spans="1:19">
      <c r="A4254" s="119" t="s">
        <v>909</v>
      </c>
      <c r="B4254" s="120">
        <v>2000</v>
      </c>
      <c r="C4254" s="120" t="s">
        <v>7</v>
      </c>
      <c r="D4254" s="120" t="s">
        <v>3048</v>
      </c>
      <c r="E4254" s="120">
        <v>11.67</v>
      </c>
      <c r="F4254" s="120" t="s">
        <v>9</v>
      </c>
      <c r="G4254" s="143" t="s">
        <v>1036</v>
      </c>
      <c r="H4254" s="121" t="s">
        <v>510</v>
      </c>
      <c r="I4254" s="192" t="s">
        <v>3389</v>
      </c>
      <c r="J4254" s="184">
        <f>IF(F4254="USD", E4254, E4254 * IFERROR(VLOOKUP(F4254, EXCHANGE_RATE!A:B, 2, FALSE), "Currency not found"))</f>
        <v>11.67</v>
      </c>
      <c r="K4254" s="184">
        <f t="shared" si="391"/>
        <v>11.67</v>
      </c>
      <c r="L4254" s="184">
        <f>IF(C4254="MTS", B4254, B4254 * IFERROR(VLOOKUP(C4254, 'QTY_CONVERSIONS '!A:B, 2, FALSE), "Units not  found"))</f>
        <v>2</v>
      </c>
      <c r="M4254" s="185">
        <f t="shared" si="392"/>
        <v>23340</v>
      </c>
      <c r="N4254" s="143" t="str">
        <f>IFERROR(VLOOKUP(D4254, Product_Category!A:B, 2, FALSE), "Uncategorized")</f>
        <v>CROSCARMELLOSE SODIUM</v>
      </c>
      <c r="O4254" s="186">
        <f t="shared" si="394"/>
        <v>11670</v>
      </c>
      <c r="P4254" s="185">
        <f t="shared" si="393"/>
        <v>23340</v>
      </c>
      <c r="Q4254" s="143">
        <v>2023</v>
      </c>
      <c r="R4254" s="143" t="str">
        <f>IFERROR(VLOOKUP(G4254,'SOURCE COMPANY'!A:B, 2, FALSE), "")</f>
        <v>SMIT Export Pvt Ltd</v>
      </c>
      <c r="S4254" s="143" t="str">
        <f>IFERROR(VLOOKUP(H4254,'CUSTOMER NAME'!A:B, 2, FALSE), "")</f>
        <v>TO THE ORDER</v>
      </c>
    </row>
    <row r="4255" spans="1:19">
      <c r="A4255" s="122" t="s">
        <v>909</v>
      </c>
      <c r="B4255" s="123">
        <v>1000</v>
      </c>
      <c r="C4255" s="123" t="s">
        <v>7</v>
      </c>
      <c r="D4255" s="123" t="s">
        <v>3048</v>
      </c>
      <c r="E4255" s="123">
        <v>11.67</v>
      </c>
      <c r="F4255" s="123" t="s">
        <v>9</v>
      </c>
      <c r="G4255" s="143" t="s">
        <v>1036</v>
      </c>
      <c r="H4255" s="124" t="s">
        <v>510</v>
      </c>
      <c r="I4255" s="192" t="s">
        <v>3389</v>
      </c>
      <c r="J4255" s="184">
        <f>IF(F4255="USD", E4255, E4255 * IFERROR(VLOOKUP(F4255, EXCHANGE_RATE!A:B, 2, FALSE), "Currency not found"))</f>
        <v>11.67</v>
      </c>
      <c r="K4255" s="184">
        <f t="shared" si="391"/>
        <v>11.67</v>
      </c>
      <c r="L4255" s="184">
        <f>IF(C4255="MTS", B4255, B4255 * IFERROR(VLOOKUP(C4255, 'QTY_CONVERSIONS '!A:B, 2, FALSE), "Units not  found"))</f>
        <v>1</v>
      </c>
      <c r="M4255" s="185">
        <f t="shared" si="392"/>
        <v>11670</v>
      </c>
      <c r="N4255" s="143" t="str">
        <f>IFERROR(VLOOKUP(D4255, Product_Category!A:B, 2, FALSE), "Uncategorized")</f>
        <v>CROSCARMELLOSE SODIUM</v>
      </c>
      <c r="O4255" s="186">
        <f t="shared" si="394"/>
        <v>11670</v>
      </c>
      <c r="P4255" s="185">
        <f t="shared" si="393"/>
        <v>11670</v>
      </c>
      <c r="Q4255" s="143">
        <v>2023</v>
      </c>
      <c r="R4255" s="143" t="str">
        <f>IFERROR(VLOOKUP(G4255,'SOURCE COMPANY'!A:B, 2, FALSE), "")</f>
        <v>SMIT Export Pvt Ltd</v>
      </c>
      <c r="S4255" s="143" t="str">
        <f>IFERROR(VLOOKUP(H4255,'CUSTOMER NAME'!A:B, 2, FALSE), "")</f>
        <v>TO THE ORDER</v>
      </c>
    </row>
    <row r="4256" spans="1:19">
      <c r="A4256" s="119" t="s">
        <v>909</v>
      </c>
      <c r="B4256" s="120">
        <v>2000</v>
      </c>
      <c r="C4256" s="120" t="s">
        <v>7</v>
      </c>
      <c r="D4256" s="120" t="s">
        <v>3063</v>
      </c>
      <c r="E4256" s="120">
        <v>2.99</v>
      </c>
      <c r="F4256" s="120" t="s">
        <v>9</v>
      </c>
      <c r="G4256" s="143" t="s">
        <v>1036</v>
      </c>
      <c r="H4256" s="121" t="s">
        <v>510</v>
      </c>
      <c r="I4256" s="192" t="s">
        <v>3389</v>
      </c>
      <c r="J4256" s="184">
        <f>IF(F4256="USD", E4256, E4256 * IFERROR(VLOOKUP(F4256, EXCHANGE_RATE!A:B, 2, FALSE), "Currency not found"))</f>
        <v>2.99</v>
      </c>
      <c r="K4256" s="184">
        <f t="shared" si="391"/>
        <v>2.99</v>
      </c>
      <c r="L4256" s="184">
        <f>IF(C4256="MTS", B4256, B4256 * IFERROR(VLOOKUP(C4256, 'QTY_CONVERSIONS '!A:B, 2, FALSE), "Units not  found"))</f>
        <v>2</v>
      </c>
      <c r="M4256" s="185">
        <f t="shared" si="392"/>
        <v>5980</v>
      </c>
      <c r="N4256" s="143" t="str">
        <f>IFERROR(VLOOKUP(D4256, Product_Category!A:B, 2, FALSE), "Uncategorized")</f>
        <v>MCC</v>
      </c>
      <c r="O4256" s="186">
        <f t="shared" si="394"/>
        <v>2990</v>
      </c>
      <c r="P4256" s="185">
        <f t="shared" si="393"/>
        <v>5980</v>
      </c>
      <c r="Q4256" s="143">
        <v>2023</v>
      </c>
      <c r="R4256" s="143" t="str">
        <f>IFERROR(VLOOKUP(G4256,'SOURCE COMPANY'!A:B, 2, FALSE), "")</f>
        <v>SMIT Export Pvt Ltd</v>
      </c>
      <c r="S4256" s="143" t="str">
        <f>IFERROR(VLOOKUP(H4256,'CUSTOMER NAME'!A:B, 2, FALSE), "")</f>
        <v>TO THE ORDER</v>
      </c>
    </row>
    <row r="4257" spans="1:19">
      <c r="A4257" s="119" t="s">
        <v>1317</v>
      </c>
      <c r="B4257" s="120">
        <v>700</v>
      </c>
      <c r="C4257" s="120" t="s">
        <v>7</v>
      </c>
      <c r="D4257" s="120" t="s">
        <v>173</v>
      </c>
      <c r="E4257" s="120">
        <v>4.3499999999999996</v>
      </c>
      <c r="F4257" s="120" t="s">
        <v>9</v>
      </c>
      <c r="G4257" s="143" t="s">
        <v>1036</v>
      </c>
      <c r="H4257" s="121" t="s">
        <v>510</v>
      </c>
      <c r="I4257" s="192" t="s">
        <v>3389</v>
      </c>
      <c r="J4257" s="184">
        <f>IF(F4257="USD", E4257, E4257 * IFERROR(VLOOKUP(F4257, EXCHANGE_RATE!A:B, 2, FALSE), "Currency not found"))</f>
        <v>4.3499999999999996</v>
      </c>
      <c r="K4257" s="184">
        <f t="shared" si="391"/>
        <v>4.3499999999999996</v>
      </c>
      <c r="L4257" s="184">
        <f>IF(C4257="MTS", B4257, B4257 * IFERROR(VLOOKUP(C4257, 'QTY_CONVERSIONS '!A:B, 2, FALSE), "Units not  found"))</f>
        <v>0.70000000000000007</v>
      </c>
      <c r="M4257" s="185">
        <f t="shared" si="392"/>
        <v>3044.9999999999995</v>
      </c>
      <c r="N4257" s="143" t="str">
        <f>IFERROR(VLOOKUP(D4257, Product_Category!A:B, 2, FALSE), "Uncategorized")</f>
        <v>SSG</v>
      </c>
      <c r="O4257" s="186">
        <f t="shared" si="394"/>
        <v>4350</v>
      </c>
      <c r="P4257" s="185">
        <f t="shared" si="393"/>
        <v>3045.0000000000005</v>
      </c>
      <c r="Q4257" s="143">
        <v>2023</v>
      </c>
      <c r="R4257" s="143" t="str">
        <f>IFERROR(VLOOKUP(G4257,'SOURCE COMPANY'!A:B, 2, FALSE), "")</f>
        <v>SMIT Export Pvt Ltd</v>
      </c>
      <c r="S4257" s="143" t="str">
        <f>IFERROR(VLOOKUP(H4257,'CUSTOMER NAME'!A:B, 2, FALSE), "")</f>
        <v>TO THE ORDER</v>
      </c>
    </row>
    <row r="4258" spans="1:19">
      <c r="A4258" s="119" t="s">
        <v>1317</v>
      </c>
      <c r="B4258" s="120">
        <v>20</v>
      </c>
      <c r="C4258" s="120" t="s">
        <v>7</v>
      </c>
      <c r="D4258" s="120" t="s">
        <v>19</v>
      </c>
      <c r="E4258" s="120">
        <v>24</v>
      </c>
      <c r="F4258" s="120" t="s">
        <v>9</v>
      </c>
      <c r="G4258" s="143" t="s">
        <v>1036</v>
      </c>
      <c r="H4258" s="121" t="s">
        <v>510</v>
      </c>
      <c r="I4258" s="192" t="s">
        <v>3389</v>
      </c>
      <c r="J4258" s="184">
        <f>IF(F4258="USD", E4258, E4258 * IFERROR(VLOOKUP(F4258, EXCHANGE_RATE!A:B, 2, FALSE), "Currency not found"))</f>
        <v>24</v>
      </c>
      <c r="K4258" s="184">
        <f t="shared" si="391"/>
        <v>24</v>
      </c>
      <c r="L4258" s="184">
        <f>IF(C4258="MTS", B4258, B4258 * IFERROR(VLOOKUP(C4258, 'QTY_CONVERSIONS '!A:B, 2, FALSE), "Units not  found"))</f>
        <v>0.02</v>
      </c>
      <c r="M4258" s="185">
        <f t="shared" si="392"/>
        <v>480</v>
      </c>
      <c r="N4258" s="143" t="str">
        <f>IFERROR(VLOOKUP(D4258, Product_Category!A:B, 2, FALSE), "Uncategorized")</f>
        <v>CMC</v>
      </c>
      <c r="O4258" s="186">
        <f t="shared" si="394"/>
        <v>24000</v>
      </c>
      <c r="P4258" s="185">
        <f t="shared" si="393"/>
        <v>480</v>
      </c>
      <c r="Q4258" s="143">
        <v>2023</v>
      </c>
      <c r="R4258" s="143" t="str">
        <f>IFERROR(VLOOKUP(G4258,'SOURCE COMPANY'!A:B, 2, FALSE), "")</f>
        <v>SMIT Export Pvt Ltd</v>
      </c>
      <c r="S4258" s="143" t="str">
        <f>IFERROR(VLOOKUP(H4258,'CUSTOMER NAME'!A:B, 2, FALSE), "")</f>
        <v>TO THE ORDER</v>
      </c>
    </row>
    <row r="4259" spans="1:19">
      <c r="A4259" s="119" t="s">
        <v>1317</v>
      </c>
      <c r="B4259" s="120">
        <v>160</v>
      </c>
      <c r="C4259" s="120" t="s">
        <v>7</v>
      </c>
      <c r="D4259" s="120" t="s">
        <v>3208</v>
      </c>
      <c r="E4259" s="120">
        <v>40.4</v>
      </c>
      <c r="F4259" s="120" t="s">
        <v>9</v>
      </c>
      <c r="G4259" s="143" t="s">
        <v>1036</v>
      </c>
      <c r="H4259" s="121" t="s">
        <v>510</v>
      </c>
      <c r="I4259" s="192" t="s">
        <v>3034</v>
      </c>
      <c r="J4259" s="184">
        <f>IF(F4259="USD", E4259, E4259 * IFERROR(VLOOKUP(F4259, EXCHANGE_RATE!A:B, 2, FALSE), "Currency not found"))</f>
        <v>40.4</v>
      </c>
      <c r="K4259" s="184">
        <f t="shared" si="391"/>
        <v>40.4</v>
      </c>
      <c r="L4259" s="184">
        <f>IF(C4259="MTS", B4259, B4259 * IFERROR(VLOOKUP(C4259, 'QTY_CONVERSIONS '!A:B, 2, FALSE), "Units not  found"))</f>
        <v>0.16</v>
      </c>
      <c r="M4259" s="185">
        <f t="shared" si="392"/>
        <v>6464</v>
      </c>
      <c r="N4259" s="143" t="str">
        <f>IFERROR(VLOOKUP(D4259, Product_Category!A:B, 2, FALSE), "Uncategorized")</f>
        <v>MCC</v>
      </c>
      <c r="O4259" s="186">
        <f t="shared" si="394"/>
        <v>40400</v>
      </c>
      <c r="P4259" s="185">
        <f t="shared" si="393"/>
        <v>6464</v>
      </c>
      <c r="Q4259" s="143">
        <v>2023</v>
      </c>
      <c r="R4259" s="143" t="str">
        <f>IFERROR(VLOOKUP(G4259,'SOURCE COMPANY'!A:B, 2, FALSE), "")</f>
        <v>SMIT Export Pvt Ltd</v>
      </c>
      <c r="S4259" s="143" t="str">
        <f>IFERROR(VLOOKUP(H4259,'CUSTOMER NAME'!A:B, 2, FALSE), "")</f>
        <v>TO THE ORDER</v>
      </c>
    </row>
    <row r="4260" spans="1:19">
      <c r="A4260" s="233" t="s">
        <v>1028</v>
      </c>
      <c r="B4260" s="118">
        <v>50</v>
      </c>
      <c r="C4260" s="118" t="s">
        <v>7</v>
      </c>
      <c r="D4260" s="118" t="s">
        <v>1035</v>
      </c>
      <c r="E4260" s="255">
        <v>3.09</v>
      </c>
      <c r="F4260" s="118" t="s">
        <v>9</v>
      </c>
      <c r="G4260" s="143" t="s">
        <v>1036</v>
      </c>
      <c r="H4260" s="199" t="s">
        <v>510</v>
      </c>
      <c r="I4260" s="219" t="str">
        <f t="shared" ref="I4260:I4267" si="395">I4259</f>
        <v>September</v>
      </c>
      <c r="J4260" s="184">
        <f>IF(F4260="USD", E4260, E4260 * IFERROR(VLOOKUP(F4260, EXCHANGE_RATE!A:B, 2, FALSE), "Currency not found"))</f>
        <v>3.09</v>
      </c>
      <c r="K4260" s="184">
        <f t="shared" si="391"/>
        <v>3.09</v>
      </c>
      <c r="L4260" s="184">
        <f>IF(C4260="MTS", B4260, B4260 * IFERROR(VLOOKUP(C4260, 'QTY_CONVERSIONS '!A:B, 2, FALSE), "Units not  found"))</f>
        <v>0.05</v>
      </c>
      <c r="M4260" s="185">
        <f t="shared" si="392"/>
        <v>154.5</v>
      </c>
      <c r="N4260" s="143" t="str">
        <f>IFERROR(VLOOKUP(D4260, Product_Category!A:B, 2, FALSE), "Uncategorized")</f>
        <v>MCC</v>
      </c>
      <c r="O4260" s="186">
        <f t="shared" si="394"/>
        <v>3090</v>
      </c>
      <c r="P4260" s="185">
        <f t="shared" si="393"/>
        <v>154.5</v>
      </c>
      <c r="Q4260" s="143">
        <v>2023</v>
      </c>
      <c r="R4260" s="143" t="str">
        <f>IFERROR(VLOOKUP(G4260,'SOURCE COMPANY'!A:B, 2, FALSE), "")</f>
        <v>SMIT Export Pvt Ltd</v>
      </c>
      <c r="S4260" s="143" t="str">
        <f>IFERROR(VLOOKUP(H4260,'CUSTOMER NAME'!A:B, 2, FALSE), "")</f>
        <v>TO THE ORDER</v>
      </c>
    </row>
    <row r="4261" spans="1:19">
      <c r="A4261" s="233" t="s">
        <v>1044</v>
      </c>
      <c r="B4261" s="118">
        <v>50</v>
      </c>
      <c r="C4261" s="118" t="s">
        <v>7</v>
      </c>
      <c r="D4261" s="118" t="s">
        <v>633</v>
      </c>
      <c r="E4261" s="255">
        <v>7.6498470000000003</v>
      </c>
      <c r="F4261" s="118" t="s">
        <v>9</v>
      </c>
      <c r="G4261" s="143" t="s">
        <v>1036</v>
      </c>
      <c r="H4261" s="199" t="s">
        <v>510</v>
      </c>
      <c r="I4261" s="219" t="str">
        <f t="shared" si="395"/>
        <v>September</v>
      </c>
      <c r="J4261" s="184">
        <f>IF(F4261="USD", E4261, E4261 * IFERROR(VLOOKUP(F4261, EXCHANGE_RATE!A:B, 2, FALSE), "Currency not found"))</f>
        <v>7.6498470000000003</v>
      </c>
      <c r="K4261" s="184">
        <f t="shared" si="391"/>
        <v>7.6499999999999995</v>
      </c>
      <c r="L4261" s="184">
        <f>IF(C4261="MTS", B4261, B4261 * IFERROR(VLOOKUP(C4261, 'QTY_CONVERSIONS '!A:B, 2, FALSE), "Units not  found"))</f>
        <v>0.05</v>
      </c>
      <c r="M4261" s="185">
        <f t="shared" si="392"/>
        <v>382.5</v>
      </c>
      <c r="N4261" s="143" t="str">
        <f>IFERROR(VLOOKUP(D4261, Product_Category!A:B, 2, FALSE), "Uncategorized")</f>
        <v>CMC</v>
      </c>
      <c r="O4261" s="186">
        <f t="shared" si="394"/>
        <v>7649.9999999999991</v>
      </c>
      <c r="P4261" s="185">
        <f t="shared" si="393"/>
        <v>382.5</v>
      </c>
      <c r="Q4261" s="143">
        <v>2023</v>
      </c>
      <c r="R4261" s="143" t="str">
        <f>IFERROR(VLOOKUP(G4261,'SOURCE COMPANY'!A:B, 2, FALSE), "")</f>
        <v>SMIT Export Pvt Ltd</v>
      </c>
      <c r="S4261" s="143" t="str">
        <f>IFERROR(VLOOKUP(H4261,'CUSTOMER NAME'!A:B, 2, FALSE), "")</f>
        <v>TO THE ORDER</v>
      </c>
    </row>
    <row r="4262" spans="1:19">
      <c r="A4262" s="233" t="s">
        <v>1044</v>
      </c>
      <c r="B4262" s="118">
        <v>100</v>
      </c>
      <c r="C4262" s="118" t="s">
        <v>7</v>
      </c>
      <c r="D4262" s="118" t="s">
        <v>608</v>
      </c>
      <c r="E4262" s="255">
        <v>4.899902</v>
      </c>
      <c r="F4262" s="118" t="s">
        <v>9</v>
      </c>
      <c r="G4262" s="143" t="s">
        <v>1036</v>
      </c>
      <c r="H4262" s="199" t="s">
        <v>510</v>
      </c>
      <c r="I4262" s="219" t="str">
        <f t="shared" si="395"/>
        <v>September</v>
      </c>
      <c r="J4262" s="184">
        <f>IF(F4262="USD", E4262, E4262 * IFERROR(VLOOKUP(F4262, EXCHANGE_RATE!A:B, 2, FALSE), "Currency not found"))</f>
        <v>4.899902</v>
      </c>
      <c r="K4262" s="184">
        <f t="shared" si="391"/>
        <v>4.8999999999999995</v>
      </c>
      <c r="L4262" s="184">
        <f>IF(C4262="MTS", B4262, B4262 * IFERROR(VLOOKUP(C4262, 'QTY_CONVERSIONS '!A:B, 2, FALSE), "Units not  found"))</f>
        <v>0.1</v>
      </c>
      <c r="M4262" s="185">
        <f t="shared" si="392"/>
        <v>489.99999999999994</v>
      </c>
      <c r="N4262" s="143" t="str">
        <f>IFERROR(VLOOKUP(D4262, Product_Category!A:B, 2, FALSE), "Uncategorized")</f>
        <v>SSG</v>
      </c>
      <c r="O4262" s="186">
        <f t="shared" si="394"/>
        <v>4899.9999999999991</v>
      </c>
      <c r="P4262" s="185">
        <f t="shared" si="393"/>
        <v>489.99999999999994</v>
      </c>
      <c r="Q4262" s="143">
        <v>2023</v>
      </c>
      <c r="R4262" s="143" t="str">
        <f>IFERROR(VLOOKUP(G4262,'SOURCE COMPANY'!A:B, 2, FALSE), "")</f>
        <v>SMIT Export Pvt Ltd</v>
      </c>
      <c r="S4262" s="143" t="str">
        <f>IFERROR(VLOOKUP(H4262,'CUSTOMER NAME'!A:B, 2, FALSE), "")</f>
        <v>TO THE ORDER</v>
      </c>
    </row>
    <row r="4263" spans="1:19">
      <c r="A4263" s="235" t="s">
        <v>172</v>
      </c>
      <c r="B4263" s="227">
        <v>9000</v>
      </c>
      <c r="C4263" s="221" t="s">
        <v>7</v>
      </c>
      <c r="D4263" s="221" t="s">
        <v>2224</v>
      </c>
      <c r="E4263" s="228">
        <v>2</v>
      </c>
      <c r="F4263" s="221" t="s">
        <v>1718</v>
      </c>
      <c r="G4263" s="118" t="s">
        <v>88</v>
      </c>
      <c r="H4263" s="200" t="s">
        <v>2078</v>
      </c>
      <c r="I4263" s="219" t="str">
        <f t="shared" si="395"/>
        <v>September</v>
      </c>
      <c r="J4263" s="184">
        <f>IF(F4263="USD", E4263, E4263 * IFERROR(VLOOKUP(F4263, EXCHANGE_RATE!A:B, 2, FALSE), "Currency not found"))</f>
        <v>2.14</v>
      </c>
      <c r="K4263" s="184">
        <f t="shared" si="391"/>
        <v>2.14</v>
      </c>
      <c r="L4263" s="184">
        <f>IF(C4263="MTS", B4263, B4263 * IFERROR(VLOOKUP(C4263, 'QTY_CONVERSIONS '!A:B, 2, FALSE), "Units not  found"))</f>
        <v>9</v>
      </c>
      <c r="M4263" s="185">
        <f t="shared" si="392"/>
        <v>19260</v>
      </c>
      <c r="N4263" s="143" t="str">
        <f>IFERROR(VLOOKUP(D4263, Product_Category!A:B, 2, FALSE), "Uncategorized")</f>
        <v>MCC</v>
      </c>
      <c r="O4263" s="186">
        <f t="shared" si="394"/>
        <v>2140</v>
      </c>
      <c r="P4263" s="185">
        <f t="shared" si="393"/>
        <v>19260</v>
      </c>
      <c r="Q4263" s="143">
        <v>2023</v>
      </c>
      <c r="R4263" s="143" t="str">
        <f>IFERROR(VLOOKUP(G4263,'SOURCE COMPANY'!A:B, 2, FALSE), "")</f>
        <v>DFE PHARMA</v>
      </c>
      <c r="S4263" s="143" t="str">
        <f>IFERROR(VLOOKUP(H4263,'CUSTOMER NAME'!A:B, 2, FALSE), "")</f>
        <v>OMEGA LOGISTICS</v>
      </c>
    </row>
    <row r="4264" spans="1:19">
      <c r="A4264" s="234" t="s">
        <v>172</v>
      </c>
      <c r="B4264" s="222">
        <v>18000</v>
      </c>
      <c r="C4264" s="143" t="s">
        <v>7</v>
      </c>
      <c r="D4264" s="143" t="s">
        <v>2224</v>
      </c>
      <c r="E4264" s="184">
        <v>2</v>
      </c>
      <c r="F4264" s="143" t="s">
        <v>1718</v>
      </c>
      <c r="G4264" s="118" t="s">
        <v>88</v>
      </c>
      <c r="H4264" s="198" t="s">
        <v>2078</v>
      </c>
      <c r="I4264" s="219" t="str">
        <f t="shared" si="395"/>
        <v>September</v>
      </c>
      <c r="J4264" s="184">
        <f>IF(F4264="USD", E4264, E4264 * IFERROR(VLOOKUP(F4264, EXCHANGE_RATE!A:B, 2, FALSE), "Currency not found"))</f>
        <v>2.14</v>
      </c>
      <c r="K4264" s="184">
        <f t="shared" si="391"/>
        <v>2.14</v>
      </c>
      <c r="L4264" s="184">
        <f>IF(C4264="MTS", B4264, B4264 * IFERROR(VLOOKUP(C4264, 'QTY_CONVERSIONS '!A:B, 2, FALSE), "Units not  found"))</f>
        <v>18</v>
      </c>
      <c r="M4264" s="185">
        <f t="shared" si="392"/>
        <v>38520</v>
      </c>
      <c r="N4264" s="143" t="str">
        <f>IFERROR(VLOOKUP(D4264, Product_Category!A:B, 2, FALSE), "Uncategorized")</f>
        <v>MCC</v>
      </c>
      <c r="O4264" s="186">
        <f t="shared" si="394"/>
        <v>2140</v>
      </c>
      <c r="P4264" s="185">
        <f t="shared" si="393"/>
        <v>38520</v>
      </c>
      <c r="Q4264" s="143">
        <v>2023</v>
      </c>
      <c r="R4264" s="143" t="str">
        <f>IFERROR(VLOOKUP(G4264,'SOURCE COMPANY'!A:B, 2, FALSE), "")</f>
        <v>DFE PHARMA</v>
      </c>
      <c r="S4264" s="143" t="str">
        <f>IFERROR(VLOOKUP(H4264,'CUSTOMER NAME'!A:B, 2, FALSE), "")</f>
        <v>OMEGA LOGISTICS</v>
      </c>
    </row>
    <row r="4265" spans="1:19">
      <c r="A4265" s="238" t="s">
        <v>172</v>
      </c>
      <c r="B4265" s="224">
        <v>20000</v>
      </c>
      <c r="C4265" s="224" t="s">
        <v>7</v>
      </c>
      <c r="D4265" s="224" t="s">
        <v>636</v>
      </c>
      <c r="E4265" s="256">
        <v>3.2</v>
      </c>
      <c r="F4265" s="224" t="s">
        <v>9</v>
      </c>
      <c r="G4265" s="120" t="s">
        <v>529</v>
      </c>
      <c r="H4265" s="203" t="s">
        <v>510</v>
      </c>
      <c r="I4265" s="219" t="str">
        <f t="shared" si="395"/>
        <v>September</v>
      </c>
      <c r="J4265" s="184">
        <f>IF(F4265="USD", E4265, E4265 * IFERROR(VLOOKUP(F4265, EXCHANGE_RATE!A:B, 2, FALSE), "Currency not found"))</f>
        <v>3.2</v>
      </c>
      <c r="K4265" s="184">
        <f t="shared" si="391"/>
        <v>3.2</v>
      </c>
      <c r="L4265" s="184">
        <f>IF(C4265="MTS", B4265, B4265 * IFERROR(VLOOKUP(C4265, 'QTY_CONVERSIONS '!A:B, 2, FALSE), "Units not  found"))</f>
        <v>20</v>
      </c>
      <c r="M4265" s="185">
        <f t="shared" si="392"/>
        <v>64000</v>
      </c>
      <c r="N4265" s="143" t="str">
        <f>IFERROR(VLOOKUP(D4265, Product_Category!A:B, 2, FALSE), "Uncategorized")</f>
        <v>MCC</v>
      </c>
      <c r="O4265" s="186">
        <f t="shared" si="394"/>
        <v>3200</v>
      </c>
      <c r="P4265" s="185">
        <f t="shared" si="393"/>
        <v>64000</v>
      </c>
      <c r="Q4265" s="143">
        <v>2023</v>
      </c>
      <c r="R4265" s="143" t="str">
        <f>IFERROR(VLOOKUP(G4265,'SOURCE COMPANY'!A:B, 2, FALSE), "")</f>
        <v>Ankit Pulps &amp; Boards</v>
      </c>
      <c r="S4265" s="143" t="str">
        <f>IFERROR(VLOOKUP(H4265,'CUSTOMER NAME'!A:B, 2, FALSE), "")</f>
        <v>TO THE ORDER</v>
      </c>
    </row>
    <row r="4266" spans="1:19">
      <c r="A4266" s="234" t="s">
        <v>172</v>
      </c>
      <c r="B4266" s="143">
        <v>15000</v>
      </c>
      <c r="C4266" s="143" t="s">
        <v>7</v>
      </c>
      <c r="D4266" s="143" t="s">
        <v>1161</v>
      </c>
      <c r="E4266" s="255">
        <v>16.8</v>
      </c>
      <c r="F4266" s="143" t="s">
        <v>9</v>
      </c>
      <c r="G4266" s="131" t="s">
        <v>779</v>
      </c>
      <c r="H4266" s="198" t="s">
        <v>510</v>
      </c>
      <c r="I4266" s="219" t="str">
        <f t="shared" si="395"/>
        <v>September</v>
      </c>
      <c r="J4266" s="184">
        <f>IF(F4266="USD", E4266, E4266 * IFERROR(VLOOKUP(F4266, EXCHANGE_RATE!A:B, 2, FALSE), "Currency not found"))</f>
        <v>16.8</v>
      </c>
      <c r="K4266" s="184">
        <f t="shared" si="391"/>
        <v>16.8</v>
      </c>
      <c r="L4266" s="184">
        <f>IF(C4266="MTS", B4266, B4266 * IFERROR(VLOOKUP(C4266, 'QTY_CONVERSIONS '!A:B, 2, FALSE), "Units not  found"))</f>
        <v>15</v>
      </c>
      <c r="M4266" s="185">
        <f t="shared" si="392"/>
        <v>252000</v>
      </c>
      <c r="N4266" s="143" t="str">
        <f>IFERROR(VLOOKUP(D4266, Product_Category!A:B, 2, FALSE), "Uncategorized")</f>
        <v>MCC SPHERES</v>
      </c>
      <c r="O4266" s="186">
        <f t="shared" si="394"/>
        <v>16800</v>
      </c>
      <c r="P4266" s="185">
        <f t="shared" si="393"/>
        <v>252000</v>
      </c>
      <c r="Q4266" s="143">
        <v>2023</v>
      </c>
      <c r="R4266" s="143" t="str">
        <f>IFERROR(VLOOKUP(G4266,'SOURCE COMPANY'!A:B, 2, FALSE), "")</f>
        <v>UMANG ENCAPSULATION</v>
      </c>
      <c r="S4266" s="143" t="str">
        <f>IFERROR(VLOOKUP(H4266,'CUSTOMER NAME'!A:B, 2, FALSE), "")</f>
        <v>TO THE ORDER</v>
      </c>
    </row>
    <row r="4267" spans="1:19">
      <c r="A4267" s="234" t="s">
        <v>172</v>
      </c>
      <c r="B4267" s="143">
        <v>7000</v>
      </c>
      <c r="C4267" s="143" t="s">
        <v>7</v>
      </c>
      <c r="D4267" s="143" t="s">
        <v>1161</v>
      </c>
      <c r="E4267" s="255">
        <v>16.8</v>
      </c>
      <c r="F4267" s="143" t="s">
        <v>9</v>
      </c>
      <c r="G4267" s="131" t="s">
        <v>779</v>
      </c>
      <c r="H4267" s="198" t="s">
        <v>510</v>
      </c>
      <c r="I4267" s="219" t="str">
        <f t="shared" si="395"/>
        <v>September</v>
      </c>
      <c r="J4267" s="184">
        <f>IF(F4267="USD", E4267, E4267 * IFERROR(VLOOKUP(F4267, EXCHANGE_RATE!A:B, 2, FALSE), "Currency not found"))</f>
        <v>16.8</v>
      </c>
      <c r="K4267" s="184">
        <f t="shared" si="391"/>
        <v>16.8</v>
      </c>
      <c r="L4267" s="184">
        <f>IF(C4267="MTS", B4267, B4267 * IFERROR(VLOOKUP(C4267, 'QTY_CONVERSIONS '!A:B, 2, FALSE), "Units not  found"))</f>
        <v>7</v>
      </c>
      <c r="M4267" s="185">
        <f t="shared" si="392"/>
        <v>117600</v>
      </c>
      <c r="N4267" s="143" t="str">
        <f>IFERROR(VLOOKUP(D4267, Product_Category!A:B, 2, FALSE), "Uncategorized")</f>
        <v>MCC SPHERES</v>
      </c>
      <c r="O4267" s="186">
        <f t="shared" si="394"/>
        <v>16800</v>
      </c>
      <c r="P4267" s="185">
        <f t="shared" si="393"/>
        <v>117600</v>
      </c>
      <c r="Q4267" s="143">
        <v>2023</v>
      </c>
      <c r="R4267" s="143" t="str">
        <f>IFERROR(VLOOKUP(G4267,'SOURCE COMPANY'!A:B, 2, FALSE), "")</f>
        <v>UMANG ENCAPSULATION</v>
      </c>
      <c r="S4267" s="143" t="str">
        <f>IFERROR(VLOOKUP(H4267,'CUSTOMER NAME'!A:B, 2, FALSE), "")</f>
        <v>TO THE ORDER</v>
      </c>
    </row>
    <row r="4268" spans="1:19">
      <c r="A4268" s="135" t="s">
        <v>897</v>
      </c>
      <c r="B4268" s="132">
        <v>400</v>
      </c>
      <c r="C4268" s="132" t="s">
        <v>7</v>
      </c>
      <c r="D4268" s="132" t="s">
        <v>3906</v>
      </c>
      <c r="E4268" s="132">
        <v>13.2</v>
      </c>
      <c r="F4268" s="132" t="s">
        <v>9</v>
      </c>
      <c r="G4268" s="131" t="s">
        <v>1957</v>
      </c>
      <c r="H4268" s="136" t="s">
        <v>510</v>
      </c>
      <c r="I4268" s="192" t="s">
        <v>3893</v>
      </c>
      <c r="J4268" s="184">
        <f>IF(F4268="USD", E4268, E4268 * IFERROR(VLOOKUP(F4268, EXCHANGE_RATE!A:B, 2, FALSE), "Currency not found"))</f>
        <v>13.2</v>
      </c>
      <c r="K4268" s="184">
        <f t="shared" si="391"/>
        <v>13.2</v>
      </c>
      <c r="L4268" s="184">
        <f>IF(C4268="MTS", B4268, B4268 * IFERROR(VLOOKUP(C4268, 'QTY_CONVERSIONS '!A:B, 2, FALSE), "Units not  found"))</f>
        <v>0.4</v>
      </c>
      <c r="M4268" s="185">
        <f t="shared" si="392"/>
        <v>5280</v>
      </c>
      <c r="N4268" s="143" t="str">
        <f>IFERROR(VLOOKUP(D4268, Product_Category!A:B, 2, FALSE), "Uncategorized")</f>
        <v>MCC</v>
      </c>
      <c r="O4268" s="186">
        <f t="shared" si="394"/>
        <v>13200</v>
      </c>
      <c r="P4268" s="185">
        <f t="shared" si="393"/>
        <v>5280</v>
      </c>
      <c r="Q4268" s="143">
        <v>2023</v>
      </c>
      <c r="R4268" s="143" t="str">
        <f>IFERROR(VLOOKUP(G4268,'SOURCE COMPANY'!A:B, 2, FALSE), "")</f>
        <v>Strisun  Drugs</v>
      </c>
      <c r="S4268" s="143" t="str">
        <f>IFERROR(VLOOKUP(H4268,'CUSTOMER NAME'!A:B, 2, FALSE), "")</f>
        <v>TO THE ORDER</v>
      </c>
    </row>
    <row r="4269" spans="1:19">
      <c r="A4269" s="137" t="s">
        <v>904</v>
      </c>
      <c r="B4269" s="138">
        <v>300</v>
      </c>
      <c r="C4269" s="138" t="s">
        <v>7</v>
      </c>
      <c r="D4269" s="138" t="s">
        <v>910</v>
      </c>
      <c r="E4269" s="138">
        <v>3.7</v>
      </c>
      <c r="F4269" s="138" t="s">
        <v>9</v>
      </c>
      <c r="G4269" s="131" t="s">
        <v>1957</v>
      </c>
      <c r="H4269" s="139" t="s">
        <v>510</v>
      </c>
      <c r="I4269" s="192" t="s">
        <v>3893</v>
      </c>
      <c r="J4269" s="184">
        <f>IF(F4269="USD", E4269, E4269 * IFERROR(VLOOKUP(F4269, EXCHANGE_RATE!A:B, 2, FALSE), "Currency not found"))</f>
        <v>3.7</v>
      </c>
      <c r="K4269" s="184">
        <f t="shared" si="391"/>
        <v>3.7</v>
      </c>
      <c r="L4269" s="184">
        <f>IF(C4269="MTS", B4269, B4269 * IFERROR(VLOOKUP(C4269, 'QTY_CONVERSIONS '!A:B, 2, FALSE), "Units not  found"))</f>
        <v>0.3</v>
      </c>
      <c r="M4269" s="185">
        <f t="shared" si="392"/>
        <v>1110</v>
      </c>
      <c r="N4269" s="143" t="str">
        <f>IFERROR(VLOOKUP(D4269, Product_Category!A:B, 2, FALSE), "Uncategorized")</f>
        <v>MAGNESIUM STEARATE</v>
      </c>
      <c r="O4269" s="186">
        <f t="shared" si="394"/>
        <v>3700</v>
      </c>
      <c r="P4269" s="185">
        <f t="shared" si="393"/>
        <v>1110</v>
      </c>
      <c r="Q4269" s="143">
        <v>2023</v>
      </c>
      <c r="R4269" s="143" t="str">
        <f>IFERROR(VLOOKUP(G4269,'SOURCE COMPANY'!A:B, 2, FALSE), "")</f>
        <v>Strisun  Drugs</v>
      </c>
      <c r="S4269" s="143" t="str">
        <f>IFERROR(VLOOKUP(H4269,'CUSTOMER NAME'!A:B, 2, FALSE), "")</f>
        <v>TO THE ORDER</v>
      </c>
    </row>
    <row r="4270" spans="1:19">
      <c r="A4270" s="133" t="s">
        <v>904</v>
      </c>
      <c r="B4270" s="131">
        <v>500</v>
      </c>
      <c r="C4270" s="131" t="s">
        <v>7</v>
      </c>
      <c r="D4270" s="131" t="s">
        <v>173</v>
      </c>
      <c r="E4270" s="131">
        <v>3.75</v>
      </c>
      <c r="F4270" s="131" t="s">
        <v>9</v>
      </c>
      <c r="G4270" s="131" t="s">
        <v>1957</v>
      </c>
      <c r="H4270" s="134" t="s">
        <v>510</v>
      </c>
      <c r="I4270" s="192" t="s">
        <v>3893</v>
      </c>
      <c r="J4270" s="184">
        <f>IF(F4270="USD", E4270, E4270 * IFERROR(VLOOKUP(F4270, EXCHANGE_RATE!A:B, 2, FALSE), "Currency not found"))</f>
        <v>3.75</v>
      </c>
      <c r="K4270" s="184">
        <f t="shared" si="391"/>
        <v>3.75</v>
      </c>
      <c r="L4270" s="184">
        <f>IF(C4270="MTS", B4270, B4270 * IFERROR(VLOOKUP(C4270, 'QTY_CONVERSIONS '!A:B, 2, FALSE), "Units not  found"))</f>
        <v>0.5</v>
      </c>
      <c r="M4270" s="185">
        <f t="shared" si="392"/>
        <v>1875</v>
      </c>
      <c r="N4270" s="143" t="str">
        <f>IFERROR(VLOOKUP(D4270, Product_Category!A:B, 2, FALSE), "Uncategorized")</f>
        <v>SSG</v>
      </c>
      <c r="O4270" s="186">
        <f t="shared" si="394"/>
        <v>3750</v>
      </c>
      <c r="P4270" s="185">
        <f t="shared" si="393"/>
        <v>1875</v>
      </c>
      <c r="Q4270" s="143">
        <v>2023</v>
      </c>
      <c r="R4270" s="143" t="str">
        <f>IFERROR(VLOOKUP(G4270,'SOURCE COMPANY'!A:B, 2, FALSE), "")</f>
        <v>Strisun  Drugs</v>
      </c>
      <c r="S4270" s="143" t="str">
        <f>IFERROR(VLOOKUP(H4270,'CUSTOMER NAME'!A:B, 2, FALSE), "")</f>
        <v>TO THE ORDER</v>
      </c>
    </row>
    <row r="4271" spans="1:19">
      <c r="A4271" s="234" t="s">
        <v>904</v>
      </c>
      <c r="B4271" s="31">
        <v>150</v>
      </c>
      <c r="C4271" s="143" t="s">
        <v>7</v>
      </c>
      <c r="D4271" s="143" t="s">
        <v>1956</v>
      </c>
      <c r="E4271" s="51">
        <v>14.56</v>
      </c>
      <c r="F4271" s="143" t="s">
        <v>9</v>
      </c>
      <c r="G4271" s="131" t="s">
        <v>1957</v>
      </c>
      <c r="H4271" s="198" t="s">
        <v>510</v>
      </c>
      <c r="I4271" s="219" t="str">
        <f>I4270</f>
        <v>December</v>
      </c>
      <c r="J4271" s="184">
        <f>IF(F4271="USD", E4271, E4271 * IFERROR(VLOOKUP(F4271, EXCHANGE_RATE!A:B, 2, FALSE), "Currency not found"))</f>
        <v>14.56</v>
      </c>
      <c r="K4271" s="184">
        <f t="shared" si="391"/>
        <v>14.56</v>
      </c>
      <c r="L4271" s="184">
        <f>IF(C4271="MTS", B4271, B4271 * IFERROR(VLOOKUP(C4271, 'QTY_CONVERSIONS '!A:B, 2, FALSE), "Units not  found"))</f>
        <v>0.15</v>
      </c>
      <c r="M4271" s="185">
        <f t="shared" si="392"/>
        <v>2184</v>
      </c>
      <c r="N4271" s="143" t="str">
        <f>IFERROR(VLOOKUP(D4271, Product_Category!A:B, 2, FALSE), "Uncategorized")</f>
        <v>CROSCARMELLOSE SODIUM</v>
      </c>
      <c r="O4271" s="186">
        <f t="shared" si="394"/>
        <v>14560</v>
      </c>
      <c r="P4271" s="185">
        <f t="shared" si="393"/>
        <v>2184</v>
      </c>
      <c r="Q4271" s="143">
        <v>2023</v>
      </c>
      <c r="R4271" s="143" t="str">
        <f>IFERROR(VLOOKUP(G4271,'SOURCE COMPANY'!A:B, 2, FALSE), "")</f>
        <v>Strisun  Drugs</v>
      </c>
      <c r="S4271" s="143" t="str">
        <f>IFERROR(VLOOKUP(H4271,'CUSTOMER NAME'!A:B, 2, FALSE), "")</f>
        <v>TO THE ORDER</v>
      </c>
    </row>
    <row r="4272" spans="1:19">
      <c r="A4272" s="235" t="s">
        <v>904</v>
      </c>
      <c r="B4272" s="32">
        <v>250</v>
      </c>
      <c r="C4272" s="221" t="s">
        <v>7</v>
      </c>
      <c r="D4272" s="221" t="s">
        <v>1958</v>
      </c>
      <c r="E4272" s="55">
        <v>3.75</v>
      </c>
      <c r="F4272" s="221" t="s">
        <v>9</v>
      </c>
      <c r="G4272" s="131" t="s">
        <v>1957</v>
      </c>
      <c r="H4272" s="200" t="s">
        <v>510</v>
      </c>
      <c r="I4272" s="219" t="str">
        <f>I4271</f>
        <v>December</v>
      </c>
      <c r="J4272" s="184">
        <f>IF(F4272="USD", E4272, E4272 * IFERROR(VLOOKUP(F4272, EXCHANGE_RATE!A:B, 2, FALSE), "Currency not found"))</f>
        <v>3.75</v>
      </c>
      <c r="K4272" s="184">
        <f t="shared" si="391"/>
        <v>3.75</v>
      </c>
      <c r="L4272" s="184">
        <f>IF(C4272="MTS", B4272, B4272 * IFERROR(VLOOKUP(C4272, 'QTY_CONVERSIONS '!A:B, 2, FALSE), "Units not  found"))</f>
        <v>0.25</v>
      </c>
      <c r="M4272" s="185">
        <f t="shared" si="392"/>
        <v>937.5</v>
      </c>
      <c r="N4272" s="143" t="str">
        <f>IFERROR(VLOOKUP(D4272, Product_Category!A:B, 2, FALSE), "Uncategorized")</f>
        <v>MCC</v>
      </c>
      <c r="O4272" s="186">
        <f t="shared" si="394"/>
        <v>3750</v>
      </c>
      <c r="P4272" s="185">
        <f t="shared" si="393"/>
        <v>937.5</v>
      </c>
      <c r="Q4272" s="143">
        <v>2023</v>
      </c>
      <c r="R4272" s="143" t="str">
        <f>IFERROR(VLOOKUP(G4272,'SOURCE COMPANY'!A:B, 2, FALSE), "")</f>
        <v>Strisun  Drugs</v>
      </c>
      <c r="S4272" s="143" t="str">
        <f>IFERROR(VLOOKUP(H4272,'CUSTOMER NAME'!A:B, 2, FALSE), "")</f>
        <v>TO THE ORDER</v>
      </c>
    </row>
    <row r="4273" spans="1:19">
      <c r="A4273" s="234" t="s">
        <v>904</v>
      </c>
      <c r="B4273" s="222">
        <v>2000</v>
      </c>
      <c r="C4273" s="143" t="s">
        <v>7</v>
      </c>
      <c r="D4273" s="143" t="s">
        <v>2377</v>
      </c>
      <c r="E4273" s="184">
        <v>2.85</v>
      </c>
      <c r="F4273" s="143" t="s">
        <v>9</v>
      </c>
      <c r="G4273" s="131" t="s">
        <v>1957</v>
      </c>
      <c r="H4273" s="198" t="s">
        <v>510</v>
      </c>
      <c r="I4273" s="219" t="str">
        <f>I4272</f>
        <v>December</v>
      </c>
      <c r="J4273" s="184">
        <f>IF(F4273="USD", E4273, E4273 * IFERROR(VLOOKUP(F4273, EXCHANGE_RATE!A:B, 2, FALSE), "Currency not found"))</f>
        <v>2.85</v>
      </c>
      <c r="K4273" s="184">
        <f t="shared" si="391"/>
        <v>2.85</v>
      </c>
      <c r="L4273" s="184">
        <f>IF(C4273="MTS", B4273, B4273 * IFERROR(VLOOKUP(C4273, 'QTY_CONVERSIONS '!A:B, 2, FALSE), "Units not  found"))</f>
        <v>2</v>
      </c>
      <c r="M4273" s="185">
        <f t="shared" si="392"/>
        <v>5700</v>
      </c>
      <c r="N4273" s="143" t="str">
        <f>IFERROR(VLOOKUP(D4273, Product_Category!A:B, 2, FALSE), "Uncategorized")</f>
        <v>MCC</v>
      </c>
      <c r="O4273" s="186">
        <f t="shared" si="394"/>
        <v>2850</v>
      </c>
      <c r="P4273" s="185">
        <f t="shared" si="393"/>
        <v>5700</v>
      </c>
      <c r="Q4273" s="143">
        <v>2023</v>
      </c>
      <c r="R4273" s="143" t="str">
        <f>IFERROR(VLOOKUP(G4273,'SOURCE COMPANY'!A:B, 2, FALSE), "")</f>
        <v>Strisun  Drugs</v>
      </c>
      <c r="S4273" s="143" t="str">
        <f>IFERROR(VLOOKUP(H4273,'CUSTOMER NAME'!A:B, 2, FALSE), "")</f>
        <v>TO THE ORDER</v>
      </c>
    </row>
    <row r="4274" spans="1:19">
      <c r="A4274" s="234" t="s">
        <v>904</v>
      </c>
      <c r="B4274" s="222">
        <v>2000</v>
      </c>
      <c r="C4274" s="143" t="s">
        <v>7</v>
      </c>
      <c r="D4274" s="143" t="s">
        <v>2377</v>
      </c>
      <c r="E4274" s="184">
        <v>2.85</v>
      </c>
      <c r="F4274" s="143" t="s">
        <v>9</v>
      </c>
      <c r="G4274" s="131" t="s">
        <v>1957</v>
      </c>
      <c r="H4274" s="198" t="s">
        <v>510</v>
      </c>
      <c r="I4274" s="219" t="str">
        <f>I4273</f>
        <v>December</v>
      </c>
      <c r="J4274" s="184">
        <f>IF(F4274="USD", E4274, E4274 * IFERROR(VLOOKUP(F4274, EXCHANGE_RATE!A:B, 2, FALSE), "Currency not found"))</f>
        <v>2.85</v>
      </c>
      <c r="K4274" s="184">
        <f t="shared" si="391"/>
        <v>2.85</v>
      </c>
      <c r="L4274" s="184">
        <f>IF(C4274="MTS", B4274, B4274 * IFERROR(VLOOKUP(C4274, 'QTY_CONVERSIONS '!A:B, 2, FALSE), "Units not  found"))</f>
        <v>2</v>
      </c>
      <c r="M4274" s="185">
        <f t="shared" si="392"/>
        <v>5700</v>
      </c>
      <c r="N4274" s="143" t="str">
        <f>IFERROR(VLOOKUP(D4274, Product_Category!A:B, 2, FALSE), "Uncategorized")</f>
        <v>MCC</v>
      </c>
      <c r="O4274" s="186">
        <f t="shared" si="394"/>
        <v>2850</v>
      </c>
      <c r="P4274" s="185">
        <f t="shared" si="393"/>
        <v>5700</v>
      </c>
      <c r="Q4274" s="143">
        <v>2023</v>
      </c>
      <c r="R4274" s="143" t="str">
        <f>IFERROR(VLOOKUP(G4274,'SOURCE COMPANY'!A:B, 2, FALSE), "")</f>
        <v>Strisun  Drugs</v>
      </c>
      <c r="S4274" s="143" t="str">
        <f>IFERROR(VLOOKUP(H4274,'CUSTOMER NAME'!A:B, 2, FALSE), "")</f>
        <v>TO THE ORDER</v>
      </c>
    </row>
    <row r="4275" spans="1:19">
      <c r="A4275" s="234" t="s">
        <v>1213</v>
      </c>
      <c r="B4275" s="31">
        <v>12000</v>
      </c>
      <c r="C4275" s="143" t="s">
        <v>7</v>
      </c>
      <c r="D4275" s="143" t="s">
        <v>104</v>
      </c>
      <c r="E4275" s="51">
        <v>1.9</v>
      </c>
      <c r="F4275" s="143" t="s">
        <v>1718</v>
      </c>
      <c r="G4275" s="143" t="s">
        <v>1951</v>
      </c>
      <c r="H4275" s="198" t="s">
        <v>510</v>
      </c>
      <c r="I4275" s="219" t="str">
        <f>I4274</f>
        <v>December</v>
      </c>
      <c r="J4275" s="184">
        <f>IF(F4275="USD", E4275, E4275 * IFERROR(VLOOKUP(F4275, EXCHANGE_RATE!A:B, 2, FALSE), "Currency not found"))</f>
        <v>2.0329999999999999</v>
      </c>
      <c r="K4275" s="184">
        <f t="shared" si="391"/>
        <v>2.0399999999999996</v>
      </c>
      <c r="L4275" s="184">
        <f>IF(C4275="MTS", B4275, B4275 * IFERROR(VLOOKUP(C4275, 'QTY_CONVERSIONS '!A:B, 2, FALSE), "Units not  found"))</f>
        <v>12</v>
      </c>
      <c r="M4275" s="185">
        <f t="shared" si="392"/>
        <v>24479.999999999996</v>
      </c>
      <c r="N4275" s="143" t="str">
        <f>IFERROR(VLOOKUP(D4275, Product_Category!A:B, 2, FALSE), "Uncategorized")</f>
        <v>MAGNESIUM STEARATE</v>
      </c>
      <c r="O4275" s="186">
        <f t="shared" si="394"/>
        <v>2039.9999999999995</v>
      </c>
      <c r="P4275" s="185">
        <f t="shared" si="393"/>
        <v>24479.999999999993</v>
      </c>
      <c r="Q4275" s="143">
        <v>2023</v>
      </c>
      <c r="R4275" s="143" t="str">
        <f>IFERROR(VLOOKUP(G4275,'SOURCE COMPANY'!A:B, 2, FALSE), "")</f>
        <v>STRIVER ENTERPRISE</v>
      </c>
      <c r="S4275" s="143" t="str">
        <f>IFERROR(VLOOKUP(H4275,'CUSTOMER NAME'!A:B, 2, FALSE), "")</f>
        <v>TO THE ORDER</v>
      </c>
    </row>
    <row r="4276" spans="1:19">
      <c r="A4276" s="135" t="s">
        <v>889</v>
      </c>
      <c r="B4276" s="132">
        <v>1000</v>
      </c>
      <c r="C4276" s="132" t="s">
        <v>7</v>
      </c>
      <c r="D4276" s="132" t="s">
        <v>2721</v>
      </c>
      <c r="E4276" s="132">
        <v>3.1</v>
      </c>
      <c r="F4276" s="132" t="s">
        <v>9</v>
      </c>
      <c r="G4276" s="143" t="s">
        <v>105</v>
      </c>
      <c r="H4276" s="136" t="s">
        <v>510</v>
      </c>
      <c r="I4276" s="192" t="s">
        <v>2670</v>
      </c>
      <c r="J4276" s="184">
        <f>IF(F4276="USD", E4276, E4276 * IFERROR(VLOOKUP(F4276, EXCHANGE_RATE!A:B, 2, FALSE), "Currency not found"))</f>
        <v>3.1</v>
      </c>
      <c r="K4276" s="184">
        <f t="shared" si="391"/>
        <v>3.1</v>
      </c>
      <c r="L4276" s="184">
        <f>IF(C4276="MTS", B4276, B4276 * IFERROR(VLOOKUP(C4276, 'QTY_CONVERSIONS '!A:B, 2, FALSE), "Units not  found"))</f>
        <v>1</v>
      </c>
      <c r="M4276" s="185">
        <f t="shared" si="392"/>
        <v>3100</v>
      </c>
      <c r="N4276" s="143" t="str">
        <f>IFERROR(VLOOKUP(D4276, Product_Category!A:B, 2, FALSE), "Uncategorized")</f>
        <v>MAGNESIUM STEARATE</v>
      </c>
      <c r="O4276" s="186">
        <f t="shared" si="394"/>
        <v>3100</v>
      </c>
      <c r="P4276" s="185">
        <f t="shared" si="393"/>
        <v>3100</v>
      </c>
      <c r="Q4276" s="143">
        <v>2023</v>
      </c>
      <c r="R4276" s="143" t="str">
        <f>IFERROR(VLOOKUP(G4276,'SOURCE COMPANY'!A:B, 2, FALSE), "")</f>
        <v>SUDEEP PHARMA</v>
      </c>
      <c r="S4276" s="143" t="str">
        <f>IFERROR(VLOOKUP(H4276,'CUSTOMER NAME'!A:B, 2, FALSE), "")</f>
        <v>TO THE ORDER</v>
      </c>
    </row>
    <row r="4277" spans="1:19">
      <c r="A4277" s="137" t="s">
        <v>889</v>
      </c>
      <c r="B4277" s="138">
        <v>1000</v>
      </c>
      <c r="C4277" s="138" t="s">
        <v>7</v>
      </c>
      <c r="D4277" s="138" t="s">
        <v>2721</v>
      </c>
      <c r="E4277" s="138">
        <v>3.1</v>
      </c>
      <c r="F4277" s="138" t="s">
        <v>9</v>
      </c>
      <c r="G4277" s="143" t="s">
        <v>105</v>
      </c>
      <c r="H4277" s="139" t="s">
        <v>510</v>
      </c>
      <c r="I4277" s="192" t="s">
        <v>2670</v>
      </c>
      <c r="J4277" s="184">
        <f>IF(F4277="USD", E4277, E4277 * IFERROR(VLOOKUP(F4277, EXCHANGE_RATE!A:B, 2, FALSE), "Currency not found"))</f>
        <v>3.1</v>
      </c>
      <c r="K4277" s="184">
        <f t="shared" si="391"/>
        <v>3.1</v>
      </c>
      <c r="L4277" s="184">
        <f>IF(C4277="MTS", B4277, B4277 * IFERROR(VLOOKUP(C4277, 'QTY_CONVERSIONS '!A:B, 2, FALSE), "Units not  found"))</f>
        <v>1</v>
      </c>
      <c r="M4277" s="185">
        <f t="shared" si="392"/>
        <v>3100</v>
      </c>
      <c r="N4277" s="143" t="str">
        <f>IFERROR(VLOOKUP(D4277, Product_Category!A:B, 2, FALSE), "Uncategorized")</f>
        <v>MAGNESIUM STEARATE</v>
      </c>
      <c r="O4277" s="186">
        <f t="shared" si="394"/>
        <v>3100</v>
      </c>
      <c r="P4277" s="185">
        <f t="shared" si="393"/>
        <v>3100</v>
      </c>
      <c r="Q4277" s="143">
        <v>2023</v>
      </c>
      <c r="R4277" s="143" t="str">
        <f>IFERROR(VLOOKUP(G4277,'SOURCE COMPANY'!A:B, 2, FALSE), "")</f>
        <v>SUDEEP PHARMA</v>
      </c>
      <c r="S4277" s="143" t="str">
        <f>IFERROR(VLOOKUP(H4277,'CUSTOMER NAME'!A:B, 2, FALSE), "")</f>
        <v>TO THE ORDER</v>
      </c>
    </row>
    <row r="4278" spans="1:19">
      <c r="A4278" s="133" t="s">
        <v>1025</v>
      </c>
      <c r="B4278" s="131">
        <v>2000</v>
      </c>
      <c r="C4278" s="131" t="s">
        <v>7</v>
      </c>
      <c r="D4278" s="131" t="s">
        <v>2872</v>
      </c>
      <c r="E4278" s="131">
        <v>3.2</v>
      </c>
      <c r="F4278" s="131" t="s">
        <v>9</v>
      </c>
      <c r="G4278" s="143" t="s">
        <v>105</v>
      </c>
      <c r="H4278" s="134" t="s">
        <v>510</v>
      </c>
      <c r="I4278" s="192" t="s">
        <v>2670</v>
      </c>
      <c r="J4278" s="184">
        <f>IF(F4278="USD", E4278, E4278 * IFERROR(VLOOKUP(F4278, EXCHANGE_RATE!A:B, 2, FALSE), "Currency not found"))</f>
        <v>3.2</v>
      </c>
      <c r="K4278" s="184">
        <f t="shared" si="391"/>
        <v>3.2</v>
      </c>
      <c r="L4278" s="184">
        <f>IF(C4278="MTS", B4278, B4278 * IFERROR(VLOOKUP(C4278, 'QTY_CONVERSIONS '!A:B, 2, FALSE), "Units not  found"))</f>
        <v>2</v>
      </c>
      <c r="M4278" s="185">
        <f t="shared" si="392"/>
        <v>6400</v>
      </c>
      <c r="N4278" s="143" t="str">
        <f>IFERROR(VLOOKUP(D4278, Product_Category!A:B, 2, FALSE), "Uncategorized")</f>
        <v>MAGNESIUM STEARATE</v>
      </c>
      <c r="O4278" s="186">
        <f t="shared" si="394"/>
        <v>3200</v>
      </c>
      <c r="P4278" s="185">
        <f t="shared" si="393"/>
        <v>6400</v>
      </c>
      <c r="Q4278" s="143">
        <v>2023</v>
      </c>
      <c r="R4278" s="143" t="str">
        <f>IFERROR(VLOOKUP(G4278,'SOURCE COMPANY'!A:B, 2, FALSE), "")</f>
        <v>SUDEEP PHARMA</v>
      </c>
      <c r="S4278" s="143" t="str">
        <f>IFERROR(VLOOKUP(H4278,'CUSTOMER NAME'!A:B, 2, FALSE), "")</f>
        <v>TO THE ORDER</v>
      </c>
    </row>
    <row r="4279" spans="1:19">
      <c r="A4279" s="234" t="s">
        <v>885</v>
      </c>
      <c r="B4279" s="222">
        <v>2000</v>
      </c>
      <c r="C4279" s="143" t="s">
        <v>7</v>
      </c>
      <c r="D4279" s="143" t="s">
        <v>793</v>
      </c>
      <c r="E4279" s="184">
        <v>2.95</v>
      </c>
      <c r="F4279" s="143" t="s">
        <v>9</v>
      </c>
      <c r="G4279" s="143" t="s">
        <v>105</v>
      </c>
      <c r="H4279" s="198" t="s">
        <v>510</v>
      </c>
      <c r="I4279" s="219" t="str">
        <f>I4278</f>
        <v>August</v>
      </c>
      <c r="J4279" s="184">
        <f>IF(F4279="USD", E4279, E4279 * IFERROR(VLOOKUP(F4279, EXCHANGE_RATE!A:B, 2, FALSE), "Currency not found"))</f>
        <v>2.95</v>
      </c>
      <c r="K4279" s="184">
        <f t="shared" si="391"/>
        <v>2.95</v>
      </c>
      <c r="L4279" s="184">
        <f>IF(C4279="MTS", B4279, B4279 * IFERROR(VLOOKUP(C4279, 'QTY_CONVERSIONS '!A:B, 2, FALSE), "Units not  found"))</f>
        <v>2</v>
      </c>
      <c r="M4279" s="185">
        <f t="shared" si="392"/>
        <v>5900</v>
      </c>
      <c r="N4279" s="143" t="str">
        <f>IFERROR(VLOOKUP(D4279, Product_Category!A:B, 2, FALSE), "Uncategorized")</f>
        <v>MAGNESIUM STEARATE</v>
      </c>
      <c r="O4279" s="186">
        <f t="shared" si="394"/>
        <v>2950</v>
      </c>
      <c r="P4279" s="185">
        <f t="shared" si="393"/>
        <v>5900</v>
      </c>
      <c r="Q4279" s="143">
        <v>2023</v>
      </c>
      <c r="R4279" s="143" t="str">
        <f>IFERROR(VLOOKUP(G4279,'SOURCE COMPANY'!A:B, 2, FALSE), "")</f>
        <v>SUDEEP PHARMA</v>
      </c>
      <c r="S4279" s="143" t="str">
        <f>IFERROR(VLOOKUP(H4279,'CUSTOMER NAME'!A:B, 2, FALSE), "")</f>
        <v>TO THE ORDER</v>
      </c>
    </row>
    <row r="4280" spans="1:19">
      <c r="A4280" s="234" t="s">
        <v>889</v>
      </c>
      <c r="B4280" s="143">
        <v>1000</v>
      </c>
      <c r="C4280" s="143" t="s">
        <v>7</v>
      </c>
      <c r="D4280" s="143" t="s">
        <v>1209</v>
      </c>
      <c r="E4280" s="255">
        <v>3.4</v>
      </c>
      <c r="F4280" s="143" t="s">
        <v>9</v>
      </c>
      <c r="G4280" s="143" t="s">
        <v>105</v>
      </c>
      <c r="H4280" s="198" t="s">
        <v>510</v>
      </c>
      <c r="I4280" s="219" t="str">
        <f>I4279</f>
        <v>August</v>
      </c>
      <c r="J4280" s="184">
        <f>IF(F4280="USD", E4280, E4280 * IFERROR(VLOOKUP(F4280, EXCHANGE_RATE!A:B, 2, FALSE), "Currency not found"))</f>
        <v>3.4</v>
      </c>
      <c r="K4280" s="184">
        <f t="shared" si="391"/>
        <v>3.4</v>
      </c>
      <c r="L4280" s="184">
        <f>IF(C4280="MTS", B4280, B4280 * IFERROR(VLOOKUP(C4280, 'QTY_CONVERSIONS '!A:B, 2, FALSE), "Units not  found"))</f>
        <v>1</v>
      </c>
      <c r="M4280" s="185">
        <f t="shared" si="392"/>
        <v>3400</v>
      </c>
      <c r="N4280" s="143" t="str">
        <f>IFERROR(VLOOKUP(D4280, Product_Category!A:B, 2, FALSE), "Uncategorized")</f>
        <v>MAGNESIUM STEARATE</v>
      </c>
      <c r="O4280" s="186">
        <f t="shared" si="394"/>
        <v>3400</v>
      </c>
      <c r="P4280" s="185">
        <f t="shared" si="393"/>
        <v>3400</v>
      </c>
      <c r="Q4280" s="143">
        <v>2023</v>
      </c>
      <c r="R4280" s="143" t="str">
        <f>IFERROR(VLOOKUP(G4280,'SOURCE COMPANY'!A:B, 2, FALSE), "")</f>
        <v>SUDEEP PHARMA</v>
      </c>
      <c r="S4280" s="143" t="str">
        <f>IFERROR(VLOOKUP(H4280,'CUSTOMER NAME'!A:B, 2, FALSE), "")</f>
        <v>TO THE ORDER</v>
      </c>
    </row>
    <row r="4281" spans="1:19">
      <c r="A4281" s="234" t="s">
        <v>889</v>
      </c>
      <c r="B4281" s="143">
        <v>2000</v>
      </c>
      <c r="C4281" s="143" t="s">
        <v>7</v>
      </c>
      <c r="D4281" s="143" t="s">
        <v>1210</v>
      </c>
      <c r="E4281" s="255">
        <v>3.4</v>
      </c>
      <c r="F4281" s="143" t="s">
        <v>9</v>
      </c>
      <c r="G4281" s="143" t="s">
        <v>105</v>
      </c>
      <c r="H4281" s="198" t="s">
        <v>510</v>
      </c>
      <c r="I4281" s="219" t="str">
        <f>I4280</f>
        <v>August</v>
      </c>
      <c r="J4281" s="184">
        <f>IF(F4281="USD", E4281, E4281 * IFERROR(VLOOKUP(F4281, EXCHANGE_RATE!A:B, 2, FALSE), "Currency not found"))</f>
        <v>3.4</v>
      </c>
      <c r="K4281" s="184">
        <f t="shared" si="391"/>
        <v>3.4</v>
      </c>
      <c r="L4281" s="184">
        <f>IF(C4281="MTS", B4281, B4281 * IFERROR(VLOOKUP(C4281, 'QTY_CONVERSIONS '!A:B, 2, FALSE), "Units not  found"))</f>
        <v>2</v>
      </c>
      <c r="M4281" s="185">
        <f t="shared" si="392"/>
        <v>6800</v>
      </c>
      <c r="N4281" s="143" t="str">
        <f>IFERROR(VLOOKUP(D4281, Product_Category!A:B, 2, FALSE), "Uncategorized")</f>
        <v>MAGNESIUM STEARATE</v>
      </c>
      <c r="O4281" s="186">
        <f t="shared" si="394"/>
        <v>3400</v>
      </c>
      <c r="P4281" s="185">
        <f t="shared" si="393"/>
        <v>6800</v>
      </c>
      <c r="Q4281" s="143">
        <v>2023</v>
      </c>
      <c r="R4281" s="143" t="str">
        <f>IFERROR(VLOOKUP(G4281,'SOURCE COMPANY'!A:B, 2, FALSE), "")</f>
        <v>SUDEEP PHARMA</v>
      </c>
      <c r="S4281" s="143" t="str">
        <f>IFERROR(VLOOKUP(H4281,'CUSTOMER NAME'!A:B, 2, FALSE), "")</f>
        <v>TO THE ORDER</v>
      </c>
    </row>
    <row r="4282" spans="1:19">
      <c r="A4282" s="234" t="s">
        <v>1025</v>
      </c>
      <c r="B4282" s="222">
        <v>1000</v>
      </c>
      <c r="C4282" s="143" t="s">
        <v>7</v>
      </c>
      <c r="D4282" s="143" t="s">
        <v>1102</v>
      </c>
      <c r="E4282" s="184">
        <v>3.3</v>
      </c>
      <c r="F4282" s="143" t="s">
        <v>9</v>
      </c>
      <c r="G4282" s="143" t="s">
        <v>105</v>
      </c>
      <c r="H4282" s="198" t="s">
        <v>510</v>
      </c>
      <c r="I4282" s="219" t="str">
        <f>I4281</f>
        <v>August</v>
      </c>
      <c r="J4282" s="184">
        <f>IF(F4282="USD", E4282, E4282 * IFERROR(VLOOKUP(F4282, EXCHANGE_RATE!A:B, 2, FALSE), "Currency not found"))</f>
        <v>3.3</v>
      </c>
      <c r="K4282" s="184">
        <f t="shared" si="391"/>
        <v>3.3</v>
      </c>
      <c r="L4282" s="184">
        <f>IF(C4282="MTS", B4282, B4282 * IFERROR(VLOOKUP(C4282, 'QTY_CONVERSIONS '!A:B, 2, FALSE), "Units not  found"))</f>
        <v>1</v>
      </c>
      <c r="M4282" s="185">
        <f t="shared" si="392"/>
        <v>3300</v>
      </c>
      <c r="N4282" s="143" t="str">
        <f>IFERROR(VLOOKUP(D4282, Product_Category!A:B, 2, FALSE), "Uncategorized")</f>
        <v>MAGNESIUM STEARATE</v>
      </c>
      <c r="O4282" s="186">
        <f t="shared" si="394"/>
        <v>3300</v>
      </c>
      <c r="P4282" s="185">
        <f t="shared" si="393"/>
        <v>3300</v>
      </c>
      <c r="Q4282" s="143">
        <v>2023</v>
      </c>
      <c r="R4282" s="143" t="str">
        <f>IFERROR(VLOOKUP(G4282,'SOURCE COMPANY'!A:B, 2, FALSE), "")</f>
        <v>SUDEEP PHARMA</v>
      </c>
      <c r="S4282" s="143" t="str">
        <f>IFERROR(VLOOKUP(H4282,'CUSTOMER NAME'!A:B, 2, FALSE), "")</f>
        <v>TO THE ORDER</v>
      </c>
    </row>
    <row r="4283" spans="1:19">
      <c r="A4283" s="133" t="s">
        <v>874</v>
      </c>
      <c r="B4283" s="131">
        <v>2000</v>
      </c>
      <c r="C4283" s="131" t="s">
        <v>7</v>
      </c>
      <c r="D4283" s="131" t="s">
        <v>910</v>
      </c>
      <c r="E4283" s="131">
        <v>3.3</v>
      </c>
      <c r="F4283" s="131" t="s">
        <v>9</v>
      </c>
      <c r="G4283" s="143" t="s">
        <v>105</v>
      </c>
      <c r="H4283" s="134" t="s">
        <v>510</v>
      </c>
      <c r="I4283" s="192" t="s">
        <v>3893</v>
      </c>
      <c r="J4283" s="184">
        <f>IF(F4283="USD", E4283, E4283 * IFERROR(VLOOKUP(F4283, EXCHANGE_RATE!A:B, 2, FALSE), "Currency not found"))</f>
        <v>3.3</v>
      </c>
      <c r="K4283" s="184">
        <f t="shared" si="391"/>
        <v>3.3</v>
      </c>
      <c r="L4283" s="184">
        <f>IF(C4283="MTS", B4283, B4283 * IFERROR(VLOOKUP(C4283, 'QTY_CONVERSIONS '!A:B, 2, FALSE), "Units not  found"))</f>
        <v>2</v>
      </c>
      <c r="M4283" s="185">
        <f t="shared" si="392"/>
        <v>6600</v>
      </c>
      <c r="N4283" s="143" t="str">
        <f>IFERROR(VLOOKUP(D4283, Product_Category!A:B, 2, FALSE), "Uncategorized")</f>
        <v>MAGNESIUM STEARATE</v>
      </c>
      <c r="O4283" s="186">
        <f t="shared" si="394"/>
        <v>3300</v>
      </c>
      <c r="P4283" s="185">
        <f t="shared" si="393"/>
        <v>6600</v>
      </c>
      <c r="Q4283" s="143">
        <v>2023</v>
      </c>
      <c r="R4283" s="143" t="str">
        <f>IFERROR(VLOOKUP(G4283,'SOURCE COMPANY'!A:B, 2, FALSE), "")</f>
        <v>SUDEEP PHARMA</v>
      </c>
      <c r="S4283" s="143" t="str">
        <f>IFERROR(VLOOKUP(H4283,'CUSTOMER NAME'!A:B, 2, FALSE), "")</f>
        <v>TO THE ORDER</v>
      </c>
    </row>
    <row r="4284" spans="1:19">
      <c r="A4284" s="233" t="s">
        <v>924</v>
      </c>
      <c r="B4284" s="118">
        <v>1.5</v>
      </c>
      <c r="C4284" s="118" t="s">
        <v>1647</v>
      </c>
      <c r="D4284" s="118" t="s">
        <v>104</v>
      </c>
      <c r="E4284" s="255">
        <v>3.1320000000000001</v>
      </c>
      <c r="F4284" s="118" t="s">
        <v>9</v>
      </c>
      <c r="G4284" s="143" t="s">
        <v>105</v>
      </c>
      <c r="H4284" s="199" t="s">
        <v>510</v>
      </c>
      <c r="I4284" s="219" t="str">
        <f>I4283</f>
        <v>December</v>
      </c>
      <c r="J4284" s="184">
        <f>IF(F4284="USD", E4284, E4284 * IFERROR(VLOOKUP(F4284, EXCHANGE_RATE!A:B, 2, FALSE), "Currency not found"))</f>
        <v>3.1320000000000001</v>
      </c>
      <c r="K4284" s="184">
        <f t="shared" si="391"/>
        <v>3.1399999999999997</v>
      </c>
      <c r="L4284" s="184">
        <f>IF(C4284="MTS", B4284, B4284 * IFERROR(VLOOKUP(C4284, 'QTY_CONVERSIONS '!A:B, 2, FALSE), "Units not  found"))</f>
        <v>1.5</v>
      </c>
      <c r="M4284" s="185">
        <f t="shared" si="392"/>
        <v>4.7099999999999991</v>
      </c>
      <c r="N4284" s="143" t="str">
        <f>IFERROR(VLOOKUP(D4284, Product_Category!A:B, 2, FALSE), "Uncategorized")</f>
        <v>MAGNESIUM STEARATE</v>
      </c>
      <c r="O4284" s="186">
        <f t="shared" si="394"/>
        <v>3139.9999999999995</v>
      </c>
      <c r="P4284" s="185">
        <f t="shared" si="393"/>
        <v>4709.9999999999991</v>
      </c>
      <c r="Q4284" s="143">
        <v>2023</v>
      </c>
      <c r="R4284" s="143" t="str">
        <f>IFERROR(VLOOKUP(G4284,'SOURCE COMPANY'!A:B, 2, FALSE), "")</f>
        <v>SUDEEP PHARMA</v>
      </c>
      <c r="S4284" s="143" t="str">
        <f>IFERROR(VLOOKUP(H4284,'CUSTOMER NAME'!A:B, 2, FALSE), "")</f>
        <v>TO THE ORDER</v>
      </c>
    </row>
    <row r="4285" spans="1:19">
      <c r="A4285" s="233" t="s">
        <v>729</v>
      </c>
      <c r="B4285" s="118">
        <v>5000</v>
      </c>
      <c r="C4285" s="118" t="s">
        <v>7</v>
      </c>
      <c r="D4285" s="118" t="s">
        <v>730</v>
      </c>
      <c r="E4285" s="255">
        <v>2.8</v>
      </c>
      <c r="F4285" s="118" t="s">
        <v>9</v>
      </c>
      <c r="G4285" s="143" t="s">
        <v>105</v>
      </c>
      <c r="H4285" s="199" t="s">
        <v>510</v>
      </c>
      <c r="I4285" s="219" t="str">
        <f>I4284</f>
        <v>December</v>
      </c>
      <c r="J4285" s="184">
        <f>IF(F4285="USD", E4285, E4285 * IFERROR(VLOOKUP(F4285, EXCHANGE_RATE!A:B, 2, FALSE), "Currency not found"))</f>
        <v>2.8</v>
      </c>
      <c r="K4285" s="184">
        <f t="shared" si="391"/>
        <v>2.8</v>
      </c>
      <c r="L4285" s="184">
        <f>IF(C4285="MTS", B4285, B4285 * IFERROR(VLOOKUP(C4285, 'QTY_CONVERSIONS '!A:B, 2, FALSE), "Units not  found"))</f>
        <v>5</v>
      </c>
      <c r="M4285" s="185">
        <f t="shared" si="392"/>
        <v>14000</v>
      </c>
      <c r="N4285" s="143" t="str">
        <f>IFERROR(VLOOKUP(D4285, Product_Category!A:B, 2, FALSE), "Uncategorized")</f>
        <v>MAGNESIUM STEARATE</v>
      </c>
      <c r="O4285" s="186">
        <f t="shared" si="394"/>
        <v>2800</v>
      </c>
      <c r="P4285" s="185">
        <f t="shared" si="393"/>
        <v>14000</v>
      </c>
      <c r="Q4285" s="143">
        <v>2023</v>
      </c>
      <c r="R4285" s="143" t="str">
        <f>IFERROR(VLOOKUP(G4285,'SOURCE COMPANY'!A:B, 2, FALSE), "")</f>
        <v>SUDEEP PHARMA</v>
      </c>
      <c r="S4285" s="143" t="str">
        <f>IFERROR(VLOOKUP(H4285,'CUSTOMER NAME'!A:B, 2, FALSE), "")</f>
        <v>TO THE ORDER</v>
      </c>
    </row>
    <row r="4286" spans="1:19">
      <c r="A4286" s="133" t="s">
        <v>1047</v>
      </c>
      <c r="B4286" s="131">
        <v>10000</v>
      </c>
      <c r="C4286" s="131" t="s">
        <v>7</v>
      </c>
      <c r="D4286" s="131" t="s">
        <v>910</v>
      </c>
      <c r="E4286" s="131">
        <v>3.05</v>
      </c>
      <c r="F4286" s="131" t="s">
        <v>9</v>
      </c>
      <c r="G4286" s="143" t="s">
        <v>105</v>
      </c>
      <c r="H4286" s="134" t="s">
        <v>510</v>
      </c>
      <c r="I4286" s="192" t="s">
        <v>3893</v>
      </c>
      <c r="J4286" s="184">
        <f>IF(F4286="USD", E4286, E4286 * IFERROR(VLOOKUP(F4286, EXCHANGE_RATE!A:B, 2, FALSE), "Currency not found"))</f>
        <v>3.05</v>
      </c>
      <c r="K4286" s="184">
        <f t="shared" si="391"/>
        <v>3.05</v>
      </c>
      <c r="L4286" s="184">
        <f>IF(C4286="MTS", B4286, B4286 * IFERROR(VLOOKUP(C4286, 'QTY_CONVERSIONS '!A:B, 2, FALSE), "Units not  found"))</f>
        <v>10</v>
      </c>
      <c r="M4286" s="185">
        <f t="shared" si="392"/>
        <v>30500</v>
      </c>
      <c r="N4286" s="143" t="str">
        <f>IFERROR(VLOOKUP(D4286, Product_Category!A:B, 2, FALSE), "Uncategorized")</f>
        <v>MAGNESIUM STEARATE</v>
      </c>
      <c r="O4286" s="186">
        <f t="shared" si="394"/>
        <v>3050</v>
      </c>
      <c r="P4286" s="185">
        <f t="shared" si="393"/>
        <v>30500</v>
      </c>
      <c r="Q4286" s="143">
        <v>2023</v>
      </c>
      <c r="R4286" s="143" t="str">
        <f>IFERROR(VLOOKUP(G4286,'SOURCE COMPANY'!A:B, 2, FALSE), "")</f>
        <v>SUDEEP PHARMA</v>
      </c>
      <c r="S4286" s="143" t="str">
        <f>IFERROR(VLOOKUP(H4286,'CUSTOMER NAME'!A:B, 2, FALSE), "")</f>
        <v>TO THE ORDER</v>
      </c>
    </row>
    <row r="4287" spans="1:19">
      <c r="A4287" s="133" t="s">
        <v>172</v>
      </c>
      <c r="B4287" s="131">
        <v>4500</v>
      </c>
      <c r="C4287" s="131" t="s">
        <v>7</v>
      </c>
      <c r="D4287" s="131" t="s">
        <v>910</v>
      </c>
      <c r="E4287" s="131">
        <v>3.86</v>
      </c>
      <c r="F4287" s="131" t="s">
        <v>9</v>
      </c>
      <c r="G4287" s="143" t="s">
        <v>105</v>
      </c>
      <c r="H4287" s="134" t="s">
        <v>510</v>
      </c>
      <c r="I4287" s="192" t="s">
        <v>3893</v>
      </c>
      <c r="J4287" s="184">
        <f>IF(F4287="USD", E4287, E4287 * IFERROR(VLOOKUP(F4287, EXCHANGE_RATE!A:B, 2, FALSE), "Currency not found"))</f>
        <v>3.86</v>
      </c>
      <c r="K4287" s="184">
        <f t="shared" si="391"/>
        <v>3.86</v>
      </c>
      <c r="L4287" s="184">
        <f>IF(C4287="MTS", B4287, B4287 * IFERROR(VLOOKUP(C4287, 'QTY_CONVERSIONS '!A:B, 2, FALSE), "Units not  found"))</f>
        <v>4.5</v>
      </c>
      <c r="M4287" s="185">
        <f t="shared" si="392"/>
        <v>17370</v>
      </c>
      <c r="N4287" s="143" t="str">
        <f>IFERROR(VLOOKUP(D4287, Product_Category!A:B, 2, FALSE), "Uncategorized")</f>
        <v>MAGNESIUM STEARATE</v>
      </c>
      <c r="O4287" s="186">
        <f t="shared" si="394"/>
        <v>3860</v>
      </c>
      <c r="P4287" s="185">
        <f t="shared" si="393"/>
        <v>17370</v>
      </c>
      <c r="Q4287" s="143">
        <v>2023</v>
      </c>
      <c r="R4287" s="143" t="str">
        <f>IFERROR(VLOOKUP(G4287,'SOURCE COMPANY'!A:B, 2, FALSE), "")</f>
        <v>SUDEEP PHARMA</v>
      </c>
      <c r="S4287" s="143" t="str">
        <f>IFERROR(VLOOKUP(H4287,'CUSTOMER NAME'!A:B, 2, FALSE), "")</f>
        <v>TO THE ORDER</v>
      </c>
    </row>
    <row r="4288" spans="1:19">
      <c r="A4288" s="133" t="s">
        <v>172</v>
      </c>
      <c r="B4288" s="131">
        <v>8000</v>
      </c>
      <c r="C4288" s="131" t="s">
        <v>7</v>
      </c>
      <c r="D4288" s="131" t="s">
        <v>910</v>
      </c>
      <c r="E4288" s="131">
        <v>3.86</v>
      </c>
      <c r="F4288" s="131" t="s">
        <v>9</v>
      </c>
      <c r="G4288" s="143" t="s">
        <v>105</v>
      </c>
      <c r="H4288" s="134" t="s">
        <v>510</v>
      </c>
      <c r="I4288" s="192" t="s">
        <v>3893</v>
      </c>
      <c r="J4288" s="184">
        <f>IF(F4288="USD", E4288, E4288 * IFERROR(VLOOKUP(F4288, EXCHANGE_RATE!A:B, 2, FALSE), "Currency not found"))</f>
        <v>3.86</v>
      </c>
      <c r="K4288" s="184">
        <f t="shared" si="391"/>
        <v>3.86</v>
      </c>
      <c r="L4288" s="184">
        <f>IF(C4288="MTS", B4288, B4288 * IFERROR(VLOOKUP(C4288, 'QTY_CONVERSIONS '!A:B, 2, FALSE), "Units not  found"))</f>
        <v>8</v>
      </c>
      <c r="M4288" s="185">
        <f t="shared" si="392"/>
        <v>30880</v>
      </c>
      <c r="N4288" s="143" t="str">
        <f>IFERROR(VLOOKUP(D4288, Product_Category!A:B, 2, FALSE), "Uncategorized")</f>
        <v>MAGNESIUM STEARATE</v>
      </c>
      <c r="O4288" s="186">
        <f t="shared" si="394"/>
        <v>3860</v>
      </c>
      <c r="P4288" s="185">
        <f t="shared" si="393"/>
        <v>30880</v>
      </c>
      <c r="Q4288" s="143">
        <v>2023</v>
      </c>
      <c r="R4288" s="143" t="str">
        <f>IFERROR(VLOOKUP(G4288,'SOURCE COMPANY'!A:B, 2, FALSE), "")</f>
        <v>SUDEEP PHARMA</v>
      </c>
      <c r="S4288" s="143" t="str">
        <f>IFERROR(VLOOKUP(H4288,'CUSTOMER NAME'!A:B, 2, FALSE), "")</f>
        <v>TO THE ORDER</v>
      </c>
    </row>
    <row r="4289" spans="1:19">
      <c r="A4289" s="233" t="s">
        <v>532</v>
      </c>
      <c r="B4289" s="118">
        <v>1000</v>
      </c>
      <c r="C4289" s="118" t="s">
        <v>7</v>
      </c>
      <c r="D4289" s="118" t="s">
        <v>519</v>
      </c>
      <c r="E4289" s="255">
        <v>3.15</v>
      </c>
      <c r="F4289" s="118" t="s">
        <v>9</v>
      </c>
      <c r="G4289" s="143" t="s">
        <v>105</v>
      </c>
      <c r="H4289" s="199" t="s">
        <v>510</v>
      </c>
      <c r="I4289" s="219" t="str">
        <f t="shared" ref="I4289:I4295" si="396">I4288</f>
        <v>December</v>
      </c>
      <c r="J4289" s="184">
        <f>IF(F4289="USD", E4289, E4289 * IFERROR(VLOOKUP(F4289, EXCHANGE_RATE!A:B, 2, FALSE), "Currency not found"))</f>
        <v>3.15</v>
      </c>
      <c r="K4289" s="184">
        <f t="shared" si="391"/>
        <v>3.15</v>
      </c>
      <c r="L4289" s="184">
        <f>IF(C4289="MTS", B4289, B4289 * IFERROR(VLOOKUP(C4289, 'QTY_CONVERSIONS '!A:B, 2, FALSE), "Units not  found"))</f>
        <v>1</v>
      </c>
      <c r="M4289" s="185">
        <f t="shared" si="392"/>
        <v>3150</v>
      </c>
      <c r="N4289" s="143" t="str">
        <f>IFERROR(VLOOKUP(D4289, Product_Category!A:B, 2, FALSE), "Uncategorized")</f>
        <v>MAGNESIUM STEARATE</v>
      </c>
      <c r="O4289" s="186">
        <f t="shared" si="394"/>
        <v>3150</v>
      </c>
      <c r="P4289" s="185">
        <f t="shared" si="393"/>
        <v>3150</v>
      </c>
      <c r="Q4289" s="143">
        <v>2023</v>
      </c>
      <c r="R4289" s="143" t="str">
        <f>IFERROR(VLOOKUP(G4289,'SOURCE COMPANY'!A:B, 2, FALSE), "")</f>
        <v>SUDEEP PHARMA</v>
      </c>
      <c r="S4289" s="143" t="str">
        <f>IFERROR(VLOOKUP(H4289,'CUSTOMER NAME'!A:B, 2, FALSE), "")</f>
        <v>TO THE ORDER</v>
      </c>
    </row>
    <row r="4290" spans="1:19">
      <c r="A4290" s="234" t="s">
        <v>193</v>
      </c>
      <c r="B4290" s="31">
        <v>200</v>
      </c>
      <c r="C4290" s="143" t="s">
        <v>7</v>
      </c>
      <c r="D4290" s="143" t="s">
        <v>1916</v>
      </c>
      <c r="E4290" s="51">
        <v>6.5</v>
      </c>
      <c r="F4290" s="143" t="s">
        <v>9</v>
      </c>
      <c r="G4290" s="143" t="s">
        <v>105</v>
      </c>
      <c r="H4290" s="198" t="s">
        <v>510</v>
      </c>
      <c r="I4290" s="219" t="str">
        <f t="shared" si="396"/>
        <v>December</v>
      </c>
      <c r="J4290" s="184">
        <f>IF(F4290="USD", E4290, E4290 * IFERROR(VLOOKUP(F4290, EXCHANGE_RATE!A:B, 2, FALSE), "Currency not found"))</f>
        <v>6.5</v>
      </c>
      <c r="K4290" s="184">
        <f t="shared" ref="K4290:K4353" si="397">ROUNDUP(J4290,2)</f>
        <v>6.5</v>
      </c>
      <c r="L4290" s="184">
        <f>IF(C4290="MTS", B4290, B4290 * IFERROR(VLOOKUP(C4290, 'QTY_CONVERSIONS '!A:B, 2, FALSE), "Units not  found"))</f>
        <v>0.2</v>
      </c>
      <c r="M4290" s="185">
        <f t="shared" ref="M4290:M4353" si="398">B4290*K4290</f>
        <v>1300</v>
      </c>
      <c r="N4290" s="143" t="str">
        <f>IFERROR(VLOOKUP(D4290, Product_Category!A:B, 2, FALSE), "Uncategorized")</f>
        <v>MAGNESIUM STEARATE</v>
      </c>
      <c r="O4290" s="186">
        <f t="shared" si="394"/>
        <v>6500</v>
      </c>
      <c r="P4290" s="185">
        <f t="shared" ref="P4290:P4353" si="399">L4290*O4290</f>
        <v>1300</v>
      </c>
      <c r="Q4290" s="143">
        <v>2023</v>
      </c>
      <c r="R4290" s="143" t="str">
        <f>IFERROR(VLOOKUP(G4290,'SOURCE COMPANY'!A:B, 2, FALSE), "")</f>
        <v>SUDEEP PHARMA</v>
      </c>
      <c r="S4290" s="143" t="str">
        <f>IFERROR(VLOOKUP(H4290,'CUSTOMER NAME'!A:B, 2, FALSE), "")</f>
        <v>TO THE ORDER</v>
      </c>
    </row>
    <row r="4291" spans="1:19">
      <c r="A4291" s="234" t="s">
        <v>172</v>
      </c>
      <c r="B4291" s="31">
        <v>22000</v>
      </c>
      <c r="C4291" s="143" t="s">
        <v>7</v>
      </c>
      <c r="D4291" s="143" t="s">
        <v>2085</v>
      </c>
      <c r="E4291" s="51">
        <v>16.8</v>
      </c>
      <c r="F4291" s="143" t="s">
        <v>9</v>
      </c>
      <c r="G4291" s="131" t="s">
        <v>779</v>
      </c>
      <c r="H4291" s="198" t="s">
        <v>510</v>
      </c>
      <c r="I4291" s="219" t="str">
        <f t="shared" si="396"/>
        <v>December</v>
      </c>
      <c r="J4291" s="184">
        <f>IF(F4291="USD", E4291, E4291 * IFERROR(VLOOKUP(F4291, EXCHANGE_RATE!A:B, 2, FALSE), "Currency not found"))</f>
        <v>16.8</v>
      </c>
      <c r="K4291" s="184">
        <f t="shared" si="397"/>
        <v>16.8</v>
      </c>
      <c r="L4291" s="184">
        <f>IF(C4291="MTS", B4291, B4291 * IFERROR(VLOOKUP(C4291, 'QTY_CONVERSIONS '!A:B, 2, FALSE), "Units not  found"))</f>
        <v>22</v>
      </c>
      <c r="M4291" s="185">
        <f t="shared" si="398"/>
        <v>369600</v>
      </c>
      <c r="N4291" s="143" t="str">
        <f>IFERROR(VLOOKUP(D4291, Product_Category!A:B, 2, FALSE), "Uncategorized")</f>
        <v>MCC</v>
      </c>
      <c r="O4291" s="186">
        <f t="shared" ref="O4291:O4354" si="400">K4291*1000</f>
        <v>16800</v>
      </c>
      <c r="P4291" s="185">
        <f t="shared" si="399"/>
        <v>369600</v>
      </c>
      <c r="Q4291" s="143">
        <v>2023</v>
      </c>
      <c r="R4291" s="143" t="str">
        <f>IFERROR(VLOOKUP(G4291,'SOURCE COMPANY'!A:B, 2, FALSE), "")</f>
        <v>UMANG ENCAPSULATION</v>
      </c>
      <c r="S4291" s="143" t="str">
        <f>IFERROR(VLOOKUP(H4291,'CUSTOMER NAME'!A:B, 2, FALSE), "")</f>
        <v>TO THE ORDER</v>
      </c>
    </row>
    <row r="4292" spans="1:19">
      <c r="A4292" s="234" t="s">
        <v>172</v>
      </c>
      <c r="B4292" s="31">
        <v>22000</v>
      </c>
      <c r="C4292" s="143" t="s">
        <v>7</v>
      </c>
      <c r="D4292" s="143" t="s">
        <v>778</v>
      </c>
      <c r="E4292" s="51">
        <v>16.8</v>
      </c>
      <c r="F4292" s="143" t="s">
        <v>9</v>
      </c>
      <c r="G4292" s="131" t="s">
        <v>779</v>
      </c>
      <c r="H4292" s="198" t="s">
        <v>510</v>
      </c>
      <c r="I4292" s="219" t="str">
        <f t="shared" si="396"/>
        <v>December</v>
      </c>
      <c r="J4292" s="184">
        <f>IF(F4292="USD", E4292, E4292 * IFERROR(VLOOKUP(F4292, EXCHANGE_RATE!A:B, 2, FALSE), "Currency not found"))</f>
        <v>16.8</v>
      </c>
      <c r="K4292" s="184">
        <f t="shared" si="397"/>
        <v>16.8</v>
      </c>
      <c r="L4292" s="184">
        <f>IF(C4292="MTS", B4292, B4292 * IFERROR(VLOOKUP(C4292, 'QTY_CONVERSIONS '!A:B, 2, FALSE), "Units not  found"))</f>
        <v>22</v>
      </c>
      <c r="M4292" s="185">
        <f t="shared" si="398"/>
        <v>369600</v>
      </c>
      <c r="N4292" s="143" t="str">
        <f>IFERROR(VLOOKUP(D4292, Product_Category!A:B, 2, FALSE), "Uncategorized")</f>
        <v>MCC</v>
      </c>
      <c r="O4292" s="186">
        <f t="shared" si="400"/>
        <v>16800</v>
      </c>
      <c r="P4292" s="185">
        <f t="shared" si="399"/>
        <v>369600</v>
      </c>
      <c r="Q4292" s="143">
        <v>2023</v>
      </c>
      <c r="R4292" s="143" t="str">
        <f>IFERROR(VLOOKUP(G4292,'SOURCE COMPANY'!A:B, 2, FALSE), "")</f>
        <v>UMANG ENCAPSULATION</v>
      </c>
      <c r="S4292" s="143" t="str">
        <f>IFERROR(VLOOKUP(H4292,'CUSTOMER NAME'!A:B, 2, FALSE), "")</f>
        <v>TO THE ORDER</v>
      </c>
    </row>
    <row r="4293" spans="1:19">
      <c r="A4293" s="234" t="s">
        <v>172</v>
      </c>
      <c r="B4293" s="222">
        <v>8900</v>
      </c>
      <c r="C4293" s="143" t="s">
        <v>7</v>
      </c>
      <c r="D4293" s="143" t="s">
        <v>778</v>
      </c>
      <c r="E4293" s="184">
        <v>16.8</v>
      </c>
      <c r="F4293" s="143" t="s">
        <v>9</v>
      </c>
      <c r="G4293" s="131" t="s">
        <v>779</v>
      </c>
      <c r="H4293" s="198" t="s">
        <v>510</v>
      </c>
      <c r="I4293" s="219" t="str">
        <f t="shared" si="396"/>
        <v>December</v>
      </c>
      <c r="J4293" s="184">
        <f>IF(F4293="USD", E4293, E4293 * IFERROR(VLOOKUP(F4293, EXCHANGE_RATE!A:B, 2, FALSE), "Currency not found"))</f>
        <v>16.8</v>
      </c>
      <c r="K4293" s="184">
        <f t="shared" si="397"/>
        <v>16.8</v>
      </c>
      <c r="L4293" s="184">
        <f>IF(C4293="MTS", B4293, B4293 * IFERROR(VLOOKUP(C4293, 'QTY_CONVERSIONS '!A:B, 2, FALSE), "Units not  found"))</f>
        <v>8.9</v>
      </c>
      <c r="M4293" s="185">
        <f t="shared" si="398"/>
        <v>149520</v>
      </c>
      <c r="N4293" s="143" t="str">
        <f>IFERROR(VLOOKUP(D4293, Product_Category!A:B, 2, FALSE), "Uncategorized")</f>
        <v>MCC</v>
      </c>
      <c r="O4293" s="186">
        <f t="shared" si="400"/>
        <v>16800</v>
      </c>
      <c r="P4293" s="185">
        <f t="shared" si="399"/>
        <v>149520</v>
      </c>
      <c r="Q4293" s="143">
        <v>2023</v>
      </c>
      <c r="R4293" s="143" t="str">
        <f>IFERROR(VLOOKUP(G4293,'SOURCE COMPANY'!A:B, 2, FALSE), "")</f>
        <v>UMANG ENCAPSULATION</v>
      </c>
      <c r="S4293" s="143" t="str">
        <f>IFERROR(VLOOKUP(H4293,'CUSTOMER NAME'!A:B, 2, FALSE), "")</f>
        <v>TO THE ORDER</v>
      </c>
    </row>
    <row r="4294" spans="1:19">
      <c r="A4294" s="234" t="s">
        <v>172</v>
      </c>
      <c r="B4294" s="222">
        <v>15100</v>
      </c>
      <c r="C4294" s="143" t="s">
        <v>7</v>
      </c>
      <c r="D4294" s="143" t="s">
        <v>778</v>
      </c>
      <c r="E4294" s="184">
        <v>16.8</v>
      </c>
      <c r="F4294" s="143" t="s">
        <v>9</v>
      </c>
      <c r="G4294" s="131" t="s">
        <v>779</v>
      </c>
      <c r="H4294" s="198" t="s">
        <v>510</v>
      </c>
      <c r="I4294" s="219" t="str">
        <f t="shared" si="396"/>
        <v>December</v>
      </c>
      <c r="J4294" s="184">
        <f>IF(F4294="USD", E4294, E4294 * IFERROR(VLOOKUP(F4294, EXCHANGE_RATE!A:B, 2, FALSE), "Currency not found"))</f>
        <v>16.8</v>
      </c>
      <c r="K4294" s="184">
        <f t="shared" si="397"/>
        <v>16.8</v>
      </c>
      <c r="L4294" s="184">
        <f>IF(C4294="MTS", B4294, B4294 * IFERROR(VLOOKUP(C4294, 'QTY_CONVERSIONS '!A:B, 2, FALSE), "Units not  found"))</f>
        <v>15.1</v>
      </c>
      <c r="M4294" s="185">
        <f t="shared" si="398"/>
        <v>253680</v>
      </c>
      <c r="N4294" s="143" t="str">
        <f>IFERROR(VLOOKUP(D4294, Product_Category!A:B, 2, FALSE), "Uncategorized")</f>
        <v>MCC</v>
      </c>
      <c r="O4294" s="186">
        <f t="shared" si="400"/>
        <v>16800</v>
      </c>
      <c r="P4294" s="185">
        <f t="shared" si="399"/>
        <v>253680</v>
      </c>
      <c r="Q4294" s="143">
        <v>2023</v>
      </c>
      <c r="R4294" s="143" t="str">
        <f>IFERROR(VLOOKUP(G4294,'SOURCE COMPANY'!A:B, 2, FALSE), "")</f>
        <v>UMANG ENCAPSULATION</v>
      </c>
      <c r="S4294" s="143" t="str">
        <f>IFERROR(VLOOKUP(H4294,'CUSTOMER NAME'!A:B, 2, FALSE), "")</f>
        <v>TO THE ORDER</v>
      </c>
    </row>
    <row r="4295" spans="1:19">
      <c r="A4295" s="233" t="s">
        <v>172</v>
      </c>
      <c r="B4295" s="118">
        <v>5000</v>
      </c>
      <c r="C4295" s="118" t="s">
        <v>7</v>
      </c>
      <c r="D4295" s="118" t="s">
        <v>266</v>
      </c>
      <c r="E4295" s="255">
        <v>3.5999279999999998</v>
      </c>
      <c r="F4295" s="118" t="s">
        <v>9</v>
      </c>
      <c r="G4295" s="131" t="s">
        <v>779</v>
      </c>
      <c r="H4295" s="199" t="s">
        <v>510</v>
      </c>
      <c r="I4295" s="219" t="str">
        <f t="shared" si="396"/>
        <v>December</v>
      </c>
      <c r="J4295" s="184">
        <f>IF(F4295="USD", E4295, E4295 * IFERROR(VLOOKUP(F4295, EXCHANGE_RATE!A:B, 2, FALSE), "Currency not found"))</f>
        <v>3.5999279999999998</v>
      </c>
      <c r="K4295" s="184">
        <f t="shared" si="397"/>
        <v>3.5999999999999996</v>
      </c>
      <c r="L4295" s="184">
        <f>IF(C4295="MTS", B4295, B4295 * IFERROR(VLOOKUP(C4295, 'QTY_CONVERSIONS '!A:B, 2, FALSE), "Units not  found"))</f>
        <v>5</v>
      </c>
      <c r="M4295" s="185">
        <f t="shared" si="398"/>
        <v>18000</v>
      </c>
      <c r="N4295" s="143" t="str">
        <f>IFERROR(VLOOKUP(D4295, Product_Category!A:B, 2, FALSE), "Uncategorized")</f>
        <v>MCC</v>
      </c>
      <c r="O4295" s="186">
        <f t="shared" si="400"/>
        <v>3599.9999999999995</v>
      </c>
      <c r="P4295" s="185">
        <f t="shared" si="399"/>
        <v>17999.999999999996</v>
      </c>
      <c r="Q4295" s="143">
        <v>2023</v>
      </c>
      <c r="R4295" s="143" t="str">
        <f>IFERROR(VLOOKUP(G4295,'SOURCE COMPANY'!A:B, 2, FALSE), "")</f>
        <v>UMANG ENCAPSULATION</v>
      </c>
      <c r="S4295" s="143" t="str">
        <f>IFERROR(VLOOKUP(H4295,'CUSTOMER NAME'!A:B, 2, FALSE), "")</f>
        <v>TO THE ORDER</v>
      </c>
    </row>
    <row r="4296" spans="1:19">
      <c r="A4296" s="133" t="s">
        <v>804</v>
      </c>
      <c r="B4296" s="131">
        <v>300</v>
      </c>
      <c r="C4296" s="131" t="s">
        <v>7</v>
      </c>
      <c r="D4296" s="131" t="s">
        <v>3688</v>
      </c>
      <c r="E4296" s="131">
        <v>8</v>
      </c>
      <c r="F4296" s="131" t="s">
        <v>9</v>
      </c>
      <c r="G4296" s="143" t="s">
        <v>105</v>
      </c>
      <c r="H4296" s="134" t="s">
        <v>510</v>
      </c>
      <c r="I4296" s="192" t="s">
        <v>3658</v>
      </c>
      <c r="J4296" s="184">
        <f>IF(F4296="USD", E4296, E4296 * IFERROR(VLOOKUP(F4296, EXCHANGE_RATE!A:B, 2, FALSE), "Currency not found"))</f>
        <v>8</v>
      </c>
      <c r="K4296" s="184">
        <f t="shared" si="397"/>
        <v>8</v>
      </c>
      <c r="L4296" s="184">
        <f>IF(C4296="MTS", B4296, B4296 * IFERROR(VLOOKUP(C4296, 'QTY_CONVERSIONS '!A:B, 2, FALSE), "Units not  found"))</f>
        <v>0.3</v>
      </c>
      <c r="M4296" s="185">
        <f t="shared" si="398"/>
        <v>2400</v>
      </c>
      <c r="N4296" s="143" t="str">
        <f>IFERROR(VLOOKUP(D4296, Product_Category!A:B, 2, FALSE), "Uncategorized")</f>
        <v>MAGNESIUM STEARATE</v>
      </c>
      <c r="O4296" s="186">
        <f t="shared" si="400"/>
        <v>8000</v>
      </c>
      <c r="P4296" s="185">
        <f t="shared" si="399"/>
        <v>2400</v>
      </c>
      <c r="Q4296" s="143">
        <v>2023</v>
      </c>
      <c r="R4296" s="143" t="str">
        <f>IFERROR(VLOOKUP(G4296,'SOURCE COMPANY'!A:B, 2, FALSE), "")</f>
        <v>SUDEEP PHARMA</v>
      </c>
      <c r="S4296" s="143" t="str">
        <f>IFERROR(VLOOKUP(H4296,'CUSTOMER NAME'!A:B, 2, FALSE), "")</f>
        <v>TO THE ORDER</v>
      </c>
    </row>
    <row r="4297" spans="1:19">
      <c r="A4297" s="133" t="s">
        <v>1019</v>
      </c>
      <c r="B4297" s="131">
        <v>2500</v>
      </c>
      <c r="C4297" s="131" t="s">
        <v>7</v>
      </c>
      <c r="D4297" s="131" t="s">
        <v>3688</v>
      </c>
      <c r="E4297" s="131">
        <v>2.8</v>
      </c>
      <c r="F4297" s="131" t="s">
        <v>9</v>
      </c>
      <c r="G4297" s="143" t="s">
        <v>105</v>
      </c>
      <c r="H4297" s="134" t="s">
        <v>510</v>
      </c>
      <c r="I4297" s="192" t="s">
        <v>3658</v>
      </c>
      <c r="J4297" s="184">
        <f>IF(F4297="USD", E4297, E4297 * IFERROR(VLOOKUP(F4297, EXCHANGE_RATE!A:B, 2, FALSE), "Currency not found"))</f>
        <v>2.8</v>
      </c>
      <c r="K4297" s="184">
        <f t="shared" si="397"/>
        <v>2.8</v>
      </c>
      <c r="L4297" s="184">
        <f>IF(C4297="MTS", B4297, B4297 * IFERROR(VLOOKUP(C4297, 'QTY_CONVERSIONS '!A:B, 2, FALSE), "Units not  found"))</f>
        <v>2.5</v>
      </c>
      <c r="M4297" s="185">
        <f t="shared" si="398"/>
        <v>7000</v>
      </c>
      <c r="N4297" s="143" t="str">
        <f>IFERROR(VLOOKUP(D4297, Product_Category!A:B, 2, FALSE), "Uncategorized")</f>
        <v>MAGNESIUM STEARATE</v>
      </c>
      <c r="O4297" s="186">
        <f t="shared" si="400"/>
        <v>2800</v>
      </c>
      <c r="P4297" s="185">
        <f t="shared" si="399"/>
        <v>7000</v>
      </c>
      <c r="Q4297" s="143">
        <v>2023</v>
      </c>
      <c r="R4297" s="143" t="str">
        <f>IFERROR(VLOOKUP(G4297,'SOURCE COMPANY'!A:B, 2, FALSE), "")</f>
        <v>SUDEEP PHARMA</v>
      </c>
      <c r="S4297" s="143" t="str">
        <f>IFERROR(VLOOKUP(H4297,'CUSTOMER NAME'!A:B, 2, FALSE), "")</f>
        <v>TO THE ORDER</v>
      </c>
    </row>
    <row r="4298" spans="1:19">
      <c r="A4298" s="234" t="s">
        <v>281</v>
      </c>
      <c r="B4298" s="143">
        <v>5000</v>
      </c>
      <c r="C4298" s="143" t="s">
        <v>7</v>
      </c>
      <c r="D4298" s="143" t="s">
        <v>910</v>
      </c>
      <c r="E4298" s="255">
        <v>3.27</v>
      </c>
      <c r="F4298" s="143" t="s">
        <v>1718</v>
      </c>
      <c r="G4298" s="143" t="s">
        <v>105</v>
      </c>
      <c r="H4298" s="198" t="s">
        <v>510</v>
      </c>
      <c r="I4298" s="219" t="str">
        <f>I4297</f>
        <v>November</v>
      </c>
      <c r="J4298" s="184">
        <f>IF(F4298="USD", E4298, E4298 * IFERROR(VLOOKUP(F4298, EXCHANGE_RATE!A:B, 2, FALSE), "Currency not found"))</f>
        <v>3.4989000000000003</v>
      </c>
      <c r="K4298" s="184">
        <f t="shared" si="397"/>
        <v>3.5</v>
      </c>
      <c r="L4298" s="184">
        <f>IF(C4298="MTS", B4298, B4298 * IFERROR(VLOOKUP(C4298, 'QTY_CONVERSIONS '!A:B, 2, FALSE), "Units not  found"))</f>
        <v>5</v>
      </c>
      <c r="M4298" s="185">
        <f t="shared" si="398"/>
        <v>17500</v>
      </c>
      <c r="N4298" s="143" t="str">
        <f>IFERROR(VLOOKUP(D4298, Product_Category!A:B, 2, FALSE), "Uncategorized")</f>
        <v>MAGNESIUM STEARATE</v>
      </c>
      <c r="O4298" s="186">
        <f t="shared" si="400"/>
        <v>3500</v>
      </c>
      <c r="P4298" s="185">
        <f t="shared" si="399"/>
        <v>17500</v>
      </c>
      <c r="Q4298" s="143">
        <v>2023</v>
      </c>
      <c r="R4298" s="143" t="str">
        <f>IFERROR(VLOOKUP(G4298,'SOURCE COMPANY'!A:B, 2, FALSE), "")</f>
        <v>SUDEEP PHARMA</v>
      </c>
      <c r="S4298" s="143" t="str">
        <f>IFERROR(VLOOKUP(H4298,'CUSTOMER NAME'!A:B, 2, FALSE), "")</f>
        <v>TO THE ORDER</v>
      </c>
    </row>
    <row r="4299" spans="1:19">
      <c r="A4299" s="133" t="s">
        <v>172</v>
      </c>
      <c r="B4299" s="131">
        <v>2000</v>
      </c>
      <c r="C4299" s="131" t="s">
        <v>7</v>
      </c>
      <c r="D4299" s="131" t="s">
        <v>3688</v>
      </c>
      <c r="E4299" s="131">
        <v>3.86</v>
      </c>
      <c r="F4299" s="131" t="s">
        <v>9</v>
      </c>
      <c r="G4299" s="143" t="s">
        <v>105</v>
      </c>
      <c r="H4299" s="134" t="s">
        <v>510</v>
      </c>
      <c r="I4299" s="192" t="s">
        <v>3658</v>
      </c>
      <c r="J4299" s="184">
        <f>IF(F4299="USD", E4299, E4299 * IFERROR(VLOOKUP(F4299, EXCHANGE_RATE!A:B, 2, FALSE), "Currency not found"))</f>
        <v>3.86</v>
      </c>
      <c r="K4299" s="184">
        <f t="shared" si="397"/>
        <v>3.86</v>
      </c>
      <c r="L4299" s="184">
        <f>IF(C4299="MTS", B4299, B4299 * IFERROR(VLOOKUP(C4299, 'QTY_CONVERSIONS '!A:B, 2, FALSE), "Units not  found"))</f>
        <v>2</v>
      </c>
      <c r="M4299" s="185">
        <f t="shared" si="398"/>
        <v>7720</v>
      </c>
      <c r="N4299" s="143" t="str">
        <f>IFERROR(VLOOKUP(D4299, Product_Category!A:B, 2, FALSE), "Uncategorized")</f>
        <v>MAGNESIUM STEARATE</v>
      </c>
      <c r="O4299" s="186">
        <f t="shared" si="400"/>
        <v>3860</v>
      </c>
      <c r="P4299" s="185">
        <f t="shared" si="399"/>
        <v>7720</v>
      </c>
      <c r="Q4299" s="143">
        <v>2023</v>
      </c>
      <c r="R4299" s="143" t="str">
        <f>IFERROR(VLOOKUP(G4299,'SOURCE COMPANY'!A:B, 2, FALSE), "")</f>
        <v>SUDEEP PHARMA</v>
      </c>
      <c r="S4299" s="143" t="str">
        <f>IFERROR(VLOOKUP(H4299,'CUSTOMER NAME'!A:B, 2, FALSE), "")</f>
        <v>TO THE ORDER</v>
      </c>
    </row>
    <row r="4300" spans="1:19">
      <c r="A4300" s="233" t="s">
        <v>860</v>
      </c>
      <c r="B4300" s="118">
        <v>7000</v>
      </c>
      <c r="C4300" s="118" t="s">
        <v>7</v>
      </c>
      <c r="D4300" s="118" t="s">
        <v>104</v>
      </c>
      <c r="E4300" s="255">
        <v>4.9000000000000004</v>
      </c>
      <c r="F4300" s="118" t="s">
        <v>9</v>
      </c>
      <c r="G4300" s="143" t="s">
        <v>105</v>
      </c>
      <c r="H4300" s="199" t="s">
        <v>510</v>
      </c>
      <c r="I4300" s="219" t="str">
        <f>I4299</f>
        <v>November</v>
      </c>
      <c r="J4300" s="184">
        <f>IF(F4300="USD", E4300, E4300 * IFERROR(VLOOKUP(F4300, EXCHANGE_RATE!A:B, 2, FALSE), "Currency not found"))</f>
        <v>4.9000000000000004</v>
      </c>
      <c r="K4300" s="184">
        <f t="shared" si="397"/>
        <v>4.9000000000000004</v>
      </c>
      <c r="L4300" s="184">
        <f>IF(C4300="MTS", B4300, B4300 * IFERROR(VLOOKUP(C4300, 'QTY_CONVERSIONS '!A:B, 2, FALSE), "Units not  found"))</f>
        <v>7</v>
      </c>
      <c r="M4300" s="185">
        <f t="shared" si="398"/>
        <v>34300</v>
      </c>
      <c r="N4300" s="143" t="str">
        <f>IFERROR(VLOOKUP(D4300, Product_Category!A:B, 2, FALSE), "Uncategorized")</f>
        <v>MAGNESIUM STEARATE</v>
      </c>
      <c r="O4300" s="186">
        <f t="shared" si="400"/>
        <v>4900</v>
      </c>
      <c r="P4300" s="185">
        <f t="shared" si="399"/>
        <v>34300</v>
      </c>
      <c r="Q4300" s="143">
        <v>2023</v>
      </c>
      <c r="R4300" s="143" t="str">
        <f>IFERROR(VLOOKUP(G4300,'SOURCE COMPANY'!A:B, 2, FALSE), "")</f>
        <v>SUDEEP PHARMA</v>
      </c>
      <c r="S4300" s="143" t="str">
        <f>IFERROR(VLOOKUP(H4300,'CUSTOMER NAME'!A:B, 2, FALSE), "")</f>
        <v>TO THE ORDER</v>
      </c>
    </row>
    <row r="4301" spans="1:19">
      <c r="A4301" s="233" t="s">
        <v>860</v>
      </c>
      <c r="B4301" s="118">
        <v>3000</v>
      </c>
      <c r="C4301" s="118" t="s">
        <v>7</v>
      </c>
      <c r="D4301" s="118" t="s">
        <v>104</v>
      </c>
      <c r="E4301" s="255">
        <v>2.1</v>
      </c>
      <c r="F4301" s="118" t="s">
        <v>9</v>
      </c>
      <c r="G4301" s="143" t="s">
        <v>105</v>
      </c>
      <c r="H4301" s="199" t="s">
        <v>510</v>
      </c>
      <c r="I4301" s="219" t="str">
        <f>I4300</f>
        <v>November</v>
      </c>
      <c r="J4301" s="184">
        <f>IF(F4301="USD", E4301, E4301 * IFERROR(VLOOKUP(F4301, EXCHANGE_RATE!A:B, 2, FALSE), "Currency not found"))</f>
        <v>2.1</v>
      </c>
      <c r="K4301" s="184">
        <f t="shared" si="397"/>
        <v>2.1</v>
      </c>
      <c r="L4301" s="184">
        <f>IF(C4301="MTS", B4301, B4301 * IFERROR(VLOOKUP(C4301, 'QTY_CONVERSIONS '!A:B, 2, FALSE), "Units not  found"))</f>
        <v>3</v>
      </c>
      <c r="M4301" s="185">
        <f t="shared" si="398"/>
        <v>6300</v>
      </c>
      <c r="N4301" s="143" t="str">
        <f>IFERROR(VLOOKUP(D4301, Product_Category!A:B, 2, FALSE), "Uncategorized")</f>
        <v>MAGNESIUM STEARATE</v>
      </c>
      <c r="O4301" s="186">
        <f t="shared" si="400"/>
        <v>2100</v>
      </c>
      <c r="P4301" s="185">
        <f t="shared" si="399"/>
        <v>6300</v>
      </c>
      <c r="Q4301" s="143">
        <v>2023</v>
      </c>
      <c r="R4301" s="143" t="str">
        <f>IFERROR(VLOOKUP(G4301,'SOURCE COMPANY'!A:B, 2, FALSE), "")</f>
        <v>SUDEEP PHARMA</v>
      </c>
      <c r="S4301" s="143" t="str">
        <f>IFERROR(VLOOKUP(H4301,'CUSTOMER NAME'!A:B, 2, FALSE), "")</f>
        <v>TO THE ORDER</v>
      </c>
    </row>
    <row r="4302" spans="1:19">
      <c r="A4302" s="119" t="s">
        <v>281</v>
      </c>
      <c r="B4302" s="120">
        <v>5000</v>
      </c>
      <c r="C4302" s="120" t="s">
        <v>7</v>
      </c>
      <c r="D4302" s="120" t="s">
        <v>910</v>
      </c>
      <c r="E4302" s="120">
        <v>3.27</v>
      </c>
      <c r="F4302" s="120" t="s">
        <v>9</v>
      </c>
      <c r="G4302" s="143" t="s">
        <v>105</v>
      </c>
      <c r="H4302" s="121" t="s">
        <v>510</v>
      </c>
      <c r="I4302" s="192" t="s">
        <v>3389</v>
      </c>
      <c r="J4302" s="184">
        <f>IF(F4302="USD", E4302, E4302 * IFERROR(VLOOKUP(F4302, EXCHANGE_RATE!A:B, 2, FALSE), "Currency not found"))</f>
        <v>3.27</v>
      </c>
      <c r="K4302" s="184">
        <f t="shared" si="397"/>
        <v>3.27</v>
      </c>
      <c r="L4302" s="184">
        <f>IF(C4302="MTS", B4302, B4302 * IFERROR(VLOOKUP(C4302, 'QTY_CONVERSIONS '!A:B, 2, FALSE), "Units not  found"))</f>
        <v>5</v>
      </c>
      <c r="M4302" s="185">
        <f t="shared" si="398"/>
        <v>16350</v>
      </c>
      <c r="N4302" s="143" t="str">
        <f>IFERROR(VLOOKUP(D4302, Product_Category!A:B, 2, FALSE), "Uncategorized")</f>
        <v>MAGNESIUM STEARATE</v>
      </c>
      <c r="O4302" s="186">
        <f t="shared" si="400"/>
        <v>3270</v>
      </c>
      <c r="P4302" s="185">
        <f t="shared" si="399"/>
        <v>16350</v>
      </c>
      <c r="Q4302" s="143">
        <v>2023</v>
      </c>
      <c r="R4302" s="143" t="str">
        <f>IFERROR(VLOOKUP(G4302,'SOURCE COMPANY'!A:B, 2, FALSE), "")</f>
        <v>SUDEEP PHARMA</v>
      </c>
      <c r="S4302" s="143" t="str">
        <f>IFERROR(VLOOKUP(H4302,'CUSTOMER NAME'!A:B, 2, FALSE), "")</f>
        <v>TO THE ORDER</v>
      </c>
    </row>
    <row r="4303" spans="1:19">
      <c r="A4303" s="234" t="s">
        <v>172</v>
      </c>
      <c r="B4303" s="143">
        <v>20000</v>
      </c>
      <c r="C4303" s="143" t="s">
        <v>7</v>
      </c>
      <c r="D4303" s="143" t="s">
        <v>1417</v>
      </c>
      <c r="E4303" s="255">
        <v>2.85</v>
      </c>
      <c r="F4303" s="143" t="s">
        <v>9</v>
      </c>
      <c r="G4303" s="143" t="s">
        <v>105</v>
      </c>
      <c r="H4303" s="198" t="s">
        <v>510</v>
      </c>
      <c r="I4303" s="219" t="str">
        <f>I4302</f>
        <v>October</v>
      </c>
      <c r="J4303" s="184">
        <f>IF(F4303="USD", E4303, E4303 * IFERROR(VLOOKUP(F4303, EXCHANGE_RATE!A:B, 2, FALSE), "Currency not found"))</f>
        <v>2.85</v>
      </c>
      <c r="K4303" s="184">
        <f t="shared" si="397"/>
        <v>2.85</v>
      </c>
      <c r="L4303" s="184">
        <f>IF(C4303="MTS", B4303, B4303 * IFERROR(VLOOKUP(C4303, 'QTY_CONVERSIONS '!A:B, 2, FALSE), "Units not  found"))</f>
        <v>20</v>
      </c>
      <c r="M4303" s="185">
        <f t="shared" si="398"/>
        <v>57000</v>
      </c>
      <c r="N4303" s="143" t="str">
        <f>IFERROR(VLOOKUP(D4303, Product_Category!A:B, 2, FALSE), "Uncategorized")</f>
        <v>MAGNESIUM STEARATE</v>
      </c>
      <c r="O4303" s="186">
        <f t="shared" si="400"/>
        <v>2850</v>
      </c>
      <c r="P4303" s="185">
        <f t="shared" si="399"/>
        <v>57000</v>
      </c>
      <c r="Q4303" s="143">
        <v>2023</v>
      </c>
      <c r="R4303" s="143" t="str">
        <f>IFERROR(VLOOKUP(G4303,'SOURCE COMPANY'!A:B, 2, FALSE), "")</f>
        <v>SUDEEP PHARMA</v>
      </c>
      <c r="S4303" s="143" t="str">
        <f>IFERROR(VLOOKUP(H4303,'CUSTOMER NAME'!A:B, 2, FALSE), "")</f>
        <v>TO THE ORDER</v>
      </c>
    </row>
    <row r="4304" spans="1:19">
      <c r="A4304" s="234" t="s">
        <v>172</v>
      </c>
      <c r="B4304" s="222">
        <v>14000</v>
      </c>
      <c r="C4304" s="143" t="s">
        <v>7</v>
      </c>
      <c r="D4304" s="143" t="s">
        <v>2449</v>
      </c>
      <c r="E4304" s="184">
        <v>3.5</v>
      </c>
      <c r="F4304" s="143" t="s">
        <v>9</v>
      </c>
      <c r="G4304" s="143" t="s">
        <v>105</v>
      </c>
      <c r="H4304" s="198" t="s">
        <v>510</v>
      </c>
      <c r="I4304" s="219" t="str">
        <f>I4303</f>
        <v>October</v>
      </c>
      <c r="J4304" s="184">
        <f>IF(F4304="USD", E4304, E4304 * IFERROR(VLOOKUP(F4304, EXCHANGE_RATE!A:B, 2, FALSE), "Currency not found"))</f>
        <v>3.5</v>
      </c>
      <c r="K4304" s="184">
        <f t="shared" si="397"/>
        <v>3.5</v>
      </c>
      <c r="L4304" s="184">
        <f>IF(C4304="MTS", B4304, B4304 * IFERROR(VLOOKUP(C4304, 'QTY_CONVERSIONS '!A:B, 2, FALSE), "Units not  found"))</f>
        <v>14</v>
      </c>
      <c r="M4304" s="185">
        <f t="shared" si="398"/>
        <v>49000</v>
      </c>
      <c r="N4304" s="143" t="str">
        <f>IFERROR(VLOOKUP(D4304, Product_Category!A:B, 2, FALSE), "Uncategorized")</f>
        <v>MAGNESIUM STEARATE</v>
      </c>
      <c r="O4304" s="186">
        <f t="shared" si="400"/>
        <v>3500</v>
      </c>
      <c r="P4304" s="185">
        <f t="shared" si="399"/>
        <v>49000</v>
      </c>
      <c r="Q4304" s="143">
        <v>2023</v>
      </c>
      <c r="R4304" s="143" t="str">
        <f>IFERROR(VLOOKUP(G4304,'SOURCE COMPANY'!A:B, 2, FALSE), "")</f>
        <v>SUDEEP PHARMA</v>
      </c>
      <c r="S4304" s="143" t="str">
        <f>IFERROR(VLOOKUP(H4304,'CUSTOMER NAME'!A:B, 2, FALSE), "")</f>
        <v>TO THE ORDER</v>
      </c>
    </row>
    <row r="4305" spans="1:19">
      <c r="A4305" s="119" t="s">
        <v>172</v>
      </c>
      <c r="B4305" s="120">
        <v>20000</v>
      </c>
      <c r="C4305" s="120" t="s">
        <v>7</v>
      </c>
      <c r="D4305" s="120" t="s">
        <v>910</v>
      </c>
      <c r="E4305" s="120">
        <v>2.73</v>
      </c>
      <c r="F4305" s="120" t="s">
        <v>9</v>
      </c>
      <c r="G4305" s="143" t="s">
        <v>105</v>
      </c>
      <c r="H4305" s="121" t="s">
        <v>510</v>
      </c>
      <c r="I4305" s="192" t="s">
        <v>3389</v>
      </c>
      <c r="J4305" s="184">
        <f>IF(F4305="USD", E4305, E4305 * IFERROR(VLOOKUP(F4305, EXCHANGE_RATE!A:B, 2, FALSE), "Currency not found"))</f>
        <v>2.73</v>
      </c>
      <c r="K4305" s="184">
        <f t="shared" si="397"/>
        <v>2.73</v>
      </c>
      <c r="L4305" s="184">
        <f>IF(C4305="MTS", B4305, B4305 * IFERROR(VLOOKUP(C4305, 'QTY_CONVERSIONS '!A:B, 2, FALSE), "Units not  found"))</f>
        <v>20</v>
      </c>
      <c r="M4305" s="185">
        <f t="shared" si="398"/>
        <v>54600</v>
      </c>
      <c r="N4305" s="143" t="str">
        <f>IFERROR(VLOOKUP(D4305, Product_Category!A:B, 2, FALSE), "Uncategorized")</f>
        <v>MAGNESIUM STEARATE</v>
      </c>
      <c r="O4305" s="186">
        <f t="shared" si="400"/>
        <v>2730</v>
      </c>
      <c r="P4305" s="185">
        <f t="shared" si="399"/>
        <v>54600</v>
      </c>
      <c r="Q4305" s="143">
        <v>2023</v>
      </c>
      <c r="R4305" s="143" t="str">
        <f>IFERROR(VLOOKUP(G4305,'SOURCE COMPANY'!A:B, 2, FALSE), "")</f>
        <v>SUDEEP PHARMA</v>
      </c>
      <c r="S4305" s="143" t="str">
        <f>IFERROR(VLOOKUP(H4305,'CUSTOMER NAME'!A:B, 2, FALSE), "")</f>
        <v>TO THE ORDER</v>
      </c>
    </row>
    <row r="4306" spans="1:19">
      <c r="A4306" s="119" t="s">
        <v>172</v>
      </c>
      <c r="B4306" s="120">
        <v>20000</v>
      </c>
      <c r="C4306" s="120" t="s">
        <v>7</v>
      </c>
      <c r="D4306" s="120" t="s">
        <v>910</v>
      </c>
      <c r="E4306" s="120">
        <v>2.79</v>
      </c>
      <c r="F4306" s="120" t="s">
        <v>9</v>
      </c>
      <c r="G4306" s="143" t="s">
        <v>105</v>
      </c>
      <c r="H4306" s="121" t="s">
        <v>510</v>
      </c>
      <c r="I4306" s="192" t="s">
        <v>3389</v>
      </c>
      <c r="J4306" s="184">
        <f>IF(F4306="USD", E4306, E4306 * IFERROR(VLOOKUP(F4306, EXCHANGE_RATE!A:B, 2, FALSE), "Currency not found"))</f>
        <v>2.79</v>
      </c>
      <c r="K4306" s="184">
        <f t="shared" si="397"/>
        <v>2.79</v>
      </c>
      <c r="L4306" s="184">
        <f>IF(C4306="MTS", B4306, B4306 * IFERROR(VLOOKUP(C4306, 'QTY_CONVERSIONS '!A:B, 2, FALSE), "Units not  found"))</f>
        <v>20</v>
      </c>
      <c r="M4306" s="185">
        <f t="shared" si="398"/>
        <v>55800</v>
      </c>
      <c r="N4306" s="143" t="str">
        <f>IFERROR(VLOOKUP(D4306, Product_Category!A:B, 2, FALSE), "Uncategorized")</f>
        <v>MAGNESIUM STEARATE</v>
      </c>
      <c r="O4306" s="186">
        <f t="shared" si="400"/>
        <v>2790</v>
      </c>
      <c r="P4306" s="185">
        <f t="shared" si="399"/>
        <v>55800</v>
      </c>
      <c r="Q4306" s="143">
        <v>2023</v>
      </c>
      <c r="R4306" s="143" t="str">
        <f>IFERROR(VLOOKUP(G4306,'SOURCE COMPANY'!A:B, 2, FALSE), "")</f>
        <v>SUDEEP PHARMA</v>
      </c>
      <c r="S4306" s="143" t="str">
        <f>IFERROR(VLOOKUP(H4306,'CUSTOMER NAME'!A:B, 2, FALSE), "")</f>
        <v>TO THE ORDER</v>
      </c>
    </row>
    <row r="4307" spans="1:19">
      <c r="A4307" s="119" t="s">
        <v>172</v>
      </c>
      <c r="B4307" s="120">
        <v>4000</v>
      </c>
      <c r="C4307" s="120" t="s">
        <v>7</v>
      </c>
      <c r="D4307" s="120" t="s">
        <v>910</v>
      </c>
      <c r="E4307" s="120">
        <v>3.4</v>
      </c>
      <c r="F4307" s="120" t="s">
        <v>9</v>
      </c>
      <c r="G4307" s="143" t="s">
        <v>105</v>
      </c>
      <c r="H4307" s="121" t="s">
        <v>510</v>
      </c>
      <c r="I4307" s="192" t="s">
        <v>3389</v>
      </c>
      <c r="J4307" s="184">
        <f>IF(F4307="USD", E4307, E4307 * IFERROR(VLOOKUP(F4307, EXCHANGE_RATE!A:B, 2, FALSE), "Currency not found"))</f>
        <v>3.4</v>
      </c>
      <c r="K4307" s="184">
        <f t="shared" si="397"/>
        <v>3.4</v>
      </c>
      <c r="L4307" s="184">
        <f>IF(C4307="MTS", B4307, B4307 * IFERROR(VLOOKUP(C4307, 'QTY_CONVERSIONS '!A:B, 2, FALSE), "Units not  found"))</f>
        <v>4</v>
      </c>
      <c r="M4307" s="185">
        <f t="shared" si="398"/>
        <v>13600</v>
      </c>
      <c r="N4307" s="143" t="str">
        <f>IFERROR(VLOOKUP(D4307, Product_Category!A:B, 2, FALSE), "Uncategorized")</f>
        <v>MAGNESIUM STEARATE</v>
      </c>
      <c r="O4307" s="186">
        <f t="shared" si="400"/>
        <v>3400</v>
      </c>
      <c r="P4307" s="185">
        <f t="shared" si="399"/>
        <v>13600</v>
      </c>
      <c r="Q4307" s="143">
        <v>2023</v>
      </c>
      <c r="R4307" s="143" t="str">
        <f>IFERROR(VLOOKUP(G4307,'SOURCE COMPANY'!A:B, 2, FALSE), "")</f>
        <v>SUDEEP PHARMA</v>
      </c>
      <c r="S4307" s="143" t="str">
        <f>IFERROR(VLOOKUP(H4307,'CUSTOMER NAME'!A:B, 2, FALSE), "")</f>
        <v>TO THE ORDER</v>
      </c>
    </row>
    <row r="4308" spans="1:19">
      <c r="A4308" s="119" t="s">
        <v>172</v>
      </c>
      <c r="B4308" s="120">
        <v>6000</v>
      </c>
      <c r="C4308" s="120" t="s">
        <v>7</v>
      </c>
      <c r="D4308" s="120" t="s">
        <v>910</v>
      </c>
      <c r="E4308" s="120">
        <v>3.86</v>
      </c>
      <c r="F4308" s="120" t="s">
        <v>9</v>
      </c>
      <c r="G4308" s="143" t="s">
        <v>105</v>
      </c>
      <c r="H4308" s="121" t="s">
        <v>510</v>
      </c>
      <c r="I4308" s="192" t="s">
        <v>3389</v>
      </c>
      <c r="J4308" s="184">
        <f>IF(F4308="USD", E4308, E4308 * IFERROR(VLOOKUP(F4308, EXCHANGE_RATE!A:B, 2, FALSE), "Currency not found"))</f>
        <v>3.86</v>
      </c>
      <c r="K4308" s="184">
        <f t="shared" si="397"/>
        <v>3.86</v>
      </c>
      <c r="L4308" s="184">
        <f>IF(C4308="MTS", B4308, B4308 * IFERROR(VLOOKUP(C4308, 'QTY_CONVERSIONS '!A:B, 2, FALSE), "Units not  found"))</f>
        <v>6</v>
      </c>
      <c r="M4308" s="185">
        <f t="shared" si="398"/>
        <v>23160</v>
      </c>
      <c r="N4308" s="143" t="str">
        <f>IFERROR(VLOOKUP(D4308, Product_Category!A:B, 2, FALSE), "Uncategorized")</f>
        <v>MAGNESIUM STEARATE</v>
      </c>
      <c r="O4308" s="186">
        <f t="shared" si="400"/>
        <v>3860</v>
      </c>
      <c r="P4308" s="185">
        <f t="shared" si="399"/>
        <v>23160</v>
      </c>
      <c r="Q4308" s="143">
        <v>2023</v>
      </c>
      <c r="R4308" s="143" t="str">
        <f>IFERROR(VLOOKUP(G4308,'SOURCE COMPANY'!A:B, 2, FALSE), "")</f>
        <v>SUDEEP PHARMA</v>
      </c>
      <c r="S4308" s="143" t="str">
        <f>IFERROR(VLOOKUP(H4308,'CUSTOMER NAME'!A:B, 2, FALSE), "")</f>
        <v>TO THE ORDER</v>
      </c>
    </row>
    <row r="4309" spans="1:19">
      <c r="A4309" s="119" t="s">
        <v>807</v>
      </c>
      <c r="B4309" s="120">
        <v>200</v>
      </c>
      <c r="C4309" s="120" t="s">
        <v>7</v>
      </c>
      <c r="D4309" s="120" t="s">
        <v>910</v>
      </c>
      <c r="E4309" s="120">
        <v>7</v>
      </c>
      <c r="F4309" s="120" t="s">
        <v>9</v>
      </c>
      <c r="G4309" s="143" t="s">
        <v>105</v>
      </c>
      <c r="H4309" s="121" t="s">
        <v>510</v>
      </c>
      <c r="I4309" s="192" t="s">
        <v>3034</v>
      </c>
      <c r="J4309" s="184">
        <f>IF(F4309="USD", E4309, E4309 * IFERROR(VLOOKUP(F4309, EXCHANGE_RATE!A:B, 2, FALSE), "Currency not found"))</f>
        <v>7</v>
      </c>
      <c r="K4309" s="184">
        <f t="shared" si="397"/>
        <v>7</v>
      </c>
      <c r="L4309" s="184">
        <f>IF(C4309="MTS", B4309, B4309 * IFERROR(VLOOKUP(C4309, 'QTY_CONVERSIONS '!A:B, 2, FALSE), "Units not  found"))</f>
        <v>0.2</v>
      </c>
      <c r="M4309" s="185">
        <f t="shared" si="398"/>
        <v>1400</v>
      </c>
      <c r="N4309" s="143" t="str">
        <f>IFERROR(VLOOKUP(D4309, Product_Category!A:B, 2, FALSE), "Uncategorized")</f>
        <v>MAGNESIUM STEARATE</v>
      </c>
      <c r="O4309" s="186">
        <f t="shared" si="400"/>
        <v>7000</v>
      </c>
      <c r="P4309" s="185">
        <f t="shared" si="399"/>
        <v>1400</v>
      </c>
      <c r="Q4309" s="143">
        <v>2023</v>
      </c>
      <c r="R4309" s="143" t="str">
        <f>IFERROR(VLOOKUP(G4309,'SOURCE COMPANY'!A:B, 2, FALSE), "")</f>
        <v>SUDEEP PHARMA</v>
      </c>
      <c r="S4309" s="143" t="str">
        <f>IFERROR(VLOOKUP(H4309,'CUSTOMER NAME'!A:B, 2, FALSE), "")</f>
        <v>TO THE ORDER</v>
      </c>
    </row>
    <row r="4310" spans="1:19">
      <c r="A4310" s="119" t="s">
        <v>816</v>
      </c>
      <c r="B4310" s="120">
        <v>1000</v>
      </c>
      <c r="C4310" s="120" t="s">
        <v>7</v>
      </c>
      <c r="D4310" s="120" t="s">
        <v>910</v>
      </c>
      <c r="E4310" s="120">
        <v>2.1</v>
      </c>
      <c r="F4310" s="120" t="s">
        <v>9</v>
      </c>
      <c r="G4310" s="143" t="s">
        <v>105</v>
      </c>
      <c r="H4310" s="121" t="s">
        <v>510</v>
      </c>
      <c r="I4310" s="192" t="s">
        <v>3034</v>
      </c>
      <c r="J4310" s="184">
        <f>IF(F4310="USD", E4310, E4310 * IFERROR(VLOOKUP(F4310, EXCHANGE_RATE!A:B, 2, FALSE), "Currency not found"))</f>
        <v>2.1</v>
      </c>
      <c r="K4310" s="184">
        <f t="shared" si="397"/>
        <v>2.1</v>
      </c>
      <c r="L4310" s="184">
        <f>IF(C4310="MTS", B4310, B4310 * IFERROR(VLOOKUP(C4310, 'QTY_CONVERSIONS '!A:B, 2, FALSE), "Units not  found"))</f>
        <v>1</v>
      </c>
      <c r="M4310" s="185">
        <f t="shared" si="398"/>
        <v>2100</v>
      </c>
      <c r="N4310" s="143" t="str">
        <f>IFERROR(VLOOKUP(D4310, Product_Category!A:B, 2, FALSE), "Uncategorized")</f>
        <v>MAGNESIUM STEARATE</v>
      </c>
      <c r="O4310" s="186">
        <f t="shared" si="400"/>
        <v>2100</v>
      </c>
      <c r="P4310" s="185">
        <f t="shared" si="399"/>
        <v>2100</v>
      </c>
      <c r="Q4310" s="143">
        <v>2023</v>
      </c>
      <c r="R4310" s="143" t="str">
        <f>IFERROR(VLOOKUP(G4310,'SOURCE COMPANY'!A:B, 2, FALSE), "")</f>
        <v>SUDEEP PHARMA</v>
      </c>
      <c r="S4310" s="143" t="str">
        <f>IFERROR(VLOOKUP(H4310,'CUSTOMER NAME'!A:B, 2, FALSE), "")</f>
        <v>TO THE ORDER</v>
      </c>
    </row>
    <row r="4311" spans="1:19">
      <c r="A4311" s="119" t="s">
        <v>834</v>
      </c>
      <c r="B4311" s="120">
        <v>10000</v>
      </c>
      <c r="C4311" s="120" t="s">
        <v>7</v>
      </c>
      <c r="D4311" s="120" t="s">
        <v>910</v>
      </c>
      <c r="E4311" s="120">
        <v>3.37</v>
      </c>
      <c r="F4311" s="120" t="s">
        <v>9</v>
      </c>
      <c r="G4311" s="143" t="s">
        <v>105</v>
      </c>
      <c r="H4311" s="121" t="s">
        <v>510</v>
      </c>
      <c r="I4311" s="192" t="s">
        <v>3034</v>
      </c>
      <c r="J4311" s="184">
        <f>IF(F4311="USD", E4311, E4311 * IFERROR(VLOOKUP(F4311, EXCHANGE_RATE!A:B, 2, FALSE), "Currency not found"))</f>
        <v>3.37</v>
      </c>
      <c r="K4311" s="184">
        <f t="shared" si="397"/>
        <v>3.37</v>
      </c>
      <c r="L4311" s="184">
        <f>IF(C4311="MTS", B4311, B4311 * IFERROR(VLOOKUP(C4311, 'QTY_CONVERSIONS '!A:B, 2, FALSE), "Units not  found"))</f>
        <v>10</v>
      </c>
      <c r="M4311" s="185">
        <f t="shared" si="398"/>
        <v>33700</v>
      </c>
      <c r="N4311" s="143" t="str">
        <f>IFERROR(VLOOKUP(D4311, Product_Category!A:B, 2, FALSE), "Uncategorized")</f>
        <v>MAGNESIUM STEARATE</v>
      </c>
      <c r="O4311" s="186">
        <f t="shared" si="400"/>
        <v>3370</v>
      </c>
      <c r="P4311" s="185">
        <f t="shared" si="399"/>
        <v>33700</v>
      </c>
      <c r="Q4311" s="143">
        <v>2023</v>
      </c>
      <c r="R4311" s="143" t="str">
        <f>IFERROR(VLOOKUP(G4311,'SOURCE COMPANY'!A:B, 2, FALSE), "")</f>
        <v>SUDEEP PHARMA</v>
      </c>
      <c r="S4311" s="143" t="str">
        <f>IFERROR(VLOOKUP(H4311,'CUSTOMER NAME'!A:B, 2, FALSE), "")</f>
        <v>TO THE ORDER</v>
      </c>
    </row>
    <row r="4312" spans="1:19">
      <c r="A4312" s="119" t="s">
        <v>1220</v>
      </c>
      <c r="B4312" s="120">
        <v>100</v>
      </c>
      <c r="C4312" s="120" t="s">
        <v>7</v>
      </c>
      <c r="D4312" s="120" t="s">
        <v>910</v>
      </c>
      <c r="E4312" s="120">
        <v>9.8000000000000007</v>
      </c>
      <c r="F4312" s="120" t="s">
        <v>9</v>
      </c>
      <c r="G4312" s="143" t="s">
        <v>105</v>
      </c>
      <c r="H4312" s="121" t="s">
        <v>510</v>
      </c>
      <c r="I4312" s="192" t="s">
        <v>3034</v>
      </c>
      <c r="J4312" s="184">
        <f>IF(F4312="USD", E4312, E4312 * IFERROR(VLOOKUP(F4312, EXCHANGE_RATE!A:B, 2, FALSE), "Currency not found"))</f>
        <v>9.8000000000000007</v>
      </c>
      <c r="K4312" s="184">
        <f t="shared" si="397"/>
        <v>9.8000000000000007</v>
      </c>
      <c r="L4312" s="184">
        <f>IF(C4312="MTS", B4312, B4312 * IFERROR(VLOOKUP(C4312, 'QTY_CONVERSIONS '!A:B, 2, FALSE), "Units not  found"))</f>
        <v>0.1</v>
      </c>
      <c r="M4312" s="185">
        <f t="shared" si="398"/>
        <v>980.00000000000011</v>
      </c>
      <c r="N4312" s="143" t="str">
        <f>IFERROR(VLOOKUP(D4312, Product_Category!A:B, 2, FALSE), "Uncategorized")</f>
        <v>MAGNESIUM STEARATE</v>
      </c>
      <c r="O4312" s="186">
        <f t="shared" si="400"/>
        <v>9800</v>
      </c>
      <c r="P4312" s="185">
        <f t="shared" si="399"/>
        <v>980</v>
      </c>
      <c r="Q4312" s="143">
        <v>2023</v>
      </c>
      <c r="R4312" s="143" t="str">
        <f>IFERROR(VLOOKUP(G4312,'SOURCE COMPANY'!A:B, 2, FALSE), "")</f>
        <v>SUDEEP PHARMA</v>
      </c>
      <c r="S4312" s="143" t="str">
        <f>IFERROR(VLOOKUP(H4312,'CUSTOMER NAME'!A:B, 2, FALSE), "")</f>
        <v>TO THE ORDER</v>
      </c>
    </row>
    <row r="4313" spans="1:19">
      <c r="A4313" s="119" t="s">
        <v>1046</v>
      </c>
      <c r="B4313" s="120">
        <v>4000</v>
      </c>
      <c r="C4313" s="120" t="s">
        <v>7</v>
      </c>
      <c r="D4313" s="120" t="s">
        <v>910</v>
      </c>
      <c r="E4313" s="120">
        <v>2.8</v>
      </c>
      <c r="F4313" s="120" t="s">
        <v>9</v>
      </c>
      <c r="G4313" s="143" t="s">
        <v>105</v>
      </c>
      <c r="H4313" s="121" t="s">
        <v>510</v>
      </c>
      <c r="I4313" s="192" t="s">
        <v>3034</v>
      </c>
      <c r="J4313" s="184">
        <f>IF(F4313="USD", E4313, E4313 * IFERROR(VLOOKUP(F4313, EXCHANGE_RATE!A:B, 2, FALSE), "Currency not found"))</f>
        <v>2.8</v>
      </c>
      <c r="K4313" s="184">
        <f t="shared" si="397"/>
        <v>2.8</v>
      </c>
      <c r="L4313" s="184">
        <f>IF(C4313="MTS", B4313, B4313 * IFERROR(VLOOKUP(C4313, 'QTY_CONVERSIONS '!A:B, 2, FALSE), "Units not  found"))</f>
        <v>4</v>
      </c>
      <c r="M4313" s="185">
        <f t="shared" si="398"/>
        <v>11200</v>
      </c>
      <c r="N4313" s="143" t="str">
        <f>IFERROR(VLOOKUP(D4313, Product_Category!A:B, 2, FALSE), "Uncategorized")</f>
        <v>MAGNESIUM STEARATE</v>
      </c>
      <c r="O4313" s="186">
        <f t="shared" si="400"/>
        <v>2800</v>
      </c>
      <c r="P4313" s="185">
        <f t="shared" si="399"/>
        <v>11200</v>
      </c>
      <c r="Q4313" s="143">
        <v>2023</v>
      </c>
      <c r="R4313" s="143" t="str">
        <f>IFERROR(VLOOKUP(G4313,'SOURCE COMPANY'!A:B, 2, FALSE), "")</f>
        <v>SUDEEP PHARMA</v>
      </c>
      <c r="S4313" s="143" t="str">
        <f>IFERROR(VLOOKUP(H4313,'CUSTOMER NAME'!A:B, 2, FALSE), "")</f>
        <v>TO THE ORDER</v>
      </c>
    </row>
    <row r="4314" spans="1:19">
      <c r="A4314" s="119" t="s">
        <v>3028</v>
      </c>
      <c r="B4314" s="120">
        <v>8000</v>
      </c>
      <c r="C4314" s="120" t="s">
        <v>7</v>
      </c>
      <c r="D4314" s="120" t="s">
        <v>910</v>
      </c>
      <c r="E4314" s="120">
        <v>3.5</v>
      </c>
      <c r="F4314" s="120" t="s">
        <v>9</v>
      </c>
      <c r="G4314" s="143" t="s">
        <v>105</v>
      </c>
      <c r="H4314" s="121" t="s">
        <v>510</v>
      </c>
      <c r="I4314" s="192" t="s">
        <v>3034</v>
      </c>
      <c r="J4314" s="184">
        <f>IF(F4314="USD", E4314, E4314 * IFERROR(VLOOKUP(F4314, EXCHANGE_RATE!A:B, 2, FALSE), "Currency not found"))</f>
        <v>3.5</v>
      </c>
      <c r="K4314" s="184">
        <f t="shared" si="397"/>
        <v>3.5</v>
      </c>
      <c r="L4314" s="184">
        <f>IF(C4314="MTS", B4314, B4314 * IFERROR(VLOOKUP(C4314, 'QTY_CONVERSIONS '!A:B, 2, FALSE), "Units not  found"))</f>
        <v>8</v>
      </c>
      <c r="M4314" s="185">
        <f t="shared" si="398"/>
        <v>28000</v>
      </c>
      <c r="N4314" s="143" t="str">
        <f>IFERROR(VLOOKUP(D4314, Product_Category!A:B, 2, FALSE), "Uncategorized")</f>
        <v>MAGNESIUM STEARATE</v>
      </c>
      <c r="O4314" s="186">
        <f t="shared" si="400"/>
        <v>3500</v>
      </c>
      <c r="P4314" s="185">
        <f t="shared" si="399"/>
        <v>28000</v>
      </c>
      <c r="Q4314" s="143">
        <v>2023</v>
      </c>
      <c r="R4314" s="143" t="str">
        <f>IFERROR(VLOOKUP(G4314,'SOURCE COMPANY'!A:B, 2, FALSE), "")</f>
        <v>SUDEEP PHARMA</v>
      </c>
      <c r="S4314" s="143" t="str">
        <f>IFERROR(VLOOKUP(H4314,'CUSTOMER NAME'!A:B, 2, FALSE), "")</f>
        <v>TO THE ORDER</v>
      </c>
    </row>
    <row r="4315" spans="1:19">
      <c r="A4315" s="119" t="s">
        <v>3028</v>
      </c>
      <c r="B4315" s="120">
        <v>10000</v>
      </c>
      <c r="C4315" s="120" t="s">
        <v>7</v>
      </c>
      <c r="D4315" s="120" t="s">
        <v>910</v>
      </c>
      <c r="E4315" s="120">
        <v>3.85</v>
      </c>
      <c r="F4315" s="120" t="s">
        <v>9</v>
      </c>
      <c r="G4315" s="143" t="s">
        <v>105</v>
      </c>
      <c r="H4315" s="121" t="s">
        <v>510</v>
      </c>
      <c r="I4315" s="192" t="s">
        <v>3034</v>
      </c>
      <c r="J4315" s="184">
        <f>IF(F4315="USD", E4315, E4315 * IFERROR(VLOOKUP(F4315, EXCHANGE_RATE!A:B, 2, FALSE), "Currency not found"))</f>
        <v>3.85</v>
      </c>
      <c r="K4315" s="184">
        <f t="shared" si="397"/>
        <v>3.85</v>
      </c>
      <c r="L4315" s="184">
        <f>IF(C4315="MTS", B4315, B4315 * IFERROR(VLOOKUP(C4315, 'QTY_CONVERSIONS '!A:B, 2, FALSE), "Units not  found"))</f>
        <v>10</v>
      </c>
      <c r="M4315" s="185">
        <f t="shared" si="398"/>
        <v>38500</v>
      </c>
      <c r="N4315" s="143" t="str">
        <f>IFERROR(VLOOKUP(D4315, Product_Category!A:B, 2, FALSE), "Uncategorized")</f>
        <v>MAGNESIUM STEARATE</v>
      </c>
      <c r="O4315" s="186">
        <f t="shared" si="400"/>
        <v>3850</v>
      </c>
      <c r="P4315" s="185">
        <f t="shared" si="399"/>
        <v>38500</v>
      </c>
      <c r="Q4315" s="143">
        <v>2023</v>
      </c>
      <c r="R4315" s="143" t="str">
        <f>IFERROR(VLOOKUP(G4315,'SOURCE COMPANY'!A:B, 2, FALSE), "")</f>
        <v>SUDEEP PHARMA</v>
      </c>
      <c r="S4315" s="143" t="str">
        <f>IFERROR(VLOOKUP(H4315,'CUSTOMER NAME'!A:B, 2, FALSE), "")</f>
        <v>TO THE ORDER</v>
      </c>
    </row>
    <row r="4316" spans="1:19">
      <c r="A4316" s="119" t="s">
        <v>3028</v>
      </c>
      <c r="B4316" s="120">
        <v>20000</v>
      </c>
      <c r="C4316" s="120" t="s">
        <v>7</v>
      </c>
      <c r="D4316" s="120" t="s">
        <v>910</v>
      </c>
      <c r="E4316" s="120">
        <v>2.79</v>
      </c>
      <c r="F4316" s="120" t="s">
        <v>9</v>
      </c>
      <c r="G4316" s="143" t="s">
        <v>105</v>
      </c>
      <c r="H4316" s="121" t="s">
        <v>510</v>
      </c>
      <c r="I4316" s="192" t="s">
        <v>3034</v>
      </c>
      <c r="J4316" s="184">
        <f>IF(F4316="USD", E4316, E4316 * IFERROR(VLOOKUP(F4316, EXCHANGE_RATE!A:B, 2, FALSE), "Currency not found"))</f>
        <v>2.79</v>
      </c>
      <c r="K4316" s="184">
        <f t="shared" si="397"/>
        <v>2.79</v>
      </c>
      <c r="L4316" s="184">
        <f>IF(C4316="MTS", B4316, B4316 * IFERROR(VLOOKUP(C4316, 'QTY_CONVERSIONS '!A:B, 2, FALSE), "Units not  found"))</f>
        <v>20</v>
      </c>
      <c r="M4316" s="185">
        <f t="shared" si="398"/>
        <v>55800</v>
      </c>
      <c r="N4316" s="143" t="str">
        <f>IFERROR(VLOOKUP(D4316, Product_Category!A:B, 2, FALSE), "Uncategorized")</f>
        <v>MAGNESIUM STEARATE</v>
      </c>
      <c r="O4316" s="186">
        <f t="shared" si="400"/>
        <v>2790</v>
      </c>
      <c r="P4316" s="185">
        <f t="shared" si="399"/>
        <v>55800</v>
      </c>
      <c r="Q4316" s="143">
        <v>2023</v>
      </c>
      <c r="R4316" s="143" t="str">
        <f>IFERROR(VLOOKUP(G4316,'SOURCE COMPANY'!A:B, 2, FALSE), "")</f>
        <v>SUDEEP PHARMA</v>
      </c>
      <c r="S4316" s="143" t="str">
        <f>IFERROR(VLOOKUP(H4316,'CUSTOMER NAME'!A:B, 2, FALSE), "")</f>
        <v>TO THE ORDER</v>
      </c>
    </row>
    <row r="4317" spans="1:19">
      <c r="A4317" s="233" t="s">
        <v>746</v>
      </c>
      <c r="B4317" s="118">
        <v>1000</v>
      </c>
      <c r="C4317" s="118" t="s">
        <v>7</v>
      </c>
      <c r="D4317" s="118" t="s">
        <v>748</v>
      </c>
      <c r="E4317" s="255">
        <v>2.25</v>
      </c>
      <c r="F4317" s="118" t="s">
        <v>9</v>
      </c>
      <c r="G4317" s="118" t="s">
        <v>742</v>
      </c>
      <c r="H4317" s="199" t="s">
        <v>510</v>
      </c>
      <c r="I4317" s="219" t="str">
        <f>I4316</f>
        <v>September</v>
      </c>
      <c r="J4317" s="184">
        <f>IF(F4317="USD", E4317, E4317 * IFERROR(VLOOKUP(F4317, EXCHANGE_RATE!A:B, 2, FALSE), "Currency not found"))</f>
        <v>2.25</v>
      </c>
      <c r="K4317" s="184">
        <f t="shared" si="397"/>
        <v>2.25</v>
      </c>
      <c r="L4317" s="184">
        <f>IF(C4317="MTS", B4317, B4317 * IFERROR(VLOOKUP(C4317, 'QTY_CONVERSIONS '!A:B, 2, FALSE), "Units not  found"))</f>
        <v>1</v>
      </c>
      <c r="M4317" s="185">
        <f t="shared" si="398"/>
        <v>2250</v>
      </c>
      <c r="N4317" s="143" t="str">
        <f>IFERROR(VLOOKUP(D4317, Product_Category!A:B, 2, FALSE), "Uncategorized")</f>
        <v>MAGNESIUM STEARATE</v>
      </c>
      <c r="O4317" s="186">
        <f t="shared" si="400"/>
        <v>2250</v>
      </c>
      <c r="P4317" s="185">
        <f t="shared" si="399"/>
        <v>2250</v>
      </c>
      <c r="Q4317" s="143">
        <v>2023</v>
      </c>
      <c r="R4317" s="143" t="str">
        <f>IFERROR(VLOOKUP(G4317,'SOURCE COMPANY'!A:B, 2, FALSE), "")</f>
        <v>SUNSHINE ORGANICS</v>
      </c>
      <c r="S4317" s="143" t="str">
        <f>IFERROR(VLOOKUP(H4317,'CUSTOMER NAME'!A:B, 2, FALSE), "")</f>
        <v>TO THE ORDER</v>
      </c>
    </row>
    <row r="4318" spans="1:19">
      <c r="A4318" s="133" t="s">
        <v>909</v>
      </c>
      <c r="B4318" s="131">
        <v>100</v>
      </c>
      <c r="C4318" s="131" t="s">
        <v>7</v>
      </c>
      <c r="D4318" s="131" t="s">
        <v>2733</v>
      </c>
      <c r="E4318" s="131">
        <v>2.5550000000000002</v>
      </c>
      <c r="F4318" s="131" t="s">
        <v>9</v>
      </c>
      <c r="G4318" s="131" t="s">
        <v>2734</v>
      </c>
      <c r="H4318" s="134" t="s">
        <v>510</v>
      </c>
      <c r="I4318" s="192" t="s">
        <v>2670</v>
      </c>
      <c r="J4318" s="184">
        <f>IF(F4318="USD", E4318, E4318 * IFERROR(VLOOKUP(F4318, EXCHANGE_RATE!A:B, 2, FALSE), "Currency not found"))</f>
        <v>2.5550000000000002</v>
      </c>
      <c r="K4318" s="184">
        <f t="shared" si="397"/>
        <v>2.5599999999999996</v>
      </c>
      <c r="L4318" s="184">
        <f>IF(C4318="MTS", B4318, B4318 * IFERROR(VLOOKUP(C4318, 'QTY_CONVERSIONS '!A:B, 2, FALSE), "Units not  found"))</f>
        <v>0.1</v>
      </c>
      <c r="M4318" s="185">
        <f t="shared" si="398"/>
        <v>255.99999999999997</v>
      </c>
      <c r="N4318" s="143" t="str">
        <f>IFERROR(VLOOKUP(D4318, Product_Category!A:B, 2, FALSE), "Uncategorized")</f>
        <v>MCC</v>
      </c>
      <c r="O4318" s="186">
        <f t="shared" si="400"/>
        <v>2559.9999999999995</v>
      </c>
      <c r="P4318" s="185">
        <f t="shared" si="399"/>
        <v>255.99999999999997</v>
      </c>
      <c r="Q4318" s="143">
        <v>2023</v>
      </c>
      <c r="R4318" s="143" t="str">
        <f>IFERROR(VLOOKUP(G4318,'SOURCE COMPANY'!A:B, 2, FALSE), "")</f>
        <v>TRIDENT</v>
      </c>
      <c r="S4318" s="143" t="str">
        <f>IFERROR(VLOOKUP(H4318,'CUSTOMER NAME'!A:B, 2, FALSE), "")</f>
        <v>TO THE ORDER</v>
      </c>
    </row>
    <row r="4319" spans="1:19">
      <c r="A4319" s="133" t="s">
        <v>909</v>
      </c>
      <c r="B4319" s="131">
        <v>300</v>
      </c>
      <c r="C4319" s="131" t="s">
        <v>7</v>
      </c>
      <c r="D4319" s="131" t="s">
        <v>1606</v>
      </c>
      <c r="E4319" s="131">
        <v>2.0680000000000001</v>
      </c>
      <c r="F4319" s="131" t="s">
        <v>9</v>
      </c>
      <c r="G4319" s="131" t="s">
        <v>2734</v>
      </c>
      <c r="H4319" s="134" t="s">
        <v>510</v>
      </c>
      <c r="I4319" s="192" t="s">
        <v>2670</v>
      </c>
      <c r="J4319" s="184">
        <f>IF(F4319="USD", E4319, E4319 * IFERROR(VLOOKUP(F4319, EXCHANGE_RATE!A:B, 2, FALSE), "Currency not found"))</f>
        <v>2.0680000000000001</v>
      </c>
      <c r="K4319" s="184">
        <f t="shared" si="397"/>
        <v>2.0699999999999998</v>
      </c>
      <c r="L4319" s="184">
        <f>IF(C4319="MTS", B4319, B4319 * IFERROR(VLOOKUP(C4319, 'QTY_CONVERSIONS '!A:B, 2, FALSE), "Units not  found"))</f>
        <v>0.3</v>
      </c>
      <c r="M4319" s="185">
        <f t="shared" si="398"/>
        <v>621</v>
      </c>
      <c r="N4319" s="143" t="str">
        <f>IFERROR(VLOOKUP(D4319, Product_Category!A:B, 2, FALSE), "Uncategorized")</f>
        <v>MCC</v>
      </c>
      <c r="O4319" s="186">
        <f t="shared" si="400"/>
        <v>2070</v>
      </c>
      <c r="P4319" s="185">
        <f t="shared" si="399"/>
        <v>621</v>
      </c>
      <c r="Q4319" s="143">
        <v>2023</v>
      </c>
      <c r="R4319" s="143" t="str">
        <f>IFERROR(VLOOKUP(G4319,'SOURCE COMPANY'!A:B, 2, FALSE), "")</f>
        <v>TRIDENT</v>
      </c>
      <c r="S4319" s="143" t="str">
        <f>IFERROR(VLOOKUP(H4319,'CUSTOMER NAME'!A:B, 2, FALSE), "")</f>
        <v>TO THE ORDER</v>
      </c>
    </row>
    <row r="4320" spans="1:19">
      <c r="A4320" s="133" t="s">
        <v>909</v>
      </c>
      <c r="B4320" s="131">
        <v>100</v>
      </c>
      <c r="C4320" s="131" t="s">
        <v>7</v>
      </c>
      <c r="D4320" s="131" t="s">
        <v>1994</v>
      </c>
      <c r="E4320" s="131">
        <v>2.0680000000000001</v>
      </c>
      <c r="F4320" s="131" t="s">
        <v>9</v>
      </c>
      <c r="G4320" s="131" t="s">
        <v>2734</v>
      </c>
      <c r="H4320" s="134" t="s">
        <v>510</v>
      </c>
      <c r="I4320" s="192" t="s">
        <v>2670</v>
      </c>
      <c r="J4320" s="184">
        <f>IF(F4320="USD", E4320, E4320 * IFERROR(VLOOKUP(F4320, EXCHANGE_RATE!A:B, 2, FALSE), "Currency not found"))</f>
        <v>2.0680000000000001</v>
      </c>
      <c r="K4320" s="184">
        <f t="shared" si="397"/>
        <v>2.0699999999999998</v>
      </c>
      <c r="L4320" s="184">
        <f>IF(C4320="MTS", B4320, B4320 * IFERROR(VLOOKUP(C4320, 'QTY_CONVERSIONS '!A:B, 2, FALSE), "Units not  found"))</f>
        <v>0.1</v>
      </c>
      <c r="M4320" s="185">
        <f t="shared" si="398"/>
        <v>206.99999999999997</v>
      </c>
      <c r="N4320" s="143" t="str">
        <f>IFERROR(VLOOKUP(D4320, Product_Category!A:B, 2, FALSE), "Uncategorized")</f>
        <v>MCC</v>
      </c>
      <c r="O4320" s="186">
        <f t="shared" si="400"/>
        <v>2070</v>
      </c>
      <c r="P4320" s="185">
        <f t="shared" si="399"/>
        <v>207</v>
      </c>
      <c r="Q4320" s="143">
        <v>2023</v>
      </c>
      <c r="R4320" s="143" t="str">
        <f>IFERROR(VLOOKUP(G4320,'SOURCE COMPANY'!A:B, 2, FALSE), "")</f>
        <v>TRIDENT</v>
      </c>
      <c r="S4320" s="143" t="str">
        <f>IFERROR(VLOOKUP(H4320,'CUSTOMER NAME'!A:B, 2, FALSE), "")</f>
        <v>TO THE ORDER</v>
      </c>
    </row>
    <row r="4321" spans="1:19">
      <c r="A4321" s="234" t="s">
        <v>807</v>
      </c>
      <c r="B4321" s="143">
        <v>5000</v>
      </c>
      <c r="C4321" s="143" t="s">
        <v>7</v>
      </c>
      <c r="D4321" s="143" t="s">
        <v>1110</v>
      </c>
      <c r="E4321" s="255">
        <v>5.85</v>
      </c>
      <c r="F4321" s="143" t="s">
        <v>9</v>
      </c>
      <c r="G4321" s="143" t="s">
        <v>1111</v>
      </c>
      <c r="H4321" s="198" t="s">
        <v>510</v>
      </c>
      <c r="I4321" s="219" t="str">
        <f t="shared" ref="I4321:I4328" si="401">I4320</f>
        <v>August</v>
      </c>
      <c r="J4321" s="184">
        <f>IF(F4321="USD", E4321, E4321 * IFERROR(VLOOKUP(F4321, EXCHANGE_RATE!A:B, 2, FALSE), "Currency not found"))</f>
        <v>5.85</v>
      </c>
      <c r="K4321" s="184">
        <f t="shared" si="397"/>
        <v>5.85</v>
      </c>
      <c r="L4321" s="184">
        <f>IF(C4321="MTS", B4321, B4321 * IFERROR(VLOOKUP(C4321, 'QTY_CONVERSIONS '!A:B, 2, FALSE), "Units not  found"))</f>
        <v>5</v>
      </c>
      <c r="M4321" s="185">
        <f t="shared" si="398"/>
        <v>29250</v>
      </c>
      <c r="N4321" s="143" t="str">
        <f>IFERROR(VLOOKUP(D4321, Product_Category!A:B, 2, FALSE), "Uncategorized")</f>
        <v>CROSCARMELLOSE SODIUM</v>
      </c>
      <c r="O4321" s="186">
        <f t="shared" si="400"/>
        <v>5850</v>
      </c>
      <c r="P4321" s="185">
        <f t="shared" si="399"/>
        <v>29250</v>
      </c>
      <c r="Q4321" s="143">
        <v>2023</v>
      </c>
      <c r="R4321" s="143" t="str">
        <f>IFERROR(VLOOKUP(G4321,'SOURCE COMPANY'!A:B, 2, FALSE), "")</f>
        <v>TRINITY PHARMA</v>
      </c>
      <c r="S4321" s="143" t="str">
        <f>IFERROR(VLOOKUP(H4321,'CUSTOMER NAME'!A:B, 2, FALSE), "")</f>
        <v>TO THE ORDER</v>
      </c>
    </row>
    <row r="4322" spans="1:19">
      <c r="A4322" s="234" t="s">
        <v>807</v>
      </c>
      <c r="B4322" s="143">
        <v>5000</v>
      </c>
      <c r="C4322" s="143" t="s">
        <v>7</v>
      </c>
      <c r="D4322" s="143" t="s">
        <v>1112</v>
      </c>
      <c r="E4322" s="255">
        <v>2.85</v>
      </c>
      <c r="F4322" s="143" t="s">
        <v>9</v>
      </c>
      <c r="G4322" s="143" t="s">
        <v>1111</v>
      </c>
      <c r="H4322" s="198" t="s">
        <v>510</v>
      </c>
      <c r="I4322" s="219" t="str">
        <f t="shared" si="401"/>
        <v>August</v>
      </c>
      <c r="J4322" s="184">
        <f>IF(F4322="USD", E4322, E4322 * IFERROR(VLOOKUP(F4322, EXCHANGE_RATE!A:B, 2, FALSE), "Currency not found"))</f>
        <v>2.85</v>
      </c>
      <c r="K4322" s="184">
        <f t="shared" si="397"/>
        <v>2.85</v>
      </c>
      <c r="L4322" s="184">
        <f>IF(C4322="MTS", B4322, B4322 * IFERROR(VLOOKUP(C4322, 'QTY_CONVERSIONS '!A:B, 2, FALSE), "Units not  found"))</f>
        <v>5</v>
      </c>
      <c r="M4322" s="185">
        <f t="shared" si="398"/>
        <v>14250</v>
      </c>
      <c r="N4322" s="143" t="str">
        <f>IFERROR(VLOOKUP(D4322, Product_Category!A:B, 2, FALSE), "Uncategorized")</f>
        <v>MCC</v>
      </c>
      <c r="O4322" s="186">
        <f t="shared" si="400"/>
        <v>2850</v>
      </c>
      <c r="P4322" s="185">
        <f t="shared" si="399"/>
        <v>14250</v>
      </c>
      <c r="Q4322" s="143">
        <v>2023</v>
      </c>
      <c r="R4322" s="143" t="str">
        <f>IFERROR(VLOOKUP(G4322,'SOURCE COMPANY'!A:B, 2, FALSE), "")</f>
        <v>TRINITY PHARMA</v>
      </c>
      <c r="S4322" s="143" t="str">
        <f>IFERROR(VLOOKUP(H4322,'CUSTOMER NAME'!A:B, 2, FALSE), "")</f>
        <v>TO THE ORDER</v>
      </c>
    </row>
    <row r="4323" spans="1:19">
      <c r="A4323" s="234" t="s">
        <v>807</v>
      </c>
      <c r="B4323" s="143">
        <v>5000</v>
      </c>
      <c r="C4323" s="143" t="s">
        <v>7</v>
      </c>
      <c r="D4323" s="143" t="s">
        <v>1113</v>
      </c>
      <c r="E4323" s="255">
        <v>2.85</v>
      </c>
      <c r="F4323" s="143" t="s">
        <v>9</v>
      </c>
      <c r="G4323" s="143" t="s">
        <v>1111</v>
      </c>
      <c r="H4323" s="198" t="s">
        <v>510</v>
      </c>
      <c r="I4323" s="219" t="str">
        <f t="shared" si="401"/>
        <v>August</v>
      </c>
      <c r="J4323" s="184">
        <f>IF(F4323="USD", E4323, E4323 * IFERROR(VLOOKUP(F4323, EXCHANGE_RATE!A:B, 2, FALSE), "Currency not found"))</f>
        <v>2.85</v>
      </c>
      <c r="K4323" s="184">
        <f t="shared" si="397"/>
        <v>2.85</v>
      </c>
      <c r="L4323" s="184">
        <f>IF(C4323="MTS", B4323, B4323 * IFERROR(VLOOKUP(C4323, 'QTY_CONVERSIONS '!A:B, 2, FALSE), "Units not  found"))</f>
        <v>5</v>
      </c>
      <c r="M4323" s="185">
        <f t="shared" si="398"/>
        <v>14250</v>
      </c>
      <c r="N4323" s="143" t="str">
        <f>IFERROR(VLOOKUP(D4323, Product_Category!A:B, 2, FALSE), "Uncategorized")</f>
        <v>MCC</v>
      </c>
      <c r="O4323" s="186">
        <f t="shared" si="400"/>
        <v>2850</v>
      </c>
      <c r="P4323" s="185">
        <f t="shared" si="399"/>
        <v>14250</v>
      </c>
      <c r="Q4323" s="143">
        <v>2023</v>
      </c>
      <c r="R4323" s="143" t="str">
        <f>IFERROR(VLOOKUP(G4323,'SOURCE COMPANY'!A:B, 2, FALSE), "")</f>
        <v>TRINITY PHARMA</v>
      </c>
      <c r="S4323" s="143" t="str">
        <f>IFERROR(VLOOKUP(H4323,'CUSTOMER NAME'!A:B, 2, FALSE), "")</f>
        <v>TO THE ORDER</v>
      </c>
    </row>
    <row r="4324" spans="1:19">
      <c r="A4324" s="234" t="s">
        <v>807</v>
      </c>
      <c r="B4324" s="143">
        <v>5000</v>
      </c>
      <c r="C4324" s="143" t="s">
        <v>7</v>
      </c>
      <c r="D4324" s="143" t="s">
        <v>1114</v>
      </c>
      <c r="E4324" s="255">
        <v>3.15</v>
      </c>
      <c r="F4324" s="143" t="s">
        <v>9</v>
      </c>
      <c r="G4324" s="143" t="s">
        <v>1111</v>
      </c>
      <c r="H4324" s="198" t="s">
        <v>510</v>
      </c>
      <c r="I4324" s="219" t="str">
        <f t="shared" si="401"/>
        <v>August</v>
      </c>
      <c r="J4324" s="184">
        <f>IF(F4324="USD", E4324, E4324 * IFERROR(VLOOKUP(F4324, EXCHANGE_RATE!A:B, 2, FALSE), "Currency not found"))</f>
        <v>3.15</v>
      </c>
      <c r="K4324" s="184">
        <f t="shared" si="397"/>
        <v>3.15</v>
      </c>
      <c r="L4324" s="184">
        <f>IF(C4324="MTS", B4324, B4324 * IFERROR(VLOOKUP(C4324, 'QTY_CONVERSIONS '!A:B, 2, FALSE), "Units not  found"))</f>
        <v>5</v>
      </c>
      <c r="M4324" s="185">
        <f t="shared" si="398"/>
        <v>15750</v>
      </c>
      <c r="N4324" s="143" t="str">
        <f>IFERROR(VLOOKUP(D4324, Product_Category!A:B, 2, FALSE), "Uncategorized")</f>
        <v>MCC</v>
      </c>
      <c r="O4324" s="186">
        <f t="shared" si="400"/>
        <v>3150</v>
      </c>
      <c r="P4324" s="185">
        <f t="shared" si="399"/>
        <v>15750</v>
      </c>
      <c r="Q4324" s="143">
        <v>2023</v>
      </c>
      <c r="R4324" s="143" t="str">
        <f>IFERROR(VLOOKUP(G4324,'SOURCE COMPANY'!A:B, 2, FALSE), "")</f>
        <v>TRINITY PHARMA</v>
      </c>
      <c r="S4324" s="143" t="str">
        <f>IFERROR(VLOOKUP(H4324,'CUSTOMER NAME'!A:B, 2, FALSE), "")</f>
        <v>TO THE ORDER</v>
      </c>
    </row>
    <row r="4325" spans="1:19">
      <c r="A4325" s="234" t="s">
        <v>1213</v>
      </c>
      <c r="B4325" s="222">
        <v>3000</v>
      </c>
      <c r="C4325" s="143" t="s">
        <v>7</v>
      </c>
      <c r="D4325" s="143" t="s">
        <v>553</v>
      </c>
      <c r="E4325" s="184">
        <v>5.6</v>
      </c>
      <c r="F4325" s="143" t="s">
        <v>1718</v>
      </c>
      <c r="G4325" s="143" t="s">
        <v>2484</v>
      </c>
      <c r="H4325" s="198" t="s">
        <v>510</v>
      </c>
      <c r="I4325" s="219" t="str">
        <f t="shared" si="401"/>
        <v>August</v>
      </c>
      <c r="J4325" s="184">
        <f>IF(F4325="USD", E4325, E4325 * IFERROR(VLOOKUP(F4325, EXCHANGE_RATE!A:B, 2, FALSE), "Currency not found"))</f>
        <v>5.992</v>
      </c>
      <c r="K4325" s="184">
        <f t="shared" si="397"/>
        <v>6</v>
      </c>
      <c r="L4325" s="184">
        <f>IF(C4325="MTS", B4325, B4325 * IFERROR(VLOOKUP(C4325, 'QTY_CONVERSIONS '!A:B, 2, FALSE), "Units not  found"))</f>
        <v>3</v>
      </c>
      <c r="M4325" s="185">
        <f t="shared" si="398"/>
        <v>18000</v>
      </c>
      <c r="N4325" s="143" t="str">
        <f>IFERROR(VLOOKUP(D4325, Product_Category!A:B, 2, FALSE), "Uncategorized")</f>
        <v>CROSCARMELLOSE SODIUM</v>
      </c>
      <c r="O4325" s="186">
        <f t="shared" si="400"/>
        <v>6000</v>
      </c>
      <c r="P4325" s="185">
        <f t="shared" si="399"/>
        <v>18000</v>
      </c>
      <c r="Q4325" s="143">
        <v>2023</v>
      </c>
      <c r="R4325" s="143" t="str">
        <f>IFERROR(VLOOKUP(G4325,'SOURCE COMPANY'!A:B, 2, FALSE), "")</f>
        <v>TRUEFORM LIFE</v>
      </c>
      <c r="S4325" s="143" t="str">
        <f>IFERROR(VLOOKUP(H4325,'CUSTOMER NAME'!A:B, 2, FALSE), "")</f>
        <v>TO THE ORDER</v>
      </c>
    </row>
    <row r="4326" spans="1:19">
      <c r="A4326" s="234" t="s">
        <v>1213</v>
      </c>
      <c r="B4326" s="222">
        <v>3000</v>
      </c>
      <c r="C4326" s="143" t="s">
        <v>7</v>
      </c>
      <c r="D4326" s="143" t="s">
        <v>553</v>
      </c>
      <c r="E4326" s="184">
        <v>5.6</v>
      </c>
      <c r="F4326" s="143" t="s">
        <v>1718</v>
      </c>
      <c r="G4326" s="143" t="s">
        <v>2484</v>
      </c>
      <c r="H4326" s="198" t="s">
        <v>510</v>
      </c>
      <c r="I4326" s="219" t="str">
        <f t="shared" si="401"/>
        <v>August</v>
      </c>
      <c r="J4326" s="184">
        <f>IF(F4326="USD", E4326, E4326 * IFERROR(VLOOKUP(F4326, EXCHANGE_RATE!A:B, 2, FALSE), "Currency not found"))</f>
        <v>5.992</v>
      </c>
      <c r="K4326" s="184">
        <f t="shared" si="397"/>
        <v>6</v>
      </c>
      <c r="L4326" s="184">
        <f>IF(C4326="MTS", B4326, B4326 * IFERROR(VLOOKUP(C4326, 'QTY_CONVERSIONS '!A:B, 2, FALSE), "Units not  found"))</f>
        <v>3</v>
      </c>
      <c r="M4326" s="185">
        <f t="shared" si="398"/>
        <v>18000</v>
      </c>
      <c r="N4326" s="143" t="str">
        <f>IFERROR(VLOOKUP(D4326, Product_Category!A:B, 2, FALSE), "Uncategorized")</f>
        <v>CROSCARMELLOSE SODIUM</v>
      </c>
      <c r="O4326" s="186">
        <f t="shared" si="400"/>
        <v>6000</v>
      </c>
      <c r="P4326" s="185">
        <f t="shared" si="399"/>
        <v>18000</v>
      </c>
      <c r="Q4326" s="143">
        <v>2023</v>
      </c>
      <c r="R4326" s="143" t="str">
        <f>IFERROR(VLOOKUP(G4326,'SOURCE COMPANY'!A:B, 2, FALSE), "")</f>
        <v>TRUEFORM LIFE</v>
      </c>
      <c r="S4326" s="143" t="str">
        <f>IFERROR(VLOOKUP(H4326,'CUSTOMER NAME'!A:B, 2, FALSE), "")</f>
        <v>TO THE ORDER</v>
      </c>
    </row>
    <row r="4327" spans="1:19">
      <c r="A4327" s="234" t="s">
        <v>172</v>
      </c>
      <c r="B4327" s="222">
        <v>25</v>
      </c>
      <c r="C4327" s="143" t="s">
        <v>7</v>
      </c>
      <c r="D4327" s="143" t="s">
        <v>2453</v>
      </c>
      <c r="E4327" s="223">
        <v>20</v>
      </c>
      <c r="F4327" s="143" t="s">
        <v>9</v>
      </c>
      <c r="G4327" s="131" t="s">
        <v>779</v>
      </c>
      <c r="H4327" s="198" t="s">
        <v>510</v>
      </c>
      <c r="I4327" s="219" t="str">
        <f t="shared" si="401"/>
        <v>August</v>
      </c>
      <c r="J4327" s="184">
        <f>IF(F4327="USD", E4327, E4327 * IFERROR(VLOOKUP(F4327, EXCHANGE_RATE!A:B, 2, FALSE), "Currency not found"))</f>
        <v>20</v>
      </c>
      <c r="K4327" s="184">
        <f t="shared" si="397"/>
        <v>20</v>
      </c>
      <c r="L4327" s="184">
        <f>IF(C4327="MTS", B4327, B4327 * IFERROR(VLOOKUP(C4327, 'QTY_CONVERSIONS '!A:B, 2, FALSE), "Units not  found"))</f>
        <v>2.5000000000000001E-2</v>
      </c>
      <c r="M4327" s="185">
        <f t="shared" si="398"/>
        <v>500</v>
      </c>
      <c r="N4327" s="143" t="str">
        <f>IFERROR(VLOOKUP(D4327, Product_Category!A:B, 2, FALSE), "Uncategorized")</f>
        <v>MCC</v>
      </c>
      <c r="O4327" s="186">
        <f t="shared" si="400"/>
        <v>20000</v>
      </c>
      <c r="P4327" s="185">
        <f t="shared" si="399"/>
        <v>500</v>
      </c>
      <c r="Q4327" s="143">
        <v>2023</v>
      </c>
      <c r="R4327" s="143" t="str">
        <f>IFERROR(VLOOKUP(G4327,'SOURCE COMPANY'!A:B, 2, FALSE), "")</f>
        <v>UMANG ENCAPSULATION</v>
      </c>
      <c r="S4327" s="143" t="str">
        <f>IFERROR(VLOOKUP(H4327,'CUSTOMER NAME'!A:B, 2, FALSE), "")</f>
        <v>TO THE ORDER</v>
      </c>
    </row>
    <row r="4328" spans="1:19">
      <c r="A4328" s="234" t="s">
        <v>172</v>
      </c>
      <c r="B4328" s="222">
        <v>25</v>
      </c>
      <c r="C4328" s="143" t="s">
        <v>7</v>
      </c>
      <c r="D4328" s="143" t="s">
        <v>2453</v>
      </c>
      <c r="E4328" s="223">
        <v>20</v>
      </c>
      <c r="F4328" s="143" t="s">
        <v>9</v>
      </c>
      <c r="G4328" s="131" t="s">
        <v>779</v>
      </c>
      <c r="H4328" s="198" t="s">
        <v>510</v>
      </c>
      <c r="I4328" s="219" t="str">
        <f t="shared" si="401"/>
        <v>August</v>
      </c>
      <c r="J4328" s="184">
        <f>IF(F4328="USD", E4328, E4328 * IFERROR(VLOOKUP(F4328, EXCHANGE_RATE!A:B, 2, FALSE), "Currency not found"))</f>
        <v>20</v>
      </c>
      <c r="K4328" s="184">
        <f t="shared" si="397"/>
        <v>20</v>
      </c>
      <c r="L4328" s="184">
        <f>IF(C4328="MTS", B4328, B4328 * IFERROR(VLOOKUP(C4328, 'QTY_CONVERSIONS '!A:B, 2, FALSE), "Units not  found"))</f>
        <v>2.5000000000000001E-2</v>
      </c>
      <c r="M4328" s="185">
        <f t="shared" si="398"/>
        <v>500</v>
      </c>
      <c r="N4328" s="143" t="str">
        <f>IFERROR(VLOOKUP(D4328, Product_Category!A:B, 2, FALSE), "Uncategorized")</f>
        <v>MCC</v>
      </c>
      <c r="O4328" s="186">
        <f t="shared" si="400"/>
        <v>20000</v>
      </c>
      <c r="P4328" s="185">
        <f t="shared" si="399"/>
        <v>500</v>
      </c>
      <c r="Q4328" s="143">
        <v>2023</v>
      </c>
      <c r="R4328" s="143" t="str">
        <f>IFERROR(VLOOKUP(G4328,'SOURCE COMPANY'!A:B, 2, FALSE), "")</f>
        <v>UMANG ENCAPSULATION</v>
      </c>
      <c r="S4328" s="143" t="str">
        <f>IFERROR(VLOOKUP(H4328,'CUSTOMER NAME'!A:B, 2, FALSE), "")</f>
        <v>TO THE ORDER</v>
      </c>
    </row>
    <row r="4329" spans="1:19">
      <c r="A4329" s="133" t="s">
        <v>172</v>
      </c>
      <c r="B4329" s="131">
        <v>12000</v>
      </c>
      <c r="C4329" s="131" t="s">
        <v>7</v>
      </c>
      <c r="D4329" s="131" t="s">
        <v>778</v>
      </c>
      <c r="E4329" s="131">
        <v>16.8</v>
      </c>
      <c r="F4329" s="131" t="s">
        <v>9</v>
      </c>
      <c r="G4329" s="131" t="s">
        <v>779</v>
      </c>
      <c r="H4329" s="134" t="s">
        <v>510</v>
      </c>
      <c r="I4329" s="192" t="s">
        <v>2670</v>
      </c>
      <c r="J4329" s="184">
        <f>IF(F4329="USD", E4329, E4329 * IFERROR(VLOOKUP(F4329, EXCHANGE_RATE!A:B, 2, FALSE), "Currency not found"))</f>
        <v>16.8</v>
      </c>
      <c r="K4329" s="184">
        <f t="shared" si="397"/>
        <v>16.8</v>
      </c>
      <c r="L4329" s="184">
        <f>IF(C4329="MTS", B4329, B4329 * IFERROR(VLOOKUP(C4329, 'QTY_CONVERSIONS '!A:B, 2, FALSE), "Units not  found"))</f>
        <v>12</v>
      </c>
      <c r="M4329" s="185">
        <f t="shared" si="398"/>
        <v>201600</v>
      </c>
      <c r="N4329" s="143" t="str">
        <f>IFERROR(VLOOKUP(D4329, Product_Category!A:B, 2, FALSE), "Uncategorized")</f>
        <v>MCC</v>
      </c>
      <c r="O4329" s="186">
        <f t="shared" si="400"/>
        <v>16800</v>
      </c>
      <c r="P4329" s="185">
        <f t="shared" si="399"/>
        <v>201600</v>
      </c>
      <c r="Q4329" s="143">
        <v>2023</v>
      </c>
      <c r="R4329" s="143" t="str">
        <f>IFERROR(VLOOKUP(G4329,'SOURCE COMPANY'!A:B, 2, FALSE), "")</f>
        <v>UMANG ENCAPSULATION</v>
      </c>
      <c r="S4329" s="143" t="str">
        <f>IFERROR(VLOOKUP(H4329,'CUSTOMER NAME'!A:B, 2, FALSE), "")</f>
        <v>TO THE ORDER</v>
      </c>
    </row>
    <row r="4330" spans="1:19">
      <c r="A4330" s="133" t="s">
        <v>172</v>
      </c>
      <c r="B4330" s="131">
        <v>100</v>
      </c>
      <c r="C4330" s="131" t="s">
        <v>7</v>
      </c>
      <c r="D4330" s="131" t="s">
        <v>778</v>
      </c>
      <c r="E4330" s="131">
        <v>26</v>
      </c>
      <c r="F4330" s="131" t="s">
        <v>9</v>
      </c>
      <c r="G4330" s="131" t="s">
        <v>779</v>
      </c>
      <c r="H4330" s="134" t="s">
        <v>510</v>
      </c>
      <c r="I4330" s="192" t="s">
        <v>2670</v>
      </c>
      <c r="J4330" s="184">
        <f>IF(F4330="USD", E4330, E4330 * IFERROR(VLOOKUP(F4330, EXCHANGE_RATE!A:B, 2, FALSE), "Currency not found"))</f>
        <v>26</v>
      </c>
      <c r="K4330" s="184">
        <f t="shared" si="397"/>
        <v>26</v>
      </c>
      <c r="L4330" s="184">
        <f>IF(C4330="MTS", B4330, B4330 * IFERROR(VLOOKUP(C4330, 'QTY_CONVERSIONS '!A:B, 2, FALSE), "Units not  found"))</f>
        <v>0.1</v>
      </c>
      <c r="M4330" s="185">
        <f t="shared" si="398"/>
        <v>2600</v>
      </c>
      <c r="N4330" s="143" t="str">
        <f>IFERROR(VLOOKUP(D4330, Product_Category!A:B, 2, FALSE), "Uncategorized")</f>
        <v>MCC</v>
      </c>
      <c r="O4330" s="186">
        <f t="shared" si="400"/>
        <v>26000</v>
      </c>
      <c r="P4330" s="185">
        <f t="shared" si="399"/>
        <v>2600</v>
      </c>
      <c r="Q4330" s="143">
        <v>2023</v>
      </c>
      <c r="R4330" s="143" t="str">
        <f>IFERROR(VLOOKUP(G4330,'SOURCE COMPANY'!A:B, 2, FALSE), "")</f>
        <v>UMANG ENCAPSULATION</v>
      </c>
      <c r="S4330" s="143" t="str">
        <f>IFERROR(VLOOKUP(H4330,'CUSTOMER NAME'!A:B, 2, FALSE), "")</f>
        <v>TO THE ORDER</v>
      </c>
    </row>
    <row r="4331" spans="1:19">
      <c r="A4331" s="238" t="s">
        <v>172</v>
      </c>
      <c r="B4331" s="224">
        <v>22000</v>
      </c>
      <c r="C4331" s="224" t="s">
        <v>7</v>
      </c>
      <c r="D4331" s="224" t="s">
        <v>778</v>
      </c>
      <c r="E4331" s="256">
        <v>16.8</v>
      </c>
      <c r="F4331" s="224" t="s">
        <v>9</v>
      </c>
      <c r="G4331" s="131" t="s">
        <v>779</v>
      </c>
      <c r="H4331" s="203" t="s">
        <v>510</v>
      </c>
      <c r="I4331" s="219" t="str">
        <f t="shared" ref="I4331:I4343" si="402">I4330</f>
        <v>August</v>
      </c>
      <c r="J4331" s="184">
        <f>IF(F4331="USD", E4331, E4331 * IFERROR(VLOOKUP(F4331, EXCHANGE_RATE!A:B, 2, FALSE), "Currency not found"))</f>
        <v>16.8</v>
      </c>
      <c r="K4331" s="184">
        <f t="shared" si="397"/>
        <v>16.8</v>
      </c>
      <c r="L4331" s="184">
        <f>IF(C4331="MTS", B4331, B4331 * IFERROR(VLOOKUP(C4331, 'QTY_CONVERSIONS '!A:B, 2, FALSE), "Units not  found"))</f>
        <v>22</v>
      </c>
      <c r="M4331" s="185">
        <f t="shared" si="398"/>
        <v>369600</v>
      </c>
      <c r="N4331" s="143" t="str">
        <f>IFERROR(VLOOKUP(D4331, Product_Category!A:B, 2, FALSE), "Uncategorized")</f>
        <v>MCC</v>
      </c>
      <c r="O4331" s="186">
        <f t="shared" si="400"/>
        <v>16800</v>
      </c>
      <c r="P4331" s="185">
        <f t="shared" si="399"/>
        <v>369600</v>
      </c>
      <c r="Q4331" s="143">
        <v>2023</v>
      </c>
      <c r="R4331" s="143" t="str">
        <f>IFERROR(VLOOKUP(G4331,'SOURCE COMPANY'!A:B, 2, FALSE), "")</f>
        <v>UMANG ENCAPSULATION</v>
      </c>
      <c r="S4331" s="143" t="str">
        <f>IFERROR(VLOOKUP(H4331,'CUSTOMER NAME'!A:B, 2, FALSE), "")</f>
        <v>TO THE ORDER</v>
      </c>
    </row>
    <row r="4332" spans="1:19">
      <c r="A4332" s="239" t="s">
        <v>172</v>
      </c>
      <c r="B4332" s="34">
        <v>540</v>
      </c>
      <c r="C4332" s="240" t="s">
        <v>7</v>
      </c>
      <c r="D4332" s="240" t="s">
        <v>2086</v>
      </c>
      <c r="E4332" s="59">
        <v>19</v>
      </c>
      <c r="F4332" s="240" t="s">
        <v>9</v>
      </c>
      <c r="G4332" s="131" t="s">
        <v>779</v>
      </c>
      <c r="H4332" s="253" t="s">
        <v>510</v>
      </c>
      <c r="I4332" s="219" t="str">
        <f t="shared" si="402"/>
        <v>August</v>
      </c>
      <c r="J4332" s="184">
        <f>IF(F4332="USD", E4332, E4332 * IFERROR(VLOOKUP(F4332, EXCHANGE_RATE!A:B, 2, FALSE), "Currency not found"))</f>
        <v>19</v>
      </c>
      <c r="K4332" s="184">
        <f t="shared" si="397"/>
        <v>19</v>
      </c>
      <c r="L4332" s="184">
        <f>IF(C4332="MTS", B4332, B4332 * IFERROR(VLOOKUP(C4332, 'QTY_CONVERSIONS '!A:B, 2, FALSE), "Units not  found"))</f>
        <v>0.54</v>
      </c>
      <c r="M4332" s="185">
        <f t="shared" si="398"/>
        <v>10260</v>
      </c>
      <c r="N4332" s="143" t="str">
        <f>IFERROR(VLOOKUP(D4332, Product_Category!A:B, 2, FALSE), "Uncategorized")</f>
        <v>MCC</v>
      </c>
      <c r="O4332" s="186">
        <f t="shared" si="400"/>
        <v>19000</v>
      </c>
      <c r="P4332" s="185">
        <f t="shared" si="399"/>
        <v>10260</v>
      </c>
      <c r="Q4332" s="143">
        <v>2023</v>
      </c>
      <c r="R4332" s="143" t="str">
        <f>IFERROR(VLOOKUP(G4332,'SOURCE COMPANY'!A:B, 2, FALSE), "")</f>
        <v>UMANG ENCAPSULATION</v>
      </c>
      <c r="S4332" s="143" t="str">
        <f>IFERROR(VLOOKUP(H4332,'CUSTOMER NAME'!A:B, 2, FALSE), "")</f>
        <v>TO THE ORDER</v>
      </c>
    </row>
    <row r="4333" spans="1:19">
      <c r="A4333" s="235" t="s">
        <v>172</v>
      </c>
      <c r="B4333" s="32">
        <v>540</v>
      </c>
      <c r="C4333" s="221" t="s">
        <v>7</v>
      </c>
      <c r="D4333" s="221" t="s">
        <v>2086</v>
      </c>
      <c r="E4333" s="55">
        <v>19</v>
      </c>
      <c r="F4333" s="221" t="s">
        <v>9</v>
      </c>
      <c r="G4333" s="131" t="s">
        <v>779</v>
      </c>
      <c r="H4333" s="200" t="s">
        <v>510</v>
      </c>
      <c r="I4333" s="219" t="str">
        <f t="shared" si="402"/>
        <v>August</v>
      </c>
      <c r="J4333" s="184">
        <f>IF(F4333="USD", E4333, E4333 * IFERROR(VLOOKUP(F4333, EXCHANGE_RATE!A:B, 2, FALSE), "Currency not found"))</f>
        <v>19</v>
      </c>
      <c r="K4333" s="184">
        <f t="shared" si="397"/>
        <v>19</v>
      </c>
      <c r="L4333" s="184">
        <f>IF(C4333="MTS", B4333, B4333 * IFERROR(VLOOKUP(C4333, 'QTY_CONVERSIONS '!A:B, 2, FALSE), "Units not  found"))</f>
        <v>0.54</v>
      </c>
      <c r="M4333" s="185">
        <f t="shared" si="398"/>
        <v>10260</v>
      </c>
      <c r="N4333" s="143" t="str">
        <f>IFERROR(VLOOKUP(D4333, Product_Category!A:B, 2, FALSE), "Uncategorized")</f>
        <v>MCC</v>
      </c>
      <c r="O4333" s="186">
        <f t="shared" si="400"/>
        <v>19000</v>
      </c>
      <c r="P4333" s="185">
        <f t="shared" si="399"/>
        <v>10260</v>
      </c>
      <c r="Q4333" s="143">
        <v>2023</v>
      </c>
      <c r="R4333" s="143" t="str">
        <f>IFERROR(VLOOKUP(G4333,'SOURCE COMPANY'!A:B, 2, FALSE), "")</f>
        <v>UMANG ENCAPSULATION</v>
      </c>
      <c r="S4333" s="143" t="str">
        <f>IFERROR(VLOOKUP(H4333,'CUSTOMER NAME'!A:B, 2, FALSE), "")</f>
        <v>TO THE ORDER</v>
      </c>
    </row>
    <row r="4334" spans="1:19">
      <c r="A4334" s="241" t="s">
        <v>172</v>
      </c>
      <c r="B4334" s="36">
        <v>540</v>
      </c>
      <c r="C4334" s="225" t="s">
        <v>7</v>
      </c>
      <c r="D4334" s="225" t="s">
        <v>2086</v>
      </c>
      <c r="E4334" s="56">
        <v>19</v>
      </c>
      <c r="F4334" s="225" t="s">
        <v>9</v>
      </c>
      <c r="G4334" s="131" t="s">
        <v>779</v>
      </c>
      <c r="H4334" s="252" t="s">
        <v>510</v>
      </c>
      <c r="I4334" s="219" t="str">
        <f t="shared" si="402"/>
        <v>August</v>
      </c>
      <c r="J4334" s="184">
        <f>IF(F4334="USD", E4334, E4334 * IFERROR(VLOOKUP(F4334, EXCHANGE_RATE!A:B, 2, FALSE), "Currency not found"))</f>
        <v>19</v>
      </c>
      <c r="K4334" s="184">
        <f t="shared" si="397"/>
        <v>19</v>
      </c>
      <c r="L4334" s="184">
        <f>IF(C4334="MTS", B4334, B4334 * IFERROR(VLOOKUP(C4334, 'QTY_CONVERSIONS '!A:B, 2, FALSE), "Units not  found"))</f>
        <v>0.54</v>
      </c>
      <c r="M4334" s="185">
        <f t="shared" si="398"/>
        <v>10260</v>
      </c>
      <c r="N4334" s="143" t="str">
        <f>IFERROR(VLOOKUP(D4334, Product_Category!A:B, 2, FALSE), "Uncategorized")</f>
        <v>MCC</v>
      </c>
      <c r="O4334" s="186">
        <f t="shared" si="400"/>
        <v>19000</v>
      </c>
      <c r="P4334" s="185">
        <f t="shared" si="399"/>
        <v>10260</v>
      </c>
      <c r="Q4334" s="143">
        <v>2023</v>
      </c>
      <c r="R4334" s="143" t="str">
        <f>IFERROR(VLOOKUP(G4334,'SOURCE COMPANY'!A:B, 2, FALSE), "")</f>
        <v>UMANG ENCAPSULATION</v>
      </c>
      <c r="S4334" s="143" t="str">
        <f>IFERROR(VLOOKUP(H4334,'CUSTOMER NAME'!A:B, 2, FALSE), "")</f>
        <v>TO THE ORDER</v>
      </c>
    </row>
    <row r="4335" spans="1:19">
      <c r="A4335" s="234" t="s">
        <v>172</v>
      </c>
      <c r="B4335" s="31">
        <v>540</v>
      </c>
      <c r="C4335" s="143" t="s">
        <v>7</v>
      </c>
      <c r="D4335" s="143" t="s">
        <v>2086</v>
      </c>
      <c r="E4335" s="51">
        <v>19</v>
      </c>
      <c r="F4335" s="143" t="s">
        <v>9</v>
      </c>
      <c r="G4335" s="131" t="s">
        <v>779</v>
      </c>
      <c r="H4335" s="198" t="s">
        <v>510</v>
      </c>
      <c r="I4335" s="219" t="str">
        <f t="shared" si="402"/>
        <v>August</v>
      </c>
      <c r="J4335" s="184">
        <f>IF(F4335="USD", E4335, E4335 * IFERROR(VLOOKUP(F4335, EXCHANGE_RATE!A:B, 2, FALSE), "Currency not found"))</f>
        <v>19</v>
      </c>
      <c r="K4335" s="184">
        <f t="shared" si="397"/>
        <v>19</v>
      </c>
      <c r="L4335" s="184">
        <f>IF(C4335="MTS", B4335, B4335 * IFERROR(VLOOKUP(C4335, 'QTY_CONVERSIONS '!A:B, 2, FALSE), "Units not  found"))</f>
        <v>0.54</v>
      </c>
      <c r="M4335" s="185">
        <f t="shared" si="398"/>
        <v>10260</v>
      </c>
      <c r="N4335" s="143" t="str">
        <f>IFERROR(VLOOKUP(D4335, Product_Category!A:B, 2, FALSE), "Uncategorized")</f>
        <v>MCC</v>
      </c>
      <c r="O4335" s="186">
        <f t="shared" si="400"/>
        <v>19000</v>
      </c>
      <c r="P4335" s="185">
        <f t="shared" si="399"/>
        <v>10260</v>
      </c>
      <c r="Q4335" s="143">
        <v>2023</v>
      </c>
      <c r="R4335" s="143" t="str">
        <f>IFERROR(VLOOKUP(G4335,'SOURCE COMPANY'!A:B, 2, FALSE), "")</f>
        <v>UMANG ENCAPSULATION</v>
      </c>
      <c r="S4335" s="143" t="str">
        <f>IFERROR(VLOOKUP(H4335,'CUSTOMER NAME'!A:B, 2, FALSE), "")</f>
        <v>TO THE ORDER</v>
      </c>
    </row>
    <row r="4336" spans="1:19">
      <c r="A4336" s="234" t="s">
        <v>172</v>
      </c>
      <c r="B4336" s="31">
        <v>540</v>
      </c>
      <c r="C4336" s="143" t="s">
        <v>7</v>
      </c>
      <c r="D4336" s="143" t="s">
        <v>2086</v>
      </c>
      <c r="E4336" s="51">
        <v>19</v>
      </c>
      <c r="F4336" s="143" t="s">
        <v>9</v>
      </c>
      <c r="G4336" s="131" t="s">
        <v>779</v>
      </c>
      <c r="H4336" s="198" t="s">
        <v>510</v>
      </c>
      <c r="I4336" s="219" t="str">
        <f t="shared" si="402"/>
        <v>August</v>
      </c>
      <c r="J4336" s="184">
        <f>IF(F4336="USD", E4336, E4336 * IFERROR(VLOOKUP(F4336, EXCHANGE_RATE!A:B, 2, FALSE), "Currency not found"))</f>
        <v>19</v>
      </c>
      <c r="K4336" s="184">
        <f t="shared" si="397"/>
        <v>19</v>
      </c>
      <c r="L4336" s="184">
        <f>IF(C4336="MTS", B4336, B4336 * IFERROR(VLOOKUP(C4336, 'QTY_CONVERSIONS '!A:B, 2, FALSE), "Units not  found"))</f>
        <v>0.54</v>
      </c>
      <c r="M4336" s="185">
        <f t="shared" si="398"/>
        <v>10260</v>
      </c>
      <c r="N4336" s="143" t="str">
        <f>IFERROR(VLOOKUP(D4336, Product_Category!A:B, 2, FALSE), "Uncategorized")</f>
        <v>MCC</v>
      </c>
      <c r="O4336" s="186">
        <f t="shared" si="400"/>
        <v>19000</v>
      </c>
      <c r="P4336" s="185">
        <f t="shared" si="399"/>
        <v>10260</v>
      </c>
      <c r="Q4336" s="143">
        <v>2023</v>
      </c>
      <c r="R4336" s="143" t="str">
        <f>IFERROR(VLOOKUP(G4336,'SOURCE COMPANY'!A:B, 2, FALSE), "")</f>
        <v>UMANG ENCAPSULATION</v>
      </c>
      <c r="S4336" s="143" t="str">
        <f>IFERROR(VLOOKUP(H4336,'CUSTOMER NAME'!A:B, 2, FALSE), "")</f>
        <v>TO THE ORDER</v>
      </c>
    </row>
    <row r="4337" spans="1:19">
      <c r="A4337" s="234" t="s">
        <v>172</v>
      </c>
      <c r="B4337" s="31">
        <v>540</v>
      </c>
      <c r="C4337" s="143" t="s">
        <v>7</v>
      </c>
      <c r="D4337" s="143" t="s">
        <v>2086</v>
      </c>
      <c r="E4337" s="51">
        <v>19</v>
      </c>
      <c r="F4337" s="143" t="s">
        <v>9</v>
      </c>
      <c r="G4337" s="131" t="s">
        <v>779</v>
      </c>
      <c r="H4337" s="198" t="s">
        <v>510</v>
      </c>
      <c r="I4337" s="219" t="str">
        <f t="shared" si="402"/>
        <v>August</v>
      </c>
      <c r="J4337" s="184">
        <f>IF(F4337="USD", E4337, E4337 * IFERROR(VLOOKUP(F4337, EXCHANGE_RATE!A:B, 2, FALSE), "Currency not found"))</f>
        <v>19</v>
      </c>
      <c r="K4337" s="184">
        <f t="shared" si="397"/>
        <v>19</v>
      </c>
      <c r="L4337" s="184">
        <f>IF(C4337="MTS", B4337, B4337 * IFERROR(VLOOKUP(C4337, 'QTY_CONVERSIONS '!A:B, 2, FALSE), "Units not  found"))</f>
        <v>0.54</v>
      </c>
      <c r="M4337" s="185">
        <f t="shared" si="398"/>
        <v>10260</v>
      </c>
      <c r="N4337" s="143" t="str">
        <f>IFERROR(VLOOKUP(D4337, Product_Category!A:B, 2, FALSE), "Uncategorized")</f>
        <v>MCC</v>
      </c>
      <c r="O4337" s="186">
        <f t="shared" si="400"/>
        <v>19000</v>
      </c>
      <c r="P4337" s="185">
        <f t="shared" si="399"/>
        <v>10260</v>
      </c>
      <c r="Q4337" s="143">
        <v>2023</v>
      </c>
      <c r="R4337" s="143" t="str">
        <f>IFERROR(VLOOKUP(G4337,'SOURCE COMPANY'!A:B, 2, FALSE), "")</f>
        <v>UMANG ENCAPSULATION</v>
      </c>
      <c r="S4337" s="143" t="str">
        <f>IFERROR(VLOOKUP(H4337,'CUSTOMER NAME'!A:B, 2, FALSE), "")</f>
        <v>TO THE ORDER</v>
      </c>
    </row>
    <row r="4338" spans="1:19">
      <c r="A4338" s="235" t="s">
        <v>172</v>
      </c>
      <c r="B4338" s="32">
        <v>540</v>
      </c>
      <c r="C4338" s="221" t="s">
        <v>7</v>
      </c>
      <c r="D4338" s="221" t="s">
        <v>2086</v>
      </c>
      <c r="E4338" s="55">
        <v>19</v>
      </c>
      <c r="F4338" s="221" t="s">
        <v>9</v>
      </c>
      <c r="G4338" s="131" t="s">
        <v>779</v>
      </c>
      <c r="H4338" s="200" t="s">
        <v>510</v>
      </c>
      <c r="I4338" s="219" t="str">
        <f t="shared" si="402"/>
        <v>August</v>
      </c>
      <c r="J4338" s="184">
        <f>IF(F4338="USD", E4338, E4338 * IFERROR(VLOOKUP(F4338, EXCHANGE_RATE!A:B, 2, FALSE), "Currency not found"))</f>
        <v>19</v>
      </c>
      <c r="K4338" s="184">
        <f t="shared" si="397"/>
        <v>19</v>
      </c>
      <c r="L4338" s="184">
        <f>IF(C4338="MTS", B4338, B4338 * IFERROR(VLOOKUP(C4338, 'QTY_CONVERSIONS '!A:B, 2, FALSE), "Units not  found"))</f>
        <v>0.54</v>
      </c>
      <c r="M4338" s="185">
        <f t="shared" si="398"/>
        <v>10260</v>
      </c>
      <c r="N4338" s="143" t="str">
        <f>IFERROR(VLOOKUP(D4338, Product_Category!A:B, 2, FALSE), "Uncategorized")</f>
        <v>MCC</v>
      </c>
      <c r="O4338" s="186">
        <f t="shared" si="400"/>
        <v>19000</v>
      </c>
      <c r="P4338" s="185">
        <f t="shared" si="399"/>
        <v>10260</v>
      </c>
      <c r="Q4338" s="143">
        <v>2023</v>
      </c>
      <c r="R4338" s="143" t="str">
        <f>IFERROR(VLOOKUP(G4338,'SOURCE COMPANY'!A:B, 2, FALSE), "")</f>
        <v>UMANG ENCAPSULATION</v>
      </c>
      <c r="S4338" s="143" t="str">
        <f>IFERROR(VLOOKUP(H4338,'CUSTOMER NAME'!A:B, 2, FALSE), "")</f>
        <v>TO THE ORDER</v>
      </c>
    </row>
    <row r="4339" spans="1:19">
      <c r="A4339" s="234" t="s">
        <v>172</v>
      </c>
      <c r="B4339" s="31">
        <v>540</v>
      </c>
      <c r="C4339" s="143" t="s">
        <v>7</v>
      </c>
      <c r="D4339" s="143" t="s">
        <v>2086</v>
      </c>
      <c r="E4339" s="51">
        <v>19</v>
      </c>
      <c r="F4339" s="143" t="s">
        <v>9</v>
      </c>
      <c r="G4339" s="131" t="s">
        <v>779</v>
      </c>
      <c r="H4339" s="198" t="s">
        <v>510</v>
      </c>
      <c r="I4339" s="219" t="str">
        <f t="shared" si="402"/>
        <v>August</v>
      </c>
      <c r="J4339" s="184">
        <f>IF(F4339="USD", E4339, E4339 * IFERROR(VLOOKUP(F4339, EXCHANGE_RATE!A:B, 2, FALSE), "Currency not found"))</f>
        <v>19</v>
      </c>
      <c r="K4339" s="184">
        <f t="shared" si="397"/>
        <v>19</v>
      </c>
      <c r="L4339" s="184">
        <f>IF(C4339="MTS", B4339, B4339 * IFERROR(VLOOKUP(C4339, 'QTY_CONVERSIONS '!A:B, 2, FALSE), "Units not  found"))</f>
        <v>0.54</v>
      </c>
      <c r="M4339" s="185">
        <f t="shared" si="398"/>
        <v>10260</v>
      </c>
      <c r="N4339" s="143" t="str">
        <f>IFERROR(VLOOKUP(D4339, Product_Category!A:B, 2, FALSE), "Uncategorized")</f>
        <v>MCC</v>
      </c>
      <c r="O4339" s="186">
        <f t="shared" si="400"/>
        <v>19000</v>
      </c>
      <c r="P4339" s="185">
        <f t="shared" si="399"/>
        <v>10260</v>
      </c>
      <c r="Q4339" s="143">
        <v>2023</v>
      </c>
      <c r="R4339" s="143" t="str">
        <f>IFERROR(VLOOKUP(G4339,'SOURCE COMPANY'!A:B, 2, FALSE), "")</f>
        <v>UMANG ENCAPSULATION</v>
      </c>
      <c r="S4339" s="143" t="str">
        <f>IFERROR(VLOOKUP(H4339,'CUSTOMER NAME'!A:B, 2, FALSE), "")</f>
        <v>TO THE ORDER</v>
      </c>
    </row>
    <row r="4340" spans="1:19">
      <c r="A4340" s="235" t="s">
        <v>172</v>
      </c>
      <c r="B4340" s="32">
        <v>540</v>
      </c>
      <c r="C4340" s="221" t="s">
        <v>7</v>
      </c>
      <c r="D4340" s="221" t="s">
        <v>2086</v>
      </c>
      <c r="E4340" s="55">
        <v>19</v>
      </c>
      <c r="F4340" s="221" t="s">
        <v>9</v>
      </c>
      <c r="G4340" s="131" t="s">
        <v>779</v>
      </c>
      <c r="H4340" s="200" t="s">
        <v>510</v>
      </c>
      <c r="I4340" s="219" t="str">
        <f t="shared" si="402"/>
        <v>August</v>
      </c>
      <c r="J4340" s="184">
        <f>IF(F4340="USD", E4340, E4340 * IFERROR(VLOOKUP(F4340, EXCHANGE_RATE!A:B, 2, FALSE), "Currency not found"))</f>
        <v>19</v>
      </c>
      <c r="K4340" s="184">
        <f t="shared" si="397"/>
        <v>19</v>
      </c>
      <c r="L4340" s="184">
        <f>IF(C4340="MTS", B4340, B4340 * IFERROR(VLOOKUP(C4340, 'QTY_CONVERSIONS '!A:B, 2, FALSE), "Units not  found"))</f>
        <v>0.54</v>
      </c>
      <c r="M4340" s="185">
        <f t="shared" si="398"/>
        <v>10260</v>
      </c>
      <c r="N4340" s="143" t="str">
        <f>IFERROR(VLOOKUP(D4340, Product_Category!A:B, 2, FALSE), "Uncategorized")</f>
        <v>MCC</v>
      </c>
      <c r="O4340" s="186">
        <f t="shared" si="400"/>
        <v>19000</v>
      </c>
      <c r="P4340" s="185">
        <f t="shared" si="399"/>
        <v>10260</v>
      </c>
      <c r="Q4340" s="143">
        <v>2023</v>
      </c>
      <c r="R4340" s="143" t="str">
        <f>IFERROR(VLOOKUP(G4340,'SOURCE COMPANY'!A:B, 2, FALSE), "")</f>
        <v>UMANG ENCAPSULATION</v>
      </c>
      <c r="S4340" s="143" t="str">
        <f>IFERROR(VLOOKUP(H4340,'CUSTOMER NAME'!A:B, 2, FALSE), "")</f>
        <v>TO THE ORDER</v>
      </c>
    </row>
    <row r="4341" spans="1:19">
      <c r="A4341" s="234" t="s">
        <v>172</v>
      </c>
      <c r="B4341" s="31">
        <v>540</v>
      </c>
      <c r="C4341" s="143" t="s">
        <v>7</v>
      </c>
      <c r="D4341" s="143" t="s">
        <v>2086</v>
      </c>
      <c r="E4341" s="51">
        <v>19</v>
      </c>
      <c r="F4341" s="143" t="s">
        <v>9</v>
      </c>
      <c r="G4341" s="131" t="s">
        <v>779</v>
      </c>
      <c r="H4341" s="198" t="s">
        <v>510</v>
      </c>
      <c r="I4341" s="219" t="str">
        <f t="shared" si="402"/>
        <v>August</v>
      </c>
      <c r="J4341" s="184">
        <f>IF(F4341="USD", E4341, E4341 * IFERROR(VLOOKUP(F4341, EXCHANGE_RATE!A:B, 2, FALSE), "Currency not found"))</f>
        <v>19</v>
      </c>
      <c r="K4341" s="184">
        <f t="shared" si="397"/>
        <v>19</v>
      </c>
      <c r="L4341" s="184">
        <f>IF(C4341="MTS", B4341, B4341 * IFERROR(VLOOKUP(C4341, 'QTY_CONVERSIONS '!A:B, 2, FALSE), "Units not  found"))</f>
        <v>0.54</v>
      </c>
      <c r="M4341" s="185">
        <f t="shared" si="398"/>
        <v>10260</v>
      </c>
      <c r="N4341" s="143" t="str">
        <f>IFERROR(VLOOKUP(D4341, Product_Category!A:B, 2, FALSE), "Uncategorized")</f>
        <v>MCC</v>
      </c>
      <c r="O4341" s="186">
        <f t="shared" si="400"/>
        <v>19000</v>
      </c>
      <c r="P4341" s="185">
        <f t="shared" si="399"/>
        <v>10260</v>
      </c>
      <c r="Q4341" s="143">
        <v>2023</v>
      </c>
      <c r="R4341" s="143" t="str">
        <f>IFERROR(VLOOKUP(G4341,'SOURCE COMPANY'!A:B, 2, FALSE), "")</f>
        <v>UMANG ENCAPSULATION</v>
      </c>
      <c r="S4341" s="143" t="str">
        <f>IFERROR(VLOOKUP(H4341,'CUSTOMER NAME'!A:B, 2, FALSE), "")</f>
        <v>TO THE ORDER</v>
      </c>
    </row>
    <row r="4342" spans="1:19">
      <c r="A4342" s="234" t="s">
        <v>172</v>
      </c>
      <c r="B4342" s="31">
        <v>5400</v>
      </c>
      <c r="C4342" s="143" t="s">
        <v>7</v>
      </c>
      <c r="D4342" s="143" t="s">
        <v>2086</v>
      </c>
      <c r="E4342" s="51">
        <v>19</v>
      </c>
      <c r="F4342" s="143" t="s">
        <v>9</v>
      </c>
      <c r="G4342" s="131" t="s">
        <v>779</v>
      </c>
      <c r="H4342" s="198" t="s">
        <v>510</v>
      </c>
      <c r="I4342" s="219" t="str">
        <f t="shared" si="402"/>
        <v>August</v>
      </c>
      <c r="J4342" s="184">
        <f>IF(F4342="USD", E4342, E4342 * IFERROR(VLOOKUP(F4342, EXCHANGE_RATE!A:B, 2, FALSE), "Currency not found"))</f>
        <v>19</v>
      </c>
      <c r="K4342" s="184">
        <f t="shared" si="397"/>
        <v>19</v>
      </c>
      <c r="L4342" s="184">
        <f>IF(C4342="MTS", B4342, B4342 * IFERROR(VLOOKUP(C4342, 'QTY_CONVERSIONS '!A:B, 2, FALSE), "Units not  found"))</f>
        <v>5.4</v>
      </c>
      <c r="M4342" s="185">
        <f t="shared" si="398"/>
        <v>102600</v>
      </c>
      <c r="N4342" s="143" t="str">
        <f>IFERROR(VLOOKUP(D4342, Product_Category!A:B, 2, FALSE), "Uncategorized")</f>
        <v>MCC</v>
      </c>
      <c r="O4342" s="186">
        <f t="shared" si="400"/>
        <v>19000</v>
      </c>
      <c r="P4342" s="185">
        <f t="shared" si="399"/>
        <v>102600</v>
      </c>
      <c r="Q4342" s="143">
        <v>2023</v>
      </c>
      <c r="R4342" s="143" t="str">
        <f>IFERROR(VLOOKUP(G4342,'SOURCE COMPANY'!A:B, 2, FALSE), "")</f>
        <v>UMANG ENCAPSULATION</v>
      </c>
      <c r="S4342" s="143" t="str">
        <f>IFERROR(VLOOKUP(H4342,'CUSTOMER NAME'!A:B, 2, FALSE), "")</f>
        <v>TO THE ORDER</v>
      </c>
    </row>
    <row r="4343" spans="1:19">
      <c r="A4343" s="234" t="s">
        <v>172</v>
      </c>
      <c r="B4343" s="31">
        <v>5400</v>
      </c>
      <c r="C4343" s="143" t="s">
        <v>7</v>
      </c>
      <c r="D4343" s="143" t="s">
        <v>2085</v>
      </c>
      <c r="E4343" s="51">
        <v>18.5</v>
      </c>
      <c r="F4343" s="143" t="s">
        <v>9</v>
      </c>
      <c r="G4343" s="131" t="s">
        <v>779</v>
      </c>
      <c r="H4343" s="198" t="s">
        <v>510</v>
      </c>
      <c r="I4343" s="219" t="str">
        <f t="shared" si="402"/>
        <v>August</v>
      </c>
      <c r="J4343" s="184">
        <f>IF(F4343="USD", E4343, E4343 * IFERROR(VLOOKUP(F4343, EXCHANGE_RATE!A:B, 2, FALSE), "Currency not found"))</f>
        <v>18.5</v>
      </c>
      <c r="K4343" s="184">
        <f t="shared" si="397"/>
        <v>18.5</v>
      </c>
      <c r="L4343" s="184">
        <f>IF(C4343="MTS", B4343, B4343 * IFERROR(VLOOKUP(C4343, 'QTY_CONVERSIONS '!A:B, 2, FALSE), "Units not  found"))</f>
        <v>5.4</v>
      </c>
      <c r="M4343" s="185">
        <f t="shared" si="398"/>
        <v>99900</v>
      </c>
      <c r="N4343" s="143" t="str">
        <f>IFERROR(VLOOKUP(D4343, Product_Category!A:B, 2, FALSE), "Uncategorized")</f>
        <v>MCC</v>
      </c>
      <c r="O4343" s="186">
        <f t="shared" si="400"/>
        <v>18500</v>
      </c>
      <c r="P4343" s="185">
        <f t="shared" si="399"/>
        <v>99900</v>
      </c>
      <c r="Q4343" s="143">
        <v>2023</v>
      </c>
      <c r="R4343" s="143" t="str">
        <f>IFERROR(VLOOKUP(G4343,'SOURCE COMPANY'!A:B, 2, FALSE), "")</f>
        <v>UMANG ENCAPSULATION</v>
      </c>
      <c r="S4343" s="143" t="str">
        <f>IFERROR(VLOOKUP(H4343,'CUSTOMER NAME'!A:B, 2, FALSE), "")</f>
        <v>TO THE ORDER</v>
      </c>
    </row>
    <row r="4344" spans="1:19">
      <c r="A4344" s="119" t="s">
        <v>172</v>
      </c>
      <c r="B4344" s="120">
        <v>5400</v>
      </c>
      <c r="C4344" s="120" t="s">
        <v>7</v>
      </c>
      <c r="D4344" s="120" t="s">
        <v>266</v>
      </c>
      <c r="E4344" s="120">
        <v>17.41</v>
      </c>
      <c r="F4344" s="120" t="s">
        <v>9</v>
      </c>
      <c r="G4344" s="131" t="s">
        <v>779</v>
      </c>
      <c r="H4344" s="121" t="s">
        <v>510</v>
      </c>
      <c r="I4344" s="192" t="s">
        <v>3389</v>
      </c>
      <c r="J4344" s="184">
        <f>IF(F4344="USD", E4344, E4344 * IFERROR(VLOOKUP(F4344, EXCHANGE_RATE!A:B, 2, FALSE), "Currency not found"))</f>
        <v>17.41</v>
      </c>
      <c r="K4344" s="184">
        <f t="shared" si="397"/>
        <v>17.41</v>
      </c>
      <c r="L4344" s="184">
        <f>IF(C4344="MTS", B4344, B4344 * IFERROR(VLOOKUP(C4344, 'QTY_CONVERSIONS '!A:B, 2, FALSE), "Units not  found"))</f>
        <v>5.4</v>
      </c>
      <c r="M4344" s="185">
        <f t="shared" si="398"/>
        <v>94014</v>
      </c>
      <c r="N4344" s="143" t="str">
        <f>IFERROR(VLOOKUP(D4344, Product_Category!A:B, 2, FALSE), "Uncategorized")</f>
        <v>MCC</v>
      </c>
      <c r="O4344" s="186">
        <f t="shared" si="400"/>
        <v>17410</v>
      </c>
      <c r="P4344" s="185">
        <f t="shared" si="399"/>
        <v>94014</v>
      </c>
      <c r="Q4344" s="143">
        <v>2023</v>
      </c>
      <c r="R4344" s="143" t="str">
        <f>IFERROR(VLOOKUP(G4344,'SOURCE COMPANY'!A:B, 2, FALSE), "")</f>
        <v>UMANG ENCAPSULATION</v>
      </c>
      <c r="S4344" s="143" t="str">
        <f>IFERROR(VLOOKUP(H4344,'CUSTOMER NAME'!A:B, 2, FALSE), "")</f>
        <v>TO THE ORDER</v>
      </c>
    </row>
    <row r="4345" spans="1:19">
      <c r="A4345" s="133" t="s">
        <v>172</v>
      </c>
      <c r="B4345" s="131">
        <v>6700</v>
      </c>
      <c r="C4345" s="131" t="s">
        <v>7</v>
      </c>
      <c r="D4345" s="131" t="s">
        <v>778</v>
      </c>
      <c r="E4345" s="131">
        <v>16.8</v>
      </c>
      <c r="F4345" s="131" t="s">
        <v>9</v>
      </c>
      <c r="G4345" s="131" t="s">
        <v>779</v>
      </c>
      <c r="H4345" s="134" t="s">
        <v>510</v>
      </c>
      <c r="I4345" s="192" t="s">
        <v>2670</v>
      </c>
      <c r="J4345" s="184">
        <f>IF(F4345="USD", E4345, E4345 * IFERROR(VLOOKUP(F4345, EXCHANGE_RATE!A:B, 2, FALSE), "Currency not found"))</f>
        <v>16.8</v>
      </c>
      <c r="K4345" s="184">
        <f t="shared" si="397"/>
        <v>16.8</v>
      </c>
      <c r="L4345" s="184">
        <f>IF(C4345="MTS", B4345, B4345 * IFERROR(VLOOKUP(C4345, 'QTY_CONVERSIONS '!A:B, 2, FALSE), "Units not  found"))</f>
        <v>6.7</v>
      </c>
      <c r="M4345" s="185">
        <f t="shared" si="398"/>
        <v>112560</v>
      </c>
      <c r="N4345" s="143" t="str">
        <f>IFERROR(VLOOKUP(D4345, Product_Category!A:B, 2, FALSE), "Uncategorized")</f>
        <v>MCC</v>
      </c>
      <c r="O4345" s="186">
        <f t="shared" si="400"/>
        <v>16800</v>
      </c>
      <c r="P4345" s="185">
        <f t="shared" si="399"/>
        <v>112560</v>
      </c>
      <c r="Q4345" s="143">
        <v>2023</v>
      </c>
      <c r="R4345" s="143" t="str">
        <f>IFERROR(VLOOKUP(G4345,'SOURCE COMPANY'!A:B, 2, FALSE), "")</f>
        <v>UMANG ENCAPSULATION</v>
      </c>
      <c r="S4345" s="143" t="str">
        <f>IFERROR(VLOOKUP(H4345,'CUSTOMER NAME'!A:B, 2, FALSE), "")</f>
        <v>TO THE ORDER</v>
      </c>
    </row>
    <row r="4346" spans="1:19">
      <c r="A4346" s="133" t="s">
        <v>172</v>
      </c>
      <c r="B4346" s="131">
        <v>5300</v>
      </c>
      <c r="C4346" s="131" t="s">
        <v>7</v>
      </c>
      <c r="D4346" s="131" t="s">
        <v>778</v>
      </c>
      <c r="E4346" s="131">
        <v>16.8</v>
      </c>
      <c r="F4346" s="131" t="s">
        <v>9</v>
      </c>
      <c r="G4346" s="131" t="s">
        <v>779</v>
      </c>
      <c r="H4346" s="134" t="s">
        <v>510</v>
      </c>
      <c r="I4346" s="192" t="s">
        <v>2670</v>
      </c>
      <c r="J4346" s="184">
        <f>IF(F4346="USD", E4346, E4346 * IFERROR(VLOOKUP(F4346, EXCHANGE_RATE!A:B, 2, FALSE), "Currency not found"))</f>
        <v>16.8</v>
      </c>
      <c r="K4346" s="184">
        <f t="shared" si="397"/>
        <v>16.8</v>
      </c>
      <c r="L4346" s="184">
        <f>IF(C4346="MTS", B4346, B4346 * IFERROR(VLOOKUP(C4346, 'QTY_CONVERSIONS '!A:B, 2, FALSE), "Units not  found"))</f>
        <v>5.3</v>
      </c>
      <c r="M4346" s="185">
        <f t="shared" si="398"/>
        <v>89040</v>
      </c>
      <c r="N4346" s="143" t="str">
        <f>IFERROR(VLOOKUP(D4346, Product_Category!A:B, 2, FALSE), "Uncategorized")</f>
        <v>MCC</v>
      </c>
      <c r="O4346" s="186">
        <f t="shared" si="400"/>
        <v>16800</v>
      </c>
      <c r="P4346" s="185">
        <f t="shared" si="399"/>
        <v>89040</v>
      </c>
      <c r="Q4346" s="143">
        <v>2023</v>
      </c>
      <c r="R4346" s="143" t="str">
        <f>IFERROR(VLOOKUP(G4346,'SOURCE COMPANY'!A:B, 2, FALSE), "")</f>
        <v>UMANG ENCAPSULATION</v>
      </c>
      <c r="S4346" s="143" t="str">
        <f>IFERROR(VLOOKUP(H4346,'CUSTOMER NAME'!A:B, 2, FALSE), "")</f>
        <v>TO THE ORDER</v>
      </c>
    </row>
    <row r="4347" spans="1:19">
      <c r="A4347" s="133" t="s">
        <v>3950</v>
      </c>
      <c r="B4347" s="131">
        <v>200</v>
      </c>
      <c r="C4347" s="131" t="s">
        <v>7</v>
      </c>
      <c r="D4347" s="131" t="s">
        <v>2085</v>
      </c>
      <c r="E4347" s="131">
        <v>23.5</v>
      </c>
      <c r="F4347" s="131" t="s">
        <v>9</v>
      </c>
      <c r="G4347" s="131" t="s">
        <v>779</v>
      </c>
      <c r="H4347" s="134" t="s">
        <v>510</v>
      </c>
      <c r="I4347" s="192" t="s">
        <v>3893</v>
      </c>
      <c r="J4347" s="184">
        <f>IF(F4347="USD", E4347, E4347 * IFERROR(VLOOKUP(F4347, EXCHANGE_RATE!A:B, 2, FALSE), "Currency not found"))</f>
        <v>23.5</v>
      </c>
      <c r="K4347" s="184">
        <f t="shared" si="397"/>
        <v>23.5</v>
      </c>
      <c r="L4347" s="184">
        <f>IF(C4347="MTS", B4347, B4347 * IFERROR(VLOOKUP(C4347, 'QTY_CONVERSIONS '!A:B, 2, FALSE), "Units not  found"))</f>
        <v>0.2</v>
      </c>
      <c r="M4347" s="185">
        <f t="shared" si="398"/>
        <v>4700</v>
      </c>
      <c r="N4347" s="143" t="str">
        <f>IFERROR(VLOOKUP(D4347, Product_Category!A:B, 2, FALSE), "Uncategorized")</f>
        <v>MCC</v>
      </c>
      <c r="O4347" s="186">
        <f t="shared" si="400"/>
        <v>23500</v>
      </c>
      <c r="P4347" s="185">
        <f t="shared" si="399"/>
        <v>4700</v>
      </c>
      <c r="Q4347" s="143">
        <v>2023</v>
      </c>
      <c r="R4347" s="143" t="str">
        <f>IFERROR(VLOOKUP(G4347,'SOURCE COMPANY'!A:B, 2, FALSE), "")</f>
        <v>UMANG ENCAPSULATION</v>
      </c>
      <c r="S4347" s="143" t="str">
        <f>IFERROR(VLOOKUP(H4347,'CUSTOMER NAME'!A:B, 2, FALSE), "")</f>
        <v>TO THE ORDER</v>
      </c>
    </row>
    <row r="4348" spans="1:19">
      <c r="A4348" s="234" t="s">
        <v>841</v>
      </c>
      <c r="B4348" s="143">
        <v>525</v>
      </c>
      <c r="C4348" s="143" t="s">
        <v>7</v>
      </c>
      <c r="D4348" s="143" t="s">
        <v>1161</v>
      </c>
      <c r="E4348" s="255">
        <v>24</v>
      </c>
      <c r="F4348" s="143" t="s">
        <v>9</v>
      </c>
      <c r="G4348" s="131" t="s">
        <v>779</v>
      </c>
      <c r="H4348" s="198" t="s">
        <v>510</v>
      </c>
      <c r="I4348" s="219" t="str">
        <f>I4347</f>
        <v>December</v>
      </c>
      <c r="J4348" s="184">
        <f>IF(F4348="USD", E4348, E4348 * IFERROR(VLOOKUP(F4348, EXCHANGE_RATE!A:B, 2, FALSE), "Currency not found"))</f>
        <v>24</v>
      </c>
      <c r="K4348" s="184">
        <f t="shared" si="397"/>
        <v>24</v>
      </c>
      <c r="L4348" s="184">
        <f>IF(C4348="MTS", B4348, B4348 * IFERROR(VLOOKUP(C4348, 'QTY_CONVERSIONS '!A:B, 2, FALSE), "Units not  found"))</f>
        <v>0.52500000000000002</v>
      </c>
      <c r="M4348" s="185">
        <f t="shared" si="398"/>
        <v>12600</v>
      </c>
      <c r="N4348" s="143" t="str">
        <f>IFERROR(VLOOKUP(D4348, Product_Category!A:B, 2, FALSE), "Uncategorized")</f>
        <v>MCC SPHERES</v>
      </c>
      <c r="O4348" s="186">
        <f t="shared" si="400"/>
        <v>24000</v>
      </c>
      <c r="P4348" s="185">
        <f t="shared" si="399"/>
        <v>12600</v>
      </c>
      <c r="Q4348" s="143">
        <v>2023</v>
      </c>
      <c r="R4348" s="143" t="str">
        <f>IFERROR(VLOOKUP(G4348,'SOURCE COMPANY'!A:B, 2, FALSE), "")</f>
        <v>UMANG ENCAPSULATION</v>
      </c>
      <c r="S4348" s="143" t="str">
        <f>IFERROR(VLOOKUP(H4348,'CUSTOMER NAME'!A:B, 2, FALSE), "")</f>
        <v>TO THE ORDER</v>
      </c>
    </row>
    <row r="4349" spans="1:19">
      <c r="A4349" s="234" t="s">
        <v>841</v>
      </c>
      <c r="B4349" s="143">
        <v>275</v>
      </c>
      <c r="C4349" s="143" t="s">
        <v>7</v>
      </c>
      <c r="D4349" s="143" t="s">
        <v>1161</v>
      </c>
      <c r="E4349" s="255">
        <v>24</v>
      </c>
      <c r="F4349" s="143" t="s">
        <v>9</v>
      </c>
      <c r="G4349" s="131" t="s">
        <v>779</v>
      </c>
      <c r="H4349" s="198" t="s">
        <v>510</v>
      </c>
      <c r="I4349" s="219" t="str">
        <f>I4348</f>
        <v>December</v>
      </c>
      <c r="J4349" s="184">
        <f>IF(F4349="USD", E4349, E4349 * IFERROR(VLOOKUP(F4349, EXCHANGE_RATE!A:B, 2, FALSE), "Currency not found"))</f>
        <v>24</v>
      </c>
      <c r="K4349" s="184">
        <f t="shared" si="397"/>
        <v>24</v>
      </c>
      <c r="L4349" s="184">
        <f>IF(C4349="MTS", B4349, B4349 * IFERROR(VLOOKUP(C4349, 'QTY_CONVERSIONS '!A:B, 2, FALSE), "Units not  found"))</f>
        <v>0.27500000000000002</v>
      </c>
      <c r="M4349" s="185">
        <f t="shared" si="398"/>
        <v>6600</v>
      </c>
      <c r="N4349" s="143" t="str">
        <f>IFERROR(VLOOKUP(D4349, Product_Category!A:B, 2, FALSE), "Uncategorized")</f>
        <v>MCC SPHERES</v>
      </c>
      <c r="O4349" s="186">
        <f t="shared" si="400"/>
        <v>24000</v>
      </c>
      <c r="P4349" s="185">
        <f t="shared" si="399"/>
        <v>6600.0000000000009</v>
      </c>
      <c r="Q4349" s="143">
        <v>2023</v>
      </c>
      <c r="R4349" s="143" t="str">
        <f>IFERROR(VLOOKUP(G4349,'SOURCE COMPANY'!A:B, 2, FALSE), "")</f>
        <v>UMANG ENCAPSULATION</v>
      </c>
      <c r="S4349" s="143" t="str">
        <f>IFERROR(VLOOKUP(H4349,'CUSTOMER NAME'!A:B, 2, FALSE), "")</f>
        <v>TO THE ORDER</v>
      </c>
    </row>
    <row r="4350" spans="1:19">
      <c r="A4350" s="233" t="s">
        <v>172</v>
      </c>
      <c r="B4350" s="118">
        <v>18000</v>
      </c>
      <c r="C4350" s="118" t="s">
        <v>7</v>
      </c>
      <c r="D4350" s="118" t="s">
        <v>266</v>
      </c>
      <c r="E4350" s="255">
        <v>2.6699465999999998</v>
      </c>
      <c r="F4350" s="118" t="s">
        <v>1718</v>
      </c>
      <c r="G4350" s="131" t="s">
        <v>779</v>
      </c>
      <c r="H4350" s="199" t="s">
        <v>510</v>
      </c>
      <c r="I4350" s="219" t="str">
        <f>I4349</f>
        <v>December</v>
      </c>
      <c r="J4350" s="184">
        <f>IF(F4350="USD", E4350, E4350 * IFERROR(VLOOKUP(F4350, EXCHANGE_RATE!A:B, 2, FALSE), "Currency not found"))</f>
        <v>2.8568428620000001</v>
      </c>
      <c r="K4350" s="184">
        <f t="shared" si="397"/>
        <v>2.86</v>
      </c>
      <c r="L4350" s="184">
        <f>IF(C4350="MTS", B4350, B4350 * IFERROR(VLOOKUP(C4350, 'QTY_CONVERSIONS '!A:B, 2, FALSE), "Units not  found"))</f>
        <v>18</v>
      </c>
      <c r="M4350" s="185">
        <f t="shared" si="398"/>
        <v>51480</v>
      </c>
      <c r="N4350" s="143" t="str">
        <f>IFERROR(VLOOKUP(D4350, Product_Category!A:B, 2, FALSE), "Uncategorized")</f>
        <v>MCC</v>
      </c>
      <c r="O4350" s="186">
        <f t="shared" si="400"/>
        <v>2860</v>
      </c>
      <c r="P4350" s="185">
        <f t="shared" si="399"/>
        <v>51480</v>
      </c>
      <c r="Q4350" s="143">
        <v>2023</v>
      </c>
      <c r="R4350" s="143" t="str">
        <f>IFERROR(VLOOKUP(G4350,'SOURCE COMPANY'!A:B, 2, FALSE), "")</f>
        <v>UMANG ENCAPSULATION</v>
      </c>
      <c r="S4350" s="143" t="str">
        <f>IFERROR(VLOOKUP(H4350,'CUSTOMER NAME'!A:B, 2, FALSE), "")</f>
        <v>TO THE ORDER</v>
      </c>
    </row>
    <row r="4351" spans="1:19">
      <c r="A4351" s="233" t="s">
        <v>172</v>
      </c>
      <c r="B4351" s="118">
        <v>9000</v>
      </c>
      <c r="C4351" s="118" t="s">
        <v>7</v>
      </c>
      <c r="D4351" s="118" t="s">
        <v>266</v>
      </c>
      <c r="E4351" s="255">
        <v>2.1799564</v>
      </c>
      <c r="F4351" s="118" t="s">
        <v>1718</v>
      </c>
      <c r="G4351" s="131" t="s">
        <v>779</v>
      </c>
      <c r="H4351" s="199" t="s">
        <v>510</v>
      </c>
      <c r="I4351" s="219" t="str">
        <f>I4350</f>
        <v>December</v>
      </c>
      <c r="J4351" s="184">
        <f>IF(F4351="USD", E4351, E4351 * IFERROR(VLOOKUP(F4351, EXCHANGE_RATE!A:B, 2, FALSE), "Currency not found"))</f>
        <v>2.3325533480000002</v>
      </c>
      <c r="K4351" s="184">
        <f t="shared" si="397"/>
        <v>2.34</v>
      </c>
      <c r="L4351" s="184">
        <f>IF(C4351="MTS", B4351, B4351 * IFERROR(VLOOKUP(C4351, 'QTY_CONVERSIONS '!A:B, 2, FALSE), "Units not  found"))</f>
        <v>9</v>
      </c>
      <c r="M4351" s="185">
        <f t="shared" si="398"/>
        <v>21060</v>
      </c>
      <c r="N4351" s="143" t="str">
        <f>IFERROR(VLOOKUP(D4351, Product_Category!A:B, 2, FALSE), "Uncategorized")</f>
        <v>MCC</v>
      </c>
      <c r="O4351" s="186">
        <f t="shared" si="400"/>
        <v>2340</v>
      </c>
      <c r="P4351" s="185">
        <f t="shared" si="399"/>
        <v>21060</v>
      </c>
      <c r="Q4351" s="143">
        <v>2023</v>
      </c>
      <c r="R4351" s="143" t="str">
        <f>IFERROR(VLOOKUP(G4351,'SOURCE COMPANY'!A:B, 2, FALSE), "")</f>
        <v>UMANG ENCAPSULATION</v>
      </c>
      <c r="S4351" s="143" t="str">
        <f>IFERROR(VLOOKUP(H4351,'CUSTOMER NAME'!A:B, 2, FALSE), "")</f>
        <v>TO THE ORDER</v>
      </c>
    </row>
    <row r="4352" spans="1:19">
      <c r="A4352" s="133" t="s">
        <v>752</v>
      </c>
      <c r="B4352" s="131">
        <v>10000</v>
      </c>
      <c r="C4352" s="131" t="s">
        <v>7</v>
      </c>
      <c r="D4352" s="131" t="s">
        <v>2900</v>
      </c>
      <c r="E4352" s="131">
        <v>0.33</v>
      </c>
      <c r="F4352" s="131" t="s">
        <v>9</v>
      </c>
      <c r="G4352" s="131" t="s">
        <v>2901</v>
      </c>
      <c r="H4352" s="134" t="s">
        <v>510</v>
      </c>
      <c r="I4352" s="192" t="s">
        <v>2670</v>
      </c>
      <c r="J4352" s="184">
        <f>IF(F4352="USD", E4352, E4352 * IFERROR(VLOOKUP(F4352, EXCHANGE_RATE!A:B, 2, FALSE), "Currency not found"))</f>
        <v>0.33</v>
      </c>
      <c r="K4352" s="184">
        <f t="shared" si="397"/>
        <v>0.33</v>
      </c>
      <c r="L4352" s="184">
        <f>IF(C4352="MTS", B4352, B4352 * IFERROR(VLOOKUP(C4352, 'QTY_CONVERSIONS '!A:B, 2, FALSE), "Units not  found"))</f>
        <v>10</v>
      </c>
      <c r="M4352" s="185">
        <f t="shared" si="398"/>
        <v>3300</v>
      </c>
      <c r="N4352" s="143" t="str">
        <f>IFERROR(VLOOKUP(D4352, Product_Category!A:B, 2, FALSE), "Uncategorized")</f>
        <v>MCC</v>
      </c>
      <c r="O4352" s="186">
        <f t="shared" si="400"/>
        <v>330</v>
      </c>
      <c r="P4352" s="185">
        <f t="shared" si="399"/>
        <v>3300</v>
      </c>
      <c r="Q4352" s="143">
        <v>2023</v>
      </c>
      <c r="R4352" s="143" t="str">
        <f>IFERROR(VLOOKUP(G4352,'SOURCE COMPANY'!A:B, 2, FALSE), "")</f>
        <v>UNISYNTH CHEMICALS</v>
      </c>
      <c r="S4352" s="143" t="str">
        <f>IFERROR(VLOOKUP(H4352,'CUSTOMER NAME'!A:B, 2, FALSE), "")</f>
        <v>TO THE ORDER</v>
      </c>
    </row>
    <row r="4353" spans="1:19">
      <c r="A4353" s="235" t="s">
        <v>1044</v>
      </c>
      <c r="B4353" s="221">
        <v>26</v>
      </c>
      <c r="C4353" s="221" t="s">
        <v>1647</v>
      </c>
      <c r="D4353" s="221" t="s">
        <v>19</v>
      </c>
      <c r="E4353" s="256">
        <v>317</v>
      </c>
      <c r="F4353" s="221" t="s">
        <v>9</v>
      </c>
      <c r="G4353" s="143" t="s">
        <v>9</v>
      </c>
      <c r="H4353" s="200" t="s">
        <v>510</v>
      </c>
      <c r="I4353" s="219" t="str">
        <f>I4352</f>
        <v>August</v>
      </c>
      <c r="J4353" s="184">
        <f>IF(F4353="USD", E4353, E4353 * IFERROR(VLOOKUP(F4353, EXCHANGE_RATE!A:B, 2, FALSE), "Currency not found"))</f>
        <v>317</v>
      </c>
      <c r="K4353" s="184">
        <f t="shared" si="397"/>
        <v>317</v>
      </c>
      <c r="L4353" s="184">
        <f>IF(C4353="MTS", B4353, B4353 * IFERROR(VLOOKUP(C4353, 'QTY_CONVERSIONS '!A:B, 2, FALSE), "Units not  found"))</f>
        <v>26</v>
      </c>
      <c r="M4353" s="185">
        <f t="shared" si="398"/>
        <v>8242</v>
      </c>
      <c r="N4353" s="143" t="str">
        <f>IFERROR(VLOOKUP(D4353, Product_Category!A:B, 2, FALSE), "Uncategorized")</f>
        <v>CMC</v>
      </c>
      <c r="O4353" s="186">
        <f t="shared" si="400"/>
        <v>317000</v>
      </c>
      <c r="P4353" s="185">
        <f t="shared" si="399"/>
        <v>8242000</v>
      </c>
      <c r="Q4353" s="143">
        <v>2023</v>
      </c>
      <c r="R4353" s="143" t="str">
        <f>IFERROR(VLOOKUP(G4353,'SOURCE COMPANY'!A:B, 2, FALSE), "")</f>
        <v>USD</v>
      </c>
      <c r="S4353" s="143" t="str">
        <f>IFERROR(VLOOKUP(H4353,'CUSTOMER NAME'!A:B, 2, FALSE), "")</f>
        <v>TO THE ORDER</v>
      </c>
    </row>
    <row r="4354" spans="1:19">
      <c r="A4354" s="234" t="s">
        <v>843</v>
      </c>
      <c r="B4354" s="143">
        <v>250</v>
      </c>
      <c r="C4354" s="143" t="s">
        <v>7</v>
      </c>
      <c r="D4354" s="143" t="s">
        <v>519</v>
      </c>
      <c r="E4354" s="255">
        <v>2.2999999999999998</v>
      </c>
      <c r="F4354" s="143" t="s">
        <v>9</v>
      </c>
      <c r="G4354" s="143" t="s">
        <v>1164</v>
      </c>
      <c r="H4354" s="198" t="s">
        <v>510</v>
      </c>
      <c r="I4354" s="219" t="str">
        <f>I4353</f>
        <v>August</v>
      </c>
      <c r="J4354" s="184">
        <f>IF(F4354="USD", E4354, E4354 * IFERROR(VLOOKUP(F4354, EXCHANGE_RATE!A:B, 2, FALSE), "Currency not found"))</f>
        <v>2.2999999999999998</v>
      </c>
      <c r="K4354" s="184">
        <f t="shared" ref="K4354:K4417" si="403">ROUNDUP(J4354,2)</f>
        <v>2.2999999999999998</v>
      </c>
      <c r="L4354" s="184">
        <f>IF(C4354="MTS", B4354, B4354 * IFERROR(VLOOKUP(C4354, 'QTY_CONVERSIONS '!A:B, 2, FALSE), "Units not  found"))</f>
        <v>0.25</v>
      </c>
      <c r="M4354" s="185">
        <f t="shared" ref="M4354:M4417" si="404">B4354*K4354</f>
        <v>575</v>
      </c>
      <c r="N4354" s="143" t="str">
        <f>IFERROR(VLOOKUP(D4354, Product_Category!A:B, 2, FALSE), "Uncategorized")</f>
        <v>MAGNESIUM STEARATE</v>
      </c>
      <c r="O4354" s="186">
        <f t="shared" si="400"/>
        <v>2300</v>
      </c>
      <c r="P4354" s="185">
        <f t="shared" ref="P4354:P4417" si="405">L4354*O4354</f>
        <v>575</v>
      </c>
      <c r="Q4354" s="143">
        <v>2023</v>
      </c>
      <c r="R4354" s="143" t="str">
        <f>IFERROR(VLOOKUP(G4354,'SOURCE COMPANY'!A:B, 2, FALSE), "")</f>
        <v>VAISHALI PHARMA</v>
      </c>
      <c r="S4354" s="143" t="str">
        <f>IFERROR(VLOOKUP(H4354,'CUSTOMER NAME'!A:B, 2, FALSE), "")</f>
        <v>TO THE ORDER</v>
      </c>
    </row>
    <row r="4355" spans="1:19">
      <c r="A4355" s="235" t="s">
        <v>843</v>
      </c>
      <c r="B4355" s="32">
        <v>500</v>
      </c>
      <c r="C4355" s="221" t="s">
        <v>7</v>
      </c>
      <c r="D4355" s="221" t="s">
        <v>19</v>
      </c>
      <c r="E4355" s="55">
        <v>3.75</v>
      </c>
      <c r="F4355" s="221" t="s">
        <v>9</v>
      </c>
      <c r="G4355" s="143" t="s">
        <v>1164</v>
      </c>
      <c r="H4355" s="200" t="s">
        <v>510</v>
      </c>
      <c r="I4355" s="219" t="str">
        <f>I4354</f>
        <v>August</v>
      </c>
      <c r="J4355" s="184">
        <f>IF(F4355="USD", E4355, E4355 * IFERROR(VLOOKUP(F4355, EXCHANGE_RATE!A:B, 2, FALSE), "Currency not found"))</f>
        <v>3.75</v>
      </c>
      <c r="K4355" s="184">
        <f t="shared" si="403"/>
        <v>3.75</v>
      </c>
      <c r="L4355" s="184">
        <f>IF(C4355="MTS", B4355, B4355 * IFERROR(VLOOKUP(C4355, 'QTY_CONVERSIONS '!A:B, 2, FALSE), "Units not  found"))</f>
        <v>0.5</v>
      </c>
      <c r="M4355" s="185">
        <f t="shared" si="404"/>
        <v>1875</v>
      </c>
      <c r="N4355" s="143" t="str">
        <f>IFERROR(VLOOKUP(D4355, Product_Category!A:B, 2, FALSE), "Uncategorized")</f>
        <v>CMC</v>
      </c>
      <c r="O4355" s="186">
        <f t="shared" ref="O4355:O4418" si="406">K4355*1000</f>
        <v>3750</v>
      </c>
      <c r="P4355" s="185">
        <f t="shared" si="405"/>
        <v>1875</v>
      </c>
      <c r="Q4355" s="143">
        <v>2023</v>
      </c>
      <c r="R4355" s="143" t="str">
        <f>IFERROR(VLOOKUP(G4355,'SOURCE COMPANY'!A:B, 2, FALSE), "")</f>
        <v>VAISHALI PHARMA</v>
      </c>
      <c r="S4355" s="143" t="str">
        <f>IFERROR(VLOOKUP(H4355,'CUSTOMER NAME'!A:B, 2, FALSE), "")</f>
        <v>TO THE ORDER</v>
      </c>
    </row>
    <row r="4356" spans="1:19">
      <c r="A4356" s="234" t="s">
        <v>492</v>
      </c>
      <c r="B4356" s="31">
        <v>1000</v>
      </c>
      <c r="C4356" s="143" t="s">
        <v>7</v>
      </c>
      <c r="D4356" s="143" t="s">
        <v>104</v>
      </c>
      <c r="E4356" s="51">
        <v>2.1800000000000002</v>
      </c>
      <c r="F4356" s="143" t="s">
        <v>9</v>
      </c>
      <c r="G4356" s="143" t="s">
        <v>2073</v>
      </c>
      <c r="H4356" s="198" t="s">
        <v>510</v>
      </c>
      <c r="I4356" s="219" t="str">
        <f>I4355</f>
        <v>August</v>
      </c>
      <c r="J4356" s="184">
        <f>IF(F4356="USD", E4356, E4356 * IFERROR(VLOOKUP(F4356, EXCHANGE_RATE!A:B, 2, FALSE), "Currency not found"))</f>
        <v>2.1800000000000002</v>
      </c>
      <c r="K4356" s="184">
        <f t="shared" si="403"/>
        <v>2.1800000000000002</v>
      </c>
      <c r="L4356" s="184">
        <f>IF(C4356="MTS", B4356, B4356 * IFERROR(VLOOKUP(C4356, 'QTY_CONVERSIONS '!A:B, 2, FALSE), "Units not  found"))</f>
        <v>1</v>
      </c>
      <c r="M4356" s="185">
        <f t="shared" si="404"/>
        <v>2180</v>
      </c>
      <c r="N4356" s="143" t="str">
        <f>IFERROR(VLOOKUP(D4356, Product_Category!A:B, 2, FALSE), "Uncategorized")</f>
        <v>MAGNESIUM STEARATE</v>
      </c>
      <c r="O4356" s="186">
        <f t="shared" si="406"/>
        <v>2180</v>
      </c>
      <c r="P4356" s="185">
        <f t="shared" si="405"/>
        <v>2180</v>
      </c>
      <c r="Q4356" s="143">
        <v>2023</v>
      </c>
      <c r="R4356" s="143" t="str">
        <f>IFERROR(VLOOKUP(G4356,'SOURCE COMPANY'!A:B, 2, FALSE), "")</f>
        <v>VALAJI PHARMA</v>
      </c>
      <c r="S4356" s="143" t="str">
        <f>IFERROR(VLOOKUP(H4356,'CUSTOMER NAME'!A:B, 2, FALSE), "")</f>
        <v>TO THE ORDER</v>
      </c>
    </row>
    <row r="4357" spans="1:19">
      <c r="A4357" s="133" t="s">
        <v>812</v>
      </c>
      <c r="B4357" s="131">
        <v>12000</v>
      </c>
      <c r="C4357" s="131" t="s">
        <v>7</v>
      </c>
      <c r="D4357" s="131" t="s">
        <v>266</v>
      </c>
      <c r="E4357" s="131">
        <v>2.35</v>
      </c>
      <c r="F4357" s="131" t="s">
        <v>9</v>
      </c>
      <c r="G4357" s="131" t="s">
        <v>319</v>
      </c>
      <c r="H4357" s="134" t="s">
        <v>510</v>
      </c>
      <c r="I4357" s="192" t="s">
        <v>2670</v>
      </c>
      <c r="J4357" s="184">
        <f>IF(F4357="USD", E4357, E4357 * IFERROR(VLOOKUP(F4357, EXCHANGE_RATE!A:B, 2, FALSE), "Currency not found"))</f>
        <v>2.35</v>
      </c>
      <c r="K4357" s="184">
        <f t="shared" si="403"/>
        <v>2.35</v>
      </c>
      <c r="L4357" s="184">
        <f>IF(C4357="MTS", B4357, B4357 * IFERROR(VLOOKUP(C4357, 'QTY_CONVERSIONS '!A:B, 2, FALSE), "Units not  found"))</f>
        <v>12</v>
      </c>
      <c r="M4357" s="185">
        <f t="shared" si="404"/>
        <v>28200</v>
      </c>
      <c r="N4357" s="143" t="str">
        <f>IFERROR(VLOOKUP(D4357, Product_Category!A:B, 2, FALSE), "Uncategorized")</f>
        <v>MCC</v>
      </c>
      <c r="O4357" s="186">
        <f t="shared" si="406"/>
        <v>2350</v>
      </c>
      <c r="P4357" s="185">
        <f t="shared" si="405"/>
        <v>28200</v>
      </c>
      <c r="Q4357" s="143">
        <v>2023</v>
      </c>
      <c r="R4357" s="143" t="str">
        <f>IFERROR(VLOOKUP(G4357,'SOURCE COMPANY'!A:B, 2, FALSE), "")</f>
        <v>VASA PHARMA</v>
      </c>
      <c r="S4357" s="143" t="str">
        <f>IFERROR(VLOOKUP(H4357,'CUSTOMER NAME'!A:B, 2, FALSE), "")</f>
        <v>TO THE ORDER</v>
      </c>
    </row>
    <row r="4358" spans="1:19">
      <c r="A4358" s="133" t="s">
        <v>812</v>
      </c>
      <c r="B4358" s="131">
        <v>10000</v>
      </c>
      <c r="C4358" s="131" t="s">
        <v>7</v>
      </c>
      <c r="D4358" s="131" t="s">
        <v>266</v>
      </c>
      <c r="E4358" s="131">
        <v>2.2999999999999998</v>
      </c>
      <c r="F4358" s="131" t="s">
        <v>9</v>
      </c>
      <c r="G4358" s="131" t="s">
        <v>319</v>
      </c>
      <c r="H4358" s="134" t="s">
        <v>510</v>
      </c>
      <c r="I4358" s="192" t="s">
        <v>2670</v>
      </c>
      <c r="J4358" s="184">
        <f>IF(F4358="USD", E4358, E4358 * IFERROR(VLOOKUP(F4358, EXCHANGE_RATE!A:B, 2, FALSE), "Currency not found"))</f>
        <v>2.2999999999999998</v>
      </c>
      <c r="K4358" s="184">
        <f t="shared" si="403"/>
        <v>2.2999999999999998</v>
      </c>
      <c r="L4358" s="184">
        <f>IF(C4358="MTS", B4358, B4358 * IFERROR(VLOOKUP(C4358, 'QTY_CONVERSIONS '!A:B, 2, FALSE), "Units not  found"))</f>
        <v>10</v>
      </c>
      <c r="M4358" s="185">
        <f t="shared" si="404"/>
        <v>23000</v>
      </c>
      <c r="N4358" s="143" t="str">
        <f>IFERROR(VLOOKUP(D4358, Product_Category!A:B, 2, FALSE), "Uncategorized")</f>
        <v>MCC</v>
      </c>
      <c r="O4358" s="186">
        <f t="shared" si="406"/>
        <v>2300</v>
      </c>
      <c r="P4358" s="185">
        <f t="shared" si="405"/>
        <v>23000</v>
      </c>
      <c r="Q4358" s="143">
        <v>2023</v>
      </c>
      <c r="R4358" s="143" t="str">
        <f>IFERROR(VLOOKUP(G4358,'SOURCE COMPANY'!A:B, 2, FALSE), "")</f>
        <v>VASA PHARMA</v>
      </c>
      <c r="S4358" s="143" t="str">
        <f>IFERROR(VLOOKUP(H4358,'CUSTOMER NAME'!A:B, 2, FALSE), "")</f>
        <v>TO THE ORDER</v>
      </c>
    </row>
    <row r="4359" spans="1:19">
      <c r="A4359" s="133" t="s">
        <v>812</v>
      </c>
      <c r="B4359" s="131">
        <v>14000</v>
      </c>
      <c r="C4359" s="131" t="s">
        <v>7</v>
      </c>
      <c r="D4359" s="131" t="s">
        <v>44</v>
      </c>
      <c r="E4359" s="131">
        <v>6</v>
      </c>
      <c r="F4359" s="131" t="s">
        <v>9</v>
      </c>
      <c r="G4359" s="131" t="s">
        <v>319</v>
      </c>
      <c r="H4359" s="134" t="s">
        <v>510</v>
      </c>
      <c r="I4359" s="192" t="s">
        <v>2670</v>
      </c>
      <c r="J4359" s="184">
        <f>IF(F4359="USD", E4359, E4359 * IFERROR(VLOOKUP(F4359, EXCHANGE_RATE!A:B, 2, FALSE), "Currency not found"))</f>
        <v>6</v>
      </c>
      <c r="K4359" s="184">
        <f t="shared" si="403"/>
        <v>6</v>
      </c>
      <c r="L4359" s="184">
        <f>IF(C4359="MTS", B4359, B4359 * IFERROR(VLOOKUP(C4359, 'QTY_CONVERSIONS '!A:B, 2, FALSE), "Units not  found"))</f>
        <v>14</v>
      </c>
      <c r="M4359" s="185">
        <f t="shared" si="404"/>
        <v>84000</v>
      </c>
      <c r="N4359" s="143" t="str">
        <f>IFERROR(VLOOKUP(D4359, Product_Category!A:B, 2, FALSE), "Uncategorized")</f>
        <v>CMC</v>
      </c>
      <c r="O4359" s="186">
        <f t="shared" si="406"/>
        <v>6000</v>
      </c>
      <c r="P4359" s="185">
        <f t="shared" si="405"/>
        <v>84000</v>
      </c>
      <c r="Q4359" s="143">
        <v>2023</v>
      </c>
      <c r="R4359" s="143" t="str">
        <f>IFERROR(VLOOKUP(G4359,'SOURCE COMPANY'!A:B, 2, FALSE), "")</f>
        <v>VASA PHARMA</v>
      </c>
      <c r="S4359" s="143" t="str">
        <f>IFERROR(VLOOKUP(H4359,'CUSTOMER NAME'!A:B, 2, FALSE), "")</f>
        <v>TO THE ORDER</v>
      </c>
    </row>
    <row r="4360" spans="1:19">
      <c r="A4360" s="133" t="s">
        <v>972</v>
      </c>
      <c r="B4360" s="131">
        <v>3000</v>
      </c>
      <c r="C4360" s="131" t="s">
        <v>7</v>
      </c>
      <c r="D4360" s="131" t="s">
        <v>2811</v>
      </c>
      <c r="E4360" s="131">
        <v>2.6</v>
      </c>
      <c r="F4360" s="131" t="s">
        <v>9</v>
      </c>
      <c r="G4360" s="131" t="s">
        <v>319</v>
      </c>
      <c r="H4360" s="134" t="s">
        <v>510</v>
      </c>
      <c r="I4360" s="192" t="s">
        <v>2670</v>
      </c>
      <c r="J4360" s="184">
        <f>IF(F4360="USD", E4360, E4360 * IFERROR(VLOOKUP(F4360, EXCHANGE_RATE!A:B, 2, FALSE), "Currency not found"))</f>
        <v>2.6</v>
      </c>
      <c r="K4360" s="184">
        <f t="shared" si="403"/>
        <v>2.6</v>
      </c>
      <c r="L4360" s="184">
        <f>IF(C4360="MTS", B4360, B4360 * IFERROR(VLOOKUP(C4360, 'QTY_CONVERSIONS '!A:B, 2, FALSE), "Units not  found"))</f>
        <v>3</v>
      </c>
      <c r="M4360" s="185">
        <f t="shared" si="404"/>
        <v>7800</v>
      </c>
      <c r="N4360" s="143" t="str">
        <f>IFERROR(VLOOKUP(D4360, Product_Category!A:B, 2, FALSE), "Uncategorized")</f>
        <v>MCC</v>
      </c>
      <c r="O4360" s="186">
        <f t="shared" si="406"/>
        <v>2600</v>
      </c>
      <c r="P4360" s="185">
        <f t="shared" si="405"/>
        <v>7800</v>
      </c>
      <c r="Q4360" s="143">
        <v>2023</v>
      </c>
      <c r="R4360" s="143" t="str">
        <f>IFERROR(VLOOKUP(G4360,'SOURCE COMPANY'!A:B, 2, FALSE), "")</f>
        <v>VASA PHARMA</v>
      </c>
      <c r="S4360" s="143" t="str">
        <f>IFERROR(VLOOKUP(H4360,'CUSTOMER NAME'!A:B, 2, FALSE), "")</f>
        <v>TO THE ORDER</v>
      </c>
    </row>
    <row r="4361" spans="1:19">
      <c r="A4361" s="234" t="s">
        <v>752</v>
      </c>
      <c r="B4361" s="222">
        <v>3000</v>
      </c>
      <c r="C4361" s="143" t="s">
        <v>7</v>
      </c>
      <c r="D4361" s="143" t="s">
        <v>553</v>
      </c>
      <c r="E4361" s="184">
        <v>5</v>
      </c>
      <c r="F4361" s="143" t="s">
        <v>9</v>
      </c>
      <c r="G4361" s="131" t="s">
        <v>319</v>
      </c>
      <c r="H4361" s="198" t="s">
        <v>510</v>
      </c>
      <c r="I4361" s="219" t="str">
        <f t="shared" ref="I4361:I4366" si="407">I4360</f>
        <v>August</v>
      </c>
      <c r="J4361" s="184">
        <f>IF(F4361="USD", E4361, E4361 * IFERROR(VLOOKUP(F4361, EXCHANGE_RATE!A:B, 2, FALSE), "Currency not found"))</f>
        <v>5</v>
      </c>
      <c r="K4361" s="184">
        <f t="shared" si="403"/>
        <v>5</v>
      </c>
      <c r="L4361" s="184">
        <f>IF(C4361="MTS", B4361, B4361 * IFERROR(VLOOKUP(C4361, 'QTY_CONVERSIONS '!A:B, 2, FALSE), "Units not  found"))</f>
        <v>3</v>
      </c>
      <c r="M4361" s="185">
        <f t="shared" si="404"/>
        <v>15000</v>
      </c>
      <c r="N4361" s="143" t="str">
        <f>IFERROR(VLOOKUP(D4361, Product_Category!A:B, 2, FALSE), "Uncategorized")</f>
        <v>CROSCARMELLOSE SODIUM</v>
      </c>
      <c r="O4361" s="186">
        <f t="shared" si="406"/>
        <v>5000</v>
      </c>
      <c r="P4361" s="185">
        <f t="shared" si="405"/>
        <v>15000</v>
      </c>
      <c r="Q4361" s="143">
        <v>2023</v>
      </c>
      <c r="R4361" s="143" t="str">
        <f>IFERROR(VLOOKUP(G4361,'SOURCE COMPANY'!A:B, 2, FALSE), "")</f>
        <v>VASA PHARMA</v>
      </c>
      <c r="S4361" s="143" t="str">
        <f>IFERROR(VLOOKUP(H4361,'CUSTOMER NAME'!A:B, 2, FALSE), "")</f>
        <v>TO THE ORDER</v>
      </c>
    </row>
    <row r="4362" spans="1:19">
      <c r="A4362" s="235" t="s">
        <v>752</v>
      </c>
      <c r="B4362" s="227">
        <v>3000</v>
      </c>
      <c r="C4362" s="221" t="s">
        <v>7</v>
      </c>
      <c r="D4362" s="221" t="s">
        <v>553</v>
      </c>
      <c r="E4362" s="228">
        <v>5</v>
      </c>
      <c r="F4362" s="221" t="s">
        <v>9</v>
      </c>
      <c r="G4362" s="131" t="s">
        <v>319</v>
      </c>
      <c r="H4362" s="200" t="s">
        <v>510</v>
      </c>
      <c r="I4362" s="219" t="str">
        <f t="shared" si="407"/>
        <v>August</v>
      </c>
      <c r="J4362" s="184">
        <f>IF(F4362="USD", E4362, E4362 * IFERROR(VLOOKUP(F4362, EXCHANGE_RATE!A:B, 2, FALSE), "Currency not found"))</f>
        <v>5</v>
      </c>
      <c r="K4362" s="184">
        <f t="shared" si="403"/>
        <v>5</v>
      </c>
      <c r="L4362" s="184">
        <f>IF(C4362="MTS", B4362, B4362 * IFERROR(VLOOKUP(C4362, 'QTY_CONVERSIONS '!A:B, 2, FALSE), "Units not  found"))</f>
        <v>3</v>
      </c>
      <c r="M4362" s="185">
        <f t="shared" si="404"/>
        <v>15000</v>
      </c>
      <c r="N4362" s="143" t="str">
        <f>IFERROR(VLOOKUP(D4362, Product_Category!A:B, 2, FALSE), "Uncategorized")</f>
        <v>CROSCARMELLOSE SODIUM</v>
      </c>
      <c r="O4362" s="186">
        <f t="shared" si="406"/>
        <v>5000</v>
      </c>
      <c r="P4362" s="185">
        <f t="shared" si="405"/>
        <v>15000</v>
      </c>
      <c r="Q4362" s="143">
        <v>2023</v>
      </c>
      <c r="R4362" s="143" t="str">
        <f>IFERROR(VLOOKUP(G4362,'SOURCE COMPANY'!A:B, 2, FALSE), "")</f>
        <v>VASA PHARMA</v>
      </c>
      <c r="S4362" s="143" t="str">
        <f>IFERROR(VLOOKUP(H4362,'CUSTOMER NAME'!A:B, 2, FALSE), "")</f>
        <v>TO THE ORDER</v>
      </c>
    </row>
    <row r="4363" spans="1:19">
      <c r="A4363" s="241" t="s">
        <v>752</v>
      </c>
      <c r="B4363" s="231">
        <v>8000</v>
      </c>
      <c r="C4363" s="225" t="s">
        <v>7</v>
      </c>
      <c r="D4363" s="225" t="s">
        <v>266</v>
      </c>
      <c r="E4363" s="232">
        <v>2.1</v>
      </c>
      <c r="F4363" s="225" t="s">
        <v>9</v>
      </c>
      <c r="G4363" s="131" t="s">
        <v>319</v>
      </c>
      <c r="H4363" s="252" t="s">
        <v>510</v>
      </c>
      <c r="I4363" s="219" t="str">
        <f t="shared" si="407"/>
        <v>August</v>
      </c>
      <c r="J4363" s="184">
        <f>IF(F4363="USD", E4363, E4363 * IFERROR(VLOOKUP(F4363, EXCHANGE_RATE!A:B, 2, FALSE), "Currency not found"))</f>
        <v>2.1</v>
      </c>
      <c r="K4363" s="184">
        <f t="shared" si="403"/>
        <v>2.1</v>
      </c>
      <c r="L4363" s="184">
        <f>IF(C4363="MTS", B4363, B4363 * IFERROR(VLOOKUP(C4363, 'QTY_CONVERSIONS '!A:B, 2, FALSE), "Units not  found"))</f>
        <v>8</v>
      </c>
      <c r="M4363" s="185">
        <f t="shared" si="404"/>
        <v>16800</v>
      </c>
      <c r="N4363" s="143" t="str">
        <f>IFERROR(VLOOKUP(D4363, Product_Category!A:B, 2, FALSE), "Uncategorized")</f>
        <v>MCC</v>
      </c>
      <c r="O4363" s="186">
        <f t="shared" si="406"/>
        <v>2100</v>
      </c>
      <c r="P4363" s="185">
        <f t="shared" si="405"/>
        <v>16800</v>
      </c>
      <c r="Q4363" s="143">
        <v>2023</v>
      </c>
      <c r="R4363" s="143" t="str">
        <f>IFERROR(VLOOKUP(G4363,'SOURCE COMPANY'!A:B, 2, FALSE), "")</f>
        <v>VASA PHARMA</v>
      </c>
      <c r="S4363" s="143" t="str">
        <f>IFERROR(VLOOKUP(H4363,'CUSTOMER NAME'!A:B, 2, FALSE), "")</f>
        <v>TO THE ORDER</v>
      </c>
    </row>
    <row r="4364" spans="1:19">
      <c r="A4364" s="234" t="s">
        <v>752</v>
      </c>
      <c r="B4364" s="222">
        <v>13000</v>
      </c>
      <c r="C4364" s="143" t="s">
        <v>7</v>
      </c>
      <c r="D4364" s="143" t="s">
        <v>266</v>
      </c>
      <c r="E4364" s="184">
        <v>2.1</v>
      </c>
      <c r="F4364" s="143" t="s">
        <v>9</v>
      </c>
      <c r="G4364" s="131" t="s">
        <v>319</v>
      </c>
      <c r="H4364" s="198" t="s">
        <v>510</v>
      </c>
      <c r="I4364" s="219" t="str">
        <f t="shared" si="407"/>
        <v>August</v>
      </c>
      <c r="J4364" s="184">
        <f>IF(F4364="USD", E4364, E4364 * IFERROR(VLOOKUP(F4364, EXCHANGE_RATE!A:B, 2, FALSE), "Currency not found"))</f>
        <v>2.1</v>
      </c>
      <c r="K4364" s="184">
        <f t="shared" si="403"/>
        <v>2.1</v>
      </c>
      <c r="L4364" s="184">
        <f>IF(C4364="MTS", B4364, B4364 * IFERROR(VLOOKUP(C4364, 'QTY_CONVERSIONS '!A:B, 2, FALSE), "Units not  found"))</f>
        <v>13</v>
      </c>
      <c r="M4364" s="185">
        <f t="shared" si="404"/>
        <v>27300</v>
      </c>
      <c r="N4364" s="143" t="str">
        <f>IFERROR(VLOOKUP(D4364, Product_Category!A:B, 2, FALSE), "Uncategorized")</f>
        <v>MCC</v>
      </c>
      <c r="O4364" s="186">
        <f t="shared" si="406"/>
        <v>2100</v>
      </c>
      <c r="P4364" s="185">
        <f t="shared" si="405"/>
        <v>27300</v>
      </c>
      <c r="Q4364" s="143">
        <v>2023</v>
      </c>
      <c r="R4364" s="143" t="str">
        <f>IFERROR(VLOOKUP(G4364,'SOURCE COMPANY'!A:B, 2, FALSE), "")</f>
        <v>VASA PHARMA</v>
      </c>
      <c r="S4364" s="143" t="str">
        <f>IFERROR(VLOOKUP(H4364,'CUSTOMER NAME'!A:B, 2, FALSE), "")</f>
        <v>TO THE ORDER</v>
      </c>
    </row>
    <row r="4365" spans="1:19">
      <c r="A4365" s="234" t="s">
        <v>752</v>
      </c>
      <c r="B4365" s="222">
        <v>13000</v>
      </c>
      <c r="C4365" s="143" t="s">
        <v>7</v>
      </c>
      <c r="D4365" s="143" t="s">
        <v>266</v>
      </c>
      <c r="E4365" s="184">
        <v>2.1</v>
      </c>
      <c r="F4365" s="143" t="s">
        <v>9</v>
      </c>
      <c r="G4365" s="131" t="s">
        <v>319</v>
      </c>
      <c r="H4365" s="198" t="s">
        <v>510</v>
      </c>
      <c r="I4365" s="219" t="str">
        <f t="shared" si="407"/>
        <v>August</v>
      </c>
      <c r="J4365" s="184">
        <f>IF(F4365="USD", E4365, E4365 * IFERROR(VLOOKUP(F4365, EXCHANGE_RATE!A:B, 2, FALSE), "Currency not found"))</f>
        <v>2.1</v>
      </c>
      <c r="K4365" s="184">
        <f t="shared" si="403"/>
        <v>2.1</v>
      </c>
      <c r="L4365" s="184">
        <f>IF(C4365="MTS", B4365, B4365 * IFERROR(VLOOKUP(C4365, 'QTY_CONVERSIONS '!A:B, 2, FALSE), "Units not  found"))</f>
        <v>13</v>
      </c>
      <c r="M4365" s="185">
        <f t="shared" si="404"/>
        <v>27300</v>
      </c>
      <c r="N4365" s="143" t="str">
        <f>IFERROR(VLOOKUP(D4365, Product_Category!A:B, 2, FALSE), "Uncategorized")</f>
        <v>MCC</v>
      </c>
      <c r="O4365" s="186">
        <f t="shared" si="406"/>
        <v>2100</v>
      </c>
      <c r="P4365" s="185">
        <f t="shared" si="405"/>
        <v>27300</v>
      </c>
      <c r="Q4365" s="143">
        <v>2023</v>
      </c>
      <c r="R4365" s="143" t="str">
        <f>IFERROR(VLOOKUP(G4365,'SOURCE COMPANY'!A:B, 2, FALSE), "")</f>
        <v>VASA PHARMA</v>
      </c>
      <c r="S4365" s="143" t="str">
        <f>IFERROR(VLOOKUP(H4365,'CUSTOMER NAME'!A:B, 2, FALSE), "")</f>
        <v>TO THE ORDER</v>
      </c>
    </row>
    <row r="4366" spans="1:19">
      <c r="A4366" s="234" t="s">
        <v>752</v>
      </c>
      <c r="B4366" s="222">
        <v>25000</v>
      </c>
      <c r="C4366" s="143" t="s">
        <v>7</v>
      </c>
      <c r="D4366" s="143" t="s">
        <v>266</v>
      </c>
      <c r="E4366" s="184">
        <v>2.1</v>
      </c>
      <c r="F4366" s="143" t="s">
        <v>9</v>
      </c>
      <c r="G4366" s="131" t="s">
        <v>319</v>
      </c>
      <c r="H4366" s="198" t="s">
        <v>510</v>
      </c>
      <c r="I4366" s="219" t="str">
        <f t="shared" si="407"/>
        <v>August</v>
      </c>
      <c r="J4366" s="184">
        <f>IF(F4366="USD", E4366, E4366 * IFERROR(VLOOKUP(F4366, EXCHANGE_RATE!A:B, 2, FALSE), "Currency not found"))</f>
        <v>2.1</v>
      </c>
      <c r="K4366" s="184">
        <f t="shared" si="403"/>
        <v>2.1</v>
      </c>
      <c r="L4366" s="184">
        <f>IF(C4366="MTS", B4366, B4366 * IFERROR(VLOOKUP(C4366, 'QTY_CONVERSIONS '!A:B, 2, FALSE), "Units not  found"))</f>
        <v>25</v>
      </c>
      <c r="M4366" s="185">
        <f t="shared" si="404"/>
        <v>52500</v>
      </c>
      <c r="N4366" s="143" t="str">
        <f>IFERROR(VLOOKUP(D4366, Product_Category!A:B, 2, FALSE), "Uncategorized")</f>
        <v>MCC</v>
      </c>
      <c r="O4366" s="186">
        <f t="shared" si="406"/>
        <v>2100</v>
      </c>
      <c r="P4366" s="185">
        <f t="shared" si="405"/>
        <v>52500</v>
      </c>
      <c r="Q4366" s="143">
        <v>2023</v>
      </c>
      <c r="R4366" s="143" t="str">
        <f>IFERROR(VLOOKUP(G4366,'SOURCE COMPANY'!A:B, 2, FALSE), "")</f>
        <v>VASA PHARMA</v>
      </c>
      <c r="S4366" s="143" t="str">
        <f>IFERROR(VLOOKUP(H4366,'CUSTOMER NAME'!A:B, 2, FALSE), "")</f>
        <v>TO THE ORDER</v>
      </c>
    </row>
    <row r="4367" spans="1:19">
      <c r="A4367" s="133" t="s">
        <v>812</v>
      </c>
      <c r="B4367" s="131">
        <v>10000</v>
      </c>
      <c r="C4367" s="131" t="s">
        <v>7</v>
      </c>
      <c r="D4367" s="131" t="s">
        <v>910</v>
      </c>
      <c r="E4367" s="131">
        <v>2.2999999999999998</v>
      </c>
      <c r="F4367" s="131" t="s">
        <v>9</v>
      </c>
      <c r="G4367" s="131" t="s">
        <v>319</v>
      </c>
      <c r="H4367" s="134" t="s">
        <v>510</v>
      </c>
      <c r="I4367" s="192" t="s">
        <v>3893</v>
      </c>
      <c r="J4367" s="184">
        <f>IF(F4367="USD", E4367, E4367 * IFERROR(VLOOKUP(F4367, EXCHANGE_RATE!A:B, 2, FALSE), "Currency not found"))</f>
        <v>2.2999999999999998</v>
      </c>
      <c r="K4367" s="184">
        <f t="shared" si="403"/>
        <v>2.2999999999999998</v>
      </c>
      <c r="L4367" s="184">
        <f>IF(C4367="MTS", B4367, B4367 * IFERROR(VLOOKUP(C4367, 'QTY_CONVERSIONS '!A:B, 2, FALSE), "Units not  found"))</f>
        <v>10</v>
      </c>
      <c r="M4367" s="185">
        <f t="shared" si="404"/>
        <v>23000</v>
      </c>
      <c r="N4367" s="143" t="str">
        <f>IFERROR(VLOOKUP(D4367, Product_Category!A:B, 2, FALSE), "Uncategorized")</f>
        <v>MAGNESIUM STEARATE</v>
      </c>
      <c r="O4367" s="186">
        <f t="shared" si="406"/>
        <v>2300</v>
      </c>
      <c r="P4367" s="185">
        <f t="shared" si="405"/>
        <v>23000</v>
      </c>
      <c r="Q4367" s="143">
        <v>2023</v>
      </c>
      <c r="R4367" s="143" t="str">
        <f>IFERROR(VLOOKUP(G4367,'SOURCE COMPANY'!A:B, 2, FALSE), "")</f>
        <v>VASA PHARMA</v>
      </c>
      <c r="S4367" s="143" t="str">
        <f>IFERROR(VLOOKUP(H4367,'CUSTOMER NAME'!A:B, 2, FALSE), "")</f>
        <v>TO THE ORDER</v>
      </c>
    </row>
    <row r="4368" spans="1:19">
      <c r="A4368" s="135" t="s">
        <v>812</v>
      </c>
      <c r="B4368" s="132">
        <v>25000</v>
      </c>
      <c r="C4368" s="132" t="s">
        <v>7</v>
      </c>
      <c r="D4368" s="132" t="s">
        <v>266</v>
      </c>
      <c r="E4368" s="132">
        <v>2.2999999999999998</v>
      </c>
      <c r="F4368" s="132" t="s">
        <v>9</v>
      </c>
      <c r="G4368" s="131" t="s">
        <v>319</v>
      </c>
      <c r="H4368" s="136" t="s">
        <v>510</v>
      </c>
      <c r="I4368" s="192" t="s">
        <v>3893</v>
      </c>
      <c r="J4368" s="184">
        <f>IF(F4368="USD", E4368, E4368 * IFERROR(VLOOKUP(F4368, EXCHANGE_RATE!A:B, 2, FALSE), "Currency not found"))</f>
        <v>2.2999999999999998</v>
      </c>
      <c r="K4368" s="184">
        <f t="shared" si="403"/>
        <v>2.2999999999999998</v>
      </c>
      <c r="L4368" s="184">
        <f>IF(C4368="MTS", B4368, B4368 * IFERROR(VLOOKUP(C4368, 'QTY_CONVERSIONS '!A:B, 2, FALSE), "Units not  found"))</f>
        <v>25</v>
      </c>
      <c r="M4368" s="185">
        <f t="shared" si="404"/>
        <v>57499.999999999993</v>
      </c>
      <c r="N4368" s="143" t="str">
        <f>IFERROR(VLOOKUP(D4368, Product_Category!A:B, 2, FALSE), "Uncategorized")</f>
        <v>MCC</v>
      </c>
      <c r="O4368" s="186">
        <f t="shared" si="406"/>
        <v>2300</v>
      </c>
      <c r="P4368" s="185">
        <f t="shared" si="405"/>
        <v>57500</v>
      </c>
      <c r="Q4368" s="143">
        <v>2023</v>
      </c>
      <c r="R4368" s="143" t="str">
        <f>IFERROR(VLOOKUP(G4368,'SOURCE COMPANY'!A:B, 2, FALSE), "")</f>
        <v>VASA PHARMA</v>
      </c>
      <c r="S4368" s="143" t="str">
        <f>IFERROR(VLOOKUP(H4368,'CUSTOMER NAME'!A:B, 2, FALSE), "")</f>
        <v>TO THE ORDER</v>
      </c>
    </row>
    <row r="4369" spans="1:19">
      <c r="A4369" s="133" t="s">
        <v>812</v>
      </c>
      <c r="B4369" s="131">
        <v>25000</v>
      </c>
      <c r="C4369" s="131" t="s">
        <v>7</v>
      </c>
      <c r="D4369" s="131" t="s">
        <v>266</v>
      </c>
      <c r="E4369" s="131">
        <v>2.2000000000000002</v>
      </c>
      <c r="F4369" s="131" t="s">
        <v>9</v>
      </c>
      <c r="G4369" s="131" t="s">
        <v>319</v>
      </c>
      <c r="H4369" s="134" t="s">
        <v>510</v>
      </c>
      <c r="I4369" s="192" t="s">
        <v>3893</v>
      </c>
      <c r="J4369" s="184">
        <f>IF(F4369="USD", E4369, E4369 * IFERROR(VLOOKUP(F4369, EXCHANGE_RATE!A:B, 2, FALSE), "Currency not found"))</f>
        <v>2.2000000000000002</v>
      </c>
      <c r="K4369" s="184">
        <f t="shared" si="403"/>
        <v>2.2000000000000002</v>
      </c>
      <c r="L4369" s="184">
        <f>IF(C4369="MTS", B4369, B4369 * IFERROR(VLOOKUP(C4369, 'QTY_CONVERSIONS '!A:B, 2, FALSE), "Units not  found"))</f>
        <v>25</v>
      </c>
      <c r="M4369" s="185">
        <f t="shared" si="404"/>
        <v>55000.000000000007</v>
      </c>
      <c r="N4369" s="143" t="str">
        <f>IFERROR(VLOOKUP(D4369, Product_Category!A:B, 2, FALSE), "Uncategorized")</f>
        <v>MCC</v>
      </c>
      <c r="O4369" s="186">
        <f t="shared" si="406"/>
        <v>2200</v>
      </c>
      <c r="P4369" s="185">
        <f t="shared" si="405"/>
        <v>55000</v>
      </c>
      <c r="Q4369" s="143">
        <v>2023</v>
      </c>
      <c r="R4369" s="143" t="str">
        <f>IFERROR(VLOOKUP(G4369,'SOURCE COMPANY'!A:B, 2, FALSE), "")</f>
        <v>VASA PHARMA</v>
      </c>
      <c r="S4369" s="143" t="str">
        <f>IFERROR(VLOOKUP(H4369,'CUSTOMER NAME'!A:B, 2, FALSE), "")</f>
        <v>TO THE ORDER</v>
      </c>
    </row>
    <row r="4370" spans="1:19">
      <c r="A4370" s="135" t="s">
        <v>812</v>
      </c>
      <c r="B4370" s="132">
        <v>8000</v>
      </c>
      <c r="C4370" s="132" t="s">
        <v>7</v>
      </c>
      <c r="D4370" s="132" t="s">
        <v>3897</v>
      </c>
      <c r="E4370" s="132">
        <v>5.9</v>
      </c>
      <c r="F4370" s="132" t="s">
        <v>9</v>
      </c>
      <c r="G4370" s="131" t="s">
        <v>319</v>
      </c>
      <c r="H4370" s="136" t="s">
        <v>510</v>
      </c>
      <c r="I4370" s="192" t="s">
        <v>3893</v>
      </c>
      <c r="J4370" s="184">
        <f>IF(F4370="USD", E4370, E4370 * IFERROR(VLOOKUP(F4370, EXCHANGE_RATE!A:B, 2, FALSE), "Currency not found"))</f>
        <v>5.9</v>
      </c>
      <c r="K4370" s="184">
        <f t="shared" si="403"/>
        <v>5.9</v>
      </c>
      <c r="L4370" s="184">
        <f>IF(C4370="MTS", B4370, B4370 * IFERROR(VLOOKUP(C4370, 'QTY_CONVERSIONS '!A:B, 2, FALSE), "Units not  found"))</f>
        <v>8</v>
      </c>
      <c r="M4370" s="185">
        <f t="shared" si="404"/>
        <v>47200</v>
      </c>
      <c r="N4370" s="143" t="str">
        <f>IFERROR(VLOOKUP(D4370, Product_Category!A:B, 2, FALSE), "Uncategorized")</f>
        <v>CROSCARMELLOSE SODIUM</v>
      </c>
      <c r="O4370" s="186">
        <f t="shared" si="406"/>
        <v>5900</v>
      </c>
      <c r="P4370" s="185">
        <f t="shared" si="405"/>
        <v>47200</v>
      </c>
      <c r="Q4370" s="143">
        <v>2023</v>
      </c>
      <c r="R4370" s="143" t="str">
        <f>IFERROR(VLOOKUP(G4370,'SOURCE COMPANY'!A:B, 2, FALSE), "")</f>
        <v>VASA PHARMA</v>
      </c>
      <c r="S4370" s="143" t="str">
        <f>IFERROR(VLOOKUP(H4370,'CUSTOMER NAME'!A:B, 2, FALSE), "")</f>
        <v>TO THE ORDER</v>
      </c>
    </row>
    <row r="4371" spans="1:19">
      <c r="A4371" s="133" t="s">
        <v>1242</v>
      </c>
      <c r="B4371" s="131">
        <v>2000</v>
      </c>
      <c r="C4371" s="131" t="s">
        <v>7</v>
      </c>
      <c r="D4371" s="131" t="s">
        <v>910</v>
      </c>
      <c r="E4371" s="131">
        <v>2.1</v>
      </c>
      <c r="F4371" s="131" t="s">
        <v>9</v>
      </c>
      <c r="G4371" s="131" t="s">
        <v>319</v>
      </c>
      <c r="H4371" s="134" t="s">
        <v>510</v>
      </c>
      <c r="I4371" s="192" t="s">
        <v>3893</v>
      </c>
      <c r="J4371" s="184">
        <f>IF(F4371="USD", E4371, E4371 * IFERROR(VLOOKUP(F4371, EXCHANGE_RATE!A:B, 2, FALSE), "Currency not found"))</f>
        <v>2.1</v>
      </c>
      <c r="K4371" s="184">
        <f t="shared" si="403"/>
        <v>2.1</v>
      </c>
      <c r="L4371" s="184">
        <f>IF(C4371="MTS", B4371, B4371 * IFERROR(VLOOKUP(C4371, 'QTY_CONVERSIONS '!A:B, 2, FALSE), "Units not  found"))</f>
        <v>2</v>
      </c>
      <c r="M4371" s="185">
        <f t="shared" si="404"/>
        <v>4200</v>
      </c>
      <c r="N4371" s="143" t="str">
        <f>IFERROR(VLOOKUP(D4371, Product_Category!A:B, 2, FALSE), "Uncategorized")</f>
        <v>MAGNESIUM STEARATE</v>
      </c>
      <c r="O4371" s="186">
        <f t="shared" si="406"/>
        <v>2100</v>
      </c>
      <c r="P4371" s="185">
        <f t="shared" si="405"/>
        <v>4200</v>
      </c>
      <c r="Q4371" s="143">
        <v>2023</v>
      </c>
      <c r="R4371" s="143" t="str">
        <f>IFERROR(VLOOKUP(G4371,'SOURCE COMPANY'!A:B, 2, FALSE), "")</f>
        <v>VASA PHARMA</v>
      </c>
      <c r="S4371" s="143" t="str">
        <f>IFERROR(VLOOKUP(H4371,'CUSTOMER NAME'!A:B, 2, FALSE), "")</f>
        <v>TO THE ORDER</v>
      </c>
    </row>
    <row r="4372" spans="1:19">
      <c r="A4372" s="133" t="s">
        <v>1242</v>
      </c>
      <c r="B4372" s="131">
        <v>5000</v>
      </c>
      <c r="C4372" s="131" t="s">
        <v>7</v>
      </c>
      <c r="D4372" s="131" t="s">
        <v>611</v>
      </c>
      <c r="E4372" s="131">
        <v>2</v>
      </c>
      <c r="F4372" s="131" t="s">
        <v>9</v>
      </c>
      <c r="G4372" s="131" t="s">
        <v>319</v>
      </c>
      <c r="H4372" s="134" t="s">
        <v>510</v>
      </c>
      <c r="I4372" s="192" t="s">
        <v>3893</v>
      </c>
      <c r="J4372" s="184">
        <f>IF(F4372="USD", E4372, E4372 * IFERROR(VLOOKUP(F4372, EXCHANGE_RATE!A:B, 2, FALSE), "Currency not found"))</f>
        <v>2</v>
      </c>
      <c r="K4372" s="184">
        <f t="shared" si="403"/>
        <v>2</v>
      </c>
      <c r="L4372" s="184">
        <f>IF(C4372="MTS", B4372, B4372 * IFERROR(VLOOKUP(C4372, 'QTY_CONVERSIONS '!A:B, 2, FALSE), "Units not  found"))</f>
        <v>5</v>
      </c>
      <c r="M4372" s="185">
        <f t="shared" si="404"/>
        <v>10000</v>
      </c>
      <c r="N4372" s="143" t="str">
        <f>IFERROR(VLOOKUP(D4372, Product_Category!A:B, 2, FALSE), "Uncategorized")</f>
        <v>MCC</v>
      </c>
      <c r="O4372" s="186">
        <f t="shared" si="406"/>
        <v>2000</v>
      </c>
      <c r="P4372" s="185">
        <f t="shared" si="405"/>
        <v>10000</v>
      </c>
      <c r="Q4372" s="143">
        <v>2023</v>
      </c>
      <c r="R4372" s="143" t="str">
        <f>IFERROR(VLOOKUP(G4372,'SOURCE COMPANY'!A:B, 2, FALSE), "")</f>
        <v>VASA PHARMA</v>
      </c>
      <c r="S4372" s="143" t="str">
        <f>IFERROR(VLOOKUP(H4372,'CUSTOMER NAME'!A:B, 2, FALSE), "")</f>
        <v>TO THE ORDER</v>
      </c>
    </row>
    <row r="4373" spans="1:19">
      <c r="A4373" s="133" t="s">
        <v>1242</v>
      </c>
      <c r="B4373" s="131">
        <v>11000</v>
      </c>
      <c r="C4373" s="131" t="s">
        <v>7</v>
      </c>
      <c r="D4373" s="131" t="s">
        <v>769</v>
      </c>
      <c r="E4373" s="131">
        <v>2</v>
      </c>
      <c r="F4373" s="131" t="s">
        <v>9</v>
      </c>
      <c r="G4373" s="131" t="s">
        <v>319</v>
      </c>
      <c r="H4373" s="134" t="s">
        <v>510</v>
      </c>
      <c r="I4373" s="192" t="s">
        <v>3893</v>
      </c>
      <c r="J4373" s="184">
        <f>IF(F4373="USD", E4373, E4373 * IFERROR(VLOOKUP(F4373, EXCHANGE_RATE!A:B, 2, FALSE), "Currency not found"))</f>
        <v>2</v>
      </c>
      <c r="K4373" s="184">
        <f t="shared" si="403"/>
        <v>2</v>
      </c>
      <c r="L4373" s="184">
        <f>IF(C4373="MTS", B4373, B4373 * IFERROR(VLOOKUP(C4373, 'QTY_CONVERSIONS '!A:B, 2, FALSE), "Units not  found"))</f>
        <v>11</v>
      </c>
      <c r="M4373" s="185">
        <f t="shared" si="404"/>
        <v>22000</v>
      </c>
      <c r="N4373" s="143" t="str">
        <f>IFERROR(VLOOKUP(D4373, Product_Category!A:B, 2, FALSE), "Uncategorized")</f>
        <v>MCC</v>
      </c>
      <c r="O4373" s="186">
        <f t="shared" si="406"/>
        <v>2000</v>
      </c>
      <c r="P4373" s="185">
        <f t="shared" si="405"/>
        <v>22000</v>
      </c>
      <c r="Q4373" s="143">
        <v>2023</v>
      </c>
      <c r="R4373" s="143" t="str">
        <f>IFERROR(VLOOKUP(G4373,'SOURCE COMPANY'!A:B, 2, FALSE), "")</f>
        <v>VASA PHARMA</v>
      </c>
      <c r="S4373" s="143" t="str">
        <f>IFERROR(VLOOKUP(H4373,'CUSTOMER NAME'!A:B, 2, FALSE), "")</f>
        <v>TO THE ORDER</v>
      </c>
    </row>
    <row r="4374" spans="1:19">
      <c r="A4374" s="135" t="s">
        <v>1242</v>
      </c>
      <c r="B4374" s="132">
        <v>3000</v>
      </c>
      <c r="C4374" s="132" t="s">
        <v>7</v>
      </c>
      <c r="D4374" s="132" t="s">
        <v>3897</v>
      </c>
      <c r="E4374" s="132">
        <v>4.8</v>
      </c>
      <c r="F4374" s="132" t="s">
        <v>9</v>
      </c>
      <c r="G4374" s="131" t="s">
        <v>319</v>
      </c>
      <c r="H4374" s="136" t="s">
        <v>510</v>
      </c>
      <c r="I4374" s="192" t="s">
        <v>3893</v>
      </c>
      <c r="J4374" s="184">
        <f>IF(F4374="USD", E4374, E4374 * IFERROR(VLOOKUP(F4374, EXCHANGE_RATE!A:B, 2, FALSE), "Currency not found"))</f>
        <v>4.8</v>
      </c>
      <c r="K4374" s="184">
        <f t="shared" si="403"/>
        <v>4.8</v>
      </c>
      <c r="L4374" s="184">
        <f>IF(C4374="MTS", B4374, B4374 * IFERROR(VLOOKUP(C4374, 'QTY_CONVERSIONS '!A:B, 2, FALSE), "Units not  found"))</f>
        <v>3</v>
      </c>
      <c r="M4374" s="185">
        <f t="shared" si="404"/>
        <v>14400</v>
      </c>
      <c r="N4374" s="143" t="str">
        <f>IFERROR(VLOOKUP(D4374, Product_Category!A:B, 2, FALSE), "Uncategorized")</f>
        <v>CROSCARMELLOSE SODIUM</v>
      </c>
      <c r="O4374" s="186">
        <f t="shared" si="406"/>
        <v>4800</v>
      </c>
      <c r="P4374" s="185">
        <f t="shared" si="405"/>
        <v>14400</v>
      </c>
      <c r="Q4374" s="143">
        <v>2023</v>
      </c>
      <c r="R4374" s="143" t="str">
        <f>IFERROR(VLOOKUP(G4374,'SOURCE COMPANY'!A:B, 2, FALSE), "")</f>
        <v>VASA PHARMA</v>
      </c>
      <c r="S4374" s="143" t="str">
        <f>IFERROR(VLOOKUP(H4374,'CUSTOMER NAME'!A:B, 2, FALSE), "")</f>
        <v>TO THE ORDER</v>
      </c>
    </row>
    <row r="4375" spans="1:19">
      <c r="A4375" s="133" t="s">
        <v>972</v>
      </c>
      <c r="B4375" s="131">
        <v>4000</v>
      </c>
      <c r="C4375" s="131" t="s">
        <v>7</v>
      </c>
      <c r="D4375" s="131" t="s">
        <v>910</v>
      </c>
      <c r="E4375" s="131">
        <v>2.4</v>
      </c>
      <c r="F4375" s="131" t="s">
        <v>9</v>
      </c>
      <c r="G4375" s="131" t="s">
        <v>319</v>
      </c>
      <c r="H4375" s="134" t="s">
        <v>510</v>
      </c>
      <c r="I4375" s="192" t="s">
        <v>3893</v>
      </c>
      <c r="J4375" s="184">
        <f>IF(F4375="USD", E4375, E4375 * IFERROR(VLOOKUP(F4375, EXCHANGE_RATE!A:B, 2, FALSE), "Currency not found"))</f>
        <v>2.4</v>
      </c>
      <c r="K4375" s="184">
        <f t="shared" si="403"/>
        <v>2.4</v>
      </c>
      <c r="L4375" s="184">
        <f>IF(C4375="MTS", B4375, B4375 * IFERROR(VLOOKUP(C4375, 'QTY_CONVERSIONS '!A:B, 2, FALSE), "Units not  found"))</f>
        <v>4</v>
      </c>
      <c r="M4375" s="185">
        <f t="shared" si="404"/>
        <v>9600</v>
      </c>
      <c r="N4375" s="143" t="str">
        <f>IFERROR(VLOOKUP(D4375, Product_Category!A:B, 2, FALSE), "Uncategorized")</f>
        <v>MAGNESIUM STEARATE</v>
      </c>
      <c r="O4375" s="186">
        <f t="shared" si="406"/>
        <v>2400</v>
      </c>
      <c r="P4375" s="185">
        <f t="shared" si="405"/>
        <v>9600</v>
      </c>
      <c r="Q4375" s="143">
        <v>2023</v>
      </c>
      <c r="R4375" s="143" t="str">
        <f>IFERROR(VLOOKUP(G4375,'SOURCE COMPANY'!A:B, 2, FALSE), "")</f>
        <v>VASA PHARMA</v>
      </c>
      <c r="S4375" s="143" t="str">
        <f>IFERROR(VLOOKUP(H4375,'CUSTOMER NAME'!A:B, 2, FALSE), "")</f>
        <v>TO THE ORDER</v>
      </c>
    </row>
    <row r="4376" spans="1:19">
      <c r="A4376" s="233" t="s">
        <v>749</v>
      </c>
      <c r="B4376" s="118">
        <v>4200</v>
      </c>
      <c r="C4376" s="118" t="s">
        <v>7</v>
      </c>
      <c r="D4376" s="118" t="s">
        <v>104</v>
      </c>
      <c r="E4376" s="255">
        <v>2.5</v>
      </c>
      <c r="F4376" s="118" t="s">
        <v>9</v>
      </c>
      <c r="G4376" s="131" t="s">
        <v>319</v>
      </c>
      <c r="H4376" s="199" t="s">
        <v>510</v>
      </c>
      <c r="I4376" s="219" t="str">
        <f>I4375</f>
        <v>December</v>
      </c>
      <c r="J4376" s="184">
        <f>IF(F4376="USD", E4376, E4376 * IFERROR(VLOOKUP(F4376, EXCHANGE_RATE!A:B, 2, FALSE), "Currency not found"))</f>
        <v>2.5</v>
      </c>
      <c r="K4376" s="184">
        <f t="shared" si="403"/>
        <v>2.5</v>
      </c>
      <c r="L4376" s="184">
        <f>IF(C4376="MTS", B4376, B4376 * IFERROR(VLOOKUP(C4376, 'QTY_CONVERSIONS '!A:B, 2, FALSE), "Units not  found"))</f>
        <v>4.2</v>
      </c>
      <c r="M4376" s="185">
        <f t="shared" si="404"/>
        <v>10500</v>
      </c>
      <c r="N4376" s="143" t="str">
        <f>IFERROR(VLOOKUP(D4376, Product_Category!A:B, 2, FALSE), "Uncategorized")</f>
        <v>MAGNESIUM STEARATE</v>
      </c>
      <c r="O4376" s="186">
        <f t="shared" si="406"/>
        <v>2500</v>
      </c>
      <c r="P4376" s="185">
        <f t="shared" si="405"/>
        <v>10500</v>
      </c>
      <c r="Q4376" s="143">
        <v>2023</v>
      </c>
      <c r="R4376" s="143" t="str">
        <f>IFERROR(VLOOKUP(G4376,'SOURCE COMPANY'!A:B, 2, FALSE), "")</f>
        <v>VASA PHARMA</v>
      </c>
      <c r="S4376" s="143" t="str">
        <f>IFERROR(VLOOKUP(H4376,'CUSTOMER NAME'!A:B, 2, FALSE), "")</f>
        <v>TO THE ORDER</v>
      </c>
    </row>
    <row r="4377" spans="1:19">
      <c r="A4377" s="233" t="s">
        <v>749</v>
      </c>
      <c r="B4377" s="118">
        <v>4200</v>
      </c>
      <c r="C4377" s="118" t="s">
        <v>7</v>
      </c>
      <c r="D4377" s="118" t="s">
        <v>104</v>
      </c>
      <c r="E4377" s="255">
        <v>2.5</v>
      </c>
      <c r="F4377" s="118" t="s">
        <v>9</v>
      </c>
      <c r="G4377" s="131" t="s">
        <v>319</v>
      </c>
      <c r="H4377" s="199" t="s">
        <v>510</v>
      </c>
      <c r="I4377" s="219" t="str">
        <f>I4376</f>
        <v>December</v>
      </c>
      <c r="J4377" s="184">
        <f>IF(F4377="USD", E4377, E4377 * IFERROR(VLOOKUP(F4377, EXCHANGE_RATE!A:B, 2, FALSE), "Currency not found"))</f>
        <v>2.5</v>
      </c>
      <c r="K4377" s="184">
        <f t="shared" si="403"/>
        <v>2.5</v>
      </c>
      <c r="L4377" s="184">
        <f>IF(C4377="MTS", B4377, B4377 * IFERROR(VLOOKUP(C4377, 'QTY_CONVERSIONS '!A:B, 2, FALSE), "Units not  found"))</f>
        <v>4.2</v>
      </c>
      <c r="M4377" s="185">
        <f t="shared" si="404"/>
        <v>10500</v>
      </c>
      <c r="N4377" s="143" t="str">
        <f>IFERROR(VLOOKUP(D4377, Product_Category!A:B, 2, FALSE), "Uncategorized")</f>
        <v>MAGNESIUM STEARATE</v>
      </c>
      <c r="O4377" s="186">
        <f t="shared" si="406"/>
        <v>2500</v>
      </c>
      <c r="P4377" s="185">
        <f t="shared" si="405"/>
        <v>10500</v>
      </c>
      <c r="Q4377" s="143">
        <v>2023</v>
      </c>
      <c r="R4377" s="143" t="str">
        <f>IFERROR(VLOOKUP(G4377,'SOURCE COMPANY'!A:B, 2, FALSE), "")</f>
        <v>VASA PHARMA</v>
      </c>
      <c r="S4377" s="143" t="str">
        <f>IFERROR(VLOOKUP(H4377,'CUSTOMER NAME'!A:B, 2, FALSE), "")</f>
        <v>TO THE ORDER</v>
      </c>
    </row>
    <row r="4378" spans="1:19">
      <c r="A4378" s="133" t="s">
        <v>492</v>
      </c>
      <c r="B4378" s="131">
        <v>4000</v>
      </c>
      <c r="C4378" s="131" t="s">
        <v>7</v>
      </c>
      <c r="D4378" s="131" t="s">
        <v>910</v>
      </c>
      <c r="E4378" s="131">
        <v>3</v>
      </c>
      <c r="F4378" s="131" t="s">
        <v>9</v>
      </c>
      <c r="G4378" s="131" t="s">
        <v>319</v>
      </c>
      <c r="H4378" s="134" t="s">
        <v>510</v>
      </c>
      <c r="I4378" s="192" t="s">
        <v>3893</v>
      </c>
      <c r="J4378" s="184">
        <f>IF(F4378="USD", E4378, E4378 * IFERROR(VLOOKUP(F4378, EXCHANGE_RATE!A:B, 2, FALSE), "Currency not found"))</f>
        <v>3</v>
      </c>
      <c r="K4378" s="184">
        <f t="shared" si="403"/>
        <v>3</v>
      </c>
      <c r="L4378" s="184">
        <f>IF(C4378="MTS", B4378, B4378 * IFERROR(VLOOKUP(C4378, 'QTY_CONVERSIONS '!A:B, 2, FALSE), "Units not  found"))</f>
        <v>4</v>
      </c>
      <c r="M4378" s="185">
        <f t="shared" si="404"/>
        <v>12000</v>
      </c>
      <c r="N4378" s="143" t="str">
        <f>IFERROR(VLOOKUP(D4378, Product_Category!A:B, 2, FALSE), "Uncategorized")</f>
        <v>MAGNESIUM STEARATE</v>
      </c>
      <c r="O4378" s="186">
        <f t="shared" si="406"/>
        <v>3000</v>
      </c>
      <c r="P4378" s="185">
        <f t="shared" si="405"/>
        <v>12000</v>
      </c>
      <c r="Q4378" s="143">
        <v>2023</v>
      </c>
      <c r="R4378" s="143" t="str">
        <f>IFERROR(VLOOKUP(G4378,'SOURCE COMPANY'!A:B, 2, FALSE), "")</f>
        <v>VASA PHARMA</v>
      </c>
      <c r="S4378" s="143" t="str">
        <f>IFERROR(VLOOKUP(H4378,'CUSTOMER NAME'!A:B, 2, FALSE), "")</f>
        <v>TO THE ORDER</v>
      </c>
    </row>
    <row r="4379" spans="1:19">
      <c r="A4379" s="233" t="s">
        <v>6</v>
      </c>
      <c r="B4379" s="118">
        <v>25000</v>
      </c>
      <c r="C4379" s="118" t="s">
        <v>7</v>
      </c>
      <c r="D4379" s="118" t="s">
        <v>521</v>
      </c>
      <c r="E4379" s="255">
        <v>2.5</v>
      </c>
      <c r="F4379" s="118" t="s">
        <v>9</v>
      </c>
      <c r="G4379" s="131" t="s">
        <v>319</v>
      </c>
      <c r="H4379" s="199" t="s">
        <v>510</v>
      </c>
      <c r="I4379" s="219" t="str">
        <f t="shared" ref="I4379:I4395" si="408">I4378</f>
        <v>December</v>
      </c>
      <c r="J4379" s="184">
        <f>IF(F4379="USD", E4379, E4379 * IFERROR(VLOOKUP(F4379, EXCHANGE_RATE!A:B, 2, FALSE), "Currency not found"))</f>
        <v>2.5</v>
      </c>
      <c r="K4379" s="184">
        <f t="shared" si="403"/>
        <v>2.5</v>
      </c>
      <c r="L4379" s="184">
        <f>IF(C4379="MTS", B4379, B4379 * IFERROR(VLOOKUP(C4379, 'QTY_CONVERSIONS '!A:B, 2, FALSE), "Units not  found"))</f>
        <v>25</v>
      </c>
      <c r="M4379" s="185">
        <f t="shared" si="404"/>
        <v>62500</v>
      </c>
      <c r="N4379" s="143" t="str">
        <f>IFERROR(VLOOKUP(D4379, Product_Category!A:B, 2, FALSE), "Uncategorized")</f>
        <v>MCC</v>
      </c>
      <c r="O4379" s="186">
        <f t="shared" si="406"/>
        <v>2500</v>
      </c>
      <c r="P4379" s="185">
        <f t="shared" si="405"/>
        <v>62500</v>
      </c>
      <c r="Q4379" s="143">
        <v>2023</v>
      </c>
      <c r="R4379" s="143" t="str">
        <f>IFERROR(VLOOKUP(G4379,'SOURCE COMPANY'!A:B, 2, FALSE), "")</f>
        <v>VASA PHARMA</v>
      </c>
      <c r="S4379" s="143" t="str">
        <f>IFERROR(VLOOKUP(H4379,'CUSTOMER NAME'!A:B, 2, FALSE), "")</f>
        <v>TO THE ORDER</v>
      </c>
    </row>
    <row r="4380" spans="1:19">
      <c r="A4380" s="233" t="s">
        <v>6</v>
      </c>
      <c r="B4380" s="118">
        <v>25000</v>
      </c>
      <c r="C4380" s="118" t="s">
        <v>7</v>
      </c>
      <c r="D4380" s="118" t="s">
        <v>521</v>
      </c>
      <c r="E4380" s="255">
        <v>2.5</v>
      </c>
      <c r="F4380" s="118" t="s">
        <v>9</v>
      </c>
      <c r="G4380" s="131" t="s">
        <v>319</v>
      </c>
      <c r="H4380" s="199" t="s">
        <v>510</v>
      </c>
      <c r="I4380" s="219" t="str">
        <f t="shared" si="408"/>
        <v>December</v>
      </c>
      <c r="J4380" s="184">
        <f>IF(F4380="USD", E4380, E4380 * IFERROR(VLOOKUP(F4380, EXCHANGE_RATE!A:B, 2, FALSE), "Currency not found"))</f>
        <v>2.5</v>
      </c>
      <c r="K4380" s="184">
        <f t="shared" si="403"/>
        <v>2.5</v>
      </c>
      <c r="L4380" s="184">
        <f>IF(C4380="MTS", B4380, B4380 * IFERROR(VLOOKUP(C4380, 'QTY_CONVERSIONS '!A:B, 2, FALSE), "Units not  found"))</f>
        <v>25</v>
      </c>
      <c r="M4380" s="185">
        <f t="shared" si="404"/>
        <v>62500</v>
      </c>
      <c r="N4380" s="143" t="str">
        <f>IFERROR(VLOOKUP(D4380, Product_Category!A:B, 2, FALSE), "Uncategorized")</f>
        <v>MCC</v>
      </c>
      <c r="O4380" s="186">
        <f t="shared" si="406"/>
        <v>2500</v>
      </c>
      <c r="P4380" s="185">
        <f t="shared" si="405"/>
        <v>62500</v>
      </c>
      <c r="Q4380" s="143">
        <v>2023</v>
      </c>
      <c r="R4380" s="143" t="str">
        <f>IFERROR(VLOOKUP(G4380,'SOURCE COMPANY'!A:B, 2, FALSE), "")</f>
        <v>VASA PHARMA</v>
      </c>
      <c r="S4380" s="143" t="str">
        <f>IFERROR(VLOOKUP(H4380,'CUSTOMER NAME'!A:B, 2, FALSE), "")</f>
        <v>TO THE ORDER</v>
      </c>
    </row>
    <row r="4381" spans="1:19">
      <c r="A4381" s="234" t="s">
        <v>812</v>
      </c>
      <c r="B4381" s="143">
        <v>24000</v>
      </c>
      <c r="C4381" s="143" t="s">
        <v>7</v>
      </c>
      <c r="D4381" s="143" t="s">
        <v>1102</v>
      </c>
      <c r="E4381" s="255">
        <v>2.4500000000000002</v>
      </c>
      <c r="F4381" s="143" t="s">
        <v>9</v>
      </c>
      <c r="G4381" s="131" t="s">
        <v>319</v>
      </c>
      <c r="H4381" s="198" t="s">
        <v>510</v>
      </c>
      <c r="I4381" s="219" t="str">
        <f t="shared" si="408"/>
        <v>December</v>
      </c>
      <c r="J4381" s="184">
        <f>IF(F4381="USD", E4381, E4381 * IFERROR(VLOOKUP(F4381, EXCHANGE_RATE!A:B, 2, FALSE), "Currency not found"))</f>
        <v>2.4500000000000002</v>
      </c>
      <c r="K4381" s="184">
        <f t="shared" si="403"/>
        <v>2.4500000000000002</v>
      </c>
      <c r="L4381" s="184">
        <f>IF(C4381="MTS", B4381, B4381 * IFERROR(VLOOKUP(C4381, 'QTY_CONVERSIONS '!A:B, 2, FALSE), "Units not  found"))</f>
        <v>24</v>
      </c>
      <c r="M4381" s="185">
        <f t="shared" si="404"/>
        <v>58800.000000000007</v>
      </c>
      <c r="N4381" s="143" t="str">
        <f>IFERROR(VLOOKUP(D4381, Product_Category!A:B, 2, FALSE), "Uncategorized")</f>
        <v>MAGNESIUM STEARATE</v>
      </c>
      <c r="O4381" s="186">
        <f t="shared" si="406"/>
        <v>2450</v>
      </c>
      <c r="P4381" s="185">
        <f t="shared" si="405"/>
        <v>58800</v>
      </c>
      <c r="Q4381" s="143">
        <v>2023</v>
      </c>
      <c r="R4381" s="143" t="str">
        <f>IFERROR(VLOOKUP(G4381,'SOURCE COMPANY'!A:B, 2, FALSE), "")</f>
        <v>VASA PHARMA</v>
      </c>
      <c r="S4381" s="143" t="str">
        <f>IFERROR(VLOOKUP(H4381,'CUSTOMER NAME'!A:B, 2, FALSE), "")</f>
        <v>TO THE ORDER</v>
      </c>
    </row>
    <row r="4382" spans="1:19">
      <c r="A4382" s="234" t="s">
        <v>812</v>
      </c>
      <c r="B4382" s="143">
        <v>25000</v>
      </c>
      <c r="C4382" s="143" t="s">
        <v>7</v>
      </c>
      <c r="D4382" s="143" t="s">
        <v>521</v>
      </c>
      <c r="E4382" s="255">
        <v>2.5</v>
      </c>
      <c r="F4382" s="143" t="s">
        <v>9</v>
      </c>
      <c r="G4382" s="131" t="s">
        <v>319</v>
      </c>
      <c r="H4382" s="198" t="s">
        <v>510</v>
      </c>
      <c r="I4382" s="219" t="str">
        <f t="shared" si="408"/>
        <v>December</v>
      </c>
      <c r="J4382" s="184">
        <f>IF(F4382="USD", E4382, E4382 * IFERROR(VLOOKUP(F4382, EXCHANGE_RATE!A:B, 2, FALSE), "Currency not found"))</f>
        <v>2.5</v>
      </c>
      <c r="K4382" s="184">
        <f t="shared" si="403"/>
        <v>2.5</v>
      </c>
      <c r="L4382" s="184">
        <f>IF(C4382="MTS", B4382, B4382 * IFERROR(VLOOKUP(C4382, 'QTY_CONVERSIONS '!A:B, 2, FALSE), "Units not  found"))</f>
        <v>25</v>
      </c>
      <c r="M4382" s="185">
        <f t="shared" si="404"/>
        <v>62500</v>
      </c>
      <c r="N4382" s="143" t="str">
        <f>IFERROR(VLOOKUP(D4382, Product_Category!A:B, 2, FALSE), "Uncategorized")</f>
        <v>MCC</v>
      </c>
      <c r="O4382" s="186">
        <f t="shared" si="406"/>
        <v>2500</v>
      </c>
      <c r="P4382" s="185">
        <f t="shared" si="405"/>
        <v>62500</v>
      </c>
      <c r="Q4382" s="143">
        <v>2023</v>
      </c>
      <c r="R4382" s="143" t="str">
        <f>IFERROR(VLOOKUP(G4382,'SOURCE COMPANY'!A:B, 2, FALSE), "")</f>
        <v>VASA PHARMA</v>
      </c>
      <c r="S4382" s="143" t="str">
        <f>IFERROR(VLOOKUP(H4382,'CUSTOMER NAME'!A:B, 2, FALSE), "")</f>
        <v>TO THE ORDER</v>
      </c>
    </row>
    <row r="4383" spans="1:19">
      <c r="A4383" s="234" t="s">
        <v>812</v>
      </c>
      <c r="B4383" s="143">
        <v>25000</v>
      </c>
      <c r="C4383" s="143" t="s">
        <v>7</v>
      </c>
      <c r="D4383" s="143" t="s">
        <v>521</v>
      </c>
      <c r="E4383" s="255">
        <v>2.5</v>
      </c>
      <c r="F4383" s="143" t="s">
        <v>9</v>
      </c>
      <c r="G4383" s="131" t="s">
        <v>319</v>
      </c>
      <c r="H4383" s="198" t="s">
        <v>510</v>
      </c>
      <c r="I4383" s="219" t="str">
        <f t="shared" si="408"/>
        <v>December</v>
      </c>
      <c r="J4383" s="184">
        <f>IF(F4383="USD", E4383, E4383 * IFERROR(VLOOKUP(F4383, EXCHANGE_RATE!A:B, 2, FALSE), "Currency not found"))</f>
        <v>2.5</v>
      </c>
      <c r="K4383" s="184">
        <f t="shared" si="403"/>
        <v>2.5</v>
      </c>
      <c r="L4383" s="184">
        <f>IF(C4383="MTS", B4383, B4383 * IFERROR(VLOOKUP(C4383, 'QTY_CONVERSIONS '!A:B, 2, FALSE), "Units not  found"))</f>
        <v>25</v>
      </c>
      <c r="M4383" s="185">
        <f t="shared" si="404"/>
        <v>62500</v>
      </c>
      <c r="N4383" s="143" t="str">
        <f>IFERROR(VLOOKUP(D4383, Product_Category!A:B, 2, FALSE), "Uncategorized")</f>
        <v>MCC</v>
      </c>
      <c r="O4383" s="186">
        <f t="shared" si="406"/>
        <v>2500</v>
      </c>
      <c r="P4383" s="185">
        <f t="shared" si="405"/>
        <v>62500</v>
      </c>
      <c r="Q4383" s="143">
        <v>2023</v>
      </c>
      <c r="R4383" s="143" t="str">
        <f>IFERROR(VLOOKUP(G4383,'SOURCE COMPANY'!A:B, 2, FALSE), "")</f>
        <v>VASA PHARMA</v>
      </c>
      <c r="S4383" s="143" t="str">
        <f>IFERROR(VLOOKUP(H4383,'CUSTOMER NAME'!A:B, 2, FALSE), "")</f>
        <v>TO THE ORDER</v>
      </c>
    </row>
    <row r="4384" spans="1:19">
      <c r="A4384" s="234" t="s">
        <v>812</v>
      </c>
      <c r="B4384" s="31">
        <v>25000</v>
      </c>
      <c r="C4384" s="143" t="s">
        <v>7</v>
      </c>
      <c r="D4384" s="143" t="s">
        <v>521</v>
      </c>
      <c r="E4384" s="51">
        <v>2.4</v>
      </c>
      <c r="F4384" s="143" t="s">
        <v>9</v>
      </c>
      <c r="G4384" s="131" t="s">
        <v>319</v>
      </c>
      <c r="H4384" s="198" t="s">
        <v>510</v>
      </c>
      <c r="I4384" s="219" t="str">
        <f t="shared" si="408"/>
        <v>December</v>
      </c>
      <c r="J4384" s="184">
        <f>IF(F4384="USD", E4384, E4384 * IFERROR(VLOOKUP(F4384, EXCHANGE_RATE!A:B, 2, FALSE), "Currency not found"))</f>
        <v>2.4</v>
      </c>
      <c r="K4384" s="184">
        <f t="shared" si="403"/>
        <v>2.4</v>
      </c>
      <c r="L4384" s="184">
        <f>IF(C4384="MTS", B4384, B4384 * IFERROR(VLOOKUP(C4384, 'QTY_CONVERSIONS '!A:B, 2, FALSE), "Units not  found"))</f>
        <v>25</v>
      </c>
      <c r="M4384" s="185">
        <f t="shared" si="404"/>
        <v>60000</v>
      </c>
      <c r="N4384" s="143" t="str">
        <f>IFERROR(VLOOKUP(D4384, Product_Category!A:B, 2, FALSE), "Uncategorized")</f>
        <v>MCC</v>
      </c>
      <c r="O4384" s="186">
        <f t="shared" si="406"/>
        <v>2400</v>
      </c>
      <c r="P4384" s="185">
        <f t="shared" si="405"/>
        <v>60000</v>
      </c>
      <c r="Q4384" s="143">
        <v>2023</v>
      </c>
      <c r="R4384" s="143" t="str">
        <f>IFERROR(VLOOKUP(G4384,'SOURCE COMPANY'!A:B, 2, FALSE), "")</f>
        <v>VASA PHARMA</v>
      </c>
      <c r="S4384" s="143" t="str">
        <f>IFERROR(VLOOKUP(H4384,'CUSTOMER NAME'!A:B, 2, FALSE), "")</f>
        <v>TO THE ORDER</v>
      </c>
    </row>
    <row r="4385" spans="1:19">
      <c r="A4385" s="234" t="s">
        <v>812</v>
      </c>
      <c r="B4385" s="31">
        <v>25000</v>
      </c>
      <c r="C4385" s="143" t="s">
        <v>7</v>
      </c>
      <c r="D4385" s="143" t="s">
        <v>521</v>
      </c>
      <c r="E4385" s="51">
        <v>2.5</v>
      </c>
      <c r="F4385" s="143" t="s">
        <v>9</v>
      </c>
      <c r="G4385" s="131" t="s">
        <v>319</v>
      </c>
      <c r="H4385" s="198" t="s">
        <v>510</v>
      </c>
      <c r="I4385" s="219" t="str">
        <f t="shared" si="408"/>
        <v>December</v>
      </c>
      <c r="J4385" s="184">
        <f>IF(F4385="USD", E4385, E4385 * IFERROR(VLOOKUP(F4385, EXCHANGE_RATE!A:B, 2, FALSE), "Currency not found"))</f>
        <v>2.5</v>
      </c>
      <c r="K4385" s="184">
        <f t="shared" si="403"/>
        <v>2.5</v>
      </c>
      <c r="L4385" s="184">
        <f>IF(C4385="MTS", B4385, B4385 * IFERROR(VLOOKUP(C4385, 'QTY_CONVERSIONS '!A:B, 2, FALSE), "Units not  found"))</f>
        <v>25</v>
      </c>
      <c r="M4385" s="185">
        <f t="shared" si="404"/>
        <v>62500</v>
      </c>
      <c r="N4385" s="143" t="str">
        <f>IFERROR(VLOOKUP(D4385, Product_Category!A:B, 2, FALSE), "Uncategorized")</f>
        <v>MCC</v>
      </c>
      <c r="O4385" s="186">
        <f t="shared" si="406"/>
        <v>2500</v>
      </c>
      <c r="P4385" s="185">
        <f t="shared" si="405"/>
        <v>62500</v>
      </c>
      <c r="Q4385" s="143">
        <v>2023</v>
      </c>
      <c r="R4385" s="143" t="str">
        <f>IFERROR(VLOOKUP(G4385,'SOURCE COMPANY'!A:B, 2, FALSE), "")</f>
        <v>VASA PHARMA</v>
      </c>
      <c r="S4385" s="143" t="str">
        <f>IFERROR(VLOOKUP(H4385,'CUSTOMER NAME'!A:B, 2, FALSE), "")</f>
        <v>TO THE ORDER</v>
      </c>
    </row>
    <row r="4386" spans="1:19">
      <c r="A4386" s="235" t="s">
        <v>812</v>
      </c>
      <c r="B4386" s="32">
        <v>25000</v>
      </c>
      <c r="C4386" s="221" t="s">
        <v>7</v>
      </c>
      <c r="D4386" s="221" t="s">
        <v>521</v>
      </c>
      <c r="E4386" s="55">
        <v>2.35</v>
      </c>
      <c r="F4386" s="221" t="s">
        <v>9</v>
      </c>
      <c r="G4386" s="131" t="s">
        <v>319</v>
      </c>
      <c r="H4386" s="200" t="s">
        <v>510</v>
      </c>
      <c r="I4386" s="219" t="str">
        <f t="shared" si="408"/>
        <v>December</v>
      </c>
      <c r="J4386" s="184">
        <f>IF(F4386="USD", E4386, E4386 * IFERROR(VLOOKUP(F4386, EXCHANGE_RATE!A:B, 2, FALSE), "Currency not found"))</f>
        <v>2.35</v>
      </c>
      <c r="K4386" s="184">
        <f t="shared" si="403"/>
        <v>2.35</v>
      </c>
      <c r="L4386" s="184">
        <f>IF(C4386="MTS", B4386, B4386 * IFERROR(VLOOKUP(C4386, 'QTY_CONVERSIONS '!A:B, 2, FALSE), "Units not  found"))</f>
        <v>25</v>
      </c>
      <c r="M4386" s="185">
        <f t="shared" si="404"/>
        <v>58750</v>
      </c>
      <c r="N4386" s="143" t="str">
        <f>IFERROR(VLOOKUP(D4386, Product_Category!A:B, 2, FALSE), "Uncategorized")</f>
        <v>MCC</v>
      </c>
      <c r="O4386" s="186">
        <f t="shared" si="406"/>
        <v>2350</v>
      </c>
      <c r="P4386" s="185">
        <f t="shared" si="405"/>
        <v>58750</v>
      </c>
      <c r="Q4386" s="143">
        <v>2023</v>
      </c>
      <c r="R4386" s="143" t="str">
        <f>IFERROR(VLOOKUP(G4386,'SOURCE COMPANY'!A:B, 2, FALSE), "")</f>
        <v>VASA PHARMA</v>
      </c>
      <c r="S4386" s="143" t="str">
        <f>IFERROR(VLOOKUP(H4386,'CUSTOMER NAME'!A:B, 2, FALSE), "")</f>
        <v>TO THE ORDER</v>
      </c>
    </row>
    <row r="4387" spans="1:19">
      <c r="A4387" s="239" t="s">
        <v>812</v>
      </c>
      <c r="B4387" s="34">
        <v>13000</v>
      </c>
      <c r="C4387" s="240" t="s">
        <v>7</v>
      </c>
      <c r="D4387" s="240" t="s">
        <v>1102</v>
      </c>
      <c r="E4387" s="59">
        <v>2.4500000000000002</v>
      </c>
      <c r="F4387" s="240" t="s">
        <v>9</v>
      </c>
      <c r="G4387" s="131" t="s">
        <v>319</v>
      </c>
      <c r="H4387" s="253" t="s">
        <v>510</v>
      </c>
      <c r="I4387" s="219" t="str">
        <f t="shared" si="408"/>
        <v>December</v>
      </c>
      <c r="J4387" s="184">
        <f>IF(F4387="USD", E4387, E4387 * IFERROR(VLOOKUP(F4387, EXCHANGE_RATE!A:B, 2, FALSE), "Currency not found"))</f>
        <v>2.4500000000000002</v>
      </c>
      <c r="K4387" s="184">
        <f t="shared" si="403"/>
        <v>2.4500000000000002</v>
      </c>
      <c r="L4387" s="184">
        <f>IF(C4387="MTS", B4387, B4387 * IFERROR(VLOOKUP(C4387, 'QTY_CONVERSIONS '!A:B, 2, FALSE), "Units not  found"))</f>
        <v>13</v>
      </c>
      <c r="M4387" s="185">
        <f t="shared" si="404"/>
        <v>31850.000000000004</v>
      </c>
      <c r="N4387" s="143" t="str">
        <f>IFERROR(VLOOKUP(D4387, Product_Category!A:B, 2, FALSE), "Uncategorized")</f>
        <v>MAGNESIUM STEARATE</v>
      </c>
      <c r="O4387" s="186">
        <f t="shared" si="406"/>
        <v>2450</v>
      </c>
      <c r="P4387" s="185">
        <f t="shared" si="405"/>
        <v>31850</v>
      </c>
      <c r="Q4387" s="143">
        <v>2023</v>
      </c>
      <c r="R4387" s="143" t="str">
        <f>IFERROR(VLOOKUP(G4387,'SOURCE COMPANY'!A:B, 2, FALSE), "")</f>
        <v>VASA PHARMA</v>
      </c>
      <c r="S4387" s="143" t="str">
        <f>IFERROR(VLOOKUP(H4387,'CUSTOMER NAME'!A:B, 2, FALSE), "")</f>
        <v>TO THE ORDER</v>
      </c>
    </row>
    <row r="4388" spans="1:19">
      <c r="A4388" s="234" t="s">
        <v>812</v>
      </c>
      <c r="B4388" s="31">
        <v>25000</v>
      </c>
      <c r="C4388" s="143" t="s">
        <v>7</v>
      </c>
      <c r="D4388" s="143" t="s">
        <v>521</v>
      </c>
      <c r="E4388" s="51">
        <v>2.35</v>
      </c>
      <c r="F4388" s="143" t="s">
        <v>9</v>
      </c>
      <c r="G4388" s="131" t="s">
        <v>319</v>
      </c>
      <c r="H4388" s="198" t="s">
        <v>510</v>
      </c>
      <c r="I4388" s="219" t="str">
        <f t="shared" si="408"/>
        <v>December</v>
      </c>
      <c r="J4388" s="184">
        <f>IF(F4388="USD", E4388, E4388 * IFERROR(VLOOKUP(F4388, EXCHANGE_RATE!A:B, 2, FALSE), "Currency not found"))</f>
        <v>2.35</v>
      </c>
      <c r="K4388" s="184">
        <f t="shared" si="403"/>
        <v>2.35</v>
      </c>
      <c r="L4388" s="184">
        <f>IF(C4388="MTS", B4388, B4388 * IFERROR(VLOOKUP(C4388, 'QTY_CONVERSIONS '!A:B, 2, FALSE), "Units not  found"))</f>
        <v>25</v>
      </c>
      <c r="M4388" s="185">
        <f t="shared" si="404"/>
        <v>58750</v>
      </c>
      <c r="N4388" s="143" t="str">
        <f>IFERROR(VLOOKUP(D4388, Product_Category!A:B, 2, FALSE), "Uncategorized")</f>
        <v>MCC</v>
      </c>
      <c r="O4388" s="186">
        <f t="shared" si="406"/>
        <v>2350</v>
      </c>
      <c r="P4388" s="185">
        <f t="shared" si="405"/>
        <v>58750</v>
      </c>
      <c r="Q4388" s="143">
        <v>2023</v>
      </c>
      <c r="R4388" s="143" t="str">
        <f>IFERROR(VLOOKUP(G4388,'SOURCE COMPANY'!A:B, 2, FALSE), "")</f>
        <v>VASA PHARMA</v>
      </c>
      <c r="S4388" s="143" t="str">
        <f>IFERROR(VLOOKUP(H4388,'CUSTOMER NAME'!A:B, 2, FALSE), "")</f>
        <v>TO THE ORDER</v>
      </c>
    </row>
    <row r="4389" spans="1:19">
      <c r="A4389" s="234" t="s">
        <v>812</v>
      </c>
      <c r="B4389" s="31">
        <v>25000</v>
      </c>
      <c r="C4389" s="143" t="s">
        <v>7</v>
      </c>
      <c r="D4389" s="143" t="s">
        <v>521</v>
      </c>
      <c r="E4389" s="51">
        <v>2.35</v>
      </c>
      <c r="F4389" s="143" t="s">
        <v>9</v>
      </c>
      <c r="G4389" s="131" t="s">
        <v>319</v>
      </c>
      <c r="H4389" s="198" t="s">
        <v>510</v>
      </c>
      <c r="I4389" s="219" t="str">
        <f t="shared" si="408"/>
        <v>December</v>
      </c>
      <c r="J4389" s="184">
        <f>IF(F4389="USD", E4389, E4389 * IFERROR(VLOOKUP(F4389, EXCHANGE_RATE!A:B, 2, FALSE), "Currency not found"))</f>
        <v>2.35</v>
      </c>
      <c r="K4389" s="184">
        <f t="shared" si="403"/>
        <v>2.35</v>
      </c>
      <c r="L4389" s="184">
        <f>IF(C4389="MTS", B4389, B4389 * IFERROR(VLOOKUP(C4389, 'QTY_CONVERSIONS '!A:B, 2, FALSE), "Units not  found"))</f>
        <v>25</v>
      </c>
      <c r="M4389" s="185">
        <f t="shared" si="404"/>
        <v>58750</v>
      </c>
      <c r="N4389" s="143" t="str">
        <f>IFERROR(VLOOKUP(D4389, Product_Category!A:B, 2, FALSE), "Uncategorized")</f>
        <v>MCC</v>
      </c>
      <c r="O4389" s="186">
        <f t="shared" si="406"/>
        <v>2350</v>
      </c>
      <c r="P4389" s="185">
        <f t="shared" si="405"/>
        <v>58750</v>
      </c>
      <c r="Q4389" s="143">
        <v>2023</v>
      </c>
      <c r="R4389" s="143" t="str">
        <f>IFERROR(VLOOKUP(G4389,'SOURCE COMPANY'!A:B, 2, FALSE), "")</f>
        <v>VASA PHARMA</v>
      </c>
      <c r="S4389" s="143" t="str">
        <f>IFERROR(VLOOKUP(H4389,'CUSTOMER NAME'!A:B, 2, FALSE), "")</f>
        <v>TO THE ORDER</v>
      </c>
    </row>
    <row r="4390" spans="1:19">
      <c r="A4390" s="234" t="s">
        <v>812</v>
      </c>
      <c r="B4390" s="31">
        <v>25000</v>
      </c>
      <c r="C4390" s="143" t="s">
        <v>7</v>
      </c>
      <c r="D4390" s="143" t="s">
        <v>521</v>
      </c>
      <c r="E4390" s="51">
        <v>2.35</v>
      </c>
      <c r="F4390" s="143" t="s">
        <v>9</v>
      </c>
      <c r="G4390" s="131" t="s">
        <v>319</v>
      </c>
      <c r="H4390" s="198" t="s">
        <v>510</v>
      </c>
      <c r="I4390" s="219" t="str">
        <f t="shared" si="408"/>
        <v>December</v>
      </c>
      <c r="J4390" s="184">
        <f>IF(F4390="USD", E4390, E4390 * IFERROR(VLOOKUP(F4390, EXCHANGE_RATE!A:B, 2, FALSE), "Currency not found"))</f>
        <v>2.35</v>
      </c>
      <c r="K4390" s="184">
        <f t="shared" si="403"/>
        <v>2.35</v>
      </c>
      <c r="L4390" s="184">
        <f>IF(C4390="MTS", B4390, B4390 * IFERROR(VLOOKUP(C4390, 'QTY_CONVERSIONS '!A:B, 2, FALSE), "Units not  found"))</f>
        <v>25</v>
      </c>
      <c r="M4390" s="185">
        <f t="shared" si="404"/>
        <v>58750</v>
      </c>
      <c r="N4390" s="143" t="str">
        <f>IFERROR(VLOOKUP(D4390, Product_Category!A:B, 2, FALSE), "Uncategorized")</f>
        <v>MCC</v>
      </c>
      <c r="O4390" s="186">
        <f t="shared" si="406"/>
        <v>2350</v>
      </c>
      <c r="P4390" s="185">
        <f t="shared" si="405"/>
        <v>58750</v>
      </c>
      <c r="Q4390" s="143">
        <v>2023</v>
      </c>
      <c r="R4390" s="143" t="str">
        <f>IFERROR(VLOOKUP(G4390,'SOURCE COMPANY'!A:B, 2, FALSE), "")</f>
        <v>VASA PHARMA</v>
      </c>
      <c r="S4390" s="143" t="str">
        <f>IFERROR(VLOOKUP(H4390,'CUSTOMER NAME'!A:B, 2, FALSE), "")</f>
        <v>TO THE ORDER</v>
      </c>
    </row>
    <row r="4391" spans="1:19">
      <c r="A4391" s="234" t="s">
        <v>812</v>
      </c>
      <c r="B4391" s="222">
        <v>10000</v>
      </c>
      <c r="C4391" s="143" t="s">
        <v>7</v>
      </c>
      <c r="D4391" s="143" t="s">
        <v>266</v>
      </c>
      <c r="E4391" s="184">
        <v>2.2999999999999998</v>
      </c>
      <c r="F4391" s="143" t="s">
        <v>9</v>
      </c>
      <c r="G4391" s="131" t="s">
        <v>319</v>
      </c>
      <c r="H4391" s="198" t="s">
        <v>510</v>
      </c>
      <c r="I4391" s="219" t="str">
        <f t="shared" si="408"/>
        <v>December</v>
      </c>
      <c r="J4391" s="184">
        <f>IF(F4391="USD", E4391, E4391 * IFERROR(VLOOKUP(F4391, EXCHANGE_RATE!A:B, 2, FALSE), "Currency not found"))</f>
        <v>2.2999999999999998</v>
      </c>
      <c r="K4391" s="184">
        <f t="shared" si="403"/>
        <v>2.2999999999999998</v>
      </c>
      <c r="L4391" s="184">
        <f>IF(C4391="MTS", B4391, B4391 * IFERROR(VLOOKUP(C4391, 'QTY_CONVERSIONS '!A:B, 2, FALSE), "Units not  found"))</f>
        <v>10</v>
      </c>
      <c r="M4391" s="185">
        <f t="shared" si="404"/>
        <v>23000</v>
      </c>
      <c r="N4391" s="143" t="str">
        <f>IFERROR(VLOOKUP(D4391, Product_Category!A:B, 2, FALSE), "Uncategorized")</f>
        <v>MCC</v>
      </c>
      <c r="O4391" s="186">
        <f t="shared" si="406"/>
        <v>2300</v>
      </c>
      <c r="P4391" s="185">
        <f t="shared" si="405"/>
        <v>23000</v>
      </c>
      <c r="Q4391" s="143">
        <v>2023</v>
      </c>
      <c r="R4391" s="143" t="str">
        <f>IFERROR(VLOOKUP(G4391,'SOURCE COMPANY'!A:B, 2, FALSE), "")</f>
        <v>VASA PHARMA</v>
      </c>
      <c r="S4391" s="143" t="str">
        <f>IFERROR(VLOOKUP(H4391,'CUSTOMER NAME'!A:B, 2, FALSE), "")</f>
        <v>TO THE ORDER</v>
      </c>
    </row>
    <row r="4392" spans="1:19">
      <c r="A4392" s="234" t="s">
        <v>812</v>
      </c>
      <c r="B4392" s="222">
        <v>12000</v>
      </c>
      <c r="C4392" s="143" t="s">
        <v>7</v>
      </c>
      <c r="D4392" s="143" t="s">
        <v>1102</v>
      </c>
      <c r="E4392" s="184">
        <v>2.4</v>
      </c>
      <c r="F4392" s="143" t="s">
        <v>9</v>
      </c>
      <c r="G4392" s="131" t="s">
        <v>319</v>
      </c>
      <c r="H4392" s="198" t="s">
        <v>510</v>
      </c>
      <c r="I4392" s="219" t="str">
        <f t="shared" si="408"/>
        <v>December</v>
      </c>
      <c r="J4392" s="184">
        <f>IF(F4392="USD", E4392, E4392 * IFERROR(VLOOKUP(F4392, EXCHANGE_RATE!A:B, 2, FALSE), "Currency not found"))</f>
        <v>2.4</v>
      </c>
      <c r="K4392" s="184">
        <f t="shared" si="403"/>
        <v>2.4</v>
      </c>
      <c r="L4392" s="184">
        <f>IF(C4392="MTS", B4392, B4392 * IFERROR(VLOOKUP(C4392, 'QTY_CONVERSIONS '!A:B, 2, FALSE), "Units not  found"))</f>
        <v>12</v>
      </c>
      <c r="M4392" s="185">
        <f t="shared" si="404"/>
        <v>28800</v>
      </c>
      <c r="N4392" s="143" t="str">
        <f>IFERROR(VLOOKUP(D4392, Product_Category!A:B, 2, FALSE), "Uncategorized")</f>
        <v>MAGNESIUM STEARATE</v>
      </c>
      <c r="O4392" s="186">
        <f t="shared" si="406"/>
        <v>2400</v>
      </c>
      <c r="P4392" s="185">
        <f t="shared" si="405"/>
        <v>28800</v>
      </c>
      <c r="Q4392" s="143">
        <v>2023</v>
      </c>
      <c r="R4392" s="143" t="str">
        <f>IFERROR(VLOOKUP(G4392,'SOURCE COMPANY'!A:B, 2, FALSE), "")</f>
        <v>VASA PHARMA</v>
      </c>
      <c r="S4392" s="143" t="str">
        <f>IFERROR(VLOOKUP(H4392,'CUSTOMER NAME'!A:B, 2, FALSE), "")</f>
        <v>TO THE ORDER</v>
      </c>
    </row>
    <row r="4393" spans="1:19">
      <c r="A4393" s="234" t="s">
        <v>812</v>
      </c>
      <c r="B4393" s="222">
        <v>13000</v>
      </c>
      <c r="C4393" s="143" t="s">
        <v>7</v>
      </c>
      <c r="D4393" s="143" t="s">
        <v>1102</v>
      </c>
      <c r="E4393" s="184">
        <v>2.4500000000000002</v>
      </c>
      <c r="F4393" s="143" t="s">
        <v>9</v>
      </c>
      <c r="G4393" s="131" t="s">
        <v>319</v>
      </c>
      <c r="H4393" s="198" t="s">
        <v>510</v>
      </c>
      <c r="I4393" s="219" t="str">
        <f t="shared" si="408"/>
        <v>December</v>
      </c>
      <c r="J4393" s="184">
        <f>IF(F4393="USD", E4393, E4393 * IFERROR(VLOOKUP(F4393, EXCHANGE_RATE!A:B, 2, FALSE), "Currency not found"))</f>
        <v>2.4500000000000002</v>
      </c>
      <c r="K4393" s="184">
        <f t="shared" si="403"/>
        <v>2.4500000000000002</v>
      </c>
      <c r="L4393" s="184">
        <f>IF(C4393="MTS", B4393, B4393 * IFERROR(VLOOKUP(C4393, 'QTY_CONVERSIONS '!A:B, 2, FALSE), "Units not  found"))</f>
        <v>13</v>
      </c>
      <c r="M4393" s="185">
        <f t="shared" si="404"/>
        <v>31850.000000000004</v>
      </c>
      <c r="N4393" s="143" t="str">
        <f>IFERROR(VLOOKUP(D4393, Product_Category!A:B, 2, FALSE), "Uncategorized")</f>
        <v>MAGNESIUM STEARATE</v>
      </c>
      <c r="O4393" s="186">
        <f t="shared" si="406"/>
        <v>2450</v>
      </c>
      <c r="P4393" s="185">
        <f t="shared" si="405"/>
        <v>31850</v>
      </c>
      <c r="Q4393" s="143">
        <v>2023</v>
      </c>
      <c r="R4393" s="143" t="str">
        <f>IFERROR(VLOOKUP(G4393,'SOURCE COMPANY'!A:B, 2, FALSE), "")</f>
        <v>VASA PHARMA</v>
      </c>
      <c r="S4393" s="143" t="str">
        <f>IFERROR(VLOOKUP(H4393,'CUSTOMER NAME'!A:B, 2, FALSE), "")</f>
        <v>TO THE ORDER</v>
      </c>
    </row>
    <row r="4394" spans="1:19">
      <c r="A4394" s="234" t="s">
        <v>812</v>
      </c>
      <c r="B4394" s="222">
        <v>25000</v>
      </c>
      <c r="C4394" s="143" t="s">
        <v>7</v>
      </c>
      <c r="D4394" s="143" t="s">
        <v>266</v>
      </c>
      <c r="E4394" s="184">
        <v>2.2999999999999998</v>
      </c>
      <c r="F4394" s="143" t="s">
        <v>9</v>
      </c>
      <c r="G4394" s="131" t="s">
        <v>319</v>
      </c>
      <c r="H4394" s="198" t="s">
        <v>510</v>
      </c>
      <c r="I4394" s="219" t="str">
        <f t="shared" si="408"/>
        <v>December</v>
      </c>
      <c r="J4394" s="184">
        <f>IF(F4394="USD", E4394, E4394 * IFERROR(VLOOKUP(F4394, EXCHANGE_RATE!A:B, 2, FALSE), "Currency not found"))</f>
        <v>2.2999999999999998</v>
      </c>
      <c r="K4394" s="184">
        <f t="shared" si="403"/>
        <v>2.2999999999999998</v>
      </c>
      <c r="L4394" s="184">
        <f>IF(C4394="MTS", B4394, B4394 * IFERROR(VLOOKUP(C4394, 'QTY_CONVERSIONS '!A:B, 2, FALSE), "Units not  found"))</f>
        <v>25</v>
      </c>
      <c r="M4394" s="185">
        <f t="shared" si="404"/>
        <v>57499.999999999993</v>
      </c>
      <c r="N4394" s="143" t="str">
        <f>IFERROR(VLOOKUP(D4394, Product_Category!A:B, 2, FALSE), "Uncategorized")</f>
        <v>MCC</v>
      </c>
      <c r="O4394" s="186">
        <f t="shared" si="406"/>
        <v>2300</v>
      </c>
      <c r="P4394" s="185">
        <f t="shared" si="405"/>
        <v>57500</v>
      </c>
      <c r="Q4394" s="143">
        <v>2023</v>
      </c>
      <c r="R4394" s="143" t="str">
        <f>IFERROR(VLOOKUP(G4394,'SOURCE COMPANY'!A:B, 2, FALSE), "")</f>
        <v>VASA PHARMA</v>
      </c>
      <c r="S4394" s="143" t="str">
        <f>IFERROR(VLOOKUP(H4394,'CUSTOMER NAME'!A:B, 2, FALSE), "")</f>
        <v>TO THE ORDER</v>
      </c>
    </row>
    <row r="4395" spans="1:19">
      <c r="A4395" s="234" t="s">
        <v>812</v>
      </c>
      <c r="B4395" s="222">
        <v>25000</v>
      </c>
      <c r="C4395" s="143" t="s">
        <v>7</v>
      </c>
      <c r="D4395" s="143" t="s">
        <v>266</v>
      </c>
      <c r="E4395" s="184">
        <v>2.2999999999999998</v>
      </c>
      <c r="F4395" s="143" t="s">
        <v>9</v>
      </c>
      <c r="G4395" s="131" t="s">
        <v>319</v>
      </c>
      <c r="H4395" s="198" t="s">
        <v>510</v>
      </c>
      <c r="I4395" s="219" t="str">
        <f t="shared" si="408"/>
        <v>December</v>
      </c>
      <c r="J4395" s="184">
        <f>IF(F4395="USD", E4395, E4395 * IFERROR(VLOOKUP(F4395, EXCHANGE_RATE!A:B, 2, FALSE), "Currency not found"))</f>
        <v>2.2999999999999998</v>
      </c>
      <c r="K4395" s="184">
        <f t="shared" si="403"/>
        <v>2.2999999999999998</v>
      </c>
      <c r="L4395" s="184">
        <f>IF(C4395="MTS", B4395, B4395 * IFERROR(VLOOKUP(C4395, 'QTY_CONVERSIONS '!A:B, 2, FALSE), "Units not  found"))</f>
        <v>25</v>
      </c>
      <c r="M4395" s="185">
        <f t="shared" si="404"/>
        <v>57499.999999999993</v>
      </c>
      <c r="N4395" s="143" t="str">
        <f>IFERROR(VLOOKUP(D4395, Product_Category!A:B, 2, FALSE), "Uncategorized")</f>
        <v>MCC</v>
      </c>
      <c r="O4395" s="186">
        <f t="shared" si="406"/>
        <v>2300</v>
      </c>
      <c r="P4395" s="185">
        <f t="shared" si="405"/>
        <v>57500</v>
      </c>
      <c r="Q4395" s="143">
        <v>2023</v>
      </c>
      <c r="R4395" s="143" t="str">
        <f>IFERROR(VLOOKUP(G4395,'SOURCE COMPANY'!A:B, 2, FALSE), "")</f>
        <v>VASA PHARMA</v>
      </c>
      <c r="S4395" s="143" t="str">
        <f>IFERROR(VLOOKUP(H4395,'CUSTOMER NAME'!A:B, 2, FALSE), "")</f>
        <v>TO THE ORDER</v>
      </c>
    </row>
    <row r="4396" spans="1:19">
      <c r="A4396" s="133" t="s">
        <v>812</v>
      </c>
      <c r="B4396" s="131">
        <v>25000</v>
      </c>
      <c r="C4396" s="131" t="s">
        <v>7</v>
      </c>
      <c r="D4396" s="131" t="s">
        <v>769</v>
      </c>
      <c r="E4396" s="131">
        <v>2.2000000000000002</v>
      </c>
      <c r="F4396" s="131" t="s">
        <v>9</v>
      </c>
      <c r="G4396" s="131" t="s">
        <v>319</v>
      </c>
      <c r="H4396" s="134" t="s">
        <v>510</v>
      </c>
      <c r="I4396" s="192" t="s">
        <v>3658</v>
      </c>
      <c r="J4396" s="184">
        <f>IF(F4396="USD", E4396, E4396 * IFERROR(VLOOKUP(F4396, EXCHANGE_RATE!A:B, 2, FALSE), "Currency not found"))</f>
        <v>2.2000000000000002</v>
      </c>
      <c r="K4396" s="184">
        <f t="shared" si="403"/>
        <v>2.2000000000000002</v>
      </c>
      <c r="L4396" s="184">
        <f>IF(C4396="MTS", B4396, B4396 * IFERROR(VLOOKUP(C4396, 'QTY_CONVERSIONS '!A:B, 2, FALSE), "Units not  found"))</f>
        <v>25</v>
      </c>
      <c r="M4396" s="185">
        <f t="shared" si="404"/>
        <v>55000.000000000007</v>
      </c>
      <c r="N4396" s="143" t="str">
        <f>IFERROR(VLOOKUP(D4396, Product_Category!A:B, 2, FALSE), "Uncategorized")</f>
        <v>MCC</v>
      </c>
      <c r="O4396" s="186">
        <f t="shared" si="406"/>
        <v>2200</v>
      </c>
      <c r="P4396" s="185">
        <f t="shared" si="405"/>
        <v>55000</v>
      </c>
      <c r="Q4396" s="143">
        <v>2023</v>
      </c>
      <c r="R4396" s="143" t="str">
        <f>IFERROR(VLOOKUP(G4396,'SOURCE COMPANY'!A:B, 2, FALSE), "")</f>
        <v>VASA PHARMA</v>
      </c>
      <c r="S4396" s="143" t="str">
        <f>IFERROR(VLOOKUP(H4396,'CUSTOMER NAME'!A:B, 2, FALSE), "")</f>
        <v>TO THE ORDER</v>
      </c>
    </row>
    <row r="4397" spans="1:19">
      <c r="A4397" s="133" t="s">
        <v>1047</v>
      </c>
      <c r="B4397" s="131">
        <v>100</v>
      </c>
      <c r="C4397" s="131" t="s">
        <v>7</v>
      </c>
      <c r="D4397" s="131" t="s">
        <v>3688</v>
      </c>
      <c r="E4397" s="131">
        <v>4.05</v>
      </c>
      <c r="F4397" s="131" t="s">
        <v>9</v>
      </c>
      <c r="G4397" s="131" t="s">
        <v>319</v>
      </c>
      <c r="H4397" s="134" t="s">
        <v>510</v>
      </c>
      <c r="I4397" s="192" t="s">
        <v>3658</v>
      </c>
      <c r="J4397" s="184">
        <f>IF(F4397="USD", E4397, E4397 * IFERROR(VLOOKUP(F4397, EXCHANGE_RATE!A:B, 2, FALSE), "Currency not found"))</f>
        <v>4.05</v>
      </c>
      <c r="K4397" s="184">
        <f t="shared" si="403"/>
        <v>4.05</v>
      </c>
      <c r="L4397" s="184">
        <f>IF(C4397="MTS", B4397, B4397 * IFERROR(VLOOKUP(C4397, 'QTY_CONVERSIONS '!A:B, 2, FALSE), "Units not  found"))</f>
        <v>0.1</v>
      </c>
      <c r="M4397" s="185">
        <f t="shared" si="404"/>
        <v>405</v>
      </c>
      <c r="N4397" s="143" t="str">
        <f>IFERROR(VLOOKUP(D4397, Product_Category!A:B, 2, FALSE), "Uncategorized")</f>
        <v>MAGNESIUM STEARATE</v>
      </c>
      <c r="O4397" s="186">
        <f t="shared" si="406"/>
        <v>4050</v>
      </c>
      <c r="P4397" s="185">
        <f t="shared" si="405"/>
        <v>405</v>
      </c>
      <c r="Q4397" s="143">
        <v>2023</v>
      </c>
      <c r="R4397" s="143" t="str">
        <f>IFERROR(VLOOKUP(G4397,'SOURCE COMPANY'!A:B, 2, FALSE), "")</f>
        <v>VASA PHARMA</v>
      </c>
      <c r="S4397" s="143" t="str">
        <f>IFERROR(VLOOKUP(H4397,'CUSTOMER NAME'!A:B, 2, FALSE), "")</f>
        <v>TO THE ORDER</v>
      </c>
    </row>
    <row r="4398" spans="1:19">
      <c r="A4398" s="122" t="s">
        <v>812</v>
      </c>
      <c r="B4398" s="123">
        <v>12500</v>
      </c>
      <c r="C4398" s="123" t="s">
        <v>7</v>
      </c>
      <c r="D4398" s="123" t="s">
        <v>910</v>
      </c>
      <c r="E4398" s="123">
        <v>2.4500000000000002</v>
      </c>
      <c r="F4398" s="123" t="s">
        <v>9</v>
      </c>
      <c r="G4398" s="131" t="s">
        <v>319</v>
      </c>
      <c r="H4398" s="124" t="s">
        <v>510</v>
      </c>
      <c r="I4398" s="192" t="s">
        <v>3389</v>
      </c>
      <c r="J4398" s="184">
        <f>IF(F4398="USD", E4398, E4398 * IFERROR(VLOOKUP(F4398, EXCHANGE_RATE!A:B, 2, FALSE), "Currency not found"))</f>
        <v>2.4500000000000002</v>
      </c>
      <c r="K4398" s="184">
        <f t="shared" si="403"/>
        <v>2.4500000000000002</v>
      </c>
      <c r="L4398" s="184">
        <f>IF(C4398="MTS", B4398, B4398 * IFERROR(VLOOKUP(C4398, 'QTY_CONVERSIONS '!A:B, 2, FALSE), "Units not  found"))</f>
        <v>12.5</v>
      </c>
      <c r="M4398" s="185">
        <f t="shared" si="404"/>
        <v>30625.000000000004</v>
      </c>
      <c r="N4398" s="143" t="str">
        <f>IFERROR(VLOOKUP(D4398, Product_Category!A:B, 2, FALSE), "Uncategorized")</f>
        <v>MAGNESIUM STEARATE</v>
      </c>
      <c r="O4398" s="186">
        <f t="shared" si="406"/>
        <v>2450</v>
      </c>
      <c r="P4398" s="185">
        <f t="shared" si="405"/>
        <v>30625</v>
      </c>
      <c r="Q4398" s="143">
        <v>2023</v>
      </c>
      <c r="R4398" s="143" t="str">
        <f>IFERROR(VLOOKUP(G4398,'SOURCE COMPANY'!A:B, 2, FALSE), "")</f>
        <v>VASA PHARMA</v>
      </c>
      <c r="S4398" s="143" t="str">
        <f>IFERROR(VLOOKUP(H4398,'CUSTOMER NAME'!A:B, 2, FALSE), "")</f>
        <v>TO THE ORDER</v>
      </c>
    </row>
    <row r="4399" spans="1:19">
      <c r="A4399" s="119" t="s">
        <v>812</v>
      </c>
      <c r="B4399" s="120">
        <v>12500</v>
      </c>
      <c r="C4399" s="120" t="s">
        <v>7</v>
      </c>
      <c r="D4399" s="120" t="s">
        <v>910</v>
      </c>
      <c r="E4399" s="120">
        <v>2.5</v>
      </c>
      <c r="F4399" s="120" t="s">
        <v>9</v>
      </c>
      <c r="G4399" s="131" t="s">
        <v>319</v>
      </c>
      <c r="H4399" s="121" t="s">
        <v>510</v>
      </c>
      <c r="I4399" s="192" t="s">
        <v>3389</v>
      </c>
      <c r="J4399" s="184">
        <f>IF(F4399="USD", E4399, E4399 * IFERROR(VLOOKUP(F4399, EXCHANGE_RATE!A:B, 2, FALSE), "Currency not found"))</f>
        <v>2.5</v>
      </c>
      <c r="K4399" s="184">
        <f t="shared" si="403"/>
        <v>2.5</v>
      </c>
      <c r="L4399" s="184">
        <f>IF(C4399="MTS", B4399, B4399 * IFERROR(VLOOKUP(C4399, 'QTY_CONVERSIONS '!A:B, 2, FALSE), "Units not  found"))</f>
        <v>12.5</v>
      </c>
      <c r="M4399" s="185">
        <f t="shared" si="404"/>
        <v>31250</v>
      </c>
      <c r="N4399" s="143" t="str">
        <f>IFERROR(VLOOKUP(D4399, Product_Category!A:B, 2, FALSE), "Uncategorized")</f>
        <v>MAGNESIUM STEARATE</v>
      </c>
      <c r="O4399" s="186">
        <f t="shared" si="406"/>
        <v>2500</v>
      </c>
      <c r="P4399" s="185">
        <f t="shared" si="405"/>
        <v>31250</v>
      </c>
      <c r="Q4399" s="143">
        <v>2023</v>
      </c>
      <c r="R4399" s="143" t="str">
        <f>IFERROR(VLOOKUP(G4399,'SOURCE COMPANY'!A:B, 2, FALSE), "")</f>
        <v>VASA PHARMA</v>
      </c>
      <c r="S4399" s="143" t="str">
        <f>IFERROR(VLOOKUP(H4399,'CUSTOMER NAME'!A:B, 2, FALSE), "")</f>
        <v>TO THE ORDER</v>
      </c>
    </row>
    <row r="4400" spans="1:19">
      <c r="A4400" s="119" t="s">
        <v>812</v>
      </c>
      <c r="B4400" s="120">
        <v>25000</v>
      </c>
      <c r="C4400" s="120" t="s">
        <v>7</v>
      </c>
      <c r="D4400" s="120" t="s">
        <v>769</v>
      </c>
      <c r="E4400" s="120">
        <v>2.2999999999999998</v>
      </c>
      <c r="F4400" s="120" t="s">
        <v>9</v>
      </c>
      <c r="G4400" s="131" t="s">
        <v>319</v>
      </c>
      <c r="H4400" s="121" t="s">
        <v>510</v>
      </c>
      <c r="I4400" s="192" t="s">
        <v>3389</v>
      </c>
      <c r="J4400" s="184">
        <f>IF(F4400="USD", E4400, E4400 * IFERROR(VLOOKUP(F4400, EXCHANGE_RATE!A:B, 2, FALSE), "Currency not found"))</f>
        <v>2.2999999999999998</v>
      </c>
      <c r="K4400" s="184">
        <f t="shared" si="403"/>
        <v>2.2999999999999998</v>
      </c>
      <c r="L4400" s="184">
        <f>IF(C4400="MTS", B4400, B4400 * IFERROR(VLOOKUP(C4400, 'QTY_CONVERSIONS '!A:B, 2, FALSE), "Units not  found"))</f>
        <v>25</v>
      </c>
      <c r="M4400" s="185">
        <f t="shared" si="404"/>
        <v>57499.999999999993</v>
      </c>
      <c r="N4400" s="143" t="str">
        <f>IFERROR(VLOOKUP(D4400, Product_Category!A:B, 2, FALSE), "Uncategorized")</f>
        <v>MCC</v>
      </c>
      <c r="O4400" s="186">
        <f t="shared" si="406"/>
        <v>2300</v>
      </c>
      <c r="P4400" s="185">
        <f t="shared" si="405"/>
        <v>57500</v>
      </c>
      <c r="Q4400" s="143">
        <v>2023</v>
      </c>
      <c r="R4400" s="143" t="str">
        <f>IFERROR(VLOOKUP(G4400,'SOURCE COMPANY'!A:B, 2, FALSE), "")</f>
        <v>VASA PHARMA</v>
      </c>
      <c r="S4400" s="143" t="str">
        <f>IFERROR(VLOOKUP(H4400,'CUSTOMER NAME'!A:B, 2, FALSE), "")</f>
        <v>TO THE ORDER</v>
      </c>
    </row>
    <row r="4401" spans="1:19">
      <c r="A4401" s="119" t="s">
        <v>812</v>
      </c>
      <c r="B4401" s="120">
        <v>25000</v>
      </c>
      <c r="C4401" s="120" t="s">
        <v>7</v>
      </c>
      <c r="D4401" s="120" t="s">
        <v>769</v>
      </c>
      <c r="E4401" s="120">
        <v>2.5</v>
      </c>
      <c r="F4401" s="120" t="s">
        <v>9</v>
      </c>
      <c r="G4401" s="131" t="s">
        <v>319</v>
      </c>
      <c r="H4401" s="121" t="s">
        <v>510</v>
      </c>
      <c r="I4401" s="192" t="s">
        <v>3389</v>
      </c>
      <c r="J4401" s="184">
        <f>IF(F4401="USD", E4401, E4401 * IFERROR(VLOOKUP(F4401, EXCHANGE_RATE!A:B, 2, FALSE), "Currency not found"))</f>
        <v>2.5</v>
      </c>
      <c r="K4401" s="184">
        <f t="shared" si="403"/>
        <v>2.5</v>
      </c>
      <c r="L4401" s="184">
        <f>IF(C4401="MTS", B4401, B4401 * IFERROR(VLOOKUP(C4401, 'QTY_CONVERSIONS '!A:B, 2, FALSE), "Units not  found"))</f>
        <v>25</v>
      </c>
      <c r="M4401" s="185">
        <f t="shared" si="404"/>
        <v>62500</v>
      </c>
      <c r="N4401" s="143" t="str">
        <f>IFERROR(VLOOKUP(D4401, Product_Category!A:B, 2, FALSE), "Uncategorized")</f>
        <v>MCC</v>
      </c>
      <c r="O4401" s="186">
        <f t="shared" si="406"/>
        <v>2500</v>
      </c>
      <c r="P4401" s="185">
        <f t="shared" si="405"/>
        <v>62500</v>
      </c>
      <c r="Q4401" s="143">
        <v>2023</v>
      </c>
      <c r="R4401" s="143" t="str">
        <f>IFERROR(VLOOKUP(G4401,'SOURCE COMPANY'!A:B, 2, FALSE), "")</f>
        <v>VASA PHARMA</v>
      </c>
      <c r="S4401" s="143" t="str">
        <f>IFERROR(VLOOKUP(H4401,'CUSTOMER NAME'!A:B, 2, FALSE), "")</f>
        <v>TO THE ORDER</v>
      </c>
    </row>
    <row r="4402" spans="1:19">
      <c r="A4402" s="234" t="s">
        <v>860</v>
      </c>
      <c r="B4402" s="222">
        <v>500</v>
      </c>
      <c r="C4402" s="143" t="s">
        <v>7</v>
      </c>
      <c r="D4402" s="143" t="s">
        <v>266</v>
      </c>
      <c r="E4402" s="184">
        <v>2.4</v>
      </c>
      <c r="F4402" s="143" t="s">
        <v>9</v>
      </c>
      <c r="G4402" s="131" t="s">
        <v>319</v>
      </c>
      <c r="H4402" s="198" t="s">
        <v>510</v>
      </c>
      <c r="I4402" s="219" t="str">
        <f t="shared" ref="I4402:I4409" si="409">I4401</f>
        <v>October</v>
      </c>
      <c r="J4402" s="184">
        <f>IF(F4402="USD", E4402, E4402 * IFERROR(VLOOKUP(F4402, EXCHANGE_RATE!A:B, 2, FALSE), "Currency not found"))</f>
        <v>2.4</v>
      </c>
      <c r="K4402" s="184">
        <f t="shared" si="403"/>
        <v>2.4</v>
      </c>
      <c r="L4402" s="184">
        <f>IF(C4402="MTS", B4402, B4402 * IFERROR(VLOOKUP(C4402, 'QTY_CONVERSIONS '!A:B, 2, FALSE), "Units not  found"))</f>
        <v>0.5</v>
      </c>
      <c r="M4402" s="185">
        <f t="shared" si="404"/>
        <v>1200</v>
      </c>
      <c r="N4402" s="143" t="str">
        <f>IFERROR(VLOOKUP(D4402, Product_Category!A:B, 2, FALSE), "Uncategorized")</f>
        <v>MCC</v>
      </c>
      <c r="O4402" s="186">
        <f t="shared" si="406"/>
        <v>2400</v>
      </c>
      <c r="P4402" s="185">
        <f t="shared" si="405"/>
        <v>1200</v>
      </c>
      <c r="Q4402" s="143">
        <v>2023</v>
      </c>
      <c r="R4402" s="143" t="str">
        <f>IFERROR(VLOOKUP(G4402,'SOURCE COMPANY'!A:B, 2, FALSE), "")</f>
        <v>VASA PHARMA</v>
      </c>
      <c r="S4402" s="143" t="str">
        <f>IFERROR(VLOOKUP(H4402,'CUSTOMER NAME'!A:B, 2, FALSE), "")</f>
        <v>TO THE ORDER</v>
      </c>
    </row>
    <row r="4403" spans="1:19">
      <c r="A4403" s="234" t="s">
        <v>860</v>
      </c>
      <c r="B4403" s="222">
        <v>500</v>
      </c>
      <c r="C4403" s="143" t="s">
        <v>7</v>
      </c>
      <c r="D4403" s="143" t="s">
        <v>266</v>
      </c>
      <c r="E4403" s="184">
        <v>2.65</v>
      </c>
      <c r="F4403" s="143" t="s">
        <v>9</v>
      </c>
      <c r="G4403" s="131" t="s">
        <v>319</v>
      </c>
      <c r="H4403" s="198" t="s">
        <v>510</v>
      </c>
      <c r="I4403" s="219" t="str">
        <f t="shared" si="409"/>
        <v>October</v>
      </c>
      <c r="J4403" s="184">
        <f>IF(F4403="USD", E4403, E4403 * IFERROR(VLOOKUP(F4403, EXCHANGE_RATE!A:B, 2, FALSE), "Currency not found"))</f>
        <v>2.65</v>
      </c>
      <c r="K4403" s="184">
        <f t="shared" si="403"/>
        <v>2.65</v>
      </c>
      <c r="L4403" s="184">
        <f>IF(C4403="MTS", B4403, B4403 * IFERROR(VLOOKUP(C4403, 'QTY_CONVERSIONS '!A:B, 2, FALSE), "Units not  found"))</f>
        <v>0.5</v>
      </c>
      <c r="M4403" s="185">
        <f t="shared" si="404"/>
        <v>1325</v>
      </c>
      <c r="N4403" s="143" t="str">
        <f>IFERROR(VLOOKUP(D4403, Product_Category!A:B, 2, FALSE), "Uncategorized")</f>
        <v>MCC</v>
      </c>
      <c r="O4403" s="186">
        <f t="shared" si="406"/>
        <v>2650</v>
      </c>
      <c r="P4403" s="185">
        <f t="shared" si="405"/>
        <v>1325</v>
      </c>
      <c r="Q4403" s="143">
        <v>2023</v>
      </c>
      <c r="R4403" s="143" t="str">
        <f>IFERROR(VLOOKUP(G4403,'SOURCE COMPANY'!A:B, 2, FALSE), "")</f>
        <v>VASA PHARMA</v>
      </c>
      <c r="S4403" s="143" t="str">
        <f>IFERROR(VLOOKUP(H4403,'CUSTOMER NAME'!A:B, 2, FALSE), "")</f>
        <v>TO THE ORDER</v>
      </c>
    </row>
    <row r="4404" spans="1:19">
      <c r="A4404" s="234" t="s">
        <v>860</v>
      </c>
      <c r="B4404" s="222">
        <v>1000</v>
      </c>
      <c r="C4404" s="143" t="s">
        <v>7</v>
      </c>
      <c r="D4404" s="143" t="s">
        <v>553</v>
      </c>
      <c r="E4404" s="184">
        <v>4.4000000000000004</v>
      </c>
      <c r="F4404" s="143" t="s">
        <v>9</v>
      </c>
      <c r="G4404" s="131" t="s">
        <v>319</v>
      </c>
      <c r="H4404" s="198" t="s">
        <v>510</v>
      </c>
      <c r="I4404" s="219" t="str">
        <f t="shared" si="409"/>
        <v>October</v>
      </c>
      <c r="J4404" s="184">
        <f>IF(F4404="USD", E4404, E4404 * IFERROR(VLOOKUP(F4404, EXCHANGE_RATE!A:B, 2, FALSE), "Currency not found"))</f>
        <v>4.4000000000000004</v>
      </c>
      <c r="K4404" s="184">
        <f t="shared" si="403"/>
        <v>4.4000000000000004</v>
      </c>
      <c r="L4404" s="184">
        <f>IF(C4404="MTS", B4404, B4404 * IFERROR(VLOOKUP(C4404, 'QTY_CONVERSIONS '!A:B, 2, FALSE), "Units not  found"))</f>
        <v>1</v>
      </c>
      <c r="M4404" s="185">
        <f t="shared" si="404"/>
        <v>4400</v>
      </c>
      <c r="N4404" s="143" t="str">
        <f>IFERROR(VLOOKUP(D4404, Product_Category!A:B, 2, FALSE), "Uncategorized")</f>
        <v>CROSCARMELLOSE SODIUM</v>
      </c>
      <c r="O4404" s="186">
        <f t="shared" si="406"/>
        <v>4400</v>
      </c>
      <c r="P4404" s="185">
        <f t="shared" si="405"/>
        <v>4400</v>
      </c>
      <c r="Q4404" s="143">
        <v>2023</v>
      </c>
      <c r="R4404" s="143" t="str">
        <f>IFERROR(VLOOKUP(G4404,'SOURCE COMPANY'!A:B, 2, FALSE), "")</f>
        <v>VASA PHARMA</v>
      </c>
      <c r="S4404" s="143" t="str">
        <f>IFERROR(VLOOKUP(H4404,'CUSTOMER NAME'!A:B, 2, FALSE), "")</f>
        <v>TO THE ORDER</v>
      </c>
    </row>
    <row r="4405" spans="1:19">
      <c r="A4405" s="235" t="s">
        <v>860</v>
      </c>
      <c r="B4405" s="227">
        <v>1000</v>
      </c>
      <c r="C4405" s="221" t="s">
        <v>7</v>
      </c>
      <c r="D4405" s="221" t="s">
        <v>266</v>
      </c>
      <c r="E4405" s="228">
        <v>2.2000000000000002</v>
      </c>
      <c r="F4405" s="221" t="s">
        <v>9</v>
      </c>
      <c r="G4405" s="131" t="s">
        <v>319</v>
      </c>
      <c r="H4405" s="200" t="s">
        <v>510</v>
      </c>
      <c r="I4405" s="219" t="str">
        <f t="shared" si="409"/>
        <v>October</v>
      </c>
      <c r="J4405" s="184">
        <f>IF(F4405="USD", E4405, E4405 * IFERROR(VLOOKUP(F4405, EXCHANGE_RATE!A:B, 2, FALSE), "Currency not found"))</f>
        <v>2.2000000000000002</v>
      </c>
      <c r="K4405" s="184">
        <f t="shared" si="403"/>
        <v>2.2000000000000002</v>
      </c>
      <c r="L4405" s="184">
        <f>IF(C4405="MTS", B4405, B4405 * IFERROR(VLOOKUP(C4405, 'QTY_CONVERSIONS '!A:B, 2, FALSE), "Units not  found"))</f>
        <v>1</v>
      </c>
      <c r="M4405" s="185">
        <f t="shared" si="404"/>
        <v>2200</v>
      </c>
      <c r="N4405" s="143" t="str">
        <f>IFERROR(VLOOKUP(D4405, Product_Category!A:B, 2, FALSE), "Uncategorized")</f>
        <v>MCC</v>
      </c>
      <c r="O4405" s="186">
        <f t="shared" si="406"/>
        <v>2200</v>
      </c>
      <c r="P4405" s="185">
        <f t="shared" si="405"/>
        <v>2200</v>
      </c>
      <c r="Q4405" s="143">
        <v>2023</v>
      </c>
      <c r="R4405" s="143" t="str">
        <f>IFERROR(VLOOKUP(G4405,'SOURCE COMPANY'!A:B, 2, FALSE), "")</f>
        <v>VASA PHARMA</v>
      </c>
      <c r="S4405" s="143" t="str">
        <f>IFERROR(VLOOKUP(H4405,'CUSTOMER NAME'!A:B, 2, FALSE), "")</f>
        <v>TO THE ORDER</v>
      </c>
    </row>
    <row r="4406" spans="1:19">
      <c r="A4406" s="234" t="s">
        <v>860</v>
      </c>
      <c r="B4406" s="222">
        <v>1000</v>
      </c>
      <c r="C4406" s="143" t="s">
        <v>7</v>
      </c>
      <c r="D4406" s="143" t="s">
        <v>266</v>
      </c>
      <c r="E4406" s="184">
        <v>2.2000000000000002</v>
      </c>
      <c r="F4406" s="143" t="s">
        <v>9</v>
      </c>
      <c r="G4406" s="131" t="s">
        <v>319</v>
      </c>
      <c r="H4406" s="198" t="s">
        <v>510</v>
      </c>
      <c r="I4406" s="219" t="str">
        <f t="shared" si="409"/>
        <v>October</v>
      </c>
      <c r="J4406" s="184">
        <f>IF(F4406="USD", E4406, E4406 * IFERROR(VLOOKUP(F4406, EXCHANGE_RATE!A:B, 2, FALSE), "Currency not found"))</f>
        <v>2.2000000000000002</v>
      </c>
      <c r="K4406" s="184">
        <f t="shared" si="403"/>
        <v>2.2000000000000002</v>
      </c>
      <c r="L4406" s="184">
        <f>IF(C4406="MTS", B4406, B4406 * IFERROR(VLOOKUP(C4406, 'QTY_CONVERSIONS '!A:B, 2, FALSE), "Units not  found"))</f>
        <v>1</v>
      </c>
      <c r="M4406" s="185">
        <f t="shared" si="404"/>
        <v>2200</v>
      </c>
      <c r="N4406" s="143" t="str">
        <f>IFERROR(VLOOKUP(D4406, Product_Category!A:B, 2, FALSE), "Uncategorized")</f>
        <v>MCC</v>
      </c>
      <c r="O4406" s="186">
        <f t="shared" si="406"/>
        <v>2200</v>
      </c>
      <c r="P4406" s="185">
        <f t="shared" si="405"/>
        <v>2200</v>
      </c>
      <c r="Q4406" s="143">
        <v>2023</v>
      </c>
      <c r="R4406" s="143" t="str">
        <f>IFERROR(VLOOKUP(G4406,'SOURCE COMPANY'!A:B, 2, FALSE), "")</f>
        <v>VASA PHARMA</v>
      </c>
      <c r="S4406" s="143" t="str">
        <f>IFERROR(VLOOKUP(H4406,'CUSTOMER NAME'!A:B, 2, FALSE), "")</f>
        <v>TO THE ORDER</v>
      </c>
    </row>
    <row r="4407" spans="1:19">
      <c r="A4407" s="234" t="s">
        <v>860</v>
      </c>
      <c r="B4407" s="222">
        <v>1000</v>
      </c>
      <c r="C4407" s="143" t="s">
        <v>7</v>
      </c>
      <c r="D4407" s="143" t="s">
        <v>266</v>
      </c>
      <c r="E4407" s="184">
        <v>2.2000000000000002</v>
      </c>
      <c r="F4407" s="143" t="s">
        <v>9</v>
      </c>
      <c r="G4407" s="131" t="s">
        <v>319</v>
      </c>
      <c r="H4407" s="198" t="s">
        <v>510</v>
      </c>
      <c r="I4407" s="219" t="str">
        <f t="shared" si="409"/>
        <v>October</v>
      </c>
      <c r="J4407" s="184">
        <f>IF(F4407="USD", E4407, E4407 * IFERROR(VLOOKUP(F4407, EXCHANGE_RATE!A:B, 2, FALSE), "Currency not found"))</f>
        <v>2.2000000000000002</v>
      </c>
      <c r="K4407" s="184">
        <f t="shared" si="403"/>
        <v>2.2000000000000002</v>
      </c>
      <c r="L4407" s="184">
        <f>IF(C4407="MTS", B4407, B4407 * IFERROR(VLOOKUP(C4407, 'QTY_CONVERSIONS '!A:B, 2, FALSE), "Units not  found"))</f>
        <v>1</v>
      </c>
      <c r="M4407" s="185">
        <f t="shared" si="404"/>
        <v>2200</v>
      </c>
      <c r="N4407" s="143" t="str">
        <f>IFERROR(VLOOKUP(D4407, Product_Category!A:B, 2, FALSE), "Uncategorized")</f>
        <v>MCC</v>
      </c>
      <c r="O4407" s="186">
        <f t="shared" si="406"/>
        <v>2200</v>
      </c>
      <c r="P4407" s="185">
        <f t="shared" si="405"/>
        <v>2200</v>
      </c>
      <c r="Q4407" s="143">
        <v>2023</v>
      </c>
      <c r="R4407" s="143" t="str">
        <f>IFERROR(VLOOKUP(G4407,'SOURCE COMPANY'!A:B, 2, FALSE), "")</f>
        <v>VASA PHARMA</v>
      </c>
      <c r="S4407" s="143" t="str">
        <f>IFERROR(VLOOKUP(H4407,'CUSTOMER NAME'!A:B, 2, FALSE), "")</f>
        <v>TO THE ORDER</v>
      </c>
    </row>
    <row r="4408" spans="1:19">
      <c r="A4408" s="234" t="s">
        <v>860</v>
      </c>
      <c r="B4408" s="222">
        <v>1500</v>
      </c>
      <c r="C4408" s="143" t="s">
        <v>7</v>
      </c>
      <c r="D4408" s="143" t="s">
        <v>266</v>
      </c>
      <c r="E4408" s="184">
        <v>2</v>
      </c>
      <c r="F4408" s="143" t="s">
        <v>9</v>
      </c>
      <c r="G4408" s="131" t="s">
        <v>319</v>
      </c>
      <c r="H4408" s="198" t="s">
        <v>510</v>
      </c>
      <c r="I4408" s="219" t="str">
        <f t="shared" si="409"/>
        <v>October</v>
      </c>
      <c r="J4408" s="184">
        <f>IF(F4408="USD", E4408, E4408 * IFERROR(VLOOKUP(F4408, EXCHANGE_RATE!A:B, 2, FALSE), "Currency not found"))</f>
        <v>2</v>
      </c>
      <c r="K4408" s="184">
        <f t="shared" si="403"/>
        <v>2</v>
      </c>
      <c r="L4408" s="184">
        <f>IF(C4408="MTS", B4408, B4408 * IFERROR(VLOOKUP(C4408, 'QTY_CONVERSIONS '!A:B, 2, FALSE), "Units not  found"))</f>
        <v>1.5</v>
      </c>
      <c r="M4408" s="185">
        <f t="shared" si="404"/>
        <v>3000</v>
      </c>
      <c r="N4408" s="143" t="str">
        <f>IFERROR(VLOOKUP(D4408, Product_Category!A:B, 2, FALSE), "Uncategorized")</f>
        <v>MCC</v>
      </c>
      <c r="O4408" s="186">
        <f t="shared" si="406"/>
        <v>2000</v>
      </c>
      <c r="P4408" s="185">
        <f t="shared" si="405"/>
        <v>3000</v>
      </c>
      <c r="Q4408" s="143">
        <v>2023</v>
      </c>
      <c r="R4408" s="143" t="str">
        <f>IFERROR(VLOOKUP(G4408,'SOURCE COMPANY'!A:B, 2, FALSE), "")</f>
        <v>VASA PHARMA</v>
      </c>
      <c r="S4408" s="143" t="str">
        <f>IFERROR(VLOOKUP(H4408,'CUSTOMER NAME'!A:B, 2, FALSE), "")</f>
        <v>TO THE ORDER</v>
      </c>
    </row>
    <row r="4409" spans="1:19">
      <c r="A4409" s="235" t="s">
        <v>860</v>
      </c>
      <c r="B4409" s="227">
        <v>1500</v>
      </c>
      <c r="C4409" s="221" t="s">
        <v>7</v>
      </c>
      <c r="D4409" s="221" t="s">
        <v>266</v>
      </c>
      <c r="E4409" s="228">
        <v>2</v>
      </c>
      <c r="F4409" s="221" t="s">
        <v>9</v>
      </c>
      <c r="G4409" s="131" t="s">
        <v>319</v>
      </c>
      <c r="H4409" s="200" t="s">
        <v>510</v>
      </c>
      <c r="I4409" s="219" t="str">
        <f t="shared" si="409"/>
        <v>October</v>
      </c>
      <c r="J4409" s="184">
        <f>IF(F4409="USD", E4409, E4409 * IFERROR(VLOOKUP(F4409, EXCHANGE_RATE!A:B, 2, FALSE), "Currency not found"))</f>
        <v>2</v>
      </c>
      <c r="K4409" s="184">
        <f t="shared" si="403"/>
        <v>2</v>
      </c>
      <c r="L4409" s="184">
        <f>IF(C4409="MTS", B4409, B4409 * IFERROR(VLOOKUP(C4409, 'QTY_CONVERSIONS '!A:B, 2, FALSE), "Units not  found"))</f>
        <v>1.5</v>
      </c>
      <c r="M4409" s="185">
        <f t="shared" si="404"/>
        <v>3000</v>
      </c>
      <c r="N4409" s="143" t="str">
        <f>IFERROR(VLOOKUP(D4409, Product_Category!A:B, 2, FALSE), "Uncategorized")</f>
        <v>MCC</v>
      </c>
      <c r="O4409" s="186">
        <f t="shared" si="406"/>
        <v>2000</v>
      </c>
      <c r="P4409" s="185">
        <f t="shared" si="405"/>
        <v>3000</v>
      </c>
      <c r="Q4409" s="143">
        <v>2023</v>
      </c>
      <c r="R4409" s="143" t="str">
        <f>IFERROR(VLOOKUP(G4409,'SOURCE COMPANY'!A:B, 2, FALSE), "")</f>
        <v>VASA PHARMA</v>
      </c>
      <c r="S4409" s="143" t="str">
        <f>IFERROR(VLOOKUP(H4409,'CUSTOMER NAME'!A:B, 2, FALSE), "")</f>
        <v>TO THE ORDER</v>
      </c>
    </row>
    <row r="4410" spans="1:19">
      <c r="A4410" s="119" t="s">
        <v>3142</v>
      </c>
      <c r="B4410" s="120">
        <v>25</v>
      </c>
      <c r="C4410" s="120" t="s">
        <v>7</v>
      </c>
      <c r="D4410" s="120" t="s">
        <v>3048</v>
      </c>
      <c r="E4410" s="120">
        <v>15</v>
      </c>
      <c r="F4410" s="120" t="s">
        <v>9</v>
      </c>
      <c r="G4410" s="131" t="s">
        <v>319</v>
      </c>
      <c r="H4410" s="121" t="s">
        <v>510</v>
      </c>
      <c r="I4410" s="192" t="s">
        <v>3389</v>
      </c>
      <c r="J4410" s="184">
        <f>IF(F4410="USD", E4410, E4410 * IFERROR(VLOOKUP(F4410, EXCHANGE_RATE!A:B, 2, FALSE), "Currency not found"))</f>
        <v>15</v>
      </c>
      <c r="K4410" s="184">
        <f t="shared" si="403"/>
        <v>15</v>
      </c>
      <c r="L4410" s="184">
        <f>IF(C4410="MTS", B4410, B4410 * IFERROR(VLOOKUP(C4410, 'QTY_CONVERSIONS '!A:B, 2, FALSE), "Units not  found"))</f>
        <v>2.5000000000000001E-2</v>
      </c>
      <c r="M4410" s="185">
        <f t="shared" si="404"/>
        <v>375</v>
      </c>
      <c r="N4410" s="143" t="str">
        <f>IFERROR(VLOOKUP(D4410, Product_Category!A:B, 2, FALSE), "Uncategorized")</f>
        <v>CROSCARMELLOSE SODIUM</v>
      </c>
      <c r="O4410" s="186">
        <f t="shared" si="406"/>
        <v>15000</v>
      </c>
      <c r="P4410" s="185">
        <f t="shared" si="405"/>
        <v>375</v>
      </c>
      <c r="Q4410" s="143">
        <v>2023</v>
      </c>
      <c r="R4410" s="143" t="str">
        <f>IFERROR(VLOOKUP(G4410,'SOURCE COMPANY'!A:B, 2, FALSE), "")</f>
        <v>VASA PHARMA</v>
      </c>
      <c r="S4410" s="143" t="str">
        <f>IFERROR(VLOOKUP(H4410,'CUSTOMER NAME'!A:B, 2, FALSE), "")</f>
        <v>TO THE ORDER</v>
      </c>
    </row>
    <row r="4411" spans="1:19">
      <c r="A4411" s="119" t="s">
        <v>988</v>
      </c>
      <c r="B4411" s="120">
        <v>2000</v>
      </c>
      <c r="C4411" s="120" t="s">
        <v>7</v>
      </c>
      <c r="D4411" s="120" t="s">
        <v>769</v>
      </c>
      <c r="E4411" s="120">
        <v>2.25</v>
      </c>
      <c r="F4411" s="120" t="s">
        <v>9</v>
      </c>
      <c r="G4411" s="131" t="s">
        <v>319</v>
      </c>
      <c r="H4411" s="121" t="s">
        <v>510</v>
      </c>
      <c r="I4411" s="192" t="s">
        <v>3389</v>
      </c>
      <c r="J4411" s="184">
        <f>IF(F4411="USD", E4411, E4411 * IFERROR(VLOOKUP(F4411, EXCHANGE_RATE!A:B, 2, FALSE), "Currency not found"))</f>
        <v>2.25</v>
      </c>
      <c r="K4411" s="184">
        <f t="shared" si="403"/>
        <v>2.25</v>
      </c>
      <c r="L4411" s="184">
        <f>IF(C4411="MTS", B4411, B4411 * IFERROR(VLOOKUP(C4411, 'QTY_CONVERSIONS '!A:B, 2, FALSE), "Units not  found"))</f>
        <v>2</v>
      </c>
      <c r="M4411" s="185">
        <f t="shared" si="404"/>
        <v>4500</v>
      </c>
      <c r="N4411" s="143" t="str">
        <f>IFERROR(VLOOKUP(D4411, Product_Category!A:B, 2, FALSE), "Uncategorized")</f>
        <v>MCC</v>
      </c>
      <c r="O4411" s="186">
        <f t="shared" si="406"/>
        <v>2250</v>
      </c>
      <c r="P4411" s="185">
        <f t="shared" si="405"/>
        <v>4500</v>
      </c>
      <c r="Q4411" s="143">
        <v>2023</v>
      </c>
      <c r="R4411" s="143" t="str">
        <f>IFERROR(VLOOKUP(G4411,'SOURCE COMPANY'!A:B, 2, FALSE), "")</f>
        <v>VASA PHARMA</v>
      </c>
      <c r="S4411" s="143" t="str">
        <f>IFERROR(VLOOKUP(H4411,'CUSTOMER NAME'!A:B, 2, FALSE), "")</f>
        <v>TO THE ORDER</v>
      </c>
    </row>
    <row r="4412" spans="1:19">
      <c r="A4412" s="119" t="s">
        <v>812</v>
      </c>
      <c r="B4412" s="120">
        <v>25000</v>
      </c>
      <c r="C4412" s="120" t="s">
        <v>7</v>
      </c>
      <c r="D4412" s="120" t="s">
        <v>769</v>
      </c>
      <c r="E4412" s="120">
        <v>2.2999999999999998</v>
      </c>
      <c r="F4412" s="120" t="s">
        <v>9</v>
      </c>
      <c r="G4412" s="131" t="s">
        <v>319</v>
      </c>
      <c r="H4412" s="121" t="s">
        <v>510</v>
      </c>
      <c r="I4412" s="192" t="s">
        <v>3034</v>
      </c>
      <c r="J4412" s="184">
        <f>IF(F4412="USD", E4412, E4412 * IFERROR(VLOOKUP(F4412, EXCHANGE_RATE!A:B, 2, FALSE), "Currency not found"))</f>
        <v>2.2999999999999998</v>
      </c>
      <c r="K4412" s="184">
        <f t="shared" si="403"/>
        <v>2.2999999999999998</v>
      </c>
      <c r="L4412" s="184">
        <f>IF(C4412="MTS", B4412, B4412 * IFERROR(VLOOKUP(C4412, 'QTY_CONVERSIONS '!A:B, 2, FALSE), "Units not  found"))</f>
        <v>25</v>
      </c>
      <c r="M4412" s="185">
        <f t="shared" si="404"/>
        <v>57499.999999999993</v>
      </c>
      <c r="N4412" s="143" t="str">
        <f>IFERROR(VLOOKUP(D4412, Product_Category!A:B, 2, FALSE), "Uncategorized")</f>
        <v>MCC</v>
      </c>
      <c r="O4412" s="186">
        <f t="shared" si="406"/>
        <v>2300</v>
      </c>
      <c r="P4412" s="185">
        <f t="shared" si="405"/>
        <v>57500</v>
      </c>
      <c r="Q4412" s="143">
        <v>2023</v>
      </c>
      <c r="R4412" s="143" t="str">
        <f>IFERROR(VLOOKUP(G4412,'SOURCE COMPANY'!A:B, 2, FALSE), "")</f>
        <v>VASA PHARMA</v>
      </c>
      <c r="S4412" s="143" t="str">
        <f>IFERROR(VLOOKUP(H4412,'CUSTOMER NAME'!A:B, 2, FALSE), "")</f>
        <v>TO THE ORDER</v>
      </c>
    </row>
    <row r="4413" spans="1:19">
      <c r="A4413" s="119" t="s">
        <v>492</v>
      </c>
      <c r="B4413" s="120">
        <v>3000</v>
      </c>
      <c r="C4413" s="120" t="s">
        <v>7</v>
      </c>
      <c r="D4413" s="120" t="s">
        <v>910</v>
      </c>
      <c r="E4413" s="120">
        <v>3</v>
      </c>
      <c r="F4413" s="120" t="s">
        <v>9</v>
      </c>
      <c r="G4413" s="131" t="s">
        <v>319</v>
      </c>
      <c r="H4413" s="121" t="s">
        <v>510</v>
      </c>
      <c r="I4413" s="192" t="s">
        <v>3034</v>
      </c>
      <c r="J4413" s="184">
        <f>IF(F4413="USD", E4413, E4413 * IFERROR(VLOOKUP(F4413, EXCHANGE_RATE!A:B, 2, FALSE), "Currency not found"))</f>
        <v>3</v>
      </c>
      <c r="K4413" s="184">
        <f t="shared" si="403"/>
        <v>3</v>
      </c>
      <c r="L4413" s="184">
        <f>IF(C4413="MTS", B4413, B4413 * IFERROR(VLOOKUP(C4413, 'QTY_CONVERSIONS '!A:B, 2, FALSE), "Units not  found"))</f>
        <v>3</v>
      </c>
      <c r="M4413" s="185">
        <f t="shared" si="404"/>
        <v>9000</v>
      </c>
      <c r="N4413" s="143" t="str">
        <f>IFERROR(VLOOKUP(D4413, Product_Category!A:B, 2, FALSE), "Uncategorized")</f>
        <v>MAGNESIUM STEARATE</v>
      </c>
      <c r="O4413" s="186">
        <f t="shared" si="406"/>
        <v>3000</v>
      </c>
      <c r="P4413" s="185">
        <f t="shared" si="405"/>
        <v>9000</v>
      </c>
      <c r="Q4413" s="143">
        <v>2023</v>
      </c>
      <c r="R4413" s="143" t="str">
        <f>IFERROR(VLOOKUP(G4413,'SOURCE COMPANY'!A:B, 2, FALSE), "")</f>
        <v>VASA PHARMA</v>
      </c>
      <c r="S4413" s="143" t="str">
        <f>IFERROR(VLOOKUP(H4413,'CUSTOMER NAME'!A:B, 2, FALSE), "")</f>
        <v>TO THE ORDER</v>
      </c>
    </row>
    <row r="4414" spans="1:19">
      <c r="A4414" s="233" t="s">
        <v>752</v>
      </c>
      <c r="B4414" s="118">
        <v>1500</v>
      </c>
      <c r="C4414" s="118" t="s">
        <v>7</v>
      </c>
      <c r="D4414" s="118" t="s">
        <v>1015</v>
      </c>
      <c r="E4414" s="255">
        <v>0.51</v>
      </c>
      <c r="F4414" s="118" t="s">
        <v>9</v>
      </c>
      <c r="G4414" s="131" t="s">
        <v>319</v>
      </c>
      <c r="H4414" s="199" t="s">
        <v>510</v>
      </c>
      <c r="I4414" s="219" t="str">
        <f t="shared" ref="I4414:I4427" si="410">I4413</f>
        <v>September</v>
      </c>
      <c r="J4414" s="184">
        <f>IF(F4414="USD", E4414, E4414 * IFERROR(VLOOKUP(F4414, EXCHANGE_RATE!A:B, 2, FALSE), "Currency not found"))</f>
        <v>0.51</v>
      </c>
      <c r="K4414" s="184">
        <f t="shared" si="403"/>
        <v>0.51</v>
      </c>
      <c r="L4414" s="184">
        <f>IF(C4414="MTS", B4414, B4414 * IFERROR(VLOOKUP(C4414, 'QTY_CONVERSIONS '!A:B, 2, FALSE), "Units not  found"))</f>
        <v>1.5</v>
      </c>
      <c r="M4414" s="185">
        <f t="shared" si="404"/>
        <v>765</v>
      </c>
      <c r="N4414" s="143" t="str">
        <f>IFERROR(VLOOKUP(D4414, Product_Category!A:B, 2, FALSE), "Uncategorized")</f>
        <v>MCC</v>
      </c>
      <c r="O4414" s="186">
        <f t="shared" si="406"/>
        <v>510</v>
      </c>
      <c r="P4414" s="185">
        <f t="shared" si="405"/>
        <v>765</v>
      </c>
      <c r="Q4414" s="143">
        <v>2023</v>
      </c>
      <c r="R4414" s="143" t="str">
        <f>IFERROR(VLOOKUP(G4414,'SOURCE COMPANY'!A:B, 2, FALSE), "")</f>
        <v>VASA PHARMA</v>
      </c>
      <c r="S4414" s="143" t="str">
        <f>IFERROR(VLOOKUP(H4414,'CUSTOMER NAME'!A:B, 2, FALSE), "")</f>
        <v>TO THE ORDER</v>
      </c>
    </row>
    <row r="4415" spans="1:19">
      <c r="A4415" s="233" t="s">
        <v>752</v>
      </c>
      <c r="B4415" s="118">
        <v>2000</v>
      </c>
      <c r="C4415" s="118" t="s">
        <v>7</v>
      </c>
      <c r="D4415" s="118" t="s">
        <v>721</v>
      </c>
      <c r="E4415" s="255">
        <v>0.51</v>
      </c>
      <c r="F4415" s="118" t="s">
        <v>9</v>
      </c>
      <c r="G4415" s="131" t="s">
        <v>319</v>
      </c>
      <c r="H4415" s="199" t="s">
        <v>510</v>
      </c>
      <c r="I4415" s="219" t="str">
        <f t="shared" si="410"/>
        <v>September</v>
      </c>
      <c r="J4415" s="184">
        <f>IF(F4415="USD", E4415, E4415 * IFERROR(VLOOKUP(F4415, EXCHANGE_RATE!A:B, 2, FALSE), "Currency not found"))</f>
        <v>0.51</v>
      </c>
      <c r="K4415" s="184">
        <f t="shared" si="403"/>
        <v>0.51</v>
      </c>
      <c r="L4415" s="184">
        <f>IF(C4415="MTS", B4415, B4415 * IFERROR(VLOOKUP(C4415, 'QTY_CONVERSIONS '!A:B, 2, FALSE), "Units not  found"))</f>
        <v>2</v>
      </c>
      <c r="M4415" s="185">
        <f t="shared" si="404"/>
        <v>1020</v>
      </c>
      <c r="N4415" s="143" t="str">
        <f>IFERROR(VLOOKUP(D4415, Product_Category!A:B, 2, FALSE), "Uncategorized")</f>
        <v>MCC</v>
      </c>
      <c r="O4415" s="186">
        <f t="shared" si="406"/>
        <v>510</v>
      </c>
      <c r="P4415" s="185">
        <f t="shared" si="405"/>
        <v>1020</v>
      </c>
      <c r="Q4415" s="143">
        <v>2023</v>
      </c>
      <c r="R4415" s="143" t="str">
        <f>IFERROR(VLOOKUP(G4415,'SOURCE COMPANY'!A:B, 2, FALSE), "")</f>
        <v>VASA PHARMA</v>
      </c>
      <c r="S4415" s="143" t="str">
        <f>IFERROR(VLOOKUP(H4415,'CUSTOMER NAME'!A:B, 2, FALSE), "")</f>
        <v>TO THE ORDER</v>
      </c>
    </row>
    <row r="4416" spans="1:19">
      <c r="A4416" s="233" t="s">
        <v>752</v>
      </c>
      <c r="B4416" s="118">
        <v>41000</v>
      </c>
      <c r="C4416" s="118" t="s">
        <v>7</v>
      </c>
      <c r="D4416" s="118" t="s">
        <v>1061</v>
      </c>
      <c r="E4416" s="255">
        <v>1.76</v>
      </c>
      <c r="F4416" s="118" t="s">
        <v>1718</v>
      </c>
      <c r="G4416" s="131" t="s">
        <v>319</v>
      </c>
      <c r="H4416" s="199" t="s">
        <v>510</v>
      </c>
      <c r="I4416" s="219" t="str">
        <f t="shared" si="410"/>
        <v>September</v>
      </c>
      <c r="J4416" s="184">
        <f>IF(F4416="USD", E4416, E4416 * IFERROR(VLOOKUP(F4416, EXCHANGE_RATE!A:B, 2, FALSE), "Currency not found"))</f>
        <v>1.8832000000000002</v>
      </c>
      <c r="K4416" s="184">
        <f t="shared" si="403"/>
        <v>1.89</v>
      </c>
      <c r="L4416" s="184">
        <f>IF(C4416="MTS", B4416, B4416 * IFERROR(VLOOKUP(C4416, 'QTY_CONVERSIONS '!A:B, 2, FALSE), "Units not  found"))</f>
        <v>41</v>
      </c>
      <c r="M4416" s="185">
        <f t="shared" si="404"/>
        <v>77490</v>
      </c>
      <c r="N4416" s="143" t="str">
        <f>IFERROR(VLOOKUP(D4416, Product_Category!A:B, 2, FALSE), "Uncategorized")</f>
        <v>MCC</v>
      </c>
      <c r="O4416" s="186">
        <f t="shared" si="406"/>
        <v>1890</v>
      </c>
      <c r="P4416" s="185">
        <f t="shared" si="405"/>
        <v>77490</v>
      </c>
      <c r="Q4416" s="143">
        <v>2023</v>
      </c>
      <c r="R4416" s="143" t="str">
        <f>IFERROR(VLOOKUP(G4416,'SOURCE COMPANY'!A:B, 2, FALSE), "")</f>
        <v>VASA PHARMA</v>
      </c>
      <c r="S4416" s="143" t="str">
        <f>IFERROR(VLOOKUP(H4416,'CUSTOMER NAME'!A:B, 2, FALSE), "")</f>
        <v>TO THE ORDER</v>
      </c>
    </row>
    <row r="4417" spans="1:19">
      <c r="A4417" s="233" t="s">
        <v>752</v>
      </c>
      <c r="B4417" s="118">
        <v>35</v>
      </c>
      <c r="C4417" s="118" t="s">
        <v>7</v>
      </c>
      <c r="D4417" s="118" t="s">
        <v>814</v>
      </c>
      <c r="E4417" s="255">
        <v>13.52</v>
      </c>
      <c r="F4417" s="118" t="s">
        <v>9</v>
      </c>
      <c r="G4417" s="131" t="s">
        <v>319</v>
      </c>
      <c r="H4417" s="199" t="s">
        <v>510</v>
      </c>
      <c r="I4417" s="219" t="str">
        <f t="shared" si="410"/>
        <v>September</v>
      </c>
      <c r="J4417" s="184">
        <f>IF(F4417="USD", E4417, E4417 * IFERROR(VLOOKUP(F4417, EXCHANGE_RATE!A:B, 2, FALSE), "Currency not found"))</f>
        <v>13.52</v>
      </c>
      <c r="K4417" s="184">
        <f t="shared" si="403"/>
        <v>13.52</v>
      </c>
      <c r="L4417" s="184">
        <f>IF(C4417="MTS", B4417, B4417 * IFERROR(VLOOKUP(C4417, 'QTY_CONVERSIONS '!A:B, 2, FALSE), "Units not  found"))</f>
        <v>3.5000000000000003E-2</v>
      </c>
      <c r="M4417" s="185">
        <f t="shared" si="404"/>
        <v>473.2</v>
      </c>
      <c r="N4417" s="143" t="str">
        <f>IFERROR(VLOOKUP(D4417, Product_Category!A:B, 2, FALSE), "Uncategorized")</f>
        <v>CROSCARMELLOSE SODIUM</v>
      </c>
      <c r="O4417" s="186">
        <f t="shared" si="406"/>
        <v>13520</v>
      </c>
      <c r="P4417" s="185">
        <f t="shared" si="405"/>
        <v>473.20000000000005</v>
      </c>
      <c r="Q4417" s="143">
        <v>2023</v>
      </c>
      <c r="R4417" s="143" t="str">
        <f>IFERROR(VLOOKUP(G4417,'SOURCE COMPANY'!A:B, 2, FALSE), "")</f>
        <v>VASA PHARMA</v>
      </c>
      <c r="S4417" s="143" t="str">
        <f>IFERROR(VLOOKUP(H4417,'CUSTOMER NAME'!A:B, 2, FALSE), "")</f>
        <v>TO THE ORDER</v>
      </c>
    </row>
    <row r="4418" spans="1:19">
      <c r="A4418" s="233" t="s">
        <v>752</v>
      </c>
      <c r="B4418" s="118">
        <v>24.76</v>
      </c>
      <c r="C4418" s="118" t="s">
        <v>7</v>
      </c>
      <c r="D4418" s="118" t="s">
        <v>611</v>
      </c>
      <c r="E4418" s="255">
        <v>2.16</v>
      </c>
      <c r="F4418" s="118" t="s">
        <v>9</v>
      </c>
      <c r="G4418" s="131" t="s">
        <v>319</v>
      </c>
      <c r="H4418" s="199" t="s">
        <v>510</v>
      </c>
      <c r="I4418" s="219" t="str">
        <f t="shared" si="410"/>
        <v>September</v>
      </c>
      <c r="J4418" s="184">
        <f>IF(F4418="USD", E4418, E4418 * IFERROR(VLOOKUP(F4418, EXCHANGE_RATE!A:B, 2, FALSE), "Currency not found"))</f>
        <v>2.16</v>
      </c>
      <c r="K4418" s="184">
        <f t="shared" ref="K4418:K4481" si="411">ROUNDUP(J4418,2)</f>
        <v>2.16</v>
      </c>
      <c r="L4418" s="184">
        <f>IF(C4418="MTS", B4418, B4418 * IFERROR(VLOOKUP(C4418, 'QTY_CONVERSIONS '!A:B, 2, FALSE), "Units not  found"))</f>
        <v>2.4760000000000001E-2</v>
      </c>
      <c r="M4418" s="185">
        <f t="shared" ref="M4418:M4481" si="412">B4418*K4418</f>
        <v>53.481600000000007</v>
      </c>
      <c r="N4418" s="143" t="str">
        <f>IFERROR(VLOOKUP(D4418, Product_Category!A:B, 2, FALSE), "Uncategorized")</f>
        <v>MCC</v>
      </c>
      <c r="O4418" s="186">
        <f t="shared" si="406"/>
        <v>2160</v>
      </c>
      <c r="P4418" s="185">
        <f t="shared" ref="P4418:P4481" si="413">L4418*O4418</f>
        <v>53.4816</v>
      </c>
      <c r="Q4418" s="143">
        <v>2023</v>
      </c>
      <c r="R4418" s="143" t="str">
        <f>IFERROR(VLOOKUP(G4418,'SOURCE COMPANY'!A:B, 2, FALSE), "")</f>
        <v>VASA PHARMA</v>
      </c>
      <c r="S4418" s="143" t="str">
        <f>IFERROR(VLOOKUP(H4418,'CUSTOMER NAME'!A:B, 2, FALSE), "")</f>
        <v>TO THE ORDER</v>
      </c>
    </row>
    <row r="4419" spans="1:19">
      <c r="A4419" s="233" t="s">
        <v>752</v>
      </c>
      <c r="B4419" s="118">
        <v>500</v>
      </c>
      <c r="C4419" s="118" t="s">
        <v>7</v>
      </c>
      <c r="D4419" s="118" t="s">
        <v>769</v>
      </c>
      <c r="E4419" s="255">
        <v>5.3998920000000004</v>
      </c>
      <c r="F4419" s="118" t="s">
        <v>9</v>
      </c>
      <c r="G4419" s="131" t="s">
        <v>319</v>
      </c>
      <c r="H4419" s="199" t="s">
        <v>510</v>
      </c>
      <c r="I4419" s="219" t="str">
        <f t="shared" si="410"/>
        <v>September</v>
      </c>
      <c r="J4419" s="184">
        <f>IF(F4419="USD", E4419, E4419 * IFERROR(VLOOKUP(F4419, EXCHANGE_RATE!A:B, 2, FALSE), "Currency not found"))</f>
        <v>5.3998920000000004</v>
      </c>
      <c r="K4419" s="184">
        <f t="shared" si="411"/>
        <v>5.3999999999999995</v>
      </c>
      <c r="L4419" s="184">
        <f>IF(C4419="MTS", B4419, B4419 * IFERROR(VLOOKUP(C4419, 'QTY_CONVERSIONS '!A:B, 2, FALSE), "Units not  found"))</f>
        <v>0.5</v>
      </c>
      <c r="M4419" s="185">
        <f t="shared" si="412"/>
        <v>2699.9999999999995</v>
      </c>
      <c r="N4419" s="143" t="str">
        <f>IFERROR(VLOOKUP(D4419, Product_Category!A:B, 2, FALSE), "Uncategorized")</f>
        <v>MCC</v>
      </c>
      <c r="O4419" s="186">
        <f t="shared" ref="O4419:O4482" si="414">K4419*1000</f>
        <v>5399.9999999999991</v>
      </c>
      <c r="P4419" s="185">
        <f t="shared" si="413"/>
        <v>2699.9999999999995</v>
      </c>
      <c r="Q4419" s="143">
        <v>2023</v>
      </c>
      <c r="R4419" s="143" t="str">
        <f>IFERROR(VLOOKUP(G4419,'SOURCE COMPANY'!A:B, 2, FALSE), "")</f>
        <v>VASA PHARMA</v>
      </c>
      <c r="S4419" s="143" t="str">
        <f>IFERROR(VLOOKUP(H4419,'CUSTOMER NAME'!A:B, 2, FALSE), "")</f>
        <v>TO THE ORDER</v>
      </c>
    </row>
    <row r="4420" spans="1:19">
      <c r="A4420" s="233" t="s">
        <v>752</v>
      </c>
      <c r="B4420" s="118">
        <v>500</v>
      </c>
      <c r="C4420" s="118" t="s">
        <v>7</v>
      </c>
      <c r="D4420" s="118" t="s">
        <v>611</v>
      </c>
      <c r="E4420" s="255">
        <v>5.3998920000000004</v>
      </c>
      <c r="F4420" s="118" t="s">
        <v>9</v>
      </c>
      <c r="G4420" s="131" t="s">
        <v>319</v>
      </c>
      <c r="H4420" s="199" t="s">
        <v>510</v>
      </c>
      <c r="I4420" s="219" t="str">
        <f t="shared" si="410"/>
        <v>September</v>
      </c>
      <c r="J4420" s="184">
        <f>IF(F4420="USD", E4420, E4420 * IFERROR(VLOOKUP(F4420, EXCHANGE_RATE!A:B, 2, FALSE), "Currency not found"))</f>
        <v>5.3998920000000004</v>
      </c>
      <c r="K4420" s="184">
        <f t="shared" si="411"/>
        <v>5.3999999999999995</v>
      </c>
      <c r="L4420" s="184">
        <f>IF(C4420="MTS", B4420, B4420 * IFERROR(VLOOKUP(C4420, 'QTY_CONVERSIONS '!A:B, 2, FALSE), "Units not  found"))</f>
        <v>0.5</v>
      </c>
      <c r="M4420" s="185">
        <f t="shared" si="412"/>
        <v>2699.9999999999995</v>
      </c>
      <c r="N4420" s="143" t="str">
        <f>IFERROR(VLOOKUP(D4420, Product_Category!A:B, 2, FALSE), "Uncategorized")</f>
        <v>MCC</v>
      </c>
      <c r="O4420" s="186">
        <f t="shared" si="414"/>
        <v>5399.9999999999991</v>
      </c>
      <c r="P4420" s="185">
        <f t="shared" si="413"/>
        <v>2699.9999999999995</v>
      </c>
      <c r="Q4420" s="143">
        <v>2023</v>
      </c>
      <c r="R4420" s="143" t="str">
        <f>IFERROR(VLOOKUP(G4420,'SOURCE COMPANY'!A:B, 2, FALSE), "")</f>
        <v>VASA PHARMA</v>
      </c>
      <c r="S4420" s="143" t="str">
        <f>IFERROR(VLOOKUP(H4420,'CUSTOMER NAME'!A:B, 2, FALSE), "")</f>
        <v>TO THE ORDER</v>
      </c>
    </row>
    <row r="4421" spans="1:19">
      <c r="A4421" s="233" t="s">
        <v>752</v>
      </c>
      <c r="B4421" s="118">
        <v>8000</v>
      </c>
      <c r="C4421" s="118" t="s">
        <v>7</v>
      </c>
      <c r="D4421" s="118" t="s">
        <v>769</v>
      </c>
      <c r="E4421" s="255">
        <v>1.9499610000000001</v>
      </c>
      <c r="F4421" s="118" t="s">
        <v>9</v>
      </c>
      <c r="G4421" s="131" t="s">
        <v>319</v>
      </c>
      <c r="H4421" s="199" t="s">
        <v>510</v>
      </c>
      <c r="I4421" s="219" t="str">
        <f t="shared" si="410"/>
        <v>September</v>
      </c>
      <c r="J4421" s="184">
        <f>IF(F4421="USD", E4421, E4421 * IFERROR(VLOOKUP(F4421, EXCHANGE_RATE!A:B, 2, FALSE), "Currency not found"))</f>
        <v>1.9499610000000001</v>
      </c>
      <c r="K4421" s="184">
        <f t="shared" si="411"/>
        <v>1.95</v>
      </c>
      <c r="L4421" s="184">
        <f>IF(C4421="MTS", B4421, B4421 * IFERROR(VLOOKUP(C4421, 'QTY_CONVERSIONS '!A:B, 2, FALSE), "Units not  found"))</f>
        <v>8</v>
      </c>
      <c r="M4421" s="185">
        <f t="shared" si="412"/>
        <v>15600</v>
      </c>
      <c r="N4421" s="143" t="str">
        <f>IFERROR(VLOOKUP(D4421, Product_Category!A:B, 2, FALSE), "Uncategorized")</f>
        <v>MCC</v>
      </c>
      <c r="O4421" s="186">
        <f t="shared" si="414"/>
        <v>1950</v>
      </c>
      <c r="P4421" s="185">
        <f t="shared" si="413"/>
        <v>15600</v>
      </c>
      <c r="Q4421" s="143">
        <v>2023</v>
      </c>
      <c r="R4421" s="143" t="str">
        <f>IFERROR(VLOOKUP(G4421,'SOURCE COMPANY'!A:B, 2, FALSE), "")</f>
        <v>VASA PHARMA</v>
      </c>
      <c r="S4421" s="143" t="str">
        <f>IFERROR(VLOOKUP(H4421,'CUSTOMER NAME'!A:B, 2, FALSE), "")</f>
        <v>TO THE ORDER</v>
      </c>
    </row>
    <row r="4422" spans="1:19">
      <c r="A4422" s="233" t="s">
        <v>1025</v>
      </c>
      <c r="B4422" s="118">
        <v>1475</v>
      </c>
      <c r="C4422" s="118" t="s">
        <v>7</v>
      </c>
      <c r="D4422" s="118" t="s">
        <v>519</v>
      </c>
      <c r="E4422" s="255">
        <v>5.8198835999999998</v>
      </c>
      <c r="F4422" s="118" t="s">
        <v>9</v>
      </c>
      <c r="G4422" s="131" t="s">
        <v>319</v>
      </c>
      <c r="H4422" s="199" t="s">
        <v>510</v>
      </c>
      <c r="I4422" s="219" t="str">
        <f t="shared" si="410"/>
        <v>September</v>
      </c>
      <c r="J4422" s="184">
        <f>IF(F4422="USD", E4422, E4422 * IFERROR(VLOOKUP(F4422, EXCHANGE_RATE!A:B, 2, FALSE), "Currency not found"))</f>
        <v>5.8198835999999998</v>
      </c>
      <c r="K4422" s="184">
        <f t="shared" si="411"/>
        <v>5.8199999999999994</v>
      </c>
      <c r="L4422" s="184">
        <f>IF(C4422="MTS", B4422, B4422 * IFERROR(VLOOKUP(C4422, 'QTY_CONVERSIONS '!A:B, 2, FALSE), "Units not  found"))</f>
        <v>1.4750000000000001</v>
      </c>
      <c r="M4422" s="185">
        <f t="shared" si="412"/>
        <v>8584.5</v>
      </c>
      <c r="N4422" s="143" t="str">
        <f>IFERROR(VLOOKUP(D4422, Product_Category!A:B, 2, FALSE), "Uncategorized")</f>
        <v>MAGNESIUM STEARATE</v>
      </c>
      <c r="O4422" s="186">
        <f t="shared" si="414"/>
        <v>5819.9999999999991</v>
      </c>
      <c r="P4422" s="185">
        <f t="shared" si="413"/>
        <v>8584.5</v>
      </c>
      <c r="Q4422" s="143">
        <v>2023</v>
      </c>
      <c r="R4422" s="143" t="str">
        <f>IFERROR(VLOOKUP(G4422,'SOURCE COMPANY'!A:B, 2, FALSE), "")</f>
        <v>VASA PHARMA</v>
      </c>
      <c r="S4422" s="143" t="str">
        <f>IFERROR(VLOOKUP(H4422,'CUSTOMER NAME'!A:B, 2, FALSE), "")</f>
        <v>TO THE ORDER</v>
      </c>
    </row>
    <row r="4423" spans="1:19">
      <c r="A4423" s="233" t="s">
        <v>812</v>
      </c>
      <c r="B4423" s="118">
        <v>100</v>
      </c>
      <c r="C4423" s="118" t="s">
        <v>7</v>
      </c>
      <c r="D4423" s="118" t="s">
        <v>814</v>
      </c>
      <c r="E4423" s="255">
        <v>2.3499530000000002</v>
      </c>
      <c r="F4423" s="118" t="s">
        <v>9</v>
      </c>
      <c r="G4423" s="131" t="s">
        <v>319</v>
      </c>
      <c r="H4423" s="199" t="s">
        <v>510</v>
      </c>
      <c r="I4423" s="219" t="str">
        <f t="shared" si="410"/>
        <v>September</v>
      </c>
      <c r="J4423" s="184">
        <f>IF(F4423="USD", E4423, E4423 * IFERROR(VLOOKUP(F4423, EXCHANGE_RATE!A:B, 2, FALSE), "Currency not found"))</f>
        <v>2.3499530000000002</v>
      </c>
      <c r="K4423" s="184">
        <f t="shared" si="411"/>
        <v>2.3499999999999996</v>
      </c>
      <c r="L4423" s="184">
        <f>IF(C4423="MTS", B4423, B4423 * IFERROR(VLOOKUP(C4423, 'QTY_CONVERSIONS '!A:B, 2, FALSE), "Units not  found"))</f>
        <v>0.1</v>
      </c>
      <c r="M4423" s="185">
        <f t="shared" si="412"/>
        <v>234.99999999999997</v>
      </c>
      <c r="N4423" s="143" t="str">
        <f>IFERROR(VLOOKUP(D4423, Product_Category!A:B, 2, FALSE), "Uncategorized")</f>
        <v>CROSCARMELLOSE SODIUM</v>
      </c>
      <c r="O4423" s="186">
        <f t="shared" si="414"/>
        <v>2349.9999999999995</v>
      </c>
      <c r="P4423" s="185">
        <f t="shared" si="413"/>
        <v>234.99999999999997</v>
      </c>
      <c r="Q4423" s="143">
        <v>2023</v>
      </c>
      <c r="R4423" s="143" t="str">
        <f>IFERROR(VLOOKUP(G4423,'SOURCE COMPANY'!A:B, 2, FALSE), "")</f>
        <v>VASA PHARMA</v>
      </c>
      <c r="S4423" s="143" t="str">
        <f>IFERROR(VLOOKUP(H4423,'CUSTOMER NAME'!A:B, 2, FALSE), "")</f>
        <v>TO THE ORDER</v>
      </c>
    </row>
    <row r="4424" spans="1:19">
      <c r="A4424" s="233" t="s">
        <v>812</v>
      </c>
      <c r="B4424" s="118">
        <v>20000</v>
      </c>
      <c r="C4424" s="118" t="s">
        <v>7</v>
      </c>
      <c r="D4424" s="118" t="s">
        <v>519</v>
      </c>
      <c r="E4424" s="255">
        <v>2.5</v>
      </c>
      <c r="F4424" s="118" t="s">
        <v>9</v>
      </c>
      <c r="G4424" s="131" t="s">
        <v>319</v>
      </c>
      <c r="H4424" s="199" t="s">
        <v>510</v>
      </c>
      <c r="I4424" s="219" t="str">
        <f t="shared" si="410"/>
        <v>September</v>
      </c>
      <c r="J4424" s="184">
        <f>IF(F4424="USD", E4424, E4424 * IFERROR(VLOOKUP(F4424, EXCHANGE_RATE!A:B, 2, FALSE), "Currency not found"))</f>
        <v>2.5</v>
      </c>
      <c r="K4424" s="184">
        <f t="shared" si="411"/>
        <v>2.5</v>
      </c>
      <c r="L4424" s="184">
        <f>IF(C4424="MTS", B4424, B4424 * IFERROR(VLOOKUP(C4424, 'QTY_CONVERSIONS '!A:B, 2, FALSE), "Units not  found"))</f>
        <v>20</v>
      </c>
      <c r="M4424" s="185">
        <f t="shared" si="412"/>
        <v>50000</v>
      </c>
      <c r="N4424" s="143" t="str">
        <f>IFERROR(VLOOKUP(D4424, Product_Category!A:B, 2, FALSE), "Uncategorized")</f>
        <v>MAGNESIUM STEARATE</v>
      </c>
      <c r="O4424" s="186">
        <f t="shared" si="414"/>
        <v>2500</v>
      </c>
      <c r="P4424" s="185">
        <f t="shared" si="413"/>
        <v>50000</v>
      </c>
      <c r="Q4424" s="143">
        <v>2023</v>
      </c>
      <c r="R4424" s="143" t="str">
        <f>IFERROR(VLOOKUP(G4424,'SOURCE COMPANY'!A:B, 2, FALSE), "")</f>
        <v>VASA PHARMA</v>
      </c>
      <c r="S4424" s="143" t="str">
        <f>IFERROR(VLOOKUP(H4424,'CUSTOMER NAME'!A:B, 2, FALSE), "")</f>
        <v>TO THE ORDER</v>
      </c>
    </row>
    <row r="4425" spans="1:19">
      <c r="A4425" s="233" t="s">
        <v>816</v>
      </c>
      <c r="B4425" s="118">
        <v>5000</v>
      </c>
      <c r="C4425" s="118" t="s">
        <v>7</v>
      </c>
      <c r="D4425" s="118" t="s">
        <v>519</v>
      </c>
      <c r="E4425" s="255">
        <v>3.1</v>
      </c>
      <c r="F4425" s="118" t="s">
        <v>9</v>
      </c>
      <c r="G4425" s="131" t="s">
        <v>319</v>
      </c>
      <c r="H4425" s="199" t="s">
        <v>510</v>
      </c>
      <c r="I4425" s="219" t="str">
        <f t="shared" si="410"/>
        <v>September</v>
      </c>
      <c r="J4425" s="184">
        <f>IF(F4425="USD", E4425, E4425 * IFERROR(VLOOKUP(F4425, EXCHANGE_RATE!A:B, 2, FALSE), "Currency not found"))</f>
        <v>3.1</v>
      </c>
      <c r="K4425" s="184">
        <f t="shared" si="411"/>
        <v>3.1</v>
      </c>
      <c r="L4425" s="184">
        <f>IF(C4425="MTS", B4425, B4425 * IFERROR(VLOOKUP(C4425, 'QTY_CONVERSIONS '!A:B, 2, FALSE), "Units not  found"))</f>
        <v>5</v>
      </c>
      <c r="M4425" s="185">
        <f t="shared" si="412"/>
        <v>15500</v>
      </c>
      <c r="N4425" s="143" t="str">
        <f>IFERROR(VLOOKUP(D4425, Product_Category!A:B, 2, FALSE), "Uncategorized")</f>
        <v>MAGNESIUM STEARATE</v>
      </c>
      <c r="O4425" s="186">
        <f t="shared" si="414"/>
        <v>3100</v>
      </c>
      <c r="P4425" s="185">
        <f t="shared" si="413"/>
        <v>15500</v>
      </c>
      <c r="Q4425" s="143">
        <v>2023</v>
      </c>
      <c r="R4425" s="143" t="str">
        <f>IFERROR(VLOOKUP(G4425,'SOURCE COMPANY'!A:B, 2, FALSE), "")</f>
        <v>VASA PHARMA</v>
      </c>
      <c r="S4425" s="143" t="str">
        <f>IFERROR(VLOOKUP(H4425,'CUSTOMER NAME'!A:B, 2, FALSE), "")</f>
        <v>TO THE ORDER</v>
      </c>
    </row>
    <row r="4426" spans="1:19">
      <c r="A4426" s="234" t="s">
        <v>1025</v>
      </c>
      <c r="B4426" s="143">
        <v>200</v>
      </c>
      <c r="C4426" s="143" t="s">
        <v>7</v>
      </c>
      <c r="D4426" s="143" t="s">
        <v>626</v>
      </c>
      <c r="E4426" s="255">
        <v>3.95</v>
      </c>
      <c r="F4426" s="143" t="s">
        <v>9</v>
      </c>
      <c r="G4426" s="143" t="s">
        <v>1371</v>
      </c>
      <c r="H4426" s="198" t="s">
        <v>510</v>
      </c>
      <c r="I4426" s="219" t="str">
        <f t="shared" si="410"/>
        <v>September</v>
      </c>
      <c r="J4426" s="184">
        <f>IF(F4426="USD", E4426, E4426 * IFERROR(VLOOKUP(F4426, EXCHANGE_RATE!A:B, 2, FALSE), "Currency not found"))</f>
        <v>3.95</v>
      </c>
      <c r="K4426" s="184">
        <f t="shared" si="411"/>
        <v>3.95</v>
      </c>
      <c r="L4426" s="184">
        <f>IF(C4426="MTS", B4426, B4426 * IFERROR(VLOOKUP(C4426, 'QTY_CONVERSIONS '!A:B, 2, FALSE), "Units not  found"))</f>
        <v>0.2</v>
      </c>
      <c r="M4426" s="185">
        <f t="shared" si="412"/>
        <v>790</v>
      </c>
      <c r="N4426" s="143" t="str">
        <f>IFERROR(VLOOKUP(D4426, Product_Category!A:B, 2, FALSE), "Uncategorized")</f>
        <v>CROSCARMELLOSE SODIUM</v>
      </c>
      <c r="O4426" s="186">
        <f t="shared" si="414"/>
        <v>3950</v>
      </c>
      <c r="P4426" s="185">
        <f t="shared" si="413"/>
        <v>790</v>
      </c>
      <c r="Q4426" s="143">
        <v>2023</v>
      </c>
      <c r="R4426" s="143" t="str">
        <f>IFERROR(VLOOKUP(G4426,'SOURCE COMPANY'!A:B, 2, FALSE), "")</f>
        <v>Vertex Chemicals</v>
      </c>
      <c r="S4426" s="143" t="str">
        <f>IFERROR(VLOOKUP(H4426,'CUSTOMER NAME'!A:B, 2, FALSE), "")</f>
        <v>TO THE ORDER</v>
      </c>
    </row>
    <row r="4427" spans="1:19">
      <c r="A4427" s="235" t="s">
        <v>1025</v>
      </c>
      <c r="B4427" s="221">
        <v>100</v>
      </c>
      <c r="C4427" s="221" t="s">
        <v>7</v>
      </c>
      <c r="D4427" s="221" t="s">
        <v>1102</v>
      </c>
      <c r="E4427" s="256">
        <v>2.4</v>
      </c>
      <c r="F4427" s="221" t="s">
        <v>9</v>
      </c>
      <c r="G4427" s="143" t="s">
        <v>1371</v>
      </c>
      <c r="H4427" s="200" t="s">
        <v>510</v>
      </c>
      <c r="I4427" s="219" t="str">
        <f t="shared" si="410"/>
        <v>September</v>
      </c>
      <c r="J4427" s="184">
        <f>IF(F4427="USD", E4427, E4427 * IFERROR(VLOOKUP(F4427, EXCHANGE_RATE!A:B, 2, FALSE), "Currency not found"))</f>
        <v>2.4</v>
      </c>
      <c r="K4427" s="184">
        <f t="shared" si="411"/>
        <v>2.4</v>
      </c>
      <c r="L4427" s="184">
        <f>IF(C4427="MTS", B4427, B4427 * IFERROR(VLOOKUP(C4427, 'QTY_CONVERSIONS '!A:B, 2, FALSE), "Units not  found"))</f>
        <v>0.1</v>
      </c>
      <c r="M4427" s="185">
        <f t="shared" si="412"/>
        <v>240</v>
      </c>
      <c r="N4427" s="143" t="str">
        <f>IFERROR(VLOOKUP(D4427, Product_Category!A:B, 2, FALSE), "Uncategorized")</f>
        <v>MAGNESIUM STEARATE</v>
      </c>
      <c r="O4427" s="186">
        <f t="shared" si="414"/>
        <v>2400</v>
      </c>
      <c r="P4427" s="185">
        <f t="shared" si="413"/>
        <v>240</v>
      </c>
      <c r="Q4427" s="143">
        <v>2023</v>
      </c>
      <c r="R4427" s="143" t="str">
        <f>IFERROR(VLOOKUP(G4427,'SOURCE COMPANY'!A:B, 2, FALSE), "")</f>
        <v>Vertex Chemicals</v>
      </c>
      <c r="S4427" s="143" t="str">
        <f>IFERROR(VLOOKUP(H4427,'CUSTOMER NAME'!A:B, 2, FALSE), "")</f>
        <v>TO THE ORDER</v>
      </c>
    </row>
    <row r="4428" spans="1:19">
      <c r="A4428" s="133" t="s">
        <v>922</v>
      </c>
      <c r="B4428" s="131">
        <v>8000</v>
      </c>
      <c r="C4428" s="131" t="s">
        <v>7</v>
      </c>
      <c r="D4428" s="131" t="s">
        <v>910</v>
      </c>
      <c r="E4428" s="131">
        <v>2</v>
      </c>
      <c r="F4428" s="131" t="s">
        <v>9</v>
      </c>
      <c r="G4428" s="131" t="s">
        <v>3470</v>
      </c>
      <c r="H4428" s="134" t="s">
        <v>510</v>
      </c>
      <c r="I4428" s="192" t="s">
        <v>3893</v>
      </c>
      <c r="J4428" s="184">
        <f>IF(F4428="USD", E4428, E4428 * IFERROR(VLOOKUP(F4428, EXCHANGE_RATE!A:B, 2, FALSE), "Currency not found"))</f>
        <v>2</v>
      </c>
      <c r="K4428" s="184">
        <f t="shared" si="411"/>
        <v>2</v>
      </c>
      <c r="L4428" s="184">
        <f>IF(C4428="MTS", B4428, B4428 * IFERROR(VLOOKUP(C4428, 'QTY_CONVERSIONS '!A:B, 2, FALSE), "Units not  found"))</f>
        <v>8</v>
      </c>
      <c r="M4428" s="185">
        <f t="shared" si="412"/>
        <v>16000</v>
      </c>
      <c r="N4428" s="143" t="str">
        <f>IFERROR(VLOOKUP(D4428, Product_Category!A:B, 2, FALSE), "Uncategorized")</f>
        <v>MAGNESIUM STEARATE</v>
      </c>
      <c r="O4428" s="186">
        <f t="shared" si="414"/>
        <v>2000</v>
      </c>
      <c r="P4428" s="185">
        <f t="shared" si="413"/>
        <v>16000</v>
      </c>
      <c r="Q4428" s="143">
        <v>2023</v>
      </c>
      <c r="R4428" s="143" t="str">
        <f>IFERROR(VLOOKUP(G4428,'SOURCE COMPANY'!A:B, 2, FALSE), "")</f>
        <v>VERVAIN TECH</v>
      </c>
      <c r="S4428" s="143" t="str">
        <f>IFERROR(VLOOKUP(H4428,'CUSTOMER NAME'!A:B, 2, FALSE), "")</f>
        <v>TO THE ORDER</v>
      </c>
    </row>
    <row r="4429" spans="1:19">
      <c r="A4429" s="238" t="s">
        <v>731</v>
      </c>
      <c r="B4429" s="224">
        <v>600</v>
      </c>
      <c r="C4429" s="224" t="s">
        <v>7</v>
      </c>
      <c r="D4429" s="224" t="s">
        <v>601</v>
      </c>
      <c r="E4429" s="256">
        <v>5</v>
      </c>
      <c r="F4429" s="224" t="s">
        <v>9</v>
      </c>
      <c r="G4429" s="118" t="s">
        <v>743</v>
      </c>
      <c r="H4429" s="203" t="s">
        <v>510</v>
      </c>
      <c r="I4429" s="219" t="str">
        <f>I4428</f>
        <v>December</v>
      </c>
      <c r="J4429" s="184">
        <f>IF(F4429="USD", E4429, E4429 * IFERROR(VLOOKUP(F4429, EXCHANGE_RATE!A:B, 2, FALSE), "Currency not found"))</f>
        <v>5</v>
      </c>
      <c r="K4429" s="184">
        <f t="shared" si="411"/>
        <v>5</v>
      </c>
      <c r="L4429" s="184">
        <f>IF(C4429="MTS", B4429, B4429 * IFERROR(VLOOKUP(C4429, 'QTY_CONVERSIONS '!A:B, 2, FALSE), "Units not  found"))</f>
        <v>0.6</v>
      </c>
      <c r="M4429" s="185">
        <f t="shared" si="412"/>
        <v>3000</v>
      </c>
      <c r="N4429" s="143" t="str">
        <f>IFERROR(VLOOKUP(D4429, Product_Category!A:B, 2, FALSE), "Uncategorized")</f>
        <v>SSG</v>
      </c>
      <c r="O4429" s="186">
        <f t="shared" si="414"/>
        <v>5000</v>
      </c>
      <c r="P4429" s="185">
        <f t="shared" si="413"/>
        <v>3000</v>
      </c>
      <c r="Q4429" s="143">
        <v>2023</v>
      </c>
      <c r="R4429" s="143" t="str">
        <f>IFERROR(VLOOKUP(G4429,'SOURCE COMPANY'!A:B, 2, FALSE), "")</f>
        <v>VIDHI BULK</v>
      </c>
      <c r="S4429" s="143" t="str">
        <f>IFERROR(VLOOKUP(H4429,'CUSTOMER NAME'!A:B, 2, FALSE), "")</f>
        <v>TO THE ORDER</v>
      </c>
    </row>
    <row r="4430" spans="1:19">
      <c r="A4430" s="233" t="s">
        <v>731</v>
      </c>
      <c r="B4430" s="118">
        <v>600</v>
      </c>
      <c r="C4430" s="118" t="s">
        <v>7</v>
      </c>
      <c r="D4430" s="118" t="s">
        <v>601</v>
      </c>
      <c r="E4430" s="255">
        <v>5</v>
      </c>
      <c r="F4430" s="118" t="s">
        <v>9</v>
      </c>
      <c r="G4430" s="118" t="s">
        <v>743</v>
      </c>
      <c r="H4430" s="199" t="s">
        <v>510</v>
      </c>
      <c r="I4430" s="219" t="str">
        <f>I4429</f>
        <v>December</v>
      </c>
      <c r="J4430" s="184">
        <f>IF(F4430="USD", E4430, E4430 * IFERROR(VLOOKUP(F4430, EXCHANGE_RATE!A:B, 2, FALSE), "Currency not found"))</f>
        <v>5</v>
      </c>
      <c r="K4430" s="184">
        <f t="shared" si="411"/>
        <v>5</v>
      </c>
      <c r="L4430" s="184">
        <f>IF(C4430="MTS", B4430, B4430 * IFERROR(VLOOKUP(C4430, 'QTY_CONVERSIONS '!A:B, 2, FALSE), "Units not  found"))</f>
        <v>0.6</v>
      </c>
      <c r="M4430" s="185">
        <f t="shared" si="412"/>
        <v>3000</v>
      </c>
      <c r="N4430" s="143" t="str">
        <f>IFERROR(VLOOKUP(D4430, Product_Category!A:B, 2, FALSE), "Uncategorized")</f>
        <v>SSG</v>
      </c>
      <c r="O4430" s="186">
        <f t="shared" si="414"/>
        <v>5000</v>
      </c>
      <c r="P4430" s="185">
        <f t="shared" si="413"/>
        <v>3000</v>
      </c>
      <c r="Q4430" s="143">
        <v>2023</v>
      </c>
      <c r="R4430" s="143" t="str">
        <f>IFERROR(VLOOKUP(G4430,'SOURCE COMPANY'!A:B, 2, FALSE), "")</f>
        <v>VIDHI BULK</v>
      </c>
      <c r="S4430" s="143" t="str">
        <f>IFERROR(VLOOKUP(H4430,'CUSTOMER NAME'!A:B, 2, FALSE), "")</f>
        <v>TO THE ORDER</v>
      </c>
    </row>
    <row r="4431" spans="1:19">
      <c r="A4431" s="135" t="s">
        <v>1025</v>
      </c>
      <c r="B4431" s="132">
        <v>2500</v>
      </c>
      <c r="C4431" s="132" t="s">
        <v>7</v>
      </c>
      <c r="D4431" s="132" t="s">
        <v>3712</v>
      </c>
      <c r="E4431" s="132">
        <v>2.25</v>
      </c>
      <c r="F4431" s="132" t="s">
        <v>9</v>
      </c>
      <c r="G4431" s="118" t="s">
        <v>743</v>
      </c>
      <c r="H4431" s="136" t="s">
        <v>510</v>
      </c>
      <c r="I4431" s="192" t="s">
        <v>3658</v>
      </c>
      <c r="J4431" s="184">
        <f>IF(F4431="USD", E4431, E4431 * IFERROR(VLOOKUP(F4431, EXCHANGE_RATE!A:B, 2, FALSE), "Currency not found"))</f>
        <v>2.25</v>
      </c>
      <c r="K4431" s="184">
        <f t="shared" si="411"/>
        <v>2.25</v>
      </c>
      <c r="L4431" s="184">
        <f>IF(C4431="MTS", B4431, B4431 * IFERROR(VLOOKUP(C4431, 'QTY_CONVERSIONS '!A:B, 2, FALSE), "Units not  found"))</f>
        <v>2.5</v>
      </c>
      <c r="M4431" s="185">
        <f t="shared" si="412"/>
        <v>5625</v>
      </c>
      <c r="N4431" s="143" t="str">
        <f>IFERROR(VLOOKUP(D4431, Product_Category!A:B, 2, FALSE), "Uncategorized")</f>
        <v>MCC</v>
      </c>
      <c r="O4431" s="186">
        <f t="shared" si="414"/>
        <v>2250</v>
      </c>
      <c r="P4431" s="185">
        <f t="shared" si="413"/>
        <v>5625</v>
      </c>
      <c r="Q4431" s="143">
        <v>2023</v>
      </c>
      <c r="R4431" s="143" t="str">
        <f>IFERROR(VLOOKUP(G4431,'SOURCE COMPANY'!A:B, 2, FALSE), "")</f>
        <v>VIDHI BULK</v>
      </c>
      <c r="S4431" s="143" t="str">
        <f>IFERROR(VLOOKUP(H4431,'CUSTOMER NAME'!A:B, 2, FALSE), "")</f>
        <v>TO THE ORDER</v>
      </c>
    </row>
    <row r="4432" spans="1:19">
      <c r="A4432" s="119" t="s">
        <v>1025</v>
      </c>
      <c r="B4432" s="120">
        <v>2000</v>
      </c>
      <c r="C4432" s="120" t="s">
        <v>7</v>
      </c>
      <c r="D4432" s="120" t="s">
        <v>173</v>
      </c>
      <c r="E4432" s="120">
        <v>4.5</v>
      </c>
      <c r="F4432" s="120" t="s">
        <v>9</v>
      </c>
      <c r="G4432" s="118" t="s">
        <v>743</v>
      </c>
      <c r="H4432" s="121" t="s">
        <v>510</v>
      </c>
      <c r="I4432" s="192" t="s">
        <v>3389</v>
      </c>
      <c r="J4432" s="184">
        <f>IF(F4432="USD", E4432, E4432 * IFERROR(VLOOKUP(F4432, EXCHANGE_RATE!A:B, 2, FALSE), "Currency not found"))</f>
        <v>4.5</v>
      </c>
      <c r="K4432" s="184">
        <f t="shared" si="411"/>
        <v>4.5</v>
      </c>
      <c r="L4432" s="184">
        <f>IF(C4432="MTS", B4432, B4432 * IFERROR(VLOOKUP(C4432, 'QTY_CONVERSIONS '!A:B, 2, FALSE), "Units not  found"))</f>
        <v>2</v>
      </c>
      <c r="M4432" s="185">
        <f t="shared" si="412"/>
        <v>9000</v>
      </c>
      <c r="N4432" s="143" t="str">
        <f>IFERROR(VLOOKUP(D4432, Product_Category!A:B, 2, FALSE), "Uncategorized")</f>
        <v>SSG</v>
      </c>
      <c r="O4432" s="186">
        <f t="shared" si="414"/>
        <v>4500</v>
      </c>
      <c r="P4432" s="185">
        <f t="shared" si="413"/>
        <v>9000</v>
      </c>
      <c r="Q4432" s="143">
        <v>2023</v>
      </c>
      <c r="R4432" s="143" t="str">
        <f>IFERROR(VLOOKUP(G4432,'SOURCE COMPANY'!A:B, 2, FALSE), "")</f>
        <v>VIDHI BULK</v>
      </c>
      <c r="S4432" s="143" t="str">
        <f>IFERROR(VLOOKUP(H4432,'CUSTOMER NAME'!A:B, 2, FALSE), "")</f>
        <v>TO THE ORDER</v>
      </c>
    </row>
    <row r="4433" spans="1:19">
      <c r="A4433" s="133" t="s">
        <v>1025</v>
      </c>
      <c r="B4433" s="131">
        <v>50</v>
      </c>
      <c r="C4433" s="131" t="s">
        <v>7</v>
      </c>
      <c r="D4433" s="131" t="s">
        <v>3897</v>
      </c>
      <c r="E4433" s="131">
        <v>34</v>
      </c>
      <c r="F4433" s="131" t="s">
        <v>9</v>
      </c>
      <c r="G4433" s="118" t="s">
        <v>743</v>
      </c>
      <c r="H4433" s="134" t="s">
        <v>510</v>
      </c>
      <c r="I4433" s="192" t="s">
        <v>3893</v>
      </c>
      <c r="J4433" s="184">
        <f>IF(F4433="USD", E4433, E4433 * IFERROR(VLOOKUP(F4433, EXCHANGE_RATE!A:B, 2, FALSE), "Currency not found"))</f>
        <v>34</v>
      </c>
      <c r="K4433" s="184">
        <f t="shared" si="411"/>
        <v>34</v>
      </c>
      <c r="L4433" s="184">
        <f>IF(C4433="MTS", B4433, B4433 * IFERROR(VLOOKUP(C4433, 'QTY_CONVERSIONS '!A:B, 2, FALSE), "Units not  found"))</f>
        <v>0.05</v>
      </c>
      <c r="M4433" s="185">
        <f t="shared" si="412"/>
        <v>1700</v>
      </c>
      <c r="N4433" s="143" t="str">
        <f>IFERROR(VLOOKUP(D4433, Product_Category!A:B, 2, FALSE), "Uncategorized")</f>
        <v>CROSCARMELLOSE SODIUM</v>
      </c>
      <c r="O4433" s="186">
        <f t="shared" si="414"/>
        <v>34000</v>
      </c>
      <c r="P4433" s="185">
        <f t="shared" si="413"/>
        <v>1700</v>
      </c>
      <c r="Q4433" s="143">
        <v>2023</v>
      </c>
      <c r="R4433" s="143" t="str">
        <f>IFERROR(VLOOKUP(G4433,'SOURCE COMPANY'!A:B, 2, FALSE), "")</f>
        <v>VIDHI BULK</v>
      </c>
      <c r="S4433" s="143" t="str">
        <f>IFERROR(VLOOKUP(H4433,'CUSTOMER NAME'!A:B, 2, FALSE), "")</f>
        <v>TO THE ORDER</v>
      </c>
    </row>
    <row r="4434" spans="1:19">
      <c r="A4434" s="234" t="s">
        <v>1025</v>
      </c>
      <c r="B4434" s="31">
        <v>1000</v>
      </c>
      <c r="C4434" s="143" t="s">
        <v>7</v>
      </c>
      <c r="D4434" s="143" t="s">
        <v>601</v>
      </c>
      <c r="E4434" s="51">
        <v>4.5999999999999996</v>
      </c>
      <c r="F4434" s="143" t="s">
        <v>9</v>
      </c>
      <c r="G4434" s="118" t="s">
        <v>743</v>
      </c>
      <c r="H4434" s="198" t="s">
        <v>510</v>
      </c>
      <c r="I4434" s="219" t="str">
        <f t="shared" ref="I4434:I4465" si="415">I4433</f>
        <v>December</v>
      </c>
      <c r="J4434" s="184">
        <f>IF(F4434="USD", E4434, E4434 * IFERROR(VLOOKUP(F4434, EXCHANGE_RATE!A:B, 2, FALSE), "Currency not found"))</f>
        <v>4.5999999999999996</v>
      </c>
      <c r="K4434" s="184">
        <f t="shared" si="411"/>
        <v>4.5999999999999996</v>
      </c>
      <c r="L4434" s="184">
        <f>IF(C4434="MTS", B4434, B4434 * IFERROR(VLOOKUP(C4434, 'QTY_CONVERSIONS '!A:B, 2, FALSE), "Units not  found"))</f>
        <v>1</v>
      </c>
      <c r="M4434" s="185">
        <f t="shared" si="412"/>
        <v>4600</v>
      </c>
      <c r="N4434" s="143" t="str">
        <f>IFERROR(VLOOKUP(D4434, Product_Category!A:B, 2, FALSE), "Uncategorized")</f>
        <v>SSG</v>
      </c>
      <c r="O4434" s="186">
        <f t="shared" si="414"/>
        <v>4600</v>
      </c>
      <c r="P4434" s="185">
        <f t="shared" si="413"/>
        <v>4600</v>
      </c>
      <c r="Q4434" s="143">
        <v>2023</v>
      </c>
      <c r="R4434" s="143" t="str">
        <f>IFERROR(VLOOKUP(G4434,'SOURCE COMPANY'!A:B, 2, FALSE), "")</f>
        <v>VIDHI BULK</v>
      </c>
      <c r="S4434" s="143" t="str">
        <f>IFERROR(VLOOKUP(H4434,'CUSTOMER NAME'!A:B, 2, FALSE), "")</f>
        <v>TO THE ORDER</v>
      </c>
    </row>
    <row r="4435" spans="1:19">
      <c r="A4435" s="235" t="s">
        <v>2137</v>
      </c>
      <c r="B4435" s="32">
        <v>20.16</v>
      </c>
      <c r="C4435" s="221" t="s">
        <v>1647</v>
      </c>
      <c r="D4435" s="221" t="s">
        <v>589</v>
      </c>
      <c r="E4435" s="55">
        <v>835</v>
      </c>
      <c r="F4435" s="221" t="s">
        <v>9</v>
      </c>
      <c r="G4435" s="143" t="s">
        <v>2138</v>
      </c>
      <c r="H4435" s="200" t="s">
        <v>510</v>
      </c>
      <c r="I4435" s="219" t="str">
        <f t="shared" si="415"/>
        <v>December</v>
      </c>
      <c r="J4435" s="184">
        <f>IF(F4435="USD", E4435, E4435 * IFERROR(VLOOKUP(F4435, EXCHANGE_RATE!A:B, 2, FALSE), "Currency not found"))</f>
        <v>835</v>
      </c>
      <c r="K4435" s="184">
        <f t="shared" si="411"/>
        <v>835</v>
      </c>
      <c r="L4435" s="184">
        <f>IF(C4435="MTS", B4435, B4435 * IFERROR(VLOOKUP(C4435, 'QTY_CONVERSIONS '!A:B, 2, FALSE), "Units not  found"))</f>
        <v>20.16</v>
      </c>
      <c r="M4435" s="185">
        <f t="shared" si="412"/>
        <v>16833.599999999999</v>
      </c>
      <c r="N4435" s="143" t="str">
        <f>IFERROR(VLOOKUP(D4435, Product_Category!A:B, 2, FALSE), "Uncategorized")</f>
        <v>MAGNESIUM STEARATE</v>
      </c>
      <c r="O4435" s="186">
        <f t="shared" si="414"/>
        <v>835000</v>
      </c>
      <c r="P4435" s="185">
        <f t="shared" si="413"/>
        <v>16833600</v>
      </c>
      <c r="Q4435" s="143">
        <v>2023</v>
      </c>
      <c r="R4435" s="143" t="str">
        <f>IFERROR(VLOOKUP(G4435,'SOURCE COMPANY'!A:B, 2, FALSE), "")</f>
        <v>VTAR PRIVATE</v>
      </c>
      <c r="S4435" s="143" t="str">
        <f>IFERROR(VLOOKUP(H4435,'CUSTOMER NAME'!A:B, 2, FALSE), "")</f>
        <v>TO THE ORDER</v>
      </c>
    </row>
    <row r="4436" spans="1:19">
      <c r="A4436" s="234" t="s">
        <v>860</v>
      </c>
      <c r="B4436" s="31">
        <v>25</v>
      </c>
      <c r="C4436" s="143" t="s">
        <v>7</v>
      </c>
      <c r="D4436" s="143" t="s">
        <v>1599</v>
      </c>
      <c r="E4436" s="51">
        <v>9.5</v>
      </c>
      <c r="F4436" s="143" t="s">
        <v>9</v>
      </c>
      <c r="G4436" s="143" t="s">
        <v>1934</v>
      </c>
      <c r="H4436" s="198" t="s">
        <v>510</v>
      </c>
      <c r="I4436" s="219" t="str">
        <f t="shared" si="415"/>
        <v>December</v>
      </c>
      <c r="J4436" s="184">
        <f>IF(F4436="USD", E4436, E4436 * IFERROR(VLOOKUP(F4436, EXCHANGE_RATE!A:B, 2, FALSE), "Currency not found"))</f>
        <v>9.5</v>
      </c>
      <c r="K4436" s="184">
        <f t="shared" si="411"/>
        <v>9.5</v>
      </c>
      <c r="L4436" s="184">
        <f>IF(C4436="MTS", B4436, B4436 * IFERROR(VLOOKUP(C4436, 'QTY_CONVERSIONS '!A:B, 2, FALSE), "Units not  found"))</f>
        <v>2.5000000000000001E-2</v>
      </c>
      <c r="M4436" s="185">
        <f t="shared" si="412"/>
        <v>237.5</v>
      </c>
      <c r="N4436" s="143" t="str">
        <f>IFERROR(VLOOKUP(D4436, Product_Category!A:B, 2, FALSE), "Uncategorized")</f>
        <v>MCC</v>
      </c>
      <c r="O4436" s="186">
        <f t="shared" si="414"/>
        <v>9500</v>
      </c>
      <c r="P4436" s="185">
        <f t="shared" si="413"/>
        <v>237.5</v>
      </c>
      <c r="Q4436" s="143">
        <v>2023</v>
      </c>
      <c r="R4436" s="143" t="str">
        <f>IFERROR(VLOOKUP(G4436,'SOURCE COMPANY'!A:B, 2, FALSE), "")</f>
        <v>YASHICA PHARMA</v>
      </c>
      <c r="S4436" s="143" t="str">
        <f>IFERROR(VLOOKUP(H4436,'CUSTOMER NAME'!A:B, 2, FALSE), "")</f>
        <v>TO THE ORDER</v>
      </c>
    </row>
    <row r="4437" spans="1:19">
      <c r="A4437" s="234" t="s">
        <v>1086</v>
      </c>
      <c r="B4437" s="31">
        <v>50</v>
      </c>
      <c r="C4437" s="143" t="s">
        <v>7</v>
      </c>
      <c r="D4437" s="143" t="s">
        <v>2089</v>
      </c>
      <c r="E4437" s="51">
        <v>11</v>
      </c>
      <c r="F4437" s="143" t="s">
        <v>1718</v>
      </c>
      <c r="G4437" s="143" t="s">
        <v>1934</v>
      </c>
      <c r="H4437" s="198" t="s">
        <v>510</v>
      </c>
      <c r="I4437" s="219" t="str">
        <f t="shared" si="415"/>
        <v>December</v>
      </c>
      <c r="J4437" s="184">
        <f>IF(F4437="USD", E4437, E4437 * IFERROR(VLOOKUP(F4437, EXCHANGE_RATE!A:B, 2, FALSE), "Currency not found"))</f>
        <v>11.770000000000001</v>
      </c>
      <c r="K4437" s="184">
        <f t="shared" si="411"/>
        <v>11.77</v>
      </c>
      <c r="L4437" s="184">
        <f>IF(C4437="MTS", B4437, B4437 * IFERROR(VLOOKUP(C4437, 'QTY_CONVERSIONS '!A:B, 2, FALSE), "Units not  found"))</f>
        <v>0.05</v>
      </c>
      <c r="M4437" s="185">
        <f t="shared" si="412"/>
        <v>588.5</v>
      </c>
      <c r="N4437" s="143" t="str">
        <f>IFERROR(VLOOKUP(D4437, Product_Category!A:B, 2, FALSE), "Uncategorized")</f>
        <v>MCC</v>
      </c>
      <c r="O4437" s="186">
        <f t="shared" si="414"/>
        <v>11770</v>
      </c>
      <c r="P4437" s="185">
        <f t="shared" si="413"/>
        <v>588.5</v>
      </c>
      <c r="Q4437" s="143">
        <v>2023</v>
      </c>
      <c r="R4437" s="143" t="str">
        <f>IFERROR(VLOOKUP(G4437,'SOURCE COMPANY'!A:B, 2, FALSE), "")</f>
        <v>YASHICA PHARMA</v>
      </c>
      <c r="S4437" s="143" t="str">
        <f>IFERROR(VLOOKUP(H4437,'CUSTOMER NAME'!A:B, 2, FALSE), "")</f>
        <v>TO THE ORDER</v>
      </c>
    </row>
    <row r="4438" spans="1:19">
      <c r="A4438" s="234" t="s">
        <v>1566</v>
      </c>
      <c r="B4438" s="143">
        <v>8000</v>
      </c>
      <c r="C4438" s="143" t="s">
        <v>1647</v>
      </c>
      <c r="D4438" s="143" t="s">
        <v>266</v>
      </c>
      <c r="E4438" s="53">
        <v>2260</v>
      </c>
      <c r="F4438" s="143" t="s">
        <v>9</v>
      </c>
      <c r="G4438" s="131" t="s">
        <v>3811</v>
      </c>
      <c r="H4438" s="198" t="s">
        <v>1431</v>
      </c>
      <c r="I4438" s="219" t="str">
        <f t="shared" si="415"/>
        <v>December</v>
      </c>
      <c r="J4438" s="184">
        <f>IF(F4438="USD", E4438, E4438 * IFERROR(VLOOKUP(F4438, EXCHANGE_RATE!A:B, 2, FALSE), "Currency not found"))</f>
        <v>2260</v>
      </c>
      <c r="K4438" s="184">
        <f t="shared" si="411"/>
        <v>2260</v>
      </c>
      <c r="L4438" s="184">
        <f>IF(C4438="MTS", B4438, B4438 * IFERROR(VLOOKUP(C4438, 'QTY_CONVERSIONS '!A:B, 2, FALSE), "Units not  found"))</f>
        <v>8000</v>
      </c>
      <c r="M4438" s="185">
        <f t="shared" si="412"/>
        <v>18080000</v>
      </c>
      <c r="N4438" s="143" t="str">
        <f>IFERROR(VLOOKUP(D4438, Product_Category!A:B, 2, FALSE), "Uncategorized")</f>
        <v>MCC</v>
      </c>
      <c r="O4438" s="186">
        <f t="shared" si="414"/>
        <v>2260000</v>
      </c>
      <c r="P4438" s="185">
        <f t="shared" si="413"/>
        <v>18080000000</v>
      </c>
      <c r="Q4438" s="143">
        <v>2023</v>
      </c>
      <c r="R4438" s="143" t="str">
        <f>IFERROR(VLOOKUP(G4438,'SOURCE COMPANY'!A:B, 2, FALSE), "")</f>
        <v>Alcon Bio sciences</v>
      </c>
      <c r="S4438" s="143" t="str">
        <f>IFERROR(VLOOKUP(H4438,'CUSTOMER NAME'!A:B, 2, FALSE), "")</f>
        <v xml:space="preserve">TO THE ORDER </v>
      </c>
    </row>
    <row r="4439" spans="1:19">
      <c r="A4439" s="234" t="s">
        <v>1566</v>
      </c>
      <c r="B4439" s="143">
        <v>1000</v>
      </c>
      <c r="C4439" s="143" t="s">
        <v>1647</v>
      </c>
      <c r="D4439" s="143" t="s">
        <v>266</v>
      </c>
      <c r="E4439" s="53">
        <v>3490</v>
      </c>
      <c r="F4439" s="143" t="s">
        <v>9</v>
      </c>
      <c r="G4439" s="131" t="s">
        <v>3811</v>
      </c>
      <c r="H4439" s="198" t="s">
        <v>1431</v>
      </c>
      <c r="I4439" s="219" t="str">
        <f t="shared" si="415"/>
        <v>December</v>
      </c>
      <c r="J4439" s="184">
        <f>IF(F4439="USD", E4439, E4439 * IFERROR(VLOOKUP(F4439, EXCHANGE_RATE!A:B, 2, FALSE), "Currency not found"))</f>
        <v>3490</v>
      </c>
      <c r="K4439" s="184">
        <f t="shared" si="411"/>
        <v>3490</v>
      </c>
      <c r="L4439" s="184">
        <f>IF(C4439="MTS", B4439, B4439 * IFERROR(VLOOKUP(C4439, 'QTY_CONVERSIONS '!A:B, 2, FALSE), "Units not  found"))</f>
        <v>1000</v>
      </c>
      <c r="M4439" s="185">
        <f t="shared" si="412"/>
        <v>3490000</v>
      </c>
      <c r="N4439" s="143" t="str">
        <f>IFERROR(VLOOKUP(D4439, Product_Category!A:B, 2, FALSE), "Uncategorized")</f>
        <v>MCC</v>
      </c>
      <c r="O4439" s="186">
        <f t="shared" si="414"/>
        <v>3490000</v>
      </c>
      <c r="P4439" s="185">
        <f t="shared" si="413"/>
        <v>3490000000</v>
      </c>
      <c r="Q4439" s="143">
        <v>2023</v>
      </c>
      <c r="R4439" s="143" t="str">
        <f>IFERROR(VLOOKUP(G4439,'SOURCE COMPANY'!A:B, 2, FALSE), "")</f>
        <v>Alcon Bio sciences</v>
      </c>
      <c r="S4439" s="143" t="str">
        <f>IFERROR(VLOOKUP(H4439,'CUSTOMER NAME'!A:B, 2, FALSE), "")</f>
        <v xml:space="preserve">TO THE ORDER </v>
      </c>
    </row>
    <row r="4440" spans="1:19">
      <c r="A4440" s="234" t="s">
        <v>1566</v>
      </c>
      <c r="B4440" s="143">
        <v>1000</v>
      </c>
      <c r="C4440" s="143" t="s">
        <v>1647</v>
      </c>
      <c r="D4440" s="143" t="s">
        <v>266</v>
      </c>
      <c r="E4440" s="53">
        <v>2920</v>
      </c>
      <c r="F4440" s="143" t="s">
        <v>9</v>
      </c>
      <c r="G4440" s="131" t="s">
        <v>3811</v>
      </c>
      <c r="H4440" s="198" t="s">
        <v>1431</v>
      </c>
      <c r="I4440" s="219" t="str">
        <f t="shared" si="415"/>
        <v>December</v>
      </c>
      <c r="J4440" s="184">
        <f>IF(F4440="USD", E4440, E4440 * IFERROR(VLOOKUP(F4440, EXCHANGE_RATE!A:B, 2, FALSE), "Currency not found"))</f>
        <v>2920</v>
      </c>
      <c r="K4440" s="184">
        <f t="shared" si="411"/>
        <v>2920</v>
      </c>
      <c r="L4440" s="184">
        <f>IF(C4440="MTS", B4440, B4440 * IFERROR(VLOOKUP(C4440, 'QTY_CONVERSIONS '!A:B, 2, FALSE), "Units not  found"))</f>
        <v>1000</v>
      </c>
      <c r="M4440" s="185">
        <f t="shared" si="412"/>
        <v>2920000</v>
      </c>
      <c r="N4440" s="143" t="str">
        <f>IFERROR(VLOOKUP(D4440, Product_Category!A:B, 2, FALSE), "Uncategorized")</f>
        <v>MCC</v>
      </c>
      <c r="O4440" s="186">
        <f t="shared" si="414"/>
        <v>2920000</v>
      </c>
      <c r="P4440" s="185">
        <f t="shared" si="413"/>
        <v>2920000000</v>
      </c>
      <c r="Q4440" s="143">
        <v>2023</v>
      </c>
      <c r="R4440" s="143" t="str">
        <f>IFERROR(VLOOKUP(G4440,'SOURCE COMPANY'!A:B, 2, FALSE), "")</f>
        <v>Alcon Bio sciences</v>
      </c>
      <c r="S4440" s="143" t="str">
        <f>IFERROR(VLOOKUP(H4440,'CUSTOMER NAME'!A:B, 2, FALSE), "")</f>
        <v xml:space="preserve">TO THE ORDER </v>
      </c>
    </row>
    <row r="4441" spans="1:19">
      <c r="A4441" s="235" t="s">
        <v>1493</v>
      </c>
      <c r="B4441" s="221">
        <v>6000</v>
      </c>
      <c r="C4441" s="221" t="s">
        <v>7</v>
      </c>
      <c r="D4441" s="221" t="s">
        <v>1502</v>
      </c>
      <c r="E4441" s="54">
        <v>2.2799999999999998</v>
      </c>
      <c r="F4441" s="221" t="s">
        <v>9</v>
      </c>
      <c r="G4441" s="120" t="s">
        <v>2843</v>
      </c>
      <c r="H4441" s="200" t="s">
        <v>1431</v>
      </c>
      <c r="I4441" s="219" t="str">
        <f t="shared" si="415"/>
        <v>December</v>
      </c>
      <c r="J4441" s="184">
        <f>IF(F4441="USD", E4441, E4441 * IFERROR(VLOOKUP(F4441, EXCHANGE_RATE!A:B, 2, FALSE), "Currency not found"))</f>
        <v>2.2799999999999998</v>
      </c>
      <c r="K4441" s="184">
        <f t="shared" si="411"/>
        <v>2.2799999999999998</v>
      </c>
      <c r="L4441" s="184">
        <f>IF(C4441="MTS", B4441, B4441 * IFERROR(VLOOKUP(C4441, 'QTY_CONVERSIONS '!A:B, 2, FALSE), "Units not  found"))</f>
        <v>6</v>
      </c>
      <c r="M4441" s="185">
        <f t="shared" si="412"/>
        <v>13679.999999999998</v>
      </c>
      <c r="N4441" s="143" t="str">
        <f>IFERROR(VLOOKUP(D4441, Product_Category!A:B, 2, FALSE), "Uncategorized")</f>
        <v>MCC</v>
      </c>
      <c r="O4441" s="186">
        <f t="shared" si="414"/>
        <v>2280</v>
      </c>
      <c r="P4441" s="185">
        <f t="shared" si="413"/>
        <v>13680</v>
      </c>
      <c r="Q4441" s="143">
        <v>2023</v>
      </c>
      <c r="R4441" s="143" t="str">
        <f>IFERROR(VLOOKUP(G4441,'SOURCE COMPANY'!A:B, 2, FALSE), "")</f>
        <v>Amster Microcell</v>
      </c>
      <c r="S4441" s="143" t="str">
        <f>IFERROR(VLOOKUP(H4441,'CUSTOMER NAME'!A:B, 2, FALSE), "")</f>
        <v xml:space="preserve">TO THE ORDER </v>
      </c>
    </row>
    <row r="4442" spans="1:19">
      <c r="A4442" s="239" t="s">
        <v>1493</v>
      </c>
      <c r="B4442" s="240">
        <v>4000</v>
      </c>
      <c r="C4442" s="240" t="s">
        <v>7</v>
      </c>
      <c r="D4442" s="240" t="s">
        <v>1502</v>
      </c>
      <c r="E4442" s="60">
        <v>2.2999999999999998</v>
      </c>
      <c r="F4442" s="240" t="s">
        <v>9</v>
      </c>
      <c r="G4442" s="120" t="s">
        <v>2843</v>
      </c>
      <c r="H4442" s="253" t="s">
        <v>1431</v>
      </c>
      <c r="I4442" s="219" t="str">
        <f t="shared" si="415"/>
        <v>December</v>
      </c>
      <c r="J4442" s="184">
        <f>IF(F4442="USD", E4442, E4442 * IFERROR(VLOOKUP(F4442, EXCHANGE_RATE!A:B, 2, FALSE), "Currency not found"))</f>
        <v>2.2999999999999998</v>
      </c>
      <c r="K4442" s="184">
        <f t="shared" si="411"/>
        <v>2.2999999999999998</v>
      </c>
      <c r="L4442" s="184">
        <f>IF(C4442="MTS", B4442, B4442 * IFERROR(VLOOKUP(C4442, 'QTY_CONVERSIONS '!A:B, 2, FALSE), "Units not  found"))</f>
        <v>4</v>
      </c>
      <c r="M4442" s="185">
        <f t="shared" si="412"/>
        <v>9200</v>
      </c>
      <c r="N4442" s="143" t="str">
        <f>IFERROR(VLOOKUP(D4442, Product_Category!A:B, 2, FALSE), "Uncategorized")</f>
        <v>MCC</v>
      </c>
      <c r="O4442" s="186">
        <f t="shared" si="414"/>
        <v>2300</v>
      </c>
      <c r="P4442" s="185">
        <f t="shared" si="413"/>
        <v>9200</v>
      </c>
      <c r="Q4442" s="143">
        <v>2023</v>
      </c>
      <c r="R4442" s="143" t="str">
        <f>IFERROR(VLOOKUP(G4442,'SOURCE COMPANY'!A:B, 2, FALSE), "")</f>
        <v>Amster Microcell</v>
      </c>
      <c r="S4442" s="143" t="str">
        <f>IFERROR(VLOOKUP(H4442,'CUSTOMER NAME'!A:B, 2, FALSE), "")</f>
        <v xml:space="preserve">TO THE ORDER </v>
      </c>
    </row>
    <row r="4443" spans="1:19">
      <c r="A4443" s="234" t="s">
        <v>1566</v>
      </c>
      <c r="B4443" s="143">
        <v>16000</v>
      </c>
      <c r="C4443" s="143" t="s">
        <v>7</v>
      </c>
      <c r="D4443" s="143" t="s">
        <v>553</v>
      </c>
      <c r="E4443" s="53">
        <v>170</v>
      </c>
      <c r="F4443" s="143" t="s">
        <v>1730</v>
      </c>
      <c r="G4443" s="120" t="s">
        <v>2843</v>
      </c>
      <c r="H4443" s="198" t="s">
        <v>1431</v>
      </c>
      <c r="I4443" s="219" t="str">
        <f t="shared" si="415"/>
        <v>December</v>
      </c>
      <c r="J4443" s="184">
        <f>IF(F4443="USD", E4443, E4443 * IFERROR(VLOOKUP(F4443, EXCHANGE_RATE!A:B, 2, FALSE), "Currency not found"))</f>
        <v>2.04</v>
      </c>
      <c r="K4443" s="184">
        <f t="shared" si="411"/>
        <v>2.04</v>
      </c>
      <c r="L4443" s="184">
        <f>IF(C4443="MTS", B4443, B4443 * IFERROR(VLOOKUP(C4443, 'QTY_CONVERSIONS '!A:B, 2, FALSE), "Units not  found"))</f>
        <v>16</v>
      </c>
      <c r="M4443" s="185">
        <f t="shared" si="412"/>
        <v>32640</v>
      </c>
      <c r="N4443" s="143" t="str">
        <f>IFERROR(VLOOKUP(D4443, Product_Category!A:B, 2, FALSE), "Uncategorized")</f>
        <v>CROSCARMELLOSE SODIUM</v>
      </c>
      <c r="O4443" s="186">
        <f t="shared" si="414"/>
        <v>2040</v>
      </c>
      <c r="P4443" s="185">
        <f t="shared" si="413"/>
        <v>32640</v>
      </c>
      <c r="Q4443" s="143">
        <v>2023</v>
      </c>
      <c r="R4443" s="143" t="str">
        <f>IFERROR(VLOOKUP(G4443,'SOURCE COMPANY'!A:B, 2, FALSE), "")</f>
        <v>Amster Microcell</v>
      </c>
      <c r="S4443" s="143" t="str">
        <f>IFERROR(VLOOKUP(H4443,'CUSTOMER NAME'!A:B, 2, FALSE), "")</f>
        <v xml:space="preserve">TO THE ORDER </v>
      </c>
    </row>
    <row r="4444" spans="1:19">
      <c r="A4444" s="234" t="s">
        <v>1566</v>
      </c>
      <c r="B4444" s="143">
        <v>16000</v>
      </c>
      <c r="C4444" s="143" t="s">
        <v>7</v>
      </c>
      <c r="D4444" s="143" t="s">
        <v>553</v>
      </c>
      <c r="E4444" s="53">
        <v>190</v>
      </c>
      <c r="F4444" s="143" t="s">
        <v>1730</v>
      </c>
      <c r="G4444" s="120" t="s">
        <v>2843</v>
      </c>
      <c r="H4444" s="198" t="s">
        <v>1431</v>
      </c>
      <c r="I4444" s="219" t="str">
        <f t="shared" si="415"/>
        <v>December</v>
      </c>
      <c r="J4444" s="184">
        <f>IF(F4444="USD", E4444, E4444 * IFERROR(VLOOKUP(F4444, EXCHANGE_RATE!A:B, 2, FALSE), "Currency not found"))</f>
        <v>2.2800000000000002</v>
      </c>
      <c r="K4444" s="184">
        <f t="shared" si="411"/>
        <v>2.2799999999999998</v>
      </c>
      <c r="L4444" s="184">
        <f>IF(C4444="MTS", B4444, B4444 * IFERROR(VLOOKUP(C4444, 'QTY_CONVERSIONS '!A:B, 2, FALSE), "Units not  found"))</f>
        <v>16</v>
      </c>
      <c r="M4444" s="185">
        <f t="shared" si="412"/>
        <v>36480</v>
      </c>
      <c r="N4444" s="143" t="str">
        <f>IFERROR(VLOOKUP(D4444, Product_Category!A:B, 2, FALSE), "Uncategorized")</f>
        <v>CROSCARMELLOSE SODIUM</v>
      </c>
      <c r="O4444" s="186">
        <f t="shared" si="414"/>
        <v>2280</v>
      </c>
      <c r="P4444" s="185">
        <f t="shared" si="413"/>
        <v>36480</v>
      </c>
      <c r="Q4444" s="143">
        <v>2023</v>
      </c>
      <c r="R4444" s="143" t="str">
        <f>IFERROR(VLOOKUP(G4444,'SOURCE COMPANY'!A:B, 2, FALSE), "")</f>
        <v>Amster Microcell</v>
      </c>
      <c r="S4444" s="143" t="str">
        <f>IFERROR(VLOOKUP(H4444,'CUSTOMER NAME'!A:B, 2, FALSE), "")</f>
        <v xml:space="preserve">TO THE ORDER </v>
      </c>
    </row>
    <row r="4445" spans="1:19">
      <c r="A4445" s="235" t="s">
        <v>1566</v>
      </c>
      <c r="B4445" s="221">
        <v>2000</v>
      </c>
      <c r="C4445" s="221" t="s">
        <v>7</v>
      </c>
      <c r="D4445" s="221" t="s">
        <v>1573</v>
      </c>
      <c r="E4445" s="58">
        <v>190</v>
      </c>
      <c r="F4445" s="221" t="s">
        <v>1730</v>
      </c>
      <c r="G4445" s="120" t="s">
        <v>2843</v>
      </c>
      <c r="H4445" s="200" t="s">
        <v>1431</v>
      </c>
      <c r="I4445" s="219" t="str">
        <f t="shared" si="415"/>
        <v>December</v>
      </c>
      <c r="J4445" s="184">
        <f>IF(F4445="USD", E4445, E4445 * IFERROR(VLOOKUP(F4445, EXCHANGE_RATE!A:B, 2, FALSE), "Currency not found"))</f>
        <v>2.2800000000000002</v>
      </c>
      <c r="K4445" s="184">
        <f t="shared" si="411"/>
        <v>2.2799999999999998</v>
      </c>
      <c r="L4445" s="184">
        <f>IF(C4445="MTS", B4445, B4445 * IFERROR(VLOOKUP(C4445, 'QTY_CONVERSIONS '!A:B, 2, FALSE), "Units not  found"))</f>
        <v>2</v>
      </c>
      <c r="M4445" s="185">
        <f t="shared" si="412"/>
        <v>4560</v>
      </c>
      <c r="N4445" s="143" t="str">
        <f>IFERROR(VLOOKUP(D4445, Product_Category!A:B, 2, FALSE), "Uncategorized")</f>
        <v>MCC</v>
      </c>
      <c r="O4445" s="186">
        <f t="shared" si="414"/>
        <v>2280</v>
      </c>
      <c r="P4445" s="185">
        <f t="shared" si="413"/>
        <v>4560</v>
      </c>
      <c r="Q4445" s="143">
        <v>2023</v>
      </c>
      <c r="R4445" s="143" t="str">
        <f>IFERROR(VLOOKUP(G4445,'SOURCE COMPANY'!A:B, 2, FALSE), "")</f>
        <v>Amster Microcell</v>
      </c>
      <c r="S4445" s="143" t="str">
        <f>IFERROR(VLOOKUP(H4445,'CUSTOMER NAME'!A:B, 2, FALSE), "")</f>
        <v xml:space="preserve">TO THE ORDER </v>
      </c>
    </row>
    <row r="4446" spans="1:19">
      <c r="A4446" s="241" t="s">
        <v>1566</v>
      </c>
      <c r="B4446" s="225">
        <v>2000</v>
      </c>
      <c r="C4446" s="225" t="s">
        <v>7</v>
      </c>
      <c r="D4446" s="225" t="s">
        <v>1573</v>
      </c>
      <c r="E4446" s="68">
        <v>434</v>
      </c>
      <c r="F4446" s="225" t="s">
        <v>1730</v>
      </c>
      <c r="G4446" s="120" t="s">
        <v>2843</v>
      </c>
      <c r="H4446" s="252" t="s">
        <v>1431</v>
      </c>
      <c r="I4446" s="219" t="str">
        <f t="shared" si="415"/>
        <v>December</v>
      </c>
      <c r="J4446" s="184">
        <f>IF(F4446="USD", E4446, E4446 * IFERROR(VLOOKUP(F4446, EXCHANGE_RATE!A:B, 2, FALSE), "Currency not found"))</f>
        <v>5.2080000000000002</v>
      </c>
      <c r="K4446" s="184">
        <f t="shared" si="411"/>
        <v>5.21</v>
      </c>
      <c r="L4446" s="184">
        <f>IF(C4446="MTS", B4446, B4446 * IFERROR(VLOOKUP(C4446, 'QTY_CONVERSIONS '!A:B, 2, FALSE), "Units not  found"))</f>
        <v>2</v>
      </c>
      <c r="M4446" s="185">
        <f t="shared" si="412"/>
        <v>10420</v>
      </c>
      <c r="N4446" s="143" t="str">
        <f>IFERROR(VLOOKUP(D4446, Product_Category!A:B, 2, FALSE), "Uncategorized")</f>
        <v>MCC</v>
      </c>
      <c r="O4446" s="186">
        <f t="shared" si="414"/>
        <v>5210</v>
      </c>
      <c r="P4446" s="185">
        <f t="shared" si="413"/>
        <v>10420</v>
      </c>
      <c r="Q4446" s="143">
        <v>2023</v>
      </c>
      <c r="R4446" s="143" t="str">
        <f>IFERROR(VLOOKUP(G4446,'SOURCE COMPANY'!A:B, 2, FALSE), "")</f>
        <v>Amster Microcell</v>
      </c>
      <c r="S4446" s="143" t="str">
        <f>IFERROR(VLOOKUP(H4446,'CUSTOMER NAME'!A:B, 2, FALSE), "")</f>
        <v xml:space="preserve">TO THE ORDER </v>
      </c>
    </row>
    <row r="4447" spans="1:19">
      <c r="A4447" s="234" t="s">
        <v>1566</v>
      </c>
      <c r="B4447" s="143">
        <v>2000</v>
      </c>
      <c r="C4447" s="143" t="s">
        <v>7</v>
      </c>
      <c r="D4447" s="143" t="s">
        <v>1573</v>
      </c>
      <c r="E4447" s="53">
        <v>320</v>
      </c>
      <c r="F4447" s="143" t="s">
        <v>1730</v>
      </c>
      <c r="G4447" s="120" t="s">
        <v>2843</v>
      </c>
      <c r="H4447" s="198" t="s">
        <v>1431</v>
      </c>
      <c r="I4447" s="219" t="str">
        <f t="shared" si="415"/>
        <v>December</v>
      </c>
      <c r="J4447" s="184">
        <f>IF(F4447="USD", E4447, E4447 * IFERROR(VLOOKUP(F4447, EXCHANGE_RATE!A:B, 2, FALSE), "Currency not found"))</f>
        <v>3.84</v>
      </c>
      <c r="K4447" s="184">
        <f t="shared" si="411"/>
        <v>3.84</v>
      </c>
      <c r="L4447" s="184">
        <f>IF(C4447="MTS", B4447, B4447 * IFERROR(VLOOKUP(C4447, 'QTY_CONVERSIONS '!A:B, 2, FALSE), "Units not  found"))</f>
        <v>2</v>
      </c>
      <c r="M4447" s="185">
        <f t="shared" si="412"/>
        <v>7680</v>
      </c>
      <c r="N4447" s="143" t="str">
        <f>IFERROR(VLOOKUP(D4447, Product_Category!A:B, 2, FALSE), "Uncategorized")</f>
        <v>MCC</v>
      </c>
      <c r="O4447" s="186">
        <f t="shared" si="414"/>
        <v>3840</v>
      </c>
      <c r="P4447" s="185">
        <f t="shared" si="413"/>
        <v>7680</v>
      </c>
      <c r="Q4447" s="143">
        <v>2023</v>
      </c>
      <c r="R4447" s="143" t="str">
        <f>IFERROR(VLOOKUP(G4447,'SOURCE COMPANY'!A:B, 2, FALSE), "")</f>
        <v>Amster Microcell</v>
      </c>
      <c r="S4447" s="143" t="str">
        <f>IFERROR(VLOOKUP(H4447,'CUSTOMER NAME'!A:B, 2, FALSE), "")</f>
        <v xml:space="preserve">TO THE ORDER </v>
      </c>
    </row>
    <row r="4448" spans="1:19">
      <c r="A4448" s="235" t="s">
        <v>1566</v>
      </c>
      <c r="B4448" s="221">
        <v>2000</v>
      </c>
      <c r="C4448" s="221" t="s">
        <v>7</v>
      </c>
      <c r="D4448" s="221" t="s">
        <v>1573</v>
      </c>
      <c r="E4448" s="54">
        <v>1371.4280000000001</v>
      </c>
      <c r="F4448" s="221" t="s">
        <v>1730</v>
      </c>
      <c r="G4448" s="120" t="s">
        <v>2843</v>
      </c>
      <c r="H4448" s="200" t="s">
        <v>1431</v>
      </c>
      <c r="I4448" s="219" t="str">
        <f t="shared" si="415"/>
        <v>December</v>
      </c>
      <c r="J4448" s="184">
        <f>IF(F4448="USD", E4448, E4448 * IFERROR(VLOOKUP(F4448, EXCHANGE_RATE!A:B, 2, FALSE), "Currency not found"))</f>
        <v>16.457136000000002</v>
      </c>
      <c r="K4448" s="184">
        <f t="shared" si="411"/>
        <v>16.46</v>
      </c>
      <c r="L4448" s="184">
        <f>IF(C4448="MTS", B4448, B4448 * IFERROR(VLOOKUP(C4448, 'QTY_CONVERSIONS '!A:B, 2, FALSE), "Units not  found"))</f>
        <v>2</v>
      </c>
      <c r="M4448" s="185">
        <f t="shared" si="412"/>
        <v>32920</v>
      </c>
      <c r="N4448" s="143" t="str">
        <f>IFERROR(VLOOKUP(D4448, Product_Category!A:B, 2, FALSE), "Uncategorized")</f>
        <v>MCC</v>
      </c>
      <c r="O4448" s="186">
        <f t="shared" si="414"/>
        <v>16460</v>
      </c>
      <c r="P4448" s="185">
        <f t="shared" si="413"/>
        <v>32920</v>
      </c>
      <c r="Q4448" s="143">
        <v>2023</v>
      </c>
      <c r="R4448" s="143" t="str">
        <f>IFERROR(VLOOKUP(G4448,'SOURCE COMPANY'!A:B, 2, FALSE), "")</f>
        <v>Amster Microcell</v>
      </c>
      <c r="S4448" s="143" t="str">
        <f>IFERROR(VLOOKUP(H4448,'CUSTOMER NAME'!A:B, 2, FALSE), "")</f>
        <v xml:space="preserve">TO THE ORDER </v>
      </c>
    </row>
    <row r="4449" spans="1:19">
      <c r="A4449" s="234" t="s">
        <v>1566</v>
      </c>
      <c r="B4449" s="143">
        <v>11000</v>
      </c>
      <c r="C4449" s="143" t="s">
        <v>7</v>
      </c>
      <c r="D4449" s="143" t="s">
        <v>1575</v>
      </c>
      <c r="E4449" s="53">
        <v>209</v>
      </c>
      <c r="F4449" s="143" t="s">
        <v>1730</v>
      </c>
      <c r="G4449" s="143" t="s">
        <v>529</v>
      </c>
      <c r="H4449" s="198" t="s">
        <v>1431</v>
      </c>
      <c r="I4449" s="219" t="str">
        <f t="shared" si="415"/>
        <v>December</v>
      </c>
      <c r="J4449" s="184">
        <f>IF(F4449="USD", E4449, E4449 * IFERROR(VLOOKUP(F4449, EXCHANGE_RATE!A:B, 2, FALSE), "Currency not found"))</f>
        <v>2.508</v>
      </c>
      <c r="K4449" s="184">
        <f t="shared" si="411"/>
        <v>2.5099999999999998</v>
      </c>
      <c r="L4449" s="184">
        <f>IF(C4449="MTS", B4449, B4449 * IFERROR(VLOOKUP(C4449, 'QTY_CONVERSIONS '!A:B, 2, FALSE), "Units not  found"))</f>
        <v>11</v>
      </c>
      <c r="M4449" s="185">
        <f t="shared" si="412"/>
        <v>27609.999999999996</v>
      </c>
      <c r="N4449" s="143" t="str">
        <f>IFERROR(VLOOKUP(D4449, Product_Category!A:B, 2, FALSE), "Uncategorized")</f>
        <v>MCC</v>
      </c>
      <c r="O4449" s="186">
        <f t="shared" si="414"/>
        <v>2510</v>
      </c>
      <c r="P4449" s="185">
        <f t="shared" si="413"/>
        <v>27610</v>
      </c>
      <c r="Q4449" s="143">
        <v>2023</v>
      </c>
      <c r="R4449" s="143" t="str">
        <f>IFERROR(VLOOKUP(G4449,'SOURCE COMPANY'!A:B, 2, FALSE), "")</f>
        <v>Ankit Pulps &amp; Boards</v>
      </c>
      <c r="S4449" s="143" t="str">
        <f>IFERROR(VLOOKUP(H4449,'CUSTOMER NAME'!A:B, 2, FALSE), "")</f>
        <v xml:space="preserve">TO THE ORDER </v>
      </c>
    </row>
    <row r="4450" spans="1:19">
      <c r="A4450" s="234" t="s">
        <v>729</v>
      </c>
      <c r="B4450" s="143">
        <v>25</v>
      </c>
      <c r="C4450" s="143" t="s">
        <v>7</v>
      </c>
      <c r="D4450" s="143" t="s">
        <v>1513</v>
      </c>
      <c r="E4450" s="52">
        <v>3.1</v>
      </c>
      <c r="F4450" s="143" t="s">
        <v>9</v>
      </c>
      <c r="G4450" s="143" t="s">
        <v>529</v>
      </c>
      <c r="H4450" s="198" t="s">
        <v>1431</v>
      </c>
      <c r="I4450" s="219" t="str">
        <f t="shared" si="415"/>
        <v>December</v>
      </c>
      <c r="J4450" s="184">
        <f>IF(F4450="USD", E4450, E4450 * IFERROR(VLOOKUP(F4450, EXCHANGE_RATE!A:B, 2, FALSE), "Currency not found"))</f>
        <v>3.1</v>
      </c>
      <c r="K4450" s="184">
        <f t="shared" si="411"/>
        <v>3.1</v>
      </c>
      <c r="L4450" s="184">
        <f>IF(C4450="MTS", B4450, B4450 * IFERROR(VLOOKUP(C4450, 'QTY_CONVERSIONS '!A:B, 2, FALSE), "Units not  found"))</f>
        <v>2.5000000000000001E-2</v>
      </c>
      <c r="M4450" s="185">
        <f t="shared" si="412"/>
        <v>77.5</v>
      </c>
      <c r="N4450" s="143" t="str">
        <f>IFERROR(VLOOKUP(D4450, Product_Category!A:B, 2, FALSE), "Uncategorized")</f>
        <v>MCC</v>
      </c>
      <c r="O4450" s="186">
        <f t="shared" si="414"/>
        <v>3100</v>
      </c>
      <c r="P4450" s="185">
        <f t="shared" si="413"/>
        <v>77.5</v>
      </c>
      <c r="Q4450" s="143">
        <v>2023</v>
      </c>
      <c r="R4450" s="143" t="str">
        <f>IFERROR(VLOOKUP(G4450,'SOURCE COMPANY'!A:B, 2, FALSE), "")</f>
        <v>Ankit Pulps &amp; Boards</v>
      </c>
      <c r="S4450" s="143" t="str">
        <f>IFERROR(VLOOKUP(H4450,'CUSTOMER NAME'!A:B, 2, FALSE), "")</f>
        <v xml:space="preserve">TO THE ORDER </v>
      </c>
    </row>
    <row r="4451" spans="1:19">
      <c r="A4451" s="234" t="s">
        <v>729</v>
      </c>
      <c r="B4451" s="143">
        <v>25</v>
      </c>
      <c r="C4451" s="143" t="s">
        <v>7</v>
      </c>
      <c r="D4451" s="143" t="s">
        <v>780</v>
      </c>
      <c r="E4451" s="52">
        <v>3.3</v>
      </c>
      <c r="F4451" s="143" t="s">
        <v>9</v>
      </c>
      <c r="G4451" s="143" t="s">
        <v>529</v>
      </c>
      <c r="H4451" s="198" t="s">
        <v>1431</v>
      </c>
      <c r="I4451" s="219" t="str">
        <f t="shared" si="415"/>
        <v>December</v>
      </c>
      <c r="J4451" s="184">
        <f>IF(F4451="USD", E4451, E4451 * IFERROR(VLOOKUP(F4451, EXCHANGE_RATE!A:B, 2, FALSE), "Currency not found"))</f>
        <v>3.3</v>
      </c>
      <c r="K4451" s="184">
        <f t="shared" si="411"/>
        <v>3.3</v>
      </c>
      <c r="L4451" s="184">
        <f>IF(C4451="MTS", B4451, B4451 * IFERROR(VLOOKUP(C4451, 'QTY_CONVERSIONS '!A:B, 2, FALSE), "Units not  found"))</f>
        <v>2.5000000000000001E-2</v>
      </c>
      <c r="M4451" s="185">
        <f t="shared" si="412"/>
        <v>82.5</v>
      </c>
      <c r="N4451" s="143" t="str">
        <f>IFERROR(VLOOKUP(D4451, Product_Category!A:B, 2, FALSE), "Uncategorized")</f>
        <v>MCC</v>
      </c>
      <c r="O4451" s="186">
        <f t="shared" si="414"/>
        <v>3300</v>
      </c>
      <c r="P4451" s="185">
        <f t="shared" si="413"/>
        <v>82.5</v>
      </c>
      <c r="Q4451" s="143">
        <v>2023</v>
      </c>
      <c r="R4451" s="143" t="str">
        <f>IFERROR(VLOOKUP(G4451,'SOURCE COMPANY'!A:B, 2, FALSE), "")</f>
        <v>Ankit Pulps &amp; Boards</v>
      </c>
      <c r="S4451" s="143" t="str">
        <f>IFERROR(VLOOKUP(H4451,'CUSTOMER NAME'!A:B, 2, FALSE), "")</f>
        <v xml:space="preserve">TO THE ORDER </v>
      </c>
    </row>
    <row r="4452" spans="1:19">
      <c r="A4452" s="234" t="s">
        <v>729</v>
      </c>
      <c r="B4452" s="143">
        <v>25</v>
      </c>
      <c r="C4452" s="143" t="s">
        <v>7</v>
      </c>
      <c r="D4452" s="143" t="s">
        <v>780</v>
      </c>
      <c r="E4452" s="52">
        <v>11.5</v>
      </c>
      <c r="F4452" s="143" t="s">
        <v>9</v>
      </c>
      <c r="G4452" s="143" t="s">
        <v>529</v>
      </c>
      <c r="H4452" s="198" t="s">
        <v>1431</v>
      </c>
      <c r="I4452" s="219" t="str">
        <f t="shared" si="415"/>
        <v>December</v>
      </c>
      <c r="J4452" s="184">
        <f>IF(F4452="USD", E4452, E4452 * IFERROR(VLOOKUP(F4452, EXCHANGE_RATE!A:B, 2, FALSE), "Currency not found"))</f>
        <v>11.5</v>
      </c>
      <c r="K4452" s="184">
        <f t="shared" si="411"/>
        <v>11.5</v>
      </c>
      <c r="L4452" s="184">
        <f>IF(C4452="MTS", B4452, B4452 * IFERROR(VLOOKUP(C4452, 'QTY_CONVERSIONS '!A:B, 2, FALSE), "Units not  found"))</f>
        <v>2.5000000000000001E-2</v>
      </c>
      <c r="M4452" s="185">
        <f t="shared" si="412"/>
        <v>287.5</v>
      </c>
      <c r="N4452" s="143" t="str">
        <f>IFERROR(VLOOKUP(D4452, Product_Category!A:B, 2, FALSE), "Uncategorized")</f>
        <v>MCC</v>
      </c>
      <c r="O4452" s="186">
        <f t="shared" si="414"/>
        <v>11500</v>
      </c>
      <c r="P4452" s="185">
        <f t="shared" si="413"/>
        <v>287.5</v>
      </c>
      <c r="Q4452" s="143">
        <v>2023</v>
      </c>
      <c r="R4452" s="143" t="str">
        <f>IFERROR(VLOOKUP(G4452,'SOURCE COMPANY'!A:B, 2, FALSE), "")</f>
        <v>Ankit Pulps &amp; Boards</v>
      </c>
      <c r="S4452" s="143" t="str">
        <f>IFERROR(VLOOKUP(H4452,'CUSTOMER NAME'!A:B, 2, FALSE), "")</f>
        <v xml:space="preserve">TO THE ORDER </v>
      </c>
    </row>
    <row r="4453" spans="1:19">
      <c r="A4453" s="234" t="s">
        <v>729</v>
      </c>
      <c r="B4453" s="143">
        <v>2000</v>
      </c>
      <c r="C4453" s="143" t="s">
        <v>7</v>
      </c>
      <c r="D4453" s="143" t="s">
        <v>780</v>
      </c>
      <c r="E4453" s="52">
        <v>2.8</v>
      </c>
      <c r="F4453" s="143" t="s">
        <v>9</v>
      </c>
      <c r="G4453" s="143" t="s">
        <v>529</v>
      </c>
      <c r="H4453" s="198" t="s">
        <v>1431</v>
      </c>
      <c r="I4453" s="219" t="str">
        <f t="shared" si="415"/>
        <v>December</v>
      </c>
      <c r="J4453" s="184">
        <f>IF(F4453="USD", E4453, E4453 * IFERROR(VLOOKUP(F4453, EXCHANGE_RATE!A:B, 2, FALSE), "Currency not found"))</f>
        <v>2.8</v>
      </c>
      <c r="K4453" s="184">
        <f t="shared" si="411"/>
        <v>2.8</v>
      </c>
      <c r="L4453" s="184">
        <f>IF(C4453="MTS", B4453, B4453 * IFERROR(VLOOKUP(C4453, 'QTY_CONVERSIONS '!A:B, 2, FALSE), "Units not  found"))</f>
        <v>2</v>
      </c>
      <c r="M4453" s="185">
        <f t="shared" si="412"/>
        <v>5600</v>
      </c>
      <c r="N4453" s="143" t="str">
        <f>IFERROR(VLOOKUP(D4453, Product_Category!A:B, 2, FALSE), "Uncategorized")</f>
        <v>MCC</v>
      </c>
      <c r="O4453" s="186">
        <f t="shared" si="414"/>
        <v>2800</v>
      </c>
      <c r="P4453" s="185">
        <f t="shared" si="413"/>
        <v>5600</v>
      </c>
      <c r="Q4453" s="143">
        <v>2023</v>
      </c>
      <c r="R4453" s="143" t="str">
        <f>IFERROR(VLOOKUP(G4453,'SOURCE COMPANY'!A:B, 2, FALSE), "")</f>
        <v>Ankit Pulps &amp; Boards</v>
      </c>
      <c r="S4453" s="143" t="str">
        <f>IFERROR(VLOOKUP(H4453,'CUSTOMER NAME'!A:B, 2, FALSE), "")</f>
        <v xml:space="preserve">TO THE ORDER </v>
      </c>
    </row>
    <row r="4454" spans="1:19">
      <c r="A4454" s="235" t="s">
        <v>729</v>
      </c>
      <c r="B4454" s="221">
        <v>20000</v>
      </c>
      <c r="C4454" s="221" t="s">
        <v>7</v>
      </c>
      <c r="D4454" s="221" t="s">
        <v>780</v>
      </c>
      <c r="E4454" s="54">
        <v>2.8</v>
      </c>
      <c r="F4454" s="221" t="s">
        <v>9</v>
      </c>
      <c r="G4454" s="143" t="s">
        <v>529</v>
      </c>
      <c r="H4454" s="200" t="s">
        <v>1431</v>
      </c>
      <c r="I4454" s="219" t="str">
        <f t="shared" si="415"/>
        <v>December</v>
      </c>
      <c r="J4454" s="184">
        <f>IF(F4454="USD", E4454, E4454 * IFERROR(VLOOKUP(F4454, EXCHANGE_RATE!A:B, 2, FALSE), "Currency not found"))</f>
        <v>2.8</v>
      </c>
      <c r="K4454" s="184">
        <f t="shared" si="411"/>
        <v>2.8</v>
      </c>
      <c r="L4454" s="184">
        <f>IF(C4454="MTS", B4454, B4454 * IFERROR(VLOOKUP(C4454, 'QTY_CONVERSIONS '!A:B, 2, FALSE), "Units not  found"))</f>
        <v>20</v>
      </c>
      <c r="M4454" s="185">
        <f t="shared" si="412"/>
        <v>56000</v>
      </c>
      <c r="N4454" s="143" t="str">
        <f>IFERROR(VLOOKUP(D4454, Product_Category!A:B, 2, FALSE), "Uncategorized")</f>
        <v>MCC</v>
      </c>
      <c r="O4454" s="186">
        <f t="shared" si="414"/>
        <v>2800</v>
      </c>
      <c r="P4454" s="185">
        <f t="shared" si="413"/>
        <v>56000</v>
      </c>
      <c r="Q4454" s="143">
        <v>2023</v>
      </c>
      <c r="R4454" s="143" t="str">
        <f>IFERROR(VLOOKUP(G4454,'SOURCE COMPANY'!A:B, 2, FALSE), "")</f>
        <v>Ankit Pulps &amp; Boards</v>
      </c>
      <c r="S4454" s="143" t="str">
        <f>IFERROR(VLOOKUP(H4454,'CUSTOMER NAME'!A:B, 2, FALSE), "")</f>
        <v xml:space="preserve">TO THE ORDER </v>
      </c>
    </row>
    <row r="4455" spans="1:19">
      <c r="A4455" s="234" t="s">
        <v>1439</v>
      </c>
      <c r="B4455" s="143">
        <v>20000</v>
      </c>
      <c r="C4455" s="143" t="s">
        <v>7</v>
      </c>
      <c r="D4455" s="143" t="s">
        <v>780</v>
      </c>
      <c r="E4455" s="52">
        <v>2.29</v>
      </c>
      <c r="F4455" s="143" t="s">
        <v>9</v>
      </c>
      <c r="G4455" s="143" t="s">
        <v>529</v>
      </c>
      <c r="H4455" s="198" t="s">
        <v>1431</v>
      </c>
      <c r="I4455" s="219" t="str">
        <f t="shared" si="415"/>
        <v>December</v>
      </c>
      <c r="J4455" s="184">
        <f>IF(F4455="USD", E4455, E4455 * IFERROR(VLOOKUP(F4455, EXCHANGE_RATE!A:B, 2, FALSE), "Currency not found"))</f>
        <v>2.29</v>
      </c>
      <c r="K4455" s="184">
        <f t="shared" si="411"/>
        <v>2.29</v>
      </c>
      <c r="L4455" s="184">
        <f>IF(C4455="MTS", B4455, B4455 * IFERROR(VLOOKUP(C4455, 'QTY_CONVERSIONS '!A:B, 2, FALSE), "Units not  found"))</f>
        <v>20</v>
      </c>
      <c r="M4455" s="185">
        <f t="shared" si="412"/>
        <v>45800</v>
      </c>
      <c r="N4455" s="143" t="str">
        <f>IFERROR(VLOOKUP(D4455, Product_Category!A:B, 2, FALSE), "Uncategorized")</f>
        <v>MCC</v>
      </c>
      <c r="O4455" s="186">
        <f t="shared" si="414"/>
        <v>2290</v>
      </c>
      <c r="P4455" s="185">
        <f t="shared" si="413"/>
        <v>45800</v>
      </c>
      <c r="Q4455" s="143">
        <v>2023</v>
      </c>
      <c r="R4455" s="143" t="str">
        <f>IFERROR(VLOOKUP(G4455,'SOURCE COMPANY'!A:B, 2, FALSE), "")</f>
        <v>Ankit Pulps &amp; Boards</v>
      </c>
      <c r="S4455" s="143" t="str">
        <f>IFERROR(VLOOKUP(H4455,'CUSTOMER NAME'!A:B, 2, FALSE), "")</f>
        <v xml:space="preserve">TO THE ORDER </v>
      </c>
    </row>
    <row r="4456" spans="1:19">
      <c r="A4456" s="234" t="s">
        <v>172</v>
      </c>
      <c r="B4456" s="143">
        <v>20000</v>
      </c>
      <c r="C4456" s="143" t="s">
        <v>7</v>
      </c>
      <c r="D4456" s="143" t="s">
        <v>1513</v>
      </c>
      <c r="E4456" s="52">
        <v>2.35</v>
      </c>
      <c r="F4456" s="143" t="s">
        <v>9</v>
      </c>
      <c r="G4456" s="143" t="s">
        <v>529</v>
      </c>
      <c r="H4456" s="198" t="s">
        <v>1431</v>
      </c>
      <c r="I4456" s="219" t="str">
        <f t="shared" si="415"/>
        <v>December</v>
      </c>
      <c r="J4456" s="184">
        <f>IF(F4456="USD", E4456, E4456 * IFERROR(VLOOKUP(F4456, EXCHANGE_RATE!A:B, 2, FALSE), "Currency not found"))</f>
        <v>2.35</v>
      </c>
      <c r="K4456" s="184">
        <f t="shared" si="411"/>
        <v>2.35</v>
      </c>
      <c r="L4456" s="184">
        <f>IF(C4456="MTS", B4456, B4456 * IFERROR(VLOOKUP(C4456, 'QTY_CONVERSIONS '!A:B, 2, FALSE), "Units not  found"))</f>
        <v>20</v>
      </c>
      <c r="M4456" s="185">
        <f t="shared" si="412"/>
        <v>47000</v>
      </c>
      <c r="N4456" s="143" t="str">
        <f>IFERROR(VLOOKUP(D4456, Product_Category!A:B, 2, FALSE), "Uncategorized")</f>
        <v>MCC</v>
      </c>
      <c r="O4456" s="186">
        <f t="shared" si="414"/>
        <v>2350</v>
      </c>
      <c r="P4456" s="185">
        <f t="shared" si="413"/>
        <v>47000</v>
      </c>
      <c r="Q4456" s="143">
        <v>2023</v>
      </c>
      <c r="R4456" s="143" t="str">
        <f>IFERROR(VLOOKUP(G4456,'SOURCE COMPANY'!A:B, 2, FALSE), "")</f>
        <v>Ankit Pulps &amp; Boards</v>
      </c>
      <c r="S4456" s="143" t="str">
        <f>IFERROR(VLOOKUP(H4456,'CUSTOMER NAME'!A:B, 2, FALSE), "")</f>
        <v xml:space="preserve">TO THE ORDER </v>
      </c>
    </row>
    <row r="4457" spans="1:19">
      <c r="A4457" s="234" t="s">
        <v>172</v>
      </c>
      <c r="B4457" s="143">
        <v>20000</v>
      </c>
      <c r="C4457" s="143" t="s">
        <v>7</v>
      </c>
      <c r="D4457" s="143" t="s">
        <v>780</v>
      </c>
      <c r="E4457" s="52">
        <v>2.35</v>
      </c>
      <c r="F4457" s="143" t="s">
        <v>9</v>
      </c>
      <c r="G4457" s="143" t="s">
        <v>529</v>
      </c>
      <c r="H4457" s="198" t="s">
        <v>1431</v>
      </c>
      <c r="I4457" s="219" t="str">
        <f t="shared" si="415"/>
        <v>December</v>
      </c>
      <c r="J4457" s="184">
        <f>IF(F4457="USD", E4457, E4457 * IFERROR(VLOOKUP(F4457, EXCHANGE_RATE!A:B, 2, FALSE), "Currency not found"))</f>
        <v>2.35</v>
      </c>
      <c r="K4457" s="184">
        <f t="shared" si="411"/>
        <v>2.35</v>
      </c>
      <c r="L4457" s="184">
        <f>IF(C4457="MTS", B4457, B4457 * IFERROR(VLOOKUP(C4457, 'QTY_CONVERSIONS '!A:B, 2, FALSE), "Units not  found"))</f>
        <v>20</v>
      </c>
      <c r="M4457" s="185">
        <f t="shared" si="412"/>
        <v>47000</v>
      </c>
      <c r="N4457" s="143" t="str">
        <f>IFERROR(VLOOKUP(D4457, Product_Category!A:B, 2, FALSE), "Uncategorized")</f>
        <v>MCC</v>
      </c>
      <c r="O4457" s="186">
        <f t="shared" si="414"/>
        <v>2350</v>
      </c>
      <c r="P4457" s="185">
        <f t="shared" si="413"/>
        <v>47000</v>
      </c>
      <c r="Q4457" s="143">
        <v>2023</v>
      </c>
      <c r="R4457" s="143" t="str">
        <f>IFERROR(VLOOKUP(G4457,'SOURCE COMPANY'!A:B, 2, FALSE), "")</f>
        <v>Ankit Pulps &amp; Boards</v>
      </c>
      <c r="S4457" s="143" t="str">
        <f>IFERROR(VLOOKUP(H4457,'CUSTOMER NAME'!A:B, 2, FALSE), "")</f>
        <v xml:space="preserve">TO THE ORDER </v>
      </c>
    </row>
    <row r="4458" spans="1:19">
      <c r="A4458" s="234" t="s">
        <v>1429</v>
      </c>
      <c r="B4458" s="143">
        <v>275</v>
      </c>
      <c r="C4458" s="143" t="s">
        <v>7</v>
      </c>
      <c r="D4458" s="143" t="s">
        <v>674</v>
      </c>
      <c r="E4458" s="52">
        <v>10.45</v>
      </c>
      <c r="F4458" s="143" t="s">
        <v>9</v>
      </c>
      <c r="G4458" s="143" t="s">
        <v>1430</v>
      </c>
      <c r="H4458" s="198" t="s">
        <v>1431</v>
      </c>
      <c r="I4458" s="219" t="str">
        <f t="shared" si="415"/>
        <v>December</v>
      </c>
      <c r="J4458" s="184">
        <f>IF(F4458="USD", E4458, E4458 * IFERROR(VLOOKUP(F4458, EXCHANGE_RATE!A:B, 2, FALSE), "Currency not found"))</f>
        <v>10.45</v>
      </c>
      <c r="K4458" s="184">
        <f t="shared" si="411"/>
        <v>10.45</v>
      </c>
      <c r="L4458" s="184">
        <f>IF(C4458="MTS", B4458, B4458 * IFERROR(VLOOKUP(C4458, 'QTY_CONVERSIONS '!A:B, 2, FALSE), "Units not  found"))</f>
        <v>0.27500000000000002</v>
      </c>
      <c r="M4458" s="185">
        <f t="shared" si="412"/>
        <v>2873.75</v>
      </c>
      <c r="N4458" s="143" t="str">
        <f>IFERROR(VLOOKUP(D4458, Product_Category!A:B, 2, FALSE), "Uncategorized")</f>
        <v>CMC</v>
      </c>
      <c r="O4458" s="186">
        <f t="shared" si="414"/>
        <v>10450</v>
      </c>
      <c r="P4458" s="185">
        <f t="shared" si="413"/>
        <v>2873.7500000000005</v>
      </c>
      <c r="Q4458" s="143">
        <v>2023</v>
      </c>
      <c r="R4458" s="143" t="str">
        <f>IFERROR(VLOOKUP(G4458,'SOURCE COMPANY'!A:B, 2, FALSE), "")</f>
        <v>ASIAN TRADE</v>
      </c>
      <c r="S4458" s="143" t="str">
        <f>IFERROR(VLOOKUP(H4458,'CUSTOMER NAME'!A:B, 2, FALSE), "")</f>
        <v xml:space="preserve">TO THE ORDER </v>
      </c>
    </row>
    <row r="4459" spans="1:19">
      <c r="A4459" s="234" t="s">
        <v>752</v>
      </c>
      <c r="B4459" s="143">
        <v>300</v>
      </c>
      <c r="C4459" s="143" t="s">
        <v>7</v>
      </c>
      <c r="D4459" s="143" t="s">
        <v>626</v>
      </c>
      <c r="E4459" s="52">
        <v>1.95</v>
      </c>
      <c r="F4459" s="143" t="s">
        <v>9</v>
      </c>
      <c r="G4459" s="131" t="s">
        <v>642</v>
      </c>
      <c r="H4459" s="198" t="s">
        <v>1431</v>
      </c>
      <c r="I4459" s="219" t="str">
        <f t="shared" si="415"/>
        <v>December</v>
      </c>
      <c r="J4459" s="184">
        <f>IF(F4459="USD", E4459, E4459 * IFERROR(VLOOKUP(F4459, EXCHANGE_RATE!A:B, 2, FALSE), "Currency not found"))</f>
        <v>1.95</v>
      </c>
      <c r="K4459" s="184">
        <f t="shared" si="411"/>
        <v>1.95</v>
      </c>
      <c r="L4459" s="184">
        <f>IF(C4459="MTS", B4459, B4459 * IFERROR(VLOOKUP(C4459, 'QTY_CONVERSIONS '!A:B, 2, FALSE), "Units not  found"))</f>
        <v>0.3</v>
      </c>
      <c r="M4459" s="185">
        <f t="shared" si="412"/>
        <v>585</v>
      </c>
      <c r="N4459" s="143" t="str">
        <f>IFERROR(VLOOKUP(D4459, Product_Category!A:B, 2, FALSE), "Uncategorized")</f>
        <v>CROSCARMELLOSE SODIUM</v>
      </c>
      <c r="O4459" s="186">
        <f t="shared" si="414"/>
        <v>1950</v>
      </c>
      <c r="P4459" s="185">
        <f t="shared" si="413"/>
        <v>585</v>
      </c>
      <c r="Q4459" s="143">
        <v>2023</v>
      </c>
      <c r="R4459" s="143" t="str">
        <f>IFERROR(VLOOKUP(G4459,'SOURCE COMPANY'!A:B, 2, FALSE), "")</f>
        <v>ATTAR GLOBAL</v>
      </c>
      <c r="S4459" s="143" t="str">
        <f>IFERROR(VLOOKUP(H4459,'CUSTOMER NAME'!A:B, 2, FALSE), "")</f>
        <v xml:space="preserve">TO THE ORDER </v>
      </c>
    </row>
    <row r="4460" spans="1:19">
      <c r="A4460" s="234" t="s">
        <v>752</v>
      </c>
      <c r="B4460" s="143">
        <v>1000</v>
      </c>
      <c r="C4460" s="143" t="s">
        <v>7</v>
      </c>
      <c r="D4460" s="143" t="s">
        <v>641</v>
      </c>
      <c r="E4460" s="52">
        <v>2.4300000000000002</v>
      </c>
      <c r="F4460" s="143" t="s">
        <v>9</v>
      </c>
      <c r="G4460" s="131" t="s">
        <v>642</v>
      </c>
      <c r="H4460" s="198" t="s">
        <v>1431</v>
      </c>
      <c r="I4460" s="219" t="str">
        <f t="shared" si="415"/>
        <v>December</v>
      </c>
      <c r="J4460" s="184">
        <f>IF(F4460="USD", E4460, E4460 * IFERROR(VLOOKUP(F4460, EXCHANGE_RATE!A:B, 2, FALSE), "Currency not found"))</f>
        <v>2.4300000000000002</v>
      </c>
      <c r="K4460" s="184">
        <f t="shared" si="411"/>
        <v>2.4300000000000002</v>
      </c>
      <c r="L4460" s="184">
        <f>IF(C4460="MTS", B4460, B4460 * IFERROR(VLOOKUP(C4460, 'QTY_CONVERSIONS '!A:B, 2, FALSE), "Units not  found"))</f>
        <v>1</v>
      </c>
      <c r="M4460" s="185">
        <f t="shared" si="412"/>
        <v>2430</v>
      </c>
      <c r="N4460" s="143" t="str">
        <f>IFERROR(VLOOKUP(D4460, Product_Category!A:B, 2, FALSE), "Uncategorized")</f>
        <v>MCC</v>
      </c>
      <c r="O4460" s="186">
        <f t="shared" si="414"/>
        <v>2430</v>
      </c>
      <c r="P4460" s="185">
        <f t="shared" si="413"/>
        <v>2430</v>
      </c>
      <c r="Q4460" s="143">
        <v>2023</v>
      </c>
      <c r="R4460" s="143" t="str">
        <f>IFERROR(VLOOKUP(G4460,'SOURCE COMPANY'!A:B, 2, FALSE), "")</f>
        <v>ATTAR GLOBAL</v>
      </c>
      <c r="S4460" s="143" t="str">
        <f>IFERROR(VLOOKUP(H4460,'CUSTOMER NAME'!A:B, 2, FALSE), "")</f>
        <v xml:space="preserve">TO THE ORDER </v>
      </c>
    </row>
    <row r="4461" spans="1:19">
      <c r="A4461" s="234" t="s">
        <v>492</v>
      </c>
      <c r="B4461" s="143">
        <v>2</v>
      </c>
      <c r="C4461" s="143" t="s">
        <v>7</v>
      </c>
      <c r="D4461" s="143" t="s">
        <v>1618</v>
      </c>
      <c r="E4461" s="52">
        <v>7.09</v>
      </c>
      <c r="F4461" s="143" t="s">
        <v>9</v>
      </c>
      <c r="G4461" s="143" t="s">
        <v>1619</v>
      </c>
      <c r="H4461" s="198" t="s">
        <v>1431</v>
      </c>
      <c r="I4461" s="219" t="str">
        <f t="shared" si="415"/>
        <v>December</v>
      </c>
      <c r="J4461" s="184">
        <f>IF(F4461="USD", E4461, E4461 * IFERROR(VLOOKUP(F4461, EXCHANGE_RATE!A:B, 2, FALSE), "Currency not found"))</f>
        <v>7.09</v>
      </c>
      <c r="K4461" s="184">
        <f t="shared" si="411"/>
        <v>7.09</v>
      </c>
      <c r="L4461" s="184">
        <f>IF(C4461="MTS", B4461, B4461 * IFERROR(VLOOKUP(C4461, 'QTY_CONVERSIONS '!A:B, 2, FALSE), "Units not  found"))</f>
        <v>2E-3</v>
      </c>
      <c r="M4461" s="185">
        <f t="shared" si="412"/>
        <v>14.18</v>
      </c>
      <c r="N4461" s="143" t="str">
        <f>IFERROR(VLOOKUP(D4461, Product_Category!A:B, 2, FALSE), "Uncategorized")</f>
        <v>MCC</v>
      </c>
      <c r="O4461" s="186">
        <f t="shared" si="414"/>
        <v>7090</v>
      </c>
      <c r="P4461" s="185">
        <f t="shared" si="413"/>
        <v>14.18</v>
      </c>
      <c r="Q4461" s="143">
        <v>2023</v>
      </c>
      <c r="R4461" s="143" t="str">
        <f>IFERROR(VLOOKUP(G4461,'SOURCE COMPANY'!A:B, 2, FALSE), "")</f>
        <v>BRINTON PHARMA</v>
      </c>
      <c r="S4461" s="143" t="str">
        <f>IFERROR(VLOOKUP(H4461,'CUSTOMER NAME'!A:B, 2, FALSE), "")</f>
        <v xml:space="preserve">TO THE ORDER </v>
      </c>
    </row>
    <row r="4462" spans="1:19">
      <c r="A4462" s="234" t="s">
        <v>492</v>
      </c>
      <c r="B4462" s="143">
        <v>2</v>
      </c>
      <c r="C4462" s="143" t="s">
        <v>7</v>
      </c>
      <c r="D4462" s="143" t="s">
        <v>1618</v>
      </c>
      <c r="E4462" s="52">
        <v>7.09</v>
      </c>
      <c r="F4462" s="143" t="s">
        <v>9</v>
      </c>
      <c r="G4462" s="143" t="s">
        <v>1619</v>
      </c>
      <c r="H4462" s="198" t="s">
        <v>1431</v>
      </c>
      <c r="I4462" s="219" t="str">
        <f t="shared" si="415"/>
        <v>December</v>
      </c>
      <c r="J4462" s="184">
        <f>IF(F4462="USD", E4462, E4462 * IFERROR(VLOOKUP(F4462, EXCHANGE_RATE!A:B, 2, FALSE), "Currency not found"))</f>
        <v>7.09</v>
      </c>
      <c r="K4462" s="184">
        <f t="shared" si="411"/>
        <v>7.09</v>
      </c>
      <c r="L4462" s="184">
        <f>IF(C4462="MTS", B4462, B4462 * IFERROR(VLOOKUP(C4462, 'QTY_CONVERSIONS '!A:B, 2, FALSE), "Units not  found"))</f>
        <v>2E-3</v>
      </c>
      <c r="M4462" s="185">
        <f t="shared" si="412"/>
        <v>14.18</v>
      </c>
      <c r="N4462" s="143" t="str">
        <f>IFERROR(VLOOKUP(D4462, Product_Category!A:B, 2, FALSE), "Uncategorized")</f>
        <v>MCC</v>
      </c>
      <c r="O4462" s="186">
        <f t="shared" si="414"/>
        <v>7090</v>
      </c>
      <c r="P4462" s="185">
        <f t="shared" si="413"/>
        <v>14.18</v>
      </c>
      <c r="Q4462" s="143">
        <v>2023</v>
      </c>
      <c r="R4462" s="143" t="str">
        <f>IFERROR(VLOOKUP(G4462,'SOURCE COMPANY'!A:B, 2, FALSE), "")</f>
        <v>BRINTON PHARMA</v>
      </c>
      <c r="S4462" s="143" t="str">
        <f>IFERROR(VLOOKUP(H4462,'CUSTOMER NAME'!A:B, 2, FALSE), "")</f>
        <v xml:space="preserve">TO THE ORDER </v>
      </c>
    </row>
    <row r="4463" spans="1:19">
      <c r="A4463" s="234" t="s">
        <v>492</v>
      </c>
      <c r="B4463" s="143">
        <v>2</v>
      </c>
      <c r="C4463" s="143" t="s">
        <v>7</v>
      </c>
      <c r="D4463" s="143" t="s">
        <v>1618</v>
      </c>
      <c r="E4463" s="52">
        <v>7.09</v>
      </c>
      <c r="F4463" s="143" t="s">
        <v>9</v>
      </c>
      <c r="G4463" s="143" t="s">
        <v>1619</v>
      </c>
      <c r="H4463" s="198" t="s">
        <v>1431</v>
      </c>
      <c r="I4463" s="219" t="str">
        <f t="shared" si="415"/>
        <v>December</v>
      </c>
      <c r="J4463" s="184">
        <f>IF(F4463="USD", E4463, E4463 * IFERROR(VLOOKUP(F4463, EXCHANGE_RATE!A:B, 2, FALSE), "Currency not found"))</f>
        <v>7.09</v>
      </c>
      <c r="K4463" s="184">
        <f t="shared" si="411"/>
        <v>7.09</v>
      </c>
      <c r="L4463" s="184">
        <f>IF(C4463="MTS", B4463, B4463 * IFERROR(VLOOKUP(C4463, 'QTY_CONVERSIONS '!A:B, 2, FALSE), "Units not  found"))</f>
        <v>2E-3</v>
      </c>
      <c r="M4463" s="185">
        <f t="shared" si="412"/>
        <v>14.18</v>
      </c>
      <c r="N4463" s="143" t="str">
        <f>IFERROR(VLOOKUP(D4463, Product_Category!A:B, 2, FALSE), "Uncategorized")</f>
        <v>MCC</v>
      </c>
      <c r="O4463" s="186">
        <f t="shared" si="414"/>
        <v>7090</v>
      </c>
      <c r="P4463" s="185">
        <f t="shared" si="413"/>
        <v>14.18</v>
      </c>
      <c r="Q4463" s="143">
        <v>2023</v>
      </c>
      <c r="R4463" s="143" t="str">
        <f>IFERROR(VLOOKUP(G4463,'SOURCE COMPANY'!A:B, 2, FALSE), "")</f>
        <v>BRINTON PHARMA</v>
      </c>
      <c r="S4463" s="143" t="str">
        <f>IFERROR(VLOOKUP(H4463,'CUSTOMER NAME'!A:B, 2, FALSE), "")</f>
        <v xml:space="preserve">TO THE ORDER </v>
      </c>
    </row>
    <row r="4464" spans="1:19">
      <c r="A4464" s="234" t="s">
        <v>492</v>
      </c>
      <c r="B4464" s="143">
        <v>2</v>
      </c>
      <c r="C4464" s="143" t="s">
        <v>7</v>
      </c>
      <c r="D4464" s="143" t="s">
        <v>1618</v>
      </c>
      <c r="E4464" s="52">
        <v>7.09</v>
      </c>
      <c r="F4464" s="143" t="s">
        <v>9</v>
      </c>
      <c r="G4464" s="143" t="s">
        <v>1619</v>
      </c>
      <c r="H4464" s="198" t="s">
        <v>1431</v>
      </c>
      <c r="I4464" s="219" t="str">
        <f t="shared" si="415"/>
        <v>December</v>
      </c>
      <c r="J4464" s="184">
        <f>IF(F4464="USD", E4464, E4464 * IFERROR(VLOOKUP(F4464, EXCHANGE_RATE!A:B, 2, FALSE), "Currency not found"))</f>
        <v>7.09</v>
      </c>
      <c r="K4464" s="184">
        <f t="shared" si="411"/>
        <v>7.09</v>
      </c>
      <c r="L4464" s="184">
        <f>IF(C4464="MTS", B4464, B4464 * IFERROR(VLOOKUP(C4464, 'QTY_CONVERSIONS '!A:B, 2, FALSE), "Units not  found"))</f>
        <v>2E-3</v>
      </c>
      <c r="M4464" s="185">
        <f t="shared" si="412"/>
        <v>14.18</v>
      </c>
      <c r="N4464" s="143" t="str">
        <f>IFERROR(VLOOKUP(D4464, Product_Category!A:B, 2, FALSE), "Uncategorized")</f>
        <v>MCC</v>
      </c>
      <c r="O4464" s="186">
        <f t="shared" si="414"/>
        <v>7090</v>
      </c>
      <c r="P4464" s="185">
        <f t="shared" si="413"/>
        <v>14.18</v>
      </c>
      <c r="Q4464" s="143">
        <v>2023</v>
      </c>
      <c r="R4464" s="143" t="str">
        <f>IFERROR(VLOOKUP(G4464,'SOURCE COMPANY'!A:B, 2, FALSE), "")</f>
        <v>BRINTON PHARMA</v>
      </c>
      <c r="S4464" s="143" t="str">
        <f>IFERROR(VLOOKUP(H4464,'CUSTOMER NAME'!A:B, 2, FALSE), "")</f>
        <v xml:space="preserve">TO THE ORDER </v>
      </c>
    </row>
    <row r="4465" spans="1:19">
      <c r="A4465" s="234" t="s">
        <v>1566</v>
      </c>
      <c r="B4465" s="143">
        <v>18</v>
      </c>
      <c r="C4465" s="143" t="s">
        <v>7</v>
      </c>
      <c r="D4465" s="143" t="s">
        <v>1484</v>
      </c>
      <c r="E4465" s="53">
        <v>2</v>
      </c>
      <c r="F4465" s="143" t="s">
        <v>9</v>
      </c>
      <c r="G4465" s="131" t="s">
        <v>2723</v>
      </c>
      <c r="H4465" s="198" t="s">
        <v>1431</v>
      </c>
      <c r="I4465" s="219" t="str">
        <f t="shared" si="415"/>
        <v>December</v>
      </c>
      <c r="J4465" s="184">
        <f>IF(F4465="USD", E4465, E4465 * IFERROR(VLOOKUP(F4465, EXCHANGE_RATE!A:B, 2, FALSE), "Currency not found"))</f>
        <v>2</v>
      </c>
      <c r="K4465" s="184">
        <f t="shared" si="411"/>
        <v>2</v>
      </c>
      <c r="L4465" s="184">
        <f>IF(C4465="MTS", B4465, B4465 * IFERROR(VLOOKUP(C4465, 'QTY_CONVERSIONS '!A:B, 2, FALSE), "Units not  found"))</f>
        <v>1.8000000000000002E-2</v>
      </c>
      <c r="M4465" s="185">
        <f t="shared" si="412"/>
        <v>36</v>
      </c>
      <c r="N4465" s="143" t="str">
        <f>IFERROR(VLOOKUP(D4465, Product_Category!A:B, 2, FALSE), "Uncategorized")</f>
        <v>MCC</v>
      </c>
      <c r="O4465" s="186">
        <f t="shared" si="414"/>
        <v>2000</v>
      </c>
      <c r="P4465" s="185">
        <f t="shared" si="413"/>
        <v>36.000000000000007</v>
      </c>
      <c r="Q4465" s="143">
        <v>2023</v>
      </c>
      <c r="R4465" s="143" t="str">
        <f>IFERROR(VLOOKUP(G4465,'SOURCE COMPANY'!A:B, 2, FALSE), "")</f>
        <v>CHEMFIELD</v>
      </c>
      <c r="S4465" s="143" t="str">
        <f>IFERROR(VLOOKUP(H4465,'CUSTOMER NAME'!A:B, 2, FALSE), "")</f>
        <v xml:space="preserve">TO THE ORDER </v>
      </c>
    </row>
    <row r="4466" spans="1:19">
      <c r="A4466" s="234" t="s">
        <v>1566</v>
      </c>
      <c r="B4466" s="143">
        <v>24</v>
      </c>
      <c r="C4466" s="143" t="s">
        <v>7</v>
      </c>
      <c r="D4466" s="143" t="s">
        <v>1484</v>
      </c>
      <c r="E4466" s="53">
        <v>455</v>
      </c>
      <c r="F4466" s="143" t="s">
        <v>1730</v>
      </c>
      <c r="G4466" s="131" t="s">
        <v>2723</v>
      </c>
      <c r="H4466" s="198" t="s">
        <v>1431</v>
      </c>
      <c r="I4466" s="219" t="str">
        <f t="shared" ref="I4466:I4497" si="416">I4465</f>
        <v>December</v>
      </c>
      <c r="J4466" s="184">
        <f>IF(F4466="USD", E4466, E4466 * IFERROR(VLOOKUP(F4466, EXCHANGE_RATE!A:B, 2, FALSE), "Currency not found"))</f>
        <v>5.46</v>
      </c>
      <c r="K4466" s="184">
        <f t="shared" si="411"/>
        <v>5.46</v>
      </c>
      <c r="L4466" s="184">
        <f>IF(C4466="MTS", B4466, B4466 * IFERROR(VLOOKUP(C4466, 'QTY_CONVERSIONS '!A:B, 2, FALSE), "Units not  found"))</f>
        <v>2.4E-2</v>
      </c>
      <c r="M4466" s="185">
        <f t="shared" si="412"/>
        <v>131.04</v>
      </c>
      <c r="N4466" s="143" t="str">
        <f>IFERROR(VLOOKUP(D4466, Product_Category!A:B, 2, FALSE), "Uncategorized")</f>
        <v>MCC</v>
      </c>
      <c r="O4466" s="186">
        <f t="shared" si="414"/>
        <v>5460</v>
      </c>
      <c r="P4466" s="185">
        <f t="shared" si="413"/>
        <v>131.04</v>
      </c>
      <c r="Q4466" s="143">
        <v>2023</v>
      </c>
      <c r="R4466" s="143" t="str">
        <f>IFERROR(VLOOKUP(G4466,'SOURCE COMPANY'!A:B, 2, FALSE), "")</f>
        <v>CHEMFIELD</v>
      </c>
      <c r="S4466" s="143" t="str">
        <f>IFERROR(VLOOKUP(H4466,'CUSTOMER NAME'!A:B, 2, FALSE), "")</f>
        <v xml:space="preserve">TO THE ORDER </v>
      </c>
    </row>
    <row r="4467" spans="1:19">
      <c r="A4467" s="234" t="s">
        <v>1566</v>
      </c>
      <c r="B4467" s="143">
        <v>24</v>
      </c>
      <c r="C4467" s="143" t="s">
        <v>7</v>
      </c>
      <c r="D4467" s="143" t="s">
        <v>1484</v>
      </c>
      <c r="E4467" s="53">
        <v>455</v>
      </c>
      <c r="F4467" s="143" t="s">
        <v>1730</v>
      </c>
      <c r="G4467" s="131" t="s">
        <v>2723</v>
      </c>
      <c r="H4467" s="198" t="s">
        <v>1431</v>
      </c>
      <c r="I4467" s="219" t="str">
        <f t="shared" si="416"/>
        <v>December</v>
      </c>
      <c r="J4467" s="184">
        <f>IF(F4467="USD", E4467, E4467 * IFERROR(VLOOKUP(F4467, EXCHANGE_RATE!A:B, 2, FALSE), "Currency not found"))</f>
        <v>5.46</v>
      </c>
      <c r="K4467" s="184">
        <f t="shared" si="411"/>
        <v>5.46</v>
      </c>
      <c r="L4467" s="184">
        <f>IF(C4467="MTS", B4467, B4467 * IFERROR(VLOOKUP(C4467, 'QTY_CONVERSIONS '!A:B, 2, FALSE), "Units not  found"))</f>
        <v>2.4E-2</v>
      </c>
      <c r="M4467" s="185">
        <f t="shared" si="412"/>
        <v>131.04</v>
      </c>
      <c r="N4467" s="143" t="str">
        <f>IFERROR(VLOOKUP(D4467, Product_Category!A:B, 2, FALSE), "Uncategorized")</f>
        <v>MCC</v>
      </c>
      <c r="O4467" s="186">
        <f t="shared" si="414"/>
        <v>5460</v>
      </c>
      <c r="P4467" s="185">
        <f t="shared" si="413"/>
        <v>131.04</v>
      </c>
      <c r="Q4467" s="143">
        <v>2023</v>
      </c>
      <c r="R4467" s="143" t="str">
        <f>IFERROR(VLOOKUP(G4467,'SOURCE COMPANY'!A:B, 2, FALSE), "")</f>
        <v>CHEMFIELD</v>
      </c>
      <c r="S4467" s="143" t="str">
        <f>IFERROR(VLOOKUP(H4467,'CUSTOMER NAME'!A:B, 2, FALSE), "")</f>
        <v xml:space="preserve">TO THE ORDER </v>
      </c>
    </row>
    <row r="4468" spans="1:19">
      <c r="A4468" s="234" t="s">
        <v>1566</v>
      </c>
      <c r="B4468" s="143">
        <v>24</v>
      </c>
      <c r="C4468" s="143" t="s">
        <v>7</v>
      </c>
      <c r="D4468" s="143" t="s">
        <v>1484</v>
      </c>
      <c r="E4468" s="53">
        <v>189</v>
      </c>
      <c r="F4468" s="143" t="s">
        <v>1730</v>
      </c>
      <c r="G4468" s="131" t="s">
        <v>2723</v>
      </c>
      <c r="H4468" s="198" t="s">
        <v>1431</v>
      </c>
      <c r="I4468" s="219" t="str">
        <f t="shared" si="416"/>
        <v>December</v>
      </c>
      <c r="J4468" s="184">
        <f>IF(F4468="USD", E4468, E4468 * IFERROR(VLOOKUP(F4468, EXCHANGE_RATE!A:B, 2, FALSE), "Currency not found"))</f>
        <v>2.2680000000000002</v>
      </c>
      <c r="K4468" s="184">
        <f t="shared" si="411"/>
        <v>2.2699999999999996</v>
      </c>
      <c r="L4468" s="184">
        <f>IF(C4468="MTS", B4468, B4468 * IFERROR(VLOOKUP(C4468, 'QTY_CONVERSIONS '!A:B, 2, FALSE), "Units not  found"))</f>
        <v>2.4E-2</v>
      </c>
      <c r="M4468" s="185">
        <f t="shared" si="412"/>
        <v>54.47999999999999</v>
      </c>
      <c r="N4468" s="143" t="str">
        <f>IFERROR(VLOOKUP(D4468, Product_Category!A:B, 2, FALSE), "Uncategorized")</f>
        <v>MCC</v>
      </c>
      <c r="O4468" s="186">
        <f t="shared" si="414"/>
        <v>2269.9999999999995</v>
      </c>
      <c r="P4468" s="185">
        <f t="shared" si="413"/>
        <v>54.47999999999999</v>
      </c>
      <c r="Q4468" s="143">
        <v>2023</v>
      </c>
      <c r="R4468" s="143" t="str">
        <f>IFERROR(VLOOKUP(G4468,'SOURCE COMPANY'!A:B, 2, FALSE), "")</f>
        <v>CHEMFIELD</v>
      </c>
      <c r="S4468" s="143" t="str">
        <f>IFERROR(VLOOKUP(H4468,'CUSTOMER NAME'!A:B, 2, FALSE), "")</f>
        <v xml:space="preserve">TO THE ORDER </v>
      </c>
    </row>
    <row r="4469" spans="1:19">
      <c r="A4469" s="234" t="s">
        <v>1566</v>
      </c>
      <c r="B4469" s="143">
        <v>6</v>
      </c>
      <c r="C4469" s="143" t="s">
        <v>7</v>
      </c>
      <c r="D4469" s="143" t="s">
        <v>1484</v>
      </c>
      <c r="E4469" s="53">
        <v>209</v>
      </c>
      <c r="F4469" s="143" t="s">
        <v>1730</v>
      </c>
      <c r="G4469" s="131" t="s">
        <v>2723</v>
      </c>
      <c r="H4469" s="198" t="s">
        <v>1431</v>
      </c>
      <c r="I4469" s="219" t="str">
        <f t="shared" si="416"/>
        <v>December</v>
      </c>
      <c r="J4469" s="184">
        <f>IF(F4469="USD", E4469, E4469 * IFERROR(VLOOKUP(F4469, EXCHANGE_RATE!A:B, 2, FALSE), "Currency not found"))</f>
        <v>2.508</v>
      </c>
      <c r="K4469" s="184">
        <f t="shared" si="411"/>
        <v>2.5099999999999998</v>
      </c>
      <c r="L4469" s="184">
        <f>IF(C4469="MTS", B4469, B4469 * IFERROR(VLOOKUP(C4469, 'QTY_CONVERSIONS '!A:B, 2, FALSE), "Units not  found"))</f>
        <v>6.0000000000000001E-3</v>
      </c>
      <c r="M4469" s="185">
        <f t="shared" si="412"/>
        <v>15.059999999999999</v>
      </c>
      <c r="N4469" s="143" t="str">
        <f>IFERROR(VLOOKUP(D4469, Product_Category!A:B, 2, FALSE), "Uncategorized")</f>
        <v>MCC</v>
      </c>
      <c r="O4469" s="186">
        <f t="shared" si="414"/>
        <v>2510</v>
      </c>
      <c r="P4469" s="185">
        <f t="shared" si="413"/>
        <v>15.06</v>
      </c>
      <c r="Q4469" s="143">
        <v>2023</v>
      </c>
      <c r="R4469" s="143" t="str">
        <f>IFERROR(VLOOKUP(G4469,'SOURCE COMPANY'!A:B, 2, FALSE), "")</f>
        <v>CHEMFIELD</v>
      </c>
      <c r="S4469" s="143" t="str">
        <f>IFERROR(VLOOKUP(H4469,'CUSTOMER NAME'!A:B, 2, FALSE), "")</f>
        <v xml:space="preserve">TO THE ORDER </v>
      </c>
    </row>
    <row r="4470" spans="1:19">
      <c r="A4470" s="234" t="s">
        <v>1566</v>
      </c>
      <c r="B4470" s="143">
        <v>24</v>
      </c>
      <c r="C4470" s="143" t="s">
        <v>7</v>
      </c>
      <c r="D4470" s="143" t="s">
        <v>1574</v>
      </c>
      <c r="E4470" s="53">
        <v>189</v>
      </c>
      <c r="F4470" s="143" t="s">
        <v>1730</v>
      </c>
      <c r="G4470" s="131" t="s">
        <v>2723</v>
      </c>
      <c r="H4470" s="198" t="s">
        <v>1431</v>
      </c>
      <c r="I4470" s="219" t="str">
        <f t="shared" si="416"/>
        <v>December</v>
      </c>
      <c r="J4470" s="184">
        <f>IF(F4470="USD", E4470, E4470 * IFERROR(VLOOKUP(F4470, EXCHANGE_RATE!A:B, 2, FALSE), "Currency not found"))</f>
        <v>2.2680000000000002</v>
      </c>
      <c r="K4470" s="184">
        <f t="shared" si="411"/>
        <v>2.2699999999999996</v>
      </c>
      <c r="L4470" s="184">
        <f>IF(C4470="MTS", B4470, B4470 * IFERROR(VLOOKUP(C4470, 'QTY_CONVERSIONS '!A:B, 2, FALSE), "Units not  found"))</f>
        <v>2.4E-2</v>
      </c>
      <c r="M4470" s="185">
        <f t="shared" si="412"/>
        <v>54.47999999999999</v>
      </c>
      <c r="N4470" s="143" t="str">
        <f>IFERROR(VLOOKUP(D4470, Product_Category!A:B, 2, FALSE), "Uncategorized")</f>
        <v>MCC</v>
      </c>
      <c r="O4470" s="186">
        <f t="shared" si="414"/>
        <v>2269.9999999999995</v>
      </c>
      <c r="P4470" s="185">
        <f t="shared" si="413"/>
        <v>54.47999999999999</v>
      </c>
      <c r="Q4470" s="143">
        <v>2023</v>
      </c>
      <c r="R4470" s="143" t="str">
        <f>IFERROR(VLOOKUP(G4470,'SOURCE COMPANY'!A:B, 2, FALSE), "")</f>
        <v>CHEMFIELD</v>
      </c>
      <c r="S4470" s="143" t="str">
        <f>IFERROR(VLOOKUP(H4470,'CUSTOMER NAME'!A:B, 2, FALSE), "")</f>
        <v xml:space="preserve">TO THE ORDER </v>
      </c>
    </row>
    <row r="4471" spans="1:19">
      <c r="A4471" s="234" t="s">
        <v>1578</v>
      </c>
      <c r="B4471" s="143">
        <v>150</v>
      </c>
      <c r="C4471" s="143" t="s">
        <v>7</v>
      </c>
      <c r="D4471" s="143" t="s">
        <v>1574</v>
      </c>
      <c r="E4471" s="52">
        <v>17.28</v>
      </c>
      <c r="F4471" s="143" t="s">
        <v>9</v>
      </c>
      <c r="G4471" s="131" t="s">
        <v>2723</v>
      </c>
      <c r="H4471" s="198" t="s">
        <v>1431</v>
      </c>
      <c r="I4471" s="219" t="str">
        <f t="shared" si="416"/>
        <v>December</v>
      </c>
      <c r="J4471" s="184">
        <f>IF(F4471="USD", E4471, E4471 * IFERROR(VLOOKUP(F4471, EXCHANGE_RATE!A:B, 2, FALSE), "Currency not found"))</f>
        <v>17.28</v>
      </c>
      <c r="K4471" s="184">
        <f t="shared" si="411"/>
        <v>17.28</v>
      </c>
      <c r="L4471" s="184">
        <f>IF(C4471="MTS", B4471, B4471 * IFERROR(VLOOKUP(C4471, 'QTY_CONVERSIONS '!A:B, 2, FALSE), "Units not  found"))</f>
        <v>0.15</v>
      </c>
      <c r="M4471" s="185">
        <f t="shared" si="412"/>
        <v>2592</v>
      </c>
      <c r="N4471" s="143" t="str">
        <f>IFERROR(VLOOKUP(D4471, Product_Category!A:B, 2, FALSE), "Uncategorized")</f>
        <v>MCC</v>
      </c>
      <c r="O4471" s="186">
        <f t="shared" si="414"/>
        <v>17280</v>
      </c>
      <c r="P4471" s="185">
        <f t="shared" si="413"/>
        <v>2592</v>
      </c>
      <c r="Q4471" s="143">
        <v>2023</v>
      </c>
      <c r="R4471" s="143" t="str">
        <f>IFERROR(VLOOKUP(G4471,'SOURCE COMPANY'!A:B, 2, FALSE), "")</f>
        <v>CHEMFIELD</v>
      </c>
      <c r="S4471" s="143" t="str">
        <f>IFERROR(VLOOKUP(H4471,'CUSTOMER NAME'!A:B, 2, FALSE), "")</f>
        <v xml:space="preserve">TO THE ORDER </v>
      </c>
    </row>
    <row r="4472" spans="1:19">
      <c r="A4472" s="234" t="s">
        <v>1578</v>
      </c>
      <c r="B4472" s="143">
        <v>150</v>
      </c>
      <c r="C4472" s="143" t="s">
        <v>7</v>
      </c>
      <c r="D4472" s="143" t="s">
        <v>1574</v>
      </c>
      <c r="E4472" s="52">
        <v>1</v>
      </c>
      <c r="F4472" s="143" t="s">
        <v>9</v>
      </c>
      <c r="G4472" s="131" t="s">
        <v>2723</v>
      </c>
      <c r="H4472" s="198" t="s">
        <v>1431</v>
      </c>
      <c r="I4472" s="219" t="str">
        <f t="shared" si="416"/>
        <v>December</v>
      </c>
      <c r="J4472" s="184">
        <f>IF(F4472="USD", E4472, E4472 * IFERROR(VLOOKUP(F4472, EXCHANGE_RATE!A:B, 2, FALSE), "Currency not found"))</f>
        <v>1</v>
      </c>
      <c r="K4472" s="184">
        <f t="shared" si="411"/>
        <v>1</v>
      </c>
      <c r="L4472" s="184">
        <f>IF(C4472="MTS", B4472, B4472 * IFERROR(VLOOKUP(C4472, 'QTY_CONVERSIONS '!A:B, 2, FALSE), "Units not  found"))</f>
        <v>0.15</v>
      </c>
      <c r="M4472" s="185">
        <f t="shared" si="412"/>
        <v>150</v>
      </c>
      <c r="N4472" s="143" t="str">
        <f>IFERROR(VLOOKUP(D4472, Product_Category!A:B, 2, FALSE), "Uncategorized")</f>
        <v>MCC</v>
      </c>
      <c r="O4472" s="186">
        <f t="shared" si="414"/>
        <v>1000</v>
      </c>
      <c r="P4472" s="185">
        <f t="shared" si="413"/>
        <v>150</v>
      </c>
      <c r="Q4472" s="143">
        <v>2023</v>
      </c>
      <c r="R4472" s="143" t="str">
        <f>IFERROR(VLOOKUP(G4472,'SOURCE COMPANY'!A:B, 2, FALSE), "")</f>
        <v>CHEMFIELD</v>
      </c>
      <c r="S4472" s="143" t="str">
        <f>IFERROR(VLOOKUP(H4472,'CUSTOMER NAME'!A:B, 2, FALSE), "")</f>
        <v xml:space="preserve">TO THE ORDER </v>
      </c>
    </row>
    <row r="4473" spans="1:19">
      <c r="A4473" s="234" t="s">
        <v>1578</v>
      </c>
      <c r="B4473" s="143">
        <v>25</v>
      </c>
      <c r="C4473" s="143" t="s">
        <v>7</v>
      </c>
      <c r="D4473" s="143" t="s">
        <v>1574</v>
      </c>
      <c r="E4473" s="52">
        <v>18.066669999999998</v>
      </c>
      <c r="F4473" s="143" t="s">
        <v>9</v>
      </c>
      <c r="G4473" s="131" t="s">
        <v>2723</v>
      </c>
      <c r="H4473" s="198" t="s">
        <v>1431</v>
      </c>
      <c r="I4473" s="219" t="str">
        <f t="shared" si="416"/>
        <v>December</v>
      </c>
      <c r="J4473" s="184">
        <f>IF(F4473="USD", E4473, E4473 * IFERROR(VLOOKUP(F4473, EXCHANGE_RATE!A:B, 2, FALSE), "Currency not found"))</f>
        <v>18.066669999999998</v>
      </c>
      <c r="K4473" s="184">
        <f t="shared" si="411"/>
        <v>18.07</v>
      </c>
      <c r="L4473" s="184">
        <f>IF(C4473="MTS", B4473, B4473 * IFERROR(VLOOKUP(C4473, 'QTY_CONVERSIONS '!A:B, 2, FALSE), "Units not  found"))</f>
        <v>2.5000000000000001E-2</v>
      </c>
      <c r="M4473" s="185">
        <f t="shared" si="412"/>
        <v>451.75</v>
      </c>
      <c r="N4473" s="143" t="str">
        <f>IFERROR(VLOOKUP(D4473, Product_Category!A:B, 2, FALSE), "Uncategorized")</f>
        <v>MCC</v>
      </c>
      <c r="O4473" s="186">
        <f t="shared" si="414"/>
        <v>18070</v>
      </c>
      <c r="P4473" s="185">
        <f t="shared" si="413"/>
        <v>451.75</v>
      </c>
      <c r="Q4473" s="143">
        <v>2023</v>
      </c>
      <c r="R4473" s="143" t="str">
        <f>IFERROR(VLOOKUP(G4473,'SOURCE COMPANY'!A:B, 2, FALSE), "")</f>
        <v>CHEMFIELD</v>
      </c>
      <c r="S4473" s="143" t="str">
        <f>IFERROR(VLOOKUP(H4473,'CUSTOMER NAME'!A:B, 2, FALSE), "")</f>
        <v xml:space="preserve">TO THE ORDER </v>
      </c>
    </row>
    <row r="4474" spans="1:19">
      <c r="A4474" s="235" t="s">
        <v>492</v>
      </c>
      <c r="B4474" s="221">
        <v>20</v>
      </c>
      <c r="C4474" s="221" t="s">
        <v>1647</v>
      </c>
      <c r="D4474" s="221" t="s">
        <v>1484</v>
      </c>
      <c r="E4474" s="58">
        <v>2590</v>
      </c>
      <c r="F4474" s="221" t="s">
        <v>9</v>
      </c>
      <c r="G4474" s="131" t="s">
        <v>2723</v>
      </c>
      <c r="H4474" s="200" t="s">
        <v>1431</v>
      </c>
      <c r="I4474" s="219" t="str">
        <f t="shared" si="416"/>
        <v>December</v>
      </c>
      <c r="J4474" s="184">
        <f>IF(F4474="USD", E4474, E4474 * IFERROR(VLOOKUP(F4474, EXCHANGE_RATE!A:B, 2, FALSE), "Currency not found"))</f>
        <v>2590</v>
      </c>
      <c r="K4474" s="184">
        <f t="shared" si="411"/>
        <v>2590</v>
      </c>
      <c r="L4474" s="184">
        <f>IF(C4474="MTS", B4474, B4474 * IFERROR(VLOOKUP(C4474, 'QTY_CONVERSIONS '!A:B, 2, FALSE), "Units not  found"))</f>
        <v>20</v>
      </c>
      <c r="M4474" s="185">
        <f t="shared" si="412"/>
        <v>51800</v>
      </c>
      <c r="N4474" s="143" t="str">
        <f>IFERROR(VLOOKUP(D4474, Product_Category!A:B, 2, FALSE), "Uncategorized")</f>
        <v>MCC</v>
      </c>
      <c r="O4474" s="186">
        <f t="shared" si="414"/>
        <v>2590000</v>
      </c>
      <c r="P4474" s="185">
        <f t="shared" si="413"/>
        <v>51800000</v>
      </c>
      <c r="Q4474" s="143">
        <v>2023</v>
      </c>
      <c r="R4474" s="143" t="str">
        <f>IFERROR(VLOOKUP(G4474,'SOURCE COMPANY'!A:B, 2, FALSE), "")</f>
        <v>CHEMFIELD</v>
      </c>
      <c r="S4474" s="143" t="str">
        <f>IFERROR(VLOOKUP(H4474,'CUSTOMER NAME'!A:B, 2, FALSE), "")</f>
        <v xml:space="preserve">TO THE ORDER </v>
      </c>
    </row>
    <row r="4475" spans="1:19">
      <c r="A4475" s="234" t="s">
        <v>1579</v>
      </c>
      <c r="B4475" s="143">
        <v>75</v>
      </c>
      <c r="C4475" s="143" t="s">
        <v>7</v>
      </c>
      <c r="D4475" s="143" t="s">
        <v>1574</v>
      </c>
      <c r="E4475" s="52">
        <v>1</v>
      </c>
      <c r="F4475" s="143" t="s">
        <v>9</v>
      </c>
      <c r="G4475" s="131" t="s">
        <v>2723</v>
      </c>
      <c r="H4475" s="198" t="s">
        <v>1431</v>
      </c>
      <c r="I4475" s="219" t="str">
        <f t="shared" si="416"/>
        <v>December</v>
      </c>
      <c r="J4475" s="184">
        <f>IF(F4475="USD", E4475, E4475 * IFERROR(VLOOKUP(F4475, EXCHANGE_RATE!A:B, 2, FALSE), "Currency not found"))</f>
        <v>1</v>
      </c>
      <c r="K4475" s="184">
        <f t="shared" si="411"/>
        <v>1</v>
      </c>
      <c r="L4475" s="184">
        <f>IF(C4475="MTS", B4475, B4475 * IFERROR(VLOOKUP(C4475, 'QTY_CONVERSIONS '!A:B, 2, FALSE), "Units not  found"))</f>
        <v>7.4999999999999997E-2</v>
      </c>
      <c r="M4475" s="185">
        <f t="shared" si="412"/>
        <v>75</v>
      </c>
      <c r="N4475" s="143" t="str">
        <f>IFERROR(VLOOKUP(D4475, Product_Category!A:B, 2, FALSE), "Uncategorized")</f>
        <v>MCC</v>
      </c>
      <c r="O4475" s="186">
        <f t="shared" si="414"/>
        <v>1000</v>
      </c>
      <c r="P4475" s="185">
        <f t="shared" si="413"/>
        <v>75</v>
      </c>
      <c r="Q4475" s="143">
        <v>2023</v>
      </c>
      <c r="R4475" s="143" t="str">
        <f>IFERROR(VLOOKUP(G4475,'SOURCE COMPANY'!A:B, 2, FALSE), "")</f>
        <v>CHEMFIELD</v>
      </c>
      <c r="S4475" s="143" t="str">
        <f>IFERROR(VLOOKUP(H4475,'CUSTOMER NAME'!A:B, 2, FALSE), "")</f>
        <v xml:space="preserve">TO THE ORDER </v>
      </c>
    </row>
    <row r="4476" spans="1:19">
      <c r="A4476" s="235" t="s">
        <v>489</v>
      </c>
      <c r="B4476" s="221">
        <v>2</v>
      </c>
      <c r="C4476" s="221" t="s">
        <v>1647</v>
      </c>
      <c r="D4476" s="221" t="s">
        <v>1574</v>
      </c>
      <c r="E4476" s="58">
        <v>2810</v>
      </c>
      <c r="F4476" s="221" t="s">
        <v>9</v>
      </c>
      <c r="G4476" s="131" t="s">
        <v>2723</v>
      </c>
      <c r="H4476" s="200" t="s">
        <v>1431</v>
      </c>
      <c r="I4476" s="219" t="str">
        <f t="shared" si="416"/>
        <v>December</v>
      </c>
      <c r="J4476" s="184">
        <f>IF(F4476="USD", E4476, E4476 * IFERROR(VLOOKUP(F4476, EXCHANGE_RATE!A:B, 2, FALSE), "Currency not found"))</f>
        <v>2810</v>
      </c>
      <c r="K4476" s="184">
        <f t="shared" si="411"/>
        <v>2810</v>
      </c>
      <c r="L4476" s="184">
        <f>IF(C4476="MTS", B4476, B4476 * IFERROR(VLOOKUP(C4476, 'QTY_CONVERSIONS '!A:B, 2, FALSE), "Units not  found"))</f>
        <v>2</v>
      </c>
      <c r="M4476" s="185">
        <f t="shared" si="412"/>
        <v>5620</v>
      </c>
      <c r="N4476" s="143" t="str">
        <f>IFERROR(VLOOKUP(D4476, Product_Category!A:B, 2, FALSE), "Uncategorized")</f>
        <v>MCC</v>
      </c>
      <c r="O4476" s="186">
        <f t="shared" si="414"/>
        <v>2810000</v>
      </c>
      <c r="P4476" s="185">
        <f t="shared" si="413"/>
        <v>5620000</v>
      </c>
      <c r="Q4476" s="143">
        <v>2023</v>
      </c>
      <c r="R4476" s="143" t="str">
        <f>IFERROR(VLOOKUP(G4476,'SOURCE COMPANY'!A:B, 2, FALSE), "")</f>
        <v>CHEMFIELD</v>
      </c>
      <c r="S4476" s="143" t="str">
        <f>IFERROR(VLOOKUP(H4476,'CUSTOMER NAME'!A:B, 2, FALSE), "")</f>
        <v xml:space="preserve">TO THE ORDER </v>
      </c>
    </row>
    <row r="4477" spans="1:19">
      <c r="A4477" s="234" t="s">
        <v>489</v>
      </c>
      <c r="B4477" s="143">
        <v>8</v>
      </c>
      <c r="C4477" s="143" t="s">
        <v>1647</v>
      </c>
      <c r="D4477" s="143" t="s">
        <v>1574</v>
      </c>
      <c r="E4477" s="53">
        <v>2810</v>
      </c>
      <c r="F4477" s="143" t="s">
        <v>9</v>
      </c>
      <c r="G4477" s="131" t="s">
        <v>2723</v>
      </c>
      <c r="H4477" s="198" t="s">
        <v>1431</v>
      </c>
      <c r="I4477" s="219" t="str">
        <f t="shared" si="416"/>
        <v>December</v>
      </c>
      <c r="J4477" s="184">
        <f>IF(F4477="USD", E4477, E4477 * IFERROR(VLOOKUP(F4477, EXCHANGE_RATE!A:B, 2, FALSE), "Currency not found"))</f>
        <v>2810</v>
      </c>
      <c r="K4477" s="184">
        <f t="shared" si="411"/>
        <v>2810</v>
      </c>
      <c r="L4477" s="184">
        <f>IF(C4477="MTS", B4477, B4477 * IFERROR(VLOOKUP(C4477, 'QTY_CONVERSIONS '!A:B, 2, FALSE), "Units not  found"))</f>
        <v>8</v>
      </c>
      <c r="M4477" s="185">
        <f t="shared" si="412"/>
        <v>22480</v>
      </c>
      <c r="N4477" s="143" t="str">
        <f>IFERROR(VLOOKUP(D4477, Product_Category!A:B, 2, FALSE), "Uncategorized")</f>
        <v>MCC</v>
      </c>
      <c r="O4477" s="186">
        <f t="shared" si="414"/>
        <v>2810000</v>
      </c>
      <c r="P4477" s="185">
        <f t="shared" si="413"/>
        <v>22480000</v>
      </c>
      <c r="Q4477" s="143">
        <v>2023</v>
      </c>
      <c r="R4477" s="143" t="str">
        <f>IFERROR(VLOOKUP(G4477,'SOURCE COMPANY'!A:B, 2, FALSE), "")</f>
        <v>CHEMFIELD</v>
      </c>
      <c r="S4477" s="143" t="str">
        <f>IFERROR(VLOOKUP(H4477,'CUSTOMER NAME'!A:B, 2, FALSE), "")</f>
        <v xml:space="preserve">TO THE ORDER </v>
      </c>
    </row>
    <row r="4478" spans="1:19">
      <c r="A4478" s="234" t="s">
        <v>461</v>
      </c>
      <c r="B4478" s="143">
        <v>10</v>
      </c>
      <c r="C4478" s="143" t="s">
        <v>1647</v>
      </c>
      <c r="D4478" s="143" t="s">
        <v>1484</v>
      </c>
      <c r="E4478" s="52">
        <v>2050</v>
      </c>
      <c r="F4478" s="143" t="s">
        <v>1718</v>
      </c>
      <c r="G4478" s="131" t="s">
        <v>2723</v>
      </c>
      <c r="H4478" s="198" t="s">
        <v>1431</v>
      </c>
      <c r="I4478" s="219" t="str">
        <f t="shared" si="416"/>
        <v>December</v>
      </c>
      <c r="J4478" s="184">
        <f>IF(F4478="USD", E4478, E4478 * IFERROR(VLOOKUP(F4478, EXCHANGE_RATE!A:B, 2, FALSE), "Currency not found"))</f>
        <v>2193.5</v>
      </c>
      <c r="K4478" s="184">
        <f t="shared" si="411"/>
        <v>2193.5</v>
      </c>
      <c r="L4478" s="184">
        <f>IF(C4478="MTS", B4478, B4478 * IFERROR(VLOOKUP(C4478, 'QTY_CONVERSIONS '!A:B, 2, FALSE), "Units not  found"))</f>
        <v>10</v>
      </c>
      <c r="M4478" s="185">
        <f t="shared" si="412"/>
        <v>21935</v>
      </c>
      <c r="N4478" s="143" t="str">
        <f>IFERROR(VLOOKUP(D4478, Product_Category!A:B, 2, FALSE), "Uncategorized")</f>
        <v>MCC</v>
      </c>
      <c r="O4478" s="186">
        <f t="shared" si="414"/>
        <v>2193500</v>
      </c>
      <c r="P4478" s="185">
        <f t="shared" si="413"/>
        <v>21935000</v>
      </c>
      <c r="Q4478" s="143">
        <v>2023</v>
      </c>
      <c r="R4478" s="143" t="str">
        <f>IFERROR(VLOOKUP(G4478,'SOURCE COMPANY'!A:B, 2, FALSE), "")</f>
        <v>CHEMFIELD</v>
      </c>
      <c r="S4478" s="143" t="str">
        <f>IFERROR(VLOOKUP(H4478,'CUSTOMER NAME'!A:B, 2, FALSE), "")</f>
        <v xml:space="preserve">TO THE ORDER </v>
      </c>
    </row>
    <row r="4479" spans="1:19">
      <c r="A4479" s="234" t="s">
        <v>461</v>
      </c>
      <c r="B4479" s="143">
        <v>9</v>
      </c>
      <c r="C4479" s="143" t="s">
        <v>1647</v>
      </c>
      <c r="D4479" s="143" t="s">
        <v>1484</v>
      </c>
      <c r="E4479" s="52">
        <v>2320</v>
      </c>
      <c r="F4479" s="143" t="s">
        <v>1718</v>
      </c>
      <c r="G4479" s="131" t="s">
        <v>2723</v>
      </c>
      <c r="H4479" s="198" t="s">
        <v>1431</v>
      </c>
      <c r="I4479" s="219" t="str">
        <f t="shared" si="416"/>
        <v>December</v>
      </c>
      <c r="J4479" s="184">
        <f>IF(F4479="USD", E4479, E4479 * IFERROR(VLOOKUP(F4479, EXCHANGE_RATE!A:B, 2, FALSE), "Currency not found"))</f>
        <v>2482.4</v>
      </c>
      <c r="K4479" s="184">
        <f t="shared" si="411"/>
        <v>2482.4</v>
      </c>
      <c r="L4479" s="184">
        <f>IF(C4479="MTS", B4479, B4479 * IFERROR(VLOOKUP(C4479, 'QTY_CONVERSIONS '!A:B, 2, FALSE), "Units not  found"))</f>
        <v>9</v>
      </c>
      <c r="M4479" s="185">
        <f t="shared" si="412"/>
        <v>22341.600000000002</v>
      </c>
      <c r="N4479" s="143" t="str">
        <f>IFERROR(VLOOKUP(D4479, Product_Category!A:B, 2, FALSE), "Uncategorized")</f>
        <v>MCC</v>
      </c>
      <c r="O4479" s="186">
        <f t="shared" si="414"/>
        <v>2482400</v>
      </c>
      <c r="P4479" s="185">
        <f t="shared" si="413"/>
        <v>22341600</v>
      </c>
      <c r="Q4479" s="143">
        <v>2023</v>
      </c>
      <c r="R4479" s="143" t="str">
        <f>IFERROR(VLOOKUP(G4479,'SOURCE COMPANY'!A:B, 2, FALSE), "")</f>
        <v>CHEMFIELD</v>
      </c>
      <c r="S4479" s="143" t="str">
        <f>IFERROR(VLOOKUP(H4479,'CUSTOMER NAME'!A:B, 2, FALSE), "")</f>
        <v xml:space="preserve">TO THE ORDER </v>
      </c>
    </row>
    <row r="4480" spans="1:19">
      <c r="A4480" s="234" t="s">
        <v>461</v>
      </c>
      <c r="B4480" s="143">
        <v>5</v>
      </c>
      <c r="C4480" s="143" t="s">
        <v>1647</v>
      </c>
      <c r="D4480" s="143" t="s">
        <v>1484</v>
      </c>
      <c r="E4480" s="52">
        <v>2320</v>
      </c>
      <c r="F4480" s="143" t="s">
        <v>1718</v>
      </c>
      <c r="G4480" s="131" t="s">
        <v>2723</v>
      </c>
      <c r="H4480" s="198" t="s">
        <v>1431</v>
      </c>
      <c r="I4480" s="219" t="str">
        <f t="shared" si="416"/>
        <v>December</v>
      </c>
      <c r="J4480" s="184">
        <f>IF(F4480="USD", E4480, E4480 * IFERROR(VLOOKUP(F4480, EXCHANGE_RATE!A:B, 2, FALSE), "Currency not found"))</f>
        <v>2482.4</v>
      </c>
      <c r="K4480" s="184">
        <f t="shared" si="411"/>
        <v>2482.4</v>
      </c>
      <c r="L4480" s="184">
        <f>IF(C4480="MTS", B4480, B4480 * IFERROR(VLOOKUP(C4480, 'QTY_CONVERSIONS '!A:B, 2, FALSE), "Units not  found"))</f>
        <v>5</v>
      </c>
      <c r="M4480" s="185">
        <f t="shared" si="412"/>
        <v>12412</v>
      </c>
      <c r="N4480" s="143" t="str">
        <f>IFERROR(VLOOKUP(D4480, Product_Category!A:B, 2, FALSE), "Uncategorized")</f>
        <v>MCC</v>
      </c>
      <c r="O4480" s="186">
        <f t="shared" si="414"/>
        <v>2482400</v>
      </c>
      <c r="P4480" s="185">
        <f t="shared" si="413"/>
        <v>12412000</v>
      </c>
      <c r="Q4480" s="143">
        <v>2023</v>
      </c>
      <c r="R4480" s="143" t="str">
        <f>IFERROR(VLOOKUP(G4480,'SOURCE COMPANY'!A:B, 2, FALSE), "")</f>
        <v>CHEMFIELD</v>
      </c>
      <c r="S4480" s="143" t="str">
        <f>IFERROR(VLOOKUP(H4480,'CUSTOMER NAME'!A:B, 2, FALSE), "")</f>
        <v xml:space="preserve">TO THE ORDER </v>
      </c>
    </row>
    <row r="4481" spans="1:19">
      <c r="A4481" s="234" t="s">
        <v>1612</v>
      </c>
      <c r="B4481" s="143">
        <v>20</v>
      </c>
      <c r="C4481" s="143" t="s">
        <v>7</v>
      </c>
      <c r="D4481" s="143" t="s">
        <v>1574</v>
      </c>
      <c r="E4481" s="52">
        <v>2.25</v>
      </c>
      <c r="F4481" s="143" t="s">
        <v>9</v>
      </c>
      <c r="G4481" s="131" t="s">
        <v>2723</v>
      </c>
      <c r="H4481" s="198" t="s">
        <v>1431</v>
      </c>
      <c r="I4481" s="219" t="str">
        <f t="shared" si="416"/>
        <v>December</v>
      </c>
      <c r="J4481" s="184">
        <f>IF(F4481="USD", E4481, E4481 * IFERROR(VLOOKUP(F4481, EXCHANGE_RATE!A:B, 2, FALSE), "Currency not found"))</f>
        <v>2.25</v>
      </c>
      <c r="K4481" s="184">
        <f t="shared" si="411"/>
        <v>2.25</v>
      </c>
      <c r="L4481" s="184">
        <f>IF(C4481="MTS", B4481, B4481 * IFERROR(VLOOKUP(C4481, 'QTY_CONVERSIONS '!A:B, 2, FALSE), "Units not  found"))</f>
        <v>0.02</v>
      </c>
      <c r="M4481" s="185">
        <f t="shared" si="412"/>
        <v>45</v>
      </c>
      <c r="N4481" s="143" t="str">
        <f>IFERROR(VLOOKUP(D4481, Product_Category!A:B, 2, FALSE), "Uncategorized")</f>
        <v>MCC</v>
      </c>
      <c r="O4481" s="186">
        <f t="shared" si="414"/>
        <v>2250</v>
      </c>
      <c r="P4481" s="185">
        <f t="shared" si="413"/>
        <v>45</v>
      </c>
      <c r="Q4481" s="143">
        <v>2023</v>
      </c>
      <c r="R4481" s="143" t="str">
        <f>IFERROR(VLOOKUP(G4481,'SOURCE COMPANY'!A:B, 2, FALSE), "")</f>
        <v>CHEMFIELD</v>
      </c>
      <c r="S4481" s="143" t="str">
        <f>IFERROR(VLOOKUP(H4481,'CUSTOMER NAME'!A:B, 2, FALSE), "")</f>
        <v xml:space="preserve">TO THE ORDER </v>
      </c>
    </row>
    <row r="4482" spans="1:19">
      <c r="A4482" s="234" t="s">
        <v>1432</v>
      </c>
      <c r="B4482" s="143">
        <v>25</v>
      </c>
      <c r="C4482" s="143" t="s">
        <v>7</v>
      </c>
      <c r="D4482" s="143" t="s">
        <v>1433</v>
      </c>
      <c r="E4482" s="52">
        <v>22.05</v>
      </c>
      <c r="F4482" s="143" t="s">
        <v>9</v>
      </c>
      <c r="G4482" s="131" t="s">
        <v>2723</v>
      </c>
      <c r="H4482" s="198" t="s">
        <v>1431</v>
      </c>
      <c r="I4482" s="219" t="str">
        <f t="shared" si="416"/>
        <v>December</v>
      </c>
      <c r="J4482" s="184">
        <f>IF(F4482="USD", E4482, E4482 * IFERROR(VLOOKUP(F4482, EXCHANGE_RATE!A:B, 2, FALSE), "Currency not found"))</f>
        <v>22.05</v>
      </c>
      <c r="K4482" s="184">
        <f t="shared" ref="K4482:K4545" si="417">ROUNDUP(J4482,2)</f>
        <v>22.05</v>
      </c>
      <c r="L4482" s="184">
        <f>IF(C4482="MTS", B4482, B4482 * IFERROR(VLOOKUP(C4482, 'QTY_CONVERSIONS '!A:B, 2, FALSE), "Units not  found"))</f>
        <v>2.5000000000000001E-2</v>
      </c>
      <c r="M4482" s="185">
        <f t="shared" ref="M4482:M4545" si="418">B4482*K4482</f>
        <v>551.25</v>
      </c>
      <c r="N4482" s="143" t="str">
        <f>IFERROR(VLOOKUP(D4482, Product_Category!A:B, 2, FALSE), "Uncategorized")</f>
        <v>MCC</v>
      </c>
      <c r="O4482" s="186">
        <f t="shared" si="414"/>
        <v>22050</v>
      </c>
      <c r="P4482" s="185">
        <f t="shared" ref="P4482:P4545" si="419">L4482*O4482</f>
        <v>551.25</v>
      </c>
      <c r="Q4482" s="143">
        <v>2023</v>
      </c>
      <c r="R4482" s="143" t="str">
        <f>IFERROR(VLOOKUP(G4482,'SOURCE COMPANY'!A:B, 2, FALSE), "")</f>
        <v>CHEMFIELD</v>
      </c>
      <c r="S4482" s="143" t="str">
        <f>IFERROR(VLOOKUP(H4482,'CUSTOMER NAME'!A:B, 2, FALSE), "")</f>
        <v xml:space="preserve">TO THE ORDER </v>
      </c>
    </row>
    <row r="4483" spans="1:19">
      <c r="A4483" s="234" t="s">
        <v>1471</v>
      </c>
      <c r="B4483" s="143">
        <v>12</v>
      </c>
      <c r="C4483" s="143" t="s">
        <v>1647</v>
      </c>
      <c r="D4483" s="143" t="s">
        <v>1479</v>
      </c>
      <c r="E4483" s="52">
        <v>2360</v>
      </c>
      <c r="F4483" s="143" t="s">
        <v>9</v>
      </c>
      <c r="G4483" s="143" t="s">
        <v>869</v>
      </c>
      <c r="H4483" s="198" t="s">
        <v>1431</v>
      </c>
      <c r="I4483" s="219" t="str">
        <f t="shared" si="416"/>
        <v>December</v>
      </c>
      <c r="J4483" s="184">
        <f>IF(F4483="USD", E4483, E4483 * IFERROR(VLOOKUP(F4483, EXCHANGE_RATE!A:B, 2, FALSE), "Currency not found"))</f>
        <v>2360</v>
      </c>
      <c r="K4483" s="184">
        <f t="shared" si="417"/>
        <v>2360</v>
      </c>
      <c r="L4483" s="184">
        <f>IF(C4483="MTS", B4483, B4483 * IFERROR(VLOOKUP(C4483, 'QTY_CONVERSIONS '!A:B, 2, FALSE), "Units not  found"))</f>
        <v>12</v>
      </c>
      <c r="M4483" s="185">
        <f t="shared" si="418"/>
        <v>28320</v>
      </c>
      <c r="N4483" s="143" t="str">
        <f>IFERROR(VLOOKUP(D4483, Product_Category!A:B, 2, FALSE), "Uncategorized")</f>
        <v>MCC</v>
      </c>
      <c r="O4483" s="186">
        <f t="shared" ref="O4483:O4546" si="420">K4483*1000</f>
        <v>2360000</v>
      </c>
      <c r="P4483" s="185">
        <f t="shared" si="419"/>
        <v>28320000</v>
      </c>
      <c r="Q4483" s="143">
        <v>2023</v>
      </c>
      <c r="R4483" s="143" t="str">
        <f>IFERROR(VLOOKUP(G4483,'SOURCE COMPANY'!A:B, 2, FALSE), "")</f>
        <v>CRIMSON INT</v>
      </c>
      <c r="S4483" s="143" t="str">
        <f>IFERROR(VLOOKUP(H4483,'CUSTOMER NAME'!A:B, 2, FALSE), "")</f>
        <v xml:space="preserve">TO THE ORDER </v>
      </c>
    </row>
    <row r="4484" spans="1:19">
      <c r="A4484" s="234" t="s">
        <v>1598</v>
      </c>
      <c r="B4484" s="143">
        <v>1</v>
      </c>
      <c r="C4484" s="143" t="s">
        <v>7</v>
      </c>
      <c r="D4484" s="143" t="s">
        <v>1599</v>
      </c>
      <c r="E4484" s="52">
        <v>0.5</v>
      </c>
      <c r="F4484" s="143" t="s">
        <v>9</v>
      </c>
      <c r="G4484" s="143" t="s">
        <v>655</v>
      </c>
      <c r="H4484" s="198" t="s">
        <v>1431</v>
      </c>
      <c r="I4484" s="219" t="str">
        <f t="shared" si="416"/>
        <v>December</v>
      </c>
      <c r="J4484" s="184">
        <f>IF(F4484="USD", E4484, E4484 * IFERROR(VLOOKUP(F4484, EXCHANGE_RATE!A:B, 2, FALSE), "Currency not found"))</f>
        <v>0.5</v>
      </c>
      <c r="K4484" s="184">
        <f t="shared" si="417"/>
        <v>0.5</v>
      </c>
      <c r="L4484" s="184">
        <f>IF(C4484="MTS", B4484, B4484 * IFERROR(VLOOKUP(C4484, 'QTY_CONVERSIONS '!A:B, 2, FALSE), "Units not  found"))</f>
        <v>1E-3</v>
      </c>
      <c r="M4484" s="185">
        <f t="shared" si="418"/>
        <v>0.5</v>
      </c>
      <c r="N4484" s="143" t="str">
        <f>IFERROR(VLOOKUP(D4484, Product_Category!A:B, 2, FALSE), "Uncategorized")</f>
        <v>MCC</v>
      </c>
      <c r="O4484" s="186">
        <f t="shared" si="420"/>
        <v>500</v>
      </c>
      <c r="P4484" s="185">
        <f t="shared" si="419"/>
        <v>0.5</v>
      </c>
      <c r="Q4484" s="143">
        <v>2023</v>
      </c>
      <c r="R4484" s="143" t="str">
        <f>IFERROR(VLOOKUP(G4484,'SOURCE COMPANY'!A:B, 2, FALSE), "")</f>
        <v>ESPEE Pharma Chem</v>
      </c>
      <c r="S4484" s="143" t="str">
        <f>IFERROR(VLOOKUP(H4484,'CUSTOMER NAME'!A:B, 2, FALSE), "")</f>
        <v xml:space="preserve">TO THE ORDER </v>
      </c>
    </row>
    <row r="4485" spans="1:19">
      <c r="A4485" s="234" t="s">
        <v>1522</v>
      </c>
      <c r="B4485" s="143">
        <v>1000</v>
      </c>
      <c r="C4485" s="143" t="s">
        <v>7</v>
      </c>
      <c r="D4485" s="143" t="s">
        <v>1551</v>
      </c>
      <c r="E4485" s="52">
        <v>151.428</v>
      </c>
      <c r="F4485" s="143" t="s">
        <v>1730</v>
      </c>
      <c r="G4485" s="143" t="s">
        <v>572</v>
      </c>
      <c r="H4485" s="198" t="s">
        <v>1431</v>
      </c>
      <c r="I4485" s="219" t="str">
        <f t="shared" si="416"/>
        <v>December</v>
      </c>
      <c r="J4485" s="184">
        <f>IF(F4485="USD", E4485, E4485 * IFERROR(VLOOKUP(F4485, EXCHANGE_RATE!A:B, 2, FALSE), "Currency not found"))</f>
        <v>1.8171360000000001</v>
      </c>
      <c r="K4485" s="184">
        <f t="shared" si="417"/>
        <v>1.82</v>
      </c>
      <c r="L4485" s="184">
        <f>IF(C4485="MTS", B4485, B4485 * IFERROR(VLOOKUP(C4485, 'QTY_CONVERSIONS '!A:B, 2, FALSE), "Units not  found"))</f>
        <v>1</v>
      </c>
      <c r="M4485" s="185">
        <f t="shared" si="418"/>
        <v>1820</v>
      </c>
      <c r="N4485" s="143" t="str">
        <f>IFERROR(VLOOKUP(D4485, Product_Category!A:B, 2, FALSE), "Uncategorized")</f>
        <v>SSG</v>
      </c>
      <c r="O4485" s="186">
        <f t="shared" si="420"/>
        <v>1820</v>
      </c>
      <c r="P4485" s="185">
        <f t="shared" si="419"/>
        <v>1820</v>
      </c>
      <c r="Q4485" s="143">
        <v>2023</v>
      </c>
      <c r="R4485" s="143" t="str">
        <f>IFERROR(VLOOKUP(G4485,'SOURCE COMPANY'!A:B, 2, FALSE), "")</f>
        <v>GRADIENT PHARMA</v>
      </c>
      <c r="S4485" s="143" t="str">
        <f>IFERROR(VLOOKUP(H4485,'CUSTOMER NAME'!A:B, 2, FALSE), "")</f>
        <v xml:space="preserve">TO THE ORDER </v>
      </c>
    </row>
    <row r="4486" spans="1:19">
      <c r="A4486" s="234" t="s">
        <v>1514</v>
      </c>
      <c r="B4486" s="143">
        <v>6000</v>
      </c>
      <c r="C4486" s="143" t="s">
        <v>7</v>
      </c>
      <c r="D4486" s="143" t="s">
        <v>266</v>
      </c>
      <c r="E4486" s="52">
        <v>17.41</v>
      </c>
      <c r="F4486" s="143" t="s">
        <v>9</v>
      </c>
      <c r="G4486" s="143" t="s">
        <v>1521</v>
      </c>
      <c r="H4486" s="198" t="s">
        <v>1431</v>
      </c>
      <c r="I4486" s="219" t="str">
        <f t="shared" si="416"/>
        <v>December</v>
      </c>
      <c r="J4486" s="184">
        <f>IF(F4486="USD", E4486, E4486 * IFERROR(VLOOKUP(F4486, EXCHANGE_RATE!A:B, 2, FALSE), "Currency not found"))</f>
        <v>17.41</v>
      </c>
      <c r="K4486" s="184">
        <f t="shared" si="417"/>
        <v>17.41</v>
      </c>
      <c r="L4486" s="184">
        <f>IF(C4486="MTS", B4486, B4486 * IFERROR(VLOOKUP(C4486, 'QTY_CONVERSIONS '!A:B, 2, FALSE), "Units not  found"))</f>
        <v>6</v>
      </c>
      <c r="M4486" s="185">
        <f t="shared" si="418"/>
        <v>104460</v>
      </c>
      <c r="N4486" s="143" t="str">
        <f>IFERROR(VLOOKUP(D4486, Product_Category!A:B, 2, FALSE), "Uncategorized")</f>
        <v>MCC</v>
      </c>
      <c r="O4486" s="186">
        <f t="shared" si="420"/>
        <v>17410</v>
      </c>
      <c r="P4486" s="185">
        <f t="shared" si="419"/>
        <v>104460</v>
      </c>
      <c r="Q4486" s="143">
        <v>2023</v>
      </c>
      <c r="R4486" s="143" t="str">
        <f>IFERROR(VLOOKUP(G4486,'SOURCE COMPANY'!A:B, 2, FALSE), "")</f>
        <v>JAI RADHE SALES</v>
      </c>
      <c r="S4486" s="143" t="str">
        <f>IFERROR(VLOOKUP(H4486,'CUSTOMER NAME'!A:B, 2, FALSE), "")</f>
        <v xml:space="preserve">TO THE ORDER </v>
      </c>
    </row>
    <row r="4487" spans="1:19">
      <c r="A4487" s="234" t="s">
        <v>1510</v>
      </c>
      <c r="B4487" s="143">
        <v>14000</v>
      </c>
      <c r="C4487" s="143" t="s">
        <v>7</v>
      </c>
      <c r="D4487" s="143" t="s">
        <v>266</v>
      </c>
      <c r="E4487" s="52">
        <v>2.42</v>
      </c>
      <c r="F4487" s="143" t="s">
        <v>9</v>
      </c>
      <c r="G4487" s="143" t="s">
        <v>1521</v>
      </c>
      <c r="H4487" s="198" t="s">
        <v>1431</v>
      </c>
      <c r="I4487" s="219" t="str">
        <f t="shared" si="416"/>
        <v>December</v>
      </c>
      <c r="J4487" s="184">
        <f>IF(F4487="USD", E4487, E4487 * IFERROR(VLOOKUP(F4487, EXCHANGE_RATE!A:B, 2, FALSE), "Currency not found"))</f>
        <v>2.42</v>
      </c>
      <c r="K4487" s="184">
        <f t="shared" si="417"/>
        <v>2.42</v>
      </c>
      <c r="L4487" s="184">
        <f>IF(C4487="MTS", B4487, B4487 * IFERROR(VLOOKUP(C4487, 'QTY_CONVERSIONS '!A:B, 2, FALSE), "Units not  found"))</f>
        <v>14</v>
      </c>
      <c r="M4487" s="185">
        <f t="shared" si="418"/>
        <v>33880</v>
      </c>
      <c r="N4487" s="143" t="str">
        <f>IFERROR(VLOOKUP(D4487, Product_Category!A:B, 2, FALSE), "Uncategorized")</f>
        <v>MCC</v>
      </c>
      <c r="O4487" s="186">
        <f t="shared" si="420"/>
        <v>2420</v>
      </c>
      <c r="P4487" s="185">
        <f t="shared" si="419"/>
        <v>33880</v>
      </c>
      <c r="Q4487" s="143">
        <v>2023</v>
      </c>
      <c r="R4487" s="143" t="str">
        <f>IFERROR(VLOOKUP(G4487,'SOURCE COMPANY'!A:B, 2, FALSE), "")</f>
        <v>JAI RADHE SALES</v>
      </c>
      <c r="S4487" s="143" t="str">
        <f>IFERROR(VLOOKUP(H4487,'CUSTOMER NAME'!A:B, 2, FALSE), "")</f>
        <v xml:space="preserve">TO THE ORDER </v>
      </c>
    </row>
    <row r="4488" spans="1:19">
      <c r="A4488" s="235" t="s">
        <v>1584</v>
      </c>
      <c r="B4488" s="221">
        <v>675</v>
      </c>
      <c r="C4488" s="221" t="s">
        <v>7</v>
      </c>
      <c r="D4488" s="221" t="s">
        <v>1593</v>
      </c>
      <c r="E4488" s="54">
        <v>11</v>
      </c>
      <c r="F4488" s="221" t="s">
        <v>9</v>
      </c>
      <c r="G4488" s="143" t="s">
        <v>1594</v>
      </c>
      <c r="H4488" s="200" t="s">
        <v>1431</v>
      </c>
      <c r="I4488" s="219" t="str">
        <f t="shared" si="416"/>
        <v>December</v>
      </c>
      <c r="J4488" s="184">
        <f>IF(F4488="USD", E4488, E4488 * IFERROR(VLOOKUP(F4488, EXCHANGE_RATE!A:B, 2, FALSE), "Currency not found"))</f>
        <v>11</v>
      </c>
      <c r="K4488" s="184">
        <f t="shared" si="417"/>
        <v>11</v>
      </c>
      <c r="L4488" s="184">
        <f>IF(C4488="MTS", B4488, B4488 * IFERROR(VLOOKUP(C4488, 'QTY_CONVERSIONS '!A:B, 2, FALSE), "Units not  found"))</f>
        <v>0.67500000000000004</v>
      </c>
      <c r="M4488" s="185">
        <f t="shared" si="418"/>
        <v>7425</v>
      </c>
      <c r="N4488" s="143" t="str">
        <f>IFERROR(VLOOKUP(D4488, Product_Category!A:B, 2, FALSE), "Uncategorized")</f>
        <v>MCC</v>
      </c>
      <c r="O4488" s="186">
        <f t="shared" si="420"/>
        <v>11000</v>
      </c>
      <c r="P4488" s="185">
        <f t="shared" si="419"/>
        <v>7425.0000000000009</v>
      </c>
      <c r="Q4488" s="143">
        <v>2023</v>
      </c>
      <c r="R4488" s="143" t="str">
        <f>IFERROR(VLOOKUP(G4488,'SOURCE COMPANY'!A:B, 2, FALSE), "")</f>
        <v>JAYCO CHEMICAL</v>
      </c>
      <c r="S4488" s="143" t="str">
        <f>IFERROR(VLOOKUP(H4488,'CUSTOMER NAME'!A:B, 2, FALSE), "")</f>
        <v xml:space="preserve">TO THE ORDER </v>
      </c>
    </row>
    <row r="4489" spans="1:19">
      <c r="A4489" s="234" t="s">
        <v>1493</v>
      </c>
      <c r="B4489" s="143">
        <v>4000</v>
      </c>
      <c r="C4489" s="143" t="s">
        <v>7</v>
      </c>
      <c r="D4489" s="143" t="s">
        <v>1434</v>
      </c>
      <c r="E4489" s="52">
        <v>7.7</v>
      </c>
      <c r="F4489" s="143" t="s">
        <v>9</v>
      </c>
      <c r="G4489" s="143" t="s">
        <v>1501</v>
      </c>
      <c r="H4489" s="198" t="s">
        <v>1431</v>
      </c>
      <c r="I4489" s="219" t="str">
        <f t="shared" si="416"/>
        <v>December</v>
      </c>
      <c r="J4489" s="184">
        <f>IF(F4489="USD", E4489, E4489 * IFERROR(VLOOKUP(F4489, EXCHANGE_RATE!A:B, 2, FALSE), "Currency not found"))</f>
        <v>7.7</v>
      </c>
      <c r="K4489" s="184">
        <f t="shared" si="417"/>
        <v>7.7</v>
      </c>
      <c r="L4489" s="184">
        <f>IF(C4489="MTS", B4489, B4489 * IFERROR(VLOOKUP(C4489, 'QTY_CONVERSIONS '!A:B, 2, FALSE), "Units not  found"))</f>
        <v>4</v>
      </c>
      <c r="M4489" s="185">
        <f t="shared" si="418"/>
        <v>30800</v>
      </c>
      <c r="N4489" s="143" t="str">
        <f>IFERROR(VLOOKUP(D4489, Product_Category!A:B, 2, FALSE), "Uncategorized")</f>
        <v>CROSCARMELLOSE SODIUM</v>
      </c>
      <c r="O4489" s="186">
        <f t="shared" si="420"/>
        <v>7700</v>
      </c>
      <c r="P4489" s="185">
        <f t="shared" si="419"/>
        <v>30800</v>
      </c>
      <c r="Q4489" s="143">
        <v>2023</v>
      </c>
      <c r="R4489" s="143" t="str">
        <f>IFERROR(VLOOKUP(G4489,'SOURCE COMPANY'!A:B, 2, FALSE), "")</f>
        <v>MEGA FINE PHARMA</v>
      </c>
      <c r="S4489" s="143" t="str">
        <f>IFERROR(VLOOKUP(H4489,'CUSTOMER NAME'!A:B, 2, FALSE), "")</f>
        <v xml:space="preserve">TO THE ORDER </v>
      </c>
    </row>
    <row r="4490" spans="1:19">
      <c r="A4490" s="234" t="s">
        <v>1493</v>
      </c>
      <c r="B4490" s="143">
        <v>2000</v>
      </c>
      <c r="C4490" s="143" t="s">
        <v>7</v>
      </c>
      <c r="D4490" s="143" t="s">
        <v>1438</v>
      </c>
      <c r="E4490" s="52">
        <v>3.6</v>
      </c>
      <c r="F4490" s="143" t="s">
        <v>9</v>
      </c>
      <c r="G4490" s="143" t="s">
        <v>1501</v>
      </c>
      <c r="H4490" s="198" t="s">
        <v>1431</v>
      </c>
      <c r="I4490" s="219" t="str">
        <f t="shared" si="416"/>
        <v>December</v>
      </c>
      <c r="J4490" s="184">
        <f>IF(F4490="USD", E4490, E4490 * IFERROR(VLOOKUP(F4490, EXCHANGE_RATE!A:B, 2, FALSE), "Currency not found"))</f>
        <v>3.6</v>
      </c>
      <c r="K4490" s="184">
        <f t="shared" si="417"/>
        <v>3.6</v>
      </c>
      <c r="L4490" s="184">
        <f>IF(C4490="MTS", B4490, B4490 * IFERROR(VLOOKUP(C4490, 'QTY_CONVERSIONS '!A:B, 2, FALSE), "Units not  found"))</f>
        <v>2</v>
      </c>
      <c r="M4490" s="185">
        <f t="shared" si="418"/>
        <v>7200</v>
      </c>
      <c r="N4490" s="143" t="str">
        <f>IFERROR(VLOOKUP(D4490, Product_Category!A:B, 2, FALSE), "Uncategorized")</f>
        <v>SSG</v>
      </c>
      <c r="O4490" s="186">
        <f t="shared" si="420"/>
        <v>3600</v>
      </c>
      <c r="P4490" s="185">
        <f t="shared" si="419"/>
        <v>7200</v>
      </c>
      <c r="Q4490" s="143">
        <v>2023</v>
      </c>
      <c r="R4490" s="143" t="str">
        <f>IFERROR(VLOOKUP(G4490,'SOURCE COMPANY'!A:B, 2, FALSE), "")</f>
        <v>MEGA FINE PHARMA</v>
      </c>
      <c r="S4490" s="143" t="str">
        <f>IFERROR(VLOOKUP(H4490,'CUSTOMER NAME'!A:B, 2, FALSE), "")</f>
        <v xml:space="preserve">TO THE ORDER </v>
      </c>
    </row>
    <row r="4491" spans="1:19">
      <c r="A4491" s="234" t="s">
        <v>1584</v>
      </c>
      <c r="B4491" s="143">
        <v>150</v>
      </c>
      <c r="C4491" s="143" t="s">
        <v>7</v>
      </c>
      <c r="D4491" s="143" t="s">
        <v>1592</v>
      </c>
      <c r="E4491" s="52">
        <v>1.77</v>
      </c>
      <c r="F4491" s="143" t="s">
        <v>9</v>
      </c>
      <c r="G4491" s="131" t="s">
        <v>592</v>
      </c>
      <c r="H4491" s="198" t="s">
        <v>1431</v>
      </c>
      <c r="I4491" s="219" t="str">
        <f t="shared" si="416"/>
        <v>December</v>
      </c>
      <c r="J4491" s="184">
        <f>IF(F4491="USD", E4491, E4491 * IFERROR(VLOOKUP(F4491, EXCHANGE_RATE!A:B, 2, FALSE), "Currency not found"))</f>
        <v>1.77</v>
      </c>
      <c r="K4491" s="184">
        <f t="shared" si="417"/>
        <v>1.77</v>
      </c>
      <c r="L4491" s="184">
        <f>IF(C4491="MTS", B4491, B4491 * IFERROR(VLOOKUP(C4491, 'QTY_CONVERSIONS '!A:B, 2, FALSE), "Units not  found"))</f>
        <v>0.15</v>
      </c>
      <c r="M4491" s="185">
        <f t="shared" si="418"/>
        <v>265.5</v>
      </c>
      <c r="N4491" s="143" t="str">
        <f>IFERROR(VLOOKUP(D4491, Product_Category!A:B, 2, FALSE), "Uncategorized")</f>
        <v>MAGNESIUM STEARATE</v>
      </c>
      <c r="O4491" s="186">
        <f t="shared" si="420"/>
        <v>1770</v>
      </c>
      <c r="P4491" s="185">
        <f t="shared" si="419"/>
        <v>265.5</v>
      </c>
      <c r="Q4491" s="143">
        <v>2023</v>
      </c>
      <c r="R4491" s="143" t="str">
        <f>IFERROR(VLOOKUP(G4491,'SOURCE COMPANY'!A:B, 2, FALSE), "")</f>
        <v>MLA INDUSTRIES</v>
      </c>
      <c r="S4491" s="143" t="str">
        <f>IFERROR(VLOOKUP(H4491,'CUSTOMER NAME'!A:B, 2, FALSE), "")</f>
        <v xml:space="preserve">TO THE ORDER </v>
      </c>
    </row>
    <row r="4492" spans="1:19">
      <c r="A4492" s="234" t="s">
        <v>1584</v>
      </c>
      <c r="B4492" s="143">
        <v>725</v>
      </c>
      <c r="C4492" s="143" t="s">
        <v>7</v>
      </c>
      <c r="D4492" s="143" t="s">
        <v>1592</v>
      </c>
      <c r="E4492" s="52">
        <v>1.77</v>
      </c>
      <c r="F4492" s="143" t="s">
        <v>9</v>
      </c>
      <c r="G4492" s="131" t="s">
        <v>592</v>
      </c>
      <c r="H4492" s="198" t="s">
        <v>1431</v>
      </c>
      <c r="I4492" s="219" t="str">
        <f t="shared" si="416"/>
        <v>December</v>
      </c>
      <c r="J4492" s="184">
        <f>IF(F4492="USD", E4492, E4492 * IFERROR(VLOOKUP(F4492, EXCHANGE_RATE!A:B, 2, FALSE), "Currency not found"))</f>
        <v>1.77</v>
      </c>
      <c r="K4492" s="184">
        <f t="shared" si="417"/>
        <v>1.77</v>
      </c>
      <c r="L4492" s="184">
        <f>IF(C4492="MTS", B4492, B4492 * IFERROR(VLOOKUP(C4492, 'QTY_CONVERSIONS '!A:B, 2, FALSE), "Units not  found"))</f>
        <v>0.72499999999999998</v>
      </c>
      <c r="M4492" s="185">
        <f t="shared" si="418"/>
        <v>1283.25</v>
      </c>
      <c r="N4492" s="143" t="str">
        <f>IFERROR(VLOOKUP(D4492, Product_Category!A:B, 2, FALSE), "Uncategorized")</f>
        <v>MAGNESIUM STEARATE</v>
      </c>
      <c r="O4492" s="186">
        <f t="shared" si="420"/>
        <v>1770</v>
      </c>
      <c r="P4492" s="185">
        <f t="shared" si="419"/>
        <v>1283.25</v>
      </c>
      <c r="Q4492" s="143">
        <v>2023</v>
      </c>
      <c r="R4492" s="143" t="str">
        <f>IFERROR(VLOOKUP(G4492,'SOURCE COMPANY'!A:B, 2, FALSE), "")</f>
        <v>MLA INDUSTRIES</v>
      </c>
      <c r="S4492" s="143" t="str">
        <f>IFERROR(VLOOKUP(H4492,'CUSTOMER NAME'!A:B, 2, FALSE), "")</f>
        <v xml:space="preserve">TO THE ORDER </v>
      </c>
    </row>
    <row r="4493" spans="1:19">
      <c r="A4493" s="234" t="s">
        <v>172</v>
      </c>
      <c r="B4493" s="143">
        <v>500</v>
      </c>
      <c r="C4493" s="143" t="s">
        <v>7</v>
      </c>
      <c r="D4493" s="143" t="s">
        <v>1625</v>
      </c>
      <c r="E4493" s="52">
        <v>9.7200000000000006</v>
      </c>
      <c r="F4493" s="143" t="s">
        <v>9</v>
      </c>
      <c r="G4493" s="143" t="s">
        <v>1626</v>
      </c>
      <c r="H4493" s="198" t="s">
        <v>1431</v>
      </c>
      <c r="I4493" s="219" t="str">
        <f t="shared" si="416"/>
        <v>December</v>
      </c>
      <c r="J4493" s="184">
        <f>IF(F4493="USD", E4493, E4493 * IFERROR(VLOOKUP(F4493, EXCHANGE_RATE!A:B, 2, FALSE), "Currency not found"))</f>
        <v>9.7200000000000006</v>
      </c>
      <c r="K4493" s="184">
        <f t="shared" si="417"/>
        <v>9.7200000000000006</v>
      </c>
      <c r="L4493" s="184">
        <f>IF(C4493="MTS", B4493, B4493 * IFERROR(VLOOKUP(C4493, 'QTY_CONVERSIONS '!A:B, 2, FALSE), "Units not  found"))</f>
        <v>0.5</v>
      </c>
      <c r="M4493" s="185">
        <f t="shared" si="418"/>
        <v>4860</v>
      </c>
      <c r="N4493" s="143" t="str">
        <f>IFERROR(VLOOKUP(D4493, Product_Category!A:B, 2, FALSE), "Uncategorized")</f>
        <v>CROSCARMELLOSE SODIUM</v>
      </c>
      <c r="O4493" s="186">
        <f t="shared" si="420"/>
        <v>9720</v>
      </c>
      <c r="P4493" s="185">
        <f t="shared" si="419"/>
        <v>4860</v>
      </c>
      <c r="Q4493" s="143">
        <v>2023</v>
      </c>
      <c r="R4493" s="143" t="str">
        <f>IFERROR(VLOOKUP(G4493,'SOURCE COMPANY'!A:B, 2, FALSE), "")</f>
        <v>MULJI MEHTA</v>
      </c>
      <c r="S4493" s="143" t="str">
        <f>IFERROR(VLOOKUP(H4493,'CUSTOMER NAME'!A:B, 2, FALSE), "")</f>
        <v xml:space="preserve">TO THE ORDER </v>
      </c>
    </row>
    <row r="4494" spans="1:19">
      <c r="A4494" s="234" t="s">
        <v>172</v>
      </c>
      <c r="B4494" s="143">
        <v>500</v>
      </c>
      <c r="C4494" s="143" t="s">
        <v>7</v>
      </c>
      <c r="D4494" s="143" t="s">
        <v>1625</v>
      </c>
      <c r="E4494" s="52">
        <v>9.7200000000000006</v>
      </c>
      <c r="F4494" s="143" t="s">
        <v>9</v>
      </c>
      <c r="G4494" s="143" t="s">
        <v>1626</v>
      </c>
      <c r="H4494" s="198" t="s">
        <v>1431</v>
      </c>
      <c r="I4494" s="219" t="str">
        <f t="shared" si="416"/>
        <v>December</v>
      </c>
      <c r="J4494" s="184">
        <f>IF(F4494="USD", E4494, E4494 * IFERROR(VLOOKUP(F4494, EXCHANGE_RATE!A:B, 2, FALSE), "Currency not found"))</f>
        <v>9.7200000000000006</v>
      </c>
      <c r="K4494" s="184">
        <f t="shared" si="417"/>
        <v>9.7200000000000006</v>
      </c>
      <c r="L4494" s="184">
        <f>IF(C4494="MTS", B4494, B4494 * IFERROR(VLOOKUP(C4494, 'QTY_CONVERSIONS '!A:B, 2, FALSE), "Units not  found"))</f>
        <v>0.5</v>
      </c>
      <c r="M4494" s="185">
        <f t="shared" si="418"/>
        <v>4860</v>
      </c>
      <c r="N4494" s="143" t="str">
        <f>IFERROR(VLOOKUP(D4494, Product_Category!A:B, 2, FALSE), "Uncategorized")</f>
        <v>CROSCARMELLOSE SODIUM</v>
      </c>
      <c r="O4494" s="186">
        <f t="shared" si="420"/>
        <v>9720</v>
      </c>
      <c r="P4494" s="185">
        <f t="shared" si="419"/>
        <v>4860</v>
      </c>
      <c r="Q4494" s="143">
        <v>2023</v>
      </c>
      <c r="R4494" s="143" t="str">
        <f>IFERROR(VLOOKUP(G4494,'SOURCE COMPANY'!A:B, 2, FALSE), "")</f>
        <v>MULJI MEHTA</v>
      </c>
      <c r="S4494" s="143" t="str">
        <f>IFERROR(VLOOKUP(H4494,'CUSTOMER NAME'!A:B, 2, FALSE), "")</f>
        <v xml:space="preserve">TO THE ORDER </v>
      </c>
    </row>
    <row r="4495" spans="1:19">
      <c r="A4495" s="234" t="s">
        <v>172</v>
      </c>
      <c r="B4495" s="143">
        <v>1000</v>
      </c>
      <c r="C4495" s="143" t="s">
        <v>7</v>
      </c>
      <c r="D4495" s="143" t="s">
        <v>1583</v>
      </c>
      <c r="E4495" s="52">
        <v>3.6</v>
      </c>
      <c r="F4495" s="143" t="s">
        <v>9</v>
      </c>
      <c r="G4495" s="143" t="s">
        <v>1626</v>
      </c>
      <c r="H4495" s="198" t="s">
        <v>1431</v>
      </c>
      <c r="I4495" s="219" t="str">
        <f t="shared" si="416"/>
        <v>December</v>
      </c>
      <c r="J4495" s="184">
        <f>IF(F4495="USD", E4495, E4495 * IFERROR(VLOOKUP(F4495, EXCHANGE_RATE!A:B, 2, FALSE), "Currency not found"))</f>
        <v>3.6</v>
      </c>
      <c r="K4495" s="184">
        <f t="shared" si="417"/>
        <v>3.6</v>
      </c>
      <c r="L4495" s="184">
        <f>IF(C4495="MTS", B4495, B4495 * IFERROR(VLOOKUP(C4495, 'QTY_CONVERSIONS '!A:B, 2, FALSE), "Units not  found"))</f>
        <v>1</v>
      </c>
      <c r="M4495" s="185">
        <f t="shared" si="418"/>
        <v>3600</v>
      </c>
      <c r="N4495" s="143" t="str">
        <f>IFERROR(VLOOKUP(D4495, Product_Category!A:B, 2, FALSE), "Uncategorized")</f>
        <v>MAGNESIUM STEARATE</v>
      </c>
      <c r="O4495" s="186">
        <f t="shared" si="420"/>
        <v>3600</v>
      </c>
      <c r="P4495" s="185">
        <f t="shared" si="419"/>
        <v>3600</v>
      </c>
      <c r="Q4495" s="143">
        <v>2023</v>
      </c>
      <c r="R4495" s="143" t="str">
        <f>IFERROR(VLOOKUP(G4495,'SOURCE COMPANY'!A:B, 2, FALSE), "")</f>
        <v>MULJI MEHTA</v>
      </c>
      <c r="S4495" s="143" t="str">
        <f>IFERROR(VLOOKUP(H4495,'CUSTOMER NAME'!A:B, 2, FALSE), "")</f>
        <v xml:space="preserve">TO THE ORDER </v>
      </c>
    </row>
    <row r="4496" spans="1:19">
      <c r="A4496" s="235" t="s">
        <v>172</v>
      </c>
      <c r="B4496" s="221">
        <v>1000</v>
      </c>
      <c r="C4496" s="221" t="s">
        <v>7</v>
      </c>
      <c r="D4496" s="221" t="s">
        <v>1583</v>
      </c>
      <c r="E4496" s="54">
        <v>3.6</v>
      </c>
      <c r="F4496" s="221" t="s">
        <v>9</v>
      </c>
      <c r="G4496" s="143" t="s">
        <v>1626</v>
      </c>
      <c r="H4496" s="200" t="s">
        <v>1431</v>
      </c>
      <c r="I4496" s="219" t="str">
        <f t="shared" si="416"/>
        <v>December</v>
      </c>
      <c r="J4496" s="184">
        <f>IF(F4496="USD", E4496, E4496 * IFERROR(VLOOKUP(F4496, EXCHANGE_RATE!A:B, 2, FALSE), "Currency not found"))</f>
        <v>3.6</v>
      </c>
      <c r="K4496" s="184">
        <f t="shared" si="417"/>
        <v>3.6</v>
      </c>
      <c r="L4496" s="184">
        <f>IF(C4496="MTS", B4496, B4496 * IFERROR(VLOOKUP(C4496, 'QTY_CONVERSIONS '!A:B, 2, FALSE), "Units not  found"))</f>
        <v>1</v>
      </c>
      <c r="M4496" s="185">
        <f t="shared" si="418"/>
        <v>3600</v>
      </c>
      <c r="N4496" s="143" t="str">
        <f>IFERROR(VLOOKUP(D4496, Product_Category!A:B, 2, FALSE), "Uncategorized")</f>
        <v>MAGNESIUM STEARATE</v>
      </c>
      <c r="O4496" s="186">
        <f t="shared" si="420"/>
        <v>3600</v>
      </c>
      <c r="P4496" s="185">
        <f t="shared" si="419"/>
        <v>3600</v>
      </c>
      <c r="Q4496" s="143">
        <v>2023</v>
      </c>
      <c r="R4496" s="143" t="str">
        <f>IFERROR(VLOOKUP(G4496,'SOURCE COMPANY'!A:B, 2, FALSE), "")</f>
        <v>MULJI MEHTA</v>
      </c>
      <c r="S4496" s="143" t="str">
        <f>IFERROR(VLOOKUP(H4496,'CUSTOMER NAME'!A:B, 2, FALSE), "")</f>
        <v xml:space="preserve">TO THE ORDER </v>
      </c>
    </row>
    <row r="4497" spans="1:19">
      <c r="A4497" s="239" t="s">
        <v>172</v>
      </c>
      <c r="B4497" s="240">
        <v>12000</v>
      </c>
      <c r="C4497" s="240" t="s">
        <v>7</v>
      </c>
      <c r="D4497" s="240" t="s">
        <v>1627</v>
      </c>
      <c r="E4497" s="60">
        <v>3.6</v>
      </c>
      <c r="F4497" s="240" t="s">
        <v>9</v>
      </c>
      <c r="G4497" s="143" t="s">
        <v>1626</v>
      </c>
      <c r="H4497" s="253" t="s">
        <v>1431</v>
      </c>
      <c r="I4497" s="219" t="str">
        <f t="shared" si="416"/>
        <v>December</v>
      </c>
      <c r="J4497" s="184">
        <f>IF(F4497="USD", E4497, E4497 * IFERROR(VLOOKUP(F4497, EXCHANGE_RATE!A:B, 2, FALSE), "Currency not found"))</f>
        <v>3.6</v>
      </c>
      <c r="K4497" s="184">
        <f t="shared" si="417"/>
        <v>3.6</v>
      </c>
      <c r="L4497" s="184">
        <f>IF(C4497="MTS", B4497, B4497 * IFERROR(VLOOKUP(C4497, 'QTY_CONVERSIONS '!A:B, 2, FALSE), "Units not  found"))</f>
        <v>12</v>
      </c>
      <c r="M4497" s="185">
        <f t="shared" si="418"/>
        <v>43200</v>
      </c>
      <c r="N4497" s="143" t="str">
        <f>IFERROR(VLOOKUP(D4497, Product_Category!A:B, 2, FALSE), "Uncategorized")</f>
        <v>MCC</v>
      </c>
      <c r="O4497" s="186">
        <f t="shared" si="420"/>
        <v>3600</v>
      </c>
      <c r="P4497" s="185">
        <f t="shared" si="419"/>
        <v>43200</v>
      </c>
      <c r="Q4497" s="143">
        <v>2023</v>
      </c>
      <c r="R4497" s="143" t="str">
        <f>IFERROR(VLOOKUP(G4497,'SOURCE COMPANY'!A:B, 2, FALSE), "")</f>
        <v>MULJI MEHTA</v>
      </c>
      <c r="S4497" s="143" t="str">
        <f>IFERROR(VLOOKUP(H4497,'CUSTOMER NAME'!A:B, 2, FALSE), "")</f>
        <v xml:space="preserve">TO THE ORDER </v>
      </c>
    </row>
    <row r="4498" spans="1:19">
      <c r="A4498" s="234" t="s">
        <v>172</v>
      </c>
      <c r="B4498" s="143">
        <v>12000</v>
      </c>
      <c r="C4498" s="143" t="s">
        <v>7</v>
      </c>
      <c r="D4498" s="143" t="s">
        <v>1627</v>
      </c>
      <c r="E4498" s="52">
        <v>3.6</v>
      </c>
      <c r="F4498" s="143" t="s">
        <v>9</v>
      </c>
      <c r="G4498" s="143" t="s">
        <v>1626</v>
      </c>
      <c r="H4498" s="198" t="s">
        <v>1431</v>
      </c>
      <c r="I4498" s="219" t="str">
        <f t="shared" ref="I4498:I4529" si="421">I4497</f>
        <v>December</v>
      </c>
      <c r="J4498" s="184">
        <f>IF(F4498="USD", E4498, E4498 * IFERROR(VLOOKUP(F4498, EXCHANGE_RATE!A:B, 2, FALSE), "Currency not found"))</f>
        <v>3.6</v>
      </c>
      <c r="K4498" s="184">
        <f t="shared" si="417"/>
        <v>3.6</v>
      </c>
      <c r="L4498" s="184">
        <f>IF(C4498="MTS", B4498, B4498 * IFERROR(VLOOKUP(C4498, 'QTY_CONVERSIONS '!A:B, 2, FALSE), "Units not  found"))</f>
        <v>12</v>
      </c>
      <c r="M4498" s="185">
        <f t="shared" si="418"/>
        <v>43200</v>
      </c>
      <c r="N4498" s="143" t="str">
        <f>IFERROR(VLOOKUP(D4498, Product_Category!A:B, 2, FALSE), "Uncategorized")</f>
        <v>MCC</v>
      </c>
      <c r="O4498" s="186">
        <f t="shared" si="420"/>
        <v>3600</v>
      </c>
      <c r="P4498" s="185">
        <f t="shared" si="419"/>
        <v>43200</v>
      </c>
      <c r="Q4498" s="143">
        <v>2023</v>
      </c>
      <c r="R4498" s="143" t="str">
        <f>IFERROR(VLOOKUP(G4498,'SOURCE COMPANY'!A:B, 2, FALSE), "")</f>
        <v>MULJI MEHTA</v>
      </c>
      <c r="S4498" s="143" t="str">
        <f>IFERROR(VLOOKUP(H4498,'CUSTOMER NAME'!A:B, 2, FALSE), "")</f>
        <v xml:space="preserve">TO THE ORDER </v>
      </c>
    </row>
    <row r="4499" spans="1:19">
      <c r="A4499" s="234" t="s">
        <v>1432</v>
      </c>
      <c r="B4499" s="143">
        <v>2000</v>
      </c>
      <c r="C4499" s="143" t="s">
        <v>7</v>
      </c>
      <c r="D4499" s="143" t="s">
        <v>1434</v>
      </c>
      <c r="E4499" s="52">
        <v>6.85</v>
      </c>
      <c r="F4499" s="143" t="s">
        <v>9</v>
      </c>
      <c r="G4499" s="131" t="s">
        <v>1435</v>
      </c>
      <c r="H4499" s="198" t="s">
        <v>1431</v>
      </c>
      <c r="I4499" s="219" t="str">
        <f t="shared" si="421"/>
        <v>December</v>
      </c>
      <c r="J4499" s="184">
        <f>IF(F4499="USD", E4499, E4499 * IFERROR(VLOOKUP(F4499, EXCHANGE_RATE!A:B, 2, FALSE), "Currency not found"))</f>
        <v>6.85</v>
      </c>
      <c r="K4499" s="184">
        <f t="shared" si="417"/>
        <v>6.85</v>
      </c>
      <c r="L4499" s="184">
        <f>IF(C4499="MTS", B4499, B4499 * IFERROR(VLOOKUP(C4499, 'QTY_CONVERSIONS '!A:B, 2, FALSE), "Units not  found"))</f>
        <v>2</v>
      </c>
      <c r="M4499" s="185">
        <f t="shared" si="418"/>
        <v>13700</v>
      </c>
      <c r="N4499" s="143" t="str">
        <f>IFERROR(VLOOKUP(D4499, Product_Category!A:B, 2, FALSE), "Uncategorized")</f>
        <v>CROSCARMELLOSE SODIUM</v>
      </c>
      <c r="O4499" s="186">
        <f t="shared" si="420"/>
        <v>6850</v>
      </c>
      <c r="P4499" s="185">
        <f t="shared" si="419"/>
        <v>13700</v>
      </c>
      <c r="Q4499" s="143">
        <v>2023</v>
      </c>
      <c r="R4499" s="143" t="str">
        <f>IFERROR(VLOOKUP(G4499,'SOURCE COMPANY'!A:B, 2, FALSE), "")</f>
        <v>MURLI KRISHNA EXPORTS</v>
      </c>
      <c r="S4499" s="143" t="str">
        <f>IFERROR(VLOOKUP(H4499,'CUSTOMER NAME'!A:B, 2, FALSE), "")</f>
        <v xml:space="preserve">TO THE ORDER </v>
      </c>
    </row>
    <row r="4500" spans="1:19">
      <c r="A4500" s="234" t="s">
        <v>1432</v>
      </c>
      <c r="B4500" s="143">
        <v>4000</v>
      </c>
      <c r="C4500" s="143" t="s">
        <v>7</v>
      </c>
      <c r="D4500" s="143" t="s">
        <v>1436</v>
      </c>
      <c r="E4500" s="52">
        <v>4.0999999999999996</v>
      </c>
      <c r="F4500" s="143" t="s">
        <v>9</v>
      </c>
      <c r="G4500" s="131" t="s">
        <v>1435</v>
      </c>
      <c r="H4500" s="198" t="s">
        <v>1431</v>
      </c>
      <c r="I4500" s="219" t="str">
        <f t="shared" si="421"/>
        <v>December</v>
      </c>
      <c r="J4500" s="184">
        <f>IF(F4500="USD", E4500, E4500 * IFERROR(VLOOKUP(F4500, EXCHANGE_RATE!A:B, 2, FALSE), "Currency not found"))</f>
        <v>4.0999999999999996</v>
      </c>
      <c r="K4500" s="184">
        <f t="shared" si="417"/>
        <v>4.0999999999999996</v>
      </c>
      <c r="L4500" s="184">
        <f>IF(C4500="MTS", B4500, B4500 * IFERROR(VLOOKUP(C4500, 'QTY_CONVERSIONS '!A:B, 2, FALSE), "Units not  found"))</f>
        <v>4</v>
      </c>
      <c r="M4500" s="185">
        <f t="shared" si="418"/>
        <v>16400</v>
      </c>
      <c r="N4500" s="143" t="str">
        <f>IFERROR(VLOOKUP(D4500, Product_Category!A:B, 2, FALSE), "Uncategorized")</f>
        <v>MAGNESIUM STEARATE</v>
      </c>
      <c r="O4500" s="186">
        <f t="shared" si="420"/>
        <v>4100</v>
      </c>
      <c r="P4500" s="185">
        <f t="shared" si="419"/>
        <v>16400</v>
      </c>
      <c r="Q4500" s="143">
        <v>2023</v>
      </c>
      <c r="R4500" s="143" t="str">
        <f>IFERROR(VLOOKUP(G4500,'SOURCE COMPANY'!A:B, 2, FALSE), "")</f>
        <v>MURLI KRISHNA EXPORTS</v>
      </c>
      <c r="S4500" s="143" t="str">
        <f>IFERROR(VLOOKUP(H4500,'CUSTOMER NAME'!A:B, 2, FALSE), "")</f>
        <v xml:space="preserve">TO THE ORDER </v>
      </c>
    </row>
    <row r="4501" spans="1:19">
      <c r="A4501" s="234" t="s">
        <v>1432</v>
      </c>
      <c r="B4501" s="143">
        <v>2000</v>
      </c>
      <c r="C4501" s="143" t="s">
        <v>7</v>
      </c>
      <c r="D4501" s="143" t="s">
        <v>533</v>
      </c>
      <c r="E4501" s="52">
        <v>3.8</v>
      </c>
      <c r="F4501" s="143" t="s">
        <v>9</v>
      </c>
      <c r="G4501" s="131" t="s">
        <v>1435</v>
      </c>
      <c r="H4501" s="198" t="s">
        <v>1431</v>
      </c>
      <c r="I4501" s="219" t="str">
        <f t="shared" si="421"/>
        <v>December</v>
      </c>
      <c r="J4501" s="184">
        <f>IF(F4501="USD", E4501, E4501 * IFERROR(VLOOKUP(F4501, EXCHANGE_RATE!A:B, 2, FALSE), "Currency not found"))</f>
        <v>3.8</v>
      </c>
      <c r="K4501" s="184">
        <f t="shared" si="417"/>
        <v>3.8</v>
      </c>
      <c r="L4501" s="184">
        <f>IF(C4501="MTS", B4501, B4501 * IFERROR(VLOOKUP(C4501, 'QTY_CONVERSIONS '!A:B, 2, FALSE), "Units not  found"))</f>
        <v>2</v>
      </c>
      <c r="M4501" s="185">
        <f t="shared" si="418"/>
        <v>7600</v>
      </c>
      <c r="N4501" s="143" t="str">
        <f>IFERROR(VLOOKUP(D4501, Product_Category!A:B, 2, FALSE), "Uncategorized")</f>
        <v>MCC</v>
      </c>
      <c r="O4501" s="186">
        <f t="shared" si="420"/>
        <v>3800</v>
      </c>
      <c r="P4501" s="185">
        <f t="shared" si="419"/>
        <v>7600</v>
      </c>
      <c r="Q4501" s="143">
        <v>2023</v>
      </c>
      <c r="R4501" s="143" t="str">
        <f>IFERROR(VLOOKUP(G4501,'SOURCE COMPANY'!A:B, 2, FALSE), "")</f>
        <v>MURLI KRISHNA EXPORTS</v>
      </c>
      <c r="S4501" s="143" t="str">
        <f>IFERROR(VLOOKUP(H4501,'CUSTOMER NAME'!A:B, 2, FALSE), "")</f>
        <v xml:space="preserve">TO THE ORDER </v>
      </c>
    </row>
    <row r="4502" spans="1:19">
      <c r="A4502" s="234" t="s">
        <v>1432</v>
      </c>
      <c r="B4502" s="143">
        <v>1200</v>
      </c>
      <c r="C4502" s="143" t="s">
        <v>7</v>
      </c>
      <c r="D4502" s="143" t="s">
        <v>521</v>
      </c>
      <c r="E4502" s="52">
        <v>3.9</v>
      </c>
      <c r="F4502" s="143" t="s">
        <v>9</v>
      </c>
      <c r="G4502" s="131" t="s">
        <v>1435</v>
      </c>
      <c r="H4502" s="198" t="s">
        <v>1431</v>
      </c>
      <c r="I4502" s="219" t="str">
        <f t="shared" si="421"/>
        <v>December</v>
      </c>
      <c r="J4502" s="184">
        <f>IF(F4502="USD", E4502, E4502 * IFERROR(VLOOKUP(F4502, EXCHANGE_RATE!A:B, 2, FALSE), "Currency not found"))</f>
        <v>3.9</v>
      </c>
      <c r="K4502" s="184">
        <f t="shared" si="417"/>
        <v>3.9</v>
      </c>
      <c r="L4502" s="184">
        <f>IF(C4502="MTS", B4502, B4502 * IFERROR(VLOOKUP(C4502, 'QTY_CONVERSIONS '!A:B, 2, FALSE), "Units not  found"))</f>
        <v>1.2</v>
      </c>
      <c r="M4502" s="185">
        <f t="shared" si="418"/>
        <v>4680</v>
      </c>
      <c r="N4502" s="143" t="str">
        <f>IFERROR(VLOOKUP(D4502, Product_Category!A:B, 2, FALSE), "Uncategorized")</f>
        <v>MCC</v>
      </c>
      <c r="O4502" s="186">
        <f t="shared" si="420"/>
        <v>3900</v>
      </c>
      <c r="P4502" s="185">
        <f t="shared" si="419"/>
        <v>4680</v>
      </c>
      <c r="Q4502" s="143">
        <v>2023</v>
      </c>
      <c r="R4502" s="143" t="str">
        <f>IFERROR(VLOOKUP(G4502,'SOURCE COMPANY'!A:B, 2, FALSE), "")</f>
        <v>MURLI KRISHNA EXPORTS</v>
      </c>
      <c r="S4502" s="143" t="str">
        <f>IFERROR(VLOOKUP(H4502,'CUSTOMER NAME'!A:B, 2, FALSE), "")</f>
        <v xml:space="preserve">TO THE ORDER </v>
      </c>
    </row>
    <row r="4503" spans="1:19">
      <c r="A4503" s="234" t="s">
        <v>1432</v>
      </c>
      <c r="B4503" s="143">
        <v>5000</v>
      </c>
      <c r="C4503" s="143" t="s">
        <v>7</v>
      </c>
      <c r="D4503" s="143" t="s">
        <v>1437</v>
      </c>
      <c r="E4503" s="52">
        <v>4.2</v>
      </c>
      <c r="F4503" s="143" t="s">
        <v>9</v>
      </c>
      <c r="G4503" s="131" t="s">
        <v>1435</v>
      </c>
      <c r="H4503" s="198" t="s">
        <v>1431</v>
      </c>
      <c r="I4503" s="219" t="str">
        <f t="shared" si="421"/>
        <v>December</v>
      </c>
      <c r="J4503" s="184">
        <f>IF(F4503="USD", E4503, E4503 * IFERROR(VLOOKUP(F4503, EXCHANGE_RATE!A:B, 2, FALSE), "Currency not found"))</f>
        <v>4.2</v>
      </c>
      <c r="K4503" s="184">
        <f t="shared" si="417"/>
        <v>4.2</v>
      </c>
      <c r="L4503" s="184">
        <f>IF(C4503="MTS", B4503, B4503 * IFERROR(VLOOKUP(C4503, 'QTY_CONVERSIONS '!A:B, 2, FALSE), "Units not  found"))</f>
        <v>5</v>
      </c>
      <c r="M4503" s="185">
        <f t="shared" si="418"/>
        <v>21000</v>
      </c>
      <c r="N4503" s="143" t="str">
        <f>IFERROR(VLOOKUP(D4503, Product_Category!A:B, 2, FALSE), "Uncategorized")</f>
        <v>MCC</v>
      </c>
      <c r="O4503" s="186">
        <f t="shared" si="420"/>
        <v>4200</v>
      </c>
      <c r="P4503" s="185">
        <f t="shared" si="419"/>
        <v>21000</v>
      </c>
      <c r="Q4503" s="143">
        <v>2023</v>
      </c>
      <c r="R4503" s="143" t="str">
        <f>IFERROR(VLOOKUP(G4503,'SOURCE COMPANY'!A:B, 2, FALSE), "")</f>
        <v>MURLI KRISHNA EXPORTS</v>
      </c>
      <c r="S4503" s="143" t="str">
        <f>IFERROR(VLOOKUP(H4503,'CUSTOMER NAME'!A:B, 2, FALSE), "")</f>
        <v xml:space="preserve">TO THE ORDER </v>
      </c>
    </row>
    <row r="4504" spans="1:19">
      <c r="A4504" s="234" t="s">
        <v>1432</v>
      </c>
      <c r="B4504" s="143">
        <v>4000</v>
      </c>
      <c r="C4504" s="143" t="s">
        <v>7</v>
      </c>
      <c r="D4504" s="143" t="s">
        <v>1438</v>
      </c>
      <c r="E4504" s="52">
        <v>2.6</v>
      </c>
      <c r="F4504" s="143" t="s">
        <v>9</v>
      </c>
      <c r="G4504" s="131" t="s">
        <v>1435</v>
      </c>
      <c r="H4504" s="198" t="s">
        <v>1431</v>
      </c>
      <c r="I4504" s="219" t="str">
        <f t="shared" si="421"/>
        <v>December</v>
      </c>
      <c r="J4504" s="184">
        <f>IF(F4504="USD", E4504, E4504 * IFERROR(VLOOKUP(F4504, EXCHANGE_RATE!A:B, 2, FALSE), "Currency not found"))</f>
        <v>2.6</v>
      </c>
      <c r="K4504" s="184">
        <f t="shared" si="417"/>
        <v>2.6</v>
      </c>
      <c r="L4504" s="184">
        <f>IF(C4504="MTS", B4504, B4504 * IFERROR(VLOOKUP(C4504, 'QTY_CONVERSIONS '!A:B, 2, FALSE), "Units not  found"))</f>
        <v>4</v>
      </c>
      <c r="M4504" s="185">
        <f t="shared" si="418"/>
        <v>10400</v>
      </c>
      <c r="N4504" s="143" t="str">
        <f>IFERROR(VLOOKUP(D4504, Product_Category!A:B, 2, FALSE), "Uncategorized")</f>
        <v>SSG</v>
      </c>
      <c r="O4504" s="186">
        <f t="shared" si="420"/>
        <v>2600</v>
      </c>
      <c r="P4504" s="185">
        <f t="shared" si="419"/>
        <v>10400</v>
      </c>
      <c r="Q4504" s="143">
        <v>2023</v>
      </c>
      <c r="R4504" s="143" t="str">
        <f>IFERROR(VLOOKUP(G4504,'SOURCE COMPANY'!A:B, 2, FALSE), "")</f>
        <v>MURLI KRISHNA EXPORTS</v>
      </c>
      <c r="S4504" s="143" t="str">
        <f>IFERROR(VLOOKUP(H4504,'CUSTOMER NAME'!A:B, 2, FALSE), "")</f>
        <v xml:space="preserve">TO THE ORDER </v>
      </c>
    </row>
    <row r="4505" spans="1:19">
      <c r="A4505" s="234" t="s">
        <v>1493</v>
      </c>
      <c r="B4505" s="143">
        <v>26000</v>
      </c>
      <c r="C4505" s="143" t="s">
        <v>7</v>
      </c>
      <c r="D4505" s="143" t="s">
        <v>1500</v>
      </c>
      <c r="E4505" s="52">
        <v>2.8919999999999999</v>
      </c>
      <c r="F4505" s="143" t="s">
        <v>9</v>
      </c>
      <c r="G4505" s="118" t="s">
        <v>557</v>
      </c>
      <c r="H4505" s="198" t="s">
        <v>1431</v>
      </c>
      <c r="I4505" s="219" t="str">
        <f t="shared" si="421"/>
        <v>December</v>
      </c>
      <c r="J4505" s="184">
        <f>IF(F4505="USD", E4505, E4505 * IFERROR(VLOOKUP(F4505, EXCHANGE_RATE!A:B, 2, FALSE), "Currency not found"))</f>
        <v>2.8919999999999999</v>
      </c>
      <c r="K4505" s="184">
        <f t="shared" si="417"/>
        <v>2.9</v>
      </c>
      <c r="L4505" s="184">
        <f>IF(C4505="MTS", B4505, B4505 * IFERROR(VLOOKUP(C4505, 'QTY_CONVERSIONS '!A:B, 2, FALSE), "Units not  found"))</f>
        <v>26</v>
      </c>
      <c r="M4505" s="185">
        <f t="shared" si="418"/>
        <v>75400</v>
      </c>
      <c r="N4505" s="143" t="str">
        <f>IFERROR(VLOOKUP(D4505, Product_Category!A:B, 2, FALSE), "Uncategorized")</f>
        <v>MCC</v>
      </c>
      <c r="O4505" s="186">
        <f t="shared" si="420"/>
        <v>2900</v>
      </c>
      <c r="P4505" s="185">
        <f t="shared" si="419"/>
        <v>75400</v>
      </c>
      <c r="Q4505" s="143">
        <v>2023</v>
      </c>
      <c r="R4505" s="143" t="str">
        <f>IFERROR(VLOOKUP(G4505,'SOURCE COMPANY'!A:B, 2, FALSE), "")</f>
        <v>N B ENTREPRENEURS</v>
      </c>
      <c r="S4505" s="143" t="str">
        <f>IFERROR(VLOOKUP(H4505,'CUSTOMER NAME'!A:B, 2, FALSE), "")</f>
        <v xml:space="preserve">TO THE ORDER </v>
      </c>
    </row>
    <row r="4506" spans="1:19">
      <c r="A4506" s="234" t="s">
        <v>1608</v>
      </c>
      <c r="B4506" s="143">
        <v>23000</v>
      </c>
      <c r="C4506" s="143" t="s">
        <v>7</v>
      </c>
      <c r="D4506" s="143" t="s">
        <v>1565</v>
      </c>
      <c r="E4506" s="52">
        <v>2.27</v>
      </c>
      <c r="F4506" s="143" t="s">
        <v>9</v>
      </c>
      <c r="G4506" s="118" t="s">
        <v>557</v>
      </c>
      <c r="H4506" s="198" t="s">
        <v>1431</v>
      </c>
      <c r="I4506" s="219" t="str">
        <f t="shared" si="421"/>
        <v>December</v>
      </c>
      <c r="J4506" s="184">
        <f>IF(F4506="USD", E4506, E4506 * IFERROR(VLOOKUP(F4506, EXCHANGE_RATE!A:B, 2, FALSE), "Currency not found"))</f>
        <v>2.27</v>
      </c>
      <c r="K4506" s="184">
        <f t="shared" si="417"/>
        <v>2.27</v>
      </c>
      <c r="L4506" s="184">
        <f>IF(C4506="MTS", B4506, B4506 * IFERROR(VLOOKUP(C4506, 'QTY_CONVERSIONS '!A:B, 2, FALSE), "Units not  found"))</f>
        <v>23</v>
      </c>
      <c r="M4506" s="185">
        <f t="shared" si="418"/>
        <v>52210</v>
      </c>
      <c r="N4506" s="143" t="str">
        <f>IFERROR(VLOOKUP(D4506, Product_Category!A:B, 2, FALSE), "Uncategorized")</f>
        <v>MCC</v>
      </c>
      <c r="O4506" s="186">
        <f t="shared" si="420"/>
        <v>2270</v>
      </c>
      <c r="P4506" s="185">
        <f t="shared" si="419"/>
        <v>52210</v>
      </c>
      <c r="Q4506" s="143">
        <v>2023</v>
      </c>
      <c r="R4506" s="143" t="str">
        <f>IFERROR(VLOOKUP(G4506,'SOURCE COMPANY'!A:B, 2, FALSE), "")</f>
        <v>N B ENTREPRENEURS</v>
      </c>
      <c r="S4506" s="143" t="str">
        <f>IFERROR(VLOOKUP(H4506,'CUSTOMER NAME'!A:B, 2, FALSE), "")</f>
        <v xml:space="preserve">TO THE ORDER </v>
      </c>
    </row>
    <row r="4507" spans="1:19">
      <c r="A4507" s="234" t="s">
        <v>1608</v>
      </c>
      <c r="B4507" s="143">
        <v>1000</v>
      </c>
      <c r="C4507" s="143" t="s">
        <v>7</v>
      </c>
      <c r="D4507" s="143" t="s">
        <v>1611</v>
      </c>
      <c r="E4507" s="52">
        <v>9.25</v>
      </c>
      <c r="F4507" s="143" t="s">
        <v>9</v>
      </c>
      <c r="G4507" s="118" t="s">
        <v>557</v>
      </c>
      <c r="H4507" s="198" t="s">
        <v>1431</v>
      </c>
      <c r="I4507" s="219" t="str">
        <f t="shared" si="421"/>
        <v>December</v>
      </c>
      <c r="J4507" s="184">
        <f>IF(F4507="USD", E4507, E4507 * IFERROR(VLOOKUP(F4507, EXCHANGE_RATE!A:B, 2, FALSE), "Currency not found"))</f>
        <v>9.25</v>
      </c>
      <c r="K4507" s="184">
        <f t="shared" si="417"/>
        <v>9.25</v>
      </c>
      <c r="L4507" s="184">
        <f>IF(C4507="MTS", B4507, B4507 * IFERROR(VLOOKUP(C4507, 'QTY_CONVERSIONS '!A:B, 2, FALSE), "Units not  found"))</f>
        <v>1</v>
      </c>
      <c r="M4507" s="185">
        <f t="shared" si="418"/>
        <v>9250</v>
      </c>
      <c r="N4507" s="143" t="str">
        <f>IFERROR(VLOOKUP(D4507, Product_Category!A:B, 2, FALSE), "Uncategorized")</f>
        <v>CROSCARMELLOSE SODIUM</v>
      </c>
      <c r="O4507" s="186">
        <f t="shared" si="420"/>
        <v>9250</v>
      </c>
      <c r="P4507" s="185">
        <f t="shared" si="419"/>
        <v>9250</v>
      </c>
      <c r="Q4507" s="143">
        <v>2023</v>
      </c>
      <c r="R4507" s="143" t="str">
        <f>IFERROR(VLOOKUP(G4507,'SOURCE COMPANY'!A:B, 2, FALSE), "")</f>
        <v>N B ENTREPRENEURS</v>
      </c>
      <c r="S4507" s="143" t="str">
        <f>IFERROR(VLOOKUP(H4507,'CUSTOMER NAME'!A:B, 2, FALSE), "")</f>
        <v xml:space="preserve">TO THE ORDER </v>
      </c>
    </row>
    <row r="4508" spans="1:19">
      <c r="A4508" s="234" t="s">
        <v>1558</v>
      </c>
      <c r="B4508" s="143">
        <v>22400</v>
      </c>
      <c r="C4508" s="143" t="s">
        <v>7</v>
      </c>
      <c r="D4508" s="143" t="s">
        <v>1565</v>
      </c>
      <c r="E4508" s="52">
        <v>2.7</v>
      </c>
      <c r="F4508" s="143" t="s">
        <v>9</v>
      </c>
      <c r="G4508" s="118" t="s">
        <v>557</v>
      </c>
      <c r="H4508" s="198" t="s">
        <v>1431</v>
      </c>
      <c r="I4508" s="219" t="str">
        <f t="shared" si="421"/>
        <v>December</v>
      </c>
      <c r="J4508" s="184">
        <f>IF(F4508="USD", E4508, E4508 * IFERROR(VLOOKUP(F4508, EXCHANGE_RATE!A:B, 2, FALSE), "Currency not found"))</f>
        <v>2.7</v>
      </c>
      <c r="K4508" s="184">
        <f t="shared" si="417"/>
        <v>2.7</v>
      </c>
      <c r="L4508" s="184">
        <f>IF(C4508="MTS", B4508, B4508 * IFERROR(VLOOKUP(C4508, 'QTY_CONVERSIONS '!A:B, 2, FALSE), "Units not  found"))</f>
        <v>22.400000000000002</v>
      </c>
      <c r="M4508" s="185">
        <f t="shared" si="418"/>
        <v>60480.000000000007</v>
      </c>
      <c r="N4508" s="143" t="str">
        <f>IFERROR(VLOOKUP(D4508, Product_Category!A:B, 2, FALSE), "Uncategorized")</f>
        <v>MCC</v>
      </c>
      <c r="O4508" s="186">
        <f t="shared" si="420"/>
        <v>2700</v>
      </c>
      <c r="P4508" s="185">
        <f t="shared" si="419"/>
        <v>60480.000000000007</v>
      </c>
      <c r="Q4508" s="143">
        <v>2023</v>
      </c>
      <c r="R4508" s="143" t="str">
        <f>IFERROR(VLOOKUP(G4508,'SOURCE COMPANY'!A:B, 2, FALSE), "")</f>
        <v>N B ENTREPRENEURS</v>
      </c>
      <c r="S4508" s="143" t="str">
        <f>IFERROR(VLOOKUP(H4508,'CUSTOMER NAME'!A:B, 2, FALSE), "")</f>
        <v xml:space="preserve">TO THE ORDER </v>
      </c>
    </row>
    <row r="4509" spans="1:19">
      <c r="A4509" s="234" t="s">
        <v>1493</v>
      </c>
      <c r="B4509" s="143">
        <v>2000</v>
      </c>
      <c r="C4509" s="143" t="s">
        <v>7</v>
      </c>
      <c r="D4509" s="143" t="s">
        <v>1441</v>
      </c>
      <c r="E4509" s="52">
        <v>1.665</v>
      </c>
      <c r="F4509" s="143" t="s">
        <v>9</v>
      </c>
      <c r="G4509" s="143" t="s">
        <v>892</v>
      </c>
      <c r="H4509" s="198" t="s">
        <v>1431</v>
      </c>
      <c r="I4509" s="219" t="str">
        <f t="shared" si="421"/>
        <v>December</v>
      </c>
      <c r="J4509" s="184">
        <f>IF(F4509="USD", E4509, E4509 * IFERROR(VLOOKUP(F4509, EXCHANGE_RATE!A:B, 2, FALSE), "Currency not found"))</f>
        <v>1.665</v>
      </c>
      <c r="K4509" s="184">
        <f t="shared" si="417"/>
        <v>1.67</v>
      </c>
      <c r="L4509" s="184">
        <f>IF(C4509="MTS", B4509, B4509 * IFERROR(VLOOKUP(C4509, 'QTY_CONVERSIONS '!A:B, 2, FALSE), "Units not  found"))</f>
        <v>2</v>
      </c>
      <c r="M4509" s="185">
        <f t="shared" si="418"/>
        <v>3340</v>
      </c>
      <c r="N4509" s="143" t="str">
        <f>IFERROR(VLOOKUP(D4509, Product_Category!A:B, 2, FALSE), "Uncategorized")</f>
        <v>MAGNESIUM STEARATE</v>
      </c>
      <c r="O4509" s="186">
        <f t="shared" si="420"/>
        <v>1670</v>
      </c>
      <c r="P4509" s="185">
        <f t="shared" si="419"/>
        <v>3340</v>
      </c>
      <c r="Q4509" s="143">
        <v>2023</v>
      </c>
      <c r="R4509" s="143" t="str">
        <f>IFERROR(VLOOKUP(G4509,'SOURCE COMPANY'!A:B, 2, FALSE), "")</f>
        <v>NIMBASIA STABILIZERS</v>
      </c>
      <c r="S4509" s="143" t="str">
        <f>IFERROR(VLOOKUP(H4509,'CUSTOMER NAME'!A:B, 2, FALSE), "")</f>
        <v xml:space="preserve">TO THE ORDER </v>
      </c>
    </row>
    <row r="4510" spans="1:19">
      <c r="A4510" s="234" t="s">
        <v>1439</v>
      </c>
      <c r="B4510" s="143">
        <v>975</v>
      </c>
      <c r="C4510" s="143" t="s">
        <v>7</v>
      </c>
      <c r="D4510" s="143" t="s">
        <v>1441</v>
      </c>
      <c r="E4510" s="52">
        <v>1.6950000000000001</v>
      </c>
      <c r="F4510" s="143" t="s">
        <v>9</v>
      </c>
      <c r="G4510" s="143" t="s">
        <v>892</v>
      </c>
      <c r="H4510" s="198" t="s">
        <v>1431</v>
      </c>
      <c r="I4510" s="219" t="str">
        <f t="shared" si="421"/>
        <v>December</v>
      </c>
      <c r="J4510" s="184">
        <f>IF(F4510="USD", E4510, E4510 * IFERROR(VLOOKUP(F4510, EXCHANGE_RATE!A:B, 2, FALSE), "Currency not found"))</f>
        <v>1.6950000000000001</v>
      </c>
      <c r="K4510" s="184">
        <f t="shared" si="417"/>
        <v>1.7</v>
      </c>
      <c r="L4510" s="184">
        <f>IF(C4510="MTS", B4510, B4510 * IFERROR(VLOOKUP(C4510, 'QTY_CONVERSIONS '!A:B, 2, FALSE), "Units not  found"))</f>
        <v>0.97499999999999998</v>
      </c>
      <c r="M4510" s="185">
        <f t="shared" si="418"/>
        <v>1657.5</v>
      </c>
      <c r="N4510" s="143" t="str">
        <f>IFERROR(VLOOKUP(D4510, Product_Category!A:B, 2, FALSE), "Uncategorized")</f>
        <v>MAGNESIUM STEARATE</v>
      </c>
      <c r="O4510" s="186">
        <f t="shared" si="420"/>
        <v>1700</v>
      </c>
      <c r="P4510" s="185">
        <f t="shared" si="419"/>
        <v>1657.5</v>
      </c>
      <c r="Q4510" s="143">
        <v>2023</v>
      </c>
      <c r="R4510" s="143" t="str">
        <f>IFERROR(VLOOKUP(G4510,'SOURCE COMPANY'!A:B, 2, FALSE), "")</f>
        <v>NIMBASIA STABILIZERS</v>
      </c>
      <c r="S4510" s="143" t="str">
        <f>IFERROR(VLOOKUP(H4510,'CUSTOMER NAME'!A:B, 2, FALSE), "")</f>
        <v xml:space="preserve">TO THE ORDER </v>
      </c>
    </row>
    <row r="4511" spans="1:19">
      <c r="A4511" s="234" t="s">
        <v>1488</v>
      </c>
      <c r="B4511" s="143">
        <v>2000</v>
      </c>
      <c r="C4511" s="143" t="s">
        <v>7</v>
      </c>
      <c r="D4511" s="143" t="s">
        <v>1492</v>
      </c>
      <c r="E4511" s="52">
        <v>3.15</v>
      </c>
      <c r="F4511" s="143" t="s">
        <v>9</v>
      </c>
      <c r="G4511" s="143" t="s">
        <v>530</v>
      </c>
      <c r="H4511" s="198" t="s">
        <v>1431</v>
      </c>
      <c r="I4511" s="219" t="str">
        <f t="shared" si="421"/>
        <v>December</v>
      </c>
      <c r="J4511" s="184">
        <f>IF(F4511="USD", E4511, E4511 * IFERROR(VLOOKUP(F4511, EXCHANGE_RATE!A:B, 2, FALSE), "Currency not found"))</f>
        <v>3.15</v>
      </c>
      <c r="K4511" s="184">
        <f t="shared" si="417"/>
        <v>3.15</v>
      </c>
      <c r="L4511" s="184">
        <f>IF(C4511="MTS", B4511, B4511 * IFERROR(VLOOKUP(C4511, 'QTY_CONVERSIONS '!A:B, 2, FALSE), "Units not  found"))</f>
        <v>2</v>
      </c>
      <c r="M4511" s="185">
        <f t="shared" si="418"/>
        <v>6300</v>
      </c>
      <c r="N4511" s="143" t="str">
        <f>IFERROR(VLOOKUP(D4511, Product_Category!A:B, 2, FALSE), "Uncategorized")</f>
        <v>MCC</v>
      </c>
      <c r="O4511" s="186">
        <f t="shared" si="420"/>
        <v>3150</v>
      </c>
      <c r="P4511" s="185">
        <f t="shared" si="419"/>
        <v>6300</v>
      </c>
      <c r="Q4511" s="143">
        <v>2023</v>
      </c>
      <c r="R4511" s="143" t="str">
        <f>IFERROR(VLOOKUP(G4511,'SOURCE COMPANY'!A:B, 2, FALSE), "")</f>
        <v>NITIKA PHARMA</v>
      </c>
      <c r="S4511" s="143" t="str">
        <f>IFERROR(VLOOKUP(H4511,'CUSTOMER NAME'!A:B, 2, FALSE), "")</f>
        <v xml:space="preserve">TO THE ORDER </v>
      </c>
    </row>
    <row r="4512" spans="1:19">
      <c r="A4512" s="234" t="s">
        <v>1504</v>
      </c>
      <c r="B4512" s="143">
        <v>3500</v>
      </c>
      <c r="C4512" s="143" t="s">
        <v>7</v>
      </c>
      <c r="D4512" s="143" t="s">
        <v>1505</v>
      </c>
      <c r="E4512" s="52">
        <v>8.32</v>
      </c>
      <c r="F4512" s="143" t="s">
        <v>9</v>
      </c>
      <c r="G4512" s="143" t="s">
        <v>530</v>
      </c>
      <c r="H4512" s="198" t="s">
        <v>1431</v>
      </c>
      <c r="I4512" s="219" t="str">
        <f t="shared" si="421"/>
        <v>December</v>
      </c>
      <c r="J4512" s="184">
        <f>IF(F4512="USD", E4512, E4512 * IFERROR(VLOOKUP(F4512, EXCHANGE_RATE!A:B, 2, FALSE), "Currency not found"))</f>
        <v>8.32</v>
      </c>
      <c r="K4512" s="184">
        <f t="shared" si="417"/>
        <v>8.32</v>
      </c>
      <c r="L4512" s="184">
        <f>IF(C4512="MTS", B4512, B4512 * IFERROR(VLOOKUP(C4512, 'QTY_CONVERSIONS '!A:B, 2, FALSE), "Units not  found"))</f>
        <v>3.5</v>
      </c>
      <c r="M4512" s="185">
        <f t="shared" si="418"/>
        <v>29120</v>
      </c>
      <c r="N4512" s="143" t="str">
        <f>IFERROR(VLOOKUP(D4512, Product_Category!A:B, 2, FALSE), "Uncategorized")</f>
        <v>MAGNESIUM STEARATE</v>
      </c>
      <c r="O4512" s="186">
        <f t="shared" si="420"/>
        <v>8320</v>
      </c>
      <c r="P4512" s="185">
        <f t="shared" si="419"/>
        <v>29120</v>
      </c>
      <c r="Q4512" s="143">
        <v>2023</v>
      </c>
      <c r="R4512" s="143" t="str">
        <f>IFERROR(VLOOKUP(G4512,'SOURCE COMPANY'!A:B, 2, FALSE), "")</f>
        <v>NITIKA PHARMA</v>
      </c>
      <c r="S4512" s="143" t="str">
        <f>IFERROR(VLOOKUP(H4512,'CUSTOMER NAME'!A:B, 2, FALSE), "")</f>
        <v xml:space="preserve">TO THE ORDER </v>
      </c>
    </row>
    <row r="4513" spans="1:19">
      <c r="A4513" s="234" t="s">
        <v>1504</v>
      </c>
      <c r="B4513" s="143">
        <v>3500</v>
      </c>
      <c r="C4513" s="143" t="s">
        <v>7</v>
      </c>
      <c r="D4513" s="143" t="s">
        <v>1505</v>
      </c>
      <c r="E4513" s="52">
        <v>8.32</v>
      </c>
      <c r="F4513" s="143" t="s">
        <v>9</v>
      </c>
      <c r="G4513" s="143" t="s">
        <v>530</v>
      </c>
      <c r="H4513" s="198" t="s">
        <v>1431</v>
      </c>
      <c r="I4513" s="219" t="str">
        <f t="shared" si="421"/>
        <v>December</v>
      </c>
      <c r="J4513" s="184">
        <f>IF(F4513="USD", E4513, E4513 * IFERROR(VLOOKUP(F4513, EXCHANGE_RATE!A:B, 2, FALSE), "Currency not found"))</f>
        <v>8.32</v>
      </c>
      <c r="K4513" s="184">
        <f t="shared" si="417"/>
        <v>8.32</v>
      </c>
      <c r="L4513" s="184">
        <f>IF(C4513="MTS", B4513, B4513 * IFERROR(VLOOKUP(C4513, 'QTY_CONVERSIONS '!A:B, 2, FALSE), "Units not  found"))</f>
        <v>3.5</v>
      </c>
      <c r="M4513" s="185">
        <f t="shared" si="418"/>
        <v>29120</v>
      </c>
      <c r="N4513" s="143" t="str">
        <f>IFERROR(VLOOKUP(D4513, Product_Category!A:B, 2, FALSE), "Uncategorized")</f>
        <v>MAGNESIUM STEARATE</v>
      </c>
      <c r="O4513" s="186">
        <f t="shared" si="420"/>
        <v>8320</v>
      </c>
      <c r="P4513" s="185">
        <f t="shared" si="419"/>
        <v>29120</v>
      </c>
      <c r="Q4513" s="143">
        <v>2023</v>
      </c>
      <c r="R4513" s="143" t="str">
        <f>IFERROR(VLOOKUP(G4513,'SOURCE COMPANY'!A:B, 2, FALSE), "")</f>
        <v>NITIKA PHARMA</v>
      </c>
      <c r="S4513" s="143" t="str">
        <f>IFERROR(VLOOKUP(H4513,'CUSTOMER NAME'!A:B, 2, FALSE), "")</f>
        <v xml:space="preserve">TO THE ORDER </v>
      </c>
    </row>
    <row r="4514" spans="1:19">
      <c r="A4514" s="234" t="s">
        <v>752</v>
      </c>
      <c r="B4514" s="143">
        <v>2000</v>
      </c>
      <c r="C4514" s="143" t="s">
        <v>7</v>
      </c>
      <c r="D4514" s="143" t="s">
        <v>872</v>
      </c>
      <c r="E4514" s="52">
        <v>4.3</v>
      </c>
      <c r="F4514" s="143" t="s">
        <v>9</v>
      </c>
      <c r="G4514" s="143" t="s">
        <v>530</v>
      </c>
      <c r="H4514" s="198" t="s">
        <v>1431</v>
      </c>
      <c r="I4514" s="219" t="str">
        <f t="shared" si="421"/>
        <v>December</v>
      </c>
      <c r="J4514" s="184">
        <f>IF(F4514="USD", E4514, E4514 * IFERROR(VLOOKUP(F4514, EXCHANGE_RATE!A:B, 2, FALSE), "Currency not found"))</f>
        <v>4.3</v>
      </c>
      <c r="K4514" s="184">
        <f t="shared" si="417"/>
        <v>4.3</v>
      </c>
      <c r="L4514" s="184">
        <f>IF(C4514="MTS", B4514, B4514 * IFERROR(VLOOKUP(C4514, 'QTY_CONVERSIONS '!A:B, 2, FALSE), "Units not  found"))</f>
        <v>2</v>
      </c>
      <c r="M4514" s="185">
        <f t="shared" si="418"/>
        <v>8600</v>
      </c>
      <c r="N4514" s="143" t="str">
        <f>IFERROR(VLOOKUP(D4514, Product_Category!A:B, 2, FALSE), "Uncategorized")</f>
        <v>CROSCARMELLOSE SODIUM</v>
      </c>
      <c r="O4514" s="186">
        <f t="shared" si="420"/>
        <v>4300</v>
      </c>
      <c r="P4514" s="185">
        <f t="shared" si="419"/>
        <v>8600</v>
      </c>
      <c r="Q4514" s="143">
        <v>2023</v>
      </c>
      <c r="R4514" s="143" t="str">
        <f>IFERROR(VLOOKUP(G4514,'SOURCE COMPANY'!A:B, 2, FALSE), "")</f>
        <v>NITIKA PHARMA</v>
      </c>
      <c r="S4514" s="143" t="str">
        <f>IFERROR(VLOOKUP(H4514,'CUSTOMER NAME'!A:B, 2, FALSE), "")</f>
        <v xml:space="preserve">TO THE ORDER </v>
      </c>
    </row>
    <row r="4515" spans="1:19">
      <c r="A4515" s="234" t="s">
        <v>752</v>
      </c>
      <c r="B4515" s="143">
        <v>5000</v>
      </c>
      <c r="C4515" s="143" t="s">
        <v>1647</v>
      </c>
      <c r="D4515" s="143" t="s">
        <v>1615</v>
      </c>
      <c r="E4515" s="53">
        <v>2133</v>
      </c>
      <c r="F4515" s="143" t="s">
        <v>1718</v>
      </c>
      <c r="G4515" s="143" t="s">
        <v>530</v>
      </c>
      <c r="H4515" s="198" t="s">
        <v>1431</v>
      </c>
      <c r="I4515" s="219" t="str">
        <f t="shared" si="421"/>
        <v>December</v>
      </c>
      <c r="J4515" s="184">
        <f>IF(F4515="USD", E4515, E4515 * IFERROR(VLOOKUP(F4515, EXCHANGE_RATE!A:B, 2, FALSE), "Currency not found"))</f>
        <v>2282.31</v>
      </c>
      <c r="K4515" s="184">
        <f t="shared" si="417"/>
        <v>2282.31</v>
      </c>
      <c r="L4515" s="184">
        <f>IF(C4515="MTS", B4515, B4515 * IFERROR(VLOOKUP(C4515, 'QTY_CONVERSIONS '!A:B, 2, FALSE), "Units not  found"))</f>
        <v>5000</v>
      </c>
      <c r="M4515" s="185">
        <f t="shared" si="418"/>
        <v>11411550</v>
      </c>
      <c r="N4515" s="143" t="str">
        <f>IFERROR(VLOOKUP(D4515, Product_Category!A:B, 2, FALSE), "Uncategorized")</f>
        <v>MCC</v>
      </c>
      <c r="O4515" s="186">
        <f t="shared" si="420"/>
        <v>2282310</v>
      </c>
      <c r="P4515" s="185">
        <f t="shared" si="419"/>
        <v>11411550000</v>
      </c>
      <c r="Q4515" s="143">
        <v>2023</v>
      </c>
      <c r="R4515" s="143" t="str">
        <f>IFERROR(VLOOKUP(G4515,'SOURCE COMPANY'!A:B, 2, FALSE), "")</f>
        <v>NITIKA PHARMA</v>
      </c>
      <c r="S4515" s="143" t="str">
        <f>IFERROR(VLOOKUP(H4515,'CUSTOMER NAME'!A:B, 2, FALSE), "")</f>
        <v xml:space="preserve">TO THE ORDER </v>
      </c>
    </row>
    <row r="4516" spans="1:19">
      <c r="A4516" s="234" t="s">
        <v>1608</v>
      </c>
      <c r="B4516" s="143">
        <v>20000</v>
      </c>
      <c r="C4516" s="143" t="s">
        <v>7</v>
      </c>
      <c r="D4516" s="143" t="s">
        <v>1609</v>
      </c>
      <c r="E4516" s="52">
        <v>2.4500000000000002</v>
      </c>
      <c r="F4516" s="143" t="s">
        <v>9</v>
      </c>
      <c r="G4516" s="143" t="s">
        <v>530</v>
      </c>
      <c r="H4516" s="198" t="s">
        <v>1431</v>
      </c>
      <c r="I4516" s="219" t="str">
        <f t="shared" si="421"/>
        <v>December</v>
      </c>
      <c r="J4516" s="184">
        <f>IF(F4516="USD", E4516, E4516 * IFERROR(VLOOKUP(F4516, EXCHANGE_RATE!A:B, 2, FALSE), "Currency not found"))</f>
        <v>2.4500000000000002</v>
      </c>
      <c r="K4516" s="184">
        <f t="shared" si="417"/>
        <v>2.4500000000000002</v>
      </c>
      <c r="L4516" s="184">
        <f>IF(C4516="MTS", B4516, B4516 * IFERROR(VLOOKUP(C4516, 'QTY_CONVERSIONS '!A:B, 2, FALSE), "Units not  found"))</f>
        <v>20</v>
      </c>
      <c r="M4516" s="185">
        <f t="shared" si="418"/>
        <v>49000</v>
      </c>
      <c r="N4516" s="143" t="str">
        <f>IFERROR(VLOOKUP(D4516, Product_Category!A:B, 2, FALSE), "Uncategorized")</f>
        <v>MCC</v>
      </c>
      <c r="O4516" s="186">
        <f t="shared" si="420"/>
        <v>2450</v>
      </c>
      <c r="P4516" s="185">
        <f t="shared" si="419"/>
        <v>49000</v>
      </c>
      <c r="Q4516" s="143">
        <v>2023</v>
      </c>
      <c r="R4516" s="143" t="str">
        <f>IFERROR(VLOOKUP(G4516,'SOURCE COMPANY'!A:B, 2, FALSE), "")</f>
        <v>NITIKA PHARMA</v>
      </c>
      <c r="S4516" s="143" t="str">
        <f>IFERROR(VLOOKUP(H4516,'CUSTOMER NAME'!A:B, 2, FALSE), "")</f>
        <v xml:space="preserve">TO THE ORDER </v>
      </c>
    </row>
    <row r="4517" spans="1:19">
      <c r="A4517" s="234" t="s">
        <v>1471</v>
      </c>
      <c r="B4517" s="143">
        <v>950</v>
      </c>
      <c r="C4517" s="143" t="s">
        <v>7</v>
      </c>
      <c r="D4517" s="143" t="s">
        <v>1480</v>
      </c>
      <c r="E4517" s="52">
        <v>3.39</v>
      </c>
      <c r="F4517" s="143" t="s">
        <v>9</v>
      </c>
      <c r="G4517" s="143" t="s">
        <v>530</v>
      </c>
      <c r="H4517" s="198" t="s">
        <v>1431</v>
      </c>
      <c r="I4517" s="219" t="str">
        <f t="shared" si="421"/>
        <v>December</v>
      </c>
      <c r="J4517" s="184">
        <f>IF(F4517="USD", E4517, E4517 * IFERROR(VLOOKUP(F4517, EXCHANGE_RATE!A:B, 2, FALSE), "Currency not found"))</f>
        <v>3.39</v>
      </c>
      <c r="K4517" s="184">
        <f t="shared" si="417"/>
        <v>3.39</v>
      </c>
      <c r="L4517" s="184">
        <f>IF(C4517="MTS", B4517, B4517 * IFERROR(VLOOKUP(C4517, 'QTY_CONVERSIONS '!A:B, 2, FALSE), "Units not  found"))</f>
        <v>0.95000000000000007</v>
      </c>
      <c r="M4517" s="185">
        <f t="shared" si="418"/>
        <v>3220.5</v>
      </c>
      <c r="N4517" s="143" t="str">
        <f>IFERROR(VLOOKUP(D4517, Product_Category!A:B, 2, FALSE), "Uncategorized")</f>
        <v>MAGNESIUM STEARATE</v>
      </c>
      <c r="O4517" s="186">
        <f t="shared" si="420"/>
        <v>3390</v>
      </c>
      <c r="P4517" s="185">
        <f t="shared" si="419"/>
        <v>3220.5</v>
      </c>
      <c r="Q4517" s="143">
        <v>2023</v>
      </c>
      <c r="R4517" s="143" t="str">
        <f>IFERROR(VLOOKUP(G4517,'SOURCE COMPANY'!A:B, 2, FALSE), "")</f>
        <v>NITIKA PHARMA</v>
      </c>
      <c r="S4517" s="143" t="str">
        <f>IFERROR(VLOOKUP(H4517,'CUSTOMER NAME'!A:B, 2, FALSE), "")</f>
        <v xml:space="preserve">TO THE ORDER </v>
      </c>
    </row>
    <row r="4518" spans="1:19">
      <c r="A4518" s="234" t="s">
        <v>1471</v>
      </c>
      <c r="B4518" s="143">
        <v>950</v>
      </c>
      <c r="C4518" s="143" t="s">
        <v>7</v>
      </c>
      <c r="D4518" s="143" t="s">
        <v>955</v>
      </c>
      <c r="E4518" s="52">
        <v>3.39</v>
      </c>
      <c r="F4518" s="143" t="s">
        <v>9</v>
      </c>
      <c r="G4518" s="143" t="s">
        <v>530</v>
      </c>
      <c r="H4518" s="198" t="s">
        <v>1431</v>
      </c>
      <c r="I4518" s="219" t="str">
        <f t="shared" si="421"/>
        <v>December</v>
      </c>
      <c r="J4518" s="184">
        <f>IF(F4518="USD", E4518, E4518 * IFERROR(VLOOKUP(F4518, EXCHANGE_RATE!A:B, 2, FALSE), "Currency not found"))</f>
        <v>3.39</v>
      </c>
      <c r="K4518" s="184">
        <f t="shared" si="417"/>
        <v>3.39</v>
      </c>
      <c r="L4518" s="184">
        <f>IF(C4518="MTS", B4518, B4518 * IFERROR(VLOOKUP(C4518, 'QTY_CONVERSIONS '!A:B, 2, FALSE), "Units not  found"))</f>
        <v>0.95000000000000007</v>
      </c>
      <c r="M4518" s="185">
        <f t="shared" si="418"/>
        <v>3220.5</v>
      </c>
      <c r="N4518" s="143" t="str">
        <f>IFERROR(VLOOKUP(D4518, Product_Category!A:B, 2, FALSE), "Uncategorized")</f>
        <v>MAGNESIUM STEARATE</v>
      </c>
      <c r="O4518" s="186">
        <f t="shared" si="420"/>
        <v>3390</v>
      </c>
      <c r="P4518" s="185">
        <f t="shared" si="419"/>
        <v>3220.5</v>
      </c>
      <c r="Q4518" s="143">
        <v>2023</v>
      </c>
      <c r="R4518" s="143" t="str">
        <f>IFERROR(VLOOKUP(G4518,'SOURCE COMPANY'!A:B, 2, FALSE), "")</f>
        <v>NITIKA PHARMA</v>
      </c>
      <c r="S4518" s="143" t="str">
        <f>IFERROR(VLOOKUP(H4518,'CUSTOMER NAME'!A:B, 2, FALSE), "")</f>
        <v xml:space="preserve">TO THE ORDER </v>
      </c>
    </row>
    <row r="4519" spans="1:19">
      <c r="A4519" s="234" t="s">
        <v>1471</v>
      </c>
      <c r="B4519" s="143">
        <v>10000</v>
      </c>
      <c r="C4519" s="143" t="s">
        <v>7</v>
      </c>
      <c r="D4519" s="143" t="s">
        <v>564</v>
      </c>
      <c r="E4519" s="52">
        <v>4.8</v>
      </c>
      <c r="F4519" s="143" t="s">
        <v>9</v>
      </c>
      <c r="G4519" s="131" t="s">
        <v>870</v>
      </c>
      <c r="H4519" s="198" t="s">
        <v>1431</v>
      </c>
      <c r="I4519" s="219" t="str">
        <f t="shared" si="421"/>
        <v>December</v>
      </c>
      <c r="J4519" s="184">
        <f>IF(F4519="USD", E4519, E4519 * IFERROR(VLOOKUP(F4519, EXCHANGE_RATE!A:B, 2, FALSE), "Currency not found"))</f>
        <v>4.8</v>
      </c>
      <c r="K4519" s="184">
        <f t="shared" si="417"/>
        <v>4.8</v>
      </c>
      <c r="L4519" s="184">
        <f>IF(C4519="MTS", B4519, B4519 * IFERROR(VLOOKUP(C4519, 'QTY_CONVERSIONS '!A:B, 2, FALSE), "Units not  found"))</f>
        <v>10</v>
      </c>
      <c r="M4519" s="185">
        <f t="shared" si="418"/>
        <v>48000</v>
      </c>
      <c r="N4519" s="143" t="str">
        <f>IFERROR(VLOOKUP(D4519, Product_Category!A:B, 2, FALSE), "Uncategorized")</f>
        <v>CROSCARMELLOSE SODIUM</v>
      </c>
      <c r="O4519" s="186">
        <f t="shared" si="420"/>
        <v>4800</v>
      </c>
      <c r="P4519" s="185">
        <f t="shared" si="419"/>
        <v>48000</v>
      </c>
      <c r="Q4519" s="143">
        <v>2023</v>
      </c>
      <c r="R4519" s="143" t="str">
        <f>IFERROR(VLOOKUP(G4519,'SOURCE COMPANY'!A:B, 2, FALSE), "")</f>
        <v>PADMASHREE ENTERPRISE</v>
      </c>
      <c r="S4519" s="143" t="str">
        <f>IFERROR(VLOOKUP(H4519,'CUSTOMER NAME'!A:B, 2, FALSE), "")</f>
        <v xml:space="preserve">TO THE ORDER </v>
      </c>
    </row>
    <row r="4520" spans="1:19">
      <c r="A4520" s="234" t="s">
        <v>1471</v>
      </c>
      <c r="B4520" s="143">
        <v>8000</v>
      </c>
      <c r="C4520" s="143" t="s">
        <v>7</v>
      </c>
      <c r="D4520" s="143" t="s">
        <v>578</v>
      </c>
      <c r="E4520" s="52">
        <v>2.2999999999999998</v>
      </c>
      <c r="F4520" s="143" t="s">
        <v>9</v>
      </c>
      <c r="G4520" s="131" t="s">
        <v>870</v>
      </c>
      <c r="H4520" s="198" t="s">
        <v>1431</v>
      </c>
      <c r="I4520" s="219" t="str">
        <f t="shared" si="421"/>
        <v>December</v>
      </c>
      <c r="J4520" s="184">
        <f>IF(F4520="USD", E4520, E4520 * IFERROR(VLOOKUP(F4520, EXCHANGE_RATE!A:B, 2, FALSE), "Currency not found"))</f>
        <v>2.2999999999999998</v>
      </c>
      <c r="K4520" s="184">
        <f t="shared" si="417"/>
        <v>2.2999999999999998</v>
      </c>
      <c r="L4520" s="184">
        <f>IF(C4520="MTS", B4520, B4520 * IFERROR(VLOOKUP(C4520, 'QTY_CONVERSIONS '!A:B, 2, FALSE), "Units not  found"))</f>
        <v>8</v>
      </c>
      <c r="M4520" s="185">
        <f t="shared" si="418"/>
        <v>18400</v>
      </c>
      <c r="N4520" s="143" t="str">
        <f>IFERROR(VLOOKUP(D4520, Product_Category!A:B, 2, FALSE), "Uncategorized")</f>
        <v>MCC</v>
      </c>
      <c r="O4520" s="186">
        <f t="shared" si="420"/>
        <v>2300</v>
      </c>
      <c r="P4520" s="185">
        <f t="shared" si="419"/>
        <v>18400</v>
      </c>
      <c r="Q4520" s="143">
        <v>2023</v>
      </c>
      <c r="R4520" s="143" t="str">
        <f>IFERROR(VLOOKUP(G4520,'SOURCE COMPANY'!A:B, 2, FALSE), "")</f>
        <v>PADMASHREE ENTERPRISE</v>
      </c>
      <c r="S4520" s="143" t="str">
        <f>IFERROR(VLOOKUP(H4520,'CUSTOMER NAME'!A:B, 2, FALSE), "")</f>
        <v xml:space="preserve">TO THE ORDER </v>
      </c>
    </row>
    <row r="4521" spans="1:19">
      <c r="A4521" s="234" t="s">
        <v>1493</v>
      </c>
      <c r="B4521" s="143">
        <v>3000</v>
      </c>
      <c r="C4521" s="143" t="s">
        <v>7</v>
      </c>
      <c r="D4521" s="143" t="s">
        <v>104</v>
      </c>
      <c r="E4521" s="52">
        <v>1.9</v>
      </c>
      <c r="F4521" s="143" t="s">
        <v>9</v>
      </c>
      <c r="G4521" s="131" t="s">
        <v>1850</v>
      </c>
      <c r="H4521" s="198" t="s">
        <v>1431</v>
      </c>
      <c r="I4521" s="219" t="str">
        <f t="shared" si="421"/>
        <v>December</v>
      </c>
      <c r="J4521" s="184">
        <f>IF(F4521="USD", E4521, E4521 * IFERROR(VLOOKUP(F4521, EXCHANGE_RATE!A:B, 2, FALSE), "Currency not found"))</f>
        <v>1.9</v>
      </c>
      <c r="K4521" s="184">
        <f t="shared" si="417"/>
        <v>1.9</v>
      </c>
      <c r="L4521" s="184">
        <f>IF(C4521="MTS", B4521, B4521 * IFERROR(VLOOKUP(C4521, 'QTY_CONVERSIONS '!A:B, 2, FALSE), "Units not  found"))</f>
        <v>3</v>
      </c>
      <c r="M4521" s="185">
        <f t="shared" si="418"/>
        <v>5700</v>
      </c>
      <c r="N4521" s="143" t="str">
        <f>IFERROR(VLOOKUP(D4521, Product_Category!A:B, 2, FALSE), "Uncategorized")</f>
        <v>MAGNESIUM STEARATE</v>
      </c>
      <c r="O4521" s="186">
        <f t="shared" si="420"/>
        <v>1900</v>
      </c>
      <c r="P4521" s="185">
        <f t="shared" si="419"/>
        <v>5700</v>
      </c>
      <c r="Q4521" s="143">
        <v>2023</v>
      </c>
      <c r="R4521" s="143" t="str">
        <f>IFERROR(VLOOKUP(G4521,'SOURCE COMPANY'!A:B, 2, FALSE), "")</f>
        <v>Prachin Chemical</v>
      </c>
      <c r="S4521" s="143" t="str">
        <f>IFERROR(VLOOKUP(H4521,'CUSTOMER NAME'!A:B, 2, FALSE), "")</f>
        <v xml:space="preserve">TO THE ORDER </v>
      </c>
    </row>
    <row r="4522" spans="1:19">
      <c r="A4522" s="234" t="s">
        <v>1578</v>
      </c>
      <c r="B4522" s="143">
        <v>150</v>
      </c>
      <c r="C4522" s="143" t="s">
        <v>7</v>
      </c>
      <c r="D4522" s="143" t="s">
        <v>1577</v>
      </c>
      <c r="E4522" s="52">
        <v>17.28</v>
      </c>
      <c r="F4522" s="143" t="s">
        <v>9</v>
      </c>
      <c r="G4522" s="131" t="s">
        <v>1850</v>
      </c>
      <c r="H4522" s="198" t="s">
        <v>1431</v>
      </c>
      <c r="I4522" s="219" t="str">
        <f t="shared" si="421"/>
        <v>December</v>
      </c>
      <c r="J4522" s="184">
        <f>IF(F4522="USD", E4522, E4522 * IFERROR(VLOOKUP(F4522, EXCHANGE_RATE!A:B, 2, FALSE), "Currency not found"))</f>
        <v>17.28</v>
      </c>
      <c r="K4522" s="184">
        <f t="shared" si="417"/>
        <v>17.28</v>
      </c>
      <c r="L4522" s="184">
        <f>IF(C4522="MTS", B4522, B4522 * IFERROR(VLOOKUP(C4522, 'QTY_CONVERSIONS '!A:B, 2, FALSE), "Units not  found"))</f>
        <v>0.15</v>
      </c>
      <c r="M4522" s="185">
        <f t="shared" si="418"/>
        <v>2592</v>
      </c>
      <c r="N4522" s="143" t="str">
        <f>IFERROR(VLOOKUP(D4522, Product_Category!A:B, 2, FALSE), "Uncategorized")</f>
        <v>MAGNESIUM STEARATE</v>
      </c>
      <c r="O4522" s="186">
        <f t="shared" si="420"/>
        <v>17280</v>
      </c>
      <c r="P4522" s="185">
        <f t="shared" si="419"/>
        <v>2592</v>
      </c>
      <c r="Q4522" s="143">
        <v>2023</v>
      </c>
      <c r="R4522" s="143" t="str">
        <f>IFERROR(VLOOKUP(G4522,'SOURCE COMPANY'!A:B, 2, FALSE), "")</f>
        <v>Prachin Chemical</v>
      </c>
      <c r="S4522" s="143" t="str">
        <f>IFERROR(VLOOKUP(H4522,'CUSTOMER NAME'!A:B, 2, FALSE), "")</f>
        <v xml:space="preserve">TO THE ORDER </v>
      </c>
    </row>
    <row r="4523" spans="1:19">
      <c r="A4523" s="234" t="s">
        <v>1608</v>
      </c>
      <c r="B4523" s="143">
        <v>50000</v>
      </c>
      <c r="C4523" s="143" t="s">
        <v>7</v>
      </c>
      <c r="D4523" s="143" t="s">
        <v>1610</v>
      </c>
      <c r="E4523" s="52">
        <v>2.2000000000000002</v>
      </c>
      <c r="F4523" s="143" t="s">
        <v>9</v>
      </c>
      <c r="G4523" s="131" t="s">
        <v>1850</v>
      </c>
      <c r="H4523" s="198" t="s">
        <v>1431</v>
      </c>
      <c r="I4523" s="219" t="str">
        <f t="shared" si="421"/>
        <v>December</v>
      </c>
      <c r="J4523" s="184">
        <f>IF(F4523="USD", E4523, E4523 * IFERROR(VLOOKUP(F4523, EXCHANGE_RATE!A:B, 2, FALSE), "Currency not found"))</f>
        <v>2.2000000000000002</v>
      </c>
      <c r="K4523" s="184">
        <f t="shared" si="417"/>
        <v>2.2000000000000002</v>
      </c>
      <c r="L4523" s="184">
        <f>IF(C4523="MTS", B4523, B4523 * IFERROR(VLOOKUP(C4523, 'QTY_CONVERSIONS '!A:B, 2, FALSE), "Units not  found"))</f>
        <v>50</v>
      </c>
      <c r="M4523" s="185">
        <f t="shared" si="418"/>
        <v>110000.00000000001</v>
      </c>
      <c r="N4523" s="143" t="str">
        <f>IFERROR(VLOOKUP(D4523, Product_Category!A:B, 2, FALSE), "Uncategorized")</f>
        <v>MCC</v>
      </c>
      <c r="O4523" s="186">
        <f t="shared" si="420"/>
        <v>2200</v>
      </c>
      <c r="P4523" s="185">
        <f t="shared" si="419"/>
        <v>110000</v>
      </c>
      <c r="Q4523" s="143">
        <v>2023</v>
      </c>
      <c r="R4523" s="143" t="str">
        <f>IFERROR(VLOOKUP(G4523,'SOURCE COMPANY'!A:B, 2, FALSE), "")</f>
        <v>Prachin Chemical</v>
      </c>
      <c r="S4523" s="143" t="str">
        <f>IFERROR(VLOOKUP(H4523,'CUSTOMER NAME'!A:B, 2, FALSE), "")</f>
        <v xml:space="preserve">TO THE ORDER </v>
      </c>
    </row>
    <row r="4524" spans="1:19">
      <c r="A4524" s="234" t="s">
        <v>1442</v>
      </c>
      <c r="B4524" s="143">
        <v>500</v>
      </c>
      <c r="C4524" s="143" t="s">
        <v>7</v>
      </c>
      <c r="D4524" s="143" t="s">
        <v>626</v>
      </c>
      <c r="E4524" s="52">
        <v>5.7</v>
      </c>
      <c r="F4524" s="143" t="s">
        <v>9</v>
      </c>
      <c r="G4524" s="131" t="s">
        <v>1850</v>
      </c>
      <c r="H4524" s="198" t="s">
        <v>1431</v>
      </c>
      <c r="I4524" s="219" t="str">
        <f t="shared" si="421"/>
        <v>December</v>
      </c>
      <c r="J4524" s="184">
        <f>IF(F4524="USD", E4524, E4524 * IFERROR(VLOOKUP(F4524, EXCHANGE_RATE!A:B, 2, FALSE), "Currency not found"))</f>
        <v>5.7</v>
      </c>
      <c r="K4524" s="184">
        <f t="shared" si="417"/>
        <v>5.7</v>
      </c>
      <c r="L4524" s="184">
        <f>IF(C4524="MTS", B4524, B4524 * IFERROR(VLOOKUP(C4524, 'QTY_CONVERSIONS '!A:B, 2, FALSE), "Units not  found"))</f>
        <v>0.5</v>
      </c>
      <c r="M4524" s="185">
        <f t="shared" si="418"/>
        <v>2850</v>
      </c>
      <c r="N4524" s="143" t="str">
        <f>IFERROR(VLOOKUP(D4524, Product_Category!A:B, 2, FALSE), "Uncategorized")</f>
        <v>CROSCARMELLOSE SODIUM</v>
      </c>
      <c r="O4524" s="186">
        <f t="shared" si="420"/>
        <v>5700</v>
      </c>
      <c r="P4524" s="185">
        <f t="shared" si="419"/>
        <v>2850</v>
      </c>
      <c r="Q4524" s="143">
        <v>2023</v>
      </c>
      <c r="R4524" s="143" t="str">
        <f>IFERROR(VLOOKUP(G4524,'SOURCE COMPANY'!A:B, 2, FALSE), "")</f>
        <v>Prachin Chemical</v>
      </c>
      <c r="S4524" s="143" t="str">
        <f>IFERROR(VLOOKUP(H4524,'CUSTOMER NAME'!A:B, 2, FALSE), "")</f>
        <v xml:space="preserve">TO THE ORDER </v>
      </c>
    </row>
    <row r="4525" spans="1:19">
      <c r="A4525" s="234" t="s">
        <v>1506</v>
      </c>
      <c r="B4525" s="143">
        <v>200</v>
      </c>
      <c r="C4525" s="143" t="s">
        <v>7</v>
      </c>
      <c r="D4525" s="143" t="s">
        <v>19</v>
      </c>
      <c r="E4525" s="52">
        <v>3.5</v>
      </c>
      <c r="F4525" s="143" t="s">
        <v>9</v>
      </c>
      <c r="G4525" s="143" t="s">
        <v>1509</v>
      </c>
      <c r="H4525" s="198" t="s">
        <v>1431</v>
      </c>
      <c r="I4525" s="219" t="str">
        <f t="shared" si="421"/>
        <v>December</v>
      </c>
      <c r="J4525" s="184">
        <f>IF(F4525="USD", E4525, E4525 * IFERROR(VLOOKUP(F4525, EXCHANGE_RATE!A:B, 2, FALSE), "Currency not found"))</f>
        <v>3.5</v>
      </c>
      <c r="K4525" s="184">
        <f t="shared" si="417"/>
        <v>3.5</v>
      </c>
      <c r="L4525" s="184">
        <f>IF(C4525="MTS", B4525, B4525 * IFERROR(VLOOKUP(C4525, 'QTY_CONVERSIONS '!A:B, 2, FALSE), "Units not  found"))</f>
        <v>0.2</v>
      </c>
      <c r="M4525" s="185">
        <f t="shared" si="418"/>
        <v>700</v>
      </c>
      <c r="N4525" s="143" t="str">
        <f>IFERROR(VLOOKUP(D4525, Product_Category!A:B, 2, FALSE), "Uncategorized")</f>
        <v>CMC</v>
      </c>
      <c r="O4525" s="186">
        <f t="shared" si="420"/>
        <v>3500</v>
      </c>
      <c r="P4525" s="185">
        <f t="shared" si="419"/>
        <v>700</v>
      </c>
      <c r="Q4525" s="143">
        <v>2023</v>
      </c>
      <c r="R4525" s="143" t="str">
        <f>IFERROR(VLOOKUP(G4525,'SOURCE COMPANY'!A:B, 2, FALSE), "")</f>
        <v>PREMIER INDUSTRIAL</v>
      </c>
      <c r="S4525" s="143" t="str">
        <f>IFERROR(VLOOKUP(H4525,'CUSTOMER NAME'!A:B, 2, FALSE), "")</f>
        <v xml:space="preserve">TO THE ORDER </v>
      </c>
    </row>
    <row r="4526" spans="1:19">
      <c r="A4526" s="234" t="s">
        <v>1550</v>
      </c>
      <c r="B4526" s="143">
        <v>8000</v>
      </c>
      <c r="C4526" s="143" t="s">
        <v>7</v>
      </c>
      <c r="D4526" s="143" t="s">
        <v>266</v>
      </c>
      <c r="E4526" s="52">
        <v>2.79</v>
      </c>
      <c r="F4526" s="143" t="s">
        <v>1718</v>
      </c>
      <c r="G4526" s="118" t="s">
        <v>597</v>
      </c>
      <c r="H4526" s="198" t="s">
        <v>1431</v>
      </c>
      <c r="I4526" s="219" t="str">
        <f t="shared" si="421"/>
        <v>December</v>
      </c>
      <c r="J4526" s="184">
        <f>IF(F4526="USD", E4526, E4526 * IFERROR(VLOOKUP(F4526, EXCHANGE_RATE!A:B, 2, FALSE), "Currency not found"))</f>
        <v>2.9853000000000001</v>
      </c>
      <c r="K4526" s="184">
        <f t="shared" si="417"/>
        <v>2.9899999999999998</v>
      </c>
      <c r="L4526" s="184">
        <f>IF(C4526="MTS", B4526, B4526 * IFERROR(VLOOKUP(C4526, 'QTY_CONVERSIONS '!A:B, 2, FALSE), "Units not  found"))</f>
        <v>8</v>
      </c>
      <c r="M4526" s="185">
        <f t="shared" si="418"/>
        <v>23919.999999999996</v>
      </c>
      <c r="N4526" s="143" t="str">
        <f>IFERROR(VLOOKUP(D4526, Product_Category!A:B, 2, FALSE), "Uncategorized")</f>
        <v>MCC</v>
      </c>
      <c r="O4526" s="186">
        <f t="shared" si="420"/>
        <v>2989.9999999999995</v>
      </c>
      <c r="P4526" s="185">
        <f t="shared" si="419"/>
        <v>23919.999999999996</v>
      </c>
      <c r="Q4526" s="143">
        <v>2023</v>
      </c>
      <c r="R4526" s="143" t="str">
        <f>IFERROR(VLOOKUP(G4526,'SOURCE COMPANY'!A:B, 2, FALSE), "")</f>
        <v>Shubham Pharmachem</v>
      </c>
      <c r="S4526" s="143" t="str">
        <f>IFERROR(VLOOKUP(H4526,'CUSTOMER NAME'!A:B, 2, FALSE), "")</f>
        <v xml:space="preserve">TO THE ORDER </v>
      </c>
    </row>
    <row r="4527" spans="1:19">
      <c r="A4527" s="234" t="s">
        <v>1485</v>
      </c>
      <c r="B4527" s="143">
        <v>500</v>
      </c>
      <c r="C4527" s="143" t="s">
        <v>7</v>
      </c>
      <c r="D4527" s="143" t="s">
        <v>1487</v>
      </c>
      <c r="E4527" s="52">
        <v>2.2999999999999998</v>
      </c>
      <c r="F4527" s="143" t="s">
        <v>9</v>
      </c>
      <c r="G4527" s="118" t="s">
        <v>597</v>
      </c>
      <c r="H4527" s="198" t="s">
        <v>1431</v>
      </c>
      <c r="I4527" s="219" t="str">
        <f t="shared" si="421"/>
        <v>December</v>
      </c>
      <c r="J4527" s="184">
        <f>IF(F4527="USD", E4527, E4527 * IFERROR(VLOOKUP(F4527, EXCHANGE_RATE!A:B, 2, FALSE), "Currency not found"))</f>
        <v>2.2999999999999998</v>
      </c>
      <c r="K4527" s="184">
        <f t="shared" si="417"/>
        <v>2.2999999999999998</v>
      </c>
      <c r="L4527" s="184">
        <f>IF(C4527="MTS", B4527, B4527 * IFERROR(VLOOKUP(C4527, 'QTY_CONVERSIONS '!A:B, 2, FALSE), "Units not  found"))</f>
        <v>0.5</v>
      </c>
      <c r="M4527" s="185">
        <f t="shared" si="418"/>
        <v>1150</v>
      </c>
      <c r="N4527" s="143" t="str">
        <f>IFERROR(VLOOKUP(D4527, Product_Category!A:B, 2, FALSE), "Uncategorized")</f>
        <v>MCC</v>
      </c>
      <c r="O4527" s="186">
        <f t="shared" si="420"/>
        <v>2300</v>
      </c>
      <c r="P4527" s="185">
        <f t="shared" si="419"/>
        <v>1150</v>
      </c>
      <c r="Q4527" s="143">
        <v>2023</v>
      </c>
      <c r="R4527" s="143" t="str">
        <f>IFERROR(VLOOKUP(G4527,'SOURCE COMPANY'!A:B, 2, FALSE), "")</f>
        <v>Shubham Pharmachem</v>
      </c>
      <c r="S4527" s="143" t="str">
        <f>IFERROR(VLOOKUP(H4527,'CUSTOMER NAME'!A:B, 2, FALSE), "")</f>
        <v xml:space="preserve">TO THE ORDER </v>
      </c>
    </row>
    <row r="4528" spans="1:19">
      <c r="A4528" s="234" t="s">
        <v>1485</v>
      </c>
      <c r="B4528" s="143">
        <v>200</v>
      </c>
      <c r="C4528" s="143" t="s">
        <v>7</v>
      </c>
      <c r="D4528" s="143" t="s">
        <v>266</v>
      </c>
      <c r="E4528" s="52">
        <v>2.75</v>
      </c>
      <c r="F4528" s="143" t="s">
        <v>9</v>
      </c>
      <c r="G4528" s="118" t="s">
        <v>597</v>
      </c>
      <c r="H4528" s="198" t="s">
        <v>1431</v>
      </c>
      <c r="I4528" s="219" t="str">
        <f t="shared" si="421"/>
        <v>December</v>
      </c>
      <c r="J4528" s="184">
        <f>IF(F4528="USD", E4528, E4528 * IFERROR(VLOOKUP(F4528, EXCHANGE_RATE!A:B, 2, FALSE), "Currency not found"))</f>
        <v>2.75</v>
      </c>
      <c r="K4528" s="184">
        <f t="shared" si="417"/>
        <v>2.75</v>
      </c>
      <c r="L4528" s="184">
        <f>IF(C4528="MTS", B4528, B4528 * IFERROR(VLOOKUP(C4528, 'QTY_CONVERSIONS '!A:B, 2, FALSE), "Units not  found"))</f>
        <v>0.2</v>
      </c>
      <c r="M4528" s="185">
        <f t="shared" si="418"/>
        <v>550</v>
      </c>
      <c r="N4528" s="143" t="str">
        <f>IFERROR(VLOOKUP(D4528, Product_Category!A:B, 2, FALSE), "Uncategorized")</f>
        <v>MCC</v>
      </c>
      <c r="O4528" s="186">
        <f t="shared" si="420"/>
        <v>2750</v>
      </c>
      <c r="P4528" s="185">
        <f t="shared" si="419"/>
        <v>550</v>
      </c>
      <c r="Q4528" s="143">
        <v>2023</v>
      </c>
      <c r="R4528" s="143" t="str">
        <f>IFERROR(VLOOKUP(G4528,'SOURCE COMPANY'!A:B, 2, FALSE), "")</f>
        <v>Shubham Pharmachem</v>
      </c>
      <c r="S4528" s="143" t="str">
        <f>IFERROR(VLOOKUP(H4528,'CUSTOMER NAME'!A:B, 2, FALSE), "")</f>
        <v xml:space="preserve">TO THE ORDER </v>
      </c>
    </row>
    <row r="4529" spans="1:19">
      <c r="A4529" s="234" t="s">
        <v>1598</v>
      </c>
      <c r="B4529" s="143">
        <v>700</v>
      </c>
      <c r="C4529" s="143" t="s">
        <v>7</v>
      </c>
      <c r="D4529" s="143" t="s">
        <v>266</v>
      </c>
      <c r="E4529" s="52">
        <v>10.25</v>
      </c>
      <c r="F4529" s="143" t="s">
        <v>2259</v>
      </c>
      <c r="G4529" s="118" t="s">
        <v>597</v>
      </c>
      <c r="H4529" s="198" t="s">
        <v>1431</v>
      </c>
      <c r="I4529" s="219" t="str">
        <f t="shared" si="421"/>
        <v>December</v>
      </c>
      <c r="J4529" s="184">
        <f>IF(F4529="USD", E4529, E4529 * IFERROR(VLOOKUP(F4529, EXCHANGE_RATE!A:B, 2, FALSE), "Currency not found"))</f>
        <v>2.7675000000000001</v>
      </c>
      <c r="K4529" s="184">
        <f t="shared" si="417"/>
        <v>2.7699999999999996</v>
      </c>
      <c r="L4529" s="184">
        <f>IF(C4529="MTS", B4529, B4529 * IFERROR(VLOOKUP(C4529, 'QTY_CONVERSIONS '!A:B, 2, FALSE), "Units not  found"))</f>
        <v>0.70000000000000007</v>
      </c>
      <c r="M4529" s="185">
        <f t="shared" si="418"/>
        <v>1938.9999999999998</v>
      </c>
      <c r="N4529" s="143" t="str">
        <f>IFERROR(VLOOKUP(D4529, Product_Category!A:B, 2, FALSE), "Uncategorized")</f>
        <v>MCC</v>
      </c>
      <c r="O4529" s="186">
        <f t="shared" si="420"/>
        <v>2769.9999999999995</v>
      </c>
      <c r="P4529" s="185">
        <f t="shared" si="419"/>
        <v>1938.9999999999998</v>
      </c>
      <c r="Q4529" s="143">
        <v>2023</v>
      </c>
      <c r="R4529" s="143" t="str">
        <f>IFERROR(VLOOKUP(G4529,'SOURCE COMPANY'!A:B, 2, FALSE), "")</f>
        <v>Shubham Pharmachem</v>
      </c>
      <c r="S4529" s="143" t="str">
        <f>IFERROR(VLOOKUP(H4529,'CUSTOMER NAME'!A:B, 2, FALSE), "")</f>
        <v xml:space="preserve">TO THE ORDER </v>
      </c>
    </row>
    <row r="4530" spans="1:19">
      <c r="A4530" s="234" t="s">
        <v>1598</v>
      </c>
      <c r="B4530" s="143">
        <v>600</v>
      </c>
      <c r="C4530" s="143" t="s">
        <v>7</v>
      </c>
      <c r="D4530" s="143" t="s">
        <v>266</v>
      </c>
      <c r="E4530" s="52">
        <v>18.149999999999999</v>
      </c>
      <c r="F4530" s="143" t="s">
        <v>2259</v>
      </c>
      <c r="G4530" s="118" t="s">
        <v>597</v>
      </c>
      <c r="H4530" s="198" t="s">
        <v>1431</v>
      </c>
      <c r="I4530" s="219" t="str">
        <f t="shared" ref="I4530:I4561" si="422">I4529</f>
        <v>December</v>
      </c>
      <c r="J4530" s="184">
        <f>IF(F4530="USD", E4530, E4530 * IFERROR(VLOOKUP(F4530, EXCHANGE_RATE!A:B, 2, FALSE), "Currency not found"))</f>
        <v>4.9005000000000001</v>
      </c>
      <c r="K4530" s="184">
        <f t="shared" si="417"/>
        <v>4.91</v>
      </c>
      <c r="L4530" s="184">
        <f>IF(C4530="MTS", B4530, B4530 * IFERROR(VLOOKUP(C4530, 'QTY_CONVERSIONS '!A:B, 2, FALSE), "Units not  found"))</f>
        <v>0.6</v>
      </c>
      <c r="M4530" s="185">
        <f t="shared" si="418"/>
        <v>2946</v>
      </c>
      <c r="N4530" s="143" t="str">
        <f>IFERROR(VLOOKUP(D4530, Product_Category!A:B, 2, FALSE), "Uncategorized")</f>
        <v>MCC</v>
      </c>
      <c r="O4530" s="186">
        <f t="shared" si="420"/>
        <v>4910</v>
      </c>
      <c r="P4530" s="185">
        <f t="shared" si="419"/>
        <v>2946</v>
      </c>
      <c r="Q4530" s="143">
        <v>2023</v>
      </c>
      <c r="R4530" s="143" t="str">
        <f>IFERROR(VLOOKUP(G4530,'SOURCE COMPANY'!A:B, 2, FALSE), "")</f>
        <v>Shubham Pharmachem</v>
      </c>
      <c r="S4530" s="143" t="str">
        <f>IFERROR(VLOOKUP(H4530,'CUSTOMER NAME'!A:B, 2, FALSE), "")</f>
        <v xml:space="preserve">TO THE ORDER </v>
      </c>
    </row>
    <row r="4531" spans="1:19">
      <c r="A4531" s="234" t="s">
        <v>1488</v>
      </c>
      <c r="B4531" s="143">
        <v>1000</v>
      </c>
      <c r="C4531" s="143" t="s">
        <v>7</v>
      </c>
      <c r="D4531" s="143" t="s">
        <v>1489</v>
      </c>
      <c r="E4531" s="52">
        <v>2.73</v>
      </c>
      <c r="F4531" s="143" t="s">
        <v>9</v>
      </c>
      <c r="G4531" s="131" t="s">
        <v>2679</v>
      </c>
      <c r="H4531" s="198" t="s">
        <v>1431</v>
      </c>
      <c r="I4531" s="219" t="str">
        <f t="shared" si="422"/>
        <v>December</v>
      </c>
      <c r="J4531" s="184">
        <f>IF(F4531="USD", E4531, E4531 * IFERROR(VLOOKUP(F4531, EXCHANGE_RATE!A:B, 2, FALSE), "Currency not found"))</f>
        <v>2.73</v>
      </c>
      <c r="K4531" s="184">
        <f t="shared" si="417"/>
        <v>2.73</v>
      </c>
      <c r="L4531" s="184">
        <f>IF(C4531="MTS", B4531, B4531 * IFERROR(VLOOKUP(C4531, 'QTY_CONVERSIONS '!A:B, 2, FALSE), "Units not  found"))</f>
        <v>1</v>
      </c>
      <c r="M4531" s="185">
        <f t="shared" si="418"/>
        <v>2730</v>
      </c>
      <c r="N4531" s="143" t="str">
        <f>IFERROR(VLOOKUP(D4531, Product_Category!A:B, 2, FALSE), "Uncategorized")</f>
        <v>MCC</v>
      </c>
      <c r="O4531" s="186">
        <f t="shared" si="420"/>
        <v>2730</v>
      </c>
      <c r="P4531" s="185">
        <f t="shared" si="419"/>
        <v>2730</v>
      </c>
      <c r="Q4531" s="143">
        <v>2023</v>
      </c>
      <c r="R4531" s="143" t="str">
        <f>IFERROR(VLOOKUP(G4531,'SOURCE COMPANY'!A:B, 2, FALSE), "")</f>
        <v>Sigachi Industries limited</v>
      </c>
      <c r="S4531" s="143" t="str">
        <f>IFERROR(VLOOKUP(H4531,'CUSTOMER NAME'!A:B, 2, FALSE), "")</f>
        <v xml:space="preserve">TO THE ORDER </v>
      </c>
    </row>
    <row r="4532" spans="1:19">
      <c r="A4532" s="234" t="s">
        <v>1488</v>
      </c>
      <c r="B4532" s="143">
        <v>2000</v>
      </c>
      <c r="C4532" s="143" t="s">
        <v>7</v>
      </c>
      <c r="D4532" s="143" t="s">
        <v>1490</v>
      </c>
      <c r="E4532" s="52">
        <v>2.88</v>
      </c>
      <c r="F4532" s="143" t="s">
        <v>9</v>
      </c>
      <c r="G4532" s="131" t="s">
        <v>2679</v>
      </c>
      <c r="H4532" s="198" t="s">
        <v>1431</v>
      </c>
      <c r="I4532" s="219" t="str">
        <f t="shared" si="422"/>
        <v>December</v>
      </c>
      <c r="J4532" s="184">
        <f>IF(F4532="USD", E4532, E4532 * IFERROR(VLOOKUP(F4532, EXCHANGE_RATE!A:B, 2, FALSE), "Currency not found"))</f>
        <v>2.88</v>
      </c>
      <c r="K4532" s="184">
        <f t="shared" si="417"/>
        <v>2.88</v>
      </c>
      <c r="L4532" s="184">
        <f>IF(C4532="MTS", B4532, B4532 * IFERROR(VLOOKUP(C4532, 'QTY_CONVERSIONS '!A:B, 2, FALSE), "Units not  found"))</f>
        <v>2</v>
      </c>
      <c r="M4532" s="185">
        <f t="shared" si="418"/>
        <v>5760</v>
      </c>
      <c r="N4532" s="143" t="str">
        <f>IFERROR(VLOOKUP(D4532, Product_Category!A:B, 2, FALSE), "Uncategorized")</f>
        <v>MCC</v>
      </c>
      <c r="O4532" s="186">
        <f t="shared" si="420"/>
        <v>2880</v>
      </c>
      <c r="P4532" s="185">
        <f t="shared" si="419"/>
        <v>5760</v>
      </c>
      <c r="Q4532" s="143">
        <v>2023</v>
      </c>
      <c r="R4532" s="143" t="str">
        <f>IFERROR(VLOOKUP(G4532,'SOURCE COMPANY'!A:B, 2, FALSE), "")</f>
        <v>Sigachi Industries limited</v>
      </c>
      <c r="S4532" s="143" t="str">
        <f>IFERROR(VLOOKUP(H4532,'CUSTOMER NAME'!A:B, 2, FALSE), "")</f>
        <v xml:space="preserve">TO THE ORDER </v>
      </c>
    </row>
    <row r="4533" spans="1:19">
      <c r="A4533" s="235" t="s">
        <v>1488</v>
      </c>
      <c r="B4533" s="221">
        <v>1000</v>
      </c>
      <c r="C4533" s="221" t="s">
        <v>7</v>
      </c>
      <c r="D4533" s="221" t="s">
        <v>1491</v>
      </c>
      <c r="E4533" s="54">
        <v>3.46</v>
      </c>
      <c r="F4533" s="221" t="s">
        <v>9</v>
      </c>
      <c r="G4533" s="131" t="s">
        <v>2679</v>
      </c>
      <c r="H4533" s="200" t="s">
        <v>1431</v>
      </c>
      <c r="I4533" s="219" t="str">
        <f t="shared" si="422"/>
        <v>December</v>
      </c>
      <c r="J4533" s="184">
        <f>IF(F4533="USD", E4533, E4533 * IFERROR(VLOOKUP(F4533, EXCHANGE_RATE!A:B, 2, FALSE), "Currency not found"))</f>
        <v>3.46</v>
      </c>
      <c r="K4533" s="184">
        <f t="shared" si="417"/>
        <v>3.46</v>
      </c>
      <c r="L4533" s="184">
        <f>IF(C4533="MTS", B4533, B4533 * IFERROR(VLOOKUP(C4533, 'QTY_CONVERSIONS '!A:B, 2, FALSE), "Units not  found"))</f>
        <v>1</v>
      </c>
      <c r="M4533" s="185">
        <f t="shared" si="418"/>
        <v>3460</v>
      </c>
      <c r="N4533" s="143" t="str">
        <f>IFERROR(VLOOKUP(D4533, Product_Category!A:B, 2, FALSE), "Uncategorized")</f>
        <v>MCC</v>
      </c>
      <c r="O4533" s="186">
        <f t="shared" si="420"/>
        <v>3460</v>
      </c>
      <c r="P4533" s="185">
        <f t="shared" si="419"/>
        <v>3460</v>
      </c>
      <c r="Q4533" s="143">
        <v>2023</v>
      </c>
      <c r="R4533" s="143" t="str">
        <f>IFERROR(VLOOKUP(G4533,'SOURCE COMPANY'!A:B, 2, FALSE), "")</f>
        <v>Sigachi Industries limited</v>
      </c>
      <c r="S4533" s="143" t="str">
        <f>IFERROR(VLOOKUP(H4533,'CUSTOMER NAME'!A:B, 2, FALSE), "")</f>
        <v xml:space="preserve">TO THE ORDER </v>
      </c>
    </row>
    <row r="4534" spans="1:19">
      <c r="A4534" s="234" t="s">
        <v>172</v>
      </c>
      <c r="B4534" s="143">
        <v>20000</v>
      </c>
      <c r="C4534" s="143" t="s">
        <v>7</v>
      </c>
      <c r="D4534" s="143" t="s">
        <v>1623</v>
      </c>
      <c r="E4534" s="52">
        <v>2.383</v>
      </c>
      <c r="F4534" s="143" t="s">
        <v>9</v>
      </c>
      <c r="G4534" s="131" t="s">
        <v>2679</v>
      </c>
      <c r="H4534" s="198" t="s">
        <v>1431</v>
      </c>
      <c r="I4534" s="219" t="str">
        <f t="shared" si="422"/>
        <v>December</v>
      </c>
      <c r="J4534" s="184">
        <f>IF(F4534="USD", E4534, E4534 * IFERROR(VLOOKUP(F4534, EXCHANGE_RATE!A:B, 2, FALSE), "Currency not found"))</f>
        <v>2.383</v>
      </c>
      <c r="K4534" s="184">
        <f t="shared" si="417"/>
        <v>2.3899999999999997</v>
      </c>
      <c r="L4534" s="184">
        <f>IF(C4534="MTS", B4534, B4534 * IFERROR(VLOOKUP(C4534, 'QTY_CONVERSIONS '!A:B, 2, FALSE), "Units not  found"))</f>
        <v>20</v>
      </c>
      <c r="M4534" s="185">
        <f t="shared" si="418"/>
        <v>47799.999999999993</v>
      </c>
      <c r="N4534" s="143" t="str">
        <f>IFERROR(VLOOKUP(D4534, Product_Category!A:B, 2, FALSE), "Uncategorized")</f>
        <v>MCC</v>
      </c>
      <c r="O4534" s="186">
        <f t="shared" si="420"/>
        <v>2389.9999999999995</v>
      </c>
      <c r="P4534" s="185">
        <f t="shared" si="419"/>
        <v>47799.999999999993</v>
      </c>
      <c r="Q4534" s="143">
        <v>2023</v>
      </c>
      <c r="R4534" s="143" t="str">
        <f>IFERROR(VLOOKUP(G4534,'SOURCE COMPANY'!A:B, 2, FALSE), "")</f>
        <v>Sigachi Industries limited</v>
      </c>
      <c r="S4534" s="143" t="str">
        <f>IFERROR(VLOOKUP(H4534,'CUSTOMER NAME'!A:B, 2, FALSE), "")</f>
        <v xml:space="preserve">TO THE ORDER </v>
      </c>
    </row>
    <row r="4535" spans="1:19">
      <c r="A4535" s="234" t="s">
        <v>172</v>
      </c>
      <c r="B4535" s="143">
        <v>20000</v>
      </c>
      <c r="C4535" s="143" t="s">
        <v>7</v>
      </c>
      <c r="D4535" s="143" t="s">
        <v>1624</v>
      </c>
      <c r="E4535" s="52">
        <v>2.27</v>
      </c>
      <c r="F4535" s="143" t="s">
        <v>9</v>
      </c>
      <c r="G4535" s="131" t="s">
        <v>2679</v>
      </c>
      <c r="H4535" s="198" t="s">
        <v>1431</v>
      </c>
      <c r="I4535" s="219" t="str">
        <f t="shared" si="422"/>
        <v>December</v>
      </c>
      <c r="J4535" s="184">
        <f>IF(F4535="USD", E4535, E4535 * IFERROR(VLOOKUP(F4535, EXCHANGE_RATE!A:B, 2, FALSE), "Currency not found"))</f>
        <v>2.27</v>
      </c>
      <c r="K4535" s="184">
        <f t="shared" si="417"/>
        <v>2.27</v>
      </c>
      <c r="L4535" s="184">
        <f>IF(C4535="MTS", B4535, B4535 * IFERROR(VLOOKUP(C4535, 'QTY_CONVERSIONS '!A:B, 2, FALSE), "Units not  found"))</f>
        <v>20</v>
      </c>
      <c r="M4535" s="185">
        <f t="shared" si="418"/>
        <v>45400</v>
      </c>
      <c r="N4535" s="143" t="str">
        <f>IFERROR(VLOOKUP(D4535, Product_Category!A:B, 2, FALSE), "Uncategorized")</f>
        <v>MCC</v>
      </c>
      <c r="O4535" s="186">
        <f t="shared" si="420"/>
        <v>2270</v>
      </c>
      <c r="P4535" s="185">
        <f t="shared" si="419"/>
        <v>45400</v>
      </c>
      <c r="Q4535" s="143">
        <v>2023</v>
      </c>
      <c r="R4535" s="143" t="str">
        <f>IFERROR(VLOOKUP(G4535,'SOURCE COMPANY'!A:B, 2, FALSE), "")</f>
        <v>Sigachi Industries limited</v>
      </c>
      <c r="S4535" s="143" t="str">
        <f>IFERROR(VLOOKUP(H4535,'CUSTOMER NAME'!A:B, 2, FALSE), "")</f>
        <v xml:space="preserve">TO THE ORDER </v>
      </c>
    </row>
    <row r="4536" spans="1:19">
      <c r="A4536" s="234" t="s">
        <v>172</v>
      </c>
      <c r="B4536" s="143">
        <v>20000</v>
      </c>
      <c r="C4536" s="143" t="s">
        <v>7</v>
      </c>
      <c r="D4536" s="143" t="s">
        <v>1624</v>
      </c>
      <c r="E4536" s="52">
        <v>2.27</v>
      </c>
      <c r="F4536" s="143" t="s">
        <v>9</v>
      </c>
      <c r="G4536" s="131" t="s">
        <v>2679</v>
      </c>
      <c r="H4536" s="198" t="s">
        <v>1431</v>
      </c>
      <c r="I4536" s="219" t="str">
        <f t="shared" si="422"/>
        <v>December</v>
      </c>
      <c r="J4536" s="184">
        <f>IF(F4536="USD", E4536, E4536 * IFERROR(VLOOKUP(F4536, EXCHANGE_RATE!A:B, 2, FALSE), "Currency not found"))</f>
        <v>2.27</v>
      </c>
      <c r="K4536" s="184">
        <f t="shared" si="417"/>
        <v>2.27</v>
      </c>
      <c r="L4536" s="184">
        <f>IF(C4536="MTS", B4536, B4536 * IFERROR(VLOOKUP(C4536, 'QTY_CONVERSIONS '!A:B, 2, FALSE), "Units not  found"))</f>
        <v>20</v>
      </c>
      <c r="M4536" s="185">
        <f t="shared" si="418"/>
        <v>45400</v>
      </c>
      <c r="N4536" s="143" t="str">
        <f>IFERROR(VLOOKUP(D4536, Product_Category!A:B, 2, FALSE), "Uncategorized")</f>
        <v>MCC</v>
      </c>
      <c r="O4536" s="186">
        <f t="shared" si="420"/>
        <v>2270</v>
      </c>
      <c r="P4536" s="185">
        <f t="shared" si="419"/>
        <v>45400</v>
      </c>
      <c r="Q4536" s="143">
        <v>2023</v>
      </c>
      <c r="R4536" s="143" t="str">
        <f>IFERROR(VLOOKUP(G4536,'SOURCE COMPANY'!A:B, 2, FALSE), "")</f>
        <v>Sigachi Industries limited</v>
      </c>
      <c r="S4536" s="143" t="str">
        <f>IFERROR(VLOOKUP(H4536,'CUSTOMER NAME'!A:B, 2, FALSE), "")</f>
        <v xml:space="preserve">TO THE ORDER </v>
      </c>
    </row>
    <row r="4537" spans="1:19">
      <c r="A4537" s="234" t="s">
        <v>172</v>
      </c>
      <c r="B4537" s="143">
        <v>20000</v>
      </c>
      <c r="C4537" s="143" t="s">
        <v>7</v>
      </c>
      <c r="D4537" s="143" t="s">
        <v>1624</v>
      </c>
      <c r="E4537" s="52">
        <v>2.27</v>
      </c>
      <c r="F4537" s="143" t="s">
        <v>9</v>
      </c>
      <c r="G4537" s="131" t="s">
        <v>2679</v>
      </c>
      <c r="H4537" s="198" t="s">
        <v>1431</v>
      </c>
      <c r="I4537" s="219" t="str">
        <f t="shared" si="422"/>
        <v>December</v>
      </c>
      <c r="J4537" s="184">
        <f>IF(F4537="USD", E4537, E4537 * IFERROR(VLOOKUP(F4537, EXCHANGE_RATE!A:B, 2, FALSE), "Currency not found"))</f>
        <v>2.27</v>
      </c>
      <c r="K4537" s="184">
        <f t="shared" si="417"/>
        <v>2.27</v>
      </c>
      <c r="L4537" s="184">
        <f>IF(C4537="MTS", B4537, B4537 * IFERROR(VLOOKUP(C4537, 'QTY_CONVERSIONS '!A:B, 2, FALSE), "Units not  found"))</f>
        <v>20</v>
      </c>
      <c r="M4537" s="185">
        <f t="shared" si="418"/>
        <v>45400</v>
      </c>
      <c r="N4537" s="143" t="str">
        <f>IFERROR(VLOOKUP(D4537, Product_Category!A:B, 2, FALSE), "Uncategorized")</f>
        <v>MCC</v>
      </c>
      <c r="O4537" s="186">
        <f t="shared" si="420"/>
        <v>2270</v>
      </c>
      <c r="P4537" s="185">
        <f t="shared" si="419"/>
        <v>45400</v>
      </c>
      <c r="Q4537" s="143">
        <v>2023</v>
      </c>
      <c r="R4537" s="143" t="str">
        <f>IFERROR(VLOOKUP(G4537,'SOURCE COMPANY'!A:B, 2, FALSE), "")</f>
        <v>Sigachi Industries limited</v>
      </c>
      <c r="S4537" s="143" t="str">
        <f>IFERROR(VLOOKUP(H4537,'CUSTOMER NAME'!A:B, 2, FALSE), "")</f>
        <v xml:space="preserve">TO THE ORDER </v>
      </c>
    </row>
    <row r="4538" spans="1:19">
      <c r="A4538" s="234" t="s">
        <v>1439</v>
      </c>
      <c r="B4538" s="143">
        <v>24000</v>
      </c>
      <c r="C4538" s="143" t="s">
        <v>7</v>
      </c>
      <c r="D4538" s="143" t="s">
        <v>1440</v>
      </c>
      <c r="E4538" s="52">
        <v>2.1579999999999999</v>
      </c>
      <c r="F4538" s="143" t="s">
        <v>9</v>
      </c>
      <c r="G4538" s="131" t="s">
        <v>2679</v>
      </c>
      <c r="H4538" s="198" t="s">
        <v>1431</v>
      </c>
      <c r="I4538" s="219" t="str">
        <f t="shared" si="422"/>
        <v>December</v>
      </c>
      <c r="J4538" s="184">
        <f>IF(F4538="USD", E4538, E4538 * IFERROR(VLOOKUP(F4538, EXCHANGE_RATE!A:B, 2, FALSE), "Currency not found"))</f>
        <v>2.1579999999999999</v>
      </c>
      <c r="K4538" s="184">
        <f t="shared" si="417"/>
        <v>2.1599999999999997</v>
      </c>
      <c r="L4538" s="184">
        <f>IF(C4538="MTS", B4538, B4538 * IFERROR(VLOOKUP(C4538, 'QTY_CONVERSIONS '!A:B, 2, FALSE), "Units not  found"))</f>
        <v>24</v>
      </c>
      <c r="M4538" s="185">
        <f t="shared" si="418"/>
        <v>51839.999999999993</v>
      </c>
      <c r="N4538" s="143" t="str">
        <f>IFERROR(VLOOKUP(D4538, Product_Category!A:B, 2, FALSE), "Uncategorized")</f>
        <v>MCC</v>
      </c>
      <c r="O4538" s="186">
        <f t="shared" si="420"/>
        <v>2159.9999999999995</v>
      </c>
      <c r="P4538" s="185">
        <f t="shared" si="419"/>
        <v>51839.999999999985</v>
      </c>
      <c r="Q4538" s="143">
        <v>2023</v>
      </c>
      <c r="R4538" s="143" t="str">
        <f>IFERROR(VLOOKUP(G4538,'SOURCE COMPANY'!A:B, 2, FALSE), "")</f>
        <v>Sigachi Industries limited</v>
      </c>
      <c r="S4538" s="143" t="str">
        <f>IFERROR(VLOOKUP(H4538,'CUSTOMER NAME'!A:B, 2, FALSE), "")</f>
        <v xml:space="preserve">TO THE ORDER </v>
      </c>
    </row>
    <row r="4539" spans="1:19">
      <c r="A4539" s="235" t="s">
        <v>1439</v>
      </c>
      <c r="B4539" s="221">
        <v>24000</v>
      </c>
      <c r="C4539" s="221" t="s">
        <v>7</v>
      </c>
      <c r="D4539" s="221" t="s">
        <v>1440</v>
      </c>
      <c r="E4539" s="54">
        <v>2.69</v>
      </c>
      <c r="F4539" s="221" t="s">
        <v>9</v>
      </c>
      <c r="G4539" s="131" t="s">
        <v>2679</v>
      </c>
      <c r="H4539" s="200" t="s">
        <v>1431</v>
      </c>
      <c r="I4539" s="219" t="str">
        <f t="shared" si="422"/>
        <v>December</v>
      </c>
      <c r="J4539" s="184">
        <f>IF(F4539="USD", E4539, E4539 * IFERROR(VLOOKUP(F4539, EXCHANGE_RATE!A:B, 2, FALSE), "Currency not found"))</f>
        <v>2.69</v>
      </c>
      <c r="K4539" s="184">
        <f t="shared" si="417"/>
        <v>2.69</v>
      </c>
      <c r="L4539" s="184">
        <f>IF(C4539="MTS", B4539, B4539 * IFERROR(VLOOKUP(C4539, 'QTY_CONVERSIONS '!A:B, 2, FALSE), "Units not  found"))</f>
        <v>24</v>
      </c>
      <c r="M4539" s="185">
        <f t="shared" si="418"/>
        <v>64560</v>
      </c>
      <c r="N4539" s="143" t="str">
        <f>IFERROR(VLOOKUP(D4539, Product_Category!A:B, 2, FALSE), "Uncategorized")</f>
        <v>MCC</v>
      </c>
      <c r="O4539" s="186">
        <f t="shared" si="420"/>
        <v>2690</v>
      </c>
      <c r="P4539" s="185">
        <f t="shared" si="419"/>
        <v>64560</v>
      </c>
      <c r="Q4539" s="143">
        <v>2023</v>
      </c>
      <c r="R4539" s="143" t="str">
        <f>IFERROR(VLOOKUP(G4539,'SOURCE COMPANY'!A:B, 2, FALSE), "")</f>
        <v>Sigachi Industries limited</v>
      </c>
      <c r="S4539" s="143" t="str">
        <f>IFERROR(VLOOKUP(H4539,'CUSTOMER NAME'!A:B, 2, FALSE), "")</f>
        <v xml:space="preserve">TO THE ORDER </v>
      </c>
    </row>
    <row r="4540" spans="1:19">
      <c r="A4540" s="234" t="s">
        <v>1439</v>
      </c>
      <c r="B4540" s="143">
        <v>24000</v>
      </c>
      <c r="C4540" s="143" t="s">
        <v>7</v>
      </c>
      <c r="D4540" s="143" t="s">
        <v>1440</v>
      </c>
      <c r="E4540" s="52">
        <v>2.1579999999999999</v>
      </c>
      <c r="F4540" s="143" t="s">
        <v>9</v>
      </c>
      <c r="G4540" s="131" t="s">
        <v>2679</v>
      </c>
      <c r="H4540" s="198" t="s">
        <v>1431</v>
      </c>
      <c r="I4540" s="219" t="str">
        <f t="shared" si="422"/>
        <v>December</v>
      </c>
      <c r="J4540" s="184">
        <f>IF(F4540="USD", E4540, E4540 * IFERROR(VLOOKUP(F4540, EXCHANGE_RATE!A:B, 2, FALSE), "Currency not found"))</f>
        <v>2.1579999999999999</v>
      </c>
      <c r="K4540" s="184">
        <f t="shared" si="417"/>
        <v>2.1599999999999997</v>
      </c>
      <c r="L4540" s="184">
        <f>IF(C4540="MTS", B4540, B4540 * IFERROR(VLOOKUP(C4540, 'QTY_CONVERSIONS '!A:B, 2, FALSE), "Units not  found"))</f>
        <v>24</v>
      </c>
      <c r="M4540" s="185">
        <f t="shared" si="418"/>
        <v>51839.999999999993</v>
      </c>
      <c r="N4540" s="143" t="str">
        <f>IFERROR(VLOOKUP(D4540, Product_Category!A:B, 2, FALSE), "Uncategorized")</f>
        <v>MCC</v>
      </c>
      <c r="O4540" s="186">
        <f t="shared" si="420"/>
        <v>2159.9999999999995</v>
      </c>
      <c r="P4540" s="185">
        <f t="shared" si="419"/>
        <v>51839.999999999985</v>
      </c>
      <c r="Q4540" s="143">
        <v>2023</v>
      </c>
      <c r="R4540" s="143" t="str">
        <f>IFERROR(VLOOKUP(G4540,'SOURCE COMPANY'!A:B, 2, FALSE), "")</f>
        <v>Sigachi Industries limited</v>
      </c>
      <c r="S4540" s="143" t="str">
        <f>IFERROR(VLOOKUP(H4540,'CUSTOMER NAME'!A:B, 2, FALSE), "")</f>
        <v xml:space="preserve">TO THE ORDER </v>
      </c>
    </row>
    <row r="4541" spans="1:19">
      <c r="A4541" s="234" t="s">
        <v>1439</v>
      </c>
      <c r="B4541" s="143">
        <v>24000</v>
      </c>
      <c r="C4541" s="143" t="s">
        <v>7</v>
      </c>
      <c r="D4541" s="143" t="s">
        <v>1440</v>
      </c>
      <c r="E4541" s="52">
        <v>2.1579999999999999</v>
      </c>
      <c r="F4541" s="143" t="s">
        <v>9</v>
      </c>
      <c r="G4541" s="131" t="s">
        <v>2679</v>
      </c>
      <c r="H4541" s="198" t="s">
        <v>1431</v>
      </c>
      <c r="I4541" s="219" t="str">
        <f t="shared" si="422"/>
        <v>December</v>
      </c>
      <c r="J4541" s="184">
        <f>IF(F4541="USD", E4541, E4541 * IFERROR(VLOOKUP(F4541, EXCHANGE_RATE!A:B, 2, FALSE), "Currency not found"))</f>
        <v>2.1579999999999999</v>
      </c>
      <c r="K4541" s="184">
        <f t="shared" si="417"/>
        <v>2.1599999999999997</v>
      </c>
      <c r="L4541" s="184">
        <f>IF(C4541="MTS", B4541, B4541 * IFERROR(VLOOKUP(C4541, 'QTY_CONVERSIONS '!A:B, 2, FALSE), "Units not  found"))</f>
        <v>24</v>
      </c>
      <c r="M4541" s="185">
        <f t="shared" si="418"/>
        <v>51839.999999999993</v>
      </c>
      <c r="N4541" s="143" t="str">
        <f>IFERROR(VLOOKUP(D4541, Product_Category!A:B, 2, FALSE), "Uncategorized")</f>
        <v>MCC</v>
      </c>
      <c r="O4541" s="186">
        <f t="shared" si="420"/>
        <v>2159.9999999999995</v>
      </c>
      <c r="P4541" s="185">
        <f t="shared" si="419"/>
        <v>51839.999999999985</v>
      </c>
      <c r="Q4541" s="143">
        <v>2023</v>
      </c>
      <c r="R4541" s="143" t="str">
        <f>IFERROR(VLOOKUP(G4541,'SOURCE COMPANY'!A:B, 2, FALSE), "")</f>
        <v>Sigachi Industries limited</v>
      </c>
      <c r="S4541" s="143" t="str">
        <f>IFERROR(VLOOKUP(H4541,'CUSTOMER NAME'!A:B, 2, FALSE), "")</f>
        <v xml:space="preserve">TO THE ORDER </v>
      </c>
    </row>
    <row r="4542" spans="1:19">
      <c r="A4542" s="234" t="s">
        <v>1439</v>
      </c>
      <c r="B4542" s="143">
        <v>24000</v>
      </c>
      <c r="C4542" s="143" t="s">
        <v>7</v>
      </c>
      <c r="D4542" s="143" t="s">
        <v>1440</v>
      </c>
      <c r="E4542" s="52">
        <v>2.1579999999999999</v>
      </c>
      <c r="F4542" s="143" t="s">
        <v>9</v>
      </c>
      <c r="G4542" s="131" t="s">
        <v>2679</v>
      </c>
      <c r="H4542" s="198" t="s">
        <v>1431</v>
      </c>
      <c r="I4542" s="219" t="str">
        <f t="shared" si="422"/>
        <v>December</v>
      </c>
      <c r="J4542" s="184">
        <f>IF(F4542="USD", E4542, E4542 * IFERROR(VLOOKUP(F4542, EXCHANGE_RATE!A:B, 2, FALSE), "Currency not found"))</f>
        <v>2.1579999999999999</v>
      </c>
      <c r="K4542" s="184">
        <f t="shared" si="417"/>
        <v>2.1599999999999997</v>
      </c>
      <c r="L4542" s="184">
        <f>IF(C4542="MTS", B4542, B4542 * IFERROR(VLOOKUP(C4542, 'QTY_CONVERSIONS '!A:B, 2, FALSE), "Units not  found"))</f>
        <v>24</v>
      </c>
      <c r="M4542" s="185">
        <f t="shared" si="418"/>
        <v>51839.999999999993</v>
      </c>
      <c r="N4542" s="143" t="str">
        <f>IFERROR(VLOOKUP(D4542, Product_Category!A:B, 2, FALSE), "Uncategorized")</f>
        <v>MCC</v>
      </c>
      <c r="O4542" s="186">
        <f t="shared" si="420"/>
        <v>2159.9999999999995</v>
      </c>
      <c r="P4542" s="185">
        <f t="shared" si="419"/>
        <v>51839.999999999985</v>
      </c>
      <c r="Q4542" s="143">
        <v>2023</v>
      </c>
      <c r="R4542" s="143" t="str">
        <f>IFERROR(VLOOKUP(G4542,'SOURCE COMPANY'!A:B, 2, FALSE), "")</f>
        <v>Sigachi Industries limited</v>
      </c>
      <c r="S4542" s="143" t="str">
        <f>IFERROR(VLOOKUP(H4542,'CUSTOMER NAME'!A:B, 2, FALSE), "")</f>
        <v xml:space="preserve">TO THE ORDER </v>
      </c>
    </row>
    <row r="4543" spans="1:19">
      <c r="A4543" s="234" t="s">
        <v>1439</v>
      </c>
      <c r="B4543" s="143">
        <v>24000</v>
      </c>
      <c r="C4543" s="143" t="s">
        <v>7</v>
      </c>
      <c r="D4543" s="143" t="s">
        <v>1440</v>
      </c>
      <c r="E4543" s="52">
        <v>2.1579999999999999</v>
      </c>
      <c r="F4543" s="143" t="s">
        <v>9</v>
      </c>
      <c r="G4543" s="131" t="s">
        <v>2679</v>
      </c>
      <c r="H4543" s="198" t="s">
        <v>1431</v>
      </c>
      <c r="I4543" s="219" t="str">
        <f t="shared" si="422"/>
        <v>December</v>
      </c>
      <c r="J4543" s="184">
        <f>IF(F4543="USD", E4543, E4543 * IFERROR(VLOOKUP(F4543, EXCHANGE_RATE!A:B, 2, FALSE), "Currency not found"))</f>
        <v>2.1579999999999999</v>
      </c>
      <c r="K4543" s="184">
        <f t="shared" si="417"/>
        <v>2.1599999999999997</v>
      </c>
      <c r="L4543" s="184">
        <f>IF(C4543="MTS", B4543, B4543 * IFERROR(VLOOKUP(C4543, 'QTY_CONVERSIONS '!A:B, 2, FALSE), "Units not  found"))</f>
        <v>24</v>
      </c>
      <c r="M4543" s="185">
        <f t="shared" si="418"/>
        <v>51839.999999999993</v>
      </c>
      <c r="N4543" s="143" t="str">
        <f>IFERROR(VLOOKUP(D4543, Product_Category!A:B, 2, FALSE), "Uncategorized")</f>
        <v>MCC</v>
      </c>
      <c r="O4543" s="186">
        <f t="shared" si="420"/>
        <v>2159.9999999999995</v>
      </c>
      <c r="P4543" s="185">
        <f t="shared" si="419"/>
        <v>51839.999999999985</v>
      </c>
      <c r="Q4543" s="143">
        <v>2023</v>
      </c>
      <c r="R4543" s="143" t="str">
        <f>IFERROR(VLOOKUP(G4543,'SOURCE COMPANY'!A:B, 2, FALSE), "")</f>
        <v>Sigachi Industries limited</v>
      </c>
      <c r="S4543" s="143" t="str">
        <f>IFERROR(VLOOKUP(H4543,'CUSTOMER NAME'!A:B, 2, FALSE), "")</f>
        <v xml:space="preserve">TO THE ORDER </v>
      </c>
    </row>
    <row r="4544" spans="1:19">
      <c r="A4544" s="234" t="s">
        <v>1439</v>
      </c>
      <c r="B4544" s="143">
        <v>24000</v>
      </c>
      <c r="C4544" s="143" t="s">
        <v>7</v>
      </c>
      <c r="D4544" s="143" t="s">
        <v>527</v>
      </c>
      <c r="E4544" s="52">
        <v>2.1579999999999999</v>
      </c>
      <c r="F4544" s="143" t="s">
        <v>9</v>
      </c>
      <c r="G4544" s="131" t="s">
        <v>2679</v>
      </c>
      <c r="H4544" s="198" t="s">
        <v>1431</v>
      </c>
      <c r="I4544" s="219" t="str">
        <f t="shared" si="422"/>
        <v>December</v>
      </c>
      <c r="J4544" s="184">
        <f>IF(F4544="USD", E4544, E4544 * IFERROR(VLOOKUP(F4544, EXCHANGE_RATE!A:B, 2, FALSE), "Currency not found"))</f>
        <v>2.1579999999999999</v>
      </c>
      <c r="K4544" s="184">
        <f t="shared" si="417"/>
        <v>2.1599999999999997</v>
      </c>
      <c r="L4544" s="184">
        <f>IF(C4544="MTS", B4544, B4544 * IFERROR(VLOOKUP(C4544, 'QTY_CONVERSIONS '!A:B, 2, FALSE), "Units not  found"))</f>
        <v>24</v>
      </c>
      <c r="M4544" s="185">
        <f t="shared" si="418"/>
        <v>51839.999999999993</v>
      </c>
      <c r="N4544" s="143" t="str">
        <f>IFERROR(VLOOKUP(D4544, Product_Category!A:B, 2, FALSE), "Uncategorized")</f>
        <v>MCC</v>
      </c>
      <c r="O4544" s="186">
        <f t="shared" si="420"/>
        <v>2159.9999999999995</v>
      </c>
      <c r="P4544" s="185">
        <f t="shared" si="419"/>
        <v>51839.999999999985</v>
      </c>
      <c r="Q4544" s="143">
        <v>2023</v>
      </c>
      <c r="R4544" s="143" t="str">
        <f>IFERROR(VLOOKUP(G4544,'SOURCE COMPANY'!A:B, 2, FALSE), "")</f>
        <v>Sigachi Industries limited</v>
      </c>
      <c r="S4544" s="143" t="str">
        <f>IFERROR(VLOOKUP(H4544,'CUSTOMER NAME'!A:B, 2, FALSE), "")</f>
        <v xml:space="preserve">TO THE ORDER </v>
      </c>
    </row>
    <row r="4545" spans="1:19">
      <c r="A4545" s="235" t="s">
        <v>1439</v>
      </c>
      <c r="B4545" s="221">
        <v>24000</v>
      </c>
      <c r="C4545" s="221" t="s">
        <v>7</v>
      </c>
      <c r="D4545" s="221" t="s">
        <v>527</v>
      </c>
      <c r="E4545" s="54">
        <v>2.1579999999999999</v>
      </c>
      <c r="F4545" s="221" t="s">
        <v>9</v>
      </c>
      <c r="G4545" s="131" t="s">
        <v>2679</v>
      </c>
      <c r="H4545" s="200" t="s">
        <v>1431</v>
      </c>
      <c r="I4545" s="219" t="str">
        <f t="shared" si="422"/>
        <v>December</v>
      </c>
      <c r="J4545" s="184">
        <f>IF(F4545="USD", E4545, E4545 * IFERROR(VLOOKUP(F4545, EXCHANGE_RATE!A:B, 2, FALSE), "Currency not found"))</f>
        <v>2.1579999999999999</v>
      </c>
      <c r="K4545" s="184">
        <f t="shared" si="417"/>
        <v>2.1599999999999997</v>
      </c>
      <c r="L4545" s="184">
        <f>IF(C4545="MTS", B4545, B4545 * IFERROR(VLOOKUP(C4545, 'QTY_CONVERSIONS '!A:B, 2, FALSE), "Units not  found"))</f>
        <v>24</v>
      </c>
      <c r="M4545" s="185">
        <f t="shared" si="418"/>
        <v>51839.999999999993</v>
      </c>
      <c r="N4545" s="143" t="str">
        <f>IFERROR(VLOOKUP(D4545, Product_Category!A:B, 2, FALSE), "Uncategorized")</f>
        <v>MCC</v>
      </c>
      <c r="O4545" s="186">
        <f t="shared" si="420"/>
        <v>2159.9999999999995</v>
      </c>
      <c r="P4545" s="185">
        <f t="shared" si="419"/>
        <v>51839.999999999985</v>
      </c>
      <c r="Q4545" s="143">
        <v>2023</v>
      </c>
      <c r="R4545" s="143" t="str">
        <f>IFERROR(VLOOKUP(G4545,'SOURCE COMPANY'!A:B, 2, FALSE), "")</f>
        <v>Sigachi Industries limited</v>
      </c>
      <c r="S4545" s="143" t="str">
        <f>IFERROR(VLOOKUP(H4545,'CUSTOMER NAME'!A:B, 2, FALSE), "")</f>
        <v xml:space="preserve">TO THE ORDER </v>
      </c>
    </row>
    <row r="4546" spans="1:19">
      <c r="A4546" s="235" t="s">
        <v>1439</v>
      </c>
      <c r="B4546" s="221">
        <v>24000</v>
      </c>
      <c r="C4546" s="221" t="s">
        <v>7</v>
      </c>
      <c r="D4546" s="221" t="s">
        <v>527</v>
      </c>
      <c r="E4546" s="54">
        <v>2.1579999999999999</v>
      </c>
      <c r="F4546" s="221" t="s">
        <v>9</v>
      </c>
      <c r="G4546" s="131" t="s">
        <v>2679</v>
      </c>
      <c r="H4546" s="200" t="s">
        <v>1431</v>
      </c>
      <c r="I4546" s="219" t="str">
        <f t="shared" si="422"/>
        <v>December</v>
      </c>
      <c r="J4546" s="184">
        <f>IF(F4546="USD", E4546, E4546 * IFERROR(VLOOKUP(F4546, EXCHANGE_RATE!A:B, 2, FALSE), "Currency not found"))</f>
        <v>2.1579999999999999</v>
      </c>
      <c r="K4546" s="184">
        <f t="shared" ref="K4546:K4609" si="423">ROUNDUP(J4546,2)</f>
        <v>2.1599999999999997</v>
      </c>
      <c r="L4546" s="184">
        <f>IF(C4546="MTS", B4546, B4546 * IFERROR(VLOOKUP(C4546, 'QTY_CONVERSIONS '!A:B, 2, FALSE), "Units not  found"))</f>
        <v>24</v>
      </c>
      <c r="M4546" s="185">
        <f t="shared" ref="M4546:M4609" si="424">B4546*K4546</f>
        <v>51839.999999999993</v>
      </c>
      <c r="N4546" s="143" t="str">
        <f>IFERROR(VLOOKUP(D4546, Product_Category!A:B, 2, FALSE), "Uncategorized")</f>
        <v>MCC</v>
      </c>
      <c r="O4546" s="186">
        <f t="shared" si="420"/>
        <v>2159.9999999999995</v>
      </c>
      <c r="P4546" s="185">
        <f t="shared" ref="P4546:P4609" si="425">L4546*O4546</f>
        <v>51839.999999999985</v>
      </c>
      <c r="Q4546" s="143">
        <v>2023</v>
      </c>
      <c r="R4546" s="143" t="str">
        <f>IFERROR(VLOOKUP(G4546,'SOURCE COMPANY'!A:B, 2, FALSE), "")</f>
        <v>Sigachi Industries limited</v>
      </c>
      <c r="S4546" s="143" t="str">
        <f>IFERROR(VLOOKUP(H4546,'CUSTOMER NAME'!A:B, 2, FALSE), "")</f>
        <v xml:space="preserve">TO THE ORDER </v>
      </c>
    </row>
    <row r="4547" spans="1:19">
      <c r="A4547" s="234" t="s">
        <v>1550</v>
      </c>
      <c r="B4547" s="143">
        <v>200</v>
      </c>
      <c r="C4547" s="143" t="s">
        <v>7</v>
      </c>
      <c r="D4547" s="143" t="s">
        <v>1144</v>
      </c>
      <c r="E4547" s="52">
        <v>2.63</v>
      </c>
      <c r="F4547" s="143" t="s">
        <v>9</v>
      </c>
      <c r="G4547" s="131" t="s">
        <v>2679</v>
      </c>
      <c r="H4547" s="198" t="s">
        <v>1431</v>
      </c>
      <c r="I4547" s="219" t="str">
        <f t="shared" si="422"/>
        <v>December</v>
      </c>
      <c r="J4547" s="184">
        <f>IF(F4547="USD", E4547, E4547 * IFERROR(VLOOKUP(F4547, EXCHANGE_RATE!A:B, 2, FALSE), "Currency not found"))</f>
        <v>2.63</v>
      </c>
      <c r="K4547" s="184">
        <f t="shared" si="423"/>
        <v>2.63</v>
      </c>
      <c r="L4547" s="184">
        <f>IF(C4547="MTS", B4547, B4547 * IFERROR(VLOOKUP(C4547, 'QTY_CONVERSIONS '!A:B, 2, FALSE), "Units not  found"))</f>
        <v>0.2</v>
      </c>
      <c r="M4547" s="185">
        <f t="shared" si="424"/>
        <v>526</v>
      </c>
      <c r="N4547" s="143" t="str">
        <f>IFERROR(VLOOKUP(D4547, Product_Category!A:B, 2, FALSE), "Uncategorized")</f>
        <v>MCC</v>
      </c>
      <c r="O4547" s="186">
        <f t="shared" ref="O4547:O4610" si="426">K4547*1000</f>
        <v>2630</v>
      </c>
      <c r="P4547" s="185">
        <f t="shared" si="425"/>
        <v>526</v>
      </c>
      <c r="Q4547" s="143">
        <v>2023</v>
      </c>
      <c r="R4547" s="143" t="str">
        <f>IFERROR(VLOOKUP(G4547,'SOURCE COMPANY'!A:B, 2, FALSE), "")</f>
        <v>Sigachi Industries limited</v>
      </c>
      <c r="S4547" s="143" t="str">
        <f>IFERROR(VLOOKUP(H4547,'CUSTOMER NAME'!A:B, 2, FALSE), "")</f>
        <v xml:space="preserve">TO THE ORDER </v>
      </c>
    </row>
    <row r="4548" spans="1:19">
      <c r="A4548" s="234" t="s">
        <v>1550</v>
      </c>
      <c r="B4548" s="143">
        <v>4000</v>
      </c>
      <c r="C4548" s="143" t="s">
        <v>7</v>
      </c>
      <c r="D4548" s="143" t="s">
        <v>1145</v>
      </c>
      <c r="E4548" s="52">
        <v>6.25</v>
      </c>
      <c r="F4548" s="143" t="s">
        <v>9</v>
      </c>
      <c r="G4548" s="131" t="s">
        <v>2679</v>
      </c>
      <c r="H4548" s="198" t="s">
        <v>1431</v>
      </c>
      <c r="I4548" s="219" t="str">
        <f t="shared" si="422"/>
        <v>December</v>
      </c>
      <c r="J4548" s="184">
        <f>IF(F4548="USD", E4548, E4548 * IFERROR(VLOOKUP(F4548, EXCHANGE_RATE!A:B, 2, FALSE), "Currency not found"))</f>
        <v>6.25</v>
      </c>
      <c r="K4548" s="184">
        <f t="shared" si="423"/>
        <v>6.25</v>
      </c>
      <c r="L4548" s="184">
        <f>IF(C4548="MTS", B4548, B4548 * IFERROR(VLOOKUP(C4548, 'QTY_CONVERSIONS '!A:B, 2, FALSE), "Units not  found"))</f>
        <v>4</v>
      </c>
      <c r="M4548" s="185">
        <f t="shared" si="424"/>
        <v>25000</v>
      </c>
      <c r="N4548" s="143" t="str">
        <f>IFERROR(VLOOKUP(D4548, Product_Category!A:B, 2, FALSE), "Uncategorized")</f>
        <v>MCC</v>
      </c>
      <c r="O4548" s="186">
        <f t="shared" si="426"/>
        <v>6250</v>
      </c>
      <c r="P4548" s="185">
        <f t="shared" si="425"/>
        <v>25000</v>
      </c>
      <c r="Q4548" s="143">
        <v>2023</v>
      </c>
      <c r="R4548" s="143" t="str">
        <f>IFERROR(VLOOKUP(G4548,'SOURCE COMPANY'!A:B, 2, FALSE), "")</f>
        <v>Sigachi Industries limited</v>
      </c>
      <c r="S4548" s="143" t="str">
        <f>IFERROR(VLOOKUP(H4548,'CUSTOMER NAME'!A:B, 2, FALSE), "")</f>
        <v xml:space="preserve">TO THE ORDER </v>
      </c>
    </row>
    <row r="4549" spans="1:19">
      <c r="A4549" s="234" t="s">
        <v>492</v>
      </c>
      <c r="B4549" s="143">
        <v>24000</v>
      </c>
      <c r="C4549" s="143" t="s">
        <v>7</v>
      </c>
      <c r="D4549" s="143" t="s">
        <v>1474</v>
      </c>
      <c r="E4549" s="52">
        <v>2.496</v>
      </c>
      <c r="F4549" s="143" t="s">
        <v>9</v>
      </c>
      <c r="G4549" s="131" t="s">
        <v>2679</v>
      </c>
      <c r="H4549" s="198" t="s">
        <v>1431</v>
      </c>
      <c r="I4549" s="219" t="str">
        <f t="shared" si="422"/>
        <v>December</v>
      </c>
      <c r="J4549" s="184">
        <f>IF(F4549="USD", E4549, E4549 * IFERROR(VLOOKUP(F4549, EXCHANGE_RATE!A:B, 2, FALSE), "Currency not found"))</f>
        <v>2.496</v>
      </c>
      <c r="K4549" s="184">
        <f t="shared" si="423"/>
        <v>2.5</v>
      </c>
      <c r="L4549" s="184">
        <f>IF(C4549="MTS", B4549, B4549 * IFERROR(VLOOKUP(C4549, 'QTY_CONVERSIONS '!A:B, 2, FALSE), "Units not  found"))</f>
        <v>24</v>
      </c>
      <c r="M4549" s="185">
        <f t="shared" si="424"/>
        <v>60000</v>
      </c>
      <c r="N4549" s="143" t="str">
        <f>IFERROR(VLOOKUP(D4549, Product_Category!A:B, 2, FALSE), "Uncategorized")</f>
        <v>MCC</v>
      </c>
      <c r="O4549" s="186">
        <f t="shared" si="426"/>
        <v>2500</v>
      </c>
      <c r="P4549" s="185">
        <f t="shared" si="425"/>
        <v>60000</v>
      </c>
      <c r="Q4549" s="143">
        <v>2023</v>
      </c>
      <c r="R4549" s="143" t="str">
        <f>IFERROR(VLOOKUP(G4549,'SOURCE COMPANY'!A:B, 2, FALSE), "")</f>
        <v>Sigachi Industries limited</v>
      </c>
      <c r="S4549" s="143" t="str">
        <f>IFERROR(VLOOKUP(H4549,'CUSTOMER NAME'!A:B, 2, FALSE), "")</f>
        <v xml:space="preserve">TO THE ORDER </v>
      </c>
    </row>
    <row r="4550" spans="1:19">
      <c r="A4550" s="234" t="s">
        <v>1471</v>
      </c>
      <c r="B4550" s="143">
        <v>1800</v>
      </c>
      <c r="C4550" s="143" t="s">
        <v>7</v>
      </c>
      <c r="D4550" s="143" t="s">
        <v>1473</v>
      </c>
      <c r="E4550" s="52">
        <v>2.35</v>
      </c>
      <c r="F4550" s="143" t="s">
        <v>9</v>
      </c>
      <c r="G4550" s="131" t="s">
        <v>2679</v>
      </c>
      <c r="H4550" s="198" t="s">
        <v>1431</v>
      </c>
      <c r="I4550" s="219" t="str">
        <f t="shared" si="422"/>
        <v>December</v>
      </c>
      <c r="J4550" s="184">
        <f>IF(F4550="USD", E4550, E4550 * IFERROR(VLOOKUP(F4550, EXCHANGE_RATE!A:B, 2, FALSE), "Currency not found"))</f>
        <v>2.35</v>
      </c>
      <c r="K4550" s="184">
        <f t="shared" si="423"/>
        <v>2.35</v>
      </c>
      <c r="L4550" s="184">
        <f>IF(C4550="MTS", B4550, B4550 * IFERROR(VLOOKUP(C4550, 'QTY_CONVERSIONS '!A:B, 2, FALSE), "Units not  found"))</f>
        <v>1.8</v>
      </c>
      <c r="M4550" s="185">
        <f t="shared" si="424"/>
        <v>4230</v>
      </c>
      <c r="N4550" s="143" t="str">
        <f>IFERROR(VLOOKUP(D4550, Product_Category!A:B, 2, FALSE), "Uncategorized")</f>
        <v>MCC</v>
      </c>
      <c r="O4550" s="186">
        <f t="shared" si="426"/>
        <v>2350</v>
      </c>
      <c r="P4550" s="185">
        <f t="shared" si="425"/>
        <v>4230</v>
      </c>
      <c r="Q4550" s="143">
        <v>2023</v>
      </c>
      <c r="R4550" s="143" t="str">
        <f>IFERROR(VLOOKUP(G4550,'SOURCE COMPANY'!A:B, 2, FALSE), "")</f>
        <v>Sigachi Industries limited</v>
      </c>
      <c r="S4550" s="143" t="str">
        <f>IFERROR(VLOOKUP(H4550,'CUSTOMER NAME'!A:B, 2, FALSE), "")</f>
        <v xml:space="preserve">TO THE ORDER </v>
      </c>
    </row>
    <row r="4551" spans="1:19">
      <c r="A4551" s="234" t="s">
        <v>1471</v>
      </c>
      <c r="B4551" s="143">
        <v>6600</v>
      </c>
      <c r="C4551" s="143" t="s">
        <v>7</v>
      </c>
      <c r="D4551" s="143" t="s">
        <v>1473</v>
      </c>
      <c r="E4551" s="52">
        <v>2.1</v>
      </c>
      <c r="F4551" s="143" t="s">
        <v>9</v>
      </c>
      <c r="G4551" s="131" t="s">
        <v>2679</v>
      </c>
      <c r="H4551" s="198" t="s">
        <v>1431</v>
      </c>
      <c r="I4551" s="219" t="str">
        <f t="shared" si="422"/>
        <v>December</v>
      </c>
      <c r="J4551" s="184">
        <f>IF(F4551="USD", E4551, E4551 * IFERROR(VLOOKUP(F4551, EXCHANGE_RATE!A:B, 2, FALSE), "Currency not found"))</f>
        <v>2.1</v>
      </c>
      <c r="K4551" s="184">
        <f t="shared" si="423"/>
        <v>2.1</v>
      </c>
      <c r="L4551" s="184">
        <f>IF(C4551="MTS", B4551, B4551 * IFERROR(VLOOKUP(C4551, 'QTY_CONVERSIONS '!A:B, 2, FALSE), "Units not  found"))</f>
        <v>6.6000000000000005</v>
      </c>
      <c r="M4551" s="185">
        <f t="shared" si="424"/>
        <v>13860</v>
      </c>
      <c r="N4551" s="143" t="str">
        <f>IFERROR(VLOOKUP(D4551, Product_Category!A:B, 2, FALSE), "Uncategorized")</f>
        <v>MCC</v>
      </c>
      <c r="O4551" s="186">
        <f t="shared" si="426"/>
        <v>2100</v>
      </c>
      <c r="P4551" s="185">
        <f t="shared" si="425"/>
        <v>13860.000000000002</v>
      </c>
      <c r="Q4551" s="143">
        <v>2023</v>
      </c>
      <c r="R4551" s="143" t="str">
        <f>IFERROR(VLOOKUP(G4551,'SOURCE COMPANY'!A:B, 2, FALSE), "")</f>
        <v>Sigachi Industries limited</v>
      </c>
      <c r="S4551" s="143" t="str">
        <f>IFERROR(VLOOKUP(H4551,'CUSTOMER NAME'!A:B, 2, FALSE), "")</f>
        <v xml:space="preserve">TO THE ORDER </v>
      </c>
    </row>
    <row r="4552" spans="1:19">
      <c r="A4552" s="235" t="s">
        <v>1471</v>
      </c>
      <c r="B4552" s="221">
        <v>8400</v>
      </c>
      <c r="C4552" s="221" t="s">
        <v>7</v>
      </c>
      <c r="D4552" s="221" t="s">
        <v>1474</v>
      </c>
      <c r="E4552" s="54">
        <v>2.35</v>
      </c>
      <c r="F4552" s="221" t="s">
        <v>9</v>
      </c>
      <c r="G4552" s="131" t="s">
        <v>2679</v>
      </c>
      <c r="H4552" s="200" t="s">
        <v>1431</v>
      </c>
      <c r="I4552" s="219" t="str">
        <f t="shared" si="422"/>
        <v>December</v>
      </c>
      <c r="J4552" s="184">
        <f>IF(F4552="USD", E4552, E4552 * IFERROR(VLOOKUP(F4552, EXCHANGE_RATE!A:B, 2, FALSE), "Currency not found"))</f>
        <v>2.35</v>
      </c>
      <c r="K4552" s="184">
        <f t="shared" si="423"/>
        <v>2.35</v>
      </c>
      <c r="L4552" s="184">
        <f>IF(C4552="MTS", B4552, B4552 * IFERROR(VLOOKUP(C4552, 'QTY_CONVERSIONS '!A:B, 2, FALSE), "Units not  found"))</f>
        <v>8.4</v>
      </c>
      <c r="M4552" s="185">
        <f t="shared" si="424"/>
        <v>19740</v>
      </c>
      <c r="N4552" s="143" t="str">
        <f>IFERROR(VLOOKUP(D4552, Product_Category!A:B, 2, FALSE), "Uncategorized")</f>
        <v>MCC</v>
      </c>
      <c r="O4552" s="186">
        <f t="shared" si="426"/>
        <v>2350</v>
      </c>
      <c r="P4552" s="185">
        <f t="shared" si="425"/>
        <v>19740</v>
      </c>
      <c r="Q4552" s="143">
        <v>2023</v>
      </c>
      <c r="R4552" s="143" t="str">
        <f>IFERROR(VLOOKUP(G4552,'SOURCE COMPANY'!A:B, 2, FALSE), "")</f>
        <v>Sigachi Industries limited</v>
      </c>
      <c r="S4552" s="143" t="str">
        <f>IFERROR(VLOOKUP(H4552,'CUSTOMER NAME'!A:B, 2, FALSE), "")</f>
        <v xml:space="preserve">TO THE ORDER </v>
      </c>
    </row>
    <row r="4553" spans="1:19">
      <c r="A4553" s="234" t="s">
        <v>1471</v>
      </c>
      <c r="B4553" s="143">
        <v>17400</v>
      </c>
      <c r="C4553" s="143" t="s">
        <v>7</v>
      </c>
      <c r="D4553" s="143" t="s">
        <v>1474</v>
      </c>
      <c r="E4553" s="52">
        <v>2.1</v>
      </c>
      <c r="F4553" s="143" t="s">
        <v>9</v>
      </c>
      <c r="G4553" s="131" t="s">
        <v>2679</v>
      </c>
      <c r="H4553" s="198" t="s">
        <v>1431</v>
      </c>
      <c r="I4553" s="219" t="str">
        <f t="shared" si="422"/>
        <v>December</v>
      </c>
      <c r="J4553" s="184">
        <f>IF(F4553="USD", E4553, E4553 * IFERROR(VLOOKUP(F4553, EXCHANGE_RATE!A:B, 2, FALSE), "Currency not found"))</f>
        <v>2.1</v>
      </c>
      <c r="K4553" s="184">
        <f t="shared" si="423"/>
        <v>2.1</v>
      </c>
      <c r="L4553" s="184">
        <f>IF(C4553="MTS", B4553, B4553 * IFERROR(VLOOKUP(C4553, 'QTY_CONVERSIONS '!A:B, 2, FALSE), "Units not  found"))</f>
        <v>17.400000000000002</v>
      </c>
      <c r="M4553" s="185">
        <f t="shared" si="424"/>
        <v>36540</v>
      </c>
      <c r="N4553" s="143" t="str">
        <f>IFERROR(VLOOKUP(D4553, Product_Category!A:B, 2, FALSE), "Uncategorized")</f>
        <v>MCC</v>
      </c>
      <c r="O4553" s="186">
        <f t="shared" si="426"/>
        <v>2100</v>
      </c>
      <c r="P4553" s="185">
        <f t="shared" si="425"/>
        <v>36540.000000000007</v>
      </c>
      <c r="Q4553" s="143">
        <v>2023</v>
      </c>
      <c r="R4553" s="143" t="str">
        <f>IFERROR(VLOOKUP(G4553,'SOURCE COMPANY'!A:B, 2, FALSE), "")</f>
        <v>Sigachi Industries limited</v>
      </c>
      <c r="S4553" s="143" t="str">
        <f>IFERROR(VLOOKUP(H4553,'CUSTOMER NAME'!A:B, 2, FALSE), "")</f>
        <v xml:space="preserve">TO THE ORDER </v>
      </c>
    </row>
    <row r="4554" spans="1:19">
      <c r="A4554" s="234" t="s">
        <v>1471</v>
      </c>
      <c r="B4554" s="143">
        <v>3000</v>
      </c>
      <c r="C4554" s="143" t="s">
        <v>7</v>
      </c>
      <c r="D4554" s="143" t="s">
        <v>1475</v>
      </c>
      <c r="E4554" s="52">
        <v>6.5</v>
      </c>
      <c r="F4554" s="143" t="s">
        <v>9</v>
      </c>
      <c r="G4554" s="131" t="s">
        <v>2679</v>
      </c>
      <c r="H4554" s="198" t="s">
        <v>1431</v>
      </c>
      <c r="I4554" s="219" t="str">
        <f t="shared" si="422"/>
        <v>December</v>
      </c>
      <c r="J4554" s="184">
        <f>IF(F4554="USD", E4554, E4554 * IFERROR(VLOOKUP(F4554, EXCHANGE_RATE!A:B, 2, FALSE), "Currency not found"))</f>
        <v>6.5</v>
      </c>
      <c r="K4554" s="184">
        <f t="shared" si="423"/>
        <v>6.5</v>
      </c>
      <c r="L4554" s="184">
        <f>IF(C4554="MTS", B4554, B4554 * IFERROR(VLOOKUP(C4554, 'QTY_CONVERSIONS '!A:B, 2, FALSE), "Units not  found"))</f>
        <v>3</v>
      </c>
      <c r="M4554" s="185">
        <f t="shared" si="424"/>
        <v>19500</v>
      </c>
      <c r="N4554" s="143" t="str">
        <f>IFERROR(VLOOKUP(D4554, Product_Category!A:B, 2, FALSE), "Uncategorized")</f>
        <v>MCC</v>
      </c>
      <c r="O4554" s="186">
        <f t="shared" si="426"/>
        <v>6500</v>
      </c>
      <c r="P4554" s="185">
        <f t="shared" si="425"/>
        <v>19500</v>
      </c>
      <c r="Q4554" s="143">
        <v>2023</v>
      </c>
      <c r="R4554" s="143" t="str">
        <f>IFERROR(VLOOKUP(G4554,'SOURCE COMPANY'!A:B, 2, FALSE), "")</f>
        <v>Sigachi Industries limited</v>
      </c>
      <c r="S4554" s="143" t="str">
        <f>IFERROR(VLOOKUP(H4554,'CUSTOMER NAME'!A:B, 2, FALSE), "")</f>
        <v xml:space="preserve">TO THE ORDER </v>
      </c>
    </row>
    <row r="4555" spans="1:19">
      <c r="A4555" s="234" t="s">
        <v>1471</v>
      </c>
      <c r="B4555" s="143">
        <v>3000</v>
      </c>
      <c r="C4555" s="143" t="s">
        <v>7</v>
      </c>
      <c r="D4555" s="143" t="s">
        <v>1069</v>
      </c>
      <c r="E4555" s="52">
        <v>6</v>
      </c>
      <c r="F4555" s="143" t="s">
        <v>9</v>
      </c>
      <c r="G4555" s="131" t="s">
        <v>2679</v>
      </c>
      <c r="H4555" s="198" t="s">
        <v>1431</v>
      </c>
      <c r="I4555" s="219" t="str">
        <f t="shared" si="422"/>
        <v>December</v>
      </c>
      <c r="J4555" s="184">
        <f>IF(F4555="USD", E4555, E4555 * IFERROR(VLOOKUP(F4555, EXCHANGE_RATE!A:B, 2, FALSE), "Currency not found"))</f>
        <v>6</v>
      </c>
      <c r="K4555" s="184">
        <f t="shared" si="423"/>
        <v>6</v>
      </c>
      <c r="L4555" s="184">
        <f>IF(C4555="MTS", B4555, B4555 * IFERROR(VLOOKUP(C4555, 'QTY_CONVERSIONS '!A:B, 2, FALSE), "Units not  found"))</f>
        <v>3</v>
      </c>
      <c r="M4555" s="185">
        <f t="shared" si="424"/>
        <v>18000</v>
      </c>
      <c r="N4555" s="143" t="str">
        <f>IFERROR(VLOOKUP(D4555, Product_Category!A:B, 2, FALSE), "Uncategorized")</f>
        <v>CROSCARMELLOSE SODIUM</v>
      </c>
      <c r="O4555" s="186">
        <f t="shared" si="426"/>
        <v>6000</v>
      </c>
      <c r="P4555" s="185">
        <f t="shared" si="425"/>
        <v>18000</v>
      </c>
      <c r="Q4555" s="143">
        <v>2023</v>
      </c>
      <c r="R4555" s="143" t="str">
        <f>IFERROR(VLOOKUP(G4555,'SOURCE COMPANY'!A:B, 2, FALSE), "")</f>
        <v>Sigachi Industries limited</v>
      </c>
      <c r="S4555" s="143" t="str">
        <f>IFERROR(VLOOKUP(H4555,'CUSTOMER NAME'!A:B, 2, FALSE), "")</f>
        <v xml:space="preserve">TO THE ORDER </v>
      </c>
    </row>
    <row r="4556" spans="1:19">
      <c r="A4556" s="234" t="s">
        <v>1471</v>
      </c>
      <c r="B4556" s="143">
        <v>3000</v>
      </c>
      <c r="C4556" s="143" t="s">
        <v>7</v>
      </c>
      <c r="D4556" s="143" t="s">
        <v>1476</v>
      </c>
      <c r="E4556" s="52">
        <v>2.6</v>
      </c>
      <c r="F4556" s="143" t="s">
        <v>9</v>
      </c>
      <c r="G4556" s="131" t="s">
        <v>2679</v>
      </c>
      <c r="H4556" s="198" t="s">
        <v>1431</v>
      </c>
      <c r="I4556" s="219" t="str">
        <f t="shared" si="422"/>
        <v>December</v>
      </c>
      <c r="J4556" s="184">
        <f>IF(F4556="USD", E4556, E4556 * IFERROR(VLOOKUP(F4556, EXCHANGE_RATE!A:B, 2, FALSE), "Currency not found"))</f>
        <v>2.6</v>
      </c>
      <c r="K4556" s="184">
        <f t="shared" si="423"/>
        <v>2.6</v>
      </c>
      <c r="L4556" s="184">
        <f>IF(C4556="MTS", B4556, B4556 * IFERROR(VLOOKUP(C4556, 'QTY_CONVERSIONS '!A:B, 2, FALSE), "Units not  found"))</f>
        <v>3</v>
      </c>
      <c r="M4556" s="185">
        <f t="shared" si="424"/>
        <v>7800</v>
      </c>
      <c r="N4556" s="143" t="str">
        <f>IFERROR(VLOOKUP(D4556, Product_Category!A:B, 2, FALSE), "Uncategorized")</f>
        <v>MAGNESIUM STEARATE</v>
      </c>
      <c r="O4556" s="186">
        <f t="shared" si="426"/>
        <v>2600</v>
      </c>
      <c r="P4556" s="185">
        <f t="shared" si="425"/>
        <v>7800</v>
      </c>
      <c r="Q4556" s="143">
        <v>2023</v>
      </c>
      <c r="R4556" s="143" t="str">
        <f>IFERROR(VLOOKUP(G4556,'SOURCE COMPANY'!A:B, 2, FALSE), "")</f>
        <v>Sigachi Industries limited</v>
      </c>
      <c r="S4556" s="143" t="str">
        <f>IFERROR(VLOOKUP(H4556,'CUSTOMER NAME'!A:B, 2, FALSE), "")</f>
        <v xml:space="preserve">TO THE ORDER </v>
      </c>
    </row>
    <row r="4557" spans="1:19">
      <c r="A4557" s="234" t="s">
        <v>1471</v>
      </c>
      <c r="B4557" s="143">
        <v>4800</v>
      </c>
      <c r="C4557" s="143" t="s">
        <v>7</v>
      </c>
      <c r="D4557" s="143" t="s">
        <v>1477</v>
      </c>
      <c r="E4557" s="52">
        <v>1</v>
      </c>
      <c r="F4557" s="143" t="s">
        <v>9</v>
      </c>
      <c r="G4557" s="131" t="s">
        <v>2679</v>
      </c>
      <c r="H4557" s="198" t="s">
        <v>1431</v>
      </c>
      <c r="I4557" s="219" t="str">
        <f t="shared" si="422"/>
        <v>December</v>
      </c>
      <c r="J4557" s="184">
        <f>IF(F4557="USD", E4557, E4557 * IFERROR(VLOOKUP(F4557, EXCHANGE_RATE!A:B, 2, FALSE), "Currency not found"))</f>
        <v>1</v>
      </c>
      <c r="K4557" s="184">
        <f t="shared" si="423"/>
        <v>1</v>
      </c>
      <c r="L4557" s="184">
        <f>IF(C4557="MTS", B4557, B4557 * IFERROR(VLOOKUP(C4557, 'QTY_CONVERSIONS '!A:B, 2, FALSE), "Units not  found"))</f>
        <v>4.8</v>
      </c>
      <c r="M4557" s="185">
        <f t="shared" si="424"/>
        <v>4800</v>
      </c>
      <c r="N4557" s="143" t="str">
        <f>IFERROR(VLOOKUP(D4557, Product_Category!A:B, 2, FALSE), "Uncategorized")</f>
        <v>SSG</v>
      </c>
      <c r="O4557" s="186">
        <f t="shared" si="426"/>
        <v>1000</v>
      </c>
      <c r="P4557" s="185">
        <f t="shared" si="425"/>
        <v>4800</v>
      </c>
      <c r="Q4557" s="143">
        <v>2023</v>
      </c>
      <c r="R4557" s="143" t="str">
        <f>IFERROR(VLOOKUP(G4557,'SOURCE COMPANY'!A:B, 2, FALSE), "")</f>
        <v>Sigachi Industries limited</v>
      </c>
      <c r="S4557" s="143" t="str">
        <f>IFERROR(VLOOKUP(H4557,'CUSTOMER NAME'!A:B, 2, FALSE), "")</f>
        <v xml:space="preserve">TO THE ORDER </v>
      </c>
    </row>
    <row r="4558" spans="1:19">
      <c r="A4558" s="234" t="s">
        <v>1566</v>
      </c>
      <c r="B4558" s="143">
        <v>25</v>
      </c>
      <c r="C4558" s="143" t="s">
        <v>7</v>
      </c>
      <c r="D4558" s="143" t="s">
        <v>553</v>
      </c>
      <c r="E4558" s="53">
        <v>4444.4440000000004</v>
      </c>
      <c r="F4558" s="143" t="s">
        <v>1730</v>
      </c>
      <c r="G4558" s="143" t="s">
        <v>2192</v>
      </c>
      <c r="H4558" s="198" t="s">
        <v>1431</v>
      </c>
      <c r="I4558" s="219" t="str">
        <f t="shared" si="422"/>
        <v>December</v>
      </c>
      <c r="J4558" s="184">
        <f>IF(F4558="USD", E4558, E4558 * IFERROR(VLOOKUP(F4558, EXCHANGE_RATE!A:B, 2, FALSE), "Currency not found"))</f>
        <v>53.333328000000009</v>
      </c>
      <c r="K4558" s="184">
        <f t="shared" si="423"/>
        <v>53.339999999999996</v>
      </c>
      <c r="L4558" s="184">
        <f>IF(C4558="MTS", B4558, B4558 * IFERROR(VLOOKUP(C4558, 'QTY_CONVERSIONS '!A:B, 2, FALSE), "Units not  found"))</f>
        <v>2.5000000000000001E-2</v>
      </c>
      <c r="M4558" s="185">
        <f t="shared" si="424"/>
        <v>1333.5</v>
      </c>
      <c r="N4558" s="143" t="str">
        <f>IFERROR(VLOOKUP(D4558, Product_Category!A:B, 2, FALSE), "Uncategorized")</f>
        <v>CROSCARMELLOSE SODIUM</v>
      </c>
      <c r="O4558" s="186">
        <f t="shared" si="426"/>
        <v>53339.999999999993</v>
      </c>
      <c r="P4558" s="185">
        <f t="shared" si="425"/>
        <v>1333.5</v>
      </c>
      <c r="Q4558" s="143">
        <v>2023</v>
      </c>
      <c r="R4558" s="143" t="str">
        <f>IFERROR(VLOOKUP(G4558,'SOURCE COMPANY'!A:B, 2, FALSE), "")</f>
        <v>Silverline chemicals</v>
      </c>
      <c r="S4558" s="143" t="str">
        <f>IFERROR(VLOOKUP(H4558,'CUSTOMER NAME'!A:B, 2, FALSE), "")</f>
        <v xml:space="preserve">TO THE ORDER </v>
      </c>
    </row>
    <row r="4559" spans="1:19">
      <c r="A4559" s="234" t="s">
        <v>1566</v>
      </c>
      <c r="B4559" s="143">
        <v>10000</v>
      </c>
      <c r="C4559" s="143" t="s">
        <v>7</v>
      </c>
      <c r="D4559" s="143" t="s">
        <v>1583</v>
      </c>
      <c r="E4559" s="52">
        <v>2.4500000000000002</v>
      </c>
      <c r="F4559" s="143" t="s">
        <v>9</v>
      </c>
      <c r="G4559" s="143" t="s">
        <v>105</v>
      </c>
      <c r="H4559" s="198" t="s">
        <v>1431</v>
      </c>
      <c r="I4559" s="219" t="str">
        <f t="shared" si="422"/>
        <v>December</v>
      </c>
      <c r="J4559" s="184">
        <f>IF(F4559="USD", E4559, E4559 * IFERROR(VLOOKUP(F4559, EXCHANGE_RATE!A:B, 2, FALSE), "Currency not found"))</f>
        <v>2.4500000000000002</v>
      </c>
      <c r="K4559" s="184">
        <f t="shared" si="423"/>
        <v>2.4500000000000002</v>
      </c>
      <c r="L4559" s="184">
        <f>IF(C4559="MTS", B4559, B4559 * IFERROR(VLOOKUP(C4559, 'QTY_CONVERSIONS '!A:B, 2, FALSE), "Units not  found"))</f>
        <v>10</v>
      </c>
      <c r="M4559" s="185">
        <f t="shared" si="424"/>
        <v>24500</v>
      </c>
      <c r="N4559" s="143" t="str">
        <f>IFERROR(VLOOKUP(D4559, Product_Category!A:B, 2, FALSE), "Uncategorized")</f>
        <v>MAGNESIUM STEARATE</v>
      </c>
      <c r="O4559" s="186">
        <f t="shared" si="426"/>
        <v>2450</v>
      </c>
      <c r="P4559" s="185">
        <f t="shared" si="425"/>
        <v>24500</v>
      </c>
      <c r="Q4559" s="143">
        <v>2023</v>
      </c>
      <c r="R4559" s="143" t="str">
        <f>IFERROR(VLOOKUP(G4559,'SOURCE COMPANY'!A:B, 2, FALSE), "")</f>
        <v>SUDEEP PHARMA</v>
      </c>
      <c r="S4559" s="143" t="str">
        <f>IFERROR(VLOOKUP(H4559,'CUSTOMER NAME'!A:B, 2, FALSE), "")</f>
        <v xml:space="preserve">TO THE ORDER </v>
      </c>
    </row>
    <row r="4560" spans="1:19">
      <c r="A4560" s="235" t="s">
        <v>489</v>
      </c>
      <c r="B4560" s="221">
        <v>1</v>
      </c>
      <c r="C4560" s="221" t="s">
        <v>1647</v>
      </c>
      <c r="D4560" s="221" t="s">
        <v>1447</v>
      </c>
      <c r="E4560" s="58">
        <v>3100</v>
      </c>
      <c r="F4560" s="221" t="s">
        <v>9</v>
      </c>
      <c r="G4560" s="143" t="s">
        <v>105</v>
      </c>
      <c r="H4560" s="200" t="s">
        <v>1431</v>
      </c>
      <c r="I4560" s="219" t="str">
        <f t="shared" si="422"/>
        <v>December</v>
      </c>
      <c r="J4560" s="184">
        <f>IF(F4560="USD", E4560, E4560 * IFERROR(VLOOKUP(F4560, EXCHANGE_RATE!A:B, 2, FALSE), "Currency not found"))</f>
        <v>3100</v>
      </c>
      <c r="K4560" s="184">
        <f t="shared" si="423"/>
        <v>3100</v>
      </c>
      <c r="L4560" s="184">
        <f>IF(C4560="MTS", B4560, B4560 * IFERROR(VLOOKUP(C4560, 'QTY_CONVERSIONS '!A:B, 2, FALSE), "Units not  found"))</f>
        <v>1</v>
      </c>
      <c r="M4560" s="185">
        <f t="shared" si="424"/>
        <v>3100</v>
      </c>
      <c r="N4560" s="143" t="str">
        <f>IFERROR(VLOOKUP(D4560, Product_Category!A:B, 2, FALSE), "Uncategorized")</f>
        <v>MAGNESIUM STEARATE</v>
      </c>
      <c r="O4560" s="186">
        <f t="shared" si="426"/>
        <v>3100000</v>
      </c>
      <c r="P4560" s="185">
        <f t="shared" si="425"/>
        <v>3100000</v>
      </c>
      <c r="Q4560" s="143">
        <v>2023</v>
      </c>
      <c r="R4560" s="143" t="str">
        <f>IFERROR(VLOOKUP(G4560,'SOURCE COMPANY'!A:B, 2, FALSE), "")</f>
        <v>SUDEEP PHARMA</v>
      </c>
      <c r="S4560" s="143" t="str">
        <f>IFERROR(VLOOKUP(H4560,'CUSTOMER NAME'!A:B, 2, FALSE), "")</f>
        <v xml:space="preserve">TO THE ORDER </v>
      </c>
    </row>
    <row r="4561" spans="1:19">
      <c r="A4561" s="234" t="s">
        <v>1608</v>
      </c>
      <c r="B4561" s="143">
        <v>6000</v>
      </c>
      <c r="C4561" s="143" t="s">
        <v>7</v>
      </c>
      <c r="D4561" s="143" t="s">
        <v>104</v>
      </c>
      <c r="E4561" s="52">
        <v>3.2</v>
      </c>
      <c r="F4561" s="143" t="s">
        <v>9</v>
      </c>
      <c r="G4561" s="143" t="s">
        <v>105</v>
      </c>
      <c r="H4561" s="198" t="s">
        <v>1431</v>
      </c>
      <c r="I4561" s="219" t="str">
        <f t="shared" si="422"/>
        <v>December</v>
      </c>
      <c r="J4561" s="184">
        <f>IF(F4561="USD", E4561, E4561 * IFERROR(VLOOKUP(F4561, EXCHANGE_RATE!A:B, 2, FALSE), "Currency not found"))</f>
        <v>3.2</v>
      </c>
      <c r="K4561" s="184">
        <f t="shared" si="423"/>
        <v>3.2</v>
      </c>
      <c r="L4561" s="184">
        <f>IF(C4561="MTS", B4561, B4561 * IFERROR(VLOOKUP(C4561, 'QTY_CONVERSIONS '!A:B, 2, FALSE), "Units not  found"))</f>
        <v>6</v>
      </c>
      <c r="M4561" s="185">
        <f t="shared" si="424"/>
        <v>19200</v>
      </c>
      <c r="N4561" s="143" t="str">
        <f>IFERROR(VLOOKUP(D4561, Product_Category!A:B, 2, FALSE), "Uncategorized")</f>
        <v>MAGNESIUM STEARATE</v>
      </c>
      <c r="O4561" s="186">
        <f t="shared" si="426"/>
        <v>3200</v>
      </c>
      <c r="P4561" s="185">
        <f t="shared" si="425"/>
        <v>19200</v>
      </c>
      <c r="Q4561" s="143">
        <v>2023</v>
      </c>
      <c r="R4561" s="143" t="str">
        <f>IFERROR(VLOOKUP(G4561,'SOURCE COMPANY'!A:B, 2, FALSE), "")</f>
        <v>SUDEEP PHARMA</v>
      </c>
      <c r="S4561" s="143" t="str">
        <f>IFERROR(VLOOKUP(H4561,'CUSTOMER NAME'!A:B, 2, FALSE), "")</f>
        <v xml:space="preserve">TO THE ORDER </v>
      </c>
    </row>
    <row r="4562" spans="1:19">
      <c r="A4562" s="234" t="s">
        <v>1442</v>
      </c>
      <c r="B4562" s="143">
        <v>10000</v>
      </c>
      <c r="C4562" s="143" t="s">
        <v>7</v>
      </c>
      <c r="D4562" s="143" t="s">
        <v>1447</v>
      </c>
      <c r="E4562" s="52">
        <v>2.5</v>
      </c>
      <c r="F4562" s="143" t="s">
        <v>9</v>
      </c>
      <c r="G4562" s="143" t="s">
        <v>105</v>
      </c>
      <c r="H4562" s="198" t="s">
        <v>1431</v>
      </c>
      <c r="I4562" s="219" t="str">
        <f t="shared" ref="I4562:I4588" si="427">I4561</f>
        <v>December</v>
      </c>
      <c r="J4562" s="184">
        <f>IF(F4562="USD", E4562, E4562 * IFERROR(VLOOKUP(F4562, EXCHANGE_RATE!A:B, 2, FALSE), "Currency not found"))</f>
        <v>2.5</v>
      </c>
      <c r="K4562" s="184">
        <f t="shared" si="423"/>
        <v>2.5</v>
      </c>
      <c r="L4562" s="184">
        <f>IF(C4562="MTS", B4562, B4562 * IFERROR(VLOOKUP(C4562, 'QTY_CONVERSIONS '!A:B, 2, FALSE), "Units not  found"))</f>
        <v>10</v>
      </c>
      <c r="M4562" s="185">
        <f t="shared" si="424"/>
        <v>25000</v>
      </c>
      <c r="N4562" s="143" t="str">
        <f>IFERROR(VLOOKUP(D4562, Product_Category!A:B, 2, FALSE), "Uncategorized")</f>
        <v>MAGNESIUM STEARATE</v>
      </c>
      <c r="O4562" s="186">
        <f t="shared" si="426"/>
        <v>2500</v>
      </c>
      <c r="P4562" s="185">
        <f t="shared" si="425"/>
        <v>25000</v>
      </c>
      <c r="Q4562" s="143">
        <v>2023</v>
      </c>
      <c r="R4562" s="143" t="str">
        <f>IFERROR(VLOOKUP(G4562,'SOURCE COMPANY'!A:B, 2, FALSE), "")</f>
        <v>SUDEEP PHARMA</v>
      </c>
      <c r="S4562" s="143" t="str">
        <f>IFERROR(VLOOKUP(H4562,'CUSTOMER NAME'!A:B, 2, FALSE), "")</f>
        <v xml:space="preserve">TO THE ORDER </v>
      </c>
    </row>
    <row r="4563" spans="1:19">
      <c r="A4563" s="234" t="s">
        <v>1471</v>
      </c>
      <c r="B4563" s="143">
        <v>25</v>
      </c>
      <c r="C4563" s="143" t="s">
        <v>7</v>
      </c>
      <c r="D4563" s="143" t="s">
        <v>1478</v>
      </c>
      <c r="E4563" s="52">
        <v>15</v>
      </c>
      <c r="F4563" s="143" t="s">
        <v>9</v>
      </c>
      <c r="G4563" s="143" t="s">
        <v>105</v>
      </c>
      <c r="H4563" s="198" t="s">
        <v>1431</v>
      </c>
      <c r="I4563" s="219" t="str">
        <f t="shared" si="427"/>
        <v>December</v>
      </c>
      <c r="J4563" s="184">
        <f>IF(F4563="USD", E4563, E4563 * IFERROR(VLOOKUP(F4563, EXCHANGE_RATE!A:B, 2, FALSE), "Currency not found"))</f>
        <v>15</v>
      </c>
      <c r="K4563" s="184">
        <f t="shared" si="423"/>
        <v>15</v>
      </c>
      <c r="L4563" s="184">
        <f>IF(C4563="MTS", B4563, B4563 * IFERROR(VLOOKUP(C4563, 'QTY_CONVERSIONS '!A:B, 2, FALSE), "Units not  found"))</f>
        <v>2.5000000000000001E-2</v>
      </c>
      <c r="M4563" s="185">
        <f t="shared" si="424"/>
        <v>375</v>
      </c>
      <c r="N4563" s="143" t="str">
        <f>IFERROR(VLOOKUP(D4563, Product_Category!A:B, 2, FALSE), "Uncategorized")</f>
        <v>MAGNESIUM STEARATE</v>
      </c>
      <c r="O4563" s="186">
        <f t="shared" si="426"/>
        <v>15000</v>
      </c>
      <c r="P4563" s="185">
        <f t="shared" si="425"/>
        <v>375</v>
      </c>
      <c r="Q4563" s="143">
        <v>2023</v>
      </c>
      <c r="R4563" s="143" t="str">
        <f>IFERROR(VLOOKUP(G4563,'SOURCE COMPANY'!A:B, 2, FALSE), "")</f>
        <v>SUDEEP PHARMA</v>
      </c>
      <c r="S4563" s="143" t="str">
        <f>IFERROR(VLOOKUP(H4563,'CUSTOMER NAME'!A:B, 2, FALSE), "")</f>
        <v xml:space="preserve">TO THE ORDER </v>
      </c>
    </row>
    <row r="4564" spans="1:19">
      <c r="A4564" s="234" t="s">
        <v>1576</v>
      </c>
      <c r="B4564" s="143">
        <v>5000</v>
      </c>
      <c r="C4564" s="143" t="s">
        <v>7</v>
      </c>
      <c r="D4564" s="143" t="s">
        <v>1583</v>
      </c>
      <c r="E4564" s="52">
        <v>2.75</v>
      </c>
      <c r="F4564" s="143" t="s">
        <v>9</v>
      </c>
      <c r="G4564" s="143" t="s">
        <v>105</v>
      </c>
      <c r="H4564" s="198" t="s">
        <v>1431</v>
      </c>
      <c r="I4564" s="219" t="str">
        <f t="shared" si="427"/>
        <v>December</v>
      </c>
      <c r="J4564" s="184">
        <f>IF(F4564="USD", E4564, E4564 * IFERROR(VLOOKUP(F4564, EXCHANGE_RATE!A:B, 2, FALSE), "Currency not found"))</f>
        <v>2.75</v>
      </c>
      <c r="K4564" s="184">
        <f t="shared" si="423"/>
        <v>2.75</v>
      </c>
      <c r="L4564" s="184">
        <f>IF(C4564="MTS", B4564, B4564 * IFERROR(VLOOKUP(C4564, 'QTY_CONVERSIONS '!A:B, 2, FALSE), "Units not  found"))</f>
        <v>5</v>
      </c>
      <c r="M4564" s="185">
        <f t="shared" si="424"/>
        <v>13750</v>
      </c>
      <c r="N4564" s="143" t="str">
        <f>IFERROR(VLOOKUP(D4564, Product_Category!A:B, 2, FALSE), "Uncategorized")</f>
        <v>MAGNESIUM STEARATE</v>
      </c>
      <c r="O4564" s="186">
        <f t="shared" si="426"/>
        <v>2750</v>
      </c>
      <c r="P4564" s="185">
        <f t="shared" si="425"/>
        <v>13750</v>
      </c>
      <c r="Q4564" s="143">
        <v>2023</v>
      </c>
      <c r="R4564" s="143" t="str">
        <f>IFERROR(VLOOKUP(G4564,'SOURCE COMPANY'!A:B, 2, FALSE), "")</f>
        <v>SUDEEP PHARMA</v>
      </c>
      <c r="S4564" s="143" t="str">
        <f>IFERROR(VLOOKUP(H4564,'CUSTOMER NAME'!A:B, 2, FALSE), "")</f>
        <v xml:space="preserve">TO THE ORDER </v>
      </c>
    </row>
    <row r="4565" spans="1:19">
      <c r="A4565" s="234" t="s">
        <v>1584</v>
      </c>
      <c r="B4565" s="143">
        <v>1</v>
      </c>
      <c r="C4565" s="143" t="s">
        <v>1647</v>
      </c>
      <c r="D4565" s="143" t="s">
        <v>1447</v>
      </c>
      <c r="E4565" s="53">
        <v>5300</v>
      </c>
      <c r="F4565" s="143" t="s">
        <v>9</v>
      </c>
      <c r="G4565" s="143" t="s">
        <v>105</v>
      </c>
      <c r="H4565" s="198" t="s">
        <v>1431</v>
      </c>
      <c r="I4565" s="219" t="str">
        <f t="shared" si="427"/>
        <v>December</v>
      </c>
      <c r="J4565" s="184">
        <f>IF(F4565="USD", E4565, E4565 * IFERROR(VLOOKUP(F4565, EXCHANGE_RATE!A:B, 2, FALSE), "Currency not found"))</f>
        <v>5300</v>
      </c>
      <c r="K4565" s="184">
        <f t="shared" si="423"/>
        <v>5300</v>
      </c>
      <c r="L4565" s="184">
        <f>IF(C4565="MTS", B4565, B4565 * IFERROR(VLOOKUP(C4565, 'QTY_CONVERSIONS '!A:B, 2, FALSE), "Units not  found"))</f>
        <v>1</v>
      </c>
      <c r="M4565" s="185">
        <f t="shared" si="424"/>
        <v>5300</v>
      </c>
      <c r="N4565" s="143" t="str">
        <f>IFERROR(VLOOKUP(D4565, Product_Category!A:B, 2, FALSE), "Uncategorized")</f>
        <v>MAGNESIUM STEARATE</v>
      </c>
      <c r="O4565" s="186">
        <f t="shared" si="426"/>
        <v>5300000</v>
      </c>
      <c r="P4565" s="185">
        <f t="shared" si="425"/>
        <v>5300000</v>
      </c>
      <c r="Q4565" s="143">
        <v>2023</v>
      </c>
      <c r="R4565" s="143" t="str">
        <f>IFERROR(VLOOKUP(G4565,'SOURCE COMPANY'!A:B, 2, FALSE), "")</f>
        <v>SUDEEP PHARMA</v>
      </c>
      <c r="S4565" s="143" t="str">
        <f>IFERROR(VLOOKUP(H4565,'CUSTOMER NAME'!A:B, 2, FALSE), "")</f>
        <v xml:space="preserve">TO THE ORDER </v>
      </c>
    </row>
    <row r="4566" spans="1:19">
      <c r="A4566" s="234" t="s">
        <v>423</v>
      </c>
      <c r="B4566" s="143">
        <v>500</v>
      </c>
      <c r="C4566" s="143" t="s">
        <v>7</v>
      </c>
      <c r="D4566" s="143" t="s">
        <v>266</v>
      </c>
      <c r="E4566" s="52">
        <v>2.65</v>
      </c>
      <c r="F4566" s="143" t="s">
        <v>9</v>
      </c>
      <c r="G4566" s="143" t="s">
        <v>1111</v>
      </c>
      <c r="H4566" s="198" t="s">
        <v>1431</v>
      </c>
      <c r="I4566" s="219" t="str">
        <f t="shared" si="427"/>
        <v>December</v>
      </c>
      <c r="J4566" s="184">
        <f>IF(F4566="USD", E4566, E4566 * IFERROR(VLOOKUP(F4566, EXCHANGE_RATE!A:B, 2, FALSE), "Currency not found"))</f>
        <v>2.65</v>
      </c>
      <c r="K4566" s="184">
        <f t="shared" si="423"/>
        <v>2.65</v>
      </c>
      <c r="L4566" s="184">
        <f>IF(C4566="MTS", B4566, B4566 * IFERROR(VLOOKUP(C4566, 'QTY_CONVERSIONS '!A:B, 2, FALSE), "Units not  found"))</f>
        <v>0.5</v>
      </c>
      <c r="M4566" s="185">
        <f t="shared" si="424"/>
        <v>1325</v>
      </c>
      <c r="N4566" s="143" t="str">
        <f>IFERROR(VLOOKUP(D4566, Product_Category!A:B, 2, FALSE), "Uncategorized")</f>
        <v>MCC</v>
      </c>
      <c r="O4566" s="186">
        <f t="shared" si="426"/>
        <v>2650</v>
      </c>
      <c r="P4566" s="185">
        <f t="shared" si="425"/>
        <v>1325</v>
      </c>
      <c r="Q4566" s="143">
        <v>2023</v>
      </c>
      <c r="R4566" s="143" t="str">
        <f>IFERROR(VLOOKUP(G4566,'SOURCE COMPANY'!A:B, 2, FALSE), "")</f>
        <v>TRINITY PHARMA</v>
      </c>
      <c r="S4566" s="143" t="str">
        <f>IFERROR(VLOOKUP(H4566,'CUSTOMER NAME'!A:B, 2, FALSE), "")</f>
        <v xml:space="preserve">TO THE ORDER </v>
      </c>
    </row>
    <row r="4567" spans="1:19">
      <c r="A4567" s="234" t="s">
        <v>172</v>
      </c>
      <c r="B4567" s="143">
        <v>22000</v>
      </c>
      <c r="C4567" s="143" t="s">
        <v>7</v>
      </c>
      <c r="D4567" s="143" t="s">
        <v>778</v>
      </c>
      <c r="E4567" s="52">
        <v>16.8</v>
      </c>
      <c r="F4567" s="143" t="s">
        <v>9</v>
      </c>
      <c r="G4567" s="131" t="s">
        <v>779</v>
      </c>
      <c r="H4567" s="198" t="s">
        <v>1431</v>
      </c>
      <c r="I4567" s="219" t="str">
        <f t="shared" si="427"/>
        <v>December</v>
      </c>
      <c r="J4567" s="184">
        <f>IF(F4567="USD", E4567, E4567 * IFERROR(VLOOKUP(F4567, EXCHANGE_RATE!A:B, 2, FALSE), "Currency not found"))</f>
        <v>16.8</v>
      </c>
      <c r="K4567" s="184">
        <f t="shared" si="423"/>
        <v>16.8</v>
      </c>
      <c r="L4567" s="184">
        <f>IF(C4567="MTS", B4567, B4567 * IFERROR(VLOOKUP(C4567, 'QTY_CONVERSIONS '!A:B, 2, FALSE), "Units not  found"))</f>
        <v>22</v>
      </c>
      <c r="M4567" s="185">
        <f t="shared" si="424"/>
        <v>369600</v>
      </c>
      <c r="N4567" s="143" t="str">
        <f>IFERROR(VLOOKUP(D4567, Product_Category!A:B, 2, FALSE), "Uncategorized")</f>
        <v>MCC</v>
      </c>
      <c r="O4567" s="186">
        <f t="shared" si="426"/>
        <v>16800</v>
      </c>
      <c r="P4567" s="185">
        <f t="shared" si="425"/>
        <v>369600</v>
      </c>
      <c r="Q4567" s="143">
        <v>2023</v>
      </c>
      <c r="R4567" s="143" t="str">
        <f>IFERROR(VLOOKUP(G4567,'SOURCE COMPANY'!A:B, 2, FALSE), "")</f>
        <v>UMANG ENCAPSULATION</v>
      </c>
      <c r="S4567" s="143" t="str">
        <f>IFERROR(VLOOKUP(H4567,'CUSTOMER NAME'!A:B, 2, FALSE), "")</f>
        <v xml:space="preserve">TO THE ORDER </v>
      </c>
    </row>
    <row r="4568" spans="1:19">
      <c r="A4568" s="234" t="s">
        <v>172</v>
      </c>
      <c r="B4568" s="143">
        <v>22000</v>
      </c>
      <c r="C4568" s="143" t="s">
        <v>7</v>
      </c>
      <c r="D4568" s="143" t="s">
        <v>778</v>
      </c>
      <c r="E4568" s="52">
        <v>16.8</v>
      </c>
      <c r="F4568" s="143" t="s">
        <v>9</v>
      </c>
      <c r="G4568" s="131" t="s">
        <v>779</v>
      </c>
      <c r="H4568" s="198" t="s">
        <v>1431</v>
      </c>
      <c r="I4568" s="219" t="str">
        <f t="shared" si="427"/>
        <v>December</v>
      </c>
      <c r="J4568" s="184">
        <f>IF(F4568="USD", E4568, E4568 * IFERROR(VLOOKUP(F4568, EXCHANGE_RATE!A:B, 2, FALSE), "Currency not found"))</f>
        <v>16.8</v>
      </c>
      <c r="K4568" s="184">
        <f t="shared" si="423"/>
        <v>16.8</v>
      </c>
      <c r="L4568" s="184">
        <f>IF(C4568="MTS", B4568, B4568 * IFERROR(VLOOKUP(C4568, 'QTY_CONVERSIONS '!A:B, 2, FALSE), "Units not  found"))</f>
        <v>22</v>
      </c>
      <c r="M4568" s="185">
        <f t="shared" si="424"/>
        <v>369600</v>
      </c>
      <c r="N4568" s="143" t="str">
        <f>IFERROR(VLOOKUP(D4568, Product_Category!A:B, 2, FALSE), "Uncategorized")</f>
        <v>MCC</v>
      </c>
      <c r="O4568" s="186">
        <f t="shared" si="426"/>
        <v>16800</v>
      </c>
      <c r="P4568" s="185">
        <f t="shared" si="425"/>
        <v>369600</v>
      </c>
      <c r="Q4568" s="143">
        <v>2023</v>
      </c>
      <c r="R4568" s="143" t="str">
        <f>IFERROR(VLOOKUP(G4568,'SOURCE COMPANY'!A:B, 2, FALSE), "")</f>
        <v>UMANG ENCAPSULATION</v>
      </c>
      <c r="S4568" s="143" t="str">
        <f>IFERROR(VLOOKUP(H4568,'CUSTOMER NAME'!A:B, 2, FALSE), "")</f>
        <v xml:space="preserve">TO THE ORDER </v>
      </c>
    </row>
    <row r="4569" spans="1:19">
      <c r="A4569" s="235" t="s">
        <v>172</v>
      </c>
      <c r="B4569" s="221">
        <v>2000</v>
      </c>
      <c r="C4569" s="221" t="s">
        <v>7</v>
      </c>
      <c r="D4569" s="221" t="s">
        <v>778</v>
      </c>
      <c r="E4569" s="54">
        <v>25.5</v>
      </c>
      <c r="F4569" s="221" t="s">
        <v>9</v>
      </c>
      <c r="G4569" s="131" t="s">
        <v>779</v>
      </c>
      <c r="H4569" s="200" t="s">
        <v>1431</v>
      </c>
      <c r="I4569" s="219" t="str">
        <f t="shared" si="427"/>
        <v>December</v>
      </c>
      <c r="J4569" s="184">
        <f>IF(F4569="USD", E4569, E4569 * IFERROR(VLOOKUP(F4569, EXCHANGE_RATE!A:B, 2, FALSE), "Currency not found"))</f>
        <v>25.5</v>
      </c>
      <c r="K4569" s="184">
        <f t="shared" si="423"/>
        <v>25.5</v>
      </c>
      <c r="L4569" s="184">
        <f>IF(C4569="MTS", B4569, B4569 * IFERROR(VLOOKUP(C4569, 'QTY_CONVERSIONS '!A:B, 2, FALSE), "Units not  found"))</f>
        <v>2</v>
      </c>
      <c r="M4569" s="185">
        <f t="shared" si="424"/>
        <v>51000</v>
      </c>
      <c r="N4569" s="143" t="str">
        <f>IFERROR(VLOOKUP(D4569, Product_Category!A:B, 2, FALSE), "Uncategorized")</f>
        <v>MCC</v>
      </c>
      <c r="O4569" s="186">
        <f t="shared" si="426"/>
        <v>25500</v>
      </c>
      <c r="P4569" s="185">
        <f t="shared" si="425"/>
        <v>51000</v>
      </c>
      <c r="Q4569" s="143">
        <v>2023</v>
      </c>
      <c r="R4569" s="143" t="str">
        <f>IFERROR(VLOOKUP(G4569,'SOURCE COMPANY'!A:B, 2, FALSE), "")</f>
        <v>UMANG ENCAPSULATION</v>
      </c>
      <c r="S4569" s="143" t="str">
        <f>IFERROR(VLOOKUP(H4569,'CUSTOMER NAME'!A:B, 2, FALSE), "")</f>
        <v xml:space="preserve">TO THE ORDER </v>
      </c>
    </row>
    <row r="4570" spans="1:19">
      <c r="A4570" s="234" t="s">
        <v>1439</v>
      </c>
      <c r="B4570" s="143">
        <v>9250</v>
      </c>
      <c r="C4570" s="143" t="s">
        <v>7</v>
      </c>
      <c r="D4570" s="143" t="s">
        <v>553</v>
      </c>
      <c r="E4570" s="52">
        <v>6</v>
      </c>
      <c r="F4570" s="143" t="s">
        <v>9</v>
      </c>
      <c r="G4570" s="131" t="s">
        <v>319</v>
      </c>
      <c r="H4570" s="198" t="s">
        <v>1431</v>
      </c>
      <c r="I4570" s="219" t="str">
        <f t="shared" si="427"/>
        <v>December</v>
      </c>
      <c r="J4570" s="184">
        <f>IF(F4570="USD", E4570, E4570 * IFERROR(VLOOKUP(F4570, EXCHANGE_RATE!A:B, 2, FALSE), "Currency not found"))</f>
        <v>6</v>
      </c>
      <c r="K4570" s="184">
        <f t="shared" si="423"/>
        <v>6</v>
      </c>
      <c r="L4570" s="184">
        <f>IF(C4570="MTS", B4570, B4570 * IFERROR(VLOOKUP(C4570, 'QTY_CONVERSIONS '!A:B, 2, FALSE), "Units not  found"))</f>
        <v>9.25</v>
      </c>
      <c r="M4570" s="185">
        <f t="shared" si="424"/>
        <v>55500</v>
      </c>
      <c r="N4570" s="143" t="str">
        <f>IFERROR(VLOOKUP(D4570, Product_Category!A:B, 2, FALSE), "Uncategorized")</f>
        <v>CROSCARMELLOSE SODIUM</v>
      </c>
      <c r="O4570" s="186">
        <f t="shared" si="426"/>
        <v>6000</v>
      </c>
      <c r="P4570" s="185">
        <f t="shared" si="425"/>
        <v>55500</v>
      </c>
      <c r="Q4570" s="143">
        <v>2023</v>
      </c>
      <c r="R4570" s="143" t="str">
        <f>IFERROR(VLOOKUP(G4570,'SOURCE COMPANY'!A:B, 2, FALSE), "")</f>
        <v>VASA PHARMA</v>
      </c>
      <c r="S4570" s="143" t="str">
        <f>IFERROR(VLOOKUP(H4570,'CUSTOMER NAME'!A:B, 2, FALSE), "")</f>
        <v xml:space="preserve">TO THE ORDER </v>
      </c>
    </row>
    <row r="4571" spans="1:19">
      <c r="A4571" s="234" t="s">
        <v>1439</v>
      </c>
      <c r="B4571" s="143">
        <v>2750</v>
      </c>
      <c r="C4571" s="143" t="s">
        <v>7</v>
      </c>
      <c r="D4571" s="143" t="s">
        <v>553</v>
      </c>
      <c r="E4571" s="52">
        <v>6</v>
      </c>
      <c r="F4571" s="143" t="s">
        <v>9</v>
      </c>
      <c r="G4571" s="131" t="s">
        <v>319</v>
      </c>
      <c r="H4571" s="198" t="s">
        <v>1431</v>
      </c>
      <c r="I4571" s="219" t="str">
        <f t="shared" si="427"/>
        <v>December</v>
      </c>
      <c r="J4571" s="184">
        <f>IF(F4571="USD", E4571, E4571 * IFERROR(VLOOKUP(F4571, EXCHANGE_RATE!A:B, 2, FALSE), "Currency not found"))</f>
        <v>6</v>
      </c>
      <c r="K4571" s="184">
        <f t="shared" si="423"/>
        <v>6</v>
      </c>
      <c r="L4571" s="184">
        <f>IF(C4571="MTS", B4571, B4571 * IFERROR(VLOOKUP(C4571, 'QTY_CONVERSIONS '!A:B, 2, FALSE), "Units not  found"))</f>
        <v>2.75</v>
      </c>
      <c r="M4571" s="185">
        <f t="shared" si="424"/>
        <v>16500</v>
      </c>
      <c r="N4571" s="143" t="str">
        <f>IFERROR(VLOOKUP(D4571, Product_Category!A:B, 2, FALSE), "Uncategorized")</f>
        <v>CROSCARMELLOSE SODIUM</v>
      </c>
      <c r="O4571" s="186">
        <f t="shared" si="426"/>
        <v>6000</v>
      </c>
      <c r="P4571" s="185">
        <f t="shared" si="425"/>
        <v>16500</v>
      </c>
      <c r="Q4571" s="143">
        <v>2023</v>
      </c>
      <c r="R4571" s="143" t="str">
        <f>IFERROR(VLOOKUP(G4571,'SOURCE COMPANY'!A:B, 2, FALSE), "")</f>
        <v>VASA PHARMA</v>
      </c>
      <c r="S4571" s="143" t="str">
        <f>IFERROR(VLOOKUP(H4571,'CUSTOMER NAME'!A:B, 2, FALSE), "")</f>
        <v xml:space="preserve">TO THE ORDER </v>
      </c>
    </row>
    <row r="4572" spans="1:19">
      <c r="A4572" s="235" t="s">
        <v>1439</v>
      </c>
      <c r="B4572" s="221">
        <v>25000</v>
      </c>
      <c r="C4572" s="221" t="s">
        <v>7</v>
      </c>
      <c r="D4572" s="221" t="s">
        <v>521</v>
      </c>
      <c r="E4572" s="54">
        <v>2.5</v>
      </c>
      <c r="F4572" s="221" t="s">
        <v>9</v>
      </c>
      <c r="G4572" s="131" t="s">
        <v>319</v>
      </c>
      <c r="H4572" s="200" t="s">
        <v>1431</v>
      </c>
      <c r="I4572" s="219" t="str">
        <f t="shared" si="427"/>
        <v>December</v>
      </c>
      <c r="J4572" s="184">
        <f>IF(F4572="USD", E4572, E4572 * IFERROR(VLOOKUP(F4572, EXCHANGE_RATE!A:B, 2, FALSE), "Currency not found"))</f>
        <v>2.5</v>
      </c>
      <c r="K4572" s="184">
        <f t="shared" si="423"/>
        <v>2.5</v>
      </c>
      <c r="L4572" s="184">
        <f>IF(C4572="MTS", B4572, B4572 * IFERROR(VLOOKUP(C4572, 'QTY_CONVERSIONS '!A:B, 2, FALSE), "Units not  found"))</f>
        <v>25</v>
      </c>
      <c r="M4572" s="185">
        <f t="shared" si="424"/>
        <v>62500</v>
      </c>
      <c r="N4572" s="143" t="str">
        <f>IFERROR(VLOOKUP(D4572, Product_Category!A:B, 2, FALSE), "Uncategorized")</f>
        <v>MCC</v>
      </c>
      <c r="O4572" s="186">
        <f t="shared" si="426"/>
        <v>2500</v>
      </c>
      <c r="P4572" s="185">
        <f t="shared" si="425"/>
        <v>62500</v>
      </c>
      <c r="Q4572" s="143">
        <v>2023</v>
      </c>
      <c r="R4572" s="143" t="str">
        <f>IFERROR(VLOOKUP(G4572,'SOURCE COMPANY'!A:B, 2, FALSE), "")</f>
        <v>VASA PHARMA</v>
      </c>
      <c r="S4572" s="143" t="str">
        <f>IFERROR(VLOOKUP(H4572,'CUSTOMER NAME'!A:B, 2, FALSE), "")</f>
        <v xml:space="preserve">TO THE ORDER </v>
      </c>
    </row>
    <row r="4573" spans="1:19">
      <c r="A4573" s="234" t="s">
        <v>1439</v>
      </c>
      <c r="B4573" s="143">
        <v>25000</v>
      </c>
      <c r="C4573" s="143" t="s">
        <v>7</v>
      </c>
      <c r="D4573" s="143" t="s">
        <v>521</v>
      </c>
      <c r="E4573" s="52">
        <v>2.5</v>
      </c>
      <c r="F4573" s="143" t="s">
        <v>9</v>
      </c>
      <c r="G4573" s="131" t="s">
        <v>319</v>
      </c>
      <c r="H4573" s="198" t="s">
        <v>1431</v>
      </c>
      <c r="I4573" s="219" t="str">
        <f t="shared" si="427"/>
        <v>December</v>
      </c>
      <c r="J4573" s="184">
        <f>IF(F4573="USD", E4573, E4573 * IFERROR(VLOOKUP(F4573, EXCHANGE_RATE!A:B, 2, FALSE), "Currency not found"))</f>
        <v>2.5</v>
      </c>
      <c r="K4573" s="184">
        <f t="shared" si="423"/>
        <v>2.5</v>
      </c>
      <c r="L4573" s="184">
        <f>IF(C4573="MTS", B4573, B4573 * IFERROR(VLOOKUP(C4573, 'QTY_CONVERSIONS '!A:B, 2, FALSE), "Units not  found"))</f>
        <v>25</v>
      </c>
      <c r="M4573" s="185">
        <f t="shared" si="424"/>
        <v>62500</v>
      </c>
      <c r="N4573" s="143" t="str">
        <f>IFERROR(VLOOKUP(D4573, Product_Category!A:B, 2, FALSE), "Uncategorized")</f>
        <v>MCC</v>
      </c>
      <c r="O4573" s="186">
        <f t="shared" si="426"/>
        <v>2500</v>
      </c>
      <c r="P4573" s="185">
        <f t="shared" si="425"/>
        <v>62500</v>
      </c>
      <c r="Q4573" s="143">
        <v>2023</v>
      </c>
      <c r="R4573" s="143" t="str">
        <f>IFERROR(VLOOKUP(G4573,'SOURCE COMPANY'!A:B, 2, FALSE), "")</f>
        <v>VASA PHARMA</v>
      </c>
      <c r="S4573" s="143" t="str">
        <f>IFERROR(VLOOKUP(H4573,'CUSTOMER NAME'!A:B, 2, FALSE), "")</f>
        <v xml:space="preserve">TO THE ORDER </v>
      </c>
    </row>
    <row r="4574" spans="1:19">
      <c r="A4574" s="235" t="s">
        <v>1439</v>
      </c>
      <c r="B4574" s="221">
        <v>25000</v>
      </c>
      <c r="C4574" s="221" t="s">
        <v>7</v>
      </c>
      <c r="D4574" s="221" t="s">
        <v>521</v>
      </c>
      <c r="E4574" s="54">
        <v>2.5</v>
      </c>
      <c r="F4574" s="221" t="s">
        <v>9</v>
      </c>
      <c r="G4574" s="131" t="s">
        <v>319</v>
      </c>
      <c r="H4574" s="200" t="s">
        <v>1431</v>
      </c>
      <c r="I4574" s="219" t="str">
        <f t="shared" si="427"/>
        <v>December</v>
      </c>
      <c r="J4574" s="184">
        <f>IF(F4574="USD", E4574, E4574 * IFERROR(VLOOKUP(F4574, EXCHANGE_RATE!A:B, 2, FALSE), "Currency not found"))</f>
        <v>2.5</v>
      </c>
      <c r="K4574" s="184">
        <f t="shared" si="423"/>
        <v>2.5</v>
      </c>
      <c r="L4574" s="184">
        <f>IF(C4574="MTS", B4574, B4574 * IFERROR(VLOOKUP(C4574, 'QTY_CONVERSIONS '!A:B, 2, FALSE), "Units not  found"))</f>
        <v>25</v>
      </c>
      <c r="M4574" s="185">
        <f t="shared" si="424"/>
        <v>62500</v>
      </c>
      <c r="N4574" s="143" t="str">
        <f>IFERROR(VLOOKUP(D4574, Product_Category!A:B, 2, FALSE), "Uncategorized")</f>
        <v>MCC</v>
      </c>
      <c r="O4574" s="186">
        <f t="shared" si="426"/>
        <v>2500</v>
      </c>
      <c r="P4574" s="185">
        <f t="shared" si="425"/>
        <v>62500</v>
      </c>
      <c r="Q4574" s="143">
        <v>2023</v>
      </c>
      <c r="R4574" s="143" t="str">
        <f>IFERROR(VLOOKUP(G4574,'SOURCE COMPANY'!A:B, 2, FALSE), "")</f>
        <v>VASA PHARMA</v>
      </c>
      <c r="S4574" s="143" t="str">
        <f>IFERROR(VLOOKUP(H4574,'CUSTOMER NAME'!A:B, 2, FALSE), "")</f>
        <v xml:space="preserve">TO THE ORDER </v>
      </c>
    </row>
    <row r="4575" spans="1:19">
      <c r="A4575" s="234" t="s">
        <v>1439</v>
      </c>
      <c r="B4575" s="143">
        <v>25000</v>
      </c>
      <c r="C4575" s="143" t="s">
        <v>7</v>
      </c>
      <c r="D4575" s="143" t="s">
        <v>521</v>
      </c>
      <c r="E4575" s="52">
        <v>2.5</v>
      </c>
      <c r="F4575" s="143" t="s">
        <v>9</v>
      </c>
      <c r="G4575" s="131" t="s">
        <v>319</v>
      </c>
      <c r="H4575" s="198" t="s">
        <v>1431</v>
      </c>
      <c r="I4575" s="219" t="str">
        <f t="shared" si="427"/>
        <v>December</v>
      </c>
      <c r="J4575" s="184">
        <f>IF(F4575="USD", E4575, E4575 * IFERROR(VLOOKUP(F4575, EXCHANGE_RATE!A:B, 2, FALSE), "Currency not found"))</f>
        <v>2.5</v>
      </c>
      <c r="K4575" s="184">
        <f t="shared" si="423"/>
        <v>2.5</v>
      </c>
      <c r="L4575" s="184">
        <f>IF(C4575="MTS", B4575, B4575 * IFERROR(VLOOKUP(C4575, 'QTY_CONVERSIONS '!A:B, 2, FALSE), "Units not  found"))</f>
        <v>25</v>
      </c>
      <c r="M4575" s="185">
        <f t="shared" si="424"/>
        <v>62500</v>
      </c>
      <c r="N4575" s="143" t="str">
        <f>IFERROR(VLOOKUP(D4575, Product_Category!A:B, 2, FALSE), "Uncategorized")</f>
        <v>MCC</v>
      </c>
      <c r="O4575" s="186">
        <f t="shared" si="426"/>
        <v>2500</v>
      </c>
      <c r="P4575" s="185">
        <f t="shared" si="425"/>
        <v>62500</v>
      </c>
      <c r="Q4575" s="143">
        <v>2023</v>
      </c>
      <c r="R4575" s="143" t="str">
        <f>IFERROR(VLOOKUP(G4575,'SOURCE COMPANY'!A:B, 2, FALSE), "")</f>
        <v>VASA PHARMA</v>
      </c>
      <c r="S4575" s="143" t="str">
        <f>IFERROR(VLOOKUP(H4575,'CUSTOMER NAME'!A:B, 2, FALSE), "")</f>
        <v xml:space="preserve">TO THE ORDER </v>
      </c>
    </row>
    <row r="4576" spans="1:19">
      <c r="A4576" s="235" t="s">
        <v>1439</v>
      </c>
      <c r="B4576" s="221">
        <v>25000</v>
      </c>
      <c r="C4576" s="221" t="s">
        <v>7</v>
      </c>
      <c r="D4576" s="221" t="s">
        <v>521</v>
      </c>
      <c r="E4576" s="54">
        <v>2.5</v>
      </c>
      <c r="F4576" s="221" t="s">
        <v>9</v>
      </c>
      <c r="G4576" s="131" t="s">
        <v>319</v>
      </c>
      <c r="H4576" s="200" t="s">
        <v>1431</v>
      </c>
      <c r="I4576" s="219" t="str">
        <f t="shared" si="427"/>
        <v>December</v>
      </c>
      <c r="J4576" s="184">
        <f>IF(F4576="USD", E4576, E4576 * IFERROR(VLOOKUP(F4576, EXCHANGE_RATE!A:B, 2, FALSE), "Currency not found"))</f>
        <v>2.5</v>
      </c>
      <c r="K4576" s="184">
        <f t="shared" si="423"/>
        <v>2.5</v>
      </c>
      <c r="L4576" s="184">
        <f>IF(C4576="MTS", B4576, B4576 * IFERROR(VLOOKUP(C4576, 'QTY_CONVERSIONS '!A:B, 2, FALSE), "Units not  found"))</f>
        <v>25</v>
      </c>
      <c r="M4576" s="185">
        <f t="shared" si="424"/>
        <v>62500</v>
      </c>
      <c r="N4576" s="143" t="str">
        <f>IFERROR(VLOOKUP(D4576, Product_Category!A:B, 2, FALSE), "Uncategorized")</f>
        <v>MCC</v>
      </c>
      <c r="O4576" s="186">
        <f t="shared" si="426"/>
        <v>2500</v>
      </c>
      <c r="P4576" s="185">
        <f t="shared" si="425"/>
        <v>62500</v>
      </c>
      <c r="Q4576" s="143">
        <v>2023</v>
      </c>
      <c r="R4576" s="143" t="str">
        <f>IFERROR(VLOOKUP(G4576,'SOURCE COMPANY'!A:B, 2, FALSE), "")</f>
        <v>VASA PHARMA</v>
      </c>
      <c r="S4576" s="143" t="str">
        <f>IFERROR(VLOOKUP(H4576,'CUSTOMER NAME'!A:B, 2, FALSE), "")</f>
        <v xml:space="preserve">TO THE ORDER </v>
      </c>
    </row>
    <row r="4577" spans="1:19">
      <c r="A4577" s="234" t="s">
        <v>1439</v>
      </c>
      <c r="B4577" s="143">
        <v>25000</v>
      </c>
      <c r="C4577" s="143" t="s">
        <v>7</v>
      </c>
      <c r="D4577" s="143" t="s">
        <v>521</v>
      </c>
      <c r="E4577" s="52">
        <v>2.5</v>
      </c>
      <c r="F4577" s="143" t="s">
        <v>9</v>
      </c>
      <c r="G4577" s="131" t="s">
        <v>319</v>
      </c>
      <c r="H4577" s="198" t="s">
        <v>1431</v>
      </c>
      <c r="I4577" s="219" t="str">
        <f t="shared" si="427"/>
        <v>December</v>
      </c>
      <c r="J4577" s="184">
        <f>IF(F4577="USD", E4577, E4577 * IFERROR(VLOOKUP(F4577, EXCHANGE_RATE!A:B, 2, FALSE), "Currency not found"))</f>
        <v>2.5</v>
      </c>
      <c r="K4577" s="184">
        <f t="shared" si="423"/>
        <v>2.5</v>
      </c>
      <c r="L4577" s="184">
        <f>IF(C4577="MTS", B4577, B4577 * IFERROR(VLOOKUP(C4577, 'QTY_CONVERSIONS '!A:B, 2, FALSE), "Units not  found"))</f>
        <v>25</v>
      </c>
      <c r="M4577" s="185">
        <f t="shared" si="424"/>
        <v>62500</v>
      </c>
      <c r="N4577" s="143" t="str">
        <f>IFERROR(VLOOKUP(D4577, Product_Category!A:B, 2, FALSE), "Uncategorized")</f>
        <v>MCC</v>
      </c>
      <c r="O4577" s="186">
        <f t="shared" si="426"/>
        <v>2500</v>
      </c>
      <c r="P4577" s="185">
        <f t="shared" si="425"/>
        <v>62500</v>
      </c>
      <c r="Q4577" s="143">
        <v>2023</v>
      </c>
      <c r="R4577" s="143" t="str">
        <f>IFERROR(VLOOKUP(G4577,'SOURCE COMPANY'!A:B, 2, FALSE), "")</f>
        <v>VASA PHARMA</v>
      </c>
      <c r="S4577" s="143" t="str">
        <f>IFERROR(VLOOKUP(H4577,'CUSTOMER NAME'!A:B, 2, FALSE), "")</f>
        <v xml:space="preserve">TO THE ORDER </v>
      </c>
    </row>
    <row r="4578" spans="1:19">
      <c r="A4578" s="234" t="s">
        <v>1439</v>
      </c>
      <c r="B4578" s="143">
        <v>25000</v>
      </c>
      <c r="C4578" s="143" t="s">
        <v>7</v>
      </c>
      <c r="D4578" s="143" t="s">
        <v>521</v>
      </c>
      <c r="E4578" s="52">
        <v>2.5</v>
      </c>
      <c r="F4578" s="143" t="s">
        <v>9</v>
      </c>
      <c r="G4578" s="131" t="s">
        <v>319</v>
      </c>
      <c r="H4578" s="198" t="s">
        <v>1431</v>
      </c>
      <c r="I4578" s="219" t="str">
        <f t="shared" si="427"/>
        <v>December</v>
      </c>
      <c r="J4578" s="184">
        <f>IF(F4578="USD", E4578, E4578 * IFERROR(VLOOKUP(F4578, EXCHANGE_RATE!A:B, 2, FALSE), "Currency not found"))</f>
        <v>2.5</v>
      </c>
      <c r="K4578" s="184">
        <f t="shared" si="423"/>
        <v>2.5</v>
      </c>
      <c r="L4578" s="184">
        <f>IF(C4578="MTS", B4578, B4578 * IFERROR(VLOOKUP(C4578, 'QTY_CONVERSIONS '!A:B, 2, FALSE), "Units not  found"))</f>
        <v>25</v>
      </c>
      <c r="M4578" s="185">
        <f t="shared" si="424"/>
        <v>62500</v>
      </c>
      <c r="N4578" s="143" t="str">
        <f>IFERROR(VLOOKUP(D4578, Product_Category!A:B, 2, FALSE), "Uncategorized")</f>
        <v>MCC</v>
      </c>
      <c r="O4578" s="186">
        <f t="shared" si="426"/>
        <v>2500</v>
      </c>
      <c r="P4578" s="185">
        <f t="shared" si="425"/>
        <v>62500</v>
      </c>
      <c r="Q4578" s="143">
        <v>2023</v>
      </c>
      <c r="R4578" s="143" t="str">
        <f>IFERROR(VLOOKUP(G4578,'SOURCE COMPANY'!A:B, 2, FALSE), "")</f>
        <v>VASA PHARMA</v>
      </c>
      <c r="S4578" s="143" t="str">
        <f>IFERROR(VLOOKUP(H4578,'CUSTOMER NAME'!A:B, 2, FALSE), "")</f>
        <v xml:space="preserve">TO THE ORDER </v>
      </c>
    </row>
    <row r="4579" spans="1:19">
      <c r="A4579" s="235" t="s">
        <v>1439</v>
      </c>
      <c r="B4579" s="221">
        <v>12000</v>
      </c>
      <c r="C4579" s="221" t="s">
        <v>7</v>
      </c>
      <c r="D4579" s="221" t="s">
        <v>266</v>
      </c>
      <c r="E4579" s="54">
        <v>2.4</v>
      </c>
      <c r="F4579" s="221" t="s">
        <v>9</v>
      </c>
      <c r="G4579" s="131" t="s">
        <v>319</v>
      </c>
      <c r="H4579" s="200" t="s">
        <v>1431</v>
      </c>
      <c r="I4579" s="219" t="str">
        <f t="shared" si="427"/>
        <v>December</v>
      </c>
      <c r="J4579" s="184">
        <f>IF(F4579="USD", E4579, E4579 * IFERROR(VLOOKUP(F4579, EXCHANGE_RATE!A:B, 2, FALSE), "Currency not found"))</f>
        <v>2.4</v>
      </c>
      <c r="K4579" s="184">
        <f t="shared" si="423"/>
        <v>2.4</v>
      </c>
      <c r="L4579" s="184">
        <f>IF(C4579="MTS", B4579, B4579 * IFERROR(VLOOKUP(C4579, 'QTY_CONVERSIONS '!A:B, 2, FALSE), "Units not  found"))</f>
        <v>12</v>
      </c>
      <c r="M4579" s="185">
        <f t="shared" si="424"/>
        <v>28800</v>
      </c>
      <c r="N4579" s="143" t="str">
        <f>IFERROR(VLOOKUP(D4579, Product_Category!A:B, 2, FALSE), "Uncategorized")</f>
        <v>MCC</v>
      </c>
      <c r="O4579" s="186">
        <f t="shared" si="426"/>
        <v>2400</v>
      </c>
      <c r="P4579" s="185">
        <f t="shared" si="425"/>
        <v>28800</v>
      </c>
      <c r="Q4579" s="143">
        <v>2023</v>
      </c>
      <c r="R4579" s="143" t="str">
        <f>IFERROR(VLOOKUP(G4579,'SOURCE COMPANY'!A:B, 2, FALSE), "")</f>
        <v>VASA PHARMA</v>
      </c>
      <c r="S4579" s="143" t="str">
        <f>IFERROR(VLOOKUP(H4579,'CUSTOMER NAME'!A:B, 2, FALSE), "")</f>
        <v xml:space="preserve">TO THE ORDER </v>
      </c>
    </row>
    <row r="4580" spans="1:19">
      <c r="A4580" s="241" t="s">
        <v>1439</v>
      </c>
      <c r="B4580" s="225">
        <v>13000</v>
      </c>
      <c r="C4580" s="225" t="s">
        <v>7</v>
      </c>
      <c r="D4580" s="225" t="s">
        <v>104</v>
      </c>
      <c r="E4580" s="57">
        <v>2.7</v>
      </c>
      <c r="F4580" s="225" t="s">
        <v>9</v>
      </c>
      <c r="G4580" s="131" t="s">
        <v>319</v>
      </c>
      <c r="H4580" s="252" t="s">
        <v>1431</v>
      </c>
      <c r="I4580" s="219" t="str">
        <f t="shared" si="427"/>
        <v>December</v>
      </c>
      <c r="J4580" s="184">
        <f>IF(F4580="USD", E4580, E4580 * IFERROR(VLOOKUP(F4580, EXCHANGE_RATE!A:B, 2, FALSE), "Currency not found"))</f>
        <v>2.7</v>
      </c>
      <c r="K4580" s="184">
        <f t="shared" si="423"/>
        <v>2.7</v>
      </c>
      <c r="L4580" s="184">
        <f>IF(C4580="MTS", B4580, B4580 * IFERROR(VLOOKUP(C4580, 'QTY_CONVERSIONS '!A:B, 2, FALSE), "Units not  found"))</f>
        <v>13</v>
      </c>
      <c r="M4580" s="185">
        <f t="shared" si="424"/>
        <v>35100</v>
      </c>
      <c r="N4580" s="143" t="str">
        <f>IFERROR(VLOOKUP(D4580, Product_Category!A:B, 2, FALSE), "Uncategorized")</f>
        <v>MAGNESIUM STEARATE</v>
      </c>
      <c r="O4580" s="186">
        <f t="shared" si="426"/>
        <v>2700</v>
      </c>
      <c r="P4580" s="185">
        <f t="shared" si="425"/>
        <v>35100</v>
      </c>
      <c r="Q4580" s="143">
        <v>2023</v>
      </c>
      <c r="R4580" s="143" t="str">
        <f>IFERROR(VLOOKUP(G4580,'SOURCE COMPANY'!A:B, 2, FALSE), "")</f>
        <v>VASA PHARMA</v>
      </c>
      <c r="S4580" s="143" t="str">
        <f>IFERROR(VLOOKUP(H4580,'CUSTOMER NAME'!A:B, 2, FALSE), "")</f>
        <v xml:space="preserve">TO THE ORDER </v>
      </c>
    </row>
    <row r="4581" spans="1:19">
      <c r="A4581" s="234" t="s">
        <v>1552</v>
      </c>
      <c r="B4581" s="143">
        <v>25</v>
      </c>
      <c r="C4581" s="143" t="s">
        <v>7</v>
      </c>
      <c r="D4581" s="143" t="s">
        <v>1559</v>
      </c>
      <c r="E4581" s="52">
        <v>2.16</v>
      </c>
      <c r="F4581" s="143" t="s">
        <v>9</v>
      </c>
      <c r="G4581" s="131" t="s">
        <v>319</v>
      </c>
      <c r="H4581" s="198" t="s">
        <v>1431</v>
      </c>
      <c r="I4581" s="219" t="str">
        <f t="shared" si="427"/>
        <v>December</v>
      </c>
      <c r="J4581" s="184">
        <f>IF(F4581="USD", E4581, E4581 * IFERROR(VLOOKUP(F4581, EXCHANGE_RATE!A:B, 2, FALSE), "Currency not found"))</f>
        <v>2.16</v>
      </c>
      <c r="K4581" s="184">
        <f t="shared" si="423"/>
        <v>2.16</v>
      </c>
      <c r="L4581" s="184">
        <f>IF(C4581="MTS", B4581, B4581 * IFERROR(VLOOKUP(C4581, 'QTY_CONVERSIONS '!A:B, 2, FALSE), "Units not  found"))</f>
        <v>2.5000000000000001E-2</v>
      </c>
      <c r="M4581" s="185">
        <f t="shared" si="424"/>
        <v>54</v>
      </c>
      <c r="N4581" s="143" t="str">
        <f>IFERROR(VLOOKUP(D4581, Product_Category!A:B, 2, FALSE), "Uncategorized")</f>
        <v>MAGNESIUM STEARATE</v>
      </c>
      <c r="O4581" s="186">
        <f t="shared" si="426"/>
        <v>2160</v>
      </c>
      <c r="P4581" s="185">
        <f t="shared" si="425"/>
        <v>54</v>
      </c>
      <c r="Q4581" s="143">
        <v>2023</v>
      </c>
      <c r="R4581" s="143" t="str">
        <f>IFERROR(VLOOKUP(G4581,'SOURCE COMPANY'!A:B, 2, FALSE), "")</f>
        <v>VASA PHARMA</v>
      </c>
      <c r="S4581" s="143" t="str">
        <f>IFERROR(VLOOKUP(H4581,'CUSTOMER NAME'!A:B, 2, FALSE), "")</f>
        <v xml:space="preserve">TO THE ORDER </v>
      </c>
    </row>
    <row r="4582" spans="1:19">
      <c r="A4582" s="235" t="s">
        <v>1552</v>
      </c>
      <c r="B4582" s="221">
        <v>25</v>
      </c>
      <c r="C4582" s="221" t="s">
        <v>7</v>
      </c>
      <c r="D4582" s="221" t="s">
        <v>617</v>
      </c>
      <c r="E4582" s="54">
        <v>5</v>
      </c>
      <c r="F4582" s="221" t="s">
        <v>9</v>
      </c>
      <c r="G4582" s="131" t="s">
        <v>319</v>
      </c>
      <c r="H4582" s="200" t="s">
        <v>1431</v>
      </c>
      <c r="I4582" s="219" t="str">
        <f t="shared" si="427"/>
        <v>December</v>
      </c>
      <c r="J4582" s="184">
        <f>IF(F4582="USD", E4582, E4582 * IFERROR(VLOOKUP(F4582, EXCHANGE_RATE!A:B, 2, FALSE), "Currency not found"))</f>
        <v>5</v>
      </c>
      <c r="K4582" s="184">
        <f t="shared" si="423"/>
        <v>5</v>
      </c>
      <c r="L4582" s="184">
        <f>IF(C4582="MTS", B4582, B4582 * IFERROR(VLOOKUP(C4582, 'QTY_CONVERSIONS '!A:B, 2, FALSE), "Units not  found"))</f>
        <v>2.5000000000000001E-2</v>
      </c>
      <c r="M4582" s="185">
        <f t="shared" si="424"/>
        <v>125</v>
      </c>
      <c r="N4582" s="143" t="str">
        <f>IFERROR(VLOOKUP(D4582, Product_Category!A:B, 2, FALSE), "Uncategorized")</f>
        <v>MCC</v>
      </c>
      <c r="O4582" s="186">
        <f t="shared" si="426"/>
        <v>5000</v>
      </c>
      <c r="P4582" s="185">
        <f t="shared" si="425"/>
        <v>125</v>
      </c>
      <c r="Q4582" s="143">
        <v>2023</v>
      </c>
      <c r="R4582" s="143" t="str">
        <f>IFERROR(VLOOKUP(G4582,'SOURCE COMPANY'!A:B, 2, FALSE), "")</f>
        <v>VASA PHARMA</v>
      </c>
      <c r="S4582" s="143" t="str">
        <f>IFERROR(VLOOKUP(H4582,'CUSTOMER NAME'!A:B, 2, FALSE), "")</f>
        <v xml:space="preserve">TO THE ORDER </v>
      </c>
    </row>
    <row r="4583" spans="1:19">
      <c r="A4583" s="234" t="s">
        <v>1552</v>
      </c>
      <c r="B4583" s="143">
        <v>50</v>
      </c>
      <c r="C4583" s="143" t="s">
        <v>7</v>
      </c>
      <c r="D4583" s="143" t="s">
        <v>1560</v>
      </c>
      <c r="E4583" s="52">
        <v>2</v>
      </c>
      <c r="F4583" s="143" t="s">
        <v>9</v>
      </c>
      <c r="G4583" s="131" t="s">
        <v>319</v>
      </c>
      <c r="H4583" s="198" t="s">
        <v>1431</v>
      </c>
      <c r="I4583" s="219" t="str">
        <f t="shared" si="427"/>
        <v>December</v>
      </c>
      <c r="J4583" s="184">
        <f>IF(F4583="USD", E4583, E4583 * IFERROR(VLOOKUP(F4583, EXCHANGE_RATE!A:B, 2, FALSE), "Currency not found"))</f>
        <v>2</v>
      </c>
      <c r="K4583" s="184">
        <f t="shared" si="423"/>
        <v>2</v>
      </c>
      <c r="L4583" s="184">
        <f>IF(C4583="MTS", B4583, B4583 * IFERROR(VLOOKUP(C4583, 'QTY_CONVERSIONS '!A:B, 2, FALSE), "Units not  found"))</f>
        <v>0.05</v>
      </c>
      <c r="M4583" s="185">
        <f t="shared" si="424"/>
        <v>100</v>
      </c>
      <c r="N4583" s="143" t="str">
        <f>IFERROR(VLOOKUP(D4583, Product_Category!A:B, 2, FALSE), "Uncategorized")</f>
        <v>MCC</v>
      </c>
      <c r="O4583" s="186">
        <f t="shared" si="426"/>
        <v>2000</v>
      </c>
      <c r="P4583" s="185">
        <f t="shared" si="425"/>
        <v>100</v>
      </c>
      <c r="Q4583" s="143">
        <v>2023</v>
      </c>
      <c r="R4583" s="143" t="str">
        <f>IFERROR(VLOOKUP(G4583,'SOURCE COMPANY'!A:B, 2, FALSE), "")</f>
        <v>VASA PHARMA</v>
      </c>
      <c r="S4583" s="143" t="str">
        <f>IFERROR(VLOOKUP(H4583,'CUSTOMER NAME'!A:B, 2, FALSE), "")</f>
        <v xml:space="preserve">TO THE ORDER </v>
      </c>
    </row>
    <row r="4584" spans="1:19">
      <c r="A4584" s="235" t="s">
        <v>1552</v>
      </c>
      <c r="B4584" s="221">
        <v>50</v>
      </c>
      <c r="C4584" s="221" t="s">
        <v>7</v>
      </c>
      <c r="D4584" s="221" t="s">
        <v>1561</v>
      </c>
      <c r="E4584" s="54">
        <v>1.1499999999999999</v>
      </c>
      <c r="F4584" s="221" t="s">
        <v>9</v>
      </c>
      <c r="G4584" s="131" t="s">
        <v>319</v>
      </c>
      <c r="H4584" s="200" t="s">
        <v>1431</v>
      </c>
      <c r="I4584" s="219" t="str">
        <f t="shared" si="427"/>
        <v>December</v>
      </c>
      <c r="J4584" s="184">
        <f>IF(F4584="USD", E4584, E4584 * IFERROR(VLOOKUP(F4584, EXCHANGE_RATE!A:B, 2, FALSE), "Currency not found"))</f>
        <v>1.1499999999999999</v>
      </c>
      <c r="K4584" s="184">
        <f t="shared" si="423"/>
        <v>1.1499999999999999</v>
      </c>
      <c r="L4584" s="184">
        <f>IF(C4584="MTS", B4584, B4584 * IFERROR(VLOOKUP(C4584, 'QTY_CONVERSIONS '!A:B, 2, FALSE), "Units not  found"))</f>
        <v>0.05</v>
      </c>
      <c r="M4584" s="185">
        <f t="shared" si="424"/>
        <v>57.499999999999993</v>
      </c>
      <c r="N4584" s="143" t="str">
        <f>IFERROR(VLOOKUP(D4584, Product_Category!A:B, 2, FALSE), "Uncategorized")</f>
        <v>MCC</v>
      </c>
      <c r="O4584" s="186">
        <f t="shared" si="426"/>
        <v>1150</v>
      </c>
      <c r="P4584" s="185">
        <f t="shared" si="425"/>
        <v>57.5</v>
      </c>
      <c r="Q4584" s="143">
        <v>2023</v>
      </c>
      <c r="R4584" s="143" t="str">
        <f>IFERROR(VLOOKUP(G4584,'SOURCE COMPANY'!A:B, 2, FALSE), "")</f>
        <v>VASA PHARMA</v>
      </c>
      <c r="S4584" s="143" t="str">
        <f>IFERROR(VLOOKUP(H4584,'CUSTOMER NAME'!A:B, 2, FALSE), "")</f>
        <v xml:space="preserve">TO THE ORDER </v>
      </c>
    </row>
    <row r="4585" spans="1:19">
      <c r="A4585" s="241" t="s">
        <v>1557</v>
      </c>
      <c r="B4585" s="225">
        <v>50</v>
      </c>
      <c r="C4585" s="225" t="s">
        <v>7</v>
      </c>
      <c r="D4585" s="225" t="s">
        <v>1437</v>
      </c>
      <c r="E4585" s="57">
        <v>2.56</v>
      </c>
      <c r="F4585" s="225" t="s">
        <v>9</v>
      </c>
      <c r="G4585" s="131" t="s">
        <v>319</v>
      </c>
      <c r="H4585" s="252" t="s">
        <v>1431</v>
      </c>
      <c r="I4585" s="219" t="str">
        <f t="shared" si="427"/>
        <v>December</v>
      </c>
      <c r="J4585" s="184">
        <f>IF(F4585="USD", E4585, E4585 * IFERROR(VLOOKUP(F4585, EXCHANGE_RATE!A:B, 2, FALSE), "Currency not found"))</f>
        <v>2.56</v>
      </c>
      <c r="K4585" s="184">
        <f t="shared" si="423"/>
        <v>2.56</v>
      </c>
      <c r="L4585" s="184">
        <f>IF(C4585="MTS", B4585, B4585 * IFERROR(VLOOKUP(C4585, 'QTY_CONVERSIONS '!A:B, 2, FALSE), "Units not  found"))</f>
        <v>0.05</v>
      </c>
      <c r="M4585" s="185">
        <f t="shared" si="424"/>
        <v>128</v>
      </c>
      <c r="N4585" s="143" t="str">
        <f>IFERROR(VLOOKUP(D4585, Product_Category!A:B, 2, FALSE), "Uncategorized")</f>
        <v>MCC</v>
      </c>
      <c r="O4585" s="186">
        <f t="shared" si="426"/>
        <v>2560</v>
      </c>
      <c r="P4585" s="185">
        <f t="shared" si="425"/>
        <v>128</v>
      </c>
      <c r="Q4585" s="143">
        <v>2023</v>
      </c>
      <c r="R4585" s="143" t="str">
        <f>IFERROR(VLOOKUP(G4585,'SOURCE COMPANY'!A:B, 2, FALSE), "")</f>
        <v>VASA PHARMA</v>
      </c>
      <c r="S4585" s="143" t="str">
        <f>IFERROR(VLOOKUP(H4585,'CUSTOMER NAME'!A:B, 2, FALSE), "")</f>
        <v xml:space="preserve">TO THE ORDER </v>
      </c>
    </row>
    <row r="4586" spans="1:19">
      <c r="A4586" s="234" t="s">
        <v>1557</v>
      </c>
      <c r="B4586" s="143">
        <v>1750</v>
      </c>
      <c r="C4586" s="143" t="s">
        <v>7</v>
      </c>
      <c r="D4586" s="143" t="s">
        <v>1562</v>
      </c>
      <c r="E4586" s="52">
        <v>2.8</v>
      </c>
      <c r="F4586" s="143" t="s">
        <v>9</v>
      </c>
      <c r="G4586" s="131" t="s">
        <v>319</v>
      </c>
      <c r="H4586" s="198" t="s">
        <v>1431</v>
      </c>
      <c r="I4586" s="219" t="str">
        <f t="shared" si="427"/>
        <v>December</v>
      </c>
      <c r="J4586" s="184">
        <f>IF(F4586="USD", E4586, E4586 * IFERROR(VLOOKUP(F4586, EXCHANGE_RATE!A:B, 2, FALSE), "Currency not found"))</f>
        <v>2.8</v>
      </c>
      <c r="K4586" s="184">
        <f t="shared" si="423"/>
        <v>2.8</v>
      </c>
      <c r="L4586" s="184">
        <f>IF(C4586="MTS", B4586, B4586 * IFERROR(VLOOKUP(C4586, 'QTY_CONVERSIONS '!A:B, 2, FALSE), "Units not  found"))</f>
        <v>1.75</v>
      </c>
      <c r="M4586" s="185">
        <f t="shared" si="424"/>
        <v>4900</v>
      </c>
      <c r="N4586" s="143" t="str">
        <f>IFERROR(VLOOKUP(D4586, Product_Category!A:B, 2, FALSE), "Uncategorized")</f>
        <v>MCC</v>
      </c>
      <c r="O4586" s="186">
        <f t="shared" si="426"/>
        <v>2800</v>
      </c>
      <c r="P4586" s="185">
        <f t="shared" si="425"/>
        <v>4900</v>
      </c>
      <c r="Q4586" s="143">
        <v>2023</v>
      </c>
      <c r="R4586" s="143" t="str">
        <f>IFERROR(VLOOKUP(G4586,'SOURCE COMPANY'!A:B, 2, FALSE), "")</f>
        <v>VASA PHARMA</v>
      </c>
      <c r="S4586" s="143" t="str">
        <f>IFERROR(VLOOKUP(H4586,'CUSTOMER NAME'!A:B, 2, FALSE), "")</f>
        <v xml:space="preserve">TO THE ORDER </v>
      </c>
    </row>
    <row r="4587" spans="1:19">
      <c r="A4587" s="234" t="s">
        <v>1584</v>
      </c>
      <c r="B4587" s="143">
        <v>2000</v>
      </c>
      <c r="C4587" s="143" t="s">
        <v>7</v>
      </c>
      <c r="D4587" s="143" t="s">
        <v>104</v>
      </c>
      <c r="E4587" s="52">
        <v>2.7</v>
      </c>
      <c r="F4587" s="143" t="s">
        <v>9</v>
      </c>
      <c r="G4587" s="131" t="s">
        <v>319</v>
      </c>
      <c r="H4587" s="198" t="s">
        <v>1431</v>
      </c>
      <c r="I4587" s="219" t="str">
        <f t="shared" si="427"/>
        <v>December</v>
      </c>
      <c r="J4587" s="184">
        <f>IF(F4587="USD", E4587, E4587 * IFERROR(VLOOKUP(F4587, EXCHANGE_RATE!A:B, 2, FALSE), "Currency not found"))</f>
        <v>2.7</v>
      </c>
      <c r="K4587" s="184">
        <f t="shared" si="423"/>
        <v>2.7</v>
      </c>
      <c r="L4587" s="184">
        <f>IF(C4587="MTS", B4587, B4587 * IFERROR(VLOOKUP(C4587, 'QTY_CONVERSIONS '!A:B, 2, FALSE), "Units not  found"))</f>
        <v>2</v>
      </c>
      <c r="M4587" s="185">
        <f t="shared" si="424"/>
        <v>5400</v>
      </c>
      <c r="N4587" s="143" t="str">
        <f>IFERROR(VLOOKUP(D4587, Product_Category!A:B, 2, FALSE), "Uncategorized")</f>
        <v>MAGNESIUM STEARATE</v>
      </c>
      <c r="O4587" s="186">
        <f t="shared" si="426"/>
        <v>2700</v>
      </c>
      <c r="P4587" s="185">
        <f t="shared" si="425"/>
        <v>5400</v>
      </c>
      <c r="Q4587" s="143">
        <v>2023</v>
      </c>
      <c r="R4587" s="143" t="str">
        <f>IFERROR(VLOOKUP(G4587,'SOURCE COMPANY'!A:B, 2, FALSE), "")</f>
        <v>VASA PHARMA</v>
      </c>
      <c r="S4587" s="143" t="str">
        <f>IFERROR(VLOOKUP(H4587,'CUSTOMER NAME'!A:B, 2, FALSE), "")</f>
        <v xml:space="preserve">TO THE ORDER </v>
      </c>
    </row>
    <row r="4588" spans="1:19">
      <c r="A4588" s="234" t="s">
        <v>1584</v>
      </c>
      <c r="B4588" s="143">
        <v>100</v>
      </c>
      <c r="C4588" s="143" t="s">
        <v>7</v>
      </c>
      <c r="D4588" s="143" t="s">
        <v>1595</v>
      </c>
      <c r="E4588" s="52">
        <v>6.25</v>
      </c>
      <c r="F4588" s="143" t="s">
        <v>9</v>
      </c>
      <c r="G4588" s="143" t="s">
        <v>1371</v>
      </c>
      <c r="H4588" s="198" t="s">
        <v>1431</v>
      </c>
      <c r="I4588" s="219" t="str">
        <f t="shared" si="427"/>
        <v>December</v>
      </c>
      <c r="J4588" s="184">
        <f>IF(F4588="USD", E4588, E4588 * IFERROR(VLOOKUP(F4588, EXCHANGE_RATE!A:B, 2, FALSE), "Currency not found"))</f>
        <v>6.25</v>
      </c>
      <c r="K4588" s="184">
        <f t="shared" si="423"/>
        <v>6.25</v>
      </c>
      <c r="L4588" s="184">
        <f>IF(C4588="MTS", B4588, B4588 * IFERROR(VLOOKUP(C4588, 'QTY_CONVERSIONS '!A:B, 2, FALSE), "Units not  found"))</f>
        <v>0.1</v>
      </c>
      <c r="M4588" s="185">
        <f t="shared" si="424"/>
        <v>625</v>
      </c>
      <c r="N4588" s="143" t="str">
        <f>IFERROR(VLOOKUP(D4588, Product_Category!A:B, 2, FALSE), "Uncategorized")</f>
        <v>MCC</v>
      </c>
      <c r="O4588" s="186">
        <f t="shared" si="426"/>
        <v>6250</v>
      </c>
      <c r="P4588" s="185">
        <f t="shared" si="425"/>
        <v>625</v>
      </c>
      <c r="Q4588" s="143">
        <v>2023</v>
      </c>
      <c r="R4588" s="143" t="str">
        <f>IFERROR(VLOOKUP(G4588,'SOURCE COMPANY'!A:B, 2, FALSE), "")</f>
        <v>Vertex Chemicals</v>
      </c>
      <c r="S4588" s="143" t="str">
        <f>IFERROR(VLOOKUP(H4588,'CUSTOMER NAME'!A:B, 2, FALSE), "")</f>
        <v xml:space="preserve">TO THE ORDER </v>
      </c>
    </row>
    <row r="4589" spans="1:19">
      <c r="A4589" s="135" t="s">
        <v>1047</v>
      </c>
      <c r="B4589" s="132">
        <v>13000</v>
      </c>
      <c r="C4589" s="132" t="s">
        <v>7</v>
      </c>
      <c r="D4589" s="132" t="s">
        <v>1606</v>
      </c>
      <c r="E4589" s="132">
        <v>252.42</v>
      </c>
      <c r="F4589" s="132" t="s">
        <v>9</v>
      </c>
      <c r="G4589" s="131" t="s">
        <v>3822</v>
      </c>
      <c r="H4589" s="136" t="s">
        <v>3823</v>
      </c>
      <c r="I4589" s="192" t="s">
        <v>3658</v>
      </c>
      <c r="J4589" s="184">
        <f>IF(F4589="USD", E4589, E4589 * IFERROR(VLOOKUP(F4589, EXCHANGE_RATE!A:B, 2, FALSE), "Currency not found"))</f>
        <v>252.42</v>
      </c>
      <c r="K4589" s="184">
        <f t="shared" si="423"/>
        <v>252.42</v>
      </c>
      <c r="L4589" s="184">
        <f>IF(C4589="MTS", B4589, B4589 * IFERROR(VLOOKUP(C4589, 'QTY_CONVERSIONS '!A:B, 2, FALSE), "Units not  found"))</f>
        <v>13</v>
      </c>
      <c r="M4589" s="185">
        <f t="shared" si="424"/>
        <v>3281460</v>
      </c>
      <c r="N4589" s="143" t="str">
        <f>IFERROR(VLOOKUP(D4589, Product_Category!A:B, 2, FALSE), "Uncategorized")</f>
        <v>MCC</v>
      </c>
      <c r="O4589" s="186">
        <f t="shared" si="426"/>
        <v>252420</v>
      </c>
      <c r="P4589" s="185">
        <f t="shared" si="425"/>
        <v>3281460</v>
      </c>
      <c r="Q4589" s="143">
        <v>2023</v>
      </c>
      <c r="R4589" s="143" t="str">
        <f>IFERROR(VLOOKUP(G4589,'SOURCE COMPANY'!A:B, 2, FALSE), "")</f>
        <v>AROMATICS</v>
      </c>
      <c r="S4589" s="143" t="str">
        <f>IFERROR(VLOOKUP(H4589,'CUSTOMER NAME'!A:B, 2, FALSE), "")</f>
        <v>TO THE ORDER OF</v>
      </c>
    </row>
    <row r="4590" spans="1:19">
      <c r="A4590" s="233" t="s">
        <v>6</v>
      </c>
      <c r="B4590" s="118">
        <v>25000</v>
      </c>
      <c r="C4590" s="118" t="s">
        <v>7</v>
      </c>
      <c r="D4590" s="118" t="s">
        <v>521</v>
      </c>
      <c r="E4590" s="255">
        <v>2.5</v>
      </c>
      <c r="F4590" s="118" t="s">
        <v>9</v>
      </c>
      <c r="G4590" s="131" t="s">
        <v>319</v>
      </c>
      <c r="H4590" s="199" t="s">
        <v>526</v>
      </c>
      <c r="I4590" s="219" t="str">
        <f>I4589</f>
        <v>November</v>
      </c>
      <c r="J4590" s="184">
        <f>IF(F4590="USD", E4590, E4590 * IFERROR(VLOOKUP(F4590, EXCHANGE_RATE!A:B, 2, FALSE), "Currency not found"))</f>
        <v>2.5</v>
      </c>
      <c r="K4590" s="184">
        <f t="shared" si="423"/>
        <v>2.5</v>
      </c>
      <c r="L4590" s="184">
        <f>IF(C4590="MTS", B4590, B4590 * IFERROR(VLOOKUP(C4590, 'QTY_CONVERSIONS '!A:B, 2, FALSE), "Units not  found"))</f>
        <v>25</v>
      </c>
      <c r="M4590" s="185">
        <f t="shared" si="424"/>
        <v>62500</v>
      </c>
      <c r="N4590" s="143" t="str">
        <f>IFERROR(VLOOKUP(D4590, Product_Category!A:B, 2, FALSE), "Uncategorized")</f>
        <v>MCC</v>
      </c>
      <c r="O4590" s="186">
        <f t="shared" si="426"/>
        <v>2500</v>
      </c>
      <c r="P4590" s="185">
        <f t="shared" si="425"/>
        <v>62500</v>
      </c>
      <c r="Q4590" s="143">
        <v>2023</v>
      </c>
      <c r="R4590" s="143" t="str">
        <f>IFERROR(VLOOKUP(G4590,'SOURCE COMPANY'!A:B, 2, FALSE), "")</f>
        <v>VASA PHARMA</v>
      </c>
      <c r="S4590" s="143" t="str">
        <f>IFERROR(VLOOKUP(H4590,'CUSTOMER NAME'!A:B, 2, FALSE), "")</f>
        <v>Tokyo</v>
      </c>
    </row>
    <row r="4591" spans="1:19">
      <c r="A4591" s="233" t="s">
        <v>1089</v>
      </c>
      <c r="B4591" s="118">
        <v>1</v>
      </c>
      <c r="C4591" s="118" t="s">
        <v>1647</v>
      </c>
      <c r="D4591" s="118" t="s">
        <v>19</v>
      </c>
      <c r="E4591" s="255">
        <v>6.2248799999999997</v>
      </c>
      <c r="F4591" s="118" t="s">
        <v>9</v>
      </c>
      <c r="G4591" s="131" t="s">
        <v>1007</v>
      </c>
      <c r="H4591" s="199" t="s">
        <v>1091</v>
      </c>
      <c r="I4591" s="219" t="str">
        <f>I4590</f>
        <v>November</v>
      </c>
      <c r="J4591" s="184">
        <f>IF(F4591="USD", E4591, E4591 * IFERROR(VLOOKUP(F4591, EXCHANGE_RATE!A:B, 2, FALSE), "Currency not found"))</f>
        <v>6.2248799999999997</v>
      </c>
      <c r="K4591" s="184">
        <f t="shared" si="423"/>
        <v>6.2299999999999995</v>
      </c>
      <c r="L4591" s="184">
        <f>IF(C4591="MTS", B4591, B4591 * IFERROR(VLOOKUP(C4591, 'QTY_CONVERSIONS '!A:B, 2, FALSE), "Units not  found"))</f>
        <v>1</v>
      </c>
      <c r="M4591" s="185">
        <f t="shared" si="424"/>
        <v>6.2299999999999995</v>
      </c>
      <c r="N4591" s="143" t="str">
        <f>IFERROR(VLOOKUP(D4591, Product_Category!A:B, 2, FALSE), "Uncategorized")</f>
        <v>CMC</v>
      </c>
      <c r="O4591" s="186">
        <f t="shared" si="426"/>
        <v>6229.9999999999991</v>
      </c>
      <c r="P4591" s="185">
        <f t="shared" si="425"/>
        <v>6229.9999999999991</v>
      </c>
      <c r="Q4591" s="143">
        <v>2023</v>
      </c>
      <c r="R4591" s="143" t="str">
        <f>IFERROR(VLOOKUP(G4591,'SOURCE COMPANY'!A:B, 2, FALSE), "")</f>
        <v>PATEL CHEM</v>
      </c>
      <c r="S4591" s="143" t="str">
        <f>IFERROR(VLOOKUP(H4591,'CUSTOMER NAME'!A:B, 2, FALSE), "")</f>
        <v>TRADE KINGS</v>
      </c>
    </row>
    <row r="4592" spans="1:19">
      <c r="A4592" s="133" t="s">
        <v>874</v>
      </c>
      <c r="B4592" s="131">
        <v>300</v>
      </c>
      <c r="C4592" s="131" t="s">
        <v>7</v>
      </c>
      <c r="D4592" s="131" t="s">
        <v>3688</v>
      </c>
      <c r="E4592" s="131">
        <v>2.02</v>
      </c>
      <c r="F4592" s="131" t="s">
        <v>9</v>
      </c>
      <c r="G4592" s="131" t="s">
        <v>877</v>
      </c>
      <c r="H4592" s="134" t="s">
        <v>3753</v>
      </c>
      <c r="I4592" s="192" t="s">
        <v>3658</v>
      </c>
      <c r="J4592" s="184">
        <f>IF(F4592="USD", E4592, E4592 * IFERROR(VLOOKUP(F4592, EXCHANGE_RATE!A:B, 2, FALSE), "Currency not found"))</f>
        <v>2.02</v>
      </c>
      <c r="K4592" s="184">
        <f t="shared" si="423"/>
        <v>2.02</v>
      </c>
      <c r="L4592" s="184">
        <f>IF(C4592="MTS", B4592, B4592 * IFERROR(VLOOKUP(C4592, 'QTY_CONVERSIONS '!A:B, 2, FALSE), "Units not  found"))</f>
        <v>0.3</v>
      </c>
      <c r="M4592" s="185">
        <f t="shared" si="424"/>
        <v>606</v>
      </c>
      <c r="N4592" s="143" t="str">
        <f>IFERROR(VLOOKUP(D4592, Product_Category!A:B, 2, FALSE), "Uncategorized")</f>
        <v>MAGNESIUM STEARATE</v>
      </c>
      <c r="O4592" s="186">
        <f t="shared" si="426"/>
        <v>2020</v>
      </c>
      <c r="P4592" s="185">
        <f t="shared" si="425"/>
        <v>606</v>
      </c>
      <c r="Q4592" s="143">
        <v>2023</v>
      </c>
      <c r="R4592" s="143" t="str">
        <f>IFERROR(VLOOKUP(G4592,'SOURCE COMPANY'!A:B, 2, FALSE), "")</f>
        <v>JAYA IMPEX</v>
      </c>
      <c r="S4592" s="143" t="str">
        <f>IFERROR(VLOOKUP(H4592,'CUSTOMER NAME'!A:B, 2, FALSE), "")</f>
        <v>TRADE WINDS</v>
      </c>
    </row>
    <row r="4593" spans="1:19">
      <c r="A4593" s="133" t="s">
        <v>874</v>
      </c>
      <c r="B4593" s="131">
        <v>500</v>
      </c>
      <c r="C4593" s="131" t="s">
        <v>7</v>
      </c>
      <c r="D4593" s="131" t="s">
        <v>611</v>
      </c>
      <c r="E4593" s="131">
        <v>2.2000000000000002</v>
      </c>
      <c r="F4593" s="131" t="s">
        <v>9</v>
      </c>
      <c r="G4593" s="131" t="s">
        <v>877</v>
      </c>
      <c r="H4593" s="134" t="s">
        <v>3753</v>
      </c>
      <c r="I4593" s="192" t="s">
        <v>3658</v>
      </c>
      <c r="J4593" s="184">
        <f>IF(F4593="USD", E4593, E4593 * IFERROR(VLOOKUP(F4593, EXCHANGE_RATE!A:B, 2, FALSE), "Currency not found"))</f>
        <v>2.2000000000000002</v>
      </c>
      <c r="K4593" s="184">
        <f t="shared" si="423"/>
        <v>2.2000000000000002</v>
      </c>
      <c r="L4593" s="184">
        <f>IF(C4593="MTS", B4593, B4593 * IFERROR(VLOOKUP(C4593, 'QTY_CONVERSIONS '!A:B, 2, FALSE), "Units not  found"))</f>
        <v>0.5</v>
      </c>
      <c r="M4593" s="185">
        <f t="shared" si="424"/>
        <v>1100</v>
      </c>
      <c r="N4593" s="143" t="str">
        <f>IFERROR(VLOOKUP(D4593, Product_Category!A:B, 2, FALSE), "Uncategorized")</f>
        <v>MCC</v>
      </c>
      <c r="O4593" s="186">
        <f t="shared" si="426"/>
        <v>2200</v>
      </c>
      <c r="P4593" s="185">
        <f t="shared" si="425"/>
        <v>1100</v>
      </c>
      <c r="Q4593" s="143">
        <v>2023</v>
      </c>
      <c r="R4593" s="143" t="str">
        <f>IFERROR(VLOOKUP(G4593,'SOURCE COMPANY'!A:B, 2, FALSE), "")</f>
        <v>JAYA IMPEX</v>
      </c>
      <c r="S4593" s="143" t="str">
        <f>IFERROR(VLOOKUP(H4593,'CUSTOMER NAME'!A:B, 2, FALSE), "")</f>
        <v>TRADE WINDS</v>
      </c>
    </row>
    <row r="4594" spans="1:19">
      <c r="A4594" s="233" t="s">
        <v>1025</v>
      </c>
      <c r="B4594" s="118">
        <v>2</v>
      </c>
      <c r="C4594" s="118" t="s">
        <v>1647</v>
      </c>
      <c r="D4594" s="118" t="s">
        <v>104</v>
      </c>
      <c r="E4594" s="255">
        <v>2739.9452000000001</v>
      </c>
      <c r="F4594" s="118" t="s">
        <v>9</v>
      </c>
      <c r="G4594" s="143" t="s">
        <v>105</v>
      </c>
      <c r="H4594" s="199" t="s">
        <v>1027</v>
      </c>
      <c r="I4594" s="219" t="str">
        <f>I4593</f>
        <v>November</v>
      </c>
      <c r="J4594" s="184">
        <f>IF(F4594="USD", E4594, E4594 * IFERROR(VLOOKUP(F4594, EXCHANGE_RATE!A:B, 2, FALSE), "Currency not found"))</f>
        <v>2739.9452000000001</v>
      </c>
      <c r="K4594" s="184">
        <f t="shared" si="423"/>
        <v>2739.9500000000003</v>
      </c>
      <c r="L4594" s="184">
        <f>IF(C4594="MTS", B4594, B4594 * IFERROR(VLOOKUP(C4594, 'QTY_CONVERSIONS '!A:B, 2, FALSE), "Units not  found"))</f>
        <v>2</v>
      </c>
      <c r="M4594" s="185">
        <f t="shared" si="424"/>
        <v>5479.9000000000005</v>
      </c>
      <c r="N4594" s="143" t="str">
        <f>IFERROR(VLOOKUP(D4594, Product_Category!A:B, 2, FALSE), "Uncategorized")</f>
        <v>MAGNESIUM STEARATE</v>
      </c>
      <c r="O4594" s="186">
        <f t="shared" si="426"/>
        <v>2739950.0000000005</v>
      </c>
      <c r="P4594" s="185">
        <f t="shared" si="425"/>
        <v>5479900.0000000009</v>
      </c>
      <c r="Q4594" s="143">
        <v>2023</v>
      </c>
      <c r="R4594" s="143" t="str">
        <f>IFERROR(VLOOKUP(G4594,'SOURCE COMPANY'!A:B, 2, FALSE), "")</f>
        <v>SUDEEP PHARMA</v>
      </c>
      <c r="S4594" s="143" t="str">
        <f>IFERROR(VLOOKUP(H4594,'CUSTOMER NAME'!A:B, 2, FALSE), "")</f>
        <v>TRADEKEM LANKA</v>
      </c>
    </row>
    <row r="4595" spans="1:19">
      <c r="A4595" s="234" t="s">
        <v>874</v>
      </c>
      <c r="B4595" s="222">
        <v>300</v>
      </c>
      <c r="C4595" s="143" t="s">
        <v>7</v>
      </c>
      <c r="D4595" s="143" t="s">
        <v>1102</v>
      </c>
      <c r="E4595" s="184">
        <v>2.1</v>
      </c>
      <c r="F4595" s="143" t="s">
        <v>9</v>
      </c>
      <c r="G4595" s="143" t="s">
        <v>877</v>
      </c>
      <c r="H4595" s="198" t="s">
        <v>2480</v>
      </c>
      <c r="I4595" s="219" t="str">
        <f>I4594</f>
        <v>November</v>
      </c>
      <c r="J4595" s="184">
        <f>IF(F4595="USD", E4595, E4595 * IFERROR(VLOOKUP(F4595, EXCHANGE_RATE!A:B, 2, FALSE), "Currency not found"))</f>
        <v>2.1</v>
      </c>
      <c r="K4595" s="184">
        <f t="shared" si="423"/>
        <v>2.1</v>
      </c>
      <c r="L4595" s="184">
        <f>IF(C4595="MTS", B4595, B4595 * IFERROR(VLOOKUP(C4595, 'QTY_CONVERSIONS '!A:B, 2, FALSE), "Units not  found"))</f>
        <v>0.3</v>
      </c>
      <c r="M4595" s="185">
        <f t="shared" si="424"/>
        <v>630</v>
      </c>
      <c r="N4595" s="143" t="str">
        <f>IFERROR(VLOOKUP(D4595, Product_Category!A:B, 2, FALSE), "Uncategorized")</f>
        <v>MAGNESIUM STEARATE</v>
      </c>
      <c r="O4595" s="186">
        <f t="shared" si="426"/>
        <v>2100</v>
      </c>
      <c r="P4595" s="185">
        <f t="shared" si="425"/>
        <v>630</v>
      </c>
      <c r="Q4595" s="143">
        <v>2023</v>
      </c>
      <c r="R4595" s="143" t="str">
        <f>IFERROR(VLOOKUP(G4595,'SOURCE COMPANY'!A:B, 2, FALSE), "")</f>
        <v>JAYA IMPEX</v>
      </c>
      <c r="S4595" s="143" t="str">
        <f>IFERROR(VLOOKUP(H4595,'CUSTOMER NAME'!A:B, 2, FALSE), "")</f>
        <v>TRADEWINDS</v>
      </c>
    </row>
    <row r="4596" spans="1:19">
      <c r="A4596" s="119" t="s">
        <v>860</v>
      </c>
      <c r="B4596" s="120">
        <v>3000</v>
      </c>
      <c r="C4596" s="120" t="s">
        <v>7</v>
      </c>
      <c r="D4596" s="120" t="s">
        <v>3432</v>
      </c>
      <c r="E4596" s="120">
        <v>7.18</v>
      </c>
      <c r="F4596" s="120" t="s">
        <v>9</v>
      </c>
      <c r="G4596" s="131" t="s">
        <v>853</v>
      </c>
      <c r="H4596" s="121" t="s">
        <v>3433</v>
      </c>
      <c r="I4596" s="192" t="s">
        <v>3389</v>
      </c>
      <c r="J4596" s="184">
        <f>IF(F4596="USD", E4596, E4596 * IFERROR(VLOOKUP(F4596, EXCHANGE_RATE!A:B, 2, FALSE), "Currency not found"))</f>
        <v>7.18</v>
      </c>
      <c r="K4596" s="184">
        <f t="shared" si="423"/>
        <v>7.18</v>
      </c>
      <c r="L4596" s="184">
        <f>IF(C4596="MTS", B4596, B4596 * IFERROR(VLOOKUP(C4596, 'QTY_CONVERSIONS '!A:B, 2, FALSE), "Units not  found"))</f>
        <v>3</v>
      </c>
      <c r="M4596" s="185">
        <f t="shared" si="424"/>
        <v>21540</v>
      </c>
      <c r="N4596" s="143" t="str">
        <f>IFERROR(VLOOKUP(D4596, Product_Category!A:B, 2, FALSE), "Uncategorized")</f>
        <v>CROSCARMELLOSE SODIUM</v>
      </c>
      <c r="O4596" s="186">
        <f t="shared" si="426"/>
        <v>7180</v>
      </c>
      <c r="P4596" s="185">
        <f t="shared" si="425"/>
        <v>21540</v>
      </c>
      <c r="Q4596" s="143">
        <v>2023</v>
      </c>
      <c r="R4596" s="143" t="str">
        <f>IFERROR(VLOOKUP(G4596,'SOURCE COMPANY'!A:B, 2, FALSE), "")</f>
        <v>GEMINI EXPORTS</v>
      </c>
      <c r="S4596" s="143" t="str">
        <f>IFERROR(VLOOKUP(H4596,'CUSTOMER NAME'!A:B, 2, FALSE), "")</f>
        <v>TRADING MEDICINES CHEMICALS</v>
      </c>
    </row>
    <row r="4597" spans="1:19">
      <c r="A4597" s="238" t="s">
        <v>6</v>
      </c>
      <c r="B4597" s="224">
        <v>20000</v>
      </c>
      <c r="C4597" s="224" t="s">
        <v>7</v>
      </c>
      <c r="D4597" s="224" t="s">
        <v>519</v>
      </c>
      <c r="E4597" s="256">
        <v>2.39</v>
      </c>
      <c r="F4597" s="224" t="s">
        <v>9</v>
      </c>
      <c r="G4597" s="143" t="s">
        <v>530</v>
      </c>
      <c r="H4597" s="203" t="s">
        <v>531</v>
      </c>
      <c r="I4597" s="219" t="str">
        <f>I4596</f>
        <v>October</v>
      </c>
      <c r="J4597" s="184">
        <f>IF(F4597="USD", E4597, E4597 * IFERROR(VLOOKUP(F4597, EXCHANGE_RATE!A:B, 2, FALSE), "Currency not found"))</f>
        <v>2.39</v>
      </c>
      <c r="K4597" s="184">
        <f t="shared" si="423"/>
        <v>2.39</v>
      </c>
      <c r="L4597" s="184">
        <f>IF(C4597="MTS", B4597, B4597 * IFERROR(VLOOKUP(C4597, 'QTY_CONVERSIONS '!A:B, 2, FALSE), "Units not  found"))</f>
        <v>20</v>
      </c>
      <c r="M4597" s="185">
        <f t="shared" si="424"/>
        <v>47800</v>
      </c>
      <c r="N4597" s="143" t="str">
        <f>IFERROR(VLOOKUP(D4597, Product_Category!A:B, 2, FALSE), "Uncategorized")</f>
        <v>MAGNESIUM STEARATE</v>
      </c>
      <c r="O4597" s="186">
        <f t="shared" si="426"/>
        <v>2390</v>
      </c>
      <c r="P4597" s="185">
        <f t="shared" si="425"/>
        <v>47800</v>
      </c>
      <c r="Q4597" s="143">
        <v>2023</v>
      </c>
      <c r="R4597" s="143" t="str">
        <f>IFERROR(VLOOKUP(G4597,'SOURCE COMPANY'!A:B, 2, FALSE), "")</f>
        <v>NITIKA PHARMA</v>
      </c>
      <c r="S4597" s="143" t="str">
        <f>IFERROR(VLOOKUP(H4597,'CUSTOMER NAME'!A:B, 2, FALSE), "")</f>
        <v>TRANS CHEM</v>
      </c>
    </row>
    <row r="4598" spans="1:19">
      <c r="A4598" s="237" t="s">
        <v>154</v>
      </c>
      <c r="B4598" s="226">
        <v>5975</v>
      </c>
      <c r="C4598" s="226" t="s">
        <v>7</v>
      </c>
      <c r="D4598" s="226" t="s">
        <v>564</v>
      </c>
      <c r="E4598" s="257">
        <v>10</v>
      </c>
      <c r="F4598" s="226" t="s">
        <v>1718</v>
      </c>
      <c r="G4598" s="131" t="s">
        <v>59</v>
      </c>
      <c r="H4598" s="251" t="s">
        <v>705</v>
      </c>
      <c r="I4598" s="219" t="str">
        <f>I4597</f>
        <v>October</v>
      </c>
      <c r="J4598" s="184">
        <f>IF(F4598="USD", E4598, E4598 * IFERROR(VLOOKUP(F4598, EXCHANGE_RATE!A:B, 2, FALSE), "Currency not found"))</f>
        <v>10.700000000000001</v>
      </c>
      <c r="K4598" s="184">
        <f t="shared" si="423"/>
        <v>10.7</v>
      </c>
      <c r="L4598" s="184">
        <f>IF(C4598="MTS", B4598, B4598 * IFERROR(VLOOKUP(C4598, 'QTY_CONVERSIONS '!A:B, 2, FALSE), "Units not  found"))</f>
        <v>5.9750000000000005</v>
      </c>
      <c r="M4598" s="185">
        <f t="shared" si="424"/>
        <v>63932.499999999993</v>
      </c>
      <c r="N4598" s="143" t="str">
        <f>IFERROR(VLOOKUP(D4598, Product_Category!A:B, 2, FALSE), "Uncategorized")</f>
        <v>CROSCARMELLOSE SODIUM</v>
      </c>
      <c r="O4598" s="186">
        <f t="shared" si="426"/>
        <v>10700</v>
      </c>
      <c r="P4598" s="185">
        <f t="shared" si="425"/>
        <v>63932.500000000007</v>
      </c>
      <c r="Q4598" s="143">
        <v>2023</v>
      </c>
      <c r="R4598" s="143" t="str">
        <f>IFERROR(VLOOKUP(G4598,'SOURCE COMPANY'!A:B, 2, FALSE), "")</f>
        <v>JRS PHARMA</v>
      </c>
      <c r="S4598" s="143" t="str">
        <f>IFERROR(VLOOKUP(H4598,'CUSTOMER NAME'!A:B, 2, FALSE), "")</f>
        <v>TRIUMPCARGO</v>
      </c>
    </row>
    <row r="4599" spans="1:19">
      <c r="A4599" s="234" t="s">
        <v>816</v>
      </c>
      <c r="B4599" s="143">
        <v>1000</v>
      </c>
      <c r="C4599" s="143" t="s">
        <v>7</v>
      </c>
      <c r="D4599" s="143" t="s">
        <v>564</v>
      </c>
      <c r="E4599" s="255">
        <v>5.65</v>
      </c>
      <c r="F4599" s="143" t="s">
        <v>9</v>
      </c>
      <c r="G4599" s="131" t="s">
        <v>3961</v>
      </c>
      <c r="H4599" s="198" t="s">
        <v>1143</v>
      </c>
      <c r="I4599" s="219" t="str">
        <f>I4598</f>
        <v>October</v>
      </c>
      <c r="J4599" s="184">
        <f>IF(F4599="USD", E4599, E4599 * IFERROR(VLOOKUP(F4599, EXCHANGE_RATE!A:B, 2, FALSE), "Currency not found"))</f>
        <v>5.65</v>
      </c>
      <c r="K4599" s="184">
        <f t="shared" si="423"/>
        <v>5.65</v>
      </c>
      <c r="L4599" s="184">
        <f>IF(C4599="MTS", B4599, B4599 * IFERROR(VLOOKUP(C4599, 'QTY_CONVERSIONS '!A:B, 2, FALSE), "Units not  found"))</f>
        <v>1</v>
      </c>
      <c r="M4599" s="185">
        <f t="shared" si="424"/>
        <v>5650</v>
      </c>
      <c r="N4599" s="143" t="str">
        <f>IFERROR(VLOOKUP(D4599, Product_Category!A:B, 2, FALSE), "Uncategorized")</f>
        <v>CROSCARMELLOSE SODIUM</v>
      </c>
      <c r="O4599" s="186">
        <f t="shared" si="426"/>
        <v>5650</v>
      </c>
      <c r="P4599" s="185">
        <f t="shared" si="425"/>
        <v>5650</v>
      </c>
      <c r="Q4599" s="143">
        <v>2023</v>
      </c>
      <c r="R4599" s="143" t="str">
        <f>IFERROR(VLOOKUP(G4599,'SOURCE COMPANY'!A:B, 2, FALSE), "")</f>
        <v>Waylink International</v>
      </c>
      <c r="S4599" s="143" t="str">
        <f>IFERROR(VLOOKUP(H4599,'CUSTOMER NAME'!A:B, 2, FALSE), "")</f>
        <v>TUHIN CHEM</v>
      </c>
    </row>
    <row r="4600" spans="1:19">
      <c r="A4600" s="234" t="s">
        <v>816</v>
      </c>
      <c r="B4600" s="143">
        <v>4000</v>
      </c>
      <c r="C4600" s="143" t="s">
        <v>7</v>
      </c>
      <c r="D4600" s="143" t="s">
        <v>1144</v>
      </c>
      <c r="E4600" s="255">
        <v>2.1</v>
      </c>
      <c r="F4600" s="143" t="s">
        <v>9</v>
      </c>
      <c r="G4600" s="131" t="s">
        <v>3961</v>
      </c>
      <c r="H4600" s="198" t="s">
        <v>1143</v>
      </c>
      <c r="I4600" s="219" t="str">
        <f>I4599</f>
        <v>October</v>
      </c>
      <c r="J4600" s="184">
        <f>IF(F4600="USD", E4600, E4600 * IFERROR(VLOOKUP(F4600, EXCHANGE_RATE!A:B, 2, FALSE), "Currency not found"))</f>
        <v>2.1</v>
      </c>
      <c r="K4600" s="184">
        <f t="shared" si="423"/>
        <v>2.1</v>
      </c>
      <c r="L4600" s="184">
        <f>IF(C4600="MTS", B4600, B4600 * IFERROR(VLOOKUP(C4600, 'QTY_CONVERSIONS '!A:B, 2, FALSE), "Units not  found"))</f>
        <v>4</v>
      </c>
      <c r="M4600" s="185">
        <f t="shared" si="424"/>
        <v>8400</v>
      </c>
      <c r="N4600" s="143" t="str">
        <f>IFERROR(VLOOKUP(D4600, Product_Category!A:B, 2, FALSE), "Uncategorized")</f>
        <v>MCC</v>
      </c>
      <c r="O4600" s="186">
        <f t="shared" si="426"/>
        <v>2100</v>
      </c>
      <c r="P4600" s="185">
        <f t="shared" si="425"/>
        <v>8400</v>
      </c>
      <c r="Q4600" s="143">
        <v>2023</v>
      </c>
      <c r="R4600" s="143" t="str">
        <f>IFERROR(VLOOKUP(G4600,'SOURCE COMPANY'!A:B, 2, FALSE), "")</f>
        <v>Waylink International</v>
      </c>
      <c r="S4600" s="143" t="str">
        <f>IFERROR(VLOOKUP(H4600,'CUSTOMER NAME'!A:B, 2, FALSE), "")</f>
        <v>TUHIN CHEM</v>
      </c>
    </row>
    <row r="4601" spans="1:19">
      <c r="A4601" s="235" t="s">
        <v>816</v>
      </c>
      <c r="B4601" s="221">
        <v>2000</v>
      </c>
      <c r="C4601" s="221" t="s">
        <v>7</v>
      </c>
      <c r="D4601" s="221" t="s">
        <v>1145</v>
      </c>
      <c r="E4601" s="256">
        <v>2.2000000000000002</v>
      </c>
      <c r="F4601" s="221" t="s">
        <v>9</v>
      </c>
      <c r="G4601" s="132" t="s">
        <v>3961</v>
      </c>
      <c r="H4601" s="200" t="s">
        <v>1143</v>
      </c>
      <c r="I4601" s="219" t="str">
        <f>I4600</f>
        <v>October</v>
      </c>
      <c r="J4601" s="184">
        <f>IF(F4601="USD", E4601, E4601 * IFERROR(VLOOKUP(F4601, EXCHANGE_RATE!A:B, 2, FALSE), "Currency not found"))</f>
        <v>2.2000000000000002</v>
      </c>
      <c r="K4601" s="184">
        <f t="shared" si="423"/>
        <v>2.2000000000000002</v>
      </c>
      <c r="L4601" s="184">
        <f>IF(C4601="MTS", B4601, B4601 * IFERROR(VLOOKUP(C4601, 'QTY_CONVERSIONS '!A:B, 2, FALSE), "Units not  found"))</f>
        <v>2</v>
      </c>
      <c r="M4601" s="185">
        <f t="shared" si="424"/>
        <v>4400</v>
      </c>
      <c r="N4601" s="143" t="str">
        <f>IFERROR(VLOOKUP(D4601, Product_Category!A:B, 2, FALSE), "Uncategorized")</f>
        <v>MCC</v>
      </c>
      <c r="O4601" s="186">
        <f t="shared" si="426"/>
        <v>2200</v>
      </c>
      <c r="P4601" s="185">
        <f t="shared" si="425"/>
        <v>4400</v>
      </c>
      <c r="Q4601" s="143">
        <v>2023</v>
      </c>
      <c r="R4601" s="143" t="str">
        <f>IFERROR(VLOOKUP(G4601,'SOURCE COMPANY'!A:B, 2, FALSE), "")</f>
        <v>Waylink International</v>
      </c>
      <c r="S4601" s="143" t="str">
        <f>IFERROR(VLOOKUP(H4601,'CUSTOMER NAME'!A:B, 2, FALSE), "")</f>
        <v>TUHIN CHEM</v>
      </c>
    </row>
    <row r="4602" spans="1:19">
      <c r="A4602" s="133" t="s">
        <v>1047</v>
      </c>
      <c r="B4602" s="131">
        <v>5250</v>
      </c>
      <c r="C4602" s="131" t="s">
        <v>7</v>
      </c>
      <c r="D4602" s="131" t="s">
        <v>3714</v>
      </c>
      <c r="E4602" s="131">
        <v>4.1500000000000004</v>
      </c>
      <c r="F4602" s="131" t="s">
        <v>9</v>
      </c>
      <c r="G4602" s="132" t="s">
        <v>3764</v>
      </c>
      <c r="H4602" s="134" t="s">
        <v>2212</v>
      </c>
      <c r="I4602" s="192" t="s">
        <v>3658</v>
      </c>
      <c r="J4602" s="184">
        <f>IF(F4602="USD", E4602, E4602 * IFERROR(VLOOKUP(F4602, EXCHANGE_RATE!A:B, 2, FALSE), "Currency not found"))</f>
        <v>4.1500000000000004</v>
      </c>
      <c r="K4602" s="184">
        <f t="shared" si="423"/>
        <v>4.1500000000000004</v>
      </c>
      <c r="L4602" s="184">
        <f>IF(C4602="MTS", B4602, B4602 * IFERROR(VLOOKUP(C4602, 'QTY_CONVERSIONS '!A:B, 2, FALSE), "Units not  found"))</f>
        <v>5.25</v>
      </c>
      <c r="M4602" s="185">
        <f t="shared" si="424"/>
        <v>21787.500000000004</v>
      </c>
      <c r="N4602" s="143" t="str">
        <f>IFERROR(VLOOKUP(D4602, Product_Category!A:B, 2, FALSE), "Uncategorized")</f>
        <v>MCC</v>
      </c>
      <c r="O4602" s="186">
        <f t="shared" si="426"/>
        <v>4150</v>
      </c>
      <c r="P4602" s="185">
        <f t="shared" si="425"/>
        <v>21787.5</v>
      </c>
      <c r="Q4602" s="143">
        <v>2023</v>
      </c>
      <c r="R4602" s="143" t="str">
        <f>IFERROR(VLOOKUP(G4602,'SOURCE COMPANY'!A:B, 2, FALSE), "")</f>
        <v>Ankit Pulps &amp; Boards</v>
      </c>
      <c r="S4602" s="143" t="str">
        <f>IFERROR(VLOOKUP(H4602,'CUSTOMER NAME'!A:B, 2, FALSE), "")</f>
        <v>TURKEY ISTANBUL</v>
      </c>
    </row>
    <row r="4603" spans="1:19">
      <c r="A4603" s="235" t="s">
        <v>1047</v>
      </c>
      <c r="B4603" s="32">
        <v>20000</v>
      </c>
      <c r="C4603" s="221" t="s">
        <v>7</v>
      </c>
      <c r="D4603" s="221" t="s">
        <v>2211</v>
      </c>
      <c r="E4603" s="55">
        <v>2.0499999999999998</v>
      </c>
      <c r="F4603" s="221" t="s">
        <v>9</v>
      </c>
      <c r="G4603" s="123" t="s">
        <v>529</v>
      </c>
      <c r="H4603" s="200" t="s">
        <v>2212</v>
      </c>
      <c r="I4603" s="219" t="str">
        <f>I4602</f>
        <v>November</v>
      </c>
      <c r="J4603" s="184">
        <f>IF(F4603="USD", E4603, E4603 * IFERROR(VLOOKUP(F4603, EXCHANGE_RATE!A:B, 2, FALSE), "Currency not found"))</f>
        <v>2.0499999999999998</v>
      </c>
      <c r="K4603" s="184">
        <f t="shared" si="423"/>
        <v>2.0499999999999998</v>
      </c>
      <c r="L4603" s="184">
        <f>IF(C4603="MTS", B4603, B4603 * IFERROR(VLOOKUP(C4603, 'QTY_CONVERSIONS '!A:B, 2, FALSE), "Units not  found"))</f>
        <v>20</v>
      </c>
      <c r="M4603" s="185">
        <f t="shared" si="424"/>
        <v>41000</v>
      </c>
      <c r="N4603" s="143" t="str">
        <f>IFERROR(VLOOKUP(D4603, Product_Category!A:B, 2, FALSE), "Uncategorized")</f>
        <v>MCC</v>
      </c>
      <c r="O4603" s="186">
        <f t="shared" si="426"/>
        <v>2050</v>
      </c>
      <c r="P4603" s="185">
        <f t="shared" si="425"/>
        <v>41000</v>
      </c>
      <c r="Q4603" s="143">
        <v>2023</v>
      </c>
      <c r="R4603" s="143" t="str">
        <f>IFERROR(VLOOKUP(G4603,'SOURCE COMPANY'!A:B, 2, FALSE), "")</f>
        <v>Ankit Pulps &amp; Boards</v>
      </c>
      <c r="S4603" s="143" t="str">
        <f>IFERROR(VLOOKUP(H4603,'CUSTOMER NAME'!A:B, 2, FALSE), "")</f>
        <v>TURKEY ISTANBUL</v>
      </c>
    </row>
    <row r="4604" spans="1:19">
      <c r="A4604" s="125" t="s">
        <v>1047</v>
      </c>
      <c r="B4604" s="126">
        <v>6000</v>
      </c>
      <c r="C4604" s="126" t="s">
        <v>7</v>
      </c>
      <c r="D4604" s="126" t="s">
        <v>2718</v>
      </c>
      <c r="E4604" s="126">
        <v>2.0499999999999998</v>
      </c>
      <c r="F4604" s="126" t="s">
        <v>9</v>
      </c>
      <c r="G4604" s="123" t="s">
        <v>529</v>
      </c>
      <c r="H4604" s="127" t="s">
        <v>2212</v>
      </c>
      <c r="I4604" s="192" t="s">
        <v>3389</v>
      </c>
      <c r="J4604" s="184">
        <f>IF(F4604="USD", E4604, E4604 * IFERROR(VLOOKUP(F4604, EXCHANGE_RATE!A:B, 2, FALSE), "Currency not found"))</f>
        <v>2.0499999999999998</v>
      </c>
      <c r="K4604" s="184">
        <f t="shared" si="423"/>
        <v>2.0499999999999998</v>
      </c>
      <c r="L4604" s="184">
        <f>IF(C4604="MTS", B4604, B4604 * IFERROR(VLOOKUP(C4604, 'QTY_CONVERSIONS '!A:B, 2, FALSE), "Units not  found"))</f>
        <v>6</v>
      </c>
      <c r="M4604" s="185">
        <f t="shared" si="424"/>
        <v>12299.999999999998</v>
      </c>
      <c r="N4604" s="143" t="str">
        <f>IFERROR(VLOOKUP(D4604, Product_Category!A:B, 2, FALSE), "Uncategorized")</f>
        <v>MCC</v>
      </c>
      <c r="O4604" s="186">
        <f t="shared" si="426"/>
        <v>2050</v>
      </c>
      <c r="P4604" s="185">
        <f t="shared" si="425"/>
        <v>12300</v>
      </c>
      <c r="Q4604" s="143">
        <v>2023</v>
      </c>
      <c r="R4604" s="143" t="str">
        <f>IFERROR(VLOOKUP(G4604,'SOURCE COMPANY'!A:B, 2, FALSE), "")</f>
        <v>Ankit Pulps &amp; Boards</v>
      </c>
      <c r="S4604" s="143" t="str">
        <f>IFERROR(VLOOKUP(H4604,'CUSTOMER NAME'!A:B, 2, FALSE), "")</f>
        <v>TURKEY ISTANBUL</v>
      </c>
    </row>
    <row r="4605" spans="1:19">
      <c r="A4605" s="119" t="s">
        <v>1047</v>
      </c>
      <c r="B4605" s="120">
        <v>1000</v>
      </c>
      <c r="C4605" s="120" t="s">
        <v>7</v>
      </c>
      <c r="D4605" s="120" t="s">
        <v>2717</v>
      </c>
      <c r="E4605" s="120">
        <v>2.0499999999999998</v>
      </c>
      <c r="F4605" s="120" t="s">
        <v>9</v>
      </c>
      <c r="G4605" s="123" t="s">
        <v>529</v>
      </c>
      <c r="H4605" s="121" t="s">
        <v>2212</v>
      </c>
      <c r="I4605" s="192" t="s">
        <v>3389</v>
      </c>
      <c r="J4605" s="184">
        <f>IF(F4605="USD", E4605, E4605 * IFERROR(VLOOKUP(F4605, EXCHANGE_RATE!A:B, 2, FALSE), "Currency not found"))</f>
        <v>2.0499999999999998</v>
      </c>
      <c r="K4605" s="184">
        <f t="shared" si="423"/>
        <v>2.0499999999999998</v>
      </c>
      <c r="L4605" s="184">
        <f>IF(C4605="MTS", B4605, B4605 * IFERROR(VLOOKUP(C4605, 'QTY_CONVERSIONS '!A:B, 2, FALSE), "Units not  found"))</f>
        <v>1</v>
      </c>
      <c r="M4605" s="185">
        <f t="shared" si="424"/>
        <v>2050</v>
      </c>
      <c r="N4605" s="143" t="str">
        <f>IFERROR(VLOOKUP(D4605, Product_Category!A:B, 2, FALSE), "Uncategorized")</f>
        <v>MCC</v>
      </c>
      <c r="O4605" s="186">
        <f t="shared" si="426"/>
        <v>2050</v>
      </c>
      <c r="P4605" s="185">
        <f t="shared" si="425"/>
        <v>2050</v>
      </c>
      <c r="Q4605" s="143">
        <v>2023</v>
      </c>
      <c r="R4605" s="143" t="str">
        <f>IFERROR(VLOOKUP(G4605,'SOURCE COMPANY'!A:B, 2, FALSE), "")</f>
        <v>Ankit Pulps &amp; Boards</v>
      </c>
      <c r="S4605" s="143" t="str">
        <f>IFERROR(VLOOKUP(H4605,'CUSTOMER NAME'!A:B, 2, FALSE), "")</f>
        <v>TURKEY ISTANBUL</v>
      </c>
    </row>
    <row r="4606" spans="1:19">
      <c r="A4606" s="122" t="s">
        <v>909</v>
      </c>
      <c r="B4606" s="123">
        <v>5000</v>
      </c>
      <c r="C4606" s="123" t="s">
        <v>7</v>
      </c>
      <c r="D4606" s="123" t="s">
        <v>3050</v>
      </c>
      <c r="E4606" s="123">
        <v>3.1</v>
      </c>
      <c r="F4606" s="123" t="s">
        <v>9</v>
      </c>
      <c r="G4606" s="221" t="s">
        <v>572</v>
      </c>
      <c r="H4606" s="124" t="s">
        <v>3463</v>
      </c>
      <c r="I4606" s="192" t="s">
        <v>3389</v>
      </c>
      <c r="J4606" s="184">
        <f>IF(F4606="USD", E4606, E4606 * IFERROR(VLOOKUP(F4606, EXCHANGE_RATE!A:B, 2, FALSE), "Currency not found"))</f>
        <v>3.1</v>
      </c>
      <c r="K4606" s="184">
        <f t="shared" si="423"/>
        <v>3.1</v>
      </c>
      <c r="L4606" s="184">
        <f>IF(C4606="MTS", B4606, B4606 * IFERROR(VLOOKUP(C4606, 'QTY_CONVERSIONS '!A:B, 2, FALSE), "Units not  found"))</f>
        <v>5</v>
      </c>
      <c r="M4606" s="185">
        <f t="shared" si="424"/>
        <v>15500</v>
      </c>
      <c r="N4606" s="143" t="str">
        <f>IFERROR(VLOOKUP(D4606, Product_Category!A:B, 2, FALSE), "Uncategorized")</f>
        <v>MCC</v>
      </c>
      <c r="O4606" s="186">
        <f t="shared" si="426"/>
        <v>3100</v>
      </c>
      <c r="P4606" s="185">
        <f t="shared" si="425"/>
        <v>15500</v>
      </c>
      <c r="Q4606" s="143">
        <v>2023</v>
      </c>
      <c r="R4606" s="143" t="str">
        <f>IFERROR(VLOOKUP(G4606,'SOURCE COMPANY'!A:B, 2, FALSE), "")</f>
        <v>GRADIENT PHARMA</v>
      </c>
      <c r="S4606" s="143" t="str">
        <f>IFERROR(VLOOKUP(H4606,'CUSTOMER NAME'!A:B, 2, FALSE), "")</f>
        <v>U C LIMITED</v>
      </c>
    </row>
    <row r="4607" spans="1:19">
      <c r="A4607" s="119" t="s">
        <v>909</v>
      </c>
      <c r="B4607" s="120">
        <v>800</v>
      </c>
      <c r="C4607" s="120" t="s">
        <v>7</v>
      </c>
      <c r="D4607" s="120" t="s">
        <v>3064</v>
      </c>
      <c r="E4607" s="120">
        <v>5</v>
      </c>
      <c r="F4607" s="120" t="s">
        <v>9</v>
      </c>
      <c r="G4607" s="221" t="s">
        <v>572</v>
      </c>
      <c r="H4607" s="121" t="s">
        <v>3137</v>
      </c>
      <c r="I4607" s="192" t="s">
        <v>3034</v>
      </c>
      <c r="J4607" s="184">
        <f>IF(F4607="USD", E4607, E4607 * IFERROR(VLOOKUP(F4607, EXCHANGE_RATE!A:B, 2, FALSE), "Currency not found"))</f>
        <v>5</v>
      </c>
      <c r="K4607" s="184">
        <f t="shared" si="423"/>
        <v>5</v>
      </c>
      <c r="L4607" s="184">
        <f>IF(C4607="MTS", B4607, B4607 * IFERROR(VLOOKUP(C4607, 'QTY_CONVERSIONS '!A:B, 2, FALSE), "Units not  found"))</f>
        <v>0.8</v>
      </c>
      <c r="M4607" s="185">
        <f t="shared" si="424"/>
        <v>4000</v>
      </c>
      <c r="N4607" s="143" t="str">
        <f>IFERROR(VLOOKUP(D4607, Product_Category!A:B, 2, FALSE), "Uncategorized")</f>
        <v>MCC</v>
      </c>
      <c r="O4607" s="186">
        <f t="shared" si="426"/>
        <v>5000</v>
      </c>
      <c r="P4607" s="185">
        <f t="shared" si="425"/>
        <v>4000</v>
      </c>
      <c r="Q4607" s="143">
        <v>2023</v>
      </c>
      <c r="R4607" s="143" t="str">
        <f>IFERROR(VLOOKUP(G4607,'SOURCE COMPANY'!A:B, 2, FALSE), "")</f>
        <v>GRADIENT PHARMA</v>
      </c>
      <c r="S4607" s="143" t="str">
        <f>IFERROR(VLOOKUP(H4607,'CUSTOMER NAME'!A:B, 2, FALSE), "")</f>
        <v>U C LTD</v>
      </c>
    </row>
    <row r="4608" spans="1:19">
      <c r="A4608" s="235" t="s">
        <v>752</v>
      </c>
      <c r="B4608" s="32">
        <v>8</v>
      </c>
      <c r="C4608" s="221" t="s">
        <v>1647</v>
      </c>
      <c r="D4608" s="221" t="s">
        <v>2220</v>
      </c>
      <c r="E4608" s="55">
        <v>2172</v>
      </c>
      <c r="F4608" s="221" t="s">
        <v>1718</v>
      </c>
      <c r="G4608" s="132" t="s">
        <v>2723</v>
      </c>
      <c r="H4608" s="200" t="s">
        <v>752</v>
      </c>
      <c r="I4608" s="219" t="str">
        <f>I4607</f>
        <v>September</v>
      </c>
      <c r="J4608" s="184">
        <f>IF(F4608="USD", E4608, E4608 * IFERROR(VLOOKUP(F4608, EXCHANGE_RATE!A:B, 2, FALSE), "Currency not found"))</f>
        <v>2324.04</v>
      </c>
      <c r="K4608" s="184">
        <f t="shared" si="423"/>
        <v>2324.04</v>
      </c>
      <c r="L4608" s="184">
        <f>IF(C4608="MTS", B4608, B4608 * IFERROR(VLOOKUP(C4608, 'QTY_CONVERSIONS '!A:B, 2, FALSE), "Units not  found"))</f>
        <v>8</v>
      </c>
      <c r="M4608" s="185">
        <f t="shared" si="424"/>
        <v>18592.32</v>
      </c>
      <c r="N4608" s="143" t="str">
        <f>IFERROR(VLOOKUP(D4608, Product_Category!A:B, 2, FALSE), "Uncategorized")</f>
        <v>MCC</v>
      </c>
      <c r="O4608" s="186">
        <f t="shared" si="426"/>
        <v>2324040</v>
      </c>
      <c r="P4608" s="185">
        <f t="shared" si="425"/>
        <v>18592320</v>
      </c>
      <c r="Q4608" s="143">
        <v>2023</v>
      </c>
      <c r="R4608" s="143" t="str">
        <f>IFERROR(VLOOKUP(G4608,'SOURCE COMPANY'!A:B, 2, FALSE), "")</f>
        <v>CHEMFIELD</v>
      </c>
      <c r="S4608" s="143" t="str">
        <f>IFERROR(VLOOKUP(H4608,'CUSTOMER NAME'!A:B, 2, FALSE), "")</f>
        <v>UAE</v>
      </c>
    </row>
    <row r="4609" spans="1:19">
      <c r="A4609" s="234" t="s">
        <v>752</v>
      </c>
      <c r="B4609" s="31">
        <v>20</v>
      </c>
      <c r="C4609" s="143" t="s">
        <v>1647</v>
      </c>
      <c r="D4609" s="143" t="s">
        <v>2220</v>
      </c>
      <c r="E4609" s="51">
        <v>2172</v>
      </c>
      <c r="F4609" s="143" t="s">
        <v>1718</v>
      </c>
      <c r="G4609" s="132" t="s">
        <v>2723</v>
      </c>
      <c r="H4609" s="198" t="s">
        <v>752</v>
      </c>
      <c r="I4609" s="219" t="str">
        <f>I4608</f>
        <v>September</v>
      </c>
      <c r="J4609" s="184">
        <f>IF(F4609="USD", E4609, E4609 * IFERROR(VLOOKUP(F4609, EXCHANGE_RATE!A:B, 2, FALSE), "Currency not found"))</f>
        <v>2324.04</v>
      </c>
      <c r="K4609" s="184">
        <f t="shared" si="423"/>
        <v>2324.04</v>
      </c>
      <c r="L4609" s="184">
        <f>IF(C4609="MTS", B4609, B4609 * IFERROR(VLOOKUP(C4609, 'QTY_CONVERSIONS '!A:B, 2, FALSE), "Units not  found"))</f>
        <v>20</v>
      </c>
      <c r="M4609" s="185">
        <f t="shared" si="424"/>
        <v>46480.800000000003</v>
      </c>
      <c r="N4609" s="143" t="str">
        <f>IFERROR(VLOOKUP(D4609, Product_Category!A:B, 2, FALSE), "Uncategorized")</f>
        <v>MCC</v>
      </c>
      <c r="O4609" s="186">
        <f t="shared" si="426"/>
        <v>2324040</v>
      </c>
      <c r="P4609" s="185">
        <f t="shared" si="425"/>
        <v>46480800</v>
      </c>
      <c r="Q4609" s="143">
        <v>2023</v>
      </c>
      <c r="R4609" s="143" t="str">
        <f>IFERROR(VLOOKUP(G4609,'SOURCE COMPANY'!A:B, 2, FALSE), "")</f>
        <v>CHEMFIELD</v>
      </c>
      <c r="S4609" s="143" t="str">
        <f>IFERROR(VLOOKUP(H4609,'CUSTOMER NAME'!A:B, 2, FALSE), "")</f>
        <v>UAE</v>
      </c>
    </row>
    <row r="4610" spans="1:19">
      <c r="A4610" s="234" t="s">
        <v>752</v>
      </c>
      <c r="B4610" s="31">
        <v>20</v>
      </c>
      <c r="C4610" s="143" t="s">
        <v>1647</v>
      </c>
      <c r="D4610" s="143" t="s">
        <v>2220</v>
      </c>
      <c r="E4610" s="51">
        <v>2172</v>
      </c>
      <c r="F4610" s="143" t="s">
        <v>1718</v>
      </c>
      <c r="G4610" s="132" t="s">
        <v>2723</v>
      </c>
      <c r="H4610" s="198" t="s">
        <v>752</v>
      </c>
      <c r="I4610" s="219" t="str">
        <f>I4609</f>
        <v>September</v>
      </c>
      <c r="J4610" s="184">
        <f>IF(F4610="USD", E4610, E4610 * IFERROR(VLOOKUP(F4610, EXCHANGE_RATE!A:B, 2, FALSE), "Currency not found"))</f>
        <v>2324.04</v>
      </c>
      <c r="K4610" s="184">
        <f t="shared" ref="K4610:K4673" si="428">ROUNDUP(J4610,2)</f>
        <v>2324.04</v>
      </c>
      <c r="L4610" s="184">
        <f>IF(C4610="MTS", B4610, B4610 * IFERROR(VLOOKUP(C4610, 'QTY_CONVERSIONS '!A:B, 2, FALSE), "Units not  found"))</f>
        <v>20</v>
      </c>
      <c r="M4610" s="185">
        <f t="shared" ref="M4610:M4673" si="429">B4610*K4610</f>
        <v>46480.800000000003</v>
      </c>
      <c r="N4610" s="143" t="str">
        <f>IFERROR(VLOOKUP(D4610, Product_Category!A:B, 2, FALSE), "Uncategorized")</f>
        <v>MCC</v>
      </c>
      <c r="O4610" s="186">
        <f t="shared" si="426"/>
        <v>2324040</v>
      </c>
      <c r="P4610" s="185">
        <f t="shared" ref="P4610:P4673" si="430">L4610*O4610</f>
        <v>46480800</v>
      </c>
      <c r="Q4610" s="143">
        <v>2023</v>
      </c>
      <c r="R4610" s="143" t="str">
        <f>IFERROR(VLOOKUP(G4610,'SOURCE COMPANY'!A:B, 2, FALSE), "")</f>
        <v>CHEMFIELD</v>
      </c>
      <c r="S4610" s="143" t="str">
        <f>IFERROR(VLOOKUP(H4610,'CUSTOMER NAME'!A:B, 2, FALSE), "")</f>
        <v>UAE</v>
      </c>
    </row>
    <row r="4611" spans="1:19">
      <c r="A4611" s="119" t="s">
        <v>752</v>
      </c>
      <c r="B4611" s="120">
        <v>100</v>
      </c>
      <c r="C4611" s="120" t="s">
        <v>7</v>
      </c>
      <c r="D4611" s="120" t="s">
        <v>19</v>
      </c>
      <c r="E4611" s="120">
        <v>3.35</v>
      </c>
      <c r="F4611" s="120" t="s">
        <v>9</v>
      </c>
      <c r="G4611" s="224" t="s">
        <v>545</v>
      </c>
      <c r="H4611" s="121" t="s">
        <v>752</v>
      </c>
      <c r="I4611" s="192" t="s">
        <v>3034</v>
      </c>
      <c r="J4611" s="184">
        <f>IF(F4611="USD", E4611, E4611 * IFERROR(VLOOKUP(F4611, EXCHANGE_RATE!A:B, 2, FALSE), "Currency not found"))</f>
        <v>3.35</v>
      </c>
      <c r="K4611" s="184">
        <f t="shared" si="428"/>
        <v>3.35</v>
      </c>
      <c r="L4611" s="184">
        <f>IF(C4611="MTS", B4611, B4611 * IFERROR(VLOOKUP(C4611, 'QTY_CONVERSIONS '!A:B, 2, FALSE), "Units not  found"))</f>
        <v>0.1</v>
      </c>
      <c r="M4611" s="185">
        <f t="shared" si="429"/>
        <v>335</v>
      </c>
      <c r="N4611" s="143" t="str">
        <f>IFERROR(VLOOKUP(D4611, Product_Category!A:B, 2, FALSE), "Uncategorized")</f>
        <v>CMC</v>
      </c>
      <c r="O4611" s="186">
        <f t="shared" ref="O4611:O4674" si="431">K4611*1000</f>
        <v>3350</v>
      </c>
      <c r="P4611" s="185">
        <f t="shared" si="430"/>
        <v>335</v>
      </c>
      <c r="Q4611" s="143">
        <v>2023</v>
      </c>
      <c r="R4611" s="143" t="str">
        <f>IFERROR(VLOOKUP(G4611,'SOURCE COMPANY'!A:B, 2, FALSE), "")</f>
        <v>JAYESH INDUSTRIES</v>
      </c>
      <c r="S4611" s="143" t="str">
        <f>IFERROR(VLOOKUP(H4611,'CUSTOMER NAME'!A:B, 2, FALSE), "")</f>
        <v>UAE</v>
      </c>
    </row>
    <row r="4612" spans="1:19">
      <c r="A4612" s="233" t="s">
        <v>797</v>
      </c>
      <c r="B4612" s="118">
        <v>50</v>
      </c>
      <c r="C4612" s="118" t="s">
        <v>7</v>
      </c>
      <c r="D4612" s="118" t="s">
        <v>798</v>
      </c>
      <c r="E4612" s="255">
        <v>3.26</v>
      </c>
      <c r="F4612" s="118" t="s">
        <v>9</v>
      </c>
      <c r="G4612" s="132" t="s">
        <v>799</v>
      </c>
      <c r="H4612" s="199" t="s">
        <v>800</v>
      </c>
      <c r="I4612" s="219" t="str">
        <f t="shared" ref="I4612:I4617" si="432">I4611</f>
        <v>September</v>
      </c>
      <c r="J4612" s="184">
        <f>IF(F4612="USD", E4612, E4612 * IFERROR(VLOOKUP(F4612, EXCHANGE_RATE!A:B, 2, FALSE), "Currency not found"))</f>
        <v>3.26</v>
      </c>
      <c r="K4612" s="184">
        <f t="shared" si="428"/>
        <v>3.26</v>
      </c>
      <c r="L4612" s="184">
        <f>IF(C4612="MTS", B4612, B4612 * IFERROR(VLOOKUP(C4612, 'QTY_CONVERSIONS '!A:B, 2, FALSE), "Units not  found"))</f>
        <v>0.05</v>
      </c>
      <c r="M4612" s="185">
        <f t="shared" si="429"/>
        <v>163</v>
      </c>
      <c r="N4612" s="143" t="str">
        <f>IFERROR(VLOOKUP(D4612, Product_Category!A:B, 2, FALSE), "Uncategorized")</f>
        <v>CMC</v>
      </c>
      <c r="O4612" s="186">
        <f t="shared" si="431"/>
        <v>3260</v>
      </c>
      <c r="P4612" s="185">
        <f t="shared" si="430"/>
        <v>163</v>
      </c>
      <c r="Q4612" s="143">
        <v>2023</v>
      </c>
      <c r="R4612" s="143" t="str">
        <f>IFERROR(VLOOKUP(G4612,'SOURCE COMPANY'!A:B, 2, FALSE), "")</f>
        <v>APPLE PHARMA</v>
      </c>
      <c r="S4612" s="143" t="str">
        <f>IFERROR(VLOOKUP(H4612,'CUSTOMER NAME'!A:B, 2, FALSE), "")</f>
        <v>UMCO LABS</v>
      </c>
    </row>
    <row r="4613" spans="1:19">
      <c r="A4613" s="234" t="s">
        <v>1086</v>
      </c>
      <c r="B4613" s="143">
        <v>50</v>
      </c>
      <c r="C4613" s="143" t="s">
        <v>7</v>
      </c>
      <c r="D4613" s="143" t="s">
        <v>798</v>
      </c>
      <c r="E4613" s="255">
        <v>3.26</v>
      </c>
      <c r="F4613" s="143" t="s">
        <v>9</v>
      </c>
      <c r="G4613" s="132" t="s">
        <v>799</v>
      </c>
      <c r="H4613" s="198" t="s">
        <v>800</v>
      </c>
      <c r="I4613" s="219" t="str">
        <f t="shared" si="432"/>
        <v>September</v>
      </c>
      <c r="J4613" s="184">
        <f>IF(F4613="USD", E4613, E4613 * IFERROR(VLOOKUP(F4613, EXCHANGE_RATE!A:B, 2, FALSE), "Currency not found"))</f>
        <v>3.26</v>
      </c>
      <c r="K4613" s="184">
        <f t="shared" si="428"/>
        <v>3.26</v>
      </c>
      <c r="L4613" s="184">
        <f>IF(C4613="MTS", B4613, B4613 * IFERROR(VLOOKUP(C4613, 'QTY_CONVERSIONS '!A:B, 2, FALSE), "Units not  found"))</f>
        <v>0.05</v>
      </c>
      <c r="M4613" s="185">
        <f t="shared" si="429"/>
        <v>163</v>
      </c>
      <c r="N4613" s="143" t="str">
        <f>IFERROR(VLOOKUP(D4613, Product_Category!A:B, 2, FALSE), "Uncategorized")</f>
        <v>CMC</v>
      </c>
      <c r="O4613" s="186">
        <f t="shared" si="431"/>
        <v>3260</v>
      </c>
      <c r="P4613" s="185">
        <f t="shared" si="430"/>
        <v>163</v>
      </c>
      <c r="Q4613" s="143">
        <v>2023</v>
      </c>
      <c r="R4613" s="143" t="str">
        <f>IFERROR(VLOOKUP(G4613,'SOURCE COMPANY'!A:B, 2, FALSE), "")</f>
        <v>APPLE PHARMA</v>
      </c>
      <c r="S4613" s="143" t="str">
        <f>IFERROR(VLOOKUP(H4613,'CUSTOMER NAME'!A:B, 2, FALSE), "")</f>
        <v>UMCO LABS</v>
      </c>
    </row>
    <row r="4614" spans="1:19">
      <c r="A4614" s="233" t="s">
        <v>731</v>
      </c>
      <c r="B4614" s="118">
        <v>1500</v>
      </c>
      <c r="C4614" s="118" t="s">
        <v>7</v>
      </c>
      <c r="D4614" s="118" t="s">
        <v>611</v>
      </c>
      <c r="E4614" s="255">
        <v>2.4</v>
      </c>
      <c r="F4614" s="118" t="s">
        <v>9</v>
      </c>
      <c r="G4614" s="221" t="s">
        <v>732</v>
      </c>
      <c r="H4614" s="199" t="s">
        <v>744</v>
      </c>
      <c r="I4614" s="219" t="str">
        <f t="shared" si="432"/>
        <v>September</v>
      </c>
      <c r="J4614" s="184">
        <f>IF(F4614="USD", E4614, E4614 * IFERROR(VLOOKUP(F4614, EXCHANGE_RATE!A:B, 2, FALSE), "Currency not found"))</f>
        <v>2.4</v>
      </c>
      <c r="K4614" s="184">
        <f t="shared" si="428"/>
        <v>2.4</v>
      </c>
      <c r="L4614" s="184">
        <f>IF(C4614="MTS", B4614, B4614 * IFERROR(VLOOKUP(C4614, 'QTY_CONVERSIONS '!A:B, 2, FALSE), "Units not  found"))</f>
        <v>1.5</v>
      </c>
      <c r="M4614" s="185">
        <f t="shared" si="429"/>
        <v>3600</v>
      </c>
      <c r="N4614" s="143" t="str">
        <f>IFERROR(VLOOKUP(D4614, Product_Category!A:B, 2, FALSE), "Uncategorized")</f>
        <v>MCC</v>
      </c>
      <c r="O4614" s="186">
        <f t="shared" si="431"/>
        <v>2400</v>
      </c>
      <c r="P4614" s="185">
        <f t="shared" si="430"/>
        <v>3600</v>
      </c>
      <c r="Q4614" s="143">
        <v>2023</v>
      </c>
      <c r="R4614" s="143" t="str">
        <f>IFERROR(VLOOKUP(G4614,'SOURCE COMPANY'!A:B, 2, FALSE), "")</f>
        <v>MAPLE BIOTECH</v>
      </c>
      <c r="S4614" s="143" t="str">
        <f>IFERROR(VLOOKUP(H4614,'CUSTOMER NAME'!A:B, 2, FALSE), "")</f>
        <v>UNICAL CEYLON</v>
      </c>
    </row>
    <row r="4615" spans="1:19">
      <c r="A4615" s="238" t="s">
        <v>731</v>
      </c>
      <c r="B4615" s="224">
        <v>1500</v>
      </c>
      <c r="C4615" s="224" t="s">
        <v>7</v>
      </c>
      <c r="D4615" s="224" t="s">
        <v>611</v>
      </c>
      <c r="E4615" s="256">
        <v>2.4</v>
      </c>
      <c r="F4615" s="224" t="s">
        <v>9</v>
      </c>
      <c r="G4615" s="221" t="s">
        <v>732</v>
      </c>
      <c r="H4615" s="203" t="s">
        <v>744</v>
      </c>
      <c r="I4615" s="219" t="str">
        <f t="shared" si="432"/>
        <v>September</v>
      </c>
      <c r="J4615" s="184">
        <f>IF(F4615="USD", E4615, E4615 * IFERROR(VLOOKUP(F4615, EXCHANGE_RATE!A:B, 2, FALSE), "Currency not found"))</f>
        <v>2.4</v>
      </c>
      <c r="K4615" s="184">
        <f t="shared" si="428"/>
        <v>2.4</v>
      </c>
      <c r="L4615" s="184">
        <f>IF(C4615="MTS", B4615, B4615 * IFERROR(VLOOKUP(C4615, 'QTY_CONVERSIONS '!A:B, 2, FALSE), "Units not  found"))</f>
        <v>1.5</v>
      </c>
      <c r="M4615" s="185">
        <f t="shared" si="429"/>
        <v>3600</v>
      </c>
      <c r="N4615" s="143" t="str">
        <f>IFERROR(VLOOKUP(D4615, Product_Category!A:B, 2, FALSE), "Uncategorized")</f>
        <v>MCC</v>
      </c>
      <c r="O4615" s="186">
        <f t="shared" si="431"/>
        <v>2400</v>
      </c>
      <c r="P4615" s="185">
        <f t="shared" si="430"/>
        <v>3600</v>
      </c>
      <c r="Q4615" s="143">
        <v>2023</v>
      </c>
      <c r="R4615" s="143" t="str">
        <f>IFERROR(VLOOKUP(G4615,'SOURCE COMPANY'!A:B, 2, FALSE), "")</f>
        <v>MAPLE BIOTECH</v>
      </c>
      <c r="S4615" s="143" t="str">
        <f>IFERROR(VLOOKUP(H4615,'CUSTOMER NAME'!A:B, 2, FALSE), "")</f>
        <v>UNICAL CEYLON</v>
      </c>
    </row>
    <row r="4616" spans="1:19">
      <c r="A4616" s="237" t="s">
        <v>731</v>
      </c>
      <c r="B4616" s="226">
        <v>2500</v>
      </c>
      <c r="C4616" s="226" t="s">
        <v>7</v>
      </c>
      <c r="D4616" s="226" t="s">
        <v>721</v>
      </c>
      <c r="E4616" s="257">
        <v>2.9</v>
      </c>
      <c r="F4616" s="226" t="s">
        <v>9</v>
      </c>
      <c r="G4616" s="221" t="s">
        <v>732</v>
      </c>
      <c r="H4616" s="251" t="s">
        <v>744</v>
      </c>
      <c r="I4616" s="219" t="str">
        <f t="shared" si="432"/>
        <v>September</v>
      </c>
      <c r="J4616" s="184">
        <f>IF(F4616="USD", E4616, E4616 * IFERROR(VLOOKUP(F4616, EXCHANGE_RATE!A:B, 2, FALSE), "Currency not found"))</f>
        <v>2.9</v>
      </c>
      <c r="K4616" s="184">
        <f t="shared" si="428"/>
        <v>2.9</v>
      </c>
      <c r="L4616" s="184">
        <f>IF(C4616="MTS", B4616, B4616 * IFERROR(VLOOKUP(C4616, 'QTY_CONVERSIONS '!A:B, 2, FALSE), "Units not  found"))</f>
        <v>2.5</v>
      </c>
      <c r="M4616" s="185">
        <f t="shared" si="429"/>
        <v>7250</v>
      </c>
      <c r="N4616" s="143" t="str">
        <f>IFERROR(VLOOKUP(D4616, Product_Category!A:B, 2, FALSE), "Uncategorized")</f>
        <v>MCC</v>
      </c>
      <c r="O4616" s="186">
        <f t="shared" si="431"/>
        <v>2900</v>
      </c>
      <c r="P4616" s="185">
        <f t="shared" si="430"/>
        <v>7250</v>
      </c>
      <c r="Q4616" s="143">
        <v>2023</v>
      </c>
      <c r="R4616" s="143" t="str">
        <f>IFERROR(VLOOKUP(G4616,'SOURCE COMPANY'!A:B, 2, FALSE), "")</f>
        <v>MAPLE BIOTECH</v>
      </c>
      <c r="S4616" s="143" t="str">
        <f>IFERROR(VLOOKUP(H4616,'CUSTOMER NAME'!A:B, 2, FALSE), "")</f>
        <v>UNICAL CEYLON</v>
      </c>
    </row>
    <row r="4617" spans="1:19">
      <c r="A4617" s="233" t="s">
        <v>731</v>
      </c>
      <c r="B4617" s="118">
        <v>2500</v>
      </c>
      <c r="C4617" s="118" t="s">
        <v>7</v>
      </c>
      <c r="D4617" s="118" t="s">
        <v>721</v>
      </c>
      <c r="E4617" s="255">
        <v>2.9</v>
      </c>
      <c r="F4617" s="118" t="s">
        <v>9</v>
      </c>
      <c r="G4617" s="221" t="s">
        <v>732</v>
      </c>
      <c r="H4617" s="199" t="s">
        <v>744</v>
      </c>
      <c r="I4617" s="219" t="str">
        <f t="shared" si="432"/>
        <v>September</v>
      </c>
      <c r="J4617" s="184">
        <f>IF(F4617="USD", E4617, E4617 * IFERROR(VLOOKUP(F4617, EXCHANGE_RATE!A:B, 2, FALSE), "Currency not found"))</f>
        <v>2.9</v>
      </c>
      <c r="K4617" s="184">
        <f t="shared" si="428"/>
        <v>2.9</v>
      </c>
      <c r="L4617" s="184">
        <f>IF(C4617="MTS", B4617, B4617 * IFERROR(VLOOKUP(C4617, 'QTY_CONVERSIONS '!A:B, 2, FALSE), "Units not  found"))</f>
        <v>2.5</v>
      </c>
      <c r="M4617" s="185">
        <f t="shared" si="429"/>
        <v>7250</v>
      </c>
      <c r="N4617" s="143" t="str">
        <f>IFERROR(VLOOKUP(D4617, Product_Category!A:B, 2, FALSE), "Uncategorized")</f>
        <v>MCC</v>
      </c>
      <c r="O4617" s="186">
        <f t="shared" si="431"/>
        <v>2900</v>
      </c>
      <c r="P4617" s="185">
        <f t="shared" si="430"/>
        <v>7250</v>
      </c>
      <c r="Q4617" s="143">
        <v>2023</v>
      </c>
      <c r="R4617" s="143" t="str">
        <f>IFERROR(VLOOKUP(G4617,'SOURCE COMPANY'!A:B, 2, FALSE), "")</f>
        <v>MAPLE BIOTECH</v>
      </c>
      <c r="S4617" s="143" t="str">
        <f>IFERROR(VLOOKUP(H4617,'CUSTOMER NAME'!A:B, 2, FALSE), "")</f>
        <v>UNICAL CEYLON</v>
      </c>
    </row>
    <row r="4618" spans="1:19">
      <c r="A4618" s="133" t="s">
        <v>1025</v>
      </c>
      <c r="B4618" s="131">
        <v>5000</v>
      </c>
      <c r="C4618" s="131" t="s">
        <v>7</v>
      </c>
      <c r="D4618" s="131" t="s">
        <v>19</v>
      </c>
      <c r="E4618" s="131">
        <v>1.28</v>
      </c>
      <c r="F4618" s="131" t="s">
        <v>9</v>
      </c>
      <c r="G4618" s="132" t="s">
        <v>2783</v>
      </c>
      <c r="H4618" s="134" t="s">
        <v>3814</v>
      </c>
      <c r="I4618" s="192" t="s">
        <v>3658</v>
      </c>
      <c r="J4618" s="184">
        <f>IF(F4618="USD", E4618, E4618 * IFERROR(VLOOKUP(F4618, EXCHANGE_RATE!A:B, 2, FALSE), "Currency not found"))</f>
        <v>1.28</v>
      </c>
      <c r="K4618" s="184">
        <f t="shared" si="428"/>
        <v>1.28</v>
      </c>
      <c r="L4618" s="184">
        <f>IF(C4618="MTS", B4618, B4618 * IFERROR(VLOOKUP(C4618, 'QTY_CONVERSIONS '!A:B, 2, FALSE), "Units not  found"))</f>
        <v>5</v>
      </c>
      <c r="M4618" s="185">
        <f t="shared" si="429"/>
        <v>6400</v>
      </c>
      <c r="N4618" s="143" t="str">
        <f>IFERROR(VLOOKUP(D4618, Product_Category!A:B, 2, FALSE), "Uncategorized")</f>
        <v>CMC</v>
      </c>
      <c r="O4618" s="186">
        <f t="shared" si="431"/>
        <v>1280</v>
      </c>
      <c r="P4618" s="185">
        <f t="shared" si="430"/>
        <v>6400</v>
      </c>
      <c r="Q4618" s="143">
        <v>2023</v>
      </c>
      <c r="R4618" s="143" t="str">
        <f>IFERROR(VLOOKUP(G4618,'SOURCE COMPANY'!A:B, 2, FALSE), "")</f>
        <v>Dhariyal Polymers</v>
      </c>
      <c r="S4618" s="143" t="str">
        <f>IFERROR(VLOOKUP(H4618,'CUSTOMER NAME'!A:B, 2, FALSE), "")</f>
        <v>Unilever Consumer</v>
      </c>
    </row>
    <row r="4619" spans="1:19">
      <c r="A4619" s="133" t="s">
        <v>1025</v>
      </c>
      <c r="B4619" s="131">
        <v>5000</v>
      </c>
      <c r="C4619" s="131" t="s">
        <v>7</v>
      </c>
      <c r="D4619" s="131" t="s">
        <v>2874</v>
      </c>
      <c r="E4619" s="131">
        <v>1.28</v>
      </c>
      <c r="F4619" s="131" t="s">
        <v>9</v>
      </c>
      <c r="G4619" s="132" t="s">
        <v>2783</v>
      </c>
      <c r="H4619" s="134" t="s">
        <v>1597</v>
      </c>
      <c r="I4619" s="192" t="s">
        <v>2670</v>
      </c>
      <c r="J4619" s="184">
        <f>IF(F4619="USD", E4619, E4619 * IFERROR(VLOOKUP(F4619, EXCHANGE_RATE!A:B, 2, FALSE), "Currency not found"))</f>
        <v>1.28</v>
      </c>
      <c r="K4619" s="184">
        <f t="shared" si="428"/>
        <v>1.28</v>
      </c>
      <c r="L4619" s="184">
        <f>IF(C4619="MTS", B4619, B4619 * IFERROR(VLOOKUP(C4619, 'QTY_CONVERSIONS '!A:B, 2, FALSE), "Units not  found"))</f>
        <v>5</v>
      </c>
      <c r="M4619" s="185">
        <f t="shared" si="429"/>
        <v>6400</v>
      </c>
      <c r="N4619" s="143" t="str">
        <f>IFERROR(VLOOKUP(D4619, Product_Category!A:B, 2, FALSE), "Uncategorized")</f>
        <v>CMC</v>
      </c>
      <c r="O4619" s="186">
        <f t="shared" si="431"/>
        <v>1280</v>
      </c>
      <c r="P4619" s="185">
        <f t="shared" si="430"/>
        <v>6400</v>
      </c>
      <c r="Q4619" s="143">
        <v>2023</v>
      </c>
      <c r="R4619" s="143" t="str">
        <f>IFERROR(VLOOKUP(G4619,'SOURCE COMPANY'!A:B, 2, FALSE), "")</f>
        <v>Dhariyal Polymers</v>
      </c>
      <c r="S4619" s="143" t="str">
        <f>IFERROR(VLOOKUP(H4619,'CUSTOMER NAME'!A:B, 2, FALSE), "")</f>
        <v>UNILEVER LANKA</v>
      </c>
    </row>
    <row r="4620" spans="1:19">
      <c r="A4620" s="234" t="s">
        <v>1584</v>
      </c>
      <c r="B4620" s="143">
        <v>5000</v>
      </c>
      <c r="C4620" s="143" t="s">
        <v>7</v>
      </c>
      <c r="D4620" s="143" t="s">
        <v>1596</v>
      </c>
      <c r="E4620" s="52">
        <v>1.325</v>
      </c>
      <c r="F4620" s="143" t="s">
        <v>9</v>
      </c>
      <c r="G4620" s="132" t="s">
        <v>2783</v>
      </c>
      <c r="H4620" s="198" t="s">
        <v>1597</v>
      </c>
      <c r="I4620" s="219" t="str">
        <f>I4619</f>
        <v>August</v>
      </c>
      <c r="J4620" s="184">
        <f>IF(F4620="USD", E4620, E4620 * IFERROR(VLOOKUP(F4620, EXCHANGE_RATE!A:B, 2, FALSE), "Currency not found"))</f>
        <v>1.325</v>
      </c>
      <c r="K4620" s="184">
        <f t="shared" si="428"/>
        <v>1.33</v>
      </c>
      <c r="L4620" s="184">
        <f>IF(C4620="MTS", B4620, B4620 * IFERROR(VLOOKUP(C4620, 'QTY_CONVERSIONS '!A:B, 2, FALSE), "Units not  found"))</f>
        <v>5</v>
      </c>
      <c r="M4620" s="185">
        <f t="shared" si="429"/>
        <v>6650</v>
      </c>
      <c r="N4620" s="143" t="str">
        <f>IFERROR(VLOOKUP(D4620, Product_Category!A:B, 2, FALSE), "Uncategorized")</f>
        <v>CMC</v>
      </c>
      <c r="O4620" s="186">
        <f t="shared" si="431"/>
        <v>1330</v>
      </c>
      <c r="P4620" s="185">
        <f t="shared" si="430"/>
        <v>6650</v>
      </c>
      <c r="Q4620" s="143">
        <v>2023</v>
      </c>
      <c r="R4620" s="143" t="str">
        <f>IFERROR(VLOOKUP(G4620,'SOURCE COMPANY'!A:B, 2, FALSE), "")</f>
        <v>Dhariyal Polymers</v>
      </c>
      <c r="S4620" s="143" t="str">
        <f>IFERROR(VLOOKUP(H4620,'CUSTOMER NAME'!A:B, 2, FALSE), "")</f>
        <v>UNILEVER LANKA</v>
      </c>
    </row>
    <row r="4621" spans="1:19">
      <c r="A4621" s="119" t="s">
        <v>1025</v>
      </c>
      <c r="B4621" s="120">
        <v>5000</v>
      </c>
      <c r="C4621" s="120" t="s">
        <v>7</v>
      </c>
      <c r="D4621" s="120" t="s">
        <v>3240</v>
      </c>
      <c r="E4621" s="120">
        <v>1.28</v>
      </c>
      <c r="F4621" s="120" t="s">
        <v>9</v>
      </c>
      <c r="G4621" s="132" t="s">
        <v>2783</v>
      </c>
      <c r="H4621" s="121" t="s">
        <v>3241</v>
      </c>
      <c r="I4621" s="192" t="s">
        <v>3034</v>
      </c>
      <c r="J4621" s="184">
        <f>IF(F4621="USD", E4621, E4621 * IFERROR(VLOOKUP(F4621, EXCHANGE_RATE!A:B, 2, FALSE), "Currency not found"))</f>
        <v>1.28</v>
      </c>
      <c r="K4621" s="184">
        <f t="shared" si="428"/>
        <v>1.28</v>
      </c>
      <c r="L4621" s="184">
        <f>IF(C4621="MTS", B4621, B4621 * IFERROR(VLOOKUP(C4621, 'QTY_CONVERSIONS '!A:B, 2, FALSE), "Units not  found"))</f>
        <v>5</v>
      </c>
      <c r="M4621" s="185">
        <f t="shared" si="429"/>
        <v>6400</v>
      </c>
      <c r="N4621" s="143" t="str">
        <f>IFERROR(VLOOKUP(D4621, Product_Category!A:B, 2, FALSE), "Uncategorized")</f>
        <v>CMC</v>
      </c>
      <c r="O4621" s="186">
        <f t="shared" si="431"/>
        <v>1280</v>
      </c>
      <c r="P4621" s="185">
        <f t="shared" si="430"/>
        <v>6400</v>
      </c>
      <c r="Q4621" s="143">
        <v>2023</v>
      </c>
      <c r="R4621" s="143" t="str">
        <f>IFERROR(VLOOKUP(G4621,'SOURCE COMPANY'!A:B, 2, FALSE), "")</f>
        <v>Dhariyal Polymers</v>
      </c>
      <c r="S4621" s="143" t="str">
        <f>IFERROR(VLOOKUP(H4621,'CUSTOMER NAME'!A:B, 2, FALSE), "")</f>
        <v>Unilever Lanka Consumer</v>
      </c>
    </row>
    <row r="4622" spans="1:19">
      <c r="A4622" s="135" t="s">
        <v>816</v>
      </c>
      <c r="B4622" s="132">
        <v>90000</v>
      </c>
      <c r="C4622" s="132" t="s">
        <v>7</v>
      </c>
      <c r="D4622" s="132" t="s">
        <v>798</v>
      </c>
      <c r="E4622" s="132">
        <v>1.28</v>
      </c>
      <c r="F4622" s="132" t="s">
        <v>9</v>
      </c>
      <c r="G4622" s="132" t="s">
        <v>2783</v>
      </c>
      <c r="H4622" s="136" t="s">
        <v>3935</v>
      </c>
      <c r="I4622" s="192" t="s">
        <v>3893</v>
      </c>
      <c r="J4622" s="184">
        <f>IF(F4622="USD", E4622, E4622 * IFERROR(VLOOKUP(F4622, EXCHANGE_RATE!A:B, 2, FALSE), "Currency not found"))</f>
        <v>1.28</v>
      </c>
      <c r="K4622" s="184">
        <f t="shared" si="428"/>
        <v>1.28</v>
      </c>
      <c r="L4622" s="184">
        <f>IF(C4622="MTS", B4622, B4622 * IFERROR(VLOOKUP(C4622, 'QTY_CONVERSIONS '!A:B, 2, FALSE), "Units not  found"))</f>
        <v>90</v>
      </c>
      <c r="M4622" s="185">
        <f t="shared" si="429"/>
        <v>115200</v>
      </c>
      <c r="N4622" s="143" t="str">
        <f>IFERROR(VLOOKUP(D4622, Product_Category!A:B, 2, FALSE), "Uncategorized")</f>
        <v>CMC</v>
      </c>
      <c r="O4622" s="186">
        <f t="shared" si="431"/>
        <v>1280</v>
      </c>
      <c r="P4622" s="185">
        <f t="shared" si="430"/>
        <v>115200</v>
      </c>
      <c r="Q4622" s="143">
        <v>2023</v>
      </c>
      <c r="R4622" s="143" t="str">
        <f>IFERROR(VLOOKUP(G4622,'SOURCE COMPANY'!A:B, 2, FALSE), "")</f>
        <v>Dhariyal Polymers</v>
      </c>
      <c r="S4622" s="143" t="str">
        <f>IFERROR(VLOOKUP(H4622,'CUSTOMER NAME'!A:B, 2, FALSE), "")</f>
        <v>UNILEVER LIMITED</v>
      </c>
    </row>
    <row r="4623" spans="1:19">
      <c r="A4623" s="137" t="s">
        <v>929</v>
      </c>
      <c r="B4623" s="138">
        <v>2000</v>
      </c>
      <c r="C4623" s="138" t="s">
        <v>7</v>
      </c>
      <c r="D4623" s="138" t="s">
        <v>798</v>
      </c>
      <c r="E4623" s="138">
        <f>300*0.012</f>
        <v>3.6</v>
      </c>
      <c r="F4623" s="138" t="s">
        <v>9</v>
      </c>
      <c r="G4623" s="132" t="s">
        <v>2783</v>
      </c>
      <c r="H4623" s="139" t="s">
        <v>3935</v>
      </c>
      <c r="I4623" s="192" t="s">
        <v>3893</v>
      </c>
      <c r="J4623" s="184">
        <f>IF(F4623="USD", E4623, E4623 * IFERROR(VLOOKUP(F4623, EXCHANGE_RATE!A:B, 2, FALSE), "Currency not found"))</f>
        <v>3.6</v>
      </c>
      <c r="K4623" s="184">
        <f t="shared" si="428"/>
        <v>3.6</v>
      </c>
      <c r="L4623" s="184">
        <f>IF(C4623="MTS", B4623, B4623 * IFERROR(VLOOKUP(C4623, 'QTY_CONVERSIONS '!A:B, 2, FALSE), "Units not  found"))</f>
        <v>2</v>
      </c>
      <c r="M4623" s="185">
        <f t="shared" si="429"/>
        <v>7200</v>
      </c>
      <c r="N4623" s="143" t="str">
        <f>IFERROR(VLOOKUP(D4623, Product_Category!A:B, 2, FALSE), "Uncategorized")</f>
        <v>CMC</v>
      </c>
      <c r="O4623" s="186">
        <f t="shared" si="431"/>
        <v>3600</v>
      </c>
      <c r="P4623" s="185">
        <f t="shared" si="430"/>
        <v>7200</v>
      </c>
      <c r="Q4623" s="143">
        <v>2023</v>
      </c>
      <c r="R4623" s="143" t="str">
        <f>IFERROR(VLOOKUP(G4623,'SOURCE COMPANY'!A:B, 2, FALSE), "")</f>
        <v>Dhariyal Polymers</v>
      </c>
      <c r="S4623" s="143" t="str">
        <f>IFERROR(VLOOKUP(H4623,'CUSTOMER NAME'!A:B, 2, FALSE), "")</f>
        <v>UNILEVER LIMITED</v>
      </c>
    </row>
    <row r="4624" spans="1:19">
      <c r="A4624" s="137" t="s">
        <v>1025</v>
      </c>
      <c r="B4624" s="138">
        <v>5000</v>
      </c>
      <c r="C4624" s="138" t="s">
        <v>7</v>
      </c>
      <c r="D4624" s="138" t="s">
        <v>798</v>
      </c>
      <c r="E4624" s="138">
        <v>1.28</v>
      </c>
      <c r="F4624" s="138" t="s">
        <v>9</v>
      </c>
      <c r="G4624" s="132" t="s">
        <v>2783</v>
      </c>
      <c r="H4624" s="139" t="s">
        <v>3935</v>
      </c>
      <c r="I4624" s="192" t="s">
        <v>3893</v>
      </c>
      <c r="J4624" s="184">
        <f>IF(F4624="USD", E4624, E4624 * IFERROR(VLOOKUP(F4624, EXCHANGE_RATE!A:B, 2, FALSE), "Currency not found"))</f>
        <v>1.28</v>
      </c>
      <c r="K4624" s="184">
        <f t="shared" si="428"/>
        <v>1.28</v>
      </c>
      <c r="L4624" s="184">
        <f>IF(C4624="MTS", B4624, B4624 * IFERROR(VLOOKUP(C4624, 'QTY_CONVERSIONS '!A:B, 2, FALSE), "Units not  found"))</f>
        <v>5</v>
      </c>
      <c r="M4624" s="185">
        <f t="shared" si="429"/>
        <v>6400</v>
      </c>
      <c r="N4624" s="143" t="str">
        <f>IFERROR(VLOOKUP(D4624, Product_Category!A:B, 2, FALSE), "Uncategorized")</f>
        <v>CMC</v>
      </c>
      <c r="O4624" s="186">
        <f t="shared" si="431"/>
        <v>1280</v>
      </c>
      <c r="P4624" s="185">
        <f t="shared" si="430"/>
        <v>6400</v>
      </c>
      <c r="Q4624" s="143">
        <v>2023</v>
      </c>
      <c r="R4624" s="143" t="str">
        <f>IFERROR(VLOOKUP(G4624,'SOURCE COMPANY'!A:B, 2, FALSE), "")</f>
        <v>Dhariyal Polymers</v>
      </c>
      <c r="S4624" s="143" t="str">
        <f>IFERROR(VLOOKUP(H4624,'CUSTOMER NAME'!A:B, 2, FALSE), "")</f>
        <v>UNILEVER LIMITED</v>
      </c>
    </row>
    <row r="4625" spans="1:19">
      <c r="A4625" s="234" t="s">
        <v>1442</v>
      </c>
      <c r="B4625" s="143">
        <v>60000</v>
      </c>
      <c r="C4625" s="143" t="s">
        <v>7</v>
      </c>
      <c r="D4625" s="143" t="s">
        <v>19</v>
      </c>
      <c r="E4625" s="52">
        <v>1.325</v>
      </c>
      <c r="F4625" s="143" t="s">
        <v>9</v>
      </c>
      <c r="G4625" s="132" t="s">
        <v>2783</v>
      </c>
      <c r="H4625" s="198" t="s">
        <v>1448</v>
      </c>
      <c r="I4625" s="219" t="str">
        <f>I4624</f>
        <v>December</v>
      </c>
      <c r="J4625" s="184">
        <f>IF(F4625="USD", E4625, E4625 * IFERROR(VLOOKUP(F4625, EXCHANGE_RATE!A:B, 2, FALSE), "Currency not found"))</f>
        <v>1.325</v>
      </c>
      <c r="K4625" s="184">
        <f t="shared" si="428"/>
        <v>1.33</v>
      </c>
      <c r="L4625" s="184">
        <f>IF(C4625="MTS", B4625, B4625 * IFERROR(VLOOKUP(C4625, 'QTY_CONVERSIONS '!A:B, 2, FALSE), "Units not  found"))</f>
        <v>60</v>
      </c>
      <c r="M4625" s="185">
        <f t="shared" si="429"/>
        <v>79800</v>
      </c>
      <c r="N4625" s="143" t="str">
        <f>IFERROR(VLOOKUP(D4625, Product_Category!A:B, 2, FALSE), "Uncategorized")</f>
        <v>CMC</v>
      </c>
      <c r="O4625" s="186">
        <f t="shared" si="431"/>
        <v>1330</v>
      </c>
      <c r="P4625" s="185">
        <f t="shared" si="430"/>
        <v>79800</v>
      </c>
      <c r="Q4625" s="143">
        <v>2023</v>
      </c>
      <c r="R4625" s="143" t="str">
        <f>IFERROR(VLOOKUP(G4625,'SOURCE COMPANY'!A:B, 2, FALSE), "")</f>
        <v>Dhariyal Polymers</v>
      </c>
      <c r="S4625" s="143" t="str">
        <f>IFERROR(VLOOKUP(H4625,'CUSTOMER NAME'!A:B, 2, FALSE), "")</f>
        <v xml:space="preserve">UNILEVER LIMITED </v>
      </c>
    </row>
    <row r="4626" spans="1:19">
      <c r="A4626" s="234" t="s">
        <v>1442</v>
      </c>
      <c r="B4626" s="143">
        <v>90000</v>
      </c>
      <c r="C4626" s="143" t="s">
        <v>7</v>
      </c>
      <c r="D4626" s="143" t="s">
        <v>19</v>
      </c>
      <c r="E4626" s="52">
        <v>1.325</v>
      </c>
      <c r="F4626" s="143" t="s">
        <v>9</v>
      </c>
      <c r="G4626" s="132" t="s">
        <v>2783</v>
      </c>
      <c r="H4626" s="198" t="s">
        <v>1448</v>
      </c>
      <c r="I4626" s="219" t="str">
        <f>I4625</f>
        <v>December</v>
      </c>
      <c r="J4626" s="184">
        <f>IF(F4626="USD", E4626, E4626 * IFERROR(VLOOKUP(F4626, EXCHANGE_RATE!A:B, 2, FALSE), "Currency not found"))</f>
        <v>1.325</v>
      </c>
      <c r="K4626" s="184">
        <f t="shared" si="428"/>
        <v>1.33</v>
      </c>
      <c r="L4626" s="184">
        <f>IF(C4626="MTS", B4626, B4626 * IFERROR(VLOOKUP(C4626, 'QTY_CONVERSIONS '!A:B, 2, FALSE), "Units not  found"))</f>
        <v>90</v>
      </c>
      <c r="M4626" s="185">
        <f t="shared" si="429"/>
        <v>119700</v>
      </c>
      <c r="N4626" s="143" t="str">
        <f>IFERROR(VLOOKUP(D4626, Product_Category!A:B, 2, FALSE), "Uncategorized")</f>
        <v>CMC</v>
      </c>
      <c r="O4626" s="186">
        <f t="shared" si="431"/>
        <v>1330</v>
      </c>
      <c r="P4626" s="185">
        <f t="shared" si="430"/>
        <v>119700</v>
      </c>
      <c r="Q4626" s="143">
        <v>2023</v>
      </c>
      <c r="R4626" s="143" t="str">
        <f>IFERROR(VLOOKUP(G4626,'SOURCE COMPANY'!A:B, 2, FALSE), "")</f>
        <v>Dhariyal Polymers</v>
      </c>
      <c r="S4626" s="143" t="str">
        <f>IFERROR(VLOOKUP(H4626,'CUSTOMER NAME'!A:B, 2, FALSE), "")</f>
        <v xml:space="preserve">UNILEVER LIMITED </v>
      </c>
    </row>
    <row r="4627" spans="1:19">
      <c r="A4627" s="233" t="s">
        <v>731</v>
      </c>
      <c r="B4627" s="118">
        <v>10000</v>
      </c>
      <c r="C4627" s="118" t="s">
        <v>7</v>
      </c>
      <c r="D4627" s="118" t="s">
        <v>19</v>
      </c>
      <c r="E4627" s="255">
        <v>1.325</v>
      </c>
      <c r="F4627" s="118" t="s">
        <v>9</v>
      </c>
      <c r="G4627" s="132" t="s">
        <v>2783</v>
      </c>
      <c r="H4627" s="199" t="s">
        <v>745</v>
      </c>
      <c r="I4627" s="219" t="str">
        <f>I4626</f>
        <v>December</v>
      </c>
      <c r="J4627" s="184">
        <f>IF(F4627="USD", E4627, E4627 * IFERROR(VLOOKUP(F4627, EXCHANGE_RATE!A:B, 2, FALSE), "Currency not found"))</f>
        <v>1.325</v>
      </c>
      <c r="K4627" s="184">
        <f t="shared" si="428"/>
        <v>1.33</v>
      </c>
      <c r="L4627" s="184">
        <f>IF(C4627="MTS", B4627, B4627 * IFERROR(VLOOKUP(C4627, 'QTY_CONVERSIONS '!A:B, 2, FALSE), "Units not  found"))</f>
        <v>10</v>
      </c>
      <c r="M4627" s="185">
        <f t="shared" si="429"/>
        <v>13300</v>
      </c>
      <c r="N4627" s="143" t="str">
        <f>IFERROR(VLOOKUP(D4627, Product_Category!A:B, 2, FALSE), "Uncategorized")</f>
        <v>CMC</v>
      </c>
      <c r="O4627" s="186">
        <f t="shared" si="431"/>
        <v>1330</v>
      </c>
      <c r="P4627" s="185">
        <f t="shared" si="430"/>
        <v>13300</v>
      </c>
      <c r="Q4627" s="143">
        <v>2023</v>
      </c>
      <c r="R4627" s="143" t="str">
        <f>IFERROR(VLOOKUP(G4627,'SOURCE COMPANY'!A:B, 2, FALSE), "")</f>
        <v>Dhariyal Polymers</v>
      </c>
      <c r="S4627" s="143" t="str">
        <f>IFERROR(VLOOKUP(H4627,'CUSTOMER NAME'!A:B, 2, FALSE), "")</f>
        <v>UNILEVER LIPTON</v>
      </c>
    </row>
    <row r="4628" spans="1:19">
      <c r="A4628" s="133" t="s">
        <v>816</v>
      </c>
      <c r="B4628" s="131">
        <v>90000</v>
      </c>
      <c r="C4628" s="131" t="s">
        <v>7</v>
      </c>
      <c r="D4628" s="131" t="s">
        <v>19</v>
      </c>
      <c r="E4628" s="131">
        <v>1.28</v>
      </c>
      <c r="F4628" s="131" t="s">
        <v>9</v>
      </c>
      <c r="G4628" s="132" t="s">
        <v>2783</v>
      </c>
      <c r="H4628" s="134" t="s">
        <v>825</v>
      </c>
      <c r="I4628" s="192" t="s">
        <v>3658</v>
      </c>
      <c r="J4628" s="184">
        <f>IF(F4628="USD", E4628, E4628 * IFERROR(VLOOKUP(F4628, EXCHANGE_RATE!A:B, 2, FALSE), "Currency not found"))</f>
        <v>1.28</v>
      </c>
      <c r="K4628" s="184">
        <f t="shared" si="428"/>
        <v>1.28</v>
      </c>
      <c r="L4628" s="184">
        <f>IF(C4628="MTS", B4628, B4628 * IFERROR(VLOOKUP(C4628, 'QTY_CONVERSIONS '!A:B, 2, FALSE), "Units not  found"))</f>
        <v>90</v>
      </c>
      <c r="M4628" s="185">
        <f t="shared" si="429"/>
        <v>115200</v>
      </c>
      <c r="N4628" s="143" t="str">
        <f>IFERROR(VLOOKUP(D4628, Product_Category!A:B, 2, FALSE), "Uncategorized")</f>
        <v>CMC</v>
      </c>
      <c r="O4628" s="186">
        <f t="shared" si="431"/>
        <v>1280</v>
      </c>
      <c r="P4628" s="185">
        <f t="shared" si="430"/>
        <v>115200</v>
      </c>
      <c r="Q4628" s="143">
        <v>2023</v>
      </c>
      <c r="R4628" s="143" t="str">
        <f>IFERROR(VLOOKUP(G4628,'SOURCE COMPANY'!A:B, 2, FALSE), "")</f>
        <v>Dhariyal Polymers</v>
      </c>
      <c r="S4628" s="143" t="str">
        <f>IFERROR(VLOOKUP(H4628,'CUSTOMER NAME'!A:B, 2, FALSE), "")</f>
        <v>UNILEVER LTD</v>
      </c>
    </row>
    <row r="4629" spans="1:19">
      <c r="A4629" s="238" t="s">
        <v>816</v>
      </c>
      <c r="B4629" s="224">
        <v>3000</v>
      </c>
      <c r="C4629" s="224" t="s">
        <v>7</v>
      </c>
      <c r="D4629" s="224" t="s">
        <v>19</v>
      </c>
      <c r="E4629" s="256">
        <v>2.8499430000000001</v>
      </c>
      <c r="F4629" s="224" t="s">
        <v>9</v>
      </c>
      <c r="G4629" s="132" t="s">
        <v>2783</v>
      </c>
      <c r="H4629" s="203" t="s">
        <v>825</v>
      </c>
      <c r="I4629" s="219" t="str">
        <f>I4628</f>
        <v>November</v>
      </c>
      <c r="J4629" s="184">
        <f>IF(F4629="USD", E4629, E4629 * IFERROR(VLOOKUP(F4629, EXCHANGE_RATE!A:B, 2, FALSE), "Currency not found"))</f>
        <v>2.8499430000000001</v>
      </c>
      <c r="K4629" s="184">
        <f t="shared" si="428"/>
        <v>2.8499999999999996</v>
      </c>
      <c r="L4629" s="184">
        <f>IF(C4629="MTS", B4629, B4629 * IFERROR(VLOOKUP(C4629, 'QTY_CONVERSIONS '!A:B, 2, FALSE), "Units not  found"))</f>
        <v>3</v>
      </c>
      <c r="M4629" s="185">
        <f t="shared" si="429"/>
        <v>8549.9999999999982</v>
      </c>
      <c r="N4629" s="143" t="str">
        <f>IFERROR(VLOOKUP(D4629, Product_Category!A:B, 2, FALSE), "Uncategorized")</f>
        <v>CMC</v>
      </c>
      <c r="O4629" s="186">
        <f t="shared" si="431"/>
        <v>2849.9999999999995</v>
      </c>
      <c r="P4629" s="185">
        <f t="shared" si="430"/>
        <v>8549.9999999999982</v>
      </c>
      <c r="Q4629" s="143">
        <v>2023</v>
      </c>
      <c r="R4629" s="143" t="str">
        <f>IFERROR(VLOOKUP(G4629,'SOURCE COMPANY'!A:B, 2, FALSE), "")</f>
        <v>Dhariyal Polymers</v>
      </c>
      <c r="S4629" s="143" t="str">
        <f>IFERROR(VLOOKUP(H4629,'CUSTOMER NAME'!A:B, 2, FALSE), "")</f>
        <v>UNILEVER LTD</v>
      </c>
    </row>
    <row r="4630" spans="1:19">
      <c r="A4630" s="233" t="s">
        <v>816</v>
      </c>
      <c r="B4630" s="118">
        <v>75000</v>
      </c>
      <c r="C4630" s="118" t="s">
        <v>7</v>
      </c>
      <c r="D4630" s="118" t="s">
        <v>19</v>
      </c>
      <c r="E4630" s="255">
        <v>1.57</v>
      </c>
      <c r="F4630" s="118" t="s">
        <v>9</v>
      </c>
      <c r="G4630" s="132" t="s">
        <v>2783</v>
      </c>
      <c r="H4630" s="199" t="s">
        <v>825</v>
      </c>
      <c r="I4630" s="219" t="str">
        <f>I4629</f>
        <v>November</v>
      </c>
      <c r="J4630" s="184">
        <f>IF(F4630="USD", E4630, E4630 * IFERROR(VLOOKUP(F4630, EXCHANGE_RATE!A:B, 2, FALSE), "Currency not found"))</f>
        <v>1.57</v>
      </c>
      <c r="K4630" s="184">
        <f t="shared" si="428"/>
        <v>1.57</v>
      </c>
      <c r="L4630" s="184">
        <f>IF(C4630="MTS", B4630, B4630 * IFERROR(VLOOKUP(C4630, 'QTY_CONVERSIONS '!A:B, 2, FALSE), "Units not  found"))</f>
        <v>75</v>
      </c>
      <c r="M4630" s="185">
        <f t="shared" si="429"/>
        <v>117750</v>
      </c>
      <c r="N4630" s="143" t="str">
        <f>IFERROR(VLOOKUP(D4630, Product_Category!A:B, 2, FALSE), "Uncategorized")</f>
        <v>CMC</v>
      </c>
      <c r="O4630" s="186">
        <f t="shared" si="431"/>
        <v>1570</v>
      </c>
      <c r="P4630" s="185">
        <f t="shared" si="430"/>
        <v>117750</v>
      </c>
      <c r="Q4630" s="143">
        <v>2023</v>
      </c>
      <c r="R4630" s="143" t="str">
        <f>IFERROR(VLOOKUP(G4630,'SOURCE COMPANY'!A:B, 2, FALSE), "")</f>
        <v>Dhariyal Polymers</v>
      </c>
      <c r="S4630" s="143" t="str">
        <f>IFERROR(VLOOKUP(H4630,'CUSTOMER NAME'!A:B, 2, FALSE), "")</f>
        <v>UNILEVER LTD</v>
      </c>
    </row>
    <row r="4631" spans="1:19">
      <c r="A4631" s="233" t="s">
        <v>816</v>
      </c>
      <c r="B4631" s="118">
        <v>4000</v>
      </c>
      <c r="C4631" s="118" t="s">
        <v>7</v>
      </c>
      <c r="D4631" s="118" t="s">
        <v>19</v>
      </c>
      <c r="E4631" s="255">
        <v>5.3998920000000004</v>
      </c>
      <c r="F4631" s="118" t="s">
        <v>9</v>
      </c>
      <c r="G4631" s="132" t="s">
        <v>2783</v>
      </c>
      <c r="H4631" s="199" t="s">
        <v>825</v>
      </c>
      <c r="I4631" s="219" t="str">
        <f>I4630</f>
        <v>November</v>
      </c>
      <c r="J4631" s="184">
        <f>IF(F4631="USD", E4631, E4631 * IFERROR(VLOOKUP(F4631, EXCHANGE_RATE!A:B, 2, FALSE), "Currency not found"))</f>
        <v>5.3998920000000004</v>
      </c>
      <c r="K4631" s="184">
        <f t="shared" si="428"/>
        <v>5.3999999999999995</v>
      </c>
      <c r="L4631" s="184">
        <f>IF(C4631="MTS", B4631, B4631 * IFERROR(VLOOKUP(C4631, 'QTY_CONVERSIONS '!A:B, 2, FALSE), "Units not  found"))</f>
        <v>4</v>
      </c>
      <c r="M4631" s="185">
        <f t="shared" si="429"/>
        <v>21599.999999999996</v>
      </c>
      <c r="N4631" s="143" t="str">
        <f>IFERROR(VLOOKUP(D4631, Product_Category!A:B, 2, FALSE), "Uncategorized")</f>
        <v>CMC</v>
      </c>
      <c r="O4631" s="186">
        <f t="shared" si="431"/>
        <v>5399.9999999999991</v>
      </c>
      <c r="P4631" s="185">
        <f t="shared" si="430"/>
        <v>21599.999999999996</v>
      </c>
      <c r="Q4631" s="143">
        <v>2023</v>
      </c>
      <c r="R4631" s="143" t="str">
        <f>IFERROR(VLOOKUP(G4631,'SOURCE COMPANY'!A:B, 2, FALSE), "")</f>
        <v>Dhariyal Polymers</v>
      </c>
      <c r="S4631" s="143" t="str">
        <f>IFERROR(VLOOKUP(H4631,'CUSTOMER NAME'!A:B, 2, FALSE), "")</f>
        <v>UNILEVER LTD</v>
      </c>
    </row>
    <row r="4632" spans="1:19">
      <c r="A4632" s="233" t="s">
        <v>929</v>
      </c>
      <c r="B4632" s="118">
        <v>50</v>
      </c>
      <c r="C4632" s="118" t="s">
        <v>7</v>
      </c>
      <c r="D4632" s="118" t="s">
        <v>19</v>
      </c>
      <c r="E4632" s="255">
        <v>237.26</v>
      </c>
      <c r="F4632" s="118" t="s">
        <v>1730</v>
      </c>
      <c r="G4632" s="132" t="s">
        <v>2783</v>
      </c>
      <c r="H4632" s="199" t="s">
        <v>825</v>
      </c>
      <c r="I4632" s="219" t="str">
        <f>I4631</f>
        <v>November</v>
      </c>
      <c r="J4632" s="184">
        <f>IF(F4632="USD", E4632, E4632 * IFERROR(VLOOKUP(F4632, EXCHANGE_RATE!A:B, 2, FALSE), "Currency not found"))</f>
        <v>2.8471199999999999</v>
      </c>
      <c r="K4632" s="184">
        <f t="shared" si="428"/>
        <v>2.8499999999999996</v>
      </c>
      <c r="L4632" s="184">
        <f>IF(C4632="MTS", B4632, B4632 * IFERROR(VLOOKUP(C4632, 'QTY_CONVERSIONS '!A:B, 2, FALSE), "Units not  found"))</f>
        <v>0.05</v>
      </c>
      <c r="M4632" s="185">
        <f t="shared" si="429"/>
        <v>142.49999999999997</v>
      </c>
      <c r="N4632" s="143" t="str">
        <f>IFERROR(VLOOKUP(D4632, Product_Category!A:B, 2, FALSE), "Uncategorized")</f>
        <v>CMC</v>
      </c>
      <c r="O4632" s="186">
        <f t="shared" si="431"/>
        <v>2849.9999999999995</v>
      </c>
      <c r="P4632" s="185">
        <f t="shared" si="430"/>
        <v>142.49999999999997</v>
      </c>
      <c r="Q4632" s="143">
        <v>2023</v>
      </c>
      <c r="R4632" s="143" t="str">
        <f>IFERROR(VLOOKUP(G4632,'SOURCE COMPANY'!A:B, 2, FALSE), "")</f>
        <v>Dhariyal Polymers</v>
      </c>
      <c r="S4632" s="143" t="str">
        <f>IFERROR(VLOOKUP(H4632,'CUSTOMER NAME'!A:B, 2, FALSE), "")</f>
        <v>UNILEVER LTD</v>
      </c>
    </row>
    <row r="4633" spans="1:19">
      <c r="A4633" s="233" t="s">
        <v>1025</v>
      </c>
      <c r="B4633" s="118">
        <v>5000</v>
      </c>
      <c r="C4633" s="118" t="s">
        <v>7</v>
      </c>
      <c r="D4633" s="118" t="s">
        <v>19</v>
      </c>
      <c r="E4633" s="255">
        <v>1.5599688</v>
      </c>
      <c r="F4633" s="118" t="s">
        <v>9</v>
      </c>
      <c r="G4633" s="132" t="s">
        <v>2783</v>
      </c>
      <c r="H4633" s="199" t="s">
        <v>825</v>
      </c>
      <c r="I4633" s="219" t="str">
        <f>I4632</f>
        <v>November</v>
      </c>
      <c r="J4633" s="184">
        <f>IF(F4633="USD", E4633, E4633 * IFERROR(VLOOKUP(F4633, EXCHANGE_RATE!A:B, 2, FALSE), "Currency not found"))</f>
        <v>1.5599688</v>
      </c>
      <c r="K4633" s="184">
        <f t="shared" si="428"/>
        <v>1.56</v>
      </c>
      <c r="L4633" s="184">
        <f>IF(C4633="MTS", B4633, B4633 * IFERROR(VLOOKUP(C4633, 'QTY_CONVERSIONS '!A:B, 2, FALSE), "Units not  found"))</f>
        <v>5</v>
      </c>
      <c r="M4633" s="185">
        <f t="shared" si="429"/>
        <v>7800</v>
      </c>
      <c r="N4633" s="143" t="str">
        <f>IFERROR(VLOOKUP(D4633, Product_Category!A:B, 2, FALSE), "Uncategorized")</f>
        <v>CMC</v>
      </c>
      <c r="O4633" s="186">
        <f t="shared" si="431"/>
        <v>1560</v>
      </c>
      <c r="P4633" s="185">
        <f t="shared" si="430"/>
        <v>7800</v>
      </c>
      <c r="Q4633" s="143">
        <v>2023</v>
      </c>
      <c r="R4633" s="143" t="str">
        <f>IFERROR(VLOOKUP(G4633,'SOURCE COMPANY'!A:B, 2, FALSE), "")</f>
        <v>Dhariyal Polymers</v>
      </c>
      <c r="S4633" s="143" t="str">
        <f>IFERROR(VLOOKUP(H4633,'CUSTOMER NAME'!A:B, 2, FALSE), "")</f>
        <v>UNILEVER LTD</v>
      </c>
    </row>
    <row r="4634" spans="1:19">
      <c r="A4634" s="133" t="s">
        <v>929</v>
      </c>
      <c r="B4634" s="131">
        <v>200</v>
      </c>
      <c r="C4634" s="131" t="s">
        <v>7</v>
      </c>
      <c r="D4634" s="131" t="s">
        <v>2782</v>
      </c>
      <c r="E4634" s="131">
        <v>323.39999999999998</v>
      </c>
      <c r="F4634" s="131" t="s">
        <v>1730</v>
      </c>
      <c r="G4634" s="132" t="s">
        <v>2783</v>
      </c>
      <c r="H4634" s="134" t="s">
        <v>701</v>
      </c>
      <c r="I4634" s="192" t="s">
        <v>2670</v>
      </c>
      <c r="J4634" s="184">
        <f>IF(F4634="USD", E4634, E4634 * IFERROR(VLOOKUP(F4634, EXCHANGE_RATE!A:B, 2, FALSE), "Currency not found"))</f>
        <v>3.8807999999999998</v>
      </c>
      <c r="K4634" s="184">
        <f t="shared" si="428"/>
        <v>3.8899999999999997</v>
      </c>
      <c r="L4634" s="184">
        <f>IF(C4634="MTS", B4634, B4634 * IFERROR(VLOOKUP(C4634, 'QTY_CONVERSIONS '!A:B, 2, FALSE), "Units not  found"))</f>
        <v>0.2</v>
      </c>
      <c r="M4634" s="185">
        <f t="shared" si="429"/>
        <v>777.99999999999989</v>
      </c>
      <c r="N4634" s="143" t="str">
        <f>IFERROR(VLOOKUP(D4634, Product_Category!A:B, 2, FALSE), "Uncategorized")</f>
        <v>CMC</v>
      </c>
      <c r="O4634" s="186">
        <f t="shared" si="431"/>
        <v>3889.9999999999995</v>
      </c>
      <c r="P4634" s="185">
        <f t="shared" si="430"/>
        <v>778</v>
      </c>
      <c r="Q4634" s="143">
        <v>2023</v>
      </c>
      <c r="R4634" s="143" t="str">
        <f>IFERROR(VLOOKUP(G4634,'SOURCE COMPANY'!A:B, 2, FALSE), "")</f>
        <v>Dhariyal Polymers</v>
      </c>
      <c r="S4634" s="143" t="str">
        <f>IFERROR(VLOOKUP(H4634,'CUSTOMER NAME'!A:B, 2, FALSE), "")</f>
        <v>UNILEVER NEPAL</v>
      </c>
    </row>
    <row r="4635" spans="1:19">
      <c r="A4635" s="133" t="s">
        <v>929</v>
      </c>
      <c r="B4635" s="131">
        <v>2000</v>
      </c>
      <c r="C4635" s="131" t="s">
        <v>7</v>
      </c>
      <c r="D4635" s="131" t="s">
        <v>2782</v>
      </c>
      <c r="E4635" s="131">
        <v>329.34</v>
      </c>
      <c r="F4635" s="131" t="s">
        <v>1730</v>
      </c>
      <c r="G4635" s="132" t="s">
        <v>2783</v>
      </c>
      <c r="H4635" s="134" t="s">
        <v>701</v>
      </c>
      <c r="I4635" s="192" t="s">
        <v>2670</v>
      </c>
      <c r="J4635" s="184">
        <f>IF(F4635="USD", E4635, E4635 * IFERROR(VLOOKUP(F4635, EXCHANGE_RATE!A:B, 2, FALSE), "Currency not found"))</f>
        <v>3.9520799999999996</v>
      </c>
      <c r="K4635" s="184">
        <f t="shared" si="428"/>
        <v>3.96</v>
      </c>
      <c r="L4635" s="184">
        <f>IF(C4635="MTS", B4635, B4635 * IFERROR(VLOOKUP(C4635, 'QTY_CONVERSIONS '!A:B, 2, FALSE), "Units not  found"))</f>
        <v>2</v>
      </c>
      <c r="M4635" s="185">
        <f t="shared" si="429"/>
        <v>7920</v>
      </c>
      <c r="N4635" s="143" t="str">
        <f>IFERROR(VLOOKUP(D4635, Product_Category!A:B, 2, FALSE), "Uncategorized")</f>
        <v>CMC</v>
      </c>
      <c r="O4635" s="186">
        <f t="shared" si="431"/>
        <v>3960</v>
      </c>
      <c r="P4635" s="185">
        <f t="shared" si="430"/>
        <v>7920</v>
      </c>
      <c r="Q4635" s="143">
        <v>2023</v>
      </c>
      <c r="R4635" s="143" t="str">
        <f>IFERROR(VLOOKUP(G4635,'SOURCE COMPANY'!A:B, 2, FALSE), "")</f>
        <v>Dhariyal Polymers</v>
      </c>
      <c r="S4635" s="143" t="str">
        <f>IFERROR(VLOOKUP(H4635,'CUSTOMER NAME'!A:B, 2, FALSE), "")</f>
        <v>UNILEVER NEPAL</v>
      </c>
    </row>
    <row r="4636" spans="1:19">
      <c r="A4636" s="119" t="s">
        <v>929</v>
      </c>
      <c r="B4636" s="120">
        <v>2000</v>
      </c>
      <c r="C4636" s="120" t="s">
        <v>7</v>
      </c>
      <c r="D4636" s="120" t="s">
        <v>19</v>
      </c>
      <c r="E4636" s="120">
        <v>4.03</v>
      </c>
      <c r="F4636" s="120" t="s">
        <v>9</v>
      </c>
      <c r="G4636" s="132" t="s">
        <v>2783</v>
      </c>
      <c r="H4636" s="121" t="s">
        <v>3173</v>
      </c>
      <c r="I4636" s="192" t="s">
        <v>3389</v>
      </c>
      <c r="J4636" s="184">
        <f>IF(F4636="USD", E4636, E4636 * IFERROR(VLOOKUP(F4636, EXCHANGE_RATE!A:B, 2, FALSE), "Currency not found"))</f>
        <v>4.03</v>
      </c>
      <c r="K4636" s="184">
        <f t="shared" si="428"/>
        <v>4.03</v>
      </c>
      <c r="L4636" s="184">
        <f>IF(C4636="MTS", B4636, B4636 * IFERROR(VLOOKUP(C4636, 'QTY_CONVERSIONS '!A:B, 2, FALSE), "Units not  found"))</f>
        <v>2</v>
      </c>
      <c r="M4636" s="185">
        <f t="shared" si="429"/>
        <v>8060.0000000000009</v>
      </c>
      <c r="N4636" s="143" t="str">
        <f>IFERROR(VLOOKUP(D4636, Product_Category!A:B, 2, FALSE), "Uncategorized")</f>
        <v>CMC</v>
      </c>
      <c r="O4636" s="186">
        <f t="shared" si="431"/>
        <v>4030.0000000000005</v>
      </c>
      <c r="P4636" s="185">
        <f t="shared" si="430"/>
        <v>8060.0000000000009</v>
      </c>
      <c r="Q4636" s="143">
        <v>2023</v>
      </c>
      <c r="R4636" s="143" t="str">
        <f>IFERROR(VLOOKUP(G4636,'SOURCE COMPANY'!A:B, 2, FALSE), "")</f>
        <v>Dhariyal Polymers</v>
      </c>
      <c r="S4636" s="143" t="str">
        <f>IFERROR(VLOOKUP(H4636,'CUSTOMER NAME'!A:B, 2, FALSE), "")</f>
        <v>UNILEVER NEPAL LTD</v>
      </c>
    </row>
    <row r="4637" spans="1:19">
      <c r="A4637" s="122" t="s">
        <v>929</v>
      </c>
      <c r="B4637" s="123">
        <v>200</v>
      </c>
      <c r="C4637" s="123" t="s">
        <v>7</v>
      </c>
      <c r="D4637" s="123" t="s">
        <v>3172</v>
      </c>
      <c r="E4637" s="123">
        <v>3.88</v>
      </c>
      <c r="F4637" s="123" t="s">
        <v>9</v>
      </c>
      <c r="G4637" s="132" t="s">
        <v>2783</v>
      </c>
      <c r="H4637" s="124" t="s">
        <v>3173</v>
      </c>
      <c r="I4637" s="192" t="s">
        <v>3034</v>
      </c>
      <c r="J4637" s="184">
        <f>IF(F4637="USD", E4637, E4637 * IFERROR(VLOOKUP(F4637, EXCHANGE_RATE!A:B, 2, FALSE), "Currency not found"))</f>
        <v>3.88</v>
      </c>
      <c r="K4637" s="184">
        <f t="shared" si="428"/>
        <v>3.88</v>
      </c>
      <c r="L4637" s="184">
        <f>IF(C4637="MTS", B4637, B4637 * IFERROR(VLOOKUP(C4637, 'QTY_CONVERSIONS '!A:B, 2, FALSE), "Units not  found"))</f>
        <v>0.2</v>
      </c>
      <c r="M4637" s="185">
        <f t="shared" si="429"/>
        <v>776</v>
      </c>
      <c r="N4637" s="143" t="str">
        <f>IFERROR(VLOOKUP(D4637, Product_Category!A:B, 2, FALSE), "Uncategorized")</f>
        <v>CMC</v>
      </c>
      <c r="O4637" s="186">
        <f t="shared" si="431"/>
        <v>3880</v>
      </c>
      <c r="P4637" s="185">
        <f t="shared" si="430"/>
        <v>776</v>
      </c>
      <c r="Q4637" s="143">
        <v>2023</v>
      </c>
      <c r="R4637" s="143" t="str">
        <f>IFERROR(VLOOKUP(G4637,'SOURCE COMPANY'!A:B, 2, FALSE), "")</f>
        <v>Dhariyal Polymers</v>
      </c>
      <c r="S4637" s="143" t="str">
        <f>IFERROR(VLOOKUP(H4637,'CUSTOMER NAME'!A:B, 2, FALSE), "")</f>
        <v>UNILEVER NEPAL LTD</v>
      </c>
    </row>
    <row r="4638" spans="1:19">
      <c r="A4638" s="234" t="s">
        <v>1019</v>
      </c>
      <c r="B4638" s="143">
        <v>100</v>
      </c>
      <c r="C4638" s="143" t="s">
        <v>7</v>
      </c>
      <c r="D4638" s="143" t="s">
        <v>633</v>
      </c>
      <c r="E4638" s="255">
        <v>13</v>
      </c>
      <c r="F4638" s="143" t="s">
        <v>9</v>
      </c>
      <c r="G4638" s="132" t="s">
        <v>1362</v>
      </c>
      <c r="H4638" s="198" t="s">
        <v>1363</v>
      </c>
      <c r="I4638" s="219" t="str">
        <f>I4637</f>
        <v>September</v>
      </c>
      <c r="J4638" s="184">
        <f>IF(F4638="USD", E4638, E4638 * IFERROR(VLOOKUP(F4638, EXCHANGE_RATE!A:B, 2, FALSE), "Currency not found"))</f>
        <v>13</v>
      </c>
      <c r="K4638" s="184">
        <f t="shared" si="428"/>
        <v>13</v>
      </c>
      <c r="L4638" s="184">
        <f>IF(C4638="MTS", B4638, B4638 * IFERROR(VLOOKUP(C4638, 'QTY_CONVERSIONS '!A:B, 2, FALSE), "Units not  found"))</f>
        <v>0.1</v>
      </c>
      <c r="M4638" s="185">
        <f t="shared" si="429"/>
        <v>1300</v>
      </c>
      <c r="N4638" s="143" t="str">
        <f>IFERROR(VLOOKUP(D4638, Product_Category!A:B, 2, FALSE), "Uncategorized")</f>
        <v>CMC</v>
      </c>
      <c r="O4638" s="186">
        <f t="shared" si="431"/>
        <v>13000</v>
      </c>
      <c r="P4638" s="185">
        <f t="shared" si="430"/>
        <v>1300</v>
      </c>
      <c r="Q4638" s="143">
        <v>2023</v>
      </c>
      <c r="R4638" s="143" t="str">
        <f>IFERROR(VLOOKUP(G4638,'SOURCE COMPANY'!A:B, 2, FALSE), "")</f>
        <v>Amit Hydeocolloids</v>
      </c>
      <c r="S4638" s="143" t="str">
        <f>IFERROR(VLOOKUP(H4638,'CUSTOMER NAME'!A:B, 2, FALSE), "")</f>
        <v>UNIMED HEALTH</v>
      </c>
    </row>
    <row r="4639" spans="1:19">
      <c r="A4639" s="233" t="s">
        <v>532</v>
      </c>
      <c r="B4639" s="118">
        <v>27000</v>
      </c>
      <c r="C4639" s="118" t="s">
        <v>7</v>
      </c>
      <c r="D4639" s="118" t="s">
        <v>548</v>
      </c>
      <c r="E4639" s="255">
        <v>2.98</v>
      </c>
      <c r="F4639" s="118" t="s">
        <v>9</v>
      </c>
      <c r="G4639" s="224" t="s">
        <v>549</v>
      </c>
      <c r="H4639" s="199" t="s">
        <v>550</v>
      </c>
      <c r="I4639" s="219" t="str">
        <f>I4638</f>
        <v>September</v>
      </c>
      <c r="J4639" s="184">
        <f>IF(F4639="USD", E4639, E4639 * IFERROR(VLOOKUP(F4639, EXCHANGE_RATE!A:B, 2, FALSE), "Currency not found"))</f>
        <v>2.98</v>
      </c>
      <c r="K4639" s="184">
        <f t="shared" si="428"/>
        <v>2.98</v>
      </c>
      <c r="L4639" s="184">
        <f>IF(C4639="MTS", B4639, B4639 * IFERROR(VLOOKUP(C4639, 'QTY_CONVERSIONS '!A:B, 2, FALSE), "Units not  found"))</f>
        <v>27</v>
      </c>
      <c r="M4639" s="185">
        <f t="shared" si="429"/>
        <v>80460</v>
      </c>
      <c r="N4639" s="143" t="str">
        <f>IFERROR(VLOOKUP(D4639, Product_Category!A:B, 2, FALSE), "Uncategorized")</f>
        <v>MCC</v>
      </c>
      <c r="O4639" s="186">
        <f t="shared" si="431"/>
        <v>2980</v>
      </c>
      <c r="P4639" s="185">
        <f t="shared" si="430"/>
        <v>80460</v>
      </c>
      <c r="Q4639" s="143">
        <v>2023</v>
      </c>
      <c r="R4639" s="143" t="str">
        <f>IFERROR(VLOOKUP(G4639,'SOURCE COMPANY'!A:B, 2, FALSE), "")</f>
        <v>DIP CHEM</v>
      </c>
      <c r="S4639" s="143" t="str">
        <f>IFERROR(VLOOKUP(H4639,'CUSTOMER NAME'!A:B, 2, FALSE), "")</f>
        <v>UNIMED UNIHEALTH</v>
      </c>
    </row>
    <row r="4640" spans="1:19">
      <c r="A4640" s="233" t="s">
        <v>532</v>
      </c>
      <c r="B4640" s="118">
        <v>9000</v>
      </c>
      <c r="C4640" s="118" t="s">
        <v>7</v>
      </c>
      <c r="D4640" s="118" t="s">
        <v>551</v>
      </c>
      <c r="E4640" s="255">
        <v>2.98</v>
      </c>
      <c r="F4640" s="118" t="s">
        <v>9</v>
      </c>
      <c r="G4640" s="224" t="s">
        <v>549</v>
      </c>
      <c r="H4640" s="199" t="s">
        <v>550</v>
      </c>
      <c r="I4640" s="219" t="str">
        <f>I4639</f>
        <v>September</v>
      </c>
      <c r="J4640" s="184">
        <f>IF(F4640="USD", E4640, E4640 * IFERROR(VLOOKUP(F4640, EXCHANGE_RATE!A:B, 2, FALSE), "Currency not found"))</f>
        <v>2.98</v>
      </c>
      <c r="K4640" s="184">
        <f t="shared" si="428"/>
        <v>2.98</v>
      </c>
      <c r="L4640" s="184">
        <f>IF(C4640="MTS", B4640, B4640 * IFERROR(VLOOKUP(C4640, 'QTY_CONVERSIONS '!A:B, 2, FALSE), "Units not  found"))</f>
        <v>9</v>
      </c>
      <c r="M4640" s="185">
        <f t="shared" si="429"/>
        <v>26820</v>
      </c>
      <c r="N4640" s="143" t="str">
        <f>IFERROR(VLOOKUP(D4640, Product_Category!A:B, 2, FALSE), "Uncategorized")</f>
        <v>MCC</v>
      </c>
      <c r="O4640" s="186">
        <f t="shared" si="431"/>
        <v>2980</v>
      </c>
      <c r="P4640" s="185">
        <f t="shared" si="430"/>
        <v>26820</v>
      </c>
      <c r="Q4640" s="143">
        <v>2023</v>
      </c>
      <c r="R4640" s="143" t="str">
        <f>IFERROR(VLOOKUP(G4640,'SOURCE COMPANY'!A:B, 2, FALSE), "")</f>
        <v>DIP CHEM</v>
      </c>
      <c r="S4640" s="143" t="str">
        <f>IFERROR(VLOOKUP(H4640,'CUSTOMER NAME'!A:B, 2, FALSE), "")</f>
        <v>UNIMED UNIHEALTH</v>
      </c>
    </row>
    <row r="4641" spans="1:19">
      <c r="A4641" s="133" t="s">
        <v>816</v>
      </c>
      <c r="B4641" s="131">
        <v>9000</v>
      </c>
      <c r="C4641" s="131" t="s">
        <v>7</v>
      </c>
      <c r="D4641" s="131" t="s">
        <v>3080</v>
      </c>
      <c r="E4641" s="131">
        <v>3.8</v>
      </c>
      <c r="F4641" s="131" t="s">
        <v>9</v>
      </c>
      <c r="G4641" s="224" t="s">
        <v>88</v>
      </c>
      <c r="H4641" s="134" t="s">
        <v>3401</v>
      </c>
      <c r="I4641" s="192" t="s">
        <v>3658</v>
      </c>
      <c r="J4641" s="184">
        <f>IF(F4641="USD", E4641, E4641 * IFERROR(VLOOKUP(F4641, EXCHANGE_RATE!A:B, 2, FALSE), "Currency not found"))</f>
        <v>3.8</v>
      </c>
      <c r="K4641" s="184">
        <f t="shared" si="428"/>
        <v>3.8</v>
      </c>
      <c r="L4641" s="184">
        <f>IF(C4641="MTS", B4641, B4641 * IFERROR(VLOOKUP(C4641, 'QTY_CONVERSIONS '!A:B, 2, FALSE), "Units not  found"))</f>
        <v>9</v>
      </c>
      <c r="M4641" s="185">
        <f t="shared" si="429"/>
        <v>34200</v>
      </c>
      <c r="N4641" s="143" t="str">
        <f>IFERROR(VLOOKUP(D4641, Product_Category!A:B, 2, FALSE), "Uncategorized")</f>
        <v>MCC</v>
      </c>
      <c r="O4641" s="186">
        <f t="shared" si="431"/>
        <v>3800</v>
      </c>
      <c r="P4641" s="185">
        <f t="shared" si="430"/>
        <v>34200</v>
      </c>
      <c r="Q4641" s="143">
        <v>2023</v>
      </c>
      <c r="R4641" s="143" t="str">
        <f>IFERROR(VLOOKUP(G4641,'SOURCE COMPANY'!A:B, 2, FALSE), "")</f>
        <v>DFE PHARMA</v>
      </c>
      <c r="S4641" s="143" t="str">
        <f>IFERROR(VLOOKUP(H4641,'CUSTOMER NAME'!A:B, 2, FALSE), "")</f>
        <v>UNIMED UNIHEALTH PHARMA</v>
      </c>
    </row>
    <row r="4642" spans="1:19">
      <c r="A4642" s="133" t="s">
        <v>816</v>
      </c>
      <c r="B4642" s="131">
        <v>9000</v>
      </c>
      <c r="C4642" s="131" t="s">
        <v>7</v>
      </c>
      <c r="D4642" s="131" t="s">
        <v>3080</v>
      </c>
      <c r="E4642" s="131">
        <v>3.83</v>
      </c>
      <c r="F4642" s="131" t="s">
        <v>9</v>
      </c>
      <c r="G4642" s="224" t="s">
        <v>88</v>
      </c>
      <c r="H4642" s="134" t="s">
        <v>3401</v>
      </c>
      <c r="I4642" s="192" t="s">
        <v>3658</v>
      </c>
      <c r="J4642" s="184">
        <f>IF(F4642="USD", E4642, E4642 * IFERROR(VLOOKUP(F4642, EXCHANGE_RATE!A:B, 2, FALSE), "Currency not found"))</f>
        <v>3.83</v>
      </c>
      <c r="K4642" s="184">
        <f t="shared" si="428"/>
        <v>3.83</v>
      </c>
      <c r="L4642" s="184">
        <f>IF(C4642="MTS", B4642, B4642 * IFERROR(VLOOKUP(C4642, 'QTY_CONVERSIONS '!A:B, 2, FALSE), "Units not  found"))</f>
        <v>9</v>
      </c>
      <c r="M4642" s="185">
        <f t="shared" si="429"/>
        <v>34470</v>
      </c>
      <c r="N4642" s="143" t="str">
        <f>IFERROR(VLOOKUP(D4642, Product_Category!A:B, 2, FALSE), "Uncategorized")</f>
        <v>MCC</v>
      </c>
      <c r="O4642" s="186">
        <f t="shared" si="431"/>
        <v>3830</v>
      </c>
      <c r="P4642" s="185">
        <f t="shared" si="430"/>
        <v>34470</v>
      </c>
      <c r="Q4642" s="143">
        <v>2023</v>
      </c>
      <c r="R4642" s="143" t="str">
        <f>IFERROR(VLOOKUP(G4642,'SOURCE COMPANY'!A:B, 2, FALSE), "")</f>
        <v>DFE PHARMA</v>
      </c>
      <c r="S4642" s="143" t="str">
        <f>IFERROR(VLOOKUP(H4642,'CUSTOMER NAME'!A:B, 2, FALSE), "")</f>
        <v>UNIMED UNIHEALTH PHARMA</v>
      </c>
    </row>
    <row r="4643" spans="1:19">
      <c r="A4643" s="119" t="s">
        <v>816</v>
      </c>
      <c r="B4643" s="120">
        <v>9000</v>
      </c>
      <c r="C4643" s="120" t="s">
        <v>7</v>
      </c>
      <c r="D4643" s="120" t="s">
        <v>3050</v>
      </c>
      <c r="E4643" s="120">
        <v>3</v>
      </c>
      <c r="F4643" s="120" t="s">
        <v>9</v>
      </c>
      <c r="G4643" s="224" t="s">
        <v>549</v>
      </c>
      <c r="H4643" s="121" t="s">
        <v>3401</v>
      </c>
      <c r="I4643" s="192" t="s">
        <v>3389</v>
      </c>
      <c r="J4643" s="184">
        <f>IF(F4643="USD", E4643, E4643 * IFERROR(VLOOKUP(F4643, EXCHANGE_RATE!A:B, 2, FALSE), "Currency not found"))</f>
        <v>3</v>
      </c>
      <c r="K4643" s="184">
        <f t="shared" si="428"/>
        <v>3</v>
      </c>
      <c r="L4643" s="184">
        <f>IF(C4643="MTS", B4643, B4643 * IFERROR(VLOOKUP(C4643, 'QTY_CONVERSIONS '!A:B, 2, FALSE), "Units not  found"))</f>
        <v>9</v>
      </c>
      <c r="M4643" s="185">
        <f t="shared" si="429"/>
        <v>27000</v>
      </c>
      <c r="N4643" s="143" t="str">
        <f>IFERROR(VLOOKUP(D4643, Product_Category!A:B, 2, FALSE), "Uncategorized")</f>
        <v>MCC</v>
      </c>
      <c r="O4643" s="186">
        <f t="shared" si="431"/>
        <v>3000</v>
      </c>
      <c r="P4643" s="185">
        <f t="shared" si="430"/>
        <v>27000</v>
      </c>
      <c r="Q4643" s="143">
        <v>2023</v>
      </c>
      <c r="R4643" s="143" t="str">
        <f>IFERROR(VLOOKUP(G4643,'SOURCE COMPANY'!A:B, 2, FALSE), "")</f>
        <v>DIP CHEM</v>
      </c>
      <c r="S4643" s="143" t="str">
        <f>IFERROR(VLOOKUP(H4643,'CUSTOMER NAME'!A:B, 2, FALSE), "")</f>
        <v>UNIMED UNIHEALTH PHARMA</v>
      </c>
    </row>
    <row r="4644" spans="1:19">
      <c r="A4644" s="234" t="s">
        <v>929</v>
      </c>
      <c r="B4644" s="143">
        <v>25</v>
      </c>
      <c r="C4644" s="143" t="s">
        <v>7</v>
      </c>
      <c r="D4644" s="143" t="s">
        <v>589</v>
      </c>
      <c r="E4644" s="255">
        <v>120</v>
      </c>
      <c r="F4644" s="143" t="s">
        <v>1730</v>
      </c>
      <c r="G4644" s="224" t="s">
        <v>696</v>
      </c>
      <c r="H4644" s="198" t="s">
        <v>1308</v>
      </c>
      <c r="I4644" s="219" t="str">
        <f>I4643</f>
        <v>October</v>
      </c>
      <c r="J4644" s="184">
        <f>IF(F4644="USD", E4644, E4644 * IFERROR(VLOOKUP(F4644, EXCHANGE_RATE!A:B, 2, FALSE), "Currency not found"))</f>
        <v>1.44</v>
      </c>
      <c r="K4644" s="184">
        <f t="shared" si="428"/>
        <v>1.44</v>
      </c>
      <c r="L4644" s="184">
        <f>IF(C4644="MTS", B4644, B4644 * IFERROR(VLOOKUP(C4644, 'QTY_CONVERSIONS '!A:B, 2, FALSE), "Units not  found"))</f>
        <v>2.5000000000000001E-2</v>
      </c>
      <c r="M4644" s="185">
        <f t="shared" si="429"/>
        <v>36</v>
      </c>
      <c r="N4644" s="143" t="str">
        <f>IFERROR(VLOOKUP(D4644, Product_Category!A:B, 2, FALSE), "Uncategorized")</f>
        <v>MAGNESIUM STEARATE</v>
      </c>
      <c r="O4644" s="186">
        <f t="shared" si="431"/>
        <v>1440</v>
      </c>
      <c r="P4644" s="185">
        <f t="shared" si="430"/>
        <v>36</v>
      </c>
      <c r="Q4644" s="143">
        <v>2023</v>
      </c>
      <c r="R4644" s="143" t="str">
        <f>IFERROR(VLOOKUP(G4644,'SOURCE COMPANY'!A:B, 2, FALSE), "")</f>
        <v>Devaya Enterprises</v>
      </c>
      <c r="S4644" s="143" t="str">
        <f>IFERROR(VLOOKUP(H4644,'CUSTOMER NAME'!A:B, 2, FALSE), "")</f>
        <v>UNIQUE PHARMA</v>
      </c>
    </row>
    <row r="4645" spans="1:19">
      <c r="A4645" s="235" t="s">
        <v>1522</v>
      </c>
      <c r="B4645" s="221">
        <v>50</v>
      </c>
      <c r="C4645" s="221" t="s">
        <v>7</v>
      </c>
      <c r="D4645" s="221" t="s">
        <v>1526</v>
      </c>
      <c r="E4645" s="54">
        <v>193.333</v>
      </c>
      <c r="F4645" s="221" t="s">
        <v>1730</v>
      </c>
      <c r="G4645" s="224" t="s">
        <v>696</v>
      </c>
      <c r="H4645" s="200" t="s">
        <v>1308</v>
      </c>
      <c r="I4645" s="219" t="str">
        <f>I4644</f>
        <v>October</v>
      </c>
      <c r="J4645" s="184">
        <f>IF(F4645="USD", E4645, E4645 * IFERROR(VLOOKUP(F4645, EXCHANGE_RATE!A:B, 2, FALSE), "Currency not found"))</f>
        <v>2.3199960000000002</v>
      </c>
      <c r="K4645" s="184">
        <f t="shared" si="428"/>
        <v>2.3199999999999998</v>
      </c>
      <c r="L4645" s="184">
        <f>IF(C4645="MTS", B4645, B4645 * IFERROR(VLOOKUP(C4645, 'QTY_CONVERSIONS '!A:B, 2, FALSE), "Units not  found"))</f>
        <v>0.05</v>
      </c>
      <c r="M4645" s="185">
        <f t="shared" si="429"/>
        <v>115.99999999999999</v>
      </c>
      <c r="N4645" s="143" t="str">
        <f>IFERROR(VLOOKUP(D4645, Product_Category!A:B, 2, FALSE), "Uncategorized")</f>
        <v>CROSCARMELLOSE SODIUM</v>
      </c>
      <c r="O4645" s="186">
        <f t="shared" si="431"/>
        <v>2320</v>
      </c>
      <c r="P4645" s="185">
        <f t="shared" si="430"/>
        <v>116</v>
      </c>
      <c r="Q4645" s="143">
        <v>2023</v>
      </c>
      <c r="R4645" s="143" t="str">
        <f>IFERROR(VLOOKUP(G4645,'SOURCE COMPANY'!A:B, 2, FALSE), "")</f>
        <v>Devaya Enterprises</v>
      </c>
      <c r="S4645" s="143" t="str">
        <f>IFERROR(VLOOKUP(H4645,'CUSTOMER NAME'!A:B, 2, FALSE), "")</f>
        <v>UNIQUE PHARMA</v>
      </c>
    </row>
    <row r="4646" spans="1:19">
      <c r="A4646" s="234" t="s">
        <v>1522</v>
      </c>
      <c r="B4646" s="143">
        <v>75</v>
      </c>
      <c r="C4646" s="143" t="s">
        <v>7</v>
      </c>
      <c r="D4646" s="143" t="s">
        <v>1526</v>
      </c>
      <c r="E4646" s="52">
        <v>173.333</v>
      </c>
      <c r="F4646" s="143" t="s">
        <v>1730</v>
      </c>
      <c r="G4646" s="224" t="s">
        <v>696</v>
      </c>
      <c r="H4646" s="198" t="s">
        <v>1308</v>
      </c>
      <c r="I4646" s="219" t="str">
        <f>I4645</f>
        <v>October</v>
      </c>
      <c r="J4646" s="184">
        <f>IF(F4646="USD", E4646, E4646 * IFERROR(VLOOKUP(F4646, EXCHANGE_RATE!A:B, 2, FALSE), "Currency not found"))</f>
        <v>2.079996</v>
      </c>
      <c r="K4646" s="184">
        <f t="shared" si="428"/>
        <v>2.0799999999999996</v>
      </c>
      <c r="L4646" s="184">
        <f>IF(C4646="MTS", B4646, B4646 * IFERROR(VLOOKUP(C4646, 'QTY_CONVERSIONS '!A:B, 2, FALSE), "Units not  found"))</f>
        <v>7.4999999999999997E-2</v>
      </c>
      <c r="M4646" s="185">
        <f t="shared" si="429"/>
        <v>155.99999999999997</v>
      </c>
      <c r="N4646" s="143" t="str">
        <f>IFERROR(VLOOKUP(D4646, Product_Category!A:B, 2, FALSE), "Uncategorized")</f>
        <v>CROSCARMELLOSE SODIUM</v>
      </c>
      <c r="O4646" s="186">
        <f t="shared" si="431"/>
        <v>2079.9999999999995</v>
      </c>
      <c r="P4646" s="185">
        <f t="shared" si="430"/>
        <v>155.99999999999997</v>
      </c>
      <c r="Q4646" s="143">
        <v>2023</v>
      </c>
      <c r="R4646" s="143" t="str">
        <f>IFERROR(VLOOKUP(G4646,'SOURCE COMPANY'!A:B, 2, FALSE), "")</f>
        <v>Devaya Enterprises</v>
      </c>
      <c r="S4646" s="143" t="str">
        <f>IFERROR(VLOOKUP(H4646,'CUSTOMER NAME'!A:B, 2, FALSE), "")</f>
        <v>UNIQUE PHARMA</v>
      </c>
    </row>
    <row r="4647" spans="1:19">
      <c r="A4647" s="234" t="s">
        <v>1522</v>
      </c>
      <c r="B4647" s="143">
        <v>50</v>
      </c>
      <c r="C4647" s="143" t="s">
        <v>7</v>
      </c>
      <c r="D4647" s="143" t="s">
        <v>1465</v>
      </c>
      <c r="E4647" s="53">
        <v>220</v>
      </c>
      <c r="F4647" s="143" t="s">
        <v>1730</v>
      </c>
      <c r="G4647" s="224" t="s">
        <v>696</v>
      </c>
      <c r="H4647" s="198" t="s">
        <v>1308</v>
      </c>
      <c r="I4647" s="219" t="str">
        <f>I4646</f>
        <v>October</v>
      </c>
      <c r="J4647" s="184">
        <f>IF(F4647="USD", E4647, E4647 * IFERROR(VLOOKUP(F4647, EXCHANGE_RATE!A:B, 2, FALSE), "Currency not found"))</f>
        <v>2.64</v>
      </c>
      <c r="K4647" s="184">
        <f t="shared" si="428"/>
        <v>2.64</v>
      </c>
      <c r="L4647" s="184">
        <f>IF(C4647="MTS", B4647, B4647 * IFERROR(VLOOKUP(C4647, 'QTY_CONVERSIONS '!A:B, 2, FALSE), "Units not  found"))</f>
        <v>0.05</v>
      </c>
      <c r="M4647" s="185">
        <f t="shared" si="429"/>
        <v>132</v>
      </c>
      <c r="N4647" s="143" t="str">
        <f>IFERROR(VLOOKUP(D4647, Product_Category!A:B, 2, FALSE), "Uncategorized")</f>
        <v>MAGNESIUM STEARATE</v>
      </c>
      <c r="O4647" s="186">
        <f t="shared" si="431"/>
        <v>2640</v>
      </c>
      <c r="P4647" s="185">
        <f t="shared" si="430"/>
        <v>132</v>
      </c>
      <c r="Q4647" s="143">
        <v>2023</v>
      </c>
      <c r="R4647" s="143" t="str">
        <f>IFERROR(VLOOKUP(G4647,'SOURCE COMPANY'!A:B, 2, FALSE), "")</f>
        <v>Devaya Enterprises</v>
      </c>
      <c r="S4647" s="143" t="str">
        <f>IFERROR(VLOOKUP(H4647,'CUSTOMER NAME'!A:B, 2, FALSE), "")</f>
        <v>UNIQUE PHARMA</v>
      </c>
    </row>
    <row r="4648" spans="1:19">
      <c r="A4648" s="234" t="s">
        <v>1522</v>
      </c>
      <c r="B4648" s="143">
        <v>75</v>
      </c>
      <c r="C4648" s="143" t="s">
        <v>7</v>
      </c>
      <c r="D4648" s="143" t="s">
        <v>1465</v>
      </c>
      <c r="E4648" s="53">
        <v>350</v>
      </c>
      <c r="F4648" s="143" t="s">
        <v>1730</v>
      </c>
      <c r="G4648" s="224" t="s">
        <v>696</v>
      </c>
      <c r="H4648" s="198" t="s">
        <v>1308</v>
      </c>
      <c r="I4648" s="219" t="str">
        <f>I4647</f>
        <v>October</v>
      </c>
      <c r="J4648" s="184">
        <f>IF(F4648="USD", E4648, E4648 * IFERROR(VLOOKUP(F4648, EXCHANGE_RATE!A:B, 2, FALSE), "Currency not found"))</f>
        <v>4.2</v>
      </c>
      <c r="K4648" s="184">
        <f t="shared" si="428"/>
        <v>4.2</v>
      </c>
      <c r="L4648" s="184">
        <f>IF(C4648="MTS", B4648, B4648 * IFERROR(VLOOKUP(C4648, 'QTY_CONVERSIONS '!A:B, 2, FALSE), "Units not  found"))</f>
        <v>7.4999999999999997E-2</v>
      </c>
      <c r="M4648" s="185">
        <f t="shared" si="429"/>
        <v>315</v>
      </c>
      <c r="N4648" s="143" t="str">
        <f>IFERROR(VLOOKUP(D4648, Product_Category!A:B, 2, FALSE), "Uncategorized")</f>
        <v>MAGNESIUM STEARATE</v>
      </c>
      <c r="O4648" s="186">
        <f t="shared" si="431"/>
        <v>4200</v>
      </c>
      <c r="P4648" s="185">
        <f t="shared" si="430"/>
        <v>315</v>
      </c>
      <c r="Q4648" s="143">
        <v>2023</v>
      </c>
      <c r="R4648" s="143" t="str">
        <f>IFERROR(VLOOKUP(G4648,'SOURCE COMPANY'!A:B, 2, FALSE), "")</f>
        <v>Devaya Enterprises</v>
      </c>
      <c r="S4648" s="143" t="str">
        <f>IFERROR(VLOOKUP(H4648,'CUSTOMER NAME'!A:B, 2, FALSE), "")</f>
        <v>UNIQUE PHARMA</v>
      </c>
    </row>
    <row r="4649" spans="1:19">
      <c r="A4649" s="135" t="s">
        <v>929</v>
      </c>
      <c r="B4649" s="132">
        <v>100</v>
      </c>
      <c r="C4649" s="132" t="s">
        <v>7</v>
      </c>
      <c r="D4649" s="132" t="s">
        <v>2767</v>
      </c>
      <c r="E4649" s="132">
        <v>176.4</v>
      </c>
      <c r="F4649" s="132" t="s">
        <v>1730</v>
      </c>
      <c r="G4649" s="132" t="s">
        <v>1275</v>
      </c>
      <c r="H4649" s="136" t="s">
        <v>1308</v>
      </c>
      <c r="I4649" s="192" t="s">
        <v>2670</v>
      </c>
      <c r="J4649" s="184">
        <f>IF(F4649="USD", E4649, E4649 * IFERROR(VLOOKUP(F4649, EXCHANGE_RATE!A:B, 2, FALSE), "Currency not found"))</f>
        <v>2.1168</v>
      </c>
      <c r="K4649" s="184">
        <f t="shared" si="428"/>
        <v>2.1199999999999997</v>
      </c>
      <c r="L4649" s="184">
        <f>IF(C4649="MTS", B4649, B4649 * IFERROR(VLOOKUP(C4649, 'QTY_CONVERSIONS '!A:B, 2, FALSE), "Units not  found"))</f>
        <v>0.1</v>
      </c>
      <c r="M4649" s="185">
        <f t="shared" si="429"/>
        <v>211.99999999999997</v>
      </c>
      <c r="N4649" s="143" t="str">
        <f>IFERROR(VLOOKUP(D4649, Product_Category!A:B, 2, FALSE), "Uncategorized")</f>
        <v>MCC</v>
      </c>
      <c r="O4649" s="186">
        <f t="shared" si="431"/>
        <v>2119.9999999999995</v>
      </c>
      <c r="P4649" s="185">
        <f t="shared" si="430"/>
        <v>211.99999999999997</v>
      </c>
      <c r="Q4649" s="143">
        <v>2023</v>
      </c>
      <c r="R4649" s="143" t="str">
        <f>IFERROR(VLOOKUP(G4649,'SOURCE COMPANY'!A:B, 2, FALSE), "")</f>
        <v>DPB ANTIBIOTICS</v>
      </c>
      <c r="S4649" s="143" t="str">
        <f>IFERROR(VLOOKUP(H4649,'CUSTOMER NAME'!A:B, 2, FALSE), "")</f>
        <v>UNIQUE PHARMA</v>
      </c>
    </row>
    <row r="4650" spans="1:19">
      <c r="A4650" s="241" t="s">
        <v>929</v>
      </c>
      <c r="B4650" s="36">
        <v>50</v>
      </c>
      <c r="C4650" s="225" t="s">
        <v>7</v>
      </c>
      <c r="D4650" s="225" t="s">
        <v>589</v>
      </c>
      <c r="E4650" s="56">
        <v>137.20400000000001</v>
      </c>
      <c r="F4650" s="225" t="s">
        <v>1730</v>
      </c>
      <c r="G4650" s="132" t="s">
        <v>1275</v>
      </c>
      <c r="H4650" s="252" t="s">
        <v>1308</v>
      </c>
      <c r="I4650" s="219" t="str">
        <f t="shared" ref="I4650:I4656" si="433">I4649</f>
        <v>August</v>
      </c>
      <c r="J4650" s="184">
        <f>IF(F4650="USD", E4650, E4650 * IFERROR(VLOOKUP(F4650, EXCHANGE_RATE!A:B, 2, FALSE), "Currency not found"))</f>
        <v>1.6464480000000001</v>
      </c>
      <c r="K4650" s="184">
        <f t="shared" si="428"/>
        <v>1.65</v>
      </c>
      <c r="L4650" s="184">
        <f>IF(C4650="MTS", B4650, B4650 * IFERROR(VLOOKUP(C4650, 'QTY_CONVERSIONS '!A:B, 2, FALSE), "Units not  found"))</f>
        <v>0.05</v>
      </c>
      <c r="M4650" s="185">
        <f t="shared" si="429"/>
        <v>82.5</v>
      </c>
      <c r="N4650" s="143" t="str">
        <f>IFERROR(VLOOKUP(D4650, Product_Category!A:B, 2, FALSE), "Uncategorized")</f>
        <v>MAGNESIUM STEARATE</v>
      </c>
      <c r="O4650" s="186">
        <f t="shared" si="431"/>
        <v>1650</v>
      </c>
      <c r="P4650" s="185">
        <f t="shared" si="430"/>
        <v>82.5</v>
      </c>
      <c r="Q4650" s="143">
        <v>2023</v>
      </c>
      <c r="R4650" s="143" t="str">
        <f>IFERROR(VLOOKUP(G4650,'SOURCE COMPANY'!A:B, 2, FALSE), "")</f>
        <v>DPB ANTIBIOTICS</v>
      </c>
      <c r="S4650" s="143" t="str">
        <f>IFERROR(VLOOKUP(H4650,'CUSTOMER NAME'!A:B, 2, FALSE), "")</f>
        <v>UNIQUE PHARMA</v>
      </c>
    </row>
    <row r="4651" spans="1:19">
      <c r="A4651" s="234" t="s">
        <v>1522</v>
      </c>
      <c r="B4651" s="143">
        <v>50</v>
      </c>
      <c r="C4651" s="143" t="s">
        <v>7</v>
      </c>
      <c r="D4651" s="143" t="s">
        <v>1541</v>
      </c>
      <c r="E4651" s="53">
        <v>160</v>
      </c>
      <c r="F4651" s="143" t="s">
        <v>1730</v>
      </c>
      <c r="G4651" s="132" t="s">
        <v>1275</v>
      </c>
      <c r="H4651" s="198" t="s">
        <v>1308</v>
      </c>
      <c r="I4651" s="219" t="str">
        <f t="shared" si="433"/>
        <v>August</v>
      </c>
      <c r="J4651" s="184">
        <f>IF(F4651="USD", E4651, E4651 * IFERROR(VLOOKUP(F4651, EXCHANGE_RATE!A:B, 2, FALSE), "Currency not found"))</f>
        <v>1.92</v>
      </c>
      <c r="K4651" s="184">
        <f t="shared" si="428"/>
        <v>1.92</v>
      </c>
      <c r="L4651" s="184">
        <f>IF(C4651="MTS", B4651, B4651 * IFERROR(VLOOKUP(C4651, 'QTY_CONVERSIONS '!A:B, 2, FALSE), "Units not  found"))</f>
        <v>0.05</v>
      </c>
      <c r="M4651" s="185">
        <f t="shared" si="429"/>
        <v>96</v>
      </c>
      <c r="N4651" s="143" t="str">
        <f>IFERROR(VLOOKUP(D4651, Product_Category!A:B, 2, FALSE), "Uncategorized")</f>
        <v>SSG</v>
      </c>
      <c r="O4651" s="186">
        <f t="shared" si="431"/>
        <v>1920</v>
      </c>
      <c r="P4651" s="185">
        <f t="shared" si="430"/>
        <v>96</v>
      </c>
      <c r="Q4651" s="143">
        <v>2023</v>
      </c>
      <c r="R4651" s="143" t="str">
        <f>IFERROR(VLOOKUP(G4651,'SOURCE COMPANY'!A:B, 2, FALSE), "")</f>
        <v>DPB ANTIBIOTICS</v>
      </c>
      <c r="S4651" s="143" t="str">
        <f>IFERROR(VLOOKUP(H4651,'CUSTOMER NAME'!A:B, 2, FALSE), "")</f>
        <v>UNIQUE PHARMA</v>
      </c>
    </row>
    <row r="4652" spans="1:19">
      <c r="A4652" s="235" t="s">
        <v>929</v>
      </c>
      <c r="B4652" s="221">
        <v>150</v>
      </c>
      <c r="C4652" s="221" t="s">
        <v>7</v>
      </c>
      <c r="D4652" s="221" t="s">
        <v>266</v>
      </c>
      <c r="E4652" s="256">
        <v>153.33000000000001</v>
      </c>
      <c r="F4652" s="221" t="s">
        <v>1730</v>
      </c>
      <c r="G4652" s="224" t="s">
        <v>930</v>
      </c>
      <c r="H4652" s="200" t="s">
        <v>1308</v>
      </c>
      <c r="I4652" s="219" t="str">
        <f t="shared" si="433"/>
        <v>August</v>
      </c>
      <c r="J4652" s="184">
        <f>IF(F4652="USD", E4652, E4652 * IFERROR(VLOOKUP(F4652, EXCHANGE_RATE!A:B, 2, FALSE), "Currency not found"))</f>
        <v>1.8399600000000003</v>
      </c>
      <c r="K4652" s="184">
        <f t="shared" si="428"/>
        <v>1.84</v>
      </c>
      <c r="L4652" s="184">
        <f>IF(C4652="MTS", B4652, B4652 * IFERROR(VLOOKUP(C4652, 'QTY_CONVERSIONS '!A:B, 2, FALSE), "Units not  found"))</f>
        <v>0.15</v>
      </c>
      <c r="M4652" s="185">
        <f t="shared" si="429"/>
        <v>276</v>
      </c>
      <c r="N4652" s="143" t="str">
        <f>IFERROR(VLOOKUP(D4652, Product_Category!A:B, 2, FALSE), "Uncategorized")</f>
        <v>MCC</v>
      </c>
      <c r="O4652" s="186">
        <f t="shared" si="431"/>
        <v>1840</v>
      </c>
      <c r="P4652" s="185">
        <f t="shared" si="430"/>
        <v>276</v>
      </c>
      <c r="Q4652" s="143">
        <v>2023</v>
      </c>
      <c r="R4652" s="143" t="str">
        <f>IFERROR(VLOOKUP(G4652,'SOURCE COMPANY'!A:B, 2, FALSE), "")</f>
        <v>DRUG CENTRE DELHI</v>
      </c>
      <c r="S4652" s="143" t="str">
        <f>IFERROR(VLOOKUP(H4652,'CUSTOMER NAME'!A:B, 2, FALSE), "")</f>
        <v>UNIQUE PHARMA</v>
      </c>
    </row>
    <row r="4653" spans="1:19">
      <c r="A4653" s="234" t="s">
        <v>929</v>
      </c>
      <c r="B4653" s="143">
        <v>150</v>
      </c>
      <c r="C4653" s="143" t="s">
        <v>7</v>
      </c>
      <c r="D4653" s="143" t="s">
        <v>266</v>
      </c>
      <c r="E4653" s="255">
        <v>153.33000000000001</v>
      </c>
      <c r="F4653" s="143" t="s">
        <v>1730</v>
      </c>
      <c r="G4653" s="224" t="s">
        <v>930</v>
      </c>
      <c r="H4653" s="198" t="s">
        <v>1308</v>
      </c>
      <c r="I4653" s="219" t="str">
        <f t="shared" si="433"/>
        <v>August</v>
      </c>
      <c r="J4653" s="184">
        <f>IF(F4653="USD", E4653, E4653 * IFERROR(VLOOKUP(F4653, EXCHANGE_RATE!A:B, 2, FALSE), "Currency not found"))</f>
        <v>1.8399600000000003</v>
      </c>
      <c r="K4653" s="184">
        <f t="shared" si="428"/>
        <v>1.84</v>
      </c>
      <c r="L4653" s="184">
        <f>IF(C4653="MTS", B4653, B4653 * IFERROR(VLOOKUP(C4653, 'QTY_CONVERSIONS '!A:B, 2, FALSE), "Units not  found"))</f>
        <v>0.15</v>
      </c>
      <c r="M4653" s="185">
        <f t="shared" si="429"/>
        <v>276</v>
      </c>
      <c r="N4653" s="143" t="str">
        <f>IFERROR(VLOOKUP(D4653, Product_Category!A:B, 2, FALSE), "Uncategorized")</f>
        <v>MCC</v>
      </c>
      <c r="O4653" s="186">
        <f t="shared" si="431"/>
        <v>1840</v>
      </c>
      <c r="P4653" s="185">
        <f t="shared" si="430"/>
        <v>276</v>
      </c>
      <c r="Q4653" s="143">
        <v>2023</v>
      </c>
      <c r="R4653" s="143" t="str">
        <f>IFERROR(VLOOKUP(G4653,'SOURCE COMPANY'!A:B, 2, FALSE), "")</f>
        <v>DRUG CENTRE DELHI</v>
      </c>
      <c r="S4653" s="143" t="str">
        <f>IFERROR(VLOOKUP(H4653,'CUSTOMER NAME'!A:B, 2, FALSE), "")</f>
        <v>UNIQUE PHARMA</v>
      </c>
    </row>
    <row r="4654" spans="1:19">
      <c r="A4654" s="235" t="s">
        <v>929</v>
      </c>
      <c r="B4654" s="32">
        <v>125</v>
      </c>
      <c r="C4654" s="221" t="s">
        <v>7</v>
      </c>
      <c r="D4654" s="221" t="s">
        <v>272</v>
      </c>
      <c r="E4654" s="55">
        <v>148.96100000000001</v>
      </c>
      <c r="F4654" s="221" t="s">
        <v>1730</v>
      </c>
      <c r="G4654" s="224" t="s">
        <v>930</v>
      </c>
      <c r="H4654" s="200" t="s">
        <v>1308</v>
      </c>
      <c r="I4654" s="219" t="str">
        <f t="shared" si="433"/>
        <v>August</v>
      </c>
      <c r="J4654" s="184">
        <f>IF(F4654="USD", E4654, E4654 * IFERROR(VLOOKUP(F4654, EXCHANGE_RATE!A:B, 2, FALSE), "Currency not found"))</f>
        <v>1.7875320000000001</v>
      </c>
      <c r="K4654" s="184">
        <f t="shared" si="428"/>
        <v>1.79</v>
      </c>
      <c r="L4654" s="184">
        <f>IF(C4654="MTS", B4654, B4654 * IFERROR(VLOOKUP(C4654, 'QTY_CONVERSIONS '!A:B, 2, FALSE), "Units not  found"))</f>
        <v>0.125</v>
      </c>
      <c r="M4654" s="185">
        <f t="shared" si="429"/>
        <v>223.75</v>
      </c>
      <c r="N4654" s="143" t="str">
        <f>IFERROR(VLOOKUP(D4654, Product_Category!A:B, 2, FALSE), "Uncategorized")</f>
        <v>MCC</v>
      </c>
      <c r="O4654" s="186">
        <f t="shared" si="431"/>
        <v>1790</v>
      </c>
      <c r="P4654" s="185">
        <f t="shared" si="430"/>
        <v>223.75</v>
      </c>
      <c r="Q4654" s="143">
        <v>2023</v>
      </c>
      <c r="R4654" s="143" t="str">
        <f>IFERROR(VLOOKUP(G4654,'SOURCE COMPANY'!A:B, 2, FALSE), "")</f>
        <v>DRUG CENTRE DELHI</v>
      </c>
      <c r="S4654" s="143" t="str">
        <f>IFERROR(VLOOKUP(H4654,'CUSTOMER NAME'!A:B, 2, FALSE), "")</f>
        <v>UNIQUE PHARMA</v>
      </c>
    </row>
    <row r="4655" spans="1:19">
      <c r="A4655" s="234" t="s">
        <v>1522</v>
      </c>
      <c r="B4655" s="143">
        <v>125</v>
      </c>
      <c r="C4655" s="143" t="s">
        <v>7</v>
      </c>
      <c r="D4655" s="143" t="s">
        <v>272</v>
      </c>
      <c r="E4655" s="53">
        <v>170</v>
      </c>
      <c r="F4655" s="143" t="s">
        <v>1730</v>
      </c>
      <c r="G4655" s="224" t="s">
        <v>930</v>
      </c>
      <c r="H4655" s="198" t="s">
        <v>1308</v>
      </c>
      <c r="I4655" s="219" t="str">
        <f t="shared" si="433"/>
        <v>August</v>
      </c>
      <c r="J4655" s="184">
        <f>IF(F4655="USD", E4655, E4655 * IFERROR(VLOOKUP(F4655, EXCHANGE_RATE!A:B, 2, FALSE), "Currency not found"))</f>
        <v>2.04</v>
      </c>
      <c r="K4655" s="184">
        <f t="shared" si="428"/>
        <v>2.04</v>
      </c>
      <c r="L4655" s="184">
        <f>IF(C4655="MTS", B4655, B4655 * IFERROR(VLOOKUP(C4655, 'QTY_CONVERSIONS '!A:B, 2, FALSE), "Units not  found"))</f>
        <v>0.125</v>
      </c>
      <c r="M4655" s="185">
        <f t="shared" si="429"/>
        <v>255</v>
      </c>
      <c r="N4655" s="143" t="str">
        <f>IFERROR(VLOOKUP(D4655, Product_Category!A:B, 2, FALSE), "Uncategorized")</f>
        <v>MCC</v>
      </c>
      <c r="O4655" s="186">
        <f t="shared" si="431"/>
        <v>2040</v>
      </c>
      <c r="P4655" s="185">
        <f t="shared" si="430"/>
        <v>255</v>
      </c>
      <c r="Q4655" s="143">
        <v>2023</v>
      </c>
      <c r="R4655" s="143" t="str">
        <f>IFERROR(VLOOKUP(G4655,'SOURCE COMPANY'!A:B, 2, FALSE), "")</f>
        <v>DRUG CENTRE DELHI</v>
      </c>
      <c r="S4655" s="143" t="str">
        <f>IFERROR(VLOOKUP(H4655,'CUSTOMER NAME'!A:B, 2, FALSE), "")</f>
        <v>UNIQUE PHARMA</v>
      </c>
    </row>
    <row r="4656" spans="1:19">
      <c r="A4656" s="234" t="s">
        <v>1522</v>
      </c>
      <c r="B4656" s="143">
        <v>350</v>
      </c>
      <c r="C4656" s="143" t="s">
        <v>7</v>
      </c>
      <c r="D4656" s="143" t="s">
        <v>272</v>
      </c>
      <c r="E4656" s="53">
        <v>158</v>
      </c>
      <c r="F4656" s="143" t="s">
        <v>1730</v>
      </c>
      <c r="G4656" s="224" t="s">
        <v>930</v>
      </c>
      <c r="H4656" s="198" t="s">
        <v>1308</v>
      </c>
      <c r="I4656" s="219" t="str">
        <f t="shared" si="433"/>
        <v>August</v>
      </c>
      <c r="J4656" s="184">
        <f>IF(F4656="USD", E4656, E4656 * IFERROR(VLOOKUP(F4656, EXCHANGE_RATE!A:B, 2, FALSE), "Currency not found"))</f>
        <v>1.8960000000000001</v>
      </c>
      <c r="K4656" s="184">
        <f t="shared" si="428"/>
        <v>1.9</v>
      </c>
      <c r="L4656" s="184">
        <f>IF(C4656="MTS", B4656, B4656 * IFERROR(VLOOKUP(C4656, 'QTY_CONVERSIONS '!A:B, 2, FALSE), "Units not  found"))</f>
        <v>0.35000000000000003</v>
      </c>
      <c r="M4656" s="185">
        <f t="shared" si="429"/>
        <v>665</v>
      </c>
      <c r="N4656" s="143" t="str">
        <f>IFERROR(VLOOKUP(D4656, Product_Category!A:B, 2, FALSE), "Uncategorized")</f>
        <v>MCC</v>
      </c>
      <c r="O4656" s="186">
        <f t="shared" si="431"/>
        <v>1900</v>
      </c>
      <c r="P4656" s="185">
        <f t="shared" si="430"/>
        <v>665.00000000000011</v>
      </c>
      <c r="Q4656" s="143">
        <v>2023</v>
      </c>
      <c r="R4656" s="143" t="str">
        <f>IFERROR(VLOOKUP(G4656,'SOURCE COMPANY'!A:B, 2, FALSE), "")</f>
        <v>DRUG CENTRE DELHI</v>
      </c>
      <c r="S4656" s="143" t="str">
        <f>IFERROR(VLOOKUP(H4656,'CUSTOMER NAME'!A:B, 2, FALSE), "")</f>
        <v>UNIQUE PHARMA</v>
      </c>
    </row>
    <row r="4657" spans="1:19">
      <c r="A4657" s="119" t="s">
        <v>929</v>
      </c>
      <c r="B4657" s="120">
        <v>200</v>
      </c>
      <c r="C4657" s="120" t="s">
        <v>7</v>
      </c>
      <c r="D4657" s="120" t="s">
        <v>266</v>
      </c>
      <c r="E4657" s="120">
        <v>1.76</v>
      </c>
      <c r="F4657" s="120" t="s">
        <v>9</v>
      </c>
      <c r="G4657" s="224" t="s">
        <v>930</v>
      </c>
      <c r="H4657" s="121" t="s">
        <v>1308</v>
      </c>
      <c r="I4657" s="192" t="s">
        <v>3034</v>
      </c>
      <c r="J4657" s="184">
        <f>IF(F4657="USD", E4657, E4657 * IFERROR(VLOOKUP(F4657, EXCHANGE_RATE!A:B, 2, FALSE), "Currency not found"))</f>
        <v>1.76</v>
      </c>
      <c r="K4657" s="184">
        <f t="shared" si="428"/>
        <v>1.76</v>
      </c>
      <c r="L4657" s="184">
        <f>IF(C4657="MTS", B4657, B4657 * IFERROR(VLOOKUP(C4657, 'QTY_CONVERSIONS '!A:B, 2, FALSE), "Units not  found"))</f>
        <v>0.2</v>
      </c>
      <c r="M4657" s="185">
        <f t="shared" si="429"/>
        <v>352</v>
      </c>
      <c r="N4657" s="143" t="str">
        <f>IFERROR(VLOOKUP(D4657, Product_Category!A:B, 2, FALSE), "Uncategorized")</f>
        <v>MCC</v>
      </c>
      <c r="O4657" s="186">
        <f t="shared" si="431"/>
        <v>1760</v>
      </c>
      <c r="P4657" s="185">
        <f t="shared" si="430"/>
        <v>352</v>
      </c>
      <c r="Q4657" s="143">
        <v>2023</v>
      </c>
      <c r="R4657" s="143" t="str">
        <f>IFERROR(VLOOKUP(G4657,'SOURCE COMPANY'!A:B, 2, FALSE), "")</f>
        <v>DRUG CENTRE DELHI</v>
      </c>
      <c r="S4657" s="143" t="str">
        <f>IFERROR(VLOOKUP(H4657,'CUSTOMER NAME'!A:B, 2, FALSE), "")</f>
        <v>UNIQUE PHARMA</v>
      </c>
    </row>
    <row r="4658" spans="1:19">
      <c r="A4658" s="234" t="s">
        <v>929</v>
      </c>
      <c r="B4658" s="143">
        <v>25</v>
      </c>
      <c r="C4658" s="143" t="s">
        <v>7</v>
      </c>
      <c r="D4658" s="143" t="s">
        <v>589</v>
      </c>
      <c r="E4658" s="255">
        <v>120</v>
      </c>
      <c r="F4658" s="143" t="s">
        <v>1730</v>
      </c>
      <c r="G4658" s="221" t="s">
        <v>652</v>
      </c>
      <c r="H4658" s="198" t="s">
        <v>1308</v>
      </c>
      <c r="I4658" s="219" t="str">
        <f>I4657</f>
        <v>September</v>
      </c>
      <c r="J4658" s="184">
        <f>IF(F4658="USD", E4658, E4658 * IFERROR(VLOOKUP(F4658, EXCHANGE_RATE!A:B, 2, FALSE), "Currency not found"))</f>
        <v>1.44</v>
      </c>
      <c r="K4658" s="184">
        <f t="shared" si="428"/>
        <v>1.44</v>
      </c>
      <c r="L4658" s="184">
        <f>IF(C4658="MTS", B4658, B4658 * IFERROR(VLOOKUP(C4658, 'QTY_CONVERSIONS '!A:B, 2, FALSE), "Units not  found"))</f>
        <v>2.5000000000000001E-2</v>
      </c>
      <c r="M4658" s="185">
        <f t="shared" si="429"/>
        <v>36</v>
      </c>
      <c r="N4658" s="143" t="str">
        <f>IFERROR(VLOOKUP(D4658, Product_Category!A:B, 2, FALSE), "Uncategorized")</f>
        <v>MAGNESIUM STEARATE</v>
      </c>
      <c r="O4658" s="186">
        <f t="shared" si="431"/>
        <v>1440</v>
      </c>
      <c r="P4658" s="185">
        <f t="shared" si="430"/>
        <v>36</v>
      </c>
      <c r="Q4658" s="143">
        <v>2023</v>
      </c>
      <c r="R4658" s="143" t="str">
        <f>IFERROR(VLOOKUP(G4658,'SOURCE COMPANY'!A:B, 2, FALSE), "")</f>
        <v>JAYANA PHARMA</v>
      </c>
      <c r="S4658" s="143" t="str">
        <f>IFERROR(VLOOKUP(H4658,'CUSTOMER NAME'!A:B, 2, FALSE), "")</f>
        <v>UNIQUE PHARMA</v>
      </c>
    </row>
    <row r="4659" spans="1:19">
      <c r="A4659" s="119" t="s">
        <v>929</v>
      </c>
      <c r="B4659" s="120">
        <v>75</v>
      </c>
      <c r="C4659" s="120" t="s">
        <v>7</v>
      </c>
      <c r="D4659" s="120" t="s">
        <v>910</v>
      </c>
      <c r="E4659" s="120">
        <v>1.59</v>
      </c>
      <c r="F4659" s="120" t="s">
        <v>9</v>
      </c>
      <c r="G4659" s="221" t="s">
        <v>652</v>
      </c>
      <c r="H4659" s="121" t="s">
        <v>1308</v>
      </c>
      <c r="I4659" s="192" t="s">
        <v>3034</v>
      </c>
      <c r="J4659" s="184">
        <f>IF(F4659="USD", E4659, E4659 * IFERROR(VLOOKUP(F4659, EXCHANGE_RATE!A:B, 2, FALSE), "Currency not found"))</f>
        <v>1.59</v>
      </c>
      <c r="K4659" s="184">
        <f t="shared" si="428"/>
        <v>1.59</v>
      </c>
      <c r="L4659" s="184">
        <f>IF(C4659="MTS", B4659, B4659 * IFERROR(VLOOKUP(C4659, 'QTY_CONVERSIONS '!A:B, 2, FALSE), "Units not  found"))</f>
        <v>7.4999999999999997E-2</v>
      </c>
      <c r="M4659" s="185">
        <f t="shared" si="429"/>
        <v>119.25</v>
      </c>
      <c r="N4659" s="143" t="str">
        <f>IFERROR(VLOOKUP(D4659, Product_Category!A:B, 2, FALSE), "Uncategorized")</f>
        <v>MAGNESIUM STEARATE</v>
      </c>
      <c r="O4659" s="186">
        <f t="shared" si="431"/>
        <v>1590</v>
      </c>
      <c r="P4659" s="185">
        <f t="shared" si="430"/>
        <v>119.25</v>
      </c>
      <c r="Q4659" s="143">
        <v>2023</v>
      </c>
      <c r="R4659" s="143" t="str">
        <f>IFERROR(VLOOKUP(G4659,'SOURCE COMPANY'!A:B, 2, FALSE), "")</f>
        <v>JAYANA PHARMA</v>
      </c>
      <c r="S4659" s="143" t="str">
        <f>IFERROR(VLOOKUP(H4659,'CUSTOMER NAME'!A:B, 2, FALSE), "")</f>
        <v>UNIQUE PHARMA</v>
      </c>
    </row>
    <row r="4660" spans="1:19">
      <c r="A4660" s="234" t="s">
        <v>1522</v>
      </c>
      <c r="B4660" s="143">
        <v>25</v>
      </c>
      <c r="C4660" s="143" t="s">
        <v>7</v>
      </c>
      <c r="D4660" s="143" t="s">
        <v>1526</v>
      </c>
      <c r="E4660" s="53">
        <v>60</v>
      </c>
      <c r="F4660" s="143" t="s">
        <v>1730</v>
      </c>
      <c r="G4660" s="221" t="s">
        <v>652</v>
      </c>
      <c r="H4660" s="198" t="s">
        <v>1308</v>
      </c>
      <c r="I4660" s="219" t="str">
        <f t="shared" ref="I4660:I4665" si="434">I4659</f>
        <v>September</v>
      </c>
      <c r="J4660" s="184">
        <f>IF(F4660="USD", E4660, E4660 * IFERROR(VLOOKUP(F4660, EXCHANGE_RATE!A:B, 2, FALSE), "Currency not found"))</f>
        <v>0.72</v>
      </c>
      <c r="K4660" s="184">
        <f t="shared" si="428"/>
        <v>0.72</v>
      </c>
      <c r="L4660" s="184">
        <f>IF(C4660="MTS", B4660, B4660 * IFERROR(VLOOKUP(C4660, 'QTY_CONVERSIONS '!A:B, 2, FALSE), "Units not  found"))</f>
        <v>2.5000000000000001E-2</v>
      </c>
      <c r="M4660" s="185">
        <f t="shared" si="429"/>
        <v>18</v>
      </c>
      <c r="N4660" s="143" t="str">
        <f>IFERROR(VLOOKUP(D4660, Product_Category!A:B, 2, FALSE), "Uncategorized")</f>
        <v>CROSCARMELLOSE SODIUM</v>
      </c>
      <c r="O4660" s="186">
        <f t="shared" si="431"/>
        <v>720</v>
      </c>
      <c r="P4660" s="185">
        <f t="shared" si="430"/>
        <v>18</v>
      </c>
      <c r="Q4660" s="143">
        <v>2023</v>
      </c>
      <c r="R4660" s="143" t="str">
        <f>IFERROR(VLOOKUP(G4660,'SOURCE COMPANY'!A:B, 2, FALSE), "")</f>
        <v>JAYANA PHARMA</v>
      </c>
      <c r="S4660" s="143" t="str">
        <f>IFERROR(VLOOKUP(H4660,'CUSTOMER NAME'!A:B, 2, FALSE), "")</f>
        <v>UNIQUE PHARMA</v>
      </c>
    </row>
    <row r="4661" spans="1:19">
      <c r="A4661" s="235" t="s">
        <v>1522</v>
      </c>
      <c r="B4661" s="221">
        <v>50</v>
      </c>
      <c r="C4661" s="221" t="s">
        <v>7</v>
      </c>
      <c r="D4661" s="221" t="s">
        <v>1525</v>
      </c>
      <c r="E4661" s="58">
        <v>144</v>
      </c>
      <c r="F4661" s="221" t="s">
        <v>1730</v>
      </c>
      <c r="G4661" s="221" t="s">
        <v>652</v>
      </c>
      <c r="H4661" s="200" t="s">
        <v>1308</v>
      </c>
      <c r="I4661" s="219" t="str">
        <f t="shared" si="434"/>
        <v>September</v>
      </c>
      <c r="J4661" s="184">
        <f>IF(F4661="USD", E4661, E4661 * IFERROR(VLOOKUP(F4661, EXCHANGE_RATE!A:B, 2, FALSE), "Currency not found"))</f>
        <v>1.728</v>
      </c>
      <c r="K4661" s="184">
        <f t="shared" si="428"/>
        <v>1.73</v>
      </c>
      <c r="L4661" s="184">
        <f>IF(C4661="MTS", B4661, B4661 * IFERROR(VLOOKUP(C4661, 'QTY_CONVERSIONS '!A:B, 2, FALSE), "Units not  found"))</f>
        <v>0.05</v>
      </c>
      <c r="M4661" s="185">
        <f t="shared" si="429"/>
        <v>86.5</v>
      </c>
      <c r="N4661" s="143" t="str">
        <f>IFERROR(VLOOKUP(D4661, Product_Category!A:B, 2, FALSE), "Uncategorized")</f>
        <v>MAGNESIUM STEARATE</v>
      </c>
      <c r="O4661" s="186">
        <f t="shared" si="431"/>
        <v>1730</v>
      </c>
      <c r="P4661" s="185">
        <f t="shared" si="430"/>
        <v>86.5</v>
      </c>
      <c r="Q4661" s="143">
        <v>2023</v>
      </c>
      <c r="R4661" s="143" t="str">
        <f>IFERROR(VLOOKUP(G4661,'SOURCE COMPANY'!A:B, 2, FALSE), "")</f>
        <v>JAYANA PHARMA</v>
      </c>
      <c r="S4661" s="143" t="str">
        <f>IFERROR(VLOOKUP(H4661,'CUSTOMER NAME'!A:B, 2, FALSE), "")</f>
        <v>UNIQUE PHARMA</v>
      </c>
    </row>
    <row r="4662" spans="1:19">
      <c r="A4662" s="239" t="s">
        <v>1522</v>
      </c>
      <c r="B4662" s="240">
        <v>500</v>
      </c>
      <c r="C4662" s="240" t="s">
        <v>7</v>
      </c>
      <c r="D4662" s="240" t="s">
        <v>1468</v>
      </c>
      <c r="E4662" s="63">
        <v>170</v>
      </c>
      <c r="F4662" s="240" t="s">
        <v>1730</v>
      </c>
      <c r="G4662" s="132" t="s">
        <v>662</v>
      </c>
      <c r="H4662" s="253" t="s">
        <v>1308</v>
      </c>
      <c r="I4662" s="219" t="str">
        <f t="shared" si="434"/>
        <v>September</v>
      </c>
      <c r="J4662" s="184">
        <f>IF(F4662="USD", E4662, E4662 * IFERROR(VLOOKUP(F4662, EXCHANGE_RATE!A:B, 2, FALSE), "Currency not found"))</f>
        <v>2.04</v>
      </c>
      <c r="K4662" s="184">
        <f t="shared" si="428"/>
        <v>2.04</v>
      </c>
      <c r="L4662" s="184">
        <f>IF(C4662="MTS", B4662, B4662 * IFERROR(VLOOKUP(C4662, 'QTY_CONVERSIONS '!A:B, 2, FALSE), "Units not  found"))</f>
        <v>0.5</v>
      </c>
      <c r="M4662" s="185">
        <f t="shared" si="429"/>
        <v>1020</v>
      </c>
      <c r="N4662" s="143" t="str">
        <f>IFERROR(VLOOKUP(D4662, Product_Category!A:B, 2, FALSE), "Uncategorized")</f>
        <v>MCC</v>
      </c>
      <c r="O4662" s="186">
        <f t="shared" si="431"/>
        <v>2040</v>
      </c>
      <c r="P4662" s="185">
        <f t="shared" si="430"/>
        <v>1020</v>
      </c>
      <c r="Q4662" s="143">
        <v>2023</v>
      </c>
      <c r="R4662" s="143" t="str">
        <f>IFERROR(VLOOKUP(G4662,'SOURCE COMPANY'!A:B, 2, FALSE), "")</f>
        <v>K KUMAR &amp; CO</v>
      </c>
      <c r="S4662" s="143" t="str">
        <f>IFERROR(VLOOKUP(H4662,'CUSTOMER NAME'!A:B, 2, FALSE), "")</f>
        <v>UNIQUE PHARMA</v>
      </c>
    </row>
    <row r="4663" spans="1:19">
      <c r="A4663" s="234" t="s">
        <v>929</v>
      </c>
      <c r="B4663" s="31">
        <v>25</v>
      </c>
      <c r="C4663" s="143" t="s">
        <v>7</v>
      </c>
      <c r="D4663" s="143" t="s">
        <v>687</v>
      </c>
      <c r="E4663" s="51">
        <v>156.798</v>
      </c>
      <c r="F4663" s="143" t="s">
        <v>1730</v>
      </c>
      <c r="G4663" s="132" t="s">
        <v>662</v>
      </c>
      <c r="H4663" s="198" t="s">
        <v>1308</v>
      </c>
      <c r="I4663" s="219" t="str">
        <f t="shared" si="434"/>
        <v>September</v>
      </c>
      <c r="J4663" s="184">
        <f>IF(F4663="USD", E4663, E4663 * IFERROR(VLOOKUP(F4663, EXCHANGE_RATE!A:B, 2, FALSE), "Currency not found"))</f>
        <v>1.8815760000000001</v>
      </c>
      <c r="K4663" s="184">
        <f t="shared" si="428"/>
        <v>1.89</v>
      </c>
      <c r="L4663" s="184">
        <f>IF(C4663="MTS", B4663, B4663 * IFERROR(VLOOKUP(C4663, 'QTY_CONVERSIONS '!A:B, 2, FALSE), "Units not  found"))</f>
        <v>2.5000000000000001E-2</v>
      </c>
      <c r="M4663" s="185">
        <f t="shared" si="429"/>
        <v>47.25</v>
      </c>
      <c r="N4663" s="143" t="str">
        <f>IFERROR(VLOOKUP(D4663, Product_Category!A:B, 2, FALSE), "Uncategorized")</f>
        <v>CROSCARMELLOSE SODIUM</v>
      </c>
      <c r="O4663" s="186">
        <f t="shared" si="431"/>
        <v>1890</v>
      </c>
      <c r="P4663" s="185">
        <f t="shared" si="430"/>
        <v>47.25</v>
      </c>
      <c r="Q4663" s="143">
        <v>2023</v>
      </c>
      <c r="R4663" s="143" t="str">
        <f>IFERROR(VLOOKUP(G4663,'SOURCE COMPANY'!A:B, 2, FALSE), "")</f>
        <v>K KUMAR &amp; CO</v>
      </c>
      <c r="S4663" s="143" t="str">
        <f>IFERROR(VLOOKUP(H4663,'CUSTOMER NAME'!A:B, 2, FALSE), "")</f>
        <v>UNIQUE PHARMA</v>
      </c>
    </row>
    <row r="4664" spans="1:19">
      <c r="A4664" s="234" t="s">
        <v>929</v>
      </c>
      <c r="B4664" s="31">
        <v>300</v>
      </c>
      <c r="C4664" s="143" t="s">
        <v>7</v>
      </c>
      <c r="D4664" s="143" t="s">
        <v>1998</v>
      </c>
      <c r="E4664" s="51">
        <v>186.66</v>
      </c>
      <c r="F4664" s="143" t="s">
        <v>1730</v>
      </c>
      <c r="G4664" s="132" t="s">
        <v>676</v>
      </c>
      <c r="H4664" s="198" t="s">
        <v>1308</v>
      </c>
      <c r="I4664" s="219" t="str">
        <f t="shared" si="434"/>
        <v>September</v>
      </c>
      <c r="J4664" s="184">
        <f>IF(F4664="USD", E4664, E4664 * IFERROR(VLOOKUP(F4664, EXCHANGE_RATE!A:B, 2, FALSE), "Currency not found"))</f>
        <v>2.2399200000000001</v>
      </c>
      <c r="K4664" s="184">
        <f t="shared" si="428"/>
        <v>2.2399999999999998</v>
      </c>
      <c r="L4664" s="184">
        <f>IF(C4664="MTS", B4664, B4664 * IFERROR(VLOOKUP(C4664, 'QTY_CONVERSIONS '!A:B, 2, FALSE), "Units not  found"))</f>
        <v>0.3</v>
      </c>
      <c r="M4664" s="185">
        <f t="shared" si="429"/>
        <v>671.99999999999989</v>
      </c>
      <c r="N4664" s="143" t="str">
        <f>IFERROR(VLOOKUP(D4664, Product_Category!A:B, 2, FALSE), "Uncategorized")</f>
        <v>MCC</v>
      </c>
      <c r="O4664" s="186">
        <f t="shared" si="431"/>
        <v>2239.9999999999995</v>
      </c>
      <c r="P4664" s="185">
        <f t="shared" si="430"/>
        <v>671.99999999999989</v>
      </c>
      <c r="Q4664" s="143">
        <v>2023</v>
      </c>
      <c r="R4664" s="143" t="str">
        <f>IFERROR(VLOOKUP(G4664,'SOURCE COMPANY'!A:B, 2, FALSE), "")</f>
        <v>ORIENT PHARMA</v>
      </c>
      <c r="S4664" s="143" t="str">
        <f>IFERROR(VLOOKUP(H4664,'CUSTOMER NAME'!A:B, 2, FALSE), "")</f>
        <v>UNIQUE PHARMA</v>
      </c>
    </row>
    <row r="4665" spans="1:19">
      <c r="A4665" s="234" t="s">
        <v>929</v>
      </c>
      <c r="B4665" s="31">
        <v>250</v>
      </c>
      <c r="C4665" s="143" t="s">
        <v>7</v>
      </c>
      <c r="D4665" s="143" t="s">
        <v>1981</v>
      </c>
      <c r="E4665" s="51">
        <v>184.69399999999999</v>
      </c>
      <c r="F4665" s="143" t="s">
        <v>1730</v>
      </c>
      <c r="G4665" s="132" t="s">
        <v>676</v>
      </c>
      <c r="H4665" s="198" t="s">
        <v>1308</v>
      </c>
      <c r="I4665" s="219" t="str">
        <f t="shared" si="434"/>
        <v>September</v>
      </c>
      <c r="J4665" s="184">
        <f>IF(F4665="USD", E4665, E4665 * IFERROR(VLOOKUP(F4665, EXCHANGE_RATE!A:B, 2, FALSE), "Currency not found"))</f>
        <v>2.2163279999999999</v>
      </c>
      <c r="K4665" s="184">
        <f t="shared" si="428"/>
        <v>2.2199999999999998</v>
      </c>
      <c r="L4665" s="184">
        <f>IF(C4665="MTS", B4665, B4665 * IFERROR(VLOOKUP(C4665, 'QTY_CONVERSIONS '!A:B, 2, FALSE), "Units not  found"))</f>
        <v>0.25</v>
      </c>
      <c r="M4665" s="185">
        <f t="shared" si="429"/>
        <v>554.99999999999989</v>
      </c>
      <c r="N4665" s="143" t="str">
        <f>IFERROR(VLOOKUP(D4665, Product_Category!A:B, 2, FALSE), "Uncategorized")</f>
        <v>MCC</v>
      </c>
      <c r="O4665" s="186">
        <f t="shared" si="431"/>
        <v>2219.9999999999995</v>
      </c>
      <c r="P4665" s="185">
        <f t="shared" si="430"/>
        <v>554.99999999999989</v>
      </c>
      <c r="Q4665" s="143">
        <v>2023</v>
      </c>
      <c r="R4665" s="143" t="str">
        <f>IFERROR(VLOOKUP(G4665,'SOURCE COMPANY'!A:B, 2, FALSE), "")</f>
        <v>ORIENT PHARMA</v>
      </c>
      <c r="S4665" s="143" t="str">
        <f>IFERROR(VLOOKUP(H4665,'CUSTOMER NAME'!A:B, 2, FALSE), "")</f>
        <v>UNIQUE PHARMA</v>
      </c>
    </row>
    <row r="4666" spans="1:19">
      <c r="A4666" s="119" t="s">
        <v>929</v>
      </c>
      <c r="B4666" s="120">
        <v>25</v>
      </c>
      <c r="C4666" s="120" t="s">
        <v>7</v>
      </c>
      <c r="D4666" s="120" t="s">
        <v>19</v>
      </c>
      <c r="E4666" s="120">
        <v>2.82</v>
      </c>
      <c r="F4666" s="120" t="s">
        <v>9</v>
      </c>
      <c r="G4666" s="132" t="s">
        <v>676</v>
      </c>
      <c r="H4666" s="121" t="s">
        <v>1308</v>
      </c>
      <c r="I4666" s="192" t="s">
        <v>3034</v>
      </c>
      <c r="J4666" s="184">
        <f>IF(F4666="USD", E4666, E4666 * IFERROR(VLOOKUP(F4666, EXCHANGE_RATE!A:B, 2, FALSE), "Currency not found"))</f>
        <v>2.82</v>
      </c>
      <c r="K4666" s="184">
        <f t="shared" si="428"/>
        <v>2.82</v>
      </c>
      <c r="L4666" s="184">
        <f>IF(C4666="MTS", B4666, B4666 * IFERROR(VLOOKUP(C4666, 'QTY_CONVERSIONS '!A:B, 2, FALSE), "Units not  found"))</f>
        <v>2.5000000000000001E-2</v>
      </c>
      <c r="M4666" s="185">
        <f t="shared" si="429"/>
        <v>70.5</v>
      </c>
      <c r="N4666" s="143" t="str">
        <f>IFERROR(VLOOKUP(D4666, Product_Category!A:B, 2, FALSE), "Uncategorized")</f>
        <v>CMC</v>
      </c>
      <c r="O4666" s="186">
        <f t="shared" si="431"/>
        <v>2820</v>
      </c>
      <c r="P4666" s="185">
        <f t="shared" si="430"/>
        <v>70.5</v>
      </c>
      <c r="Q4666" s="143">
        <v>2023</v>
      </c>
      <c r="R4666" s="143" t="str">
        <f>IFERROR(VLOOKUP(G4666,'SOURCE COMPANY'!A:B, 2, FALSE), "")</f>
        <v>ORIENT PHARMA</v>
      </c>
      <c r="S4666" s="143" t="str">
        <f>IFERROR(VLOOKUP(H4666,'CUSTOMER NAME'!A:B, 2, FALSE), "")</f>
        <v>UNIQUE PHARMA</v>
      </c>
    </row>
    <row r="4667" spans="1:19">
      <c r="A4667" s="234" t="s">
        <v>904</v>
      </c>
      <c r="B4667" s="143">
        <v>1750</v>
      </c>
      <c r="C4667" s="143" t="s">
        <v>7</v>
      </c>
      <c r="D4667" s="143" t="s">
        <v>1226</v>
      </c>
      <c r="E4667" s="255">
        <v>3.8</v>
      </c>
      <c r="F4667" s="143" t="s">
        <v>9</v>
      </c>
      <c r="G4667" s="132" t="s">
        <v>2673</v>
      </c>
      <c r="H4667" s="198" t="s">
        <v>1227</v>
      </c>
      <c r="I4667" s="219" t="str">
        <f t="shared" ref="I4667:I4674" si="435">I4666</f>
        <v>September</v>
      </c>
      <c r="J4667" s="184">
        <f>IF(F4667="USD", E4667, E4667 * IFERROR(VLOOKUP(F4667, EXCHANGE_RATE!A:B, 2, FALSE), "Currency not found"))</f>
        <v>3.8</v>
      </c>
      <c r="K4667" s="184">
        <f t="shared" si="428"/>
        <v>3.8</v>
      </c>
      <c r="L4667" s="184">
        <f>IF(C4667="MTS", B4667, B4667 * IFERROR(VLOOKUP(C4667, 'QTY_CONVERSIONS '!A:B, 2, FALSE), "Units not  found"))</f>
        <v>1.75</v>
      </c>
      <c r="M4667" s="185">
        <f t="shared" si="429"/>
        <v>6650</v>
      </c>
      <c r="N4667" s="143" t="str">
        <f>IFERROR(VLOOKUP(D4667, Product_Category!A:B, 2, FALSE), "Uncategorized")</f>
        <v>MCC</v>
      </c>
      <c r="O4667" s="186">
        <f t="shared" si="431"/>
        <v>3800</v>
      </c>
      <c r="P4667" s="185">
        <f t="shared" si="430"/>
        <v>6650</v>
      </c>
      <c r="Q4667" s="143">
        <v>2023</v>
      </c>
      <c r="R4667" s="143" t="str">
        <f>IFERROR(VLOOKUP(G4667,'SOURCE COMPANY'!A:B, 2, FALSE), "")</f>
        <v>RANQ</v>
      </c>
      <c r="S4667" s="143" t="str">
        <f>IFERROR(VLOOKUP(H4667,'CUSTOMER NAME'!A:B, 2, FALSE), "")</f>
        <v>United Pharma</v>
      </c>
    </row>
    <row r="4668" spans="1:19">
      <c r="A4668" s="234" t="s">
        <v>904</v>
      </c>
      <c r="B4668" s="143">
        <v>1750</v>
      </c>
      <c r="C4668" s="143" t="s">
        <v>7</v>
      </c>
      <c r="D4668" s="143" t="s">
        <v>1226</v>
      </c>
      <c r="E4668" s="255">
        <v>3.8</v>
      </c>
      <c r="F4668" s="143" t="s">
        <v>9</v>
      </c>
      <c r="G4668" s="132" t="s">
        <v>2673</v>
      </c>
      <c r="H4668" s="198" t="s">
        <v>1227</v>
      </c>
      <c r="I4668" s="219" t="str">
        <f t="shared" si="435"/>
        <v>September</v>
      </c>
      <c r="J4668" s="184">
        <f>IF(F4668="USD", E4668, E4668 * IFERROR(VLOOKUP(F4668, EXCHANGE_RATE!A:B, 2, FALSE), "Currency not found"))</f>
        <v>3.8</v>
      </c>
      <c r="K4668" s="184">
        <f t="shared" si="428"/>
        <v>3.8</v>
      </c>
      <c r="L4668" s="184">
        <f>IF(C4668="MTS", B4668, B4668 * IFERROR(VLOOKUP(C4668, 'QTY_CONVERSIONS '!A:B, 2, FALSE), "Units not  found"))</f>
        <v>1.75</v>
      </c>
      <c r="M4668" s="185">
        <f t="shared" si="429"/>
        <v>6650</v>
      </c>
      <c r="N4668" s="143" t="str">
        <f>IFERROR(VLOOKUP(D4668, Product_Category!A:B, 2, FALSE), "Uncategorized")</f>
        <v>MCC</v>
      </c>
      <c r="O4668" s="186">
        <f t="shared" si="431"/>
        <v>3800</v>
      </c>
      <c r="P4668" s="185">
        <f t="shared" si="430"/>
        <v>6650</v>
      </c>
      <c r="Q4668" s="143">
        <v>2023</v>
      </c>
      <c r="R4668" s="143" t="str">
        <f>IFERROR(VLOOKUP(G4668,'SOURCE COMPANY'!A:B, 2, FALSE), "")</f>
        <v>RANQ</v>
      </c>
      <c r="S4668" s="143" t="str">
        <f>IFERROR(VLOOKUP(H4668,'CUSTOMER NAME'!A:B, 2, FALSE), "")</f>
        <v>United Pharma</v>
      </c>
    </row>
    <row r="4669" spans="1:19">
      <c r="A4669" s="234" t="s">
        <v>904</v>
      </c>
      <c r="B4669" s="143">
        <v>500</v>
      </c>
      <c r="C4669" s="143" t="s">
        <v>7</v>
      </c>
      <c r="D4669" s="143" t="s">
        <v>1228</v>
      </c>
      <c r="E4669" s="255">
        <v>5.5</v>
      </c>
      <c r="F4669" s="143" t="s">
        <v>9</v>
      </c>
      <c r="G4669" s="132" t="s">
        <v>2673</v>
      </c>
      <c r="H4669" s="198" t="s">
        <v>1227</v>
      </c>
      <c r="I4669" s="219" t="str">
        <f t="shared" si="435"/>
        <v>September</v>
      </c>
      <c r="J4669" s="184">
        <f>IF(F4669="USD", E4669, E4669 * IFERROR(VLOOKUP(F4669, EXCHANGE_RATE!A:B, 2, FALSE), "Currency not found"))</f>
        <v>5.5</v>
      </c>
      <c r="K4669" s="184">
        <f t="shared" si="428"/>
        <v>5.5</v>
      </c>
      <c r="L4669" s="184">
        <f>IF(C4669="MTS", B4669, B4669 * IFERROR(VLOOKUP(C4669, 'QTY_CONVERSIONS '!A:B, 2, FALSE), "Units not  found"))</f>
        <v>0.5</v>
      </c>
      <c r="M4669" s="185">
        <f t="shared" si="429"/>
        <v>2750</v>
      </c>
      <c r="N4669" s="143" t="str">
        <f>IFERROR(VLOOKUP(D4669, Product_Category!A:B, 2, FALSE), "Uncategorized")</f>
        <v>MCC</v>
      </c>
      <c r="O4669" s="186">
        <f t="shared" si="431"/>
        <v>5500</v>
      </c>
      <c r="P4669" s="185">
        <f t="shared" si="430"/>
        <v>2750</v>
      </c>
      <c r="Q4669" s="143">
        <v>2023</v>
      </c>
      <c r="R4669" s="143" t="str">
        <f>IFERROR(VLOOKUP(G4669,'SOURCE COMPANY'!A:B, 2, FALSE), "")</f>
        <v>RANQ</v>
      </c>
      <c r="S4669" s="143" t="str">
        <f>IFERROR(VLOOKUP(H4669,'CUSTOMER NAME'!A:B, 2, FALSE), "")</f>
        <v>United Pharma</v>
      </c>
    </row>
    <row r="4670" spans="1:19">
      <c r="A4670" s="234" t="s">
        <v>904</v>
      </c>
      <c r="B4670" s="143">
        <v>500</v>
      </c>
      <c r="C4670" s="143" t="s">
        <v>7</v>
      </c>
      <c r="D4670" s="143" t="s">
        <v>1228</v>
      </c>
      <c r="E4670" s="255">
        <v>5.5</v>
      </c>
      <c r="F4670" s="143" t="s">
        <v>9</v>
      </c>
      <c r="G4670" s="132" t="s">
        <v>2673</v>
      </c>
      <c r="H4670" s="198" t="s">
        <v>1227</v>
      </c>
      <c r="I4670" s="219" t="str">
        <f t="shared" si="435"/>
        <v>September</v>
      </c>
      <c r="J4670" s="184">
        <f>IF(F4670="USD", E4670, E4670 * IFERROR(VLOOKUP(F4670, EXCHANGE_RATE!A:B, 2, FALSE), "Currency not found"))</f>
        <v>5.5</v>
      </c>
      <c r="K4670" s="184">
        <f t="shared" si="428"/>
        <v>5.5</v>
      </c>
      <c r="L4670" s="184">
        <f>IF(C4670="MTS", B4670, B4670 * IFERROR(VLOOKUP(C4670, 'QTY_CONVERSIONS '!A:B, 2, FALSE), "Units not  found"))</f>
        <v>0.5</v>
      </c>
      <c r="M4670" s="185">
        <f t="shared" si="429"/>
        <v>2750</v>
      </c>
      <c r="N4670" s="143" t="str">
        <f>IFERROR(VLOOKUP(D4670, Product_Category!A:B, 2, FALSE), "Uncategorized")</f>
        <v>MCC</v>
      </c>
      <c r="O4670" s="186">
        <f t="shared" si="431"/>
        <v>5500</v>
      </c>
      <c r="P4670" s="185">
        <f t="shared" si="430"/>
        <v>2750</v>
      </c>
      <c r="Q4670" s="143">
        <v>2023</v>
      </c>
      <c r="R4670" s="143" t="str">
        <f>IFERROR(VLOOKUP(G4670,'SOURCE COMPANY'!A:B, 2, FALSE), "")</f>
        <v>RANQ</v>
      </c>
      <c r="S4670" s="143" t="str">
        <f>IFERROR(VLOOKUP(H4670,'CUSTOMER NAME'!A:B, 2, FALSE), "")</f>
        <v>United Pharma</v>
      </c>
    </row>
    <row r="4671" spans="1:19">
      <c r="A4671" s="234" t="s">
        <v>904</v>
      </c>
      <c r="B4671" s="222">
        <v>1000</v>
      </c>
      <c r="C4671" s="143" t="s">
        <v>7</v>
      </c>
      <c r="D4671" s="143" t="s">
        <v>1228</v>
      </c>
      <c r="E4671" s="184">
        <v>4</v>
      </c>
      <c r="F4671" s="143" t="s">
        <v>9</v>
      </c>
      <c r="G4671" s="132" t="s">
        <v>2673</v>
      </c>
      <c r="H4671" s="198" t="s">
        <v>2489</v>
      </c>
      <c r="I4671" s="219" t="str">
        <f t="shared" si="435"/>
        <v>September</v>
      </c>
      <c r="J4671" s="184">
        <f>IF(F4671="USD", E4671, E4671 * IFERROR(VLOOKUP(F4671, EXCHANGE_RATE!A:B, 2, FALSE), "Currency not found"))</f>
        <v>4</v>
      </c>
      <c r="K4671" s="184">
        <f t="shared" si="428"/>
        <v>4</v>
      </c>
      <c r="L4671" s="184">
        <f>IF(C4671="MTS", B4671, B4671 * IFERROR(VLOOKUP(C4671, 'QTY_CONVERSIONS '!A:B, 2, FALSE), "Units not  found"))</f>
        <v>1</v>
      </c>
      <c r="M4671" s="185">
        <f t="shared" si="429"/>
        <v>4000</v>
      </c>
      <c r="N4671" s="143" t="str">
        <f>IFERROR(VLOOKUP(D4671, Product_Category!A:B, 2, FALSE), "Uncategorized")</f>
        <v>MCC</v>
      </c>
      <c r="O4671" s="186">
        <f t="shared" si="431"/>
        <v>4000</v>
      </c>
      <c r="P4671" s="185">
        <f t="shared" si="430"/>
        <v>4000</v>
      </c>
      <c r="Q4671" s="143">
        <v>2023</v>
      </c>
      <c r="R4671" s="143" t="str">
        <f>IFERROR(VLOOKUP(G4671,'SOURCE COMPANY'!A:B, 2, FALSE), "")</f>
        <v>RANQ</v>
      </c>
      <c r="S4671" s="143" t="str">
        <f>IFERROR(VLOOKUP(H4671,'CUSTOMER NAME'!A:B, 2, FALSE), "")</f>
        <v>United Pharma</v>
      </c>
    </row>
    <row r="4672" spans="1:19">
      <c r="A4672" s="234" t="s">
        <v>904</v>
      </c>
      <c r="B4672" s="222">
        <v>2000</v>
      </c>
      <c r="C4672" s="143" t="s">
        <v>7</v>
      </c>
      <c r="D4672" s="143" t="s">
        <v>2375</v>
      </c>
      <c r="E4672" s="184">
        <v>3.95</v>
      </c>
      <c r="F4672" s="143" t="s">
        <v>9</v>
      </c>
      <c r="G4672" s="132" t="s">
        <v>2673</v>
      </c>
      <c r="H4672" s="198" t="s">
        <v>2489</v>
      </c>
      <c r="I4672" s="219" t="str">
        <f t="shared" si="435"/>
        <v>September</v>
      </c>
      <c r="J4672" s="184">
        <f>IF(F4672="USD", E4672, E4672 * IFERROR(VLOOKUP(F4672, EXCHANGE_RATE!A:B, 2, FALSE), "Currency not found"))</f>
        <v>3.95</v>
      </c>
      <c r="K4672" s="184">
        <f t="shared" si="428"/>
        <v>3.95</v>
      </c>
      <c r="L4672" s="184">
        <f>IF(C4672="MTS", B4672, B4672 * IFERROR(VLOOKUP(C4672, 'QTY_CONVERSIONS '!A:B, 2, FALSE), "Units not  found"))</f>
        <v>2</v>
      </c>
      <c r="M4672" s="185">
        <f t="shared" si="429"/>
        <v>7900</v>
      </c>
      <c r="N4672" s="143" t="str">
        <f>IFERROR(VLOOKUP(D4672, Product_Category!A:B, 2, FALSE), "Uncategorized")</f>
        <v>MCC</v>
      </c>
      <c r="O4672" s="186">
        <f t="shared" si="431"/>
        <v>3950</v>
      </c>
      <c r="P4672" s="185">
        <f t="shared" si="430"/>
        <v>7900</v>
      </c>
      <c r="Q4672" s="143">
        <v>2023</v>
      </c>
      <c r="R4672" s="143" t="str">
        <f>IFERROR(VLOOKUP(G4672,'SOURCE COMPANY'!A:B, 2, FALSE), "")</f>
        <v>RANQ</v>
      </c>
      <c r="S4672" s="143" t="str">
        <f>IFERROR(VLOOKUP(H4672,'CUSTOMER NAME'!A:B, 2, FALSE), "")</f>
        <v>United Pharma</v>
      </c>
    </row>
    <row r="4673" spans="1:19">
      <c r="A4673" s="234" t="s">
        <v>904</v>
      </c>
      <c r="B4673" s="222">
        <v>3000</v>
      </c>
      <c r="C4673" s="143" t="s">
        <v>7</v>
      </c>
      <c r="D4673" s="143" t="s">
        <v>2376</v>
      </c>
      <c r="E4673" s="184">
        <v>3.5</v>
      </c>
      <c r="F4673" s="143" t="s">
        <v>9</v>
      </c>
      <c r="G4673" s="132" t="s">
        <v>2673</v>
      </c>
      <c r="H4673" s="198" t="s">
        <v>2489</v>
      </c>
      <c r="I4673" s="219" t="str">
        <f t="shared" si="435"/>
        <v>September</v>
      </c>
      <c r="J4673" s="184">
        <f>IF(F4673="USD", E4673, E4673 * IFERROR(VLOOKUP(F4673, EXCHANGE_RATE!A:B, 2, FALSE), "Currency not found"))</f>
        <v>3.5</v>
      </c>
      <c r="K4673" s="184">
        <f t="shared" si="428"/>
        <v>3.5</v>
      </c>
      <c r="L4673" s="184">
        <f>IF(C4673="MTS", B4673, B4673 * IFERROR(VLOOKUP(C4673, 'QTY_CONVERSIONS '!A:B, 2, FALSE), "Units not  found"))</f>
        <v>3</v>
      </c>
      <c r="M4673" s="185">
        <f t="shared" si="429"/>
        <v>10500</v>
      </c>
      <c r="N4673" s="143" t="str">
        <f>IFERROR(VLOOKUP(D4673, Product_Category!A:B, 2, FALSE), "Uncategorized")</f>
        <v>MCC</v>
      </c>
      <c r="O4673" s="186">
        <f t="shared" si="431"/>
        <v>3500</v>
      </c>
      <c r="P4673" s="185">
        <f t="shared" si="430"/>
        <v>10500</v>
      </c>
      <c r="Q4673" s="143">
        <v>2023</v>
      </c>
      <c r="R4673" s="143" t="str">
        <f>IFERROR(VLOOKUP(G4673,'SOURCE COMPANY'!A:B, 2, FALSE), "")</f>
        <v>RANQ</v>
      </c>
      <c r="S4673" s="143" t="str">
        <f>IFERROR(VLOOKUP(H4673,'CUSTOMER NAME'!A:B, 2, FALSE), "")</f>
        <v>United Pharma</v>
      </c>
    </row>
    <row r="4674" spans="1:19">
      <c r="A4674" s="234" t="s">
        <v>904</v>
      </c>
      <c r="B4674" s="222">
        <v>3000</v>
      </c>
      <c r="C4674" s="143" t="s">
        <v>7</v>
      </c>
      <c r="D4674" s="143" t="s">
        <v>2063</v>
      </c>
      <c r="E4674" s="184">
        <v>3.5</v>
      </c>
      <c r="F4674" s="143" t="s">
        <v>9</v>
      </c>
      <c r="G4674" s="132" t="s">
        <v>2673</v>
      </c>
      <c r="H4674" s="198" t="s">
        <v>2489</v>
      </c>
      <c r="I4674" s="219" t="str">
        <f t="shared" si="435"/>
        <v>September</v>
      </c>
      <c r="J4674" s="184">
        <f>IF(F4674="USD", E4674, E4674 * IFERROR(VLOOKUP(F4674, EXCHANGE_RATE!A:B, 2, FALSE), "Currency not found"))</f>
        <v>3.5</v>
      </c>
      <c r="K4674" s="184">
        <f t="shared" ref="K4674:K4737" si="436">ROUNDUP(J4674,2)</f>
        <v>3.5</v>
      </c>
      <c r="L4674" s="184">
        <f>IF(C4674="MTS", B4674, B4674 * IFERROR(VLOOKUP(C4674, 'QTY_CONVERSIONS '!A:B, 2, FALSE), "Units not  found"))</f>
        <v>3</v>
      </c>
      <c r="M4674" s="185">
        <f t="shared" ref="M4674:M4737" si="437">B4674*K4674</f>
        <v>10500</v>
      </c>
      <c r="N4674" s="143" t="str">
        <f>IFERROR(VLOOKUP(D4674, Product_Category!A:B, 2, FALSE), "Uncategorized")</f>
        <v>MCC</v>
      </c>
      <c r="O4674" s="186">
        <f t="shared" si="431"/>
        <v>3500</v>
      </c>
      <c r="P4674" s="185">
        <f t="shared" ref="P4674:P4737" si="438">L4674*O4674</f>
        <v>10500</v>
      </c>
      <c r="Q4674" s="143">
        <v>2023</v>
      </c>
      <c r="R4674" s="143" t="str">
        <f>IFERROR(VLOOKUP(G4674,'SOURCE COMPANY'!A:B, 2, FALSE), "")</f>
        <v>RANQ</v>
      </c>
      <c r="S4674" s="143" t="str">
        <f>IFERROR(VLOOKUP(H4674,'CUSTOMER NAME'!A:B, 2, FALSE), "")</f>
        <v>United Pharma</v>
      </c>
    </row>
    <row r="4675" spans="1:19">
      <c r="A4675" s="133" t="s">
        <v>225</v>
      </c>
      <c r="B4675" s="131">
        <v>500</v>
      </c>
      <c r="C4675" s="131" t="s">
        <v>7</v>
      </c>
      <c r="D4675" s="131" t="s">
        <v>2691</v>
      </c>
      <c r="E4675" s="131">
        <v>4.5999999999999996</v>
      </c>
      <c r="F4675" s="131" t="s">
        <v>9</v>
      </c>
      <c r="G4675" s="132" t="s">
        <v>2679</v>
      </c>
      <c r="H4675" s="134" t="s">
        <v>1048</v>
      </c>
      <c r="I4675" s="192" t="s">
        <v>3658</v>
      </c>
      <c r="J4675" s="184">
        <f>IF(F4675="USD", E4675, E4675 * IFERROR(VLOOKUP(F4675, EXCHANGE_RATE!A:B, 2, FALSE), "Currency not found"))</f>
        <v>4.5999999999999996</v>
      </c>
      <c r="K4675" s="184">
        <f t="shared" si="436"/>
        <v>4.5999999999999996</v>
      </c>
      <c r="L4675" s="184">
        <f>IF(C4675="MTS", B4675, B4675 * IFERROR(VLOOKUP(C4675, 'QTY_CONVERSIONS '!A:B, 2, FALSE), "Units not  found"))</f>
        <v>0.5</v>
      </c>
      <c r="M4675" s="185">
        <f t="shared" si="437"/>
        <v>2300</v>
      </c>
      <c r="N4675" s="143" t="str">
        <f>IFERROR(VLOOKUP(D4675, Product_Category!A:B, 2, FALSE), "Uncategorized")</f>
        <v>MCC</v>
      </c>
      <c r="O4675" s="186">
        <f t="shared" ref="O4675:O4738" si="439">K4675*1000</f>
        <v>4600</v>
      </c>
      <c r="P4675" s="185">
        <f t="shared" si="438"/>
        <v>2300</v>
      </c>
      <c r="Q4675" s="143">
        <v>2023</v>
      </c>
      <c r="R4675" s="143" t="str">
        <f>IFERROR(VLOOKUP(G4675,'SOURCE COMPANY'!A:B, 2, FALSE), "")</f>
        <v>Sigachi Industries limited</v>
      </c>
      <c r="S4675" s="143" t="str">
        <f>IFERROR(VLOOKUP(H4675,'CUSTOMER NAME'!A:B, 2, FALSE), "")</f>
        <v>UNIVAR SOLUTIONS</v>
      </c>
    </row>
    <row r="4676" spans="1:19">
      <c r="A4676" s="233" t="s">
        <v>1047</v>
      </c>
      <c r="B4676" s="118">
        <v>9000</v>
      </c>
      <c r="C4676" s="118" t="s">
        <v>7</v>
      </c>
      <c r="D4676" s="118" t="s">
        <v>266</v>
      </c>
      <c r="E4676" s="255">
        <v>2.1999559999999998</v>
      </c>
      <c r="F4676" s="118" t="s">
        <v>9</v>
      </c>
      <c r="G4676" s="132" t="s">
        <v>2679</v>
      </c>
      <c r="H4676" s="199" t="s">
        <v>1048</v>
      </c>
      <c r="I4676" s="219" t="str">
        <f>I4675</f>
        <v>November</v>
      </c>
      <c r="J4676" s="184">
        <f>IF(F4676="USD", E4676, E4676 * IFERROR(VLOOKUP(F4676, EXCHANGE_RATE!A:B, 2, FALSE), "Currency not found"))</f>
        <v>2.1999559999999998</v>
      </c>
      <c r="K4676" s="184">
        <f t="shared" si="436"/>
        <v>2.1999999999999997</v>
      </c>
      <c r="L4676" s="184">
        <f>IF(C4676="MTS", B4676, B4676 * IFERROR(VLOOKUP(C4676, 'QTY_CONVERSIONS '!A:B, 2, FALSE), "Units not  found"))</f>
        <v>9</v>
      </c>
      <c r="M4676" s="185">
        <f t="shared" si="437"/>
        <v>19799.999999999996</v>
      </c>
      <c r="N4676" s="143" t="str">
        <f>IFERROR(VLOOKUP(D4676, Product_Category!A:B, 2, FALSE), "Uncategorized")</f>
        <v>MCC</v>
      </c>
      <c r="O4676" s="186">
        <f t="shared" si="439"/>
        <v>2199.9999999999995</v>
      </c>
      <c r="P4676" s="185">
        <f t="shared" si="438"/>
        <v>19799.999999999996</v>
      </c>
      <c r="Q4676" s="143">
        <v>2023</v>
      </c>
      <c r="R4676" s="143" t="str">
        <f>IFERROR(VLOOKUP(G4676,'SOURCE COMPANY'!A:B, 2, FALSE), "")</f>
        <v>Sigachi Industries limited</v>
      </c>
      <c r="S4676" s="143" t="str">
        <f>IFERROR(VLOOKUP(H4676,'CUSTOMER NAME'!A:B, 2, FALSE), "")</f>
        <v>UNIVAR SOLUTIONS</v>
      </c>
    </row>
    <row r="4677" spans="1:19">
      <c r="A4677" s="234" t="s">
        <v>929</v>
      </c>
      <c r="B4677" s="31">
        <v>200</v>
      </c>
      <c r="C4677" s="143" t="s">
        <v>7</v>
      </c>
      <c r="D4677" s="143" t="s">
        <v>700</v>
      </c>
      <c r="E4677" s="51">
        <v>170</v>
      </c>
      <c r="F4677" s="143" t="s">
        <v>1730</v>
      </c>
      <c r="G4677" s="221" t="s">
        <v>652</v>
      </c>
      <c r="H4677" s="198" t="s">
        <v>1999</v>
      </c>
      <c r="I4677" s="219" t="str">
        <f>I4676</f>
        <v>November</v>
      </c>
      <c r="J4677" s="184">
        <f>IF(F4677="USD", E4677, E4677 * IFERROR(VLOOKUP(F4677, EXCHANGE_RATE!A:B, 2, FALSE), "Currency not found"))</f>
        <v>2.04</v>
      </c>
      <c r="K4677" s="184">
        <f t="shared" si="436"/>
        <v>2.04</v>
      </c>
      <c r="L4677" s="184">
        <f>IF(C4677="MTS", B4677, B4677 * IFERROR(VLOOKUP(C4677, 'QTY_CONVERSIONS '!A:B, 2, FALSE), "Units not  found"))</f>
        <v>0.2</v>
      </c>
      <c r="M4677" s="185">
        <f t="shared" si="437"/>
        <v>408</v>
      </c>
      <c r="N4677" s="143" t="str">
        <f>IFERROR(VLOOKUP(D4677, Product_Category!A:B, 2, FALSE), "Uncategorized")</f>
        <v>MCC</v>
      </c>
      <c r="O4677" s="186">
        <f t="shared" si="439"/>
        <v>2040</v>
      </c>
      <c r="P4677" s="185">
        <f t="shared" si="438"/>
        <v>408</v>
      </c>
      <c r="Q4677" s="143">
        <v>2023</v>
      </c>
      <c r="R4677" s="143" t="str">
        <f>IFERROR(VLOOKUP(G4677,'SOURCE COMPANY'!A:B, 2, FALSE), "")</f>
        <v>JAYANA PHARMA</v>
      </c>
      <c r="S4677" s="143" t="str">
        <f>IFERROR(VLOOKUP(H4677,'CUSTOMER NAME'!A:B, 2, FALSE), "")</f>
        <v>UNIVERSAL FORMUL</v>
      </c>
    </row>
    <row r="4678" spans="1:19">
      <c r="A4678" s="234" t="s">
        <v>929</v>
      </c>
      <c r="B4678" s="31">
        <v>300</v>
      </c>
      <c r="C4678" s="143" t="s">
        <v>7</v>
      </c>
      <c r="D4678" s="143" t="s">
        <v>693</v>
      </c>
      <c r="E4678" s="51">
        <v>213.33</v>
      </c>
      <c r="F4678" s="143" t="s">
        <v>1730</v>
      </c>
      <c r="G4678" s="221" t="s">
        <v>652</v>
      </c>
      <c r="H4678" s="198" t="s">
        <v>1999</v>
      </c>
      <c r="I4678" s="219" t="str">
        <f>I4677</f>
        <v>November</v>
      </c>
      <c r="J4678" s="184">
        <f>IF(F4678="USD", E4678, E4678 * IFERROR(VLOOKUP(F4678, EXCHANGE_RATE!A:B, 2, FALSE), "Currency not found"))</f>
        <v>2.5599600000000002</v>
      </c>
      <c r="K4678" s="184">
        <f t="shared" si="436"/>
        <v>2.5599999999999996</v>
      </c>
      <c r="L4678" s="184">
        <f>IF(C4678="MTS", B4678, B4678 * IFERROR(VLOOKUP(C4678, 'QTY_CONVERSIONS '!A:B, 2, FALSE), "Units not  found"))</f>
        <v>0.3</v>
      </c>
      <c r="M4678" s="185">
        <f t="shared" si="437"/>
        <v>767.99999999999989</v>
      </c>
      <c r="N4678" s="143" t="str">
        <f>IFERROR(VLOOKUP(D4678, Product_Category!A:B, 2, FALSE), "Uncategorized")</f>
        <v>MCC</v>
      </c>
      <c r="O4678" s="186">
        <f t="shared" si="439"/>
        <v>2559.9999999999995</v>
      </c>
      <c r="P4678" s="185">
        <f t="shared" si="438"/>
        <v>767.99999999999989</v>
      </c>
      <c r="Q4678" s="143">
        <v>2023</v>
      </c>
      <c r="R4678" s="143" t="str">
        <f>IFERROR(VLOOKUP(G4678,'SOURCE COMPANY'!A:B, 2, FALSE), "")</f>
        <v>JAYANA PHARMA</v>
      </c>
      <c r="S4678" s="143" t="str">
        <f>IFERROR(VLOOKUP(H4678,'CUSTOMER NAME'!A:B, 2, FALSE), "")</f>
        <v>UNIVERSAL FORMUL</v>
      </c>
    </row>
    <row r="4679" spans="1:19">
      <c r="A4679" s="234" t="s">
        <v>1522</v>
      </c>
      <c r="B4679" s="143">
        <v>50</v>
      </c>
      <c r="C4679" s="143" t="s">
        <v>7</v>
      </c>
      <c r="D4679" s="143" t="s">
        <v>1465</v>
      </c>
      <c r="E4679" s="53">
        <v>160</v>
      </c>
      <c r="F4679" s="143" t="s">
        <v>1730</v>
      </c>
      <c r="G4679" s="131" t="s">
        <v>662</v>
      </c>
      <c r="H4679" s="198" t="s">
        <v>1549</v>
      </c>
      <c r="I4679" s="219" t="str">
        <f>I4678</f>
        <v>November</v>
      </c>
      <c r="J4679" s="184">
        <f>IF(F4679="USD", E4679, E4679 * IFERROR(VLOOKUP(F4679, EXCHANGE_RATE!A:B, 2, FALSE), "Currency not found"))</f>
        <v>1.92</v>
      </c>
      <c r="K4679" s="184">
        <f t="shared" si="436"/>
        <v>1.92</v>
      </c>
      <c r="L4679" s="184">
        <f>IF(C4679="MTS", B4679, B4679 * IFERROR(VLOOKUP(C4679, 'QTY_CONVERSIONS '!A:B, 2, FALSE), "Units not  found"))</f>
        <v>0.05</v>
      </c>
      <c r="M4679" s="185">
        <f t="shared" si="437"/>
        <v>96</v>
      </c>
      <c r="N4679" s="143" t="str">
        <f>IFERROR(VLOOKUP(D4679, Product_Category!A:B, 2, FALSE), "Uncategorized")</f>
        <v>MAGNESIUM STEARATE</v>
      </c>
      <c r="O4679" s="186">
        <f t="shared" si="439"/>
        <v>1920</v>
      </c>
      <c r="P4679" s="185">
        <f t="shared" si="438"/>
        <v>96</v>
      </c>
      <c r="Q4679" s="143">
        <v>2023</v>
      </c>
      <c r="R4679" s="143" t="str">
        <f>IFERROR(VLOOKUP(G4679,'SOURCE COMPANY'!A:B, 2, FALSE), "")</f>
        <v>K KUMAR &amp; CO</v>
      </c>
      <c r="S4679" s="143" t="str">
        <f>IFERROR(VLOOKUP(H4679,'CUSTOMER NAME'!A:B, 2, FALSE), "")</f>
        <v>UNIVERSAL FORMULA</v>
      </c>
    </row>
    <row r="4680" spans="1:19">
      <c r="A4680" s="119" t="s">
        <v>1418</v>
      </c>
      <c r="B4680" s="120">
        <v>25</v>
      </c>
      <c r="C4680" s="120" t="s">
        <v>7</v>
      </c>
      <c r="D4680" s="120" t="s">
        <v>3048</v>
      </c>
      <c r="E4680" s="120">
        <v>10</v>
      </c>
      <c r="F4680" s="120" t="s">
        <v>9</v>
      </c>
      <c r="G4680" s="143" t="s">
        <v>655</v>
      </c>
      <c r="H4680" s="121" t="s">
        <v>3292</v>
      </c>
      <c r="I4680" s="192" t="s">
        <v>3034</v>
      </c>
      <c r="J4680" s="184">
        <f>IF(F4680="USD", E4680, E4680 * IFERROR(VLOOKUP(F4680, EXCHANGE_RATE!A:B, 2, FALSE), "Currency not found"))</f>
        <v>10</v>
      </c>
      <c r="K4680" s="184">
        <f t="shared" si="436"/>
        <v>10</v>
      </c>
      <c r="L4680" s="184">
        <f>IF(C4680="MTS", B4680, B4680 * IFERROR(VLOOKUP(C4680, 'QTY_CONVERSIONS '!A:B, 2, FALSE), "Units not  found"))</f>
        <v>2.5000000000000001E-2</v>
      </c>
      <c r="M4680" s="185">
        <f t="shared" si="437"/>
        <v>250</v>
      </c>
      <c r="N4680" s="143" t="str">
        <f>IFERROR(VLOOKUP(D4680, Product_Category!A:B, 2, FALSE), "Uncategorized")</f>
        <v>CROSCARMELLOSE SODIUM</v>
      </c>
      <c r="O4680" s="186">
        <f t="shared" si="439"/>
        <v>10000</v>
      </c>
      <c r="P4680" s="185">
        <f t="shared" si="438"/>
        <v>250</v>
      </c>
      <c r="Q4680" s="143">
        <v>2023</v>
      </c>
      <c r="R4680" s="143" t="str">
        <f>IFERROR(VLOOKUP(G4680,'SOURCE COMPANY'!A:B, 2, FALSE), "")</f>
        <v>ESPEE Pharma Chem</v>
      </c>
      <c r="S4680" s="143" t="str">
        <f>IFERROR(VLOOKUP(H4680,'CUSTOMER NAME'!A:B, 2, FALSE), "")</f>
        <v>UZEBEKISTAN</v>
      </c>
    </row>
    <row r="4681" spans="1:19">
      <c r="A4681" s="119" t="s">
        <v>929</v>
      </c>
      <c r="B4681" s="120">
        <v>150</v>
      </c>
      <c r="C4681" s="120" t="s">
        <v>7</v>
      </c>
      <c r="D4681" s="120" t="s">
        <v>19</v>
      </c>
      <c r="E4681" s="120">
        <v>2.82</v>
      </c>
      <c r="F4681" s="120" t="s">
        <v>9</v>
      </c>
      <c r="G4681" s="131" t="s">
        <v>676</v>
      </c>
      <c r="H4681" s="121" t="s">
        <v>3184</v>
      </c>
      <c r="I4681" s="192" t="s">
        <v>3034</v>
      </c>
      <c r="J4681" s="184">
        <f>IF(F4681="USD", E4681, E4681 * IFERROR(VLOOKUP(F4681, EXCHANGE_RATE!A:B, 2, FALSE), "Currency not found"))</f>
        <v>2.82</v>
      </c>
      <c r="K4681" s="184">
        <f t="shared" si="436"/>
        <v>2.82</v>
      </c>
      <c r="L4681" s="184">
        <f>IF(C4681="MTS", B4681, B4681 * IFERROR(VLOOKUP(C4681, 'QTY_CONVERSIONS '!A:B, 2, FALSE), "Units not  found"))</f>
        <v>0.15</v>
      </c>
      <c r="M4681" s="185">
        <f t="shared" si="437"/>
        <v>423</v>
      </c>
      <c r="N4681" s="143" t="str">
        <f>IFERROR(VLOOKUP(D4681, Product_Category!A:B, 2, FALSE), "Uncategorized")</f>
        <v>CMC</v>
      </c>
      <c r="O4681" s="186">
        <f t="shared" si="439"/>
        <v>2820</v>
      </c>
      <c r="P4681" s="185">
        <f t="shared" si="438"/>
        <v>423</v>
      </c>
      <c r="Q4681" s="143">
        <v>2023</v>
      </c>
      <c r="R4681" s="143" t="str">
        <f>IFERROR(VLOOKUP(G4681,'SOURCE COMPANY'!A:B, 2, FALSE), "")</f>
        <v>ORIENT PHARMA</v>
      </c>
      <c r="S4681" s="143" t="str">
        <f>IFERROR(VLOOKUP(H4681,'CUSTOMER NAME'!A:B, 2, FALSE), "")</f>
        <v>V M C PHARMA</v>
      </c>
    </row>
    <row r="4682" spans="1:19">
      <c r="A4682" s="234" t="s">
        <v>1012</v>
      </c>
      <c r="B4682" s="143">
        <v>1</v>
      </c>
      <c r="C4682" s="143" t="s">
        <v>7</v>
      </c>
      <c r="D4682" s="143" t="s">
        <v>19</v>
      </c>
      <c r="E4682" s="255">
        <v>2</v>
      </c>
      <c r="F4682" s="143" t="s">
        <v>9</v>
      </c>
      <c r="G4682" s="143" t="s">
        <v>1339</v>
      </c>
      <c r="H4682" s="198" t="s">
        <v>1340</v>
      </c>
      <c r="I4682" s="219" t="str">
        <f t="shared" ref="I4682:I4688" si="440">I4681</f>
        <v>September</v>
      </c>
      <c r="J4682" s="184">
        <f>IF(F4682="USD", E4682, E4682 * IFERROR(VLOOKUP(F4682, EXCHANGE_RATE!A:B, 2, FALSE), "Currency not found"))</f>
        <v>2</v>
      </c>
      <c r="K4682" s="184">
        <f t="shared" si="436"/>
        <v>2</v>
      </c>
      <c r="L4682" s="184">
        <f>IF(C4682="MTS", B4682, B4682 * IFERROR(VLOOKUP(C4682, 'QTY_CONVERSIONS '!A:B, 2, FALSE), "Units not  found"))</f>
        <v>1E-3</v>
      </c>
      <c r="M4682" s="185">
        <f t="shared" si="437"/>
        <v>2</v>
      </c>
      <c r="N4682" s="143" t="str">
        <f>IFERROR(VLOOKUP(D4682, Product_Category!A:B, 2, FALSE), "Uncategorized")</f>
        <v>CMC</v>
      </c>
      <c r="O4682" s="186">
        <f t="shared" si="439"/>
        <v>2000</v>
      </c>
      <c r="P4682" s="185">
        <f t="shared" si="438"/>
        <v>2</v>
      </c>
      <c r="Q4682" s="143">
        <v>2023</v>
      </c>
      <c r="R4682" s="143" t="str">
        <f>IFERROR(VLOOKUP(G4682,'SOURCE COMPANY'!A:B, 2, FALSE), "")</f>
        <v>RYNATY HEALTHCARE</v>
      </c>
      <c r="S4682" s="143" t="str">
        <f>IFERROR(VLOOKUP(H4682,'CUSTOMER NAME'!A:B, 2, FALSE), "")</f>
        <v>VALERIA SATTAROVA</v>
      </c>
    </row>
    <row r="4683" spans="1:19">
      <c r="A4683" s="233" t="s">
        <v>786</v>
      </c>
      <c r="B4683" s="118">
        <v>7000</v>
      </c>
      <c r="C4683" s="118" t="s">
        <v>7</v>
      </c>
      <c r="D4683" s="118" t="s">
        <v>555</v>
      </c>
      <c r="E4683" s="255">
        <v>3.98</v>
      </c>
      <c r="F4683" s="118" t="s">
        <v>9</v>
      </c>
      <c r="G4683" s="131" t="s">
        <v>59</v>
      </c>
      <c r="H4683" s="199" t="s">
        <v>787</v>
      </c>
      <c r="I4683" s="219" t="str">
        <f t="shared" si="440"/>
        <v>September</v>
      </c>
      <c r="J4683" s="184">
        <f>IF(F4683="USD", E4683, E4683 * IFERROR(VLOOKUP(F4683, EXCHANGE_RATE!A:B, 2, FALSE), "Currency not found"))</f>
        <v>3.98</v>
      </c>
      <c r="K4683" s="184">
        <f t="shared" si="436"/>
        <v>3.98</v>
      </c>
      <c r="L4683" s="184">
        <f>IF(C4683="MTS", B4683, B4683 * IFERROR(VLOOKUP(C4683, 'QTY_CONVERSIONS '!A:B, 2, FALSE), "Units not  found"))</f>
        <v>7</v>
      </c>
      <c r="M4683" s="185">
        <f t="shared" si="437"/>
        <v>27860</v>
      </c>
      <c r="N4683" s="143" t="str">
        <f>IFERROR(VLOOKUP(D4683, Product_Category!A:B, 2, FALSE), "Uncategorized")</f>
        <v>MCC</v>
      </c>
      <c r="O4683" s="186">
        <f t="shared" si="439"/>
        <v>3980</v>
      </c>
      <c r="P4683" s="185">
        <f t="shared" si="438"/>
        <v>27860</v>
      </c>
      <c r="Q4683" s="143">
        <v>2023</v>
      </c>
      <c r="R4683" s="143" t="str">
        <f>IFERROR(VLOOKUP(G4683,'SOURCE COMPANY'!A:B, 2, FALSE), "")</f>
        <v>JRS PHARMA</v>
      </c>
      <c r="S4683" s="143" t="str">
        <f>IFERROR(VLOOKUP(H4683,'CUSTOMER NAME'!A:B, 2, FALSE), "")</f>
        <v>Asia Shine Joint Stock Company</v>
      </c>
    </row>
    <row r="4684" spans="1:19">
      <c r="A4684" s="233" t="s">
        <v>786</v>
      </c>
      <c r="B4684" s="118">
        <v>3000</v>
      </c>
      <c r="C4684" s="118" t="s">
        <v>7</v>
      </c>
      <c r="D4684" s="118" t="s">
        <v>555</v>
      </c>
      <c r="E4684" s="255">
        <v>2.63</v>
      </c>
      <c r="F4684" s="118" t="s">
        <v>9</v>
      </c>
      <c r="G4684" s="131" t="s">
        <v>59</v>
      </c>
      <c r="H4684" s="199" t="s">
        <v>787</v>
      </c>
      <c r="I4684" s="219" t="str">
        <f t="shared" si="440"/>
        <v>September</v>
      </c>
      <c r="J4684" s="184">
        <f>IF(F4684="USD", E4684, E4684 * IFERROR(VLOOKUP(F4684, EXCHANGE_RATE!A:B, 2, FALSE), "Currency not found"))</f>
        <v>2.63</v>
      </c>
      <c r="K4684" s="184">
        <f t="shared" si="436"/>
        <v>2.63</v>
      </c>
      <c r="L4684" s="184">
        <f>IF(C4684="MTS", B4684, B4684 * IFERROR(VLOOKUP(C4684, 'QTY_CONVERSIONS '!A:B, 2, FALSE), "Units not  found"))</f>
        <v>3</v>
      </c>
      <c r="M4684" s="185">
        <f t="shared" si="437"/>
        <v>7890</v>
      </c>
      <c r="N4684" s="143" t="str">
        <f>IFERROR(VLOOKUP(D4684, Product_Category!A:B, 2, FALSE), "Uncategorized")</f>
        <v>MCC</v>
      </c>
      <c r="O4684" s="186">
        <f t="shared" si="439"/>
        <v>2630</v>
      </c>
      <c r="P4684" s="185">
        <f t="shared" si="438"/>
        <v>7890</v>
      </c>
      <c r="Q4684" s="143">
        <v>2023</v>
      </c>
      <c r="R4684" s="143" t="str">
        <f>IFERROR(VLOOKUP(G4684,'SOURCE COMPANY'!A:B, 2, FALSE), "")</f>
        <v>JRS PHARMA</v>
      </c>
      <c r="S4684" s="143" t="str">
        <f>IFERROR(VLOOKUP(H4684,'CUSTOMER NAME'!A:B, 2, FALSE), "")</f>
        <v>Asia Shine Joint Stock Company</v>
      </c>
    </row>
    <row r="4685" spans="1:19">
      <c r="A4685" s="234" t="s">
        <v>1080</v>
      </c>
      <c r="B4685" s="31">
        <v>5000</v>
      </c>
      <c r="C4685" s="143" t="s">
        <v>7</v>
      </c>
      <c r="D4685" s="143" t="s">
        <v>1310</v>
      </c>
      <c r="E4685" s="51">
        <v>2.63</v>
      </c>
      <c r="F4685" s="143" t="s">
        <v>9</v>
      </c>
      <c r="G4685" s="131" t="s">
        <v>59</v>
      </c>
      <c r="H4685" s="199" t="s">
        <v>787</v>
      </c>
      <c r="I4685" s="219" t="str">
        <f t="shared" si="440"/>
        <v>September</v>
      </c>
      <c r="J4685" s="184">
        <f>IF(F4685="USD", E4685, E4685 * IFERROR(VLOOKUP(F4685, EXCHANGE_RATE!A:B, 2, FALSE), "Currency not found"))</f>
        <v>2.63</v>
      </c>
      <c r="K4685" s="184">
        <f t="shared" si="436"/>
        <v>2.63</v>
      </c>
      <c r="L4685" s="184">
        <f>IF(C4685="MTS", B4685, B4685 * IFERROR(VLOOKUP(C4685, 'QTY_CONVERSIONS '!A:B, 2, FALSE), "Units not  found"))</f>
        <v>5</v>
      </c>
      <c r="M4685" s="185">
        <f t="shared" si="437"/>
        <v>13150</v>
      </c>
      <c r="N4685" s="143" t="str">
        <f>IFERROR(VLOOKUP(D4685, Product_Category!A:B, 2, FALSE), "Uncategorized")</f>
        <v>MCC</v>
      </c>
      <c r="O4685" s="186">
        <f t="shared" si="439"/>
        <v>2630</v>
      </c>
      <c r="P4685" s="185">
        <f t="shared" si="438"/>
        <v>13150</v>
      </c>
      <c r="Q4685" s="143">
        <v>2023</v>
      </c>
      <c r="R4685" s="143" t="str">
        <f>IFERROR(VLOOKUP(G4685,'SOURCE COMPANY'!A:B, 2, FALSE), "")</f>
        <v>JRS PHARMA</v>
      </c>
      <c r="S4685" s="143" t="str">
        <f>IFERROR(VLOOKUP(H4685,'CUSTOMER NAME'!A:B, 2, FALSE), "")</f>
        <v>Asia Shine Joint Stock Company</v>
      </c>
    </row>
    <row r="4686" spans="1:19">
      <c r="A4686" s="234" t="s">
        <v>1080</v>
      </c>
      <c r="B4686" s="31">
        <v>5000</v>
      </c>
      <c r="C4686" s="143" t="s">
        <v>7</v>
      </c>
      <c r="D4686" s="143" t="s">
        <v>1205</v>
      </c>
      <c r="E4686" s="51">
        <v>2.63</v>
      </c>
      <c r="F4686" s="143" t="s">
        <v>9</v>
      </c>
      <c r="G4686" s="131" t="s">
        <v>59</v>
      </c>
      <c r="H4686" s="199" t="s">
        <v>787</v>
      </c>
      <c r="I4686" s="219" t="str">
        <f t="shared" si="440"/>
        <v>September</v>
      </c>
      <c r="J4686" s="184">
        <f>IF(F4686="USD", E4686, E4686 * IFERROR(VLOOKUP(F4686, EXCHANGE_RATE!A:B, 2, FALSE), "Currency not found"))</f>
        <v>2.63</v>
      </c>
      <c r="K4686" s="184">
        <f t="shared" si="436"/>
        <v>2.63</v>
      </c>
      <c r="L4686" s="184">
        <f>IF(C4686="MTS", B4686, B4686 * IFERROR(VLOOKUP(C4686, 'QTY_CONVERSIONS '!A:B, 2, FALSE), "Units not  found"))</f>
        <v>5</v>
      </c>
      <c r="M4686" s="185">
        <f t="shared" si="437"/>
        <v>13150</v>
      </c>
      <c r="N4686" s="143" t="str">
        <f>IFERROR(VLOOKUP(D4686, Product_Category!A:B, 2, FALSE), "Uncategorized")</f>
        <v>MCC</v>
      </c>
      <c r="O4686" s="186">
        <f t="shared" si="439"/>
        <v>2630</v>
      </c>
      <c r="P4686" s="185">
        <f t="shared" si="438"/>
        <v>13150</v>
      </c>
      <c r="Q4686" s="143">
        <v>2023</v>
      </c>
      <c r="R4686" s="143" t="str">
        <f>IFERROR(VLOOKUP(G4686,'SOURCE COMPANY'!A:B, 2, FALSE), "")</f>
        <v>JRS PHARMA</v>
      </c>
      <c r="S4686" s="143" t="str">
        <f>IFERROR(VLOOKUP(H4686,'CUSTOMER NAME'!A:B, 2, FALSE), "")</f>
        <v>Asia Shine Joint Stock Company</v>
      </c>
    </row>
    <row r="4687" spans="1:19">
      <c r="A4687" s="234" t="s">
        <v>1080</v>
      </c>
      <c r="B4687" s="222">
        <v>5000</v>
      </c>
      <c r="C4687" s="143" t="s">
        <v>7</v>
      </c>
      <c r="D4687" s="143" t="s">
        <v>555</v>
      </c>
      <c r="E4687" s="184">
        <v>2.35</v>
      </c>
      <c r="F4687" s="143" t="s">
        <v>9</v>
      </c>
      <c r="G4687" s="131" t="s">
        <v>59</v>
      </c>
      <c r="H4687" s="199" t="s">
        <v>787</v>
      </c>
      <c r="I4687" s="219" t="str">
        <f t="shared" si="440"/>
        <v>September</v>
      </c>
      <c r="J4687" s="184">
        <f>IF(F4687="USD", E4687, E4687 * IFERROR(VLOOKUP(F4687, EXCHANGE_RATE!A:B, 2, FALSE), "Currency not found"))</f>
        <v>2.35</v>
      </c>
      <c r="K4687" s="184">
        <f t="shared" si="436"/>
        <v>2.35</v>
      </c>
      <c r="L4687" s="184">
        <f>IF(C4687="MTS", B4687, B4687 * IFERROR(VLOOKUP(C4687, 'QTY_CONVERSIONS '!A:B, 2, FALSE), "Units not  found"))</f>
        <v>5</v>
      </c>
      <c r="M4687" s="185">
        <f t="shared" si="437"/>
        <v>11750</v>
      </c>
      <c r="N4687" s="143" t="str">
        <f>IFERROR(VLOOKUP(D4687, Product_Category!A:B, 2, FALSE), "Uncategorized")</f>
        <v>MCC</v>
      </c>
      <c r="O4687" s="186">
        <f t="shared" si="439"/>
        <v>2350</v>
      </c>
      <c r="P4687" s="185">
        <f t="shared" si="438"/>
        <v>11750</v>
      </c>
      <c r="Q4687" s="143">
        <v>2023</v>
      </c>
      <c r="R4687" s="143" t="str">
        <f>IFERROR(VLOOKUP(G4687,'SOURCE COMPANY'!A:B, 2, FALSE), "")</f>
        <v>JRS PHARMA</v>
      </c>
      <c r="S4687" s="143" t="str">
        <f>IFERROR(VLOOKUP(H4687,'CUSTOMER NAME'!A:B, 2, FALSE), "")</f>
        <v>Asia Shine Joint Stock Company</v>
      </c>
    </row>
    <row r="4688" spans="1:19">
      <c r="A4688" s="234" t="s">
        <v>1080</v>
      </c>
      <c r="B4688" s="222">
        <v>5000</v>
      </c>
      <c r="C4688" s="143" t="s">
        <v>7</v>
      </c>
      <c r="D4688" s="143" t="s">
        <v>555</v>
      </c>
      <c r="E4688" s="184">
        <v>2.35</v>
      </c>
      <c r="F4688" s="143" t="s">
        <v>9</v>
      </c>
      <c r="G4688" s="131" t="s">
        <v>59</v>
      </c>
      <c r="H4688" s="199" t="s">
        <v>787</v>
      </c>
      <c r="I4688" s="219" t="str">
        <f t="shared" si="440"/>
        <v>September</v>
      </c>
      <c r="J4688" s="184">
        <f>IF(F4688="USD", E4688, E4688 * IFERROR(VLOOKUP(F4688, EXCHANGE_RATE!A:B, 2, FALSE), "Currency not found"))</f>
        <v>2.35</v>
      </c>
      <c r="K4688" s="184">
        <f t="shared" si="436"/>
        <v>2.35</v>
      </c>
      <c r="L4688" s="184">
        <f>IF(C4688="MTS", B4688, B4688 * IFERROR(VLOOKUP(C4688, 'QTY_CONVERSIONS '!A:B, 2, FALSE), "Units not  found"))</f>
        <v>5</v>
      </c>
      <c r="M4688" s="185">
        <f t="shared" si="437"/>
        <v>11750</v>
      </c>
      <c r="N4688" s="143" t="str">
        <f>IFERROR(VLOOKUP(D4688, Product_Category!A:B, 2, FALSE), "Uncategorized")</f>
        <v>MCC</v>
      </c>
      <c r="O4688" s="186">
        <f t="shared" si="439"/>
        <v>2350</v>
      </c>
      <c r="P4688" s="185">
        <f t="shared" si="438"/>
        <v>11750</v>
      </c>
      <c r="Q4688" s="143">
        <v>2023</v>
      </c>
      <c r="R4688" s="143" t="str">
        <f>IFERROR(VLOOKUP(G4688,'SOURCE COMPANY'!A:B, 2, FALSE), "")</f>
        <v>JRS PHARMA</v>
      </c>
      <c r="S4688" s="143" t="str">
        <f>IFERROR(VLOOKUP(H4688,'CUSTOMER NAME'!A:B, 2, FALSE), "")</f>
        <v>Asia Shine Joint Stock Company</v>
      </c>
    </row>
    <row r="4689" spans="1:19">
      <c r="A4689" s="133" t="s">
        <v>1025</v>
      </c>
      <c r="B4689" s="131">
        <v>25</v>
      </c>
      <c r="C4689" s="131" t="s">
        <v>7</v>
      </c>
      <c r="D4689" s="131" t="s">
        <v>910</v>
      </c>
      <c r="E4689" s="131">
        <v>5.6</v>
      </c>
      <c r="F4689" s="131" t="s">
        <v>9</v>
      </c>
      <c r="G4689" s="131" t="s">
        <v>509</v>
      </c>
      <c r="H4689" s="134" t="s">
        <v>3981</v>
      </c>
      <c r="I4689" s="192" t="s">
        <v>3893</v>
      </c>
      <c r="J4689" s="184">
        <f>IF(F4689="USD", E4689, E4689 * IFERROR(VLOOKUP(F4689, EXCHANGE_RATE!A:B, 2, FALSE), "Currency not found"))</f>
        <v>5.6</v>
      </c>
      <c r="K4689" s="184">
        <f t="shared" si="436"/>
        <v>5.6</v>
      </c>
      <c r="L4689" s="184">
        <f>IF(C4689="MTS", B4689, B4689 * IFERROR(VLOOKUP(C4689, 'QTY_CONVERSIONS '!A:B, 2, FALSE), "Units not  found"))</f>
        <v>2.5000000000000001E-2</v>
      </c>
      <c r="M4689" s="185">
        <f t="shared" si="437"/>
        <v>140</v>
      </c>
      <c r="N4689" s="143" t="str">
        <f>IFERROR(VLOOKUP(D4689, Product_Category!A:B, 2, FALSE), "Uncategorized")</f>
        <v>MAGNESIUM STEARATE</v>
      </c>
      <c r="O4689" s="186">
        <f t="shared" si="439"/>
        <v>5600</v>
      </c>
      <c r="P4689" s="185">
        <f t="shared" si="438"/>
        <v>140</v>
      </c>
      <c r="Q4689" s="143">
        <v>2023</v>
      </c>
      <c r="R4689" s="143" t="str">
        <f>IFERROR(VLOOKUP(G4689,'SOURCE COMPANY'!A:B, 2, FALSE), "")</f>
        <v>JAI RADHE SALES</v>
      </c>
      <c r="S4689" s="143" t="str">
        <f>IFERROR(VLOOKUP(H4689,'CUSTOMER NAME'!A:B, 2, FALSE), "")</f>
        <v>VBPL</v>
      </c>
    </row>
    <row r="4690" spans="1:19">
      <c r="A4690" s="133" t="s">
        <v>1025</v>
      </c>
      <c r="B4690" s="131">
        <v>25</v>
      </c>
      <c r="C4690" s="131" t="s">
        <v>7</v>
      </c>
      <c r="D4690" s="131" t="s">
        <v>3897</v>
      </c>
      <c r="E4690" s="131">
        <v>7.1</v>
      </c>
      <c r="F4690" s="131" t="s">
        <v>9</v>
      </c>
      <c r="G4690" s="131" t="s">
        <v>509</v>
      </c>
      <c r="H4690" s="134" t="s">
        <v>3981</v>
      </c>
      <c r="I4690" s="192" t="s">
        <v>3893</v>
      </c>
      <c r="J4690" s="184">
        <f>IF(F4690="USD", E4690, E4690 * IFERROR(VLOOKUP(F4690, EXCHANGE_RATE!A:B, 2, FALSE), "Currency not found"))</f>
        <v>7.1</v>
      </c>
      <c r="K4690" s="184">
        <f t="shared" si="436"/>
        <v>7.1</v>
      </c>
      <c r="L4690" s="184">
        <f>IF(C4690="MTS", B4690, B4690 * IFERROR(VLOOKUP(C4690, 'QTY_CONVERSIONS '!A:B, 2, FALSE), "Units not  found"))</f>
        <v>2.5000000000000001E-2</v>
      </c>
      <c r="M4690" s="185">
        <f t="shared" si="437"/>
        <v>177.5</v>
      </c>
      <c r="N4690" s="143" t="str">
        <f>IFERROR(VLOOKUP(D4690, Product_Category!A:B, 2, FALSE), "Uncategorized")</f>
        <v>CROSCARMELLOSE SODIUM</v>
      </c>
      <c r="O4690" s="186">
        <f t="shared" si="439"/>
        <v>7100</v>
      </c>
      <c r="P4690" s="185">
        <f t="shared" si="438"/>
        <v>177.5</v>
      </c>
      <c r="Q4690" s="143">
        <v>2023</v>
      </c>
      <c r="R4690" s="143" t="str">
        <f>IFERROR(VLOOKUP(G4690,'SOURCE COMPANY'!A:B, 2, FALSE), "")</f>
        <v>JAI RADHE SALES</v>
      </c>
      <c r="S4690" s="143" t="str">
        <f>IFERROR(VLOOKUP(H4690,'CUSTOMER NAME'!A:B, 2, FALSE), "")</f>
        <v>VBPL</v>
      </c>
    </row>
    <row r="4691" spans="1:19">
      <c r="A4691" s="133" t="s">
        <v>1025</v>
      </c>
      <c r="B4691" s="131">
        <v>250</v>
      </c>
      <c r="C4691" s="131" t="s">
        <v>7</v>
      </c>
      <c r="D4691" s="131" t="s">
        <v>272</v>
      </c>
      <c r="E4691" s="131">
        <v>3.15</v>
      </c>
      <c r="F4691" s="131" t="s">
        <v>9</v>
      </c>
      <c r="G4691" s="131" t="s">
        <v>509</v>
      </c>
      <c r="H4691" s="134" t="s">
        <v>3981</v>
      </c>
      <c r="I4691" s="192" t="s">
        <v>3893</v>
      </c>
      <c r="J4691" s="184">
        <f>IF(F4691="USD", E4691, E4691 * IFERROR(VLOOKUP(F4691, EXCHANGE_RATE!A:B, 2, FALSE), "Currency not found"))</f>
        <v>3.15</v>
      </c>
      <c r="K4691" s="184">
        <f t="shared" si="436"/>
        <v>3.15</v>
      </c>
      <c r="L4691" s="184">
        <f>IF(C4691="MTS", B4691, B4691 * IFERROR(VLOOKUP(C4691, 'QTY_CONVERSIONS '!A:B, 2, FALSE), "Units not  found"))</f>
        <v>0.25</v>
      </c>
      <c r="M4691" s="185">
        <f t="shared" si="437"/>
        <v>787.5</v>
      </c>
      <c r="N4691" s="143" t="str">
        <f>IFERROR(VLOOKUP(D4691, Product_Category!A:B, 2, FALSE), "Uncategorized")</f>
        <v>MCC</v>
      </c>
      <c r="O4691" s="186">
        <f t="shared" si="439"/>
        <v>3150</v>
      </c>
      <c r="P4691" s="185">
        <f t="shared" si="438"/>
        <v>787.5</v>
      </c>
      <c r="Q4691" s="143">
        <v>2023</v>
      </c>
      <c r="R4691" s="143" t="str">
        <f>IFERROR(VLOOKUP(G4691,'SOURCE COMPANY'!A:B, 2, FALSE), "")</f>
        <v>JAI RADHE SALES</v>
      </c>
      <c r="S4691" s="143" t="str">
        <f>IFERROR(VLOOKUP(H4691,'CUSTOMER NAME'!A:B, 2, FALSE), "")</f>
        <v>VBPL</v>
      </c>
    </row>
    <row r="4692" spans="1:19">
      <c r="A4692" s="133" t="s">
        <v>929</v>
      </c>
      <c r="B4692" s="131">
        <v>400</v>
      </c>
      <c r="C4692" s="131" t="s">
        <v>7</v>
      </c>
      <c r="D4692" s="131" t="s">
        <v>2789</v>
      </c>
      <c r="E4692" s="131">
        <v>264.47000000000003</v>
      </c>
      <c r="F4692" s="131" t="s">
        <v>1730</v>
      </c>
      <c r="G4692" s="118" t="s">
        <v>930</v>
      </c>
      <c r="H4692" s="134" t="s">
        <v>702</v>
      </c>
      <c r="I4692" s="192" t="s">
        <v>2670</v>
      </c>
      <c r="J4692" s="184">
        <f>IF(F4692="USD", E4692, E4692 * IFERROR(VLOOKUP(F4692, EXCHANGE_RATE!A:B, 2, FALSE), "Currency not found"))</f>
        <v>3.1736400000000002</v>
      </c>
      <c r="K4692" s="184">
        <f t="shared" si="436"/>
        <v>3.1799999999999997</v>
      </c>
      <c r="L4692" s="184">
        <f>IF(C4692="MTS", B4692, B4692 * IFERROR(VLOOKUP(C4692, 'QTY_CONVERSIONS '!A:B, 2, FALSE), "Units not  found"))</f>
        <v>0.4</v>
      </c>
      <c r="M4692" s="185">
        <f t="shared" si="437"/>
        <v>1272</v>
      </c>
      <c r="N4692" s="143" t="str">
        <f>IFERROR(VLOOKUP(D4692, Product_Category!A:B, 2, FALSE), "Uncategorized")</f>
        <v>CROSCARMELLOSE SODIUM</v>
      </c>
      <c r="O4692" s="186">
        <f t="shared" si="439"/>
        <v>3179.9999999999995</v>
      </c>
      <c r="P4692" s="185">
        <f t="shared" si="438"/>
        <v>1272</v>
      </c>
      <c r="Q4692" s="143">
        <v>2023</v>
      </c>
      <c r="R4692" s="143" t="str">
        <f>IFERROR(VLOOKUP(G4692,'SOURCE COMPANY'!A:B, 2, FALSE), "")</f>
        <v>DRUG CENTRE DELHI</v>
      </c>
      <c r="S4692" s="143" t="str">
        <f>IFERROR(VLOOKUP(H4692,'CUSTOMER NAME'!A:B, 2, FALSE), "")</f>
        <v>VEGA PHARMA</v>
      </c>
    </row>
    <row r="4693" spans="1:19">
      <c r="A4693" s="133" t="s">
        <v>929</v>
      </c>
      <c r="B4693" s="131">
        <v>1000</v>
      </c>
      <c r="C4693" s="131" t="s">
        <v>7</v>
      </c>
      <c r="D4693" s="131" t="s">
        <v>2798</v>
      </c>
      <c r="E4693" s="131">
        <v>164.67</v>
      </c>
      <c r="F4693" s="131" t="s">
        <v>1730</v>
      </c>
      <c r="G4693" s="118" t="s">
        <v>930</v>
      </c>
      <c r="H4693" s="134" t="s">
        <v>702</v>
      </c>
      <c r="I4693" s="192" t="s">
        <v>2670</v>
      </c>
      <c r="J4693" s="184">
        <f>IF(F4693="USD", E4693, E4693 * IFERROR(VLOOKUP(F4693, EXCHANGE_RATE!A:B, 2, FALSE), "Currency not found"))</f>
        <v>1.9760399999999998</v>
      </c>
      <c r="K4693" s="184">
        <f t="shared" si="436"/>
        <v>1.98</v>
      </c>
      <c r="L4693" s="184">
        <f>IF(C4693="MTS", B4693, B4693 * IFERROR(VLOOKUP(C4693, 'QTY_CONVERSIONS '!A:B, 2, FALSE), "Units not  found"))</f>
        <v>1</v>
      </c>
      <c r="M4693" s="185">
        <f t="shared" si="437"/>
        <v>1980</v>
      </c>
      <c r="N4693" s="143" t="str">
        <f>IFERROR(VLOOKUP(D4693, Product_Category!A:B, 2, FALSE), "Uncategorized")</f>
        <v>MCC</v>
      </c>
      <c r="O4693" s="186">
        <f t="shared" si="439"/>
        <v>1980</v>
      </c>
      <c r="P4693" s="185">
        <f t="shared" si="438"/>
        <v>1980</v>
      </c>
      <c r="Q4693" s="143">
        <v>2023</v>
      </c>
      <c r="R4693" s="143" t="str">
        <f>IFERROR(VLOOKUP(G4693,'SOURCE COMPANY'!A:B, 2, FALSE), "")</f>
        <v>DRUG CENTRE DELHI</v>
      </c>
      <c r="S4693" s="143" t="str">
        <f>IFERROR(VLOOKUP(H4693,'CUSTOMER NAME'!A:B, 2, FALSE), "")</f>
        <v>VEGA PHARMA</v>
      </c>
    </row>
    <row r="4694" spans="1:19">
      <c r="A4694" s="234" t="s">
        <v>1522</v>
      </c>
      <c r="B4694" s="143">
        <v>300</v>
      </c>
      <c r="C4694" s="143" t="s">
        <v>7</v>
      </c>
      <c r="D4694" s="143" t="s">
        <v>1447</v>
      </c>
      <c r="E4694" s="53">
        <v>160</v>
      </c>
      <c r="F4694" s="143" t="s">
        <v>1730</v>
      </c>
      <c r="G4694" s="118" t="s">
        <v>930</v>
      </c>
      <c r="H4694" s="198" t="s">
        <v>702</v>
      </c>
      <c r="I4694" s="219" t="str">
        <f>I4693</f>
        <v>August</v>
      </c>
      <c r="J4694" s="184">
        <f>IF(F4694="USD", E4694, E4694 * IFERROR(VLOOKUP(F4694, EXCHANGE_RATE!A:B, 2, FALSE), "Currency not found"))</f>
        <v>1.92</v>
      </c>
      <c r="K4694" s="184">
        <f t="shared" si="436"/>
        <v>1.92</v>
      </c>
      <c r="L4694" s="184">
        <f>IF(C4694="MTS", B4694, B4694 * IFERROR(VLOOKUP(C4694, 'QTY_CONVERSIONS '!A:B, 2, FALSE), "Units not  found"))</f>
        <v>0.3</v>
      </c>
      <c r="M4694" s="185">
        <f t="shared" si="437"/>
        <v>576</v>
      </c>
      <c r="N4694" s="143" t="str">
        <f>IFERROR(VLOOKUP(D4694, Product_Category!A:B, 2, FALSE), "Uncategorized")</f>
        <v>MAGNESIUM STEARATE</v>
      </c>
      <c r="O4694" s="186">
        <f t="shared" si="439"/>
        <v>1920</v>
      </c>
      <c r="P4694" s="185">
        <f t="shared" si="438"/>
        <v>576</v>
      </c>
      <c r="Q4694" s="143">
        <v>2023</v>
      </c>
      <c r="R4694" s="143" t="str">
        <f>IFERROR(VLOOKUP(G4694,'SOURCE COMPANY'!A:B, 2, FALSE), "")</f>
        <v>DRUG CENTRE DELHI</v>
      </c>
      <c r="S4694" s="143" t="str">
        <f>IFERROR(VLOOKUP(H4694,'CUSTOMER NAME'!A:B, 2, FALSE), "")</f>
        <v>VEGA PHARMA</v>
      </c>
    </row>
    <row r="4695" spans="1:19">
      <c r="A4695" s="233" t="s">
        <v>929</v>
      </c>
      <c r="B4695" s="118">
        <v>300</v>
      </c>
      <c r="C4695" s="118" t="s">
        <v>7</v>
      </c>
      <c r="D4695" s="118" t="s">
        <v>272</v>
      </c>
      <c r="E4695" s="255">
        <v>194.41</v>
      </c>
      <c r="F4695" s="118" t="s">
        <v>1730</v>
      </c>
      <c r="G4695" s="118" t="s">
        <v>930</v>
      </c>
      <c r="H4695" s="199" t="s">
        <v>702</v>
      </c>
      <c r="I4695" s="219" t="str">
        <f>I4694</f>
        <v>August</v>
      </c>
      <c r="J4695" s="184">
        <f>IF(F4695="USD", E4695, E4695 * IFERROR(VLOOKUP(F4695, EXCHANGE_RATE!A:B, 2, FALSE), "Currency not found"))</f>
        <v>2.3329200000000001</v>
      </c>
      <c r="K4695" s="184">
        <f t="shared" si="436"/>
        <v>2.34</v>
      </c>
      <c r="L4695" s="184">
        <f>IF(C4695="MTS", B4695, B4695 * IFERROR(VLOOKUP(C4695, 'QTY_CONVERSIONS '!A:B, 2, FALSE), "Units not  found"))</f>
        <v>0.3</v>
      </c>
      <c r="M4695" s="185">
        <f t="shared" si="437"/>
        <v>702</v>
      </c>
      <c r="N4695" s="143" t="str">
        <f>IFERROR(VLOOKUP(D4695, Product_Category!A:B, 2, FALSE), "Uncategorized")</f>
        <v>MCC</v>
      </c>
      <c r="O4695" s="186">
        <f t="shared" si="439"/>
        <v>2340</v>
      </c>
      <c r="P4695" s="185">
        <f t="shared" si="438"/>
        <v>702</v>
      </c>
      <c r="Q4695" s="143">
        <v>2023</v>
      </c>
      <c r="R4695" s="143" t="str">
        <f>IFERROR(VLOOKUP(G4695,'SOURCE COMPANY'!A:B, 2, FALSE), "")</f>
        <v>DRUG CENTRE DELHI</v>
      </c>
      <c r="S4695" s="143" t="str">
        <f>IFERROR(VLOOKUP(H4695,'CUSTOMER NAME'!A:B, 2, FALSE), "")</f>
        <v>VEGA PHARMA</v>
      </c>
    </row>
    <row r="4696" spans="1:19">
      <c r="A4696" s="133" t="s">
        <v>929</v>
      </c>
      <c r="B4696" s="131">
        <v>1000</v>
      </c>
      <c r="C4696" s="131" t="s">
        <v>7</v>
      </c>
      <c r="D4696" s="131" t="s">
        <v>3913</v>
      </c>
      <c r="E4696" s="131">
        <v>1.99</v>
      </c>
      <c r="F4696" s="131" t="s">
        <v>9</v>
      </c>
      <c r="G4696" s="118" t="s">
        <v>930</v>
      </c>
      <c r="H4696" s="134" t="s">
        <v>702</v>
      </c>
      <c r="I4696" s="192" t="s">
        <v>3893</v>
      </c>
      <c r="J4696" s="184">
        <f>IF(F4696="USD", E4696, E4696 * IFERROR(VLOOKUP(F4696, EXCHANGE_RATE!A:B, 2, FALSE), "Currency not found"))</f>
        <v>1.99</v>
      </c>
      <c r="K4696" s="184">
        <f t="shared" si="436"/>
        <v>1.99</v>
      </c>
      <c r="L4696" s="184">
        <f>IF(C4696="MTS", B4696, B4696 * IFERROR(VLOOKUP(C4696, 'QTY_CONVERSIONS '!A:B, 2, FALSE), "Units not  found"))</f>
        <v>1</v>
      </c>
      <c r="M4696" s="185">
        <f t="shared" si="437"/>
        <v>1990</v>
      </c>
      <c r="N4696" s="143" t="str">
        <f>IFERROR(VLOOKUP(D4696, Product_Category!A:B, 2, FALSE), "Uncategorized")</f>
        <v>MCC</v>
      </c>
      <c r="O4696" s="186">
        <f t="shared" si="439"/>
        <v>1990</v>
      </c>
      <c r="P4696" s="185">
        <f t="shared" si="438"/>
        <v>1990</v>
      </c>
      <c r="Q4696" s="143">
        <v>2023</v>
      </c>
      <c r="R4696" s="143" t="str">
        <f>IFERROR(VLOOKUP(G4696,'SOURCE COMPANY'!A:B, 2, FALSE), "")</f>
        <v>DRUG CENTRE DELHI</v>
      </c>
      <c r="S4696" s="143" t="str">
        <f>IFERROR(VLOOKUP(H4696,'CUSTOMER NAME'!A:B, 2, FALSE), "")</f>
        <v>VEGA PHARMA</v>
      </c>
    </row>
    <row r="4697" spans="1:19">
      <c r="A4697" s="133" t="s">
        <v>929</v>
      </c>
      <c r="B4697" s="131">
        <v>1000</v>
      </c>
      <c r="C4697" s="131" t="s">
        <v>7</v>
      </c>
      <c r="D4697" s="131" t="s">
        <v>2799</v>
      </c>
      <c r="E4697" s="131">
        <v>169.66</v>
      </c>
      <c r="F4697" s="131" t="s">
        <v>1730</v>
      </c>
      <c r="G4697" s="131" t="s">
        <v>676</v>
      </c>
      <c r="H4697" s="134" t="s">
        <v>702</v>
      </c>
      <c r="I4697" s="192" t="s">
        <v>2670</v>
      </c>
      <c r="J4697" s="184">
        <f>IF(F4697="USD", E4697, E4697 * IFERROR(VLOOKUP(F4697, EXCHANGE_RATE!A:B, 2, FALSE), "Currency not found"))</f>
        <v>2.03592</v>
      </c>
      <c r="K4697" s="184">
        <f t="shared" si="436"/>
        <v>2.0399999999999996</v>
      </c>
      <c r="L4697" s="184">
        <f>IF(C4697="MTS", B4697, B4697 * IFERROR(VLOOKUP(C4697, 'QTY_CONVERSIONS '!A:B, 2, FALSE), "Units not  found"))</f>
        <v>1</v>
      </c>
      <c r="M4697" s="185">
        <f t="shared" si="437"/>
        <v>2039.9999999999995</v>
      </c>
      <c r="N4697" s="143" t="str">
        <f>IFERROR(VLOOKUP(D4697, Product_Category!A:B, 2, FALSE), "Uncategorized")</f>
        <v>MCC</v>
      </c>
      <c r="O4697" s="186">
        <f t="shared" si="439"/>
        <v>2039.9999999999995</v>
      </c>
      <c r="P4697" s="185">
        <f t="shared" si="438"/>
        <v>2039.9999999999995</v>
      </c>
      <c r="Q4697" s="143">
        <v>2023</v>
      </c>
      <c r="R4697" s="143" t="str">
        <f>IFERROR(VLOOKUP(G4697,'SOURCE COMPANY'!A:B, 2, FALSE), "")</f>
        <v>ORIENT PHARMA</v>
      </c>
      <c r="S4697" s="143" t="str">
        <f>IFERROR(VLOOKUP(H4697,'CUSTOMER NAME'!A:B, 2, FALSE), "")</f>
        <v>VEGA PHARMA</v>
      </c>
    </row>
    <row r="4698" spans="1:19">
      <c r="A4698" s="133" t="s">
        <v>929</v>
      </c>
      <c r="B4698" s="131">
        <v>1000</v>
      </c>
      <c r="C4698" s="131" t="s">
        <v>7</v>
      </c>
      <c r="D4698" s="131" t="s">
        <v>2717</v>
      </c>
      <c r="E4698" s="131">
        <f>167.5*0.012</f>
        <v>2.0100000000000002</v>
      </c>
      <c r="F4698" s="131" t="s">
        <v>9</v>
      </c>
      <c r="G4698" s="131" t="s">
        <v>676</v>
      </c>
      <c r="H4698" s="134" t="s">
        <v>702</v>
      </c>
      <c r="I4698" s="192" t="s">
        <v>3893</v>
      </c>
      <c r="J4698" s="184">
        <f>IF(F4698="USD", E4698, E4698 * IFERROR(VLOOKUP(F4698, EXCHANGE_RATE!A:B, 2, FALSE), "Currency not found"))</f>
        <v>2.0100000000000002</v>
      </c>
      <c r="K4698" s="184">
        <f t="shared" si="436"/>
        <v>2.0099999999999998</v>
      </c>
      <c r="L4698" s="184">
        <f>IF(C4698="MTS", B4698, B4698 * IFERROR(VLOOKUP(C4698, 'QTY_CONVERSIONS '!A:B, 2, FALSE), "Units not  found"))</f>
        <v>1</v>
      </c>
      <c r="M4698" s="185">
        <f t="shared" si="437"/>
        <v>2009.9999999999998</v>
      </c>
      <c r="N4698" s="143" t="str">
        <f>IFERROR(VLOOKUP(D4698, Product_Category!A:B, 2, FALSE), "Uncategorized")</f>
        <v>MCC</v>
      </c>
      <c r="O4698" s="186">
        <f t="shared" si="439"/>
        <v>2009.9999999999998</v>
      </c>
      <c r="P4698" s="185">
        <f t="shared" si="438"/>
        <v>2009.9999999999998</v>
      </c>
      <c r="Q4698" s="143">
        <v>2023</v>
      </c>
      <c r="R4698" s="143" t="str">
        <f>IFERROR(VLOOKUP(G4698,'SOURCE COMPANY'!A:B, 2, FALSE), "")</f>
        <v>ORIENT PHARMA</v>
      </c>
      <c r="S4698" s="143" t="str">
        <f>IFERROR(VLOOKUP(H4698,'CUSTOMER NAME'!A:B, 2, FALSE), "")</f>
        <v>VEGA PHARMA</v>
      </c>
    </row>
    <row r="4699" spans="1:19">
      <c r="A4699" s="234" t="s">
        <v>929</v>
      </c>
      <c r="B4699" s="143">
        <v>400</v>
      </c>
      <c r="C4699" s="143" t="s">
        <v>7</v>
      </c>
      <c r="D4699" s="143" t="s">
        <v>564</v>
      </c>
      <c r="E4699" s="255">
        <v>257.5</v>
      </c>
      <c r="F4699" s="143" t="s">
        <v>1730</v>
      </c>
      <c r="G4699" s="131" t="s">
        <v>676</v>
      </c>
      <c r="H4699" s="198" t="s">
        <v>702</v>
      </c>
      <c r="I4699" s="219" t="str">
        <f t="shared" ref="I4699:I4704" si="441">I4698</f>
        <v>December</v>
      </c>
      <c r="J4699" s="184">
        <f>IF(F4699="USD", E4699, E4699 * IFERROR(VLOOKUP(F4699, EXCHANGE_RATE!A:B, 2, FALSE), "Currency not found"))</f>
        <v>3.09</v>
      </c>
      <c r="K4699" s="184">
        <f t="shared" si="436"/>
        <v>3.09</v>
      </c>
      <c r="L4699" s="184">
        <f>IF(C4699="MTS", B4699, B4699 * IFERROR(VLOOKUP(C4699, 'QTY_CONVERSIONS '!A:B, 2, FALSE), "Units not  found"))</f>
        <v>0.4</v>
      </c>
      <c r="M4699" s="185">
        <f t="shared" si="437"/>
        <v>1236</v>
      </c>
      <c r="N4699" s="143" t="str">
        <f>IFERROR(VLOOKUP(D4699, Product_Category!A:B, 2, FALSE), "Uncategorized")</f>
        <v>CROSCARMELLOSE SODIUM</v>
      </c>
      <c r="O4699" s="186">
        <f t="shared" si="439"/>
        <v>3090</v>
      </c>
      <c r="P4699" s="185">
        <f t="shared" si="438"/>
        <v>1236</v>
      </c>
      <c r="Q4699" s="143">
        <v>2023</v>
      </c>
      <c r="R4699" s="143" t="str">
        <f>IFERROR(VLOOKUP(G4699,'SOURCE COMPANY'!A:B, 2, FALSE), "")</f>
        <v>ORIENT PHARMA</v>
      </c>
      <c r="S4699" s="143" t="str">
        <f>IFERROR(VLOOKUP(H4699,'CUSTOMER NAME'!A:B, 2, FALSE), "")</f>
        <v>VEGA PHARMA</v>
      </c>
    </row>
    <row r="4700" spans="1:19">
      <c r="A4700" s="234" t="s">
        <v>929</v>
      </c>
      <c r="B4700" s="143">
        <v>1000</v>
      </c>
      <c r="C4700" s="143" t="s">
        <v>7</v>
      </c>
      <c r="D4700" s="143" t="s">
        <v>1273</v>
      </c>
      <c r="E4700" s="255">
        <v>178</v>
      </c>
      <c r="F4700" s="143" t="s">
        <v>1730</v>
      </c>
      <c r="G4700" s="131" t="s">
        <v>676</v>
      </c>
      <c r="H4700" s="198" t="s">
        <v>702</v>
      </c>
      <c r="I4700" s="219" t="str">
        <f t="shared" si="441"/>
        <v>December</v>
      </c>
      <c r="J4700" s="184">
        <f>IF(F4700="USD", E4700, E4700 * IFERROR(VLOOKUP(F4700, EXCHANGE_RATE!A:B, 2, FALSE), "Currency not found"))</f>
        <v>2.1360000000000001</v>
      </c>
      <c r="K4700" s="184">
        <f t="shared" si="436"/>
        <v>2.1399999999999997</v>
      </c>
      <c r="L4700" s="184">
        <f>IF(C4700="MTS", B4700, B4700 * IFERROR(VLOOKUP(C4700, 'QTY_CONVERSIONS '!A:B, 2, FALSE), "Units not  found"))</f>
        <v>1</v>
      </c>
      <c r="M4700" s="185">
        <f t="shared" si="437"/>
        <v>2139.9999999999995</v>
      </c>
      <c r="N4700" s="143" t="str">
        <f>IFERROR(VLOOKUP(D4700, Product_Category!A:B, 2, FALSE), "Uncategorized")</f>
        <v>MCC</v>
      </c>
      <c r="O4700" s="186">
        <f t="shared" si="439"/>
        <v>2139.9999999999995</v>
      </c>
      <c r="P4700" s="185">
        <f t="shared" si="438"/>
        <v>2139.9999999999995</v>
      </c>
      <c r="Q4700" s="143">
        <v>2023</v>
      </c>
      <c r="R4700" s="143" t="str">
        <f>IFERROR(VLOOKUP(G4700,'SOURCE COMPANY'!A:B, 2, FALSE), "")</f>
        <v>ORIENT PHARMA</v>
      </c>
      <c r="S4700" s="143" t="str">
        <f>IFERROR(VLOOKUP(H4700,'CUSTOMER NAME'!A:B, 2, FALSE), "")</f>
        <v>VEGA PHARMA</v>
      </c>
    </row>
    <row r="4701" spans="1:19">
      <c r="A4701" s="234" t="s">
        <v>929</v>
      </c>
      <c r="B4701" s="31">
        <v>350</v>
      </c>
      <c r="C4701" s="143" t="s">
        <v>7</v>
      </c>
      <c r="D4701" s="143" t="s">
        <v>564</v>
      </c>
      <c r="E4701" s="51">
        <v>257.14</v>
      </c>
      <c r="F4701" s="143" t="s">
        <v>1730</v>
      </c>
      <c r="G4701" s="131" t="s">
        <v>676</v>
      </c>
      <c r="H4701" s="198" t="s">
        <v>702</v>
      </c>
      <c r="I4701" s="219" t="str">
        <f t="shared" si="441"/>
        <v>December</v>
      </c>
      <c r="J4701" s="184">
        <f>IF(F4701="USD", E4701, E4701 * IFERROR(VLOOKUP(F4701, EXCHANGE_RATE!A:B, 2, FALSE), "Currency not found"))</f>
        <v>3.08568</v>
      </c>
      <c r="K4701" s="184">
        <f t="shared" si="436"/>
        <v>3.09</v>
      </c>
      <c r="L4701" s="184">
        <f>IF(C4701="MTS", B4701, B4701 * IFERROR(VLOOKUP(C4701, 'QTY_CONVERSIONS '!A:B, 2, FALSE), "Units not  found"))</f>
        <v>0.35000000000000003</v>
      </c>
      <c r="M4701" s="185">
        <f t="shared" si="437"/>
        <v>1081.5</v>
      </c>
      <c r="N4701" s="143" t="str">
        <f>IFERROR(VLOOKUP(D4701, Product_Category!A:B, 2, FALSE), "Uncategorized")</f>
        <v>CROSCARMELLOSE SODIUM</v>
      </c>
      <c r="O4701" s="186">
        <f t="shared" si="439"/>
        <v>3090</v>
      </c>
      <c r="P4701" s="185">
        <f t="shared" si="438"/>
        <v>1081.5</v>
      </c>
      <c r="Q4701" s="143">
        <v>2023</v>
      </c>
      <c r="R4701" s="143" t="str">
        <f>IFERROR(VLOOKUP(G4701,'SOURCE COMPANY'!A:B, 2, FALSE), "")</f>
        <v>ORIENT PHARMA</v>
      </c>
      <c r="S4701" s="143" t="str">
        <f>IFERROR(VLOOKUP(H4701,'CUSTOMER NAME'!A:B, 2, FALSE), "")</f>
        <v>VEGA PHARMA</v>
      </c>
    </row>
    <row r="4702" spans="1:19">
      <c r="A4702" s="234" t="s">
        <v>929</v>
      </c>
      <c r="B4702" s="31">
        <v>350</v>
      </c>
      <c r="C4702" s="143" t="s">
        <v>7</v>
      </c>
      <c r="D4702" s="143" t="s">
        <v>564</v>
      </c>
      <c r="E4702" s="51">
        <v>257.14</v>
      </c>
      <c r="F4702" s="143" t="s">
        <v>1730</v>
      </c>
      <c r="G4702" s="131" t="s">
        <v>676</v>
      </c>
      <c r="H4702" s="198" t="s">
        <v>702</v>
      </c>
      <c r="I4702" s="219" t="str">
        <f t="shared" si="441"/>
        <v>December</v>
      </c>
      <c r="J4702" s="184">
        <f>IF(F4702="USD", E4702, E4702 * IFERROR(VLOOKUP(F4702, EXCHANGE_RATE!A:B, 2, FALSE), "Currency not found"))</f>
        <v>3.08568</v>
      </c>
      <c r="K4702" s="184">
        <f t="shared" si="436"/>
        <v>3.09</v>
      </c>
      <c r="L4702" s="184">
        <f>IF(C4702="MTS", B4702, B4702 * IFERROR(VLOOKUP(C4702, 'QTY_CONVERSIONS '!A:B, 2, FALSE), "Units not  found"))</f>
        <v>0.35000000000000003</v>
      </c>
      <c r="M4702" s="185">
        <f t="shared" si="437"/>
        <v>1081.5</v>
      </c>
      <c r="N4702" s="143" t="str">
        <f>IFERROR(VLOOKUP(D4702, Product_Category!A:B, 2, FALSE), "Uncategorized")</f>
        <v>CROSCARMELLOSE SODIUM</v>
      </c>
      <c r="O4702" s="186">
        <f t="shared" si="439"/>
        <v>3090</v>
      </c>
      <c r="P4702" s="185">
        <f t="shared" si="438"/>
        <v>1081.5</v>
      </c>
      <c r="Q4702" s="143">
        <v>2023</v>
      </c>
      <c r="R4702" s="143" t="str">
        <f>IFERROR(VLOOKUP(G4702,'SOURCE COMPANY'!A:B, 2, FALSE), "")</f>
        <v>ORIENT PHARMA</v>
      </c>
      <c r="S4702" s="143" t="str">
        <f>IFERROR(VLOOKUP(H4702,'CUSTOMER NAME'!A:B, 2, FALSE), "")</f>
        <v>VEGA PHARMA</v>
      </c>
    </row>
    <row r="4703" spans="1:19">
      <c r="A4703" s="234" t="s">
        <v>929</v>
      </c>
      <c r="B4703" s="31">
        <v>500</v>
      </c>
      <c r="C4703" s="143" t="s">
        <v>7</v>
      </c>
      <c r="D4703" s="143" t="s">
        <v>964</v>
      </c>
      <c r="E4703" s="51">
        <v>176</v>
      </c>
      <c r="F4703" s="143" t="s">
        <v>1730</v>
      </c>
      <c r="G4703" s="131" t="s">
        <v>676</v>
      </c>
      <c r="H4703" s="198" t="s">
        <v>702</v>
      </c>
      <c r="I4703" s="219" t="str">
        <f t="shared" si="441"/>
        <v>December</v>
      </c>
      <c r="J4703" s="184">
        <f>IF(F4703="USD", E4703, E4703 * IFERROR(VLOOKUP(F4703, EXCHANGE_RATE!A:B, 2, FALSE), "Currency not found"))</f>
        <v>2.1120000000000001</v>
      </c>
      <c r="K4703" s="184">
        <f t="shared" si="436"/>
        <v>2.1199999999999997</v>
      </c>
      <c r="L4703" s="184">
        <f>IF(C4703="MTS", B4703, B4703 * IFERROR(VLOOKUP(C4703, 'QTY_CONVERSIONS '!A:B, 2, FALSE), "Units not  found"))</f>
        <v>0.5</v>
      </c>
      <c r="M4703" s="185">
        <f t="shared" si="437"/>
        <v>1059.9999999999998</v>
      </c>
      <c r="N4703" s="143" t="str">
        <f>IFERROR(VLOOKUP(D4703, Product_Category!A:B, 2, FALSE), "Uncategorized")</f>
        <v>MCC</v>
      </c>
      <c r="O4703" s="186">
        <f t="shared" si="439"/>
        <v>2119.9999999999995</v>
      </c>
      <c r="P4703" s="185">
        <f t="shared" si="438"/>
        <v>1059.9999999999998</v>
      </c>
      <c r="Q4703" s="143">
        <v>2023</v>
      </c>
      <c r="R4703" s="143" t="str">
        <f>IFERROR(VLOOKUP(G4703,'SOURCE COMPANY'!A:B, 2, FALSE), "")</f>
        <v>ORIENT PHARMA</v>
      </c>
      <c r="S4703" s="143" t="str">
        <f>IFERROR(VLOOKUP(H4703,'CUSTOMER NAME'!A:B, 2, FALSE), "")</f>
        <v>VEGA PHARMA</v>
      </c>
    </row>
    <row r="4704" spans="1:19">
      <c r="A4704" s="234" t="s">
        <v>929</v>
      </c>
      <c r="B4704" s="31">
        <v>1500</v>
      </c>
      <c r="C4704" s="143" t="s">
        <v>7</v>
      </c>
      <c r="D4704" s="143" t="s">
        <v>2000</v>
      </c>
      <c r="E4704" s="51">
        <v>170</v>
      </c>
      <c r="F4704" s="143" t="s">
        <v>1730</v>
      </c>
      <c r="G4704" s="131" t="s">
        <v>676</v>
      </c>
      <c r="H4704" s="198" t="s">
        <v>702</v>
      </c>
      <c r="I4704" s="219" t="str">
        <f t="shared" si="441"/>
        <v>December</v>
      </c>
      <c r="J4704" s="184">
        <f>IF(F4704="USD", E4704, E4704 * IFERROR(VLOOKUP(F4704, EXCHANGE_RATE!A:B, 2, FALSE), "Currency not found"))</f>
        <v>2.04</v>
      </c>
      <c r="K4704" s="184">
        <f t="shared" si="436"/>
        <v>2.04</v>
      </c>
      <c r="L4704" s="184">
        <f>IF(C4704="MTS", B4704, B4704 * IFERROR(VLOOKUP(C4704, 'QTY_CONVERSIONS '!A:B, 2, FALSE), "Units not  found"))</f>
        <v>1.5</v>
      </c>
      <c r="M4704" s="185">
        <f t="shared" si="437"/>
        <v>3060</v>
      </c>
      <c r="N4704" s="143" t="str">
        <f>IFERROR(VLOOKUP(D4704, Product_Category!A:B, 2, FALSE), "Uncategorized")</f>
        <v>MCC</v>
      </c>
      <c r="O4704" s="186">
        <f t="shared" si="439"/>
        <v>2040</v>
      </c>
      <c r="P4704" s="185">
        <f t="shared" si="438"/>
        <v>3060</v>
      </c>
      <c r="Q4704" s="143">
        <v>2023</v>
      </c>
      <c r="R4704" s="143" t="str">
        <f>IFERROR(VLOOKUP(G4704,'SOURCE COMPANY'!A:B, 2, FALSE), "")</f>
        <v>ORIENT PHARMA</v>
      </c>
      <c r="S4704" s="143" t="str">
        <f>IFERROR(VLOOKUP(H4704,'CUSTOMER NAME'!A:B, 2, FALSE), "")</f>
        <v>VEGA PHARMA</v>
      </c>
    </row>
    <row r="4705" spans="1:19">
      <c r="A4705" s="234" t="s">
        <v>1080</v>
      </c>
      <c r="B4705" s="143">
        <v>5000</v>
      </c>
      <c r="C4705" s="143" t="s">
        <v>7</v>
      </c>
      <c r="D4705" s="143" t="s">
        <v>1097</v>
      </c>
      <c r="E4705" s="255">
        <v>2.63</v>
      </c>
      <c r="F4705" s="143" t="s">
        <v>9</v>
      </c>
      <c r="G4705" s="131" t="s">
        <v>59</v>
      </c>
      <c r="H4705" s="199" t="s">
        <v>787</v>
      </c>
      <c r="I4705" s="219" t="s">
        <v>2560</v>
      </c>
      <c r="J4705" s="184">
        <f>IF(F4705="USD", E4705, E4705 * IFERROR(VLOOKUP(F4705, EXCHANGE_RATE!A:B, 2, FALSE), "Currency not found"))</f>
        <v>2.63</v>
      </c>
      <c r="K4705" s="184">
        <f t="shared" si="436"/>
        <v>2.63</v>
      </c>
      <c r="L4705" s="184">
        <f>IF(C4705="MTS", B4705, B4705 * IFERROR(VLOOKUP(C4705, 'QTY_CONVERSIONS '!A:B, 2, FALSE), "Units not  found"))</f>
        <v>5</v>
      </c>
      <c r="M4705" s="185">
        <f t="shared" si="437"/>
        <v>13150</v>
      </c>
      <c r="N4705" s="143" t="str">
        <f>IFERROR(VLOOKUP(D4705, Product_Category!A:B, 2, FALSE), "Uncategorized")</f>
        <v>MCC</v>
      </c>
      <c r="O4705" s="186">
        <f t="shared" si="439"/>
        <v>2630</v>
      </c>
      <c r="P4705" s="185">
        <f t="shared" si="438"/>
        <v>13150</v>
      </c>
      <c r="Q4705" s="143">
        <v>2023</v>
      </c>
      <c r="R4705" s="143" t="str">
        <f>IFERROR(VLOOKUP(G4705,'SOURCE COMPANY'!A:B, 2, FALSE), "")</f>
        <v>JRS PHARMA</v>
      </c>
      <c r="S4705" s="143" t="str">
        <f>IFERROR(VLOOKUP(H4705,'CUSTOMER NAME'!A:B, 2, FALSE), "")</f>
        <v>Asia Shine Joint Stock Company</v>
      </c>
    </row>
    <row r="4706" spans="1:19">
      <c r="A4706" s="234" t="s">
        <v>1080</v>
      </c>
      <c r="B4706" s="143">
        <v>5000</v>
      </c>
      <c r="C4706" s="143" t="s">
        <v>7</v>
      </c>
      <c r="D4706" s="143" t="s">
        <v>1097</v>
      </c>
      <c r="E4706" s="255">
        <v>2.63</v>
      </c>
      <c r="F4706" s="143" t="s">
        <v>9</v>
      </c>
      <c r="G4706" s="131" t="s">
        <v>59</v>
      </c>
      <c r="H4706" s="199" t="s">
        <v>787</v>
      </c>
      <c r="I4706" s="219" t="str">
        <f>I4705</f>
        <v>Jan</v>
      </c>
      <c r="J4706" s="184">
        <f>IF(F4706="USD", E4706, E4706 * IFERROR(VLOOKUP(F4706, EXCHANGE_RATE!A:B, 2, FALSE), "Currency not found"))</f>
        <v>2.63</v>
      </c>
      <c r="K4706" s="184">
        <f t="shared" si="436"/>
        <v>2.63</v>
      </c>
      <c r="L4706" s="184">
        <f>IF(C4706="MTS", B4706, B4706 * IFERROR(VLOOKUP(C4706, 'QTY_CONVERSIONS '!A:B, 2, FALSE), "Units not  found"))</f>
        <v>5</v>
      </c>
      <c r="M4706" s="185">
        <f t="shared" si="437"/>
        <v>13150</v>
      </c>
      <c r="N4706" s="143" t="str">
        <f>IFERROR(VLOOKUP(D4706, Product_Category!A:B, 2, FALSE), "Uncategorized")</f>
        <v>MCC</v>
      </c>
      <c r="O4706" s="186">
        <f t="shared" si="439"/>
        <v>2630</v>
      </c>
      <c r="P4706" s="185">
        <f t="shared" si="438"/>
        <v>13150</v>
      </c>
      <c r="Q4706" s="143">
        <v>2023</v>
      </c>
      <c r="R4706" s="143" t="str">
        <f>IFERROR(VLOOKUP(G4706,'SOURCE COMPANY'!A:B, 2, FALSE), "")</f>
        <v>JRS PHARMA</v>
      </c>
      <c r="S4706" s="143" t="str">
        <f>IFERROR(VLOOKUP(H4706,'CUSTOMER NAME'!A:B, 2, FALSE), "")</f>
        <v>Asia Shine Joint Stock Company</v>
      </c>
    </row>
    <row r="4707" spans="1:19">
      <c r="A4707" s="234" t="s">
        <v>1080</v>
      </c>
      <c r="B4707" s="143">
        <v>5000</v>
      </c>
      <c r="C4707" s="143" t="s">
        <v>7</v>
      </c>
      <c r="D4707" s="143" t="s">
        <v>1205</v>
      </c>
      <c r="E4707" s="255">
        <v>2.63</v>
      </c>
      <c r="F4707" s="143" t="s">
        <v>9</v>
      </c>
      <c r="G4707" s="131" t="s">
        <v>59</v>
      </c>
      <c r="H4707" s="199" t="s">
        <v>787</v>
      </c>
      <c r="I4707" s="219" t="str">
        <f>I4706</f>
        <v>Jan</v>
      </c>
      <c r="J4707" s="184">
        <f>IF(F4707="USD", E4707, E4707 * IFERROR(VLOOKUP(F4707, EXCHANGE_RATE!A:B, 2, FALSE), "Currency not found"))</f>
        <v>2.63</v>
      </c>
      <c r="K4707" s="184">
        <f t="shared" si="436"/>
        <v>2.63</v>
      </c>
      <c r="L4707" s="184">
        <f>IF(C4707="MTS", B4707, B4707 * IFERROR(VLOOKUP(C4707, 'QTY_CONVERSIONS '!A:B, 2, FALSE), "Units not  found"))</f>
        <v>5</v>
      </c>
      <c r="M4707" s="185">
        <f t="shared" si="437"/>
        <v>13150</v>
      </c>
      <c r="N4707" s="143" t="str">
        <f>IFERROR(VLOOKUP(D4707, Product_Category!A:B, 2, FALSE), "Uncategorized")</f>
        <v>MCC</v>
      </c>
      <c r="O4707" s="186">
        <f t="shared" si="439"/>
        <v>2630</v>
      </c>
      <c r="P4707" s="185">
        <f t="shared" si="438"/>
        <v>13150</v>
      </c>
      <c r="Q4707" s="143">
        <v>2023</v>
      </c>
      <c r="R4707" s="143" t="str">
        <f>IFERROR(VLOOKUP(G4707,'SOURCE COMPANY'!A:B, 2, FALSE), "")</f>
        <v>JRS PHARMA</v>
      </c>
      <c r="S4707" s="143" t="str">
        <f>IFERROR(VLOOKUP(H4707,'CUSTOMER NAME'!A:B, 2, FALSE), "")</f>
        <v>Asia Shine Joint Stock Company</v>
      </c>
    </row>
    <row r="4708" spans="1:19">
      <c r="A4708" s="119" t="s">
        <v>1064</v>
      </c>
      <c r="B4708" s="120">
        <v>25</v>
      </c>
      <c r="C4708" s="120" t="s">
        <v>7</v>
      </c>
      <c r="D4708" s="120" t="s">
        <v>19</v>
      </c>
      <c r="E4708" s="120">
        <v>5.28</v>
      </c>
      <c r="F4708" s="120" t="s">
        <v>9</v>
      </c>
      <c r="G4708" s="120" t="s">
        <v>3559</v>
      </c>
      <c r="H4708" s="121" t="s">
        <v>3560</v>
      </c>
      <c r="I4708" s="192" t="s">
        <v>3389</v>
      </c>
      <c r="J4708" s="184">
        <f>IF(F4708="USD", E4708, E4708 * IFERROR(VLOOKUP(F4708, EXCHANGE_RATE!A:B, 2, FALSE), "Currency not found"))</f>
        <v>5.28</v>
      </c>
      <c r="K4708" s="184">
        <f t="shared" si="436"/>
        <v>5.28</v>
      </c>
      <c r="L4708" s="184">
        <f>IF(C4708="MTS", B4708, B4708 * IFERROR(VLOOKUP(C4708, 'QTY_CONVERSIONS '!A:B, 2, FALSE), "Units not  found"))</f>
        <v>2.5000000000000001E-2</v>
      </c>
      <c r="M4708" s="185">
        <f t="shared" si="437"/>
        <v>132</v>
      </c>
      <c r="N4708" s="143" t="str">
        <f>IFERROR(VLOOKUP(D4708, Product_Category!A:B, 2, FALSE), "Uncategorized")</f>
        <v>CMC</v>
      </c>
      <c r="O4708" s="186">
        <f t="shared" si="439"/>
        <v>5280</v>
      </c>
      <c r="P4708" s="185">
        <f t="shared" si="438"/>
        <v>132</v>
      </c>
      <c r="Q4708" s="143">
        <v>2023</v>
      </c>
      <c r="R4708" s="143" t="str">
        <f>IFERROR(VLOOKUP(G4708,'SOURCE COMPANY'!A:B, 2, FALSE), "")</f>
        <v>ALLIANCE ENTERPRISE</v>
      </c>
      <c r="S4708" s="143" t="str">
        <f>IFERROR(VLOOKUP(H4708,'CUSTOMER NAME'!A:B, 2, FALSE), "")</f>
        <v>VERTICAL WORLD</v>
      </c>
    </row>
    <row r="4709" spans="1:19">
      <c r="A4709" s="119" t="s">
        <v>3072</v>
      </c>
      <c r="B4709" s="120">
        <v>400</v>
      </c>
      <c r="C4709" s="120" t="s">
        <v>7</v>
      </c>
      <c r="D4709" s="120" t="s">
        <v>44</v>
      </c>
      <c r="E4709" s="120">
        <v>5.5</v>
      </c>
      <c r="F4709" s="120" t="s">
        <v>9</v>
      </c>
      <c r="G4709" s="120" t="s">
        <v>3073</v>
      </c>
      <c r="H4709" s="121" t="s">
        <v>3074</v>
      </c>
      <c r="I4709" s="192" t="s">
        <v>3034</v>
      </c>
      <c r="J4709" s="184">
        <f>IF(F4709="USD", E4709, E4709 * IFERROR(VLOOKUP(F4709, EXCHANGE_RATE!A:B, 2, FALSE), "Currency not found"))</f>
        <v>5.5</v>
      </c>
      <c r="K4709" s="184">
        <f t="shared" si="436"/>
        <v>5.5</v>
      </c>
      <c r="L4709" s="184">
        <f>IF(C4709="MTS", B4709, B4709 * IFERROR(VLOOKUP(C4709, 'QTY_CONVERSIONS '!A:B, 2, FALSE), "Units not  found"))</f>
        <v>0.4</v>
      </c>
      <c r="M4709" s="185">
        <f t="shared" si="437"/>
        <v>2200</v>
      </c>
      <c r="N4709" s="143" t="str">
        <f>IFERROR(VLOOKUP(D4709, Product_Category!A:B, 2, FALSE), "Uncategorized")</f>
        <v>CMC</v>
      </c>
      <c r="O4709" s="186">
        <f t="shared" si="439"/>
        <v>5500</v>
      </c>
      <c r="P4709" s="185">
        <f t="shared" si="438"/>
        <v>2200</v>
      </c>
      <c r="Q4709" s="143">
        <v>2023</v>
      </c>
      <c r="R4709" s="143" t="str">
        <f>IFERROR(VLOOKUP(G4709,'SOURCE COMPANY'!A:B, 2, FALSE), "")</f>
        <v>FOOD PROCESS MACHINERY</v>
      </c>
      <c r="S4709" s="143" t="str">
        <f>IFERROR(VLOOKUP(H4709,'CUSTOMER NAME'!A:B, 2, FALSE), "")</f>
        <v>VICTORY BEVERAGES</v>
      </c>
    </row>
    <row r="4710" spans="1:19">
      <c r="A4710" s="234" t="s">
        <v>1080</v>
      </c>
      <c r="B4710" s="143">
        <v>5000</v>
      </c>
      <c r="C4710" s="143" t="s">
        <v>7</v>
      </c>
      <c r="D4710" s="143" t="s">
        <v>1205</v>
      </c>
      <c r="E4710" s="255">
        <v>2.63</v>
      </c>
      <c r="F4710" s="143" t="s">
        <v>9</v>
      </c>
      <c r="G4710" s="131" t="s">
        <v>59</v>
      </c>
      <c r="H4710" s="199" t="s">
        <v>787</v>
      </c>
      <c r="I4710" s="219" t="str">
        <f>I4709</f>
        <v>September</v>
      </c>
      <c r="J4710" s="184">
        <f>IF(F4710="USD", E4710, E4710 * IFERROR(VLOOKUP(F4710, EXCHANGE_RATE!A:B, 2, FALSE), "Currency not found"))</f>
        <v>2.63</v>
      </c>
      <c r="K4710" s="184">
        <f t="shared" si="436"/>
        <v>2.63</v>
      </c>
      <c r="L4710" s="184">
        <f>IF(C4710="MTS", B4710, B4710 * IFERROR(VLOOKUP(C4710, 'QTY_CONVERSIONS '!A:B, 2, FALSE), "Units not  found"))</f>
        <v>5</v>
      </c>
      <c r="M4710" s="185">
        <f t="shared" si="437"/>
        <v>13150</v>
      </c>
      <c r="N4710" s="143" t="str">
        <f>IFERROR(VLOOKUP(D4710, Product_Category!A:B, 2, FALSE), "Uncategorized")</f>
        <v>MCC</v>
      </c>
      <c r="O4710" s="186">
        <f t="shared" si="439"/>
        <v>2630</v>
      </c>
      <c r="P4710" s="185">
        <f t="shared" si="438"/>
        <v>13150</v>
      </c>
      <c r="Q4710" s="143">
        <v>2023</v>
      </c>
      <c r="R4710" s="143" t="str">
        <f>IFERROR(VLOOKUP(G4710,'SOURCE COMPANY'!A:B, 2, FALSE), "")</f>
        <v>JRS PHARMA</v>
      </c>
      <c r="S4710" s="143" t="str">
        <f>IFERROR(VLOOKUP(H4710,'CUSTOMER NAME'!A:B, 2, FALSE), "")</f>
        <v>Asia Shine Joint Stock Company</v>
      </c>
    </row>
    <row r="4711" spans="1:19">
      <c r="A4711" s="119" t="s">
        <v>1080</v>
      </c>
      <c r="B4711" s="120">
        <v>5000</v>
      </c>
      <c r="C4711" s="120" t="s">
        <v>7</v>
      </c>
      <c r="D4711" s="120" t="s">
        <v>3297</v>
      </c>
      <c r="E4711" s="120">
        <v>2.8</v>
      </c>
      <c r="F4711" s="120" t="s">
        <v>9</v>
      </c>
      <c r="G4711" s="120" t="s">
        <v>529</v>
      </c>
      <c r="H4711" s="121" t="s">
        <v>3298</v>
      </c>
      <c r="I4711" s="192" t="s">
        <v>3034</v>
      </c>
      <c r="J4711" s="184">
        <f>IF(F4711="USD", E4711, E4711 * IFERROR(VLOOKUP(F4711, EXCHANGE_RATE!A:B, 2, FALSE), "Currency not found"))</f>
        <v>2.8</v>
      </c>
      <c r="K4711" s="184">
        <f t="shared" si="436"/>
        <v>2.8</v>
      </c>
      <c r="L4711" s="184">
        <f>IF(C4711="MTS", B4711, B4711 * IFERROR(VLOOKUP(C4711, 'QTY_CONVERSIONS '!A:B, 2, FALSE), "Units not  found"))</f>
        <v>5</v>
      </c>
      <c r="M4711" s="185">
        <f t="shared" si="437"/>
        <v>14000</v>
      </c>
      <c r="N4711" s="143" t="str">
        <f>IFERROR(VLOOKUP(D4711, Product_Category!A:B, 2, FALSE), "Uncategorized")</f>
        <v>MCC</v>
      </c>
      <c r="O4711" s="186">
        <f t="shared" si="439"/>
        <v>2800</v>
      </c>
      <c r="P4711" s="185">
        <f t="shared" si="438"/>
        <v>14000</v>
      </c>
      <c r="Q4711" s="143">
        <v>2023</v>
      </c>
      <c r="R4711" s="143" t="str">
        <f>IFERROR(VLOOKUP(G4711,'SOURCE COMPANY'!A:B, 2, FALSE), "")</f>
        <v>Ankit Pulps &amp; Boards</v>
      </c>
      <c r="S4711" s="143" t="str">
        <f>IFERROR(VLOOKUP(H4711,'CUSTOMER NAME'!A:B, 2, FALSE), "")</f>
        <v>VIETNAM CAT LAI</v>
      </c>
    </row>
    <row r="4712" spans="1:19">
      <c r="A4712" s="233" t="s">
        <v>929</v>
      </c>
      <c r="B4712" s="118">
        <v>100</v>
      </c>
      <c r="C4712" s="118" t="s">
        <v>7</v>
      </c>
      <c r="D4712" s="118" t="s">
        <v>553</v>
      </c>
      <c r="E4712" s="255">
        <v>339.53</v>
      </c>
      <c r="F4712" s="118" t="s">
        <v>1730</v>
      </c>
      <c r="G4712" s="118" t="s">
        <v>679</v>
      </c>
      <c r="H4712" s="199" t="s">
        <v>941</v>
      </c>
      <c r="I4712" s="219" t="str">
        <f>I4711</f>
        <v>September</v>
      </c>
      <c r="J4712" s="184">
        <f>IF(F4712="USD", E4712, E4712 * IFERROR(VLOOKUP(F4712, EXCHANGE_RATE!A:B, 2, FALSE), "Currency not found"))</f>
        <v>4.0743599999999995</v>
      </c>
      <c r="K4712" s="184">
        <f t="shared" si="436"/>
        <v>4.08</v>
      </c>
      <c r="L4712" s="184">
        <f>IF(C4712="MTS", B4712, B4712 * IFERROR(VLOOKUP(C4712, 'QTY_CONVERSIONS '!A:B, 2, FALSE), "Units not  found"))</f>
        <v>0.1</v>
      </c>
      <c r="M4712" s="185">
        <f t="shared" si="437"/>
        <v>408</v>
      </c>
      <c r="N4712" s="143" t="str">
        <f>IFERROR(VLOOKUP(D4712, Product_Category!A:B, 2, FALSE), "Uncategorized")</f>
        <v>CROSCARMELLOSE SODIUM</v>
      </c>
      <c r="O4712" s="186">
        <f t="shared" si="439"/>
        <v>4080</v>
      </c>
      <c r="P4712" s="185">
        <f t="shared" si="438"/>
        <v>408</v>
      </c>
      <c r="Q4712" s="143">
        <v>2023</v>
      </c>
      <c r="R4712" s="143" t="str">
        <f>IFERROR(VLOOKUP(G4712,'SOURCE COMPANY'!A:B, 2, FALSE), "")</f>
        <v>Alenit Chemicals</v>
      </c>
      <c r="S4712" s="143" t="str">
        <f>IFERROR(VLOOKUP(H4712,'CUSTOMER NAME'!A:B, 2, FALSE), "")</f>
        <v>VIJAYDEEP LAB</v>
      </c>
    </row>
    <row r="4713" spans="1:19">
      <c r="A4713" s="234" t="s">
        <v>752</v>
      </c>
      <c r="B4713" s="143">
        <v>15000</v>
      </c>
      <c r="C4713" s="143" t="s">
        <v>7</v>
      </c>
      <c r="D4713" s="143" t="s">
        <v>104</v>
      </c>
      <c r="E4713" s="52">
        <v>6.15</v>
      </c>
      <c r="F4713" s="143" t="s">
        <v>9</v>
      </c>
      <c r="G4713" s="143" t="s">
        <v>1616</v>
      </c>
      <c r="H4713" s="198" t="s">
        <v>1617</v>
      </c>
      <c r="I4713" s="219" t="str">
        <f>I4712</f>
        <v>September</v>
      </c>
      <c r="J4713" s="184">
        <f>IF(F4713="USD", E4713, E4713 * IFERROR(VLOOKUP(F4713, EXCHANGE_RATE!A:B, 2, FALSE), "Currency not found"))</f>
        <v>6.15</v>
      </c>
      <c r="K4713" s="184">
        <f t="shared" si="436"/>
        <v>6.15</v>
      </c>
      <c r="L4713" s="184">
        <f>IF(C4713="MTS", B4713, B4713 * IFERROR(VLOOKUP(C4713, 'QTY_CONVERSIONS '!A:B, 2, FALSE), "Units not  found"))</f>
        <v>15</v>
      </c>
      <c r="M4713" s="185">
        <f t="shared" si="437"/>
        <v>92250</v>
      </c>
      <c r="N4713" s="143" t="str">
        <f>IFERROR(VLOOKUP(D4713, Product_Category!A:B, 2, FALSE), "Uncategorized")</f>
        <v>MAGNESIUM STEARATE</v>
      </c>
      <c r="O4713" s="186">
        <f t="shared" si="439"/>
        <v>6150</v>
      </c>
      <c r="P4713" s="185">
        <f t="shared" si="438"/>
        <v>92250</v>
      </c>
      <c r="Q4713" s="143">
        <v>2023</v>
      </c>
      <c r="R4713" s="143" t="str">
        <f>IFERROR(VLOOKUP(G4713,'SOURCE COMPANY'!A:B, 2, FALSE), "")</f>
        <v>LAXMIDAS DAHYA</v>
      </c>
      <c r="S4713" s="143" t="str">
        <f>IFERROR(VLOOKUP(H4713,'CUSTOMER NAME'!A:B, 2, FALSE), "")</f>
        <v>VISTA PARS</v>
      </c>
    </row>
    <row r="4714" spans="1:19">
      <c r="A4714" s="119" t="s">
        <v>752</v>
      </c>
      <c r="B4714" s="120">
        <v>20000</v>
      </c>
      <c r="C4714" s="120" t="s">
        <v>7</v>
      </c>
      <c r="D4714" s="120" t="s">
        <v>3102</v>
      </c>
      <c r="E4714" s="120">
        <v>2.5499999999999998</v>
      </c>
      <c r="F4714" s="120" t="s">
        <v>9</v>
      </c>
      <c r="G4714" s="143" t="s">
        <v>1616</v>
      </c>
      <c r="H4714" s="121" t="s">
        <v>3556</v>
      </c>
      <c r="I4714" s="192" t="s">
        <v>3389</v>
      </c>
      <c r="J4714" s="184">
        <f>IF(F4714="USD", E4714, E4714 * IFERROR(VLOOKUP(F4714, EXCHANGE_RATE!A:B, 2, FALSE), "Currency not found"))</f>
        <v>2.5499999999999998</v>
      </c>
      <c r="K4714" s="184">
        <f t="shared" si="436"/>
        <v>2.5499999999999998</v>
      </c>
      <c r="L4714" s="184">
        <f>IF(C4714="MTS", B4714, B4714 * IFERROR(VLOOKUP(C4714, 'QTY_CONVERSIONS '!A:B, 2, FALSE), "Units not  found"))</f>
        <v>20</v>
      </c>
      <c r="M4714" s="185">
        <f t="shared" si="437"/>
        <v>51000</v>
      </c>
      <c r="N4714" s="143" t="str">
        <f>IFERROR(VLOOKUP(D4714, Product_Category!A:B, 2, FALSE), "Uncategorized")</f>
        <v>MCC</v>
      </c>
      <c r="O4714" s="186">
        <f t="shared" si="439"/>
        <v>2550</v>
      </c>
      <c r="P4714" s="185">
        <f t="shared" si="438"/>
        <v>51000</v>
      </c>
      <c r="Q4714" s="143">
        <v>2023</v>
      </c>
      <c r="R4714" s="143" t="str">
        <f>IFERROR(VLOOKUP(G4714,'SOURCE COMPANY'!A:B, 2, FALSE), "")</f>
        <v>LAXMIDAS DAHYA</v>
      </c>
      <c r="S4714" s="143" t="str">
        <f>IFERROR(VLOOKUP(H4714,'CUSTOMER NAME'!A:B, 2, FALSE), "")</f>
        <v>VISTA PARS TRADE</v>
      </c>
    </row>
    <row r="4715" spans="1:19">
      <c r="A4715" s="119" t="s">
        <v>752</v>
      </c>
      <c r="B4715" s="120">
        <v>10000</v>
      </c>
      <c r="C4715" s="120" t="s">
        <v>7</v>
      </c>
      <c r="D4715" s="120" t="s">
        <v>3102</v>
      </c>
      <c r="E4715" s="120">
        <v>5.5</v>
      </c>
      <c r="F4715" s="120" t="s">
        <v>9</v>
      </c>
      <c r="G4715" s="143" t="s">
        <v>1616</v>
      </c>
      <c r="H4715" s="121" t="s">
        <v>3556</v>
      </c>
      <c r="I4715" s="192" t="s">
        <v>3389</v>
      </c>
      <c r="J4715" s="184">
        <f>IF(F4715="USD", E4715, E4715 * IFERROR(VLOOKUP(F4715, EXCHANGE_RATE!A:B, 2, FALSE), "Currency not found"))</f>
        <v>5.5</v>
      </c>
      <c r="K4715" s="184">
        <f t="shared" si="436"/>
        <v>5.5</v>
      </c>
      <c r="L4715" s="184">
        <f>IF(C4715="MTS", B4715, B4715 * IFERROR(VLOOKUP(C4715, 'QTY_CONVERSIONS '!A:B, 2, FALSE), "Units not  found"))</f>
        <v>10</v>
      </c>
      <c r="M4715" s="185">
        <f t="shared" si="437"/>
        <v>55000</v>
      </c>
      <c r="N4715" s="143" t="str">
        <f>IFERROR(VLOOKUP(D4715, Product_Category!A:B, 2, FALSE), "Uncategorized")</f>
        <v>MCC</v>
      </c>
      <c r="O4715" s="186">
        <f t="shared" si="439"/>
        <v>5500</v>
      </c>
      <c r="P4715" s="185">
        <f t="shared" si="438"/>
        <v>55000</v>
      </c>
      <c r="Q4715" s="143">
        <v>2023</v>
      </c>
      <c r="R4715" s="143" t="str">
        <f>IFERROR(VLOOKUP(G4715,'SOURCE COMPANY'!A:B, 2, FALSE), "")</f>
        <v>LAXMIDAS DAHYA</v>
      </c>
      <c r="S4715" s="143" t="str">
        <f>IFERROR(VLOOKUP(H4715,'CUSTOMER NAME'!A:B, 2, FALSE), "")</f>
        <v>VISTA PARS TRADE</v>
      </c>
    </row>
    <row r="4716" spans="1:19">
      <c r="A4716" s="133" t="s">
        <v>752</v>
      </c>
      <c r="B4716" s="131">
        <v>300</v>
      </c>
      <c r="C4716" s="131" t="s">
        <v>7</v>
      </c>
      <c r="D4716" s="131" t="s">
        <v>3048</v>
      </c>
      <c r="E4716" s="131">
        <v>6.61</v>
      </c>
      <c r="F4716" s="131" t="s">
        <v>9</v>
      </c>
      <c r="G4716" s="131" t="s">
        <v>3259</v>
      </c>
      <c r="H4716" s="134" t="s">
        <v>3260</v>
      </c>
      <c r="I4716" s="192" t="s">
        <v>3658</v>
      </c>
      <c r="J4716" s="184">
        <f>IF(F4716="USD", E4716, E4716 * IFERROR(VLOOKUP(F4716, EXCHANGE_RATE!A:B, 2, FALSE), "Currency not found"))</f>
        <v>6.61</v>
      </c>
      <c r="K4716" s="184">
        <f t="shared" si="436"/>
        <v>6.61</v>
      </c>
      <c r="L4716" s="184">
        <f>IF(C4716="MTS", B4716, B4716 * IFERROR(VLOOKUP(C4716, 'QTY_CONVERSIONS '!A:B, 2, FALSE), "Units not  found"))</f>
        <v>0.3</v>
      </c>
      <c r="M4716" s="185">
        <f t="shared" si="437"/>
        <v>1983</v>
      </c>
      <c r="N4716" s="143" t="str">
        <f>IFERROR(VLOOKUP(D4716, Product_Category!A:B, 2, FALSE), "Uncategorized")</f>
        <v>CROSCARMELLOSE SODIUM</v>
      </c>
      <c r="O4716" s="186">
        <f t="shared" si="439"/>
        <v>6610</v>
      </c>
      <c r="P4716" s="185">
        <f t="shared" si="438"/>
        <v>1983</v>
      </c>
      <c r="Q4716" s="143">
        <v>2023</v>
      </c>
      <c r="R4716" s="143" t="str">
        <f>IFERROR(VLOOKUP(G4716,'SOURCE COMPANY'!A:B, 2, FALSE), "")</f>
        <v>MEYER ORGANICS</v>
      </c>
      <c r="S4716" s="143" t="str">
        <f>IFERROR(VLOOKUP(H4716,'CUSTOMER NAME'!A:B, 2, FALSE), "")</f>
        <v>VITABIOTICS</v>
      </c>
    </row>
    <row r="4717" spans="1:19">
      <c r="A4717" s="119" t="s">
        <v>752</v>
      </c>
      <c r="B4717" s="120">
        <v>650</v>
      </c>
      <c r="C4717" s="120" t="s">
        <v>7</v>
      </c>
      <c r="D4717" s="120" t="s">
        <v>266</v>
      </c>
      <c r="E4717" s="120">
        <v>2.1800000000000002</v>
      </c>
      <c r="F4717" s="120" t="s">
        <v>9</v>
      </c>
      <c r="G4717" s="120" t="s">
        <v>3259</v>
      </c>
      <c r="H4717" s="121" t="s">
        <v>3260</v>
      </c>
      <c r="I4717" s="192" t="s">
        <v>3034</v>
      </c>
      <c r="J4717" s="184">
        <f>IF(F4717="USD", E4717, E4717 * IFERROR(VLOOKUP(F4717, EXCHANGE_RATE!A:B, 2, FALSE), "Currency not found"))</f>
        <v>2.1800000000000002</v>
      </c>
      <c r="K4717" s="184">
        <f t="shared" si="436"/>
        <v>2.1800000000000002</v>
      </c>
      <c r="L4717" s="184">
        <f>IF(C4717="MTS", B4717, B4717 * IFERROR(VLOOKUP(C4717, 'QTY_CONVERSIONS '!A:B, 2, FALSE), "Units not  found"))</f>
        <v>0.65</v>
      </c>
      <c r="M4717" s="185">
        <f t="shared" si="437"/>
        <v>1417</v>
      </c>
      <c r="N4717" s="143" t="str">
        <f>IFERROR(VLOOKUP(D4717, Product_Category!A:B, 2, FALSE), "Uncategorized")</f>
        <v>MCC</v>
      </c>
      <c r="O4717" s="186">
        <f t="shared" si="439"/>
        <v>2180</v>
      </c>
      <c r="P4717" s="185">
        <f t="shared" si="438"/>
        <v>1417</v>
      </c>
      <c r="Q4717" s="143">
        <v>2023</v>
      </c>
      <c r="R4717" s="143" t="str">
        <f>IFERROR(VLOOKUP(G4717,'SOURCE COMPANY'!A:B, 2, FALSE), "")</f>
        <v>MEYER ORGANICS</v>
      </c>
      <c r="S4717" s="143" t="str">
        <f>IFERROR(VLOOKUP(H4717,'CUSTOMER NAME'!A:B, 2, FALSE), "")</f>
        <v>VITABIOTICS</v>
      </c>
    </row>
    <row r="4718" spans="1:19">
      <c r="A4718" s="119" t="s">
        <v>752</v>
      </c>
      <c r="B4718" s="120">
        <v>50</v>
      </c>
      <c r="C4718" s="120" t="s">
        <v>7</v>
      </c>
      <c r="D4718" s="120" t="s">
        <v>266</v>
      </c>
      <c r="E4718" s="120">
        <v>2.1800000000000002</v>
      </c>
      <c r="F4718" s="120" t="s">
        <v>9</v>
      </c>
      <c r="G4718" s="120" t="s">
        <v>3259</v>
      </c>
      <c r="H4718" s="121" t="s">
        <v>3260</v>
      </c>
      <c r="I4718" s="192" t="s">
        <v>3034</v>
      </c>
      <c r="J4718" s="184">
        <f>IF(F4718="USD", E4718, E4718 * IFERROR(VLOOKUP(F4718, EXCHANGE_RATE!A:B, 2, FALSE), "Currency not found"))</f>
        <v>2.1800000000000002</v>
      </c>
      <c r="K4718" s="184">
        <f t="shared" si="436"/>
        <v>2.1800000000000002</v>
      </c>
      <c r="L4718" s="184">
        <f>IF(C4718="MTS", B4718, B4718 * IFERROR(VLOOKUP(C4718, 'QTY_CONVERSIONS '!A:B, 2, FALSE), "Units not  found"))</f>
        <v>0.05</v>
      </c>
      <c r="M4718" s="185">
        <f t="shared" si="437"/>
        <v>109.00000000000001</v>
      </c>
      <c r="N4718" s="143" t="str">
        <f>IFERROR(VLOOKUP(D4718, Product_Category!A:B, 2, FALSE), "Uncategorized")</f>
        <v>MCC</v>
      </c>
      <c r="O4718" s="186">
        <f t="shared" si="439"/>
        <v>2180</v>
      </c>
      <c r="P4718" s="185">
        <f t="shared" si="438"/>
        <v>109</v>
      </c>
      <c r="Q4718" s="143">
        <v>2023</v>
      </c>
      <c r="R4718" s="143" t="str">
        <f>IFERROR(VLOOKUP(G4718,'SOURCE COMPANY'!A:B, 2, FALSE), "")</f>
        <v>MEYER ORGANICS</v>
      </c>
      <c r="S4718" s="143" t="str">
        <f>IFERROR(VLOOKUP(H4718,'CUSTOMER NAME'!A:B, 2, FALSE), "")</f>
        <v>VITABIOTICS</v>
      </c>
    </row>
    <row r="4719" spans="1:19">
      <c r="A4719" s="135" t="s">
        <v>752</v>
      </c>
      <c r="B4719" s="132">
        <v>100</v>
      </c>
      <c r="C4719" s="132" t="s">
        <v>7</v>
      </c>
      <c r="D4719" s="132" t="s">
        <v>2917</v>
      </c>
      <c r="E4719" s="132">
        <v>7.75</v>
      </c>
      <c r="F4719" s="132" t="s">
        <v>9</v>
      </c>
      <c r="G4719" s="143" t="s">
        <v>1397</v>
      </c>
      <c r="H4719" s="136" t="s">
        <v>1397</v>
      </c>
      <c r="I4719" s="192" t="s">
        <v>2670</v>
      </c>
      <c r="J4719" s="184">
        <f>IF(F4719="USD", E4719, E4719 * IFERROR(VLOOKUP(F4719, EXCHANGE_RATE!A:B, 2, FALSE), "Currency not found"))</f>
        <v>7.75</v>
      </c>
      <c r="K4719" s="184">
        <f t="shared" si="436"/>
        <v>7.75</v>
      </c>
      <c r="L4719" s="184">
        <f>IF(C4719="MTS", B4719, B4719 * IFERROR(VLOOKUP(C4719, 'QTY_CONVERSIONS '!A:B, 2, FALSE), "Units not  found"))</f>
        <v>0.1</v>
      </c>
      <c r="M4719" s="185">
        <f t="shared" si="437"/>
        <v>775</v>
      </c>
      <c r="N4719" s="143" t="str">
        <f>IFERROR(VLOOKUP(D4719, Product_Category!A:B, 2, FALSE), "Uncategorized")</f>
        <v>MCC</v>
      </c>
      <c r="O4719" s="186">
        <f t="shared" si="439"/>
        <v>7750</v>
      </c>
      <c r="P4719" s="185">
        <f t="shared" si="438"/>
        <v>775</v>
      </c>
      <c r="Q4719" s="143">
        <v>2023</v>
      </c>
      <c r="R4719" s="143" t="str">
        <f>IFERROR(VLOOKUP(G4719,'SOURCE COMPANY'!A:B, 2, FALSE), "")</f>
        <v>VITANE PHARMA</v>
      </c>
      <c r="S4719" s="143" t="str">
        <f>IFERROR(VLOOKUP(H4719,'CUSTOMER NAME'!A:B, 2, FALSE), "")</f>
        <v>VITANE PHARMA</v>
      </c>
    </row>
    <row r="4720" spans="1:19">
      <c r="A4720" s="140" t="s">
        <v>230</v>
      </c>
      <c r="B4720" s="142">
        <v>60</v>
      </c>
      <c r="C4720" s="142" t="s">
        <v>7</v>
      </c>
      <c r="D4720" s="142" t="s">
        <v>19</v>
      </c>
      <c r="E4720" s="142">
        <v>17.25</v>
      </c>
      <c r="F4720" s="142" t="s">
        <v>1718</v>
      </c>
      <c r="G4720" s="143" t="s">
        <v>1397</v>
      </c>
      <c r="H4720" s="141" t="s">
        <v>1397</v>
      </c>
      <c r="I4720" s="192" t="s">
        <v>3658</v>
      </c>
      <c r="J4720" s="184">
        <f>IF(F4720="USD", E4720, E4720 * IFERROR(VLOOKUP(F4720, EXCHANGE_RATE!A:B, 2, FALSE), "Currency not found"))</f>
        <v>18.4575</v>
      </c>
      <c r="K4720" s="184">
        <f t="shared" si="436"/>
        <v>18.46</v>
      </c>
      <c r="L4720" s="184">
        <f>IF(C4720="MTS", B4720, B4720 * IFERROR(VLOOKUP(C4720, 'QTY_CONVERSIONS '!A:B, 2, FALSE), "Units not  found"))</f>
        <v>0.06</v>
      </c>
      <c r="M4720" s="185">
        <f t="shared" si="437"/>
        <v>1107.6000000000001</v>
      </c>
      <c r="N4720" s="143" t="str">
        <f>IFERROR(VLOOKUP(D4720, Product_Category!A:B, 2, FALSE), "Uncategorized")</f>
        <v>CMC</v>
      </c>
      <c r="O4720" s="186">
        <f t="shared" si="439"/>
        <v>18460</v>
      </c>
      <c r="P4720" s="185">
        <f t="shared" si="438"/>
        <v>1107.5999999999999</v>
      </c>
      <c r="Q4720" s="143">
        <v>2023</v>
      </c>
      <c r="R4720" s="143" t="str">
        <f>IFERROR(VLOOKUP(G4720,'SOURCE COMPANY'!A:B, 2, FALSE), "")</f>
        <v>VITANE PHARMA</v>
      </c>
      <c r="S4720" s="143" t="str">
        <f>IFERROR(VLOOKUP(H4720,'CUSTOMER NAME'!A:B, 2, FALSE), "")</f>
        <v>VITANE PHARMA</v>
      </c>
    </row>
    <row r="4721" spans="1:19">
      <c r="A4721" s="119" t="s">
        <v>752</v>
      </c>
      <c r="B4721" s="120">
        <v>315</v>
      </c>
      <c r="C4721" s="120" t="s">
        <v>7</v>
      </c>
      <c r="D4721" s="120" t="s">
        <v>3048</v>
      </c>
      <c r="E4721" s="120">
        <v>29.47</v>
      </c>
      <c r="F4721" s="120" t="s">
        <v>9</v>
      </c>
      <c r="G4721" s="143" t="s">
        <v>1397</v>
      </c>
      <c r="H4721" s="121" t="s">
        <v>1397</v>
      </c>
      <c r="I4721" s="192" t="s">
        <v>3389</v>
      </c>
      <c r="J4721" s="184">
        <f>IF(F4721="USD", E4721, E4721 * IFERROR(VLOOKUP(F4721, EXCHANGE_RATE!A:B, 2, FALSE), "Currency not found"))</f>
        <v>29.47</v>
      </c>
      <c r="K4721" s="184">
        <f t="shared" si="436"/>
        <v>29.47</v>
      </c>
      <c r="L4721" s="184">
        <f>IF(C4721="MTS", B4721, B4721 * IFERROR(VLOOKUP(C4721, 'QTY_CONVERSIONS '!A:B, 2, FALSE), "Units not  found"))</f>
        <v>0.315</v>
      </c>
      <c r="M4721" s="185">
        <f t="shared" si="437"/>
        <v>9283.0499999999993</v>
      </c>
      <c r="N4721" s="143" t="str">
        <f>IFERROR(VLOOKUP(D4721, Product_Category!A:B, 2, FALSE), "Uncategorized")</f>
        <v>CROSCARMELLOSE SODIUM</v>
      </c>
      <c r="O4721" s="186">
        <f t="shared" si="439"/>
        <v>29470</v>
      </c>
      <c r="P4721" s="185">
        <f t="shared" si="438"/>
        <v>9283.0499999999993</v>
      </c>
      <c r="Q4721" s="143">
        <v>2023</v>
      </c>
      <c r="R4721" s="143" t="str">
        <f>IFERROR(VLOOKUP(G4721,'SOURCE COMPANY'!A:B, 2, FALSE), "")</f>
        <v>VITANE PHARMA</v>
      </c>
      <c r="S4721" s="143" t="str">
        <f>IFERROR(VLOOKUP(H4721,'CUSTOMER NAME'!A:B, 2, FALSE), "")</f>
        <v>VITANE PHARMA</v>
      </c>
    </row>
    <row r="4722" spans="1:19">
      <c r="A4722" s="119" t="s">
        <v>172</v>
      </c>
      <c r="B4722" s="120">
        <v>1000</v>
      </c>
      <c r="C4722" s="120" t="s">
        <v>7</v>
      </c>
      <c r="D4722" s="120" t="s">
        <v>3265</v>
      </c>
      <c r="E4722" s="120">
        <v>2.96</v>
      </c>
      <c r="F4722" s="120" t="s">
        <v>9</v>
      </c>
      <c r="G4722" s="143" t="s">
        <v>1397</v>
      </c>
      <c r="H4722" s="121" t="s">
        <v>1397</v>
      </c>
      <c r="I4722" s="192" t="s">
        <v>3389</v>
      </c>
      <c r="J4722" s="184">
        <f>IF(F4722="USD", E4722, E4722 * IFERROR(VLOOKUP(F4722, EXCHANGE_RATE!A:B, 2, FALSE), "Currency not found"))</f>
        <v>2.96</v>
      </c>
      <c r="K4722" s="184">
        <f t="shared" si="436"/>
        <v>2.96</v>
      </c>
      <c r="L4722" s="184">
        <f>IF(C4722="MTS", B4722, B4722 * IFERROR(VLOOKUP(C4722, 'QTY_CONVERSIONS '!A:B, 2, FALSE), "Units not  found"))</f>
        <v>1</v>
      </c>
      <c r="M4722" s="185">
        <f t="shared" si="437"/>
        <v>2960</v>
      </c>
      <c r="N4722" s="143" t="str">
        <f>IFERROR(VLOOKUP(D4722, Product_Category!A:B, 2, FALSE), "Uncategorized")</f>
        <v>MCC</v>
      </c>
      <c r="O4722" s="186">
        <f t="shared" si="439"/>
        <v>2960</v>
      </c>
      <c r="P4722" s="185">
        <f t="shared" si="438"/>
        <v>2960</v>
      </c>
      <c r="Q4722" s="143">
        <v>2023</v>
      </c>
      <c r="R4722" s="143" t="str">
        <f>IFERROR(VLOOKUP(G4722,'SOURCE COMPANY'!A:B, 2, FALSE), "")</f>
        <v>VITANE PHARMA</v>
      </c>
      <c r="S4722" s="143" t="str">
        <f>IFERROR(VLOOKUP(H4722,'CUSTOMER NAME'!A:B, 2, FALSE), "")</f>
        <v>VITANE PHARMA</v>
      </c>
    </row>
    <row r="4723" spans="1:19">
      <c r="A4723" s="133" t="s">
        <v>812</v>
      </c>
      <c r="B4723" s="131">
        <v>1200</v>
      </c>
      <c r="C4723" s="131" t="s">
        <v>7</v>
      </c>
      <c r="D4723" s="131" t="s">
        <v>769</v>
      </c>
      <c r="E4723" s="131">
        <v>2.13</v>
      </c>
      <c r="F4723" s="131" t="s">
        <v>9</v>
      </c>
      <c r="G4723" s="131" t="s">
        <v>4226</v>
      </c>
      <c r="H4723" s="134" t="s">
        <v>3733</v>
      </c>
      <c r="I4723" s="192" t="s">
        <v>3658</v>
      </c>
      <c r="J4723" s="184">
        <f>IF(F4723="USD", E4723, E4723 * IFERROR(VLOOKUP(F4723, EXCHANGE_RATE!A:B, 2, FALSE), "Currency not found"))</f>
        <v>2.13</v>
      </c>
      <c r="K4723" s="184">
        <f t="shared" si="436"/>
        <v>2.13</v>
      </c>
      <c r="L4723" s="184">
        <f>IF(C4723="MTS", B4723, B4723 * IFERROR(VLOOKUP(C4723, 'QTY_CONVERSIONS '!A:B, 2, FALSE), "Units not  found"))</f>
        <v>1.2</v>
      </c>
      <c r="M4723" s="185">
        <f t="shared" si="437"/>
        <v>2556</v>
      </c>
      <c r="N4723" s="143" t="str">
        <f>IFERROR(VLOOKUP(D4723, Product_Category!A:B, 2, FALSE), "Uncategorized")</f>
        <v>MCC</v>
      </c>
      <c r="O4723" s="186">
        <f t="shared" si="439"/>
        <v>2130</v>
      </c>
      <c r="P4723" s="185">
        <f t="shared" si="438"/>
        <v>2556</v>
      </c>
      <c r="Q4723" s="143">
        <v>2023</v>
      </c>
      <c r="R4723" s="143" t="str">
        <f>IFERROR(VLOOKUP(G4723,'SOURCE COMPANY'!A:B, 2, FALSE), "")</f>
        <v>CREST PVT LTD</v>
      </c>
      <c r="S4723" s="143" t="str">
        <f>IFERROR(VLOOKUP(H4723,'CUSTOMER NAME'!A:B, 2, FALSE), "")</f>
        <v>VITEX PHARMA</v>
      </c>
    </row>
    <row r="4724" spans="1:19">
      <c r="A4724" s="133" t="s">
        <v>172</v>
      </c>
      <c r="B4724" s="131">
        <v>100</v>
      </c>
      <c r="C4724" s="131" t="s">
        <v>7</v>
      </c>
      <c r="D4724" s="131" t="s">
        <v>778</v>
      </c>
      <c r="E4724" s="131">
        <v>26</v>
      </c>
      <c r="F4724" s="131" t="s">
        <v>9</v>
      </c>
      <c r="G4724" s="131" t="s">
        <v>779</v>
      </c>
      <c r="H4724" s="134" t="s">
        <v>2937</v>
      </c>
      <c r="I4724" s="192" t="s">
        <v>2670</v>
      </c>
      <c r="J4724" s="184">
        <f>IF(F4724="USD", E4724, E4724 * IFERROR(VLOOKUP(F4724, EXCHANGE_RATE!A:B, 2, FALSE), "Currency not found"))</f>
        <v>26</v>
      </c>
      <c r="K4724" s="184">
        <f t="shared" si="436"/>
        <v>26</v>
      </c>
      <c r="L4724" s="184">
        <f>IF(C4724="MTS", B4724, B4724 * IFERROR(VLOOKUP(C4724, 'QTY_CONVERSIONS '!A:B, 2, FALSE), "Units not  found"))</f>
        <v>0.1</v>
      </c>
      <c r="M4724" s="185">
        <f t="shared" si="437"/>
        <v>2600</v>
      </c>
      <c r="N4724" s="143" t="str">
        <f>IFERROR(VLOOKUP(D4724, Product_Category!A:B, 2, FALSE), "Uncategorized")</f>
        <v>MCC</v>
      </c>
      <c r="O4724" s="186">
        <f t="shared" si="439"/>
        <v>26000</v>
      </c>
      <c r="P4724" s="185">
        <f t="shared" si="438"/>
        <v>2600</v>
      </c>
      <c r="Q4724" s="143">
        <v>2023</v>
      </c>
      <c r="R4724" s="143" t="str">
        <f>IFERROR(VLOOKUP(G4724,'SOURCE COMPANY'!A:B, 2, FALSE), "")</f>
        <v>UMANG ENCAPSULATION</v>
      </c>
      <c r="S4724" s="143" t="str">
        <f>IFERROR(VLOOKUP(H4724,'CUSTOMER NAME'!A:B, 2, FALSE), "")</f>
        <v>VOYANT</v>
      </c>
    </row>
    <row r="4725" spans="1:19">
      <c r="A4725" s="133" t="s">
        <v>1080</v>
      </c>
      <c r="B4725" s="131">
        <v>5000</v>
      </c>
      <c r="C4725" s="131" t="s">
        <v>7</v>
      </c>
      <c r="D4725" s="131" t="s">
        <v>2942</v>
      </c>
      <c r="E4725" s="131">
        <v>3.55</v>
      </c>
      <c r="F4725" s="131" t="s">
        <v>9</v>
      </c>
      <c r="G4725" s="118" t="s">
        <v>795</v>
      </c>
      <c r="H4725" s="134" t="s">
        <v>796</v>
      </c>
      <c r="I4725" s="192" t="s">
        <v>2670</v>
      </c>
      <c r="J4725" s="184">
        <f>IF(F4725="USD", E4725, E4725 * IFERROR(VLOOKUP(F4725, EXCHANGE_RATE!A:B, 2, FALSE), "Currency not found"))</f>
        <v>3.55</v>
      </c>
      <c r="K4725" s="184">
        <f t="shared" si="436"/>
        <v>3.55</v>
      </c>
      <c r="L4725" s="184">
        <f>IF(C4725="MTS", B4725, B4725 * IFERROR(VLOOKUP(C4725, 'QTY_CONVERSIONS '!A:B, 2, FALSE), "Units not  found"))</f>
        <v>5</v>
      </c>
      <c r="M4725" s="185">
        <f t="shared" si="437"/>
        <v>17750</v>
      </c>
      <c r="N4725" s="143" t="str">
        <f>IFERROR(VLOOKUP(D4725, Product_Category!A:B, 2, FALSE), "Uncategorized")</f>
        <v>MCC</v>
      </c>
      <c r="O4725" s="186">
        <f t="shared" si="439"/>
        <v>3550</v>
      </c>
      <c r="P4725" s="185">
        <f t="shared" si="438"/>
        <v>17750</v>
      </c>
      <c r="Q4725" s="143">
        <v>2023</v>
      </c>
      <c r="R4725" s="143" t="str">
        <f>IFERROR(VLOOKUP(G4725,'SOURCE COMPANY'!A:B, 2, FALSE), "")</f>
        <v>INNOREX PHARMA</v>
      </c>
      <c r="S4725" s="143" t="str">
        <f>IFERROR(VLOOKUP(H4725,'CUSTOMER NAME'!A:B, 2, FALSE), "")</f>
        <v>VPHARCHEM</v>
      </c>
    </row>
    <row r="4726" spans="1:19">
      <c r="A4726" s="233" t="s">
        <v>786</v>
      </c>
      <c r="B4726" s="118">
        <v>10000</v>
      </c>
      <c r="C4726" s="118" t="s">
        <v>7</v>
      </c>
      <c r="D4726" s="118" t="s">
        <v>769</v>
      </c>
      <c r="E4726" s="255">
        <v>2.56</v>
      </c>
      <c r="F4726" s="118" t="s">
        <v>9</v>
      </c>
      <c r="G4726" s="118" t="s">
        <v>795</v>
      </c>
      <c r="H4726" s="199" t="s">
        <v>796</v>
      </c>
      <c r="I4726" s="219" t="str">
        <f>I4725</f>
        <v>August</v>
      </c>
      <c r="J4726" s="184">
        <f>IF(F4726="USD", E4726, E4726 * IFERROR(VLOOKUP(F4726, EXCHANGE_RATE!A:B, 2, FALSE), "Currency not found"))</f>
        <v>2.56</v>
      </c>
      <c r="K4726" s="184">
        <f t="shared" si="436"/>
        <v>2.56</v>
      </c>
      <c r="L4726" s="184">
        <f>IF(C4726="MTS", B4726, B4726 * IFERROR(VLOOKUP(C4726, 'QTY_CONVERSIONS '!A:B, 2, FALSE), "Units not  found"))</f>
        <v>10</v>
      </c>
      <c r="M4726" s="185">
        <f t="shared" si="437"/>
        <v>25600</v>
      </c>
      <c r="N4726" s="143" t="str">
        <f>IFERROR(VLOOKUP(D4726, Product_Category!A:B, 2, FALSE), "Uncategorized")</f>
        <v>MCC</v>
      </c>
      <c r="O4726" s="186">
        <f t="shared" si="439"/>
        <v>2560</v>
      </c>
      <c r="P4726" s="185">
        <f t="shared" si="438"/>
        <v>25600</v>
      </c>
      <c r="Q4726" s="143">
        <v>2023</v>
      </c>
      <c r="R4726" s="143" t="str">
        <f>IFERROR(VLOOKUP(G4726,'SOURCE COMPANY'!A:B, 2, FALSE), "")</f>
        <v>INNOREX PHARMA</v>
      </c>
      <c r="S4726" s="143" t="str">
        <f>IFERROR(VLOOKUP(H4726,'CUSTOMER NAME'!A:B, 2, FALSE), "")</f>
        <v>VPHARCHEM</v>
      </c>
    </row>
    <row r="4727" spans="1:19">
      <c r="A4727" s="234" t="s">
        <v>786</v>
      </c>
      <c r="B4727" s="143">
        <v>6000</v>
      </c>
      <c r="C4727" s="143" t="s">
        <v>7</v>
      </c>
      <c r="D4727" s="143" t="s">
        <v>1625</v>
      </c>
      <c r="E4727" s="52">
        <v>6</v>
      </c>
      <c r="F4727" s="143" t="s">
        <v>9</v>
      </c>
      <c r="G4727" s="118" t="s">
        <v>795</v>
      </c>
      <c r="H4727" s="198" t="s">
        <v>1636</v>
      </c>
      <c r="I4727" s="219" t="str">
        <f>I4726</f>
        <v>August</v>
      </c>
      <c r="J4727" s="184">
        <f>IF(F4727="USD", E4727, E4727 * IFERROR(VLOOKUP(F4727, EXCHANGE_RATE!A:B, 2, FALSE), "Currency not found"))</f>
        <v>6</v>
      </c>
      <c r="K4727" s="184">
        <f t="shared" si="436"/>
        <v>6</v>
      </c>
      <c r="L4727" s="184">
        <f>IF(C4727="MTS", B4727, B4727 * IFERROR(VLOOKUP(C4727, 'QTY_CONVERSIONS '!A:B, 2, FALSE), "Units not  found"))</f>
        <v>6</v>
      </c>
      <c r="M4727" s="185">
        <f t="shared" si="437"/>
        <v>36000</v>
      </c>
      <c r="N4727" s="143" t="str">
        <f>IFERROR(VLOOKUP(D4727, Product_Category!A:B, 2, FALSE), "Uncategorized")</f>
        <v>CROSCARMELLOSE SODIUM</v>
      </c>
      <c r="O4727" s="186">
        <f t="shared" si="439"/>
        <v>6000</v>
      </c>
      <c r="P4727" s="185">
        <f t="shared" si="438"/>
        <v>36000</v>
      </c>
      <c r="Q4727" s="143">
        <v>2023</v>
      </c>
      <c r="R4727" s="143" t="str">
        <f>IFERROR(VLOOKUP(G4727,'SOURCE COMPANY'!A:B, 2, FALSE), "")</f>
        <v>INNOREX PHARMA</v>
      </c>
      <c r="S4727" s="143" t="str">
        <f>IFERROR(VLOOKUP(H4727,'CUSTOMER NAME'!A:B, 2, FALSE), "")</f>
        <v xml:space="preserve">VPHARCHEM </v>
      </c>
    </row>
    <row r="4728" spans="1:19">
      <c r="A4728" s="234" t="s">
        <v>786</v>
      </c>
      <c r="B4728" s="143">
        <v>6000</v>
      </c>
      <c r="C4728" s="143" t="s">
        <v>7</v>
      </c>
      <c r="D4728" s="143" t="s">
        <v>1625</v>
      </c>
      <c r="E4728" s="52">
        <v>6</v>
      </c>
      <c r="F4728" s="143" t="s">
        <v>9</v>
      </c>
      <c r="G4728" s="118" t="s">
        <v>795</v>
      </c>
      <c r="H4728" s="198" t="s">
        <v>1636</v>
      </c>
      <c r="I4728" s="219" t="str">
        <f>I4727</f>
        <v>August</v>
      </c>
      <c r="J4728" s="184">
        <f>IF(F4728="USD", E4728, E4728 * IFERROR(VLOOKUP(F4728, EXCHANGE_RATE!A:B, 2, FALSE), "Currency not found"))</f>
        <v>6</v>
      </c>
      <c r="K4728" s="184">
        <f t="shared" si="436"/>
        <v>6</v>
      </c>
      <c r="L4728" s="184">
        <f>IF(C4728="MTS", B4728, B4728 * IFERROR(VLOOKUP(C4728, 'QTY_CONVERSIONS '!A:B, 2, FALSE), "Units not  found"))</f>
        <v>6</v>
      </c>
      <c r="M4728" s="185">
        <f t="shared" si="437"/>
        <v>36000</v>
      </c>
      <c r="N4728" s="143" t="str">
        <f>IFERROR(VLOOKUP(D4728, Product_Category!A:B, 2, FALSE), "Uncategorized")</f>
        <v>CROSCARMELLOSE SODIUM</v>
      </c>
      <c r="O4728" s="186">
        <f t="shared" si="439"/>
        <v>6000</v>
      </c>
      <c r="P4728" s="185">
        <f t="shared" si="438"/>
        <v>36000</v>
      </c>
      <c r="Q4728" s="143">
        <v>2023</v>
      </c>
      <c r="R4728" s="143" t="str">
        <f>IFERROR(VLOOKUP(G4728,'SOURCE COMPANY'!A:B, 2, FALSE), "")</f>
        <v>INNOREX PHARMA</v>
      </c>
      <c r="S4728" s="143" t="str">
        <f>IFERROR(VLOOKUP(H4728,'CUSTOMER NAME'!A:B, 2, FALSE), "")</f>
        <v xml:space="preserve">VPHARCHEM </v>
      </c>
    </row>
    <row r="4729" spans="1:19">
      <c r="A4729" s="234" t="s">
        <v>786</v>
      </c>
      <c r="B4729" s="143">
        <v>10000</v>
      </c>
      <c r="C4729" s="143" t="s">
        <v>7</v>
      </c>
      <c r="D4729" s="143" t="s">
        <v>1637</v>
      </c>
      <c r="E4729" s="52">
        <v>2.34</v>
      </c>
      <c r="F4729" s="143" t="s">
        <v>9</v>
      </c>
      <c r="G4729" s="118" t="s">
        <v>795</v>
      </c>
      <c r="H4729" s="198" t="s">
        <v>1636</v>
      </c>
      <c r="I4729" s="219" t="str">
        <f>I4728</f>
        <v>August</v>
      </c>
      <c r="J4729" s="184">
        <f>IF(F4729="USD", E4729, E4729 * IFERROR(VLOOKUP(F4729, EXCHANGE_RATE!A:B, 2, FALSE), "Currency not found"))</f>
        <v>2.34</v>
      </c>
      <c r="K4729" s="184">
        <f t="shared" si="436"/>
        <v>2.34</v>
      </c>
      <c r="L4729" s="184">
        <f>IF(C4729="MTS", B4729, B4729 * IFERROR(VLOOKUP(C4729, 'QTY_CONVERSIONS '!A:B, 2, FALSE), "Units not  found"))</f>
        <v>10</v>
      </c>
      <c r="M4729" s="185">
        <f t="shared" si="437"/>
        <v>23400</v>
      </c>
      <c r="N4729" s="143" t="str">
        <f>IFERROR(VLOOKUP(D4729, Product_Category!A:B, 2, FALSE), "Uncategorized")</f>
        <v>MCC</v>
      </c>
      <c r="O4729" s="186">
        <f t="shared" si="439"/>
        <v>2340</v>
      </c>
      <c r="P4729" s="185">
        <f t="shared" si="438"/>
        <v>23400</v>
      </c>
      <c r="Q4729" s="143">
        <v>2023</v>
      </c>
      <c r="R4729" s="143" t="str">
        <f>IFERROR(VLOOKUP(G4729,'SOURCE COMPANY'!A:B, 2, FALSE), "")</f>
        <v>INNOREX PHARMA</v>
      </c>
      <c r="S4729" s="143" t="str">
        <f>IFERROR(VLOOKUP(H4729,'CUSTOMER NAME'!A:B, 2, FALSE), "")</f>
        <v xml:space="preserve">VPHARCHEM </v>
      </c>
    </row>
    <row r="4730" spans="1:19">
      <c r="A4730" s="133" t="s">
        <v>230</v>
      </c>
      <c r="B4730" s="131">
        <v>19200</v>
      </c>
      <c r="C4730" s="131" t="s">
        <v>7</v>
      </c>
      <c r="D4730" s="131" t="s">
        <v>2693</v>
      </c>
      <c r="E4730" s="131">
        <v>9.6999999999999993</v>
      </c>
      <c r="F4730" s="131" t="s">
        <v>9</v>
      </c>
      <c r="G4730" s="131" t="s">
        <v>59</v>
      </c>
      <c r="H4730" s="134" t="s">
        <v>585</v>
      </c>
      <c r="I4730" s="192" t="s">
        <v>2670</v>
      </c>
      <c r="J4730" s="184">
        <f>IF(F4730="USD", E4730, E4730 * IFERROR(VLOOKUP(F4730, EXCHANGE_RATE!A:B, 2, FALSE), "Currency not found"))</f>
        <v>9.6999999999999993</v>
      </c>
      <c r="K4730" s="184">
        <f t="shared" si="436"/>
        <v>9.6999999999999993</v>
      </c>
      <c r="L4730" s="184">
        <f>IF(C4730="MTS", B4730, B4730 * IFERROR(VLOOKUP(C4730, 'QTY_CONVERSIONS '!A:B, 2, FALSE), "Units not  found"))</f>
        <v>19.2</v>
      </c>
      <c r="M4730" s="185">
        <f t="shared" si="437"/>
        <v>186240</v>
      </c>
      <c r="N4730" s="143" t="str">
        <f>IFERROR(VLOOKUP(D4730, Product_Category!A:B, 2, FALSE), "Uncategorized")</f>
        <v>CROSCARMELLOSE SODIUM</v>
      </c>
      <c r="O4730" s="186">
        <f t="shared" si="439"/>
        <v>9700</v>
      </c>
      <c r="P4730" s="185">
        <f t="shared" si="438"/>
        <v>186240</v>
      </c>
      <c r="Q4730" s="143">
        <v>2023</v>
      </c>
      <c r="R4730" s="143" t="str">
        <f>IFERROR(VLOOKUP(G4730,'SOURCE COMPANY'!A:B, 2, FALSE), "")</f>
        <v>JRS PHARMA</v>
      </c>
      <c r="S4730" s="143" t="str">
        <f>IFERROR(VLOOKUP(H4730,'CUSTOMER NAME'!A:B, 2, FALSE), "")</f>
        <v>WEISSENBORN</v>
      </c>
    </row>
    <row r="4731" spans="1:19">
      <c r="A4731" s="233" t="s">
        <v>83</v>
      </c>
      <c r="B4731" s="118">
        <v>18000</v>
      </c>
      <c r="C4731" s="118" t="s">
        <v>7</v>
      </c>
      <c r="D4731" s="118" t="s">
        <v>584</v>
      </c>
      <c r="E4731" s="255">
        <v>10.45</v>
      </c>
      <c r="F4731" s="118" t="s">
        <v>9</v>
      </c>
      <c r="G4731" s="131" t="s">
        <v>59</v>
      </c>
      <c r="H4731" s="199" t="s">
        <v>585</v>
      </c>
      <c r="I4731" s="219" t="str">
        <f t="shared" ref="I4731:I4744" si="442">I4730</f>
        <v>August</v>
      </c>
      <c r="J4731" s="184">
        <f>IF(F4731="USD", E4731, E4731 * IFERROR(VLOOKUP(F4731, EXCHANGE_RATE!A:B, 2, FALSE), "Currency not found"))</f>
        <v>10.45</v>
      </c>
      <c r="K4731" s="184">
        <f t="shared" si="436"/>
        <v>10.45</v>
      </c>
      <c r="L4731" s="184">
        <f>IF(C4731="MTS", B4731, B4731 * IFERROR(VLOOKUP(C4731, 'QTY_CONVERSIONS '!A:B, 2, FALSE), "Units not  found"))</f>
        <v>18</v>
      </c>
      <c r="M4731" s="185">
        <f t="shared" si="437"/>
        <v>188100</v>
      </c>
      <c r="N4731" s="143" t="str">
        <f>IFERROR(VLOOKUP(D4731, Product_Category!A:B, 2, FALSE), "Uncategorized")</f>
        <v>CROSCARMELLOSE SODIUM</v>
      </c>
      <c r="O4731" s="186">
        <f t="shared" si="439"/>
        <v>10450</v>
      </c>
      <c r="P4731" s="185">
        <f t="shared" si="438"/>
        <v>188100</v>
      </c>
      <c r="Q4731" s="143">
        <v>2023</v>
      </c>
      <c r="R4731" s="143" t="str">
        <f>IFERROR(VLOOKUP(G4731,'SOURCE COMPANY'!A:B, 2, FALSE), "")</f>
        <v>JRS PHARMA</v>
      </c>
      <c r="S4731" s="143" t="str">
        <f>IFERROR(VLOOKUP(H4731,'CUSTOMER NAME'!A:B, 2, FALSE), "")</f>
        <v>WEISSENBORN</v>
      </c>
    </row>
    <row r="4732" spans="1:19">
      <c r="A4732" s="233" t="s">
        <v>83</v>
      </c>
      <c r="B4732" s="118">
        <v>20000</v>
      </c>
      <c r="C4732" s="118" t="s">
        <v>7</v>
      </c>
      <c r="D4732" s="118" t="s">
        <v>584</v>
      </c>
      <c r="E4732" s="255">
        <v>10.45</v>
      </c>
      <c r="F4732" s="118" t="s">
        <v>9</v>
      </c>
      <c r="G4732" s="131" t="s">
        <v>59</v>
      </c>
      <c r="H4732" s="199" t="s">
        <v>585</v>
      </c>
      <c r="I4732" s="219" t="str">
        <f t="shared" si="442"/>
        <v>August</v>
      </c>
      <c r="J4732" s="184">
        <f>IF(F4732="USD", E4732, E4732 * IFERROR(VLOOKUP(F4732, EXCHANGE_RATE!A:B, 2, FALSE), "Currency not found"))</f>
        <v>10.45</v>
      </c>
      <c r="K4732" s="184">
        <f t="shared" si="436"/>
        <v>10.45</v>
      </c>
      <c r="L4732" s="184">
        <f>IF(C4732="MTS", B4732, B4732 * IFERROR(VLOOKUP(C4732, 'QTY_CONVERSIONS '!A:B, 2, FALSE), "Units not  found"))</f>
        <v>20</v>
      </c>
      <c r="M4732" s="185">
        <f t="shared" si="437"/>
        <v>209000</v>
      </c>
      <c r="N4732" s="143" t="str">
        <f>IFERROR(VLOOKUP(D4732, Product_Category!A:B, 2, FALSE), "Uncategorized")</f>
        <v>CROSCARMELLOSE SODIUM</v>
      </c>
      <c r="O4732" s="186">
        <f t="shared" si="439"/>
        <v>10450</v>
      </c>
      <c r="P4732" s="185">
        <f t="shared" si="438"/>
        <v>209000</v>
      </c>
      <c r="Q4732" s="143">
        <v>2023</v>
      </c>
      <c r="R4732" s="143" t="str">
        <f>IFERROR(VLOOKUP(G4732,'SOURCE COMPANY'!A:B, 2, FALSE), "")</f>
        <v>JRS PHARMA</v>
      </c>
      <c r="S4732" s="143" t="str">
        <f>IFERROR(VLOOKUP(H4732,'CUSTOMER NAME'!A:B, 2, FALSE), "")</f>
        <v>WEISSENBORN</v>
      </c>
    </row>
    <row r="4733" spans="1:19">
      <c r="A4733" s="238" t="s">
        <v>83</v>
      </c>
      <c r="B4733" s="224">
        <v>20000</v>
      </c>
      <c r="C4733" s="224" t="s">
        <v>7</v>
      </c>
      <c r="D4733" s="224" t="s">
        <v>586</v>
      </c>
      <c r="E4733" s="256">
        <v>9.6999999999999993</v>
      </c>
      <c r="F4733" s="224" t="s">
        <v>9</v>
      </c>
      <c r="G4733" s="131" t="s">
        <v>59</v>
      </c>
      <c r="H4733" s="203" t="s">
        <v>585</v>
      </c>
      <c r="I4733" s="219" t="str">
        <f t="shared" si="442"/>
        <v>August</v>
      </c>
      <c r="J4733" s="184">
        <f>IF(F4733="USD", E4733, E4733 * IFERROR(VLOOKUP(F4733, EXCHANGE_RATE!A:B, 2, FALSE), "Currency not found"))</f>
        <v>9.6999999999999993</v>
      </c>
      <c r="K4733" s="184">
        <f t="shared" si="436"/>
        <v>9.6999999999999993</v>
      </c>
      <c r="L4733" s="184">
        <f>IF(C4733="MTS", B4733, B4733 * IFERROR(VLOOKUP(C4733, 'QTY_CONVERSIONS '!A:B, 2, FALSE), "Units not  found"))</f>
        <v>20</v>
      </c>
      <c r="M4733" s="185">
        <f t="shared" si="437"/>
        <v>194000</v>
      </c>
      <c r="N4733" s="143" t="str">
        <f>IFERROR(VLOOKUP(D4733, Product_Category!A:B, 2, FALSE), "Uncategorized")</f>
        <v>CROSCARMELLOSE SODIUM</v>
      </c>
      <c r="O4733" s="186">
        <f t="shared" si="439"/>
        <v>9700</v>
      </c>
      <c r="P4733" s="185">
        <f t="shared" si="438"/>
        <v>194000</v>
      </c>
      <c r="Q4733" s="143">
        <v>2023</v>
      </c>
      <c r="R4733" s="143" t="str">
        <f>IFERROR(VLOOKUP(G4733,'SOURCE COMPANY'!A:B, 2, FALSE), "")</f>
        <v>JRS PHARMA</v>
      </c>
      <c r="S4733" s="143" t="str">
        <f>IFERROR(VLOOKUP(H4733,'CUSTOMER NAME'!A:B, 2, FALSE), "")</f>
        <v>WEISSENBORN</v>
      </c>
    </row>
    <row r="4734" spans="1:19">
      <c r="A4734" s="237" t="s">
        <v>83</v>
      </c>
      <c r="B4734" s="226">
        <v>20000</v>
      </c>
      <c r="C4734" s="226" t="s">
        <v>7</v>
      </c>
      <c r="D4734" s="226" t="s">
        <v>555</v>
      </c>
      <c r="E4734" s="257">
        <v>2.63</v>
      </c>
      <c r="F4734" s="226" t="s">
        <v>9</v>
      </c>
      <c r="G4734" s="138" t="s">
        <v>59</v>
      </c>
      <c r="H4734" s="251" t="s">
        <v>585</v>
      </c>
      <c r="I4734" s="219" t="str">
        <f t="shared" si="442"/>
        <v>August</v>
      </c>
      <c r="J4734" s="184">
        <f>IF(F4734="USD", E4734, E4734 * IFERROR(VLOOKUP(F4734, EXCHANGE_RATE!A:B, 2, FALSE), "Currency not found"))</f>
        <v>2.63</v>
      </c>
      <c r="K4734" s="184">
        <f t="shared" si="436"/>
        <v>2.63</v>
      </c>
      <c r="L4734" s="184">
        <f>IF(C4734="MTS", B4734, B4734 * IFERROR(VLOOKUP(C4734, 'QTY_CONVERSIONS '!A:B, 2, FALSE), "Units not  found"))</f>
        <v>20</v>
      </c>
      <c r="M4734" s="185">
        <f t="shared" si="437"/>
        <v>52600</v>
      </c>
      <c r="N4734" s="143" t="str">
        <f>IFERROR(VLOOKUP(D4734, Product_Category!A:B, 2, FALSE), "Uncategorized")</f>
        <v>MCC</v>
      </c>
      <c r="O4734" s="186">
        <f t="shared" si="439"/>
        <v>2630</v>
      </c>
      <c r="P4734" s="185">
        <f t="shared" si="438"/>
        <v>52600</v>
      </c>
      <c r="Q4734" s="143">
        <v>2023</v>
      </c>
      <c r="R4734" s="143" t="str">
        <f>IFERROR(VLOOKUP(G4734,'SOURCE COMPANY'!A:B, 2, FALSE), "")</f>
        <v>JRS PHARMA</v>
      </c>
      <c r="S4734" s="143" t="str">
        <f>IFERROR(VLOOKUP(H4734,'CUSTOMER NAME'!A:B, 2, FALSE), "")</f>
        <v>WEISSENBORN</v>
      </c>
    </row>
    <row r="4735" spans="1:19">
      <c r="A4735" s="233" t="s">
        <v>83</v>
      </c>
      <c r="B4735" s="118">
        <v>20000</v>
      </c>
      <c r="C4735" s="118" t="s">
        <v>7</v>
      </c>
      <c r="D4735" s="118" t="s">
        <v>555</v>
      </c>
      <c r="E4735" s="255">
        <v>2.63</v>
      </c>
      <c r="F4735" s="118" t="s">
        <v>9</v>
      </c>
      <c r="G4735" s="138" t="s">
        <v>59</v>
      </c>
      <c r="H4735" s="199" t="s">
        <v>585</v>
      </c>
      <c r="I4735" s="219" t="str">
        <f t="shared" si="442"/>
        <v>August</v>
      </c>
      <c r="J4735" s="184">
        <f>IF(F4735="USD", E4735, E4735 * IFERROR(VLOOKUP(F4735, EXCHANGE_RATE!A:B, 2, FALSE), "Currency not found"))</f>
        <v>2.63</v>
      </c>
      <c r="K4735" s="184">
        <f t="shared" si="436"/>
        <v>2.63</v>
      </c>
      <c r="L4735" s="184">
        <f>IF(C4735="MTS", B4735, B4735 * IFERROR(VLOOKUP(C4735, 'QTY_CONVERSIONS '!A:B, 2, FALSE), "Units not  found"))</f>
        <v>20</v>
      </c>
      <c r="M4735" s="185">
        <f t="shared" si="437"/>
        <v>52600</v>
      </c>
      <c r="N4735" s="143" t="str">
        <f>IFERROR(VLOOKUP(D4735, Product_Category!A:B, 2, FALSE), "Uncategorized")</f>
        <v>MCC</v>
      </c>
      <c r="O4735" s="186">
        <f t="shared" si="439"/>
        <v>2630</v>
      </c>
      <c r="P4735" s="185">
        <f t="shared" si="438"/>
        <v>52600</v>
      </c>
      <c r="Q4735" s="143">
        <v>2023</v>
      </c>
      <c r="R4735" s="143" t="str">
        <f>IFERROR(VLOOKUP(G4735,'SOURCE COMPANY'!A:B, 2, FALSE), "")</f>
        <v>JRS PHARMA</v>
      </c>
      <c r="S4735" s="143" t="str">
        <f>IFERROR(VLOOKUP(H4735,'CUSTOMER NAME'!A:B, 2, FALSE), "")</f>
        <v>WEISSENBORN</v>
      </c>
    </row>
    <row r="4736" spans="1:19">
      <c r="A4736" s="233" t="s">
        <v>83</v>
      </c>
      <c r="B4736" s="118">
        <v>20000</v>
      </c>
      <c r="C4736" s="118" t="s">
        <v>7</v>
      </c>
      <c r="D4736" s="118" t="s">
        <v>555</v>
      </c>
      <c r="E4736" s="255">
        <v>2.63</v>
      </c>
      <c r="F4736" s="118" t="s">
        <v>9</v>
      </c>
      <c r="G4736" s="138" t="s">
        <v>59</v>
      </c>
      <c r="H4736" s="199" t="s">
        <v>585</v>
      </c>
      <c r="I4736" s="219" t="str">
        <f t="shared" si="442"/>
        <v>August</v>
      </c>
      <c r="J4736" s="184">
        <f>IF(F4736="USD", E4736, E4736 * IFERROR(VLOOKUP(F4736, EXCHANGE_RATE!A:B, 2, FALSE), "Currency not found"))</f>
        <v>2.63</v>
      </c>
      <c r="K4736" s="184">
        <f t="shared" si="436"/>
        <v>2.63</v>
      </c>
      <c r="L4736" s="184">
        <f>IF(C4736="MTS", B4736, B4736 * IFERROR(VLOOKUP(C4736, 'QTY_CONVERSIONS '!A:B, 2, FALSE), "Units not  found"))</f>
        <v>20</v>
      </c>
      <c r="M4736" s="185">
        <f t="shared" si="437"/>
        <v>52600</v>
      </c>
      <c r="N4736" s="143" t="str">
        <f>IFERROR(VLOOKUP(D4736, Product_Category!A:B, 2, FALSE), "Uncategorized")</f>
        <v>MCC</v>
      </c>
      <c r="O4736" s="186">
        <f t="shared" si="439"/>
        <v>2630</v>
      </c>
      <c r="P4736" s="185">
        <f t="shared" si="438"/>
        <v>52600</v>
      </c>
      <c r="Q4736" s="143">
        <v>2023</v>
      </c>
      <c r="R4736" s="143" t="str">
        <f>IFERROR(VLOOKUP(G4736,'SOURCE COMPANY'!A:B, 2, FALSE), "")</f>
        <v>JRS PHARMA</v>
      </c>
      <c r="S4736" s="143" t="str">
        <f>IFERROR(VLOOKUP(H4736,'CUSTOMER NAME'!A:B, 2, FALSE), "")</f>
        <v>WEISSENBORN</v>
      </c>
    </row>
    <row r="4737" spans="1:19">
      <c r="A4737" s="238" t="s">
        <v>230</v>
      </c>
      <c r="B4737" s="224">
        <v>20000</v>
      </c>
      <c r="C4737" s="224" t="s">
        <v>7</v>
      </c>
      <c r="D4737" s="224" t="s">
        <v>173</v>
      </c>
      <c r="E4737" s="256">
        <v>2.6299473999999998</v>
      </c>
      <c r="F4737" s="224" t="s">
        <v>9</v>
      </c>
      <c r="G4737" s="138" t="s">
        <v>59</v>
      </c>
      <c r="H4737" s="203" t="s">
        <v>585</v>
      </c>
      <c r="I4737" s="219" t="str">
        <f t="shared" si="442"/>
        <v>August</v>
      </c>
      <c r="J4737" s="184">
        <f>IF(F4737="USD", E4737, E4737 * IFERROR(VLOOKUP(F4737, EXCHANGE_RATE!A:B, 2, FALSE), "Currency not found"))</f>
        <v>2.6299473999999998</v>
      </c>
      <c r="K4737" s="184">
        <f t="shared" si="436"/>
        <v>2.63</v>
      </c>
      <c r="L4737" s="184">
        <f>IF(C4737="MTS", B4737, B4737 * IFERROR(VLOOKUP(C4737, 'QTY_CONVERSIONS '!A:B, 2, FALSE), "Units not  found"))</f>
        <v>20</v>
      </c>
      <c r="M4737" s="185">
        <f t="shared" si="437"/>
        <v>52600</v>
      </c>
      <c r="N4737" s="143" t="str">
        <f>IFERROR(VLOOKUP(D4737, Product_Category!A:B, 2, FALSE), "Uncategorized")</f>
        <v>SSG</v>
      </c>
      <c r="O4737" s="186">
        <f t="shared" si="439"/>
        <v>2630</v>
      </c>
      <c r="P4737" s="185">
        <f t="shared" si="438"/>
        <v>52600</v>
      </c>
      <c r="Q4737" s="143">
        <v>2023</v>
      </c>
      <c r="R4737" s="143" t="str">
        <f>IFERROR(VLOOKUP(G4737,'SOURCE COMPANY'!A:B, 2, FALSE), "")</f>
        <v>JRS PHARMA</v>
      </c>
      <c r="S4737" s="143" t="str">
        <f>IFERROR(VLOOKUP(H4737,'CUSTOMER NAME'!A:B, 2, FALSE), "")</f>
        <v>WEISSENBORN</v>
      </c>
    </row>
    <row r="4738" spans="1:19">
      <c r="A4738" s="237" t="s">
        <v>230</v>
      </c>
      <c r="B4738" s="226">
        <v>20000</v>
      </c>
      <c r="C4738" s="226" t="s">
        <v>7</v>
      </c>
      <c r="D4738" s="226" t="s">
        <v>173</v>
      </c>
      <c r="E4738" s="257">
        <v>2.63</v>
      </c>
      <c r="F4738" s="226" t="s">
        <v>9</v>
      </c>
      <c r="G4738" s="138" t="s">
        <v>59</v>
      </c>
      <c r="H4738" s="251" t="s">
        <v>585</v>
      </c>
      <c r="I4738" s="219" t="str">
        <f t="shared" si="442"/>
        <v>August</v>
      </c>
      <c r="J4738" s="184">
        <f>IF(F4738="USD", E4738, E4738 * IFERROR(VLOOKUP(F4738, EXCHANGE_RATE!A:B, 2, FALSE), "Currency not found"))</f>
        <v>2.63</v>
      </c>
      <c r="K4738" s="184">
        <f t="shared" ref="K4738:K4801" si="443">ROUNDUP(J4738,2)</f>
        <v>2.63</v>
      </c>
      <c r="L4738" s="184">
        <f>IF(C4738="MTS", B4738, B4738 * IFERROR(VLOOKUP(C4738, 'QTY_CONVERSIONS '!A:B, 2, FALSE), "Units not  found"))</f>
        <v>20</v>
      </c>
      <c r="M4738" s="185">
        <f t="shared" ref="M4738:M4801" si="444">B4738*K4738</f>
        <v>52600</v>
      </c>
      <c r="N4738" s="143" t="str">
        <f>IFERROR(VLOOKUP(D4738, Product_Category!A:B, 2, FALSE), "Uncategorized")</f>
        <v>SSG</v>
      </c>
      <c r="O4738" s="186">
        <f t="shared" si="439"/>
        <v>2630</v>
      </c>
      <c r="P4738" s="185">
        <f t="shared" ref="P4738:P4801" si="445">L4738*O4738</f>
        <v>52600</v>
      </c>
      <c r="Q4738" s="143">
        <v>2023</v>
      </c>
      <c r="R4738" s="143" t="str">
        <f>IFERROR(VLOOKUP(G4738,'SOURCE COMPANY'!A:B, 2, FALSE), "")</f>
        <v>JRS PHARMA</v>
      </c>
      <c r="S4738" s="143" t="str">
        <f>IFERROR(VLOOKUP(H4738,'CUSTOMER NAME'!A:B, 2, FALSE), "")</f>
        <v>WEISSENBORN</v>
      </c>
    </row>
    <row r="4739" spans="1:19">
      <c r="A4739" s="233" t="s">
        <v>230</v>
      </c>
      <c r="B4739" s="118">
        <v>19200</v>
      </c>
      <c r="C4739" s="118" t="s">
        <v>7</v>
      </c>
      <c r="D4739" s="118" t="s">
        <v>555</v>
      </c>
      <c r="E4739" s="255">
        <v>4.1199176</v>
      </c>
      <c r="F4739" s="118" t="s">
        <v>1718</v>
      </c>
      <c r="G4739" s="138" t="s">
        <v>59</v>
      </c>
      <c r="H4739" s="199" t="s">
        <v>585</v>
      </c>
      <c r="I4739" s="219" t="str">
        <f t="shared" si="442"/>
        <v>August</v>
      </c>
      <c r="J4739" s="184">
        <f>IF(F4739="USD", E4739, E4739 * IFERROR(VLOOKUP(F4739, EXCHANGE_RATE!A:B, 2, FALSE), "Currency not found"))</f>
        <v>4.4083118319999999</v>
      </c>
      <c r="K4739" s="184">
        <f t="shared" si="443"/>
        <v>4.41</v>
      </c>
      <c r="L4739" s="184">
        <f>IF(C4739="MTS", B4739, B4739 * IFERROR(VLOOKUP(C4739, 'QTY_CONVERSIONS '!A:B, 2, FALSE), "Units not  found"))</f>
        <v>19.2</v>
      </c>
      <c r="M4739" s="185">
        <f t="shared" si="444"/>
        <v>84672</v>
      </c>
      <c r="N4739" s="143" t="str">
        <f>IFERROR(VLOOKUP(D4739, Product_Category!A:B, 2, FALSE), "Uncategorized")</f>
        <v>MCC</v>
      </c>
      <c r="O4739" s="186">
        <f t="shared" ref="O4739:O4802" si="446">K4739*1000</f>
        <v>4410</v>
      </c>
      <c r="P4739" s="185">
        <f t="shared" si="445"/>
        <v>84672</v>
      </c>
      <c r="Q4739" s="143">
        <v>2023</v>
      </c>
      <c r="R4739" s="143" t="str">
        <f>IFERROR(VLOOKUP(G4739,'SOURCE COMPANY'!A:B, 2, FALSE), "")</f>
        <v>JRS PHARMA</v>
      </c>
      <c r="S4739" s="143" t="str">
        <f>IFERROR(VLOOKUP(H4739,'CUSTOMER NAME'!A:B, 2, FALSE), "")</f>
        <v>WEISSENBORN</v>
      </c>
    </row>
    <row r="4740" spans="1:19">
      <c r="A4740" s="238" t="s">
        <v>230</v>
      </c>
      <c r="B4740" s="224">
        <v>19200</v>
      </c>
      <c r="C4740" s="224" t="s">
        <v>7</v>
      </c>
      <c r="D4740" s="224" t="s">
        <v>555</v>
      </c>
      <c r="E4740" s="256">
        <v>4.12</v>
      </c>
      <c r="F4740" s="224" t="s">
        <v>1718</v>
      </c>
      <c r="G4740" s="138" t="s">
        <v>59</v>
      </c>
      <c r="H4740" s="203" t="s">
        <v>585</v>
      </c>
      <c r="I4740" s="219" t="str">
        <f t="shared" si="442"/>
        <v>August</v>
      </c>
      <c r="J4740" s="184">
        <f>IF(F4740="USD", E4740, E4740 * IFERROR(VLOOKUP(F4740, EXCHANGE_RATE!A:B, 2, FALSE), "Currency not found"))</f>
        <v>4.4084000000000003</v>
      </c>
      <c r="K4740" s="184">
        <f t="shared" si="443"/>
        <v>4.41</v>
      </c>
      <c r="L4740" s="184">
        <f>IF(C4740="MTS", B4740, B4740 * IFERROR(VLOOKUP(C4740, 'QTY_CONVERSIONS '!A:B, 2, FALSE), "Units not  found"))</f>
        <v>19.2</v>
      </c>
      <c r="M4740" s="185">
        <f t="shared" si="444"/>
        <v>84672</v>
      </c>
      <c r="N4740" s="143" t="str">
        <f>IFERROR(VLOOKUP(D4740, Product_Category!A:B, 2, FALSE), "Uncategorized")</f>
        <v>MCC</v>
      </c>
      <c r="O4740" s="186">
        <f t="shared" si="446"/>
        <v>4410</v>
      </c>
      <c r="P4740" s="185">
        <f t="shared" si="445"/>
        <v>84672</v>
      </c>
      <c r="Q4740" s="143">
        <v>2023</v>
      </c>
      <c r="R4740" s="143" t="str">
        <f>IFERROR(VLOOKUP(G4740,'SOURCE COMPANY'!A:B, 2, FALSE), "")</f>
        <v>JRS PHARMA</v>
      </c>
      <c r="S4740" s="143" t="str">
        <f>IFERROR(VLOOKUP(H4740,'CUSTOMER NAME'!A:B, 2, FALSE), "")</f>
        <v>WEISSENBORN</v>
      </c>
    </row>
    <row r="4741" spans="1:19">
      <c r="A4741" s="241" t="s">
        <v>230</v>
      </c>
      <c r="B4741" s="231">
        <v>20000</v>
      </c>
      <c r="C4741" s="225" t="s">
        <v>7</v>
      </c>
      <c r="D4741" s="225" t="s">
        <v>555</v>
      </c>
      <c r="E4741" s="232">
        <v>2.63</v>
      </c>
      <c r="F4741" s="225" t="s">
        <v>9</v>
      </c>
      <c r="G4741" s="138" t="s">
        <v>59</v>
      </c>
      <c r="H4741" s="252" t="s">
        <v>585</v>
      </c>
      <c r="I4741" s="219" t="str">
        <f t="shared" si="442"/>
        <v>August</v>
      </c>
      <c r="J4741" s="184">
        <f>IF(F4741="USD", E4741, E4741 * IFERROR(VLOOKUP(F4741, EXCHANGE_RATE!A:B, 2, FALSE), "Currency not found"))</f>
        <v>2.63</v>
      </c>
      <c r="K4741" s="184">
        <f t="shared" si="443"/>
        <v>2.63</v>
      </c>
      <c r="L4741" s="184">
        <f>IF(C4741="MTS", B4741, B4741 * IFERROR(VLOOKUP(C4741, 'QTY_CONVERSIONS '!A:B, 2, FALSE), "Units not  found"))</f>
        <v>20</v>
      </c>
      <c r="M4741" s="185">
        <f t="shared" si="444"/>
        <v>52600</v>
      </c>
      <c r="N4741" s="143" t="str">
        <f>IFERROR(VLOOKUP(D4741, Product_Category!A:B, 2, FALSE), "Uncategorized")</f>
        <v>MCC</v>
      </c>
      <c r="O4741" s="186">
        <f t="shared" si="446"/>
        <v>2630</v>
      </c>
      <c r="P4741" s="185">
        <f t="shared" si="445"/>
        <v>52600</v>
      </c>
      <c r="Q4741" s="143">
        <v>2023</v>
      </c>
      <c r="R4741" s="143" t="str">
        <f>IFERROR(VLOOKUP(G4741,'SOURCE COMPANY'!A:B, 2, FALSE), "")</f>
        <v>JRS PHARMA</v>
      </c>
      <c r="S4741" s="143" t="str">
        <f>IFERROR(VLOOKUP(H4741,'CUSTOMER NAME'!A:B, 2, FALSE), "")</f>
        <v>WEISSENBORN</v>
      </c>
    </row>
    <row r="4742" spans="1:19">
      <c r="A4742" s="234" t="s">
        <v>230</v>
      </c>
      <c r="B4742" s="222">
        <v>20000</v>
      </c>
      <c r="C4742" s="143" t="s">
        <v>7</v>
      </c>
      <c r="D4742" s="143" t="s">
        <v>555</v>
      </c>
      <c r="E4742" s="184">
        <v>2.63</v>
      </c>
      <c r="F4742" s="143" t="s">
        <v>9</v>
      </c>
      <c r="G4742" s="138" t="s">
        <v>59</v>
      </c>
      <c r="H4742" s="198" t="s">
        <v>585</v>
      </c>
      <c r="I4742" s="219" t="str">
        <f t="shared" si="442"/>
        <v>August</v>
      </c>
      <c r="J4742" s="184">
        <f>IF(F4742="USD", E4742, E4742 * IFERROR(VLOOKUP(F4742, EXCHANGE_RATE!A:B, 2, FALSE), "Currency not found"))</f>
        <v>2.63</v>
      </c>
      <c r="K4742" s="184">
        <f t="shared" si="443"/>
        <v>2.63</v>
      </c>
      <c r="L4742" s="184">
        <f>IF(C4742="MTS", B4742, B4742 * IFERROR(VLOOKUP(C4742, 'QTY_CONVERSIONS '!A:B, 2, FALSE), "Units not  found"))</f>
        <v>20</v>
      </c>
      <c r="M4742" s="185">
        <f t="shared" si="444"/>
        <v>52600</v>
      </c>
      <c r="N4742" s="143" t="str">
        <f>IFERROR(VLOOKUP(D4742, Product_Category!A:B, 2, FALSE), "Uncategorized")</f>
        <v>MCC</v>
      </c>
      <c r="O4742" s="186">
        <f t="shared" si="446"/>
        <v>2630</v>
      </c>
      <c r="P4742" s="185">
        <f t="shared" si="445"/>
        <v>52600</v>
      </c>
      <c r="Q4742" s="143">
        <v>2023</v>
      </c>
      <c r="R4742" s="143" t="str">
        <f>IFERROR(VLOOKUP(G4742,'SOURCE COMPANY'!A:B, 2, FALSE), "")</f>
        <v>JRS PHARMA</v>
      </c>
      <c r="S4742" s="143" t="str">
        <f>IFERROR(VLOOKUP(H4742,'CUSTOMER NAME'!A:B, 2, FALSE), "")</f>
        <v>WEISSENBORN</v>
      </c>
    </row>
    <row r="4743" spans="1:19">
      <c r="A4743" s="234" t="s">
        <v>230</v>
      </c>
      <c r="B4743" s="222">
        <v>19200</v>
      </c>
      <c r="C4743" s="143" t="s">
        <v>7</v>
      </c>
      <c r="D4743" s="143" t="s">
        <v>586</v>
      </c>
      <c r="E4743" s="184">
        <v>9.6999999999999993</v>
      </c>
      <c r="F4743" s="143" t="s">
        <v>9</v>
      </c>
      <c r="G4743" s="138" t="s">
        <v>59</v>
      </c>
      <c r="H4743" s="198" t="s">
        <v>585</v>
      </c>
      <c r="I4743" s="219" t="str">
        <f t="shared" si="442"/>
        <v>August</v>
      </c>
      <c r="J4743" s="184">
        <f>IF(F4743="USD", E4743, E4743 * IFERROR(VLOOKUP(F4743, EXCHANGE_RATE!A:B, 2, FALSE), "Currency not found"))</f>
        <v>9.6999999999999993</v>
      </c>
      <c r="K4743" s="184">
        <f t="shared" si="443"/>
        <v>9.6999999999999993</v>
      </c>
      <c r="L4743" s="184">
        <f>IF(C4743="MTS", B4743, B4743 * IFERROR(VLOOKUP(C4743, 'QTY_CONVERSIONS '!A:B, 2, FALSE), "Units not  found"))</f>
        <v>19.2</v>
      </c>
      <c r="M4743" s="185">
        <f t="shared" si="444"/>
        <v>186240</v>
      </c>
      <c r="N4743" s="143" t="str">
        <f>IFERROR(VLOOKUP(D4743, Product_Category!A:B, 2, FALSE), "Uncategorized")</f>
        <v>CROSCARMELLOSE SODIUM</v>
      </c>
      <c r="O4743" s="186">
        <f t="shared" si="446"/>
        <v>9700</v>
      </c>
      <c r="P4743" s="185">
        <f t="shared" si="445"/>
        <v>186240</v>
      </c>
      <c r="Q4743" s="143">
        <v>2023</v>
      </c>
      <c r="R4743" s="143" t="str">
        <f>IFERROR(VLOOKUP(G4743,'SOURCE COMPANY'!A:B, 2, FALSE), "")</f>
        <v>JRS PHARMA</v>
      </c>
      <c r="S4743" s="143" t="str">
        <f>IFERROR(VLOOKUP(H4743,'CUSTOMER NAME'!A:B, 2, FALSE), "")</f>
        <v>WEISSENBORN</v>
      </c>
    </row>
    <row r="4744" spans="1:19">
      <c r="A4744" s="234" t="s">
        <v>230</v>
      </c>
      <c r="B4744" s="222">
        <v>19200</v>
      </c>
      <c r="C4744" s="143" t="s">
        <v>7</v>
      </c>
      <c r="D4744" s="143" t="s">
        <v>586</v>
      </c>
      <c r="E4744" s="184">
        <v>9.6999999999999993</v>
      </c>
      <c r="F4744" s="143" t="s">
        <v>9</v>
      </c>
      <c r="G4744" s="138" t="s">
        <v>59</v>
      </c>
      <c r="H4744" s="198" t="s">
        <v>585</v>
      </c>
      <c r="I4744" s="219" t="str">
        <f t="shared" si="442"/>
        <v>August</v>
      </c>
      <c r="J4744" s="184">
        <f>IF(F4744="USD", E4744, E4744 * IFERROR(VLOOKUP(F4744, EXCHANGE_RATE!A:B, 2, FALSE), "Currency not found"))</f>
        <v>9.6999999999999993</v>
      </c>
      <c r="K4744" s="184">
        <f t="shared" si="443"/>
        <v>9.6999999999999993</v>
      </c>
      <c r="L4744" s="184">
        <f>IF(C4744="MTS", B4744, B4744 * IFERROR(VLOOKUP(C4744, 'QTY_CONVERSIONS '!A:B, 2, FALSE), "Units not  found"))</f>
        <v>19.2</v>
      </c>
      <c r="M4744" s="185">
        <f t="shared" si="444"/>
        <v>186240</v>
      </c>
      <c r="N4744" s="143" t="str">
        <f>IFERROR(VLOOKUP(D4744, Product_Category!A:B, 2, FALSE), "Uncategorized")</f>
        <v>CROSCARMELLOSE SODIUM</v>
      </c>
      <c r="O4744" s="186">
        <f t="shared" si="446"/>
        <v>9700</v>
      </c>
      <c r="P4744" s="185">
        <f t="shared" si="445"/>
        <v>186240</v>
      </c>
      <c r="Q4744" s="143">
        <v>2023</v>
      </c>
      <c r="R4744" s="143" t="str">
        <f>IFERROR(VLOOKUP(G4744,'SOURCE COMPANY'!A:B, 2, FALSE), "")</f>
        <v>JRS PHARMA</v>
      </c>
      <c r="S4744" s="143" t="str">
        <f>IFERROR(VLOOKUP(H4744,'CUSTOMER NAME'!A:B, 2, FALSE), "")</f>
        <v>WEISSENBORN</v>
      </c>
    </row>
    <row r="4745" spans="1:19">
      <c r="A4745" s="133" t="s">
        <v>230</v>
      </c>
      <c r="B4745" s="131">
        <v>19500</v>
      </c>
      <c r="C4745" s="131" t="s">
        <v>7</v>
      </c>
      <c r="D4745" s="131" t="s">
        <v>3117</v>
      </c>
      <c r="E4745" s="131">
        <v>2.66</v>
      </c>
      <c r="F4745" s="131" t="s">
        <v>9</v>
      </c>
      <c r="G4745" s="138" t="s">
        <v>59</v>
      </c>
      <c r="H4745" s="134" t="s">
        <v>585</v>
      </c>
      <c r="I4745" s="192" t="s">
        <v>3893</v>
      </c>
      <c r="J4745" s="184">
        <f>IF(F4745="USD", E4745, E4745 * IFERROR(VLOOKUP(F4745, EXCHANGE_RATE!A:B, 2, FALSE), "Currency not found"))</f>
        <v>2.66</v>
      </c>
      <c r="K4745" s="184">
        <f t="shared" si="443"/>
        <v>2.66</v>
      </c>
      <c r="L4745" s="184">
        <f>IF(C4745="MTS", B4745, B4745 * IFERROR(VLOOKUP(C4745, 'QTY_CONVERSIONS '!A:B, 2, FALSE), "Units not  found"))</f>
        <v>19.5</v>
      </c>
      <c r="M4745" s="185">
        <f t="shared" si="444"/>
        <v>51870</v>
      </c>
      <c r="N4745" s="143" t="str">
        <f>IFERROR(VLOOKUP(D4745, Product_Category!A:B, 2, FALSE), "Uncategorized")</f>
        <v>MCC</v>
      </c>
      <c r="O4745" s="186">
        <f t="shared" si="446"/>
        <v>2660</v>
      </c>
      <c r="P4745" s="185">
        <f t="shared" si="445"/>
        <v>51870</v>
      </c>
      <c r="Q4745" s="143">
        <v>2023</v>
      </c>
      <c r="R4745" s="143" t="str">
        <f>IFERROR(VLOOKUP(G4745,'SOURCE COMPANY'!A:B, 2, FALSE), "")</f>
        <v>JRS PHARMA</v>
      </c>
      <c r="S4745" s="143" t="str">
        <f>IFERROR(VLOOKUP(H4745,'CUSTOMER NAME'!A:B, 2, FALSE), "")</f>
        <v>WEISSENBORN</v>
      </c>
    </row>
    <row r="4746" spans="1:19">
      <c r="A4746" s="133" t="s">
        <v>230</v>
      </c>
      <c r="B4746" s="131">
        <v>500</v>
      </c>
      <c r="C4746" s="131" t="s">
        <v>7</v>
      </c>
      <c r="D4746" s="131" t="s">
        <v>3904</v>
      </c>
      <c r="E4746" s="131">
        <v>2.9</v>
      </c>
      <c r="F4746" s="131" t="s">
        <v>9</v>
      </c>
      <c r="G4746" s="138" t="s">
        <v>59</v>
      </c>
      <c r="H4746" s="134" t="s">
        <v>585</v>
      </c>
      <c r="I4746" s="192" t="s">
        <v>3893</v>
      </c>
      <c r="J4746" s="184">
        <f>IF(F4746="USD", E4746, E4746 * IFERROR(VLOOKUP(F4746, EXCHANGE_RATE!A:B, 2, FALSE), "Currency not found"))</f>
        <v>2.9</v>
      </c>
      <c r="K4746" s="184">
        <f t="shared" si="443"/>
        <v>2.9</v>
      </c>
      <c r="L4746" s="184">
        <f>IF(C4746="MTS", B4746, B4746 * IFERROR(VLOOKUP(C4746, 'QTY_CONVERSIONS '!A:B, 2, FALSE), "Units not  found"))</f>
        <v>0.5</v>
      </c>
      <c r="M4746" s="185">
        <f t="shared" si="444"/>
        <v>1450</v>
      </c>
      <c r="N4746" s="143" t="str">
        <f>IFERROR(VLOOKUP(D4746, Product_Category!A:B, 2, FALSE), "Uncategorized")</f>
        <v>MCC</v>
      </c>
      <c r="O4746" s="186">
        <f t="shared" si="446"/>
        <v>2900</v>
      </c>
      <c r="P4746" s="185">
        <f t="shared" si="445"/>
        <v>1450</v>
      </c>
      <c r="Q4746" s="143">
        <v>2023</v>
      </c>
      <c r="R4746" s="143" t="str">
        <f>IFERROR(VLOOKUP(G4746,'SOURCE COMPANY'!A:B, 2, FALSE), "")</f>
        <v>JRS PHARMA</v>
      </c>
      <c r="S4746" s="143" t="str">
        <f>IFERROR(VLOOKUP(H4746,'CUSTOMER NAME'!A:B, 2, FALSE), "")</f>
        <v>WEISSENBORN</v>
      </c>
    </row>
    <row r="4747" spans="1:19">
      <c r="A4747" s="133" t="s">
        <v>230</v>
      </c>
      <c r="B4747" s="131">
        <v>20000</v>
      </c>
      <c r="C4747" s="131" t="s">
        <v>7</v>
      </c>
      <c r="D4747" s="131" t="s">
        <v>3109</v>
      </c>
      <c r="E4747" s="131">
        <v>2.73</v>
      </c>
      <c r="F4747" s="131" t="s">
        <v>9</v>
      </c>
      <c r="G4747" s="131" t="s">
        <v>59</v>
      </c>
      <c r="H4747" s="134" t="s">
        <v>585</v>
      </c>
      <c r="I4747" s="192" t="s">
        <v>3893</v>
      </c>
      <c r="J4747" s="184">
        <f>IF(F4747="USD", E4747, E4747 * IFERROR(VLOOKUP(F4747, EXCHANGE_RATE!A:B, 2, FALSE), "Currency not found"))</f>
        <v>2.73</v>
      </c>
      <c r="K4747" s="184">
        <f t="shared" si="443"/>
        <v>2.73</v>
      </c>
      <c r="L4747" s="184">
        <f>IF(C4747="MTS", B4747, B4747 * IFERROR(VLOOKUP(C4747, 'QTY_CONVERSIONS '!A:B, 2, FALSE), "Units not  found"))</f>
        <v>20</v>
      </c>
      <c r="M4747" s="185">
        <f t="shared" si="444"/>
        <v>54600</v>
      </c>
      <c r="N4747" s="143" t="str">
        <f>IFERROR(VLOOKUP(D4747, Product_Category!A:B, 2, FALSE), "Uncategorized")</f>
        <v>MCC</v>
      </c>
      <c r="O4747" s="186">
        <f t="shared" si="446"/>
        <v>2730</v>
      </c>
      <c r="P4747" s="185">
        <f t="shared" si="445"/>
        <v>54600</v>
      </c>
      <c r="Q4747" s="143">
        <v>2023</v>
      </c>
      <c r="R4747" s="143" t="str">
        <f>IFERROR(VLOOKUP(G4747,'SOURCE COMPANY'!A:B, 2, FALSE), "")</f>
        <v>JRS PHARMA</v>
      </c>
      <c r="S4747" s="143" t="str">
        <f>IFERROR(VLOOKUP(H4747,'CUSTOMER NAME'!A:B, 2, FALSE), "")</f>
        <v>WEISSENBORN</v>
      </c>
    </row>
    <row r="4748" spans="1:19">
      <c r="A4748" s="135" t="s">
        <v>230</v>
      </c>
      <c r="B4748" s="132">
        <v>20000</v>
      </c>
      <c r="C4748" s="132" t="s">
        <v>7</v>
      </c>
      <c r="D4748" s="132" t="s">
        <v>3689</v>
      </c>
      <c r="E4748" s="132">
        <v>2.16</v>
      </c>
      <c r="F4748" s="132" t="s">
        <v>9</v>
      </c>
      <c r="G4748" s="132" t="s">
        <v>59</v>
      </c>
      <c r="H4748" s="136" t="s">
        <v>585</v>
      </c>
      <c r="I4748" s="192" t="s">
        <v>3658</v>
      </c>
      <c r="J4748" s="184">
        <f>IF(F4748="USD", E4748, E4748 * IFERROR(VLOOKUP(F4748, EXCHANGE_RATE!A:B, 2, FALSE), "Currency not found"))</f>
        <v>2.16</v>
      </c>
      <c r="K4748" s="184">
        <f t="shared" si="443"/>
        <v>2.16</v>
      </c>
      <c r="L4748" s="184">
        <f>IF(C4748="MTS", B4748, B4748 * IFERROR(VLOOKUP(C4748, 'QTY_CONVERSIONS '!A:B, 2, FALSE), "Units not  found"))</f>
        <v>20</v>
      </c>
      <c r="M4748" s="185">
        <f t="shared" si="444"/>
        <v>43200</v>
      </c>
      <c r="N4748" s="143" t="str">
        <f>IFERROR(VLOOKUP(D4748, Product_Category!A:B, 2, FALSE), "Uncategorized")</f>
        <v>MCC</v>
      </c>
      <c r="O4748" s="186">
        <f t="shared" si="446"/>
        <v>2160</v>
      </c>
      <c r="P4748" s="185">
        <f t="shared" si="445"/>
        <v>43200</v>
      </c>
      <c r="Q4748" s="143">
        <v>2023</v>
      </c>
      <c r="R4748" s="143" t="str">
        <f>IFERROR(VLOOKUP(G4748,'SOURCE COMPANY'!A:B, 2, FALSE), "")</f>
        <v>JRS PHARMA</v>
      </c>
      <c r="S4748" s="143" t="str">
        <f>IFERROR(VLOOKUP(H4748,'CUSTOMER NAME'!A:B, 2, FALSE), "")</f>
        <v>WEISSENBORN</v>
      </c>
    </row>
    <row r="4749" spans="1:19">
      <c r="A4749" s="137" t="s">
        <v>230</v>
      </c>
      <c r="B4749" s="138">
        <v>20000</v>
      </c>
      <c r="C4749" s="138" t="s">
        <v>7</v>
      </c>
      <c r="D4749" s="138" t="s">
        <v>3050</v>
      </c>
      <c r="E4749" s="138">
        <v>2.66</v>
      </c>
      <c r="F4749" s="138" t="s">
        <v>9</v>
      </c>
      <c r="G4749" s="132" t="s">
        <v>59</v>
      </c>
      <c r="H4749" s="139" t="s">
        <v>585</v>
      </c>
      <c r="I4749" s="192" t="s">
        <v>3658</v>
      </c>
      <c r="J4749" s="184">
        <f>IF(F4749="USD", E4749, E4749 * IFERROR(VLOOKUP(F4749, EXCHANGE_RATE!A:B, 2, FALSE), "Currency not found"))</f>
        <v>2.66</v>
      </c>
      <c r="K4749" s="184">
        <f t="shared" si="443"/>
        <v>2.66</v>
      </c>
      <c r="L4749" s="184">
        <f>IF(C4749="MTS", B4749, B4749 * IFERROR(VLOOKUP(C4749, 'QTY_CONVERSIONS '!A:B, 2, FALSE), "Units not  found"))</f>
        <v>20</v>
      </c>
      <c r="M4749" s="185">
        <f t="shared" si="444"/>
        <v>53200</v>
      </c>
      <c r="N4749" s="143" t="str">
        <f>IFERROR(VLOOKUP(D4749, Product_Category!A:B, 2, FALSE), "Uncategorized")</f>
        <v>MCC</v>
      </c>
      <c r="O4749" s="186">
        <f t="shared" si="446"/>
        <v>2660</v>
      </c>
      <c r="P4749" s="185">
        <f t="shared" si="445"/>
        <v>53200</v>
      </c>
      <c r="Q4749" s="143">
        <v>2023</v>
      </c>
      <c r="R4749" s="143" t="str">
        <f>IFERROR(VLOOKUP(G4749,'SOURCE COMPANY'!A:B, 2, FALSE), "")</f>
        <v>JRS PHARMA</v>
      </c>
      <c r="S4749" s="143" t="str">
        <f>IFERROR(VLOOKUP(H4749,'CUSTOMER NAME'!A:B, 2, FALSE), "")</f>
        <v>WEISSENBORN</v>
      </c>
    </row>
    <row r="4750" spans="1:19">
      <c r="A4750" s="128" t="s">
        <v>230</v>
      </c>
      <c r="B4750" s="129">
        <v>19200</v>
      </c>
      <c r="C4750" s="129" t="s">
        <v>7</v>
      </c>
      <c r="D4750" s="129" t="s">
        <v>173</v>
      </c>
      <c r="E4750" s="129">
        <v>4.3499999999999996</v>
      </c>
      <c r="F4750" s="129" t="s">
        <v>1718</v>
      </c>
      <c r="G4750" s="132" t="s">
        <v>59</v>
      </c>
      <c r="H4750" s="130" t="s">
        <v>585</v>
      </c>
      <c r="I4750" s="192" t="s">
        <v>3034</v>
      </c>
      <c r="J4750" s="184">
        <f>IF(F4750="USD", E4750, E4750 * IFERROR(VLOOKUP(F4750, EXCHANGE_RATE!A:B, 2, FALSE), "Currency not found"))</f>
        <v>4.6544999999999996</v>
      </c>
      <c r="K4750" s="184">
        <f t="shared" si="443"/>
        <v>4.66</v>
      </c>
      <c r="L4750" s="184">
        <f>IF(C4750="MTS", B4750, B4750 * IFERROR(VLOOKUP(C4750, 'QTY_CONVERSIONS '!A:B, 2, FALSE), "Units not  found"))</f>
        <v>19.2</v>
      </c>
      <c r="M4750" s="185">
        <f t="shared" si="444"/>
        <v>89472</v>
      </c>
      <c r="N4750" s="143" t="str">
        <f>IFERROR(VLOOKUP(D4750, Product_Category!A:B, 2, FALSE), "Uncategorized")</f>
        <v>SSG</v>
      </c>
      <c r="O4750" s="186">
        <f t="shared" si="446"/>
        <v>4660</v>
      </c>
      <c r="P4750" s="185">
        <f t="shared" si="445"/>
        <v>89472</v>
      </c>
      <c r="Q4750" s="143">
        <v>2023</v>
      </c>
      <c r="R4750" s="143" t="str">
        <f>IFERROR(VLOOKUP(G4750,'SOURCE COMPANY'!A:B, 2, FALSE), "")</f>
        <v>JRS PHARMA</v>
      </c>
      <c r="S4750" s="143" t="str">
        <f>IFERROR(VLOOKUP(H4750,'CUSTOMER NAME'!A:B, 2, FALSE), "")</f>
        <v>WEISSENBORN</v>
      </c>
    </row>
    <row r="4751" spans="1:19">
      <c r="A4751" s="119" t="s">
        <v>230</v>
      </c>
      <c r="B4751" s="120">
        <v>18000</v>
      </c>
      <c r="C4751" s="120" t="s">
        <v>7</v>
      </c>
      <c r="D4751" s="120" t="s">
        <v>3048</v>
      </c>
      <c r="E4751" s="120">
        <v>10.48</v>
      </c>
      <c r="F4751" s="120" t="s">
        <v>9</v>
      </c>
      <c r="G4751" s="132" t="s">
        <v>59</v>
      </c>
      <c r="H4751" s="121" t="s">
        <v>3107</v>
      </c>
      <c r="I4751" s="192" t="s">
        <v>3389</v>
      </c>
      <c r="J4751" s="184">
        <f>IF(F4751="USD", E4751, E4751 * IFERROR(VLOOKUP(F4751, EXCHANGE_RATE!A:B, 2, FALSE), "Currency not found"))</f>
        <v>10.48</v>
      </c>
      <c r="K4751" s="184">
        <f t="shared" si="443"/>
        <v>10.48</v>
      </c>
      <c r="L4751" s="184">
        <f>IF(C4751="MTS", B4751, B4751 * IFERROR(VLOOKUP(C4751, 'QTY_CONVERSIONS '!A:B, 2, FALSE), "Units not  found"))</f>
        <v>18</v>
      </c>
      <c r="M4751" s="185">
        <f t="shared" si="444"/>
        <v>188640</v>
      </c>
      <c r="N4751" s="143" t="str">
        <f>IFERROR(VLOOKUP(D4751, Product_Category!A:B, 2, FALSE), "Uncategorized")</f>
        <v>CROSCARMELLOSE SODIUM</v>
      </c>
      <c r="O4751" s="186">
        <f t="shared" si="446"/>
        <v>10480</v>
      </c>
      <c r="P4751" s="185">
        <f t="shared" si="445"/>
        <v>188640</v>
      </c>
      <c r="Q4751" s="143">
        <v>2023</v>
      </c>
      <c r="R4751" s="143" t="str">
        <f>IFERROR(VLOOKUP(G4751,'SOURCE COMPANY'!A:B, 2, FALSE), "")</f>
        <v>JRS PHARMA</v>
      </c>
      <c r="S4751" s="143" t="str">
        <f>IFERROR(VLOOKUP(H4751,'CUSTOMER NAME'!A:B, 2, FALSE), "")</f>
        <v>WEISSENBORN GMBH</v>
      </c>
    </row>
    <row r="4752" spans="1:19">
      <c r="A4752" s="122" t="s">
        <v>230</v>
      </c>
      <c r="B4752" s="123">
        <v>20000</v>
      </c>
      <c r="C4752" s="123" t="s">
        <v>7</v>
      </c>
      <c r="D4752" s="123" t="s">
        <v>3109</v>
      </c>
      <c r="E4752" s="123">
        <v>2.66</v>
      </c>
      <c r="F4752" s="123" t="s">
        <v>9</v>
      </c>
      <c r="G4752" s="132" t="s">
        <v>59</v>
      </c>
      <c r="H4752" s="124" t="s">
        <v>3107</v>
      </c>
      <c r="I4752" s="192" t="s">
        <v>3389</v>
      </c>
      <c r="J4752" s="184">
        <f>IF(F4752="USD", E4752, E4752 * IFERROR(VLOOKUP(F4752, EXCHANGE_RATE!A:B, 2, FALSE), "Currency not found"))</f>
        <v>2.66</v>
      </c>
      <c r="K4752" s="184">
        <f t="shared" si="443"/>
        <v>2.66</v>
      </c>
      <c r="L4752" s="184">
        <f>IF(C4752="MTS", B4752, B4752 * IFERROR(VLOOKUP(C4752, 'QTY_CONVERSIONS '!A:B, 2, FALSE), "Units not  found"))</f>
        <v>20</v>
      </c>
      <c r="M4752" s="185">
        <f t="shared" si="444"/>
        <v>53200</v>
      </c>
      <c r="N4752" s="143" t="str">
        <f>IFERROR(VLOOKUP(D4752, Product_Category!A:B, 2, FALSE), "Uncategorized")</f>
        <v>MCC</v>
      </c>
      <c r="O4752" s="186">
        <f t="shared" si="446"/>
        <v>2660</v>
      </c>
      <c r="P4752" s="185">
        <f t="shared" si="445"/>
        <v>53200</v>
      </c>
      <c r="Q4752" s="143">
        <v>2023</v>
      </c>
      <c r="R4752" s="143" t="str">
        <f>IFERROR(VLOOKUP(G4752,'SOURCE COMPANY'!A:B, 2, FALSE), "")</f>
        <v>JRS PHARMA</v>
      </c>
      <c r="S4752" s="143" t="str">
        <f>IFERROR(VLOOKUP(H4752,'CUSTOMER NAME'!A:B, 2, FALSE), "")</f>
        <v>WEISSENBORN GMBH</v>
      </c>
    </row>
    <row r="4753" spans="1:19">
      <c r="A4753" s="119" t="s">
        <v>230</v>
      </c>
      <c r="B4753" s="120">
        <v>20000</v>
      </c>
      <c r="C4753" s="120" t="s">
        <v>7</v>
      </c>
      <c r="D4753" s="120" t="s">
        <v>3050</v>
      </c>
      <c r="E4753" s="120">
        <v>2.66</v>
      </c>
      <c r="F4753" s="120" t="s">
        <v>9</v>
      </c>
      <c r="G4753" s="132" t="s">
        <v>59</v>
      </c>
      <c r="H4753" s="121" t="s">
        <v>3107</v>
      </c>
      <c r="I4753" s="192" t="s">
        <v>3389</v>
      </c>
      <c r="J4753" s="184">
        <f>IF(F4753="USD", E4753, E4753 * IFERROR(VLOOKUP(F4753, EXCHANGE_RATE!A:B, 2, FALSE), "Currency not found"))</f>
        <v>2.66</v>
      </c>
      <c r="K4753" s="184">
        <f t="shared" si="443"/>
        <v>2.66</v>
      </c>
      <c r="L4753" s="184">
        <f>IF(C4753="MTS", B4753, B4753 * IFERROR(VLOOKUP(C4753, 'QTY_CONVERSIONS '!A:B, 2, FALSE), "Units not  found"))</f>
        <v>20</v>
      </c>
      <c r="M4753" s="185">
        <f t="shared" si="444"/>
        <v>53200</v>
      </c>
      <c r="N4753" s="143" t="str">
        <f>IFERROR(VLOOKUP(D4753, Product_Category!A:B, 2, FALSE), "Uncategorized")</f>
        <v>MCC</v>
      </c>
      <c r="O4753" s="186">
        <f t="shared" si="446"/>
        <v>2660</v>
      </c>
      <c r="P4753" s="185">
        <f t="shared" si="445"/>
        <v>53200</v>
      </c>
      <c r="Q4753" s="143">
        <v>2023</v>
      </c>
      <c r="R4753" s="143" t="str">
        <f>IFERROR(VLOOKUP(G4753,'SOURCE COMPANY'!A:B, 2, FALSE), "")</f>
        <v>JRS PHARMA</v>
      </c>
      <c r="S4753" s="143" t="str">
        <f>IFERROR(VLOOKUP(H4753,'CUSTOMER NAME'!A:B, 2, FALSE), "")</f>
        <v>WEISSENBORN GMBH</v>
      </c>
    </row>
    <row r="4754" spans="1:19">
      <c r="A4754" s="119" t="s">
        <v>230</v>
      </c>
      <c r="B4754" s="120">
        <v>1500</v>
      </c>
      <c r="C4754" s="120" t="s">
        <v>7</v>
      </c>
      <c r="D4754" s="120" t="s">
        <v>3106</v>
      </c>
      <c r="E4754" s="120">
        <v>2.81</v>
      </c>
      <c r="F4754" s="120" t="s">
        <v>9</v>
      </c>
      <c r="G4754" s="132" t="s">
        <v>59</v>
      </c>
      <c r="H4754" s="121" t="s">
        <v>3107</v>
      </c>
      <c r="I4754" s="192" t="s">
        <v>3034</v>
      </c>
      <c r="J4754" s="184">
        <f>IF(F4754="USD", E4754, E4754 * IFERROR(VLOOKUP(F4754, EXCHANGE_RATE!A:B, 2, FALSE), "Currency not found"))</f>
        <v>2.81</v>
      </c>
      <c r="K4754" s="184">
        <f t="shared" si="443"/>
        <v>2.81</v>
      </c>
      <c r="L4754" s="184">
        <f>IF(C4754="MTS", B4754, B4754 * IFERROR(VLOOKUP(C4754, 'QTY_CONVERSIONS '!A:B, 2, FALSE), "Units not  found"))</f>
        <v>1.5</v>
      </c>
      <c r="M4754" s="185">
        <f t="shared" si="444"/>
        <v>4215</v>
      </c>
      <c r="N4754" s="143" t="str">
        <f>IFERROR(VLOOKUP(D4754, Product_Category!A:B, 2, FALSE), "Uncategorized")</f>
        <v>MCC</v>
      </c>
      <c r="O4754" s="186">
        <f t="shared" si="446"/>
        <v>2810</v>
      </c>
      <c r="P4754" s="185">
        <f t="shared" si="445"/>
        <v>4215</v>
      </c>
      <c r="Q4754" s="143">
        <v>2023</v>
      </c>
      <c r="R4754" s="143" t="str">
        <f>IFERROR(VLOOKUP(G4754,'SOURCE COMPANY'!A:B, 2, FALSE), "")</f>
        <v>JRS PHARMA</v>
      </c>
      <c r="S4754" s="143" t="str">
        <f>IFERROR(VLOOKUP(H4754,'CUSTOMER NAME'!A:B, 2, FALSE), "")</f>
        <v>WEISSENBORN GMBH</v>
      </c>
    </row>
    <row r="4755" spans="1:19">
      <c r="A4755" s="119" t="s">
        <v>230</v>
      </c>
      <c r="B4755" s="120">
        <v>3000</v>
      </c>
      <c r="C4755" s="120" t="s">
        <v>7</v>
      </c>
      <c r="D4755" s="120" t="s">
        <v>3108</v>
      </c>
      <c r="E4755" s="120">
        <v>2.81</v>
      </c>
      <c r="F4755" s="120" t="s">
        <v>9</v>
      </c>
      <c r="G4755" s="132" t="s">
        <v>59</v>
      </c>
      <c r="H4755" s="121" t="s">
        <v>3107</v>
      </c>
      <c r="I4755" s="192" t="s">
        <v>3034</v>
      </c>
      <c r="J4755" s="184">
        <f>IF(F4755="USD", E4755, E4755 * IFERROR(VLOOKUP(F4755, EXCHANGE_RATE!A:B, 2, FALSE), "Currency not found"))</f>
        <v>2.81</v>
      </c>
      <c r="K4755" s="184">
        <f t="shared" si="443"/>
        <v>2.81</v>
      </c>
      <c r="L4755" s="184">
        <f>IF(C4755="MTS", B4755, B4755 * IFERROR(VLOOKUP(C4755, 'QTY_CONVERSIONS '!A:B, 2, FALSE), "Units not  found"))</f>
        <v>3</v>
      </c>
      <c r="M4755" s="185">
        <f t="shared" si="444"/>
        <v>8430</v>
      </c>
      <c r="N4755" s="143" t="str">
        <f>IFERROR(VLOOKUP(D4755, Product_Category!A:B, 2, FALSE), "Uncategorized")</f>
        <v>MCC</v>
      </c>
      <c r="O4755" s="186">
        <f t="shared" si="446"/>
        <v>2810</v>
      </c>
      <c r="P4755" s="185">
        <f t="shared" si="445"/>
        <v>8430</v>
      </c>
      <c r="Q4755" s="143">
        <v>2023</v>
      </c>
      <c r="R4755" s="143" t="str">
        <f>IFERROR(VLOOKUP(G4755,'SOURCE COMPANY'!A:B, 2, FALSE), "")</f>
        <v>JRS PHARMA</v>
      </c>
      <c r="S4755" s="143" t="str">
        <f>IFERROR(VLOOKUP(H4755,'CUSTOMER NAME'!A:B, 2, FALSE), "")</f>
        <v>WEISSENBORN GMBH</v>
      </c>
    </row>
    <row r="4756" spans="1:19">
      <c r="A4756" s="122" t="s">
        <v>230</v>
      </c>
      <c r="B4756" s="123">
        <v>15500</v>
      </c>
      <c r="C4756" s="123" t="s">
        <v>7</v>
      </c>
      <c r="D4756" s="123" t="s">
        <v>3109</v>
      </c>
      <c r="E4756" s="123">
        <v>2.63</v>
      </c>
      <c r="F4756" s="123" t="s">
        <v>9</v>
      </c>
      <c r="G4756" s="132" t="s">
        <v>59</v>
      </c>
      <c r="H4756" s="124" t="s">
        <v>3107</v>
      </c>
      <c r="I4756" s="192" t="s">
        <v>3034</v>
      </c>
      <c r="J4756" s="184">
        <f>IF(F4756="USD", E4756, E4756 * IFERROR(VLOOKUP(F4756, EXCHANGE_RATE!A:B, 2, FALSE), "Currency not found"))</f>
        <v>2.63</v>
      </c>
      <c r="K4756" s="184">
        <f t="shared" si="443"/>
        <v>2.63</v>
      </c>
      <c r="L4756" s="184">
        <f>IF(C4756="MTS", B4756, B4756 * IFERROR(VLOOKUP(C4756, 'QTY_CONVERSIONS '!A:B, 2, FALSE), "Units not  found"))</f>
        <v>15.5</v>
      </c>
      <c r="M4756" s="185">
        <f t="shared" si="444"/>
        <v>40765</v>
      </c>
      <c r="N4756" s="143" t="str">
        <f>IFERROR(VLOOKUP(D4756, Product_Category!A:B, 2, FALSE), "Uncategorized")</f>
        <v>MCC</v>
      </c>
      <c r="O4756" s="186">
        <f t="shared" si="446"/>
        <v>2630</v>
      </c>
      <c r="P4756" s="185">
        <f t="shared" si="445"/>
        <v>40765</v>
      </c>
      <c r="Q4756" s="143">
        <v>2023</v>
      </c>
      <c r="R4756" s="143" t="str">
        <f>IFERROR(VLOOKUP(G4756,'SOURCE COMPANY'!A:B, 2, FALSE), "")</f>
        <v>JRS PHARMA</v>
      </c>
      <c r="S4756" s="143" t="str">
        <f>IFERROR(VLOOKUP(H4756,'CUSTOMER NAME'!A:B, 2, FALSE), "")</f>
        <v>WEISSENBORN GMBH</v>
      </c>
    </row>
    <row r="4757" spans="1:19">
      <c r="A4757" s="119" t="s">
        <v>230</v>
      </c>
      <c r="B4757" s="120">
        <v>20000</v>
      </c>
      <c r="C4757" s="120" t="s">
        <v>7</v>
      </c>
      <c r="D4757" s="120" t="s">
        <v>3050</v>
      </c>
      <c r="E4757" s="120">
        <v>2.63</v>
      </c>
      <c r="F4757" s="120" t="s">
        <v>9</v>
      </c>
      <c r="G4757" s="132" t="s">
        <v>59</v>
      </c>
      <c r="H4757" s="121" t="s">
        <v>3107</v>
      </c>
      <c r="I4757" s="192" t="s">
        <v>3034</v>
      </c>
      <c r="J4757" s="184">
        <f>IF(F4757="USD", E4757, E4757 * IFERROR(VLOOKUP(F4757, EXCHANGE_RATE!A:B, 2, FALSE), "Currency not found"))</f>
        <v>2.63</v>
      </c>
      <c r="K4757" s="184">
        <f t="shared" si="443"/>
        <v>2.63</v>
      </c>
      <c r="L4757" s="184">
        <f>IF(C4757="MTS", B4757, B4757 * IFERROR(VLOOKUP(C4757, 'QTY_CONVERSIONS '!A:B, 2, FALSE), "Units not  found"))</f>
        <v>20</v>
      </c>
      <c r="M4757" s="185">
        <f t="shared" si="444"/>
        <v>52600</v>
      </c>
      <c r="N4757" s="143" t="str">
        <f>IFERROR(VLOOKUP(D4757, Product_Category!A:B, 2, FALSE), "Uncategorized")</f>
        <v>MCC</v>
      </c>
      <c r="O4757" s="186">
        <f t="shared" si="446"/>
        <v>2630</v>
      </c>
      <c r="P4757" s="185">
        <f t="shared" si="445"/>
        <v>52600</v>
      </c>
      <c r="Q4757" s="143">
        <v>2023</v>
      </c>
      <c r="R4757" s="143" t="str">
        <f>IFERROR(VLOOKUP(G4757,'SOURCE COMPANY'!A:B, 2, FALSE), "")</f>
        <v>JRS PHARMA</v>
      </c>
      <c r="S4757" s="143" t="str">
        <f>IFERROR(VLOOKUP(H4757,'CUSTOMER NAME'!A:B, 2, FALSE), "")</f>
        <v>WEISSENBORN GMBH</v>
      </c>
    </row>
    <row r="4758" spans="1:19">
      <c r="A4758" s="133" t="s">
        <v>172</v>
      </c>
      <c r="B4758" s="131">
        <v>40</v>
      </c>
      <c r="C4758" s="131" t="s">
        <v>7</v>
      </c>
      <c r="D4758" s="131" t="s">
        <v>3688</v>
      </c>
      <c r="E4758" s="131">
        <v>8</v>
      </c>
      <c r="F4758" s="131" t="s">
        <v>9</v>
      </c>
      <c r="G4758" s="132" t="s">
        <v>2998</v>
      </c>
      <c r="H4758" s="134" t="s">
        <v>3829</v>
      </c>
      <c r="I4758" s="192" t="s">
        <v>3658</v>
      </c>
      <c r="J4758" s="184">
        <f>IF(F4758="USD", E4758, E4758 * IFERROR(VLOOKUP(F4758, EXCHANGE_RATE!A:B, 2, FALSE), "Currency not found"))</f>
        <v>8</v>
      </c>
      <c r="K4758" s="184">
        <f t="shared" si="443"/>
        <v>8</v>
      </c>
      <c r="L4758" s="184">
        <f>IF(C4758="MTS", B4758, B4758 * IFERROR(VLOOKUP(C4758, 'QTY_CONVERSIONS '!A:B, 2, FALSE), "Units not  found"))</f>
        <v>0.04</v>
      </c>
      <c r="M4758" s="185">
        <f t="shared" si="444"/>
        <v>320</v>
      </c>
      <c r="N4758" s="143" t="str">
        <f>IFERROR(VLOOKUP(D4758, Product_Category!A:B, 2, FALSE), "Uncategorized")</f>
        <v>MAGNESIUM STEARATE</v>
      </c>
      <c r="O4758" s="186">
        <f t="shared" si="446"/>
        <v>8000</v>
      </c>
      <c r="P4758" s="185">
        <f t="shared" si="445"/>
        <v>320</v>
      </c>
      <c r="Q4758" s="143">
        <v>2023</v>
      </c>
      <c r="R4758" s="143" t="str">
        <f>IFERROR(VLOOKUP(G4758,'SOURCE COMPANY'!A:B, 2, FALSE), "")</f>
        <v>SIGNET</v>
      </c>
      <c r="S4758" s="143" t="str">
        <f>IFERROR(VLOOKUP(H4758,'CUSTOMER NAME'!A:B, 2, FALSE), "")</f>
        <v>WESTERN INNOVATIONS</v>
      </c>
    </row>
    <row r="4759" spans="1:19">
      <c r="A4759" s="133" t="s">
        <v>172</v>
      </c>
      <c r="B4759" s="131">
        <v>60</v>
      </c>
      <c r="C4759" s="131" t="s">
        <v>7</v>
      </c>
      <c r="D4759" s="131" t="s">
        <v>2358</v>
      </c>
      <c r="E4759" s="131">
        <v>16.5</v>
      </c>
      <c r="F4759" s="131" t="s">
        <v>9</v>
      </c>
      <c r="G4759" s="132" t="s">
        <v>2998</v>
      </c>
      <c r="H4759" s="134" t="s">
        <v>3829</v>
      </c>
      <c r="I4759" s="192" t="s">
        <v>3658</v>
      </c>
      <c r="J4759" s="184">
        <f>IF(F4759="USD", E4759, E4759 * IFERROR(VLOOKUP(F4759, EXCHANGE_RATE!A:B, 2, FALSE), "Currency not found"))</f>
        <v>16.5</v>
      </c>
      <c r="K4759" s="184">
        <f t="shared" si="443"/>
        <v>16.5</v>
      </c>
      <c r="L4759" s="184">
        <f>IF(C4759="MTS", B4759, B4759 * IFERROR(VLOOKUP(C4759, 'QTY_CONVERSIONS '!A:B, 2, FALSE), "Units not  found"))</f>
        <v>0.06</v>
      </c>
      <c r="M4759" s="185">
        <f t="shared" si="444"/>
        <v>990</v>
      </c>
      <c r="N4759" s="143" t="str">
        <f>IFERROR(VLOOKUP(D4759, Product_Category!A:B, 2, FALSE), "Uncategorized")</f>
        <v>MCC</v>
      </c>
      <c r="O4759" s="186">
        <f t="shared" si="446"/>
        <v>16500</v>
      </c>
      <c r="P4759" s="185">
        <f t="shared" si="445"/>
        <v>990</v>
      </c>
      <c r="Q4759" s="143">
        <v>2023</v>
      </c>
      <c r="R4759" s="143" t="str">
        <f>IFERROR(VLOOKUP(G4759,'SOURCE COMPANY'!A:B, 2, FALSE), "")</f>
        <v>SIGNET</v>
      </c>
      <c r="S4759" s="143" t="str">
        <f>IFERROR(VLOOKUP(H4759,'CUSTOMER NAME'!A:B, 2, FALSE), "")</f>
        <v>WESTERN INNOVATIONS</v>
      </c>
    </row>
    <row r="4760" spans="1:19">
      <c r="A4760" s="133" t="s">
        <v>172</v>
      </c>
      <c r="B4760" s="131">
        <v>40</v>
      </c>
      <c r="C4760" s="131" t="s">
        <v>7</v>
      </c>
      <c r="D4760" s="131" t="s">
        <v>1445</v>
      </c>
      <c r="E4760" s="131">
        <v>18.5</v>
      </c>
      <c r="F4760" s="131" t="s">
        <v>9</v>
      </c>
      <c r="G4760" s="132" t="s">
        <v>2998</v>
      </c>
      <c r="H4760" s="134" t="s">
        <v>3829</v>
      </c>
      <c r="I4760" s="192" t="s">
        <v>3658</v>
      </c>
      <c r="J4760" s="184">
        <f>IF(F4760="USD", E4760, E4760 * IFERROR(VLOOKUP(F4760, EXCHANGE_RATE!A:B, 2, FALSE), "Currency not found"))</f>
        <v>18.5</v>
      </c>
      <c r="K4760" s="184">
        <f t="shared" si="443"/>
        <v>18.5</v>
      </c>
      <c r="L4760" s="184">
        <f>IF(C4760="MTS", B4760, B4760 * IFERROR(VLOOKUP(C4760, 'QTY_CONVERSIONS '!A:B, 2, FALSE), "Units not  found"))</f>
        <v>0.04</v>
      </c>
      <c r="M4760" s="185">
        <f t="shared" si="444"/>
        <v>740</v>
      </c>
      <c r="N4760" s="143" t="str">
        <f>IFERROR(VLOOKUP(D4760, Product_Category!A:B, 2, FALSE), "Uncategorized")</f>
        <v>MCC</v>
      </c>
      <c r="O4760" s="186">
        <f t="shared" si="446"/>
        <v>18500</v>
      </c>
      <c r="P4760" s="185">
        <f t="shared" si="445"/>
        <v>740</v>
      </c>
      <c r="Q4760" s="143">
        <v>2023</v>
      </c>
      <c r="R4760" s="143" t="str">
        <f>IFERROR(VLOOKUP(G4760,'SOURCE COMPANY'!A:B, 2, FALSE), "")</f>
        <v>SIGNET</v>
      </c>
      <c r="S4760" s="143" t="str">
        <f>IFERROR(VLOOKUP(H4760,'CUSTOMER NAME'!A:B, 2, FALSE), "")</f>
        <v>WESTERN INNOVATIONS</v>
      </c>
    </row>
    <row r="4761" spans="1:19">
      <c r="A4761" s="234" t="s">
        <v>172</v>
      </c>
      <c r="B4761" s="222">
        <v>9000</v>
      </c>
      <c r="C4761" s="143" t="s">
        <v>7</v>
      </c>
      <c r="D4761" s="143" t="s">
        <v>2233</v>
      </c>
      <c r="E4761" s="184">
        <v>2</v>
      </c>
      <c r="F4761" s="143" t="s">
        <v>1718</v>
      </c>
      <c r="G4761" s="224" t="s">
        <v>88</v>
      </c>
      <c r="H4761" s="198" t="s">
        <v>2558</v>
      </c>
      <c r="I4761" s="219" t="str">
        <f>I4760</f>
        <v>November</v>
      </c>
      <c r="J4761" s="184">
        <f>IF(F4761="USD", E4761, E4761 * IFERROR(VLOOKUP(F4761, EXCHANGE_RATE!A:B, 2, FALSE), "Currency not found"))</f>
        <v>2.14</v>
      </c>
      <c r="K4761" s="184">
        <f t="shared" si="443"/>
        <v>2.14</v>
      </c>
      <c r="L4761" s="184">
        <f>IF(C4761="MTS", B4761, B4761 * IFERROR(VLOOKUP(C4761, 'QTY_CONVERSIONS '!A:B, 2, FALSE), "Units not  found"))</f>
        <v>9</v>
      </c>
      <c r="M4761" s="185">
        <f t="shared" si="444"/>
        <v>19260</v>
      </c>
      <c r="N4761" s="143" t="str">
        <f>IFERROR(VLOOKUP(D4761, Product_Category!A:B, 2, FALSE), "Uncategorized")</f>
        <v>MCC</v>
      </c>
      <c r="O4761" s="186">
        <f t="shared" si="446"/>
        <v>2140</v>
      </c>
      <c r="P4761" s="185">
        <f t="shared" si="445"/>
        <v>19260</v>
      </c>
      <c r="Q4761" s="143">
        <v>2023</v>
      </c>
      <c r="R4761" s="143" t="str">
        <f>IFERROR(VLOOKUP(G4761,'SOURCE COMPANY'!A:B, 2, FALSE), "")</f>
        <v>DFE PHARMA</v>
      </c>
      <c r="S4761" s="143" t="str">
        <f>IFERROR(VLOOKUP(H4761,'CUSTOMER NAME'!A:B, 2, FALSE), "")</f>
        <v>WESTSET LOGIS</v>
      </c>
    </row>
    <row r="4762" spans="1:19">
      <c r="A4762" s="234" t="s">
        <v>172</v>
      </c>
      <c r="B4762" s="222">
        <v>9000</v>
      </c>
      <c r="C4762" s="143" t="s">
        <v>7</v>
      </c>
      <c r="D4762" s="143" t="s">
        <v>2224</v>
      </c>
      <c r="E4762" s="184">
        <v>2</v>
      </c>
      <c r="F4762" s="143" t="s">
        <v>1718</v>
      </c>
      <c r="G4762" s="224" t="s">
        <v>88</v>
      </c>
      <c r="H4762" s="198" t="s">
        <v>2558</v>
      </c>
      <c r="I4762" s="219" t="str">
        <f>I4761</f>
        <v>November</v>
      </c>
      <c r="J4762" s="184">
        <f>IF(F4762="USD", E4762, E4762 * IFERROR(VLOOKUP(F4762, EXCHANGE_RATE!A:B, 2, FALSE), "Currency not found"))</f>
        <v>2.14</v>
      </c>
      <c r="K4762" s="184">
        <f t="shared" si="443"/>
        <v>2.14</v>
      </c>
      <c r="L4762" s="184">
        <f>IF(C4762="MTS", B4762, B4762 * IFERROR(VLOOKUP(C4762, 'QTY_CONVERSIONS '!A:B, 2, FALSE), "Units not  found"))</f>
        <v>9</v>
      </c>
      <c r="M4762" s="185">
        <f t="shared" si="444"/>
        <v>19260</v>
      </c>
      <c r="N4762" s="143" t="str">
        <f>IFERROR(VLOOKUP(D4762, Product_Category!A:B, 2, FALSE), "Uncategorized")</f>
        <v>MCC</v>
      </c>
      <c r="O4762" s="186">
        <f t="shared" si="446"/>
        <v>2140</v>
      </c>
      <c r="P4762" s="185">
        <f t="shared" si="445"/>
        <v>19260</v>
      </c>
      <c r="Q4762" s="143">
        <v>2023</v>
      </c>
      <c r="R4762" s="143" t="str">
        <f>IFERROR(VLOOKUP(G4762,'SOURCE COMPANY'!A:B, 2, FALSE), "")</f>
        <v>DFE PHARMA</v>
      </c>
      <c r="S4762" s="143" t="str">
        <f>IFERROR(VLOOKUP(H4762,'CUSTOMER NAME'!A:B, 2, FALSE), "")</f>
        <v>WESTSET LOGIS</v>
      </c>
    </row>
    <row r="4763" spans="1:19">
      <c r="A4763" s="234" t="s">
        <v>172</v>
      </c>
      <c r="B4763" s="31">
        <v>6000</v>
      </c>
      <c r="C4763" s="143" t="s">
        <v>7</v>
      </c>
      <c r="D4763" s="143" t="s">
        <v>2233</v>
      </c>
      <c r="E4763" s="51">
        <v>2</v>
      </c>
      <c r="F4763" s="143" t="s">
        <v>1718</v>
      </c>
      <c r="G4763" s="224" t="s">
        <v>88</v>
      </c>
      <c r="H4763" s="198" t="s">
        <v>2234</v>
      </c>
      <c r="I4763" s="219" t="str">
        <f>I4762</f>
        <v>November</v>
      </c>
      <c r="J4763" s="184">
        <f>IF(F4763="USD", E4763, E4763 * IFERROR(VLOOKUP(F4763, EXCHANGE_RATE!A:B, 2, FALSE), "Currency not found"))</f>
        <v>2.14</v>
      </c>
      <c r="K4763" s="184">
        <f t="shared" si="443"/>
        <v>2.14</v>
      </c>
      <c r="L4763" s="184">
        <f>IF(C4763="MTS", B4763, B4763 * IFERROR(VLOOKUP(C4763, 'QTY_CONVERSIONS '!A:B, 2, FALSE), "Units not  found"))</f>
        <v>6</v>
      </c>
      <c r="M4763" s="185">
        <f t="shared" si="444"/>
        <v>12840</v>
      </c>
      <c r="N4763" s="143" t="str">
        <f>IFERROR(VLOOKUP(D4763, Product_Category!A:B, 2, FALSE), "Uncategorized")</f>
        <v>MCC</v>
      </c>
      <c r="O4763" s="186">
        <f t="shared" si="446"/>
        <v>2140</v>
      </c>
      <c r="P4763" s="185">
        <f t="shared" si="445"/>
        <v>12840</v>
      </c>
      <c r="Q4763" s="143">
        <v>2023</v>
      </c>
      <c r="R4763" s="143" t="str">
        <f>IFERROR(VLOOKUP(G4763,'SOURCE COMPANY'!A:B, 2, FALSE), "")</f>
        <v>DFE PHARMA</v>
      </c>
      <c r="S4763" s="143" t="str">
        <f>IFERROR(VLOOKUP(H4763,'CUSTOMER NAME'!A:B, 2, FALSE), "")</f>
        <v>WESTSET LOGISTICS</v>
      </c>
    </row>
    <row r="4764" spans="1:19">
      <c r="A4764" s="234" t="s">
        <v>172</v>
      </c>
      <c r="B4764" s="31">
        <v>12000</v>
      </c>
      <c r="C4764" s="143" t="s">
        <v>7</v>
      </c>
      <c r="D4764" s="143" t="s">
        <v>2224</v>
      </c>
      <c r="E4764" s="51">
        <v>2</v>
      </c>
      <c r="F4764" s="143" t="s">
        <v>1718</v>
      </c>
      <c r="G4764" s="224" t="s">
        <v>88</v>
      </c>
      <c r="H4764" s="198" t="s">
        <v>2234</v>
      </c>
      <c r="I4764" s="219" t="str">
        <f>I4763</f>
        <v>November</v>
      </c>
      <c r="J4764" s="184">
        <f>IF(F4764="USD", E4764, E4764 * IFERROR(VLOOKUP(F4764, EXCHANGE_RATE!A:B, 2, FALSE), "Currency not found"))</f>
        <v>2.14</v>
      </c>
      <c r="K4764" s="184">
        <f t="shared" si="443"/>
        <v>2.14</v>
      </c>
      <c r="L4764" s="184">
        <f>IF(C4764="MTS", B4764, B4764 * IFERROR(VLOOKUP(C4764, 'QTY_CONVERSIONS '!A:B, 2, FALSE), "Units not  found"))</f>
        <v>12</v>
      </c>
      <c r="M4764" s="185">
        <f t="shared" si="444"/>
        <v>25680</v>
      </c>
      <c r="N4764" s="143" t="str">
        <f>IFERROR(VLOOKUP(D4764, Product_Category!A:B, 2, FALSE), "Uncategorized")</f>
        <v>MCC</v>
      </c>
      <c r="O4764" s="186">
        <f t="shared" si="446"/>
        <v>2140</v>
      </c>
      <c r="P4764" s="185">
        <f t="shared" si="445"/>
        <v>25680</v>
      </c>
      <c r="Q4764" s="143">
        <v>2023</v>
      </c>
      <c r="R4764" s="143" t="str">
        <f>IFERROR(VLOOKUP(G4764,'SOURCE COMPANY'!A:B, 2, FALSE), "")</f>
        <v>DFE PHARMA</v>
      </c>
      <c r="S4764" s="143" t="str">
        <f>IFERROR(VLOOKUP(H4764,'CUSTOMER NAME'!A:B, 2, FALSE), "")</f>
        <v>WESTSET LOGISTICS</v>
      </c>
    </row>
    <row r="4765" spans="1:19">
      <c r="A4765" s="133" t="s">
        <v>172</v>
      </c>
      <c r="B4765" s="131">
        <v>9000</v>
      </c>
      <c r="C4765" s="131" t="s">
        <v>7</v>
      </c>
      <c r="D4765" s="131" t="s">
        <v>3576</v>
      </c>
      <c r="E4765" s="131">
        <v>2.0299999999999998</v>
      </c>
      <c r="F4765" s="131" t="s">
        <v>1718</v>
      </c>
      <c r="G4765" s="224" t="s">
        <v>88</v>
      </c>
      <c r="H4765" s="134" t="s">
        <v>2234</v>
      </c>
      <c r="I4765" s="192" t="s">
        <v>3658</v>
      </c>
      <c r="J4765" s="184">
        <f>IF(F4765="USD", E4765, E4765 * IFERROR(VLOOKUP(F4765, EXCHANGE_RATE!A:B, 2, FALSE), "Currency not found"))</f>
        <v>2.1720999999999999</v>
      </c>
      <c r="K4765" s="184">
        <f t="shared" si="443"/>
        <v>2.1799999999999997</v>
      </c>
      <c r="L4765" s="184">
        <f>IF(C4765="MTS", B4765, B4765 * IFERROR(VLOOKUP(C4765, 'QTY_CONVERSIONS '!A:B, 2, FALSE), "Units not  found"))</f>
        <v>9</v>
      </c>
      <c r="M4765" s="185">
        <f t="shared" si="444"/>
        <v>19619.999999999996</v>
      </c>
      <c r="N4765" s="143" t="str">
        <f>IFERROR(VLOOKUP(D4765, Product_Category!A:B, 2, FALSE), "Uncategorized")</f>
        <v>MCC</v>
      </c>
      <c r="O4765" s="186">
        <f t="shared" si="446"/>
        <v>2179.9999999999995</v>
      </c>
      <c r="P4765" s="185">
        <f t="shared" si="445"/>
        <v>19619.999999999996</v>
      </c>
      <c r="Q4765" s="143">
        <v>2023</v>
      </c>
      <c r="R4765" s="143" t="str">
        <f>IFERROR(VLOOKUP(G4765,'SOURCE COMPANY'!A:B, 2, FALSE), "")</f>
        <v>DFE PHARMA</v>
      </c>
      <c r="S4765" s="143" t="str">
        <f>IFERROR(VLOOKUP(H4765,'CUSTOMER NAME'!A:B, 2, FALSE), "")</f>
        <v>WESTSET LOGISTICS</v>
      </c>
    </row>
    <row r="4766" spans="1:19">
      <c r="A4766" s="133" t="s">
        <v>172</v>
      </c>
      <c r="B4766" s="131">
        <v>9000</v>
      </c>
      <c r="C4766" s="131" t="s">
        <v>7</v>
      </c>
      <c r="D4766" s="131" t="s">
        <v>3568</v>
      </c>
      <c r="E4766" s="131">
        <v>2.0299999999999998</v>
      </c>
      <c r="F4766" s="131" t="s">
        <v>1718</v>
      </c>
      <c r="G4766" s="224" t="s">
        <v>88</v>
      </c>
      <c r="H4766" s="134" t="s">
        <v>2234</v>
      </c>
      <c r="I4766" s="192" t="s">
        <v>3658</v>
      </c>
      <c r="J4766" s="184">
        <f>IF(F4766="USD", E4766, E4766 * IFERROR(VLOOKUP(F4766, EXCHANGE_RATE!A:B, 2, FALSE), "Currency not found"))</f>
        <v>2.1720999999999999</v>
      </c>
      <c r="K4766" s="184">
        <f t="shared" si="443"/>
        <v>2.1799999999999997</v>
      </c>
      <c r="L4766" s="184">
        <f>IF(C4766="MTS", B4766, B4766 * IFERROR(VLOOKUP(C4766, 'QTY_CONVERSIONS '!A:B, 2, FALSE), "Units not  found"))</f>
        <v>9</v>
      </c>
      <c r="M4766" s="185">
        <f t="shared" si="444"/>
        <v>19619.999999999996</v>
      </c>
      <c r="N4766" s="143" t="str">
        <f>IFERROR(VLOOKUP(D4766, Product_Category!A:B, 2, FALSE), "Uncategorized")</f>
        <v>MCC</v>
      </c>
      <c r="O4766" s="186">
        <f t="shared" si="446"/>
        <v>2179.9999999999995</v>
      </c>
      <c r="P4766" s="185">
        <f t="shared" si="445"/>
        <v>19619.999999999996</v>
      </c>
      <c r="Q4766" s="143">
        <v>2023</v>
      </c>
      <c r="R4766" s="143" t="str">
        <f>IFERROR(VLOOKUP(G4766,'SOURCE COMPANY'!A:B, 2, FALSE), "")</f>
        <v>DFE PHARMA</v>
      </c>
      <c r="S4766" s="143" t="str">
        <f>IFERROR(VLOOKUP(H4766,'CUSTOMER NAME'!A:B, 2, FALSE), "")</f>
        <v>WESTSET LOGISTICS</v>
      </c>
    </row>
    <row r="4767" spans="1:19">
      <c r="A4767" s="119" t="s">
        <v>172</v>
      </c>
      <c r="B4767" s="120">
        <v>9000</v>
      </c>
      <c r="C4767" s="120" t="s">
        <v>7</v>
      </c>
      <c r="D4767" s="120" t="s">
        <v>3568</v>
      </c>
      <c r="E4767" s="120">
        <v>2.02</v>
      </c>
      <c r="F4767" s="120" t="s">
        <v>1718</v>
      </c>
      <c r="G4767" s="224" t="s">
        <v>88</v>
      </c>
      <c r="H4767" s="121" t="s">
        <v>2234</v>
      </c>
      <c r="I4767" s="192" t="s">
        <v>3389</v>
      </c>
      <c r="J4767" s="184">
        <f>IF(F4767="USD", E4767, E4767 * IFERROR(VLOOKUP(F4767, EXCHANGE_RATE!A:B, 2, FALSE), "Currency not found"))</f>
        <v>2.1614</v>
      </c>
      <c r="K4767" s="184">
        <f t="shared" si="443"/>
        <v>2.17</v>
      </c>
      <c r="L4767" s="184">
        <f>IF(C4767="MTS", B4767, B4767 * IFERROR(VLOOKUP(C4767, 'QTY_CONVERSIONS '!A:B, 2, FALSE), "Units not  found"))</f>
        <v>9</v>
      </c>
      <c r="M4767" s="185">
        <f t="shared" si="444"/>
        <v>19530</v>
      </c>
      <c r="N4767" s="143" t="str">
        <f>IFERROR(VLOOKUP(D4767, Product_Category!A:B, 2, FALSE), "Uncategorized")</f>
        <v>MCC</v>
      </c>
      <c r="O4767" s="186">
        <f t="shared" si="446"/>
        <v>2170</v>
      </c>
      <c r="P4767" s="185">
        <f t="shared" si="445"/>
        <v>19530</v>
      </c>
      <c r="Q4767" s="143">
        <v>2023</v>
      </c>
      <c r="R4767" s="143" t="str">
        <f>IFERROR(VLOOKUP(G4767,'SOURCE COMPANY'!A:B, 2, FALSE), "")</f>
        <v>DFE PHARMA</v>
      </c>
      <c r="S4767" s="143" t="str">
        <f>IFERROR(VLOOKUP(H4767,'CUSTOMER NAME'!A:B, 2, FALSE), "")</f>
        <v>WESTSET LOGISTICS</v>
      </c>
    </row>
    <row r="4768" spans="1:19">
      <c r="A4768" s="119" t="s">
        <v>172</v>
      </c>
      <c r="B4768" s="120">
        <v>9000</v>
      </c>
      <c r="C4768" s="120" t="s">
        <v>7</v>
      </c>
      <c r="D4768" s="120" t="s">
        <v>3576</v>
      </c>
      <c r="E4768" s="120">
        <v>2.02</v>
      </c>
      <c r="F4768" s="120" t="s">
        <v>1718</v>
      </c>
      <c r="G4768" s="224" t="s">
        <v>88</v>
      </c>
      <c r="H4768" s="121" t="s">
        <v>2234</v>
      </c>
      <c r="I4768" s="192" t="s">
        <v>3389</v>
      </c>
      <c r="J4768" s="184">
        <f>IF(F4768="USD", E4768, E4768 * IFERROR(VLOOKUP(F4768, EXCHANGE_RATE!A:B, 2, FALSE), "Currency not found"))</f>
        <v>2.1614</v>
      </c>
      <c r="K4768" s="184">
        <f t="shared" si="443"/>
        <v>2.17</v>
      </c>
      <c r="L4768" s="184">
        <f>IF(C4768="MTS", B4768, B4768 * IFERROR(VLOOKUP(C4768, 'QTY_CONVERSIONS '!A:B, 2, FALSE), "Units not  found"))</f>
        <v>9</v>
      </c>
      <c r="M4768" s="185">
        <f t="shared" si="444"/>
        <v>19530</v>
      </c>
      <c r="N4768" s="143" t="str">
        <f>IFERROR(VLOOKUP(D4768, Product_Category!A:B, 2, FALSE), "Uncategorized")</f>
        <v>MCC</v>
      </c>
      <c r="O4768" s="186">
        <f t="shared" si="446"/>
        <v>2170</v>
      </c>
      <c r="P4768" s="185">
        <f t="shared" si="445"/>
        <v>19530</v>
      </c>
      <c r="Q4768" s="143">
        <v>2023</v>
      </c>
      <c r="R4768" s="143" t="str">
        <f>IFERROR(VLOOKUP(G4768,'SOURCE COMPANY'!A:B, 2, FALSE), "")</f>
        <v>DFE PHARMA</v>
      </c>
      <c r="S4768" s="143" t="str">
        <f>IFERROR(VLOOKUP(H4768,'CUSTOMER NAME'!A:B, 2, FALSE), "")</f>
        <v>WESTSET LOGISTICS</v>
      </c>
    </row>
    <row r="4769" spans="1:19">
      <c r="A4769" s="119" t="s">
        <v>752</v>
      </c>
      <c r="B4769" s="120">
        <v>20000</v>
      </c>
      <c r="C4769" s="120" t="s">
        <v>7</v>
      </c>
      <c r="D4769" s="120" t="s">
        <v>3048</v>
      </c>
      <c r="E4769" s="120">
        <v>4.16</v>
      </c>
      <c r="F4769" s="120" t="s">
        <v>1718</v>
      </c>
      <c r="G4769" s="123" t="s">
        <v>1393</v>
      </c>
      <c r="H4769" s="121" t="s">
        <v>3549</v>
      </c>
      <c r="I4769" s="192" t="s">
        <v>3389</v>
      </c>
      <c r="J4769" s="184">
        <f>IF(F4769="USD", E4769, E4769 * IFERROR(VLOOKUP(F4769, EXCHANGE_RATE!A:B, 2, FALSE), "Currency not found"))</f>
        <v>4.4512</v>
      </c>
      <c r="K4769" s="184">
        <f t="shared" si="443"/>
        <v>4.46</v>
      </c>
      <c r="L4769" s="184">
        <f>IF(C4769="MTS", B4769, B4769 * IFERROR(VLOOKUP(C4769, 'QTY_CONVERSIONS '!A:B, 2, FALSE), "Units not  found"))</f>
        <v>20</v>
      </c>
      <c r="M4769" s="185">
        <f t="shared" si="444"/>
        <v>89200</v>
      </c>
      <c r="N4769" s="143" t="str">
        <f>IFERROR(VLOOKUP(D4769, Product_Category!A:B, 2, FALSE), "Uncategorized")</f>
        <v>CROSCARMELLOSE SODIUM</v>
      </c>
      <c r="O4769" s="186">
        <f t="shared" si="446"/>
        <v>4460</v>
      </c>
      <c r="P4769" s="185">
        <f t="shared" si="445"/>
        <v>89200</v>
      </c>
      <c r="Q4769" s="143">
        <v>2023</v>
      </c>
      <c r="R4769" s="143" t="str">
        <f>IFERROR(VLOOKUP(G4769,'SOURCE COMPANY'!A:B, 2, FALSE), "")</f>
        <v>JIV RAJ PHARMA</v>
      </c>
      <c r="S4769" s="143" t="str">
        <f>IFERROR(VLOOKUP(H4769,'CUSTOMER NAME'!A:B, 2, FALSE), "")</f>
        <v>WOLTON DMCC 325 AG</v>
      </c>
    </row>
    <row r="4770" spans="1:19">
      <c r="A4770" s="234" t="s">
        <v>729</v>
      </c>
      <c r="B4770" s="31">
        <v>1525</v>
      </c>
      <c r="C4770" s="143" t="s">
        <v>7</v>
      </c>
      <c r="D4770" s="143" t="s">
        <v>1364</v>
      </c>
      <c r="E4770" s="51">
        <v>12.5</v>
      </c>
      <c r="F4770" s="143" t="s">
        <v>9</v>
      </c>
      <c r="G4770" s="131" t="s">
        <v>4226</v>
      </c>
      <c r="H4770" s="198" t="s">
        <v>1365</v>
      </c>
      <c r="I4770" s="219" t="str">
        <f>I4769</f>
        <v>October</v>
      </c>
      <c r="J4770" s="184">
        <f>IF(F4770="USD", E4770, E4770 * IFERROR(VLOOKUP(F4770, EXCHANGE_RATE!A:B, 2, FALSE), "Currency not found"))</f>
        <v>12.5</v>
      </c>
      <c r="K4770" s="184">
        <f t="shared" si="443"/>
        <v>12.5</v>
      </c>
      <c r="L4770" s="184">
        <f>IF(C4770="MTS", B4770, B4770 * IFERROR(VLOOKUP(C4770, 'QTY_CONVERSIONS '!A:B, 2, FALSE), "Units not  found"))</f>
        <v>1.5250000000000001</v>
      </c>
      <c r="M4770" s="185">
        <f t="shared" si="444"/>
        <v>19062.5</v>
      </c>
      <c r="N4770" s="143" t="str">
        <f>IFERROR(VLOOKUP(D4770, Product_Category!A:B, 2, FALSE), "Uncategorized")</f>
        <v>CROSCARMELLOSE SODIUM</v>
      </c>
      <c r="O4770" s="186">
        <f t="shared" si="446"/>
        <v>12500</v>
      </c>
      <c r="P4770" s="185">
        <f t="shared" si="445"/>
        <v>19062.5</v>
      </c>
      <c r="Q4770" s="143">
        <v>2023</v>
      </c>
      <c r="R4770" s="143" t="str">
        <f>IFERROR(VLOOKUP(G4770,'SOURCE COMPANY'!A:B, 2, FALSE), "")</f>
        <v>CREST PVT LTD</v>
      </c>
      <c r="S4770" s="143" t="str">
        <f>IFERROR(VLOOKUP(H4770,'CUSTOMER NAME'!A:B, 2, FALSE), "")</f>
        <v>WRAPSA PTY</v>
      </c>
    </row>
    <row r="4771" spans="1:19">
      <c r="A4771" s="234" t="s">
        <v>729</v>
      </c>
      <c r="B4771" s="31">
        <v>2025</v>
      </c>
      <c r="C4771" s="143" t="s">
        <v>7</v>
      </c>
      <c r="D4771" s="143" t="s">
        <v>1364</v>
      </c>
      <c r="E4771" s="51">
        <v>12.5</v>
      </c>
      <c r="F4771" s="143" t="s">
        <v>9</v>
      </c>
      <c r="G4771" s="131" t="s">
        <v>4226</v>
      </c>
      <c r="H4771" s="198" t="s">
        <v>1365</v>
      </c>
      <c r="I4771" s="219" t="str">
        <f>I4770</f>
        <v>October</v>
      </c>
      <c r="J4771" s="184">
        <f>IF(F4771="USD", E4771, E4771 * IFERROR(VLOOKUP(F4771, EXCHANGE_RATE!A:B, 2, FALSE), "Currency not found"))</f>
        <v>12.5</v>
      </c>
      <c r="K4771" s="184">
        <f t="shared" si="443"/>
        <v>12.5</v>
      </c>
      <c r="L4771" s="184">
        <f>IF(C4771="MTS", B4771, B4771 * IFERROR(VLOOKUP(C4771, 'QTY_CONVERSIONS '!A:B, 2, FALSE), "Units not  found"))</f>
        <v>2.0249999999999999</v>
      </c>
      <c r="M4771" s="185">
        <f t="shared" si="444"/>
        <v>25312.5</v>
      </c>
      <c r="N4771" s="143" t="str">
        <f>IFERROR(VLOOKUP(D4771, Product_Category!A:B, 2, FALSE), "Uncategorized")</f>
        <v>CROSCARMELLOSE SODIUM</v>
      </c>
      <c r="O4771" s="186">
        <f t="shared" si="446"/>
        <v>12500</v>
      </c>
      <c r="P4771" s="185">
        <f t="shared" si="445"/>
        <v>25312.5</v>
      </c>
      <c r="Q4771" s="143">
        <v>2023</v>
      </c>
      <c r="R4771" s="143" t="str">
        <f>IFERROR(VLOOKUP(G4771,'SOURCE COMPANY'!A:B, 2, FALSE), "")</f>
        <v>CREST PVT LTD</v>
      </c>
      <c r="S4771" s="143" t="str">
        <f>IFERROR(VLOOKUP(H4771,'CUSTOMER NAME'!A:B, 2, FALSE), "")</f>
        <v>WRAPSA PTY</v>
      </c>
    </row>
    <row r="4772" spans="1:19">
      <c r="A4772" s="234" t="s">
        <v>729</v>
      </c>
      <c r="B4772" s="31">
        <v>500</v>
      </c>
      <c r="C4772" s="143" t="s">
        <v>7</v>
      </c>
      <c r="D4772" s="143" t="s">
        <v>1364</v>
      </c>
      <c r="E4772" s="51">
        <v>12.5</v>
      </c>
      <c r="F4772" s="143" t="s">
        <v>9</v>
      </c>
      <c r="G4772" s="131" t="s">
        <v>4226</v>
      </c>
      <c r="H4772" s="198" t="s">
        <v>1365</v>
      </c>
      <c r="I4772" s="219" t="str">
        <f>I4771</f>
        <v>October</v>
      </c>
      <c r="J4772" s="184">
        <f>IF(F4772="USD", E4772, E4772 * IFERROR(VLOOKUP(F4772, EXCHANGE_RATE!A:B, 2, FALSE), "Currency not found"))</f>
        <v>12.5</v>
      </c>
      <c r="K4772" s="184">
        <f t="shared" si="443"/>
        <v>12.5</v>
      </c>
      <c r="L4772" s="184">
        <f>IF(C4772="MTS", B4772, B4772 * IFERROR(VLOOKUP(C4772, 'QTY_CONVERSIONS '!A:B, 2, FALSE), "Units not  found"))</f>
        <v>0.5</v>
      </c>
      <c r="M4772" s="185">
        <f t="shared" si="444"/>
        <v>6250</v>
      </c>
      <c r="N4772" s="143" t="str">
        <f>IFERROR(VLOOKUP(D4772, Product_Category!A:B, 2, FALSE), "Uncategorized")</f>
        <v>CROSCARMELLOSE SODIUM</v>
      </c>
      <c r="O4772" s="186">
        <f t="shared" si="446"/>
        <v>12500</v>
      </c>
      <c r="P4772" s="185">
        <f t="shared" si="445"/>
        <v>6250</v>
      </c>
      <c r="Q4772" s="143">
        <v>2023</v>
      </c>
      <c r="R4772" s="143" t="str">
        <f>IFERROR(VLOOKUP(G4772,'SOURCE COMPANY'!A:B, 2, FALSE), "")</f>
        <v>CREST PVT LTD</v>
      </c>
      <c r="S4772" s="143" t="str">
        <f>IFERROR(VLOOKUP(H4772,'CUSTOMER NAME'!A:B, 2, FALSE), "")</f>
        <v>WRAPSA PTY</v>
      </c>
    </row>
    <row r="4773" spans="1:19">
      <c r="A4773" s="235" t="s">
        <v>1019</v>
      </c>
      <c r="B4773" s="221">
        <v>1975</v>
      </c>
      <c r="C4773" s="221" t="s">
        <v>7</v>
      </c>
      <c r="D4773" s="221" t="s">
        <v>1364</v>
      </c>
      <c r="E4773" s="256">
        <v>12.5</v>
      </c>
      <c r="F4773" s="221" t="s">
        <v>9</v>
      </c>
      <c r="G4773" s="132" t="s">
        <v>4226</v>
      </c>
      <c r="H4773" s="200" t="s">
        <v>1365</v>
      </c>
      <c r="I4773" s="219" t="str">
        <f>I4772</f>
        <v>October</v>
      </c>
      <c r="J4773" s="184">
        <f>IF(F4773="USD", E4773, E4773 * IFERROR(VLOOKUP(F4773, EXCHANGE_RATE!A:B, 2, FALSE), "Currency not found"))</f>
        <v>12.5</v>
      </c>
      <c r="K4773" s="184">
        <f t="shared" si="443"/>
        <v>12.5</v>
      </c>
      <c r="L4773" s="184">
        <f>IF(C4773="MTS", B4773, B4773 * IFERROR(VLOOKUP(C4773, 'QTY_CONVERSIONS '!A:B, 2, FALSE), "Units not  found"))</f>
        <v>1.9750000000000001</v>
      </c>
      <c r="M4773" s="185">
        <f t="shared" si="444"/>
        <v>24687.5</v>
      </c>
      <c r="N4773" s="143" t="str">
        <f>IFERROR(VLOOKUP(D4773, Product_Category!A:B, 2, FALSE), "Uncategorized")</f>
        <v>CROSCARMELLOSE SODIUM</v>
      </c>
      <c r="O4773" s="186">
        <f t="shared" si="446"/>
        <v>12500</v>
      </c>
      <c r="P4773" s="185">
        <f t="shared" si="445"/>
        <v>24687.5</v>
      </c>
      <c r="Q4773" s="143">
        <v>2023</v>
      </c>
      <c r="R4773" s="143" t="str">
        <f>IFERROR(VLOOKUP(G4773,'SOURCE COMPANY'!A:B, 2, FALSE), "")</f>
        <v>CREST PVT LTD</v>
      </c>
      <c r="S4773" s="143" t="str">
        <f>IFERROR(VLOOKUP(H4773,'CUSTOMER NAME'!A:B, 2, FALSE), "")</f>
        <v>WRAPSA PTY</v>
      </c>
    </row>
    <row r="4774" spans="1:19">
      <c r="A4774" s="137" t="s">
        <v>247</v>
      </c>
      <c r="B4774" s="138">
        <v>100</v>
      </c>
      <c r="C4774" s="138" t="s">
        <v>7</v>
      </c>
      <c r="D4774" s="138" t="s">
        <v>19</v>
      </c>
      <c r="E4774" s="138">
        <v>9.9</v>
      </c>
      <c r="F4774" s="138" t="s">
        <v>9</v>
      </c>
      <c r="G4774" s="221" t="s">
        <v>203</v>
      </c>
      <c r="H4774" s="139" t="s">
        <v>3768</v>
      </c>
      <c r="I4774" s="192" t="s">
        <v>3658</v>
      </c>
      <c r="J4774" s="184">
        <f>IF(F4774="USD", E4774, E4774 * IFERROR(VLOOKUP(F4774, EXCHANGE_RATE!A:B, 2, FALSE), "Currency not found"))</f>
        <v>9.9</v>
      </c>
      <c r="K4774" s="184">
        <f t="shared" si="443"/>
        <v>9.9</v>
      </c>
      <c r="L4774" s="184">
        <f>IF(C4774="MTS", B4774, B4774 * IFERROR(VLOOKUP(C4774, 'QTY_CONVERSIONS '!A:B, 2, FALSE), "Units not  found"))</f>
        <v>0.1</v>
      </c>
      <c r="M4774" s="185">
        <f t="shared" si="444"/>
        <v>990</v>
      </c>
      <c r="N4774" s="143" t="str">
        <f>IFERROR(VLOOKUP(D4774, Product_Category!A:B, 2, FALSE), "Uncategorized")</f>
        <v>CMC</v>
      </c>
      <c r="O4774" s="186">
        <f t="shared" si="446"/>
        <v>9900</v>
      </c>
      <c r="P4774" s="185">
        <f t="shared" si="445"/>
        <v>990</v>
      </c>
      <c r="Q4774" s="143">
        <v>2023</v>
      </c>
      <c r="R4774" s="143" t="str">
        <f>IFERROR(VLOOKUP(G4774,'SOURCE COMPANY'!A:B, 2, FALSE), "")</f>
        <v>PIOMA CHEMICALS</v>
      </c>
      <c r="S4774" s="143" t="str">
        <f>IFERROR(VLOOKUP(H4774,'CUSTOMER NAME'!A:B, 2, FALSE), "")</f>
        <v>Xeolas Pharma</v>
      </c>
    </row>
    <row r="4775" spans="1:19">
      <c r="A4775" s="137" t="s">
        <v>1000</v>
      </c>
      <c r="B4775" s="138">
        <v>1</v>
      </c>
      <c r="C4775" s="138" t="s">
        <v>7</v>
      </c>
      <c r="D4775" s="138" t="s">
        <v>798</v>
      </c>
      <c r="E4775" s="138">
        <v>13.46</v>
      </c>
      <c r="F4775" s="138" t="s">
        <v>9</v>
      </c>
      <c r="G4775" s="132" t="s">
        <v>3144</v>
      </c>
      <c r="H4775" s="139" t="s">
        <v>3973</v>
      </c>
      <c r="I4775" s="192" t="s">
        <v>3893</v>
      </c>
      <c r="J4775" s="184">
        <f>IF(F4775="USD", E4775, E4775 * IFERROR(VLOOKUP(F4775, EXCHANGE_RATE!A:B, 2, FALSE), "Currency not found"))</f>
        <v>13.46</v>
      </c>
      <c r="K4775" s="184">
        <f t="shared" si="443"/>
        <v>13.46</v>
      </c>
      <c r="L4775" s="184">
        <f>IF(C4775="MTS", B4775, B4775 * IFERROR(VLOOKUP(C4775, 'QTY_CONVERSIONS '!A:B, 2, FALSE), "Units not  found"))</f>
        <v>1E-3</v>
      </c>
      <c r="M4775" s="185">
        <f t="shared" si="444"/>
        <v>13.46</v>
      </c>
      <c r="N4775" s="143" t="str">
        <f>IFERROR(VLOOKUP(D4775, Product_Category!A:B, 2, FALSE), "Uncategorized")</f>
        <v>CMC</v>
      </c>
      <c r="O4775" s="186">
        <f t="shared" si="446"/>
        <v>13460</v>
      </c>
      <c r="P4775" s="185">
        <f t="shared" si="445"/>
        <v>13.46</v>
      </c>
      <c r="Q4775" s="143">
        <v>2023</v>
      </c>
      <c r="R4775" s="143" t="str">
        <f>IFERROR(VLOOKUP(G4775,'SOURCE COMPANY'!A:B, 2, FALSE), "")</f>
        <v>HIMEDIA LABS</v>
      </c>
      <c r="S4775" s="143" t="str">
        <f>IFERROR(VLOOKUP(H4775,'CUSTOMER NAME'!A:B, 2, FALSE), "")</f>
        <v>YANA CHEMODITIES</v>
      </c>
    </row>
    <row r="4776" spans="1:19">
      <c r="A4776" s="133" t="s">
        <v>929</v>
      </c>
      <c r="B4776" s="131">
        <v>2000</v>
      </c>
      <c r="C4776" s="131" t="s">
        <v>7</v>
      </c>
      <c r="D4776" s="131" t="s">
        <v>2805</v>
      </c>
      <c r="E4776" s="131">
        <v>329.34</v>
      </c>
      <c r="F4776" s="131" t="s">
        <v>1730</v>
      </c>
      <c r="G4776" s="132" t="s">
        <v>2702</v>
      </c>
      <c r="H4776" s="134" t="s">
        <v>2806</v>
      </c>
      <c r="I4776" s="192" t="s">
        <v>2670</v>
      </c>
      <c r="J4776" s="184">
        <f>IF(F4776="USD", E4776, E4776 * IFERROR(VLOOKUP(F4776, EXCHANGE_RATE!A:B, 2, FALSE), "Currency not found"))</f>
        <v>3.9520799999999996</v>
      </c>
      <c r="K4776" s="184">
        <f t="shared" si="443"/>
        <v>3.96</v>
      </c>
      <c r="L4776" s="184">
        <f>IF(C4776="MTS", B4776, B4776 * IFERROR(VLOOKUP(C4776, 'QTY_CONVERSIONS '!A:B, 2, FALSE), "Units not  found"))</f>
        <v>2</v>
      </c>
      <c r="M4776" s="185">
        <f t="shared" si="444"/>
        <v>7920</v>
      </c>
      <c r="N4776" s="143" t="str">
        <f>IFERROR(VLOOKUP(D4776, Product_Category!A:B, 2, FALSE), "Uncategorized")</f>
        <v>CMC</v>
      </c>
      <c r="O4776" s="186">
        <f t="shared" si="446"/>
        <v>3960</v>
      </c>
      <c r="P4776" s="185">
        <f t="shared" si="445"/>
        <v>7920</v>
      </c>
      <c r="Q4776" s="143">
        <v>2023</v>
      </c>
      <c r="R4776" s="143" t="str">
        <f>IFERROR(VLOOKUP(G4776,'SOURCE COMPANY'!A:B, 2, FALSE), "")</f>
        <v>Cellulose Sollutions</v>
      </c>
      <c r="S4776" s="143" t="str">
        <f>IFERROR(VLOOKUP(H4776,'CUSTOMER NAME'!A:B, 2, FALSE), "")</f>
        <v>YASH INTERNATIONAL</v>
      </c>
    </row>
    <row r="4777" spans="1:19">
      <c r="A4777" s="235" t="s">
        <v>1044</v>
      </c>
      <c r="B4777" s="227">
        <v>150</v>
      </c>
      <c r="C4777" s="221" t="s">
        <v>7</v>
      </c>
      <c r="D4777" s="221" t="s">
        <v>633</v>
      </c>
      <c r="E4777" s="230">
        <v>4.0599999999999996</v>
      </c>
      <c r="F4777" s="221" t="s">
        <v>9</v>
      </c>
      <c r="G4777" s="132" t="s">
        <v>802</v>
      </c>
      <c r="H4777" s="200" t="s">
        <v>2541</v>
      </c>
      <c r="I4777" s="219" t="str">
        <f t="shared" ref="I4777:I4786" si="447">I4776</f>
        <v>August</v>
      </c>
      <c r="J4777" s="184">
        <f>IF(F4777="USD", E4777, E4777 * IFERROR(VLOOKUP(F4777, EXCHANGE_RATE!A:B, 2, FALSE), "Currency not found"))</f>
        <v>4.0599999999999996</v>
      </c>
      <c r="K4777" s="184">
        <f t="shared" si="443"/>
        <v>4.0599999999999996</v>
      </c>
      <c r="L4777" s="184">
        <f>IF(C4777="MTS", B4777, B4777 * IFERROR(VLOOKUP(C4777, 'QTY_CONVERSIONS '!A:B, 2, FALSE), "Units not  found"))</f>
        <v>0.15</v>
      </c>
      <c r="M4777" s="185">
        <f t="shared" si="444"/>
        <v>608.99999999999989</v>
      </c>
      <c r="N4777" s="143" t="str">
        <f>IFERROR(VLOOKUP(D4777, Product_Category!A:B, 2, FALSE), "Uncategorized")</f>
        <v>CMC</v>
      </c>
      <c r="O4777" s="186">
        <f t="shared" si="446"/>
        <v>4059.9999999999995</v>
      </c>
      <c r="P4777" s="185">
        <f t="shared" si="445"/>
        <v>608.99999999999989</v>
      </c>
      <c r="Q4777" s="143">
        <v>2023</v>
      </c>
      <c r="R4777" s="143" t="str">
        <f>IFERROR(VLOOKUP(G4777,'SOURCE COMPANY'!A:B, 2, FALSE), "")</f>
        <v>MEDISTA LIFECARE</v>
      </c>
      <c r="S4777" s="143" t="str">
        <f>IFERROR(VLOOKUP(H4777,'CUSTOMER NAME'!A:B, 2, FALSE), "")</f>
        <v>YASH LIFE SCI</v>
      </c>
    </row>
    <row r="4778" spans="1:19">
      <c r="A4778" s="239" t="s">
        <v>1044</v>
      </c>
      <c r="B4778" s="244">
        <v>500</v>
      </c>
      <c r="C4778" s="240" t="s">
        <v>7</v>
      </c>
      <c r="D4778" s="240" t="s">
        <v>1102</v>
      </c>
      <c r="E4778" s="245">
        <v>2.25</v>
      </c>
      <c r="F4778" s="240" t="s">
        <v>9</v>
      </c>
      <c r="G4778" s="142" t="s">
        <v>802</v>
      </c>
      <c r="H4778" s="253" t="s">
        <v>2541</v>
      </c>
      <c r="I4778" s="219" t="str">
        <f t="shared" si="447"/>
        <v>August</v>
      </c>
      <c r="J4778" s="184">
        <f>IF(F4778="USD", E4778, E4778 * IFERROR(VLOOKUP(F4778, EXCHANGE_RATE!A:B, 2, FALSE), "Currency not found"))</f>
        <v>2.25</v>
      </c>
      <c r="K4778" s="184">
        <f t="shared" si="443"/>
        <v>2.25</v>
      </c>
      <c r="L4778" s="184">
        <f>IF(C4778="MTS", B4778, B4778 * IFERROR(VLOOKUP(C4778, 'QTY_CONVERSIONS '!A:B, 2, FALSE), "Units not  found"))</f>
        <v>0.5</v>
      </c>
      <c r="M4778" s="185">
        <f t="shared" si="444"/>
        <v>1125</v>
      </c>
      <c r="N4778" s="143" t="str">
        <f>IFERROR(VLOOKUP(D4778, Product_Category!A:B, 2, FALSE), "Uncategorized")</f>
        <v>MAGNESIUM STEARATE</v>
      </c>
      <c r="O4778" s="186">
        <f t="shared" si="446"/>
        <v>2250</v>
      </c>
      <c r="P4778" s="185">
        <f t="shared" si="445"/>
        <v>1125</v>
      </c>
      <c r="Q4778" s="143">
        <v>2023</v>
      </c>
      <c r="R4778" s="143" t="str">
        <f>IFERROR(VLOOKUP(G4778,'SOURCE COMPANY'!A:B, 2, FALSE), "")</f>
        <v>MEDISTA LIFECARE</v>
      </c>
      <c r="S4778" s="143" t="str">
        <f>IFERROR(VLOOKUP(H4778,'CUSTOMER NAME'!A:B, 2, FALSE), "")</f>
        <v>YASH LIFE SCI</v>
      </c>
    </row>
    <row r="4779" spans="1:19">
      <c r="A4779" s="234" t="s">
        <v>1044</v>
      </c>
      <c r="B4779" s="31">
        <v>1000</v>
      </c>
      <c r="C4779" s="143" t="s">
        <v>7</v>
      </c>
      <c r="D4779" s="143" t="s">
        <v>1102</v>
      </c>
      <c r="E4779" s="51">
        <v>2.5499999999999998</v>
      </c>
      <c r="F4779" s="143" t="s">
        <v>9</v>
      </c>
      <c r="G4779" s="142" t="s">
        <v>802</v>
      </c>
      <c r="H4779" s="198" t="s">
        <v>2205</v>
      </c>
      <c r="I4779" s="219" t="str">
        <f t="shared" si="447"/>
        <v>August</v>
      </c>
      <c r="J4779" s="184">
        <f>IF(F4779="USD", E4779, E4779 * IFERROR(VLOOKUP(F4779, EXCHANGE_RATE!A:B, 2, FALSE), "Currency not found"))</f>
        <v>2.5499999999999998</v>
      </c>
      <c r="K4779" s="184">
        <f t="shared" si="443"/>
        <v>2.5499999999999998</v>
      </c>
      <c r="L4779" s="184">
        <f>IF(C4779="MTS", B4779, B4779 * IFERROR(VLOOKUP(C4779, 'QTY_CONVERSIONS '!A:B, 2, FALSE), "Units not  found"))</f>
        <v>1</v>
      </c>
      <c r="M4779" s="185">
        <f t="shared" si="444"/>
        <v>2550</v>
      </c>
      <c r="N4779" s="143" t="str">
        <f>IFERROR(VLOOKUP(D4779, Product_Category!A:B, 2, FALSE), "Uncategorized")</f>
        <v>MAGNESIUM STEARATE</v>
      </c>
      <c r="O4779" s="186">
        <f t="shared" si="446"/>
        <v>2550</v>
      </c>
      <c r="P4779" s="185">
        <f t="shared" si="445"/>
        <v>2550</v>
      </c>
      <c r="Q4779" s="143">
        <v>2023</v>
      </c>
      <c r="R4779" s="143" t="str">
        <f>IFERROR(VLOOKUP(G4779,'SOURCE COMPANY'!A:B, 2, FALSE), "")</f>
        <v>MEDISTA LIFECARE</v>
      </c>
      <c r="S4779" s="143" t="str">
        <f>IFERROR(VLOOKUP(H4779,'CUSTOMER NAME'!A:B, 2, FALSE), "")</f>
        <v>YASH LIFESCI</v>
      </c>
    </row>
    <row r="4780" spans="1:19">
      <c r="A4780" s="233" t="s">
        <v>801</v>
      </c>
      <c r="B4780" s="118">
        <v>75</v>
      </c>
      <c r="C4780" s="118" t="s">
        <v>7</v>
      </c>
      <c r="D4780" s="118" t="s">
        <v>626</v>
      </c>
      <c r="E4780" s="255">
        <v>5.44</v>
      </c>
      <c r="F4780" s="118" t="s">
        <v>9</v>
      </c>
      <c r="G4780" s="131" t="s">
        <v>802</v>
      </c>
      <c r="H4780" s="199" t="s">
        <v>803</v>
      </c>
      <c r="I4780" s="219" t="str">
        <f t="shared" si="447"/>
        <v>August</v>
      </c>
      <c r="J4780" s="184">
        <f>IF(F4780="USD", E4780, E4780 * IFERROR(VLOOKUP(F4780, EXCHANGE_RATE!A:B, 2, FALSE), "Currency not found"))</f>
        <v>5.44</v>
      </c>
      <c r="K4780" s="184">
        <f t="shared" si="443"/>
        <v>5.44</v>
      </c>
      <c r="L4780" s="184">
        <f>IF(C4780="MTS", B4780, B4780 * IFERROR(VLOOKUP(C4780, 'QTY_CONVERSIONS '!A:B, 2, FALSE), "Units not  found"))</f>
        <v>7.4999999999999997E-2</v>
      </c>
      <c r="M4780" s="185">
        <f t="shared" si="444"/>
        <v>408.00000000000006</v>
      </c>
      <c r="N4780" s="143" t="str">
        <f>IFERROR(VLOOKUP(D4780, Product_Category!A:B, 2, FALSE), "Uncategorized")</f>
        <v>CROSCARMELLOSE SODIUM</v>
      </c>
      <c r="O4780" s="186">
        <f t="shared" si="446"/>
        <v>5440</v>
      </c>
      <c r="P4780" s="185">
        <f t="shared" si="445"/>
        <v>408</v>
      </c>
      <c r="Q4780" s="143">
        <v>2023</v>
      </c>
      <c r="R4780" s="143" t="str">
        <f>IFERROR(VLOOKUP(G4780,'SOURCE COMPANY'!A:B, 2, FALSE), "")</f>
        <v>MEDISTA LIFECARE</v>
      </c>
      <c r="S4780" s="143" t="str">
        <f>IFERROR(VLOOKUP(H4780,'CUSTOMER NAME'!A:B, 2, FALSE), "")</f>
        <v>YASH LIFESCIENCES</v>
      </c>
    </row>
    <row r="4781" spans="1:19">
      <c r="A4781" s="233" t="s">
        <v>801</v>
      </c>
      <c r="B4781" s="118">
        <v>75</v>
      </c>
      <c r="C4781" s="118" t="s">
        <v>7</v>
      </c>
      <c r="D4781" s="118" t="s">
        <v>626</v>
      </c>
      <c r="E4781" s="255">
        <v>5.44</v>
      </c>
      <c r="F4781" s="118" t="s">
        <v>9</v>
      </c>
      <c r="G4781" s="131" t="s">
        <v>802</v>
      </c>
      <c r="H4781" s="199" t="s">
        <v>803</v>
      </c>
      <c r="I4781" s="219" t="str">
        <f t="shared" si="447"/>
        <v>August</v>
      </c>
      <c r="J4781" s="184">
        <f>IF(F4781="USD", E4781, E4781 * IFERROR(VLOOKUP(F4781, EXCHANGE_RATE!A:B, 2, FALSE), "Currency not found"))</f>
        <v>5.44</v>
      </c>
      <c r="K4781" s="184">
        <f t="shared" si="443"/>
        <v>5.44</v>
      </c>
      <c r="L4781" s="184">
        <f>IF(C4781="MTS", B4781, B4781 * IFERROR(VLOOKUP(C4781, 'QTY_CONVERSIONS '!A:B, 2, FALSE), "Units not  found"))</f>
        <v>7.4999999999999997E-2</v>
      </c>
      <c r="M4781" s="185">
        <f t="shared" si="444"/>
        <v>408.00000000000006</v>
      </c>
      <c r="N4781" s="143" t="str">
        <f>IFERROR(VLOOKUP(D4781, Product_Category!A:B, 2, FALSE), "Uncategorized")</f>
        <v>CROSCARMELLOSE SODIUM</v>
      </c>
      <c r="O4781" s="186">
        <f t="shared" si="446"/>
        <v>5440</v>
      </c>
      <c r="P4781" s="185">
        <f t="shared" si="445"/>
        <v>408</v>
      </c>
      <c r="Q4781" s="143">
        <v>2023</v>
      </c>
      <c r="R4781" s="143" t="str">
        <f>IFERROR(VLOOKUP(G4781,'SOURCE COMPANY'!A:B, 2, FALSE), "")</f>
        <v>MEDISTA LIFECARE</v>
      </c>
      <c r="S4781" s="143" t="str">
        <f>IFERROR(VLOOKUP(H4781,'CUSTOMER NAME'!A:B, 2, FALSE), "")</f>
        <v>YASH LIFESCIENCES</v>
      </c>
    </row>
    <row r="4782" spans="1:19">
      <c r="A4782" s="238" t="s">
        <v>801</v>
      </c>
      <c r="B4782" s="224">
        <v>75</v>
      </c>
      <c r="C4782" s="224" t="s">
        <v>7</v>
      </c>
      <c r="D4782" s="224" t="s">
        <v>626</v>
      </c>
      <c r="E4782" s="256">
        <v>5.44</v>
      </c>
      <c r="F4782" s="224" t="s">
        <v>9</v>
      </c>
      <c r="G4782" s="131" t="s">
        <v>802</v>
      </c>
      <c r="H4782" s="203" t="s">
        <v>803</v>
      </c>
      <c r="I4782" s="219" t="str">
        <f t="shared" si="447"/>
        <v>August</v>
      </c>
      <c r="J4782" s="184">
        <f>IF(F4782="USD", E4782, E4782 * IFERROR(VLOOKUP(F4782, EXCHANGE_RATE!A:B, 2, FALSE), "Currency not found"))</f>
        <v>5.44</v>
      </c>
      <c r="K4782" s="184">
        <f t="shared" si="443"/>
        <v>5.44</v>
      </c>
      <c r="L4782" s="184">
        <f>IF(C4782="MTS", B4782, B4782 * IFERROR(VLOOKUP(C4782, 'QTY_CONVERSIONS '!A:B, 2, FALSE), "Units not  found"))</f>
        <v>7.4999999999999997E-2</v>
      </c>
      <c r="M4782" s="185">
        <f t="shared" si="444"/>
        <v>408.00000000000006</v>
      </c>
      <c r="N4782" s="143" t="str">
        <f>IFERROR(VLOOKUP(D4782, Product_Category!A:B, 2, FALSE), "Uncategorized")</f>
        <v>CROSCARMELLOSE SODIUM</v>
      </c>
      <c r="O4782" s="186">
        <f t="shared" si="446"/>
        <v>5440</v>
      </c>
      <c r="P4782" s="185">
        <f t="shared" si="445"/>
        <v>408</v>
      </c>
      <c r="Q4782" s="143">
        <v>2023</v>
      </c>
      <c r="R4782" s="143" t="str">
        <f>IFERROR(VLOOKUP(G4782,'SOURCE COMPANY'!A:B, 2, FALSE), "")</f>
        <v>MEDISTA LIFECARE</v>
      </c>
      <c r="S4782" s="143" t="str">
        <f>IFERROR(VLOOKUP(H4782,'CUSTOMER NAME'!A:B, 2, FALSE), "")</f>
        <v>YASH LIFESCIENCES</v>
      </c>
    </row>
    <row r="4783" spans="1:19">
      <c r="A4783" s="237" t="s">
        <v>801</v>
      </c>
      <c r="B4783" s="226">
        <v>75</v>
      </c>
      <c r="C4783" s="226" t="s">
        <v>7</v>
      </c>
      <c r="D4783" s="226" t="s">
        <v>626</v>
      </c>
      <c r="E4783" s="257">
        <v>5.44</v>
      </c>
      <c r="F4783" s="226" t="s">
        <v>9</v>
      </c>
      <c r="G4783" s="131" t="s">
        <v>802</v>
      </c>
      <c r="H4783" s="251" t="s">
        <v>803</v>
      </c>
      <c r="I4783" s="219" t="str">
        <f t="shared" si="447"/>
        <v>August</v>
      </c>
      <c r="J4783" s="184">
        <f>IF(F4783="USD", E4783, E4783 * IFERROR(VLOOKUP(F4783, EXCHANGE_RATE!A:B, 2, FALSE), "Currency not found"))</f>
        <v>5.44</v>
      </c>
      <c r="K4783" s="184">
        <f t="shared" si="443"/>
        <v>5.44</v>
      </c>
      <c r="L4783" s="184">
        <f>IF(C4783="MTS", B4783, B4783 * IFERROR(VLOOKUP(C4783, 'QTY_CONVERSIONS '!A:B, 2, FALSE), "Units not  found"))</f>
        <v>7.4999999999999997E-2</v>
      </c>
      <c r="M4783" s="185">
        <f t="shared" si="444"/>
        <v>408.00000000000006</v>
      </c>
      <c r="N4783" s="143" t="str">
        <f>IFERROR(VLOOKUP(D4783, Product_Category!A:B, 2, FALSE), "Uncategorized")</f>
        <v>CROSCARMELLOSE SODIUM</v>
      </c>
      <c r="O4783" s="186">
        <f t="shared" si="446"/>
        <v>5440</v>
      </c>
      <c r="P4783" s="185">
        <f t="shared" si="445"/>
        <v>408</v>
      </c>
      <c r="Q4783" s="143">
        <v>2023</v>
      </c>
      <c r="R4783" s="143" t="str">
        <f>IFERROR(VLOOKUP(G4783,'SOURCE COMPANY'!A:B, 2, FALSE), "")</f>
        <v>MEDISTA LIFECARE</v>
      </c>
      <c r="S4783" s="143" t="str">
        <f>IFERROR(VLOOKUP(H4783,'CUSTOMER NAME'!A:B, 2, FALSE), "")</f>
        <v>YASH LIFESCIENCES</v>
      </c>
    </row>
    <row r="4784" spans="1:19">
      <c r="A4784" s="233" t="s">
        <v>801</v>
      </c>
      <c r="B4784" s="118">
        <v>200</v>
      </c>
      <c r="C4784" s="118" t="s">
        <v>7</v>
      </c>
      <c r="D4784" s="118" t="s">
        <v>633</v>
      </c>
      <c r="E4784" s="255">
        <v>3.84</v>
      </c>
      <c r="F4784" s="118" t="s">
        <v>9</v>
      </c>
      <c r="G4784" s="131" t="s">
        <v>802</v>
      </c>
      <c r="H4784" s="199" t="s">
        <v>803</v>
      </c>
      <c r="I4784" s="219" t="str">
        <f t="shared" si="447"/>
        <v>August</v>
      </c>
      <c r="J4784" s="184">
        <f>IF(F4784="USD", E4784, E4784 * IFERROR(VLOOKUP(F4784, EXCHANGE_RATE!A:B, 2, FALSE), "Currency not found"))</f>
        <v>3.84</v>
      </c>
      <c r="K4784" s="184">
        <f t="shared" si="443"/>
        <v>3.84</v>
      </c>
      <c r="L4784" s="184">
        <f>IF(C4784="MTS", B4784, B4784 * IFERROR(VLOOKUP(C4784, 'QTY_CONVERSIONS '!A:B, 2, FALSE), "Units not  found"))</f>
        <v>0.2</v>
      </c>
      <c r="M4784" s="185">
        <f t="shared" si="444"/>
        <v>768</v>
      </c>
      <c r="N4784" s="143" t="str">
        <f>IFERROR(VLOOKUP(D4784, Product_Category!A:B, 2, FALSE), "Uncategorized")</f>
        <v>CMC</v>
      </c>
      <c r="O4784" s="186">
        <f t="shared" si="446"/>
        <v>3840</v>
      </c>
      <c r="P4784" s="185">
        <f t="shared" si="445"/>
        <v>768</v>
      </c>
      <c r="Q4784" s="143">
        <v>2023</v>
      </c>
      <c r="R4784" s="143" t="str">
        <f>IFERROR(VLOOKUP(G4784,'SOURCE COMPANY'!A:B, 2, FALSE), "")</f>
        <v>MEDISTA LIFECARE</v>
      </c>
      <c r="S4784" s="143" t="str">
        <f>IFERROR(VLOOKUP(H4784,'CUSTOMER NAME'!A:B, 2, FALSE), "")</f>
        <v>YASH LIFESCIENCES</v>
      </c>
    </row>
    <row r="4785" spans="1:19">
      <c r="A4785" s="233" t="s">
        <v>801</v>
      </c>
      <c r="B4785" s="118">
        <v>200</v>
      </c>
      <c r="C4785" s="118" t="s">
        <v>7</v>
      </c>
      <c r="D4785" s="118" t="s">
        <v>633</v>
      </c>
      <c r="E4785" s="255">
        <v>3.84</v>
      </c>
      <c r="F4785" s="118" t="s">
        <v>9</v>
      </c>
      <c r="G4785" s="131" t="s">
        <v>802</v>
      </c>
      <c r="H4785" s="199" t="s">
        <v>803</v>
      </c>
      <c r="I4785" s="219" t="str">
        <f t="shared" si="447"/>
        <v>August</v>
      </c>
      <c r="J4785" s="184">
        <f>IF(F4785="USD", E4785, E4785 * IFERROR(VLOOKUP(F4785, EXCHANGE_RATE!A:B, 2, FALSE), "Currency not found"))</f>
        <v>3.84</v>
      </c>
      <c r="K4785" s="184">
        <f t="shared" si="443"/>
        <v>3.84</v>
      </c>
      <c r="L4785" s="184">
        <f>IF(C4785="MTS", B4785, B4785 * IFERROR(VLOOKUP(C4785, 'QTY_CONVERSIONS '!A:B, 2, FALSE), "Units not  found"))</f>
        <v>0.2</v>
      </c>
      <c r="M4785" s="185">
        <f t="shared" si="444"/>
        <v>768</v>
      </c>
      <c r="N4785" s="143" t="str">
        <f>IFERROR(VLOOKUP(D4785, Product_Category!A:B, 2, FALSE), "Uncategorized")</f>
        <v>CMC</v>
      </c>
      <c r="O4785" s="186">
        <f t="shared" si="446"/>
        <v>3840</v>
      </c>
      <c r="P4785" s="185">
        <f t="shared" si="445"/>
        <v>768</v>
      </c>
      <c r="Q4785" s="143">
        <v>2023</v>
      </c>
      <c r="R4785" s="143" t="str">
        <f>IFERROR(VLOOKUP(G4785,'SOURCE COMPANY'!A:B, 2, FALSE), "")</f>
        <v>MEDISTA LIFECARE</v>
      </c>
      <c r="S4785" s="143" t="str">
        <f>IFERROR(VLOOKUP(H4785,'CUSTOMER NAME'!A:B, 2, FALSE), "")</f>
        <v>YASH LIFESCIENCES</v>
      </c>
    </row>
    <row r="4786" spans="1:19">
      <c r="A4786" s="233" t="s">
        <v>1089</v>
      </c>
      <c r="B4786" s="118">
        <v>2000</v>
      </c>
      <c r="C4786" s="118" t="s">
        <v>7</v>
      </c>
      <c r="D4786" s="118" t="s">
        <v>574</v>
      </c>
      <c r="E4786" s="255">
        <v>1.7599648000000001</v>
      </c>
      <c r="F4786" s="118" t="s">
        <v>9</v>
      </c>
      <c r="G4786" s="131" t="s">
        <v>802</v>
      </c>
      <c r="H4786" s="199" t="s">
        <v>1092</v>
      </c>
      <c r="I4786" s="219" t="str">
        <f t="shared" si="447"/>
        <v>August</v>
      </c>
      <c r="J4786" s="184">
        <f>IF(F4786="USD", E4786, E4786 * IFERROR(VLOOKUP(F4786, EXCHANGE_RATE!A:B, 2, FALSE), "Currency not found"))</f>
        <v>1.7599648000000001</v>
      </c>
      <c r="K4786" s="184">
        <f t="shared" si="443"/>
        <v>1.76</v>
      </c>
      <c r="L4786" s="184">
        <f>IF(C4786="MTS", B4786, B4786 * IFERROR(VLOOKUP(C4786, 'QTY_CONVERSIONS '!A:B, 2, FALSE), "Units not  found"))</f>
        <v>2</v>
      </c>
      <c r="M4786" s="185">
        <f t="shared" si="444"/>
        <v>3520</v>
      </c>
      <c r="N4786" s="143" t="str">
        <f>IFERROR(VLOOKUP(D4786, Product_Category!A:B, 2, FALSE), "Uncategorized")</f>
        <v>MCC</v>
      </c>
      <c r="O4786" s="186">
        <f t="shared" si="446"/>
        <v>1760</v>
      </c>
      <c r="P4786" s="185">
        <f t="shared" si="445"/>
        <v>3520</v>
      </c>
      <c r="Q4786" s="143">
        <v>2023</v>
      </c>
      <c r="R4786" s="143" t="str">
        <f>IFERROR(VLOOKUP(G4786,'SOURCE COMPANY'!A:B, 2, FALSE), "")</f>
        <v>MEDISTA LIFECARE</v>
      </c>
      <c r="S4786" s="143" t="str">
        <f>IFERROR(VLOOKUP(H4786,'CUSTOMER NAME'!A:B, 2, FALSE), "")</f>
        <v>YASH LIFESCIENCES</v>
      </c>
    </row>
    <row r="4787" spans="1:19">
      <c r="A4787" s="133" t="s">
        <v>1044</v>
      </c>
      <c r="B4787" s="131">
        <v>8000</v>
      </c>
      <c r="C4787" s="131" t="s">
        <v>7</v>
      </c>
      <c r="D4787" s="131" t="s">
        <v>3536</v>
      </c>
      <c r="E4787" s="131">
        <v>1.75</v>
      </c>
      <c r="F4787" s="131" t="s">
        <v>9</v>
      </c>
      <c r="G4787" s="131" t="s">
        <v>802</v>
      </c>
      <c r="H4787" s="134" t="s">
        <v>803</v>
      </c>
      <c r="I4787" s="192" t="s">
        <v>3658</v>
      </c>
      <c r="J4787" s="184">
        <f>IF(F4787="USD", E4787, E4787 * IFERROR(VLOOKUP(F4787, EXCHANGE_RATE!A:B, 2, FALSE), "Currency not found"))</f>
        <v>1.75</v>
      </c>
      <c r="K4787" s="184">
        <f t="shared" si="443"/>
        <v>1.75</v>
      </c>
      <c r="L4787" s="184">
        <f>IF(C4787="MTS", B4787, B4787 * IFERROR(VLOOKUP(C4787, 'QTY_CONVERSIONS '!A:B, 2, FALSE), "Units not  found"))</f>
        <v>8</v>
      </c>
      <c r="M4787" s="185">
        <f t="shared" si="444"/>
        <v>14000</v>
      </c>
      <c r="N4787" s="143" t="str">
        <f>IFERROR(VLOOKUP(D4787, Product_Category!A:B, 2, FALSE), "Uncategorized")</f>
        <v>MCC</v>
      </c>
      <c r="O4787" s="186">
        <f t="shared" si="446"/>
        <v>1750</v>
      </c>
      <c r="P4787" s="185">
        <f t="shared" si="445"/>
        <v>14000</v>
      </c>
      <c r="Q4787" s="143">
        <v>2023</v>
      </c>
      <c r="R4787" s="143" t="str">
        <f>IFERROR(VLOOKUP(G4787,'SOURCE COMPANY'!A:B, 2, FALSE), "")</f>
        <v>MEDISTA LIFECARE</v>
      </c>
      <c r="S4787" s="143" t="str">
        <f>IFERROR(VLOOKUP(H4787,'CUSTOMER NAME'!A:B, 2, FALSE), "")</f>
        <v>YASH LIFESCIENCES</v>
      </c>
    </row>
    <row r="4788" spans="1:19">
      <c r="A4788" s="119" t="s">
        <v>1044</v>
      </c>
      <c r="B4788" s="120">
        <v>2300</v>
      </c>
      <c r="C4788" s="120" t="s">
        <v>7</v>
      </c>
      <c r="D4788" s="120" t="s">
        <v>910</v>
      </c>
      <c r="E4788" s="120">
        <v>2.27</v>
      </c>
      <c r="F4788" s="120" t="s">
        <v>9</v>
      </c>
      <c r="G4788" s="131" t="s">
        <v>802</v>
      </c>
      <c r="H4788" s="121" t="s">
        <v>803</v>
      </c>
      <c r="I4788" s="192" t="s">
        <v>3389</v>
      </c>
      <c r="J4788" s="184">
        <f>IF(F4788="USD", E4788, E4788 * IFERROR(VLOOKUP(F4788, EXCHANGE_RATE!A:B, 2, FALSE), "Currency not found"))</f>
        <v>2.27</v>
      </c>
      <c r="K4788" s="184">
        <f t="shared" si="443"/>
        <v>2.27</v>
      </c>
      <c r="L4788" s="184">
        <f>IF(C4788="MTS", B4788, B4788 * IFERROR(VLOOKUP(C4788, 'QTY_CONVERSIONS '!A:B, 2, FALSE), "Units not  found"))</f>
        <v>2.3000000000000003</v>
      </c>
      <c r="M4788" s="185">
        <f t="shared" si="444"/>
        <v>5221</v>
      </c>
      <c r="N4788" s="143" t="str">
        <f>IFERROR(VLOOKUP(D4788, Product_Category!A:B, 2, FALSE), "Uncategorized")</f>
        <v>MAGNESIUM STEARATE</v>
      </c>
      <c r="O4788" s="186">
        <f t="shared" si="446"/>
        <v>2270</v>
      </c>
      <c r="P4788" s="185">
        <f t="shared" si="445"/>
        <v>5221.0000000000009</v>
      </c>
      <c r="Q4788" s="143">
        <v>2023</v>
      </c>
      <c r="R4788" s="143" t="str">
        <f>IFERROR(VLOOKUP(G4788,'SOURCE COMPANY'!A:B, 2, FALSE), "")</f>
        <v>MEDISTA LIFECARE</v>
      </c>
      <c r="S4788" s="143" t="str">
        <f>IFERROR(VLOOKUP(H4788,'CUSTOMER NAME'!A:B, 2, FALSE), "")</f>
        <v>YASH LIFESCIENCES</v>
      </c>
    </row>
    <row r="4789" spans="1:19">
      <c r="A4789" s="119" t="s">
        <v>1044</v>
      </c>
      <c r="B4789" s="120">
        <v>2000</v>
      </c>
      <c r="C4789" s="120" t="s">
        <v>7</v>
      </c>
      <c r="D4789" s="120" t="s">
        <v>3048</v>
      </c>
      <c r="E4789" s="120">
        <v>5.78</v>
      </c>
      <c r="F4789" s="120" t="s">
        <v>9</v>
      </c>
      <c r="G4789" s="131" t="s">
        <v>802</v>
      </c>
      <c r="H4789" s="121" t="s">
        <v>803</v>
      </c>
      <c r="I4789" s="192" t="s">
        <v>3389</v>
      </c>
      <c r="J4789" s="184">
        <f>IF(F4789="USD", E4789, E4789 * IFERROR(VLOOKUP(F4789, EXCHANGE_RATE!A:B, 2, FALSE), "Currency not found"))</f>
        <v>5.78</v>
      </c>
      <c r="K4789" s="184">
        <f t="shared" si="443"/>
        <v>5.78</v>
      </c>
      <c r="L4789" s="184">
        <f>IF(C4789="MTS", B4789, B4789 * IFERROR(VLOOKUP(C4789, 'QTY_CONVERSIONS '!A:B, 2, FALSE), "Units not  found"))</f>
        <v>2</v>
      </c>
      <c r="M4789" s="185">
        <f t="shared" si="444"/>
        <v>11560</v>
      </c>
      <c r="N4789" s="143" t="str">
        <f>IFERROR(VLOOKUP(D4789, Product_Category!A:B, 2, FALSE), "Uncategorized")</f>
        <v>CROSCARMELLOSE SODIUM</v>
      </c>
      <c r="O4789" s="186">
        <f t="shared" si="446"/>
        <v>5780</v>
      </c>
      <c r="P4789" s="185">
        <f t="shared" si="445"/>
        <v>11560</v>
      </c>
      <c r="Q4789" s="143">
        <v>2023</v>
      </c>
      <c r="R4789" s="143" t="str">
        <f>IFERROR(VLOOKUP(G4789,'SOURCE COMPANY'!A:B, 2, FALSE), "")</f>
        <v>MEDISTA LIFECARE</v>
      </c>
      <c r="S4789" s="143" t="str">
        <f>IFERROR(VLOOKUP(H4789,'CUSTOMER NAME'!A:B, 2, FALSE), "")</f>
        <v>YASH LIFESCIENCES</v>
      </c>
    </row>
    <row r="4790" spans="1:19">
      <c r="A4790" s="122" t="s">
        <v>1044</v>
      </c>
      <c r="B4790" s="123">
        <v>2000</v>
      </c>
      <c r="C4790" s="123" t="s">
        <v>7</v>
      </c>
      <c r="D4790" s="123" t="s">
        <v>3048</v>
      </c>
      <c r="E4790" s="123">
        <v>5.75</v>
      </c>
      <c r="F4790" s="123" t="s">
        <v>9</v>
      </c>
      <c r="G4790" s="131" t="s">
        <v>802</v>
      </c>
      <c r="H4790" s="124" t="s">
        <v>803</v>
      </c>
      <c r="I4790" s="192" t="s">
        <v>3389</v>
      </c>
      <c r="J4790" s="184">
        <f>IF(F4790="USD", E4790, E4790 * IFERROR(VLOOKUP(F4790, EXCHANGE_RATE!A:B, 2, FALSE), "Currency not found"))</f>
        <v>5.75</v>
      </c>
      <c r="K4790" s="184">
        <f t="shared" si="443"/>
        <v>5.75</v>
      </c>
      <c r="L4790" s="184">
        <f>IF(C4790="MTS", B4790, B4790 * IFERROR(VLOOKUP(C4790, 'QTY_CONVERSIONS '!A:B, 2, FALSE), "Units not  found"))</f>
        <v>2</v>
      </c>
      <c r="M4790" s="185">
        <f t="shared" si="444"/>
        <v>11500</v>
      </c>
      <c r="N4790" s="143" t="str">
        <f>IFERROR(VLOOKUP(D4790, Product_Category!A:B, 2, FALSE), "Uncategorized")</f>
        <v>CROSCARMELLOSE SODIUM</v>
      </c>
      <c r="O4790" s="186">
        <f t="shared" si="446"/>
        <v>5750</v>
      </c>
      <c r="P4790" s="185">
        <f t="shared" si="445"/>
        <v>11500</v>
      </c>
      <c r="Q4790" s="143">
        <v>2023</v>
      </c>
      <c r="R4790" s="143" t="str">
        <f>IFERROR(VLOOKUP(G4790,'SOURCE COMPANY'!A:B, 2, FALSE), "")</f>
        <v>MEDISTA LIFECARE</v>
      </c>
      <c r="S4790" s="143" t="str">
        <f>IFERROR(VLOOKUP(H4790,'CUSTOMER NAME'!A:B, 2, FALSE), "")</f>
        <v>YASH LIFESCIENCES</v>
      </c>
    </row>
    <row r="4791" spans="1:19">
      <c r="A4791" s="119" t="s">
        <v>1044</v>
      </c>
      <c r="B4791" s="120">
        <v>200</v>
      </c>
      <c r="C4791" s="120" t="s">
        <v>7</v>
      </c>
      <c r="D4791" s="120" t="s">
        <v>3048</v>
      </c>
      <c r="E4791" s="120">
        <v>4.51</v>
      </c>
      <c r="F4791" s="120" t="s">
        <v>9</v>
      </c>
      <c r="G4791" s="131" t="s">
        <v>802</v>
      </c>
      <c r="H4791" s="121" t="s">
        <v>803</v>
      </c>
      <c r="I4791" s="192" t="s">
        <v>3389</v>
      </c>
      <c r="J4791" s="184">
        <f>IF(F4791="USD", E4791, E4791 * IFERROR(VLOOKUP(F4791, EXCHANGE_RATE!A:B, 2, FALSE), "Currency not found"))</f>
        <v>4.51</v>
      </c>
      <c r="K4791" s="184">
        <f t="shared" si="443"/>
        <v>4.51</v>
      </c>
      <c r="L4791" s="184">
        <f>IF(C4791="MTS", B4791, B4791 * IFERROR(VLOOKUP(C4791, 'QTY_CONVERSIONS '!A:B, 2, FALSE), "Units not  found"))</f>
        <v>0.2</v>
      </c>
      <c r="M4791" s="185">
        <f t="shared" si="444"/>
        <v>902</v>
      </c>
      <c r="N4791" s="143" t="str">
        <f>IFERROR(VLOOKUP(D4791, Product_Category!A:B, 2, FALSE), "Uncategorized")</f>
        <v>CROSCARMELLOSE SODIUM</v>
      </c>
      <c r="O4791" s="186">
        <f t="shared" si="446"/>
        <v>4510</v>
      </c>
      <c r="P4791" s="185">
        <f t="shared" si="445"/>
        <v>902</v>
      </c>
      <c r="Q4791" s="143">
        <v>2023</v>
      </c>
      <c r="R4791" s="143" t="str">
        <f>IFERROR(VLOOKUP(G4791,'SOURCE COMPANY'!A:B, 2, FALSE), "")</f>
        <v>MEDISTA LIFECARE</v>
      </c>
      <c r="S4791" s="143" t="str">
        <f>IFERROR(VLOOKUP(H4791,'CUSTOMER NAME'!A:B, 2, FALSE), "")</f>
        <v>YASH LIFESCIENCES</v>
      </c>
    </row>
    <row r="4792" spans="1:19">
      <c r="A4792" s="119" t="s">
        <v>1044</v>
      </c>
      <c r="B4792" s="120">
        <v>5000</v>
      </c>
      <c r="C4792" s="120" t="s">
        <v>7</v>
      </c>
      <c r="D4792" s="120" t="s">
        <v>3136</v>
      </c>
      <c r="E4792" s="120">
        <v>1.74</v>
      </c>
      <c r="F4792" s="120" t="s">
        <v>9</v>
      </c>
      <c r="G4792" s="131" t="s">
        <v>802</v>
      </c>
      <c r="H4792" s="121" t="s">
        <v>803</v>
      </c>
      <c r="I4792" s="192" t="s">
        <v>3389</v>
      </c>
      <c r="J4792" s="184">
        <f>IF(F4792="USD", E4792, E4792 * IFERROR(VLOOKUP(F4792, EXCHANGE_RATE!A:B, 2, FALSE), "Currency not found"))</f>
        <v>1.74</v>
      </c>
      <c r="K4792" s="184">
        <f t="shared" si="443"/>
        <v>1.74</v>
      </c>
      <c r="L4792" s="184">
        <f>IF(C4792="MTS", B4792, B4792 * IFERROR(VLOOKUP(C4792, 'QTY_CONVERSIONS '!A:B, 2, FALSE), "Units not  found"))</f>
        <v>5</v>
      </c>
      <c r="M4792" s="185">
        <f t="shared" si="444"/>
        <v>8700</v>
      </c>
      <c r="N4792" s="143" t="str">
        <f>IFERROR(VLOOKUP(D4792, Product_Category!A:B, 2, FALSE), "Uncategorized")</f>
        <v>MCC</v>
      </c>
      <c r="O4792" s="186">
        <f t="shared" si="446"/>
        <v>1740</v>
      </c>
      <c r="P4792" s="185">
        <f t="shared" si="445"/>
        <v>8700</v>
      </c>
      <c r="Q4792" s="143">
        <v>2023</v>
      </c>
      <c r="R4792" s="143" t="str">
        <f>IFERROR(VLOOKUP(G4792,'SOURCE COMPANY'!A:B, 2, FALSE), "")</f>
        <v>MEDISTA LIFECARE</v>
      </c>
      <c r="S4792" s="143" t="str">
        <f>IFERROR(VLOOKUP(H4792,'CUSTOMER NAME'!A:B, 2, FALSE), "")</f>
        <v>YASH LIFESCIENCES</v>
      </c>
    </row>
    <row r="4793" spans="1:19">
      <c r="A4793" s="119" t="s">
        <v>1044</v>
      </c>
      <c r="B4793" s="120">
        <v>5000</v>
      </c>
      <c r="C4793" s="120" t="s">
        <v>7</v>
      </c>
      <c r="D4793" s="120" t="s">
        <v>3136</v>
      </c>
      <c r="E4793" s="120">
        <v>1.78</v>
      </c>
      <c r="F4793" s="120" t="s">
        <v>9</v>
      </c>
      <c r="G4793" s="131" t="s">
        <v>802</v>
      </c>
      <c r="H4793" s="121" t="s">
        <v>803</v>
      </c>
      <c r="I4793" s="192" t="s">
        <v>3389</v>
      </c>
      <c r="J4793" s="184">
        <f>IF(F4793="USD", E4793, E4793 * IFERROR(VLOOKUP(F4793, EXCHANGE_RATE!A:B, 2, FALSE), "Currency not found"))</f>
        <v>1.78</v>
      </c>
      <c r="K4793" s="184">
        <f t="shared" si="443"/>
        <v>1.78</v>
      </c>
      <c r="L4793" s="184">
        <f>IF(C4793="MTS", B4793, B4793 * IFERROR(VLOOKUP(C4793, 'QTY_CONVERSIONS '!A:B, 2, FALSE), "Units not  found"))</f>
        <v>5</v>
      </c>
      <c r="M4793" s="185">
        <f t="shared" si="444"/>
        <v>8900</v>
      </c>
      <c r="N4793" s="143" t="str">
        <f>IFERROR(VLOOKUP(D4793, Product_Category!A:B, 2, FALSE), "Uncategorized")</f>
        <v>MCC</v>
      </c>
      <c r="O4793" s="186">
        <f t="shared" si="446"/>
        <v>1780</v>
      </c>
      <c r="P4793" s="185">
        <f t="shared" si="445"/>
        <v>8900</v>
      </c>
      <c r="Q4793" s="143">
        <v>2023</v>
      </c>
      <c r="R4793" s="143" t="str">
        <f>IFERROR(VLOOKUP(G4793,'SOURCE COMPANY'!A:B, 2, FALSE), "")</f>
        <v>MEDISTA LIFECARE</v>
      </c>
      <c r="S4793" s="143" t="str">
        <f>IFERROR(VLOOKUP(H4793,'CUSTOMER NAME'!A:B, 2, FALSE), "")</f>
        <v>YASH LIFESCIENCES</v>
      </c>
    </row>
    <row r="4794" spans="1:19">
      <c r="A4794" s="119" t="s">
        <v>1044</v>
      </c>
      <c r="B4794" s="120">
        <v>8000</v>
      </c>
      <c r="C4794" s="120" t="s">
        <v>7</v>
      </c>
      <c r="D4794" s="120" t="s">
        <v>3536</v>
      </c>
      <c r="E4794" s="120">
        <v>1.77</v>
      </c>
      <c r="F4794" s="120" t="s">
        <v>9</v>
      </c>
      <c r="G4794" s="131" t="s">
        <v>802</v>
      </c>
      <c r="H4794" s="121" t="s">
        <v>803</v>
      </c>
      <c r="I4794" s="192" t="s">
        <v>3389</v>
      </c>
      <c r="J4794" s="184">
        <f>IF(F4794="USD", E4794, E4794 * IFERROR(VLOOKUP(F4794, EXCHANGE_RATE!A:B, 2, FALSE), "Currency not found"))</f>
        <v>1.77</v>
      </c>
      <c r="K4794" s="184">
        <f t="shared" si="443"/>
        <v>1.77</v>
      </c>
      <c r="L4794" s="184">
        <f>IF(C4794="MTS", B4794, B4794 * IFERROR(VLOOKUP(C4794, 'QTY_CONVERSIONS '!A:B, 2, FALSE), "Units not  found"))</f>
        <v>8</v>
      </c>
      <c r="M4794" s="185">
        <f t="shared" si="444"/>
        <v>14160</v>
      </c>
      <c r="N4794" s="143" t="str">
        <f>IFERROR(VLOOKUP(D4794, Product_Category!A:B, 2, FALSE), "Uncategorized")</f>
        <v>MCC</v>
      </c>
      <c r="O4794" s="186">
        <f t="shared" si="446"/>
        <v>1770</v>
      </c>
      <c r="P4794" s="185">
        <f t="shared" si="445"/>
        <v>14160</v>
      </c>
      <c r="Q4794" s="143">
        <v>2023</v>
      </c>
      <c r="R4794" s="143" t="str">
        <f>IFERROR(VLOOKUP(G4794,'SOURCE COMPANY'!A:B, 2, FALSE), "")</f>
        <v>MEDISTA LIFECARE</v>
      </c>
      <c r="S4794" s="143" t="str">
        <f>IFERROR(VLOOKUP(H4794,'CUSTOMER NAME'!A:B, 2, FALSE), "")</f>
        <v>YASH LIFESCIENCES</v>
      </c>
    </row>
    <row r="4795" spans="1:19">
      <c r="A4795" s="234" t="s">
        <v>1638</v>
      </c>
      <c r="B4795" s="143">
        <v>2000</v>
      </c>
      <c r="C4795" s="143" t="s">
        <v>7</v>
      </c>
      <c r="D4795" s="143" t="s">
        <v>1470</v>
      </c>
      <c r="E4795" s="52">
        <v>2.56</v>
      </c>
      <c r="F4795" s="143" t="s">
        <v>9</v>
      </c>
      <c r="G4795" s="131" t="s">
        <v>802</v>
      </c>
      <c r="H4795" s="198" t="s">
        <v>803</v>
      </c>
      <c r="I4795" s="219" t="str">
        <f>I4794</f>
        <v>October</v>
      </c>
      <c r="J4795" s="184">
        <f>IF(F4795="USD", E4795, E4795 * IFERROR(VLOOKUP(F4795, EXCHANGE_RATE!A:B, 2, FALSE), "Currency not found"))</f>
        <v>2.56</v>
      </c>
      <c r="K4795" s="184">
        <f t="shared" si="443"/>
        <v>2.56</v>
      </c>
      <c r="L4795" s="184">
        <f>IF(C4795="MTS", B4795, B4795 * IFERROR(VLOOKUP(C4795, 'QTY_CONVERSIONS '!A:B, 2, FALSE), "Units not  found"))</f>
        <v>2</v>
      </c>
      <c r="M4795" s="185">
        <f t="shared" si="444"/>
        <v>5120</v>
      </c>
      <c r="N4795" s="143" t="str">
        <f>IFERROR(VLOOKUP(D4795, Product_Category!A:B, 2, FALSE), "Uncategorized")</f>
        <v>MAGNESIUM STEARATE</v>
      </c>
      <c r="O4795" s="186">
        <f t="shared" si="446"/>
        <v>2560</v>
      </c>
      <c r="P4795" s="185">
        <f t="shared" si="445"/>
        <v>5120</v>
      </c>
      <c r="Q4795" s="143">
        <v>2023</v>
      </c>
      <c r="R4795" s="143" t="str">
        <f>IFERROR(VLOOKUP(G4795,'SOURCE COMPANY'!A:B, 2, FALSE), "")</f>
        <v>MEDISTA LIFECARE</v>
      </c>
      <c r="S4795" s="143" t="str">
        <f>IFERROR(VLOOKUP(H4795,'CUSTOMER NAME'!A:B, 2, FALSE), "")</f>
        <v>YASH LIFESCIENCES</v>
      </c>
    </row>
    <row r="4796" spans="1:19">
      <c r="A4796" s="234" t="s">
        <v>1638</v>
      </c>
      <c r="B4796" s="143">
        <v>550</v>
      </c>
      <c r="C4796" s="143" t="s">
        <v>2261</v>
      </c>
      <c r="D4796" s="143" t="s">
        <v>633</v>
      </c>
      <c r="E4796" s="52">
        <v>4.2249999999999996</v>
      </c>
      <c r="F4796" s="143" t="s">
        <v>9</v>
      </c>
      <c r="G4796" s="131" t="s">
        <v>802</v>
      </c>
      <c r="H4796" s="198" t="s">
        <v>803</v>
      </c>
      <c r="I4796" s="219" t="str">
        <f>I4795</f>
        <v>October</v>
      </c>
      <c r="J4796" s="184">
        <f>IF(F4796="USD", E4796, E4796 * IFERROR(VLOOKUP(F4796, EXCHANGE_RATE!A:B, 2, FALSE), "Currency not found"))</f>
        <v>4.2249999999999996</v>
      </c>
      <c r="K4796" s="184">
        <f t="shared" si="443"/>
        <v>4.2299999999999995</v>
      </c>
      <c r="L4796" s="184">
        <f>IF(C4796="MTS", B4796, B4796 * IFERROR(VLOOKUP(C4796, 'QTY_CONVERSIONS '!A:B, 2, FALSE), "Units not  found"))</f>
        <v>110</v>
      </c>
      <c r="M4796" s="185">
        <f t="shared" si="444"/>
        <v>2326.4999999999995</v>
      </c>
      <c r="N4796" s="143" t="str">
        <f>IFERROR(VLOOKUP(D4796, Product_Category!A:B, 2, FALSE), "Uncategorized")</f>
        <v>CMC</v>
      </c>
      <c r="O4796" s="186">
        <f t="shared" si="446"/>
        <v>4229.9999999999991</v>
      </c>
      <c r="P4796" s="185">
        <f t="shared" si="445"/>
        <v>465299.99999999988</v>
      </c>
      <c r="Q4796" s="143">
        <v>2023</v>
      </c>
      <c r="R4796" s="143" t="str">
        <f>IFERROR(VLOOKUP(G4796,'SOURCE COMPANY'!A:B, 2, FALSE), "")</f>
        <v>MEDISTA LIFECARE</v>
      </c>
      <c r="S4796" s="143" t="str">
        <f>IFERROR(VLOOKUP(H4796,'CUSTOMER NAME'!A:B, 2, FALSE), "")</f>
        <v>YASH LIFESCIENCES</v>
      </c>
    </row>
    <row r="4797" spans="1:19">
      <c r="A4797" s="234" t="s">
        <v>1080</v>
      </c>
      <c r="B4797" s="143">
        <v>3000</v>
      </c>
      <c r="C4797" s="143" t="s">
        <v>7</v>
      </c>
      <c r="D4797" s="143" t="s">
        <v>601</v>
      </c>
      <c r="E4797" s="255">
        <v>5.7</v>
      </c>
      <c r="F4797" s="143" t="s">
        <v>9</v>
      </c>
      <c r="G4797" s="131" t="s">
        <v>59</v>
      </c>
      <c r="H4797" s="199" t="s">
        <v>787</v>
      </c>
      <c r="I4797" s="219" t="str">
        <f>I4796</f>
        <v>October</v>
      </c>
      <c r="J4797" s="184">
        <f>IF(F4797="USD", E4797, E4797 * IFERROR(VLOOKUP(F4797, EXCHANGE_RATE!A:B, 2, FALSE), "Currency not found"))</f>
        <v>5.7</v>
      </c>
      <c r="K4797" s="184">
        <f t="shared" si="443"/>
        <v>5.7</v>
      </c>
      <c r="L4797" s="184">
        <f>IF(C4797="MTS", B4797, B4797 * IFERROR(VLOOKUP(C4797, 'QTY_CONVERSIONS '!A:B, 2, FALSE), "Units not  found"))</f>
        <v>3</v>
      </c>
      <c r="M4797" s="185">
        <f t="shared" si="444"/>
        <v>17100</v>
      </c>
      <c r="N4797" s="143" t="str">
        <f>IFERROR(VLOOKUP(D4797, Product_Category!A:B, 2, FALSE), "Uncategorized")</f>
        <v>SSG</v>
      </c>
      <c r="O4797" s="186">
        <f t="shared" si="446"/>
        <v>5700</v>
      </c>
      <c r="P4797" s="185">
        <f t="shared" si="445"/>
        <v>17100</v>
      </c>
      <c r="Q4797" s="143">
        <v>2023</v>
      </c>
      <c r="R4797" s="143" t="str">
        <f>IFERROR(VLOOKUP(G4797,'SOURCE COMPANY'!A:B, 2, FALSE), "")</f>
        <v>JRS PHARMA</v>
      </c>
      <c r="S4797" s="143" t="str">
        <f>IFERROR(VLOOKUP(H4797,'CUSTOMER NAME'!A:B, 2, FALSE), "")</f>
        <v>Asia Shine Joint Stock Company</v>
      </c>
    </row>
    <row r="4798" spans="1:19">
      <c r="A4798" s="233" t="s">
        <v>1080</v>
      </c>
      <c r="B4798" s="118">
        <v>75</v>
      </c>
      <c r="C4798" s="118" t="s">
        <v>7</v>
      </c>
      <c r="D4798" s="118" t="s">
        <v>611</v>
      </c>
      <c r="E4798" s="255">
        <v>2.36</v>
      </c>
      <c r="F4798" s="118" t="s">
        <v>9</v>
      </c>
      <c r="G4798" s="118" t="s">
        <v>795</v>
      </c>
      <c r="H4798" s="199" t="s">
        <v>1085</v>
      </c>
      <c r="I4798" s="219" t="s">
        <v>2560</v>
      </c>
      <c r="J4798" s="184">
        <f>IF(F4798="USD", E4798, E4798 * IFERROR(VLOOKUP(F4798, EXCHANGE_RATE!A:B, 2, FALSE), "Currency not found"))</f>
        <v>2.36</v>
      </c>
      <c r="K4798" s="184">
        <f t="shared" si="443"/>
        <v>2.36</v>
      </c>
      <c r="L4798" s="184">
        <f>IF(C4798="MTS", B4798, B4798 * IFERROR(VLOOKUP(C4798, 'QTY_CONVERSIONS '!A:B, 2, FALSE), "Units not  found"))</f>
        <v>7.4999999999999997E-2</v>
      </c>
      <c r="M4798" s="185">
        <f t="shared" si="444"/>
        <v>177</v>
      </c>
      <c r="N4798" s="143" t="str">
        <f>IFERROR(VLOOKUP(D4798, Product_Category!A:B, 2, FALSE), "Uncategorized")</f>
        <v>MCC</v>
      </c>
      <c r="O4798" s="186">
        <f t="shared" si="446"/>
        <v>2360</v>
      </c>
      <c r="P4798" s="185">
        <f t="shared" si="445"/>
        <v>177</v>
      </c>
      <c r="Q4798" s="143">
        <v>2023</v>
      </c>
      <c r="R4798" s="143" t="str">
        <f>IFERROR(VLOOKUP(G4798,'SOURCE COMPANY'!A:B, 2, FALSE), "")</f>
        <v>INNOREX PHARMA</v>
      </c>
      <c r="S4798" s="143" t="str">
        <f>IFERROR(VLOOKUP(H4798,'CUSTOMER NAME'!A:B, 2, FALSE), "")</f>
        <v>HO CHI MINH CITY</v>
      </c>
    </row>
    <row r="4799" spans="1:19">
      <c r="A4799" s="234" t="s">
        <v>1080</v>
      </c>
      <c r="B4799" s="31">
        <v>6000</v>
      </c>
      <c r="C4799" s="143" t="s">
        <v>7</v>
      </c>
      <c r="D4799" s="143" t="s">
        <v>2087</v>
      </c>
      <c r="E4799" s="51">
        <v>2.6</v>
      </c>
      <c r="F4799" s="143" t="s">
        <v>9</v>
      </c>
      <c r="G4799" s="143" t="s">
        <v>530</v>
      </c>
      <c r="H4799" s="198" t="s">
        <v>2088</v>
      </c>
      <c r="I4799" s="219" t="str">
        <f>I4798</f>
        <v>Jan</v>
      </c>
      <c r="J4799" s="184">
        <f>IF(F4799="USD", E4799, E4799 * IFERROR(VLOOKUP(F4799, EXCHANGE_RATE!A:B, 2, FALSE), "Currency not found"))</f>
        <v>2.6</v>
      </c>
      <c r="K4799" s="184">
        <f t="shared" si="443"/>
        <v>2.6</v>
      </c>
      <c r="L4799" s="184">
        <f>IF(C4799="MTS", B4799, B4799 * IFERROR(VLOOKUP(C4799, 'QTY_CONVERSIONS '!A:B, 2, FALSE), "Units not  found"))</f>
        <v>6</v>
      </c>
      <c r="M4799" s="185">
        <f t="shared" si="444"/>
        <v>15600</v>
      </c>
      <c r="N4799" s="143" t="str">
        <f>IFERROR(VLOOKUP(D4799, Product_Category!A:B, 2, FALSE), "Uncategorized")</f>
        <v>MCC</v>
      </c>
      <c r="O4799" s="186">
        <f t="shared" si="446"/>
        <v>2600</v>
      </c>
      <c r="P4799" s="185">
        <f t="shared" si="445"/>
        <v>15600</v>
      </c>
      <c r="Q4799" s="143">
        <v>2023</v>
      </c>
      <c r="R4799" s="143" t="str">
        <f>IFERROR(VLOOKUP(G4799,'SOURCE COMPANY'!A:B, 2, FALSE), "")</f>
        <v>NITIKA PHARMA</v>
      </c>
      <c r="S4799" s="143" t="str">
        <f>IFERROR(VLOOKUP(H4799,'CUSTOMER NAME'!A:B, 2, FALSE), "")</f>
        <v>LARISSA PHARMA</v>
      </c>
    </row>
    <row r="4800" spans="1:19">
      <c r="A4800" s="234" t="s">
        <v>1080</v>
      </c>
      <c r="B4800" s="31">
        <v>6000</v>
      </c>
      <c r="C4800" s="143" t="s">
        <v>7</v>
      </c>
      <c r="D4800" s="143" t="s">
        <v>2087</v>
      </c>
      <c r="E4800" s="51">
        <v>2.6</v>
      </c>
      <c r="F4800" s="143" t="s">
        <v>9</v>
      </c>
      <c r="G4800" s="143" t="s">
        <v>530</v>
      </c>
      <c r="H4800" s="198" t="s">
        <v>2088</v>
      </c>
      <c r="I4800" s="219" t="str">
        <f>I4799</f>
        <v>Jan</v>
      </c>
      <c r="J4800" s="184">
        <f>IF(F4800="USD", E4800, E4800 * IFERROR(VLOOKUP(F4800, EXCHANGE_RATE!A:B, 2, FALSE), "Currency not found"))</f>
        <v>2.6</v>
      </c>
      <c r="K4800" s="184">
        <f t="shared" si="443"/>
        <v>2.6</v>
      </c>
      <c r="L4800" s="184">
        <f>IF(C4800="MTS", B4800, B4800 * IFERROR(VLOOKUP(C4800, 'QTY_CONVERSIONS '!A:B, 2, FALSE), "Units not  found"))</f>
        <v>6</v>
      </c>
      <c r="M4800" s="185">
        <f t="shared" si="444"/>
        <v>15600</v>
      </c>
      <c r="N4800" s="143" t="str">
        <f>IFERROR(VLOOKUP(D4800, Product_Category!A:B, 2, FALSE), "Uncategorized")</f>
        <v>MCC</v>
      </c>
      <c r="O4800" s="186">
        <f t="shared" si="446"/>
        <v>2600</v>
      </c>
      <c r="P4800" s="185">
        <f t="shared" si="445"/>
        <v>15600</v>
      </c>
      <c r="Q4800" s="143">
        <v>2023</v>
      </c>
      <c r="R4800" s="143" t="str">
        <f>IFERROR(VLOOKUP(G4800,'SOURCE COMPANY'!A:B, 2, FALSE), "")</f>
        <v>NITIKA PHARMA</v>
      </c>
      <c r="S4800" s="143" t="str">
        <f>IFERROR(VLOOKUP(H4800,'CUSTOMER NAME'!A:B, 2, FALSE), "")</f>
        <v>LARISSA PHARMA</v>
      </c>
    </row>
    <row r="4801" spans="1:19">
      <c r="A4801" s="234" t="s">
        <v>1080</v>
      </c>
      <c r="B4801" s="31">
        <v>1500</v>
      </c>
      <c r="C4801" s="143" t="s">
        <v>7</v>
      </c>
      <c r="D4801" s="143" t="s">
        <v>1909</v>
      </c>
      <c r="E4801" s="51">
        <v>2.65</v>
      </c>
      <c r="F4801" s="143" t="s">
        <v>9</v>
      </c>
      <c r="G4801" s="143" t="s">
        <v>530</v>
      </c>
      <c r="H4801" s="198" t="s">
        <v>2088</v>
      </c>
      <c r="I4801" s="219" t="str">
        <f>I4800</f>
        <v>Jan</v>
      </c>
      <c r="J4801" s="184">
        <f>IF(F4801="USD", E4801, E4801 * IFERROR(VLOOKUP(F4801, EXCHANGE_RATE!A:B, 2, FALSE), "Currency not found"))</f>
        <v>2.65</v>
      </c>
      <c r="K4801" s="184">
        <f t="shared" si="443"/>
        <v>2.65</v>
      </c>
      <c r="L4801" s="184">
        <f>IF(C4801="MTS", B4801, B4801 * IFERROR(VLOOKUP(C4801, 'QTY_CONVERSIONS '!A:B, 2, FALSE), "Units not  found"))</f>
        <v>1.5</v>
      </c>
      <c r="M4801" s="185">
        <f t="shared" si="444"/>
        <v>3975</v>
      </c>
      <c r="N4801" s="143" t="str">
        <f>IFERROR(VLOOKUP(D4801, Product_Category!A:B, 2, FALSE), "Uncategorized")</f>
        <v>MCC</v>
      </c>
      <c r="O4801" s="186">
        <f t="shared" si="446"/>
        <v>2650</v>
      </c>
      <c r="P4801" s="185">
        <f t="shared" si="445"/>
        <v>3975</v>
      </c>
      <c r="Q4801" s="143">
        <v>2023</v>
      </c>
      <c r="R4801" s="143" t="str">
        <f>IFERROR(VLOOKUP(G4801,'SOURCE COMPANY'!A:B, 2, FALSE), "")</f>
        <v>NITIKA PHARMA</v>
      </c>
      <c r="S4801" s="143" t="str">
        <f>IFERROR(VLOOKUP(H4801,'CUSTOMER NAME'!A:B, 2, FALSE), "")</f>
        <v>LARISSA PHARMA</v>
      </c>
    </row>
    <row r="4802" spans="1:19">
      <c r="A4802" s="234" t="s">
        <v>1080</v>
      </c>
      <c r="B4802" s="31">
        <v>1500</v>
      </c>
      <c r="C4802" s="143" t="s">
        <v>7</v>
      </c>
      <c r="D4802" s="143" t="s">
        <v>1909</v>
      </c>
      <c r="E4802" s="51">
        <v>2.65</v>
      </c>
      <c r="F4802" s="143" t="s">
        <v>9</v>
      </c>
      <c r="G4802" s="143" t="s">
        <v>530</v>
      </c>
      <c r="H4802" s="198" t="s">
        <v>2088</v>
      </c>
      <c r="I4802" s="219" t="str">
        <f>I4801</f>
        <v>Jan</v>
      </c>
      <c r="J4802" s="184">
        <f>IF(F4802="USD", E4802, E4802 * IFERROR(VLOOKUP(F4802, EXCHANGE_RATE!A:B, 2, FALSE), "Currency not found"))</f>
        <v>2.65</v>
      </c>
      <c r="K4802" s="184">
        <f t="shared" ref="K4802:K4865" si="448">ROUNDUP(J4802,2)</f>
        <v>2.65</v>
      </c>
      <c r="L4802" s="184">
        <f>IF(C4802="MTS", B4802, B4802 * IFERROR(VLOOKUP(C4802, 'QTY_CONVERSIONS '!A:B, 2, FALSE), "Units not  found"))</f>
        <v>1.5</v>
      </c>
      <c r="M4802" s="185">
        <f t="shared" ref="M4802:M4865" si="449">B4802*K4802</f>
        <v>3975</v>
      </c>
      <c r="N4802" s="143" t="str">
        <f>IFERROR(VLOOKUP(D4802, Product_Category!A:B, 2, FALSE), "Uncategorized")</f>
        <v>MCC</v>
      </c>
      <c r="O4802" s="186">
        <f t="shared" si="446"/>
        <v>2650</v>
      </c>
      <c r="P4802" s="185">
        <f t="shared" ref="P4802:P4865" si="450">L4802*O4802</f>
        <v>3975</v>
      </c>
      <c r="Q4802" s="143">
        <v>2023</v>
      </c>
      <c r="R4802" s="143" t="str">
        <f>IFERROR(VLOOKUP(G4802,'SOURCE COMPANY'!A:B, 2, FALSE), "")</f>
        <v>NITIKA PHARMA</v>
      </c>
      <c r="S4802" s="143" t="str">
        <f>IFERROR(VLOOKUP(H4802,'CUSTOMER NAME'!A:B, 2, FALSE), "")</f>
        <v>LARISSA PHARMA</v>
      </c>
    </row>
    <row r="4803" spans="1:19">
      <c r="A4803" s="133" t="s">
        <v>1044</v>
      </c>
      <c r="B4803" s="131">
        <v>800</v>
      </c>
      <c r="C4803" s="131" t="s">
        <v>7</v>
      </c>
      <c r="D4803" s="131" t="s">
        <v>2887</v>
      </c>
      <c r="E4803" s="131">
        <v>4.22</v>
      </c>
      <c r="F4803" s="131" t="s">
        <v>9</v>
      </c>
      <c r="G4803" s="143" t="s">
        <v>567</v>
      </c>
      <c r="H4803" s="134" t="s">
        <v>1045</v>
      </c>
      <c r="I4803" s="192" t="s">
        <v>2670</v>
      </c>
      <c r="J4803" s="184">
        <f>IF(F4803="USD", E4803, E4803 * IFERROR(VLOOKUP(F4803, EXCHANGE_RATE!A:B, 2, FALSE), "Currency not found"))</f>
        <v>4.22</v>
      </c>
      <c r="K4803" s="184">
        <f t="shared" si="448"/>
        <v>4.22</v>
      </c>
      <c r="L4803" s="184">
        <f>IF(C4803="MTS", B4803, B4803 * IFERROR(VLOOKUP(C4803, 'QTY_CONVERSIONS '!A:B, 2, FALSE), "Units not  found"))</f>
        <v>0.8</v>
      </c>
      <c r="M4803" s="185">
        <f t="shared" si="449"/>
        <v>3376</v>
      </c>
      <c r="N4803" s="143" t="str">
        <f>IFERROR(VLOOKUP(D4803, Product_Category!A:B, 2, FALSE), "Uncategorized")</f>
        <v>CMC</v>
      </c>
      <c r="O4803" s="186">
        <f t="shared" ref="O4803:O4866" si="451">K4803*1000</f>
        <v>4220</v>
      </c>
      <c r="P4803" s="185">
        <f t="shared" si="450"/>
        <v>3376</v>
      </c>
      <c r="Q4803" s="143">
        <v>2023</v>
      </c>
      <c r="R4803" s="143" t="str">
        <f>IFERROR(VLOOKUP(G4803,'SOURCE COMPANY'!A:B, 2, FALSE), "")</f>
        <v>AFRICURE PHARMA</v>
      </c>
      <c r="S4803" s="143" t="str">
        <f>IFERROR(VLOOKUP(H4803,'CUSTOMER NAME'!A:B, 2, FALSE), "")</f>
        <v>Zenufa Labs</v>
      </c>
    </row>
    <row r="4804" spans="1:19">
      <c r="A4804" s="234" t="s">
        <v>1044</v>
      </c>
      <c r="B4804" s="143">
        <v>150</v>
      </c>
      <c r="C4804" s="143" t="s">
        <v>7</v>
      </c>
      <c r="D4804" s="143" t="s">
        <v>633</v>
      </c>
      <c r="E4804" s="255">
        <v>5</v>
      </c>
      <c r="F4804" s="143" t="s">
        <v>9</v>
      </c>
      <c r="G4804" s="143" t="s">
        <v>567</v>
      </c>
      <c r="H4804" s="198" t="s">
        <v>1045</v>
      </c>
      <c r="I4804" s="219" t="str">
        <f t="shared" ref="I4804:I4814" si="452">I4803</f>
        <v>August</v>
      </c>
      <c r="J4804" s="184">
        <f>IF(F4804="USD", E4804, E4804 * IFERROR(VLOOKUP(F4804, EXCHANGE_RATE!A:B, 2, FALSE), "Currency not found"))</f>
        <v>5</v>
      </c>
      <c r="K4804" s="184">
        <f t="shared" si="448"/>
        <v>5</v>
      </c>
      <c r="L4804" s="184">
        <f>IF(C4804="MTS", B4804, B4804 * IFERROR(VLOOKUP(C4804, 'QTY_CONVERSIONS '!A:B, 2, FALSE), "Units not  found"))</f>
        <v>0.15</v>
      </c>
      <c r="M4804" s="185">
        <f t="shared" si="449"/>
        <v>750</v>
      </c>
      <c r="N4804" s="143" t="str">
        <f>IFERROR(VLOOKUP(D4804, Product_Category!A:B, 2, FALSE), "Uncategorized")</f>
        <v>CMC</v>
      </c>
      <c r="O4804" s="186">
        <f t="shared" si="451"/>
        <v>5000</v>
      </c>
      <c r="P4804" s="185">
        <f t="shared" si="450"/>
        <v>750</v>
      </c>
      <c r="Q4804" s="143">
        <v>2023</v>
      </c>
      <c r="R4804" s="143" t="str">
        <f>IFERROR(VLOOKUP(G4804,'SOURCE COMPANY'!A:B, 2, FALSE), "")</f>
        <v>AFRICURE PHARMA</v>
      </c>
      <c r="S4804" s="143" t="str">
        <f>IFERROR(VLOOKUP(H4804,'CUSTOMER NAME'!A:B, 2, FALSE), "")</f>
        <v>Zenufa Labs</v>
      </c>
    </row>
    <row r="4805" spans="1:19">
      <c r="A4805" s="235" t="s">
        <v>1044</v>
      </c>
      <c r="B4805" s="32">
        <v>500</v>
      </c>
      <c r="C4805" s="221" t="s">
        <v>7</v>
      </c>
      <c r="D4805" s="221" t="s">
        <v>2146</v>
      </c>
      <c r="E4805" s="55">
        <v>4.3499999999999996</v>
      </c>
      <c r="F4805" s="221" t="s">
        <v>9</v>
      </c>
      <c r="G4805" s="143" t="s">
        <v>567</v>
      </c>
      <c r="H4805" s="200" t="s">
        <v>1045</v>
      </c>
      <c r="I4805" s="219" t="str">
        <f t="shared" si="452"/>
        <v>August</v>
      </c>
      <c r="J4805" s="184">
        <f>IF(F4805="USD", E4805, E4805 * IFERROR(VLOOKUP(F4805, EXCHANGE_RATE!A:B, 2, FALSE), "Currency not found"))</f>
        <v>4.3499999999999996</v>
      </c>
      <c r="K4805" s="184">
        <f t="shared" si="448"/>
        <v>4.3499999999999996</v>
      </c>
      <c r="L4805" s="184">
        <f>IF(C4805="MTS", B4805, B4805 * IFERROR(VLOOKUP(C4805, 'QTY_CONVERSIONS '!A:B, 2, FALSE), "Units not  found"))</f>
        <v>0.5</v>
      </c>
      <c r="M4805" s="185">
        <f t="shared" si="449"/>
        <v>2175</v>
      </c>
      <c r="N4805" s="143" t="str">
        <f>IFERROR(VLOOKUP(D4805, Product_Category!A:B, 2, FALSE), "Uncategorized")</f>
        <v>CROSCARMELLOSE SODIUM</v>
      </c>
      <c r="O4805" s="186">
        <f t="shared" si="451"/>
        <v>4350</v>
      </c>
      <c r="P4805" s="185">
        <f t="shared" si="450"/>
        <v>2175</v>
      </c>
      <c r="Q4805" s="143">
        <v>2023</v>
      </c>
      <c r="R4805" s="143" t="str">
        <f>IFERROR(VLOOKUP(G4805,'SOURCE COMPANY'!A:B, 2, FALSE), "")</f>
        <v>AFRICURE PHARMA</v>
      </c>
      <c r="S4805" s="143" t="str">
        <f>IFERROR(VLOOKUP(H4805,'CUSTOMER NAME'!A:B, 2, FALSE), "")</f>
        <v>Zenufa Labs</v>
      </c>
    </row>
    <row r="4806" spans="1:19">
      <c r="A4806" s="234" t="s">
        <v>1044</v>
      </c>
      <c r="B4806" s="31">
        <v>300</v>
      </c>
      <c r="C4806" s="143" t="s">
        <v>7</v>
      </c>
      <c r="D4806" s="143" t="s">
        <v>2206</v>
      </c>
      <c r="E4806" s="51">
        <v>4.54</v>
      </c>
      <c r="F4806" s="143" t="s">
        <v>9</v>
      </c>
      <c r="G4806" s="143" t="s">
        <v>567</v>
      </c>
      <c r="H4806" s="198" t="s">
        <v>1045</v>
      </c>
      <c r="I4806" s="219" t="str">
        <f t="shared" si="452"/>
        <v>August</v>
      </c>
      <c r="J4806" s="184">
        <f>IF(F4806="USD", E4806, E4806 * IFERROR(VLOOKUP(F4806, EXCHANGE_RATE!A:B, 2, FALSE), "Currency not found"))</f>
        <v>4.54</v>
      </c>
      <c r="K4806" s="184">
        <f t="shared" si="448"/>
        <v>4.54</v>
      </c>
      <c r="L4806" s="184">
        <f>IF(C4806="MTS", B4806, B4806 * IFERROR(VLOOKUP(C4806, 'QTY_CONVERSIONS '!A:B, 2, FALSE), "Units not  found"))</f>
        <v>0.3</v>
      </c>
      <c r="M4806" s="185">
        <f t="shared" si="449"/>
        <v>1362</v>
      </c>
      <c r="N4806" s="143" t="str">
        <f>IFERROR(VLOOKUP(D4806, Product_Category!A:B, 2, FALSE), "Uncategorized")</f>
        <v>CMC</v>
      </c>
      <c r="O4806" s="186">
        <f t="shared" si="451"/>
        <v>4540</v>
      </c>
      <c r="P4806" s="185">
        <f t="shared" si="450"/>
        <v>1362</v>
      </c>
      <c r="Q4806" s="143">
        <v>2023</v>
      </c>
      <c r="R4806" s="143" t="str">
        <f>IFERROR(VLOOKUP(G4806,'SOURCE COMPANY'!A:B, 2, FALSE), "")</f>
        <v>AFRICURE PHARMA</v>
      </c>
      <c r="S4806" s="143" t="str">
        <f>IFERROR(VLOOKUP(H4806,'CUSTOMER NAME'!A:B, 2, FALSE), "")</f>
        <v>Zenufa Labs</v>
      </c>
    </row>
    <row r="4807" spans="1:19">
      <c r="A4807" s="234" t="s">
        <v>1605</v>
      </c>
      <c r="B4807" s="143">
        <v>250</v>
      </c>
      <c r="C4807" s="143" t="s">
        <v>7</v>
      </c>
      <c r="D4807" s="143" t="s">
        <v>633</v>
      </c>
      <c r="E4807" s="52">
        <v>4.8600000000000003</v>
      </c>
      <c r="F4807" s="143" t="s">
        <v>9</v>
      </c>
      <c r="G4807" s="143" t="s">
        <v>567</v>
      </c>
      <c r="H4807" s="198" t="s">
        <v>1045</v>
      </c>
      <c r="I4807" s="219" t="str">
        <f t="shared" si="452"/>
        <v>August</v>
      </c>
      <c r="J4807" s="184">
        <f>IF(F4807="USD", E4807, E4807 * IFERROR(VLOOKUP(F4807, EXCHANGE_RATE!A:B, 2, FALSE), "Currency not found"))</f>
        <v>4.8600000000000003</v>
      </c>
      <c r="K4807" s="184">
        <f t="shared" si="448"/>
        <v>4.8600000000000003</v>
      </c>
      <c r="L4807" s="184">
        <f>IF(C4807="MTS", B4807, B4807 * IFERROR(VLOOKUP(C4807, 'QTY_CONVERSIONS '!A:B, 2, FALSE), "Units not  found"))</f>
        <v>0.25</v>
      </c>
      <c r="M4807" s="185">
        <f t="shared" si="449"/>
        <v>1215</v>
      </c>
      <c r="N4807" s="143" t="str">
        <f>IFERROR(VLOOKUP(D4807, Product_Category!A:B, 2, FALSE), "Uncategorized")</f>
        <v>CMC</v>
      </c>
      <c r="O4807" s="186">
        <f t="shared" si="451"/>
        <v>4860</v>
      </c>
      <c r="P4807" s="185">
        <f t="shared" si="450"/>
        <v>1215</v>
      </c>
      <c r="Q4807" s="143">
        <v>2023</v>
      </c>
      <c r="R4807" s="143" t="str">
        <f>IFERROR(VLOOKUP(G4807,'SOURCE COMPANY'!A:B, 2, FALSE), "")</f>
        <v>AFRICURE PHARMA</v>
      </c>
      <c r="S4807" s="143" t="str">
        <f>IFERROR(VLOOKUP(H4807,'CUSTOMER NAME'!A:B, 2, FALSE), "")</f>
        <v>Zenufa Labs</v>
      </c>
    </row>
    <row r="4808" spans="1:19">
      <c r="A4808" s="233" t="s">
        <v>1044</v>
      </c>
      <c r="B4808" s="118">
        <v>250</v>
      </c>
      <c r="C4808" s="118" t="s">
        <v>7</v>
      </c>
      <c r="D4808" s="118" t="s">
        <v>798</v>
      </c>
      <c r="E4808" s="255">
        <v>2</v>
      </c>
      <c r="F4808" s="118" t="s">
        <v>9</v>
      </c>
      <c r="G4808" s="118" t="s">
        <v>1032</v>
      </c>
      <c r="H4808" s="199" t="s">
        <v>1045</v>
      </c>
      <c r="I4808" s="219" t="str">
        <f t="shared" si="452"/>
        <v>August</v>
      </c>
      <c r="J4808" s="184">
        <f>IF(F4808="USD", E4808, E4808 * IFERROR(VLOOKUP(F4808, EXCHANGE_RATE!A:B, 2, FALSE), "Currency not found"))</f>
        <v>2</v>
      </c>
      <c r="K4808" s="184">
        <f t="shared" si="448"/>
        <v>2</v>
      </c>
      <c r="L4808" s="184">
        <f>IF(C4808="MTS", B4808, B4808 * IFERROR(VLOOKUP(C4808, 'QTY_CONVERSIONS '!A:B, 2, FALSE), "Units not  found"))</f>
        <v>0.25</v>
      </c>
      <c r="M4808" s="185">
        <f t="shared" si="449"/>
        <v>500</v>
      </c>
      <c r="N4808" s="143" t="str">
        <f>IFERROR(VLOOKUP(D4808, Product_Category!A:B, 2, FALSE), "Uncategorized")</f>
        <v>CMC</v>
      </c>
      <c r="O4808" s="186">
        <f t="shared" si="451"/>
        <v>2000</v>
      </c>
      <c r="P4808" s="185">
        <f t="shared" si="450"/>
        <v>500</v>
      </c>
      <c r="Q4808" s="143">
        <v>2023</v>
      </c>
      <c r="R4808" s="143" t="str">
        <f>IFERROR(VLOOKUP(G4808,'SOURCE COMPANY'!A:B, 2, FALSE), "")</f>
        <v>KMS CORPORATION</v>
      </c>
      <c r="S4808" s="143" t="str">
        <f>IFERROR(VLOOKUP(H4808,'CUSTOMER NAME'!A:B, 2, FALSE), "")</f>
        <v>Zenufa Labs</v>
      </c>
    </row>
    <row r="4809" spans="1:19">
      <c r="A4809" s="238" t="s">
        <v>1044</v>
      </c>
      <c r="B4809" s="224">
        <v>250</v>
      </c>
      <c r="C4809" s="224" t="s">
        <v>7</v>
      </c>
      <c r="D4809" s="224" t="s">
        <v>798</v>
      </c>
      <c r="E4809" s="256">
        <v>1.99996</v>
      </c>
      <c r="F4809" s="224" t="s">
        <v>9</v>
      </c>
      <c r="G4809" s="118" t="s">
        <v>1032</v>
      </c>
      <c r="H4809" s="203" t="s">
        <v>1045</v>
      </c>
      <c r="I4809" s="219" t="str">
        <f t="shared" si="452"/>
        <v>August</v>
      </c>
      <c r="J4809" s="184">
        <f>IF(F4809="USD", E4809, E4809 * IFERROR(VLOOKUP(F4809, EXCHANGE_RATE!A:B, 2, FALSE), "Currency not found"))</f>
        <v>1.99996</v>
      </c>
      <c r="K4809" s="184">
        <f t="shared" si="448"/>
        <v>2</v>
      </c>
      <c r="L4809" s="184">
        <f>IF(C4809="MTS", B4809, B4809 * IFERROR(VLOOKUP(C4809, 'QTY_CONVERSIONS '!A:B, 2, FALSE), "Units not  found"))</f>
        <v>0.25</v>
      </c>
      <c r="M4809" s="185">
        <f t="shared" si="449"/>
        <v>500</v>
      </c>
      <c r="N4809" s="143" t="str">
        <f>IFERROR(VLOOKUP(D4809, Product_Category!A:B, 2, FALSE), "Uncategorized")</f>
        <v>CMC</v>
      </c>
      <c r="O4809" s="186">
        <f t="shared" si="451"/>
        <v>2000</v>
      </c>
      <c r="P4809" s="185">
        <f t="shared" si="450"/>
        <v>500</v>
      </c>
      <c r="Q4809" s="143">
        <v>2023</v>
      </c>
      <c r="R4809" s="143" t="str">
        <f>IFERROR(VLOOKUP(G4809,'SOURCE COMPANY'!A:B, 2, FALSE), "")</f>
        <v>KMS CORPORATION</v>
      </c>
      <c r="S4809" s="143" t="str">
        <f>IFERROR(VLOOKUP(H4809,'CUSTOMER NAME'!A:B, 2, FALSE), "")</f>
        <v>Zenufa Labs</v>
      </c>
    </row>
    <row r="4810" spans="1:19">
      <c r="A4810" s="233" t="s">
        <v>1044</v>
      </c>
      <c r="B4810" s="118">
        <v>250</v>
      </c>
      <c r="C4810" s="118" t="s">
        <v>7</v>
      </c>
      <c r="D4810" s="118" t="s">
        <v>798</v>
      </c>
      <c r="E4810" s="255">
        <v>1.99996</v>
      </c>
      <c r="F4810" s="118" t="s">
        <v>9</v>
      </c>
      <c r="G4810" s="118" t="s">
        <v>1032</v>
      </c>
      <c r="H4810" s="199" t="s">
        <v>1045</v>
      </c>
      <c r="I4810" s="219" t="str">
        <f t="shared" si="452"/>
        <v>August</v>
      </c>
      <c r="J4810" s="184">
        <f>IF(F4810="USD", E4810, E4810 * IFERROR(VLOOKUP(F4810, EXCHANGE_RATE!A:B, 2, FALSE), "Currency not found"))</f>
        <v>1.99996</v>
      </c>
      <c r="K4810" s="184">
        <f t="shared" si="448"/>
        <v>2</v>
      </c>
      <c r="L4810" s="184">
        <f>IF(C4810="MTS", B4810, B4810 * IFERROR(VLOOKUP(C4810, 'QTY_CONVERSIONS '!A:B, 2, FALSE), "Units not  found"))</f>
        <v>0.25</v>
      </c>
      <c r="M4810" s="185">
        <f t="shared" si="449"/>
        <v>500</v>
      </c>
      <c r="N4810" s="143" t="str">
        <f>IFERROR(VLOOKUP(D4810, Product_Category!A:B, 2, FALSE), "Uncategorized")</f>
        <v>CMC</v>
      </c>
      <c r="O4810" s="186">
        <f t="shared" si="451"/>
        <v>2000</v>
      </c>
      <c r="P4810" s="185">
        <f t="shared" si="450"/>
        <v>500</v>
      </c>
      <c r="Q4810" s="143">
        <v>2023</v>
      </c>
      <c r="R4810" s="143" t="str">
        <f>IFERROR(VLOOKUP(G4810,'SOURCE COMPANY'!A:B, 2, FALSE), "")</f>
        <v>KMS CORPORATION</v>
      </c>
      <c r="S4810" s="143" t="str">
        <f>IFERROR(VLOOKUP(H4810,'CUSTOMER NAME'!A:B, 2, FALSE), "")</f>
        <v>Zenufa Labs</v>
      </c>
    </row>
    <row r="4811" spans="1:19">
      <c r="A4811" s="233" t="s">
        <v>1044</v>
      </c>
      <c r="B4811" s="118">
        <v>100</v>
      </c>
      <c r="C4811" s="118" t="s">
        <v>7</v>
      </c>
      <c r="D4811" s="118" t="s">
        <v>266</v>
      </c>
      <c r="E4811" s="255">
        <v>4.8</v>
      </c>
      <c r="F4811" s="118" t="s">
        <v>9</v>
      </c>
      <c r="G4811" s="118" t="s">
        <v>1032</v>
      </c>
      <c r="H4811" s="199" t="s">
        <v>1045</v>
      </c>
      <c r="I4811" s="219" t="str">
        <f t="shared" si="452"/>
        <v>August</v>
      </c>
      <c r="J4811" s="184">
        <f>IF(F4811="USD", E4811, E4811 * IFERROR(VLOOKUP(F4811, EXCHANGE_RATE!A:B, 2, FALSE), "Currency not found"))</f>
        <v>4.8</v>
      </c>
      <c r="K4811" s="184">
        <f t="shared" si="448"/>
        <v>4.8</v>
      </c>
      <c r="L4811" s="184">
        <f>IF(C4811="MTS", B4811, B4811 * IFERROR(VLOOKUP(C4811, 'QTY_CONVERSIONS '!A:B, 2, FALSE), "Units not  found"))</f>
        <v>0.1</v>
      </c>
      <c r="M4811" s="185">
        <f t="shared" si="449"/>
        <v>480</v>
      </c>
      <c r="N4811" s="143" t="str">
        <f>IFERROR(VLOOKUP(D4811, Product_Category!A:B, 2, FALSE), "Uncategorized")</f>
        <v>MCC</v>
      </c>
      <c r="O4811" s="186">
        <f t="shared" si="451"/>
        <v>4800</v>
      </c>
      <c r="P4811" s="185">
        <f t="shared" si="450"/>
        <v>480</v>
      </c>
      <c r="Q4811" s="143">
        <v>2023</v>
      </c>
      <c r="R4811" s="143" t="str">
        <f>IFERROR(VLOOKUP(G4811,'SOURCE COMPANY'!A:B, 2, FALSE), "")</f>
        <v>KMS CORPORATION</v>
      </c>
      <c r="S4811" s="143" t="str">
        <f>IFERROR(VLOOKUP(H4811,'CUSTOMER NAME'!A:B, 2, FALSE), "")</f>
        <v>Zenufa Labs</v>
      </c>
    </row>
    <row r="4812" spans="1:19">
      <c r="A4812" s="233" t="s">
        <v>1044</v>
      </c>
      <c r="B4812" s="118">
        <v>100</v>
      </c>
      <c r="C4812" s="118" t="s">
        <v>7</v>
      </c>
      <c r="D4812" s="118" t="s">
        <v>266</v>
      </c>
      <c r="E4812" s="255">
        <v>4.7999039999999997</v>
      </c>
      <c r="F4812" s="118" t="s">
        <v>9</v>
      </c>
      <c r="G4812" s="118" t="s">
        <v>1032</v>
      </c>
      <c r="H4812" s="199" t="s">
        <v>1045</v>
      </c>
      <c r="I4812" s="219" t="str">
        <f t="shared" si="452"/>
        <v>August</v>
      </c>
      <c r="J4812" s="184">
        <f>IF(F4812="USD", E4812, E4812 * IFERROR(VLOOKUP(F4812, EXCHANGE_RATE!A:B, 2, FALSE), "Currency not found"))</f>
        <v>4.7999039999999997</v>
      </c>
      <c r="K4812" s="184">
        <f t="shared" si="448"/>
        <v>4.8</v>
      </c>
      <c r="L4812" s="184">
        <f>IF(C4812="MTS", B4812, B4812 * IFERROR(VLOOKUP(C4812, 'QTY_CONVERSIONS '!A:B, 2, FALSE), "Units not  found"))</f>
        <v>0.1</v>
      </c>
      <c r="M4812" s="185">
        <f t="shared" si="449"/>
        <v>480</v>
      </c>
      <c r="N4812" s="143" t="str">
        <f>IFERROR(VLOOKUP(D4812, Product_Category!A:B, 2, FALSE), "Uncategorized")</f>
        <v>MCC</v>
      </c>
      <c r="O4812" s="186">
        <f t="shared" si="451"/>
        <v>4800</v>
      </c>
      <c r="P4812" s="185">
        <f t="shared" si="450"/>
        <v>480</v>
      </c>
      <c r="Q4812" s="143">
        <v>2023</v>
      </c>
      <c r="R4812" s="143" t="str">
        <f>IFERROR(VLOOKUP(G4812,'SOURCE COMPANY'!A:B, 2, FALSE), "")</f>
        <v>KMS CORPORATION</v>
      </c>
      <c r="S4812" s="143" t="str">
        <f>IFERROR(VLOOKUP(H4812,'CUSTOMER NAME'!A:B, 2, FALSE), "")</f>
        <v>Zenufa Labs</v>
      </c>
    </row>
    <row r="4813" spans="1:19">
      <c r="A4813" s="233" t="s">
        <v>1044</v>
      </c>
      <c r="B4813" s="118">
        <v>100</v>
      </c>
      <c r="C4813" s="118" t="s">
        <v>7</v>
      </c>
      <c r="D4813" s="118" t="s">
        <v>266</v>
      </c>
      <c r="E4813" s="255">
        <v>4.7999039999999997</v>
      </c>
      <c r="F4813" s="118" t="s">
        <v>9</v>
      </c>
      <c r="G4813" s="118" t="s">
        <v>1032</v>
      </c>
      <c r="H4813" s="199" t="s">
        <v>1045</v>
      </c>
      <c r="I4813" s="219" t="str">
        <f t="shared" si="452"/>
        <v>August</v>
      </c>
      <c r="J4813" s="184">
        <f>IF(F4813="USD", E4813, E4813 * IFERROR(VLOOKUP(F4813, EXCHANGE_RATE!A:B, 2, FALSE), "Currency not found"))</f>
        <v>4.7999039999999997</v>
      </c>
      <c r="K4813" s="184">
        <f t="shared" si="448"/>
        <v>4.8</v>
      </c>
      <c r="L4813" s="184">
        <f>IF(C4813="MTS", B4813, B4813 * IFERROR(VLOOKUP(C4813, 'QTY_CONVERSIONS '!A:B, 2, FALSE), "Units not  found"))</f>
        <v>0.1</v>
      </c>
      <c r="M4813" s="185">
        <f t="shared" si="449"/>
        <v>480</v>
      </c>
      <c r="N4813" s="143" t="str">
        <f>IFERROR(VLOOKUP(D4813, Product_Category!A:B, 2, FALSE), "Uncategorized")</f>
        <v>MCC</v>
      </c>
      <c r="O4813" s="186">
        <f t="shared" si="451"/>
        <v>4800</v>
      </c>
      <c r="P4813" s="185">
        <f t="shared" si="450"/>
        <v>480</v>
      </c>
      <c r="Q4813" s="143">
        <v>2023</v>
      </c>
      <c r="R4813" s="143" t="str">
        <f>IFERROR(VLOOKUP(G4813,'SOURCE COMPANY'!A:B, 2, FALSE), "")</f>
        <v>KMS CORPORATION</v>
      </c>
      <c r="S4813" s="143" t="str">
        <f>IFERROR(VLOOKUP(H4813,'CUSTOMER NAME'!A:B, 2, FALSE), "")</f>
        <v>Zenufa Labs</v>
      </c>
    </row>
    <row r="4814" spans="1:19">
      <c r="A4814" s="233" t="s">
        <v>860</v>
      </c>
      <c r="B4814" s="118">
        <v>1250</v>
      </c>
      <c r="C4814" s="118" t="s">
        <v>7</v>
      </c>
      <c r="D4814" s="118" t="s">
        <v>861</v>
      </c>
      <c r="E4814" s="255">
        <v>6.52</v>
      </c>
      <c r="F4814" s="118" t="s">
        <v>9</v>
      </c>
      <c r="G4814" s="118" t="s">
        <v>862</v>
      </c>
      <c r="H4814" s="199" t="s">
        <v>863</v>
      </c>
      <c r="I4814" s="219" t="str">
        <f t="shared" si="452"/>
        <v>August</v>
      </c>
      <c r="J4814" s="184">
        <f>IF(F4814="USD", E4814, E4814 * IFERROR(VLOOKUP(F4814, EXCHANGE_RATE!A:B, 2, FALSE), "Currency not found"))</f>
        <v>6.52</v>
      </c>
      <c r="K4814" s="184">
        <f t="shared" si="448"/>
        <v>6.52</v>
      </c>
      <c r="L4814" s="184">
        <f>IF(C4814="MTS", B4814, B4814 * IFERROR(VLOOKUP(C4814, 'QTY_CONVERSIONS '!A:B, 2, FALSE), "Units not  found"))</f>
        <v>1.25</v>
      </c>
      <c r="M4814" s="185">
        <f t="shared" si="449"/>
        <v>8149.9999999999991</v>
      </c>
      <c r="N4814" s="143" t="str">
        <f>IFERROR(VLOOKUP(D4814, Product_Category!A:B, 2, FALSE), "Uncategorized")</f>
        <v>ESOMEPRAZOLE MG</v>
      </c>
      <c r="O4814" s="186">
        <f t="shared" si="451"/>
        <v>6520</v>
      </c>
      <c r="P4814" s="185">
        <f t="shared" si="450"/>
        <v>8150</v>
      </c>
      <c r="Q4814" s="143">
        <v>2023</v>
      </c>
      <c r="R4814" s="143" t="str">
        <f>IFERROR(VLOOKUP(G4814,'SOURCE COMPANY'!A:B, 2, FALSE), "")</f>
        <v>GLUKEM BIOCARE</v>
      </c>
      <c r="S4814" s="143" t="str">
        <f>IFERROR(VLOOKUP(H4814,'CUSTOMER NAME'!A:B, 2, FALSE), "")</f>
        <v>Zeta pharma</v>
      </c>
    </row>
    <row r="4815" spans="1:19">
      <c r="A4815" s="133" t="s">
        <v>860</v>
      </c>
      <c r="B4815" s="131">
        <v>500</v>
      </c>
      <c r="C4815" s="131" t="s">
        <v>7</v>
      </c>
      <c r="D4815" s="131" t="s">
        <v>2695</v>
      </c>
      <c r="E4815" s="131">
        <v>4.3</v>
      </c>
      <c r="F4815" s="131" t="s">
        <v>9</v>
      </c>
      <c r="G4815" s="118" t="s">
        <v>795</v>
      </c>
      <c r="H4815" s="134" t="s">
        <v>2696</v>
      </c>
      <c r="I4815" s="192" t="s">
        <v>2670</v>
      </c>
      <c r="J4815" s="184">
        <f>IF(F4815="USD", E4815, E4815 * IFERROR(VLOOKUP(F4815, EXCHANGE_RATE!A:B, 2, FALSE), "Currency not found"))</f>
        <v>4.3</v>
      </c>
      <c r="K4815" s="184">
        <f t="shared" si="448"/>
        <v>4.3</v>
      </c>
      <c r="L4815" s="184">
        <f>IF(C4815="MTS", B4815, B4815 * IFERROR(VLOOKUP(C4815, 'QTY_CONVERSIONS '!A:B, 2, FALSE), "Units not  found"))</f>
        <v>0.5</v>
      </c>
      <c r="M4815" s="185">
        <f t="shared" si="449"/>
        <v>2150</v>
      </c>
      <c r="N4815" s="143" t="str">
        <f>IFERROR(VLOOKUP(D4815, Product_Category!A:B, 2, FALSE), "Uncategorized")</f>
        <v>MCC</v>
      </c>
      <c r="O4815" s="186">
        <f t="shared" si="451"/>
        <v>4300</v>
      </c>
      <c r="P4815" s="185">
        <f t="shared" si="450"/>
        <v>2150</v>
      </c>
      <c r="Q4815" s="143">
        <v>2023</v>
      </c>
      <c r="R4815" s="143" t="str">
        <f>IFERROR(VLOOKUP(G4815,'SOURCE COMPANY'!A:B, 2, FALSE), "")</f>
        <v>INNOREX PHARMA</v>
      </c>
      <c r="S4815" s="143" t="str">
        <f>IFERROR(VLOOKUP(H4815,'CUSTOMER NAME'!A:B, 2, FALSE), "")</f>
        <v>Zeta pharma</v>
      </c>
    </row>
    <row r="4816" spans="1:19">
      <c r="A4816" s="133" t="s">
        <v>860</v>
      </c>
      <c r="B4816" s="131">
        <v>6000</v>
      </c>
      <c r="C4816" s="131" t="s">
        <v>7</v>
      </c>
      <c r="D4816" s="131" t="s">
        <v>2695</v>
      </c>
      <c r="E4816" s="131">
        <v>2.56</v>
      </c>
      <c r="F4816" s="131" t="s">
        <v>9</v>
      </c>
      <c r="G4816" s="118" t="s">
        <v>795</v>
      </c>
      <c r="H4816" s="134" t="s">
        <v>2696</v>
      </c>
      <c r="I4816" s="192" t="s">
        <v>2670</v>
      </c>
      <c r="J4816" s="184">
        <f>IF(F4816="USD", E4816, E4816 * IFERROR(VLOOKUP(F4816, EXCHANGE_RATE!A:B, 2, FALSE), "Currency not found"))</f>
        <v>2.56</v>
      </c>
      <c r="K4816" s="184">
        <f t="shared" si="448"/>
        <v>2.56</v>
      </c>
      <c r="L4816" s="184">
        <f>IF(C4816="MTS", B4816, B4816 * IFERROR(VLOOKUP(C4816, 'QTY_CONVERSIONS '!A:B, 2, FALSE), "Units not  found"))</f>
        <v>6</v>
      </c>
      <c r="M4816" s="185">
        <f t="shared" si="449"/>
        <v>15360</v>
      </c>
      <c r="N4816" s="143" t="str">
        <f>IFERROR(VLOOKUP(D4816, Product_Category!A:B, 2, FALSE), "Uncategorized")</f>
        <v>MCC</v>
      </c>
      <c r="O4816" s="186">
        <f t="shared" si="451"/>
        <v>2560</v>
      </c>
      <c r="P4816" s="185">
        <f t="shared" si="450"/>
        <v>15360</v>
      </c>
      <c r="Q4816" s="143">
        <v>2023</v>
      </c>
      <c r="R4816" s="143" t="str">
        <f>IFERROR(VLOOKUP(G4816,'SOURCE COMPANY'!A:B, 2, FALSE), "")</f>
        <v>INNOREX PHARMA</v>
      </c>
      <c r="S4816" s="143" t="str">
        <f>IFERROR(VLOOKUP(H4816,'CUSTOMER NAME'!A:B, 2, FALSE), "")</f>
        <v>Zeta pharma</v>
      </c>
    </row>
    <row r="4817" spans="1:19">
      <c r="A4817" s="133" t="s">
        <v>860</v>
      </c>
      <c r="B4817" s="131">
        <v>4000</v>
      </c>
      <c r="C4817" s="131" t="s">
        <v>7</v>
      </c>
      <c r="D4817" s="131" t="s">
        <v>2695</v>
      </c>
      <c r="E4817" s="131">
        <v>2.56</v>
      </c>
      <c r="F4817" s="131" t="s">
        <v>9</v>
      </c>
      <c r="G4817" s="118" t="s">
        <v>795</v>
      </c>
      <c r="H4817" s="134" t="s">
        <v>2696</v>
      </c>
      <c r="I4817" s="192" t="s">
        <v>2670</v>
      </c>
      <c r="J4817" s="184">
        <f>IF(F4817="USD", E4817, E4817 * IFERROR(VLOOKUP(F4817, EXCHANGE_RATE!A:B, 2, FALSE), "Currency not found"))</f>
        <v>2.56</v>
      </c>
      <c r="K4817" s="184">
        <f t="shared" si="448"/>
        <v>2.56</v>
      </c>
      <c r="L4817" s="184">
        <f>IF(C4817="MTS", B4817, B4817 * IFERROR(VLOOKUP(C4817, 'QTY_CONVERSIONS '!A:B, 2, FALSE), "Units not  found"))</f>
        <v>4</v>
      </c>
      <c r="M4817" s="185">
        <f t="shared" si="449"/>
        <v>10240</v>
      </c>
      <c r="N4817" s="143" t="str">
        <f>IFERROR(VLOOKUP(D4817, Product_Category!A:B, 2, FALSE), "Uncategorized")</f>
        <v>MCC</v>
      </c>
      <c r="O4817" s="186">
        <f t="shared" si="451"/>
        <v>2560</v>
      </c>
      <c r="P4817" s="185">
        <f t="shared" si="450"/>
        <v>10240</v>
      </c>
      <c r="Q4817" s="143">
        <v>2023</v>
      </c>
      <c r="R4817" s="143" t="str">
        <f>IFERROR(VLOOKUP(G4817,'SOURCE COMPANY'!A:B, 2, FALSE), "")</f>
        <v>INNOREX PHARMA</v>
      </c>
      <c r="S4817" s="143" t="str">
        <f>IFERROR(VLOOKUP(H4817,'CUSTOMER NAME'!A:B, 2, FALSE), "")</f>
        <v>Zeta pharma</v>
      </c>
    </row>
    <row r="4818" spans="1:19">
      <c r="A4818" s="234" t="s">
        <v>928</v>
      </c>
      <c r="B4818" s="31">
        <v>100</v>
      </c>
      <c r="C4818" s="143" t="s">
        <v>7</v>
      </c>
      <c r="D4818" s="143" t="s">
        <v>1525</v>
      </c>
      <c r="E4818" s="51">
        <v>50</v>
      </c>
      <c r="F4818" s="143" t="s">
        <v>9</v>
      </c>
      <c r="G4818" s="143" t="s">
        <v>109</v>
      </c>
      <c r="H4818" s="198" t="s">
        <v>650</v>
      </c>
      <c r="I4818" s="219" t="str">
        <f>I4817</f>
        <v>August</v>
      </c>
      <c r="J4818" s="184">
        <f>IF(F4818="USD", E4818, E4818 * IFERROR(VLOOKUP(F4818, EXCHANGE_RATE!A:B, 2, FALSE), "Currency not found"))</f>
        <v>50</v>
      </c>
      <c r="K4818" s="184">
        <f t="shared" si="448"/>
        <v>50</v>
      </c>
      <c r="L4818" s="184">
        <f>IF(C4818="MTS", B4818, B4818 * IFERROR(VLOOKUP(C4818, 'QTY_CONVERSIONS '!A:B, 2, FALSE), "Units not  found"))</f>
        <v>0.1</v>
      </c>
      <c r="M4818" s="185">
        <f t="shared" si="449"/>
        <v>5000</v>
      </c>
      <c r="N4818" s="143" t="str">
        <f>IFERROR(VLOOKUP(D4818, Product_Category!A:B, 2, FALSE), "Uncategorized")</f>
        <v>MAGNESIUM STEARATE</v>
      </c>
      <c r="O4818" s="186">
        <f t="shared" si="451"/>
        <v>50000</v>
      </c>
      <c r="P4818" s="185">
        <f t="shared" si="450"/>
        <v>5000</v>
      </c>
      <c r="Q4818" s="143">
        <v>2023</v>
      </c>
      <c r="R4818" s="143" t="str">
        <f>IFERROR(VLOOKUP(G4818,'SOURCE COMPANY'!A:B, 2, FALSE), "")</f>
        <v>AUROBINDO PHARMA</v>
      </c>
      <c r="S4818" s="143" t="str">
        <f>IFERROR(VLOOKUP(H4818,'CUSTOMER NAME'!A:B, 2, FALSE), "")</f>
        <v>ZIFAM PYREX MYANMAR</v>
      </c>
    </row>
    <row r="4819" spans="1:19">
      <c r="A4819" s="133" t="s">
        <v>928</v>
      </c>
      <c r="B4819" s="131">
        <v>100</v>
      </c>
      <c r="C4819" s="131" t="s">
        <v>7</v>
      </c>
      <c r="D4819" s="131" t="s">
        <v>2743</v>
      </c>
      <c r="E4819" s="131">
        <v>2.88</v>
      </c>
      <c r="F4819" s="131" t="s">
        <v>9</v>
      </c>
      <c r="G4819" s="131" t="s">
        <v>649</v>
      </c>
      <c r="H4819" s="134" t="s">
        <v>650</v>
      </c>
      <c r="I4819" s="192" t="s">
        <v>2670</v>
      </c>
      <c r="J4819" s="184">
        <f>IF(F4819="USD", E4819, E4819 * IFERROR(VLOOKUP(F4819, EXCHANGE_RATE!A:B, 2, FALSE), "Currency not found"))</f>
        <v>2.88</v>
      </c>
      <c r="K4819" s="184">
        <f t="shared" si="448"/>
        <v>2.88</v>
      </c>
      <c r="L4819" s="184">
        <f>IF(C4819="MTS", B4819, B4819 * IFERROR(VLOOKUP(C4819, 'QTY_CONVERSIONS '!A:B, 2, FALSE), "Units not  found"))</f>
        <v>0.1</v>
      </c>
      <c r="M4819" s="185">
        <f t="shared" si="449"/>
        <v>288</v>
      </c>
      <c r="N4819" s="143" t="str">
        <f>IFERROR(VLOOKUP(D4819, Product_Category!A:B, 2, FALSE), "Uncategorized")</f>
        <v>MCC</v>
      </c>
      <c r="O4819" s="186">
        <f t="shared" si="451"/>
        <v>2880</v>
      </c>
      <c r="P4819" s="185">
        <f t="shared" si="450"/>
        <v>288</v>
      </c>
      <c r="Q4819" s="143">
        <v>2023</v>
      </c>
      <c r="R4819" s="143" t="str">
        <f>IFERROR(VLOOKUP(G4819,'SOURCE COMPANY'!A:B, 2, FALSE), "")</f>
        <v>DELTA BIOPHARMA</v>
      </c>
      <c r="S4819" s="143" t="str">
        <f>IFERROR(VLOOKUP(H4819,'CUSTOMER NAME'!A:B, 2, FALSE), "")</f>
        <v>ZIFAM PYREX MYANMAR</v>
      </c>
    </row>
    <row r="4820" spans="1:19">
      <c r="A4820" s="119" t="s">
        <v>928</v>
      </c>
      <c r="B4820" s="120">
        <v>50</v>
      </c>
      <c r="C4820" s="120" t="s">
        <v>7</v>
      </c>
      <c r="D4820" s="120" t="s">
        <v>2391</v>
      </c>
      <c r="E4820" s="120">
        <v>0.09</v>
      </c>
      <c r="F4820" s="120" t="s">
        <v>9</v>
      </c>
      <c r="G4820" s="131" t="s">
        <v>649</v>
      </c>
      <c r="H4820" s="121" t="s">
        <v>3481</v>
      </c>
      <c r="I4820" s="192" t="s">
        <v>3389</v>
      </c>
      <c r="J4820" s="184">
        <f>IF(F4820="USD", E4820, E4820 * IFERROR(VLOOKUP(F4820, EXCHANGE_RATE!A:B, 2, FALSE), "Currency not found"))</f>
        <v>0.09</v>
      </c>
      <c r="K4820" s="184">
        <f t="shared" si="448"/>
        <v>0.09</v>
      </c>
      <c r="L4820" s="184">
        <f>IF(C4820="MTS", B4820, B4820 * IFERROR(VLOOKUP(C4820, 'QTY_CONVERSIONS '!A:B, 2, FALSE), "Units not  found"))</f>
        <v>0.05</v>
      </c>
      <c r="M4820" s="185">
        <f t="shared" si="449"/>
        <v>4.5</v>
      </c>
      <c r="N4820" s="143" t="str">
        <f>IFERROR(VLOOKUP(D4820, Product_Category!A:B, 2, FALSE), "Uncategorized")</f>
        <v>MCC</v>
      </c>
      <c r="O4820" s="186">
        <f t="shared" si="451"/>
        <v>90</v>
      </c>
      <c r="P4820" s="185">
        <f t="shared" si="450"/>
        <v>4.5</v>
      </c>
      <c r="Q4820" s="143">
        <v>2023</v>
      </c>
      <c r="R4820" s="143" t="str">
        <f>IFERROR(VLOOKUP(G4820,'SOURCE COMPANY'!A:B, 2, FALSE), "")</f>
        <v>DELTA BIOPHARMA</v>
      </c>
      <c r="S4820" s="143" t="str">
        <f>IFERROR(VLOOKUP(H4820,'CUSTOMER NAME'!A:B, 2, FALSE), "")</f>
        <v>ZIFAM PYREX MYANMAR</v>
      </c>
    </row>
    <row r="4821" spans="1:19">
      <c r="A4821" s="119" t="s">
        <v>816</v>
      </c>
      <c r="B4821" s="120">
        <v>2000</v>
      </c>
      <c r="C4821" s="120" t="s">
        <v>7</v>
      </c>
      <c r="D4821" s="120" t="s">
        <v>910</v>
      </c>
      <c r="E4821" s="120">
        <v>3.2</v>
      </c>
      <c r="F4821" s="120" t="s">
        <v>9</v>
      </c>
      <c r="G4821" s="120" t="s">
        <v>3394</v>
      </c>
      <c r="H4821" s="121" t="s">
        <v>3052</v>
      </c>
      <c r="I4821" s="192" t="s">
        <v>3389</v>
      </c>
      <c r="J4821" s="184">
        <f>IF(F4821="USD", E4821, E4821 * IFERROR(VLOOKUP(F4821, EXCHANGE_RATE!A:B, 2, FALSE), "Currency not found"))</f>
        <v>3.2</v>
      </c>
      <c r="K4821" s="184">
        <f t="shared" si="448"/>
        <v>3.2</v>
      </c>
      <c r="L4821" s="184">
        <f>IF(C4821="MTS", B4821, B4821 * IFERROR(VLOOKUP(C4821, 'QTY_CONVERSIONS '!A:B, 2, FALSE), "Units not  found"))</f>
        <v>2</v>
      </c>
      <c r="M4821" s="185">
        <f t="shared" si="449"/>
        <v>6400</v>
      </c>
      <c r="N4821" s="143" t="str">
        <f>IFERROR(VLOOKUP(D4821, Product_Category!A:B, 2, FALSE), "Uncategorized")</f>
        <v>MAGNESIUM STEARATE</v>
      </c>
      <c r="O4821" s="186">
        <f t="shared" si="451"/>
        <v>3200</v>
      </c>
      <c r="P4821" s="185">
        <f t="shared" si="450"/>
        <v>6400</v>
      </c>
      <c r="Q4821" s="143">
        <v>2023</v>
      </c>
      <c r="R4821" s="143" t="str">
        <f>IFERROR(VLOOKUP(G4821,'SOURCE COMPANY'!A:B, 2, FALSE), "")</f>
        <v>3F INDUSTRIES</v>
      </c>
      <c r="S4821" s="143" t="str">
        <f>IFERROR(VLOOKUP(H4821,'CUSTOMER NAME'!A:B, 2, FALSE), "")</f>
        <v>ZISKA PHARMA</v>
      </c>
    </row>
    <row r="4822" spans="1:19">
      <c r="A4822" s="119" t="s">
        <v>816</v>
      </c>
      <c r="B4822" s="120">
        <v>6000</v>
      </c>
      <c r="C4822" s="120" t="s">
        <v>7</v>
      </c>
      <c r="D4822" s="120" t="s">
        <v>3063</v>
      </c>
      <c r="E4822" s="120">
        <v>2.7</v>
      </c>
      <c r="F4822" s="120" t="s">
        <v>9</v>
      </c>
      <c r="G4822" s="118" t="s">
        <v>549</v>
      </c>
      <c r="H4822" s="121" t="s">
        <v>3052</v>
      </c>
      <c r="I4822" s="192" t="s">
        <v>3034</v>
      </c>
      <c r="J4822" s="184">
        <f>IF(F4822="USD", E4822, E4822 * IFERROR(VLOOKUP(F4822, EXCHANGE_RATE!A:B, 2, FALSE), "Currency not found"))</f>
        <v>2.7</v>
      </c>
      <c r="K4822" s="184">
        <f t="shared" si="448"/>
        <v>2.7</v>
      </c>
      <c r="L4822" s="184">
        <f>IF(C4822="MTS", B4822, B4822 * IFERROR(VLOOKUP(C4822, 'QTY_CONVERSIONS '!A:B, 2, FALSE), "Units not  found"))</f>
        <v>6</v>
      </c>
      <c r="M4822" s="185">
        <f t="shared" si="449"/>
        <v>16200.000000000002</v>
      </c>
      <c r="N4822" s="143" t="str">
        <f>IFERROR(VLOOKUP(D4822, Product_Category!A:B, 2, FALSE), "Uncategorized")</f>
        <v>MCC</v>
      </c>
      <c r="O4822" s="186">
        <f t="shared" si="451"/>
        <v>2700</v>
      </c>
      <c r="P4822" s="185">
        <f t="shared" si="450"/>
        <v>16200</v>
      </c>
      <c r="Q4822" s="143">
        <v>2023</v>
      </c>
      <c r="R4822" s="143" t="str">
        <f>IFERROR(VLOOKUP(G4822,'SOURCE COMPANY'!A:B, 2, FALSE), "")</f>
        <v>DIP CHEM</v>
      </c>
      <c r="S4822" s="143" t="str">
        <f>IFERROR(VLOOKUP(H4822,'CUSTOMER NAME'!A:B, 2, FALSE), "")</f>
        <v>ZISKA PHARMA</v>
      </c>
    </row>
    <row r="4823" spans="1:19">
      <c r="A4823" s="119" t="s">
        <v>816</v>
      </c>
      <c r="B4823" s="120">
        <v>1350</v>
      </c>
      <c r="C4823" s="120" t="s">
        <v>7</v>
      </c>
      <c r="D4823" s="120" t="s">
        <v>3064</v>
      </c>
      <c r="E4823" s="120">
        <v>3.9</v>
      </c>
      <c r="F4823" s="120" t="s">
        <v>9</v>
      </c>
      <c r="G4823" s="118" t="s">
        <v>549</v>
      </c>
      <c r="H4823" s="121" t="s">
        <v>3052</v>
      </c>
      <c r="I4823" s="192" t="s">
        <v>3034</v>
      </c>
      <c r="J4823" s="184">
        <f>IF(F4823="USD", E4823, E4823 * IFERROR(VLOOKUP(F4823, EXCHANGE_RATE!A:B, 2, FALSE), "Currency not found"))</f>
        <v>3.9</v>
      </c>
      <c r="K4823" s="184">
        <f t="shared" si="448"/>
        <v>3.9</v>
      </c>
      <c r="L4823" s="184">
        <f>IF(C4823="MTS", B4823, B4823 * IFERROR(VLOOKUP(C4823, 'QTY_CONVERSIONS '!A:B, 2, FALSE), "Units not  found"))</f>
        <v>1.35</v>
      </c>
      <c r="M4823" s="185">
        <f t="shared" si="449"/>
        <v>5265</v>
      </c>
      <c r="N4823" s="143" t="str">
        <f>IFERROR(VLOOKUP(D4823, Product_Category!A:B, 2, FALSE), "Uncategorized")</f>
        <v>MCC</v>
      </c>
      <c r="O4823" s="186">
        <f t="shared" si="451"/>
        <v>3900</v>
      </c>
      <c r="P4823" s="185">
        <f t="shared" si="450"/>
        <v>5265</v>
      </c>
      <c r="Q4823" s="143">
        <v>2023</v>
      </c>
      <c r="R4823" s="143" t="str">
        <f>IFERROR(VLOOKUP(G4823,'SOURCE COMPANY'!A:B, 2, FALSE), "")</f>
        <v>DIP CHEM</v>
      </c>
      <c r="S4823" s="143" t="str">
        <f>IFERROR(VLOOKUP(H4823,'CUSTOMER NAME'!A:B, 2, FALSE), "")</f>
        <v>ZISKA PHARMA</v>
      </c>
    </row>
    <row r="4824" spans="1:19">
      <c r="A4824" s="119" t="s">
        <v>816</v>
      </c>
      <c r="B4824" s="120">
        <v>19650</v>
      </c>
      <c r="C4824" s="120" t="s">
        <v>7</v>
      </c>
      <c r="D4824" s="120" t="s">
        <v>3050</v>
      </c>
      <c r="E4824" s="120">
        <v>2.7</v>
      </c>
      <c r="F4824" s="120" t="s">
        <v>9</v>
      </c>
      <c r="G4824" s="118" t="s">
        <v>549</v>
      </c>
      <c r="H4824" s="121" t="s">
        <v>3052</v>
      </c>
      <c r="I4824" s="192" t="s">
        <v>3034</v>
      </c>
      <c r="J4824" s="184">
        <f>IF(F4824="USD", E4824, E4824 * IFERROR(VLOOKUP(F4824, EXCHANGE_RATE!A:B, 2, FALSE), "Currency not found"))</f>
        <v>2.7</v>
      </c>
      <c r="K4824" s="184">
        <f t="shared" si="448"/>
        <v>2.7</v>
      </c>
      <c r="L4824" s="184">
        <f>IF(C4824="MTS", B4824, B4824 * IFERROR(VLOOKUP(C4824, 'QTY_CONVERSIONS '!A:B, 2, FALSE), "Units not  found"))</f>
        <v>19.650000000000002</v>
      </c>
      <c r="M4824" s="185">
        <f t="shared" si="449"/>
        <v>53055</v>
      </c>
      <c r="N4824" s="143" t="str">
        <f>IFERROR(VLOOKUP(D4824, Product_Category!A:B, 2, FALSE), "Uncategorized")</f>
        <v>MCC</v>
      </c>
      <c r="O4824" s="186">
        <f t="shared" si="451"/>
        <v>2700</v>
      </c>
      <c r="P4824" s="185">
        <f t="shared" si="450"/>
        <v>53055.000000000007</v>
      </c>
      <c r="Q4824" s="143">
        <v>2023</v>
      </c>
      <c r="R4824" s="143" t="str">
        <f>IFERROR(VLOOKUP(G4824,'SOURCE COMPANY'!A:B, 2, FALSE), "")</f>
        <v>DIP CHEM</v>
      </c>
      <c r="S4824" s="143" t="str">
        <f>IFERROR(VLOOKUP(H4824,'CUSTOMER NAME'!A:B, 2, FALSE), "")</f>
        <v>ZISKA PHARMA</v>
      </c>
    </row>
    <row r="4825" spans="1:19">
      <c r="A4825" s="119" t="s">
        <v>816</v>
      </c>
      <c r="B4825" s="120">
        <v>2000</v>
      </c>
      <c r="C4825" s="120" t="s">
        <v>7</v>
      </c>
      <c r="D4825" s="120" t="s">
        <v>3048</v>
      </c>
      <c r="E4825" s="120">
        <v>9.5</v>
      </c>
      <c r="F4825" s="120" t="s">
        <v>9</v>
      </c>
      <c r="G4825" s="131" t="s">
        <v>59</v>
      </c>
      <c r="H4825" s="121" t="s">
        <v>3052</v>
      </c>
      <c r="I4825" s="192" t="s">
        <v>3034</v>
      </c>
      <c r="J4825" s="184">
        <f>IF(F4825="USD", E4825, E4825 * IFERROR(VLOOKUP(F4825, EXCHANGE_RATE!A:B, 2, FALSE), "Currency not found"))</f>
        <v>9.5</v>
      </c>
      <c r="K4825" s="184">
        <f t="shared" si="448"/>
        <v>9.5</v>
      </c>
      <c r="L4825" s="184">
        <f>IF(C4825="MTS", B4825, B4825 * IFERROR(VLOOKUP(C4825, 'QTY_CONVERSIONS '!A:B, 2, FALSE), "Units not  found"))</f>
        <v>2</v>
      </c>
      <c r="M4825" s="185">
        <f t="shared" si="449"/>
        <v>19000</v>
      </c>
      <c r="N4825" s="143" t="str">
        <f>IFERROR(VLOOKUP(D4825, Product_Category!A:B, 2, FALSE), "Uncategorized")</f>
        <v>CROSCARMELLOSE SODIUM</v>
      </c>
      <c r="O4825" s="186">
        <f t="shared" si="451"/>
        <v>9500</v>
      </c>
      <c r="P4825" s="185">
        <f t="shared" si="450"/>
        <v>19000</v>
      </c>
      <c r="Q4825" s="143">
        <v>2023</v>
      </c>
      <c r="R4825" s="143" t="str">
        <f>IFERROR(VLOOKUP(G4825,'SOURCE COMPANY'!A:B, 2, FALSE), "")</f>
        <v>JRS PHARMA</v>
      </c>
      <c r="S4825" s="143" t="str">
        <f>IFERROR(VLOOKUP(H4825,'CUSTOMER NAME'!A:B, 2, FALSE), "")</f>
        <v>ZISKA PHARMA</v>
      </c>
    </row>
    <row r="4826" spans="1:19">
      <c r="A4826" s="133" t="s">
        <v>874</v>
      </c>
      <c r="B4826" s="131">
        <v>4000</v>
      </c>
      <c r="C4826" s="131" t="s">
        <v>7</v>
      </c>
      <c r="D4826" s="131" t="s">
        <v>724</v>
      </c>
      <c r="E4826" s="131">
        <v>5.0599999999999996</v>
      </c>
      <c r="F4826" s="131" t="s">
        <v>9</v>
      </c>
      <c r="G4826" s="118" t="s">
        <v>597</v>
      </c>
      <c r="H4826" s="134" t="s">
        <v>3757</v>
      </c>
      <c r="I4826" s="192" t="s">
        <v>3658</v>
      </c>
      <c r="J4826" s="184">
        <f>IF(F4826="USD", E4826, E4826 * IFERROR(VLOOKUP(F4826, EXCHANGE_RATE!A:B, 2, FALSE), "Currency not found"))</f>
        <v>5.0599999999999996</v>
      </c>
      <c r="K4826" s="184">
        <f t="shared" si="448"/>
        <v>5.0599999999999996</v>
      </c>
      <c r="L4826" s="184">
        <f>IF(C4826="MTS", B4826, B4826 * IFERROR(VLOOKUP(C4826, 'QTY_CONVERSIONS '!A:B, 2, FALSE), "Units not  found"))</f>
        <v>4</v>
      </c>
      <c r="M4826" s="185">
        <f t="shared" si="449"/>
        <v>20240</v>
      </c>
      <c r="N4826" s="143" t="str">
        <f>IFERROR(VLOOKUP(D4826, Product_Category!A:B, 2, FALSE), "Uncategorized")</f>
        <v>MCC</v>
      </c>
      <c r="O4826" s="186">
        <f t="shared" si="451"/>
        <v>5060</v>
      </c>
      <c r="P4826" s="185">
        <f t="shared" si="450"/>
        <v>20240</v>
      </c>
      <c r="Q4826" s="143">
        <v>2023</v>
      </c>
      <c r="R4826" s="143" t="str">
        <f>IFERROR(VLOOKUP(G4826,'SOURCE COMPANY'!A:B, 2, FALSE), "")</f>
        <v>Shubham Pharmachem</v>
      </c>
      <c r="S4826" s="143" t="str">
        <f>IFERROR(VLOOKUP(H4826,'CUSTOMER NAME'!A:B, 2, FALSE), "")</f>
        <v>5 N T T</v>
      </c>
    </row>
    <row r="4827" spans="1:19">
      <c r="A4827" s="133" t="s">
        <v>874</v>
      </c>
      <c r="B4827" s="131">
        <v>12000</v>
      </c>
      <c r="C4827" s="131" t="s">
        <v>7</v>
      </c>
      <c r="D4827" s="131" t="s">
        <v>266</v>
      </c>
      <c r="E4827" s="131">
        <v>2.31</v>
      </c>
      <c r="F4827" s="131" t="s">
        <v>9</v>
      </c>
      <c r="G4827" s="118" t="s">
        <v>597</v>
      </c>
      <c r="H4827" s="134" t="s">
        <v>3757</v>
      </c>
      <c r="I4827" s="192" t="s">
        <v>3658</v>
      </c>
      <c r="J4827" s="184">
        <f>IF(F4827="USD", E4827, E4827 * IFERROR(VLOOKUP(F4827, EXCHANGE_RATE!A:B, 2, FALSE), "Currency not found"))</f>
        <v>2.31</v>
      </c>
      <c r="K4827" s="184">
        <f t="shared" si="448"/>
        <v>2.31</v>
      </c>
      <c r="L4827" s="184">
        <f>IF(C4827="MTS", B4827, B4827 * IFERROR(VLOOKUP(C4827, 'QTY_CONVERSIONS '!A:B, 2, FALSE), "Units not  found"))</f>
        <v>12</v>
      </c>
      <c r="M4827" s="185">
        <f t="shared" si="449"/>
        <v>27720</v>
      </c>
      <c r="N4827" s="143" t="str">
        <f>IFERROR(VLOOKUP(D4827, Product_Category!A:B, 2, FALSE), "Uncategorized")</f>
        <v>MCC</v>
      </c>
      <c r="O4827" s="186">
        <f t="shared" si="451"/>
        <v>2310</v>
      </c>
      <c r="P4827" s="185">
        <f t="shared" si="450"/>
        <v>27720</v>
      </c>
      <c r="Q4827" s="143">
        <v>2023</v>
      </c>
      <c r="R4827" s="143" t="str">
        <f>IFERROR(VLOOKUP(G4827,'SOURCE COMPANY'!A:B, 2, FALSE), "")</f>
        <v>Shubham Pharmachem</v>
      </c>
      <c r="S4827" s="143" t="str">
        <f>IFERROR(VLOOKUP(H4827,'CUSTOMER NAME'!A:B, 2, FALSE), "")</f>
        <v>5 N T T</v>
      </c>
    </row>
    <row r="4828" spans="1:19">
      <c r="A4828" s="133" t="s">
        <v>978</v>
      </c>
      <c r="B4828" s="131">
        <v>1000</v>
      </c>
      <c r="C4828" s="131" t="s">
        <v>7</v>
      </c>
      <c r="D4828" s="131" t="s">
        <v>3688</v>
      </c>
      <c r="E4828" s="131">
        <v>1.5</v>
      </c>
      <c r="F4828" s="131" t="s">
        <v>9</v>
      </c>
      <c r="G4828" s="118" t="s">
        <v>597</v>
      </c>
      <c r="H4828" s="134" t="s">
        <v>3757</v>
      </c>
      <c r="I4828" s="192" t="s">
        <v>3658</v>
      </c>
      <c r="J4828" s="184">
        <f>IF(F4828="USD", E4828, E4828 * IFERROR(VLOOKUP(F4828, EXCHANGE_RATE!A:B, 2, FALSE), "Currency not found"))</f>
        <v>1.5</v>
      </c>
      <c r="K4828" s="184">
        <f t="shared" si="448"/>
        <v>1.5</v>
      </c>
      <c r="L4828" s="184">
        <f>IF(C4828="MTS", B4828, B4828 * IFERROR(VLOOKUP(C4828, 'QTY_CONVERSIONS '!A:B, 2, FALSE), "Units not  found"))</f>
        <v>1</v>
      </c>
      <c r="M4828" s="185">
        <f t="shared" si="449"/>
        <v>1500</v>
      </c>
      <c r="N4828" s="143" t="str">
        <f>IFERROR(VLOOKUP(D4828, Product_Category!A:B, 2, FALSE), "Uncategorized")</f>
        <v>MAGNESIUM STEARATE</v>
      </c>
      <c r="O4828" s="186">
        <f t="shared" si="451"/>
        <v>1500</v>
      </c>
      <c r="P4828" s="185">
        <f t="shared" si="450"/>
        <v>1500</v>
      </c>
      <c r="Q4828" s="143">
        <v>2023</v>
      </c>
      <c r="R4828" s="143" t="str">
        <f>IFERROR(VLOOKUP(G4828,'SOURCE COMPANY'!A:B, 2, FALSE), "")</f>
        <v>Shubham Pharmachem</v>
      </c>
      <c r="S4828" s="143" t="str">
        <f>IFERROR(VLOOKUP(H4828,'CUSTOMER NAME'!A:B, 2, FALSE), "")</f>
        <v>5 N T T</v>
      </c>
    </row>
    <row r="4829" spans="1:19">
      <c r="A4829" s="133" t="s">
        <v>978</v>
      </c>
      <c r="B4829" s="131">
        <v>1800</v>
      </c>
      <c r="C4829" s="131" t="s">
        <v>7</v>
      </c>
      <c r="D4829" s="131" t="s">
        <v>266</v>
      </c>
      <c r="E4829" s="131">
        <v>1.2</v>
      </c>
      <c r="F4829" s="131" t="s">
        <v>9</v>
      </c>
      <c r="G4829" s="118" t="s">
        <v>597</v>
      </c>
      <c r="H4829" s="134" t="s">
        <v>3757</v>
      </c>
      <c r="I4829" s="192" t="s">
        <v>3658</v>
      </c>
      <c r="J4829" s="184">
        <f>IF(F4829="USD", E4829, E4829 * IFERROR(VLOOKUP(F4829, EXCHANGE_RATE!A:B, 2, FALSE), "Currency not found"))</f>
        <v>1.2</v>
      </c>
      <c r="K4829" s="184">
        <f t="shared" si="448"/>
        <v>1.2</v>
      </c>
      <c r="L4829" s="184">
        <f>IF(C4829="MTS", B4829, B4829 * IFERROR(VLOOKUP(C4829, 'QTY_CONVERSIONS '!A:B, 2, FALSE), "Units not  found"))</f>
        <v>1.8</v>
      </c>
      <c r="M4829" s="185">
        <f t="shared" si="449"/>
        <v>2160</v>
      </c>
      <c r="N4829" s="143" t="str">
        <f>IFERROR(VLOOKUP(D4829, Product_Category!A:B, 2, FALSE), "Uncategorized")</f>
        <v>MCC</v>
      </c>
      <c r="O4829" s="186">
        <f t="shared" si="451"/>
        <v>1200</v>
      </c>
      <c r="P4829" s="185">
        <f t="shared" si="450"/>
        <v>2160</v>
      </c>
      <c r="Q4829" s="143">
        <v>2023</v>
      </c>
      <c r="R4829" s="143" t="str">
        <f>IFERROR(VLOOKUP(G4829,'SOURCE COMPANY'!A:B, 2, FALSE), "")</f>
        <v>Shubham Pharmachem</v>
      </c>
      <c r="S4829" s="143" t="str">
        <f>IFERROR(VLOOKUP(H4829,'CUSTOMER NAME'!A:B, 2, FALSE), "")</f>
        <v>5 N T T</v>
      </c>
    </row>
    <row r="4830" spans="1:19">
      <c r="A4830" s="119" t="s">
        <v>922</v>
      </c>
      <c r="B4830" s="120">
        <v>100</v>
      </c>
      <c r="C4830" s="120" t="s">
        <v>7</v>
      </c>
      <c r="D4830" s="120" t="s">
        <v>3475</v>
      </c>
      <c r="E4830" s="120">
        <v>7</v>
      </c>
      <c r="F4830" s="120" t="s">
        <v>9</v>
      </c>
      <c r="G4830" s="120" t="s">
        <v>3476</v>
      </c>
      <c r="H4830" s="121" t="s">
        <v>3477</v>
      </c>
      <c r="I4830" s="192" t="s">
        <v>3389</v>
      </c>
      <c r="J4830" s="184">
        <f>IF(F4830="USD", E4830, E4830 * IFERROR(VLOOKUP(F4830, EXCHANGE_RATE!A:B, 2, FALSE), "Currency not found"))</f>
        <v>7</v>
      </c>
      <c r="K4830" s="184">
        <f t="shared" si="448"/>
        <v>7</v>
      </c>
      <c r="L4830" s="184">
        <f>IF(C4830="MTS", B4830, B4830 * IFERROR(VLOOKUP(C4830, 'QTY_CONVERSIONS '!A:B, 2, FALSE), "Units not  found"))</f>
        <v>0.1</v>
      </c>
      <c r="M4830" s="185">
        <f t="shared" si="449"/>
        <v>700</v>
      </c>
      <c r="N4830" s="143" t="str">
        <f>IFERROR(VLOOKUP(D4830, Product_Category!A:B, 2, FALSE), "Uncategorized")</f>
        <v>MCC</v>
      </c>
      <c r="O4830" s="186">
        <f t="shared" si="451"/>
        <v>7000</v>
      </c>
      <c r="P4830" s="185">
        <f t="shared" si="450"/>
        <v>700</v>
      </c>
      <c r="Q4830" s="143">
        <v>2023</v>
      </c>
      <c r="R4830" s="143" t="str">
        <f>IFERROR(VLOOKUP(G4830,'SOURCE COMPANY'!A:B, 2, FALSE), "")</f>
        <v>AADIVIGHNESH CHEM</v>
      </c>
      <c r="S4830" s="143" t="str">
        <f>IFERROR(VLOOKUP(H4830,'CUSTOMER NAME'!A:B, 2, FALSE), "")</f>
        <v>A B C S MEXICO</v>
      </c>
    </row>
    <row r="4831" spans="1:19">
      <c r="A4831" s="234" t="s">
        <v>752</v>
      </c>
      <c r="B4831" s="143">
        <v>4000</v>
      </c>
      <c r="C4831" s="143" t="s">
        <v>7</v>
      </c>
      <c r="D4831" s="143" t="s">
        <v>792</v>
      </c>
      <c r="E4831" s="255">
        <v>2.25</v>
      </c>
      <c r="F4831" s="143" t="s">
        <v>9</v>
      </c>
      <c r="G4831" s="143" t="s">
        <v>1390</v>
      </c>
      <c r="H4831" s="198" t="s">
        <v>1391</v>
      </c>
      <c r="I4831" s="219" t="str">
        <f>I4830</f>
        <v>October</v>
      </c>
      <c r="J4831" s="184">
        <f>IF(F4831="USD", E4831, E4831 * IFERROR(VLOOKUP(F4831, EXCHANGE_RATE!A:B, 2, FALSE), "Currency not found"))</f>
        <v>2.25</v>
      </c>
      <c r="K4831" s="184">
        <f t="shared" si="448"/>
        <v>2.25</v>
      </c>
      <c r="L4831" s="184">
        <f>IF(C4831="MTS", B4831, B4831 * IFERROR(VLOOKUP(C4831, 'QTY_CONVERSIONS '!A:B, 2, FALSE), "Units not  found"))</f>
        <v>4</v>
      </c>
      <c r="M4831" s="185">
        <f t="shared" si="449"/>
        <v>9000</v>
      </c>
      <c r="N4831" s="143" t="str">
        <f>IFERROR(VLOOKUP(D4831, Product_Category!A:B, 2, FALSE), "Uncategorized")</f>
        <v>MCC</v>
      </c>
      <c r="O4831" s="186">
        <f t="shared" si="451"/>
        <v>2250</v>
      </c>
      <c r="P4831" s="185">
        <f t="shared" si="450"/>
        <v>9000</v>
      </c>
      <c r="Q4831" s="143">
        <v>2023</v>
      </c>
      <c r="R4831" s="143" t="str">
        <f>IFERROR(VLOOKUP(G4831,'SOURCE COMPANY'!A:B, 2, FALSE), "")</f>
        <v>SIDSAM FORMILAN</v>
      </c>
      <c r="S4831" s="143" t="str">
        <f>IFERROR(VLOOKUP(H4831,'CUSTOMER NAME'!A:B, 2, FALSE), "")</f>
        <v>A M SWEDISH</v>
      </c>
    </row>
    <row r="4832" spans="1:19">
      <c r="A4832" s="233" t="s">
        <v>929</v>
      </c>
      <c r="B4832" s="118">
        <v>50</v>
      </c>
      <c r="C4832" s="118" t="s">
        <v>7</v>
      </c>
      <c r="D4832" s="118" t="s">
        <v>943</v>
      </c>
      <c r="E4832" s="255">
        <v>258.07</v>
      </c>
      <c r="F4832" s="118" t="s">
        <v>1730</v>
      </c>
      <c r="G4832" s="131" t="s">
        <v>676</v>
      </c>
      <c r="H4832" s="199" t="s">
        <v>944</v>
      </c>
      <c r="I4832" s="219" t="str">
        <f>I4831</f>
        <v>October</v>
      </c>
      <c r="J4832" s="184">
        <f>IF(F4832="USD", E4832, E4832 * IFERROR(VLOOKUP(F4832, EXCHANGE_RATE!A:B, 2, FALSE), "Currency not found"))</f>
        <v>3.0968399999999998</v>
      </c>
      <c r="K4832" s="184">
        <f t="shared" si="448"/>
        <v>3.0999999999999996</v>
      </c>
      <c r="L4832" s="184">
        <f>IF(C4832="MTS", B4832, B4832 * IFERROR(VLOOKUP(C4832, 'QTY_CONVERSIONS '!A:B, 2, FALSE), "Units not  found"))</f>
        <v>0.05</v>
      </c>
      <c r="M4832" s="185">
        <f t="shared" si="449"/>
        <v>154.99999999999997</v>
      </c>
      <c r="N4832" s="143" t="str">
        <f>IFERROR(VLOOKUP(D4832, Product_Category!A:B, 2, FALSE), "Uncategorized")</f>
        <v>MCC</v>
      </c>
      <c r="O4832" s="186">
        <f t="shared" si="451"/>
        <v>3099.9999999999995</v>
      </c>
      <c r="P4832" s="185">
        <f t="shared" si="450"/>
        <v>155</v>
      </c>
      <c r="Q4832" s="143">
        <v>2023</v>
      </c>
      <c r="R4832" s="143" t="str">
        <f>IFERROR(VLOOKUP(G4832,'SOURCE COMPANY'!A:B, 2, FALSE), "")</f>
        <v>ORIENT PHARMA</v>
      </c>
      <c r="S4832" s="143" t="str">
        <f>IFERROR(VLOOKUP(H4832,'CUSTOMER NAME'!A:B, 2, FALSE), "")</f>
        <v>AADEE REMEDIES</v>
      </c>
    </row>
    <row r="4833" spans="1:19">
      <c r="A4833" s="233" t="s">
        <v>929</v>
      </c>
      <c r="B4833" s="118">
        <v>50</v>
      </c>
      <c r="C4833" s="118" t="s">
        <v>7</v>
      </c>
      <c r="D4833" s="118" t="s">
        <v>943</v>
      </c>
      <c r="E4833" s="255">
        <v>238.21</v>
      </c>
      <c r="F4833" s="118" t="s">
        <v>1730</v>
      </c>
      <c r="G4833" s="131" t="s">
        <v>676</v>
      </c>
      <c r="H4833" s="199" t="s">
        <v>944</v>
      </c>
      <c r="I4833" s="219" t="str">
        <f>I4832</f>
        <v>October</v>
      </c>
      <c r="J4833" s="184">
        <f>IF(F4833="USD", E4833, E4833 * IFERROR(VLOOKUP(F4833, EXCHANGE_RATE!A:B, 2, FALSE), "Currency not found"))</f>
        <v>2.8585199999999999</v>
      </c>
      <c r="K4833" s="184">
        <f t="shared" si="448"/>
        <v>2.86</v>
      </c>
      <c r="L4833" s="184">
        <f>IF(C4833="MTS", B4833, B4833 * IFERROR(VLOOKUP(C4833, 'QTY_CONVERSIONS '!A:B, 2, FALSE), "Units not  found"))</f>
        <v>0.05</v>
      </c>
      <c r="M4833" s="185">
        <f t="shared" si="449"/>
        <v>143</v>
      </c>
      <c r="N4833" s="143" t="str">
        <f>IFERROR(VLOOKUP(D4833, Product_Category!A:B, 2, FALSE), "Uncategorized")</f>
        <v>MCC</v>
      </c>
      <c r="O4833" s="186">
        <f t="shared" si="451"/>
        <v>2860</v>
      </c>
      <c r="P4833" s="185">
        <f t="shared" si="450"/>
        <v>143</v>
      </c>
      <c r="Q4833" s="143">
        <v>2023</v>
      </c>
      <c r="R4833" s="143" t="str">
        <f>IFERROR(VLOOKUP(G4833,'SOURCE COMPANY'!A:B, 2, FALSE), "")</f>
        <v>ORIENT PHARMA</v>
      </c>
      <c r="S4833" s="143" t="str">
        <f>IFERROR(VLOOKUP(H4833,'CUSTOMER NAME'!A:B, 2, FALSE), "")</f>
        <v>AADEE REMEDIES</v>
      </c>
    </row>
    <row r="4834" spans="1:19">
      <c r="A4834" s="234" t="s">
        <v>1064</v>
      </c>
      <c r="B4834" s="222">
        <v>1000</v>
      </c>
      <c r="C4834" s="143" t="s">
        <v>7</v>
      </c>
      <c r="D4834" s="143" t="s">
        <v>1102</v>
      </c>
      <c r="E4834" s="184">
        <v>2.1</v>
      </c>
      <c r="F4834" s="143" t="s">
        <v>9</v>
      </c>
      <c r="G4834" s="131" t="s">
        <v>642</v>
      </c>
      <c r="H4834" s="198" t="s">
        <v>2547</v>
      </c>
      <c r="I4834" s="219" t="str">
        <f>I4833</f>
        <v>October</v>
      </c>
      <c r="J4834" s="184">
        <f>IF(F4834="USD", E4834, E4834 * IFERROR(VLOOKUP(F4834, EXCHANGE_RATE!A:B, 2, FALSE), "Currency not found"))</f>
        <v>2.1</v>
      </c>
      <c r="K4834" s="184">
        <f t="shared" si="448"/>
        <v>2.1</v>
      </c>
      <c r="L4834" s="184">
        <f>IF(C4834="MTS", B4834, B4834 * IFERROR(VLOOKUP(C4834, 'QTY_CONVERSIONS '!A:B, 2, FALSE), "Units not  found"))</f>
        <v>1</v>
      </c>
      <c r="M4834" s="185">
        <f t="shared" si="449"/>
        <v>2100</v>
      </c>
      <c r="N4834" s="143" t="str">
        <f>IFERROR(VLOOKUP(D4834, Product_Category!A:B, 2, FALSE), "Uncategorized")</f>
        <v>MAGNESIUM STEARATE</v>
      </c>
      <c r="O4834" s="186">
        <f t="shared" si="451"/>
        <v>2100</v>
      </c>
      <c r="P4834" s="185">
        <f t="shared" si="450"/>
        <v>2100</v>
      </c>
      <c r="Q4834" s="143">
        <v>2023</v>
      </c>
      <c r="R4834" s="143" t="str">
        <f>IFERROR(VLOOKUP(G4834,'SOURCE COMPANY'!A:B, 2, FALSE), "")</f>
        <v>ATTAR GLOBAL</v>
      </c>
      <c r="S4834" s="143" t="str">
        <f>IFERROR(VLOOKUP(H4834,'CUSTOMER NAME'!A:B, 2, FALSE), "")</f>
        <v>ABSA BANK</v>
      </c>
    </row>
    <row r="4835" spans="1:19">
      <c r="A4835" s="122" t="s">
        <v>1064</v>
      </c>
      <c r="B4835" s="123">
        <v>500</v>
      </c>
      <c r="C4835" s="123" t="s">
        <v>7</v>
      </c>
      <c r="D4835" s="123" t="s">
        <v>910</v>
      </c>
      <c r="E4835" s="123">
        <v>2.1</v>
      </c>
      <c r="F4835" s="123" t="s">
        <v>9</v>
      </c>
      <c r="G4835" s="131" t="s">
        <v>642</v>
      </c>
      <c r="H4835" s="200" t="s">
        <v>2547</v>
      </c>
      <c r="I4835" s="192" t="s">
        <v>3389</v>
      </c>
      <c r="J4835" s="184">
        <f>IF(F4835="USD", E4835, E4835 * IFERROR(VLOOKUP(F4835, EXCHANGE_RATE!A:B, 2, FALSE), "Currency not found"))</f>
        <v>2.1</v>
      </c>
      <c r="K4835" s="184">
        <f t="shared" si="448"/>
        <v>2.1</v>
      </c>
      <c r="L4835" s="184">
        <f>IF(C4835="MTS", B4835, B4835 * IFERROR(VLOOKUP(C4835, 'QTY_CONVERSIONS '!A:B, 2, FALSE), "Units not  found"))</f>
        <v>0.5</v>
      </c>
      <c r="M4835" s="185">
        <f t="shared" si="449"/>
        <v>1050</v>
      </c>
      <c r="N4835" s="143" t="str">
        <f>IFERROR(VLOOKUP(D4835, Product_Category!A:B, 2, FALSE), "Uncategorized")</f>
        <v>MAGNESIUM STEARATE</v>
      </c>
      <c r="O4835" s="186">
        <f t="shared" si="451"/>
        <v>2100</v>
      </c>
      <c r="P4835" s="185">
        <f t="shared" si="450"/>
        <v>1050</v>
      </c>
      <c r="Q4835" s="143">
        <v>2023</v>
      </c>
      <c r="R4835" s="143" t="str">
        <f>IFERROR(VLOOKUP(G4835,'SOURCE COMPANY'!A:B, 2, FALSE), "")</f>
        <v>ATTAR GLOBAL</v>
      </c>
      <c r="S4835" s="143" t="str">
        <f>IFERROR(VLOOKUP(H4835,'CUSTOMER NAME'!A:B, 2, FALSE), "")</f>
        <v>ABSA BANK</v>
      </c>
    </row>
    <row r="4836" spans="1:19">
      <c r="A4836" s="125" t="s">
        <v>1047</v>
      </c>
      <c r="B4836" s="126">
        <v>1000</v>
      </c>
      <c r="C4836" s="126" t="s">
        <v>7</v>
      </c>
      <c r="D4836" s="126" t="s">
        <v>3048</v>
      </c>
      <c r="E4836" s="126">
        <v>4.4000000000000004</v>
      </c>
      <c r="F4836" s="126" t="s">
        <v>9</v>
      </c>
      <c r="G4836" s="143" t="s">
        <v>732</v>
      </c>
      <c r="H4836" s="127" t="s">
        <v>3254</v>
      </c>
      <c r="I4836" s="192" t="s">
        <v>3034</v>
      </c>
      <c r="J4836" s="184">
        <f>IF(F4836="USD", E4836, E4836 * IFERROR(VLOOKUP(F4836, EXCHANGE_RATE!A:B, 2, FALSE), "Currency not found"))</f>
        <v>4.4000000000000004</v>
      </c>
      <c r="K4836" s="184">
        <f t="shared" si="448"/>
        <v>4.4000000000000004</v>
      </c>
      <c r="L4836" s="184">
        <f>IF(C4836="MTS", B4836, B4836 * IFERROR(VLOOKUP(C4836, 'QTY_CONVERSIONS '!A:B, 2, FALSE), "Units not  found"))</f>
        <v>1</v>
      </c>
      <c r="M4836" s="185">
        <f t="shared" si="449"/>
        <v>4400</v>
      </c>
      <c r="N4836" s="143" t="str">
        <f>IFERROR(VLOOKUP(D4836, Product_Category!A:B, 2, FALSE), "Uncategorized")</f>
        <v>CROSCARMELLOSE SODIUM</v>
      </c>
      <c r="O4836" s="186">
        <f t="shared" si="451"/>
        <v>4400</v>
      </c>
      <c r="P4836" s="185">
        <f t="shared" si="450"/>
        <v>4400</v>
      </c>
      <c r="Q4836" s="143">
        <v>2023</v>
      </c>
      <c r="R4836" s="143" t="str">
        <f>IFERROR(VLOOKUP(G4836,'SOURCE COMPANY'!A:B, 2, FALSE), "")</f>
        <v>MAPLE BIOTECH</v>
      </c>
      <c r="S4836" s="143" t="str">
        <f>IFERROR(VLOOKUP(H4836,'CUSTOMER NAME'!A:B, 2, FALSE), "")</f>
        <v>ACCESS PHARMA</v>
      </c>
    </row>
    <row r="4837" spans="1:19">
      <c r="A4837" s="119" t="s">
        <v>1047</v>
      </c>
      <c r="B4837" s="120">
        <v>1E-3</v>
      </c>
      <c r="C4837" s="120" t="s">
        <v>7</v>
      </c>
      <c r="D4837" s="120" t="s">
        <v>3048</v>
      </c>
      <c r="E4837" s="120">
        <v>0</v>
      </c>
      <c r="F4837" s="120" t="s">
        <v>9</v>
      </c>
      <c r="G4837" s="143" t="s">
        <v>732</v>
      </c>
      <c r="H4837" s="121" t="s">
        <v>3254</v>
      </c>
      <c r="I4837" s="192" t="s">
        <v>3034</v>
      </c>
      <c r="J4837" s="184">
        <f>IF(F4837="USD", E4837, E4837 * IFERROR(VLOOKUP(F4837, EXCHANGE_RATE!A:B, 2, FALSE), "Currency not found"))</f>
        <v>0</v>
      </c>
      <c r="K4837" s="184">
        <f t="shared" si="448"/>
        <v>0</v>
      </c>
      <c r="L4837" s="184">
        <f>IF(C4837="MTS", B4837, B4837 * IFERROR(VLOOKUP(C4837, 'QTY_CONVERSIONS '!A:B, 2, FALSE), "Units not  found"))</f>
        <v>9.9999999999999995E-7</v>
      </c>
      <c r="M4837" s="185">
        <f t="shared" si="449"/>
        <v>0</v>
      </c>
      <c r="N4837" s="143" t="str">
        <f>IFERROR(VLOOKUP(D4837, Product_Category!A:B, 2, FALSE), "Uncategorized")</f>
        <v>CROSCARMELLOSE SODIUM</v>
      </c>
      <c r="O4837" s="186">
        <f t="shared" si="451"/>
        <v>0</v>
      </c>
      <c r="P4837" s="185">
        <f t="shared" si="450"/>
        <v>0</v>
      </c>
      <c r="Q4837" s="143">
        <v>2023</v>
      </c>
      <c r="R4837" s="143" t="str">
        <f>IFERROR(VLOOKUP(G4837,'SOURCE COMPANY'!A:B, 2, FALSE), "")</f>
        <v>MAPLE BIOTECH</v>
      </c>
      <c r="S4837" s="143" t="str">
        <f>IFERROR(VLOOKUP(H4837,'CUSTOMER NAME'!A:B, 2, FALSE), "")</f>
        <v>ACCESS PHARMA</v>
      </c>
    </row>
    <row r="4838" spans="1:19">
      <c r="A4838" s="119" t="s">
        <v>1047</v>
      </c>
      <c r="B4838" s="120">
        <v>1000</v>
      </c>
      <c r="C4838" s="120" t="s">
        <v>7</v>
      </c>
      <c r="D4838" s="120" t="s">
        <v>769</v>
      </c>
      <c r="E4838" s="120">
        <v>1.95</v>
      </c>
      <c r="F4838" s="120" t="s">
        <v>9</v>
      </c>
      <c r="G4838" s="143" t="s">
        <v>732</v>
      </c>
      <c r="H4838" s="121" t="s">
        <v>3254</v>
      </c>
      <c r="I4838" s="192" t="s">
        <v>3034</v>
      </c>
      <c r="J4838" s="184">
        <f>IF(F4838="USD", E4838, E4838 * IFERROR(VLOOKUP(F4838, EXCHANGE_RATE!A:B, 2, FALSE), "Currency not found"))</f>
        <v>1.95</v>
      </c>
      <c r="K4838" s="184">
        <f t="shared" si="448"/>
        <v>1.95</v>
      </c>
      <c r="L4838" s="184">
        <f>IF(C4838="MTS", B4838, B4838 * IFERROR(VLOOKUP(C4838, 'QTY_CONVERSIONS '!A:B, 2, FALSE), "Units not  found"))</f>
        <v>1</v>
      </c>
      <c r="M4838" s="185">
        <f t="shared" si="449"/>
        <v>1950</v>
      </c>
      <c r="N4838" s="143" t="str">
        <f>IFERROR(VLOOKUP(D4838, Product_Category!A:B, 2, FALSE), "Uncategorized")</f>
        <v>MCC</v>
      </c>
      <c r="O4838" s="186">
        <f t="shared" si="451"/>
        <v>1950</v>
      </c>
      <c r="P4838" s="185">
        <f t="shared" si="450"/>
        <v>1950</v>
      </c>
      <c r="Q4838" s="143">
        <v>2023</v>
      </c>
      <c r="R4838" s="143" t="str">
        <f>IFERROR(VLOOKUP(G4838,'SOURCE COMPANY'!A:B, 2, FALSE), "")</f>
        <v>MAPLE BIOTECH</v>
      </c>
      <c r="S4838" s="143" t="str">
        <f>IFERROR(VLOOKUP(H4838,'CUSTOMER NAME'!A:B, 2, FALSE), "")</f>
        <v>ACCESS PHARMA</v>
      </c>
    </row>
    <row r="4839" spans="1:19">
      <c r="A4839" s="119" t="s">
        <v>1047</v>
      </c>
      <c r="B4839" s="120">
        <v>1E-3</v>
      </c>
      <c r="C4839" s="120" t="s">
        <v>7</v>
      </c>
      <c r="D4839" s="120" t="s">
        <v>769</v>
      </c>
      <c r="E4839" s="120">
        <v>0</v>
      </c>
      <c r="F4839" s="120" t="s">
        <v>9</v>
      </c>
      <c r="G4839" s="143" t="s">
        <v>732</v>
      </c>
      <c r="H4839" s="121" t="s">
        <v>3254</v>
      </c>
      <c r="I4839" s="192" t="s">
        <v>3034</v>
      </c>
      <c r="J4839" s="184">
        <f>IF(F4839="USD", E4839, E4839 * IFERROR(VLOOKUP(F4839, EXCHANGE_RATE!A:B, 2, FALSE), "Currency not found"))</f>
        <v>0</v>
      </c>
      <c r="K4839" s="184">
        <f t="shared" si="448"/>
        <v>0</v>
      </c>
      <c r="L4839" s="184">
        <f>IF(C4839="MTS", B4839, B4839 * IFERROR(VLOOKUP(C4839, 'QTY_CONVERSIONS '!A:B, 2, FALSE), "Units not  found"))</f>
        <v>9.9999999999999995E-7</v>
      </c>
      <c r="M4839" s="185">
        <f t="shared" si="449"/>
        <v>0</v>
      </c>
      <c r="N4839" s="143" t="str">
        <f>IFERROR(VLOOKUP(D4839, Product_Category!A:B, 2, FALSE), "Uncategorized")</f>
        <v>MCC</v>
      </c>
      <c r="O4839" s="186">
        <f t="shared" si="451"/>
        <v>0</v>
      </c>
      <c r="P4839" s="185">
        <f t="shared" si="450"/>
        <v>0</v>
      </c>
      <c r="Q4839" s="143">
        <v>2023</v>
      </c>
      <c r="R4839" s="143" t="str">
        <f>IFERROR(VLOOKUP(G4839,'SOURCE COMPANY'!A:B, 2, FALSE), "")</f>
        <v>MAPLE BIOTECH</v>
      </c>
      <c r="S4839" s="143" t="str">
        <f>IFERROR(VLOOKUP(H4839,'CUSTOMER NAME'!A:B, 2, FALSE), "")</f>
        <v>ACCESS PHARMA</v>
      </c>
    </row>
    <row r="4840" spans="1:19">
      <c r="A4840" s="119" t="s">
        <v>1047</v>
      </c>
      <c r="B4840" s="120">
        <v>1E-3</v>
      </c>
      <c r="C4840" s="120" t="s">
        <v>7</v>
      </c>
      <c r="D4840" s="120" t="s">
        <v>611</v>
      </c>
      <c r="E4840" s="120">
        <v>0</v>
      </c>
      <c r="F4840" s="120" t="s">
        <v>9</v>
      </c>
      <c r="G4840" s="143" t="s">
        <v>732</v>
      </c>
      <c r="H4840" s="121" t="s">
        <v>3254</v>
      </c>
      <c r="I4840" s="192" t="s">
        <v>3034</v>
      </c>
      <c r="J4840" s="184">
        <f>IF(F4840="USD", E4840, E4840 * IFERROR(VLOOKUP(F4840, EXCHANGE_RATE!A:B, 2, FALSE), "Currency not found"))</f>
        <v>0</v>
      </c>
      <c r="K4840" s="184">
        <f t="shared" si="448"/>
        <v>0</v>
      </c>
      <c r="L4840" s="184">
        <f>IF(C4840="MTS", B4840, B4840 * IFERROR(VLOOKUP(C4840, 'QTY_CONVERSIONS '!A:B, 2, FALSE), "Units not  found"))</f>
        <v>9.9999999999999995E-7</v>
      </c>
      <c r="M4840" s="185">
        <f t="shared" si="449"/>
        <v>0</v>
      </c>
      <c r="N4840" s="143" t="str">
        <f>IFERROR(VLOOKUP(D4840, Product_Category!A:B, 2, FALSE), "Uncategorized")</f>
        <v>MCC</v>
      </c>
      <c r="O4840" s="186">
        <f t="shared" si="451"/>
        <v>0</v>
      </c>
      <c r="P4840" s="185">
        <f t="shared" si="450"/>
        <v>0</v>
      </c>
      <c r="Q4840" s="143">
        <v>2023</v>
      </c>
      <c r="R4840" s="143" t="str">
        <f>IFERROR(VLOOKUP(G4840,'SOURCE COMPANY'!A:B, 2, FALSE), "")</f>
        <v>MAPLE BIOTECH</v>
      </c>
      <c r="S4840" s="143" t="str">
        <f>IFERROR(VLOOKUP(H4840,'CUSTOMER NAME'!A:B, 2, FALSE), "")</f>
        <v>ACCESS PHARMA</v>
      </c>
    </row>
    <row r="4841" spans="1:19">
      <c r="A4841" s="119" t="s">
        <v>1047</v>
      </c>
      <c r="B4841" s="120">
        <v>1000</v>
      </c>
      <c r="C4841" s="120" t="s">
        <v>7</v>
      </c>
      <c r="D4841" s="120" t="s">
        <v>611</v>
      </c>
      <c r="E4841" s="120">
        <v>1.95</v>
      </c>
      <c r="F4841" s="120" t="s">
        <v>9</v>
      </c>
      <c r="G4841" s="143" t="s">
        <v>732</v>
      </c>
      <c r="H4841" s="121" t="s">
        <v>3254</v>
      </c>
      <c r="I4841" s="192" t="s">
        <v>3034</v>
      </c>
      <c r="J4841" s="184">
        <f>IF(F4841="USD", E4841, E4841 * IFERROR(VLOOKUP(F4841, EXCHANGE_RATE!A:B, 2, FALSE), "Currency not found"))</f>
        <v>1.95</v>
      </c>
      <c r="K4841" s="184">
        <f t="shared" si="448"/>
        <v>1.95</v>
      </c>
      <c r="L4841" s="184">
        <f>IF(C4841="MTS", B4841, B4841 * IFERROR(VLOOKUP(C4841, 'QTY_CONVERSIONS '!A:B, 2, FALSE), "Units not  found"))</f>
        <v>1</v>
      </c>
      <c r="M4841" s="185">
        <f t="shared" si="449"/>
        <v>1950</v>
      </c>
      <c r="N4841" s="143" t="str">
        <f>IFERROR(VLOOKUP(D4841, Product_Category!A:B, 2, FALSE), "Uncategorized")</f>
        <v>MCC</v>
      </c>
      <c r="O4841" s="186">
        <f t="shared" si="451"/>
        <v>1950</v>
      </c>
      <c r="P4841" s="185">
        <f t="shared" si="450"/>
        <v>1950</v>
      </c>
      <c r="Q4841" s="143">
        <v>2023</v>
      </c>
      <c r="R4841" s="143" t="str">
        <f>IFERROR(VLOOKUP(G4841,'SOURCE COMPANY'!A:B, 2, FALSE), "")</f>
        <v>MAPLE BIOTECH</v>
      </c>
      <c r="S4841" s="143" t="str">
        <f>IFERROR(VLOOKUP(H4841,'CUSTOMER NAME'!A:B, 2, FALSE), "")</f>
        <v>ACCESS PHARMA</v>
      </c>
    </row>
    <row r="4842" spans="1:19">
      <c r="A4842" s="234" t="s">
        <v>929</v>
      </c>
      <c r="B4842" s="222">
        <v>200</v>
      </c>
      <c r="C4842" s="143" t="s">
        <v>7</v>
      </c>
      <c r="D4842" s="143" t="s">
        <v>553</v>
      </c>
      <c r="E4842" s="229">
        <v>161.70099999999999</v>
      </c>
      <c r="F4842" s="143" t="s">
        <v>1730</v>
      </c>
      <c r="G4842" s="143" t="s">
        <v>652</v>
      </c>
      <c r="H4842" s="198" t="s">
        <v>2500</v>
      </c>
      <c r="I4842" s="219" t="str">
        <f>I4841</f>
        <v>September</v>
      </c>
      <c r="J4842" s="184">
        <f>IF(F4842="USD", E4842, E4842 * IFERROR(VLOOKUP(F4842, EXCHANGE_RATE!A:B, 2, FALSE), "Currency not found"))</f>
        <v>1.940412</v>
      </c>
      <c r="K4842" s="184">
        <f t="shared" si="448"/>
        <v>1.95</v>
      </c>
      <c r="L4842" s="184">
        <f>IF(C4842="MTS", B4842, B4842 * IFERROR(VLOOKUP(C4842, 'QTY_CONVERSIONS '!A:B, 2, FALSE), "Units not  found"))</f>
        <v>0.2</v>
      </c>
      <c r="M4842" s="185">
        <f t="shared" si="449"/>
        <v>390</v>
      </c>
      <c r="N4842" s="143" t="str">
        <f>IFERROR(VLOOKUP(D4842, Product_Category!A:B, 2, FALSE), "Uncategorized")</f>
        <v>CROSCARMELLOSE SODIUM</v>
      </c>
      <c r="O4842" s="186">
        <f t="shared" si="451"/>
        <v>1950</v>
      </c>
      <c r="P4842" s="185">
        <f t="shared" si="450"/>
        <v>390</v>
      </c>
      <c r="Q4842" s="143">
        <v>2023</v>
      </c>
      <c r="R4842" s="143" t="str">
        <f>IFERROR(VLOOKUP(G4842,'SOURCE COMPANY'!A:B, 2, FALSE), "")</f>
        <v>JAYANA PHARMA</v>
      </c>
      <c r="S4842" s="143" t="str">
        <f>IFERROR(VLOOKUP(H4842,'CUSTOMER NAME'!A:B, 2, FALSE), "")</f>
        <v>ACCORD PHARMA</v>
      </c>
    </row>
    <row r="4843" spans="1:19">
      <c r="A4843" s="133" t="s">
        <v>929</v>
      </c>
      <c r="B4843" s="131">
        <v>25</v>
      </c>
      <c r="C4843" s="131" t="s">
        <v>7</v>
      </c>
      <c r="D4843" s="131" t="s">
        <v>19</v>
      </c>
      <c r="E4843" s="131">
        <v>2.35</v>
      </c>
      <c r="F4843" s="131" t="s">
        <v>9</v>
      </c>
      <c r="G4843" s="143" t="s">
        <v>652</v>
      </c>
      <c r="H4843" s="198" t="s">
        <v>2500</v>
      </c>
      <c r="I4843" s="192" t="s">
        <v>3658</v>
      </c>
      <c r="J4843" s="184">
        <f>IF(F4843="USD", E4843, E4843 * IFERROR(VLOOKUP(F4843, EXCHANGE_RATE!A:B, 2, FALSE), "Currency not found"))</f>
        <v>2.35</v>
      </c>
      <c r="K4843" s="184">
        <f t="shared" si="448"/>
        <v>2.35</v>
      </c>
      <c r="L4843" s="184">
        <f>IF(C4843="MTS", B4843, B4843 * IFERROR(VLOOKUP(C4843, 'QTY_CONVERSIONS '!A:B, 2, FALSE), "Units not  found"))</f>
        <v>2.5000000000000001E-2</v>
      </c>
      <c r="M4843" s="185">
        <f t="shared" si="449"/>
        <v>58.75</v>
      </c>
      <c r="N4843" s="143" t="str">
        <f>IFERROR(VLOOKUP(D4843, Product_Category!A:B, 2, FALSE), "Uncategorized")</f>
        <v>CMC</v>
      </c>
      <c r="O4843" s="186">
        <f t="shared" si="451"/>
        <v>2350</v>
      </c>
      <c r="P4843" s="185">
        <f t="shared" si="450"/>
        <v>58.75</v>
      </c>
      <c r="Q4843" s="143">
        <v>2023</v>
      </c>
      <c r="R4843" s="143" t="str">
        <f>IFERROR(VLOOKUP(G4843,'SOURCE COMPANY'!A:B, 2, FALSE), "")</f>
        <v>JAYANA PHARMA</v>
      </c>
      <c r="S4843" s="143" t="str">
        <f>IFERROR(VLOOKUP(H4843,'CUSTOMER NAME'!A:B, 2, FALSE), "")</f>
        <v>ACCORD PHARMA</v>
      </c>
    </row>
    <row r="4844" spans="1:19">
      <c r="A4844" s="133" t="s">
        <v>929</v>
      </c>
      <c r="B4844" s="131">
        <v>250</v>
      </c>
      <c r="C4844" s="131" t="s">
        <v>7</v>
      </c>
      <c r="D4844" s="131" t="s">
        <v>2785</v>
      </c>
      <c r="E4844" s="131">
        <v>164.64</v>
      </c>
      <c r="F4844" s="131" t="s">
        <v>1730</v>
      </c>
      <c r="G4844" s="131" t="s">
        <v>547</v>
      </c>
      <c r="H4844" s="198" t="s">
        <v>2500</v>
      </c>
      <c r="I4844" s="192" t="s">
        <v>2670</v>
      </c>
      <c r="J4844" s="184">
        <f>IF(F4844="USD", E4844, E4844 * IFERROR(VLOOKUP(F4844, EXCHANGE_RATE!A:B, 2, FALSE), "Currency not found"))</f>
        <v>1.9756799999999999</v>
      </c>
      <c r="K4844" s="184">
        <f t="shared" si="448"/>
        <v>1.98</v>
      </c>
      <c r="L4844" s="184">
        <f>IF(C4844="MTS", B4844, B4844 * IFERROR(VLOOKUP(C4844, 'QTY_CONVERSIONS '!A:B, 2, FALSE), "Units not  found"))</f>
        <v>0.25</v>
      </c>
      <c r="M4844" s="185">
        <f t="shared" si="449"/>
        <v>495</v>
      </c>
      <c r="N4844" s="143" t="str">
        <f>IFERROR(VLOOKUP(D4844, Product_Category!A:B, 2, FALSE), "Uncategorized")</f>
        <v>MCC</v>
      </c>
      <c r="O4844" s="186">
        <f t="shared" si="451"/>
        <v>1980</v>
      </c>
      <c r="P4844" s="185">
        <f t="shared" si="450"/>
        <v>495</v>
      </c>
      <c r="Q4844" s="143">
        <v>2023</v>
      </c>
      <c r="R4844" s="143" t="str">
        <f>IFERROR(VLOOKUP(G4844,'SOURCE COMPANY'!A:B, 2, FALSE), "")</f>
        <v>MEHTA MEDICARE</v>
      </c>
      <c r="S4844" s="143" t="str">
        <f>IFERROR(VLOOKUP(H4844,'CUSTOMER NAME'!A:B, 2, FALSE), "")</f>
        <v>ACCORD PHARMA</v>
      </c>
    </row>
    <row r="4845" spans="1:19">
      <c r="A4845" s="133" t="s">
        <v>929</v>
      </c>
      <c r="B4845" s="131">
        <v>750</v>
      </c>
      <c r="C4845" s="131" t="s">
        <v>7</v>
      </c>
      <c r="D4845" s="131" t="s">
        <v>2795</v>
      </c>
      <c r="E4845" s="131">
        <v>158.35</v>
      </c>
      <c r="F4845" s="131" t="s">
        <v>1730</v>
      </c>
      <c r="G4845" s="131" t="s">
        <v>547</v>
      </c>
      <c r="H4845" s="198" t="s">
        <v>2500</v>
      </c>
      <c r="I4845" s="192" t="s">
        <v>2670</v>
      </c>
      <c r="J4845" s="184">
        <f>IF(F4845="USD", E4845, E4845 * IFERROR(VLOOKUP(F4845, EXCHANGE_RATE!A:B, 2, FALSE), "Currency not found"))</f>
        <v>1.9001999999999999</v>
      </c>
      <c r="K4845" s="184">
        <f t="shared" si="448"/>
        <v>1.91</v>
      </c>
      <c r="L4845" s="184">
        <f>IF(C4845="MTS", B4845, B4845 * IFERROR(VLOOKUP(C4845, 'QTY_CONVERSIONS '!A:B, 2, FALSE), "Units not  found"))</f>
        <v>0.75</v>
      </c>
      <c r="M4845" s="185">
        <f t="shared" si="449"/>
        <v>1432.5</v>
      </c>
      <c r="N4845" s="143" t="str">
        <f>IFERROR(VLOOKUP(D4845, Product_Category!A:B, 2, FALSE), "Uncategorized")</f>
        <v>MCC</v>
      </c>
      <c r="O4845" s="186">
        <f t="shared" si="451"/>
        <v>1910</v>
      </c>
      <c r="P4845" s="185">
        <f t="shared" si="450"/>
        <v>1432.5</v>
      </c>
      <c r="Q4845" s="143">
        <v>2023</v>
      </c>
      <c r="R4845" s="143" t="str">
        <f>IFERROR(VLOOKUP(G4845,'SOURCE COMPANY'!A:B, 2, FALSE), "")</f>
        <v>MEHTA MEDICARE</v>
      </c>
      <c r="S4845" s="143" t="str">
        <f>IFERROR(VLOOKUP(H4845,'CUSTOMER NAME'!A:B, 2, FALSE), "")</f>
        <v>ACCORD PHARMA</v>
      </c>
    </row>
    <row r="4846" spans="1:19">
      <c r="A4846" s="235" t="s">
        <v>929</v>
      </c>
      <c r="B4846" s="227">
        <v>250</v>
      </c>
      <c r="C4846" s="221" t="s">
        <v>7</v>
      </c>
      <c r="D4846" s="221" t="s">
        <v>2392</v>
      </c>
      <c r="E4846" s="230">
        <v>164.63900000000001</v>
      </c>
      <c r="F4846" s="221" t="s">
        <v>1730</v>
      </c>
      <c r="G4846" s="131" t="s">
        <v>547</v>
      </c>
      <c r="H4846" s="200" t="s">
        <v>2500</v>
      </c>
      <c r="I4846" s="219" t="str">
        <f>I4845</f>
        <v>August</v>
      </c>
      <c r="J4846" s="184">
        <f>IF(F4846="USD", E4846, E4846 * IFERROR(VLOOKUP(F4846, EXCHANGE_RATE!A:B, 2, FALSE), "Currency not found"))</f>
        <v>1.9756680000000002</v>
      </c>
      <c r="K4846" s="184">
        <f t="shared" si="448"/>
        <v>1.98</v>
      </c>
      <c r="L4846" s="184">
        <f>IF(C4846="MTS", B4846, B4846 * IFERROR(VLOOKUP(C4846, 'QTY_CONVERSIONS '!A:B, 2, FALSE), "Units not  found"))</f>
        <v>0.25</v>
      </c>
      <c r="M4846" s="185">
        <f t="shared" si="449"/>
        <v>495</v>
      </c>
      <c r="N4846" s="143" t="str">
        <f>IFERROR(VLOOKUP(D4846, Product_Category!A:B, 2, FALSE), "Uncategorized")</f>
        <v>MCC</v>
      </c>
      <c r="O4846" s="186">
        <f t="shared" si="451"/>
        <v>1980</v>
      </c>
      <c r="P4846" s="185">
        <f t="shared" si="450"/>
        <v>495</v>
      </c>
      <c r="Q4846" s="143">
        <v>2023</v>
      </c>
      <c r="R4846" s="143" t="str">
        <f>IFERROR(VLOOKUP(G4846,'SOURCE COMPANY'!A:B, 2, FALSE), "")</f>
        <v>MEHTA MEDICARE</v>
      </c>
      <c r="S4846" s="143" t="str">
        <f>IFERROR(VLOOKUP(H4846,'CUSTOMER NAME'!A:B, 2, FALSE), "")</f>
        <v>ACCORD PHARMA</v>
      </c>
    </row>
    <row r="4847" spans="1:19">
      <c r="A4847" s="234" t="s">
        <v>929</v>
      </c>
      <c r="B4847" s="222">
        <v>250</v>
      </c>
      <c r="C4847" s="143" t="s">
        <v>7</v>
      </c>
      <c r="D4847" s="143" t="s">
        <v>2392</v>
      </c>
      <c r="E4847" s="229">
        <v>164.63900000000001</v>
      </c>
      <c r="F4847" s="143" t="s">
        <v>1730</v>
      </c>
      <c r="G4847" s="131" t="s">
        <v>547</v>
      </c>
      <c r="H4847" s="198" t="s">
        <v>2500</v>
      </c>
      <c r="I4847" s="219" t="str">
        <f>I4846</f>
        <v>August</v>
      </c>
      <c r="J4847" s="184">
        <f>IF(F4847="USD", E4847, E4847 * IFERROR(VLOOKUP(F4847, EXCHANGE_RATE!A:B, 2, FALSE), "Currency not found"))</f>
        <v>1.9756680000000002</v>
      </c>
      <c r="K4847" s="184">
        <f t="shared" si="448"/>
        <v>1.98</v>
      </c>
      <c r="L4847" s="184">
        <f>IF(C4847="MTS", B4847, B4847 * IFERROR(VLOOKUP(C4847, 'QTY_CONVERSIONS '!A:B, 2, FALSE), "Units not  found"))</f>
        <v>0.25</v>
      </c>
      <c r="M4847" s="185">
        <f t="shared" si="449"/>
        <v>495</v>
      </c>
      <c r="N4847" s="143" t="str">
        <f>IFERROR(VLOOKUP(D4847, Product_Category!A:B, 2, FALSE), "Uncategorized")</f>
        <v>MCC</v>
      </c>
      <c r="O4847" s="186">
        <f t="shared" si="451"/>
        <v>1980</v>
      </c>
      <c r="P4847" s="185">
        <f t="shared" si="450"/>
        <v>495</v>
      </c>
      <c r="Q4847" s="143">
        <v>2023</v>
      </c>
      <c r="R4847" s="143" t="str">
        <f>IFERROR(VLOOKUP(G4847,'SOURCE COMPANY'!A:B, 2, FALSE), "")</f>
        <v>MEHTA MEDICARE</v>
      </c>
      <c r="S4847" s="143" t="str">
        <f>IFERROR(VLOOKUP(H4847,'CUSTOMER NAME'!A:B, 2, FALSE), "")</f>
        <v>ACCORD PHARMA</v>
      </c>
    </row>
    <row r="4848" spans="1:19">
      <c r="A4848" s="119" t="s">
        <v>929</v>
      </c>
      <c r="B4848" s="120">
        <v>250</v>
      </c>
      <c r="C4848" s="120" t="s">
        <v>7</v>
      </c>
      <c r="D4848" s="120" t="s">
        <v>792</v>
      </c>
      <c r="E4848" s="120">
        <v>1.77</v>
      </c>
      <c r="F4848" s="120" t="s">
        <v>9</v>
      </c>
      <c r="G4848" s="131" t="s">
        <v>676</v>
      </c>
      <c r="H4848" s="198" t="s">
        <v>2500</v>
      </c>
      <c r="I4848" s="192" t="s">
        <v>3389</v>
      </c>
      <c r="J4848" s="184">
        <f>IF(F4848="USD", E4848, E4848 * IFERROR(VLOOKUP(F4848, EXCHANGE_RATE!A:B, 2, FALSE), "Currency not found"))</f>
        <v>1.77</v>
      </c>
      <c r="K4848" s="184">
        <f t="shared" si="448"/>
        <v>1.77</v>
      </c>
      <c r="L4848" s="184">
        <f>IF(C4848="MTS", B4848, B4848 * IFERROR(VLOOKUP(C4848, 'QTY_CONVERSIONS '!A:B, 2, FALSE), "Units not  found"))</f>
        <v>0.25</v>
      </c>
      <c r="M4848" s="185">
        <f t="shared" si="449"/>
        <v>442.5</v>
      </c>
      <c r="N4848" s="143" t="str">
        <f>IFERROR(VLOOKUP(D4848, Product_Category!A:B, 2, FALSE), "Uncategorized")</f>
        <v>MCC</v>
      </c>
      <c r="O4848" s="186">
        <f t="shared" si="451"/>
        <v>1770</v>
      </c>
      <c r="P4848" s="185">
        <f t="shared" si="450"/>
        <v>442.5</v>
      </c>
      <c r="Q4848" s="143">
        <v>2023</v>
      </c>
      <c r="R4848" s="143" t="str">
        <f>IFERROR(VLOOKUP(G4848,'SOURCE COMPANY'!A:B, 2, FALSE), "")</f>
        <v>ORIENT PHARMA</v>
      </c>
      <c r="S4848" s="143" t="str">
        <f>IFERROR(VLOOKUP(H4848,'CUSTOMER NAME'!A:B, 2, FALSE), "")</f>
        <v>ACCORD PHARMA</v>
      </c>
    </row>
    <row r="4849" spans="1:19">
      <c r="A4849" s="122" t="s">
        <v>3044</v>
      </c>
      <c r="B4849" s="123">
        <v>25</v>
      </c>
      <c r="C4849" s="123" t="s">
        <v>3045</v>
      </c>
      <c r="D4849" s="123" t="s">
        <v>44</v>
      </c>
      <c r="E4849" s="123">
        <v>5</v>
      </c>
      <c r="F4849" s="123" t="s">
        <v>1718</v>
      </c>
      <c r="G4849" s="120" t="s">
        <v>3046</v>
      </c>
      <c r="H4849" s="124" t="s">
        <v>3047</v>
      </c>
      <c r="I4849" s="192" t="s">
        <v>3034</v>
      </c>
      <c r="J4849" s="184">
        <f>IF(F4849="USD", E4849, E4849 * IFERROR(VLOOKUP(F4849, EXCHANGE_RATE!A:B, 2, FALSE), "Currency not found"))</f>
        <v>5.3500000000000005</v>
      </c>
      <c r="K4849" s="184">
        <f t="shared" si="448"/>
        <v>5.35</v>
      </c>
      <c r="L4849" s="184">
        <f>IF(C4849="MTS", B4849, B4849 * IFERROR(VLOOKUP(C4849, 'QTY_CONVERSIONS '!A:B, 2, FALSE), "Units not  found"))</f>
        <v>2.5000000000000001E-2</v>
      </c>
      <c r="M4849" s="185">
        <f t="shared" si="449"/>
        <v>133.75</v>
      </c>
      <c r="N4849" s="143" t="str">
        <f>IFERROR(VLOOKUP(D4849, Product_Category!A:B, 2, FALSE), "Uncategorized")</f>
        <v>CMC</v>
      </c>
      <c r="O4849" s="186">
        <f t="shared" si="451"/>
        <v>5350</v>
      </c>
      <c r="P4849" s="185">
        <f t="shared" si="450"/>
        <v>133.75</v>
      </c>
      <c r="Q4849" s="143">
        <v>2023</v>
      </c>
      <c r="R4849" s="143" t="str">
        <f>IFERROR(VLOOKUP(G4849,'SOURCE COMPANY'!A:B, 2, FALSE), "")</f>
        <v>ARPITHA AROMATICS</v>
      </c>
      <c r="S4849" s="143" t="str">
        <f>IFERROR(VLOOKUP(H4849,'CUSTOMER NAME'!A:B, 2, FALSE), "")</f>
        <v>ACE FORTUNE</v>
      </c>
    </row>
    <row r="4850" spans="1:19">
      <c r="A4850" s="133" t="s">
        <v>1025</v>
      </c>
      <c r="B4850" s="131">
        <v>200</v>
      </c>
      <c r="C4850" s="131" t="s">
        <v>7</v>
      </c>
      <c r="D4850" s="131" t="s">
        <v>910</v>
      </c>
      <c r="E4850" s="131">
        <v>3</v>
      </c>
      <c r="F4850" s="131" t="s">
        <v>9</v>
      </c>
      <c r="G4850" s="131" t="s">
        <v>3934</v>
      </c>
      <c r="H4850" s="121" t="s">
        <v>3239</v>
      </c>
      <c r="I4850" s="192" t="s">
        <v>3893</v>
      </c>
      <c r="J4850" s="184">
        <f>IF(F4850="USD", E4850, E4850 * IFERROR(VLOOKUP(F4850, EXCHANGE_RATE!A:B, 2, FALSE), "Currency not found"))</f>
        <v>3</v>
      </c>
      <c r="K4850" s="184">
        <f t="shared" si="448"/>
        <v>3</v>
      </c>
      <c r="L4850" s="184">
        <f>IF(C4850="MTS", B4850, B4850 * IFERROR(VLOOKUP(C4850, 'QTY_CONVERSIONS '!A:B, 2, FALSE), "Units not  found"))</f>
        <v>0.2</v>
      </c>
      <c r="M4850" s="185">
        <f t="shared" si="449"/>
        <v>600</v>
      </c>
      <c r="N4850" s="143" t="str">
        <f>IFERROR(VLOOKUP(D4850, Product_Category!A:B, 2, FALSE), "Uncategorized")</f>
        <v>MAGNESIUM STEARATE</v>
      </c>
      <c r="O4850" s="186">
        <f t="shared" si="451"/>
        <v>3000</v>
      </c>
      <c r="P4850" s="185">
        <f t="shared" si="450"/>
        <v>600</v>
      </c>
      <c r="Q4850" s="143">
        <v>2023</v>
      </c>
      <c r="R4850" s="143" t="str">
        <f>IFERROR(VLOOKUP(G4850,'SOURCE COMPANY'!A:B, 2, FALSE), "")</f>
        <v>EMPORIUM</v>
      </c>
      <c r="S4850" s="143" t="str">
        <f>IFERROR(VLOOKUP(H4850,'CUSTOMER NAME'!A:B, 2, FALSE), "")</f>
        <v>ACE HEALTHCARE (PVT) LTD</v>
      </c>
    </row>
    <row r="4851" spans="1:19">
      <c r="A4851" s="119" t="s">
        <v>1025</v>
      </c>
      <c r="B4851" s="120">
        <v>200</v>
      </c>
      <c r="C4851" s="120" t="s">
        <v>7</v>
      </c>
      <c r="D4851" s="120" t="s">
        <v>173</v>
      </c>
      <c r="E4851" s="120">
        <v>2.6</v>
      </c>
      <c r="F4851" s="120" t="s">
        <v>9</v>
      </c>
      <c r="G4851" s="131" t="s">
        <v>3934</v>
      </c>
      <c r="H4851" s="121" t="s">
        <v>3239</v>
      </c>
      <c r="I4851" s="192" t="s">
        <v>3034</v>
      </c>
      <c r="J4851" s="184">
        <f>IF(F4851="USD", E4851, E4851 * IFERROR(VLOOKUP(F4851, EXCHANGE_RATE!A:B, 2, FALSE), "Currency not found"))</f>
        <v>2.6</v>
      </c>
      <c r="K4851" s="184">
        <f t="shared" si="448"/>
        <v>2.6</v>
      </c>
      <c r="L4851" s="184">
        <f>IF(C4851="MTS", B4851, B4851 * IFERROR(VLOOKUP(C4851, 'QTY_CONVERSIONS '!A:B, 2, FALSE), "Units not  found"))</f>
        <v>0.2</v>
      </c>
      <c r="M4851" s="185">
        <f t="shared" si="449"/>
        <v>520</v>
      </c>
      <c r="N4851" s="143" t="str">
        <f>IFERROR(VLOOKUP(D4851, Product_Category!A:B, 2, FALSE), "Uncategorized")</f>
        <v>SSG</v>
      </c>
      <c r="O4851" s="186">
        <f t="shared" si="451"/>
        <v>2600</v>
      </c>
      <c r="P4851" s="185">
        <f t="shared" si="450"/>
        <v>520</v>
      </c>
      <c r="Q4851" s="143">
        <v>2023</v>
      </c>
      <c r="R4851" s="143" t="str">
        <f>IFERROR(VLOOKUP(G4851,'SOURCE COMPANY'!A:B, 2, FALSE), "")</f>
        <v>EMPORIUM</v>
      </c>
      <c r="S4851" s="143" t="str">
        <f>IFERROR(VLOOKUP(H4851,'CUSTOMER NAME'!A:B, 2, FALSE), "")</f>
        <v>ACE HEALTHCARE (PVT) LTD</v>
      </c>
    </row>
    <row r="4852" spans="1:19">
      <c r="A4852" s="234" t="s">
        <v>816</v>
      </c>
      <c r="B4852" s="143">
        <v>1300</v>
      </c>
      <c r="C4852" s="143" t="s">
        <v>7</v>
      </c>
      <c r="D4852" s="143" t="s">
        <v>1119</v>
      </c>
      <c r="E4852" s="255">
        <v>7.95</v>
      </c>
      <c r="F4852" s="143" t="s">
        <v>9</v>
      </c>
      <c r="G4852" s="131" t="s">
        <v>2998</v>
      </c>
      <c r="H4852" s="198" t="s">
        <v>1120</v>
      </c>
      <c r="I4852" s="219" t="str">
        <f>I4851</f>
        <v>September</v>
      </c>
      <c r="J4852" s="184">
        <f>IF(F4852="USD", E4852, E4852 * IFERROR(VLOOKUP(F4852, EXCHANGE_RATE!A:B, 2, FALSE), "Currency not found"))</f>
        <v>7.95</v>
      </c>
      <c r="K4852" s="184">
        <f t="shared" si="448"/>
        <v>7.95</v>
      </c>
      <c r="L4852" s="184">
        <f>IF(C4852="MTS", B4852, B4852 * IFERROR(VLOOKUP(C4852, 'QTY_CONVERSIONS '!A:B, 2, FALSE), "Units not  found"))</f>
        <v>1.3</v>
      </c>
      <c r="M4852" s="185">
        <f t="shared" si="449"/>
        <v>10335</v>
      </c>
      <c r="N4852" s="143" t="str">
        <f>IFERROR(VLOOKUP(D4852, Product_Category!A:B, 2, FALSE), "Uncategorized")</f>
        <v>MCC</v>
      </c>
      <c r="O4852" s="186">
        <f t="shared" si="451"/>
        <v>7950</v>
      </c>
      <c r="P4852" s="185">
        <f t="shared" si="450"/>
        <v>10335</v>
      </c>
      <c r="Q4852" s="143">
        <v>2023</v>
      </c>
      <c r="R4852" s="143" t="str">
        <f>IFERROR(VLOOKUP(G4852,'SOURCE COMPANY'!A:B, 2, FALSE), "")</f>
        <v>SIGNET</v>
      </c>
      <c r="S4852" s="143" t="str">
        <f>IFERROR(VLOOKUP(H4852,'CUSTOMER NAME'!A:B, 2, FALSE), "")</f>
        <v>ACI HEALTHCARE</v>
      </c>
    </row>
    <row r="4853" spans="1:19">
      <c r="A4853" s="235" t="s">
        <v>816</v>
      </c>
      <c r="B4853" s="221">
        <v>250</v>
      </c>
      <c r="C4853" s="221" t="s">
        <v>7</v>
      </c>
      <c r="D4853" s="221" t="s">
        <v>1121</v>
      </c>
      <c r="E4853" s="256">
        <v>25.65</v>
      </c>
      <c r="F4853" s="221" t="s">
        <v>9</v>
      </c>
      <c r="G4853" s="131" t="s">
        <v>2998</v>
      </c>
      <c r="H4853" s="200" t="s">
        <v>1120</v>
      </c>
      <c r="I4853" s="219" t="str">
        <f>I4852</f>
        <v>September</v>
      </c>
      <c r="J4853" s="184">
        <f>IF(F4853="USD", E4853, E4853 * IFERROR(VLOOKUP(F4853, EXCHANGE_RATE!A:B, 2, FALSE), "Currency not found"))</f>
        <v>25.65</v>
      </c>
      <c r="K4853" s="184">
        <f t="shared" si="448"/>
        <v>25.65</v>
      </c>
      <c r="L4853" s="184">
        <f>IF(C4853="MTS", B4853, B4853 * IFERROR(VLOOKUP(C4853, 'QTY_CONVERSIONS '!A:B, 2, FALSE), "Units not  found"))</f>
        <v>0.25</v>
      </c>
      <c r="M4853" s="185">
        <f t="shared" si="449"/>
        <v>6412.5</v>
      </c>
      <c r="N4853" s="143" t="str">
        <f>IFERROR(VLOOKUP(D4853, Product_Category!A:B, 2, FALSE), "Uncategorized")</f>
        <v>CROSCARMELLOSE SODIUM</v>
      </c>
      <c r="O4853" s="186">
        <f t="shared" si="451"/>
        <v>25650</v>
      </c>
      <c r="P4853" s="185">
        <f t="shared" si="450"/>
        <v>6412.5</v>
      </c>
      <c r="Q4853" s="143">
        <v>2023</v>
      </c>
      <c r="R4853" s="143" t="str">
        <f>IFERROR(VLOOKUP(G4853,'SOURCE COMPANY'!A:B, 2, FALSE), "")</f>
        <v>SIGNET</v>
      </c>
      <c r="S4853" s="143" t="str">
        <f>IFERROR(VLOOKUP(H4853,'CUSTOMER NAME'!A:B, 2, FALSE), "")</f>
        <v>ACI HEALTHCARE</v>
      </c>
    </row>
    <row r="4854" spans="1:19">
      <c r="A4854" s="234" t="s">
        <v>816</v>
      </c>
      <c r="B4854" s="143">
        <v>737.1</v>
      </c>
      <c r="C4854" s="143" t="s">
        <v>7</v>
      </c>
      <c r="D4854" s="143" t="s">
        <v>1122</v>
      </c>
      <c r="E4854" s="255">
        <v>40</v>
      </c>
      <c r="F4854" s="143" t="s">
        <v>9</v>
      </c>
      <c r="G4854" s="143" t="s">
        <v>1123</v>
      </c>
      <c r="H4854" s="198" t="s">
        <v>1120</v>
      </c>
      <c r="I4854" s="219" t="str">
        <f>I4853</f>
        <v>September</v>
      </c>
      <c r="J4854" s="184">
        <f>IF(F4854="USD", E4854, E4854 * IFERROR(VLOOKUP(F4854, EXCHANGE_RATE!A:B, 2, FALSE), "Currency not found"))</f>
        <v>40</v>
      </c>
      <c r="K4854" s="184">
        <f t="shared" si="448"/>
        <v>40</v>
      </c>
      <c r="L4854" s="184">
        <f>IF(C4854="MTS", B4854, B4854 * IFERROR(VLOOKUP(C4854, 'QTY_CONVERSIONS '!A:B, 2, FALSE), "Units not  found"))</f>
        <v>0.73710000000000009</v>
      </c>
      <c r="M4854" s="185">
        <f t="shared" si="449"/>
        <v>29484</v>
      </c>
      <c r="N4854" s="143" t="str">
        <f>IFERROR(VLOOKUP(D4854, Product_Category!A:B, 2, FALSE), "Uncategorized")</f>
        <v>MAGNESIUM STEARATE</v>
      </c>
      <c r="O4854" s="186">
        <f t="shared" si="451"/>
        <v>40000</v>
      </c>
      <c r="P4854" s="185">
        <f t="shared" si="450"/>
        <v>29484.000000000004</v>
      </c>
      <c r="Q4854" s="143">
        <v>2023</v>
      </c>
      <c r="R4854" s="143" t="str">
        <f>IFERROR(VLOOKUP(G4854,'SOURCE COMPANY'!A:B, 2, FALSE), "")</f>
        <v>SYNERGISTIX INDIA</v>
      </c>
      <c r="S4854" s="143" t="str">
        <f>IFERROR(VLOOKUP(H4854,'CUSTOMER NAME'!A:B, 2, FALSE), "")</f>
        <v>ACI HEALTHCARE</v>
      </c>
    </row>
    <row r="4855" spans="1:19">
      <c r="A4855" s="234" t="s">
        <v>816</v>
      </c>
      <c r="B4855" s="143">
        <v>737.1</v>
      </c>
      <c r="C4855" s="143" t="s">
        <v>7</v>
      </c>
      <c r="D4855" s="143" t="s">
        <v>1122</v>
      </c>
      <c r="E4855" s="255">
        <v>40</v>
      </c>
      <c r="F4855" s="143" t="s">
        <v>9</v>
      </c>
      <c r="G4855" s="143" t="s">
        <v>1123</v>
      </c>
      <c r="H4855" s="198" t="s">
        <v>1120</v>
      </c>
      <c r="I4855" s="219" t="str">
        <f>I4854</f>
        <v>September</v>
      </c>
      <c r="J4855" s="184">
        <f>IF(F4855="USD", E4855, E4855 * IFERROR(VLOOKUP(F4855, EXCHANGE_RATE!A:B, 2, FALSE), "Currency not found"))</f>
        <v>40</v>
      </c>
      <c r="K4855" s="184">
        <f t="shared" si="448"/>
        <v>40</v>
      </c>
      <c r="L4855" s="184">
        <f>IF(C4855="MTS", B4855, B4855 * IFERROR(VLOOKUP(C4855, 'QTY_CONVERSIONS '!A:B, 2, FALSE), "Units not  found"))</f>
        <v>0.73710000000000009</v>
      </c>
      <c r="M4855" s="185">
        <f t="shared" si="449"/>
        <v>29484</v>
      </c>
      <c r="N4855" s="143" t="str">
        <f>IFERROR(VLOOKUP(D4855, Product_Category!A:B, 2, FALSE), "Uncategorized")</f>
        <v>MAGNESIUM STEARATE</v>
      </c>
      <c r="O4855" s="186">
        <f t="shared" si="451"/>
        <v>40000</v>
      </c>
      <c r="P4855" s="185">
        <f t="shared" si="450"/>
        <v>29484.000000000004</v>
      </c>
      <c r="Q4855" s="143">
        <v>2023</v>
      </c>
      <c r="R4855" s="143" t="str">
        <f>IFERROR(VLOOKUP(G4855,'SOURCE COMPANY'!A:B, 2, FALSE), "")</f>
        <v>SYNERGISTIX INDIA</v>
      </c>
      <c r="S4855" s="143" t="str">
        <f>IFERROR(VLOOKUP(H4855,'CUSTOMER NAME'!A:B, 2, FALSE), "")</f>
        <v>ACI HEALTHCARE</v>
      </c>
    </row>
    <row r="4856" spans="1:19">
      <c r="A4856" s="119" t="s">
        <v>860</v>
      </c>
      <c r="B4856" s="120">
        <v>1000</v>
      </c>
      <c r="C4856" s="120" t="s">
        <v>7</v>
      </c>
      <c r="D4856" s="120" t="s">
        <v>3095</v>
      </c>
      <c r="E4856" s="120">
        <v>4</v>
      </c>
      <c r="F4856" s="120" t="s">
        <v>9</v>
      </c>
      <c r="G4856" s="120" t="s">
        <v>3068</v>
      </c>
      <c r="H4856" s="121" t="s">
        <v>3096</v>
      </c>
      <c r="I4856" s="192" t="s">
        <v>3034</v>
      </c>
      <c r="J4856" s="184">
        <f>IF(F4856="USD", E4856, E4856 * IFERROR(VLOOKUP(F4856, EXCHANGE_RATE!A:B, 2, FALSE), "Currency not found"))</f>
        <v>4</v>
      </c>
      <c r="K4856" s="184">
        <f t="shared" si="448"/>
        <v>4</v>
      </c>
      <c r="L4856" s="184">
        <f>IF(C4856="MTS", B4856, B4856 * IFERROR(VLOOKUP(C4856, 'QTY_CONVERSIONS '!A:B, 2, FALSE), "Units not  found"))</f>
        <v>1</v>
      </c>
      <c r="M4856" s="185">
        <f t="shared" si="449"/>
        <v>4000</v>
      </c>
      <c r="N4856" s="143" t="str">
        <f>IFERROR(VLOOKUP(D4856, Product_Category!A:B, 2, FALSE), "Uncategorized")</f>
        <v>SSG</v>
      </c>
      <c r="O4856" s="186">
        <f t="shared" si="451"/>
        <v>4000</v>
      </c>
      <c r="P4856" s="185">
        <f t="shared" si="450"/>
        <v>4000</v>
      </c>
      <c r="Q4856" s="143">
        <v>2023</v>
      </c>
      <c r="R4856" s="143" t="str">
        <f>IFERROR(VLOOKUP(G4856,'SOURCE COMPANY'!A:B, 2, FALSE), "")</f>
        <v>GANGWAL HEALTHCARE</v>
      </c>
      <c r="S4856" s="143" t="str">
        <f>IFERROR(VLOOKUP(H4856,'CUSTOMER NAME'!A:B, 2, FALSE), "")</f>
        <v>ADCHEM INTERNATIONAL</v>
      </c>
    </row>
    <row r="4857" spans="1:19">
      <c r="A4857" s="119" t="s">
        <v>860</v>
      </c>
      <c r="B4857" s="120">
        <v>1000</v>
      </c>
      <c r="C4857" s="120" t="s">
        <v>7</v>
      </c>
      <c r="D4857" s="120" t="s">
        <v>3048</v>
      </c>
      <c r="E4857" s="120">
        <v>6</v>
      </c>
      <c r="F4857" s="120" t="s">
        <v>9</v>
      </c>
      <c r="G4857" s="120" t="s">
        <v>3068</v>
      </c>
      <c r="H4857" s="121" t="s">
        <v>3096</v>
      </c>
      <c r="I4857" s="192" t="s">
        <v>3034</v>
      </c>
      <c r="J4857" s="184">
        <f>IF(F4857="USD", E4857, E4857 * IFERROR(VLOOKUP(F4857, EXCHANGE_RATE!A:B, 2, FALSE), "Currency not found"))</f>
        <v>6</v>
      </c>
      <c r="K4857" s="184">
        <f t="shared" si="448"/>
        <v>6</v>
      </c>
      <c r="L4857" s="184">
        <f>IF(C4857="MTS", B4857, B4857 * IFERROR(VLOOKUP(C4857, 'QTY_CONVERSIONS '!A:B, 2, FALSE), "Units not  found"))</f>
        <v>1</v>
      </c>
      <c r="M4857" s="185">
        <f t="shared" si="449"/>
        <v>6000</v>
      </c>
      <c r="N4857" s="143" t="str">
        <f>IFERROR(VLOOKUP(D4857, Product_Category!A:B, 2, FALSE), "Uncategorized")</f>
        <v>CROSCARMELLOSE SODIUM</v>
      </c>
      <c r="O4857" s="186">
        <f t="shared" si="451"/>
        <v>6000</v>
      </c>
      <c r="P4857" s="185">
        <f t="shared" si="450"/>
        <v>6000</v>
      </c>
      <c r="Q4857" s="143">
        <v>2023</v>
      </c>
      <c r="R4857" s="143" t="str">
        <f>IFERROR(VLOOKUP(G4857,'SOURCE COMPANY'!A:B, 2, FALSE), "")</f>
        <v>GANGWAL HEALTHCARE</v>
      </c>
      <c r="S4857" s="143" t="str">
        <f>IFERROR(VLOOKUP(H4857,'CUSTOMER NAME'!A:B, 2, FALSE), "")</f>
        <v>ADCHEM INTERNATIONAL</v>
      </c>
    </row>
    <row r="4858" spans="1:19">
      <c r="A4858" s="234" t="s">
        <v>752</v>
      </c>
      <c r="B4858" s="31">
        <v>3040</v>
      </c>
      <c r="C4858" s="143" t="s">
        <v>7</v>
      </c>
      <c r="D4858" s="143" t="s">
        <v>2061</v>
      </c>
      <c r="E4858" s="51">
        <v>28.95</v>
      </c>
      <c r="F4858" s="143" t="s">
        <v>9</v>
      </c>
      <c r="G4858" s="131" t="s">
        <v>2998</v>
      </c>
      <c r="H4858" s="121" t="s">
        <v>3096</v>
      </c>
      <c r="I4858" s="219" t="str">
        <f>I4857</f>
        <v>September</v>
      </c>
      <c r="J4858" s="184">
        <f>IF(F4858="USD", E4858, E4858 * IFERROR(VLOOKUP(F4858, EXCHANGE_RATE!A:B, 2, FALSE), "Currency not found"))</f>
        <v>28.95</v>
      </c>
      <c r="K4858" s="184">
        <f t="shared" si="448"/>
        <v>28.95</v>
      </c>
      <c r="L4858" s="184">
        <f>IF(C4858="MTS", B4858, B4858 * IFERROR(VLOOKUP(C4858, 'QTY_CONVERSIONS '!A:B, 2, FALSE), "Units not  found"))</f>
        <v>3.04</v>
      </c>
      <c r="M4858" s="185">
        <f t="shared" si="449"/>
        <v>88008</v>
      </c>
      <c r="N4858" s="143" t="str">
        <f>IFERROR(VLOOKUP(D4858, Product_Category!A:B, 2, FALSE), "Uncategorized")</f>
        <v>MCC</v>
      </c>
      <c r="O4858" s="186">
        <f t="shared" si="451"/>
        <v>28950</v>
      </c>
      <c r="P4858" s="185">
        <f t="shared" si="450"/>
        <v>88008</v>
      </c>
      <c r="Q4858" s="143">
        <v>2023</v>
      </c>
      <c r="R4858" s="143" t="str">
        <f>IFERROR(VLOOKUP(G4858,'SOURCE COMPANY'!A:B, 2, FALSE), "")</f>
        <v>SIGNET</v>
      </c>
      <c r="S4858" s="143" t="str">
        <f>IFERROR(VLOOKUP(H4858,'CUSTOMER NAME'!A:B, 2, FALSE), "")</f>
        <v>ADCHEM INTERNATIONAL</v>
      </c>
    </row>
    <row r="4859" spans="1:19">
      <c r="A4859" s="133" t="s">
        <v>897</v>
      </c>
      <c r="B4859" s="131">
        <v>10</v>
      </c>
      <c r="C4859" s="131" t="s">
        <v>7</v>
      </c>
      <c r="D4859" s="131" t="s">
        <v>798</v>
      </c>
      <c r="E4859" s="131">
        <v>12.13</v>
      </c>
      <c r="F4859" s="131" t="s">
        <v>9</v>
      </c>
      <c r="G4859" s="131" t="s">
        <v>3144</v>
      </c>
      <c r="H4859" s="199" t="s">
        <v>820</v>
      </c>
      <c r="I4859" s="192" t="s">
        <v>3893</v>
      </c>
      <c r="J4859" s="184">
        <f>IF(F4859="USD", E4859, E4859 * IFERROR(VLOOKUP(F4859, EXCHANGE_RATE!A:B, 2, FALSE), "Currency not found"))</f>
        <v>12.13</v>
      </c>
      <c r="K4859" s="184">
        <f t="shared" si="448"/>
        <v>12.13</v>
      </c>
      <c r="L4859" s="184">
        <f>IF(C4859="MTS", B4859, B4859 * IFERROR(VLOOKUP(C4859, 'QTY_CONVERSIONS '!A:B, 2, FALSE), "Units not  found"))</f>
        <v>0.01</v>
      </c>
      <c r="M4859" s="185">
        <f t="shared" si="449"/>
        <v>121.30000000000001</v>
      </c>
      <c r="N4859" s="143" t="str">
        <f>IFERROR(VLOOKUP(D4859, Product_Category!A:B, 2, FALSE), "Uncategorized")</f>
        <v>CMC</v>
      </c>
      <c r="O4859" s="186">
        <f t="shared" si="451"/>
        <v>12130</v>
      </c>
      <c r="P4859" s="185">
        <f t="shared" si="450"/>
        <v>121.3</v>
      </c>
      <c r="Q4859" s="143">
        <v>2023</v>
      </c>
      <c r="R4859" s="143" t="str">
        <f>IFERROR(VLOOKUP(G4859,'SOURCE COMPANY'!A:B, 2, FALSE), "")</f>
        <v>HIMEDIA LABS</v>
      </c>
      <c r="S4859" s="143" t="str">
        <f>IFERROR(VLOOKUP(H4859,'CUSTOMER NAME'!A:B, 2, FALSE), "")</f>
        <v>ADVANCE CHEMICAL</v>
      </c>
    </row>
    <row r="4860" spans="1:19">
      <c r="A4860" s="238" t="s">
        <v>1008</v>
      </c>
      <c r="B4860" s="224">
        <v>1000</v>
      </c>
      <c r="C4860" s="224" t="s">
        <v>7</v>
      </c>
      <c r="D4860" s="224" t="s">
        <v>19</v>
      </c>
      <c r="E4860" s="256">
        <v>12.499750000000001</v>
      </c>
      <c r="F4860" s="224" t="s">
        <v>9</v>
      </c>
      <c r="G4860" s="143" t="s">
        <v>203</v>
      </c>
      <c r="H4860" s="203" t="s">
        <v>820</v>
      </c>
      <c r="I4860" s="219" t="str">
        <f>I4859</f>
        <v>December</v>
      </c>
      <c r="J4860" s="184">
        <f>IF(F4860="USD", E4860, E4860 * IFERROR(VLOOKUP(F4860, EXCHANGE_RATE!A:B, 2, FALSE), "Currency not found"))</f>
        <v>12.499750000000001</v>
      </c>
      <c r="K4860" s="184">
        <f t="shared" si="448"/>
        <v>12.5</v>
      </c>
      <c r="L4860" s="184">
        <f>IF(C4860="MTS", B4860, B4860 * IFERROR(VLOOKUP(C4860, 'QTY_CONVERSIONS '!A:B, 2, FALSE), "Units not  found"))</f>
        <v>1</v>
      </c>
      <c r="M4860" s="185">
        <f t="shared" si="449"/>
        <v>12500</v>
      </c>
      <c r="N4860" s="143" t="str">
        <f>IFERROR(VLOOKUP(D4860, Product_Category!A:B, 2, FALSE), "Uncategorized")</f>
        <v>CMC</v>
      </c>
      <c r="O4860" s="186">
        <f t="shared" si="451"/>
        <v>12500</v>
      </c>
      <c r="P4860" s="185">
        <f t="shared" si="450"/>
        <v>12500</v>
      </c>
      <c r="Q4860" s="143">
        <v>2023</v>
      </c>
      <c r="R4860" s="143" t="str">
        <f>IFERROR(VLOOKUP(G4860,'SOURCE COMPANY'!A:B, 2, FALSE), "")</f>
        <v>PIOMA CHEMICALS</v>
      </c>
      <c r="S4860" s="143" t="str">
        <f>IFERROR(VLOOKUP(H4860,'CUSTOMER NAME'!A:B, 2, FALSE), "")</f>
        <v>ADVANCE CHEMICAL</v>
      </c>
    </row>
    <row r="4861" spans="1:19">
      <c r="A4861" s="233" t="s">
        <v>816</v>
      </c>
      <c r="B4861" s="118">
        <v>700</v>
      </c>
      <c r="C4861" s="118" t="s">
        <v>7</v>
      </c>
      <c r="D4861" s="118" t="s">
        <v>819</v>
      </c>
      <c r="E4861" s="255">
        <v>3.9999199999999999</v>
      </c>
      <c r="F4861" s="118" t="s">
        <v>9</v>
      </c>
      <c r="G4861" s="131" t="s">
        <v>2998</v>
      </c>
      <c r="H4861" s="199" t="s">
        <v>820</v>
      </c>
      <c r="I4861" s="219" t="str">
        <f>I4860</f>
        <v>December</v>
      </c>
      <c r="J4861" s="184">
        <f>IF(F4861="USD", E4861, E4861 * IFERROR(VLOOKUP(F4861, EXCHANGE_RATE!A:B, 2, FALSE), "Currency not found"))</f>
        <v>3.9999199999999999</v>
      </c>
      <c r="K4861" s="184">
        <f t="shared" si="448"/>
        <v>4</v>
      </c>
      <c r="L4861" s="184">
        <f>IF(C4861="MTS", B4861, B4861 * IFERROR(VLOOKUP(C4861, 'QTY_CONVERSIONS '!A:B, 2, FALSE), "Units not  found"))</f>
        <v>0.70000000000000007</v>
      </c>
      <c r="M4861" s="185">
        <f t="shared" si="449"/>
        <v>2800</v>
      </c>
      <c r="N4861" s="143" t="str">
        <f>IFERROR(VLOOKUP(D4861, Product_Category!A:B, 2, FALSE), "Uncategorized")</f>
        <v>CROSCARMELLOSE SODIUM</v>
      </c>
      <c r="O4861" s="186">
        <f t="shared" si="451"/>
        <v>4000</v>
      </c>
      <c r="P4861" s="185">
        <f t="shared" si="450"/>
        <v>2800.0000000000005</v>
      </c>
      <c r="Q4861" s="143">
        <v>2023</v>
      </c>
      <c r="R4861" s="143" t="str">
        <f>IFERROR(VLOOKUP(G4861,'SOURCE COMPANY'!A:B, 2, FALSE), "")</f>
        <v>SIGNET</v>
      </c>
      <c r="S4861" s="143" t="str">
        <f>IFERROR(VLOOKUP(H4861,'CUSTOMER NAME'!A:B, 2, FALSE), "")</f>
        <v>ADVANCE CHEMICAL</v>
      </c>
    </row>
    <row r="4862" spans="1:19">
      <c r="A4862" s="133" t="s">
        <v>1878</v>
      </c>
      <c r="B4862" s="131">
        <v>1000</v>
      </c>
      <c r="C4862" s="131" t="s">
        <v>7</v>
      </c>
      <c r="D4862" s="131" t="s">
        <v>798</v>
      </c>
      <c r="E4862" s="131">
        <v>4.2</v>
      </c>
      <c r="F4862" s="131" t="s">
        <v>9</v>
      </c>
      <c r="G4862" s="143" t="s">
        <v>1879</v>
      </c>
      <c r="H4862" s="198" t="s">
        <v>1428</v>
      </c>
      <c r="I4862" s="192" t="s">
        <v>4099</v>
      </c>
      <c r="J4862" s="184">
        <f>IF(F4862="USD", E4862, E4862 * IFERROR(VLOOKUP(F4862, EXCHANGE_RATE!A:B, 2, FALSE), "Currency not found"))</f>
        <v>4.2</v>
      </c>
      <c r="K4862" s="184">
        <f t="shared" si="448"/>
        <v>4.2</v>
      </c>
      <c r="L4862" s="184">
        <f>IF(C4862="MTS", B4862, B4862 * IFERROR(VLOOKUP(C4862, 'QTY_CONVERSIONS '!A:B, 2, FALSE), "Units not  found"))</f>
        <v>1</v>
      </c>
      <c r="M4862" s="185">
        <f t="shared" si="449"/>
        <v>4200</v>
      </c>
      <c r="N4862" s="143" t="str">
        <f>IFERROR(VLOOKUP(D4862, Product_Category!A:B, 2, FALSE), "Uncategorized")</f>
        <v>CMC</v>
      </c>
      <c r="O4862" s="186">
        <f t="shared" si="451"/>
        <v>4200</v>
      </c>
      <c r="P4862" s="185">
        <f t="shared" si="450"/>
        <v>4200</v>
      </c>
      <c r="Q4862" s="143">
        <v>2024</v>
      </c>
      <c r="R4862" s="143" t="str">
        <f>IFERROR(VLOOKUP(G4862,'SOURCE COMPANY'!A:B, 2, FALSE), "")</f>
        <v>KYTS CORPORATION</v>
      </c>
      <c r="S4862" s="143" t="str">
        <f>IFERROR(VLOOKUP(H4862,'CUSTOMER NAME'!A:B, 2, FALSE), "")</f>
        <v>ASIA NOOR MED</v>
      </c>
    </row>
    <row r="4863" spans="1:19">
      <c r="A4863" s="135" t="s">
        <v>1878</v>
      </c>
      <c r="B4863" s="132">
        <v>600</v>
      </c>
      <c r="C4863" s="132" t="s">
        <v>7</v>
      </c>
      <c r="D4863" s="132" t="s">
        <v>266</v>
      </c>
      <c r="E4863" s="132">
        <v>2.2200000000000002</v>
      </c>
      <c r="F4863" s="132" t="s">
        <v>9</v>
      </c>
      <c r="G4863" s="143" t="s">
        <v>2457</v>
      </c>
      <c r="H4863" s="136" t="s">
        <v>4131</v>
      </c>
      <c r="I4863" s="192" t="s">
        <v>4099</v>
      </c>
      <c r="J4863" s="184">
        <f>IF(F4863="USD", E4863, E4863 * IFERROR(VLOOKUP(F4863, EXCHANGE_RATE!A:B, 2, FALSE), "Currency not found"))</f>
        <v>2.2200000000000002</v>
      </c>
      <c r="K4863" s="184">
        <f t="shared" si="448"/>
        <v>2.2200000000000002</v>
      </c>
      <c r="L4863" s="184">
        <f>IF(C4863="MTS", B4863, B4863 * IFERROR(VLOOKUP(C4863, 'QTY_CONVERSIONS '!A:B, 2, FALSE), "Units not  found"))</f>
        <v>0.6</v>
      </c>
      <c r="M4863" s="185">
        <f t="shared" si="449"/>
        <v>1332.0000000000002</v>
      </c>
      <c r="N4863" s="143" t="str">
        <f>IFERROR(VLOOKUP(D4863, Product_Category!A:B, 2, FALSE), "Uncategorized")</f>
        <v>MCC</v>
      </c>
      <c r="O4863" s="186">
        <f t="shared" si="451"/>
        <v>2220</v>
      </c>
      <c r="P4863" s="185">
        <f t="shared" si="450"/>
        <v>1332</v>
      </c>
      <c r="Q4863" s="143">
        <v>2024</v>
      </c>
      <c r="R4863" s="143" t="str">
        <f>IFERROR(VLOOKUP(G4863,'SOURCE COMPANY'!A:B, 2, FALSE), "")</f>
        <v>MDC PHARMA</v>
      </c>
      <c r="S4863" s="143" t="str">
        <f>IFERROR(VLOOKUP(H4863,'CUSTOMER NAME'!A:B, 2, FALSE), "")</f>
        <v>KIAN DARYAYE IRANIAN</v>
      </c>
    </row>
    <row r="4864" spans="1:19">
      <c r="A4864" s="133" t="s">
        <v>1878</v>
      </c>
      <c r="B4864" s="131">
        <v>300</v>
      </c>
      <c r="C4864" s="131" t="s">
        <v>7</v>
      </c>
      <c r="D4864" s="131" t="s">
        <v>266</v>
      </c>
      <c r="E4864" s="131">
        <v>2.15</v>
      </c>
      <c r="F4864" s="131" t="s">
        <v>9</v>
      </c>
      <c r="G4864" s="143" t="s">
        <v>655</v>
      </c>
      <c r="H4864" s="134" t="s">
        <v>510</v>
      </c>
      <c r="I4864" s="192" t="s">
        <v>4099</v>
      </c>
      <c r="J4864" s="184">
        <f>IF(F4864="USD", E4864, E4864 * IFERROR(VLOOKUP(F4864, EXCHANGE_RATE!A:B, 2, FALSE), "Currency not found"))</f>
        <v>2.15</v>
      </c>
      <c r="K4864" s="184">
        <f t="shared" si="448"/>
        <v>2.15</v>
      </c>
      <c r="L4864" s="184">
        <f>IF(C4864="MTS", B4864, B4864 * IFERROR(VLOOKUP(C4864, 'QTY_CONVERSIONS '!A:B, 2, FALSE), "Units not  found"))</f>
        <v>0.3</v>
      </c>
      <c r="M4864" s="185">
        <f t="shared" si="449"/>
        <v>645</v>
      </c>
      <c r="N4864" s="143" t="str">
        <f>IFERROR(VLOOKUP(D4864, Product_Category!A:B, 2, FALSE), "Uncategorized")</f>
        <v>MCC</v>
      </c>
      <c r="O4864" s="186">
        <f t="shared" si="451"/>
        <v>2150</v>
      </c>
      <c r="P4864" s="185">
        <f t="shared" si="450"/>
        <v>645</v>
      </c>
      <c r="Q4864" s="143">
        <v>2024</v>
      </c>
      <c r="R4864" s="143" t="str">
        <f>IFERROR(VLOOKUP(G4864,'SOURCE COMPANY'!A:B, 2, FALSE), "")</f>
        <v>ESPEE Pharma Chem</v>
      </c>
      <c r="S4864" s="143" t="str">
        <f>IFERROR(VLOOKUP(H4864,'CUSTOMER NAME'!A:B, 2, FALSE), "")</f>
        <v>TO THE ORDER</v>
      </c>
    </row>
    <row r="4865" spans="1:19">
      <c r="A4865" s="133" t="s">
        <v>804</v>
      </c>
      <c r="B4865" s="131">
        <v>1000</v>
      </c>
      <c r="C4865" s="131" t="s">
        <v>7</v>
      </c>
      <c r="D4865" s="131" t="s">
        <v>2376</v>
      </c>
      <c r="E4865" s="131">
        <v>3.18</v>
      </c>
      <c r="F4865" s="131" t="s">
        <v>9</v>
      </c>
      <c r="G4865" s="131" t="s">
        <v>2673</v>
      </c>
      <c r="H4865" s="134" t="s">
        <v>4133</v>
      </c>
      <c r="I4865" s="192" t="s">
        <v>4099</v>
      </c>
      <c r="J4865" s="184">
        <f>IF(F4865="USD", E4865, E4865 * IFERROR(VLOOKUP(F4865, EXCHANGE_RATE!A:B, 2, FALSE), "Currency not found"))</f>
        <v>3.18</v>
      </c>
      <c r="K4865" s="184">
        <f t="shared" si="448"/>
        <v>3.18</v>
      </c>
      <c r="L4865" s="184">
        <f>IF(C4865="MTS", B4865, B4865 * IFERROR(VLOOKUP(C4865, 'QTY_CONVERSIONS '!A:B, 2, FALSE), "Units not  found"))</f>
        <v>1</v>
      </c>
      <c r="M4865" s="185">
        <f t="shared" si="449"/>
        <v>3180</v>
      </c>
      <c r="N4865" s="143" t="str">
        <f>IFERROR(VLOOKUP(D4865, Product_Category!A:B, 2, FALSE), "Uncategorized")</f>
        <v>MCC</v>
      </c>
      <c r="O4865" s="186">
        <f t="shared" si="451"/>
        <v>3180</v>
      </c>
      <c r="P4865" s="185">
        <f t="shared" si="450"/>
        <v>3180</v>
      </c>
      <c r="Q4865" s="143">
        <v>2024</v>
      </c>
      <c r="R4865" s="143" t="str">
        <f>IFERROR(VLOOKUP(G4865,'SOURCE COMPANY'!A:B, 2, FALSE), "")</f>
        <v>RANQ</v>
      </c>
      <c r="S4865" s="143" t="str">
        <f>IFERROR(VLOOKUP(H4865,'CUSTOMER NAME'!A:B, 2, FALSE), "")</f>
        <v>SANOFI-AVENTIS</v>
      </c>
    </row>
    <row r="4866" spans="1:19">
      <c r="A4866" s="133" t="s">
        <v>804</v>
      </c>
      <c r="B4866" s="131">
        <v>4000</v>
      </c>
      <c r="C4866" s="131" t="s">
        <v>7</v>
      </c>
      <c r="D4866" s="131" t="s">
        <v>2063</v>
      </c>
      <c r="E4866" s="131">
        <v>3.18</v>
      </c>
      <c r="F4866" s="131" t="s">
        <v>9</v>
      </c>
      <c r="G4866" s="131" t="s">
        <v>2673</v>
      </c>
      <c r="H4866" s="134" t="s">
        <v>4133</v>
      </c>
      <c r="I4866" s="192" t="s">
        <v>4099</v>
      </c>
      <c r="J4866" s="184">
        <f>IF(F4866="USD", E4866, E4866 * IFERROR(VLOOKUP(F4866, EXCHANGE_RATE!A:B, 2, FALSE), "Currency not found"))</f>
        <v>3.18</v>
      </c>
      <c r="K4866" s="184">
        <f t="shared" ref="K4866:K4929" si="453">ROUNDUP(J4866,2)</f>
        <v>3.18</v>
      </c>
      <c r="L4866" s="184">
        <f>IF(C4866="MTS", B4866, B4866 * IFERROR(VLOOKUP(C4866, 'QTY_CONVERSIONS '!A:B, 2, FALSE), "Units not  found"))</f>
        <v>4</v>
      </c>
      <c r="M4866" s="185">
        <f t="shared" ref="M4866:M4929" si="454">B4866*K4866</f>
        <v>12720</v>
      </c>
      <c r="N4866" s="143" t="str">
        <f>IFERROR(VLOOKUP(D4866, Product_Category!A:B, 2, FALSE), "Uncategorized")</f>
        <v>MCC</v>
      </c>
      <c r="O4866" s="186">
        <f t="shared" si="451"/>
        <v>3180</v>
      </c>
      <c r="P4866" s="185">
        <f t="shared" ref="P4866:P4929" si="455">L4866*O4866</f>
        <v>12720</v>
      </c>
      <c r="Q4866" s="143">
        <v>2024</v>
      </c>
      <c r="R4866" s="143" t="str">
        <f>IFERROR(VLOOKUP(G4866,'SOURCE COMPANY'!A:B, 2, FALSE), "")</f>
        <v>RANQ</v>
      </c>
      <c r="S4866" s="143" t="str">
        <f>IFERROR(VLOOKUP(H4866,'CUSTOMER NAME'!A:B, 2, FALSE), "")</f>
        <v>SANOFI-AVENTIS</v>
      </c>
    </row>
    <row r="4867" spans="1:19">
      <c r="A4867" s="133" t="s">
        <v>804</v>
      </c>
      <c r="B4867" s="131">
        <v>50</v>
      </c>
      <c r="C4867" s="131" t="s">
        <v>7</v>
      </c>
      <c r="D4867" s="131" t="s">
        <v>910</v>
      </c>
      <c r="E4867" s="131">
        <v>8.2100000000000009</v>
      </c>
      <c r="F4867" s="131" t="s">
        <v>1718</v>
      </c>
      <c r="G4867" s="120" t="s">
        <v>2515</v>
      </c>
      <c r="H4867" s="134" t="s">
        <v>3391</v>
      </c>
      <c r="I4867" s="192" t="s">
        <v>4099</v>
      </c>
      <c r="J4867" s="184">
        <f>IF(F4867="USD", E4867, E4867 * IFERROR(VLOOKUP(F4867, EXCHANGE_RATE!A:B, 2, FALSE), "Currency not found"))</f>
        <v>8.7847000000000008</v>
      </c>
      <c r="K4867" s="184">
        <f t="shared" si="453"/>
        <v>8.7899999999999991</v>
      </c>
      <c r="L4867" s="184">
        <f>IF(C4867="MTS", B4867, B4867 * IFERROR(VLOOKUP(C4867, 'QTY_CONVERSIONS '!A:B, 2, FALSE), "Units not  found"))</f>
        <v>0.05</v>
      </c>
      <c r="M4867" s="185">
        <f t="shared" si="454"/>
        <v>439.49999999999994</v>
      </c>
      <c r="N4867" s="143" t="str">
        <f>IFERROR(VLOOKUP(D4867, Product_Category!A:B, 2, FALSE), "Uncategorized")</f>
        <v>MAGNESIUM STEARATE</v>
      </c>
      <c r="O4867" s="186">
        <f t="shared" ref="O4867:O4930" si="456">K4867*1000</f>
        <v>8790</v>
      </c>
      <c r="P4867" s="185">
        <f t="shared" si="455"/>
        <v>439.5</v>
      </c>
      <c r="Q4867" s="143">
        <v>2024</v>
      </c>
      <c r="R4867" s="143" t="str">
        <f>IFERROR(VLOOKUP(G4867,'SOURCE COMPANY'!A:B, 2, FALSE), "")</f>
        <v>PRIME PHARMA</v>
      </c>
      <c r="S4867" s="143" t="str">
        <f>IFERROR(VLOOKUP(H4867,'CUSTOMER NAME'!A:B, 2, FALSE), "")</f>
        <v>SARL CONTINENTAL</v>
      </c>
    </row>
    <row r="4868" spans="1:19">
      <c r="A4868" s="133" t="s">
        <v>804</v>
      </c>
      <c r="B4868" s="131">
        <v>20</v>
      </c>
      <c r="C4868" s="131" t="s">
        <v>7</v>
      </c>
      <c r="D4868" s="131" t="s">
        <v>910</v>
      </c>
      <c r="E4868" s="131">
        <v>6.33</v>
      </c>
      <c r="F4868" s="131" t="s">
        <v>1718</v>
      </c>
      <c r="G4868" s="131" t="s">
        <v>4132</v>
      </c>
      <c r="H4868" s="134" t="s">
        <v>3932</v>
      </c>
      <c r="I4868" s="192" t="s">
        <v>4099</v>
      </c>
      <c r="J4868" s="184">
        <f>IF(F4868="USD", E4868, E4868 * IFERROR(VLOOKUP(F4868, EXCHANGE_RATE!A:B, 2, FALSE), "Currency not found"))</f>
        <v>6.7731000000000003</v>
      </c>
      <c r="K4868" s="184">
        <f t="shared" si="453"/>
        <v>6.7799999999999994</v>
      </c>
      <c r="L4868" s="184">
        <f>IF(C4868="MTS", B4868, B4868 * IFERROR(VLOOKUP(C4868, 'QTY_CONVERSIONS '!A:B, 2, FALSE), "Units not  found"))</f>
        <v>0.02</v>
      </c>
      <c r="M4868" s="185">
        <f t="shared" si="454"/>
        <v>135.6</v>
      </c>
      <c r="N4868" s="143" t="str">
        <f>IFERROR(VLOOKUP(D4868, Product_Category!A:B, 2, FALSE), "Uncategorized")</f>
        <v>MAGNESIUM STEARATE</v>
      </c>
      <c r="O4868" s="186">
        <f t="shared" si="456"/>
        <v>6779.9999999999991</v>
      </c>
      <c r="P4868" s="185">
        <f t="shared" si="455"/>
        <v>135.6</v>
      </c>
      <c r="Q4868" s="143">
        <v>2024</v>
      </c>
      <c r="R4868" s="143" t="str">
        <f>IFERROR(VLOOKUP(G4868,'SOURCE COMPANY'!A:B, 2, FALSE), "")</f>
        <v>Sushen Medicamentos</v>
      </c>
      <c r="S4868" s="143" t="str">
        <f>IFERROR(VLOOKUP(H4868,'CUSTOMER NAME'!A:B, 2, FALSE), "")</f>
        <v>SARL LABS</v>
      </c>
    </row>
    <row r="4869" spans="1:19">
      <c r="A4869" s="133" t="s">
        <v>804</v>
      </c>
      <c r="B4869" s="131">
        <v>20</v>
      </c>
      <c r="C4869" s="131" t="s">
        <v>7</v>
      </c>
      <c r="D4869" s="131" t="s">
        <v>769</v>
      </c>
      <c r="E4869" s="131">
        <v>7.36</v>
      </c>
      <c r="F4869" s="131" t="s">
        <v>1718</v>
      </c>
      <c r="G4869" s="131" t="s">
        <v>4132</v>
      </c>
      <c r="H4869" s="134" t="s">
        <v>3932</v>
      </c>
      <c r="I4869" s="192" t="s">
        <v>4099</v>
      </c>
      <c r="J4869" s="184">
        <f>IF(F4869="USD", E4869, E4869 * IFERROR(VLOOKUP(F4869, EXCHANGE_RATE!A:B, 2, FALSE), "Currency not found"))</f>
        <v>7.8752000000000004</v>
      </c>
      <c r="K4869" s="184">
        <f t="shared" si="453"/>
        <v>7.88</v>
      </c>
      <c r="L4869" s="184">
        <f>IF(C4869="MTS", B4869, B4869 * IFERROR(VLOOKUP(C4869, 'QTY_CONVERSIONS '!A:B, 2, FALSE), "Units not  found"))</f>
        <v>0.02</v>
      </c>
      <c r="M4869" s="185">
        <f t="shared" si="454"/>
        <v>157.6</v>
      </c>
      <c r="N4869" s="143" t="str">
        <f>IFERROR(VLOOKUP(D4869, Product_Category!A:B, 2, FALSE), "Uncategorized")</f>
        <v>MCC</v>
      </c>
      <c r="O4869" s="186">
        <f t="shared" si="456"/>
        <v>7880</v>
      </c>
      <c r="P4869" s="185">
        <f t="shared" si="455"/>
        <v>157.6</v>
      </c>
      <c r="Q4869" s="143">
        <v>2024</v>
      </c>
      <c r="R4869" s="143" t="str">
        <f>IFERROR(VLOOKUP(G4869,'SOURCE COMPANY'!A:B, 2, FALSE), "")</f>
        <v>Sushen Medicamentos</v>
      </c>
      <c r="S4869" s="143" t="str">
        <f>IFERROR(VLOOKUP(H4869,'CUSTOMER NAME'!A:B, 2, FALSE), "")</f>
        <v>SARL LABS</v>
      </c>
    </row>
    <row r="4870" spans="1:19">
      <c r="A4870" s="133" t="s">
        <v>804</v>
      </c>
      <c r="B4870" s="131">
        <v>500</v>
      </c>
      <c r="C4870" s="131" t="s">
        <v>7</v>
      </c>
      <c r="D4870" s="131" t="s">
        <v>4100</v>
      </c>
      <c r="E4870" s="131">
        <v>3.95</v>
      </c>
      <c r="F4870" s="131" t="s">
        <v>9</v>
      </c>
      <c r="G4870" s="143" t="s">
        <v>530</v>
      </c>
      <c r="H4870" s="134" t="s">
        <v>510</v>
      </c>
      <c r="I4870" s="192" t="s">
        <v>4099</v>
      </c>
      <c r="J4870" s="184">
        <f>IF(F4870="USD", E4870, E4870 * IFERROR(VLOOKUP(F4870, EXCHANGE_RATE!A:B, 2, FALSE), "Currency not found"))</f>
        <v>3.95</v>
      </c>
      <c r="K4870" s="184">
        <f t="shared" si="453"/>
        <v>3.95</v>
      </c>
      <c r="L4870" s="184">
        <f>IF(C4870="MTS", B4870, B4870 * IFERROR(VLOOKUP(C4870, 'QTY_CONVERSIONS '!A:B, 2, FALSE), "Units not  found"))</f>
        <v>0.5</v>
      </c>
      <c r="M4870" s="185">
        <f t="shared" si="454"/>
        <v>1975</v>
      </c>
      <c r="N4870" s="143" t="str">
        <f>IFERROR(VLOOKUP(D4870, Product_Category!A:B, 2, FALSE), "Uncategorized")</f>
        <v>MAGNESIUM STEARATE</v>
      </c>
      <c r="O4870" s="186">
        <f t="shared" si="456"/>
        <v>3950</v>
      </c>
      <c r="P4870" s="185">
        <f t="shared" si="455"/>
        <v>1975</v>
      </c>
      <c r="Q4870" s="143">
        <v>2024</v>
      </c>
      <c r="R4870" s="143" t="str">
        <f>IFERROR(VLOOKUP(G4870,'SOURCE COMPANY'!A:B, 2, FALSE), "")</f>
        <v>NITIKA PHARMA</v>
      </c>
      <c r="S4870" s="143" t="str">
        <f>IFERROR(VLOOKUP(H4870,'CUSTOMER NAME'!A:B, 2, FALSE), "")</f>
        <v>TO THE ORDER</v>
      </c>
    </row>
    <row r="4871" spans="1:19">
      <c r="A4871" s="135" t="s">
        <v>804</v>
      </c>
      <c r="B4871" s="132">
        <v>300</v>
      </c>
      <c r="C4871" s="132" t="s">
        <v>7</v>
      </c>
      <c r="D4871" s="132" t="s">
        <v>910</v>
      </c>
      <c r="E4871" s="132">
        <v>5</v>
      </c>
      <c r="F4871" s="132" t="s">
        <v>9</v>
      </c>
      <c r="G4871" s="118" t="s">
        <v>597</v>
      </c>
      <c r="H4871" s="136" t="s">
        <v>510</v>
      </c>
      <c r="I4871" s="192" t="s">
        <v>4099</v>
      </c>
      <c r="J4871" s="184">
        <f>IF(F4871="USD", E4871, E4871 * IFERROR(VLOOKUP(F4871, EXCHANGE_RATE!A:B, 2, FALSE), "Currency not found"))</f>
        <v>5</v>
      </c>
      <c r="K4871" s="184">
        <f t="shared" si="453"/>
        <v>5</v>
      </c>
      <c r="L4871" s="184">
        <f>IF(C4871="MTS", B4871, B4871 * IFERROR(VLOOKUP(C4871, 'QTY_CONVERSIONS '!A:B, 2, FALSE), "Units not  found"))</f>
        <v>0.3</v>
      </c>
      <c r="M4871" s="185">
        <f t="shared" si="454"/>
        <v>1500</v>
      </c>
      <c r="N4871" s="143" t="str">
        <f>IFERROR(VLOOKUP(D4871, Product_Category!A:B, 2, FALSE), "Uncategorized")</f>
        <v>MAGNESIUM STEARATE</v>
      </c>
      <c r="O4871" s="186">
        <f t="shared" si="456"/>
        <v>5000</v>
      </c>
      <c r="P4871" s="185">
        <f t="shared" si="455"/>
        <v>1500</v>
      </c>
      <c r="Q4871" s="143">
        <v>2024</v>
      </c>
      <c r="R4871" s="143" t="str">
        <f>IFERROR(VLOOKUP(G4871,'SOURCE COMPANY'!A:B, 2, FALSE), "")</f>
        <v>Shubham Pharmachem</v>
      </c>
      <c r="S4871" s="143" t="str">
        <f>IFERROR(VLOOKUP(H4871,'CUSTOMER NAME'!A:B, 2, FALSE), "")</f>
        <v>TO THE ORDER</v>
      </c>
    </row>
    <row r="4872" spans="1:19">
      <c r="A4872" s="133" t="s">
        <v>804</v>
      </c>
      <c r="B4872" s="131">
        <v>150</v>
      </c>
      <c r="C4872" s="131" t="s">
        <v>7</v>
      </c>
      <c r="D4872" s="131" t="s">
        <v>173</v>
      </c>
      <c r="E4872" s="131">
        <v>10</v>
      </c>
      <c r="F4872" s="131" t="s">
        <v>9</v>
      </c>
      <c r="G4872" s="143" t="s">
        <v>1036</v>
      </c>
      <c r="H4872" s="134" t="s">
        <v>510</v>
      </c>
      <c r="I4872" s="192" t="s">
        <v>4099</v>
      </c>
      <c r="J4872" s="184">
        <f>IF(F4872="USD", E4872, E4872 * IFERROR(VLOOKUP(F4872, EXCHANGE_RATE!A:B, 2, FALSE), "Currency not found"))</f>
        <v>10</v>
      </c>
      <c r="K4872" s="184">
        <f t="shared" si="453"/>
        <v>10</v>
      </c>
      <c r="L4872" s="184">
        <f>IF(C4872="MTS", B4872, B4872 * IFERROR(VLOOKUP(C4872, 'QTY_CONVERSIONS '!A:B, 2, FALSE), "Units not  found"))</f>
        <v>0.15</v>
      </c>
      <c r="M4872" s="185">
        <f t="shared" si="454"/>
        <v>1500</v>
      </c>
      <c r="N4872" s="143" t="str">
        <f>IFERROR(VLOOKUP(D4872, Product_Category!A:B, 2, FALSE), "Uncategorized")</f>
        <v>SSG</v>
      </c>
      <c r="O4872" s="186">
        <f t="shared" si="456"/>
        <v>10000</v>
      </c>
      <c r="P4872" s="185">
        <f t="shared" si="455"/>
        <v>1500</v>
      </c>
      <c r="Q4872" s="143">
        <v>2024</v>
      </c>
      <c r="R4872" s="143" t="str">
        <f>IFERROR(VLOOKUP(G4872,'SOURCE COMPANY'!A:B, 2, FALSE), "")</f>
        <v>SMIT Export Pvt Ltd</v>
      </c>
      <c r="S4872" s="143" t="str">
        <f>IFERROR(VLOOKUP(H4872,'CUSTOMER NAME'!A:B, 2, FALSE), "")</f>
        <v>TO THE ORDER</v>
      </c>
    </row>
    <row r="4873" spans="1:19">
      <c r="A4873" s="133" t="s">
        <v>807</v>
      </c>
      <c r="B4873" s="131">
        <v>1000</v>
      </c>
      <c r="C4873" s="131" t="s">
        <v>7</v>
      </c>
      <c r="D4873" s="131" t="s">
        <v>1188</v>
      </c>
      <c r="E4873" s="131">
        <v>2.11</v>
      </c>
      <c r="F4873" s="131" t="s">
        <v>9</v>
      </c>
      <c r="G4873" s="131" t="s">
        <v>2723</v>
      </c>
      <c r="H4873" s="134" t="s">
        <v>510</v>
      </c>
      <c r="I4873" s="192" t="s">
        <v>4099</v>
      </c>
      <c r="J4873" s="184">
        <f>IF(F4873="USD", E4873, E4873 * IFERROR(VLOOKUP(F4873, EXCHANGE_RATE!A:B, 2, FALSE), "Currency not found"))</f>
        <v>2.11</v>
      </c>
      <c r="K4873" s="184">
        <f t="shared" si="453"/>
        <v>2.11</v>
      </c>
      <c r="L4873" s="184">
        <f>IF(C4873="MTS", B4873, B4873 * IFERROR(VLOOKUP(C4873, 'QTY_CONVERSIONS '!A:B, 2, FALSE), "Units not  found"))</f>
        <v>1</v>
      </c>
      <c r="M4873" s="185">
        <f t="shared" si="454"/>
        <v>2110</v>
      </c>
      <c r="N4873" s="143" t="str">
        <f>IFERROR(VLOOKUP(D4873, Product_Category!A:B, 2, FALSE), "Uncategorized")</f>
        <v>MCC</v>
      </c>
      <c r="O4873" s="186">
        <f t="shared" si="456"/>
        <v>2110</v>
      </c>
      <c r="P4873" s="185">
        <f t="shared" si="455"/>
        <v>2110</v>
      </c>
      <c r="Q4873" s="143">
        <v>2024</v>
      </c>
      <c r="R4873" s="143" t="str">
        <f>IFERROR(VLOOKUP(G4873,'SOURCE COMPANY'!A:B, 2, FALSE), "")</f>
        <v>CHEMFIELD</v>
      </c>
      <c r="S4873" s="143" t="str">
        <f>IFERROR(VLOOKUP(H4873,'CUSTOMER NAME'!A:B, 2, FALSE), "")</f>
        <v>TO THE ORDER</v>
      </c>
    </row>
    <row r="4874" spans="1:19">
      <c r="A4874" s="133" t="s">
        <v>807</v>
      </c>
      <c r="B4874" s="131">
        <v>1000</v>
      </c>
      <c r="C4874" s="131" t="s">
        <v>7</v>
      </c>
      <c r="D4874" s="131" t="s">
        <v>1189</v>
      </c>
      <c r="E4874" s="131">
        <v>2.11</v>
      </c>
      <c r="F4874" s="131" t="s">
        <v>9</v>
      </c>
      <c r="G4874" s="131" t="s">
        <v>2723</v>
      </c>
      <c r="H4874" s="134" t="s">
        <v>510</v>
      </c>
      <c r="I4874" s="192" t="s">
        <v>4099</v>
      </c>
      <c r="J4874" s="184">
        <f>IF(F4874="USD", E4874, E4874 * IFERROR(VLOOKUP(F4874, EXCHANGE_RATE!A:B, 2, FALSE), "Currency not found"))</f>
        <v>2.11</v>
      </c>
      <c r="K4874" s="184">
        <f t="shared" si="453"/>
        <v>2.11</v>
      </c>
      <c r="L4874" s="184">
        <f>IF(C4874="MTS", B4874, B4874 * IFERROR(VLOOKUP(C4874, 'QTY_CONVERSIONS '!A:B, 2, FALSE), "Units not  found"))</f>
        <v>1</v>
      </c>
      <c r="M4874" s="185">
        <f t="shared" si="454"/>
        <v>2110</v>
      </c>
      <c r="N4874" s="143" t="str">
        <f>IFERROR(VLOOKUP(D4874, Product_Category!A:B, 2, FALSE), "Uncategorized")</f>
        <v>MCC</v>
      </c>
      <c r="O4874" s="186">
        <f t="shared" si="456"/>
        <v>2110</v>
      </c>
      <c r="P4874" s="185">
        <f t="shared" si="455"/>
        <v>2110</v>
      </c>
      <c r="Q4874" s="143">
        <v>2024</v>
      </c>
      <c r="R4874" s="143" t="str">
        <f>IFERROR(VLOOKUP(G4874,'SOURCE COMPANY'!A:B, 2, FALSE), "")</f>
        <v>CHEMFIELD</v>
      </c>
      <c r="S4874" s="143" t="str">
        <f>IFERROR(VLOOKUP(H4874,'CUSTOMER NAME'!A:B, 2, FALSE), "")</f>
        <v>TO THE ORDER</v>
      </c>
    </row>
    <row r="4875" spans="1:19">
      <c r="A4875" s="135" t="s">
        <v>807</v>
      </c>
      <c r="B4875" s="132">
        <v>1000</v>
      </c>
      <c r="C4875" s="132" t="s">
        <v>7</v>
      </c>
      <c r="D4875" s="132" t="s">
        <v>4101</v>
      </c>
      <c r="E4875" s="132">
        <v>2.6</v>
      </c>
      <c r="F4875" s="132" t="s">
        <v>9</v>
      </c>
      <c r="G4875" s="131" t="s">
        <v>2723</v>
      </c>
      <c r="H4875" s="136" t="s">
        <v>510</v>
      </c>
      <c r="I4875" s="192" t="s">
        <v>4099</v>
      </c>
      <c r="J4875" s="184">
        <f>IF(F4875="USD", E4875, E4875 * IFERROR(VLOOKUP(F4875, EXCHANGE_RATE!A:B, 2, FALSE), "Currency not found"))</f>
        <v>2.6</v>
      </c>
      <c r="K4875" s="184">
        <f t="shared" si="453"/>
        <v>2.6</v>
      </c>
      <c r="L4875" s="184">
        <f>IF(C4875="MTS", B4875, B4875 * IFERROR(VLOOKUP(C4875, 'QTY_CONVERSIONS '!A:B, 2, FALSE), "Units not  found"))</f>
        <v>1</v>
      </c>
      <c r="M4875" s="185">
        <f t="shared" si="454"/>
        <v>2600</v>
      </c>
      <c r="N4875" s="143" t="str">
        <f>IFERROR(VLOOKUP(D4875, Product_Category!A:B, 2, FALSE), "Uncategorized")</f>
        <v>MCC</v>
      </c>
      <c r="O4875" s="186">
        <f t="shared" si="456"/>
        <v>2600</v>
      </c>
      <c r="P4875" s="185">
        <f t="shared" si="455"/>
        <v>2600</v>
      </c>
      <c r="Q4875" s="143">
        <v>2024</v>
      </c>
      <c r="R4875" s="143" t="str">
        <f>IFERROR(VLOOKUP(G4875,'SOURCE COMPANY'!A:B, 2, FALSE), "")</f>
        <v>CHEMFIELD</v>
      </c>
      <c r="S4875" s="143" t="str">
        <f>IFERROR(VLOOKUP(H4875,'CUSTOMER NAME'!A:B, 2, FALSE), "")</f>
        <v>TO THE ORDER</v>
      </c>
    </row>
    <row r="4876" spans="1:19">
      <c r="A4876" s="133" t="s">
        <v>807</v>
      </c>
      <c r="B4876" s="131">
        <v>5000</v>
      </c>
      <c r="C4876" s="131" t="s">
        <v>7</v>
      </c>
      <c r="D4876" s="131" t="s">
        <v>724</v>
      </c>
      <c r="E4876" s="131">
        <v>4.95</v>
      </c>
      <c r="F4876" s="131" t="s">
        <v>9</v>
      </c>
      <c r="G4876" s="131" t="s">
        <v>2723</v>
      </c>
      <c r="H4876" s="134" t="s">
        <v>510</v>
      </c>
      <c r="I4876" s="192" t="s">
        <v>4099</v>
      </c>
      <c r="J4876" s="184">
        <f>IF(F4876="USD", E4876, E4876 * IFERROR(VLOOKUP(F4876, EXCHANGE_RATE!A:B, 2, FALSE), "Currency not found"))</f>
        <v>4.95</v>
      </c>
      <c r="K4876" s="184">
        <f t="shared" si="453"/>
        <v>4.95</v>
      </c>
      <c r="L4876" s="184">
        <f>IF(C4876="MTS", B4876, B4876 * IFERROR(VLOOKUP(C4876, 'QTY_CONVERSIONS '!A:B, 2, FALSE), "Units not  found"))</f>
        <v>5</v>
      </c>
      <c r="M4876" s="185">
        <f t="shared" si="454"/>
        <v>24750</v>
      </c>
      <c r="N4876" s="143" t="str">
        <f>IFERROR(VLOOKUP(D4876, Product_Category!A:B, 2, FALSE), "Uncategorized")</f>
        <v>MCC</v>
      </c>
      <c r="O4876" s="186">
        <f t="shared" si="456"/>
        <v>4950</v>
      </c>
      <c r="P4876" s="185">
        <f t="shared" si="455"/>
        <v>24750</v>
      </c>
      <c r="Q4876" s="143">
        <v>2024</v>
      </c>
      <c r="R4876" s="143" t="str">
        <f>IFERROR(VLOOKUP(G4876,'SOURCE COMPANY'!A:B, 2, FALSE), "")</f>
        <v>CHEMFIELD</v>
      </c>
      <c r="S4876" s="143" t="str">
        <f>IFERROR(VLOOKUP(H4876,'CUSTOMER NAME'!A:B, 2, FALSE), "")</f>
        <v>TO THE ORDER</v>
      </c>
    </row>
    <row r="4877" spans="1:19">
      <c r="A4877" s="133" t="s">
        <v>812</v>
      </c>
      <c r="B4877" s="131">
        <v>10000</v>
      </c>
      <c r="C4877" s="131" t="s">
        <v>7</v>
      </c>
      <c r="D4877" s="131" t="s">
        <v>3106</v>
      </c>
      <c r="E4877" s="131">
        <v>2.93</v>
      </c>
      <c r="F4877" s="131" t="s">
        <v>9</v>
      </c>
      <c r="G4877" s="131" t="s">
        <v>59</v>
      </c>
      <c r="H4877" s="134" t="s">
        <v>208</v>
      </c>
      <c r="I4877" s="192" t="s">
        <v>4099</v>
      </c>
      <c r="J4877" s="184">
        <f>IF(F4877="USD", E4877, E4877 * IFERROR(VLOOKUP(F4877, EXCHANGE_RATE!A:B, 2, FALSE), "Currency not found"))</f>
        <v>2.93</v>
      </c>
      <c r="K4877" s="184">
        <f t="shared" si="453"/>
        <v>2.93</v>
      </c>
      <c r="L4877" s="184">
        <f>IF(C4877="MTS", B4877, B4877 * IFERROR(VLOOKUP(C4877, 'QTY_CONVERSIONS '!A:B, 2, FALSE), "Units not  found"))</f>
        <v>10</v>
      </c>
      <c r="M4877" s="185">
        <f t="shared" si="454"/>
        <v>29300</v>
      </c>
      <c r="N4877" s="143" t="str">
        <f>IFERROR(VLOOKUP(D4877, Product_Category!A:B, 2, FALSE), "Uncategorized")</f>
        <v>MCC</v>
      </c>
      <c r="O4877" s="186">
        <f t="shared" si="456"/>
        <v>2930</v>
      </c>
      <c r="P4877" s="185">
        <f t="shared" si="455"/>
        <v>29300</v>
      </c>
      <c r="Q4877" s="143">
        <v>2024</v>
      </c>
      <c r="R4877" s="143" t="str">
        <f>IFERROR(VLOOKUP(G4877,'SOURCE COMPANY'!A:B, 2, FALSE), "")</f>
        <v>JRS PHARMA</v>
      </c>
      <c r="S4877" s="143" t="str">
        <f>IFERROR(VLOOKUP(H4877,'CUSTOMER NAME'!A:B, 2, FALSE), "")</f>
        <v>RETTENMAIER</v>
      </c>
    </row>
    <row r="4878" spans="1:19">
      <c r="A4878" s="133" t="s">
        <v>812</v>
      </c>
      <c r="B4878" s="131">
        <v>6720.0000000000009</v>
      </c>
      <c r="C4878" s="131" t="s">
        <v>7</v>
      </c>
      <c r="D4878" s="131" t="s">
        <v>2691</v>
      </c>
      <c r="E4878" s="131">
        <v>2.16</v>
      </c>
      <c r="F4878" s="131" t="s">
        <v>9</v>
      </c>
      <c r="G4878" s="131" t="s">
        <v>2679</v>
      </c>
      <c r="H4878" s="134" t="s">
        <v>510</v>
      </c>
      <c r="I4878" s="192" t="s">
        <v>4099</v>
      </c>
      <c r="J4878" s="184">
        <f>IF(F4878="USD", E4878, E4878 * IFERROR(VLOOKUP(F4878, EXCHANGE_RATE!A:B, 2, FALSE), "Currency not found"))</f>
        <v>2.16</v>
      </c>
      <c r="K4878" s="184">
        <f t="shared" si="453"/>
        <v>2.16</v>
      </c>
      <c r="L4878" s="184">
        <f>IF(C4878="MTS", B4878, B4878 * IFERROR(VLOOKUP(C4878, 'QTY_CONVERSIONS '!A:B, 2, FALSE), "Units not  found"))</f>
        <v>6.7200000000000006</v>
      </c>
      <c r="M4878" s="185">
        <f t="shared" si="454"/>
        <v>14515.200000000003</v>
      </c>
      <c r="N4878" s="143" t="str">
        <f>IFERROR(VLOOKUP(D4878, Product_Category!A:B, 2, FALSE), "Uncategorized")</f>
        <v>MCC</v>
      </c>
      <c r="O4878" s="186">
        <f t="shared" si="456"/>
        <v>2160</v>
      </c>
      <c r="P4878" s="185">
        <f t="shared" si="455"/>
        <v>14515.2</v>
      </c>
      <c r="Q4878" s="143">
        <v>2024</v>
      </c>
      <c r="R4878" s="143" t="str">
        <f>IFERROR(VLOOKUP(G4878,'SOURCE COMPANY'!A:B, 2, FALSE), "")</f>
        <v>Sigachi Industries limited</v>
      </c>
      <c r="S4878" s="143" t="str">
        <f>IFERROR(VLOOKUP(H4878,'CUSTOMER NAME'!A:B, 2, FALSE), "")</f>
        <v>TO THE ORDER</v>
      </c>
    </row>
    <row r="4879" spans="1:19">
      <c r="A4879" s="133" t="s">
        <v>812</v>
      </c>
      <c r="B4879" s="131">
        <v>9600</v>
      </c>
      <c r="C4879" s="131" t="s">
        <v>7</v>
      </c>
      <c r="D4879" s="131" t="s">
        <v>2691</v>
      </c>
      <c r="E4879" s="131">
        <v>2.16</v>
      </c>
      <c r="F4879" s="131" t="s">
        <v>9</v>
      </c>
      <c r="G4879" s="131" t="s">
        <v>2679</v>
      </c>
      <c r="H4879" s="134" t="s">
        <v>510</v>
      </c>
      <c r="I4879" s="192" t="s">
        <v>4099</v>
      </c>
      <c r="J4879" s="184">
        <f>IF(F4879="USD", E4879, E4879 * IFERROR(VLOOKUP(F4879, EXCHANGE_RATE!A:B, 2, FALSE), "Currency not found"))</f>
        <v>2.16</v>
      </c>
      <c r="K4879" s="184">
        <f t="shared" si="453"/>
        <v>2.16</v>
      </c>
      <c r="L4879" s="184">
        <f>IF(C4879="MTS", B4879, B4879 * IFERROR(VLOOKUP(C4879, 'QTY_CONVERSIONS '!A:B, 2, FALSE), "Units not  found"))</f>
        <v>9.6</v>
      </c>
      <c r="M4879" s="185">
        <f t="shared" si="454"/>
        <v>20736</v>
      </c>
      <c r="N4879" s="143" t="str">
        <f>IFERROR(VLOOKUP(D4879, Product_Category!A:B, 2, FALSE), "Uncategorized")</f>
        <v>MCC</v>
      </c>
      <c r="O4879" s="186">
        <f t="shared" si="456"/>
        <v>2160</v>
      </c>
      <c r="P4879" s="185">
        <f t="shared" si="455"/>
        <v>20736</v>
      </c>
      <c r="Q4879" s="143">
        <v>2024</v>
      </c>
      <c r="R4879" s="143" t="str">
        <f>IFERROR(VLOOKUP(G4879,'SOURCE COMPANY'!A:B, 2, FALSE), "")</f>
        <v>Sigachi Industries limited</v>
      </c>
      <c r="S4879" s="143" t="str">
        <f>IFERROR(VLOOKUP(H4879,'CUSTOMER NAME'!A:B, 2, FALSE), "")</f>
        <v>TO THE ORDER</v>
      </c>
    </row>
    <row r="4880" spans="1:19">
      <c r="A4880" s="133" t="s">
        <v>812</v>
      </c>
      <c r="B4880" s="131">
        <v>7680</v>
      </c>
      <c r="C4880" s="131" t="s">
        <v>7</v>
      </c>
      <c r="D4880" s="131" t="s">
        <v>2691</v>
      </c>
      <c r="E4880" s="131">
        <v>2.16</v>
      </c>
      <c r="F4880" s="131" t="s">
        <v>9</v>
      </c>
      <c r="G4880" s="131" t="s">
        <v>2679</v>
      </c>
      <c r="H4880" s="134" t="s">
        <v>510</v>
      </c>
      <c r="I4880" s="192" t="s">
        <v>4099</v>
      </c>
      <c r="J4880" s="184">
        <f>IF(F4880="USD", E4880, E4880 * IFERROR(VLOOKUP(F4880, EXCHANGE_RATE!A:B, 2, FALSE), "Currency not found"))</f>
        <v>2.16</v>
      </c>
      <c r="K4880" s="184">
        <f t="shared" si="453"/>
        <v>2.16</v>
      </c>
      <c r="L4880" s="184">
        <f>IF(C4880="MTS", B4880, B4880 * IFERROR(VLOOKUP(C4880, 'QTY_CONVERSIONS '!A:B, 2, FALSE), "Units not  found"))</f>
        <v>7.68</v>
      </c>
      <c r="M4880" s="185">
        <f t="shared" si="454"/>
        <v>16588.800000000003</v>
      </c>
      <c r="N4880" s="143" t="str">
        <f>IFERROR(VLOOKUP(D4880, Product_Category!A:B, 2, FALSE), "Uncategorized")</f>
        <v>MCC</v>
      </c>
      <c r="O4880" s="186">
        <f t="shared" si="456"/>
        <v>2160</v>
      </c>
      <c r="P4880" s="185">
        <f t="shared" si="455"/>
        <v>16588.8</v>
      </c>
      <c r="Q4880" s="143">
        <v>2024</v>
      </c>
      <c r="R4880" s="143" t="str">
        <f>IFERROR(VLOOKUP(G4880,'SOURCE COMPANY'!A:B, 2, FALSE), "")</f>
        <v>Sigachi Industries limited</v>
      </c>
      <c r="S4880" s="143" t="str">
        <f>IFERROR(VLOOKUP(H4880,'CUSTOMER NAME'!A:B, 2, FALSE), "")</f>
        <v>TO THE ORDER</v>
      </c>
    </row>
    <row r="4881" spans="1:19">
      <c r="A4881" s="133" t="s">
        <v>812</v>
      </c>
      <c r="B4881" s="131">
        <v>6720.0000000000009</v>
      </c>
      <c r="C4881" s="131" t="s">
        <v>7</v>
      </c>
      <c r="D4881" s="131" t="s">
        <v>4102</v>
      </c>
      <c r="E4881" s="131">
        <v>2.16</v>
      </c>
      <c r="F4881" s="131" t="s">
        <v>9</v>
      </c>
      <c r="G4881" s="131" t="s">
        <v>2679</v>
      </c>
      <c r="H4881" s="134" t="s">
        <v>510</v>
      </c>
      <c r="I4881" s="192" t="s">
        <v>4099</v>
      </c>
      <c r="J4881" s="184">
        <f>IF(F4881="USD", E4881, E4881 * IFERROR(VLOOKUP(F4881, EXCHANGE_RATE!A:B, 2, FALSE), "Currency not found"))</f>
        <v>2.16</v>
      </c>
      <c r="K4881" s="184">
        <f t="shared" si="453"/>
        <v>2.16</v>
      </c>
      <c r="L4881" s="184">
        <f>IF(C4881="MTS", B4881, B4881 * IFERROR(VLOOKUP(C4881, 'QTY_CONVERSIONS '!A:B, 2, FALSE), "Units not  found"))</f>
        <v>6.7200000000000006</v>
      </c>
      <c r="M4881" s="185">
        <f t="shared" si="454"/>
        <v>14515.200000000003</v>
      </c>
      <c r="N4881" s="143" t="str">
        <f>IFERROR(VLOOKUP(D4881, Product_Category!A:B, 2, FALSE), "Uncategorized")</f>
        <v>MCC</v>
      </c>
      <c r="O4881" s="186">
        <f t="shared" si="456"/>
        <v>2160</v>
      </c>
      <c r="P4881" s="185">
        <f t="shared" si="455"/>
        <v>14515.2</v>
      </c>
      <c r="Q4881" s="143">
        <v>2024</v>
      </c>
      <c r="R4881" s="143" t="str">
        <f>IFERROR(VLOOKUP(G4881,'SOURCE COMPANY'!A:B, 2, FALSE), "")</f>
        <v>Sigachi Industries limited</v>
      </c>
      <c r="S4881" s="143" t="str">
        <f>IFERROR(VLOOKUP(H4881,'CUSTOMER NAME'!A:B, 2, FALSE), "")</f>
        <v>TO THE ORDER</v>
      </c>
    </row>
    <row r="4882" spans="1:19">
      <c r="A4882" s="133" t="s">
        <v>812</v>
      </c>
      <c r="B4882" s="131">
        <v>9600</v>
      </c>
      <c r="C4882" s="131" t="s">
        <v>7</v>
      </c>
      <c r="D4882" s="131" t="s">
        <v>4102</v>
      </c>
      <c r="E4882" s="131">
        <v>2.16</v>
      </c>
      <c r="F4882" s="131" t="s">
        <v>9</v>
      </c>
      <c r="G4882" s="131" t="s">
        <v>2679</v>
      </c>
      <c r="H4882" s="134" t="s">
        <v>510</v>
      </c>
      <c r="I4882" s="192" t="s">
        <v>4099</v>
      </c>
      <c r="J4882" s="184">
        <f>IF(F4882="USD", E4882, E4882 * IFERROR(VLOOKUP(F4882, EXCHANGE_RATE!A:B, 2, FALSE), "Currency not found"))</f>
        <v>2.16</v>
      </c>
      <c r="K4882" s="184">
        <f t="shared" si="453"/>
        <v>2.16</v>
      </c>
      <c r="L4882" s="184">
        <f>IF(C4882="MTS", B4882, B4882 * IFERROR(VLOOKUP(C4882, 'QTY_CONVERSIONS '!A:B, 2, FALSE), "Units not  found"))</f>
        <v>9.6</v>
      </c>
      <c r="M4882" s="185">
        <f t="shared" si="454"/>
        <v>20736</v>
      </c>
      <c r="N4882" s="143" t="str">
        <f>IFERROR(VLOOKUP(D4882, Product_Category!A:B, 2, FALSE), "Uncategorized")</f>
        <v>MCC</v>
      </c>
      <c r="O4882" s="186">
        <f t="shared" si="456"/>
        <v>2160</v>
      </c>
      <c r="P4882" s="185">
        <f t="shared" si="455"/>
        <v>20736</v>
      </c>
      <c r="Q4882" s="143">
        <v>2024</v>
      </c>
      <c r="R4882" s="143" t="str">
        <f>IFERROR(VLOOKUP(G4882,'SOURCE COMPANY'!A:B, 2, FALSE), "")</f>
        <v>Sigachi Industries limited</v>
      </c>
      <c r="S4882" s="143" t="str">
        <f>IFERROR(VLOOKUP(H4882,'CUSTOMER NAME'!A:B, 2, FALSE), "")</f>
        <v>TO THE ORDER</v>
      </c>
    </row>
    <row r="4883" spans="1:19">
      <c r="A4883" s="133" t="s">
        <v>812</v>
      </c>
      <c r="B4883" s="131">
        <v>7680</v>
      </c>
      <c r="C4883" s="131" t="s">
        <v>7</v>
      </c>
      <c r="D4883" s="131" t="s">
        <v>4102</v>
      </c>
      <c r="E4883" s="131">
        <v>2.16</v>
      </c>
      <c r="F4883" s="131" t="s">
        <v>9</v>
      </c>
      <c r="G4883" s="131" t="s">
        <v>2679</v>
      </c>
      <c r="H4883" s="134" t="s">
        <v>510</v>
      </c>
      <c r="I4883" s="192" t="s">
        <v>4099</v>
      </c>
      <c r="J4883" s="184">
        <f>IF(F4883="USD", E4883, E4883 * IFERROR(VLOOKUP(F4883, EXCHANGE_RATE!A:B, 2, FALSE), "Currency not found"))</f>
        <v>2.16</v>
      </c>
      <c r="K4883" s="184">
        <f t="shared" si="453"/>
        <v>2.16</v>
      </c>
      <c r="L4883" s="184">
        <f>IF(C4883="MTS", B4883, B4883 * IFERROR(VLOOKUP(C4883, 'QTY_CONVERSIONS '!A:B, 2, FALSE), "Units not  found"))</f>
        <v>7.68</v>
      </c>
      <c r="M4883" s="185">
        <f t="shared" si="454"/>
        <v>16588.800000000003</v>
      </c>
      <c r="N4883" s="143" t="str">
        <f>IFERROR(VLOOKUP(D4883, Product_Category!A:B, 2, FALSE), "Uncategorized")</f>
        <v>MCC</v>
      </c>
      <c r="O4883" s="186">
        <f t="shared" si="456"/>
        <v>2160</v>
      </c>
      <c r="P4883" s="185">
        <f t="shared" si="455"/>
        <v>16588.8</v>
      </c>
      <c r="Q4883" s="143">
        <v>2024</v>
      </c>
      <c r="R4883" s="143" t="str">
        <f>IFERROR(VLOOKUP(G4883,'SOURCE COMPANY'!A:B, 2, FALSE), "")</f>
        <v>Sigachi Industries limited</v>
      </c>
      <c r="S4883" s="143" t="str">
        <f>IFERROR(VLOOKUP(H4883,'CUSTOMER NAME'!A:B, 2, FALSE), "")</f>
        <v>TO THE ORDER</v>
      </c>
    </row>
    <row r="4884" spans="1:19">
      <c r="A4884" s="133" t="s">
        <v>812</v>
      </c>
      <c r="B4884" s="131">
        <v>11000</v>
      </c>
      <c r="C4884" s="131" t="s">
        <v>7</v>
      </c>
      <c r="D4884" s="131" t="s">
        <v>910</v>
      </c>
      <c r="E4884" s="131">
        <v>2.2000000000000002</v>
      </c>
      <c r="F4884" s="131" t="s">
        <v>9</v>
      </c>
      <c r="G4884" s="131" t="s">
        <v>319</v>
      </c>
      <c r="H4884" s="134" t="s">
        <v>510</v>
      </c>
      <c r="I4884" s="192" t="s">
        <v>4099</v>
      </c>
      <c r="J4884" s="184">
        <f>IF(F4884="USD", E4884, E4884 * IFERROR(VLOOKUP(F4884, EXCHANGE_RATE!A:B, 2, FALSE), "Currency not found"))</f>
        <v>2.2000000000000002</v>
      </c>
      <c r="K4884" s="184">
        <f t="shared" si="453"/>
        <v>2.2000000000000002</v>
      </c>
      <c r="L4884" s="184">
        <f>IF(C4884="MTS", B4884, B4884 * IFERROR(VLOOKUP(C4884, 'QTY_CONVERSIONS '!A:B, 2, FALSE), "Units not  found"))</f>
        <v>11</v>
      </c>
      <c r="M4884" s="185">
        <f t="shared" si="454"/>
        <v>24200.000000000004</v>
      </c>
      <c r="N4884" s="143" t="str">
        <f>IFERROR(VLOOKUP(D4884, Product_Category!A:B, 2, FALSE), "Uncategorized")</f>
        <v>MAGNESIUM STEARATE</v>
      </c>
      <c r="O4884" s="186">
        <f t="shared" si="456"/>
        <v>2200</v>
      </c>
      <c r="P4884" s="185">
        <f t="shared" si="455"/>
        <v>24200</v>
      </c>
      <c r="Q4884" s="143">
        <v>2024</v>
      </c>
      <c r="R4884" s="143" t="str">
        <f>IFERROR(VLOOKUP(G4884,'SOURCE COMPANY'!A:B, 2, FALSE), "")</f>
        <v>VASA PHARMA</v>
      </c>
      <c r="S4884" s="143" t="str">
        <f>IFERROR(VLOOKUP(H4884,'CUSTOMER NAME'!A:B, 2, FALSE), "")</f>
        <v>TO THE ORDER</v>
      </c>
    </row>
    <row r="4885" spans="1:19">
      <c r="A4885" s="133" t="s">
        <v>812</v>
      </c>
      <c r="B4885" s="131">
        <v>5600.0000000000009</v>
      </c>
      <c r="C4885" s="131" t="s">
        <v>7</v>
      </c>
      <c r="D4885" s="131" t="s">
        <v>769</v>
      </c>
      <c r="E4885" s="131">
        <v>2.2000000000000002</v>
      </c>
      <c r="F4885" s="131" t="s">
        <v>9</v>
      </c>
      <c r="G4885" s="131" t="s">
        <v>319</v>
      </c>
      <c r="H4885" s="134" t="s">
        <v>510</v>
      </c>
      <c r="I4885" s="192" t="s">
        <v>4099</v>
      </c>
      <c r="J4885" s="184">
        <f>IF(F4885="USD", E4885, E4885 * IFERROR(VLOOKUP(F4885, EXCHANGE_RATE!A:B, 2, FALSE), "Currency not found"))</f>
        <v>2.2000000000000002</v>
      </c>
      <c r="K4885" s="184">
        <f t="shared" si="453"/>
        <v>2.2000000000000002</v>
      </c>
      <c r="L4885" s="184">
        <f>IF(C4885="MTS", B4885, B4885 * IFERROR(VLOOKUP(C4885, 'QTY_CONVERSIONS '!A:B, 2, FALSE), "Units not  found"))</f>
        <v>5.6000000000000014</v>
      </c>
      <c r="M4885" s="185">
        <f t="shared" si="454"/>
        <v>12320.000000000004</v>
      </c>
      <c r="N4885" s="143" t="str">
        <f>IFERROR(VLOOKUP(D4885, Product_Category!A:B, 2, FALSE), "Uncategorized")</f>
        <v>MCC</v>
      </c>
      <c r="O4885" s="186">
        <f t="shared" si="456"/>
        <v>2200</v>
      </c>
      <c r="P4885" s="185">
        <f t="shared" si="455"/>
        <v>12320.000000000004</v>
      </c>
      <c r="Q4885" s="143">
        <v>2024</v>
      </c>
      <c r="R4885" s="143" t="str">
        <f>IFERROR(VLOOKUP(G4885,'SOURCE COMPANY'!A:B, 2, FALSE), "")</f>
        <v>VASA PHARMA</v>
      </c>
      <c r="S4885" s="143" t="str">
        <f>IFERROR(VLOOKUP(H4885,'CUSTOMER NAME'!A:B, 2, FALSE), "")</f>
        <v>TO THE ORDER</v>
      </c>
    </row>
    <row r="4886" spans="1:19">
      <c r="A4886" s="133" t="s">
        <v>812</v>
      </c>
      <c r="B4886" s="131">
        <v>8000</v>
      </c>
      <c r="C4886" s="131" t="s">
        <v>7</v>
      </c>
      <c r="D4886" s="131" t="s">
        <v>769</v>
      </c>
      <c r="E4886" s="131">
        <v>2.2000000000000002</v>
      </c>
      <c r="F4886" s="131" t="s">
        <v>9</v>
      </c>
      <c r="G4886" s="131" t="s">
        <v>319</v>
      </c>
      <c r="H4886" s="134" t="s">
        <v>510</v>
      </c>
      <c r="I4886" s="192" t="s">
        <v>4099</v>
      </c>
      <c r="J4886" s="184">
        <f>IF(F4886="USD", E4886, E4886 * IFERROR(VLOOKUP(F4886, EXCHANGE_RATE!A:B, 2, FALSE), "Currency not found"))</f>
        <v>2.2000000000000002</v>
      </c>
      <c r="K4886" s="184">
        <f t="shared" si="453"/>
        <v>2.2000000000000002</v>
      </c>
      <c r="L4886" s="184">
        <f>IF(C4886="MTS", B4886, B4886 * IFERROR(VLOOKUP(C4886, 'QTY_CONVERSIONS '!A:B, 2, FALSE), "Units not  found"))</f>
        <v>8</v>
      </c>
      <c r="M4886" s="185">
        <f t="shared" si="454"/>
        <v>17600</v>
      </c>
      <c r="N4886" s="143" t="str">
        <f>IFERROR(VLOOKUP(D4886, Product_Category!A:B, 2, FALSE), "Uncategorized")</f>
        <v>MCC</v>
      </c>
      <c r="O4886" s="186">
        <f t="shared" si="456"/>
        <v>2200</v>
      </c>
      <c r="P4886" s="185">
        <f t="shared" si="455"/>
        <v>17600</v>
      </c>
      <c r="Q4886" s="143">
        <v>2024</v>
      </c>
      <c r="R4886" s="143" t="str">
        <f>IFERROR(VLOOKUP(G4886,'SOURCE COMPANY'!A:B, 2, FALSE), "")</f>
        <v>VASA PHARMA</v>
      </c>
      <c r="S4886" s="143" t="str">
        <f>IFERROR(VLOOKUP(H4886,'CUSTOMER NAME'!A:B, 2, FALSE), "")</f>
        <v>TO THE ORDER</v>
      </c>
    </row>
    <row r="4887" spans="1:19">
      <c r="A4887" s="133" t="s">
        <v>812</v>
      </c>
      <c r="B4887" s="131">
        <v>6400</v>
      </c>
      <c r="C4887" s="131" t="s">
        <v>7</v>
      </c>
      <c r="D4887" s="131" t="s">
        <v>769</v>
      </c>
      <c r="E4887" s="131">
        <v>2.2000000000000002</v>
      </c>
      <c r="F4887" s="131" t="s">
        <v>9</v>
      </c>
      <c r="G4887" s="131" t="s">
        <v>319</v>
      </c>
      <c r="H4887" s="134" t="s">
        <v>510</v>
      </c>
      <c r="I4887" s="192" t="s">
        <v>4099</v>
      </c>
      <c r="J4887" s="184">
        <f>IF(F4887="USD", E4887, E4887 * IFERROR(VLOOKUP(F4887, EXCHANGE_RATE!A:B, 2, FALSE), "Currency not found"))</f>
        <v>2.2000000000000002</v>
      </c>
      <c r="K4887" s="184">
        <f t="shared" si="453"/>
        <v>2.2000000000000002</v>
      </c>
      <c r="L4887" s="184">
        <f>IF(C4887="MTS", B4887, B4887 * IFERROR(VLOOKUP(C4887, 'QTY_CONVERSIONS '!A:B, 2, FALSE), "Units not  found"))</f>
        <v>6.4</v>
      </c>
      <c r="M4887" s="185">
        <f t="shared" si="454"/>
        <v>14080.000000000002</v>
      </c>
      <c r="N4887" s="143" t="str">
        <f>IFERROR(VLOOKUP(D4887, Product_Category!A:B, 2, FALSE), "Uncategorized")</f>
        <v>MCC</v>
      </c>
      <c r="O4887" s="186">
        <f t="shared" si="456"/>
        <v>2200</v>
      </c>
      <c r="P4887" s="185">
        <f t="shared" si="455"/>
        <v>14080</v>
      </c>
      <c r="Q4887" s="143">
        <v>2024</v>
      </c>
      <c r="R4887" s="143" t="str">
        <f>IFERROR(VLOOKUP(G4887,'SOURCE COMPANY'!A:B, 2, FALSE), "")</f>
        <v>VASA PHARMA</v>
      </c>
      <c r="S4887" s="143" t="str">
        <f>IFERROR(VLOOKUP(H4887,'CUSTOMER NAME'!A:B, 2, FALSE), "")</f>
        <v>TO THE ORDER</v>
      </c>
    </row>
    <row r="4888" spans="1:19">
      <c r="A4888" s="133" t="s">
        <v>812</v>
      </c>
      <c r="B4888" s="131">
        <v>7000.0000000000009</v>
      </c>
      <c r="C4888" s="131" t="s">
        <v>7</v>
      </c>
      <c r="D4888" s="131" t="s">
        <v>769</v>
      </c>
      <c r="E4888" s="131">
        <v>2.2000000000000002</v>
      </c>
      <c r="F4888" s="131" t="s">
        <v>9</v>
      </c>
      <c r="G4888" s="131" t="s">
        <v>319</v>
      </c>
      <c r="H4888" s="134" t="s">
        <v>510</v>
      </c>
      <c r="I4888" s="192" t="s">
        <v>4099</v>
      </c>
      <c r="J4888" s="184">
        <f>IF(F4888="USD", E4888, E4888 * IFERROR(VLOOKUP(F4888, EXCHANGE_RATE!A:B, 2, FALSE), "Currency not found"))</f>
        <v>2.2000000000000002</v>
      </c>
      <c r="K4888" s="184">
        <f t="shared" si="453"/>
        <v>2.2000000000000002</v>
      </c>
      <c r="L4888" s="184">
        <f>IF(C4888="MTS", B4888, B4888 * IFERROR(VLOOKUP(C4888, 'QTY_CONVERSIONS '!A:B, 2, FALSE), "Units not  found"))</f>
        <v>7.0000000000000009</v>
      </c>
      <c r="M4888" s="185">
        <f t="shared" si="454"/>
        <v>15400.000000000004</v>
      </c>
      <c r="N4888" s="143" t="str">
        <f>IFERROR(VLOOKUP(D4888, Product_Category!A:B, 2, FALSE), "Uncategorized")</f>
        <v>MCC</v>
      </c>
      <c r="O4888" s="186">
        <f t="shared" si="456"/>
        <v>2200</v>
      </c>
      <c r="P4888" s="185">
        <f t="shared" si="455"/>
        <v>15400.000000000002</v>
      </c>
      <c r="Q4888" s="143">
        <v>2024</v>
      </c>
      <c r="R4888" s="143" t="str">
        <f>IFERROR(VLOOKUP(G4888,'SOURCE COMPANY'!A:B, 2, FALSE), "")</f>
        <v>VASA PHARMA</v>
      </c>
      <c r="S4888" s="143" t="str">
        <f>IFERROR(VLOOKUP(H4888,'CUSTOMER NAME'!A:B, 2, FALSE), "")</f>
        <v>TO THE ORDER</v>
      </c>
    </row>
    <row r="4889" spans="1:19">
      <c r="A4889" s="133" t="s">
        <v>812</v>
      </c>
      <c r="B4889" s="131">
        <v>10000</v>
      </c>
      <c r="C4889" s="131" t="s">
        <v>7</v>
      </c>
      <c r="D4889" s="131" t="s">
        <v>769</v>
      </c>
      <c r="E4889" s="131">
        <v>2.2000000000000002</v>
      </c>
      <c r="F4889" s="131" t="s">
        <v>9</v>
      </c>
      <c r="G4889" s="131" t="s">
        <v>319</v>
      </c>
      <c r="H4889" s="134" t="s">
        <v>510</v>
      </c>
      <c r="I4889" s="192" t="s">
        <v>4099</v>
      </c>
      <c r="J4889" s="184">
        <f>IF(F4889="USD", E4889, E4889 * IFERROR(VLOOKUP(F4889, EXCHANGE_RATE!A:B, 2, FALSE), "Currency not found"))</f>
        <v>2.2000000000000002</v>
      </c>
      <c r="K4889" s="184">
        <f t="shared" si="453"/>
        <v>2.2000000000000002</v>
      </c>
      <c r="L4889" s="184">
        <f>IF(C4889="MTS", B4889, B4889 * IFERROR(VLOOKUP(C4889, 'QTY_CONVERSIONS '!A:B, 2, FALSE), "Units not  found"))</f>
        <v>10</v>
      </c>
      <c r="M4889" s="185">
        <f t="shared" si="454"/>
        <v>22000</v>
      </c>
      <c r="N4889" s="143" t="str">
        <f>IFERROR(VLOOKUP(D4889, Product_Category!A:B, 2, FALSE), "Uncategorized")</f>
        <v>MCC</v>
      </c>
      <c r="O4889" s="186">
        <f t="shared" si="456"/>
        <v>2200</v>
      </c>
      <c r="P4889" s="185">
        <f t="shared" si="455"/>
        <v>22000</v>
      </c>
      <c r="Q4889" s="143">
        <v>2024</v>
      </c>
      <c r="R4889" s="143" t="str">
        <f>IFERROR(VLOOKUP(G4889,'SOURCE COMPANY'!A:B, 2, FALSE), "")</f>
        <v>VASA PHARMA</v>
      </c>
      <c r="S4889" s="143" t="str">
        <f>IFERROR(VLOOKUP(H4889,'CUSTOMER NAME'!A:B, 2, FALSE), "")</f>
        <v>TO THE ORDER</v>
      </c>
    </row>
    <row r="4890" spans="1:19">
      <c r="A4890" s="133" t="s">
        <v>812</v>
      </c>
      <c r="B4890" s="131">
        <v>8000</v>
      </c>
      <c r="C4890" s="131" t="s">
        <v>7</v>
      </c>
      <c r="D4890" s="131" t="s">
        <v>769</v>
      </c>
      <c r="E4890" s="131">
        <v>2.2000000000000002</v>
      </c>
      <c r="F4890" s="131" t="s">
        <v>9</v>
      </c>
      <c r="G4890" s="131" t="s">
        <v>319</v>
      </c>
      <c r="H4890" s="134" t="s">
        <v>510</v>
      </c>
      <c r="I4890" s="192" t="s">
        <v>4099</v>
      </c>
      <c r="J4890" s="184">
        <f>IF(F4890="USD", E4890, E4890 * IFERROR(VLOOKUP(F4890, EXCHANGE_RATE!A:B, 2, FALSE), "Currency not found"))</f>
        <v>2.2000000000000002</v>
      </c>
      <c r="K4890" s="184">
        <f t="shared" si="453"/>
        <v>2.2000000000000002</v>
      </c>
      <c r="L4890" s="184">
        <f>IF(C4890="MTS", B4890, B4890 * IFERROR(VLOOKUP(C4890, 'QTY_CONVERSIONS '!A:B, 2, FALSE), "Units not  found"))</f>
        <v>8</v>
      </c>
      <c r="M4890" s="185">
        <f t="shared" si="454"/>
        <v>17600</v>
      </c>
      <c r="N4890" s="143" t="str">
        <f>IFERROR(VLOOKUP(D4890, Product_Category!A:B, 2, FALSE), "Uncategorized")</f>
        <v>MCC</v>
      </c>
      <c r="O4890" s="186">
        <f t="shared" si="456"/>
        <v>2200</v>
      </c>
      <c r="P4890" s="185">
        <f t="shared" si="455"/>
        <v>17600</v>
      </c>
      <c r="Q4890" s="143">
        <v>2024</v>
      </c>
      <c r="R4890" s="143" t="str">
        <f>IFERROR(VLOOKUP(G4890,'SOURCE COMPANY'!A:B, 2, FALSE), "")</f>
        <v>VASA PHARMA</v>
      </c>
      <c r="S4890" s="143" t="str">
        <f>IFERROR(VLOOKUP(H4890,'CUSTOMER NAME'!A:B, 2, FALSE), "")</f>
        <v>TO THE ORDER</v>
      </c>
    </row>
    <row r="4891" spans="1:19">
      <c r="A4891" s="133" t="s">
        <v>812</v>
      </c>
      <c r="B4891" s="131">
        <v>5000</v>
      </c>
      <c r="C4891" s="131" t="s">
        <v>7</v>
      </c>
      <c r="D4891" s="131" t="s">
        <v>769</v>
      </c>
      <c r="E4891" s="131">
        <v>2.2000000000000002</v>
      </c>
      <c r="F4891" s="131" t="s">
        <v>9</v>
      </c>
      <c r="G4891" s="131" t="s">
        <v>319</v>
      </c>
      <c r="H4891" s="134" t="s">
        <v>510</v>
      </c>
      <c r="I4891" s="192" t="s">
        <v>4099</v>
      </c>
      <c r="J4891" s="184">
        <f>IF(F4891="USD", E4891, E4891 * IFERROR(VLOOKUP(F4891, EXCHANGE_RATE!A:B, 2, FALSE), "Currency not found"))</f>
        <v>2.2000000000000002</v>
      </c>
      <c r="K4891" s="184">
        <f t="shared" si="453"/>
        <v>2.2000000000000002</v>
      </c>
      <c r="L4891" s="184">
        <f>IF(C4891="MTS", B4891, B4891 * IFERROR(VLOOKUP(C4891, 'QTY_CONVERSIONS '!A:B, 2, FALSE), "Units not  found"))</f>
        <v>5</v>
      </c>
      <c r="M4891" s="185">
        <f t="shared" si="454"/>
        <v>11000</v>
      </c>
      <c r="N4891" s="143" t="str">
        <f>IFERROR(VLOOKUP(D4891, Product_Category!A:B, 2, FALSE), "Uncategorized")</f>
        <v>MCC</v>
      </c>
      <c r="O4891" s="186">
        <f t="shared" si="456"/>
        <v>2200</v>
      </c>
      <c r="P4891" s="185">
        <f t="shared" si="455"/>
        <v>11000</v>
      </c>
      <c r="Q4891" s="143">
        <v>2024</v>
      </c>
      <c r="R4891" s="143" t="str">
        <f>IFERROR(VLOOKUP(G4891,'SOURCE COMPANY'!A:B, 2, FALSE), "")</f>
        <v>VASA PHARMA</v>
      </c>
      <c r="S4891" s="143" t="str">
        <f>IFERROR(VLOOKUP(H4891,'CUSTOMER NAME'!A:B, 2, FALSE), "")</f>
        <v>TO THE ORDER</v>
      </c>
    </row>
    <row r="4892" spans="1:19">
      <c r="A4892" s="133" t="s">
        <v>812</v>
      </c>
      <c r="B4892" s="131">
        <v>7000.0000000000009</v>
      </c>
      <c r="C4892" s="131" t="s">
        <v>7</v>
      </c>
      <c r="D4892" s="131" t="s">
        <v>769</v>
      </c>
      <c r="E4892" s="131">
        <v>2.2999999999999998</v>
      </c>
      <c r="F4892" s="131" t="s">
        <v>9</v>
      </c>
      <c r="G4892" s="131" t="s">
        <v>319</v>
      </c>
      <c r="H4892" s="134" t="s">
        <v>510</v>
      </c>
      <c r="I4892" s="192" t="s">
        <v>4099</v>
      </c>
      <c r="J4892" s="184">
        <f>IF(F4892="USD", E4892, E4892 * IFERROR(VLOOKUP(F4892, EXCHANGE_RATE!A:B, 2, FALSE), "Currency not found"))</f>
        <v>2.2999999999999998</v>
      </c>
      <c r="K4892" s="184">
        <f t="shared" si="453"/>
        <v>2.2999999999999998</v>
      </c>
      <c r="L4892" s="184">
        <f>IF(C4892="MTS", B4892, B4892 * IFERROR(VLOOKUP(C4892, 'QTY_CONVERSIONS '!A:B, 2, FALSE), "Units not  found"))</f>
        <v>7.0000000000000009</v>
      </c>
      <c r="M4892" s="185">
        <f t="shared" si="454"/>
        <v>16100</v>
      </c>
      <c r="N4892" s="143" t="str">
        <f>IFERROR(VLOOKUP(D4892, Product_Category!A:B, 2, FALSE), "Uncategorized")</f>
        <v>MCC</v>
      </c>
      <c r="O4892" s="186">
        <f t="shared" si="456"/>
        <v>2300</v>
      </c>
      <c r="P4892" s="185">
        <f t="shared" si="455"/>
        <v>16100.000000000002</v>
      </c>
      <c r="Q4892" s="143">
        <v>2024</v>
      </c>
      <c r="R4892" s="143" t="str">
        <f>IFERROR(VLOOKUP(G4892,'SOURCE COMPANY'!A:B, 2, FALSE), "")</f>
        <v>VASA PHARMA</v>
      </c>
      <c r="S4892" s="143" t="str">
        <f>IFERROR(VLOOKUP(H4892,'CUSTOMER NAME'!A:B, 2, FALSE), "")</f>
        <v>TO THE ORDER</v>
      </c>
    </row>
    <row r="4893" spans="1:19">
      <c r="A4893" s="133" t="s">
        <v>812</v>
      </c>
      <c r="B4893" s="131">
        <v>10000</v>
      </c>
      <c r="C4893" s="131" t="s">
        <v>7</v>
      </c>
      <c r="D4893" s="131" t="s">
        <v>769</v>
      </c>
      <c r="E4893" s="131">
        <v>2.2999999999999998</v>
      </c>
      <c r="F4893" s="131" t="s">
        <v>9</v>
      </c>
      <c r="G4893" s="131" t="s">
        <v>319</v>
      </c>
      <c r="H4893" s="134" t="s">
        <v>510</v>
      </c>
      <c r="I4893" s="192" t="s">
        <v>4099</v>
      </c>
      <c r="J4893" s="184">
        <f>IF(F4893="USD", E4893, E4893 * IFERROR(VLOOKUP(F4893, EXCHANGE_RATE!A:B, 2, FALSE), "Currency not found"))</f>
        <v>2.2999999999999998</v>
      </c>
      <c r="K4893" s="184">
        <f t="shared" si="453"/>
        <v>2.2999999999999998</v>
      </c>
      <c r="L4893" s="184">
        <f>IF(C4893="MTS", B4893, B4893 * IFERROR(VLOOKUP(C4893, 'QTY_CONVERSIONS '!A:B, 2, FALSE), "Units not  found"))</f>
        <v>10</v>
      </c>
      <c r="M4893" s="185">
        <f t="shared" si="454"/>
        <v>23000</v>
      </c>
      <c r="N4893" s="143" t="str">
        <f>IFERROR(VLOOKUP(D4893, Product_Category!A:B, 2, FALSE), "Uncategorized")</f>
        <v>MCC</v>
      </c>
      <c r="O4893" s="186">
        <f t="shared" si="456"/>
        <v>2300</v>
      </c>
      <c r="P4893" s="185">
        <f t="shared" si="455"/>
        <v>23000</v>
      </c>
      <c r="Q4893" s="143">
        <v>2024</v>
      </c>
      <c r="R4893" s="143" t="str">
        <f>IFERROR(VLOOKUP(G4893,'SOURCE COMPANY'!A:B, 2, FALSE), "")</f>
        <v>VASA PHARMA</v>
      </c>
      <c r="S4893" s="143" t="str">
        <f>IFERROR(VLOOKUP(H4893,'CUSTOMER NAME'!A:B, 2, FALSE), "")</f>
        <v>TO THE ORDER</v>
      </c>
    </row>
    <row r="4894" spans="1:19">
      <c r="A4894" s="133" t="s">
        <v>812</v>
      </c>
      <c r="B4894" s="131">
        <v>8000</v>
      </c>
      <c r="C4894" s="131" t="s">
        <v>7</v>
      </c>
      <c r="D4894" s="131" t="s">
        <v>769</v>
      </c>
      <c r="E4894" s="131">
        <v>2.2999999999999998</v>
      </c>
      <c r="F4894" s="131" t="s">
        <v>9</v>
      </c>
      <c r="G4894" s="131" t="s">
        <v>319</v>
      </c>
      <c r="H4894" s="134" t="s">
        <v>510</v>
      </c>
      <c r="I4894" s="192" t="s">
        <v>4099</v>
      </c>
      <c r="J4894" s="184">
        <f>IF(F4894="USD", E4894, E4894 * IFERROR(VLOOKUP(F4894, EXCHANGE_RATE!A:B, 2, FALSE), "Currency not found"))</f>
        <v>2.2999999999999998</v>
      </c>
      <c r="K4894" s="184">
        <f t="shared" si="453"/>
        <v>2.2999999999999998</v>
      </c>
      <c r="L4894" s="184">
        <f>IF(C4894="MTS", B4894, B4894 * IFERROR(VLOOKUP(C4894, 'QTY_CONVERSIONS '!A:B, 2, FALSE), "Units not  found"))</f>
        <v>8</v>
      </c>
      <c r="M4894" s="185">
        <f t="shared" si="454"/>
        <v>18400</v>
      </c>
      <c r="N4894" s="143" t="str">
        <f>IFERROR(VLOOKUP(D4894, Product_Category!A:B, 2, FALSE), "Uncategorized")</f>
        <v>MCC</v>
      </c>
      <c r="O4894" s="186">
        <f t="shared" si="456"/>
        <v>2300</v>
      </c>
      <c r="P4894" s="185">
        <f t="shared" si="455"/>
        <v>18400</v>
      </c>
      <c r="Q4894" s="143">
        <v>2024</v>
      </c>
      <c r="R4894" s="143" t="str">
        <f>IFERROR(VLOOKUP(G4894,'SOURCE COMPANY'!A:B, 2, FALSE), "")</f>
        <v>VASA PHARMA</v>
      </c>
      <c r="S4894" s="143" t="str">
        <f>IFERROR(VLOOKUP(H4894,'CUSTOMER NAME'!A:B, 2, FALSE), "")</f>
        <v>TO THE ORDER</v>
      </c>
    </row>
    <row r="4895" spans="1:19">
      <c r="A4895" s="133" t="s">
        <v>812</v>
      </c>
      <c r="B4895" s="131">
        <v>7000.0000000000009</v>
      </c>
      <c r="C4895" s="131" t="s">
        <v>7</v>
      </c>
      <c r="D4895" s="131" t="s">
        <v>769</v>
      </c>
      <c r="E4895" s="131">
        <v>2.2999999999999998</v>
      </c>
      <c r="F4895" s="131" t="s">
        <v>9</v>
      </c>
      <c r="G4895" s="131" t="s">
        <v>319</v>
      </c>
      <c r="H4895" s="134" t="s">
        <v>510</v>
      </c>
      <c r="I4895" s="192" t="s">
        <v>4099</v>
      </c>
      <c r="J4895" s="184">
        <f>IF(F4895="USD", E4895, E4895 * IFERROR(VLOOKUP(F4895, EXCHANGE_RATE!A:B, 2, FALSE), "Currency not found"))</f>
        <v>2.2999999999999998</v>
      </c>
      <c r="K4895" s="184">
        <f t="shared" si="453"/>
        <v>2.2999999999999998</v>
      </c>
      <c r="L4895" s="184">
        <f>IF(C4895="MTS", B4895, B4895 * IFERROR(VLOOKUP(C4895, 'QTY_CONVERSIONS '!A:B, 2, FALSE), "Units not  found"))</f>
        <v>7.0000000000000009</v>
      </c>
      <c r="M4895" s="185">
        <f t="shared" si="454"/>
        <v>16100</v>
      </c>
      <c r="N4895" s="143" t="str">
        <f>IFERROR(VLOOKUP(D4895, Product_Category!A:B, 2, FALSE), "Uncategorized")</f>
        <v>MCC</v>
      </c>
      <c r="O4895" s="186">
        <f t="shared" si="456"/>
        <v>2300</v>
      </c>
      <c r="P4895" s="185">
        <f t="shared" si="455"/>
        <v>16100.000000000002</v>
      </c>
      <c r="Q4895" s="143">
        <v>2024</v>
      </c>
      <c r="R4895" s="143" t="str">
        <f>IFERROR(VLOOKUP(G4895,'SOURCE COMPANY'!A:B, 2, FALSE), "")</f>
        <v>VASA PHARMA</v>
      </c>
      <c r="S4895" s="143" t="str">
        <f>IFERROR(VLOOKUP(H4895,'CUSTOMER NAME'!A:B, 2, FALSE), "")</f>
        <v>TO THE ORDER</v>
      </c>
    </row>
    <row r="4896" spans="1:19">
      <c r="A4896" s="133" t="s">
        <v>812</v>
      </c>
      <c r="B4896" s="131">
        <v>10000</v>
      </c>
      <c r="C4896" s="131" t="s">
        <v>7</v>
      </c>
      <c r="D4896" s="131" t="s">
        <v>769</v>
      </c>
      <c r="E4896" s="131">
        <v>2.2999999999999998</v>
      </c>
      <c r="F4896" s="131" t="s">
        <v>9</v>
      </c>
      <c r="G4896" s="131" t="s">
        <v>319</v>
      </c>
      <c r="H4896" s="134" t="s">
        <v>510</v>
      </c>
      <c r="I4896" s="192" t="s">
        <v>4099</v>
      </c>
      <c r="J4896" s="184">
        <f>IF(F4896="USD", E4896, E4896 * IFERROR(VLOOKUP(F4896, EXCHANGE_RATE!A:B, 2, FALSE), "Currency not found"))</f>
        <v>2.2999999999999998</v>
      </c>
      <c r="K4896" s="184">
        <f t="shared" si="453"/>
        <v>2.2999999999999998</v>
      </c>
      <c r="L4896" s="184">
        <f>IF(C4896="MTS", B4896, B4896 * IFERROR(VLOOKUP(C4896, 'QTY_CONVERSIONS '!A:B, 2, FALSE), "Units not  found"))</f>
        <v>10</v>
      </c>
      <c r="M4896" s="185">
        <f t="shared" si="454"/>
        <v>23000</v>
      </c>
      <c r="N4896" s="143" t="str">
        <f>IFERROR(VLOOKUP(D4896, Product_Category!A:B, 2, FALSE), "Uncategorized")</f>
        <v>MCC</v>
      </c>
      <c r="O4896" s="186">
        <f t="shared" si="456"/>
        <v>2300</v>
      </c>
      <c r="P4896" s="185">
        <f t="shared" si="455"/>
        <v>23000</v>
      </c>
      <c r="Q4896" s="143">
        <v>2024</v>
      </c>
      <c r="R4896" s="143" t="str">
        <f>IFERROR(VLOOKUP(G4896,'SOURCE COMPANY'!A:B, 2, FALSE), "")</f>
        <v>VASA PHARMA</v>
      </c>
      <c r="S4896" s="143" t="str">
        <f>IFERROR(VLOOKUP(H4896,'CUSTOMER NAME'!A:B, 2, FALSE), "")</f>
        <v>TO THE ORDER</v>
      </c>
    </row>
    <row r="4897" spans="1:19">
      <c r="A4897" s="133" t="s">
        <v>812</v>
      </c>
      <c r="B4897" s="131">
        <v>8000</v>
      </c>
      <c r="C4897" s="131" t="s">
        <v>7</v>
      </c>
      <c r="D4897" s="131" t="s">
        <v>769</v>
      </c>
      <c r="E4897" s="131">
        <v>2.2999999999999998</v>
      </c>
      <c r="F4897" s="131" t="s">
        <v>9</v>
      </c>
      <c r="G4897" s="131" t="s">
        <v>319</v>
      </c>
      <c r="H4897" s="134" t="s">
        <v>510</v>
      </c>
      <c r="I4897" s="192" t="s">
        <v>4099</v>
      </c>
      <c r="J4897" s="184">
        <f>IF(F4897="USD", E4897, E4897 * IFERROR(VLOOKUP(F4897, EXCHANGE_RATE!A:B, 2, FALSE), "Currency not found"))</f>
        <v>2.2999999999999998</v>
      </c>
      <c r="K4897" s="184">
        <f t="shared" si="453"/>
        <v>2.2999999999999998</v>
      </c>
      <c r="L4897" s="184">
        <f>IF(C4897="MTS", B4897, B4897 * IFERROR(VLOOKUP(C4897, 'QTY_CONVERSIONS '!A:B, 2, FALSE), "Units not  found"))</f>
        <v>8</v>
      </c>
      <c r="M4897" s="185">
        <f t="shared" si="454"/>
        <v>18400</v>
      </c>
      <c r="N4897" s="143" t="str">
        <f>IFERROR(VLOOKUP(D4897, Product_Category!A:B, 2, FALSE), "Uncategorized")</f>
        <v>MCC</v>
      </c>
      <c r="O4897" s="186">
        <f t="shared" si="456"/>
        <v>2300</v>
      </c>
      <c r="P4897" s="185">
        <f t="shared" si="455"/>
        <v>18400</v>
      </c>
      <c r="Q4897" s="143">
        <v>2024</v>
      </c>
      <c r="R4897" s="143" t="str">
        <f>IFERROR(VLOOKUP(G4897,'SOURCE COMPANY'!A:B, 2, FALSE), "")</f>
        <v>VASA PHARMA</v>
      </c>
      <c r="S4897" s="143" t="str">
        <f>IFERROR(VLOOKUP(H4897,'CUSTOMER NAME'!A:B, 2, FALSE), "")</f>
        <v>TO THE ORDER</v>
      </c>
    </row>
    <row r="4898" spans="1:19">
      <c r="A4898" s="133" t="s">
        <v>812</v>
      </c>
      <c r="B4898" s="131">
        <v>12000</v>
      </c>
      <c r="C4898" s="131" t="s">
        <v>7</v>
      </c>
      <c r="D4898" s="131" t="s">
        <v>1994</v>
      </c>
      <c r="E4898" s="131">
        <v>2.2999999999999998</v>
      </c>
      <c r="F4898" s="131" t="s">
        <v>9</v>
      </c>
      <c r="G4898" s="131" t="s">
        <v>319</v>
      </c>
      <c r="H4898" s="134" t="s">
        <v>510</v>
      </c>
      <c r="I4898" s="192" t="s">
        <v>4099</v>
      </c>
      <c r="J4898" s="184">
        <f>IF(F4898="USD", E4898, E4898 * IFERROR(VLOOKUP(F4898, EXCHANGE_RATE!A:B, 2, FALSE), "Currency not found"))</f>
        <v>2.2999999999999998</v>
      </c>
      <c r="K4898" s="184">
        <f t="shared" si="453"/>
        <v>2.2999999999999998</v>
      </c>
      <c r="L4898" s="184">
        <f>IF(C4898="MTS", B4898, B4898 * IFERROR(VLOOKUP(C4898, 'QTY_CONVERSIONS '!A:B, 2, FALSE), "Units not  found"))</f>
        <v>12</v>
      </c>
      <c r="M4898" s="185">
        <f t="shared" si="454"/>
        <v>27599.999999999996</v>
      </c>
      <c r="N4898" s="143" t="str">
        <f>IFERROR(VLOOKUP(D4898, Product_Category!A:B, 2, FALSE), "Uncategorized")</f>
        <v>MCC</v>
      </c>
      <c r="O4898" s="186">
        <f t="shared" si="456"/>
        <v>2300</v>
      </c>
      <c r="P4898" s="185">
        <f t="shared" si="455"/>
        <v>27600</v>
      </c>
      <c r="Q4898" s="143">
        <v>2024</v>
      </c>
      <c r="R4898" s="143" t="str">
        <f>IFERROR(VLOOKUP(G4898,'SOURCE COMPANY'!A:B, 2, FALSE), "")</f>
        <v>VASA PHARMA</v>
      </c>
      <c r="S4898" s="143" t="str">
        <f>IFERROR(VLOOKUP(H4898,'CUSTOMER NAME'!A:B, 2, FALSE), "")</f>
        <v>TO THE ORDER</v>
      </c>
    </row>
    <row r="4899" spans="1:19">
      <c r="A4899" s="133" t="s">
        <v>812</v>
      </c>
      <c r="B4899" s="131">
        <v>7000.0000000000009</v>
      </c>
      <c r="C4899" s="131" t="s">
        <v>7</v>
      </c>
      <c r="D4899" s="131" t="s">
        <v>769</v>
      </c>
      <c r="E4899" s="131">
        <v>2.2999999999999998</v>
      </c>
      <c r="F4899" s="131" t="s">
        <v>9</v>
      </c>
      <c r="G4899" s="131" t="s">
        <v>319</v>
      </c>
      <c r="H4899" s="134" t="s">
        <v>510</v>
      </c>
      <c r="I4899" s="192" t="s">
        <v>4099</v>
      </c>
      <c r="J4899" s="184">
        <f>IF(F4899="USD", E4899, E4899 * IFERROR(VLOOKUP(F4899, EXCHANGE_RATE!A:B, 2, FALSE), "Currency not found"))</f>
        <v>2.2999999999999998</v>
      </c>
      <c r="K4899" s="184">
        <f t="shared" si="453"/>
        <v>2.2999999999999998</v>
      </c>
      <c r="L4899" s="184">
        <f>IF(C4899="MTS", B4899, B4899 * IFERROR(VLOOKUP(C4899, 'QTY_CONVERSIONS '!A:B, 2, FALSE), "Units not  found"))</f>
        <v>7.0000000000000009</v>
      </c>
      <c r="M4899" s="185">
        <f t="shared" si="454"/>
        <v>16100</v>
      </c>
      <c r="N4899" s="143" t="str">
        <f>IFERROR(VLOOKUP(D4899, Product_Category!A:B, 2, FALSE), "Uncategorized")</f>
        <v>MCC</v>
      </c>
      <c r="O4899" s="186">
        <f t="shared" si="456"/>
        <v>2300</v>
      </c>
      <c r="P4899" s="185">
        <f t="shared" si="455"/>
        <v>16100.000000000002</v>
      </c>
      <c r="Q4899" s="143">
        <v>2024</v>
      </c>
      <c r="R4899" s="143" t="str">
        <f>IFERROR(VLOOKUP(G4899,'SOURCE COMPANY'!A:B, 2, FALSE), "")</f>
        <v>VASA PHARMA</v>
      </c>
      <c r="S4899" s="143" t="str">
        <f>IFERROR(VLOOKUP(H4899,'CUSTOMER NAME'!A:B, 2, FALSE), "")</f>
        <v>TO THE ORDER</v>
      </c>
    </row>
    <row r="4900" spans="1:19">
      <c r="A4900" s="135" t="s">
        <v>812</v>
      </c>
      <c r="B4900" s="132">
        <v>10000</v>
      </c>
      <c r="C4900" s="132" t="s">
        <v>7</v>
      </c>
      <c r="D4900" s="132" t="s">
        <v>769</v>
      </c>
      <c r="E4900" s="132">
        <v>2.2999999999999998</v>
      </c>
      <c r="F4900" s="132" t="s">
        <v>9</v>
      </c>
      <c r="G4900" s="131" t="s">
        <v>319</v>
      </c>
      <c r="H4900" s="136" t="s">
        <v>510</v>
      </c>
      <c r="I4900" s="192" t="s">
        <v>4099</v>
      </c>
      <c r="J4900" s="184">
        <f>IF(F4900="USD", E4900, E4900 * IFERROR(VLOOKUP(F4900, EXCHANGE_RATE!A:B, 2, FALSE), "Currency not found"))</f>
        <v>2.2999999999999998</v>
      </c>
      <c r="K4900" s="184">
        <f t="shared" si="453"/>
        <v>2.2999999999999998</v>
      </c>
      <c r="L4900" s="184">
        <f>IF(C4900="MTS", B4900, B4900 * IFERROR(VLOOKUP(C4900, 'QTY_CONVERSIONS '!A:B, 2, FALSE), "Units not  found"))</f>
        <v>10</v>
      </c>
      <c r="M4900" s="185">
        <f t="shared" si="454"/>
        <v>23000</v>
      </c>
      <c r="N4900" s="143" t="str">
        <f>IFERROR(VLOOKUP(D4900, Product_Category!A:B, 2, FALSE), "Uncategorized")</f>
        <v>MCC</v>
      </c>
      <c r="O4900" s="186">
        <f t="shared" si="456"/>
        <v>2300</v>
      </c>
      <c r="P4900" s="185">
        <f t="shared" si="455"/>
        <v>23000</v>
      </c>
      <c r="Q4900" s="143">
        <v>2024</v>
      </c>
      <c r="R4900" s="143" t="str">
        <f>IFERROR(VLOOKUP(G4900,'SOURCE COMPANY'!A:B, 2, FALSE), "")</f>
        <v>VASA PHARMA</v>
      </c>
      <c r="S4900" s="143" t="str">
        <f>IFERROR(VLOOKUP(H4900,'CUSTOMER NAME'!A:B, 2, FALSE), "")</f>
        <v>TO THE ORDER</v>
      </c>
    </row>
    <row r="4901" spans="1:19">
      <c r="A4901" s="133" t="s">
        <v>812</v>
      </c>
      <c r="B4901" s="131">
        <v>8000</v>
      </c>
      <c r="C4901" s="131" t="s">
        <v>7</v>
      </c>
      <c r="D4901" s="131" t="s">
        <v>769</v>
      </c>
      <c r="E4901" s="131">
        <v>2.2999999999999998</v>
      </c>
      <c r="F4901" s="131" t="s">
        <v>9</v>
      </c>
      <c r="G4901" s="131" t="s">
        <v>319</v>
      </c>
      <c r="H4901" s="134" t="s">
        <v>510</v>
      </c>
      <c r="I4901" s="192" t="s">
        <v>4099</v>
      </c>
      <c r="J4901" s="184">
        <f>IF(F4901="USD", E4901, E4901 * IFERROR(VLOOKUP(F4901, EXCHANGE_RATE!A:B, 2, FALSE), "Currency not found"))</f>
        <v>2.2999999999999998</v>
      </c>
      <c r="K4901" s="184">
        <f t="shared" si="453"/>
        <v>2.2999999999999998</v>
      </c>
      <c r="L4901" s="184">
        <f>IF(C4901="MTS", B4901, B4901 * IFERROR(VLOOKUP(C4901, 'QTY_CONVERSIONS '!A:B, 2, FALSE), "Units not  found"))</f>
        <v>8</v>
      </c>
      <c r="M4901" s="185">
        <f t="shared" si="454"/>
        <v>18400</v>
      </c>
      <c r="N4901" s="143" t="str">
        <f>IFERROR(VLOOKUP(D4901, Product_Category!A:B, 2, FALSE), "Uncategorized")</f>
        <v>MCC</v>
      </c>
      <c r="O4901" s="186">
        <f t="shared" si="456"/>
        <v>2300</v>
      </c>
      <c r="P4901" s="185">
        <f t="shared" si="455"/>
        <v>18400</v>
      </c>
      <c r="Q4901" s="143">
        <v>2024</v>
      </c>
      <c r="R4901" s="143" t="str">
        <f>IFERROR(VLOOKUP(G4901,'SOURCE COMPANY'!A:B, 2, FALSE), "")</f>
        <v>VASA PHARMA</v>
      </c>
      <c r="S4901" s="143" t="str">
        <f>IFERROR(VLOOKUP(H4901,'CUSTOMER NAME'!A:B, 2, FALSE), "")</f>
        <v>TO THE ORDER</v>
      </c>
    </row>
    <row r="4902" spans="1:19">
      <c r="A4902" s="133" t="s">
        <v>816</v>
      </c>
      <c r="B4902" s="260">
        <v>200</v>
      </c>
      <c r="C4902" s="131" t="s">
        <v>7</v>
      </c>
      <c r="D4902" s="260" t="s">
        <v>4103</v>
      </c>
      <c r="E4902" s="260">
        <v>18.45</v>
      </c>
      <c r="F4902" s="131" t="s">
        <v>9</v>
      </c>
      <c r="G4902" s="131" t="s">
        <v>2998</v>
      </c>
      <c r="H4902" s="199" t="s">
        <v>820</v>
      </c>
      <c r="I4902" s="192" t="s">
        <v>4099</v>
      </c>
      <c r="J4902" s="184">
        <f>IF(F4902="USD", E4902, E4902 * IFERROR(VLOOKUP(F4902, EXCHANGE_RATE!A:B, 2, FALSE), "Currency not found"))</f>
        <v>18.45</v>
      </c>
      <c r="K4902" s="184">
        <f t="shared" si="453"/>
        <v>18.45</v>
      </c>
      <c r="L4902" s="184">
        <f>IF(C4902="MTS", B4902, B4902 * IFERROR(VLOOKUP(C4902, 'QTY_CONVERSIONS '!A:B, 2, FALSE), "Units not  found"))</f>
        <v>0.2</v>
      </c>
      <c r="M4902" s="185">
        <f t="shared" si="454"/>
        <v>3690</v>
      </c>
      <c r="N4902" s="143" t="str">
        <f>IFERROR(VLOOKUP(D4902, Product_Category!A:B, 2, FALSE), "Uncategorized")</f>
        <v>MCC</v>
      </c>
      <c r="O4902" s="186">
        <f t="shared" si="456"/>
        <v>18450</v>
      </c>
      <c r="P4902" s="185">
        <f t="shared" si="455"/>
        <v>3690</v>
      </c>
      <c r="Q4902" s="143">
        <v>2024</v>
      </c>
      <c r="R4902" s="143" t="str">
        <f>IFERROR(VLOOKUP(G4902,'SOURCE COMPANY'!A:B, 2, FALSE), "")</f>
        <v>SIGNET</v>
      </c>
      <c r="S4902" s="143" t="str">
        <f>IFERROR(VLOOKUP(H4902,'CUSTOMER NAME'!A:B, 2, FALSE), "")</f>
        <v>ADVANCE CHEMICAL</v>
      </c>
    </row>
    <row r="4903" spans="1:19">
      <c r="A4903" s="133" t="s">
        <v>816</v>
      </c>
      <c r="B4903" s="131">
        <v>60</v>
      </c>
      <c r="C4903" s="131" t="s">
        <v>7</v>
      </c>
      <c r="D4903" s="131" t="s">
        <v>910</v>
      </c>
      <c r="E4903" s="260">
        <v>1.82</v>
      </c>
      <c r="F4903" s="131" t="s">
        <v>1718</v>
      </c>
      <c r="G4903" s="131" t="s">
        <v>4135</v>
      </c>
      <c r="H4903" s="134" t="s">
        <v>4136</v>
      </c>
      <c r="I4903" s="192" t="s">
        <v>4099</v>
      </c>
      <c r="J4903" s="184">
        <f>IF(F4903="USD", E4903, E4903 * IFERROR(VLOOKUP(F4903, EXCHANGE_RATE!A:B, 2, FALSE), "Currency not found"))</f>
        <v>1.9474000000000002</v>
      </c>
      <c r="K4903" s="184">
        <f t="shared" si="453"/>
        <v>1.95</v>
      </c>
      <c r="L4903" s="184">
        <f>IF(C4903="MTS", B4903, B4903 * IFERROR(VLOOKUP(C4903, 'QTY_CONVERSIONS '!A:B, 2, FALSE), "Units not  found"))</f>
        <v>0.06</v>
      </c>
      <c r="M4903" s="185">
        <f t="shared" si="454"/>
        <v>117</v>
      </c>
      <c r="N4903" s="143" t="str">
        <f>IFERROR(VLOOKUP(D4903, Product_Category!A:B, 2, FALSE), "Uncategorized")</f>
        <v>MAGNESIUM STEARATE</v>
      </c>
      <c r="O4903" s="186">
        <f t="shared" si="456"/>
        <v>1950</v>
      </c>
      <c r="P4903" s="185">
        <f t="shared" si="455"/>
        <v>117</v>
      </c>
      <c r="Q4903" s="143">
        <v>2024</v>
      </c>
      <c r="R4903" s="143" t="str">
        <f>IFERROR(VLOOKUP(G4903,'SOURCE COMPANY'!A:B, 2, FALSE), "")</f>
        <v>Janmenjoy Pramanik</v>
      </c>
      <c r="S4903" s="143" t="str">
        <f>IFERROR(VLOOKUP(H4903,'CUSTOMER NAME'!A:B, 2, FALSE), "")</f>
        <v>BRAC BANK LIMITED</v>
      </c>
    </row>
    <row r="4904" spans="1:19">
      <c r="A4904" s="133" t="s">
        <v>816</v>
      </c>
      <c r="B4904" s="131">
        <v>2000</v>
      </c>
      <c r="C4904" s="131" t="s">
        <v>7</v>
      </c>
      <c r="D4904" s="131" t="s">
        <v>553</v>
      </c>
      <c r="E4904" s="260">
        <v>8.25</v>
      </c>
      <c r="F4904" s="131" t="s">
        <v>9</v>
      </c>
      <c r="G4904" s="118" t="s">
        <v>81</v>
      </c>
      <c r="H4904" s="134" t="s">
        <v>4134</v>
      </c>
      <c r="I4904" s="192" t="s">
        <v>4099</v>
      </c>
      <c r="J4904" s="184">
        <f>IF(F4904="USD", E4904, E4904 * IFERROR(VLOOKUP(F4904, EXCHANGE_RATE!A:B, 2, FALSE), "Currency not found"))</f>
        <v>8.25</v>
      </c>
      <c r="K4904" s="184">
        <f t="shared" si="453"/>
        <v>8.25</v>
      </c>
      <c r="L4904" s="184">
        <f>IF(C4904="MTS", B4904, B4904 * IFERROR(VLOOKUP(C4904, 'QTY_CONVERSIONS '!A:B, 2, FALSE), "Units not  found"))</f>
        <v>2</v>
      </c>
      <c r="M4904" s="185">
        <f t="shared" si="454"/>
        <v>16500</v>
      </c>
      <c r="N4904" s="143" t="str">
        <f>IFERROR(VLOOKUP(D4904, Product_Category!A:B, 2, FALSE), "Uncategorized")</f>
        <v>CROSCARMELLOSE SODIUM</v>
      </c>
      <c r="O4904" s="186">
        <f t="shared" si="456"/>
        <v>8250</v>
      </c>
      <c r="P4904" s="185">
        <f t="shared" si="455"/>
        <v>16500</v>
      </c>
      <c r="Q4904" s="143">
        <v>2024</v>
      </c>
      <c r="R4904" s="143" t="str">
        <f>IFERROR(VLOOKUP(G4904,'SOURCE COMPANY'!A:B, 2, FALSE), "")</f>
        <v>DKSH INDIA</v>
      </c>
      <c r="S4904" s="143" t="str">
        <f>IFERROR(VLOOKUP(H4904,'CUSTOMER NAME'!A:B, 2, FALSE), "")</f>
        <v>CHEM PURE BANGLADESH</v>
      </c>
    </row>
    <row r="4905" spans="1:19">
      <c r="A4905" s="133" t="s">
        <v>816</v>
      </c>
      <c r="B4905" s="131">
        <v>1300</v>
      </c>
      <c r="C4905" s="131" t="s">
        <v>7</v>
      </c>
      <c r="D4905" s="131" t="s">
        <v>2063</v>
      </c>
      <c r="E4905" s="260">
        <v>4</v>
      </c>
      <c r="F4905" s="131" t="s">
        <v>9</v>
      </c>
      <c r="G4905" s="143" t="s">
        <v>1893</v>
      </c>
      <c r="H4905" s="198" t="s">
        <v>2100</v>
      </c>
      <c r="I4905" s="192" t="s">
        <v>4099</v>
      </c>
      <c r="J4905" s="184">
        <f>IF(F4905="USD", E4905, E4905 * IFERROR(VLOOKUP(F4905, EXCHANGE_RATE!A:B, 2, FALSE), "Currency not found"))</f>
        <v>4</v>
      </c>
      <c r="K4905" s="184">
        <f t="shared" si="453"/>
        <v>4</v>
      </c>
      <c r="L4905" s="184">
        <f>IF(C4905="MTS", B4905, B4905 * IFERROR(VLOOKUP(C4905, 'QTY_CONVERSIONS '!A:B, 2, FALSE), "Units not  found"))</f>
        <v>1.3</v>
      </c>
      <c r="M4905" s="185">
        <f t="shared" si="454"/>
        <v>5200</v>
      </c>
      <c r="N4905" s="143" t="str">
        <f>IFERROR(VLOOKUP(D4905, Product_Category!A:B, 2, FALSE), "Uncategorized")</f>
        <v>MCC</v>
      </c>
      <c r="O4905" s="186">
        <f t="shared" si="456"/>
        <v>4000</v>
      </c>
      <c r="P4905" s="185">
        <f t="shared" si="455"/>
        <v>5200</v>
      </c>
      <c r="Q4905" s="143">
        <v>2024</v>
      </c>
      <c r="R4905" s="143" t="str">
        <f>IFERROR(VLOOKUP(G4905,'SOURCE COMPANY'!A:B, 2, FALSE), "")</f>
        <v>Unimed</v>
      </c>
      <c r="S4905" s="143" t="str">
        <f>IFERROR(VLOOKUP(H4905,'CUSTOMER NAME'!A:B, 2, FALSE), "")</f>
        <v>CITI BANK</v>
      </c>
    </row>
    <row r="4906" spans="1:19">
      <c r="A4906" s="133" t="s">
        <v>816</v>
      </c>
      <c r="B4906" s="131">
        <v>1975</v>
      </c>
      <c r="C4906" s="131" t="s">
        <v>7</v>
      </c>
      <c r="D4906" s="131" t="s">
        <v>266</v>
      </c>
      <c r="E4906" s="260">
        <v>3</v>
      </c>
      <c r="F4906" s="131" t="s">
        <v>9</v>
      </c>
      <c r="G4906" s="143" t="s">
        <v>1893</v>
      </c>
      <c r="H4906" s="198" t="s">
        <v>2100</v>
      </c>
      <c r="I4906" s="192" t="s">
        <v>4099</v>
      </c>
      <c r="J4906" s="184">
        <f>IF(F4906="USD", E4906, E4906 * IFERROR(VLOOKUP(F4906, EXCHANGE_RATE!A:B, 2, FALSE), "Currency not found"))</f>
        <v>3</v>
      </c>
      <c r="K4906" s="184">
        <f t="shared" si="453"/>
        <v>3</v>
      </c>
      <c r="L4906" s="184">
        <f>IF(C4906="MTS", B4906, B4906 * IFERROR(VLOOKUP(C4906, 'QTY_CONVERSIONS '!A:B, 2, FALSE), "Units not  found"))</f>
        <v>1.9750000000000001</v>
      </c>
      <c r="M4906" s="185">
        <f t="shared" si="454"/>
        <v>5925</v>
      </c>
      <c r="N4906" s="143" t="str">
        <f>IFERROR(VLOOKUP(D4906, Product_Category!A:B, 2, FALSE), "Uncategorized")</f>
        <v>MCC</v>
      </c>
      <c r="O4906" s="186">
        <f t="shared" si="456"/>
        <v>3000</v>
      </c>
      <c r="P4906" s="185">
        <f t="shared" si="455"/>
        <v>5925</v>
      </c>
      <c r="Q4906" s="143">
        <v>2024</v>
      </c>
      <c r="R4906" s="143" t="str">
        <f>IFERROR(VLOOKUP(G4906,'SOURCE COMPANY'!A:B, 2, FALSE), "")</f>
        <v>Unimed</v>
      </c>
      <c r="S4906" s="143" t="str">
        <f>IFERROR(VLOOKUP(H4906,'CUSTOMER NAME'!A:B, 2, FALSE), "")</f>
        <v>CITI BANK</v>
      </c>
    </row>
    <row r="4907" spans="1:19">
      <c r="A4907" s="133" t="s">
        <v>816</v>
      </c>
      <c r="B4907" s="131">
        <v>90</v>
      </c>
      <c r="C4907" s="131" t="s">
        <v>7</v>
      </c>
      <c r="D4907" s="131" t="s">
        <v>266</v>
      </c>
      <c r="E4907" s="260">
        <v>31</v>
      </c>
      <c r="F4907" s="131" t="s">
        <v>9</v>
      </c>
      <c r="G4907" s="143" t="s">
        <v>1893</v>
      </c>
      <c r="H4907" s="198" t="s">
        <v>2100</v>
      </c>
      <c r="I4907" s="192" t="s">
        <v>4099</v>
      </c>
      <c r="J4907" s="184">
        <f>IF(F4907="USD", E4907, E4907 * IFERROR(VLOOKUP(F4907, EXCHANGE_RATE!A:B, 2, FALSE), "Currency not found"))</f>
        <v>31</v>
      </c>
      <c r="K4907" s="184">
        <f t="shared" si="453"/>
        <v>31</v>
      </c>
      <c r="L4907" s="184">
        <f>IF(C4907="MTS", B4907, B4907 * IFERROR(VLOOKUP(C4907, 'QTY_CONVERSIONS '!A:B, 2, FALSE), "Units not  found"))</f>
        <v>0.09</v>
      </c>
      <c r="M4907" s="185">
        <f t="shared" si="454"/>
        <v>2790</v>
      </c>
      <c r="N4907" s="143" t="str">
        <f>IFERROR(VLOOKUP(D4907, Product_Category!A:B, 2, FALSE), "Uncategorized")</f>
        <v>MCC</v>
      </c>
      <c r="O4907" s="186">
        <f t="shared" si="456"/>
        <v>31000</v>
      </c>
      <c r="P4907" s="185">
        <f t="shared" si="455"/>
        <v>2790</v>
      </c>
      <c r="Q4907" s="143">
        <v>2024</v>
      </c>
      <c r="R4907" s="143" t="str">
        <f>IFERROR(VLOOKUP(G4907,'SOURCE COMPANY'!A:B, 2, FALSE), "")</f>
        <v>Unimed</v>
      </c>
      <c r="S4907" s="143" t="str">
        <f>IFERROR(VLOOKUP(H4907,'CUSTOMER NAME'!A:B, 2, FALSE), "")</f>
        <v>CITI BANK</v>
      </c>
    </row>
    <row r="4908" spans="1:19">
      <c r="A4908" s="133" t="s">
        <v>816</v>
      </c>
      <c r="B4908" s="131">
        <v>9000</v>
      </c>
      <c r="C4908" s="131" t="s">
        <v>7</v>
      </c>
      <c r="D4908" s="131" t="s">
        <v>815</v>
      </c>
      <c r="E4908" s="260">
        <v>2.7</v>
      </c>
      <c r="F4908" s="131" t="s">
        <v>9</v>
      </c>
      <c r="G4908" s="118" t="s">
        <v>549</v>
      </c>
      <c r="H4908" s="134" t="s">
        <v>542</v>
      </c>
      <c r="I4908" s="192" t="s">
        <v>4099</v>
      </c>
      <c r="J4908" s="184">
        <f>IF(F4908="USD", E4908, E4908 * IFERROR(VLOOKUP(F4908, EXCHANGE_RATE!A:B, 2, FALSE), "Currency not found"))</f>
        <v>2.7</v>
      </c>
      <c r="K4908" s="184">
        <f t="shared" si="453"/>
        <v>2.7</v>
      </c>
      <c r="L4908" s="184">
        <f>IF(C4908="MTS", B4908, B4908 * IFERROR(VLOOKUP(C4908, 'QTY_CONVERSIONS '!A:B, 2, FALSE), "Units not  found"))</f>
        <v>9</v>
      </c>
      <c r="M4908" s="185">
        <f t="shared" si="454"/>
        <v>24300</v>
      </c>
      <c r="N4908" s="143" t="str">
        <f>IFERROR(VLOOKUP(D4908, Product_Category!A:B, 2, FALSE), "Uncategorized")</f>
        <v>MCC</v>
      </c>
      <c r="O4908" s="186">
        <f t="shared" si="456"/>
        <v>2700</v>
      </c>
      <c r="P4908" s="185">
        <f t="shared" si="455"/>
        <v>24300</v>
      </c>
      <c r="Q4908" s="143">
        <v>2024</v>
      </c>
      <c r="R4908" s="143" t="str">
        <f>IFERROR(VLOOKUP(G4908,'SOURCE COMPANY'!A:B, 2, FALSE), "")</f>
        <v>DIP CHEM</v>
      </c>
      <c r="S4908" s="143" t="str">
        <f>IFERROR(VLOOKUP(H4908,'CUSTOMER NAME'!A:B, 2, FALSE), "")</f>
        <v>SQUARE PHARMA</v>
      </c>
    </row>
    <row r="4909" spans="1:19">
      <c r="A4909" s="133" t="s">
        <v>816</v>
      </c>
      <c r="B4909" s="131">
        <v>18000</v>
      </c>
      <c r="C4909" s="131" t="s">
        <v>7</v>
      </c>
      <c r="D4909" s="131" t="s">
        <v>815</v>
      </c>
      <c r="E4909" s="260">
        <v>2.7</v>
      </c>
      <c r="F4909" s="131" t="s">
        <v>9</v>
      </c>
      <c r="G4909" s="118" t="s">
        <v>549</v>
      </c>
      <c r="H4909" s="134" t="s">
        <v>542</v>
      </c>
      <c r="I4909" s="192" t="s">
        <v>4099</v>
      </c>
      <c r="J4909" s="184">
        <f>IF(F4909="USD", E4909, E4909 * IFERROR(VLOOKUP(F4909, EXCHANGE_RATE!A:B, 2, FALSE), "Currency not found"))</f>
        <v>2.7</v>
      </c>
      <c r="K4909" s="184">
        <f t="shared" si="453"/>
        <v>2.7</v>
      </c>
      <c r="L4909" s="184">
        <f>IF(C4909="MTS", B4909, B4909 * IFERROR(VLOOKUP(C4909, 'QTY_CONVERSIONS '!A:B, 2, FALSE), "Units not  found"))</f>
        <v>18</v>
      </c>
      <c r="M4909" s="185">
        <f t="shared" si="454"/>
        <v>48600</v>
      </c>
      <c r="N4909" s="143" t="str">
        <f>IFERROR(VLOOKUP(D4909, Product_Category!A:B, 2, FALSE), "Uncategorized")</f>
        <v>MCC</v>
      </c>
      <c r="O4909" s="186">
        <f t="shared" si="456"/>
        <v>2700</v>
      </c>
      <c r="P4909" s="185">
        <f t="shared" si="455"/>
        <v>48600</v>
      </c>
      <c r="Q4909" s="143">
        <v>2024</v>
      </c>
      <c r="R4909" s="143" t="str">
        <f>IFERROR(VLOOKUP(G4909,'SOURCE COMPANY'!A:B, 2, FALSE), "")</f>
        <v>DIP CHEM</v>
      </c>
      <c r="S4909" s="143" t="str">
        <f>IFERROR(VLOOKUP(H4909,'CUSTOMER NAME'!A:B, 2, FALSE), "")</f>
        <v>SQUARE PHARMA</v>
      </c>
    </row>
    <row r="4910" spans="1:19">
      <c r="A4910" s="133" t="s">
        <v>816</v>
      </c>
      <c r="B4910" s="131">
        <v>5000</v>
      </c>
      <c r="C4910" s="131" t="s">
        <v>7</v>
      </c>
      <c r="D4910" s="131" t="s">
        <v>4104</v>
      </c>
      <c r="E4910" s="260">
        <v>2.1</v>
      </c>
      <c r="F4910" s="131" t="s">
        <v>9</v>
      </c>
      <c r="G4910" s="120" t="s">
        <v>2843</v>
      </c>
      <c r="H4910" s="134" t="s">
        <v>510</v>
      </c>
      <c r="I4910" s="192" t="s">
        <v>4099</v>
      </c>
      <c r="J4910" s="184">
        <f>IF(F4910="USD", E4910, E4910 * IFERROR(VLOOKUP(F4910, EXCHANGE_RATE!A:B, 2, FALSE), "Currency not found"))</f>
        <v>2.1</v>
      </c>
      <c r="K4910" s="184">
        <f t="shared" si="453"/>
        <v>2.1</v>
      </c>
      <c r="L4910" s="184">
        <f>IF(C4910="MTS", B4910, B4910 * IFERROR(VLOOKUP(C4910, 'QTY_CONVERSIONS '!A:B, 2, FALSE), "Units not  found"))</f>
        <v>5</v>
      </c>
      <c r="M4910" s="185">
        <f t="shared" si="454"/>
        <v>10500</v>
      </c>
      <c r="N4910" s="143" t="str">
        <f>IFERROR(VLOOKUP(D4910, Product_Category!A:B, 2, FALSE), "Uncategorized")</f>
        <v>MCC</v>
      </c>
      <c r="O4910" s="186">
        <f t="shared" si="456"/>
        <v>2100</v>
      </c>
      <c r="P4910" s="185">
        <f t="shared" si="455"/>
        <v>10500</v>
      </c>
      <c r="Q4910" s="143">
        <v>2024</v>
      </c>
      <c r="R4910" s="143" t="str">
        <f>IFERROR(VLOOKUP(G4910,'SOURCE COMPANY'!A:B, 2, FALSE), "")</f>
        <v>Amster Microcell</v>
      </c>
      <c r="S4910" s="143" t="str">
        <f>IFERROR(VLOOKUP(H4910,'CUSTOMER NAME'!A:B, 2, FALSE), "")</f>
        <v>TO THE ORDER</v>
      </c>
    </row>
    <row r="4911" spans="1:19">
      <c r="A4911" s="133" t="s">
        <v>816</v>
      </c>
      <c r="B4911" s="131">
        <v>5000</v>
      </c>
      <c r="C4911" s="131" t="s">
        <v>7</v>
      </c>
      <c r="D4911" s="131" t="s">
        <v>4105</v>
      </c>
      <c r="E4911" s="260">
        <v>2.1</v>
      </c>
      <c r="F4911" s="131" t="s">
        <v>9</v>
      </c>
      <c r="G4911" s="120" t="s">
        <v>2843</v>
      </c>
      <c r="H4911" s="134" t="s">
        <v>510</v>
      </c>
      <c r="I4911" s="192" t="s">
        <v>4099</v>
      </c>
      <c r="J4911" s="184">
        <f>IF(F4911="USD", E4911, E4911 * IFERROR(VLOOKUP(F4911, EXCHANGE_RATE!A:B, 2, FALSE), "Currency not found"))</f>
        <v>2.1</v>
      </c>
      <c r="K4911" s="184">
        <f t="shared" si="453"/>
        <v>2.1</v>
      </c>
      <c r="L4911" s="184">
        <f>IF(C4911="MTS", B4911, B4911 * IFERROR(VLOOKUP(C4911, 'QTY_CONVERSIONS '!A:B, 2, FALSE), "Units not  found"))</f>
        <v>5</v>
      </c>
      <c r="M4911" s="185">
        <f t="shared" si="454"/>
        <v>10500</v>
      </c>
      <c r="N4911" s="143" t="str">
        <f>IFERROR(VLOOKUP(D4911, Product_Category!A:B, 2, FALSE), "Uncategorized")</f>
        <v>MCC</v>
      </c>
      <c r="O4911" s="186">
        <f t="shared" si="456"/>
        <v>2100</v>
      </c>
      <c r="P4911" s="185">
        <f t="shared" si="455"/>
        <v>10500</v>
      </c>
      <c r="Q4911" s="143">
        <v>2024</v>
      </c>
      <c r="R4911" s="143" t="str">
        <f>IFERROR(VLOOKUP(G4911,'SOURCE COMPANY'!A:B, 2, FALSE), "")</f>
        <v>Amster Microcell</v>
      </c>
      <c r="S4911" s="143" t="str">
        <f>IFERROR(VLOOKUP(H4911,'CUSTOMER NAME'!A:B, 2, FALSE), "")</f>
        <v>TO THE ORDER</v>
      </c>
    </row>
    <row r="4912" spans="1:19">
      <c r="A4912" s="135" t="s">
        <v>816</v>
      </c>
      <c r="B4912" s="132">
        <v>5000</v>
      </c>
      <c r="C4912" s="132" t="s">
        <v>7</v>
      </c>
      <c r="D4912" s="132" t="s">
        <v>4106</v>
      </c>
      <c r="E4912" s="261">
        <v>2.7</v>
      </c>
      <c r="F4912" s="132" t="s">
        <v>9</v>
      </c>
      <c r="G4912" s="131" t="s">
        <v>2679</v>
      </c>
      <c r="H4912" s="136" t="s">
        <v>510</v>
      </c>
      <c r="I4912" s="192" t="s">
        <v>4099</v>
      </c>
      <c r="J4912" s="184">
        <f>IF(F4912="USD", E4912, E4912 * IFERROR(VLOOKUP(F4912, EXCHANGE_RATE!A:B, 2, FALSE), "Currency not found"))</f>
        <v>2.7</v>
      </c>
      <c r="K4912" s="184">
        <f t="shared" si="453"/>
        <v>2.7</v>
      </c>
      <c r="L4912" s="184">
        <f>IF(C4912="MTS", B4912, B4912 * IFERROR(VLOOKUP(C4912, 'QTY_CONVERSIONS '!A:B, 2, FALSE), "Units not  found"))</f>
        <v>5</v>
      </c>
      <c r="M4912" s="185">
        <f t="shared" si="454"/>
        <v>13500</v>
      </c>
      <c r="N4912" s="143" t="str">
        <f>IFERROR(VLOOKUP(D4912, Product_Category!A:B, 2, FALSE), "Uncategorized")</f>
        <v>MCC</v>
      </c>
      <c r="O4912" s="186">
        <f t="shared" si="456"/>
        <v>2700</v>
      </c>
      <c r="P4912" s="185">
        <f t="shared" si="455"/>
        <v>13500</v>
      </c>
      <c r="Q4912" s="143">
        <v>2024</v>
      </c>
      <c r="R4912" s="143" t="str">
        <f>IFERROR(VLOOKUP(G4912,'SOURCE COMPANY'!A:B, 2, FALSE), "")</f>
        <v>Sigachi Industries limited</v>
      </c>
      <c r="S4912" s="143" t="str">
        <f>IFERROR(VLOOKUP(H4912,'CUSTOMER NAME'!A:B, 2, FALSE), "")</f>
        <v>TO THE ORDER</v>
      </c>
    </row>
    <row r="4913" spans="1:19">
      <c r="A4913" s="133" t="s">
        <v>816</v>
      </c>
      <c r="B4913" s="131">
        <v>5000</v>
      </c>
      <c r="C4913" s="131" t="s">
        <v>7</v>
      </c>
      <c r="D4913" s="131" t="s">
        <v>4107</v>
      </c>
      <c r="E4913" s="260">
        <v>2.7</v>
      </c>
      <c r="F4913" s="131" t="s">
        <v>9</v>
      </c>
      <c r="G4913" s="131" t="s">
        <v>2679</v>
      </c>
      <c r="H4913" s="134" t="s">
        <v>510</v>
      </c>
      <c r="I4913" s="192" t="s">
        <v>4099</v>
      </c>
      <c r="J4913" s="184">
        <f>IF(F4913="USD", E4913, E4913 * IFERROR(VLOOKUP(F4913, EXCHANGE_RATE!A:B, 2, FALSE), "Currency not found"))</f>
        <v>2.7</v>
      </c>
      <c r="K4913" s="184">
        <f t="shared" si="453"/>
        <v>2.7</v>
      </c>
      <c r="L4913" s="184">
        <f>IF(C4913="MTS", B4913, B4913 * IFERROR(VLOOKUP(C4913, 'QTY_CONVERSIONS '!A:B, 2, FALSE), "Units not  found"))</f>
        <v>5</v>
      </c>
      <c r="M4913" s="185">
        <f t="shared" si="454"/>
        <v>13500</v>
      </c>
      <c r="N4913" s="143" t="str">
        <f>IFERROR(VLOOKUP(D4913, Product_Category!A:B, 2, FALSE), "Uncategorized")</f>
        <v>MCC</v>
      </c>
      <c r="O4913" s="186">
        <f t="shared" si="456"/>
        <v>2700</v>
      </c>
      <c r="P4913" s="185">
        <f t="shared" si="455"/>
        <v>13500</v>
      </c>
      <c r="Q4913" s="143">
        <v>2024</v>
      </c>
      <c r="R4913" s="143" t="str">
        <f>IFERROR(VLOOKUP(G4913,'SOURCE COMPANY'!A:B, 2, FALSE), "")</f>
        <v>Sigachi Industries limited</v>
      </c>
      <c r="S4913" s="143" t="str">
        <f>IFERROR(VLOOKUP(H4913,'CUSTOMER NAME'!A:B, 2, FALSE), "")</f>
        <v>TO THE ORDER</v>
      </c>
    </row>
    <row r="4914" spans="1:19">
      <c r="A4914" s="133" t="s">
        <v>183</v>
      </c>
      <c r="B4914" s="131">
        <v>7500</v>
      </c>
      <c r="C4914" s="131" t="s">
        <v>7</v>
      </c>
      <c r="D4914" s="131" t="s">
        <v>769</v>
      </c>
      <c r="E4914" s="260">
        <v>2.95</v>
      </c>
      <c r="F4914" s="131" t="s">
        <v>9</v>
      </c>
      <c r="G4914" s="143" t="s">
        <v>732</v>
      </c>
      <c r="H4914" s="134" t="s">
        <v>1457</v>
      </c>
      <c r="I4914" s="192" t="s">
        <v>4099</v>
      </c>
      <c r="J4914" s="184">
        <f>IF(F4914="USD", E4914, E4914 * IFERROR(VLOOKUP(F4914, EXCHANGE_RATE!A:B, 2, FALSE), "Currency not found"))</f>
        <v>2.95</v>
      </c>
      <c r="K4914" s="184">
        <f t="shared" si="453"/>
        <v>2.95</v>
      </c>
      <c r="L4914" s="184">
        <f>IF(C4914="MTS", B4914, B4914 * IFERROR(VLOOKUP(C4914, 'QTY_CONVERSIONS '!A:B, 2, FALSE), "Units not  found"))</f>
        <v>7.5</v>
      </c>
      <c r="M4914" s="185">
        <f t="shared" si="454"/>
        <v>22125</v>
      </c>
      <c r="N4914" s="143" t="str">
        <f>IFERROR(VLOOKUP(D4914, Product_Category!A:B, 2, FALSE), "Uncategorized")</f>
        <v>MCC</v>
      </c>
      <c r="O4914" s="186">
        <f t="shared" si="456"/>
        <v>2950</v>
      </c>
      <c r="P4914" s="185">
        <f t="shared" si="455"/>
        <v>22125</v>
      </c>
      <c r="Q4914" s="143">
        <v>2024</v>
      </c>
      <c r="R4914" s="143" t="str">
        <f>IFERROR(VLOOKUP(G4914,'SOURCE COMPANY'!A:B, 2, FALSE), "")</f>
        <v>MAPLE BIOTECH</v>
      </c>
      <c r="S4914" s="143" t="str">
        <f>IFERROR(VLOOKUP(H4914,'CUSTOMER NAME'!A:B, 2, FALSE), "")</f>
        <v>LABORATORIO GLOBO</v>
      </c>
    </row>
    <row r="4915" spans="1:19">
      <c r="A4915" s="133" t="s">
        <v>183</v>
      </c>
      <c r="B4915" s="131">
        <v>7500</v>
      </c>
      <c r="C4915" s="131" t="s">
        <v>7</v>
      </c>
      <c r="D4915" s="131" t="s">
        <v>769</v>
      </c>
      <c r="E4915" s="260">
        <v>2.95</v>
      </c>
      <c r="F4915" s="131" t="s">
        <v>9</v>
      </c>
      <c r="G4915" s="143" t="s">
        <v>732</v>
      </c>
      <c r="H4915" s="134" t="s">
        <v>1457</v>
      </c>
      <c r="I4915" s="192" t="s">
        <v>4099</v>
      </c>
      <c r="J4915" s="184">
        <f>IF(F4915="USD", E4915, E4915 * IFERROR(VLOOKUP(F4915, EXCHANGE_RATE!A:B, 2, FALSE), "Currency not found"))</f>
        <v>2.95</v>
      </c>
      <c r="K4915" s="184">
        <f t="shared" si="453"/>
        <v>2.95</v>
      </c>
      <c r="L4915" s="184">
        <f>IF(C4915="MTS", B4915, B4915 * IFERROR(VLOOKUP(C4915, 'QTY_CONVERSIONS '!A:B, 2, FALSE), "Units not  found"))</f>
        <v>7.5</v>
      </c>
      <c r="M4915" s="185">
        <f t="shared" si="454"/>
        <v>22125</v>
      </c>
      <c r="N4915" s="143" t="str">
        <f>IFERROR(VLOOKUP(D4915, Product_Category!A:B, 2, FALSE), "Uncategorized")</f>
        <v>MCC</v>
      </c>
      <c r="O4915" s="186">
        <f t="shared" si="456"/>
        <v>2950</v>
      </c>
      <c r="P4915" s="185">
        <f t="shared" si="455"/>
        <v>22125</v>
      </c>
      <c r="Q4915" s="143">
        <v>2024</v>
      </c>
      <c r="R4915" s="143" t="str">
        <f>IFERROR(VLOOKUP(G4915,'SOURCE COMPANY'!A:B, 2, FALSE), "")</f>
        <v>MAPLE BIOTECH</v>
      </c>
      <c r="S4915" s="143" t="str">
        <f>IFERROR(VLOOKUP(H4915,'CUSTOMER NAME'!A:B, 2, FALSE), "")</f>
        <v>LABORATORIO GLOBO</v>
      </c>
    </row>
    <row r="4916" spans="1:19">
      <c r="A4916" s="133" t="s">
        <v>183</v>
      </c>
      <c r="B4916" s="131">
        <v>6000</v>
      </c>
      <c r="C4916" s="131" t="s">
        <v>7</v>
      </c>
      <c r="D4916" s="131" t="s">
        <v>2376</v>
      </c>
      <c r="E4916" s="260">
        <v>2.52</v>
      </c>
      <c r="F4916" s="131" t="s">
        <v>9</v>
      </c>
      <c r="G4916" s="131" t="s">
        <v>2673</v>
      </c>
      <c r="H4916" s="134" t="s">
        <v>4137</v>
      </c>
      <c r="I4916" s="192" t="s">
        <v>4099</v>
      </c>
      <c r="J4916" s="184">
        <f>IF(F4916="USD", E4916, E4916 * IFERROR(VLOOKUP(F4916, EXCHANGE_RATE!A:B, 2, FALSE), "Currency not found"))</f>
        <v>2.52</v>
      </c>
      <c r="K4916" s="184">
        <f t="shared" si="453"/>
        <v>2.52</v>
      </c>
      <c r="L4916" s="184">
        <f>IF(C4916="MTS", B4916, B4916 * IFERROR(VLOOKUP(C4916, 'QTY_CONVERSIONS '!A:B, 2, FALSE), "Units not  found"))</f>
        <v>6</v>
      </c>
      <c r="M4916" s="185">
        <f t="shared" si="454"/>
        <v>15120</v>
      </c>
      <c r="N4916" s="143" t="str">
        <f>IFERROR(VLOOKUP(D4916, Product_Category!A:B, 2, FALSE), "Uncategorized")</f>
        <v>MCC</v>
      </c>
      <c r="O4916" s="186">
        <f t="shared" si="456"/>
        <v>2520</v>
      </c>
      <c r="P4916" s="185">
        <f t="shared" si="455"/>
        <v>15120</v>
      </c>
      <c r="Q4916" s="143">
        <v>2024</v>
      </c>
      <c r="R4916" s="143" t="str">
        <f>IFERROR(VLOOKUP(G4916,'SOURCE COMPANY'!A:B, 2, FALSE), "")</f>
        <v>RANQ</v>
      </c>
      <c r="S4916" s="143" t="str">
        <f>IFERROR(VLOOKUP(H4916,'CUSTOMER NAME'!A:B, 2, FALSE), "")</f>
        <v>PBN QUIMICA E FARMA</v>
      </c>
    </row>
    <row r="4917" spans="1:19">
      <c r="A4917" s="135" t="s">
        <v>183</v>
      </c>
      <c r="B4917" s="132">
        <v>3000</v>
      </c>
      <c r="C4917" s="132" t="s">
        <v>7</v>
      </c>
      <c r="D4917" s="132" t="s">
        <v>2063</v>
      </c>
      <c r="E4917" s="261">
        <v>2.52</v>
      </c>
      <c r="F4917" s="132" t="s">
        <v>9</v>
      </c>
      <c r="G4917" s="131" t="s">
        <v>2673</v>
      </c>
      <c r="H4917" s="136" t="s">
        <v>4137</v>
      </c>
      <c r="I4917" s="192" t="s">
        <v>4099</v>
      </c>
      <c r="J4917" s="184">
        <f>IF(F4917="USD", E4917, E4917 * IFERROR(VLOOKUP(F4917, EXCHANGE_RATE!A:B, 2, FALSE), "Currency not found"))</f>
        <v>2.52</v>
      </c>
      <c r="K4917" s="184">
        <f t="shared" si="453"/>
        <v>2.52</v>
      </c>
      <c r="L4917" s="184">
        <f>IF(C4917="MTS", B4917, B4917 * IFERROR(VLOOKUP(C4917, 'QTY_CONVERSIONS '!A:B, 2, FALSE), "Units not  found"))</f>
        <v>3</v>
      </c>
      <c r="M4917" s="185">
        <f t="shared" si="454"/>
        <v>7560</v>
      </c>
      <c r="N4917" s="143" t="str">
        <f>IFERROR(VLOOKUP(D4917, Product_Category!A:B, 2, FALSE), "Uncategorized")</f>
        <v>MCC</v>
      </c>
      <c r="O4917" s="186">
        <f t="shared" si="456"/>
        <v>2520</v>
      </c>
      <c r="P4917" s="185">
        <f t="shared" si="455"/>
        <v>7560</v>
      </c>
      <c r="Q4917" s="143">
        <v>2024</v>
      </c>
      <c r="R4917" s="143" t="str">
        <f>IFERROR(VLOOKUP(G4917,'SOURCE COMPANY'!A:B, 2, FALSE), "")</f>
        <v>RANQ</v>
      </c>
      <c r="S4917" s="143" t="str">
        <f>IFERROR(VLOOKUP(H4917,'CUSTOMER NAME'!A:B, 2, FALSE), "")</f>
        <v>PBN QUIMICA E FARMA</v>
      </c>
    </row>
    <row r="4918" spans="1:19">
      <c r="A4918" s="140" t="s">
        <v>183</v>
      </c>
      <c r="B4918" s="142">
        <v>4725</v>
      </c>
      <c r="C4918" s="142" t="s">
        <v>7</v>
      </c>
      <c r="D4918" s="142" t="s">
        <v>1606</v>
      </c>
      <c r="E4918" s="262">
        <v>2.0499999999999998</v>
      </c>
      <c r="F4918" s="142" t="s">
        <v>9</v>
      </c>
      <c r="G4918" s="131" t="s">
        <v>853</v>
      </c>
      <c r="H4918" s="141" t="s">
        <v>510</v>
      </c>
      <c r="I4918" s="192" t="s">
        <v>4099</v>
      </c>
      <c r="J4918" s="184">
        <f>IF(F4918="USD", E4918, E4918 * IFERROR(VLOOKUP(F4918, EXCHANGE_RATE!A:B, 2, FALSE), "Currency not found"))</f>
        <v>2.0499999999999998</v>
      </c>
      <c r="K4918" s="184">
        <f t="shared" si="453"/>
        <v>2.0499999999999998</v>
      </c>
      <c r="L4918" s="184">
        <f>IF(C4918="MTS", B4918, B4918 * IFERROR(VLOOKUP(C4918, 'QTY_CONVERSIONS '!A:B, 2, FALSE), "Units not  found"))</f>
        <v>4.7250000000000005</v>
      </c>
      <c r="M4918" s="185">
        <f t="shared" si="454"/>
        <v>9686.25</v>
      </c>
      <c r="N4918" s="143" t="str">
        <f>IFERROR(VLOOKUP(D4918, Product_Category!A:B, 2, FALSE), "Uncategorized")</f>
        <v>MCC</v>
      </c>
      <c r="O4918" s="186">
        <f t="shared" si="456"/>
        <v>2050</v>
      </c>
      <c r="P4918" s="185">
        <f t="shared" si="455"/>
        <v>9686.2500000000018</v>
      </c>
      <c r="Q4918" s="143">
        <v>2024</v>
      </c>
      <c r="R4918" s="143" t="str">
        <f>IFERROR(VLOOKUP(G4918,'SOURCE COMPANY'!A:B, 2, FALSE), "")</f>
        <v>GEMINI EXPORTS</v>
      </c>
      <c r="S4918" s="143" t="str">
        <f>IFERROR(VLOOKUP(H4918,'CUSTOMER NAME'!A:B, 2, FALSE), "")</f>
        <v>TO THE ORDER</v>
      </c>
    </row>
    <row r="4919" spans="1:19">
      <c r="A4919" s="135" t="s">
        <v>183</v>
      </c>
      <c r="B4919" s="132">
        <v>5150</v>
      </c>
      <c r="C4919" s="132" t="s">
        <v>7</v>
      </c>
      <c r="D4919" s="132" t="s">
        <v>1606</v>
      </c>
      <c r="E4919" s="261">
        <v>2.0499999999999998</v>
      </c>
      <c r="F4919" s="132" t="s">
        <v>9</v>
      </c>
      <c r="G4919" s="131" t="s">
        <v>853</v>
      </c>
      <c r="H4919" s="136" t="s">
        <v>510</v>
      </c>
      <c r="I4919" s="192" t="s">
        <v>4099</v>
      </c>
      <c r="J4919" s="184">
        <f>IF(F4919="USD", E4919, E4919 * IFERROR(VLOOKUP(F4919, EXCHANGE_RATE!A:B, 2, FALSE), "Currency not found"))</f>
        <v>2.0499999999999998</v>
      </c>
      <c r="K4919" s="184">
        <f t="shared" si="453"/>
        <v>2.0499999999999998</v>
      </c>
      <c r="L4919" s="184">
        <f>IF(C4919="MTS", B4919, B4919 * IFERROR(VLOOKUP(C4919, 'QTY_CONVERSIONS '!A:B, 2, FALSE), "Units not  found"))</f>
        <v>5.15</v>
      </c>
      <c r="M4919" s="185">
        <f t="shared" si="454"/>
        <v>10557.499999999998</v>
      </c>
      <c r="N4919" s="143" t="str">
        <f>IFERROR(VLOOKUP(D4919, Product_Category!A:B, 2, FALSE), "Uncategorized")</f>
        <v>MCC</v>
      </c>
      <c r="O4919" s="186">
        <f t="shared" si="456"/>
        <v>2050</v>
      </c>
      <c r="P4919" s="185">
        <f t="shared" si="455"/>
        <v>10557.5</v>
      </c>
      <c r="Q4919" s="143">
        <v>2024</v>
      </c>
      <c r="R4919" s="143" t="str">
        <f>IFERROR(VLOOKUP(G4919,'SOURCE COMPANY'!A:B, 2, FALSE), "")</f>
        <v>GEMINI EXPORTS</v>
      </c>
      <c r="S4919" s="143" t="str">
        <f>IFERROR(VLOOKUP(H4919,'CUSTOMER NAME'!A:B, 2, FALSE), "")</f>
        <v>TO THE ORDER</v>
      </c>
    </row>
    <row r="4920" spans="1:19">
      <c r="A4920" s="137" t="s">
        <v>183</v>
      </c>
      <c r="B4920" s="138">
        <v>3800</v>
      </c>
      <c r="C4920" s="138" t="s">
        <v>7</v>
      </c>
      <c r="D4920" s="138" t="s">
        <v>1994</v>
      </c>
      <c r="E4920" s="263">
        <v>2.0499999999999998</v>
      </c>
      <c r="F4920" s="138" t="s">
        <v>9</v>
      </c>
      <c r="G4920" s="131" t="s">
        <v>853</v>
      </c>
      <c r="H4920" s="139" t="s">
        <v>510</v>
      </c>
      <c r="I4920" s="192" t="s">
        <v>4099</v>
      </c>
      <c r="J4920" s="184">
        <f>IF(F4920="USD", E4920, E4920 * IFERROR(VLOOKUP(F4920, EXCHANGE_RATE!A:B, 2, FALSE), "Currency not found"))</f>
        <v>2.0499999999999998</v>
      </c>
      <c r="K4920" s="184">
        <f t="shared" si="453"/>
        <v>2.0499999999999998</v>
      </c>
      <c r="L4920" s="184">
        <f>IF(C4920="MTS", B4920, B4920 * IFERROR(VLOOKUP(C4920, 'QTY_CONVERSIONS '!A:B, 2, FALSE), "Units not  found"))</f>
        <v>3.8000000000000003</v>
      </c>
      <c r="M4920" s="185">
        <f t="shared" si="454"/>
        <v>7789.9999999999991</v>
      </c>
      <c r="N4920" s="143" t="str">
        <f>IFERROR(VLOOKUP(D4920, Product_Category!A:B, 2, FALSE), "Uncategorized")</f>
        <v>MCC</v>
      </c>
      <c r="O4920" s="186">
        <f t="shared" si="456"/>
        <v>2050</v>
      </c>
      <c r="P4920" s="185">
        <f t="shared" si="455"/>
        <v>7790.0000000000009</v>
      </c>
      <c r="Q4920" s="143">
        <v>2024</v>
      </c>
      <c r="R4920" s="143" t="str">
        <f>IFERROR(VLOOKUP(G4920,'SOURCE COMPANY'!A:B, 2, FALSE), "")</f>
        <v>GEMINI EXPORTS</v>
      </c>
      <c r="S4920" s="143" t="str">
        <f>IFERROR(VLOOKUP(H4920,'CUSTOMER NAME'!A:B, 2, FALSE), "")</f>
        <v>TO THE ORDER</v>
      </c>
    </row>
    <row r="4921" spans="1:19">
      <c r="A4921" s="133" t="s">
        <v>1912</v>
      </c>
      <c r="B4921" s="131">
        <v>10000</v>
      </c>
      <c r="C4921" s="131" t="s">
        <v>7</v>
      </c>
      <c r="D4921" s="131" t="s">
        <v>4108</v>
      </c>
      <c r="E4921" s="131">
        <v>3.05</v>
      </c>
      <c r="F4921" s="131" t="s">
        <v>1718</v>
      </c>
      <c r="G4921" s="118" t="s">
        <v>88</v>
      </c>
      <c r="H4921" s="134" t="s">
        <v>4139</v>
      </c>
      <c r="I4921" s="192" t="s">
        <v>4099</v>
      </c>
      <c r="J4921" s="184">
        <f>IF(F4921="USD", E4921, E4921 * IFERROR(VLOOKUP(F4921, EXCHANGE_RATE!A:B, 2, FALSE), "Currency not found"))</f>
        <v>3.2635000000000001</v>
      </c>
      <c r="K4921" s="184">
        <f t="shared" si="453"/>
        <v>3.2699999999999996</v>
      </c>
      <c r="L4921" s="184">
        <f>IF(C4921="MTS", B4921, B4921 * IFERROR(VLOOKUP(C4921, 'QTY_CONVERSIONS '!A:B, 2, FALSE), "Units not  found"))</f>
        <v>10</v>
      </c>
      <c r="M4921" s="185">
        <f t="shared" si="454"/>
        <v>32699.999999999996</v>
      </c>
      <c r="N4921" s="143" t="str">
        <f>IFERROR(VLOOKUP(D4921, Product_Category!A:B, 2, FALSE), "Uncategorized")</f>
        <v>MCC</v>
      </c>
      <c r="O4921" s="186">
        <f t="shared" si="456"/>
        <v>3269.9999999999995</v>
      </c>
      <c r="P4921" s="185">
        <f t="shared" si="455"/>
        <v>32699.999999999996</v>
      </c>
      <c r="Q4921" s="143">
        <v>2024</v>
      </c>
      <c r="R4921" s="143" t="str">
        <f>IFERROR(VLOOKUP(G4921,'SOURCE COMPANY'!A:B, 2, FALSE), "")</f>
        <v>DFE PHARMA</v>
      </c>
      <c r="S4921" s="143" t="str">
        <f>IFERROR(VLOOKUP(H4921,'CUSTOMER NAME'!A:B, 2, FALSE), "")</f>
        <v>LABORATORIOS ANDROMACO</v>
      </c>
    </row>
    <row r="4922" spans="1:19">
      <c r="A4922" s="133" t="s">
        <v>193</v>
      </c>
      <c r="B4922" s="131">
        <v>50</v>
      </c>
      <c r="C4922" s="131" t="s">
        <v>7</v>
      </c>
      <c r="D4922" s="131" t="s">
        <v>798</v>
      </c>
      <c r="E4922" s="131">
        <v>8.2799999999999994</v>
      </c>
      <c r="F4922" s="131" t="s">
        <v>9</v>
      </c>
      <c r="G4922" s="131" t="s">
        <v>4140</v>
      </c>
      <c r="H4922" s="134" t="s">
        <v>3863</v>
      </c>
      <c r="I4922" s="192" t="s">
        <v>4099</v>
      </c>
      <c r="J4922" s="184">
        <f>IF(F4922="USD", E4922, E4922 * IFERROR(VLOOKUP(F4922, EXCHANGE_RATE!A:B, 2, FALSE), "Currency not found"))</f>
        <v>8.2799999999999994</v>
      </c>
      <c r="K4922" s="184">
        <f t="shared" si="453"/>
        <v>8.2799999999999994</v>
      </c>
      <c r="L4922" s="184">
        <f>IF(C4922="MTS", B4922, B4922 * IFERROR(VLOOKUP(C4922, 'QTY_CONVERSIONS '!A:B, 2, FALSE), "Units not  found"))</f>
        <v>0.05</v>
      </c>
      <c r="M4922" s="185">
        <f t="shared" si="454"/>
        <v>413.99999999999994</v>
      </c>
      <c r="N4922" s="143" t="str">
        <f>IFERROR(VLOOKUP(D4922, Product_Category!A:B, 2, FALSE), "Uncategorized")</f>
        <v>CMC</v>
      </c>
      <c r="O4922" s="186">
        <f t="shared" si="456"/>
        <v>8280</v>
      </c>
      <c r="P4922" s="185">
        <f t="shared" si="455"/>
        <v>414</v>
      </c>
      <c r="Q4922" s="143">
        <v>2024</v>
      </c>
      <c r="R4922" s="143" t="str">
        <f>IFERROR(VLOOKUP(G4922,'SOURCE COMPANY'!A:B, 2, FALSE), "")</f>
        <v>ATL Battery Tech</v>
      </c>
      <c r="S4922" s="143" t="str">
        <f>IFERROR(VLOOKUP(H4922,'CUSTOMER NAME'!A:B, 2, FALSE), "")</f>
        <v>NINGDE AMPEREX</v>
      </c>
    </row>
    <row r="4923" spans="1:19">
      <c r="A4923" s="135" t="s">
        <v>193</v>
      </c>
      <c r="B4923" s="132">
        <v>50</v>
      </c>
      <c r="C4923" s="132" t="s">
        <v>7</v>
      </c>
      <c r="D4923" s="132" t="s">
        <v>798</v>
      </c>
      <c r="E4923" s="132">
        <v>17.12</v>
      </c>
      <c r="F4923" s="132" t="s">
        <v>9</v>
      </c>
      <c r="G4923" s="131" t="s">
        <v>4140</v>
      </c>
      <c r="H4923" s="136" t="s">
        <v>3863</v>
      </c>
      <c r="I4923" s="192" t="s">
        <v>4099</v>
      </c>
      <c r="J4923" s="184">
        <f>IF(F4923="USD", E4923, E4923 * IFERROR(VLOOKUP(F4923, EXCHANGE_RATE!A:B, 2, FALSE), "Currency not found"))</f>
        <v>17.12</v>
      </c>
      <c r="K4923" s="184">
        <f t="shared" si="453"/>
        <v>17.12</v>
      </c>
      <c r="L4923" s="184">
        <f>IF(C4923="MTS", B4923, B4923 * IFERROR(VLOOKUP(C4923, 'QTY_CONVERSIONS '!A:B, 2, FALSE), "Units not  found"))</f>
        <v>0.05</v>
      </c>
      <c r="M4923" s="185">
        <f t="shared" si="454"/>
        <v>856</v>
      </c>
      <c r="N4923" s="143" t="str">
        <f>IFERROR(VLOOKUP(D4923, Product_Category!A:B, 2, FALSE), "Uncategorized")</f>
        <v>CMC</v>
      </c>
      <c r="O4923" s="186">
        <f t="shared" si="456"/>
        <v>17120</v>
      </c>
      <c r="P4923" s="185">
        <f t="shared" si="455"/>
        <v>856</v>
      </c>
      <c r="Q4923" s="143">
        <v>2024</v>
      </c>
      <c r="R4923" s="143" t="str">
        <f>IFERROR(VLOOKUP(G4923,'SOURCE COMPANY'!A:B, 2, FALSE), "")</f>
        <v>ATL Battery Tech</v>
      </c>
      <c r="S4923" s="143" t="str">
        <f>IFERROR(VLOOKUP(H4923,'CUSTOMER NAME'!A:B, 2, FALSE), "")</f>
        <v>NINGDE AMPEREX</v>
      </c>
    </row>
    <row r="4924" spans="1:19">
      <c r="A4924" s="137" t="s">
        <v>193</v>
      </c>
      <c r="B4924" s="138">
        <v>500</v>
      </c>
      <c r="C4924" s="138" t="s">
        <v>7</v>
      </c>
      <c r="D4924" s="138" t="s">
        <v>3048</v>
      </c>
      <c r="E4924" s="138">
        <v>11.9</v>
      </c>
      <c r="F4924" s="138" t="s">
        <v>9</v>
      </c>
      <c r="G4924" s="118" t="s">
        <v>557</v>
      </c>
      <c r="H4924" s="139" t="s">
        <v>510</v>
      </c>
      <c r="I4924" s="192" t="s">
        <v>4099</v>
      </c>
      <c r="J4924" s="184">
        <f>IF(F4924="USD", E4924, E4924 * IFERROR(VLOOKUP(F4924, EXCHANGE_RATE!A:B, 2, FALSE), "Currency not found"))</f>
        <v>11.9</v>
      </c>
      <c r="K4924" s="184">
        <f t="shared" si="453"/>
        <v>11.9</v>
      </c>
      <c r="L4924" s="184">
        <f>IF(C4924="MTS", B4924, B4924 * IFERROR(VLOOKUP(C4924, 'QTY_CONVERSIONS '!A:B, 2, FALSE), "Units not  found"))</f>
        <v>0.5</v>
      </c>
      <c r="M4924" s="185">
        <f t="shared" si="454"/>
        <v>5950</v>
      </c>
      <c r="N4924" s="143" t="str">
        <f>IFERROR(VLOOKUP(D4924, Product_Category!A:B, 2, FALSE), "Uncategorized")</f>
        <v>CROSCARMELLOSE SODIUM</v>
      </c>
      <c r="O4924" s="186">
        <f t="shared" si="456"/>
        <v>11900</v>
      </c>
      <c r="P4924" s="185">
        <f t="shared" si="455"/>
        <v>5950</v>
      </c>
      <c r="Q4924" s="143">
        <v>2024</v>
      </c>
      <c r="R4924" s="143" t="str">
        <f>IFERROR(VLOOKUP(G4924,'SOURCE COMPANY'!A:B, 2, FALSE), "")</f>
        <v>N B ENTREPRENEURS</v>
      </c>
      <c r="S4924" s="143" t="str">
        <f>IFERROR(VLOOKUP(H4924,'CUSTOMER NAME'!A:B, 2, FALSE), "")</f>
        <v>TO THE ORDER</v>
      </c>
    </row>
    <row r="4925" spans="1:19">
      <c r="A4925" s="133" t="s">
        <v>841</v>
      </c>
      <c r="B4925" s="131">
        <v>980</v>
      </c>
      <c r="C4925" s="131" t="s">
        <v>7</v>
      </c>
      <c r="D4925" s="131" t="s">
        <v>1606</v>
      </c>
      <c r="E4925" s="131">
        <v>6.9</v>
      </c>
      <c r="F4925" s="131" t="s">
        <v>9</v>
      </c>
      <c r="G4925" s="131" t="s">
        <v>509</v>
      </c>
      <c r="H4925" s="134" t="s">
        <v>510</v>
      </c>
      <c r="I4925" s="192" t="s">
        <v>4099</v>
      </c>
      <c r="J4925" s="184">
        <f>IF(F4925="USD", E4925, E4925 * IFERROR(VLOOKUP(F4925, EXCHANGE_RATE!A:B, 2, FALSE), "Currency not found"))</f>
        <v>6.9</v>
      </c>
      <c r="K4925" s="184">
        <f t="shared" si="453"/>
        <v>6.9</v>
      </c>
      <c r="L4925" s="184">
        <f>IF(C4925="MTS", B4925, B4925 * IFERROR(VLOOKUP(C4925, 'QTY_CONVERSIONS '!A:B, 2, FALSE), "Units not  found"))</f>
        <v>0.98</v>
      </c>
      <c r="M4925" s="185">
        <f t="shared" si="454"/>
        <v>6762</v>
      </c>
      <c r="N4925" s="143" t="str">
        <f>IFERROR(VLOOKUP(D4925, Product_Category!A:B, 2, FALSE), "Uncategorized")</f>
        <v>MCC</v>
      </c>
      <c r="O4925" s="186">
        <f t="shared" si="456"/>
        <v>6900</v>
      </c>
      <c r="P4925" s="185">
        <f t="shared" si="455"/>
        <v>6762</v>
      </c>
      <c r="Q4925" s="143">
        <v>2024</v>
      </c>
      <c r="R4925" s="143" t="str">
        <f>IFERROR(VLOOKUP(G4925,'SOURCE COMPANY'!A:B, 2, FALSE), "")</f>
        <v>JAI RADHE SALES</v>
      </c>
      <c r="S4925" s="143" t="str">
        <f>IFERROR(VLOOKUP(H4925,'CUSTOMER NAME'!A:B, 2, FALSE), "")</f>
        <v>TO THE ORDER</v>
      </c>
    </row>
    <row r="4926" spans="1:19">
      <c r="A4926" s="133" t="s">
        <v>843</v>
      </c>
      <c r="B4926" s="131">
        <v>800</v>
      </c>
      <c r="C4926" s="131" t="s">
        <v>7</v>
      </c>
      <c r="D4926" s="131" t="s">
        <v>910</v>
      </c>
      <c r="E4926" s="260">
        <v>2.25</v>
      </c>
      <c r="F4926" s="131" t="s">
        <v>9</v>
      </c>
      <c r="G4926" s="131" t="s">
        <v>4141</v>
      </c>
      <c r="H4926" s="134" t="s">
        <v>510</v>
      </c>
      <c r="I4926" s="192" t="s">
        <v>4099</v>
      </c>
      <c r="J4926" s="184">
        <f>IF(F4926="USD", E4926, E4926 * IFERROR(VLOOKUP(F4926, EXCHANGE_RATE!A:B, 2, FALSE), "Currency not found"))</f>
        <v>2.25</v>
      </c>
      <c r="K4926" s="184">
        <f t="shared" si="453"/>
        <v>2.25</v>
      </c>
      <c r="L4926" s="184">
        <f>IF(C4926="MTS", B4926, B4926 * IFERROR(VLOOKUP(C4926, 'QTY_CONVERSIONS '!A:B, 2, FALSE), "Units not  found"))</f>
        <v>0.8</v>
      </c>
      <c r="M4926" s="185">
        <f t="shared" si="454"/>
        <v>1800</v>
      </c>
      <c r="N4926" s="143" t="str">
        <f>IFERROR(VLOOKUP(D4926, Product_Category!A:B, 2, FALSE), "Uncategorized")</f>
        <v>MAGNESIUM STEARATE</v>
      </c>
      <c r="O4926" s="186">
        <f t="shared" si="456"/>
        <v>2250</v>
      </c>
      <c r="P4926" s="185">
        <f t="shared" si="455"/>
        <v>1800</v>
      </c>
      <c r="Q4926" s="143">
        <v>2024</v>
      </c>
      <c r="R4926" s="143" t="str">
        <f>IFERROR(VLOOKUP(G4926,'SOURCE COMPANY'!A:B, 2, FALSE), "")</f>
        <v>AURA PHARMA</v>
      </c>
      <c r="S4926" s="143" t="str">
        <f>IFERROR(VLOOKUP(H4926,'CUSTOMER NAME'!A:B, 2, FALSE), "")</f>
        <v>TO THE ORDER</v>
      </c>
    </row>
    <row r="4927" spans="1:19">
      <c r="A4927" s="133" t="s">
        <v>843</v>
      </c>
      <c r="B4927" s="131">
        <v>2000</v>
      </c>
      <c r="C4927" s="131" t="s">
        <v>7</v>
      </c>
      <c r="D4927" s="131" t="s">
        <v>2939</v>
      </c>
      <c r="E4927" s="260">
        <v>1.85</v>
      </c>
      <c r="F4927" s="131" t="s">
        <v>9</v>
      </c>
      <c r="G4927" s="131" t="s">
        <v>4141</v>
      </c>
      <c r="H4927" s="134" t="s">
        <v>510</v>
      </c>
      <c r="I4927" s="192" t="s">
        <v>4099</v>
      </c>
      <c r="J4927" s="184">
        <f>IF(F4927="USD", E4927, E4927 * IFERROR(VLOOKUP(F4927, EXCHANGE_RATE!A:B, 2, FALSE), "Currency not found"))</f>
        <v>1.85</v>
      </c>
      <c r="K4927" s="184">
        <f t="shared" si="453"/>
        <v>1.85</v>
      </c>
      <c r="L4927" s="184">
        <f>IF(C4927="MTS", B4927, B4927 * IFERROR(VLOOKUP(C4927, 'QTY_CONVERSIONS '!A:B, 2, FALSE), "Units not  found"))</f>
        <v>2</v>
      </c>
      <c r="M4927" s="185">
        <f t="shared" si="454"/>
        <v>3700</v>
      </c>
      <c r="N4927" s="143" t="str">
        <f>IFERROR(VLOOKUP(D4927, Product_Category!A:B, 2, FALSE), "Uncategorized")</f>
        <v>MCC</v>
      </c>
      <c r="O4927" s="186">
        <f t="shared" si="456"/>
        <v>1850</v>
      </c>
      <c r="P4927" s="185">
        <f t="shared" si="455"/>
        <v>3700</v>
      </c>
      <c r="Q4927" s="143">
        <v>2024</v>
      </c>
      <c r="R4927" s="143" t="str">
        <f>IFERROR(VLOOKUP(G4927,'SOURCE COMPANY'!A:B, 2, FALSE), "")</f>
        <v>AURA PHARMA</v>
      </c>
      <c r="S4927" s="143" t="str">
        <f>IFERROR(VLOOKUP(H4927,'CUSTOMER NAME'!A:B, 2, FALSE), "")</f>
        <v>TO THE ORDER</v>
      </c>
    </row>
    <row r="4928" spans="1:19">
      <c r="A4928" s="135" t="s">
        <v>843</v>
      </c>
      <c r="B4928" s="132">
        <v>100</v>
      </c>
      <c r="C4928" s="132" t="s">
        <v>7</v>
      </c>
      <c r="D4928" s="132" t="s">
        <v>798</v>
      </c>
      <c r="E4928" s="261">
        <v>3.35</v>
      </c>
      <c r="F4928" s="132" t="s">
        <v>9</v>
      </c>
      <c r="G4928" s="131" t="s">
        <v>4141</v>
      </c>
      <c r="H4928" s="136" t="s">
        <v>510</v>
      </c>
      <c r="I4928" s="192" t="s">
        <v>4099</v>
      </c>
      <c r="J4928" s="184">
        <f>IF(F4928="USD", E4928, E4928 * IFERROR(VLOOKUP(F4928, EXCHANGE_RATE!A:B, 2, FALSE), "Currency not found"))</f>
        <v>3.35</v>
      </c>
      <c r="K4928" s="184">
        <f t="shared" si="453"/>
        <v>3.35</v>
      </c>
      <c r="L4928" s="184">
        <f>IF(C4928="MTS", B4928, B4928 * IFERROR(VLOOKUP(C4928, 'QTY_CONVERSIONS '!A:B, 2, FALSE), "Units not  found"))</f>
        <v>0.1</v>
      </c>
      <c r="M4928" s="185">
        <f t="shared" si="454"/>
        <v>335</v>
      </c>
      <c r="N4928" s="143" t="str">
        <f>IFERROR(VLOOKUP(D4928, Product_Category!A:B, 2, FALSE), "Uncategorized")</f>
        <v>CMC</v>
      </c>
      <c r="O4928" s="186">
        <f t="shared" si="456"/>
        <v>3350</v>
      </c>
      <c r="P4928" s="185">
        <f t="shared" si="455"/>
        <v>335</v>
      </c>
      <c r="Q4928" s="143">
        <v>2024</v>
      </c>
      <c r="R4928" s="143" t="str">
        <f>IFERROR(VLOOKUP(G4928,'SOURCE COMPANY'!A:B, 2, FALSE), "")</f>
        <v>AURA PHARMA</v>
      </c>
      <c r="S4928" s="143" t="str">
        <f>IFERROR(VLOOKUP(H4928,'CUSTOMER NAME'!A:B, 2, FALSE), "")</f>
        <v>TO THE ORDER</v>
      </c>
    </row>
    <row r="4929" spans="1:19">
      <c r="A4929" s="133" t="s">
        <v>843</v>
      </c>
      <c r="B4929" s="131">
        <v>1500</v>
      </c>
      <c r="C4929" s="131" t="s">
        <v>7</v>
      </c>
      <c r="D4929" s="131" t="s">
        <v>173</v>
      </c>
      <c r="E4929" s="260" t="s">
        <v>4142</v>
      </c>
      <c r="F4929" s="131" t="s">
        <v>9</v>
      </c>
      <c r="G4929" s="131" t="s">
        <v>4141</v>
      </c>
      <c r="H4929" s="134" t="s">
        <v>510</v>
      </c>
      <c r="I4929" s="192" t="s">
        <v>4099</v>
      </c>
      <c r="J4929" s="184" t="str">
        <f>IF(F4929="USD", E4929, E4929 * IFERROR(VLOOKUP(F4929, EXCHANGE_RATE!A:B, 2, FALSE), "Currency not found"))</f>
        <v>0.64</v>
      </c>
      <c r="K4929" s="184">
        <f t="shared" si="453"/>
        <v>0.64</v>
      </c>
      <c r="L4929" s="184">
        <f>IF(C4929="MTS", B4929, B4929 * IFERROR(VLOOKUP(C4929, 'QTY_CONVERSIONS '!A:B, 2, FALSE), "Units not  found"))</f>
        <v>1.5</v>
      </c>
      <c r="M4929" s="185">
        <f t="shared" si="454"/>
        <v>960</v>
      </c>
      <c r="N4929" s="143" t="str">
        <f>IFERROR(VLOOKUP(D4929, Product_Category!A:B, 2, FALSE), "Uncategorized")</f>
        <v>SSG</v>
      </c>
      <c r="O4929" s="186">
        <f t="shared" si="456"/>
        <v>640</v>
      </c>
      <c r="P4929" s="185">
        <f t="shared" si="455"/>
        <v>960</v>
      </c>
      <c r="Q4929" s="143">
        <v>2024</v>
      </c>
      <c r="R4929" s="143" t="str">
        <f>IFERROR(VLOOKUP(G4929,'SOURCE COMPANY'!A:B, 2, FALSE), "")</f>
        <v>AURA PHARMA</v>
      </c>
      <c r="S4929" s="143" t="str">
        <f>IFERROR(VLOOKUP(H4929,'CUSTOMER NAME'!A:B, 2, FALSE), "")</f>
        <v>TO THE ORDER</v>
      </c>
    </row>
    <row r="4930" spans="1:19">
      <c r="A4930" s="133" t="s">
        <v>850</v>
      </c>
      <c r="B4930" s="131">
        <v>5600.0000000000009</v>
      </c>
      <c r="C4930" s="131" t="s">
        <v>7</v>
      </c>
      <c r="D4930" s="131" t="s">
        <v>3050</v>
      </c>
      <c r="E4930" s="131">
        <v>2.63</v>
      </c>
      <c r="F4930" s="131" t="s">
        <v>9</v>
      </c>
      <c r="G4930" s="131" t="s">
        <v>59</v>
      </c>
      <c r="H4930" s="134" t="s">
        <v>4143</v>
      </c>
      <c r="I4930" s="192" t="s">
        <v>4099</v>
      </c>
      <c r="J4930" s="184">
        <f>IF(F4930="USD", E4930, E4930 * IFERROR(VLOOKUP(F4930, EXCHANGE_RATE!A:B, 2, FALSE), "Currency not found"))</f>
        <v>2.63</v>
      </c>
      <c r="K4930" s="184">
        <f t="shared" ref="K4930:K4993" si="457">ROUNDUP(J4930,2)</f>
        <v>2.63</v>
      </c>
      <c r="L4930" s="184">
        <f>IF(C4930="MTS", B4930, B4930 * IFERROR(VLOOKUP(C4930, 'QTY_CONVERSIONS '!A:B, 2, FALSE), "Units not  found"))</f>
        <v>5.6000000000000014</v>
      </c>
      <c r="M4930" s="185">
        <f t="shared" ref="M4930:M4993" si="458">B4930*K4930</f>
        <v>14728.000000000002</v>
      </c>
      <c r="N4930" s="143" t="str">
        <f>IFERROR(VLOOKUP(D4930, Product_Category!A:B, 2, FALSE), "Uncategorized")</f>
        <v>MCC</v>
      </c>
      <c r="O4930" s="186">
        <f t="shared" si="456"/>
        <v>2630</v>
      </c>
      <c r="P4930" s="185">
        <f t="shared" ref="P4930:P4993" si="459">L4930*O4930</f>
        <v>14728.000000000004</v>
      </c>
      <c r="Q4930" s="143">
        <v>2024</v>
      </c>
      <c r="R4930" s="143" t="str">
        <f>IFERROR(VLOOKUP(G4930,'SOURCE COMPANY'!A:B, 2, FALSE), "")</f>
        <v>JRS PHARMA</v>
      </c>
      <c r="S4930" s="143" t="str">
        <f>IFERROR(VLOOKUP(H4930,'CUSTOMER NAME'!A:B, 2, FALSE), "")</f>
        <v>JRS Ceska A Slovenska</v>
      </c>
    </row>
    <row r="4931" spans="1:19">
      <c r="A4931" s="135" t="s">
        <v>850</v>
      </c>
      <c r="B4931" s="132">
        <v>8000</v>
      </c>
      <c r="C4931" s="132" t="s">
        <v>7</v>
      </c>
      <c r="D4931" s="132" t="s">
        <v>3050</v>
      </c>
      <c r="E4931" s="132">
        <v>2.63</v>
      </c>
      <c r="F4931" s="132" t="s">
        <v>9</v>
      </c>
      <c r="G4931" s="131" t="s">
        <v>59</v>
      </c>
      <c r="H4931" s="136" t="s">
        <v>4143</v>
      </c>
      <c r="I4931" s="192" t="s">
        <v>4099</v>
      </c>
      <c r="J4931" s="184">
        <f>IF(F4931="USD", E4931, E4931 * IFERROR(VLOOKUP(F4931, EXCHANGE_RATE!A:B, 2, FALSE), "Currency not found"))</f>
        <v>2.63</v>
      </c>
      <c r="K4931" s="184">
        <f t="shared" si="457"/>
        <v>2.63</v>
      </c>
      <c r="L4931" s="184">
        <f>IF(C4931="MTS", B4931, B4931 * IFERROR(VLOOKUP(C4931, 'QTY_CONVERSIONS '!A:B, 2, FALSE), "Units not  found"))</f>
        <v>8</v>
      </c>
      <c r="M4931" s="185">
        <f t="shared" si="458"/>
        <v>21040</v>
      </c>
      <c r="N4931" s="143" t="str">
        <f>IFERROR(VLOOKUP(D4931, Product_Category!A:B, 2, FALSE), "Uncategorized")</f>
        <v>MCC</v>
      </c>
      <c r="O4931" s="186">
        <f t="shared" ref="O4931:O4994" si="460">K4931*1000</f>
        <v>2630</v>
      </c>
      <c r="P4931" s="185">
        <f t="shared" si="459"/>
        <v>21040</v>
      </c>
      <c r="Q4931" s="143">
        <v>2024</v>
      </c>
      <c r="R4931" s="143" t="str">
        <f>IFERROR(VLOOKUP(G4931,'SOURCE COMPANY'!A:B, 2, FALSE), "")</f>
        <v>JRS PHARMA</v>
      </c>
      <c r="S4931" s="143" t="str">
        <f>IFERROR(VLOOKUP(H4931,'CUSTOMER NAME'!A:B, 2, FALSE), "")</f>
        <v>JRS Ceska A Slovenska</v>
      </c>
    </row>
    <row r="4932" spans="1:19">
      <c r="A4932" s="133" t="s">
        <v>850</v>
      </c>
      <c r="B4932" s="131">
        <v>6400</v>
      </c>
      <c r="C4932" s="131" t="s">
        <v>7</v>
      </c>
      <c r="D4932" s="131" t="s">
        <v>3050</v>
      </c>
      <c r="E4932" s="131">
        <v>2.63</v>
      </c>
      <c r="F4932" s="131" t="s">
        <v>9</v>
      </c>
      <c r="G4932" s="131" t="s">
        <v>59</v>
      </c>
      <c r="H4932" s="134" t="s">
        <v>4143</v>
      </c>
      <c r="I4932" s="192" t="s">
        <v>4099</v>
      </c>
      <c r="J4932" s="184">
        <f>IF(F4932="USD", E4932, E4932 * IFERROR(VLOOKUP(F4932, EXCHANGE_RATE!A:B, 2, FALSE), "Currency not found"))</f>
        <v>2.63</v>
      </c>
      <c r="K4932" s="184">
        <f t="shared" si="457"/>
        <v>2.63</v>
      </c>
      <c r="L4932" s="184">
        <f>IF(C4932="MTS", B4932, B4932 * IFERROR(VLOOKUP(C4932, 'QTY_CONVERSIONS '!A:B, 2, FALSE), "Units not  found"))</f>
        <v>6.4</v>
      </c>
      <c r="M4932" s="185">
        <f t="shared" si="458"/>
        <v>16832</v>
      </c>
      <c r="N4932" s="143" t="str">
        <f>IFERROR(VLOOKUP(D4932, Product_Category!A:B, 2, FALSE), "Uncategorized")</f>
        <v>MCC</v>
      </c>
      <c r="O4932" s="186">
        <f t="shared" si="460"/>
        <v>2630</v>
      </c>
      <c r="P4932" s="185">
        <f t="shared" si="459"/>
        <v>16832</v>
      </c>
      <c r="Q4932" s="143">
        <v>2024</v>
      </c>
      <c r="R4932" s="143" t="str">
        <f>IFERROR(VLOOKUP(G4932,'SOURCE COMPANY'!A:B, 2, FALSE), "")</f>
        <v>JRS PHARMA</v>
      </c>
      <c r="S4932" s="143" t="str">
        <f>IFERROR(VLOOKUP(H4932,'CUSTOMER NAME'!A:B, 2, FALSE), "")</f>
        <v>JRS Ceska A Slovenska</v>
      </c>
    </row>
    <row r="4933" spans="1:19">
      <c r="A4933" s="133" t="s">
        <v>2113</v>
      </c>
      <c r="B4933" s="131">
        <v>5000</v>
      </c>
      <c r="C4933" s="131" t="s">
        <v>7</v>
      </c>
      <c r="D4933" s="131" t="s">
        <v>2691</v>
      </c>
      <c r="E4933" s="131">
        <v>2.5499999999999998</v>
      </c>
      <c r="F4933" s="131" t="s">
        <v>9</v>
      </c>
      <c r="G4933" s="131" t="s">
        <v>2681</v>
      </c>
      <c r="H4933" s="134" t="s">
        <v>510</v>
      </c>
      <c r="I4933" s="192" t="s">
        <v>4099</v>
      </c>
      <c r="J4933" s="184">
        <f>IF(F4933="USD", E4933, E4933 * IFERROR(VLOOKUP(F4933, EXCHANGE_RATE!A:B, 2, FALSE), "Currency not found"))</f>
        <v>2.5499999999999998</v>
      </c>
      <c r="K4933" s="184">
        <f t="shared" si="457"/>
        <v>2.5499999999999998</v>
      </c>
      <c r="L4933" s="184">
        <f>IF(C4933="MTS", B4933, B4933 * IFERROR(VLOOKUP(C4933, 'QTY_CONVERSIONS '!A:B, 2, FALSE), "Units not  found"))</f>
        <v>5</v>
      </c>
      <c r="M4933" s="185">
        <f t="shared" si="458"/>
        <v>12750</v>
      </c>
      <c r="N4933" s="143" t="str">
        <f>IFERROR(VLOOKUP(D4933, Product_Category!A:B, 2, FALSE), "Uncategorized")</f>
        <v>MCC</v>
      </c>
      <c r="O4933" s="186">
        <f t="shared" si="460"/>
        <v>2550</v>
      </c>
      <c r="P4933" s="185">
        <f t="shared" si="459"/>
        <v>12750</v>
      </c>
      <c r="Q4933" s="143">
        <v>2024</v>
      </c>
      <c r="R4933" s="143" t="str">
        <f>IFERROR(VLOOKUP(G4933,'SOURCE COMPANY'!A:B, 2, FALSE), "")</f>
        <v>ACCENT</v>
      </c>
      <c r="S4933" s="143" t="str">
        <f>IFERROR(VLOOKUP(H4933,'CUSTOMER NAME'!A:B, 2, FALSE), "")</f>
        <v>TO THE ORDER</v>
      </c>
    </row>
    <row r="4934" spans="1:19">
      <c r="A4934" s="133" t="s">
        <v>2113</v>
      </c>
      <c r="B4934" s="131">
        <v>5000</v>
      </c>
      <c r="C4934" s="131" t="s">
        <v>7</v>
      </c>
      <c r="D4934" s="131" t="s">
        <v>2691</v>
      </c>
      <c r="E4934" s="131">
        <v>2.5499999999999998</v>
      </c>
      <c r="F4934" s="131" t="s">
        <v>9</v>
      </c>
      <c r="G4934" s="131" t="s">
        <v>2681</v>
      </c>
      <c r="H4934" s="134" t="s">
        <v>510</v>
      </c>
      <c r="I4934" s="192" t="s">
        <v>4099</v>
      </c>
      <c r="J4934" s="184">
        <f>IF(F4934="USD", E4934, E4934 * IFERROR(VLOOKUP(F4934, EXCHANGE_RATE!A:B, 2, FALSE), "Currency not found"))</f>
        <v>2.5499999999999998</v>
      </c>
      <c r="K4934" s="184">
        <f t="shared" si="457"/>
        <v>2.5499999999999998</v>
      </c>
      <c r="L4934" s="184">
        <f>IF(C4934="MTS", B4934, B4934 * IFERROR(VLOOKUP(C4934, 'QTY_CONVERSIONS '!A:B, 2, FALSE), "Units not  found"))</f>
        <v>5</v>
      </c>
      <c r="M4934" s="185">
        <f t="shared" si="458"/>
        <v>12750</v>
      </c>
      <c r="N4934" s="143" t="str">
        <f>IFERROR(VLOOKUP(D4934, Product_Category!A:B, 2, FALSE), "Uncategorized")</f>
        <v>MCC</v>
      </c>
      <c r="O4934" s="186">
        <f t="shared" si="460"/>
        <v>2550</v>
      </c>
      <c r="P4934" s="185">
        <f t="shared" si="459"/>
        <v>12750</v>
      </c>
      <c r="Q4934" s="143">
        <v>2024</v>
      </c>
      <c r="R4934" s="143" t="str">
        <f>IFERROR(VLOOKUP(G4934,'SOURCE COMPANY'!A:B, 2, FALSE), "")</f>
        <v>ACCENT</v>
      </c>
      <c r="S4934" s="143" t="str">
        <f>IFERROR(VLOOKUP(H4934,'CUSTOMER NAME'!A:B, 2, FALSE), "")</f>
        <v>TO THE ORDER</v>
      </c>
    </row>
    <row r="4935" spans="1:19">
      <c r="A4935" s="135" t="s">
        <v>2113</v>
      </c>
      <c r="B4935" s="132">
        <v>5000</v>
      </c>
      <c r="C4935" s="132" t="s">
        <v>7</v>
      </c>
      <c r="D4935" s="132" t="s">
        <v>2691</v>
      </c>
      <c r="E4935" s="132">
        <v>2.5499999999999998</v>
      </c>
      <c r="F4935" s="132" t="s">
        <v>9</v>
      </c>
      <c r="G4935" s="131" t="s">
        <v>2681</v>
      </c>
      <c r="H4935" s="136" t="s">
        <v>510</v>
      </c>
      <c r="I4935" s="192" t="s">
        <v>4099</v>
      </c>
      <c r="J4935" s="184">
        <f>IF(F4935="USD", E4935, E4935 * IFERROR(VLOOKUP(F4935, EXCHANGE_RATE!A:B, 2, FALSE), "Currency not found"))</f>
        <v>2.5499999999999998</v>
      </c>
      <c r="K4935" s="184">
        <f t="shared" si="457"/>
        <v>2.5499999999999998</v>
      </c>
      <c r="L4935" s="184">
        <f>IF(C4935="MTS", B4935, B4935 * IFERROR(VLOOKUP(C4935, 'QTY_CONVERSIONS '!A:B, 2, FALSE), "Units not  found"))</f>
        <v>5</v>
      </c>
      <c r="M4935" s="185">
        <f t="shared" si="458"/>
        <v>12750</v>
      </c>
      <c r="N4935" s="143" t="str">
        <f>IFERROR(VLOOKUP(D4935, Product_Category!A:B, 2, FALSE), "Uncategorized")</f>
        <v>MCC</v>
      </c>
      <c r="O4935" s="186">
        <f t="shared" si="460"/>
        <v>2550</v>
      </c>
      <c r="P4935" s="185">
        <f t="shared" si="459"/>
        <v>12750</v>
      </c>
      <c r="Q4935" s="143">
        <v>2024</v>
      </c>
      <c r="R4935" s="143" t="str">
        <f>IFERROR(VLOOKUP(G4935,'SOURCE COMPANY'!A:B, 2, FALSE), "")</f>
        <v>ACCENT</v>
      </c>
      <c r="S4935" s="143" t="str">
        <f>IFERROR(VLOOKUP(H4935,'CUSTOMER NAME'!A:B, 2, FALSE), "")</f>
        <v>TO THE ORDER</v>
      </c>
    </row>
    <row r="4936" spans="1:19">
      <c r="A4936" s="133" t="s">
        <v>2113</v>
      </c>
      <c r="B4936" s="131">
        <v>5000</v>
      </c>
      <c r="C4936" s="131" t="s">
        <v>7</v>
      </c>
      <c r="D4936" s="131" t="s">
        <v>2691</v>
      </c>
      <c r="E4936" s="131">
        <v>2.5499999999999998</v>
      </c>
      <c r="F4936" s="131" t="s">
        <v>9</v>
      </c>
      <c r="G4936" s="131" t="s">
        <v>2681</v>
      </c>
      <c r="H4936" s="134" t="s">
        <v>510</v>
      </c>
      <c r="I4936" s="192" t="s">
        <v>4099</v>
      </c>
      <c r="J4936" s="184">
        <f>IF(F4936="USD", E4936, E4936 * IFERROR(VLOOKUP(F4936, EXCHANGE_RATE!A:B, 2, FALSE), "Currency not found"))</f>
        <v>2.5499999999999998</v>
      </c>
      <c r="K4936" s="184">
        <f t="shared" si="457"/>
        <v>2.5499999999999998</v>
      </c>
      <c r="L4936" s="184">
        <f>IF(C4936="MTS", B4936, B4936 * IFERROR(VLOOKUP(C4936, 'QTY_CONVERSIONS '!A:B, 2, FALSE), "Units not  found"))</f>
        <v>5</v>
      </c>
      <c r="M4936" s="185">
        <f t="shared" si="458"/>
        <v>12750</v>
      </c>
      <c r="N4936" s="143" t="str">
        <f>IFERROR(VLOOKUP(D4936, Product_Category!A:B, 2, FALSE), "Uncategorized")</f>
        <v>MCC</v>
      </c>
      <c r="O4936" s="186">
        <f t="shared" si="460"/>
        <v>2550</v>
      </c>
      <c r="P4936" s="185">
        <f t="shared" si="459"/>
        <v>12750</v>
      </c>
      <c r="Q4936" s="143">
        <v>2024</v>
      </c>
      <c r="R4936" s="143" t="str">
        <f>IFERROR(VLOOKUP(G4936,'SOURCE COMPANY'!A:B, 2, FALSE), "")</f>
        <v>ACCENT</v>
      </c>
      <c r="S4936" s="143" t="str">
        <f>IFERROR(VLOOKUP(H4936,'CUSTOMER NAME'!A:B, 2, FALSE), "")</f>
        <v>TO THE ORDER</v>
      </c>
    </row>
    <row r="4937" spans="1:19">
      <c r="A4937" s="133" t="s">
        <v>860</v>
      </c>
      <c r="B4937" s="131">
        <v>1200</v>
      </c>
      <c r="C4937" s="131" t="s">
        <v>7</v>
      </c>
      <c r="D4937" s="131" t="s">
        <v>910</v>
      </c>
      <c r="E4937" s="260" t="s">
        <v>4148</v>
      </c>
      <c r="F4937" s="131" t="s">
        <v>9</v>
      </c>
      <c r="G4937" s="143" t="s">
        <v>1378</v>
      </c>
      <c r="H4937" s="134" t="s">
        <v>4149</v>
      </c>
      <c r="I4937" s="192" t="s">
        <v>4099</v>
      </c>
      <c r="J4937" s="184" t="str">
        <f>IF(F4937="USD", E4937, E4937 * IFERROR(VLOOKUP(F4937, EXCHANGE_RATE!A:B, 2, FALSE), "Currency not found"))</f>
        <v>2.40</v>
      </c>
      <c r="K4937" s="184">
        <f t="shared" si="457"/>
        <v>2.4</v>
      </c>
      <c r="L4937" s="184">
        <f>IF(C4937="MTS", B4937, B4937 * IFERROR(VLOOKUP(C4937, 'QTY_CONVERSIONS '!A:B, 2, FALSE), "Units not  found"))</f>
        <v>1.2</v>
      </c>
      <c r="M4937" s="185">
        <f t="shared" si="458"/>
        <v>2880</v>
      </c>
      <c r="N4937" s="143" t="str">
        <f>IFERROR(VLOOKUP(D4937, Product_Category!A:B, 2, FALSE), "Uncategorized")</f>
        <v>MAGNESIUM STEARATE</v>
      </c>
      <c r="O4937" s="186">
        <f t="shared" si="460"/>
        <v>2400</v>
      </c>
      <c r="P4937" s="185">
        <f t="shared" si="459"/>
        <v>2880</v>
      </c>
      <c r="Q4937" s="143">
        <v>2024</v>
      </c>
      <c r="R4937" s="143" t="str">
        <f>IFERROR(VLOOKUP(G4937,'SOURCE COMPANY'!A:B, 2, FALSE), "")</f>
        <v>AKHIL HEALTHCARE</v>
      </c>
      <c r="S4937" s="143" t="str">
        <f>IFERROR(VLOOKUP(H4937,'CUSTOMER NAME'!A:B, 2, FALSE), "")</f>
        <v>AL BARAKA CO</v>
      </c>
    </row>
    <row r="4938" spans="1:19">
      <c r="A4938" s="133" t="s">
        <v>860</v>
      </c>
      <c r="B4938" s="131">
        <v>3000</v>
      </c>
      <c r="C4938" s="131" t="s">
        <v>7</v>
      </c>
      <c r="D4938" s="131" t="s">
        <v>3102</v>
      </c>
      <c r="E4938" s="260">
        <v>2.4500000000000002</v>
      </c>
      <c r="F4938" s="131" t="s">
        <v>9</v>
      </c>
      <c r="G4938" s="118" t="s">
        <v>795</v>
      </c>
      <c r="H4938" s="134" t="s">
        <v>4146</v>
      </c>
      <c r="I4938" s="192" t="s">
        <v>4099</v>
      </c>
      <c r="J4938" s="184">
        <f>IF(F4938="USD", E4938, E4938 * IFERROR(VLOOKUP(F4938, EXCHANGE_RATE!A:B, 2, FALSE), "Currency not found"))</f>
        <v>2.4500000000000002</v>
      </c>
      <c r="K4938" s="184">
        <f t="shared" si="457"/>
        <v>2.4500000000000002</v>
      </c>
      <c r="L4938" s="184">
        <f>IF(C4938="MTS", B4938, B4938 * IFERROR(VLOOKUP(C4938, 'QTY_CONVERSIONS '!A:B, 2, FALSE), "Units not  found"))</f>
        <v>3</v>
      </c>
      <c r="M4938" s="185">
        <f t="shared" si="458"/>
        <v>7350.0000000000009</v>
      </c>
      <c r="N4938" s="143" t="str">
        <f>IFERROR(VLOOKUP(D4938, Product_Category!A:B, 2, FALSE), "Uncategorized")</f>
        <v>MCC</v>
      </c>
      <c r="O4938" s="186">
        <f t="shared" si="460"/>
        <v>2450</v>
      </c>
      <c r="P4938" s="185">
        <f t="shared" si="459"/>
        <v>7350</v>
      </c>
      <c r="Q4938" s="143">
        <v>2024</v>
      </c>
      <c r="R4938" s="143" t="str">
        <f>IFERROR(VLOOKUP(G4938,'SOURCE COMPANY'!A:B, 2, FALSE), "")</f>
        <v>INNOREX PHARMA</v>
      </c>
      <c r="S4938" s="143" t="str">
        <f>IFERROR(VLOOKUP(H4938,'CUSTOMER NAME'!A:B, 2, FALSE), "")</f>
        <v>CIB COMMERCIAL BANK</v>
      </c>
    </row>
    <row r="4939" spans="1:19">
      <c r="A4939" s="133" t="s">
        <v>860</v>
      </c>
      <c r="B4939" s="131">
        <v>9000</v>
      </c>
      <c r="C4939" s="131" t="s">
        <v>7</v>
      </c>
      <c r="D4939" s="131" t="s">
        <v>3220</v>
      </c>
      <c r="E4939" s="260">
        <v>2.4500000000000002</v>
      </c>
      <c r="F4939" s="131" t="s">
        <v>9</v>
      </c>
      <c r="G4939" s="118" t="s">
        <v>795</v>
      </c>
      <c r="H4939" s="134" t="s">
        <v>4146</v>
      </c>
      <c r="I4939" s="192" t="s">
        <v>4099</v>
      </c>
      <c r="J4939" s="184">
        <f>IF(F4939="USD", E4939, E4939 * IFERROR(VLOOKUP(F4939, EXCHANGE_RATE!A:B, 2, FALSE), "Currency not found"))</f>
        <v>2.4500000000000002</v>
      </c>
      <c r="K4939" s="184">
        <f t="shared" si="457"/>
        <v>2.4500000000000002</v>
      </c>
      <c r="L4939" s="184">
        <f>IF(C4939="MTS", B4939, B4939 * IFERROR(VLOOKUP(C4939, 'QTY_CONVERSIONS '!A:B, 2, FALSE), "Units not  found"))</f>
        <v>9</v>
      </c>
      <c r="M4939" s="185">
        <f t="shared" si="458"/>
        <v>22050</v>
      </c>
      <c r="N4939" s="143" t="str">
        <f>IFERROR(VLOOKUP(D4939, Product_Category!A:B, 2, FALSE), "Uncategorized")</f>
        <v>MCC</v>
      </c>
      <c r="O4939" s="186">
        <f t="shared" si="460"/>
        <v>2450</v>
      </c>
      <c r="P4939" s="185">
        <f t="shared" si="459"/>
        <v>22050</v>
      </c>
      <c r="Q4939" s="143">
        <v>2024</v>
      </c>
      <c r="R4939" s="143" t="str">
        <f>IFERROR(VLOOKUP(G4939,'SOURCE COMPANY'!A:B, 2, FALSE), "")</f>
        <v>INNOREX PHARMA</v>
      </c>
      <c r="S4939" s="143" t="str">
        <f>IFERROR(VLOOKUP(H4939,'CUSTOMER NAME'!A:B, 2, FALSE), "")</f>
        <v>CIB COMMERCIAL BANK</v>
      </c>
    </row>
    <row r="4940" spans="1:19">
      <c r="A4940" s="133" t="s">
        <v>860</v>
      </c>
      <c r="B4940" s="131">
        <v>10000</v>
      </c>
      <c r="C4940" s="131" t="s">
        <v>7</v>
      </c>
      <c r="D4940" s="131" t="s">
        <v>3897</v>
      </c>
      <c r="E4940" s="260">
        <v>4.5999999999999996</v>
      </c>
      <c r="F4940" s="131" t="s">
        <v>9</v>
      </c>
      <c r="G4940" s="131" t="s">
        <v>3811</v>
      </c>
      <c r="H4940" s="134" t="s">
        <v>510</v>
      </c>
      <c r="I4940" s="192" t="s">
        <v>4099</v>
      </c>
      <c r="J4940" s="184">
        <f>IF(F4940="USD", E4940, E4940 * IFERROR(VLOOKUP(F4940, EXCHANGE_RATE!A:B, 2, FALSE), "Currency not found"))</f>
        <v>4.5999999999999996</v>
      </c>
      <c r="K4940" s="184">
        <f t="shared" si="457"/>
        <v>4.5999999999999996</v>
      </c>
      <c r="L4940" s="184">
        <f>IF(C4940="MTS", B4940, B4940 * IFERROR(VLOOKUP(C4940, 'QTY_CONVERSIONS '!A:B, 2, FALSE), "Units not  found"))</f>
        <v>10</v>
      </c>
      <c r="M4940" s="185">
        <f t="shared" si="458"/>
        <v>46000</v>
      </c>
      <c r="N4940" s="143" t="str">
        <f>IFERROR(VLOOKUP(D4940, Product_Category!A:B, 2, FALSE), "Uncategorized")</f>
        <v>CROSCARMELLOSE SODIUM</v>
      </c>
      <c r="O4940" s="186">
        <f t="shared" si="460"/>
        <v>4600</v>
      </c>
      <c r="P4940" s="185">
        <f t="shared" si="459"/>
        <v>46000</v>
      </c>
      <c r="Q4940" s="143">
        <v>2024</v>
      </c>
      <c r="R4940" s="143" t="str">
        <f>IFERROR(VLOOKUP(G4940,'SOURCE COMPANY'!A:B, 2, FALSE), "")</f>
        <v>Alcon Bio sciences</v>
      </c>
      <c r="S4940" s="143" t="str">
        <f>IFERROR(VLOOKUP(H4940,'CUSTOMER NAME'!A:B, 2, FALSE), "")</f>
        <v>TO THE ORDER</v>
      </c>
    </row>
    <row r="4941" spans="1:19">
      <c r="A4941" s="133" t="s">
        <v>860</v>
      </c>
      <c r="B4941" s="131">
        <v>5000</v>
      </c>
      <c r="C4941" s="131" t="s">
        <v>7</v>
      </c>
      <c r="D4941" s="131" t="s">
        <v>3897</v>
      </c>
      <c r="E4941" s="260">
        <v>3.92</v>
      </c>
      <c r="F4941" s="131" t="s">
        <v>9</v>
      </c>
      <c r="G4941" s="143" t="s">
        <v>2551</v>
      </c>
      <c r="H4941" s="134" t="s">
        <v>510</v>
      </c>
      <c r="I4941" s="192" t="s">
        <v>4099</v>
      </c>
      <c r="J4941" s="184">
        <f>IF(F4941="USD", E4941, E4941 * IFERROR(VLOOKUP(F4941, EXCHANGE_RATE!A:B, 2, FALSE), "Currency not found"))</f>
        <v>3.92</v>
      </c>
      <c r="K4941" s="184">
        <f t="shared" si="457"/>
        <v>3.92</v>
      </c>
      <c r="L4941" s="184">
        <f>IF(C4941="MTS", B4941, B4941 * IFERROR(VLOOKUP(C4941, 'QTY_CONVERSIONS '!A:B, 2, FALSE), "Units not  found"))</f>
        <v>5</v>
      </c>
      <c r="M4941" s="185">
        <f t="shared" si="458"/>
        <v>19600</v>
      </c>
      <c r="N4941" s="143" t="str">
        <f>IFERROR(VLOOKUP(D4941, Product_Category!A:B, 2, FALSE), "Uncategorized")</f>
        <v>CROSCARMELLOSE SODIUM</v>
      </c>
      <c r="O4941" s="186">
        <f t="shared" si="460"/>
        <v>3920</v>
      </c>
      <c r="P4941" s="185">
        <f t="shared" si="459"/>
        <v>19600</v>
      </c>
      <c r="Q4941" s="143">
        <v>2024</v>
      </c>
      <c r="R4941" s="143" t="str">
        <f>IFERROR(VLOOKUP(G4941,'SOURCE COMPANY'!A:B, 2, FALSE), "")</f>
        <v>ARKOS CORP</v>
      </c>
      <c r="S4941" s="143" t="str">
        <f>IFERROR(VLOOKUP(H4941,'CUSTOMER NAME'!A:B, 2, FALSE), "")</f>
        <v>TO THE ORDER</v>
      </c>
    </row>
    <row r="4942" spans="1:19">
      <c r="A4942" s="133" t="s">
        <v>860</v>
      </c>
      <c r="B4942" s="131">
        <v>10000</v>
      </c>
      <c r="C4942" s="131" t="s">
        <v>7</v>
      </c>
      <c r="D4942" s="131" t="s">
        <v>769</v>
      </c>
      <c r="E4942" s="260">
        <v>1.92</v>
      </c>
      <c r="F4942" s="131" t="s">
        <v>9</v>
      </c>
      <c r="G4942" s="143" t="s">
        <v>2551</v>
      </c>
      <c r="H4942" s="134" t="s">
        <v>510</v>
      </c>
      <c r="I4942" s="192" t="s">
        <v>4099</v>
      </c>
      <c r="J4942" s="184">
        <f>IF(F4942="USD", E4942, E4942 * IFERROR(VLOOKUP(F4942, EXCHANGE_RATE!A:B, 2, FALSE), "Currency not found"))</f>
        <v>1.92</v>
      </c>
      <c r="K4942" s="184">
        <f t="shared" si="457"/>
        <v>1.92</v>
      </c>
      <c r="L4942" s="184">
        <f>IF(C4942="MTS", B4942, B4942 * IFERROR(VLOOKUP(C4942, 'QTY_CONVERSIONS '!A:B, 2, FALSE), "Units not  found"))</f>
        <v>10</v>
      </c>
      <c r="M4942" s="185">
        <f t="shared" si="458"/>
        <v>19200</v>
      </c>
      <c r="N4942" s="143" t="str">
        <f>IFERROR(VLOOKUP(D4942, Product_Category!A:B, 2, FALSE), "Uncategorized")</f>
        <v>MCC</v>
      </c>
      <c r="O4942" s="186">
        <f t="shared" si="460"/>
        <v>1920</v>
      </c>
      <c r="P4942" s="185">
        <f t="shared" si="459"/>
        <v>19200</v>
      </c>
      <c r="Q4942" s="143">
        <v>2024</v>
      </c>
      <c r="R4942" s="143" t="str">
        <f>IFERROR(VLOOKUP(G4942,'SOURCE COMPANY'!A:B, 2, FALSE), "")</f>
        <v>ARKOS CORP</v>
      </c>
      <c r="S4942" s="143" t="str">
        <f>IFERROR(VLOOKUP(H4942,'CUSTOMER NAME'!A:B, 2, FALSE), "")</f>
        <v>TO THE ORDER</v>
      </c>
    </row>
    <row r="4943" spans="1:19">
      <c r="A4943" s="133" t="s">
        <v>860</v>
      </c>
      <c r="B4943" s="131">
        <v>10000</v>
      </c>
      <c r="C4943" s="131" t="s">
        <v>7</v>
      </c>
      <c r="D4943" s="131" t="s">
        <v>1606</v>
      </c>
      <c r="E4943" s="260">
        <v>2.35</v>
      </c>
      <c r="F4943" s="131" t="s">
        <v>9</v>
      </c>
      <c r="G4943" s="143" t="s">
        <v>2551</v>
      </c>
      <c r="H4943" s="134" t="s">
        <v>510</v>
      </c>
      <c r="I4943" s="192" t="s">
        <v>4099</v>
      </c>
      <c r="J4943" s="184">
        <f>IF(F4943="USD", E4943, E4943 * IFERROR(VLOOKUP(F4943, EXCHANGE_RATE!A:B, 2, FALSE), "Currency not found"))</f>
        <v>2.35</v>
      </c>
      <c r="K4943" s="184">
        <f t="shared" si="457"/>
        <v>2.35</v>
      </c>
      <c r="L4943" s="184">
        <f>IF(C4943="MTS", B4943, B4943 * IFERROR(VLOOKUP(C4943, 'QTY_CONVERSIONS '!A:B, 2, FALSE), "Units not  found"))</f>
        <v>10</v>
      </c>
      <c r="M4943" s="185">
        <f t="shared" si="458"/>
        <v>23500</v>
      </c>
      <c r="N4943" s="143" t="str">
        <f>IFERROR(VLOOKUP(D4943, Product_Category!A:B, 2, FALSE), "Uncategorized")</f>
        <v>MCC</v>
      </c>
      <c r="O4943" s="186">
        <f t="shared" si="460"/>
        <v>2350</v>
      </c>
      <c r="P4943" s="185">
        <f t="shared" si="459"/>
        <v>23500</v>
      </c>
      <c r="Q4943" s="143">
        <v>2024</v>
      </c>
      <c r="R4943" s="143" t="str">
        <f>IFERROR(VLOOKUP(G4943,'SOURCE COMPANY'!A:B, 2, FALSE), "")</f>
        <v>ARKOS CORP</v>
      </c>
      <c r="S4943" s="143" t="str">
        <f>IFERROR(VLOOKUP(H4943,'CUSTOMER NAME'!A:B, 2, FALSE), "")</f>
        <v>TO THE ORDER</v>
      </c>
    </row>
    <row r="4944" spans="1:19">
      <c r="A4944" s="133" t="s">
        <v>860</v>
      </c>
      <c r="B4944" s="131">
        <v>6000</v>
      </c>
      <c r="C4944" s="131" t="s">
        <v>7</v>
      </c>
      <c r="D4944" s="131" t="s">
        <v>1994</v>
      </c>
      <c r="E4944" s="260">
        <v>2.35</v>
      </c>
      <c r="F4944" s="131" t="s">
        <v>9</v>
      </c>
      <c r="G4944" s="143" t="s">
        <v>2551</v>
      </c>
      <c r="H4944" s="134" t="s">
        <v>510</v>
      </c>
      <c r="I4944" s="192" t="s">
        <v>4099</v>
      </c>
      <c r="J4944" s="184">
        <f>IF(F4944="USD", E4944, E4944 * IFERROR(VLOOKUP(F4944, EXCHANGE_RATE!A:B, 2, FALSE), "Currency not found"))</f>
        <v>2.35</v>
      </c>
      <c r="K4944" s="184">
        <f t="shared" si="457"/>
        <v>2.35</v>
      </c>
      <c r="L4944" s="184">
        <f>IF(C4944="MTS", B4944, B4944 * IFERROR(VLOOKUP(C4944, 'QTY_CONVERSIONS '!A:B, 2, FALSE), "Units not  found"))</f>
        <v>6</v>
      </c>
      <c r="M4944" s="185">
        <f t="shared" si="458"/>
        <v>14100</v>
      </c>
      <c r="N4944" s="143" t="str">
        <f>IFERROR(VLOOKUP(D4944, Product_Category!A:B, 2, FALSE), "Uncategorized")</f>
        <v>MCC</v>
      </c>
      <c r="O4944" s="186">
        <f t="shared" si="460"/>
        <v>2350</v>
      </c>
      <c r="P4944" s="185">
        <f t="shared" si="459"/>
        <v>14100</v>
      </c>
      <c r="Q4944" s="143">
        <v>2024</v>
      </c>
      <c r="R4944" s="143" t="str">
        <f>IFERROR(VLOOKUP(G4944,'SOURCE COMPANY'!A:B, 2, FALSE), "")</f>
        <v>ARKOS CORP</v>
      </c>
      <c r="S4944" s="143" t="str">
        <f>IFERROR(VLOOKUP(H4944,'CUSTOMER NAME'!A:B, 2, FALSE), "")</f>
        <v>TO THE ORDER</v>
      </c>
    </row>
    <row r="4945" spans="1:19">
      <c r="A4945" s="133" t="s">
        <v>860</v>
      </c>
      <c r="B4945" s="131">
        <v>1100</v>
      </c>
      <c r="C4945" s="131" t="s">
        <v>7</v>
      </c>
      <c r="D4945" s="131" t="s">
        <v>4100</v>
      </c>
      <c r="E4945" s="260" t="s">
        <v>4147</v>
      </c>
      <c r="F4945" s="131" t="s">
        <v>9</v>
      </c>
      <c r="G4945" s="143" t="s">
        <v>530</v>
      </c>
      <c r="H4945" s="134" t="s">
        <v>510</v>
      </c>
      <c r="I4945" s="192" t="s">
        <v>4099</v>
      </c>
      <c r="J4945" s="184" t="str">
        <f>IF(F4945="USD", E4945, E4945 * IFERROR(VLOOKUP(F4945, EXCHANGE_RATE!A:B, 2, FALSE), "Currency not found"))</f>
        <v>3.39</v>
      </c>
      <c r="K4945" s="184">
        <f t="shared" si="457"/>
        <v>3.39</v>
      </c>
      <c r="L4945" s="184">
        <f>IF(C4945="MTS", B4945, B4945 * IFERROR(VLOOKUP(C4945, 'QTY_CONVERSIONS '!A:B, 2, FALSE), "Units not  found"))</f>
        <v>1.1000000000000001</v>
      </c>
      <c r="M4945" s="185">
        <f t="shared" si="458"/>
        <v>3729</v>
      </c>
      <c r="N4945" s="143" t="str">
        <f>IFERROR(VLOOKUP(D4945, Product_Category!A:B, 2, FALSE), "Uncategorized")</f>
        <v>MAGNESIUM STEARATE</v>
      </c>
      <c r="O4945" s="186">
        <f t="shared" si="460"/>
        <v>3390</v>
      </c>
      <c r="P4945" s="185">
        <f t="shared" si="459"/>
        <v>3729.0000000000005</v>
      </c>
      <c r="Q4945" s="143">
        <v>2024</v>
      </c>
      <c r="R4945" s="143" t="str">
        <f>IFERROR(VLOOKUP(G4945,'SOURCE COMPANY'!A:B, 2, FALSE), "")</f>
        <v>NITIKA PHARMA</v>
      </c>
      <c r="S4945" s="143" t="str">
        <f>IFERROR(VLOOKUP(H4945,'CUSTOMER NAME'!A:B, 2, FALSE), "")</f>
        <v>TO THE ORDER</v>
      </c>
    </row>
    <row r="4946" spans="1:19">
      <c r="A4946" s="133" t="s">
        <v>860</v>
      </c>
      <c r="B4946" s="131">
        <v>8000</v>
      </c>
      <c r="C4946" s="131" t="s">
        <v>7</v>
      </c>
      <c r="D4946" s="131" t="s">
        <v>3897</v>
      </c>
      <c r="E4946" s="260">
        <v>4.8</v>
      </c>
      <c r="F4946" s="131" t="s">
        <v>9</v>
      </c>
      <c r="G4946" s="131" t="s">
        <v>870</v>
      </c>
      <c r="H4946" s="134" t="s">
        <v>510</v>
      </c>
      <c r="I4946" s="192" t="s">
        <v>4099</v>
      </c>
      <c r="J4946" s="184">
        <f>IF(F4946="USD", E4946, E4946 * IFERROR(VLOOKUP(F4946, EXCHANGE_RATE!A:B, 2, FALSE), "Currency not found"))</f>
        <v>4.8</v>
      </c>
      <c r="K4946" s="184">
        <f t="shared" si="457"/>
        <v>4.8</v>
      </c>
      <c r="L4946" s="184">
        <f>IF(C4946="MTS", B4946, B4946 * IFERROR(VLOOKUP(C4946, 'QTY_CONVERSIONS '!A:B, 2, FALSE), "Units not  found"))</f>
        <v>8</v>
      </c>
      <c r="M4946" s="185">
        <f t="shared" si="458"/>
        <v>38400</v>
      </c>
      <c r="N4946" s="143" t="str">
        <f>IFERROR(VLOOKUP(D4946, Product_Category!A:B, 2, FALSE), "Uncategorized")</f>
        <v>CROSCARMELLOSE SODIUM</v>
      </c>
      <c r="O4946" s="186">
        <f t="shared" si="460"/>
        <v>4800</v>
      </c>
      <c r="P4946" s="185">
        <f t="shared" si="459"/>
        <v>38400</v>
      </c>
      <c r="Q4946" s="143">
        <v>2024</v>
      </c>
      <c r="R4946" s="143" t="str">
        <f>IFERROR(VLOOKUP(G4946,'SOURCE COMPANY'!A:B, 2, FALSE), "")</f>
        <v>PADMASHREE ENTERPRISE</v>
      </c>
      <c r="S4946" s="143" t="str">
        <f>IFERROR(VLOOKUP(H4946,'CUSTOMER NAME'!A:B, 2, FALSE), "")</f>
        <v>TO THE ORDER</v>
      </c>
    </row>
    <row r="4947" spans="1:19">
      <c r="A4947" s="133" t="s">
        <v>860</v>
      </c>
      <c r="B4947" s="131">
        <v>2000</v>
      </c>
      <c r="C4947" s="131" t="s">
        <v>7</v>
      </c>
      <c r="D4947" s="131" t="s">
        <v>910</v>
      </c>
      <c r="E4947" s="260" t="s">
        <v>4145</v>
      </c>
      <c r="F4947" s="131" t="s">
        <v>9</v>
      </c>
      <c r="G4947" s="131" t="s">
        <v>870</v>
      </c>
      <c r="H4947" s="134" t="s">
        <v>510</v>
      </c>
      <c r="I4947" s="192" t="s">
        <v>4099</v>
      </c>
      <c r="J4947" s="184" t="str">
        <f>IF(F4947="USD", E4947, E4947 * IFERROR(VLOOKUP(F4947, EXCHANGE_RATE!A:B, 2, FALSE), "Currency not found"))</f>
        <v>2.00</v>
      </c>
      <c r="K4947" s="184">
        <f t="shared" si="457"/>
        <v>2</v>
      </c>
      <c r="L4947" s="184">
        <f>IF(C4947="MTS", B4947, B4947 * IFERROR(VLOOKUP(C4947, 'QTY_CONVERSIONS '!A:B, 2, FALSE), "Units not  found"))</f>
        <v>2</v>
      </c>
      <c r="M4947" s="185">
        <f t="shared" si="458"/>
        <v>4000</v>
      </c>
      <c r="N4947" s="143" t="str">
        <f>IFERROR(VLOOKUP(D4947, Product_Category!A:B, 2, FALSE), "Uncategorized")</f>
        <v>MAGNESIUM STEARATE</v>
      </c>
      <c r="O4947" s="186">
        <f t="shared" si="460"/>
        <v>2000</v>
      </c>
      <c r="P4947" s="185">
        <f t="shared" si="459"/>
        <v>4000</v>
      </c>
      <c r="Q4947" s="143">
        <v>2024</v>
      </c>
      <c r="R4947" s="143" t="str">
        <f>IFERROR(VLOOKUP(G4947,'SOURCE COMPANY'!A:B, 2, FALSE), "")</f>
        <v>PADMASHREE ENTERPRISE</v>
      </c>
      <c r="S4947" s="143" t="str">
        <f>IFERROR(VLOOKUP(H4947,'CUSTOMER NAME'!A:B, 2, FALSE), "")</f>
        <v>TO THE ORDER</v>
      </c>
    </row>
    <row r="4948" spans="1:19">
      <c r="A4948" s="133" t="s">
        <v>860</v>
      </c>
      <c r="B4948" s="131">
        <v>12000</v>
      </c>
      <c r="C4948" s="131" t="s">
        <v>7</v>
      </c>
      <c r="D4948" s="131" t="s">
        <v>769</v>
      </c>
      <c r="E4948" s="260">
        <v>2.46</v>
      </c>
      <c r="F4948" s="131" t="s">
        <v>9</v>
      </c>
      <c r="G4948" s="131" t="s">
        <v>870</v>
      </c>
      <c r="H4948" s="134" t="s">
        <v>510</v>
      </c>
      <c r="I4948" s="192" t="s">
        <v>4099</v>
      </c>
      <c r="J4948" s="184">
        <f>IF(F4948="USD", E4948, E4948 * IFERROR(VLOOKUP(F4948, EXCHANGE_RATE!A:B, 2, FALSE), "Currency not found"))</f>
        <v>2.46</v>
      </c>
      <c r="K4948" s="184">
        <f t="shared" si="457"/>
        <v>2.46</v>
      </c>
      <c r="L4948" s="184">
        <f>IF(C4948="MTS", B4948, B4948 * IFERROR(VLOOKUP(C4948, 'QTY_CONVERSIONS '!A:B, 2, FALSE), "Units not  found"))</f>
        <v>12</v>
      </c>
      <c r="M4948" s="185">
        <f t="shared" si="458"/>
        <v>29520</v>
      </c>
      <c r="N4948" s="143" t="str">
        <f>IFERROR(VLOOKUP(D4948, Product_Category!A:B, 2, FALSE), "Uncategorized")</f>
        <v>MCC</v>
      </c>
      <c r="O4948" s="186">
        <f t="shared" si="460"/>
        <v>2460</v>
      </c>
      <c r="P4948" s="185">
        <f t="shared" si="459"/>
        <v>29520</v>
      </c>
      <c r="Q4948" s="143">
        <v>2024</v>
      </c>
      <c r="R4948" s="143" t="str">
        <f>IFERROR(VLOOKUP(G4948,'SOURCE COMPANY'!A:B, 2, FALSE), "")</f>
        <v>PADMASHREE ENTERPRISE</v>
      </c>
      <c r="S4948" s="143" t="str">
        <f>IFERROR(VLOOKUP(H4948,'CUSTOMER NAME'!A:B, 2, FALSE), "")</f>
        <v>TO THE ORDER</v>
      </c>
    </row>
    <row r="4949" spans="1:19">
      <c r="A4949" s="133" t="s">
        <v>860</v>
      </c>
      <c r="B4949" s="131">
        <v>3000</v>
      </c>
      <c r="C4949" s="131" t="s">
        <v>7</v>
      </c>
      <c r="D4949" s="131" t="s">
        <v>3897</v>
      </c>
      <c r="E4949" s="260">
        <v>4</v>
      </c>
      <c r="F4949" s="131" t="s">
        <v>9</v>
      </c>
      <c r="G4949" s="131" t="s">
        <v>1850</v>
      </c>
      <c r="H4949" s="134" t="s">
        <v>510</v>
      </c>
      <c r="I4949" s="192" t="s">
        <v>4099</v>
      </c>
      <c r="J4949" s="184">
        <f>IF(F4949="USD", E4949, E4949 * IFERROR(VLOOKUP(F4949, EXCHANGE_RATE!A:B, 2, FALSE), "Currency not found"))</f>
        <v>4</v>
      </c>
      <c r="K4949" s="184">
        <f t="shared" si="457"/>
        <v>4</v>
      </c>
      <c r="L4949" s="184">
        <f>IF(C4949="MTS", B4949, B4949 * IFERROR(VLOOKUP(C4949, 'QTY_CONVERSIONS '!A:B, 2, FALSE), "Units not  found"))</f>
        <v>3</v>
      </c>
      <c r="M4949" s="185">
        <f t="shared" si="458"/>
        <v>12000</v>
      </c>
      <c r="N4949" s="143" t="str">
        <f>IFERROR(VLOOKUP(D4949, Product_Category!A:B, 2, FALSE), "Uncategorized")</f>
        <v>CROSCARMELLOSE SODIUM</v>
      </c>
      <c r="O4949" s="186">
        <f t="shared" si="460"/>
        <v>4000</v>
      </c>
      <c r="P4949" s="185">
        <f t="shared" si="459"/>
        <v>12000</v>
      </c>
      <c r="Q4949" s="143">
        <v>2024</v>
      </c>
      <c r="R4949" s="143" t="str">
        <f>IFERROR(VLOOKUP(G4949,'SOURCE COMPANY'!A:B, 2, FALSE), "")</f>
        <v>Prachin Chemical</v>
      </c>
      <c r="S4949" s="143" t="str">
        <f>IFERROR(VLOOKUP(H4949,'CUSTOMER NAME'!A:B, 2, FALSE), "")</f>
        <v>TO THE ORDER</v>
      </c>
    </row>
    <row r="4950" spans="1:19">
      <c r="A4950" s="133" t="s">
        <v>860</v>
      </c>
      <c r="B4950" s="131">
        <v>6000</v>
      </c>
      <c r="C4950" s="131" t="s">
        <v>7</v>
      </c>
      <c r="D4950" s="131" t="s">
        <v>4109</v>
      </c>
      <c r="E4950" s="260">
        <v>2.1</v>
      </c>
      <c r="F4950" s="131" t="s">
        <v>9</v>
      </c>
      <c r="G4950" s="131" t="s">
        <v>2679</v>
      </c>
      <c r="H4950" s="134" t="s">
        <v>510</v>
      </c>
      <c r="I4950" s="192" t="s">
        <v>4099</v>
      </c>
      <c r="J4950" s="184">
        <f>IF(F4950="USD", E4950, E4950 * IFERROR(VLOOKUP(F4950, EXCHANGE_RATE!A:B, 2, FALSE), "Currency not found"))</f>
        <v>2.1</v>
      </c>
      <c r="K4950" s="184">
        <f t="shared" si="457"/>
        <v>2.1</v>
      </c>
      <c r="L4950" s="184">
        <f>IF(C4950="MTS", B4950, B4950 * IFERROR(VLOOKUP(C4950, 'QTY_CONVERSIONS '!A:B, 2, FALSE), "Units not  found"))</f>
        <v>6</v>
      </c>
      <c r="M4950" s="185">
        <f t="shared" si="458"/>
        <v>12600</v>
      </c>
      <c r="N4950" s="143" t="str">
        <f>IFERROR(VLOOKUP(D4950, Product_Category!A:B, 2, FALSE), "Uncategorized")</f>
        <v>MCC</v>
      </c>
      <c r="O4950" s="186">
        <f t="shared" si="460"/>
        <v>2100</v>
      </c>
      <c r="P4950" s="185">
        <f t="shared" si="459"/>
        <v>12600</v>
      </c>
      <c r="Q4950" s="143">
        <v>2024</v>
      </c>
      <c r="R4950" s="143" t="str">
        <f>IFERROR(VLOOKUP(G4950,'SOURCE COMPANY'!A:B, 2, FALSE), "")</f>
        <v>Sigachi Industries limited</v>
      </c>
      <c r="S4950" s="143" t="str">
        <f>IFERROR(VLOOKUP(H4950,'CUSTOMER NAME'!A:B, 2, FALSE), "")</f>
        <v>TO THE ORDER</v>
      </c>
    </row>
    <row r="4951" spans="1:19">
      <c r="A4951" s="133" t="s">
        <v>860</v>
      </c>
      <c r="B4951" s="131">
        <v>17000</v>
      </c>
      <c r="C4951" s="131" t="s">
        <v>7</v>
      </c>
      <c r="D4951" s="131" t="s">
        <v>4110</v>
      </c>
      <c r="E4951" s="260">
        <v>1.95</v>
      </c>
      <c r="F4951" s="131" t="s">
        <v>9</v>
      </c>
      <c r="G4951" s="131" t="s">
        <v>2679</v>
      </c>
      <c r="H4951" s="134" t="s">
        <v>510</v>
      </c>
      <c r="I4951" s="192" t="s">
        <v>4099</v>
      </c>
      <c r="J4951" s="184">
        <f>IF(F4951="USD", E4951, E4951 * IFERROR(VLOOKUP(F4951, EXCHANGE_RATE!A:B, 2, FALSE), "Currency not found"))</f>
        <v>1.95</v>
      </c>
      <c r="K4951" s="184">
        <f t="shared" si="457"/>
        <v>1.95</v>
      </c>
      <c r="L4951" s="184">
        <f>IF(C4951="MTS", B4951, B4951 * IFERROR(VLOOKUP(C4951, 'QTY_CONVERSIONS '!A:B, 2, FALSE), "Units not  found"))</f>
        <v>17</v>
      </c>
      <c r="M4951" s="185">
        <f t="shared" si="458"/>
        <v>33150</v>
      </c>
      <c r="N4951" s="143" t="str">
        <f>IFERROR(VLOOKUP(D4951, Product_Category!A:B, 2, FALSE), "Uncategorized")</f>
        <v>MCC</v>
      </c>
      <c r="O4951" s="186">
        <f t="shared" si="460"/>
        <v>1950</v>
      </c>
      <c r="P4951" s="185">
        <f t="shared" si="459"/>
        <v>33150</v>
      </c>
      <c r="Q4951" s="143">
        <v>2024</v>
      </c>
      <c r="R4951" s="143" t="str">
        <f>IFERROR(VLOOKUP(G4951,'SOURCE COMPANY'!A:B, 2, FALSE), "")</f>
        <v>Sigachi Industries limited</v>
      </c>
      <c r="S4951" s="143" t="str">
        <f>IFERROR(VLOOKUP(H4951,'CUSTOMER NAME'!A:B, 2, FALSE), "")</f>
        <v>TO THE ORDER</v>
      </c>
    </row>
    <row r="4952" spans="1:19">
      <c r="A4952" s="133" t="s">
        <v>860</v>
      </c>
      <c r="B4952" s="131">
        <v>18000</v>
      </c>
      <c r="C4952" s="131" t="s">
        <v>7</v>
      </c>
      <c r="D4952" s="131" t="s">
        <v>4110</v>
      </c>
      <c r="E4952" s="260">
        <v>2.1</v>
      </c>
      <c r="F4952" s="131" t="s">
        <v>9</v>
      </c>
      <c r="G4952" s="131" t="s">
        <v>2679</v>
      </c>
      <c r="H4952" s="134" t="s">
        <v>510</v>
      </c>
      <c r="I4952" s="192" t="s">
        <v>4099</v>
      </c>
      <c r="J4952" s="184">
        <f>IF(F4952="USD", E4952, E4952 * IFERROR(VLOOKUP(F4952, EXCHANGE_RATE!A:B, 2, FALSE), "Currency not found"))</f>
        <v>2.1</v>
      </c>
      <c r="K4952" s="184">
        <f t="shared" si="457"/>
        <v>2.1</v>
      </c>
      <c r="L4952" s="184">
        <f>IF(C4952="MTS", B4952, B4952 * IFERROR(VLOOKUP(C4952, 'QTY_CONVERSIONS '!A:B, 2, FALSE), "Units not  found"))</f>
        <v>18</v>
      </c>
      <c r="M4952" s="185">
        <f t="shared" si="458"/>
        <v>37800</v>
      </c>
      <c r="N4952" s="143" t="str">
        <f>IFERROR(VLOOKUP(D4952, Product_Category!A:B, 2, FALSE), "Uncategorized")</f>
        <v>MCC</v>
      </c>
      <c r="O4952" s="186">
        <f t="shared" si="460"/>
        <v>2100</v>
      </c>
      <c r="P4952" s="185">
        <f t="shared" si="459"/>
        <v>37800</v>
      </c>
      <c r="Q4952" s="143">
        <v>2024</v>
      </c>
      <c r="R4952" s="143" t="str">
        <f>IFERROR(VLOOKUP(G4952,'SOURCE COMPANY'!A:B, 2, FALSE), "")</f>
        <v>Sigachi Industries limited</v>
      </c>
      <c r="S4952" s="143" t="str">
        <f>IFERROR(VLOOKUP(H4952,'CUSTOMER NAME'!A:B, 2, FALSE), "")</f>
        <v>TO THE ORDER</v>
      </c>
    </row>
    <row r="4953" spans="1:19">
      <c r="A4953" s="135" t="s">
        <v>860</v>
      </c>
      <c r="B4953" s="132">
        <v>2000</v>
      </c>
      <c r="C4953" s="132" t="s">
        <v>7</v>
      </c>
      <c r="D4953" s="132" t="s">
        <v>4111</v>
      </c>
      <c r="E4953" s="261">
        <v>3.1</v>
      </c>
      <c r="F4953" s="132" t="s">
        <v>9</v>
      </c>
      <c r="G4953" s="131" t="s">
        <v>2679</v>
      </c>
      <c r="H4953" s="136" t="s">
        <v>510</v>
      </c>
      <c r="I4953" s="192" t="s">
        <v>4099</v>
      </c>
      <c r="J4953" s="184">
        <f>IF(F4953="USD", E4953, E4953 * IFERROR(VLOOKUP(F4953, EXCHANGE_RATE!A:B, 2, FALSE), "Currency not found"))</f>
        <v>3.1</v>
      </c>
      <c r="K4953" s="184">
        <f t="shared" si="457"/>
        <v>3.1</v>
      </c>
      <c r="L4953" s="184">
        <f>IF(C4953="MTS", B4953, B4953 * IFERROR(VLOOKUP(C4953, 'QTY_CONVERSIONS '!A:B, 2, FALSE), "Units not  found"))</f>
        <v>2</v>
      </c>
      <c r="M4953" s="185">
        <f t="shared" si="458"/>
        <v>6200</v>
      </c>
      <c r="N4953" s="143" t="str">
        <f>IFERROR(VLOOKUP(D4953, Product_Category!A:B, 2, FALSE), "Uncategorized")</f>
        <v>MCC</v>
      </c>
      <c r="O4953" s="186">
        <f t="shared" si="460"/>
        <v>3100</v>
      </c>
      <c r="P4953" s="185">
        <f t="shared" si="459"/>
        <v>6200</v>
      </c>
      <c r="Q4953" s="143">
        <v>2024</v>
      </c>
      <c r="R4953" s="143" t="str">
        <f>IFERROR(VLOOKUP(G4953,'SOURCE COMPANY'!A:B, 2, FALSE), "")</f>
        <v>Sigachi Industries limited</v>
      </c>
      <c r="S4953" s="143" t="str">
        <f>IFERROR(VLOOKUP(H4953,'CUSTOMER NAME'!A:B, 2, FALSE), "")</f>
        <v>TO THE ORDER</v>
      </c>
    </row>
    <row r="4954" spans="1:19">
      <c r="A4954" s="133" t="s">
        <v>860</v>
      </c>
      <c r="B4954" s="131">
        <v>5000</v>
      </c>
      <c r="C4954" s="131" t="s">
        <v>7</v>
      </c>
      <c r="D4954" s="131" t="s">
        <v>910</v>
      </c>
      <c r="E4954" s="260" t="s">
        <v>4144</v>
      </c>
      <c r="F4954" s="131" t="s">
        <v>9</v>
      </c>
      <c r="G4954" s="131" t="s">
        <v>2679</v>
      </c>
      <c r="H4954" s="134" t="s">
        <v>510</v>
      </c>
      <c r="I4954" s="192" t="s">
        <v>4099</v>
      </c>
      <c r="J4954" s="184" t="str">
        <f>IF(F4954="USD", E4954, E4954 * IFERROR(VLOOKUP(F4954, EXCHANGE_RATE!A:B, 2, FALSE), "Currency not found"))</f>
        <v>2.20</v>
      </c>
      <c r="K4954" s="184">
        <f t="shared" si="457"/>
        <v>2.2000000000000002</v>
      </c>
      <c r="L4954" s="184">
        <f>IF(C4954="MTS", B4954, B4954 * IFERROR(VLOOKUP(C4954, 'QTY_CONVERSIONS '!A:B, 2, FALSE), "Units not  found"))</f>
        <v>5</v>
      </c>
      <c r="M4954" s="185">
        <f t="shared" si="458"/>
        <v>11000</v>
      </c>
      <c r="N4954" s="143" t="str">
        <f>IFERROR(VLOOKUP(D4954, Product_Category!A:B, 2, FALSE), "Uncategorized")</f>
        <v>MAGNESIUM STEARATE</v>
      </c>
      <c r="O4954" s="186">
        <f t="shared" si="460"/>
        <v>2200</v>
      </c>
      <c r="P4954" s="185">
        <f t="shared" si="459"/>
        <v>11000</v>
      </c>
      <c r="Q4954" s="143">
        <v>2024</v>
      </c>
      <c r="R4954" s="143" t="str">
        <f>IFERROR(VLOOKUP(G4954,'SOURCE COMPANY'!A:B, 2, FALSE), "")</f>
        <v>Sigachi Industries limited</v>
      </c>
      <c r="S4954" s="143" t="str">
        <f>IFERROR(VLOOKUP(H4954,'CUSTOMER NAME'!A:B, 2, FALSE), "")</f>
        <v>TO THE ORDER</v>
      </c>
    </row>
    <row r="4955" spans="1:19">
      <c r="A4955" s="133" t="s">
        <v>230</v>
      </c>
      <c r="B4955" s="131">
        <v>0.05</v>
      </c>
      <c r="C4955" s="131" t="s">
        <v>7</v>
      </c>
      <c r="D4955" s="131" t="s">
        <v>3897</v>
      </c>
      <c r="E4955" s="260">
        <v>10</v>
      </c>
      <c r="F4955" s="131" t="s">
        <v>1718</v>
      </c>
      <c r="G4955" s="120" t="s">
        <v>3152</v>
      </c>
      <c r="H4955" s="134" t="s">
        <v>4150</v>
      </c>
      <c r="I4955" s="192" t="s">
        <v>4099</v>
      </c>
      <c r="J4955" s="184">
        <f>IF(F4955="USD", E4955, E4955 * IFERROR(VLOOKUP(F4955, EXCHANGE_RATE!A:B, 2, FALSE), "Currency not found"))</f>
        <v>10.700000000000001</v>
      </c>
      <c r="K4955" s="184">
        <f t="shared" si="457"/>
        <v>10.7</v>
      </c>
      <c r="L4955" s="184">
        <f>IF(C4955="MTS", B4955, B4955 * IFERROR(VLOOKUP(C4955, 'QTY_CONVERSIONS '!A:B, 2, FALSE), "Units not  found"))</f>
        <v>5.0000000000000002E-5</v>
      </c>
      <c r="M4955" s="185">
        <f t="shared" si="458"/>
        <v>0.53500000000000003</v>
      </c>
      <c r="N4955" s="143" t="str">
        <f>IFERROR(VLOOKUP(D4955, Product_Category!A:B, 2, FALSE), "Uncategorized")</f>
        <v>CROSCARMELLOSE SODIUM</v>
      </c>
      <c r="O4955" s="186">
        <f t="shared" si="460"/>
        <v>10700</v>
      </c>
      <c r="P4955" s="185">
        <f t="shared" si="459"/>
        <v>0.53500000000000003</v>
      </c>
      <c r="Q4955" s="143">
        <v>2024</v>
      </c>
      <c r="R4955" s="143" t="str">
        <f>IFERROR(VLOOKUP(G4955,'SOURCE COMPANY'!A:B, 2, FALSE), "")</f>
        <v>CENTAUR PHARMA</v>
      </c>
      <c r="S4955" s="143" t="str">
        <f>IFERROR(VLOOKUP(H4955,'CUSTOMER NAME'!A:B, 2, FALSE), "")</f>
        <v>DR. PHILIPP OTTERSBACH</v>
      </c>
    </row>
    <row r="4956" spans="1:19">
      <c r="A4956" s="133" t="s">
        <v>230</v>
      </c>
      <c r="B4956" s="131">
        <v>250</v>
      </c>
      <c r="C4956" s="131" t="s">
        <v>7</v>
      </c>
      <c r="D4956" s="131" t="s">
        <v>4112</v>
      </c>
      <c r="E4956" s="260">
        <v>9</v>
      </c>
      <c r="F4956" s="131" t="s">
        <v>9</v>
      </c>
      <c r="G4956" s="143" t="s">
        <v>1941</v>
      </c>
      <c r="H4956" s="134" t="s">
        <v>1942</v>
      </c>
      <c r="I4956" s="192" t="s">
        <v>4099</v>
      </c>
      <c r="J4956" s="184">
        <f>IF(F4956="USD", E4956, E4956 * IFERROR(VLOOKUP(F4956, EXCHANGE_RATE!A:B, 2, FALSE), "Currency not found"))</f>
        <v>9</v>
      </c>
      <c r="K4956" s="184">
        <f t="shared" si="457"/>
        <v>9</v>
      </c>
      <c r="L4956" s="184">
        <f>IF(C4956="MTS", B4956, B4956 * IFERROR(VLOOKUP(C4956, 'QTY_CONVERSIONS '!A:B, 2, FALSE), "Units not  found"))</f>
        <v>0.25</v>
      </c>
      <c r="M4956" s="185">
        <f t="shared" si="458"/>
        <v>2250</v>
      </c>
      <c r="N4956" s="143" t="str">
        <f>IFERROR(VLOOKUP(D4956, Product_Category!A:B, 2, FALSE), "Uncategorized")</f>
        <v>MCC</v>
      </c>
      <c r="O4956" s="186">
        <f t="shared" si="460"/>
        <v>9000</v>
      </c>
      <c r="P4956" s="185">
        <f t="shared" si="459"/>
        <v>2250</v>
      </c>
      <c r="Q4956" s="143">
        <v>2024</v>
      </c>
      <c r="R4956" s="143" t="str">
        <f>IFERROR(VLOOKUP(G4956,'SOURCE COMPANY'!A:B, 2, FALSE), "")</f>
        <v>LUPIN LIMITED</v>
      </c>
      <c r="S4956" s="143" t="str">
        <f>IFERROR(VLOOKUP(H4956,'CUSTOMER NAME'!A:B, 2, FALSE), "")</f>
        <v>FETTE COMPACTING</v>
      </c>
    </row>
    <row r="4957" spans="1:19">
      <c r="A4957" s="133" t="s">
        <v>230</v>
      </c>
      <c r="B4957" s="131">
        <v>100</v>
      </c>
      <c r="C4957" s="131" t="s">
        <v>7</v>
      </c>
      <c r="D4957" s="131" t="s">
        <v>3852</v>
      </c>
      <c r="E4957" s="260">
        <v>25.5</v>
      </c>
      <c r="F4957" s="131" t="s">
        <v>9</v>
      </c>
      <c r="G4957" s="143" t="s">
        <v>732</v>
      </c>
      <c r="H4957" s="134" t="s">
        <v>4151</v>
      </c>
      <c r="I4957" s="192" t="s">
        <v>4099</v>
      </c>
      <c r="J4957" s="184">
        <f>IF(F4957="USD", E4957, E4957 * IFERROR(VLOOKUP(F4957, EXCHANGE_RATE!A:B, 2, FALSE), "Currency not found"))</f>
        <v>25.5</v>
      </c>
      <c r="K4957" s="184">
        <f t="shared" si="457"/>
        <v>25.5</v>
      </c>
      <c r="L4957" s="184">
        <f>IF(C4957="MTS", B4957, B4957 * IFERROR(VLOOKUP(C4957, 'QTY_CONVERSIONS '!A:B, 2, FALSE), "Units not  found"))</f>
        <v>0.1</v>
      </c>
      <c r="M4957" s="185">
        <f t="shared" si="458"/>
        <v>2550</v>
      </c>
      <c r="N4957" s="143" t="str">
        <f>IFERROR(VLOOKUP(D4957, Product_Category!A:B, 2, FALSE), "Uncategorized")</f>
        <v>CMC</v>
      </c>
      <c r="O4957" s="186">
        <f t="shared" si="460"/>
        <v>25500</v>
      </c>
      <c r="P4957" s="185">
        <f t="shared" si="459"/>
        <v>2550</v>
      </c>
      <c r="Q4957" s="143">
        <v>2024</v>
      </c>
      <c r="R4957" s="143" t="str">
        <f>IFERROR(VLOOKUP(G4957,'SOURCE COMPANY'!A:B, 2, FALSE), "")</f>
        <v>MAPLE BIOTECH</v>
      </c>
      <c r="S4957" s="143" t="str">
        <f>IFERROR(VLOOKUP(H4957,'CUSTOMER NAME'!A:B, 2, FALSE), "")</f>
        <v>ICARGO INTERNATIONAL</v>
      </c>
    </row>
    <row r="4958" spans="1:19">
      <c r="A4958" s="133" t="s">
        <v>230</v>
      </c>
      <c r="B4958" s="131">
        <v>5600.0000000000009</v>
      </c>
      <c r="C4958" s="131" t="s">
        <v>7</v>
      </c>
      <c r="D4958" s="131" t="s">
        <v>3050</v>
      </c>
      <c r="E4958" s="260">
        <v>2.81</v>
      </c>
      <c r="F4958" s="131" t="s">
        <v>9</v>
      </c>
      <c r="G4958" s="131" t="s">
        <v>59</v>
      </c>
      <c r="H4958" s="134" t="s">
        <v>4152</v>
      </c>
      <c r="I4958" s="192" t="s">
        <v>4099</v>
      </c>
      <c r="J4958" s="184">
        <f>IF(F4958="USD", E4958, E4958 * IFERROR(VLOOKUP(F4958, EXCHANGE_RATE!A:B, 2, FALSE), "Currency not found"))</f>
        <v>2.81</v>
      </c>
      <c r="K4958" s="184">
        <f t="shared" si="457"/>
        <v>2.81</v>
      </c>
      <c r="L4958" s="184">
        <f>IF(C4958="MTS", B4958, B4958 * IFERROR(VLOOKUP(C4958, 'QTY_CONVERSIONS '!A:B, 2, FALSE), "Units not  found"))</f>
        <v>5.6000000000000014</v>
      </c>
      <c r="M4958" s="185">
        <f t="shared" si="458"/>
        <v>15736.000000000004</v>
      </c>
      <c r="N4958" s="143" t="str">
        <f>IFERROR(VLOOKUP(D4958, Product_Category!A:B, 2, FALSE), "Uncategorized")</f>
        <v>MCC</v>
      </c>
      <c r="O4958" s="186">
        <f t="shared" si="460"/>
        <v>2810</v>
      </c>
      <c r="P4958" s="185">
        <f t="shared" si="459"/>
        <v>15736.000000000004</v>
      </c>
      <c r="Q4958" s="143">
        <v>2024</v>
      </c>
      <c r="R4958" s="143" t="str">
        <f>IFERROR(VLOOKUP(G4958,'SOURCE COMPANY'!A:B, 2, FALSE), "")</f>
        <v>JRS PHARMA</v>
      </c>
      <c r="S4958" s="143" t="str">
        <f>IFERROR(VLOOKUP(H4958,'CUSTOMER NAME'!A:B, 2, FALSE), "")</f>
        <v>Microcellulose Weissenborn</v>
      </c>
    </row>
    <row r="4959" spans="1:19">
      <c r="A4959" s="133" t="s">
        <v>230</v>
      </c>
      <c r="B4959" s="131">
        <v>8000</v>
      </c>
      <c r="C4959" s="131" t="s">
        <v>7</v>
      </c>
      <c r="D4959" s="131" t="s">
        <v>3050</v>
      </c>
      <c r="E4959" s="260">
        <v>2.81</v>
      </c>
      <c r="F4959" s="131" t="s">
        <v>9</v>
      </c>
      <c r="G4959" s="131" t="s">
        <v>59</v>
      </c>
      <c r="H4959" s="134" t="s">
        <v>4152</v>
      </c>
      <c r="I4959" s="192" t="s">
        <v>4099</v>
      </c>
      <c r="J4959" s="184">
        <f>IF(F4959="USD", E4959, E4959 * IFERROR(VLOOKUP(F4959, EXCHANGE_RATE!A:B, 2, FALSE), "Currency not found"))</f>
        <v>2.81</v>
      </c>
      <c r="K4959" s="184">
        <f t="shared" si="457"/>
        <v>2.81</v>
      </c>
      <c r="L4959" s="184">
        <f>IF(C4959="MTS", B4959, B4959 * IFERROR(VLOOKUP(C4959, 'QTY_CONVERSIONS '!A:B, 2, FALSE), "Units not  found"))</f>
        <v>8</v>
      </c>
      <c r="M4959" s="185">
        <f t="shared" si="458"/>
        <v>22480</v>
      </c>
      <c r="N4959" s="143" t="str">
        <f>IFERROR(VLOOKUP(D4959, Product_Category!A:B, 2, FALSE), "Uncategorized")</f>
        <v>MCC</v>
      </c>
      <c r="O4959" s="186">
        <f t="shared" si="460"/>
        <v>2810</v>
      </c>
      <c r="P4959" s="185">
        <f t="shared" si="459"/>
        <v>22480</v>
      </c>
      <c r="Q4959" s="143">
        <v>2024</v>
      </c>
      <c r="R4959" s="143" t="str">
        <f>IFERROR(VLOOKUP(G4959,'SOURCE COMPANY'!A:B, 2, FALSE), "")</f>
        <v>JRS PHARMA</v>
      </c>
      <c r="S4959" s="143" t="str">
        <f>IFERROR(VLOOKUP(H4959,'CUSTOMER NAME'!A:B, 2, FALSE), "")</f>
        <v>Microcellulose Weissenborn</v>
      </c>
    </row>
    <row r="4960" spans="1:19">
      <c r="A4960" s="135" t="s">
        <v>230</v>
      </c>
      <c r="B4960" s="132">
        <v>6400</v>
      </c>
      <c r="C4960" s="132" t="s">
        <v>7</v>
      </c>
      <c r="D4960" s="132" t="s">
        <v>3050</v>
      </c>
      <c r="E4960" s="261">
        <v>2.81</v>
      </c>
      <c r="F4960" s="132" t="s">
        <v>9</v>
      </c>
      <c r="G4960" s="131" t="s">
        <v>59</v>
      </c>
      <c r="H4960" s="136" t="s">
        <v>4152</v>
      </c>
      <c r="I4960" s="192" t="s">
        <v>4099</v>
      </c>
      <c r="J4960" s="184">
        <f>IF(F4960="USD", E4960, E4960 * IFERROR(VLOOKUP(F4960, EXCHANGE_RATE!A:B, 2, FALSE), "Currency not found"))</f>
        <v>2.81</v>
      </c>
      <c r="K4960" s="184">
        <f t="shared" si="457"/>
        <v>2.81</v>
      </c>
      <c r="L4960" s="184">
        <f>IF(C4960="MTS", B4960, B4960 * IFERROR(VLOOKUP(C4960, 'QTY_CONVERSIONS '!A:B, 2, FALSE), "Units not  found"))</f>
        <v>6.4</v>
      </c>
      <c r="M4960" s="185">
        <f t="shared" si="458"/>
        <v>17984</v>
      </c>
      <c r="N4960" s="143" t="str">
        <f>IFERROR(VLOOKUP(D4960, Product_Category!A:B, 2, FALSE), "Uncategorized")</f>
        <v>MCC</v>
      </c>
      <c r="O4960" s="186">
        <f t="shared" si="460"/>
        <v>2810</v>
      </c>
      <c r="P4960" s="185">
        <f t="shared" si="459"/>
        <v>17984</v>
      </c>
      <c r="Q4960" s="143">
        <v>2024</v>
      </c>
      <c r="R4960" s="143" t="str">
        <f>IFERROR(VLOOKUP(G4960,'SOURCE COMPANY'!A:B, 2, FALSE), "")</f>
        <v>JRS PHARMA</v>
      </c>
      <c r="S4960" s="143" t="str">
        <f>IFERROR(VLOOKUP(H4960,'CUSTOMER NAME'!A:B, 2, FALSE), "")</f>
        <v>Microcellulose Weissenborn</v>
      </c>
    </row>
    <row r="4961" spans="1:19">
      <c r="A4961" s="133" t="s">
        <v>230</v>
      </c>
      <c r="B4961" s="131">
        <v>19200</v>
      </c>
      <c r="C4961" s="131" t="s">
        <v>7</v>
      </c>
      <c r="D4961" s="131" t="s">
        <v>173</v>
      </c>
      <c r="E4961" s="260" t="s">
        <v>4153</v>
      </c>
      <c r="F4961" s="131" t="s">
        <v>1718</v>
      </c>
      <c r="G4961" s="131" t="s">
        <v>59</v>
      </c>
      <c r="H4961" s="134" t="s">
        <v>4152</v>
      </c>
      <c r="I4961" s="192" t="s">
        <v>4099</v>
      </c>
      <c r="J4961" s="184">
        <f>IF(F4961="USD", E4961, E4961 * IFERROR(VLOOKUP(F4961, EXCHANGE_RATE!A:B, 2, FALSE), "Currency not found"))</f>
        <v>4.7936000000000005</v>
      </c>
      <c r="K4961" s="184">
        <f t="shared" si="457"/>
        <v>4.8</v>
      </c>
      <c r="L4961" s="184">
        <f>IF(C4961="MTS", B4961, B4961 * IFERROR(VLOOKUP(C4961, 'QTY_CONVERSIONS '!A:B, 2, FALSE), "Units not  found"))</f>
        <v>19.2</v>
      </c>
      <c r="M4961" s="185">
        <f t="shared" si="458"/>
        <v>92160</v>
      </c>
      <c r="N4961" s="143" t="str">
        <f>IFERROR(VLOOKUP(D4961, Product_Category!A:B, 2, FALSE), "Uncategorized")</f>
        <v>SSG</v>
      </c>
      <c r="O4961" s="186">
        <f t="shared" si="460"/>
        <v>4800</v>
      </c>
      <c r="P4961" s="185">
        <f t="shared" si="459"/>
        <v>92160</v>
      </c>
      <c r="Q4961" s="143">
        <v>2024</v>
      </c>
      <c r="R4961" s="143" t="str">
        <f>IFERROR(VLOOKUP(G4961,'SOURCE COMPANY'!A:B, 2, FALSE), "")</f>
        <v>JRS PHARMA</v>
      </c>
      <c r="S4961" s="143" t="str">
        <f>IFERROR(VLOOKUP(H4961,'CUSTOMER NAME'!A:B, 2, FALSE), "")</f>
        <v>Microcellulose Weissenborn</v>
      </c>
    </row>
    <row r="4962" spans="1:19">
      <c r="A4962" s="133" t="s">
        <v>874</v>
      </c>
      <c r="B4962" s="131">
        <v>25</v>
      </c>
      <c r="C4962" s="131" t="s">
        <v>7</v>
      </c>
      <c r="D4962" s="131" t="s">
        <v>1372</v>
      </c>
      <c r="E4962" s="260">
        <v>18.72</v>
      </c>
      <c r="F4962" s="131" t="s">
        <v>9</v>
      </c>
      <c r="G4962" s="120" t="s">
        <v>3119</v>
      </c>
      <c r="H4962" s="134" t="s">
        <v>510</v>
      </c>
      <c r="I4962" s="192" t="s">
        <v>4099</v>
      </c>
      <c r="J4962" s="184">
        <f>IF(F4962="USD", E4962, E4962 * IFERROR(VLOOKUP(F4962, EXCHANGE_RATE!A:B, 2, FALSE), "Currency not found"))</f>
        <v>18.72</v>
      </c>
      <c r="K4962" s="184">
        <f t="shared" si="457"/>
        <v>18.72</v>
      </c>
      <c r="L4962" s="184">
        <f>IF(C4962="MTS", B4962, B4962 * IFERROR(VLOOKUP(C4962, 'QTY_CONVERSIONS '!A:B, 2, FALSE), "Units not  found"))</f>
        <v>2.5000000000000001E-2</v>
      </c>
      <c r="M4962" s="185">
        <f t="shared" si="458"/>
        <v>468</v>
      </c>
      <c r="N4962" s="143" t="str">
        <f>IFERROR(VLOOKUP(D4962, Product_Category!A:B, 2, FALSE), "Uncategorized")</f>
        <v>CMC</v>
      </c>
      <c r="O4962" s="186">
        <f t="shared" si="460"/>
        <v>18720</v>
      </c>
      <c r="P4962" s="185">
        <f t="shared" si="459"/>
        <v>468</v>
      </c>
      <c r="Q4962" s="143">
        <v>2024</v>
      </c>
      <c r="R4962" s="143" t="str">
        <f>IFERROR(VLOOKUP(G4962,'SOURCE COMPANY'!A:B, 2, FALSE), "")</f>
        <v>GLOBAL MERCHANTS</v>
      </c>
      <c r="S4962" s="143" t="str">
        <f>IFERROR(VLOOKUP(H4962,'CUSTOMER NAME'!A:B, 2, FALSE), "")</f>
        <v>TO THE ORDER</v>
      </c>
    </row>
    <row r="4963" spans="1:19">
      <c r="A4963" s="133" t="s">
        <v>874</v>
      </c>
      <c r="B4963" s="131">
        <v>25</v>
      </c>
      <c r="C4963" s="131" t="s">
        <v>7</v>
      </c>
      <c r="D4963" s="131" t="s">
        <v>3897</v>
      </c>
      <c r="E4963" s="260">
        <v>12.25</v>
      </c>
      <c r="F4963" s="131" t="s">
        <v>9</v>
      </c>
      <c r="G4963" s="143" t="s">
        <v>572</v>
      </c>
      <c r="H4963" s="134" t="s">
        <v>510</v>
      </c>
      <c r="I4963" s="192" t="s">
        <v>4099</v>
      </c>
      <c r="J4963" s="184">
        <f>IF(F4963="USD", E4963, E4963 * IFERROR(VLOOKUP(F4963, EXCHANGE_RATE!A:B, 2, FALSE), "Currency not found"))</f>
        <v>12.25</v>
      </c>
      <c r="K4963" s="184">
        <f t="shared" si="457"/>
        <v>12.25</v>
      </c>
      <c r="L4963" s="184">
        <f>IF(C4963="MTS", B4963, B4963 * IFERROR(VLOOKUP(C4963, 'QTY_CONVERSIONS '!A:B, 2, FALSE), "Units not  found"))</f>
        <v>2.5000000000000001E-2</v>
      </c>
      <c r="M4963" s="185">
        <f t="shared" si="458"/>
        <v>306.25</v>
      </c>
      <c r="N4963" s="143" t="str">
        <f>IFERROR(VLOOKUP(D4963, Product_Category!A:B, 2, FALSE), "Uncategorized")</f>
        <v>CROSCARMELLOSE SODIUM</v>
      </c>
      <c r="O4963" s="186">
        <f t="shared" si="460"/>
        <v>12250</v>
      </c>
      <c r="P4963" s="185">
        <f t="shared" si="459"/>
        <v>306.25</v>
      </c>
      <c r="Q4963" s="143">
        <v>2024</v>
      </c>
      <c r="R4963" s="143" t="str">
        <f>IFERROR(VLOOKUP(G4963,'SOURCE COMPANY'!A:B, 2, FALSE), "")</f>
        <v>GRADIENT PHARMA</v>
      </c>
      <c r="S4963" s="143" t="str">
        <f>IFERROR(VLOOKUP(H4963,'CUSTOMER NAME'!A:B, 2, FALSE), "")</f>
        <v>TO THE ORDER</v>
      </c>
    </row>
    <row r="4964" spans="1:19">
      <c r="A4964" s="133" t="s">
        <v>874</v>
      </c>
      <c r="B4964" s="131">
        <v>1400</v>
      </c>
      <c r="C4964" s="131" t="s">
        <v>7</v>
      </c>
      <c r="D4964" s="131" t="s">
        <v>4113</v>
      </c>
      <c r="E4964" s="260">
        <v>2.95</v>
      </c>
      <c r="F4964" s="131" t="s">
        <v>9</v>
      </c>
      <c r="G4964" s="143" t="s">
        <v>572</v>
      </c>
      <c r="H4964" s="134" t="s">
        <v>510</v>
      </c>
      <c r="I4964" s="192" t="s">
        <v>4099</v>
      </c>
      <c r="J4964" s="184">
        <f>IF(F4964="USD", E4964, E4964 * IFERROR(VLOOKUP(F4964, EXCHANGE_RATE!A:B, 2, FALSE), "Currency not found"))</f>
        <v>2.95</v>
      </c>
      <c r="K4964" s="184">
        <f t="shared" si="457"/>
        <v>2.95</v>
      </c>
      <c r="L4964" s="184">
        <f>IF(C4964="MTS", B4964, B4964 * IFERROR(VLOOKUP(C4964, 'QTY_CONVERSIONS '!A:B, 2, FALSE), "Units not  found"))</f>
        <v>1.4000000000000001</v>
      </c>
      <c r="M4964" s="185">
        <f t="shared" si="458"/>
        <v>4130</v>
      </c>
      <c r="N4964" s="143" t="str">
        <f>IFERROR(VLOOKUP(D4964, Product_Category!A:B, 2, FALSE), "Uncategorized")</f>
        <v>MCC</v>
      </c>
      <c r="O4964" s="186">
        <f t="shared" si="460"/>
        <v>2950</v>
      </c>
      <c r="P4964" s="185">
        <f t="shared" si="459"/>
        <v>4130</v>
      </c>
      <c r="Q4964" s="143">
        <v>2024</v>
      </c>
      <c r="R4964" s="143" t="str">
        <f>IFERROR(VLOOKUP(G4964,'SOURCE COMPANY'!A:B, 2, FALSE), "")</f>
        <v>GRADIENT PHARMA</v>
      </c>
      <c r="S4964" s="143" t="str">
        <f>IFERROR(VLOOKUP(H4964,'CUSTOMER NAME'!A:B, 2, FALSE), "")</f>
        <v>TO THE ORDER</v>
      </c>
    </row>
    <row r="4965" spans="1:19">
      <c r="A4965" s="133" t="s">
        <v>874</v>
      </c>
      <c r="B4965" s="131">
        <v>7000.0000000000009</v>
      </c>
      <c r="C4965" s="131" t="s">
        <v>7</v>
      </c>
      <c r="D4965" s="131" t="s">
        <v>266</v>
      </c>
      <c r="E4965" s="260">
        <v>2.4</v>
      </c>
      <c r="F4965" s="131" t="s">
        <v>9</v>
      </c>
      <c r="G4965" s="118" t="s">
        <v>597</v>
      </c>
      <c r="H4965" s="134" t="s">
        <v>510</v>
      </c>
      <c r="I4965" s="192" t="s">
        <v>4099</v>
      </c>
      <c r="J4965" s="184">
        <f>IF(F4965="USD", E4965, E4965 * IFERROR(VLOOKUP(F4965, EXCHANGE_RATE!A:B, 2, FALSE), "Currency not found"))</f>
        <v>2.4</v>
      </c>
      <c r="K4965" s="184">
        <f t="shared" si="457"/>
        <v>2.4</v>
      </c>
      <c r="L4965" s="184">
        <f>IF(C4965="MTS", B4965, B4965 * IFERROR(VLOOKUP(C4965, 'QTY_CONVERSIONS '!A:B, 2, FALSE), "Units not  found"))</f>
        <v>7.0000000000000009</v>
      </c>
      <c r="M4965" s="185">
        <f t="shared" si="458"/>
        <v>16800</v>
      </c>
      <c r="N4965" s="143" t="str">
        <f>IFERROR(VLOOKUP(D4965, Product_Category!A:B, 2, FALSE), "Uncategorized")</f>
        <v>MCC</v>
      </c>
      <c r="O4965" s="186">
        <f t="shared" si="460"/>
        <v>2400</v>
      </c>
      <c r="P4965" s="185">
        <f t="shared" si="459"/>
        <v>16800.000000000004</v>
      </c>
      <c r="Q4965" s="143">
        <v>2024</v>
      </c>
      <c r="R4965" s="143" t="str">
        <f>IFERROR(VLOOKUP(G4965,'SOURCE COMPANY'!A:B, 2, FALSE), "")</f>
        <v>Shubham Pharmachem</v>
      </c>
      <c r="S4965" s="143" t="str">
        <f>IFERROR(VLOOKUP(H4965,'CUSTOMER NAME'!A:B, 2, FALSE), "")</f>
        <v>TO THE ORDER</v>
      </c>
    </row>
    <row r="4966" spans="1:19">
      <c r="A4966" s="133" t="s">
        <v>874</v>
      </c>
      <c r="B4966" s="131">
        <v>10000</v>
      </c>
      <c r="C4966" s="131" t="s">
        <v>7</v>
      </c>
      <c r="D4966" s="131" t="s">
        <v>266</v>
      </c>
      <c r="E4966" s="260">
        <v>2.4</v>
      </c>
      <c r="F4966" s="131" t="s">
        <v>9</v>
      </c>
      <c r="G4966" s="118" t="s">
        <v>597</v>
      </c>
      <c r="H4966" s="134" t="s">
        <v>510</v>
      </c>
      <c r="I4966" s="192" t="s">
        <v>4099</v>
      </c>
      <c r="J4966" s="184">
        <f>IF(F4966="USD", E4966, E4966 * IFERROR(VLOOKUP(F4966, EXCHANGE_RATE!A:B, 2, FALSE), "Currency not found"))</f>
        <v>2.4</v>
      </c>
      <c r="K4966" s="184">
        <f t="shared" si="457"/>
        <v>2.4</v>
      </c>
      <c r="L4966" s="184">
        <f>IF(C4966="MTS", B4966, B4966 * IFERROR(VLOOKUP(C4966, 'QTY_CONVERSIONS '!A:B, 2, FALSE), "Units not  found"))</f>
        <v>10</v>
      </c>
      <c r="M4966" s="185">
        <f t="shared" si="458"/>
        <v>24000</v>
      </c>
      <c r="N4966" s="143" t="str">
        <f>IFERROR(VLOOKUP(D4966, Product_Category!A:B, 2, FALSE), "Uncategorized")</f>
        <v>MCC</v>
      </c>
      <c r="O4966" s="186">
        <f t="shared" si="460"/>
        <v>2400</v>
      </c>
      <c r="P4966" s="185">
        <f t="shared" si="459"/>
        <v>24000</v>
      </c>
      <c r="Q4966" s="143">
        <v>2024</v>
      </c>
      <c r="R4966" s="143" t="str">
        <f>IFERROR(VLOOKUP(G4966,'SOURCE COMPANY'!A:B, 2, FALSE), "")</f>
        <v>Shubham Pharmachem</v>
      </c>
      <c r="S4966" s="143" t="str">
        <f>IFERROR(VLOOKUP(H4966,'CUSTOMER NAME'!A:B, 2, FALSE), "")</f>
        <v>TO THE ORDER</v>
      </c>
    </row>
    <row r="4967" spans="1:19">
      <c r="A4967" s="133" t="s">
        <v>874</v>
      </c>
      <c r="B4967" s="131">
        <v>8000</v>
      </c>
      <c r="C4967" s="131" t="s">
        <v>7</v>
      </c>
      <c r="D4967" s="131" t="s">
        <v>266</v>
      </c>
      <c r="E4967" s="260">
        <v>2.4</v>
      </c>
      <c r="F4967" s="131" t="s">
        <v>9</v>
      </c>
      <c r="G4967" s="118" t="s">
        <v>597</v>
      </c>
      <c r="H4967" s="134" t="s">
        <v>510</v>
      </c>
      <c r="I4967" s="192" t="s">
        <v>4099</v>
      </c>
      <c r="J4967" s="184">
        <f>IF(F4967="USD", E4967, E4967 * IFERROR(VLOOKUP(F4967, EXCHANGE_RATE!A:B, 2, FALSE), "Currency not found"))</f>
        <v>2.4</v>
      </c>
      <c r="K4967" s="184">
        <f t="shared" si="457"/>
        <v>2.4</v>
      </c>
      <c r="L4967" s="184">
        <f>IF(C4967="MTS", B4967, B4967 * IFERROR(VLOOKUP(C4967, 'QTY_CONVERSIONS '!A:B, 2, FALSE), "Units not  found"))</f>
        <v>8</v>
      </c>
      <c r="M4967" s="185">
        <f t="shared" si="458"/>
        <v>19200</v>
      </c>
      <c r="N4967" s="143" t="str">
        <f>IFERROR(VLOOKUP(D4967, Product_Category!A:B, 2, FALSE), "Uncategorized")</f>
        <v>MCC</v>
      </c>
      <c r="O4967" s="186">
        <f t="shared" si="460"/>
        <v>2400</v>
      </c>
      <c r="P4967" s="185">
        <f t="shared" si="459"/>
        <v>19200</v>
      </c>
      <c r="Q4967" s="143">
        <v>2024</v>
      </c>
      <c r="R4967" s="143" t="str">
        <f>IFERROR(VLOOKUP(G4967,'SOURCE COMPANY'!A:B, 2, FALSE), "")</f>
        <v>Shubham Pharmachem</v>
      </c>
      <c r="S4967" s="143" t="str">
        <f>IFERROR(VLOOKUP(H4967,'CUSTOMER NAME'!A:B, 2, FALSE), "")</f>
        <v>TO THE ORDER</v>
      </c>
    </row>
    <row r="4968" spans="1:19">
      <c r="A4968" s="135" t="s">
        <v>874</v>
      </c>
      <c r="B4968" s="132">
        <v>2000</v>
      </c>
      <c r="C4968" s="132" t="s">
        <v>7</v>
      </c>
      <c r="D4968" s="132" t="s">
        <v>1606</v>
      </c>
      <c r="E4968" s="261">
        <v>2.9</v>
      </c>
      <c r="F4968" s="132" t="s">
        <v>9</v>
      </c>
      <c r="G4968" s="118" t="s">
        <v>597</v>
      </c>
      <c r="H4968" s="136" t="s">
        <v>510</v>
      </c>
      <c r="I4968" s="192" t="s">
        <v>4099</v>
      </c>
      <c r="J4968" s="184">
        <f>IF(F4968="USD", E4968, E4968 * IFERROR(VLOOKUP(F4968, EXCHANGE_RATE!A:B, 2, FALSE), "Currency not found"))</f>
        <v>2.9</v>
      </c>
      <c r="K4968" s="184">
        <f t="shared" si="457"/>
        <v>2.9</v>
      </c>
      <c r="L4968" s="184">
        <f>IF(C4968="MTS", B4968, B4968 * IFERROR(VLOOKUP(C4968, 'QTY_CONVERSIONS '!A:B, 2, FALSE), "Units not  found"))</f>
        <v>2</v>
      </c>
      <c r="M4968" s="185">
        <f t="shared" si="458"/>
        <v>5800</v>
      </c>
      <c r="N4968" s="143" t="str">
        <f>IFERROR(VLOOKUP(D4968, Product_Category!A:B, 2, FALSE), "Uncategorized")</f>
        <v>MCC</v>
      </c>
      <c r="O4968" s="186">
        <f t="shared" si="460"/>
        <v>2900</v>
      </c>
      <c r="P4968" s="185">
        <f t="shared" si="459"/>
        <v>5800</v>
      </c>
      <c r="Q4968" s="143">
        <v>2024</v>
      </c>
      <c r="R4968" s="143" t="str">
        <f>IFERROR(VLOOKUP(G4968,'SOURCE COMPANY'!A:B, 2, FALSE), "")</f>
        <v>Shubham Pharmachem</v>
      </c>
      <c r="S4968" s="143" t="str">
        <f>IFERROR(VLOOKUP(H4968,'CUSTOMER NAME'!A:B, 2, FALSE), "")</f>
        <v>TO THE ORDER</v>
      </c>
    </row>
    <row r="4969" spans="1:19">
      <c r="A4969" s="133" t="s">
        <v>874</v>
      </c>
      <c r="B4969" s="131">
        <v>250</v>
      </c>
      <c r="C4969" s="131" t="s">
        <v>7</v>
      </c>
      <c r="D4969" s="131" t="s">
        <v>910</v>
      </c>
      <c r="E4969" s="260" t="s">
        <v>4154</v>
      </c>
      <c r="F4969" s="131" t="s">
        <v>9</v>
      </c>
      <c r="G4969" s="118" t="s">
        <v>597</v>
      </c>
      <c r="H4969" s="134" t="s">
        <v>510</v>
      </c>
      <c r="I4969" s="192" t="s">
        <v>4099</v>
      </c>
      <c r="J4969" s="184" t="str">
        <f>IF(F4969="USD", E4969, E4969 * IFERROR(VLOOKUP(F4969, EXCHANGE_RATE!A:B, 2, FALSE), "Currency not found"))</f>
        <v>2.46</v>
      </c>
      <c r="K4969" s="184">
        <f t="shared" si="457"/>
        <v>2.46</v>
      </c>
      <c r="L4969" s="184">
        <f>IF(C4969="MTS", B4969, B4969 * IFERROR(VLOOKUP(C4969, 'QTY_CONVERSIONS '!A:B, 2, FALSE), "Units not  found"))</f>
        <v>0.25</v>
      </c>
      <c r="M4969" s="185">
        <f t="shared" si="458"/>
        <v>615</v>
      </c>
      <c r="N4969" s="143" t="str">
        <f>IFERROR(VLOOKUP(D4969, Product_Category!A:B, 2, FALSE), "Uncategorized")</f>
        <v>MAGNESIUM STEARATE</v>
      </c>
      <c r="O4969" s="186">
        <f t="shared" si="460"/>
        <v>2460</v>
      </c>
      <c r="P4969" s="185">
        <f t="shared" si="459"/>
        <v>615</v>
      </c>
      <c r="Q4969" s="143">
        <v>2024</v>
      </c>
      <c r="R4969" s="143" t="str">
        <f>IFERROR(VLOOKUP(G4969,'SOURCE COMPANY'!A:B, 2, FALSE), "")</f>
        <v>Shubham Pharmachem</v>
      </c>
      <c r="S4969" s="143" t="str">
        <f>IFERROR(VLOOKUP(H4969,'CUSTOMER NAME'!A:B, 2, FALSE), "")</f>
        <v>TO THE ORDER</v>
      </c>
    </row>
    <row r="4970" spans="1:19">
      <c r="A4970" s="133" t="s">
        <v>889</v>
      </c>
      <c r="B4970" s="131">
        <v>9000</v>
      </c>
      <c r="C4970" s="131" t="s">
        <v>7</v>
      </c>
      <c r="D4970" s="131" t="s">
        <v>4108</v>
      </c>
      <c r="E4970" s="260">
        <v>3.05</v>
      </c>
      <c r="F4970" s="131" t="s">
        <v>1718</v>
      </c>
      <c r="G4970" s="118" t="s">
        <v>88</v>
      </c>
      <c r="H4970" s="134" t="s">
        <v>3765</v>
      </c>
      <c r="I4970" s="192" t="s">
        <v>4099</v>
      </c>
      <c r="J4970" s="184">
        <f>IF(F4970="USD", E4970, E4970 * IFERROR(VLOOKUP(F4970, EXCHANGE_RATE!A:B, 2, FALSE), "Currency not found"))</f>
        <v>3.2635000000000001</v>
      </c>
      <c r="K4970" s="184">
        <f t="shared" si="457"/>
        <v>3.2699999999999996</v>
      </c>
      <c r="L4970" s="184">
        <f>IF(C4970="MTS", B4970, B4970 * IFERROR(VLOOKUP(C4970, 'QTY_CONVERSIONS '!A:B, 2, FALSE), "Units not  found"))</f>
        <v>9</v>
      </c>
      <c r="M4970" s="185">
        <f t="shared" si="458"/>
        <v>29429.999999999996</v>
      </c>
      <c r="N4970" s="143" t="str">
        <f>IFERROR(VLOOKUP(D4970, Product_Category!A:B, 2, FALSE), "Uncategorized")</f>
        <v>MCC</v>
      </c>
      <c r="O4970" s="186">
        <f t="shared" si="460"/>
        <v>3269.9999999999995</v>
      </c>
      <c r="P4970" s="185">
        <f t="shared" si="459"/>
        <v>29429.999999999996</v>
      </c>
      <c r="Q4970" s="143">
        <v>2024</v>
      </c>
      <c r="R4970" s="143" t="str">
        <f>IFERROR(VLOOKUP(G4970,'SOURCE COMPANY'!A:B, 2, FALSE), "")</f>
        <v>DFE PHARMA</v>
      </c>
      <c r="S4970" s="143" t="str">
        <f>IFERROR(VLOOKUP(H4970,'CUSTOMER NAME'!A:B, 2, FALSE), "")</f>
        <v>PT SIGNA HUSADA</v>
      </c>
    </row>
    <row r="4971" spans="1:19">
      <c r="A4971" s="133" t="s">
        <v>889</v>
      </c>
      <c r="B4971" s="131">
        <v>5000</v>
      </c>
      <c r="C4971" s="131" t="s">
        <v>7</v>
      </c>
      <c r="D4971" s="131" t="s">
        <v>4108</v>
      </c>
      <c r="E4971" s="260">
        <v>3.05</v>
      </c>
      <c r="F4971" s="131" t="s">
        <v>1718</v>
      </c>
      <c r="G4971" s="118" t="s">
        <v>88</v>
      </c>
      <c r="H4971" s="134" t="s">
        <v>3765</v>
      </c>
      <c r="I4971" s="192" t="s">
        <v>4099</v>
      </c>
      <c r="J4971" s="184">
        <f>IF(F4971="USD", E4971, E4971 * IFERROR(VLOOKUP(F4971, EXCHANGE_RATE!A:B, 2, FALSE), "Currency not found"))</f>
        <v>3.2635000000000001</v>
      </c>
      <c r="K4971" s="184">
        <f t="shared" si="457"/>
        <v>3.2699999999999996</v>
      </c>
      <c r="L4971" s="184">
        <f>IF(C4971="MTS", B4971, B4971 * IFERROR(VLOOKUP(C4971, 'QTY_CONVERSIONS '!A:B, 2, FALSE), "Units not  found"))</f>
        <v>5</v>
      </c>
      <c r="M4971" s="185">
        <f t="shared" si="458"/>
        <v>16349.999999999998</v>
      </c>
      <c r="N4971" s="143" t="str">
        <f>IFERROR(VLOOKUP(D4971, Product_Category!A:B, 2, FALSE), "Uncategorized")</f>
        <v>MCC</v>
      </c>
      <c r="O4971" s="186">
        <f t="shared" si="460"/>
        <v>3269.9999999999995</v>
      </c>
      <c r="P4971" s="185">
        <f t="shared" si="459"/>
        <v>16349.999999999998</v>
      </c>
      <c r="Q4971" s="143">
        <v>2024</v>
      </c>
      <c r="R4971" s="143" t="str">
        <f>IFERROR(VLOOKUP(G4971,'SOURCE COMPANY'!A:B, 2, FALSE), "")</f>
        <v>DFE PHARMA</v>
      </c>
      <c r="S4971" s="143" t="str">
        <f>IFERROR(VLOOKUP(H4971,'CUSTOMER NAME'!A:B, 2, FALSE), "")</f>
        <v>PT SIGNA HUSADA</v>
      </c>
    </row>
    <row r="4972" spans="1:19">
      <c r="A4972" s="133" t="s">
        <v>889</v>
      </c>
      <c r="B4972" s="131">
        <v>4000</v>
      </c>
      <c r="C4972" s="131" t="s">
        <v>7</v>
      </c>
      <c r="D4972" s="131" t="s">
        <v>4114</v>
      </c>
      <c r="E4972" s="260">
        <v>3</v>
      </c>
      <c r="F4972" s="131" t="s">
        <v>1718</v>
      </c>
      <c r="G4972" s="118" t="s">
        <v>88</v>
      </c>
      <c r="H4972" s="134" t="s">
        <v>3765</v>
      </c>
      <c r="I4972" s="192" t="s">
        <v>4099</v>
      </c>
      <c r="J4972" s="184">
        <f>IF(F4972="USD", E4972, E4972 * IFERROR(VLOOKUP(F4972, EXCHANGE_RATE!A:B, 2, FALSE), "Currency not found"))</f>
        <v>3.21</v>
      </c>
      <c r="K4972" s="184">
        <f t="shared" si="457"/>
        <v>3.21</v>
      </c>
      <c r="L4972" s="184">
        <f>IF(C4972="MTS", B4972, B4972 * IFERROR(VLOOKUP(C4972, 'QTY_CONVERSIONS '!A:B, 2, FALSE), "Units not  found"))</f>
        <v>4</v>
      </c>
      <c r="M4972" s="185">
        <f t="shared" si="458"/>
        <v>12840</v>
      </c>
      <c r="N4972" s="143" t="str">
        <f>IFERROR(VLOOKUP(D4972, Product_Category!A:B, 2, FALSE), "Uncategorized")</f>
        <v>MCC</v>
      </c>
      <c r="O4972" s="186">
        <f t="shared" si="460"/>
        <v>3210</v>
      </c>
      <c r="P4972" s="185">
        <f t="shared" si="459"/>
        <v>12840</v>
      </c>
      <c r="Q4972" s="143">
        <v>2024</v>
      </c>
      <c r="R4972" s="143" t="str">
        <f>IFERROR(VLOOKUP(G4972,'SOURCE COMPANY'!A:B, 2, FALSE), "")</f>
        <v>DFE PHARMA</v>
      </c>
      <c r="S4972" s="143" t="str">
        <f>IFERROR(VLOOKUP(H4972,'CUSTOMER NAME'!A:B, 2, FALSE), "")</f>
        <v>PT SIGNA HUSADA</v>
      </c>
    </row>
    <row r="4973" spans="1:19">
      <c r="A4973" s="133" t="s">
        <v>889</v>
      </c>
      <c r="B4973" s="131">
        <v>3000</v>
      </c>
      <c r="C4973" s="131" t="s">
        <v>7</v>
      </c>
      <c r="D4973" s="131" t="s">
        <v>3063</v>
      </c>
      <c r="E4973" s="260">
        <v>2.35</v>
      </c>
      <c r="F4973" s="131" t="s">
        <v>9</v>
      </c>
      <c r="G4973" s="131" t="s">
        <v>59</v>
      </c>
      <c r="H4973" s="134" t="s">
        <v>3948</v>
      </c>
      <c r="I4973" s="192" t="s">
        <v>4099</v>
      </c>
      <c r="J4973" s="184">
        <f>IF(F4973="USD", E4973, E4973 * IFERROR(VLOOKUP(F4973, EXCHANGE_RATE!A:B, 2, FALSE), "Currency not found"))</f>
        <v>2.35</v>
      </c>
      <c r="K4973" s="184">
        <f t="shared" si="457"/>
        <v>2.35</v>
      </c>
      <c r="L4973" s="184">
        <f>IF(C4973="MTS", B4973, B4973 * IFERROR(VLOOKUP(C4973, 'QTY_CONVERSIONS '!A:B, 2, FALSE), "Units not  found"))</f>
        <v>3</v>
      </c>
      <c r="M4973" s="185">
        <f t="shared" si="458"/>
        <v>7050</v>
      </c>
      <c r="N4973" s="143" t="str">
        <f>IFERROR(VLOOKUP(D4973, Product_Category!A:B, 2, FALSE), "Uncategorized")</f>
        <v>MCC</v>
      </c>
      <c r="O4973" s="186">
        <f t="shared" si="460"/>
        <v>2350</v>
      </c>
      <c r="P4973" s="185">
        <f t="shared" si="459"/>
        <v>7050</v>
      </c>
      <c r="Q4973" s="143">
        <v>2024</v>
      </c>
      <c r="R4973" s="143" t="str">
        <f>IFERROR(VLOOKUP(G4973,'SOURCE COMPANY'!A:B, 2, FALSE), "")</f>
        <v>JRS PHARMA</v>
      </c>
      <c r="S4973" s="143" t="str">
        <f>IFERROR(VLOOKUP(H4973,'CUSTOMER NAME'!A:B, 2, FALSE), "")</f>
        <v>PT TEMPO NAGADI</v>
      </c>
    </row>
    <row r="4974" spans="1:19">
      <c r="A4974" s="133" t="s">
        <v>889</v>
      </c>
      <c r="B4974" s="131">
        <v>7000</v>
      </c>
      <c r="C4974" s="131" t="s">
        <v>7</v>
      </c>
      <c r="D4974" s="131" t="s">
        <v>3050</v>
      </c>
      <c r="E4974" s="260">
        <v>2.35</v>
      </c>
      <c r="F4974" s="131" t="s">
        <v>9</v>
      </c>
      <c r="G4974" s="131" t="s">
        <v>59</v>
      </c>
      <c r="H4974" s="134" t="s">
        <v>3948</v>
      </c>
      <c r="I4974" s="192" t="s">
        <v>4099</v>
      </c>
      <c r="J4974" s="184">
        <f>IF(F4974="USD", E4974, E4974 * IFERROR(VLOOKUP(F4974, EXCHANGE_RATE!A:B, 2, FALSE), "Currency not found"))</f>
        <v>2.35</v>
      </c>
      <c r="K4974" s="184">
        <f t="shared" si="457"/>
        <v>2.35</v>
      </c>
      <c r="L4974" s="184">
        <f>IF(C4974="MTS", B4974, B4974 * IFERROR(VLOOKUP(C4974, 'QTY_CONVERSIONS '!A:B, 2, FALSE), "Units not  found"))</f>
        <v>7</v>
      </c>
      <c r="M4974" s="185">
        <f t="shared" si="458"/>
        <v>16450</v>
      </c>
      <c r="N4974" s="143" t="str">
        <f>IFERROR(VLOOKUP(D4974, Product_Category!A:B, 2, FALSE), "Uncategorized")</f>
        <v>MCC</v>
      </c>
      <c r="O4974" s="186">
        <f t="shared" si="460"/>
        <v>2350</v>
      </c>
      <c r="P4974" s="185">
        <f t="shared" si="459"/>
        <v>16450</v>
      </c>
      <c r="Q4974" s="143">
        <v>2024</v>
      </c>
      <c r="R4974" s="143" t="str">
        <f>IFERROR(VLOOKUP(G4974,'SOURCE COMPANY'!A:B, 2, FALSE), "")</f>
        <v>JRS PHARMA</v>
      </c>
      <c r="S4974" s="143" t="str">
        <f>IFERROR(VLOOKUP(H4974,'CUSTOMER NAME'!A:B, 2, FALSE), "")</f>
        <v>PT TEMPO NAGADI</v>
      </c>
    </row>
    <row r="4975" spans="1:19">
      <c r="A4975" s="135" t="s">
        <v>889</v>
      </c>
      <c r="B4975" s="132">
        <v>10000</v>
      </c>
      <c r="C4975" s="132" t="s">
        <v>7</v>
      </c>
      <c r="D4975" s="132" t="s">
        <v>173</v>
      </c>
      <c r="E4975" s="261" t="s">
        <v>4162</v>
      </c>
      <c r="F4975" s="132" t="s">
        <v>9</v>
      </c>
      <c r="G4975" s="131" t="s">
        <v>59</v>
      </c>
      <c r="H4975" s="136" t="s">
        <v>4163</v>
      </c>
      <c r="I4975" s="192" t="s">
        <v>4099</v>
      </c>
      <c r="J4975" s="184" t="str">
        <f>IF(F4975="USD", E4975, E4975 * IFERROR(VLOOKUP(F4975, EXCHANGE_RATE!A:B, 2, FALSE), "Currency not found"))</f>
        <v>3.99</v>
      </c>
      <c r="K4975" s="184">
        <f t="shared" si="457"/>
        <v>3.99</v>
      </c>
      <c r="L4975" s="184">
        <f>IF(C4975="MTS", B4975, B4975 * IFERROR(VLOOKUP(C4975, 'QTY_CONVERSIONS '!A:B, 2, FALSE), "Units not  found"))</f>
        <v>10</v>
      </c>
      <c r="M4975" s="185">
        <f t="shared" si="458"/>
        <v>39900</v>
      </c>
      <c r="N4975" s="143" t="str">
        <f>IFERROR(VLOOKUP(D4975, Product_Category!A:B, 2, FALSE), "Uncategorized")</f>
        <v>SSG</v>
      </c>
      <c r="O4975" s="186">
        <f t="shared" si="460"/>
        <v>3990</v>
      </c>
      <c r="P4975" s="185">
        <f t="shared" si="459"/>
        <v>39900</v>
      </c>
      <c r="Q4975" s="143">
        <v>2024</v>
      </c>
      <c r="R4975" s="143" t="str">
        <f>IFERROR(VLOOKUP(G4975,'SOURCE COMPANY'!A:B, 2, FALSE), "")</f>
        <v>JRS PHARMA</v>
      </c>
      <c r="S4975" s="143" t="str">
        <f>IFERROR(VLOOKUP(H4975,'CUSTOMER NAME'!A:B, 2, FALSE), "")</f>
        <v>PT TEMPO SCAN PACIFIC</v>
      </c>
    </row>
    <row r="4976" spans="1:19">
      <c r="A4976" s="140" t="s">
        <v>889</v>
      </c>
      <c r="B4976" s="142">
        <v>18000</v>
      </c>
      <c r="C4976" s="142" t="s">
        <v>7</v>
      </c>
      <c r="D4976" s="142" t="s">
        <v>3050</v>
      </c>
      <c r="E4976" s="262">
        <v>2.4500000000000002</v>
      </c>
      <c r="F4976" s="142" t="s">
        <v>9</v>
      </c>
      <c r="G4976" s="131" t="s">
        <v>59</v>
      </c>
      <c r="H4976" s="141" t="s">
        <v>4161</v>
      </c>
      <c r="I4976" s="192" t="s">
        <v>4099</v>
      </c>
      <c r="J4976" s="184">
        <f>IF(F4976="USD", E4976, E4976 * IFERROR(VLOOKUP(F4976, EXCHANGE_RATE!A:B, 2, FALSE), "Currency not found"))</f>
        <v>2.4500000000000002</v>
      </c>
      <c r="K4976" s="184">
        <f t="shared" si="457"/>
        <v>2.4500000000000002</v>
      </c>
      <c r="L4976" s="184">
        <f>IF(C4976="MTS", B4976, B4976 * IFERROR(VLOOKUP(C4976, 'QTY_CONVERSIONS '!A:B, 2, FALSE), "Units not  found"))</f>
        <v>18</v>
      </c>
      <c r="M4976" s="185">
        <f t="shared" si="458"/>
        <v>44100</v>
      </c>
      <c r="N4976" s="143" t="str">
        <f>IFERROR(VLOOKUP(D4976, Product_Category!A:B, 2, FALSE), "Uncategorized")</f>
        <v>MCC</v>
      </c>
      <c r="O4976" s="186">
        <f t="shared" si="460"/>
        <v>2450</v>
      </c>
      <c r="P4976" s="185">
        <f t="shared" si="459"/>
        <v>44100</v>
      </c>
      <c r="Q4976" s="143">
        <v>2024</v>
      </c>
      <c r="R4976" s="143" t="str">
        <f>IFERROR(VLOOKUP(G4976,'SOURCE COMPANY'!A:B, 2, FALSE), "")</f>
        <v>JRS PHARMA</v>
      </c>
      <c r="S4976" s="143" t="str">
        <f>IFERROR(VLOOKUP(H4976,'CUSTOMER NAME'!A:B, 2, FALSE), "")</f>
        <v>PT. IMCD INDONESIA</v>
      </c>
    </row>
    <row r="4977" spans="1:19">
      <c r="A4977" s="133" t="s">
        <v>889</v>
      </c>
      <c r="B4977" s="131">
        <v>1000</v>
      </c>
      <c r="C4977" s="131" t="s">
        <v>7</v>
      </c>
      <c r="D4977" s="131" t="s">
        <v>798</v>
      </c>
      <c r="E4977" s="260">
        <v>5.95</v>
      </c>
      <c r="F4977" s="131" t="s">
        <v>9</v>
      </c>
      <c r="G4977" s="118" t="s">
        <v>605</v>
      </c>
      <c r="H4977" s="134" t="s">
        <v>2716</v>
      </c>
      <c r="I4977" s="192" t="s">
        <v>4099</v>
      </c>
      <c r="J4977" s="184">
        <f>IF(F4977="USD", E4977, E4977 * IFERROR(VLOOKUP(F4977, EXCHANGE_RATE!A:B, 2, FALSE), "Currency not found"))</f>
        <v>5.95</v>
      </c>
      <c r="K4977" s="184">
        <f t="shared" si="457"/>
        <v>5.95</v>
      </c>
      <c r="L4977" s="184">
        <f>IF(C4977="MTS", B4977, B4977 * IFERROR(VLOOKUP(C4977, 'QTY_CONVERSIONS '!A:B, 2, FALSE), "Units not  found"))</f>
        <v>1</v>
      </c>
      <c r="M4977" s="185">
        <f t="shared" si="458"/>
        <v>5950</v>
      </c>
      <c r="N4977" s="143" t="str">
        <f>IFERROR(VLOOKUP(D4977, Product_Category!A:B, 2, FALSE), "Uncategorized")</f>
        <v>CMC</v>
      </c>
      <c r="O4977" s="186">
        <f t="shared" si="460"/>
        <v>5950</v>
      </c>
      <c r="P4977" s="185">
        <f t="shared" si="459"/>
        <v>5950</v>
      </c>
      <c r="Q4977" s="143">
        <v>2024</v>
      </c>
      <c r="R4977" s="143" t="str">
        <f>IFERROR(VLOOKUP(G4977,'SOURCE COMPANY'!A:B, 2, FALSE), "")</f>
        <v>AMISHI DRUGS</v>
      </c>
      <c r="S4977" s="143" t="str">
        <f>IFERROR(VLOOKUP(H4977,'CUSTOMER NAME'!A:B, 2, FALSE), "")</f>
        <v>PT. MENJANGAN SAKTI</v>
      </c>
    </row>
    <row r="4978" spans="1:19">
      <c r="A4978" s="133" t="s">
        <v>889</v>
      </c>
      <c r="B4978" s="131">
        <v>2400</v>
      </c>
      <c r="C4978" s="131" t="s">
        <v>7</v>
      </c>
      <c r="D4978" s="131" t="s">
        <v>173</v>
      </c>
      <c r="E4978" s="260" t="s">
        <v>4162</v>
      </c>
      <c r="F4978" s="131" t="s">
        <v>9</v>
      </c>
      <c r="G4978" s="118" t="s">
        <v>605</v>
      </c>
      <c r="H4978" s="134" t="s">
        <v>2716</v>
      </c>
      <c r="I4978" s="192" t="s">
        <v>4099</v>
      </c>
      <c r="J4978" s="184" t="str">
        <f>IF(F4978="USD", E4978, E4978 * IFERROR(VLOOKUP(F4978, EXCHANGE_RATE!A:B, 2, FALSE), "Currency not found"))</f>
        <v>3.99</v>
      </c>
      <c r="K4978" s="184">
        <f t="shared" si="457"/>
        <v>3.99</v>
      </c>
      <c r="L4978" s="184">
        <f>IF(C4978="MTS", B4978, B4978 * IFERROR(VLOOKUP(C4978, 'QTY_CONVERSIONS '!A:B, 2, FALSE), "Units not  found"))</f>
        <v>2.4</v>
      </c>
      <c r="M4978" s="185">
        <f t="shared" si="458"/>
        <v>9576</v>
      </c>
      <c r="N4978" s="143" t="str">
        <f>IFERROR(VLOOKUP(D4978, Product_Category!A:B, 2, FALSE), "Uncategorized")</f>
        <v>SSG</v>
      </c>
      <c r="O4978" s="186">
        <f t="shared" si="460"/>
        <v>3990</v>
      </c>
      <c r="P4978" s="185">
        <f t="shared" si="459"/>
        <v>9576</v>
      </c>
      <c r="Q4978" s="143">
        <v>2024</v>
      </c>
      <c r="R4978" s="143" t="str">
        <f>IFERROR(VLOOKUP(G4978,'SOURCE COMPANY'!A:B, 2, FALSE), "")</f>
        <v>AMISHI DRUGS</v>
      </c>
      <c r="S4978" s="143" t="str">
        <f>IFERROR(VLOOKUP(H4978,'CUSTOMER NAME'!A:B, 2, FALSE), "")</f>
        <v>PT. MENJANGAN SAKTI</v>
      </c>
    </row>
    <row r="4979" spans="1:19">
      <c r="A4979" s="133" t="s">
        <v>889</v>
      </c>
      <c r="B4979" s="131">
        <v>10500</v>
      </c>
      <c r="C4979" s="131" t="s">
        <v>7</v>
      </c>
      <c r="D4979" s="131" t="s">
        <v>173</v>
      </c>
      <c r="E4979" s="260" t="s">
        <v>4164</v>
      </c>
      <c r="F4979" s="131" t="s">
        <v>9</v>
      </c>
      <c r="G4979" s="118" t="s">
        <v>605</v>
      </c>
      <c r="H4979" s="134" t="s">
        <v>2716</v>
      </c>
      <c r="I4979" s="192" t="s">
        <v>4099</v>
      </c>
      <c r="J4979" s="184" t="str">
        <f>IF(F4979="USD", E4979, E4979 * IFERROR(VLOOKUP(F4979, EXCHANGE_RATE!A:B, 2, FALSE), "Currency not found"))</f>
        <v>2.30</v>
      </c>
      <c r="K4979" s="184">
        <f t="shared" si="457"/>
        <v>2.2999999999999998</v>
      </c>
      <c r="L4979" s="184">
        <f>IF(C4979="MTS", B4979, B4979 * IFERROR(VLOOKUP(C4979, 'QTY_CONVERSIONS '!A:B, 2, FALSE), "Units not  found"))</f>
        <v>10.5</v>
      </c>
      <c r="M4979" s="185">
        <f t="shared" si="458"/>
        <v>24149.999999999996</v>
      </c>
      <c r="N4979" s="143" t="str">
        <f>IFERROR(VLOOKUP(D4979, Product_Category!A:B, 2, FALSE), "Uncategorized")</f>
        <v>SSG</v>
      </c>
      <c r="O4979" s="186">
        <f t="shared" si="460"/>
        <v>2300</v>
      </c>
      <c r="P4979" s="185">
        <f t="shared" si="459"/>
        <v>24150</v>
      </c>
      <c r="Q4979" s="143">
        <v>2024</v>
      </c>
      <c r="R4979" s="143" t="str">
        <f>IFERROR(VLOOKUP(G4979,'SOURCE COMPANY'!A:B, 2, FALSE), "")</f>
        <v>AMISHI DRUGS</v>
      </c>
      <c r="S4979" s="143" t="str">
        <f>IFERROR(VLOOKUP(H4979,'CUSTOMER NAME'!A:B, 2, FALSE), "")</f>
        <v>PT. MENJANGAN SAKTI</v>
      </c>
    </row>
    <row r="4980" spans="1:19">
      <c r="A4980" s="133" t="s">
        <v>889</v>
      </c>
      <c r="B4980" s="131">
        <v>100</v>
      </c>
      <c r="C4980" s="131" t="s">
        <v>7</v>
      </c>
      <c r="D4980" s="131" t="s">
        <v>910</v>
      </c>
      <c r="E4980" s="260" t="s">
        <v>4157</v>
      </c>
      <c r="F4980" s="131" t="s">
        <v>9</v>
      </c>
      <c r="G4980" s="131" t="s">
        <v>4158</v>
      </c>
      <c r="H4980" s="134" t="s">
        <v>4159</v>
      </c>
      <c r="I4980" s="192" t="s">
        <v>4099</v>
      </c>
      <c r="J4980" s="184" t="str">
        <f>IF(F4980="USD", E4980, E4980 * IFERROR(VLOOKUP(F4980, EXCHANGE_RATE!A:B, 2, FALSE), "Currency not found"))</f>
        <v>9.88</v>
      </c>
      <c r="K4980" s="184">
        <f t="shared" si="457"/>
        <v>9.8800000000000008</v>
      </c>
      <c r="L4980" s="184">
        <f>IF(C4980="MTS", B4980, B4980 * IFERROR(VLOOKUP(C4980, 'QTY_CONVERSIONS '!A:B, 2, FALSE), "Units not  found"))</f>
        <v>0.1</v>
      </c>
      <c r="M4980" s="185">
        <f t="shared" si="458"/>
        <v>988.00000000000011</v>
      </c>
      <c r="N4980" s="143" t="str">
        <f>IFERROR(VLOOKUP(D4980, Product_Category!A:B, 2, FALSE), "Uncategorized")</f>
        <v>MAGNESIUM STEARATE</v>
      </c>
      <c r="O4980" s="186">
        <f t="shared" si="460"/>
        <v>9880</v>
      </c>
      <c r="P4980" s="185">
        <f t="shared" si="459"/>
        <v>988</v>
      </c>
      <c r="Q4980" s="143">
        <v>2024</v>
      </c>
      <c r="R4980" s="143" t="str">
        <f>IFERROR(VLOOKUP(G4980,'SOURCE COMPANY'!A:B, 2, FALSE), "")</f>
        <v>Macleods Pharma</v>
      </c>
      <c r="S4980" s="143" t="str">
        <f>IFERROR(VLOOKUP(H4980,'CUSTOMER NAME'!A:B, 2, FALSE), "")</f>
        <v>SAMPHARINDO RETROVIRAL</v>
      </c>
    </row>
    <row r="4981" spans="1:19">
      <c r="A4981" s="133" t="s">
        <v>889</v>
      </c>
      <c r="B4981" s="131">
        <v>1000</v>
      </c>
      <c r="C4981" s="131" t="s">
        <v>7</v>
      </c>
      <c r="D4981" s="131" t="s">
        <v>910</v>
      </c>
      <c r="E4981" s="260" t="s">
        <v>4155</v>
      </c>
      <c r="F4981" s="131" t="s">
        <v>9</v>
      </c>
      <c r="G4981" s="143" t="s">
        <v>1501</v>
      </c>
      <c r="H4981" s="134" t="s">
        <v>510</v>
      </c>
      <c r="I4981" s="192" t="s">
        <v>4099</v>
      </c>
      <c r="J4981" s="184" t="str">
        <f>IF(F4981="USD", E4981, E4981 * IFERROR(VLOOKUP(F4981, EXCHANGE_RATE!A:B, 2, FALSE), "Currency not found"))</f>
        <v>3.15</v>
      </c>
      <c r="K4981" s="184">
        <f t="shared" si="457"/>
        <v>3.15</v>
      </c>
      <c r="L4981" s="184">
        <f>IF(C4981="MTS", B4981, B4981 * IFERROR(VLOOKUP(C4981, 'QTY_CONVERSIONS '!A:B, 2, FALSE), "Units not  found"))</f>
        <v>1</v>
      </c>
      <c r="M4981" s="185">
        <f t="shared" si="458"/>
        <v>3150</v>
      </c>
      <c r="N4981" s="143" t="str">
        <f>IFERROR(VLOOKUP(D4981, Product_Category!A:B, 2, FALSE), "Uncategorized")</f>
        <v>MAGNESIUM STEARATE</v>
      </c>
      <c r="O4981" s="186">
        <f t="shared" si="460"/>
        <v>3150</v>
      </c>
      <c r="P4981" s="185">
        <f t="shared" si="459"/>
        <v>3150</v>
      </c>
      <c r="Q4981" s="143">
        <v>2024</v>
      </c>
      <c r="R4981" s="143" t="str">
        <f>IFERROR(VLOOKUP(G4981,'SOURCE COMPANY'!A:B, 2, FALSE), "")</f>
        <v>MEGA FINE PHARMA</v>
      </c>
      <c r="S4981" s="143" t="str">
        <f>IFERROR(VLOOKUP(H4981,'CUSTOMER NAME'!A:B, 2, FALSE), "")</f>
        <v>TO THE ORDER</v>
      </c>
    </row>
    <row r="4982" spans="1:19">
      <c r="A4982" s="133" t="s">
        <v>889</v>
      </c>
      <c r="B4982" s="131">
        <v>10000</v>
      </c>
      <c r="C4982" s="131" t="s">
        <v>7</v>
      </c>
      <c r="D4982" s="131" t="s">
        <v>173</v>
      </c>
      <c r="E4982" s="260" t="s">
        <v>4156</v>
      </c>
      <c r="F4982" s="131" t="s">
        <v>9</v>
      </c>
      <c r="G4982" s="143" t="s">
        <v>1501</v>
      </c>
      <c r="H4982" s="134" t="s">
        <v>510</v>
      </c>
      <c r="I4982" s="192" t="s">
        <v>4099</v>
      </c>
      <c r="J4982" s="184" t="str">
        <f>IF(F4982="USD", E4982, E4982 * IFERROR(VLOOKUP(F4982, EXCHANGE_RATE!A:B, 2, FALSE), "Currency not found"))</f>
        <v>2.15</v>
      </c>
      <c r="K4982" s="184">
        <f t="shared" si="457"/>
        <v>2.15</v>
      </c>
      <c r="L4982" s="184">
        <f>IF(C4982="MTS", B4982, B4982 * IFERROR(VLOOKUP(C4982, 'QTY_CONVERSIONS '!A:B, 2, FALSE), "Units not  found"))</f>
        <v>10</v>
      </c>
      <c r="M4982" s="185">
        <f t="shared" si="458"/>
        <v>21500</v>
      </c>
      <c r="N4982" s="143" t="str">
        <f>IFERROR(VLOOKUP(D4982, Product_Category!A:B, 2, FALSE), "Uncategorized")</f>
        <v>SSG</v>
      </c>
      <c r="O4982" s="186">
        <f t="shared" si="460"/>
        <v>2150</v>
      </c>
      <c r="P4982" s="185">
        <f t="shared" si="459"/>
        <v>21500</v>
      </c>
      <c r="Q4982" s="143">
        <v>2024</v>
      </c>
      <c r="R4982" s="143" t="str">
        <f>IFERROR(VLOOKUP(G4982,'SOURCE COMPANY'!A:B, 2, FALSE), "")</f>
        <v>MEGA FINE PHARMA</v>
      </c>
      <c r="S4982" s="143" t="str">
        <f>IFERROR(VLOOKUP(H4982,'CUSTOMER NAME'!A:B, 2, FALSE), "")</f>
        <v>TO THE ORDER</v>
      </c>
    </row>
    <row r="4983" spans="1:19">
      <c r="A4983" s="133" t="s">
        <v>889</v>
      </c>
      <c r="B4983" s="131">
        <v>7280.0000000000009</v>
      </c>
      <c r="C4983" s="131" t="s">
        <v>7</v>
      </c>
      <c r="D4983" s="131" t="s">
        <v>3704</v>
      </c>
      <c r="E4983" s="260">
        <v>2.82</v>
      </c>
      <c r="F4983" s="131" t="s">
        <v>9</v>
      </c>
      <c r="G4983" s="118" t="s">
        <v>557</v>
      </c>
      <c r="H4983" s="134" t="s">
        <v>510</v>
      </c>
      <c r="I4983" s="192" t="s">
        <v>4099</v>
      </c>
      <c r="J4983" s="184">
        <f>IF(F4983="USD", E4983, E4983 * IFERROR(VLOOKUP(F4983, EXCHANGE_RATE!A:B, 2, FALSE), "Currency not found"))</f>
        <v>2.82</v>
      </c>
      <c r="K4983" s="184">
        <f t="shared" si="457"/>
        <v>2.82</v>
      </c>
      <c r="L4983" s="184">
        <f>IF(C4983="MTS", B4983, B4983 * IFERROR(VLOOKUP(C4983, 'QTY_CONVERSIONS '!A:B, 2, FALSE), "Units not  found"))</f>
        <v>7.2800000000000011</v>
      </c>
      <c r="M4983" s="185">
        <f t="shared" si="458"/>
        <v>20529.600000000002</v>
      </c>
      <c r="N4983" s="143" t="str">
        <f>IFERROR(VLOOKUP(D4983, Product_Category!A:B, 2, FALSE), "Uncategorized")</f>
        <v>MCC</v>
      </c>
      <c r="O4983" s="186">
        <f t="shared" si="460"/>
        <v>2820</v>
      </c>
      <c r="P4983" s="185">
        <f t="shared" si="459"/>
        <v>20529.600000000002</v>
      </c>
      <c r="Q4983" s="143">
        <v>2024</v>
      </c>
      <c r="R4983" s="143" t="str">
        <f>IFERROR(VLOOKUP(G4983,'SOURCE COMPANY'!A:B, 2, FALSE), "")</f>
        <v>N B ENTREPRENEURS</v>
      </c>
      <c r="S4983" s="143" t="str">
        <f>IFERROR(VLOOKUP(H4983,'CUSTOMER NAME'!A:B, 2, FALSE), "")</f>
        <v>TO THE ORDER</v>
      </c>
    </row>
    <row r="4984" spans="1:19">
      <c r="A4984" s="133" t="s">
        <v>889</v>
      </c>
      <c r="B4984" s="131">
        <v>10400</v>
      </c>
      <c r="C4984" s="131" t="s">
        <v>7</v>
      </c>
      <c r="D4984" s="131" t="s">
        <v>3704</v>
      </c>
      <c r="E4984" s="260">
        <v>2.82</v>
      </c>
      <c r="F4984" s="131" t="s">
        <v>9</v>
      </c>
      <c r="G4984" s="118" t="s">
        <v>557</v>
      </c>
      <c r="H4984" s="134" t="s">
        <v>510</v>
      </c>
      <c r="I4984" s="192" t="s">
        <v>4099</v>
      </c>
      <c r="J4984" s="184">
        <f>IF(F4984="USD", E4984, E4984 * IFERROR(VLOOKUP(F4984, EXCHANGE_RATE!A:B, 2, FALSE), "Currency not found"))</f>
        <v>2.82</v>
      </c>
      <c r="K4984" s="184">
        <f t="shared" si="457"/>
        <v>2.82</v>
      </c>
      <c r="L4984" s="184">
        <f>IF(C4984="MTS", B4984, B4984 * IFERROR(VLOOKUP(C4984, 'QTY_CONVERSIONS '!A:B, 2, FALSE), "Units not  found"))</f>
        <v>10.4</v>
      </c>
      <c r="M4984" s="185">
        <f t="shared" si="458"/>
        <v>29328</v>
      </c>
      <c r="N4984" s="143" t="str">
        <f>IFERROR(VLOOKUP(D4984, Product_Category!A:B, 2, FALSE), "Uncategorized")</f>
        <v>MCC</v>
      </c>
      <c r="O4984" s="186">
        <f t="shared" si="460"/>
        <v>2820</v>
      </c>
      <c r="P4984" s="185">
        <f t="shared" si="459"/>
        <v>29328</v>
      </c>
      <c r="Q4984" s="143">
        <v>2024</v>
      </c>
      <c r="R4984" s="143" t="str">
        <f>IFERROR(VLOOKUP(G4984,'SOURCE COMPANY'!A:B, 2, FALSE), "")</f>
        <v>N B ENTREPRENEURS</v>
      </c>
      <c r="S4984" s="143" t="str">
        <f>IFERROR(VLOOKUP(H4984,'CUSTOMER NAME'!A:B, 2, FALSE), "")</f>
        <v>TO THE ORDER</v>
      </c>
    </row>
    <row r="4985" spans="1:19">
      <c r="A4985" s="135" t="s">
        <v>889</v>
      </c>
      <c r="B4985" s="132">
        <v>8320</v>
      </c>
      <c r="C4985" s="132" t="s">
        <v>7</v>
      </c>
      <c r="D4985" s="132" t="s">
        <v>3704</v>
      </c>
      <c r="E4985" s="261">
        <v>2.82</v>
      </c>
      <c r="F4985" s="132" t="s">
        <v>9</v>
      </c>
      <c r="G4985" s="224" t="s">
        <v>557</v>
      </c>
      <c r="H4985" s="136" t="s">
        <v>510</v>
      </c>
      <c r="I4985" s="192" t="s">
        <v>4099</v>
      </c>
      <c r="J4985" s="184">
        <f>IF(F4985="USD", E4985, E4985 * IFERROR(VLOOKUP(F4985, EXCHANGE_RATE!A:B, 2, FALSE), "Currency not found"))</f>
        <v>2.82</v>
      </c>
      <c r="K4985" s="184">
        <f t="shared" si="457"/>
        <v>2.82</v>
      </c>
      <c r="L4985" s="184">
        <f>IF(C4985="MTS", B4985, B4985 * IFERROR(VLOOKUP(C4985, 'QTY_CONVERSIONS '!A:B, 2, FALSE), "Units not  found"))</f>
        <v>8.32</v>
      </c>
      <c r="M4985" s="185">
        <f t="shared" si="458"/>
        <v>23462.399999999998</v>
      </c>
      <c r="N4985" s="143" t="str">
        <f>IFERROR(VLOOKUP(D4985, Product_Category!A:B, 2, FALSE), "Uncategorized")</f>
        <v>MCC</v>
      </c>
      <c r="O4985" s="186">
        <f t="shared" si="460"/>
        <v>2820</v>
      </c>
      <c r="P4985" s="185">
        <f t="shared" si="459"/>
        <v>23462.400000000001</v>
      </c>
      <c r="Q4985" s="143">
        <v>2024</v>
      </c>
      <c r="R4985" s="143" t="str">
        <f>IFERROR(VLOOKUP(G4985,'SOURCE COMPANY'!A:B, 2, FALSE), "")</f>
        <v>N B ENTREPRENEURS</v>
      </c>
      <c r="S4985" s="143" t="str">
        <f>IFERROR(VLOOKUP(H4985,'CUSTOMER NAME'!A:B, 2, FALSE), "")</f>
        <v>TO THE ORDER</v>
      </c>
    </row>
    <row r="4986" spans="1:19">
      <c r="A4986" s="133" t="s">
        <v>889</v>
      </c>
      <c r="B4986" s="131">
        <v>3000</v>
      </c>
      <c r="C4986" s="131" t="s">
        <v>7</v>
      </c>
      <c r="D4986" s="131" t="s">
        <v>910</v>
      </c>
      <c r="E4986" s="260" t="s">
        <v>4160</v>
      </c>
      <c r="F4986" s="131" t="s">
        <v>9</v>
      </c>
      <c r="G4986" s="143" t="s">
        <v>105</v>
      </c>
      <c r="H4986" s="134" t="s">
        <v>510</v>
      </c>
      <c r="I4986" s="192" t="s">
        <v>4099</v>
      </c>
      <c r="J4986" s="184" t="str">
        <f>IF(F4986="USD", E4986, E4986 * IFERROR(VLOOKUP(F4986, EXCHANGE_RATE!A:B, 2, FALSE), "Currency not found"))</f>
        <v>3.10</v>
      </c>
      <c r="K4986" s="184">
        <f t="shared" si="457"/>
        <v>3.1</v>
      </c>
      <c r="L4986" s="184">
        <f>IF(C4986="MTS", B4986, B4986 * IFERROR(VLOOKUP(C4986, 'QTY_CONVERSIONS '!A:B, 2, FALSE), "Units not  found"))</f>
        <v>3</v>
      </c>
      <c r="M4986" s="185">
        <f t="shared" si="458"/>
        <v>9300</v>
      </c>
      <c r="N4986" s="143" t="str">
        <f>IFERROR(VLOOKUP(D4986, Product_Category!A:B, 2, FALSE), "Uncategorized")</f>
        <v>MAGNESIUM STEARATE</v>
      </c>
      <c r="O4986" s="186">
        <f t="shared" si="460"/>
        <v>3100</v>
      </c>
      <c r="P4986" s="185">
        <f t="shared" si="459"/>
        <v>9300</v>
      </c>
      <c r="Q4986" s="143">
        <v>2024</v>
      </c>
      <c r="R4986" s="143" t="str">
        <f>IFERROR(VLOOKUP(G4986,'SOURCE COMPANY'!A:B, 2, FALSE), "")</f>
        <v>SUDEEP PHARMA</v>
      </c>
      <c r="S4986" s="143" t="str">
        <f>IFERROR(VLOOKUP(H4986,'CUSTOMER NAME'!A:B, 2, FALSE), "")</f>
        <v>TO THE ORDER</v>
      </c>
    </row>
    <row r="4987" spans="1:19">
      <c r="A4987" s="133" t="s">
        <v>897</v>
      </c>
      <c r="B4987" s="131">
        <v>50</v>
      </c>
      <c r="C4987" s="131" t="s">
        <v>7</v>
      </c>
      <c r="D4987" s="131" t="s">
        <v>3897</v>
      </c>
      <c r="E4987" s="131">
        <v>38.56</v>
      </c>
      <c r="F4987" s="131" t="s">
        <v>9</v>
      </c>
      <c r="G4987" s="131" t="s">
        <v>4225</v>
      </c>
      <c r="H4987" s="134" t="s">
        <v>3125</v>
      </c>
      <c r="I4987" s="192" t="s">
        <v>4099</v>
      </c>
      <c r="J4987" s="184">
        <f>IF(F4987="USD", E4987, E4987 * IFERROR(VLOOKUP(F4987, EXCHANGE_RATE!A:B, 2, FALSE), "Currency not found"))</f>
        <v>38.56</v>
      </c>
      <c r="K4987" s="184">
        <f t="shared" si="457"/>
        <v>38.56</v>
      </c>
      <c r="L4987" s="184">
        <f>IF(C4987="MTS", B4987, B4987 * IFERROR(VLOOKUP(C4987, 'QTY_CONVERSIONS '!A:B, 2, FALSE), "Units not  found"))</f>
        <v>0.05</v>
      </c>
      <c r="M4987" s="185">
        <f t="shared" si="458"/>
        <v>1928</v>
      </c>
      <c r="N4987" s="143" t="str">
        <f>IFERROR(VLOOKUP(D4987, Product_Category!A:B, 2, FALSE), "Uncategorized")</f>
        <v>CROSCARMELLOSE SODIUM</v>
      </c>
      <c r="O4987" s="186">
        <f t="shared" si="460"/>
        <v>38560</v>
      </c>
      <c r="P4987" s="185">
        <f t="shared" si="459"/>
        <v>1928</v>
      </c>
      <c r="Q4987" s="143">
        <v>2024</v>
      </c>
      <c r="R4987" s="143" t="str">
        <f>IFERROR(VLOOKUP(G4987,'SOURCE COMPANY'!A:B, 2, FALSE), "")</f>
        <v>Ajanta Pharma</v>
      </c>
      <c r="S4987" s="143" t="str">
        <f>IFERROR(VLOOKUP(H4987,'CUSTOMER NAME'!A:B, 2, FALSE), "")</f>
        <v>Awamedica</v>
      </c>
    </row>
    <row r="4988" spans="1:19">
      <c r="A4988" s="133" t="s">
        <v>897</v>
      </c>
      <c r="B4988" s="131">
        <v>100</v>
      </c>
      <c r="C4988" s="131" t="s">
        <v>7</v>
      </c>
      <c r="D4988" s="131" t="s">
        <v>3897</v>
      </c>
      <c r="E4988" s="131">
        <v>38.56</v>
      </c>
      <c r="F4988" s="131" t="s">
        <v>9</v>
      </c>
      <c r="G4988" s="131" t="s">
        <v>4225</v>
      </c>
      <c r="H4988" s="134" t="s">
        <v>3125</v>
      </c>
      <c r="I4988" s="192" t="s">
        <v>4099</v>
      </c>
      <c r="J4988" s="184">
        <f>IF(F4988="USD", E4988, E4988 * IFERROR(VLOOKUP(F4988, EXCHANGE_RATE!A:B, 2, FALSE), "Currency not found"))</f>
        <v>38.56</v>
      </c>
      <c r="K4988" s="184">
        <f t="shared" si="457"/>
        <v>38.56</v>
      </c>
      <c r="L4988" s="184">
        <f>IF(C4988="MTS", B4988, B4988 * IFERROR(VLOOKUP(C4988, 'QTY_CONVERSIONS '!A:B, 2, FALSE), "Units not  found"))</f>
        <v>0.1</v>
      </c>
      <c r="M4988" s="185">
        <f t="shared" si="458"/>
        <v>3856</v>
      </c>
      <c r="N4988" s="143" t="str">
        <f>IFERROR(VLOOKUP(D4988, Product_Category!A:B, 2, FALSE), "Uncategorized")</f>
        <v>CROSCARMELLOSE SODIUM</v>
      </c>
      <c r="O4988" s="186">
        <f t="shared" si="460"/>
        <v>38560</v>
      </c>
      <c r="P4988" s="185">
        <f t="shared" si="459"/>
        <v>3856</v>
      </c>
      <c r="Q4988" s="143">
        <v>2024</v>
      </c>
      <c r="R4988" s="143" t="str">
        <f>IFERROR(VLOOKUP(G4988,'SOURCE COMPANY'!A:B, 2, FALSE), "")</f>
        <v>Ajanta Pharma</v>
      </c>
      <c r="S4988" s="143" t="str">
        <f>IFERROR(VLOOKUP(H4988,'CUSTOMER NAME'!A:B, 2, FALSE), "")</f>
        <v>Awamedica</v>
      </c>
    </row>
    <row r="4989" spans="1:19">
      <c r="A4989" s="133" t="s">
        <v>897</v>
      </c>
      <c r="B4989" s="131">
        <v>25</v>
      </c>
      <c r="C4989" s="131" t="s">
        <v>7</v>
      </c>
      <c r="D4989" s="131" t="s">
        <v>910</v>
      </c>
      <c r="E4989" s="131" t="s">
        <v>4165</v>
      </c>
      <c r="F4989" s="131" t="s">
        <v>9</v>
      </c>
      <c r="G4989" s="131" t="s">
        <v>4225</v>
      </c>
      <c r="H4989" s="134" t="s">
        <v>3125</v>
      </c>
      <c r="I4989" s="192" t="s">
        <v>4099</v>
      </c>
      <c r="J4989" s="184" t="str">
        <f>IF(F4989="USD", E4989, E4989 * IFERROR(VLOOKUP(F4989, EXCHANGE_RATE!A:B, 2, FALSE), "Currency not found"))</f>
        <v>10.02</v>
      </c>
      <c r="K4989" s="184">
        <f t="shared" si="457"/>
        <v>10.02</v>
      </c>
      <c r="L4989" s="184">
        <f>IF(C4989="MTS", B4989, B4989 * IFERROR(VLOOKUP(C4989, 'QTY_CONVERSIONS '!A:B, 2, FALSE), "Units not  found"))</f>
        <v>2.5000000000000001E-2</v>
      </c>
      <c r="M4989" s="185">
        <f t="shared" si="458"/>
        <v>250.5</v>
      </c>
      <c r="N4989" s="143" t="str">
        <f>IFERROR(VLOOKUP(D4989, Product_Category!A:B, 2, FALSE), "Uncategorized")</f>
        <v>MAGNESIUM STEARATE</v>
      </c>
      <c r="O4989" s="186">
        <f t="shared" si="460"/>
        <v>10020</v>
      </c>
      <c r="P4989" s="185">
        <f t="shared" si="459"/>
        <v>250.5</v>
      </c>
      <c r="Q4989" s="143">
        <v>2024</v>
      </c>
      <c r="R4989" s="143" t="str">
        <f>IFERROR(VLOOKUP(G4989,'SOURCE COMPANY'!A:B, 2, FALSE), "")</f>
        <v>Ajanta Pharma</v>
      </c>
      <c r="S4989" s="143" t="str">
        <f>IFERROR(VLOOKUP(H4989,'CUSTOMER NAME'!A:B, 2, FALSE), "")</f>
        <v>Awamedica</v>
      </c>
    </row>
    <row r="4990" spans="1:19">
      <c r="A4990" s="133" t="s">
        <v>897</v>
      </c>
      <c r="B4990" s="131">
        <v>57</v>
      </c>
      <c r="C4990" s="131" t="s">
        <v>7</v>
      </c>
      <c r="D4990" s="131" t="s">
        <v>910</v>
      </c>
      <c r="E4990" s="131" t="s">
        <v>4166</v>
      </c>
      <c r="F4990" s="131" t="s">
        <v>9</v>
      </c>
      <c r="G4990" s="131" t="s">
        <v>4225</v>
      </c>
      <c r="H4990" s="134" t="s">
        <v>3125</v>
      </c>
      <c r="I4990" s="192" t="s">
        <v>4099</v>
      </c>
      <c r="J4990" s="184" t="str">
        <f>IF(F4990="USD", E4990, E4990 * IFERROR(VLOOKUP(F4990, EXCHANGE_RATE!A:B, 2, FALSE), "Currency not found"))</f>
        <v>49.74</v>
      </c>
      <c r="K4990" s="184">
        <f t="shared" si="457"/>
        <v>49.74</v>
      </c>
      <c r="L4990" s="184">
        <f>IF(C4990="MTS", B4990, B4990 * IFERROR(VLOOKUP(C4990, 'QTY_CONVERSIONS '!A:B, 2, FALSE), "Units not  found"))</f>
        <v>5.7000000000000002E-2</v>
      </c>
      <c r="M4990" s="185">
        <f t="shared" si="458"/>
        <v>2835.1800000000003</v>
      </c>
      <c r="N4990" s="143" t="str">
        <f>IFERROR(VLOOKUP(D4990, Product_Category!A:B, 2, FALSE), "Uncategorized")</f>
        <v>MAGNESIUM STEARATE</v>
      </c>
      <c r="O4990" s="186">
        <f t="shared" si="460"/>
        <v>49740</v>
      </c>
      <c r="P4990" s="185">
        <f t="shared" si="459"/>
        <v>2835.1800000000003</v>
      </c>
      <c r="Q4990" s="143">
        <v>2024</v>
      </c>
      <c r="R4990" s="143" t="str">
        <f>IFERROR(VLOOKUP(G4990,'SOURCE COMPANY'!A:B, 2, FALSE), "")</f>
        <v>Ajanta Pharma</v>
      </c>
      <c r="S4990" s="143" t="str">
        <f>IFERROR(VLOOKUP(H4990,'CUSTOMER NAME'!A:B, 2, FALSE), "")</f>
        <v>Awamedica</v>
      </c>
    </row>
    <row r="4991" spans="1:19">
      <c r="A4991" s="133" t="s">
        <v>897</v>
      </c>
      <c r="B4991" s="131">
        <v>100</v>
      </c>
      <c r="C4991" s="131" t="s">
        <v>7</v>
      </c>
      <c r="D4991" s="131" t="s">
        <v>266</v>
      </c>
      <c r="E4991" s="131">
        <v>4.5999999999999996</v>
      </c>
      <c r="F4991" s="131" t="s">
        <v>9</v>
      </c>
      <c r="G4991" s="131" t="s">
        <v>4225</v>
      </c>
      <c r="H4991" s="134" t="s">
        <v>3125</v>
      </c>
      <c r="I4991" s="192" t="s">
        <v>4099</v>
      </c>
      <c r="J4991" s="184">
        <f>IF(F4991="USD", E4991, E4991 * IFERROR(VLOOKUP(F4991, EXCHANGE_RATE!A:B, 2, FALSE), "Currency not found"))</f>
        <v>4.5999999999999996</v>
      </c>
      <c r="K4991" s="184">
        <f t="shared" si="457"/>
        <v>4.5999999999999996</v>
      </c>
      <c r="L4991" s="184">
        <f>IF(C4991="MTS", B4991, B4991 * IFERROR(VLOOKUP(C4991, 'QTY_CONVERSIONS '!A:B, 2, FALSE), "Units not  found"))</f>
        <v>0.1</v>
      </c>
      <c r="M4991" s="185">
        <f t="shared" si="458"/>
        <v>459.99999999999994</v>
      </c>
      <c r="N4991" s="143" t="str">
        <f>IFERROR(VLOOKUP(D4991, Product_Category!A:B, 2, FALSE), "Uncategorized")</f>
        <v>MCC</v>
      </c>
      <c r="O4991" s="186">
        <f t="shared" si="460"/>
        <v>4600</v>
      </c>
      <c r="P4991" s="185">
        <f t="shared" si="459"/>
        <v>460</v>
      </c>
      <c r="Q4991" s="143">
        <v>2024</v>
      </c>
      <c r="R4991" s="143" t="str">
        <f>IFERROR(VLOOKUP(G4991,'SOURCE COMPANY'!A:B, 2, FALSE), "")</f>
        <v>Ajanta Pharma</v>
      </c>
      <c r="S4991" s="143" t="str">
        <f>IFERROR(VLOOKUP(H4991,'CUSTOMER NAME'!A:B, 2, FALSE), "")</f>
        <v>Awamedica</v>
      </c>
    </row>
    <row r="4992" spans="1:19">
      <c r="A4992" s="133" t="s">
        <v>897</v>
      </c>
      <c r="B4992" s="131">
        <v>100</v>
      </c>
      <c r="C4992" s="131" t="s">
        <v>7</v>
      </c>
      <c r="D4992" s="131" t="s">
        <v>1606</v>
      </c>
      <c r="E4992" s="131">
        <v>22</v>
      </c>
      <c r="F4992" s="131" t="s">
        <v>9</v>
      </c>
      <c r="G4992" s="131" t="s">
        <v>4225</v>
      </c>
      <c r="H4992" s="134" t="s">
        <v>3125</v>
      </c>
      <c r="I4992" s="192" t="s">
        <v>4099</v>
      </c>
      <c r="J4992" s="184">
        <f>IF(F4992="USD", E4992, E4992 * IFERROR(VLOOKUP(F4992, EXCHANGE_RATE!A:B, 2, FALSE), "Currency not found"))</f>
        <v>22</v>
      </c>
      <c r="K4992" s="184">
        <f t="shared" si="457"/>
        <v>22</v>
      </c>
      <c r="L4992" s="184">
        <f>IF(C4992="MTS", B4992, B4992 * IFERROR(VLOOKUP(C4992, 'QTY_CONVERSIONS '!A:B, 2, FALSE), "Units not  found"))</f>
        <v>0.1</v>
      </c>
      <c r="M4992" s="185">
        <f t="shared" si="458"/>
        <v>2200</v>
      </c>
      <c r="N4992" s="143" t="str">
        <f>IFERROR(VLOOKUP(D4992, Product_Category!A:B, 2, FALSE), "Uncategorized")</f>
        <v>MCC</v>
      </c>
      <c r="O4992" s="186">
        <f t="shared" si="460"/>
        <v>22000</v>
      </c>
      <c r="P4992" s="185">
        <f t="shared" si="459"/>
        <v>2200</v>
      </c>
      <c r="Q4992" s="143">
        <v>2024</v>
      </c>
      <c r="R4992" s="143" t="str">
        <f>IFERROR(VLOOKUP(G4992,'SOURCE COMPANY'!A:B, 2, FALSE), "")</f>
        <v>Ajanta Pharma</v>
      </c>
      <c r="S4992" s="143" t="str">
        <f>IFERROR(VLOOKUP(H4992,'CUSTOMER NAME'!A:B, 2, FALSE), "")</f>
        <v>Awamedica</v>
      </c>
    </row>
    <row r="4993" spans="1:19">
      <c r="A4993" s="135" t="s">
        <v>897</v>
      </c>
      <c r="B4993" s="132">
        <v>440</v>
      </c>
      <c r="C4993" s="132" t="s">
        <v>7</v>
      </c>
      <c r="D4993" s="132" t="s">
        <v>1606</v>
      </c>
      <c r="E4993" s="132">
        <v>22</v>
      </c>
      <c r="F4993" s="132" t="s">
        <v>9</v>
      </c>
      <c r="G4993" s="132" t="s">
        <v>4225</v>
      </c>
      <c r="H4993" s="136" t="s">
        <v>3125</v>
      </c>
      <c r="I4993" s="192" t="s">
        <v>4099</v>
      </c>
      <c r="J4993" s="184">
        <f>IF(F4993="USD", E4993, E4993 * IFERROR(VLOOKUP(F4993, EXCHANGE_RATE!A:B, 2, FALSE), "Currency not found"))</f>
        <v>22</v>
      </c>
      <c r="K4993" s="184">
        <f t="shared" si="457"/>
        <v>22</v>
      </c>
      <c r="L4993" s="184">
        <f>IF(C4993="MTS", B4993, B4993 * IFERROR(VLOOKUP(C4993, 'QTY_CONVERSIONS '!A:B, 2, FALSE), "Units not  found"))</f>
        <v>0.44</v>
      </c>
      <c r="M4993" s="185">
        <f t="shared" si="458"/>
        <v>9680</v>
      </c>
      <c r="N4993" s="143" t="str">
        <f>IFERROR(VLOOKUP(D4993, Product_Category!A:B, 2, FALSE), "Uncategorized")</f>
        <v>MCC</v>
      </c>
      <c r="O4993" s="186">
        <f t="shared" si="460"/>
        <v>22000</v>
      </c>
      <c r="P4993" s="185">
        <f t="shared" si="459"/>
        <v>9680</v>
      </c>
      <c r="Q4993" s="143">
        <v>2024</v>
      </c>
      <c r="R4993" s="143" t="str">
        <f>IFERROR(VLOOKUP(G4993,'SOURCE COMPANY'!A:B, 2, FALSE), "")</f>
        <v>Ajanta Pharma</v>
      </c>
      <c r="S4993" s="143" t="str">
        <f>IFERROR(VLOOKUP(H4993,'CUSTOMER NAME'!A:B, 2, FALSE), "")</f>
        <v>Awamedica</v>
      </c>
    </row>
    <row r="4994" spans="1:19">
      <c r="A4994" s="137" t="s">
        <v>897</v>
      </c>
      <c r="B4994" s="138">
        <v>5000</v>
      </c>
      <c r="C4994" s="138" t="s">
        <v>7</v>
      </c>
      <c r="D4994" s="138" t="s">
        <v>4115</v>
      </c>
      <c r="E4994" s="138">
        <v>2.75</v>
      </c>
      <c r="F4994" s="138" t="s">
        <v>9</v>
      </c>
      <c r="G4994" s="225" t="s">
        <v>530</v>
      </c>
      <c r="H4994" s="139" t="s">
        <v>510</v>
      </c>
      <c r="I4994" s="192" t="s">
        <v>4099</v>
      </c>
      <c r="J4994" s="184">
        <f>IF(F4994="USD", E4994, E4994 * IFERROR(VLOOKUP(F4994, EXCHANGE_RATE!A:B, 2, FALSE), "Currency not found"))</f>
        <v>2.75</v>
      </c>
      <c r="K4994" s="184">
        <f t="shared" ref="K4994:K5057" si="461">ROUNDUP(J4994,2)</f>
        <v>2.75</v>
      </c>
      <c r="L4994" s="184">
        <f>IF(C4994="MTS", B4994, B4994 * IFERROR(VLOOKUP(C4994, 'QTY_CONVERSIONS '!A:B, 2, FALSE), "Units not  found"))</f>
        <v>5</v>
      </c>
      <c r="M4994" s="185">
        <f t="shared" ref="M4994:M5057" si="462">B4994*K4994</f>
        <v>13750</v>
      </c>
      <c r="N4994" s="143" t="str">
        <f>IFERROR(VLOOKUP(D4994, Product_Category!A:B, 2, FALSE), "Uncategorized")</f>
        <v>MCC</v>
      </c>
      <c r="O4994" s="186">
        <f t="shared" si="460"/>
        <v>2750</v>
      </c>
      <c r="P4994" s="185">
        <f t="shared" ref="P4994:P5057" si="463">L4994*O4994</f>
        <v>13750</v>
      </c>
      <c r="Q4994" s="143">
        <v>2024</v>
      </c>
      <c r="R4994" s="143" t="str">
        <f>IFERROR(VLOOKUP(G4994,'SOURCE COMPANY'!A:B, 2, FALSE), "")</f>
        <v>NITIKA PHARMA</v>
      </c>
      <c r="S4994" s="143" t="str">
        <f>IFERROR(VLOOKUP(H4994,'CUSTOMER NAME'!A:B, 2, FALSE), "")</f>
        <v>TO THE ORDER</v>
      </c>
    </row>
    <row r="4995" spans="1:19">
      <c r="A4995" s="137" t="s">
        <v>247</v>
      </c>
      <c r="B4995" s="138">
        <v>8000</v>
      </c>
      <c r="C4995" s="138" t="s">
        <v>7</v>
      </c>
      <c r="D4995" s="138" t="s">
        <v>4100</v>
      </c>
      <c r="E4995" s="138" t="s">
        <v>4167</v>
      </c>
      <c r="F4995" s="138" t="s">
        <v>9</v>
      </c>
      <c r="G4995" s="225" t="s">
        <v>530</v>
      </c>
      <c r="H4995" s="139" t="s">
        <v>510</v>
      </c>
      <c r="I4995" s="192" t="s">
        <v>4099</v>
      </c>
      <c r="J4995" s="184" t="str">
        <f>IF(F4995="USD", E4995, E4995 * IFERROR(VLOOKUP(F4995, EXCHANGE_RATE!A:B, 2, FALSE), "Currency not found"))</f>
        <v>3.00</v>
      </c>
      <c r="K4995" s="184">
        <f t="shared" si="461"/>
        <v>3</v>
      </c>
      <c r="L4995" s="184">
        <f>IF(C4995="MTS", B4995, B4995 * IFERROR(VLOOKUP(C4995, 'QTY_CONVERSIONS '!A:B, 2, FALSE), "Units not  found"))</f>
        <v>8</v>
      </c>
      <c r="M4995" s="185">
        <f t="shared" si="462"/>
        <v>24000</v>
      </c>
      <c r="N4995" s="143" t="str">
        <f>IFERROR(VLOOKUP(D4995, Product_Category!A:B, 2, FALSE), "Uncategorized")</f>
        <v>MAGNESIUM STEARATE</v>
      </c>
      <c r="O4995" s="186">
        <f t="shared" ref="O4995:O5058" si="464">K4995*1000</f>
        <v>3000</v>
      </c>
      <c r="P4995" s="185">
        <f t="shared" si="463"/>
        <v>24000</v>
      </c>
      <c r="Q4995" s="143">
        <v>2024</v>
      </c>
      <c r="R4995" s="143" t="str">
        <f>IFERROR(VLOOKUP(G4995,'SOURCE COMPANY'!A:B, 2, FALSE), "")</f>
        <v>NITIKA PHARMA</v>
      </c>
      <c r="S4995" s="143" t="str">
        <f>IFERROR(VLOOKUP(H4995,'CUSTOMER NAME'!A:B, 2, FALSE), "")</f>
        <v>TO THE ORDER</v>
      </c>
    </row>
    <row r="4996" spans="1:19">
      <c r="A4996" s="133" t="s">
        <v>2137</v>
      </c>
      <c r="B4996" s="131">
        <v>200</v>
      </c>
      <c r="C4996" s="131" t="s">
        <v>7</v>
      </c>
      <c r="D4996" s="131" t="s">
        <v>266</v>
      </c>
      <c r="E4996" s="131">
        <v>23.5</v>
      </c>
      <c r="F4996" s="131" t="s">
        <v>9</v>
      </c>
      <c r="G4996" s="131" t="s">
        <v>779</v>
      </c>
      <c r="H4996" s="134" t="s">
        <v>510</v>
      </c>
      <c r="I4996" s="192" t="s">
        <v>4099</v>
      </c>
      <c r="J4996" s="184">
        <f>IF(F4996="USD", E4996, E4996 * IFERROR(VLOOKUP(F4996, EXCHANGE_RATE!A:B, 2, FALSE), "Currency not found"))</f>
        <v>23.5</v>
      </c>
      <c r="K4996" s="184">
        <f t="shared" si="461"/>
        <v>23.5</v>
      </c>
      <c r="L4996" s="184">
        <f>IF(C4996="MTS", B4996, B4996 * IFERROR(VLOOKUP(C4996, 'QTY_CONVERSIONS '!A:B, 2, FALSE), "Units not  found"))</f>
        <v>0.2</v>
      </c>
      <c r="M4996" s="185">
        <f t="shared" si="462"/>
        <v>4700</v>
      </c>
      <c r="N4996" s="143" t="str">
        <f>IFERROR(VLOOKUP(D4996, Product_Category!A:B, 2, FALSE), "Uncategorized")</f>
        <v>MCC</v>
      </c>
      <c r="O4996" s="186">
        <f t="shared" si="464"/>
        <v>23500</v>
      </c>
      <c r="P4996" s="185">
        <f t="shared" si="463"/>
        <v>4700</v>
      </c>
      <c r="Q4996" s="143">
        <v>2024</v>
      </c>
      <c r="R4996" s="143" t="str">
        <f>IFERROR(VLOOKUP(G4996,'SOURCE COMPANY'!A:B, 2, FALSE), "")</f>
        <v>UMANG ENCAPSULATION</v>
      </c>
      <c r="S4996" s="143" t="str">
        <f>IFERROR(VLOOKUP(H4996,'CUSTOMER NAME'!A:B, 2, FALSE), "")</f>
        <v>TO THE ORDER</v>
      </c>
    </row>
    <row r="4997" spans="1:19">
      <c r="A4997" s="133" t="s">
        <v>904</v>
      </c>
      <c r="B4997" s="131">
        <v>6000</v>
      </c>
      <c r="C4997" s="131" t="s">
        <v>7</v>
      </c>
      <c r="D4997" s="131" t="s">
        <v>2376</v>
      </c>
      <c r="E4997" s="260">
        <v>3.3</v>
      </c>
      <c r="F4997" s="131" t="s">
        <v>9</v>
      </c>
      <c r="G4997" s="131" t="s">
        <v>2673</v>
      </c>
      <c r="H4997" s="134" t="s">
        <v>4168</v>
      </c>
      <c r="I4997" s="192" t="s">
        <v>4099</v>
      </c>
      <c r="J4997" s="184">
        <f>IF(F4997="USD", E4997, E4997 * IFERROR(VLOOKUP(F4997, EXCHANGE_RATE!A:B, 2, FALSE), "Currency not found"))</f>
        <v>3.3</v>
      </c>
      <c r="K4997" s="184">
        <f t="shared" si="461"/>
        <v>3.3</v>
      </c>
      <c r="L4997" s="184">
        <f>IF(C4997="MTS", B4997, B4997 * IFERROR(VLOOKUP(C4997, 'QTY_CONVERSIONS '!A:B, 2, FALSE), "Units not  found"))</f>
        <v>6</v>
      </c>
      <c r="M4997" s="185">
        <f t="shared" si="462"/>
        <v>19800</v>
      </c>
      <c r="N4997" s="143" t="str">
        <f>IFERROR(VLOOKUP(D4997, Product_Category!A:B, 2, FALSE), "Uncategorized")</f>
        <v>MCC</v>
      </c>
      <c r="O4997" s="186">
        <f t="shared" si="464"/>
        <v>3300</v>
      </c>
      <c r="P4997" s="185">
        <f t="shared" si="463"/>
        <v>19800</v>
      </c>
      <c r="Q4997" s="143">
        <v>2024</v>
      </c>
      <c r="R4997" s="143" t="str">
        <f>IFERROR(VLOOKUP(G4997,'SOURCE COMPANY'!A:B, 2, FALSE), "")</f>
        <v>RANQ</v>
      </c>
      <c r="S4997" s="143" t="str">
        <f>IFERROR(VLOOKUP(H4997,'CUSTOMER NAME'!A:B, 2, FALSE), "")</f>
        <v>JORDAN SWEDEN MEDICAL</v>
      </c>
    </row>
    <row r="4998" spans="1:19">
      <c r="A4998" s="133" t="s">
        <v>904</v>
      </c>
      <c r="B4998" s="131">
        <v>25</v>
      </c>
      <c r="C4998" s="131" t="s">
        <v>7</v>
      </c>
      <c r="D4998" s="131" t="s">
        <v>2063</v>
      </c>
      <c r="E4998" s="260">
        <v>3.3</v>
      </c>
      <c r="F4998" s="131" t="s">
        <v>9</v>
      </c>
      <c r="G4998" s="131" t="s">
        <v>2673</v>
      </c>
      <c r="H4998" s="134" t="s">
        <v>4168</v>
      </c>
      <c r="I4998" s="192" t="s">
        <v>4099</v>
      </c>
      <c r="J4998" s="184">
        <f>IF(F4998="USD", E4998, E4998 * IFERROR(VLOOKUP(F4998, EXCHANGE_RATE!A:B, 2, FALSE), "Currency not found"))</f>
        <v>3.3</v>
      </c>
      <c r="K4998" s="184">
        <f t="shared" si="461"/>
        <v>3.3</v>
      </c>
      <c r="L4998" s="184">
        <f>IF(C4998="MTS", B4998, B4998 * IFERROR(VLOOKUP(C4998, 'QTY_CONVERSIONS '!A:B, 2, FALSE), "Units not  found"))</f>
        <v>2.5000000000000001E-2</v>
      </c>
      <c r="M4998" s="185">
        <f t="shared" si="462"/>
        <v>82.5</v>
      </c>
      <c r="N4998" s="143" t="str">
        <f>IFERROR(VLOOKUP(D4998, Product_Category!A:B, 2, FALSE), "Uncategorized")</f>
        <v>MCC</v>
      </c>
      <c r="O4998" s="186">
        <f t="shared" si="464"/>
        <v>3300</v>
      </c>
      <c r="P4998" s="185">
        <f t="shared" si="463"/>
        <v>82.5</v>
      </c>
      <c r="Q4998" s="143">
        <v>2024</v>
      </c>
      <c r="R4998" s="143" t="str">
        <f>IFERROR(VLOOKUP(G4998,'SOURCE COMPANY'!A:B, 2, FALSE), "")</f>
        <v>RANQ</v>
      </c>
      <c r="S4998" s="143" t="str">
        <f>IFERROR(VLOOKUP(H4998,'CUSTOMER NAME'!A:B, 2, FALSE), "")</f>
        <v>JORDAN SWEDEN MEDICAL</v>
      </c>
    </row>
    <row r="4999" spans="1:19">
      <c r="A4999" s="133" t="s">
        <v>904</v>
      </c>
      <c r="B4999" s="131">
        <v>3000</v>
      </c>
      <c r="C4999" s="131" t="s">
        <v>7</v>
      </c>
      <c r="D4999" s="131" t="s">
        <v>724</v>
      </c>
      <c r="E4999" s="260">
        <v>7.75</v>
      </c>
      <c r="F4999" s="131" t="s">
        <v>9</v>
      </c>
      <c r="G4999" s="131" t="s">
        <v>2673</v>
      </c>
      <c r="H4999" s="134" t="s">
        <v>4168</v>
      </c>
      <c r="I4999" s="192" t="s">
        <v>4099</v>
      </c>
      <c r="J4999" s="184">
        <f>IF(F4999="USD", E4999, E4999 * IFERROR(VLOOKUP(F4999, EXCHANGE_RATE!A:B, 2, FALSE), "Currency not found"))</f>
        <v>7.75</v>
      </c>
      <c r="K4999" s="184">
        <f t="shared" si="461"/>
        <v>7.75</v>
      </c>
      <c r="L4999" s="184">
        <f>IF(C4999="MTS", B4999, B4999 * IFERROR(VLOOKUP(C4999, 'QTY_CONVERSIONS '!A:B, 2, FALSE), "Units not  found"))</f>
        <v>3</v>
      </c>
      <c r="M4999" s="185">
        <f t="shared" si="462"/>
        <v>23250</v>
      </c>
      <c r="N4999" s="143" t="str">
        <f>IFERROR(VLOOKUP(D4999, Product_Category!A:B, 2, FALSE), "Uncategorized")</f>
        <v>MCC</v>
      </c>
      <c r="O4999" s="186">
        <f t="shared" si="464"/>
        <v>7750</v>
      </c>
      <c r="P4999" s="185">
        <f t="shared" si="463"/>
        <v>23250</v>
      </c>
      <c r="Q4999" s="143">
        <v>2024</v>
      </c>
      <c r="R4999" s="143" t="str">
        <f>IFERROR(VLOOKUP(G4999,'SOURCE COMPANY'!A:B, 2, FALSE), "")</f>
        <v>RANQ</v>
      </c>
      <c r="S4999" s="143" t="str">
        <f>IFERROR(VLOOKUP(H4999,'CUSTOMER NAME'!A:B, 2, FALSE), "")</f>
        <v>JORDAN SWEDEN MEDICAL</v>
      </c>
    </row>
    <row r="5000" spans="1:19">
      <c r="A5000" s="133" t="s">
        <v>904</v>
      </c>
      <c r="B5000" s="131">
        <v>1000</v>
      </c>
      <c r="C5000" s="131" t="s">
        <v>7</v>
      </c>
      <c r="D5000" s="131" t="s">
        <v>1372</v>
      </c>
      <c r="E5000" s="260">
        <v>9.75</v>
      </c>
      <c r="F5000" s="131" t="s">
        <v>9</v>
      </c>
      <c r="G5000" s="120" t="s">
        <v>529</v>
      </c>
      <c r="H5000" s="134" t="s">
        <v>510</v>
      </c>
      <c r="I5000" s="192" t="s">
        <v>4099</v>
      </c>
      <c r="J5000" s="184">
        <f>IF(F5000="USD", E5000, E5000 * IFERROR(VLOOKUP(F5000, EXCHANGE_RATE!A:B, 2, FALSE), "Currency not found"))</f>
        <v>9.75</v>
      </c>
      <c r="K5000" s="184">
        <f t="shared" si="461"/>
        <v>9.75</v>
      </c>
      <c r="L5000" s="184">
        <f>IF(C5000="MTS", B5000, B5000 * IFERROR(VLOOKUP(C5000, 'QTY_CONVERSIONS '!A:B, 2, FALSE), "Units not  found"))</f>
        <v>1</v>
      </c>
      <c r="M5000" s="185">
        <f t="shared" si="462"/>
        <v>9750</v>
      </c>
      <c r="N5000" s="143" t="str">
        <f>IFERROR(VLOOKUP(D5000, Product_Category!A:B, 2, FALSE), "Uncategorized")</f>
        <v>CMC</v>
      </c>
      <c r="O5000" s="186">
        <f t="shared" si="464"/>
        <v>9750</v>
      </c>
      <c r="P5000" s="185">
        <f t="shared" si="463"/>
        <v>9750</v>
      </c>
      <c r="Q5000" s="143">
        <v>2024</v>
      </c>
      <c r="R5000" s="143" t="str">
        <f>IFERROR(VLOOKUP(G5000,'SOURCE COMPANY'!A:B, 2, FALSE), "")</f>
        <v>Ankit Pulps &amp; Boards</v>
      </c>
      <c r="S5000" s="143" t="str">
        <f>IFERROR(VLOOKUP(H5000,'CUSTOMER NAME'!A:B, 2, FALSE), "")</f>
        <v>TO THE ORDER</v>
      </c>
    </row>
    <row r="5001" spans="1:19">
      <c r="A5001" s="135" t="s">
        <v>904</v>
      </c>
      <c r="B5001" s="132">
        <v>150</v>
      </c>
      <c r="C5001" s="132" t="s">
        <v>7</v>
      </c>
      <c r="D5001" s="132" t="s">
        <v>3852</v>
      </c>
      <c r="E5001" s="261">
        <v>22</v>
      </c>
      <c r="F5001" s="132" t="s">
        <v>9</v>
      </c>
      <c r="G5001" s="221" t="s">
        <v>732</v>
      </c>
      <c r="H5001" s="136" t="s">
        <v>510</v>
      </c>
      <c r="I5001" s="192" t="s">
        <v>4099</v>
      </c>
      <c r="J5001" s="184">
        <f>IF(F5001="USD", E5001, E5001 * IFERROR(VLOOKUP(F5001, EXCHANGE_RATE!A:B, 2, FALSE), "Currency not found"))</f>
        <v>22</v>
      </c>
      <c r="K5001" s="184">
        <f t="shared" si="461"/>
        <v>22</v>
      </c>
      <c r="L5001" s="184">
        <f>IF(C5001="MTS", B5001, B5001 * IFERROR(VLOOKUP(C5001, 'QTY_CONVERSIONS '!A:B, 2, FALSE), "Units not  found"))</f>
        <v>0.15</v>
      </c>
      <c r="M5001" s="185">
        <f t="shared" si="462"/>
        <v>3300</v>
      </c>
      <c r="N5001" s="143" t="str">
        <f>IFERROR(VLOOKUP(D5001, Product_Category!A:B, 2, FALSE), "Uncategorized")</f>
        <v>CMC</v>
      </c>
      <c r="O5001" s="186">
        <f t="shared" si="464"/>
        <v>22000</v>
      </c>
      <c r="P5001" s="185">
        <f t="shared" si="463"/>
        <v>3300</v>
      </c>
      <c r="Q5001" s="143">
        <v>2024</v>
      </c>
      <c r="R5001" s="143" t="str">
        <f>IFERROR(VLOOKUP(G5001,'SOURCE COMPANY'!A:B, 2, FALSE), "")</f>
        <v>MAPLE BIOTECH</v>
      </c>
      <c r="S5001" s="143" t="str">
        <f>IFERROR(VLOOKUP(H5001,'CUSTOMER NAME'!A:B, 2, FALSE), "")</f>
        <v>TO THE ORDER</v>
      </c>
    </row>
    <row r="5002" spans="1:19">
      <c r="A5002" s="133" t="s">
        <v>904</v>
      </c>
      <c r="B5002" s="131">
        <v>1800</v>
      </c>
      <c r="C5002" s="131" t="s">
        <v>7</v>
      </c>
      <c r="D5002" s="131" t="s">
        <v>2375</v>
      </c>
      <c r="E5002" s="260">
        <v>3.95</v>
      </c>
      <c r="F5002" s="131" t="s">
        <v>9</v>
      </c>
      <c r="G5002" s="131" t="s">
        <v>2673</v>
      </c>
      <c r="H5002" s="134" t="s">
        <v>2489</v>
      </c>
      <c r="I5002" s="192" t="s">
        <v>4099</v>
      </c>
      <c r="J5002" s="184">
        <f>IF(F5002="USD", E5002, E5002 * IFERROR(VLOOKUP(F5002, EXCHANGE_RATE!A:B, 2, FALSE), "Currency not found"))</f>
        <v>3.95</v>
      </c>
      <c r="K5002" s="184">
        <f t="shared" si="461"/>
        <v>3.95</v>
      </c>
      <c r="L5002" s="184">
        <f>IF(C5002="MTS", B5002, B5002 * IFERROR(VLOOKUP(C5002, 'QTY_CONVERSIONS '!A:B, 2, FALSE), "Units not  found"))</f>
        <v>1.8</v>
      </c>
      <c r="M5002" s="185">
        <f t="shared" si="462"/>
        <v>7110</v>
      </c>
      <c r="N5002" s="143" t="str">
        <f>IFERROR(VLOOKUP(D5002, Product_Category!A:B, 2, FALSE), "Uncategorized")</f>
        <v>MCC</v>
      </c>
      <c r="O5002" s="186">
        <f t="shared" si="464"/>
        <v>3950</v>
      </c>
      <c r="P5002" s="185">
        <f t="shared" si="463"/>
        <v>7110</v>
      </c>
      <c r="Q5002" s="143">
        <v>2024</v>
      </c>
      <c r="R5002" s="143" t="str">
        <f>IFERROR(VLOOKUP(G5002,'SOURCE COMPANY'!A:B, 2, FALSE), "")</f>
        <v>RANQ</v>
      </c>
      <c r="S5002" s="143" t="str">
        <f>IFERROR(VLOOKUP(H5002,'CUSTOMER NAME'!A:B, 2, FALSE), "")</f>
        <v>United Pharma</v>
      </c>
    </row>
    <row r="5003" spans="1:19">
      <c r="A5003" s="133" t="s">
        <v>909</v>
      </c>
      <c r="B5003" s="131">
        <v>1000</v>
      </c>
      <c r="C5003" s="131" t="s">
        <v>7</v>
      </c>
      <c r="D5003" s="131" t="s">
        <v>798</v>
      </c>
      <c r="E5003" s="260">
        <v>3.34</v>
      </c>
      <c r="F5003" s="131" t="s">
        <v>9</v>
      </c>
      <c r="G5003" s="131" t="s">
        <v>4177</v>
      </c>
      <c r="H5003" s="134" t="s">
        <v>4178</v>
      </c>
      <c r="I5003" s="192" t="s">
        <v>4099</v>
      </c>
      <c r="J5003" s="184">
        <f>IF(F5003="USD", E5003, E5003 * IFERROR(VLOOKUP(F5003, EXCHANGE_RATE!A:B, 2, FALSE), "Currency not found"))</f>
        <v>3.34</v>
      </c>
      <c r="K5003" s="184">
        <f t="shared" si="461"/>
        <v>3.34</v>
      </c>
      <c r="L5003" s="184">
        <f>IF(C5003="MTS", B5003, B5003 * IFERROR(VLOOKUP(C5003, 'QTY_CONVERSIONS '!A:B, 2, FALSE), "Units not  found"))</f>
        <v>1</v>
      </c>
      <c r="M5003" s="185">
        <f t="shared" si="462"/>
        <v>3340</v>
      </c>
      <c r="N5003" s="143" t="str">
        <f>IFERROR(VLOOKUP(D5003, Product_Category!A:B, 2, FALSE), "Uncategorized")</f>
        <v>CMC</v>
      </c>
      <c r="O5003" s="186">
        <f t="shared" si="464"/>
        <v>3340</v>
      </c>
      <c r="P5003" s="185">
        <f t="shared" si="463"/>
        <v>3340</v>
      </c>
      <c r="Q5003" s="143">
        <v>2024</v>
      </c>
      <c r="R5003" s="143" t="str">
        <f>IFERROR(VLOOKUP(G5003,'SOURCE COMPANY'!A:B, 2, FALSE), "")</f>
        <v>KAMBAY AROMATICS</v>
      </c>
      <c r="S5003" s="143" t="str">
        <f>IFERROR(VLOOKUP(H5003,'CUSTOMER NAME'!A:B, 2, FALSE), "")</f>
        <v>LEEKO (UGANDA) LTD</v>
      </c>
    </row>
    <row r="5004" spans="1:19">
      <c r="A5004" s="133" t="s">
        <v>909</v>
      </c>
      <c r="B5004" s="131">
        <v>24</v>
      </c>
      <c r="C5004" s="131" t="s">
        <v>7</v>
      </c>
      <c r="D5004" s="131" t="s">
        <v>266</v>
      </c>
      <c r="E5004" s="260">
        <v>0.5</v>
      </c>
      <c r="F5004" s="131" t="s">
        <v>9</v>
      </c>
      <c r="G5004" s="131" t="s">
        <v>4169</v>
      </c>
      <c r="H5004" s="134" t="s">
        <v>4170</v>
      </c>
      <c r="I5004" s="192" t="s">
        <v>4099</v>
      </c>
      <c r="J5004" s="184">
        <f>IF(F5004="USD", E5004, E5004 * IFERROR(VLOOKUP(F5004, EXCHANGE_RATE!A:B, 2, FALSE), "Currency not found"))</f>
        <v>0.5</v>
      </c>
      <c r="K5004" s="184">
        <f t="shared" si="461"/>
        <v>0.5</v>
      </c>
      <c r="L5004" s="184">
        <f>IF(C5004="MTS", B5004, B5004 * IFERROR(VLOOKUP(C5004, 'QTY_CONVERSIONS '!A:B, 2, FALSE), "Units not  found"))</f>
        <v>2.4E-2</v>
      </c>
      <c r="M5004" s="185">
        <f t="shared" si="462"/>
        <v>12</v>
      </c>
      <c r="N5004" s="143" t="str">
        <f>IFERROR(VLOOKUP(D5004, Product_Category!A:B, 2, FALSE), "Uncategorized")</f>
        <v>MCC</v>
      </c>
      <c r="O5004" s="186">
        <f t="shared" si="464"/>
        <v>500</v>
      </c>
      <c r="P5004" s="185">
        <f t="shared" si="463"/>
        <v>12</v>
      </c>
      <c r="Q5004" s="143">
        <v>2024</v>
      </c>
      <c r="R5004" s="143" t="str">
        <f>IFERROR(VLOOKUP(G5004,'SOURCE COMPANY'!A:B, 2, FALSE), "")</f>
        <v>Sidsam White Label</v>
      </c>
      <c r="S5004" s="143" t="str">
        <f>IFERROR(VLOOKUP(H5004,'CUSTOMER NAME'!A:B, 2, FALSE), "")</f>
        <v>MR. PAUL THUKU</v>
      </c>
    </row>
    <row r="5005" spans="1:19">
      <c r="A5005" s="133" t="s">
        <v>909</v>
      </c>
      <c r="B5005" s="131">
        <v>550</v>
      </c>
      <c r="C5005" s="131" t="s">
        <v>7</v>
      </c>
      <c r="D5005" s="131" t="s">
        <v>910</v>
      </c>
      <c r="E5005" s="260" t="s">
        <v>4175</v>
      </c>
      <c r="F5005" s="131" t="s">
        <v>9</v>
      </c>
      <c r="G5005" s="143" t="s">
        <v>655</v>
      </c>
      <c r="H5005" s="134" t="s">
        <v>510</v>
      </c>
      <c r="I5005" s="192" t="s">
        <v>4099</v>
      </c>
      <c r="J5005" s="184" t="str">
        <f>IF(F5005="USD", E5005, E5005 * IFERROR(VLOOKUP(F5005, EXCHANGE_RATE!A:B, 2, FALSE), "Currency not found"))</f>
        <v>1.51</v>
      </c>
      <c r="K5005" s="184">
        <f t="shared" si="461"/>
        <v>1.51</v>
      </c>
      <c r="L5005" s="184">
        <f>IF(C5005="MTS", B5005, B5005 * IFERROR(VLOOKUP(C5005, 'QTY_CONVERSIONS '!A:B, 2, FALSE), "Units not  found"))</f>
        <v>0.55000000000000004</v>
      </c>
      <c r="M5005" s="185">
        <f t="shared" si="462"/>
        <v>830.5</v>
      </c>
      <c r="N5005" s="143" t="str">
        <f>IFERROR(VLOOKUP(D5005, Product_Category!A:B, 2, FALSE), "Uncategorized")</f>
        <v>MAGNESIUM STEARATE</v>
      </c>
      <c r="O5005" s="186">
        <f t="shared" si="464"/>
        <v>1510</v>
      </c>
      <c r="P5005" s="185">
        <f t="shared" si="463"/>
        <v>830.50000000000011</v>
      </c>
      <c r="Q5005" s="143">
        <v>2024</v>
      </c>
      <c r="R5005" s="143" t="str">
        <f>IFERROR(VLOOKUP(G5005,'SOURCE COMPANY'!A:B, 2, FALSE), "")</f>
        <v>ESPEE Pharma Chem</v>
      </c>
      <c r="S5005" s="143" t="str">
        <f>IFERROR(VLOOKUP(H5005,'CUSTOMER NAME'!A:B, 2, FALSE), "")</f>
        <v>TO THE ORDER</v>
      </c>
    </row>
    <row r="5006" spans="1:19">
      <c r="A5006" s="133" t="s">
        <v>909</v>
      </c>
      <c r="B5006" s="131">
        <v>2500</v>
      </c>
      <c r="C5006" s="131" t="s">
        <v>7</v>
      </c>
      <c r="D5006" s="131" t="s">
        <v>266</v>
      </c>
      <c r="E5006" s="260">
        <v>2.2200000000000002</v>
      </c>
      <c r="F5006" s="131" t="s">
        <v>9</v>
      </c>
      <c r="G5006" s="143" t="s">
        <v>655</v>
      </c>
      <c r="H5006" s="134" t="s">
        <v>510</v>
      </c>
      <c r="I5006" s="192" t="s">
        <v>4099</v>
      </c>
      <c r="J5006" s="184">
        <f>IF(F5006="USD", E5006, E5006 * IFERROR(VLOOKUP(F5006, EXCHANGE_RATE!A:B, 2, FALSE), "Currency not found"))</f>
        <v>2.2200000000000002</v>
      </c>
      <c r="K5006" s="184">
        <f t="shared" si="461"/>
        <v>2.2200000000000002</v>
      </c>
      <c r="L5006" s="184">
        <f>IF(C5006="MTS", B5006, B5006 * IFERROR(VLOOKUP(C5006, 'QTY_CONVERSIONS '!A:B, 2, FALSE), "Units not  found"))</f>
        <v>2.5</v>
      </c>
      <c r="M5006" s="185">
        <f t="shared" si="462"/>
        <v>5550.0000000000009</v>
      </c>
      <c r="N5006" s="143" t="str">
        <f>IFERROR(VLOOKUP(D5006, Product_Category!A:B, 2, FALSE), "Uncategorized")</f>
        <v>MCC</v>
      </c>
      <c r="O5006" s="186">
        <f t="shared" si="464"/>
        <v>2220</v>
      </c>
      <c r="P5006" s="185">
        <f t="shared" si="463"/>
        <v>5550</v>
      </c>
      <c r="Q5006" s="143">
        <v>2024</v>
      </c>
      <c r="R5006" s="143" t="str">
        <f>IFERROR(VLOOKUP(G5006,'SOURCE COMPANY'!A:B, 2, FALSE), "")</f>
        <v>ESPEE Pharma Chem</v>
      </c>
      <c r="S5006" s="143" t="str">
        <f>IFERROR(VLOOKUP(H5006,'CUSTOMER NAME'!A:B, 2, FALSE), "")</f>
        <v>TO THE ORDER</v>
      </c>
    </row>
    <row r="5007" spans="1:19">
      <c r="A5007" s="133" t="s">
        <v>909</v>
      </c>
      <c r="B5007" s="131">
        <v>1000</v>
      </c>
      <c r="C5007" s="131" t="s">
        <v>7</v>
      </c>
      <c r="D5007" s="131" t="s">
        <v>910</v>
      </c>
      <c r="E5007" s="260" t="s">
        <v>4176</v>
      </c>
      <c r="F5007" s="131" t="s">
        <v>9</v>
      </c>
      <c r="G5007" s="143" t="s">
        <v>655</v>
      </c>
      <c r="H5007" s="134" t="s">
        <v>510</v>
      </c>
      <c r="I5007" s="192" t="s">
        <v>4099</v>
      </c>
      <c r="J5007" s="184" t="str">
        <f>IF(F5007="USD", E5007, E5007 * IFERROR(VLOOKUP(F5007, EXCHANGE_RATE!A:B, 2, FALSE), "Currency not found"))</f>
        <v>1.70</v>
      </c>
      <c r="K5007" s="184">
        <f t="shared" si="461"/>
        <v>1.7</v>
      </c>
      <c r="L5007" s="184">
        <f>IF(C5007="MTS", B5007, B5007 * IFERROR(VLOOKUP(C5007, 'QTY_CONVERSIONS '!A:B, 2, FALSE), "Units not  found"))</f>
        <v>1</v>
      </c>
      <c r="M5007" s="185">
        <f t="shared" si="462"/>
        <v>1700</v>
      </c>
      <c r="N5007" s="143" t="str">
        <f>IFERROR(VLOOKUP(D5007, Product_Category!A:B, 2, FALSE), "Uncategorized")</f>
        <v>MAGNESIUM STEARATE</v>
      </c>
      <c r="O5007" s="186">
        <f t="shared" si="464"/>
        <v>1700</v>
      </c>
      <c r="P5007" s="185">
        <f t="shared" si="463"/>
        <v>1700</v>
      </c>
      <c r="Q5007" s="143">
        <v>2024</v>
      </c>
      <c r="R5007" s="143" t="str">
        <f>IFERROR(VLOOKUP(G5007,'SOURCE COMPANY'!A:B, 2, FALSE), "")</f>
        <v>ESPEE Pharma Chem</v>
      </c>
      <c r="S5007" s="143" t="str">
        <f>IFERROR(VLOOKUP(H5007,'CUSTOMER NAME'!A:B, 2, FALSE), "")</f>
        <v>TO THE ORDER</v>
      </c>
    </row>
    <row r="5008" spans="1:19">
      <c r="A5008" s="133" t="s">
        <v>909</v>
      </c>
      <c r="B5008" s="131">
        <v>4800</v>
      </c>
      <c r="C5008" s="131" t="s">
        <v>7</v>
      </c>
      <c r="D5008" s="131" t="s">
        <v>3050</v>
      </c>
      <c r="E5008" s="260">
        <v>3.05</v>
      </c>
      <c r="F5008" s="131" t="s">
        <v>9</v>
      </c>
      <c r="G5008" s="143" t="s">
        <v>572</v>
      </c>
      <c r="H5008" s="134" t="s">
        <v>510</v>
      </c>
      <c r="I5008" s="192" t="s">
        <v>4099</v>
      </c>
      <c r="J5008" s="184">
        <f>IF(F5008="USD", E5008, E5008 * IFERROR(VLOOKUP(F5008, EXCHANGE_RATE!A:B, 2, FALSE), "Currency not found"))</f>
        <v>3.05</v>
      </c>
      <c r="K5008" s="184">
        <f t="shared" si="461"/>
        <v>3.05</v>
      </c>
      <c r="L5008" s="184">
        <f>IF(C5008="MTS", B5008, B5008 * IFERROR(VLOOKUP(C5008, 'QTY_CONVERSIONS '!A:B, 2, FALSE), "Units not  found"))</f>
        <v>4.8</v>
      </c>
      <c r="M5008" s="185">
        <f t="shared" si="462"/>
        <v>14640</v>
      </c>
      <c r="N5008" s="143" t="str">
        <f>IFERROR(VLOOKUP(D5008, Product_Category!A:B, 2, FALSE), "Uncategorized")</f>
        <v>MCC</v>
      </c>
      <c r="O5008" s="186">
        <f t="shared" si="464"/>
        <v>3050</v>
      </c>
      <c r="P5008" s="185">
        <f t="shared" si="463"/>
        <v>14640</v>
      </c>
      <c r="Q5008" s="143">
        <v>2024</v>
      </c>
      <c r="R5008" s="143" t="str">
        <f>IFERROR(VLOOKUP(G5008,'SOURCE COMPANY'!A:B, 2, FALSE), "")</f>
        <v>GRADIENT PHARMA</v>
      </c>
      <c r="S5008" s="143" t="str">
        <f>IFERROR(VLOOKUP(H5008,'CUSTOMER NAME'!A:B, 2, FALSE), "")</f>
        <v>TO THE ORDER</v>
      </c>
    </row>
    <row r="5009" spans="1:19">
      <c r="A5009" s="133" t="s">
        <v>909</v>
      </c>
      <c r="B5009" s="131">
        <v>5000</v>
      </c>
      <c r="C5009" s="131" t="s">
        <v>7</v>
      </c>
      <c r="D5009" s="131" t="s">
        <v>266</v>
      </c>
      <c r="E5009" s="260">
        <v>2.57</v>
      </c>
      <c r="F5009" s="131" t="s">
        <v>9</v>
      </c>
      <c r="G5009" s="143" t="s">
        <v>919</v>
      </c>
      <c r="H5009" s="134" t="s">
        <v>510</v>
      </c>
      <c r="I5009" s="192" t="s">
        <v>4099</v>
      </c>
      <c r="J5009" s="184">
        <f>IF(F5009="USD", E5009, E5009 * IFERROR(VLOOKUP(F5009, EXCHANGE_RATE!A:B, 2, FALSE), "Currency not found"))</f>
        <v>2.57</v>
      </c>
      <c r="K5009" s="184">
        <f t="shared" si="461"/>
        <v>2.57</v>
      </c>
      <c r="L5009" s="184">
        <f>IF(C5009="MTS", B5009, B5009 * IFERROR(VLOOKUP(C5009, 'QTY_CONVERSIONS '!A:B, 2, FALSE), "Units not  found"))</f>
        <v>5</v>
      </c>
      <c r="M5009" s="185">
        <f t="shared" si="462"/>
        <v>12850</v>
      </c>
      <c r="N5009" s="143" t="str">
        <f>IFERROR(VLOOKUP(D5009, Product_Category!A:B, 2, FALSE), "Uncategorized")</f>
        <v>MCC</v>
      </c>
      <c r="O5009" s="186">
        <f t="shared" si="464"/>
        <v>2570</v>
      </c>
      <c r="P5009" s="185">
        <f t="shared" si="463"/>
        <v>12850</v>
      </c>
      <c r="Q5009" s="143">
        <v>2024</v>
      </c>
      <c r="R5009" s="143" t="str">
        <f>IFERROR(VLOOKUP(G5009,'SOURCE COMPANY'!A:B, 2, FALSE), "")</f>
        <v>PRADIPKUMAR PHARMA</v>
      </c>
      <c r="S5009" s="143" t="str">
        <f>IFERROR(VLOOKUP(H5009,'CUSTOMER NAME'!A:B, 2, FALSE), "")</f>
        <v>TO THE ORDER</v>
      </c>
    </row>
    <row r="5010" spans="1:19">
      <c r="A5010" s="133" t="s">
        <v>909</v>
      </c>
      <c r="B5010" s="131">
        <v>1000</v>
      </c>
      <c r="C5010" s="131" t="s">
        <v>7</v>
      </c>
      <c r="D5010" s="131" t="s">
        <v>4116</v>
      </c>
      <c r="E5010" s="260">
        <v>1.95</v>
      </c>
      <c r="F5010" s="131" t="s">
        <v>9</v>
      </c>
      <c r="G5010" s="143" t="s">
        <v>1509</v>
      </c>
      <c r="H5010" s="134" t="s">
        <v>510</v>
      </c>
      <c r="I5010" s="192" t="s">
        <v>4099</v>
      </c>
      <c r="J5010" s="184">
        <f>IF(F5010="USD", E5010, E5010 * IFERROR(VLOOKUP(F5010, EXCHANGE_RATE!A:B, 2, FALSE), "Currency not found"))</f>
        <v>1.95</v>
      </c>
      <c r="K5010" s="184">
        <f t="shared" si="461"/>
        <v>1.95</v>
      </c>
      <c r="L5010" s="184">
        <f>IF(C5010="MTS", B5010, B5010 * IFERROR(VLOOKUP(C5010, 'QTY_CONVERSIONS '!A:B, 2, FALSE), "Units not  found"))</f>
        <v>1</v>
      </c>
      <c r="M5010" s="185">
        <f t="shared" si="462"/>
        <v>1950</v>
      </c>
      <c r="N5010" s="143" t="str">
        <f>IFERROR(VLOOKUP(D5010, Product_Category!A:B, 2, FALSE), "Uncategorized")</f>
        <v>MCC</v>
      </c>
      <c r="O5010" s="186">
        <f t="shared" si="464"/>
        <v>1950</v>
      </c>
      <c r="P5010" s="185">
        <f t="shared" si="463"/>
        <v>1950</v>
      </c>
      <c r="Q5010" s="143">
        <v>2024</v>
      </c>
      <c r="R5010" s="143" t="str">
        <f>IFERROR(VLOOKUP(G5010,'SOURCE COMPANY'!A:B, 2, FALSE), "")</f>
        <v>PREMIER INDUSTRIAL</v>
      </c>
      <c r="S5010" s="143" t="str">
        <f>IFERROR(VLOOKUP(H5010,'CUSTOMER NAME'!A:B, 2, FALSE), "")</f>
        <v>TO THE ORDER</v>
      </c>
    </row>
    <row r="5011" spans="1:19">
      <c r="A5011" s="133" t="s">
        <v>909</v>
      </c>
      <c r="B5011" s="131">
        <v>1000</v>
      </c>
      <c r="C5011" s="131" t="s">
        <v>7</v>
      </c>
      <c r="D5011" s="131" t="s">
        <v>173</v>
      </c>
      <c r="E5011" s="260" t="s">
        <v>4171</v>
      </c>
      <c r="F5011" s="131" t="s">
        <v>9</v>
      </c>
      <c r="G5011" s="118" t="s">
        <v>627</v>
      </c>
      <c r="H5011" s="134" t="s">
        <v>510</v>
      </c>
      <c r="I5011" s="192" t="s">
        <v>4099</v>
      </c>
      <c r="J5011" s="184" t="str">
        <f>IF(F5011="USD", E5011, E5011 * IFERROR(VLOOKUP(F5011, EXCHANGE_RATE!A:B, 2, FALSE), "Currency not found"))</f>
        <v>5.14</v>
      </c>
      <c r="K5011" s="184">
        <f t="shared" si="461"/>
        <v>5.14</v>
      </c>
      <c r="L5011" s="184">
        <f>IF(C5011="MTS", B5011, B5011 * IFERROR(VLOOKUP(C5011, 'QTY_CONVERSIONS '!A:B, 2, FALSE), "Units not  found"))</f>
        <v>1</v>
      </c>
      <c r="M5011" s="185">
        <f t="shared" si="462"/>
        <v>5140</v>
      </c>
      <c r="N5011" s="143" t="str">
        <f>IFERROR(VLOOKUP(D5011, Product_Category!A:B, 2, FALSE), "Uncategorized")</f>
        <v>SSG</v>
      </c>
      <c r="O5011" s="186">
        <f t="shared" si="464"/>
        <v>5140</v>
      </c>
      <c r="P5011" s="185">
        <f t="shared" si="463"/>
        <v>5140</v>
      </c>
      <c r="Q5011" s="143">
        <v>2024</v>
      </c>
      <c r="R5011" s="143" t="str">
        <f>IFERROR(VLOOKUP(G5011,'SOURCE COMPANY'!A:B, 2, FALSE), "")</f>
        <v>SANJAY CHEMICALS</v>
      </c>
      <c r="S5011" s="143" t="str">
        <f>IFERROR(VLOOKUP(H5011,'CUSTOMER NAME'!A:B, 2, FALSE), "")</f>
        <v>TO THE ORDER</v>
      </c>
    </row>
    <row r="5012" spans="1:19">
      <c r="A5012" s="133" t="s">
        <v>909</v>
      </c>
      <c r="B5012" s="131">
        <v>1500</v>
      </c>
      <c r="C5012" s="131" t="s">
        <v>7</v>
      </c>
      <c r="D5012" s="131" t="s">
        <v>910</v>
      </c>
      <c r="E5012" s="260" t="s">
        <v>4172</v>
      </c>
      <c r="F5012" s="131" t="s">
        <v>9</v>
      </c>
      <c r="G5012" s="118" t="s">
        <v>627</v>
      </c>
      <c r="H5012" s="134" t="s">
        <v>510</v>
      </c>
      <c r="I5012" s="192" t="s">
        <v>4099</v>
      </c>
      <c r="J5012" s="184" t="str">
        <f>IF(F5012="USD", E5012, E5012 * IFERROR(VLOOKUP(F5012, EXCHANGE_RATE!A:B, 2, FALSE), "Currency not found"))</f>
        <v>2.07</v>
      </c>
      <c r="K5012" s="184">
        <f t="shared" si="461"/>
        <v>2.0699999999999998</v>
      </c>
      <c r="L5012" s="184">
        <f>IF(C5012="MTS", B5012, B5012 * IFERROR(VLOOKUP(C5012, 'QTY_CONVERSIONS '!A:B, 2, FALSE), "Units not  found"))</f>
        <v>1.5</v>
      </c>
      <c r="M5012" s="185">
        <f t="shared" si="462"/>
        <v>3104.9999999999995</v>
      </c>
      <c r="N5012" s="143" t="str">
        <f>IFERROR(VLOOKUP(D5012, Product_Category!A:B, 2, FALSE), "Uncategorized")</f>
        <v>MAGNESIUM STEARATE</v>
      </c>
      <c r="O5012" s="186">
        <f t="shared" si="464"/>
        <v>2070</v>
      </c>
      <c r="P5012" s="185">
        <f t="shared" si="463"/>
        <v>3105</v>
      </c>
      <c r="Q5012" s="143">
        <v>2024</v>
      </c>
      <c r="R5012" s="143" t="str">
        <f>IFERROR(VLOOKUP(G5012,'SOURCE COMPANY'!A:B, 2, FALSE), "")</f>
        <v>SANJAY CHEMICALS</v>
      </c>
      <c r="S5012" s="143" t="str">
        <f>IFERROR(VLOOKUP(H5012,'CUSTOMER NAME'!A:B, 2, FALSE), "")</f>
        <v>TO THE ORDER</v>
      </c>
    </row>
    <row r="5013" spans="1:19">
      <c r="A5013" s="133" t="s">
        <v>909</v>
      </c>
      <c r="B5013" s="131">
        <v>1000</v>
      </c>
      <c r="C5013" s="131" t="s">
        <v>7</v>
      </c>
      <c r="D5013" s="131" t="s">
        <v>3048</v>
      </c>
      <c r="E5013" s="260">
        <v>2.96</v>
      </c>
      <c r="F5013" s="131" t="s">
        <v>9</v>
      </c>
      <c r="G5013" s="118" t="s">
        <v>627</v>
      </c>
      <c r="H5013" s="134" t="s">
        <v>510</v>
      </c>
      <c r="I5013" s="192" t="s">
        <v>4099</v>
      </c>
      <c r="J5013" s="184">
        <f>IF(F5013="USD", E5013, E5013 * IFERROR(VLOOKUP(F5013, EXCHANGE_RATE!A:B, 2, FALSE), "Currency not found"))</f>
        <v>2.96</v>
      </c>
      <c r="K5013" s="184">
        <f t="shared" si="461"/>
        <v>2.96</v>
      </c>
      <c r="L5013" s="184">
        <f>IF(C5013="MTS", B5013, B5013 * IFERROR(VLOOKUP(C5013, 'QTY_CONVERSIONS '!A:B, 2, FALSE), "Units not  found"))</f>
        <v>1</v>
      </c>
      <c r="M5013" s="185">
        <f t="shared" si="462"/>
        <v>2960</v>
      </c>
      <c r="N5013" s="143" t="str">
        <f>IFERROR(VLOOKUP(D5013, Product_Category!A:B, 2, FALSE), "Uncategorized")</f>
        <v>CROSCARMELLOSE SODIUM</v>
      </c>
      <c r="O5013" s="186">
        <f t="shared" si="464"/>
        <v>2960</v>
      </c>
      <c r="P5013" s="185">
        <f t="shared" si="463"/>
        <v>2960</v>
      </c>
      <c r="Q5013" s="143">
        <v>2024</v>
      </c>
      <c r="R5013" s="143" t="str">
        <f>IFERROR(VLOOKUP(G5013,'SOURCE COMPANY'!A:B, 2, FALSE), "")</f>
        <v>SANJAY CHEMICALS</v>
      </c>
      <c r="S5013" s="143" t="str">
        <f>IFERROR(VLOOKUP(H5013,'CUSTOMER NAME'!A:B, 2, FALSE), "")</f>
        <v>TO THE ORDER</v>
      </c>
    </row>
    <row r="5014" spans="1:19">
      <c r="A5014" s="133" t="s">
        <v>909</v>
      </c>
      <c r="B5014" s="131">
        <v>2800</v>
      </c>
      <c r="C5014" s="131" t="s">
        <v>7</v>
      </c>
      <c r="D5014" s="131" t="s">
        <v>910</v>
      </c>
      <c r="E5014" s="260" t="s">
        <v>4173</v>
      </c>
      <c r="F5014" s="131" t="s">
        <v>9</v>
      </c>
      <c r="G5014" s="118" t="s">
        <v>627</v>
      </c>
      <c r="H5014" s="134" t="s">
        <v>510</v>
      </c>
      <c r="I5014" s="192" t="s">
        <v>4099</v>
      </c>
      <c r="J5014" s="184" t="str">
        <f>IF(F5014="USD", E5014, E5014 * IFERROR(VLOOKUP(F5014, EXCHANGE_RATE!A:B, 2, FALSE), "Currency not found"))</f>
        <v>2.64</v>
      </c>
      <c r="K5014" s="184">
        <f t="shared" si="461"/>
        <v>2.64</v>
      </c>
      <c r="L5014" s="184">
        <f>IF(C5014="MTS", B5014, B5014 * IFERROR(VLOOKUP(C5014, 'QTY_CONVERSIONS '!A:B, 2, FALSE), "Units not  found"))</f>
        <v>2.8000000000000003</v>
      </c>
      <c r="M5014" s="185">
        <f t="shared" si="462"/>
        <v>7392</v>
      </c>
      <c r="N5014" s="143" t="str">
        <f>IFERROR(VLOOKUP(D5014, Product_Category!A:B, 2, FALSE), "Uncategorized")</f>
        <v>MAGNESIUM STEARATE</v>
      </c>
      <c r="O5014" s="186">
        <f t="shared" si="464"/>
        <v>2640</v>
      </c>
      <c r="P5014" s="185">
        <f t="shared" si="463"/>
        <v>7392.0000000000009</v>
      </c>
      <c r="Q5014" s="143">
        <v>2024</v>
      </c>
      <c r="R5014" s="143" t="str">
        <f>IFERROR(VLOOKUP(G5014,'SOURCE COMPANY'!A:B, 2, FALSE), "")</f>
        <v>SANJAY CHEMICALS</v>
      </c>
      <c r="S5014" s="143" t="str">
        <f>IFERROR(VLOOKUP(H5014,'CUSTOMER NAME'!A:B, 2, FALSE), "")</f>
        <v>TO THE ORDER</v>
      </c>
    </row>
    <row r="5015" spans="1:19">
      <c r="A5015" s="133" t="s">
        <v>909</v>
      </c>
      <c r="B5015" s="131">
        <v>1200</v>
      </c>
      <c r="C5015" s="131" t="s">
        <v>7</v>
      </c>
      <c r="D5015" s="131" t="s">
        <v>173</v>
      </c>
      <c r="E5015" s="260" t="s">
        <v>4174</v>
      </c>
      <c r="F5015" s="131" t="s">
        <v>9</v>
      </c>
      <c r="G5015" s="118" t="s">
        <v>627</v>
      </c>
      <c r="H5015" s="134" t="s">
        <v>510</v>
      </c>
      <c r="I5015" s="192" t="s">
        <v>4099</v>
      </c>
      <c r="J5015" s="184" t="str">
        <f>IF(F5015="USD", E5015, E5015 * IFERROR(VLOOKUP(F5015, EXCHANGE_RATE!A:B, 2, FALSE), "Currency not found"))</f>
        <v>5.54</v>
      </c>
      <c r="K5015" s="184">
        <f t="shared" si="461"/>
        <v>5.54</v>
      </c>
      <c r="L5015" s="184">
        <f>IF(C5015="MTS", B5015, B5015 * IFERROR(VLOOKUP(C5015, 'QTY_CONVERSIONS '!A:B, 2, FALSE), "Units not  found"))</f>
        <v>1.2</v>
      </c>
      <c r="M5015" s="185">
        <f t="shared" si="462"/>
        <v>6648</v>
      </c>
      <c r="N5015" s="143" t="str">
        <f>IFERROR(VLOOKUP(D5015, Product_Category!A:B, 2, FALSE), "Uncategorized")</f>
        <v>SSG</v>
      </c>
      <c r="O5015" s="186">
        <f t="shared" si="464"/>
        <v>5540</v>
      </c>
      <c r="P5015" s="185">
        <f t="shared" si="463"/>
        <v>6648</v>
      </c>
      <c r="Q5015" s="143">
        <v>2024</v>
      </c>
      <c r="R5015" s="143" t="str">
        <f>IFERROR(VLOOKUP(G5015,'SOURCE COMPANY'!A:B, 2, FALSE), "")</f>
        <v>SANJAY CHEMICALS</v>
      </c>
      <c r="S5015" s="143" t="str">
        <f>IFERROR(VLOOKUP(H5015,'CUSTOMER NAME'!A:B, 2, FALSE), "")</f>
        <v>TO THE ORDER</v>
      </c>
    </row>
    <row r="5016" spans="1:19">
      <c r="A5016" s="135" t="s">
        <v>909</v>
      </c>
      <c r="B5016" s="132">
        <v>5000</v>
      </c>
      <c r="C5016" s="132" t="s">
        <v>7</v>
      </c>
      <c r="D5016" s="132" t="s">
        <v>1606</v>
      </c>
      <c r="E5016" s="261">
        <v>1.83</v>
      </c>
      <c r="F5016" s="132" t="s">
        <v>9</v>
      </c>
      <c r="G5016" s="118" t="s">
        <v>627</v>
      </c>
      <c r="H5016" s="136" t="s">
        <v>510</v>
      </c>
      <c r="I5016" s="192" t="s">
        <v>4099</v>
      </c>
      <c r="J5016" s="184">
        <f>IF(F5016="USD", E5016, E5016 * IFERROR(VLOOKUP(F5016, EXCHANGE_RATE!A:B, 2, FALSE), "Currency not found"))</f>
        <v>1.83</v>
      </c>
      <c r="K5016" s="184">
        <f t="shared" si="461"/>
        <v>1.83</v>
      </c>
      <c r="L5016" s="184">
        <f>IF(C5016="MTS", B5016, B5016 * IFERROR(VLOOKUP(C5016, 'QTY_CONVERSIONS '!A:B, 2, FALSE), "Units not  found"))</f>
        <v>5</v>
      </c>
      <c r="M5016" s="185">
        <f t="shared" si="462"/>
        <v>9150</v>
      </c>
      <c r="N5016" s="143" t="str">
        <f>IFERROR(VLOOKUP(D5016, Product_Category!A:B, 2, FALSE), "Uncategorized")</f>
        <v>MCC</v>
      </c>
      <c r="O5016" s="186">
        <f t="shared" si="464"/>
        <v>1830</v>
      </c>
      <c r="P5016" s="185">
        <f t="shared" si="463"/>
        <v>9150</v>
      </c>
      <c r="Q5016" s="143">
        <v>2024</v>
      </c>
      <c r="R5016" s="143" t="str">
        <f>IFERROR(VLOOKUP(G5016,'SOURCE COMPANY'!A:B, 2, FALSE), "")</f>
        <v>SANJAY CHEMICALS</v>
      </c>
      <c r="S5016" s="143" t="str">
        <f>IFERROR(VLOOKUP(H5016,'CUSTOMER NAME'!A:B, 2, FALSE), "")</f>
        <v>TO THE ORDER</v>
      </c>
    </row>
    <row r="5017" spans="1:19">
      <c r="A5017" s="133" t="s">
        <v>909</v>
      </c>
      <c r="B5017" s="131">
        <v>2000</v>
      </c>
      <c r="C5017" s="131" t="s">
        <v>7</v>
      </c>
      <c r="D5017" s="131" t="s">
        <v>1994</v>
      </c>
      <c r="E5017" s="260">
        <v>1.87</v>
      </c>
      <c r="F5017" s="131" t="s">
        <v>9</v>
      </c>
      <c r="G5017" s="118" t="s">
        <v>627</v>
      </c>
      <c r="H5017" s="134" t="s">
        <v>510</v>
      </c>
      <c r="I5017" s="192" t="s">
        <v>4099</v>
      </c>
      <c r="J5017" s="184">
        <f>IF(F5017="USD", E5017, E5017 * IFERROR(VLOOKUP(F5017, EXCHANGE_RATE!A:B, 2, FALSE), "Currency not found"))</f>
        <v>1.87</v>
      </c>
      <c r="K5017" s="184">
        <f t="shared" si="461"/>
        <v>1.87</v>
      </c>
      <c r="L5017" s="184">
        <f>IF(C5017="MTS", B5017, B5017 * IFERROR(VLOOKUP(C5017, 'QTY_CONVERSIONS '!A:B, 2, FALSE), "Units not  found"))</f>
        <v>2</v>
      </c>
      <c r="M5017" s="185">
        <f t="shared" si="462"/>
        <v>3740</v>
      </c>
      <c r="N5017" s="143" t="str">
        <f>IFERROR(VLOOKUP(D5017, Product_Category!A:B, 2, FALSE), "Uncategorized")</f>
        <v>MCC</v>
      </c>
      <c r="O5017" s="186">
        <f t="shared" si="464"/>
        <v>1870</v>
      </c>
      <c r="P5017" s="185">
        <f t="shared" si="463"/>
        <v>3740</v>
      </c>
      <c r="Q5017" s="143">
        <v>2024</v>
      </c>
      <c r="R5017" s="143" t="str">
        <f>IFERROR(VLOOKUP(G5017,'SOURCE COMPANY'!A:B, 2, FALSE), "")</f>
        <v>SANJAY CHEMICALS</v>
      </c>
      <c r="S5017" s="143" t="str">
        <f>IFERROR(VLOOKUP(H5017,'CUSTOMER NAME'!A:B, 2, FALSE), "")</f>
        <v>TO THE ORDER</v>
      </c>
    </row>
    <row r="5018" spans="1:19">
      <c r="A5018" s="133" t="s">
        <v>1242</v>
      </c>
      <c r="B5018" s="131">
        <v>5600.0000000000009</v>
      </c>
      <c r="C5018" s="131" t="s">
        <v>7</v>
      </c>
      <c r="D5018" s="131" t="s">
        <v>4115</v>
      </c>
      <c r="E5018" s="131">
        <v>2.37</v>
      </c>
      <c r="F5018" s="131" t="s">
        <v>9</v>
      </c>
      <c r="G5018" s="143" t="s">
        <v>530</v>
      </c>
      <c r="H5018" s="134" t="s">
        <v>510</v>
      </c>
      <c r="I5018" s="192" t="s">
        <v>4099</v>
      </c>
      <c r="J5018" s="184">
        <f>IF(F5018="USD", E5018, E5018 * IFERROR(VLOOKUP(F5018, EXCHANGE_RATE!A:B, 2, FALSE), "Currency not found"))</f>
        <v>2.37</v>
      </c>
      <c r="K5018" s="184">
        <f t="shared" si="461"/>
        <v>2.37</v>
      </c>
      <c r="L5018" s="184">
        <f>IF(C5018="MTS", B5018, B5018 * IFERROR(VLOOKUP(C5018, 'QTY_CONVERSIONS '!A:B, 2, FALSE), "Units not  found"))</f>
        <v>5.6000000000000014</v>
      </c>
      <c r="M5018" s="185">
        <f t="shared" si="462"/>
        <v>13272.000000000004</v>
      </c>
      <c r="N5018" s="143" t="str">
        <f>IFERROR(VLOOKUP(D5018, Product_Category!A:B, 2, FALSE), "Uncategorized")</f>
        <v>MCC</v>
      </c>
      <c r="O5018" s="186">
        <f t="shared" si="464"/>
        <v>2370</v>
      </c>
      <c r="P5018" s="185">
        <f t="shared" si="463"/>
        <v>13272.000000000004</v>
      </c>
      <c r="Q5018" s="143">
        <v>2024</v>
      </c>
      <c r="R5018" s="143" t="str">
        <f>IFERROR(VLOOKUP(G5018,'SOURCE COMPANY'!A:B, 2, FALSE), "")</f>
        <v>NITIKA PHARMA</v>
      </c>
      <c r="S5018" s="143" t="str">
        <f>IFERROR(VLOOKUP(H5018,'CUSTOMER NAME'!A:B, 2, FALSE), "")</f>
        <v>TO THE ORDER</v>
      </c>
    </row>
    <row r="5019" spans="1:19">
      <c r="A5019" s="135" t="s">
        <v>1242</v>
      </c>
      <c r="B5019" s="132">
        <v>8000</v>
      </c>
      <c r="C5019" s="132" t="s">
        <v>7</v>
      </c>
      <c r="D5019" s="132" t="s">
        <v>4115</v>
      </c>
      <c r="E5019" s="132">
        <v>2.37</v>
      </c>
      <c r="F5019" s="132" t="s">
        <v>9</v>
      </c>
      <c r="G5019" s="143" t="s">
        <v>530</v>
      </c>
      <c r="H5019" s="136" t="s">
        <v>510</v>
      </c>
      <c r="I5019" s="192" t="s">
        <v>4099</v>
      </c>
      <c r="J5019" s="184">
        <f>IF(F5019="USD", E5019, E5019 * IFERROR(VLOOKUP(F5019, EXCHANGE_RATE!A:B, 2, FALSE), "Currency not found"))</f>
        <v>2.37</v>
      </c>
      <c r="K5019" s="184">
        <f t="shared" si="461"/>
        <v>2.37</v>
      </c>
      <c r="L5019" s="184">
        <f>IF(C5019="MTS", B5019, B5019 * IFERROR(VLOOKUP(C5019, 'QTY_CONVERSIONS '!A:B, 2, FALSE), "Units not  found"))</f>
        <v>8</v>
      </c>
      <c r="M5019" s="185">
        <f t="shared" si="462"/>
        <v>18960</v>
      </c>
      <c r="N5019" s="143" t="str">
        <f>IFERROR(VLOOKUP(D5019, Product_Category!A:B, 2, FALSE), "Uncategorized")</f>
        <v>MCC</v>
      </c>
      <c r="O5019" s="186">
        <f t="shared" si="464"/>
        <v>2370</v>
      </c>
      <c r="P5019" s="185">
        <f t="shared" si="463"/>
        <v>18960</v>
      </c>
      <c r="Q5019" s="143">
        <v>2024</v>
      </c>
      <c r="R5019" s="143" t="str">
        <f>IFERROR(VLOOKUP(G5019,'SOURCE COMPANY'!A:B, 2, FALSE), "")</f>
        <v>NITIKA PHARMA</v>
      </c>
      <c r="S5019" s="143" t="str">
        <f>IFERROR(VLOOKUP(H5019,'CUSTOMER NAME'!A:B, 2, FALSE), "")</f>
        <v>TO THE ORDER</v>
      </c>
    </row>
    <row r="5020" spans="1:19">
      <c r="A5020" s="137" t="s">
        <v>1242</v>
      </c>
      <c r="B5020" s="138">
        <v>6400</v>
      </c>
      <c r="C5020" s="138" t="s">
        <v>7</v>
      </c>
      <c r="D5020" s="138" t="s">
        <v>4115</v>
      </c>
      <c r="E5020" s="138">
        <v>2.37</v>
      </c>
      <c r="F5020" s="138" t="s">
        <v>9</v>
      </c>
      <c r="G5020" s="143" t="s">
        <v>530</v>
      </c>
      <c r="H5020" s="139" t="s">
        <v>510</v>
      </c>
      <c r="I5020" s="192" t="s">
        <v>4099</v>
      </c>
      <c r="J5020" s="184">
        <f>IF(F5020="USD", E5020, E5020 * IFERROR(VLOOKUP(F5020, EXCHANGE_RATE!A:B, 2, FALSE), "Currency not found"))</f>
        <v>2.37</v>
      </c>
      <c r="K5020" s="184">
        <f t="shared" si="461"/>
        <v>2.37</v>
      </c>
      <c r="L5020" s="184">
        <f>IF(C5020="MTS", B5020, B5020 * IFERROR(VLOOKUP(C5020, 'QTY_CONVERSIONS '!A:B, 2, FALSE), "Units not  found"))</f>
        <v>6.4</v>
      </c>
      <c r="M5020" s="185">
        <f t="shared" si="462"/>
        <v>15168</v>
      </c>
      <c r="N5020" s="143" t="str">
        <f>IFERROR(VLOOKUP(D5020, Product_Category!A:B, 2, FALSE), "Uncategorized")</f>
        <v>MCC</v>
      </c>
      <c r="O5020" s="186">
        <f t="shared" si="464"/>
        <v>2370</v>
      </c>
      <c r="P5020" s="185">
        <f t="shared" si="463"/>
        <v>15168</v>
      </c>
      <c r="Q5020" s="143">
        <v>2024</v>
      </c>
      <c r="R5020" s="143" t="str">
        <f>IFERROR(VLOOKUP(G5020,'SOURCE COMPANY'!A:B, 2, FALSE), "")</f>
        <v>NITIKA PHARMA</v>
      </c>
      <c r="S5020" s="143" t="str">
        <f>IFERROR(VLOOKUP(H5020,'CUSTOMER NAME'!A:B, 2, FALSE), "")</f>
        <v>TO THE ORDER</v>
      </c>
    </row>
    <row r="5021" spans="1:19">
      <c r="A5021" s="133" t="s">
        <v>920</v>
      </c>
      <c r="B5021" s="131">
        <v>2000</v>
      </c>
      <c r="C5021" s="131" t="s">
        <v>7</v>
      </c>
      <c r="D5021" s="131" t="s">
        <v>3220</v>
      </c>
      <c r="E5021" s="131">
        <v>2.5</v>
      </c>
      <c r="F5021" s="131" t="s">
        <v>9</v>
      </c>
      <c r="G5021" s="120" t="s">
        <v>2843</v>
      </c>
      <c r="H5021" s="134" t="s">
        <v>510</v>
      </c>
      <c r="I5021" s="192" t="s">
        <v>4099</v>
      </c>
      <c r="J5021" s="184">
        <f>IF(F5021="USD", E5021, E5021 * IFERROR(VLOOKUP(F5021, EXCHANGE_RATE!A:B, 2, FALSE), "Currency not found"))</f>
        <v>2.5</v>
      </c>
      <c r="K5021" s="184">
        <f t="shared" si="461"/>
        <v>2.5</v>
      </c>
      <c r="L5021" s="184">
        <f>IF(C5021="MTS", B5021, B5021 * IFERROR(VLOOKUP(C5021, 'QTY_CONVERSIONS '!A:B, 2, FALSE), "Units not  found"))</f>
        <v>2</v>
      </c>
      <c r="M5021" s="185">
        <f t="shared" si="462"/>
        <v>5000</v>
      </c>
      <c r="N5021" s="143" t="str">
        <f>IFERROR(VLOOKUP(D5021, Product_Category!A:B, 2, FALSE), "Uncategorized")</f>
        <v>MCC</v>
      </c>
      <c r="O5021" s="186">
        <f t="shared" si="464"/>
        <v>2500</v>
      </c>
      <c r="P5021" s="185">
        <f t="shared" si="463"/>
        <v>5000</v>
      </c>
      <c r="Q5021" s="143">
        <v>2024</v>
      </c>
      <c r="R5021" s="143" t="str">
        <f>IFERROR(VLOOKUP(G5021,'SOURCE COMPANY'!A:B, 2, FALSE), "")</f>
        <v>Amster Microcell</v>
      </c>
      <c r="S5021" s="143" t="str">
        <f>IFERROR(VLOOKUP(H5021,'CUSTOMER NAME'!A:B, 2, FALSE), "")</f>
        <v>TO THE ORDER</v>
      </c>
    </row>
    <row r="5022" spans="1:19">
      <c r="A5022" s="135" t="s">
        <v>3955</v>
      </c>
      <c r="B5022" s="132">
        <v>1</v>
      </c>
      <c r="C5022" s="132" t="s">
        <v>7</v>
      </c>
      <c r="D5022" s="132" t="s">
        <v>44</v>
      </c>
      <c r="E5022" s="132">
        <v>16.670000000000002</v>
      </c>
      <c r="F5022" s="132" t="s">
        <v>9</v>
      </c>
      <c r="G5022" s="131" t="s">
        <v>3956</v>
      </c>
      <c r="H5022" s="136" t="s">
        <v>510</v>
      </c>
      <c r="I5022" s="192" t="s">
        <v>4099</v>
      </c>
      <c r="J5022" s="184">
        <f>IF(F5022="USD", E5022, E5022 * IFERROR(VLOOKUP(F5022, EXCHANGE_RATE!A:B, 2, FALSE), "Currency not found"))</f>
        <v>16.670000000000002</v>
      </c>
      <c r="K5022" s="184">
        <f t="shared" si="461"/>
        <v>16.670000000000002</v>
      </c>
      <c r="L5022" s="184">
        <f>IF(C5022="MTS", B5022, B5022 * IFERROR(VLOOKUP(C5022, 'QTY_CONVERSIONS '!A:B, 2, FALSE), "Units not  found"))</f>
        <v>1E-3</v>
      </c>
      <c r="M5022" s="185">
        <f t="shared" si="462"/>
        <v>16.670000000000002</v>
      </c>
      <c r="N5022" s="143" t="str">
        <f>IFERROR(VLOOKUP(D5022, Product_Category!A:B, 2, FALSE), "Uncategorized")</f>
        <v>CMC</v>
      </c>
      <c r="O5022" s="186">
        <f t="shared" si="464"/>
        <v>16670</v>
      </c>
      <c r="P5022" s="185">
        <f t="shared" si="463"/>
        <v>16.670000000000002</v>
      </c>
      <c r="Q5022" s="143">
        <v>2024</v>
      </c>
      <c r="R5022" s="143" t="str">
        <f>IFERROR(VLOOKUP(G5022,'SOURCE COMPANY'!A:B, 2, FALSE), "")</f>
        <v>MARUTHI SCIENTIFIC</v>
      </c>
      <c r="S5022" s="143" t="str">
        <f>IFERROR(VLOOKUP(H5022,'CUSTOMER NAME'!A:B, 2, FALSE), "")</f>
        <v>TO THE ORDER</v>
      </c>
    </row>
    <row r="5023" spans="1:19">
      <c r="A5023" s="133" t="s">
        <v>3955</v>
      </c>
      <c r="B5023" s="131">
        <v>1</v>
      </c>
      <c r="C5023" s="131" t="s">
        <v>7</v>
      </c>
      <c r="D5023" s="131" t="s">
        <v>910</v>
      </c>
      <c r="E5023" s="131" t="s">
        <v>4179</v>
      </c>
      <c r="F5023" s="131" t="s">
        <v>9</v>
      </c>
      <c r="G5023" s="131" t="s">
        <v>3956</v>
      </c>
      <c r="H5023" s="134" t="s">
        <v>510</v>
      </c>
      <c r="I5023" s="192" t="s">
        <v>4099</v>
      </c>
      <c r="J5023" s="184" t="str">
        <f>IF(F5023="USD", E5023, E5023 * IFERROR(VLOOKUP(F5023, EXCHANGE_RATE!A:B, 2, FALSE), "Currency not found"))</f>
        <v>8.80</v>
      </c>
      <c r="K5023" s="184">
        <f t="shared" si="461"/>
        <v>8.8000000000000007</v>
      </c>
      <c r="L5023" s="184">
        <f>IF(C5023="MTS", B5023, B5023 * IFERROR(VLOOKUP(C5023, 'QTY_CONVERSIONS '!A:B, 2, FALSE), "Units not  found"))</f>
        <v>1E-3</v>
      </c>
      <c r="M5023" s="185">
        <f t="shared" si="462"/>
        <v>8.8000000000000007</v>
      </c>
      <c r="N5023" s="143" t="str">
        <f>IFERROR(VLOOKUP(D5023, Product_Category!A:B, 2, FALSE), "Uncategorized")</f>
        <v>MAGNESIUM STEARATE</v>
      </c>
      <c r="O5023" s="186">
        <f t="shared" si="464"/>
        <v>8800</v>
      </c>
      <c r="P5023" s="185">
        <f t="shared" si="463"/>
        <v>8.8000000000000007</v>
      </c>
      <c r="Q5023" s="143">
        <v>2024</v>
      </c>
      <c r="R5023" s="143" t="str">
        <f>IFERROR(VLOOKUP(G5023,'SOURCE COMPANY'!A:B, 2, FALSE), "")</f>
        <v>MARUTHI SCIENTIFIC</v>
      </c>
      <c r="S5023" s="143" t="str">
        <f>IFERROR(VLOOKUP(H5023,'CUSTOMER NAME'!A:B, 2, FALSE), "")</f>
        <v>TO THE ORDER</v>
      </c>
    </row>
    <row r="5024" spans="1:19">
      <c r="A5024" s="133" t="s">
        <v>928</v>
      </c>
      <c r="B5024" s="131">
        <v>100</v>
      </c>
      <c r="C5024" s="131" t="s">
        <v>7</v>
      </c>
      <c r="D5024" s="131" t="s">
        <v>266</v>
      </c>
      <c r="E5024" s="260">
        <v>8.0399999999999991</v>
      </c>
      <c r="F5024" s="131" t="s">
        <v>9</v>
      </c>
      <c r="G5024" s="131" t="s">
        <v>2648</v>
      </c>
      <c r="H5024" s="134" t="s">
        <v>2498</v>
      </c>
      <c r="I5024" s="192" t="s">
        <v>4099</v>
      </c>
      <c r="J5024" s="184">
        <f>IF(F5024="USD", E5024, E5024 * IFERROR(VLOOKUP(F5024, EXCHANGE_RATE!A:B, 2, FALSE), "Currency not found"))</f>
        <v>8.0399999999999991</v>
      </c>
      <c r="K5024" s="184">
        <f t="shared" si="461"/>
        <v>8.0399999999999991</v>
      </c>
      <c r="L5024" s="184">
        <f>IF(C5024="MTS", B5024, B5024 * IFERROR(VLOOKUP(C5024, 'QTY_CONVERSIONS '!A:B, 2, FALSE), "Units not  found"))</f>
        <v>0.1</v>
      </c>
      <c r="M5024" s="185">
        <f t="shared" si="462"/>
        <v>803.99999999999989</v>
      </c>
      <c r="N5024" s="143" t="str">
        <f>IFERROR(VLOOKUP(D5024, Product_Category!A:B, 2, FALSE), "Uncategorized")</f>
        <v>MCC</v>
      </c>
      <c r="O5024" s="186">
        <f t="shared" si="464"/>
        <v>8039.9999999999991</v>
      </c>
      <c r="P5024" s="185">
        <f t="shared" si="463"/>
        <v>804</v>
      </c>
      <c r="Q5024" s="143">
        <v>2024</v>
      </c>
      <c r="R5024" s="143" t="str">
        <f>IFERROR(VLOOKUP(G5024,'SOURCE COMPANY'!A:B, 2, FALSE), "")</f>
        <v>ZYDUS</v>
      </c>
      <c r="S5024" s="143" t="str">
        <f>IFERROR(VLOOKUP(H5024,'CUSTOMER NAME'!A:B, 2, FALSE), "")</f>
        <v>ALIDAC HEALTHCARE</v>
      </c>
    </row>
    <row r="5025" spans="1:19">
      <c r="A5025" s="133" t="s">
        <v>928</v>
      </c>
      <c r="B5025" s="131">
        <v>100</v>
      </c>
      <c r="C5025" s="131" t="s">
        <v>7</v>
      </c>
      <c r="D5025" s="131" t="s">
        <v>910</v>
      </c>
      <c r="E5025" s="260" t="s">
        <v>4180</v>
      </c>
      <c r="F5025" s="131" t="s">
        <v>9</v>
      </c>
      <c r="G5025" s="131" t="s">
        <v>649</v>
      </c>
      <c r="H5025" s="134" t="s">
        <v>650</v>
      </c>
      <c r="I5025" s="192" t="s">
        <v>4099</v>
      </c>
      <c r="J5025" s="184" t="str">
        <f>IF(F5025="USD", E5025, E5025 * IFERROR(VLOOKUP(F5025, EXCHANGE_RATE!A:B, 2, FALSE), "Currency not found"))</f>
        <v>2.10</v>
      </c>
      <c r="K5025" s="184">
        <f t="shared" si="461"/>
        <v>2.1</v>
      </c>
      <c r="L5025" s="184">
        <f>IF(C5025="MTS", B5025, B5025 * IFERROR(VLOOKUP(C5025, 'QTY_CONVERSIONS '!A:B, 2, FALSE), "Units not  found"))</f>
        <v>0.1</v>
      </c>
      <c r="M5025" s="185">
        <f t="shared" si="462"/>
        <v>210</v>
      </c>
      <c r="N5025" s="143" t="str">
        <f>IFERROR(VLOOKUP(D5025, Product_Category!A:B, 2, FALSE), "Uncategorized")</f>
        <v>MAGNESIUM STEARATE</v>
      </c>
      <c r="O5025" s="186">
        <f t="shared" si="464"/>
        <v>2100</v>
      </c>
      <c r="P5025" s="185">
        <f t="shared" si="463"/>
        <v>210</v>
      </c>
      <c r="Q5025" s="143">
        <v>2024</v>
      </c>
      <c r="R5025" s="143" t="str">
        <f>IFERROR(VLOOKUP(G5025,'SOURCE COMPANY'!A:B, 2, FALSE), "")</f>
        <v>DELTA BIOPHARMA</v>
      </c>
      <c r="S5025" s="143" t="str">
        <f>IFERROR(VLOOKUP(H5025,'CUSTOMER NAME'!A:B, 2, FALSE), "")</f>
        <v>ZIFAM PYREX MYANMAR</v>
      </c>
    </row>
    <row r="5026" spans="1:19">
      <c r="A5026" s="135" t="s">
        <v>928</v>
      </c>
      <c r="B5026" s="132">
        <v>175</v>
      </c>
      <c r="C5026" s="132" t="s">
        <v>7</v>
      </c>
      <c r="D5026" s="132" t="s">
        <v>2733</v>
      </c>
      <c r="E5026" s="261">
        <v>2.89</v>
      </c>
      <c r="F5026" s="132" t="s">
        <v>9</v>
      </c>
      <c r="G5026" s="131" t="s">
        <v>649</v>
      </c>
      <c r="H5026" s="136" t="s">
        <v>650</v>
      </c>
      <c r="I5026" s="192" t="s">
        <v>4099</v>
      </c>
      <c r="J5026" s="184">
        <f>IF(F5026="USD", E5026, E5026 * IFERROR(VLOOKUP(F5026, EXCHANGE_RATE!A:B, 2, FALSE), "Currency not found"))</f>
        <v>2.89</v>
      </c>
      <c r="K5026" s="184">
        <f t="shared" si="461"/>
        <v>2.89</v>
      </c>
      <c r="L5026" s="184">
        <f>IF(C5026="MTS", B5026, B5026 * IFERROR(VLOOKUP(C5026, 'QTY_CONVERSIONS '!A:B, 2, FALSE), "Units not  found"))</f>
        <v>0.17500000000000002</v>
      </c>
      <c r="M5026" s="185">
        <f t="shared" si="462"/>
        <v>505.75</v>
      </c>
      <c r="N5026" s="143" t="str">
        <f>IFERROR(VLOOKUP(D5026, Product_Category!A:B, 2, FALSE), "Uncategorized")</f>
        <v>MCC</v>
      </c>
      <c r="O5026" s="186">
        <f t="shared" si="464"/>
        <v>2890</v>
      </c>
      <c r="P5026" s="185">
        <f t="shared" si="463"/>
        <v>505.75000000000006</v>
      </c>
      <c r="Q5026" s="143">
        <v>2024</v>
      </c>
      <c r="R5026" s="143" t="str">
        <f>IFERROR(VLOOKUP(G5026,'SOURCE COMPANY'!A:B, 2, FALSE), "")</f>
        <v>DELTA BIOPHARMA</v>
      </c>
      <c r="S5026" s="143" t="str">
        <f>IFERROR(VLOOKUP(H5026,'CUSTOMER NAME'!A:B, 2, FALSE), "")</f>
        <v>ZIFAM PYREX MYANMAR</v>
      </c>
    </row>
    <row r="5027" spans="1:19">
      <c r="A5027" s="133" t="s">
        <v>928</v>
      </c>
      <c r="B5027" s="131">
        <v>25</v>
      </c>
      <c r="C5027" s="131" t="s">
        <v>7</v>
      </c>
      <c r="D5027" s="131" t="s">
        <v>266</v>
      </c>
      <c r="E5027" s="260">
        <v>3</v>
      </c>
      <c r="F5027" s="131" t="s">
        <v>9</v>
      </c>
      <c r="G5027" s="131" t="s">
        <v>649</v>
      </c>
      <c r="H5027" s="134" t="s">
        <v>650</v>
      </c>
      <c r="I5027" s="192" t="s">
        <v>4099</v>
      </c>
      <c r="J5027" s="184">
        <f>IF(F5027="USD", E5027, E5027 * IFERROR(VLOOKUP(F5027, EXCHANGE_RATE!A:B, 2, FALSE), "Currency not found"))</f>
        <v>3</v>
      </c>
      <c r="K5027" s="184">
        <f t="shared" si="461"/>
        <v>3</v>
      </c>
      <c r="L5027" s="184">
        <f>IF(C5027="MTS", B5027, B5027 * IFERROR(VLOOKUP(C5027, 'QTY_CONVERSIONS '!A:B, 2, FALSE), "Units not  found"))</f>
        <v>2.5000000000000001E-2</v>
      </c>
      <c r="M5027" s="185">
        <f t="shared" si="462"/>
        <v>75</v>
      </c>
      <c r="N5027" s="143" t="str">
        <f>IFERROR(VLOOKUP(D5027, Product_Category!A:B, 2, FALSE), "Uncategorized")</f>
        <v>MCC</v>
      </c>
      <c r="O5027" s="186">
        <f t="shared" si="464"/>
        <v>3000</v>
      </c>
      <c r="P5027" s="185">
        <f t="shared" si="463"/>
        <v>75</v>
      </c>
      <c r="Q5027" s="143">
        <v>2024</v>
      </c>
      <c r="R5027" s="143" t="str">
        <f>IFERROR(VLOOKUP(G5027,'SOURCE COMPANY'!A:B, 2, FALSE), "")</f>
        <v>DELTA BIOPHARMA</v>
      </c>
      <c r="S5027" s="143" t="str">
        <f>IFERROR(VLOOKUP(H5027,'CUSTOMER NAME'!A:B, 2, FALSE), "")</f>
        <v>ZIFAM PYREX MYANMAR</v>
      </c>
    </row>
    <row r="5028" spans="1:19">
      <c r="A5028" s="133" t="s">
        <v>929</v>
      </c>
      <c r="B5028" s="131">
        <v>500</v>
      </c>
      <c r="C5028" s="131" t="s">
        <v>7</v>
      </c>
      <c r="D5028" s="131" t="s">
        <v>4118</v>
      </c>
      <c r="E5028" s="260">
        <f>235*0.012</f>
        <v>2.82</v>
      </c>
      <c r="F5028" s="131" t="s">
        <v>9</v>
      </c>
      <c r="G5028" s="131" t="s">
        <v>681</v>
      </c>
      <c r="H5028" s="198" t="s">
        <v>1272</v>
      </c>
      <c r="I5028" s="192" t="s">
        <v>4099</v>
      </c>
      <c r="J5028" s="184">
        <f>IF(F5028="USD", E5028, E5028 * IFERROR(VLOOKUP(F5028, EXCHANGE_RATE!A:B, 2, FALSE), "Currency not found"))</f>
        <v>2.82</v>
      </c>
      <c r="K5028" s="184">
        <f t="shared" si="461"/>
        <v>2.82</v>
      </c>
      <c r="L5028" s="184">
        <f>IF(C5028="MTS", B5028, B5028 * IFERROR(VLOOKUP(C5028, 'QTY_CONVERSIONS '!A:B, 2, FALSE), "Units not  found"))</f>
        <v>0.5</v>
      </c>
      <c r="M5028" s="185">
        <f t="shared" si="462"/>
        <v>1410</v>
      </c>
      <c r="N5028" s="143" t="str">
        <f>IFERROR(VLOOKUP(D5028, Product_Category!A:B, 2, FALSE), "Uncategorized")</f>
        <v>MCC</v>
      </c>
      <c r="O5028" s="186">
        <f t="shared" si="464"/>
        <v>2820</v>
      </c>
      <c r="P5028" s="185">
        <f t="shared" si="463"/>
        <v>1410</v>
      </c>
      <c r="Q5028" s="143">
        <v>2024</v>
      </c>
      <c r="R5028" s="143" t="str">
        <f>IFERROR(VLOOKUP(G5028,'SOURCE COMPANY'!A:B, 2, FALSE), "")</f>
        <v>SDM AGENCIES</v>
      </c>
      <c r="S5028" s="143" t="str">
        <f>IFERROR(VLOOKUP(H5028,'CUSTOMER NAME'!A:B, 2, FALSE), "")</f>
        <v>AMTECH MED</v>
      </c>
    </row>
    <row r="5029" spans="1:19">
      <c r="A5029" s="133" t="s">
        <v>929</v>
      </c>
      <c r="B5029" s="131">
        <v>300</v>
      </c>
      <c r="C5029" s="131" t="s">
        <v>7</v>
      </c>
      <c r="D5029" s="131" t="s">
        <v>173</v>
      </c>
      <c r="E5029" s="260">
        <f>160*0.012</f>
        <v>1.92</v>
      </c>
      <c r="F5029" s="131" t="s">
        <v>9</v>
      </c>
      <c r="G5029" s="131" t="s">
        <v>671</v>
      </c>
      <c r="H5029" s="198" t="s">
        <v>1272</v>
      </c>
      <c r="I5029" s="192" t="s">
        <v>4099</v>
      </c>
      <c r="J5029" s="184">
        <f>IF(F5029="USD", E5029, E5029 * IFERROR(VLOOKUP(F5029, EXCHANGE_RATE!A:B, 2, FALSE), "Currency not found"))</f>
        <v>1.92</v>
      </c>
      <c r="K5029" s="184">
        <f t="shared" si="461"/>
        <v>1.92</v>
      </c>
      <c r="L5029" s="184">
        <f>IF(C5029="MTS", B5029, B5029 * IFERROR(VLOOKUP(C5029, 'QTY_CONVERSIONS '!A:B, 2, FALSE), "Units not  found"))</f>
        <v>0.3</v>
      </c>
      <c r="M5029" s="185">
        <f t="shared" si="462"/>
        <v>576</v>
      </c>
      <c r="N5029" s="143" t="str">
        <f>IFERROR(VLOOKUP(D5029, Product_Category!A:B, 2, FALSE), "Uncategorized")</f>
        <v>SSG</v>
      </c>
      <c r="O5029" s="186">
        <f t="shared" si="464"/>
        <v>1920</v>
      </c>
      <c r="P5029" s="185">
        <f t="shared" si="463"/>
        <v>576</v>
      </c>
      <c r="Q5029" s="143">
        <v>2024</v>
      </c>
      <c r="R5029" s="143" t="str">
        <f>IFERROR(VLOOKUP(G5029,'SOURCE COMPANY'!A:B, 2, FALSE), "")</f>
        <v>SUDARSHAN TRADING</v>
      </c>
      <c r="S5029" s="143" t="str">
        <f>IFERROR(VLOOKUP(H5029,'CUSTOMER NAME'!A:B, 2, FALSE), "")</f>
        <v>AMTECH MED</v>
      </c>
    </row>
    <row r="5030" spans="1:19">
      <c r="A5030" s="133" t="s">
        <v>929</v>
      </c>
      <c r="B5030" s="131">
        <v>50</v>
      </c>
      <c r="C5030" s="131" t="s">
        <v>7</v>
      </c>
      <c r="D5030" s="131" t="s">
        <v>798</v>
      </c>
      <c r="E5030" s="260">
        <v>2.65</v>
      </c>
      <c r="F5030" s="131" t="s">
        <v>9</v>
      </c>
      <c r="G5030" s="143" t="s">
        <v>652</v>
      </c>
      <c r="H5030" s="199" t="s">
        <v>653</v>
      </c>
      <c r="I5030" s="192" t="s">
        <v>4099</v>
      </c>
      <c r="J5030" s="184">
        <f>IF(F5030="USD", E5030, E5030 * IFERROR(VLOOKUP(F5030, EXCHANGE_RATE!A:B, 2, FALSE), "Currency not found"))</f>
        <v>2.65</v>
      </c>
      <c r="K5030" s="184">
        <f t="shared" si="461"/>
        <v>2.65</v>
      </c>
      <c r="L5030" s="184">
        <f>IF(C5030="MTS", B5030, B5030 * IFERROR(VLOOKUP(C5030, 'QTY_CONVERSIONS '!A:B, 2, FALSE), "Units not  found"))</f>
        <v>0.05</v>
      </c>
      <c r="M5030" s="185">
        <f t="shared" si="462"/>
        <v>132.5</v>
      </c>
      <c r="N5030" s="143" t="str">
        <f>IFERROR(VLOOKUP(D5030, Product_Category!A:B, 2, FALSE), "Uncategorized")</f>
        <v>CMC</v>
      </c>
      <c r="O5030" s="186">
        <f t="shared" si="464"/>
        <v>2650</v>
      </c>
      <c r="P5030" s="185">
        <f t="shared" si="463"/>
        <v>132.5</v>
      </c>
      <c r="Q5030" s="143">
        <v>2024</v>
      </c>
      <c r="R5030" s="143" t="str">
        <f>IFERROR(VLOOKUP(G5030,'SOURCE COMPANY'!A:B, 2, FALSE), "")</f>
        <v>JAYANA PHARMA</v>
      </c>
      <c r="S5030" s="143" t="str">
        <f>IFERROR(VLOOKUP(H5030,'CUSTOMER NAME'!A:B, 2, FALSE), "")</f>
        <v>APEX PHARMA</v>
      </c>
    </row>
    <row r="5031" spans="1:19">
      <c r="A5031" s="133" t="s">
        <v>929</v>
      </c>
      <c r="B5031" s="131">
        <v>50</v>
      </c>
      <c r="C5031" s="131" t="s">
        <v>7</v>
      </c>
      <c r="D5031" s="131" t="s">
        <v>3897</v>
      </c>
      <c r="E5031" s="260">
        <v>3.04</v>
      </c>
      <c r="F5031" s="131" t="s">
        <v>9</v>
      </c>
      <c r="G5031" s="131" t="s">
        <v>662</v>
      </c>
      <c r="H5031" s="199" t="s">
        <v>653</v>
      </c>
      <c r="I5031" s="192" t="s">
        <v>4099</v>
      </c>
      <c r="J5031" s="184">
        <f>IF(F5031="USD", E5031, E5031 * IFERROR(VLOOKUP(F5031, EXCHANGE_RATE!A:B, 2, FALSE), "Currency not found"))</f>
        <v>3.04</v>
      </c>
      <c r="K5031" s="184">
        <f t="shared" si="461"/>
        <v>3.04</v>
      </c>
      <c r="L5031" s="184">
        <f>IF(C5031="MTS", B5031, B5031 * IFERROR(VLOOKUP(C5031, 'QTY_CONVERSIONS '!A:B, 2, FALSE), "Units not  found"))</f>
        <v>0.05</v>
      </c>
      <c r="M5031" s="185">
        <f t="shared" si="462"/>
        <v>152</v>
      </c>
      <c r="N5031" s="143" t="str">
        <f>IFERROR(VLOOKUP(D5031, Product_Category!A:B, 2, FALSE), "Uncategorized")</f>
        <v>CROSCARMELLOSE SODIUM</v>
      </c>
      <c r="O5031" s="186">
        <f t="shared" si="464"/>
        <v>3040</v>
      </c>
      <c r="P5031" s="185">
        <f t="shared" si="463"/>
        <v>152</v>
      </c>
      <c r="Q5031" s="143">
        <v>2024</v>
      </c>
      <c r="R5031" s="143" t="str">
        <f>IFERROR(VLOOKUP(G5031,'SOURCE COMPANY'!A:B, 2, FALSE), "")</f>
        <v>K KUMAR &amp; CO</v>
      </c>
      <c r="S5031" s="143" t="str">
        <f>IFERROR(VLOOKUP(H5031,'CUSTOMER NAME'!A:B, 2, FALSE), "")</f>
        <v>APEX PHARMA</v>
      </c>
    </row>
    <row r="5032" spans="1:19">
      <c r="A5032" s="133" t="s">
        <v>929</v>
      </c>
      <c r="B5032" s="131">
        <v>100</v>
      </c>
      <c r="C5032" s="131" t="s">
        <v>7</v>
      </c>
      <c r="D5032" s="131" t="s">
        <v>769</v>
      </c>
      <c r="E5032" s="260">
        <v>1.98</v>
      </c>
      <c r="F5032" s="131" t="s">
        <v>9</v>
      </c>
      <c r="G5032" s="118" t="s">
        <v>930</v>
      </c>
      <c r="H5032" s="199" t="s">
        <v>659</v>
      </c>
      <c r="I5032" s="192" t="s">
        <v>4099</v>
      </c>
      <c r="J5032" s="184">
        <f>IF(F5032="USD", E5032, E5032 * IFERROR(VLOOKUP(F5032, EXCHANGE_RATE!A:B, 2, FALSE), "Currency not found"))</f>
        <v>1.98</v>
      </c>
      <c r="K5032" s="184">
        <f t="shared" si="461"/>
        <v>1.98</v>
      </c>
      <c r="L5032" s="184">
        <f>IF(C5032="MTS", B5032, B5032 * IFERROR(VLOOKUP(C5032, 'QTY_CONVERSIONS '!A:B, 2, FALSE), "Units not  found"))</f>
        <v>0.1</v>
      </c>
      <c r="M5032" s="185">
        <f t="shared" si="462"/>
        <v>198</v>
      </c>
      <c r="N5032" s="143" t="str">
        <f>IFERROR(VLOOKUP(D5032, Product_Category!A:B, 2, FALSE), "Uncategorized")</f>
        <v>MCC</v>
      </c>
      <c r="O5032" s="186">
        <f t="shared" si="464"/>
        <v>1980</v>
      </c>
      <c r="P5032" s="185">
        <f t="shared" si="463"/>
        <v>198</v>
      </c>
      <c r="Q5032" s="143">
        <v>2024</v>
      </c>
      <c r="R5032" s="143" t="str">
        <f>IFERROR(VLOOKUP(G5032,'SOURCE COMPANY'!A:B, 2, FALSE), "")</f>
        <v>DRUG CENTRE DELHI</v>
      </c>
      <c r="S5032" s="143" t="str">
        <f>IFERROR(VLOOKUP(H5032,'CUSTOMER NAME'!A:B, 2, FALSE), "")</f>
        <v>ARROW PHARMA</v>
      </c>
    </row>
    <row r="5033" spans="1:19">
      <c r="A5033" s="135" t="s">
        <v>929</v>
      </c>
      <c r="B5033" s="132">
        <v>100</v>
      </c>
      <c r="C5033" s="132" t="s">
        <v>7</v>
      </c>
      <c r="D5033" s="132" t="s">
        <v>173</v>
      </c>
      <c r="E5033" s="261">
        <f>145*0.012</f>
        <v>1.74</v>
      </c>
      <c r="F5033" s="132" t="s">
        <v>9</v>
      </c>
      <c r="G5033" s="118" t="s">
        <v>930</v>
      </c>
      <c r="H5033" s="203" t="s">
        <v>659</v>
      </c>
      <c r="I5033" s="192" t="s">
        <v>4099</v>
      </c>
      <c r="J5033" s="184">
        <f>IF(F5033="USD", E5033, E5033 * IFERROR(VLOOKUP(F5033, EXCHANGE_RATE!A:B, 2, FALSE), "Currency not found"))</f>
        <v>1.74</v>
      </c>
      <c r="K5033" s="184">
        <f t="shared" si="461"/>
        <v>1.74</v>
      </c>
      <c r="L5033" s="184">
        <f>IF(C5033="MTS", B5033, B5033 * IFERROR(VLOOKUP(C5033, 'QTY_CONVERSIONS '!A:B, 2, FALSE), "Units not  found"))</f>
        <v>0.1</v>
      </c>
      <c r="M5033" s="185">
        <f t="shared" si="462"/>
        <v>174</v>
      </c>
      <c r="N5033" s="143" t="str">
        <f>IFERROR(VLOOKUP(D5033, Product_Category!A:B, 2, FALSE), "Uncategorized")</f>
        <v>SSG</v>
      </c>
      <c r="O5033" s="186">
        <f t="shared" si="464"/>
        <v>1740</v>
      </c>
      <c r="P5033" s="185">
        <f t="shared" si="463"/>
        <v>174</v>
      </c>
      <c r="Q5033" s="143">
        <v>2024</v>
      </c>
      <c r="R5033" s="143" t="str">
        <f>IFERROR(VLOOKUP(G5033,'SOURCE COMPANY'!A:B, 2, FALSE), "")</f>
        <v>DRUG CENTRE DELHI</v>
      </c>
      <c r="S5033" s="143" t="str">
        <f>IFERROR(VLOOKUP(H5033,'CUSTOMER NAME'!A:B, 2, FALSE), "")</f>
        <v>ARROW PHARMA</v>
      </c>
    </row>
    <row r="5034" spans="1:19">
      <c r="A5034" s="140" t="s">
        <v>929</v>
      </c>
      <c r="B5034" s="142">
        <v>400</v>
      </c>
      <c r="C5034" s="142" t="s">
        <v>7</v>
      </c>
      <c r="D5034" s="142" t="s">
        <v>910</v>
      </c>
      <c r="E5034" s="262">
        <f>175*0.012</f>
        <v>2.1</v>
      </c>
      <c r="F5034" s="142" t="s">
        <v>9</v>
      </c>
      <c r="G5034" s="131" t="s">
        <v>662</v>
      </c>
      <c r="H5034" s="141" t="s">
        <v>663</v>
      </c>
      <c r="I5034" s="192" t="s">
        <v>4099</v>
      </c>
      <c r="J5034" s="184">
        <f>IF(F5034="USD", E5034, E5034 * IFERROR(VLOOKUP(F5034, EXCHANGE_RATE!A:B, 2, FALSE), "Currency not found"))</f>
        <v>2.1</v>
      </c>
      <c r="K5034" s="184">
        <f t="shared" si="461"/>
        <v>2.1</v>
      </c>
      <c r="L5034" s="184">
        <f>IF(C5034="MTS", B5034, B5034 * IFERROR(VLOOKUP(C5034, 'QTY_CONVERSIONS '!A:B, 2, FALSE), "Units not  found"))</f>
        <v>0.4</v>
      </c>
      <c r="M5034" s="185">
        <f t="shared" si="462"/>
        <v>840</v>
      </c>
      <c r="N5034" s="143" t="str">
        <f>IFERROR(VLOOKUP(D5034, Product_Category!A:B, 2, FALSE), "Uncategorized")</f>
        <v>MAGNESIUM STEARATE</v>
      </c>
      <c r="O5034" s="186">
        <f t="shared" si="464"/>
        <v>2100</v>
      </c>
      <c r="P5034" s="185">
        <f t="shared" si="463"/>
        <v>840</v>
      </c>
      <c r="Q5034" s="143">
        <v>2024</v>
      </c>
      <c r="R5034" s="143" t="str">
        <f>IFERROR(VLOOKUP(G5034,'SOURCE COMPANY'!A:B, 2, FALSE), "")</f>
        <v>K KUMAR &amp; CO</v>
      </c>
      <c r="S5034" s="143" t="str">
        <f>IFERROR(VLOOKUP(H5034,'CUSTOMER NAME'!A:B, 2, FALSE), "")</f>
        <v>ASIAN PHARMA</v>
      </c>
    </row>
    <row r="5035" spans="1:19">
      <c r="A5035" s="133" t="s">
        <v>929</v>
      </c>
      <c r="B5035" s="131">
        <v>500</v>
      </c>
      <c r="C5035" s="131" t="s">
        <v>7</v>
      </c>
      <c r="D5035" s="131" t="s">
        <v>2154</v>
      </c>
      <c r="E5035" s="260">
        <v>1.94</v>
      </c>
      <c r="F5035" s="131" t="s">
        <v>9</v>
      </c>
      <c r="G5035" s="131" t="s">
        <v>676</v>
      </c>
      <c r="H5035" s="134" t="s">
        <v>663</v>
      </c>
      <c r="I5035" s="192" t="s">
        <v>4099</v>
      </c>
      <c r="J5035" s="184">
        <f>IF(F5035="USD", E5035, E5035 * IFERROR(VLOOKUP(F5035, EXCHANGE_RATE!A:B, 2, FALSE), "Currency not found"))</f>
        <v>1.94</v>
      </c>
      <c r="K5035" s="184">
        <f t="shared" si="461"/>
        <v>1.94</v>
      </c>
      <c r="L5035" s="184">
        <f>IF(C5035="MTS", B5035, B5035 * IFERROR(VLOOKUP(C5035, 'QTY_CONVERSIONS '!A:B, 2, FALSE), "Units not  found"))</f>
        <v>0.5</v>
      </c>
      <c r="M5035" s="185">
        <f t="shared" si="462"/>
        <v>970</v>
      </c>
      <c r="N5035" s="143" t="str">
        <f>IFERROR(VLOOKUP(D5035, Product_Category!A:B, 2, FALSE), "Uncategorized")</f>
        <v>MCC</v>
      </c>
      <c r="O5035" s="186">
        <f t="shared" si="464"/>
        <v>1940</v>
      </c>
      <c r="P5035" s="185">
        <f t="shared" si="463"/>
        <v>970</v>
      </c>
      <c r="Q5035" s="143">
        <v>2024</v>
      </c>
      <c r="R5035" s="143" t="str">
        <f>IFERROR(VLOOKUP(G5035,'SOURCE COMPANY'!A:B, 2, FALSE), "")</f>
        <v>ORIENT PHARMA</v>
      </c>
      <c r="S5035" s="143" t="str">
        <f>IFERROR(VLOOKUP(H5035,'CUSTOMER NAME'!A:B, 2, FALSE), "")</f>
        <v>ASIAN PHARMA</v>
      </c>
    </row>
    <row r="5036" spans="1:19">
      <c r="A5036" s="133" t="s">
        <v>929</v>
      </c>
      <c r="B5036" s="131">
        <v>150</v>
      </c>
      <c r="C5036" s="131" t="s">
        <v>7</v>
      </c>
      <c r="D5036" s="131" t="s">
        <v>4117</v>
      </c>
      <c r="E5036" s="260">
        <f>215*0.012</f>
        <v>2.58</v>
      </c>
      <c r="F5036" s="131" t="s">
        <v>9</v>
      </c>
      <c r="G5036" s="131" t="s">
        <v>681</v>
      </c>
      <c r="H5036" s="134" t="s">
        <v>4186</v>
      </c>
      <c r="I5036" s="192" t="s">
        <v>4099</v>
      </c>
      <c r="J5036" s="184">
        <f>IF(F5036="USD", E5036, E5036 * IFERROR(VLOOKUP(F5036, EXCHANGE_RATE!A:B, 2, FALSE), "Currency not found"))</f>
        <v>2.58</v>
      </c>
      <c r="K5036" s="184">
        <f t="shared" si="461"/>
        <v>2.58</v>
      </c>
      <c r="L5036" s="184">
        <f>IF(C5036="MTS", B5036, B5036 * IFERROR(VLOOKUP(C5036, 'QTY_CONVERSIONS '!A:B, 2, FALSE), "Units not  found"))</f>
        <v>0.15</v>
      </c>
      <c r="M5036" s="185">
        <f t="shared" si="462"/>
        <v>387</v>
      </c>
      <c r="N5036" s="143" t="str">
        <f>IFERROR(VLOOKUP(D5036, Product_Category!A:B, 2, FALSE), "Uncategorized")</f>
        <v>MCC</v>
      </c>
      <c r="O5036" s="186">
        <f t="shared" si="464"/>
        <v>2580</v>
      </c>
      <c r="P5036" s="185">
        <f t="shared" si="463"/>
        <v>387</v>
      </c>
      <c r="Q5036" s="143">
        <v>2024</v>
      </c>
      <c r="R5036" s="143" t="str">
        <f>IFERROR(VLOOKUP(G5036,'SOURCE COMPANY'!A:B, 2, FALSE), "")</f>
        <v>SDM AGENCIES</v>
      </c>
      <c r="S5036" s="143" t="str">
        <f>IFERROR(VLOOKUP(H5036,'CUSTOMER NAME'!A:B, 2, FALSE), "")</f>
        <v>Bhaskar Herbaceutical</v>
      </c>
    </row>
    <row r="5037" spans="1:19">
      <c r="A5037" s="133" t="s">
        <v>929</v>
      </c>
      <c r="B5037" s="131">
        <v>50</v>
      </c>
      <c r="C5037" s="131" t="s">
        <v>7</v>
      </c>
      <c r="D5037" s="131" t="s">
        <v>798</v>
      </c>
      <c r="E5037" s="260">
        <f>595*0.012</f>
        <v>7.1400000000000006</v>
      </c>
      <c r="F5037" s="131" t="s">
        <v>9</v>
      </c>
      <c r="G5037" s="131" t="s">
        <v>681</v>
      </c>
      <c r="H5037" s="134" t="s">
        <v>4186</v>
      </c>
      <c r="I5037" s="192" t="s">
        <v>4099</v>
      </c>
      <c r="J5037" s="184">
        <f>IF(F5037="USD", E5037, E5037 * IFERROR(VLOOKUP(F5037, EXCHANGE_RATE!A:B, 2, FALSE), "Currency not found"))</f>
        <v>7.1400000000000006</v>
      </c>
      <c r="K5037" s="184">
        <f t="shared" si="461"/>
        <v>7.14</v>
      </c>
      <c r="L5037" s="184">
        <f>IF(C5037="MTS", B5037, B5037 * IFERROR(VLOOKUP(C5037, 'QTY_CONVERSIONS '!A:B, 2, FALSE), "Units not  found"))</f>
        <v>0.05</v>
      </c>
      <c r="M5037" s="185">
        <f t="shared" si="462"/>
        <v>357</v>
      </c>
      <c r="N5037" s="143" t="str">
        <f>IFERROR(VLOOKUP(D5037, Product_Category!A:B, 2, FALSE), "Uncategorized")</f>
        <v>CMC</v>
      </c>
      <c r="O5037" s="186">
        <f t="shared" si="464"/>
        <v>7140</v>
      </c>
      <c r="P5037" s="185">
        <f t="shared" si="463"/>
        <v>357</v>
      </c>
      <c r="Q5037" s="143">
        <v>2024</v>
      </c>
      <c r="R5037" s="143" t="str">
        <f>IFERROR(VLOOKUP(G5037,'SOURCE COMPANY'!A:B, 2, FALSE), "")</f>
        <v>SDM AGENCIES</v>
      </c>
      <c r="S5037" s="143" t="str">
        <f>IFERROR(VLOOKUP(H5037,'CUSTOMER NAME'!A:B, 2, FALSE), "")</f>
        <v>Bhaskar Herbaceutical</v>
      </c>
    </row>
    <row r="5038" spans="1:19">
      <c r="A5038" s="133" t="s">
        <v>929</v>
      </c>
      <c r="B5038" s="131">
        <v>500</v>
      </c>
      <c r="C5038" s="131" t="s">
        <v>7</v>
      </c>
      <c r="D5038" s="131" t="s">
        <v>266</v>
      </c>
      <c r="E5038" s="260">
        <v>1.65</v>
      </c>
      <c r="F5038" s="131" t="s">
        <v>9</v>
      </c>
      <c r="G5038" s="118" t="s">
        <v>930</v>
      </c>
      <c r="H5038" s="121" t="s">
        <v>3164</v>
      </c>
      <c r="I5038" s="192" t="s">
        <v>4099</v>
      </c>
      <c r="J5038" s="184">
        <f>IF(F5038="USD", E5038, E5038 * IFERROR(VLOOKUP(F5038, EXCHANGE_RATE!A:B, 2, FALSE), "Currency not found"))</f>
        <v>1.65</v>
      </c>
      <c r="K5038" s="184">
        <f t="shared" si="461"/>
        <v>1.65</v>
      </c>
      <c r="L5038" s="184">
        <f>IF(C5038="MTS", B5038, B5038 * IFERROR(VLOOKUP(C5038, 'QTY_CONVERSIONS '!A:B, 2, FALSE), "Units not  found"))</f>
        <v>0.5</v>
      </c>
      <c r="M5038" s="185">
        <f t="shared" si="462"/>
        <v>825</v>
      </c>
      <c r="N5038" s="143" t="str">
        <f>IFERROR(VLOOKUP(D5038, Product_Category!A:B, 2, FALSE), "Uncategorized")</f>
        <v>MCC</v>
      </c>
      <c r="O5038" s="186">
        <f t="shared" si="464"/>
        <v>1650</v>
      </c>
      <c r="P5038" s="185">
        <f t="shared" si="463"/>
        <v>825</v>
      </c>
      <c r="Q5038" s="143">
        <v>2024</v>
      </c>
      <c r="R5038" s="143" t="str">
        <f>IFERROR(VLOOKUP(G5038,'SOURCE COMPANY'!A:B, 2, FALSE), "")</f>
        <v>DRUG CENTRE DELHI</v>
      </c>
      <c r="S5038" s="143" t="str">
        <f>IFERROR(VLOOKUP(H5038,'CUSTOMER NAME'!A:B, 2, FALSE), "")</f>
        <v>BIOGEN REMEDIES</v>
      </c>
    </row>
    <row r="5039" spans="1:19">
      <c r="A5039" s="133" t="s">
        <v>929</v>
      </c>
      <c r="B5039" s="131">
        <v>200</v>
      </c>
      <c r="C5039" s="131" t="s">
        <v>7</v>
      </c>
      <c r="D5039" s="131" t="s">
        <v>1994</v>
      </c>
      <c r="E5039" s="260">
        <v>1.89</v>
      </c>
      <c r="F5039" s="131" t="s">
        <v>9</v>
      </c>
      <c r="G5039" s="118" t="s">
        <v>930</v>
      </c>
      <c r="H5039" s="134" t="s">
        <v>2502</v>
      </c>
      <c r="I5039" s="192" t="s">
        <v>4099</v>
      </c>
      <c r="J5039" s="184">
        <f>IF(F5039="USD", E5039, E5039 * IFERROR(VLOOKUP(F5039, EXCHANGE_RATE!A:B, 2, FALSE), "Currency not found"))</f>
        <v>1.89</v>
      </c>
      <c r="K5039" s="184">
        <f t="shared" si="461"/>
        <v>1.89</v>
      </c>
      <c r="L5039" s="184">
        <f>IF(C5039="MTS", B5039, B5039 * IFERROR(VLOOKUP(C5039, 'QTY_CONVERSIONS '!A:B, 2, FALSE), "Units not  found"))</f>
        <v>0.2</v>
      </c>
      <c r="M5039" s="185">
        <f t="shared" si="462"/>
        <v>378</v>
      </c>
      <c r="N5039" s="143" t="str">
        <f>IFERROR(VLOOKUP(D5039, Product_Category!A:B, 2, FALSE), "Uncategorized")</f>
        <v>MCC</v>
      </c>
      <c r="O5039" s="186">
        <f t="shared" si="464"/>
        <v>1890</v>
      </c>
      <c r="P5039" s="185">
        <f t="shared" si="463"/>
        <v>378</v>
      </c>
      <c r="Q5039" s="143">
        <v>2024</v>
      </c>
      <c r="R5039" s="143" t="str">
        <f>IFERROR(VLOOKUP(G5039,'SOURCE COMPANY'!A:B, 2, FALSE), "")</f>
        <v>DRUG CENTRE DELHI</v>
      </c>
      <c r="S5039" s="143" t="str">
        <f>IFERROR(VLOOKUP(H5039,'CUSTOMER NAME'!A:B, 2, FALSE), "")</f>
        <v>COREL PHARMA</v>
      </c>
    </row>
    <row r="5040" spans="1:19">
      <c r="A5040" s="133" t="s">
        <v>929</v>
      </c>
      <c r="B5040" s="131">
        <v>50</v>
      </c>
      <c r="C5040" s="131" t="s">
        <v>7</v>
      </c>
      <c r="D5040" s="131" t="s">
        <v>910</v>
      </c>
      <c r="E5040" s="260">
        <f>205*0.012</f>
        <v>2.46</v>
      </c>
      <c r="F5040" s="131" t="s">
        <v>9</v>
      </c>
      <c r="G5040" s="131" t="s">
        <v>3961</v>
      </c>
      <c r="H5040" s="134" t="s">
        <v>2502</v>
      </c>
      <c r="I5040" s="192" t="s">
        <v>4099</v>
      </c>
      <c r="J5040" s="184">
        <f>IF(F5040="USD", E5040, E5040 * IFERROR(VLOOKUP(F5040, EXCHANGE_RATE!A:B, 2, FALSE), "Currency not found"))</f>
        <v>2.46</v>
      </c>
      <c r="K5040" s="184">
        <f t="shared" si="461"/>
        <v>2.46</v>
      </c>
      <c r="L5040" s="184">
        <f>IF(C5040="MTS", B5040, B5040 * IFERROR(VLOOKUP(C5040, 'QTY_CONVERSIONS '!A:B, 2, FALSE), "Units not  found"))</f>
        <v>0.05</v>
      </c>
      <c r="M5040" s="185">
        <f t="shared" si="462"/>
        <v>123</v>
      </c>
      <c r="N5040" s="143" t="str">
        <f>IFERROR(VLOOKUP(D5040, Product_Category!A:B, 2, FALSE), "Uncategorized")</f>
        <v>MAGNESIUM STEARATE</v>
      </c>
      <c r="O5040" s="186">
        <f t="shared" si="464"/>
        <v>2460</v>
      </c>
      <c r="P5040" s="185">
        <f t="shared" si="463"/>
        <v>123</v>
      </c>
      <c r="Q5040" s="143">
        <v>2024</v>
      </c>
      <c r="R5040" s="143" t="str">
        <f>IFERROR(VLOOKUP(G5040,'SOURCE COMPANY'!A:B, 2, FALSE), "")</f>
        <v>Waylink International</v>
      </c>
      <c r="S5040" s="143" t="str">
        <f>IFERROR(VLOOKUP(H5040,'CUSTOMER NAME'!A:B, 2, FALSE), "")</f>
        <v>COREL PHARMA</v>
      </c>
    </row>
    <row r="5041" spans="1:19">
      <c r="A5041" s="133" t="s">
        <v>929</v>
      </c>
      <c r="B5041" s="131">
        <v>100</v>
      </c>
      <c r="C5041" s="131" t="s">
        <v>7</v>
      </c>
      <c r="D5041" s="131" t="s">
        <v>798</v>
      </c>
      <c r="E5041" s="260">
        <v>2.72</v>
      </c>
      <c r="F5041" s="131" t="s">
        <v>9</v>
      </c>
      <c r="G5041" s="131" t="s">
        <v>671</v>
      </c>
      <c r="H5041" s="134" t="s">
        <v>947</v>
      </c>
      <c r="I5041" s="192" t="s">
        <v>4099</v>
      </c>
      <c r="J5041" s="184">
        <f>IF(F5041="USD", E5041, E5041 * IFERROR(VLOOKUP(F5041, EXCHANGE_RATE!A:B, 2, FALSE), "Currency not found"))</f>
        <v>2.72</v>
      </c>
      <c r="K5041" s="184">
        <f t="shared" si="461"/>
        <v>2.72</v>
      </c>
      <c r="L5041" s="184">
        <f>IF(C5041="MTS", B5041, B5041 * IFERROR(VLOOKUP(C5041, 'QTY_CONVERSIONS '!A:B, 2, FALSE), "Units not  found"))</f>
        <v>0.1</v>
      </c>
      <c r="M5041" s="185">
        <f t="shared" si="462"/>
        <v>272</v>
      </c>
      <c r="N5041" s="143" t="str">
        <f>IFERROR(VLOOKUP(D5041, Product_Category!A:B, 2, FALSE), "Uncategorized")</f>
        <v>CMC</v>
      </c>
      <c r="O5041" s="186">
        <f t="shared" si="464"/>
        <v>2720</v>
      </c>
      <c r="P5041" s="185">
        <f t="shared" si="463"/>
        <v>272</v>
      </c>
      <c r="Q5041" s="143">
        <v>2024</v>
      </c>
      <c r="R5041" s="143" t="str">
        <f>IFERROR(VLOOKUP(G5041,'SOURCE COMPANY'!A:B, 2, FALSE), "")</f>
        <v>SUDARSHAN TRADING</v>
      </c>
      <c r="S5041" s="143" t="str">
        <f>IFERROR(VLOOKUP(H5041,'CUSTOMER NAME'!A:B, 2, FALSE), "")</f>
        <v>CTL PHARMA</v>
      </c>
    </row>
    <row r="5042" spans="1:19">
      <c r="A5042" s="133" t="s">
        <v>929</v>
      </c>
      <c r="B5042" s="131">
        <v>500</v>
      </c>
      <c r="C5042" s="131" t="s">
        <v>7</v>
      </c>
      <c r="D5042" s="131" t="s">
        <v>910</v>
      </c>
      <c r="E5042" s="260">
        <v>1.27</v>
      </c>
      <c r="F5042" s="131" t="s">
        <v>9</v>
      </c>
      <c r="G5042" s="143" t="s">
        <v>652</v>
      </c>
      <c r="H5042" s="134" t="s">
        <v>1276</v>
      </c>
      <c r="I5042" s="192" t="s">
        <v>4099</v>
      </c>
      <c r="J5042" s="184">
        <f>IF(F5042="USD", E5042, E5042 * IFERROR(VLOOKUP(F5042, EXCHANGE_RATE!A:B, 2, FALSE), "Currency not found"))</f>
        <v>1.27</v>
      </c>
      <c r="K5042" s="184">
        <f t="shared" si="461"/>
        <v>1.27</v>
      </c>
      <c r="L5042" s="184">
        <f>IF(C5042="MTS", B5042, B5042 * IFERROR(VLOOKUP(C5042, 'QTY_CONVERSIONS '!A:B, 2, FALSE), "Units not  found"))</f>
        <v>0.5</v>
      </c>
      <c r="M5042" s="185">
        <f t="shared" si="462"/>
        <v>635</v>
      </c>
      <c r="N5042" s="143" t="str">
        <f>IFERROR(VLOOKUP(D5042, Product_Category!A:B, 2, FALSE), "Uncategorized")</f>
        <v>MAGNESIUM STEARATE</v>
      </c>
      <c r="O5042" s="186">
        <f t="shared" si="464"/>
        <v>1270</v>
      </c>
      <c r="P5042" s="185">
        <f t="shared" si="463"/>
        <v>635</v>
      </c>
      <c r="Q5042" s="143">
        <v>2024</v>
      </c>
      <c r="R5042" s="143" t="str">
        <f>IFERROR(VLOOKUP(G5042,'SOURCE COMPANY'!A:B, 2, FALSE), "")</f>
        <v>JAYANA PHARMA</v>
      </c>
      <c r="S5042" s="143" t="str">
        <f>IFERROR(VLOOKUP(H5042,'CUSTOMER NAME'!A:B, 2, FALSE), "")</f>
        <v>CUREX PHARMA</v>
      </c>
    </row>
    <row r="5043" spans="1:19">
      <c r="A5043" s="133" t="s">
        <v>929</v>
      </c>
      <c r="B5043" s="131">
        <v>5000</v>
      </c>
      <c r="C5043" s="131" t="s">
        <v>7</v>
      </c>
      <c r="D5043" s="131" t="s">
        <v>611</v>
      </c>
      <c r="E5043" s="260">
        <v>1.55</v>
      </c>
      <c r="F5043" s="131" t="s">
        <v>9</v>
      </c>
      <c r="G5043" s="143" t="s">
        <v>652</v>
      </c>
      <c r="H5043" s="134" t="s">
        <v>1276</v>
      </c>
      <c r="I5043" s="192" t="s">
        <v>4099</v>
      </c>
      <c r="J5043" s="184">
        <f>IF(F5043="USD", E5043, E5043 * IFERROR(VLOOKUP(F5043, EXCHANGE_RATE!A:B, 2, FALSE), "Currency not found"))</f>
        <v>1.55</v>
      </c>
      <c r="K5043" s="184">
        <f t="shared" si="461"/>
        <v>1.55</v>
      </c>
      <c r="L5043" s="184">
        <f>IF(C5043="MTS", B5043, B5043 * IFERROR(VLOOKUP(C5043, 'QTY_CONVERSIONS '!A:B, 2, FALSE), "Units not  found"))</f>
        <v>5</v>
      </c>
      <c r="M5043" s="185">
        <f t="shared" si="462"/>
        <v>7750</v>
      </c>
      <c r="N5043" s="143" t="str">
        <f>IFERROR(VLOOKUP(D5043, Product_Category!A:B, 2, FALSE), "Uncategorized")</f>
        <v>MCC</v>
      </c>
      <c r="O5043" s="186">
        <f t="shared" si="464"/>
        <v>1550</v>
      </c>
      <c r="P5043" s="185">
        <f t="shared" si="463"/>
        <v>7750</v>
      </c>
      <c r="Q5043" s="143">
        <v>2024</v>
      </c>
      <c r="R5043" s="143" t="str">
        <f>IFERROR(VLOOKUP(G5043,'SOURCE COMPANY'!A:B, 2, FALSE), "")</f>
        <v>JAYANA PHARMA</v>
      </c>
      <c r="S5043" s="143" t="str">
        <f>IFERROR(VLOOKUP(H5043,'CUSTOMER NAME'!A:B, 2, FALSE), "")</f>
        <v>CUREX PHARMA</v>
      </c>
    </row>
    <row r="5044" spans="1:19">
      <c r="A5044" s="133" t="s">
        <v>929</v>
      </c>
      <c r="B5044" s="131">
        <v>2000</v>
      </c>
      <c r="C5044" s="131" t="s">
        <v>7</v>
      </c>
      <c r="D5044" s="131" t="s">
        <v>769</v>
      </c>
      <c r="E5044" s="260">
        <f>140*0.012</f>
        <v>1.68</v>
      </c>
      <c r="F5044" s="131" t="s">
        <v>9</v>
      </c>
      <c r="G5044" s="143" t="s">
        <v>652</v>
      </c>
      <c r="H5044" s="134" t="s">
        <v>1276</v>
      </c>
      <c r="I5044" s="192" t="s">
        <v>4099</v>
      </c>
      <c r="J5044" s="184">
        <f>IF(F5044="USD", E5044, E5044 * IFERROR(VLOOKUP(F5044, EXCHANGE_RATE!A:B, 2, FALSE), "Currency not found"))</f>
        <v>1.68</v>
      </c>
      <c r="K5044" s="184">
        <f t="shared" si="461"/>
        <v>1.68</v>
      </c>
      <c r="L5044" s="184">
        <f>IF(C5044="MTS", B5044, B5044 * IFERROR(VLOOKUP(C5044, 'QTY_CONVERSIONS '!A:B, 2, FALSE), "Units not  found"))</f>
        <v>2</v>
      </c>
      <c r="M5044" s="185">
        <f t="shared" si="462"/>
        <v>3360</v>
      </c>
      <c r="N5044" s="143" t="str">
        <f>IFERROR(VLOOKUP(D5044, Product_Category!A:B, 2, FALSE), "Uncategorized")</f>
        <v>MCC</v>
      </c>
      <c r="O5044" s="186">
        <f t="shared" si="464"/>
        <v>1680</v>
      </c>
      <c r="P5044" s="185">
        <f t="shared" si="463"/>
        <v>3360</v>
      </c>
      <c r="Q5044" s="143">
        <v>2024</v>
      </c>
      <c r="R5044" s="143" t="str">
        <f>IFERROR(VLOOKUP(G5044,'SOURCE COMPANY'!A:B, 2, FALSE), "")</f>
        <v>JAYANA PHARMA</v>
      </c>
      <c r="S5044" s="143" t="str">
        <f>IFERROR(VLOOKUP(H5044,'CUSTOMER NAME'!A:B, 2, FALSE), "")</f>
        <v>CUREX PHARMA</v>
      </c>
    </row>
    <row r="5045" spans="1:19">
      <c r="A5045" s="133" t="s">
        <v>929</v>
      </c>
      <c r="B5045" s="131">
        <v>100</v>
      </c>
      <c r="C5045" s="131" t="s">
        <v>7</v>
      </c>
      <c r="D5045" s="131" t="s">
        <v>611</v>
      </c>
      <c r="E5045" s="260">
        <f>175*0.012</f>
        <v>2.1</v>
      </c>
      <c r="F5045" s="131" t="s">
        <v>9</v>
      </c>
      <c r="G5045" s="131" t="s">
        <v>3160</v>
      </c>
      <c r="H5045" s="134" t="s">
        <v>4188</v>
      </c>
      <c r="I5045" s="192" t="s">
        <v>4099</v>
      </c>
      <c r="J5045" s="184">
        <f>IF(F5045="USD", E5045, E5045 * IFERROR(VLOOKUP(F5045, EXCHANGE_RATE!A:B, 2, FALSE), "Currency not found"))</f>
        <v>2.1</v>
      </c>
      <c r="K5045" s="184">
        <f t="shared" si="461"/>
        <v>2.1</v>
      </c>
      <c r="L5045" s="184">
        <f>IF(C5045="MTS", B5045, B5045 * IFERROR(VLOOKUP(C5045, 'QTY_CONVERSIONS '!A:B, 2, FALSE), "Units not  found"))</f>
        <v>0.1</v>
      </c>
      <c r="M5045" s="185">
        <f t="shared" si="462"/>
        <v>210</v>
      </c>
      <c r="N5045" s="143" t="str">
        <f>IFERROR(VLOOKUP(D5045, Product_Category!A:B, 2, FALSE), "Uncategorized")</f>
        <v>MCC</v>
      </c>
      <c r="O5045" s="186">
        <f t="shared" si="464"/>
        <v>2100</v>
      </c>
      <c r="P5045" s="185">
        <f t="shared" si="463"/>
        <v>210</v>
      </c>
      <c r="Q5045" s="143">
        <v>2024</v>
      </c>
      <c r="R5045" s="143" t="str">
        <f>IFERROR(VLOOKUP(G5045,'SOURCE COMPANY'!A:B, 2, FALSE), "")</f>
        <v>PREMIER DRUG HOUSE</v>
      </c>
      <c r="S5045" s="143" t="str">
        <f>IFERROR(VLOOKUP(H5045,'CUSTOMER NAME'!A:B, 2, FALSE), "")</f>
        <v>Divine Healthcare</v>
      </c>
    </row>
    <row r="5046" spans="1:19">
      <c r="A5046" s="133" t="s">
        <v>929</v>
      </c>
      <c r="B5046" s="131">
        <v>50</v>
      </c>
      <c r="C5046" s="131" t="s">
        <v>7</v>
      </c>
      <c r="D5046" s="131" t="s">
        <v>769</v>
      </c>
      <c r="E5046" s="260">
        <f>175*0.012</f>
        <v>2.1</v>
      </c>
      <c r="F5046" s="131" t="s">
        <v>9</v>
      </c>
      <c r="G5046" s="131" t="s">
        <v>3160</v>
      </c>
      <c r="H5046" s="134" t="s">
        <v>4188</v>
      </c>
      <c r="I5046" s="192" t="s">
        <v>4099</v>
      </c>
      <c r="J5046" s="184">
        <f>IF(F5046="USD", E5046, E5046 * IFERROR(VLOOKUP(F5046, EXCHANGE_RATE!A:B, 2, FALSE), "Currency not found"))</f>
        <v>2.1</v>
      </c>
      <c r="K5046" s="184">
        <f t="shared" si="461"/>
        <v>2.1</v>
      </c>
      <c r="L5046" s="184">
        <f>IF(C5046="MTS", B5046, B5046 * IFERROR(VLOOKUP(C5046, 'QTY_CONVERSIONS '!A:B, 2, FALSE), "Units not  found"))</f>
        <v>0.05</v>
      </c>
      <c r="M5046" s="185">
        <f t="shared" si="462"/>
        <v>105</v>
      </c>
      <c r="N5046" s="143" t="str">
        <f>IFERROR(VLOOKUP(D5046, Product_Category!A:B, 2, FALSE), "Uncategorized")</f>
        <v>MCC</v>
      </c>
      <c r="O5046" s="186">
        <f t="shared" si="464"/>
        <v>2100</v>
      </c>
      <c r="P5046" s="185">
        <f t="shared" si="463"/>
        <v>105</v>
      </c>
      <c r="Q5046" s="143">
        <v>2024</v>
      </c>
      <c r="R5046" s="143" t="str">
        <f>IFERROR(VLOOKUP(G5046,'SOURCE COMPANY'!A:B, 2, FALSE), "")</f>
        <v>PREMIER DRUG HOUSE</v>
      </c>
      <c r="S5046" s="143" t="str">
        <f>IFERROR(VLOOKUP(H5046,'CUSTOMER NAME'!A:B, 2, FALSE), "")</f>
        <v>Divine Healthcare</v>
      </c>
    </row>
    <row r="5047" spans="1:19">
      <c r="A5047" s="133" t="s">
        <v>929</v>
      </c>
      <c r="B5047" s="131">
        <v>25</v>
      </c>
      <c r="C5047" s="131" t="s">
        <v>7</v>
      </c>
      <c r="D5047" s="131" t="s">
        <v>910</v>
      </c>
      <c r="E5047" s="260">
        <v>2.5499999999999998</v>
      </c>
      <c r="F5047" s="131" t="s">
        <v>9</v>
      </c>
      <c r="G5047" s="143" t="s">
        <v>652</v>
      </c>
      <c r="H5047" s="134" t="s">
        <v>3963</v>
      </c>
      <c r="I5047" s="192" t="s">
        <v>4099</v>
      </c>
      <c r="J5047" s="184">
        <f>IF(F5047="USD", E5047, E5047 * IFERROR(VLOOKUP(F5047, EXCHANGE_RATE!A:B, 2, FALSE), "Currency not found"))</f>
        <v>2.5499999999999998</v>
      </c>
      <c r="K5047" s="184">
        <f t="shared" si="461"/>
        <v>2.5499999999999998</v>
      </c>
      <c r="L5047" s="184">
        <f>IF(C5047="MTS", B5047, B5047 * IFERROR(VLOOKUP(C5047, 'QTY_CONVERSIONS '!A:B, 2, FALSE), "Units not  found"))</f>
        <v>2.5000000000000001E-2</v>
      </c>
      <c r="M5047" s="185">
        <f t="shared" si="462"/>
        <v>63.749999999999993</v>
      </c>
      <c r="N5047" s="143" t="str">
        <f>IFERROR(VLOOKUP(D5047, Product_Category!A:B, 2, FALSE), "Uncategorized")</f>
        <v>MAGNESIUM STEARATE</v>
      </c>
      <c r="O5047" s="186">
        <f t="shared" si="464"/>
        <v>2550</v>
      </c>
      <c r="P5047" s="185">
        <f t="shared" si="463"/>
        <v>63.75</v>
      </c>
      <c r="Q5047" s="143">
        <v>2024</v>
      </c>
      <c r="R5047" s="143" t="str">
        <f>IFERROR(VLOOKUP(G5047,'SOURCE COMPANY'!A:B, 2, FALSE), "")</f>
        <v>JAYANA PHARMA</v>
      </c>
      <c r="S5047" s="143" t="str">
        <f>IFERROR(VLOOKUP(H5047,'CUSTOMER NAME'!A:B, 2, FALSE), "")</f>
        <v>FLORID LABORATORIES</v>
      </c>
    </row>
    <row r="5048" spans="1:19">
      <c r="A5048" s="133" t="s">
        <v>929</v>
      </c>
      <c r="B5048" s="131">
        <v>300</v>
      </c>
      <c r="C5048" s="131" t="s">
        <v>7</v>
      </c>
      <c r="D5048" s="131" t="s">
        <v>2154</v>
      </c>
      <c r="E5048" s="260">
        <f>175*0.012</f>
        <v>2.1</v>
      </c>
      <c r="F5048" s="131" t="s">
        <v>9</v>
      </c>
      <c r="G5048" s="131" t="s">
        <v>676</v>
      </c>
      <c r="H5048" s="134" t="s">
        <v>3501</v>
      </c>
      <c r="I5048" s="192" t="s">
        <v>4099</v>
      </c>
      <c r="J5048" s="184">
        <f>IF(F5048="USD", E5048, E5048 * IFERROR(VLOOKUP(F5048, EXCHANGE_RATE!A:B, 2, FALSE), "Currency not found"))</f>
        <v>2.1</v>
      </c>
      <c r="K5048" s="184">
        <f t="shared" si="461"/>
        <v>2.1</v>
      </c>
      <c r="L5048" s="184">
        <f>IF(C5048="MTS", B5048, B5048 * IFERROR(VLOOKUP(C5048, 'QTY_CONVERSIONS '!A:B, 2, FALSE), "Units not  found"))</f>
        <v>0.3</v>
      </c>
      <c r="M5048" s="185">
        <f t="shared" si="462"/>
        <v>630</v>
      </c>
      <c r="N5048" s="143" t="str">
        <f>IFERROR(VLOOKUP(D5048, Product_Category!A:B, 2, FALSE), "Uncategorized")</f>
        <v>MCC</v>
      </c>
      <c r="O5048" s="186">
        <f t="shared" si="464"/>
        <v>2100</v>
      </c>
      <c r="P5048" s="185">
        <f t="shared" si="463"/>
        <v>630</v>
      </c>
      <c r="Q5048" s="143">
        <v>2024</v>
      </c>
      <c r="R5048" s="143" t="str">
        <f>IFERROR(VLOOKUP(G5048,'SOURCE COMPANY'!A:B, 2, FALSE), "")</f>
        <v>ORIENT PHARMA</v>
      </c>
      <c r="S5048" s="143" t="str">
        <f>IFERROR(VLOOKUP(H5048,'CUSTOMER NAME'!A:B, 2, FALSE), "")</f>
        <v>GENETICA LAB</v>
      </c>
    </row>
    <row r="5049" spans="1:19">
      <c r="A5049" s="133" t="s">
        <v>929</v>
      </c>
      <c r="B5049" s="131">
        <v>100</v>
      </c>
      <c r="C5049" s="131" t="s">
        <v>7</v>
      </c>
      <c r="D5049" s="131" t="s">
        <v>3897</v>
      </c>
      <c r="E5049" s="260">
        <f>250*0.012</f>
        <v>3</v>
      </c>
      <c r="F5049" s="131" t="s">
        <v>9</v>
      </c>
      <c r="G5049" s="131" t="s">
        <v>671</v>
      </c>
      <c r="H5049" s="134" t="s">
        <v>939</v>
      </c>
      <c r="I5049" s="192" t="s">
        <v>4099</v>
      </c>
      <c r="J5049" s="184">
        <f>IF(F5049="USD", E5049, E5049 * IFERROR(VLOOKUP(F5049, EXCHANGE_RATE!A:B, 2, FALSE), "Currency not found"))</f>
        <v>3</v>
      </c>
      <c r="K5049" s="184">
        <f t="shared" si="461"/>
        <v>3</v>
      </c>
      <c r="L5049" s="184">
        <f>IF(C5049="MTS", B5049, B5049 * IFERROR(VLOOKUP(C5049, 'QTY_CONVERSIONS '!A:B, 2, FALSE), "Units not  found"))</f>
        <v>0.1</v>
      </c>
      <c r="M5049" s="185">
        <f t="shared" si="462"/>
        <v>300</v>
      </c>
      <c r="N5049" s="143" t="str">
        <f>IFERROR(VLOOKUP(D5049, Product_Category!A:B, 2, FALSE), "Uncategorized")</f>
        <v>CROSCARMELLOSE SODIUM</v>
      </c>
      <c r="O5049" s="186">
        <f t="shared" si="464"/>
        <v>3000</v>
      </c>
      <c r="P5049" s="185">
        <f t="shared" si="463"/>
        <v>300</v>
      </c>
      <c r="Q5049" s="143">
        <v>2024</v>
      </c>
      <c r="R5049" s="143" t="str">
        <f>IFERROR(VLOOKUP(G5049,'SOURCE COMPANY'!A:B, 2, FALSE), "")</f>
        <v>SUDARSHAN TRADING</v>
      </c>
      <c r="S5049" s="143" t="str">
        <f>IFERROR(VLOOKUP(H5049,'CUSTOMER NAME'!A:B, 2, FALSE), "")</f>
        <v>GRACE PHARMA</v>
      </c>
    </row>
    <row r="5050" spans="1:19">
      <c r="A5050" s="133" t="s">
        <v>929</v>
      </c>
      <c r="B5050" s="131">
        <v>100</v>
      </c>
      <c r="C5050" s="131" t="s">
        <v>7</v>
      </c>
      <c r="D5050" s="131" t="s">
        <v>910</v>
      </c>
      <c r="E5050" s="260">
        <v>5.84</v>
      </c>
      <c r="F5050" s="131" t="s">
        <v>9</v>
      </c>
      <c r="G5050" s="131" t="s">
        <v>671</v>
      </c>
      <c r="H5050" s="134" t="s">
        <v>939</v>
      </c>
      <c r="I5050" s="192" t="s">
        <v>4099</v>
      </c>
      <c r="J5050" s="184">
        <f>IF(F5050="USD", E5050, E5050 * IFERROR(VLOOKUP(F5050, EXCHANGE_RATE!A:B, 2, FALSE), "Currency not found"))</f>
        <v>5.84</v>
      </c>
      <c r="K5050" s="184">
        <f t="shared" si="461"/>
        <v>5.84</v>
      </c>
      <c r="L5050" s="184">
        <f>IF(C5050="MTS", B5050, B5050 * IFERROR(VLOOKUP(C5050, 'QTY_CONVERSIONS '!A:B, 2, FALSE), "Units not  found"))</f>
        <v>0.1</v>
      </c>
      <c r="M5050" s="185">
        <f t="shared" si="462"/>
        <v>584</v>
      </c>
      <c r="N5050" s="143" t="str">
        <f>IFERROR(VLOOKUP(D5050, Product_Category!A:B, 2, FALSE), "Uncategorized")</f>
        <v>MAGNESIUM STEARATE</v>
      </c>
      <c r="O5050" s="186">
        <f t="shared" si="464"/>
        <v>5840</v>
      </c>
      <c r="P5050" s="185">
        <f t="shared" si="463"/>
        <v>584</v>
      </c>
      <c r="Q5050" s="143">
        <v>2024</v>
      </c>
      <c r="R5050" s="143" t="str">
        <f>IFERROR(VLOOKUP(G5050,'SOURCE COMPANY'!A:B, 2, FALSE), "")</f>
        <v>SUDARSHAN TRADING</v>
      </c>
      <c r="S5050" s="143" t="str">
        <f>IFERROR(VLOOKUP(H5050,'CUSTOMER NAME'!A:B, 2, FALSE), "")</f>
        <v>GRACE PHARMA</v>
      </c>
    </row>
    <row r="5051" spans="1:19">
      <c r="A5051" s="133" t="s">
        <v>929</v>
      </c>
      <c r="B5051" s="131">
        <v>100</v>
      </c>
      <c r="C5051" s="131" t="s">
        <v>7</v>
      </c>
      <c r="D5051" s="131" t="s">
        <v>3897</v>
      </c>
      <c r="E5051" s="260">
        <f>250*0.012</f>
        <v>3</v>
      </c>
      <c r="F5051" s="131" t="s">
        <v>9</v>
      </c>
      <c r="G5051" s="131" t="s">
        <v>547</v>
      </c>
      <c r="H5051" s="134" t="s">
        <v>4184</v>
      </c>
      <c r="I5051" s="192" t="s">
        <v>4099</v>
      </c>
      <c r="J5051" s="184">
        <f>IF(F5051="USD", E5051, E5051 * IFERROR(VLOOKUP(F5051, EXCHANGE_RATE!A:B, 2, FALSE), "Currency not found"))</f>
        <v>3</v>
      </c>
      <c r="K5051" s="184">
        <f t="shared" si="461"/>
        <v>3</v>
      </c>
      <c r="L5051" s="184">
        <f>IF(C5051="MTS", B5051, B5051 * IFERROR(VLOOKUP(C5051, 'QTY_CONVERSIONS '!A:B, 2, FALSE), "Units not  found"))</f>
        <v>0.1</v>
      </c>
      <c r="M5051" s="185">
        <f t="shared" si="462"/>
        <v>300</v>
      </c>
      <c r="N5051" s="143" t="str">
        <f>IFERROR(VLOOKUP(D5051, Product_Category!A:B, 2, FALSE), "Uncategorized")</f>
        <v>CROSCARMELLOSE SODIUM</v>
      </c>
      <c r="O5051" s="186">
        <f t="shared" si="464"/>
        <v>3000</v>
      </c>
      <c r="P5051" s="185">
        <f t="shared" si="463"/>
        <v>300</v>
      </c>
      <c r="Q5051" s="143">
        <v>2024</v>
      </c>
      <c r="R5051" s="143" t="str">
        <f>IFERROR(VLOOKUP(G5051,'SOURCE COMPANY'!A:B, 2, FALSE), "")</f>
        <v>MEHTA MEDICARE</v>
      </c>
      <c r="S5051" s="143" t="str">
        <f>IFERROR(VLOOKUP(H5051,'CUSTOMER NAME'!A:B, 2, FALSE), "")</f>
        <v>Himalayan Bank</v>
      </c>
    </row>
    <row r="5052" spans="1:19">
      <c r="A5052" s="133" t="s">
        <v>929</v>
      </c>
      <c r="B5052" s="131">
        <v>50</v>
      </c>
      <c r="C5052" s="131" t="s">
        <v>7</v>
      </c>
      <c r="D5052" s="131" t="s">
        <v>611</v>
      </c>
      <c r="E5052" s="260">
        <f>190*0.012</f>
        <v>2.2800000000000002</v>
      </c>
      <c r="F5052" s="131" t="s">
        <v>9</v>
      </c>
      <c r="G5052" s="131" t="s">
        <v>547</v>
      </c>
      <c r="H5052" s="134" t="s">
        <v>4184</v>
      </c>
      <c r="I5052" s="192" t="s">
        <v>4099</v>
      </c>
      <c r="J5052" s="184">
        <f>IF(F5052="USD", E5052, E5052 * IFERROR(VLOOKUP(F5052, EXCHANGE_RATE!A:B, 2, FALSE), "Currency not found"))</f>
        <v>2.2800000000000002</v>
      </c>
      <c r="K5052" s="184">
        <f t="shared" si="461"/>
        <v>2.2799999999999998</v>
      </c>
      <c r="L5052" s="184">
        <f>IF(C5052="MTS", B5052, B5052 * IFERROR(VLOOKUP(C5052, 'QTY_CONVERSIONS '!A:B, 2, FALSE), "Units not  found"))</f>
        <v>0.05</v>
      </c>
      <c r="M5052" s="185">
        <f t="shared" si="462"/>
        <v>113.99999999999999</v>
      </c>
      <c r="N5052" s="143" t="str">
        <f>IFERROR(VLOOKUP(D5052, Product_Category!A:B, 2, FALSE), "Uncategorized")</f>
        <v>MCC</v>
      </c>
      <c r="O5052" s="186">
        <f t="shared" si="464"/>
        <v>2280</v>
      </c>
      <c r="P5052" s="185">
        <f t="shared" si="463"/>
        <v>114</v>
      </c>
      <c r="Q5052" s="143">
        <v>2024</v>
      </c>
      <c r="R5052" s="143" t="str">
        <f>IFERROR(VLOOKUP(G5052,'SOURCE COMPANY'!A:B, 2, FALSE), "")</f>
        <v>MEHTA MEDICARE</v>
      </c>
      <c r="S5052" s="143" t="str">
        <f>IFERROR(VLOOKUP(H5052,'CUSTOMER NAME'!A:B, 2, FALSE), "")</f>
        <v>Himalayan Bank</v>
      </c>
    </row>
    <row r="5053" spans="1:19">
      <c r="A5053" s="133" t="s">
        <v>929</v>
      </c>
      <c r="B5053" s="131">
        <v>1000</v>
      </c>
      <c r="C5053" s="131" t="s">
        <v>7</v>
      </c>
      <c r="D5053" s="131" t="s">
        <v>798</v>
      </c>
      <c r="E5053" s="260">
        <v>1.18</v>
      </c>
      <c r="F5053" s="131" t="s">
        <v>9</v>
      </c>
      <c r="G5053" s="120" t="s">
        <v>3182</v>
      </c>
      <c r="H5053" s="134" t="s">
        <v>667</v>
      </c>
      <c r="I5053" s="192" t="s">
        <v>4099</v>
      </c>
      <c r="J5053" s="184">
        <f>IF(F5053="USD", E5053, E5053 * IFERROR(VLOOKUP(F5053, EXCHANGE_RATE!A:B, 2, FALSE), "Currency not found"))</f>
        <v>1.18</v>
      </c>
      <c r="K5053" s="184">
        <f t="shared" si="461"/>
        <v>1.18</v>
      </c>
      <c r="L5053" s="184">
        <f>IF(C5053="MTS", B5053, B5053 * IFERROR(VLOOKUP(C5053, 'QTY_CONVERSIONS '!A:B, 2, FALSE), "Units not  found"))</f>
        <v>1</v>
      </c>
      <c r="M5053" s="185">
        <f t="shared" si="462"/>
        <v>1180</v>
      </c>
      <c r="N5053" s="143" t="str">
        <f>IFERROR(VLOOKUP(D5053, Product_Category!A:B, 2, FALSE), "Uncategorized")</f>
        <v>CMC</v>
      </c>
      <c r="O5053" s="186">
        <f t="shared" si="464"/>
        <v>1180</v>
      </c>
      <c r="P5053" s="185">
        <f t="shared" si="463"/>
        <v>1180</v>
      </c>
      <c r="Q5053" s="143">
        <v>2024</v>
      </c>
      <c r="R5053" s="143" t="str">
        <f>IFERROR(VLOOKUP(G5053,'SOURCE COMPANY'!A:B, 2, FALSE), "")</f>
        <v>AGARWAL FINECHEM</v>
      </c>
      <c r="S5053" s="143" t="str">
        <f>IFERROR(VLOOKUP(H5053,'CUSTOMER NAME'!A:B, 2, FALSE), "")</f>
        <v>HIMGIRI HYGIENE</v>
      </c>
    </row>
    <row r="5054" spans="1:19">
      <c r="A5054" s="133" t="s">
        <v>929</v>
      </c>
      <c r="B5054" s="131">
        <v>25</v>
      </c>
      <c r="C5054" s="131" t="s">
        <v>7</v>
      </c>
      <c r="D5054" s="131" t="s">
        <v>3897</v>
      </c>
      <c r="E5054" s="260">
        <f>200*0.012</f>
        <v>2.4</v>
      </c>
      <c r="F5054" s="131" t="s">
        <v>9</v>
      </c>
      <c r="G5054" s="131" t="s">
        <v>4181</v>
      </c>
      <c r="H5054" s="134" t="s">
        <v>4182</v>
      </c>
      <c r="I5054" s="192" t="s">
        <v>4099</v>
      </c>
      <c r="J5054" s="184">
        <f>IF(F5054="USD", E5054, E5054 * IFERROR(VLOOKUP(F5054, EXCHANGE_RATE!A:B, 2, FALSE), "Currency not found"))</f>
        <v>2.4</v>
      </c>
      <c r="K5054" s="184">
        <f t="shared" si="461"/>
        <v>2.4</v>
      </c>
      <c r="L5054" s="184">
        <f>IF(C5054="MTS", B5054, B5054 * IFERROR(VLOOKUP(C5054, 'QTY_CONVERSIONS '!A:B, 2, FALSE), "Units not  found"))</f>
        <v>2.5000000000000001E-2</v>
      </c>
      <c r="M5054" s="185">
        <f t="shared" si="462"/>
        <v>60</v>
      </c>
      <c r="N5054" s="143" t="str">
        <f>IFERROR(VLOOKUP(D5054, Product_Category!A:B, 2, FALSE), "Uncategorized")</f>
        <v>CROSCARMELLOSE SODIUM</v>
      </c>
      <c r="O5054" s="186">
        <f t="shared" si="464"/>
        <v>2400</v>
      </c>
      <c r="P5054" s="185">
        <f t="shared" si="463"/>
        <v>60</v>
      </c>
      <c r="Q5054" s="143">
        <v>2024</v>
      </c>
      <c r="R5054" s="143" t="str">
        <f>IFERROR(VLOOKUP(G5054,'SOURCE COMPANY'!A:B, 2, FALSE), "")</f>
        <v>Juharmal &amp; co</v>
      </c>
      <c r="S5054" s="143" t="str">
        <f>IFERROR(VLOOKUP(H5054,'CUSTOMER NAME'!A:B, 2, FALSE), "")</f>
        <v>HUKAM PHARMA</v>
      </c>
    </row>
    <row r="5055" spans="1:19">
      <c r="A5055" s="133" t="s">
        <v>929</v>
      </c>
      <c r="B5055" s="131">
        <v>50</v>
      </c>
      <c r="C5055" s="131" t="s">
        <v>7</v>
      </c>
      <c r="D5055" s="131" t="s">
        <v>173</v>
      </c>
      <c r="E5055" s="260">
        <v>0.86</v>
      </c>
      <c r="F5055" s="131" t="s">
        <v>9</v>
      </c>
      <c r="G5055" s="131" t="s">
        <v>4181</v>
      </c>
      <c r="H5055" s="134" t="s">
        <v>4182</v>
      </c>
      <c r="I5055" s="192" t="s">
        <v>4099</v>
      </c>
      <c r="J5055" s="184">
        <f>IF(F5055="USD", E5055, E5055 * IFERROR(VLOOKUP(F5055, EXCHANGE_RATE!A:B, 2, FALSE), "Currency not found"))</f>
        <v>0.86</v>
      </c>
      <c r="K5055" s="184">
        <f t="shared" si="461"/>
        <v>0.86</v>
      </c>
      <c r="L5055" s="184">
        <f>IF(C5055="MTS", B5055, B5055 * IFERROR(VLOOKUP(C5055, 'QTY_CONVERSIONS '!A:B, 2, FALSE), "Units not  found"))</f>
        <v>0.05</v>
      </c>
      <c r="M5055" s="185">
        <f t="shared" si="462"/>
        <v>43</v>
      </c>
      <c r="N5055" s="143" t="str">
        <f>IFERROR(VLOOKUP(D5055, Product_Category!A:B, 2, FALSE), "Uncategorized")</f>
        <v>SSG</v>
      </c>
      <c r="O5055" s="186">
        <f t="shared" si="464"/>
        <v>860</v>
      </c>
      <c r="P5055" s="185">
        <f t="shared" si="463"/>
        <v>43</v>
      </c>
      <c r="Q5055" s="143">
        <v>2024</v>
      </c>
      <c r="R5055" s="143" t="str">
        <f>IFERROR(VLOOKUP(G5055,'SOURCE COMPANY'!A:B, 2, FALSE), "")</f>
        <v>Juharmal &amp; co</v>
      </c>
      <c r="S5055" s="143" t="str">
        <f>IFERROR(VLOOKUP(H5055,'CUSTOMER NAME'!A:B, 2, FALSE), "")</f>
        <v>HUKAM PHARMA</v>
      </c>
    </row>
    <row r="5056" spans="1:19">
      <c r="A5056" s="133" t="s">
        <v>929</v>
      </c>
      <c r="B5056" s="131">
        <v>500</v>
      </c>
      <c r="C5056" s="131" t="s">
        <v>7</v>
      </c>
      <c r="D5056" s="131" t="s">
        <v>2154</v>
      </c>
      <c r="E5056" s="260">
        <f>170*0.012</f>
        <v>2.04</v>
      </c>
      <c r="F5056" s="131" t="s">
        <v>9</v>
      </c>
      <c r="G5056" s="131" t="s">
        <v>671</v>
      </c>
      <c r="H5056" s="134" t="s">
        <v>4187</v>
      </c>
      <c r="I5056" s="192" t="s">
        <v>4099</v>
      </c>
      <c r="J5056" s="184">
        <f>IF(F5056="USD", E5056, E5056 * IFERROR(VLOOKUP(F5056, EXCHANGE_RATE!A:B, 2, FALSE), "Currency not found"))</f>
        <v>2.04</v>
      </c>
      <c r="K5056" s="184">
        <f t="shared" si="461"/>
        <v>2.04</v>
      </c>
      <c r="L5056" s="184">
        <f>IF(C5056="MTS", B5056, B5056 * IFERROR(VLOOKUP(C5056, 'QTY_CONVERSIONS '!A:B, 2, FALSE), "Units not  found"))</f>
        <v>0.5</v>
      </c>
      <c r="M5056" s="185">
        <f t="shared" si="462"/>
        <v>1020</v>
      </c>
      <c r="N5056" s="143" t="str">
        <f>IFERROR(VLOOKUP(D5056, Product_Category!A:B, 2, FALSE), "Uncategorized")</f>
        <v>MCC</v>
      </c>
      <c r="O5056" s="186">
        <f t="shared" si="464"/>
        <v>2040</v>
      </c>
      <c r="P5056" s="185">
        <f t="shared" si="463"/>
        <v>1020</v>
      </c>
      <c r="Q5056" s="143">
        <v>2024</v>
      </c>
      <c r="R5056" s="143" t="str">
        <f>IFERROR(VLOOKUP(G5056,'SOURCE COMPANY'!A:B, 2, FALSE), "")</f>
        <v>SUDARSHAN TRADING</v>
      </c>
      <c r="S5056" s="143" t="str">
        <f>IFERROR(VLOOKUP(H5056,'CUSTOMER NAME'!A:B, 2, FALSE), "")</f>
        <v>KEVA PHARMA</v>
      </c>
    </row>
    <row r="5057" spans="1:19">
      <c r="A5057" s="133" t="s">
        <v>929</v>
      </c>
      <c r="B5057" s="131">
        <v>500</v>
      </c>
      <c r="C5057" s="131" t="s">
        <v>7</v>
      </c>
      <c r="D5057" s="131" t="s">
        <v>798</v>
      </c>
      <c r="E5057" s="260">
        <v>4.2300000000000004</v>
      </c>
      <c r="F5057" s="131" t="s">
        <v>9</v>
      </c>
      <c r="G5057" s="131" t="s">
        <v>2783</v>
      </c>
      <c r="H5057" s="134" t="s">
        <v>4189</v>
      </c>
      <c r="I5057" s="192" t="s">
        <v>4099</v>
      </c>
      <c r="J5057" s="184">
        <f>IF(F5057="USD", E5057, E5057 * IFERROR(VLOOKUP(F5057, EXCHANGE_RATE!A:B, 2, FALSE), "Currency not found"))</f>
        <v>4.2300000000000004</v>
      </c>
      <c r="K5057" s="184">
        <f t="shared" si="461"/>
        <v>4.2300000000000004</v>
      </c>
      <c r="L5057" s="184">
        <f>IF(C5057="MTS", B5057, B5057 * IFERROR(VLOOKUP(C5057, 'QTY_CONVERSIONS '!A:B, 2, FALSE), "Units not  found"))</f>
        <v>0.5</v>
      </c>
      <c r="M5057" s="185">
        <f t="shared" si="462"/>
        <v>2115</v>
      </c>
      <c r="N5057" s="143" t="str">
        <f>IFERROR(VLOOKUP(D5057, Product_Category!A:B, 2, FALSE), "Uncategorized")</f>
        <v>CMC</v>
      </c>
      <c r="O5057" s="186">
        <f t="shared" si="464"/>
        <v>4230</v>
      </c>
      <c r="P5057" s="185">
        <f t="shared" si="463"/>
        <v>2115</v>
      </c>
      <c r="Q5057" s="143">
        <v>2024</v>
      </c>
      <c r="R5057" s="143" t="str">
        <f>IFERROR(VLOOKUP(G5057,'SOURCE COMPANY'!A:B, 2, FALSE), "")</f>
        <v>Dhariyal Polymers</v>
      </c>
      <c r="S5057" s="143" t="str">
        <f>IFERROR(VLOOKUP(H5057,'CUSTOMER NAME'!A:B, 2, FALSE), "")</f>
        <v>KNP JAPAN PVT.LTD</v>
      </c>
    </row>
    <row r="5058" spans="1:19">
      <c r="A5058" s="133" t="s">
        <v>929</v>
      </c>
      <c r="B5058" s="131">
        <v>100</v>
      </c>
      <c r="C5058" s="131" t="s">
        <v>7</v>
      </c>
      <c r="D5058" s="131" t="s">
        <v>3897</v>
      </c>
      <c r="E5058" s="260">
        <f>260*0.012</f>
        <v>3.12</v>
      </c>
      <c r="F5058" s="131" t="s">
        <v>9</v>
      </c>
      <c r="G5058" s="131" t="s">
        <v>671</v>
      </c>
      <c r="H5058" s="134" t="s">
        <v>1986</v>
      </c>
      <c r="I5058" s="192" t="s">
        <v>4099</v>
      </c>
      <c r="J5058" s="184">
        <f>IF(F5058="USD", E5058, E5058 * IFERROR(VLOOKUP(F5058, EXCHANGE_RATE!A:B, 2, FALSE), "Currency not found"))</f>
        <v>3.12</v>
      </c>
      <c r="K5058" s="184">
        <f t="shared" ref="K5058:K5121" si="465">ROUNDUP(J5058,2)</f>
        <v>3.12</v>
      </c>
      <c r="L5058" s="184">
        <f>IF(C5058="MTS", B5058, B5058 * IFERROR(VLOOKUP(C5058, 'QTY_CONVERSIONS '!A:B, 2, FALSE), "Units not  found"))</f>
        <v>0.1</v>
      </c>
      <c r="M5058" s="185">
        <f t="shared" ref="M5058:M5121" si="466">B5058*K5058</f>
        <v>312</v>
      </c>
      <c r="N5058" s="143" t="str">
        <f>IFERROR(VLOOKUP(D5058, Product_Category!A:B, 2, FALSE), "Uncategorized")</f>
        <v>CROSCARMELLOSE SODIUM</v>
      </c>
      <c r="O5058" s="186">
        <f t="shared" si="464"/>
        <v>3120</v>
      </c>
      <c r="P5058" s="185">
        <f t="shared" ref="P5058:P5121" si="467">L5058*O5058</f>
        <v>312</v>
      </c>
      <c r="Q5058" s="143">
        <v>2024</v>
      </c>
      <c r="R5058" s="143" t="str">
        <f>IFERROR(VLOOKUP(G5058,'SOURCE COMPANY'!A:B, 2, FALSE), "")</f>
        <v>SUDARSHAN TRADING</v>
      </c>
      <c r="S5058" s="143" t="str">
        <f>IFERROR(VLOOKUP(H5058,'CUSTOMER NAME'!A:B, 2, FALSE), "")</f>
        <v>LIVE CARE PHARMA</v>
      </c>
    </row>
    <row r="5059" spans="1:19">
      <c r="A5059" s="133" t="s">
        <v>929</v>
      </c>
      <c r="B5059" s="131">
        <v>100</v>
      </c>
      <c r="C5059" s="131" t="s">
        <v>7</v>
      </c>
      <c r="D5059" s="131" t="s">
        <v>173</v>
      </c>
      <c r="E5059" s="260">
        <f>150*0.012</f>
        <v>1.8</v>
      </c>
      <c r="F5059" s="131" t="s">
        <v>9</v>
      </c>
      <c r="G5059" s="131" t="s">
        <v>671</v>
      </c>
      <c r="H5059" s="134" t="s">
        <v>1986</v>
      </c>
      <c r="I5059" s="192" t="s">
        <v>4099</v>
      </c>
      <c r="J5059" s="184">
        <f>IF(F5059="USD", E5059, E5059 * IFERROR(VLOOKUP(F5059, EXCHANGE_RATE!A:B, 2, FALSE), "Currency not found"))</f>
        <v>1.8</v>
      </c>
      <c r="K5059" s="184">
        <f t="shared" si="465"/>
        <v>1.8</v>
      </c>
      <c r="L5059" s="184">
        <f>IF(C5059="MTS", B5059, B5059 * IFERROR(VLOOKUP(C5059, 'QTY_CONVERSIONS '!A:B, 2, FALSE), "Units not  found"))</f>
        <v>0.1</v>
      </c>
      <c r="M5059" s="185">
        <f t="shared" si="466"/>
        <v>180</v>
      </c>
      <c r="N5059" s="143" t="str">
        <f>IFERROR(VLOOKUP(D5059, Product_Category!A:B, 2, FALSE), "Uncategorized")</f>
        <v>SSG</v>
      </c>
      <c r="O5059" s="186">
        <f t="shared" ref="O5059:O5122" si="468">K5059*1000</f>
        <v>1800</v>
      </c>
      <c r="P5059" s="185">
        <f t="shared" si="467"/>
        <v>180</v>
      </c>
      <c r="Q5059" s="143">
        <v>2024</v>
      </c>
      <c r="R5059" s="143" t="str">
        <f>IFERROR(VLOOKUP(G5059,'SOURCE COMPANY'!A:B, 2, FALSE), "")</f>
        <v>SUDARSHAN TRADING</v>
      </c>
      <c r="S5059" s="143" t="str">
        <f>IFERROR(VLOOKUP(H5059,'CUSTOMER NAME'!A:B, 2, FALSE), "")</f>
        <v>LIVE CARE PHARMA</v>
      </c>
    </row>
    <row r="5060" spans="1:19">
      <c r="A5060" s="133" t="s">
        <v>929</v>
      </c>
      <c r="B5060" s="131">
        <v>600</v>
      </c>
      <c r="C5060" s="131" t="s">
        <v>7</v>
      </c>
      <c r="D5060" s="131" t="s">
        <v>173</v>
      </c>
      <c r="E5060" s="260">
        <v>2.0099999999999998</v>
      </c>
      <c r="F5060" s="131" t="s">
        <v>9</v>
      </c>
      <c r="G5060" s="118" t="s">
        <v>679</v>
      </c>
      <c r="H5060" s="134" t="s">
        <v>966</v>
      </c>
      <c r="I5060" s="192" t="s">
        <v>4099</v>
      </c>
      <c r="J5060" s="184">
        <f>IF(F5060="USD", E5060, E5060 * IFERROR(VLOOKUP(F5060, EXCHANGE_RATE!A:B, 2, FALSE), "Currency not found"))</f>
        <v>2.0099999999999998</v>
      </c>
      <c r="K5060" s="184">
        <f t="shared" si="465"/>
        <v>2.0099999999999998</v>
      </c>
      <c r="L5060" s="184">
        <f>IF(C5060="MTS", B5060, B5060 * IFERROR(VLOOKUP(C5060, 'QTY_CONVERSIONS '!A:B, 2, FALSE), "Units not  found"))</f>
        <v>0.6</v>
      </c>
      <c r="M5060" s="185">
        <f t="shared" si="466"/>
        <v>1205.9999999999998</v>
      </c>
      <c r="N5060" s="143" t="str">
        <f>IFERROR(VLOOKUP(D5060, Product_Category!A:B, 2, FALSE), "Uncategorized")</f>
        <v>SSG</v>
      </c>
      <c r="O5060" s="186">
        <f t="shared" si="468"/>
        <v>2009.9999999999998</v>
      </c>
      <c r="P5060" s="185">
        <f t="shared" si="467"/>
        <v>1205.9999999999998</v>
      </c>
      <c r="Q5060" s="143">
        <v>2024</v>
      </c>
      <c r="R5060" s="143" t="str">
        <f>IFERROR(VLOOKUP(G5060,'SOURCE COMPANY'!A:B, 2, FALSE), "")</f>
        <v>Alenit Chemicals</v>
      </c>
      <c r="S5060" s="143" t="str">
        <f>IFERROR(VLOOKUP(H5060,'CUSTOMER NAME'!A:B, 2, FALSE), "")</f>
        <v>LOMUS PHARMA</v>
      </c>
    </row>
    <row r="5061" spans="1:19">
      <c r="A5061" s="133" t="s">
        <v>929</v>
      </c>
      <c r="B5061" s="131">
        <v>2000</v>
      </c>
      <c r="C5061" s="131" t="s">
        <v>7</v>
      </c>
      <c r="D5061" s="131" t="s">
        <v>769</v>
      </c>
      <c r="E5061" s="260">
        <v>2.19</v>
      </c>
      <c r="F5061" s="131" t="s">
        <v>9</v>
      </c>
      <c r="G5061" s="131" t="s">
        <v>547</v>
      </c>
      <c r="H5061" s="134" t="s">
        <v>966</v>
      </c>
      <c r="I5061" s="192" t="s">
        <v>4099</v>
      </c>
      <c r="J5061" s="184">
        <f>IF(F5061="USD", E5061, E5061 * IFERROR(VLOOKUP(F5061, EXCHANGE_RATE!A:B, 2, FALSE), "Currency not found"))</f>
        <v>2.19</v>
      </c>
      <c r="K5061" s="184">
        <f t="shared" si="465"/>
        <v>2.19</v>
      </c>
      <c r="L5061" s="184">
        <f>IF(C5061="MTS", B5061, B5061 * IFERROR(VLOOKUP(C5061, 'QTY_CONVERSIONS '!A:B, 2, FALSE), "Units not  found"))</f>
        <v>2</v>
      </c>
      <c r="M5061" s="185">
        <f t="shared" si="466"/>
        <v>4380</v>
      </c>
      <c r="N5061" s="143" t="str">
        <f>IFERROR(VLOOKUP(D5061, Product_Category!A:B, 2, FALSE), "Uncategorized")</f>
        <v>MCC</v>
      </c>
      <c r="O5061" s="186">
        <f t="shared" si="468"/>
        <v>2190</v>
      </c>
      <c r="P5061" s="185">
        <f t="shared" si="467"/>
        <v>4380</v>
      </c>
      <c r="Q5061" s="143">
        <v>2024</v>
      </c>
      <c r="R5061" s="143" t="str">
        <f>IFERROR(VLOOKUP(G5061,'SOURCE COMPANY'!A:B, 2, FALSE), "")</f>
        <v>MEHTA MEDICARE</v>
      </c>
      <c r="S5061" s="143" t="str">
        <f>IFERROR(VLOOKUP(H5061,'CUSTOMER NAME'!A:B, 2, FALSE), "")</f>
        <v>LOMUS PHARMA</v>
      </c>
    </row>
    <row r="5062" spans="1:19">
      <c r="A5062" s="133" t="s">
        <v>929</v>
      </c>
      <c r="B5062" s="131">
        <v>225</v>
      </c>
      <c r="C5062" s="131" t="s">
        <v>7</v>
      </c>
      <c r="D5062" s="131" t="s">
        <v>910</v>
      </c>
      <c r="E5062" s="260">
        <f>130*0.012</f>
        <v>1.56</v>
      </c>
      <c r="F5062" s="131" t="s">
        <v>9</v>
      </c>
      <c r="G5062" s="118" t="s">
        <v>930</v>
      </c>
      <c r="H5062" s="134" t="s">
        <v>934</v>
      </c>
      <c r="I5062" s="192" t="s">
        <v>4099</v>
      </c>
      <c r="J5062" s="184">
        <f>IF(F5062="USD", E5062, E5062 * IFERROR(VLOOKUP(F5062, EXCHANGE_RATE!A:B, 2, FALSE), "Currency not found"))</f>
        <v>1.56</v>
      </c>
      <c r="K5062" s="184">
        <f t="shared" si="465"/>
        <v>1.56</v>
      </c>
      <c r="L5062" s="184">
        <f>IF(C5062="MTS", B5062, B5062 * IFERROR(VLOOKUP(C5062, 'QTY_CONVERSIONS '!A:B, 2, FALSE), "Units not  found"))</f>
        <v>0.22500000000000001</v>
      </c>
      <c r="M5062" s="185">
        <f t="shared" si="466"/>
        <v>351</v>
      </c>
      <c r="N5062" s="143" t="str">
        <f>IFERROR(VLOOKUP(D5062, Product_Category!A:B, 2, FALSE), "Uncategorized")</f>
        <v>MAGNESIUM STEARATE</v>
      </c>
      <c r="O5062" s="186">
        <f t="shared" si="468"/>
        <v>1560</v>
      </c>
      <c r="P5062" s="185">
        <f t="shared" si="467"/>
        <v>351</v>
      </c>
      <c r="Q5062" s="143">
        <v>2024</v>
      </c>
      <c r="R5062" s="143" t="str">
        <f>IFERROR(VLOOKUP(G5062,'SOURCE COMPANY'!A:B, 2, FALSE), "")</f>
        <v>DRUG CENTRE DELHI</v>
      </c>
      <c r="S5062" s="143" t="str">
        <f>IFERROR(VLOOKUP(H5062,'CUSTOMER NAME'!A:B, 2, FALSE), "")</f>
        <v>NATIONAL HEALTHCARE</v>
      </c>
    </row>
    <row r="5063" spans="1:19">
      <c r="A5063" s="133" t="s">
        <v>929</v>
      </c>
      <c r="B5063" s="131">
        <v>2500</v>
      </c>
      <c r="C5063" s="131" t="s">
        <v>7</v>
      </c>
      <c r="D5063" s="131" t="s">
        <v>1606</v>
      </c>
      <c r="E5063" s="260">
        <v>1.65</v>
      </c>
      <c r="F5063" s="131" t="s">
        <v>9</v>
      </c>
      <c r="G5063" s="118" t="s">
        <v>930</v>
      </c>
      <c r="H5063" s="134" t="s">
        <v>934</v>
      </c>
      <c r="I5063" s="192" t="s">
        <v>4099</v>
      </c>
      <c r="J5063" s="184">
        <f>IF(F5063="USD", E5063, E5063 * IFERROR(VLOOKUP(F5063, EXCHANGE_RATE!A:B, 2, FALSE), "Currency not found"))</f>
        <v>1.65</v>
      </c>
      <c r="K5063" s="184">
        <f t="shared" si="465"/>
        <v>1.65</v>
      </c>
      <c r="L5063" s="184">
        <f>IF(C5063="MTS", B5063, B5063 * IFERROR(VLOOKUP(C5063, 'QTY_CONVERSIONS '!A:B, 2, FALSE), "Units not  found"))</f>
        <v>2.5</v>
      </c>
      <c r="M5063" s="185">
        <f t="shared" si="466"/>
        <v>4125</v>
      </c>
      <c r="N5063" s="143" t="str">
        <f>IFERROR(VLOOKUP(D5063, Product_Category!A:B, 2, FALSE), "Uncategorized")</f>
        <v>MCC</v>
      </c>
      <c r="O5063" s="186">
        <f t="shared" si="468"/>
        <v>1650</v>
      </c>
      <c r="P5063" s="185">
        <f t="shared" si="467"/>
        <v>4125</v>
      </c>
      <c r="Q5063" s="143">
        <v>2024</v>
      </c>
      <c r="R5063" s="143" t="str">
        <f>IFERROR(VLOOKUP(G5063,'SOURCE COMPANY'!A:B, 2, FALSE), "")</f>
        <v>DRUG CENTRE DELHI</v>
      </c>
      <c r="S5063" s="143" t="str">
        <f>IFERROR(VLOOKUP(H5063,'CUSTOMER NAME'!A:B, 2, FALSE), "")</f>
        <v>NATIONAL HEALTHCARE</v>
      </c>
    </row>
    <row r="5064" spans="1:19">
      <c r="A5064" s="133" t="s">
        <v>929</v>
      </c>
      <c r="B5064" s="131">
        <v>450</v>
      </c>
      <c r="C5064" s="131" t="s">
        <v>7</v>
      </c>
      <c r="D5064" s="131" t="s">
        <v>3697</v>
      </c>
      <c r="E5064" s="260">
        <v>2.1800000000000002</v>
      </c>
      <c r="F5064" s="131" t="s">
        <v>9</v>
      </c>
      <c r="G5064" s="118" t="s">
        <v>930</v>
      </c>
      <c r="H5064" s="134" t="s">
        <v>934</v>
      </c>
      <c r="I5064" s="192" t="s">
        <v>4099</v>
      </c>
      <c r="J5064" s="184">
        <f>IF(F5064="USD", E5064, E5064 * IFERROR(VLOOKUP(F5064, EXCHANGE_RATE!A:B, 2, FALSE), "Currency not found"))</f>
        <v>2.1800000000000002</v>
      </c>
      <c r="K5064" s="184">
        <f t="shared" si="465"/>
        <v>2.1800000000000002</v>
      </c>
      <c r="L5064" s="184">
        <f>IF(C5064="MTS", B5064, B5064 * IFERROR(VLOOKUP(C5064, 'QTY_CONVERSIONS '!A:B, 2, FALSE), "Units not  found"))</f>
        <v>0.45</v>
      </c>
      <c r="M5064" s="185">
        <f t="shared" si="466"/>
        <v>981.00000000000011</v>
      </c>
      <c r="N5064" s="143" t="str">
        <f>IFERROR(VLOOKUP(D5064, Product_Category!A:B, 2, FALSE), "Uncategorized")</f>
        <v>MCC</v>
      </c>
      <c r="O5064" s="186">
        <f t="shared" si="468"/>
        <v>2180</v>
      </c>
      <c r="P5064" s="185">
        <f t="shared" si="467"/>
        <v>981</v>
      </c>
      <c r="Q5064" s="143">
        <v>2024</v>
      </c>
      <c r="R5064" s="143" t="str">
        <f>IFERROR(VLOOKUP(G5064,'SOURCE COMPANY'!A:B, 2, FALSE), "")</f>
        <v>DRUG CENTRE DELHI</v>
      </c>
      <c r="S5064" s="143" t="str">
        <f>IFERROR(VLOOKUP(H5064,'CUSTOMER NAME'!A:B, 2, FALSE), "")</f>
        <v>NATIONAL HEALTHCARE</v>
      </c>
    </row>
    <row r="5065" spans="1:19">
      <c r="A5065" s="133" t="s">
        <v>929</v>
      </c>
      <c r="B5065" s="131">
        <v>750</v>
      </c>
      <c r="C5065" s="131" t="s">
        <v>7</v>
      </c>
      <c r="D5065" s="131" t="s">
        <v>3897</v>
      </c>
      <c r="E5065" s="260">
        <f>390*0.012</f>
        <v>4.68</v>
      </c>
      <c r="F5065" s="131" t="s">
        <v>9</v>
      </c>
      <c r="G5065" s="131" t="s">
        <v>1007</v>
      </c>
      <c r="H5065" s="134" t="s">
        <v>934</v>
      </c>
      <c r="I5065" s="192" t="s">
        <v>4099</v>
      </c>
      <c r="J5065" s="184">
        <f>IF(F5065="USD", E5065, E5065 * IFERROR(VLOOKUP(F5065, EXCHANGE_RATE!A:B, 2, FALSE), "Currency not found"))</f>
        <v>4.68</v>
      </c>
      <c r="K5065" s="184">
        <f t="shared" si="465"/>
        <v>4.68</v>
      </c>
      <c r="L5065" s="184">
        <f>IF(C5065="MTS", B5065, B5065 * IFERROR(VLOOKUP(C5065, 'QTY_CONVERSIONS '!A:B, 2, FALSE), "Units not  found"))</f>
        <v>0.75</v>
      </c>
      <c r="M5065" s="185">
        <f t="shared" si="466"/>
        <v>3510</v>
      </c>
      <c r="N5065" s="143" t="str">
        <f>IFERROR(VLOOKUP(D5065, Product_Category!A:B, 2, FALSE), "Uncategorized")</f>
        <v>CROSCARMELLOSE SODIUM</v>
      </c>
      <c r="O5065" s="186">
        <f t="shared" si="468"/>
        <v>4680</v>
      </c>
      <c r="P5065" s="185">
        <f t="shared" si="467"/>
        <v>3510</v>
      </c>
      <c r="Q5065" s="143">
        <v>2024</v>
      </c>
      <c r="R5065" s="143" t="str">
        <f>IFERROR(VLOOKUP(G5065,'SOURCE COMPANY'!A:B, 2, FALSE), "")</f>
        <v>PATEL CHEM</v>
      </c>
      <c r="S5065" s="143" t="str">
        <f>IFERROR(VLOOKUP(H5065,'CUSTOMER NAME'!A:B, 2, FALSE), "")</f>
        <v>NATIONAL HEALTHCARE</v>
      </c>
    </row>
    <row r="5066" spans="1:19">
      <c r="A5066" s="133" t="s">
        <v>929</v>
      </c>
      <c r="B5066" s="131">
        <v>3000</v>
      </c>
      <c r="C5066" s="131" t="s">
        <v>7</v>
      </c>
      <c r="D5066" s="131" t="s">
        <v>792</v>
      </c>
      <c r="E5066" s="260">
        <f>140*0.012</f>
        <v>1.68</v>
      </c>
      <c r="F5066" s="131" t="s">
        <v>9</v>
      </c>
      <c r="G5066" s="131" t="s">
        <v>3961</v>
      </c>
      <c r="H5066" s="134" t="s">
        <v>684</v>
      </c>
      <c r="I5066" s="192" t="s">
        <v>4099</v>
      </c>
      <c r="J5066" s="184">
        <f>IF(F5066="USD", E5066, E5066 * IFERROR(VLOOKUP(F5066, EXCHANGE_RATE!A:B, 2, FALSE), "Currency not found"))</f>
        <v>1.68</v>
      </c>
      <c r="K5066" s="184">
        <f t="shared" si="465"/>
        <v>1.68</v>
      </c>
      <c r="L5066" s="184">
        <f>IF(C5066="MTS", B5066, B5066 * IFERROR(VLOOKUP(C5066, 'QTY_CONVERSIONS '!A:B, 2, FALSE), "Units not  found"))</f>
        <v>3</v>
      </c>
      <c r="M5066" s="185">
        <f t="shared" si="466"/>
        <v>5040</v>
      </c>
      <c r="N5066" s="143" t="str">
        <f>IFERROR(VLOOKUP(D5066, Product_Category!A:B, 2, FALSE), "Uncategorized")</f>
        <v>MCC</v>
      </c>
      <c r="O5066" s="186">
        <f t="shared" si="468"/>
        <v>1680</v>
      </c>
      <c r="P5066" s="185">
        <f t="shared" si="467"/>
        <v>5040</v>
      </c>
      <c r="Q5066" s="143">
        <v>2024</v>
      </c>
      <c r="R5066" s="143" t="str">
        <f>IFERROR(VLOOKUP(G5066,'SOURCE COMPANY'!A:B, 2, FALSE), "")</f>
        <v>Waylink International</v>
      </c>
      <c r="S5066" s="143" t="str">
        <f>IFERROR(VLOOKUP(H5066,'CUSTOMER NAME'!A:B, 2, FALSE), "")</f>
        <v>NEPAL PHARMA</v>
      </c>
    </row>
    <row r="5067" spans="1:19">
      <c r="A5067" s="133" t="s">
        <v>929</v>
      </c>
      <c r="B5067" s="131">
        <v>25</v>
      </c>
      <c r="C5067" s="131" t="s">
        <v>7</v>
      </c>
      <c r="D5067" s="131" t="s">
        <v>910</v>
      </c>
      <c r="E5067" s="260">
        <f>165*0.012</f>
        <v>1.98</v>
      </c>
      <c r="F5067" s="131" t="s">
        <v>9</v>
      </c>
      <c r="G5067" s="118" t="s">
        <v>930</v>
      </c>
      <c r="H5067" s="134" t="s">
        <v>686</v>
      </c>
      <c r="I5067" s="192" t="s">
        <v>4099</v>
      </c>
      <c r="J5067" s="184">
        <f>IF(F5067="USD", E5067, E5067 * IFERROR(VLOOKUP(F5067, EXCHANGE_RATE!A:B, 2, FALSE), "Currency not found"))</f>
        <v>1.98</v>
      </c>
      <c r="K5067" s="184">
        <f t="shared" si="465"/>
        <v>1.98</v>
      </c>
      <c r="L5067" s="184">
        <f>IF(C5067="MTS", B5067, B5067 * IFERROR(VLOOKUP(C5067, 'QTY_CONVERSIONS '!A:B, 2, FALSE), "Units not  found"))</f>
        <v>2.5000000000000001E-2</v>
      </c>
      <c r="M5067" s="185">
        <f t="shared" si="466"/>
        <v>49.5</v>
      </c>
      <c r="N5067" s="143" t="str">
        <f>IFERROR(VLOOKUP(D5067, Product_Category!A:B, 2, FALSE), "Uncategorized")</f>
        <v>MAGNESIUM STEARATE</v>
      </c>
      <c r="O5067" s="186">
        <f t="shared" si="468"/>
        <v>1980</v>
      </c>
      <c r="P5067" s="185">
        <f t="shared" si="467"/>
        <v>49.5</v>
      </c>
      <c r="Q5067" s="143">
        <v>2024</v>
      </c>
      <c r="R5067" s="143" t="str">
        <f>IFERROR(VLOOKUP(G5067,'SOURCE COMPANY'!A:B, 2, FALSE), "")</f>
        <v>DRUG CENTRE DELHI</v>
      </c>
      <c r="S5067" s="143" t="str">
        <f>IFERROR(VLOOKUP(H5067,'CUSTOMER NAME'!A:B, 2, FALSE), "")</f>
        <v>NEPAL REMEDIES</v>
      </c>
    </row>
    <row r="5068" spans="1:19">
      <c r="A5068" s="133" t="s">
        <v>929</v>
      </c>
      <c r="B5068" s="131">
        <v>25</v>
      </c>
      <c r="C5068" s="131" t="s">
        <v>7</v>
      </c>
      <c r="D5068" s="131" t="s">
        <v>910</v>
      </c>
      <c r="E5068" s="260">
        <f>195*0.012</f>
        <v>2.34</v>
      </c>
      <c r="F5068" s="131" t="s">
        <v>9</v>
      </c>
      <c r="G5068" s="131" t="s">
        <v>676</v>
      </c>
      <c r="H5068" s="134" t="s">
        <v>1290</v>
      </c>
      <c r="I5068" s="192" t="s">
        <v>4099</v>
      </c>
      <c r="J5068" s="184">
        <f>IF(F5068="USD", E5068, E5068 * IFERROR(VLOOKUP(F5068, EXCHANGE_RATE!A:B, 2, FALSE), "Currency not found"))</f>
        <v>2.34</v>
      </c>
      <c r="K5068" s="184">
        <f t="shared" si="465"/>
        <v>2.34</v>
      </c>
      <c r="L5068" s="184">
        <f>IF(C5068="MTS", B5068, B5068 * IFERROR(VLOOKUP(C5068, 'QTY_CONVERSIONS '!A:B, 2, FALSE), "Units not  found"))</f>
        <v>2.5000000000000001E-2</v>
      </c>
      <c r="M5068" s="185">
        <f t="shared" si="466"/>
        <v>58.5</v>
      </c>
      <c r="N5068" s="143" t="str">
        <f>IFERROR(VLOOKUP(D5068, Product_Category!A:B, 2, FALSE), "Uncategorized")</f>
        <v>MAGNESIUM STEARATE</v>
      </c>
      <c r="O5068" s="186">
        <f t="shared" si="468"/>
        <v>2340</v>
      </c>
      <c r="P5068" s="185">
        <f t="shared" si="467"/>
        <v>58.5</v>
      </c>
      <c r="Q5068" s="143">
        <v>2024</v>
      </c>
      <c r="R5068" s="143" t="str">
        <f>IFERROR(VLOOKUP(G5068,'SOURCE COMPANY'!A:B, 2, FALSE), "")</f>
        <v>ORIENT PHARMA</v>
      </c>
      <c r="S5068" s="143" t="str">
        <f>IFERROR(VLOOKUP(H5068,'CUSTOMER NAME'!A:B, 2, FALSE), "")</f>
        <v>NIVIX PHARMA</v>
      </c>
    </row>
    <row r="5069" spans="1:19">
      <c r="A5069" s="133" t="s">
        <v>929</v>
      </c>
      <c r="B5069" s="131">
        <v>50</v>
      </c>
      <c r="C5069" s="131" t="s">
        <v>7</v>
      </c>
      <c r="D5069" s="131" t="s">
        <v>772</v>
      </c>
      <c r="E5069" s="260">
        <v>1.77</v>
      </c>
      <c r="F5069" s="131" t="s">
        <v>9</v>
      </c>
      <c r="G5069" s="131" t="s">
        <v>676</v>
      </c>
      <c r="H5069" s="134" t="s">
        <v>1290</v>
      </c>
      <c r="I5069" s="192" t="s">
        <v>4099</v>
      </c>
      <c r="J5069" s="184">
        <f>IF(F5069="USD", E5069, E5069 * IFERROR(VLOOKUP(F5069, EXCHANGE_RATE!A:B, 2, FALSE), "Currency not found"))</f>
        <v>1.77</v>
      </c>
      <c r="K5069" s="184">
        <f t="shared" si="465"/>
        <v>1.77</v>
      </c>
      <c r="L5069" s="184">
        <f>IF(C5069="MTS", B5069, B5069 * IFERROR(VLOOKUP(C5069, 'QTY_CONVERSIONS '!A:B, 2, FALSE), "Units not  found"))</f>
        <v>0.05</v>
      </c>
      <c r="M5069" s="185">
        <f t="shared" si="466"/>
        <v>88.5</v>
      </c>
      <c r="N5069" s="143" t="str">
        <f>IFERROR(VLOOKUP(D5069, Product_Category!A:B, 2, FALSE), "Uncategorized")</f>
        <v>MCC</v>
      </c>
      <c r="O5069" s="186">
        <f t="shared" si="468"/>
        <v>1770</v>
      </c>
      <c r="P5069" s="185">
        <f t="shared" si="467"/>
        <v>88.5</v>
      </c>
      <c r="Q5069" s="143">
        <v>2024</v>
      </c>
      <c r="R5069" s="143" t="str">
        <f>IFERROR(VLOOKUP(G5069,'SOURCE COMPANY'!A:B, 2, FALSE), "")</f>
        <v>ORIENT PHARMA</v>
      </c>
      <c r="S5069" s="143" t="str">
        <f>IFERROR(VLOOKUP(H5069,'CUSTOMER NAME'!A:B, 2, FALSE), "")</f>
        <v>NIVIX PHARMA</v>
      </c>
    </row>
    <row r="5070" spans="1:19">
      <c r="A5070" s="133" t="s">
        <v>929</v>
      </c>
      <c r="B5070" s="131">
        <v>75</v>
      </c>
      <c r="C5070" s="131" t="s">
        <v>7</v>
      </c>
      <c r="D5070" s="131" t="s">
        <v>3192</v>
      </c>
      <c r="E5070" s="260">
        <v>2.33</v>
      </c>
      <c r="F5070" s="131" t="s">
        <v>9</v>
      </c>
      <c r="G5070" s="131" t="s">
        <v>676</v>
      </c>
      <c r="H5070" s="134" t="s">
        <v>1290</v>
      </c>
      <c r="I5070" s="192" t="s">
        <v>4099</v>
      </c>
      <c r="J5070" s="184">
        <f>IF(F5070="USD", E5070, E5070 * IFERROR(VLOOKUP(F5070, EXCHANGE_RATE!A:B, 2, FALSE), "Currency not found"))</f>
        <v>2.33</v>
      </c>
      <c r="K5070" s="184">
        <f t="shared" si="465"/>
        <v>2.33</v>
      </c>
      <c r="L5070" s="184">
        <f>IF(C5070="MTS", B5070, B5070 * IFERROR(VLOOKUP(C5070, 'QTY_CONVERSIONS '!A:B, 2, FALSE), "Units not  found"))</f>
        <v>7.4999999999999997E-2</v>
      </c>
      <c r="M5070" s="185">
        <f t="shared" si="466"/>
        <v>174.75</v>
      </c>
      <c r="N5070" s="143" t="str">
        <f>IFERROR(VLOOKUP(D5070, Product_Category!A:B, 2, FALSE), "Uncategorized")</f>
        <v>MCC</v>
      </c>
      <c r="O5070" s="186">
        <f t="shared" si="468"/>
        <v>2330</v>
      </c>
      <c r="P5070" s="185">
        <f t="shared" si="467"/>
        <v>174.75</v>
      </c>
      <c r="Q5070" s="143">
        <v>2024</v>
      </c>
      <c r="R5070" s="143" t="str">
        <f>IFERROR(VLOOKUP(G5070,'SOURCE COMPANY'!A:B, 2, FALSE), "")</f>
        <v>ORIENT PHARMA</v>
      </c>
      <c r="S5070" s="143" t="str">
        <f>IFERROR(VLOOKUP(H5070,'CUSTOMER NAME'!A:B, 2, FALSE), "")</f>
        <v>NIVIX PHARMA</v>
      </c>
    </row>
    <row r="5071" spans="1:19">
      <c r="A5071" s="133" t="s">
        <v>929</v>
      </c>
      <c r="B5071" s="131">
        <v>50</v>
      </c>
      <c r="C5071" s="131" t="s">
        <v>7</v>
      </c>
      <c r="D5071" s="131" t="s">
        <v>792</v>
      </c>
      <c r="E5071" s="260">
        <v>2.0099999999999998</v>
      </c>
      <c r="F5071" s="131" t="s">
        <v>9</v>
      </c>
      <c r="G5071" s="131" t="s">
        <v>676</v>
      </c>
      <c r="H5071" s="134" t="s">
        <v>1290</v>
      </c>
      <c r="I5071" s="192" t="s">
        <v>4099</v>
      </c>
      <c r="J5071" s="184">
        <f>IF(F5071="USD", E5071, E5071 * IFERROR(VLOOKUP(F5071, EXCHANGE_RATE!A:B, 2, FALSE), "Currency not found"))</f>
        <v>2.0099999999999998</v>
      </c>
      <c r="K5071" s="184">
        <f t="shared" si="465"/>
        <v>2.0099999999999998</v>
      </c>
      <c r="L5071" s="184">
        <f>IF(C5071="MTS", B5071, B5071 * IFERROR(VLOOKUP(C5071, 'QTY_CONVERSIONS '!A:B, 2, FALSE), "Units not  found"))</f>
        <v>0.05</v>
      </c>
      <c r="M5071" s="185">
        <f t="shared" si="466"/>
        <v>100.49999999999999</v>
      </c>
      <c r="N5071" s="143" t="str">
        <f>IFERROR(VLOOKUP(D5071, Product_Category!A:B, 2, FALSE), "Uncategorized")</f>
        <v>MCC</v>
      </c>
      <c r="O5071" s="186">
        <f t="shared" si="468"/>
        <v>2009.9999999999998</v>
      </c>
      <c r="P5071" s="185">
        <f t="shared" si="467"/>
        <v>100.5</v>
      </c>
      <c r="Q5071" s="143">
        <v>2024</v>
      </c>
      <c r="R5071" s="143" t="str">
        <f>IFERROR(VLOOKUP(G5071,'SOURCE COMPANY'!A:B, 2, FALSE), "")</f>
        <v>ORIENT PHARMA</v>
      </c>
      <c r="S5071" s="143" t="str">
        <f>IFERROR(VLOOKUP(H5071,'CUSTOMER NAME'!A:B, 2, FALSE), "")</f>
        <v>NIVIX PHARMA</v>
      </c>
    </row>
    <row r="5072" spans="1:19">
      <c r="A5072" s="133" t="s">
        <v>929</v>
      </c>
      <c r="B5072" s="131">
        <v>500</v>
      </c>
      <c r="C5072" s="131" t="s">
        <v>7</v>
      </c>
      <c r="D5072" s="131" t="s">
        <v>680</v>
      </c>
      <c r="E5072" s="260">
        <v>2.0099999999999998</v>
      </c>
      <c r="F5072" s="131" t="s">
        <v>9</v>
      </c>
      <c r="G5072" s="131" t="s">
        <v>676</v>
      </c>
      <c r="H5072" s="134" t="s">
        <v>1290</v>
      </c>
      <c r="I5072" s="192" t="s">
        <v>4099</v>
      </c>
      <c r="J5072" s="184">
        <f>IF(F5072="USD", E5072, E5072 * IFERROR(VLOOKUP(F5072, EXCHANGE_RATE!A:B, 2, FALSE), "Currency not found"))</f>
        <v>2.0099999999999998</v>
      </c>
      <c r="K5072" s="184">
        <f t="shared" si="465"/>
        <v>2.0099999999999998</v>
      </c>
      <c r="L5072" s="184">
        <f>IF(C5072="MTS", B5072, B5072 * IFERROR(VLOOKUP(C5072, 'QTY_CONVERSIONS '!A:B, 2, FALSE), "Units not  found"))</f>
        <v>0.5</v>
      </c>
      <c r="M5072" s="185">
        <f t="shared" si="466"/>
        <v>1004.9999999999999</v>
      </c>
      <c r="N5072" s="143" t="str">
        <f>IFERROR(VLOOKUP(D5072, Product_Category!A:B, 2, FALSE), "Uncategorized")</f>
        <v>MCC</v>
      </c>
      <c r="O5072" s="186">
        <f t="shared" si="468"/>
        <v>2009.9999999999998</v>
      </c>
      <c r="P5072" s="185">
        <f t="shared" si="467"/>
        <v>1004.9999999999999</v>
      </c>
      <c r="Q5072" s="143">
        <v>2024</v>
      </c>
      <c r="R5072" s="143" t="str">
        <f>IFERROR(VLOOKUP(G5072,'SOURCE COMPANY'!A:B, 2, FALSE), "")</f>
        <v>ORIENT PHARMA</v>
      </c>
      <c r="S5072" s="143" t="str">
        <f>IFERROR(VLOOKUP(H5072,'CUSTOMER NAME'!A:B, 2, FALSE), "")</f>
        <v>NIVIX PHARMA</v>
      </c>
    </row>
    <row r="5073" spans="1:19">
      <c r="A5073" s="133" t="s">
        <v>929</v>
      </c>
      <c r="B5073" s="131">
        <v>25</v>
      </c>
      <c r="C5073" s="131" t="s">
        <v>7</v>
      </c>
      <c r="D5073" s="131" t="s">
        <v>173</v>
      </c>
      <c r="E5073" s="260">
        <f>150*0.012</f>
        <v>1.8</v>
      </c>
      <c r="F5073" s="131" t="s">
        <v>9</v>
      </c>
      <c r="G5073" s="131" t="s">
        <v>676</v>
      </c>
      <c r="H5073" s="134" t="s">
        <v>1290</v>
      </c>
      <c r="I5073" s="192" t="s">
        <v>4099</v>
      </c>
      <c r="J5073" s="184">
        <f>IF(F5073="USD", E5073, E5073 * IFERROR(VLOOKUP(F5073, EXCHANGE_RATE!A:B, 2, FALSE), "Currency not found"))</f>
        <v>1.8</v>
      </c>
      <c r="K5073" s="184">
        <f t="shared" si="465"/>
        <v>1.8</v>
      </c>
      <c r="L5073" s="184">
        <f>IF(C5073="MTS", B5073, B5073 * IFERROR(VLOOKUP(C5073, 'QTY_CONVERSIONS '!A:B, 2, FALSE), "Units not  found"))</f>
        <v>2.5000000000000001E-2</v>
      </c>
      <c r="M5073" s="185">
        <f t="shared" si="466"/>
        <v>45</v>
      </c>
      <c r="N5073" s="143" t="str">
        <f>IFERROR(VLOOKUP(D5073, Product_Category!A:B, 2, FALSE), "Uncategorized")</f>
        <v>SSG</v>
      </c>
      <c r="O5073" s="186">
        <f t="shared" si="468"/>
        <v>1800</v>
      </c>
      <c r="P5073" s="185">
        <f t="shared" si="467"/>
        <v>45</v>
      </c>
      <c r="Q5073" s="143">
        <v>2024</v>
      </c>
      <c r="R5073" s="143" t="str">
        <f>IFERROR(VLOOKUP(G5073,'SOURCE COMPANY'!A:B, 2, FALSE), "")</f>
        <v>ORIENT PHARMA</v>
      </c>
      <c r="S5073" s="143" t="str">
        <f>IFERROR(VLOOKUP(H5073,'CUSTOMER NAME'!A:B, 2, FALSE), "")</f>
        <v>NIVIX PHARMA</v>
      </c>
    </row>
    <row r="5074" spans="1:19">
      <c r="A5074" s="133" t="s">
        <v>929</v>
      </c>
      <c r="B5074" s="131">
        <v>100</v>
      </c>
      <c r="C5074" s="131" t="s">
        <v>7</v>
      </c>
      <c r="D5074" s="131" t="s">
        <v>910</v>
      </c>
      <c r="E5074" s="260">
        <v>1.47</v>
      </c>
      <c r="F5074" s="131" t="s">
        <v>9</v>
      </c>
      <c r="G5074" s="131" t="s">
        <v>4185</v>
      </c>
      <c r="H5074" s="134" t="s">
        <v>688</v>
      </c>
      <c r="I5074" s="192" t="s">
        <v>4099</v>
      </c>
      <c r="J5074" s="184">
        <f>IF(F5074="USD", E5074, E5074 * IFERROR(VLOOKUP(F5074, EXCHANGE_RATE!A:B, 2, FALSE), "Currency not found"))</f>
        <v>1.47</v>
      </c>
      <c r="K5074" s="184">
        <f t="shared" si="465"/>
        <v>1.47</v>
      </c>
      <c r="L5074" s="184">
        <f>IF(C5074="MTS", B5074, B5074 * IFERROR(VLOOKUP(C5074, 'QTY_CONVERSIONS '!A:B, 2, FALSE), "Units not  found"))</f>
        <v>0.1</v>
      </c>
      <c r="M5074" s="185">
        <f t="shared" si="466"/>
        <v>147</v>
      </c>
      <c r="N5074" s="143" t="str">
        <f>IFERROR(VLOOKUP(D5074, Product_Category!A:B, 2, FALSE), "Uncategorized")</f>
        <v>MAGNESIUM STEARATE</v>
      </c>
      <c r="O5074" s="186">
        <f t="shared" si="468"/>
        <v>1470</v>
      </c>
      <c r="P5074" s="185">
        <f t="shared" si="467"/>
        <v>147</v>
      </c>
      <c r="Q5074" s="143">
        <v>2024</v>
      </c>
      <c r="R5074" s="143" t="str">
        <f>IFERROR(VLOOKUP(G5074,'SOURCE COMPANY'!A:B, 2, FALSE), "")</f>
        <v>Kahan Pharma</v>
      </c>
      <c r="S5074" s="143" t="str">
        <f>IFERROR(VLOOKUP(H5074,'CUSTOMER NAME'!A:B, 2, FALSE), "")</f>
        <v>NOVA GENETICA</v>
      </c>
    </row>
    <row r="5075" spans="1:19">
      <c r="A5075" s="133" t="s">
        <v>929</v>
      </c>
      <c r="B5075" s="131">
        <v>1000</v>
      </c>
      <c r="C5075" s="131" t="s">
        <v>7</v>
      </c>
      <c r="D5075" s="131" t="s">
        <v>611</v>
      </c>
      <c r="E5075" s="260">
        <v>1.96</v>
      </c>
      <c r="F5075" s="131" t="s">
        <v>9</v>
      </c>
      <c r="G5075" s="131" t="s">
        <v>671</v>
      </c>
      <c r="H5075" s="134" t="s">
        <v>688</v>
      </c>
      <c r="I5075" s="192" t="s">
        <v>4099</v>
      </c>
      <c r="J5075" s="184">
        <f>IF(F5075="USD", E5075, E5075 * IFERROR(VLOOKUP(F5075, EXCHANGE_RATE!A:B, 2, FALSE), "Currency not found"))</f>
        <v>1.96</v>
      </c>
      <c r="K5075" s="184">
        <f t="shared" si="465"/>
        <v>1.96</v>
      </c>
      <c r="L5075" s="184">
        <f>IF(C5075="MTS", B5075, B5075 * IFERROR(VLOOKUP(C5075, 'QTY_CONVERSIONS '!A:B, 2, FALSE), "Units not  found"))</f>
        <v>1</v>
      </c>
      <c r="M5075" s="185">
        <f t="shared" si="466"/>
        <v>1960</v>
      </c>
      <c r="N5075" s="143" t="str">
        <f>IFERROR(VLOOKUP(D5075, Product_Category!A:B, 2, FALSE), "Uncategorized")</f>
        <v>MCC</v>
      </c>
      <c r="O5075" s="186">
        <f t="shared" si="468"/>
        <v>1960</v>
      </c>
      <c r="P5075" s="185">
        <f t="shared" si="467"/>
        <v>1960</v>
      </c>
      <c r="Q5075" s="143">
        <v>2024</v>
      </c>
      <c r="R5075" s="143" t="str">
        <f>IFERROR(VLOOKUP(G5075,'SOURCE COMPANY'!A:B, 2, FALSE), "")</f>
        <v>SUDARSHAN TRADING</v>
      </c>
      <c r="S5075" s="143" t="str">
        <f>IFERROR(VLOOKUP(H5075,'CUSTOMER NAME'!A:B, 2, FALSE), "")</f>
        <v>NOVA GENETICA</v>
      </c>
    </row>
    <row r="5076" spans="1:19">
      <c r="A5076" s="133" t="s">
        <v>929</v>
      </c>
      <c r="B5076" s="131">
        <v>500</v>
      </c>
      <c r="C5076" s="131" t="s">
        <v>7</v>
      </c>
      <c r="D5076" s="131" t="s">
        <v>792</v>
      </c>
      <c r="E5076" s="260">
        <f>190*0.012</f>
        <v>2.2800000000000002</v>
      </c>
      <c r="F5076" s="131" t="s">
        <v>9</v>
      </c>
      <c r="G5076" s="131" t="s">
        <v>3961</v>
      </c>
      <c r="H5076" s="134" t="s">
        <v>689</v>
      </c>
      <c r="I5076" s="192" t="s">
        <v>4099</v>
      </c>
      <c r="J5076" s="184">
        <f>IF(F5076="USD", E5076, E5076 * IFERROR(VLOOKUP(F5076, EXCHANGE_RATE!A:B, 2, FALSE), "Currency not found"))</f>
        <v>2.2800000000000002</v>
      </c>
      <c r="K5076" s="184">
        <f t="shared" si="465"/>
        <v>2.2799999999999998</v>
      </c>
      <c r="L5076" s="184">
        <f>IF(C5076="MTS", B5076, B5076 * IFERROR(VLOOKUP(C5076, 'QTY_CONVERSIONS '!A:B, 2, FALSE), "Units not  found"))</f>
        <v>0.5</v>
      </c>
      <c r="M5076" s="185">
        <f t="shared" si="466"/>
        <v>1140</v>
      </c>
      <c r="N5076" s="143" t="str">
        <f>IFERROR(VLOOKUP(D5076, Product_Category!A:B, 2, FALSE), "Uncategorized")</f>
        <v>MCC</v>
      </c>
      <c r="O5076" s="186">
        <f t="shared" si="468"/>
        <v>2280</v>
      </c>
      <c r="P5076" s="185">
        <f t="shared" si="467"/>
        <v>1140</v>
      </c>
      <c r="Q5076" s="143">
        <v>2024</v>
      </c>
      <c r="R5076" s="143" t="str">
        <f>IFERROR(VLOOKUP(G5076,'SOURCE COMPANY'!A:B, 2, FALSE), "")</f>
        <v>Waylink International</v>
      </c>
      <c r="S5076" s="143" t="str">
        <f>IFERROR(VLOOKUP(H5076,'CUSTOMER NAME'!A:B, 2, FALSE), "")</f>
        <v>OHM PHARMA</v>
      </c>
    </row>
    <row r="5077" spans="1:19">
      <c r="A5077" s="133" t="s">
        <v>929</v>
      </c>
      <c r="B5077" s="131">
        <v>100</v>
      </c>
      <c r="C5077" s="131" t="s">
        <v>7</v>
      </c>
      <c r="D5077" s="131" t="s">
        <v>910</v>
      </c>
      <c r="E5077" s="260">
        <f>175*0.012</f>
        <v>2.1</v>
      </c>
      <c r="F5077" s="131" t="s">
        <v>9</v>
      </c>
      <c r="G5077" s="131" t="s">
        <v>3961</v>
      </c>
      <c r="H5077" s="134" t="s">
        <v>3796</v>
      </c>
      <c r="I5077" s="192" t="s">
        <v>4099</v>
      </c>
      <c r="J5077" s="184">
        <f>IF(F5077="USD", E5077, E5077 * IFERROR(VLOOKUP(F5077, EXCHANGE_RATE!A:B, 2, FALSE), "Currency not found"))</f>
        <v>2.1</v>
      </c>
      <c r="K5077" s="184">
        <f t="shared" si="465"/>
        <v>2.1</v>
      </c>
      <c r="L5077" s="184">
        <f>IF(C5077="MTS", B5077, B5077 * IFERROR(VLOOKUP(C5077, 'QTY_CONVERSIONS '!A:B, 2, FALSE), "Units not  found"))</f>
        <v>0.1</v>
      </c>
      <c r="M5077" s="185">
        <f t="shared" si="466"/>
        <v>210</v>
      </c>
      <c r="N5077" s="143" t="str">
        <f>IFERROR(VLOOKUP(D5077, Product_Category!A:B, 2, FALSE), "Uncategorized")</f>
        <v>MAGNESIUM STEARATE</v>
      </c>
      <c r="O5077" s="186">
        <f t="shared" si="468"/>
        <v>2100</v>
      </c>
      <c r="P5077" s="185">
        <f t="shared" si="467"/>
        <v>210</v>
      </c>
      <c r="Q5077" s="143">
        <v>2024</v>
      </c>
      <c r="R5077" s="143" t="str">
        <f>IFERROR(VLOOKUP(G5077,'SOURCE COMPANY'!A:B, 2, FALSE), "")</f>
        <v>Waylink International</v>
      </c>
      <c r="S5077" s="143" t="str">
        <f>IFERROR(VLOOKUP(H5077,'CUSTOMER NAME'!A:B, 2, FALSE), "")</f>
        <v>OMNICA LABS</v>
      </c>
    </row>
    <row r="5078" spans="1:19">
      <c r="A5078" s="133" t="s">
        <v>929</v>
      </c>
      <c r="B5078" s="131">
        <v>100</v>
      </c>
      <c r="C5078" s="131" t="s">
        <v>7</v>
      </c>
      <c r="D5078" s="131" t="s">
        <v>3897</v>
      </c>
      <c r="E5078" s="260">
        <v>8.41</v>
      </c>
      <c r="F5078" s="131" t="s">
        <v>9</v>
      </c>
      <c r="G5078" s="131" t="s">
        <v>676</v>
      </c>
      <c r="H5078" s="134" t="s">
        <v>4183</v>
      </c>
      <c r="I5078" s="192" t="s">
        <v>4099</v>
      </c>
      <c r="J5078" s="184">
        <f>IF(F5078="USD", E5078, E5078 * IFERROR(VLOOKUP(F5078, EXCHANGE_RATE!A:B, 2, FALSE), "Currency not found"))</f>
        <v>8.41</v>
      </c>
      <c r="K5078" s="184">
        <f t="shared" si="465"/>
        <v>8.41</v>
      </c>
      <c r="L5078" s="184">
        <f>IF(C5078="MTS", B5078, B5078 * IFERROR(VLOOKUP(C5078, 'QTY_CONVERSIONS '!A:B, 2, FALSE), "Units not  found"))</f>
        <v>0.1</v>
      </c>
      <c r="M5078" s="185">
        <f t="shared" si="466"/>
        <v>841</v>
      </c>
      <c r="N5078" s="143" t="str">
        <f>IFERROR(VLOOKUP(D5078, Product_Category!A:B, 2, FALSE), "Uncategorized")</f>
        <v>CROSCARMELLOSE SODIUM</v>
      </c>
      <c r="O5078" s="186">
        <f t="shared" si="468"/>
        <v>8410</v>
      </c>
      <c r="P5078" s="185">
        <f t="shared" si="467"/>
        <v>841</v>
      </c>
      <c r="Q5078" s="143">
        <v>2024</v>
      </c>
      <c r="R5078" s="143" t="str">
        <f>IFERROR(VLOOKUP(G5078,'SOURCE COMPANY'!A:B, 2, FALSE), "")</f>
        <v>ORIENT PHARMA</v>
      </c>
      <c r="S5078" s="143" t="str">
        <f>IFERROR(VLOOKUP(H5078,'CUSTOMER NAME'!A:B, 2, FALSE), "")</f>
        <v>PHARMONICS LIFE SCIENCES</v>
      </c>
    </row>
    <row r="5079" spans="1:19">
      <c r="A5079" s="133" t="s">
        <v>929</v>
      </c>
      <c r="B5079" s="131">
        <v>150</v>
      </c>
      <c r="C5079" s="131" t="s">
        <v>7</v>
      </c>
      <c r="D5079" s="131" t="s">
        <v>798</v>
      </c>
      <c r="E5079" s="260">
        <v>4.26</v>
      </c>
      <c r="F5079" s="131" t="s">
        <v>9</v>
      </c>
      <c r="G5079" s="118" t="s">
        <v>930</v>
      </c>
      <c r="H5079" s="134" t="s">
        <v>940</v>
      </c>
      <c r="I5079" s="192" t="s">
        <v>4099</v>
      </c>
      <c r="J5079" s="184">
        <f>IF(F5079="USD", E5079, E5079 * IFERROR(VLOOKUP(F5079, EXCHANGE_RATE!A:B, 2, FALSE), "Currency not found"))</f>
        <v>4.26</v>
      </c>
      <c r="K5079" s="184">
        <f t="shared" si="465"/>
        <v>4.26</v>
      </c>
      <c r="L5079" s="184">
        <f>IF(C5079="MTS", B5079, B5079 * IFERROR(VLOOKUP(C5079, 'QTY_CONVERSIONS '!A:B, 2, FALSE), "Units not  found"))</f>
        <v>0.15</v>
      </c>
      <c r="M5079" s="185">
        <f t="shared" si="466"/>
        <v>639</v>
      </c>
      <c r="N5079" s="143" t="str">
        <f>IFERROR(VLOOKUP(D5079, Product_Category!A:B, 2, FALSE), "Uncategorized")</f>
        <v>CMC</v>
      </c>
      <c r="O5079" s="186">
        <f t="shared" si="468"/>
        <v>4260</v>
      </c>
      <c r="P5079" s="185">
        <f t="shared" si="467"/>
        <v>639</v>
      </c>
      <c r="Q5079" s="143">
        <v>2024</v>
      </c>
      <c r="R5079" s="143" t="str">
        <f>IFERROR(VLOOKUP(G5079,'SOURCE COMPANY'!A:B, 2, FALSE), "")</f>
        <v>DRUG CENTRE DELHI</v>
      </c>
      <c r="S5079" s="143" t="str">
        <f>IFERROR(VLOOKUP(H5079,'CUSTOMER NAME'!A:B, 2, FALSE), "")</f>
        <v>QMED FORMULATION</v>
      </c>
    </row>
    <row r="5080" spans="1:19">
      <c r="A5080" s="133" t="s">
        <v>929</v>
      </c>
      <c r="B5080" s="131">
        <v>500</v>
      </c>
      <c r="C5080" s="131" t="s">
        <v>7</v>
      </c>
      <c r="D5080" s="131" t="s">
        <v>798</v>
      </c>
      <c r="E5080" s="260">
        <v>4.21</v>
      </c>
      <c r="F5080" s="131" t="s">
        <v>9</v>
      </c>
      <c r="G5080" s="118" t="s">
        <v>930</v>
      </c>
      <c r="H5080" s="134" t="s">
        <v>940</v>
      </c>
      <c r="I5080" s="192" t="s">
        <v>4099</v>
      </c>
      <c r="J5080" s="184">
        <f>IF(F5080="USD", E5080, E5080 * IFERROR(VLOOKUP(F5080, EXCHANGE_RATE!A:B, 2, FALSE), "Currency not found"))</f>
        <v>4.21</v>
      </c>
      <c r="K5080" s="184">
        <f t="shared" si="465"/>
        <v>4.21</v>
      </c>
      <c r="L5080" s="184">
        <f>IF(C5080="MTS", B5080, B5080 * IFERROR(VLOOKUP(C5080, 'QTY_CONVERSIONS '!A:B, 2, FALSE), "Units not  found"))</f>
        <v>0.5</v>
      </c>
      <c r="M5080" s="185">
        <f t="shared" si="466"/>
        <v>2105</v>
      </c>
      <c r="N5080" s="143" t="str">
        <f>IFERROR(VLOOKUP(D5080, Product_Category!A:B, 2, FALSE), "Uncategorized")</f>
        <v>CMC</v>
      </c>
      <c r="O5080" s="186">
        <f t="shared" si="468"/>
        <v>4210</v>
      </c>
      <c r="P5080" s="185">
        <f t="shared" si="467"/>
        <v>2105</v>
      </c>
      <c r="Q5080" s="143">
        <v>2024</v>
      </c>
      <c r="R5080" s="143" t="str">
        <f>IFERROR(VLOOKUP(G5080,'SOURCE COMPANY'!A:B, 2, FALSE), "")</f>
        <v>DRUG CENTRE DELHI</v>
      </c>
      <c r="S5080" s="143" t="str">
        <f>IFERROR(VLOOKUP(H5080,'CUSTOMER NAME'!A:B, 2, FALSE), "")</f>
        <v>QMED FORMULATION</v>
      </c>
    </row>
    <row r="5081" spans="1:19">
      <c r="A5081" s="133" t="s">
        <v>929</v>
      </c>
      <c r="B5081" s="131">
        <v>1500</v>
      </c>
      <c r="C5081" s="131" t="s">
        <v>7</v>
      </c>
      <c r="D5081" s="131" t="s">
        <v>680</v>
      </c>
      <c r="E5081" s="260">
        <v>2.1800000000000002</v>
      </c>
      <c r="F5081" s="131" t="s">
        <v>9</v>
      </c>
      <c r="G5081" s="131" t="s">
        <v>662</v>
      </c>
      <c r="H5081" s="134" t="s">
        <v>940</v>
      </c>
      <c r="I5081" s="192" t="s">
        <v>4099</v>
      </c>
      <c r="J5081" s="184">
        <f>IF(F5081="USD", E5081, E5081 * IFERROR(VLOOKUP(F5081, EXCHANGE_RATE!A:B, 2, FALSE), "Currency not found"))</f>
        <v>2.1800000000000002</v>
      </c>
      <c r="K5081" s="184">
        <f t="shared" si="465"/>
        <v>2.1800000000000002</v>
      </c>
      <c r="L5081" s="184">
        <f>IF(C5081="MTS", B5081, B5081 * IFERROR(VLOOKUP(C5081, 'QTY_CONVERSIONS '!A:B, 2, FALSE), "Units not  found"))</f>
        <v>1.5</v>
      </c>
      <c r="M5081" s="185">
        <f t="shared" si="466"/>
        <v>3270.0000000000005</v>
      </c>
      <c r="N5081" s="143" t="str">
        <f>IFERROR(VLOOKUP(D5081, Product_Category!A:B, 2, FALSE), "Uncategorized")</f>
        <v>MCC</v>
      </c>
      <c r="O5081" s="186">
        <f t="shared" si="468"/>
        <v>2180</v>
      </c>
      <c r="P5081" s="185">
        <f t="shared" si="467"/>
        <v>3270</v>
      </c>
      <c r="Q5081" s="143">
        <v>2024</v>
      </c>
      <c r="R5081" s="143" t="str">
        <f>IFERROR(VLOOKUP(G5081,'SOURCE COMPANY'!A:B, 2, FALSE), "")</f>
        <v>K KUMAR &amp; CO</v>
      </c>
      <c r="S5081" s="143" t="str">
        <f>IFERROR(VLOOKUP(H5081,'CUSTOMER NAME'!A:B, 2, FALSE), "")</f>
        <v>QMED FORMULATION</v>
      </c>
    </row>
    <row r="5082" spans="1:19">
      <c r="A5082" s="133" t="s">
        <v>929</v>
      </c>
      <c r="B5082" s="131">
        <v>1000</v>
      </c>
      <c r="C5082" s="131" t="s">
        <v>7</v>
      </c>
      <c r="D5082" s="131" t="s">
        <v>680</v>
      </c>
      <c r="E5082" s="260">
        <v>2.1800000000000002</v>
      </c>
      <c r="F5082" s="131" t="s">
        <v>9</v>
      </c>
      <c r="G5082" s="131" t="s">
        <v>662</v>
      </c>
      <c r="H5082" s="134" t="s">
        <v>940</v>
      </c>
      <c r="I5082" s="192" t="s">
        <v>4099</v>
      </c>
      <c r="J5082" s="184">
        <f>IF(F5082="USD", E5082, E5082 * IFERROR(VLOOKUP(F5082, EXCHANGE_RATE!A:B, 2, FALSE), "Currency not found"))</f>
        <v>2.1800000000000002</v>
      </c>
      <c r="K5082" s="184">
        <f t="shared" si="465"/>
        <v>2.1800000000000002</v>
      </c>
      <c r="L5082" s="184">
        <f>IF(C5082="MTS", B5082, B5082 * IFERROR(VLOOKUP(C5082, 'QTY_CONVERSIONS '!A:B, 2, FALSE), "Units not  found"))</f>
        <v>1</v>
      </c>
      <c r="M5082" s="185">
        <f t="shared" si="466"/>
        <v>2180</v>
      </c>
      <c r="N5082" s="143" t="str">
        <f>IFERROR(VLOOKUP(D5082, Product_Category!A:B, 2, FALSE), "Uncategorized")</f>
        <v>MCC</v>
      </c>
      <c r="O5082" s="186">
        <f t="shared" si="468"/>
        <v>2180</v>
      </c>
      <c r="P5082" s="185">
        <f t="shared" si="467"/>
        <v>2180</v>
      </c>
      <c r="Q5082" s="143">
        <v>2024</v>
      </c>
      <c r="R5082" s="143" t="str">
        <f>IFERROR(VLOOKUP(G5082,'SOURCE COMPANY'!A:B, 2, FALSE), "")</f>
        <v>K KUMAR &amp; CO</v>
      </c>
      <c r="S5082" s="143" t="str">
        <f>IFERROR(VLOOKUP(H5082,'CUSTOMER NAME'!A:B, 2, FALSE), "")</f>
        <v>QMED FORMULATION</v>
      </c>
    </row>
    <row r="5083" spans="1:19">
      <c r="A5083" s="133" t="s">
        <v>929</v>
      </c>
      <c r="B5083" s="131">
        <v>800</v>
      </c>
      <c r="C5083" s="131" t="s">
        <v>7</v>
      </c>
      <c r="D5083" s="131" t="s">
        <v>1606</v>
      </c>
      <c r="E5083" s="260">
        <v>11.4</v>
      </c>
      <c r="F5083" s="131" t="s">
        <v>9</v>
      </c>
      <c r="G5083" s="143" t="s">
        <v>652</v>
      </c>
      <c r="H5083" s="134" t="s">
        <v>1546</v>
      </c>
      <c r="I5083" s="192" t="s">
        <v>4099</v>
      </c>
      <c r="J5083" s="184">
        <f>IF(F5083="USD", E5083, E5083 * IFERROR(VLOOKUP(F5083, EXCHANGE_RATE!A:B, 2, FALSE), "Currency not found"))</f>
        <v>11.4</v>
      </c>
      <c r="K5083" s="184">
        <f t="shared" si="465"/>
        <v>11.4</v>
      </c>
      <c r="L5083" s="184">
        <f>IF(C5083="MTS", B5083, B5083 * IFERROR(VLOOKUP(C5083, 'QTY_CONVERSIONS '!A:B, 2, FALSE), "Units not  found"))</f>
        <v>0.8</v>
      </c>
      <c r="M5083" s="185">
        <f t="shared" si="466"/>
        <v>9120</v>
      </c>
      <c r="N5083" s="143" t="str">
        <f>IFERROR(VLOOKUP(D5083, Product_Category!A:B, 2, FALSE), "Uncategorized")</f>
        <v>MCC</v>
      </c>
      <c r="O5083" s="186">
        <f t="shared" si="468"/>
        <v>11400</v>
      </c>
      <c r="P5083" s="185">
        <f t="shared" si="467"/>
        <v>9120</v>
      </c>
      <c r="Q5083" s="143">
        <v>2024</v>
      </c>
      <c r="R5083" s="143" t="str">
        <f>IFERROR(VLOOKUP(G5083,'SOURCE COMPANY'!A:B, 2, FALSE), "")</f>
        <v>JAYANA PHARMA</v>
      </c>
      <c r="S5083" s="143" t="str">
        <f>IFERROR(VLOOKUP(H5083,'CUSTOMER NAME'!A:B, 2, FALSE), "")</f>
        <v>QUEST PHARMA</v>
      </c>
    </row>
    <row r="5084" spans="1:19">
      <c r="A5084" s="133" t="s">
        <v>929</v>
      </c>
      <c r="B5084" s="131">
        <v>900</v>
      </c>
      <c r="C5084" s="131" t="s">
        <v>7</v>
      </c>
      <c r="D5084" s="131" t="s">
        <v>1606</v>
      </c>
      <c r="E5084" s="260">
        <v>11.4</v>
      </c>
      <c r="F5084" s="131" t="s">
        <v>9</v>
      </c>
      <c r="G5084" s="143" t="s">
        <v>652</v>
      </c>
      <c r="H5084" s="134" t="s">
        <v>1546</v>
      </c>
      <c r="I5084" s="192" t="s">
        <v>4099</v>
      </c>
      <c r="J5084" s="184">
        <f>IF(F5084="USD", E5084, E5084 * IFERROR(VLOOKUP(F5084, EXCHANGE_RATE!A:B, 2, FALSE), "Currency not found"))</f>
        <v>11.4</v>
      </c>
      <c r="K5084" s="184">
        <f t="shared" si="465"/>
        <v>11.4</v>
      </c>
      <c r="L5084" s="184">
        <f>IF(C5084="MTS", B5084, B5084 * IFERROR(VLOOKUP(C5084, 'QTY_CONVERSIONS '!A:B, 2, FALSE), "Units not  found"))</f>
        <v>0.9</v>
      </c>
      <c r="M5084" s="185">
        <f t="shared" si="466"/>
        <v>10260</v>
      </c>
      <c r="N5084" s="143" t="str">
        <f>IFERROR(VLOOKUP(D5084, Product_Category!A:B, 2, FALSE), "Uncategorized")</f>
        <v>MCC</v>
      </c>
      <c r="O5084" s="186">
        <f t="shared" si="468"/>
        <v>11400</v>
      </c>
      <c r="P5084" s="185">
        <f t="shared" si="467"/>
        <v>10260</v>
      </c>
      <c r="Q5084" s="143">
        <v>2024</v>
      </c>
      <c r="R5084" s="143" t="str">
        <f>IFERROR(VLOOKUP(G5084,'SOURCE COMPANY'!A:B, 2, FALSE), "")</f>
        <v>JAYANA PHARMA</v>
      </c>
      <c r="S5084" s="143" t="str">
        <f>IFERROR(VLOOKUP(H5084,'CUSTOMER NAME'!A:B, 2, FALSE), "")</f>
        <v>QUEST PHARMA</v>
      </c>
    </row>
    <row r="5085" spans="1:19">
      <c r="A5085" s="133" t="s">
        <v>929</v>
      </c>
      <c r="B5085" s="131">
        <v>50</v>
      </c>
      <c r="C5085" s="131" t="s">
        <v>7</v>
      </c>
      <c r="D5085" s="131" t="s">
        <v>798</v>
      </c>
      <c r="E5085" s="260">
        <v>3.11</v>
      </c>
      <c r="F5085" s="131" t="s">
        <v>9</v>
      </c>
      <c r="G5085" s="131" t="s">
        <v>4193</v>
      </c>
      <c r="H5085" s="134" t="s">
        <v>4191</v>
      </c>
      <c r="I5085" s="192" t="s">
        <v>4099</v>
      </c>
      <c r="J5085" s="184">
        <f>IF(F5085="USD", E5085, E5085 * IFERROR(VLOOKUP(F5085, EXCHANGE_RATE!A:B, 2, FALSE), "Currency not found"))</f>
        <v>3.11</v>
      </c>
      <c r="K5085" s="184">
        <f t="shared" si="465"/>
        <v>3.11</v>
      </c>
      <c r="L5085" s="184">
        <f>IF(C5085="MTS", B5085, B5085 * IFERROR(VLOOKUP(C5085, 'QTY_CONVERSIONS '!A:B, 2, FALSE), "Units not  found"))</f>
        <v>0.05</v>
      </c>
      <c r="M5085" s="185">
        <f t="shared" si="466"/>
        <v>155.5</v>
      </c>
      <c r="N5085" s="143" t="str">
        <f>IFERROR(VLOOKUP(D5085, Product_Category!A:B, 2, FALSE), "Uncategorized")</f>
        <v>CMC</v>
      </c>
      <c r="O5085" s="186">
        <f t="shared" si="468"/>
        <v>3110</v>
      </c>
      <c r="P5085" s="185">
        <f t="shared" si="467"/>
        <v>155.5</v>
      </c>
      <c r="Q5085" s="143">
        <v>2024</v>
      </c>
      <c r="R5085" s="143" t="str">
        <f>IFERROR(VLOOKUP(G5085,'SOURCE COMPANY'!A:B, 2, FALSE), "")</f>
        <v>Nuplanet Ventures</v>
      </c>
      <c r="S5085" s="143" t="str">
        <f>IFERROR(VLOOKUP(H5085,'CUSTOMER NAME'!A:B, 2, FALSE), "")</f>
        <v>R B BRUSH INDUSTRIES</v>
      </c>
    </row>
    <row r="5086" spans="1:19">
      <c r="A5086" s="133" t="s">
        <v>929</v>
      </c>
      <c r="B5086" s="131">
        <v>500</v>
      </c>
      <c r="C5086" s="131" t="s">
        <v>7</v>
      </c>
      <c r="D5086" s="131" t="s">
        <v>798</v>
      </c>
      <c r="E5086" s="260">
        <v>5.54</v>
      </c>
      <c r="F5086" s="131" t="s">
        <v>9</v>
      </c>
      <c r="G5086" s="131" t="s">
        <v>4190</v>
      </c>
      <c r="H5086" s="134" t="s">
        <v>4191</v>
      </c>
      <c r="I5086" s="192" t="s">
        <v>4099</v>
      </c>
      <c r="J5086" s="184">
        <f>IF(F5086="USD", E5086, E5086 * IFERROR(VLOOKUP(F5086, EXCHANGE_RATE!A:B, 2, FALSE), "Currency not found"))</f>
        <v>5.54</v>
      </c>
      <c r="K5086" s="184">
        <f t="shared" si="465"/>
        <v>5.54</v>
      </c>
      <c r="L5086" s="184">
        <f>IF(C5086="MTS", B5086, B5086 * IFERROR(VLOOKUP(C5086, 'QTY_CONVERSIONS '!A:B, 2, FALSE), "Units not  found"))</f>
        <v>0.5</v>
      </c>
      <c r="M5086" s="185">
        <f t="shared" si="466"/>
        <v>2770</v>
      </c>
      <c r="N5086" s="143" t="str">
        <f>IFERROR(VLOOKUP(D5086, Product_Category!A:B, 2, FALSE), "Uncategorized")</f>
        <v>CMC</v>
      </c>
      <c r="O5086" s="186">
        <f t="shared" si="468"/>
        <v>5540</v>
      </c>
      <c r="P5086" s="185">
        <f t="shared" si="467"/>
        <v>2770</v>
      </c>
      <c r="Q5086" s="143">
        <v>2024</v>
      </c>
      <c r="R5086" s="143" t="str">
        <f>IFERROR(VLOOKUP(G5086,'SOURCE COMPANY'!A:B, 2, FALSE), "")</f>
        <v>Tiwari Brothers &amp; sons</v>
      </c>
      <c r="S5086" s="143" t="str">
        <f>IFERROR(VLOOKUP(H5086,'CUSTOMER NAME'!A:B, 2, FALSE), "")</f>
        <v>R B BRUSH INDUSTRIES</v>
      </c>
    </row>
    <row r="5087" spans="1:19">
      <c r="A5087" s="133" t="s">
        <v>929</v>
      </c>
      <c r="B5087" s="131">
        <v>300</v>
      </c>
      <c r="C5087" s="131" t="s">
        <v>7</v>
      </c>
      <c r="D5087" s="131" t="s">
        <v>611</v>
      </c>
      <c r="E5087" s="260">
        <v>2.0699999999999998</v>
      </c>
      <c r="F5087" s="131" t="s">
        <v>9</v>
      </c>
      <c r="G5087" s="131" t="s">
        <v>671</v>
      </c>
      <c r="H5087" s="134" t="s">
        <v>1297</v>
      </c>
      <c r="I5087" s="192" t="s">
        <v>4099</v>
      </c>
      <c r="J5087" s="184">
        <f>IF(F5087="USD", E5087, E5087 * IFERROR(VLOOKUP(F5087, EXCHANGE_RATE!A:B, 2, FALSE), "Currency not found"))</f>
        <v>2.0699999999999998</v>
      </c>
      <c r="K5087" s="184">
        <f t="shared" si="465"/>
        <v>2.0699999999999998</v>
      </c>
      <c r="L5087" s="184">
        <f>IF(C5087="MTS", B5087, B5087 * IFERROR(VLOOKUP(C5087, 'QTY_CONVERSIONS '!A:B, 2, FALSE), "Units not  found"))</f>
        <v>0.3</v>
      </c>
      <c r="M5087" s="185">
        <f t="shared" si="466"/>
        <v>621</v>
      </c>
      <c r="N5087" s="143" t="str">
        <f>IFERROR(VLOOKUP(D5087, Product_Category!A:B, 2, FALSE), "Uncategorized")</f>
        <v>MCC</v>
      </c>
      <c r="O5087" s="186">
        <f t="shared" si="468"/>
        <v>2070</v>
      </c>
      <c r="P5087" s="185">
        <f t="shared" si="467"/>
        <v>621</v>
      </c>
      <c r="Q5087" s="143">
        <v>2024</v>
      </c>
      <c r="R5087" s="143" t="str">
        <f>IFERROR(VLOOKUP(G5087,'SOURCE COMPANY'!A:B, 2, FALSE), "")</f>
        <v>SUDARSHAN TRADING</v>
      </c>
      <c r="S5087" s="143" t="str">
        <f>IFERROR(VLOOKUP(H5087,'CUSTOMER NAME'!A:B, 2, FALSE), "")</f>
        <v>ROYAL PHARMA</v>
      </c>
    </row>
    <row r="5088" spans="1:19">
      <c r="A5088" s="133" t="s">
        <v>929</v>
      </c>
      <c r="B5088" s="131">
        <v>250</v>
      </c>
      <c r="C5088" s="131" t="s">
        <v>7</v>
      </c>
      <c r="D5088" s="131" t="s">
        <v>910</v>
      </c>
      <c r="E5088" s="260">
        <f>185*0.012</f>
        <v>2.2200000000000002</v>
      </c>
      <c r="F5088" s="131" t="s">
        <v>9</v>
      </c>
      <c r="G5088" s="131" t="s">
        <v>662</v>
      </c>
      <c r="H5088" s="134" t="s">
        <v>3166</v>
      </c>
      <c r="I5088" s="192" t="s">
        <v>4099</v>
      </c>
      <c r="J5088" s="184">
        <f>IF(F5088="USD", E5088, E5088 * IFERROR(VLOOKUP(F5088, EXCHANGE_RATE!A:B, 2, FALSE), "Currency not found"))</f>
        <v>2.2200000000000002</v>
      </c>
      <c r="K5088" s="184">
        <f t="shared" si="465"/>
        <v>2.2200000000000002</v>
      </c>
      <c r="L5088" s="184">
        <f>IF(C5088="MTS", B5088, B5088 * IFERROR(VLOOKUP(C5088, 'QTY_CONVERSIONS '!A:B, 2, FALSE), "Units not  found"))</f>
        <v>0.25</v>
      </c>
      <c r="M5088" s="185">
        <f t="shared" si="466"/>
        <v>555</v>
      </c>
      <c r="N5088" s="143" t="str">
        <f>IFERROR(VLOOKUP(D5088, Product_Category!A:B, 2, FALSE), "Uncategorized")</f>
        <v>MAGNESIUM STEARATE</v>
      </c>
      <c r="O5088" s="186">
        <f t="shared" si="468"/>
        <v>2220</v>
      </c>
      <c r="P5088" s="185">
        <f t="shared" si="467"/>
        <v>555</v>
      </c>
      <c r="Q5088" s="143">
        <v>2024</v>
      </c>
      <c r="R5088" s="143" t="str">
        <f>IFERROR(VLOOKUP(G5088,'SOURCE COMPANY'!A:B, 2, FALSE), "")</f>
        <v>K KUMAR &amp; CO</v>
      </c>
      <c r="S5088" s="143" t="str">
        <f>IFERROR(VLOOKUP(H5088,'CUSTOMER NAME'!A:B, 2, FALSE), "")</f>
        <v>S.R.DRUG LABS</v>
      </c>
    </row>
    <row r="5089" spans="1:19">
      <c r="A5089" s="133" t="s">
        <v>929</v>
      </c>
      <c r="B5089" s="131">
        <v>500</v>
      </c>
      <c r="C5089" s="131" t="s">
        <v>7</v>
      </c>
      <c r="D5089" s="131" t="s">
        <v>946</v>
      </c>
      <c r="E5089" s="260">
        <v>3.04</v>
      </c>
      <c r="F5089" s="131" t="s">
        <v>9</v>
      </c>
      <c r="G5089" s="131" t="s">
        <v>662</v>
      </c>
      <c r="H5089" s="134" t="s">
        <v>949</v>
      </c>
      <c r="I5089" s="192" t="s">
        <v>4099</v>
      </c>
      <c r="J5089" s="184">
        <f>IF(F5089="USD", E5089, E5089 * IFERROR(VLOOKUP(F5089, EXCHANGE_RATE!A:B, 2, FALSE), "Currency not found"))</f>
        <v>3.04</v>
      </c>
      <c r="K5089" s="184">
        <f t="shared" si="465"/>
        <v>3.04</v>
      </c>
      <c r="L5089" s="184">
        <f>IF(C5089="MTS", B5089, B5089 * IFERROR(VLOOKUP(C5089, 'QTY_CONVERSIONS '!A:B, 2, FALSE), "Units not  found"))</f>
        <v>0.5</v>
      </c>
      <c r="M5089" s="185">
        <f t="shared" si="466"/>
        <v>1520</v>
      </c>
      <c r="N5089" s="143" t="str">
        <f>IFERROR(VLOOKUP(D5089, Product_Category!A:B, 2, FALSE), "Uncategorized")</f>
        <v>MCC</v>
      </c>
      <c r="O5089" s="186">
        <f t="shared" si="468"/>
        <v>3040</v>
      </c>
      <c r="P5089" s="185">
        <f t="shared" si="467"/>
        <v>1520</v>
      </c>
      <c r="Q5089" s="143">
        <v>2024</v>
      </c>
      <c r="R5089" s="143" t="str">
        <f>IFERROR(VLOOKUP(G5089,'SOURCE COMPANY'!A:B, 2, FALSE), "")</f>
        <v>K KUMAR &amp; CO</v>
      </c>
      <c r="S5089" s="143" t="str">
        <f>IFERROR(VLOOKUP(H5089,'CUSTOMER NAME'!A:B, 2, FALSE), "")</f>
        <v>SIDDHARTHA PHARMA</v>
      </c>
    </row>
    <row r="5090" spans="1:19">
      <c r="A5090" s="133" t="s">
        <v>929</v>
      </c>
      <c r="B5090" s="131">
        <v>25</v>
      </c>
      <c r="C5090" s="131" t="s">
        <v>7</v>
      </c>
      <c r="D5090" s="131" t="s">
        <v>3897</v>
      </c>
      <c r="E5090" s="260">
        <v>7.34</v>
      </c>
      <c r="F5090" s="131" t="s">
        <v>9</v>
      </c>
      <c r="G5090" s="131" t="s">
        <v>662</v>
      </c>
      <c r="H5090" s="134" t="s">
        <v>2758</v>
      </c>
      <c r="I5090" s="192" t="s">
        <v>4099</v>
      </c>
      <c r="J5090" s="184">
        <f>IF(F5090="USD", E5090, E5090 * IFERROR(VLOOKUP(F5090, EXCHANGE_RATE!A:B, 2, FALSE), "Currency not found"))</f>
        <v>7.34</v>
      </c>
      <c r="K5090" s="184">
        <f t="shared" si="465"/>
        <v>7.34</v>
      </c>
      <c r="L5090" s="184">
        <f>IF(C5090="MTS", B5090, B5090 * IFERROR(VLOOKUP(C5090, 'QTY_CONVERSIONS '!A:B, 2, FALSE), "Units not  found"))</f>
        <v>2.5000000000000001E-2</v>
      </c>
      <c r="M5090" s="185">
        <f t="shared" si="466"/>
        <v>183.5</v>
      </c>
      <c r="N5090" s="143" t="str">
        <f>IFERROR(VLOOKUP(D5090, Product_Category!A:B, 2, FALSE), "Uncategorized")</f>
        <v>CROSCARMELLOSE SODIUM</v>
      </c>
      <c r="O5090" s="186">
        <f t="shared" si="468"/>
        <v>7340</v>
      </c>
      <c r="P5090" s="185">
        <f t="shared" si="467"/>
        <v>183.5</v>
      </c>
      <c r="Q5090" s="143">
        <v>2024</v>
      </c>
      <c r="R5090" s="143" t="str">
        <f>IFERROR(VLOOKUP(G5090,'SOURCE COMPANY'!A:B, 2, FALSE), "")</f>
        <v>K KUMAR &amp; CO</v>
      </c>
      <c r="S5090" s="143" t="str">
        <f>IFERROR(VLOOKUP(H5090,'CUSTOMER NAME'!A:B, 2, FALSE), "")</f>
        <v>SIMCA LABS</v>
      </c>
    </row>
    <row r="5091" spans="1:19">
      <c r="A5091" s="135" t="s">
        <v>929</v>
      </c>
      <c r="B5091" s="132">
        <v>75</v>
      </c>
      <c r="C5091" s="132" t="s">
        <v>7</v>
      </c>
      <c r="D5091" s="132" t="s">
        <v>173</v>
      </c>
      <c r="E5091" s="261">
        <f>175*0.012</f>
        <v>2.1</v>
      </c>
      <c r="F5091" s="132" t="s">
        <v>9</v>
      </c>
      <c r="G5091" s="131" t="s">
        <v>662</v>
      </c>
      <c r="H5091" s="136" t="s">
        <v>2758</v>
      </c>
      <c r="I5091" s="192" t="s">
        <v>4099</v>
      </c>
      <c r="J5091" s="184">
        <f>IF(F5091="USD", E5091, E5091 * IFERROR(VLOOKUP(F5091, EXCHANGE_RATE!A:B, 2, FALSE), "Currency not found"))</f>
        <v>2.1</v>
      </c>
      <c r="K5091" s="184">
        <f t="shared" si="465"/>
        <v>2.1</v>
      </c>
      <c r="L5091" s="184">
        <f>IF(C5091="MTS", B5091, B5091 * IFERROR(VLOOKUP(C5091, 'QTY_CONVERSIONS '!A:B, 2, FALSE), "Units not  found"))</f>
        <v>7.4999999999999997E-2</v>
      </c>
      <c r="M5091" s="185">
        <f t="shared" si="466"/>
        <v>157.5</v>
      </c>
      <c r="N5091" s="143" t="str">
        <f>IFERROR(VLOOKUP(D5091, Product_Category!A:B, 2, FALSE), "Uncategorized")</f>
        <v>SSG</v>
      </c>
      <c r="O5091" s="186">
        <f t="shared" si="468"/>
        <v>2100</v>
      </c>
      <c r="P5091" s="185">
        <f t="shared" si="467"/>
        <v>157.5</v>
      </c>
      <c r="Q5091" s="143">
        <v>2024</v>
      </c>
      <c r="R5091" s="143" t="str">
        <f>IFERROR(VLOOKUP(G5091,'SOURCE COMPANY'!A:B, 2, FALSE), "")</f>
        <v>K KUMAR &amp; CO</v>
      </c>
      <c r="S5091" s="143" t="str">
        <f>IFERROR(VLOOKUP(H5091,'CUSTOMER NAME'!A:B, 2, FALSE), "")</f>
        <v>SIMCA LABS</v>
      </c>
    </row>
    <row r="5092" spans="1:19">
      <c r="A5092" s="140" t="s">
        <v>929</v>
      </c>
      <c r="B5092" s="142">
        <v>100</v>
      </c>
      <c r="C5092" s="142" t="s">
        <v>7</v>
      </c>
      <c r="D5092" s="142" t="s">
        <v>910</v>
      </c>
      <c r="E5092" s="262">
        <f>175*0.012</f>
        <v>2.1</v>
      </c>
      <c r="F5092" s="142" t="s">
        <v>9</v>
      </c>
      <c r="G5092" s="131" t="s">
        <v>3961</v>
      </c>
      <c r="H5092" s="141" t="s">
        <v>3161</v>
      </c>
      <c r="I5092" s="192" t="s">
        <v>4099</v>
      </c>
      <c r="J5092" s="184">
        <f>IF(F5092="USD", E5092, E5092 * IFERROR(VLOOKUP(F5092, EXCHANGE_RATE!A:B, 2, FALSE), "Currency not found"))</f>
        <v>2.1</v>
      </c>
      <c r="K5092" s="184">
        <f t="shared" si="465"/>
        <v>2.1</v>
      </c>
      <c r="L5092" s="184">
        <f>IF(C5092="MTS", B5092, B5092 * IFERROR(VLOOKUP(C5092, 'QTY_CONVERSIONS '!A:B, 2, FALSE), "Units not  found"))</f>
        <v>0.1</v>
      </c>
      <c r="M5092" s="185">
        <f t="shared" si="466"/>
        <v>210</v>
      </c>
      <c r="N5092" s="143" t="str">
        <f>IFERROR(VLOOKUP(D5092, Product_Category!A:B, 2, FALSE), "Uncategorized")</f>
        <v>MAGNESIUM STEARATE</v>
      </c>
      <c r="O5092" s="186">
        <f t="shared" si="468"/>
        <v>2100</v>
      </c>
      <c r="P5092" s="185">
        <f t="shared" si="467"/>
        <v>210</v>
      </c>
      <c r="Q5092" s="143">
        <v>2024</v>
      </c>
      <c r="R5092" s="143" t="str">
        <f>IFERROR(VLOOKUP(G5092,'SOURCE COMPANY'!A:B, 2, FALSE), "")</f>
        <v>Waylink International</v>
      </c>
      <c r="S5092" s="143" t="str">
        <f>IFERROR(VLOOKUP(H5092,'CUSTOMER NAME'!A:B, 2, FALSE), "")</f>
        <v>SUPREME HEALTHCARE</v>
      </c>
    </row>
    <row r="5093" spans="1:19">
      <c r="A5093" s="133" t="s">
        <v>929</v>
      </c>
      <c r="B5093" s="131">
        <v>300</v>
      </c>
      <c r="C5093" s="131" t="s">
        <v>7</v>
      </c>
      <c r="D5093" s="131" t="s">
        <v>910</v>
      </c>
      <c r="E5093" s="260">
        <f>130*0.012</f>
        <v>1.56</v>
      </c>
      <c r="F5093" s="131" t="s">
        <v>9</v>
      </c>
      <c r="G5093" s="143" t="s">
        <v>652</v>
      </c>
      <c r="H5093" s="134" t="s">
        <v>698</v>
      </c>
      <c r="I5093" s="192" t="s">
        <v>4099</v>
      </c>
      <c r="J5093" s="184">
        <f>IF(F5093="USD", E5093, E5093 * IFERROR(VLOOKUP(F5093, EXCHANGE_RATE!A:B, 2, FALSE), "Currency not found"))</f>
        <v>1.56</v>
      </c>
      <c r="K5093" s="184">
        <f t="shared" si="465"/>
        <v>1.56</v>
      </c>
      <c r="L5093" s="184">
        <f>IF(C5093="MTS", B5093, B5093 * IFERROR(VLOOKUP(C5093, 'QTY_CONVERSIONS '!A:B, 2, FALSE), "Units not  found"))</f>
        <v>0.3</v>
      </c>
      <c r="M5093" s="185">
        <f t="shared" si="466"/>
        <v>468</v>
      </c>
      <c r="N5093" s="143" t="str">
        <f>IFERROR(VLOOKUP(D5093, Product_Category!A:B, 2, FALSE), "Uncategorized")</f>
        <v>MAGNESIUM STEARATE</v>
      </c>
      <c r="O5093" s="186">
        <f t="shared" si="468"/>
        <v>1560</v>
      </c>
      <c r="P5093" s="185">
        <f t="shared" si="467"/>
        <v>468</v>
      </c>
      <c r="Q5093" s="143">
        <v>2024</v>
      </c>
      <c r="R5093" s="143" t="str">
        <f>IFERROR(VLOOKUP(G5093,'SOURCE COMPANY'!A:B, 2, FALSE), "")</f>
        <v>JAYANA PHARMA</v>
      </c>
      <c r="S5093" s="143" t="str">
        <f>IFERROR(VLOOKUP(H5093,'CUSTOMER NAME'!A:B, 2, FALSE), "")</f>
        <v>TAURUS PHARMA</v>
      </c>
    </row>
    <row r="5094" spans="1:19">
      <c r="A5094" s="133" t="s">
        <v>929</v>
      </c>
      <c r="B5094" s="131">
        <v>100</v>
      </c>
      <c r="C5094" s="131" t="s">
        <v>7</v>
      </c>
      <c r="D5094" s="131" t="s">
        <v>3852</v>
      </c>
      <c r="E5094" s="260">
        <v>7.14</v>
      </c>
      <c r="F5094" s="131" t="s">
        <v>9</v>
      </c>
      <c r="G5094" s="131" t="s">
        <v>671</v>
      </c>
      <c r="H5094" s="134" t="s">
        <v>699</v>
      </c>
      <c r="I5094" s="192" t="s">
        <v>4099</v>
      </c>
      <c r="J5094" s="184">
        <f>IF(F5094="USD", E5094, E5094 * IFERROR(VLOOKUP(F5094, EXCHANGE_RATE!A:B, 2, FALSE), "Currency not found"))</f>
        <v>7.14</v>
      </c>
      <c r="K5094" s="184">
        <f t="shared" si="465"/>
        <v>7.14</v>
      </c>
      <c r="L5094" s="184">
        <f>IF(C5094="MTS", B5094, B5094 * IFERROR(VLOOKUP(C5094, 'QTY_CONVERSIONS '!A:B, 2, FALSE), "Units not  found"))</f>
        <v>0.1</v>
      </c>
      <c r="M5094" s="185">
        <f t="shared" si="466"/>
        <v>714</v>
      </c>
      <c r="N5094" s="143" t="str">
        <f>IFERROR(VLOOKUP(D5094, Product_Category!A:B, 2, FALSE), "Uncategorized")</f>
        <v>CMC</v>
      </c>
      <c r="O5094" s="186">
        <f t="shared" si="468"/>
        <v>7140</v>
      </c>
      <c r="P5094" s="185">
        <f t="shared" si="467"/>
        <v>714</v>
      </c>
      <c r="Q5094" s="143">
        <v>2024</v>
      </c>
      <c r="R5094" s="143" t="str">
        <f>IFERROR(VLOOKUP(G5094,'SOURCE COMPANY'!A:B, 2, FALSE), "")</f>
        <v>SUDARSHAN TRADING</v>
      </c>
      <c r="S5094" s="143" t="str">
        <f>IFERROR(VLOOKUP(H5094,'CUSTOMER NAME'!A:B, 2, FALSE), "")</f>
        <v>TIME PHARMA</v>
      </c>
    </row>
    <row r="5095" spans="1:19">
      <c r="A5095" s="133" t="s">
        <v>929</v>
      </c>
      <c r="B5095" s="131">
        <v>100</v>
      </c>
      <c r="C5095" s="131" t="s">
        <v>7</v>
      </c>
      <c r="D5095" s="131" t="s">
        <v>948</v>
      </c>
      <c r="E5095" s="260">
        <f>215*0.012</f>
        <v>2.58</v>
      </c>
      <c r="F5095" s="131" t="s">
        <v>9</v>
      </c>
      <c r="G5095" s="131" t="s">
        <v>671</v>
      </c>
      <c r="H5095" s="134" t="s">
        <v>699</v>
      </c>
      <c r="I5095" s="192" t="s">
        <v>4099</v>
      </c>
      <c r="J5095" s="184">
        <f>IF(F5095="USD", E5095, E5095 * IFERROR(VLOOKUP(F5095, EXCHANGE_RATE!A:B, 2, FALSE), "Currency not found"))</f>
        <v>2.58</v>
      </c>
      <c r="K5095" s="184">
        <f t="shared" si="465"/>
        <v>2.58</v>
      </c>
      <c r="L5095" s="184">
        <f>IF(C5095="MTS", B5095, B5095 * IFERROR(VLOOKUP(C5095, 'QTY_CONVERSIONS '!A:B, 2, FALSE), "Units not  found"))</f>
        <v>0.1</v>
      </c>
      <c r="M5095" s="185">
        <f t="shared" si="466"/>
        <v>258</v>
      </c>
      <c r="N5095" s="143" t="str">
        <f>IFERROR(VLOOKUP(D5095, Product_Category!A:B, 2, FALSE), "Uncategorized")</f>
        <v>MCC</v>
      </c>
      <c r="O5095" s="186">
        <f t="shared" si="468"/>
        <v>2580</v>
      </c>
      <c r="P5095" s="185">
        <f t="shared" si="467"/>
        <v>258</v>
      </c>
      <c r="Q5095" s="143">
        <v>2024</v>
      </c>
      <c r="R5095" s="143" t="str">
        <f>IFERROR(VLOOKUP(G5095,'SOURCE COMPANY'!A:B, 2, FALSE), "")</f>
        <v>SUDARSHAN TRADING</v>
      </c>
      <c r="S5095" s="143" t="str">
        <f>IFERROR(VLOOKUP(H5095,'CUSTOMER NAME'!A:B, 2, FALSE), "")</f>
        <v>TIME PHARMA</v>
      </c>
    </row>
    <row r="5096" spans="1:19">
      <c r="A5096" s="133" t="s">
        <v>929</v>
      </c>
      <c r="B5096" s="131">
        <v>50</v>
      </c>
      <c r="C5096" s="131" t="s">
        <v>7</v>
      </c>
      <c r="D5096" s="131" t="s">
        <v>910</v>
      </c>
      <c r="E5096" s="260">
        <f>120*0.012</f>
        <v>1.44</v>
      </c>
      <c r="F5096" s="131" t="s">
        <v>9</v>
      </c>
      <c r="G5096" s="143" t="s">
        <v>655</v>
      </c>
      <c r="H5096" s="134" t="s">
        <v>510</v>
      </c>
      <c r="I5096" s="192" t="s">
        <v>4099</v>
      </c>
      <c r="J5096" s="184">
        <f>IF(F5096="USD", E5096, E5096 * IFERROR(VLOOKUP(F5096, EXCHANGE_RATE!A:B, 2, FALSE), "Currency not found"))</f>
        <v>1.44</v>
      </c>
      <c r="K5096" s="184">
        <f t="shared" si="465"/>
        <v>1.44</v>
      </c>
      <c r="L5096" s="184">
        <f>IF(C5096="MTS", B5096, B5096 * IFERROR(VLOOKUP(C5096, 'QTY_CONVERSIONS '!A:B, 2, FALSE), "Units not  found"))</f>
        <v>0.05</v>
      </c>
      <c r="M5096" s="185">
        <f t="shared" si="466"/>
        <v>72</v>
      </c>
      <c r="N5096" s="143" t="str">
        <f>IFERROR(VLOOKUP(D5096, Product_Category!A:B, 2, FALSE), "Uncategorized")</f>
        <v>MAGNESIUM STEARATE</v>
      </c>
      <c r="O5096" s="186">
        <f t="shared" si="468"/>
        <v>1440</v>
      </c>
      <c r="P5096" s="185">
        <f t="shared" si="467"/>
        <v>72</v>
      </c>
      <c r="Q5096" s="143">
        <v>2024</v>
      </c>
      <c r="R5096" s="143" t="str">
        <f>IFERROR(VLOOKUP(G5096,'SOURCE COMPANY'!A:B, 2, FALSE), "")</f>
        <v>ESPEE Pharma Chem</v>
      </c>
      <c r="S5096" s="143" t="str">
        <f>IFERROR(VLOOKUP(H5096,'CUSTOMER NAME'!A:B, 2, FALSE), "")</f>
        <v>TO THE ORDER</v>
      </c>
    </row>
    <row r="5097" spans="1:19">
      <c r="A5097" s="133" t="s">
        <v>929</v>
      </c>
      <c r="B5097" s="131">
        <v>3000</v>
      </c>
      <c r="C5097" s="131" t="s">
        <v>7</v>
      </c>
      <c r="D5097" s="131" t="s">
        <v>798</v>
      </c>
      <c r="E5097" s="260">
        <f>40*0.012</f>
        <v>0.48</v>
      </c>
      <c r="F5097" s="131" t="s">
        <v>9</v>
      </c>
      <c r="G5097" s="131" t="s">
        <v>4192</v>
      </c>
      <c r="H5097" s="134" t="s">
        <v>510</v>
      </c>
      <c r="I5097" s="192" t="s">
        <v>4099</v>
      </c>
      <c r="J5097" s="184">
        <f>IF(F5097="USD", E5097, E5097 * IFERROR(VLOOKUP(F5097, EXCHANGE_RATE!A:B, 2, FALSE), "Currency not found"))</f>
        <v>0.48</v>
      </c>
      <c r="K5097" s="184">
        <f t="shared" si="465"/>
        <v>0.48</v>
      </c>
      <c r="L5097" s="184">
        <f>IF(C5097="MTS", B5097, B5097 * IFERROR(VLOOKUP(C5097, 'QTY_CONVERSIONS '!A:B, 2, FALSE), "Units not  found"))</f>
        <v>3</v>
      </c>
      <c r="M5097" s="185">
        <f t="shared" si="466"/>
        <v>1440</v>
      </c>
      <c r="N5097" s="143" t="str">
        <f>IFERROR(VLOOKUP(D5097, Product_Category!A:B, 2, FALSE), "Uncategorized")</f>
        <v>CMC</v>
      </c>
      <c r="O5097" s="186">
        <f t="shared" si="468"/>
        <v>480</v>
      </c>
      <c r="P5097" s="185">
        <f t="shared" si="467"/>
        <v>1440</v>
      </c>
      <c r="Q5097" s="143">
        <v>2024</v>
      </c>
      <c r="R5097" s="143" t="str">
        <f>IFERROR(VLOOKUP(G5097,'SOURCE COMPANY'!A:B, 2, FALSE), "")</f>
        <v>Inflow chem</v>
      </c>
      <c r="S5097" s="143" t="str">
        <f>IFERROR(VLOOKUP(H5097,'CUSTOMER NAME'!A:B, 2, FALSE), "")</f>
        <v>TO THE ORDER</v>
      </c>
    </row>
    <row r="5098" spans="1:19">
      <c r="A5098" s="133" t="s">
        <v>929</v>
      </c>
      <c r="B5098" s="131">
        <v>250</v>
      </c>
      <c r="C5098" s="131" t="s">
        <v>7</v>
      </c>
      <c r="D5098" s="131" t="s">
        <v>910</v>
      </c>
      <c r="E5098" s="260">
        <f>185*0.012</f>
        <v>2.2200000000000002</v>
      </c>
      <c r="F5098" s="131" t="s">
        <v>9</v>
      </c>
      <c r="G5098" s="131" t="s">
        <v>3160</v>
      </c>
      <c r="H5098" s="134" t="s">
        <v>510</v>
      </c>
      <c r="I5098" s="192" t="s">
        <v>4099</v>
      </c>
      <c r="J5098" s="184">
        <f>IF(F5098="USD", E5098, E5098 * IFERROR(VLOOKUP(F5098, EXCHANGE_RATE!A:B, 2, FALSE), "Currency not found"))</f>
        <v>2.2200000000000002</v>
      </c>
      <c r="K5098" s="184">
        <f t="shared" si="465"/>
        <v>2.2200000000000002</v>
      </c>
      <c r="L5098" s="184">
        <f>IF(C5098="MTS", B5098, B5098 * IFERROR(VLOOKUP(C5098, 'QTY_CONVERSIONS '!A:B, 2, FALSE), "Units not  found"))</f>
        <v>0.25</v>
      </c>
      <c r="M5098" s="185">
        <f t="shared" si="466"/>
        <v>555</v>
      </c>
      <c r="N5098" s="143" t="str">
        <f>IFERROR(VLOOKUP(D5098, Product_Category!A:B, 2, FALSE), "Uncategorized")</f>
        <v>MAGNESIUM STEARATE</v>
      </c>
      <c r="O5098" s="186">
        <f t="shared" si="468"/>
        <v>2220</v>
      </c>
      <c r="P5098" s="185">
        <f t="shared" si="467"/>
        <v>555</v>
      </c>
      <c r="Q5098" s="143">
        <v>2024</v>
      </c>
      <c r="R5098" s="143" t="str">
        <f>IFERROR(VLOOKUP(G5098,'SOURCE COMPANY'!A:B, 2, FALSE), "")</f>
        <v>PREMIER DRUG HOUSE</v>
      </c>
      <c r="S5098" s="143" t="str">
        <f>IFERROR(VLOOKUP(H5098,'CUSTOMER NAME'!A:B, 2, FALSE), "")</f>
        <v>TO THE ORDER</v>
      </c>
    </row>
    <row r="5099" spans="1:19">
      <c r="A5099" s="133" t="s">
        <v>929</v>
      </c>
      <c r="B5099" s="131">
        <v>100</v>
      </c>
      <c r="C5099" s="131" t="s">
        <v>7</v>
      </c>
      <c r="D5099" s="131" t="s">
        <v>1015</v>
      </c>
      <c r="E5099" s="260">
        <f>295*0.012</f>
        <v>3.54</v>
      </c>
      <c r="F5099" s="131" t="s">
        <v>9</v>
      </c>
      <c r="G5099" s="131" t="s">
        <v>3160</v>
      </c>
      <c r="H5099" s="134" t="s">
        <v>510</v>
      </c>
      <c r="I5099" s="192" t="s">
        <v>4099</v>
      </c>
      <c r="J5099" s="184">
        <f>IF(F5099="USD", E5099, E5099 * IFERROR(VLOOKUP(F5099, EXCHANGE_RATE!A:B, 2, FALSE), "Currency not found"))</f>
        <v>3.54</v>
      </c>
      <c r="K5099" s="184">
        <f t="shared" si="465"/>
        <v>3.54</v>
      </c>
      <c r="L5099" s="184">
        <f>IF(C5099="MTS", B5099, B5099 * IFERROR(VLOOKUP(C5099, 'QTY_CONVERSIONS '!A:B, 2, FALSE), "Units not  found"))</f>
        <v>0.1</v>
      </c>
      <c r="M5099" s="185">
        <f t="shared" si="466"/>
        <v>354</v>
      </c>
      <c r="N5099" s="143" t="str">
        <f>IFERROR(VLOOKUP(D5099, Product_Category!A:B, 2, FALSE), "Uncategorized")</f>
        <v>MCC</v>
      </c>
      <c r="O5099" s="186">
        <f t="shared" si="468"/>
        <v>3540</v>
      </c>
      <c r="P5099" s="185">
        <f t="shared" si="467"/>
        <v>354</v>
      </c>
      <c r="Q5099" s="143">
        <v>2024</v>
      </c>
      <c r="R5099" s="143" t="str">
        <f>IFERROR(VLOOKUP(G5099,'SOURCE COMPANY'!A:B, 2, FALSE), "")</f>
        <v>PREMIER DRUG HOUSE</v>
      </c>
      <c r="S5099" s="143" t="str">
        <f>IFERROR(VLOOKUP(H5099,'CUSTOMER NAME'!A:B, 2, FALSE), "")</f>
        <v>TO THE ORDER</v>
      </c>
    </row>
    <row r="5100" spans="1:19">
      <c r="A5100" s="133" t="s">
        <v>929</v>
      </c>
      <c r="B5100" s="131">
        <v>500</v>
      </c>
      <c r="C5100" s="131" t="s">
        <v>7</v>
      </c>
      <c r="D5100" s="131" t="s">
        <v>1015</v>
      </c>
      <c r="E5100" s="260">
        <f>295*0.012</f>
        <v>3.54</v>
      </c>
      <c r="F5100" s="131" t="s">
        <v>9</v>
      </c>
      <c r="G5100" s="131" t="s">
        <v>3160</v>
      </c>
      <c r="H5100" s="134" t="s">
        <v>510</v>
      </c>
      <c r="I5100" s="192" t="s">
        <v>4099</v>
      </c>
      <c r="J5100" s="184">
        <f>IF(F5100="USD", E5100, E5100 * IFERROR(VLOOKUP(F5100, EXCHANGE_RATE!A:B, 2, FALSE), "Currency not found"))</f>
        <v>3.54</v>
      </c>
      <c r="K5100" s="184">
        <f t="shared" si="465"/>
        <v>3.54</v>
      </c>
      <c r="L5100" s="184">
        <f>IF(C5100="MTS", B5100, B5100 * IFERROR(VLOOKUP(C5100, 'QTY_CONVERSIONS '!A:B, 2, FALSE), "Units not  found"))</f>
        <v>0.5</v>
      </c>
      <c r="M5100" s="185">
        <f t="shared" si="466"/>
        <v>1770</v>
      </c>
      <c r="N5100" s="143" t="str">
        <f>IFERROR(VLOOKUP(D5100, Product_Category!A:B, 2, FALSE), "Uncategorized")</f>
        <v>MCC</v>
      </c>
      <c r="O5100" s="186">
        <f t="shared" si="468"/>
        <v>3540</v>
      </c>
      <c r="P5100" s="185">
        <f t="shared" si="467"/>
        <v>1770</v>
      </c>
      <c r="Q5100" s="143">
        <v>2024</v>
      </c>
      <c r="R5100" s="143" t="str">
        <f>IFERROR(VLOOKUP(G5100,'SOURCE COMPANY'!A:B, 2, FALSE), "")</f>
        <v>PREMIER DRUG HOUSE</v>
      </c>
      <c r="S5100" s="143" t="str">
        <f>IFERROR(VLOOKUP(H5100,'CUSTOMER NAME'!A:B, 2, FALSE), "")</f>
        <v>TO THE ORDER</v>
      </c>
    </row>
    <row r="5101" spans="1:19">
      <c r="A5101" s="133" t="s">
        <v>929</v>
      </c>
      <c r="B5101" s="131">
        <v>25</v>
      </c>
      <c r="C5101" s="131" t="s">
        <v>7</v>
      </c>
      <c r="D5101" s="131" t="s">
        <v>798</v>
      </c>
      <c r="E5101" s="260">
        <v>3.97</v>
      </c>
      <c r="F5101" s="131" t="s">
        <v>9</v>
      </c>
      <c r="G5101" s="131" t="s">
        <v>2783</v>
      </c>
      <c r="H5101" s="134" t="s">
        <v>701</v>
      </c>
      <c r="I5101" s="192" t="s">
        <v>4099</v>
      </c>
      <c r="J5101" s="184">
        <f>IF(F5101="USD", E5101, E5101 * IFERROR(VLOOKUP(F5101, EXCHANGE_RATE!A:B, 2, FALSE), "Currency not found"))</f>
        <v>3.97</v>
      </c>
      <c r="K5101" s="184">
        <f t="shared" si="465"/>
        <v>3.97</v>
      </c>
      <c r="L5101" s="184">
        <f>IF(C5101="MTS", B5101, B5101 * IFERROR(VLOOKUP(C5101, 'QTY_CONVERSIONS '!A:B, 2, FALSE), "Units not  found"))</f>
        <v>2.5000000000000001E-2</v>
      </c>
      <c r="M5101" s="185">
        <f t="shared" si="466"/>
        <v>99.25</v>
      </c>
      <c r="N5101" s="143" t="str">
        <f>IFERROR(VLOOKUP(D5101, Product_Category!A:B, 2, FALSE), "Uncategorized")</f>
        <v>CMC</v>
      </c>
      <c r="O5101" s="186">
        <f t="shared" si="468"/>
        <v>3970</v>
      </c>
      <c r="P5101" s="185">
        <f t="shared" si="467"/>
        <v>99.25</v>
      </c>
      <c r="Q5101" s="143">
        <v>2024</v>
      </c>
      <c r="R5101" s="143" t="str">
        <f>IFERROR(VLOOKUP(G5101,'SOURCE COMPANY'!A:B, 2, FALSE), "")</f>
        <v>Dhariyal Polymers</v>
      </c>
      <c r="S5101" s="143" t="str">
        <f>IFERROR(VLOOKUP(H5101,'CUSTOMER NAME'!A:B, 2, FALSE), "")</f>
        <v>UNILEVER NEPAL</v>
      </c>
    </row>
    <row r="5102" spans="1:19">
      <c r="A5102" s="133" t="s">
        <v>929</v>
      </c>
      <c r="B5102" s="131">
        <v>2000</v>
      </c>
      <c r="C5102" s="131" t="s">
        <v>7</v>
      </c>
      <c r="D5102" s="131" t="s">
        <v>798</v>
      </c>
      <c r="E5102" s="260">
        <f>300*0.012</f>
        <v>3.6</v>
      </c>
      <c r="F5102" s="131" t="s">
        <v>9</v>
      </c>
      <c r="G5102" s="131" t="s">
        <v>2783</v>
      </c>
      <c r="H5102" s="134" t="s">
        <v>701</v>
      </c>
      <c r="I5102" s="192" t="s">
        <v>4099</v>
      </c>
      <c r="J5102" s="184">
        <f>IF(F5102="USD", E5102, E5102 * IFERROR(VLOOKUP(F5102, EXCHANGE_RATE!A:B, 2, FALSE), "Currency not found"))</f>
        <v>3.6</v>
      </c>
      <c r="K5102" s="184">
        <f t="shared" si="465"/>
        <v>3.6</v>
      </c>
      <c r="L5102" s="184">
        <f>IF(C5102="MTS", B5102, B5102 * IFERROR(VLOOKUP(C5102, 'QTY_CONVERSIONS '!A:B, 2, FALSE), "Units not  found"))</f>
        <v>2</v>
      </c>
      <c r="M5102" s="185">
        <f t="shared" si="466"/>
        <v>7200</v>
      </c>
      <c r="N5102" s="143" t="str">
        <f>IFERROR(VLOOKUP(D5102, Product_Category!A:B, 2, FALSE), "Uncategorized")</f>
        <v>CMC</v>
      </c>
      <c r="O5102" s="186">
        <f t="shared" si="468"/>
        <v>3600</v>
      </c>
      <c r="P5102" s="185">
        <f t="shared" si="467"/>
        <v>7200</v>
      </c>
      <c r="Q5102" s="143">
        <v>2024</v>
      </c>
      <c r="R5102" s="143" t="str">
        <f>IFERROR(VLOOKUP(G5102,'SOURCE COMPANY'!A:B, 2, FALSE), "")</f>
        <v>Dhariyal Polymers</v>
      </c>
      <c r="S5102" s="143" t="str">
        <f>IFERROR(VLOOKUP(H5102,'CUSTOMER NAME'!A:B, 2, FALSE), "")</f>
        <v>UNILEVER NEPAL</v>
      </c>
    </row>
    <row r="5103" spans="1:19">
      <c r="A5103" s="133" t="s">
        <v>929</v>
      </c>
      <c r="B5103" s="131">
        <v>500</v>
      </c>
      <c r="C5103" s="131" t="s">
        <v>7</v>
      </c>
      <c r="D5103" s="131" t="s">
        <v>611</v>
      </c>
      <c r="E5103" s="260">
        <v>2</v>
      </c>
      <c r="F5103" s="131" t="s">
        <v>9</v>
      </c>
      <c r="G5103" s="131" t="s">
        <v>676</v>
      </c>
      <c r="H5103" s="134" t="s">
        <v>702</v>
      </c>
      <c r="I5103" s="192" t="s">
        <v>4099</v>
      </c>
      <c r="J5103" s="184">
        <f>IF(F5103="USD", E5103, E5103 * IFERROR(VLOOKUP(F5103, EXCHANGE_RATE!A:B, 2, FALSE), "Currency not found"))</f>
        <v>2</v>
      </c>
      <c r="K5103" s="184">
        <f t="shared" si="465"/>
        <v>2</v>
      </c>
      <c r="L5103" s="184">
        <f>IF(C5103="MTS", B5103, B5103 * IFERROR(VLOOKUP(C5103, 'QTY_CONVERSIONS '!A:B, 2, FALSE), "Units not  found"))</f>
        <v>0.5</v>
      </c>
      <c r="M5103" s="185">
        <f t="shared" si="466"/>
        <v>1000</v>
      </c>
      <c r="N5103" s="143" t="str">
        <f>IFERROR(VLOOKUP(D5103, Product_Category!A:B, 2, FALSE), "Uncategorized")</f>
        <v>MCC</v>
      </c>
      <c r="O5103" s="186">
        <f t="shared" si="468"/>
        <v>2000</v>
      </c>
      <c r="P5103" s="185">
        <f t="shared" si="467"/>
        <v>1000</v>
      </c>
      <c r="Q5103" s="143">
        <v>2024</v>
      </c>
      <c r="R5103" s="143" t="str">
        <f>IFERROR(VLOOKUP(G5103,'SOURCE COMPANY'!A:B, 2, FALSE), "")</f>
        <v>ORIENT PHARMA</v>
      </c>
      <c r="S5103" s="143" t="str">
        <f>IFERROR(VLOOKUP(H5103,'CUSTOMER NAME'!A:B, 2, FALSE), "")</f>
        <v>VEGA PHARMA</v>
      </c>
    </row>
    <row r="5104" spans="1:19">
      <c r="A5104" s="135" t="s">
        <v>275</v>
      </c>
      <c r="B5104" s="132">
        <v>5600.0000000000009</v>
      </c>
      <c r="C5104" s="132" t="s">
        <v>7</v>
      </c>
      <c r="D5104" s="132" t="s">
        <v>4114</v>
      </c>
      <c r="E5104" s="261">
        <v>2.97</v>
      </c>
      <c r="F5104" s="132" t="s">
        <v>1718</v>
      </c>
      <c r="G5104" s="118" t="s">
        <v>88</v>
      </c>
      <c r="H5104" s="136" t="s">
        <v>4194</v>
      </c>
      <c r="I5104" s="192" t="s">
        <v>4099</v>
      </c>
      <c r="J5104" s="184">
        <f>IF(F5104="USD", E5104, E5104 * IFERROR(VLOOKUP(F5104, EXCHANGE_RATE!A:B, 2, FALSE), "Currency not found"))</f>
        <v>3.1779000000000006</v>
      </c>
      <c r="K5104" s="184">
        <f t="shared" si="465"/>
        <v>3.1799999999999997</v>
      </c>
      <c r="L5104" s="184">
        <f>IF(C5104="MTS", B5104, B5104 * IFERROR(VLOOKUP(C5104, 'QTY_CONVERSIONS '!A:B, 2, FALSE), "Units not  found"))</f>
        <v>5.6000000000000014</v>
      </c>
      <c r="M5104" s="185">
        <f t="shared" si="466"/>
        <v>17808</v>
      </c>
      <c r="N5104" s="143" t="str">
        <f>IFERROR(VLOOKUP(D5104, Product_Category!A:B, 2, FALSE), "Uncategorized")</f>
        <v>MCC</v>
      </c>
      <c r="O5104" s="186">
        <f t="shared" si="468"/>
        <v>3179.9999999999995</v>
      </c>
      <c r="P5104" s="185">
        <f t="shared" si="467"/>
        <v>17808.000000000004</v>
      </c>
      <c r="Q5104" s="143">
        <v>2024</v>
      </c>
      <c r="R5104" s="143" t="str">
        <f>IFERROR(VLOOKUP(G5104,'SOURCE COMPANY'!A:B, 2, FALSE), "")</f>
        <v>DFE PHARMA</v>
      </c>
      <c r="S5104" s="143" t="str">
        <f>IFERROR(VLOOKUP(H5104,'CUSTOMER NAME'!A:B, 2, FALSE), "")</f>
        <v>Cyber Freight Rotterdam</v>
      </c>
    </row>
    <row r="5105" spans="1:19">
      <c r="A5105" s="133" t="s">
        <v>275</v>
      </c>
      <c r="B5105" s="131">
        <v>8000</v>
      </c>
      <c r="C5105" s="131" t="s">
        <v>7</v>
      </c>
      <c r="D5105" s="131" t="s">
        <v>4114</v>
      </c>
      <c r="E5105" s="260">
        <v>2.97</v>
      </c>
      <c r="F5105" s="131" t="s">
        <v>1718</v>
      </c>
      <c r="G5105" s="118" t="s">
        <v>88</v>
      </c>
      <c r="H5105" s="134" t="s">
        <v>4194</v>
      </c>
      <c r="I5105" s="192" t="s">
        <v>4099</v>
      </c>
      <c r="J5105" s="184">
        <f>IF(F5105="USD", E5105, E5105 * IFERROR(VLOOKUP(F5105, EXCHANGE_RATE!A:B, 2, FALSE), "Currency not found"))</f>
        <v>3.1779000000000006</v>
      </c>
      <c r="K5105" s="184">
        <f t="shared" si="465"/>
        <v>3.1799999999999997</v>
      </c>
      <c r="L5105" s="184">
        <f>IF(C5105="MTS", B5105, B5105 * IFERROR(VLOOKUP(C5105, 'QTY_CONVERSIONS '!A:B, 2, FALSE), "Units not  found"))</f>
        <v>8</v>
      </c>
      <c r="M5105" s="185">
        <f t="shared" si="466"/>
        <v>25439.999999999996</v>
      </c>
      <c r="N5105" s="143" t="str">
        <f>IFERROR(VLOOKUP(D5105, Product_Category!A:B, 2, FALSE), "Uncategorized")</f>
        <v>MCC</v>
      </c>
      <c r="O5105" s="186">
        <f t="shared" si="468"/>
        <v>3179.9999999999995</v>
      </c>
      <c r="P5105" s="185">
        <f t="shared" si="467"/>
        <v>25439.999999999996</v>
      </c>
      <c r="Q5105" s="143">
        <v>2024</v>
      </c>
      <c r="R5105" s="143" t="str">
        <f>IFERROR(VLOOKUP(G5105,'SOURCE COMPANY'!A:B, 2, FALSE), "")</f>
        <v>DFE PHARMA</v>
      </c>
      <c r="S5105" s="143" t="str">
        <f>IFERROR(VLOOKUP(H5105,'CUSTOMER NAME'!A:B, 2, FALSE), "")</f>
        <v>Cyber Freight Rotterdam</v>
      </c>
    </row>
    <row r="5106" spans="1:19">
      <c r="A5106" s="133" t="s">
        <v>275</v>
      </c>
      <c r="B5106" s="131">
        <v>6400</v>
      </c>
      <c r="C5106" s="131" t="s">
        <v>7</v>
      </c>
      <c r="D5106" s="131" t="s">
        <v>4114</v>
      </c>
      <c r="E5106" s="260">
        <v>2.97</v>
      </c>
      <c r="F5106" s="131" t="s">
        <v>1718</v>
      </c>
      <c r="G5106" s="118" t="s">
        <v>88</v>
      </c>
      <c r="H5106" s="134" t="s">
        <v>4194</v>
      </c>
      <c r="I5106" s="192" t="s">
        <v>4099</v>
      </c>
      <c r="J5106" s="184">
        <f>IF(F5106="USD", E5106, E5106 * IFERROR(VLOOKUP(F5106, EXCHANGE_RATE!A:B, 2, FALSE), "Currency not found"))</f>
        <v>3.1779000000000006</v>
      </c>
      <c r="K5106" s="184">
        <f t="shared" si="465"/>
        <v>3.1799999999999997</v>
      </c>
      <c r="L5106" s="184">
        <f>IF(C5106="MTS", B5106, B5106 * IFERROR(VLOOKUP(C5106, 'QTY_CONVERSIONS '!A:B, 2, FALSE), "Units not  found"))</f>
        <v>6.4</v>
      </c>
      <c r="M5106" s="185">
        <f t="shared" si="466"/>
        <v>20352</v>
      </c>
      <c r="N5106" s="143" t="str">
        <f>IFERROR(VLOOKUP(D5106, Product_Category!A:B, 2, FALSE), "Uncategorized")</f>
        <v>MCC</v>
      </c>
      <c r="O5106" s="186">
        <f t="shared" si="468"/>
        <v>3179.9999999999995</v>
      </c>
      <c r="P5106" s="185">
        <f t="shared" si="467"/>
        <v>20352</v>
      </c>
      <c r="Q5106" s="143">
        <v>2024</v>
      </c>
      <c r="R5106" s="143" t="str">
        <f>IFERROR(VLOOKUP(G5106,'SOURCE COMPANY'!A:B, 2, FALSE), "")</f>
        <v>DFE PHARMA</v>
      </c>
      <c r="S5106" s="143" t="str">
        <f>IFERROR(VLOOKUP(H5106,'CUSTOMER NAME'!A:B, 2, FALSE), "")</f>
        <v>Cyber Freight Rotterdam</v>
      </c>
    </row>
    <row r="5107" spans="1:19">
      <c r="A5107" s="133" t="s">
        <v>275</v>
      </c>
      <c r="B5107" s="131">
        <v>5600.0000000000009</v>
      </c>
      <c r="C5107" s="131" t="s">
        <v>7</v>
      </c>
      <c r="D5107" s="131" t="s">
        <v>4114</v>
      </c>
      <c r="E5107" s="260">
        <v>3</v>
      </c>
      <c r="F5107" s="131" t="s">
        <v>1718</v>
      </c>
      <c r="G5107" s="118" t="s">
        <v>88</v>
      </c>
      <c r="H5107" s="134" t="s">
        <v>4194</v>
      </c>
      <c r="I5107" s="192" t="s">
        <v>4099</v>
      </c>
      <c r="J5107" s="184">
        <f>IF(F5107="USD", E5107, E5107 * IFERROR(VLOOKUP(F5107, EXCHANGE_RATE!A:B, 2, FALSE), "Currency not found"))</f>
        <v>3.21</v>
      </c>
      <c r="K5107" s="184">
        <f t="shared" si="465"/>
        <v>3.21</v>
      </c>
      <c r="L5107" s="184">
        <f>IF(C5107="MTS", B5107, B5107 * IFERROR(VLOOKUP(C5107, 'QTY_CONVERSIONS '!A:B, 2, FALSE), "Units not  found"))</f>
        <v>5.6000000000000014</v>
      </c>
      <c r="M5107" s="185">
        <f t="shared" si="466"/>
        <v>17976.000000000004</v>
      </c>
      <c r="N5107" s="143" t="str">
        <f>IFERROR(VLOOKUP(D5107, Product_Category!A:B, 2, FALSE), "Uncategorized")</f>
        <v>MCC</v>
      </c>
      <c r="O5107" s="186">
        <f t="shared" si="468"/>
        <v>3210</v>
      </c>
      <c r="P5107" s="185">
        <f t="shared" si="467"/>
        <v>17976.000000000004</v>
      </c>
      <c r="Q5107" s="143">
        <v>2024</v>
      </c>
      <c r="R5107" s="143" t="str">
        <f>IFERROR(VLOOKUP(G5107,'SOURCE COMPANY'!A:B, 2, FALSE), "")</f>
        <v>DFE PHARMA</v>
      </c>
      <c r="S5107" s="143" t="str">
        <f>IFERROR(VLOOKUP(H5107,'CUSTOMER NAME'!A:B, 2, FALSE), "")</f>
        <v>Cyber Freight Rotterdam</v>
      </c>
    </row>
    <row r="5108" spans="1:19">
      <c r="A5108" s="133" t="s">
        <v>275</v>
      </c>
      <c r="B5108" s="131">
        <v>8000</v>
      </c>
      <c r="C5108" s="131" t="s">
        <v>7</v>
      </c>
      <c r="D5108" s="131" t="s">
        <v>4114</v>
      </c>
      <c r="E5108" s="260">
        <v>3</v>
      </c>
      <c r="F5108" s="131" t="s">
        <v>1718</v>
      </c>
      <c r="G5108" s="118" t="s">
        <v>88</v>
      </c>
      <c r="H5108" s="134" t="s">
        <v>4194</v>
      </c>
      <c r="I5108" s="192" t="s">
        <v>4099</v>
      </c>
      <c r="J5108" s="184">
        <f>IF(F5108="USD", E5108, E5108 * IFERROR(VLOOKUP(F5108, EXCHANGE_RATE!A:B, 2, FALSE), "Currency not found"))</f>
        <v>3.21</v>
      </c>
      <c r="K5108" s="184">
        <f t="shared" si="465"/>
        <v>3.21</v>
      </c>
      <c r="L5108" s="184">
        <f>IF(C5108="MTS", B5108, B5108 * IFERROR(VLOOKUP(C5108, 'QTY_CONVERSIONS '!A:B, 2, FALSE), "Units not  found"))</f>
        <v>8</v>
      </c>
      <c r="M5108" s="185">
        <f t="shared" si="466"/>
        <v>25680</v>
      </c>
      <c r="N5108" s="143" t="str">
        <f>IFERROR(VLOOKUP(D5108, Product_Category!A:B, 2, FALSE), "Uncategorized")</f>
        <v>MCC</v>
      </c>
      <c r="O5108" s="186">
        <f t="shared" si="468"/>
        <v>3210</v>
      </c>
      <c r="P5108" s="185">
        <f t="shared" si="467"/>
        <v>25680</v>
      </c>
      <c r="Q5108" s="143">
        <v>2024</v>
      </c>
      <c r="R5108" s="143" t="str">
        <f>IFERROR(VLOOKUP(G5108,'SOURCE COMPANY'!A:B, 2, FALSE), "")</f>
        <v>DFE PHARMA</v>
      </c>
      <c r="S5108" s="143" t="str">
        <f>IFERROR(VLOOKUP(H5108,'CUSTOMER NAME'!A:B, 2, FALSE), "")</f>
        <v>Cyber Freight Rotterdam</v>
      </c>
    </row>
    <row r="5109" spans="1:19">
      <c r="A5109" s="133" t="s">
        <v>275</v>
      </c>
      <c r="B5109" s="131">
        <v>6400</v>
      </c>
      <c r="C5109" s="131" t="s">
        <v>7</v>
      </c>
      <c r="D5109" s="131" t="s">
        <v>4114</v>
      </c>
      <c r="E5109" s="260">
        <v>3</v>
      </c>
      <c r="F5109" s="131" t="s">
        <v>1718</v>
      </c>
      <c r="G5109" s="118" t="s">
        <v>88</v>
      </c>
      <c r="H5109" s="134" t="s">
        <v>4194</v>
      </c>
      <c r="I5109" s="192" t="s">
        <v>4099</v>
      </c>
      <c r="J5109" s="184">
        <f>IF(F5109="USD", E5109, E5109 * IFERROR(VLOOKUP(F5109, EXCHANGE_RATE!A:B, 2, FALSE), "Currency not found"))</f>
        <v>3.21</v>
      </c>
      <c r="K5109" s="184">
        <f t="shared" si="465"/>
        <v>3.21</v>
      </c>
      <c r="L5109" s="184">
        <f>IF(C5109="MTS", B5109, B5109 * IFERROR(VLOOKUP(C5109, 'QTY_CONVERSIONS '!A:B, 2, FALSE), "Units not  found"))</f>
        <v>6.4</v>
      </c>
      <c r="M5109" s="185">
        <f t="shared" si="466"/>
        <v>20544</v>
      </c>
      <c r="N5109" s="143" t="str">
        <f>IFERROR(VLOOKUP(D5109, Product_Category!A:B, 2, FALSE), "Uncategorized")</f>
        <v>MCC</v>
      </c>
      <c r="O5109" s="186">
        <f t="shared" si="468"/>
        <v>3210</v>
      </c>
      <c r="P5109" s="185">
        <f t="shared" si="467"/>
        <v>20544</v>
      </c>
      <c r="Q5109" s="143">
        <v>2024</v>
      </c>
      <c r="R5109" s="143" t="str">
        <f>IFERROR(VLOOKUP(G5109,'SOURCE COMPANY'!A:B, 2, FALSE), "")</f>
        <v>DFE PHARMA</v>
      </c>
      <c r="S5109" s="143" t="str">
        <f>IFERROR(VLOOKUP(H5109,'CUSTOMER NAME'!A:B, 2, FALSE), "")</f>
        <v>Cyber Freight Rotterdam</v>
      </c>
    </row>
    <row r="5110" spans="1:19">
      <c r="A5110" s="133" t="s">
        <v>275</v>
      </c>
      <c r="B5110" s="131">
        <v>5600.0000000000009</v>
      </c>
      <c r="C5110" s="131" t="s">
        <v>7</v>
      </c>
      <c r="D5110" s="131" t="s">
        <v>3050</v>
      </c>
      <c r="E5110" s="260">
        <v>2.81</v>
      </c>
      <c r="F5110" s="131" t="s">
        <v>9</v>
      </c>
      <c r="G5110" s="131" t="s">
        <v>59</v>
      </c>
      <c r="H5110" s="134" t="s">
        <v>3503</v>
      </c>
      <c r="I5110" s="192" t="s">
        <v>4099</v>
      </c>
      <c r="J5110" s="184">
        <f>IF(F5110="USD", E5110, E5110 * IFERROR(VLOOKUP(F5110, EXCHANGE_RATE!A:B, 2, FALSE), "Currency not found"))</f>
        <v>2.81</v>
      </c>
      <c r="K5110" s="184">
        <f t="shared" si="465"/>
        <v>2.81</v>
      </c>
      <c r="L5110" s="184">
        <f>IF(C5110="MTS", B5110, B5110 * IFERROR(VLOOKUP(C5110, 'QTY_CONVERSIONS '!A:B, 2, FALSE), "Units not  found"))</f>
        <v>5.6000000000000014</v>
      </c>
      <c r="M5110" s="185">
        <f t="shared" si="466"/>
        <v>15736.000000000004</v>
      </c>
      <c r="N5110" s="143" t="str">
        <f>IFERROR(VLOOKUP(D5110, Product_Category!A:B, 2, FALSE), "Uncategorized")</f>
        <v>MCC</v>
      </c>
      <c r="O5110" s="186">
        <f t="shared" si="468"/>
        <v>2810</v>
      </c>
      <c r="P5110" s="185">
        <f t="shared" si="467"/>
        <v>15736.000000000004</v>
      </c>
      <c r="Q5110" s="143">
        <v>2024</v>
      </c>
      <c r="R5110" s="143" t="str">
        <f>IFERROR(VLOOKUP(G5110,'SOURCE COMPANY'!A:B, 2, FALSE), "")</f>
        <v>JRS PHARMA</v>
      </c>
      <c r="S5110" s="143" t="str">
        <f>IFERROR(VLOOKUP(H5110,'CUSTOMER NAME'!A:B, 2, FALSE), "")</f>
        <v>RETTENMAIER BENELUX</v>
      </c>
    </row>
    <row r="5111" spans="1:19">
      <c r="A5111" s="133" t="s">
        <v>275</v>
      </c>
      <c r="B5111" s="131">
        <v>8000</v>
      </c>
      <c r="C5111" s="131" t="s">
        <v>7</v>
      </c>
      <c r="D5111" s="131" t="s">
        <v>3050</v>
      </c>
      <c r="E5111" s="260">
        <v>2.81</v>
      </c>
      <c r="F5111" s="131" t="s">
        <v>9</v>
      </c>
      <c r="G5111" s="131" t="s">
        <v>59</v>
      </c>
      <c r="H5111" s="134" t="s">
        <v>3503</v>
      </c>
      <c r="I5111" s="192" t="s">
        <v>4099</v>
      </c>
      <c r="J5111" s="184">
        <f>IF(F5111="USD", E5111, E5111 * IFERROR(VLOOKUP(F5111, EXCHANGE_RATE!A:B, 2, FALSE), "Currency not found"))</f>
        <v>2.81</v>
      </c>
      <c r="K5111" s="184">
        <f t="shared" si="465"/>
        <v>2.81</v>
      </c>
      <c r="L5111" s="184">
        <f>IF(C5111="MTS", B5111, B5111 * IFERROR(VLOOKUP(C5111, 'QTY_CONVERSIONS '!A:B, 2, FALSE), "Units not  found"))</f>
        <v>8</v>
      </c>
      <c r="M5111" s="185">
        <f t="shared" si="466"/>
        <v>22480</v>
      </c>
      <c r="N5111" s="143" t="str">
        <f>IFERROR(VLOOKUP(D5111, Product_Category!A:B, 2, FALSE), "Uncategorized")</f>
        <v>MCC</v>
      </c>
      <c r="O5111" s="186">
        <f t="shared" si="468"/>
        <v>2810</v>
      </c>
      <c r="P5111" s="185">
        <f t="shared" si="467"/>
        <v>22480</v>
      </c>
      <c r="Q5111" s="143">
        <v>2024</v>
      </c>
      <c r="R5111" s="143" t="str">
        <f>IFERROR(VLOOKUP(G5111,'SOURCE COMPANY'!A:B, 2, FALSE), "")</f>
        <v>JRS PHARMA</v>
      </c>
      <c r="S5111" s="143" t="str">
        <f>IFERROR(VLOOKUP(H5111,'CUSTOMER NAME'!A:B, 2, FALSE), "")</f>
        <v>RETTENMAIER BENELUX</v>
      </c>
    </row>
    <row r="5112" spans="1:19">
      <c r="A5112" s="133" t="s">
        <v>275</v>
      </c>
      <c r="B5112" s="131">
        <v>6400</v>
      </c>
      <c r="C5112" s="131" t="s">
        <v>7</v>
      </c>
      <c r="D5112" s="131" t="s">
        <v>3050</v>
      </c>
      <c r="E5112" s="260">
        <v>2.81</v>
      </c>
      <c r="F5112" s="131" t="s">
        <v>9</v>
      </c>
      <c r="G5112" s="131" t="s">
        <v>59</v>
      </c>
      <c r="H5112" s="134" t="s">
        <v>3503</v>
      </c>
      <c r="I5112" s="192" t="s">
        <v>4099</v>
      </c>
      <c r="J5112" s="184">
        <f>IF(F5112="USD", E5112, E5112 * IFERROR(VLOOKUP(F5112, EXCHANGE_RATE!A:B, 2, FALSE), "Currency not found"))</f>
        <v>2.81</v>
      </c>
      <c r="K5112" s="184">
        <f t="shared" si="465"/>
        <v>2.81</v>
      </c>
      <c r="L5112" s="184">
        <f>IF(C5112="MTS", B5112, B5112 * IFERROR(VLOOKUP(C5112, 'QTY_CONVERSIONS '!A:B, 2, FALSE), "Units not  found"))</f>
        <v>6.4</v>
      </c>
      <c r="M5112" s="185">
        <f t="shared" si="466"/>
        <v>17984</v>
      </c>
      <c r="N5112" s="143" t="str">
        <f>IFERROR(VLOOKUP(D5112, Product_Category!A:B, 2, FALSE), "Uncategorized")</f>
        <v>MCC</v>
      </c>
      <c r="O5112" s="186">
        <f t="shared" si="468"/>
        <v>2810</v>
      </c>
      <c r="P5112" s="185">
        <f t="shared" si="467"/>
        <v>17984</v>
      </c>
      <c r="Q5112" s="143">
        <v>2024</v>
      </c>
      <c r="R5112" s="143" t="str">
        <f>IFERROR(VLOOKUP(G5112,'SOURCE COMPANY'!A:B, 2, FALSE), "")</f>
        <v>JRS PHARMA</v>
      </c>
      <c r="S5112" s="143" t="str">
        <f>IFERROR(VLOOKUP(H5112,'CUSTOMER NAME'!A:B, 2, FALSE), "")</f>
        <v>RETTENMAIER BENELUX</v>
      </c>
    </row>
    <row r="5113" spans="1:19">
      <c r="A5113" s="133" t="s">
        <v>275</v>
      </c>
      <c r="B5113" s="131">
        <v>1000</v>
      </c>
      <c r="C5113" s="131" t="s">
        <v>7</v>
      </c>
      <c r="D5113" s="131" t="s">
        <v>173</v>
      </c>
      <c r="E5113" s="260">
        <v>6.25</v>
      </c>
      <c r="F5113" s="131" t="s">
        <v>9</v>
      </c>
      <c r="G5113" s="143" t="s">
        <v>572</v>
      </c>
      <c r="H5113" s="134" t="s">
        <v>510</v>
      </c>
      <c r="I5113" s="192" t="s">
        <v>4099</v>
      </c>
      <c r="J5113" s="184">
        <f>IF(F5113="USD", E5113, E5113 * IFERROR(VLOOKUP(F5113, EXCHANGE_RATE!A:B, 2, FALSE), "Currency not found"))</f>
        <v>6.25</v>
      </c>
      <c r="K5113" s="184">
        <f t="shared" si="465"/>
        <v>6.25</v>
      </c>
      <c r="L5113" s="184">
        <f>IF(C5113="MTS", B5113, B5113 * IFERROR(VLOOKUP(C5113, 'QTY_CONVERSIONS '!A:B, 2, FALSE), "Units not  found"))</f>
        <v>1</v>
      </c>
      <c r="M5113" s="185">
        <f t="shared" si="466"/>
        <v>6250</v>
      </c>
      <c r="N5113" s="143" t="str">
        <f>IFERROR(VLOOKUP(D5113, Product_Category!A:B, 2, FALSE), "Uncategorized")</f>
        <v>SSG</v>
      </c>
      <c r="O5113" s="186">
        <f t="shared" si="468"/>
        <v>6250</v>
      </c>
      <c r="P5113" s="185">
        <f t="shared" si="467"/>
        <v>6250</v>
      </c>
      <c r="Q5113" s="143">
        <v>2024</v>
      </c>
      <c r="R5113" s="143" t="str">
        <f>IFERROR(VLOOKUP(G5113,'SOURCE COMPANY'!A:B, 2, FALSE), "")</f>
        <v>GRADIENT PHARMA</v>
      </c>
      <c r="S5113" s="143" t="str">
        <f>IFERROR(VLOOKUP(H5113,'CUSTOMER NAME'!A:B, 2, FALSE), "")</f>
        <v>TO THE ORDER</v>
      </c>
    </row>
    <row r="5114" spans="1:19">
      <c r="A5114" s="133" t="s">
        <v>275</v>
      </c>
      <c r="B5114" s="131">
        <v>10000</v>
      </c>
      <c r="C5114" s="131" t="s">
        <v>7</v>
      </c>
      <c r="D5114" s="131" t="s">
        <v>769</v>
      </c>
      <c r="E5114" s="260">
        <v>2.1</v>
      </c>
      <c r="F5114" s="131" t="s">
        <v>1718</v>
      </c>
      <c r="G5114" s="131" t="s">
        <v>4195</v>
      </c>
      <c r="H5114" s="134" t="s">
        <v>510</v>
      </c>
      <c r="I5114" s="192" t="s">
        <v>4099</v>
      </c>
      <c r="J5114" s="184">
        <f>IF(F5114="USD", E5114, E5114 * IFERROR(VLOOKUP(F5114, EXCHANGE_RATE!A:B, 2, FALSE), "Currency not found"))</f>
        <v>2.2470000000000003</v>
      </c>
      <c r="K5114" s="184">
        <f t="shared" si="465"/>
        <v>2.25</v>
      </c>
      <c r="L5114" s="184">
        <f>IF(C5114="MTS", B5114, B5114 * IFERROR(VLOOKUP(C5114, 'QTY_CONVERSIONS '!A:B, 2, FALSE), "Units not  found"))</f>
        <v>10</v>
      </c>
      <c r="M5114" s="185">
        <f t="shared" si="466"/>
        <v>22500</v>
      </c>
      <c r="N5114" s="143" t="str">
        <f>IFERROR(VLOOKUP(D5114, Product_Category!A:B, 2, FALSE), "Uncategorized")</f>
        <v>MCC</v>
      </c>
      <c r="O5114" s="186">
        <f t="shared" si="468"/>
        <v>2250</v>
      </c>
      <c r="P5114" s="185">
        <f t="shared" si="467"/>
        <v>22500</v>
      </c>
      <c r="Q5114" s="143">
        <v>2024</v>
      </c>
      <c r="R5114" s="143" t="str">
        <f>IFERROR(VLOOKUP(G5114,'SOURCE COMPANY'!A:B, 2, FALSE), "")</f>
        <v>NISH CHEM INTERNATIONAL</v>
      </c>
      <c r="S5114" s="143" t="str">
        <f>IFERROR(VLOOKUP(H5114,'CUSTOMER NAME'!A:B, 2, FALSE), "")</f>
        <v>TO THE ORDER</v>
      </c>
    </row>
    <row r="5115" spans="1:19">
      <c r="A5115" s="133" t="s">
        <v>275</v>
      </c>
      <c r="B5115" s="131">
        <v>1500</v>
      </c>
      <c r="C5115" s="131" t="s">
        <v>7</v>
      </c>
      <c r="D5115" s="131" t="s">
        <v>2939</v>
      </c>
      <c r="E5115" s="260">
        <v>2.4</v>
      </c>
      <c r="F5115" s="131" t="s">
        <v>9</v>
      </c>
      <c r="G5115" s="131" t="s">
        <v>2679</v>
      </c>
      <c r="H5115" s="134" t="s">
        <v>510</v>
      </c>
      <c r="I5115" s="192" t="s">
        <v>4099</v>
      </c>
      <c r="J5115" s="184">
        <f>IF(F5115="USD", E5115, E5115 * IFERROR(VLOOKUP(F5115, EXCHANGE_RATE!A:B, 2, FALSE), "Currency not found"))</f>
        <v>2.4</v>
      </c>
      <c r="K5115" s="184">
        <f t="shared" si="465"/>
        <v>2.4</v>
      </c>
      <c r="L5115" s="184">
        <f>IF(C5115="MTS", B5115, B5115 * IFERROR(VLOOKUP(C5115, 'QTY_CONVERSIONS '!A:B, 2, FALSE), "Units not  found"))</f>
        <v>1.5</v>
      </c>
      <c r="M5115" s="185">
        <f t="shared" si="466"/>
        <v>3600</v>
      </c>
      <c r="N5115" s="143" t="str">
        <f>IFERROR(VLOOKUP(D5115, Product_Category!A:B, 2, FALSE), "Uncategorized")</f>
        <v>MCC</v>
      </c>
      <c r="O5115" s="186">
        <f t="shared" si="468"/>
        <v>2400</v>
      </c>
      <c r="P5115" s="185">
        <f t="shared" si="467"/>
        <v>3600</v>
      </c>
      <c r="Q5115" s="143">
        <v>2024</v>
      </c>
      <c r="R5115" s="143" t="str">
        <f>IFERROR(VLOOKUP(G5115,'SOURCE COMPANY'!A:B, 2, FALSE), "")</f>
        <v>Sigachi Industries limited</v>
      </c>
      <c r="S5115" s="143" t="str">
        <f>IFERROR(VLOOKUP(H5115,'CUSTOMER NAME'!A:B, 2, FALSE), "")</f>
        <v>TO THE ORDER</v>
      </c>
    </row>
    <row r="5116" spans="1:19">
      <c r="A5116" s="133" t="s">
        <v>275</v>
      </c>
      <c r="B5116" s="131">
        <v>8500</v>
      </c>
      <c r="C5116" s="131" t="s">
        <v>7</v>
      </c>
      <c r="D5116" s="131" t="s">
        <v>2691</v>
      </c>
      <c r="E5116" s="260">
        <v>2.4500000000000002</v>
      </c>
      <c r="F5116" s="131" t="s">
        <v>9</v>
      </c>
      <c r="G5116" s="131" t="s">
        <v>2679</v>
      </c>
      <c r="H5116" s="134" t="s">
        <v>510</v>
      </c>
      <c r="I5116" s="192" t="s">
        <v>4099</v>
      </c>
      <c r="J5116" s="184">
        <f>IF(F5116="USD", E5116, E5116 * IFERROR(VLOOKUP(F5116, EXCHANGE_RATE!A:B, 2, FALSE), "Currency not found"))</f>
        <v>2.4500000000000002</v>
      </c>
      <c r="K5116" s="184">
        <f t="shared" si="465"/>
        <v>2.4500000000000002</v>
      </c>
      <c r="L5116" s="184">
        <f>IF(C5116="MTS", B5116, B5116 * IFERROR(VLOOKUP(C5116, 'QTY_CONVERSIONS '!A:B, 2, FALSE), "Units not  found"))</f>
        <v>8.5</v>
      </c>
      <c r="M5116" s="185">
        <f t="shared" si="466"/>
        <v>20825</v>
      </c>
      <c r="N5116" s="143" t="str">
        <f>IFERROR(VLOOKUP(D5116, Product_Category!A:B, 2, FALSE), "Uncategorized")</f>
        <v>MCC</v>
      </c>
      <c r="O5116" s="186">
        <f t="shared" si="468"/>
        <v>2450</v>
      </c>
      <c r="P5116" s="185">
        <f t="shared" si="467"/>
        <v>20825</v>
      </c>
      <c r="Q5116" s="143">
        <v>2024</v>
      </c>
      <c r="R5116" s="143" t="str">
        <f>IFERROR(VLOOKUP(G5116,'SOURCE COMPANY'!A:B, 2, FALSE), "")</f>
        <v>Sigachi Industries limited</v>
      </c>
      <c r="S5116" s="143" t="str">
        <f>IFERROR(VLOOKUP(H5116,'CUSTOMER NAME'!A:B, 2, FALSE), "")</f>
        <v>TO THE ORDER</v>
      </c>
    </row>
    <row r="5117" spans="1:19">
      <c r="A5117" s="235" t="s">
        <v>973</v>
      </c>
      <c r="B5117" s="32">
        <v>3500</v>
      </c>
      <c r="C5117" s="221" t="s">
        <v>7</v>
      </c>
      <c r="D5117" s="221" t="s">
        <v>564</v>
      </c>
      <c r="E5117" s="55">
        <v>3.9</v>
      </c>
      <c r="F5117" s="221" t="s">
        <v>9</v>
      </c>
      <c r="G5117" s="143" t="s">
        <v>509</v>
      </c>
      <c r="H5117" s="200" t="s">
        <v>510</v>
      </c>
      <c r="I5117" s="219" t="str">
        <f>I5116</f>
        <v>January</v>
      </c>
      <c r="J5117" s="184">
        <f>IF(F5117="USD", E5117, E5117 * IFERROR(VLOOKUP(F5117, EXCHANGE_RATE!A:B, 2, FALSE), "Currency not found"))</f>
        <v>3.9</v>
      </c>
      <c r="K5117" s="184">
        <f t="shared" si="465"/>
        <v>3.9</v>
      </c>
      <c r="L5117" s="184">
        <f>IF(C5117="MTS", B5117, B5117 * IFERROR(VLOOKUP(C5117, 'QTY_CONVERSIONS '!A:B, 2, FALSE), "Units not  found"))</f>
        <v>3.5</v>
      </c>
      <c r="M5117" s="185">
        <f t="shared" si="466"/>
        <v>13650</v>
      </c>
      <c r="N5117" s="143" t="str">
        <f>IFERROR(VLOOKUP(D5117, Product_Category!A:B, 2, FALSE), "Uncategorized")</f>
        <v>CROSCARMELLOSE SODIUM</v>
      </c>
      <c r="O5117" s="186">
        <f t="shared" si="468"/>
        <v>3900</v>
      </c>
      <c r="P5117" s="185">
        <f t="shared" si="467"/>
        <v>13650</v>
      </c>
      <c r="Q5117" s="143">
        <f>Q5116</f>
        <v>2024</v>
      </c>
      <c r="R5117" s="143" t="str">
        <f>IFERROR(VLOOKUP(G5117,'SOURCE COMPANY'!A:B, 2, FALSE), "")</f>
        <v>JAI RADHE SALES</v>
      </c>
      <c r="S5117" s="143" t="str">
        <f>IFERROR(VLOOKUP(H5117,'CUSTOMER NAME'!A:B, 2, FALSE), "")</f>
        <v>TO THE ORDER</v>
      </c>
    </row>
    <row r="5118" spans="1:19">
      <c r="A5118" s="133" t="s">
        <v>978</v>
      </c>
      <c r="B5118" s="131">
        <v>500</v>
      </c>
      <c r="C5118" s="131" t="s">
        <v>7</v>
      </c>
      <c r="D5118" s="131" t="s">
        <v>798</v>
      </c>
      <c r="E5118" s="260">
        <v>5.54</v>
      </c>
      <c r="F5118" s="131" t="s">
        <v>9</v>
      </c>
      <c r="G5118" s="131" t="s">
        <v>3202</v>
      </c>
      <c r="H5118" s="121" t="s">
        <v>3203</v>
      </c>
      <c r="I5118" s="192" t="s">
        <v>4099</v>
      </c>
      <c r="J5118" s="184">
        <f>IF(F5118="USD", E5118, E5118 * IFERROR(VLOOKUP(F5118, EXCHANGE_RATE!A:B, 2, FALSE), "Currency not found"))</f>
        <v>5.54</v>
      </c>
      <c r="K5118" s="184">
        <f t="shared" si="465"/>
        <v>5.54</v>
      </c>
      <c r="L5118" s="184">
        <f>IF(C5118="MTS", B5118, B5118 * IFERROR(VLOOKUP(C5118, 'QTY_CONVERSIONS '!A:B, 2, FALSE), "Units not  found"))</f>
        <v>0.5</v>
      </c>
      <c r="M5118" s="185">
        <f t="shared" si="466"/>
        <v>2770</v>
      </c>
      <c r="N5118" s="143" t="str">
        <f>IFERROR(VLOOKUP(D5118, Product_Category!A:B, 2, FALSE), "Uncategorized")</f>
        <v>CMC</v>
      </c>
      <c r="O5118" s="186">
        <f t="shared" si="468"/>
        <v>5540</v>
      </c>
      <c r="P5118" s="185">
        <f t="shared" si="467"/>
        <v>2770</v>
      </c>
      <c r="Q5118" s="143">
        <v>2024</v>
      </c>
      <c r="R5118" s="143" t="str">
        <f>IFERROR(VLOOKUP(G5118,'SOURCE COMPANY'!A:B, 2, FALSE), "")</f>
        <v>DABUR INDIA LIMITED</v>
      </c>
      <c r="S5118" s="143" t="str">
        <f>IFERROR(VLOOKUP(H5118,'CUSTOMER NAME'!A:B, 2, FALSE), "")</f>
        <v>AFRICAN CONSUMER CARE</v>
      </c>
    </row>
    <row r="5119" spans="1:19">
      <c r="A5119" s="133" t="s">
        <v>978</v>
      </c>
      <c r="B5119" s="131">
        <v>1000</v>
      </c>
      <c r="C5119" s="131" t="s">
        <v>7</v>
      </c>
      <c r="D5119" s="131" t="s">
        <v>910</v>
      </c>
      <c r="E5119" s="260">
        <v>1.84</v>
      </c>
      <c r="F5119" s="131" t="s">
        <v>9</v>
      </c>
      <c r="G5119" s="131" t="s">
        <v>707</v>
      </c>
      <c r="H5119" s="134" t="s">
        <v>4196</v>
      </c>
      <c r="I5119" s="192" t="s">
        <v>4099</v>
      </c>
      <c r="J5119" s="184">
        <f>IF(F5119="USD", E5119, E5119 * IFERROR(VLOOKUP(F5119, EXCHANGE_RATE!A:B, 2, FALSE), "Currency not found"))</f>
        <v>1.84</v>
      </c>
      <c r="K5119" s="184">
        <f t="shared" si="465"/>
        <v>1.84</v>
      </c>
      <c r="L5119" s="184">
        <f>IF(C5119="MTS", B5119, B5119 * IFERROR(VLOOKUP(C5119, 'QTY_CONVERSIONS '!A:B, 2, FALSE), "Units not  found"))</f>
        <v>1</v>
      </c>
      <c r="M5119" s="185">
        <f t="shared" si="466"/>
        <v>1840</v>
      </c>
      <c r="N5119" s="143" t="str">
        <f>IFERROR(VLOOKUP(D5119, Product_Category!A:B, 2, FALSE), "Uncategorized")</f>
        <v>MAGNESIUM STEARATE</v>
      </c>
      <c r="O5119" s="186">
        <f t="shared" si="468"/>
        <v>1840</v>
      </c>
      <c r="P5119" s="185">
        <f t="shared" si="467"/>
        <v>1840</v>
      </c>
      <c r="Q5119" s="143">
        <v>2024</v>
      </c>
      <c r="R5119" s="143" t="str">
        <f>IFERROR(VLOOKUP(G5119,'SOURCE COMPANY'!A:B, 2, FALSE), "")</f>
        <v>DANA PHARMA</v>
      </c>
      <c r="S5119" s="143" t="str">
        <f>IFERROR(VLOOKUP(H5119,'CUSTOMER NAME'!A:B, 2, FALSE), "")</f>
        <v>DANA PHARMA</v>
      </c>
    </row>
    <row r="5120" spans="1:19">
      <c r="A5120" s="133" t="s">
        <v>978</v>
      </c>
      <c r="B5120" s="131">
        <v>1500</v>
      </c>
      <c r="C5120" s="131" t="s">
        <v>7</v>
      </c>
      <c r="D5120" s="131" t="s">
        <v>1372</v>
      </c>
      <c r="E5120" s="260">
        <v>4.2</v>
      </c>
      <c r="F5120" s="131" t="s">
        <v>9</v>
      </c>
      <c r="G5120" s="143" t="s">
        <v>572</v>
      </c>
      <c r="H5120" s="134" t="s">
        <v>510</v>
      </c>
      <c r="I5120" s="192" t="s">
        <v>4099</v>
      </c>
      <c r="J5120" s="184">
        <f>IF(F5120="USD", E5120, E5120 * IFERROR(VLOOKUP(F5120, EXCHANGE_RATE!A:B, 2, FALSE), "Currency not found"))</f>
        <v>4.2</v>
      </c>
      <c r="K5120" s="184">
        <f t="shared" si="465"/>
        <v>4.2</v>
      </c>
      <c r="L5120" s="184">
        <f>IF(C5120="MTS", B5120, B5120 * IFERROR(VLOOKUP(C5120, 'QTY_CONVERSIONS '!A:B, 2, FALSE), "Units not  found"))</f>
        <v>1.5</v>
      </c>
      <c r="M5120" s="185">
        <f t="shared" si="466"/>
        <v>6300</v>
      </c>
      <c r="N5120" s="143" t="str">
        <f>IFERROR(VLOOKUP(D5120, Product_Category!A:B, 2, FALSE), "Uncategorized")</f>
        <v>CMC</v>
      </c>
      <c r="O5120" s="186">
        <f t="shared" si="468"/>
        <v>4200</v>
      </c>
      <c r="P5120" s="185">
        <f t="shared" si="467"/>
        <v>6300</v>
      </c>
      <c r="Q5120" s="143">
        <v>2024</v>
      </c>
      <c r="R5120" s="143" t="str">
        <f>IFERROR(VLOOKUP(G5120,'SOURCE COMPANY'!A:B, 2, FALSE), "")</f>
        <v>GRADIENT PHARMA</v>
      </c>
      <c r="S5120" s="143" t="str">
        <f>IFERROR(VLOOKUP(H5120,'CUSTOMER NAME'!A:B, 2, FALSE), "")</f>
        <v>TO THE ORDER</v>
      </c>
    </row>
    <row r="5121" spans="1:19">
      <c r="A5121" s="133" t="s">
        <v>978</v>
      </c>
      <c r="B5121" s="131">
        <v>7000</v>
      </c>
      <c r="C5121" s="131" t="s">
        <v>7</v>
      </c>
      <c r="D5121" s="131" t="s">
        <v>1606</v>
      </c>
      <c r="E5121" s="260">
        <v>2.17</v>
      </c>
      <c r="F5121" s="131" t="s">
        <v>9</v>
      </c>
      <c r="G5121" s="118" t="s">
        <v>597</v>
      </c>
      <c r="H5121" s="134" t="s">
        <v>510</v>
      </c>
      <c r="I5121" s="192" t="s">
        <v>4099</v>
      </c>
      <c r="J5121" s="184">
        <f>IF(F5121="USD", E5121, E5121 * IFERROR(VLOOKUP(F5121, EXCHANGE_RATE!A:B, 2, FALSE), "Currency not found"))</f>
        <v>2.17</v>
      </c>
      <c r="K5121" s="184">
        <f t="shared" si="465"/>
        <v>2.17</v>
      </c>
      <c r="L5121" s="184">
        <f>IF(C5121="MTS", B5121, B5121 * IFERROR(VLOOKUP(C5121, 'QTY_CONVERSIONS '!A:B, 2, FALSE), "Units not  found"))</f>
        <v>7</v>
      </c>
      <c r="M5121" s="185">
        <f t="shared" si="466"/>
        <v>15190</v>
      </c>
      <c r="N5121" s="143" t="str">
        <f>IFERROR(VLOOKUP(D5121, Product_Category!A:B, 2, FALSE), "Uncategorized")</f>
        <v>MCC</v>
      </c>
      <c r="O5121" s="186">
        <f t="shared" si="468"/>
        <v>2170</v>
      </c>
      <c r="P5121" s="185">
        <f t="shared" si="467"/>
        <v>15190</v>
      </c>
      <c r="Q5121" s="143">
        <v>2024</v>
      </c>
      <c r="R5121" s="143" t="str">
        <f>IFERROR(VLOOKUP(G5121,'SOURCE COMPANY'!A:B, 2, FALSE), "")</f>
        <v>Shubham Pharmachem</v>
      </c>
      <c r="S5121" s="143" t="str">
        <f>IFERROR(VLOOKUP(H5121,'CUSTOMER NAME'!A:B, 2, FALSE), "")</f>
        <v>TO THE ORDER</v>
      </c>
    </row>
    <row r="5122" spans="1:19">
      <c r="A5122" s="133" t="s">
        <v>978</v>
      </c>
      <c r="B5122" s="131">
        <v>5800</v>
      </c>
      <c r="C5122" s="131" t="s">
        <v>7</v>
      </c>
      <c r="D5122" s="131" t="s">
        <v>266</v>
      </c>
      <c r="E5122" s="260">
        <v>1.18</v>
      </c>
      <c r="F5122" s="131" t="s">
        <v>9</v>
      </c>
      <c r="G5122" s="118" t="s">
        <v>597</v>
      </c>
      <c r="H5122" s="134" t="s">
        <v>510</v>
      </c>
      <c r="I5122" s="192" t="s">
        <v>4099</v>
      </c>
      <c r="J5122" s="184">
        <f>IF(F5122="USD", E5122, E5122 * IFERROR(VLOOKUP(F5122, EXCHANGE_RATE!A:B, 2, FALSE), "Currency not found"))</f>
        <v>1.18</v>
      </c>
      <c r="K5122" s="184">
        <f t="shared" ref="K5122:K5185" si="469">ROUNDUP(J5122,2)</f>
        <v>1.18</v>
      </c>
      <c r="L5122" s="184">
        <f>IF(C5122="MTS", B5122, B5122 * IFERROR(VLOOKUP(C5122, 'QTY_CONVERSIONS '!A:B, 2, FALSE), "Units not  found"))</f>
        <v>5.8</v>
      </c>
      <c r="M5122" s="185">
        <f t="shared" ref="M5122:M5185" si="470">B5122*K5122</f>
        <v>6844</v>
      </c>
      <c r="N5122" s="143" t="str">
        <f>IFERROR(VLOOKUP(D5122, Product_Category!A:B, 2, FALSE), "Uncategorized")</f>
        <v>MCC</v>
      </c>
      <c r="O5122" s="186">
        <f t="shared" si="468"/>
        <v>1180</v>
      </c>
      <c r="P5122" s="185">
        <f t="shared" ref="P5122:P5185" si="471">L5122*O5122</f>
        <v>6844</v>
      </c>
      <c r="Q5122" s="143">
        <v>2024</v>
      </c>
      <c r="R5122" s="143" t="str">
        <f>IFERROR(VLOOKUP(G5122,'SOURCE COMPANY'!A:B, 2, FALSE), "")</f>
        <v>Shubham Pharmachem</v>
      </c>
      <c r="S5122" s="143" t="str">
        <f>IFERROR(VLOOKUP(H5122,'CUSTOMER NAME'!A:B, 2, FALSE), "")</f>
        <v>TO THE ORDER</v>
      </c>
    </row>
    <row r="5123" spans="1:19">
      <c r="A5123" s="133" t="s">
        <v>978</v>
      </c>
      <c r="B5123" s="131">
        <v>4000</v>
      </c>
      <c r="C5123" s="131" t="s">
        <v>7</v>
      </c>
      <c r="D5123" s="131" t="s">
        <v>910</v>
      </c>
      <c r="E5123" s="260">
        <v>1.51</v>
      </c>
      <c r="F5123" s="131" t="s">
        <v>9</v>
      </c>
      <c r="G5123" s="118" t="s">
        <v>597</v>
      </c>
      <c r="H5123" s="134" t="s">
        <v>510</v>
      </c>
      <c r="I5123" s="192" t="s">
        <v>4099</v>
      </c>
      <c r="J5123" s="184">
        <f>IF(F5123="USD", E5123, E5123 * IFERROR(VLOOKUP(F5123, EXCHANGE_RATE!A:B, 2, FALSE), "Currency not found"))</f>
        <v>1.51</v>
      </c>
      <c r="K5123" s="184">
        <f t="shared" si="469"/>
        <v>1.51</v>
      </c>
      <c r="L5123" s="184">
        <f>IF(C5123="MTS", B5123, B5123 * IFERROR(VLOOKUP(C5123, 'QTY_CONVERSIONS '!A:B, 2, FALSE), "Units not  found"))</f>
        <v>4</v>
      </c>
      <c r="M5123" s="185">
        <f t="shared" si="470"/>
        <v>6040</v>
      </c>
      <c r="N5123" s="143" t="str">
        <f>IFERROR(VLOOKUP(D5123, Product_Category!A:B, 2, FALSE), "Uncategorized")</f>
        <v>MAGNESIUM STEARATE</v>
      </c>
      <c r="O5123" s="186">
        <f t="shared" ref="O5123:O5186" si="472">K5123*1000</f>
        <v>1510</v>
      </c>
      <c r="P5123" s="185">
        <f t="shared" si="471"/>
        <v>6040</v>
      </c>
      <c r="Q5123" s="143">
        <v>2024</v>
      </c>
      <c r="R5123" s="143" t="str">
        <f>IFERROR(VLOOKUP(G5123,'SOURCE COMPANY'!A:B, 2, FALSE), "")</f>
        <v>Shubham Pharmachem</v>
      </c>
      <c r="S5123" s="143" t="str">
        <f>IFERROR(VLOOKUP(H5123,'CUSTOMER NAME'!A:B, 2, FALSE), "")</f>
        <v>TO THE ORDER</v>
      </c>
    </row>
    <row r="5124" spans="1:19">
      <c r="A5124" s="135" t="s">
        <v>978</v>
      </c>
      <c r="B5124" s="132">
        <v>8000</v>
      </c>
      <c r="C5124" s="132" t="s">
        <v>7</v>
      </c>
      <c r="D5124" s="132" t="s">
        <v>910</v>
      </c>
      <c r="E5124" s="261">
        <v>1.72</v>
      </c>
      <c r="F5124" s="132" t="s">
        <v>9</v>
      </c>
      <c r="G5124" s="118" t="s">
        <v>597</v>
      </c>
      <c r="H5124" s="136" t="s">
        <v>510</v>
      </c>
      <c r="I5124" s="192" t="s">
        <v>4099</v>
      </c>
      <c r="J5124" s="184">
        <f>IF(F5124="USD", E5124, E5124 * IFERROR(VLOOKUP(F5124, EXCHANGE_RATE!A:B, 2, FALSE), "Currency not found"))</f>
        <v>1.72</v>
      </c>
      <c r="K5124" s="184">
        <f t="shared" si="469"/>
        <v>1.72</v>
      </c>
      <c r="L5124" s="184">
        <f>IF(C5124="MTS", B5124, B5124 * IFERROR(VLOOKUP(C5124, 'QTY_CONVERSIONS '!A:B, 2, FALSE), "Units not  found"))</f>
        <v>8</v>
      </c>
      <c r="M5124" s="185">
        <f t="shared" si="470"/>
        <v>13760</v>
      </c>
      <c r="N5124" s="143" t="str">
        <f>IFERROR(VLOOKUP(D5124, Product_Category!A:B, 2, FALSE), "Uncategorized")</f>
        <v>MAGNESIUM STEARATE</v>
      </c>
      <c r="O5124" s="186">
        <f t="shared" si="472"/>
        <v>1720</v>
      </c>
      <c r="P5124" s="185">
        <f t="shared" si="471"/>
        <v>13760</v>
      </c>
      <c r="Q5124" s="143">
        <v>2024</v>
      </c>
      <c r="R5124" s="143" t="str">
        <f>IFERROR(VLOOKUP(G5124,'SOURCE COMPANY'!A:B, 2, FALSE), "")</f>
        <v>Shubham Pharmachem</v>
      </c>
      <c r="S5124" s="143" t="str">
        <f>IFERROR(VLOOKUP(H5124,'CUSTOMER NAME'!A:B, 2, FALSE), "")</f>
        <v>TO THE ORDER</v>
      </c>
    </row>
    <row r="5125" spans="1:19">
      <c r="A5125" s="137" t="s">
        <v>1317</v>
      </c>
      <c r="B5125" s="138">
        <v>100</v>
      </c>
      <c r="C5125" s="138" t="s">
        <v>7</v>
      </c>
      <c r="D5125" s="138" t="s">
        <v>3852</v>
      </c>
      <c r="E5125" s="263">
        <v>33.5</v>
      </c>
      <c r="F5125" s="138" t="s">
        <v>9</v>
      </c>
      <c r="G5125" s="131" t="s">
        <v>4061</v>
      </c>
      <c r="H5125" s="139" t="s">
        <v>4197</v>
      </c>
      <c r="I5125" s="192" t="s">
        <v>4099</v>
      </c>
      <c r="J5125" s="184">
        <f>IF(F5125="USD", E5125, E5125 * IFERROR(VLOOKUP(F5125, EXCHANGE_RATE!A:B, 2, FALSE), "Currency not found"))</f>
        <v>33.5</v>
      </c>
      <c r="K5125" s="184">
        <f t="shared" si="469"/>
        <v>33.5</v>
      </c>
      <c r="L5125" s="184">
        <f>IF(C5125="MTS", B5125, B5125 * IFERROR(VLOOKUP(C5125, 'QTY_CONVERSIONS '!A:B, 2, FALSE), "Units not  found"))</f>
        <v>0.1</v>
      </c>
      <c r="M5125" s="185">
        <f t="shared" si="470"/>
        <v>3350</v>
      </c>
      <c r="N5125" s="143" t="str">
        <f>IFERROR(VLOOKUP(D5125, Product_Category!A:B, 2, FALSE), "Uncategorized")</f>
        <v>CMC</v>
      </c>
      <c r="O5125" s="186">
        <f t="shared" si="472"/>
        <v>33500</v>
      </c>
      <c r="P5125" s="185">
        <f t="shared" si="471"/>
        <v>3350</v>
      </c>
      <c r="Q5125" s="143">
        <v>2024</v>
      </c>
      <c r="R5125" s="143" t="str">
        <f>IFERROR(VLOOKUP(G5125,'SOURCE COMPANY'!A:B, 2, FALSE), "")</f>
        <v>Arihant Innochem</v>
      </c>
      <c r="S5125" s="143" t="str">
        <f>IFERROR(VLOOKUP(H5125,'CUSTOMER NAME'!A:B, 2, FALSE), "")</f>
        <v>OMAN PHARMA</v>
      </c>
    </row>
    <row r="5126" spans="1:19">
      <c r="A5126" s="133" t="s">
        <v>988</v>
      </c>
      <c r="B5126" s="131">
        <v>10000</v>
      </c>
      <c r="C5126" s="131" t="s">
        <v>7</v>
      </c>
      <c r="D5126" s="131" t="s">
        <v>3106</v>
      </c>
      <c r="E5126" s="260">
        <v>3</v>
      </c>
      <c r="F5126" s="131" t="s">
        <v>9</v>
      </c>
      <c r="G5126" s="118" t="s">
        <v>549</v>
      </c>
      <c r="H5126" s="198" t="s">
        <v>1318</v>
      </c>
      <c r="I5126" s="192" t="s">
        <v>4099</v>
      </c>
      <c r="J5126" s="184">
        <f>IF(F5126="USD", E5126, E5126 * IFERROR(VLOOKUP(F5126, EXCHANGE_RATE!A:B, 2, FALSE), "Currency not found"))</f>
        <v>3</v>
      </c>
      <c r="K5126" s="184">
        <f t="shared" si="469"/>
        <v>3</v>
      </c>
      <c r="L5126" s="184">
        <f>IF(C5126="MTS", B5126, B5126 * IFERROR(VLOOKUP(C5126, 'QTY_CONVERSIONS '!A:B, 2, FALSE), "Units not  found"))</f>
        <v>10</v>
      </c>
      <c r="M5126" s="185">
        <f t="shared" si="470"/>
        <v>30000</v>
      </c>
      <c r="N5126" s="143" t="str">
        <f>IFERROR(VLOOKUP(D5126, Product_Category!A:B, 2, FALSE), "Uncategorized")</f>
        <v>MCC</v>
      </c>
      <c r="O5126" s="186">
        <f t="shared" si="472"/>
        <v>3000</v>
      </c>
      <c r="P5126" s="185">
        <f t="shared" si="471"/>
        <v>30000</v>
      </c>
      <c r="Q5126" s="143">
        <v>2024</v>
      </c>
      <c r="R5126" s="143" t="str">
        <f>IFERROR(VLOOKUP(G5126,'SOURCE COMPANY'!A:B, 2, FALSE), "")</f>
        <v>DIP CHEM</v>
      </c>
      <c r="S5126" s="143" t="str">
        <f>IFERROR(VLOOKUP(H5126,'CUSTOMER NAME'!A:B, 2, FALSE), "")</f>
        <v>Atco Labs</v>
      </c>
    </row>
    <row r="5127" spans="1:19">
      <c r="A5127" s="133" t="s">
        <v>988</v>
      </c>
      <c r="B5127" s="131">
        <v>10000</v>
      </c>
      <c r="C5127" s="131" t="s">
        <v>7</v>
      </c>
      <c r="D5127" s="131" t="s">
        <v>3050</v>
      </c>
      <c r="E5127" s="260">
        <v>2.57</v>
      </c>
      <c r="F5127" s="131" t="s">
        <v>9</v>
      </c>
      <c r="G5127" s="118" t="s">
        <v>549</v>
      </c>
      <c r="H5127" s="134" t="s">
        <v>2019</v>
      </c>
      <c r="I5127" s="192" t="s">
        <v>4099</v>
      </c>
      <c r="J5127" s="184">
        <f>IF(F5127="USD", E5127, E5127 * IFERROR(VLOOKUP(F5127, EXCHANGE_RATE!A:B, 2, FALSE), "Currency not found"))</f>
        <v>2.57</v>
      </c>
      <c r="K5127" s="184">
        <f t="shared" si="469"/>
        <v>2.57</v>
      </c>
      <c r="L5127" s="184">
        <f>IF(C5127="MTS", B5127, B5127 * IFERROR(VLOOKUP(C5127, 'QTY_CONVERSIONS '!A:B, 2, FALSE), "Units not  found"))</f>
        <v>10</v>
      </c>
      <c r="M5127" s="185">
        <f t="shared" si="470"/>
        <v>25700</v>
      </c>
      <c r="N5127" s="143" t="str">
        <f>IFERROR(VLOOKUP(D5127, Product_Category!A:B, 2, FALSE), "Uncategorized")</f>
        <v>MCC</v>
      </c>
      <c r="O5127" s="186">
        <f t="shared" si="472"/>
        <v>2570</v>
      </c>
      <c r="P5127" s="185">
        <f t="shared" si="471"/>
        <v>25700</v>
      </c>
      <c r="Q5127" s="143">
        <v>2024</v>
      </c>
      <c r="R5127" s="143" t="str">
        <f>IFERROR(VLOOKUP(G5127,'SOURCE COMPANY'!A:B, 2, FALSE), "")</f>
        <v>DIP CHEM</v>
      </c>
      <c r="S5127" s="143" t="str">
        <f>IFERROR(VLOOKUP(H5127,'CUSTOMER NAME'!A:B, 2, FALSE), "")</f>
        <v>SAMI PHARMA</v>
      </c>
    </row>
    <row r="5128" spans="1:19">
      <c r="A5128" s="135" t="s">
        <v>988</v>
      </c>
      <c r="B5128" s="132">
        <v>2000</v>
      </c>
      <c r="C5128" s="132" t="s">
        <v>7</v>
      </c>
      <c r="D5128" s="132" t="s">
        <v>3897</v>
      </c>
      <c r="E5128" s="261">
        <v>3.47</v>
      </c>
      <c r="F5128" s="132" t="s">
        <v>9</v>
      </c>
      <c r="G5128" s="143" t="s">
        <v>732</v>
      </c>
      <c r="H5128" s="136" t="s">
        <v>510</v>
      </c>
      <c r="I5128" s="192" t="s">
        <v>4099</v>
      </c>
      <c r="J5128" s="184">
        <f>IF(F5128="USD", E5128, E5128 * IFERROR(VLOOKUP(F5128, EXCHANGE_RATE!A:B, 2, FALSE), "Currency not found"))</f>
        <v>3.47</v>
      </c>
      <c r="K5128" s="184">
        <f t="shared" si="469"/>
        <v>3.47</v>
      </c>
      <c r="L5128" s="184">
        <f>IF(C5128="MTS", B5128, B5128 * IFERROR(VLOOKUP(C5128, 'QTY_CONVERSIONS '!A:B, 2, FALSE), "Units not  found"))</f>
        <v>2</v>
      </c>
      <c r="M5128" s="185">
        <f t="shared" si="470"/>
        <v>6940</v>
      </c>
      <c r="N5128" s="143" t="str">
        <f>IFERROR(VLOOKUP(D5128, Product_Category!A:B, 2, FALSE), "Uncategorized")</f>
        <v>CROSCARMELLOSE SODIUM</v>
      </c>
      <c r="O5128" s="186">
        <f t="shared" si="472"/>
        <v>3470</v>
      </c>
      <c r="P5128" s="185">
        <f t="shared" si="471"/>
        <v>6940</v>
      </c>
      <c r="Q5128" s="143">
        <v>2024</v>
      </c>
      <c r="R5128" s="143" t="str">
        <f>IFERROR(VLOOKUP(G5128,'SOURCE COMPANY'!A:B, 2, FALSE), "")</f>
        <v>MAPLE BIOTECH</v>
      </c>
      <c r="S5128" s="143" t="str">
        <f>IFERROR(VLOOKUP(H5128,'CUSTOMER NAME'!A:B, 2, FALSE), "")</f>
        <v>TO THE ORDER</v>
      </c>
    </row>
    <row r="5129" spans="1:19">
      <c r="A5129" s="133" t="s">
        <v>996</v>
      </c>
      <c r="B5129" s="131">
        <v>150</v>
      </c>
      <c r="C5129" s="131" t="s">
        <v>7</v>
      </c>
      <c r="D5129" s="131" t="s">
        <v>4115</v>
      </c>
      <c r="E5129" s="260">
        <v>3.65</v>
      </c>
      <c r="F5129" s="131" t="s">
        <v>9</v>
      </c>
      <c r="G5129" s="143" t="s">
        <v>530</v>
      </c>
      <c r="H5129" s="134" t="s">
        <v>510</v>
      </c>
      <c r="I5129" s="192" t="s">
        <v>4099</v>
      </c>
      <c r="J5129" s="184">
        <f>IF(F5129="USD", E5129, E5129 * IFERROR(VLOOKUP(F5129, EXCHANGE_RATE!A:B, 2, FALSE), "Currency not found"))</f>
        <v>3.65</v>
      </c>
      <c r="K5129" s="184">
        <f t="shared" si="469"/>
        <v>3.65</v>
      </c>
      <c r="L5129" s="184">
        <f>IF(C5129="MTS", B5129, B5129 * IFERROR(VLOOKUP(C5129, 'QTY_CONVERSIONS '!A:B, 2, FALSE), "Units not  found"))</f>
        <v>0.15</v>
      </c>
      <c r="M5129" s="185">
        <f t="shared" si="470"/>
        <v>547.5</v>
      </c>
      <c r="N5129" s="143" t="str">
        <f>IFERROR(VLOOKUP(D5129, Product_Category!A:B, 2, FALSE), "Uncategorized")</f>
        <v>MCC</v>
      </c>
      <c r="O5129" s="186">
        <f t="shared" si="472"/>
        <v>3650</v>
      </c>
      <c r="P5129" s="185">
        <f t="shared" si="471"/>
        <v>547.5</v>
      </c>
      <c r="Q5129" s="143">
        <v>2024</v>
      </c>
      <c r="R5129" s="143" t="str">
        <f>IFERROR(VLOOKUP(G5129,'SOURCE COMPANY'!A:B, 2, FALSE), "")</f>
        <v>NITIKA PHARMA</v>
      </c>
      <c r="S5129" s="143" t="str">
        <f>IFERROR(VLOOKUP(H5129,'CUSTOMER NAME'!A:B, 2, FALSE), "")</f>
        <v>TO THE ORDER</v>
      </c>
    </row>
    <row r="5130" spans="1:19">
      <c r="A5130" s="133" t="s">
        <v>996</v>
      </c>
      <c r="B5130" s="131">
        <v>50</v>
      </c>
      <c r="C5130" s="131" t="s">
        <v>7</v>
      </c>
      <c r="D5130" s="131" t="s">
        <v>4119</v>
      </c>
      <c r="E5130" s="260">
        <v>7.06</v>
      </c>
      <c r="F5130" s="131" t="s">
        <v>9</v>
      </c>
      <c r="G5130" s="143" t="s">
        <v>530</v>
      </c>
      <c r="H5130" s="134" t="s">
        <v>510</v>
      </c>
      <c r="I5130" s="192" t="s">
        <v>4099</v>
      </c>
      <c r="J5130" s="184">
        <f>IF(F5130="USD", E5130, E5130 * IFERROR(VLOOKUP(F5130, EXCHANGE_RATE!A:B, 2, FALSE), "Currency not found"))</f>
        <v>7.06</v>
      </c>
      <c r="K5130" s="184">
        <f t="shared" si="469"/>
        <v>7.06</v>
      </c>
      <c r="L5130" s="184">
        <f>IF(C5130="MTS", B5130, B5130 * IFERROR(VLOOKUP(C5130, 'QTY_CONVERSIONS '!A:B, 2, FALSE), "Units not  found"))</f>
        <v>0.05</v>
      </c>
      <c r="M5130" s="185">
        <f t="shared" si="470"/>
        <v>353</v>
      </c>
      <c r="N5130" s="143" t="str">
        <f>IFERROR(VLOOKUP(D5130, Product_Category!A:B, 2, FALSE), "Uncategorized")</f>
        <v>MCC</v>
      </c>
      <c r="O5130" s="186">
        <f t="shared" si="472"/>
        <v>7060</v>
      </c>
      <c r="P5130" s="185">
        <f t="shared" si="471"/>
        <v>353</v>
      </c>
      <c r="Q5130" s="143">
        <v>2024</v>
      </c>
      <c r="R5130" s="143" t="str">
        <f>IFERROR(VLOOKUP(G5130,'SOURCE COMPANY'!A:B, 2, FALSE), "")</f>
        <v>NITIKA PHARMA</v>
      </c>
      <c r="S5130" s="143" t="str">
        <f>IFERROR(VLOOKUP(H5130,'CUSTOMER NAME'!A:B, 2, FALSE), "")</f>
        <v>TO THE ORDER</v>
      </c>
    </row>
    <row r="5131" spans="1:19">
      <c r="A5131" s="135" t="s">
        <v>996</v>
      </c>
      <c r="B5131" s="132">
        <v>150</v>
      </c>
      <c r="C5131" s="132" t="s">
        <v>7</v>
      </c>
      <c r="D5131" s="132" t="s">
        <v>4120</v>
      </c>
      <c r="E5131" s="261">
        <v>3.5</v>
      </c>
      <c r="F5131" s="132" t="s">
        <v>9</v>
      </c>
      <c r="G5131" s="143" t="s">
        <v>530</v>
      </c>
      <c r="H5131" s="136" t="s">
        <v>510</v>
      </c>
      <c r="I5131" s="192" t="s">
        <v>4099</v>
      </c>
      <c r="J5131" s="184">
        <f>IF(F5131="USD", E5131, E5131 * IFERROR(VLOOKUP(F5131, EXCHANGE_RATE!A:B, 2, FALSE), "Currency not found"))</f>
        <v>3.5</v>
      </c>
      <c r="K5131" s="184">
        <f t="shared" si="469"/>
        <v>3.5</v>
      </c>
      <c r="L5131" s="184">
        <f>IF(C5131="MTS", B5131, B5131 * IFERROR(VLOOKUP(C5131, 'QTY_CONVERSIONS '!A:B, 2, FALSE), "Units not  found"))</f>
        <v>0.15</v>
      </c>
      <c r="M5131" s="185">
        <f t="shared" si="470"/>
        <v>525</v>
      </c>
      <c r="N5131" s="143" t="str">
        <f>IFERROR(VLOOKUP(D5131, Product_Category!A:B, 2, FALSE), "Uncategorized")</f>
        <v>MCC</v>
      </c>
      <c r="O5131" s="186">
        <f t="shared" si="472"/>
        <v>3500</v>
      </c>
      <c r="P5131" s="185">
        <f t="shared" si="471"/>
        <v>525</v>
      </c>
      <c r="Q5131" s="143">
        <v>2024</v>
      </c>
      <c r="R5131" s="143" t="str">
        <f>IFERROR(VLOOKUP(G5131,'SOURCE COMPANY'!A:B, 2, FALSE), "")</f>
        <v>NITIKA PHARMA</v>
      </c>
      <c r="S5131" s="143" t="str">
        <f>IFERROR(VLOOKUP(H5131,'CUSTOMER NAME'!A:B, 2, FALSE), "")</f>
        <v>TO THE ORDER</v>
      </c>
    </row>
    <row r="5132" spans="1:19">
      <c r="A5132" s="133" t="s">
        <v>1000</v>
      </c>
      <c r="B5132" s="131">
        <v>12000</v>
      </c>
      <c r="C5132" s="131" t="s">
        <v>7</v>
      </c>
      <c r="D5132" s="131" t="s">
        <v>798</v>
      </c>
      <c r="E5132" s="260">
        <v>1.19</v>
      </c>
      <c r="F5132" s="131" t="s">
        <v>9</v>
      </c>
      <c r="G5132" s="131" t="s">
        <v>2783</v>
      </c>
      <c r="H5132" s="198" t="s">
        <v>714</v>
      </c>
      <c r="I5132" s="192" t="s">
        <v>4099</v>
      </c>
      <c r="J5132" s="184">
        <f>IF(F5132="USD", E5132, E5132 * IFERROR(VLOOKUP(F5132, EXCHANGE_RATE!A:B, 2, FALSE), "Currency not found"))</f>
        <v>1.19</v>
      </c>
      <c r="K5132" s="184">
        <f t="shared" si="469"/>
        <v>1.19</v>
      </c>
      <c r="L5132" s="184">
        <f>IF(C5132="MTS", B5132, B5132 * IFERROR(VLOOKUP(C5132, 'QTY_CONVERSIONS '!A:B, 2, FALSE), "Units not  found"))</f>
        <v>12</v>
      </c>
      <c r="M5132" s="185">
        <f t="shared" si="470"/>
        <v>14280</v>
      </c>
      <c r="N5132" s="143" t="str">
        <f>IFERROR(VLOOKUP(D5132, Product_Category!A:B, 2, FALSE), "Uncategorized")</f>
        <v>CMC</v>
      </c>
      <c r="O5132" s="186">
        <f t="shared" si="472"/>
        <v>1190</v>
      </c>
      <c r="P5132" s="185">
        <f t="shared" si="471"/>
        <v>14280</v>
      </c>
      <c r="Q5132" s="143">
        <v>2024</v>
      </c>
      <c r="R5132" s="143" t="str">
        <f>IFERROR(VLOOKUP(G5132,'SOURCE COMPANY'!A:B, 2, FALSE), "")</f>
        <v>Dhariyal Polymers</v>
      </c>
      <c r="S5132" s="143" t="str">
        <f>IFERROR(VLOOKUP(H5132,'CUSTOMER NAME'!A:B, 2, FALSE), "")</f>
        <v>Balayan Bay Batangas</v>
      </c>
    </row>
    <row r="5133" spans="1:19">
      <c r="A5133" s="135" t="s">
        <v>1000</v>
      </c>
      <c r="B5133" s="132">
        <v>100</v>
      </c>
      <c r="C5133" s="132" t="s">
        <v>7</v>
      </c>
      <c r="D5133" s="132" t="s">
        <v>3852</v>
      </c>
      <c r="E5133" s="261">
        <v>16</v>
      </c>
      <c r="F5133" s="132" t="s">
        <v>9</v>
      </c>
      <c r="G5133" s="143" t="s">
        <v>732</v>
      </c>
      <c r="H5133" s="136" t="s">
        <v>4198</v>
      </c>
      <c r="I5133" s="192" t="s">
        <v>4099</v>
      </c>
      <c r="J5133" s="184">
        <f>IF(F5133="USD", E5133, E5133 * IFERROR(VLOOKUP(F5133, EXCHANGE_RATE!A:B, 2, FALSE), "Currency not found"))</f>
        <v>16</v>
      </c>
      <c r="K5133" s="184">
        <f t="shared" si="469"/>
        <v>16</v>
      </c>
      <c r="L5133" s="184">
        <f>IF(C5133="MTS", B5133, B5133 * IFERROR(VLOOKUP(C5133, 'QTY_CONVERSIONS '!A:B, 2, FALSE), "Units not  found"))</f>
        <v>0.1</v>
      </c>
      <c r="M5133" s="185">
        <f t="shared" si="470"/>
        <v>1600</v>
      </c>
      <c r="N5133" s="143" t="str">
        <f>IFERROR(VLOOKUP(D5133, Product_Category!A:B, 2, FALSE), "Uncategorized")</f>
        <v>CMC</v>
      </c>
      <c r="O5133" s="186">
        <f t="shared" si="472"/>
        <v>16000</v>
      </c>
      <c r="P5133" s="185">
        <f t="shared" si="471"/>
        <v>1600</v>
      </c>
      <c r="Q5133" s="143">
        <v>2024</v>
      </c>
      <c r="R5133" s="143" t="str">
        <f>IFERROR(VLOOKUP(G5133,'SOURCE COMPANY'!A:B, 2, FALSE), "")</f>
        <v>MAPLE BIOTECH</v>
      </c>
      <c r="S5133" s="143" t="str">
        <f>IFERROR(VLOOKUP(H5133,'CUSTOMER NAME'!A:B, 2, FALSE), "")</f>
        <v>UNILAB INC,</v>
      </c>
    </row>
    <row r="5134" spans="1:19">
      <c r="A5134" s="137" t="s">
        <v>1003</v>
      </c>
      <c r="B5134" s="138">
        <v>19200</v>
      </c>
      <c r="C5134" s="138" t="s">
        <v>7</v>
      </c>
      <c r="D5134" s="138" t="s">
        <v>266</v>
      </c>
      <c r="E5134" s="263">
        <v>2.02</v>
      </c>
      <c r="F5134" s="138" t="s">
        <v>1718</v>
      </c>
      <c r="G5134" s="118" t="s">
        <v>557</v>
      </c>
      <c r="H5134" s="139" t="s">
        <v>510</v>
      </c>
      <c r="I5134" s="192" t="s">
        <v>4099</v>
      </c>
      <c r="J5134" s="184">
        <f>IF(F5134="USD", E5134, E5134 * IFERROR(VLOOKUP(F5134, EXCHANGE_RATE!A:B, 2, FALSE), "Currency not found"))</f>
        <v>2.1614</v>
      </c>
      <c r="K5134" s="184">
        <f t="shared" si="469"/>
        <v>2.17</v>
      </c>
      <c r="L5134" s="184">
        <f>IF(C5134="MTS", B5134, B5134 * IFERROR(VLOOKUP(C5134, 'QTY_CONVERSIONS '!A:B, 2, FALSE), "Units not  found"))</f>
        <v>19.2</v>
      </c>
      <c r="M5134" s="185">
        <f t="shared" si="470"/>
        <v>41664</v>
      </c>
      <c r="N5134" s="143" t="str">
        <f>IFERROR(VLOOKUP(D5134, Product_Category!A:B, 2, FALSE), "Uncategorized")</f>
        <v>MCC</v>
      </c>
      <c r="O5134" s="186">
        <f t="shared" si="472"/>
        <v>2170</v>
      </c>
      <c r="P5134" s="185">
        <f t="shared" si="471"/>
        <v>41664</v>
      </c>
      <c r="Q5134" s="143">
        <v>2024</v>
      </c>
      <c r="R5134" s="143" t="str">
        <f>IFERROR(VLOOKUP(G5134,'SOURCE COMPANY'!A:B, 2, FALSE), "")</f>
        <v>N B ENTREPRENEURS</v>
      </c>
      <c r="S5134" s="143" t="str">
        <f>IFERROR(VLOOKUP(H5134,'CUSTOMER NAME'!A:B, 2, FALSE), "")</f>
        <v>TO THE ORDER</v>
      </c>
    </row>
    <row r="5135" spans="1:19">
      <c r="A5135" s="133" t="s">
        <v>1012</v>
      </c>
      <c r="B5135" s="131">
        <v>1</v>
      </c>
      <c r="C5135" s="131" t="s">
        <v>7</v>
      </c>
      <c r="D5135" s="131" t="s">
        <v>266</v>
      </c>
      <c r="E5135" s="260">
        <v>9.5500000000000007</v>
      </c>
      <c r="F5135" s="131" t="s">
        <v>9</v>
      </c>
      <c r="G5135" s="120" t="s">
        <v>3224</v>
      </c>
      <c r="H5135" s="134" t="s">
        <v>3225</v>
      </c>
      <c r="I5135" s="192" t="s">
        <v>4099</v>
      </c>
      <c r="J5135" s="184">
        <f>IF(F5135="USD", E5135, E5135 * IFERROR(VLOOKUP(F5135, EXCHANGE_RATE!A:B, 2, FALSE), "Currency not found"))</f>
        <v>9.5500000000000007</v>
      </c>
      <c r="K5135" s="184">
        <f t="shared" si="469"/>
        <v>9.5500000000000007</v>
      </c>
      <c r="L5135" s="184">
        <f>IF(C5135="MTS", B5135, B5135 * IFERROR(VLOOKUP(C5135, 'QTY_CONVERSIONS '!A:B, 2, FALSE), "Units not  found"))</f>
        <v>1E-3</v>
      </c>
      <c r="M5135" s="185">
        <f t="shared" si="470"/>
        <v>9.5500000000000007</v>
      </c>
      <c r="N5135" s="143" t="str">
        <f>IFERROR(VLOOKUP(D5135, Product_Category!A:B, 2, FALSE), "Uncategorized")</f>
        <v>MCC</v>
      </c>
      <c r="O5135" s="186">
        <f t="shared" si="472"/>
        <v>9550</v>
      </c>
      <c r="P5135" s="185">
        <f t="shared" si="471"/>
        <v>9.5500000000000007</v>
      </c>
      <c r="Q5135" s="143">
        <v>2024</v>
      </c>
      <c r="R5135" s="143" t="str">
        <f>IFERROR(VLOOKUP(G5135,'SOURCE COMPANY'!A:B, 2, FALSE), "")</f>
        <v>BIONIFY BIOSCIENCE</v>
      </c>
      <c r="S5135" s="143" t="str">
        <f>IFERROR(VLOOKUP(H5135,'CUSTOMER NAME'!A:B, 2, FALSE), "")</f>
        <v>LLC SAYNS</v>
      </c>
    </row>
    <row r="5136" spans="1:19">
      <c r="A5136" s="133" t="s">
        <v>1012</v>
      </c>
      <c r="B5136" s="131">
        <v>4000</v>
      </c>
      <c r="C5136" s="131" t="s">
        <v>7</v>
      </c>
      <c r="D5136" s="131" t="s">
        <v>611</v>
      </c>
      <c r="E5136" s="260">
        <v>2.2799999999999998</v>
      </c>
      <c r="F5136" s="131" t="s">
        <v>9</v>
      </c>
      <c r="G5136" s="120" t="s">
        <v>529</v>
      </c>
      <c r="H5136" s="134" t="s">
        <v>510</v>
      </c>
      <c r="I5136" s="192" t="s">
        <v>4099</v>
      </c>
      <c r="J5136" s="184">
        <f>IF(F5136="USD", E5136, E5136 * IFERROR(VLOOKUP(F5136, EXCHANGE_RATE!A:B, 2, FALSE), "Currency not found"))</f>
        <v>2.2799999999999998</v>
      </c>
      <c r="K5136" s="184">
        <f t="shared" si="469"/>
        <v>2.2799999999999998</v>
      </c>
      <c r="L5136" s="184">
        <f>IF(C5136="MTS", B5136, B5136 * IFERROR(VLOOKUP(C5136, 'QTY_CONVERSIONS '!A:B, 2, FALSE), "Units not  found"))</f>
        <v>4</v>
      </c>
      <c r="M5136" s="185">
        <f t="shared" si="470"/>
        <v>9120</v>
      </c>
      <c r="N5136" s="143" t="str">
        <f>IFERROR(VLOOKUP(D5136, Product_Category!A:B, 2, FALSE), "Uncategorized")</f>
        <v>MCC</v>
      </c>
      <c r="O5136" s="186">
        <f t="shared" si="472"/>
        <v>2280</v>
      </c>
      <c r="P5136" s="185">
        <f t="shared" si="471"/>
        <v>9120</v>
      </c>
      <c r="Q5136" s="143">
        <v>2024</v>
      </c>
      <c r="R5136" s="143" t="str">
        <f>IFERROR(VLOOKUP(G5136,'SOURCE COMPANY'!A:B, 2, FALSE), "")</f>
        <v>Ankit Pulps &amp; Boards</v>
      </c>
      <c r="S5136" s="143" t="str">
        <f>IFERROR(VLOOKUP(H5136,'CUSTOMER NAME'!A:B, 2, FALSE), "")</f>
        <v>TO THE ORDER</v>
      </c>
    </row>
    <row r="5137" spans="1:19">
      <c r="A5137" s="133" t="s">
        <v>1012</v>
      </c>
      <c r="B5137" s="131">
        <v>5600.0000000000009</v>
      </c>
      <c r="C5137" s="131" t="s">
        <v>7</v>
      </c>
      <c r="D5137" s="131" t="s">
        <v>611</v>
      </c>
      <c r="E5137" s="260">
        <v>2.2799999999999998</v>
      </c>
      <c r="F5137" s="131" t="s">
        <v>9</v>
      </c>
      <c r="G5137" s="120" t="s">
        <v>529</v>
      </c>
      <c r="H5137" s="134" t="s">
        <v>510</v>
      </c>
      <c r="I5137" s="192" t="s">
        <v>4099</v>
      </c>
      <c r="J5137" s="184">
        <f>IF(F5137="USD", E5137, E5137 * IFERROR(VLOOKUP(F5137, EXCHANGE_RATE!A:B, 2, FALSE), "Currency not found"))</f>
        <v>2.2799999999999998</v>
      </c>
      <c r="K5137" s="184">
        <f t="shared" si="469"/>
        <v>2.2799999999999998</v>
      </c>
      <c r="L5137" s="184">
        <f>IF(C5137="MTS", B5137, B5137 * IFERROR(VLOOKUP(C5137, 'QTY_CONVERSIONS '!A:B, 2, FALSE), "Units not  found"))</f>
        <v>5.6000000000000014</v>
      </c>
      <c r="M5137" s="185">
        <f t="shared" si="470"/>
        <v>12768.000000000002</v>
      </c>
      <c r="N5137" s="143" t="str">
        <f>IFERROR(VLOOKUP(D5137, Product_Category!A:B, 2, FALSE), "Uncategorized")</f>
        <v>MCC</v>
      </c>
      <c r="O5137" s="186">
        <f t="shared" si="472"/>
        <v>2280</v>
      </c>
      <c r="P5137" s="185">
        <f t="shared" si="471"/>
        <v>12768.000000000004</v>
      </c>
      <c r="Q5137" s="143">
        <v>2024</v>
      </c>
      <c r="R5137" s="143" t="str">
        <f>IFERROR(VLOOKUP(G5137,'SOURCE COMPANY'!A:B, 2, FALSE), "")</f>
        <v>Ankit Pulps &amp; Boards</v>
      </c>
      <c r="S5137" s="143" t="str">
        <f>IFERROR(VLOOKUP(H5137,'CUSTOMER NAME'!A:B, 2, FALSE), "")</f>
        <v>TO THE ORDER</v>
      </c>
    </row>
    <row r="5138" spans="1:19">
      <c r="A5138" s="133" t="s">
        <v>1012</v>
      </c>
      <c r="B5138" s="131">
        <v>8000</v>
      </c>
      <c r="C5138" s="131" t="s">
        <v>7</v>
      </c>
      <c r="D5138" s="131" t="s">
        <v>611</v>
      </c>
      <c r="E5138" s="260">
        <v>2.2799999999999998</v>
      </c>
      <c r="F5138" s="131" t="s">
        <v>9</v>
      </c>
      <c r="G5138" s="120" t="s">
        <v>529</v>
      </c>
      <c r="H5138" s="134" t="s">
        <v>510</v>
      </c>
      <c r="I5138" s="192" t="s">
        <v>4099</v>
      </c>
      <c r="J5138" s="184">
        <f>IF(F5138="USD", E5138, E5138 * IFERROR(VLOOKUP(F5138, EXCHANGE_RATE!A:B, 2, FALSE), "Currency not found"))</f>
        <v>2.2799999999999998</v>
      </c>
      <c r="K5138" s="184">
        <f t="shared" si="469"/>
        <v>2.2799999999999998</v>
      </c>
      <c r="L5138" s="184">
        <f>IF(C5138="MTS", B5138, B5138 * IFERROR(VLOOKUP(C5138, 'QTY_CONVERSIONS '!A:B, 2, FALSE), "Units not  found"))</f>
        <v>8</v>
      </c>
      <c r="M5138" s="185">
        <f t="shared" si="470"/>
        <v>18240</v>
      </c>
      <c r="N5138" s="143" t="str">
        <f>IFERROR(VLOOKUP(D5138, Product_Category!A:B, 2, FALSE), "Uncategorized")</f>
        <v>MCC</v>
      </c>
      <c r="O5138" s="186">
        <f t="shared" si="472"/>
        <v>2280</v>
      </c>
      <c r="P5138" s="185">
        <f t="shared" si="471"/>
        <v>18240</v>
      </c>
      <c r="Q5138" s="143">
        <v>2024</v>
      </c>
      <c r="R5138" s="143" t="str">
        <f>IFERROR(VLOOKUP(G5138,'SOURCE COMPANY'!A:B, 2, FALSE), "")</f>
        <v>Ankit Pulps &amp; Boards</v>
      </c>
      <c r="S5138" s="143" t="str">
        <f>IFERROR(VLOOKUP(H5138,'CUSTOMER NAME'!A:B, 2, FALSE), "")</f>
        <v>TO THE ORDER</v>
      </c>
    </row>
    <row r="5139" spans="1:19">
      <c r="A5139" s="133" t="s">
        <v>1012</v>
      </c>
      <c r="B5139" s="131">
        <v>6400</v>
      </c>
      <c r="C5139" s="131" t="s">
        <v>7</v>
      </c>
      <c r="D5139" s="131" t="s">
        <v>611</v>
      </c>
      <c r="E5139" s="260">
        <v>2.2799999999999998</v>
      </c>
      <c r="F5139" s="131" t="s">
        <v>9</v>
      </c>
      <c r="G5139" s="120" t="s">
        <v>529</v>
      </c>
      <c r="H5139" s="134" t="s">
        <v>510</v>
      </c>
      <c r="I5139" s="192" t="s">
        <v>4099</v>
      </c>
      <c r="J5139" s="184">
        <f>IF(F5139="USD", E5139, E5139 * IFERROR(VLOOKUP(F5139, EXCHANGE_RATE!A:B, 2, FALSE), "Currency not found"))</f>
        <v>2.2799999999999998</v>
      </c>
      <c r="K5139" s="184">
        <f t="shared" si="469"/>
        <v>2.2799999999999998</v>
      </c>
      <c r="L5139" s="184">
        <f>IF(C5139="MTS", B5139, B5139 * IFERROR(VLOOKUP(C5139, 'QTY_CONVERSIONS '!A:B, 2, FALSE), "Units not  found"))</f>
        <v>6.4</v>
      </c>
      <c r="M5139" s="185">
        <f t="shared" si="470"/>
        <v>14591.999999999998</v>
      </c>
      <c r="N5139" s="143" t="str">
        <f>IFERROR(VLOOKUP(D5139, Product_Category!A:B, 2, FALSE), "Uncategorized")</f>
        <v>MCC</v>
      </c>
      <c r="O5139" s="186">
        <f t="shared" si="472"/>
        <v>2280</v>
      </c>
      <c r="P5139" s="185">
        <f t="shared" si="471"/>
        <v>14592</v>
      </c>
      <c r="Q5139" s="143">
        <v>2024</v>
      </c>
      <c r="R5139" s="143" t="str">
        <f>IFERROR(VLOOKUP(G5139,'SOURCE COMPANY'!A:B, 2, FALSE), "")</f>
        <v>Ankit Pulps &amp; Boards</v>
      </c>
      <c r="S5139" s="143" t="str">
        <f>IFERROR(VLOOKUP(H5139,'CUSTOMER NAME'!A:B, 2, FALSE), "")</f>
        <v>TO THE ORDER</v>
      </c>
    </row>
    <row r="5140" spans="1:19">
      <c r="A5140" s="133" t="s">
        <v>1012</v>
      </c>
      <c r="B5140" s="131">
        <v>15000</v>
      </c>
      <c r="C5140" s="131" t="s">
        <v>7</v>
      </c>
      <c r="D5140" s="131" t="s">
        <v>769</v>
      </c>
      <c r="E5140" s="260">
        <v>2.2799999999999998</v>
      </c>
      <c r="F5140" s="131" t="s">
        <v>9</v>
      </c>
      <c r="G5140" s="120" t="s">
        <v>529</v>
      </c>
      <c r="H5140" s="134" t="s">
        <v>510</v>
      </c>
      <c r="I5140" s="192" t="s">
        <v>4099</v>
      </c>
      <c r="J5140" s="184">
        <f>IF(F5140="USD", E5140, E5140 * IFERROR(VLOOKUP(F5140, EXCHANGE_RATE!A:B, 2, FALSE), "Currency not found"))</f>
        <v>2.2799999999999998</v>
      </c>
      <c r="K5140" s="184">
        <f t="shared" si="469"/>
        <v>2.2799999999999998</v>
      </c>
      <c r="L5140" s="184">
        <f>IF(C5140="MTS", B5140, B5140 * IFERROR(VLOOKUP(C5140, 'QTY_CONVERSIONS '!A:B, 2, FALSE), "Units not  found"))</f>
        <v>15</v>
      </c>
      <c r="M5140" s="185">
        <f t="shared" si="470"/>
        <v>34200</v>
      </c>
      <c r="N5140" s="143" t="str">
        <f>IFERROR(VLOOKUP(D5140, Product_Category!A:B, 2, FALSE), "Uncategorized")</f>
        <v>MCC</v>
      </c>
      <c r="O5140" s="186">
        <f t="shared" si="472"/>
        <v>2280</v>
      </c>
      <c r="P5140" s="185">
        <f t="shared" si="471"/>
        <v>34200</v>
      </c>
      <c r="Q5140" s="143">
        <v>2024</v>
      </c>
      <c r="R5140" s="143" t="str">
        <f>IFERROR(VLOOKUP(G5140,'SOURCE COMPANY'!A:B, 2, FALSE), "")</f>
        <v>Ankit Pulps &amp; Boards</v>
      </c>
      <c r="S5140" s="143" t="str">
        <f>IFERROR(VLOOKUP(H5140,'CUSTOMER NAME'!A:B, 2, FALSE), "")</f>
        <v>TO THE ORDER</v>
      </c>
    </row>
    <row r="5141" spans="1:19">
      <c r="A5141" s="133" t="s">
        <v>1012</v>
      </c>
      <c r="B5141" s="131">
        <v>1000</v>
      </c>
      <c r="C5141" s="131" t="s">
        <v>7</v>
      </c>
      <c r="D5141" s="131" t="s">
        <v>721</v>
      </c>
      <c r="E5141" s="260">
        <v>2.48</v>
      </c>
      <c r="F5141" s="131" t="s">
        <v>9</v>
      </c>
      <c r="G5141" s="120" t="s">
        <v>529</v>
      </c>
      <c r="H5141" s="134" t="s">
        <v>510</v>
      </c>
      <c r="I5141" s="192" t="s">
        <v>4099</v>
      </c>
      <c r="J5141" s="184">
        <f>IF(F5141="USD", E5141, E5141 * IFERROR(VLOOKUP(F5141, EXCHANGE_RATE!A:B, 2, FALSE), "Currency not found"))</f>
        <v>2.48</v>
      </c>
      <c r="K5141" s="184">
        <f t="shared" si="469"/>
        <v>2.48</v>
      </c>
      <c r="L5141" s="184">
        <f>IF(C5141="MTS", B5141, B5141 * IFERROR(VLOOKUP(C5141, 'QTY_CONVERSIONS '!A:B, 2, FALSE), "Units not  found"))</f>
        <v>1</v>
      </c>
      <c r="M5141" s="185">
        <f t="shared" si="470"/>
        <v>2480</v>
      </c>
      <c r="N5141" s="143" t="str">
        <f>IFERROR(VLOOKUP(D5141, Product_Category!A:B, 2, FALSE), "Uncategorized")</f>
        <v>MCC</v>
      </c>
      <c r="O5141" s="186">
        <f t="shared" si="472"/>
        <v>2480</v>
      </c>
      <c r="P5141" s="185">
        <f t="shared" si="471"/>
        <v>2480</v>
      </c>
      <c r="Q5141" s="143">
        <v>2024</v>
      </c>
      <c r="R5141" s="143" t="str">
        <f>IFERROR(VLOOKUP(G5141,'SOURCE COMPANY'!A:B, 2, FALSE), "")</f>
        <v>Ankit Pulps &amp; Boards</v>
      </c>
      <c r="S5141" s="143" t="str">
        <f>IFERROR(VLOOKUP(H5141,'CUSTOMER NAME'!A:B, 2, FALSE), "")</f>
        <v>TO THE ORDER</v>
      </c>
    </row>
    <row r="5142" spans="1:19">
      <c r="A5142" s="133" t="s">
        <v>1012</v>
      </c>
      <c r="B5142" s="131">
        <v>8000</v>
      </c>
      <c r="C5142" s="131" t="s">
        <v>7</v>
      </c>
      <c r="D5142" s="131" t="s">
        <v>3704</v>
      </c>
      <c r="E5142" s="260">
        <v>2.21</v>
      </c>
      <c r="F5142" s="131" t="s">
        <v>9</v>
      </c>
      <c r="G5142" s="118" t="s">
        <v>557</v>
      </c>
      <c r="H5142" s="134" t="s">
        <v>510</v>
      </c>
      <c r="I5142" s="192" t="s">
        <v>4099</v>
      </c>
      <c r="J5142" s="184">
        <f>IF(F5142="USD", E5142, E5142 * IFERROR(VLOOKUP(F5142, EXCHANGE_RATE!A:B, 2, FALSE), "Currency not found"))</f>
        <v>2.21</v>
      </c>
      <c r="K5142" s="184">
        <f t="shared" si="469"/>
        <v>2.21</v>
      </c>
      <c r="L5142" s="184">
        <f>IF(C5142="MTS", B5142, B5142 * IFERROR(VLOOKUP(C5142, 'QTY_CONVERSIONS '!A:B, 2, FALSE), "Units not  found"))</f>
        <v>8</v>
      </c>
      <c r="M5142" s="185">
        <f t="shared" si="470"/>
        <v>17680</v>
      </c>
      <c r="N5142" s="143" t="str">
        <f>IFERROR(VLOOKUP(D5142, Product_Category!A:B, 2, FALSE), "Uncategorized")</f>
        <v>MCC</v>
      </c>
      <c r="O5142" s="186">
        <f t="shared" si="472"/>
        <v>2210</v>
      </c>
      <c r="P5142" s="185">
        <f t="shared" si="471"/>
        <v>17680</v>
      </c>
      <c r="Q5142" s="143">
        <v>2024</v>
      </c>
      <c r="R5142" s="143" t="str">
        <f>IFERROR(VLOOKUP(G5142,'SOURCE COMPANY'!A:B, 2, FALSE), "")</f>
        <v>N B ENTREPRENEURS</v>
      </c>
      <c r="S5142" s="143" t="str">
        <f>IFERROR(VLOOKUP(H5142,'CUSTOMER NAME'!A:B, 2, FALSE), "")</f>
        <v>TO THE ORDER</v>
      </c>
    </row>
    <row r="5143" spans="1:19">
      <c r="A5143" s="133" t="s">
        <v>1012</v>
      </c>
      <c r="B5143" s="131">
        <v>6272.0000000000009</v>
      </c>
      <c r="C5143" s="131" t="s">
        <v>7</v>
      </c>
      <c r="D5143" s="131" t="s">
        <v>3704</v>
      </c>
      <c r="E5143" s="260">
        <v>2.21</v>
      </c>
      <c r="F5143" s="131" t="s">
        <v>9</v>
      </c>
      <c r="G5143" s="118" t="s">
        <v>557</v>
      </c>
      <c r="H5143" s="134" t="s">
        <v>510</v>
      </c>
      <c r="I5143" s="192" t="s">
        <v>4099</v>
      </c>
      <c r="J5143" s="184">
        <f>IF(F5143="USD", E5143, E5143 * IFERROR(VLOOKUP(F5143, EXCHANGE_RATE!A:B, 2, FALSE), "Currency not found"))</f>
        <v>2.21</v>
      </c>
      <c r="K5143" s="184">
        <f t="shared" si="469"/>
        <v>2.21</v>
      </c>
      <c r="L5143" s="184">
        <f>IF(C5143="MTS", B5143, B5143 * IFERROR(VLOOKUP(C5143, 'QTY_CONVERSIONS '!A:B, 2, FALSE), "Units not  found"))</f>
        <v>6.2720000000000011</v>
      </c>
      <c r="M5143" s="185">
        <f t="shared" si="470"/>
        <v>13861.120000000003</v>
      </c>
      <c r="N5143" s="143" t="str">
        <f>IFERROR(VLOOKUP(D5143, Product_Category!A:B, 2, FALSE), "Uncategorized")</f>
        <v>MCC</v>
      </c>
      <c r="O5143" s="186">
        <f t="shared" si="472"/>
        <v>2210</v>
      </c>
      <c r="P5143" s="185">
        <f t="shared" si="471"/>
        <v>13861.120000000003</v>
      </c>
      <c r="Q5143" s="143">
        <v>2024</v>
      </c>
      <c r="R5143" s="143" t="str">
        <f>IFERROR(VLOOKUP(G5143,'SOURCE COMPANY'!A:B, 2, FALSE), "")</f>
        <v>N B ENTREPRENEURS</v>
      </c>
      <c r="S5143" s="143" t="str">
        <f>IFERROR(VLOOKUP(H5143,'CUSTOMER NAME'!A:B, 2, FALSE), "")</f>
        <v>TO THE ORDER</v>
      </c>
    </row>
    <row r="5144" spans="1:19">
      <c r="A5144" s="133" t="s">
        <v>1012</v>
      </c>
      <c r="B5144" s="131">
        <v>8960</v>
      </c>
      <c r="C5144" s="131" t="s">
        <v>7</v>
      </c>
      <c r="D5144" s="131" t="s">
        <v>3704</v>
      </c>
      <c r="E5144" s="260">
        <v>2.21</v>
      </c>
      <c r="F5144" s="131" t="s">
        <v>9</v>
      </c>
      <c r="G5144" s="118" t="s">
        <v>557</v>
      </c>
      <c r="H5144" s="134" t="s">
        <v>510</v>
      </c>
      <c r="I5144" s="192" t="s">
        <v>4099</v>
      </c>
      <c r="J5144" s="184">
        <f>IF(F5144="USD", E5144, E5144 * IFERROR(VLOOKUP(F5144, EXCHANGE_RATE!A:B, 2, FALSE), "Currency not found"))</f>
        <v>2.21</v>
      </c>
      <c r="K5144" s="184">
        <f t="shared" si="469"/>
        <v>2.21</v>
      </c>
      <c r="L5144" s="184">
        <f>IF(C5144="MTS", B5144, B5144 * IFERROR(VLOOKUP(C5144, 'QTY_CONVERSIONS '!A:B, 2, FALSE), "Units not  found"))</f>
        <v>8.9600000000000009</v>
      </c>
      <c r="M5144" s="185">
        <f t="shared" si="470"/>
        <v>19801.599999999999</v>
      </c>
      <c r="N5144" s="143" t="str">
        <f>IFERROR(VLOOKUP(D5144, Product_Category!A:B, 2, FALSE), "Uncategorized")</f>
        <v>MCC</v>
      </c>
      <c r="O5144" s="186">
        <f t="shared" si="472"/>
        <v>2210</v>
      </c>
      <c r="P5144" s="185">
        <f t="shared" si="471"/>
        <v>19801.600000000002</v>
      </c>
      <c r="Q5144" s="143">
        <v>2024</v>
      </c>
      <c r="R5144" s="143" t="str">
        <f>IFERROR(VLOOKUP(G5144,'SOURCE COMPANY'!A:B, 2, FALSE), "")</f>
        <v>N B ENTREPRENEURS</v>
      </c>
      <c r="S5144" s="143" t="str">
        <f>IFERROR(VLOOKUP(H5144,'CUSTOMER NAME'!A:B, 2, FALSE), "")</f>
        <v>TO THE ORDER</v>
      </c>
    </row>
    <row r="5145" spans="1:19">
      <c r="A5145" s="133" t="s">
        <v>1012</v>
      </c>
      <c r="B5145" s="131">
        <v>7168</v>
      </c>
      <c r="C5145" s="131" t="s">
        <v>7</v>
      </c>
      <c r="D5145" s="131" t="s">
        <v>3704</v>
      </c>
      <c r="E5145" s="260">
        <v>2.21</v>
      </c>
      <c r="F5145" s="131" t="s">
        <v>9</v>
      </c>
      <c r="G5145" s="118" t="s">
        <v>557</v>
      </c>
      <c r="H5145" s="134" t="s">
        <v>510</v>
      </c>
      <c r="I5145" s="192" t="s">
        <v>4099</v>
      </c>
      <c r="J5145" s="184">
        <f>IF(F5145="USD", E5145, E5145 * IFERROR(VLOOKUP(F5145, EXCHANGE_RATE!A:B, 2, FALSE), "Currency not found"))</f>
        <v>2.21</v>
      </c>
      <c r="K5145" s="184">
        <f t="shared" si="469"/>
        <v>2.21</v>
      </c>
      <c r="L5145" s="184">
        <f>IF(C5145="MTS", B5145, B5145 * IFERROR(VLOOKUP(C5145, 'QTY_CONVERSIONS '!A:B, 2, FALSE), "Units not  found"))</f>
        <v>7.1680000000000001</v>
      </c>
      <c r="M5145" s="185">
        <f t="shared" si="470"/>
        <v>15841.279999999999</v>
      </c>
      <c r="N5145" s="143" t="str">
        <f>IFERROR(VLOOKUP(D5145, Product_Category!A:B, 2, FALSE), "Uncategorized")</f>
        <v>MCC</v>
      </c>
      <c r="O5145" s="186">
        <f t="shared" si="472"/>
        <v>2210</v>
      </c>
      <c r="P5145" s="185">
        <f t="shared" si="471"/>
        <v>15841.28</v>
      </c>
      <c r="Q5145" s="143">
        <v>2024</v>
      </c>
      <c r="R5145" s="143" t="str">
        <f>IFERROR(VLOOKUP(G5145,'SOURCE COMPANY'!A:B, 2, FALSE), "")</f>
        <v>N B ENTREPRENEURS</v>
      </c>
      <c r="S5145" s="143" t="str">
        <f>IFERROR(VLOOKUP(H5145,'CUSTOMER NAME'!A:B, 2, FALSE), "")</f>
        <v>TO THE ORDER</v>
      </c>
    </row>
    <row r="5146" spans="1:19">
      <c r="A5146" s="133" t="s">
        <v>1012</v>
      </c>
      <c r="B5146" s="131">
        <v>10400</v>
      </c>
      <c r="C5146" s="131" t="s">
        <v>7</v>
      </c>
      <c r="D5146" s="131" t="s">
        <v>3716</v>
      </c>
      <c r="E5146" s="260">
        <v>2.25</v>
      </c>
      <c r="F5146" s="131" t="s">
        <v>9</v>
      </c>
      <c r="G5146" s="118" t="s">
        <v>557</v>
      </c>
      <c r="H5146" s="134" t="s">
        <v>510</v>
      </c>
      <c r="I5146" s="192" t="s">
        <v>4099</v>
      </c>
      <c r="J5146" s="184">
        <f>IF(F5146="USD", E5146, E5146 * IFERROR(VLOOKUP(F5146, EXCHANGE_RATE!A:B, 2, FALSE), "Currency not found"))</f>
        <v>2.25</v>
      </c>
      <c r="K5146" s="184">
        <f t="shared" si="469"/>
        <v>2.25</v>
      </c>
      <c r="L5146" s="184">
        <f>IF(C5146="MTS", B5146, B5146 * IFERROR(VLOOKUP(C5146, 'QTY_CONVERSIONS '!A:B, 2, FALSE), "Units not  found"))</f>
        <v>10.4</v>
      </c>
      <c r="M5146" s="185">
        <f t="shared" si="470"/>
        <v>23400</v>
      </c>
      <c r="N5146" s="143" t="str">
        <f>IFERROR(VLOOKUP(D5146, Product_Category!A:B, 2, FALSE), "Uncategorized")</f>
        <v>MCC</v>
      </c>
      <c r="O5146" s="186">
        <f t="shared" si="472"/>
        <v>2250</v>
      </c>
      <c r="P5146" s="185">
        <f t="shared" si="471"/>
        <v>23400</v>
      </c>
      <c r="Q5146" s="143">
        <v>2024</v>
      </c>
      <c r="R5146" s="143" t="str">
        <f>IFERROR(VLOOKUP(G5146,'SOURCE COMPANY'!A:B, 2, FALSE), "")</f>
        <v>N B ENTREPRENEURS</v>
      </c>
      <c r="S5146" s="143" t="str">
        <f>IFERROR(VLOOKUP(H5146,'CUSTOMER NAME'!A:B, 2, FALSE), "")</f>
        <v>TO THE ORDER</v>
      </c>
    </row>
    <row r="5147" spans="1:19">
      <c r="A5147" s="133" t="s">
        <v>1012</v>
      </c>
      <c r="B5147" s="131">
        <v>4000</v>
      </c>
      <c r="C5147" s="131" t="s">
        <v>7</v>
      </c>
      <c r="D5147" s="131" t="s">
        <v>4121</v>
      </c>
      <c r="E5147" s="260">
        <v>2.44</v>
      </c>
      <c r="F5147" s="131" t="s">
        <v>9</v>
      </c>
      <c r="G5147" s="118" t="s">
        <v>557</v>
      </c>
      <c r="H5147" s="134" t="s">
        <v>510</v>
      </c>
      <c r="I5147" s="192" t="s">
        <v>4099</v>
      </c>
      <c r="J5147" s="184">
        <f>IF(F5147="USD", E5147, E5147 * IFERROR(VLOOKUP(F5147, EXCHANGE_RATE!A:B, 2, FALSE), "Currency not found"))</f>
        <v>2.44</v>
      </c>
      <c r="K5147" s="184">
        <f t="shared" si="469"/>
        <v>2.44</v>
      </c>
      <c r="L5147" s="184">
        <f>IF(C5147="MTS", B5147, B5147 * IFERROR(VLOOKUP(C5147, 'QTY_CONVERSIONS '!A:B, 2, FALSE), "Units not  found"))</f>
        <v>4</v>
      </c>
      <c r="M5147" s="185">
        <f t="shared" si="470"/>
        <v>9760</v>
      </c>
      <c r="N5147" s="143" t="str">
        <f>IFERROR(VLOOKUP(D5147, Product_Category!A:B, 2, FALSE), "Uncategorized")</f>
        <v>MCC</v>
      </c>
      <c r="O5147" s="186">
        <f t="shared" si="472"/>
        <v>2440</v>
      </c>
      <c r="P5147" s="185">
        <f t="shared" si="471"/>
        <v>9760</v>
      </c>
      <c r="Q5147" s="143">
        <v>2024</v>
      </c>
      <c r="R5147" s="143" t="str">
        <f>IFERROR(VLOOKUP(G5147,'SOURCE COMPANY'!A:B, 2, FALSE), "")</f>
        <v>N B ENTREPRENEURS</v>
      </c>
      <c r="S5147" s="143" t="str">
        <f>IFERROR(VLOOKUP(H5147,'CUSTOMER NAME'!A:B, 2, FALSE), "")</f>
        <v>TO THE ORDER</v>
      </c>
    </row>
    <row r="5148" spans="1:19">
      <c r="A5148" s="133" t="s">
        <v>1012</v>
      </c>
      <c r="B5148" s="131">
        <v>5880.0000000000009</v>
      </c>
      <c r="C5148" s="131" t="s">
        <v>7</v>
      </c>
      <c r="D5148" s="131" t="s">
        <v>611</v>
      </c>
      <c r="E5148" s="260">
        <v>1.85</v>
      </c>
      <c r="F5148" s="131" t="s">
        <v>9</v>
      </c>
      <c r="G5148" s="143" t="s">
        <v>2192</v>
      </c>
      <c r="H5148" s="134" t="s">
        <v>510</v>
      </c>
      <c r="I5148" s="192" t="s">
        <v>4099</v>
      </c>
      <c r="J5148" s="184">
        <f>IF(F5148="USD", E5148, E5148 * IFERROR(VLOOKUP(F5148, EXCHANGE_RATE!A:B, 2, FALSE), "Currency not found"))</f>
        <v>1.85</v>
      </c>
      <c r="K5148" s="184">
        <f t="shared" si="469"/>
        <v>1.85</v>
      </c>
      <c r="L5148" s="184">
        <f>IF(C5148="MTS", B5148, B5148 * IFERROR(VLOOKUP(C5148, 'QTY_CONVERSIONS '!A:B, 2, FALSE), "Units not  found"))</f>
        <v>5.8800000000000008</v>
      </c>
      <c r="M5148" s="185">
        <f t="shared" si="470"/>
        <v>10878.000000000002</v>
      </c>
      <c r="N5148" s="143" t="str">
        <f>IFERROR(VLOOKUP(D5148, Product_Category!A:B, 2, FALSE), "Uncategorized")</f>
        <v>MCC</v>
      </c>
      <c r="O5148" s="186">
        <f t="shared" si="472"/>
        <v>1850</v>
      </c>
      <c r="P5148" s="185">
        <f t="shared" si="471"/>
        <v>10878.000000000002</v>
      </c>
      <c r="Q5148" s="143">
        <v>2024</v>
      </c>
      <c r="R5148" s="143" t="str">
        <f>IFERROR(VLOOKUP(G5148,'SOURCE COMPANY'!A:B, 2, FALSE), "")</f>
        <v>Silverline chemicals</v>
      </c>
      <c r="S5148" s="143" t="str">
        <f>IFERROR(VLOOKUP(H5148,'CUSTOMER NAME'!A:B, 2, FALSE), "")</f>
        <v>TO THE ORDER</v>
      </c>
    </row>
    <row r="5149" spans="1:19">
      <c r="A5149" s="135" t="s">
        <v>1012</v>
      </c>
      <c r="B5149" s="132">
        <v>8400</v>
      </c>
      <c r="C5149" s="132" t="s">
        <v>7</v>
      </c>
      <c r="D5149" s="132" t="s">
        <v>611</v>
      </c>
      <c r="E5149" s="261">
        <v>1.85</v>
      </c>
      <c r="F5149" s="132" t="s">
        <v>9</v>
      </c>
      <c r="G5149" s="143" t="s">
        <v>2192</v>
      </c>
      <c r="H5149" s="136" t="s">
        <v>510</v>
      </c>
      <c r="I5149" s="192" t="s">
        <v>4099</v>
      </c>
      <c r="J5149" s="184">
        <f>IF(F5149="USD", E5149, E5149 * IFERROR(VLOOKUP(F5149, EXCHANGE_RATE!A:B, 2, FALSE), "Currency not found"))</f>
        <v>1.85</v>
      </c>
      <c r="K5149" s="184">
        <f t="shared" si="469"/>
        <v>1.85</v>
      </c>
      <c r="L5149" s="184">
        <f>IF(C5149="MTS", B5149, B5149 * IFERROR(VLOOKUP(C5149, 'QTY_CONVERSIONS '!A:B, 2, FALSE), "Units not  found"))</f>
        <v>8.4</v>
      </c>
      <c r="M5149" s="185">
        <f t="shared" si="470"/>
        <v>15540</v>
      </c>
      <c r="N5149" s="143" t="str">
        <f>IFERROR(VLOOKUP(D5149, Product_Category!A:B, 2, FALSE), "Uncategorized")</f>
        <v>MCC</v>
      </c>
      <c r="O5149" s="186">
        <f t="shared" si="472"/>
        <v>1850</v>
      </c>
      <c r="P5149" s="185">
        <f t="shared" si="471"/>
        <v>15540</v>
      </c>
      <c r="Q5149" s="143">
        <v>2024</v>
      </c>
      <c r="R5149" s="143" t="str">
        <f>IFERROR(VLOOKUP(G5149,'SOURCE COMPANY'!A:B, 2, FALSE), "")</f>
        <v>Silverline chemicals</v>
      </c>
      <c r="S5149" s="143" t="str">
        <f>IFERROR(VLOOKUP(H5149,'CUSTOMER NAME'!A:B, 2, FALSE), "")</f>
        <v>TO THE ORDER</v>
      </c>
    </row>
    <row r="5150" spans="1:19">
      <c r="A5150" s="140" t="s">
        <v>1012</v>
      </c>
      <c r="B5150" s="142">
        <v>6720</v>
      </c>
      <c r="C5150" s="142" t="s">
        <v>7</v>
      </c>
      <c r="D5150" s="142" t="s">
        <v>611</v>
      </c>
      <c r="E5150" s="262">
        <v>1.85</v>
      </c>
      <c r="F5150" s="142" t="s">
        <v>9</v>
      </c>
      <c r="G5150" s="143" t="s">
        <v>2192</v>
      </c>
      <c r="H5150" s="141" t="s">
        <v>510</v>
      </c>
      <c r="I5150" s="192" t="s">
        <v>4099</v>
      </c>
      <c r="J5150" s="184">
        <f>IF(F5150="USD", E5150, E5150 * IFERROR(VLOOKUP(F5150, EXCHANGE_RATE!A:B, 2, FALSE), "Currency not found"))</f>
        <v>1.85</v>
      </c>
      <c r="K5150" s="184">
        <f t="shared" si="469"/>
        <v>1.85</v>
      </c>
      <c r="L5150" s="184">
        <f>IF(C5150="MTS", B5150, B5150 * IFERROR(VLOOKUP(C5150, 'QTY_CONVERSIONS '!A:B, 2, FALSE), "Units not  found"))</f>
        <v>6.72</v>
      </c>
      <c r="M5150" s="185">
        <f t="shared" si="470"/>
        <v>12432</v>
      </c>
      <c r="N5150" s="143" t="str">
        <f>IFERROR(VLOOKUP(D5150, Product_Category!A:B, 2, FALSE), "Uncategorized")</f>
        <v>MCC</v>
      </c>
      <c r="O5150" s="186">
        <f t="shared" si="472"/>
        <v>1850</v>
      </c>
      <c r="P5150" s="185">
        <f t="shared" si="471"/>
        <v>12432</v>
      </c>
      <c r="Q5150" s="143">
        <v>2024</v>
      </c>
      <c r="R5150" s="143" t="str">
        <f>IFERROR(VLOOKUP(G5150,'SOURCE COMPANY'!A:B, 2, FALSE), "")</f>
        <v>Silverline chemicals</v>
      </c>
      <c r="S5150" s="143" t="str">
        <f>IFERROR(VLOOKUP(H5150,'CUSTOMER NAME'!A:B, 2, FALSE), "")</f>
        <v>TO THE ORDER</v>
      </c>
    </row>
    <row r="5151" spans="1:19">
      <c r="A5151" s="133" t="s">
        <v>1012</v>
      </c>
      <c r="B5151" s="131">
        <v>5880.0000000000009</v>
      </c>
      <c r="C5151" s="131" t="s">
        <v>7</v>
      </c>
      <c r="D5151" s="131" t="s">
        <v>769</v>
      </c>
      <c r="E5151" s="260">
        <v>1.85</v>
      </c>
      <c r="F5151" s="131" t="s">
        <v>9</v>
      </c>
      <c r="G5151" s="143" t="s">
        <v>2192</v>
      </c>
      <c r="H5151" s="134" t="s">
        <v>510</v>
      </c>
      <c r="I5151" s="192" t="s">
        <v>4099</v>
      </c>
      <c r="J5151" s="184">
        <f>IF(F5151="USD", E5151, E5151 * IFERROR(VLOOKUP(F5151, EXCHANGE_RATE!A:B, 2, FALSE), "Currency not found"))</f>
        <v>1.85</v>
      </c>
      <c r="K5151" s="184">
        <f t="shared" si="469"/>
        <v>1.85</v>
      </c>
      <c r="L5151" s="184">
        <f>IF(C5151="MTS", B5151, B5151 * IFERROR(VLOOKUP(C5151, 'QTY_CONVERSIONS '!A:B, 2, FALSE), "Units not  found"))</f>
        <v>5.8800000000000008</v>
      </c>
      <c r="M5151" s="185">
        <f t="shared" si="470"/>
        <v>10878.000000000002</v>
      </c>
      <c r="N5151" s="143" t="str">
        <f>IFERROR(VLOOKUP(D5151, Product_Category!A:B, 2, FALSE), "Uncategorized")</f>
        <v>MCC</v>
      </c>
      <c r="O5151" s="186">
        <f t="shared" si="472"/>
        <v>1850</v>
      </c>
      <c r="P5151" s="185">
        <f t="shared" si="471"/>
        <v>10878.000000000002</v>
      </c>
      <c r="Q5151" s="143">
        <v>2024</v>
      </c>
      <c r="R5151" s="143" t="str">
        <f>IFERROR(VLOOKUP(G5151,'SOURCE COMPANY'!A:B, 2, FALSE), "")</f>
        <v>Silverline chemicals</v>
      </c>
      <c r="S5151" s="143" t="str">
        <f>IFERROR(VLOOKUP(H5151,'CUSTOMER NAME'!A:B, 2, FALSE), "")</f>
        <v>TO THE ORDER</v>
      </c>
    </row>
    <row r="5152" spans="1:19">
      <c r="A5152" s="133" t="s">
        <v>1012</v>
      </c>
      <c r="B5152" s="131">
        <v>8400</v>
      </c>
      <c r="C5152" s="131" t="s">
        <v>7</v>
      </c>
      <c r="D5152" s="131" t="s">
        <v>769</v>
      </c>
      <c r="E5152" s="260">
        <v>1.85</v>
      </c>
      <c r="F5152" s="131" t="s">
        <v>9</v>
      </c>
      <c r="G5152" s="143" t="s">
        <v>2192</v>
      </c>
      <c r="H5152" s="134" t="s">
        <v>510</v>
      </c>
      <c r="I5152" s="192" t="s">
        <v>4099</v>
      </c>
      <c r="J5152" s="184">
        <f>IF(F5152="USD", E5152, E5152 * IFERROR(VLOOKUP(F5152, EXCHANGE_RATE!A:B, 2, FALSE), "Currency not found"))</f>
        <v>1.85</v>
      </c>
      <c r="K5152" s="184">
        <f t="shared" si="469"/>
        <v>1.85</v>
      </c>
      <c r="L5152" s="184">
        <f>IF(C5152="MTS", B5152, B5152 * IFERROR(VLOOKUP(C5152, 'QTY_CONVERSIONS '!A:B, 2, FALSE), "Units not  found"))</f>
        <v>8.4</v>
      </c>
      <c r="M5152" s="185">
        <f t="shared" si="470"/>
        <v>15540</v>
      </c>
      <c r="N5152" s="143" t="str">
        <f>IFERROR(VLOOKUP(D5152, Product_Category!A:B, 2, FALSE), "Uncategorized")</f>
        <v>MCC</v>
      </c>
      <c r="O5152" s="186">
        <f t="shared" si="472"/>
        <v>1850</v>
      </c>
      <c r="P5152" s="185">
        <f t="shared" si="471"/>
        <v>15540</v>
      </c>
      <c r="Q5152" s="143">
        <v>2024</v>
      </c>
      <c r="R5152" s="143" t="str">
        <f>IFERROR(VLOOKUP(G5152,'SOURCE COMPANY'!A:B, 2, FALSE), "")</f>
        <v>Silverline chemicals</v>
      </c>
      <c r="S5152" s="143" t="str">
        <f>IFERROR(VLOOKUP(H5152,'CUSTOMER NAME'!A:B, 2, FALSE), "")</f>
        <v>TO THE ORDER</v>
      </c>
    </row>
    <row r="5153" spans="1:19">
      <c r="A5153" s="133" t="s">
        <v>1012</v>
      </c>
      <c r="B5153" s="131">
        <v>6720</v>
      </c>
      <c r="C5153" s="131" t="s">
        <v>7</v>
      </c>
      <c r="D5153" s="131" t="s">
        <v>769</v>
      </c>
      <c r="E5153" s="260">
        <v>1.85</v>
      </c>
      <c r="F5153" s="131" t="s">
        <v>9</v>
      </c>
      <c r="G5153" s="143" t="s">
        <v>2192</v>
      </c>
      <c r="H5153" s="134" t="s">
        <v>510</v>
      </c>
      <c r="I5153" s="192" t="s">
        <v>4099</v>
      </c>
      <c r="J5153" s="184">
        <f>IF(F5153="USD", E5153, E5153 * IFERROR(VLOOKUP(F5153, EXCHANGE_RATE!A:B, 2, FALSE), "Currency not found"))</f>
        <v>1.85</v>
      </c>
      <c r="K5153" s="184">
        <f t="shared" si="469"/>
        <v>1.85</v>
      </c>
      <c r="L5153" s="184">
        <f>IF(C5153="MTS", B5153, B5153 * IFERROR(VLOOKUP(C5153, 'QTY_CONVERSIONS '!A:B, 2, FALSE), "Units not  found"))</f>
        <v>6.72</v>
      </c>
      <c r="M5153" s="185">
        <f t="shared" si="470"/>
        <v>12432</v>
      </c>
      <c r="N5153" s="143" t="str">
        <f>IFERROR(VLOOKUP(D5153, Product_Category!A:B, 2, FALSE), "Uncategorized")</f>
        <v>MCC</v>
      </c>
      <c r="O5153" s="186">
        <f t="shared" si="472"/>
        <v>1850</v>
      </c>
      <c r="P5153" s="185">
        <f t="shared" si="471"/>
        <v>12432</v>
      </c>
      <c r="Q5153" s="143">
        <v>2024</v>
      </c>
      <c r="R5153" s="143" t="str">
        <f>IFERROR(VLOOKUP(G5153,'SOURCE COMPANY'!A:B, 2, FALSE), "")</f>
        <v>Silverline chemicals</v>
      </c>
      <c r="S5153" s="143" t="str">
        <f>IFERROR(VLOOKUP(H5153,'CUSTOMER NAME'!A:B, 2, FALSE), "")</f>
        <v>TO THE ORDER</v>
      </c>
    </row>
    <row r="5154" spans="1:19">
      <c r="A5154" s="133" t="s">
        <v>1012</v>
      </c>
      <c r="B5154" s="131">
        <v>5880.0000000000009</v>
      </c>
      <c r="C5154" s="131" t="s">
        <v>7</v>
      </c>
      <c r="D5154" s="131" t="s">
        <v>769</v>
      </c>
      <c r="E5154" s="260">
        <v>2</v>
      </c>
      <c r="F5154" s="131" t="s">
        <v>9</v>
      </c>
      <c r="G5154" s="143" t="s">
        <v>2192</v>
      </c>
      <c r="H5154" s="134" t="s">
        <v>510</v>
      </c>
      <c r="I5154" s="192" t="s">
        <v>4099</v>
      </c>
      <c r="J5154" s="184">
        <f>IF(F5154="USD", E5154, E5154 * IFERROR(VLOOKUP(F5154, EXCHANGE_RATE!A:B, 2, FALSE), "Currency not found"))</f>
        <v>2</v>
      </c>
      <c r="K5154" s="184">
        <f t="shared" si="469"/>
        <v>2</v>
      </c>
      <c r="L5154" s="184">
        <f>IF(C5154="MTS", B5154, B5154 * IFERROR(VLOOKUP(C5154, 'QTY_CONVERSIONS '!A:B, 2, FALSE), "Units not  found"))</f>
        <v>5.8800000000000008</v>
      </c>
      <c r="M5154" s="185">
        <f t="shared" si="470"/>
        <v>11760.000000000002</v>
      </c>
      <c r="N5154" s="143" t="str">
        <f>IFERROR(VLOOKUP(D5154, Product_Category!A:B, 2, FALSE), "Uncategorized")</f>
        <v>MCC</v>
      </c>
      <c r="O5154" s="186">
        <f t="shared" si="472"/>
        <v>2000</v>
      </c>
      <c r="P5154" s="185">
        <f t="shared" si="471"/>
        <v>11760.000000000002</v>
      </c>
      <c r="Q5154" s="143">
        <v>2024</v>
      </c>
      <c r="R5154" s="143" t="str">
        <f>IFERROR(VLOOKUP(G5154,'SOURCE COMPANY'!A:B, 2, FALSE), "")</f>
        <v>Silverline chemicals</v>
      </c>
      <c r="S5154" s="143" t="str">
        <f>IFERROR(VLOOKUP(H5154,'CUSTOMER NAME'!A:B, 2, FALSE), "")</f>
        <v>TO THE ORDER</v>
      </c>
    </row>
    <row r="5155" spans="1:19">
      <c r="A5155" s="133" t="s">
        <v>1012</v>
      </c>
      <c r="B5155" s="131">
        <v>8400</v>
      </c>
      <c r="C5155" s="131" t="s">
        <v>7</v>
      </c>
      <c r="D5155" s="131" t="s">
        <v>769</v>
      </c>
      <c r="E5155" s="260">
        <v>2</v>
      </c>
      <c r="F5155" s="131" t="s">
        <v>9</v>
      </c>
      <c r="G5155" s="143" t="s">
        <v>2192</v>
      </c>
      <c r="H5155" s="134" t="s">
        <v>510</v>
      </c>
      <c r="I5155" s="192" t="s">
        <v>4099</v>
      </c>
      <c r="J5155" s="184">
        <f>IF(F5155="USD", E5155, E5155 * IFERROR(VLOOKUP(F5155, EXCHANGE_RATE!A:B, 2, FALSE), "Currency not found"))</f>
        <v>2</v>
      </c>
      <c r="K5155" s="184">
        <f t="shared" si="469"/>
        <v>2</v>
      </c>
      <c r="L5155" s="184">
        <f>IF(C5155="MTS", B5155, B5155 * IFERROR(VLOOKUP(C5155, 'QTY_CONVERSIONS '!A:B, 2, FALSE), "Units not  found"))</f>
        <v>8.4</v>
      </c>
      <c r="M5155" s="185">
        <f t="shared" si="470"/>
        <v>16800</v>
      </c>
      <c r="N5155" s="143" t="str">
        <f>IFERROR(VLOOKUP(D5155, Product_Category!A:B, 2, FALSE), "Uncategorized")</f>
        <v>MCC</v>
      </c>
      <c r="O5155" s="186">
        <f t="shared" si="472"/>
        <v>2000</v>
      </c>
      <c r="P5155" s="185">
        <f t="shared" si="471"/>
        <v>16800</v>
      </c>
      <c r="Q5155" s="143">
        <v>2024</v>
      </c>
      <c r="R5155" s="143" t="str">
        <f>IFERROR(VLOOKUP(G5155,'SOURCE COMPANY'!A:B, 2, FALSE), "")</f>
        <v>Silverline chemicals</v>
      </c>
      <c r="S5155" s="143" t="str">
        <f>IFERROR(VLOOKUP(H5155,'CUSTOMER NAME'!A:B, 2, FALSE), "")</f>
        <v>TO THE ORDER</v>
      </c>
    </row>
    <row r="5156" spans="1:19">
      <c r="A5156" s="135" t="s">
        <v>1012</v>
      </c>
      <c r="B5156" s="132">
        <v>6720</v>
      </c>
      <c r="C5156" s="132" t="s">
        <v>7</v>
      </c>
      <c r="D5156" s="132" t="s">
        <v>769</v>
      </c>
      <c r="E5156" s="261">
        <v>2</v>
      </c>
      <c r="F5156" s="132" t="s">
        <v>9</v>
      </c>
      <c r="G5156" s="143" t="s">
        <v>2192</v>
      </c>
      <c r="H5156" s="136" t="s">
        <v>510</v>
      </c>
      <c r="I5156" s="192" t="s">
        <v>4099</v>
      </c>
      <c r="J5156" s="184">
        <f>IF(F5156="USD", E5156, E5156 * IFERROR(VLOOKUP(F5156, EXCHANGE_RATE!A:B, 2, FALSE), "Currency not found"))</f>
        <v>2</v>
      </c>
      <c r="K5156" s="184">
        <f t="shared" si="469"/>
        <v>2</v>
      </c>
      <c r="L5156" s="184">
        <f>IF(C5156="MTS", B5156, B5156 * IFERROR(VLOOKUP(C5156, 'QTY_CONVERSIONS '!A:B, 2, FALSE), "Units not  found"))</f>
        <v>6.72</v>
      </c>
      <c r="M5156" s="185">
        <f t="shared" si="470"/>
        <v>13440</v>
      </c>
      <c r="N5156" s="143" t="str">
        <f>IFERROR(VLOOKUP(D5156, Product_Category!A:B, 2, FALSE), "Uncategorized")</f>
        <v>MCC</v>
      </c>
      <c r="O5156" s="186">
        <f t="shared" si="472"/>
        <v>2000</v>
      </c>
      <c r="P5156" s="185">
        <f t="shared" si="471"/>
        <v>13440</v>
      </c>
      <c r="Q5156" s="143">
        <v>2024</v>
      </c>
      <c r="R5156" s="143" t="str">
        <f>IFERROR(VLOOKUP(G5156,'SOURCE COMPANY'!A:B, 2, FALSE), "")</f>
        <v>Silverline chemicals</v>
      </c>
      <c r="S5156" s="143" t="str">
        <f>IFERROR(VLOOKUP(H5156,'CUSTOMER NAME'!A:B, 2, FALSE), "")</f>
        <v>TO THE ORDER</v>
      </c>
    </row>
    <row r="5157" spans="1:19">
      <c r="A5157" s="137" t="s">
        <v>1018</v>
      </c>
      <c r="B5157" s="138">
        <v>500</v>
      </c>
      <c r="C5157" s="138" t="s">
        <v>7</v>
      </c>
      <c r="D5157" s="138" t="s">
        <v>798</v>
      </c>
      <c r="E5157" s="263">
        <v>2.7</v>
      </c>
      <c r="F5157" s="138" t="s">
        <v>9</v>
      </c>
      <c r="G5157" s="143" t="s">
        <v>1509</v>
      </c>
      <c r="H5157" s="139" t="s">
        <v>4199</v>
      </c>
      <c r="I5157" s="192" t="s">
        <v>4099</v>
      </c>
      <c r="J5157" s="184">
        <f>IF(F5157="USD", E5157, E5157 * IFERROR(VLOOKUP(F5157, EXCHANGE_RATE!A:B, 2, FALSE), "Currency not found"))</f>
        <v>2.7</v>
      </c>
      <c r="K5157" s="184">
        <f t="shared" si="469"/>
        <v>2.7</v>
      </c>
      <c r="L5157" s="184">
        <f>IF(C5157="MTS", B5157, B5157 * IFERROR(VLOOKUP(C5157, 'QTY_CONVERSIONS '!A:B, 2, FALSE), "Units not  found"))</f>
        <v>0.5</v>
      </c>
      <c r="M5157" s="185">
        <f t="shared" si="470"/>
        <v>1350</v>
      </c>
      <c r="N5157" s="143" t="str">
        <f>IFERROR(VLOOKUP(D5157, Product_Category!A:B, 2, FALSE), "Uncategorized")</f>
        <v>CMC</v>
      </c>
      <c r="O5157" s="186">
        <f t="shared" si="472"/>
        <v>2700</v>
      </c>
      <c r="P5157" s="185">
        <f t="shared" si="471"/>
        <v>1350</v>
      </c>
      <c r="Q5157" s="143">
        <v>2024</v>
      </c>
      <c r="R5157" s="143" t="str">
        <f>IFERROR(VLOOKUP(G5157,'SOURCE COMPANY'!A:B, 2, FALSE), "")</f>
        <v>PREMIER INDUSTRIAL</v>
      </c>
      <c r="S5157" s="143" t="str">
        <f>IFERROR(VLOOKUP(H5157,'CUSTOMER NAME'!A:B, 2, FALSE), "")</f>
        <v>SPARK WELDING</v>
      </c>
    </row>
    <row r="5158" spans="1:19">
      <c r="A5158" s="133" t="s">
        <v>484</v>
      </c>
      <c r="B5158" s="131">
        <v>2000</v>
      </c>
      <c r="C5158" s="131" t="s">
        <v>7</v>
      </c>
      <c r="D5158" s="131" t="s">
        <v>266</v>
      </c>
      <c r="E5158" s="260">
        <v>2.5</v>
      </c>
      <c r="F5158" s="131" t="s">
        <v>9</v>
      </c>
      <c r="G5158" s="131" t="s">
        <v>1435</v>
      </c>
      <c r="H5158" s="134" t="s">
        <v>510</v>
      </c>
      <c r="I5158" s="192" t="s">
        <v>4099</v>
      </c>
      <c r="J5158" s="184">
        <f>IF(F5158="USD", E5158, E5158 * IFERROR(VLOOKUP(F5158, EXCHANGE_RATE!A:B, 2, FALSE), "Currency not found"))</f>
        <v>2.5</v>
      </c>
      <c r="K5158" s="184">
        <f t="shared" si="469"/>
        <v>2.5</v>
      </c>
      <c r="L5158" s="184">
        <f>IF(C5158="MTS", B5158, B5158 * IFERROR(VLOOKUP(C5158, 'QTY_CONVERSIONS '!A:B, 2, FALSE), "Units not  found"))</f>
        <v>2</v>
      </c>
      <c r="M5158" s="185">
        <f t="shared" si="470"/>
        <v>5000</v>
      </c>
      <c r="N5158" s="143" t="str">
        <f>IFERROR(VLOOKUP(D5158, Product_Category!A:B, 2, FALSE), "Uncategorized")</f>
        <v>MCC</v>
      </c>
      <c r="O5158" s="186">
        <f t="shared" si="472"/>
        <v>2500</v>
      </c>
      <c r="P5158" s="185">
        <f t="shared" si="471"/>
        <v>5000</v>
      </c>
      <c r="Q5158" s="143">
        <v>2024</v>
      </c>
      <c r="R5158" s="143" t="str">
        <f>IFERROR(VLOOKUP(G5158,'SOURCE COMPANY'!A:B, 2, FALSE), "")</f>
        <v>MURLI KRISHNA EXPORTS</v>
      </c>
      <c r="S5158" s="143" t="str">
        <f>IFERROR(VLOOKUP(H5158,'CUSTOMER NAME'!A:B, 2, FALSE), "")</f>
        <v>TO THE ORDER</v>
      </c>
    </row>
    <row r="5159" spans="1:19">
      <c r="A5159" s="135" t="s">
        <v>484</v>
      </c>
      <c r="B5159" s="132">
        <v>2000</v>
      </c>
      <c r="C5159" s="132" t="s">
        <v>7</v>
      </c>
      <c r="D5159" s="132" t="s">
        <v>266</v>
      </c>
      <c r="E5159" s="261">
        <v>2.5</v>
      </c>
      <c r="F5159" s="132" t="s">
        <v>9</v>
      </c>
      <c r="G5159" s="131" t="s">
        <v>1435</v>
      </c>
      <c r="H5159" s="136" t="s">
        <v>510</v>
      </c>
      <c r="I5159" s="192" t="s">
        <v>4099</v>
      </c>
      <c r="J5159" s="184">
        <f>IF(F5159="USD", E5159, E5159 * IFERROR(VLOOKUP(F5159, EXCHANGE_RATE!A:B, 2, FALSE), "Currency not found"))</f>
        <v>2.5</v>
      </c>
      <c r="K5159" s="184">
        <f t="shared" si="469"/>
        <v>2.5</v>
      </c>
      <c r="L5159" s="184">
        <f>IF(C5159="MTS", B5159, B5159 * IFERROR(VLOOKUP(C5159, 'QTY_CONVERSIONS '!A:B, 2, FALSE), "Units not  found"))</f>
        <v>2</v>
      </c>
      <c r="M5159" s="185">
        <f t="shared" si="470"/>
        <v>5000</v>
      </c>
      <c r="N5159" s="143" t="str">
        <f>IFERROR(VLOOKUP(D5159, Product_Category!A:B, 2, FALSE), "Uncategorized")</f>
        <v>MCC</v>
      </c>
      <c r="O5159" s="186">
        <f t="shared" si="472"/>
        <v>2500</v>
      </c>
      <c r="P5159" s="185">
        <f t="shared" si="471"/>
        <v>5000</v>
      </c>
      <c r="Q5159" s="143">
        <v>2024</v>
      </c>
      <c r="R5159" s="143" t="str">
        <f>IFERROR(VLOOKUP(G5159,'SOURCE COMPANY'!A:B, 2, FALSE), "")</f>
        <v>MURLI KRISHNA EXPORTS</v>
      </c>
      <c r="S5159" s="143" t="str">
        <f>IFERROR(VLOOKUP(H5159,'CUSTOMER NAME'!A:B, 2, FALSE), "")</f>
        <v>TO THE ORDER</v>
      </c>
    </row>
    <row r="5160" spans="1:19">
      <c r="A5160" s="137" t="s">
        <v>4200</v>
      </c>
      <c r="B5160" s="138">
        <v>25</v>
      </c>
      <c r="C5160" s="138" t="s">
        <v>7</v>
      </c>
      <c r="D5160" s="138" t="s">
        <v>910</v>
      </c>
      <c r="E5160" s="263">
        <v>2.2000000000000002</v>
      </c>
      <c r="F5160" s="138" t="s">
        <v>9</v>
      </c>
      <c r="G5160" s="131" t="s">
        <v>4201</v>
      </c>
      <c r="H5160" s="139" t="s">
        <v>4202</v>
      </c>
      <c r="I5160" s="192" t="s">
        <v>4099</v>
      </c>
      <c r="J5160" s="184">
        <f>IF(F5160="USD", E5160, E5160 * IFERROR(VLOOKUP(F5160, EXCHANGE_RATE!A:B, 2, FALSE), "Currency not found"))</f>
        <v>2.2000000000000002</v>
      </c>
      <c r="K5160" s="184">
        <f t="shared" si="469"/>
        <v>2.2000000000000002</v>
      </c>
      <c r="L5160" s="184">
        <f>IF(C5160="MTS", B5160, B5160 * IFERROR(VLOOKUP(C5160, 'QTY_CONVERSIONS '!A:B, 2, FALSE), "Units not  found"))</f>
        <v>2.5000000000000001E-2</v>
      </c>
      <c r="M5160" s="185">
        <f t="shared" si="470"/>
        <v>55.000000000000007</v>
      </c>
      <c r="N5160" s="143" t="str">
        <f>IFERROR(VLOOKUP(D5160, Product_Category!A:B, 2, FALSE), "Uncategorized")</f>
        <v>MAGNESIUM STEARATE</v>
      </c>
      <c r="O5160" s="186">
        <f t="shared" si="472"/>
        <v>2200</v>
      </c>
      <c r="P5160" s="185">
        <f t="shared" si="471"/>
        <v>55</v>
      </c>
      <c r="Q5160" s="143">
        <v>2024</v>
      </c>
      <c r="R5160" s="143" t="str">
        <f>IFERROR(VLOOKUP(G5160,'SOURCE COMPANY'!A:B, 2, FALSE), "")</f>
        <v>Zara Enterprises</v>
      </c>
      <c r="S5160" s="143" t="str">
        <f>IFERROR(VLOOKUP(H5160,'CUSTOMER NAME'!A:B, 2, FALSE), "")</f>
        <v>YENISOM HEALTHCARE</v>
      </c>
    </row>
    <row r="5161" spans="1:19">
      <c r="A5161" s="133" t="s">
        <v>1019</v>
      </c>
      <c r="B5161" s="131">
        <v>8000</v>
      </c>
      <c r="C5161" s="131" t="s">
        <v>7</v>
      </c>
      <c r="D5161" s="131" t="s">
        <v>3063</v>
      </c>
      <c r="E5161" s="260">
        <v>2.65</v>
      </c>
      <c r="F5161" s="131" t="s">
        <v>9</v>
      </c>
      <c r="G5161" s="131" t="s">
        <v>59</v>
      </c>
      <c r="H5161" s="134" t="s">
        <v>1024</v>
      </c>
      <c r="I5161" s="192" t="s">
        <v>4099</v>
      </c>
      <c r="J5161" s="184">
        <f>IF(F5161="USD", E5161, E5161 * IFERROR(VLOOKUP(F5161, EXCHANGE_RATE!A:B, 2, FALSE), "Currency not found"))</f>
        <v>2.65</v>
      </c>
      <c r="K5161" s="184">
        <f t="shared" si="469"/>
        <v>2.65</v>
      </c>
      <c r="L5161" s="184">
        <f>IF(C5161="MTS", B5161, B5161 * IFERROR(VLOOKUP(C5161, 'QTY_CONVERSIONS '!A:B, 2, FALSE), "Units not  found"))</f>
        <v>8</v>
      </c>
      <c r="M5161" s="185">
        <f t="shared" si="470"/>
        <v>21200</v>
      </c>
      <c r="N5161" s="143" t="str">
        <f>IFERROR(VLOOKUP(D5161, Product_Category!A:B, 2, FALSE), "Uncategorized")</f>
        <v>MCC</v>
      </c>
      <c r="O5161" s="186">
        <f t="shared" si="472"/>
        <v>2650</v>
      </c>
      <c r="P5161" s="185">
        <f t="shared" si="471"/>
        <v>21200</v>
      </c>
      <c r="Q5161" s="143">
        <v>2024</v>
      </c>
      <c r="R5161" s="143" t="str">
        <f>IFERROR(VLOOKUP(G5161,'SOURCE COMPANY'!A:B, 2, FALSE), "")</f>
        <v>JRS PHARMA</v>
      </c>
      <c r="S5161" s="143" t="str">
        <f>IFERROR(VLOOKUP(H5161,'CUSTOMER NAME'!A:B, 2, FALSE), "")</f>
        <v>IMCD</v>
      </c>
    </row>
    <row r="5162" spans="1:19">
      <c r="A5162" s="133" t="s">
        <v>1019</v>
      </c>
      <c r="B5162" s="131">
        <v>12000</v>
      </c>
      <c r="C5162" s="131" t="s">
        <v>7</v>
      </c>
      <c r="D5162" s="131" t="s">
        <v>3050</v>
      </c>
      <c r="E5162" s="260">
        <v>2.65</v>
      </c>
      <c r="F5162" s="131" t="s">
        <v>9</v>
      </c>
      <c r="G5162" s="131" t="s">
        <v>59</v>
      </c>
      <c r="H5162" s="134" t="s">
        <v>1024</v>
      </c>
      <c r="I5162" s="192" t="s">
        <v>4099</v>
      </c>
      <c r="J5162" s="184">
        <f>IF(F5162="USD", E5162, E5162 * IFERROR(VLOOKUP(F5162, EXCHANGE_RATE!A:B, 2, FALSE), "Currency not found"))</f>
        <v>2.65</v>
      </c>
      <c r="K5162" s="184">
        <f t="shared" si="469"/>
        <v>2.65</v>
      </c>
      <c r="L5162" s="184">
        <f>IF(C5162="MTS", B5162, B5162 * IFERROR(VLOOKUP(C5162, 'QTY_CONVERSIONS '!A:B, 2, FALSE), "Units not  found"))</f>
        <v>12</v>
      </c>
      <c r="M5162" s="185">
        <f t="shared" si="470"/>
        <v>31800</v>
      </c>
      <c r="N5162" s="143" t="str">
        <f>IFERROR(VLOOKUP(D5162, Product_Category!A:B, 2, FALSE), "Uncategorized")</f>
        <v>MCC</v>
      </c>
      <c r="O5162" s="186">
        <f t="shared" si="472"/>
        <v>2650</v>
      </c>
      <c r="P5162" s="185">
        <f t="shared" si="471"/>
        <v>31800</v>
      </c>
      <c r="Q5162" s="143">
        <v>2024</v>
      </c>
      <c r="R5162" s="143" t="str">
        <f>IFERROR(VLOOKUP(G5162,'SOURCE COMPANY'!A:B, 2, FALSE), "")</f>
        <v>JRS PHARMA</v>
      </c>
      <c r="S5162" s="143" t="str">
        <f>IFERROR(VLOOKUP(H5162,'CUSTOMER NAME'!A:B, 2, FALSE), "")</f>
        <v>IMCD</v>
      </c>
    </row>
    <row r="5163" spans="1:19">
      <c r="A5163" s="133" t="s">
        <v>1019</v>
      </c>
      <c r="B5163" s="131">
        <v>5000</v>
      </c>
      <c r="C5163" s="131" t="s">
        <v>7</v>
      </c>
      <c r="D5163" s="131" t="s">
        <v>3050</v>
      </c>
      <c r="E5163" s="260">
        <v>2.78</v>
      </c>
      <c r="F5163" s="131" t="s">
        <v>9</v>
      </c>
      <c r="G5163" s="131" t="s">
        <v>59</v>
      </c>
      <c r="H5163" s="134" t="s">
        <v>208</v>
      </c>
      <c r="I5163" s="192" t="s">
        <v>4099</v>
      </c>
      <c r="J5163" s="184">
        <f>IF(F5163="USD", E5163, E5163 * IFERROR(VLOOKUP(F5163, EXCHANGE_RATE!A:B, 2, FALSE), "Currency not found"))</f>
        <v>2.78</v>
      </c>
      <c r="K5163" s="184">
        <f t="shared" si="469"/>
        <v>2.78</v>
      </c>
      <c r="L5163" s="184">
        <f>IF(C5163="MTS", B5163, B5163 * IFERROR(VLOOKUP(C5163, 'QTY_CONVERSIONS '!A:B, 2, FALSE), "Units not  found"))</f>
        <v>5</v>
      </c>
      <c r="M5163" s="185">
        <f t="shared" si="470"/>
        <v>13899.999999999998</v>
      </c>
      <c r="N5163" s="143" t="str">
        <f>IFERROR(VLOOKUP(D5163, Product_Category!A:B, 2, FALSE), "Uncategorized")</f>
        <v>MCC</v>
      </c>
      <c r="O5163" s="186">
        <f t="shared" si="472"/>
        <v>2780</v>
      </c>
      <c r="P5163" s="185">
        <f t="shared" si="471"/>
        <v>13900</v>
      </c>
      <c r="Q5163" s="143">
        <v>2024</v>
      </c>
      <c r="R5163" s="143" t="str">
        <f>IFERROR(VLOOKUP(G5163,'SOURCE COMPANY'!A:B, 2, FALSE), "")</f>
        <v>JRS PHARMA</v>
      </c>
      <c r="S5163" s="143" t="str">
        <f>IFERROR(VLOOKUP(H5163,'CUSTOMER NAME'!A:B, 2, FALSE), "")</f>
        <v>RETTENMAIER</v>
      </c>
    </row>
    <row r="5164" spans="1:19">
      <c r="A5164" s="133" t="s">
        <v>1019</v>
      </c>
      <c r="B5164" s="131">
        <v>5600.0000000000009</v>
      </c>
      <c r="C5164" s="131" t="s">
        <v>7</v>
      </c>
      <c r="D5164" s="131" t="s">
        <v>3050</v>
      </c>
      <c r="E5164" s="260">
        <v>2.74</v>
      </c>
      <c r="F5164" s="131" t="s">
        <v>9</v>
      </c>
      <c r="G5164" s="131" t="s">
        <v>59</v>
      </c>
      <c r="H5164" s="134" t="s">
        <v>208</v>
      </c>
      <c r="I5164" s="192" t="s">
        <v>4099</v>
      </c>
      <c r="J5164" s="184">
        <f>IF(F5164="USD", E5164, E5164 * IFERROR(VLOOKUP(F5164, EXCHANGE_RATE!A:B, 2, FALSE), "Currency not found"))</f>
        <v>2.74</v>
      </c>
      <c r="K5164" s="184">
        <f t="shared" si="469"/>
        <v>2.74</v>
      </c>
      <c r="L5164" s="184">
        <f>IF(C5164="MTS", B5164, B5164 * IFERROR(VLOOKUP(C5164, 'QTY_CONVERSIONS '!A:B, 2, FALSE), "Units not  found"))</f>
        <v>5.6000000000000014</v>
      </c>
      <c r="M5164" s="185">
        <f t="shared" si="470"/>
        <v>15344.000000000004</v>
      </c>
      <c r="N5164" s="143" t="str">
        <f>IFERROR(VLOOKUP(D5164, Product_Category!A:B, 2, FALSE), "Uncategorized")</f>
        <v>MCC</v>
      </c>
      <c r="O5164" s="186">
        <f t="shared" si="472"/>
        <v>2740</v>
      </c>
      <c r="P5164" s="185">
        <f t="shared" si="471"/>
        <v>15344.000000000004</v>
      </c>
      <c r="Q5164" s="143">
        <v>2024</v>
      </c>
      <c r="R5164" s="143" t="str">
        <f>IFERROR(VLOOKUP(G5164,'SOURCE COMPANY'!A:B, 2, FALSE), "")</f>
        <v>JRS PHARMA</v>
      </c>
      <c r="S5164" s="143" t="str">
        <f>IFERROR(VLOOKUP(H5164,'CUSTOMER NAME'!A:B, 2, FALSE), "")</f>
        <v>RETTENMAIER</v>
      </c>
    </row>
    <row r="5165" spans="1:19">
      <c r="A5165" s="133" t="s">
        <v>1019</v>
      </c>
      <c r="B5165" s="131">
        <v>8000</v>
      </c>
      <c r="C5165" s="131" t="s">
        <v>7</v>
      </c>
      <c r="D5165" s="131" t="s">
        <v>3050</v>
      </c>
      <c r="E5165" s="260">
        <v>2.74</v>
      </c>
      <c r="F5165" s="131" t="s">
        <v>9</v>
      </c>
      <c r="G5165" s="131" t="s">
        <v>59</v>
      </c>
      <c r="H5165" s="134" t="s">
        <v>208</v>
      </c>
      <c r="I5165" s="192" t="s">
        <v>4099</v>
      </c>
      <c r="J5165" s="184">
        <f>IF(F5165="USD", E5165, E5165 * IFERROR(VLOOKUP(F5165, EXCHANGE_RATE!A:B, 2, FALSE), "Currency not found"))</f>
        <v>2.74</v>
      </c>
      <c r="K5165" s="184">
        <f t="shared" si="469"/>
        <v>2.74</v>
      </c>
      <c r="L5165" s="184">
        <f>IF(C5165="MTS", B5165, B5165 * IFERROR(VLOOKUP(C5165, 'QTY_CONVERSIONS '!A:B, 2, FALSE), "Units not  found"))</f>
        <v>8</v>
      </c>
      <c r="M5165" s="185">
        <f t="shared" si="470"/>
        <v>21920</v>
      </c>
      <c r="N5165" s="143" t="str">
        <f>IFERROR(VLOOKUP(D5165, Product_Category!A:B, 2, FALSE), "Uncategorized")</f>
        <v>MCC</v>
      </c>
      <c r="O5165" s="186">
        <f t="shared" si="472"/>
        <v>2740</v>
      </c>
      <c r="P5165" s="185">
        <f t="shared" si="471"/>
        <v>21920</v>
      </c>
      <c r="Q5165" s="143">
        <v>2024</v>
      </c>
      <c r="R5165" s="143" t="str">
        <f>IFERROR(VLOOKUP(G5165,'SOURCE COMPANY'!A:B, 2, FALSE), "")</f>
        <v>JRS PHARMA</v>
      </c>
      <c r="S5165" s="143" t="str">
        <f>IFERROR(VLOOKUP(H5165,'CUSTOMER NAME'!A:B, 2, FALSE), "")</f>
        <v>RETTENMAIER</v>
      </c>
    </row>
    <row r="5166" spans="1:19">
      <c r="A5166" s="133" t="s">
        <v>1019</v>
      </c>
      <c r="B5166" s="131">
        <v>6400</v>
      </c>
      <c r="C5166" s="131" t="s">
        <v>7</v>
      </c>
      <c r="D5166" s="131" t="s">
        <v>3050</v>
      </c>
      <c r="E5166" s="260">
        <v>2.74</v>
      </c>
      <c r="F5166" s="131" t="s">
        <v>9</v>
      </c>
      <c r="G5166" s="131" t="s">
        <v>59</v>
      </c>
      <c r="H5166" s="134" t="s">
        <v>208</v>
      </c>
      <c r="I5166" s="192" t="s">
        <v>4099</v>
      </c>
      <c r="J5166" s="184">
        <f>IF(F5166="USD", E5166, E5166 * IFERROR(VLOOKUP(F5166, EXCHANGE_RATE!A:B, 2, FALSE), "Currency not found"))</f>
        <v>2.74</v>
      </c>
      <c r="K5166" s="184">
        <f t="shared" si="469"/>
        <v>2.74</v>
      </c>
      <c r="L5166" s="184">
        <f>IF(C5166="MTS", B5166, B5166 * IFERROR(VLOOKUP(C5166, 'QTY_CONVERSIONS '!A:B, 2, FALSE), "Units not  found"))</f>
        <v>6.4</v>
      </c>
      <c r="M5166" s="185">
        <f t="shared" si="470"/>
        <v>17536</v>
      </c>
      <c r="N5166" s="143" t="str">
        <f>IFERROR(VLOOKUP(D5166, Product_Category!A:B, 2, FALSE), "Uncategorized")</f>
        <v>MCC</v>
      </c>
      <c r="O5166" s="186">
        <f t="shared" si="472"/>
        <v>2740</v>
      </c>
      <c r="P5166" s="185">
        <f t="shared" si="471"/>
        <v>17536</v>
      </c>
      <c r="Q5166" s="143">
        <v>2024</v>
      </c>
      <c r="R5166" s="143" t="str">
        <f>IFERROR(VLOOKUP(G5166,'SOURCE COMPANY'!A:B, 2, FALSE), "")</f>
        <v>JRS PHARMA</v>
      </c>
      <c r="S5166" s="143" t="str">
        <f>IFERROR(VLOOKUP(H5166,'CUSTOMER NAME'!A:B, 2, FALSE), "")</f>
        <v>RETTENMAIER</v>
      </c>
    </row>
    <row r="5167" spans="1:19">
      <c r="A5167" s="133" t="s">
        <v>1019</v>
      </c>
      <c r="B5167" s="131">
        <v>1500</v>
      </c>
      <c r="C5167" s="131" t="s">
        <v>7</v>
      </c>
      <c r="D5167" s="131" t="s">
        <v>910</v>
      </c>
      <c r="E5167" s="260">
        <v>2.8</v>
      </c>
      <c r="F5167" s="131" t="s">
        <v>9</v>
      </c>
      <c r="G5167" s="143" t="s">
        <v>105</v>
      </c>
      <c r="H5167" s="134" t="s">
        <v>510</v>
      </c>
      <c r="I5167" s="192" t="s">
        <v>4099</v>
      </c>
      <c r="J5167" s="184">
        <f>IF(F5167="USD", E5167, E5167 * IFERROR(VLOOKUP(F5167, EXCHANGE_RATE!A:B, 2, FALSE), "Currency not found"))</f>
        <v>2.8</v>
      </c>
      <c r="K5167" s="184">
        <f t="shared" si="469"/>
        <v>2.8</v>
      </c>
      <c r="L5167" s="184">
        <f>IF(C5167="MTS", B5167, B5167 * IFERROR(VLOOKUP(C5167, 'QTY_CONVERSIONS '!A:B, 2, FALSE), "Units not  found"))</f>
        <v>1.5</v>
      </c>
      <c r="M5167" s="185">
        <f t="shared" si="470"/>
        <v>4200</v>
      </c>
      <c r="N5167" s="143" t="str">
        <f>IFERROR(VLOOKUP(D5167, Product_Category!A:B, 2, FALSE), "Uncategorized")</f>
        <v>MAGNESIUM STEARATE</v>
      </c>
      <c r="O5167" s="186">
        <f t="shared" si="472"/>
        <v>2800</v>
      </c>
      <c r="P5167" s="185">
        <f t="shared" si="471"/>
        <v>4200</v>
      </c>
      <c r="Q5167" s="143">
        <v>2024</v>
      </c>
      <c r="R5167" s="143" t="str">
        <f>IFERROR(VLOOKUP(G5167,'SOURCE COMPANY'!A:B, 2, FALSE), "")</f>
        <v>SUDEEP PHARMA</v>
      </c>
      <c r="S5167" s="143" t="str">
        <f>IFERROR(VLOOKUP(H5167,'CUSTOMER NAME'!A:B, 2, FALSE), "")</f>
        <v>TO THE ORDER</v>
      </c>
    </row>
    <row r="5168" spans="1:19">
      <c r="A5168" s="133" t="s">
        <v>1019</v>
      </c>
      <c r="B5168" s="131">
        <v>3000</v>
      </c>
      <c r="C5168" s="131" t="s">
        <v>7</v>
      </c>
      <c r="D5168" s="131" t="s">
        <v>910</v>
      </c>
      <c r="E5168" s="260">
        <v>2.8</v>
      </c>
      <c r="F5168" s="131" t="s">
        <v>9</v>
      </c>
      <c r="G5168" s="143" t="s">
        <v>105</v>
      </c>
      <c r="H5168" s="134" t="s">
        <v>510</v>
      </c>
      <c r="I5168" s="192" t="s">
        <v>4099</v>
      </c>
      <c r="J5168" s="184">
        <f>IF(F5168="USD", E5168, E5168 * IFERROR(VLOOKUP(F5168, EXCHANGE_RATE!A:B, 2, FALSE), "Currency not found"))</f>
        <v>2.8</v>
      </c>
      <c r="K5168" s="184">
        <f t="shared" si="469"/>
        <v>2.8</v>
      </c>
      <c r="L5168" s="184">
        <f>IF(C5168="MTS", B5168, B5168 * IFERROR(VLOOKUP(C5168, 'QTY_CONVERSIONS '!A:B, 2, FALSE), "Units not  found"))</f>
        <v>3</v>
      </c>
      <c r="M5168" s="185">
        <f t="shared" si="470"/>
        <v>8400</v>
      </c>
      <c r="N5168" s="143" t="str">
        <f>IFERROR(VLOOKUP(D5168, Product_Category!A:B, 2, FALSE), "Uncategorized")</f>
        <v>MAGNESIUM STEARATE</v>
      </c>
      <c r="O5168" s="186">
        <f t="shared" si="472"/>
        <v>2800</v>
      </c>
      <c r="P5168" s="185">
        <f t="shared" si="471"/>
        <v>8400</v>
      </c>
      <c r="Q5168" s="143">
        <v>2024</v>
      </c>
      <c r="R5168" s="143" t="str">
        <f>IFERROR(VLOOKUP(G5168,'SOURCE COMPANY'!A:B, 2, FALSE), "")</f>
        <v>SUDEEP PHARMA</v>
      </c>
      <c r="S5168" s="143" t="str">
        <f>IFERROR(VLOOKUP(H5168,'CUSTOMER NAME'!A:B, 2, FALSE), "")</f>
        <v>TO THE ORDER</v>
      </c>
    </row>
    <row r="5169" spans="1:19">
      <c r="A5169" s="133" t="s">
        <v>1019</v>
      </c>
      <c r="B5169" s="131">
        <v>8000</v>
      </c>
      <c r="C5169" s="131" t="s">
        <v>7</v>
      </c>
      <c r="D5169" s="131" t="s">
        <v>611</v>
      </c>
      <c r="E5169" s="260">
        <v>2.31</v>
      </c>
      <c r="F5169" s="131" t="s">
        <v>9</v>
      </c>
      <c r="G5169" s="131" t="s">
        <v>319</v>
      </c>
      <c r="H5169" s="134" t="s">
        <v>510</v>
      </c>
      <c r="I5169" s="192" t="s">
        <v>4099</v>
      </c>
      <c r="J5169" s="184">
        <f>IF(F5169="USD", E5169, E5169 * IFERROR(VLOOKUP(F5169, EXCHANGE_RATE!A:B, 2, FALSE), "Currency not found"))</f>
        <v>2.31</v>
      </c>
      <c r="K5169" s="184">
        <f t="shared" si="469"/>
        <v>2.31</v>
      </c>
      <c r="L5169" s="184">
        <f>IF(C5169="MTS", B5169, B5169 * IFERROR(VLOOKUP(C5169, 'QTY_CONVERSIONS '!A:B, 2, FALSE), "Units not  found"))</f>
        <v>8</v>
      </c>
      <c r="M5169" s="185">
        <f t="shared" si="470"/>
        <v>18480</v>
      </c>
      <c r="N5169" s="143" t="str">
        <f>IFERROR(VLOOKUP(D5169, Product_Category!A:B, 2, FALSE), "Uncategorized")</f>
        <v>MCC</v>
      </c>
      <c r="O5169" s="186">
        <f t="shared" si="472"/>
        <v>2310</v>
      </c>
      <c r="P5169" s="185">
        <f t="shared" si="471"/>
        <v>18480</v>
      </c>
      <c r="Q5169" s="143">
        <v>2024</v>
      </c>
      <c r="R5169" s="143" t="str">
        <f>IFERROR(VLOOKUP(G5169,'SOURCE COMPANY'!A:B, 2, FALSE), "")</f>
        <v>VASA PHARMA</v>
      </c>
      <c r="S5169" s="143" t="str">
        <f>IFERROR(VLOOKUP(H5169,'CUSTOMER NAME'!A:B, 2, FALSE), "")</f>
        <v>TO THE ORDER</v>
      </c>
    </row>
    <row r="5170" spans="1:19">
      <c r="A5170" s="135" t="s">
        <v>1019</v>
      </c>
      <c r="B5170" s="132">
        <v>4000</v>
      </c>
      <c r="C5170" s="132" t="s">
        <v>7</v>
      </c>
      <c r="D5170" s="132" t="s">
        <v>769</v>
      </c>
      <c r="E5170" s="261">
        <v>2.31</v>
      </c>
      <c r="F5170" s="132" t="s">
        <v>9</v>
      </c>
      <c r="G5170" s="131" t="s">
        <v>319</v>
      </c>
      <c r="H5170" s="136" t="s">
        <v>510</v>
      </c>
      <c r="I5170" s="192" t="s">
        <v>4099</v>
      </c>
      <c r="J5170" s="184">
        <f>IF(F5170="USD", E5170, E5170 * IFERROR(VLOOKUP(F5170, EXCHANGE_RATE!A:B, 2, FALSE), "Currency not found"))</f>
        <v>2.31</v>
      </c>
      <c r="K5170" s="184">
        <f t="shared" si="469"/>
        <v>2.31</v>
      </c>
      <c r="L5170" s="184">
        <f>IF(C5170="MTS", B5170, B5170 * IFERROR(VLOOKUP(C5170, 'QTY_CONVERSIONS '!A:B, 2, FALSE), "Units not  found"))</f>
        <v>4</v>
      </c>
      <c r="M5170" s="185">
        <f t="shared" si="470"/>
        <v>9240</v>
      </c>
      <c r="N5170" s="143" t="str">
        <f>IFERROR(VLOOKUP(D5170, Product_Category!A:B, 2, FALSE), "Uncategorized")</f>
        <v>MCC</v>
      </c>
      <c r="O5170" s="186">
        <f t="shared" si="472"/>
        <v>2310</v>
      </c>
      <c r="P5170" s="185">
        <f t="shared" si="471"/>
        <v>9240</v>
      </c>
      <c r="Q5170" s="143">
        <v>2024</v>
      </c>
      <c r="R5170" s="143" t="str">
        <f>IFERROR(VLOOKUP(G5170,'SOURCE COMPANY'!A:B, 2, FALSE), "")</f>
        <v>VASA PHARMA</v>
      </c>
      <c r="S5170" s="143" t="str">
        <f>IFERROR(VLOOKUP(H5170,'CUSTOMER NAME'!A:B, 2, FALSE), "")</f>
        <v>TO THE ORDER</v>
      </c>
    </row>
    <row r="5171" spans="1:19">
      <c r="A5171" s="133" t="s">
        <v>1329</v>
      </c>
      <c r="B5171" s="131">
        <v>3000</v>
      </c>
      <c r="C5171" s="131" t="s">
        <v>7</v>
      </c>
      <c r="D5171" s="131" t="s">
        <v>611</v>
      </c>
      <c r="E5171" s="260">
        <v>2.5499999999999998</v>
      </c>
      <c r="F5171" s="131" t="s">
        <v>9</v>
      </c>
      <c r="G5171" s="120" t="s">
        <v>529</v>
      </c>
      <c r="H5171" s="134" t="s">
        <v>510</v>
      </c>
      <c r="I5171" s="192" t="s">
        <v>4099</v>
      </c>
      <c r="J5171" s="184">
        <f>IF(F5171="USD", E5171, E5171 * IFERROR(VLOOKUP(F5171, EXCHANGE_RATE!A:B, 2, FALSE), "Currency not found"))</f>
        <v>2.5499999999999998</v>
      </c>
      <c r="K5171" s="184">
        <f t="shared" si="469"/>
        <v>2.5499999999999998</v>
      </c>
      <c r="L5171" s="184">
        <f>IF(C5171="MTS", B5171, B5171 * IFERROR(VLOOKUP(C5171, 'QTY_CONVERSIONS '!A:B, 2, FALSE), "Units not  found"))</f>
        <v>3</v>
      </c>
      <c r="M5171" s="185">
        <f t="shared" si="470"/>
        <v>7649.9999999999991</v>
      </c>
      <c r="N5171" s="143" t="str">
        <f>IFERROR(VLOOKUP(D5171, Product_Category!A:B, 2, FALSE), "Uncategorized")</f>
        <v>MCC</v>
      </c>
      <c r="O5171" s="186">
        <f t="shared" si="472"/>
        <v>2550</v>
      </c>
      <c r="P5171" s="185">
        <f t="shared" si="471"/>
        <v>7650</v>
      </c>
      <c r="Q5171" s="143">
        <v>2024</v>
      </c>
      <c r="R5171" s="143" t="str">
        <f>IFERROR(VLOOKUP(G5171,'SOURCE COMPANY'!A:B, 2, FALSE), "")</f>
        <v>Ankit Pulps &amp; Boards</v>
      </c>
      <c r="S5171" s="143" t="str">
        <f>IFERROR(VLOOKUP(H5171,'CUSTOMER NAME'!A:B, 2, FALSE), "")</f>
        <v>TO THE ORDER</v>
      </c>
    </row>
    <row r="5172" spans="1:19">
      <c r="A5172" s="133" t="s">
        <v>1329</v>
      </c>
      <c r="B5172" s="131">
        <v>10000</v>
      </c>
      <c r="C5172" s="131" t="s">
        <v>7</v>
      </c>
      <c r="D5172" s="131" t="s">
        <v>769</v>
      </c>
      <c r="E5172" s="260">
        <v>2.48</v>
      </c>
      <c r="F5172" s="131" t="s">
        <v>9</v>
      </c>
      <c r="G5172" s="120" t="s">
        <v>529</v>
      </c>
      <c r="H5172" s="134" t="s">
        <v>510</v>
      </c>
      <c r="I5172" s="192" t="s">
        <v>4099</v>
      </c>
      <c r="J5172" s="184">
        <f>IF(F5172="USD", E5172, E5172 * IFERROR(VLOOKUP(F5172, EXCHANGE_RATE!A:B, 2, FALSE), "Currency not found"))</f>
        <v>2.48</v>
      </c>
      <c r="K5172" s="184">
        <f t="shared" si="469"/>
        <v>2.48</v>
      </c>
      <c r="L5172" s="184">
        <f>IF(C5172="MTS", B5172, B5172 * IFERROR(VLOOKUP(C5172, 'QTY_CONVERSIONS '!A:B, 2, FALSE), "Units not  found"))</f>
        <v>10</v>
      </c>
      <c r="M5172" s="185">
        <f t="shared" si="470"/>
        <v>24800</v>
      </c>
      <c r="N5172" s="143" t="str">
        <f>IFERROR(VLOOKUP(D5172, Product_Category!A:B, 2, FALSE), "Uncategorized")</f>
        <v>MCC</v>
      </c>
      <c r="O5172" s="186">
        <f t="shared" si="472"/>
        <v>2480</v>
      </c>
      <c r="P5172" s="185">
        <f t="shared" si="471"/>
        <v>24800</v>
      </c>
      <c r="Q5172" s="143">
        <v>2024</v>
      </c>
      <c r="R5172" s="143" t="str">
        <f>IFERROR(VLOOKUP(G5172,'SOURCE COMPANY'!A:B, 2, FALSE), "")</f>
        <v>Ankit Pulps &amp; Boards</v>
      </c>
      <c r="S5172" s="143" t="str">
        <f>IFERROR(VLOOKUP(H5172,'CUSTOMER NAME'!A:B, 2, FALSE), "")</f>
        <v>TO THE ORDER</v>
      </c>
    </row>
    <row r="5173" spans="1:19">
      <c r="A5173" s="133" t="s">
        <v>1329</v>
      </c>
      <c r="B5173" s="131">
        <v>7000</v>
      </c>
      <c r="C5173" s="131" t="s">
        <v>7</v>
      </c>
      <c r="D5173" s="131" t="s">
        <v>769</v>
      </c>
      <c r="E5173" s="260">
        <v>2.5499999999999998</v>
      </c>
      <c r="F5173" s="131" t="s">
        <v>9</v>
      </c>
      <c r="G5173" s="120" t="s">
        <v>529</v>
      </c>
      <c r="H5173" s="134" t="s">
        <v>510</v>
      </c>
      <c r="I5173" s="192" t="s">
        <v>4099</v>
      </c>
      <c r="J5173" s="184">
        <f>IF(F5173="USD", E5173, E5173 * IFERROR(VLOOKUP(F5173, EXCHANGE_RATE!A:B, 2, FALSE), "Currency not found"))</f>
        <v>2.5499999999999998</v>
      </c>
      <c r="K5173" s="184">
        <f t="shared" si="469"/>
        <v>2.5499999999999998</v>
      </c>
      <c r="L5173" s="184">
        <f>IF(C5173="MTS", B5173, B5173 * IFERROR(VLOOKUP(C5173, 'QTY_CONVERSIONS '!A:B, 2, FALSE), "Units not  found"))</f>
        <v>7</v>
      </c>
      <c r="M5173" s="185">
        <f t="shared" si="470"/>
        <v>17850</v>
      </c>
      <c r="N5173" s="143" t="str">
        <f>IFERROR(VLOOKUP(D5173, Product_Category!A:B, 2, FALSE), "Uncategorized")</f>
        <v>MCC</v>
      </c>
      <c r="O5173" s="186">
        <f t="shared" si="472"/>
        <v>2550</v>
      </c>
      <c r="P5173" s="185">
        <f t="shared" si="471"/>
        <v>17850</v>
      </c>
      <c r="Q5173" s="143">
        <v>2024</v>
      </c>
      <c r="R5173" s="143" t="str">
        <f>IFERROR(VLOOKUP(G5173,'SOURCE COMPANY'!A:B, 2, FALSE), "")</f>
        <v>Ankit Pulps &amp; Boards</v>
      </c>
      <c r="S5173" s="143" t="str">
        <f>IFERROR(VLOOKUP(H5173,'CUSTOMER NAME'!A:B, 2, FALSE), "")</f>
        <v>TO THE ORDER</v>
      </c>
    </row>
    <row r="5174" spans="1:19">
      <c r="A5174" s="135" t="s">
        <v>1329</v>
      </c>
      <c r="B5174" s="132">
        <v>9000</v>
      </c>
      <c r="C5174" s="132" t="s">
        <v>7</v>
      </c>
      <c r="D5174" s="132" t="s">
        <v>1189</v>
      </c>
      <c r="E5174" s="261">
        <v>2.5099999999999998</v>
      </c>
      <c r="F5174" s="132" t="s">
        <v>9</v>
      </c>
      <c r="G5174" s="131" t="s">
        <v>2723</v>
      </c>
      <c r="H5174" s="136" t="s">
        <v>510</v>
      </c>
      <c r="I5174" s="192" t="s">
        <v>4099</v>
      </c>
      <c r="J5174" s="184">
        <f>IF(F5174="USD", E5174, E5174 * IFERROR(VLOOKUP(F5174, EXCHANGE_RATE!A:B, 2, FALSE), "Currency not found"))</f>
        <v>2.5099999999999998</v>
      </c>
      <c r="K5174" s="184">
        <f t="shared" si="469"/>
        <v>2.5099999999999998</v>
      </c>
      <c r="L5174" s="184">
        <f>IF(C5174="MTS", B5174, B5174 * IFERROR(VLOOKUP(C5174, 'QTY_CONVERSIONS '!A:B, 2, FALSE), "Units not  found"))</f>
        <v>9</v>
      </c>
      <c r="M5174" s="185">
        <f t="shared" si="470"/>
        <v>22589.999999999996</v>
      </c>
      <c r="N5174" s="143" t="str">
        <f>IFERROR(VLOOKUP(D5174, Product_Category!A:B, 2, FALSE), "Uncategorized")</f>
        <v>MCC</v>
      </c>
      <c r="O5174" s="186">
        <f t="shared" si="472"/>
        <v>2510</v>
      </c>
      <c r="P5174" s="185">
        <f t="shared" si="471"/>
        <v>22590</v>
      </c>
      <c r="Q5174" s="143">
        <v>2024</v>
      </c>
      <c r="R5174" s="143" t="str">
        <f>IFERROR(VLOOKUP(G5174,'SOURCE COMPANY'!A:B, 2, FALSE), "")</f>
        <v>CHEMFIELD</v>
      </c>
      <c r="S5174" s="143" t="str">
        <f>IFERROR(VLOOKUP(H5174,'CUSTOMER NAME'!A:B, 2, FALSE), "")</f>
        <v>TO THE ORDER</v>
      </c>
    </row>
    <row r="5175" spans="1:19">
      <c r="A5175" s="133" t="s">
        <v>281</v>
      </c>
      <c r="B5175" s="131">
        <v>5600.0000000000009</v>
      </c>
      <c r="C5175" s="131" t="s">
        <v>7</v>
      </c>
      <c r="D5175" s="131" t="s">
        <v>611</v>
      </c>
      <c r="E5175" s="260">
        <v>2.1800000000000002</v>
      </c>
      <c r="F5175" s="131" t="s">
        <v>9</v>
      </c>
      <c r="G5175" s="120" t="s">
        <v>529</v>
      </c>
      <c r="H5175" s="134" t="s">
        <v>510</v>
      </c>
      <c r="I5175" s="192" t="s">
        <v>4099</v>
      </c>
      <c r="J5175" s="184">
        <f>IF(F5175="USD", E5175, E5175 * IFERROR(VLOOKUP(F5175, EXCHANGE_RATE!A:B, 2, FALSE), "Currency not found"))</f>
        <v>2.1800000000000002</v>
      </c>
      <c r="K5175" s="184">
        <f t="shared" si="469"/>
        <v>2.1800000000000002</v>
      </c>
      <c r="L5175" s="184">
        <f>IF(C5175="MTS", B5175, B5175 * IFERROR(VLOOKUP(C5175, 'QTY_CONVERSIONS '!A:B, 2, FALSE), "Units not  found"))</f>
        <v>5.6000000000000014</v>
      </c>
      <c r="M5175" s="185">
        <f t="shared" si="470"/>
        <v>12208.000000000004</v>
      </c>
      <c r="N5175" s="143" t="str">
        <f>IFERROR(VLOOKUP(D5175, Product_Category!A:B, 2, FALSE), "Uncategorized")</f>
        <v>MCC</v>
      </c>
      <c r="O5175" s="186">
        <f t="shared" si="472"/>
        <v>2180</v>
      </c>
      <c r="P5175" s="185">
        <f t="shared" si="471"/>
        <v>12208.000000000004</v>
      </c>
      <c r="Q5175" s="143">
        <v>2024</v>
      </c>
      <c r="R5175" s="143" t="str">
        <f>IFERROR(VLOOKUP(G5175,'SOURCE COMPANY'!A:B, 2, FALSE), "")</f>
        <v>Ankit Pulps &amp; Boards</v>
      </c>
      <c r="S5175" s="143" t="str">
        <f>IFERROR(VLOOKUP(H5175,'CUSTOMER NAME'!A:B, 2, FALSE), "")</f>
        <v>TO THE ORDER</v>
      </c>
    </row>
    <row r="5176" spans="1:19">
      <c r="A5176" s="133" t="s">
        <v>281</v>
      </c>
      <c r="B5176" s="131">
        <v>8000</v>
      </c>
      <c r="C5176" s="131" t="s">
        <v>7</v>
      </c>
      <c r="D5176" s="131" t="s">
        <v>611</v>
      </c>
      <c r="E5176" s="260">
        <v>2.1800000000000002</v>
      </c>
      <c r="F5176" s="131" t="s">
        <v>9</v>
      </c>
      <c r="G5176" s="120" t="s">
        <v>529</v>
      </c>
      <c r="H5176" s="134" t="s">
        <v>510</v>
      </c>
      <c r="I5176" s="192" t="s">
        <v>4099</v>
      </c>
      <c r="J5176" s="184">
        <f>IF(F5176="USD", E5176, E5176 * IFERROR(VLOOKUP(F5176, EXCHANGE_RATE!A:B, 2, FALSE), "Currency not found"))</f>
        <v>2.1800000000000002</v>
      </c>
      <c r="K5176" s="184">
        <f t="shared" si="469"/>
        <v>2.1800000000000002</v>
      </c>
      <c r="L5176" s="184">
        <f>IF(C5176="MTS", B5176, B5176 * IFERROR(VLOOKUP(C5176, 'QTY_CONVERSIONS '!A:B, 2, FALSE), "Units not  found"))</f>
        <v>8</v>
      </c>
      <c r="M5176" s="185">
        <f t="shared" si="470"/>
        <v>17440</v>
      </c>
      <c r="N5176" s="143" t="str">
        <f>IFERROR(VLOOKUP(D5176, Product_Category!A:B, 2, FALSE), "Uncategorized")</f>
        <v>MCC</v>
      </c>
      <c r="O5176" s="186">
        <f t="shared" si="472"/>
        <v>2180</v>
      </c>
      <c r="P5176" s="185">
        <f t="shared" si="471"/>
        <v>17440</v>
      </c>
      <c r="Q5176" s="143">
        <v>2024</v>
      </c>
      <c r="R5176" s="143" t="str">
        <f>IFERROR(VLOOKUP(G5176,'SOURCE COMPANY'!A:B, 2, FALSE), "")</f>
        <v>Ankit Pulps &amp; Boards</v>
      </c>
      <c r="S5176" s="143" t="str">
        <f>IFERROR(VLOOKUP(H5176,'CUSTOMER NAME'!A:B, 2, FALSE), "")</f>
        <v>TO THE ORDER</v>
      </c>
    </row>
    <row r="5177" spans="1:19">
      <c r="A5177" s="133" t="s">
        <v>281</v>
      </c>
      <c r="B5177" s="131">
        <v>6400</v>
      </c>
      <c r="C5177" s="131" t="s">
        <v>7</v>
      </c>
      <c r="D5177" s="131" t="s">
        <v>611</v>
      </c>
      <c r="E5177" s="260">
        <v>2.1800000000000002</v>
      </c>
      <c r="F5177" s="131" t="s">
        <v>9</v>
      </c>
      <c r="G5177" s="120" t="s">
        <v>529</v>
      </c>
      <c r="H5177" s="134" t="s">
        <v>510</v>
      </c>
      <c r="I5177" s="192" t="s">
        <v>4099</v>
      </c>
      <c r="J5177" s="184">
        <f>IF(F5177="USD", E5177, E5177 * IFERROR(VLOOKUP(F5177, EXCHANGE_RATE!A:B, 2, FALSE), "Currency not found"))</f>
        <v>2.1800000000000002</v>
      </c>
      <c r="K5177" s="184">
        <f t="shared" si="469"/>
        <v>2.1800000000000002</v>
      </c>
      <c r="L5177" s="184">
        <f>IF(C5177="MTS", B5177, B5177 * IFERROR(VLOOKUP(C5177, 'QTY_CONVERSIONS '!A:B, 2, FALSE), "Units not  found"))</f>
        <v>6.4</v>
      </c>
      <c r="M5177" s="185">
        <f t="shared" si="470"/>
        <v>13952.000000000002</v>
      </c>
      <c r="N5177" s="143" t="str">
        <f>IFERROR(VLOOKUP(D5177, Product_Category!A:B, 2, FALSE), "Uncategorized")</f>
        <v>MCC</v>
      </c>
      <c r="O5177" s="186">
        <f t="shared" si="472"/>
        <v>2180</v>
      </c>
      <c r="P5177" s="185">
        <f t="shared" si="471"/>
        <v>13952</v>
      </c>
      <c r="Q5177" s="143">
        <v>2024</v>
      </c>
      <c r="R5177" s="143" t="str">
        <f>IFERROR(VLOOKUP(G5177,'SOURCE COMPANY'!A:B, 2, FALSE), "")</f>
        <v>Ankit Pulps &amp; Boards</v>
      </c>
      <c r="S5177" s="143" t="str">
        <f>IFERROR(VLOOKUP(H5177,'CUSTOMER NAME'!A:B, 2, FALSE), "")</f>
        <v>TO THE ORDER</v>
      </c>
    </row>
    <row r="5178" spans="1:19">
      <c r="A5178" s="133" t="s">
        <v>281</v>
      </c>
      <c r="B5178" s="131">
        <v>5600.0000000000009</v>
      </c>
      <c r="C5178" s="131" t="s">
        <v>7</v>
      </c>
      <c r="D5178" s="131" t="s">
        <v>769</v>
      </c>
      <c r="E5178" s="260">
        <v>2.1800000000000002</v>
      </c>
      <c r="F5178" s="131" t="s">
        <v>9</v>
      </c>
      <c r="G5178" s="120" t="s">
        <v>529</v>
      </c>
      <c r="H5178" s="134" t="s">
        <v>510</v>
      </c>
      <c r="I5178" s="192" t="s">
        <v>4099</v>
      </c>
      <c r="J5178" s="184">
        <f>IF(F5178="USD", E5178, E5178 * IFERROR(VLOOKUP(F5178, EXCHANGE_RATE!A:B, 2, FALSE), "Currency not found"))</f>
        <v>2.1800000000000002</v>
      </c>
      <c r="K5178" s="184">
        <f t="shared" si="469"/>
        <v>2.1800000000000002</v>
      </c>
      <c r="L5178" s="184">
        <f>IF(C5178="MTS", B5178, B5178 * IFERROR(VLOOKUP(C5178, 'QTY_CONVERSIONS '!A:B, 2, FALSE), "Units not  found"))</f>
        <v>5.6000000000000014</v>
      </c>
      <c r="M5178" s="185">
        <f t="shared" si="470"/>
        <v>12208.000000000004</v>
      </c>
      <c r="N5178" s="143" t="str">
        <f>IFERROR(VLOOKUP(D5178, Product_Category!A:B, 2, FALSE), "Uncategorized")</f>
        <v>MCC</v>
      </c>
      <c r="O5178" s="186">
        <f t="shared" si="472"/>
        <v>2180</v>
      </c>
      <c r="P5178" s="185">
        <f t="shared" si="471"/>
        <v>12208.000000000004</v>
      </c>
      <c r="Q5178" s="143">
        <v>2024</v>
      </c>
      <c r="R5178" s="143" t="str">
        <f>IFERROR(VLOOKUP(G5178,'SOURCE COMPANY'!A:B, 2, FALSE), "")</f>
        <v>Ankit Pulps &amp; Boards</v>
      </c>
      <c r="S5178" s="143" t="str">
        <f>IFERROR(VLOOKUP(H5178,'CUSTOMER NAME'!A:B, 2, FALSE), "")</f>
        <v>TO THE ORDER</v>
      </c>
    </row>
    <row r="5179" spans="1:19">
      <c r="A5179" s="133" t="s">
        <v>281</v>
      </c>
      <c r="B5179" s="131">
        <v>8000</v>
      </c>
      <c r="C5179" s="131" t="s">
        <v>7</v>
      </c>
      <c r="D5179" s="131" t="s">
        <v>769</v>
      </c>
      <c r="E5179" s="260">
        <v>2.1800000000000002</v>
      </c>
      <c r="F5179" s="131" t="s">
        <v>9</v>
      </c>
      <c r="G5179" s="120" t="s">
        <v>529</v>
      </c>
      <c r="H5179" s="134" t="s">
        <v>510</v>
      </c>
      <c r="I5179" s="192" t="s">
        <v>4099</v>
      </c>
      <c r="J5179" s="184">
        <f>IF(F5179="USD", E5179, E5179 * IFERROR(VLOOKUP(F5179, EXCHANGE_RATE!A:B, 2, FALSE), "Currency not found"))</f>
        <v>2.1800000000000002</v>
      </c>
      <c r="K5179" s="184">
        <f t="shared" si="469"/>
        <v>2.1800000000000002</v>
      </c>
      <c r="L5179" s="184">
        <f>IF(C5179="MTS", B5179, B5179 * IFERROR(VLOOKUP(C5179, 'QTY_CONVERSIONS '!A:B, 2, FALSE), "Units not  found"))</f>
        <v>8</v>
      </c>
      <c r="M5179" s="185">
        <f t="shared" si="470"/>
        <v>17440</v>
      </c>
      <c r="N5179" s="143" t="str">
        <f>IFERROR(VLOOKUP(D5179, Product_Category!A:B, 2, FALSE), "Uncategorized")</f>
        <v>MCC</v>
      </c>
      <c r="O5179" s="186">
        <f t="shared" si="472"/>
        <v>2180</v>
      </c>
      <c r="P5179" s="185">
        <f t="shared" si="471"/>
        <v>17440</v>
      </c>
      <c r="Q5179" s="143">
        <v>2024</v>
      </c>
      <c r="R5179" s="143" t="str">
        <f>IFERROR(VLOOKUP(G5179,'SOURCE COMPANY'!A:B, 2, FALSE), "")</f>
        <v>Ankit Pulps &amp; Boards</v>
      </c>
      <c r="S5179" s="143" t="str">
        <f>IFERROR(VLOOKUP(H5179,'CUSTOMER NAME'!A:B, 2, FALSE), "")</f>
        <v>TO THE ORDER</v>
      </c>
    </row>
    <row r="5180" spans="1:19">
      <c r="A5180" s="135" t="s">
        <v>281</v>
      </c>
      <c r="B5180" s="132">
        <v>6400</v>
      </c>
      <c r="C5180" s="132" t="s">
        <v>7</v>
      </c>
      <c r="D5180" s="132" t="s">
        <v>769</v>
      </c>
      <c r="E5180" s="261">
        <v>2.1800000000000002</v>
      </c>
      <c r="F5180" s="132" t="s">
        <v>9</v>
      </c>
      <c r="G5180" s="120" t="s">
        <v>529</v>
      </c>
      <c r="H5180" s="136" t="s">
        <v>510</v>
      </c>
      <c r="I5180" s="192" t="s">
        <v>4099</v>
      </c>
      <c r="J5180" s="184">
        <f>IF(F5180="USD", E5180, E5180 * IFERROR(VLOOKUP(F5180, EXCHANGE_RATE!A:B, 2, FALSE), "Currency not found"))</f>
        <v>2.1800000000000002</v>
      </c>
      <c r="K5180" s="184">
        <f t="shared" si="469"/>
        <v>2.1800000000000002</v>
      </c>
      <c r="L5180" s="184">
        <f>IF(C5180="MTS", B5180, B5180 * IFERROR(VLOOKUP(C5180, 'QTY_CONVERSIONS '!A:B, 2, FALSE), "Units not  found"))</f>
        <v>6.4</v>
      </c>
      <c r="M5180" s="185">
        <f t="shared" si="470"/>
        <v>13952.000000000002</v>
      </c>
      <c r="N5180" s="143" t="str">
        <f>IFERROR(VLOOKUP(D5180, Product_Category!A:B, 2, FALSE), "Uncategorized")</f>
        <v>MCC</v>
      </c>
      <c r="O5180" s="186">
        <f t="shared" si="472"/>
        <v>2180</v>
      </c>
      <c r="P5180" s="185">
        <f t="shared" si="471"/>
        <v>13952</v>
      </c>
      <c r="Q5180" s="143">
        <v>2024</v>
      </c>
      <c r="R5180" s="143" t="str">
        <f>IFERROR(VLOOKUP(G5180,'SOURCE COMPANY'!A:B, 2, FALSE), "")</f>
        <v>Ankit Pulps &amp; Boards</v>
      </c>
      <c r="S5180" s="143" t="str">
        <f>IFERROR(VLOOKUP(H5180,'CUSTOMER NAME'!A:B, 2, FALSE), "")</f>
        <v>TO THE ORDER</v>
      </c>
    </row>
    <row r="5181" spans="1:19">
      <c r="A5181" s="133" t="s">
        <v>1025</v>
      </c>
      <c r="B5181" s="131">
        <v>3500</v>
      </c>
      <c r="C5181" s="131" t="s">
        <v>7</v>
      </c>
      <c r="D5181" s="131" t="s">
        <v>611</v>
      </c>
      <c r="E5181" s="260">
        <v>1.95</v>
      </c>
      <c r="F5181" s="131" t="s">
        <v>9</v>
      </c>
      <c r="G5181" s="143" t="s">
        <v>732</v>
      </c>
      <c r="H5181" s="199" t="s">
        <v>734</v>
      </c>
      <c r="I5181" s="192" t="s">
        <v>4099</v>
      </c>
      <c r="J5181" s="184">
        <f>IF(F5181="USD", E5181, E5181 * IFERROR(VLOOKUP(F5181, EXCHANGE_RATE!A:B, 2, FALSE), "Currency not found"))</f>
        <v>1.95</v>
      </c>
      <c r="K5181" s="184">
        <f t="shared" si="469"/>
        <v>1.95</v>
      </c>
      <c r="L5181" s="184">
        <f>IF(C5181="MTS", B5181, B5181 * IFERROR(VLOOKUP(C5181, 'QTY_CONVERSIONS '!A:B, 2, FALSE), "Units not  found"))</f>
        <v>3.5</v>
      </c>
      <c r="M5181" s="185">
        <f t="shared" si="470"/>
        <v>6825</v>
      </c>
      <c r="N5181" s="143" t="str">
        <f>IFERROR(VLOOKUP(D5181, Product_Category!A:B, 2, FALSE), "Uncategorized")</f>
        <v>MCC</v>
      </c>
      <c r="O5181" s="186">
        <f t="shared" si="472"/>
        <v>1950</v>
      </c>
      <c r="P5181" s="185">
        <f t="shared" si="471"/>
        <v>6825</v>
      </c>
      <c r="Q5181" s="143">
        <v>2024</v>
      </c>
      <c r="R5181" s="143" t="str">
        <f>IFERROR(VLOOKUP(G5181,'SOURCE COMPANY'!A:B, 2, FALSE), "")</f>
        <v>MAPLE BIOTECH</v>
      </c>
      <c r="S5181" s="143" t="str">
        <f>IFERROR(VLOOKUP(H5181,'CUSTOMER NAME'!A:B, 2, FALSE), "")</f>
        <v>BANK OF CEYLON</v>
      </c>
    </row>
    <row r="5182" spans="1:19">
      <c r="A5182" s="133" t="s">
        <v>1025</v>
      </c>
      <c r="B5182" s="131">
        <v>12500</v>
      </c>
      <c r="C5182" s="131" t="s">
        <v>7</v>
      </c>
      <c r="D5182" s="131" t="s">
        <v>2691</v>
      </c>
      <c r="E5182" s="260">
        <v>2.25</v>
      </c>
      <c r="F5182" s="131" t="s">
        <v>9</v>
      </c>
      <c r="G5182" s="131" t="s">
        <v>3961</v>
      </c>
      <c r="H5182" s="134" t="s">
        <v>1586</v>
      </c>
      <c r="I5182" s="192" t="s">
        <v>4099</v>
      </c>
      <c r="J5182" s="184">
        <f>IF(F5182="USD", E5182, E5182 * IFERROR(VLOOKUP(F5182, EXCHANGE_RATE!A:B, 2, FALSE), "Currency not found"))</f>
        <v>2.25</v>
      </c>
      <c r="K5182" s="184">
        <f t="shared" si="469"/>
        <v>2.25</v>
      </c>
      <c r="L5182" s="184">
        <f>IF(C5182="MTS", B5182, B5182 * IFERROR(VLOOKUP(C5182, 'QTY_CONVERSIONS '!A:B, 2, FALSE), "Units not  found"))</f>
        <v>12.5</v>
      </c>
      <c r="M5182" s="185">
        <f t="shared" si="470"/>
        <v>28125</v>
      </c>
      <c r="N5182" s="143" t="str">
        <f>IFERROR(VLOOKUP(D5182, Product_Category!A:B, 2, FALSE), "Uncategorized")</f>
        <v>MCC</v>
      </c>
      <c r="O5182" s="186">
        <f t="shared" si="472"/>
        <v>2250</v>
      </c>
      <c r="P5182" s="185">
        <f t="shared" si="471"/>
        <v>28125</v>
      </c>
      <c r="Q5182" s="143">
        <v>2024</v>
      </c>
      <c r="R5182" s="143" t="str">
        <f>IFERROR(VLOOKUP(G5182,'SOURCE COMPANY'!A:B, 2, FALSE), "")</f>
        <v>Waylink International</v>
      </c>
      <c r="S5182" s="143" t="str">
        <f>IFERROR(VLOOKUP(H5182,'CUSTOMER NAME'!A:B, 2, FALSE), "")</f>
        <v>CELOGEN LANKA</v>
      </c>
    </row>
    <row r="5183" spans="1:19">
      <c r="A5183" s="133" t="s">
        <v>1025</v>
      </c>
      <c r="B5183" s="131">
        <v>25</v>
      </c>
      <c r="C5183" s="131" t="s">
        <v>7</v>
      </c>
      <c r="D5183" s="131" t="s">
        <v>3897</v>
      </c>
      <c r="E5183" s="260">
        <v>5.6</v>
      </c>
      <c r="F5183" s="131" t="s">
        <v>9</v>
      </c>
      <c r="G5183" s="131" t="s">
        <v>799</v>
      </c>
      <c r="H5183" s="134" t="s">
        <v>4203</v>
      </c>
      <c r="I5183" s="192" t="s">
        <v>4099</v>
      </c>
      <c r="J5183" s="184">
        <f>IF(F5183="USD", E5183, E5183 * IFERROR(VLOOKUP(F5183, EXCHANGE_RATE!A:B, 2, FALSE), "Currency not found"))</f>
        <v>5.6</v>
      </c>
      <c r="K5183" s="184">
        <f t="shared" si="469"/>
        <v>5.6</v>
      </c>
      <c r="L5183" s="184">
        <f>IF(C5183="MTS", B5183, B5183 * IFERROR(VLOOKUP(C5183, 'QTY_CONVERSIONS '!A:B, 2, FALSE), "Units not  found"))</f>
        <v>2.5000000000000001E-2</v>
      </c>
      <c r="M5183" s="185">
        <f t="shared" si="470"/>
        <v>140</v>
      </c>
      <c r="N5183" s="143" t="str">
        <f>IFERROR(VLOOKUP(D5183, Product_Category!A:B, 2, FALSE), "Uncategorized")</f>
        <v>CROSCARMELLOSE SODIUM</v>
      </c>
      <c r="O5183" s="186">
        <f t="shared" si="472"/>
        <v>5600</v>
      </c>
      <c r="P5183" s="185">
        <f t="shared" si="471"/>
        <v>140</v>
      </c>
      <c r="Q5183" s="143">
        <v>2024</v>
      </c>
      <c r="R5183" s="143" t="str">
        <f>IFERROR(VLOOKUP(G5183,'SOURCE COMPANY'!A:B, 2, FALSE), "")</f>
        <v>APPLE PHARMA</v>
      </c>
      <c r="S5183" s="143" t="str">
        <f>IFERROR(VLOOKUP(H5183,'CUSTOMER NAME'!A:B, 2, FALSE), "")</f>
        <v>SEREGEN (PVT) LTD</v>
      </c>
    </row>
    <row r="5184" spans="1:19">
      <c r="A5184" s="133" t="s">
        <v>1025</v>
      </c>
      <c r="B5184" s="131">
        <v>50</v>
      </c>
      <c r="C5184" s="131" t="s">
        <v>7</v>
      </c>
      <c r="D5184" s="131" t="s">
        <v>769</v>
      </c>
      <c r="E5184" s="260">
        <v>5.2</v>
      </c>
      <c r="F5184" s="131" t="s">
        <v>9</v>
      </c>
      <c r="G5184" s="131" t="s">
        <v>799</v>
      </c>
      <c r="H5184" s="134" t="s">
        <v>4203</v>
      </c>
      <c r="I5184" s="192" t="s">
        <v>4099</v>
      </c>
      <c r="J5184" s="184">
        <f>IF(F5184="USD", E5184, E5184 * IFERROR(VLOOKUP(F5184, EXCHANGE_RATE!A:B, 2, FALSE), "Currency not found"))</f>
        <v>5.2</v>
      </c>
      <c r="K5184" s="184">
        <f t="shared" si="469"/>
        <v>5.2</v>
      </c>
      <c r="L5184" s="184">
        <f>IF(C5184="MTS", B5184, B5184 * IFERROR(VLOOKUP(C5184, 'QTY_CONVERSIONS '!A:B, 2, FALSE), "Units not  found"))</f>
        <v>0.05</v>
      </c>
      <c r="M5184" s="185">
        <f t="shared" si="470"/>
        <v>260</v>
      </c>
      <c r="N5184" s="143" t="str">
        <f>IFERROR(VLOOKUP(D5184, Product_Category!A:B, 2, FALSE), "Uncategorized")</f>
        <v>MCC</v>
      </c>
      <c r="O5184" s="186">
        <f t="shared" si="472"/>
        <v>5200</v>
      </c>
      <c r="P5184" s="185">
        <f t="shared" si="471"/>
        <v>260</v>
      </c>
      <c r="Q5184" s="143">
        <v>2024</v>
      </c>
      <c r="R5184" s="143" t="str">
        <f>IFERROR(VLOOKUP(G5184,'SOURCE COMPANY'!A:B, 2, FALSE), "")</f>
        <v>APPLE PHARMA</v>
      </c>
      <c r="S5184" s="143" t="str">
        <f>IFERROR(VLOOKUP(H5184,'CUSTOMER NAME'!A:B, 2, FALSE), "")</f>
        <v>SEREGEN (PVT) LTD</v>
      </c>
    </row>
    <row r="5185" spans="1:19">
      <c r="A5185" s="133" t="s">
        <v>1025</v>
      </c>
      <c r="B5185" s="131">
        <v>50</v>
      </c>
      <c r="C5185" s="131" t="s">
        <v>7</v>
      </c>
      <c r="D5185" s="131" t="s">
        <v>3390</v>
      </c>
      <c r="E5185" s="260">
        <v>14.3</v>
      </c>
      <c r="F5185" s="131" t="s">
        <v>9</v>
      </c>
      <c r="G5185" s="131" t="s">
        <v>799</v>
      </c>
      <c r="H5185" s="134" t="s">
        <v>4203</v>
      </c>
      <c r="I5185" s="192" t="s">
        <v>4099</v>
      </c>
      <c r="J5185" s="184">
        <f>IF(F5185="USD", E5185, E5185 * IFERROR(VLOOKUP(F5185, EXCHANGE_RATE!A:B, 2, FALSE), "Currency not found"))</f>
        <v>14.3</v>
      </c>
      <c r="K5185" s="184">
        <f t="shared" si="469"/>
        <v>14.3</v>
      </c>
      <c r="L5185" s="184">
        <f>IF(C5185="MTS", B5185, B5185 * IFERROR(VLOOKUP(C5185, 'QTY_CONVERSIONS '!A:B, 2, FALSE), "Units not  found"))</f>
        <v>0.05</v>
      </c>
      <c r="M5185" s="185">
        <f t="shared" si="470"/>
        <v>715</v>
      </c>
      <c r="N5185" s="143" t="str">
        <f>IFERROR(VLOOKUP(D5185, Product_Category!A:B, 2, FALSE), "Uncategorized")</f>
        <v>MCC</v>
      </c>
      <c r="O5185" s="186">
        <f t="shared" si="472"/>
        <v>14300</v>
      </c>
      <c r="P5185" s="185">
        <f t="shared" si="471"/>
        <v>715</v>
      </c>
      <c r="Q5185" s="143">
        <v>2024</v>
      </c>
      <c r="R5185" s="143" t="str">
        <f>IFERROR(VLOOKUP(G5185,'SOURCE COMPANY'!A:B, 2, FALSE), "")</f>
        <v>APPLE PHARMA</v>
      </c>
      <c r="S5185" s="143" t="str">
        <f>IFERROR(VLOOKUP(H5185,'CUSTOMER NAME'!A:B, 2, FALSE), "")</f>
        <v>SEREGEN (PVT) LTD</v>
      </c>
    </row>
    <row r="5186" spans="1:19">
      <c r="A5186" s="133" t="s">
        <v>1025</v>
      </c>
      <c r="B5186" s="131">
        <v>250</v>
      </c>
      <c r="C5186" s="131" t="s">
        <v>7</v>
      </c>
      <c r="D5186" s="131" t="s">
        <v>910</v>
      </c>
      <c r="E5186" s="260">
        <v>6</v>
      </c>
      <c r="F5186" s="131" t="s">
        <v>9</v>
      </c>
      <c r="G5186" s="143" t="s">
        <v>2015</v>
      </c>
      <c r="H5186" s="134" t="s">
        <v>510</v>
      </c>
      <c r="I5186" s="192" t="s">
        <v>4099</v>
      </c>
      <c r="J5186" s="184">
        <f>IF(F5186="USD", E5186, E5186 * IFERROR(VLOOKUP(F5186, EXCHANGE_RATE!A:B, 2, FALSE), "Currency not found"))</f>
        <v>6</v>
      </c>
      <c r="K5186" s="184">
        <f t="shared" ref="K5186:K5249" si="473">ROUNDUP(J5186,2)</f>
        <v>6</v>
      </c>
      <c r="L5186" s="184">
        <f>IF(C5186="MTS", B5186, B5186 * IFERROR(VLOOKUP(C5186, 'QTY_CONVERSIONS '!A:B, 2, FALSE), "Units not  found"))</f>
        <v>0.25</v>
      </c>
      <c r="M5186" s="185">
        <f t="shared" ref="M5186:M5249" si="474">B5186*K5186</f>
        <v>1500</v>
      </c>
      <c r="N5186" s="143" t="str">
        <f>IFERROR(VLOOKUP(D5186, Product_Category!A:B, 2, FALSE), "Uncategorized")</f>
        <v>MAGNESIUM STEARATE</v>
      </c>
      <c r="O5186" s="186">
        <f t="shared" si="472"/>
        <v>6000</v>
      </c>
      <c r="P5186" s="185">
        <f t="shared" ref="P5186:P5249" si="475">L5186*O5186</f>
        <v>1500</v>
      </c>
      <c r="Q5186" s="143">
        <v>2024</v>
      </c>
      <c r="R5186" s="143" t="str">
        <f>IFERROR(VLOOKUP(G5186,'SOURCE COMPANY'!A:B, 2, FALSE), "")</f>
        <v>DHARMANANDAN EXP</v>
      </c>
      <c r="S5186" s="143" t="str">
        <f>IFERROR(VLOOKUP(H5186,'CUSTOMER NAME'!A:B, 2, FALSE), "")</f>
        <v>TO THE ORDER</v>
      </c>
    </row>
    <row r="5187" spans="1:19">
      <c r="A5187" s="133" t="s">
        <v>1025</v>
      </c>
      <c r="B5187" s="131">
        <v>200</v>
      </c>
      <c r="C5187" s="131" t="s">
        <v>7</v>
      </c>
      <c r="D5187" s="131" t="s">
        <v>1994</v>
      </c>
      <c r="E5187" s="260">
        <v>5</v>
      </c>
      <c r="F5187" s="131" t="s">
        <v>9</v>
      </c>
      <c r="G5187" s="143" t="s">
        <v>2015</v>
      </c>
      <c r="H5187" s="134" t="s">
        <v>510</v>
      </c>
      <c r="I5187" s="192" t="s">
        <v>4099</v>
      </c>
      <c r="J5187" s="184">
        <f>IF(F5187="USD", E5187, E5187 * IFERROR(VLOOKUP(F5187, EXCHANGE_RATE!A:B, 2, FALSE), "Currency not found"))</f>
        <v>5</v>
      </c>
      <c r="K5187" s="184">
        <f t="shared" si="473"/>
        <v>5</v>
      </c>
      <c r="L5187" s="184">
        <f>IF(C5187="MTS", B5187, B5187 * IFERROR(VLOOKUP(C5187, 'QTY_CONVERSIONS '!A:B, 2, FALSE), "Units not  found"))</f>
        <v>0.2</v>
      </c>
      <c r="M5187" s="185">
        <f t="shared" si="474"/>
        <v>1000</v>
      </c>
      <c r="N5187" s="143" t="str">
        <f>IFERROR(VLOOKUP(D5187, Product_Category!A:B, 2, FALSE), "Uncategorized")</f>
        <v>MCC</v>
      </c>
      <c r="O5187" s="186">
        <f t="shared" ref="O5187:O5250" si="476">K5187*1000</f>
        <v>5000</v>
      </c>
      <c r="P5187" s="185">
        <f t="shared" si="475"/>
        <v>1000</v>
      </c>
      <c r="Q5187" s="143">
        <v>2024</v>
      </c>
      <c r="R5187" s="143" t="str">
        <f>IFERROR(VLOOKUP(G5187,'SOURCE COMPANY'!A:B, 2, FALSE), "")</f>
        <v>DHARMANANDAN EXP</v>
      </c>
      <c r="S5187" s="143" t="str">
        <f>IFERROR(VLOOKUP(H5187,'CUSTOMER NAME'!A:B, 2, FALSE), "")</f>
        <v>TO THE ORDER</v>
      </c>
    </row>
    <row r="5188" spans="1:19">
      <c r="A5188" s="133" t="s">
        <v>1025</v>
      </c>
      <c r="B5188" s="131">
        <v>300</v>
      </c>
      <c r="C5188" s="131" t="s">
        <v>7</v>
      </c>
      <c r="D5188" s="131" t="s">
        <v>1994</v>
      </c>
      <c r="E5188" s="260">
        <v>3</v>
      </c>
      <c r="F5188" s="131" t="s">
        <v>9</v>
      </c>
      <c r="G5188" s="143" t="s">
        <v>2015</v>
      </c>
      <c r="H5188" s="134" t="s">
        <v>510</v>
      </c>
      <c r="I5188" s="192" t="s">
        <v>4099</v>
      </c>
      <c r="J5188" s="184">
        <f>IF(F5188="USD", E5188, E5188 * IFERROR(VLOOKUP(F5188, EXCHANGE_RATE!A:B, 2, FALSE), "Currency not found"))</f>
        <v>3</v>
      </c>
      <c r="K5188" s="184">
        <f t="shared" si="473"/>
        <v>3</v>
      </c>
      <c r="L5188" s="184">
        <f>IF(C5188="MTS", B5188, B5188 * IFERROR(VLOOKUP(C5188, 'QTY_CONVERSIONS '!A:B, 2, FALSE), "Units not  found"))</f>
        <v>0.3</v>
      </c>
      <c r="M5188" s="185">
        <f t="shared" si="474"/>
        <v>900</v>
      </c>
      <c r="N5188" s="143" t="str">
        <f>IFERROR(VLOOKUP(D5188, Product_Category!A:B, 2, FALSE), "Uncategorized")</f>
        <v>MCC</v>
      </c>
      <c r="O5188" s="186">
        <f t="shared" si="476"/>
        <v>3000</v>
      </c>
      <c r="P5188" s="185">
        <f t="shared" si="475"/>
        <v>900</v>
      </c>
      <c r="Q5188" s="143">
        <v>2024</v>
      </c>
      <c r="R5188" s="143" t="str">
        <f>IFERROR(VLOOKUP(G5188,'SOURCE COMPANY'!A:B, 2, FALSE), "")</f>
        <v>DHARMANANDAN EXP</v>
      </c>
      <c r="S5188" s="143" t="str">
        <f>IFERROR(VLOOKUP(H5188,'CUSTOMER NAME'!A:B, 2, FALSE), "")</f>
        <v>TO THE ORDER</v>
      </c>
    </row>
    <row r="5189" spans="1:19">
      <c r="A5189" s="133" t="s">
        <v>1025</v>
      </c>
      <c r="B5189" s="131">
        <v>1000</v>
      </c>
      <c r="C5189" s="131" t="s">
        <v>7</v>
      </c>
      <c r="D5189" s="131" t="s">
        <v>910</v>
      </c>
      <c r="E5189" s="260" t="s">
        <v>4204</v>
      </c>
      <c r="F5189" s="131" t="s">
        <v>9</v>
      </c>
      <c r="G5189" s="143" t="s">
        <v>655</v>
      </c>
      <c r="H5189" s="134" t="s">
        <v>510</v>
      </c>
      <c r="I5189" s="192" t="s">
        <v>4099</v>
      </c>
      <c r="J5189" s="184" t="str">
        <f>IF(F5189="USD", E5189, E5189 * IFERROR(VLOOKUP(F5189, EXCHANGE_RATE!A:B, 2, FALSE), "Currency not found"))</f>
        <v>1.54</v>
      </c>
      <c r="K5189" s="184">
        <f t="shared" si="473"/>
        <v>1.54</v>
      </c>
      <c r="L5189" s="184">
        <f>IF(C5189="MTS", B5189, B5189 * IFERROR(VLOOKUP(C5189, 'QTY_CONVERSIONS '!A:B, 2, FALSE), "Units not  found"))</f>
        <v>1</v>
      </c>
      <c r="M5189" s="185">
        <f t="shared" si="474"/>
        <v>1540</v>
      </c>
      <c r="N5189" s="143" t="str">
        <f>IFERROR(VLOOKUP(D5189, Product_Category!A:B, 2, FALSE), "Uncategorized")</f>
        <v>MAGNESIUM STEARATE</v>
      </c>
      <c r="O5189" s="186">
        <f t="shared" si="476"/>
        <v>1540</v>
      </c>
      <c r="P5189" s="185">
        <f t="shared" si="475"/>
        <v>1540</v>
      </c>
      <c r="Q5189" s="143">
        <v>2024</v>
      </c>
      <c r="R5189" s="143" t="str">
        <f>IFERROR(VLOOKUP(G5189,'SOURCE COMPANY'!A:B, 2, FALSE), "")</f>
        <v>ESPEE Pharma Chem</v>
      </c>
      <c r="S5189" s="143" t="str">
        <f>IFERROR(VLOOKUP(H5189,'CUSTOMER NAME'!A:B, 2, FALSE), "")</f>
        <v>TO THE ORDER</v>
      </c>
    </row>
    <row r="5190" spans="1:19">
      <c r="A5190" s="133" t="s">
        <v>1025</v>
      </c>
      <c r="B5190" s="131">
        <v>1500</v>
      </c>
      <c r="C5190" s="131" t="s">
        <v>7</v>
      </c>
      <c r="D5190" s="131" t="s">
        <v>680</v>
      </c>
      <c r="E5190" s="260">
        <v>1.95</v>
      </c>
      <c r="F5190" s="131" t="s">
        <v>9</v>
      </c>
      <c r="G5190" s="143" t="s">
        <v>655</v>
      </c>
      <c r="H5190" s="134" t="s">
        <v>510</v>
      </c>
      <c r="I5190" s="192" t="s">
        <v>4099</v>
      </c>
      <c r="J5190" s="184">
        <f>IF(F5190="USD", E5190, E5190 * IFERROR(VLOOKUP(F5190, EXCHANGE_RATE!A:B, 2, FALSE), "Currency not found"))</f>
        <v>1.95</v>
      </c>
      <c r="K5190" s="184">
        <f t="shared" si="473"/>
        <v>1.95</v>
      </c>
      <c r="L5190" s="184">
        <f>IF(C5190="MTS", B5190, B5190 * IFERROR(VLOOKUP(C5190, 'QTY_CONVERSIONS '!A:B, 2, FALSE), "Units not  found"))</f>
        <v>1.5</v>
      </c>
      <c r="M5190" s="185">
        <f t="shared" si="474"/>
        <v>2925</v>
      </c>
      <c r="N5190" s="143" t="str">
        <f>IFERROR(VLOOKUP(D5190, Product_Category!A:B, 2, FALSE), "Uncategorized")</f>
        <v>MCC</v>
      </c>
      <c r="O5190" s="186">
        <f t="shared" si="476"/>
        <v>1950</v>
      </c>
      <c r="P5190" s="185">
        <f t="shared" si="475"/>
        <v>2925</v>
      </c>
      <c r="Q5190" s="143">
        <v>2024</v>
      </c>
      <c r="R5190" s="143" t="str">
        <f>IFERROR(VLOOKUP(G5190,'SOURCE COMPANY'!A:B, 2, FALSE), "")</f>
        <v>ESPEE Pharma Chem</v>
      </c>
      <c r="S5190" s="143" t="str">
        <f>IFERROR(VLOOKUP(H5190,'CUSTOMER NAME'!A:B, 2, FALSE), "")</f>
        <v>TO THE ORDER</v>
      </c>
    </row>
    <row r="5191" spans="1:19">
      <c r="A5191" s="133" t="s">
        <v>1025</v>
      </c>
      <c r="B5191" s="131">
        <v>1000</v>
      </c>
      <c r="C5191" s="131" t="s">
        <v>7</v>
      </c>
      <c r="D5191" s="131" t="s">
        <v>4122</v>
      </c>
      <c r="E5191" s="260">
        <v>3.5</v>
      </c>
      <c r="F5191" s="131" t="s">
        <v>9</v>
      </c>
      <c r="G5191" s="143" t="s">
        <v>655</v>
      </c>
      <c r="H5191" s="134" t="s">
        <v>510</v>
      </c>
      <c r="I5191" s="192" t="s">
        <v>4099</v>
      </c>
      <c r="J5191" s="184">
        <f>IF(F5191="USD", E5191, E5191 * IFERROR(VLOOKUP(F5191, EXCHANGE_RATE!A:B, 2, FALSE), "Currency not found"))</f>
        <v>3.5</v>
      </c>
      <c r="K5191" s="184">
        <f t="shared" si="473"/>
        <v>3.5</v>
      </c>
      <c r="L5191" s="184">
        <f>IF(C5191="MTS", B5191, B5191 * IFERROR(VLOOKUP(C5191, 'QTY_CONVERSIONS '!A:B, 2, FALSE), "Units not  found"))</f>
        <v>1</v>
      </c>
      <c r="M5191" s="185">
        <f t="shared" si="474"/>
        <v>3500</v>
      </c>
      <c r="N5191" s="143" t="str">
        <f>IFERROR(VLOOKUP(D5191, Product_Category!A:B, 2, FALSE), "Uncategorized")</f>
        <v>MCC</v>
      </c>
      <c r="O5191" s="186">
        <f t="shared" si="476"/>
        <v>3500</v>
      </c>
      <c r="P5191" s="185">
        <f t="shared" si="475"/>
        <v>3500</v>
      </c>
      <c r="Q5191" s="143">
        <v>2024</v>
      </c>
      <c r="R5191" s="143" t="str">
        <f>IFERROR(VLOOKUP(G5191,'SOURCE COMPANY'!A:B, 2, FALSE), "")</f>
        <v>ESPEE Pharma Chem</v>
      </c>
      <c r="S5191" s="143" t="str">
        <f>IFERROR(VLOOKUP(H5191,'CUSTOMER NAME'!A:B, 2, FALSE), "")</f>
        <v>TO THE ORDER</v>
      </c>
    </row>
    <row r="5192" spans="1:19">
      <c r="A5192" s="133" t="s">
        <v>1025</v>
      </c>
      <c r="B5192" s="131">
        <v>8000</v>
      </c>
      <c r="C5192" s="131" t="s">
        <v>7</v>
      </c>
      <c r="D5192" s="131" t="s">
        <v>266</v>
      </c>
      <c r="E5192" s="260">
        <v>1.95</v>
      </c>
      <c r="F5192" s="131" t="s">
        <v>9</v>
      </c>
      <c r="G5192" s="143" t="s">
        <v>655</v>
      </c>
      <c r="H5192" s="134" t="s">
        <v>510</v>
      </c>
      <c r="I5192" s="192" t="s">
        <v>4099</v>
      </c>
      <c r="J5192" s="184">
        <f>IF(F5192="USD", E5192, E5192 * IFERROR(VLOOKUP(F5192, EXCHANGE_RATE!A:B, 2, FALSE), "Currency not found"))</f>
        <v>1.95</v>
      </c>
      <c r="K5192" s="184">
        <f t="shared" si="473"/>
        <v>1.95</v>
      </c>
      <c r="L5192" s="184">
        <f>IF(C5192="MTS", B5192, B5192 * IFERROR(VLOOKUP(C5192, 'QTY_CONVERSIONS '!A:B, 2, FALSE), "Units not  found"))</f>
        <v>8</v>
      </c>
      <c r="M5192" s="185">
        <f t="shared" si="474"/>
        <v>15600</v>
      </c>
      <c r="N5192" s="143" t="str">
        <f>IFERROR(VLOOKUP(D5192, Product_Category!A:B, 2, FALSE), "Uncategorized")</f>
        <v>MCC</v>
      </c>
      <c r="O5192" s="186">
        <f t="shared" si="476"/>
        <v>1950</v>
      </c>
      <c r="P5192" s="185">
        <f t="shared" si="475"/>
        <v>15600</v>
      </c>
      <c r="Q5192" s="143">
        <v>2024</v>
      </c>
      <c r="R5192" s="143" t="str">
        <f>IFERROR(VLOOKUP(G5192,'SOURCE COMPANY'!A:B, 2, FALSE), "")</f>
        <v>ESPEE Pharma Chem</v>
      </c>
      <c r="S5192" s="143" t="str">
        <f>IFERROR(VLOOKUP(H5192,'CUSTOMER NAME'!A:B, 2, FALSE), "")</f>
        <v>TO THE ORDER</v>
      </c>
    </row>
    <row r="5193" spans="1:19">
      <c r="A5193" s="135" t="s">
        <v>1025</v>
      </c>
      <c r="B5193" s="132">
        <v>100</v>
      </c>
      <c r="C5193" s="132" t="s">
        <v>7</v>
      </c>
      <c r="D5193" s="132" t="s">
        <v>266</v>
      </c>
      <c r="E5193" s="261">
        <v>1.9</v>
      </c>
      <c r="F5193" s="132" t="s">
        <v>9</v>
      </c>
      <c r="G5193" s="143" t="s">
        <v>655</v>
      </c>
      <c r="H5193" s="136" t="s">
        <v>510</v>
      </c>
      <c r="I5193" s="192" t="s">
        <v>4099</v>
      </c>
      <c r="J5193" s="184">
        <f>IF(F5193="USD", E5193, E5193 * IFERROR(VLOOKUP(F5193, EXCHANGE_RATE!A:B, 2, FALSE), "Currency not found"))</f>
        <v>1.9</v>
      </c>
      <c r="K5193" s="184">
        <f t="shared" si="473"/>
        <v>1.9</v>
      </c>
      <c r="L5193" s="184">
        <f>IF(C5193="MTS", B5193, B5193 * IFERROR(VLOOKUP(C5193, 'QTY_CONVERSIONS '!A:B, 2, FALSE), "Units not  found"))</f>
        <v>0.1</v>
      </c>
      <c r="M5193" s="185">
        <f t="shared" si="474"/>
        <v>190</v>
      </c>
      <c r="N5193" s="143" t="str">
        <f>IFERROR(VLOOKUP(D5193, Product_Category!A:B, 2, FALSE), "Uncategorized")</f>
        <v>MCC</v>
      </c>
      <c r="O5193" s="186">
        <f t="shared" si="476"/>
        <v>1900</v>
      </c>
      <c r="P5193" s="185">
        <f t="shared" si="475"/>
        <v>190</v>
      </c>
      <c r="Q5193" s="143">
        <v>2024</v>
      </c>
      <c r="R5193" s="143" t="str">
        <f>IFERROR(VLOOKUP(G5193,'SOURCE COMPANY'!A:B, 2, FALSE), "")</f>
        <v>ESPEE Pharma Chem</v>
      </c>
      <c r="S5193" s="143" t="str">
        <f>IFERROR(VLOOKUP(H5193,'CUSTOMER NAME'!A:B, 2, FALSE), "")</f>
        <v>TO THE ORDER</v>
      </c>
    </row>
    <row r="5194" spans="1:19">
      <c r="A5194" s="137" t="s">
        <v>287</v>
      </c>
      <c r="B5194" s="138">
        <v>1000</v>
      </c>
      <c r="C5194" s="138" t="s">
        <v>7</v>
      </c>
      <c r="D5194" s="138" t="s">
        <v>4100</v>
      </c>
      <c r="E5194" s="263" t="s">
        <v>4205</v>
      </c>
      <c r="F5194" s="138" t="s">
        <v>9</v>
      </c>
      <c r="G5194" s="143" t="s">
        <v>530</v>
      </c>
      <c r="H5194" s="139" t="s">
        <v>510</v>
      </c>
      <c r="I5194" s="192" t="s">
        <v>4099</v>
      </c>
      <c r="J5194" s="184" t="str">
        <f>IF(F5194="USD", E5194, E5194 * IFERROR(VLOOKUP(F5194, EXCHANGE_RATE!A:B, 2, FALSE), "Currency not found"))</f>
        <v>3.40</v>
      </c>
      <c r="K5194" s="184">
        <f t="shared" si="473"/>
        <v>3.4</v>
      </c>
      <c r="L5194" s="184">
        <f>IF(C5194="MTS", B5194, B5194 * IFERROR(VLOOKUP(C5194, 'QTY_CONVERSIONS '!A:B, 2, FALSE), "Units not  found"))</f>
        <v>1</v>
      </c>
      <c r="M5194" s="185">
        <f t="shared" si="474"/>
        <v>3400</v>
      </c>
      <c r="N5194" s="143" t="str">
        <f>IFERROR(VLOOKUP(D5194, Product_Category!A:B, 2, FALSE), "Uncategorized")</f>
        <v>MAGNESIUM STEARATE</v>
      </c>
      <c r="O5194" s="186">
        <f t="shared" si="476"/>
        <v>3400</v>
      </c>
      <c r="P5194" s="185">
        <f t="shared" si="475"/>
        <v>3400</v>
      </c>
      <c r="Q5194" s="143">
        <v>2024</v>
      </c>
      <c r="R5194" s="143" t="str">
        <f>IFERROR(VLOOKUP(G5194,'SOURCE COMPANY'!A:B, 2, FALSE), "")</f>
        <v>NITIKA PHARMA</v>
      </c>
      <c r="S5194" s="143" t="str">
        <f>IFERROR(VLOOKUP(H5194,'CUSTOMER NAME'!A:B, 2, FALSE), "")</f>
        <v>TO THE ORDER</v>
      </c>
    </row>
    <row r="5195" spans="1:19">
      <c r="A5195" s="133" t="s">
        <v>1044</v>
      </c>
      <c r="B5195" s="131">
        <v>25</v>
      </c>
      <c r="C5195" s="131" t="s">
        <v>7</v>
      </c>
      <c r="D5195" s="131" t="s">
        <v>798</v>
      </c>
      <c r="E5195" s="260">
        <v>4.42</v>
      </c>
      <c r="F5195" s="131" t="s">
        <v>9</v>
      </c>
      <c r="G5195" s="131" t="s">
        <v>4208</v>
      </c>
      <c r="H5195" s="134" t="s">
        <v>510</v>
      </c>
      <c r="I5195" s="192" t="s">
        <v>4099</v>
      </c>
      <c r="J5195" s="184">
        <f>IF(F5195="USD", E5195, E5195 * IFERROR(VLOOKUP(F5195, EXCHANGE_RATE!A:B, 2, FALSE), "Currency not found"))</f>
        <v>4.42</v>
      </c>
      <c r="K5195" s="184">
        <f t="shared" si="473"/>
        <v>4.42</v>
      </c>
      <c r="L5195" s="184">
        <f>IF(C5195="MTS", B5195, B5195 * IFERROR(VLOOKUP(C5195, 'QTY_CONVERSIONS '!A:B, 2, FALSE), "Units not  found"))</f>
        <v>2.5000000000000001E-2</v>
      </c>
      <c r="M5195" s="185">
        <f t="shared" si="474"/>
        <v>110.5</v>
      </c>
      <c r="N5195" s="143" t="str">
        <f>IFERROR(VLOOKUP(D5195, Product_Category!A:B, 2, FALSE), "Uncategorized")</f>
        <v>CMC</v>
      </c>
      <c r="O5195" s="186">
        <f t="shared" si="476"/>
        <v>4420</v>
      </c>
      <c r="P5195" s="185">
        <f t="shared" si="475"/>
        <v>110.5</v>
      </c>
      <c r="Q5195" s="143">
        <v>2024</v>
      </c>
      <c r="R5195" s="143" t="str">
        <f>IFERROR(VLOOKUP(G5195,'SOURCE COMPANY'!A:B, 2, FALSE), "")</f>
        <v>Khyati Healthcare</v>
      </c>
      <c r="S5195" s="143" t="str">
        <f>IFERROR(VLOOKUP(H5195,'CUSTOMER NAME'!A:B, 2, FALSE), "")</f>
        <v>TO THE ORDER</v>
      </c>
    </row>
    <row r="5196" spans="1:19">
      <c r="A5196" s="133" t="s">
        <v>1044</v>
      </c>
      <c r="B5196" s="131">
        <v>500</v>
      </c>
      <c r="C5196" s="131" t="s">
        <v>7</v>
      </c>
      <c r="D5196" s="131" t="s">
        <v>3897</v>
      </c>
      <c r="E5196" s="260" t="s">
        <v>4206</v>
      </c>
      <c r="F5196" s="131" t="s">
        <v>9</v>
      </c>
      <c r="G5196" s="131" t="s">
        <v>802</v>
      </c>
      <c r="H5196" s="134" t="s">
        <v>510</v>
      </c>
      <c r="I5196" s="192" t="s">
        <v>4099</v>
      </c>
      <c r="J5196" s="184" t="str">
        <f>IF(F5196="USD", E5196, E5196 * IFERROR(VLOOKUP(F5196, EXCHANGE_RATE!A:B, 2, FALSE), "Currency not found"))</f>
        <v>6.38</v>
      </c>
      <c r="K5196" s="184">
        <f t="shared" si="473"/>
        <v>6.38</v>
      </c>
      <c r="L5196" s="184">
        <f>IF(C5196="MTS", B5196, B5196 * IFERROR(VLOOKUP(C5196, 'QTY_CONVERSIONS '!A:B, 2, FALSE), "Units not  found"))</f>
        <v>0.5</v>
      </c>
      <c r="M5196" s="185">
        <f t="shared" si="474"/>
        <v>3190</v>
      </c>
      <c r="N5196" s="143" t="str">
        <f>IFERROR(VLOOKUP(D5196, Product_Category!A:B, 2, FALSE), "Uncategorized")</f>
        <v>CROSCARMELLOSE SODIUM</v>
      </c>
      <c r="O5196" s="186">
        <f t="shared" si="476"/>
        <v>6380</v>
      </c>
      <c r="P5196" s="185">
        <f t="shared" si="475"/>
        <v>3190</v>
      </c>
      <c r="Q5196" s="143">
        <v>2024</v>
      </c>
      <c r="R5196" s="143" t="str">
        <f>IFERROR(VLOOKUP(G5196,'SOURCE COMPANY'!A:B, 2, FALSE), "")</f>
        <v>MEDISTA LIFECARE</v>
      </c>
      <c r="S5196" s="143" t="str">
        <f>IFERROR(VLOOKUP(H5196,'CUSTOMER NAME'!A:B, 2, FALSE), "")</f>
        <v>TO THE ORDER</v>
      </c>
    </row>
    <row r="5197" spans="1:19">
      <c r="A5197" s="133" t="s">
        <v>1044</v>
      </c>
      <c r="B5197" s="131">
        <v>500</v>
      </c>
      <c r="C5197" s="131" t="s">
        <v>7</v>
      </c>
      <c r="D5197" s="131" t="s">
        <v>910</v>
      </c>
      <c r="E5197" s="260" t="s">
        <v>4207</v>
      </c>
      <c r="F5197" s="131" t="s">
        <v>9</v>
      </c>
      <c r="G5197" s="131" t="s">
        <v>802</v>
      </c>
      <c r="H5197" s="134" t="s">
        <v>510</v>
      </c>
      <c r="I5197" s="192" t="s">
        <v>4099</v>
      </c>
      <c r="J5197" s="184" t="str">
        <f>IF(F5197="USD", E5197, E5197 * IFERROR(VLOOKUP(F5197, EXCHANGE_RATE!A:B, 2, FALSE), "Currency not found"))</f>
        <v>2.62</v>
      </c>
      <c r="K5197" s="184">
        <f t="shared" si="473"/>
        <v>2.62</v>
      </c>
      <c r="L5197" s="184">
        <f>IF(C5197="MTS", B5197, B5197 * IFERROR(VLOOKUP(C5197, 'QTY_CONVERSIONS '!A:B, 2, FALSE), "Units not  found"))</f>
        <v>0.5</v>
      </c>
      <c r="M5197" s="185">
        <f t="shared" si="474"/>
        <v>1310</v>
      </c>
      <c r="N5197" s="143" t="str">
        <f>IFERROR(VLOOKUP(D5197, Product_Category!A:B, 2, FALSE), "Uncategorized")</f>
        <v>MAGNESIUM STEARATE</v>
      </c>
      <c r="O5197" s="186">
        <f t="shared" si="476"/>
        <v>2620</v>
      </c>
      <c r="P5197" s="185">
        <f t="shared" si="475"/>
        <v>1310</v>
      </c>
      <c r="Q5197" s="143">
        <v>2024</v>
      </c>
      <c r="R5197" s="143" t="str">
        <f>IFERROR(VLOOKUP(G5197,'SOURCE COMPANY'!A:B, 2, FALSE), "")</f>
        <v>MEDISTA LIFECARE</v>
      </c>
      <c r="S5197" s="143" t="str">
        <f>IFERROR(VLOOKUP(H5197,'CUSTOMER NAME'!A:B, 2, FALSE), "")</f>
        <v>TO THE ORDER</v>
      </c>
    </row>
    <row r="5198" spans="1:19">
      <c r="A5198" s="135" t="s">
        <v>1044</v>
      </c>
      <c r="B5198" s="132">
        <v>2000</v>
      </c>
      <c r="C5198" s="132" t="s">
        <v>7</v>
      </c>
      <c r="D5198" s="132" t="s">
        <v>2939</v>
      </c>
      <c r="E5198" s="261">
        <v>2.04</v>
      </c>
      <c r="F5198" s="132" t="s">
        <v>9</v>
      </c>
      <c r="G5198" s="131" t="s">
        <v>802</v>
      </c>
      <c r="H5198" s="136" t="s">
        <v>510</v>
      </c>
      <c r="I5198" s="192" t="s">
        <v>4099</v>
      </c>
      <c r="J5198" s="184">
        <f>IF(F5198="USD", E5198, E5198 * IFERROR(VLOOKUP(F5198, EXCHANGE_RATE!A:B, 2, FALSE), "Currency not found"))</f>
        <v>2.04</v>
      </c>
      <c r="K5198" s="184">
        <f t="shared" si="473"/>
        <v>2.04</v>
      </c>
      <c r="L5198" s="184">
        <f>IF(C5198="MTS", B5198, B5198 * IFERROR(VLOOKUP(C5198, 'QTY_CONVERSIONS '!A:B, 2, FALSE), "Units not  found"))</f>
        <v>2</v>
      </c>
      <c r="M5198" s="185">
        <f t="shared" si="474"/>
        <v>4080</v>
      </c>
      <c r="N5198" s="143" t="str">
        <f>IFERROR(VLOOKUP(D5198, Product_Category!A:B, 2, FALSE), "Uncategorized")</f>
        <v>MCC</v>
      </c>
      <c r="O5198" s="186">
        <f t="shared" si="476"/>
        <v>2040</v>
      </c>
      <c r="P5198" s="185">
        <f t="shared" si="475"/>
        <v>4080</v>
      </c>
      <c r="Q5198" s="143">
        <v>2024</v>
      </c>
      <c r="R5198" s="143" t="str">
        <f>IFERROR(VLOOKUP(G5198,'SOURCE COMPANY'!A:B, 2, FALSE), "")</f>
        <v>MEDISTA LIFECARE</v>
      </c>
      <c r="S5198" s="143" t="str">
        <f>IFERROR(VLOOKUP(H5198,'CUSTOMER NAME'!A:B, 2, FALSE), "")</f>
        <v>TO THE ORDER</v>
      </c>
    </row>
    <row r="5199" spans="1:19">
      <c r="A5199" s="133" t="s">
        <v>1046</v>
      </c>
      <c r="B5199" s="131">
        <v>4</v>
      </c>
      <c r="C5199" s="131" t="s">
        <v>7</v>
      </c>
      <c r="D5199" s="131" t="s">
        <v>266</v>
      </c>
      <c r="E5199" s="260">
        <v>2.76</v>
      </c>
      <c r="F5199" s="131" t="s">
        <v>9</v>
      </c>
      <c r="G5199" s="120" t="s">
        <v>3426</v>
      </c>
      <c r="H5199" s="134" t="s">
        <v>4210</v>
      </c>
      <c r="I5199" s="192" t="s">
        <v>4099</v>
      </c>
      <c r="J5199" s="184">
        <f>IF(F5199="USD", E5199, E5199 * IFERROR(VLOOKUP(F5199, EXCHANGE_RATE!A:B, 2, FALSE), "Currency not found"))</f>
        <v>2.76</v>
      </c>
      <c r="K5199" s="184">
        <f t="shared" si="473"/>
        <v>2.76</v>
      </c>
      <c r="L5199" s="184">
        <f>IF(C5199="MTS", B5199, B5199 * IFERROR(VLOOKUP(C5199, 'QTY_CONVERSIONS '!A:B, 2, FALSE), "Units not  found"))</f>
        <v>4.0000000000000001E-3</v>
      </c>
      <c r="M5199" s="185">
        <f t="shared" si="474"/>
        <v>11.04</v>
      </c>
      <c r="N5199" s="143" t="str">
        <f>IFERROR(VLOOKUP(D5199, Product_Category!A:B, 2, FALSE), "Uncategorized")</f>
        <v>MCC</v>
      </c>
      <c r="O5199" s="186">
        <f t="shared" si="476"/>
        <v>2760</v>
      </c>
      <c r="P5199" s="185">
        <f t="shared" si="475"/>
        <v>11.040000000000001</v>
      </c>
      <c r="Q5199" s="143">
        <v>2024</v>
      </c>
      <c r="R5199" s="143" t="str">
        <f>IFERROR(VLOOKUP(G5199,'SOURCE COMPANY'!A:B, 2, FALSE), "")</f>
        <v>SISCO Research Labs</v>
      </c>
      <c r="S5199" s="143" t="str">
        <f>IFERROR(VLOOKUP(H5199,'CUSTOMER NAME'!A:B, 2, FALSE), "")</f>
        <v>CTI &amp; Science co ltd</v>
      </c>
    </row>
    <row r="5200" spans="1:19">
      <c r="A5200" s="133" t="s">
        <v>1046</v>
      </c>
      <c r="B5200" s="131">
        <v>300</v>
      </c>
      <c r="C5200" s="131" t="s">
        <v>7</v>
      </c>
      <c r="D5200" s="131" t="s">
        <v>1606</v>
      </c>
      <c r="E5200" s="260">
        <v>2.77</v>
      </c>
      <c r="F5200" s="131" t="s">
        <v>9</v>
      </c>
      <c r="G5200" s="118" t="s">
        <v>888</v>
      </c>
      <c r="H5200" s="134" t="s">
        <v>4212</v>
      </c>
      <c r="I5200" s="192" t="s">
        <v>4099</v>
      </c>
      <c r="J5200" s="184">
        <f>IF(F5200="USD", E5200, E5200 * IFERROR(VLOOKUP(F5200, EXCHANGE_RATE!A:B, 2, FALSE), "Currency not found"))</f>
        <v>2.77</v>
      </c>
      <c r="K5200" s="184">
        <f t="shared" si="473"/>
        <v>2.77</v>
      </c>
      <c r="L5200" s="184">
        <f>IF(C5200="MTS", B5200, B5200 * IFERROR(VLOOKUP(C5200, 'QTY_CONVERSIONS '!A:B, 2, FALSE), "Units not  found"))</f>
        <v>0.3</v>
      </c>
      <c r="M5200" s="185">
        <f t="shared" si="474"/>
        <v>831</v>
      </c>
      <c r="N5200" s="143" t="str">
        <f>IFERROR(VLOOKUP(D5200, Product_Category!A:B, 2, FALSE), "Uncategorized")</f>
        <v>MCC</v>
      </c>
      <c r="O5200" s="186">
        <f t="shared" si="476"/>
        <v>2770</v>
      </c>
      <c r="P5200" s="185">
        <f t="shared" si="475"/>
        <v>831</v>
      </c>
      <c r="Q5200" s="143">
        <v>2024</v>
      </c>
      <c r="R5200" s="143" t="str">
        <f>IFERROR(VLOOKUP(G5200,'SOURCE COMPANY'!A:B, 2, FALSE), "")</f>
        <v>SUN PHARMA</v>
      </c>
      <c r="S5200" s="143" t="str">
        <f>IFERROR(VLOOKUP(H5200,'CUSTOMER NAME'!A:B, 2, FALSE), "")</f>
        <v>RANBAXY (THAILAND)</v>
      </c>
    </row>
    <row r="5201" spans="1:19">
      <c r="A5201" s="133" t="s">
        <v>1046</v>
      </c>
      <c r="B5201" s="131">
        <v>1500</v>
      </c>
      <c r="C5201" s="131" t="s">
        <v>7</v>
      </c>
      <c r="D5201" s="131" t="s">
        <v>769</v>
      </c>
      <c r="E5201" s="260">
        <v>3</v>
      </c>
      <c r="F5201" s="131" t="s">
        <v>9</v>
      </c>
      <c r="G5201" s="120" t="s">
        <v>529</v>
      </c>
      <c r="H5201" s="134" t="s">
        <v>510</v>
      </c>
      <c r="I5201" s="192" t="s">
        <v>4099</v>
      </c>
      <c r="J5201" s="184">
        <f>IF(F5201="USD", E5201, E5201 * IFERROR(VLOOKUP(F5201, EXCHANGE_RATE!A:B, 2, FALSE), "Currency not found"))</f>
        <v>3</v>
      </c>
      <c r="K5201" s="184">
        <f t="shared" si="473"/>
        <v>3</v>
      </c>
      <c r="L5201" s="184">
        <f>IF(C5201="MTS", B5201, B5201 * IFERROR(VLOOKUP(C5201, 'QTY_CONVERSIONS '!A:B, 2, FALSE), "Units not  found"))</f>
        <v>1.5</v>
      </c>
      <c r="M5201" s="185">
        <f t="shared" si="474"/>
        <v>4500</v>
      </c>
      <c r="N5201" s="143" t="str">
        <f>IFERROR(VLOOKUP(D5201, Product_Category!A:B, 2, FALSE), "Uncategorized")</f>
        <v>MCC</v>
      </c>
      <c r="O5201" s="186">
        <f t="shared" si="476"/>
        <v>3000</v>
      </c>
      <c r="P5201" s="185">
        <f t="shared" si="475"/>
        <v>4500</v>
      </c>
      <c r="Q5201" s="143">
        <v>2024</v>
      </c>
      <c r="R5201" s="143" t="str">
        <f>IFERROR(VLOOKUP(G5201,'SOURCE COMPANY'!A:B, 2, FALSE), "")</f>
        <v>Ankit Pulps &amp; Boards</v>
      </c>
      <c r="S5201" s="143" t="str">
        <f>IFERROR(VLOOKUP(H5201,'CUSTOMER NAME'!A:B, 2, FALSE), "")</f>
        <v>TO THE ORDER</v>
      </c>
    </row>
    <row r="5202" spans="1:19">
      <c r="A5202" s="133" t="s">
        <v>1046</v>
      </c>
      <c r="B5202" s="131">
        <v>2000</v>
      </c>
      <c r="C5202" s="131" t="s">
        <v>7</v>
      </c>
      <c r="D5202" s="131" t="s">
        <v>910</v>
      </c>
      <c r="E5202" s="260" t="s">
        <v>4209</v>
      </c>
      <c r="F5202" s="131" t="s">
        <v>9</v>
      </c>
      <c r="G5202" s="143" t="s">
        <v>892</v>
      </c>
      <c r="H5202" s="134" t="s">
        <v>510</v>
      </c>
      <c r="I5202" s="192" t="s">
        <v>4099</v>
      </c>
      <c r="J5202" s="184" t="str">
        <f>IF(F5202="USD", E5202, E5202 * IFERROR(VLOOKUP(F5202, EXCHANGE_RATE!A:B, 2, FALSE), "Currency not found"))</f>
        <v>2.79</v>
      </c>
      <c r="K5202" s="184">
        <f t="shared" si="473"/>
        <v>2.79</v>
      </c>
      <c r="L5202" s="184">
        <f>IF(C5202="MTS", B5202, B5202 * IFERROR(VLOOKUP(C5202, 'QTY_CONVERSIONS '!A:B, 2, FALSE), "Units not  found"))</f>
        <v>2</v>
      </c>
      <c r="M5202" s="185">
        <f t="shared" si="474"/>
        <v>5580</v>
      </c>
      <c r="N5202" s="143" t="str">
        <f>IFERROR(VLOOKUP(D5202, Product_Category!A:B, 2, FALSE), "Uncategorized")</f>
        <v>MAGNESIUM STEARATE</v>
      </c>
      <c r="O5202" s="186">
        <f t="shared" si="476"/>
        <v>2790</v>
      </c>
      <c r="P5202" s="185">
        <f t="shared" si="475"/>
        <v>5580</v>
      </c>
      <c r="Q5202" s="143">
        <v>2024</v>
      </c>
      <c r="R5202" s="143" t="str">
        <f>IFERROR(VLOOKUP(G5202,'SOURCE COMPANY'!A:B, 2, FALSE), "")</f>
        <v>NIMBASIA STABILIZERS</v>
      </c>
      <c r="S5202" s="143" t="str">
        <f>IFERROR(VLOOKUP(H5202,'CUSTOMER NAME'!A:B, 2, FALSE), "")</f>
        <v>TO THE ORDER</v>
      </c>
    </row>
    <row r="5203" spans="1:19">
      <c r="A5203" s="133" t="s">
        <v>1046</v>
      </c>
      <c r="B5203" s="131">
        <v>8000</v>
      </c>
      <c r="C5203" s="131" t="s">
        <v>7</v>
      </c>
      <c r="D5203" s="131" t="s">
        <v>910</v>
      </c>
      <c r="E5203" s="260" t="s">
        <v>4211</v>
      </c>
      <c r="F5203" s="131" t="s">
        <v>9</v>
      </c>
      <c r="G5203" s="143" t="s">
        <v>892</v>
      </c>
      <c r="H5203" s="134" t="s">
        <v>510</v>
      </c>
      <c r="I5203" s="192" t="s">
        <v>4099</v>
      </c>
      <c r="J5203" s="184" t="str">
        <f>IF(F5203="USD", E5203, E5203 * IFERROR(VLOOKUP(F5203, EXCHANGE_RATE!A:B, 2, FALSE), "Currency not found"))</f>
        <v>1.50</v>
      </c>
      <c r="K5203" s="184">
        <f t="shared" si="473"/>
        <v>1.5</v>
      </c>
      <c r="L5203" s="184">
        <f>IF(C5203="MTS", B5203, B5203 * IFERROR(VLOOKUP(C5203, 'QTY_CONVERSIONS '!A:B, 2, FALSE), "Units not  found"))</f>
        <v>8</v>
      </c>
      <c r="M5203" s="185">
        <f t="shared" si="474"/>
        <v>12000</v>
      </c>
      <c r="N5203" s="143" t="str">
        <f>IFERROR(VLOOKUP(D5203, Product_Category!A:B, 2, FALSE), "Uncategorized")</f>
        <v>MAGNESIUM STEARATE</v>
      </c>
      <c r="O5203" s="186">
        <f t="shared" si="476"/>
        <v>1500</v>
      </c>
      <c r="P5203" s="185">
        <f t="shared" si="475"/>
        <v>12000</v>
      </c>
      <c r="Q5203" s="143">
        <v>2024</v>
      </c>
      <c r="R5203" s="143" t="str">
        <f>IFERROR(VLOOKUP(G5203,'SOURCE COMPANY'!A:B, 2, FALSE), "")</f>
        <v>NIMBASIA STABILIZERS</v>
      </c>
      <c r="S5203" s="143" t="str">
        <f>IFERROR(VLOOKUP(H5203,'CUSTOMER NAME'!A:B, 2, FALSE), "")</f>
        <v>TO THE ORDER</v>
      </c>
    </row>
    <row r="5204" spans="1:19">
      <c r="A5204" s="135" t="s">
        <v>1046</v>
      </c>
      <c r="B5204" s="132">
        <v>100</v>
      </c>
      <c r="C5204" s="132" t="s">
        <v>7</v>
      </c>
      <c r="D5204" s="132" t="s">
        <v>4123</v>
      </c>
      <c r="E5204" s="261">
        <v>4.79</v>
      </c>
      <c r="F5204" s="132" t="s">
        <v>9</v>
      </c>
      <c r="G5204" s="131" t="s">
        <v>2679</v>
      </c>
      <c r="H5204" s="136" t="s">
        <v>510</v>
      </c>
      <c r="I5204" s="192" t="s">
        <v>4099</v>
      </c>
      <c r="J5204" s="184">
        <f>IF(F5204="USD", E5204, E5204 * IFERROR(VLOOKUP(F5204, EXCHANGE_RATE!A:B, 2, FALSE), "Currency not found"))</f>
        <v>4.79</v>
      </c>
      <c r="K5204" s="184">
        <f t="shared" si="473"/>
        <v>4.79</v>
      </c>
      <c r="L5204" s="184">
        <f>IF(C5204="MTS", B5204, B5204 * IFERROR(VLOOKUP(C5204, 'QTY_CONVERSIONS '!A:B, 2, FALSE), "Units not  found"))</f>
        <v>0.1</v>
      </c>
      <c r="M5204" s="185">
        <f t="shared" si="474"/>
        <v>479</v>
      </c>
      <c r="N5204" s="143" t="str">
        <f>IFERROR(VLOOKUP(D5204, Product_Category!A:B, 2, FALSE), "Uncategorized")</f>
        <v>MCC</v>
      </c>
      <c r="O5204" s="186">
        <f t="shared" si="476"/>
        <v>4790</v>
      </c>
      <c r="P5204" s="185">
        <f t="shared" si="475"/>
        <v>479</v>
      </c>
      <c r="Q5204" s="143">
        <v>2024</v>
      </c>
      <c r="R5204" s="143" t="str">
        <f>IFERROR(VLOOKUP(G5204,'SOURCE COMPANY'!A:B, 2, FALSE), "")</f>
        <v>Sigachi Industries limited</v>
      </c>
      <c r="S5204" s="143" t="str">
        <f>IFERROR(VLOOKUP(H5204,'CUSTOMER NAME'!A:B, 2, FALSE), "")</f>
        <v>TO THE ORDER</v>
      </c>
    </row>
    <row r="5205" spans="1:19">
      <c r="A5205" s="133" t="s">
        <v>1047</v>
      </c>
      <c r="B5205" s="131">
        <v>5000</v>
      </c>
      <c r="C5205" s="131" t="s">
        <v>7</v>
      </c>
      <c r="D5205" s="131" t="s">
        <v>3063</v>
      </c>
      <c r="E5205" s="260">
        <v>2.63</v>
      </c>
      <c r="F5205" s="131" t="s">
        <v>9</v>
      </c>
      <c r="G5205" s="131" t="s">
        <v>59</v>
      </c>
      <c r="H5205" s="134" t="s">
        <v>208</v>
      </c>
      <c r="I5205" s="192" t="s">
        <v>4099</v>
      </c>
      <c r="J5205" s="184">
        <f>IF(F5205="USD", E5205, E5205 * IFERROR(VLOOKUP(F5205, EXCHANGE_RATE!A:B, 2, FALSE), "Currency not found"))</f>
        <v>2.63</v>
      </c>
      <c r="K5205" s="184">
        <f t="shared" si="473"/>
        <v>2.63</v>
      </c>
      <c r="L5205" s="184">
        <f>IF(C5205="MTS", B5205, B5205 * IFERROR(VLOOKUP(C5205, 'QTY_CONVERSIONS '!A:B, 2, FALSE), "Units not  found"))</f>
        <v>5</v>
      </c>
      <c r="M5205" s="185">
        <f t="shared" si="474"/>
        <v>13150</v>
      </c>
      <c r="N5205" s="143" t="str">
        <f>IFERROR(VLOOKUP(D5205, Product_Category!A:B, 2, FALSE), "Uncategorized")</f>
        <v>MCC</v>
      </c>
      <c r="O5205" s="186">
        <f t="shared" si="476"/>
        <v>2630</v>
      </c>
      <c r="P5205" s="185">
        <f t="shared" si="475"/>
        <v>13150</v>
      </c>
      <c r="Q5205" s="143">
        <v>2024</v>
      </c>
      <c r="R5205" s="143" t="str">
        <f>IFERROR(VLOOKUP(G5205,'SOURCE COMPANY'!A:B, 2, FALSE), "")</f>
        <v>JRS PHARMA</v>
      </c>
      <c r="S5205" s="143" t="str">
        <f>IFERROR(VLOOKUP(H5205,'CUSTOMER NAME'!A:B, 2, FALSE), "")</f>
        <v>RETTENMAIER</v>
      </c>
    </row>
    <row r="5206" spans="1:19">
      <c r="A5206" s="133" t="s">
        <v>1047</v>
      </c>
      <c r="B5206" s="131">
        <v>15000</v>
      </c>
      <c r="C5206" s="131" t="s">
        <v>7</v>
      </c>
      <c r="D5206" s="131" t="s">
        <v>3050</v>
      </c>
      <c r="E5206" s="260">
        <v>2.63</v>
      </c>
      <c r="F5206" s="131" t="s">
        <v>9</v>
      </c>
      <c r="G5206" s="131" t="s">
        <v>59</v>
      </c>
      <c r="H5206" s="134" t="s">
        <v>208</v>
      </c>
      <c r="I5206" s="192" t="s">
        <v>4099</v>
      </c>
      <c r="J5206" s="184">
        <f>IF(F5206="USD", E5206, E5206 * IFERROR(VLOOKUP(F5206, EXCHANGE_RATE!A:B, 2, FALSE), "Currency not found"))</f>
        <v>2.63</v>
      </c>
      <c r="K5206" s="184">
        <f t="shared" si="473"/>
        <v>2.63</v>
      </c>
      <c r="L5206" s="184">
        <f>IF(C5206="MTS", B5206, B5206 * IFERROR(VLOOKUP(C5206, 'QTY_CONVERSIONS '!A:B, 2, FALSE), "Units not  found"))</f>
        <v>15</v>
      </c>
      <c r="M5206" s="185">
        <f t="shared" si="474"/>
        <v>39450</v>
      </c>
      <c r="N5206" s="143" t="str">
        <f>IFERROR(VLOOKUP(D5206, Product_Category!A:B, 2, FALSE), "Uncategorized")</f>
        <v>MCC</v>
      </c>
      <c r="O5206" s="186">
        <f t="shared" si="476"/>
        <v>2630</v>
      </c>
      <c r="P5206" s="185">
        <f t="shared" si="475"/>
        <v>39450</v>
      </c>
      <c r="Q5206" s="143">
        <v>2024</v>
      </c>
      <c r="R5206" s="143" t="str">
        <f>IFERROR(VLOOKUP(G5206,'SOURCE COMPANY'!A:B, 2, FALSE), "")</f>
        <v>JRS PHARMA</v>
      </c>
      <c r="S5206" s="143" t="str">
        <f>IFERROR(VLOOKUP(H5206,'CUSTOMER NAME'!A:B, 2, FALSE), "")</f>
        <v>RETTENMAIER</v>
      </c>
    </row>
    <row r="5207" spans="1:19">
      <c r="A5207" s="135" t="s">
        <v>1047</v>
      </c>
      <c r="B5207" s="132">
        <v>5000</v>
      </c>
      <c r="C5207" s="132" t="s">
        <v>7</v>
      </c>
      <c r="D5207" s="132" t="s">
        <v>2063</v>
      </c>
      <c r="E5207" s="261">
        <v>2.65</v>
      </c>
      <c r="F5207" s="132" t="s">
        <v>9</v>
      </c>
      <c r="G5207" s="131" t="s">
        <v>2673</v>
      </c>
      <c r="H5207" s="136" t="s">
        <v>4213</v>
      </c>
      <c r="I5207" s="192" t="s">
        <v>4099</v>
      </c>
      <c r="J5207" s="184">
        <f>IF(F5207="USD", E5207, E5207 * IFERROR(VLOOKUP(F5207, EXCHANGE_RATE!A:B, 2, FALSE), "Currency not found"))</f>
        <v>2.65</v>
      </c>
      <c r="K5207" s="184">
        <f t="shared" si="473"/>
        <v>2.65</v>
      </c>
      <c r="L5207" s="184">
        <f>IF(C5207="MTS", B5207, B5207 * IFERROR(VLOOKUP(C5207, 'QTY_CONVERSIONS '!A:B, 2, FALSE), "Units not  found"))</f>
        <v>5</v>
      </c>
      <c r="M5207" s="185">
        <f t="shared" si="474"/>
        <v>13250</v>
      </c>
      <c r="N5207" s="143" t="str">
        <f>IFERROR(VLOOKUP(D5207, Product_Category!A:B, 2, FALSE), "Uncategorized")</f>
        <v>MCC</v>
      </c>
      <c r="O5207" s="186">
        <f t="shared" si="476"/>
        <v>2650</v>
      </c>
      <c r="P5207" s="185">
        <f t="shared" si="475"/>
        <v>13250</v>
      </c>
      <c r="Q5207" s="143">
        <v>2024</v>
      </c>
      <c r="R5207" s="143" t="str">
        <f>IFERROR(VLOOKUP(G5207,'SOURCE COMPANY'!A:B, 2, FALSE), "")</f>
        <v>RANQ</v>
      </c>
      <c r="S5207" s="143" t="str">
        <f>IFERROR(VLOOKUP(H5207,'CUSTOMER NAME'!A:B, 2, FALSE), "")</f>
        <v>SANOFI ILAC SAN.</v>
      </c>
    </row>
    <row r="5208" spans="1:19">
      <c r="A5208" s="140" t="s">
        <v>1047</v>
      </c>
      <c r="B5208" s="142">
        <v>4800</v>
      </c>
      <c r="C5208" s="142" t="s">
        <v>7</v>
      </c>
      <c r="D5208" s="142" t="s">
        <v>910</v>
      </c>
      <c r="E5208" s="262" t="s">
        <v>4214</v>
      </c>
      <c r="F5208" s="142" t="s">
        <v>9</v>
      </c>
      <c r="G5208" s="131" t="s">
        <v>1928</v>
      </c>
      <c r="H5208" s="141" t="s">
        <v>4215</v>
      </c>
      <c r="I5208" s="192" t="s">
        <v>4099</v>
      </c>
      <c r="J5208" s="184" t="str">
        <f>IF(F5208="USD", E5208, E5208 * IFERROR(VLOOKUP(F5208, EXCHANGE_RATE!A:B, 2, FALSE), "Currency not found"))</f>
        <v>2.75</v>
      </c>
      <c r="K5208" s="184">
        <f t="shared" si="473"/>
        <v>2.75</v>
      </c>
      <c r="L5208" s="184">
        <f>IF(C5208="MTS", B5208, B5208 * IFERROR(VLOOKUP(C5208, 'QTY_CONVERSIONS '!A:B, 2, FALSE), "Units not  found"))</f>
        <v>4.8</v>
      </c>
      <c r="M5208" s="185">
        <f t="shared" si="474"/>
        <v>13200</v>
      </c>
      <c r="N5208" s="143" t="str">
        <f>IFERROR(VLOOKUP(D5208, Product_Category!A:B, 2, FALSE), "Uncategorized")</f>
        <v>MAGNESIUM STEARATE</v>
      </c>
      <c r="O5208" s="186">
        <f t="shared" si="476"/>
        <v>2750</v>
      </c>
      <c r="P5208" s="185">
        <f t="shared" si="475"/>
        <v>13200</v>
      </c>
      <c r="Q5208" s="143">
        <v>2024</v>
      </c>
      <c r="R5208" s="143" t="str">
        <f>IFERROR(VLOOKUP(G5208,'SOURCE COMPANY'!A:B, 2, FALSE), "")</f>
        <v>GLORIA INTERCHEM</v>
      </c>
      <c r="S5208" s="143" t="str">
        <f>IFERROR(VLOOKUP(H5208,'CUSTOMER NAME'!A:B, 2, FALSE), "")</f>
        <v>THEIT Worldwide</v>
      </c>
    </row>
    <row r="5209" spans="1:19">
      <c r="A5209" s="133" t="s">
        <v>1047</v>
      </c>
      <c r="B5209" s="131">
        <v>6000</v>
      </c>
      <c r="C5209" s="131" t="s">
        <v>7</v>
      </c>
      <c r="D5209" s="131" t="s">
        <v>3704</v>
      </c>
      <c r="E5209" s="260">
        <v>2.5499999999999998</v>
      </c>
      <c r="F5209" s="131" t="s">
        <v>9</v>
      </c>
      <c r="G5209" s="118" t="s">
        <v>557</v>
      </c>
      <c r="H5209" s="134" t="s">
        <v>510</v>
      </c>
      <c r="I5209" s="192" t="s">
        <v>4099</v>
      </c>
      <c r="J5209" s="184">
        <f>IF(F5209="USD", E5209, E5209 * IFERROR(VLOOKUP(F5209, EXCHANGE_RATE!A:B, 2, FALSE), "Currency not found"))</f>
        <v>2.5499999999999998</v>
      </c>
      <c r="K5209" s="184">
        <f t="shared" si="473"/>
        <v>2.5499999999999998</v>
      </c>
      <c r="L5209" s="184">
        <f>IF(C5209="MTS", B5209, B5209 * IFERROR(VLOOKUP(C5209, 'QTY_CONVERSIONS '!A:B, 2, FALSE), "Units not  found"))</f>
        <v>6</v>
      </c>
      <c r="M5209" s="185">
        <f t="shared" si="474"/>
        <v>15299.999999999998</v>
      </c>
      <c r="N5209" s="143" t="str">
        <f>IFERROR(VLOOKUP(D5209, Product_Category!A:B, 2, FALSE), "Uncategorized")</f>
        <v>MCC</v>
      </c>
      <c r="O5209" s="186">
        <f t="shared" si="476"/>
        <v>2550</v>
      </c>
      <c r="P5209" s="185">
        <f t="shared" si="475"/>
        <v>15300</v>
      </c>
      <c r="Q5209" s="143">
        <v>2024</v>
      </c>
      <c r="R5209" s="143" t="str">
        <f>IFERROR(VLOOKUP(G5209,'SOURCE COMPANY'!A:B, 2, FALSE), "")</f>
        <v>N B ENTREPRENEURS</v>
      </c>
      <c r="S5209" s="143" t="str">
        <f>IFERROR(VLOOKUP(H5209,'CUSTOMER NAME'!A:B, 2, FALSE), "")</f>
        <v>TO THE ORDER</v>
      </c>
    </row>
    <row r="5210" spans="1:19">
      <c r="A5210" s="133" t="s">
        <v>1047</v>
      </c>
      <c r="B5210" s="131">
        <v>16000</v>
      </c>
      <c r="C5210" s="131" t="s">
        <v>7</v>
      </c>
      <c r="D5210" s="131" t="s">
        <v>3716</v>
      </c>
      <c r="E5210" s="260">
        <v>2.4700000000000002</v>
      </c>
      <c r="F5210" s="131" t="s">
        <v>9</v>
      </c>
      <c r="G5210" s="118" t="s">
        <v>557</v>
      </c>
      <c r="H5210" s="134" t="s">
        <v>510</v>
      </c>
      <c r="I5210" s="192" t="s">
        <v>4099</v>
      </c>
      <c r="J5210" s="184">
        <f>IF(F5210="USD", E5210, E5210 * IFERROR(VLOOKUP(F5210, EXCHANGE_RATE!A:B, 2, FALSE), "Currency not found"))</f>
        <v>2.4700000000000002</v>
      </c>
      <c r="K5210" s="184">
        <f t="shared" si="473"/>
        <v>2.4700000000000002</v>
      </c>
      <c r="L5210" s="184">
        <f>IF(C5210="MTS", B5210, B5210 * IFERROR(VLOOKUP(C5210, 'QTY_CONVERSIONS '!A:B, 2, FALSE), "Units not  found"))</f>
        <v>16</v>
      </c>
      <c r="M5210" s="185">
        <f t="shared" si="474"/>
        <v>39520</v>
      </c>
      <c r="N5210" s="143" t="str">
        <f>IFERROR(VLOOKUP(D5210, Product_Category!A:B, 2, FALSE), "Uncategorized")</f>
        <v>MCC</v>
      </c>
      <c r="O5210" s="186">
        <f t="shared" si="476"/>
        <v>2470</v>
      </c>
      <c r="P5210" s="185">
        <f t="shared" si="475"/>
        <v>39520</v>
      </c>
      <c r="Q5210" s="143">
        <v>2024</v>
      </c>
      <c r="R5210" s="143" t="str">
        <f>IFERROR(VLOOKUP(G5210,'SOURCE COMPANY'!A:B, 2, FALSE), "")</f>
        <v>N B ENTREPRENEURS</v>
      </c>
      <c r="S5210" s="143" t="str">
        <f>IFERROR(VLOOKUP(H5210,'CUSTOMER NAME'!A:B, 2, FALSE), "")</f>
        <v>TO THE ORDER</v>
      </c>
    </row>
    <row r="5211" spans="1:19">
      <c r="A5211" s="135" t="s">
        <v>1047</v>
      </c>
      <c r="B5211" s="132">
        <v>4000</v>
      </c>
      <c r="C5211" s="132" t="s">
        <v>7</v>
      </c>
      <c r="D5211" s="132" t="s">
        <v>266</v>
      </c>
      <c r="E5211" s="261">
        <v>9.4499999999999993</v>
      </c>
      <c r="F5211" s="132" t="s">
        <v>9</v>
      </c>
      <c r="G5211" s="118" t="s">
        <v>557</v>
      </c>
      <c r="H5211" s="136" t="s">
        <v>510</v>
      </c>
      <c r="I5211" s="192" t="s">
        <v>4099</v>
      </c>
      <c r="J5211" s="184">
        <f>IF(F5211="USD", E5211, E5211 * IFERROR(VLOOKUP(F5211, EXCHANGE_RATE!A:B, 2, FALSE), "Currency not found"))</f>
        <v>9.4499999999999993</v>
      </c>
      <c r="K5211" s="184">
        <f t="shared" si="473"/>
        <v>9.4499999999999993</v>
      </c>
      <c r="L5211" s="184">
        <f>IF(C5211="MTS", B5211, B5211 * IFERROR(VLOOKUP(C5211, 'QTY_CONVERSIONS '!A:B, 2, FALSE), "Units not  found"))</f>
        <v>4</v>
      </c>
      <c r="M5211" s="185">
        <f t="shared" si="474"/>
        <v>37800</v>
      </c>
      <c r="N5211" s="143" t="str">
        <f>IFERROR(VLOOKUP(D5211, Product_Category!A:B, 2, FALSE), "Uncategorized")</f>
        <v>MCC</v>
      </c>
      <c r="O5211" s="186">
        <f t="shared" si="476"/>
        <v>9450</v>
      </c>
      <c r="P5211" s="185">
        <f t="shared" si="475"/>
        <v>37800</v>
      </c>
      <c r="Q5211" s="143">
        <v>2024</v>
      </c>
      <c r="R5211" s="143" t="str">
        <f>IFERROR(VLOOKUP(G5211,'SOURCE COMPANY'!A:B, 2, FALSE), "")</f>
        <v>N B ENTREPRENEURS</v>
      </c>
      <c r="S5211" s="143" t="str">
        <f>IFERROR(VLOOKUP(H5211,'CUSTOMER NAME'!A:B, 2, FALSE), "")</f>
        <v>TO THE ORDER</v>
      </c>
    </row>
    <row r="5212" spans="1:19">
      <c r="A5212" s="133" t="s">
        <v>752</v>
      </c>
      <c r="B5212" s="131">
        <v>2000</v>
      </c>
      <c r="C5212" s="131" t="s">
        <v>7</v>
      </c>
      <c r="D5212" s="131" t="s">
        <v>2376</v>
      </c>
      <c r="E5212" s="260">
        <v>2.11</v>
      </c>
      <c r="F5212" s="131" t="s">
        <v>9</v>
      </c>
      <c r="G5212" s="131" t="s">
        <v>2673</v>
      </c>
      <c r="H5212" s="134" t="s">
        <v>3263</v>
      </c>
      <c r="I5212" s="192" t="s">
        <v>4099</v>
      </c>
      <c r="J5212" s="184">
        <f>IF(F5212="USD", E5212, E5212 * IFERROR(VLOOKUP(F5212, EXCHANGE_RATE!A:B, 2, FALSE), "Currency not found"))</f>
        <v>2.11</v>
      </c>
      <c r="K5212" s="184">
        <f t="shared" si="473"/>
        <v>2.11</v>
      </c>
      <c r="L5212" s="184">
        <f>IF(C5212="MTS", B5212, B5212 * IFERROR(VLOOKUP(C5212, 'QTY_CONVERSIONS '!A:B, 2, FALSE), "Units not  found"))</f>
        <v>2</v>
      </c>
      <c r="M5212" s="185">
        <f t="shared" si="474"/>
        <v>4220</v>
      </c>
      <c r="N5212" s="143" t="str">
        <f>IFERROR(VLOOKUP(D5212, Product_Category!A:B, 2, FALSE), "Uncategorized")</f>
        <v>MCC</v>
      </c>
      <c r="O5212" s="186">
        <f t="shared" si="476"/>
        <v>2110</v>
      </c>
      <c r="P5212" s="185">
        <f t="shared" si="475"/>
        <v>4220</v>
      </c>
      <c r="Q5212" s="143">
        <v>2024</v>
      </c>
      <c r="R5212" s="143" t="str">
        <f>IFERROR(VLOOKUP(G5212,'SOURCE COMPANY'!A:B, 2, FALSE), "")</f>
        <v>RANQ</v>
      </c>
      <c r="S5212" s="143" t="str">
        <f>IFERROR(VLOOKUP(H5212,'CUSTOMER NAME'!A:B, 2, FALSE), "")</f>
        <v>NOBLAZE TRADING</v>
      </c>
    </row>
    <row r="5213" spans="1:19">
      <c r="A5213" s="133" t="s">
        <v>752</v>
      </c>
      <c r="B5213" s="131">
        <v>4000</v>
      </c>
      <c r="C5213" s="131" t="s">
        <v>7</v>
      </c>
      <c r="D5213" s="131" t="s">
        <v>2376</v>
      </c>
      <c r="E5213" s="260">
        <v>2.11</v>
      </c>
      <c r="F5213" s="131" t="s">
        <v>9</v>
      </c>
      <c r="G5213" s="131" t="s">
        <v>2673</v>
      </c>
      <c r="H5213" s="134" t="s">
        <v>3263</v>
      </c>
      <c r="I5213" s="192" t="s">
        <v>4099</v>
      </c>
      <c r="J5213" s="184">
        <f>IF(F5213="USD", E5213, E5213 * IFERROR(VLOOKUP(F5213, EXCHANGE_RATE!A:B, 2, FALSE), "Currency not found"))</f>
        <v>2.11</v>
      </c>
      <c r="K5213" s="184">
        <f t="shared" si="473"/>
        <v>2.11</v>
      </c>
      <c r="L5213" s="184">
        <f>IF(C5213="MTS", B5213, B5213 * IFERROR(VLOOKUP(C5213, 'QTY_CONVERSIONS '!A:B, 2, FALSE), "Units not  found"))</f>
        <v>4</v>
      </c>
      <c r="M5213" s="185">
        <f t="shared" si="474"/>
        <v>8440</v>
      </c>
      <c r="N5213" s="143" t="str">
        <f>IFERROR(VLOOKUP(D5213, Product_Category!A:B, 2, FALSE), "Uncategorized")</f>
        <v>MCC</v>
      </c>
      <c r="O5213" s="186">
        <f t="shared" si="476"/>
        <v>2110</v>
      </c>
      <c r="P5213" s="185">
        <f t="shared" si="475"/>
        <v>8440</v>
      </c>
      <c r="Q5213" s="143">
        <v>2024</v>
      </c>
      <c r="R5213" s="143" t="str">
        <f>IFERROR(VLOOKUP(G5213,'SOURCE COMPANY'!A:B, 2, FALSE), "")</f>
        <v>RANQ</v>
      </c>
      <c r="S5213" s="143" t="str">
        <f>IFERROR(VLOOKUP(H5213,'CUSTOMER NAME'!A:B, 2, FALSE), "")</f>
        <v>NOBLAZE TRADING</v>
      </c>
    </row>
    <row r="5214" spans="1:19">
      <c r="A5214" s="133" t="s">
        <v>752</v>
      </c>
      <c r="B5214" s="131">
        <v>6720.0000000000009</v>
      </c>
      <c r="C5214" s="131" t="s">
        <v>7</v>
      </c>
      <c r="D5214" s="131" t="s">
        <v>2376</v>
      </c>
      <c r="E5214" s="260">
        <v>2.11</v>
      </c>
      <c r="F5214" s="131" t="s">
        <v>9</v>
      </c>
      <c r="G5214" s="131" t="s">
        <v>2673</v>
      </c>
      <c r="H5214" s="134" t="s">
        <v>3263</v>
      </c>
      <c r="I5214" s="192" t="s">
        <v>4099</v>
      </c>
      <c r="J5214" s="184">
        <f>IF(F5214="USD", E5214, E5214 * IFERROR(VLOOKUP(F5214, EXCHANGE_RATE!A:B, 2, FALSE), "Currency not found"))</f>
        <v>2.11</v>
      </c>
      <c r="K5214" s="184">
        <f t="shared" si="473"/>
        <v>2.11</v>
      </c>
      <c r="L5214" s="184">
        <f>IF(C5214="MTS", B5214, B5214 * IFERROR(VLOOKUP(C5214, 'QTY_CONVERSIONS '!A:B, 2, FALSE), "Units not  found"))</f>
        <v>6.7200000000000006</v>
      </c>
      <c r="M5214" s="185">
        <f t="shared" si="474"/>
        <v>14179.2</v>
      </c>
      <c r="N5214" s="143" t="str">
        <f>IFERROR(VLOOKUP(D5214, Product_Category!A:B, 2, FALSE), "Uncategorized")</f>
        <v>MCC</v>
      </c>
      <c r="O5214" s="186">
        <f t="shared" si="476"/>
        <v>2110</v>
      </c>
      <c r="P5214" s="185">
        <f t="shared" si="475"/>
        <v>14179.2</v>
      </c>
      <c r="Q5214" s="143">
        <v>2024</v>
      </c>
      <c r="R5214" s="143" t="str">
        <f>IFERROR(VLOOKUP(G5214,'SOURCE COMPANY'!A:B, 2, FALSE), "")</f>
        <v>RANQ</v>
      </c>
      <c r="S5214" s="143" t="str">
        <f>IFERROR(VLOOKUP(H5214,'CUSTOMER NAME'!A:B, 2, FALSE), "")</f>
        <v>NOBLAZE TRADING</v>
      </c>
    </row>
    <row r="5215" spans="1:19">
      <c r="A5215" s="133" t="s">
        <v>752</v>
      </c>
      <c r="B5215" s="131">
        <v>9600</v>
      </c>
      <c r="C5215" s="131" t="s">
        <v>7</v>
      </c>
      <c r="D5215" s="131" t="s">
        <v>2376</v>
      </c>
      <c r="E5215" s="260">
        <v>2.11</v>
      </c>
      <c r="F5215" s="131" t="s">
        <v>9</v>
      </c>
      <c r="G5215" s="131" t="s">
        <v>2673</v>
      </c>
      <c r="H5215" s="134" t="s">
        <v>3263</v>
      </c>
      <c r="I5215" s="192" t="s">
        <v>4099</v>
      </c>
      <c r="J5215" s="184">
        <f>IF(F5215="USD", E5215, E5215 * IFERROR(VLOOKUP(F5215, EXCHANGE_RATE!A:B, 2, FALSE), "Currency not found"))</f>
        <v>2.11</v>
      </c>
      <c r="K5215" s="184">
        <f t="shared" si="473"/>
        <v>2.11</v>
      </c>
      <c r="L5215" s="184">
        <f>IF(C5215="MTS", B5215, B5215 * IFERROR(VLOOKUP(C5215, 'QTY_CONVERSIONS '!A:B, 2, FALSE), "Units not  found"))</f>
        <v>9.6</v>
      </c>
      <c r="M5215" s="185">
        <f t="shared" si="474"/>
        <v>20256</v>
      </c>
      <c r="N5215" s="143" t="str">
        <f>IFERROR(VLOOKUP(D5215, Product_Category!A:B, 2, FALSE), "Uncategorized")</f>
        <v>MCC</v>
      </c>
      <c r="O5215" s="186">
        <f t="shared" si="476"/>
        <v>2110</v>
      </c>
      <c r="P5215" s="185">
        <f t="shared" si="475"/>
        <v>20256</v>
      </c>
      <c r="Q5215" s="143">
        <v>2024</v>
      </c>
      <c r="R5215" s="143" t="str">
        <f>IFERROR(VLOOKUP(G5215,'SOURCE COMPANY'!A:B, 2, FALSE), "")</f>
        <v>RANQ</v>
      </c>
      <c r="S5215" s="143" t="str">
        <f>IFERROR(VLOOKUP(H5215,'CUSTOMER NAME'!A:B, 2, FALSE), "")</f>
        <v>NOBLAZE TRADING</v>
      </c>
    </row>
    <row r="5216" spans="1:19">
      <c r="A5216" s="133" t="s">
        <v>752</v>
      </c>
      <c r="B5216" s="131">
        <v>7680</v>
      </c>
      <c r="C5216" s="131" t="s">
        <v>7</v>
      </c>
      <c r="D5216" s="131" t="s">
        <v>2376</v>
      </c>
      <c r="E5216" s="260">
        <v>2.11</v>
      </c>
      <c r="F5216" s="131" t="s">
        <v>9</v>
      </c>
      <c r="G5216" s="131" t="s">
        <v>2673</v>
      </c>
      <c r="H5216" s="134" t="s">
        <v>3263</v>
      </c>
      <c r="I5216" s="192" t="s">
        <v>4099</v>
      </c>
      <c r="J5216" s="184">
        <f>IF(F5216="USD", E5216, E5216 * IFERROR(VLOOKUP(F5216, EXCHANGE_RATE!A:B, 2, FALSE), "Currency not found"))</f>
        <v>2.11</v>
      </c>
      <c r="K5216" s="184">
        <f t="shared" si="473"/>
        <v>2.11</v>
      </c>
      <c r="L5216" s="184">
        <f>IF(C5216="MTS", B5216, B5216 * IFERROR(VLOOKUP(C5216, 'QTY_CONVERSIONS '!A:B, 2, FALSE), "Units not  found"))</f>
        <v>7.68</v>
      </c>
      <c r="M5216" s="185">
        <f t="shared" si="474"/>
        <v>16204.8</v>
      </c>
      <c r="N5216" s="143" t="str">
        <f>IFERROR(VLOOKUP(D5216, Product_Category!A:B, 2, FALSE), "Uncategorized")</f>
        <v>MCC</v>
      </c>
      <c r="O5216" s="186">
        <f t="shared" si="476"/>
        <v>2110</v>
      </c>
      <c r="P5216" s="185">
        <f t="shared" si="475"/>
        <v>16204.8</v>
      </c>
      <c r="Q5216" s="143">
        <v>2024</v>
      </c>
      <c r="R5216" s="143" t="str">
        <f>IFERROR(VLOOKUP(G5216,'SOURCE COMPANY'!A:B, 2, FALSE), "")</f>
        <v>RANQ</v>
      </c>
      <c r="S5216" s="143" t="str">
        <f>IFERROR(VLOOKUP(H5216,'CUSTOMER NAME'!A:B, 2, FALSE), "")</f>
        <v>NOBLAZE TRADING</v>
      </c>
    </row>
    <row r="5217" spans="1:19">
      <c r="A5217" s="133" t="s">
        <v>752</v>
      </c>
      <c r="B5217" s="131">
        <v>12000</v>
      </c>
      <c r="C5217" s="131" t="s">
        <v>7</v>
      </c>
      <c r="D5217" s="131" t="s">
        <v>2063</v>
      </c>
      <c r="E5217" s="260">
        <v>2.11</v>
      </c>
      <c r="F5217" s="131" t="s">
        <v>9</v>
      </c>
      <c r="G5217" s="131" t="s">
        <v>2673</v>
      </c>
      <c r="H5217" s="134" t="s">
        <v>3263</v>
      </c>
      <c r="I5217" s="192" t="s">
        <v>4099</v>
      </c>
      <c r="J5217" s="184">
        <f>IF(F5217="USD", E5217, E5217 * IFERROR(VLOOKUP(F5217, EXCHANGE_RATE!A:B, 2, FALSE), "Currency not found"))</f>
        <v>2.11</v>
      </c>
      <c r="K5217" s="184">
        <f t="shared" si="473"/>
        <v>2.11</v>
      </c>
      <c r="L5217" s="184">
        <f>IF(C5217="MTS", B5217, B5217 * IFERROR(VLOOKUP(C5217, 'QTY_CONVERSIONS '!A:B, 2, FALSE), "Units not  found"))</f>
        <v>12</v>
      </c>
      <c r="M5217" s="185">
        <f t="shared" si="474"/>
        <v>25320</v>
      </c>
      <c r="N5217" s="143" t="str">
        <f>IFERROR(VLOOKUP(D5217, Product_Category!A:B, 2, FALSE), "Uncategorized")</f>
        <v>MCC</v>
      </c>
      <c r="O5217" s="186">
        <f t="shared" si="476"/>
        <v>2110</v>
      </c>
      <c r="P5217" s="185">
        <f t="shared" si="475"/>
        <v>25320</v>
      </c>
      <c r="Q5217" s="143">
        <v>2024</v>
      </c>
      <c r="R5217" s="143" t="str">
        <f>IFERROR(VLOOKUP(G5217,'SOURCE COMPANY'!A:B, 2, FALSE), "")</f>
        <v>RANQ</v>
      </c>
      <c r="S5217" s="143" t="str">
        <f>IFERROR(VLOOKUP(H5217,'CUSTOMER NAME'!A:B, 2, FALSE), "")</f>
        <v>NOBLAZE TRADING</v>
      </c>
    </row>
    <row r="5218" spans="1:19">
      <c r="A5218" s="133" t="s">
        <v>752</v>
      </c>
      <c r="B5218" s="131">
        <v>6000</v>
      </c>
      <c r="C5218" s="131" t="s">
        <v>7</v>
      </c>
      <c r="D5218" s="131" t="s">
        <v>2063</v>
      </c>
      <c r="E5218" s="260">
        <v>2.11</v>
      </c>
      <c r="F5218" s="131" t="s">
        <v>9</v>
      </c>
      <c r="G5218" s="131" t="s">
        <v>2673</v>
      </c>
      <c r="H5218" s="134" t="s">
        <v>3263</v>
      </c>
      <c r="I5218" s="192" t="s">
        <v>4099</v>
      </c>
      <c r="J5218" s="184">
        <f>IF(F5218="USD", E5218, E5218 * IFERROR(VLOOKUP(F5218, EXCHANGE_RATE!A:B, 2, FALSE), "Currency not found"))</f>
        <v>2.11</v>
      </c>
      <c r="K5218" s="184">
        <f t="shared" si="473"/>
        <v>2.11</v>
      </c>
      <c r="L5218" s="184">
        <f>IF(C5218="MTS", B5218, B5218 * IFERROR(VLOOKUP(C5218, 'QTY_CONVERSIONS '!A:B, 2, FALSE), "Units not  found"))</f>
        <v>6</v>
      </c>
      <c r="M5218" s="185">
        <f t="shared" si="474"/>
        <v>12660</v>
      </c>
      <c r="N5218" s="143" t="str">
        <f>IFERROR(VLOOKUP(D5218, Product_Category!A:B, 2, FALSE), "Uncategorized")</f>
        <v>MCC</v>
      </c>
      <c r="O5218" s="186">
        <f t="shared" si="476"/>
        <v>2110</v>
      </c>
      <c r="P5218" s="185">
        <f t="shared" si="475"/>
        <v>12660</v>
      </c>
      <c r="Q5218" s="143">
        <v>2024</v>
      </c>
      <c r="R5218" s="143" t="str">
        <f>IFERROR(VLOOKUP(G5218,'SOURCE COMPANY'!A:B, 2, FALSE), "")</f>
        <v>RANQ</v>
      </c>
      <c r="S5218" s="143" t="str">
        <f>IFERROR(VLOOKUP(H5218,'CUSTOMER NAME'!A:B, 2, FALSE), "")</f>
        <v>NOBLAZE TRADING</v>
      </c>
    </row>
    <row r="5219" spans="1:19">
      <c r="A5219" s="133" t="s">
        <v>752</v>
      </c>
      <c r="B5219" s="131">
        <v>20000</v>
      </c>
      <c r="C5219" s="131" t="s">
        <v>7</v>
      </c>
      <c r="D5219" s="131" t="s">
        <v>3723</v>
      </c>
      <c r="E5219" s="260">
        <v>2.04</v>
      </c>
      <c r="F5219" s="131" t="s">
        <v>1718</v>
      </c>
      <c r="G5219" s="131" t="s">
        <v>2723</v>
      </c>
      <c r="H5219" s="134" t="s">
        <v>510</v>
      </c>
      <c r="I5219" s="192" t="s">
        <v>4099</v>
      </c>
      <c r="J5219" s="184">
        <f>IF(F5219="USD", E5219, E5219 * IFERROR(VLOOKUP(F5219, EXCHANGE_RATE!A:B, 2, FALSE), "Currency not found"))</f>
        <v>2.1828000000000003</v>
      </c>
      <c r="K5219" s="184">
        <f t="shared" si="473"/>
        <v>2.19</v>
      </c>
      <c r="L5219" s="184">
        <f>IF(C5219="MTS", B5219, B5219 * IFERROR(VLOOKUP(C5219, 'QTY_CONVERSIONS '!A:B, 2, FALSE), "Units not  found"))</f>
        <v>20</v>
      </c>
      <c r="M5219" s="185">
        <f t="shared" si="474"/>
        <v>43800</v>
      </c>
      <c r="N5219" s="143" t="str">
        <f>IFERROR(VLOOKUP(D5219, Product_Category!A:B, 2, FALSE), "Uncategorized")</f>
        <v>MCC</v>
      </c>
      <c r="O5219" s="186">
        <f t="shared" si="476"/>
        <v>2190</v>
      </c>
      <c r="P5219" s="185">
        <f t="shared" si="475"/>
        <v>43800</v>
      </c>
      <c r="Q5219" s="143">
        <v>2024</v>
      </c>
      <c r="R5219" s="143" t="str">
        <f>IFERROR(VLOOKUP(G5219,'SOURCE COMPANY'!A:B, 2, FALSE), "")</f>
        <v>CHEMFIELD</v>
      </c>
      <c r="S5219" s="143" t="str">
        <f>IFERROR(VLOOKUP(H5219,'CUSTOMER NAME'!A:B, 2, FALSE), "")</f>
        <v>TO THE ORDER</v>
      </c>
    </row>
    <row r="5220" spans="1:19">
      <c r="A5220" s="133" t="s">
        <v>752</v>
      </c>
      <c r="B5220" s="131">
        <v>20000</v>
      </c>
      <c r="C5220" s="131" t="s">
        <v>7</v>
      </c>
      <c r="D5220" s="131" t="s">
        <v>3723</v>
      </c>
      <c r="E5220" s="260">
        <v>2.0099999999999998</v>
      </c>
      <c r="F5220" s="131" t="s">
        <v>1718</v>
      </c>
      <c r="G5220" s="131" t="s">
        <v>2723</v>
      </c>
      <c r="H5220" s="134" t="s">
        <v>510</v>
      </c>
      <c r="I5220" s="192" t="s">
        <v>4099</v>
      </c>
      <c r="J5220" s="184">
        <f>IF(F5220="USD", E5220, E5220 * IFERROR(VLOOKUP(F5220, EXCHANGE_RATE!A:B, 2, FALSE), "Currency not found"))</f>
        <v>2.1507000000000001</v>
      </c>
      <c r="K5220" s="184">
        <f t="shared" si="473"/>
        <v>2.1599999999999997</v>
      </c>
      <c r="L5220" s="184">
        <f>IF(C5220="MTS", B5220, B5220 * IFERROR(VLOOKUP(C5220, 'QTY_CONVERSIONS '!A:B, 2, FALSE), "Units not  found"))</f>
        <v>20</v>
      </c>
      <c r="M5220" s="185">
        <f t="shared" si="474"/>
        <v>43199.999999999993</v>
      </c>
      <c r="N5220" s="143" t="str">
        <f>IFERROR(VLOOKUP(D5220, Product_Category!A:B, 2, FALSE), "Uncategorized")</f>
        <v>MCC</v>
      </c>
      <c r="O5220" s="186">
        <f t="shared" si="476"/>
        <v>2159.9999999999995</v>
      </c>
      <c r="P5220" s="185">
        <f t="shared" si="475"/>
        <v>43199.999999999993</v>
      </c>
      <c r="Q5220" s="143">
        <v>2024</v>
      </c>
      <c r="R5220" s="143" t="str">
        <f>IFERROR(VLOOKUP(G5220,'SOURCE COMPANY'!A:B, 2, FALSE), "")</f>
        <v>CHEMFIELD</v>
      </c>
      <c r="S5220" s="143" t="str">
        <f>IFERROR(VLOOKUP(H5220,'CUSTOMER NAME'!A:B, 2, FALSE), "")</f>
        <v>TO THE ORDER</v>
      </c>
    </row>
    <row r="5221" spans="1:19">
      <c r="A5221" s="133" t="s">
        <v>752</v>
      </c>
      <c r="B5221" s="131">
        <v>100</v>
      </c>
      <c r="C5221" s="131" t="s">
        <v>7</v>
      </c>
      <c r="D5221" s="131" t="s">
        <v>798</v>
      </c>
      <c r="E5221" s="260">
        <v>3.1</v>
      </c>
      <c r="F5221" s="131" t="s">
        <v>9</v>
      </c>
      <c r="G5221" s="118" t="s">
        <v>545</v>
      </c>
      <c r="H5221" s="134" t="s">
        <v>510</v>
      </c>
      <c r="I5221" s="192" t="s">
        <v>4099</v>
      </c>
      <c r="J5221" s="184">
        <f>IF(F5221="USD", E5221, E5221 * IFERROR(VLOOKUP(F5221, EXCHANGE_RATE!A:B, 2, FALSE), "Currency not found"))</f>
        <v>3.1</v>
      </c>
      <c r="K5221" s="184">
        <f t="shared" si="473"/>
        <v>3.1</v>
      </c>
      <c r="L5221" s="184">
        <f>IF(C5221="MTS", B5221, B5221 * IFERROR(VLOOKUP(C5221, 'QTY_CONVERSIONS '!A:B, 2, FALSE), "Units not  found"))</f>
        <v>0.1</v>
      </c>
      <c r="M5221" s="185">
        <f t="shared" si="474"/>
        <v>310</v>
      </c>
      <c r="N5221" s="143" t="str">
        <f>IFERROR(VLOOKUP(D5221, Product_Category!A:B, 2, FALSE), "Uncategorized")</f>
        <v>CMC</v>
      </c>
      <c r="O5221" s="186">
        <f t="shared" si="476"/>
        <v>3100</v>
      </c>
      <c r="P5221" s="185">
        <f t="shared" si="475"/>
        <v>310</v>
      </c>
      <c r="Q5221" s="143">
        <v>2024</v>
      </c>
      <c r="R5221" s="143" t="str">
        <f>IFERROR(VLOOKUP(G5221,'SOURCE COMPANY'!A:B, 2, FALSE), "")</f>
        <v>JAYESH INDUSTRIES</v>
      </c>
      <c r="S5221" s="143" t="str">
        <f>IFERROR(VLOOKUP(H5221,'CUSTOMER NAME'!A:B, 2, FALSE), "")</f>
        <v>TO THE ORDER</v>
      </c>
    </row>
    <row r="5222" spans="1:19">
      <c r="A5222" s="133" t="s">
        <v>752</v>
      </c>
      <c r="B5222" s="131">
        <v>6000</v>
      </c>
      <c r="C5222" s="131" t="s">
        <v>7</v>
      </c>
      <c r="D5222" s="131" t="s">
        <v>3897</v>
      </c>
      <c r="E5222" s="260">
        <v>4.3499999999999996</v>
      </c>
      <c r="F5222" s="131" t="s">
        <v>9</v>
      </c>
      <c r="G5222" s="131" t="s">
        <v>4216</v>
      </c>
      <c r="H5222" s="134" t="s">
        <v>510</v>
      </c>
      <c r="I5222" s="192" t="s">
        <v>4099</v>
      </c>
      <c r="J5222" s="184">
        <f>IF(F5222="USD", E5222, E5222 * IFERROR(VLOOKUP(F5222, EXCHANGE_RATE!A:B, 2, FALSE), "Currency not found"))</f>
        <v>4.3499999999999996</v>
      </c>
      <c r="K5222" s="184">
        <f t="shared" si="473"/>
        <v>4.3499999999999996</v>
      </c>
      <c r="L5222" s="184">
        <f>IF(C5222="MTS", B5222, B5222 * IFERROR(VLOOKUP(C5222, 'QTY_CONVERSIONS '!A:B, 2, FALSE), "Units not  found"))</f>
        <v>6</v>
      </c>
      <c r="M5222" s="185">
        <f t="shared" si="474"/>
        <v>26099.999999999996</v>
      </c>
      <c r="N5222" s="143" t="str">
        <f>IFERROR(VLOOKUP(D5222, Product_Category!A:B, 2, FALSE), "Uncategorized")</f>
        <v>CROSCARMELLOSE SODIUM</v>
      </c>
      <c r="O5222" s="186">
        <f t="shared" si="476"/>
        <v>4350</v>
      </c>
      <c r="P5222" s="185">
        <f t="shared" si="475"/>
        <v>26100</v>
      </c>
      <c r="Q5222" s="143">
        <v>2024</v>
      </c>
      <c r="R5222" s="143" t="str">
        <f>IFERROR(VLOOKUP(G5222,'SOURCE COMPANY'!A:B, 2, FALSE), "")</f>
        <v>NewEdge Overseas</v>
      </c>
      <c r="S5222" s="143" t="str">
        <f>IFERROR(VLOOKUP(H5222,'CUSTOMER NAME'!A:B, 2, FALSE), "")</f>
        <v>TO THE ORDER</v>
      </c>
    </row>
    <row r="5223" spans="1:19">
      <c r="A5223" s="133" t="s">
        <v>752</v>
      </c>
      <c r="B5223" s="131">
        <v>200</v>
      </c>
      <c r="C5223" s="131" t="s">
        <v>7</v>
      </c>
      <c r="D5223" s="131" t="s">
        <v>4100</v>
      </c>
      <c r="E5223" s="260">
        <v>6.25</v>
      </c>
      <c r="F5223" s="131" t="s">
        <v>9</v>
      </c>
      <c r="G5223" s="143" t="s">
        <v>530</v>
      </c>
      <c r="H5223" s="134" t="s">
        <v>510</v>
      </c>
      <c r="I5223" s="192" t="s">
        <v>4099</v>
      </c>
      <c r="J5223" s="184">
        <f>IF(F5223="USD", E5223, E5223 * IFERROR(VLOOKUP(F5223, EXCHANGE_RATE!A:B, 2, FALSE), "Currency not found"))</f>
        <v>6.25</v>
      </c>
      <c r="K5223" s="184">
        <f t="shared" si="473"/>
        <v>6.25</v>
      </c>
      <c r="L5223" s="184">
        <f>IF(C5223="MTS", B5223, B5223 * IFERROR(VLOOKUP(C5223, 'QTY_CONVERSIONS '!A:B, 2, FALSE), "Units not  found"))</f>
        <v>0.2</v>
      </c>
      <c r="M5223" s="185">
        <f t="shared" si="474"/>
        <v>1250</v>
      </c>
      <c r="N5223" s="143" t="str">
        <f>IFERROR(VLOOKUP(D5223, Product_Category!A:B, 2, FALSE), "Uncategorized")</f>
        <v>MAGNESIUM STEARATE</v>
      </c>
      <c r="O5223" s="186">
        <f t="shared" si="476"/>
        <v>6250</v>
      </c>
      <c r="P5223" s="185">
        <f t="shared" si="475"/>
        <v>1250</v>
      </c>
      <c r="Q5223" s="143">
        <v>2024</v>
      </c>
      <c r="R5223" s="143" t="str">
        <f>IFERROR(VLOOKUP(G5223,'SOURCE COMPANY'!A:B, 2, FALSE), "")</f>
        <v>NITIKA PHARMA</v>
      </c>
      <c r="S5223" s="143" t="str">
        <f>IFERROR(VLOOKUP(H5223,'CUSTOMER NAME'!A:B, 2, FALSE), "")</f>
        <v>TO THE ORDER</v>
      </c>
    </row>
    <row r="5224" spans="1:19">
      <c r="A5224" s="133" t="s">
        <v>752</v>
      </c>
      <c r="B5224" s="131">
        <v>300</v>
      </c>
      <c r="C5224" s="131" t="s">
        <v>7</v>
      </c>
      <c r="D5224" s="131" t="s">
        <v>4100</v>
      </c>
      <c r="E5224" s="260">
        <v>6.45</v>
      </c>
      <c r="F5224" s="131" t="s">
        <v>9</v>
      </c>
      <c r="G5224" s="143" t="s">
        <v>530</v>
      </c>
      <c r="H5224" s="134" t="s">
        <v>510</v>
      </c>
      <c r="I5224" s="192" t="s">
        <v>4099</v>
      </c>
      <c r="J5224" s="184">
        <f>IF(F5224="USD", E5224, E5224 * IFERROR(VLOOKUP(F5224, EXCHANGE_RATE!A:B, 2, FALSE), "Currency not found"))</f>
        <v>6.45</v>
      </c>
      <c r="K5224" s="184">
        <f t="shared" si="473"/>
        <v>6.45</v>
      </c>
      <c r="L5224" s="184">
        <f>IF(C5224="MTS", B5224, B5224 * IFERROR(VLOOKUP(C5224, 'QTY_CONVERSIONS '!A:B, 2, FALSE), "Units not  found"))</f>
        <v>0.3</v>
      </c>
      <c r="M5224" s="185">
        <f t="shared" si="474"/>
        <v>1935</v>
      </c>
      <c r="N5224" s="143" t="str">
        <f>IFERROR(VLOOKUP(D5224, Product_Category!A:B, 2, FALSE), "Uncategorized")</f>
        <v>MAGNESIUM STEARATE</v>
      </c>
      <c r="O5224" s="186">
        <f t="shared" si="476"/>
        <v>6450</v>
      </c>
      <c r="P5224" s="185">
        <f t="shared" si="475"/>
        <v>1935</v>
      </c>
      <c r="Q5224" s="143">
        <v>2024</v>
      </c>
      <c r="R5224" s="143" t="str">
        <f>IFERROR(VLOOKUP(G5224,'SOURCE COMPANY'!A:B, 2, FALSE), "")</f>
        <v>NITIKA PHARMA</v>
      </c>
      <c r="S5224" s="143" t="str">
        <f>IFERROR(VLOOKUP(H5224,'CUSTOMER NAME'!A:B, 2, FALSE), "")</f>
        <v>TO THE ORDER</v>
      </c>
    </row>
    <row r="5225" spans="1:19">
      <c r="A5225" s="133" t="s">
        <v>752</v>
      </c>
      <c r="B5225" s="131">
        <v>25</v>
      </c>
      <c r="C5225" s="131" t="s">
        <v>7</v>
      </c>
      <c r="D5225" s="131" t="s">
        <v>3852</v>
      </c>
      <c r="E5225" s="260">
        <v>18.45</v>
      </c>
      <c r="F5225" s="131" t="s">
        <v>9</v>
      </c>
      <c r="G5225" s="131" t="s">
        <v>1007</v>
      </c>
      <c r="H5225" s="134" t="s">
        <v>510</v>
      </c>
      <c r="I5225" s="192" t="s">
        <v>4099</v>
      </c>
      <c r="J5225" s="184">
        <f>IF(F5225="USD", E5225, E5225 * IFERROR(VLOOKUP(F5225, EXCHANGE_RATE!A:B, 2, FALSE), "Currency not found"))</f>
        <v>18.45</v>
      </c>
      <c r="K5225" s="184">
        <f t="shared" si="473"/>
        <v>18.45</v>
      </c>
      <c r="L5225" s="184">
        <f>IF(C5225="MTS", B5225, B5225 * IFERROR(VLOOKUP(C5225, 'QTY_CONVERSIONS '!A:B, 2, FALSE), "Units not  found"))</f>
        <v>2.5000000000000001E-2</v>
      </c>
      <c r="M5225" s="185">
        <f t="shared" si="474"/>
        <v>461.25</v>
      </c>
      <c r="N5225" s="143" t="str">
        <f>IFERROR(VLOOKUP(D5225, Product_Category!A:B, 2, FALSE), "Uncategorized")</f>
        <v>CMC</v>
      </c>
      <c r="O5225" s="186">
        <f t="shared" si="476"/>
        <v>18450</v>
      </c>
      <c r="P5225" s="185">
        <f t="shared" si="475"/>
        <v>461.25</v>
      </c>
      <c r="Q5225" s="143">
        <v>2024</v>
      </c>
      <c r="R5225" s="143" t="str">
        <f>IFERROR(VLOOKUP(G5225,'SOURCE COMPANY'!A:B, 2, FALSE), "")</f>
        <v>PATEL CHEM</v>
      </c>
      <c r="S5225" s="143" t="str">
        <f>IFERROR(VLOOKUP(H5225,'CUSTOMER NAME'!A:B, 2, FALSE), "")</f>
        <v>TO THE ORDER</v>
      </c>
    </row>
    <row r="5226" spans="1:19">
      <c r="A5226" s="133" t="s">
        <v>752</v>
      </c>
      <c r="B5226" s="131">
        <v>9000</v>
      </c>
      <c r="C5226" s="131" t="s">
        <v>7</v>
      </c>
      <c r="D5226" s="131" t="s">
        <v>266</v>
      </c>
      <c r="E5226" s="260">
        <v>2.5</v>
      </c>
      <c r="F5226" s="131" t="s">
        <v>9</v>
      </c>
      <c r="G5226" s="131" t="s">
        <v>2679</v>
      </c>
      <c r="H5226" s="134" t="s">
        <v>510</v>
      </c>
      <c r="I5226" s="192" t="s">
        <v>4099</v>
      </c>
      <c r="J5226" s="184">
        <f>IF(F5226="USD", E5226, E5226 * IFERROR(VLOOKUP(F5226, EXCHANGE_RATE!A:B, 2, FALSE), "Currency not found"))</f>
        <v>2.5</v>
      </c>
      <c r="K5226" s="184">
        <f t="shared" si="473"/>
        <v>2.5</v>
      </c>
      <c r="L5226" s="184">
        <f>IF(C5226="MTS", B5226, B5226 * IFERROR(VLOOKUP(C5226, 'QTY_CONVERSIONS '!A:B, 2, FALSE), "Units not  found"))</f>
        <v>9</v>
      </c>
      <c r="M5226" s="185">
        <f t="shared" si="474"/>
        <v>22500</v>
      </c>
      <c r="N5226" s="143" t="str">
        <f>IFERROR(VLOOKUP(D5226, Product_Category!A:B, 2, FALSE), "Uncategorized")</f>
        <v>MCC</v>
      </c>
      <c r="O5226" s="186">
        <f t="shared" si="476"/>
        <v>2500</v>
      </c>
      <c r="P5226" s="185">
        <f t="shared" si="475"/>
        <v>22500</v>
      </c>
      <c r="Q5226" s="143">
        <v>2024</v>
      </c>
      <c r="R5226" s="143" t="str">
        <f>IFERROR(VLOOKUP(G5226,'SOURCE COMPANY'!A:B, 2, FALSE), "")</f>
        <v>Sigachi Industries limited</v>
      </c>
      <c r="S5226" s="143" t="str">
        <f>IFERROR(VLOOKUP(H5226,'CUSTOMER NAME'!A:B, 2, FALSE), "")</f>
        <v>TO THE ORDER</v>
      </c>
    </row>
    <row r="5227" spans="1:19">
      <c r="A5227" s="133" t="s">
        <v>752</v>
      </c>
      <c r="B5227" s="131">
        <v>5600.0000000000009</v>
      </c>
      <c r="C5227" s="131" t="s">
        <v>7</v>
      </c>
      <c r="D5227" s="131" t="s">
        <v>611</v>
      </c>
      <c r="E5227" s="260">
        <v>1.6</v>
      </c>
      <c r="F5227" s="131" t="s">
        <v>9</v>
      </c>
      <c r="G5227" s="143" t="s">
        <v>790</v>
      </c>
      <c r="H5227" s="134" t="s">
        <v>4217</v>
      </c>
      <c r="I5227" s="192" t="s">
        <v>4099</v>
      </c>
      <c r="J5227" s="184">
        <f>IF(F5227="USD", E5227, E5227 * IFERROR(VLOOKUP(F5227, EXCHANGE_RATE!A:B, 2, FALSE), "Currency not found"))</f>
        <v>1.6</v>
      </c>
      <c r="K5227" s="184">
        <f t="shared" si="473"/>
        <v>1.6</v>
      </c>
      <c r="L5227" s="184">
        <f>IF(C5227="MTS", B5227, B5227 * IFERROR(VLOOKUP(C5227, 'QTY_CONVERSIONS '!A:B, 2, FALSE), "Units not  found"))</f>
        <v>5.6000000000000014</v>
      </c>
      <c r="M5227" s="185">
        <f t="shared" si="474"/>
        <v>8960.0000000000018</v>
      </c>
      <c r="N5227" s="143" t="str">
        <f>IFERROR(VLOOKUP(D5227, Product_Category!A:B, 2, FALSE), "Uncategorized")</f>
        <v>MCC</v>
      </c>
      <c r="O5227" s="186">
        <f t="shared" si="476"/>
        <v>1600</v>
      </c>
      <c r="P5227" s="185">
        <f t="shared" si="475"/>
        <v>8960.0000000000018</v>
      </c>
      <c r="Q5227" s="143">
        <v>2024</v>
      </c>
      <c r="R5227" s="143" t="str">
        <f>IFERROR(VLOOKUP(G5227,'SOURCE COMPANY'!A:B, 2, FALSE), "")</f>
        <v>HIRANYA CELLULOSE</v>
      </c>
      <c r="S5227" s="143" t="str">
        <f>IFERROR(VLOOKUP(H5227,'CUSTOMER NAME'!A:B, 2, FALSE), "")</f>
        <v>VALISH S TRADING</v>
      </c>
    </row>
    <row r="5228" spans="1:19">
      <c r="A5228" s="133" t="s">
        <v>752</v>
      </c>
      <c r="B5228" s="131">
        <v>8000</v>
      </c>
      <c r="C5228" s="131" t="s">
        <v>7</v>
      </c>
      <c r="D5228" s="131" t="s">
        <v>611</v>
      </c>
      <c r="E5228" s="260">
        <v>1.6</v>
      </c>
      <c r="F5228" s="131" t="s">
        <v>9</v>
      </c>
      <c r="G5228" s="143" t="s">
        <v>790</v>
      </c>
      <c r="H5228" s="134" t="s">
        <v>4217</v>
      </c>
      <c r="I5228" s="192" t="s">
        <v>4099</v>
      </c>
      <c r="J5228" s="184">
        <f>IF(F5228="USD", E5228, E5228 * IFERROR(VLOOKUP(F5228, EXCHANGE_RATE!A:B, 2, FALSE), "Currency not found"))</f>
        <v>1.6</v>
      </c>
      <c r="K5228" s="184">
        <f t="shared" si="473"/>
        <v>1.6</v>
      </c>
      <c r="L5228" s="184">
        <f>IF(C5228="MTS", B5228, B5228 * IFERROR(VLOOKUP(C5228, 'QTY_CONVERSIONS '!A:B, 2, FALSE), "Units not  found"))</f>
        <v>8</v>
      </c>
      <c r="M5228" s="185">
        <f t="shared" si="474"/>
        <v>12800</v>
      </c>
      <c r="N5228" s="143" t="str">
        <f>IFERROR(VLOOKUP(D5228, Product_Category!A:B, 2, FALSE), "Uncategorized")</f>
        <v>MCC</v>
      </c>
      <c r="O5228" s="186">
        <f t="shared" si="476"/>
        <v>1600</v>
      </c>
      <c r="P5228" s="185">
        <f t="shared" si="475"/>
        <v>12800</v>
      </c>
      <c r="Q5228" s="143">
        <v>2024</v>
      </c>
      <c r="R5228" s="143" t="str">
        <f>IFERROR(VLOOKUP(G5228,'SOURCE COMPANY'!A:B, 2, FALSE), "")</f>
        <v>HIRANYA CELLULOSE</v>
      </c>
      <c r="S5228" s="143" t="str">
        <f>IFERROR(VLOOKUP(H5228,'CUSTOMER NAME'!A:B, 2, FALSE), "")</f>
        <v>VALISH S TRADING</v>
      </c>
    </row>
    <row r="5229" spans="1:19">
      <c r="A5229" s="133" t="s">
        <v>752</v>
      </c>
      <c r="B5229" s="131">
        <v>6400</v>
      </c>
      <c r="C5229" s="131" t="s">
        <v>7</v>
      </c>
      <c r="D5229" s="131" t="s">
        <v>611</v>
      </c>
      <c r="E5229" s="260">
        <v>1.6</v>
      </c>
      <c r="F5229" s="131" t="s">
        <v>9</v>
      </c>
      <c r="G5229" s="143" t="s">
        <v>790</v>
      </c>
      <c r="H5229" s="134" t="s">
        <v>4217</v>
      </c>
      <c r="I5229" s="192" t="s">
        <v>4099</v>
      </c>
      <c r="J5229" s="184">
        <f>IF(F5229="USD", E5229, E5229 * IFERROR(VLOOKUP(F5229, EXCHANGE_RATE!A:B, 2, FALSE), "Currency not found"))</f>
        <v>1.6</v>
      </c>
      <c r="K5229" s="184">
        <f t="shared" si="473"/>
        <v>1.6</v>
      </c>
      <c r="L5229" s="184">
        <f>IF(C5229="MTS", B5229, B5229 * IFERROR(VLOOKUP(C5229, 'QTY_CONVERSIONS '!A:B, 2, FALSE), "Units not  found"))</f>
        <v>6.4</v>
      </c>
      <c r="M5229" s="185">
        <f t="shared" si="474"/>
        <v>10240</v>
      </c>
      <c r="N5229" s="143" t="str">
        <f>IFERROR(VLOOKUP(D5229, Product_Category!A:B, 2, FALSE), "Uncategorized")</f>
        <v>MCC</v>
      </c>
      <c r="O5229" s="186">
        <f t="shared" si="476"/>
        <v>1600</v>
      </c>
      <c r="P5229" s="185">
        <f t="shared" si="475"/>
        <v>10240</v>
      </c>
      <c r="Q5229" s="143">
        <v>2024</v>
      </c>
      <c r="R5229" s="143" t="str">
        <f>IFERROR(VLOOKUP(G5229,'SOURCE COMPANY'!A:B, 2, FALSE), "")</f>
        <v>HIRANYA CELLULOSE</v>
      </c>
      <c r="S5229" s="143" t="str">
        <f>IFERROR(VLOOKUP(H5229,'CUSTOMER NAME'!A:B, 2, FALSE), "")</f>
        <v>VALISH S TRADING</v>
      </c>
    </row>
    <row r="5230" spans="1:19">
      <c r="A5230" s="133" t="s">
        <v>752</v>
      </c>
      <c r="B5230" s="131">
        <v>16800</v>
      </c>
      <c r="C5230" s="131" t="s">
        <v>7</v>
      </c>
      <c r="D5230" s="131" t="s">
        <v>769</v>
      </c>
      <c r="E5230" s="260">
        <v>1.7</v>
      </c>
      <c r="F5230" s="131" t="s">
        <v>9</v>
      </c>
      <c r="G5230" s="143" t="s">
        <v>790</v>
      </c>
      <c r="H5230" s="134" t="s">
        <v>4217</v>
      </c>
      <c r="I5230" s="192" t="s">
        <v>4099</v>
      </c>
      <c r="J5230" s="184">
        <f>IF(F5230="USD", E5230, E5230 * IFERROR(VLOOKUP(F5230, EXCHANGE_RATE!A:B, 2, FALSE), "Currency not found"))</f>
        <v>1.7</v>
      </c>
      <c r="K5230" s="184">
        <f t="shared" si="473"/>
        <v>1.7</v>
      </c>
      <c r="L5230" s="184">
        <f>IF(C5230="MTS", B5230, B5230 * IFERROR(VLOOKUP(C5230, 'QTY_CONVERSIONS '!A:B, 2, FALSE), "Units not  found"))</f>
        <v>16.8</v>
      </c>
      <c r="M5230" s="185">
        <f t="shared" si="474"/>
        <v>28560</v>
      </c>
      <c r="N5230" s="143" t="str">
        <f>IFERROR(VLOOKUP(D5230, Product_Category!A:B, 2, FALSE), "Uncategorized")</f>
        <v>MCC</v>
      </c>
      <c r="O5230" s="186">
        <f t="shared" si="476"/>
        <v>1700</v>
      </c>
      <c r="P5230" s="185">
        <f t="shared" si="475"/>
        <v>28560</v>
      </c>
      <c r="Q5230" s="143">
        <v>2024</v>
      </c>
      <c r="R5230" s="143" t="str">
        <f>IFERROR(VLOOKUP(G5230,'SOURCE COMPANY'!A:B, 2, FALSE), "")</f>
        <v>HIRANYA CELLULOSE</v>
      </c>
      <c r="S5230" s="143" t="str">
        <f>IFERROR(VLOOKUP(H5230,'CUSTOMER NAME'!A:B, 2, FALSE), "")</f>
        <v>VALISH S TRADING</v>
      </c>
    </row>
    <row r="5231" spans="1:19">
      <c r="A5231" s="133" t="s">
        <v>752</v>
      </c>
      <c r="B5231" s="131">
        <v>24000</v>
      </c>
      <c r="C5231" s="131" t="s">
        <v>7</v>
      </c>
      <c r="D5231" s="131" t="s">
        <v>769</v>
      </c>
      <c r="E5231" s="260">
        <v>1.7</v>
      </c>
      <c r="F5231" s="131" t="s">
        <v>9</v>
      </c>
      <c r="G5231" s="143" t="s">
        <v>790</v>
      </c>
      <c r="H5231" s="134" t="s">
        <v>4217</v>
      </c>
      <c r="I5231" s="192" t="s">
        <v>4099</v>
      </c>
      <c r="J5231" s="184">
        <f>IF(F5231="USD", E5231, E5231 * IFERROR(VLOOKUP(F5231, EXCHANGE_RATE!A:B, 2, FALSE), "Currency not found"))</f>
        <v>1.7</v>
      </c>
      <c r="K5231" s="184">
        <f t="shared" si="473"/>
        <v>1.7</v>
      </c>
      <c r="L5231" s="184">
        <f>IF(C5231="MTS", B5231, B5231 * IFERROR(VLOOKUP(C5231, 'QTY_CONVERSIONS '!A:B, 2, FALSE), "Units not  found"))</f>
        <v>24</v>
      </c>
      <c r="M5231" s="185">
        <f t="shared" si="474"/>
        <v>40800</v>
      </c>
      <c r="N5231" s="143" t="str">
        <f>IFERROR(VLOOKUP(D5231, Product_Category!A:B, 2, FALSE), "Uncategorized")</f>
        <v>MCC</v>
      </c>
      <c r="O5231" s="186">
        <f t="shared" si="476"/>
        <v>1700</v>
      </c>
      <c r="P5231" s="185">
        <f t="shared" si="475"/>
        <v>40800</v>
      </c>
      <c r="Q5231" s="143">
        <v>2024</v>
      </c>
      <c r="R5231" s="143" t="str">
        <f>IFERROR(VLOOKUP(G5231,'SOURCE COMPANY'!A:B, 2, FALSE), "")</f>
        <v>HIRANYA CELLULOSE</v>
      </c>
      <c r="S5231" s="143" t="str">
        <f>IFERROR(VLOOKUP(H5231,'CUSTOMER NAME'!A:B, 2, FALSE), "")</f>
        <v>VALISH S TRADING</v>
      </c>
    </row>
    <row r="5232" spans="1:19">
      <c r="A5232" s="135" t="s">
        <v>752</v>
      </c>
      <c r="B5232" s="132">
        <v>19200</v>
      </c>
      <c r="C5232" s="132" t="s">
        <v>7</v>
      </c>
      <c r="D5232" s="132" t="s">
        <v>769</v>
      </c>
      <c r="E5232" s="261">
        <v>1.7</v>
      </c>
      <c r="F5232" s="132" t="s">
        <v>9</v>
      </c>
      <c r="G5232" s="221" t="s">
        <v>790</v>
      </c>
      <c r="H5232" s="136" t="s">
        <v>4217</v>
      </c>
      <c r="I5232" s="192" t="s">
        <v>4099</v>
      </c>
      <c r="J5232" s="184">
        <f>IF(F5232="USD", E5232, E5232 * IFERROR(VLOOKUP(F5232, EXCHANGE_RATE!A:B, 2, FALSE), "Currency not found"))</f>
        <v>1.7</v>
      </c>
      <c r="K5232" s="184">
        <f t="shared" si="473"/>
        <v>1.7</v>
      </c>
      <c r="L5232" s="184">
        <f>IF(C5232="MTS", B5232, B5232 * IFERROR(VLOOKUP(C5232, 'QTY_CONVERSIONS '!A:B, 2, FALSE), "Units not  found"))</f>
        <v>19.2</v>
      </c>
      <c r="M5232" s="185">
        <f t="shared" si="474"/>
        <v>32640</v>
      </c>
      <c r="N5232" s="143" t="str">
        <f>IFERROR(VLOOKUP(D5232, Product_Category!A:B, 2, FALSE), "Uncategorized")</f>
        <v>MCC</v>
      </c>
      <c r="O5232" s="186">
        <f t="shared" si="476"/>
        <v>1700</v>
      </c>
      <c r="P5232" s="185">
        <f t="shared" si="475"/>
        <v>32640</v>
      </c>
      <c r="Q5232" s="143">
        <v>2024</v>
      </c>
      <c r="R5232" s="143" t="str">
        <f>IFERROR(VLOOKUP(G5232,'SOURCE COMPANY'!A:B, 2, FALSE), "")</f>
        <v>HIRANYA CELLULOSE</v>
      </c>
      <c r="S5232" s="143" t="str">
        <f>IFERROR(VLOOKUP(H5232,'CUSTOMER NAME'!A:B, 2, FALSE), "")</f>
        <v>VALISH S TRADING</v>
      </c>
    </row>
    <row r="5233" spans="1:19">
      <c r="A5233" s="133" t="s">
        <v>1064</v>
      </c>
      <c r="B5233" s="131">
        <v>500</v>
      </c>
      <c r="C5233" s="131" t="s">
        <v>7</v>
      </c>
      <c r="D5233" s="131" t="s">
        <v>910</v>
      </c>
      <c r="E5233" s="260">
        <v>1.75</v>
      </c>
      <c r="F5233" s="131" t="s">
        <v>9</v>
      </c>
      <c r="G5233" s="132" t="s">
        <v>642</v>
      </c>
      <c r="H5233" s="134" t="s">
        <v>510</v>
      </c>
      <c r="I5233" s="192" t="s">
        <v>4099</v>
      </c>
      <c r="J5233" s="184">
        <f>IF(F5233="USD", E5233, E5233 * IFERROR(VLOOKUP(F5233, EXCHANGE_RATE!A:B, 2, FALSE), "Currency not found"))</f>
        <v>1.75</v>
      </c>
      <c r="K5233" s="184">
        <f t="shared" si="473"/>
        <v>1.75</v>
      </c>
      <c r="L5233" s="184">
        <f>IF(C5233="MTS", B5233, B5233 * IFERROR(VLOOKUP(C5233, 'QTY_CONVERSIONS '!A:B, 2, FALSE), "Units not  found"))</f>
        <v>0.5</v>
      </c>
      <c r="M5233" s="185">
        <f t="shared" si="474"/>
        <v>875</v>
      </c>
      <c r="N5233" s="143" t="str">
        <f>IFERROR(VLOOKUP(D5233, Product_Category!A:B, 2, FALSE), "Uncategorized")</f>
        <v>MAGNESIUM STEARATE</v>
      </c>
      <c r="O5233" s="186">
        <f t="shared" si="476"/>
        <v>1750</v>
      </c>
      <c r="P5233" s="185">
        <f t="shared" si="475"/>
        <v>875</v>
      </c>
      <c r="Q5233" s="143">
        <v>2024</v>
      </c>
      <c r="R5233" s="143" t="str">
        <f>IFERROR(VLOOKUP(G5233,'SOURCE COMPANY'!A:B, 2, FALSE), "")</f>
        <v>ATTAR GLOBAL</v>
      </c>
      <c r="S5233" s="143" t="str">
        <f>IFERROR(VLOOKUP(H5233,'CUSTOMER NAME'!A:B, 2, FALSE), "")</f>
        <v>TO THE ORDER</v>
      </c>
    </row>
    <row r="5234" spans="1:19">
      <c r="A5234" s="135" t="s">
        <v>1064</v>
      </c>
      <c r="B5234" s="132">
        <v>25</v>
      </c>
      <c r="C5234" s="132" t="s">
        <v>7</v>
      </c>
      <c r="D5234" s="132" t="s">
        <v>798</v>
      </c>
      <c r="E5234" s="261">
        <f>430*0.012</f>
        <v>5.16</v>
      </c>
      <c r="F5234" s="132" t="s">
        <v>9</v>
      </c>
      <c r="G5234" s="123" t="s">
        <v>3559</v>
      </c>
      <c r="H5234" s="136" t="s">
        <v>3560</v>
      </c>
      <c r="I5234" s="192" t="s">
        <v>4099</v>
      </c>
      <c r="J5234" s="184">
        <f>IF(F5234="USD", E5234, E5234 * IFERROR(VLOOKUP(F5234, EXCHANGE_RATE!A:B, 2, FALSE), "Currency not found"))</f>
        <v>5.16</v>
      </c>
      <c r="K5234" s="184">
        <f t="shared" si="473"/>
        <v>5.16</v>
      </c>
      <c r="L5234" s="184">
        <f>IF(C5234="MTS", B5234, B5234 * IFERROR(VLOOKUP(C5234, 'QTY_CONVERSIONS '!A:B, 2, FALSE), "Units not  found"))</f>
        <v>2.5000000000000001E-2</v>
      </c>
      <c r="M5234" s="185">
        <f t="shared" si="474"/>
        <v>129</v>
      </c>
      <c r="N5234" s="143" t="str">
        <f>IFERROR(VLOOKUP(D5234, Product_Category!A:B, 2, FALSE), "Uncategorized")</f>
        <v>CMC</v>
      </c>
      <c r="O5234" s="186">
        <f t="shared" si="476"/>
        <v>5160</v>
      </c>
      <c r="P5234" s="185">
        <f t="shared" si="475"/>
        <v>129</v>
      </c>
      <c r="Q5234" s="143">
        <v>2024</v>
      </c>
      <c r="R5234" s="143" t="str">
        <f>IFERROR(VLOOKUP(G5234,'SOURCE COMPANY'!A:B, 2, FALSE), "")</f>
        <v>ALLIANCE ENTERPRISE</v>
      </c>
      <c r="S5234" s="143" t="str">
        <f>IFERROR(VLOOKUP(H5234,'CUSTOMER NAME'!A:B, 2, FALSE), "")</f>
        <v>VERTICAL WORLD</v>
      </c>
    </row>
    <row r="5235" spans="1:19">
      <c r="A5235" s="133" t="s">
        <v>492</v>
      </c>
      <c r="B5235" s="131">
        <v>2000</v>
      </c>
      <c r="C5235" s="131" t="s">
        <v>7</v>
      </c>
      <c r="D5235" s="131" t="s">
        <v>769</v>
      </c>
      <c r="E5235" s="260">
        <v>2.06</v>
      </c>
      <c r="F5235" s="131" t="s">
        <v>9</v>
      </c>
      <c r="G5235" s="132" t="s">
        <v>4218</v>
      </c>
      <c r="H5235" s="134" t="s">
        <v>4219</v>
      </c>
      <c r="I5235" s="192" t="s">
        <v>4099</v>
      </c>
      <c r="J5235" s="184">
        <f>IF(F5235="USD", E5235, E5235 * IFERROR(VLOOKUP(F5235, EXCHANGE_RATE!A:B, 2, FALSE), "Currency not found"))</f>
        <v>2.06</v>
      </c>
      <c r="K5235" s="184">
        <f t="shared" si="473"/>
        <v>2.06</v>
      </c>
      <c r="L5235" s="184">
        <f>IF(C5235="MTS", B5235, B5235 * IFERROR(VLOOKUP(C5235, 'QTY_CONVERSIONS '!A:B, 2, FALSE), "Units not  found"))</f>
        <v>2</v>
      </c>
      <c r="M5235" s="185">
        <f t="shared" si="474"/>
        <v>4120</v>
      </c>
      <c r="N5235" s="143" t="str">
        <f>IFERROR(VLOOKUP(D5235, Product_Category!A:B, 2, FALSE), "Uncategorized")</f>
        <v>MCC</v>
      </c>
      <c r="O5235" s="186">
        <f t="shared" si="476"/>
        <v>2060</v>
      </c>
      <c r="P5235" s="185">
        <f t="shared" si="475"/>
        <v>4120</v>
      </c>
      <c r="Q5235" s="143">
        <v>2024</v>
      </c>
      <c r="R5235" s="143" t="str">
        <f>IFERROR(VLOOKUP(G5235,'SOURCE COMPANY'!A:B, 2, FALSE), "")</f>
        <v>CE-Chem Pharma</v>
      </c>
      <c r="S5235" s="143" t="str">
        <f>IFERROR(VLOOKUP(H5235,'CUSTOMER NAME'!A:B, 2, FALSE), "")</f>
        <v>LIFE ON HEALTHCARE</v>
      </c>
    </row>
    <row r="5236" spans="1:19">
      <c r="A5236" s="133" t="s">
        <v>492</v>
      </c>
      <c r="B5236" s="131">
        <v>5600.0000000000009</v>
      </c>
      <c r="C5236" s="131" t="s">
        <v>7</v>
      </c>
      <c r="D5236" s="131" t="s">
        <v>3063</v>
      </c>
      <c r="E5236" s="260">
        <v>2.41</v>
      </c>
      <c r="F5236" s="131" t="s">
        <v>9</v>
      </c>
      <c r="G5236" s="131" t="s">
        <v>59</v>
      </c>
      <c r="H5236" s="134" t="s">
        <v>208</v>
      </c>
      <c r="I5236" s="192" t="s">
        <v>4099</v>
      </c>
      <c r="J5236" s="184">
        <f>IF(F5236="USD", E5236, E5236 * IFERROR(VLOOKUP(F5236, EXCHANGE_RATE!A:B, 2, FALSE), "Currency not found"))</f>
        <v>2.41</v>
      </c>
      <c r="K5236" s="184">
        <f t="shared" si="473"/>
        <v>2.41</v>
      </c>
      <c r="L5236" s="184">
        <f>IF(C5236="MTS", B5236, B5236 * IFERROR(VLOOKUP(C5236, 'QTY_CONVERSIONS '!A:B, 2, FALSE), "Units not  found"))</f>
        <v>5.6000000000000014</v>
      </c>
      <c r="M5236" s="185">
        <f t="shared" si="474"/>
        <v>13496.000000000004</v>
      </c>
      <c r="N5236" s="143" t="str">
        <f>IFERROR(VLOOKUP(D5236, Product_Category!A:B, 2, FALSE), "Uncategorized")</f>
        <v>MCC</v>
      </c>
      <c r="O5236" s="186">
        <f t="shared" si="476"/>
        <v>2410</v>
      </c>
      <c r="P5236" s="185">
        <f t="shared" si="475"/>
        <v>13496.000000000004</v>
      </c>
      <c r="Q5236" s="143">
        <v>2024</v>
      </c>
      <c r="R5236" s="143" t="str">
        <f>IFERROR(VLOOKUP(G5236,'SOURCE COMPANY'!A:B, 2, FALSE), "")</f>
        <v>JRS PHARMA</v>
      </c>
      <c r="S5236" s="143" t="str">
        <f>IFERROR(VLOOKUP(H5236,'CUSTOMER NAME'!A:B, 2, FALSE), "")</f>
        <v>RETTENMAIER</v>
      </c>
    </row>
    <row r="5237" spans="1:19">
      <c r="A5237" s="133" t="s">
        <v>492</v>
      </c>
      <c r="B5237" s="131">
        <v>8000</v>
      </c>
      <c r="C5237" s="131" t="s">
        <v>7</v>
      </c>
      <c r="D5237" s="131" t="s">
        <v>3063</v>
      </c>
      <c r="E5237" s="260">
        <v>2.41</v>
      </c>
      <c r="F5237" s="131" t="s">
        <v>9</v>
      </c>
      <c r="G5237" s="131" t="s">
        <v>59</v>
      </c>
      <c r="H5237" s="134" t="s">
        <v>208</v>
      </c>
      <c r="I5237" s="192" t="s">
        <v>4099</v>
      </c>
      <c r="J5237" s="184">
        <f>IF(F5237="USD", E5237, E5237 * IFERROR(VLOOKUP(F5237, EXCHANGE_RATE!A:B, 2, FALSE), "Currency not found"))</f>
        <v>2.41</v>
      </c>
      <c r="K5237" s="184">
        <f t="shared" si="473"/>
        <v>2.41</v>
      </c>
      <c r="L5237" s="184">
        <f>IF(C5237="MTS", B5237, B5237 * IFERROR(VLOOKUP(C5237, 'QTY_CONVERSIONS '!A:B, 2, FALSE), "Units not  found"))</f>
        <v>8</v>
      </c>
      <c r="M5237" s="185">
        <f t="shared" si="474"/>
        <v>19280</v>
      </c>
      <c r="N5237" s="143" t="str">
        <f>IFERROR(VLOOKUP(D5237, Product_Category!A:B, 2, FALSE), "Uncategorized")</f>
        <v>MCC</v>
      </c>
      <c r="O5237" s="186">
        <f t="shared" si="476"/>
        <v>2410</v>
      </c>
      <c r="P5237" s="185">
        <f t="shared" si="475"/>
        <v>19280</v>
      </c>
      <c r="Q5237" s="143">
        <v>2024</v>
      </c>
      <c r="R5237" s="143" t="str">
        <f>IFERROR(VLOOKUP(G5237,'SOURCE COMPANY'!A:B, 2, FALSE), "")</f>
        <v>JRS PHARMA</v>
      </c>
      <c r="S5237" s="143" t="str">
        <f>IFERROR(VLOOKUP(H5237,'CUSTOMER NAME'!A:B, 2, FALSE), "")</f>
        <v>RETTENMAIER</v>
      </c>
    </row>
    <row r="5238" spans="1:19">
      <c r="A5238" s="133" t="s">
        <v>492</v>
      </c>
      <c r="B5238" s="131">
        <v>6400</v>
      </c>
      <c r="C5238" s="131" t="s">
        <v>7</v>
      </c>
      <c r="D5238" s="131" t="s">
        <v>3063</v>
      </c>
      <c r="E5238" s="260">
        <v>2.41</v>
      </c>
      <c r="F5238" s="131" t="s">
        <v>9</v>
      </c>
      <c r="G5238" s="131" t="s">
        <v>59</v>
      </c>
      <c r="H5238" s="134" t="s">
        <v>208</v>
      </c>
      <c r="I5238" s="192" t="s">
        <v>4099</v>
      </c>
      <c r="J5238" s="184">
        <f>IF(F5238="USD", E5238, E5238 * IFERROR(VLOOKUP(F5238, EXCHANGE_RATE!A:B, 2, FALSE), "Currency not found"))</f>
        <v>2.41</v>
      </c>
      <c r="K5238" s="184">
        <f t="shared" si="473"/>
        <v>2.41</v>
      </c>
      <c r="L5238" s="184">
        <f>IF(C5238="MTS", B5238, B5238 * IFERROR(VLOOKUP(C5238, 'QTY_CONVERSIONS '!A:B, 2, FALSE), "Units not  found"))</f>
        <v>6.4</v>
      </c>
      <c r="M5238" s="185">
        <f t="shared" si="474"/>
        <v>15424</v>
      </c>
      <c r="N5238" s="143" t="str">
        <f>IFERROR(VLOOKUP(D5238, Product_Category!A:B, 2, FALSE), "Uncategorized")</f>
        <v>MCC</v>
      </c>
      <c r="O5238" s="186">
        <f t="shared" si="476"/>
        <v>2410</v>
      </c>
      <c r="P5238" s="185">
        <f t="shared" si="475"/>
        <v>15424</v>
      </c>
      <c r="Q5238" s="143">
        <v>2024</v>
      </c>
      <c r="R5238" s="143" t="str">
        <f>IFERROR(VLOOKUP(G5238,'SOURCE COMPANY'!A:B, 2, FALSE), "")</f>
        <v>JRS PHARMA</v>
      </c>
      <c r="S5238" s="143" t="str">
        <f>IFERROR(VLOOKUP(H5238,'CUSTOMER NAME'!A:B, 2, FALSE), "")</f>
        <v>RETTENMAIER</v>
      </c>
    </row>
    <row r="5239" spans="1:19">
      <c r="A5239" s="133" t="s">
        <v>492</v>
      </c>
      <c r="B5239" s="131">
        <v>5600.0000000000009</v>
      </c>
      <c r="C5239" s="131" t="s">
        <v>7</v>
      </c>
      <c r="D5239" s="131" t="s">
        <v>3063</v>
      </c>
      <c r="E5239" s="260">
        <v>2.4</v>
      </c>
      <c r="F5239" s="131" t="s">
        <v>9</v>
      </c>
      <c r="G5239" s="131" t="s">
        <v>59</v>
      </c>
      <c r="H5239" s="134" t="s">
        <v>208</v>
      </c>
      <c r="I5239" s="192" t="s">
        <v>4099</v>
      </c>
      <c r="J5239" s="184">
        <f>IF(F5239="USD", E5239, E5239 * IFERROR(VLOOKUP(F5239, EXCHANGE_RATE!A:B, 2, FALSE), "Currency not found"))</f>
        <v>2.4</v>
      </c>
      <c r="K5239" s="184">
        <f t="shared" si="473"/>
        <v>2.4</v>
      </c>
      <c r="L5239" s="184">
        <f>IF(C5239="MTS", B5239, B5239 * IFERROR(VLOOKUP(C5239, 'QTY_CONVERSIONS '!A:B, 2, FALSE), "Units not  found"))</f>
        <v>5.6000000000000014</v>
      </c>
      <c r="M5239" s="185">
        <f t="shared" si="474"/>
        <v>13440.000000000002</v>
      </c>
      <c r="N5239" s="143" t="str">
        <f>IFERROR(VLOOKUP(D5239, Product_Category!A:B, 2, FALSE), "Uncategorized")</f>
        <v>MCC</v>
      </c>
      <c r="O5239" s="186">
        <f t="shared" si="476"/>
        <v>2400</v>
      </c>
      <c r="P5239" s="185">
        <f t="shared" si="475"/>
        <v>13440.000000000004</v>
      </c>
      <c r="Q5239" s="143">
        <v>2024</v>
      </c>
      <c r="R5239" s="143" t="str">
        <f>IFERROR(VLOOKUP(G5239,'SOURCE COMPANY'!A:B, 2, FALSE), "")</f>
        <v>JRS PHARMA</v>
      </c>
      <c r="S5239" s="143" t="str">
        <f>IFERROR(VLOOKUP(H5239,'CUSTOMER NAME'!A:B, 2, FALSE), "")</f>
        <v>RETTENMAIER</v>
      </c>
    </row>
    <row r="5240" spans="1:19">
      <c r="A5240" s="133" t="s">
        <v>492</v>
      </c>
      <c r="B5240" s="131">
        <v>8000</v>
      </c>
      <c r="C5240" s="131" t="s">
        <v>7</v>
      </c>
      <c r="D5240" s="131" t="s">
        <v>3063</v>
      </c>
      <c r="E5240" s="260">
        <v>2.4</v>
      </c>
      <c r="F5240" s="131" t="s">
        <v>9</v>
      </c>
      <c r="G5240" s="131" t="s">
        <v>59</v>
      </c>
      <c r="H5240" s="134" t="s">
        <v>208</v>
      </c>
      <c r="I5240" s="192" t="s">
        <v>4099</v>
      </c>
      <c r="J5240" s="184">
        <f>IF(F5240="USD", E5240, E5240 * IFERROR(VLOOKUP(F5240, EXCHANGE_RATE!A:B, 2, FALSE), "Currency not found"))</f>
        <v>2.4</v>
      </c>
      <c r="K5240" s="184">
        <f t="shared" si="473"/>
        <v>2.4</v>
      </c>
      <c r="L5240" s="184">
        <f>IF(C5240="MTS", B5240, B5240 * IFERROR(VLOOKUP(C5240, 'QTY_CONVERSIONS '!A:B, 2, FALSE), "Units not  found"))</f>
        <v>8</v>
      </c>
      <c r="M5240" s="185">
        <f t="shared" si="474"/>
        <v>19200</v>
      </c>
      <c r="N5240" s="143" t="str">
        <f>IFERROR(VLOOKUP(D5240, Product_Category!A:B, 2, FALSE), "Uncategorized")</f>
        <v>MCC</v>
      </c>
      <c r="O5240" s="186">
        <f t="shared" si="476"/>
        <v>2400</v>
      </c>
      <c r="P5240" s="185">
        <f t="shared" si="475"/>
        <v>19200</v>
      </c>
      <c r="Q5240" s="143">
        <v>2024</v>
      </c>
      <c r="R5240" s="143" t="str">
        <f>IFERROR(VLOOKUP(G5240,'SOURCE COMPANY'!A:B, 2, FALSE), "")</f>
        <v>JRS PHARMA</v>
      </c>
      <c r="S5240" s="143" t="str">
        <f>IFERROR(VLOOKUP(H5240,'CUSTOMER NAME'!A:B, 2, FALSE), "")</f>
        <v>RETTENMAIER</v>
      </c>
    </row>
    <row r="5241" spans="1:19">
      <c r="A5241" s="133" t="s">
        <v>492</v>
      </c>
      <c r="B5241" s="131">
        <v>6400</v>
      </c>
      <c r="C5241" s="131" t="s">
        <v>7</v>
      </c>
      <c r="D5241" s="131" t="s">
        <v>3063</v>
      </c>
      <c r="E5241" s="260">
        <v>2.4</v>
      </c>
      <c r="F5241" s="131" t="s">
        <v>9</v>
      </c>
      <c r="G5241" s="131" t="s">
        <v>59</v>
      </c>
      <c r="H5241" s="134" t="s">
        <v>208</v>
      </c>
      <c r="I5241" s="192" t="s">
        <v>4099</v>
      </c>
      <c r="J5241" s="184">
        <f>IF(F5241="USD", E5241, E5241 * IFERROR(VLOOKUP(F5241, EXCHANGE_RATE!A:B, 2, FALSE), "Currency not found"))</f>
        <v>2.4</v>
      </c>
      <c r="K5241" s="184">
        <f t="shared" si="473"/>
        <v>2.4</v>
      </c>
      <c r="L5241" s="184">
        <f>IF(C5241="MTS", B5241, B5241 * IFERROR(VLOOKUP(C5241, 'QTY_CONVERSIONS '!A:B, 2, FALSE), "Units not  found"))</f>
        <v>6.4</v>
      </c>
      <c r="M5241" s="185">
        <f t="shared" si="474"/>
        <v>15360</v>
      </c>
      <c r="N5241" s="143" t="str">
        <f>IFERROR(VLOOKUP(D5241, Product_Category!A:B, 2, FALSE), "Uncategorized")</f>
        <v>MCC</v>
      </c>
      <c r="O5241" s="186">
        <f t="shared" si="476"/>
        <v>2400</v>
      </c>
      <c r="P5241" s="185">
        <f t="shared" si="475"/>
        <v>15360</v>
      </c>
      <c r="Q5241" s="143">
        <v>2024</v>
      </c>
      <c r="R5241" s="143" t="str">
        <f>IFERROR(VLOOKUP(G5241,'SOURCE COMPANY'!A:B, 2, FALSE), "")</f>
        <v>JRS PHARMA</v>
      </c>
      <c r="S5241" s="143" t="str">
        <f>IFERROR(VLOOKUP(H5241,'CUSTOMER NAME'!A:B, 2, FALSE), "")</f>
        <v>RETTENMAIER</v>
      </c>
    </row>
    <row r="5242" spans="1:19">
      <c r="A5242" s="133" t="s">
        <v>492</v>
      </c>
      <c r="B5242" s="131">
        <v>5600.0000000000009</v>
      </c>
      <c r="C5242" s="131" t="s">
        <v>7</v>
      </c>
      <c r="D5242" s="131" t="s">
        <v>3050</v>
      </c>
      <c r="E5242" s="260">
        <v>2.73</v>
      </c>
      <c r="F5242" s="131" t="s">
        <v>9</v>
      </c>
      <c r="G5242" s="131" t="s">
        <v>59</v>
      </c>
      <c r="H5242" s="134" t="s">
        <v>208</v>
      </c>
      <c r="I5242" s="192" t="s">
        <v>4099</v>
      </c>
      <c r="J5242" s="184">
        <f>IF(F5242="USD", E5242, E5242 * IFERROR(VLOOKUP(F5242, EXCHANGE_RATE!A:B, 2, FALSE), "Currency not found"))</f>
        <v>2.73</v>
      </c>
      <c r="K5242" s="184">
        <f t="shared" si="473"/>
        <v>2.73</v>
      </c>
      <c r="L5242" s="184">
        <f>IF(C5242="MTS", B5242, B5242 * IFERROR(VLOOKUP(C5242, 'QTY_CONVERSIONS '!A:B, 2, FALSE), "Units not  found"))</f>
        <v>5.6000000000000014</v>
      </c>
      <c r="M5242" s="185">
        <f t="shared" si="474"/>
        <v>15288.000000000002</v>
      </c>
      <c r="N5242" s="143" t="str">
        <f>IFERROR(VLOOKUP(D5242, Product_Category!A:B, 2, FALSE), "Uncategorized")</f>
        <v>MCC</v>
      </c>
      <c r="O5242" s="186">
        <f t="shared" si="476"/>
        <v>2730</v>
      </c>
      <c r="P5242" s="185">
        <f t="shared" si="475"/>
        <v>15288.000000000004</v>
      </c>
      <c r="Q5242" s="143">
        <v>2024</v>
      </c>
      <c r="R5242" s="143" t="str">
        <f>IFERROR(VLOOKUP(G5242,'SOURCE COMPANY'!A:B, 2, FALSE), "")</f>
        <v>JRS PHARMA</v>
      </c>
      <c r="S5242" s="143" t="str">
        <f>IFERROR(VLOOKUP(H5242,'CUSTOMER NAME'!A:B, 2, FALSE), "")</f>
        <v>RETTENMAIER</v>
      </c>
    </row>
    <row r="5243" spans="1:19">
      <c r="A5243" s="133" t="s">
        <v>492</v>
      </c>
      <c r="B5243" s="131">
        <v>8000</v>
      </c>
      <c r="C5243" s="131" t="s">
        <v>7</v>
      </c>
      <c r="D5243" s="131" t="s">
        <v>3050</v>
      </c>
      <c r="E5243" s="260">
        <v>2.73</v>
      </c>
      <c r="F5243" s="131" t="s">
        <v>9</v>
      </c>
      <c r="G5243" s="131" t="s">
        <v>59</v>
      </c>
      <c r="H5243" s="134" t="s">
        <v>208</v>
      </c>
      <c r="I5243" s="192" t="s">
        <v>4099</v>
      </c>
      <c r="J5243" s="184">
        <f>IF(F5243="USD", E5243, E5243 * IFERROR(VLOOKUP(F5243, EXCHANGE_RATE!A:B, 2, FALSE), "Currency not found"))</f>
        <v>2.73</v>
      </c>
      <c r="K5243" s="184">
        <f t="shared" si="473"/>
        <v>2.73</v>
      </c>
      <c r="L5243" s="184">
        <f>IF(C5243="MTS", B5243, B5243 * IFERROR(VLOOKUP(C5243, 'QTY_CONVERSIONS '!A:B, 2, FALSE), "Units not  found"))</f>
        <v>8</v>
      </c>
      <c r="M5243" s="185">
        <f t="shared" si="474"/>
        <v>21840</v>
      </c>
      <c r="N5243" s="143" t="str">
        <f>IFERROR(VLOOKUP(D5243, Product_Category!A:B, 2, FALSE), "Uncategorized")</f>
        <v>MCC</v>
      </c>
      <c r="O5243" s="186">
        <f t="shared" si="476"/>
        <v>2730</v>
      </c>
      <c r="P5243" s="185">
        <f t="shared" si="475"/>
        <v>21840</v>
      </c>
      <c r="Q5243" s="143">
        <v>2024</v>
      </c>
      <c r="R5243" s="143" t="str">
        <f>IFERROR(VLOOKUP(G5243,'SOURCE COMPANY'!A:B, 2, FALSE), "")</f>
        <v>JRS PHARMA</v>
      </c>
      <c r="S5243" s="143" t="str">
        <f>IFERROR(VLOOKUP(H5243,'CUSTOMER NAME'!A:B, 2, FALSE), "")</f>
        <v>RETTENMAIER</v>
      </c>
    </row>
    <row r="5244" spans="1:19">
      <c r="A5244" s="133" t="s">
        <v>492</v>
      </c>
      <c r="B5244" s="131">
        <v>6400</v>
      </c>
      <c r="C5244" s="131" t="s">
        <v>7</v>
      </c>
      <c r="D5244" s="131" t="s">
        <v>3050</v>
      </c>
      <c r="E5244" s="260">
        <v>2.73</v>
      </c>
      <c r="F5244" s="131" t="s">
        <v>9</v>
      </c>
      <c r="G5244" s="131" t="s">
        <v>59</v>
      </c>
      <c r="H5244" s="134" t="s">
        <v>208</v>
      </c>
      <c r="I5244" s="192" t="s">
        <v>4099</v>
      </c>
      <c r="J5244" s="184">
        <f>IF(F5244="USD", E5244, E5244 * IFERROR(VLOOKUP(F5244, EXCHANGE_RATE!A:B, 2, FALSE), "Currency not found"))</f>
        <v>2.73</v>
      </c>
      <c r="K5244" s="184">
        <f t="shared" si="473"/>
        <v>2.73</v>
      </c>
      <c r="L5244" s="184">
        <f>IF(C5244="MTS", B5244, B5244 * IFERROR(VLOOKUP(C5244, 'QTY_CONVERSIONS '!A:B, 2, FALSE), "Units not  found"))</f>
        <v>6.4</v>
      </c>
      <c r="M5244" s="185">
        <f t="shared" si="474"/>
        <v>17472</v>
      </c>
      <c r="N5244" s="143" t="str">
        <f>IFERROR(VLOOKUP(D5244, Product_Category!A:B, 2, FALSE), "Uncategorized")</f>
        <v>MCC</v>
      </c>
      <c r="O5244" s="186">
        <f t="shared" si="476"/>
        <v>2730</v>
      </c>
      <c r="P5244" s="185">
        <f t="shared" si="475"/>
        <v>17472</v>
      </c>
      <c r="Q5244" s="143">
        <v>2024</v>
      </c>
      <c r="R5244" s="143" t="str">
        <f>IFERROR(VLOOKUP(G5244,'SOURCE COMPANY'!A:B, 2, FALSE), "")</f>
        <v>JRS PHARMA</v>
      </c>
      <c r="S5244" s="143" t="str">
        <f>IFERROR(VLOOKUP(H5244,'CUSTOMER NAME'!A:B, 2, FALSE), "")</f>
        <v>RETTENMAIER</v>
      </c>
    </row>
    <row r="5245" spans="1:19">
      <c r="A5245" s="133" t="s">
        <v>492</v>
      </c>
      <c r="B5245" s="131">
        <v>5600.0000000000009</v>
      </c>
      <c r="C5245" s="131" t="s">
        <v>7</v>
      </c>
      <c r="D5245" s="131" t="s">
        <v>3050</v>
      </c>
      <c r="E5245" s="260">
        <v>2.4</v>
      </c>
      <c r="F5245" s="131" t="s">
        <v>9</v>
      </c>
      <c r="G5245" s="131" t="s">
        <v>59</v>
      </c>
      <c r="H5245" s="134" t="s">
        <v>208</v>
      </c>
      <c r="I5245" s="192" t="s">
        <v>4099</v>
      </c>
      <c r="J5245" s="184">
        <f>IF(F5245="USD", E5245, E5245 * IFERROR(VLOOKUP(F5245, EXCHANGE_RATE!A:B, 2, FALSE), "Currency not found"))</f>
        <v>2.4</v>
      </c>
      <c r="K5245" s="184">
        <f t="shared" si="473"/>
        <v>2.4</v>
      </c>
      <c r="L5245" s="184">
        <f>IF(C5245="MTS", B5245, B5245 * IFERROR(VLOOKUP(C5245, 'QTY_CONVERSIONS '!A:B, 2, FALSE), "Units not  found"))</f>
        <v>5.6000000000000014</v>
      </c>
      <c r="M5245" s="185">
        <f t="shared" si="474"/>
        <v>13440.000000000002</v>
      </c>
      <c r="N5245" s="143" t="str">
        <f>IFERROR(VLOOKUP(D5245, Product_Category!A:B, 2, FALSE), "Uncategorized")</f>
        <v>MCC</v>
      </c>
      <c r="O5245" s="186">
        <f t="shared" si="476"/>
        <v>2400</v>
      </c>
      <c r="P5245" s="185">
        <f t="shared" si="475"/>
        <v>13440.000000000004</v>
      </c>
      <c r="Q5245" s="143">
        <v>2024</v>
      </c>
      <c r="R5245" s="143" t="str">
        <f>IFERROR(VLOOKUP(G5245,'SOURCE COMPANY'!A:B, 2, FALSE), "")</f>
        <v>JRS PHARMA</v>
      </c>
      <c r="S5245" s="143" t="str">
        <f>IFERROR(VLOOKUP(H5245,'CUSTOMER NAME'!A:B, 2, FALSE), "")</f>
        <v>RETTENMAIER</v>
      </c>
    </row>
    <row r="5246" spans="1:19">
      <c r="A5246" s="133" t="s">
        <v>492</v>
      </c>
      <c r="B5246" s="131">
        <v>8000</v>
      </c>
      <c r="C5246" s="131" t="s">
        <v>7</v>
      </c>
      <c r="D5246" s="131" t="s">
        <v>3050</v>
      </c>
      <c r="E5246" s="260">
        <v>2.4</v>
      </c>
      <c r="F5246" s="131" t="s">
        <v>9</v>
      </c>
      <c r="G5246" s="131" t="s">
        <v>59</v>
      </c>
      <c r="H5246" s="134" t="s">
        <v>208</v>
      </c>
      <c r="I5246" s="192" t="s">
        <v>4099</v>
      </c>
      <c r="J5246" s="184">
        <f>IF(F5246="USD", E5246, E5246 * IFERROR(VLOOKUP(F5246, EXCHANGE_RATE!A:B, 2, FALSE), "Currency not found"))</f>
        <v>2.4</v>
      </c>
      <c r="K5246" s="184">
        <f t="shared" si="473"/>
        <v>2.4</v>
      </c>
      <c r="L5246" s="184">
        <f>IF(C5246="MTS", B5246, B5246 * IFERROR(VLOOKUP(C5246, 'QTY_CONVERSIONS '!A:B, 2, FALSE), "Units not  found"))</f>
        <v>8</v>
      </c>
      <c r="M5246" s="185">
        <f t="shared" si="474"/>
        <v>19200</v>
      </c>
      <c r="N5246" s="143" t="str">
        <f>IFERROR(VLOOKUP(D5246, Product_Category!A:B, 2, FALSE), "Uncategorized")</f>
        <v>MCC</v>
      </c>
      <c r="O5246" s="186">
        <f t="shared" si="476"/>
        <v>2400</v>
      </c>
      <c r="P5246" s="185">
        <f t="shared" si="475"/>
        <v>19200</v>
      </c>
      <c r="Q5246" s="143">
        <v>2024</v>
      </c>
      <c r="R5246" s="143" t="str">
        <f>IFERROR(VLOOKUP(G5246,'SOURCE COMPANY'!A:B, 2, FALSE), "")</f>
        <v>JRS PHARMA</v>
      </c>
      <c r="S5246" s="143" t="str">
        <f>IFERROR(VLOOKUP(H5246,'CUSTOMER NAME'!A:B, 2, FALSE), "")</f>
        <v>RETTENMAIER</v>
      </c>
    </row>
    <row r="5247" spans="1:19">
      <c r="A5247" s="133" t="s">
        <v>492</v>
      </c>
      <c r="B5247" s="131">
        <v>6400</v>
      </c>
      <c r="C5247" s="131" t="s">
        <v>7</v>
      </c>
      <c r="D5247" s="131" t="s">
        <v>3050</v>
      </c>
      <c r="E5247" s="260">
        <v>2.4</v>
      </c>
      <c r="F5247" s="131" t="s">
        <v>9</v>
      </c>
      <c r="G5247" s="131" t="s">
        <v>59</v>
      </c>
      <c r="H5247" s="134" t="s">
        <v>208</v>
      </c>
      <c r="I5247" s="192" t="s">
        <v>4099</v>
      </c>
      <c r="J5247" s="184">
        <f>IF(F5247="USD", E5247, E5247 * IFERROR(VLOOKUP(F5247, EXCHANGE_RATE!A:B, 2, FALSE), "Currency not found"))</f>
        <v>2.4</v>
      </c>
      <c r="K5247" s="184">
        <f t="shared" si="473"/>
        <v>2.4</v>
      </c>
      <c r="L5247" s="184">
        <f>IF(C5247="MTS", B5247, B5247 * IFERROR(VLOOKUP(C5247, 'QTY_CONVERSIONS '!A:B, 2, FALSE), "Units not  found"))</f>
        <v>6.4</v>
      </c>
      <c r="M5247" s="185">
        <f t="shared" si="474"/>
        <v>15360</v>
      </c>
      <c r="N5247" s="143" t="str">
        <f>IFERROR(VLOOKUP(D5247, Product_Category!A:B, 2, FALSE), "Uncategorized")</f>
        <v>MCC</v>
      </c>
      <c r="O5247" s="186">
        <f t="shared" si="476"/>
        <v>2400</v>
      </c>
      <c r="P5247" s="185">
        <f t="shared" si="475"/>
        <v>15360</v>
      </c>
      <c r="Q5247" s="143">
        <v>2024</v>
      </c>
      <c r="R5247" s="143" t="str">
        <f>IFERROR(VLOOKUP(G5247,'SOURCE COMPANY'!A:B, 2, FALSE), "")</f>
        <v>JRS PHARMA</v>
      </c>
      <c r="S5247" s="143" t="str">
        <f>IFERROR(VLOOKUP(H5247,'CUSTOMER NAME'!A:B, 2, FALSE), "")</f>
        <v>RETTENMAIER</v>
      </c>
    </row>
    <row r="5248" spans="1:19">
      <c r="A5248" s="133" t="s">
        <v>492</v>
      </c>
      <c r="B5248" s="131">
        <v>6720.0000000000009</v>
      </c>
      <c r="C5248" s="131" t="s">
        <v>7</v>
      </c>
      <c r="D5248" s="131" t="s">
        <v>4110</v>
      </c>
      <c r="E5248" s="260">
        <v>2.4900000000000002</v>
      </c>
      <c r="F5248" s="131" t="s">
        <v>9</v>
      </c>
      <c r="G5248" s="131" t="s">
        <v>2679</v>
      </c>
      <c r="H5248" s="134" t="s">
        <v>510</v>
      </c>
      <c r="I5248" s="192" t="s">
        <v>4099</v>
      </c>
      <c r="J5248" s="184">
        <f>IF(F5248="USD", E5248, E5248 * IFERROR(VLOOKUP(F5248, EXCHANGE_RATE!A:B, 2, FALSE), "Currency not found"))</f>
        <v>2.4900000000000002</v>
      </c>
      <c r="K5248" s="184">
        <f t="shared" si="473"/>
        <v>2.4900000000000002</v>
      </c>
      <c r="L5248" s="184">
        <f>IF(C5248="MTS", B5248, B5248 * IFERROR(VLOOKUP(C5248, 'QTY_CONVERSIONS '!A:B, 2, FALSE), "Units not  found"))</f>
        <v>6.7200000000000006</v>
      </c>
      <c r="M5248" s="185">
        <f t="shared" si="474"/>
        <v>16732.800000000003</v>
      </c>
      <c r="N5248" s="143" t="str">
        <f>IFERROR(VLOOKUP(D5248, Product_Category!A:B, 2, FALSE), "Uncategorized")</f>
        <v>MCC</v>
      </c>
      <c r="O5248" s="186">
        <f t="shared" si="476"/>
        <v>2490</v>
      </c>
      <c r="P5248" s="185">
        <f t="shared" si="475"/>
        <v>16732.800000000003</v>
      </c>
      <c r="Q5248" s="143">
        <v>2024</v>
      </c>
      <c r="R5248" s="143" t="str">
        <f>IFERROR(VLOOKUP(G5248,'SOURCE COMPANY'!A:B, 2, FALSE), "")</f>
        <v>Sigachi Industries limited</v>
      </c>
      <c r="S5248" s="143" t="str">
        <f>IFERROR(VLOOKUP(H5248,'CUSTOMER NAME'!A:B, 2, FALSE), "")</f>
        <v>TO THE ORDER</v>
      </c>
    </row>
    <row r="5249" spans="1:19">
      <c r="A5249" s="133" t="s">
        <v>492</v>
      </c>
      <c r="B5249" s="131">
        <v>9600</v>
      </c>
      <c r="C5249" s="131" t="s">
        <v>7</v>
      </c>
      <c r="D5249" s="131" t="s">
        <v>4110</v>
      </c>
      <c r="E5249" s="260">
        <v>2.4900000000000002</v>
      </c>
      <c r="F5249" s="131" t="s">
        <v>9</v>
      </c>
      <c r="G5249" s="131" t="s">
        <v>2679</v>
      </c>
      <c r="H5249" s="134" t="s">
        <v>510</v>
      </c>
      <c r="I5249" s="192" t="s">
        <v>4099</v>
      </c>
      <c r="J5249" s="184">
        <f>IF(F5249="USD", E5249, E5249 * IFERROR(VLOOKUP(F5249, EXCHANGE_RATE!A:B, 2, FALSE), "Currency not found"))</f>
        <v>2.4900000000000002</v>
      </c>
      <c r="K5249" s="184">
        <f t="shared" si="473"/>
        <v>2.4900000000000002</v>
      </c>
      <c r="L5249" s="184">
        <f>IF(C5249="MTS", B5249, B5249 * IFERROR(VLOOKUP(C5249, 'QTY_CONVERSIONS '!A:B, 2, FALSE), "Units not  found"))</f>
        <v>9.6</v>
      </c>
      <c r="M5249" s="185">
        <f t="shared" si="474"/>
        <v>23904.000000000004</v>
      </c>
      <c r="N5249" s="143" t="str">
        <f>IFERROR(VLOOKUP(D5249, Product_Category!A:B, 2, FALSE), "Uncategorized")</f>
        <v>MCC</v>
      </c>
      <c r="O5249" s="186">
        <f t="shared" si="476"/>
        <v>2490</v>
      </c>
      <c r="P5249" s="185">
        <f t="shared" si="475"/>
        <v>23904</v>
      </c>
      <c r="Q5249" s="143">
        <v>2024</v>
      </c>
      <c r="R5249" s="143" t="str">
        <f>IFERROR(VLOOKUP(G5249,'SOURCE COMPANY'!A:B, 2, FALSE), "")</f>
        <v>Sigachi Industries limited</v>
      </c>
      <c r="S5249" s="143" t="str">
        <f>IFERROR(VLOOKUP(H5249,'CUSTOMER NAME'!A:B, 2, FALSE), "")</f>
        <v>TO THE ORDER</v>
      </c>
    </row>
    <row r="5250" spans="1:19">
      <c r="A5250" s="135" t="s">
        <v>492</v>
      </c>
      <c r="B5250" s="132">
        <v>7680</v>
      </c>
      <c r="C5250" s="132" t="s">
        <v>7</v>
      </c>
      <c r="D5250" s="132" t="s">
        <v>4110</v>
      </c>
      <c r="E5250" s="261">
        <v>2.4900000000000002</v>
      </c>
      <c r="F5250" s="132" t="s">
        <v>9</v>
      </c>
      <c r="G5250" s="132" t="s">
        <v>2679</v>
      </c>
      <c r="H5250" s="136" t="s">
        <v>510</v>
      </c>
      <c r="I5250" s="192" t="s">
        <v>4099</v>
      </c>
      <c r="J5250" s="184">
        <f>IF(F5250="USD", E5250, E5250 * IFERROR(VLOOKUP(F5250, EXCHANGE_RATE!A:B, 2, FALSE), "Currency not found"))</f>
        <v>2.4900000000000002</v>
      </c>
      <c r="K5250" s="184">
        <f t="shared" ref="K5250:K5313" si="477">ROUNDUP(J5250,2)</f>
        <v>2.4900000000000002</v>
      </c>
      <c r="L5250" s="184">
        <f>IF(C5250="MTS", B5250, B5250 * IFERROR(VLOOKUP(C5250, 'QTY_CONVERSIONS '!A:B, 2, FALSE), "Units not  found"))</f>
        <v>7.68</v>
      </c>
      <c r="M5250" s="185">
        <f t="shared" ref="M5250:M5313" si="478">B5250*K5250</f>
        <v>19123.2</v>
      </c>
      <c r="N5250" s="143" t="str">
        <f>IFERROR(VLOOKUP(D5250, Product_Category!A:B, 2, FALSE), "Uncategorized")</f>
        <v>MCC</v>
      </c>
      <c r="O5250" s="186">
        <f t="shared" si="476"/>
        <v>2490</v>
      </c>
      <c r="P5250" s="185">
        <f t="shared" ref="P5250:P5313" si="479">L5250*O5250</f>
        <v>19123.2</v>
      </c>
      <c r="Q5250" s="143">
        <v>2024</v>
      </c>
      <c r="R5250" s="143" t="str">
        <f>IFERROR(VLOOKUP(G5250,'SOURCE COMPANY'!A:B, 2, FALSE), "")</f>
        <v>Sigachi Industries limited</v>
      </c>
      <c r="S5250" s="143" t="str">
        <f>IFERROR(VLOOKUP(H5250,'CUSTOMER NAME'!A:B, 2, FALSE), "")</f>
        <v>TO THE ORDER</v>
      </c>
    </row>
    <row r="5251" spans="1:19">
      <c r="A5251" s="133" t="s">
        <v>3028</v>
      </c>
      <c r="B5251" s="131">
        <v>5600.0000000000009</v>
      </c>
      <c r="C5251" s="131" t="s">
        <v>7</v>
      </c>
      <c r="D5251" s="131" t="s">
        <v>4114</v>
      </c>
      <c r="E5251" s="260">
        <v>2.97</v>
      </c>
      <c r="F5251" s="131" t="s">
        <v>1718</v>
      </c>
      <c r="G5251" s="224" t="s">
        <v>88</v>
      </c>
      <c r="H5251" s="134" t="s">
        <v>4138</v>
      </c>
      <c r="I5251" s="192" t="s">
        <v>4099</v>
      </c>
      <c r="J5251" s="184">
        <f>IF(F5251="USD", E5251, E5251 * IFERROR(VLOOKUP(F5251, EXCHANGE_RATE!A:B, 2, FALSE), "Currency not found"))</f>
        <v>3.1779000000000006</v>
      </c>
      <c r="K5251" s="184">
        <f t="shared" si="477"/>
        <v>3.1799999999999997</v>
      </c>
      <c r="L5251" s="184">
        <f>IF(C5251="MTS", B5251, B5251 * IFERROR(VLOOKUP(C5251, 'QTY_CONVERSIONS '!A:B, 2, FALSE), "Units not  found"))</f>
        <v>5.6000000000000014</v>
      </c>
      <c r="M5251" s="185">
        <f t="shared" si="478"/>
        <v>17808</v>
      </c>
      <c r="N5251" s="143" t="str">
        <f>IFERROR(VLOOKUP(D5251, Product_Category!A:B, 2, FALSE), "Uncategorized")</f>
        <v>MCC</v>
      </c>
      <c r="O5251" s="186">
        <f t="shared" ref="O5251:O5314" si="480">K5251*1000</f>
        <v>3179.9999999999995</v>
      </c>
      <c r="P5251" s="185">
        <f t="shared" si="479"/>
        <v>17808.000000000004</v>
      </c>
      <c r="Q5251" s="143">
        <v>2024</v>
      </c>
      <c r="R5251" s="143" t="str">
        <f>IFERROR(VLOOKUP(G5251,'SOURCE COMPANY'!A:B, 2, FALSE), "")</f>
        <v>DFE PHARMA</v>
      </c>
      <c r="S5251" s="143" t="str">
        <f>IFERROR(VLOOKUP(H5251,'CUSTOMER NAME'!A:B, 2, FALSE), "")</f>
        <v>DFE PHARMA</v>
      </c>
    </row>
    <row r="5252" spans="1:19">
      <c r="A5252" s="133" t="s">
        <v>3028</v>
      </c>
      <c r="B5252" s="131">
        <v>8000</v>
      </c>
      <c r="C5252" s="131" t="s">
        <v>7</v>
      </c>
      <c r="D5252" s="131" t="s">
        <v>4114</v>
      </c>
      <c r="E5252" s="260">
        <v>2.97</v>
      </c>
      <c r="F5252" s="131" t="s">
        <v>1718</v>
      </c>
      <c r="G5252" s="224" t="s">
        <v>88</v>
      </c>
      <c r="H5252" s="134" t="s">
        <v>4138</v>
      </c>
      <c r="I5252" s="192" t="s">
        <v>4099</v>
      </c>
      <c r="J5252" s="184">
        <f>IF(F5252="USD", E5252, E5252 * IFERROR(VLOOKUP(F5252, EXCHANGE_RATE!A:B, 2, FALSE), "Currency not found"))</f>
        <v>3.1779000000000006</v>
      </c>
      <c r="K5252" s="184">
        <f t="shared" si="477"/>
        <v>3.1799999999999997</v>
      </c>
      <c r="L5252" s="184">
        <f>IF(C5252="MTS", B5252, B5252 * IFERROR(VLOOKUP(C5252, 'QTY_CONVERSIONS '!A:B, 2, FALSE), "Units not  found"))</f>
        <v>8</v>
      </c>
      <c r="M5252" s="185">
        <f t="shared" si="478"/>
        <v>25439.999999999996</v>
      </c>
      <c r="N5252" s="143" t="str">
        <f>IFERROR(VLOOKUP(D5252, Product_Category!A:B, 2, FALSE), "Uncategorized")</f>
        <v>MCC</v>
      </c>
      <c r="O5252" s="186">
        <f t="shared" si="480"/>
        <v>3179.9999999999995</v>
      </c>
      <c r="P5252" s="185">
        <f t="shared" si="479"/>
        <v>25439.999999999996</v>
      </c>
      <c r="Q5252" s="143">
        <v>2024</v>
      </c>
      <c r="R5252" s="143" t="str">
        <f>IFERROR(VLOOKUP(G5252,'SOURCE COMPANY'!A:B, 2, FALSE), "")</f>
        <v>DFE PHARMA</v>
      </c>
      <c r="S5252" s="143" t="str">
        <f>IFERROR(VLOOKUP(H5252,'CUSTOMER NAME'!A:B, 2, FALSE), "")</f>
        <v>DFE PHARMA</v>
      </c>
    </row>
    <row r="5253" spans="1:19">
      <c r="A5253" s="133" t="s">
        <v>3028</v>
      </c>
      <c r="B5253" s="131">
        <v>6400</v>
      </c>
      <c r="C5253" s="131" t="s">
        <v>7</v>
      </c>
      <c r="D5253" s="131" t="s">
        <v>4114</v>
      </c>
      <c r="E5253" s="260">
        <v>2.97</v>
      </c>
      <c r="F5253" s="131" t="s">
        <v>1718</v>
      </c>
      <c r="G5253" s="224" t="s">
        <v>88</v>
      </c>
      <c r="H5253" s="134" t="s">
        <v>4138</v>
      </c>
      <c r="I5253" s="192" t="s">
        <v>4099</v>
      </c>
      <c r="J5253" s="184">
        <f>IF(F5253="USD", E5253, E5253 * IFERROR(VLOOKUP(F5253, EXCHANGE_RATE!A:B, 2, FALSE), "Currency not found"))</f>
        <v>3.1779000000000006</v>
      </c>
      <c r="K5253" s="184">
        <f t="shared" si="477"/>
        <v>3.1799999999999997</v>
      </c>
      <c r="L5253" s="184">
        <f>IF(C5253="MTS", B5253, B5253 * IFERROR(VLOOKUP(C5253, 'QTY_CONVERSIONS '!A:B, 2, FALSE), "Units not  found"))</f>
        <v>6.4</v>
      </c>
      <c r="M5253" s="185">
        <f t="shared" si="478"/>
        <v>20352</v>
      </c>
      <c r="N5253" s="143" t="str">
        <f>IFERROR(VLOOKUP(D5253, Product_Category!A:B, 2, FALSE), "Uncategorized")</f>
        <v>MCC</v>
      </c>
      <c r="O5253" s="186">
        <f t="shared" si="480"/>
        <v>3179.9999999999995</v>
      </c>
      <c r="P5253" s="185">
        <f t="shared" si="479"/>
        <v>20352</v>
      </c>
      <c r="Q5253" s="143">
        <v>2024</v>
      </c>
      <c r="R5253" s="143" t="str">
        <f>IFERROR(VLOOKUP(G5253,'SOURCE COMPANY'!A:B, 2, FALSE), "")</f>
        <v>DFE PHARMA</v>
      </c>
      <c r="S5253" s="143" t="str">
        <f>IFERROR(VLOOKUP(H5253,'CUSTOMER NAME'!A:B, 2, FALSE), "")</f>
        <v>DFE PHARMA</v>
      </c>
    </row>
    <row r="5254" spans="1:19">
      <c r="A5254" s="133" t="s">
        <v>3028</v>
      </c>
      <c r="B5254" s="131">
        <v>14000</v>
      </c>
      <c r="C5254" s="131" t="s">
        <v>7</v>
      </c>
      <c r="D5254" s="131" t="s">
        <v>4124</v>
      </c>
      <c r="E5254" s="260">
        <v>3.58</v>
      </c>
      <c r="F5254" s="131" t="s">
        <v>1718</v>
      </c>
      <c r="G5254" s="224" t="s">
        <v>88</v>
      </c>
      <c r="H5254" s="134" t="s">
        <v>4138</v>
      </c>
      <c r="I5254" s="192" t="s">
        <v>4099</v>
      </c>
      <c r="J5254" s="184">
        <f>IF(F5254="USD", E5254, E5254 * IFERROR(VLOOKUP(F5254, EXCHANGE_RATE!A:B, 2, FALSE), "Currency not found"))</f>
        <v>3.8306000000000004</v>
      </c>
      <c r="K5254" s="184">
        <f t="shared" si="477"/>
        <v>3.84</v>
      </c>
      <c r="L5254" s="184">
        <f>IF(C5254="MTS", B5254, B5254 * IFERROR(VLOOKUP(C5254, 'QTY_CONVERSIONS '!A:B, 2, FALSE), "Units not  found"))</f>
        <v>14</v>
      </c>
      <c r="M5254" s="185">
        <f t="shared" si="478"/>
        <v>53760</v>
      </c>
      <c r="N5254" s="143" t="str">
        <f>IFERROR(VLOOKUP(D5254, Product_Category!A:B, 2, FALSE), "Uncategorized")</f>
        <v>MCC</v>
      </c>
      <c r="O5254" s="186">
        <f t="shared" si="480"/>
        <v>3840</v>
      </c>
      <c r="P5254" s="185">
        <f t="shared" si="479"/>
        <v>53760</v>
      </c>
      <c r="Q5254" s="143">
        <v>2024</v>
      </c>
      <c r="R5254" s="143" t="str">
        <f>IFERROR(VLOOKUP(G5254,'SOURCE COMPANY'!A:B, 2, FALSE), "")</f>
        <v>DFE PHARMA</v>
      </c>
      <c r="S5254" s="143" t="str">
        <f>IFERROR(VLOOKUP(H5254,'CUSTOMER NAME'!A:B, 2, FALSE), "")</f>
        <v>DFE PHARMA</v>
      </c>
    </row>
    <row r="5255" spans="1:19">
      <c r="A5255" s="133" t="s">
        <v>3028</v>
      </c>
      <c r="B5255" s="131">
        <v>5600.0000000000009</v>
      </c>
      <c r="C5255" s="131" t="s">
        <v>7</v>
      </c>
      <c r="D5255" s="131" t="s">
        <v>3920</v>
      </c>
      <c r="E5255" s="260">
        <v>2.02</v>
      </c>
      <c r="F5255" s="131" t="s">
        <v>1718</v>
      </c>
      <c r="G5255" s="118" t="s">
        <v>88</v>
      </c>
      <c r="H5255" s="134" t="s">
        <v>4138</v>
      </c>
      <c r="I5255" s="192" t="s">
        <v>4099</v>
      </c>
      <c r="J5255" s="184">
        <f>IF(F5255="USD", E5255, E5255 * IFERROR(VLOOKUP(F5255, EXCHANGE_RATE!A:B, 2, FALSE), "Currency not found"))</f>
        <v>2.1614</v>
      </c>
      <c r="K5255" s="184">
        <f t="shared" si="477"/>
        <v>2.17</v>
      </c>
      <c r="L5255" s="184">
        <f>IF(C5255="MTS", B5255, B5255 * IFERROR(VLOOKUP(C5255, 'QTY_CONVERSIONS '!A:B, 2, FALSE), "Units not  found"))</f>
        <v>5.6000000000000014</v>
      </c>
      <c r="M5255" s="185">
        <f t="shared" si="478"/>
        <v>12152.000000000002</v>
      </c>
      <c r="N5255" s="143" t="str">
        <f>IFERROR(VLOOKUP(D5255, Product_Category!A:B, 2, FALSE), "Uncategorized")</f>
        <v>MCC</v>
      </c>
      <c r="O5255" s="186">
        <f t="shared" si="480"/>
        <v>2170</v>
      </c>
      <c r="P5255" s="185">
        <f t="shared" si="479"/>
        <v>12152.000000000004</v>
      </c>
      <c r="Q5255" s="143">
        <v>2024</v>
      </c>
      <c r="R5255" s="143" t="str">
        <f>IFERROR(VLOOKUP(G5255,'SOURCE COMPANY'!A:B, 2, FALSE), "")</f>
        <v>DFE PHARMA</v>
      </c>
      <c r="S5255" s="143" t="str">
        <f>IFERROR(VLOOKUP(H5255,'CUSTOMER NAME'!A:B, 2, FALSE), "")</f>
        <v>DFE PHARMA</v>
      </c>
    </row>
    <row r="5256" spans="1:19">
      <c r="A5256" s="133" t="s">
        <v>3028</v>
      </c>
      <c r="B5256" s="131">
        <v>8000</v>
      </c>
      <c r="C5256" s="131" t="s">
        <v>7</v>
      </c>
      <c r="D5256" s="131" t="s">
        <v>3920</v>
      </c>
      <c r="E5256" s="260">
        <v>2.02</v>
      </c>
      <c r="F5256" s="131" t="s">
        <v>1718</v>
      </c>
      <c r="G5256" s="118" t="s">
        <v>88</v>
      </c>
      <c r="H5256" s="134" t="s">
        <v>4138</v>
      </c>
      <c r="I5256" s="192" t="s">
        <v>4099</v>
      </c>
      <c r="J5256" s="184">
        <f>IF(F5256="USD", E5256, E5256 * IFERROR(VLOOKUP(F5256, EXCHANGE_RATE!A:B, 2, FALSE), "Currency not found"))</f>
        <v>2.1614</v>
      </c>
      <c r="K5256" s="184">
        <f t="shared" si="477"/>
        <v>2.17</v>
      </c>
      <c r="L5256" s="184">
        <f>IF(C5256="MTS", B5256, B5256 * IFERROR(VLOOKUP(C5256, 'QTY_CONVERSIONS '!A:B, 2, FALSE), "Units not  found"))</f>
        <v>8</v>
      </c>
      <c r="M5256" s="185">
        <f t="shared" si="478"/>
        <v>17360</v>
      </c>
      <c r="N5256" s="143" t="str">
        <f>IFERROR(VLOOKUP(D5256, Product_Category!A:B, 2, FALSE), "Uncategorized")</f>
        <v>MCC</v>
      </c>
      <c r="O5256" s="186">
        <f t="shared" si="480"/>
        <v>2170</v>
      </c>
      <c r="P5256" s="185">
        <f t="shared" si="479"/>
        <v>17360</v>
      </c>
      <c r="Q5256" s="143">
        <v>2024</v>
      </c>
      <c r="R5256" s="143" t="str">
        <f>IFERROR(VLOOKUP(G5256,'SOURCE COMPANY'!A:B, 2, FALSE), "")</f>
        <v>DFE PHARMA</v>
      </c>
      <c r="S5256" s="143" t="str">
        <f>IFERROR(VLOOKUP(H5256,'CUSTOMER NAME'!A:B, 2, FALSE), "")</f>
        <v>DFE PHARMA</v>
      </c>
    </row>
    <row r="5257" spans="1:19">
      <c r="A5257" s="133" t="s">
        <v>3028</v>
      </c>
      <c r="B5257" s="131">
        <v>6400</v>
      </c>
      <c r="C5257" s="131" t="s">
        <v>7</v>
      </c>
      <c r="D5257" s="131" t="s">
        <v>3920</v>
      </c>
      <c r="E5257" s="260">
        <v>2.02</v>
      </c>
      <c r="F5257" s="131" t="s">
        <v>1718</v>
      </c>
      <c r="G5257" s="118" t="s">
        <v>88</v>
      </c>
      <c r="H5257" s="134" t="s">
        <v>4138</v>
      </c>
      <c r="I5257" s="192" t="s">
        <v>4099</v>
      </c>
      <c r="J5257" s="184">
        <f>IF(F5257="USD", E5257, E5257 * IFERROR(VLOOKUP(F5257, EXCHANGE_RATE!A:B, 2, FALSE), "Currency not found"))</f>
        <v>2.1614</v>
      </c>
      <c r="K5257" s="184">
        <f t="shared" si="477"/>
        <v>2.17</v>
      </c>
      <c r="L5257" s="184">
        <f>IF(C5257="MTS", B5257, B5257 * IFERROR(VLOOKUP(C5257, 'QTY_CONVERSIONS '!A:B, 2, FALSE), "Units not  found"))</f>
        <v>6.4</v>
      </c>
      <c r="M5257" s="185">
        <f t="shared" si="478"/>
        <v>13888</v>
      </c>
      <c r="N5257" s="143" t="str">
        <f>IFERROR(VLOOKUP(D5257, Product_Category!A:B, 2, FALSE), "Uncategorized")</f>
        <v>MCC</v>
      </c>
      <c r="O5257" s="186">
        <f t="shared" si="480"/>
        <v>2170</v>
      </c>
      <c r="P5257" s="185">
        <f t="shared" si="479"/>
        <v>13888</v>
      </c>
      <c r="Q5257" s="143">
        <v>2024</v>
      </c>
      <c r="R5257" s="143" t="str">
        <f>IFERROR(VLOOKUP(G5257,'SOURCE COMPANY'!A:B, 2, FALSE), "")</f>
        <v>DFE PHARMA</v>
      </c>
      <c r="S5257" s="143" t="str">
        <f>IFERROR(VLOOKUP(H5257,'CUSTOMER NAME'!A:B, 2, FALSE), "")</f>
        <v>DFE PHARMA</v>
      </c>
    </row>
    <row r="5258" spans="1:19">
      <c r="A5258" s="133" t="s">
        <v>3028</v>
      </c>
      <c r="B5258" s="131">
        <v>5600.0000000000009</v>
      </c>
      <c r="C5258" s="131" t="s">
        <v>7</v>
      </c>
      <c r="D5258" s="131" t="s">
        <v>3920</v>
      </c>
      <c r="E5258" s="260">
        <v>2.02</v>
      </c>
      <c r="F5258" s="131" t="s">
        <v>1718</v>
      </c>
      <c r="G5258" s="118" t="s">
        <v>88</v>
      </c>
      <c r="H5258" s="134" t="s">
        <v>4138</v>
      </c>
      <c r="I5258" s="192" t="s">
        <v>4099</v>
      </c>
      <c r="J5258" s="184">
        <f>IF(F5258="USD", E5258, E5258 * IFERROR(VLOOKUP(F5258, EXCHANGE_RATE!A:B, 2, FALSE), "Currency not found"))</f>
        <v>2.1614</v>
      </c>
      <c r="K5258" s="184">
        <f t="shared" si="477"/>
        <v>2.17</v>
      </c>
      <c r="L5258" s="184">
        <f>IF(C5258="MTS", B5258, B5258 * IFERROR(VLOOKUP(C5258, 'QTY_CONVERSIONS '!A:B, 2, FALSE), "Units not  found"))</f>
        <v>5.6000000000000014</v>
      </c>
      <c r="M5258" s="185">
        <f t="shared" si="478"/>
        <v>12152.000000000002</v>
      </c>
      <c r="N5258" s="143" t="str">
        <f>IFERROR(VLOOKUP(D5258, Product_Category!A:B, 2, FALSE), "Uncategorized")</f>
        <v>MCC</v>
      </c>
      <c r="O5258" s="186">
        <f t="shared" si="480"/>
        <v>2170</v>
      </c>
      <c r="P5258" s="185">
        <f t="shared" si="479"/>
        <v>12152.000000000004</v>
      </c>
      <c r="Q5258" s="143">
        <v>2024</v>
      </c>
      <c r="R5258" s="143" t="str">
        <f>IFERROR(VLOOKUP(G5258,'SOURCE COMPANY'!A:B, 2, FALSE), "")</f>
        <v>DFE PHARMA</v>
      </c>
      <c r="S5258" s="143" t="str">
        <f>IFERROR(VLOOKUP(H5258,'CUSTOMER NAME'!A:B, 2, FALSE), "")</f>
        <v>DFE PHARMA</v>
      </c>
    </row>
    <row r="5259" spans="1:19">
      <c r="A5259" s="133" t="s">
        <v>3028</v>
      </c>
      <c r="B5259" s="131">
        <v>8000</v>
      </c>
      <c r="C5259" s="131" t="s">
        <v>7</v>
      </c>
      <c r="D5259" s="131" t="s">
        <v>3920</v>
      </c>
      <c r="E5259" s="260">
        <v>2.02</v>
      </c>
      <c r="F5259" s="131" t="s">
        <v>1718</v>
      </c>
      <c r="G5259" s="118" t="s">
        <v>88</v>
      </c>
      <c r="H5259" s="134" t="s">
        <v>4138</v>
      </c>
      <c r="I5259" s="192" t="s">
        <v>4099</v>
      </c>
      <c r="J5259" s="184">
        <f>IF(F5259="USD", E5259, E5259 * IFERROR(VLOOKUP(F5259, EXCHANGE_RATE!A:B, 2, FALSE), "Currency not found"))</f>
        <v>2.1614</v>
      </c>
      <c r="K5259" s="184">
        <f t="shared" si="477"/>
        <v>2.17</v>
      </c>
      <c r="L5259" s="184">
        <f>IF(C5259="MTS", B5259, B5259 * IFERROR(VLOOKUP(C5259, 'QTY_CONVERSIONS '!A:B, 2, FALSE), "Units not  found"))</f>
        <v>8</v>
      </c>
      <c r="M5259" s="185">
        <f t="shared" si="478"/>
        <v>17360</v>
      </c>
      <c r="N5259" s="143" t="str">
        <f>IFERROR(VLOOKUP(D5259, Product_Category!A:B, 2, FALSE), "Uncategorized")</f>
        <v>MCC</v>
      </c>
      <c r="O5259" s="186">
        <f t="shared" si="480"/>
        <v>2170</v>
      </c>
      <c r="P5259" s="185">
        <f t="shared" si="479"/>
        <v>17360</v>
      </c>
      <c r="Q5259" s="143">
        <v>2024</v>
      </c>
      <c r="R5259" s="143" t="str">
        <f>IFERROR(VLOOKUP(G5259,'SOURCE COMPANY'!A:B, 2, FALSE), "")</f>
        <v>DFE PHARMA</v>
      </c>
      <c r="S5259" s="143" t="str">
        <f>IFERROR(VLOOKUP(H5259,'CUSTOMER NAME'!A:B, 2, FALSE), "")</f>
        <v>DFE PHARMA</v>
      </c>
    </row>
    <row r="5260" spans="1:19">
      <c r="A5260" s="133" t="s">
        <v>3028</v>
      </c>
      <c r="B5260" s="131">
        <v>6400</v>
      </c>
      <c r="C5260" s="131" t="s">
        <v>7</v>
      </c>
      <c r="D5260" s="131" t="s">
        <v>3920</v>
      </c>
      <c r="E5260" s="260">
        <v>2.02</v>
      </c>
      <c r="F5260" s="131" t="s">
        <v>1718</v>
      </c>
      <c r="G5260" s="118" t="s">
        <v>88</v>
      </c>
      <c r="H5260" s="134" t="s">
        <v>4138</v>
      </c>
      <c r="I5260" s="192" t="s">
        <v>4099</v>
      </c>
      <c r="J5260" s="184">
        <f>IF(F5260="USD", E5260, E5260 * IFERROR(VLOOKUP(F5260, EXCHANGE_RATE!A:B, 2, FALSE), "Currency not found"))</f>
        <v>2.1614</v>
      </c>
      <c r="K5260" s="184">
        <f t="shared" si="477"/>
        <v>2.17</v>
      </c>
      <c r="L5260" s="184">
        <f>IF(C5260="MTS", B5260, B5260 * IFERROR(VLOOKUP(C5260, 'QTY_CONVERSIONS '!A:B, 2, FALSE), "Units not  found"))</f>
        <v>6.4</v>
      </c>
      <c r="M5260" s="185">
        <f t="shared" si="478"/>
        <v>13888</v>
      </c>
      <c r="N5260" s="143" t="str">
        <f>IFERROR(VLOOKUP(D5260, Product_Category!A:B, 2, FALSE), "Uncategorized")</f>
        <v>MCC</v>
      </c>
      <c r="O5260" s="186">
        <f t="shared" si="480"/>
        <v>2170</v>
      </c>
      <c r="P5260" s="185">
        <f t="shared" si="479"/>
        <v>13888</v>
      </c>
      <c r="Q5260" s="143">
        <v>2024</v>
      </c>
      <c r="R5260" s="143" t="str">
        <f>IFERROR(VLOOKUP(G5260,'SOURCE COMPANY'!A:B, 2, FALSE), "")</f>
        <v>DFE PHARMA</v>
      </c>
      <c r="S5260" s="143" t="str">
        <f>IFERROR(VLOOKUP(H5260,'CUSTOMER NAME'!A:B, 2, FALSE), "")</f>
        <v>DFE PHARMA</v>
      </c>
    </row>
    <row r="5261" spans="1:19">
      <c r="A5261" s="133" t="s">
        <v>3028</v>
      </c>
      <c r="B5261" s="131">
        <v>2000</v>
      </c>
      <c r="C5261" s="131" t="s">
        <v>7</v>
      </c>
      <c r="D5261" s="131" t="s">
        <v>910</v>
      </c>
      <c r="E5261" s="260">
        <v>3</v>
      </c>
      <c r="F5261" s="131" t="s">
        <v>9</v>
      </c>
      <c r="G5261" s="131" t="s">
        <v>2938</v>
      </c>
      <c r="H5261" s="134" t="s">
        <v>767</v>
      </c>
      <c r="I5261" s="192" t="s">
        <v>4099</v>
      </c>
      <c r="J5261" s="184">
        <f>IF(F5261="USD", E5261, E5261 * IFERROR(VLOOKUP(F5261, EXCHANGE_RATE!A:B, 2, FALSE), "Currency not found"))</f>
        <v>3</v>
      </c>
      <c r="K5261" s="184">
        <f t="shared" si="477"/>
        <v>3</v>
      </c>
      <c r="L5261" s="184">
        <f>IF(C5261="MTS", B5261, B5261 * IFERROR(VLOOKUP(C5261, 'QTY_CONVERSIONS '!A:B, 2, FALSE), "Units not  found"))</f>
        <v>2</v>
      </c>
      <c r="M5261" s="185">
        <f t="shared" si="478"/>
        <v>6000</v>
      </c>
      <c r="N5261" s="143" t="str">
        <f>IFERROR(VLOOKUP(D5261, Product_Category!A:B, 2, FALSE), "Uncategorized")</f>
        <v>MAGNESIUM STEARATE</v>
      </c>
      <c r="O5261" s="186">
        <f t="shared" si="480"/>
        <v>3000</v>
      </c>
      <c r="P5261" s="185">
        <f t="shared" si="479"/>
        <v>6000</v>
      </c>
      <c r="Q5261" s="143">
        <v>2024</v>
      </c>
      <c r="R5261" s="143" t="str">
        <f>IFERROR(VLOOKUP(G5261,'SOURCE COMPANY'!A:B, 2, FALSE), "")</f>
        <v>EUROASIA</v>
      </c>
      <c r="S5261" s="143" t="str">
        <f>IFERROR(VLOOKUP(H5261,'CUSTOMER NAME'!A:B, 2, FALSE), "")</f>
        <v>EUROASIAS</v>
      </c>
    </row>
    <row r="5262" spans="1:19">
      <c r="A5262" s="133" t="s">
        <v>3028</v>
      </c>
      <c r="B5262" s="131">
        <v>18000</v>
      </c>
      <c r="C5262" s="131" t="s">
        <v>7</v>
      </c>
      <c r="D5262" s="131" t="s">
        <v>3050</v>
      </c>
      <c r="E5262" s="260">
        <v>2.81</v>
      </c>
      <c r="F5262" s="131" t="s">
        <v>9</v>
      </c>
      <c r="G5262" s="131" t="s">
        <v>59</v>
      </c>
      <c r="H5262" s="134" t="s">
        <v>4053</v>
      </c>
      <c r="I5262" s="192" t="s">
        <v>4099</v>
      </c>
      <c r="J5262" s="184">
        <f>IF(F5262="USD", E5262, E5262 * IFERROR(VLOOKUP(F5262, EXCHANGE_RATE!A:B, 2, FALSE), "Currency not found"))</f>
        <v>2.81</v>
      </c>
      <c r="K5262" s="184">
        <f t="shared" si="477"/>
        <v>2.81</v>
      </c>
      <c r="L5262" s="184">
        <f>IF(C5262="MTS", B5262, B5262 * IFERROR(VLOOKUP(C5262, 'QTY_CONVERSIONS '!A:B, 2, FALSE), "Units not  found"))</f>
        <v>18</v>
      </c>
      <c r="M5262" s="185">
        <f t="shared" si="478"/>
        <v>50580</v>
      </c>
      <c r="N5262" s="143" t="str">
        <f>IFERROR(VLOOKUP(D5262, Product_Category!A:B, 2, FALSE), "Uncategorized")</f>
        <v>MCC</v>
      </c>
      <c r="O5262" s="186">
        <f t="shared" si="480"/>
        <v>2810</v>
      </c>
      <c r="P5262" s="185">
        <f t="shared" si="479"/>
        <v>50580</v>
      </c>
      <c r="Q5262" s="143">
        <v>2024</v>
      </c>
      <c r="R5262" s="143" t="str">
        <f>IFERROR(VLOOKUP(G5262,'SOURCE COMPANY'!A:B, 2, FALSE), "")</f>
        <v>JRS PHARMA</v>
      </c>
      <c r="S5262" s="143" t="str">
        <f>IFERROR(VLOOKUP(H5262,'CUSTOMER NAME'!A:B, 2, FALSE), "")</f>
        <v>JRS PHARMA</v>
      </c>
    </row>
    <row r="5263" spans="1:19">
      <c r="A5263" s="133" t="s">
        <v>3028</v>
      </c>
      <c r="B5263" s="131">
        <v>18000</v>
      </c>
      <c r="C5263" s="131" t="s">
        <v>7</v>
      </c>
      <c r="D5263" s="131" t="s">
        <v>3920</v>
      </c>
      <c r="E5263" s="260">
        <v>2.02</v>
      </c>
      <c r="F5263" s="131" t="s">
        <v>1718</v>
      </c>
      <c r="G5263" s="118" t="s">
        <v>88</v>
      </c>
      <c r="H5263" s="134" t="s">
        <v>2078</v>
      </c>
      <c r="I5263" s="192" t="s">
        <v>4099</v>
      </c>
      <c r="J5263" s="184">
        <f>IF(F5263="USD", E5263, E5263 * IFERROR(VLOOKUP(F5263, EXCHANGE_RATE!A:B, 2, FALSE), "Currency not found"))</f>
        <v>2.1614</v>
      </c>
      <c r="K5263" s="184">
        <f t="shared" si="477"/>
        <v>2.17</v>
      </c>
      <c r="L5263" s="184">
        <f>IF(C5263="MTS", B5263, B5263 * IFERROR(VLOOKUP(C5263, 'QTY_CONVERSIONS '!A:B, 2, FALSE), "Units not  found"))</f>
        <v>18</v>
      </c>
      <c r="M5263" s="185">
        <f t="shared" si="478"/>
        <v>39060</v>
      </c>
      <c r="N5263" s="143" t="str">
        <f>IFERROR(VLOOKUP(D5263, Product_Category!A:B, 2, FALSE), "Uncategorized")</f>
        <v>MCC</v>
      </c>
      <c r="O5263" s="186">
        <f t="shared" si="480"/>
        <v>2170</v>
      </c>
      <c r="P5263" s="185">
        <f t="shared" si="479"/>
        <v>39060</v>
      </c>
      <c r="Q5263" s="143">
        <v>2024</v>
      </c>
      <c r="R5263" s="143" t="str">
        <f>IFERROR(VLOOKUP(G5263,'SOURCE COMPANY'!A:B, 2, FALSE), "")</f>
        <v>DFE PHARMA</v>
      </c>
      <c r="S5263" s="143" t="str">
        <f>IFERROR(VLOOKUP(H5263,'CUSTOMER NAME'!A:B, 2, FALSE), "")</f>
        <v>OMEGA LOGISTICS</v>
      </c>
    </row>
    <row r="5264" spans="1:19">
      <c r="A5264" s="133" t="s">
        <v>3028</v>
      </c>
      <c r="B5264" s="131">
        <v>500</v>
      </c>
      <c r="C5264" s="131" t="s">
        <v>7</v>
      </c>
      <c r="D5264" s="131" t="s">
        <v>266</v>
      </c>
      <c r="E5264" s="260">
        <v>1</v>
      </c>
      <c r="F5264" s="131" t="s">
        <v>9</v>
      </c>
      <c r="G5264" s="131" t="s">
        <v>2681</v>
      </c>
      <c r="H5264" s="134" t="s">
        <v>510</v>
      </c>
      <c r="I5264" s="192" t="s">
        <v>4099</v>
      </c>
      <c r="J5264" s="184">
        <f>IF(F5264="USD", E5264, E5264 * IFERROR(VLOOKUP(F5264, EXCHANGE_RATE!A:B, 2, FALSE), "Currency not found"))</f>
        <v>1</v>
      </c>
      <c r="K5264" s="184">
        <f t="shared" si="477"/>
        <v>1</v>
      </c>
      <c r="L5264" s="184">
        <f>IF(C5264="MTS", B5264, B5264 * IFERROR(VLOOKUP(C5264, 'QTY_CONVERSIONS '!A:B, 2, FALSE), "Units not  found"))</f>
        <v>0.5</v>
      </c>
      <c r="M5264" s="185">
        <f t="shared" si="478"/>
        <v>500</v>
      </c>
      <c r="N5264" s="143" t="str">
        <f>IFERROR(VLOOKUP(D5264, Product_Category!A:B, 2, FALSE), "Uncategorized")</f>
        <v>MCC</v>
      </c>
      <c r="O5264" s="186">
        <f t="shared" si="480"/>
        <v>1000</v>
      </c>
      <c r="P5264" s="185">
        <f t="shared" si="479"/>
        <v>500</v>
      </c>
      <c r="Q5264" s="143">
        <v>2024</v>
      </c>
      <c r="R5264" s="143" t="str">
        <f>IFERROR(VLOOKUP(G5264,'SOURCE COMPANY'!A:B, 2, FALSE), "")</f>
        <v>ACCENT</v>
      </c>
      <c r="S5264" s="143" t="str">
        <f>IFERROR(VLOOKUP(H5264,'CUSTOMER NAME'!A:B, 2, FALSE), "")</f>
        <v>TO THE ORDER</v>
      </c>
    </row>
    <row r="5265" spans="1:19">
      <c r="A5265" s="135" t="s">
        <v>3028</v>
      </c>
      <c r="B5265" s="132">
        <v>5600.0000000000009</v>
      </c>
      <c r="C5265" s="132" t="s">
        <v>7</v>
      </c>
      <c r="D5265" s="132" t="s">
        <v>769</v>
      </c>
      <c r="E5265" s="261">
        <v>2.6</v>
      </c>
      <c r="F5265" s="132" t="s">
        <v>9</v>
      </c>
      <c r="G5265" s="120" t="s">
        <v>529</v>
      </c>
      <c r="H5265" s="136" t="s">
        <v>510</v>
      </c>
      <c r="I5265" s="192" t="s">
        <v>4099</v>
      </c>
      <c r="J5265" s="184">
        <f>IF(F5265="USD", E5265, E5265 * IFERROR(VLOOKUP(F5265, EXCHANGE_RATE!A:B, 2, FALSE), "Currency not found"))</f>
        <v>2.6</v>
      </c>
      <c r="K5265" s="184">
        <f t="shared" si="477"/>
        <v>2.6</v>
      </c>
      <c r="L5265" s="184">
        <f>IF(C5265="MTS", B5265, B5265 * IFERROR(VLOOKUP(C5265, 'QTY_CONVERSIONS '!A:B, 2, FALSE), "Units not  found"))</f>
        <v>5.6000000000000014</v>
      </c>
      <c r="M5265" s="185">
        <f t="shared" si="478"/>
        <v>14560.000000000004</v>
      </c>
      <c r="N5265" s="143" t="str">
        <f>IFERROR(VLOOKUP(D5265, Product_Category!A:B, 2, FALSE), "Uncategorized")</f>
        <v>MCC</v>
      </c>
      <c r="O5265" s="186">
        <f t="shared" si="480"/>
        <v>2600</v>
      </c>
      <c r="P5265" s="185">
        <f t="shared" si="479"/>
        <v>14560.000000000004</v>
      </c>
      <c r="Q5265" s="143">
        <v>2024</v>
      </c>
      <c r="R5265" s="143" t="str">
        <f>IFERROR(VLOOKUP(G5265,'SOURCE COMPANY'!A:B, 2, FALSE), "")</f>
        <v>Ankit Pulps &amp; Boards</v>
      </c>
      <c r="S5265" s="143" t="str">
        <f>IFERROR(VLOOKUP(H5265,'CUSTOMER NAME'!A:B, 2, FALSE), "")</f>
        <v>TO THE ORDER</v>
      </c>
    </row>
    <row r="5266" spans="1:19">
      <c r="A5266" s="140" t="s">
        <v>3028</v>
      </c>
      <c r="B5266" s="142">
        <v>8000</v>
      </c>
      <c r="C5266" s="142" t="s">
        <v>7</v>
      </c>
      <c r="D5266" s="142" t="s">
        <v>769</v>
      </c>
      <c r="E5266" s="262">
        <v>2.6</v>
      </c>
      <c r="F5266" s="142" t="s">
        <v>9</v>
      </c>
      <c r="G5266" s="120" t="s">
        <v>529</v>
      </c>
      <c r="H5266" s="141" t="s">
        <v>510</v>
      </c>
      <c r="I5266" s="192" t="s">
        <v>4099</v>
      </c>
      <c r="J5266" s="184">
        <f>IF(F5266="USD", E5266, E5266 * IFERROR(VLOOKUP(F5266, EXCHANGE_RATE!A:B, 2, FALSE), "Currency not found"))</f>
        <v>2.6</v>
      </c>
      <c r="K5266" s="184">
        <f t="shared" si="477"/>
        <v>2.6</v>
      </c>
      <c r="L5266" s="184">
        <f>IF(C5266="MTS", B5266, B5266 * IFERROR(VLOOKUP(C5266, 'QTY_CONVERSIONS '!A:B, 2, FALSE), "Units not  found"))</f>
        <v>8</v>
      </c>
      <c r="M5266" s="185">
        <f t="shared" si="478"/>
        <v>20800</v>
      </c>
      <c r="N5266" s="143" t="str">
        <f>IFERROR(VLOOKUP(D5266, Product_Category!A:B, 2, FALSE), "Uncategorized")</f>
        <v>MCC</v>
      </c>
      <c r="O5266" s="186">
        <f t="shared" si="480"/>
        <v>2600</v>
      </c>
      <c r="P5266" s="185">
        <f t="shared" si="479"/>
        <v>20800</v>
      </c>
      <c r="Q5266" s="143">
        <v>2024</v>
      </c>
      <c r="R5266" s="143" t="str">
        <f>IFERROR(VLOOKUP(G5266,'SOURCE COMPANY'!A:B, 2, FALSE), "")</f>
        <v>Ankit Pulps &amp; Boards</v>
      </c>
      <c r="S5266" s="143" t="str">
        <f>IFERROR(VLOOKUP(H5266,'CUSTOMER NAME'!A:B, 2, FALSE), "")</f>
        <v>TO THE ORDER</v>
      </c>
    </row>
    <row r="5267" spans="1:19">
      <c r="A5267" s="133" t="s">
        <v>3028</v>
      </c>
      <c r="B5267" s="131">
        <v>6400</v>
      </c>
      <c r="C5267" s="131" t="s">
        <v>7</v>
      </c>
      <c r="D5267" s="131" t="s">
        <v>769</v>
      </c>
      <c r="E5267" s="260">
        <v>2.6</v>
      </c>
      <c r="F5267" s="131" t="s">
        <v>9</v>
      </c>
      <c r="G5267" s="120" t="s">
        <v>529</v>
      </c>
      <c r="H5267" s="134" t="s">
        <v>510</v>
      </c>
      <c r="I5267" s="192" t="s">
        <v>4099</v>
      </c>
      <c r="J5267" s="184">
        <f>IF(F5267="USD", E5267, E5267 * IFERROR(VLOOKUP(F5267, EXCHANGE_RATE!A:B, 2, FALSE), "Currency not found"))</f>
        <v>2.6</v>
      </c>
      <c r="K5267" s="184">
        <f t="shared" si="477"/>
        <v>2.6</v>
      </c>
      <c r="L5267" s="184">
        <f>IF(C5267="MTS", B5267, B5267 * IFERROR(VLOOKUP(C5267, 'QTY_CONVERSIONS '!A:B, 2, FALSE), "Units not  found"))</f>
        <v>6.4</v>
      </c>
      <c r="M5267" s="185">
        <f t="shared" si="478"/>
        <v>16640</v>
      </c>
      <c r="N5267" s="143" t="str">
        <f>IFERROR(VLOOKUP(D5267, Product_Category!A:B, 2, FALSE), "Uncategorized")</f>
        <v>MCC</v>
      </c>
      <c r="O5267" s="186">
        <f t="shared" si="480"/>
        <v>2600</v>
      </c>
      <c r="P5267" s="185">
        <f t="shared" si="479"/>
        <v>16640</v>
      </c>
      <c r="Q5267" s="143">
        <v>2024</v>
      </c>
      <c r="R5267" s="143" t="str">
        <f>IFERROR(VLOOKUP(G5267,'SOURCE COMPANY'!A:B, 2, FALSE), "")</f>
        <v>Ankit Pulps &amp; Boards</v>
      </c>
      <c r="S5267" s="143" t="str">
        <f>IFERROR(VLOOKUP(H5267,'CUSTOMER NAME'!A:B, 2, FALSE), "")</f>
        <v>TO THE ORDER</v>
      </c>
    </row>
    <row r="5268" spans="1:19">
      <c r="A5268" s="133" t="s">
        <v>3028</v>
      </c>
      <c r="B5268" s="131">
        <v>5600.0000000000009</v>
      </c>
      <c r="C5268" s="131" t="s">
        <v>7</v>
      </c>
      <c r="D5268" s="131" t="s">
        <v>769</v>
      </c>
      <c r="E5268" s="260">
        <v>2.72</v>
      </c>
      <c r="F5268" s="131" t="s">
        <v>9</v>
      </c>
      <c r="G5268" s="120" t="s">
        <v>529</v>
      </c>
      <c r="H5268" s="134" t="s">
        <v>510</v>
      </c>
      <c r="I5268" s="192" t="s">
        <v>4099</v>
      </c>
      <c r="J5268" s="184">
        <f>IF(F5268="USD", E5268, E5268 * IFERROR(VLOOKUP(F5268, EXCHANGE_RATE!A:B, 2, FALSE), "Currency not found"))</f>
        <v>2.72</v>
      </c>
      <c r="K5268" s="184">
        <f t="shared" si="477"/>
        <v>2.72</v>
      </c>
      <c r="L5268" s="184">
        <f>IF(C5268="MTS", B5268, B5268 * IFERROR(VLOOKUP(C5268, 'QTY_CONVERSIONS '!A:B, 2, FALSE), "Units not  found"))</f>
        <v>5.6000000000000014</v>
      </c>
      <c r="M5268" s="185">
        <f t="shared" si="478"/>
        <v>15232.000000000004</v>
      </c>
      <c r="N5268" s="143" t="str">
        <f>IFERROR(VLOOKUP(D5268, Product_Category!A:B, 2, FALSE), "Uncategorized")</f>
        <v>MCC</v>
      </c>
      <c r="O5268" s="186">
        <f t="shared" si="480"/>
        <v>2720</v>
      </c>
      <c r="P5268" s="185">
        <f t="shared" si="479"/>
        <v>15232.000000000004</v>
      </c>
      <c r="Q5268" s="143">
        <v>2024</v>
      </c>
      <c r="R5268" s="143" t="str">
        <f>IFERROR(VLOOKUP(G5268,'SOURCE COMPANY'!A:B, 2, FALSE), "")</f>
        <v>Ankit Pulps &amp; Boards</v>
      </c>
      <c r="S5268" s="143" t="str">
        <f>IFERROR(VLOOKUP(H5268,'CUSTOMER NAME'!A:B, 2, FALSE), "")</f>
        <v>TO THE ORDER</v>
      </c>
    </row>
    <row r="5269" spans="1:19">
      <c r="A5269" s="133" t="s">
        <v>3028</v>
      </c>
      <c r="B5269" s="131">
        <v>8000</v>
      </c>
      <c r="C5269" s="131" t="s">
        <v>7</v>
      </c>
      <c r="D5269" s="131" t="s">
        <v>769</v>
      </c>
      <c r="E5269" s="260">
        <v>2.72</v>
      </c>
      <c r="F5269" s="131" t="s">
        <v>9</v>
      </c>
      <c r="G5269" s="120" t="s">
        <v>529</v>
      </c>
      <c r="H5269" s="134" t="s">
        <v>510</v>
      </c>
      <c r="I5269" s="192" t="s">
        <v>4099</v>
      </c>
      <c r="J5269" s="184">
        <f>IF(F5269="USD", E5269, E5269 * IFERROR(VLOOKUP(F5269, EXCHANGE_RATE!A:B, 2, FALSE), "Currency not found"))</f>
        <v>2.72</v>
      </c>
      <c r="K5269" s="184">
        <f t="shared" si="477"/>
        <v>2.72</v>
      </c>
      <c r="L5269" s="184">
        <f>IF(C5269="MTS", B5269, B5269 * IFERROR(VLOOKUP(C5269, 'QTY_CONVERSIONS '!A:B, 2, FALSE), "Units not  found"))</f>
        <v>8</v>
      </c>
      <c r="M5269" s="185">
        <f t="shared" si="478"/>
        <v>21760</v>
      </c>
      <c r="N5269" s="143" t="str">
        <f>IFERROR(VLOOKUP(D5269, Product_Category!A:B, 2, FALSE), "Uncategorized")</f>
        <v>MCC</v>
      </c>
      <c r="O5269" s="186">
        <f t="shared" si="480"/>
        <v>2720</v>
      </c>
      <c r="P5269" s="185">
        <f t="shared" si="479"/>
        <v>21760</v>
      </c>
      <c r="Q5269" s="143">
        <v>2024</v>
      </c>
      <c r="R5269" s="143" t="str">
        <f>IFERROR(VLOOKUP(G5269,'SOURCE COMPANY'!A:B, 2, FALSE), "")</f>
        <v>Ankit Pulps &amp; Boards</v>
      </c>
      <c r="S5269" s="143" t="str">
        <f>IFERROR(VLOOKUP(H5269,'CUSTOMER NAME'!A:B, 2, FALSE), "")</f>
        <v>TO THE ORDER</v>
      </c>
    </row>
    <row r="5270" spans="1:19">
      <c r="A5270" s="133" t="s">
        <v>3028</v>
      </c>
      <c r="B5270" s="131">
        <v>6400</v>
      </c>
      <c r="C5270" s="131" t="s">
        <v>7</v>
      </c>
      <c r="D5270" s="131" t="s">
        <v>769</v>
      </c>
      <c r="E5270" s="260">
        <v>2.72</v>
      </c>
      <c r="F5270" s="131" t="s">
        <v>9</v>
      </c>
      <c r="G5270" s="120" t="s">
        <v>529</v>
      </c>
      <c r="H5270" s="134" t="s">
        <v>510</v>
      </c>
      <c r="I5270" s="192" t="s">
        <v>4099</v>
      </c>
      <c r="J5270" s="184">
        <f>IF(F5270="USD", E5270, E5270 * IFERROR(VLOOKUP(F5270, EXCHANGE_RATE!A:B, 2, FALSE), "Currency not found"))</f>
        <v>2.72</v>
      </c>
      <c r="K5270" s="184">
        <f t="shared" si="477"/>
        <v>2.72</v>
      </c>
      <c r="L5270" s="184">
        <f>IF(C5270="MTS", B5270, B5270 * IFERROR(VLOOKUP(C5270, 'QTY_CONVERSIONS '!A:B, 2, FALSE), "Units not  found"))</f>
        <v>6.4</v>
      </c>
      <c r="M5270" s="185">
        <f t="shared" si="478"/>
        <v>17408</v>
      </c>
      <c r="N5270" s="143" t="str">
        <f>IFERROR(VLOOKUP(D5270, Product_Category!A:B, 2, FALSE), "Uncategorized")</f>
        <v>MCC</v>
      </c>
      <c r="O5270" s="186">
        <f t="shared" si="480"/>
        <v>2720</v>
      </c>
      <c r="P5270" s="185">
        <f t="shared" si="479"/>
        <v>17408</v>
      </c>
      <c r="Q5270" s="143">
        <v>2024</v>
      </c>
      <c r="R5270" s="143" t="str">
        <f>IFERROR(VLOOKUP(G5270,'SOURCE COMPANY'!A:B, 2, FALSE), "")</f>
        <v>Ankit Pulps &amp; Boards</v>
      </c>
      <c r="S5270" s="143" t="str">
        <f>IFERROR(VLOOKUP(H5270,'CUSTOMER NAME'!A:B, 2, FALSE), "")</f>
        <v>TO THE ORDER</v>
      </c>
    </row>
    <row r="5271" spans="1:19">
      <c r="A5271" s="133" t="s">
        <v>3028</v>
      </c>
      <c r="B5271" s="131">
        <v>5600.0000000000009</v>
      </c>
      <c r="C5271" s="131" t="s">
        <v>7</v>
      </c>
      <c r="D5271" s="131" t="s">
        <v>4100</v>
      </c>
      <c r="E5271" s="260" t="s">
        <v>4221</v>
      </c>
      <c r="F5271" s="131" t="s">
        <v>9</v>
      </c>
      <c r="G5271" s="143" t="s">
        <v>530</v>
      </c>
      <c r="H5271" s="134" t="s">
        <v>510</v>
      </c>
      <c r="I5271" s="192" t="s">
        <v>4099</v>
      </c>
      <c r="J5271" s="184" t="str">
        <f>IF(F5271="USD", E5271, E5271 * IFERROR(VLOOKUP(F5271, EXCHANGE_RATE!A:B, 2, FALSE), "Currency not found"))</f>
        <v>2.84</v>
      </c>
      <c r="K5271" s="184">
        <f t="shared" si="477"/>
        <v>2.84</v>
      </c>
      <c r="L5271" s="184">
        <f>IF(C5271="MTS", B5271, B5271 * IFERROR(VLOOKUP(C5271, 'QTY_CONVERSIONS '!A:B, 2, FALSE), "Units not  found"))</f>
        <v>5.6000000000000014</v>
      </c>
      <c r="M5271" s="185">
        <f t="shared" si="478"/>
        <v>15904.000000000002</v>
      </c>
      <c r="N5271" s="143" t="str">
        <f>IFERROR(VLOOKUP(D5271, Product_Category!A:B, 2, FALSE), "Uncategorized")</f>
        <v>MAGNESIUM STEARATE</v>
      </c>
      <c r="O5271" s="186">
        <f t="shared" si="480"/>
        <v>2840</v>
      </c>
      <c r="P5271" s="185">
        <f t="shared" si="479"/>
        <v>15904.000000000004</v>
      </c>
      <c r="Q5271" s="143">
        <v>2024</v>
      </c>
      <c r="R5271" s="143" t="str">
        <f>IFERROR(VLOOKUP(G5271,'SOURCE COMPANY'!A:B, 2, FALSE), "")</f>
        <v>NITIKA PHARMA</v>
      </c>
      <c r="S5271" s="143" t="str">
        <f>IFERROR(VLOOKUP(H5271,'CUSTOMER NAME'!A:B, 2, FALSE), "")</f>
        <v>TO THE ORDER</v>
      </c>
    </row>
    <row r="5272" spans="1:19">
      <c r="A5272" s="133" t="s">
        <v>3028</v>
      </c>
      <c r="B5272" s="131">
        <v>8000</v>
      </c>
      <c r="C5272" s="131" t="s">
        <v>7</v>
      </c>
      <c r="D5272" s="131" t="s">
        <v>4100</v>
      </c>
      <c r="E5272" s="260" t="s">
        <v>4221</v>
      </c>
      <c r="F5272" s="131" t="s">
        <v>9</v>
      </c>
      <c r="G5272" s="143" t="s">
        <v>530</v>
      </c>
      <c r="H5272" s="134" t="s">
        <v>510</v>
      </c>
      <c r="I5272" s="192" t="s">
        <v>4099</v>
      </c>
      <c r="J5272" s="184" t="str">
        <f>IF(F5272="USD", E5272, E5272 * IFERROR(VLOOKUP(F5272, EXCHANGE_RATE!A:B, 2, FALSE), "Currency not found"))</f>
        <v>2.84</v>
      </c>
      <c r="K5272" s="184">
        <f t="shared" si="477"/>
        <v>2.84</v>
      </c>
      <c r="L5272" s="184">
        <f>IF(C5272="MTS", B5272, B5272 * IFERROR(VLOOKUP(C5272, 'QTY_CONVERSIONS '!A:B, 2, FALSE), "Units not  found"))</f>
        <v>8</v>
      </c>
      <c r="M5272" s="185">
        <f t="shared" si="478"/>
        <v>22720</v>
      </c>
      <c r="N5272" s="143" t="str">
        <f>IFERROR(VLOOKUP(D5272, Product_Category!A:B, 2, FALSE), "Uncategorized")</f>
        <v>MAGNESIUM STEARATE</v>
      </c>
      <c r="O5272" s="186">
        <f t="shared" si="480"/>
        <v>2840</v>
      </c>
      <c r="P5272" s="185">
        <f t="shared" si="479"/>
        <v>22720</v>
      </c>
      <c r="Q5272" s="143">
        <v>2024</v>
      </c>
      <c r="R5272" s="143" t="str">
        <f>IFERROR(VLOOKUP(G5272,'SOURCE COMPANY'!A:B, 2, FALSE), "")</f>
        <v>NITIKA PHARMA</v>
      </c>
      <c r="S5272" s="143" t="str">
        <f>IFERROR(VLOOKUP(H5272,'CUSTOMER NAME'!A:B, 2, FALSE), "")</f>
        <v>TO THE ORDER</v>
      </c>
    </row>
    <row r="5273" spans="1:19">
      <c r="A5273" s="133" t="s">
        <v>3028</v>
      </c>
      <c r="B5273" s="131">
        <v>6400</v>
      </c>
      <c r="C5273" s="131" t="s">
        <v>7</v>
      </c>
      <c r="D5273" s="131" t="s">
        <v>4100</v>
      </c>
      <c r="E5273" s="260" t="s">
        <v>4221</v>
      </c>
      <c r="F5273" s="131" t="s">
        <v>9</v>
      </c>
      <c r="G5273" s="143" t="s">
        <v>530</v>
      </c>
      <c r="H5273" s="134" t="s">
        <v>510</v>
      </c>
      <c r="I5273" s="192" t="s">
        <v>4099</v>
      </c>
      <c r="J5273" s="184" t="str">
        <f>IF(F5273="USD", E5273, E5273 * IFERROR(VLOOKUP(F5273, EXCHANGE_RATE!A:B, 2, FALSE), "Currency not found"))</f>
        <v>2.84</v>
      </c>
      <c r="K5273" s="184">
        <f t="shared" si="477"/>
        <v>2.84</v>
      </c>
      <c r="L5273" s="184">
        <f>IF(C5273="MTS", B5273, B5273 * IFERROR(VLOOKUP(C5273, 'QTY_CONVERSIONS '!A:B, 2, FALSE), "Units not  found"))</f>
        <v>6.4</v>
      </c>
      <c r="M5273" s="185">
        <f t="shared" si="478"/>
        <v>18176</v>
      </c>
      <c r="N5273" s="143" t="str">
        <f>IFERROR(VLOOKUP(D5273, Product_Category!A:B, 2, FALSE), "Uncategorized")</f>
        <v>MAGNESIUM STEARATE</v>
      </c>
      <c r="O5273" s="186">
        <f t="shared" si="480"/>
        <v>2840</v>
      </c>
      <c r="P5273" s="185">
        <f t="shared" si="479"/>
        <v>18176</v>
      </c>
      <c r="Q5273" s="143">
        <v>2024</v>
      </c>
      <c r="R5273" s="143" t="str">
        <f>IFERROR(VLOOKUP(G5273,'SOURCE COMPANY'!A:B, 2, FALSE), "")</f>
        <v>NITIKA PHARMA</v>
      </c>
      <c r="S5273" s="143" t="str">
        <f>IFERROR(VLOOKUP(H5273,'CUSTOMER NAME'!A:B, 2, FALSE), "")</f>
        <v>TO THE ORDER</v>
      </c>
    </row>
    <row r="5274" spans="1:19">
      <c r="A5274" s="133" t="s">
        <v>3028</v>
      </c>
      <c r="B5274" s="131">
        <v>5000</v>
      </c>
      <c r="C5274" s="131" t="s">
        <v>7</v>
      </c>
      <c r="D5274" s="131" t="s">
        <v>4127</v>
      </c>
      <c r="E5274" s="260">
        <v>1.95</v>
      </c>
      <c r="F5274" s="131" t="s">
        <v>9</v>
      </c>
      <c r="G5274" s="131" t="s">
        <v>1007</v>
      </c>
      <c r="H5274" s="134" t="s">
        <v>510</v>
      </c>
      <c r="I5274" s="192" t="s">
        <v>4099</v>
      </c>
      <c r="J5274" s="184">
        <f>IF(F5274="USD", E5274, E5274 * IFERROR(VLOOKUP(F5274, EXCHANGE_RATE!A:B, 2, FALSE), "Currency not found"))</f>
        <v>1.95</v>
      </c>
      <c r="K5274" s="184">
        <f t="shared" si="477"/>
        <v>1.95</v>
      </c>
      <c r="L5274" s="184">
        <f>IF(C5274="MTS", B5274, B5274 * IFERROR(VLOOKUP(C5274, 'QTY_CONVERSIONS '!A:B, 2, FALSE), "Units not  found"))</f>
        <v>5</v>
      </c>
      <c r="M5274" s="185">
        <f t="shared" si="478"/>
        <v>9750</v>
      </c>
      <c r="N5274" s="143" t="str">
        <f>IFERROR(VLOOKUP(D5274, Product_Category!A:B, 2, FALSE), "Uncategorized")</f>
        <v>MCC</v>
      </c>
      <c r="O5274" s="186">
        <f t="shared" si="480"/>
        <v>1950</v>
      </c>
      <c r="P5274" s="185">
        <f t="shared" si="479"/>
        <v>9750</v>
      </c>
      <c r="Q5274" s="143">
        <v>2024</v>
      </c>
      <c r="R5274" s="143" t="str">
        <f>IFERROR(VLOOKUP(G5274,'SOURCE COMPANY'!A:B, 2, FALSE), "")</f>
        <v>PATEL CHEM</v>
      </c>
      <c r="S5274" s="143" t="str">
        <f>IFERROR(VLOOKUP(H5274,'CUSTOMER NAME'!A:B, 2, FALSE), "")</f>
        <v>TO THE ORDER</v>
      </c>
    </row>
    <row r="5275" spans="1:19">
      <c r="A5275" s="133" t="s">
        <v>3028</v>
      </c>
      <c r="B5275" s="131">
        <v>3500</v>
      </c>
      <c r="C5275" s="131" t="s">
        <v>7</v>
      </c>
      <c r="D5275" s="131" t="s">
        <v>4128</v>
      </c>
      <c r="E5275" s="260">
        <v>2</v>
      </c>
      <c r="F5275" s="131" t="s">
        <v>9</v>
      </c>
      <c r="G5275" s="131" t="s">
        <v>1007</v>
      </c>
      <c r="H5275" s="134" t="s">
        <v>510</v>
      </c>
      <c r="I5275" s="192" t="s">
        <v>4099</v>
      </c>
      <c r="J5275" s="184">
        <f>IF(F5275="USD", E5275, E5275 * IFERROR(VLOOKUP(F5275, EXCHANGE_RATE!A:B, 2, FALSE), "Currency not found"))</f>
        <v>2</v>
      </c>
      <c r="K5275" s="184">
        <f t="shared" si="477"/>
        <v>2</v>
      </c>
      <c r="L5275" s="184">
        <f>IF(C5275="MTS", B5275, B5275 * IFERROR(VLOOKUP(C5275, 'QTY_CONVERSIONS '!A:B, 2, FALSE), "Units not  found"))</f>
        <v>3.5</v>
      </c>
      <c r="M5275" s="185">
        <f t="shared" si="478"/>
        <v>7000</v>
      </c>
      <c r="N5275" s="143" t="str">
        <f>IFERROR(VLOOKUP(D5275, Product_Category!A:B, 2, FALSE), "Uncategorized")</f>
        <v>MCC</v>
      </c>
      <c r="O5275" s="186">
        <f t="shared" si="480"/>
        <v>2000</v>
      </c>
      <c r="P5275" s="185">
        <f t="shared" si="479"/>
        <v>7000</v>
      </c>
      <c r="Q5275" s="143">
        <v>2024</v>
      </c>
      <c r="R5275" s="143" t="str">
        <f>IFERROR(VLOOKUP(G5275,'SOURCE COMPANY'!A:B, 2, FALSE), "")</f>
        <v>PATEL CHEM</v>
      </c>
      <c r="S5275" s="143" t="str">
        <f>IFERROR(VLOOKUP(H5275,'CUSTOMER NAME'!A:B, 2, FALSE), "")</f>
        <v>TO THE ORDER</v>
      </c>
    </row>
    <row r="5276" spans="1:19">
      <c r="A5276" s="133" t="s">
        <v>3028</v>
      </c>
      <c r="B5276" s="131">
        <v>5400</v>
      </c>
      <c r="C5276" s="131" t="s">
        <v>7</v>
      </c>
      <c r="D5276" s="131" t="s">
        <v>910</v>
      </c>
      <c r="E5276" s="260">
        <v>2.2000000000000002</v>
      </c>
      <c r="F5276" s="131" t="s">
        <v>9</v>
      </c>
      <c r="G5276" s="131" t="s">
        <v>1007</v>
      </c>
      <c r="H5276" s="134" t="s">
        <v>510</v>
      </c>
      <c r="I5276" s="192" t="s">
        <v>4099</v>
      </c>
      <c r="J5276" s="184">
        <f>IF(F5276="USD", E5276, E5276 * IFERROR(VLOOKUP(F5276, EXCHANGE_RATE!A:B, 2, FALSE), "Currency not found"))</f>
        <v>2.2000000000000002</v>
      </c>
      <c r="K5276" s="184">
        <f t="shared" si="477"/>
        <v>2.2000000000000002</v>
      </c>
      <c r="L5276" s="184">
        <f>IF(C5276="MTS", B5276, B5276 * IFERROR(VLOOKUP(C5276, 'QTY_CONVERSIONS '!A:B, 2, FALSE), "Units not  found"))</f>
        <v>5.4</v>
      </c>
      <c r="M5276" s="185">
        <f t="shared" si="478"/>
        <v>11880.000000000002</v>
      </c>
      <c r="N5276" s="143" t="str">
        <f>IFERROR(VLOOKUP(D5276, Product_Category!A:B, 2, FALSE), "Uncategorized")</f>
        <v>MAGNESIUM STEARATE</v>
      </c>
      <c r="O5276" s="186">
        <f t="shared" si="480"/>
        <v>2200</v>
      </c>
      <c r="P5276" s="185">
        <f t="shared" si="479"/>
        <v>11880</v>
      </c>
      <c r="Q5276" s="143">
        <v>2024</v>
      </c>
      <c r="R5276" s="143" t="str">
        <f>IFERROR(VLOOKUP(G5276,'SOURCE COMPANY'!A:B, 2, FALSE), "")</f>
        <v>PATEL CHEM</v>
      </c>
      <c r="S5276" s="143" t="str">
        <f>IFERROR(VLOOKUP(H5276,'CUSTOMER NAME'!A:B, 2, FALSE), "")</f>
        <v>TO THE ORDER</v>
      </c>
    </row>
    <row r="5277" spans="1:19">
      <c r="A5277" s="133" t="s">
        <v>3028</v>
      </c>
      <c r="B5277" s="131">
        <v>2500</v>
      </c>
      <c r="C5277" s="131" t="s">
        <v>7</v>
      </c>
      <c r="D5277" s="131" t="s">
        <v>3048</v>
      </c>
      <c r="E5277" s="260">
        <v>5.5</v>
      </c>
      <c r="F5277" s="131" t="s">
        <v>9</v>
      </c>
      <c r="G5277" s="131" t="s">
        <v>1007</v>
      </c>
      <c r="H5277" s="134" t="s">
        <v>510</v>
      </c>
      <c r="I5277" s="192" t="s">
        <v>4099</v>
      </c>
      <c r="J5277" s="184">
        <f>IF(F5277="USD", E5277, E5277 * IFERROR(VLOOKUP(F5277, EXCHANGE_RATE!A:B, 2, FALSE), "Currency not found"))</f>
        <v>5.5</v>
      </c>
      <c r="K5277" s="184">
        <f t="shared" si="477"/>
        <v>5.5</v>
      </c>
      <c r="L5277" s="184">
        <f>IF(C5277="MTS", B5277, B5277 * IFERROR(VLOOKUP(C5277, 'QTY_CONVERSIONS '!A:B, 2, FALSE), "Units not  found"))</f>
        <v>2.5</v>
      </c>
      <c r="M5277" s="185">
        <f t="shared" si="478"/>
        <v>13750</v>
      </c>
      <c r="N5277" s="143" t="str">
        <f>IFERROR(VLOOKUP(D5277, Product_Category!A:B, 2, FALSE), "Uncategorized")</f>
        <v>CROSCARMELLOSE SODIUM</v>
      </c>
      <c r="O5277" s="186">
        <f t="shared" si="480"/>
        <v>5500</v>
      </c>
      <c r="P5277" s="185">
        <f t="shared" si="479"/>
        <v>13750</v>
      </c>
      <c r="Q5277" s="143">
        <v>2024</v>
      </c>
      <c r="R5277" s="143" t="str">
        <f>IFERROR(VLOOKUP(G5277,'SOURCE COMPANY'!A:B, 2, FALSE), "")</f>
        <v>PATEL CHEM</v>
      </c>
      <c r="S5277" s="143" t="str">
        <f>IFERROR(VLOOKUP(H5277,'CUSTOMER NAME'!A:B, 2, FALSE), "")</f>
        <v>TO THE ORDER</v>
      </c>
    </row>
    <row r="5278" spans="1:19">
      <c r="A5278" s="133" t="s">
        <v>3028</v>
      </c>
      <c r="B5278" s="131">
        <v>8000</v>
      </c>
      <c r="C5278" s="131" t="s">
        <v>7</v>
      </c>
      <c r="D5278" s="131" t="s">
        <v>3897</v>
      </c>
      <c r="E5278" s="260">
        <v>6</v>
      </c>
      <c r="F5278" s="131" t="s">
        <v>9</v>
      </c>
      <c r="G5278" s="131" t="s">
        <v>1850</v>
      </c>
      <c r="H5278" s="134" t="s">
        <v>510</v>
      </c>
      <c r="I5278" s="192" t="s">
        <v>4099</v>
      </c>
      <c r="J5278" s="184">
        <f>IF(F5278="USD", E5278, E5278 * IFERROR(VLOOKUP(F5278, EXCHANGE_RATE!A:B, 2, FALSE), "Currency not found"))</f>
        <v>6</v>
      </c>
      <c r="K5278" s="184">
        <f t="shared" si="477"/>
        <v>6</v>
      </c>
      <c r="L5278" s="184">
        <f>IF(C5278="MTS", B5278, B5278 * IFERROR(VLOOKUP(C5278, 'QTY_CONVERSIONS '!A:B, 2, FALSE), "Units not  found"))</f>
        <v>8</v>
      </c>
      <c r="M5278" s="185">
        <f t="shared" si="478"/>
        <v>48000</v>
      </c>
      <c r="N5278" s="143" t="str">
        <f>IFERROR(VLOOKUP(D5278, Product_Category!A:B, 2, FALSE), "Uncategorized")</f>
        <v>CROSCARMELLOSE SODIUM</v>
      </c>
      <c r="O5278" s="186">
        <f t="shared" si="480"/>
        <v>6000</v>
      </c>
      <c r="P5278" s="185">
        <f t="shared" si="479"/>
        <v>48000</v>
      </c>
      <c r="Q5278" s="143">
        <v>2024</v>
      </c>
      <c r="R5278" s="143" t="str">
        <f>IFERROR(VLOOKUP(G5278,'SOURCE COMPANY'!A:B, 2, FALSE), "")</f>
        <v>Prachin Chemical</v>
      </c>
      <c r="S5278" s="143" t="str">
        <f>IFERROR(VLOOKUP(H5278,'CUSTOMER NAME'!A:B, 2, FALSE), "")</f>
        <v>TO THE ORDER</v>
      </c>
    </row>
    <row r="5279" spans="1:19">
      <c r="A5279" s="133" t="s">
        <v>3028</v>
      </c>
      <c r="B5279" s="131">
        <v>10000</v>
      </c>
      <c r="C5279" s="131" t="s">
        <v>7</v>
      </c>
      <c r="D5279" s="131" t="s">
        <v>4126</v>
      </c>
      <c r="E5279" s="260">
        <v>2</v>
      </c>
      <c r="F5279" s="131" t="s">
        <v>9</v>
      </c>
      <c r="G5279" s="131" t="s">
        <v>1850</v>
      </c>
      <c r="H5279" s="134" t="s">
        <v>510</v>
      </c>
      <c r="I5279" s="192" t="s">
        <v>4099</v>
      </c>
      <c r="J5279" s="184">
        <f>IF(F5279="USD", E5279, E5279 * IFERROR(VLOOKUP(F5279, EXCHANGE_RATE!A:B, 2, FALSE), "Currency not found"))</f>
        <v>2</v>
      </c>
      <c r="K5279" s="184">
        <f t="shared" si="477"/>
        <v>2</v>
      </c>
      <c r="L5279" s="184">
        <f>IF(C5279="MTS", B5279, B5279 * IFERROR(VLOOKUP(C5279, 'QTY_CONVERSIONS '!A:B, 2, FALSE), "Units not  found"))</f>
        <v>10</v>
      </c>
      <c r="M5279" s="185">
        <f t="shared" si="478"/>
        <v>20000</v>
      </c>
      <c r="N5279" s="143" t="str">
        <f>IFERROR(VLOOKUP(D5279, Product_Category!A:B, 2, FALSE), "Uncategorized")</f>
        <v>MCC</v>
      </c>
      <c r="O5279" s="186">
        <f t="shared" si="480"/>
        <v>2000</v>
      </c>
      <c r="P5279" s="185">
        <f t="shared" si="479"/>
        <v>20000</v>
      </c>
      <c r="Q5279" s="143">
        <v>2024</v>
      </c>
      <c r="R5279" s="143" t="str">
        <f>IFERROR(VLOOKUP(G5279,'SOURCE COMPANY'!A:B, 2, FALSE), "")</f>
        <v>Prachin Chemical</v>
      </c>
      <c r="S5279" s="143" t="str">
        <f>IFERROR(VLOOKUP(H5279,'CUSTOMER NAME'!A:B, 2, FALSE), "")</f>
        <v>TO THE ORDER</v>
      </c>
    </row>
    <row r="5280" spans="1:19">
      <c r="A5280" s="133" t="s">
        <v>3028</v>
      </c>
      <c r="B5280" s="131">
        <v>7000</v>
      </c>
      <c r="C5280" s="131" t="s">
        <v>7</v>
      </c>
      <c r="D5280" s="131" t="s">
        <v>3897</v>
      </c>
      <c r="E5280" s="260">
        <v>5.3</v>
      </c>
      <c r="F5280" s="131" t="s">
        <v>9</v>
      </c>
      <c r="G5280" s="131" t="s">
        <v>1850</v>
      </c>
      <c r="H5280" s="134" t="s">
        <v>510</v>
      </c>
      <c r="I5280" s="192" t="s">
        <v>4099</v>
      </c>
      <c r="J5280" s="184">
        <f>IF(F5280="USD", E5280, E5280 * IFERROR(VLOOKUP(F5280, EXCHANGE_RATE!A:B, 2, FALSE), "Currency not found"))</f>
        <v>5.3</v>
      </c>
      <c r="K5280" s="184">
        <f t="shared" si="477"/>
        <v>5.3</v>
      </c>
      <c r="L5280" s="184">
        <f>IF(C5280="MTS", B5280, B5280 * IFERROR(VLOOKUP(C5280, 'QTY_CONVERSIONS '!A:B, 2, FALSE), "Units not  found"))</f>
        <v>7</v>
      </c>
      <c r="M5280" s="185">
        <f t="shared" si="478"/>
        <v>37100</v>
      </c>
      <c r="N5280" s="143" t="str">
        <f>IFERROR(VLOOKUP(D5280, Product_Category!A:B, 2, FALSE), "Uncategorized")</f>
        <v>CROSCARMELLOSE SODIUM</v>
      </c>
      <c r="O5280" s="186">
        <f t="shared" si="480"/>
        <v>5300</v>
      </c>
      <c r="P5280" s="185">
        <f t="shared" si="479"/>
        <v>37100</v>
      </c>
      <c r="Q5280" s="143">
        <v>2024</v>
      </c>
      <c r="R5280" s="143" t="str">
        <f>IFERROR(VLOOKUP(G5280,'SOURCE COMPANY'!A:B, 2, FALSE), "")</f>
        <v>Prachin Chemical</v>
      </c>
      <c r="S5280" s="143" t="str">
        <f>IFERROR(VLOOKUP(H5280,'CUSTOMER NAME'!A:B, 2, FALSE), "")</f>
        <v>TO THE ORDER</v>
      </c>
    </row>
    <row r="5281" spans="1:19">
      <c r="A5281" s="133" t="s">
        <v>3028</v>
      </c>
      <c r="B5281" s="131">
        <v>5600.0000000000009</v>
      </c>
      <c r="C5281" s="131" t="s">
        <v>7</v>
      </c>
      <c r="D5281" s="131" t="s">
        <v>4125</v>
      </c>
      <c r="E5281" s="260">
        <v>2.14</v>
      </c>
      <c r="F5281" s="131" t="s">
        <v>9</v>
      </c>
      <c r="G5281" s="131" t="s">
        <v>2679</v>
      </c>
      <c r="H5281" s="134" t="s">
        <v>510</v>
      </c>
      <c r="I5281" s="192" t="s">
        <v>4099</v>
      </c>
      <c r="J5281" s="184">
        <f>IF(F5281="USD", E5281, E5281 * IFERROR(VLOOKUP(F5281, EXCHANGE_RATE!A:B, 2, FALSE), "Currency not found"))</f>
        <v>2.14</v>
      </c>
      <c r="K5281" s="184">
        <f t="shared" si="477"/>
        <v>2.14</v>
      </c>
      <c r="L5281" s="184">
        <f>IF(C5281="MTS", B5281, B5281 * IFERROR(VLOOKUP(C5281, 'QTY_CONVERSIONS '!A:B, 2, FALSE), "Units not  found"))</f>
        <v>5.6000000000000014</v>
      </c>
      <c r="M5281" s="185">
        <f t="shared" si="478"/>
        <v>11984.000000000002</v>
      </c>
      <c r="N5281" s="143" t="str">
        <f>IFERROR(VLOOKUP(D5281, Product_Category!A:B, 2, FALSE), "Uncategorized")</f>
        <v>MCC</v>
      </c>
      <c r="O5281" s="186">
        <f t="shared" si="480"/>
        <v>2140</v>
      </c>
      <c r="P5281" s="185">
        <f t="shared" si="479"/>
        <v>11984.000000000004</v>
      </c>
      <c r="Q5281" s="143">
        <v>2024</v>
      </c>
      <c r="R5281" s="143" t="str">
        <f>IFERROR(VLOOKUP(G5281,'SOURCE COMPANY'!A:B, 2, FALSE), "")</f>
        <v>Sigachi Industries limited</v>
      </c>
      <c r="S5281" s="143" t="str">
        <f>IFERROR(VLOOKUP(H5281,'CUSTOMER NAME'!A:B, 2, FALSE), "")</f>
        <v>TO THE ORDER</v>
      </c>
    </row>
    <row r="5282" spans="1:19">
      <c r="A5282" s="133" t="s">
        <v>3028</v>
      </c>
      <c r="B5282" s="131">
        <v>8000</v>
      </c>
      <c r="C5282" s="131" t="s">
        <v>7</v>
      </c>
      <c r="D5282" s="131" t="s">
        <v>4125</v>
      </c>
      <c r="E5282" s="260">
        <v>2.14</v>
      </c>
      <c r="F5282" s="131" t="s">
        <v>9</v>
      </c>
      <c r="G5282" s="131" t="s">
        <v>2679</v>
      </c>
      <c r="H5282" s="134" t="s">
        <v>510</v>
      </c>
      <c r="I5282" s="192" t="s">
        <v>4099</v>
      </c>
      <c r="J5282" s="184">
        <f>IF(F5282="USD", E5282, E5282 * IFERROR(VLOOKUP(F5282, EXCHANGE_RATE!A:B, 2, FALSE), "Currency not found"))</f>
        <v>2.14</v>
      </c>
      <c r="K5282" s="184">
        <f t="shared" si="477"/>
        <v>2.14</v>
      </c>
      <c r="L5282" s="184">
        <f>IF(C5282="MTS", B5282, B5282 * IFERROR(VLOOKUP(C5282, 'QTY_CONVERSIONS '!A:B, 2, FALSE), "Units not  found"))</f>
        <v>8</v>
      </c>
      <c r="M5282" s="185">
        <f t="shared" si="478"/>
        <v>17120</v>
      </c>
      <c r="N5282" s="143" t="str">
        <f>IFERROR(VLOOKUP(D5282, Product_Category!A:B, 2, FALSE), "Uncategorized")</f>
        <v>MCC</v>
      </c>
      <c r="O5282" s="186">
        <f t="shared" si="480"/>
        <v>2140</v>
      </c>
      <c r="P5282" s="185">
        <f t="shared" si="479"/>
        <v>17120</v>
      </c>
      <c r="Q5282" s="143">
        <v>2024</v>
      </c>
      <c r="R5282" s="143" t="str">
        <f>IFERROR(VLOOKUP(G5282,'SOURCE COMPANY'!A:B, 2, FALSE), "")</f>
        <v>Sigachi Industries limited</v>
      </c>
      <c r="S5282" s="143" t="str">
        <f>IFERROR(VLOOKUP(H5282,'CUSTOMER NAME'!A:B, 2, FALSE), "")</f>
        <v>TO THE ORDER</v>
      </c>
    </row>
    <row r="5283" spans="1:19">
      <c r="A5283" s="133" t="s">
        <v>3028</v>
      </c>
      <c r="B5283" s="131">
        <v>6400</v>
      </c>
      <c r="C5283" s="131" t="s">
        <v>7</v>
      </c>
      <c r="D5283" s="131" t="s">
        <v>4125</v>
      </c>
      <c r="E5283" s="260">
        <v>2.14</v>
      </c>
      <c r="F5283" s="131" t="s">
        <v>9</v>
      </c>
      <c r="G5283" s="131" t="s">
        <v>2679</v>
      </c>
      <c r="H5283" s="134" t="s">
        <v>510</v>
      </c>
      <c r="I5283" s="192" t="s">
        <v>4099</v>
      </c>
      <c r="J5283" s="184">
        <f>IF(F5283="USD", E5283, E5283 * IFERROR(VLOOKUP(F5283, EXCHANGE_RATE!A:B, 2, FALSE), "Currency not found"))</f>
        <v>2.14</v>
      </c>
      <c r="K5283" s="184">
        <f t="shared" si="477"/>
        <v>2.14</v>
      </c>
      <c r="L5283" s="184">
        <f>IF(C5283="MTS", B5283, B5283 * IFERROR(VLOOKUP(C5283, 'QTY_CONVERSIONS '!A:B, 2, FALSE), "Units not  found"))</f>
        <v>6.4</v>
      </c>
      <c r="M5283" s="185">
        <f t="shared" si="478"/>
        <v>13696</v>
      </c>
      <c r="N5283" s="143" t="str">
        <f>IFERROR(VLOOKUP(D5283, Product_Category!A:B, 2, FALSE), "Uncategorized")</f>
        <v>MCC</v>
      </c>
      <c r="O5283" s="186">
        <f t="shared" si="480"/>
        <v>2140</v>
      </c>
      <c r="P5283" s="185">
        <f t="shared" si="479"/>
        <v>13696</v>
      </c>
      <c r="Q5283" s="143">
        <v>2024</v>
      </c>
      <c r="R5283" s="143" t="str">
        <f>IFERROR(VLOOKUP(G5283,'SOURCE COMPANY'!A:B, 2, FALSE), "")</f>
        <v>Sigachi Industries limited</v>
      </c>
      <c r="S5283" s="143" t="str">
        <f>IFERROR(VLOOKUP(H5283,'CUSTOMER NAME'!A:B, 2, FALSE), "")</f>
        <v>TO THE ORDER</v>
      </c>
    </row>
    <row r="5284" spans="1:19">
      <c r="A5284" s="133" t="s">
        <v>3028</v>
      </c>
      <c r="B5284" s="131">
        <v>2000</v>
      </c>
      <c r="C5284" s="131" t="s">
        <v>7</v>
      </c>
      <c r="D5284" s="131" t="s">
        <v>4109</v>
      </c>
      <c r="E5284" s="260">
        <v>2.2799999999999998</v>
      </c>
      <c r="F5284" s="131" t="s">
        <v>9</v>
      </c>
      <c r="G5284" s="131" t="s">
        <v>2679</v>
      </c>
      <c r="H5284" s="134" t="s">
        <v>510</v>
      </c>
      <c r="I5284" s="192" t="s">
        <v>4099</v>
      </c>
      <c r="J5284" s="184">
        <f>IF(F5284="USD", E5284, E5284 * IFERROR(VLOOKUP(F5284, EXCHANGE_RATE!A:B, 2, FALSE), "Currency not found"))</f>
        <v>2.2799999999999998</v>
      </c>
      <c r="K5284" s="184">
        <f t="shared" si="477"/>
        <v>2.2799999999999998</v>
      </c>
      <c r="L5284" s="184">
        <f>IF(C5284="MTS", B5284, B5284 * IFERROR(VLOOKUP(C5284, 'QTY_CONVERSIONS '!A:B, 2, FALSE), "Units not  found"))</f>
        <v>2</v>
      </c>
      <c r="M5284" s="185">
        <f t="shared" si="478"/>
        <v>4560</v>
      </c>
      <c r="N5284" s="143" t="str">
        <f>IFERROR(VLOOKUP(D5284, Product_Category!A:B, 2, FALSE), "Uncategorized")</f>
        <v>MCC</v>
      </c>
      <c r="O5284" s="186">
        <f t="shared" si="480"/>
        <v>2280</v>
      </c>
      <c r="P5284" s="185">
        <f t="shared" si="479"/>
        <v>4560</v>
      </c>
      <c r="Q5284" s="143">
        <v>2024</v>
      </c>
      <c r="R5284" s="143" t="str">
        <f>IFERROR(VLOOKUP(G5284,'SOURCE COMPANY'!A:B, 2, FALSE), "")</f>
        <v>Sigachi Industries limited</v>
      </c>
      <c r="S5284" s="143" t="str">
        <f>IFERROR(VLOOKUP(H5284,'CUSTOMER NAME'!A:B, 2, FALSE), "")</f>
        <v>TO THE ORDER</v>
      </c>
    </row>
    <row r="5285" spans="1:19">
      <c r="A5285" s="133" t="s">
        <v>3028</v>
      </c>
      <c r="B5285" s="131">
        <v>12000</v>
      </c>
      <c r="C5285" s="131" t="s">
        <v>7</v>
      </c>
      <c r="D5285" s="131" t="s">
        <v>4110</v>
      </c>
      <c r="E5285" s="260">
        <v>2.38</v>
      </c>
      <c r="F5285" s="131" t="s">
        <v>9</v>
      </c>
      <c r="G5285" s="131" t="s">
        <v>2679</v>
      </c>
      <c r="H5285" s="134" t="s">
        <v>510</v>
      </c>
      <c r="I5285" s="192" t="s">
        <v>4099</v>
      </c>
      <c r="J5285" s="184">
        <f>IF(F5285="USD", E5285, E5285 * IFERROR(VLOOKUP(F5285, EXCHANGE_RATE!A:B, 2, FALSE), "Currency not found"))</f>
        <v>2.38</v>
      </c>
      <c r="K5285" s="184">
        <f t="shared" si="477"/>
        <v>2.38</v>
      </c>
      <c r="L5285" s="184">
        <f>IF(C5285="MTS", B5285, B5285 * IFERROR(VLOOKUP(C5285, 'QTY_CONVERSIONS '!A:B, 2, FALSE), "Units not  found"))</f>
        <v>12</v>
      </c>
      <c r="M5285" s="185">
        <f t="shared" si="478"/>
        <v>28560</v>
      </c>
      <c r="N5285" s="143" t="str">
        <f>IFERROR(VLOOKUP(D5285, Product_Category!A:B, 2, FALSE), "Uncategorized")</f>
        <v>MCC</v>
      </c>
      <c r="O5285" s="186">
        <f t="shared" si="480"/>
        <v>2380</v>
      </c>
      <c r="P5285" s="185">
        <f t="shared" si="479"/>
        <v>28560</v>
      </c>
      <c r="Q5285" s="143">
        <v>2024</v>
      </c>
      <c r="R5285" s="143" t="str">
        <f>IFERROR(VLOOKUP(G5285,'SOURCE COMPANY'!A:B, 2, FALSE), "")</f>
        <v>Sigachi Industries limited</v>
      </c>
      <c r="S5285" s="143" t="str">
        <f>IFERROR(VLOOKUP(H5285,'CUSTOMER NAME'!A:B, 2, FALSE), "")</f>
        <v>TO THE ORDER</v>
      </c>
    </row>
    <row r="5286" spans="1:19">
      <c r="A5286" s="133" t="s">
        <v>3028</v>
      </c>
      <c r="B5286" s="131">
        <v>5600.0000000000009</v>
      </c>
      <c r="C5286" s="131" t="s">
        <v>7</v>
      </c>
      <c r="D5286" s="131" t="s">
        <v>4110</v>
      </c>
      <c r="E5286" s="260">
        <v>2.38</v>
      </c>
      <c r="F5286" s="131" t="s">
        <v>9</v>
      </c>
      <c r="G5286" s="131" t="s">
        <v>2679</v>
      </c>
      <c r="H5286" s="134" t="s">
        <v>510</v>
      </c>
      <c r="I5286" s="192" t="s">
        <v>4099</v>
      </c>
      <c r="J5286" s="184">
        <f>IF(F5286="USD", E5286, E5286 * IFERROR(VLOOKUP(F5286, EXCHANGE_RATE!A:B, 2, FALSE), "Currency not found"))</f>
        <v>2.38</v>
      </c>
      <c r="K5286" s="184">
        <f t="shared" si="477"/>
        <v>2.38</v>
      </c>
      <c r="L5286" s="184">
        <f>IF(C5286="MTS", B5286, B5286 * IFERROR(VLOOKUP(C5286, 'QTY_CONVERSIONS '!A:B, 2, FALSE), "Units not  found"))</f>
        <v>5.6000000000000014</v>
      </c>
      <c r="M5286" s="185">
        <f t="shared" si="478"/>
        <v>13328.000000000002</v>
      </c>
      <c r="N5286" s="143" t="str">
        <f>IFERROR(VLOOKUP(D5286, Product_Category!A:B, 2, FALSE), "Uncategorized")</f>
        <v>MCC</v>
      </c>
      <c r="O5286" s="186">
        <f t="shared" si="480"/>
        <v>2380</v>
      </c>
      <c r="P5286" s="185">
        <f t="shared" si="479"/>
        <v>13328.000000000004</v>
      </c>
      <c r="Q5286" s="143">
        <v>2024</v>
      </c>
      <c r="R5286" s="143" t="str">
        <f>IFERROR(VLOOKUP(G5286,'SOURCE COMPANY'!A:B, 2, FALSE), "")</f>
        <v>Sigachi Industries limited</v>
      </c>
      <c r="S5286" s="143" t="str">
        <f>IFERROR(VLOOKUP(H5286,'CUSTOMER NAME'!A:B, 2, FALSE), "")</f>
        <v>TO THE ORDER</v>
      </c>
    </row>
    <row r="5287" spans="1:19">
      <c r="A5287" s="133" t="s">
        <v>3028</v>
      </c>
      <c r="B5287" s="131">
        <v>8000</v>
      </c>
      <c r="C5287" s="131" t="s">
        <v>7</v>
      </c>
      <c r="D5287" s="131" t="s">
        <v>4110</v>
      </c>
      <c r="E5287" s="260">
        <v>2.38</v>
      </c>
      <c r="F5287" s="131" t="s">
        <v>9</v>
      </c>
      <c r="G5287" s="131" t="s">
        <v>2679</v>
      </c>
      <c r="H5287" s="134" t="s">
        <v>510</v>
      </c>
      <c r="I5287" s="192" t="s">
        <v>4099</v>
      </c>
      <c r="J5287" s="184">
        <f>IF(F5287="USD", E5287, E5287 * IFERROR(VLOOKUP(F5287, EXCHANGE_RATE!A:B, 2, FALSE), "Currency not found"))</f>
        <v>2.38</v>
      </c>
      <c r="K5287" s="184">
        <f t="shared" si="477"/>
        <v>2.38</v>
      </c>
      <c r="L5287" s="184">
        <f>IF(C5287="MTS", B5287, B5287 * IFERROR(VLOOKUP(C5287, 'QTY_CONVERSIONS '!A:B, 2, FALSE), "Units not  found"))</f>
        <v>8</v>
      </c>
      <c r="M5287" s="185">
        <f t="shared" si="478"/>
        <v>19040</v>
      </c>
      <c r="N5287" s="143" t="str">
        <f>IFERROR(VLOOKUP(D5287, Product_Category!A:B, 2, FALSE), "Uncategorized")</f>
        <v>MCC</v>
      </c>
      <c r="O5287" s="186">
        <f t="shared" si="480"/>
        <v>2380</v>
      </c>
      <c r="P5287" s="185">
        <f t="shared" si="479"/>
        <v>19040</v>
      </c>
      <c r="Q5287" s="143">
        <v>2024</v>
      </c>
      <c r="R5287" s="143" t="str">
        <f>IFERROR(VLOOKUP(G5287,'SOURCE COMPANY'!A:B, 2, FALSE), "")</f>
        <v>Sigachi Industries limited</v>
      </c>
      <c r="S5287" s="143" t="str">
        <f>IFERROR(VLOOKUP(H5287,'CUSTOMER NAME'!A:B, 2, FALSE), "")</f>
        <v>TO THE ORDER</v>
      </c>
    </row>
    <row r="5288" spans="1:19">
      <c r="A5288" s="133" t="s">
        <v>3028</v>
      </c>
      <c r="B5288" s="131">
        <v>6400</v>
      </c>
      <c r="C5288" s="131" t="s">
        <v>7</v>
      </c>
      <c r="D5288" s="131" t="s">
        <v>4110</v>
      </c>
      <c r="E5288" s="260">
        <v>2.38</v>
      </c>
      <c r="F5288" s="131" t="s">
        <v>9</v>
      </c>
      <c r="G5288" s="131" t="s">
        <v>2679</v>
      </c>
      <c r="H5288" s="134" t="s">
        <v>510</v>
      </c>
      <c r="I5288" s="192" t="s">
        <v>4099</v>
      </c>
      <c r="J5288" s="184">
        <f>IF(F5288="USD", E5288, E5288 * IFERROR(VLOOKUP(F5288, EXCHANGE_RATE!A:B, 2, FALSE), "Currency not found"))</f>
        <v>2.38</v>
      </c>
      <c r="K5288" s="184">
        <f t="shared" si="477"/>
        <v>2.38</v>
      </c>
      <c r="L5288" s="184">
        <f>IF(C5288="MTS", B5288, B5288 * IFERROR(VLOOKUP(C5288, 'QTY_CONVERSIONS '!A:B, 2, FALSE), "Units not  found"))</f>
        <v>6.4</v>
      </c>
      <c r="M5288" s="185">
        <f t="shared" si="478"/>
        <v>15232</v>
      </c>
      <c r="N5288" s="143" t="str">
        <f>IFERROR(VLOOKUP(D5288, Product_Category!A:B, 2, FALSE), "Uncategorized")</f>
        <v>MCC</v>
      </c>
      <c r="O5288" s="186">
        <f t="shared" si="480"/>
        <v>2380</v>
      </c>
      <c r="P5288" s="185">
        <f t="shared" si="479"/>
        <v>15232</v>
      </c>
      <c r="Q5288" s="143">
        <v>2024</v>
      </c>
      <c r="R5288" s="143" t="str">
        <f>IFERROR(VLOOKUP(G5288,'SOURCE COMPANY'!A:B, 2, FALSE), "")</f>
        <v>Sigachi Industries limited</v>
      </c>
      <c r="S5288" s="143" t="str">
        <f>IFERROR(VLOOKUP(H5288,'CUSTOMER NAME'!A:B, 2, FALSE), "")</f>
        <v>TO THE ORDER</v>
      </c>
    </row>
    <row r="5289" spans="1:19">
      <c r="A5289" s="133" t="s">
        <v>3028</v>
      </c>
      <c r="B5289" s="131">
        <v>5600.0000000000009</v>
      </c>
      <c r="C5289" s="131" t="s">
        <v>7</v>
      </c>
      <c r="D5289" s="131" t="s">
        <v>4110</v>
      </c>
      <c r="E5289" s="260">
        <v>2.36</v>
      </c>
      <c r="F5289" s="131" t="s">
        <v>9</v>
      </c>
      <c r="G5289" s="131" t="s">
        <v>2679</v>
      </c>
      <c r="H5289" s="134" t="s">
        <v>510</v>
      </c>
      <c r="I5289" s="192" t="s">
        <v>4099</v>
      </c>
      <c r="J5289" s="184">
        <f>IF(F5289="USD", E5289, E5289 * IFERROR(VLOOKUP(F5289, EXCHANGE_RATE!A:B, 2, FALSE), "Currency not found"))</f>
        <v>2.36</v>
      </c>
      <c r="K5289" s="184">
        <f t="shared" si="477"/>
        <v>2.36</v>
      </c>
      <c r="L5289" s="184">
        <f>IF(C5289="MTS", B5289, B5289 * IFERROR(VLOOKUP(C5289, 'QTY_CONVERSIONS '!A:B, 2, FALSE), "Units not  found"))</f>
        <v>5.6000000000000014</v>
      </c>
      <c r="M5289" s="185">
        <f t="shared" si="478"/>
        <v>13216.000000000002</v>
      </c>
      <c r="N5289" s="143" t="str">
        <f>IFERROR(VLOOKUP(D5289, Product_Category!A:B, 2, FALSE), "Uncategorized")</f>
        <v>MCC</v>
      </c>
      <c r="O5289" s="186">
        <f t="shared" si="480"/>
        <v>2360</v>
      </c>
      <c r="P5289" s="185">
        <f t="shared" si="479"/>
        <v>13216.000000000004</v>
      </c>
      <c r="Q5289" s="143">
        <v>2024</v>
      </c>
      <c r="R5289" s="143" t="str">
        <f>IFERROR(VLOOKUP(G5289,'SOURCE COMPANY'!A:B, 2, FALSE), "")</f>
        <v>Sigachi Industries limited</v>
      </c>
      <c r="S5289" s="143" t="str">
        <f>IFERROR(VLOOKUP(H5289,'CUSTOMER NAME'!A:B, 2, FALSE), "")</f>
        <v>TO THE ORDER</v>
      </c>
    </row>
    <row r="5290" spans="1:19">
      <c r="A5290" s="133" t="s">
        <v>3028</v>
      </c>
      <c r="B5290" s="131">
        <v>8000</v>
      </c>
      <c r="C5290" s="131" t="s">
        <v>7</v>
      </c>
      <c r="D5290" s="131" t="s">
        <v>4110</v>
      </c>
      <c r="E5290" s="260">
        <v>2.36</v>
      </c>
      <c r="F5290" s="131" t="s">
        <v>9</v>
      </c>
      <c r="G5290" s="131" t="s">
        <v>2679</v>
      </c>
      <c r="H5290" s="134" t="s">
        <v>510</v>
      </c>
      <c r="I5290" s="192" t="s">
        <v>4099</v>
      </c>
      <c r="J5290" s="184">
        <f>IF(F5290="USD", E5290, E5290 * IFERROR(VLOOKUP(F5290, EXCHANGE_RATE!A:B, 2, FALSE), "Currency not found"))</f>
        <v>2.36</v>
      </c>
      <c r="K5290" s="184">
        <f t="shared" si="477"/>
        <v>2.36</v>
      </c>
      <c r="L5290" s="184">
        <f>IF(C5290="MTS", B5290, B5290 * IFERROR(VLOOKUP(C5290, 'QTY_CONVERSIONS '!A:B, 2, FALSE), "Units not  found"))</f>
        <v>8</v>
      </c>
      <c r="M5290" s="185">
        <f t="shared" si="478"/>
        <v>18880</v>
      </c>
      <c r="N5290" s="143" t="str">
        <f>IFERROR(VLOOKUP(D5290, Product_Category!A:B, 2, FALSE), "Uncategorized")</f>
        <v>MCC</v>
      </c>
      <c r="O5290" s="186">
        <f t="shared" si="480"/>
        <v>2360</v>
      </c>
      <c r="P5290" s="185">
        <f t="shared" si="479"/>
        <v>18880</v>
      </c>
      <c r="Q5290" s="143">
        <v>2024</v>
      </c>
      <c r="R5290" s="143" t="str">
        <f>IFERROR(VLOOKUP(G5290,'SOURCE COMPANY'!A:B, 2, FALSE), "")</f>
        <v>Sigachi Industries limited</v>
      </c>
      <c r="S5290" s="143" t="str">
        <f>IFERROR(VLOOKUP(H5290,'CUSTOMER NAME'!A:B, 2, FALSE), "")</f>
        <v>TO THE ORDER</v>
      </c>
    </row>
    <row r="5291" spans="1:19">
      <c r="A5291" s="133" t="s">
        <v>3028</v>
      </c>
      <c r="B5291" s="131">
        <v>6400</v>
      </c>
      <c r="C5291" s="131" t="s">
        <v>7</v>
      </c>
      <c r="D5291" s="131" t="s">
        <v>4110</v>
      </c>
      <c r="E5291" s="260">
        <v>2.36</v>
      </c>
      <c r="F5291" s="131" t="s">
        <v>9</v>
      </c>
      <c r="G5291" s="131" t="s">
        <v>2679</v>
      </c>
      <c r="H5291" s="134" t="s">
        <v>510</v>
      </c>
      <c r="I5291" s="192" t="s">
        <v>4099</v>
      </c>
      <c r="J5291" s="184">
        <f>IF(F5291="USD", E5291, E5291 * IFERROR(VLOOKUP(F5291, EXCHANGE_RATE!A:B, 2, FALSE), "Currency not found"))</f>
        <v>2.36</v>
      </c>
      <c r="K5291" s="184">
        <f t="shared" si="477"/>
        <v>2.36</v>
      </c>
      <c r="L5291" s="184">
        <f>IF(C5291="MTS", B5291, B5291 * IFERROR(VLOOKUP(C5291, 'QTY_CONVERSIONS '!A:B, 2, FALSE), "Units not  found"))</f>
        <v>6.4</v>
      </c>
      <c r="M5291" s="185">
        <f t="shared" si="478"/>
        <v>15104</v>
      </c>
      <c r="N5291" s="143" t="str">
        <f>IFERROR(VLOOKUP(D5291, Product_Category!A:B, 2, FALSE), "Uncategorized")</f>
        <v>MCC</v>
      </c>
      <c r="O5291" s="186">
        <f t="shared" si="480"/>
        <v>2360</v>
      </c>
      <c r="P5291" s="185">
        <f t="shared" si="479"/>
        <v>15104</v>
      </c>
      <c r="Q5291" s="143">
        <v>2024</v>
      </c>
      <c r="R5291" s="143" t="str">
        <f>IFERROR(VLOOKUP(G5291,'SOURCE COMPANY'!A:B, 2, FALSE), "")</f>
        <v>Sigachi Industries limited</v>
      </c>
      <c r="S5291" s="143" t="str">
        <f>IFERROR(VLOOKUP(H5291,'CUSTOMER NAME'!A:B, 2, FALSE), "")</f>
        <v>TO THE ORDER</v>
      </c>
    </row>
    <row r="5292" spans="1:19">
      <c r="A5292" s="133" t="s">
        <v>3028</v>
      </c>
      <c r="B5292" s="131">
        <v>5600.0000000000009</v>
      </c>
      <c r="C5292" s="131" t="s">
        <v>7</v>
      </c>
      <c r="D5292" s="131" t="s">
        <v>4109</v>
      </c>
      <c r="E5292" s="260">
        <v>2.2599999999999998</v>
      </c>
      <c r="F5292" s="131" t="s">
        <v>9</v>
      </c>
      <c r="G5292" s="131" t="s">
        <v>2679</v>
      </c>
      <c r="H5292" s="134" t="s">
        <v>510</v>
      </c>
      <c r="I5292" s="192" t="s">
        <v>4099</v>
      </c>
      <c r="J5292" s="184">
        <f>IF(F5292="USD", E5292, E5292 * IFERROR(VLOOKUP(F5292, EXCHANGE_RATE!A:B, 2, FALSE), "Currency not found"))</f>
        <v>2.2599999999999998</v>
      </c>
      <c r="K5292" s="184">
        <f t="shared" si="477"/>
        <v>2.2599999999999998</v>
      </c>
      <c r="L5292" s="184">
        <f>IF(C5292="MTS", B5292, B5292 * IFERROR(VLOOKUP(C5292, 'QTY_CONVERSIONS '!A:B, 2, FALSE), "Units not  found"))</f>
        <v>5.6000000000000014</v>
      </c>
      <c r="M5292" s="185">
        <f t="shared" si="478"/>
        <v>12656</v>
      </c>
      <c r="N5292" s="143" t="str">
        <f>IFERROR(VLOOKUP(D5292, Product_Category!A:B, 2, FALSE), "Uncategorized")</f>
        <v>MCC</v>
      </c>
      <c r="O5292" s="186">
        <f t="shared" si="480"/>
        <v>2260</v>
      </c>
      <c r="P5292" s="185">
        <f t="shared" si="479"/>
        <v>12656.000000000004</v>
      </c>
      <c r="Q5292" s="143">
        <v>2024</v>
      </c>
      <c r="R5292" s="143" t="str">
        <f>IFERROR(VLOOKUP(G5292,'SOURCE COMPANY'!A:B, 2, FALSE), "")</f>
        <v>Sigachi Industries limited</v>
      </c>
      <c r="S5292" s="143" t="str">
        <f>IFERROR(VLOOKUP(H5292,'CUSTOMER NAME'!A:B, 2, FALSE), "")</f>
        <v>TO THE ORDER</v>
      </c>
    </row>
    <row r="5293" spans="1:19">
      <c r="A5293" s="133" t="s">
        <v>3028</v>
      </c>
      <c r="B5293" s="131">
        <v>8000</v>
      </c>
      <c r="C5293" s="131" t="s">
        <v>7</v>
      </c>
      <c r="D5293" s="131" t="s">
        <v>4109</v>
      </c>
      <c r="E5293" s="260">
        <v>2.2599999999999998</v>
      </c>
      <c r="F5293" s="131" t="s">
        <v>9</v>
      </c>
      <c r="G5293" s="131" t="s">
        <v>2679</v>
      </c>
      <c r="H5293" s="134" t="s">
        <v>510</v>
      </c>
      <c r="I5293" s="192" t="s">
        <v>4099</v>
      </c>
      <c r="J5293" s="184">
        <f>IF(F5293="USD", E5293, E5293 * IFERROR(VLOOKUP(F5293, EXCHANGE_RATE!A:B, 2, FALSE), "Currency not found"))</f>
        <v>2.2599999999999998</v>
      </c>
      <c r="K5293" s="184">
        <f t="shared" si="477"/>
        <v>2.2599999999999998</v>
      </c>
      <c r="L5293" s="184">
        <f>IF(C5293="MTS", B5293, B5293 * IFERROR(VLOOKUP(C5293, 'QTY_CONVERSIONS '!A:B, 2, FALSE), "Units not  found"))</f>
        <v>8</v>
      </c>
      <c r="M5293" s="185">
        <f t="shared" si="478"/>
        <v>18080</v>
      </c>
      <c r="N5293" s="143" t="str">
        <f>IFERROR(VLOOKUP(D5293, Product_Category!A:B, 2, FALSE), "Uncategorized")</f>
        <v>MCC</v>
      </c>
      <c r="O5293" s="186">
        <f t="shared" si="480"/>
        <v>2260</v>
      </c>
      <c r="P5293" s="185">
        <f t="shared" si="479"/>
        <v>18080</v>
      </c>
      <c r="Q5293" s="143">
        <v>2024</v>
      </c>
      <c r="R5293" s="143" t="str">
        <f>IFERROR(VLOOKUP(G5293,'SOURCE COMPANY'!A:B, 2, FALSE), "")</f>
        <v>Sigachi Industries limited</v>
      </c>
      <c r="S5293" s="143" t="str">
        <f>IFERROR(VLOOKUP(H5293,'CUSTOMER NAME'!A:B, 2, FALSE), "")</f>
        <v>TO THE ORDER</v>
      </c>
    </row>
    <row r="5294" spans="1:19">
      <c r="A5294" s="133" t="s">
        <v>3028</v>
      </c>
      <c r="B5294" s="131">
        <v>6400</v>
      </c>
      <c r="C5294" s="131" t="s">
        <v>7</v>
      </c>
      <c r="D5294" s="131" t="s">
        <v>4109</v>
      </c>
      <c r="E5294" s="260">
        <v>2.2599999999999998</v>
      </c>
      <c r="F5294" s="131" t="s">
        <v>9</v>
      </c>
      <c r="G5294" s="131" t="s">
        <v>2679</v>
      </c>
      <c r="H5294" s="134" t="s">
        <v>510</v>
      </c>
      <c r="I5294" s="192" t="s">
        <v>4099</v>
      </c>
      <c r="J5294" s="184">
        <f>IF(F5294="USD", E5294, E5294 * IFERROR(VLOOKUP(F5294, EXCHANGE_RATE!A:B, 2, FALSE), "Currency not found"))</f>
        <v>2.2599999999999998</v>
      </c>
      <c r="K5294" s="184">
        <f t="shared" si="477"/>
        <v>2.2599999999999998</v>
      </c>
      <c r="L5294" s="184">
        <f>IF(C5294="MTS", B5294, B5294 * IFERROR(VLOOKUP(C5294, 'QTY_CONVERSIONS '!A:B, 2, FALSE), "Units not  found"))</f>
        <v>6.4</v>
      </c>
      <c r="M5294" s="185">
        <f t="shared" si="478"/>
        <v>14463.999999999998</v>
      </c>
      <c r="N5294" s="143" t="str">
        <f>IFERROR(VLOOKUP(D5294, Product_Category!A:B, 2, FALSE), "Uncategorized")</f>
        <v>MCC</v>
      </c>
      <c r="O5294" s="186">
        <f t="shared" si="480"/>
        <v>2260</v>
      </c>
      <c r="P5294" s="185">
        <f t="shared" si="479"/>
        <v>14464</v>
      </c>
      <c r="Q5294" s="143">
        <v>2024</v>
      </c>
      <c r="R5294" s="143" t="str">
        <f>IFERROR(VLOOKUP(G5294,'SOURCE COMPANY'!A:B, 2, FALSE), "")</f>
        <v>Sigachi Industries limited</v>
      </c>
      <c r="S5294" s="143" t="str">
        <f>IFERROR(VLOOKUP(H5294,'CUSTOMER NAME'!A:B, 2, FALSE), "")</f>
        <v>TO THE ORDER</v>
      </c>
    </row>
    <row r="5295" spans="1:19">
      <c r="A5295" s="133" t="s">
        <v>3028</v>
      </c>
      <c r="B5295" s="131">
        <v>2000</v>
      </c>
      <c r="C5295" s="131" t="s">
        <v>7</v>
      </c>
      <c r="D5295" s="131" t="s">
        <v>4107</v>
      </c>
      <c r="E5295" s="260">
        <v>2.81</v>
      </c>
      <c r="F5295" s="131" t="s">
        <v>9</v>
      </c>
      <c r="G5295" s="131" t="s">
        <v>2679</v>
      </c>
      <c r="H5295" s="134" t="s">
        <v>510</v>
      </c>
      <c r="I5295" s="192" t="s">
        <v>4099</v>
      </c>
      <c r="J5295" s="184">
        <f>IF(F5295="USD", E5295, E5295 * IFERROR(VLOOKUP(F5295, EXCHANGE_RATE!A:B, 2, FALSE), "Currency not found"))</f>
        <v>2.81</v>
      </c>
      <c r="K5295" s="184">
        <f t="shared" si="477"/>
        <v>2.81</v>
      </c>
      <c r="L5295" s="184">
        <f>IF(C5295="MTS", B5295, B5295 * IFERROR(VLOOKUP(C5295, 'QTY_CONVERSIONS '!A:B, 2, FALSE), "Units not  found"))</f>
        <v>2</v>
      </c>
      <c r="M5295" s="185">
        <f t="shared" si="478"/>
        <v>5620</v>
      </c>
      <c r="N5295" s="143" t="str">
        <f>IFERROR(VLOOKUP(D5295, Product_Category!A:B, 2, FALSE), "Uncategorized")</f>
        <v>MCC</v>
      </c>
      <c r="O5295" s="186">
        <f t="shared" si="480"/>
        <v>2810</v>
      </c>
      <c r="P5295" s="185">
        <f t="shared" si="479"/>
        <v>5620</v>
      </c>
      <c r="Q5295" s="143">
        <v>2024</v>
      </c>
      <c r="R5295" s="143" t="str">
        <f>IFERROR(VLOOKUP(G5295,'SOURCE COMPANY'!A:B, 2, FALSE), "")</f>
        <v>Sigachi Industries limited</v>
      </c>
      <c r="S5295" s="143" t="str">
        <f>IFERROR(VLOOKUP(H5295,'CUSTOMER NAME'!A:B, 2, FALSE), "")</f>
        <v>TO THE ORDER</v>
      </c>
    </row>
    <row r="5296" spans="1:19">
      <c r="A5296" s="133" t="s">
        <v>3028</v>
      </c>
      <c r="B5296" s="131">
        <v>5600.0000000000009</v>
      </c>
      <c r="C5296" s="131" t="s">
        <v>7</v>
      </c>
      <c r="D5296" s="131" t="s">
        <v>4129</v>
      </c>
      <c r="E5296" s="260">
        <v>2.61</v>
      </c>
      <c r="F5296" s="131" t="s">
        <v>9</v>
      </c>
      <c r="G5296" s="131" t="s">
        <v>2679</v>
      </c>
      <c r="H5296" s="134" t="s">
        <v>510</v>
      </c>
      <c r="I5296" s="192" t="s">
        <v>4099</v>
      </c>
      <c r="J5296" s="184">
        <f>IF(F5296="USD", E5296, E5296 * IFERROR(VLOOKUP(F5296, EXCHANGE_RATE!A:B, 2, FALSE), "Currency not found"))</f>
        <v>2.61</v>
      </c>
      <c r="K5296" s="184">
        <f t="shared" si="477"/>
        <v>2.61</v>
      </c>
      <c r="L5296" s="184">
        <f>IF(C5296="MTS", B5296, B5296 * IFERROR(VLOOKUP(C5296, 'QTY_CONVERSIONS '!A:B, 2, FALSE), "Units not  found"))</f>
        <v>5.6000000000000014</v>
      </c>
      <c r="M5296" s="185">
        <f t="shared" si="478"/>
        <v>14616.000000000002</v>
      </c>
      <c r="N5296" s="143" t="str">
        <f>IFERROR(VLOOKUP(D5296, Product_Category!A:B, 2, FALSE), "Uncategorized")</f>
        <v>MCC</v>
      </c>
      <c r="O5296" s="186">
        <f t="shared" si="480"/>
        <v>2610</v>
      </c>
      <c r="P5296" s="185">
        <f t="shared" si="479"/>
        <v>14616.000000000004</v>
      </c>
      <c r="Q5296" s="143">
        <v>2024</v>
      </c>
      <c r="R5296" s="143" t="str">
        <f>IFERROR(VLOOKUP(G5296,'SOURCE COMPANY'!A:B, 2, FALSE), "")</f>
        <v>Sigachi Industries limited</v>
      </c>
      <c r="S5296" s="143" t="str">
        <f>IFERROR(VLOOKUP(H5296,'CUSTOMER NAME'!A:B, 2, FALSE), "")</f>
        <v>TO THE ORDER</v>
      </c>
    </row>
    <row r="5297" spans="1:19">
      <c r="A5297" s="133" t="s">
        <v>3028</v>
      </c>
      <c r="B5297" s="131">
        <v>8000</v>
      </c>
      <c r="C5297" s="131" t="s">
        <v>7</v>
      </c>
      <c r="D5297" s="131" t="s">
        <v>4129</v>
      </c>
      <c r="E5297" s="260">
        <v>2.61</v>
      </c>
      <c r="F5297" s="131" t="s">
        <v>9</v>
      </c>
      <c r="G5297" s="131" t="s">
        <v>2679</v>
      </c>
      <c r="H5297" s="134" t="s">
        <v>510</v>
      </c>
      <c r="I5297" s="192" t="s">
        <v>4099</v>
      </c>
      <c r="J5297" s="184">
        <f>IF(F5297="USD", E5297, E5297 * IFERROR(VLOOKUP(F5297, EXCHANGE_RATE!A:B, 2, FALSE), "Currency not found"))</f>
        <v>2.61</v>
      </c>
      <c r="K5297" s="184">
        <f t="shared" si="477"/>
        <v>2.61</v>
      </c>
      <c r="L5297" s="184">
        <f>IF(C5297="MTS", B5297, B5297 * IFERROR(VLOOKUP(C5297, 'QTY_CONVERSIONS '!A:B, 2, FALSE), "Units not  found"))</f>
        <v>8</v>
      </c>
      <c r="M5297" s="185">
        <f t="shared" si="478"/>
        <v>20880</v>
      </c>
      <c r="N5297" s="143" t="str">
        <f>IFERROR(VLOOKUP(D5297, Product_Category!A:B, 2, FALSE), "Uncategorized")</f>
        <v>MCC</v>
      </c>
      <c r="O5297" s="186">
        <f t="shared" si="480"/>
        <v>2610</v>
      </c>
      <c r="P5297" s="185">
        <f t="shared" si="479"/>
        <v>20880</v>
      </c>
      <c r="Q5297" s="143">
        <v>2024</v>
      </c>
      <c r="R5297" s="143" t="str">
        <f>IFERROR(VLOOKUP(G5297,'SOURCE COMPANY'!A:B, 2, FALSE), "")</f>
        <v>Sigachi Industries limited</v>
      </c>
      <c r="S5297" s="143" t="str">
        <f>IFERROR(VLOOKUP(H5297,'CUSTOMER NAME'!A:B, 2, FALSE), "")</f>
        <v>TO THE ORDER</v>
      </c>
    </row>
    <row r="5298" spans="1:19">
      <c r="A5298" s="133" t="s">
        <v>3028</v>
      </c>
      <c r="B5298" s="131">
        <v>6400</v>
      </c>
      <c r="C5298" s="131" t="s">
        <v>7</v>
      </c>
      <c r="D5298" s="131" t="s">
        <v>4129</v>
      </c>
      <c r="E5298" s="260">
        <v>2.61</v>
      </c>
      <c r="F5298" s="131" t="s">
        <v>9</v>
      </c>
      <c r="G5298" s="131" t="s">
        <v>2679</v>
      </c>
      <c r="H5298" s="134" t="s">
        <v>510</v>
      </c>
      <c r="I5298" s="192" t="s">
        <v>4099</v>
      </c>
      <c r="J5298" s="184">
        <f>IF(F5298="USD", E5298, E5298 * IFERROR(VLOOKUP(F5298, EXCHANGE_RATE!A:B, 2, FALSE), "Currency not found"))</f>
        <v>2.61</v>
      </c>
      <c r="K5298" s="184">
        <f t="shared" si="477"/>
        <v>2.61</v>
      </c>
      <c r="L5298" s="184">
        <f>IF(C5298="MTS", B5298, B5298 * IFERROR(VLOOKUP(C5298, 'QTY_CONVERSIONS '!A:B, 2, FALSE), "Units not  found"))</f>
        <v>6.4</v>
      </c>
      <c r="M5298" s="185">
        <f t="shared" si="478"/>
        <v>16704</v>
      </c>
      <c r="N5298" s="143" t="str">
        <f>IFERROR(VLOOKUP(D5298, Product_Category!A:B, 2, FALSE), "Uncategorized")</f>
        <v>MCC</v>
      </c>
      <c r="O5298" s="186">
        <f t="shared" si="480"/>
        <v>2610</v>
      </c>
      <c r="P5298" s="185">
        <f t="shared" si="479"/>
        <v>16704</v>
      </c>
      <c r="Q5298" s="143">
        <v>2024</v>
      </c>
      <c r="R5298" s="143" t="str">
        <f>IFERROR(VLOOKUP(G5298,'SOURCE COMPANY'!A:B, 2, FALSE), "")</f>
        <v>Sigachi Industries limited</v>
      </c>
      <c r="S5298" s="143" t="str">
        <f>IFERROR(VLOOKUP(H5298,'CUSTOMER NAME'!A:B, 2, FALSE), "")</f>
        <v>TO THE ORDER</v>
      </c>
    </row>
    <row r="5299" spans="1:19">
      <c r="A5299" s="133" t="s">
        <v>3028</v>
      </c>
      <c r="B5299" s="131">
        <v>2000</v>
      </c>
      <c r="C5299" s="131" t="s">
        <v>7</v>
      </c>
      <c r="D5299" s="131" t="s">
        <v>173</v>
      </c>
      <c r="E5299" s="260" t="s">
        <v>4220</v>
      </c>
      <c r="F5299" s="131" t="s">
        <v>9</v>
      </c>
      <c r="G5299" s="131" t="s">
        <v>2679</v>
      </c>
      <c r="H5299" s="134" t="s">
        <v>510</v>
      </c>
      <c r="I5299" s="192" t="s">
        <v>4099</v>
      </c>
      <c r="J5299" s="184" t="str">
        <f>IF(F5299="USD", E5299, E5299 * IFERROR(VLOOKUP(F5299, EXCHANGE_RATE!A:B, 2, FALSE), "Currency not found"))</f>
        <v>4.19</v>
      </c>
      <c r="K5299" s="184">
        <f t="shared" si="477"/>
        <v>4.1900000000000004</v>
      </c>
      <c r="L5299" s="184">
        <f>IF(C5299="MTS", B5299, B5299 * IFERROR(VLOOKUP(C5299, 'QTY_CONVERSIONS '!A:B, 2, FALSE), "Units not  found"))</f>
        <v>2</v>
      </c>
      <c r="M5299" s="185">
        <f t="shared" si="478"/>
        <v>8380</v>
      </c>
      <c r="N5299" s="143" t="str">
        <f>IFERROR(VLOOKUP(D5299, Product_Category!A:B, 2, FALSE), "Uncategorized")</f>
        <v>SSG</v>
      </c>
      <c r="O5299" s="186">
        <f t="shared" si="480"/>
        <v>4190</v>
      </c>
      <c r="P5299" s="185">
        <f t="shared" si="479"/>
        <v>8380</v>
      </c>
      <c r="Q5299" s="143">
        <v>2024</v>
      </c>
      <c r="R5299" s="143" t="str">
        <f>IFERROR(VLOOKUP(G5299,'SOURCE COMPANY'!A:B, 2, FALSE), "")</f>
        <v>Sigachi Industries limited</v>
      </c>
      <c r="S5299" s="143" t="str">
        <f>IFERROR(VLOOKUP(H5299,'CUSTOMER NAME'!A:B, 2, FALSE), "")</f>
        <v>TO THE ORDER</v>
      </c>
    </row>
    <row r="5300" spans="1:19">
      <c r="A5300" s="135" t="s">
        <v>3028</v>
      </c>
      <c r="B5300" s="132">
        <v>10800</v>
      </c>
      <c r="C5300" s="132" t="s">
        <v>7</v>
      </c>
      <c r="D5300" s="132" t="s">
        <v>2085</v>
      </c>
      <c r="E5300" s="261">
        <v>17.5</v>
      </c>
      <c r="F5300" s="132" t="s">
        <v>9</v>
      </c>
      <c r="G5300" s="131" t="s">
        <v>779</v>
      </c>
      <c r="H5300" s="136" t="s">
        <v>510</v>
      </c>
      <c r="I5300" s="192" t="s">
        <v>4099</v>
      </c>
      <c r="J5300" s="184">
        <f>IF(F5300="USD", E5300, E5300 * IFERROR(VLOOKUP(F5300, EXCHANGE_RATE!A:B, 2, FALSE), "Currency not found"))</f>
        <v>17.5</v>
      </c>
      <c r="K5300" s="184">
        <f t="shared" si="477"/>
        <v>17.5</v>
      </c>
      <c r="L5300" s="184">
        <f>IF(C5300="MTS", B5300, B5300 * IFERROR(VLOOKUP(C5300, 'QTY_CONVERSIONS '!A:B, 2, FALSE), "Units not  found"))</f>
        <v>10.8</v>
      </c>
      <c r="M5300" s="185">
        <f t="shared" si="478"/>
        <v>189000</v>
      </c>
      <c r="N5300" s="143" t="str">
        <f>IFERROR(VLOOKUP(D5300, Product_Category!A:B, 2, FALSE), "Uncategorized")</f>
        <v>MCC</v>
      </c>
      <c r="O5300" s="186">
        <f t="shared" si="480"/>
        <v>17500</v>
      </c>
      <c r="P5300" s="185">
        <f t="shared" si="479"/>
        <v>189000</v>
      </c>
      <c r="Q5300" s="143">
        <v>2024</v>
      </c>
      <c r="R5300" s="143" t="str">
        <f>IFERROR(VLOOKUP(G5300,'SOURCE COMPANY'!A:B, 2, FALSE), "")</f>
        <v>UMANG ENCAPSULATION</v>
      </c>
      <c r="S5300" s="143" t="str">
        <f>IFERROR(VLOOKUP(H5300,'CUSTOMER NAME'!A:B, 2, FALSE), "")</f>
        <v>TO THE ORDER</v>
      </c>
    </row>
    <row r="5301" spans="1:19">
      <c r="A5301" s="133" t="s">
        <v>1080</v>
      </c>
      <c r="B5301" s="131">
        <v>10000</v>
      </c>
      <c r="C5301" s="131" t="s">
        <v>7</v>
      </c>
      <c r="D5301" s="131" t="s">
        <v>3106</v>
      </c>
      <c r="E5301" s="260">
        <v>3.43</v>
      </c>
      <c r="F5301" s="131" t="s">
        <v>9</v>
      </c>
      <c r="G5301" s="131" t="s">
        <v>59</v>
      </c>
      <c r="H5301" s="199" t="s">
        <v>787</v>
      </c>
      <c r="I5301" s="192" t="s">
        <v>4099</v>
      </c>
      <c r="J5301" s="184">
        <f>IF(F5301="USD", E5301, E5301 * IFERROR(VLOOKUP(F5301, EXCHANGE_RATE!A:B, 2, FALSE), "Currency not found"))</f>
        <v>3.43</v>
      </c>
      <c r="K5301" s="184">
        <f t="shared" si="477"/>
        <v>3.43</v>
      </c>
      <c r="L5301" s="184">
        <f>IF(C5301="MTS", B5301, B5301 * IFERROR(VLOOKUP(C5301, 'QTY_CONVERSIONS '!A:B, 2, FALSE), "Units not  found"))</f>
        <v>10</v>
      </c>
      <c r="M5301" s="185">
        <f t="shared" si="478"/>
        <v>34300</v>
      </c>
      <c r="N5301" s="143" t="str">
        <f>IFERROR(VLOOKUP(D5301, Product_Category!A:B, 2, FALSE), "Uncategorized")</f>
        <v>MCC</v>
      </c>
      <c r="O5301" s="186">
        <f t="shared" si="480"/>
        <v>3430</v>
      </c>
      <c r="P5301" s="185">
        <f t="shared" si="479"/>
        <v>34300</v>
      </c>
      <c r="Q5301" s="143">
        <v>2024</v>
      </c>
      <c r="R5301" s="143" t="str">
        <f>IFERROR(VLOOKUP(G5301,'SOURCE COMPANY'!A:B, 2, FALSE), "")</f>
        <v>JRS PHARMA</v>
      </c>
      <c r="S5301" s="143" t="str">
        <f>IFERROR(VLOOKUP(H5301,'CUSTOMER NAME'!A:B, 2, FALSE), "")</f>
        <v>Asia Shine Joint Stock Company</v>
      </c>
    </row>
    <row r="5302" spans="1:19">
      <c r="A5302" s="133" t="s">
        <v>1080</v>
      </c>
      <c r="B5302" s="131">
        <v>1000</v>
      </c>
      <c r="C5302" s="131" t="s">
        <v>7</v>
      </c>
      <c r="D5302" s="131" t="s">
        <v>3048</v>
      </c>
      <c r="E5302" s="260">
        <v>8.6</v>
      </c>
      <c r="F5302" s="131" t="s">
        <v>9</v>
      </c>
      <c r="G5302" s="120" t="s">
        <v>3068</v>
      </c>
      <c r="H5302" s="134" t="s">
        <v>2944</v>
      </c>
      <c r="I5302" s="192" t="s">
        <v>4099</v>
      </c>
      <c r="J5302" s="184">
        <f>IF(F5302="USD", E5302, E5302 * IFERROR(VLOOKUP(F5302, EXCHANGE_RATE!A:B, 2, FALSE), "Currency not found"))</f>
        <v>8.6</v>
      </c>
      <c r="K5302" s="184">
        <f t="shared" si="477"/>
        <v>8.6</v>
      </c>
      <c r="L5302" s="184">
        <f>IF(C5302="MTS", B5302, B5302 * IFERROR(VLOOKUP(C5302, 'QTY_CONVERSIONS '!A:B, 2, FALSE), "Units not  found"))</f>
        <v>1</v>
      </c>
      <c r="M5302" s="185">
        <f t="shared" si="478"/>
        <v>8600</v>
      </c>
      <c r="N5302" s="143" t="str">
        <f>IFERROR(VLOOKUP(D5302, Product_Category!A:B, 2, FALSE), "Uncategorized")</f>
        <v>CROSCARMELLOSE SODIUM</v>
      </c>
      <c r="O5302" s="186">
        <f t="shared" si="480"/>
        <v>8600</v>
      </c>
      <c r="P5302" s="185">
        <f t="shared" si="479"/>
        <v>8600</v>
      </c>
      <c r="Q5302" s="143">
        <v>2024</v>
      </c>
      <c r="R5302" s="143" t="str">
        <f>IFERROR(VLOOKUP(G5302,'SOURCE COMPANY'!A:B, 2, FALSE), "")</f>
        <v>GANGWAL HEALTHCARE</v>
      </c>
      <c r="S5302" s="143" t="str">
        <f>IFERROR(VLOOKUP(H5302,'CUSTOMER NAME'!A:B, 2, FALSE), "")</f>
        <v>BIORICH PHARMA</v>
      </c>
    </row>
    <row r="5303" spans="1:19">
      <c r="A5303" s="133" t="s">
        <v>1080</v>
      </c>
      <c r="B5303" s="131">
        <v>500</v>
      </c>
      <c r="C5303" s="131" t="s">
        <v>7</v>
      </c>
      <c r="D5303" s="131" t="s">
        <v>173</v>
      </c>
      <c r="E5303" s="260">
        <v>4.0999999999999996</v>
      </c>
      <c r="F5303" s="131" t="s">
        <v>9</v>
      </c>
      <c r="G5303" s="120" t="s">
        <v>3068</v>
      </c>
      <c r="H5303" s="134" t="s">
        <v>2944</v>
      </c>
      <c r="I5303" s="192" t="s">
        <v>4099</v>
      </c>
      <c r="J5303" s="184">
        <f>IF(F5303="USD", E5303, E5303 * IFERROR(VLOOKUP(F5303, EXCHANGE_RATE!A:B, 2, FALSE), "Currency not found"))</f>
        <v>4.0999999999999996</v>
      </c>
      <c r="K5303" s="184">
        <f t="shared" si="477"/>
        <v>4.0999999999999996</v>
      </c>
      <c r="L5303" s="184">
        <f>IF(C5303="MTS", B5303, B5303 * IFERROR(VLOOKUP(C5303, 'QTY_CONVERSIONS '!A:B, 2, FALSE), "Units not  found"))</f>
        <v>0.5</v>
      </c>
      <c r="M5303" s="185">
        <f t="shared" si="478"/>
        <v>2050</v>
      </c>
      <c r="N5303" s="143" t="str">
        <f>IFERROR(VLOOKUP(D5303, Product_Category!A:B, 2, FALSE), "Uncategorized")</f>
        <v>SSG</v>
      </c>
      <c r="O5303" s="186">
        <f t="shared" si="480"/>
        <v>4100</v>
      </c>
      <c r="P5303" s="185">
        <f t="shared" si="479"/>
        <v>2050</v>
      </c>
      <c r="Q5303" s="143">
        <v>2024</v>
      </c>
      <c r="R5303" s="143" t="str">
        <f>IFERROR(VLOOKUP(G5303,'SOURCE COMPANY'!A:B, 2, FALSE), "")</f>
        <v>GANGWAL HEALTHCARE</v>
      </c>
      <c r="S5303" s="143" t="str">
        <f>IFERROR(VLOOKUP(H5303,'CUSTOMER NAME'!A:B, 2, FALSE), "")</f>
        <v>BIORICH PHARMA</v>
      </c>
    </row>
    <row r="5304" spans="1:19">
      <c r="A5304" s="133" t="s">
        <v>1080</v>
      </c>
      <c r="B5304" s="131">
        <v>5000</v>
      </c>
      <c r="C5304" s="131" t="s">
        <v>7</v>
      </c>
      <c r="D5304" s="131" t="s">
        <v>1905</v>
      </c>
      <c r="E5304" s="260">
        <v>1.85</v>
      </c>
      <c r="F5304" s="131" t="s">
        <v>9</v>
      </c>
      <c r="G5304" s="143" t="s">
        <v>732</v>
      </c>
      <c r="H5304" s="134" t="s">
        <v>4223</v>
      </c>
      <c r="I5304" s="192" t="s">
        <v>4099</v>
      </c>
      <c r="J5304" s="184">
        <f>IF(F5304="USD", E5304, E5304 * IFERROR(VLOOKUP(F5304, EXCHANGE_RATE!A:B, 2, FALSE), "Currency not found"))</f>
        <v>1.85</v>
      </c>
      <c r="K5304" s="184">
        <f t="shared" si="477"/>
        <v>1.85</v>
      </c>
      <c r="L5304" s="184">
        <f>IF(C5304="MTS", B5304, B5304 * IFERROR(VLOOKUP(C5304, 'QTY_CONVERSIONS '!A:B, 2, FALSE), "Units not  found"))</f>
        <v>5</v>
      </c>
      <c r="M5304" s="185">
        <f t="shared" si="478"/>
        <v>9250</v>
      </c>
      <c r="N5304" s="143" t="str">
        <f>IFERROR(VLOOKUP(D5304, Product_Category!A:B, 2, FALSE), "Uncategorized")</f>
        <v>MCC</v>
      </c>
      <c r="O5304" s="186">
        <f t="shared" si="480"/>
        <v>1850</v>
      </c>
      <c r="P5304" s="185">
        <f t="shared" si="479"/>
        <v>9250</v>
      </c>
      <c r="Q5304" s="143">
        <v>2024</v>
      </c>
      <c r="R5304" s="143" t="str">
        <f>IFERROR(VLOOKUP(G5304,'SOURCE COMPANY'!A:B, 2, FALSE), "")</f>
        <v>MAPLE BIOTECH</v>
      </c>
      <c r="S5304" s="143" t="str">
        <f>IFERROR(VLOOKUP(H5304,'CUSTOMER NAME'!A:B, 2, FALSE), "")</f>
        <v>HANOI INTERNATIONAL</v>
      </c>
    </row>
    <row r="5305" spans="1:19">
      <c r="A5305" s="133" t="s">
        <v>1080</v>
      </c>
      <c r="B5305" s="131">
        <v>5000</v>
      </c>
      <c r="C5305" s="131" t="s">
        <v>7</v>
      </c>
      <c r="D5305" s="131" t="s">
        <v>1905</v>
      </c>
      <c r="E5305" s="260">
        <v>1.85</v>
      </c>
      <c r="F5305" s="131" t="s">
        <v>9</v>
      </c>
      <c r="G5305" s="143" t="s">
        <v>732</v>
      </c>
      <c r="H5305" s="134" t="s">
        <v>4223</v>
      </c>
      <c r="I5305" s="192" t="s">
        <v>4099</v>
      </c>
      <c r="J5305" s="184">
        <f>IF(F5305="USD", E5305, E5305 * IFERROR(VLOOKUP(F5305, EXCHANGE_RATE!A:B, 2, FALSE), "Currency not found"))</f>
        <v>1.85</v>
      </c>
      <c r="K5305" s="184">
        <f t="shared" si="477"/>
        <v>1.85</v>
      </c>
      <c r="L5305" s="184">
        <f>IF(C5305="MTS", B5305, B5305 * IFERROR(VLOOKUP(C5305, 'QTY_CONVERSIONS '!A:B, 2, FALSE), "Units not  found"))</f>
        <v>5</v>
      </c>
      <c r="M5305" s="185">
        <f t="shared" si="478"/>
        <v>9250</v>
      </c>
      <c r="N5305" s="143" t="str">
        <f>IFERROR(VLOOKUP(D5305, Product_Category!A:B, 2, FALSE), "Uncategorized")</f>
        <v>MCC</v>
      </c>
      <c r="O5305" s="186">
        <f t="shared" si="480"/>
        <v>1850</v>
      </c>
      <c r="P5305" s="185">
        <f t="shared" si="479"/>
        <v>9250</v>
      </c>
      <c r="Q5305" s="143">
        <v>2024</v>
      </c>
      <c r="R5305" s="143" t="str">
        <f>IFERROR(VLOOKUP(G5305,'SOURCE COMPANY'!A:B, 2, FALSE), "")</f>
        <v>MAPLE BIOTECH</v>
      </c>
      <c r="S5305" s="143" t="str">
        <f>IFERROR(VLOOKUP(H5305,'CUSTOMER NAME'!A:B, 2, FALSE), "")</f>
        <v>HANOI INTERNATIONAL</v>
      </c>
    </row>
    <row r="5306" spans="1:19">
      <c r="A5306" s="133" t="s">
        <v>1080</v>
      </c>
      <c r="B5306" s="131">
        <v>5000</v>
      </c>
      <c r="C5306" s="131" t="s">
        <v>7</v>
      </c>
      <c r="D5306" s="131" t="s">
        <v>1905</v>
      </c>
      <c r="E5306" s="260">
        <v>1.85</v>
      </c>
      <c r="F5306" s="131" t="s">
        <v>9</v>
      </c>
      <c r="G5306" s="143" t="s">
        <v>732</v>
      </c>
      <c r="H5306" s="134" t="s">
        <v>4223</v>
      </c>
      <c r="I5306" s="192" t="s">
        <v>4099</v>
      </c>
      <c r="J5306" s="184">
        <f>IF(F5306="USD", E5306, E5306 * IFERROR(VLOOKUP(F5306, EXCHANGE_RATE!A:B, 2, FALSE), "Currency not found"))</f>
        <v>1.85</v>
      </c>
      <c r="K5306" s="184">
        <f t="shared" si="477"/>
        <v>1.85</v>
      </c>
      <c r="L5306" s="184">
        <f>IF(C5306="MTS", B5306, B5306 * IFERROR(VLOOKUP(C5306, 'QTY_CONVERSIONS '!A:B, 2, FALSE), "Units not  found"))</f>
        <v>5</v>
      </c>
      <c r="M5306" s="185">
        <f t="shared" si="478"/>
        <v>9250</v>
      </c>
      <c r="N5306" s="143" t="str">
        <f>IFERROR(VLOOKUP(D5306, Product_Category!A:B, 2, FALSE), "Uncategorized")</f>
        <v>MCC</v>
      </c>
      <c r="O5306" s="186">
        <f t="shared" si="480"/>
        <v>1850</v>
      </c>
      <c r="P5306" s="185">
        <f t="shared" si="479"/>
        <v>9250</v>
      </c>
      <c r="Q5306" s="143">
        <v>2024</v>
      </c>
      <c r="R5306" s="143" t="str">
        <f>IFERROR(VLOOKUP(G5306,'SOURCE COMPANY'!A:B, 2, FALSE), "")</f>
        <v>MAPLE BIOTECH</v>
      </c>
      <c r="S5306" s="143" t="str">
        <f>IFERROR(VLOOKUP(H5306,'CUSTOMER NAME'!A:B, 2, FALSE), "")</f>
        <v>HANOI INTERNATIONAL</v>
      </c>
    </row>
    <row r="5307" spans="1:19">
      <c r="A5307" s="133" t="s">
        <v>1080</v>
      </c>
      <c r="B5307" s="131">
        <v>5000</v>
      </c>
      <c r="C5307" s="131" t="s">
        <v>7</v>
      </c>
      <c r="D5307" s="131" t="s">
        <v>1905</v>
      </c>
      <c r="E5307" s="260">
        <v>1.85</v>
      </c>
      <c r="F5307" s="131" t="s">
        <v>9</v>
      </c>
      <c r="G5307" s="143" t="s">
        <v>732</v>
      </c>
      <c r="H5307" s="134" t="s">
        <v>4223</v>
      </c>
      <c r="I5307" s="192" t="s">
        <v>4099</v>
      </c>
      <c r="J5307" s="184">
        <f>IF(F5307="USD", E5307, E5307 * IFERROR(VLOOKUP(F5307, EXCHANGE_RATE!A:B, 2, FALSE), "Currency not found"))</f>
        <v>1.85</v>
      </c>
      <c r="K5307" s="184">
        <f t="shared" si="477"/>
        <v>1.85</v>
      </c>
      <c r="L5307" s="184">
        <f>IF(C5307="MTS", B5307, B5307 * IFERROR(VLOOKUP(C5307, 'QTY_CONVERSIONS '!A:B, 2, FALSE), "Units not  found"))</f>
        <v>5</v>
      </c>
      <c r="M5307" s="185">
        <f t="shared" si="478"/>
        <v>9250</v>
      </c>
      <c r="N5307" s="143" t="str">
        <f>IFERROR(VLOOKUP(D5307, Product_Category!A:B, 2, FALSE), "Uncategorized")</f>
        <v>MCC</v>
      </c>
      <c r="O5307" s="186">
        <f t="shared" si="480"/>
        <v>1850</v>
      </c>
      <c r="P5307" s="185">
        <f t="shared" si="479"/>
        <v>9250</v>
      </c>
      <c r="Q5307" s="143">
        <v>2024</v>
      </c>
      <c r="R5307" s="143" t="str">
        <f>IFERROR(VLOOKUP(G5307,'SOURCE COMPANY'!A:B, 2, FALSE), "")</f>
        <v>MAPLE BIOTECH</v>
      </c>
      <c r="S5307" s="143" t="str">
        <f>IFERROR(VLOOKUP(H5307,'CUSTOMER NAME'!A:B, 2, FALSE), "")</f>
        <v>HANOI INTERNATIONAL</v>
      </c>
    </row>
    <row r="5308" spans="1:19">
      <c r="A5308" s="133" t="s">
        <v>1080</v>
      </c>
      <c r="B5308" s="131">
        <v>5000</v>
      </c>
      <c r="C5308" s="131" t="s">
        <v>7</v>
      </c>
      <c r="D5308" s="131" t="s">
        <v>1905</v>
      </c>
      <c r="E5308" s="260">
        <v>1.85</v>
      </c>
      <c r="F5308" s="131" t="s">
        <v>9</v>
      </c>
      <c r="G5308" s="143" t="s">
        <v>732</v>
      </c>
      <c r="H5308" s="134" t="s">
        <v>4223</v>
      </c>
      <c r="I5308" s="192" t="s">
        <v>4099</v>
      </c>
      <c r="J5308" s="184">
        <f>IF(F5308="USD", E5308, E5308 * IFERROR(VLOOKUP(F5308, EXCHANGE_RATE!A:B, 2, FALSE), "Currency not found"))</f>
        <v>1.85</v>
      </c>
      <c r="K5308" s="184">
        <f t="shared" si="477"/>
        <v>1.85</v>
      </c>
      <c r="L5308" s="184">
        <f>IF(C5308="MTS", B5308, B5308 * IFERROR(VLOOKUP(C5308, 'QTY_CONVERSIONS '!A:B, 2, FALSE), "Units not  found"))</f>
        <v>5</v>
      </c>
      <c r="M5308" s="185">
        <f t="shared" si="478"/>
        <v>9250</v>
      </c>
      <c r="N5308" s="143" t="str">
        <f>IFERROR(VLOOKUP(D5308, Product_Category!A:B, 2, FALSE), "Uncategorized")</f>
        <v>MCC</v>
      </c>
      <c r="O5308" s="186">
        <f t="shared" si="480"/>
        <v>1850</v>
      </c>
      <c r="P5308" s="185">
        <f t="shared" si="479"/>
        <v>9250</v>
      </c>
      <c r="Q5308" s="143">
        <v>2024</v>
      </c>
      <c r="R5308" s="143" t="str">
        <f>IFERROR(VLOOKUP(G5308,'SOURCE COMPANY'!A:B, 2, FALSE), "")</f>
        <v>MAPLE BIOTECH</v>
      </c>
      <c r="S5308" s="143" t="str">
        <f>IFERROR(VLOOKUP(H5308,'CUSTOMER NAME'!A:B, 2, FALSE), "")</f>
        <v>HANOI INTERNATIONAL</v>
      </c>
    </row>
    <row r="5309" spans="1:19">
      <c r="A5309" s="133" t="s">
        <v>1080</v>
      </c>
      <c r="B5309" s="131">
        <v>5000</v>
      </c>
      <c r="C5309" s="131" t="s">
        <v>7</v>
      </c>
      <c r="D5309" s="131" t="s">
        <v>1905</v>
      </c>
      <c r="E5309" s="260">
        <v>1.85</v>
      </c>
      <c r="F5309" s="131" t="s">
        <v>9</v>
      </c>
      <c r="G5309" s="143" t="s">
        <v>732</v>
      </c>
      <c r="H5309" s="134" t="s">
        <v>4223</v>
      </c>
      <c r="I5309" s="192" t="s">
        <v>4099</v>
      </c>
      <c r="J5309" s="184">
        <f>IF(F5309="USD", E5309, E5309 * IFERROR(VLOOKUP(F5309, EXCHANGE_RATE!A:B, 2, FALSE), "Currency not found"))</f>
        <v>1.85</v>
      </c>
      <c r="K5309" s="184">
        <f t="shared" si="477"/>
        <v>1.85</v>
      </c>
      <c r="L5309" s="184">
        <f>IF(C5309="MTS", B5309, B5309 * IFERROR(VLOOKUP(C5309, 'QTY_CONVERSIONS '!A:B, 2, FALSE), "Units not  found"))</f>
        <v>5</v>
      </c>
      <c r="M5309" s="185">
        <f t="shared" si="478"/>
        <v>9250</v>
      </c>
      <c r="N5309" s="143" t="str">
        <f>IFERROR(VLOOKUP(D5309, Product_Category!A:B, 2, FALSE), "Uncategorized")</f>
        <v>MCC</v>
      </c>
      <c r="O5309" s="186">
        <f t="shared" si="480"/>
        <v>1850</v>
      </c>
      <c r="P5309" s="185">
        <f t="shared" si="479"/>
        <v>9250</v>
      </c>
      <c r="Q5309" s="143">
        <v>2024</v>
      </c>
      <c r="R5309" s="143" t="str">
        <f>IFERROR(VLOOKUP(G5309,'SOURCE COMPANY'!A:B, 2, FALSE), "")</f>
        <v>MAPLE BIOTECH</v>
      </c>
      <c r="S5309" s="143" t="str">
        <f>IFERROR(VLOOKUP(H5309,'CUSTOMER NAME'!A:B, 2, FALSE), "")</f>
        <v>HANOI INTERNATIONAL</v>
      </c>
    </row>
    <row r="5310" spans="1:19">
      <c r="A5310" s="133" t="s">
        <v>1080</v>
      </c>
      <c r="B5310" s="131">
        <v>1000</v>
      </c>
      <c r="C5310" s="131" t="s">
        <v>7</v>
      </c>
      <c r="D5310" s="131" t="s">
        <v>4130</v>
      </c>
      <c r="E5310" s="260">
        <v>1.85</v>
      </c>
      <c r="F5310" s="131" t="s">
        <v>9</v>
      </c>
      <c r="G5310" s="143" t="s">
        <v>732</v>
      </c>
      <c r="H5310" s="134" t="s">
        <v>4223</v>
      </c>
      <c r="I5310" s="192" t="s">
        <v>4099</v>
      </c>
      <c r="J5310" s="184">
        <f>IF(F5310="USD", E5310, E5310 * IFERROR(VLOOKUP(F5310, EXCHANGE_RATE!A:B, 2, FALSE), "Currency not found"))</f>
        <v>1.85</v>
      </c>
      <c r="K5310" s="184">
        <f t="shared" si="477"/>
        <v>1.85</v>
      </c>
      <c r="L5310" s="184">
        <f>IF(C5310="MTS", B5310, B5310 * IFERROR(VLOOKUP(C5310, 'QTY_CONVERSIONS '!A:B, 2, FALSE), "Units not  found"))</f>
        <v>1</v>
      </c>
      <c r="M5310" s="185">
        <f t="shared" si="478"/>
        <v>1850</v>
      </c>
      <c r="N5310" s="143" t="str">
        <f>IFERROR(VLOOKUP(D5310, Product_Category!A:B, 2, FALSE), "Uncategorized")</f>
        <v>MCC</v>
      </c>
      <c r="O5310" s="186">
        <f t="shared" si="480"/>
        <v>1850</v>
      </c>
      <c r="P5310" s="185">
        <f t="shared" si="479"/>
        <v>1850</v>
      </c>
      <c r="Q5310" s="143">
        <v>2024</v>
      </c>
      <c r="R5310" s="143" t="str">
        <f>IFERROR(VLOOKUP(G5310,'SOURCE COMPANY'!A:B, 2, FALSE), "")</f>
        <v>MAPLE BIOTECH</v>
      </c>
      <c r="S5310" s="143" t="str">
        <f>IFERROR(VLOOKUP(H5310,'CUSTOMER NAME'!A:B, 2, FALSE), "")</f>
        <v>HANOI INTERNATIONAL</v>
      </c>
    </row>
    <row r="5311" spans="1:19">
      <c r="A5311" s="133" t="s">
        <v>1080</v>
      </c>
      <c r="B5311" s="131">
        <v>4000</v>
      </c>
      <c r="C5311" s="131" t="s">
        <v>7</v>
      </c>
      <c r="D5311" s="131" t="s">
        <v>4130</v>
      </c>
      <c r="E5311" s="260">
        <v>1.85</v>
      </c>
      <c r="F5311" s="131" t="s">
        <v>9</v>
      </c>
      <c r="G5311" s="143" t="s">
        <v>732</v>
      </c>
      <c r="H5311" s="134" t="s">
        <v>4223</v>
      </c>
      <c r="I5311" s="192" t="s">
        <v>4099</v>
      </c>
      <c r="J5311" s="184">
        <f>IF(F5311="USD", E5311, E5311 * IFERROR(VLOOKUP(F5311, EXCHANGE_RATE!A:B, 2, FALSE), "Currency not found"))</f>
        <v>1.85</v>
      </c>
      <c r="K5311" s="184">
        <f t="shared" si="477"/>
        <v>1.85</v>
      </c>
      <c r="L5311" s="184">
        <f>IF(C5311="MTS", B5311, B5311 * IFERROR(VLOOKUP(C5311, 'QTY_CONVERSIONS '!A:B, 2, FALSE), "Units not  found"))</f>
        <v>4</v>
      </c>
      <c r="M5311" s="185">
        <f t="shared" si="478"/>
        <v>7400</v>
      </c>
      <c r="N5311" s="143" t="str">
        <f>IFERROR(VLOOKUP(D5311, Product_Category!A:B, 2, FALSE), "Uncategorized")</f>
        <v>MCC</v>
      </c>
      <c r="O5311" s="186">
        <f t="shared" si="480"/>
        <v>1850</v>
      </c>
      <c r="P5311" s="185">
        <f t="shared" si="479"/>
        <v>7400</v>
      </c>
      <c r="Q5311" s="143">
        <v>2024</v>
      </c>
      <c r="R5311" s="143" t="str">
        <f>IFERROR(VLOOKUP(G5311,'SOURCE COMPANY'!A:B, 2, FALSE), "")</f>
        <v>MAPLE BIOTECH</v>
      </c>
      <c r="S5311" s="143" t="str">
        <f>IFERROR(VLOOKUP(H5311,'CUSTOMER NAME'!A:B, 2, FALSE), "")</f>
        <v>HANOI INTERNATIONAL</v>
      </c>
    </row>
    <row r="5312" spans="1:19">
      <c r="A5312" s="133" t="s">
        <v>1080</v>
      </c>
      <c r="B5312" s="131">
        <v>5000</v>
      </c>
      <c r="C5312" s="131" t="s">
        <v>7</v>
      </c>
      <c r="D5312" s="131" t="s">
        <v>4130</v>
      </c>
      <c r="E5312" s="260">
        <v>1.85</v>
      </c>
      <c r="F5312" s="131" t="s">
        <v>9</v>
      </c>
      <c r="G5312" s="143" t="s">
        <v>732</v>
      </c>
      <c r="H5312" s="134" t="s">
        <v>4223</v>
      </c>
      <c r="I5312" s="192" t="s">
        <v>4099</v>
      </c>
      <c r="J5312" s="184">
        <f>IF(F5312="USD", E5312, E5312 * IFERROR(VLOOKUP(F5312, EXCHANGE_RATE!A:B, 2, FALSE), "Currency not found"))</f>
        <v>1.85</v>
      </c>
      <c r="K5312" s="184">
        <f t="shared" si="477"/>
        <v>1.85</v>
      </c>
      <c r="L5312" s="184">
        <f>IF(C5312="MTS", B5312, B5312 * IFERROR(VLOOKUP(C5312, 'QTY_CONVERSIONS '!A:B, 2, FALSE), "Units not  found"))</f>
        <v>5</v>
      </c>
      <c r="M5312" s="185">
        <f t="shared" si="478"/>
        <v>9250</v>
      </c>
      <c r="N5312" s="143" t="str">
        <f>IFERROR(VLOOKUP(D5312, Product_Category!A:B, 2, FALSE), "Uncategorized")</f>
        <v>MCC</v>
      </c>
      <c r="O5312" s="186">
        <f t="shared" si="480"/>
        <v>1850</v>
      </c>
      <c r="P5312" s="185">
        <f t="shared" si="479"/>
        <v>9250</v>
      </c>
      <c r="Q5312" s="143">
        <v>2024</v>
      </c>
      <c r="R5312" s="143" t="str">
        <f>IFERROR(VLOOKUP(G5312,'SOURCE COMPANY'!A:B, 2, FALSE), "")</f>
        <v>MAPLE BIOTECH</v>
      </c>
      <c r="S5312" s="143" t="str">
        <f>IFERROR(VLOOKUP(H5312,'CUSTOMER NAME'!A:B, 2, FALSE), "")</f>
        <v>HANOI INTERNATIONAL</v>
      </c>
    </row>
    <row r="5313" spans="1:19">
      <c r="A5313" s="133" t="s">
        <v>1080</v>
      </c>
      <c r="B5313" s="131">
        <v>20</v>
      </c>
      <c r="C5313" s="131" t="s">
        <v>7</v>
      </c>
      <c r="D5313" s="131" t="s">
        <v>266</v>
      </c>
      <c r="E5313" s="260">
        <v>2.11</v>
      </c>
      <c r="F5313" s="131" t="s">
        <v>9</v>
      </c>
      <c r="G5313" s="120" t="s">
        <v>3426</v>
      </c>
      <c r="H5313" s="134" t="s">
        <v>4222</v>
      </c>
      <c r="I5313" s="192" t="s">
        <v>4099</v>
      </c>
      <c r="J5313" s="184">
        <f>IF(F5313="USD", E5313, E5313 * IFERROR(VLOOKUP(F5313, EXCHANGE_RATE!A:B, 2, FALSE), "Currency not found"))</f>
        <v>2.11</v>
      </c>
      <c r="K5313" s="184">
        <f t="shared" si="477"/>
        <v>2.11</v>
      </c>
      <c r="L5313" s="184">
        <f>IF(C5313="MTS", B5313, B5313 * IFERROR(VLOOKUP(C5313, 'QTY_CONVERSIONS '!A:B, 2, FALSE), "Units not  found"))</f>
        <v>0.02</v>
      </c>
      <c r="M5313" s="185">
        <f t="shared" si="478"/>
        <v>42.199999999999996</v>
      </c>
      <c r="N5313" s="143" t="str">
        <f>IFERROR(VLOOKUP(D5313, Product_Category!A:B, 2, FALSE), "Uncategorized")</f>
        <v>MCC</v>
      </c>
      <c r="O5313" s="186">
        <f t="shared" si="480"/>
        <v>2110</v>
      </c>
      <c r="P5313" s="185">
        <f t="shared" si="479"/>
        <v>42.2</v>
      </c>
      <c r="Q5313" s="143">
        <v>2024</v>
      </c>
      <c r="R5313" s="143" t="str">
        <f>IFERROR(VLOOKUP(G5313,'SOURCE COMPANY'!A:B, 2, FALSE), "")</f>
        <v>SISCO Research Labs</v>
      </c>
      <c r="S5313" s="143" t="str">
        <f>IFERROR(VLOOKUP(H5313,'CUSTOMER NAME'!A:B, 2, FALSE), "")</f>
        <v>T-H-T SCIENTIFIC TECH</v>
      </c>
    </row>
    <row r="5314" spans="1:19">
      <c r="A5314" s="133" t="s">
        <v>1080</v>
      </c>
      <c r="B5314" s="131">
        <v>1</v>
      </c>
      <c r="C5314" s="131" t="s">
        <v>7</v>
      </c>
      <c r="D5314" s="131" t="s">
        <v>798</v>
      </c>
      <c r="E5314" s="260">
        <v>0</v>
      </c>
      <c r="F5314" s="131" t="s">
        <v>9</v>
      </c>
      <c r="G5314" s="131" t="s">
        <v>3811</v>
      </c>
      <c r="H5314" s="134" t="s">
        <v>510</v>
      </c>
      <c r="I5314" s="192" t="s">
        <v>4099</v>
      </c>
      <c r="J5314" s="184">
        <f>IF(F5314="USD", E5314, E5314 * IFERROR(VLOOKUP(F5314, EXCHANGE_RATE!A:B, 2, FALSE), "Currency not found"))</f>
        <v>0</v>
      </c>
      <c r="K5314" s="184">
        <f t="shared" ref="K5314:K5320" si="481">ROUNDUP(J5314,2)</f>
        <v>0</v>
      </c>
      <c r="L5314" s="184">
        <f>IF(C5314="MTS", B5314, B5314 * IFERROR(VLOOKUP(C5314, 'QTY_CONVERSIONS '!A:B, 2, FALSE), "Units not  found"))</f>
        <v>1E-3</v>
      </c>
      <c r="M5314" s="185">
        <f t="shared" ref="M5314:M5320" si="482">B5314*K5314</f>
        <v>0</v>
      </c>
      <c r="N5314" s="143" t="str">
        <f>IFERROR(VLOOKUP(D5314, Product_Category!A:B, 2, FALSE), "Uncategorized")</f>
        <v>CMC</v>
      </c>
      <c r="O5314" s="186">
        <f t="shared" si="480"/>
        <v>0</v>
      </c>
      <c r="P5314" s="185">
        <f t="shared" ref="P5314:P5320" si="483">L5314*O5314</f>
        <v>0</v>
      </c>
      <c r="Q5314" s="143">
        <v>2024</v>
      </c>
      <c r="R5314" s="143" t="str">
        <f>IFERROR(VLOOKUP(G5314,'SOURCE COMPANY'!A:B, 2, FALSE), "")</f>
        <v>Alcon Bio sciences</v>
      </c>
      <c r="S5314" s="143" t="str">
        <f>IFERROR(VLOOKUP(H5314,'CUSTOMER NAME'!A:B, 2, FALSE), "")</f>
        <v>TO THE ORDER</v>
      </c>
    </row>
    <row r="5315" spans="1:19">
      <c r="A5315" s="133" t="s">
        <v>1080</v>
      </c>
      <c r="B5315" s="131">
        <v>500</v>
      </c>
      <c r="C5315" s="131" t="s">
        <v>7</v>
      </c>
      <c r="D5315" s="131" t="s">
        <v>798</v>
      </c>
      <c r="E5315" s="260">
        <v>10</v>
      </c>
      <c r="F5315" s="131" t="s">
        <v>9</v>
      </c>
      <c r="G5315" s="131" t="s">
        <v>3811</v>
      </c>
      <c r="H5315" s="134" t="s">
        <v>510</v>
      </c>
      <c r="I5315" s="192" t="s">
        <v>4099</v>
      </c>
      <c r="J5315" s="184">
        <f>IF(F5315="USD", E5315, E5315 * IFERROR(VLOOKUP(F5315, EXCHANGE_RATE!A:B, 2, FALSE), "Currency not found"))</f>
        <v>10</v>
      </c>
      <c r="K5315" s="184">
        <f t="shared" si="481"/>
        <v>10</v>
      </c>
      <c r="L5315" s="184">
        <f>IF(C5315="MTS", B5315, B5315 * IFERROR(VLOOKUP(C5315, 'QTY_CONVERSIONS '!A:B, 2, FALSE), "Units not  found"))</f>
        <v>0.5</v>
      </c>
      <c r="M5315" s="185">
        <f t="shared" si="482"/>
        <v>5000</v>
      </c>
      <c r="N5315" s="143" t="str">
        <f>IFERROR(VLOOKUP(D5315, Product_Category!A:B, 2, FALSE), "Uncategorized")</f>
        <v>CMC</v>
      </c>
      <c r="O5315" s="186">
        <f t="shared" ref="O5315:O5378" si="484">K5315*1000</f>
        <v>10000</v>
      </c>
      <c r="P5315" s="185">
        <f t="shared" si="483"/>
        <v>5000</v>
      </c>
      <c r="Q5315" s="143">
        <v>2024</v>
      </c>
      <c r="R5315" s="143" t="str">
        <f>IFERROR(VLOOKUP(G5315,'SOURCE COMPANY'!A:B, 2, FALSE), "")</f>
        <v>Alcon Bio sciences</v>
      </c>
      <c r="S5315" s="143" t="str">
        <f>IFERROR(VLOOKUP(H5315,'CUSTOMER NAME'!A:B, 2, FALSE), "")</f>
        <v>TO THE ORDER</v>
      </c>
    </row>
    <row r="5316" spans="1:19">
      <c r="A5316" s="133" t="s">
        <v>1080</v>
      </c>
      <c r="B5316" s="131">
        <v>8000</v>
      </c>
      <c r="C5316" s="131" t="s">
        <v>7</v>
      </c>
      <c r="D5316" s="131" t="s">
        <v>910</v>
      </c>
      <c r="E5316" s="260">
        <v>2.8</v>
      </c>
      <c r="F5316" s="131" t="s">
        <v>9</v>
      </c>
      <c r="G5316" s="118" t="s">
        <v>605</v>
      </c>
      <c r="H5316" s="134" t="s">
        <v>510</v>
      </c>
      <c r="I5316" s="192" t="s">
        <v>4099</v>
      </c>
      <c r="J5316" s="184">
        <f>IF(F5316="USD", E5316, E5316 * IFERROR(VLOOKUP(F5316, EXCHANGE_RATE!A:B, 2, FALSE), "Currency not found"))</f>
        <v>2.8</v>
      </c>
      <c r="K5316" s="184">
        <f t="shared" si="481"/>
        <v>2.8</v>
      </c>
      <c r="L5316" s="184">
        <f>IF(C5316="MTS", B5316, B5316 * IFERROR(VLOOKUP(C5316, 'QTY_CONVERSIONS '!A:B, 2, FALSE), "Units not  found"))</f>
        <v>8</v>
      </c>
      <c r="M5316" s="185">
        <f t="shared" si="482"/>
        <v>22400</v>
      </c>
      <c r="N5316" s="143" t="str">
        <f>IFERROR(VLOOKUP(D5316, Product_Category!A:B, 2, FALSE), "Uncategorized")</f>
        <v>MAGNESIUM STEARATE</v>
      </c>
      <c r="O5316" s="186">
        <f t="shared" si="484"/>
        <v>2800</v>
      </c>
      <c r="P5316" s="185">
        <f t="shared" si="483"/>
        <v>22400</v>
      </c>
      <c r="Q5316" s="143">
        <v>2024</v>
      </c>
      <c r="R5316" s="143" t="str">
        <f>IFERROR(VLOOKUP(G5316,'SOURCE COMPANY'!A:B, 2, FALSE), "")</f>
        <v>AMISHI DRUGS</v>
      </c>
      <c r="S5316" s="143" t="str">
        <f>IFERROR(VLOOKUP(H5316,'CUSTOMER NAME'!A:B, 2, FALSE), "")</f>
        <v>TO THE ORDER</v>
      </c>
    </row>
    <row r="5317" spans="1:19">
      <c r="A5317" s="133" t="s">
        <v>1080</v>
      </c>
      <c r="B5317" s="131">
        <v>75</v>
      </c>
      <c r="C5317" s="131" t="s">
        <v>7</v>
      </c>
      <c r="D5317" s="131" t="s">
        <v>3852</v>
      </c>
      <c r="E5317" s="260">
        <v>20.5</v>
      </c>
      <c r="F5317" s="131" t="s">
        <v>9</v>
      </c>
      <c r="G5317" s="131" t="s">
        <v>1007</v>
      </c>
      <c r="H5317" s="134" t="s">
        <v>510</v>
      </c>
      <c r="I5317" s="192" t="s">
        <v>4099</v>
      </c>
      <c r="J5317" s="184">
        <f>IF(F5317="USD", E5317, E5317 * IFERROR(VLOOKUP(F5317, EXCHANGE_RATE!A:B, 2, FALSE), "Currency not found"))</f>
        <v>20.5</v>
      </c>
      <c r="K5317" s="184">
        <f t="shared" si="481"/>
        <v>20.5</v>
      </c>
      <c r="L5317" s="184">
        <f>IF(C5317="MTS", B5317, B5317 * IFERROR(VLOOKUP(C5317, 'QTY_CONVERSIONS '!A:B, 2, FALSE), "Units not  found"))</f>
        <v>7.4999999999999997E-2</v>
      </c>
      <c r="M5317" s="185">
        <f t="shared" si="482"/>
        <v>1537.5</v>
      </c>
      <c r="N5317" s="143" t="str">
        <f>IFERROR(VLOOKUP(D5317, Product_Category!A:B, 2, FALSE), "Uncategorized")</f>
        <v>CMC</v>
      </c>
      <c r="O5317" s="186">
        <f t="shared" si="484"/>
        <v>20500</v>
      </c>
      <c r="P5317" s="185">
        <f t="shared" si="483"/>
        <v>1537.5</v>
      </c>
      <c r="Q5317" s="143">
        <v>2024</v>
      </c>
      <c r="R5317" s="143" t="str">
        <f>IFERROR(VLOOKUP(G5317,'SOURCE COMPANY'!A:B, 2, FALSE), "")</f>
        <v>PATEL CHEM</v>
      </c>
      <c r="S5317" s="143" t="str">
        <f>IFERROR(VLOOKUP(H5317,'CUSTOMER NAME'!A:B, 2, FALSE), "")</f>
        <v>TO THE ORDER</v>
      </c>
    </row>
    <row r="5318" spans="1:19">
      <c r="A5318" s="135" t="s">
        <v>1080</v>
      </c>
      <c r="B5318" s="132">
        <v>140</v>
      </c>
      <c r="C5318" s="132" t="s">
        <v>7</v>
      </c>
      <c r="D5318" s="132" t="s">
        <v>266</v>
      </c>
      <c r="E5318" s="261">
        <v>10.5</v>
      </c>
      <c r="F5318" s="132" t="s">
        <v>9</v>
      </c>
      <c r="G5318" s="118" t="s">
        <v>795</v>
      </c>
      <c r="H5318" s="136" t="s">
        <v>4224</v>
      </c>
      <c r="I5318" s="192" t="s">
        <v>4099</v>
      </c>
      <c r="J5318" s="184">
        <f>IF(F5318="USD", E5318, E5318 * IFERROR(VLOOKUP(F5318, EXCHANGE_RATE!A:B, 2, FALSE), "Currency not found"))</f>
        <v>10.5</v>
      </c>
      <c r="K5318" s="184">
        <f t="shared" si="481"/>
        <v>10.5</v>
      </c>
      <c r="L5318" s="184">
        <f>IF(C5318="MTS", B5318, B5318 * IFERROR(VLOOKUP(C5318, 'QTY_CONVERSIONS '!A:B, 2, FALSE), "Units not  found"))</f>
        <v>0.14000000000000001</v>
      </c>
      <c r="M5318" s="185">
        <f t="shared" si="482"/>
        <v>1470</v>
      </c>
      <c r="N5318" s="143" t="str">
        <f>IFERROR(VLOOKUP(D5318, Product_Category!A:B, 2, FALSE), "Uncategorized")</f>
        <v>MCC</v>
      </c>
      <c r="O5318" s="186">
        <f t="shared" si="484"/>
        <v>10500</v>
      </c>
      <c r="P5318" s="185">
        <f t="shared" si="483"/>
        <v>1470.0000000000002</v>
      </c>
      <c r="Q5318" s="143">
        <v>2024</v>
      </c>
      <c r="R5318" s="143" t="str">
        <f>IFERROR(VLOOKUP(G5318,'SOURCE COMPANY'!A:B, 2, FALSE), "")</f>
        <v>INNOREX PHARMA</v>
      </c>
      <c r="S5318" s="143" t="str">
        <f>IFERROR(VLOOKUP(H5318,'CUSTOMER NAME'!A:B, 2, FALSE), "")</f>
        <v>VIET PHARMA</v>
      </c>
    </row>
    <row r="5319" spans="1:19">
      <c r="A5319" s="133" t="s">
        <v>1089</v>
      </c>
      <c r="B5319" s="131">
        <v>400</v>
      </c>
      <c r="C5319" s="131" t="s">
        <v>7</v>
      </c>
      <c r="D5319" s="131" t="s">
        <v>3897</v>
      </c>
      <c r="E5319" s="260">
        <v>4.5</v>
      </c>
      <c r="F5319" s="131" t="s">
        <v>9</v>
      </c>
      <c r="G5319" s="131" t="s">
        <v>642</v>
      </c>
      <c r="H5319" s="134" t="s">
        <v>510</v>
      </c>
      <c r="I5319" s="192" t="s">
        <v>4099</v>
      </c>
      <c r="J5319" s="184">
        <f>IF(F5319="USD", E5319, E5319 * IFERROR(VLOOKUP(F5319, EXCHANGE_RATE!A:B, 2, FALSE), "Currency not found"))</f>
        <v>4.5</v>
      </c>
      <c r="K5319" s="184">
        <f t="shared" si="481"/>
        <v>4.5</v>
      </c>
      <c r="L5319" s="184">
        <f>IF(C5319="MTS", B5319, B5319 * IFERROR(VLOOKUP(C5319, 'QTY_CONVERSIONS '!A:B, 2, FALSE), "Units not  found"))</f>
        <v>0.4</v>
      </c>
      <c r="M5319" s="185">
        <f t="shared" si="482"/>
        <v>1800</v>
      </c>
      <c r="N5319" s="143" t="str">
        <f>IFERROR(VLOOKUP(D5319, Product_Category!A:B, 2, FALSE), "Uncategorized")</f>
        <v>CROSCARMELLOSE SODIUM</v>
      </c>
      <c r="O5319" s="186">
        <f t="shared" si="484"/>
        <v>4500</v>
      </c>
      <c r="P5319" s="185">
        <f t="shared" si="483"/>
        <v>1800</v>
      </c>
      <c r="Q5319" s="143">
        <v>2024</v>
      </c>
      <c r="R5319" s="143" t="str">
        <f>IFERROR(VLOOKUP(G5319,'SOURCE COMPANY'!A:B, 2, FALSE), "")</f>
        <v>ATTAR GLOBAL</v>
      </c>
      <c r="S5319" s="143" t="str">
        <f>IFERROR(VLOOKUP(H5319,'CUSTOMER NAME'!A:B, 2, FALSE), "")</f>
        <v>TO THE ORDER</v>
      </c>
    </row>
    <row r="5320" spans="1:19">
      <c r="A5320" s="135" t="s">
        <v>1089</v>
      </c>
      <c r="B5320" s="132">
        <v>100</v>
      </c>
      <c r="C5320" s="132" t="s">
        <v>7</v>
      </c>
      <c r="D5320" s="132" t="s">
        <v>3897</v>
      </c>
      <c r="E5320" s="261">
        <v>5.56</v>
      </c>
      <c r="F5320" s="132" t="s">
        <v>9</v>
      </c>
      <c r="G5320" s="131" t="s">
        <v>642</v>
      </c>
      <c r="H5320" s="136" t="s">
        <v>510</v>
      </c>
      <c r="I5320" s="192" t="s">
        <v>4099</v>
      </c>
      <c r="J5320" s="184">
        <f>IF(F5320="USD", E5320, E5320 * IFERROR(VLOOKUP(F5320, EXCHANGE_RATE!A:B, 2, FALSE), "Currency not found"))</f>
        <v>5.56</v>
      </c>
      <c r="K5320" s="184">
        <f t="shared" si="481"/>
        <v>5.56</v>
      </c>
      <c r="L5320" s="184">
        <f>IF(C5320="MTS", B5320, B5320 * IFERROR(VLOOKUP(C5320, 'QTY_CONVERSIONS '!A:B, 2, FALSE), "Units not  found"))</f>
        <v>0.1</v>
      </c>
      <c r="M5320" s="185">
        <f t="shared" si="482"/>
        <v>556</v>
      </c>
      <c r="N5320" s="143" t="str">
        <f>IFERROR(VLOOKUP(D5320, Product_Category!A:B, 2, FALSE), "Uncategorized")</f>
        <v>CROSCARMELLOSE SODIUM</v>
      </c>
      <c r="O5320" s="186">
        <f t="shared" si="484"/>
        <v>5560</v>
      </c>
      <c r="P5320" s="185">
        <f t="shared" si="483"/>
        <v>556</v>
      </c>
      <c r="Q5320" s="143">
        <v>2024</v>
      </c>
      <c r="R5320" s="143" t="str">
        <f>IFERROR(VLOOKUP(G5320,'SOURCE COMPANY'!A:B, 2, FALSE), "")</f>
        <v>ATTAR GLOBAL</v>
      </c>
      <c r="S5320" s="143" t="str">
        <f>IFERROR(VLOOKUP(H5320,'CUSTOMER NAME'!A:B, 2, FALSE), "")</f>
        <v>TO THE ORDER</v>
      </c>
    </row>
    <row r="5321" spans="1:19">
      <c r="A5321" s="264" t="s">
        <v>1878</v>
      </c>
      <c r="B5321" s="265">
        <v>150</v>
      </c>
      <c r="C5321" s="265" t="s">
        <v>7</v>
      </c>
      <c r="D5321" s="265" t="s">
        <v>3897</v>
      </c>
      <c r="E5321" s="265">
        <v>3.54</v>
      </c>
      <c r="F5321" s="265" t="s">
        <v>9</v>
      </c>
      <c r="G5321" s="265" t="s">
        <v>4266</v>
      </c>
      <c r="H5321" s="266" t="s">
        <v>4267</v>
      </c>
      <c r="I5321" s="143" t="s">
        <v>4467</v>
      </c>
      <c r="J5321" s="184">
        <f>IF(F5321="USD", E5321, E5321 * IFERROR(VLOOKUP(F5321, EXCHANGE_RATE!A:B, 2, FALSE), "Currency not found"))</f>
        <v>3.54</v>
      </c>
      <c r="K5321" s="184">
        <f t="shared" ref="K5321:K5384" si="485">ROUNDUP(J5321,2)</f>
        <v>3.54</v>
      </c>
      <c r="L5321" s="184">
        <f>IF(C5321="MTS", B5321, B5321 * IFERROR(VLOOKUP(C5321, 'QTY_CONVERSIONS '!A:B, 2, FALSE), "Units not  found"))</f>
        <v>0.15</v>
      </c>
      <c r="M5321" s="185">
        <f t="shared" ref="M5321:M5334" si="486">B5321*K5321</f>
        <v>531</v>
      </c>
      <c r="N5321" s="143" t="str">
        <f>IFERROR(VLOOKUP(D5321, Product_Category!A:B, 2, FALSE), "Uncategorized")</f>
        <v>CROSCARMELLOSE SODIUM</v>
      </c>
      <c r="O5321" s="186">
        <f t="shared" si="484"/>
        <v>3540</v>
      </c>
      <c r="P5321" s="185">
        <f t="shared" ref="P5321:P5334" si="487">L5321*O5321</f>
        <v>531</v>
      </c>
      <c r="Q5321" s="143">
        <v>2024</v>
      </c>
      <c r="R5321" s="143" t="str">
        <f>IFERROR(VLOOKUP(G5321,'SOURCE COMPANY'!A:B, 2, FALSE), "")</f>
        <v>MDC PHARMA</v>
      </c>
      <c r="S5321" s="143" t="str">
        <f>IFERROR(VLOOKUP(H5321,'CUSTOMER NAME'!A:B, 2, FALSE), "")</f>
        <v>SNOW PHARMA</v>
      </c>
    </row>
    <row r="5322" spans="1:19">
      <c r="A5322" s="267" t="s">
        <v>1878</v>
      </c>
      <c r="B5322" s="268">
        <v>400</v>
      </c>
      <c r="C5322" s="268" t="s">
        <v>7</v>
      </c>
      <c r="D5322" s="268" t="s">
        <v>266</v>
      </c>
      <c r="E5322" s="268">
        <v>2.1</v>
      </c>
      <c r="F5322" s="268" t="s">
        <v>9</v>
      </c>
      <c r="G5322" s="268" t="s">
        <v>4266</v>
      </c>
      <c r="H5322" s="269" t="s">
        <v>4267</v>
      </c>
      <c r="I5322" s="143" t="s">
        <v>4467</v>
      </c>
      <c r="J5322" s="184">
        <f>IF(F5322="USD", E5322, E5322 * IFERROR(VLOOKUP(F5322, EXCHANGE_RATE!A:B, 2, FALSE), "Currency not found"))</f>
        <v>2.1</v>
      </c>
      <c r="K5322" s="184">
        <f t="shared" si="485"/>
        <v>2.1</v>
      </c>
      <c r="L5322" s="184">
        <f>IF(C5322="MTS", B5322, B5322 * IFERROR(VLOOKUP(C5322, 'QTY_CONVERSIONS '!A:B, 2, FALSE), "Units not  found"))</f>
        <v>0.4</v>
      </c>
      <c r="M5322" s="185">
        <f t="shared" si="486"/>
        <v>840</v>
      </c>
      <c r="N5322" s="143" t="str">
        <f>IFERROR(VLOOKUP(D5322, Product_Category!A:B, 2, FALSE), "Uncategorized")</f>
        <v>MCC</v>
      </c>
      <c r="O5322" s="186">
        <f t="shared" si="484"/>
        <v>2100</v>
      </c>
      <c r="P5322" s="185">
        <f t="shared" si="487"/>
        <v>840</v>
      </c>
      <c r="Q5322" s="143">
        <v>2024</v>
      </c>
      <c r="R5322" s="143" t="str">
        <f>IFERROR(VLOOKUP(G5322,'SOURCE COMPANY'!A:B, 2, FALSE), "")</f>
        <v>MDC PHARMA</v>
      </c>
      <c r="S5322" s="143" t="str">
        <f>IFERROR(VLOOKUP(H5322,'CUSTOMER NAME'!A:B, 2, FALSE), "")</f>
        <v>SNOW PHARMA</v>
      </c>
    </row>
    <row r="5323" spans="1:19">
      <c r="A5323" s="264" t="s">
        <v>804</v>
      </c>
      <c r="B5323" s="265">
        <v>600</v>
      </c>
      <c r="C5323" s="265" t="s">
        <v>7</v>
      </c>
      <c r="D5323" s="265" t="s">
        <v>3897</v>
      </c>
      <c r="E5323" s="265">
        <v>14.2</v>
      </c>
      <c r="F5323" s="265" t="s">
        <v>9</v>
      </c>
      <c r="G5323" s="265" t="s">
        <v>4268</v>
      </c>
      <c r="H5323" s="266" t="s">
        <v>4269</v>
      </c>
      <c r="I5323" s="143" t="s">
        <v>4467</v>
      </c>
      <c r="J5323" s="184">
        <f>IF(F5323="USD", E5323, E5323 * IFERROR(VLOOKUP(F5323, EXCHANGE_RATE!A:B, 2, FALSE), "Currency not found"))</f>
        <v>14.2</v>
      </c>
      <c r="K5323" s="184">
        <f t="shared" si="485"/>
        <v>14.2</v>
      </c>
      <c r="L5323" s="184">
        <f>IF(C5323="MTS", B5323, B5323 * IFERROR(VLOOKUP(C5323, 'QTY_CONVERSIONS '!A:B, 2, FALSE), "Units not  found"))</f>
        <v>0.6</v>
      </c>
      <c r="M5323" s="185">
        <f t="shared" si="486"/>
        <v>8520</v>
      </c>
      <c r="N5323" s="143" t="str">
        <f>IFERROR(VLOOKUP(D5323, Product_Category!A:B, 2, FALSE), "Uncategorized")</f>
        <v>CROSCARMELLOSE SODIUM</v>
      </c>
      <c r="O5323" s="186">
        <f t="shared" si="484"/>
        <v>14200</v>
      </c>
      <c r="P5323" s="185">
        <f t="shared" si="487"/>
        <v>8520</v>
      </c>
      <c r="Q5323" s="143">
        <v>2024</v>
      </c>
      <c r="R5323" s="143" t="str">
        <f>IFERROR(VLOOKUP(G5323,'SOURCE COMPANY'!A:B, 2, FALSE), "")</f>
        <v>Pharvinex Healthcare</v>
      </c>
      <c r="S5323" s="143" t="str">
        <f>IFERROR(VLOOKUP(H5323,'CUSTOMER NAME'!A:B, 2, FALSE), "")</f>
        <v>Eurl Pharmalliance</v>
      </c>
    </row>
    <row r="5324" spans="1:19">
      <c r="A5324" s="264" t="s">
        <v>804</v>
      </c>
      <c r="B5324" s="265">
        <v>9000</v>
      </c>
      <c r="C5324" s="265" t="s">
        <v>7</v>
      </c>
      <c r="D5324" s="265" t="s">
        <v>2063</v>
      </c>
      <c r="E5324" s="265">
        <v>3.18</v>
      </c>
      <c r="F5324" s="265" t="s">
        <v>9</v>
      </c>
      <c r="G5324" s="265" t="s">
        <v>4270</v>
      </c>
      <c r="H5324" s="266" t="s">
        <v>4271</v>
      </c>
      <c r="I5324" s="143" t="s">
        <v>4467</v>
      </c>
      <c r="J5324" s="184">
        <f>IF(F5324="USD", E5324, E5324 * IFERROR(VLOOKUP(F5324, EXCHANGE_RATE!A:B, 2, FALSE), "Currency not found"))</f>
        <v>3.18</v>
      </c>
      <c r="K5324" s="184">
        <f t="shared" si="485"/>
        <v>3.18</v>
      </c>
      <c r="L5324" s="184">
        <f>IF(C5324="MTS", B5324, B5324 * IFERROR(VLOOKUP(C5324, 'QTY_CONVERSIONS '!A:B, 2, FALSE), "Units not  found"))</f>
        <v>9</v>
      </c>
      <c r="M5324" s="185">
        <f t="shared" si="486"/>
        <v>28620</v>
      </c>
      <c r="N5324" s="143" t="str">
        <f>IFERROR(VLOOKUP(D5324, Product_Category!A:B, 2, FALSE), "Uncategorized")</f>
        <v>MCC</v>
      </c>
      <c r="O5324" s="186">
        <f t="shared" si="484"/>
        <v>3180</v>
      </c>
      <c r="P5324" s="185">
        <f t="shared" si="487"/>
        <v>28620</v>
      </c>
      <c r="Q5324" s="143">
        <v>2024</v>
      </c>
      <c r="R5324" s="143" t="str">
        <f>IFERROR(VLOOKUP(G5324,'SOURCE COMPANY'!A:B, 2, FALSE), "")</f>
        <v>RANQ</v>
      </c>
      <c r="S5324" s="143" t="str">
        <f>IFERROR(VLOOKUP(H5324,'CUSTOMER NAME'!A:B, 2, FALSE), "")</f>
        <v>Sanofi</v>
      </c>
    </row>
    <row r="5325" spans="1:19">
      <c r="A5325" s="264" t="s">
        <v>804</v>
      </c>
      <c r="B5325" s="265">
        <v>190</v>
      </c>
      <c r="C5325" s="265" t="s">
        <v>7</v>
      </c>
      <c r="D5325" s="265" t="s">
        <v>798</v>
      </c>
      <c r="E5325" s="265">
        <v>5</v>
      </c>
      <c r="F5325" s="265" t="s">
        <v>9</v>
      </c>
      <c r="G5325" s="265" t="s">
        <v>4272</v>
      </c>
      <c r="H5325" s="266" t="s">
        <v>4273</v>
      </c>
      <c r="I5325" s="143" t="s">
        <v>4467</v>
      </c>
      <c r="J5325" s="184">
        <f>IF(F5325="USD", E5325, E5325 * IFERROR(VLOOKUP(F5325, EXCHANGE_RATE!A:B, 2, FALSE), "Currency not found"))</f>
        <v>5</v>
      </c>
      <c r="K5325" s="184">
        <f t="shared" si="485"/>
        <v>5</v>
      </c>
      <c r="L5325" s="184">
        <f>IF(C5325="MTS", B5325, B5325 * IFERROR(VLOOKUP(C5325, 'QTY_CONVERSIONS '!A:B, 2, FALSE), "Units not  found"))</f>
        <v>0.19</v>
      </c>
      <c r="M5325" s="185">
        <f t="shared" si="486"/>
        <v>950</v>
      </c>
      <c r="N5325" s="143" t="str">
        <f>IFERROR(VLOOKUP(D5325, Product_Category!A:B, 2, FALSE), "Uncategorized")</f>
        <v>CMC</v>
      </c>
      <c r="O5325" s="186">
        <f t="shared" si="484"/>
        <v>5000</v>
      </c>
      <c r="P5325" s="185">
        <f t="shared" si="487"/>
        <v>950</v>
      </c>
      <c r="Q5325" s="143">
        <v>2024</v>
      </c>
      <c r="R5325" s="143" t="str">
        <f>IFERROR(VLOOKUP(G5325,'SOURCE COMPANY'!A:B, 2, FALSE), "")</f>
        <v>VASU HEALTHCARE</v>
      </c>
      <c r="S5325" s="143" t="str">
        <f>IFERROR(VLOOKUP(H5325,'CUSTOMER NAME'!A:B, 2, FALSE), "")</f>
        <v>SARL KALOS PHARMA</v>
      </c>
    </row>
    <row r="5326" spans="1:19">
      <c r="A5326" s="264" t="s">
        <v>804</v>
      </c>
      <c r="B5326" s="265">
        <v>1100</v>
      </c>
      <c r="C5326" s="265" t="s">
        <v>7</v>
      </c>
      <c r="D5326" s="265" t="s">
        <v>3003</v>
      </c>
      <c r="E5326" s="265">
        <v>17.649999999999999</v>
      </c>
      <c r="F5326" s="265" t="s">
        <v>9</v>
      </c>
      <c r="G5326" s="265" t="s">
        <v>4274</v>
      </c>
      <c r="H5326" s="266" t="s">
        <v>4275</v>
      </c>
      <c r="I5326" s="143" t="s">
        <v>4467</v>
      </c>
      <c r="J5326" s="184">
        <f>IF(F5326="USD", E5326, E5326 * IFERROR(VLOOKUP(F5326, EXCHANGE_RATE!A:B, 2, FALSE), "Currency not found"))</f>
        <v>17.649999999999999</v>
      </c>
      <c r="K5326" s="184">
        <f t="shared" si="485"/>
        <v>17.649999999999999</v>
      </c>
      <c r="L5326" s="184">
        <f>IF(C5326="MTS", B5326, B5326 * IFERROR(VLOOKUP(C5326, 'QTY_CONVERSIONS '!A:B, 2, FALSE), "Units not  found"))</f>
        <v>1.1000000000000001</v>
      </c>
      <c r="M5326" s="185">
        <f t="shared" si="486"/>
        <v>19415</v>
      </c>
      <c r="N5326" s="143" t="str">
        <f>IFERROR(VLOOKUP(D5326, Product_Category!A:B, 2, FALSE), "Uncategorized")</f>
        <v>MCC</v>
      </c>
      <c r="O5326" s="186">
        <f t="shared" si="484"/>
        <v>17650</v>
      </c>
      <c r="P5326" s="185">
        <f t="shared" si="487"/>
        <v>19415</v>
      </c>
      <c r="Q5326" s="143">
        <v>2024</v>
      </c>
      <c r="R5326" s="143" t="str">
        <f>IFERROR(VLOOKUP(G5326,'SOURCE COMPANY'!A:B, 2, FALSE), "")</f>
        <v>H Jules &amp; Company</v>
      </c>
      <c r="S5326" s="143" t="str">
        <f>IFERROR(VLOOKUP(H5326,'CUSTOMER NAME'!A:B, 2, FALSE), "")</f>
        <v>SPA Group</v>
      </c>
    </row>
    <row r="5327" spans="1:19">
      <c r="A5327" s="264" t="s">
        <v>804</v>
      </c>
      <c r="B5327" s="265">
        <v>1040</v>
      </c>
      <c r="C5327" s="265" t="s">
        <v>7</v>
      </c>
      <c r="D5327" s="265" t="s">
        <v>3001</v>
      </c>
      <c r="E5327" s="265">
        <v>17.5</v>
      </c>
      <c r="F5327" s="265" t="s">
        <v>9</v>
      </c>
      <c r="G5327" s="265" t="s">
        <v>4274</v>
      </c>
      <c r="H5327" s="266" t="s">
        <v>4275</v>
      </c>
      <c r="I5327" s="143" t="s">
        <v>4467</v>
      </c>
      <c r="J5327" s="184">
        <f>IF(F5327="USD", E5327, E5327 * IFERROR(VLOOKUP(F5327, EXCHANGE_RATE!A:B, 2, FALSE), "Currency not found"))</f>
        <v>17.5</v>
      </c>
      <c r="K5327" s="184">
        <f t="shared" si="485"/>
        <v>17.5</v>
      </c>
      <c r="L5327" s="184">
        <f>IF(C5327="MTS", B5327, B5327 * IFERROR(VLOOKUP(C5327, 'QTY_CONVERSIONS '!A:B, 2, FALSE), "Units not  found"))</f>
        <v>1.04</v>
      </c>
      <c r="M5327" s="185">
        <f t="shared" si="486"/>
        <v>18200</v>
      </c>
      <c r="N5327" s="143" t="str">
        <f>IFERROR(VLOOKUP(D5327, Product_Category!A:B, 2, FALSE), "Uncategorized")</f>
        <v>MCC</v>
      </c>
      <c r="O5327" s="186">
        <f t="shared" si="484"/>
        <v>17500</v>
      </c>
      <c r="P5327" s="185">
        <f t="shared" si="487"/>
        <v>18200</v>
      </c>
      <c r="Q5327" s="143">
        <v>2024</v>
      </c>
      <c r="R5327" s="143" t="str">
        <f>IFERROR(VLOOKUP(G5327,'SOURCE COMPANY'!A:B, 2, FALSE), "")</f>
        <v>H Jules &amp; Company</v>
      </c>
      <c r="S5327" s="143" t="str">
        <f>IFERROR(VLOOKUP(H5327,'CUSTOMER NAME'!A:B, 2, FALSE), "")</f>
        <v>SPA Group</v>
      </c>
    </row>
    <row r="5328" spans="1:19">
      <c r="A5328" s="264" t="s">
        <v>804</v>
      </c>
      <c r="B5328" s="265">
        <v>50</v>
      </c>
      <c r="C5328" s="265" t="s">
        <v>7</v>
      </c>
      <c r="D5328" s="265" t="s">
        <v>4230</v>
      </c>
      <c r="E5328" s="265">
        <v>20.18</v>
      </c>
      <c r="F5328" s="265" t="s">
        <v>9</v>
      </c>
      <c r="G5328" s="265" t="s">
        <v>4274</v>
      </c>
      <c r="H5328" s="266" t="s">
        <v>4275</v>
      </c>
      <c r="I5328" s="143" t="s">
        <v>4467</v>
      </c>
      <c r="J5328" s="184">
        <f>IF(F5328="USD", E5328, E5328 * IFERROR(VLOOKUP(F5328, EXCHANGE_RATE!A:B, 2, FALSE), "Currency not found"))</f>
        <v>20.18</v>
      </c>
      <c r="K5328" s="184">
        <f t="shared" si="485"/>
        <v>20.18</v>
      </c>
      <c r="L5328" s="184">
        <f>IF(C5328="MTS", B5328, B5328 * IFERROR(VLOOKUP(C5328, 'QTY_CONVERSIONS '!A:B, 2, FALSE), "Units not  found"))</f>
        <v>0.05</v>
      </c>
      <c r="M5328" s="185">
        <f t="shared" si="486"/>
        <v>1009</v>
      </c>
      <c r="N5328" s="143" t="str">
        <f>IFERROR(VLOOKUP(D5328, Product_Category!A:B, 2, FALSE), "Uncategorized")</f>
        <v>MCC</v>
      </c>
      <c r="O5328" s="186">
        <f t="shared" si="484"/>
        <v>20180</v>
      </c>
      <c r="P5328" s="185">
        <f t="shared" si="487"/>
        <v>1009</v>
      </c>
      <c r="Q5328" s="143">
        <v>2024</v>
      </c>
      <c r="R5328" s="143" t="str">
        <f>IFERROR(VLOOKUP(G5328,'SOURCE COMPANY'!A:B, 2, FALSE), "")</f>
        <v>H Jules &amp; Company</v>
      </c>
      <c r="S5328" s="143" t="str">
        <f>IFERROR(VLOOKUP(H5328,'CUSTOMER NAME'!A:B, 2, FALSE), "")</f>
        <v>SPA Group</v>
      </c>
    </row>
    <row r="5329" spans="1:19">
      <c r="A5329" s="267" t="s">
        <v>804</v>
      </c>
      <c r="B5329" s="268">
        <v>210</v>
      </c>
      <c r="C5329" s="268" t="s">
        <v>7</v>
      </c>
      <c r="D5329" s="268" t="s">
        <v>3897</v>
      </c>
      <c r="E5329" s="268">
        <v>34.25</v>
      </c>
      <c r="F5329" s="268" t="s">
        <v>9</v>
      </c>
      <c r="G5329" s="268" t="s">
        <v>4274</v>
      </c>
      <c r="H5329" s="269" t="s">
        <v>4275</v>
      </c>
      <c r="I5329" s="143" t="s">
        <v>4467</v>
      </c>
      <c r="J5329" s="184">
        <f>IF(F5329="USD", E5329, E5329 * IFERROR(VLOOKUP(F5329, EXCHANGE_RATE!A:B, 2, FALSE), "Currency not found"))</f>
        <v>34.25</v>
      </c>
      <c r="K5329" s="184">
        <f t="shared" si="485"/>
        <v>34.25</v>
      </c>
      <c r="L5329" s="184">
        <f>IF(C5329="MTS", B5329, B5329 * IFERROR(VLOOKUP(C5329, 'QTY_CONVERSIONS '!A:B, 2, FALSE), "Units not  found"))</f>
        <v>0.21</v>
      </c>
      <c r="M5329" s="185">
        <f t="shared" si="486"/>
        <v>7192.5</v>
      </c>
      <c r="N5329" s="143" t="str">
        <f>IFERROR(VLOOKUP(D5329, Product_Category!A:B, 2, FALSE), "Uncategorized")</f>
        <v>CROSCARMELLOSE SODIUM</v>
      </c>
      <c r="O5329" s="186">
        <f t="shared" si="484"/>
        <v>34250</v>
      </c>
      <c r="P5329" s="185">
        <f t="shared" si="487"/>
        <v>7192.5</v>
      </c>
      <c r="Q5329" s="143">
        <v>2024</v>
      </c>
      <c r="R5329" s="143" t="str">
        <f>IFERROR(VLOOKUP(G5329,'SOURCE COMPANY'!A:B, 2, FALSE), "")</f>
        <v>H Jules &amp; Company</v>
      </c>
      <c r="S5329" s="143" t="str">
        <f>IFERROR(VLOOKUP(H5329,'CUSTOMER NAME'!A:B, 2, FALSE), "")</f>
        <v>SPA Group</v>
      </c>
    </row>
    <row r="5330" spans="1:19">
      <c r="A5330" s="270" t="s">
        <v>807</v>
      </c>
      <c r="B5330" s="271">
        <v>3000</v>
      </c>
      <c r="C5330" s="271" t="s">
        <v>7</v>
      </c>
      <c r="D5330" s="271" t="s">
        <v>173</v>
      </c>
      <c r="E5330" s="271">
        <v>3.65</v>
      </c>
      <c r="F5330" s="271" t="s">
        <v>9</v>
      </c>
      <c r="G5330" s="271" t="s">
        <v>4276</v>
      </c>
      <c r="H5330" s="272" t="s">
        <v>4277</v>
      </c>
      <c r="I5330" s="143" t="s">
        <v>4467</v>
      </c>
      <c r="J5330" s="184">
        <f>IF(F5330="USD", E5330, E5330 * IFERROR(VLOOKUP(F5330, EXCHANGE_RATE!A:B, 2, FALSE), "Currency not found"))</f>
        <v>3.65</v>
      </c>
      <c r="K5330" s="184">
        <f t="shared" si="485"/>
        <v>3.65</v>
      </c>
      <c r="L5330" s="184">
        <f>IF(C5330="MTS", B5330, B5330 * IFERROR(VLOOKUP(C5330, 'QTY_CONVERSIONS '!A:B, 2, FALSE), "Units not  found"))</f>
        <v>3</v>
      </c>
      <c r="M5330" s="185">
        <f t="shared" si="486"/>
        <v>10950</v>
      </c>
      <c r="N5330" s="143" t="str">
        <f>IFERROR(VLOOKUP(D5330, Product_Category!A:B, 2, FALSE), "Uncategorized")</f>
        <v>SSG</v>
      </c>
      <c r="O5330" s="186">
        <f t="shared" si="484"/>
        <v>3650</v>
      </c>
      <c r="P5330" s="185">
        <f t="shared" si="487"/>
        <v>10950</v>
      </c>
      <c r="Q5330" s="143">
        <v>2024</v>
      </c>
      <c r="R5330" s="143" t="str">
        <f>IFERROR(VLOOKUP(G5330,'SOURCE COMPANY'!A:B, 2, FALSE), "")</f>
        <v>GEMINI EXPORTS</v>
      </c>
      <c r="S5330" s="143" t="str">
        <f>IFERROR(VLOOKUP(H5330,'CUSTOMER NAME'!A:B, 2, FALSE), "")</f>
        <v>TO THE ORDER OF</v>
      </c>
    </row>
    <row r="5331" spans="1:19">
      <c r="A5331" s="264" t="s">
        <v>812</v>
      </c>
      <c r="B5331" s="265">
        <v>1100</v>
      </c>
      <c r="C5331" s="265" t="s">
        <v>7</v>
      </c>
      <c r="D5331" s="265" t="s">
        <v>769</v>
      </c>
      <c r="E5331" s="265">
        <v>2.75</v>
      </c>
      <c r="F5331" s="265" t="s">
        <v>9</v>
      </c>
      <c r="G5331" s="265" t="s">
        <v>4053</v>
      </c>
      <c r="H5331" s="266" t="s">
        <v>4278</v>
      </c>
      <c r="I5331" s="143" t="s">
        <v>4467</v>
      </c>
      <c r="J5331" s="184">
        <f>IF(F5331="USD", E5331, E5331 * IFERROR(VLOOKUP(F5331, EXCHANGE_RATE!A:B, 2, FALSE), "Currency not found"))</f>
        <v>2.75</v>
      </c>
      <c r="K5331" s="184">
        <f t="shared" si="485"/>
        <v>2.75</v>
      </c>
      <c r="L5331" s="184">
        <f>IF(C5331="MTS", B5331, B5331 * IFERROR(VLOOKUP(C5331, 'QTY_CONVERSIONS '!A:B, 2, FALSE), "Units not  found"))</f>
        <v>1.1000000000000001</v>
      </c>
      <c r="M5331" s="185">
        <f t="shared" si="486"/>
        <v>3025</v>
      </c>
      <c r="N5331" s="143" t="str">
        <f>IFERROR(VLOOKUP(D5331, Product_Category!A:B, 2, FALSE), "Uncategorized")</f>
        <v>MCC</v>
      </c>
      <c r="O5331" s="186">
        <f t="shared" si="484"/>
        <v>2750</v>
      </c>
      <c r="P5331" s="185">
        <f t="shared" si="487"/>
        <v>3025.0000000000005</v>
      </c>
      <c r="Q5331" s="143">
        <v>2024</v>
      </c>
      <c r="R5331" s="143" t="str">
        <f>IFERROR(VLOOKUP(G5331,'SOURCE COMPANY'!A:B, 2, FALSE), "")</f>
        <v>JRS PHARMA</v>
      </c>
      <c r="S5331" s="143" t="str">
        <f>IFERROR(VLOOKUP(H5331,'CUSTOMER NAME'!A:B, 2, FALSE), "")</f>
        <v>DKSH PERFORMANCE</v>
      </c>
    </row>
    <row r="5332" spans="1:19">
      <c r="A5332" s="264" t="s">
        <v>812</v>
      </c>
      <c r="B5332" s="265">
        <v>1000</v>
      </c>
      <c r="C5332" s="265" t="s">
        <v>7</v>
      </c>
      <c r="D5332" s="265" t="s">
        <v>1015</v>
      </c>
      <c r="E5332" s="265">
        <v>3.2</v>
      </c>
      <c r="F5332" s="265" t="s">
        <v>9</v>
      </c>
      <c r="G5332" s="265" t="s">
        <v>4053</v>
      </c>
      <c r="H5332" s="266" t="s">
        <v>4278</v>
      </c>
      <c r="I5332" s="143" t="s">
        <v>4467</v>
      </c>
      <c r="J5332" s="184">
        <f>IF(F5332="USD", E5332, E5332 * IFERROR(VLOOKUP(F5332, EXCHANGE_RATE!A:B, 2, FALSE), "Currency not found"))</f>
        <v>3.2</v>
      </c>
      <c r="K5332" s="184">
        <f t="shared" si="485"/>
        <v>3.2</v>
      </c>
      <c r="L5332" s="184">
        <f>IF(C5332="MTS", B5332, B5332 * IFERROR(VLOOKUP(C5332, 'QTY_CONVERSIONS '!A:B, 2, FALSE), "Units not  found"))</f>
        <v>1</v>
      </c>
      <c r="M5332" s="185">
        <f t="shared" si="486"/>
        <v>3200</v>
      </c>
      <c r="N5332" s="143" t="str">
        <f>IFERROR(VLOOKUP(D5332, Product_Category!A:B, 2, FALSE), "Uncategorized")</f>
        <v>MCC</v>
      </c>
      <c r="O5332" s="186">
        <f t="shared" si="484"/>
        <v>3200</v>
      </c>
      <c r="P5332" s="185">
        <f t="shared" si="487"/>
        <v>3200</v>
      </c>
      <c r="Q5332" s="143">
        <v>2024</v>
      </c>
      <c r="R5332" s="143" t="str">
        <f>IFERROR(VLOOKUP(G5332,'SOURCE COMPANY'!A:B, 2, FALSE), "")</f>
        <v>JRS PHARMA</v>
      </c>
      <c r="S5332" s="143" t="str">
        <f>IFERROR(VLOOKUP(H5332,'CUSTOMER NAME'!A:B, 2, FALSE), "")</f>
        <v>DKSH PERFORMANCE</v>
      </c>
    </row>
    <row r="5333" spans="1:19">
      <c r="A5333" s="264" t="s">
        <v>812</v>
      </c>
      <c r="B5333" s="265">
        <v>3000</v>
      </c>
      <c r="C5333" s="265" t="s">
        <v>7</v>
      </c>
      <c r="D5333" s="265" t="s">
        <v>3897</v>
      </c>
      <c r="E5333" s="265">
        <v>10.75</v>
      </c>
      <c r="F5333" s="265" t="s">
        <v>9</v>
      </c>
      <c r="G5333" s="265" t="s">
        <v>4053</v>
      </c>
      <c r="H5333" s="266" t="s">
        <v>4278</v>
      </c>
      <c r="I5333" s="143" t="s">
        <v>4467</v>
      </c>
      <c r="J5333" s="184">
        <f>IF(F5333="USD", E5333, E5333 * IFERROR(VLOOKUP(F5333, EXCHANGE_RATE!A:B, 2, FALSE), "Currency not found"))</f>
        <v>10.75</v>
      </c>
      <c r="K5333" s="184">
        <f t="shared" si="485"/>
        <v>10.75</v>
      </c>
      <c r="L5333" s="184">
        <f>IF(C5333="MTS", B5333, B5333 * IFERROR(VLOOKUP(C5333, 'QTY_CONVERSIONS '!A:B, 2, FALSE), "Units not  found"))</f>
        <v>3</v>
      </c>
      <c r="M5333" s="185">
        <f t="shared" si="486"/>
        <v>32250</v>
      </c>
      <c r="N5333" s="143" t="str">
        <f>IFERROR(VLOOKUP(D5333, Product_Category!A:B, 2, FALSE), "Uncategorized")</f>
        <v>CROSCARMELLOSE SODIUM</v>
      </c>
      <c r="O5333" s="186">
        <f t="shared" si="484"/>
        <v>10750</v>
      </c>
      <c r="P5333" s="185">
        <f t="shared" si="487"/>
        <v>32250</v>
      </c>
      <c r="Q5333" s="143">
        <v>2024</v>
      </c>
      <c r="R5333" s="143" t="str">
        <f>IFERROR(VLOOKUP(G5333,'SOURCE COMPANY'!A:B, 2, FALSE), "")</f>
        <v>JRS PHARMA</v>
      </c>
      <c r="S5333" s="143" t="str">
        <f>IFERROR(VLOOKUP(H5333,'CUSTOMER NAME'!A:B, 2, FALSE), "")</f>
        <v>DKSH PERFORMANCE</v>
      </c>
    </row>
    <row r="5334" spans="1:19">
      <c r="A5334" s="264" t="s">
        <v>812</v>
      </c>
      <c r="B5334" s="265">
        <v>6720.0000000000009</v>
      </c>
      <c r="C5334" s="265" t="s">
        <v>7</v>
      </c>
      <c r="D5334" s="265" t="s">
        <v>2691</v>
      </c>
      <c r="E5334" s="265">
        <v>2.15</v>
      </c>
      <c r="F5334" s="265" t="s">
        <v>9</v>
      </c>
      <c r="G5334" s="265" t="s">
        <v>4279</v>
      </c>
      <c r="H5334" s="266" t="s">
        <v>4277</v>
      </c>
      <c r="I5334" s="143" t="s">
        <v>4467</v>
      </c>
      <c r="J5334" s="184">
        <f>IF(F5334="USD", E5334, E5334 * IFERROR(VLOOKUP(F5334, EXCHANGE_RATE!A:B, 2, FALSE), "Currency not found"))</f>
        <v>2.15</v>
      </c>
      <c r="K5334" s="184">
        <f t="shared" si="485"/>
        <v>2.15</v>
      </c>
      <c r="L5334" s="184">
        <f>IF(C5334="MTS", B5334, B5334 * IFERROR(VLOOKUP(C5334, 'QTY_CONVERSIONS '!A:B, 2, FALSE), "Units not  found"))</f>
        <v>6.7200000000000006</v>
      </c>
      <c r="M5334" s="185">
        <f t="shared" si="486"/>
        <v>14448.000000000002</v>
      </c>
      <c r="N5334" s="143" t="str">
        <f>IFERROR(VLOOKUP(D5334, Product_Category!A:B, 2, FALSE), "Uncategorized")</f>
        <v>MCC</v>
      </c>
      <c r="O5334" s="186">
        <f t="shared" si="484"/>
        <v>2150</v>
      </c>
      <c r="P5334" s="185">
        <f t="shared" si="487"/>
        <v>14448.000000000002</v>
      </c>
      <c r="Q5334" s="143">
        <v>2024</v>
      </c>
      <c r="R5334" s="143" t="str">
        <f>IFERROR(VLOOKUP(G5334,'SOURCE COMPANY'!A:B, 2, FALSE), "")</f>
        <v>Sigachi Industries limited</v>
      </c>
      <c r="S5334" s="143" t="str">
        <f>IFERROR(VLOOKUP(H5334,'CUSTOMER NAME'!A:B, 2, FALSE), "")</f>
        <v>TO THE ORDER OF</v>
      </c>
    </row>
    <row r="5335" spans="1:19">
      <c r="A5335" s="264" t="s">
        <v>812</v>
      </c>
      <c r="B5335" s="265">
        <v>8160.0000000000009</v>
      </c>
      <c r="C5335" s="265" t="s">
        <v>7</v>
      </c>
      <c r="D5335" s="265" t="s">
        <v>2691</v>
      </c>
      <c r="E5335" s="265">
        <v>2.15</v>
      </c>
      <c r="F5335" s="265" t="s">
        <v>9</v>
      </c>
      <c r="G5335" s="265" t="s">
        <v>4279</v>
      </c>
      <c r="H5335" s="266" t="s">
        <v>4277</v>
      </c>
      <c r="I5335" s="143" t="s">
        <v>4467</v>
      </c>
      <c r="J5335" s="184">
        <f>IF(F5335="USD", E5335, E5335 * IFERROR(VLOOKUP(F5335, EXCHANGE_RATE!A:B, 2, FALSE), "Currency not found"))</f>
        <v>2.15</v>
      </c>
      <c r="K5335" s="184">
        <f t="shared" si="485"/>
        <v>2.15</v>
      </c>
      <c r="L5335" s="184">
        <f>IF(C5335="MTS", B5335, B5335 * IFERROR(VLOOKUP(C5335, 'QTY_CONVERSIONS '!A:B, 2, FALSE), "Units not  found"))</f>
        <v>8.1600000000000019</v>
      </c>
      <c r="M5335" s="185">
        <f t="shared" ref="M5335:M5398" si="488">B5335*K5335</f>
        <v>17544</v>
      </c>
      <c r="N5335" s="143" t="str">
        <f>IFERROR(VLOOKUP(D5335, Product_Category!A:B, 2, FALSE), "Uncategorized")</f>
        <v>MCC</v>
      </c>
      <c r="O5335" s="186">
        <f t="shared" si="484"/>
        <v>2150</v>
      </c>
      <c r="P5335" s="185">
        <f t="shared" ref="P5335:P5398" si="489">L5335*O5335</f>
        <v>17544.000000000004</v>
      </c>
      <c r="Q5335" s="143">
        <v>2024</v>
      </c>
      <c r="R5335" s="143" t="str">
        <f>IFERROR(VLOOKUP(G5335,'SOURCE COMPANY'!A:B, 2, FALSE), "")</f>
        <v>Sigachi Industries limited</v>
      </c>
      <c r="S5335" s="143" t="str">
        <f>IFERROR(VLOOKUP(H5335,'CUSTOMER NAME'!A:B, 2, FALSE), "")</f>
        <v>TO THE ORDER OF</v>
      </c>
    </row>
    <row r="5336" spans="1:19">
      <c r="A5336" s="264" t="s">
        <v>812</v>
      </c>
      <c r="B5336" s="265">
        <v>9120</v>
      </c>
      <c r="C5336" s="265" t="s">
        <v>7</v>
      </c>
      <c r="D5336" s="265" t="s">
        <v>2691</v>
      </c>
      <c r="E5336" s="265">
        <v>2.15</v>
      </c>
      <c r="F5336" s="265" t="s">
        <v>9</v>
      </c>
      <c r="G5336" s="265" t="s">
        <v>4279</v>
      </c>
      <c r="H5336" s="266" t="s">
        <v>4277</v>
      </c>
      <c r="I5336" s="143" t="s">
        <v>4467</v>
      </c>
      <c r="J5336" s="184">
        <f>IF(F5336="USD", E5336, E5336 * IFERROR(VLOOKUP(F5336, EXCHANGE_RATE!A:B, 2, FALSE), "Currency not found"))</f>
        <v>2.15</v>
      </c>
      <c r="K5336" s="184">
        <f t="shared" si="485"/>
        <v>2.15</v>
      </c>
      <c r="L5336" s="184">
        <f>IF(C5336="MTS", B5336, B5336 * IFERROR(VLOOKUP(C5336, 'QTY_CONVERSIONS '!A:B, 2, FALSE), "Units not  found"))</f>
        <v>9.120000000000001</v>
      </c>
      <c r="M5336" s="185">
        <f t="shared" si="488"/>
        <v>19608</v>
      </c>
      <c r="N5336" s="143" t="str">
        <f>IFERROR(VLOOKUP(D5336, Product_Category!A:B, 2, FALSE), "Uncategorized")</f>
        <v>MCC</v>
      </c>
      <c r="O5336" s="186">
        <f t="shared" si="484"/>
        <v>2150</v>
      </c>
      <c r="P5336" s="185">
        <f t="shared" si="489"/>
        <v>19608.000000000004</v>
      </c>
      <c r="Q5336" s="143">
        <v>2024</v>
      </c>
      <c r="R5336" s="143" t="str">
        <f>IFERROR(VLOOKUP(G5336,'SOURCE COMPANY'!A:B, 2, FALSE), "")</f>
        <v>Sigachi Industries limited</v>
      </c>
      <c r="S5336" s="143" t="str">
        <f>IFERROR(VLOOKUP(H5336,'CUSTOMER NAME'!A:B, 2, FALSE), "")</f>
        <v>TO THE ORDER OF</v>
      </c>
    </row>
    <row r="5337" spans="1:19">
      <c r="A5337" s="264" t="s">
        <v>812</v>
      </c>
      <c r="B5337" s="265">
        <v>12000</v>
      </c>
      <c r="C5337" s="265" t="s">
        <v>7</v>
      </c>
      <c r="D5337" s="265" t="s">
        <v>3897</v>
      </c>
      <c r="E5337" s="265">
        <v>5.9</v>
      </c>
      <c r="F5337" s="265" t="s">
        <v>9</v>
      </c>
      <c r="G5337" s="265" t="s">
        <v>4280</v>
      </c>
      <c r="H5337" s="266" t="s">
        <v>4277</v>
      </c>
      <c r="I5337" s="143" t="s">
        <v>4467</v>
      </c>
      <c r="J5337" s="184">
        <f>IF(F5337="USD", E5337, E5337 * IFERROR(VLOOKUP(F5337, EXCHANGE_RATE!A:B, 2, FALSE), "Currency not found"))</f>
        <v>5.9</v>
      </c>
      <c r="K5337" s="184">
        <f t="shared" si="485"/>
        <v>5.9</v>
      </c>
      <c r="L5337" s="184">
        <f>IF(C5337="MTS", B5337, B5337 * IFERROR(VLOOKUP(C5337, 'QTY_CONVERSIONS '!A:B, 2, FALSE), "Units not  found"))</f>
        <v>12</v>
      </c>
      <c r="M5337" s="185">
        <f t="shared" si="488"/>
        <v>70800</v>
      </c>
      <c r="N5337" s="143" t="str">
        <f>IFERROR(VLOOKUP(D5337, Product_Category!A:B, 2, FALSE), "Uncategorized")</f>
        <v>CROSCARMELLOSE SODIUM</v>
      </c>
      <c r="O5337" s="186">
        <f t="shared" si="484"/>
        <v>5900</v>
      </c>
      <c r="P5337" s="185">
        <f t="shared" si="489"/>
        <v>70800</v>
      </c>
      <c r="Q5337" s="143">
        <v>2024</v>
      </c>
      <c r="R5337" s="143" t="str">
        <f>IFERROR(VLOOKUP(G5337,'SOURCE COMPANY'!A:B, 2, FALSE), "")</f>
        <v>VASA PHARMA</v>
      </c>
      <c r="S5337" s="143" t="str">
        <f>IFERROR(VLOOKUP(H5337,'CUSTOMER NAME'!A:B, 2, FALSE), "")</f>
        <v>TO THE ORDER OF</v>
      </c>
    </row>
    <row r="5338" spans="1:19">
      <c r="A5338" s="264" t="s">
        <v>812</v>
      </c>
      <c r="B5338" s="265">
        <v>12000</v>
      </c>
      <c r="C5338" s="265" t="s">
        <v>7</v>
      </c>
      <c r="D5338" s="265" t="s">
        <v>910</v>
      </c>
      <c r="E5338" s="265">
        <v>2.2000000000000002</v>
      </c>
      <c r="F5338" s="265" t="s">
        <v>9</v>
      </c>
      <c r="G5338" s="265" t="s">
        <v>4280</v>
      </c>
      <c r="H5338" s="266" t="s">
        <v>4277</v>
      </c>
      <c r="I5338" s="143" t="s">
        <v>4467</v>
      </c>
      <c r="J5338" s="184">
        <f>IF(F5338="USD", E5338, E5338 * IFERROR(VLOOKUP(F5338, EXCHANGE_RATE!A:B, 2, FALSE), "Currency not found"))</f>
        <v>2.2000000000000002</v>
      </c>
      <c r="K5338" s="184">
        <f t="shared" si="485"/>
        <v>2.2000000000000002</v>
      </c>
      <c r="L5338" s="184">
        <f>IF(C5338="MTS", B5338, B5338 * IFERROR(VLOOKUP(C5338, 'QTY_CONVERSIONS '!A:B, 2, FALSE), "Units not  found"))</f>
        <v>12</v>
      </c>
      <c r="M5338" s="185">
        <f t="shared" si="488"/>
        <v>26400.000000000004</v>
      </c>
      <c r="N5338" s="143" t="str">
        <f>IFERROR(VLOOKUP(D5338, Product_Category!A:B, 2, FALSE), "Uncategorized")</f>
        <v>MAGNESIUM STEARATE</v>
      </c>
      <c r="O5338" s="186">
        <f t="shared" si="484"/>
        <v>2200</v>
      </c>
      <c r="P5338" s="185">
        <f t="shared" si="489"/>
        <v>26400</v>
      </c>
      <c r="Q5338" s="143">
        <v>2024</v>
      </c>
      <c r="R5338" s="143" t="str">
        <f>IFERROR(VLOOKUP(G5338,'SOURCE COMPANY'!A:B, 2, FALSE), "")</f>
        <v>VASA PHARMA</v>
      </c>
      <c r="S5338" s="143" t="str">
        <f>IFERROR(VLOOKUP(H5338,'CUSTOMER NAME'!A:B, 2, FALSE), "")</f>
        <v>TO THE ORDER OF</v>
      </c>
    </row>
    <row r="5339" spans="1:19">
      <c r="A5339" s="264" t="s">
        <v>812</v>
      </c>
      <c r="B5339" s="265">
        <v>7000.0000000000009</v>
      </c>
      <c r="C5339" s="265" t="s">
        <v>7</v>
      </c>
      <c r="D5339" s="265" t="s">
        <v>769</v>
      </c>
      <c r="E5339" s="265">
        <v>2.2999999999999998</v>
      </c>
      <c r="F5339" s="265" t="s">
        <v>9</v>
      </c>
      <c r="G5339" s="265" t="s">
        <v>4280</v>
      </c>
      <c r="H5339" s="266" t="s">
        <v>4277</v>
      </c>
      <c r="I5339" s="143" t="s">
        <v>4467</v>
      </c>
      <c r="J5339" s="184">
        <f>IF(F5339="USD", E5339, E5339 * IFERROR(VLOOKUP(F5339, EXCHANGE_RATE!A:B, 2, FALSE), "Currency not found"))</f>
        <v>2.2999999999999998</v>
      </c>
      <c r="K5339" s="184">
        <f t="shared" si="485"/>
        <v>2.2999999999999998</v>
      </c>
      <c r="L5339" s="184">
        <f>IF(C5339="MTS", B5339, B5339 * IFERROR(VLOOKUP(C5339, 'QTY_CONVERSIONS '!A:B, 2, FALSE), "Units not  found"))</f>
        <v>7.0000000000000009</v>
      </c>
      <c r="M5339" s="185">
        <f t="shared" si="488"/>
        <v>16100</v>
      </c>
      <c r="N5339" s="143" t="str">
        <f>IFERROR(VLOOKUP(D5339, Product_Category!A:B, 2, FALSE), "Uncategorized")</f>
        <v>MCC</v>
      </c>
      <c r="O5339" s="186">
        <f t="shared" si="484"/>
        <v>2300</v>
      </c>
      <c r="P5339" s="185">
        <f t="shared" si="489"/>
        <v>16100.000000000002</v>
      </c>
      <c r="Q5339" s="143">
        <v>2024</v>
      </c>
      <c r="R5339" s="143" t="str">
        <f>IFERROR(VLOOKUP(G5339,'SOURCE COMPANY'!A:B, 2, FALSE), "")</f>
        <v>VASA PHARMA</v>
      </c>
      <c r="S5339" s="143" t="str">
        <f>IFERROR(VLOOKUP(H5339,'CUSTOMER NAME'!A:B, 2, FALSE), "")</f>
        <v>TO THE ORDER OF</v>
      </c>
    </row>
    <row r="5340" spans="1:19">
      <c r="A5340" s="264" t="s">
        <v>812</v>
      </c>
      <c r="B5340" s="265">
        <v>8500</v>
      </c>
      <c r="C5340" s="265" t="s">
        <v>7</v>
      </c>
      <c r="D5340" s="265" t="s">
        <v>769</v>
      </c>
      <c r="E5340" s="265">
        <v>2.2999999999999998</v>
      </c>
      <c r="F5340" s="265" t="s">
        <v>9</v>
      </c>
      <c r="G5340" s="265" t="s">
        <v>4280</v>
      </c>
      <c r="H5340" s="266" t="s">
        <v>4277</v>
      </c>
      <c r="I5340" s="143" t="s">
        <v>4467</v>
      </c>
      <c r="J5340" s="184">
        <f>IF(F5340="USD", E5340, E5340 * IFERROR(VLOOKUP(F5340, EXCHANGE_RATE!A:B, 2, FALSE), "Currency not found"))</f>
        <v>2.2999999999999998</v>
      </c>
      <c r="K5340" s="184">
        <f t="shared" si="485"/>
        <v>2.2999999999999998</v>
      </c>
      <c r="L5340" s="184">
        <f>IF(C5340="MTS", B5340, B5340 * IFERROR(VLOOKUP(C5340, 'QTY_CONVERSIONS '!A:B, 2, FALSE), "Units not  found"))</f>
        <v>8.5</v>
      </c>
      <c r="M5340" s="185">
        <f t="shared" si="488"/>
        <v>19550</v>
      </c>
      <c r="N5340" s="143" t="str">
        <f>IFERROR(VLOOKUP(D5340, Product_Category!A:B, 2, FALSE), "Uncategorized")</f>
        <v>MCC</v>
      </c>
      <c r="O5340" s="186">
        <f t="shared" si="484"/>
        <v>2300</v>
      </c>
      <c r="P5340" s="185">
        <f t="shared" si="489"/>
        <v>19550</v>
      </c>
      <c r="Q5340" s="143">
        <v>2024</v>
      </c>
      <c r="R5340" s="143" t="str">
        <f>IFERROR(VLOOKUP(G5340,'SOURCE COMPANY'!A:B, 2, FALSE), "")</f>
        <v>VASA PHARMA</v>
      </c>
      <c r="S5340" s="143" t="str">
        <f>IFERROR(VLOOKUP(H5340,'CUSTOMER NAME'!A:B, 2, FALSE), "")</f>
        <v>TO THE ORDER OF</v>
      </c>
    </row>
    <row r="5341" spans="1:19">
      <c r="A5341" s="267" t="s">
        <v>812</v>
      </c>
      <c r="B5341" s="268">
        <v>9500</v>
      </c>
      <c r="C5341" s="268" t="s">
        <v>7</v>
      </c>
      <c r="D5341" s="268" t="s">
        <v>769</v>
      </c>
      <c r="E5341" s="268">
        <v>2.2999999999999998</v>
      </c>
      <c r="F5341" s="268" t="s">
        <v>9</v>
      </c>
      <c r="G5341" s="268" t="s">
        <v>4280</v>
      </c>
      <c r="H5341" s="269" t="s">
        <v>4277</v>
      </c>
      <c r="I5341" s="143" t="s">
        <v>4467</v>
      </c>
      <c r="J5341" s="184">
        <f>IF(F5341="USD", E5341, E5341 * IFERROR(VLOOKUP(F5341, EXCHANGE_RATE!A:B, 2, FALSE), "Currency not found"))</f>
        <v>2.2999999999999998</v>
      </c>
      <c r="K5341" s="184">
        <f t="shared" si="485"/>
        <v>2.2999999999999998</v>
      </c>
      <c r="L5341" s="184">
        <f>IF(C5341="MTS", B5341, B5341 * IFERROR(VLOOKUP(C5341, 'QTY_CONVERSIONS '!A:B, 2, FALSE), "Units not  found"))</f>
        <v>9.5</v>
      </c>
      <c r="M5341" s="185">
        <f t="shared" si="488"/>
        <v>21850</v>
      </c>
      <c r="N5341" s="143" t="str">
        <f>IFERROR(VLOOKUP(D5341, Product_Category!A:B, 2, FALSE), "Uncategorized")</f>
        <v>MCC</v>
      </c>
      <c r="O5341" s="186">
        <f t="shared" si="484"/>
        <v>2300</v>
      </c>
      <c r="P5341" s="185">
        <f t="shared" si="489"/>
        <v>21850</v>
      </c>
      <c r="Q5341" s="143">
        <v>2024</v>
      </c>
      <c r="R5341" s="143" t="str">
        <f>IFERROR(VLOOKUP(G5341,'SOURCE COMPANY'!A:B, 2, FALSE), "")</f>
        <v>VASA PHARMA</v>
      </c>
      <c r="S5341" s="143" t="str">
        <f>IFERROR(VLOOKUP(H5341,'CUSTOMER NAME'!A:B, 2, FALSE), "")</f>
        <v>TO THE ORDER OF</v>
      </c>
    </row>
    <row r="5342" spans="1:19">
      <c r="A5342" s="264" t="s">
        <v>816</v>
      </c>
      <c r="B5342" s="265">
        <v>400</v>
      </c>
      <c r="C5342" s="265" t="s">
        <v>7</v>
      </c>
      <c r="D5342" s="265" t="s">
        <v>2376</v>
      </c>
      <c r="E5342" s="265">
        <v>4</v>
      </c>
      <c r="F5342" s="265" t="s">
        <v>9</v>
      </c>
      <c r="G5342" s="265" t="s">
        <v>4281</v>
      </c>
      <c r="H5342" s="266" t="s">
        <v>4282</v>
      </c>
      <c r="I5342" s="143" t="s">
        <v>4467</v>
      </c>
      <c r="J5342" s="184">
        <f>IF(F5342="USD", E5342, E5342 * IFERROR(VLOOKUP(F5342, EXCHANGE_RATE!A:B, 2, FALSE), "Currency not found"))</f>
        <v>4</v>
      </c>
      <c r="K5342" s="184">
        <f t="shared" si="485"/>
        <v>4</v>
      </c>
      <c r="L5342" s="184">
        <f>IF(C5342="MTS", B5342, B5342 * IFERROR(VLOOKUP(C5342, 'QTY_CONVERSIONS '!A:B, 2, FALSE), "Units not  found"))</f>
        <v>0.4</v>
      </c>
      <c r="M5342" s="185">
        <f t="shared" si="488"/>
        <v>1600</v>
      </c>
      <c r="N5342" s="143" t="str">
        <f>IFERROR(VLOOKUP(D5342, Product_Category!A:B, 2, FALSE), "Uncategorized")</f>
        <v>MCC</v>
      </c>
      <c r="O5342" s="186">
        <f t="shared" si="484"/>
        <v>4000</v>
      </c>
      <c r="P5342" s="185">
        <f t="shared" si="489"/>
        <v>1600</v>
      </c>
      <c r="Q5342" s="143">
        <v>2024</v>
      </c>
      <c r="R5342" s="143" t="str">
        <f>IFERROR(VLOOKUP(G5342,'SOURCE COMPANY'!A:B, 2, FALSE), "")</f>
        <v>Unimed</v>
      </c>
      <c r="S5342" s="143" t="str">
        <f>IFERROR(VLOOKUP(H5342,'CUSTOMER NAME'!A:B, 2, FALSE), "")</f>
        <v>CITIBANK N.A</v>
      </c>
    </row>
    <row r="5343" spans="1:19">
      <c r="A5343" s="264" t="s">
        <v>816</v>
      </c>
      <c r="B5343" s="265">
        <v>280</v>
      </c>
      <c r="C5343" s="265" t="s">
        <v>7</v>
      </c>
      <c r="D5343" s="265" t="s">
        <v>3897</v>
      </c>
      <c r="E5343" s="265">
        <v>24</v>
      </c>
      <c r="F5343" s="265" t="s">
        <v>9</v>
      </c>
      <c r="G5343" s="265" t="s">
        <v>4281</v>
      </c>
      <c r="H5343" s="266" t="s">
        <v>4283</v>
      </c>
      <c r="I5343" s="143" t="s">
        <v>4467</v>
      </c>
      <c r="J5343" s="184">
        <f>IF(F5343="USD", E5343, E5343 * IFERROR(VLOOKUP(F5343, EXCHANGE_RATE!A:B, 2, FALSE), "Currency not found"))</f>
        <v>24</v>
      </c>
      <c r="K5343" s="184">
        <f t="shared" si="485"/>
        <v>24</v>
      </c>
      <c r="L5343" s="184">
        <f>IF(C5343="MTS", B5343, B5343 * IFERROR(VLOOKUP(C5343, 'QTY_CONVERSIONS '!A:B, 2, FALSE), "Units not  found"))</f>
        <v>0.28000000000000003</v>
      </c>
      <c r="M5343" s="185">
        <f t="shared" si="488"/>
        <v>6720</v>
      </c>
      <c r="N5343" s="143" t="str">
        <f>IFERROR(VLOOKUP(D5343, Product_Category!A:B, 2, FALSE), "Uncategorized")</f>
        <v>CROSCARMELLOSE SODIUM</v>
      </c>
      <c r="O5343" s="186">
        <f t="shared" si="484"/>
        <v>24000</v>
      </c>
      <c r="P5343" s="185">
        <f t="shared" si="489"/>
        <v>6720.0000000000009</v>
      </c>
      <c r="Q5343" s="143">
        <v>2024</v>
      </c>
      <c r="R5343" s="143" t="str">
        <f>IFERROR(VLOOKUP(G5343,'SOURCE COMPANY'!A:B, 2, FALSE), "")</f>
        <v>Unimed</v>
      </c>
      <c r="S5343" s="143" t="str">
        <f>IFERROR(VLOOKUP(H5343,'CUSTOMER NAME'!A:B, 2, FALSE), "")</f>
        <v>CITIBANK N.A.</v>
      </c>
    </row>
    <row r="5344" spans="1:19">
      <c r="A5344" s="264" t="s">
        <v>816</v>
      </c>
      <c r="B5344" s="265">
        <v>800</v>
      </c>
      <c r="C5344" s="265" t="s">
        <v>7</v>
      </c>
      <c r="D5344" s="265" t="s">
        <v>798</v>
      </c>
      <c r="E5344" s="265">
        <v>3.28</v>
      </c>
      <c r="F5344" s="265" t="s">
        <v>9</v>
      </c>
      <c r="G5344" s="265" t="s">
        <v>4284</v>
      </c>
      <c r="H5344" s="266" t="s">
        <v>4285</v>
      </c>
      <c r="I5344" s="143" t="s">
        <v>4467</v>
      </c>
      <c r="J5344" s="184">
        <f>IF(F5344="USD", E5344, E5344 * IFERROR(VLOOKUP(F5344, EXCHANGE_RATE!A:B, 2, FALSE), "Currency not found"))</f>
        <v>3.28</v>
      </c>
      <c r="K5344" s="184">
        <f t="shared" si="485"/>
        <v>3.28</v>
      </c>
      <c r="L5344" s="184">
        <f>IF(C5344="MTS", B5344, B5344 * IFERROR(VLOOKUP(C5344, 'QTY_CONVERSIONS '!A:B, 2, FALSE), "Units not  found"))</f>
        <v>0.8</v>
      </c>
      <c r="M5344" s="185">
        <f t="shared" si="488"/>
        <v>2624</v>
      </c>
      <c r="N5344" s="143" t="str">
        <f>IFERROR(VLOOKUP(D5344, Product_Category!A:B, 2, FALSE), "Uncategorized")</f>
        <v>CMC</v>
      </c>
      <c r="O5344" s="186">
        <f t="shared" si="484"/>
        <v>3280</v>
      </c>
      <c r="P5344" s="185">
        <f t="shared" si="489"/>
        <v>2624</v>
      </c>
      <c r="Q5344" s="143">
        <v>2024</v>
      </c>
      <c r="R5344" s="143" t="str">
        <f>IFERROR(VLOOKUP(G5344,'SOURCE COMPANY'!A:B, 2, FALSE), "")</f>
        <v>CHEMSTAR</v>
      </c>
      <c r="S5344" s="143" t="str">
        <f>IFERROR(VLOOKUP(H5344,'CUSTOMER NAME'!A:B, 2, FALSE), "")</f>
        <v>DHAKA BANK</v>
      </c>
    </row>
    <row r="5345" spans="1:19">
      <c r="A5345" s="264" t="s">
        <v>816</v>
      </c>
      <c r="B5345" s="265">
        <v>350</v>
      </c>
      <c r="C5345" s="265" t="s">
        <v>7</v>
      </c>
      <c r="D5345" s="265" t="s">
        <v>3004</v>
      </c>
      <c r="E5345" s="265">
        <v>14</v>
      </c>
      <c r="F5345" s="265" t="s">
        <v>9</v>
      </c>
      <c r="G5345" s="265" t="s">
        <v>4066</v>
      </c>
      <c r="H5345" s="266" t="s">
        <v>4286</v>
      </c>
      <c r="I5345" s="143" t="s">
        <v>4467</v>
      </c>
      <c r="J5345" s="184">
        <f>IF(F5345="USD", E5345, E5345 * IFERROR(VLOOKUP(F5345, EXCHANGE_RATE!A:B, 2, FALSE), "Currency not found"))</f>
        <v>14</v>
      </c>
      <c r="K5345" s="184">
        <f t="shared" si="485"/>
        <v>14</v>
      </c>
      <c r="L5345" s="184">
        <f>IF(C5345="MTS", B5345, B5345 * IFERROR(VLOOKUP(C5345, 'QTY_CONVERSIONS '!A:B, 2, FALSE), "Units not  found"))</f>
        <v>0.35000000000000003</v>
      </c>
      <c r="M5345" s="185">
        <f t="shared" si="488"/>
        <v>4900</v>
      </c>
      <c r="N5345" s="143" t="str">
        <f>IFERROR(VLOOKUP(D5345, Product_Category!A:B, 2, FALSE), "Uncategorized")</f>
        <v>MCC</v>
      </c>
      <c r="O5345" s="186">
        <f t="shared" si="484"/>
        <v>14000</v>
      </c>
      <c r="P5345" s="185">
        <f t="shared" si="489"/>
        <v>4900.0000000000009</v>
      </c>
      <c r="Q5345" s="143">
        <v>2024</v>
      </c>
      <c r="R5345" s="143" t="str">
        <f>IFERROR(VLOOKUP(G5345,'SOURCE COMPANY'!A:B, 2, FALSE), "")</f>
        <v>SIGNET</v>
      </c>
      <c r="S5345" s="143" t="str">
        <f>IFERROR(VLOOKUP(H5345,'CUSTOMER NAME'!A:B, 2, FALSE), "")</f>
        <v>ESKAYEF PHARMA</v>
      </c>
    </row>
    <row r="5346" spans="1:19">
      <c r="A5346" s="264" t="s">
        <v>816</v>
      </c>
      <c r="B5346" s="265">
        <v>8000</v>
      </c>
      <c r="C5346" s="265" t="s">
        <v>7</v>
      </c>
      <c r="D5346" s="265" t="s">
        <v>3897</v>
      </c>
      <c r="E5346" s="265">
        <v>21</v>
      </c>
      <c r="F5346" s="265" t="s">
        <v>9</v>
      </c>
      <c r="G5346" s="265" t="s">
        <v>4066</v>
      </c>
      <c r="H5346" s="266" t="s">
        <v>4287</v>
      </c>
      <c r="I5346" s="143" t="s">
        <v>4467</v>
      </c>
      <c r="J5346" s="184">
        <f>IF(F5346="USD", E5346, E5346 * IFERROR(VLOOKUP(F5346, EXCHANGE_RATE!A:B, 2, FALSE), "Currency not found"))</f>
        <v>21</v>
      </c>
      <c r="K5346" s="184">
        <f t="shared" si="485"/>
        <v>21</v>
      </c>
      <c r="L5346" s="184">
        <f>IF(C5346="MTS", B5346, B5346 * IFERROR(VLOOKUP(C5346, 'QTY_CONVERSIONS '!A:B, 2, FALSE), "Units not  found"))</f>
        <v>8</v>
      </c>
      <c r="M5346" s="185">
        <f t="shared" si="488"/>
        <v>168000</v>
      </c>
      <c r="N5346" s="143" t="str">
        <f>IFERROR(VLOOKUP(D5346, Product_Category!A:B, 2, FALSE), "Uncategorized")</f>
        <v>CROSCARMELLOSE SODIUM</v>
      </c>
      <c r="O5346" s="186">
        <f t="shared" si="484"/>
        <v>21000</v>
      </c>
      <c r="P5346" s="185">
        <f t="shared" si="489"/>
        <v>168000</v>
      </c>
      <c r="Q5346" s="143">
        <v>2024</v>
      </c>
      <c r="R5346" s="143" t="str">
        <f>IFERROR(VLOOKUP(G5346,'SOURCE COMPANY'!A:B, 2, FALSE), "")</f>
        <v>SIGNET</v>
      </c>
      <c r="S5346" s="143" t="str">
        <f>IFERROR(VLOOKUP(H5346,'CUSTOMER NAME'!A:B, 2, FALSE), "")</f>
        <v>HEALTHCARE PHARMA</v>
      </c>
    </row>
    <row r="5347" spans="1:19">
      <c r="A5347" s="264" t="s">
        <v>816</v>
      </c>
      <c r="B5347" s="265">
        <v>1200</v>
      </c>
      <c r="C5347" s="265" t="s">
        <v>7</v>
      </c>
      <c r="D5347" s="265" t="s">
        <v>3000</v>
      </c>
      <c r="E5347" s="265">
        <v>12.15</v>
      </c>
      <c r="F5347" s="265" t="s">
        <v>9</v>
      </c>
      <c r="G5347" s="265" t="s">
        <v>4066</v>
      </c>
      <c r="H5347" s="266" t="s">
        <v>4288</v>
      </c>
      <c r="I5347" s="143" t="s">
        <v>4467</v>
      </c>
      <c r="J5347" s="184">
        <f>IF(F5347="USD", E5347, E5347 * IFERROR(VLOOKUP(F5347, EXCHANGE_RATE!A:B, 2, FALSE), "Currency not found"))</f>
        <v>12.15</v>
      </c>
      <c r="K5347" s="184">
        <f t="shared" si="485"/>
        <v>12.15</v>
      </c>
      <c r="L5347" s="184">
        <f>IF(C5347="MTS", B5347, B5347 * IFERROR(VLOOKUP(C5347, 'QTY_CONVERSIONS '!A:B, 2, FALSE), "Units not  found"))</f>
        <v>1.2</v>
      </c>
      <c r="M5347" s="185">
        <f t="shared" si="488"/>
        <v>14580</v>
      </c>
      <c r="N5347" s="143" t="str">
        <f>IFERROR(VLOOKUP(D5347, Product_Category!A:B, 2, FALSE), "Uncategorized")</f>
        <v>MCC</v>
      </c>
      <c r="O5347" s="186">
        <f t="shared" si="484"/>
        <v>12150</v>
      </c>
      <c r="P5347" s="185">
        <f t="shared" si="489"/>
        <v>14580</v>
      </c>
      <c r="Q5347" s="143">
        <v>2024</v>
      </c>
      <c r="R5347" s="143" t="str">
        <f>IFERROR(VLOOKUP(G5347,'SOURCE COMPANY'!A:B, 2, FALSE), "")</f>
        <v>SIGNET</v>
      </c>
      <c r="S5347" s="143" t="str">
        <f>IFERROR(VLOOKUP(H5347,'CUSTOMER NAME'!A:B, 2, FALSE), "")</f>
        <v>Incepta</v>
      </c>
    </row>
    <row r="5348" spans="1:19">
      <c r="A5348" s="264" t="s">
        <v>816</v>
      </c>
      <c r="B5348" s="265">
        <v>125</v>
      </c>
      <c r="C5348" s="265" t="s">
        <v>7</v>
      </c>
      <c r="D5348" s="265" t="s">
        <v>910</v>
      </c>
      <c r="E5348" s="265">
        <v>1.85</v>
      </c>
      <c r="F5348" s="265" t="s">
        <v>9</v>
      </c>
      <c r="G5348" s="265" t="s">
        <v>4284</v>
      </c>
      <c r="H5348" s="266" t="s">
        <v>4289</v>
      </c>
      <c r="I5348" s="143" t="s">
        <v>4467</v>
      </c>
      <c r="J5348" s="184">
        <f>IF(F5348="USD", E5348, E5348 * IFERROR(VLOOKUP(F5348, EXCHANGE_RATE!A:B, 2, FALSE), "Currency not found"))</f>
        <v>1.85</v>
      </c>
      <c r="K5348" s="184">
        <f t="shared" si="485"/>
        <v>1.85</v>
      </c>
      <c r="L5348" s="184">
        <f>IF(C5348="MTS", B5348, B5348 * IFERROR(VLOOKUP(C5348, 'QTY_CONVERSIONS '!A:B, 2, FALSE), "Units not  found"))</f>
        <v>0.125</v>
      </c>
      <c r="M5348" s="185">
        <f t="shared" si="488"/>
        <v>231.25</v>
      </c>
      <c r="N5348" s="143" t="str">
        <f>IFERROR(VLOOKUP(D5348, Product_Category!A:B, 2, FALSE), "Uncategorized")</f>
        <v>MAGNESIUM STEARATE</v>
      </c>
      <c r="O5348" s="186">
        <f t="shared" si="484"/>
        <v>1850</v>
      </c>
      <c r="P5348" s="185">
        <f t="shared" si="489"/>
        <v>231.25</v>
      </c>
      <c r="Q5348" s="143">
        <v>2024</v>
      </c>
      <c r="R5348" s="143" t="str">
        <f>IFERROR(VLOOKUP(G5348,'SOURCE COMPANY'!A:B, 2, FALSE), "")</f>
        <v>CHEMSTAR</v>
      </c>
      <c r="S5348" s="143" t="str">
        <f>IFERROR(VLOOKUP(H5348,'CUSTOMER NAME'!A:B, 2, FALSE), "")</f>
        <v>ISLAMI BANK</v>
      </c>
    </row>
    <row r="5349" spans="1:19">
      <c r="A5349" s="264" t="s">
        <v>816</v>
      </c>
      <c r="B5349" s="265">
        <v>9000</v>
      </c>
      <c r="C5349" s="265" t="s">
        <v>7</v>
      </c>
      <c r="D5349" s="265" t="s">
        <v>3063</v>
      </c>
      <c r="E5349" s="265">
        <v>2.85</v>
      </c>
      <c r="F5349" s="265" t="s">
        <v>9</v>
      </c>
      <c r="G5349" s="265" t="s">
        <v>4053</v>
      </c>
      <c r="H5349" s="266" t="s">
        <v>4290</v>
      </c>
      <c r="I5349" s="143" t="s">
        <v>4467</v>
      </c>
      <c r="J5349" s="184">
        <f>IF(F5349="USD", E5349, E5349 * IFERROR(VLOOKUP(F5349, EXCHANGE_RATE!A:B, 2, FALSE), "Currency not found"))</f>
        <v>2.85</v>
      </c>
      <c r="K5349" s="184">
        <f t="shared" si="485"/>
        <v>2.85</v>
      </c>
      <c r="L5349" s="184">
        <f>IF(C5349="MTS", B5349, B5349 * IFERROR(VLOOKUP(C5349, 'QTY_CONVERSIONS '!A:B, 2, FALSE), "Units not  found"))</f>
        <v>9</v>
      </c>
      <c r="M5349" s="185">
        <f t="shared" si="488"/>
        <v>25650</v>
      </c>
      <c r="N5349" s="143" t="str">
        <f>IFERROR(VLOOKUP(D5349, Product_Category!A:B, 2, FALSE), "Uncategorized")</f>
        <v>MCC</v>
      </c>
      <c r="O5349" s="186">
        <f t="shared" si="484"/>
        <v>2850</v>
      </c>
      <c r="P5349" s="185">
        <f t="shared" si="489"/>
        <v>25650</v>
      </c>
      <c r="Q5349" s="143">
        <v>2024</v>
      </c>
      <c r="R5349" s="143" t="str">
        <f>IFERROR(VLOOKUP(G5349,'SOURCE COMPANY'!A:B, 2, FALSE), "")</f>
        <v>JRS PHARMA</v>
      </c>
      <c r="S5349" s="143" t="str">
        <f>IFERROR(VLOOKUP(H5349,'CUSTOMER NAME'!A:B, 2, FALSE), "")</f>
        <v>RENATA LIMITED</v>
      </c>
    </row>
    <row r="5350" spans="1:19">
      <c r="A5350" s="264" t="s">
        <v>816</v>
      </c>
      <c r="B5350" s="265">
        <v>9000</v>
      </c>
      <c r="C5350" s="265" t="s">
        <v>7</v>
      </c>
      <c r="D5350" s="265" t="s">
        <v>4231</v>
      </c>
      <c r="E5350" s="265">
        <v>2.85</v>
      </c>
      <c r="F5350" s="265" t="s">
        <v>9</v>
      </c>
      <c r="G5350" s="265" t="s">
        <v>4053</v>
      </c>
      <c r="H5350" s="266" t="s">
        <v>4290</v>
      </c>
      <c r="I5350" s="143" t="s">
        <v>4467</v>
      </c>
      <c r="J5350" s="184">
        <f>IF(F5350="USD", E5350, E5350 * IFERROR(VLOOKUP(F5350, EXCHANGE_RATE!A:B, 2, FALSE), "Currency not found"))</f>
        <v>2.85</v>
      </c>
      <c r="K5350" s="184">
        <f t="shared" si="485"/>
        <v>2.85</v>
      </c>
      <c r="L5350" s="184">
        <f>IF(C5350="MTS", B5350, B5350 * IFERROR(VLOOKUP(C5350, 'QTY_CONVERSIONS '!A:B, 2, FALSE), "Units not  found"))</f>
        <v>9</v>
      </c>
      <c r="M5350" s="185">
        <f t="shared" si="488"/>
        <v>25650</v>
      </c>
      <c r="N5350" s="143" t="str">
        <f>IFERROR(VLOOKUP(D5350, Product_Category!A:B, 2, FALSE), "Uncategorized")</f>
        <v>MCC</v>
      </c>
      <c r="O5350" s="186">
        <f t="shared" si="484"/>
        <v>2850</v>
      </c>
      <c r="P5350" s="185">
        <f t="shared" si="489"/>
        <v>25650</v>
      </c>
      <c r="Q5350" s="143">
        <v>2024</v>
      </c>
      <c r="R5350" s="143" t="str">
        <f>IFERROR(VLOOKUP(G5350,'SOURCE COMPANY'!A:B, 2, FALSE), "")</f>
        <v>JRS PHARMA</v>
      </c>
      <c r="S5350" s="143" t="str">
        <f>IFERROR(VLOOKUP(H5350,'CUSTOMER NAME'!A:B, 2, FALSE), "")</f>
        <v>RENATA LIMITED</v>
      </c>
    </row>
    <row r="5351" spans="1:19">
      <c r="A5351" s="264" t="s">
        <v>816</v>
      </c>
      <c r="B5351" s="265">
        <v>9000</v>
      </c>
      <c r="C5351" s="265" t="s">
        <v>7</v>
      </c>
      <c r="D5351" s="265" t="s">
        <v>3063</v>
      </c>
      <c r="E5351" s="265">
        <v>2.7</v>
      </c>
      <c r="F5351" s="265" t="s">
        <v>9</v>
      </c>
      <c r="G5351" s="265" t="s">
        <v>4291</v>
      </c>
      <c r="H5351" s="266" t="s">
        <v>4292</v>
      </c>
      <c r="I5351" s="143" t="s">
        <v>4467</v>
      </c>
      <c r="J5351" s="184">
        <f>IF(F5351="USD", E5351, E5351 * IFERROR(VLOOKUP(F5351, EXCHANGE_RATE!A:B, 2, FALSE), "Currency not found"))</f>
        <v>2.7</v>
      </c>
      <c r="K5351" s="184">
        <f t="shared" si="485"/>
        <v>2.7</v>
      </c>
      <c r="L5351" s="184">
        <f>IF(C5351="MTS", B5351, B5351 * IFERROR(VLOOKUP(C5351, 'QTY_CONVERSIONS '!A:B, 2, FALSE), "Units not  found"))</f>
        <v>9</v>
      </c>
      <c r="M5351" s="185">
        <f t="shared" si="488"/>
        <v>24300</v>
      </c>
      <c r="N5351" s="143" t="str">
        <f>IFERROR(VLOOKUP(D5351, Product_Category!A:B, 2, FALSE), "Uncategorized")</f>
        <v>MCC</v>
      </c>
      <c r="O5351" s="186">
        <f t="shared" si="484"/>
        <v>2700</v>
      </c>
      <c r="P5351" s="185">
        <f t="shared" si="489"/>
        <v>24300</v>
      </c>
      <c r="Q5351" s="143">
        <v>2024</v>
      </c>
      <c r="R5351" s="143" t="str">
        <f>IFERROR(VLOOKUP(G5351,'SOURCE COMPANY'!A:B, 2, FALSE), "")</f>
        <v>DIP CHEM</v>
      </c>
      <c r="S5351" s="143" t="str">
        <f>IFERROR(VLOOKUP(H5351,'CUSTOMER NAME'!A:B, 2, FALSE), "")</f>
        <v>SQUARE LIFESCIENCES</v>
      </c>
    </row>
    <row r="5352" spans="1:19">
      <c r="A5352" s="264" t="s">
        <v>816</v>
      </c>
      <c r="B5352" s="265">
        <v>500</v>
      </c>
      <c r="C5352" s="265" t="s">
        <v>7</v>
      </c>
      <c r="D5352" s="265" t="s">
        <v>4232</v>
      </c>
      <c r="E5352" s="265">
        <v>10.4</v>
      </c>
      <c r="F5352" s="265" t="s">
        <v>9</v>
      </c>
      <c r="G5352" s="265" t="s">
        <v>4279</v>
      </c>
      <c r="H5352" s="266" t="s">
        <v>4277</v>
      </c>
      <c r="I5352" s="143" t="s">
        <v>4467</v>
      </c>
      <c r="J5352" s="184">
        <f>IF(F5352="USD", E5352, E5352 * IFERROR(VLOOKUP(F5352, EXCHANGE_RATE!A:B, 2, FALSE), "Currency not found"))</f>
        <v>10.4</v>
      </c>
      <c r="K5352" s="184">
        <f t="shared" si="485"/>
        <v>10.4</v>
      </c>
      <c r="L5352" s="184">
        <f>IF(C5352="MTS", B5352, B5352 * IFERROR(VLOOKUP(C5352, 'QTY_CONVERSIONS '!A:B, 2, FALSE), "Units not  found"))</f>
        <v>0.5</v>
      </c>
      <c r="M5352" s="185">
        <f t="shared" si="488"/>
        <v>5200</v>
      </c>
      <c r="N5352" s="143" t="str">
        <f>IFERROR(VLOOKUP(D5352, Product_Category!A:B, 2, FALSE), "Uncategorized")</f>
        <v>MCC</v>
      </c>
      <c r="O5352" s="186">
        <f t="shared" si="484"/>
        <v>10400</v>
      </c>
      <c r="P5352" s="185">
        <f t="shared" si="489"/>
        <v>5200</v>
      </c>
      <c r="Q5352" s="143">
        <v>2024</v>
      </c>
      <c r="R5352" s="143" t="str">
        <f>IFERROR(VLOOKUP(G5352,'SOURCE COMPANY'!A:B, 2, FALSE), "")</f>
        <v>Sigachi Industries limited</v>
      </c>
      <c r="S5352" s="143" t="str">
        <f>IFERROR(VLOOKUP(H5352,'CUSTOMER NAME'!A:B, 2, FALSE), "")</f>
        <v>TO THE ORDER OF</v>
      </c>
    </row>
    <row r="5353" spans="1:19">
      <c r="A5353" s="264" t="s">
        <v>816</v>
      </c>
      <c r="B5353" s="265">
        <v>500</v>
      </c>
      <c r="C5353" s="265" t="s">
        <v>7</v>
      </c>
      <c r="D5353" s="265" t="s">
        <v>3914</v>
      </c>
      <c r="E5353" s="265">
        <v>2.8</v>
      </c>
      <c r="F5353" s="265" t="s">
        <v>9</v>
      </c>
      <c r="G5353" s="265" t="s">
        <v>4293</v>
      </c>
      <c r="H5353" s="266" t="s">
        <v>4277</v>
      </c>
      <c r="I5353" s="143" t="s">
        <v>4467</v>
      </c>
      <c r="J5353" s="184">
        <f>IF(F5353="USD", E5353, E5353 * IFERROR(VLOOKUP(F5353, EXCHANGE_RATE!A:B, 2, FALSE), "Currency not found"))</f>
        <v>2.8</v>
      </c>
      <c r="K5353" s="184">
        <f t="shared" si="485"/>
        <v>2.8</v>
      </c>
      <c r="L5353" s="184">
        <f>IF(C5353="MTS", B5353, B5353 * IFERROR(VLOOKUP(C5353, 'QTY_CONVERSIONS '!A:B, 2, FALSE), "Units not  found"))</f>
        <v>0.5</v>
      </c>
      <c r="M5353" s="185">
        <f t="shared" si="488"/>
        <v>1400</v>
      </c>
      <c r="N5353" s="143" t="str">
        <f>IFERROR(VLOOKUP(D5353, Product_Category!A:B, 2, FALSE), "Uncategorized")</f>
        <v>MCC</v>
      </c>
      <c r="O5353" s="186">
        <f t="shared" si="484"/>
        <v>2800</v>
      </c>
      <c r="P5353" s="185">
        <f t="shared" si="489"/>
        <v>1400</v>
      </c>
      <c r="Q5353" s="143">
        <v>2024</v>
      </c>
      <c r="R5353" s="143" t="str">
        <f>IFERROR(VLOOKUP(G5353,'SOURCE COMPANY'!A:B, 2, FALSE), "")</f>
        <v>Amster Microcell</v>
      </c>
      <c r="S5353" s="143" t="str">
        <f>IFERROR(VLOOKUP(H5353,'CUSTOMER NAME'!A:B, 2, FALSE), "")</f>
        <v>TO THE ORDER OF</v>
      </c>
    </row>
    <row r="5354" spans="1:19">
      <c r="A5354" s="264" t="s">
        <v>816</v>
      </c>
      <c r="B5354" s="265">
        <v>200</v>
      </c>
      <c r="C5354" s="265" t="s">
        <v>7</v>
      </c>
      <c r="D5354" s="265" t="s">
        <v>910</v>
      </c>
      <c r="E5354" s="265">
        <v>3.75</v>
      </c>
      <c r="F5354" s="265" t="s">
        <v>9</v>
      </c>
      <c r="G5354" s="265" t="s">
        <v>4294</v>
      </c>
      <c r="H5354" s="266" t="s">
        <v>4277</v>
      </c>
      <c r="I5354" s="143" t="s">
        <v>4467</v>
      </c>
      <c r="J5354" s="184">
        <f>IF(F5354="USD", E5354, E5354 * IFERROR(VLOOKUP(F5354, EXCHANGE_RATE!A:B, 2, FALSE), "Currency not found"))</f>
        <v>3.75</v>
      </c>
      <c r="K5354" s="184">
        <f t="shared" si="485"/>
        <v>3.75</v>
      </c>
      <c r="L5354" s="184">
        <f>IF(C5354="MTS", B5354, B5354 * IFERROR(VLOOKUP(C5354, 'QTY_CONVERSIONS '!A:B, 2, FALSE), "Units not  found"))</f>
        <v>0.2</v>
      </c>
      <c r="M5354" s="185">
        <f t="shared" si="488"/>
        <v>750</v>
      </c>
      <c r="N5354" s="143" t="str">
        <f>IFERROR(VLOOKUP(D5354, Product_Category!A:B, 2, FALSE), "Uncategorized")</f>
        <v>MAGNESIUM STEARATE</v>
      </c>
      <c r="O5354" s="186">
        <f t="shared" si="484"/>
        <v>3750</v>
      </c>
      <c r="P5354" s="185">
        <f t="shared" si="489"/>
        <v>750</v>
      </c>
      <c r="Q5354" s="143">
        <v>2024</v>
      </c>
      <c r="R5354" s="143" t="str">
        <f>IFERROR(VLOOKUP(G5354,'SOURCE COMPANY'!A:B, 2, FALSE), "")</f>
        <v>NITIKA PHARMA</v>
      </c>
      <c r="S5354" s="143" t="str">
        <f>IFERROR(VLOOKUP(H5354,'CUSTOMER NAME'!A:B, 2, FALSE), "")</f>
        <v>TO THE ORDER OF</v>
      </c>
    </row>
    <row r="5355" spans="1:19">
      <c r="A5355" s="264" t="s">
        <v>816</v>
      </c>
      <c r="B5355" s="265">
        <v>12600.000000000002</v>
      </c>
      <c r="C5355" s="265" t="s">
        <v>7</v>
      </c>
      <c r="D5355" s="265" t="s">
        <v>798</v>
      </c>
      <c r="E5355" s="265">
        <v>1.23</v>
      </c>
      <c r="F5355" s="265" t="s">
        <v>9</v>
      </c>
      <c r="G5355" s="265" t="s">
        <v>4030</v>
      </c>
      <c r="H5355" s="266" t="s">
        <v>4295</v>
      </c>
      <c r="I5355" s="143" t="s">
        <v>4467</v>
      </c>
      <c r="J5355" s="184">
        <f>IF(F5355="USD", E5355, E5355 * IFERROR(VLOOKUP(F5355, EXCHANGE_RATE!A:B, 2, FALSE), "Currency not found"))</f>
        <v>1.23</v>
      </c>
      <c r="K5355" s="184">
        <f t="shared" si="485"/>
        <v>1.23</v>
      </c>
      <c r="L5355" s="184">
        <f>IF(C5355="MTS", B5355, B5355 * IFERROR(VLOOKUP(C5355, 'QTY_CONVERSIONS '!A:B, 2, FALSE), "Units not  found"))</f>
        <v>12.600000000000001</v>
      </c>
      <c r="M5355" s="185">
        <f t="shared" si="488"/>
        <v>15498.000000000002</v>
      </c>
      <c r="N5355" s="143" t="str">
        <f>IFERROR(VLOOKUP(D5355, Product_Category!A:B, 2, FALSE), "Uncategorized")</f>
        <v>CMC</v>
      </c>
      <c r="O5355" s="186">
        <f t="shared" si="484"/>
        <v>1230</v>
      </c>
      <c r="P5355" s="185">
        <f t="shared" si="489"/>
        <v>15498.000000000002</v>
      </c>
      <c r="Q5355" s="143">
        <v>2024</v>
      </c>
      <c r="R5355" s="143" t="str">
        <f>IFERROR(VLOOKUP(G5355,'SOURCE COMPANY'!A:B, 2, FALSE), "")</f>
        <v>Dhariyal Polymers</v>
      </c>
      <c r="S5355" s="143" t="str">
        <f>IFERROR(VLOOKUP(H5355,'CUSTOMER NAME'!A:B, 2, FALSE), "")</f>
        <v>UNILEVER</v>
      </c>
    </row>
    <row r="5356" spans="1:19">
      <c r="A5356" s="264" t="s">
        <v>816</v>
      </c>
      <c r="B5356" s="265">
        <v>15300.000000000002</v>
      </c>
      <c r="C5356" s="265" t="s">
        <v>7</v>
      </c>
      <c r="D5356" s="265" t="s">
        <v>798</v>
      </c>
      <c r="E5356" s="265">
        <v>1.23</v>
      </c>
      <c r="F5356" s="265" t="s">
        <v>9</v>
      </c>
      <c r="G5356" s="265" t="s">
        <v>4030</v>
      </c>
      <c r="H5356" s="266" t="s">
        <v>4295</v>
      </c>
      <c r="I5356" s="143" t="s">
        <v>4467</v>
      </c>
      <c r="J5356" s="184">
        <f>IF(F5356="USD", E5356, E5356 * IFERROR(VLOOKUP(F5356, EXCHANGE_RATE!A:B, 2, FALSE), "Currency not found"))</f>
        <v>1.23</v>
      </c>
      <c r="K5356" s="184">
        <f t="shared" si="485"/>
        <v>1.23</v>
      </c>
      <c r="L5356" s="184">
        <f>IF(C5356="MTS", B5356, B5356 * IFERROR(VLOOKUP(C5356, 'QTY_CONVERSIONS '!A:B, 2, FALSE), "Units not  found"))</f>
        <v>15.300000000000002</v>
      </c>
      <c r="M5356" s="185">
        <f t="shared" si="488"/>
        <v>18819.000000000004</v>
      </c>
      <c r="N5356" s="143" t="str">
        <f>IFERROR(VLOOKUP(D5356, Product_Category!A:B, 2, FALSE), "Uncategorized")</f>
        <v>CMC</v>
      </c>
      <c r="O5356" s="186">
        <f t="shared" si="484"/>
        <v>1230</v>
      </c>
      <c r="P5356" s="185">
        <f t="shared" si="489"/>
        <v>18819.000000000004</v>
      </c>
      <c r="Q5356" s="143">
        <v>2024</v>
      </c>
      <c r="R5356" s="143" t="str">
        <f>IFERROR(VLOOKUP(G5356,'SOURCE COMPANY'!A:B, 2, FALSE), "")</f>
        <v>Dhariyal Polymers</v>
      </c>
      <c r="S5356" s="143" t="str">
        <f>IFERROR(VLOOKUP(H5356,'CUSTOMER NAME'!A:B, 2, FALSE), "")</f>
        <v>UNILEVER</v>
      </c>
    </row>
    <row r="5357" spans="1:19">
      <c r="A5357" s="267" t="s">
        <v>816</v>
      </c>
      <c r="B5357" s="268">
        <v>17100</v>
      </c>
      <c r="C5357" s="268" t="s">
        <v>7</v>
      </c>
      <c r="D5357" s="268" t="s">
        <v>798</v>
      </c>
      <c r="E5357" s="268">
        <v>1.23</v>
      </c>
      <c r="F5357" s="268" t="s">
        <v>9</v>
      </c>
      <c r="G5357" s="268" t="s">
        <v>4030</v>
      </c>
      <c r="H5357" s="269" t="s">
        <v>4295</v>
      </c>
      <c r="I5357" s="143" t="s">
        <v>4467</v>
      </c>
      <c r="J5357" s="184">
        <f>IF(F5357="USD", E5357, E5357 * IFERROR(VLOOKUP(F5357, EXCHANGE_RATE!A:B, 2, FALSE), "Currency not found"))</f>
        <v>1.23</v>
      </c>
      <c r="K5357" s="184">
        <f t="shared" si="485"/>
        <v>1.23</v>
      </c>
      <c r="L5357" s="184">
        <f>IF(C5357="MTS", B5357, B5357 * IFERROR(VLOOKUP(C5357, 'QTY_CONVERSIONS '!A:B, 2, FALSE), "Units not  found"))</f>
        <v>17.100000000000001</v>
      </c>
      <c r="M5357" s="185">
        <f t="shared" si="488"/>
        <v>21033</v>
      </c>
      <c r="N5357" s="143" t="str">
        <f>IFERROR(VLOOKUP(D5357, Product_Category!A:B, 2, FALSE), "Uncategorized")</f>
        <v>CMC</v>
      </c>
      <c r="O5357" s="186">
        <f t="shared" si="484"/>
        <v>1230</v>
      </c>
      <c r="P5357" s="185">
        <f t="shared" si="489"/>
        <v>21033</v>
      </c>
      <c r="Q5357" s="143">
        <v>2024</v>
      </c>
      <c r="R5357" s="143" t="str">
        <f>IFERROR(VLOOKUP(G5357,'SOURCE COMPANY'!A:B, 2, FALSE), "")</f>
        <v>Dhariyal Polymers</v>
      </c>
      <c r="S5357" s="143" t="str">
        <f>IFERROR(VLOOKUP(H5357,'CUSTOMER NAME'!A:B, 2, FALSE), "")</f>
        <v>UNILEVER</v>
      </c>
    </row>
    <row r="5358" spans="1:19">
      <c r="A5358" s="264" t="s">
        <v>183</v>
      </c>
      <c r="B5358" s="265">
        <v>12000</v>
      </c>
      <c r="C5358" s="265" t="s">
        <v>7</v>
      </c>
      <c r="D5358" s="265" t="s">
        <v>266</v>
      </c>
      <c r="E5358" s="265">
        <v>1.9</v>
      </c>
      <c r="F5358" s="265" t="s">
        <v>9</v>
      </c>
      <c r="G5358" s="265" t="s">
        <v>4296</v>
      </c>
      <c r="H5358" s="266" t="s">
        <v>4297</v>
      </c>
      <c r="I5358" s="143" t="s">
        <v>4467</v>
      </c>
      <c r="J5358" s="184">
        <f>IF(F5358="USD", E5358, E5358 * IFERROR(VLOOKUP(F5358, EXCHANGE_RATE!A:B, 2, FALSE), "Currency not found"))</f>
        <v>1.9</v>
      </c>
      <c r="K5358" s="184">
        <f t="shared" si="485"/>
        <v>1.9</v>
      </c>
      <c r="L5358" s="184">
        <f>IF(C5358="MTS", B5358, B5358 * IFERROR(VLOOKUP(C5358, 'QTY_CONVERSIONS '!A:B, 2, FALSE), "Units not  found"))</f>
        <v>12</v>
      </c>
      <c r="M5358" s="185">
        <f t="shared" si="488"/>
        <v>22800</v>
      </c>
      <c r="N5358" s="143" t="str">
        <f>IFERROR(VLOOKUP(D5358, Product_Category!A:B, 2, FALSE), "Uncategorized")</f>
        <v>MCC</v>
      </c>
      <c r="O5358" s="186">
        <f t="shared" si="484"/>
        <v>1900</v>
      </c>
      <c r="P5358" s="185">
        <f t="shared" si="489"/>
        <v>22800</v>
      </c>
      <c r="Q5358" s="143">
        <v>2024</v>
      </c>
      <c r="R5358" s="143" t="str">
        <f>IFERROR(VLOOKUP(G5358,'SOURCE COMPANY'!A:B, 2, FALSE), "")</f>
        <v>HIRANYA CELLULOSE</v>
      </c>
      <c r="S5358" s="143" t="str">
        <f>IFERROR(VLOOKUP(H5358,'CUSTOMER NAME'!A:B, 2, FALSE), "")</f>
        <v>Analitik Tech</v>
      </c>
    </row>
    <row r="5359" spans="1:19">
      <c r="A5359" s="264" t="s">
        <v>183</v>
      </c>
      <c r="B5359" s="265">
        <v>7.5</v>
      </c>
      <c r="C5359" s="265" t="s">
        <v>7</v>
      </c>
      <c r="D5359" s="265" t="s">
        <v>2375</v>
      </c>
      <c r="E5359" s="265">
        <v>2.89</v>
      </c>
      <c r="F5359" s="265" t="s">
        <v>9</v>
      </c>
      <c r="G5359" s="265" t="s">
        <v>4270</v>
      </c>
      <c r="H5359" s="266" t="s">
        <v>4298</v>
      </c>
      <c r="I5359" s="143" t="s">
        <v>4467</v>
      </c>
      <c r="J5359" s="184">
        <f>IF(F5359="USD", E5359, E5359 * IFERROR(VLOOKUP(F5359, EXCHANGE_RATE!A:B, 2, FALSE), "Currency not found"))</f>
        <v>2.89</v>
      </c>
      <c r="K5359" s="184">
        <f t="shared" si="485"/>
        <v>2.89</v>
      </c>
      <c r="L5359" s="184">
        <f>IF(C5359="MTS", B5359, B5359 * IFERROR(VLOOKUP(C5359, 'QTY_CONVERSIONS '!A:B, 2, FALSE), "Units not  found"))</f>
        <v>7.4999999999999997E-3</v>
      </c>
      <c r="M5359" s="185">
        <f t="shared" si="488"/>
        <v>21.675000000000001</v>
      </c>
      <c r="N5359" s="143" t="str">
        <f>IFERROR(VLOOKUP(D5359, Product_Category!A:B, 2, FALSE), "Uncategorized")</f>
        <v>MCC</v>
      </c>
      <c r="O5359" s="186">
        <f t="shared" si="484"/>
        <v>2890</v>
      </c>
      <c r="P5359" s="185">
        <f t="shared" si="489"/>
        <v>21.675000000000001</v>
      </c>
      <c r="Q5359" s="143">
        <v>2024</v>
      </c>
      <c r="R5359" s="143" t="str">
        <f>IFERROR(VLOOKUP(G5359,'SOURCE COMPANY'!A:B, 2, FALSE), "")</f>
        <v>RANQ</v>
      </c>
      <c r="S5359" s="143" t="str">
        <f>IFERROR(VLOOKUP(H5359,'CUSTOMER NAME'!A:B, 2, FALSE), "")</f>
        <v>EMS/SA</v>
      </c>
    </row>
    <row r="5360" spans="1:19">
      <c r="A5360" s="264" t="s">
        <v>183</v>
      </c>
      <c r="B5360" s="265">
        <v>7000</v>
      </c>
      <c r="C5360" s="265" t="s">
        <v>7</v>
      </c>
      <c r="D5360" s="265" t="s">
        <v>3234</v>
      </c>
      <c r="E5360" s="265">
        <v>2.5</v>
      </c>
      <c r="F5360" s="265" t="s">
        <v>9</v>
      </c>
      <c r="G5360" s="265" t="s">
        <v>4299</v>
      </c>
      <c r="H5360" s="266" t="s">
        <v>4277</v>
      </c>
      <c r="I5360" s="143" t="s">
        <v>4467</v>
      </c>
      <c r="J5360" s="184">
        <f>IF(F5360="USD", E5360, E5360 * IFERROR(VLOOKUP(F5360, EXCHANGE_RATE!A:B, 2, FALSE), "Currency not found"))</f>
        <v>2.5</v>
      </c>
      <c r="K5360" s="184">
        <f t="shared" si="485"/>
        <v>2.5</v>
      </c>
      <c r="L5360" s="184">
        <f>IF(C5360="MTS", B5360, B5360 * IFERROR(VLOOKUP(C5360, 'QTY_CONVERSIONS '!A:B, 2, FALSE), "Units not  found"))</f>
        <v>7</v>
      </c>
      <c r="M5360" s="185">
        <f t="shared" si="488"/>
        <v>17500</v>
      </c>
      <c r="N5360" s="143" t="str">
        <f>IFERROR(VLOOKUP(D5360, Product_Category!A:B, 2, FALSE), "Uncategorized")</f>
        <v>MCC</v>
      </c>
      <c r="O5360" s="186">
        <f t="shared" si="484"/>
        <v>2500</v>
      </c>
      <c r="P5360" s="185">
        <f t="shared" si="489"/>
        <v>17500</v>
      </c>
      <c r="Q5360" s="143">
        <v>2024</v>
      </c>
      <c r="R5360" s="143" t="str">
        <f>IFERROR(VLOOKUP(G5360,'SOURCE COMPANY'!A:B, 2, FALSE), "")</f>
        <v>Ankit Pulps &amp; Boards</v>
      </c>
      <c r="S5360" s="143" t="str">
        <f>IFERROR(VLOOKUP(H5360,'CUSTOMER NAME'!A:B, 2, FALSE), "")</f>
        <v>TO THE ORDER OF</v>
      </c>
    </row>
    <row r="5361" spans="1:19">
      <c r="A5361" s="264" t="s">
        <v>183</v>
      </c>
      <c r="B5361" s="265">
        <v>2000</v>
      </c>
      <c r="C5361" s="265" t="s">
        <v>7</v>
      </c>
      <c r="D5361" s="265" t="s">
        <v>3897</v>
      </c>
      <c r="E5361" s="265">
        <v>8.15</v>
      </c>
      <c r="F5361" s="265" t="s">
        <v>9</v>
      </c>
      <c r="G5361" s="265" t="s">
        <v>4276</v>
      </c>
      <c r="H5361" s="266" t="s">
        <v>4277</v>
      </c>
      <c r="I5361" s="143" t="s">
        <v>4467</v>
      </c>
      <c r="J5361" s="184">
        <f>IF(F5361="USD", E5361, E5361 * IFERROR(VLOOKUP(F5361, EXCHANGE_RATE!A:B, 2, FALSE), "Currency not found"))</f>
        <v>8.15</v>
      </c>
      <c r="K5361" s="184">
        <f t="shared" si="485"/>
        <v>8.15</v>
      </c>
      <c r="L5361" s="184">
        <f>IF(C5361="MTS", B5361, B5361 * IFERROR(VLOOKUP(C5361, 'QTY_CONVERSIONS '!A:B, 2, FALSE), "Units not  found"))</f>
        <v>2</v>
      </c>
      <c r="M5361" s="185">
        <f t="shared" si="488"/>
        <v>16300</v>
      </c>
      <c r="N5361" s="143" t="str">
        <f>IFERROR(VLOOKUP(D5361, Product_Category!A:B, 2, FALSE), "Uncategorized")</f>
        <v>CROSCARMELLOSE SODIUM</v>
      </c>
      <c r="O5361" s="186">
        <f t="shared" si="484"/>
        <v>8150</v>
      </c>
      <c r="P5361" s="185">
        <f t="shared" si="489"/>
        <v>16300</v>
      </c>
      <c r="Q5361" s="143">
        <v>2024</v>
      </c>
      <c r="R5361" s="143" t="str">
        <f>IFERROR(VLOOKUP(G5361,'SOURCE COMPANY'!A:B, 2, FALSE), "")</f>
        <v>GEMINI EXPORTS</v>
      </c>
      <c r="S5361" s="143" t="str">
        <f>IFERROR(VLOOKUP(H5361,'CUSTOMER NAME'!A:B, 2, FALSE), "")</f>
        <v>TO THE ORDER OF</v>
      </c>
    </row>
    <row r="5362" spans="1:19">
      <c r="A5362" s="267" t="s">
        <v>183</v>
      </c>
      <c r="B5362" s="268">
        <v>5000</v>
      </c>
      <c r="C5362" s="268" t="s">
        <v>7</v>
      </c>
      <c r="D5362" s="268" t="s">
        <v>1994</v>
      </c>
      <c r="E5362" s="268">
        <v>2.2999999999999998</v>
      </c>
      <c r="F5362" s="268" t="s">
        <v>9</v>
      </c>
      <c r="G5362" s="268" t="s">
        <v>4276</v>
      </c>
      <c r="H5362" s="269" t="s">
        <v>4277</v>
      </c>
      <c r="I5362" s="143" t="s">
        <v>4467</v>
      </c>
      <c r="J5362" s="184">
        <f>IF(F5362="USD", E5362, E5362 * IFERROR(VLOOKUP(F5362, EXCHANGE_RATE!A:B, 2, FALSE), "Currency not found"))</f>
        <v>2.2999999999999998</v>
      </c>
      <c r="K5362" s="184">
        <f t="shared" si="485"/>
        <v>2.2999999999999998</v>
      </c>
      <c r="L5362" s="184">
        <f>IF(C5362="MTS", B5362, B5362 * IFERROR(VLOOKUP(C5362, 'QTY_CONVERSIONS '!A:B, 2, FALSE), "Units not  found"))</f>
        <v>5</v>
      </c>
      <c r="M5362" s="185">
        <f t="shared" si="488"/>
        <v>11500</v>
      </c>
      <c r="N5362" s="143" t="str">
        <f>IFERROR(VLOOKUP(D5362, Product_Category!A:B, 2, FALSE), "Uncategorized")</f>
        <v>MCC</v>
      </c>
      <c r="O5362" s="186">
        <f t="shared" si="484"/>
        <v>2300</v>
      </c>
      <c r="P5362" s="185">
        <f t="shared" si="489"/>
        <v>11500</v>
      </c>
      <c r="Q5362" s="143">
        <v>2024</v>
      </c>
      <c r="R5362" s="143" t="str">
        <f>IFERROR(VLOOKUP(G5362,'SOURCE COMPANY'!A:B, 2, FALSE), "")</f>
        <v>GEMINI EXPORTS</v>
      </c>
      <c r="S5362" s="143" t="str">
        <f>IFERROR(VLOOKUP(H5362,'CUSTOMER NAME'!A:B, 2, FALSE), "")</f>
        <v>TO THE ORDER OF</v>
      </c>
    </row>
    <row r="5363" spans="1:19">
      <c r="A5363" s="264" t="s">
        <v>834</v>
      </c>
      <c r="B5363" s="265">
        <v>5600.0000000000009</v>
      </c>
      <c r="C5363" s="265" t="s">
        <v>7</v>
      </c>
      <c r="D5363" s="265" t="s">
        <v>3897</v>
      </c>
      <c r="E5363" s="265">
        <v>9.76</v>
      </c>
      <c r="F5363" s="265" t="s">
        <v>9</v>
      </c>
      <c r="G5363" s="265" t="s">
        <v>4053</v>
      </c>
      <c r="H5363" s="266" t="s">
        <v>4052</v>
      </c>
      <c r="I5363" s="143" t="s">
        <v>4467</v>
      </c>
      <c r="J5363" s="184">
        <f>IF(F5363="USD", E5363, E5363 * IFERROR(VLOOKUP(F5363, EXCHANGE_RATE!A:B, 2, FALSE), "Currency not found"))</f>
        <v>9.76</v>
      </c>
      <c r="K5363" s="184">
        <f t="shared" si="485"/>
        <v>9.76</v>
      </c>
      <c r="L5363" s="184">
        <f>IF(C5363="MTS", B5363, B5363 * IFERROR(VLOOKUP(C5363, 'QTY_CONVERSIONS '!A:B, 2, FALSE), "Units not  found"))</f>
        <v>5.6000000000000014</v>
      </c>
      <c r="M5363" s="185">
        <f t="shared" si="488"/>
        <v>54656.000000000007</v>
      </c>
      <c r="N5363" s="143" t="str">
        <f>IFERROR(VLOOKUP(D5363, Product_Category!A:B, 2, FALSE), "Uncategorized")</f>
        <v>CROSCARMELLOSE SODIUM</v>
      </c>
      <c r="O5363" s="186">
        <f t="shared" si="484"/>
        <v>9760</v>
      </c>
      <c r="P5363" s="185">
        <f t="shared" si="489"/>
        <v>54656.000000000015</v>
      </c>
      <c r="Q5363" s="143">
        <v>2024</v>
      </c>
      <c r="R5363" s="143" t="str">
        <f>IFERROR(VLOOKUP(G5363,'SOURCE COMPANY'!A:B, 2, FALSE), "")</f>
        <v>JRS PHARMA</v>
      </c>
      <c r="S5363" s="143" t="str">
        <f>IFERROR(VLOOKUP(H5363,'CUSTOMER NAME'!A:B, 2, FALSE), "")</f>
        <v>RETTENMAIER</v>
      </c>
    </row>
    <row r="5364" spans="1:19">
      <c r="A5364" s="264" t="s">
        <v>834</v>
      </c>
      <c r="B5364" s="265">
        <v>6800.0000000000009</v>
      </c>
      <c r="C5364" s="265" t="s">
        <v>7</v>
      </c>
      <c r="D5364" s="265" t="s">
        <v>3897</v>
      </c>
      <c r="E5364" s="265">
        <v>9.76</v>
      </c>
      <c r="F5364" s="265" t="s">
        <v>9</v>
      </c>
      <c r="G5364" s="265" t="s">
        <v>4053</v>
      </c>
      <c r="H5364" s="266" t="s">
        <v>4052</v>
      </c>
      <c r="I5364" s="143" t="s">
        <v>4467</v>
      </c>
      <c r="J5364" s="184">
        <f>IF(F5364="USD", E5364, E5364 * IFERROR(VLOOKUP(F5364, EXCHANGE_RATE!A:B, 2, FALSE), "Currency not found"))</f>
        <v>9.76</v>
      </c>
      <c r="K5364" s="184">
        <f t="shared" si="485"/>
        <v>9.76</v>
      </c>
      <c r="L5364" s="184">
        <f>IF(C5364="MTS", B5364, B5364 * IFERROR(VLOOKUP(C5364, 'QTY_CONVERSIONS '!A:B, 2, FALSE), "Units not  found"))</f>
        <v>6.8000000000000007</v>
      </c>
      <c r="M5364" s="185">
        <f t="shared" si="488"/>
        <v>66368.000000000015</v>
      </c>
      <c r="N5364" s="143" t="str">
        <f>IFERROR(VLOOKUP(D5364, Product_Category!A:B, 2, FALSE), "Uncategorized")</f>
        <v>CROSCARMELLOSE SODIUM</v>
      </c>
      <c r="O5364" s="186">
        <f t="shared" si="484"/>
        <v>9760</v>
      </c>
      <c r="P5364" s="185">
        <f t="shared" si="489"/>
        <v>66368</v>
      </c>
      <c r="Q5364" s="143">
        <v>2024</v>
      </c>
      <c r="R5364" s="143" t="str">
        <f>IFERROR(VLOOKUP(G5364,'SOURCE COMPANY'!A:B, 2, FALSE), "")</f>
        <v>JRS PHARMA</v>
      </c>
      <c r="S5364" s="143" t="str">
        <f>IFERROR(VLOOKUP(H5364,'CUSTOMER NAME'!A:B, 2, FALSE), "")</f>
        <v>RETTENMAIER</v>
      </c>
    </row>
    <row r="5365" spans="1:19">
      <c r="A5365" s="264" t="s">
        <v>834</v>
      </c>
      <c r="B5365" s="265">
        <v>7600</v>
      </c>
      <c r="C5365" s="265" t="s">
        <v>7</v>
      </c>
      <c r="D5365" s="265" t="s">
        <v>3897</v>
      </c>
      <c r="E5365" s="265">
        <v>9.76</v>
      </c>
      <c r="F5365" s="265" t="s">
        <v>9</v>
      </c>
      <c r="G5365" s="265" t="s">
        <v>4053</v>
      </c>
      <c r="H5365" s="266" t="s">
        <v>4052</v>
      </c>
      <c r="I5365" s="143" t="s">
        <v>4467</v>
      </c>
      <c r="J5365" s="184">
        <f>IF(F5365="USD", E5365, E5365 * IFERROR(VLOOKUP(F5365, EXCHANGE_RATE!A:B, 2, FALSE), "Currency not found"))</f>
        <v>9.76</v>
      </c>
      <c r="K5365" s="184">
        <f t="shared" si="485"/>
        <v>9.76</v>
      </c>
      <c r="L5365" s="184">
        <f>IF(C5365="MTS", B5365, B5365 * IFERROR(VLOOKUP(C5365, 'QTY_CONVERSIONS '!A:B, 2, FALSE), "Units not  found"))</f>
        <v>7.6000000000000005</v>
      </c>
      <c r="M5365" s="185">
        <f t="shared" si="488"/>
        <v>74176</v>
      </c>
      <c r="N5365" s="143" t="str">
        <f>IFERROR(VLOOKUP(D5365, Product_Category!A:B, 2, FALSE), "Uncategorized")</f>
        <v>CROSCARMELLOSE SODIUM</v>
      </c>
      <c r="O5365" s="186">
        <f t="shared" si="484"/>
        <v>9760</v>
      </c>
      <c r="P5365" s="185">
        <f t="shared" si="489"/>
        <v>74176</v>
      </c>
      <c r="Q5365" s="143">
        <v>2024</v>
      </c>
      <c r="R5365" s="143" t="str">
        <f>IFERROR(VLOOKUP(G5365,'SOURCE COMPANY'!A:B, 2, FALSE), "")</f>
        <v>JRS PHARMA</v>
      </c>
      <c r="S5365" s="143" t="str">
        <f>IFERROR(VLOOKUP(H5365,'CUSTOMER NAME'!A:B, 2, FALSE), "")</f>
        <v>RETTENMAIER</v>
      </c>
    </row>
    <row r="5366" spans="1:19">
      <c r="A5366" s="267" t="s">
        <v>834</v>
      </c>
      <c r="B5366" s="268">
        <v>10000</v>
      </c>
      <c r="C5366" s="268" t="s">
        <v>7</v>
      </c>
      <c r="D5366" s="268" t="s">
        <v>3897</v>
      </c>
      <c r="E5366" s="268">
        <v>10.11</v>
      </c>
      <c r="F5366" s="268" t="s">
        <v>9</v>
      </c>
      <c r="G5366" s="268" t="s">
        <v>4053</v>
      </c>
      <c r="H5366" s="269" t="s">
        <v>4052</v>
      </c>
      <c r="I5366" s="143" t="s">
        <v>4467</v>
      </c>
      <c r="J5366" s="184">
        <f>IF(F5366="USD", E5366, E5366 * IFERROR(VLOOKUP(F5366, EXCHANGE_RATE!A:B, 2, FALSE), "Currency not found"))</f>
        <v>10.11</v>
      </c>
      <c r="K5366" s="184">
        <f t="shared" si="485"/>
        <v>10.11</v>
      </c>
      <c r="L5366" s="184">
        <f>IF(C5366="MTS", B5366, B5366 * IFERROR(VLOOKUP(C5366, 'QTY_CONVERSIONS '!A:B, 2, FALSE), "Units not  found"))</f>
        <v>10</v>
      </c>
      <c r="M5366" s="185">
        <f t="shared" si="488"/>
        <v>101100</v>
      </c>
      <c r="N5366" s="143" t="str">
        <f>IFERROR(VLOOKUP(D5366, Product_Category!A:B, 2, FALSE), "Uncategorized")</f>
        <v>CROSCARMELLOSE SODIUM</v>
      </c>
      <c r="O5366" s="186">
        <f t="shared" si="484"/>
        <v>10110</v>
      </c>
      <c r="P5366" s="185">
        <f t="shared" si="489"/>
        <v>101100</v>
      </c>
      <c r="Q5366" s="143">
        <v>2024</v>
      </c>
      <c r="R5366" s="143" t="str">
        <f>IFERROR(VLOOKUP(G5366,'SOURCE COMPANY'!A:B, 2, FALSE), "")</f>
        <v>JRS PHARMA</v>
      </c>
      <c r="S5366" s="143" t="str">
        <f>IFERROR(VLOOKUP(H5366,'CUSTOMER NAME'!A:B, 2, FALSE), "")</f>
        <v>RETTENMAIER</v>
      </c>
    </row>
    <row r="5367" spans="1:19">
      <c r="A5367" s="264" t="s">
        <v>193</v>
      </c>
      <c r="B5367" s="265">
        <v>400</v>
      </c>
      <c r="C5367" s="265" t="s">
        <v>7</v>
      </c>
      <c r="D5367" s="265" t="s">
        <v>3295</v>
      </c>
      <c r="E5367" s="265">
        <v>23.49</v>
      </c>
      <c r="F5367" s="265" t="s">
        <v>1718</v>
      </c>
      <c r="G5367" s="265" t="s">
        <v>4300</v>
      </c>
      <c r="H5367" s="266" t="s">
        <v>4301</v>
      </c>
      <c r="I5367" s="143" t="s">
        <v>4467</v>
      </c>
      <c r="J5367" s="184">
        <f>IF(F5367="USD", E5367, E5367 * IFERROR(VLOOKUP(F5367, EXCHANGE_RATE!A:B, 2, FALSE), "Currency not found"))</f>
        <v>25.1343</v>
      </c>
      <c r="K5367" s="184">
        <f t="shared" si="485"/>
        <v>25.14</v>
      </c>
      <c r="L5367" s="184">
        <f>IF(C5367="MTS", B5367, B5367 * IFERROR(VLOOKUP(C5367, 'QTY_CONVERSIONS '!A:B, 2, FALSE), "Units not  found"))</f>
        <v>0.4</v>
      </c>
      <c r="M5367" s="185">
        <f t="shared" si="488"/>
        <v>10056</v>
      </c>
      <c r="N5367" s="143" t="str">
        <f>IFERROR(VLOOKUP(D5367, Product_Category!A:B, 2, FALSE), "Uncategorized")</f>
        <v>MCC</v>
      </c>
      <c r="O5367" s="186">
        <f t="shared" si="484"/>
        <v>25140</v>
      </c>
      <c r="P5367" s="185">
        <f t="shared" si="489"/>
        <v>10056</v>
      </c>
      <c r="Q5367" s="143">
        <v>2024</v>
      </c>
      <c r="R5367" s="143" t="str">
        <f>IFERROR(VLOOKUP(G5367,'SOURCE COMPANY'!A:B, 2, FALSE), "")</f>
        <v>AMTEC HEALTHCARE</v>
      </c>
      <c r="S5367" s="143" t="str">
        <f>IFERROR(VLOOKUP(H5367,'CUSTOMER NAME'!A:B, 2, FALSE), "")</f>
        <v>Fasyar Limited</v>
      </c>
    </row>
    <row r="5368" spans="1:19">
      <c r="A5368" s="264" t="s">
        <v>193</v>
      </c>
      <c r="B5368" s="265">
        <v>25</v>
      </c>
      <c r="C5368" s="265" t="s">
        <v>7</v>
      </c>
      <c r="D5368" s="265" t="s">
        <v>798</v>
      </c>
      <c r="E5368" s="265">
        <v>8.2799999999999994</v>
      </c>
      <c r="F5368" s="265" t="s">
        <v>9</v>
      </c>
      <c r="G5368" s="265" t="s">
        <v>4302</v>
      </c>
      <c r="H5368" s="266" t="s">
        <v>4303</v>
      </c>
      <c r="I5368" s="143" t="s">
        <v>4467</v>
      </c>
      <c r="J5368" s="184">
        <f>IF(F5368="USD", E5368, E5368 * IFERROR(VLOOKUP(F5368, EXCHANGE_RATE!A:B, 2, FALSE), "Currency not found"))</f>
        <v>8.2799999999999994</v>
      </c>
      <c r="K5368" s="184">
        <f t="shared" si="485"/>
        <v>8.2799999999999994</v>
      </c>
      <c r="L5368" s="184">
        <f>IF(C5368="MTS", B5368, B5368 * IFERROR(VLOOKUP(C5368, 'QTY_CONVERSIONS '!A:B, 2, FALSE), "Units not  found"))</f>
        <v>2.5000000000000001E-2</v>
      </c>
      <c r="M5368" s="185">
        <f t="shared" si="488"/>
        <v>206.99999999999997</v>
      </c>
      <c r="N5368" s="143" t="str">
        <f>IFERROR(VLOOKUP(D5368, Product_Category!A:B, 2, FALSE), "Uncategorized")</f>
        <v>CMC</v>
      </c>
      <c r="O5368" s="186">
        <f t="shared" si="484"/>
        <v>8280</v>
      </c>
      <c r="P5368" s="185">
        <f t="shared" si="489"/>
        <v>207</v>
      </c>
      <c r="Q5368" s="143">
        <v>2024</v>
      </c>
      <c r="R5368" s="143" t="str">
        <f>IFERROR(VLOOKUP(G5368,'SOURCE COMPANY'!A:B, 2, FALSE), "")</f>
        <v>ATL Battery Tech</v>
      </c>
      <c r="S5368" s="143" t="str">
        <f>IFERROR(VLOOKUP(H5368,'CUSTOMER NAME'!A:B, 2, FALSE), "")</f>
        <v>Ningde Amperex Tech</v>
      </c>
    </row>
    <row r="5369" spans="1:19">
      <c r="A5369" s="264" t="s">
        <v>193</v>
      </c>
      <c r="B5369" s="265">
        <v>25</v>
      </c>
      <c r="C5369" s="265" t="s">
        <v>7</v>
      </c>
      <c r="D5369" s="265" t="s">
        <v>798</v>
      </c>
      <c r="E5369" s="265">
        <v>17.12</v>
      </c>
      <c r="F5369" s="265" t="s">
        <v>9</v>
      </c>
      <c r="G5369" s="265" t="s">
        <v>4302</v>
      </c>
      <c r="H5369" s="266" t="s">
        <v>4303</v>
      </c>
      <c r="I5369" s="143" t="s">
        <v>4467</v>
      </c>
      <c r="J5369" s="184">
        <f>IF(F5369="USD", E5369, E5369 * IFERROR(VLOOKUP(F5369, EXCHANGE_RATE!A:B, 2, FALSE), "Currency not found"))</f>
        <v>17.12</v>
      </c>
      <c r="K5369" s="184">
        <f t="shared" si="485"/>
        <v>17.12</v>
      </c>
      <c r="L5369" s="184">
        <f>IF(C5369="MTS", B5369, B5369 * IFERROR(VLOOKUP(C5369, 'QTY_CONVERSIONS '!A:B, 2, FALSE), "Units not  found"))</f>
        <v>2.5000000000000001E-2</v>
      </c>
      <c r="M5369" s="185">
        <f t="shared" si="488"/>
        <v>428</v>
      </c>
      <c r="N5369" s="143" t="str">
        <f>IFERROR(VLOOKUP(D5369, Product_Category!A:B, 2, FALSE), "Uncategorized")</f>
        <v>CMC</v>
      </c>
      <c r="O5369" s="186">
        <f t="shared" si="484"/>
        <v>17120</v>
      </c>
      <c r="P5369" s="185">
        <f t="shared" si="489"/>
        <v>428</v>
      </c>
      <c r="Q5369" s="143">
        <v>2024</v>
      </c>
      <c r="R5369" s="143" t="str">
        <f>IFERROR(VLOOKUP(G5369,'SOURCE COMPANY'!A:B, 2, FALSE), "")</f>
        <v>ATL Battery Tech</v>
      </c>
      <c r="S5369" s="143" t="str">
        <f>IFERROR(VLOOKUP(H5369,'CUSTOMER NAME'!A:B, 2, FALSE), "")</f>
        <v>Ningde Amperex Tech</v>
      </c>
    </row>
    <row r="5370" spans="1:19">
      <c r="A5370" s="264" t="s">
        <v>193</v>
      </c>
      <c r="B5370" s="265">
        <v>10000</v>
      </c>
      <c r="C5370" s="265" t="s">
        <v>7</v>
      </c>
      <c r="D5370" s="265" t="s">
        <v>3188</v>
      </c>
      <c r="E5370" s="265">
        <v>2.35</v>
      </c>
      <c r="F5370" s="265" t="s">
        <v>9</v>
      </c>
      <c r="G5370" s="265" t="s">
        <v>4299</v>
      </c>
      <c r="H5370" s="266" t="s">
        <v>4277</v>
      </c>
      <c r="I5370" s="143" t="s">
        <v>4467</v>
      </c>
      <c r="J5370" s="184">
        <f>IF(F5370="USD", E5370, E5370 * IFERROR(VLOOKUP(F5370, EXCHANGE_RATE!A:B, 2, FALSE), "Currency not found"))</f>
        <v>2.35</v>
      </c>
      <c r="K5370" s="184">
        <f t="shared" si="485"/>
        <v>2.35</v>
      </c>
      <c r="L5370" s="184">
        <f>IF(C5370="MTS", B5370, B5370 * IFERROR(VLOOKUP(C5370, 'QTY_CONVERSIONS '!A:B, 2, FALSE), "Units not  found"))</f>
        <v>10</v>
      </c>
      <c r="M5370" s="185">
        <f t="shared" si="488"/>
        <v>23500</v>
      </c>
      <c r="N5370" s="143" t="str">
        <f>IFERROR(VLOOKUP(D5370, Product_Category!A:B, 2, FALSE), "Uncategorized")</f>
        <v>MCC</v>
      </c>
      <c r="O5370" s="186">
        <f t="shared" si="484"/>
        <v>2350</v>
      </c>
      <c r="P5370" s="185">
        <f t="shared" si="489"/>
        <v>23500</v>
      </c>
      <c r="Q5370" s="143">
        <v>2024</v>
      </c>
      <c r="R5370" s="143" t="str">
        <f>IFERROR(VLOOKUP(G5370,'SOURCE COMPANY'!A:B, 2, FALSE), "")</f>
        <v>Ankit Pulps &amp; Boards</v>
      </c>
      <c r="S5370" s="143" t="str">
        <f>IFERROR(VLOOKUP(H5370,'CUSTOMER NAME'!A:B, 2, FALSE), "")</f>
        <v>TO THE ORDER OF</v>
      </c>
    </row>
    <row r="5371" spans="1:19">
      <c r="A5371" s="264" t="s">
        <v>193</v>
      </c>
      <c r="B5371" s="265">
        <v>11500</v>
      </c>
      <c r="C5371" s="265" t="s">
        <v>7</v>
      </c>
      <c r="D5371" s="265" t="s">
        <v>1606</v>
      </c>
      <c r="E5371" s="265">
        <v>2.2599999999999998</v>
      </c>
      <c r="F5371" s="265" t="s">
        <v>9</v>
      </c>
      <c r="G5371" s="265" t="s">
        <v>4304</v>
      </c>
      <c r="H5371" s="266" t="s">
        <v>4277</v>
      </c>
      <c r="I5371" s="143" t="s">
        <v>4467</v>
      </c>
      <c r="J5371" s="184">
        <f>IF(F5371="USD", E5371, E5371 * IFERROR(VLOOKUP(F5371, EXCHANGE_RATE!A:B, 2, FALSE), "Currency not found"))</f>
        <v>2.2599999999999998</v>
      </c>
      <c r="K5371" s="184">
        <f t="shared" si="485"/>
        <v>2.2599999999999998</v>
      </c>
      <c r="L5371" s="184">
        <f>IF(C5371="MTS", B5371, B5371 * IFERROR(VLOOKUP(C5371, 'QTY_CONVERSIONS '!A:B, 2, FALSE), "Units not  found"))</f>
        <v>11.5</v>
      </c>
      <c r="M5371" s="185">
        <f t="shared" si="488"/>
        <v>25989.999999999996</v>
      </c>
      <c r="N5371" s="143" t="str">
        <f>IFERROR(VLOOKUP(D5371, Product_Category!A:B, 2, FALSE), "Uncategorized")</f>
        <v>MCC</v>
      </c>
      <c r="O5371" s="186">
        <f t="shared" si="484"/>
        <v>2260</v>
      </c>
      <c r="P5371" s="185">
        <f t="shared" si="489"/>
        <v>25990</v>
      </c>
      <c r="Q5371" s="143">
        <v>2024</v>
      </c>
      <c r="R5371" s="143" t="str">
        <f>IFERROR(VLOOKUP(G5371,'SOURCE COMPANY'!A:B, 2, FALSE), "")</f>
        <v>CHEMFIELD</v>
      </c>
      <c r="S5371" s="143" t="str">
        <f>IFERROR(VLOOKUP(H5371,'CUSTOMER NAME'!A:B, 2, FALSE), "")</f>
        <v>TO THE ORDER OF</v>
      </c>
    </row>
    <row r="5372" spans="1:19">
      <c r="A5372" s="267" t="s">
        <v>193</v>
      </c>
      <c r="B5372" s="268">
        <v>11500</v>
      </c>
      <c r="C5372" s="268" t="s">
        <v>7</v>
      </c>
      <c r="D5372" s="268" t="s">
        <v>1994</v>
      </c>
      <c r="E5372" s="268">
        <v>2.2599999999999998</v>
      </c>
      <c r="F5372" s="268" t="s">
        <v>9</v>
      </c>
      <c r="G5372" s="268" t="s">
        <v>4304</v>
      </c>
      <c r="H5372" s="269" t="s">
        <v>4277</v>
      </c>
      <c r="I5372" s="143" t="s">
        <v>4467</v>
      </c>
      <c r="J5372" s="184">
        <f>IF(F5372="USD", E5372, E5372 * IFERROR(VLOOKUP(F5372, EXCHANGE_RATE!A:B, 2, FALSE), "Currency not found"))</f>
        <v>2.2599999999999998</v>
      </c>
      <c r="K5372" s="184">
        <f t="shared" si="485"/>
        <v>2.2599999999999998</v>
      </c>
      <c r="L5372" s="184">
        <f>IF(C5372="MTS", B5372, B5372 * IFERROR(VLOOKUP(C5372, 'QTY_CONVERSIONS '!A:B, 2, FALSE), "Units not  found"))</f>
        <v>11.5</v>
      </c>
      <c r="M5372" s="185">
        <f t="shared" si="488"/>
        <v>25989.999999999996</v>
      </c>
      <c r="N5372" s="143" t="str">
        <f>IFERROR(VLOOKUP(D5372, Product_Category!A:B, 2, FALSE), "Uncategorized")</f>
        <v>MCC</v>
      </c>
      <c r="O5372" s="186">
        <f t="shared" si="484"/>
        <v>2260</v>
      </c>
      <c r="P5372" s="185">
        <f t="shared" si="489"/>
        <v>25990</v>
      </c>
      <c r="Q5372" s="143">
        <v>2024</v>
      </c>
      <c r="R5372" s="143" t="str">
        <f>IFERROR(VLOOKUP(G5372,'SOURCE COMPANY'!A:B, 2, FALSE), "")</f>
        <v>CHEMFIELD</v>
      </c>
      <c r="S5372" s="143" t="str">
        <f>IFERROR(VLOOKUP(H5372,'CUSTOMER NAME'!A:B, 2, FALSE), "")</f>
        <v>TO THE ORDER OF</v>
      </c>
    </row>
    <row r="5373" spans="1:19">
      <c r="A5373" s="270" t="s">
        <v>841</v>
      </c>
      <c r="B5373" s="271">
        <v>10000</v>
      </c>
      <c r="C5373" s="271" t="s">
        <v>7</v>
      </c>
      <c r="D5373" s="271" t="s">
        <v>3897</v>
      </c>
      <c r="E5373" s="271">
        <v>11.85</v>
      </c>
      <c r="F5373" s="271" t="s">
        <v>1718</v>
      </c>
      <c r="G5373" s="271" t="s">
        <v>4053</v>
      </c>
      <c r="H5373" s="272" t="s">
        <v>4305</v>
      </c>
      <c r="I5373" s="143" t="s">
        <v>4467</v>
      </c>
      <c r="J5373" s="184">
        <f>IF(F5373="USD", E5373, E5373 * IFERROR(VLOOKUP(F5373, EXCHANGE_RATE!A:B, 2, FALSE), "Currency not found"))</f>
        <v>12.679500000000001</v>
      </c>
      <c r="K5373" s="184">
        <f t="shared" si="485"/>
        <v>12.68</v>
      </c>
      <c r="L5373" s="184">
        <f>IF(C5373="MTS", B5373, B5373 * IFERROR(VLOOKUP(C5373, 'QTY_CONVERSIONS '!A:B, 2, FALSE), "Units not  found"))</f>
        <v>10</v>
      </c>
      <c r="M5373" s="185">
        <f t="shared" si="488"/>
        <v>126800</v>
      </c>
      <c r="N5373" s="143" t="str">
        <f>IFERROR(VLOOKUP(D5373, Product_Category!A:B, 2, FALSE), "Uncategorized")</f>
        <v>CROSCARMELLOSE SODIUM</v>
      </c>
      <c r="O5373" s="186">
        <f t="shared" si="484"/>
        <v>12680</v>
      </c>
      <c r="P5373" s="185">
        <f t="shared" si="489"/>
        <v>126800</v>
      </c>
      <c r="Q5373" s="143">
        <v>2024</v>
      </c>
      <c r="R5373" s="143" t="str">
        <f>IFERROR(VLOOKUP(G5373,'SOURCE COMPANY'!A:B, 2, FALSE), "")</f>
        <v>JRS PHARMA</v>
      </c>
      <c r="S5373" s="143" t="str">
        <f>IFERROR(VLOOKUP(H5373,'CUSTOMER NAME'!A:B, 2, FALSE), "")</f>
        <v>HANDLER S.A.S</v>
      </c>
    </row>
    <row r="5374" spans="1:19">
      <c r="A5374" s="264" t="s">
        <v>850</v>
      </c>
      <c r="B5374" s="265">
        <v>5600.0000000000009</v>
      </c>
      <c r="C5374" s="265" t="s">
        <v>7</v>
      </c>
      <c r="D5374" s="265" t="s">
        <v>4231</v>
      </c>
      <c r="E5374" s="265">
        <v>2.63</v>
      </c>
      <c r="F5374" s="265" t="s">
        <v>9</v>
      </c>
      <c r="G5374" s="265" t="s">
        <v>4053</v>
      </c>
      <c r="H5374" s="266" t="s">
        <v>4306</v>
      </c>
      <c r="I5374" s="143" t="s">
        <v>4467</v>
      </c>
      <c r="J5374" s="184">
        <f>IF(F5374="USD", E5374, E5374 * IFERROR(VLOOKUP(F5374, EXCHANGE_RATE!A:B, 2, FALSE), "Currency not found"))</f>
        <v>2.63</v>
      </c>
      <c r="K5374" s="184">
        <f t="shared" si="485"/>
        <v>2.63</v>
      </c>
      <c r="L5374" s="184">
        <f>IF(C5374="MTS", B5374, B5374 * IFERROR(VLOOKUP(C5374, 'QTY_CONVERSIONS '!A:B, 2, FALSE), "Units not  found"))</f>
        <v>5.6000000000000014</v>
      </c>
      <c r="M5374" s="185">
        <f t="shared" si="488"/>
        <v>14728.000000000002</v>
      </c>
      <c r="N5374" s="143" t="str">
        <f>IFERROR(VLOOKUP(D5374, Product_Category!A:B, 2, FALSE), "Uncategorized")</f>
        <v>MCC</v>
      </c>
      <c r="O5374" s="186">
        <f t="shared" si="484"/>
        <v>2630</v>
      </c>
      <c r="P5374" s="185">
        <f t="shared" si="489"/>
        <v>14728.000000000004</v>
      </c>
      <c r="Q5374" s="143">
        <v>2024</v>
      </c>
      <c r="R5374" s="143" t="str">
        <f>IFERROR(VLOOKUP(G5374,'SOURCE COMPANY'!A:B, 2, FALSE), "")</f>
        <v>JRS PHARMA</v>
      </c>
      <c r="S5374" s="143" t="str">
        <f>IFERROR(VLOOKUP(H5374,'CUSTOMER NAME'!A:B, 2, FALSE), "")</f>
        <v>JRS CESKA</v>
      </c>
    </row>
    <row r="5375" spans="1:19">
      <c r="A5375" s="264" t="s">
        <v>850</v>
      </c>
      <c r="B5375" s="265">
        <v>6800.0000000000009</v>
      </c>
      <c r="C5375" s="265" t="s">
        <v>7</v>
      </c>
      <c r="D5375" s="265" t="s">
        <v>4231</v>
      </c>
      <c r="E5375" s="265">
        <v>2.63</v>
      </c>
      <c r="F5375" s="265" t="s">
        <v>9</v>
      </c>
      <c r="G5375" s="265" t="s">
        <v>4053</v>
      </c>
      <c r="H5375" s="266" t="s">
        <v>4306</v>
      </c>
      <c r="I5375" s="143" t="s">
        <v>4467</v>
      </c>
      <c r="J5375" s="184">
        <f>IF(F5375="USD", E5375, E5375 * IFERROR(VLOOKUP(F5375, EXCHANGE_RATE!A:B, 2, FALSE), "Currency not found"))</f>
        <v>2.63</v>
      </c>
      <c r="K5375" s="184">
        <f t="shared" si="485"/>
        <v>2.63</v>
      </c>
      <c r="L5375" s="184">
        <f>IF(C5375="MTS", B5375, B5375 * IFERROR(VLOOKUP(C5375, 'QTY_CONVERSIONS '!A:B, 2, FALSE), "Units not  found"))</f>
        <v>6.8000000000000007</v>
      </c>
      <c r="M5375" s="185">
        <f t="shared" si="488"/>
        <v>17884</v>
      </c>
      <c r="N5375" s="143" t="str">
        <f>IFERROR(VLOOKUP(D5375, Product_Category!A:B, 2, FALSE), "Uncategorized")</f>
        <v>MCC</v>
      </c>
      <c r="O5375" s="186">
        <f t="shared" si="484"/>
        <v>2630</v>
      </c>
      <c r="P5375" s="185">
        <f t="shared" si="489"/>
        <v>17884.000000000004</v>
      </c>
      <c r="Q5375" s="143">
        <v>2024</v>
      </c>
      <c r="R5375" s="143" t="str">
        <f>IFERROR(VLOOKUP(G5375,'SOURCE COMPANY'!A:B, 2, FALSE), "")</f>
        <v>JRS PHARMA</v>
      </c>
      <c r="S5375" s="143" t="str">
        <f>IFERROR(VLOOKUP(H5375,'CUSTOMER NAME'!A:B, 2, FALSE), "")</f>
        <v>JRS CESKA</v>
      </c>
    </row>
    <row r="5376" spans="1:19">
      <c r="A5376" s="267" t="s">
        <v>850</v>
      </c>
      <c r="B5376" s="268">
        <v>7600</v>
      </c>
      <c r="C5376" s="268" t="s">
        <v>7</v>
      </c>
      <c r="D5376" s="268" t="s">
        <v>4231</v>
      </c>
      <c r="E5376" s="268">
        <v>2.63</v>
      </c>
      <c r="F5376" s="268" t="s">
        <v>9</v>
      </c>
      <c r="G5376" s="268" t="s">
        <v>4053</v>
      </c>
      <c r="H5376" s="269" t="s">
        <v>4306</v>
      </c>
      <c r="I5376" s="143" t="s">
        <v>4467</v>
      </c>
      <c r="J5376" s="184">
        <f>IF(F5376="USD", E5376, E5376 * IFERROR(VLOOKUP(F5376, EXCHANGE_RATE!A:B, 2, FALSE), "Currency not found"))</f>
        <v>2.63</v>
      </c>
      <c r="K5376" s="184">
        <f t="shared" si="485"/>
        <v>2.63</v>
      </c>
      <c r="L5376" s="184">
        <f>IF(C5376="MTS", B5376, B5376 * IFERROR(VLOOKUP(C5376, 'QTY_CONVERSIONS '!A:B, 2, FALSE), "Units not  found"))</f>
        <v>7.6000000000000005</v>
      </c>
      <c r="M5376" s="185">
        <f t="shared" si="488"/>
        <v>19988</v>
      </c>
      <c r="N5376" s="143" t="str">
        <f>IFERROR(VLOOKUP(D5376, Product_Category!A:B, 2, FALSE), "Uncategorized")</f>
        <v>MCC</v>
      </c>
      <c r="O5376" s="186">
        <f t="shared" si="484"/>
        <v>2630</v>
      </c>
      <c r="P5376" s="185">
        <f t="shared" si="489"/>
        <v>19988</v>
      </c>
      <c r="Q5376" s="143">
        <v>2024</v>
      </c>
      <c r="R5376" s="143" t="str">
        <f>IFERROR(VLOOKUP(G5376,'SOURCE COMPANY'!A:B, 2, FALSE), "")</f>
        <v>JRS PHARMA</v>
      </c>
      <c r="S5376" s="143" t="str">
        <f>IFERROR(VLOOKUP(H5376,'CUSTOMER NAME'!A:B, 2, FALSE), "")</f>
        <v>JRS CESKA</v>
      </c>
    </row>
    <row r="5377" spans="1:19">
      <c r="A5377" s="264" t="s">
        <v>2344</v>
      </c>
      <c r="B5377" s="265">
        <v>25</v>
      </c>
      <c r="C5377" s="265" t="s">
        <v>7</v>
      </c>
      <c r="D5377" s="265" t="s">
        <v>4233</v>
      </c>
      <c r="E5377" s="265">
        <v>22.5</v>
      </c>
      <c r="F5377" s="265" t="s">
        <v>9</v>
      </c>
      <c r="G5377" s="265" t="s">
        <v>4307</v>
      </c>
      <c r="H5377" s="266" t="s">
        <v>4308</v>
      </c>
      <c r="I5377" s="143" t="s">
        <v>4467</v>
      </c>
      <c r="J5377" s="184">
        <f>IF(F5377="USD", E5377, E5377 * IFERROR(VLOOKUP(F5377, EXCHANGE_RATE!A:B, 2, FALSE), "Currency not found"))</f>
        <v>22.5</v>
      </c>
      <c r="K5377" s="184">
        <f t="shared" si="485"/>
        <v>22.5</v>
      </c>
      <c r="L5377" s="184">
        <f>IF(C5377="MTS", B5377, B5377 * IFERROR(VLOOKUP(C5377, 'QTY_CONVERSIONS '!A:B, 2, FALSE), "Units not  found"))</f>
        <v>2.5000000000000001E-2</v>
      </c>
      <c r="M5377" s="185">
        <f t="shared" si="488"/>
        <v>562.5</v>
      </c>
      <c r="N5377" s="143" t="str">
        <f>IFERROR(VLOOKUP(D5377, Product_Category!A:B, 2, FALSE), "Uncategorized")</f>
        <v>MCC &amp; GUAR GUM</v>
      </c>
      <c r="O5377" s="186">
        <f t="shared" si="484"/>
        <v>22500</v>
      </c>
      <c r="P5377" s="185">
        <f t="shared" si="489"/>
        <v>562.5</v>
      </c>
      <c r="Q5377" s="143">
        <v>2024</v>
      </c>
      <c r="R5377" s="143" t="str">
        <f>IFERROR(VLOOKUP(G5377,'SOURCE COMPANY'!A:B, 2, FALSE), "")</f>
        <v>SHREEJI PHARMA</v>
      </c>
      <c r="S5377" s="143" t="str">
        <f>IFERROR(VLOOKUP(H5377,'CUSTOMER NAME'!A:B, 2, FALSE), "")</f>
        <v>Industria Pharma</v>
      </c>
    </row>
    <row r="5378" spans="1:19">
      <c r="A5378" s="264" t="s">
        <v>2344</v>
      </c>
      <c r="B5378" s="265">
        <v>50</v>
      </c>
      <c r="C5378" s="265" t="s">
        <v>7</v>
      </c>
      <c r="D5378" s="265" t="s">
        <v>910</v>
      </c>
      <c r="E5378" s="265">
        <v>3</v>
      </c>
      <c r="F5378" s="265" t="s">
        <v>9</v>
      </c>
      <c r="G5378" s="265" t="s">
        <v>4309</v>
      </c>
      <c r="H5378" s="266" t="s">
        <v>4310</v>
      </c>
      <c r="I5378" s="143" t="s">
        <v>4467</v>
      </c>
      <c r="J5378" s="184">
        <f>IF(F5378="USD", E5378, E5378 * IFERROR(VLOOKUP(F5378, EXCHANGE_RATE!A:B, 2, FALSE), "Currency not found"))</f>
        <v>3</v>
      </c>
      <c r="K5378" s="184">
        <f t="shared" si="485"/>
        <v>3</v>
      </c>
      <c r="L5378" s="184">
        <f>IF(C5378="MTS", B5378, B5378 * IFERROR(VLOOKUP(C5378, 'QTY_CONVERSIONS '!A:B, 2, FALSE), "Units not  found"))</f>
        <v>0.05</v>
      </c>
      <c r="M5378" s="185">
        <f t="shared" si="488"/>
        <v>150</v>
      </c>
      <c r="N5378" s="143" t="str">
        <f>IFERROR(VLOOKUP(D5378, Product_Category!A:B, 2, FALSE), "Uncategorized")</f>
        <v>MAGNESIUM STEARATE</v>
      </c>
      <c r="O5378" s="186">
        <f t="shared" si="484"/>
        <v>3000</v>
      </c>
      <c r="P5378" s="185">
        <f t="shared" si="489"/>
        <v>150</v>
      </c>
      <c r="Q5378" s="143">
        <v>2024</v>
      </c>
      <c r="R5378" s="143" t="str">
        <f>IFERROR(VLOOKUP(G5378,'SOURCE COMPANY'!A:B, 2, FALSE), "")</f>
        <v>Medilink</v>
      </c>
      <c r="S5378" s="143" t="str">
        <f>IFERROR(VLOOKUP(H5378,'CUSTOMER NAME'!A:B, 2, FALSE), "")</f>
        <v>L.S.L.S.A.</v>
      </c>
    </row>
    <row r="5379" spans="1:19">
      <c r="A5379" s="264" t="s">
        <v>2344</v>
      </c>
      <c r="B5379" s="265">
        <v>375</v>
      </c>
      <c r="C5379" s="265" t="s">
        <v>7</v>
      </c>
      <c r="D5379" s="265" t="s">
        <v>2421</v>
      </c>
      <c r="E5379" s="265">
        <v>3.15</v>
      </c>
      <c r="F5379" s="265" t="s">
        <v>9</v>
      </c>
      <c r="G5379" s="265" t="s">
        <v>4309</v>
      </c>
      <c r="H5379" s="266" t="s">
        <v>4310</v>
      </c>
      <c r="I5379" s="143" t="s">
        <v>4467</v>
      </c>
      <c r="J5379" s="184">
        <f>IF(F5379="USD", E5379, E5379 * IFERROR(VLOOKUP(F5379, EXCHANGE_RATE!A:B, 2, FALSE), "Currency not found"))</f>
        <v>3.15</v>
      </c>
      <c r="K5379" s="184">
        <f t="shared" si="485"/>
        <v>3.15</v>
      </c>
      <c r="L5379" s="184">
        <f>IF(C5379="MTS", B5379, B5379 * IFERROR(VLOOKUP(C5379, 'QTY_CONVERSIONS '!A:B, 2, FALSE), "Units not  found"))</f>
        <v>0.375</v>
      </c>
      <c r="M5379" s="185">
        <f t="shared" si="488"/>
        <v>1181.25</v>
      </c>
      <c r="N5379" s="143" t="str">
        <f>IFERROR(VLOOKUP(D5379, Product_Category!A:B, 2, FALSE), "Uncategorized")</f>
        <v>MCC</v>
      </c>
      <c r="O5379" s="186">
        <f t="shared" ref="O5379:O5442" si="490">K5379*1000</f>
        <v>3150</v>
      </c>
      <c r="P5379" s="185">
        <f t="shared" si="489"/>
        <v>1181.25</v>
      </c>
      <c r="Q5379" s="143">
        <v>2024</v>
      </c>
      <c r="R5379" s="143" t="str">
        <f>IFERROR(VLOOKUP(G5379,'SOURCE COMPANY'!A:B, 2, FALSE), "")</f>
        <v>Medilink</v>
      </c>
      <c r="S5379" s="143" t="str">
        <f>IFERROR(VLOOKUP(H5379,'CUSTOMER NAME'!A:B, 2, FALSE), "")</f>
        <v>L.S.L.S.A.</v>
      </c>
    </row>
    <row r="5380" spans="1:19">
      <c r="A5380" s="264" t="s">
        <v>2344</v>
      </c>
      <c r="B5380" s="265">
        <v>625</v>
      </c>
      <c r="C5380" s="265" t="s">
        <v>7</v>
      </c>
      <c r="D5380" s="265" t="s">
        <v>266</v>
      </c>
      <c r="E5380" s="265">
        <v>3.15</v>
      </c>
      <c r="F5380" s="265" t="s">
        <v>9</v>
      </c>
      <c r="G5380" s="265" t="s">
        <v>4309</v>
      </c>
      <c r="H5380" s="266" t="s">
        <v>4310</v>
      </c>
      <c r="I5380" s="143" t="s">
        <v>4467</v>
      </c>
      <c r="J5380" s="184">
        <f>IF(F5380="USD", E5380, E5380 * IFERROR(VLOOKUP(F5380, EXCHANGE_RATE!A:B, 2, FALSE), "Currency not found"))</f>
        <v>3.15</v>
      </c>
      <c r="K5380" s="184">
        <f t="shared" si="485"/>
        <v>3.15</v>
      </c>
      <c r="L5380" s="184">
        <f>IF(C5380="MTS", B5380, B5380 * IFERROR(VLOOKUP(C5380, 'QTY_CONVERSIONS '!A:B, 2, FALSE), "Units not  found"))</f>
        <v>0.625</v>
      </c>
      <c r="M5380" s="185">
        <f t="shared" si="488"/>
        <v>1968.75</v>
      </c>
      <c r="N5380" s="143" t="str">
        <f>IFERROR(VLOOKUP(D5380, Product_Category!A:B, 2, FALSE), "Uncategorized")</f>
        <v>MCC</v>
      </c>
      <c r="O5380" s="186">
        <f t="shared" si="490"/>
        <v>3150</v>
      </c>
      <c r="P5380" s="185">
        <f t="shared" si="489"/>
        <v>1968.75</v>
      </c>
      <c r="Q5380" s="143">
        <v>2024</v>
      </c>
      <c r="R5380" s="143" t="str">
        <f>IFERROR(VLOOKUP(G5380,'SOURCE COMPANY'!A:B, 2, FALSE), "")</f>
        <v>Medilink</v>
      </c>
      <c r="S5380" s="143" t="str">
        <f>IFERROR(VLOOKUP(H5380,'CUSTOMER NAME'!A:B, 2, FALSE), "")</f>
        <v>L.S.L.S.A.</v>
      </c>
    </row>
    <row r="5381" spans="1:19">
      <c r="A5381" s="267" t="s">
        <v>2344</v>
      </c>
      <c r="B5381" s="268">
        <v>500</v>
      </c>
      <c r="C5381" s="268" t="s">
        <v>7</v>
      </c>
      <c r="D5381" s="268" t="s">
        <v>2421</v>
      </c>
      <c r="E5381" s="268">
        <v>3.15</v>
      </c>
      <c r="F5381" s="268" t="s">
        <v>9</v>
      </c>
      <c r="G5381" s="268" t="s">
        <v>4309</v>
      </c>
      <c r="H5381" s="269" t="s">
        <v>4277</v>
      </c>
      <c r="I5381" s="143" t="s">
        <v>4467</v>
      </c>
      <c r="J5381" s="184">
        <f>IF(F5381="USD", E5381, E5381 * IFERROR(VLOOKUP(F5381, EXCHANGE_RATE!A:B, 2, FALSE), "Currency not found"))</f>
        <v>3.15</v>
      </c>
      <c r="K5381" s="184">
        <f t="shared" si="485"/>
        <v>3.15</v>
      </c>
      <c r="L5381" s="184">
        <f>IF(C5381="MTS", B5381, B5381 * IFERROR(VLOOKUP(C5381, 'QTY_CONVERSIONS '!A:B, 2, FALSE), "Units not  found"))</f>
        <v>0.5</v>
      </c>
      <c r="M5381" s="185">
        <f t="shared" si="488"/>
        <v>1575</v>
      </c>
      <c r="N5381" s="143" t="str">
        <f>IFERROR(VLOOKUP(D5381, Product_Category!A:B, 2, FALSE), "Uncategorized")</f>
        <v>MCC</v>
      </c>
      <c r="O5381" s="186">
        <f t="shared" si="490"/>
        <v>3150</v>
      </c>
      <c r="P5381" s="185">
        <f t="shared" si="489"/>
        <v>1575</v>
      </c>
      <c r="Q5381" s="143">
        <v>2024</v>
      </c>
      <c r="R5381" s="143" t="str">
        <f>IFERROR(VLOOKUP(G5381,'SOURCE COMPANY'!A:B, 2, FALSE), "")</f>
        <v>Medilink</v>
      </c>
      <c r="S5381" s="143" t="str">
        <f>IFERROR(VLOOKUP(H5381,'CUSTOMER NAME'!A:B, 2, FALSE), "")</f>
        <v>TO THE ORDER OF</v>
      </c>
    </row>
    <row r="5382" spans="1:19">
      <c r="A5382" s="264" t="s">
        <v>852</v>
      </c>
      <c r="B5382" s="265">
        <v>11000</v>
      </c>
      <c r="C5382" s="265" t="s">
        <v>7</v>
      </c>
      <c r="D5382" s="265" t="s">
        <v>3281</v>
      </c>
      <c r="E5382" s="265">
        <v>1.99</v>
      </c>
      <c r="F5382" s="265" t="s">
        <v>1718</v>
      </c>
      <c r="G5382" s="265" t="s">
        <v>4138</v>
      </c>
      <c r="H5382" s="266" t="s">
        <v>4311</v>
      </c>
      <c r="I5382" s="143" t="s">
        <v>4467</v>
      </c>
      <c r="J5382" s="184">
        <f>IF(F5382="USD", E5382, E5382 * IFERROR(VLOOKUP(F5382, EXCHANGE_RATE!A:B, 2, FALSE), "Currency not found"))</f>
        <v>2.1293000000000002</v>
      </c>
      <c r="K5382" s="184">
        <f t="shared" si="485"/>
        <v>2.13</v>
      </c>
      <c r="L5382" s="184">
        <f>IF(C5382="MTS", B5382, B5382 * IFERROR(VLOOKUP(C5382, 'QTY_CONVERSIONS '!A:B, 2, FALSE), "Units not  found"))</f>
        <v>11</v>
      </c>
      <c r="M5382" s="185">
        <f t="shared" si="488"/>
        <v>23430</v>
      </c>
      <c r="N5382" s="143" t="str">
        <f>IFERROR(VLOOKUP(D5382, Product_Category!A:B, 2, FALSE), "Uncategorized")</f>
        <v>MCC</v>
      </c>
      <c r="O5382" s="186">
        <f t="shared" si="490"/>
        <v>2130</v>
      </c>
      <c r="P5382" s="185">
        <f t="shared" si="489"/>
        <v>23430</v>
      </c>
      <c r="Q5382" s="143">
        <v>2024</v>
      </c>
      <c r="R5382" s="143" t="str">
        <f>IFERROR(VLOOKUP(G5382,'SOURCE COMPANY'!A:B, 2, FALSE), "")</f>
        <v>DFE PHARMA</v>
      </c>
      <c r="S5382" s="143" t="str">
        <f>IFERROR(VLOOKUP(H5382,'CUSTOMER NAME'!A:B, 2, FALSE), "")</f>
        <v>ANDERS ECUADOR</v>
      </c>
    </row>
    <row r="5383" spans="1:19">
      <c r="A5383" s="267" t="s">
        <v>852</v>
      </c>
      <c r="B5383" s="268">
        <v>4000</v>
      </c>
      <c r="C5383" s="268" t="s">
        <v>7</v>
      </c>
      <c r="D5383" s="268" t="s">
        <v>3897</v>
      </c>
      <c r="E5383" s="268">
        <v>4.0999999999999996</v>
      </c>
      <c r="F5383" s="268" t="s">
        <v>9</v>
      </c>
      <c r="G5383" s="268" t="s">
        <v>4312</v>
      </c>
      <c r="H5383" s="269" t="s">
        <v>4313</v>
      </c>
      <c r="I5383" s="143" t="s">
        <v>4467</v>
      </c>
      <c r="J5383" s="184">
        <f>IF(F5383="USD", E5383, E5383 * IFERROR(VLOOKUP(F5383, EXCHANGE_RATE!A:B, 2, FALSE), "Currency not found"))</f>
        <v>4.0999999999999996</v>
      </c>
      <c r="K5383" s="184">
        <f t="shared" si="485"/>
        <v>4.0999999999999996</v>
      </c>
      <c r="L5383" s="184">
        <f>IF(C5383="MTS", B5383, B5383 * IFERROR(VLOOKUP(C5383, 'QTY_CONVERSIONS '!A:B, 2, FALSE), "Units not  found"))</f>
        <v>4</v>
      </c>
      <c r="M5383" s="185">
        <f t="shared" si="488"/>
        <v>16400</v>
      </c>
      <c r="N5383" s="143" t="str">
        <f>IFERROR(VLOOKUP(D5383, Product_Category!A:B, 2, FALSE), "Uncategorized")</f>
        <v>CROSCARMELLOSE SODIUM</v>
      </c>
      <c r="O5383" s="186">
        <f t="shared" si="490"/>
        <v>4100</v>
      </c>
      <c r="P5383" s="185">
        <f t="shared" si="489"/>
        <v>16400</v>
      </c>
      <c r="Q5383" s="143">
        <v>2024</v>
      </c>
      <c r="R5383" s="143" t="str">
        <f>IFERROR(VLOOKUP(G5383,'SOURCE COMPANY'!A:B, 2, FALSE), "")</f>
        <v>MAPLE BIOTECH</v>
      </c>
      <c r="S5383" s="143" t="str">
        <f>IFERROR(VLOOKUP(H5383,'CUSTOMER NAME'!A:B, 2, FALSE), "")</f>
        <v>Hanseatic Pharma</v>
      </c>
    </row>
    <row r="5384" spans="1:19">
      <c r="A5384" s="264" t="s">
        <v>860</v>
      </c>
      <c r="B5384" s="265">
        <v>60</v>
      </c>
      <c r="C5384" s="265" t="s">
        <v>7</v>
      </c>
      <c r="D5384" s="265" t="s">
        <v>4234</v>
      </c>
      <c r="E5384" s="265">
        <v>10</v>
      </c>
      <c r="F5384" s="265" t="s">
        <v>9</v>
      </c>
      <c r="G5384" s="265" t="s">
        <v>4312</v>
      </c>
      <c r="H5384" s="266" t="s">
        <v>4314</v>
      </c>
      <c r="I5384" s="143" t="s">
        <v>4467</v>
      </c>
      <c r="J5384" s="184">
        <f>IF(F5384="USD", E5384, E5384 * IFERROR(VLOOKUP(F5384, EXCHANGE_RATE!A:B, 2, FALSE), "Currency not found"))</f>
        <v>10</v>
      </c>
      <c r="K5384" s="184">
        <f t="shared" si="485"/>
        <v>10</v>
      </c>
      <c r="L5384" s="184">
        <f>IF(C5384="MTS", B5384, B5384 * IFERROR(VLOOKUP(C5384, 'QTY_CONVERSIONS '!A:B, 2, FALSE), "Units not  found"))</f>
        <v>0.06</v>
      </c>
      <c r="M5384" s="185">
        <f t="shared" si="488"/>
        <v>600</v>
      </c>
      <c r="N5384" s="143" t="str">
        <f>IFERROR(VLOOKUP(D5384, Product_Category!A:B, 2, FALSE), "Uncategorized")</f>
        <v>MCC &amp; SCCM</v>
      </c>
      <c r="O5384" s="186">
        <f t="shared" si="490"/>
        <v>10000</v>
      </c>
      <c r="P5384" s="185">
        <f t="shared" si="489"/>
        <v>600</v>
      </c>
      <c r="Q5384" s="143">
        <v>2024</v>
      </c>
      <c r="R5384" s="143" t="str">
        <f>IFERROR(VLOOKUP(G5384,'SOURCE COMPANY'!A:B, 2, FALSE), "")</f>
        <v>MAPLE BIOTECH</v>
      </c>
      <c r="S5384" s="143" t="str">
        <f>IFERROR(VLOOKUP(H5384,'CUSTOMER NAME'!A:B, 2, FALSE), "")</f>
        <v>Eva Pharma</v>
      </c>
    </row>
    <row r="5385" spans="1:19">
      <c r="A5385" s="264" t="s">
        <v>860</v>
      </c>
      <c r="B5385" s="265">
        <v>200</v>
      </c>
      <c r="C5385" s="265" t="s">
        <v>7</v>
      </c>
      <c r="D5385" s="265" t="s">
        <v>798</v>
      </c>
      <c r="E5385" s="265">
        <v>29.5</v>
      </c>
      <c r="F5385" s="265" t="s">
        <v>9</v>
      </c>
      <c r="G5385" s="265" t="s">
        <v>4315</v>
      </c>
      <c r="H5385" s="266" t="s">
        <v>1172</v>
      </c>
      <c r="I5385" s="143" t="s">
        <v>4467</v>
      </c>
      <c r="J5385" s="184">
        <f>IF(F5385="USD", E5385, E5385 * IFERROR(VLOOKUP(F5385, EXCHANGE_RATE!A:B, 2, FALSE), "Currency not found"))</f>
        <v>29.5</v>
      </c>
      <c r="K5385" s="184">
        <f t="shared" ref="K5385:K5448" si="491">ROUNDUP(J5385,2)</f>
        <v>29.5</v>
      </c>
      <c r="L5385" s="184">
        <f>IF(C5385="MTS", B5385, B5385 * IFERROR(VLOOKUP(C5385, 'QTY_CONVERSIONS '!A:B, 2, FALSE), "Units not  found"))</f>
        <v>0.2</v>
      </c>
      <c r="M5385" s="185">
        <f t="shared" si="488"/>
        <v>5900</v>
      </c>
      <c r="N5385" s="143" t="str">
        <f>IFERROR(VLOOKUP(D5385, Product_Category!A:B, 2, FALSE), "Uncategorized")</f>
        <v>CMC</v>
      </c>
      <c r="O5385" s="186">
        <f t="shared" si="490"/>
        <v>29500</v>
      </c>
      <c r="P5385" s="185">
        <f t="shared" si="489"/>
        <v>5900</v>
      </c>
      <c r="Q5385" s="143">
        <v>2024</v>
      </c>
      <c r="R5385" s="143" t="str">
        <f>IFERROR(VLOOKUP(G5385,'SOURCE COMPANY'!A:B, 2, FALSE), "")</f>
        <v>PIOMA CHEMICALS</v>
      </c>
      <c r="S5385" s="143" t="str">
        <f>IFERROR(VLOOKUP(H5385,'CUSTOMER NAME'!A:B, 2, FALSE), "")</f>
        <v>Future Pharma</v>
      </c>
    </row>
    <row r="5386" spans="1:19">
      <c r="A5386" s="267" t="s">
        <v>860</v>
      </c>
      <c r="B5386" s="268">
        <v>20</v>
      </c>
      <c r="C5386" s="268" t="s">
        <v>7</v>
      </c>
      <c r="D5386" s="268" t="s">
        <v>266</v>
      </c>
      <c r="E5386" s="268">
        <v>2.11</v>
      </c>
      <c r="F5386" s="268" t="s">
        <v>9</v>
      </c>
      <c r="G5386" s="268" t="s">
        <v>4316</v>
      </c>
      <c r="H5386" s="269" t="s">
        <v>4317</v>
      </c>
      <c r="I5386" s="143" t="s">
        <v>4467</v>
      </c>
      <c r="J5386" s="184">
        <f>IF(F5386="USD", E5386, E5386 * IFERROR(VLOOKUP(F5386, EXCHANGE_RATE!A:B, 2, FALSE), "Currency not found"))</f>
        <v>2.11</v>
      </c>
      <c r="K5386" s="184">
        <f t="shared" si="491"/>
        <v>2.11</v>
      </c>
      <c r="L5386" s="184">
        <f>IF(C5386="MTS", B5386, B5386 * IFERROR(VLOOKUP(C5386, 'QTY_CONVERSIONS '!A:B, 2, FALSE), "Units not  found"))</f>
        <v>0.02</v>
      </c>
      <c r="M5386" s="185">
        <f t="shared" si="488"/>
        <v>42.199999999999996</v>
      </c>
      <c r="N5386" s="143" t="str">
        <f>IFERROR(VLOOKUP(D5386, Product_Category!A:B, 2, FALSE), "Uncategorized")</f>
        <v>MCC</v>
      </c>
      <c r="O5386" s="186">
        <f t="shared" si="490"/>
        <v>2110</v>
      </c>
      <c r="P5386" s="185">
        <f t="shared" si="489"/>
        <v>42.2</v>
      </c>
      <c r="Q5386" s="143">
        <v>2024</v>
      </c>
      <c r="R5386" s="143" t="str">
        <f>IFERROR(VLOOKUP(G5386,'SOURCE COMPANY'!A:B, 2, FALSE), "")</f>
        <v>SISCO Research Labs</v>
      </c>
      <c r="S5386" s="143" t="str">
        <f>IFERROR(VLOOKUP(H5386,'CUSTOMER NAME'!A:B, 2, FALSE), "")</f>
        <v>International Company</v>
      </c>
    </row>
    <row r="5387" spans="1:19">
      <c r="A5387" s="273" t="s">
        <v>860</v>
      </c>
      <c r="B5387" s="274">
        <v>1600</v>
      </c>
      <c r="C5387" s="274" t="s">
        <v>7</v>
      </c>
      <c r="D5387" s="274" t="s">
        <v>2376</v>
      </c>
      <c r="E5387" s="274">
        <v>3</v>
      </c>
      <c r="F5387" s="274" t="s">
        <v>9</v>
      </c>
      <c r="G5387" s="274" t="s">
        <v>4270</v>
      </c>
      <c r="H5387" s="275" t="s">
        <v>4271</v>
      </c>
      <c r="I5387" s="143" t="s">
        <v>4467</v>
      </c>
      <c r="J5387" s="184">
        <f>IF(F5387="USD", E5387, E5387 * IFERROR(VLOOKUP(F5387, EXCHANGE_RATE!A:B, 2, FALSE), "Currency not found"))</f>
        <v>3</v>
      </c>
      <c r="K5387" s="184">
        <f t="shared" si="491"/>
        <v>3</v>
      </c>
      <c r="L5387" s="184">
        <f>IF(C5387="MTS", B5387, B5387 * IFERROR(VLOOKUP(C5387, 'QTY_CONVERSIONS '!A:B, 2, FALSE), "Units not  found"))</f>
        <v>1.6</v>
      </c>
      <c r="M5387" s="185">
        <f t="shared" si="488"/>
        <v>4800</v>
      </c>
      <c r="N5387" s="143" t="str">
        <f>IFERROR(VLOOKUP(D5387, Product_Category!A:B, 2, FALSE), "Uncategorized")</f>
        <v>MCC</v>
      </c>
      <c r="O5387" s="186">
        <f t="shared" si="490"/>
        <v>3000</v>
      </c>
      <c r="P5387" s="185">
        <f t="shared" si="489"/>
        <v>4800</v>
      </c>
      <c r="Q5387" s="143">
        <v>2024</v>
      </c>
      <c r="R5387" s="143" t="str">
        <f>IFERROR(VLOOKUP(G5387,'SOURCE COMPANY'!A:B, 2, FALSE), "")</f>
        <v>RANQ</v>
      </c>
      <c r="S5387" s="143" t="str">
        <f>IFERROR(VLOOKUP(H5387,'CUSTOMER NAME'!A:B, 2, FALSE), "")</f>
        <v>Sanofi</v>
      </c>
    </row>
    <row r="5388" spans="1:19">
      <c r="A5388" s="264" t="s">
        <v>860</v>
      </c>
      <c r="B5388" s="265">
        <v>1000</v>
      </c>
      <c r="C5388" s="265" t="s">
        <v>7</v>
      </c>
      <c r="D5388" s="265" t="s">
        <v>2063</v>
      </c>
      <c r="E5388" s="265">
        <v>4.6500000000000004</v>
      </c>
      <c r="F5388" s="265" t="s">
        <v>9</v>
      </c>
      <c r="G5388" s="265" t="s">
        <v>4270</v>
      </c>
      <c r="H5388" s="266" t="s">
        <v>4271</v>
      </c>
      <c r="I5388" s="143" t="s">
        <v>4467</v>
      </c>
      <c r="J5388" s="184">
        <f>IF(F5388="USD", E5388, E5388 * IFERROR(VLOOKUP(F5388, EXCHANGE_RATE!A:B, 2, FALSE), "Currency not found"))</f>
        <v>4.6500000000000004</v>
      </c>
      <c r="K5388" s="184">
        <f t="shared" si="491"/>
        <v>4.6500000000000004</v>
      </c>
      <c r="L5388" s="184">
        <f>IF(C5388="MTS", B5388, B5388 * IFERROR(VLOOKUP(C5388, 'QTY_CONVERSIONS '!A:B, 2, FALSE), "Units not  found"))</f>
        <v>1</v>
      </c>
      <c r="M5388" s="185">
        <f t="shared" si="488"/>
        <v>4650</v>
      </c>
      <c r="N5388" s="143" t="str">
        <f>IFERROR(VLOOKUP(D5388, Product_Category!A:B, 2, FALSE), "Uncategorized")</f>
        <v>MCC</v>
      </c>
      <c r="O5388" s="186">
        <f t="shared" si="490"/>
        <v>4650</v>
      </c>
      <c r="P5388" s="185">
        <f t="shared" si="489"/>
        <v>4650</v>
      </c>
      <c r="Q5388" s="143">
        <v>2024</v>
      </c>
      <c r="R5388" s="143" t="str">
        <f>IFERROR(VLOOKUP(G5388,'SOURCE COMPANY'!A:B, 2, FALSE), "")</f>
        <v>RANQ</v>
      </c>
      <c r="S5388" s="143" t="str">
        <f>IFERROR(VLOOKUP(H5388,'CUSTOMER NAME'!A:B, 2, FALSE), "")</f>
        <v>Sanofi</v>
      </c>
    </row>
    <row r="5389" spans="1:19">
      <c r="A5389" s="264" t="s">
        <v>860</v>
      </c>
      <c r="B5389" s="265">
        <v>3200</v>
      </c>
      <c r="C5389" s="265" t="s">
        <v>7</v>
      </c>
      <c r="D5389" s="265" t="s">
        <v>2063</v>
      </c>
      <c r="E5389" s="265">
        <v>3</v>
      </c>
      <c r="F5389" s="265" t="s">
        <v>9</v>
      </c>
      <c r="G5389" s="265" t="s">
        <v>4270</v>
      </c>
      <c r="H5389" s="266" t="s">
        <v>4271</v>
      </c>
      <c r="I5389" s="143" t="s">
        <v>4467</v>
      </c>
      <c r="J5389" s="184">
        <f>IF(F5389="USD", E5389, E5389 * IFERROR(VLOOKUP(F5389, EXCHANGE_RATE!A:B, 2, FALSE), "Currency not found"))</f>
        <v>3</v>
      </c>
      <c r="K5389" s="184">
        <f t="shared" si="491"/>
        <v>3</v>
      </c>
      <c r="L5389" s="184">
        <f>IF(C5389="MTS", B5389, B5389 * IFERROR(VLOOKUP(C5389, 'QTY_CONVERSIONS '!A:B, 2, FALSE), "Units not  found"))</f>
        <v>3.2</v>
      </c>
      <c r="M5389" s="185">
        <f t="shared" si="488"/>
        <v>9600</v>
      </c>
      <c r="N5389" s="143" t="str">
        <f>IFERROR(VLOOKUP(D5389, Product_Category!A:B, 2, FALSE), "Uncategorized")</f>
        <v>MCC</v>
      </c>
      <c r="O5389" s="186">
        <f t="shared" si="490"/>
        <v>3000</v>
      </c>
      <c r="P5389" s="185">
        <f t="shared" si="489"/>
        <v>9600</v>
      </c>
      <c r="Q5389" s="143">
        <v>2024</v>
      </c>
      <c r="R5389" s="143" t="str">
        <f>IFERROR(VLOOKUP(G5389,'SOURCE COMPANY'!A:B, 2, FALSE), "")</f>
        <v>RANQ</v>
      </c>
      <c r="S5389" s="143" t="str">
        <f>IFERROR(VLOOKUP(H5389,'CUSTOMER NAME'!A:B, 2, FALSE), "")</f>
        <v>Sanofi</v>
      </c>
    </row>
    <row r="5390" spans="1:19">
      <c r="A5390" s="264" t="s">
        <v>860</v>
      </c>
      <c r="B5390" s="265">
        <v>4800</v>
      </c>
      <c r="C5390" s="265" t="s">
        <v>7</v>
      </c>
      <c r="D5390" s="265" t="s">
        <v>4109</v>
      </c>
      <c r="E5390" s="265">
        <v>2.25</v>
      </c>
      <c r="F5390" s="265" t="s">
        <v>9</v>
      </c>
      <c r="G5390" s="265" t="s">
        <v>4279</v>
      </c>
      <c r="H5390" s="266" t="s">
        <v>4277</v>
      </c>
      <c r="I5390" s="143" t="s">
        <v>4467</v>
      </c>
      <c r="J5390" s="184">
        <f>IF(F5390="USD", E5390, E5390 * IFERROR(VLOOKUP(F5390, EXCHANGE_RATE!A:B, 2, FALSE), "Currency not found"))</f>
        <v>2.25</v>
      </c>
      <c r="K5390" s="184">
        <f t="shared" si="491"/>
        <v>2.25</v>
      </c>
      <c r="L5390" s="184">
        <f>IF(C5390="MTS", B5390, B5390 * IFERROR(VLOOKUP(C5390, 'QTY_CONVERSIONS '!A:B, 2, FALSE), "Units not  found"))</f>
        <v>4.8</v>
      </c>
      <c r="M5390" s="185">
        <f t="shared" si="488"/>
        <v>10800</v>
      </c>
      <c r="N5390" s="143" t="str">
        <f>IFERROR(VLOOKUP(D5390, Product_Category!A:B, 2, FALSE), "Uncategorized")</f>
        <v>MCC</v>
      </c>
      <c r="O5390" s="186">
        <f t="shared" si="490"/>
        <v>2250</v>
      </c>
      <c r="P5390" s="185">
        <f t="shared" si="489"/>
        <v>10800</v>
      </c>
      <c r="Q5390" s="143">
        <v>2024</v>
      </c>
      <c r="R5390" s="143" t="str">
        <f>IFERROR(VLOOKUP(G5390,'SOURCE COMPANY'!A:B, 2, FALSE), "")</f>
        <v>Sigachi Industries limited</v>
      </c>
      <c r="S5390" s="143" t="str">
        <f>IFERROR(VLOOKUP(H5390,'CUSTOMER NAME'!A:B, 2, FALSE), "")</f>
        <v>TO THE ORDER OF</v>
      </c>
    </row>
    <row r="5391" spans="1:19">
      <c r="A5391" s="264" t="s">
        <v>860</v>
      </c>
      <c r="B5391" s="265">
        <v>5400</v>
      </c>
      <c r="C5391" s="265" t="s">
        <v>7</v>
      </c>
      <c r="D5391" s="265" t="s">
        <v>4109</v>
      </c>
      <c r="E5391" s="265">
        <v>2</v>
      </c>
      <c r="F5391" s="265" t="s">
        <v>9</v>
      </c>
      <c r="G5391" s="265" t="s">
        <v>4279</v>
      </c>
      <c r="H5391" s="266" t="s">
        <v>4277</v>
      </c>
      <c r="I5391" s="143" t="s">
        <v>4467</v>
      </c>
      <c r="J5391" s="184">
        <f>IF(F5391="USD", E5391, E5391 * IFERROR(VLOOKUP(F5391, EXCHANGE_RATE!A:B, 2, FALSE), "Currency not found"))</f>
        <v>2</v>
      </c>
      <c r="K5391" s="184">
        <f t="shared" si="491"/>
        <v>2</v>
      </c>
      <c r="L5391" s="184">
        <f>IF(C5391="MTS", B5391, B5391 * IFERROR(VLOOKUP(C5391, 'QTY_CONVERSIONS '!A:B, 2, FALSE), "Units not  found"))</f>
        <v>5.4</v>
      </c>
      <c r="M5391" s="185">
        <f t="shared" si="488"/>
        <v>10800</v>
      </c>
      <c r="N5391" s="143" t="str">
        <f>IFERROR(VLOOKUP(D5391, Product_Category!A:B, 2, FALSE), "Uncategorized")</f>
        <v>MCC</v>
      </c>
      <c r="O5391" s="186">
        <f t="shared" si="490"/>
        <v>2000</v>
      </c>
      <c r="P5391" s="185">
        <f t="shared" si="489"/>
        <v>10800</v>
      </c>
      <c r="Q5391" s="143">
        <v>2024</v>
      </c>
      <c r="R5391" s="143" t="str">
        <f>IFERROR(VLOOKUP(G5391,'SOURCE COMPANY'!A:B, 2, FALSE), "")</f>
        <v>Sigachi Industries limited</v>
      </c>
      <c r="S5391" s="143" t="str">
        <f>IFERROR(VLOOKUP(H5391,'CUSTOMER NAME'!A:B, 2, FALSE), "")</f>
        <v>TO THE ORDER OF</v>
      </c>
    </row>
    <row r="5392" spans="1:19">
      <c r="A5392" s="264" t="s">
        <v>860</v>
      </c>
      <c r="B5392" s="265">
        <v>12000</v>
      </c>
      <c r="C5392" s="265" t="s">
        <v>7</v>
      </c>
      <c r="D5392" s="265" t="s">
        <v>4110</v>
      </c>
      <c r="E5392" s="265">
        <v>2.25</v>
      </c>
      <c r="F5392" s="265" t="s">
        <v>9</v>
      </c>
      <c r="G5392" s="265" t="s">
        <v>4279</v>
      </c>
      <c r="H5392" s="266" t="s">
        <v>4277</v>
      </c>
      <c r="I5392" s="143" t="s">
        <v>4467</v>
      </c>
      <c r="J5392" s="184">
        <f>IF(F5392="USD", E5392, E5392 * IFERROR(VLOOKUP(F5392, EXCHANGE_RATE!A:B, 2, FALSE), "Currency not found"))</f>
        <v>2.25</v>
      </c>
      <c r="K5392" s="184">
        <f t="shared" si="491"/>
        <v>2.25</v>
      </c>
      <c r="L5392" s="184">
        <f>IF(C5392="MTS", B5392, B5392 * IFERROR(VLOOKUP(C5392, 'QTY_CONVERSIONS '!A:B, 2, FALSE), "Units not  found"))</f>
        <v>12</v>
      </c>
      <c r="M5392" s="185">
        <f t="shared" si="488"/>
        <v>27000</v>
      </c>
      <c r="N5392" s="143" t="str">
        <f>IFERROR(VLOOKUP(D5392, Product_Category!A:B, 2, FALSE), "Uncategorized")</f>
        <v>MCC</v>
      </c>
      <c r="O5392" s="186">
        <f t="shared" si="490"/>
        <v>2250</v>
      </c>
      <c r="P5392" s="185">
        <f t="shared" si="489"/>
        <v>27000</v>
      </c>
      <c r="Q5392" s="143">
        <v>2024</v>
      </c>
      <c r="R5392" s="143" t="str">
        <f>IFERROR(VLOOKUP(G5392,'SOURCE COMPANY'!A:B, 2, FALSE), "")</f>
        <v>Sigachi Industries limited</v>
      </c>
      <c r="S5392" s="143" t="str">
        <f>IFERROR(VLOOKUP(H5392,'CUSTOMER NAME'!A:B, 2, FALSE), "")</f>
        <v>TO THE ORDER OF</v>
      </c>
    </row>
    <row r="5393" spans="1:19">
      <c r="A5393" s="264" t="s">
        <v>860</v>
      </c>
      <c r="B5393" s="265">
        <v>10800</v>
      </c>
      <c r="C5393" s="265" t="s">
        <v>7</v>
      </c>
      <c r="D5393" s="265" t="s">
        <v>4110</v>
      </c>
      <c r="E5393" s="265">
        <v>2</v>
      </c>
      <c r="F5393" s="265" t="s">
        <v>9</v>
      </c>
      <c r="G5393" s="265" t="s">
        <v>4279</v>
      </c>
      <c r="H5393" s="266" t="s">
        <v>4277</v>
      </c>
      <c r="I5393" s="143" t="s">
        <v>4467</v>
      </c>
      <c r="J5393" s="184">
        <f>IF(F5393="USD", E5393, E5393 * IFERROR(VLOOKUP(F5393, EXCHANGE_RATE!A:B, 2, FALSE), "Currency not found"))</f>
        <v>2</v>
      </c>
      <c r="K5393" s="184">
        <f t="shared" si="491"/>
        <v>2</v>
      </c>
      <c r="L5393" s="184">
        <f>IF(C5393="MTS", B5393, B5393 * IFERROR(VLOOKUP(C5393, 'QTY_CONVERSIONS '!A:B, 2, FALSE), "Units not  found"))</f>
        <v>10.8</v>
      </c>
      <c r="M5393" s="185">
        <f t="shared" si="488"/>
        <v>21600</v>
      </c>
      <c r="N5393" s="143" t="str">
        <f>IFERROR(VLOOKUP(D5393, Product_Category!A:B, 2, FALSE), "Uncategorized")</f>
        <v>MCC</v>
      </c>
      <c r="O5393" s="186">
        <f t="shared" si="490"/>
        <v>2000</v>
      </c>
      <c r="P5393" s="185">
        <f t="shared" si="489"/>
        <v>21600</v>
      </c>
      <c r="Q5393" s="143">
        <v>2024</v>
      </c>
      <c r="R5393" s="143" t="str">
        <f>IFERROR(VLOOKUP(G5393,'SOURCE COMPANY'!A:B, 2, FALSE), "")</f>
        <v>Sigachi Industries limited</v>
      </c>
      <c r="S5393" s="143" t="str">
        <f>IFERROR(VLOOKUP(H5393,'CUSTOMER NAME'!A:B, 2, FALSE), "")</f>
        <v>TO THE ORDER OF</v>
      </c>
    </row>
    <row r="5394" spans="1:19">
      <c r="A5394" s="264" t="s">
        <v>860</v>
      </c>
      <c r="B5394" s="265">
        <v>1800</v>
      </c>
      <c r="C5394" s="265" t="s">
        <v>7</v>
      </c>
      <c r="D5394" s="265" t="s">
        <v>4111</v>
      </c>
      <c r="E5394" s="265">
        <v>3.5</v>
      </c>
      <c r="F5394" s="265" t="s">
        <v>9</v>
      </c>
      <c r="G5394" s="265" t="s">
        <v>4279</v>
      </c>
      <c r="H5394" s="266" t="s">
        <v>4277</v>
      </c>
      <c r="I5394" s="143" t="s">
        <v>4467</v>
      </c>
      <c r="J5394" s="184">
        <f>IF(F5394="USD", E5394, E5394 * IFERROR(VLOOKUP(F5394, EXCHANGE_RATE!A:B, 2, FALSE), "Currency not found"))</f>
        <v>3.5</v>
      </c>
      <c r="K5394" s="184">
        <f t="shared" si="491"/>
        <v>3.5</v>
      </c>
      <c r="L5394" s="184">
        <f>IF(C5394="MTS", B5394, B5394 * IFERROR(VLOOKUP(C5394, 'QTY_CONVERSIONS '!A:B, 2, FALSE), "Units not  found"))</f>
        <v>1.8</v>
      </c>
      <c r="M5394" s="185">
        <f t="shared" si="488"/>
        <v>6300</v>
      </c>
      <c r="N5394" s="143" t="str">
        <f>IFERROR(VLOOKUP(D5394, Product_Category!A:B, 2, FALSE), "Uncategorized")</f>
        <v>MCC</v>
      </c>
      <c r="O5394" s="186">
        <f t="shared" si="490"/>
        <v>3500</v>
      </c>
      <c r="P5394" s="185">
        <f t="shared" si="489"/>
        <v>6300</v>
      </c>
      <c r="Q5394" s="143">
        <v>2024</v>
      </c>
      <c r="R5394" s="143" t="str">
        <f>IFERROR(VLOOKUP(G5394,'SOURCE COMPANY'!A:B, 2, FALSE), "")</f>
        <v>Sigachi Industries limited</v>
      </c>
      <c r="S5394" s="143" t="str">
        <f>IFERROR(VLOOKUP(H5394,'CUSTOMER NAME'!A:B, 2, FALSE), "")</f>
        <v>TO THE ORDER OF</v>
      </c>
    </row>
    <row r="5395" spans="1:19">
      <c r="A5395" s="264" t="s">
        <v>860</v>
      </c>
      <c r="B5395" s="265">
        <v>4200</v>
      </c>
      <c r="C5395" s="265" t="s">
        <v>7</v>
      </c>
      <c r="D5395" s="265" t="s">
        <v>3897</v>
      </c>
      <c r="E5395" s="265">
        <v>5.8</v>
      </c>
      <c r="F5395" s="265" t="s">
        <v>9</v>
      </c>
      <c r="G5395" s="265" t="s">
        <v>4279</v>
      </c>
      <c r="H5395" s="266" t="s">
        <v>4277</v>
      </c>
      <c r="I5395" s="143" t="s">
        <v>4467</v>
      </c>
      <c r="J5395" s="184">
        <f>IF(F5395="USD", E5395, E5395 * IFERROR(VLOOKUP(F5395, EXCHANGE_RATE!A:B, 2, FALSE), "Currency not found"))</f>
        <v>5.8</v>
      </c>
      <c r="K5395" s="184">
        <f t="shared" si="491"/>
        <v>5.8</v>
      </c>
      <c r="L5395" s="184">
        <f>IF(C5395="MTS", B5395, B5395 * IFERROR(VLOOKUP(C5395, 'QTY_CONVERSIONS '!A:B, 2, FALSE), "Units not  found"))</f>
        <v>4.2</v>
      </c>
      <c r="M5395" s="185">
        <f t="shared" si="488"/>
        <v>24360</v>
      </c>
      <c r="N5395" s="143" t="str">
        <f>IFERROR(VLOOKUP(D5395, Product_Category!A:B, 2, FALSE), "Uncategorized")</f>
        <v>CROSCARMELLOSE SODIUM</v>
      </c>
      <c r="O5395" s="186">
        <f t="shared" si="490"/>
        <v>5800</v>
      </c>
      <c r="P5395" s="185">
        <f t="shared" si="489"/>
        <v>24360</v>
      </c>
      <c r="Q5395" s="143">
        <v>2024</v>
      </c>
      <c r="R5395" s="143" t="str">
        <f>IFERROR(VLOOKUP(G5395,'SOURCE COMPANY'!A:B, 2, FALSE), "")</f>
        <v>Sigachi Industries limited</v>
      </c>
      <c r="S5395" s="143" t="str">
        <f>IFERROR(VLOOKUP(H5395,'CUSTOMER NAME'!A:B, 2, FALSE), "")</f>
        <v>TO THE ORDER OF</v>
      </c>
    </row>
    <row r="5396" spans="1:19">
      <c r="A5396" s="264" t="s">
        <v>860</v>
      </c>
      <c r="B5396" s="265">
        <v>4200</v>
      </c>
      <c r="C5396" s="265" t="s">
        <v>7</v>
      </c>
      <c r="D5396" s="265" t="s">
        <v>3897</v>
      </c>
      <c r="E5396" s="265">
        <v>5</v>
      </c>
      <c r="F5396" s="265" t="s">
        <v>9</v>
      </c>
      <c r="G5396" s="265" t="s">
        <v>4279</v>
      </c>
      <c r="H5396" s="266" t="s">
        <v>4277</v>
      </c>
      <c r="I5396" s="143" t="s">
        <v>4467</v>
      </c>
      <c r="J5396" s="184">
        <f>IF(F5396="USD", E5396, E5396 * IFERROR(VLOOKUP(F5396, EXCHANGE_RATE!A:B, 2, FALSE), "Currency not found"))</f>
        <v>5</v>
      </c>
      <c r="K5396" s="184">
        <f t="shared" si="491"/>
        <v>5</v>
      </c>
      <c r="L5396" s="184">
        <f>IF(C5396="MTS", B5396, B5396 * IFERROR(VLOOKUP(C5396, 'QTY_CONVERSIONS '!A:B, 2, FALSE), "Units not  found"))</f>
        <v>4.2</v>
      </c>
      <c r="M5396" s="185">
        <f t="shared" si="488"/>
        <v>21000</v>
      </c>
      <c r="N5396" s="143" t="str">
        <f>IFERROR(VLOOKUP(D5396, Product_Category!A:B, 2, FALSE), "Uncategorized")</f>
        <v>CROSCARMELLOSE SODIUM</v>
      </c>
      <c r="O5396" s="186">
        <f t="shared" si="490"/>
        <v>5000</v>
      </c>
      <c r="P5396" s="185">
        <f t="shared" si="489"/>
        <v>21000</v>
      </c>
      <c r="Q5396" s="143">
        <v>2024</v>
      </c>
      <c r="R5396" s="143" t="str">
        <f>IFERROR(VLOOKUP(G5396,'SOURCE COMPANY'!A:B, 2, FALSE), "")</f>
        <v>Sigachi Industries limited</v>
      </c>
      <c r="S5396" s="143" t="str">
        <f>IFERROR(VLOOKUP(H5396,'CUSTOMER NAME'!A:B, 2, FALSE), "")</f>
        <v>TO THE ORDER OF</v>
      </c>
    </row>
    <row r="5397" spans="1:19">
      <c r="A5397" s="264" t="s">
        <v>860</v>
      </c>
      <c r="B5397" s="265">
        <v>3000</v>
      </c>
      <c r="C5397" s="265" t="s">
        <v>7</v>
      </c>
      <c r="D5397" s="265" t="s">
        <v>910</v>
      </c>
      <c r="E5397" s="265">
        <v>2.6</v>
      </c>
      <c r="F5397" s="265" t="s">
        <v>9</v>
      </c>
      <c r="G5397" s="265" t="s">
        <v>4279</v>
      </c>
      <c r="H5397" s="266" t="s">
        <v>4277</v>
      </c>
      <c r="I5397" s="143" t="s">
        <v>4467</v>
      </c>
      <c r="J5397" s="184">
        <f>IF(F5397="USD", E5397, E5397 * IFERROR(VLOOKUP(F5397, EXCHANGE_RATE!A:B, 2, FALSE), "Currency not found"))</f>
        <v>2.6</v>
      </c>
      <c r="K5397" s="184">
        <f t="shared" si="491"/>
        <v>2.6</v>
      </c>
      <c r="L5397" s="184">
        <f>IF(C5397="MTS", B5397, B5397 * IFERROR(VLOOKUP(C5397, 'QTY_CONVERSIONS '!A:B, 2, FALSE), "Units not  found"))</f>
        <v>3</v>
      </c>
      <c r="M5397" s="185">
        <f t="shared" si="488"/>
        <v>7800</v>
      </c>
      <c r="N5397" s="143" t="str">
        <f>IFERROR(VLOOKUP(D5397, Product_Category!A:B, 2, FALSE), "Uncategorized")</f>
        <v>MAGNESIUM STEARATE</v>
      </c>
      <c r="O5397" s="186">
        <f t="shared" si="490"/>
        <v>2600</v>
      </c>
      <c r="P5397" s="185">
        <f t="shared" si="489"/>
        <v>7800</v>
      </c>
      <c r="Q5397" s="143">
        <v>2024</v>
      </c>
      <c r="R5397" s="143" t="str">
        <f>IFERROR(VLOOKUP(G5397,'SOURCE COMPANY'!A:B, 2, FALSE), "")</f>
        <v>Sigachi Industries limited</v>
      </c>
      <c r="S5397" s="143" t="str">
        <f>IFERROR(VLOOKUP(H5397,'CUSTOMER NAME'!A:B, 2, FALSE), "")</f>
        <v>TO THE ORDER OF</v>
      </c>
    </row>
    <row r="5398" spans="1:19">
      <c r="A5398" s="264" t="s">
        <v>860</v>
      </c>
      <c r="B5398" s="265">
        <v>5000</v>
      </c>
      <c r="C5398" s="265" t="s">
        <v>7</v>
      </c>
      <c r="D5398" s="265" t="s">
        <v>4234</v>
      </c>
      <c r="E5398" s="265">
        <v>7.25</v>
      </c>
      <c r="F5398" s="265" t="s">
        <v>9</v>
      </c>
      <c r="G5398" s="265" t="s">
        <v>4279</v>
      </c>
      <c r="H5398" s="266" t="s">
        <v>4277</v>
      </c>
      <c r="I5398" s="143" t="s">
        <v>4467</v>
      </c>
      <c r="J5398" s="184">
        <f>IF(F5398="USD", E5398, E5398 * IFERROR(VLOOKUP(F5398, EXCHANGE_RATE!A:B, 2, FALSE), "Currency not found"))</f>
        <v>7.25</v>
      </c>
      <c r="K5398" s="184">
        <f t="shared" si="491"/>
        <v>7.25</v>
      </c>
      <c r="L5398" s="184">
        <f>IF(C5398="MTS", B5398, B5398 * IFERROR(VLOOKUP(C5398, 'QTY_CONVERSIONS '!A:B, 2, FALSE), "Units not  found"))</f>
        <v>5</v>
      </c>
      <c r="M5398" s="185">
        <f t="shared" si="488"/>
        <v>36250</v>
      </c>
      <c r="N5398" s="143" t="str">
        <f>IFERROR(VLOOKUP(D5398, Product_Category!A:B, 2, FALSE), "Uncategorized")</f>
        <v>MCC &amp; SCCM</v>
      </c>
      <c r="O5398" s="186">
        <f t="shared" si="490"/>
        <v>7250</v>
      </c>
      <c r="P5398" s="185">
        <f t="shared" si="489"/>
        <v>36250</v>
      </c>
      <c r="Q5398" s="143">
        <v>2024</v>
      </c>
      <c r="R5398" s="143" t="str">
        <f>IFERROR(VLOOKUP(G5398,'SOURCE COMPANY'!A:B, 2, FALSE), "")</f>
        <v>Sigachi Industries limited</v>
      </c>
      <c r="S5398" s="143" t="str">
        <f>IFERROR(VLOOKUP(H5398,'CUSTOMER NAME'!A:B, 2, FALSE), "")</f>
        <v>TO THE ORDER OF</v>
      </c>
    </row>
    <row r="5399" spans="1:19">
      <c r="A5399" s="264" t="s">
        <v>860</v>
      </c>
      <c r="B5399" s="265">
        <v>10000</v>
      </c>
      <c r="C5399" s="265" t="s">
        <v>7</v>
      </c>
      <c r="D5399" s="265" t="s">
        <v>611</v>
      </c>
      <c r="E5399" s="265">
        <v>1.87</v>
      </c>
      <c r="F5399" s="265" t="s">
        <v>9</v>
      </c>
      <c r="G5399" s="265" t="s">
        <v>4318</v>
      </c>
      <c r="H5399" s="266" t="s">
        <v>4277</v>
      </c>
      <c r="I5399" s="143" t="s">
        <v>4467</v>
      </c>
      <c r="J5399" s="184">
        <f>IF(F5399="USD", E5399, E5399 * IFERROR(VLOOKUP(F5399, EXCHANGE_RATE!A:B, 2, FALSE), "Currency not found"))</f>
        <v>1.87</v>
      </c>
      <c r="K5399" s="184">
        <f t="shared" si="491"/>
        <v>1.87</v>
      </c>
      <c r="L5399" s="184">
        <f>IF(C5399="MTS", B5399, B5399 * IFERROR(VLOOKUP(C5399, 'QTY_CONVERSIONS '!A:B, 2, FALSE), "Units not  found"))</f>
        <v>10</v>
      </c>
      <c r="M5399" s="185">
        <f t="shared" ref="M5399:M5462" si="492">B5399*K5399</f>
        <v>18700</v>
      </c>
      <c r="N5399" s="143" t="str">
        <f>IFERROR(VLOOKUP(D5399, Product_Category!A:B, 2, FALSE), "Uncategorized")</f>
        <v>MCC</v>
      </c>
      <c r="O5399" s="186">
        <f t="shared" si="490"/>
        <v>1870</v>
      </c>
      <c r="P5399" s="185">
        <f t="shared" ref="P5399:P5462" si="493">L5399*O5399</f>
        <v>18700</v>
      </c>
      <c r="Q5399" s="143">
        <v>2024</v>
      </c>
      <c r="R5399" s="143" t="str">
        <f>IFERROR(VLOOKUP(G5399,'SOURCE COMPANY'!A:B, 2, FALSE), "")</f>
        <v>Prachin Chemical</v>
      </c>
      <c r="S5399" s="143" t="str">
        <f>IFERROR(VLOOKUP(H5399,'CUSTOMER NAME'!A:B, 2, FALSE), "")</f>
        <v>TO THE ORDER OF</v>
      </c>
    </row>
    <row r="5400" spans="1:19">
      <c r="A5400" s="264" t="s">
        <v>860</v>
      </c>
      <c r="B5400" s="265">
        <v>9000</v>
      </c>
      <c r="C5400" s="265" t="s">
        <v>7</v>
      </c>
      <c r="D5400" s="265" t="s">
        <v>769</v>
      </c>
      <c r="E5400" s="265">
        <v>1.87</v>
      </c>
      <c r="F5400" s="265" t="s">
        <v>9</v>
      </c>
      <c r="G5400" s="265" t="s">
        <v>4318</v>
      </c>
      <c r="H5400" s="266" t="s">
        <v>4277</v>
      </c>
      <c r="I5400" s="143" t="s">
        <v>4467</v>
      </c>
      <c r="J5400" s="184">
        <f>IF(F5400="USD", E5400, E5400 * IFERROR(VLOOKUP(F5400, EXCHANGE_RATE!A:B, 2, FALSE), "Currency not found"))</f>
        <v>1.87</v>
      </c>
      <c r="K5400" s="184">
        <f t="shared" si="491"/>
        <v>1.87</v>
      </c>
      <c r="L5400" s="184">
        <f>IF(C5400="MTS", B5400, B5400 * IFERROR(VLOOKUP(C5400, 'QTY_CONVERSIONS '!A:B, 2, FALSE), "Units not  found"))</f>
        <v>9</v>
      </c>
      <c r="M5400" s="185">
        <f t="shared" si="492"/>
        <v>16830</v>
      </c>
      <c r="N5400" s="143" t="str">
        <f>IFERROR(VLOOKUP(D5400, Product_Category!A:B, 2, FALSE), "Uncategorized")</f>
        <v>MCC</v>
      </c>
      <c r="O5400" s="186">
        <f t="shared" si="490"/>
        <v>1870</v>
      </c>
      <c r="P5400" s="185">
        <f t="shared" si="493"/>
        <v>16830</v>
      </c>
      <c r="Q5400" s="143">
        <v>2024</v>
      </c>
      <c r="R5400" s="143" t="str">
        <f>IFERROR(VLOOKUP(G5400,'SOURCE COMPANY'!A:B, 2, FALSE), "")</f>
        <v>Prachin Chemical</v>
      </c>
      <c r="S5400" s="143" t="str">
        <f>IFERROR(VLOOKUP(H5400,'CUSTOMER NAME'!A:B, 2, FALSE), "")</f>
        <v>TO THE ORDER OF</v>
      </c>
    </row>
    <row r="5401" spans="1:19">
      <c r="A5401" s="264" t="s">
        <v>860</v>
      </c>
      <c r="B5401" s="265">
        <v>6000</v>
      </c>
      <c r="C5401" s="265" t="s">
        <v>7</v>
      </c>
      <c r="D5401" s="265" t="s">
        <v>3897</v>
      </c>
      <c r="E5401" s="265">
        <v>4.62</v>
      </c>
      <c r="F5401" s="265" t="s">
        <v>9</v>
      </c>
      <c r="G5401" s="265" t="s">
        <v>4319</v>
      </c>
      <c r="H5401" s="266" t="s">
        <v>4277</v>
      </c>
      <c r="I5401" s="143" t="s">
        <v>4467</v>
      </c>
      <c r="J5401" s="184">
        <f>IF(F5401="USD", E5401, E5401 * IFERROR(VLOOKUP(F5401, EXCHANGE_RATE!A:B, 2, FALSE), "Currency not found"))</f>
        <v>4.62</v>
      </c>
      <c r="K5401" s="184">
        <f t="shared" si="491"/>
        <v>4.62</v>
      </c>
      <c r="L5401" s="184">
        <f>IF(C5401="MTS", B5401, B5401 * IFERROR(VLOOKUP(C5401, 'QTY_CONVERSIONS '!A:B, 2, FALSE), "Units not  found"))</f>
        <v>6</v>
      </c>
      <c r="M5401" s="185">
        <f t="shared" si="492"/>
        <v>27720</v>
      </c>
      <c r="N5401" s="143" t="str">
        <f>IFERROR(VLOOKUP(D5401, Product_Category!A:B, 2, FALSE), "Uncategorized")</f>
        <v>CROSCARMELLOSE SODIUM</v>
      </c>
      <c r="O5401" s="186">
        <f t="shared" si="490"/>
        <v>4620</v>
      </c>
      <c r="P5401" s="185">
        <f t="shared" si="493"/>
        <v>27720</v>
      </c>
      <c r="Q5401" s="143">
        <v>2024</v>
      </c>
      <c r="R5401" s="143" t="str">
        <f>IFERROR(VLOOKUP(G5401,'SOURCE COMPANY'!A:B, 2, FALSE), "")</f>
        <v>G-Rish Pharma</v>
      </c>
      <c r="S5401" s="143" t="str">
        <f>IFERROR(VLOOKUP(H5401,'CUSTOMER NAME'!A:B, 2, FALSE), "")</f>
        <v>TO THE ORDER OF</v>
      </c>
    </row>
    <row r="5402" spans="1:19">
      <c r="A5402" s="264" t="s">
        <v>860</v>
      </c>
      <c r="B5402" s="265">
        <v>2000</v>
      </c>
      <c r="C5402" s="265" t="s">
        <v>7</v>
      </c>
      <c r="D5402" s="265" t="s">
        <v>769</v>
      </c>
      <c r="E5402" s="265">
        <v>2.2000000000000002</v>
      </c>
      <c r="F5402" s="265" t="s">
        <v>9</v>
      </c>
      <c r="G5402" s="265" t="s">
        <v>4319</v>
      </c>
      <c r="H5402" s="266" t="s">
        <v>4277</v>
      </c>
      <c r="I5402" s="143" t="s">
        <v>4467</v>
      </c>
      <c r="J5402" s="184">
        <f>IF(F5402="USD", E5402, E5402 * IFERROR(VLOOKUP(F5402, EXCHANGE_RATE!A:B, 2, FALSE), "Currency not found"))</f>
        <v>2.2000000000000002</v>
      </c>
      <c r="K5402" s="184">
        <f t="shared" si="491"/>
        <v>2.2000000000000002</v>
      </c>
      <c r="L5402" s="184">
        <f>IF(C5402="MTS", B5402, B5402 * IFERROR(VLOOKUP(C5402, 'QTY_CONVERSIONS '!A:B, 2, FALSE), "Units not  found"))</f>
        <v>2</v>
      </c>
      <c r="M5402" s="185">
        <f t="shared" si="492"/>
        <v>4400</v>
      </c>
      <c r="N5402" s="143" t="str">
        <f>IFERROR(VLOOKUP(D5402, Product_Category!A:B, 2, FALSE), "Uncategorized")</f>
        <v>MCC</v>
      </c>
      <c r="O5402" s="186">
        <f t="shared" si="490"/>
        <v>2200</v>
      </c>
      <c r="P5402" s="185">
        <f t="shared" si="493"/>
        <v>4400</v>
      </c>
      <c r="Q5402" s="143">
        <v>2024</v>
      </c>
      <c r="R5402" s="143" t="str">
        <f>IFERROR(VLOOKUP(G5402,'SOURCE COMPANY'!A:B, 2, FALSE), "")</f>
        <v>G-Rish Pharma</v>
      </c>
      <c r="S5402" s="143" t="str">
        <f>IFERROR(VLOOKUP(H5402,'CUSTOMER NAME'!A:B, 2, FALSE), "")</f>
        <v>TO THE ORDER OF</v>
      </c>
    </row>
    <row r="5403" spans="1:19">
      <c r="A5403" s="264" t="s">
        <v>860</v>
      </c>
      <c r="B5403" s="265">
        <v>500</v>
      </c>
      <c r="C5403" s="265" t="s">
        <v>7</v>
      </c>
      <c r="D5403" s="265" t="s">
        <v>910</v>
      </c>
      <c r="E5403" s="265">
        <v>3.39</v>
      </c>
      <c r="F5403" s="265" t="s">
        <v>9</v>
      </c>
      <c r="G5403" s="265" t="s">
        <v>4294</v>
      </c>
      <c r="H5403" s="266" t="s">
        <v>4277</v>
      </c>
      <c r="I5403" s="143" t="s">
        <v>4467</v>
      </c>
      <c r="J5403" s="184">
        <f>IF(F5403="USD", E5403, E5403 * IFERROR(VLOOKUP(F5403, EXCHANGE_RATE!A:B, 2, FALSE), "Currency not found"))</f>
        <v>3.39</v>
      </c>
      <c r="K5403" s="184">
        <f t="shared" si="491"/>
        <v>3.39</v>
      </c>
      <c r="L5403" s="184">
        <f>IF(C5403="MTS", B5403, B5403 * IFERROR(VLOOKUP(C5403, 'QTY_CONVERSIONS '!A:B, 2, FALSE), "Units not  found"))</f>
        <v>0.5</v>
      </c>
      <c r="M5403" s="185">
        <f t="shared" si="492"/>
        <v>1695</v>
      </c>
      <c r="N5403" s="143" t="str">
        <f>IFERROR(VLOOKUP(D5403, Product_Category!A:B, 2, FALSE), "Uncategorized")</f>
        <v>MAGNESIUM STEARATE</v>
      </c>
      <c r="O5403" s="186">
        <f t="shared" si="490"/>
        <v>3390</v>
      </c>
      <c r="P5403" s="185">
        <f t="shared" si="493"/>
        <v>1695</v>
      </c>
      <c r="Q5403" s="143">
        <v>2024</v>
      </c>
      <c r="R5403" s="143" t="str">
        <f>IFERROR(VLOOKUP(G5403,'SOURCE COMPANY'!A:B, 2, FALSE), "")</f>
        <v>NITIKA PHARMA</v>
      </c>
      <c r="S5403" s="143" t="str">
        <f>IFERROR(VLOOKUP(H5403,'CUSTOMER NAME'!A:B, 2, FALSE), "")</f>
        <v>TO THE ORDER OF</v>
      </c>
    </row>
    <row r="5404" spans="1:19">
      <c r="A5404" s="267" t="s">
        <v>860</v>
      </c>
      <c r="B5404" s="268">
        <v>1000</v>
      </c>
      <c r="C5404" s="268" t="s">
        <v>7</v>
      </c>
      <c r="D5404" s="268" t="s">
        <v>266</v>
      </c>
      <c r="E5404" s="268">
        <v>2.15</v>
      </c>
      <c r="F5404" s="268" t="s">
        <v>9</v>
      </c>
      <c r="G5404" s="268" t="s">
        <v>4320</v>
      </c>
      <c r="H5404" s="269" t="s">
        <v>4277</v>
      </c>
      <c r="I5404" s="143" t="s">
        <v>4467</v>
      </c>
      <c r="J5404" s="184">
        <f>IF(F5404="USD", E5404, E5404 * IFERROR(VLOOKUP(F5404, EXCHANGE_RATE!A:B, 2, FALSE), "Currency not found"))</f>
        <v>2.15</v>
      </c>
      <c r="K5404" s="184">
        <f t="shared" si="491"/>
        <v>2.15</v>
      </c>
      <c r="L5404" s="184">
        <f>IF(C5404="MTS", B5404, B5404 * IFERROR(VLOOKUP(C5404, 'QTY_CONVERSIONS '!A:B, 2, FALSE), "Units not  found"))</f>
        <v>1</v>
      </c>
      <c r="M5404" s="185">
        <f t="shared" si="492"/>
        <v>2150</v>
      </c>
      <c r="N5404" s="143" t="str">
        <f>IFERROR(VLOOKUP(D5404, Product_Category!A:B, 2, FALSE), "Uncategorized")</f>
        <v>MCC</v>
      </c>
      <c r="O5404" s="186">
        <f t="shared" si="490"/>
        <v>2150</v>
      </c>
      <c r="P5404" s="185">
        <f t="shared" si="493"/>
        <v>2150</v>
      </c>
      <c r="Q5404" s="143">
        <v>2024</v>
      </c>
      <c r="R5404" s="143" t="str">
        <f>IFERROR(VLOOKUP(G5404,'SOURCE COMPANY'!A:B, 2, FALSE), "")</f>
        <v>YASHICA PHARMA</v>
      </c>
      <c r="S5404" s="143" t="str">
        <f>IFERROR(VLOOKUP(H5404,'CUSTOMER NAME'!A:B, 2, FALSE), "")</f>
        <v>TO THE ORDER OF</v>
      </c>
    </row>
    <row r="5405" spans="1:19">
      <c r="A5405" s="270" t="s">
        <v>1182</v>
      </c>
      <c r="B5405" s="271">
        <v>4000</v>
      </c>
      <c r="C5405" s="271" t="s">
        <v>7</v>
      </c>
      <c r="D5405" s="271" t="s">
        <v>769</v>
      </c>
      <c r="E5405" s="271">
        <v>2.4</v>
      </c>
      <c r="F5405" s="271" t="s">
        <v>9</v>
      </c>
      <c r="G5405" s="271" t="s">
        <v>4321</v>
      </c>
      <c r="H5405" s="272" t="s">
        <v>4322</v>
      </c>
      <c r="I5405" s="143" t="s">
        <v>4467</v>
      </c>
      <c r="J5405" s="184">
        <f>IF(F5405="USD", E5405, E5405 * IFERROR(VLOOKUP(F5405, EXCHANGE_RATE!A:B, 2, FALSE), "Currency not found"))</f>
        <v>2.4</v>
      </c>
      <c r="K5405" s="184">
        <f t="shared" si="491"/>
        <v>2.4</v>
      </c>
      <c r="L5405" s="184">
        <f>IF(C5405="MTS", B5405, B5405 * IFERROR(VLOOKUP(C5405, 'QTY_CONVERSIONS '!A:B, 2, FALSE), "Units not  found"))</f>
        <v>4</v>
      </c>
      <c r="M5405" s="185">
        <f t="shared" si="492"/>
        <v>9600</v>
      </c>
      <c r="N5405" s="143" t="str">
        <f>IFERROR(VLOOKUP(D5405, Product_Category!A:B, 2, FALSE), "Uncategorized")</f>
        <v>MCC</v>
      </c>
      <c r="O5405" s="186">
        <f t="shared" si="490"/>
        <v>2400</v>
      </c>
      <c r="P5405" s="185">
        <f t="shared" si="493"/>
        <v>9600</v>
      </c>
      <c r="Q5405" s="143">
        <v>2024</v>
      </c>
      <c r="R5405" s="143" t="str">
        <f>IFERROR(VLOOKUP(G5405,'SOURCE COMPANY'!A:B, 2, FALSE), "")</f>
        <v>Shubham Pharmachem</v>
      </c>
      <c r="S5405" s="143" t="str">
        <f>IFERROR(VLOOKUP(H5405,'CUSTOMER NAME'!A:B, 2, FALSE), "")</f>
        <v>Bunna International</v>
      </c>
    </row>
    <row r="5406" spans="1:19">
      <c r="A5406" s="264" t="s">
        <v>230</v>
      </c>
      <c r="B5406" s="265">
        <v>5376.0000000000009</v>
      </c>
      <c r="C5406" s="265" t="s">
        <v>7</v>
      </c>
      <c r="D5406" s="265" t="s">
        <v>3897</v>
      </c>
      <c r="E5406" s="265">
        <v>9.86</v>
      </c>
      <c r="F5406" s="265" t="s">
        <v>9</v>
      </c>
      <c r="G5406" s="265" t="s">
        <v>4053</v>
      </c>
      <c r="H5406" s="266" t="s">
        <v>4152</v>
      </c>
      <c r="I5406" s="143" t="s">
        <v>4467</v>
      </c>
      <c r="J5406" s="184">
        <f>IF(F5406="USD", E5406, E5406 * IFERROR(VLOOKUP(F5406, EXCHANGE_RATE!A:B, 2, FALSE), "Currency not found"))</f>
        <v>9.86</v>
      </c>
      <c r="K5406" s="184">
        <f t="shared" si="491"/>
        <v>9.86</v>
      </c>
      <c r="L5406" s="184">
        <f>IF(C5406="MTS", B5406, B5406 * IFERROR(VLOOKUP(C5406, 'QTY_CONVERSIONS '!A:B, 2, FALSE), "Units not  found"))</f>
        <v>5.3760000000000012</v>
      </c>
      <c r="M5406" s="185">
        <f t="shared" si="492"/>
        <v>53007.360000000008</v>
      </c>
      <c r="N5406" s="143" t="str">
        <f>IFERROR(VLOOKUP(D5406, Product_Category!A:B, 2, FALSE), "Uncategorized")</f>
        <v>CROSCARMELLOSE SODIUM</v>
      </c>
      <c r="O5406" s="186">
        <f t="shared" si="490"/>
        <v>9860</v>
      </c>
      <c r="P5406" s="185">
        <f t="shared" si="493"/>
        <v>53007.360000000015</v>
      </c>
      <c r="Q5406" s="143">
        <v>2024</v>
      </c>
      <c r="R5406" s="143" t="str">
        <f>IFERROR(VLOOKUP(G5406,'SOURCE COMPANY'!A:B, 2, FALSE), "")</f>
        <v>JRS PHARMA</v>
      </c>
      <c r="S5406" s="143" t="str">
        <f>IFERROR(VLOOKUP(H5406,'CUSTOMER NAME'!A:B, 2, FALSE), "")</f>
        <v>Microcellulose Weissenborn</v>
      </c>
    </row>
    <row r="5407" spans="1:19">
      <c r="A5407" s="264" t="s">
        <v>230</v>
      </c>
      <c r="B5407" s="265">
        <v>6528.0000000000009</v>
      </c>
      <c r="C5407" s="265" t="s">
        <v>7</v>
      </c>
      <c r="D5407" s="265" t="s">
        <v>3897</v>
      </c>
      <c r="E5407" s="265">
        <v>9.86</v>
      </c>
      <c r="F5407" s="265" t="s">
        <v>9</v>
      </c>
      <c r="G5407" s="265" t="s">
        <v>4053</v>
      </c>
      <c r="H5407" s="266" t="s">
        <v>4152</v>
      </c>
      <c r="I5407" s="143" t="s">
        <v>4467</v>
      </c>
      <c r="J5407" s="184">
        <f>IF(F5407="USD", E5407, E5407 * IFERROR(VLOOKUP(F5407, EXCHANGE_RATE!A:B, 2, FALSE), "Currency not found"))</f>
        <v>9.86</v>
      </c>
      <c r="K5407" s="184">
        <f t="shared" si="491"/>
        <v>9.86</v>
      </c>
      <c r="L5407" s="184">
        <f>IF(C5407="MTS", B5407, B5407 * IFERROR(VLOOKUP(C5407, 'QTY_CONVERSIONS '!A:B, 2, FALSE), "Units not  found"))</f>
        <v>6.5280000000000014</v>
      </c>
      <c r="M5407" s="185">
        <f t="shared" si="492"/>
        <v>64366.080000000002</v>
      </c>
      <c r="N5407" s="143" t="str">
        <f>IFERROR(VLOOKUP(D5407, Product_Category!A:B, 2, FALSE), "Uncategorized")</f>
        <v>CROSCARMELLOSE SODIUM</v>
      </c>
      <c r="O5407" s="186">
        <f t="shared" si="490"/>
        <v>9860</v>
      </c>
      <c r="P5407" s="185">
        <f t="shared" si="493"/>
        <v>64366.080000000016</v>
      </c>
      <c r="Q5407" s="143">
        <v>2024</v>
      </c>
      <c r="R5407" s="143" t="str">
        <f>IFERROR(VLOOKUP(G5407,'SOURCE COMPANY'!A:B, 2, FALSE), "")</f>
        <v>JRS PHARMA</v>
      </c>
      <c r="S5407" s="143" t="str">
        <f>IFERROR(VLOOKUP(H5407,'CUSTOMER NAME'!A:B, 2, FALSE), "")</f>
        <v>Microcellulose Weissenborn</v>
      </c>
    </row>
    <row r="5408" spans="1:19">
      <c r="A5408" s="264" t="s">
        <v>230</v>
      </c>
      <c r="B5408" s="265">
        <v>7296</v>
      </c>
      <c r="C5408" s="265" t="s">
        <v>7</v>
      </c>
      <c r="D5408" s="265" t="s">
        <v>3897</v>
      </c>
      <c r="E5408" s="265">
        <v>9.86</v>
      </c>
      <c r="F5408" s="265" t="s">
        <v>9</v>
      </c>
      <c r="G5408" s="265" t="s">
        <v>4053</v>
      </c>
      <c r="H5408" s="266" t="s">
        <v>4152</v>
      </c>
      <c r="I5408" s="143" t="s">
        <v>4467</v>
      </c>
      <c r="J5408" s="184">
        <f>IF(F5408="USD", E5408, E5408 * IFERROR(VLOOKUP(F5408, EXCHANGE_RATE!A:B, 2, FALSE), "Currency not found"))</f>
        <v>9.86</v>
      </c>
      <c r="K5408" s="184">
        <f t="shared" si="491"/>
        <v>9.86</v>
      </c>
      <c r="L5408" s="184">
        <f>IF(C5408="MTS", B5408, B5408 * IFERROR(VLOOKUP(C5408, 'QTY_CONVERSIONS '!A:B, 2, FALSE), "Units not  found"))</f>
        <v>7.2960000000000003</v>
      </c>
      <c r="M5408" s="185">
        <f t="shared" si="492"/>
        <v>71938.559999999998</v>
      </c>
      <c r="N5408" s="143" t="str">
        <f>IFERROR(VLOOKUP(D5408, Product_Category!A:B, 2, FALSE), "Uncategorized")</f>
        <v>CROSCARMELLOSE SODIUM</v>
      </c>
      <c r="O5408" s="186">
        <f t="shared" si="490"/>
        <v>9860</v>
      </c>
      <c r="P5408" s="185">
        <f t="shared" si="493"/>
        <v>71938.559999999998</v>
      </c>
      <c r="Q5408" s="143">
        <v>2024</v>
      </c>
      <c r="R5408" s="143" t="str">
        <f>IFERROR(VLOOKUP(G5408,'SOURCE COMPANY'!A:B, 2, FALSE), "")</f>
        <v>JRS PHARMA</v>
      </c>
      <c r="S5408" s="143" t="str">
        <f>IFERROR(VLOOKUP(H5408,'CUSTOMER NAME'!A:B, 2, FALSE), "")</f>
        <v>Microcellulose Weissenborn</v>
      </c>
    </row>
    <row r="5409" spans="1:19">
      <c r="A5409" s="264" t="s">
        <v>230</v>
      </c>
      <c r="B5409" s="265">
        <v>5600.0000000000009</v>
      </c>
      <c r="C5409" s="265" t="s">
        <v>7</v>
      </c>
      <c r="D5409" s="265" t="s">
        <v>3897</v>
      </c>
      <c r="E5409" s="265">
        <v>9.85</v>
      </c>
      <c r="F5409" s="265" t="s">
        <v>9</v>
      </c>
      <c r="G5409" s="265" t="s">
        <v>4053</v>
      </c>
      <c r="H5409" s="266" t="s">
        <v>4152</v>
      </c>
      <c r="I5409" s="143" t="s">
        <v>4467</v>
      </c>
      <c r="J5409" s="184">
        <f>IF(F5409="USD", E5409, E5409 * IFERROR(VLOOKUP(F5409, EXCHANGE_RATE!A:B, 2, FALSE), "Currency not found"))</f>
        <v>9.85</v>
      </c>
      <c r="K5409" s="184">
        <f t="shared" si="491"/>
        <v>9.85</v>
      </c>
      <c r="L5409" s="184">
        <f>IF(C5409="MTS", B5409, B5409 * IFERROR(VLOOKUP(C5409, 'QTY_CONVERSIONS '!A:B, 2, FALSE), "Units not  found"))</f>
        <v>5.6000000000000014</v>
      </c>
      <c r="M5409" s="185">
        <f t="shared" si="492"/>
        <v>55160.000000000007</v>
      </c>
      <c r="N5409" s="143" t="str">
        <f>IFERROR(VLOOKUP(D5409, Product_Category!A:B, 2, FALSE), "Uncategorized")</f>
        <v>CROSCARMELLOSE SODIUM</v>
      </c>
      <c r="O5409" s="186">
        <f t="shared" si="490"/>
        <v>9850</v>
      </c>
      <c r="P5409" s="185">
        <f t="shared" si="493"/>
        <v>55160.000000000015</v>
      </c>
      <c r="Q5409" s="143">
        <v>2024</v>
      </c>
      <c r="R5409" s="143" t="str">
        <f>IFERROR(VLOOKUP(G5409,'SOURCE COMPANY'!A:B, 2, FALSE), "")</f>
        <v>JRS PHARMA</v>
      </c>
      <c r="S5409" s="143" t="str">
        <f>IFERROR(VLOOKUP(H5409,'CUSTOMER NAME'!A:B, 2, FALSE), "")</f>
        <v>Microcellulose Weissenborn</v>
      </c>
    </row>
    <row r="5410" spans="1:19">
      <c r="A5410" s="264" t="s">
        <v>230</v>
      </c>
      <c r="B5410" s="265">
        <v>6800.0000000000009</v>
      </c>
      <c r="C5410" s="265" t="s">
        <v>7</v>
      </c>
      <c r="D5410" s="265" t="s">
        <v>3897</v>
      </c>
      <c r="E5410" s="265">
        <v>9.85</v>
      </c>
      <c r="F5410" s="265" t="s">
        <v>9</v>
      </c>
      <c r="G5410" s="265" t="s">
        <v>4053</v>
      </c>
      <c r="H5410" s="266" t="s">
        <v>4152</v>
      </c>
      <c r="I5410" s="143" t="s">
        <v>4467</v>
      </c>
      <c r="J5410" s="184">
        <f>IF(F5410="USD", E5410, E5410 * IFERROR(VLOOKUP(F5410, EXCHANGE_RATE!A:B, 2, FALSE), "Currency not found"))</f>
        <v>9.85</v>
      </c>
      <c r="K5410" s="184">
        <f t="shared" si="491"/>
        <v>9.85</v>
      </c>
      <c r="L5410" s="184">
        <f>IF(C5410="MTS", B5410, B5410 * IFERROR(VLOOKUP(C5410, 'QTY_CONVERSIONS '!A:B, 2, FALSE), "Units not  found"))</f>
        <v>6.8000000000000007</v>
      </c>
      <c r="M5410" s="185">
        <f t="shared" si="492"/>
        <v>66980</v>
      </c>
      <c r="N5410" s="143" t="str">
        <f>IFERROR(VLOOKUP(D5410, Product_Category!A:B, 2, FALSE), "Uncategorized")</f>
        <v>CROSCARMELLOSE SODIUM</v>
      </c>
      <c r="O5410" s="186">
        <f t="shared" si="490"/>
        <v>9850</v>
      </c>
      <c r="P5410" s="185">
        <f t="shared" si="493"/>
        <v>66980</v>
      </c>
      <c r="Q5410" s="143">
        <v>2024</v>
      </c>
      <c r="R5410" s="143" t="str">
        <f>IFERROR(VLOOKUP(G5410,'SOURCE COMPANY'!A:B, 2, FALSE), "")</f>
        <v>JRS PHARMA</v>
      </c>
      <c r="S5410" s="143" t="str">
        <f>IFERROR(VLOOKUP(H5410,'CUSTOMER NAME'!A:B, 2, FALSE), "")</f>
        <v>Microcellulose Weissenborn</v>
      </c>
    </row>
    <row r="5411" spans="1:19">
      <c r="A5411" s="264" t="s">
        <v>230</v>
      </c>
      <c r="B5411" s="265">
        <v>7600</v>
      </c>
      <c r="C5411" s="265" t="s">
        <v>7</v>
      </c>
      <c r="D5411" s="265" t="s">
        <v>3897</v>
      </c>
      <c r="E5411" s="265">
        <v>9.85</v>
      </c>
      <c r="F5411" s="265" t="s">
        <v>9</v>
      </c>
      <c r="G5411" s="265" t="s">
        <v>4053</v>
      </c>
      <c r="H5411" s="266" t="s">
        <v>4152</v>
      </c>
      <c r="I5411" s="143" t="s">
        <v>4467</v>
      </c>
      <c r="J5411" s="184">
        <f>IF(F5411="USD", E5411, E5411 * IFERROR(VLOOKUP(F5411, EXCHANGE_RATE!A:B, 2, FALSE), "Currency not found"))</f>
        <v>9.85</v>
      </c>
      <c r="K5411" s="184">
        <f t="shared" si="491"/>
        <v>9.85</v>
      </c>
      <c r="L5411" s="184">
        <f>IF(C5411="MTS", B5411, B5411 * IFERROR(VLOOKUP(C5411, 'QTY_CONVERSIONS '!A:B, 2, FALSE), "Units not  found"))</f>
        <v>7.6000000000000005</v>
      </c>
      <c r="M5411" s="185">
        <f t="shared" si="492"/>
        <v>74860</v>
      </c>
      <c r="N5411" s="143" t="str">
        <f>IFERROR(VLOOKUP(D5411, Product_Category!A:B, 2, FALSE), "Uncategorized")</f>
        <v>CROSCARMELLOSE SODIUM</v>
      </c>
      <c r="O5411" s="186">
        <f t="shared" si="490"/>
        <v>9850</v>
      </c>
      <c r="P5411" s="185">
        <f t="shared" si="493"/>
        <v>74860</v>
      </c>
      <c r="Q5411" s="143">
        <v>2024</v>
      </c>
      <c r="R5411" s="143" t="str">
        <f>IFERROR(VLOOKUP(G5411,'SOURCE COMPANY'!A:B, 2, FALSE), "")</f>
        <v>JRS PHARMA</v>
      </c>
      <c r="S5411" s="143" t="str">
        <f>IFERROR(VLOOKUP(H5411,'CUSTOMER NAME'!A:B, 2, FALSE), "")</f>
        <v>Microcellulose Weissenborn</v>
      </c>
    </row>
    <row r="5412" spans="1:19">
      <c r="A5412" s="264" t="s">
        <v>230</v>
      </c>
      <c r="B5412" s="265">
        <v>5600.0000000000009</v>
      </c>
      <c r="C5412" s="265" t="s">
        <v>7</v>
      </c>
      <c r="D5412" s="265" t="s">
        <v>4235</v>
      </c>
      <c r="E5412" s="265">
        <v>2.78</v>
      </c>
      <c r="F5412" s="265" t="s">
        <v>9</v>
      </c>
      <c r="G5412" s="265" t="s">
        <v>4053</v>
      </c>
      <c r="H5412" s="266" t="s">
        <v>4152</v>
      </c>
      <c r="I5412" s="143" t="s">
        <v>4467</v>
      </c>
      <c r="J5412" s="184">
        <f>IF(F5412="USD", E5412, E5412 * IFERROR(VLOOKUP(F5412, EXCHANGE_RATE!A:B, 2, FALSE), "Currency not found"))</f>
        <v>2.78</v>
      </c>
      <c r="K5412" s="184">
        <f t="shared" si="491"/>
        <v>2.78</v>
      </c>
      <c r="L5412" s="184">
        <f>IF(C5412="MTS", B5412, B5412 * IFERROR(VLOOKUP(C5412, 'QTY_CONVERSIONS '!A:B, 2, FALSE), "Units not  found"))</f>
        <v>5.6000000000000014</v>
      </c>
      <c r="M5412" s="185">
        <f t="shared" si="492"/>
        <v>15568.000000000002</v>
      </c>
      <c r="N5412" s="143" t="str">
        <f>IFERROR(VLOOKUP(D5412, Product_Category!A:B, 2, FALSE), "Uncategorized")</f>
        <v>MCC</v>
      </c>
      <c r="O5412" s="186">
        <f t="shared" si="490"/>
        <v>2780</v>
      </c>
      <c r="P5412" s="185">
        <f t="shared" si="493"/>
        <v>15568.000000000004</v>
      </c>
      <c r="Q5412" s="143">
        <v>2024</v>
      </c>
      <c r="R5412" s="143" t="str">
        <f>IFERROR(VLOOKUP(G5412,'SOURCE COMPANY'!A:B, 2, FALSE), "")</f>
        <v>JRS PHARMA</v>
      </c>
      <c r="S5412" s="143" t="str">
        <f>IFERROR(VLOOKUP(H5412,'CUSTOMER NAME'!A:B, 2, FALSE), "")</f>
        <v>Microcellulose Weissenborn</v>
      </c>
    </row>
    <row r="5413" spans="1:19">
      <c r="A5413" s="264" t="s">
        <v>230</v>
      </c>
      <c r="B5413" s="265">
        <v>6800.0000000000009</v>
      </c>
      <c r="C5413" s="265" t="s">
        <v>7</v>
      </c>
      <c r="D5413" s="265" t="s">
        <v>4235</v>
      </c>
      <c r="E5413" s="265">
        <v>2.78</v>
      </c>
      <c r="F5413" s="265" t="s">
        <v>9</v>
      </c>
      <c r="G5413" s="265" t="s">
        <v>4053</v>
      </c>
      <c r="H5413" s="266" t="s">
        <v>4152</v>
      </c>
      <c r="I5413" s="143" t="s">
        <v>4467</v>
      </c>
      <c r="J5413" s="184">
        <f>IF(F5413="USD", E5413, E5413 * IFERROR(VLOOKUP(F5413, EXCHANGE_RATE!A:B, 2, FALSE), "Currency not found"))</f>
        <v>2.78</v>
      </c>
      <c r="K5413" s="184">
        <f t="shared" si="491"/>
        <v>2.78</v>
      </c>
      <c r="L5413" s="184">
        <f>IF(C5413="MTS", B5413, B5413 * IFERROR(VLOOKUP(C5413, 'QTY_CONVERSIONS '!A:B, 2, FALSE), "Units not  found"))</f>
        <v>6.8000000000000007</v>
      </c>
      <c r="M5413" s="185">
        <f t="shared" si="492"/>
        <v>18904</v>
      </c>
      <c r="N5413" s="143" t="str">
        <f>IFERROR(VLOOKUP(D5413, Product_Category!A:B, 2, FALSE), "Uncategorized")</f>
        <v>MCC</v>
      </c>
      <c r="O5413" s="186">
        <f t="shared" si="490"/>
        <v>2780</v>
      </c>
      <c r="P5413" s="185">
        <f t="shared" si="493"/>
        <v>18904.000000000004</v>
      </c>
      <c r="Q5413" s="143">
        <v>2024</v>
      </c>
      <c r="R5413" s="143" t="str">
        <f>IFERROR(VLOOKUP(G5413,'SOURCE COMPANY'!A:B, 2, FALSE), "")</f>
        <v>JRS PHARMA</v>
      </c>
      <c r="S5413" s="143" t="str">
        <f>IFERROR(VLOOKUP(H5413,'CUSTOMER NAME'!A:B, 2, FALSE), "")</f>
        <v>Microcellulose Weissenborn</v>
      </c>
    </row>
    <row r="5414" spans="1:19">
      <c r="A5414" s="264" t="s">
        <v>230</v>
      </c>
      <c r="B5414" s="265">
        <v>7600</v>
      </c>
      <c r="C5414" s="265" t="s">
        <v>7</v>
      </c>
      <c r="D5414" s="265" t="s">
        <v>4235</v>
      </c>
      <c r="E5414" s="265">
        <v>2.78</v>
      </c>
      <c r="F5414" s="265" t="s">
        <v>9</v>
      </c>
      <c r="G5414" s="265" t="s">
        <v>4053</v>
      </c>
      <c r="H5414" s="266" t="s">
        <v>4152</v>
      </c>
      <c r="I5414" s="143" t="s">
        <v>4467</v>
      </c>
      <c r="J5414" s="184">
        <f>IF(F5414="USD", E5414, E5414 * IFERROR(VLOOKUP(F5414, EXCHANGE_RATE!A:B, 2, FALSE), "Currency not found"))</f>
        <v>2.78</v>
      </c>
      <c r="K5414" s="184">
        <f t="shared" si="491"/>
        <v>2.78</v>
      </c>
      <c r="L5414" s="184">
        <f>IF(C5414="MTS", B5414, B5414 * IFERROR(VLOOKUP(C5414, 'QTY_CONVERSIONS '!A:B, 2, FALSE), "Units not  found"))</f>
        <v>7.6000000000000005</v>
      </c>
      <c r="M5414" s="185">
        <f t="shared" si="492"/>
        <v>21128</v>
      </c>
      <c r="N5414" s="143" t="str">
        <f>IFERROR(VLOOKUP(D5414, Product_Category!A:B, 2, FALSE), "Uncategorized")</f>
        <v>MCC</v>
      </c>
      <c r="O5414" s="186">
        <f t="shared" si="490"/>
        <v>2780</v>
      </c>
      <c r="P5414" s="185">
        <f t="shared" si="493"/>
        <v>21128</v>
      </c>
      <c r="Q5414" s="143">
        <v>2024</v>
      </c>
      <c r="R5414" s="143" t="str">
        <f>IFERROR(VLOOKUP(G5414,'SOURCE COMPANY'!A:B, 2, FALSE), "")</f>
        <v>JRS PHARMA</v>
      </c>
      <c r="S5414" s="143" t="str">
        <f>IFERROR(VLOOKUP(H5414,'CUSTOMER NAME'!A:B, 2, FALSE), "")</f>
        <v>Microcellulose Weissenborn</v>
      </c>
    </row>
    <row r="5415" spans="1:19">
      <c r="A5415" s="264" t="s">
        <v>230</v>
      </c>
      <c r="B5415" s="265">
        <v>5600.0000000000009</v>
      </c>
      <c r="C5415" s="265" t="s">
        <v>7</v>
      </c>
      <c r="D5415" s="265" t="s">
        <v>4231</v>
      </c>
      <c r="E5415" s="265">
        <v>2.78</v>
      </c>
      <c r="F5415" s="265" t="s">
        <v>9</v>
      </c>
      <c r="G5415" s="265" t="s">
        <v>4053</v>
      </c>
      <c r="H5415" s="266" t="s">
        <v>4152</v>
      </c>
      <c r="I5415" s="143" t="s">
        <v>4467</v>
      </c>
      <c r="J5415" s="184">
        <f>IF(F5415="USD", E5415, E5415 * IFERROR(VLOOKUP(F5415, EXCHANGE_RATE!A:B, 2, FALSE), "Currency not found"))</f>
        <v>2.78</v>
      </c>
      <c r="K5415" s="184">
        <f t="shared" si="491"/>
        <v>2.78</v>
      </c>
      <c r="L5415" s="184">
        <f>IF(C5415="MTS", B5415, B5415 * IFERROR(VLOOKUP(C5415, 'QTY_CONVERSIONS '!A:B, 2, FALSE), "Units not  found"))</f>
        <v>5.6000000000000014</v>
      </c>
      <c r="M5415" s="185">
        <f t="shared" si="492"/>
        <v>15568.000000000002</v>
      </c>
      <c r="N5415" s="143" t="str">
        <f>IFERROR(VLOOKUP(D5415, Product_Category!A:B, 2, FALSE), "Uncategorized")</f>
        <v>MCC</v>
      </c>
      <c r="O5415" s="186">
        <f t="shared" si="490"/>
        <v>2780</v>
      </c>
      <c r="P5415" s="185">
        <f t="shared" si="493"/>
        <v>15568.000000000004</v>
      </c>
      <c r="Q5415" s="143">
        <v>2024</v>
      </c>
      <c r="R5415" s="143" t="str">
        <f>IFERROR(VLOOKUP(G5415,'SOURCE COMPANY'!A:B, 2, FALSE), "")</f>
        <v>JRS PHARMA</v>
      </c>
      <c r="S5415" s="143" t="str">
        <f>IFERROR(VLOOKUP(H5415,'CUSTOMER NAME'!A:B, 2, FALSE), "")</f>
        <v>Microcellulose Weissenborn</v>
      </c>
    </row>
    <row r="5416" spans="1:19">
      <c r="A5416" s="264" t="s">
        <v>230</v>
      </c>
      <c r="B5416" s="265">
        <v>6800.0000000000009</v>
      </c>
      <c r="C5416" s="265" t="s">
        <v>7</v>
      </c>
      <c r="D5416" s="265" t="s">
        <v>4231</v>
      </c>
      <c r="E5416" s="265">
        <v>2.78</v>
      </c>
      <c r="F5416" s="265" t="s">
        <v>9</v>
      </c>
      <c r="G5416" s="265" t="s">
        <v>4053</v>
      </c>
      <c r="H5416" s="266" t="s">
        <v>4152</v>
      </c>
      <c r="I5416" s="143" t="s">
        <v>4467</v>
      </c>
      <c r="J5416" s="184">
        <f>IF(F5416="USD", E5416, E5416 * IFERROR(VLOOKUP(F5416, EXCHANGE_RATE!A:B, 2, FALSE), "Currency not found"))</f>
        <v>2.78</v>
      </c>
      <c r="K5416" s="184">
        <f t="shared" si="491"/>
        <v>2.78</v>
      </c>
      <c r="L5416" s="184">
        <f>IF(C5416="MTS", B5416, B5416 * IFERROR(VLOOKUP(C5416, 'QTY_CONVERSIONS '!A:B, 2, FALSE), "Units not  found"))</f>
        <v>6.8000000000000007</v>
      </c>
      <c r="M5416" s="185">
        <f t="shared" si="492"/>
        <v>18904</v>
      </c>
      <c r="N5416" s="143" t="str">
        <f>IFERROR(VLOOKUP(D5416, Product_Category!A:B, 2, FALSE), "Uncategorized")</f>
        <v>MCC</v>
      </c>
      <c r="O5416" s="186">
        <f t="shared" si="490"/>
        <v>2780</v>
      </c>
      <c r="P5416" s="185">
        <f t="shared" si="493"/>
        <v>18904.000000000004</v>
      </c>
      <c r="Q5416" s="143">
        <v>2024</v>
      </c>
      <c r="R5416" s="143" t="str">
        <f>IFERROR(VLOOKUP(G5416,'SOURCE COMPANY'!A:B, 2, FALSE), "")</f>
        <v>JRS PHARMA</v>
      </c>
      <c r="S5416" s="143" t="str">
        <f>IFERROR(VLOOKUP(H5416,'CUSTOMER NAME'!A:B, 2, FALSE), "")</f>
        <v>Microcellulose Weissenborn</v>
      </c>
    </row>
    <row r="5417" spans="1:19">
      <c r="A5417" s="264" t="s">
        <v>230</v>
      </c>
      <c r="B5417" s="265">
        <v>7600</v>
      </c>
      <c r="C5417" s="265" t="s">
        <v>7</v>
      </c>
      <c r="D5417" s="265" t="s">
        <v>4231</v>
      </c>
      <c r="E5417" s="265">
        <v>2.78</v>
      </c>
      <c r="F5417" s="265" t="s">
        <v>9</v>
      </c>
      <c r="G5417" s="265" t="s">
        <v>4053</v>
      </c>
      <c r="H5417" s="266" t="s">
        <v>4152</v>
      </c>
      <c r="I5417" s="143" t="s">
        <v>4467</v>
      </c>
      <c r="J5417" s="184">
        <f>IF(F5417="USD", E5417, E5417 * IFERROR(VLOOKUP(F5417, EXCHANGE_RATE!A:B, 2, FALSE), "Currency not found"))</f>
        <v>2.78</v>
      </c>
      <c r="K5417" s="184">
        <f t="shared" si="491"/>
        <v>2.78</v>
      </c>
      <c r="L5417" s="184">
        <f>IF(C5417="MTS", B5417, B5417 * IFERROR(VLOOKUP(C5417, 'QTY_CONVERSIONS '!A:B, 2, FALSE), "Units not  found"))</f>
        <v>7.6000000000000005</v>
      </c>
      <c r="M5417" s="185">
        <f t="shared" si="492"/>
        <v>21128</v>
      </c>
      <c r="N5417" s="143" t="str">
        <f>IFERROR(VLOOKUP(D5417, Product_Category!A:B, 2, FALSE), "Uncategorized")</f>
        <v>MCC</v>
      </c>
      <c r="O5417" s="186">
        <f t="shared" si="490"/>
        <v>2780</v>
      </c>
      <c r="P5417" s="185">
        <f t="shared" si="493"/>
        <v>21128</v>
      </c>
      <c r="Q5417" s="143">
        <v>2024</v>
      </c>
      <c r="R5417" s="143" t="str">
        <f>IFERROR(VLOOKUP(G5417,'SOURCE COMPANY'!A:B, 2, FALSE), "")</f>
        <v>JRS PHARMA</v>
      </c>
      <c r="S5417" s="143" t="str">
        <f>IFERROR(VLOOKUP(H5417,'CUSTOMER NAME'!A:B, 2, FALSE), "")</f>
        <v>Microcellulose Weissenborn</v>
      </c>
    </row>
    <row r="5418" spans="1:19">
      <c r="A5418" s="264" t="s">
        <v>230</v>
      </c>
      <c r="B5418" s="265">
        <v>5376.0000000000009</v>
      </c>
      <c r="C5418" s="265" t="s">
        <v>7</v>
      </c>
      <c r="D5418" s="265" t="s">
        <v>173</v>
      </c>
      <c r="E5418" s="265">
        <v>4.5</v>
      </c>
      <c r="F5418" s="265" t="s">
        <v>1718</v>
      </c>
      <c r="G5418" s="265" t="s">
        <v>4053</v>
      </c>
      <c r="H5418" s="266" t="s">
        <v>4152</v>
      </c>
      <c r="I5418" s="143" t="s">
        <v>4467</v>
      </c>
      <c r="J5418" s="184">
        <f>IF(F5418="USD", E5418, E5418 * IFERROR(VLOOKUP(F5418, EXCHANGE_RATE!A:B, 2, FALSE), "Currency not found"))</f>
        <v>4.8150000000000004</v>
      </c>
      <c r="K5418" s="184">
        <f t="shared" si="491"/>
        <v>4.8199999999999994</v>
      </c>
      <c r="L5418" s="184">
        <f>IF(C5418="MTS", B5418, B5418 * IFERROR(VLOOKUP(C5418, 'QTY_CONVERSIONS '!A:B, 2, FALSE), "Units not  found"))</f>
        <v>5.3760000000000012</v>
      </c>
      <c r="M5418" s="185">
        <f t="shared" si="492"/>
        <v>25912.32</v>
      </c>
      <c r="N5418" s="143" t="str">
        <f>IFERROR(VLOOKUP(D5418, Product_Category!A:B, 2, FALSE), "Uncategorized")</f>
        <v>SSG</v>
      </c>
      <c r="O5418" s="186">
        <f t="shared" si="490"/>
        <v>4819.9999999999991</v>
      </c>
      <c r="P5418" s="185">
        <f t="shared" si="493"/>
        <v>25912.32</v>
      </c>
      <c r="Q5418" s="143">
        <v>2024</v>
      </c>
      <c r="R5418" s="143" t="str">
        <f>IFERROR(VLOOKUP(G5418,'SOURCE COMPANY'!A:B, 2, FALSE), "")</f>
        <v>JRS PHARMA</v>
      </c>
      <c r="S5418" s="143" t="str">
        <f>IFERROR(VLOOKUP(H5418,'CUSTOMER NAME'!A:B, 2, FALSE), "")</f>
        <v>Microcellulose Weissenborn</v>
      </c>
    </row>
    <row r="5419" spans="1:19">
      <c r="A5419" s="264" t="s">
        <v>230</v>
      </c>
      <c r="B5419" s="265">
        <v>6528.0000000000009</v>
      </c>
      <c r="C5419" s="265" t="s">
        <v>7</v>
      </c>
      <c r="D5419" s="265" t="s">
        <v>173</v>
      </c>
      <c r="E5419" s="265">
        <v>4.5</v>
      </c>
      <c r="F5419" s="265" t="s">
        <v>1718</v>
      </c>
      <c r="G5419" s="265" t="s">
        <v>4053</v>
      </c>
      <c r="H5419" s="266" t="s">
        <v>4152</v>
      </c>
      <c r="I5419" s="143" t="s">
        <v>4467</v>
      </c>
      <c r="J5419" s="184">
        <f>IF(F5419="USD", E5419, E5419 * IFERROR(VLOOKUP(F5419, EXCHANGE_RATE!A:B, 2, FALSE), "Currency not found"))</f>
        <v>4.8150000000000004</v>
      </c>
      <c r="K5419" s="184">
        <f t="shared" si="491"/>
        <v>4.8199999999999994</v>
      </c>
      <c r="L5419" s="184">
        <f>IF(C5419="MTS", B5419, B5419 * IFERROR(VLOOKUP(C5419, 'QTY_CONVERSIONS '!A:B, 2, FALSE), "Units not  found"))</f>
        <v>6.5280000000000014</v>
      </c>
      <c r="M5419" s="185">
        <f t="shared" si="492"/>
        <v>31464.959999999999</v>
      </c>
      <c r="N5419" s="143" t="str">
        <f>IFERROR(VLOOKUP(D5419, Product_Category!A:B, 2, FALSE), "Uncategorized")</f>
        <v>SSG</v>
      </c>
      <c r="O5419" s="186">
        <f t="shared" si="490"/>
        <v>4819.9999999999991</v>
      </c>
      <c r="P5419" s="185">
        <f t="shared" si="493"/>
        <v>31464.959999999999</v>
      </c>
      <c r="Q5419" s="143">
        <v>2024</v>
      </c>
      <c r="R5419" s="143" t="str">
        <f>IFERROR(VLOOKUP(G5419,'SOURCE COMPANY'!A:B, 2, FALSE), "")</f>
        <v>JRS PHARMA</v>
      </c>
      <c r="S5419" s="143" t="str">
        <f>IFERROR(VLOOKUP(H5419,'CUSTOMER NAME'!A:B, 2, FALSE), "")</f>
        <v>Microcellulose Weissenborn</v>
      </c>
    </row>
    <row r="5420" spans="1:19">
      <c r="A5420" s="264" t="s">
        <v>230</v>
      </c>
      <c r="B5420" s="265">
        <v>7296</v>
      </c>
      <c r="C5420" s="265" t="s">
        <v>7</v>
      </c>
      <c r="D5420" s="265" t="s">
        <v>173</v>
      </c>
      <c r="E5420" s="265">
        <v>4.5</v>
      </c>
      <c r="F5420" s="265" t="s">
        <v>1718</v>
      </c>
      <c r="G5420" s="265" t="s">
        <v>4053</v>
      </c>
      <c r="H5420" s="266" t="s">
        <v>4152</v>
      </c>
      <c r="I5420" s="143" t="s">
        <v>4467</v>
      </c>
      <c r="J5420" s="184">
        <f>IF(F5420="USD", E5420, E5420 * IFERROR(VLOOKUP(F5420, EXCHANGE_RATE!A:B, 2, FALSE), "Currency not found"))</f>
        <v>4.8150000000000004</v>
      </c>
      <c r="K5420" s="184">
        <f t="shared" si="491"/>
        <v>4.8199999999999994</v>
      </c>
      <c r="L5420" s="184">
        <f>IF(C5420="MTS", B5420, B5420 * IFERROR(VLOOKUP(C5420, 'QTY_CONVERSIONS '!A:B, 2, FALSE), "Units not  found"))</f>
        <v>7.2960000000000003</v>
      </c>
      <c r="M5420" s="185">
        <f t="shared" si="492"/>
        <v>35166.719999999994</v>
      </c>
      <c r="N5420" s="143" t="str">
        <f>IFERROR(VLOOKUP(D5420, Product_Category!A:B, 2, FALSE), "Uncategorized")</f>
        <v>SSG</v>
      </c>
      <c r="O5420" s="186">
        <f t="shared" si="490"/>
        <v>4819.9999999999991</v>
      </c>
      <c r="P5420" s="185">
        <f t="shared" si="493"/>
        <v>35166.719999999994</v>
      </c>
      <c r="Q5420" s="143">
        <v>2024</v>
      </c>
      <c r="R5420" s="143" t="str">
        <f>IFERROR(VLOOKUP(G5420,'SOURCE COMPANY'!A:B, 2, FALSE), "")</f>
        <v>JRS PHARMA</v>
      </c>
      <c r="S5420" s="143" t="str">
        <f>IFERROR(VLOOKUP(H5420,'CUSTOMER NAME'!A:B, 2, FALSE), "")</f>
        <v>Microcellulose Weissenborn</v>
      </c>
    </row>
    <row r="5421" spans="1:19">
      <c r="A5421" s="264" t="s">
        <v>230</v>
      </c>
      <c r="B5421" s="265">
        <v>1000</v>
      </c>
      <c r="C5421" s="265" t="s">
        <v>7</v>
      </c>
      <c r="D5421" s="265" t="s">
        <v>910</v>
      </c>
      <c r="E5421" s="265">
        <v>3</v>
      </c>
      <c r="F5421" s="265" t="s">
        <v>1718</v>
      </c>
      <c r="G5421" s="265" t="s">
        <v>4323</v>
      </c>
      <c r="H5421" s="266" t="s">
        <v>4277</v>
      </c>
      <c r="I5421" s="143" t="s">
        <v>4467</v>
      </c>
      <c r="J5421" s="184">
        <f>IF(F5421="USD", E5421, E5421 * IFERROR(VLOOKUP(F5421, EXCHANGE_RATE!A:B, 2, FALSE), "Currency not found"))</f>
        <v>3.21</v>
      </c>
      <c r="K5421" s="184">
        <f t="shared" si="491"/>
        <v>3.21</v>
      </c>
      <c r="L5421" s="184">
        <f>IF(C5421="MTS", B5421, B5421 * IFERROR(VLOOKUP(C5421, 'QTY_CONVERSIONS '!A:B, 2, FALSE), "Units not  found"))</f>
        <v>1</v>
      </c>
      <c r="M5421" s="185">
        <f t="shared" si="492"/>
        <v>3210</v>
      </c>
      <c r="N5421" s="143" t="str">
        <f>IFERROR(VLOOKUP(D5421, Product_Category!A:B, 2, FALSE), "Uncategorized")</f>
        <v>MAGNESIUM STEARATE</v>
      </c>
      <c r="O5421" s="186">
        <f t="shared" si="490"/>
        <v>3210</v>
      </c>
      <c r="P5421" s="185">
        <f t="shared" si="493"/>
        <v>3210</v>
      </c>
      <c r="Q5421" s="143">
        <v>2024</v>
      </c>
      <c r="R5421" s="143" t="str">
        <f>IFERROR(VLOOKUP(G5421,'SOURCE COMPANY'!A:B, 2, FALSE), "")</f>
        <v>SUDEEP PHARMA</v>
      </c>
      <c r="S5421" s="143" t="str">
        <f>IFERROR(VLOOKUP(H5421,'CUSTOMER NAME'!A:B, 2, FALSE), "")</f>
        <v>TO THE ORDER OF</v>
      </c>
    </row>
    <row r="5422" spans="1:19">
      <c r="A5422" s="264" t="s">
        <v>230</v>
      </c>
      <c r="B5422" s="265">
        <v>24000</v>
      </c>
      <c r="C5422" s="265" t="s">
        <v>7</v>
      </c>
      <c r="D5422" s="265" t="s">
        <v>1606</v>
      </c>
      <c r="E5422" s="265">
        <v>2.2799999999999998</v>
      </c>
      <c r="F5422" s="265" t="s">
        <v>1718</v>
      </c>
      <c r="G5422" s="265" t="s">
        <v>4304</v>
      </c>
      <c r="H5422" s="266" t="s">
        <v>4277</v>
      </c>
      <c r="I5422" s="143" t="s">
        <v>4467</v>
      </c>
      <c r="J5422" s="184">
        <f>IF(F5422="USD", E5422, E5422 * IFERROR(VLOOKUP(F5422, EXCHANGE_RATE!A:B, 2, FALSE), "Currency not found"))</f>
        <v>2.4396</v>
      </c>
      <c r="K5422" s="184">
        <f t="shared" si="491"/>
        <v>2.44</v>
      </c>
      <c r="L5422" s="184">
        <f>IF(C5422="MTS", B5422, B5422 * IFERROR(VLOOKUP(C5422, 'QTY_CONVERSIONS '!A:B, 2, FALSE), "Units not  found"))</f>
        <v>24</v>
      </c>
      <c r="M5422" s="185">
        <f t="shared" si="492"/>
        <v>58560</v>
      </c>
      <c r="N5422" s="143" t="str">
        <f>IFERROR(VLOOKUP(D5422, Product_Category!A:B, 2, FALSE), "Uncategorized")</f>
        <v>MCC</v>
      </c>
      <c r="O5422" s="186">
        <f t="shared" si="490"/>
        <v>2440</v>
      </c>
      <c r="P5422" s="185">
        <f t="shared" si="493"/>
        <v>58560</v>
      </c>
      <c r="Q5422" s="143">
        <v>2024</v>
      </c>
      <c r="R5422" s="143" t="str">
        <f>IFERROR(VLOOKUP(G5422,'SOURCE COMPANY'!A:B, 2, FALSE), "")</f>
        <v>CHEMFIELD</v>
      </c>
      <c r="S5422" s="143" t="str">
        <f>IFERROR(VLOOKUP(H5422,'CUSTOMER NAME'!A:B, 2, FALSE), "")</f>
        <v>TO THE ORDER OF</v>
      </c>
    </row>
    <row r="5423" spans="1:19">
      <c r="A5423" s="264" t="s">
        <v>230</v>
      </c>
      <c r="B5423" s="265">
        <v>24000</v>
      </c>
      <c r="C5423" s="265" t="s">
        <v>7</v>
      </c>
      <c r="D5423" s="265" t="s">
        <v>1606</v>
      </c>
      <c r="E5423" s="265">
        <v>2.35</v>
      </c>
      <c r="F5423" s="265" t="s">
        <v>9</v>
      </c>
      <c r="G5423" s="265" t="s">
        <v>4304</v>
      </c>
      <c r="H5423" s="266" t="s">
        <v>4277</v>
      </c>
      <c r="I5423" s="143" t="s">
        <v>4467</v>
      </c>
      <c r="J5423" s="184">
        <f>IF(F5423="USD", E5423, E5423 * IFERROR(VLOOKUP(F5423, EXCHANGE_RATE!A:B, 2, FALSE), "Currency not found"))</f>
        <v>2.35</v>
      </c>
      <c r="K5423" s="184">
        <f t="shared" si="491"/>
        <v>2.35</v>
      </c>
      <c r="L5423" s="184">
        <f>IF(C5423="MTS", B5423, B5423 * IFERROR(VLOOKUP(C5423, 'QTY_CONVERSIONS '!A:B, 2, FALSE), "Units not  found"))</f>
        <v>24</v>
      </c>
      <c r="M5423" s="185">
        <f t="shared" si="492"/>
        <v>56400</v>
      </c>
      <c r="N5423" s="143" t="str">
        <f>IFERROR(VLOOKUP(D5423, Product_Category!A:B, 2, FALSE), "Uncategorized")</f>
        <v>MCC</v>
      </c>
      <c r="O5423" s="186">
        <f t="shared" si="490"/>
        <v>2350</v>
      </c>
      <c r="P5423" s="185">
        <f t="shared" si="493"/>
        <v>56400</v>
      </c>
      <c r="Q5423" s="143">
        <v>2024</v>
      </c>
      <c r="R5423" s="143" t="str">
        <f>IFERROR(VLOOKUP(G5423,'SOURCE COMPANY'!A:B, 2, FALSE), "")</f>
        <v>CHEMFIELD</v>
      </c>
      <c r="S5423" s="143" t="str">
        <f>IFERROR(VLOOKUP(H5423,'CUSTOMER NAME'!A:B, 2, FALSE), "")</f>
        <v>TO THE ORDER OF</v>
      </c>
    </row>
    <row r="5424" spans="1:19">
      <c r="A5424" s="267" t="s">
        <v>230</v>
      </c>
      <c r="B5424" s="268">
        <v>10.45</v>
      </c>
      <c r="C5424" s="268" t="s">
        <v>7</v>
      </c>
      <c r="D5424" s="268" t="s">
        <v>266</v>
      </c>
      <c r="E5424" s="268">
        <v>29</v>
      </c>
      <c r="F5424" s="268" t="s">
        <v>9</v>
      </c>
      <c r="G5424" s="268" t="s">
        <v>4324</v>
      </c>
      <c r="H5424" s="269" t="s">
        <v>4277</v>
      </c>
      <c r="I5424" s="143" t="s">
        <v>4467</v>
      </c>
      <c r="J5424" s="184">
        <f>IF(F5424="USD", E5424, E5424 * IFERROR(VLOOKUP(F5424, EXCHANGE_RATE!A:B, 2, FALSE), "Currency not found"))</f>
        <v>29</v>
      </c>
      <c r="K5424" s="184">
        <f t="shared" si="491"/>
        <v>29</v>
      </c>
      <c r="L5424" s="184">
        <f>IF(C5424="MTS", B5424, B5424 * IFERROR(VLOOKUP(C5424, 'QTY_CONVERSIONS '!A:B, 2, FALSE), "Units not  found"))</f>
        <v>1.0449999999999999E-2</v>
      </c>
      <c r="M5424" s="185">
        <f t="shared" si="492"/>
        <v>303.04999999999995</v>
      </c>
      <c r="N5424" s="143" t="str">
        <f>IFERROR(VLOOKUP(D5424, Product_Category!A:B, 2, FALSE), "Uncategorized")</f>
        <v>MCC</v>
      </c>
      <c r="O5424" s="186">
        <f t="shared" si="490"/>
        <v>29000</v>
      </c>
      <c r="P5424" s="185">
        <f t="shared" si="493"/>
        <v>303.04999999999995</v>
      </c>
      <c r="Q5424" s="143">
        <v>2024</v>
      </c>
      <c r="R5424" s="143" t="str">
        <f>IFERROR(VLOOKUP(G5424,'SOURCE COMPANY'!A:B, 2, FALSE), "")</f>
        <v>Alchem</v>
      </c>
      <c r="S5424" s="143" t="str">
        <f>IFERROR(VLOOKUP(H5424,'CUSTOMER NAME'!A:B, 2, FALSE), "")</f>
        <v>TO THE ORDER OF</v>
      </c>
    </row>
    <row r="5425" spans="1:19">
      <c r="A5425" s="264" t="s">
        <v>874</v>
      </c>
      <c r="B5425" s="265">
        <v>25</v>
      </c>
      <c r="C5425" s="265" t="s">
        <v>7</v>
      </c>
      <c r="D5425" s="265" t="s">
        <v>910</v>
      </c>
      <c r="E5425" s="265">
        <v>3</v>
      </c>
      <c r="F5425" s="265" t="s">
        <v>9</v>
      </c>
      <c r="G5425" s="265" t="s">
        <v>4325</v>
      </c>
      <c r="H5425" s="266" t="s">
        <v>4326</v>
      </c>
      <c r="I5425" s="143" t="s">
        <v>4467</v>
      </c>
      <c r="J5425" s="184">
        <f>IF(F5425="USD", E5425, E5425 * IFERROR(VLOOKUP(F5425, EXCHANGE_RATE!A:B, 2, FALSE), "Currency not found"))</f>
        <v>3</v>
      </c>
      <c r="K5425" s="184">
        <f t="shared" si="491"/>
        <v>3</v>
      </c>
      <c r="L5425" s="184">
        <f>IF(C5425="MTS", B5425, B5425 * IFERROR(VLOOKUP(C5425, 'QTY_CONVERSIONS '!A:B, 2, FALSE), "Units not  found"))</f>
        <v>2.5000000000000001E-2</v>
      </c>
      <c r="M5425" s="185">
        <f t="shared" si="492"/>
        <v>75</v>
      </c>
      <c r="N5425" s="143" t="str">
        <f>IFERROR(VLOOKUP(D5425, Product_Category!A:B, 2, FALSE), "Uncategorized")</f>
        <v>MAGNESIUM STEARATE</v>
      </c>
      <c r="O5425" s="186">
        <f t="shared" si="490"/>
        <v>3000</v>
      </c>
      <c r="P5425" s="185">
        <f t="shared" si="493"/>
        <v>75</v>
      </c>
      <c r="Q5425" s="143">
        <v>2024</v>
      </c>
      <c r="R5425" s="143" t="str">
        <f>IFERROR(VLOOKUP(G5425,'SOURCE COMPANY'!A:B, 2, FALSE), "")</f>
        <v>JAYA IMPEX</v>
      </c>
      <c r="S5425" s="143" t="str">
        <f>IFERROR(VLOOKUP(H5425,'CUSTOMER NAME'!A:B, 2, FALSE), "")</f>
        <v>ASPEE Pharma</v>
      </c>
    </row>
    <row r="5426" spans="1:19">
      <c r="A5426" s="264" t="s">
        <v>874</v>
      </c>
      <c r="B5426" s="265">
        <v>100</v>
      </c>
      <c r="C5426" s="265" t="s">
        <v>7</v>
      </c>
      <c r="D5426" s="265" t="s">
        <v>798</v>
      </c>
      <c r="E5426" s="265">
        <v>5.4</v>
      </c>
      <c r="F5426" s="265" t="s">
        <v>9</v>
      </c>
      <c r="G5426" s="265" t="s">
        <v>4325</v>
      </c>
      <c r="H5426" s="266" t="s">
        <v>4326</v>
      </c>
      <c r="I5426" s="143" t="s">
        <v>4467</v>
      </c>
      <c r="J5426" s="184">
        <f>IF(F5426="USD", E5426, E5426 * IFERROR(VLOOKUP(F5426, EXCHANGE_RATE!A:B, 2, FALSE), "Currency not found"))</f>
        <v>5.4</v>
      </c>
      <c r="K5426" s="184">
        <f t="shared" si="491"/>
        <v>5.4</v>
      </c>
      <c r="L5426" s="184">
        <f>IF(C5426="MTS", B5426, B5426 * IFERROR(VLOOKUP(C5426, 'QTY_CONVERSIONS '!A:B, 2, FALSE), "Units not  found"))</f>
        <v>0.1</v>
      </c>
      <c r="M5426" s="185">
        <f t="shared" si="492"/>
        <v>540</v>
      </c>
      <c r="N5426" s="143" t="str">
        <f>IFERROR(VLOOKUP(D5426, Product_Category!A:B, 2, FALSE), "Uncategorized")</f>
        <v>CMC</v>
      </c>
      <c r="O5426" s="186">
        <f t="shared" si="490"/>
        <v>5400</v>
      </c>
      <c r="P5426" s="185">
        <f t="shared" si="493"/>
        <v>540</v>
      </c>
      <c r="Q5426" s="143">
        <v>2024</v>
      </c>
      <c r="R5426" s="143" t="str">
        <f>IFERROR(VLOOKUP(G5426,'SOURCE COMPANY'!A:B, 2, FALSE), "")</f>
        <v>JAYA IMPEX</v>
      </c>
      <c r="S5426" s="143" t="str">
        <f>IFERROR(VLOOKUP(H5426,'CUSTOMER NAME'!A:B, 2, FALSE), "")</f>
        <v>ASPEE Pharma</v>
      </c>
    </row>
    <row r="5427" spans="1:19">
      <c r="A5427" s="267" t="s">
        <v>874</v>
      </c>
      <c r="B5427" s="268">
        <v>1000</v>
      </c>
      <c r="C5427" s="268" t="s">
        <v>7</v>
      </c>
      <c r="D5427" s="268" t="s">
        <v>910</v>
      </c>
      <c r="E5427" s="268">
        <v>1.92</v>
      </c>
      <c r="F5427" s="268" t="s">
        <v>9</v>
      </c>
      <c r="G5427" s="268" t="s">
        <v>4321</v>
      </c>
      <c r="H5427" s="269" t="s">
        <v>4277</v>
      </c>
      <c r="I5427" s="143" t="s">
        <v>4467</v>
      </c>
      <c r="J5427" s="184">
        <f>IF(F5427="USD", E5427, E5427 * IFERROR(VLOOKUP(F5427, EXCHANGE_RATE!A:B, 2, FALSE), "Currency not found"))</f>
        <v>1.92</v>
      </c>
      <c r="K5427" s="184">
        <f t="shared" si="491"/>
        <v>1.92</v>
      </c>
      <c r="L5427" s="184">
        <f>IF(C5427="MTS", B5427, B5427 * IFERROR(VLOOKUP(C5427, 'QTY_CONVERSIONS '!A:B, 2, FALSE), "Units not  found"))</f>
        <v>1</v>
      </c>
      <c r="M5427" s="185">
        <f t="shared" si="492"/>
        <v>1920</v>
      </c>
      <c r="N5427" s="143" t="str">
        <f>IFERROR(VLOOKUP(D5427, Product_Category!A:B, 2, FALSE), "Uncategorized")</f>
        <v>MAGNESIUM STEARATE</v>
      </c>
      <c r="O5427" s="186">
        <f t="shared" si="490"/>
        <v>1920</v>
      </c>
      <c r="P5427" s="185">
        <f t="shared" si="493"/>
        <v>1920</v>
      </c>
      <c r="Q5427" s="143">
        <v>2024</v>
      </c>
      <c r="R5427" s="143" t="str">
        <f>IFERROR(VLOOKUP(G5427,'SOURCE COMPANY'!A:B, 2, FALSE), "")</f>
        <v>Shubham Pharmachem</v>
      </c>
      <c r="S5427" s="143" t="str">
        <f>IFERROR(VLOOKUP(H5427,'CUSTOMER NAME'!A:B, 2, FALSE), "")</f>
        <v>TO THE ORDER OF</v>
      </c>
    </row>
    <row r="5428" spans="1:19">
      <c r="A5428" s="264" t="s">
        <v>1196</v>
      </c>
      <c r="B5428" s="265">
        <v>5600.0000000000009</v>
      </c>
      <c r="C5428" s="265" t="s">
        <v>7</v>
      </c>
      <c r="D5428" s="265" t="s">
        <v>3897</v>
      </c>
      <c r="E5428" s="265">
        <v>10.15</v>
      </c>
      <c r="F5428" s="265" t="s">
        <v>9</v>
      </c>
      <c r="G5428" s="265" t="s">
        <v>4053</v>
      </c>
      <c r="H5428" s="266" t="s">
        <v>4327</v>
      </c>
      <c r="I5428" s="143" t="s">
        <v>4467</v>
      </c>
      <c r="J5428" s="184">
        <f>IF(F5428="USD", E5428, E5428 * IFERROR(VLOOKUP(F5428, EXCHANGE_RATE!A:B, 2, FALSE), "Currency not found"))</f>
        <v>10.15</v>
      </c>
      <c r="K5428" s="184">
        <f t="shared" si="491"/>
        <v>10.15</v>
      </c>
      <c r="L5428" s="184">
        <f>IF(C5428="MTS", B5428, B5428 * IFERROR(VLOOKUP(C5428, 'QTY_CONVERSIONS '!A:B, 2, FALSE), "Units not  found"))</f>
        <v>5.6000000000000014</v>
      </c>
      <c r="M5428" s="185">
        <f t="shared" si="492"/>
        <v>56840.000000000015</v>
      </c>
      <c r="N5428" s="143" t="str">
        <f>IFERROR(VLOOKUP(D5428, Product_Category!A:B, 2, FALSE), "Uncategorized")</f>
        <v>CROSCARMELLOSE SODIUM</v>
      </c>
      <c r="O5428" s="186">
        <f t="shared" si="490"/>
        <v>10150</v>
      </c>
      <c r="P5428" s="185">
        <f t="shared" si="493"/>
        <v>56840.000000000015</v>
      </c>
      <c r="Q5428" s="143">
        <v>2024</v>
      </c>
      <c r="R5428" s="143" t="str">
        <f>IFERROR(VLOOKUP(G5428,'SOURCE COMPANY'!A:B, 2, FALSE), "")</f>
        <v>JRS PHARMA</v>
      </c>
      <c r="S5428" s="143" t="str">
        <f>IFERROR(VLOOKUP(H5428,'CUSTOMER NAME'!A:B, 2, FALSE), "")</f>
        <v>Astron Chem</v>
      </c>
    </row>
    <row r="5429" spans="1:19">
      <c r="A5429" s="264" t="s">
        <v>1196</v>
      </c>
      <c r="B5429" s="265">
        <v>6800.0000000000009</v>
      </c>
      <c r="C5429" s="265" t="s">
        <v>7</v>
      </c>
      <c r="D5429" s="265" t="s">
        <v>3897</v>
      </c>
      <c r="E5429" s="265">
        <v>10.15</v>
      </c>
      <c r="F5429" s="265" t="s">
        <v>9</v>
      </c>
      <c r="G5429" s="265" t="s">
        <v>4053</v>
      </c>
      <c r="H5429" s="266" t="s">
        <v>4327</v>
      </c>
      <c r="I5429" s="143" t="s">
        <v>4467</v>
      </c>
      <c r="J5429" s="184">
        <f>IF(F5429="USD", E5429, E5429 * IFERROR(VLOOKUP(F5429, EXCHANGE_RATE!A:B, 2, FALSE), "Currency not found"))</f>
        <v>10.15</v>
      </c>
      <c r="K5429" s="184">
        <f t="shared" si="491"/>
        <v>10.15</v>
      </c>
      <c r="L5429" s="184">
        <f>IF(C5429="MTS", B5429, B5429 * IFERROR(VLOOKUP(C5429, 'QTY_CONVERSIONS '!A:B, 2, FALSE), "Units not  found"))</f>
        <v>6.8000000000000007</v>
      </c>
      <c r="M5429" s="185">
        <f t="shared" si="492"/>
        <v>69020.000000000015</v>
      </c>
      <c r="N5429" s="143" t="str">
        <f>IFERROR(VLOOKUP(D5429, Product_Category!A:B, 2, FALSE), "Uncategorized")</f>
        <v>CROSCARMELLOSE SODIUM</v>
      </c>
      <c r="O5429" s="186">
        <f t="shared" si="490"/>
        <v>10150</v>
      </c>
      <c r="P5429" s="185">
        <f t="shared" si="493"/>
        <v>69020</v>
      </c>
      <c r="Q5429" s="143">
        <v>2024</v>
      </c>
      <c r="R5429" s="143" t="str">
        <f>IFERROR(VLOOKUP(G5429,'SOURCE COMPANY'!A:B, 2, FALSE), "")</f>
        <v>JRS PHARMA</v>
      </c>
      <c r="S5429" s="143" t="str">
        <f>IFERROR(VLOOKUP(H5429,'CUSTOMER NAME'!A:B, 2, FALSE), "")</f>
        <v>Astron Chem</v>
      </c>
    </row>
    <row r="5430" spans="1:19">
      <c r="A5430" s="267" t="s">
        <v>1196</v>
      </c>
      <c r="B5430" s="268">
        <v>7600</v>
      </c>
      <c r="C5430" s="268" t="s">
        <v>7</v>
      </c>
      <c r="D5430" s="268" t="s">
        <v>3897</v>
      </c>
      <c r="E5430" s="268">
        <v>10.15</v>
      </c>
      <c r="F5430" s="268" t="s">
        <v>9</v>
      </c>
      <c r="G5430" s="268" t="s">
        <v>4053</v>
      </c>
      <c r="H5430" s="269" t="s">
        <v>4327</v>
      </c>
      <c r="I5430" s="143" t="s">
        <v>4467</v>
      </c>
      <c r="J5430" s="184">
        <f>IF(F5430="USD", E5430, E5430 * IFERROR(VLOOKUP(F5430, EXCHANGE_RATE!A:B, 2, FALSE), "Currency not found"))</f>
        <v>10.15</v>
      </c>
      <c r="K5430" s="184">
        <f t="shared" si="491"/>
        <v>10.15</v>
      </c>
      <c r="L5430" s="184">
        <f>IF(C5430="MTS", B5430, B5430 * IFERROR(VLOOKUP(C5430, 'QTY_CONVERSIONS '!A:B, 2, FALSE), "Units not  found"))</f>
        <v>7.6000000000000005</v>
      </c>
      <c r="M5430" s="185">
        <f t="shared" si="492"/>
        <v>77140</v>
      </c>
      <c r="N5430" s="143" t="str">
        <f>IFERROR(VLOOKUP(D5430, Product_Category!A:B, 2, FALSE), "Uncategorized")</f>
        <v>CROSCARMELLOSE SODIUM</v>
      </c>
      <c r="O5430" s="186">
        <f t="shared" si="490"/>
        <v>10150</v>
      </c>
      <c r="P5430" s="185">
        <f t="shared" si="493"/>
        <v>77140</v>
      </c>
      <c r="Q5430" s="143">
        <v>2024</v>
      </c>
      <c r="R5430" s="143" t="str">
        <f>IFERROR(VLOOKUP(G5430,'SOURCE COMPANY'!A:B, 2, FALSE), "")</f>
        <v>JRS PHARMA</v>
      </c>
      <c r="S5430" s="143" t="str">
        <f>IFERROR(VLOOKUP(H5430,'CUSTOMER NAME'!A:B, 2, FALSE), "")</f>
        <v>Astron Chem</v>
      </c>
    </row>
    <row r="5431" spans="1:19">
      <c r="A5431" s="264" t="s">
        <v>889</v>
      </c>
      <c r="B5431" s="265">
        <v>7000</v>
      </c>
      <c r="C5431" s="265" t="s">
        <v>7</v>
      </c>
      <c r="D5431" s="265" t="s">
        <v>3897</v>
      </c>
      <c r="E5431" s="265">
        <v>10.15</v>
      </c>
      <c r="F5431" s="265" t="s">
        <v>9</v>
      </c>
      <c r="G5431" s="265" t="s">
        <v>4053</v>
      </c>
      <c r="H5431" s="266" t="s">
        <v>4328</v>
      </c>
      <c r="I5431" s="143" t="s">
        <v>4467</v>
      </c>
      <c r="J5431" s="184">
        <f>IF(F5431="USD", E5431, E5431 * IFERROR(VLOOKUP(F5431, EXCHANGE_RATE!A:B, 2, FALSE), "Currency not found"))</f>
        <v>10.15</v>
      </c>
      <c r="K5431" s="184">
        <f t="shared" si="491"/>
        <v>10.15</v>
      </c>
      <c r="L5431" s="184">
        <f>IF(C5431="MTS", B5431, B5431 * IFERROR(VLOOKUP(C5431, 'QTY_CONVERSIONS '!A:B, 2, FALSE), "Units not  found"))</f>
        <v>7</v>
      </c>
      <c r="M5431" s="185">
        <f t="shared" si="492"/>
        <v>71050</v>
      </c>
      <c r="N5431" s="143" t="str">
        <f>IFERROR(VLOOKUP(D5431, Product_Category!A:B, 2, FALSE), "Uncategorized")</f>
        <v>CROSCARMELLOSE SODIUM</v>
      </c>
      <c r="O5431" s="186">
        <f t="shared" si="490"/>
        <v>10150</v>
      </c>
      <c r="P5431" s="185">
        <f t="shared" si="493"/>
        <v>71050</v>
      </c>
      <c r="Q5431" s="143">
        <v>2024</v>
      </c>
      <c r="R5431" s="143" t="str">
        <f>IFERROR(VLOOKUP(G5431,'SOURCE COMPANY'!A:B, 2, FALSE), "")</f>
        <v>JRS PHARMA</v>
      </c>
      <c r="S5431" s="143" t="str">
        <f>IFERROR(VLOOKUP(H5431,'CUSTOMER NAME'!A:B, 2, FALSE), "")</f>
        <v>PT EKACITTA DIAN PERSADA</v>
      </c>
    </row>
    <row r="5432" spans="1:19">
      <c r="A5432" s="264" t="s">
        <v>889</v>
      </c>
      <c r="B5432" s="265">
        <v>3000</v>
      </c>
      <c r="C5432" s="265" t="s">
        <v>7</v>
      </c>
      <c r="D5432" s="265" t="s">
        <v>173</v>
      </c>
      <c r="E5432" s="265">
        <v>4.95</v>
      </c>
      <c r="F5432" s="265" t="s">
        <v>9</v>
      </c>
      <c r="G5432" s="265" t="s">
        <v>4053</v>
      </c>
      <c r="H5432" s="266" t="s">
        <v>4328</v>
      </c>
      <c r="I5432" s="143" t="s">
        <v>4467</v>
      </c>
      <c r="J5432" s="184">
        <f>IF(F5432="USD", E5432, E5432 * IFERROR(VLOOKUP(F5432, EXCHANGE_RATE!A:B, 2, FALSE), "Currency not found"))</f>
        <v>4.95</v>
      </c>
      <c r="K5432" s="184">
        <f t="shared" si="491"/>
        <v>4.95</v>
      </c>
      <c r="L5432" s="184">
        <f>IF(C5432="MTS", B5432, B5432 * IFERROR(VLOOKUP(C5432, 'QTY_CONVERSIONS '!A:B, 2, FALSE), "Units not  found"))</f>
        <v>3</v>
      </c>
      <c r="M5432" s="185">
        <f t="shared" si="492"/>
        <v>14850</v>
      </c>
      <c r="N5432" s="143" t="str">
        <f>IFERROR(VLOOKUP(D5432, Product_Category!A:B, 2, FALSE), "Uncategorized")</f>
        <v>SSG</v>
      </c>
      <c r="O5432" s="186">
        <f t="shared" si="490"/>
        <v>4950</v>
      </c>
      <c r="P5432" s="185">
        <f t="shared" si="493"/>
        <v>14850</v>
      </c>
      <c r="Q5432" s="143">
        <v>2024</v>
      </c>
      <c r="R5432" s="143" t="str">
        <f>IFERROR(VLOOKUP(G5432,'SOURCE COMPANY'!A:B, 2, FALSE), "")</f>
        <v>JRS PHARMA</v>
      </c>
      <c r="S5432" s="143" t="str">
        <f>IFERROR(VLOOKUP(H5432,'CUSTOMER NAME'!A:B, 2, FALSE), "")</f>
        <v>PT EKACITTA DIAN PERSADA</v>
      </c>
    </row>
    <row r="5433" spans="1:19">
      <c r="A5433" s="264" t="s">
        <v>889</v>
      </c>
      <c r="B5433" s="265">
        <v>12000</v>
      </c>
      <c r="C5433" s="265" t="s">
        <v>7</v>
      </c>
      <c r="D5433" s="265" t="s">
        <v>3063</v>
      </c>
      <c r="E5433" s="265">
        <v>2.7</v>
      </c>
      <c r="F5433" s="265" t="s">
        <v>9</v>
      </c>
      <c r="G5433" s="265" t="s">
        <v>4053</v>
      </c>
      <c r="H5433" s="266" t="s">
        <v>4329</v>
      </c>
      <c r="I5433" s="143" t="s">
        <v>4467</v>
      </c>
      <c r="J5433" s="184">
        <f>IF(F5433="USD", E5433, E5433 * IFERROR(VLOOKUP(F5433, EXCHANGE_RATE!A:B, 2, FALSE), "Currency not found"))</f>
        <v>2.7</v>
      </c>
      <c r="K5433" s="184">
        <f t="shared" si="491"/>
        <v>2.7</v>
      </c>
      <c r="L5433" s="184">
        <f>IF(C5433="MTS", B5433, B5433 * IFERROR(VLOOKUP(C5433, 'QTY_CONVERSIONS '!A:B, 2, FALSE), "Units not  found"))</f>
        <v>12</v>
      </c>
      <c r="M5433" s="185">
        <f t="shared" si="492"/>
        <v>32400.000000000004</v>
      </c>
      <c r="N5433" s="143" t="str">
        <f>IFERROR(VLOOKUP(D5433, Product_Category!A:B, 2, FALSE), "Uncategorized")</f>
        <v>MCC</v>
      </c>
      <c r="O5433" s="186">
        <f t="shared" si="490"/>
        <v>2700</v>
      </c>
      <c r="P5433" s="185">
        <f t="shared" si="493"/>
        <v>32400</v>
      </c>
      <c r="Q5433" s="143">
        <v>2024</v>
      </c>
      <c r="R5433" s="143" t="str">
        <f>IFERROR(VLOOKUP(G5433,'SOURCE COMPANY'!A:B, 2, FALSE), "")</f>
        <v>JRS PHARMA</v>
      </c>
      <c r="S5433" s="143" t="str">
        <f>IFERROR(VLOOKUP(H5433,'CUSTOMER NAME'!A:B, 2, FALSE), "")</f>
        <v>PT IMCD INDONESIA</v>
      </c>
    </row>
    <row r="5434" spans="1:19">
      <c r="A5434" s="264" t="s">
        <v>889</v>
      </c>
      <c r="B5434" s="265">
        <v>8000</v>
      </c>
      <c r="C5434" s="265" t="s">
        <v>7</v>
      </c>
      <c r="D5434" s="265" t="s">
        <v>4231</v>
      </c>
      <c r="E5434" s="265">
        <v>2.7</v>
      </c>
      <c r="F5434" s="265" t="s">
        <v>9</v>
      </c>
      <c r="G5434" s="265" t="s">
        <v>4053</v>
      </c>
      <c r="H5434" s="266" t="s">
        <v>4329</v>
      </c>
      <c r="I5434" s="143" t="s">
        <v>4467</v>
      </c>
      <c r="J5434" s="184">
        <f>IF(F5434="USD", E5434, E5434 * IFERROR(VLOOKUP(F5434, EXCHANGE_RATE!A:B, 2, FALSE), "Currency not found"))</f>
        <v>2.7</v>
      </c>
      <c r="K5434" s="184">
        <f t="shared" si="491"/>
        <v>2.7</v>
      </c>
      <c r="L5434" s="184">
        <f>IF(C5434="MTS", B5434, B5434 * IFERROR(VLOOKUP(C5434, 'QTY_CONVERSIONS '!A:B, 2, FALSE), "Units not  found"))</f>
        <v>8</v>
      </c>
      <c r="M5434" s="185">
        <f t="shared" si="492"/>
        <v>21600</v>
      </c>
      <c r="N5434" s="143" t="str">
        <f>IFERROR(VLOOKUP(D5434, Product_Category!A:B, 2, FALSE), "Uncategorized")</f>
        <v>MCC</v>
      </c>
      <c r="O5434" s="186">
        <f t="shared" si="490"/>
        <v>2700</v>
      </c>
      <c r="P5434" s="185">
        <f t="shared" si="493"/>
        <v>21600</v>
      </c>
      <c r="Q5434" s="143">
        <v>2024</v>
      </c>
      <c r="R5434" s="143" t="str">
        <f>IFERROR(VLOOKUP(G5434,'SOURCE COMPANY'!A:B, 2, FALSE), "")</f>
        <v>JRS PHARMA</v>
      </c>
      <c r="S5434" s="143" t="str">
        <f>IFERROR(VLOOKUP(H5434,'CUSTOMER NAME'!A:B, 2, FALSE), "")</f>
        <v>PT IMCD INDONESIA</v>
      </c>
    </row>
    <row r="5435" spans="1:19">
      <c r="A5435" s="264" t="s">
        <v>889</v>
      </c>
      <c r="B5435" s="265">
        <v>1500</v>
      </c>
      <c r="C5435" s="265" t="s">
        <v>7</v>
      </c>
      <c r="D5435" s="265" t="s">
        <v>798</v>
      </c>
      <c r="E5435" s="265">
        <v>5.95</v>
      </c>
      <c r="F5435" s="265" t="s">
        <v>9</v>
      </c>
      <c r="G5435" s="265" t="s">
        <v>4330</v>
      </c>
      <c r="H5435" s="266" t="s">
        <v>4331</v>
      </c>
      <c r="I5435" s="143" t="s">
        <v>4467</v>
      </c>
      <c r="J5435" s="184">
        <f>IF(F5435="USD", E5435, E5435 * IFERROR(VLOOKUP(F5435, EXCHANGE_RATE!A:B, 2, FALSE), "Currency not found"))</f>
        <v>5.95</v>
      </c>
      <c r="K5435" s="184">
        <f t="shared" si="491"/>
        <v>5.95</v>
      </c>
      <c r="L5435" s="184">
        <f>IF(C5435="MTS", B5435, B5435 * IFERROR(VLOOKUP(C5435, 'QTY_CONVERSIONS '!A:B, 2, FALSE), "Units not  found"))</f>
        <v>1.5</v>
      </c>
      <c r="M5435" s="185">
        <f t="shared" si="492"/>
        <v>8925</v>
      </c>
      <c r="N5435" s="143" t="str">
        <f>IFERROR(VLOOKUP(D5435, Product_Category!A:B, 2, FALSE), "Uncategorized")</f>
        <v>CMC</v>
      </c>
      <c r="O5435" s="186">
        <f t="shared" si="490"/>
        <v>5950</v>
      </c>
      <c r="P5435" s="185">
        <f t="shared" si="493"/>
        <v>8925</v>
      </c>
      <c r="Q5435" s="143">
        <v>2024</v>
      </c>
      <c r="R5435" s="143" t="str">
        <f>IFERROR(VLOOKUP(G5435,'SOURCE COMPANY'!A:B, 2, FALSE), "")</f>
        <v>Amishi Drugs &amp; Chemicals</v>
      </c>
      <c r="S5435" s="143" t="str">
        <f>IFERROR(VLOOKUP(H5435,'CUSTOMER NAME'!A:B, 2, FALSE), "")</f>
        <v>PT MENJANGAN SAKTI</v>
      </c>
    </row>
    <row r="5436" spans="1:19">
      <c r="A5436" s="264" t="s">
        <v>889</v>
      </c>
      <c r="B5436" s="265">
        <v>1000</v>
      </c>
      <c r="C5436" s="265" t="s">
        <v>7</v>
      </c>
      <c r="D5436" s="265" t="s">
        <v>173</v>
      </c>
      <c r="E5436" s="265">
        <v>3.99</v>
      </c>
      <c r="F5436" s="265" t="s">
        <v>9</v>
      </c>
      <c r="G5436" s="265" t="s">
        <v>4330</v>
      </c>
      <c r="H5436" s="266" t="s">
        <v>4331</v>
      </c>
      <c r="I5436" s="143" t="s">
        <v>4467</v>
      </c>
      <c r="J5436" s="184">
        <f>IF(F5436="USD", E5436, E5436 * IFERROR(VLOOKUP(F5436, EXCHANGE_RATE!A:B, 2, FALSE), "Currency not found"))</f>
        <v>3.99</v>
      </c>
      <c r="K5436" s="184">
        <f t="shared" si="491"/>
        <v>3.99</v>
      </c>
      <c r="L5436" s="184">
        <f>IF(C5436="MTS", B5436, B5436 * IFERROR(VLOOKUP(C5436, 'QTY_CONVERSIONS '!A:B, 2, FALSE), "Units not  found"))</f>
        <v>1</v>
      </c>
      <c r="M5436" s="185">
        <f t="shared" si="492"/>
        <v>3990</v>
      </c>
      <c r="N5436" s="143" t="str">
        <f>IFERROR(VLOOKUP(D5436, Product_Category!A:B, 2, FALSE), "Uncategorized")</f>
        <v>SSG</v>
      </c>
      <c r="O5436" s="186">
        <f t="shared" si="490"/>
        <v>3990</v>
      </c>
      <c r="P5436" s="185">
        <f t="shared" si="493"/>
        <v>3990</v>
      </c>
      <c r="Q5436" s="143">
        <v>2024</v>
      </c>
      <c r="R5436" s="143" t="str">
        <f>IFERROR(VLOOKUP(G5436,'SOURCE COMPANY'!A:B, 2, FALSE), "")</f>
        <v>Amishi Drugs &amp; Chemicals</v>
      </c>
      <c r="S5436" s="143" t="str">
        <f>IFERROR(VLOOKUP(H5436,'CUSTOMER NAME'!A:B, 2, FALSE), "")</f>
        <v>PT MENJANGAN SAKTI</v>
      </c>
    </row>
    <row r="5437" spans="1:19">
      <c r="A5437" s="264" t="s">
        <v>889</v>
      </c>
      <c r="B5437" s="265">
        <v>2000</v>
      </c>
      <c r="C5437" s="265" t="s">
        <v>7</v>
      </c>
      <c r="D5437" s="265" t="s">
        <v>173</v>
      </c>
      <c r="E5437" s="265">
        <v>3.99</v>
      </c>
      <c r="F5437" s="265" t="s">
        <v>9</v>
      </c>
      <c r="G5437" s="265" t="s">
        <v>4330</v>
      </c>
      <c r="H5437" s="266" t="s">
        <v>4331</v>
      </c>
      <c r="I5437" s="143" t="s">
        <v>4467</v>
      </c>
      <c r="J5437" s="184">
        <f>IF(F5437="USD", E5437, E5437 * IFERROR(VLOOKUP(F5437, EXCHANGE_RATE!A:B, 2, FALSE), "Currency not found"))</f>
        <v>3.99</v>
      </c>
      <c r="K5437" s="184">
        <f t="shared" si="491"/>
        <v>3.99</v>
      </c>
      <c r="L5437" s="184">
        <f>IF(C5437="MTS", B5437, B5437 * IFERROR(VLOOKUP(C5437, 'QTY_CONVERSIONS '!A:B, 2, FALSE), "Units not  found"))</f>
        <v>2</v>
      </c>
      <c r="M5437" s="185">
        <f t="shared" si="492"/>
        <v>7980</v>
      </c>
      <c r="N5437" s="143" t="str">
        <f>IFERROR(VLOOKUP(D5437, Product_Category!A:B, 2, FALSE), "Uncategorized")</f>
        <v>SSG</v>
      </c>
      <c r="O5437" s="186">
        <f t="shared" si="490"/>
        <v>3990</v>
      </c>
      <c r="P5437" s="185">
        <f t="shared" si="493"/>
        <v>7980</v>
      </c>
      <c r="Q5437" s="143">
        <v>2024</v>
      </c>
      <c r="R5437" s="143" t="str">
        <f>IFERROR(VLOOKUP(G5437,'SOURCE COMPANY'!A:B, 2, FALSE), "")</f>
        <v>Amishi Drugs &amp; Chemicals</v>
      </c>
      <c r="S5437" s="143" t="str">
        <f>IFERROR(VLOOKUP(H5437,'CUSTOMER NAME'!A:B, 2, FALSE), "")</f>
        <v>PT MENJANGAN SAKTI</v>
      </c>
    </row>
    <row r="5438" spans="1:19">
      <c r="A5438" s="264" t="s">
        <v>889</v>
      </c>
      <c r="B5438" s="265">
        <v>9000</v>
      </c>
      <c r="C5438" s="265" t="s">
        <v>7</v>
      </c>
      <c r="D5438" s="265" t="s">
        <v>173</v>
      </c>
      <c r="E5438" s="265">
        <v>2.2999999999999998</v>
      </c>
      <c r="F5438" s="265" t="s">
        <v>9</v>
      </c>
      <c r="G5438" s="265" t="s">
        <v>4330</v>
      </c>
      <c r="H5438" s="266" t="s">
        <v>4331</v>
      </c>
      <c r="I5438" s="143" t="s">
        <v>4467</v>
      </c>
      <c r="J5438" s="184">
        <f>IF(F5438="USD", E5438, E5438 * IFERROR(VLOOKUP(F5438, EXCHANGE_RATE!A:B, 2, FALSE), "Currency not found"))</f>
        <v>2.2999999999999998</v>
      </c>
      <c r="K5438" s="184">
        <f t="shared" si="491"/>
        <v>2.2999999999999998</v>
      </c>
      <c r="L5438" s="184">
        <f>IF(C5438="MTS", B5438, B5438 * IFERROR(VLOOKUP(C5438, 'QTY_CONVERSIONS '!A:B, 2, FALSE), "Units not  found"))</f>
        <v>9</v>
      </c>
      <c r="M5438" s="185">
        <f t="shared" si="492"/>
        <v>20700</v>
      </c>
      <c r="N5438" s="143" t="str">
        <f>IFERROR(VLOOKUP(D5438, Product_Category!A:B, 2, FALSE), "Uncategorized")</f>
        <v>SSG</v>
      </c>
      <c r="O5438" s="186">
        <f t="shared" si="490"/>
        <v>2300</v>
      </c>
      <c r="P5438" s="185">
        <f t="shared" si="493"/>
        <v>20700</v>
      </c>
      <c r="Q5438" s="143">
        <v>2024</v>
      </c>
      <c r="R5438" s="143" t="str">
        <f>IFERROR(VLOOKUP(G5438,'SOURCE COMPANY'!A:B, 2, FALSE), "")</f>
        <v>Amishi Drugs &amp; Chemicals</v>
      </c>
      <c r="S5438" s="143" t="str">
        <f>IFERROR(VLOOKUP(H5438,'CUSTOMER NAME'!A:B, 2, FALSE), "")</f>
        <v>PT MENJANGAN SAKTI</v>
      </c>
    </row>
    <row r="5439" spans="1:19">
      <c r="A5439" s="264" t="s">
        <v>889</v>
      </c>
      <c r="B5439" s="265">
        <v>15000</v>
      </c>
      <c r="C5439" s="265" t="s">
        <v>7</v>
      </c>
      <c r="D5439" s="265" t="s">
        <v>173</v>
      </c>
      <c r="E5439" s="265">
        <v>2.2999999999999998</v>
      </c>
      <c r="F5439" s="265" t="s">
        <v>9</v>
      </c>
      <c r="G5439" s="265" t="s">
        <v>4330</v>
      </c>
      <c r="H5439" s="266" t="s">
        <v>4331</v>
      </c>
      <c r="I5439" s="143" t="s">
        <v>4467</v>
      </c>
      <c r="J5439" s="184">
        <f>IF(F5439="USD", E5439, E5439 * IFERROR(VLOOKUP(F5439, EXCHANGE_RATE!A:B, 2, FALSE), "Currency not found"))</f>
        <v>2.2999999999999998</v>
      </c>
      <c r="K5439" s="184">
        <f t="shared" si="491"/>
        <v>2.2999999999999998</v>
      </c>
      <c r="L5439" s="184">
        <f>IF(C5439="MTS", B5439, B5439 * IFERROR(VLOOKUP(C5439, 'QTY_CONVERSIONS '!A:B, 2, FALSE), "Units not  found"))</f>
        <v>15</v>
      </c>
      <c r="M5439" s="185">
        <f t="shared" si="492"/>
        <v>34500</v>
      </c>
      <c r="N5439" s="143" t="str">
        <f>IFERROR(VLOOKUP(D5439, Product_Category!A:B, 2, FALSE), "Uncategorized")</f>
        <v>SSG</v>
      </c>
      <c r="O5439" s="186">
        <f t="shared" si="490"/>
        <v>2300</v>
      </c>
      <c r="P5439" s="185">
        <f t="shared" si="493"/>
        <v>34500</v>
      </c>
      <c r="Q5439" s="143">
        <v>2024</v>
      </c>
      <c r="R5439" s="143" t="str">
        <f>IFERROR(VLOOKUP(G5439,'SOURCE COMPANY'!A:B, 2, FALSE), "")</f>
        <v>Amishi Drugs &amp; Chemicals</v>
      </c>
      <c r="S5439" s="143" t="str">
        <f>IFERROR(VLOOKUP(H5439,'CUSTOMER NAME'!A:B, 2, FALSE), "")</f>
        <v>PT MENJANGAN SAKTI</v>
      </c>
    </row>
    <row r="5440" spans="1:19">
      <c r="A5440" s="264" t="s">
        <v>889</v>
      </c>
      <c r="B5440" s="265">
        <v>15000</v>
      </c>
      <c r="C5440" s="265" t="s">
        <v>7</v>
      </c>
      <c r="D5440" s="265" t="s">
        <v>173</v>
      </c>
      <c r="E5440" s="265">
        <v>2.4</v>
      </c>
      <c r="F5440" s="265" t="s">
        <v>9</v>
      </c>
      <c r="G5440" s="265" t="s">
        <v>4332</v>
      </c>
      <c r="H5440" s="266" t="s">
        <v>4333</v>
      </c>
      <c r="I5440" s="143" t="s">
        <v>4467</v>
      </c>
      <c r="J5440" s="184">
        <f>IF(F5440="USD", E5440, E5440 * IFERROR(VLOOKUP(F5440, EXCHANGE_RATE!A:B, 2, FALSE), "Currency not found"))</f>
        <v>2.4</v>
      </c>
      <c r="K5440" s="184">
        <f t="shared" si="491"/>
        <v>2.4</v>
      </c>
      <c r="L5440" s="184">
        <f>IF(C5440="MTS", B5440, B5440 * IFERROR(VLOOKUP(C5440, 'QTY_CONVERSIONS '!A:B, 2, FALSE), "Units not  found"))</f>
        <v>15</v>
      </c>
      <c r="M5440" s="185">
        <f t="shared" si="492"/>
        <v>36000</v>
      </c>
      <c r="N5440" s="143" t="str">
        <f>IFERROR(VLOOKUP(D5440, Product_Category!A:B, 2, FALSE), "Uncategorized")</f>
        <v>SSG</v>
      </c>
      <c r="O5440" s="186">
        <f t="shared" si="490"/>
        <v>2400</v>
      </c>
      <c r="P5440" s="185">
        <f t="shared" si="493"/>
        <v>36000</v>
      </c>
      <c r="Q5440" s="143">
        <v>2024</v>
      </c>
      <c r="R5440" s="143" t="str">
        <f>IFERROR(VLOOKUP(G5440,'SOURCE COMPANY'!A:B, 2, FALSE), "")</f>
        <v>MS Gujarat Overseas</v>
      </c>
      <c r="S5440" s="143" t="str">
        <f>IFERROR(VLOOKUP(H5440,'CUSTOMER NAME'!A:B, 2, FALSE), "")</f>
        <v>PT PERUSAHAAN DAGANG</v>
      </c>
    </row>
    <row r="5441" spans="1:19">
      <c r="A5441" s="264" t="s">
        <v>889</v>
      </c>
      <c r="B5441" s="265">
        <v>10000</v>
      </c>
      <c r="C5441" s="265" t="s">
        <v>7</v>
      </c>
      <c r="D5441" s="265" t="s">
        <v>4231</v>
      </c>
      <c r="E5441" s="265">
        <v>2.35</v>
      </c>
      <c r="F5441" s="265" t="s">
        <v>9</v>
      </c>
      <c r="G5441" s="265" t="s">
        <v>4053</v>
      </c>
      <c r="H5441" s="266" t="s">
        <v>4334</v>
      </c>
      <c r="I5441" s="143" t="s">
        <v>4467</v>
      </c>
      <c r="J5441" s="184">
        <f>IF(F5441="USD", E5441, E5441 * IFERROR(VLOOKUP(F5441, EXCHANGE_RATE!A:B, 2, FALSE), "Currency not found"))</f>
        <v>2.35</v>
      </c>
      <c r="K5441" s="184">
        <f t="shared" si="491"/>
        <v>2.35</v>
      </c>
      <c r="L5441" s="184">
        <f>IF(C5441="MTS", B5441, B5441 * IFERROR(VLOOKUP(C5441, 'QTY_CONVERSIONS '!A:B, 2, FALSE), "Units not  found"))</f>
        <v>10</v>
      </c>
      <c r="M5441" s="185">
        <f t="shared" si="492"/>
        <v>23500</v>
      </c>
      <c r="N5441" s="143" t="str">
        <f>IFERROR(VLOOKUP(D5441, Product_Category!A:B, 2, FALSE), "Uncategorized")</f>
        <v>MCC</v>
      </c>
      <c r="O5441" s="186">
        <f t="shared" si="490"/>
        <v>2350</v>
      </c>
      <c r="P5441" s="185">
        <f t="shared" si="493"/>
        <v>23500</v>
      </c>
      <c r="Q5441" s="143">
        <v>2024</v>
      </c>
      <c r="R5441" s="143" t="str">
        <f>IFERROR(VLOOKUP(G5441,'SOURCE COMPANY'!A:B, 2, FALSE), "")</f>
        <v>JRS PHARMA</v>
      </c>
      <c r="S5441" s="143" t="str">
        <f>IFERROR(VLOOKUP(H5441,'CUSTOMER NAME'!A:B, 2, FALSE), "")</f>
        <v>PT TEMPO SCAN</v>
      </c>
    </row>
    <row r="5442" spans="1:19">
      <c r="A5442" s="264" t="s">
        <v>889</v>
      </c>
      <c r="B5442" s="265">
        <v>1500</v>
      </c>
      <c r="C5442" s="265" t="s">
        <v>7</v>
      </c>
      <c r="D5442" s="265" t="s">
        <v>4235</v>
      </c>
      <c r="E5442" s="265">
        <v>2.35</v>
      </c>
      <c r="F5442" s="265" t="s">
        <v>9</v>
      </c>
      <c r="G5442" s="265" t="s">
        <v>4053</v>
      </c>
      <c r="H5442" s="266" t="s">
        <v>4334</v>
      </c>
      <c r="I5442" s="143" t="s">
        <v>4467</v>
      </c>
      <c r="J5442" s="184">
        <f>IF(F5442="USD", E5442, E5442 * IFERROR(VLOOKUP(F5442, EXCHANGE_RATE!A:B, 2, FALSE), "Currency not found"))</f>
        <v>2.35</v>
      </c>
      <c r="K5442" s="184">
        <f t="shared" si="491"/>
        <v>2.35</v>
      </c>
      <c r="L5442" s="184">
        <f>IF(C5442="MTS", B5442, B5442 * IFERROR(VLOOKUP(C5442, 'QTY_CONVERSIONS '!A:B, 2, FALSE), "Units not  found"))</f>
        <v>1.5</v>
      </c>
      <c r="M5442" s="185">
        <f t="shared" si="492"/>
        <v>3525</v>
      </c>
      <c r="N5442" s="143" t="str">
        <f>IFERROR(VLOOKUP(D5442, Product_Category!A:B, 2, FALSE), "Uncategorized")</f>
        <v>MCC</v>
      </c>
      <c r="O5442" s="186">
        <f t="shared" si="490"/>
        <v>2350</v>
      </c>
      <c r="P5442" s="185">
        <f t="shared" si="493"/>
        <v>3525</v>
      </c>
      <c r="Q5442" s="143">
        <v>2024</v>
      </c>
      <c r="R5442" s="143" t="str">
        <f>IFERROR(VLOOKUP(G5442,'SOURCE COMPANY'!A:B, 2, FALSE), "")</f>
        <v>JRS PHARMA</v>
      </c>
      <c r="S5442" s="143" t="str">
        <f>IFERROR(VLOOKUP(H5442,'CUSTOMER NAME'!A:B, 2, FALSE), "")</f>
        <v>PT TEMPO SCAN</v>
      </c>
    </row>
    <row r="5443" spans="1:19">
      <c r="A5443" s="264" t="s">
        <v>889</v>
      </c>
      <c r="B5443" s="265">
        <v>8500</v>
      </c>
      <c r="C5443" s="265" t="s">
        <v>7</v>
      </c>
      <c r="D5443" s="265" t="s">
        <v>4231</v>
      </c>
      <c r="E5443" s="265">
        <v>2.35</v>
      </c>
      <c r="F5443" s="265" t="s">
        <v>9</v>
      </c>
      <c r="G5443" s="265" t="s">
        <v>4053</v>
      </c>
      <c r="H5443" s="266" t="s">
        <v>4334</v>
      </c>
      <c r="I5443" s="143" t="s">
        <v>4467</v>
      </c>
      <c r="J5443" s="184">
        <f>IF(F5443="USD", E5443, E5443 * IFERROR(VLOOKUP(F5443, EXCHANGE_RATE!A:B, 2, FALSE), "Currency not found"))</f>
        <v>2.35</v>
      </c>
      <c r="K5443" s="184">
        <f t="shared" si="491"/>
        <v>2.35</v>
      </c>
      <c r="L5443" s="184">
        <f>IF(C5443="MTS", B5443, B5443 * IFERROR(VLOOKUP(C5443, 'QTY_CONVERSIONS '!A:B, 2, FALSE), "Units not  found"))</f>
        <v>8.5</v>
      </c>
      <c r="M5443" s="185">
        <f t="shared" si="492"/>
        <v>19975</v>
      </c>
      <c r="N5443" s="143" t="str">
        <f>IFERROR(VLOOKUP(D5443, Product_Category!A:B, 2, FALSE), "Uncategorized")</f>
        <v>MCC</v>
      </c>
      <c r="O5443" s="186">
        <f t="shared" ref="O5443:O5506" si="494">K5443*1000</f>
        <v>2350</v>
      </c>
      <c r="P5443" s="185">
        <f t="shared" si="493"/>
        <v>19975</v>
      </c>
      <c r="Q5443" s="143">
        <v>2024</v>
      </c>
      <c r="R5443" s="143" t="str">
        <f>IFERROR(VLOOKUP(G5443,'SOURCE COMPANY'!A:B, 2, FALSE), "")</f>
        <v>JRS PHARMA</v>
      </c>
      <c r="S5443" s="143" t="str">
        <f>IFERROR(VLOOKUP(H5443,'CUSTOMER NAME'!A:B, 2, FALSE), "")</f>
        <v>PT TEMPO SCAN</v>
      </c>
    </row>
    <row r="5444" spans="1:19">
      <c r="A5444" s="264" t="s">
        <v>889</v>
      </c>
      <c r="B5444" s="265">
        <v>13000</v>
      </c>
      <c r="C5444" s="265" t="s">
        <v>7</v>
      </c>
      <c r="D5444" s="265" t="s">
        <v>2717</v>
      </c>
      <c r="E5444" s="265">
        <v>2.2599999999999998</v>
      </c>
      <c r="F5444" s="265" t="s">
        <v>9</v>
      </c>
      <c r="G5444" s="265" t="s">
        <v>4299</v>
      </c>
      <c r="H5444" s="266" t="s">
        <v>4277</v>
      </c>
      <c r="I5444" s="143" t="s">
        <v>4467</v>
      </c>
      <c r="J5444" s="184">
        <f>IF(F5444="USD", E5444, E5444 * IFERROR(VLOOKUP(F5444, EXCHANGE_RATE!A:B, 2, FALSE), "Currency not found"))</f>
        <v>2.2599999999999998</v>
      </c>
      <c r="K5444" s="184">
        <f t="shared" si="491"/>
        <v>2.2599999999999998</v>
      </c>
      <c r="L5444" s="184">
        <f>IF(C5444="MTS", B5444, B5444 * IFERROR(VLOOKUP(C5444, 'QTY_CONVERSIONS '!A:B, 2, FALSE), "Units not  found"))</f>
        <v>13</v>
      </c>
      <c r="M5444" s="185">
        <f t="shared" si="492"/>
        <v>29379.999999999996</v>
      </c>
      <c r="N5444" s="143" t="str">
        <f>IFERROR(VLOOKUP(D5444, Product_Category!A:B, 2, FALSE), "Uncategorized")</f>
        <v>MCC</v>
      </c>
      <c r="O5444" s="186">
        <f t="shared" si="494"/>
        <v>2260</v>
      </c>
      <c r="P5444" s="185">
        <f t="shared" si="493"/>
        <v>29380</v>
      </c>
      <c r="Q5444" s="143">
        <v>2024</v>
      </c>
      <c r="R5444" s="143" t="str">
        <f>IFERROR(VLOOKUP(G5444,'SOURCE COMPANY'!A:B, 2, FALSE), "")</f>
        <v>Ankit Pulps &amp; Boards</v>
      </c>
      <c r="S5444" s="143" t="str">
        <f>IFERROR(VLOOKUP(H5444,'CUSTOMER NAME'!A:B, 2, FALSE), "")</f>
        <v>TO THE ORDER OF</v>
      </c>
    </row>
    <row r="5445" spans="1:19">
      <c r="A5445" s="267" t="s">
        <v>889</v>
      </c>
      <c r="B5445" s="268">
        <v>7000</v>
      </c>
      <c r="C5445" s="268" t="s">
        <v>7</v>
      </c>
      <c r="D5445" s="268" t="s">
        <v>2718</v>
      </c>
      <c r="E5445" s="268">
        <v>2.2599999999999998</v>
      </c>
      <c r="F5445" s="268" t="s">
        <v>9</v>
      </c>
      <c r="G5445" s="268" t="s">
        <v>4299</v>
      </c>
      <c r="H5445" s="269" t="s">
        <v>4277</v>
      </c>
      <c r="I5445" s="143" t="s">
        <v>4467</v>
      </c>
      <c r="J5445" s="184">
        <f>IF(F5445="USD", E5445, E5445 * IFERROR(VLOOKUP(F5445, EXCHANGE_RATE!A:B, 2, FALSE), "Currency not found"))</f>
        <v>2.2599999999999998</v>
      </c>
      <c r="K5445" s="184">
        <f t="shared" si="491"/>
        <v>2.2599999999999998</v>
      </c>
      <c r="L5445" s="184">
        <f>IF(C5445="MTS", B5445, B5445 * IFERROR(VLOOKUP(C5445, 'QTY_CONVERSIONS '!A:B, 2, FALSE), "Units not  found"))</f>
        <v>7</v>
      </c>
      <c r="M5445" s="185">
        <f t="shared" si="492"/>
        <v>15819.999999999998</v>
      </c>
      <c r="N5445" s="143" t="str">
        <f>IFERROR(VLOOKUP(D5445, Product_Category!A:B, 2, FALSE), "Uncategorized")</f>
        <v>MCC</v>
      </c>
      <c r="O5445" s="186">
        <f t="shared" si="494"/>
        <v>2260</v>
      </c>
      <c r="P5445" s="185">
        <f t="shared" si="493"/>
        <v>15820</v>
      </c>
      <c r="Q5445" s="143">
        <v>2024</v>
      </c>
      <c r="R5445" s="143" t="str">
        <f>IFERROR(VLOOKUP(G5445,'SOURCE COMPANY'!A:B, 2, FALSE), "")</f>
        <v>Ankit Pulps &amp; Boards</v>
      </c>
      <c r="S5445" s="143" t="str">
        <f>IFERROR(VLOOKUP(H5445,'CUSTOMER NAME'!A:B, 2, FALSE), "")</f>
        <v>TO THE ORDER OF</v>
      </c>
    </row>
    <row r="5446" spans="1:19">
      <c r="A5446" s="264" t="s">
        <v>1213</v>
      </c>
      <c r="B5446" s="265">
        <v>10752.000000000002</v>
      </c>
      <c r="C5446" s="265" t="s">
        <v>7</v>
      </c>
      <c r="D5446" s="265" t="s">
        <v>4236</v>
      </c>
      <c r="E5446" s="265">
        <v>1.8</v>
      </c>
      <c r="F5446" s="265" t="s">
        <v>1718</v>
      </c>
      <c r="G5446" s="265" t="s">
        <v>4335</v>
      </c>
      <c r="H5446" s="266" t="s">
        <v>4277</v>
      </c>
      <c r="I5446" s="143" t="s">
        <v>4467</v>
      </c>
      <c r="J5446" s="184">
        <f>IF(F5446="USD", E5446, E5446 * IFERROR(VLOOKUP(F5446, EXCHANGE_RATE!A:B, 2, FALSE), "Currency not found"))</f>
        <v>1.9260000000000002</v>
      </c>
      <c r="K5446" s="184">
        <f t="shared" si="491"/>
        <v>1.93</v>
      </c>
      <c r="L5446" s="184">
        <f>IF(C5446="MTS", B5446, B5446 * IFERROR(VLOOKUP(C5446, 'QTY_CONVERSIONS '!A:B, 2, FALSE), "Units not  found"))</f>
        <v>10.752000000000002</v>
      </c>
      <c r="M5446" s="185">
        <f t="shared" si="492"/>
        <v>20751.360000000004</v>
      </c>
      <c r="N5446" s="143" t="str">
        <f>IFERROR(VLOOKUP(D5446, Product_Category!A:B, 2, FALSE), "Uncategorized")</f>
        <v>MCC</v>
      </c>
      <c r="O5446" s="186">
        <f t="shared" si="494"/>
        <v>1930</v>
      </c>
      <c r="P5446" s="185">
        <f t="shared" si="493"/>
        <v>20751.360000000004</v>
      </c>
      <c r="Q5446" s="143">
        <v>2024</v>
      </c>
      <c r="R5446" s="143" t="str">
        <f>IFERROR(VLOOKUP(G5446,'SOURCE COMPANY'!A:B, 2, FALSE), "")</f>
        <v>SL DRUGS &amp; PHARMA</v>
      </c>
      <c r="S5446" s="143" t="str">
        <f>IFERROR(VLOOKUP(H5446,'CUSTOMER NAME'!A:B, 2, FALSE), "")</f>
        <v>TO THE ORDER OF</v>
      </c>
    </row>
    <row r="5447" spans="1:19">
      <c r="A5447" s="264" t="s">
        <v>1213</v>
      </c>
      <c r="B5447" s="265">
        <v>13056.000000000002</v>
      </c>
      <c r="C5447" s="265" t="s">
        <v>7</v>
      </c>
      <c r="D5447" s="265" t="s">
        <v>4236</v>
      </c>
      <c r="E5447" s="265">
        <v>1.8</v>
      </c>
      <c r="F5447" s="265" t="s">
        <v>1718</v>
      </c>
      <c r="G5447" s="265" t="s">
        <v>4335</v>
      </c>
      <c r="H5447" s="266" t="s">
        <v>4277</v>
      </c>
      <c r="I5447" s="143" t="s">
        <v>4467</v>
      </c>
      <c r="J5447" s="184">
        <f>IF(F5447="USD", E5447, E5447 * IFERROR(VLOOKUP(F5447, EXCHANGE_RATE!A:B, 2, FALSE), "Currency not found"))</f>
        <v>1.9260000000000002</v>
      </c>
      <c r="K5447" s="184">
        <f t="shared" si="491"/>
        <v>1.93</v>
      </c>
      <c r="L5447" s="184">
        <f>IF(C5447="MTS", B5447, B5447 * IFERROR(VLOOKUP(C5447, 'QTY_CONVERSIONS '!A:B, 2, FALSE), "Units not  found"))</f>
        <v>13.056000000000003</v>
      </c>
      <c r="M5447" s="185">
        <f t="shared" si="492"/>
        <v>25198.080000000002</v>
      </c>
      <c r="N5447" s="143" t="str">
        <f>IFERROR(VLOOKUP(D5447, Product_Category!A:B, 2, FALSE), "Uncategorized")</f>
        <v>MCC</v>
      </c>
      <c r="O5447" s="186">
        <f t="shared" si="494"/>
        <v>1930</v>
      </c>
      <c r="P5447" s="185">
        <f t="shared" si="493"/>
        <v>25198.080000000005</v>
      </c>
      <c r="Q5447" s="143">
        <v>2024</v>
      </c>
      <c r="R5447" s="143" t="str">
        <f>IFERROR(VLOOKUP(G5447,'SOURCE COMPANY'!A:B, 2, FALSE), "")</f>
        <v>SL DRUGS &amp; PHARMA</v>
      </c>
      <c r="S5447" s="143" t="str">
        <f>IFERROR(VLOOKUP(H5447,'CUSTOMER NAME'!A:B, 2, FALSE), "")</f>
        <v>TO THE ORDER OF</v>
      </c>
    </row>
    <row r="5448" spans="1:19">
      <c r="A5448" s="267" t="s">
        <v>1213</v>
      </c>
      <c r="B5448" s="268">
        <v>14592</v>
      </c>
      <c r="C5448" s="268" t="s">
        <v>7</v>
      </c>
      <c r="D5448" s="268" t="s">
        <v>4236</v>
      </c>
      <c r="E5448" s="268">
        <v>1.8</v>
      </c>
      <c r="F5448" s="268" t="s">
        <v>1718</v>
      </c>
      <c r="G5448" s="268" t="s">
        <v>4335</v>
      </c>
      <c r="H5448" s="269" t="s">
        <v>4277</v>
      </c>
      <c r="I5448" s="143" t="s">
        <v>4467</v>
      </c>
      <c r="J5448" s="184">
        <f>IF(F5448="USD", E5448, E5448 * IFERROR(VLOOKUP(F5448, EXCHANGE_RATE!A:B, 2, FALSE), "Currency not found"))</f>
        <v>1.9260000000000002</v>
      </c>
      <c r="K5448" s="184">
        <f t="shared" si="491"/>
        <v>1.93</v>
      </c>
      <c r="L5448" s="184">
        <f>IF(C5448="MTS", B5448, B5448 * IFERROR(VLOOKUP(C5448, 'QTY_CONVERSIONS '!A:B, 2, FALSE), "Units not  found"))</f>
        <v>14.592000000000001</v>
      </c>
      <c r="M5448" s="185">
        <f t="shared" si="492"/>
        <v>28162.559999999998</v>
      </c>
      <c r="N5448" s="143" t="str">
        <f>IFERROR(VLOOKUP(D5448, Product_Category!A:B, 2, FALSE), "Uncategorized")</f>
        <v>MCC</v>
      </c>
      <c r="O5448" s="186">
        <f t="shared" si="494"/>
        <v>1930</v>
      </c>
      <c r="P5448" s="185">
        <f t="shared" si="493"/>
        <v>28162.560000000001</v>
      </c>
      <c r="Q5448" s="143">
        <v>2024</v>
      </c>
      <c r="R5448" s="143" t="str">
        <f>IFERROR(VLOOKUP(G5448,'SOURCE COMPANY'!A:B, 2, FALSE), "")</f>
        <v>SL DRUGS &amp; PHARMA</v>
      </c>
      <c r="S5448" s="143" t="str">
        <f>IFERROR(VLOOKUP(H5448,'CUSTOMER NAME'!A:B, 2, FALSE), "")</f>
        <v>TO THE ORDER OF</v>
      </c>
    </row>
    <row r="5449" spans="1:19">
      <c r="A5449" s="264" t="s">
        <v>897</v>
      </c>
      <c r="B5449" s="265">
        <v>57</v>
      </c>
      <c r="C5449" s="265" t="s">
        <v>7</v>
      </c>
      <c r="D5449" s="265" t="s">
        <v>910</v>
      </c>
      <c r="E5449" s="265">
        <v>4.97</v>
      </c>
      <c r="F5449" s="265" t="s">
        <v>9</v>
      </c>
      <c r="G5449" s="265" t="s">
        <v>4225</v>
      </c>
      <c r="H5449" s="266" t="s">
        <v>4336</v>
      </c>
      <c r="I5449" s="143" t="s">
        <v>4467</v>
      </c>
      <c r="J5449" s="184">
        <f>IF(F5449="USD", E5449, E5449 * IFERROR(VLOOKUP(F5449, EXCHANGE_RATE!A:B, 2, FALSE), "Currency not found"))</f>
        <v>4.97</v>
      </c>
      <c r="K5449" s="184">
        <f t="shared" ref="K5449:K5512" si="495">ROUNDUP(J5449,2)</f>
        <v>4.97</v>
      </c>
      <c r="L5449" s="184">
        <f>IF(C5449="MTS", B5449, B5449 * IFERROR(VLOOKUP(C5449, 'QTY_CONVERSIONS '!A:B, 2, FALSE), "Units not  found"))</f>
        <v>5.7000000000000002E-2</v>
      </c>
      <c r="M5449" s="185">
        <f t="shared" si="492"/>
        <v>283.28999999999996</v>
      </c>
      <c r="N5449" s="143" t="str">
        <f>IFERROR(VLOOKUP(D5449, Product_Category!A:B, 2, FALSE), "Uncategorized")</f>
        <v>MAGNESIUM STEARATE</v>
      </c>
      <c r="O5449" s="186">
        <f t="shared" si="494"/>
        <v>4970</v>
      </c>
      <c r="P5449" s="185">
        <f t="shared" si="493"/>
        <v>283.29000000000002</v>
      </c>
      <c r="Q5449" s="143">
        <v>2024</v>
      </c>
      <c r="R5449" s="143" t="str">
        <f>IFERROR(VLOOKUP(G5449,'SOURCE COMPANY'!A:B, 2, FALSE), "")</f>
        <v>Ajanta Pharma</v>
      </c>
      <c r="S5449" s="143" t="str">
        <f>IFERROR(VLOOKUP(H5449,'CUSTOMER NAME'!A:B, 2, FALSE), "")</f>
        <v>Awamedica</v>
      </c>
    </row>
    <row r="5450" spans="1:19">
      <c r="A5450" s="264" t="s">
        <v>897</v>
      </c>
      <c r="B5450" s="265">
        <v>100</v>
      </c>
      <c r="C5450" s="265" t="s">
        <v>7</v>
      </c>
      <c r="D5450" s="265" t="s">
        <v>266</v>
      </c>
      <c r="E5450" s="265">
        <v>8.5</v>
      </c>
      <c r="F5450" s="265" t="s">
        <v>9</v>
      </c>
      <c r="G5450" s="265" t="s">
        <v>4225</v>
      </c>
      <c r="H5450" s="266" t="s">
        <v>4336</v>
      </c>
      <c r="I5450" s="143" t="s">
        <v>4467</v>
      </c>
      <c r="J5450" s="184">
        <f>IF(F5450="USD", E5450, E5450 * IFERROR(VLOOKUP(F5450, EXCHANGE_RATE!A:B, 2, FALSE), "Currency not found"))</f>
        <v>8.5</v>
      </c>
      <c r="K5450" s="184">
        <f t="shared" si="495"/>
        <v>8.5</v>
      </c>
      <c r="L5450" s="184">
        <f>IF(C5450="MTS", B5450, B5450 * IFERROR(VLOOKUP(C5450, 'QTY_CONVERSIONS '!A:B, 2, FALSE), "Units not  found"))</f>
        <v>0.1</v>
      </c>
      <c r="M5450" s="185">
        <f t="shared" si="492"/>
        <v>850</v>
      </c>
      <c r="N5450" s="143" t="str">
        <f>IFERROR(VLOOKUP(D5450, Product_Category!A:B, 2, FALSE), "Uncategorized")</f>
        <v>MCC</v>
      </c>
      <c r="O5450" s="186">
        <f t="shared" si="494"/>
        <v>8500</v>
      </c>
      <c r="P5450" s="185">
        <f t="shared" si="493"/>
        <v>850</v>
      </c>
      <c r="Q5450" s="143">
        <v>2024</v>
      </c>
      <c r="R5450" s="143" t="str">
        <f>IFERROR(VLOOKUP(G5450,'SOURCE COMPANY'!A:B, 2, FALSE), "")</f>
        <v>Ajanta Pharma</v>
      </c>
      <c r="S5450" s="143" t="str">
        <f>IFERROR(VLOOKUP(H5450,'CUSTOMER NAME'!A:B, 2, FALSE), "")</f>
        <v>Awamedica</v>
      </c>
    </row>
    <row r="5451" spans="1:19">
      <c r="A5451" s="264" t="s">
        <v>897</v>
      </c>
      <c r="B5451" s="265">
        <v>100</v>
      </c>
      <c r="C5451" s="265" t="s">
        <v>7</v>
      </c>
      <c r="D5451" s="265" t="s">
        <v>266</v>
      </c>
      <c r="E5451" s="265">
        <v>5.57</v>
      </c>
      <c r="F5451" s="265" t="s">
        <v>9</v>
      </c>
      <c r="G5451" s="265" t="s">
        <v>4225</v>
      </c>
      <c r="H5451" s="266" t="s">
        <v>4336</v>
      </c>
      <c r="I5451" s="143" t="s">
        <v>4467</v>
      </c>
      <c r="J5451" s="184">
        <f>IF(F5451="USD", E5451, E5451 * IFERROR(VLOOKUP(F5451, EXCHANGE_RATE!A:B, 2, FALSE), "Currency not found"))</f>
        <v>5.57</v>
      </c>
      <c r="K5451" s="184">
        <f t="shared" si="495"/>
        <v>5.57</v>
      </c>
      <c r="L5451" s="184">
        <f>IF(C5451="MTS", B5451, B5451 * IFERROR(VLOOKUP(C5451, 'QTY_CONVERSIONS '!A:B, 2, FALSE), "Units not  found"))</f>
        <v>0.1</v>
      </c>
      <c r="M5451" s="185">
        <f t="shared" si="492"/>
        <v>557</v>
      </c>
      <c r="N5451" s="143" t="str">
        <f>IFERROR(VLOOKUP(D5451, Product_Category!A:B, 2, FALSE), "Uncategorized")</f>
        <v>MCC</v>
      </c>
      <c r="O5451" s="186">
        <f t="shared" si="494"/>
        <v>5570</v>
      </c>
      <c r="P5451" s="185">
        <f t="shared" si="493"/>
        <v>557</v>
      </c>
      <c r="Q5451" s="143">
        <v>2024</v>
      </c>
      <c r="R5451" s="143" t="str">
        <f>IFERROR(VLOOKUP(G5451,'SOURCE COMPANY'!A:B, 2, FALSE), "")</f>
        <v>Ajanta Pharma</v>
      </c>
      <c r="S5451" s="143" t="str">
        <f>IFERROR(VLOOKUP(H5451,'CUSTOMER NAME'!A:B, 2, FALSE), "")</f>
        <v>Awamedica</v>
      </c>
    </row>
    <row r="5452" spans="1:19">
      <c r="A5452" s="264" t="s">
        <v>897</v>
      </c>
      <c r="B5452" s="265">
        <v>600</v>
      </c>
      <c r="C5452" s="265" t="s">
        <v>7</v>
      </c>
      <c r="D5452" s="265" t="s">
        <v>4237</v>
      </c>
      <c r="E5452" s="265">
        <v>8.8800000000000008</v>
      </c>
      <c r="F5452" s="265" t="s">
        <v>9</v>
      </c>
      <c r="G5452" s="265" t="s">
        <v>4337</v>
      </c>
      <c r="H5452" s="266" t="s">
        <v>4277</v>
      </c>
      <c r="I5452" s="143" t="s">
        <v>4467</v>
      </c>
      <c r="J5452" s="184">
        <f>IF(F5452="USD", E5452, E5452 * IFERROR(VLOOKUP(F5452, EXCHANGE_RATE!A:B, 2, FALSE), "Currency not found"))</f>
        <v>8.8800000000000008</v>
      </c>
      <c r="K5452" s="184">
        <f t="shared" si="495"/>
        <v>8.8800000000000008</v>
      </c>
      <c r="L5452" s="184">
        <f>IF(C5452="MTS", B5452, B5452 * IFERROR(VLOOKUP(C5452, 'QTY_CONVERSIONS '!A:B, 2, FALSE), "Units not  found"))</f>
        <v>0.6</v>
      </c>
      <c r="M5452" s="185">
        <f t="shared" si="492"/>
        <v>5328.0000000000009</v>
      </c>
      <c r="N5452" s="143" t="str">
        <f>IFERROR(VLOOKUP(D5452, Product_Category!A:B, 2, FALSE), "Uncategorized")</f>
        <v>MCG</v>
      </c>
      <c r="O5452" s="186">
        <f t="shared" si="494"/>
        <v>8880</v>
      </c>
      <c r="P5452" s="185">
        <f t="shared" si="493"/>
        <v>5328</v>
      </c>
      <c r="Q5452" s="143">
        <v>2024</v>
      </c>
      <c r="R5452" s="143" t="str">
        <f>IFERROR(VLOOKUP(G5452,'SOURCE COMPANY'!A:B, 2, FALSE), "")</f>
        <v>Strisun  Drugs</v>
      </c>
      <c r="S5452" s="143" t="str">
        <f>IFERROR(VLOOKUP(H5452,'CUSTOMER NAME'!A:B, 2, FALSE), "")</f>
        <v>TO THE ORDER OF</v>
      </c>
    </row>
    <row r="5453" spans="1:19">
      <c r="A5453" s="267" t="s">
        <v>897</v>
      </c>
      <c r="B5453" s="268">
        <v>50</v>
      </c>
      <c r="C5453" s="268" t="s">
        <v>7</v>
      </c>
      <c r="D5453" s="268" t="s">
        <v>3014</v>
      </c>
      <c r="E5453" s="268">
        <v>16.5</v>
      </c>
      <c r="F5453" s="268" t="s">
        <v>9</v>
      </c>
      <c r="G5453" s="268" t="s">
        <v>4338</v>
      </c>
      <c r="H5453" s="269" t="s">
        <v>4277</v>
      </c>
      <c r="I5453" s="143" t="s">
        <v>4467</v>
      </c>
      <c r="J5453" s="184">
        <f>IF(F5453="USD", E5453, E5453 * IFERROR(VLOOKUP(F5453, EXCHANGE_RATE!A:B, 2, FALSE), "Currency not found"))</f>
        <v>16.5</v>
      </c>
      <c r="K5453" s="184">
        <f t="shared" si="495"/>
        <v>16.5</v>
      </c>
      <c r="L5453" s="184">
        <f>IF(C5453="MTS", B5453, B5453 * IFERROR(VLOOKUP(C5453, 'QTY_CONVERSIONS '!A:B, 2, FALSE), "Units not  found"))</f>
        <v>0.05</v>
      </c>
      <c r="M5453" s="185">
        <f t="shared" si="492"/>
        <v>825</v>
      </c>
      <c r="N5453" s="143" t="str">
        <f>IFERROR(VLOOKUP(D5453, Product_Category!A:B, 2, FALSE), "Uncategorized")</f>
        <v>CMC</v>
      </c>
      <c r="O5453" s="186">
        <f t="shared" si="494"/>
        <v>16500</v>
      </c>
      <c r="P5453" s="185">
        <f t="shared" si="493"/>
        <v>825</v>
      </c>
      <c r="Q5453" s="143">
        <v>2024</v>
      </c>
      <c r="R5453" s="143" t="str">
        <f>IFERROR(VLOOKUP(G5453,'SOURCE COMPANY'!A:B, 2, FALSE), "")</f>
        <v>PRADIPKUMAR PHARMA</v>
      </c>
      <c r="S5453" s="143" t="str">
        <f>IFERROR(VLOOKUP(H5453,'CUSTOMER NAME'!A:B, 2, FALSE), "")</f>
        <v>TO THE ORDER OF</v>
      </c>
    </row>
    <row r="5454" spans="1:19">
      <c r="A5454" s="273" t="s">
        <v>247</v>
      </c>
      <c r="B5454" s="274">
        <v>999.8</v>
      </c>
      <c r="C5454" s="274" t="s">
        <v>7</v>
      </c>
      <c r="D5454" s="274" t="s">
        <v>3580</v>
      </c>
      <c r="E5454" s="274">
        <v>11.58</v>
      </c>
      <c r="F5454" s="274" t="s">
        <v>1718</v>
      </c>
      <c r="G5454" s="274" t="s">
        <v>4339</v>
      </c>
      <c r="H5454" s="275" t="s">
        <v>4340</v>
      </c>
      <c r="I5454" s="143" t="s">
        <v>4467</v>
      </c>
      <c r="J5454" s="184">
        <f>IF(F5454="USD", E5454, E5454 * IFERROR(VLOOKUP(F5454, EXCHANGE_RATE!A:B, 2, FALSE), "Currency not found"))</f>
        <v>12.390600000000001</v>
      </c>
      <c r="K5454" s="184">
        <f t="shared" si="495"/>
        <v>12.4</v>
      </c>
      <c r="L5454" s="184">
        <f>IF(C5454="MTS", B5454, B5454 * IFERROR(VLOOKUP(C5454, 'QTY_CONVERSIONS '!A:B, 2, FALSE), "Units not  found"))</f>
        <v>0.99980000000000002</v>
      </c>
      <c r="M5454" s="185">
        <f t="shared" si="492"/>
        <v>12397.52</v>
      </c>
      <c r="N5454" s="143" t="str">
        <f>IFERROR(VLOOKUP(D5454, Product_Category!A:B, 2, FALSE), "Uncategorized")</f>
        <v>MCC</v>
      </c>
      <c r="O5454" s="186">
        <f t="shared" si="494"/>
        <v>12400</v>
      </c>
      <c r="P5454" s="185">
        <f t="shared" si="493"/>
        <v>12397.52</v>
      </c>
      <c r="Q5454" s="143">
        <v>2024</v>
      </c>
      <c r="R5454" s="143" t="str">
        <f>IFERROR(VLOOKUP(G5454,'SOURCE COMPANY'!A:B, 2, FALSE), "")</f>
        <v>Unichem</v>
      </c>
      <c r="S5454" s="143" t="str">
        <f>IFERROR(VLOOKUP(H5454,'CUSTOMER NAME'!A:B, 2, FALSE), "")</f>
        <v>NICHE GENERICS</v>
      </c>
    </row>
    <row r="5455" spans="1:19">
      <c r="A5455" s="273" t="s">
        <v>2137</v>
      </c>
      <c r="B5455" s="274">
        <v>1E-3</v>
      </c>
      <c r="C5455" s="274" t="s">
        <v>7</v>
      </c>
      <c r="D5455" s="274" t="s">
        <v>4238</v>
      </c>
      <c r="E5455" s="274">
        <v>10</v>
      </c>
      <c r="F5455" s="274" t="s">
        <v>9</v>
      </c>
      <c r="G5455" s="274" t="s">
        <v>4341</v>
      </c>
      <c r="H5455" s="275" t="s">
        <v>4342</v>
      </c>
      <c r="I5455" s="143" t="s">
        <v>4467</v>
      </c>
      <c r="J5455" s="184">
        <f>IF(F5455="USD", E5455, E5455 * IFERROR(VLOOKUP(F5455, EXCHANGE_RATE!A:B, 2, FALSE), "Currency not found"))</f>
        <v>10</v>
      </c>
      <c r="K5455" s="184">
        <f t="shared" si="495"/>
        <v>10</v>
      </c>
      <c r="L5455" s="184">
        <f>IF(C5455="MTS", B5455, B5455 * IFERROR(VLOOKUP(C5455, 'QTY_CONVERSIONS '!A:B, 2, FALSE), "Units not  found"))</f>
        <v>9.9999999999999995E-7</v>
      </c>
      <c r="M5455" s="185">
        <f t="shared" si="492"/>
        <v>0.01</v>
      </c>
      <c r="N5455" s="143" t="str">
        <f>IFERROR(VLOOKUP(D5455, Product_Category!A:B, 2, FALSE), "Uncategorized")</f>
        <v>MCC</v>
      </c>
      <c r="O5455" s="186">
        <f t="shared" si="494"/>
        <v>10000</v>
      </c>
      <c r="P5455" s="185">
        <f t="shared" si="493"/>
        <v>0.01</v>
      </c>
      <c r="Q5455" s="143">
        <v>2024</v>
      </c>
      <c r="R5455" s="143" t="str">
        <f>IFERROR(VLOOKUP(G5455,'SOURCE COMPANY'!A:B, 2, FALSE), "")</f>
        <v>SUN PHARMA</v>
      </c>
      <c r="S5455" s="143" t="str">
        <f>IFERROR(VLOOKUP(H5455,'CUSTOMER NAME'!A:B, 2, FALSE), "")</f>
        <v>Taro Pharma</v>
      </c>
    </row>
    <row r="5456" spans="1:19">
      <c r="A5456" s="264" t="s">
        <v>2137</v>
      </c>
      <c r="B5456" s="265">
        <v>49.040999999999997</v>
      </c>
      <c r="C5456" s="265" t="s">
        <v>7</v>
      </c>
      <c r="D5456" s="265" t="s">
        <v>4233</v>
      </c>
      <c r="E5456" s="265">
        <v>32</v>
      </c>
      <c r="F5456" s="265" t="s">
        <v>9</v>
      </c>
      <c r="G5456" s="265" t="s">
        <v>4341</v>
      </c>
      <c r="H5456" s="266" t="s">
        <v>4342</v>
      </c>
      <c r="I5456" s="143" t="s">
        <v>4467</v>
      </c>
      <c r="J5456" s="184">
        <f>IF(F5456="USD", E5456, E5456 * IFERROR(VLOOKUP(F5456, EXCHANGE_RATE!A:B, 2, FALSE), "Currency not found"))</f>
        <v>32</v>
      </c>
      <c r="K5456" s="184">
        <f t="shared" si="495"/>
        <v>32</v>
      </c>
      <c r="L5456" s="184">
        <f>IF(C5456="MTS", B5456, B5456 * IFERROR(VLOOKUP(C5456, 'QTY_CONVERSIONS '!A:B, 2, FALSE), "Units not  found"))</f>
        <v>4.9041000000000001E-2</v>
      </c>
      <c r="M5456" s="185">
        <f t="shared" si="492"/>
        <v>1569.3119999999999</v>
      </c>
      <c r="N5456" s="143" t="str">
        <f>IFERROR(VLOOKUP(D5456, Product_Category!A:B, 2, FALSE), "Uncategorized")</f>
        <v>MCC &amp; GUAR GUM</v>
      </c>
      <c r="O5456" s="186">
        <f t="shared" si="494"/>
        <v>32000</v>
      </c>
      <c r="P5456" s="185">
        <f t="shared" si="493"/>
        <v>1569.3120000000001</v>
      </c>
      <c r="Q5456" s="143">
        <v>2024</v>
      </c>
      <c r="R5456" s="143" t="str">
        <f>IFERROR(VLOOKUP(G5456,'SOURCE COMPANY'!A:B, 2, FALSE), "")</f>
        <v>SUN PHARMA</v>
      </c>
      <c r="S5456" s="143" t="str">
        <f>IFERROR(VLOOKUP(H5456,'CUSTOMER NAME'!A:B, 2, FALSE), "")</f>
        <v>Taro Pharma</v>
      </c>
    </row>
    <row r="5457" spans="1:19">
      <c r="A5457" s="264" t="s">
        <v>2137</v>
      </c>
      <c r="B5457" s="265">
        <v>50</v>
      </c>
      <c r="C5457" s="265" t="s">
        <v>7</v>
      </c>
      <c r="D5457" s="265" t="s">
        <v>3014</v>
      </c>
      <c r="E5457" s="265">
        <v>10.5</v>
      </c>
      <c r="F5457" s="265" t="s">
        <v>9</v>
      </c>
      <c r="G5457" s="265" t="s">
        <v>4318</v>
      </c>
      <c r="H5457" s="266" t="s">
        <v>4277</v>
      </c>
      <c r="I5457" s="143" t="s">
        <v>4467</v>
      </c>
      <c r="J5457" s="184">
        <f>IF(F5457="USD", E5457, E5457 * IFERROR(VLOOKUP(F5457, EXCHANGE_RATE!A:B, 2, FALSE), "Currency not found"))</f>
        <v>10.5</v>
      </c>
      <c r="K5457" s="184">
        <f t="shared" si="495"/>
        <v>10.5</v>
      </c>
      <c r="L5457" s="184">
        <f>IF(C5457="MTS", B5457, B5457 * IFERROR(VLOOKUP(C5457, 'QTY_CONVERSIONS '!A:B, 2, FALSE), "Units not  found"))</f>
        <v>0.05</v>
      </c>
      <c r="M5457" s="185">
        <f t="shared" si="492"/>
        <v>525</v>
      </c>
      <c r="N5457" s="143" t="str">
        <f>IFERROR(VLOOKUP(D5457, Product_Category!A:B, 2, FALSE), "Uncategorized")</f>
        <v>CMC</v>
      </c>
      <c r="O5457" s="186">
        <f t="shared" si="494"/>
        <v>10500</v>
      </c>
      <c r="P5457" s="185">
        <f t="shared" si="493"/>
        <v>525</v>
      </c>
      <c r="Q5457" s="143">
        <v>2024</v>
      </c>
      <c r="R5457" s="143" t="str">
        <f>IFERROR(VLOOKUP(G5457,'SOURCE COMPANY'!A:B, 2, FALSE), "")</f>
        <v>Prachin Chemical</v>
      </c>
      <c r="S5457" s="143" t="str">
        <f>IFERROR(VLOOKUP(H5457,'CUSTOMER NAME'!A:B, 2, FALSE), "")</f>
        <v>TO THE ORDER OF</v>
      </c>
    </row>
    <row r="5458" spans="1:19">
      <c r="A5458" s="264" t="s">
        <v>2137</v>
      </c>
      <c r="B5458" s="265">
        <v>925</v>
      </c>
      <c r="C5458" s="265" t="s">
        <v>7</v>
      </c>
      <c r="D5458" s="265" t="s">
        <v>2718</v>
      </c>
      <c r="E5458" s="265">
        <v>3.33</v>
      </c>
      <c r="F5458" s="265" t="s">
        <v>9</v>
      </c>
      <c r="G5458" s="265" t="s">
        <v>4299</v>
      </c>
      <c r="H5458" s="266" t="s">
        <v>4277</v>
      </c>
      <c r="I5458" s="143" t="s">
        <v>4467</v>
      </c>
      <c r="J5458" s="184">
        <f>IF(F5458="USD", E5458, E5458 * IFERROR(VLOOKUP(F5458, EXCHANGE_RATE!A:B, 2, FALSE), "Currency not found"))</f>
        <v>3.33</v>
      </c>
      <c r="K5458" s="184">
        <f t="shared" si="495"/>
        <v>3.33</v>
      </c>
      <c r="L5458" s="184">
        <f>IF(C5458="MTS", B5458, B5458 * IFERROR(VLOOKUP(C5458, 'QTY_CONVERSIONS '!A:B, 2, FALSE), "Units not  found"))</f>
        <v>0.92500000000000004</v>
      </c>
      <c r="M5458" s="185">
        <f t="shared" si="492"/>
        <v>3080.25</v>
      </c>
      <c r="N5458" s="143" t="str">
        <f>IFERROR(VLOOKUP(D5458, Product_Category!A:B, 2, FALSE), "Uncategorized")</f>
        <v>MCC</v>
      </c>
      <c r="O5458" s="186">
        <f t="shared" si="494"/>
        <v>3330</v>
      </c>
      <c r="P5458" s="185">
        <f t="shared" si="493"/>
        <v>3080.25</v>
      </c>
      <c r="Q5458" s="143">
        <v>2024</v>
      </c>
      <c r="R5458" s="143" t="str">
        <f>IFERROR(VLOOKUP(G5458,'SOURCE COMPANY'!A:B, 2, FALSE), "")</f>
        <v>Ankit Pulps &amp; Boards</v>
      </c>
      <c r="S5458" s="143" t="str">
        <f>IFERROR(VLOOKUP(H5458,'CUSTOMER NAME'!A:B, 2, FALSE), "")</f>
        <v>TO THE ORDER OF</v>
      </c>
    </row>
    <row r="5459" spans="1:19">
      <c r="A5459" s="267" t="s">
        <v>2137</v>
      </c>
      <c r="B5459" s="268">
        <v>1200</v>
      </c>
      <c r="C5459" s="268" t="s">
        <v>7</v>
      </c>
      <c r="D5459" s="268" t="s">
        <v>2718</v>
      </c>
      <c r="E5459" s="268">
        <v>3.33</v>
      </c>
      <c r="F5459" s="268" t="s">
        <v>9</v>
      </c>
      <c r="G5459" s="268" t="s">
        <v>4299</v>
      </c>
      <c r="H5459" s="269" t="s">
        <v>4277</v>
      </c>
      <c r="I5459" s="143" t="s">
        <v>4467</v>
      </c>
      <c r="J5459" s="184">
        <f>IF(F5459="USD", E5459, E5459 * IFERROR(VLOOKUP(F5459, EXCHANGE_RATE!A:B, 2, FALSE), "Currency not found"))</f>
        <v>3.33</v>
      </c>
      <c r="K5459" s="184">
        <f t="shared" si="495"/>
        <v>3.33</v>
      </c>
      <c r="L5459" s="184">
        <f>IF(C5459="MTS", B5459, B5459 * IFERROR(VLOOKUP(C5459, 'QTY_CONVERSIONS '!A:B, 2, FALSE), "Units not  found"))</f>
        <v>1.2</v>
      </c>
      <c r="M5459" s="185">
        <f t="shared" si="492"/>
        <v>3996</v>
      </c>
      <c r="N5459" s="143" t="str">
        <f>IFERROR(VLOOKUP(D5459, Product_Category!A:B, 2, FALSE), "Uncategorized")</f>
        <v>MCC</v>
      </c>
      <c r="O5459" s="186">
        <f t="shared" si="494"/>
        <v>3330</v>
      </c>
      <c r="P5459" s="185">
        <f t="shared" si="493"/>
        <v>3996</v>
      </c>
      <c r="Q5459" s="143">
        <v>2024</v>
      </c>
      <c r="R5459" s="143" t="str">
        <f>IFERROR(VLOOKUP(G5459,'SOURCE COMPANY'!A:B, 2, FALSE), "")</f>
        <v>Ankit Pulps &amp; Boards</v>
      </c>
      <c r="S5459" s="143" t="str">
        <f>IFERROR(VLOOKUP(H5459,'CUSTOMER NAME'!A:B, 2, FALSE), "")</f>
        <v>TO THE ORDER OF</v>
      </c>
    </row>
    <row r="5460" spans="1:19">
      <c r="A5460" s="264" t="s">
        <v>262</v>
      </c>
      <c r="B5460" s="265">
        <v>5600.0000000000009</v>
      </c>
      <c r="C5460" s="265" t="s">
        <v>7</v>
      </c>
      <c r="D5460" s="265" t="s">
        <v>2718</v>
      </c>
      <c r="E5460" s="265">
        <v>2.2200000000000002</v>
      </c>
      <c r="F5460" s="265" t="s">
        <v>9</v>
      </c>
      <c r="G5460" s="265" t="s">
        <v>4299</v>
      </c>
      <c r="H5460" s="266" t="s">
        <v>4277</v>
      </c>
      <c r="I5460" s="143" t="s">
        <v>4467</v>
      </c>
      <c r="J5460" s="184">
        <f>IF(F5460="USD", E5460, E5460 * IFERROR(VLOOKUP(F5460, EXCHANGE_RATE!A:B, 2, FALSE), "Currency not found"))</f>
        <v>2.2200000000000002</v>
      </c>
      <c r="K5460" s="184">
        <f t="shared" si="495"/>
        <v>2.2200000000000002</v>
      </c>
      <c r="L5460" s="184">
        <f>IF(C5460="MTS", B5460, B5460 * IFERROR(VLOOKUP(C5460, 'QTY_CONVERSIONS '!A:B, 2, FALSE), "Units not  found"))</f>
        <v>5.6000000000000014</v>
      </c>
      <c r="M5460" s="185">
        <f t="shared" si="492"/>
        <v>12432.000000000004</v>
      </c>
      <c r="N5460" s="143" t="str">
        <f>IFERROR(VLOOKUP(D5460, Product_Category!A:B, 2, FALSE), "Uncategorized")</f>
        <v>MCC</v>
      </c>
      <c r="O5460" s="186">
        <f t="shared" si="494"/>
        <v>2220</v>
      </c>
      <c r="P5460" s="185">
        <f t="shared" si="493"/>
        <v>12432.000000000004</v>
      </c>
      <c r="Q5460" s="143">
        <v>2024</v>
      </c>
      <c r="R5460" s="143" t="str">
        <f>IFERROR(VLOOKUP(G5460,'SOURCE COMPANY'!A:B, 2, FALSE), "")</f>
        <v>Ankit Pulps &amp; Boards</v>
      </c>
      <c r="S5460" s="143" t="str">
        <f>IFERROR(VLOOKUP(H5460,'CUSTOMER NAME'!A:B, 2, FALSE), "")</f>
        <v>TO THE ORDER OF</v>
      </c>
    </row>
    <row r="5461" spans="1:19">
      <c r="A5461" s="264" t="s">
        <v>262</v>
      </c>
      <c r="B5461" s="265">
        <v>6800.0000000000009</v>
      </c>
      <c r="C5461" s="265" t="s">
        <v>7</v>
      </c>
      <c r="D5461" s="265" t="s">
        <v>2718</v>
      </c>
      <c r="E5461" s="265">
        <v>2.2200000000000002</v>
      </c>
      <c r="F5461" s="265" t="s">
        <v>9</v>
      </c>
      <c r="G5461" s="265" t="s">
        <v>4299</v>
      </c>
      <c r="H5461" s="266" t="s">
        <v>4277</v>
      </c>
      <c r="I5461" s="143" t="s">
        <v>4467</v>
      </c>
      <c r="J5461" s="184">
        <f>IF(F5461="USD", E5461, E5461 * IFERROR(VLOOKUP(F5461, EXCHANGE_RATE!A:B, 2, FALSE), "Currency not found"))</f>
        <v>2.2200000000000002</v>
      </c>
      <c r="K5461" s="184">
        <f t="shared" si="495"/>
        <v>2.2200000000000002</v>
      </c>
      <c r="L5461" s="184">
        <f>IF(C5461="MTS", B5461, B5461 * IFERROR(VLOOKUP(C5461, 'QTY_CONVERSIONS '!A:B, 2, FALSE), "Units not  found"))</f>
        <v>6.8000000000000007</v>
      </c>
      <c r="M5461" s="185">
        <f t="shared" si="492"/>
        <v>15096.000000000004</v>
      </c>
      <c r="N5461" s="143" t="str">
        <f>IFERROR(VLOOKUP(D5461, Product_Category!A:B, 2, FALSE), "Uncategorized")</f>
        <v>MCC</v>
      </c>
      <c r="O5461" s="186">
        <f t="shared" si="494"/>
        <v>2220</v>
      </c>
      <c r="P5461" s="185">
        <f t="shared" si="493"/>
        <v>15096.000000000002</v>
      </c>
      <c r="Q5461" s="143">
        <v>2024</v>
      </c>
      <c r="R5461" s="143" t="str">
        <f>IFERROR(VLOOKUP(G5461,'SOURCE COMPANY'!A:B, 2, FALSE), "")</f>
        <v>Ankit Pulps &amp; Boards</v>
      </c>
      <c r="S5461" s="143" t="str">
        <f>IFERROR(VLOOKUP(H5461,'CUSTOMER NAME'!A:B, 2, FALSE), "")</f>
        <v>TO THE ORDER OF</v>
      </c>
    </row>
    <row r="5462" spans="1:19">
      <c r="A5462" s="267" t="s">
        <v>262</v>
      </c>
      <c r="B5462" s="268">
        <v>7600</v>
      </c>
      <c r="C5462" s="268" t="s">
        <v>7</v>
      </c>
      <c r="D5462" s="268" t="s">
        <v>2718</v>
      </c>
      <c r="E5462" s="268">
        <v>2.2200000000000002</v>
      </c>
      <c r="F5462" s="268" t="s">
        <v>9</v>
      </c>
      <c r="G5462" s="268" t="s">
        <v>4299</v>
      </c>
      <c r="H5462" s="269" t="s">
        <v>4277</v>
      </c>
      <c r="I5462" s="143" t="s">
        <v>4467</v>
      </c>
      <c r="J5462" s="184">
        <f>IF(F5462="USD", E5462, E5462 * IFERROR(VLOOKUP(F5462, EXCHANGE_RATE!A:B, 2, FALSE), "Currency not found"))</f>
        <v>2.2200000000000002</v>
      </c>
      <c r="K5462" s="184">
        <f t="shared" si="495"/>
        <v>2.2200000000000002</v>
      </c>
      <c r="L5462" s="184">
        <f>IF(C5462="MTS", B5462, B5462 * IFERROR(VLOOKUP(C5462, 'QTY_CONVERSIONS '!A:B, 2, FALSE), "Units not  found"))</f>
        <v>7.6000000000000005</v>
      </c>
      <c r="M5462" s="185">
        <f t="shared" si="492"/>
        <v>16872</v>
      </c>
      <c r="N5462" s="143" t="str">
        <f>IFERROR(VLOOKUP(D5462, Product_Category!A:B, 2, FALSE), "Uncategorized")</f>
        <v>MCC</v>
      </c>
      <c r="O5462" s="186">
        <f t="shared" si="494"/>
        <v>2220</v>
      </c>
      <c r="P5462" s="185">
        <f t="shared" si="493"/>
        <v>16872</v>
      </c>
      <c r="Q5462" s="143">
        <v>2024</v>
      </c>
      <c r="R5462" s="143" t="str">
        <f>IFERROR(VLOOKUP(G5462,'SOURCE COMPANY'!A:B, 2, FALSE), "")</f>
        <v>Ankit Pulps &amp; Boards</v>
      </c>
      <c r="S5462" s="143" t="str">
        <f>IFERROR(VLOOKUP(H5462,'CUSTOMER NAME'!A:B, 2, FALSE), "")</f>
        <v>TO THE ORDER OF</v>
      </c>
    </row>
    <row r="5463" spans="1:19">
      <c r="A5463" s="270" t="s">
        <v>1220</v>
      </c>
      <c r="B5463" s="271">
        <v>500</v>
      </c>
      <c r="C5463" s="271" t="s">
        <v>7</v>
      </c>
      <c r="D5463" s="271" t="s">
        <v>266</v>
      </c>
      <c r="E5463" s="271">
        <v>5.75</v>
      </c>
      <c r="F5463" s="271" t="s">
        <v>9</v>
      </c>
      <c r="G5463" s="271" t="s">
        <v>4343</v>
      </c>
      <c r="H5463" s="272" t="s">
        <v>4277</v>
      </c>
      <c r="I5463" s="143" t="s">
        <v>4467</v>
      </c>
      <c r="J5463" s="184">
        <f>IF(F5463="USD", E5463, E5463 * IFERROR(VLOOKUP(F5463, EXCHANGE_RATE!A:B, 2, FALSE), "Currency not found"))</f>
        <v>5.75</v>
      </c>
      <c r="K5463" s="184">
        <f t="shared" si="495"/>
        <v>5.75</v>
      </c>
      <c r="L5463" s="184">
        <f>IF(C5463="MTS", B5463, B5463 * IFERROR(VLOOKUP(C5463, 'QTY_CONVERSIONS '!A:B, 2, FALSE), "Units not  found"))</f>
        <v>0.5</v>
      </c>
      <c r="M5463" s="185">
        <f t="shared" ref="M5463:M5526" si="496">B5463*K5463</f>
        <v>2875</v>
      </c>
      <c r="N5463" s="143" t="str">
        <f>IFERROR(VLOOKUP(D5463, Product_Category!A:B, 2, FALSE), "Uncategorized")</f>
        <v>MCC</v>
      </c>
      <c r="O5463" s="186">
        <f t="shared" si="494"/>
        <v>5750</v>
      </c>
      <c r="P5463" s="185">
        <f t="shared" ref="P5463:P5526" si="497">L5463*O5463</f>
        <v>2875</v>
      </c>
      <c r="Q5463" s="143">
        <v>2024</v>
      </c>
      <c r="R5463" s="143" t="str">
        <f>IFERROR(VLOOKUP(G5463,'SOURCE COMPANY'!A:B, 2, FALSE), "")</f>
        <v>JAI RADHE SALES</v>
      </c>
      <c r="S5463" s="143" t="str">
        <f>IFERROR(VLOOKUP(H5463,'CUSTOMER NAME'!A:B, 2, FALSE), "")</f>
        <v>TO THE ORDER OF</v>
      </c>
    </row>
    <row r="5464" spans="1:19">
      <c r="A5464" s="270" t="s">
        <v>269</v>
      </c>
      <c r="B5464" s="271">
        <v>10000</v>
      </c>
      <c r="C5464" s="271" t="s">
        <v>7</v>
      </c>
      <c r="D5464" s="271" t="s">
        <v>4239</v>
      </c>
      <c r="E5464" s="271">
        <v>3</v>
      </c>
      <c r="F5464" s="271" t="s">
        <v>1718</v>
      </c>
      <c r="G5464" s="271" t="s">
        <v>4138</v>
      </c>
      <c r="H5464" s="272" t="s">
        <v>623</v>
      </c>
      <c r="I5464" s="143" t="s">
        <v>4467</v>
      </c>
      <c r="J5464" s="184">
        <f>IF(F5464="USD", E5464, E5464 * IFERROR(VLOOKUP(F5464, EXCHANGE_RATE!A:B, 2, FALSE), "Currency not found"))</f>
        <v>3.21</v>
      </c>
      <c r="K5464" s="184">
        <f t="shared" si="495"/>
        <v>3.21</v>
      </c>
      <c r="L5464" s="184">
        <f>IF(C5464="MTS", B5464, B5464 * IFERROR(VLOOKUP(C5464, 'QTY_CONVERSIONS '!A:B, 2, FALSE), "Units not  found"))</f>
        <v>10</v>
      </c>
      <c r="M5464" s="185">
        <f t="shared" si="496"/>
        <v>32100</v>
      </c>
      <c r="N5464" s="143" t="str">
        <f>IFERROR(VLOOKUP(D5464, Product_Category!A:B, 2, FALSE), "Uncategorized")</f>
        <v>MCC</v>
      </c>
      <c r="O5464" s="186">
        <f t="shared" si="494"/>
        <v>3210</v>
      </c>
      <c r="P5464" s="185">
        <f t="shared" si="497"/>
        <v>32100</v>
      </c>
      <c r="Q5464" s="143">
        <v>2024</v>
      </c>
      <c r="R5464" s="143" t="str">
        <f>IFERROR(VLOOKUP(G5464,'SOURCE COMPANY'!A:B, 2, FALSE), "")</f>
        <v>DFE PHARMA</v>
      </c>
      <c r="S5464" s="143" t="str">
        <f>IFERROR(VLOOKUP(H5464,'CUSTOMER NAME'!A:B, 2, FALSE), "")</f>
        <v>KOBE JAPAN</v>
      </c>
    </row>
    <row r="5465" spans="1:19">
      <c r="A5465" s="264" t="s">
        <v>909</v>
      </c>
      <c r="B5465" s="265">
        <v>50</v>
      </c>
      <c r="C5465" s="265" t="s">
        <v>7</v>
      </c>
      <c r="D5465" s="265" t="s">
        <v>3897</v>
      </c>
      <c r="E5465" s="265">
        <v>3.4</v>
      </c>
      <c r="F5465" s="265" t="s">
        <v>9</v>
      </c>
      <c r="G5465" s="265" t="s">
        <v>4344</v>
      </c>
      <c r="H5465" s="266" t="s">
        <v>4345</v>
      </c>
      <c r="I5465" s="143" t="s">
        <v>4467</v>
      </c>
      <c r="J5465" s="184">
        <f>IF(F5465="USD", E5465, E5465 * IFERROR(VLOOKUP(F5465, EXCHANGE_RATE!A:B, 2, FALSE), "Currency not found"))</f>
        <v>3.4</v>
      </c>
      <c r="K5465" s="184">
        <f t="shared" si="495"/>
        <v>3.4</v>
      </c>
      <c r="L5465" s="184">
        <f>IF(C5465="MTS", B5465, B5465 * IFERROR(VLOOKUP(C5465, 'QTY_CONVERSIONS '!A:B, 2, FALSE), "Units not  found"))</f>
        <v>0.05</v>
      </c>
      <c r="M5465" s="185">
        <f t="shared" si="496"/>
        <v>170</v>
      </c>
      <c r="N5465" s="143" t="str">
        <f>IFERROR(VLOOKUP(D5465, Product_Category!A:B, 2, FALSE), "Uncategorized")</f>
        <v>CROSCARMELLOSE SODIUM</v>
      </c>
      <c r="O5465" s="186">
        <f t="shared" si="494"/>
        <v>3400</v>
      </c>
      <c r="P5465" s="185">
        <f t="shared" si="497"/>
        <v>170</v>
      </c>
      <c r="Q5465" s="143">
        <v>2024</v>
      </c>
      <c r="R5465" s="143" t="str">
        <f>IFERROR(VLOOKUP(G5465,'SOURCE COMPANY'!A:B, 2, FALSE), "")</f>
        <v>Triox Pharmachem</v>
      </c>
      <c r="S5465" s="143" t="str">
        <f>IFERROR(VLOOKUP(H5465,'CUSTOMER NAME'!A:B, 2, FALSE), "")</f>
        <v>BANK OF NAIROBI</v>
      </c>
    </row>
    <row r="5466" spans="1:19">
      <c r="A5466" s="264" t="s">
        <v>909</v>
      </c>
      <c r="B5466" s="265">
        <v>600</v>
      </c>
      <c r="C5466" s="265" t="s">
        <v>7</v>
      </c>
      <c r="D5466" s="265" t="s">
        <v>266</v>
      </c>
      <c r="E5466" s="265">
        <v>2</v>
      </c>
      <c r="F5466" s="265" t="s">
        <v>9</v>
      </c>
      <c r="G5466" s="265" t="s">
        <v>4344</v>
      </c>
      <c r="H5466" s="266" t="s">
        <v>4345</v>
      </c>
      <c r="I5466" s="143" t="s">
        <v>4467</v>
      </c>
      <c r="J5466" s="184">
        <f>IF(F5466="USD", E5466, E5466 * IFERROR(VLOOKUP(F5466, EXCHANGE_RATE!A:B, 2, FALSE), "Currency not found"))</f>
        <v>2</v>
      </c>
      <c r="K5466" s="184">
        <f t="shared" si="495"/>
        <v>2</v>
      </c>
      <c r="L5466" s="184">
        <f>IF(C5466="MTS", B5466, B5466 * IFERROR(VLOOKUP(C5466, 'QTY_CONVERSIONS '!A:B, 2, FALSE), "Units not  found"))</f>
        <v>0.6</v>
      </c>
      <c r="M5466" s="185">
        <f t="shared" si="496"/>
        <v>1200</v>
      </c>
      <c r="N5466" s="143" t="str">
        <f>IFERROR(VLOOKUP(D5466, Product_Category!A:B, 2, FALSE), "Uncategorized")</f>
        <v>MCC</v>
      </c>
      <c r="O5466" s="186">
        <f t="shared" si="494"/>
        <v>2000</v>
      </c>
      <c r="P5466" s="185">
        <f t="shared" si="497"/>
        <v>1200</v>
      </c>
      <c r="Q5466" s="143">
        <v>2024</v>
      </c>
      <c r="R5466" s="143" t="str">
        <f>IFERROR(VLOOKUP(G5466,'SOURCE COMPANY'!A:B, 2, FALSE), "")</f>
        <v>Triox Pharmachem</v>
      </c>
      <c r="S5466" s="143" t="str">
        <f>IFERROR(VLOOKUP(H5466,'CUSTOMER NAME'!A:B, 2, FALSE), "")</f>
        <v>BANK OF NAIROBI</v>
      </c>
    </row>
    <row r="5467" spans="1:19">
      <c r="A5467" s="264" t="s">
        <v>909</v>
      </c>
      <c r="B5467" s="265">
        <v>500</v>
      </c>
      <c r="C5467" s="265" t="s">
        <v>7</v>
      </c>
      <c r="D5467" s="265" t="s">
        <v>798</v>
      </c>
      <c r="E5467" s="265">
        <v>3.15</v>
      </c>
      <c r="F5467" s="265" t="s">
        <v>9</v>
      </c>
      <c r="G5467" s="265" t="s">
        <v>4344</v>
      </c>
      <c r="H5467" s="266" t="s">
        <v>4345</v>
      </c>
      <c r="I5467" s="143" t="s">
        <v>4467</v>
      </c>
      <c r="J5467" s="184">
        <f>IF(F5467="USD", E5467, E5467 * IFERROR(VLOOKUP(F5467, EXCHANGE_RATE!A:B, 2, FALSE), "Currency not found"))</f>
        <v>3.15</v>
      </c>
      <c r="K5467" s="184">
        <f t="shared" si="495"/>
        <v>3.15</v>
      </c>
      <c r="L5467" s="184">
        <f>IF(C5467="MTS", B5467, B5467 * IFERROR(VLOOKUP(C5467, 'QTY_CONVERSIONS '!A:B, 2, FALSE), "Units not  found"))</f>
        <v>0.5</v>
      </c>
      <c r="M5467" s="185">
        <f t="shared" si="496"/>
        <v>1575</v>
      </c>
      <c r="N5467" s="143" t="str">
        <f>IFERROR(VLOOKUP(D5467, Product_Category!A:B, 2, FALSE), "Uncategorized")</f>
        <v>CMC</v>
      </c>
      <c r="O5467" s="186">
        <f t="shared" si="494"/>
        <v>3150</v>
      </c>
      <c r="P5467" s="185">
        <f t="shared" si="497"/>
        <v>1575</v>
      </c>
      <c r="Q5467" s="143">
        <v>2024</v>
      </c>
      <c r="R5467" s="143" t="str">
        <f>IFERROR(VLOOKUP(G5467,'SOURCE COMPANY'!A:B, 2, FALSE), "")</f>
        <v>Triox Pharmachem</v>
      </c>
      <c r="S5467" s="143" t="str">
        <f>IFERROR(VLOOKUP(H5467,'CUSTOMER NAME'!A:B, 2, FALSE), "")</f>
        <v>BANK OF NAIROBI</v>
      </c>
    </row>
    <row r="5468" spans="1:19">
      <c r="A5468" s="264" t="s">
        <v>909</v>
      </c>
      <c r="B5468" s="265">
        <v>10000</v>
      </c>
      <c r="C5468" s="265" t="s">
        <v>7</v>
      </c>
      <c r="D5468" s="265" t="s">
        <v>3004</v>
      </c>
      <c r="E5468" s="265">
        <v>10.95</v>
      </c>
      <c r="F5468" s="265" t="s">
        <v>9</v>
      </c>
      <c r="G5468" s="265" t="s">
        <v>4066</v>
      </c>
      <c r="H5468" s="266" t="s">
        <v>4068</v>
      </c>
      <c r="I5468" s="143" t="s">
        <v>4467</v>
      </c>
      <c r="J5468" s="184">
        <f>IF(F5468="USD", E5468, E5468 * IFERROR(VLOOKUP(F5468, EXCHANGE_RATE!A:B, 2, FALSE), "Currency not found"))</f>
        <v>10.95</v>
      </c>
      <c r="K5468" s="184">
        <f t="shared" si="495"/>
        <v>10.95</v>
      </c>
      <c r="L5468" s="184">
        <f>IF(C5468="MTS", B5468, B5468 * IFERROR(VLOOKUP(C5468, 'QTY_CONVERSIONS '!A:B, 2, FALSE), "Units not  found"))</f>
        <v>10</v>
      </c>
      <c r="M5468" s="185">
        <f t="shared" si="496"/>
        <v>109500</v>
      </c>
      <c r="N5468" s="143" t="str">
        <f>IFERROR(VLOOKUP(D5468, Product_Category!A:B, 2, FALSE), "Uncategorized")</f>
        <v>MCC</v>
      </c>
      <c r="O5468" s="186">
        <f t="shared" si="494"/>
        <v>10950</v>
      </c>
      <c r="P5468" s="185">
        <f t="shared" si="497"/>
        <v>109500</v>
      </c>
      <c r="Q5468" s="143">
        <v>2024</v>
      </c>
      <c r="R5468" s="143" t="str">
        <f>IFERROR(VLOOKUP(G5468,'SOURCE COMPANY'!A:B, 2, FALSE), "")</f>
        <v>SIGNET</v>
      </c>
      <c r="S5468" s="143" t="str">
        <f>IFERROR(VLOOKUP(H5468,'CUSTOMER NAME'!A:B, 2, FALSE), "")</f>
        <v>CIPLA</v>
      </c>
    </row>
    <row r="5469" spans="1:19">
      <c r="A5469" s="264" t="s">
        <v>909</v>
      </c>
      <c r="B5469" s="265">
        <v>400</v>
      </c>
      <c r="C5469" s="265" t="s">
        <v>7</v>
      </c>
      <c r="D5469" s="265" t="s">
        <v>798</v>
      </c>
      <c r="E5469" s="265">
        <v>4.2</v>
      </c>
      <c r="F5469" s="265" t="s">
        <v>9</v>
      </c>
      <c r="G5469" s="265" t="s">
        <v>4030</v>
      </c>
      <c r="H5469" s="266" t="s">
        <v>4346</v>
      </c>
      <c r="I5469" s="143" t="s">
        <v>4467</v>
      </c>
      <c r="J5469" s="184">
        <f>IF(F5469="USD", E5469, E5469 * IFERROR(VLOOKUP(F5469, EXCHANGE_RATE!A:B, 2, FALSE), "Currency not found"))</f>
        <v>4.2</v>
      </c>
      <c r="K5469" s="184">
        <f t="shared" si="495"/>
        <v>4.2</v>
      </c>
      <c r="L5469" s="184">
        <f>IF(C5469="MTS", B5469, B5469 * IFERROR(VLOOKUP(C5469, 'QTY_CONVERSIONS '!A:B, 2, FALSE), "Units not  found"))</f>
        <v>0.4</v>
      </c>
      <c r="M5469" s="185">
        <f t="shared" si="496"/>
        <v>1680</v>
      </c>
      <c r="N5469" s="143" t="str">
        <f>IFERROR(VLOOKUP(D5469, Product_Category!A:B, 2, FALSE), "Uncategorized")</f>
        <v>CMC</v>
      </c>
      <c r="O5469" s="186">
        <f t="shared" si="494"/>
        <v>4200</v>
      </c>
      <c r="P5469" s="185">
        <f t="shared" si="497"/>
        <v>1680</v>
      </c>
      <c r="Q5469" s="143">
        <v>2024</v>
      </c>
      <c r="R5469" s="143" t="str">
        <f>IFERROR(VLOOKUP(G5469,'SOURCE COMPANY'!A:B, 2, FALSE), "")</f>
        <v>Dhariyal Polymers</v>
      </c>
      <c r="S5469" s="143" t="str">
        <f>IFERROR(VLOOKUP(H5469,'CUSTOMER NAME'!A:B, 2, FALSE), "")</f>
        <v>Euro Industrial</v>
      </c>
    </row>
    <row r="5470" spans="1:19">
      <c r="A5470" s="264" t="s">
        <v>909</v>
      </c>
      <c r="B5470" s="265">
        <v>7280.0000000000009</v>
      </c>
      <c r="C5470" s="265" t="s">
        <v>7</v>
      </c>
      <c r="D5470" s="265" t="s">
        <v>4240</v>
      </c>
      <c r="E5470" s="265">
        <v>2.35</v>
      </c>
      <c r="F5470" s="265" t="s">
        <v>9</v>
      </c>
      <c r="G5470" s="265" t="s">
        <v>4347</v>
      </c>
      <c r="H5470" s="266" t="s">
        <v>4277</v>
      </c>
      <c r="I5470" s="143" t="s">
        <v>4467</v>
      </c>
      <c r="J5470" s="184">
        <f>IF(F5470="USD", E5470, E5470 * IFERROR(VLOOKUP(F5470, EXCHANGE_RATE!A:B, 2, FALSE), "Currency not found"))</f>
        <v>2.35</v>
      </c>
      <c r="K5470" s="184">
        <f t="shared" si="495"/>
        <v>2.35</v>
      </c>
      <c r="L5470" s="184">
        <f>IF(C5470="MTS", B5470, B5470 * IFERROR(VLOOKUP(C5470, 'QTY_CONVERSIONS '!A:B, 2, FALSE), "Units not  found"))</f>
        <v>7.2800000000000011</v>
      </c>
      <c r="M5470" s="185">
        <f t="shared" si="496"/>
        <v>17108.000000000004</v>
      </c>
      <c r="N5470" s="143" t="str">
        <f>IFERROR(VLOOKUP(D5470, Product_Category!A:B, 2, FALSE), "Uncategorized")</f>
        <v>MCC</v>
      </c>
      <c r="O5470" s="186">
        <f t="shared" si="494"/>
        <v>2350</v>
      </c>
      <c r="P5470" s="185">
        <f t="shared" si="497"/>
        <v>17108.000000000004</v>
      </c>
      <c r="Q5470" s="143">
        <v>2024</v>
      </c>
      <c r="R5470" s="143" t="str">
        <f>IFERROR(VLOOKUP(G5470,'SOURCE COMPANY'!A:B, 2, FALSE), "")</f>
        <v>N B ENTREPRENEURS</v>
      </c>
      <c r="S5470" s="143" t="str">
        <f>IFERROR(VLOOKUP(H5470,'CUSTOMER NAME'!A:B, 2, FALSE), "")</f>
        <v>TO THE ORDER OF</v>
      </c>
    </row>
    <row r="5471" spans="1:19">
      <c r="A5471" s="264" t="s">
        <v>909</v>
      </c>
      <c r="B5471" s="265">
        <v>8840</v>
      </c>
      <c r="C5471" s="265" t="s">
        <v>7</v>
      </c>
      <c r="D5471" s="265" t="s">
        <v>4240</v>
      </c>
      <c r="E5471" s="265">
        <v>2.35</v>
      </c>
      <c r="F5471" s="265" t="s">
        <v>9</v>
      </c>
      <c r="G5471" s="265" t="s">
        <v>4347</v>
      </c>
      <c r="H5471" s="266" t="s">
        <v>4277</v>
      </c>
      <c r="I5471" s="143" t="s">
        <v>4467</v>
      </c>
      <c r="J5471" s="184">
        <f>IF(F5471="USD", E5471, E5471 * IFERROR(VLOOKUP(F5471, EXCHANGE_RATE!A:B, 2, FALSE), "Currency not found"))</f>
        <v>2.35</v>
      </c>
      <c r="K5471" s="184">
        <f t="shared" si="495"/>
        <v>2.35</v>
      </c>
      <c r="L5471" s="184">
        <f>IF(C5471="MTS", B5471, B5471 * IFERROR(VLOOKUP(C5471, 'QTY_CONVERSIONS '!A:B, 2, FALSE), "Units not  found"))</f>
        <v>8.84</v>
      </c>
      <c r="M5471" s="185">
        <f t="shared" si="496"/>
        <v>20774</v>
      </c>
      <c r="N5471" s="143" t="str">
        <f>IFERROR(VLOOKUP(D5471, Product_Category!A:B, 2, FALSE), "Uncategorized")</f>
        <v>MCC</v>
      </c>
      <c r="O5471" s="186">
        <f t="shared" si="494"/>
        <v>2350</v>
      </c>
      <c r="P5471" s="185">
        <f t="shared" si="497"/>
        <v>20774</v>
      </c>
      <c r="Q5471" s="143">
        <v>2024</v>
      </c>
      <c r="R5471" s="143" t="str">
        <f>IFERROR(VLOOKUP(G5471,'SOURCE COMPANY'!A:B, 2, FALSE), "")</f>
        <v>N B ENTREPRENEURS</v>
      </c>
      <c r="S5471" s="143" t="str">
        <f>IFERROR(VLOOKUP(H5471,'CUSTOMER NAME'!A:B, 2, FALSE), "")</f>
        <v>TO THE ORDER OF</v>
      </c>
    </row>
    <row r="5472" spans="1:19">
      <c r="A5472" s="264" t="s">
        <v>909</v>
      </c>
      <c r="B5472" s="265">
        <v>9880</v>
      </c>
      <c r="C5472" s="265" t="s">
        <v>7</v>
      </c>
      <c r="D5472" s="265" t="s">
        <v>4240</v>
      </c>
      <c r="E5472" s="265">
        <v>2.35</v>
      </c>
      <c r="F5472" s="265" t="s">
        <v>9</v>
      </c>
      <c r="G5472" s="265" t="s">
        <v>4347</v>
      </c>
      <c r="H5472" s="266" t="s">
        <v>4277</v>
      </c>
      <c r="I5472" s="143" t="s">
        <v>4467</v>
      </c>
      <c r="J5472" s="184">
        <f>IF(F5472="USD", E5472, E5472 * IFERROR(VLOOKUP(F5472, EXCHANGE_RATE!A:B, 2, FALSE), "Currency not found"))</f>
        <v>2.35</v>
      </c>
      <c r="K5472" s="184">
        <f t="shared" si="495"/>
        <v>2.35</v>
      </c>
      <c r="L5472" s="184">
        <f>IF(C5472="MTS", B5472, B5472 * IFERROR(VLOOKUP(C5472, 'QTY_CONVERSIONS '!A:B, 2, FALSE), "Units not  found"))</f>
        <v>9.8800000000000008</v>
      </c>
      <c r="M5472" s="185">
        <f t="shared" si="496"/>
        <v>23218</v>
      </c>
      <c r="N5472" s="143" t="str">
        <f>IFERROR(VLOOKUP(D5472, Product_Category!A:B, 2, FALSE), "Uncategorized")</f>
        <v>MCC</v>
      </c>
      <c r="O5472" s="186">
        <f t="shared" si="494"/>
        <v>2350</v>
      </c>
      <c r="P5472" s="185">
        <f t="shared" si="497"/>
        <v>23218.000000000004</v>
      </c>
      <c r="Q5472" s="143">
        <v>2024</v>
      </c>
      <c r="R5472" s="143" t="str">
        <f>IFERROR(VLOOKUP(G5472,'SOURCE COMPANY'!A:B, 2, FALSE), "")</f>
        <v>N B ENTREPRENEURS</v>
      </c>
      <c r="S5472" s="143" t="str">
        <f>IFERROR(VLOOKUP(H5472,'CUSTOMER NAME'!A:B, 2, FALSE), "")</f>
        <v>TO THE ORDER OF</v>
      </c>
    </row>
    <row r="5473" spans="1:19">
      <c r="A5473" s="264" t="s">
        <v>909</v>
      </c>
      <c r="B5473" s="265">
        <v>1000</v>
      </c>
      <c r="C5473" s="265" t="s">
        <v>7</v>
      </c>
      <c r="D5473" s="265" t="s">
        <v>3897</v>
      </c>
      <c r="E5473" s="265">
        <v>4.25</v>
      </c>
      <c r="F5473" s="265" t="s">
        <v>9</v>
      </c>
      <c r="G5473" s="265" t="s">
        <v>4348</v>
      </c>
      <c r="H5473" s="266" t="s">
        <v>4277</v>
      </c>
      <c r="I5473" s="143" t="s">
        <v>4467</v>
      </c>
      <c r="J5473" s="184">
        <f>IF(F5473="USD", E5473, E5473 * IFERROR(VLOOKUP(F5473, EXCHANGE_RATE!A:B, 2, FALSE), "Currency not found"))</f>
        <v>4.25</v>
      </c>
      <c r="K5473" s="184">
        <f t="shared" si="495"/>
        <v>4.25</v>
      </c>
      <c r="L5473" s="184">
        <f>IF(C5473="MTS", B5473, B5473 * IFERROR(VLOOKUP(C5473, 'QTY_CONVERSIONS '!A:B, 2, FALSE), "Units not  found"))</f>
        <v>1</v>
      </c>
      <c r="M5473" s="185">
        <f t="shared" si="496"/>
        <v>4250</v>
      </c>
      <c r="N5473" s="143" t="str">
        <f>IFERROR(VLOOKUP(D5473, Product_Category!A:B, 2, FALSE), "Uncategorized")</f>
        <v>CROSCARMELLOSE SODIUM</v>
      </c>
      <c r="O5473" s="186">
        <f t="shared" si="494"/>
        <v>4250</v>
      </c>
      <c r="P5473" s="185">
        <f t="shared" si="497"/>
        <v>4250</v>
      </c>
      <c r="Q5473" s="143">
        <v>2024</v>
      </c>
      <c r="R5473" s="143" t="str">
        <f>IFERROR(VLOOKUP(G5473,'SOURCE COMPANY'!A:B, 2, FALSE), "")</f>
        <v>GRADIENT PHARMA</v>
      </c>
      <c r="S5473" s="143" t="str">
        <f>IFERROR(VLOOKUP(H5473,'CUSTOMER NAME'!A:B, 2, FALSE), "")</f>
        <v>TO THE ORDER OF</v>
      </c>
    </row>
    <row r="5474" spans="1:19">
      <c r="A5474" s="264" t="s">
        <v>909</v>
      </c>
      <c r="B5474" s="265">
        <v>1500</v>
      </c>
      <c r="C5474" s="265" t="s">
        <v>7</v>
      </c>
      <c r="D5474" s="265" t="s">
        <v>611</v>
      </c>
      <c r="E5474" s="265">
        <v>2.5</v>
      </c>
      <c r="F5474" s="265" t="s">
        <v>9</v>
      </c>
      <c r="G5474" s="265" t="s">
        <v>4348</v>
      </c>
      <c r="H5474" s="266" t="s">
        <v>4277</v>
      </c>
      <c r="I5474" s="143" t="s">
        <v>4467</v>
      </c>
      <c r="J5474" s="184">
        <f>IF(F5474="USD", E5474, E5474 * IFERROR(VLOOKUP(F5474, EXCHANGE_RATE!A:B, 2, FALSE), "Currency not found"))</f>
        <v>2.5</v>
      </c>
      <c r="K5474" s="184">
        <f t="shared" si="495"/>
        <v>2.5</v>
      </c>
      <c r="L5474" s="184">
        <f>IF(C5474="MTS", B5474, B5474 * IFERROR(VLOOKUP(C5474, 'QTY_CONVERSIONS '!A:B, 2, FALSE), "Units not  found"))</f>
        <v>1.5</v>
      </c>
      <c r="M5474" s="185">
        <f t="shared" si="496"/>
        <v>3750</v>
      </c>
      <c r="N5474" s="143" t="str">
        <f>IFERROR(VLOOKUP(D5474, Product_Category!A:B, 2, FALSE), "Uncategorized")</f>
        <v>MCC</v>
      </c>
      <c r="O5474" s="186">
        <f t="shared" si="494"/>
        <v>2500</v>
      </c>
      <c r="P5474" s="185">
        <f t="shared" si="497"/>
        <v>3750</v>
      </c>
      <c r="Q5474" s="143">
        <v>2024</v>
      </c>
      <c r="R5474" s="143" t="str">
        <f>IFERROR(VLOOKUP(G5474,'SOURCE COMPANY'!A:B, 2, FALSE), "")</f>
        <v>GRADIENT PHARMA</v>
      </c>
      <c r="S5474" s="143" t="str">
        <f>IFERROR(VLOOKUP(H5474,'CUSTOMER NAME'!A:B, 2, FALSE), "")</f>
        <v>TO THE ORDER OF</v>
      </c>
    </row>
    <row r="5475" spans="1:19">
      <c r="A5475" s="264" t="s">
        <v>909</v>
      </c>
      <c r="B5475" s="265">
        <v>1500</v>
      </c>
      <c r="C5475" s="265" t="s">
        <v>7</v>
      </c>
      <c r="D5475" s="265" t="s">
        <v>769</v>
      </c>
      <c r="E5475" s="265">
        <v>2.5</v>
      </c>
      <c r="F5475" s="265" t="s">
        <v>9</v>
      </c>
      <c r="G5475" s="265" t="s">
        <v>4348</v>
      </c>
      <c r="H5475" s="266" t="s">
        <v>4277</v>
      </c>
      <c r="I5475" s="143" t="s">
        <v>4467</v>
      </c>
      <c r="J5475" s="184">
        <f>IF(F5475="USD", E5475, E5475 * IFERROR(VLOOKUP(F5475, EXCHANGE_RATE!A:B, 2, FALSE), "Currency not found"))</f>
        <v>2.5</v>
      </c>
      <c r="K5475" s="184">
        <f t="shared" si="495"/>
        <v>2.5</v>
      </c>
      <c r="L5475" s="184">
        <f>IF(C5475="MTS", B5475, B5475 * IFERROR(VLOOKUP(C5475, 'QTY_CONVERSIONS '!A:B, 2, FALSE), "Units not  found"))</f>
        <v>1.5</v>
      </c>
      <c r="M5475" s="185">
        <f t="shared" si="496"/>
        <v>3750</v>
      </c>
      <c r="N5475" s="143" t="str">
        <f>IFERROR(VLOOKUP(D5475, Product_Category!A:B, 2, FALSE), "Uncategorized")</f>
        <v>MCC</v>
      </c>
      <c r="O5475" s="186">
        <f t="shared" si="494"/>
        <v>2500</v>
      </c>
      <c r="P5475" s="185">
        <f t="shared" si="497"/>
        <v>3750</v>
      </c>
      <c r="Q5475" s="143">
        <v>2024</v>
      </c>
      <c r="R5475" s="143" t="str">
        <f>IFERROR(VLOOKUP(G5475,'SOURCE COMPANY'!A:B, 2, FALSE), "")</f>
        <v>GRADIENT PHARMA</v>
      </c>
      <c r="S5475" s="143" t="str">
        <f>IFERROR(VLOOKUP(H5475,'CUSTOMER NAME'!A:B, 2, FALSE), "")</f>
        <v>TO THE ORDER OF</v>
      </c>
    </row>
    <row r="5476" spans="1:19">
      <c r="A5476" s="264" t="s">
        <v>909</v>
      </c>
      <c r="B5476" s="265">
        <v>1000</v>
      </c>
      <c r="C5476" s="265" t="s">
        <v>7</v>
      </c>
      <c r="D5476" s="265" t="s">
        <v>173</v>
      </c>
      <c r="E5476" s="265">
        <v>1.6</v>
      </c>
      <c r="F5476" s="265" t="s">
        <v>9</v>
      </c>
      <c r="G5476" s="265" t="s">
        <v>4348</v>
      </c>
      <c r="H5476" s="266" t="s">
        <v>4277</v>
      </c>
      <c r="I5476" s="143" t="s">
        <v>4467</v>
      </c>
      <c r="J5476" s="184">
        <f>IF(F5476="USD", E5476, E5476 * IFERROR(VLOOKUP(F5476, EXCHANGE_RATE!A:B, 2, FALSE), "Currency not found"))</f>
        <v>1.6</v>
      </c>
      <c r="K5476" s="184">
        <f t="shared" si="495"/>
        <v>1.6</v>
      </c>
      <c r="L5476" s="184">
        <f>IF(C5476="MTS", B5476, B5476 * IFERROR(VLOOKUP(C5476, 'QTY_CONVERSIONS '!A:B, 2, FALSE), "Units not  found"))</f>
        <v>1</v>
      </c>
      <c r="M5476" s="185">
        <f t="shared" si="496"/>
        <v>1600</v>
      </c>
      <c r="N5476" s="143" t="str">
        <f>IFERROR(VLOOKUP(D5476, Product_Category!A:B, 2, FALSE), "Uncategorized")</f>
        <v>SSG</v>
      </c>
      <c r="O5476" s="186">
        <f t="shared" si="494"/>
        <v>1600</v>
      </c>
      <c r="P5476" s="185">
        <f t="shared" si="497"/>
        <v>1600</v>
      </c>
      <c r="Q5476" s="143">
        <v>2024</v>
      </c>
      <c r="R5476" s="143" t="str">
        <f>IFERROR(VLOOKUP(G5476,'SOURCE COMPANY'!A:B, 2, FALSE), "")</f>
        <v>GRADIENT PHARMA</v>
      </c>
      <c r="S5476" s="143" t="str">
        <f>IFERROR(VLOOKUP(H5476,'CUSTOMER NAME'!A:B, 2, FALSE), "")</f>
        <v>TO THE ORDER OF</v>
      </c>
    </row>
    <row r="5477" spans="1:19">
      <c r="A5477" s="264" t="s">
        <v>909</v>
      </c>
      <c r="B5477" s="265">
        <v>1000</v>
      </c>
      <c r="C5477" s="265" t="s">
        <v>7</v>
      </c>
      <c r="D5477" s="265" t="s">
        <v>798</v>
      </c>
      <c r="E5477" s="265">
        <v>3.5</v>
      </c>
      <c r="F5477" s="265" t="s">
        <v>9</v>
      </c>
      <c r="G5477" s="265" t="s">
        <v>4349</v>
      </c>
      <c r="H5477" s="266" t="s">
        <v>4277</v>
      </c>
      <c r="I5477" s="143" t="s">
        <v>4467</v>
      </c>
      <c r="J5477" s="184">
        <f>IF(F5477="USD", E5477, E5477 * IFERROR(VLOOKUP(F5477, EXCHANGE_RATE!A:B, 2, FALSE), "Currency not found"))</f>
        <v>3.5</v>
      </c>
      <c r="K5477" s="184">
        <f t="shared" si="495"/>
        <v>3.5</v>
      </c>
      <c r="L5477" s="184">
        <f>IF(C5477="MTS", B5477, B5477 * IFERROR(VLOOKUP(C5477, 'QTY_CONVERSIONS '!A:B, 2, FALSE), "Units not  found"))</f>
        <v>1</v>
      </c>
      <c r="M5477" s="185">
        <f t="shared" si="496"/>
        <v>3500</v>
      </c>
      <c r="N5477" s="143" t="str">
        <f>IFERROR(VLOOKUP(D5477, Product_Category!A:B, 2, FALSE), "Uncategorized")</f>
        <v>CMC</v>
      </c>
      <c r="O5477" s="186">
        <f t="shared" si="494"/>
        <v>3500</v>
      </c>
      <c r="P5477" s="185">
        <f t="shared" si="497"/>
        <v>3500</v>
      </c>
      <c r="Q5477" s="143">
        <v>2024</v>
      </c>
      <c r="R5477" s="143" t="str">
        <f>IFERROR(VLOOKUP(G5477,'SOURCE COMPANY'!A:B, 2, FALSE), "")</f>
        <v>SANJAY CHEMICALS</v>
      </c>
      <c r="S5477" s="143" t="str">
        <f>IFERROR(VLOOKUP(H5477,'CUSTOMER NAME'!A:B, 2, FALSE), "")</f>
        <v>TO THE ORDER OF</v>
      </c>
    </row>
    <row r="5478" spans="1:19">
      <c r="A5478" s="264" t="s">
        <v>909</v>
      </c>
      <c r="B5478" s="265">
        <v>300</v>
      </c>
      <c r="C5478" s="265" t="s">
        <v>7</v>
      </c>
      <c r="D5478" s="265" t="s">
        <v>798</v>
      </c>
      <c r="E5478" s="265">
        <v>3.1</v>
      </c>
      <c r="F5478" s="265" t="s">
        <v>9</v>
      </c>
      <c r="G5478" s="265" t="s">
        <v>4349</v>
      </c>
      <c r="H5478" s="266" t="s">
        <v>4277</v>
      </c>
      <c r="I5478" s="143" t="s">
        <v>4467</v>
      </c>
      <c r="J5478" s="184">
        <f>IF(F5478="USD", E5478, E5478 * IFERROR(VLOOKUP(F5478, EXCHANGE_RATE!A:B, 2, FALSE), "Currency not found"))</f>
        <v>3.1</v>
      </c>
      <c r="K5478" s="184">
        <f t="shared" si="495"/>
        <v>3.1</v>
      </c>
      <c r="L5478" s="184">
        <f>IF(C5478="MTS", B5478, B5478 * IFERROR(VLOOKUP(C5478, 'QTY_CONVERSIONS '!A:B, 2, FALSE), "Units not  found"))</f>
        <v>0.3</v>
      </c>
      <c r="M5478" s="185">
        <f t="shared" si="496"/>
        <v>930</v>
      </c>
      <c r="N5478" s="143" t="str">
        <f>IFERROR(VLOOKUP(D5478, Product_Category!A:B, 2, FALSE), "Uncategorized")</f>
        <v>CMC</v>
      </c>
      <c r="O5478" s="186">
        <f t="shared" si="494"/>
        <v>3100</v>
      </c>
      <c r="P5478" s="185">
        <f t="shared" si="497"/>
        <v>930</v>
      </c>
      <c r="Q5478" s="143">
        <v>2024</v>
      </c>
      <c r="R5478" s="143" t="str">
        <f>IFERROR(VLOOKUP(G5478,'SOURCE COMPANY'!A:B, 2, FALSE), "")</f>
        <v>SANJAY CHEMICALS</v>
      </c>
      <c r="S5478" s="143" t="str">
        <f>IFERROR(VLOOKUP(H5478,'CUSTOMER NAME'!A:B, 2, FALSE), "")</f>
        <v>TO THE ORDER OF</v>
      </c>
    </row>
    <row r="5479" spans="1:19">
      <c r="A5479" s="264" t="s">
        <v>909</v>
      </c>
      <c r="B5479" s="265">
        <v>6000</v>
      </c>
      <c r="C5479" s="265" t="s">
        <v>7</v>
      </c>
      <c r="D5479" s="265" t="s">
        <v>798</v>
      </c>
      <c r="E5479" s="265">
        <v>2.52</v>
      </c>
      <c r="F5479" s="265" t="s">
        <v>9</v>
      </c>
      <c r="G5479" s="265" t="s">
        <v>4349</v>
      </c>
      <c r="H5479" s="266" t="s">
        <v>4277</v>
      </c>
      <c r="I5479" s="143" t="s">
        <v>4467</v>
      </c>
      <c r="J5479" s="184">
        <f>IF(F5479="USD", E5479, E5479 * IFERROR(VLOOKUP(F5479, EXCHANGE_RATE!A:B, 2, FALSE), "Currency not found"))</f>
        <v>2.52</v>
      </c>
      <c r="K5479" s="184">
        <f t="shared" si="495"/>
        <v>2.52</v>
      </c>
      <c r="L5479" s="184">
        <f>IF(C5479="MTS", B5479, B5479 * IFERROR(VLOOKUP(C5479, 'QTY_CONVERSIONS '!A:B, 2, FALSE), "Units not  found"))</f>
        <v>6</v>
      </c>
      <c r="M5479" s="185">
        <f t="shared" si="496"/>
        <v>15120</v>
      </c>
      <c r="N5479" s="143" t="str">
        <f>IFERROR(VLOOKUP(D5479, Product_Category!A:B, 2, FALSE), "Uncategorized")</f>
        <v>CMC</v>
      </c>
      <c r="O5479" s="186">
        <f t="shared" si="494"/>
        <v>2520</v>
      </c>
      <c r="P5479" s="185">
        <f t="shared" si="497"/>
        <v>15120</v>
      </c>
      <c r="Q5479" s="143">
        <v>2024</v>
      </c>
      <c r="R5479" s="143" t="str">
        <f>IFERROR(VLOOKUP(G5479,'SOURCE COMPANY'!A:B, 2, FALSE), "")</f>
        <v>SANJAY CHEMICALS</v>
      </c>
      <c r="S5479" s="143" t="str">
        <f>IFERROR(VLOOKUP(H5479,'CUSTOMER NAME'!A:B, 2, FALSE), "")</f>
        <v>TO THE ORDER OF</v>
      </c>
    </row>
    <row r="5480" spans="1:19">
      <c r="A5480" s="267" t="s">
        <v>909</v>
      </c>
      <c r="B5480" s="268">
        <v>1000</v>
      </c>
      <c r="C5480" s="268" t="s">
        <v>7</v>
      </c>
      <c r="D5480" s="268" t="s">
        <v>1994</v>
      </c>
      <c r="E5480" s="268">
        <v>2.52</v>
      </c>
      <c r="F5480" s="268" t="s">
        <v>9</v>
      </c>
      <c r="G5480" s="268" t="s">
        <v>4349</v>
      </c>
      <c r="H5480" s="269" t="s">
        <v>4277</v>
      </c>
      <c r="I5480" s="143" t="s">
        <v>4467</v>
      </c>
      <c r="J5480" s="184">
        <f>IF(F5480="USD", E5480, E5480 * IFERROR(VLOOKUP(F5480, EXCHANGE_RATE!A:B, 2, FALSE), "Currency not found"))</f>
        <v>2.52</v>
      </c>
      <c r="K5480" s="184">
        <f t="shared" si="495"/>
        <v>2.52</v>
      </c>
      <c r="L5480" s="184">
        <f>IF(C5480="MTS", B5480, B5480 * IFERROR(VLOOKUP(C5480, 'QTY_CONVERSIONS '!A:B, 2, FALSE), "Units not  found"))</f>
        <v>1</v>
      </c>
      <c r="M5480" s="185">
        <f t="shared" si="496"/>
        <v>2520</v>
      </c>
      <c r="N5480" s="143" t="str">
        <f>IFERROR(VLOOKUP(D5480, Product_Category!A:B, 2, FALSE), "Uncategorized")</f>
        <v>MCC</v>
      </c>
      <c r="O5480" s="186">
        <f t="shared" si="494"/>
        <v>2520</v>
      </c>
      <c r="P5480" s="185">
        <f t="shared" si="497"/>
        <v>2520</v>
      </c>
      <c r="Q5480" s="143">
        <v>2024</v>
      </c>
      <c r="R5480" s="143" t="str">
        <f>IFERROR(VLOOKUP(G5480,'SOURCE COMPANY'!A:B, 2, FALSE), "")</f>
        <v>SANJAY CHEMICALS</v>
      </c>
      <c r="S5480" s="143" t="str">
        <f>IFERROR(VLOOKUP(H5480,'CUSTOMER NAME'!A:B, 2, FALSE), "")</f>
        <v>TO THE ORDER OF</v>
      </c>
    </row>
    <row r="5481" spans="1:19">
      <c r="A5481" s="264" t="s">
        <v>1242</v>
      </c>
      <c r="B5481" s="265">
        <v>2000</v>
      </c>
      <c r="C5481" s="265" t="s">
        <v>7</v>
      </c>
      <c r="D5481" s="265" t="s">
        <v>798</v>
      </c>
      <c r="E5481" s="265">
        <v>4.3600000000000003</v>
      </c>
      <c r="F5481" s="265" t="s">
        <v>9</v>
      </c>
      <c r="G5481" s="265" t="s">
        <v>4350</v>
      </c>
      <c r="H5481" s="266" t="s">
        <v>4351</v>
      </c>
      <c r="I5481" s="143" t="s">
        <v>4467</v>
      </c>
      <c r="J5481" s="184">
        <f>IF(F5481="USD", E5481, E5481 * IFERROR(VLOOKUP(F5481, EXCHANGE_RATE!A:B, 2, FALSE), "Currency not found"))</f>
        <v>4.3600000000000003</v>
      </c>
      <c r="K5481" s="184">
        <f t="shared" si="495"/>
        <v>4.3600000000000003</v>
      </c>
      <c r="L5481" s="184">
        <f>IF(C5481="MTS", B5481, B5481 * IFERROR(VLOOKUP(C5481, 'QTY_CONVERSIONS '!A:B, 2, FALSE), "Units not  found"))</f>
        <v>2</v>
      </c>
      <c r="M5481" s="185">
        <f t="shared" si="496"/>
        <v>8720</v>
      </c>
      <c r="N5481" s="143" t="str">
        <f>IFERROR(VLOOKUP(D5481, Product_Category!A:B, 2, FALSE), "Uncategorized")</f>
        <v>CMC</v>
      </c>
      <c r="O5481" s="186">
        <f t="shared" si="494"/>
        <v>4360</v>
      </c>
      <c r="P5481" s="185">
        <f t="shared" si="497"/>
        <v>8720</v>
      </c>
      <c r="Q5481" s="143">
        <v>2024</v>
      </c>
      <c r="R5481" s="143" t="str">
        <f>IFERROR(VLOOKUP(G5481,'SOURCE COMPANY'!A:B, 2, FALSE), "")</f>
        <v>Bhasya International</v>
      </c>
      <c r="S5481" s="143" t="str">
        <f>IFERROR(VLOOKUP(H5481,'CUSTOMER NAME'!A:B, 2, FALSE), "")</f>
        <v>Automobiles Transportation Service</v>
      </c>
    </row>
    <row r="5482" spans="1:19">
      <c r="A5482" s="264" t="s">
        <v>1242</v>
      </c>
      <c r="B5482" s="265">
        <v>2000</v>
      </c>
      <c r="C5482" s="265" t="s">
        <v>7</v>
      </c>
      <c r="D5482" s="265" t="s">
        <v>4241</v>
      </c>
      <c r="E5482" s="265">
        <v>4.25</v>
      </c>
      <c r="F5482" s="265" t="s">
        <v>9</v>
      </c>
      <c r="G5482" s="265" t="s">
        <v>4279</v>
      </c>
      <c r="H5482" s="266" t="s">
        <v>4277</v>
      </c>
      <c r="I5482" s="143" t="s">
        <v>4467</v>
      </c>
      <c r="J5482" s="184">
        <f>IF(F5482="USD", E5482, E5482 * IFERROR(VLOOKUP(F5482, EXCHANGE_RATE!A:B, 2, FALSE), "Currency not found"))</f>
        <v>4.25</v>
      </c>
      <c r="K5482" s="184">
        <f t="shared" si="495"/>
        <v>4.25</v>
      </c>
      <c r="L5482" s="184">
        <f>IF(C5482="MTS", B5482, B5482 * IFERROR(VLOOKUP(C5482, 'QTY_CONVERSIONS '!A:B, 2, FALSE), "Units not  found"))</f>
        <v>2</v>
      </c>
      <c r="M5482" s="185">
        <f t="shared" si="496"/>
        <v>8500</v>
      </c>
      <c r="N5482" s="143" t="str">
        <f>IFERROR(VLOOKUP(D5482, Product_Category!A:B, 2, FALSE), "Uncategorized")</f>
        <v>MCC</v>
      </c>
      <c r="O5482" s="186">
        <f t="shared" si="494"/>
        <v>4250</v>
      </c>
      <c r="P5482" s="185">
        <f t="shared" si="497"/>
        <v>8500</v>
      </c>
      <c r="Q5482" s="143">
        <v>2024</v>
      </c>
      <c r="R5482" s="143" t="str">
        <f>IFERROR(VLOOKUP(G5482,'SOURCE COMPANY'!A:B, 2, FALSE), "")</f>
        <v>Sigachi Industries limited</v>
      </c>
      <c r="S5482" s="143" t="str">
        <f>IFERROR(VLOOKUP(H5482,'CUSTOMER NAME'!A:B, 2, FALSE), "")</f>
        <v>TO THE ORDER OF</v>
      </c>
    </row>
    <row r="5483" spans="1:19">
      <c r="A5483" s="264" t="s">
        <v>1242</v>
      </c>
      <c r="B5483" s="265">
        <v>3000</v>
      </c>
      <c r="C5483" s="265" t="s">
        <v>7</v>
      </c>
      <c r="D5483" s="265" t="s">
        <v>4106</v>
      </c>
      <c r="E5483" s="265">
        <v>2.69</v>
      </c>
      <c r="F5483" s="265" t="s">
        <v>9</v>
      </c>
      <c r="G5483" s="265" t="s">
        <v>4279</v>
      </c>
      <c r="H5483" s="266" t="s">
        <v>4277</v>
      </c>
      <c r="I5483" s="143" t="s">
        <v>4467</v>
      </c>
      <c r="J5483" s="184">
        <f>IF(F5483="USD", E5483, E5483 * IFERROR(VLOOKUP(F5483, EXCHANGE_RATE!A:B, 2, FALSE), "Currency not found"))</f>
        <v>2.69</v>
      </c>
      <c r="K5483" s="184">
        <f t="shared" si="495"/>
        <v>2.69</v>
      </c>
      <c r="L5483" s="184">
        <f>IF(C5483="MTS", B5483, B5483 * IFERROR(VLOOKUP(C5483, 'QTY_CONVERSIONS '!A:B, 2, FALSE), "Units not  found"))</f>
        <v>3</v>
      </c>
      <c r="M5483" s="185">
        <f t="shared" si="496"/>
        <v>8070</v>
      </c>
      <c r="N5483" s="143" t="str">
        <f>IFERROR(VLOOKUP(D5483, Product_Category!A:B, 2, FALSE), "Uncategorized")</f>
        <v>MCC</v>
      </c>
      <c r="O5483" s="186">
        <f t="shared" si="494"/>
        <v>2690</v>
      </c>
      <c r="P5483" s="185">
        <f t="shared" si="497"/>
        <v>8070</v>
      </c>
      <c r="Q5483" s="143">
        <v>2024</v>
      </c>
      <c r="R5483" s="143" t="str">
        <f>IFERROR(VLOOKUP(G5483,'SOURCE COMPANY'!A:B, 2, FALSE), "")</f>
        <v>Sigachi Industries limited</v>
      </c>
      <c r="S5483" s="143" t="str">
        <f>IFERROR(VLOOKUP(H5483,'CUSTOMER NAME'!A:B, 2, FALSE), "")</f>
        <v>TO THE ORDER OF</v>
      </c>
    </row>
    <row r="5484" spans="1:19">
      <c r="A5484" s="264" t="s">
        <v>1242</v>
      </c>
      <c r="B5484" s="265">
        <v>12000</v>
      </c>
      <c r="C5484" s="265" t="s">
        <v>7</v>
      </c>
      <c r="D5484" s="265" t="s">
        <v>4107</v>
      </c>
      <c r="E5484" s="265">
        <v>2.69</v>
      </c>
      <c r="F5484" s="265" t="s">
        <v>9</v>
      </c>
      <c r="G5484" s="265" t="s">
        <v>4279</v>
      </c>
      <c r="H5484" s="266" t="s">
        <v>4277</v>
      </c>
      <c r="I5484" s="143" t="s">
        <v>4467</v>
      </c>
      <c r="J5484" s="184">
        <f>IF(F5484="USD", E5484, E5484 * IFERROR(VLOOKUP(F5484, EXCHANGE_RATE!A:B, 2, FALSE), "Currency not found"))</f>
        <v>2.69</v>
      </c>
      <c r="K5484" s="184">
        <f t="shared" si="495"/>
        <v>2.69</v>
      </c>
      <c r="L5484" s="184">
        <f>IF(C5484="MTS", B5484, B5484 * IFERROR(VLOOKUP(C5484, 'QTY_CONVERSIONS '!A:B, 2, FALSE), "Units not  found"))</f>
        <v>12</v>
      </c>
      <c r="M5484" s="185">
        <f t="shared" si="496"/>
        <v>32280</v>
      </c>
      <c r="N5484" s="143" t="str">
        <f>IFERROR(VLOOKUP(D5484, Product_Category!A:B, 2, FALSE), "Uncategorized")</f>
        <v>MCC</v>
      </c>
      <c r="O5484" s="186">
        <f t="shared" si="494"/>
        <v>2690</v>
      </c>
      <c r="P5484" s="185">
        <f t="shared" si="497"/>
        <v>32280</v>
      </c>
      <c r="Q5484" s="143">
        <v>2024</v>
      </c>
      <c r="R5484" s="143" t="str">
        <f>IFERROR(VLOOKUP(G5484,'SOURCE COMPANY'!A:B, 2, FALSE), "")</f>
        <v>Sigachi Industries limited</v>
      </c>
      <c r="S5484" s="143" t="str">
        <f>IFERROR(VLOOKUP(H5484,'CUSTOMER NAME'!A:B, 2, FALSE), "")</f>
        <v>TO THE ORDER OF</v>
      </c>
    </row>
    <row r="5485" spans="1:19">
      <c r="A5485" s="264" t="s">
        <v>1242</v>
      </c>
      <c r="B5485" s="265">
        <v>1000</v>
      </c>
      <c r="C5485" s="265" t="s">
        <v>7</v>
      </c>
      <c r="D5485" s="265" t="s">
        <v>4242</v>
      </c>
      <c r="E5485" s="265">
        <v>3.75</v>
      </c>
      <c r="F5485" s="265" t="s">
        <v>9</v>
      </c>
      <c r="G5485" s="265" t="s">
        <v>4279</v>
      </c>
      <c r="H5485" s="266" t="s">
        <v>4277</v>
      </c>
      <c r="I5485" s="143" t="s">
        <v>4467</v>
      </c>
      <c r="J5485" s="184">
        <f>IF(F5485="USD", E5485, E5485 * IFERROR(VLOOKUP(F5485, EXCHANGE_RATE!A:B, 2, FALSE), "Currency not found"))</f>
        <v>3.75</v>
      </c>
      <c r="K5485" s="184">
        <f t="shared" si="495"/>
        <v>3.75</v>
      </c>
      <c r="L5485" s="184">
        <f>IF(C5485="MTS", B5485, B5485 * IFERROR(VLOOKUP(C5485, 'QTY_CONVERSIONS '!A:B, 2, FALSE), "Units not  found"))</f>
        <v>1</v>
      </c>
      <c r="M5485" s="185">
        <f t="shared" si="496"/>
        <v>3750</v>
      </c>
      <c r="N5485" s="143" t="str">
        <f>IFERROR(VLOOKUP(D5485, Product_Category!A:B, 2, FALSE), "Uncategorized")</f>
        <v>MCC</v>
      </c>
      <c r="O5485" s="186">
        <f t="shared" si="494"/>
        <v>3750</v>
      </c>
      <c r="P5485" s="185">
        <f t="shared" si="497"/>
        <v>3750</v>
      </c>
      <c r="Q5485" s="143">
        <v>2024</v>
      </c>
      <c r="R5485" s="143" t="str">
        <f>IFERROR(VLOOKUP(G5485,'SOURCE COMPANY'!A:B, 2, FALSE), "")</f>
        <v>Sigachi Industries limited</v>
      </c>
      <c r="S5485" s="143" t="str">
        <f>IFERROR(VLOOKUP(H5485,'CUSTOMER NAME'!A:B, 2, FALSE), "")</f>
        <v>TO THE ORDER OF</v>
      </c>
    </row>
    <row r="5486" spans="1:19">
      <c r="A5486" s="264" t="s">
        <v>1242</v>
      </c>
      <c r="B5486" s="265">
        <v>1000</v>
      </c>
      <c r="C5486" s="265" t="s">
        <v>7</v>
      </c>
      <c r="D5486" s="265" t="s">
        <v>3897</v>
      </c>
      <c r="E5486" s="265">
        <v>6.44</v>
      </c>
      <c r="F5486" s="265" t="s">
        <v>9</v>
      </c>
      <c r="G5486" s="265" t="s">
        <v>4279</v>
      </c>
      <c r="H5486" s="266" t="s">
        <v>4277</v>
      </c>
      <c r="I5486" s="143" t="s">
        <v>4467</v>
      </c>
      <c r="J5486" s="184">
        <f>IF(F5486="USD", E5486, E5486 * IFERROR(VLOOKUP(F5486, EXCHANGE_RATE!A:B, 2, FALSE), "Currency not found"))</f>
        <v>6.44</v>
      </c>
      <c r="K5486" s="184">
        <f t="shared" si="495"/>
        <v>6.44</v>
      </c>
      <c r="L5486" s="184">
        <f>IF(C5486="MTS", B5486, B5486 * IFERROR(VLOOKUP(C5486, 'QTY_CONVERSIONS '!A:B, 2, FALSE), "Units not  found"))</f>
        <v>1</v>
      </c>
      <c r="M5486" s="185">
        <f t="shared" si="496"/>
        <v>6440</v>
      </c>
      <c r="N5486" s="143" t="str">
        <f>IFERROR(VLOOKUP(D5486, Product_Category!A:B, 2, FALSE), "Uncategorized")</f>
        <v>CROSCARMELLOSE SODIUM</v>
      </c>
      <c r="O5486" s="186">
        <f t="shared" si="494"/>
        <v>6440</v>
      </c>
      <c r="P5486" s="185">
        <f t="shared" si="497"/>
        <v>6440</v>
      </c>
      <c r="Q5486" s="143">
        <v>2024</v>
      </c>
      <c r="R5486" s="143" t="str">
        <f>IFERROR(VLOOKUP(G5486,'SOURCE COMPANY'!A:B, 2, FALSE), "")</f>
        <v>Sigachi Industries limited</v>
      </c>
      <c r="S5486" s="143" t="str">
        <f>IFERROR(VLOOKUP(H5486,'CUSTOMER NAME'!A:B, 2, FALSE), "")</f>
        <v>TO THE ORDER OF</v>
      </c>
    </row>
    <row r="5487" spans="1:19">
      <c r="A5487" s="264" t="s">
        <v>1242</v>
      </c>
      <c r="B5487" s="265">
        <v>250</v>
      </c>
      <c r="C5487" s="265" t="s">
        <v>7</v>
      </c>
      <c r="D5487" s="265" t="s">
        <v>1994</v>
      </c>
      <c r="E5487" s="265">
        <v>11</v>
      </c>
      <c r="F5487" s="265" t="s">
        <v>9</v>
      </c>
      <c r="G5487" s="265" t="s">
        <v>4276</v>
      </c>
      <c r="H5487" s="266" t="s">
        <v>4277</v>
      </c>
      <c r="I5487" s="143" t="s">
        <v>4467</v>
      </c>
      <c r="J5487" s="184">
        <f>IF(F5487="USD", E5487, E5487 * IFERROR(VLOOKUP(F5487, EXCHANGE_RATE!A:B, 2, FALSE), "Currency not found"))</f>
        <v>11</v>
      </c>
      <c r="K5487" s="184">
        <f t="shared" si="495"/>
        <v>11</v>
      </c>
      <c r="L5487" s="184">
        <f>IF(C5487="MTS", B5487, B5487 * IFERROR(VLOOKUP(C5487, 'QTY_CONVERSIONS '!A:B, 2, FALSE), "Units not  found"))</f>
        <v>0.25</v>
      </c>
      <c r="M5487" s="185">
        <f t="shared" si="496"/>
        <v>2750</v>
      </c>
      <c r="N5487" s="143" t="str">
        <f>IFERROR(VLOOKUP(D5487, Product_Category!A:B, 2, FALSE), "Uncategorized")</f>
        <v>MCC</v>
      </c>
      <c r="O5487" s="186">
        <f t="shared" si="494"/>
        <v>11000</v>
      </c>
      <c r="P5487" s="185">
        <f t="shared" si="497"/>
        <v>2750</v>
      </c>
      <c r="Q5487" s="143">
        <v>2024</v>
      </c>
      <c r="R5487" s="143" t="str">
        <f>IFERROR(VLOOKUP(G5487,'SOURCE COMPANY'!A:B, 2, FALSE), "")</f>
        <v>GEMINI EXPORTS</v>
      </c>
      <c r="S5487" s="143" t="str">
        <f>IFERROR(VLOOKUP(H5487,'CUSTOMER NAME'!A:B, 2, FALSE), "")</f>
        <v>TO THE ORDER OF</v>
      </c>
    </row>
    <row r="5488" spans="1:19">
      <c r="A5488" s="264" t="s">
        <v>1242</v>
      </c>
      <c r="B5488" s="265">
        <v>1000</v>
      </c>
      <c r="C5488" s="265" t="s">
        <v>7</v>
      </c>
      <c r="D5488" s="265" t="s">
        <v>1994</v>
      </c>
      <c r="E5488" s="265">
        <v>2.85</v>
      </c>
      <c r="F5488" s="265" t="s">
        <v>9</v>
      </c>
      <c r="G5488" s="265" t="s">
        <v>4276</v>
      </c>
      <c r="H5488" s="266" t="s">
        <v>4277</v>
      </c>
      <c r="I5488" s="143" t="s">
        <v>4467</v>
      </c>
      <c r="J5488" s="184">
        <f>IF(F5488="USD", E5488, E5488 * IFERROR(VLOOKUP(F5488, EXCHANGE_RATE!A:B, 2, FALSE), "Currency not found"))</f>
        <v>2.85</v>
      </c>
      <c r="K5488" s="184">
        <f t="shared" si="495"/>
        <v>2.85</v>
      </c>
      <c r="L5488" s="184">
        <f>IF(C5488="MTS", B5488, B5488 * IFERROR(VLOOKUP(C5488, 'QTY_CONVERSIONS '!A:B, 2, FALSE), "Units not  found"))</f>
        <v>1</v>
      </c>
      <c r="M5488" s="185">
        <f t="shared" si="496"/>
        <v>2850</v>
      </c>
      <c r="N5488" s="143" t="str">
        <f>IFERROR(VLOOKUP(D5488, Product_Category!A:B, 2, FALSE), "Uncategorized")</f>
        <v>MCC</v>
      </c>
      <c r="O5488" s="186">
        <f t="shared" si="494"/>
        <v>2850</v>
      </c>
      <c r="P5488" s="185">
        <f t="shared" si="497"/>
        <v>2850</v>
      </c>
      <c r="Q5488" s="143">
        <v>2024</v>
      </c>
      <c r="R5488" s="143" t="str">
        <f>IFERROR(VLOOKUP(G5488,'SOURCE COMPANY'!A:B, 2, FALSE), "")</f>
        <v>GEMINI EXPORTS</v>
      </c>
      <c r="S5488" s="143" t="str">
        <f>IFERROR(VLOOKUP(H5488,'CUSTOMER NAME'!A:B, 2, FALSE), "")</f>
        <v>TO THE ORDER OF</v>
      </c>
    </row>
    <row r="5489" spans="1:19">
      <c r="A5489" s="264" t="s">
        <v>1242</v>
      </c>
      <c r="B5489" s="265">
        <v>5600.0000000000009</v>
      </c>
      <c r="C5489" s="265" t="s">
        <v>7</v>
      </c>
      <c r="D5489" s="265" t="s">
        <v>4243</v>
      </c>
      <c r="E5489" s="265">
        <v>2.37</v>
      </c>
      <c r="F5489" s="265" t="s">
        <v>9</v>
      </c>
      <c r="G5489" s="265" t="s">
        <v>4294</v>
      </c>
      <c r="H5489" s="266" t="s">
        <v>4277</v>
      </c>
      <c r="I5489" s="143" t="s">
        <v>4467</v>
      </c>
      <c r="J5489" s="184">
        <f>IF(F5489="USD", E5489, E5489 * IFERROR(VLOOKUP(F5489, EXCHANGE_RATE!A:B, 2, FALSE), "Currency not found"))</f>
        <v>2.37</v>
      </c>
      <c r="K5489" s="184">
        <f t="shared" si="495"/>
        <v>2.37</v>
      </c>
      <c r="L5489" s="184">
        <f>IF(C5489="MTS", B5489, B5489 * IFERROR(VLOOKUP(C5489, 'QTY_CONVERSIONS '!A:B, 2, FALSE), "Units not  found"))</f>
        <v>5.6000000000000014</v>
      </c>
      <c r="M5489" s="185">
        <f t="shared" si="496"/>
        <v>13272.000000000004</v>
      </c>
      <c r="N5489" s="143" t="str">
        <f>IFERROR(VLOOKUP(D5489, Product_Category!A:B, 2, FALSE), "Uncategorized")</f>
        <v>MCC</v>
      </c>
      <c r="O5489" s="186">
        <f t="shared" si="494"/>
        <v>2370</v>
      </c>
      <c r="P5489" s="185">
        <f t="shared" si="497"/>
        <v>13272.000000000004</v>
      </c>
      <c r="Q5489" s="143">
        <v>2024</v>
      </c>
      <c r="R5489" s="143" t="str">
        <f>IFERROR(VLOOKUP(G5489,'SOURCE COMPANY'!A:B, 2, FALSE), "")</f>
        <v>NITIKA PHARMA</v>
      </c>
      <c r="S5489" s="143" t="str">
        <f>IFERROR(VLOOKUP(H5489,'CUSTOMER NAME'!A:B, 2, FALSE), "")</f>
        <v>TO THE ORDER OF</v>
      </c>
    </row>
    <row r="5490" spans="1:19">
      <c r="A5490" s="264" t="s">
        <v>1242</v>
      </c>
      <c r="B5490" s="265">
        <v>6800.0000000000009</v>
      </c>
      <c r="C5490" s="265" t="s">
        <v>7</v>
      </c>
      <c r="D5490" s="265" t="s">
        <v>4243</v>
      </c>
      <c r="E5490" s="265">
        <v>2.37</v>
      </c>
      <c r="F5490" s="265" t="s">
        <v>9</v>
      </c>
      <c r="G5490" s="265" t="s">
        <v>4294</v>
      </c>
      <c r="H5490" s="266" t="s">
        <v>4277</v>
      </c>
      <c r="I5490" s="143" t="s">
        <v>4467</v>
      </c>
      <c r="J5490" s="184">
        <f>IF(F5490="USD", E5490, E5490 * IFERROR(VLOOKUP(F5490, EXCHANGE_RATE!A:B, 2, FALSE), "Currency not found"))</f>
        <v>2.37</v>
      </c>
      <c r="K5490" s="184">
        <f t="shared" si="495"/>
        <v>2.37</v>
      </c>
      <c r="L5490" s="184">
        <f>IF(C5490="MTS", B5490, B5490 * IFERROR(VLOOKUP(C5490, 'QTY_CONVERSIONS '!A:B, 2, FALSE), "Units not  found"))</f>
        <v>6.8000000000000007</v>
      </c>
      <c r="M5490" s="185">
        <f t="shared" si="496"/>
        <v>16116.000000000004</v>
      </c>
      <c r="N5490" s="143" t="str">
        <f>IFERROR(VLOOKUP(D5490, Product_Category!A:B, 2, FALSE), "Uncategorized")</f>
        <v>MCC</v>
      </c>
      <c r="O5490" s="186">
        <f t="shared" si="494"/>
        <v>2370</v>
      </c>
      <c r="P5490" s="185">
        <f t="shared" si="497"/>
        <v>16116.000000000002</v>
      </c>
      <c r="Q5490" s="143">
        <v>2024</v>
      </c>
      <c r="R5490" s="143" t="str">
        <f>IFERROR(VLOOKUP(G5490,'SOURCE COMPANY'!A:B, 2, FALSE), "")</f>
        <v>NITIKA PHARMA</v>
      </c>
      <c r="S5490" s="143" t="str">
        <f>IFERROR(VLOOKUP(H5490,'CUSTOMER NAME'!A:B, 2, FALSE), "")</f>
        <v>TO THE ORDER OF</v>
      </c>
    </row>
    <row r="5491" spans="1:19">
      <c r="A5491" s="267" t="s">
        <v>1242</v>
      </c>
      <c r="B5491" s="268">
        <v>7600</v>
      </c>
      <c r="C5491" s="268" t="s">
        <v>7</v>
      </c>
      <c r="D5491" s="268" t="s">
        <v>4243</v>
      </c>
      <c r="E5491" s="268">
        <v>2.37</v>
      </c>
      <c r="F5491" s="268" t="s">
        <v>9</v>
      </c>
      <c r="G5491" s="268" t="s">
        <v>4294</v>
      </c>
      <c r="H5491" s="269" t="s">
        <v>4277</v>
      </c>
      <c r="I5491" s="143" t="s">
        <v>4467</v>
      </c>
      <c r="J5491" s="184">
        <f>IF(F5491="USD", E5491, E5491 * IFERROR(VLOOKUP(F5491, EXCHANGE_RATE!A:B, 2, FALSE), "Currency not found"))</f>
        <v>2.37</v>
      </c>
      <c r="K5491" s="184">
        <f t="shared" si="495"/>
        <v>2.37</v>
      </c>
      <c r="L5491" s="184">
        <f>IF(C5491="MTS", B5491, B5491 * IFERROR(VLOOKUP(C5491, 'QTY_CONVERSIONS '!A:B, 2, FALSE), "Units not  found"))</f>
        <v>7.6000000000000005</v>
      </c>
      <c r="M5491" s="185">
        <f t="shared" si="496"/>
        <v>18012</v>
      </c>
      <c r="N5491" s="143" t="str">
        <f>IFERROR(VLOOKUP(D5491, Product_Category!A:B, 2, FALSE), "Uncategorized")</f>
        <v>MCC</v>
      </c>
      <c r="O5491" s="186">
        <f t="shared" si="494"/>
        <v>2370</v>
      </c>
      <c r="P5491" s="185">
        <f t="shared" si="497"/>
        <v>18012</v>
      </c>
      <c r="Q5491" s="143">
        <v>2024</v>
      </c>
      <c r="R5491" s="143" t="str">
        <f>IFERROR(VLOOKUP(G5491,'SOURCE COMPANY'!A:B, 2, FALSE), "")</f>
        <v>NITIKA PHARMA</v>
      </c>
      <c r="S5491" s="143" t="str">
        <f>IFERROR(VLOOKUP(H5491,'CUSTOMER NAME'!A:B, 2, FALSE), "")</f>
        <v>TO THE ORDER OF</v>
      </c>
    </row>
    <row r="5492" spans="1:19">
      <c r="A5492" s="264" t="s">
        <v>920</v>
      </c>
      <c r="B5492" s="265">
        <v>1</v>
      </c>
      <c r="C5492" s="265" t="s">
        <v>7</v>
      </c>
      <c r="D5492" s="265" t="s">
        <v>798</v>
      </c>
      <c r="E5492" s="265">
        <v>4.74</v>
      </c>
      <c r="F5492" s="265" t="s">
        <v>9</v>
      </c>
      <c r="G5492" s="265" t="s">
        <v>4316</v>
      </c>
      <c r="H5492" s="266" t="s">
        <v>4352</v>
      </c>
      <c r="I5492" s="143" t="s">
        <v>4467</v>
      </c>
      <c r="J5492" s="184">
        <f>IF(F5492="USD", E5492, E5492 * IFERROR(VLOOKUP(F5492, EXCHANGE_RATE!A:B, 2, FALSE), "Currency not found"))</f>
        <v>4.74</v>
      </c>
      <c r="K5492" s="184">
        <f t="shared" si="495"/>
        <v>4.74</v>
      </c>
      <c r="L5492" s="184">
        <f>IF(C5492="MTS", B5492, B5492 * IFERROR(VLOOKUP(C5492, 'QTY_CONVERSIONS '!A:B, 2, FALSE), "Units not  found"))</f>
        <v>1E-3</v>
      </c>
      <c r="M5492" s="185">
        <f t="shared" si="496"/>
        <v>4.74</v>
      </c>
      <c r="N5492" s="143" t="str">
        <f>IFERROR(VLOOKUP(D5492, Product_Category!A:B, 2, FALSE), "Uncategorized")</f>
        <v>CMC</v>
      </c>
      <c r="O5492" s="186">
        <f t="shared" si="494"/>
        <v>4740</v>
      </c>
      <c r="P5492" s="185">
        <f t="shared" si="497"/>
        <v>4.74</v>
      </c>
      <c r="Q5492" s="143">
        <v>2024</v>
      </c>
      <c r="R5492" s="143" t="str">
        <f>IFERROR(VLOOKUP(G5492,'SOURCE COMPANY'!A:B, 2, FALSE), "")</f>
        <v>SISCO Research Labs</v>
      </c>
      <c r="S5492" s="143" t="str">
        <f>IFERROR(VLOOKUP(H5492,'CUSTOMER NAME'!A:B, 2, FALSE), "")</f>
        <v>Benua Sains</v>
      </c>
    </row>
    <row r="5493" spans="1:19">
      <c r="A5493" s="264" t="s">
        <v>920</v>
      </c>
      <c r="B5493" s="265">
        <v>3</v>
      </c>
      <c r="C5493" s="265" t="s">
        <v>7</v>
      </c>
      <c r="D5493" s="265" t="s">
        <v>266</v>
      </c>
      <c r="E5493" s="265">
        <v>2.76</v>
      </c>
      <c r="F5493" s="265" t="s">
        <v>9</v>
      </c>
      <c r="G5493" s="265" t="s">
        <v>4316</v>
      </c>
      <c r="H5493" s="266" t="s">
        <v>4352</v>
      </c>
      <c r="I5493" s="143" t="s">
        <v>4467</v>
      </c>
      <c r="J5493" s="184">
        <f>IF(F5493="USD", E5493, E5493 * IFERROR(VLOOKUP(F5493, EXCHANGE_RATE!A:B, 2, FALSE), "Currency not found"))</f>
        <v>2.76</v>
      </c>
      <c r="K5493" s="184">
        <f t="shared" si="495"/>
        <v>2.76</v>
      </c>
      <c r="L5493" s="184">
        <f>IF(C5493="MTS", B5493, B5493 * IFERROR(VLOOKUP(C5493, 'QTY_CONVERSIONS '!A:B, 2, FALSE), "Units not  found"))</f>
        <v>3.0000000000000001E-3</v>
      </c>
      <c r="M5493" s="185">
        <f t="shared" si="496"/>
        <v>8.2799999999999994</v>
      </c>
      <c r="N5493" s="143" t="str">
        <f>IFERROR(VLOOKUP(D5493, Product_Category!A:B, 2, FALSE), "Uncategorized")</f>
        <v>MCC</v>
      </c>
      <c r="O5493" s="186">
        <f t="shared" si="494"/>
        <v>2760</v>
      </c>
      <c r="P5493" s="185">
        <f t="shared" si="497"/>
        <v>8.2799999999999994</v>
      </c>
      <c r="Q5493" s="143">
        <v>2024</v>
      </c>
      <c r="R5493" s="143" t="str">
        <f>IFERROR(VLOOKUP(G5493,'SOURCE COMPANY'!A:B, 2, FALSE), "")</f>
        <v>SISCO Research Labs</v>
      </c>
      <c r="S5493" s="143" t="str">
        <f>IFERROR(VLOOKUP(H5493,'CUSTOMER NAME'!A:B, 2, FALSE), "")</f>
        <v>Benua Sains</v>
      </c>
    </row>
    <row r="5494" spans="1:19">
      <c r="A5494" s="264" t="s">
        <v>920</v>
      </c>
      <c r="B5494" s="265">
        <v>500</v>
      </c>
      <c r="C5494" s="265" t="s">
        <v>7</v>
      </c>
      <c r="D5494" s="265" t="s">
        <v>3469</v>
      </c>
      <c r="E5494" s="265">
        <v>18</v>
      </c>
      <c r="F5494" s="265" t="s">
        <v>9</v>
      </c>
      <c r="G5494" s="265" t="s">
        <v>4353</v>
      </c>
      <c r="H5494" s="266" t="s">
        <v>4354</v>
      </c>
      <c r="I5494" s="143" t="s">
        <v>4467</v>
      </c>
      <c r="J5494" s="184">
        <f>IF(F5494="USD", E5494, E5494 * IFERROR(VLOOKUP(F5494, EXCHANGE_RATE!A:B, 2, FALSE), "Currency not found"))</f>
        <v>18</v>
      </c>
      <c r="K5494" s="184">
        <f t="shared" si="495"/>
        <v>18</v>
      </c>
      <c r="L5494" s="184">
        <f>IF(C5494="MTS", B5494, B5494 * IFERROR(VLOOKUP(C5494, 'QTY_CONVERSIONS '!A:B, 2, FALSE), "Units not  found"))</f>
        <v>0.5</v>
      </c>
      <c r="M5494" s="185">
        <f t="shared" si="496"/>
        <v>9000</v>
      </c>
      <c r="N5494" s="143" t="str">
        <f>IFERROR(VLOOKUP(D5494, Product_Category!A:B, 2, FALSE), "Uncategorized")</f>
        <v>MCC</v>
      </c>
      <c r="O5494" s="186">
        <f t="shared" si="494"/>
        <v>18000</v>
      </c>
      <c r="P5494" s="185">
        <f t="shared" si="497"/>
        <v>9000</v>
      </c>
      <c r="Q5494" s="143">
        <v>2024</v>
      </c>
      <c r="R5494" s="143" t="str">
        <f>IFERROR(VLOOKUP(G5494,'SOURCE COMPANY'!A:B, 2, FALSE), "")</f>
        <v>Medrix</v>
      </c>
      <c r="S5494" s="143" t="str">
        <f>IFERROR(VLOOKUP(H5494,'CUSTOMER NAME'!A:B, 2, FALSE), "")</f>
        <v>NOVUGEN PHARMA</v>
      </c>
    </row>
    <row r="5495" spans="1:19">
      <c r="A5495" s="267" t="s">
        <v>920</v>
      </c>
      <c r="B5495" s="268">
        <v>25</v>
      </c>
      <c r="C5495" s="268" t="s">
        <v>7</v>
      </c>
      <c r="D5495" s="268" t="s">
        <v>798</v>
      </c>
      <c r="E5495" s="268">
        <v>12.1</v>
      </c>
      <c r="F5495" s="268" t="s">
        <v>9</v>
      </c>
      <c r="G5495" s="268" t="s">
        <v>4355</v>
      </c>
      <c r="H5495" s="269" t="s">
        <v>4277</v>
      </c>
      <c r="I5495" s="143" t="s">
        <v>4467</v>
      </c>
      <c r="J5495" s="184">
        <f>IF(F5495="USD", E5495, E5495 * IFERROR(VLOOKUP(F5495, EXCHANGE_RATE!A:B, 2, FALSE), "Currency not found"))</f>
        <v>12.1</v>
      </c>
      <c r="K5495" s="184">
        <f t="shared" si="495"/>
        <v>12.1</v>
      </c>
      <c r="L5495" s="184">
        <f>IF(C5495="MTS", B5495, B5495 * IFERROR(VLOOKUP(C5495, 'QTY_CONVERSIONS '!A:B, 2, FALSE), "Units not  found"))</f>
        <v>2.5000000000000001E-2</v>
      </c>
      <c r="M5495" s="185">
        <f t="shared" si="496"/>
        <v>302.5</v>
      </c>
      <c r="N5495" s="143" t="str">
        <f>IFERROR(VLOOKUP(D5495, Product_Category!A:B, 2, FALSE), "Uncategorized")</f>
        <v>CMC</v>
      </c>
      <c r="O5495" s="186">
        <f t="shared" si="494"/>
        <v>12100</v>
      </c>
      <c r="P5495" s="185">
        <f t="shared" si="497"/>
        <v>302.5</v>
      </c>
      <c r="Q5495" s="143">
        <v>2024</v>
      </c>
      <c r="R5495" s="143" t="str">
        <f>IFERROR(VLOOKUP(G5495,'SOURCE COMPANY'!A:B, 2, FALSE), "")</f>
        <v>PATEL CHEM</v>
      </c>
      <c r="S5495" s="143" t="str">
        <f>IFERROR(VLOOKUP(H5495,'CUSTOMER NAME'!A:B, 2, FALSE), "")</f>
        <v>TO THE ORDER OF</v>
      </c>
    </row>
    <row r="5496" spans="1:19">
      <c r="A5496" s="264" t="s">
        <v>922</v>
      </c>
      <c r="B5496" s="265">
        <v>2000</v>
      </c>
      <c r="C5496" s="265" t="s">
        <v>7</v>
      </c>
      <c r="D5496" s="265" t="s">
        <v>1606</v>
      </c>
      <c r="E5496" s="265">
        <v>3.17</v>
      </c>
      <c r="F5496" s="265" t="s">
        <v>9</v>
      </c>
      <c r="G5496" s="265" t="s">
        <v>4356</v>
      </c>
      <c r="H5496" s="266" t="s">
        <v>4357</v>
      </c>
      <c r="I5496" s="143" t="s">
        <v>4467</v>
      </c>
      <c r="J5496" s="184">
        <f>IF(F5496="USD", E5496, E5496 * IFERROR(VLOOKUP(F5496, EXCHANGE_RATE!A:B, 2, FALSE), "Currency not found"))</f>
        <v>3.17</v>
      </c>
      <c r="K5496" s="184">
        <f t="shared" si="495"/>
        <v>3.17</v>
      </c>
      <c r="L5496" s="184">
        <f>IF(C5496="MTS", B5496, B5496 * IFERROR(VLOOKUP(C5496, 'QTY_CONVERSIONS '!A:B, 2, FALSE), "Units not  found"))</f>
        <v>2</v>
      </c>
      <c r="M5496" s="185">
        <f t="shared" si="496"/>
        <v>6340</v>
      </c>
      <c r="N5496" s="143" t="str">
        <f>IFERROR(VLOOKUP(D5496, Product_Category!A:B, 2, FALSE), "Uncategorized")</f>
        <v>MCC</v>
      </c>
      <c r="O5496" s="186">
        <f t="shared" si="494"/>
        <v>3170</v>
      </c>
      <c r="P5496" s="185">
        <f t="shared" si="497"/>
        <v>6340</v>
      </c>
      <c r="Q5496" s="143">
        <v>2024</v>
      </c>
      <c r="R5496" s="143" t="str">
        <f>IFERROR(VLOOKUP(G5496,'SOURCE COMPANY'!A:B, 2, FALSE), "")</f>
        <v>VERVAIN TECH</v>
      </c>
      <c r="S5496" s="143" t="str">
        <f>IFERROR(VLOOKUP(H5496,'CUSTOMER NAME'!A:B, 2, FALSE), "")</f>
        <v>DIFARME SA DE</v>
      </c>
    </row>
    <row r="5497" spans="1:19">
      <c r="A5497" s="267" t="s">
        <v>922</v>
      </c>
      <c r="B5497" s="268">
        <v>5000</v>
      </c>
      <c r="C5497" s="268" t="s">
        <v>7</v>
      </c>
      <c r="D5497" s="268" t="s">
        <v>3897</v>
      </c>
      <c r="E5497" s="268">
        <v>7</v>
      </c>
      <c r="F5497" s="268" t="s">
        <v>9</v>
      </c>
      <c r="G5497" s="268" t="s">
        <v>4355</v>
      </c>
      <c r="H5497" s="269" t="s">
        <v>4277</v>
      </c>
      <c r="I5497" s="143" t="s">
        <v>4467</v>
      </c>
      <c r="J5497" s="184">
        <f>IF(F5497="USD", E5497, E5497 * IFERROR(VLOOKUP(F5497, EXCHANGE_RATE!A:B, 2, FALSE), "Currency not found"))</f>
        <v>7</v>
      </c>
      <c r="K5497" s="184">
        <f t="shared" si="495"/>
        <v>7</v>
      </c>
      <c r="L5497" s="184">
        <f>IF(C5497="MTS", B5497, B5497 * IFERROR(VLOOKUP(C5497, 'QTY_CONVERSIONS '!A:B, 2, FALSE), "Units not  found"))</f>
        <v>5</v>
      </c>
      <c r="M5497" s="185">
        <f t="shared" si="496"/>
        <v>35000</v>
      </c>
      <c r="N5497" s="143" t="str">
        <f>IFERROR(VLOOKUP(D5497, Product_Category!A:B, 2, FALSE), "Uncategorized")</f>
        <v>CROSCARMELLOSE SODIUM</v>
      </c>
      <c r="O5497" s="186">
        <f t="shared" si="494"/>
        <v>7000</v>
      </c>
      <c r="P5497" s="185">
        <f t="shared" si="497"/>
        <v>35000</v>
      </c>
      <c r="Q5497" s="143">
        <v>2024</v>
      </c>
      <c r="R5497" s="143" t="str">
        <f>IFERROR(VLOOKUP(G5497,'SOURCE COMPANY'!A:B, 2, FALSE), "")</f>
        <v>PATEL CHEM</v>
      </c>
      <c r="S5497" s="143" t="str">
        <f>IFERROR(VLOOKUP(H5497,'CUSTOMER NAME'!A:B, 2, FALSE), "")</f>
        <v>TO THE ORDER OF</v>
      </c>
    </row>
    <row r="5498" spans="1:19">
      <c r="A5498" s="270" t="s">
        <v>924</v>
      </c>
      <c r="B5498" s="271">
        <v>3000</v>
      </c>
      <c r="C5498" s="271" t="s">
        <v>7</v>
      </c>
      <c r="D5498" s="271" t="s">
        <v>910</v>
      </c>
      <c r="E5498" s="271">
        <v>4.3499999999999996</v>
      </c>
      <c r="F5498" s="271" t="s">
        <v>9</v>
      </c>
      <c r="G5498" s="271" t="s">
        <v>4294</v>
      </c>
      <c r="H5498" s="272" t="s">
        <v>4277</v>
      </c>
      <c r="I5498" s="143" t="s">
        <v>4467</v>
      </c>
      <c r="J5498" s="184">
        <f>IF(F5498="USD", E5498, E5498 * IFERROR(VLOOKUP(F5498, EXCHANGE_RATE!A:B, 2, FALSE), "Currency not found"))</f>
        <v>4.3499999999999996</v>
      </c>
      <c r="K5498" s="184">
        <f t="shared" si="495"/>
        <v>4.3499999999999996</v>
      </c>
      <c r="L5498" s="184">
        <f>IF(C5498="MTS", B5498, B5498 * IFERROR(VLOOKUP(C5498, 'QTY_CONVERSIONS '!A:B, 2, FALSE), "Units not  found"))</f>
        <v>3</v>
      </c>
      <c r="M5498" s="185">
        <f t="shared" si="496"/>
        <v>13049.999999999998</v>
      </c>
      <c r="N5498" s="143" t="str">
        <f>IFERROR(VLOOKUP(D5498, Product_Category!A:B, 2, FALSE), "Uncategorized")</f>
        <v>MAGNESIUM STEARATE</v>
      </c>
      <c r="O5498" s="186">
        <f t="shared" si="494"/>
        <v>4350</v>
      </c>
      <c r="P5498" s="185">
        <f t="shared" si="497"/>
        <v>13050</v>
      </c>
      <c r="Q5498" s="143">
        <v>2024</v>
      </c>
      <c r="R5498" s="143" t="str">
        <f>IFERROR(VLOOKUP(G5498,'SOURCE COMPANY'!A:B, 2, FALSE), "")</f>
        <v>NITIKA PHARMA</v>
      </c>
      <c r="S5498" s="143" t="str">
        <f>IFERROR(VLOOKUP(H5498,'CUSTOMER NAME'!A:B, 2, FALSE), "")</f>
        <v>TO THE ORDER OF</v>
      </c>
    </row>
    <row r="5499" spans="1:19">
      <c r="A5499" s="270" t="s">
        <v>1264</v>
      </c>
      <c r="B5499" s="271">
        <v>500</v>
      </c>
      <c r="C5499" s="271" t="s">
        <v>7</v>
      </c>
      <c r="D5499" s="271" t="s">
        <v>724</v>
      </c>
      <c r="E5499" s="271">
        <v>7.16</v>
      </c>
      <c r="F5499" s="271" t="s">
        <v>9</v>
      </c>
      <c r="G5499" s="271" t="s">
        <v>4358</v>
      </c>
      <c r="H5499" s="272" t="s">
        <v>4359</v>
      </c>
      <c r="I5499" s="143" t="s">
        <v>4467</v>
      </c>
      <c r="J5499" s="184">
        <f>IF(F5499="USD", E5499, E5499 * IFERROR(VLOOKUP(F5499, EXCHANGE_RATE!A:B, 2, FALSE), "Currency not found"))</f>
        <v>7.16</v>
      </c>
      <c r="K5499" s="184">
        <f t="shared" si="495"/>
        <v>7.16</v>
      </c>
      <c r="L5499" s="184">
        <f>IF(C5499="MTS", B5499, B5499 * IFERROR(VLOOKUP(C5499, 'QTY_CONVERSIONS '!A:B, 2, FALSE), "Units not  found"))</f>
        <v>0.5</v>
      </c>
      <c r="M5499" s="185">
        <f t="shared" si="496"/>
        <v>3580</v>
      </c>
      <c r="N5499" s="143" t="str">
        <f>IFERROR(VLOOKUP(D5499, Product_Category!A:B, 2, FALSE), "Uncategorized")</f>
        <v>MCC</v>
      </c>
      <c r="O5499" s="186">
        <f t="shared" si="494"/>
        <v>7160</v>
      </c>
      <c r="P5499" s="185">
        <f t="shared" si="497"/>
        <v>3580</v>
      </c>
      <c r="Q5499" s="143">
        <v>2024</v>
      </c>
      <c r="R5499" s="143" t="str">
        <f>IFERROR(VLOOKUP(G5499,'SOURCE COMPANY'!A:B, 2, FALSE), "")</f>
        <v>AXAR INT</v>
      </c>
      <c r="S5499" s="143" t="str">
        <f>IFERROR(VLOOKUP(H5499,'CUSTOMER NAME'!A:B, 2, FALSE), "")</f>
        <v>MS Health &amp; Beautycare</v>
      </c>
    </row>
    <row r="5500" spans="1:19">
      <c r="A5500" s="264" t="s">
        <v>929</v>
      </c>
      <c r="B5500" s="265">
        <v>500</v>
      </c>
      <c r="C5500" s="265" t="s">
        <v>7</v>
      </c>
      <c r="D5500" s="265" t="s">
        <v>3897</v>
      </c>
      <c r="E5500" s="265">
        <f>165*0.012</f>
        <v>1.98</v>
      </c>
      <c r="F5500" s="265" t="s">
        <v>9</v>
      </c>
      <c r="G5500" s="265" t="s">
        <v>4360</v>
      </c>
      <c r="H5500" s="266" t="s">
        <v>4361</v>
      </c>
      <c r="I5500" s="143" t="s">
        <v>4467</v>
      </c>
      <c r="J5500" s="184">
        <f>IF(F5500="USD", E5500, E5500 * IFERROR(VLOOKUP(F5500, EXCHANGE_RATE!A:B, 2, FALSE), "Currency not found"))</f>
        <v>1.98</v>
      </c>
      <c r="K5500" s="184">
        <f t="shared" si="495"/>
        <v>1.98</v>
      </c>
      <c r="L5500" s="184">
        <f>IF(C5500="MTS", B5500, B5500 * IFERROR(VLOOKUP(C5500, 'QTY_CONVERSIONS '!A:B, 2, FALSE), "Units not  found"))</f>
        <v>0.5</v>
      </c>
      <c r="M5500" s="185">
        <f t="shared" si="496"/>
        <v>990</v>
      </c>
      <c r="N5500" s="143" t="str">
        <f>IFERROR(VLOOKUP(D5500, Product_Category!A:B, 2, FALSE), "Uncategorized")</f>
        <v>CROSCARMELLOSE SODIUM</v>
      </c>
      <c r="O5500" s="186">
        <f t="shared" si="494"/>
        <v>1980</v>
      </c>
      <c r="P5500" s="185">
        <f t="shared" si="497"/>
        <v>990</v>
      </c>
      <c r="Q5500" s="143">
        <v>2024</v>
      </c>
      <c r="R5500" s="143" t="str">
        <f>IFERROR(VLOOKUP(G5500,'SOURCE COMPANY'!A:B, 2, FALSE), "")</f>
        <v>ESPEE Pharma Chem</v>
      </c>
      <c r="S5500" s="143" t="str">
        <f>IFERROR(VLOOKUP(H5500,'CUSTOMER NAME'!A:B, 2, FALSE), "")</f>
        <v>Apple Pharma</v>
      </c>
    </row>
    <row r="5501" spans="1:19">
      <c r="A5501" s="264" t="s">
        <v>929</v>
      </c>
      <c r="B5501" s="265">
        <v>50</v>
      </c>
      <c r="C5501" s="265" t="s">
        <v>7</v>
      </c>
      <c r="D5501" s="265" t="s">
        <v>910</v>
      </c>
      <c r="E5501" s="265">
        <f>125*0.012</f>
        <v>1.5</v>
      </c>
      <c r="F5501" s="265" t="s">
        <v>9</v>
      </c>
      <c r="G5501" s="265" t="s">
        <v>4360</v>
      </c>
      <c r="H5501" s="266" t="s">
        <v>4361</v>
      </c>
      <c r="I5501" s="143" t="s">
        <v>4467</v>
      </c>
      <c r="J5501" s="184">
        <f>IF(F5501="USD", E5501, E5501 * IFERROR(VLOOKUP(F5501, EXCHANGE_RATE!A:B, 2, FALSE), "Currency not found"))</f>
        <v>1.5</v>
      </c>
      <c r="K5501" s="184">
        <f t="shared" si="495"/>
        <v>1.5</v>
      </c>
      <c r="L5501" s="184">
        <f>IF(C5501="MTS", B5501, B5501 * IFERROR(VLOOKUP(C5501, 'QTY_CONVERSIONS '!A:B, 2, FALSE), "Units not  found"))</f>
        <v>0.05</v>
      </c>
      <c r="M5501" s="185">
        <f t="shared" si="496"/>
        <v>75</v>
      </c>
      <c r="N5501" s="143" t="str">
        <f>IFERROR(VLOOKUP(D5501, Product_Category!A:B, 2, FALSE), "Uncategorized")</f>
        <v>MAGNESIUM STEARATE</v>
      </c>
      <c r="O5501" s="186">
        <f t="shared" si="494"/>
        <v>1500</v>
      </c>
      <c r="P5501" s="185">
        <f t="shared" si="497"/>
        <v>75</v>
      </c>
      <c r="Q5501" s="143">
        <v>2024</v>
      </c>
      <c r="R5501" s="143" t="str">
        <f>IFERROR(VLOOKUP(G5501,'SOURCE COMPANY'!A:B, 2, FALSE), "")</f>
        <v>ESPEE Pharma Chem</v>
      </c>
      <c r="S5501" s="143" t="str">
        <f>IFERROR(VLOOKUP(H5501,'CUSTOMER NAME'!A:B, 2, FALSE), "")</f>
        <v>Apple Pharma</v>
      </c>
    </row>
    <row r="5502" spans="1:19">
      <c r="A5502" s="264" t="s">
        <v>929</v>
      </c>
      <c r="B5502" s="265">
        <v>50</v>
      </c>
      <c r="C5502" s="265" t="s">
        <v>7</v>
      </c>
      <c r="D5502" s="265" t="s">
        <v>4244</v>
      </c>
      <c r="E5502" s="265">
        <f>650*0.012</f>
        <v>7.8</v>
      </c>
      <c r="F5502" s="265" t="s">
        <v>9</v>
      </c>
      <c r="G5502" s="265" t="s">
        <v>4362</v>
      </c>
      <c r="H5502" s="266" t="s">
        <v>4363</v>
      </c>
      <c r="I5502" s="143" t="s">
        <v>4467</v>
      </c>
      <c r="J5502" s="184">
        <f>IF(F5502="USD", E5502, E5502 * IFERROR(VLOOKUP(F5502, EXCHANGE_RATE!A:B, 2, FALSE), "Currency not found"))</f>
        <v>7.8</v>
      </c>
      <c r="K5502" s="184">
        <f t="shared" si="495"/>
        <v>7.8</v>
      </c>
      <c r="L5502" s="184">
        <f>IF(C5502="MTS", B5502, B5502 * IFERROR(VLOOKUP(C5502, 'QTY_CONVERSIONS '!A:B, 2, FALSE), "Units not  found"))</f>
        <v>0.05</v>
      </c>
      <c r="M5502" s="185">
        <f t="shared" si="496"/>
        <v>390</v>
      </c>
      <c r="N5502" s="143" t="str">
        <f>IFERROR(VLOOKUP(D5502, Product_Category!A:B, 2, FALSE), "Uncategorized")</f>
        <v>MCC</v>
      </c>
      <c r="O5502" s="186">
        <f t="shared" si="494"/>
        <v>7800</v>
      </c>
      <c r="P5502" s="185">
        <f t="shared" si="497"/>
        <v>390</v>
      </c>
      <c r="Q5502" s="143">
        <v>2024</v>
      </c>
      <c r="R5502" s="143" t="str">
        <f>IFERROR(VLOOKUP(G5502,'SOURCE COMPANY'!A:B, 2, FALSE), "")</f>
        <v>SDM AGENCIES</v>
      </c>
      <c r="S5502" s="143" t="str">
        <f>IFERROR(VLOOKUP(H5502,'CUSTOMER NAME'!A:B, 2, FALSE), "")</f>
        <v>ASIAN PHARMA</v>
      </c>
    </row>
    <row r="5503" spans="1:19">
      <c r="A5503" s="264" t="s">
        <v>929</v>
      </c>
      <c r="B5503" s="265">
        <v>3000</v>
      </c>
      <c r="C5503" s="265" t="s">
        <v>7</v>
      </c>
      <c r="D5503" s="265" t="s">
        <v>3188</v>
      </c>
      <c r="E5503" s="265">
        <v>1.94</v>
      </c>
      <c r="F5503" s="265" t="s">
        <v>9</v>
      </c>
      <c r="G5503" s="265" t="s">
        <v>4364</v>
      </c>
      <c r="H5503" s="266" t="s">
        <v>4363</v>
      </c>
      <c r="I5503" s="143" t="s">
        <v>4467</v>
      </c>
      <c r="J5503" s="184">
        <f>IF(F5503="USD", E5503, E5503 * IFERROR(VLOOKUP(F5503, EXCHANGE_RATE!A:B, 2, FALSE), "Currency not found"))</f>
        <v>1.94</v>
      </c>
      <c r="K5503" s="184">
        <f t="shared" si="495"/>
        <v>1.94</v>
      </c>
      <c r="L5503" s="184">
        <f>IF(C5503="MTS", B5503, B5503 * IFERROR(VLOOKUP(C5503, 'QTY_CONVERSIONS '!A:B, 2, FALSE), "Units not  found"))</f>
        <v>3</v>
      </c>
      <c r="M5503" s="185">
        <f t="shared" si="496"/>
        <v>5820</v>
      </c>
      <c r="N5503" s="143" t="str">
        <f>IFERROR(VLOOKUP(D5503, Product_Category!A:B, 2, FALSE), "Uncategorized")</f>
        <v>MCC</v>
      </c>
      <c r="O5503" s="186">
        <f t="shared" si="494"/>
        <v>1940</v>
      </c>
      <c r="P5503" s="185">
        <f t="shared" si="497"/>
        <v>5820</v>
      </c>
      <c r="Q5503" s="143">
        <v>2024</v>
      </c>
      <c r="R5503" s="143" t="str">
        <f>IFERROR(VLOOKUP(G5503,'SOURCE COMPANY'!A:B, 2, FALSE), "")</f>
        <v>SUDARSHAN TRADING</v>
      </c>
      <c r="S5503" s="143" t="str">
        <f>IFERROR(VLOOKUP(H5503,'CUSTOMER NAME'!A:B, 2, FALSE), "")</f>
        <v>ASIAN PHARMA</v>
      </c>
    </row>
    <row r="5504" spans="1:19">
      <c r="A5504" s="264" t="s">
        <v>929</v>
      </c>
      <c r="B5504" s="265">
        <v>50</v>
      </c>
      <c r="C5504" s="265" t="s">
        <v>7</v>
      </c>
      <c r="D5504" s="265" t="s">
        <v>266</v>
      </c>
      <c r="E5504" s="265">
        <v>2.5299999999999998</v>
      </c>
      <c r="F5504" s="265" t="s">
        <v>9</v>
      </c>
      <c r="G5504" s="265" t="s">
        <v>4365</v>
      </c>
      <c r="H5504" s="266" t="s">
        <v>4366</v>
      </c>
      <c r="I5504" s="143" t="s">
        <v>4467</v>
      </c>
      <c r="J5504" s="184">
        <f>IF(F5504="USD", E5504, E5504 * IFERROR(VLOOKUP(F5504, EXCHANGE_RATE!A:B, 2, FALSE), "Currency not found"))</f>
        <v>2.5299999999999998</v>
      </c>
      <c r="K5504" s="184">
        <f t="shared" si="495"/>
        <v>2.5299999999999998</v>
      </c>
      <c r="L5504" s="184">
        <f>IF(C5504="MTS", B5504, B5504 * IFERROR(VLOOKUP(C5504, 'QTY_CONVERSIONS '!A:B, 2, FALSE), "Units not  found"))</f>
        <v>0.05</v>
      </c>
      <c r="M5504" s="185">
        <f t="shared" si="496"/>
        <v>126.49999999999999</v>
      </c>
      <c r="N5504" s="143" t="str">
        <f>IFERROR(VLOOKUP(D5504, Product_Category!A:B, 2, FALSE), "Uncategorized")</f>
        <v>MCC</v>
      </c>
      <c r="O5504" s="186">
        <f t="shared" si="494"/>
        <v>2530</v>
      </c>
      <c r="P5504" s="185">
        <f t="shared" si="497"/>
        <v>126.5</v>
      </c>
      <c r="Q5504" s="143">
        <v>2024</v>
      </c>
      <c r="R5504" s="143" t="str">
        <f>IFERROR(VLOOKUP(G5504,'SOURCE COMPANY'!A:B, 2, FALSE), "")</f>
        <v>DRUG CENTRE DELHI</v>
      </c>
      <c r="S5504" s="143" t="str">
        <f>IFERROR(VLOOKUP(H5504,'CUSTOMER NAME'!A:B, 2, FALSE), "")</f>
        <v>Bhaskar Herbaceutical</v>
      </c>
    </row>
    <row r="5505" spans="1:19">
      <c r="A5505" s="264" t="s">
        <v>929</v>
      </c>
      <c r="B5505" s="265">
        <v>100</v>
      </c>
      <c r="C5505" s="265" t="s">
        <v>7</v>
      </c>
      <c r="D5505" s="265" t="s">
        <v>798</v>
      </c>
      <c r="E5505" s="265">
        <f>595*0.012</f>
        <v>7.1400000000000006</v>
      </c>
      <c r="F5505" s="265" t="s">
        <v>9</v>
      </c>
      <c r="G5505" s="265" t="s">
        <v>4362</v>
      </c>
      <c r="H5505" s="266" t="s">
        <v>4366</v>
      </c>
      <c r="I5505" s="143" t="s">
        <v>4467</v>
      </c>
      <c r="J5505" s="184">
        <f>IF(F5505="USD", E5505, E5505 * IFERROR(VLOOKUP(F5505, EXCHANGE_RATE!A:B, 2, FALSE), "Currency not found"))</f>
        <v>7.1400000000000006</v>
      </c>
      <c r="K5505" s="184">
        <f t="shared" si="495"/>
        <v>7.14</v>
      </c>
      <c r="L5505" s="184">
        <f>IF(C5505="MTS", B5505, B5505 * IFERROR(VLOOKUP(C5505, 'QTY_CONVERSIONS '!A:B, 2, FALSE), "Units not  found"))</f>
        <v>0.1</v>
      </c>
      <c r="M5505" s="185">
        <f t="shared" si="496"/>
        <v>714</v>
      </c>
      <c r="N5505" s="143" t="str">
        <f>IFERROR(VLOOKUP(D5505, Product_Category!A:B, 2, FALSE), "Uncategorized")</f>
        <v>CMC</v>
      </c>
      <c r="O5505" s="186">
        <f t="shared" si="494"/>
        <v>7140</v>
      </c>
      <c r="P5505" s="185">
        <f t="shared" si="497"/>
        <v>714</v>
      </c>
      <c r="Q5505" s="143">
        <v>2024</v>
      </c>
      <c r="R5505" s="143" t="str">
        <f>IFERROR(VLOOKUP(G5505,'SOURCE COMPANY'!A:B, 2, FALSE), "")</f>
        <v>SDM AGENCIES</v>
      </c>
      <c r="S5505" s="143" t="str">
        <f>IFERROR(VLOOKUP(H5505,'CUSTOMER NAME'!A:B, 2, FALSE), "")</f>
        <v>Bhaskar Herbaceutical</v>
      </c>
    </row>
    <row r="5506" spans="1:19">
      <c r="A5506" s="264" t="s">
        <v>929</v>
      </c>
      <c r="B5506" s="265">
        <v>25</v>
      </c>
      <c r="C5506" s="265" t="s">
        <v>7</v>
      </c>
      <c r="D5506" s="265" t="s">
        <v>910</v>
      </c>
      <c r="E5506" s="265">
        <v>1.76</v>
      </c>
      <c r="F5506" s="265" t="s">
        <v>9</v>
      </c>
      <c r="G5506" s="265" t="s">
        <v>4365</v>
      </c>
      <c r="H5506" s="266" t="s">
        <v>4367</v>
      </c>
      <c r="I5506" s="143" t="s">
        <v>4467</v>
      </c>
      <c r="J5506" s="184">
        <f>IF(F5506="USD", E5506, E5506 * IFERROR(VLOOKUP(F5506, EXCHANGE_RATE!A:B, 2, FALSE), "Currency not found"))</f>
        <v>1.76</v>
      </c>
      <c r="K5506" s="184">
        <f t="shared" si="495"/>
        <v>1.76</v>
      </c>
      <c r="L5506" s="184">
        <f>IF(C5506="MTS", B5506, B5506 * IFERROR(VLOOKUP(C5506, 'QTY_CONVERSIONS '!A:B, 2, FALSE), "Units not  found"))</f>
        <v>2.5000000000000001E-2</v>
      </c>
      <c r="M5506" s="185">
        <f t="shared" si="496"/>
        <v>44</v>
      </c>
      <c r="N5506" s="143" t="str">
        <f>IFERROR(VLOOKUP(D5506, Product_Category!A:B, 2, FALSE), "Uncategorized")</f>
        <v>MAGNESIUM STEARATE</v>
      </c>
      <c r="O5506" s="186">
        <f t="shared" si="494"/>
        <v>1760</v>
      </c>
      <c r="P5506" s="185">
        <f t="shared" si="497"/>
        <v>44</v>
      </c>
      <c r="Q5506" s="143">
        <v>2024</v>
      </c>
      <c r="R5506" s="143" t="str">
        <f>IFERROR(VLOOKUP(G5506,'SOURCE COMPANY'!A:B, 2, FALSE), "")</f>
        <v>DRUG CENTRE DELHI</v>
      </c>
      <c r="S5506" s="143" t="str">
        <f>IFERROR(VLOOKUP(H5506,'CUSTOMER NAME'!A:B, 2, FALSE), "")</f>
        <v>Bhaskar Wellness</v>
      </c>
    </row>
    <row r="5507" spans="1:19">
      <c r="A5507" s="264" t="s">
        <v>929</v>
      </c>
      <c r="B5507" s="265">
        <v>100</v>
      </c>
      <c r="C5507" s="265" t="s">
        <v>7</v>
      </c>
      <c r="D5507" s="265" t="s">
        <v>910</v>
      </c>
      <c r="E5507" s="265">
        <v>1.56</v>
      </c>
      <c r="F5507" s="265" t="s">
        <v>9</v>
      </c>
      <c r="G5507" s="265" t="s">
        <v>4365</v>
      </c>
      <c r="H5507" s="266" t="s">
        <v>4368</v>
      </c>
      <c r="I5507" s="143" t="s">
        <v>4467</v>
      </c>
      <c r="J5507" s="184">
        <f>IF(F5507="USD", E5507, E5507 * IFERROR(VLOOKUP(F5507, EXCHANGE_RATE!A:B, 2, FALSE), "Currency not found"))</f>
        <v>1.56</v>
      </c>
      <c r="K5507" s="184">
        <f t="shared" si="495"/>
        <v>1.56</v>
      </c>
      <c r="L5507" s="184">
        <f>IF(C5507="MTS", B5507, B5507 * IFERROR(VLOOKUP(C5507, 'QTY_CONVERSIONS '!A:B, 2, FALSE), "Units not  found"))</f>
        <v>0.1</v>
      </c>
      <c r="M5507" s="185">
        <f t="shared" si="496"/>
        <v>156</v>
      </c>
      <c r="N5507" s="143" t="str">
        <f>IFERROR(VLOOKUP(D5507, Product_Category!A:B, 2, FALSE), "Uncategorized")</f>
        <v>MAGNESIUM STEARATE</v>
      </c>
      <c r="O5507" s="186">
        <f t="shared" ref="O5507:O5570" si="498">K5507*1000</f>
        <v>1560</v>
      </c>
      <c r="P5507" s="185">
        <f t="shared" si="497"/>
        <v>156</v>
      </c>
      <c r="Q5507" s="143">
        <v>2024</v>
      </c>
      <c r="R5507" s="143" t="str">
        <f>IFERROR(VLOOKUP(G5507,'SOURCE COMPANY'!A:B, 2, FALSE), "")</f>
        <v>DRUG CENTRE DELHI</v>
      </c>
      <c r="S5507" s="143" t="str">
        <f>IFERROR(VLOOKUP(H5507,'CUSTOMER NAME'!A:B, 2, FALSE), "")</f>
        <v>Biogain Remedies</v>
      </c>
    </row>
    <row r="5508" spans="1:19">
      <c r="A5508" s="264" t="s">
        <v>929</v>
      </c>
      <c r="B5508" s="265">
        <v>50</v>
      </c>
      <c r="C5508" s="265" t="s">
        <v>7</v>
      </c>
      <c r="D5508" s="265" t="s">
        <v>266</v>
      </c>
      <c r="E5508" s="265">
        <v>2.52</v>
      </c>
      <c r="F5508" s="265" t="s">
        <v>9</v>
      </c>
      <c r="G5508" s="265" t="s">
        <v>4365</v>
      </c>
      <c r="H5508" s="266" t="s">
        <v>4368</v>
      </c>
      <c r="I5508" s="143" t="s">
        <v>4467</v>
      </c>
      <c r="J5508" s="184">
        <f>IF(F5508="USD", E5508, E5508 * IFERROR(VLOOKUP(F5508, EXCHANGE_RATE!A:B, 2, FALSE), "Currency not found"))</f>
        <v>2.52</v>
      </c>
      <c r="K5508" s="184">
        <f t="shared" si="495"/>
        <v>2.52</v>
      </c>
      <c r="L5508" s="184">
        <f>IF(C5508="MTS", B5508, B5508 * IFERROR(VLOOKUP(C5508, 'QTY_CONVERSIONS '!A:B, 2, FALSE), "Units not  found"))</f>
        <v>0.05</v>
      </c>
      <c r="M5508" s="185">
        <f t="shared" si="496"/>
        <v>126</v>
      </c>
      <c r="N5508" s="143" t="str">
        <f>IFERROR(VLOOKUP(D5508, Product_Category!A:B, 2, FALSE), "Uncategorized")</f>
        <v>MCC</v>
      </c>
      <c r="O5508" s="186">
        <f t="shared" si="498"/>
        <v>2520</v>
      </c>
      <c r="P5508" s="185">
        <f t="shared" si="497"/>
        <v>126</v>
      </c>
      <c r="Q5508" s="143">
        <v>2024</v>
      </c>
      <c r="R5508" s="143" t="str">
        <f>IFERROR(VLOOKUP(G5508,'SOURCE COMPANY'!A:B, 2, FALSE), "")</f>
        <v>DRUG CENTRE DELHI</v>
      </c>
      <c r="S5508" s="143" t="str">
        <f>IFERROR(VLOOKUP(H5508,'CUSTOMER NAME'!A:B, 2, FALSE), "")</f>
        <v>Biogain Remedies</v>
      </c>
    </row>
    <row r="5509" spans="1:19">
      <c r="A5509" s="264" t="s">
        <v>929</v>
      </c>
      <c r="B5509" s="265">
        <v>100</v>
      </c>
      <c r="C5509" s="265" t="s">
        <v>7</v>
      </c>
      <c r="D5509" s="265" t="s">
        <v>3897</v>
      </c>
      <c r="E5509" s="265">
        <v>2.89</v>
      </c>
      <c r="F5509" s="265" t="s">
        <v>9</v>
      </c>
      <c r="G5509" s="265" t="s">
        <v>4369</v>
      </c>
      <c r="H5509" s="266" t="s">
        <v>4368</v>
      </c>
      <c r="I5509" s="143" t="s">
        <v>4467</v>
      </c>
      <c r="J5509" s="184">
        <f>IF(F5509="USD", E5509, E5509 * IFERROR(VLOOKUP(F5509, EXCHANGE_RATE!A:B, 2, FALSE), "Currency not found"))</f>
        <v>2.89</v>
      </c>
      <c r="K5509" s="184">
        <f t="shared" si="495"/>
        <v>2.89</v>
      </c>
      <c r="L5509" s="184">
        <f>IF(C5509="MTS", B5509, B5509 * IFERROR(VLOOKUP(C5509, 'QTY_CONVERSIONS '!A:B, 2, FALSE), "Units not  found"))</f>
        <v>0.1</v>
      </c>
      <c r="M5509" s="185">
        <f t="shared" si="496"/>
        <v>289</v>
      </c>
      <c r="N5509" s="143" t="str">
        <f>IFERROR(VLOOKUP(D5509, Product_Category!A:B, 2, FALSE), "Uncategorized")</f>
        <v>CROSCARMELLOSE SODIUM</v>
      </c>
      <c r="O5509" s="186">
        <f t="shared" si="498"/>
        <v>2890</v>
      </c>
      <c r="P5509" s="185">
        <f t="shared" si="497"/>
        <v>289</v>
      </c>
      <c r="Q5509" s="143">
        <v>2024</v>
      </c>
      <c r="R5509" s="143" t="str">
        <f>IFERROR(VLOOKUP(G5509,'SOURCE COMPANY'!A:B, 2, FALSE), "")</f>
        <v>JAYANA PHARMA</v>
      </c>
      <c r="S5509" s="143" t="str">
        <f>IFERROR(VLOOKUP(H5509,'CUSTOMER NAME'!A:B, 2, FALSE), "")</f>
        <v>Biogain Remedies</v>
      </c>
    </row>
    <row r="5510" spans="1:19">
      <c r="A5510" s="264" t="s">
        <v>929</v>
      </c>
      <c r="B5510" s="265">
        <v>200</v>
      </c>
      <c r="C5510" s="265" t="s">
        <v>7</v>
      </c>
      <c r="D5510" s="265" t="s">
        <v>680</v>
      </c>
      <c r="E5510" s="265">
        <v>2.2000000000000002</v>
      </c>
      <c r="F5510" s="265" t="s">
        <v>9</v>
      </c>
      <c r="G5510" s="265" t="s">
        <v>662</v>
      </c>
      <c r="H5510" s="266" t="s">
        <v>4370</v>
      </c>
      <c r="I5510" s="143" t="s">
        <v>4467</v>
      </c>
      <c r="J5510" s="184">
        <f>IF(F5510="USD", E5510, E5510 * IFERROR(VLOOKUP(F5510, EXCHANGE_RATE!A:B, 2, FALSE), "Currency not found"))</f>
        <v>2.2000000000000002</v>
      </c>
      <c r="K5510" s="184">
        <f t="shared" si="495"/>
        <v>2.2000000000000002</v>
      </c>
      <c r="L5510" s="184">
        <f>IF(C5510="MTS", B5510, B5510 * IFERROR(VLOOKUP(C5510, 'QTY_CONVERSIONS '!A:B, 2, FALSE), "Units not  found"))</f>
        <v>0.2</v>
      </c>
      <c r="M5510" s="185">
        <f t="shared" si="496"/>
        <v>440.00000000000006</v>
      </c>
      <c r="N5510" s="143" t="str">
        <f>IFERROR(VLOOKUP(D5510, Product_Category!A:B, 2, FALSE), "Uncategorized")</f>
        <v>MCC</v>
      </c>
      <c r="O5510" s="186">
        <f t="shared" si="498"/>
        <v>2200</v>
      </c>
      <c r="P5510" s="185">
        <f t="shared" si="497"/>
        <v>440</v>
      </c>
      <c r="Q5510" s="143">
        <v>2024</v>
      </c>
      <c r="R5510" s="143" t="str">
        <f>IFERROR(VLOOKUP(G5510,'SOURCE COMPANY'!A:B, 2, FALSE), "")</f>
        <v>K KUMAR &amp; CO</v>
      </c>
      <c r="S5510" s="143" t="str">
        <f>IFERROR(VLOOKUP(H5510,'CUSTOMER NAME'!A:B, 2, FALSE), "")</f>
        <v>CTL PHARMA</v>
      </c>
    </row>
    <row r="5511" spans="1:19">
      <c r="A5511" s="264" t="s">
        <v>929</v>
      </c>
      <c r="B5511" s="265">
        <v>500</v>
      </c>
      <c r="C5511" s="265" t="s">
        <v>7</v>
      </c>
      <c r="D5511" s="265" t="s">
        <v>910</v>
      </c>
      <c r="E5511" s="265">
        <v>1.35</v>
      </c>
      <c r="F5511" s="265" t="s">
        <v>9</v>
      </c>
      <c r="G5511" s="265" t="s">
        <v>4369</v>
      </c>
      <c r="H5511" s="266" t="s">
        <v>4371</v>
      </c>
      <c r="I5511" s="143" t="s">
        <v>4467</v>
      </c>
      <c r="J5511" s="184">
        <f>IF(F5511="USD", E5511, E5511 * IFERROR(VLOOKUP(F5511, EXCHANGE_RATE!A:B, 2, FALSE), "Currency not found"))</f>
        <v>1.35</v>
      </c>
      <c r="K5511" s="184">
        <f t="shared" si="495"/>
        <v>1.35</v>
      </c>
      <c r="L5511" s="184">
        <f>IF(C5511="MTS", B5511, B5511 * IFERROR(VLOOKUP(C5511, 'QTY_CONVERSIONS '!A:B, 2, FALSE), "Units not  found"))</f>
        <v>0.5</v>
      </c>
      <c r="M5511" s="185">
        <f t="shared" si="496"/>
        <v>675</v>
      </c>
      <c r="N5511" s="143" t="str">
        <f>IFERROR(VLOOKUP(D5511, Product_Category!A:B, 2, FALSE), "Uncategorized")</f>
        <v>MAGNESIUM STEARATE</v>
      </c>
      <c r="O5511" s="186">
        <f t="shared" si="498"/>
        <v>1350</v>
      </c>
      <c r="P5511" s="185">
        <f t="shared" si="497"/>
        <v>675</v>
      </c>
      <c r="Q5511" s="143">
        <v>2024</v>
      </c>
      <c r="R5511" s="143" t="str">
        <f>IFERROR(VLOOKUP(G5511,'SOURCE COMPANY'!A:B, 2, FALSE), "")</f>
        <v>JAYANA PHARMA</v>
      </c>
      <c r="S5511" s="143" t="str">
        <f>IFERROR(VLOOKUP(H5511,'CUSTOMER NAME'!A:B, 2, FALSE), "")</f>
        <v>CUREX PHARMA</v>
      </c>
    </row>
    <row r="5512" spans="1:19">
      <c r="A5512" s="264" t="s">
        <v>929</v>
      </c>
      <c r="B5512" s="265">
        <v>400</v>
      </c>
      <c r="C5512" s="265" t="s">
        <v>7</v>
      </c>
      <c r="D5512" s="265" t="s">
        <v>910</v>
      </c>
      <c r="E5512" s="265">
        <f>160*0.012</f>
        <v>1.92</v>
      </c>
      <c r="F5512" s="265" t="s">
        <v>9</v>
      </c>
      <c r="G5512" s="265" t="s">
        <v>4294</v>
      </c>
      <c r="H5512" s="266" t="s">
        <v>4372</v>
      </c>
      <c r="I5512" s="143" t="s">
        <v>4467</v>
      </c>
      <c r="J5512" s="184">
        <f>IF(F5512="USD", E5512, E5512 * IFERROR(VLOOKUP(F5512, EXCHANGE_RATE!A:B, 2, FALSE), "Currency not found"))</f>
        <v>1.92</v>
      </c>
      <c r="K5512" s="184">
        <f t="shared" si="495"/>
        <v>1.92</v>
      </c>
      <c r="L5512" s="184">
        <f>IF(C5512="MTS", B5512, B5512 * IFERROR(VLOOKUP(C5512, 'QTY_CONVERSIONS '!A:B, 2, FALSE), "Units not  found"))</f>
        <v>0.4</v>
      </c>
      <c r="M5512" s="185">
        <f t="shared" si="496"/>
        <v>768</v>
      </c>
      <c r="N5512" s="143" t="str">
        <f>IFERROR(VLOOKUP(D5512, Product_Category!A:B, 2, FALSE), "Uncategorized")</f>
        <v>MAGNESIUM STEARATE</v>
      </c>
      <c r="O5512" s="186">
        <f t="shared" si="498"/>
        <v>1920</v>
      </c>
      <c r="P5512" s="185">
        <f t="shared" si="497"/>
        <v>768</v>
      </c>
      <c r="Q5512" s="143">
        <v>2024</v>
      </c>
      <c r="R5512" s="143" t="str">
        <f>IFERROR(VLOOKUP(G5512,'SOURCE COMPANY'!A:B, 2, FALSE), "")</f>
        <v>NITIKA PHARMA</v>
      </c>
      <c r="S5512" s="143" t="str">
        <f>IFERROR(VLOOKUP(H5512,'CUSTOMER NAME'!A:B, 2, FALSE), "")</f>
        <v>DEURALI JANTA PHARMA</v>
      </c>
    </row>
    <row r="5513" spans="1:19">
      <c r="A5513" s="264" t="s">
        <v>929</v>
      </c>
      <c r="B5513" s="265">
        <v>50</v>
      </c>
      <c r="C5513" s="265" t="s">
        <v>7</v>
      </c>
      <c r="D5513" s="265" t="s">
        <v>910</v>
      </c>
      <c r="E5513" s="265">
        <f>150*0.012</f>
        <v>1.8</v>
      </c>
      <c r="F5513" s="265" t="s">
        <v>9</v>
      </c>
      <c r="G5513" s="265" t="s">
        <v>4373</v>
      </c>
      <c r="H5513" s="266" t="s">
        <v>4374</v>
      </c>
      <c r="I5513" s="143" t="s">
        <v>4467</v>
      </c>
      <c r="J5513" s="184">
        <f>IF(F5513="USD", E5513, E5513 * IFERROR(VLOOKUP(F5513, EXCHANGE_RATE!A:B, 2, FALSE), "Currency not found"))</f>
        <v>1.8</v>
      </c>
      <c r="K5513" s="184">
        <f t="shared" ref="K5513:K5576" si="499">ROUNDUP(J5513,2)</f>
        <v>1.8</v>
      </c>
      <c r="L5513" s="184">
        <f>IF(C5513="MTS", B5513, B5513 * IFERROR(VLOOKUP(C5513, 'QTY_CONVERSIONS '!A:B, 2, FALSE), "Units not  found"))</f>
        <v>0.05</v>
      </c>
      <c r="M5513" s="185">
        <f t="shared" si="496"/>
        <v>90</v>
      </c>
      <c r="N5513" s="143" t="str">
        <f>IFERROR(VLOOKUP(D5513, Product_Category!A:B, 2, FALSE), "Uncategorized")</f>
        <v>MAGNESIUM STEARATE</v>
      </c>
      <c r="O5513" s="186">
        <f t="shared" si="498"/>
        <v>1800</v>
      </c>
      <c r="P5513" s="185">
        <f t="shared" si="497"/>
        <v>90</v>
      </c>
      <c r="Q5513" s="143">
        <v>2024</v>
      </c>
      <c r="R5513" s="143" t="str">
        <f>IFERROR(VLOOKUP(G5513,'SOURCE COMPANY'!A:B, 2, FALSE), "")</f>
        <v>VINAYAK WORLDTRADE</v>
      </c>
      <c r="S5513" s="143" t="str">
        <f>IFERROR(VLOOKUP(H5513,'CUSTOMER NAME'!A:B, 2, FALSE), "")</f>
        <v>EVEREST PHARMA</v>
      </c>
    </row>
    <row r="5514" spans="1:19">
      <c r="A5514" s="264" t="s">
        <v>929</v>
      </c>
      <c r="B5514" s="265">
        <v>200</v>
      </c>
      <c r="C5514" s="265" t="s">
        <v>7</v>
      </c>
      <c r="D5514" s="265" t="s">
        <v>769</v>
      </c>
      <c r="E5514" s="265">
        <f>175*0.012</f>
        <v>2.1</v>
      </c>
      <c r="F5514" s="265" t="s">
        <v>9</v>
      </c>
      <c r="G5514" s="265" t="s">
        <v>4373</v>
      </c>
      <c r="H5514" s="266" t="s">
        <v>4374</v>
      </c>
      <c r="I5514" s="143" t="s">
        <v>4467</v>
      </c>
      <c r="J5514" s="184">
        <f>IF(F5514="USD", E5514, E5514 * IFERROR(VLOOKUP(F5514, EXCHANGE_RATE!A:B, 2, FALSE), "Currency not found"))</f>
        <v>2.1</v>
      </c>
      <c r="K5514" s="184">
        <f t="shared" si="499"/>
        <v>2.1</v>
      </c>
      <c r="L5514" s="184">
        <f>IF(C5514="MTS", B5514, B5514 * IFERROR(VLOOKUP(C5514, 'QTY_CONVERSIONS '!A:B, 2, FALSE), "Units not  found"))</f>
        <v>0.2</v>
      </c>
      <c r="M5514" s="185">
        <f t="shared" si="496"/>
        <v>420</v>
      </c>
      <c r="N5514" s="143" t="str">
        <f>IFERROR(VLOOKUP(D5514, Product_Category!A:B, 2, FALSE), "Uncategorized")</f>
        <v>MCC</v>
      </c>
      <c r="O5514" s="186">
        <f t="shared" si="498"/>
        <v>2100</v>
      </c>
      <c r="P5514" s="185">
        <f t="shared" si="497"/>
        <v>420</v>
      </c>
      <c r="Q5514" s="143">
        <v>2024</v>
      </c>
      <c r="R5514" s="143" t="str">
        <f>IFERROR(VLOOKUP(G5514,'SOURCE COMPANY'!A:B, 2, FALSE), "")</f>
        <v>VINAYAK WORLDTRADE</v>
      </c>
      <c r="S5514" s="143" t="str">
        <f>IFERROR(VLOOKUP(H5514,'CUSTOMER NAME'!A:B, 2, FALSE), "")</f>
        <v>EVEREST PHARMA</v>
      </c>
    </row>
    <row r="5515" spans="1:19">
      <c r="A5515" s="264" t="s">
        <v>929</v>
      </c>
      <c r="B5515" s="265">
        <v>50</v>
      </c>
      <c r="C5515" s="265" t="s">
        <v>7</v>
      </c>
      <c r="D5515" s="265" t="s">
        <v>3897</v>
      </c>
      <c r="E5515" s="265">
        <v>3.02</v>
      </c>
      <c r="F5515" s="265" t="s">
        <v>9</v>
      </c>
      <c r="G5515" s="265" t="s">
        <v>4364</v>
      </c>
      <c r="H5515" s="266" t="s">
        <v>4375</v>
      </c>
      <c r="I5515" s="143" t="s">
        <v>4467</v>
      </c>
      <c r="J5515" s="184">
        <f>IF(F5515="USD", E5515, E5515 * IFERROR(VLOOKUP(F5515, EXCHANGE_RATE!A:B, 2, FALSE), "Currency not found"))</f>
        <v>3.02</v>
      </c>
      <c r="K5515" s="184">
        <f t="shared" si="499"/>
        <v>3.02</v>
      </c>
      <c r="L5515" s="184">
        <f>IF(C5515="MTS", B5515, B5515 * IFERROR(VLOOKUP(C5515, 'QTY_CONVERSIONS '!A:B, 2, FALSE), "Units not  found"))</f>
        <v>0.05</v>
      </c>
      <c r="M5515" s="185">
        <f t="shared" si="496"/>
        <v>151</v>
      </c>
      <c r="N5515" s="143" t="str">
        <f>IFERROR(VLOOKUP(D5515, Product_Category!A:B, 2, FALSE), "Uncategorized")</f>
        <v>CROSCARMELLOSE SODIUM</v>
      </c>
      <c r="O5515" s="186">
        <f t="shared" si="498"/>
        <v>3020</v>
      </c>
      <c r="P5515" s="185">
        <f t="shared" si="497"/>
        <v>151</v>
      </c>
      <c r="Q5515" s="143">
        <v>2024</v>
      </c>
      <c r="R5515" s="143" t="str">
        <f>IFERROR(VLOOKUP(G5515,'SOURCE COMPANY'!A:B, 2, FALSE), "")</f>
        <v>SUDARSHAN TRADING</v>
      </c>
      <c r="S5515" s="143" t="str">
        <f>IFERROR(VLOOKUP(H5515,'CUSTOMER NAME'!A:B, 2, FALSE), "")</f>
        <v>FLORID LABORATORIES</v>
      </c>
    </row>
    <row r="5516" spans="1:19">
      <c r="A5516" s="264" t="s">
        <v>929</v>
      </c>
      <c r="B5516" s="265">
        <v>75</v>
      </c>
      <c r="C5516" s="265" t="s">
        <v>7</v>
      </c>
      <c r="D5516" s="265" t="s">
        <v>173</v>
      </c>
      <c r="E5516" s="265">
        <v>1.81</v>
      </c>
      <c r="F5516" s="265" t="s">
        <v>9</v>
      </c>
      <c r="G5516" s="265" t="s">
        <v>4364</v>
      </c>
      <c r="H5516" s="266" t="s">
        <v>4375</v>
      </c>
      <c r="I5516" s="143" t="s">
        <v>4467</v>
      </c>
      <c r="J5516" s="184">
        <f>IF(F5516="USD", E5516, E5516 * IFERROR(VLOOKUP(F5516, EXCHANGE_RATE!A:B, 2, FALSE), "Currency not found"))</f>
        <v>1.81</v>
      </c>
      <c r="K5516" s="184">
        <f t="shared" si="499"/>
        <v>1.81</v>
      </c>
      <c r="L5516" s="184">
        <f>IF(C5516="MTS", B5516, B5516 * IFERROR(VLOOKUP(C5516, 'QTY_CONVERSIONS '!A:B, 2, FALSE), "Units not  found"))</f>
        <v>7.4999999999999997E-2</v>
      </c>
      <c r="M5516" s="185">
        <f t="shared" si="496"/>
        <v>135.75</v>
      </c>
      <c r="N5516" s="143" t="str">
        <f>IFERROR(VLOOKUP(D5516, Product_Category!A:B, 2, FALSE), "Uncategorized")</f>
        <v>SSG</v>
      </c>
      <c r="O5516" s="186">
        <f t="shared" si="498"/>
        <v>1810</v>
      </c>
      <c r="P5516" s="185">
        <f t="shared" si="497"/>
        <v>135.75</v>
      </c>
      <c r="Q5516" s="143">
        <v>2024</v>
      </c>
      <c r="R5516" s="143" t="str">
        <f>IFERROR(VLOOKUP(G5516,'SOURCE COMPANY'!A:B, 2, FALSE), "")</f>
        <v>SUDARSHAN TRADING</v>
      </c>
      <c r="S5516" s="143" t="str">
        <f>IFERROR(VLOOKUP(H5516,'CUSTOMER NAME'!A:B, 2, FALSE), "")</f>
        <v>FLORID LABORATORIES</v>
      </c>
    </row>
    <row r="5517" spans="1:19">
      <c r="A5517" s="264" t="s">
        <v>929</v>
      </c>
      <c r="B5517" s="265">
        <v>125</v>
      </c>
      <c r="C5517" s="265" t="s">
        <v>7</v>
      </c>
      <c r="D5517" s="265" t="s">
        <v>4245</v>
      </c>
      <c r="E5517" s="265">
        <f>430*0.012</f>
        <v>5.16</v>
      </c>
      <c r="F5517" s="265" t="s">
        <v>9</v>
      </c>
      <c r="G5517" s="265" t="s">
        <v>4376</v>
      </c>
      <c r="H5517" s="266" t="s">
        <v>4377</v>
      </c>
      <c r="I5517" s="143" t="s">
        <v>4467</v>
      </c>
      <c r="J5517" s="184">
        <f>IF(F5517="USD", E5517, E5517 * IFERROR(VLOOKUP(F5517, EXCHANGE_RATE!A:B, 2, FALSE), "Currency not found"))</f>
        <v>5.16</v>
      </c>
      <c r="K5517" s="184">
        <f t="shared" si="499"/>
        <v>5.16</v>
      </c>
      <c r="L5517" s="184">
        <f>IF(C5517="MTS", B5517, B5517 * IFERROR(VLOOKUP(C5517, 'QTY_CONVERSIONS '!A:B, 2, FALSE), "Units not  found"))</f>
        <v>0.125</v>
      </c>
      <c r="M5517" s="185">
        <f t="shared" si="496"/>
        <v>645</v>
      </c>
      <c r="N5517" s="143" t="str">
        <f>IFERROR(VLOOKUP(D5517, Product_Category!A:B, 2, FALSE), "Uncategorized")</f>
        <v>CMC</v>
      </c>
      <c r="O5517" s="186">
        <f t="shared" si="498"/>
        <v>5160</v>
      </c>
      <c r="P5517" s="185">
        <f t="shared" si="497"/>
        <v>645</v>
      </c>
      <c r="Q5517" s="143">
        <v>2024</v>
      </c>
      <c r="R5517" s="143" t="str">
        <f>IFERROR(VLOOKUP(G5517,'SOURCE COMPANY'!A:B, 2, FALSE), "")</f>
        <v>RPGV India</v>
      </c>
      <c r="S5517" s="143" t="str">
        <f>IFERROR(VLOOKUP(H5517,'CUSTOMER NAME'!A:B, 2, FALSE), "")</f>
        <v>Himalayan Essence</v>
      </c>
    </row>
    <row r="5518" spans="1:19">
      <c r="A5518" s="264" t="s">
        <v>929</v>
      </c>
      <c r="B5518" s="265">
        <v>100</v>
      </c>
      <c r="C5518" s="265" t="s">
        <v>7</v>
      </c>
      <c r="D5518" s="265" t="s">
        <v>4246</v>
      </c>
      <c r="E5518" s="265">
        <v>3.98</v>
      </c>
      <c r="F5518" s="265" t="s">
        <v>9</v>
      </c>
      <c r="G5518" s="265" t="s">
        <v>4378</v>
      </c>
      <c r="H5518" s="266" t="s">
        <v>4379</v>
      </c>
      <c r="I5518" s="143" t="s">
        <v>4467</v>
      </c>
      <c r="J5518" s="184">
        <f>IF(F5518="USD", E5518, E5518 * IFERROR(VLOOKUP(F5518, EXCHANGE_RATE!A:B, 2, FALSE), "Currency not found"))</f>
        <v>3.98</v>
      </c>
      <c r="K5518" s="184">
        <f t="shared" si="499"/>
        <v>3.98</v>
      </c>
      <c r="L5518" s="184">
        <f>IF(C5518="MTS", B5518, B5518 * IFERROR(VLOOKUP(C5518, 'QTY_CONVERSIONS '!A:B, 2, FALSE), "Units not  found"))</f>
        <v>0.1</v>
      </c>
      <c r="M5518" s="185">
        <f t="shared" si="496"/>
        <v>398</v>
      </c>
      <c r="N5518" s="143" t="str">
        <f>IFERROR(VLOOKUP(D5518, Product_Category!A:B, 2, FALSE), "Uncategorized")</f>
        <v>CMC</v>
      </c>
      <c r="O5518" s="186">
        <f t="shared" si="498"/>
        <v>3980</v>
      </c>
      <c r="P5518" s="185">
        <f t="shared" si="497"/>
        <v>398</v>
      </c>
      <c r="Q5518" s="143">
        <v>2024</v>
      </c>
      <c r="R5518" s="143" t="str">
        <f>IFERROR(VLOOKUP(G5518,'SOURCE COMPANY'!A:B, 2, FALSE), "")</f>
        <v>Tiwari Brothers &amp; sons</v>
      </c>
      <c r="S5518" s="143" t="str">
        <f>IFERROR(VLOOKUP(H5518,'CUSTOMER NAME'!A:B, 2, FALSE), "")</f>
        <v>KUMKUM HERBAL</v>
      </c>
    </row>
    <row r="5519" spans="1:19">
      <c r="A5519" s="264" t="s">
        <v>929</v>
      </c>
      <c r="B5519" s="265">
        <v>1000</v>
      </c>
      <c r="C5519" s="265" t="s">
        <v>7</v>
      </c>
      <c r="D5519" s="265" t="s">
        <v>910</v>
      </c>
      <c r="E5519" s="265">
        <v>1.54</v>
      </c>
      <c r="F5519" s="265" t="s">
        <v>9</v>
      </c>
      <c r="G5519" s="265" t="s">
        <v>4369</v>
      </c>
      <c r="H5519" s="266" t="s">
        <v>4380</v>
      </c>
      <c r="I5519" s="143" t="s">
        <v>4467</v>
      </c>
      <c r="J5519" s="184">
        <f>IF(F5519="USD", E5519, E5519 * IFERROR(VLOOKUP(F5519, EXCHANGE_RATE!A:B, 2, FALSE), "Currency not found"))</f>
        <v>1.54</v>
      </c>
      <c r="K5519" s="184">
        <f t="shared" si="499"/>
        <v>1.54</v>
      </c>
      <c r="L5519" s="184">
        <f>IF(C5519="MTS", B5519, B5519 * IFERROR(VLOOKUP(C5519, 'QTY_CONVERSIONS '!A:B, 2, FALSE), "Units not  found"))</f>
        <v>1</v>
      </c>
      <c r="M5519" s="185">
        <f t="shared" si="496"/>
        <v>1540</v>
      </c>
      <c r="N5519" s="143" t="str">
        <f>IFERROR(VLOOKUP(D5519, Product_Category!A:B, 2, FALSE), "Uncategorized")</f>
        <v>MAGNESIUM STEARATE</v>
      </c>
      <c r="O5519" s="186">
        <f t="shared" si="498"/>
        <v>1540</v>
      </c>
      <c r="P5519" s="185">
        <f t="shared" si="497"/>
        <v>1540</v>
      </c>
      <c r="Q5519" s="143">
        <v>2024</v>
      </c>
      <c r="R5519" s="143" t="str">
        <f>IFERROR(VLOOKUP(G5519,'SOURCE COMPANY'!A:B, 2, FALSE), "")</f>
        <v>JAYANA PHARMA</v>
      </c>
      <c r="S5519" s="143" t="str">
        <f>IFERROR(VLOOKUP(H5519,'CUSTOMER NAME'!A:B, 2, FALSE), "")</f>
        <v>LOMUS PHARMA</v>
      </c>
    </row>
    <row r="5520" spans="1:19">
      <c r="A5520" s="267" t="s">
        <v>929</v>
      </c>
      <c r="B5520" s="268">
        <v>500</v>
      </c>
      <c r="C5520" s="268" t="s">
        <v>7</v>
      </c>
      <c r="D5520" s="268" t="s">
        <v>1994</v>
      </c>
      <c r="E5520" s="268">
        <v>1.92</v>
      </c>
      <c r="F5520" s="268" t="s">
        <v>9</v>
      </c>
      <c r="G5520" s="268" t="s">
        <v>4365</v>
      </c>
      <c r="H5520" s="269" t="s">
        <v>4381</v>
      </c>
      <c r="I5520" s="143" t="s">
        <v>4467</v>
      </c>
      <c r="J5520" s="184">
        <f>IF(F5520="USD", E5520, E5520 * IFERROR(VLOOKUP(F5520, EXCHANGE_RATE!A:B, 2, FALSE), "Currency not found"))</f>
        <v>1.92</v>
      </c>
      <c r="K5520" s="184">
        <f t="shared" si="499"/>
        <v>1.92</v>
      </c>
      <c r="L5520" s="184">
        <f>IF(C5520="MTS", B5520, B5520 * IFERROR(VLOOKUP(C5520, 'QTY_CONVERSIONS '!A:B, 2, FALSE), "Units not  found"))</f>
        <v>0.5</v>
      </c>
      <c r="M5520" s="185">
        <f t="shared" si="496"/>
        <v>960</v>
      </c>
      <c r="N5520" s="143" t="str">
        <f>IFERROR(VLOOKUP(D5520, Product_Category!A:B, 2, FALSE), "Uncategorized")</f>
        <v>MCC</v>
      </c>
      <c r="O5520" s="186">
        <f t="shared" si="498"/>
        <v>1920</v>
      </c>
      <c r="P5520" s="185">
        <f t="shared" si="497"/>
        <v>960</v>
      </c>
      <c r="Q5520" s="143">
        <v>2024</v>
      </c>
      <c r="R5520" s="143" t="str">
        <f>IFERROR(VLOOKUP(G5520,'SOURCE COMPANY'!A:B, 2, FALSE), "")</f>
        <v>DRUG CENTRE DELHI</v>
      </c>
      <c r="S5520" s="143" t="str">
        <f>IFERROR(VLOOKUP(H5520,'CUSTOMER NAME'!A:B, 2, FALSE), "")</f>
        <v>M D H PHARMA</v>
      </c>
    </row>
    <row r="5521" spans="1:19">
      <c r="A5521" s="273" t="s">
        <v>929</v>
      </c>
      <c r="B5521" s="274">
        <v>25</v>
      </c>
      <c r="C5521" s="274" t="s">
        <v>7</v>
      </c>
      <c r="D5521" s="274" t="s">
        <v>910</v>
      </c>
      <c r="E5521" s="274">
        <v>1.45</v>
      </c>
      <c r="F5521" s="274" t="s">
        <v>9</v>
      </c>
      <c r="G5521" s="274" t="s">
        <v>4369</v>
      </c>
      <c r="H5521" s="275" t="s">
        <v>4382</v>
      </c>
      <c r="I5521" s="143" t="s">
        <v>4467</v>
      </c>
      <c r="J5521" s="184">
        <f>IF(F5521="USD", E5521, E5521 * IFERROR(VLOOKUP(F5521, EXCHANGE_RATE!A:B, 2, FALSE), "Currency not found"))</f>
        <v>1.45</v>
      </c>
      <c r="K5521" s="184">
        <f t="shared" si="499"/>
        <v>1.45</v>
      </c>
      <c r="L5521" s="184">
        <f>IF(C5521="MTS", B5521, B5521 * IFERROR(VLOOKUP(C5521, 'QTY_CONVERSIONS '!A:B, 2, FALSE), "Units not  found"))</f>
        <v>2.5000000000000001E-2</v>
      </c>
      <c r="M5521" s="185">
        <f t="shared" si="496"/>
        <v>36.25</v>
      </c>
      <c r="N5521" s="143" t="str">
        <f>IFERROR(VLOOKUP(D5521, Product_Category!A:B, 2, FALSE), "Uncategorized")</f>
        <v>MAGNESIUM STEARATE</v>
      </c>
      <c r="O5521" s="186">
        <f t="shared" si="498"/>
        <v>1450</v>
      </c>
      <c r="P5521" s="185">
        <f t="shared" si="497"/>
        <v>36.25</v>
      </c>
      <c r="Q5521" s="143">
        <v>2024</v>
      </c>
      <c r="R5521" s="143" t="str">
        <f>IFERROR(VLOOKUP(G5521,'SOURCE COMPANY'!A:B, 2, FALSE), "")</f>
        <v>JAYANA PHARMA</v>
      </c>
      <c r="S5521" s="143" t="str">
        <f>IFERROR(VLOOKUP(H5521,'CUSTOMER NAME'!A:B, 2, FALSE), "")</f>
        <v>MARUTI PHARMA</v>
      </c>
    </row>
    <row r="5522" spans="1:19">
      <c r="A5522" s="264" t="s">
        <v>929</v>
      </c>
      <c r="B5522" s="265">
        <v>50</v>
      </c>
      <c r="C5522" s="265" t="s">
        <v>7</v>
      </c>
      <c r="D5522" s="265" t="s">
        <v>611</v>
      </c>
      <c r="E5522" s="265">
        <v>12.13</v>
      </c>
      <c r="F5522" s="265" t="s">
        <v>9</v>
      </c>
      <c r="G5522" s="265" t="s">
        <v>4369</v>
      </c>
      <c r="H5522" s="266" t="s">
        <v>4382</v>
      </c>
      <c r="I5522" s="143" t="s">
        <v>4467</v>
      </c>
      <c r="J5522" s="184">
        <f>IF(F5522="USD", E5522, E5522 * IFERROR(VLOOKUP(F5522, EXCHANGE_RATE!A:B, 2, FALSE), "Currency not found"))</f>
        <v>12.13</v>
      </c>
      <c r="K5522" s="184">
        <f t="shared" si="499"/>
        <v>12.13</v>
      </c>
      <c r="L5522" s="184">
        <f>IF(C5522="MTS", B5522, B5522 * IFERROR(VLOOKUP(C5522, 'QTY_CONVERSIONS '!A:B, 2, FALSE), "Units not  found"))</f>
        <v>0.05</v>
      </c>
      <c r="M5522" s="185">
        <f t="shared" si="496"/>
        <v>606.5</v>
      </c>
      <c r="N5522" s="143" t="str">
        <f>IFERROR(VLOOKUP(D5522, Product_Category!A:B, 2, FALSE), "Uncategorized")</f>
        <v>MCC</v>
      </c>
      <c r="O5522" s="186">
        <f t="shared" si="498"/>
        <v>12130</v>
      </c>
      <c r="P5522" s="185">
        <f t="shared" si="497"/>
        <v>606.5</v>
      </c>
      <c r="Q5522" s="143">
        <v>2024</v>
      </c>
      <c r="R5522" s="143" t="str">
        <f>IFERROR(VLOOKUP(G5522,'SOURCE COMPANY'!A:B, 2, FALSE), "")</f>
        <v>JAYANA PHARMA</v>
      </c>
      <c r="S5522" s="143" t="str">
        <f>IFERROR(VLOOKUP(H5522,'CUSTOMER NAME'!A:B, 2, FALSE), "")</f>
        <v>MARUTI PHARMA</v>
      </c>
    </row>
    <row r="5523" spans="1:19">
      <c r="A5523" s="264" t="s">
        <v>929</v>
      </c>
      <c r="B5523" s="265">
        <v>50</v>
      </c>
      <c r="C5523" s="265" t="s">
        <v>7</v>
      </c>
      <c r="D5523" s="265" t="s">
        <v>173</v>
      </c>
      <c r="E5523" s="265">
        <v>1.26</v>
      </c>
      <c r="F5523" s="265" t="s">
        <v>9</v>
      </c>
      <c r="G5523" s="265" t="s">
        <v>4369</v>
      </c>
      <c r="H5523" s="266" t="s">
        <v>4382</v>
      </c>
      <c r="I5523" s="143" t="s">
        <v>4467</v>
      </c>
      <c r="J5523" s="184">
        <f>IF(F5523="USD", E5523, E5523 * IFERROR(VLOOKUP(F5523, EXCHANGE_RATE!A:B, 2, FALSE), "Currency not found"))</f>
        <v>1.26</v>
      </c>
      <c r="K5523" s="184">
        <f t="shared" si="499"/>
        <v>1.26</v>
      </c>
      <c r="L5523" s="184">
        <f>IF(C5523="MTS", B5523, B5523 * IFERROR(VLOOKUP(C5523, 'QTY_CONVERSIONS '!A:B, 2, FALSE), "Units not  found"))</f>
        <v>0.05</v>
      </c>
      <c r="M5523" s="185">
        <f t="shared" si="496"/>
        <v>63</v>
      </c>
      <c r="N5523" s="143" t="str">
        <f>IFERROR(VLOOKUP(D5523, Product_Category!A:B, 2, FALSE), "Uncategorized")</f>
        <v>SSG</v>
      </c>
      <c r="O5523" s="186">
        <f t="shared" si="498"/>
        <v>1260</v>
      </c>
      <c r="P5523" s="185">
        <f t="shared" si="497"/>
        <v>63</v>
      </c>
      <c r="Q5523" s="143">
        <v>2024</v>
      </c>
      <c r="R5523" s="143" t="str">
        <f>IFERROR(VLOOKUP(G5523,'SOURCE COMPANY'!A:B, 2, FALSE), "")</f>
        <v>JAYANA PHARMA</v>
      </c>
      <c r="S5523" s="143" t="str">
        <f>IFERROR(VLOOKUP(H5523,'CUSTOMER NAME'!A:B, 2, FALSE), "")</f>
        <v>MARUTI PHARMA</v>
      </c>
    </row>
    <row r="5524" spans="1:19">
      <c r="A5524" s="264" t="s">
        <v>929</v>
      </c>
      <c r="B5524" s="265">
        <v>25</v>
      </c>
      <c r="C5524" s="265" t="s">
        <v>7</v>
      </c>
      <c r="D5524" s="265" t="s">
        <v>798</v>
      </c>
      <c r="E5524" s="265">
        <f>500*0.012</f>
        <v>6</v>
      </c>
      <c r="F5524" s="265" t="s">
        <v>9</v>
      </c>
      <c r="G5524" s="265" t="s">
        <v>4383</v>
      </c>
      <c r="H5524" s="266" t="s">
        <v>4384</v>
      </c>
      <c r="I5524" s="143" t="s">
        <v>4467</v>
      </c>
      <c r="J5524" s="184">
        <f>IF(F5524="USD", E5524, E5524 * IFERROR(VLOOKUP(F5524, EXCHANGE_RATE!A:B, 2, FALSE), "Currency not found"))</f>
        <v>6</v>
      </c>
      <c r="K5524" s="184">
        <f t="shared" si="499"/>
        <v>6</v>
      </c>
      <c r="L5524" s="184">
        <f>IF(C5524="MTS", B5524, B5524 * IFERROR(VLOOKUP(C5524, 'QTY_CONVERSIONS '!A:B, 2, FALSE), "Units not  found"))</f>
        <v>2.5000000000000001E-2</v>
      </c>
      <c r="M5524" s="185">
        <f t="shared" si="496"/>
        <v>150</v>
      </c>
      <c r="N5524" s="143" t="str">
        <f>IFERROR(VLOOKUP(D5524, Product_Category!A:B, 2, FALSE), "Uncategorized")</f>
        <v>CMC</v>
      </c>
      <c r="O5524" s="186">
        <f t="shared" si="498"/>
        <v>6000</v>
      </c>
      <c r="P5524" s="185">
        <f t="shared" si="497"/>
        <v>150</v>
      </c>
      <c r="Q5524" s="143">
        <v>2024</v>
      </c>
      <c r="R5524" s="143" t="str">
        <f>IFERROR(VLOOKUP(G5524,'SOURCE COMPANY'!A:B, 2, FALSE), "")</f>
        <v>Alenit Chemicals</v>
      </c>
      <c r="S5524" s="143" t="str">
        <f>IFERROR(VLOOKUP(H5524,'CUSTOMER NAME'!A:B, 2, FALSE), "")</f>
        <v>NATIONAL HEALTHCARE</v>
      </c>
    </row>
    <row r="5525" spans="1:19">
      <c r="A5525" s="264" t="s">
        <v>929</v>
      </c>
      <c r="B5525" s="265">
        <v>200</v>
      </c>
      <c r="C5525" s="265" t="s">
        <v>7</v>
      </c>
      <c r="D5525" s="265" t="s">
        <v>798</v>
      </c>
      <c r="E5525" s="265">
        <f>450*0.012</f>
        <v>5.4</v>
      </c>
      <c r="F5525" s="265" t="s">
        <v>9</v>
      </c>
      <c r="G5525" s="265" t="s">
        <v>4383</v>
      </c>
      <c r="H5525" s="266" t="s">
        <v>4384</v>
      </c>
      <c r="I5525" s="143" t="s">
        <v>4467</v>
      </c>
      <c r="J5525" s="184">
        <f>IF(F5525="USD", E5525, E5525 * IFERROR(VLOOKUP(F5525, EXCHANGE_RATE!A:B, 2, FALSE), "Currency not found"))</f>
        <v>5.4</v>
      </c>
      <c r="K5525" s="184">
        <f t="shared" si="499"/>
        <v>5.4</v>
      </c>
      <c r="L5525" s="184">
        <f>IF(C5525="MTS", B5525, B5525 * IFERROR(VLOOKUP(C5525, 'QTY_CONVERSIONS '!A:B, 2, FALSE), "Units not  found"))</f>
        <v>0.2</v>
      </c>
      <c r="M5525" s="185">
        <f t="shared" si="496"/>
        <v>1080</v>
      </c>
      <c r="N5525" s="143" t="str">
        <f>IFERROR(VLOOKUP(D5525, Product_Category!A:B, 2, FALSE), "Uncategorized")</f>
        <v>CMC</v>
      </c>
      <c r="O5525" s="186">
        <f t="shared" si="498"/>
        <v>5400</v>
      </c>
      <c r="P5525" s="185">
        <f t="shared" si="497"/>
        <v>1080</v>
      </c>
      <c r="Q5525" s="143">
        <v>2024</v>
      </c>
      <c r="R5525" s="143" t="str">
        <f>IFERROR(VLOOKUP(G5525,'SOURCE COMPANY'!A:B, 2, FALSE), "")</f>
        <v>Alenit Chemicals</v>
      </c>
      <c r="S5525" s="143" t="str">
        <f>IFERROR(VLOOKUP(H5525,'CUSTOMER NAME'!A:B, 2, FALSE), "")</f>
        <v>NATIONAL HEALTHCARE</v>
      </c>
    </row>
    <row r="5526" spans="1:19">
      <c r="A5526" s="264" t="s">
        <v>929</v>
      </c>
      <c r="B5526" s="265">
        <v>500</v>
      </c>
      <c r="C5526" s="265" t="s">
        <v>7</v>
      </c>
      <c r="D5526" s="265" t="s">
        <v>1015</v>
      </c>
      <c r="E5526" s="265">
        <f>205*0.012</f>
        <v>2.46</v>
      </c>
      <c r="F5526" s="265" t="s">
        <v>9</v>
      </c>
      <c r="G5526" s="265" t="s">
        <v>4385</v>
      </c>
      <c r="H5526" s="266" t="s">
        <v>3163</v>
      </c>
      <c r="I5526" s="143" t="s">
        <v>4467</v>
      </c>
      <c r="J5526" s="184">
        <f>IF(F5526="USD", E5526, E5526 * IFERROR(VLOOKUP(F5526, EXCHANGE_RATE!A:B, 2, FALSE), "Currency not found"))</f>
        <v>2.46</v>
      </c>
      <c r="K5526" s="184">
        <f t="shared" si="499"/>
        <v>2.46</v>
      </c>
      <c r="L5526" s="184">
        <f>IF(C5526="MTS", B5526, B5526 * IFERROR(VLOOKUP(C5526, 'QTY_CONVERSIONS '!A:B, 2, FALSE), "Units not  found"))</f>
        <v>0.5</v>
      </c>
      <c r="M5526" s="185">
        <f t="shared" si="496"/>
        <v>1230</v>
      </c>
      <c r="N5526" s="143" t="str">
        <f>IFERROR(VLOOKUP(D5526, Product_Category!A:B, 2, FALSE), "Uncategorized")</f>
        <v>MCC</v>
      </c>
      <c r="O5526" s="186">
        <f t="shared" si="498"/>
        <v>2460</v>
      </c>
      <c r="P5526" s="185">
        <f t="shared" si="497"/>
        <v>1230</v>
      </c>
      <c r="Q5526" s="143">
        <v>2024</v>
      </c>
      <c r="R5526" s="143" t="str">
        <f>IFERROR(VLOOKUP(G5526,'SOURCE COMPANY'!A:B, 2, FALSE), "")</f>
        <v>MEHTA MEDICARE</v>
      </c>
      <c r="S5526" s="143" t="str">
        <f>IFERROR(VLOOKUP(H5526,'CUSTOMER NAME'!A:B, 2, FALSE), "")</f>
        <v>NEPAL PHARMA</v>
      </c>
    </row>
    <row r="5527" spans="1:19">
      <c r="A5527" s="264" t="s">
        <v>929</v>
      </c>
      <c r="B5527" s="265">
        <v>25</v>
      </c>
      <c r="C5527" s="265" t="s">
        <v>7</v>
      </c>
      <c r="D5527" s="265" t="s">
        <v>910</v>
      </c>
      <c r="E5527" s="265">
        <v>1.97</v>
      </c>
      <c r="F5527" s="265" t="s">
        <v>9</v>
      </c>
      <c r="G5527" s="265" t="s">
        <v>4365</v>
      </c>
      <c r="H5527" s="266" t="s">
        <v>4386</v>
      </c>
      <c r="I5527" s="143" t="s">
        <v>4467</v>
      </c>
      <c r="J5527" s="184">
        <f>IF(F5527="USD", E5527, E5527 * IFERROR(VLOOKUP(F5527, EXCHANGE_RATE!A:B, 2, FALSE), "Currency not found"))</f>
        <v>1.97</v>
      </c>
      <c r="K5527" s="184">
        <f t="shared" si="499"/>
        <v>1.97</v>
      </c>
      <c r="L5527" s="184">
        <f>IF(C5527="MTS", B5527, B5527 * IFERROR(VLOOKUP(C5527, 'QTY_CONVERSIONS '!A:B, 2, FALSE), "Units not  found"))</f>
        <v>2.5000000000000001E-2</v>
      </c>
      <c r="M5527" s="185">
        <f t="shared" ref="M5527:M5590" si="500">B5527*K5527</f>
        <v>49.25</v>
      </c>
      <c r="N5527" s="143" t="str">
        <f>IFERROR(VLOOKUP(D5527, Product_Category!A:B, 2, FALSE), "Uncategorized")</f>
        <v>MAGNESIUM STEARATE</v>
      </c>
      <c r="O5527" s="186">
        <f t="shared" si="498"/>
        <v>1970</v>
      </c>
      <c r="P5527" s="185">
        <f t="shared" ref="P5527:P5590" si="501">L5527*O5527</f>
        <v>49.25</v>
      </c>
      <c r="Q5527" s="143">
        <v>2024</v>
      </c>
      <c r="R5527" s="143" t="str">
        <f>IFERROR(VLOOKUP(G5527,'SOURCE COMPANY'!A:B, 2, FALSE), "")</f>
        <v>DRUG CENTRE DELHI</v>
      </c>
      <c r="S5527" s="143" t="str">
        <f>IFERROR(VLOOKUP(H5527,'CUSTOMER NAME'!A:B, 2, FALSE), "")</f>
        <v>Nepam Remedies</v>
      </c>
    </row>
    <row r="5528" spans="1:19">
      <c r="A5528" s="264" t="s">
        <v>929</v>
      </c>
      <c r="B5528" s="265">
        <v>100</v>
      </c>
      <c r="C5528" s="265" t="s">
        <v>7</v>
      </c>
      <c r="D5528" s="265" t="s">
        <v>3897</v>
      </c>
      <c r="E5528" s="265">
        <f>1465*0.012</f>
        <v>17.580000000000002</v>
      </c>
      <c r="F5528" s="265" t="s">
        <v>9</v>
      </c>
      <c r="G5528" s="265" t="s">
        <v>4387</v>
      </c>
      <c r="H5528" s="266" t="s">
        <v>4388</v>
      </c>
      <c r="I5528" s="143" t="s">
        <v>4467</v>
      </c>
      <c r="J5528" s="184">
        <f>IF(F5528="USD", E5528, E5528 * IFERROR(VLOOKUP(F5528, EXCHANGE_RATE!A:B, 2, FALSE), "Currency not found"))</f>
        <v>17.580000000000002</v>
      </c>
      <c r="K5528" s="184">
        <f t="shared" si="499"/>
        <v>17.579999999999998</v>
      </c>
      <c r="L5528" s="184">
        <f>IF(C5528="MTS", B5528, B5528 * IFERROR(VLOOKUP(C5528, 'QTY_CONVERSIONS '!A:B, 2, FALSE), "Units not  found"))</f>
        <v>0.1</v>
      </c>
      <c r="M5528" s="185">
        <f t="shared" si="500"/>
        <v>1757.9999999999998</v>
      </c>
      <c r="N5528" s="143" t="str">
        <f>IFERROR(VLOOKUP(D5528, Product_Category!A:B, 2, FALSE), "Uncategorized")</f>
        <v>CROSCARMELLOSE SODIUM</v>
      </c>
      <c r="O5528" s="186">
        <f t="shared" si="498"/>
        <v>17580</v>
      </c>
      <c r="P5528" s="185">
        <f t="shared" si="501"/>
        <v>1758</v>
      </c>
      <c r="Q5528" s="143">
        <v>2024</v>
      </c>
      <c r="R5528" s="143" t="str">
        <f>IFERROR(VLOOKUP(G5528,'SOURCE COMPANY'!A:B, 2, FALSE), "")</f>
        <v>Everest Distributions</v>
      </c>
      <c r="S5528" s="143" t="str">
        <f>IFERROR(VLOOKUP(H5528,'CUSTOMER NAME'!A:B, 2, FALSE), "")</f>
        <v>OHM PHARMA</v>
      </c>
    </row>
    <row r="5529" spans="1:19">
      <c r="A5529" s="264" t="s">
        <v>929</v>
      </c>
      <c r="B5529" s="265">
        <v>200</v>
      </c>
      <c r="C5529" s="265" t="s">
        <v>7</v>
      </c>
      <c r="D5529" s="265" t="s">
        <v>3897</v>
      </c>
      <c r="E5529" s="265">
        <v>8.43</v>
      </c>
      <c r="F5529" s="265" t="s">
        <v>9</v>
      </c>
      <c r="G5529" s="265" t="s">
        <v>4389</v>
      </c>
      <c r="H5529" s="266" t="s">
        <v>4390</v>
      </c>
      <c r="I5529" s="143" t="s">
        <v>4467</v>
      </c>
      <c r="J5529" s="184">
        <f>IF(F5529="USD", E5529, E5529 * IFERROR(VLOOKUP(F5529, EXCHANGE_RATE!A:B, 2, FALSE), "Currency not found"))</f>
        <v>8.43</v>
      </c>
      <c r="K5529" s="184">
        <f t="shared" si="499"/>
        <v>8.43</v>
      </c>
      <c r="L5529" s="184">
        <f>IF(C5529="MTS", B5529, B5529 * IFERROR(VLOOKUP(C5529, 'QTY_CONVERSIONS '!A:B, 2, FALSE), "Units not  found"))</f>
        <v>0.2</v>
      </c>
      <c r="M5529" s="185">
        <f t="shared" si="500"/>
        <v>1686</v>
      </c>
      <c r="N5529" s="143" t="str">
        <f>IFERROR(VLOOKUP(D5529, Product_Category!A:B, 2, FALSE), "Uncategorized")</f>
        <v>CROSCARMELLOSE SODIUM</v>
      </c>
      <c r="O5529" s="186">
        <f t="shared" si="498"/>
        <v>8430</v>
      </c>
      <c r="P5529" s="185">
        <f t="shared" si="501"/>
        <v>1686</v>
      </c>
      <c r="Q5529" s="143">
        <v>2024</v>
      </c>
      <c r="R5529" s="143" t="str">
        <f>IFERROR(VLOOKUP(G5529,'SOURCE COMPANY'!A:B, 2, FALSE), "")</f>
        <v>ORIENT PHARMA</v>
      </c>
      <c r="S5529" s="143" t="str">
        <f>IFERROR(VLOOKUP(H5529,'CUSTOMER NAME'!A:B, 2, FALSE), "")</f>
        <v>PHARMONICS LIFE SCIENCE</v>
      </c>
    </row>
    <row r="5530" spans="1:19">
      <c r="A5530" s="264" t="s">
        <v>929</v>
      </c>
      <c r="B5530" s="265">
        <v>200</v>
      </c>
      <c r="C5530" s="265" t="s">
        <v>7</v>
      </c>
      <c r="D5530" s="265" t="s">
        <v>3897</v>
      </c>
      <c r="E5530" s="265">
        <f>520*0.012</f>
        <v>6.24</v>
      </c>
      <c r="F5530" s="265" t="s">
        <v>9</v>
      </c>
      <c r="G5530" s="265" t="s">
        <v>662</v>
      </c>
      <c r="H5530" s="266" t="s">
        <v>4391</v>
      </c>
      <c r="I5530" s="143" t="s">
        <v>4467</v>
      </c>
      <c r="J5530" s="184">
        <f>IF(F5530="USD", E5530, E5530 * IFERROR(VLOOKUP(F5530, EXCHANGE_RATE!A:B, 2, FALSE), "Currency not found"))</f>
        <v>6.24</v>
      </c>
      <c r="K5530" s="184">
        <f t="shared" si="499"/>
        <v>6.24</v>
      </c>
      <c r="L5530" s="184">
        <f>IF(C5530="MTS", B5530, B5530 * IFERROR(VLOOKUP(C5530, 'QTY_CONVERSIONS '!A:B, 2, FALSE), "Units not  found"))</f>
        <v>0.2</v>
      </c>
      <c r="M5530" s="185">
        <f t="shared" si="500"/>
        <v>1248</v>
      </c>
      <c r="N5530" s="143" t="str">
        <f>IFERROR(VLOOKUP(D5530, Product_Category!A:B, 2, FALSE), "Uncategorized")</f>
        <v>CROSCARMELLOSE SODIUM</v>
      </c>
      <c r="O5530" s="186">
        <f t="shared" si="498"/>
        <v>6240</v>
      </c>
      <c r="P5530" s="185">
        <f t="shared" si="501"/>
        <v>1248</v>
      </c>
      <c r="Q5530" s="143">
        <v>2024</v>
      </c>
      <c r="R5530" s="143" t="str">
        <f>IFERROR(VLOOKUP(G5530,'SOURCE COMPANY'!A:B, 2, FALSE), "")</f>
        <v>K KUMAR &amp; CO</v>
      </c>
      <c r="S5530" s="143" t="str">
        <f>IFERROR(VLOOKUP(H5530,'CUSTOMER NAME'!A:B, 2, FALSE), "")</f>
        <v>Qmed Formulations</v>
      </c>
    </row>
    <row r="5531" spans="1:19">
      <c r="A5531" s="264" t="s">
        <v>929</v>
      </c>
      <c r="B5531" s="265">
        <v>200</v>
      </c>
      <c r="C5531" s="265" t="s">
        <v>7</v>
      </c>
      <c r="D5531" s="265" t="s">
        <v>798</v>
      </c>
      <c r="E5531" s="265">
        <v>3.69</v>
      </c>
      <c r="F5531" s="265" t="s">
        <v>9</v>
      </c>
      <c r="G5531" s="265" t="s">
        <v>4365</v>
      </c>
      <c r="H5531" s="266" t="s">
        <v>4391</v>
      </c>
      <c r="I5531" s="143" t="s">
        <v>4467</v>
      </c>
      <c r="J5531" s="184">
        <f>IF(F5531="USD", E5531, E5531 * IFERROR(VLOOKUP(F5531, EXCHANGE_RATE!A:B, 2, FALSE), "Currency not found"))</f>
        <v>3.69</v>
      </c>
      <c r="K5531" s="184">
        <f t="shared" si="499"/>
        <v>3.69</v>
      </c>
      <c r="L5531" s="184">
        <f>IF(C5531="MTS", B5531, B5531 * IFERROR(VLOOKUP(C5531, 'QTY_CONVERSIONS '!A:B, 2, FALSE), "Units not  found"))</f>
        <v>0.2</v>
      </c>
      <c r="M5531" s="185">
        <f t="shared" si="500"/>
        <v>738</v>
      </c>
      <c r="N5531" s="143" t="str">
        <f>IFERROR(VLOOKUP(D5531, Product_Category!A:B, 2, FALSE), "Uncategorized")</f>
        <v>CMC</v>
      </c>
      <c r="O5531" s="186">
        <f t="shared" si="498"/>
        <v>3690</v>
      </c>
      <c r="P5531" s="185">
        <f t="shared" si="501"/>
        <v>738</v>
      </c>
      <c r="Q5531" s="143">
        <v>2024</v>
      </c>
      <c r="R5531" s="143" t="str">
        <f>IFERROR(VLOOKUP(G5531,'SOURCE COMPANY'!A:B, 2, FALSE), "")</f>
        <v>DRUG CENTRE DELHI</v>
      </c>
      <c r="S5531" s="143" t="str">
        <f>IFERROR(VLOOKUP(H5531,'CUSTOMER NAME'!A:B, 2, FALSE), "")</f>
        <v>Qmed Formulations</v>
      </c>
    </row>
    <row r="5532" spans="1:19">
      <c r="A5532" s="264" t="s">
        <v>929</v>
      </c>
      <c r="B5532" s="265">
        <v>2000</v>
      </c>
      <c r="C5532" s="265" t="s">
        <v>7</v>
      </c>
      <c r="D5532" s="265" t="s">
        <v>4247</v>
      </c>
      <c r="E5532" s="265">
        <v>2.1800000000000002</v>
      </c>
      <c r="F5532" s="265" t="s">
        <v>9</v>
      </c>
      <c r="G5532" s="265" t="s">
        <v>662</v>
      </c>
      <c r="H5532" s="266" t="s">
        <v>4391</v>
      </c>
      <c r="I5532" s="143" t="s">
        <v>4467</v>
      </c>
      <c r="J5532" s="184">
        <f>IF(F5532="USD", E5532, E5532 * IFERROR(VLOOKUP(F5532, EXCHANGE_RATE!A:B, 2, FALSE), "Currency not found"))</f>
        <v>2.1800000000000002</v>
      </c>
      <c r="K5532" s="184">
        <f t="shared" si="499"/>
        <v>2.1800000000000002</v>
      </c>
      <c r="L5532" s="184">
        <f>IF(C5532="MTS", B5532, B5532 * IFERROR(VLOOKUP(C5532, 'QTY_CONVERSIONS '!A:B, 2, FALSE), "Units not  found"))</f>
        <v>2</v>
      </c>
      <c r="M5532" s="185">
        <f t="shared" si="500"/>
        <v>4360</v>
      </c>
      <c r="N5532" s="143" t="str">
        <f>IFERROR(VLOOKUP(D5532, Product_Category!A:B, 2, FALSE), "Uncategorized")</f>
        <v>MCC</v>
      </c>
      <c r="O5532" s="186">
        <f t="shared" si="498"/>
        <v>2180</v>
      </c>
      <c r="P5532" s="185">
        <f t="shared" si="501"/>
        <v>4360</v>
      </c>
      <c r="Q5532" s="143">
        <v>2024</v>
      </c>
      <c r="R5532" s="143" t="str">
        <f>IFERROR(VLOOKUP(G5532,'SOURCE COMPANY'!A:B, 2, FALSE), "")</f>
        <v>K KUMAR &amp; CO</v>
      </c>
      <c r="S5532" s="143" t="str">
        <f>IFERROR(VLOOKUP(H5532,'CUSTOMER NAME'!A:B, 2, FALSE), "")</f>
        <v>Qmed Formulations</v>
      </c>
    </row>
    <row r="5533" spans="1:19">
      <c r="A5533" s="264" t="s">
        <v>929</v>
      </c>
      <c r="B5533" s="265">
        <v>2750</v>
      </c>
      <c r="C5533" s="265" t="s">
        <v>7</v>
      </c>
      <c r="D5533" s="265" t="s">
        <v>798</v>
      </c>
      <c r="E5533" s="265">
        <v>0.53</v>
      </c>
      <c r="F5533" s="265" t="s">
        <v>9</v>
      </c>
      <c r="G5533" s="265" t="s">
        <v>4030</v>
      </c>
      <c r="H5533" s="266" t="s">
        <v>4392</v>
      </c>
      <c r="I5533" s="143" t="s">
        <v>4467</v>
      </c>
      <c r="J5533" s="184">
        <f>IF(F5533="USD", E5533, E5533 * IFERROR(VLOOKUP(F5533, EXCHANGE_RATE!A:B, 2, FALSE), "Currency not found"))</f>
        <v>0.53</v>
      </c>
      <c r="K5533" s="184">
        <f t="shared" si="499"/>
        <v>0.53</v>
      </c>
      <c r="L5533" s="184">
        <f>IF(C5533="MTS", B5533, B5533 * IFERROR(VLOOKUP(C5533, 'QTY_CONVERSIONS '!A:B, 2, FALSE), "Units not  found"))</f>
        <v>2.75</v>
      </c>
      <c r="M5533" s="185">
        <f t="shared" si="500"/>
        <v>1457.5</v>
      </c>
      <c r="N5533" s="143" t="str">
        <f>IFERROR(VLOOKUP(D5533, Product_Category!A:B, 2, FALSE), "Uncategorized")</f>
        <v>CMC</v>
      </c>
      <c r="O5533" s="186">
        <f t="shared" si="498"/>
        <v>530</v>
      </c>
      <c r="P5533" s="185">
        <f t="shared" si="501"/>
        <v>1457.5</v>
      </c>
      <c r="Q5533" s="143">
        <v>2024</v>
      </c>
      <c r="R5533" s="143" t="str">
        <f>IFERROR(VLOOKUP(G5533,'SOURCE COMPANY'!A:B, 2, FALSE), "")</f>
        <v>Dhariyal Polymers</v>
      </c>
      <c r="S5533" s="143" t="str">
        <f>IFERROR(VLOOKUP(H5533,'CUSTOMER NAME'!A:B, 2, FALSE), "")</f>
        <v>R.M Chemicals</v>
      </c>
    </row>
    <row r="5534" spans="1:19">
      <c r="A5534" s="264" t="s">
        <v>929</v>
      </c>
      <c r="B5534" s="265">
        <v>100</v>
      </c>
      <c r="C5534" s="265" t="s">
        <v>7</v>
      </c>
      <c r="D5534" s="265" t="s">
        <v>680</v>
      </c>
      <c r="E5534" s="265">
        <f>185*0.012</f>
        <v>2.2200000000000002</v>
      </c>
      <c r="F5534" s="265" t="s">
        <v>9</v>
      </c>
      <c r="G5534" s="265" t="s">
        <v>4393</v>
      </c>
      <c r="H5534" s="266" t="s">
        <v>4394</v>
      </c>
      <c r="I5534" s="143" t="s">
        <v>4467</v>
      </c>
      <c r="J5534" s="184">
        <f>IF(F5534="USD", E5534, E5534 * IFERROR(VLOOKUP(F5534, EXCHANGE_RATE!A:B, 2, FALSE), "Currency not found"))</f>
        <v>2.2200000000000002</v>
      </c>
      <c r="K5534" s="184">
        <f t="shared" si="499"/>
        <v>2.2200000000000002</v>
      </c>
      <c r="L5534" s="184">
        <f>IF(C5534="MTS", B5534, B5534 * IFERROR(VLOOKUP(C5534, 'QTY_CONVERSIONS '!A:B, 2, FALSE), "Units not  found"))</f>
        <v>0.1</v>
      </c>
      <c r="M5534" s="185">
        <f t="shared" si="500"/>
        <v>222.00000000000003</v>
      </c>
      <c r="N5534" s="143" t="str">
        <f>IFERROR(VLOOKUP(D5534, Product_Category!A:B, 2, FALSE), "Uncategorized")</f>
        <v>MCC</v>
      </c>
      <c r="O5534" s="186">
        <f t="shared" si="498"/>
        <v>2220</v>
      </c>
      <c r="P5534" s="185">
        <f t="shared" si="501"/>
        <v>222</v>
      </c>
      <c r="Q5534" s="143">
        <v>2024</v>
      </c>
      <c r="R5534" s="143" t="str">
        <f>IFERROR(VLOOKUP(G5534,'SOURCE COMPANY'!A:B, 2, FALSE), "")</f>
        <v>Waylink International</v>
      </c>
      <c r="S5534" s="143" t="str">
        <f>IFERROR(VLOOKUP(H5534,'CUSTOMER NAME'!A:B, 2, FALSE), "")</f>
        <v>Royal Sasa Nepal</v>
      </c>
    </row>
    <row r="5535" spans="1:19">
      <c r="A5535" s="264" t="s">
        <v>929</v>
      </c>
      <c r="B5535" s="265">
        <v>300</v>
      </c>
      <c r="C5535" s="265" t="s">
        <v>7</v>
      </c>
      <c r="D5535" s="265" t="s">
        <v>173</v>
      </c>
      <c r="E5535" s="265">
        <f>130*0.012</f>
        <v>1.56</v>
      </c>
      <c r="F5535" s="265" t="s">
        <v>9</v>
      </c>
      <c r="G5535" s="265" t="s">
        <v>4383</v>
      </c>
      <c r="H5535" s="266" t="s">
        <v>4395</v>
      </c>
      <c r="I5535" s="143" t="s">
        <v>4467</v>
      </c>
      <c r="J5535" s="184">
        <f>IF(F5535="USD", E5535, E5535 * IFERROR(VLOOKUP(F5535, EXCHANGE_RATE!A:B, 2, FALSE), "Currency not found"))</f>
        <v>1.56</v>
      </c>
      <c r="K5535" s="184">
        <f t="shared" si="499"/>
        <v>1.56</v>
      </c>
      <c r="L5535" s="184">
        <f>IF(C5535="MTS", B5535, B5535 * IFERROR(VLOOKUP(C5535, 'QTY_CONVERSIONS '!A:B, 2, FALSE), "Units not  found"))</f>
        <v>0.3</v>
      </c>
      <c r="M5535" s="185">
        <f t="shared" si="500"/>
        <v>468</v>
      </c>
      <c r="N5535" s="143" t="str">
        <f>IFERROR(VLOOKUP(D5535, Product_Category!A:B, 2, FALSE), "Uncategorized")</f>
        <v>SSG</v>
      </c>
      <c r="O5535" s="186">
        <f t="shared" si="498"/>
        <v>1560</v>
      </c>
      <c r="P5535" s="185">
        <f t="shared" si="501"/>
        <v>468</v>
      </c>
      <c r="Q5535" s="143">
        <v>2024</v>
      </c>
      <c r="R5535" s="143" t="str">
        <f>IFERROR(VLOOKUP(G5535,'SOURCE COMPANY'!A:B, 2, FALSE), "")</f>
        <v>Alenit Chemicals</v>
      </c>
      <c r="S5535" s="143" t="str">
        <f>IFERROR(VLOOKUP(H5535,'CUSTOMER NAME'!A:B, 2, FALSE), "")</f>
        <v>S.R Drug Labs</v>
      </c>
    </row>
    <row r="5536" spans="1:19">
      <c r="A5536" s="264" t="s">
        <v>929</v>
      </c>
      <c r="B5536" s="265">
        <v>300</v>
      </c>
      <c r="C5536" s="265" t="s">
        <v>7</v>
      </c>
      <c r="D5536" s="265" t="s">
        <v>910</v>
      </c>
      <c r="E5536" s="265">
        <f>190*0.012</f>
        <v>2.2800000000000002</v>
      </c>
      <c r="F5536" s="265" t="s">
        <v>9</v>
      </c>
      <c r="G5536" s="265" t="s">
        <v>662</v>
      </c>
      <c r="H5536" s="266" t="s">
        <v>4395</v>
      </c>
      <c r="I5536" s="143" t="s">
        <v>4467</v>
      </c>
      <c r="J5536" s="184">
        <f>IF(F5536="USD", E5536, E5536 * IFERROR(VLOOKUP(F5536, EXCHANGE_RATE!A:B, 2, FALSE), "Currency not found"))</f>
        <v>2.2800000000000002</v>
      </c>
      <c r="K5536" s="184">
        <f t="shared" si="499"/>
        <v>2.2799999999999998</v>
      </c>
      <c r="L5536" s="184">
        <f>IF(C5536="MTS", B5536, B5536 * IFERROR(VLOOKUP(C5536, 'QTY_CONVERSIONS '!A:B, 2, FALSE), "Units not  found"))</f>
        <v>0.3</v>
      </c>
      <c r="M5536" s="185">
        <f t="shared" si="500"/>
        <v>683.99999999999989</v>
      </c>
      <c r="N5536" s="143" t="str">
        <f>IFERROR(VLOOKUP(D5536, Product_Category!A:B, 2, FALSE), "Uncategorized")</f>
        <v>MAGNESIUM STEARATE</v>
      </c>
      <c r="O5536" s="186">
        <f t="shared" si="498"/>
        <v>2280</v>
      </c>
      <c r="P5536" s="185">
        <f t="shared" si="501"/>
        <v>684</v>
      </c>
      <c r="Q5536" s="143">
        <v>2024</v>
      </c>
      <c r="R5536" s="143" t="str">
        <f>IFERROR(VLOOKUP(G5536,'SOURCE COMPANY'!A:B, 2, FALSE), "")</f>
        <v>K KUMAR &amp; CO</v>
      </c>
      <c r="S5536" s="143" t="str">
        <f>IFERROR(VLOOKUP(H5536,'CUSTOMER NAME'!A:B, 2, FALSE), "")</f>
        <v>S.R Drug Labs</v>
      </c>
    </row>
    <row r="5537" spans="1:19">
      <c r="A5537" s="264" t="s">
        <v>929</v>
      </c>
      <c r="B5537" s="265">
        <v>500</v>
      </c>
      <c r="C5537" s="265" t="s">
        <v>7</v>
      </c>
      <c r="D5537" s="265" t="s">
        <v>173</v>
      </c>
      <c r="E5537" s="265">
        <v>1.71</v>
      </c>
      <c r="F5537" s="265" t="s">
        <v>9</v>
      </c>
      <c r="G5537" s="265" t="s">
        <v>662</v>
      </c>
      <c r="H5537" s="266" t="s">
        <v>4395</v>
      </c>
      <c r="I5537" s="143" t="s">
        <v>4467</v>
      </c>
      <c r="J5537" s="184">
        <f>IF(F5537="USD", E5537, E5537 * IFERROR(VLOOKUP(F5537, EXCHANGE_RATE!A:B, 2, FALSE), "Currency not found"))</f>
        <v>1.71</v>
      </c>
      <c r="K5537" s="184">
        <f t="shared" si="499"/>
        <v>1.71</v>
      </c>
      <c r="L5537" s="184">
        <f>IF(C5537="MTS", B5537, B5537 * IFERROR(VLOOKUP(C5537, 'QTY_CONVERSIONS '!A:B, 2, FALSE), "Units not  found"))</f>
        <v>0.5</v>
      </c>
      <c r="M5537" s="185">
        <f t="shared" si="500"/>
        <v>855</v>
      </c>
      <c r="N5537" s="143" t="str">
        <f>IFERROR(VLOOKUP(D5537, Product_Category!A:B, 2, FALSE), "Uncategorized")</f>
        <v>SSG</v>
      </c>
      <c r="O5537" s="186">
        <f t="shared" si="498"/>
        <v>1710</v>
      </c>
      <c r="P5537" s="185">
        <f t="shared" si="501"/>
        <v>855</v>
      </c>
      <c r="Q5537" s="143">
        <v>2024</v>
      </c>
      <c r="R5537" s="143" t="str">
        <f>IFERROR(VLOOKUP(G5537,'SOURCE COMPANY'!A:B, 2, FALSE), "")</f>
        <v>K KUMAR &amp; CO</v>
      </c>
      <c r="S5537" s="143" t="str">
        <f>IFERROR(VLOOKUP(H5537,'CUSTOMER NAME'!A:B, 2, FALSE), "")</f>
        <v>S.R Drug Labs</v>
      </c>
    </row>
    <row r="5538" spans="1:19">
      <c r="A5538" s="264" t="s">
        <v>929</v>
      </c>
      <c r="B5538" s="265">
        <v>25</v>
      </c>
      <c r="C5538" s="265" t="s">
        <v>7</v>
      </c>
      <c r="D5538" s="265" t="s">
        <v>4248</v>
      </c>
      <c r="E5538" s="265">
        <f>720*0.012</f>
        <v>8.64</v>
      </c>
      <c r="F5538" s="265" t="s">
        <v>9</v>
      </c>
      <c r="G5538" s="265" t="s">
        <v>4362</v>
      </c>
      <c r="H5538" s="266" t="s">
        <v>4395</v>
      </c>
      <c r="I5538" s="143" t="s">
        <v>4467</v>
      </c>
      <c r="J5538" s="184">
        <f>IF(F5538="USD", E5538, E5538 * IFERROR(VLOOKUP(F5538, EXCHANGE_RATE!A:B, 2, FALSE), "Currency not found"))</f>
        <v>8.64</v>
      </c>
      <c r="K5538" s="184">
        <f t="shared" si="499"/>
        <v>8.64</v>
      </c>
      <c r="L5538" s="184">
        <f>IF(C5538="MTS", B5538, B5538 * IFERROR(VLOOKUP(C5538, 'QTY_CONVERSIONS '!A:B, 2, FALSE), "Units not  found"))</f>
        <v>2.5000000000000001E-2</v>
      </c>
      <c r="M5538" s="185">
        <f t="shared" si="500"/>
        <v>216</v>
      </c>
      <c r="N5538" s="143" t="str">
        <f>IFERROR(VLOOKUP(D5538, Product_Category!A:B, 2, FALSE), "Uncategorized")</f>
        <v>MCC</v>
      </c>
      <c r="O5538" s="186">
        <f t="shared" si="498"/>
        <v>8640</v>
      </c>
      <c r="P5538" s="185">
        <f t="shared" si="501"/>
        <v>216</v>
      </c>
      <c r="Q5538" s="143">
        <v>2024</v>
      </c>
      <c r="R5538" s="143" t="str">
        <f>IFERROR(VLOOKUP(G5538,'SOURCE COMPANY'!A:B, 2, FALSE), "")</f>
        <v>SDM AGENCIES</v>
      </c>
      <c r="S5538" s="143" t="str">
        <f>IFERROR(VLOOKUP(H5538,'CUSTOMER NAME'!A:B, 2, FALSE), "")</f>
        <v>S.R Drug Labs</v>
      </c>
    </row>
    <row r="5539" spans="1:19">
      <c r="A5539" s="264" t="s">
        <v>929</v>
      </c>
      <c r="B5539" s="265">
        <v>100</v>
      </c>
      <c r="C5539" s="265" t="s">
        <v>7</v>
      </c>
      <c r="D5539" s="265" t="s">
        <v>910</v>
      </c>
      <c r="E5539" s="265">
        <v>1.66</v>
      </c>
      <c r="F5539" s="265" t="s">
        <v>9</v>
      </c>
      <c r="G5539" s="265" t="s">
        <v>4365</v>
      </c>
      <c r="H5539" s="266" t="s">
        <v>4396</v>
      </c>
      <c r="I5539" s="143" t="s">
        <v>4467</v>
      </c>
      <c r="J5539" s="184">
        <f>IF(F5539="USD", E5539, E5539 * IFERROR(VLOOKUP(F5539, EXCHANGE_RATE!A:B, 2, FALSE), "Currency not found"))</f>
        <v>1.66</v>
      </c>
      <c r="K5539" s="184">
        <f t="shared" si="499"/>
        <v>1.66</v>
      </c>
      <c r="L5539" s="184">
        <f>IF(C5539="MTS", B5539, B5539 * IFERROR(VLOOKUP(C5539, 'QTY_CONVERSIONS '!A:B, 2, FALSE), "Units not  found"))</f>
        <v>0.1</v>
      </c>
      <c r="M5539" s="185">
        <f t="shared" si="500"/>
        <v>166</v>
      </c>
      <c r="N5539" s="143" t="str">
        <f>IFERROR(VLOOKUP(D5539, Product_Category!A:B, 2, FALSE), "Uncategorized")</f>
        <v>MAGNESIUM STEARATE</v>
      </c>
      <c r="O5539" s="186">
        <f t="shared" si="498"/>
        <v>1660</v>
      </c>
      <c r="P5539" s="185">
        <f t="shared" si="501"/>
        <v>166</v>
      </c>
      <c r="Q5539" s="143">
        <v>2024</v>
      </c>
      <c r="R5539" s="143" t="str">
        <f>IFERROR(VLOOKUP(G5539,'SOURCE COMPANY'!A:B, 2, FALSE), "")</f>
        <v>DRUG CENTRE DELHI</v>
      </c>
      <c r="S5539" s="143" t="str">
        <f>IFERROR(VLOOKUP(H5539,'CUSTOMER NAME'!A:B, 2, FALSE), "")</f>
        <v>SAMAR PHARMA</v>
      </c>
    </row>
    <row r="5540" spans="1:19">
      <c r="A5540" s="264" t="s">
        <v>929</v>
      </c>
      <c r="B5540" s="265">
        <v>100</v>
      </c>
      <c r="C5540" s="265" t="s">
        <v>7</v>
      </c>
      <c r="D5540" s="265" t="s">
        <v>266</v>
      </c>
      <c r="E5540" s="265">
        <v>1.81</v>
      </c>
      <c r="F5540" s="265" t="s">
        <v>9</v>
      </c>
      <c r="G5540" s="265" t="s">
        <v>4365</v>
      </c>
      <c r="H5540" s="266" t="s">
        <v>4396</v>
      </c>
      <c r="I5540" s="143" t="s">
        <v>4467</v>
      </c>
      <c r="J5540" s="184">
        <f>IF(F5540="USD", E5540, E5540 * IFERROR(VLOOKUP(F5540, EXCHANGE_RATE!A:B, 2, FALSE), "Currency not found"))</f>
        <v>1.81</v>
      </c>
      <c r="K5540" s="184">
        <f t="shared" si="499"/>
        <v>1.81</v>
      </c>
      <c r="L5540" s="184">
        <f>IF(C5540="MTS", B5540, B5540 * IFERROR(VLOOKUP(C5540, 'QTY_CONVERSIONS '!A:B, 2, FALSE), "Units not  found"))</f>
        <v>0.1</v>
      </c>
      <c r="M5540" s="185">
        <f t="shared" si="500"/>
        <v>181</v>
      </c>
      <c r="N5540" s="143" t="str">
        <f>IFERROR(VLOOKUP(D5540, Product_Category!A:B, 2, FALSE), "Uncategorized")</f>
        <v>MCC</v>
      </c>
      <c r="O5540" s="186">
        <f t="shared" si="498"/>
        <v>1810</v>
      </c>
      <c r="P5540" s="185">
        <f t="shared" si="501"/>
        <v>181</v>
      </c>
      <c r="Q5540" s="143">
        <v>2024</v>
      </c>
      <c r="R5540" s="143" t="str">
        <f>IFERROR(VLOOKUP(G5540,'SOURCE COMPANY'!A:B, 2, FALSE), "")</f>
        <v>DRUG CENTRE DELHI</v>
      </c>
      <c r="S5540" s="143" t="str">
        <f>IFERROR(VLOOKUP(H5540,'CUSTOMER NAME'!A:B, 2, FALSE), "")</f>
        <v>SAMAR PHARMA</v>
      </c>
    </row>
    <row r="5541" spans="1:19">
      <c r="A5541" s="264" t="s">
        <v>929</v>
      </c>
      <c r="B5541" s="265">
        <v>250</v>
      </c>
      <c r="C5541" s="265" t="s">
        <v>7</v>
      </c>
      <c r="D5541" s="265" t="s">
        <v>3897</v>
      </c>
      <c r="E5541" s="265">
        <v>1.95</v>
      </c>
      <c r="F5541" s="265" t="s">
        <v>9</v>
      </c>
      <c r="G5541" s="265" t="s">
        <v>4369</v>
      </c>
      <c r="H5541" s="266" t="s">
        <v>4397</v>
      </c>
      <c r="I5541" s="143" t="s">
        <v>4467</v>
      </c>
      <c r="J5541" s="184">
        <f>IF(F5541="USD", E5541, E5541 * IFERROR(VLOOKUP(F5541, EXCHANGE_RATE!A:B, 2, FALSE), "Currency not found"))</f>
        <v>1.95</v>
      </c>
      <c r="K5541" s="184">
        <f t="shared" si="499"/>
        <v>1.95</v>
      </c>
      <c r="L5541" s="184">
        <f>IF(C5541="MTS", B5541, B5541 * IFERROR(VLOOKUP(C5541, 'QTY_CONVERSIONS '!A:B, 2, FALSE), "Units not  found"))</f>
        <v>0.25</v>
      </c>
      <c r="M5541" s="185">
        <f t="shared" si="500"/>
        <v>487.5</v>
      </c>
      <c r="N5541" s="143" t="str">
        <f>IFERROR(VLOOKUP(D5541, Product_Category!A:B, 2, FALSE), "Uncategorized")</f>
        <v>CROSCARMELLOSE SODIUM</v>
      </c>
      <c r="O5541" s="186">
        <f t="shared" si="498"/>
        <v>1950</v>
      </c>
      <c r="P5541" s="185">
        <f t="shared" si="501"/>
        <v>487.5</v>
      </c>
      <c r="Q5541" s="143">
        <v>2024</v>
      </c>
      <c r="R5541" s="143" t="str">
        <f>IFERROR(VLOOKUP(G5541,'SOURCE COMPANY'!A:B, 2, FALSE), "")</f>
        <v>JAYANA PHARMA</v>
      </c>
      <c r="S5541" s="143" t="str">
        <f>IFERROR(VLOOKUP(H5541,'CUSTOMER NAME'!A:B, 2, FALSE), "")</f>
        <v>SUMY PHARMA</v>
      </c>
    </row>
    <row r="5542" spans="1:19">
      <c r="A5542" s="264" t="s">
        <v>929</v>
      </c>
      <c r="B5542" s="265">
        <v>600</v>
      </c>
      <c r="C5542" s="265" t="s">
        <v>7</v>
      </c>
      <c r="D5542" s="265" t="s">
        <v>680</v>
      </c>
      <c r="E5542" s="265">
        <f>145*0.012</f>
        <v>1.74</v>
      </c>
      <c r="F5542" s="265" t="s">
        <v>9</v>
      </c>
      <c r="G5542" s="265" t="s">
        <v>4393</v>
      </c>
      <c r="H5542" s="266" t="s">
        <v>4397</v>
      </c>
      <c r="I5542" s="143" t="s">
        <v>4467</v>
      </c>
      <c r="J5542" s="184">
        <f>IF(F5542="USD", E5542, E5542 * IFERROR(VLOOKUP(F5542, EXCHANGE_RATE!A:B, 2, FALSE), "Currency not found"))</f>
        <v>1.74</v>
      </c>
      <c r="K5542" s="184">
        <f t="shared" si="499"/>
        <v>1.74</v>
      </c>
      <c r="L5542" s="184">
        <f>IF(C5542="MTS", B5542, B5542 * IFERROR(VLOOKUP(C5542, 'QTY_CONVERSIONS '!A:B, 2, FALSE), "Units not  found"))</f>
        <v>0.6</v>
      </c>
      <c r="M5542" s="185">
        <f t="shared" si="500"/>
        <v>1044</v>
      </c>
      <c r="N5542" s="143" t="str">
        <f>IFERROR(VLOOKUP(D5542, Product_Category!A:B, 2, FALSE), "Uncategorized")</f>
        <v>MCC</v>
      </c>
      <c r="O5542" s="186">
        <f t="shared" si="498"/>
        <v>1740</v>
      </c>
      <c r="P5542" s="185">
        <f t="shared" si="501"/>
        <v>1044</v>
      </c>
      <c r="Q5542" s="143">
        <v>2024</v>
      </c>
      <c r="R5542" s="143" t="str">
        <f>IFERROR(VLOOKUP(G5542,'SOURCE COMPANY'!A:B, 2, FALSE), "")</f>
        <v>Waylink International</v>
      </c>
      <c r="S5542" s="143" t="str">
        <f>IFERROR(VLOOKUP(H5542,'CUSTOMER NAME'!A:B, 2, FALSE), "")</f>
        <v>SUMY PHARMA</v>
      </c>
    </row>
    <row r="5543" spans="1:19">
      <c r="A5543" s="264" t="s">
        <v>929</v>
      </c>
      <c r="B5543" s="265">
        <v>300</v>
      </c>
      <c r="C5543" s="265" t="s">
        <v>7</v>
      </c>
      <c r="D5543" s="265" t="s">
        <v>792</v>
      </c>
      <c r="E5543" s="265">
        <v>1.79</v>
      </c>
      <c r="F5543" s="265" t="s">
        <v>9</v>
      </c>
      <c r="G5543" s="265" t="s">
        <v>4393</v>
      </c>
      <c r="H5543" s="266" t="s">
        <v>4398</v>
      </c>
      <c r="I5543" s="143" t="s">
        <v>4467</v>
      </c>
      <c r="J5543" s="184">
        <f>IF(F5543="USD", E5543, E5543 * IFERROR(VLOOKUP(F5543, EXCHANGE_RATE!A:B, 2, FALSE), "Currency not found"))</f>
        <v>1.79</v>
      </c>
      <c r="K5543" s="184">
        <f t="shared" si="499"/>
        <v>1.79</v>
      </c>
      <c r="L5543" s="184">
        <f>IF(C5543="MTS", B5543, B5543 * IFERROR(VLOOKUP(C5543, 'QTY_CONVERSIONS '!A:B, 2, FALSE), "Units not  found"))</f>
        <v>0.3</v>
      </c>
      <c r="M5543" s="185">
        <f t="shared" si="500"/>
        <v>537</v>
      </c>
      <c r="N5543" s="143" t="str">
        <f>IFERROR(VLOOKUP(D5543, Product_Category!A:B, 2, FALSE), "Uncategorized")</f>
        <v>MCC</v>
      </c>
      <c r="O5543" s="186">
        <f t="shared" si="498"/>
        <v>1790</v>
      </c>
      <c r="P5543" s="185">
        <f t="shared" si="501"/>
        <v>537</v>
      </c>
      <c r="Q5543" s="143">
        <v>2024</v>
      </c>
      <c r="R5543" s="143" t="str">
        <f>IFERROR(VLOOKUP(G5543,'SOURCE COMPANY'!A:B, 2, FALSE), "")</f>
        <v>Waylink International</v>
      </c>
      <c r="S5543" s="143" t="str">
        <f>IFERROR(VLOOKUP(H5543,'CUSTOMER NAME'!A:B, 2, FALSE), "")</f>
        <v>SUPREME HEALTHCARE</v>
      </c>
    </row>
    <row r="5544" spans="1:19">
      <c r="A5544" s="264" t="s">
        <v>929</v>
      </c>
      <c r="B5544" s="265">
        <v>100</v>
      </c>
      <c r="C5544" s="265" t="s">
        <v>7</v>
      </c>
      <c r="D5544" s="265" t="s">
        <v>680</v>
      </c>
      <c r="E5544" s="265">
        <f>160*0.012</f>
        <v>1.92</v>
      </c>
      <c r="F5544" s="265" t="s">
        <v>9</v>
      </c>
      <c r="G5544" s="265" t="s">
        <v>4393</v>
      </c>
      <c r="H5544" s="266" t="s">
        <v>4398</v>
      </c>
      <c r="I5544" s="143" t="s">
        <v>4467</v>
      </c>
      <c r="J5544" s="184">
        <f>IF(F5544="USD", E5544, E5544 * IFERROR(VLOOKUP(F5544, EXCHANGE_RATE!A:B, 2, FALSE), "Currency not found"))</f>
        <v>1.92</v>
      </c>
      <c r="K5544" s="184">
        <f t="shared" si="499"/>
        <v>1.92</v>
      </c>
      <c r="L5544" s="184">
        <f>IF(C5544="MTS", B5544, B5544 * IFERROR(VLOOKUP(C5544, 'QTY_CONVERSIONS '!A:B, 2, FALSE), "Units not  found"))</f>
        <v>0.1</v>
      </c>
      <c r="M5544" s="185">
        <f t="shared" si="500"/>
        <v>192</v>
      </c>
      <c r="N5544" s="143" t="str">
        <f>IFERROR(VLOOKUP(D5544, Product_Category!A:B, 2, FALSE), "Uncategorized")</f>
        <v>MCC</v>
      </c>
      <c r="O5544" s="186">
        <f t="shared" si="498"/>
        <v>1920</v>
      </c>
      <c r="P5544" s="185">
        <f t="shared" si="501"/>
        <v>192</v>
      </c>
      <c r="Q5544" s="143">
        <v>2024</v>
      </c>
      <c r="R5544" s="143" t="str">
        <f>IFERROR(VLOOKUP(G5544,'SOURCE COMPANY'!A:B, 2, FALSE), "")</f>
        <v>Waylink International</v>
      </c>
      <c r="S5544" s="143" t="str">
        <f>IFERROR(VLOOKUP(H5544,'CUSTOMER NAME'!A:B, 2, FALSE), "")</f>
        <v>SUPREME HEALTHCARE</v>
      </c>
    </row>
    <row r="5545" spans="1:19">
      <c r="A5545" s="264" t="s">
        <v>929</v>
      </c>
      <c r="B5545" s="265">
        <v>175</v>
      </c>
      <c r="C5545" s="265" t="s">
        <v>7</v>
      </c>
      <c r="D5545" s="265" t="s">
        <v>3897</v>
      </c>
      <c r="E5545" s="265">
        <v>2.78</v>
      </c>
      <c r="F5545" s="265" t="s">
        <v>9</v>
      </c>
      <c r="G5545" s="265" t="s">
        <v>4365</v>
      </c>
      <c r="H5545" s="266" t="s">
        <v>4398</v>
      </c>
      <c r="I5545" s="143" t="s">
        <v>4467</v>
      </c>
      <c r="J5545" s="184">
        <f>IF(F5545="USD", E5545, E5545 * IFERROR(VLOOKUP(F5545, EXCHANGE_RATE!A:B, 2, FALSE), "Currency not found"))</f>
        <v>2.78</v>
      </c>
      <c r="K5545" s="184">
        <f t="shared" si="499"/>
        <v>2.78</v>
      </c>
      <c r="L5545" s="184">
        <f>IF(C5545="MTS", B5545, B5545 * IFERROR(VLOOKUP(C5545, 'QTY_CONVERSIONS '!A:B, 2, FALSE), "Units not  found"))</f>
        <v>0.17500000000000002</v>
      </c>
      <c r="M5545" s="185">
        <f t="shared" si="500"/>
        <v>486.49999999999994</v>
      </c>
      <c r="N5545" s="143" t="str">
        <f>IFERROR(VLOOKUP(D5545, Product_Category!A:B, 2, FALSE), "Uncategorized")</f>
        <v>CROSCARMELLOSE SODIUM</v>
      </c>
      <c r="O5545" s="186">
        <f t="shared" si="498"/>
        <v>2780</v>
      </c>
      <c r="P5545" s="185">
        <f t="shared" si="501"/>
        <v>486.50000000000006</v>
      </c>
      <c r="Q5545" s="143">
        <v>2024</v>
      </c>
      <c r="R5545" s="143" t="str">
        <f>IFERROR(VLOOKUP(G5545,'SOURCE COMPANY'!A:B, 2, FALSE), "")</f>
        <v>DRUG CENTRE DELHI</v>
      </c>
      <c r="S5545" s="143" t="str">
        <f>IFERROR(VLOOKUP(H5545,'CUSTOMER NAME'!A:B, 2, FALSE), "")</f>
        <v>SUPREME HEALTHCARE</v>
      </c>
    </row>
    <row r="5546" spans="1:19">
      <c r="A5546" s="264" t="s">
        <v>929</v>
      </c>
      <c r="B5546" s="265">
        <v>200</v>
      </c>
      <c r="C5546" s="265" t="s">
        <v>7</v>
      </c>
      <c r="D5546" s="265" t="s">
        <v>514</v>
      </c>
      <c r="E5546" s="265">
        <v>1.95</v>
      </c>
      <c r="F5546" s="265" t="s">
        <v>9</v>
      </c>
      <c r="G5546" s="265" t="s">
        <v>4365</v>
      </c>
      <c r="H5546" s="266" t="s">
        <v>4398</v>
      </c>
      <c r="I5546" s="143" t="s">
        <v>4467</v>
      </c>
      <c r="J5546" s="184">
        <f>IF(F5546="USD", E5546, E5546 * IFERROR(VLOOKUP(F5546, EXCHANGE_RATE!A:B, 2, FALSE), "Currency not found"))</f>
        <v>1.95</v>
      </c>
      <c r="K5546" s="184">
        <f t="shared" si="499"/>
        <v>1.95</v>
      </c>
      <c r="L5546" s="184">
        <f>IF(C5546="MTS", B5546, B5546 * IFERROR(VLOOKUP(C5546, 'QTY_CONVERSIONS '!A:B, 2, FALSE), "Units not  found"))</f>
        <v>0.2</v>
      </c>
      <c r="M5546" s="185">
        <f t="shared" si="500"/>
        <v>390</v>
      </c>
      <c r="N5546" s="143" t="str">
        <f>IFERROR(VLOOKUP(D5546, Product_Category!A:B, 2, FALSE), "Uncategorized")</f>
        <v>MCC</v>
      </c>
      <c r="O5546" s="186">
        <f t="shared" si="498"/>
        <v>1950</v>
      </c>
      <c r="P5546" s="185">
        <f t="shared" si="501"/>
        <v>390</v>
      </c>
      <c r="Q5546" s="143">
        <v>2024</v>
      </c>
      <c r="R5546" s="143" t="str">
        <f>IFERROR(VLOOKUP(G5546,'SOURCE COMPANY'!A:B, 2, FALSE), "")</f>
        <v>DRUG CENTRE DELHI</v>
      </c>
      <c r="S5546" s="143" t="str">
        <f>IFERROR(VLOOKUP(H5546,'CUSTOMER NAME'!A:B, 2, FALSE), "")</f>
        <v>SUPREME HEALTHCARE</v>
      </c>
    </row>
    <row r="5547" spans="1:19">
      <c r="A5547" s="264" t="s">
        <v>929</v>
      </c>
      <c r="B5547" s="265">
        <v>300</v>
      </c>
      <c r="C5547" s="265" t="s">
        <v>7</v>
      </c>
      <c r="D5547" s="265" t="s">
        <v>512</v>
      </c>
      <c r="E5547" s="265">
        <v>1.81</v>
      </c>
      <c r="F5547" s="265" t="s">
        <v>9</v>
      </c>
      <c r="G5547" s="265" t="s">
        <v>4365</v>
      </c>
      <c r="H5547" s="266" t="s">
        <v>4398</v>
      </c>
      <c r="I5547" s="143" t="s">
        <v>4467</v>
      </c>
      <c r="J5547" s="184">
        <f>IF(F5547="USD", E5547, E5547 * IFERROR(VLOOKUP(F5547, EXCHANGE_RATE!A:B, 2, FALSE), "Currency not found"))</f>
        <v>1.81</v>
      </c>
      <c r="K5547" s="184">
        <f t="shared" si="499"/>
        <v>1.81</v>
      </c>
      <c r="L5547" s="184">
        <f>IF(C5547="MTS", B5547, B5547 * IFERROR(VLOOKUP(C5547, 'QTY_CONVERSIONS '!A:B, 2, FALSE), "Units not  found"))</f>
        <v>0.3</v>
      </c>
      <c r="M5547" s="185">
        <f t="shared" si="500"/>
        <v>543</v>
      </c>
      <c r="N5547" s="143" t="str">
        <f>IFERROR(VLOOKUP(D5547, Product_Category!A:B, 2, FALSE), "Uncategorized")</f>
        <v>MCC</v>
      </c>
      <c r="O5547" s="186">
        <f t="shared" si="498"/>
        <v>1810</v>
      </c>
      <c r="P5547" s="185">
        <f t="shared" si="501"/>
        <v>543</v>
      </c>
      <c r="Q5547" s="143">
        <v>2024</v>
      </c>
      <c r="R5547" s="143" t="str">
        <f>IFERROR(VLOOKUP(G5547,'SOURCE COMPANY'!A:B, 2, FALSE), "")</f>
        <v>DRUG CENTRE DELHI</v>
      </c>
      <c r="S5547" s="143" t="str">
        <f>IFERROR(VLOOKUP(H5547,'CUSTOMER NAME'!A:B, 2, FALSE), "")</f>
        <v>SUPREME HEALTHCARE</v>
      </c>
    </row>
    <row r="5548" spans="1:19">
      <c r="A5548" s="264" t="s">
        <v>929</v>
      </c>
      <c r="B5548" s="265">
        <v>100</v>
      </c>
      <c r="C5548" s="265" t="s">
        <v>7</v>
      </c>
      <c r="D5548" s="265" t="s">
        <v>3897</v>
      </c>
      <c r="E5548" s="265">
        <f>460*0.012</f>
        <v>5.5200000000000005</v>
      </c>
      <c r="F5548" s="265" t="s">
        <v>9</v>
      </c>
      <c r="G5548" s="265" t="s">
        <v>4393</v>
      </c>
      <c r="H5548" s="266" t="s">
        <v>4398</v>
      </c>
      <c r="I5548" s="143" t="s">
        <v>4467</v>
      </c>
      <c r="J5548" s="184">
        <f>IF(F5548="USD", E5548, E5548 * IFERROR(VLOOKUP(F5548, EXCHANGE_RATE!A:B, 2, FALSE), "Currency not found"))</f>
        <v>5.5200000000000005</v>
      </c>
      <c r="K5548" s="184">
        <f t="shared" si="499"/>
        <v>5.52</v>
      </c>
      <c r="L5548" s="184">
        <f>IF(C5548="MTS", B5548, B5548 * IFERROR(VLOOKUP(C5548, 'QTY_CONVERSIONS '!A:B, 2, FALSE), "Units not  found"))</f>
        <v>0.1</v>
      </c>
      <c r="M5548" s="185">
        <f t="shared" si="500"/>
        <v>552</v>
      </c>
      <c r="N5548" s="143" t="str">
        <f>IFERROR(VLOOKUP(D5548, Product_Category!A:B, 2, FALSE), "Uncategorized")</f>
        <v>CROSCARMELLOSE SODIUM</v>
      </c>
      <c r="O5548" s="186">
        <f t="shared" si="498"/>
        <v>5520</v>
      </c>
      <c r="P5548" s="185">
        <f t="shared" si="501"/>
        <v>552</v>
      </c>
      <c r="Q5548" s="143">
        <v>2024</v>
      </c>
      <c r="R5548" s="143" t="str">
        <f>IFERROR(VLOOKUP(G5548,'SOURCE COMPANY'!A:B, 2, FALSE), "")</f>
        <v>Waylink International</v>
      </c>
      <c r="S5548" s="143" t="str">
        <f>IFERROR(VLOOKUP(H5548,'CUSTOMER NAME'!A:B, 2, FALSE), "")</f>
        <v>SUPREME HEALTHCARE</v>
      </c>
    </row>
    <row r="5549" spans="1:19">
      <c r="A5549" s="264" t="s">
        <v>929</v>
      </c>
      <c r="B5549" s="265">
        <v>100</v>
      </c>
      <c r="C5549" s="265" t="s">
        <v>7</v>
      </c>
      <c r="D5549" s="265" t="s">
        <v>792</v>
      </c>
      <c r="E5549" s="265">
        <v>1.85</v>
      </c>
      <c r="F5549" s="265" t="s">
        <v>9</v>
      </c>
      <c r="G5549" s="265" t="s">
        <v>4393</v>
      </c>
      <c r="H5549" s="266" t="s">
        <v>4398</v>
      </c>
      <c r="I5549" s="143" t="s">
        <v>4467</v>
      </c>
      <c r="J5549" s="184">
        <f>IF(F5549="USD", E5549, E5549 * IFERROR(VLOOKUP(F5549, EXCHANGE_RATE!A:B, 2, FALSE), "Currency not found"))</f>
        <v>1.85</v>
      </c>
      <c r="K5549" s="184">
        <f t="shared" si="499"/>
        <v>1.85</v>
      </c>
      <c r="L5549" s="184">
        <f>IF(C5549="MTS", B5549, B5549 * IFERROR(VLOOKUP(C5549, 'QTY_CONVERSIONS '!A:B, 2, FALSE), "Units not  found"))</f>
        <v>0.1</v>
      </c>
      <c r="M5549" s="185">
        <f t="shared" si="500"/>
        <v>185</v>
      </c>
      <c r="N5549" s="143" t="str">
        <f>IFERROR(VLOOKUP(D5549, Product_Category!A:B, 2, FALSE), "Uncategorized")</f>
        <v>MCC</v>
      </c>
      <c r="O5549" s="186">
        <f t="shared" si="498"/>
        <v>1850</v>
      </c>
      <c r="P5549" s="185">
        <f t="shared" si="501"/>
        <v>185</v>
      </c>
      <c r="Q5549" s="143">
        <v>2024</v>
      </c>
      <c r="R5549" s="143" t="str">
        <f>IFERROR(VLOOKUP(G5549,'SOURCE COMPANY'!A:B, 2, FALSE), "")</f>
        <v>Waylink International</v>
      </c>
      <c r="S5549" s="143" t="str">
        <f>IFERROR(VLOOKUP(H5549,'CUSTOMER NAME'!A:B, 2, FALSE), "")</f>
        <v>SUPREME HEALTHCARE</v>
      </c>
    </row>
    <row r="5550" spans="1:19">
      <c r="A5550" s="264" t="s">
        <v>929</v>
      </c>
      <c r="B5550" s="265">
        <v>50</v>
      </c>
      <c r="C5550" s="265" t="s">
        <v>7</v>
      </c>
      <c r="D5550" s="265" t="s">
        <v>680</v>
      </c>
      <c r="E5550" s="265">
        <f>170*0.012</f>
        <v>2.04</v>
      </c>
      <c r="F5550" s="265" t="s">
        <v>9</v>
      </c>
      <c r="G5550" s="265" t="s">
        <v>4393</v>
      </c>
      <c r="H5550" s="266" t="s">
        <v>4398</v>
      </c>
      <c r="I5550" s="143" t="s">
        <v>4467</v>
      </c>
      <c r="J5550" s="184">
        <f>IF(F5550="USD", E5550, E5550 * IFERROR(VLOOKUP(F5550, EXCHANGE_RATE!A:B, 2, FALSE), "Currency not found"))</f>
        <v>2.04</v>
      </c>
      <c r="K5550" s="184">
        <f t="shared" si="499"/>
        <v>2.04</v>
      </c>
      <c r="L5550" s="184">
        <f>IF(C5550="MTS", B5550, B5550 * IFERROR(VLOOKUP(C5550, 'QTY_CONVERSIONS '!A:B, 2, FALSE), "Units not  found"))</f>
        <v>0.05</v>
      </c>
      <c r="M5550" s="185">
        <f t="shared" si="500"/>
        <v>102</v>
      </c>
      <c r="N5550" s="143" t="str">
        <f>IFERROR(VLOOKUP(D5550, Product_Category!A:B, 2, FALSE), "Uncategorized")</f>
        <v>MCC</v>
      </c>
      <c r="O5550" s="186">
        <f t="shared" si="498"/>
        <v>2040</v>
      </c>
      <c r="P5550" s="185">
        <f t="shared" si="501"/>
        <v>102</v>
      </c>
      <c r="Q5550" s="143">
        <v>2024</v>
      </c>
      <c r="R5550" s="143" t="str">
        <f>IFERROR(VLOOKUP(G5550,'SOURCE COMPANY'!A:B, 2, FALSE), "")</f>
        <v>Waylink International</v>
      </c>
      <c r="S5550" s="143" t="str">
        <f>IFERROR(VLOOKUP(H5550,'CUSTOMER NAME'!A:B, 2, FALSE), "")</f>
        <v>SUPREME HEALTHCARE</v>
      </c>
    </row>
    <row r="5551" spans="1:19">
      <c r="A5551" s="264" t="s">
        <v>929</v>
      </c>
      <c r="B5551" s="265">
        <v>200</v>
      </c>
      <c r="C5551" s="265" t="s">
        <v>7</v>
      </c>
      <c r="D5551" s="265" t="s">
        <v>3897</v>
      </c>
      <c r="E5551" s="265">
        <v>3.05</v>
      </c>
      <c r="F5551" s="265" t="s">
        <v>9</v>
      </c>
      <c r="G5551" s="265" t="s">
        <v>4369</v>
      </c>
      <c r="H5551" s="266" t="s">
        <v>4399</v>
      </c>
      <c r="I5551" s="143" t="s">
        <v>4467</v>
      </c>
      <c r="J5551" s="184">
        <f>IF(F5551="USD", E5551, E5551 * IFERROR(VLOOKUP(F5551, EXCHANGE_RATE!A:B, 2, FALSE), "Currency not found"))</f>
        <v>3.05</v>
      </c>
      <c r="K5551" s="184">
        <f t="shared" si="499"/>
        <v>3.05</v>
      </c>
      <c r="L5551" s="184">
        <f>IF(C5551="MTS", B5551, B5551 * IFERROR(VLOOKUP(C5551, 'QTY_CONVERSIONS '!A:B, 2, FALSE), "Units not  found"))</f>
        <v>0.2</v>
      </c>
      <c r="M5551" s="185">
        <f t="shared" si="500"/>
        <v>610</v>
      </c>
      <c r="N5551" s="143" t="str">
        <f>IFERROR(VLOOKUP(D5551, Product_Category!A:B, 2, FALSE), "Uncategorized")</f>
        <v>CROSCARMELLOSE SODIUM</v>
      </c>
      <c r="O5551" s="186">
        <f t="shared" si="498"/>
        <v>3050</v>
      </c>
      <c r="P5551" s="185">
        <f t="shared" si="501"/>
        <v>610</v>
      </c>
      <c r="Q5551" s="143">
        <v>2024</v>
      </c>
      <c r="R5551" s="143" t="str">
        <f>IFERROR(VLOOKUP(G5551,'SOURCE COMPANY'!A:B, 2, FALSE), "")</f>
        <v>JAYANA PHARMA</v>
      </c>
      <c r="S5551" s="143" t="str">
        <f>IFERROR(VLOOKUP(H5551,'CUSTOMER NAME'!A:B, 2, FALSE), "")</f>
        <v>TAURUS PHARMA</v>
      </c>
    </row>
    <row r="5552" spans="1:19">
      <c r="A5552" s="264" t="s">
        <v>929</v>
      </c>
      <c r="B5552" s="265">
        <v>500</v>
      </c>
      <c r="C5552" s="265" t="s">
        <v>7</v>
      </c>
      <c r="D5552" s="265" t="s">
        <v>948</v>
      </c>
      <c r="E5552" s="265">
        <f>190*0.012</f>
        <v>2.2800000000000002</v>
      </c>
      <c r="F5552" s="265" t="s">
        <v>9</v>
      </c>
      <c r="G5552" s="265" t="s">
        <v>4393</v>
      </c>
      <c r="H5552" s="266" t="s">
        <v>4399</v>
      </c>
      <c r="I5552" s="143" t="s">
        <v>4467</v>
      </c>
      <c r="J5552" s="184">
        <f>IF(F5552="USD", E5552, E5552 * IFERROR(VLOOKUP(F5552, EXCHANGE_RATE!A:B, 2, FALSE), "Currency not found"))</f>
        <v>2.2800000000000002</v>
      </c>
      <c r="K5552" s="184">
        <f t="shared" si="499"/>
        <v>2.2799999999999998</v>
      </c>
      <c r="L5552" s="184">
        <f>IF(C5552="MTS", B5552, B5552 * IFERROR(VLOOKUP(C5552, 'QTY_CONVERSIONS '!A:B, 2, FALSE), "Units not  found"))</f>
        <v>0.5</v>
      </c>
      <c r="M5552" s="185">
        <f t="shared" si="500"/>
        <v>1140</v>
      </c>
      <c r="N5552" s="143" t="str">
        <f>IFERROR(VLOOKUP(D5552, Product_Category!A:B, 2, FALSE), "Uncategorized")</f>
        <v>MCC</v>
      </c>
      <c r="O5552" s="186">
        <f t="shared" si="498"/>
        <v>2280</v>
      </c>
      <c r="P5552" s="185">
        <f t="shared" si="501"/>
        <v>1140</v>
      </c>
      <c r="Q5552" s="143">
        <v>2024</v>
      </c>
      <c r="R5552" s="143" t="str">
        <f>IFERROR(VLOOKUP(G5552,'SOURCE COMPANY'!A:B, 2, FALSE), "")</f>
        <v>Waylink International</v>
      </c>
      <c r="S5552" s="143" t="str">
        <f>IFERROR(VLOOKUP(H5552,'CUSTOMER NAME'!A:B, 2, FALSE), "")</f>
        <v>TAURUS PHARMA</v>
      </c>
    </row>
    <row r="5553" spans="1:19">
      <c r="A5553" s="264" t="s">
        <v>929</v>
      </c>
      <c r="B5553" s="265">
        <v>100</v>
      </c>
      <c r="C5553" s="265" t="s">
        <v>7</v>
      </c>
      <c r="D5553" s="265" t="s">
        <v>792</v>
      </c>
      <c r="E5553" s="265">
        <f>155*0.012</f>
        <v>1.86</v>
      </c>
      <c r="F5553" s="265" t="s">
        <v>9</v>
      </c>
      <c r="G5553" s="265" t="s">
        <v>4393</v>
      </c>
      <c r="H5553" s="266" t="s">
        <v>4399</v>
      </c>
      <c r="I5553" s="143" t="s">
        <v>4467</v>
      </c>
      <c r="J5553" s="184">
        <f>IF(F5553="USD", E5553, E5553 * IFERROR(VLOOKUP(F5553, EXCHANGE_RATE!A:B, 2, FALSE), "Currency not found"))</f>
        <v>1.86</v>
      </c>
      <c r="K5553" s="184">
        <f t="shared" si="499"/>
        <v>1.86</v>
      </c>
      <c r="L5553" s="184">
        <f>IF(C5553="MTS", B5553, B5553 * IFERROR(VLOOKUP(C5553, 'QTY_CONVERSIONS '!A:B, 2, FALSE), "Units not  found"))</f>
        <v>0.1</v>
      </c>
      <c r="M5553" s="185">
        <f t="shared" si="500"/>
        <v>186</v>
      </c>
      <c r="N5553" s="143" t="str">
        <f>IFERROR(VLOOKUP(D5553, Product_Category!A:B, 2, FALSE), "Uncategorized")</f>
        <v>MCC</v>
      </c>
      <c r="O5553" s="186">
        <f t="shared" si="498"/>
        <v>1860</v>
      </c>
      <c r="P5553" s="185">
        <f t="shared" si="501"/>
        <v>186</v>
      </c>
      <c r="Q5553" s="143">
        <v>2024</v>
      </c>
      <c r="R5553" s="143" t="str">
        <f>IFERROR(VLOOKUP(G5553,'SOURCE COMPANY'!A:B, 2, FALSE), "")</f>
        <v>Waylink International</v>
      </c>
      <c r="S5553" s="143" t="str">
        <f>IFERROR(VLOOKUP(H5553,'CUSTOMER NAME'!A:B, 2, FALSE), "")</f>
        <v>TAURUS PHARMA</v>
      </c>
    </row>
    <row r="5554" spans="1:19">
      <c r="A5554" s="264" t="s">
        <v>929</v>
      </c>
      <c r="B5554" s="265">
        <v>50</v>
      </c>
      <c r="C5554" s="265" t="s">
        <v>7</v>
      </c>
      <c r="D5554" s="265" t="s">
        <v>3897</v>
      </c>
      <c r="E5554" s="265">
        <v>3.24</v>
      </c>
      <c r="F5554" s="265" t="s">
        <v>9</v>
      </c>
      <c r="G5554" s="265" t="s">
        <v>4389</v>
      </c>
      <c r="H5554" s="266" t="s">
        <v>4400</v>
      </c>
      <c r="I5554" s="143" t="s">
        <v>4467</v>
      </c>
      <c r="J5554" s="184">
        <f>IF(F5554="USD", E5554, E5554 * IFERROR(VLOOKUP(F5554, EXCHANGE_RATE!A:B, 2, FALSE), "Currency not found"))</f>
        <v>3.24</v>
      </c>
      <c r="K5554" s="184">
        <f t="shared" si="499"/>
        <v>3.24</v>
      </c>
      <c r="L5554" s="184">
        <f>IF(C5554="MTS", B5554, B5554 * IFERROR(VLOOKUP(C5554, 'QTY_CONVERSIONS '!A:B, 2, FALSE), "Units not  found"))</f>
        <v>0.05</v>
      </c>
      <c r="M5554" s="185">
        <f t="shared" si="500"/>
        <v>162</v>
      </c>
      <c r="N5554" s="143" t="str">
        <f>IFERROR(VLOOKUP(D5554, Product_Category!A:B, 2, FALSE), "Uncategorized")</f>
        <v>CROSCARMELLOSE SODIUM</v>
      </c>
      <c r="O5554" s="186">
        <f t="shared" si="498"/>
        <v>3240</v>
      </c>
      <c r="P5554" s="185">
        <f t="shared" si="501"/>
        <v>162</v>
      </c>
      <c r="Q5554" s="143">
        <v>2024</v>
      </c>
      <c r="R5554" s="143" t="str">
        <f>IFERROR(VLOOKUP(G5554,'SOURCE COMPANY'!A:B, 2, FALSE), "")</f>
        <v>ORIENT PHARMA</v>
      </c>
      <c r="S5554" s="143" t="str">
        <f>IFERROR(VLOOKUP(H5554,'CUSTOMER NAME'!A:B, 2, FALSE), "")</f>
        <v>TIME PHARMA</v>
      </c>
    </row>
    <row r="5555" spans="1:19">
      <c r="A5555" s="264" t="s">
        <v>929</v>
      </c>
      <c r="B5555" s="265">
        <v>500</v>
      </c>
      <c r="C5555" s="265" t="s">
        <v>7</v>
      </c>
      <c r="D5555" s="265" t="s">
        <v>792</v>
      </c>
      <c r="E5555" s="265">
        <v>2.17</v>
      </c>
      <c r="F5555" s="265" t="s">
        <v>9</v>
      </c>
      <c r="G5555" s="265" t="s">
        <v>4389</v>
      </c>
      <c r="H5555" s="266" t="s">
        <v>4400</v>
      </c>
      <c r="I5555" s="143" t="s">
        <v>4467</v>
      </c>
      <c r="J5555" s="184">
        <f>IF(F5555="USD", E5555, E5555 * IFERROR(VLOOKUP(F5555, EXCHANGE_RATE!A:B, 2, FALSE), "Currency not found"))</f>
        <v>2.17</v>
      </c>
      <c r="K5555" s="184">
        <f t="shared" si="499"/>
        <v>2.17</v>
      </c>
      <c r="L5555" s="184">
        <f>IF(C5555="MTS", B5555, B5555 * IFERROR(VLOOKUP(C5555, 'QTY_CONVERSIONS '!A:B, 2, FALSE), "Units not  found"))</f>
        <v>0.5</v>
      </c>
      <c r="M5555" s="185">
        <f t="shared" si="500"/>
        <v>1085</v>
      </c>
      <c r="N5555" s="143" t="str">
        <f>IFERROR(VLOOKUP(D5555, Product_Category!A:B, 2, FALSE), "Uncategorized")</f>
        <v>MCC</v>
      </c>
      <c r="O5555" s="186">
        <f t="shared" si="498"/>
        <v>2170</v>
      </c>
      <c r="P5555" s="185">
        <f t="shared" si="501"/>
        <v>1085</v>
      </c>
      <c r="Q5555" s="143">
        <v>2024</v>
      </c>
      <c r="R5555" s="143" t="str">
        <f>IFERROR(VLOOKUP(G5555,'SOURCE COMPANY'!A:B, 2, FALSE), "")</f>
        <v>ORIENT PHARMA</v>
      </c>
      <c r="S5555" s="143" t="str">
        <f>IFERROR(VLOOKUP(H5555,'CUSTOMER NAME'!A:B, 2, FALSE), "")</f>
        <v>TIME PHARMA</v>
      </c>
    </row>
    <row r="5556" spans="1:19">
      <c r="A5556" s="264" t="s">
        <v>929</v>
      </c>
      <c r="B5556" s="265">
        <v>700</v>
      </c>
      <c r="C5556" s="265" t="s">
        <v>7</v>
      </c>
      <c r="D5556" s="265" t="s">
        <v>680</v>
      </c>
      <c r="E5556" s="265">
        <v>2.17</v>
      </c>
      <c r="F5556" s="265" t="s">
        <v>9</v>
      </c>
      <c r="G5556" s="265" t="s">
        <v>4389</v>
      </c>
      <c r="H5556" s="266" t="s">
        <v>4400</v>
      </c>
      <c r="I5556" s="143" t="s">
        <v>4467</v>
      </c>
      <c r="J5556" s="184">
        <f>IF(F5556="USD", E5556, E5556 * IFERROR(VLOOKUP(F5556, EXCHANGE_RATE!A:B, 2, FALSE), "Currency not found"))</f>
        <v>2.17</v>
      </c>
      <c r="K5556" s="184">
        <f t="shared" si="499"/>
        <v>2.17</v>
      </c>
      <c r="L5556" s="184">
        <f>IF(C5556="MTS", B5556, B5556 * IFERROR(VLOOKUP(C5556, 'QTY_CONVERSIONS '!A:B, 2, FALSE), "Units not  found"))</f>
        <v>0.70000000000000007</v>
      </c>
      <c r="M5556" s="185">
        <f t="shared" si="500"/>
        <v>1519</v>
      </c>
      <c r="N5556" s="143" t="str">
        <f>IFERROR(VLOOKUP(D5556, Product_Category!A:B, 2, FALSE), "Uncategorized")</f>
        <v>MCC</v>
      </c>
      <c r="O5556" s="186">
        <f t="shared" si="498"/>
        <v>2170</v>
      </c>
      <c r="P5556" s="185">
        <f t="shared" si="501"/>
        <v>1519.0000000000002</v>
      </c>
      <c r="Q5556" s="143">
        <v>2024</v>
      </c>
      <c r="R5556" s="143" t="str">
        <f>IFERROR(VLOOKUP(G5556,'SOURCE COMPANY'!A:B, 2, FALSE), "")</f>
        <v>ORIENT PHARMA</v>
      </c>
      <c r="S5556" s="143" t="str">
        <f>IFERROR(VLOOKUP(H5556,'CUSTOMER NAME'!A:B, 2, FALSE), "")</f>
        <v>TIME PHARMA</v>
      </c>
    </row>
    <row r="5557" spans="1:19">
      <c r="A5557" s="264" t="s">
        <v>929</v>
      </c>
      <c r="B5557" s="265">
        <v>2000</v>
      </c>
      <c r="C5557" s="265" t="s">
        <v>7</v>
      </c>
      <c r="D5557" s="265" t="s">
        <v>798</v>
      </c>
      <c r="E5557" s="265">
        <v>0.47</v>
      </c>
      <c r="F5557" s="265" t="s">
        <v>9</v>
      </c>
      <c r="G5557" s="265" t="s">
        <v>4401</v>
      </c>
      <c r="H5557" s="266" t="s">
        <v>4277</v>
      </c>
      <c r="I5557" s="143" t="s">
        <v>4467</v>
      </c>
      <c r="J5557" s="184">
        <f>IF(F5557="USD", E5557, E5557 * IFERROR(VLOOKUP(F5557, EXCHANGE_RATE!A:B, 2, FALSE), "Currency not found"))</f>
        <v>0.47</v>
      </c>
      <c r="K5557" s="184">
        <f t="shared" si="499"/>
        <v>0.47</v>
      </c>
      <c r="L5557" s="184">
        <f>IF(C5557="MTS", B5557, B5557 * IFERROR(VLOOKUP(C5557, 'QTY_CONVERSIONS '!A:B, 2, FALSE), "Units not  found"))</f>
        <v>2</v>
      </c>
      <c r="M5557" s="185">
        <f t="shared" si="500"/>
        <v>940</v>
      </c>
      <c r="N5557" s="143" t="str">
        <f>IFERROR(VLOOKUP(D5557, Product_Category!A:B, 2, FALSE), "Uncategorized")</f>
        <v>CMC</v>
      </c>
      <c r="O5557" s="186">
        <f t="shared" si="498"/>
        <v>470</v>
      </c>
      <c r="P5557" s="185">
        <f t="shared" si="501"/>
        <v>940</v>
      </c>
      <c r="Q5557" s="143">
        <v>2024</v>
      </c>
      <c r="R5557" s="143" t="str">
        <f>IFERROR(VLOOKUP(G5557,'SOURCE COMPANY'!A:B, 2, FALSE), "")</f>
        <v>Inflow chem</v>
      </c>
      <c r="S5557" s="143" t="str">
        <f>IFERROR(VLOOKUP(H5557,'CUSTOMER NAME'!A:B, 2, FALSE), "")</f>
        <v>TO THE ORDER OF</v>
      </c>
    </row>
    <row r="5558" spans="1:19">
      <c r="A5558" s="264" t="s">
        <v>929</v>
      </c>
      <c r="B5558" s="265">
        <v>125</v>
      </c>
      <c r="C5558" s="265" t="s">
        <v>7</v>
      </c>
      <c r="D5558" s="265" t="s">
        <v>3897</v>
      </c>
      <c r="E5558" s="265">
        <f>315*0.012</f>
        <v>3.7800000000000002</v>
      </c>
      <c r="F5558" s="265" t="s">
        <v>9</v>
      </c>
      <c r="G5558" s="265" t="s">
        <v>4402</v>
      </c>
      <c r="H5558" s="266" t="s">
        <v>4277</v>
      </c>
      <c r="I5558" s="143" t="s">
        <v>4467</v>
      </c>
      <c r="J5558" s="184">
        <f>IF(F5558="USD", E5558, E5558 * IFERROR(VLOOKUP(F5558, EXCHANGE_RATE!A:B, 2, FALSE), "Currency not found"))</f>
        <v>3.7800000000000002</v>
      </c>
      <c r="K5558" s="184">
        <f t="shared" si="499"/>
        <v>3.78</v>
      </c>
      <c r="L5558" s="184">
        <f>IF(C5558="MTS", B5558, B5558 * IFERROR(VLOOKUP(C5558, 'QTY_CONVERSIONS '!A:B, 2, FALSE), "Units not  found"))</f>
        <v>0.125</v>
      </c>
      <c r="M5558" s="185">
        <f t="shared" si="500"/>
        <v>472.5</v>
      </c>
      <c r="N5558" s="143" t="str">
        <f>IFERROR(VLOOKUP(D5558, Product_Category!A:B, 2, FALSE), "Uncategorized")</f>
        <v>CROSCARMELLOSE SODIUM</v>
      </c>
      <c r="O5558" s="186">
        <f t="shared" si="498"/>
        <v>3780</v>
      </c>
      <c r="P5558" s="185">
        <f t="shared" si="501"/>
        <v>472.5</v>
      </c>
      <c r="Q5558" s="143">
        <v>2024</v>
      </c>
      <c r="R5558" s="143" t="str">
        <f>IFERROR(VLOOKUP(G5558,'SOURCE COMPANY'!A:B, 2, FALSE), "")</f>
        <v>PREMIER DRUG HOUSE</v>
      </c>
      <c r="S5558" s="143" t="str">
        <f>IFERROR(VLOOKUP(H5558,'CUSTOMER NAME'!A:B, 2, FALSE), "")</f>
        <v>TO THE ORDER OF</v>
      </c>
    </row>
    <row r="5559" spans="1:19">
      <c r="A5559" s="264" t="s">
        <v>929</v>
      </c>
      <c r="B5559" s="265">
        <v>2000</v>
      </c>
      <c r="C5559" s="265" t="s">
        <v>7</v>
      </c>
      <c r="D5559" s="265" t="s">
        <v>611</v>
      </c>
      <c r="E5559" s="265">
        <f>210*0.012</f>
        <v>2.52</v>
      </c>
      <c r="F5559" s="265" t="s">
        <v>9</v>
      </c>
      <c r="G5559" s="265" t="s">
        <v>4402</v>
      </c>
      <c r="H5559" s="266" t="s">
        <v>4277</v>
      </c>
      <c r="I5559" s="143" t="s">
        <v>4467</v>
      </c>
      <c r="J5559" s="184">
        <f>IF(F5559="USD", E5559, E5559 * IFERROR(VLOOKUP(F5559, EXCHANGE_RATE!A:B, 2, FALSE), "Currency not found"))</f>
        <v>2.52</v>
      </c>
      <c r="K5559" s="184">
        <f t="shared" si="499"/>
        <v>2.52</v>
      </c>
      <c r="L5559" s="184">
        <f>IF(C5559="MTS", B5559, B5559 * IFERROR(VLOOKUP(C5559, 'QTY_CONVERSIONS '!A:B, 2, FALSE), "Units not  found"))</f>
        <v>2</v>
      </c>
      <c r="M5559" s="185">
        <f t="shared" si="500"/>
        <v>5040</v>
      </c>
      <c r="N5559" s="143" t="str">
        <f>IFERROR(VLOOKUP(D5559, Product_Category!A:B, 2, FALSE), "Uncategorized")</f>
        <v>MCC</v>
      </c>
      <c r="O5559" s="186">
        <f t="shared" si="498"/>
        <v>2520</v>
      </c>
      <c r="P5559" s="185">
        <f t="shared" si="501"/>
        <v>5040</v>
      </c>
      <c r="Q5559" s="143">
        <v>2024</v>
      </c>
      <c r="R5559" s="143" t="str">
        <f>IFERROR(VLOOKUP(G5559,'SOURCE COMPANY'!A:B, 2, FALSE), "")</f>
        <v>PREMIER DRUG HOUSE</v>
      </c>
      <c r="S5559" s="143" t="str">
        <f>IFERROR(VLOOKUP(H5559,'CUSTOMER NAME'!A:B, 2, FALSE), "")</f>
        <v>TO THE ORDER OF</v>
      </c>
    </row>
    <row r="5560" spans="1:19">
      <c r="A5560" s="264" t="s">
        <v>929</v>
      </c>
      <c r="B5560" s="265">
        <v>1000</v>
      </c>
      <c r="C5560" s="265" t="s">
        <v>7</v>
      </c>
      <c r="D5560" s="265" t="s">
        <v>769</v>
      </c>
      <c r="E5560" s="265">
        <v>2.5099999999999998</v>
      </c>
      <c r="F5560" s="265" t="s">
        <v>9</v>
      </c>
      <c r="G5560" s="265" t="s">
        <v>4402</v>
      </c>
      <c r="H5560" s="266" t="s">
        <v>4277</v>
      </c>
      <c r="I5560" s="143" t="s">
        <v>4467</v>
      </c>
      <c r="J5560" s="184">
        <f>IF(F5560="USD", E5560, E5560 * IFERROR(VLOOKUP(F5560, EXCHANGE_RATE!A:B, 2, FALSE), "Currency not found"))</f>
        <v>2.5099999999999998</v>
      </c>
      <c r="K5560" s="184">
        <f t="shared" si="499"/>
        <v>2.5099999999999998</v>
      </c>
      <c r="L5560" s="184">
        <f>IF(C5560="MTS", B5560, B5560 * IFERROR(VLOOKUP(C5560, 'QTY_CONVERSIONS '!A:B, 2, FALSE), "Units not  found"))</f>
        <v>1</v>
      </c>
      <c r="M5560" s="185">
        <f t="shared" si="500"/>
        <v>2510</v>
      </c>
      <c r="N5560" s="143" t="str">
        <f>IFERROR(VLOOKUP(D5560, Product_Category!A:B, 2, FALSE), "Uncategorized")</f>
        <v>MCC</v>
      </c>
      <c r="O5560" s="186">
        <f t="shared" si="498"/>
        <v>2510</v>
      </c>
      <c r="P5560" s="185">
        <f t="shared" si="501"/>
        <v>2510</v>
      </c>
      <c r="Q5560" s="143">
        <v>2024</v>
      </c>
      <c r="R5560" s="143" t="str">
        <f>IFERROR(VLOOKUP(G5560,'SOURCE COMPANY'!A:B, 2, FALSE), "")</f>
        <v>PREMIER DRUG HOUSE</v>
      </c>
      <c r="S5560" s="143" t="str">
        <f>IFERROR(VLOOKUP(H5560,'CUSTOMER NAME'!A:B, 2, FALSE), "")</f>
        <v>TO THE ORDER OF</v>
      </c>
    </row>
    <row r="5561" spans="1:19">
      <c r="A5561" s="264" t="s">
        <v>929</v>
      </c>
      <c r="B5561" s="265">
        <v>1000</v>
      </c>
      <c r="C5561" s="265" t="s">
        <v>7</v>
      </c>
      <c r="D5561" s="265" t="s">
        <v>4249</v>
      </c>
      <c r="E5561" s="265">
        <f>315*0.012</f>
        <v>3.7800000000000002</v>
      </c>
      <c r="F5561" s="265" t="s">
        <v>9</v>
      </c>
      <c r="G5561" s="265" t="s">
        <v>4403</v>
      </c>
      <c r="H5561" s="266" t="s">
        <v>4277</v>
      </c>
      <c r="I5561" s="143" t="s">
        <v>4467</v>
      </c>
      <c r="J5561" s="184">
        <f>IF(F5561="USD", E5561, E5561 * IFERROR(VLOOKUP(F5561, EXCHANGE_RATE!A:B, 2, FALSE), "Currency not found"))</f>
        <v>3.7800000000000002</v>
      </c>
      <c r="K5561" s="184">
        <f t="shared" si="499"/>
        <v>3.78</v>
      </c>
      <c r="L5561" s="184">
        <f>IF(C5561="MTS", B5561, B5561 * IFERROR(VLOOKUP(C5561, 'QTY_CONVERSIONS '!A:B, 2, FALSE), "Units not  found"))</f>
        <v>1</v>
      </c>
      <c r="M5561" s="185">
        <f t="shared" si="500"/>
        <v>3780</v>
      </c>
      <c r="N5561" s="143" t="str">
        <f>IFERROR(VLOOKUP(D5561, Product_Category!A:B, 2, FALSE), "Uncategorized")</f>
        <v>CMC</v>
      </c>
      <c r="O5561" s="186">
        <f t="shared" si="498"/>
        <v>3780</v>
      </c>
      <c r="P5561" s="185">
        <f t="shared" si="501"/>
        <v>3780</v>
      </c>
      <c r="Q5561" s="143">
        <v>2024</v>
      </c>
      <c r="R5561" s="143" t="str">
        <f>IFERROR(VLOOKUP(G5561,'SOURCE COMPANY'!A:B, 2, FALSE), "")</f>
        <v>Niharika paints &amp; Chem</v>
      </c>
      <c r="S5561" s="143" t="str">
        <f>IFERROR(VLOOKUP(H5561,'CUSTOMER NAME'!A:B, 2, FALSE), "")</f>
        <v>TO THE ORDER OF</v>
      </c>
    </row>
    <row r="5562" spans="1:19">
      <c r="A5562" s="264" t="s">
        <v>929</v>
      </c>
      <c r="B5562" s="265">
        <v>25</v>
      </c>
      <c r="C5562" s="265" t="s">
        <v>7</v>
      </c>
      <c r="D5562" s="265" t="s">
        <v>910</v>
      </c>
      <c r="E5562" s="265">
        <f>125*0.012</f>
        <v>1.5</v>
      </c>
      <c r="F5562" s="265" t="s">
        <v>9</v>
      </c>
      <c r="G5562" s="265" t="s">
        <v>4360</v>
      </c>
      <c r="H5562" s="266" t="s">
        <v>4404</v>
      </c>
      <c r="I5562" s="143" t="s">
        <v>4467</v>
      </c>
      <c r="J5562" s="184">
        <f>IF(F5562="USD", E5562, E5562 * IFERROR(VLOOKUP(F5562, EXCHANGE_RATE!A:B, 2, FALSE), "Currency not found"))</f>
        <v>1.5</v>
      </c>
      <c r="K5562" s="184">
        <f t="shared" si="499"/>
        <v>1.5</v>
      </c>
      <c r="L5562" s="184">
        <f>IF(C5562="MTS", B5562, B5562 * IFERROR(VLOOKUP(C5562, 'QTY_CONVERSIONS '!A:B, 2, FALSE), "Units not  found"))</f>
        <v>2.5000000000000001E-2</v>
      </c>
      <c r="M5562" s="185">
        <f t="shared" si="500"/>
        <v>37.5</v>
      </c>
      <c r="N5562" s="143" t="str">
        <f>IFERROR(VLOOKUP(D5562, Product_Category!A:B, 2, FALSE), "Uncategorized")</f>
        <v>MAGNESIUM STEARATE</v>
      </c>
      <c r="O5562" s="186">
        <f t="shared" si="498"/>
        <v>1500</v>
      </c>
      <c r="P5562" s="185">
        <f t="shared" si="501"/>
        <v>37.5</v>
      </c>
      <c r="Q5562" s="143">
        <v>2024</v>
      </c>
      <c r="R5562" s="143" t="str">
        <f>IFERROR(VLOOKUP(G5562,'SOURCE COMPANY'!A:B, 2, FALSE), "")</f>
        <v>ESPEE Pharma Chem</v>
      </c>
      <c r="S5562" s="143" t="str">
        <f>IFERROR(VLOOKUP(H5562,'CUSTOMER NAME'!A:B, 2, FALSE), "")</f>
        <v>Toreva Pharma</v>
      </c>
    </row>
    <row r="5563" spans="1:19">
      <c r="A5563" s="264" t="s">
        <v>929</v>
      </c>
      <c r="B5563" s="265">
        <v>25</v>
      </c>
      <c r="C5563" s="265" t="s">
        <v>7</v>
      </c>
      <c r="D5563" s="265" t="s">
        <v>798</v>
      </c>
      <c r="E5563" s="265">
        <f>250*0.012</f>
        <v>3</v>
      </c>
      <c r="F5563" s="265" t="s">
        <v>9</v>
      </c>
      <c r="G5563" s="265" t="s">
        <v>4360</v>
      </c>
      <c r="H5563" s="266" t="s">
        <v>4404</v>
      </c>
      <c r="I5563" s="143" t="s">
        <v>4467</v>
      </c>
      <c r="J5563" s="184">
        <f>IF(F5563="USD", E5563, E5563 * IFERROR(VLOOKUP(F5563, EXCHANGE_RATE!A:B, 2, FALSE), "Currency not found"))</f>
        <v>3</v>
      </c>
      <c r="K5563" s="184">
        <f t="shared" si="499"/>
        <v>3</v>
      </c>
      <c r="L5563" s="184">
        <f>IF(C5563="MTS", B5563, B5563 * IFERROR(VLOOKUP(C5563, 'QTY_CONVERSIONS '!A:B, 2, FALSE), "Units not  found"))</f>
        <v>2.5000000000000001E-2</v>
      </c>
      <c r="M5563" s="185">
        <f t="shared" si="500"/>
        <v>75</v>
      </c>
      <c r="N5563" s="143" t="str">
        <f>IFERROR(VLOOKUP(D5563, Product_Category!A:B, 2, FALSE), "Uncategorized")</f>
        <v>CMC</v>
      </c>
      <c r="O5563" s="186">
        <f t="shared" si="498"/>
        <v>3000</v>
      </c>
      <c r="P5563" s="185">
        <f t="shared" si="501"/>
        <v>75</v>
      </c>
      <c r="Q5563" s="143">
        <v>2024</v>
      </c>
      <c r="R5563" s="143" t="str">
        <f>IFERROR(VLOOKUP(G5563,'SOURCE COMPANY'!A:B, 2, FALSE), "")</f>
        <v>ESPEE Pharma Chem</v>
      </c>
      <c r="S5563" s="143" t="str">
        <f>IFERROR(VLOOKUP(H5563,'CUSTOMER NAME'!A:B, 2, FALSE), "")</f>
        <v>Toreva Pharma</v>
      </c>
    </row>
    <row r="5564" spans="1:19">
      <c r="A5564" s="264" t="s">
        <v>929</v>
      </c>
      <c r="B5564" s="265">
        <v>2000</v>
      </c>
      <c r="C5564" s="265" t="s">
        <v>7</v>
      </c>
      <c r="D5564" s="265" t="s">
        <v>798</v>
      </c>
      <c r="E5564" s="265">
        <f>300*0.012</f>
        <v>3.6</v>
      </c>
      <c r="F5564" s="265" t="s">
        <v>9</v>
      </c>
      <c r="G5564" s="265" t="s">
        <v>4030</v>
      </c>
      <c r="H5564" s="266" t="s">
        <v>4295</v>
      </c>
      <c r="I5564" s="143" t="s">
        <v>4467</v>
      </c>
      <c r="J5564" s="184">
        <f>IF(F5564="USD", E5564, E5564 * IFERROR(VLOOKUP(F5564, EXCHANGE_RATE!A:B, 2, FALSE), "Currency not found"))</f>
        <v>3.6</v>
      </c>
      <c r="K5564" s="184">
        <f t="shared" si="499"/>
        <v>3.6</v>
      </c>
      <c r="L5564" s="184">
        <f>IF(C5564="MTS", B5564, B5564 * IFERROR(VLOOKUP(C5564, 'QTY_CONVERSIONS '!A:B, 2, FALSE), "Units not  found"))</f>
        <v>2</v>
      </c>
      <c r="M5564" s="185">
        <f t="shared" si="500"/>
        <v>7200</v>
      </c>
      <c r="N5564" s="143" t="str">
        <f>IFERROR(VLOOKUP(D5564, Product_Category!A:B, 2, FALSE), "Uncategorized")</f>
        <v>CMC</v>
      </c>
      <c r="O5564" s="186">
        <f t="shared" si="498"/>
        <v>3600</v>
      </c>
      <c r="P5564" s="185">
        <f t="shared" si="501"/>
        <v>7200</v>
      </c>
      <c r="Q5564" s="143">
        <v>2024</v>
      </c>
      <c r="R5564" s="143" t="str">
        <f>IFERROR(VLOOKUP(G5564,'SOURCE COMPANY'!A:B, 2, FALSE), "")</f>
        <v>Dhariyal Polymers</v>
      </c>
      <c r="S5564" s="143" t="str">
        <f>IFERROR(VLOOKUP(H5564,'CUSTOMER NAME'!A:B, 2, FALSE), "")</f>
        <v>UNILEVER</v>
      </c>
    </row>
    <row r="5565" spans="1:19">
      <c r="A5565" s="264" t="s">
        <v>929</v>
      </c>
      <c r="B5565" s="265">
        <v>200</v>
      </c>
      <c r="C5565" s="265" t="s">
        <v>7</v>
      </c>
      <c r="D5565" s="265" t="s">
        <v>792</v>
      </c>
      <c r="E5565" s="265">
        <f>145*0.012</f>
        <v>1.74</v>
      </c>
      <c r="F5565" s="265" t="s">
        <v>9</v>
      </c>
      <c r="G5565" s="265" t="s">
        <v>4393</v>
      </c>
      <c r="H5565" s="266" t="s">
        <v>4405</v>
      </c>
      <c r="I5565" s="143" t="s">
        <v>4467</v>
      </c>
      <c r="J5565" s="184">
        <f>IF(F5565="USD", E5565, E5565 * IFERROR(VLOOKUP(F5565, EXCHANGE_RATE!A:B, 2, FALSE), "Currency not found"))</f>
        <v>1.74</v>
      </c>
      <c r="K5565" s="184">
        <f t="shared" si="499"/>
        <v>1.74</v>
      </c>
      <c r="L5565" s="184">
        <f>IF(C5565="MTS", B5565, B5565 * IFERROR(VLOOKUP(C5565, 'QTY_CONVERSIONS '!A:B, 2, FALSE), "Units not  found"))</f>
        <v>0.2</v>
      </c>
      <c r="M5565" s="185">
        <f t="shared" si="500"/>
        <v>348</v>
      </c>
      <c r="N5565" s="143" t="str">
        <f>IFERROR(VLOOKUP(D5565, Product_Category!A:B, 2, FALSE), "Uncategorized")</f>
        <v>MCC</v>
      </c>
      <c r="O5565" s="186">
        <f t="shared" si="498"/>
        <v>1740</v>
      </c>
      <c r="P5565" s="185">
        <f t="shared" si="501"/>
        <v>348</v>
      </c>
      <c r="Q5565" s="143">
        <v>2024</v>
      </c>
      <c r="R5565" s="143" t="str">
        <f>IFERROR(VLOOKUP(G5565,'SOURCE COMPANY'!A:B, 2, FALSE), "")</f>
        <v>Waylink International</v>
      </c>
      <c r="S5565" s="143" t="str">
        <f>IFERROR(VLOOKUP(H5565,'CUSTOMER NAME'!A:B, 2, FALSE), "")</f>
        <v>UNIQUE PHARMA</v>
      </c>
    </row>
    <row r="5566" spans="1:19">
      <c r="A5566" s="264" t="s">
        <v>929</v>
      </c>
      <c r="B5566" s="265">
        <v>150</v>
      </c>
      <c r="C5566" s="265" t="s">
        <v>7</v>
      </c>
      <c r="D5566" s="265" t="s">
        <v>3897</v>
      </c>
      <c r="E5566" s="265">
        <f>450*0.012</f>
        <v>5.4</v>
      </c>
      <c r="F5566" s="265" t="s">
        <v>9</v>
      </c>
      <c r="G5566" s="265" t="s">
        <v>4393</v>
      </c>
      <c r="H5566" s="266" t="s">
        <v>4405</v>
      </c>
      <c r="I5566" s="143" t="s">
        <v>4467</v>
      </c>
      <c r="J5566" s="184">
        <f>IF(F5566="USD", E5566, E5566 * IFERROR(VLOOKUP(F5566, EXCHANGE_RATE!A:B, 2, FALSE), "Currency not found"))</f>
        <v>5.4</v>
      </c>
      <c r="K5566" s="184">
        <f t="shared" si="499"/>
        <v>5.4</v>
      </c>
      <c r="L5566" s="184">
        <f>IF(C5566="MTS", B5566, B5566 * IFERROR(VLOOKUP(C5566, 'QTY_CONVERSIONS '!A:B, 2, FALSE), "Units not  found"))</f>
        <v>0.15</v>
      </c>
      <c r="M5566" s="185">
        <f t="shared" si="500"/>
        <v>810</v>
      </c>
      <c r="N5566" s="143" t="str">
        <f>IFERROR(VLOOKUP(D5566, Product_Category!A:B, 2, FALSE), "Uncategorized")</f>
        <v>CROSCARMELLOSE SODIUM</v>
      </c>
      <c r="O5566" s="186">
        <f t="shared" si="498"/>
        <v>5400</v>
      </c>
      <c r="P5566" s="185">
        <f t="shared" si="501"/>
        <v>810</v>
      </c>
      <c r="Q5566" s="143">
        <v>2024</v>
      </c>
      <c r="R5566" s="143" t="str">
        <f>IFERROR(VLOOKUP(G5566,'SOURCE COMPANY'!A:B, 2, FALSE), "")</f>
        <v>Waylink International</v>
      </c>
      <c r="S5566" s="143" t="str">
        <f>IFERROR(VLOOKUP(H5566,'CUSTOMER NAME'!A:B, 2, FALSE), "")</f>
        <v>UNIQUE PHARMA</v>
      </c>
    </row>
    <row r="5567" spans="1:19">
      <c r="A5567" s="267" t="s">
        <v>929</v>
      </c>
      <c r="B5567" s="268">
        <v>350</v>
      </c>
      <c r="C5567" s="268" t="s">
        <v>7</v>
      </c>
      <c r="D5567" s="268" t="s">
        <v>680</v>
      </c>
      <c r="E5567" s="268">
        <v>1.81</v>
      </c>
      <c r="F5567" s="268" t="s">
        <v>9</v>
      </c>
      <c r="G5567" s="268" t="s">
        <v>4393</v>
      </c>
      <c r="H5567" s="269" t="s">
        <v>4405</v>
      </c>
      <c r="I5567" s="143" t="s">
        <v>4467</v>
      </c>
      <c r="J5567" s="184">
        <f>IF(F5567="USD", E5567, E5567 * IFERROR(VLOOKUP(F5567, EXCHANGE_RATE!A:B, 2, FALSE), "Currency not found"))</f>
        <v>1.81</v>
      </c>
      <c r="K5567" s="184">
        <f t="shared" si="499"/>
        <v>1.81</v>
      </c>
      <c r="L5567" s="184">
        <f>IF(C5567="MTS", B5567, B5567 * IFERROR(VLOOKUP(C5567, 'QTY_CONVERSIONS '!A:B, 2, FALSE), "Units not  found"))</f>
        <v>0.35000000000000003</v>
      </c>
      <c r="M5567" s="185">
        <f t="shared" si="500"/>
        <v>633.5</v>
      </c>
      <c r="N5567" s="143" t="str">
        <f>IFERROR(VLOOKUP(D5567, Product_Category!A:B, 2, FALSE), "Uncategorized")</f>
        <v>MCC</v>
      </c>
      <c r="O5567" s="186">
        <f t="shared" si="498"/>
        <v>1810</v>
      </c>
      <c r="P5567" s="185">
        <f t="shared" si="501"/>
        <v>633.50000000000011</v>
      </c>
      <c r="Q5567" s="143">
        <v>2024</v>
      </c>
      <c r="R5567" s="143" t="str">
        <f>IFERROR(VLOOKUP(G5567,'SOURCE COMPANY'!A:B, 2, FALSE), "")</f>
        <v>Waylink International</v>
      </c>
      <c r="S5567" s="143" t="str">
        <f>IFERROR(VLOOKUP(H5567,'CUSTOMER NAME'!A:B, 2, FALSE), "")</f>
        <v>UNIQUE PHARMA</v>
      </c>
    </row>
    <row r="5568" spans="1:19">
      <c r="A5568" s="264" t="s">
        <v>275</v>
      </c>
      <c r="B5568" s="265">
        <v>1000</v>
      </c>
      <c r="C5568" s="265" t="s">
        <v>7</v>
      </c>
      <c r="D5568" s="265" t="s">
        <v>4110</v>
      </c>
      <c r="E5568" s="265">
        <v>2.59</v>
      </c>
      <c r="F5568" s="265" t="s">
        <v>9</v>
      </c>
      <c r="G5568" s="265" t="s">
        <v>4279</v>
      </c>
      <c r="H5568" s="266" t="s">
        <v>4277</v>
      </c>
      <c r="I5568" s="143" t="s">
        <v>4467</v>
      </c>
      <c r="J5568" s="184">
        <f>IF(F5568="USD", E5568, E5568 * IFERROR(VLOOKUP(F5568, EXCHANGE_RATE!A:B, 2, FALSE), "Currency not found"))</f>
        <v>2.59</v>
      </c>
      <c r="K5568" s="184">
        <f t="shared" si="499"/>
        <v>2.59</v>
      </c>
      <c r="L5568" s="184">
        <f>IF(C5568="MTS", B5568, B5568 * IFERROR(VLOOKUP(C5568, 'QTY_CONVERSIONS '!A:B, 2, FALSE), "Units not  found"))</f>
        <v>1</v>
      </c>
      <c r="M5568" s="185">
        <f t="shared" si="500"/>
        <v>2590</v>
      </c>
      <c r="N5568" s="143" t="str">
        <f>IFERROR(VLOOKUP(D5568, Product_Category!A:B, 2, FALSE), "Uncategorized")</f>
        <v>MCC</v>
      </c>
      <c r="O5568" s="186">
        <f t="shared" si="498"/>
        <v>2590</v>
      </c>
      <c r="P5568" s="185">
        <f t="shared" si="501"/>
        <v>2590</v>
      </c>
      <c r="Q5568" s="143">
        <v>2024</v>
      </c>
      <c r="R5568" s="143" t="str">
        <f>IFERROR(VLOOKUP(G5568,'SOURCE COMPANY'!A:B, 2, FALSE), "")</f>
        <v>Sigachi Industries limited</v>
      </c>
      <c r="S5568" s="143" t="str">
        <f>IFERROR(VLOOKUP(H5568,'CUSTOMER NAME'!A:B, 2, FALSE), "")</f>
        <v>TO THE ORDER OF</v>
      </c>
    </row>
    <row r="5569" spans="1:19">
      <c r="A5569" s="267" t="s">
        <v>275</v>
      </c>
      <c r="B5569" s="268">
        <v>1500</v>
      </c>
      <c r="C5569" s="268" t="s">
        <v>7</v>
      </c>
      <c r="D5569" s="268" t="s">
        <v>173</v>
      </c>
      <c r="E5569" s="268">
        <v>6.4</v>
      </c>
      <c r="F5569" s="268" t="s">
        <v>9</v>
      </c>
      <c r="G5569" s="268" t="s">
        <v>4348</v>
      </c>
      <c r="H5569" s="269" t="s">
        <v>4277</v>
      </c>
      <c r="I5569" s="143" t="s">
        <v>4467</v>
      </c>
      <c r="J5569" s="184">
        <f>IF(F5569="USD", E5569, E5569 * IFERROR(VLOOKUP(F5569, EXCHANGE_RATE!A:B, 2, FALSE), "Currency not found"))</f>
        <v>6.4</v>
      </c>
      <c r="K5569" s="184">
        <f t="shared" si="499"/>
        <v>6.4</v>
      </c>
      <c r="L5569" s="184">
        <f>IF(C5569="MTS", B5569, B5569 * IFERROR(VLOOKUP(C5569, 'QTY_CONVERSIONS '!A:B, 2, FALSE), "Units not  found"))</f>
        <v>1.5</v>
      </c>
      <c r="M5569" s="185">
        <f t="shared" si="500"/>
        <v>9600</v>
      </c>
      <c r="N5569" s="143" t="str">
        <f>IFERROR(VLOOKUP(D5569, Product_Category!A:B, 2, FALSE), "Uncategorized")</f>
        <v>SSG</v>
      </c>
      <c r="O5569" s="186">
        <f t="shared" si="498"/>
        <v>6400</v>
      </c>
      <c r="P5569" s="185">
        <f t="shared" si="501"/>
        <v>9600</v>
      </c>
      <c r="Q5569" s="143">
        <v>2024</v>
      </c>
      <c r="R5569" s="143" t="str">
        <f>IFERROR(VLOOKUP(G5569,'SOURCE COMPANY'!A:B, 2, FALSE), "")</f>
        <v>GRADIENT PHARMA</v>
      </c>
      <c r="S5569" s="143" t="str">
        <f>IFERROR(VLOOKUP(H5569,'CUSTOMER NAME'!A:B, 2, FALSE), "")</f>
        <v>TO THE ORDER OF</v>
      </c>
    </row>
    <row r="5570" spans="1:19">
      <c r="A5570" s="264" t="s">
        <v>978</v>
      </c>
      <c r="B5570" s="265">
        <v>1000</v>
      </c>
      <c r="C5570" s="265" t="s">
        <v>7</v>
      </c>
      <c r="D5570" s="265" t="s">
        <v>798</v>
      </c>
      <c r="E5570" s="265">
        <v>3.95</v>
      </c>
      <c r="F5570" s="265" t="s">
        <v>9</v>
      </c>
      <c r="G5570" s="265" t="s">
        <v>4406</v>
      </c>
      <c r="H5570" s="266" t="s">
        <v>4407</v>
      </c>
      <c r="I5570" s="143" t="s">
        <v>4467</v>
      </c>
      <c r="J5570" s="184">
        <f>IF(F5570="USD", E5570, E5570 * IFERROR(VLOOKUP(F5570, EXCHANGE_RATE!A:B, 2, FALSE), "Currency not found"))</f>
        <v>3.95</v>
      </c>
      <c r="K5570" s="184">
        <f t="shared" si="499"/>
        <v>3.95</v>
      </c>
      <c r="L5570" s="184">
        <f>IF(C5570="MTS", B5570, B5570 * IFERROR(VLOOKUP(C5570, 'QTY_CONVERSIONS '!A:B, 2, FALSE), "Units not  found"))</f>
        <v>1</v>
      </c>
      <c r="M5570" s="185">
        <f t="shared" si="500"/>
        <v>3950</v>
      </c>
      <c r="N5570" s="143" t="str">
        <f>IFERROR(VLOOKUP(D5570, Product_Category!A:B, 2, FALSE), "Uncategorized")</f>
        <v>CMC</v>
      </c>
      <c r="O5570" s="186">
        <f t="shared" si="498"/>
        <v>3950</v>
      </c>
      <c r="P5570" s="185">
        <f t="shared" si="501"/>
        <v>3950</v>
      </c>
      <c r="Q5570" s="143">
        <v>2024</v>
      </c>
      <c r="R5570" s="143" t="str">
        <f>IFERROR(VLOOKUP(G5570,'SOURCE COMPANY'!A:B, 2, FALSE), "")</f>
        <v>Cellulose Sollutions</v>
      </c>
      <c r="S5570" s="143" t="str">
        <f>IFERROR(VLOOKUP(H5570,'CUSTOMER NAME'!A:B, 2, FALSE), "")</f>
        <v>GCARE Products</v>
      </c>
    </row>
    <row r="5571" spans="1:19">
      <c r="A5571" s="264" t="s">
        <v>978</v>
      </c>
      <c r="B5571" s="265">
        <v>2000</v>
      </c>
      <c r="C5571" s="265" t="s">
        <v>7</v>
      </c>
      <c r="D5571" s="265" t="s">
        <v>611</v>
      </c>
      <c r="E5571" s="265">
        <v>1.7</v>
      </c>
      <c r="F5571" s="265" t="s">
        <v>9</v>
      </c>
      <c r="G5571" s="265" t="s">
        <v>4408</v>
      </c>
      <c r="H5571" s="266" t="s">
        <v>4409</v>
      </c>
      <c r="I5571" s="143" t="s">
        <v>4467</v>
      </c>
      <c r="J5571" s="184">
        <f>IF(F5571="USD", E5571, E5571 * IFERROR(VLOOKUP(F5571, EXCHANGE_RATE!A:B, 2, FALSE), "Currency not found"))</f>
        <v>1.7</v>
      </c>
      <c r="K5571" s="184">
        <f t="shared" si="499"/>
        <v>1.7</v>
      </c>
      <c r="L5571" s="184">
        <f>IF(C5571="MTS", B5571, B5571 * IFERROR(VLOOKUP(C5571, 'QTY_CONVERSIONS '!A:B, 2, FALSE), "Units not  found"))</f>
        <v>2</v>
      </c>
      <c r="M5571" s="185">
        <f t="shared" si="500"/>
        <v>3400</v>
      </c>
      <c r="N5571" s="143" t="str">
        <f>IFERROR(VLOOKUP(D5571, Product_Category!A:B, 2, FALSE), "Uncategorized")</f>
        <v>MCC</v>
      </c>
      <c r="O5571" s="186">
        <f t="shared" ref="O5571:O5634" si="502">K5571*1000</f>
        <v>1700</v>
      </c>
      <c r="P5571" s="185">
        <f t="shared" si="501"/>
        <v>3400</v>
      </c>
      <c r="Q5571" s="143">
        <v>2024</v>
      </c>
      <c r="R5571" s="143" t="str">
        <f>IFERROR(VLOOKUP(G5571,'SOURCE COMPANY'!A:B, 2, FALSE), "")</f>
        <v>Virjo Pharma &amp; Chem</v>
      </c>
      <c r="S5571" s="143" t="str">
        <f>IFERROR(VLOOKUP(H5571,'CUSTOMER NAME'!A:B, 2, FALSE), "")</f>
        <v>MULTIBASE PHARMA</v>
      </c>
    </row>
    <row r="5572" spans="1:19">
      <c r="A5572" s="264" t="s">
        <v>978</v>
      </c>
      <c r="B5572" s="265">
        <v>500</v>
      </c>
      <c r="C5572" s="265" t="s">
        <v>7</v>
      </c>
      <c r="D5572" s="265" t="s">
        <v>3897</v>
      </c>
      <c r="E5572" s="265">
        <v>3.75</v>
      </c>
      <c r="F5572" s="265" t="s">
        <v>9</v>
      </c>
      <c r="G5572" s="265" t="s">
        <v>4360</v>
      </c>
      <c r="H5572" s="266" t="s">
        <v>4277</v>
      </c>
      <c r="I5572" s="143" t="s">
        <v>4467</v>
      </c>
      <c r="J5572" s="184">
        <f>IF(F5572="USD", E5572, E5572 * IFERROR(VLOOKUP(F5572, EXCHANGE_RATE!A:B, 2, FALSE), "Currency not found"))</f>
        <v>3.75</v>
      </c>
      <c r="K5572" s="184">
        <f t="shared" si="499"/>
        <v>3.75</v>
      </c>
      <c r="L5572" s="184">
        <f>IF(C5572="MTS", B5572, B5572 * IFERROR(VLOOKUP(C5572, 'QTY_CONVERSIONS '!A:B, 2, FALSE), "Units not  found"))</f>
        <v>0.5</v>
      </c>
      <c r="M5572" s="185">
        <f t="shared" si="500"/>
        <v>1875</v>
      </c>
      <c r="N5572" s="143" t="str">
        <f>IFERROR(VLOOKUP(D5572, Product_Category!A:B, 2, FALSE), "Uncategorized")</f>
        <v>CROSCARMELLOSE SODIUM</v>
      </c>
      <c r="O5572" s="186">
        <f t="shared" si="502"/>
        <v>3750</v>
      </c>
      <c r="P5572" s="185">
        <f t="shared" si="501"/>
        <v>1875</v>
      </c>
      <c r="Q5572" s="143">
        <v>2024</v>
      </c>
      <c r="R5572" s="143" t="str">
        <f>IFERROR(VLOOKUP(G5572,'SOURCE COMPANY'!A:B, 2, FALSE), "")</f>
        <v>ESPEE Pharma Chem</v>
      </c>
      <c r="S5572" s="143" t="str">
        <f>IFERROR(VLOOKUP(H5572,'CUSTOMER NAME'!A:B, 2, FALSE), "")</f>
        <v>TO THE ORDER OF</v>
      </c>
    </row>
    <row r="5573" spans="1:19">
      <c r="A5573" s="264" t="s">
        <v>978</v>
      </c>
      <c r="B5573" s="265">
        <v>25000</v>
      </c>
      <c r="C5573" s="265" t="s">
        <v>7</v>
      </c>
      <c r="D5573" s="265" t="s">
        <v>798</v>
      </c>
      <c r="E5573" s="265">
        <v>2.65</v>
      </c>
      <c r="F5573" s="265" t="s">
        <v>9</v>
      </c>
      <c r="G5573" s="265" t="s">
        <v>4410</v>
      </c>
      <c r="H5573" s="266" t="s">
        <v>4277</v>
      </c>
      <c r="I5573" s="143" t="s">
        <v>4467</v>
      </c>
      <c r="J5573" s="184">
        <f>IF(F5573="USD", E5573, E5573 * IFERROR(VLOOKUP(F5573, EXCHANGE_RATE!A:B, 2, FALSE), "Currency not found"))</f>
        <v>2.65</v>
      </c>
      <c r="K5573" s="184">
        <f t="shared" si="499"/>
        <v>2.65</v>
      </c>
      <c r="L5573" s="184">
        <f>IF(C5573="MTS", B5573, B5573 * IFERROR(VLOOKUP(C5573, 'QTY_CONVERSIONS '!A:B, 2, FALSE), "Units not  found"))</f>
        <v>25</v>
      </c>
      <c r="M5573" s="185">
        <f t="shared" si="500"/>
        <v>66250</v>
      </c>
      <c r="N5573" s="143" t="str">
        <f>IFERROR(VLOOKUP(D5573, Product_Category!A:B, 2, FALSE), "Uncategorized")</f>
        <v>CMC</v>
      </c>
      <c r="O5573" s="186">
        <f t="shared" si="502"/>
        <v>2650</v>
      </c>
      <c r="P5573" s="185">
        <f t="shared" si="501"/>
        <v>66250</v>
      </c>
      <c r="Q5573" s="143">
        <v>2024</v>
      </c>
      <c r="R5573" s="143" t="str">
        <f>IFERROR(VLOOKUP(G5573,'SOURCE COMPANY'!A:B, 2, FALSE), "")</f>
        <v>PALVI INDUSTRIES</v>
      </c>
      <c r="S5573" s="143" t="str">
        <f>IFERROR(VLOOKUP(H5573,'CUSTOMER NAME'!A:B, 2, FALSE), "")</f>
        <v>TO THE ORDER OF</v>
      </c>
    </row>
    <row r="5574" spans="1:19">
      <c r="A5574" s="264" t="s">
        <v>978</v>
      </c>
      <c r="B5574" s="265">
        <v>500</v>
      </c>
      <c r="C5574" s="265" t="s">
        <v>7</v>
      </c>
      <c r="D5574" s="265" t="s">
        <v>611</v>
      </c>
      <c r="E5574" s="265">
        <v>2.1</v>
      </c>
      <c r="F5574" s="265" t="s">
        <v>9</v>
      </c>
      <c r="G5574" s="265" t="s">
        <v>4411</v>
      </c>
      <c r="H5574" s="266" t="s">
        <v>4277</v>
      </c>
      <c r="I5574" s="143" t="s">
        <v>4467</v>
      </c>
      <c r="J5574" s="184">
        <f>IF(F5574="USD", E5574, E5574 * IFERROR(VLOOKUP(F5574, EXCHANGE_RATE!A:B, 2, FALSE), "Currency not found"))</f>
        <v>2.1</v>
      </c>
      <c r="K5574" s="184">
        <f t="shared" si="499"/>
        <v>2.1</v>
      </c>
      <c r="L5574" s="184">
        <f>IF(C5574="MTS", B5574, B5574 * IFERROR(VLOOKUP(C5574, 'QTY_CONVERSIONS '!A:B, 2, FALSE), "Units not  found"))</f>
        <v>0.5</v>
      </c>
      <c r="M5574" s="185">
        <f t="shared" si="500"/>
        <v>1050</v>
      </c>
      <c r="N5574" s="143" t="str">
        <f>IFERROR(VLOOKUP(D5574, Product_Category!A:B, 2, FALSE), "Uncategorized")</f>
        <v>MCC</v>
      </c>
      <c r="O5574" s="186">
        <f t="shared" si="502"/>
        <v>2100</v>
      </c>
      <c r="P5574" s="185">
        <f t="shared" si="501"/>
        <v>1050</v>
      </c>
      <c r="Q5574" s="143">
        <v>2024</v>
      </c>
      <c r="R5574" s="143" t="str">
        <f>IFERROR(VLOOKUP(G5574,'SOURCE COMPANY'!A:B, 2, FALSE), "")</f>
        <v>Cariesco Exports</v>
      </c>
      <c r="S5574" s="143" t="str">
        <f>IFERROR(VLOOKUP(H5574,'CUSTOMER NAME'!A:B, 2, FALSE), "")</f>
        <v>TO THE ORDER OF</v>
      </c>
    </row>
    <row r="5575" spans="1:19">
      <c r="A5575" s="264" t="s">
        <v>978</v>
      </c>
      <c r="B5575" s="265">
        <v>125</v>
      </c>
      <c r="C5575" s="265" t="s">
        <v>7</v>
      </c>
      <c r="D5575" s="265" t="s">
        <v>910</v>
      </c>
      <c r="E5575" s="265">
        <v>3.9</v>
      </c>
      <c r="F5575" s="265" t="s">
        <v>9</v>
      </c>
      <c r="G5575" s="265" t="s">
        <v>4338</v>
      </c>
      <c r="H5575" s="266" t="s">
        <v>4277</v>
      </c>
      <c r="I5575" s="143" t="s">
        <v>4467</v>
      </c>
      <c r="J5575" s="184">
        <f>IF(F5575="USD", E5575, E5575 * IFERROR(VLOOKUP(F5575, EXCHANGE_RATE!A:B, 2, FALSE), "Currency not found"))</f>
        <v>3.9</v>
      </c>
      <c r="K5575" s="184">
        <f t="shared" si="499"/>
        <v>3.9</v>
      </c>
      <c r="L5575" s="184">
        <f>IF(C5575="MTS", B5575, B5575 * IFERROR(VLOOKUP(C5575, 'QTY_CONVERSIONS '!A:B, 2, FALSE), "Units not  found"))</f>
        <v>0.125</v>
      </c>
      <c r="M5575" s="185">
        <f t="shared" si="500"/>
        <v>487.5</v>
      </c>
      <c r="N5575" s="143" t="str">
        <f>IFERROR(VLOOKUP(D5575, Product_Category!A:B, 2, FALSE), "Uncategorized")</f>
        <v>MAGNESIUM STEARATE</v>
      </c>
      <c r="O5575" s="186">
        <f t="shared" si="502"/>
        <v>3900</v>
      </c>
      <c r="P5575" s="185">
        <f t="shared" si="501"/>
        <v>487.5</v>
      </c>
      <c r="Q5575" s="143">
        <v>2024</v>
      </c>
      <c r="R5575" s="143" t="str">
        <f>IFERROR(VLOOKUP(G5575,'SOURCE COMPANY'!A:B, 2, FALSE), "")</f>
        <v>PRADIPKUMAR PHARMA</v>
      </c>
      <c r="S5575" s="143" t="str">
        <f>IFERROR(VLOOKUP(H5575,'CUSTOMER NAME'!A:B, 2, FALSE), "")</f>
        <v>TO THE ORDER OF</v>
      </c>
    </row>
    <row r="5576" spans="1:19">
      <c r="A5576" s="264" t="s">
        <v>978</v>
      </c>
      <c r="B5576" s="265">
        <v>7400</v>
      </c>
      <c r="C5576" s="265" t="s">
        <v>7</v>
      </c>
      <c r="D5576" s="265" t="s">
        <v>266</v>
      </c>
      <c r="E5576" s="265">
        <v>2.95</v>
      </c>
      <c r="F5576" s="265" t="s">
        <v>9</v>
      </c>
      <c r="G5576" s="265" t="s">
        <v>4338</v>
      </c>
      <c r="H5576" s="266" t="s">
        <v>4277</v>
      </c>
      <c r="I5576" s="143" t="s">
        <v>4467</v>
      </c>
      <c r="J5576" s="184">
        <f>IF(F5576="USD", E5576, E5576 * IFERROR(VLOOKUP(F5576, EXCHANGE_RATE!A:B, 2, FALSE), "Currency not found"))</f>
        <v>2.95</v>
      </c>
      <c r="K5576" s="184">
        <f t="shared" si="499"/>
        <v>2.95</v>
      </c>
      <c r="L5576" s="184">
        <f>IF(C5576="MTS", B5576, B5576 * IFERROR(VLOOKUP(C5576, 'QTY_CONVERSIONS '!A:B, 2, FALSE), "Units not  found"))</f>
        <v>7.4</v>
      </c>
      <c r="M5576" s="185">
        <f t="shared" si="500"/>
        <v>21830</v>
      </c>
      <c r="N5576" s="143" t="str">
        <f>IFERROR(VLOOKUP(D5576, Product_Category!A:B, 2, FALSE), "Uncategorized")</f>
        <v>MCC</v>
      </c>
      <c r="O5576" s="186">
        <f t="shared" si="502"/>
        <v>2950</v>
      </c>
      <c r="P5576" s="185">
        <f t="shared" si="501"/>
        <v>21830</v>
      </c>
      <c r="Q5576" s="143">
        <v>2024</v>
      </c>
      <c r="R5576" s="143" t="str">
        <f>IFERROR(VLOOKUP(G5576,'SOURCE COMPANY'!A:B, 2, FALSE), "")</f>
        <v>PRADIPKUMAR PHARMA</v>
      </c>
      <c r="S5576" s="143" t="str">
        <f>IFERROR(VLOOKUP(H5576,'CUSTOMER NAME'!A:B, 2, FALSE), "")</f>
        <v>TO THE ORDER OF</v>
      </c>
    </row>
    <row r="5577" spans="1:19">
      <c r="A5577" s="267" t="s">
        <v>978</v>
      </c>
      <c r="B5577" s="268">
        <v>25</v>
      </c>
      <c r="C5577" s="268" t="s">
        <v>7</v>
      </c>
      <c r="D5577" s="268" t="s">
        <v>173</v>
      </c>
      <c r="E5577" s="268">
        <v>6.1</v>
      </c>
      <c r="F5577" s="268" t="s">
        <v>9</v>
      </c>
      <c r="G5577" s="268" t="s">
        <v>4338</v>
      </c>
      <c r="H5577" s="269" t="s">
        <v>4277</v>
      </c>
      <c r="I5577" s="143" t="s">
        <v>4467</v>
      </c>
      <c r="J5577" s="184">
        <f>IF(F5577="USD", E5577, E5577 * IFERROR(VLOOKUP(F5577, EXCHANGE_RATE!A:B, 2, FALSE), "Currency not found"))</f>
        <v>6.1</v>
      </c>
      <c r="K5577" s="184">
        <f t="shared" ref="K5577:K5640" si="503">ROUNDUP(J5577,2)</f>
        <v>6.1</v>
      </c>
      <c r="L5577" s="184">
        <f>IF(C5577="MTS", B5577, B5577 * IFERROR(VLOOKUP(C5577, 'QTY_CONVERSIONS '!A:B, 2, FALSE), "Units not  found"))</f>
        <v>2.5000000000000001E-2</v>
      </c>
      <c r="M5577" s="185">
        <f t="shared" si="500"/>
        <v>152.5</v>
      </c>
      <c r="N5577" s="143" t="str">
        <f>IFERROR(VLOOKUP(D5577, Product_Category!A:B, 2, FALSE), "Uncategorized")</f>
        <v>SSG</v>
      </c>
      <c r="O5577" s="186">
        <f t="shared" si="502"/>
        <v>6100</v>
      </c>
      <c r="P5577" s="185">
        <f t="shared" si="501"/>
        <v>152.5</v>
      </c>
      <c r="Q5577" s="143">
        <v>2024</v>
      </c>
      <c r="R5577" s="143" t="str">
        <f>IFERROR(VLOOKUP(G5577,'SOURCE COMPANY'!A:B, 2, FALSE), "")</f>
        <v>PRADIPKUMAR PHARMA</v>
      </c>
      <c r="S5577" s="143" t="str">
        <f>IFERROR(VLOOKUP(H5577,'CUSTOMER NAME'!A:B, 2, FALSE), "")</f>
        <v>TO THE ORDER OF</v>
      </c>
    </row>
    <row r="5578" spans="1:19">
      <c r="A5578" s="264" t="s">
        <v>988</v>
      </c>
      <c r="B5578" s="265">
        <v>5600.0000000000009</v>
      </c>
      <c r="C5578" s="265" t="s">
        <v>7</v>
      </c>
      <c r="D5578" s="265" t="s">
        <v>4231</v>
      </c>
      <c r="E5578" s="265">
        <v>2.5499999999999998</v>
      </c>
      <c r="F5578" s="265" t="s">
        <v>9</v>
      </c>
      <c r="G5578" s="265" t="s">
        <v>4291</v>
      </c>
      <c r="H5578" s="266" t="s">
        <v>4412</v>
      </c>
      <c r="I5578" s="143" t="s">
        <v>4467</v>
      </c>
      <c r="J5578" s="184">
        <f>IF(F5578="USD", E5578, E5578 * IFERROR(VLOOKUP(F5578, EXCHANGE_RATE!A:B, 2, FALSE), "Currency not found"))</f>
        <v>2.5499999999999998</v>
      </c>
      <c r="K5578" s="184">
        <f t="shared" si="503"/>
        <v>2.5499999999999998</v>
      </c>
      <c r="L5578" s="184">
        <f>IF(C5578="MTS", B5578, B5578 * IFERROR(VLOOKUP(C5578, 'QTY_CONVERSIONS '!A:B, 2, FALSE), "Units not  found"))</f>
        <v>5.6000000000000014</v>
      </c>
      <c r="M5578" s="185">
        <f t="shared" si="500"/>
        <v>14280.000000000002</v>
      </c>
      <c r="N5578" s="143" t="str">
        <f>IFERROR(VLOOKUP(D5578, Product_Category!A:B, 2, FALSE), "Uncategorized")</f>
        <v>MCC</v>
      </c>
      <c r="O5578" s="186">
        <f t="shared" si="502"/>
        <v>2550</v>
      </c>
      <c r="P5578" s="185">
        <f t="shared" si="501"/>
        <v>14280.000000000004</v>
      </c>
      <c r="Q5578" s="143">
        <v>2024</v>
      </c>
      <c r="R5578" s="143" t="str">
        <f>IFERROR(VLOOKUP(G5578,'SOURCE COMPANY'!A:B, 2, FALSE), "")</f>
        <v>DIP CHEM</v>
      </c>
      <c r="S5578" s="143" t="str">
        <f>IFERROR(VLOOKUP(H5578,'CUSTOMER NAME'!A:B, 2, FALSE), "")</f>
        <v>HILTON PHARMA</v>
      </c>
    </row>
    <row r="5579" spans="1:19">
      <c r="A5579" s="264" t="s">
        <v>988</v>
      </c>
      <c r="B5579" s="265">
        <v>6800.0000000000009</v>
      </c>
      <c r="C5579" s="265" t="s">
        <v>7</v>
      </c>
      <c r="D5579" s="265" t="s">
        <v>4231</v>
      </c>
      <c r="E5579" s="265">
        <v>2.5499999999999998</v>
      </c>
      <c r="F5579" s="265" t="s">
        <v>9</v>
      </c>
      <c r="G5579" s="265" t="s">
        <v>4291</v>
      </c>
      <c r="H5579" s="266" t="s">
        <v>4412</v>
      </c>
      <c r="I5579" s="143" t="s">
        <v>4467</v>
      </c>
      <c r="J5579" s="184">
        <f>IF(F5579="USD", E5579, E5579 * IFERROR(VLOOKUP(F5579, EXCHANGE_RATE!A:B, 2, FALSE), "Currency not found"))</f>
        <v>2.5499999999999998</v>
      </c>
      <c r="K5579" s="184">
        <f t="shared" si="503"/>
        <v>2.5499999999999998</v>
      </c>
      <c r="L5579" s="184">
        <f>IF(C5579="MTS", B5579, B5579 * IFERROR(VLOOKUP(C5579, 'QTY_CONVERSIONS '!A:B, 2, FALSE), "Units not  found"))</f>
        <v>6.8000000000000007</v>
      </c>
      <c r="M5579" s="185">
        <f t="shared" si="500"/>
        <v>17340</v>
      </c>
      <c r="N5579" s="143" t="str">
        <f>IFERROR(VLOOKUP(D5579, Product_Category!A:B, 2, FALSE), "Uncategorized")</f>
        <v>MCC</v>
      </c>
      <c r="O5579" s="186">
        <f t="shared" si="502"/>
        <v>2550</v>
      </c>
      <c r="P5579" s="185">
        <f t="shared" si="501"/>
        <v>17340</v>
      </c>
      <c r="Q5579" s="143">
        <v>2024</v>
      </c>
      <c r="R5579" s="143" t="str">
        <f>IFERROR(VLOOKUP(G5579,'SOURCE COMPANY'!A:B, 2, FALSE), "")</f>
        <v>DIP CHEM</v>
      </c>
      <c r="S5579" s="143" t="str">
        <f>IFERROR(VLOOKUP(H5579,'CUSTOMER NAME'!A:B, 2, FALSE), "")</f>
        <v>HILTON PHARMA</v>
      </c>
    </row>
    <row r="5580" spans="1:19">
      <c r="A5580" s="264" t="s">
        <v>988</v>
      </c>
      <c r="B5580" s="265">
        <v>7600</v>
      </c>
      <c r="C5580" s="265" t="s">
        <v>7</v>
      </c>
      <c r="D5580" s="265" t="s">
        <v>4231</v>
      </c>
      <c r="E5580" s="265">
        <v>2.5499999999999998</v>
      </c>
      <c r="F5580" s="265" t="s">
        <v>9</v>
      </c>
      <c r="G5580" s="265" t="s">
        <v>4291</v>
      </c>
      <c r="H5580" s="266" t="s">
        <v>4412</v>
      </c>
      <c r="I5580" s="143" t="s">
        <v>4467</v>
      </c>
      <c r="J5580" s="184">
        <f>IF(F5580="USD", E5580, E5580 * IFERROR(VLOOKUP(F5580, EXCHANGE_RATE!A:B, 2, FALSE), "Currency not found"))</f>
        <v>2.5499999999999998</v>
      </c>
      <c r="K5580" s="184">
        <f t="shared" si="503"/>
        <v>2.5499999999999998</v>
      </c>
      <c r="L5580" s="184">
        <f>IF(C5580="MTS", B5580, B5580 * IFERROR(VLOOKUP(C5580, 'QTY_CONVERSIONS '!A:B, 2, FALSE), "Units not  found"))</f>
        <v>7.6000000000000005</v>
      </c>
      <c r="M5580" s="185">
        <f t="shared" si="500"/>
        <v>19380</v>
      </c>
      <c r="N5580" s="143" t="str">
        <f>IFERROR(VLOOKUP(D5580, Product_Category!A:B, 2, FALSE), "Uncategorized")</f>
        <v>MCC</v>
      </c>
      <c r="O5580" s="186">
        <f t="shared" si="502"/>
        <v>2550</v>
      </c>
      <c r="P5580" s="185">
        <f t="shared" si="501"/>
        <v>19380</v>
      </c>
      <c r="Q5580" s="143">
        <v>2024</v>
      </c>
      <c r="R5580" s="143" t="str">
        <f>IFERROR(VLOOKUP(G5580,'SOURCE COMPANY'!A:B, 2, FALSE), "")</f>
        <v>DIP CHEM</v>
      </c>
      <c r="S5580" s="143" t="str">
        <f>IFERROR(VLOOKUP(H5580,'CUSTOMER NAME'!A:B, 2, FALSE), "")</f>
        <v>HILTON PHARMA</v>
      </c>
    </row>
    <row r="5581" spans="1:19">
      <c r="A5581" s="264" t="s">
        <v>988</v>
      </c>
      <c r="B5581" s="265">
        <v>3000</v>
      </c>
      <c r="C5581" s="265" t="s">
        <v>7</v>
      </c>
      <c r="D5581" s="265" t="s">
        <v>3897</v>
      </c>
      <c r="E5581" s="265">
        <v>8.0500000000000007</v>
      </c>
      <c r="F5581" s="265" t="s">
        <v>9</v>
      </c>
      <c r="G5581" s="265" t="s">
        <v>4053</v>
      </c>
      <c r="H5581" s="266" t="s">
        <v>4413</v>
      </c>
      <c r="I5581" s="143" t="s">
        <v>4467</v>
      </c>
      <c r="J5581" s="184">
        <f>IF(F5581="USD", E5581, E5581 * IFERROR(VLOOKUP(F5581, EXCHANGE_RATE!A:B, 2, FALSE), "Currency not found"))</f>
        <v>8.0500000000000007</v>
      </c>
      <c r="K5581" s="184">
        <f t="shared" si="503"/>
        <v>8.0500000000000007</v>
      </c>
      <c r="L5581" s="184">
        <f>IF(C5581="MTS", B5581, B5581 * IFERROR(VLOOKUP(C5581, 'QTY_CONVERSIONS '!A:B, 2, FALSE), "Units not  found"))</f>
        <v>3</v>
      </c>
      <c r="M5581" s="185">
        <f t="shared" si="500"/>
        <v>24150.000000000004</v>
      </c>
      <c r="N5581" s="143" t="str">
        <f>IFERROR(VLOOKUP(D5581, Product_Category!A:B, 2, FALSE), "Uncategorized")</f>
        <v>CROSCARMELLOSE SODIUM</v>
      </c>
      <c r="O5581" s="186">
        <f t="shared" si="502"/>
        <v>8050.0000000000009</v>
      </c>
      <c r="P5581" s="185">
        <f t="shared" si="501"/>
        <v>24150.000000000004</v>
      </c>
      <c r="Q5581" s="143">
        <v>2024</v>
      </c>
      <c r="R5581" s="143" t="str">
        <f>IFERROR(VLOOKUP(G5581,'SOURCE COMPANY'!A:B, 2, FALSE), "")</f>
        <v>JRS PHARMA</v>
      </c>
      <c r="S5581" s="143" t="str">
        <f>IFERROR(VLOOKUP(H5581,'CUSTOMER NAME'!A:B, 2, FALSE), "")</f>
        <v>SAMI PHARMA</v>
      </c>
    </row>
    <row r="5582" spans="1:19">
      <c r="A5582" s="264" t="s">
        <v>988</v>
      </c>
      <c r="B5582" s="265">
        <v>500</v>
      </c>
      <c r="C5582" s="265" t="s">
        <v>7</v>
      </c>
      <c r="D5582" s="265" t="s">
        <v>3897</v>
      </c>
      <c r="E5582" s="265">
        <v>8.5</v>
      </c>
      <c r="F5582" s="265" t="s">
        <v>9</v>
      </c>
      <c r="G5582" s="265" t="s">
        <v>4053</v>
      </c>
      <c r="H5582" s="266" t="s">
        <v>4414</v>
      </c>
      <c r="I5582" s="143" t="s">
        <v>4467</v>
      </c>
      <c r="J5582" s="184">
        <f>IF(F5582="USD", E5582, E5582 * IFERROR(VLOOKUP(F5582, EXCHANGE_RATE!A:B, 2, FALSE), "Currency not found"))</f>
        <v>8.5</v>
      </c>
      <c r="K5582" s="184">
        <f t="shared" si="503"/>
        <v>8.5</v>
      </c>
      <c r="L5582" s="184">
        <f>IF(C5582="MTS", B5582, B5582 * IFERROR(VLOOKUP(C5582, 'QTY_CONVERSIONS '!A:B, 2, FALSE), "Units not  found"))</f>
        <v>0.5</v>
      </c>
      <c r="M5582" s="185">
        <f t="shared" si="500"/>
        <v>4250</v>
      </c>
      <c r="N5582" s="143" t="str">
        <f>IFERROR(VLOOKUP(D5582, Product_Category!A:B, 2, FALSE), "Uncategorized")</f>
        <v>CROSCARMELLOSE SODIUM</v>
      </c>
      <c r="O5582" s="186">
        <f t="shared" si="502"/>
        <v>8500</v>
      </c>
      <c r="P5582" s="185">
        <f t="shared" si="501"/>
        <v>4250</v>
      </c>
      <c r="Q5582" s="143">
        <v>2024</v>
      </c>
      <c r="R5582" s="143" t="str">
        <f>IFERROR(VLOOKUP(G5582,'SOURCE COMPANY'!A:B, 2, FALSE), "")</f>
        <v>JRS PHARMA</v>
      </c>
      <c r="S5582" s="143" t="str">
        <f>IFERROR(VLOOKUP(H5582,'CUSTOMER NAME'!A:B, 2, FALSE), "")</f>
        <v>TABROS PHARMA</v>
      </c>
    </row>
    <row r="5583" spans="1:19">
      <c r="A5583" s="264" t="s">
        <v>988</v>
      </c>
      <c r="B5583" s="265">
        <v>400</v>
      </c>
      <c r="C5583" s="265" t="s">
        <v>7</v>
      </c>
      <c r="D5583" s="265" t="s">
        <v>2939</v>
      </c>
      <c r="E5583" s="265">
        <v>2.4</v>
      </c>
      <c r="F5583" s="265" t="s">
        <v>9</v>
      </c>
      <c r="G5583" s="265" t="s">
        <v>4279</v>
      </c>
      <c r="H5583" s="266" t="s">
        <v>4277</v>
      </c>
      <c r="I5583" s="143" t="s">
        <v>4467</v>
      </c>
      <c r="J5583" s="184">
        <f>IF(F5583="USD", E5583, E5583 * IFERROR(VLOOKUP(F5583, EXCHANGE_RATE!A:B, 2, FALSE), "Currency not found"))</f>
        <v>2.4</v>
      </c>
      <c r="K5583" s="184">
        <f t="shared" si="503"/>
        <v>2.4</v>
      </c>
      <c r="L5583" s="184">
        <f>IF(C5583="MTS", B5583, B5583 * IFERROR(VLOOKUP(C5583, 'QTY_CONVERSIONS '!A:B, 2, FALSE), "Units not  found"))</f>
        <v>0.4</v>
      </c>
      <c r="M5583" s="185">
        <f t="shared" si="500"/>
        <v>960</v>
      </c>
      <c r="N5583" s="143" t="str">
        <f>IFERROR(VLOOKUP(D5583, Product_Category!A:B, 2, FALSE), "Uncategorized")</f>
        <v>MCC</v>
      </c>
      <c r="O5583" s="186">
        <f t="shared" si="502"/>
        <v>2400</v>
      </c>
      <c r="P5583" s="185">
        <f t="shared" si="501"/>
        <v>960</v>
      </c>
      <c r="Q5583" s="143">
        <v>2024</v>
      </c>
      <c r="R5583" s="143" t="str">
        <f>IFERROR(VLOOKUP(G5583,'SOURCE COMPANY'!A:B, 2, FALSE), "")</f>
        <v>Sigachi Industries limited</v>
      </c>
      <c r="S5583" s="143" t="str">
        <f>IFERROR(VLOOKUP(H5583,'CUSTOMER NAME'!A:B, 2, FALSE), "")</f>
        <v>TO THE ORDER OF</v>
      </c>
    </row>
    <row r="5584" spans="1:19">
      <c r="A5584" s="264" t="s">
        <v>988</v>
      </c>
      <c r="B5584" s="265">
        <v>4000</v>
      </c>
      <c r="C5584" s="265" t="s">
        <v>7</v>
      </c>
      <c r="D5584" s="265" t="s">
        <v>2691</v>
      </c>
      <c r="E5584" s="265">
        <v>2.6</v>
      </c>
      <c r="F5584" s="265" t="s">
        <v>9</v>
      </c>
      <c r="G5584" s="265" t="s">
        <v>4279</v>
      </c>
      <c r="H5584" s="266" t="s">
        <v>4277</v>
      </c>
      <c r="I5584" s="143" t="s">
        <v>4467</v>
      </c>
      <c r="J5584" s="184">
        <f>IF(F5584="USD", E5584, E5584 * IFERROR(VLOOKUP(F5584, EXCHANGE_RATE!A:B, 2, FALSE), "Currency not found"))</f>
        <v>2.6</v>
      </c>
      <c r="K5584" s="184">
        <f t="shared" si="503"/>
        <v>2.6</v>
      </c>
      <c r="L5584" s="184">
        <f>IF(C5584="MTS", B5584, B5584 * IFERROR(VLOOKUP(C5584, 'QTY_CONVERSIONS '!A:B, 2, FALSE), "Units not  found"))</f>
        <v>4</v>
      </c>
      <c r="M5584" s="185">
        <f t="shared" si="500"/>
        <v>10400</v>
      </c>
      <c r="N5584" s="143" t="str">
        <f>IFERROR(VLOOKUP(D5584, Product_Category!A:B, 2, FALSE), "Uncategorized")</f>
        <v>MCC</v>
      </c>
      <c r="O5584" s="186">
        <f t="shared" si="502"/>
        <v>2600</v>
      </c>
      <c r="P5584" s="185">
        <f t="shared" si="501"/>
        <v>10400</v>
      </c>
      <c r="Q5584" s="143">
        <v>2024</v>
      </c>
      <c r="R5584" s="143" t="str">
        <f>IFERROR(VLOOKUP(G5584,'SOURCE COMPANY'!A:B, 2, FALSE), "")</f>
        <v>Sigachi Industries limited</v>
      </c>
      <c r="S5584" s="143" t="str">
        <f>IFERROR(VLOOKUP(H5584,'CUSTOMER NAME'!A:B, 2, FALSE), "")</f>
        <v>TO THE ORDER OF</v>
      </c>
    </row>
    <row r="5585" spans="1:19">
      <c r="A5585" s="264" t="s">
        <v>988</v>
      </c>
      <c r="B5585" s="265">
        <v>1000</v>
      </c>
      <c r="C5585" s="265" t="s">
        <v>7</v>
      </c>
      <c r="D5585" s="265" t="s">
        <v>266</v>
      </c>
      <c r="E5585" s="265">
        <v>2.2000000000000002</v>
      </c>
      <c r="F5585" s="265" t="s">
        <v>9</v>
      </c>
      <c r="G5585" s="265" t="s">
        <v>4279</v>
      </c>
      <c r="H5585" s="266" t="s">
        <v>4277</v>
      </c>
      <c r="I5585" s="143" t="s">
        <v>4467</v>
      </c>
      <c r="J5585" s="184">
        <f>IF(F5585="USD", E5585, E5585 * IFERROR(VLOOKUP(F5585, EXCHANGE_RATE!A:B, 2, FALSE), "Currency not found"))</f>
        <v>2.2000000000000002</v>
      </c>
      <c r="K5585" s="184">
        <f t="shared" si="503"/>
        <v>2.2000000000000002</v>
      </c>
      <c r="L5585" s="184">
        <f>IF(C5585="MTS", B5585, B5585 * IFERROR(VLOOKUP(C5585, 'QTY_CONVERSIONS '!A:B, 2, FALSE), "Units not  found"))</f>
        <v>1</v>
      </c>
      <c r="M5585" s="185">
        <f t="shared" si="500"/>
        <v>2200</v>
      </c>
      <c r="N5585" s="143" t="str">
        <f>IFERROR(VLOOKUP(D5585, Product_Category!A:B, 2, FALSE), "Uncategorized")</f>
        <v>MCC</v>
      </c>
      <c r="O5585" s="186">
        <f t="shared" si="502"/>
        <v>2200</v>
      </c>
      <c r="P5585" s="185">
        <f t="shared" si="501"/>
        <v>2200</v>
      </c>
      <c r="Q5585" s="143">
        <v>2024</v>
      </c>
      <c r="R5585" s="143" t="str">
        <f>IFERROR(VLOOKUP(G5585,'SOURCE COMPANY'!A:B, 2, FALSE), "")</f>
        <v>Sigachi Industries limited</v>
      </c>
      <c r="S5585" s="143" t="str">
        <f>IFERROR(VLOOKUP(H5585,'CUSTOMER NAME'!A:B, 2, FALSE), "")</f>
        <v>TO THE ORDER OF</v>
      </c>
    </row>
    <row r="5586" spans="1:19">
      <c r="A5586" s="264" t="s">
        <v>988</v>
      </c>
      <c r="B5586" s="265">
        <v>1000</v>
      </c>
      <c r="C5586" s="265" t="s">
        <v>7</v>
      </c>
      <c r="D5586" s="265" t="s">
        <v>173</v>
      </c>
      <c r="E5586" s="265">
        <v>4.5</v>
      </c>
      <c r="F5586" s="265" t="s">
        <v>9</v>
      </c>
      <c r="G5586" s="265" t="s">
        <v>4279</v>
      </c>
      <c r="H5586" s="266" t="s">
        <v>4277</v>
      </c>
      <c r="I5586" s="143" t="s">
        <v>4467</v>
      </c>
      <c r="J5586" s="184">
        <f>IF(F5586="USD", E5586, E5586 * IFERROR(VLOOKUP(F5586, EXCHANGE_RATE!A:B, 2, FALSE), "Currency not found"))</f>
        <v>4.5</v>
      </c>
      <c r="K5586" s="184">
        <f t="shared" si="503"/>
        <v>4.5</v>
      </c>
      <c r="L5586" s="184">
        <f>IF(C5586="MTS", B5586, B5586 * IFERROR(VLOOKUP(C5586, 'QTY_CONVERSIONS '!A:B, 2, FALSE), "Units not  found"))</f>
        <v>1</v>
      </c>
      <c r="M5586" s="185">
        <f t="shared" si="500"/>
        <v>4500</v>
      </c>
      <c r="N5586" s="143" t="str">
        <f>IFERROR(VLOOKUP(D5586, Product_Category!A:B, 2, FALSE), "Uncategorized")</f>
        <v>SSG</v>
      </c>
      <c r="O5586" s="186">
        <f t="shared" si="502"/>
        <v>4500</v>
      </c>
      <c r="P5586" s="185">
        <f t="shared" si="501"/>
        <v>4500</v>
      </c>
      <c r="Q5586" s="143">
        <v>2024</v>
      </c>
      <c r="R5586" s="143" t="str">
        <f>IFERROR(VLOOKUP(G5586,'SOURCE COMPANY'!A:B, 2, FALSE), "")</f>
        <v>Sigachi Industries limited</v>
      </c>
      <c r="S5586" s="143" t="str">
        <f>IFERROR(VLOOKUP(H5586,'CUSTOMER NAME'!A:B, 2, FALSE), "")</f>
        <v>TO THE ORDER OF</v>
      </c>
    </row>
    <row r="5587" spans="1:19">
      <c r="A5587" s="264" t="s">
        <v>988</v>
      </c>
      <c r="B5587" s="265">
        <v>500</v>
      </c>
      <c r="C5587" s="265" t="s">
        <v>7</v>
      </c>
      <c r="D5587" s="265" t="s">
        <v>910</v>
      </c>
      <c r="E5587" s="265">
        <v>3</v>
      </c>
      <c r="F5587" s="265" t="s">
        <v>9</v>
      </c>
      <c r="G5587" s="265" t="s">
        <v>4294</v>
      </c>
      <c r="H5587" s="266" t="s">
        <v>4277</v>
      </c>
      <c r="I5587" s="143" t="s">
        <v>4467</v>
      </c>
      <c r="J5587" s="184">
        <f>IF(F5587="USD", E5587, E5587 * IFERROR(VLOOKUP(F5587, EXCHANGE_RATE!A:B, 2, FALSE), "Currency not found"))</f>
        <v>3</v>
      </c>
      <c r="K5587" s="184">
        <f t="shared" si="503"/>
        <v>3</v>
      </c>
      <c r="L5587" s="184">
        <f>IF(C5587="MTS", B5587, B5587 * IFERROR(VLOOKUP(C5587, 'QTY_CONVERSIONS '!A:B, 2, FALSE), "Units not  found"))</f>
        <v>0.5</v>
      </c>
      <c r="M5587" s="185">
        <f t="shared" si="500"/>
        <v>1500</v>
      </c>
      <c r="N5587" s="143" t="str">
        <f>IFERROR(VLOOKUP(D5587, Product_Category!A:B, 2, FALSE), "Uncategorized")</f>
        <v>MAGNESIUM STEARATE</v>
      </c>
      <c r="O5587" s="186">
        <f t="shared" si="502"/>
        <v>3000</v>
      </c>
      <c r="P5587" s="185">
        <f t="shared" si="501"/>
        <v>1500</v>
      </c>
      <c r="Q5587" s="143">
        <v>2024</v>
      </c>
      <c r="R5587" s="143" t="str">
        <f>IFERROR(VLOOKUP(G5587,'SOURCE COMPANY'!A:B, 2, FALSE), "")</f>
        <v>NITIKA PHARMA</v>
      </c>
      <c r="S5587" s="143" t="str">
        <f>IFERROR(VLOOKUP(H5587,'CUSTOMER NAME'!A:B, 2, FALSE), "")</f>
        <v>TO THE ORDER OF</v>
      </c>
    </row>
    <row r="5588" spans="1:19">
      <c r="A5588" s="273" t="s">
        <v>996</v>
      </c>
      <c r="B5588" s="274">
        <v>7000</v>
      </c>
      <c r="C5588" s="274" t="s">
        <v>7</v>
      </c>
      <c r="D5588" s="274" t="s">
        <v>4250</v>
      </c>
      <c r="E5588" s="274">
        <v>2.81</v>
      </c>
      <c r="F5588" s="274" t="s">
        <v>1718</v>
      </c>
      <c r="G5588" s="274" t="s">
        <v>4138</v>
      </c>
      <c r="H5588" s="275" t="s">
        <v>4415</v>
      </c>
      <c r="I5588" s="143" t="s">
        <v>4467</v>
      </c>
      <c r="J5588" s="184">
        <f>IF(F5588="USD", E5588, E5588 * IFERROR(VLOOKUP(F5588, EXCHANGE_RATE!A:B, 2, FALSE), "Currency not found"))</f>
        <v>3.0067000000000004</v>
      </c>
      <c r="K5588" s="184">
        <f t="shared" si="503"/>
        <v>3.01</v>
      </c>
      <c r="L5588" s="184">
        <f>IF(C5588="MTS", B5588, B5588 * IFERROR(VLOOKUP(C5588, 'QTY_CONVERSIONS '!A:B, 2, FALSE), "Units not  found"))</f>
        <v>7</v>
      </c>
      <c r="M5588" s="185">
        <f t="shared" si="500"/>
        <v>21070</v>
      </c>
      <c r="N5588" s="143" t="str">
        <f>IFERROR(VLOOKUP(D5588, Product_Category!A:B, 2, FALSE), "Uncategorized")</f>
        <v>MCC</v>
      </c>
      <c r="O5588" s="186">
        <f t="shared" si="502"/>
        <v>3010</v>
      </c>
      <c r="P5588" s="185">
        <f t="shared" si="501"/>
        <v>21070</v>
      </c>
      <c r="Q5588" s="143">
        <v>2024</v>
      </c>
      <c r="R5588" s="143" t="str">
        <f>IFERROR(VLOOKUP(G5588,'SOURCE COMPANY'!A:B, 2, FALSE), "")</f>
        <v>DFE PHARMA</v>
      </c>
      <c r="S5588" s="143" t="str">
        <f>IFERROR(VLOOKUP(H5588,'CUSTOMER NAME'!A:B, 2, FALSE), "")</f>
        <v>INSUQUIM S R L</v>
      </c>
    </row>
    <row r="5589" spans="1:19">
      <c r="A5589" s="264" t="s">
        <v>996</v>
      </c>
      <c r="B5589" s="265">
        <v>2000</v>
      </c>
      <c r="C5589" s="265" t="s">
        <v>7</v>
      </c>
      <c r="D5589" s="265" t="s">
        <v>4251</v>
      </c>
      <c r="E5589" s="265">
        <v>3.5</v>
      </c>
      <c r="F5589" s="265" t="s">
        <v>1718</v>
      </c>
      <c r="G5589" s="265" t="s">
        <v>4138</v>
      </c>
      <c r="H5589" s="266" t="s">
        <v>4415</v>
      </c>
      <c r="I5589" s="143" t="s">
        <v>4467</v>
      </c>
      <c r="J5589" s="184">
        <f>IF(F5589="USD", E5589, E5589 * IFERROR(VLOOKUP(F5589, EXCHANGE_RATE!A:B, 2, FALSE), "Currency not found"))</f>
        <v>3.7450000000000001</v>
      </c>
      <c r="K5589" s="184">
        <f t="shared" si="503"/>
        <v>3.75</v>
      </c>
      <c r="L5589" s="184">
        <f>IF(C5589="MTS", B5589, B5589 * IFERROR(VLOOKUP(C5589, 'QTY_CONVERSIONS '!A:B, 2, FALSE), "Units not  found"))</f>
        <v>2</v>
      </c>
      <c r="M5589" s="185">
        <f t="shared" si="500"/>
        <v>7500</v>
      </c>
      <c r="N5589" s="143" t="str">
        <f>IFERROR(VLOOKUP(D5589, Product_Category!A:B, 2, FALSE), "Uncategorized")</f>
        <v>MCC</v>
      </c>
      <c r="O5589" s="186">
        <f t="shared" si="502"/>
        <v>3750</v>
      </c>
      <c r="P5589" s="185">
        <f t="shared" si="501"/>
        <v>7500</v>
      </c>
      <c r="Q5589" s="143">
        <v>2024</v>
      </c>
      <c r="R5589" s="143" t="str">
        <f>IFERROR(VLOOKUP(G5589,'SOURCE COMPANY'!A:B, 2, FALSE), "")</f>
        <v>DFE PHARMA</v>
      </c>
      <c r="S5589" s="143" t="str">
        <f>IFERROR(VLOOKUP(H5589,'CUSTOMER NAME'!A:B, 2, FALSE), "")</f>
        <v>INSUQUIM S R L</v>
      </c>
    </row>
    <row r="5590" spans="1:19">
      <c r="A5590" s="267" t="s">
        <v>996</v>
      </c>
      <c r="B5590" s="268">
        <v>2000</v>
      </c>
      <c r="C5590" s="268" t="s">
        <v>7</v>
      </c>
      <c r="D5590" s="268" t="s">
        <v>3390</v>
      </c>
      <c r="E5590" s="268">
        <v>3.25</v>
      </c>
      <c r="F5590" s="268" t="s">
        <v>1718</v>
      </c>
      <c r="G5590" s="268" t="s">
        <v>4138</v>
      </c>
      <c r="H5590" s="269" t="s">
        <v>4415</v>
      </c>
      <c r="I5590" s="143" t="s">
        <v>4467</v>
      </c>
      <c r="J5590" s="184">
        <f>IF(F5590="USD", E5590, E5590 * IFERROR(VLOOKUP(F5590, EXCHANGE_RATE!A:B, 2, FALSE), "Currency not found"))</f>
        <v>3.4775</v>
      </c>
      <c r="K5590" s="184">
        <f t="shared" si="503"/>
        <v>3.48</v>
      </c>
      <c r="L5590" s="184">
        <f>IF(C5590="MTS", B5590, B5590 * IFERROR(VLOOKUP(C5590, 'QTY_CONVERSIONS '!A:B, 2, FALSE), "Units not  found"))</f>
        <v>2</v>
      </c>
      <c r="M5590" s="185">
        <f t="shared" si="500"/>
        <v>6960</v>
      </c>
      <c r="N5590" s="143" t="str">
        <f>IFERROR(VLOOKUP(D5590, Product_Category!A:B, 2, FALSE), "Uncategorized")</f>
        <v>MCC</v>
      </c>
      <c r="O5590" s="186">
        <f t="shared" si="502"/>
        <v>3480</v>
      </c>
      <c r="P5590" s="185">
        <f t="shared" si="501"/>
        <v>6960</v>
      </c>
      <c r="Q5590" s="143">
        <v>2024</v>
      </c>
      <c r="R5590" s="143" t="str">
        <f>IFERROR(VLOOKUP(G5590,'SOURCE COMPANY'!A:B, 2, FALSE), "")</f>
        <v>DFE PHARMA</v>
      </c>
      <c r="S5590" s="143" t="str">
        <f>IFERROR(VLOOKUP(H5590,'CUSTOMER NAME'!A:B, 2, FALSE), "")</f>
        <v>INSUQUIM S R L</v>
      </c>
    </row>
    <row r="5591" spans="1:19">
      <c r="A5591" s="264" t="s">
        <v>1000</v>
      </c>
      <c r="B5591" s="265">
        <v>8400</v>
      </c>
      <c r="C5591" s="265" t="s">
        <v>7</v>
      </c>
      <c r="D5591" s="265" t="s">
        <v>798</v>
      </c>
      <c r="E5591" s="265">
        <v>1.18</v>
      </c>
      <c r="F5591" s="265" t="s">
        <v>9</v>
      </c>
      <c r="G5591" s="265" t="s">
        <v>4030</v>
      </c>
      <c r="H5591" s="266" t="s">
        <v>4416</v>
      </c>
      <c r="I5591" s="143" t="s">
        <v>4467</v>
      </c>
      <c r="J5591" s="184">
        <f>IF(F5591="USD", E5591, E5591 * IFERROR(VLOOKUP(F5591, EXCHANGE_RATE!A:B, 2, FALSE), "Currency not found"))</f>
        <v>1.18</v>
      </c>
      <c r="K5591" s="184">
        <f t="shared" si="503"/>
        <v>1.18</v>
      </c>
      <c r="L5591" s="184">
        <f>IF(C5591="MTS", B5591, B5591 * IFERROR(VLOOKUP(C5591, 'QTY_CONVERSIONS '!A:B, 2, FALSE), "Units not  found"))</f>
        <v>8.4</v>
      </c>
      <c r="M5591" s="185">
        <f t="shared" ref="M5591:M5654" si="504">B5591*K5591</f>
        <v>9912</v>
      </c>
      <c r="N5591" s="143" t="str">
        <f>IFERROR(VLOOKUP(D5591, Product_Category!A:B, 2, FALSE), "Uncategorized")</f>
        <v>CMC</v>
      </c>
      <c r="O5591" s="186">
        <f t="shared" si="502"/>
        <v>1180</v>
      </c>
      <c r="P5591" s="185">
        <f t="shared" ref="P5591:P5654" si="505">L5591*O5591</f>
        <v>9912</v>
      </c>
      <c r="Q5591" s="143">
        <v>2024</v>
      </c>
      <c r="R5591" s="143" t="str">
        <f>IFERROR(VLOOKUP(G5591,'SOURCE COMPANY'!A:B, 2, FALSE), "")</f>
        <v>Dhariyal Polymers</v>
      </c>
      <c r="S5591" s="143" t="str">
        <f>IFERROR(VLOOKUP(H5591,'CUSTOMER NAME'!A:B, 2, FALSE), "")</f>
        <v>Balayan Bay Batangas</v>
      </c>
    </row>
    <row r="5592" spans="1:19">
      <c r="A5592" s="264" t="s">
        <v>1000</v>
      </c>
      <c r="B5592" s="265">
        <v>10200</v>
      </c>
      <c r="C5592" s="265" t="s">
        <v>7</v>
      </c>
      <c r="D5592" s="265" t="s">
        <v>798</v>
      </c>
      <c r="E5592" s="265">
        <v>118</v>
      </c>
      <c r="F5592" s="265" t="s">
        <v>9</v>
      </c>
      <c r="G5592" s="265" t="s">
        <v>4030</v>
      </c>
      <c r="H5592" s="266" t="s">
        <v>4416</v>
      </c>
      <c r="I5592" s="143" t="s">
        <v>4467</v>
      </c>
      <c r="J5592" s="184">
        <f>IF(F5592="USD", E5592, E5592 * IFERROR(VLOOKUP(F5592, EXCHANGE_RATE!A:B, 2, FALSE), "Currency not found"))</f>
        <v>118</v>
      </c>
      <c r="K5592" s="184">
        <f t="shared" si="503"/>
        <v>118</v>
      </c>
      <c r="L5592" s="184">
        <f>IF(C5592="MTS", B5592, B5592 * IFERROR(VLOOKUP(C5592, 'QTY_CONVERSIONS '!A:B, 2, FALSE), "Units not  found"))</f>
        <v>10.200000000000001</v>
      </c>
      <c r="M5592" s="185">
        <f t="shared" si="504"/>
        <v>1203600</v>
      </c>
      <c r="N5592" s="143" t="str">
        <f>IFERROR(VLOOKUP(D5592, Product_Category!A:B, 2, FALSE), "Uncategorized")</f>
        <v>CMC</v>
      </c>
      <c r="O5592" s="186">
        <f t="shared" si="502"/>
        <v>118000</v>
      </c>
      <c r="P5592" s="185">
        <f t="shared" si="505"/>
        <v>1203600.0000000002</v>
      </c>
      <c r="Q5592" s="143">
        <v>2024</v>
      </c>
      <c r="R5592" s="143" t="str">
        <f>IFERROR(VLOOKUP(G5592,'SOURCE COMPANY'!A:B, 2, FALSE), "")</f>
        <v>Dhariyal Polymers</v>
      </c>
      <c r="S5592" s="143" t="str">
        <f>IFERROR(VLOOKUP(H5592,'CUSTOMER NAME'!A:B, 2, FALSE), "")</f>
        <v>Balayan Bay Batangas</v>
      </c>
    </row>
    <row r="5593" spans="1:19">
      <c r="A5593" s="267" t="s">
        <v>1000</v>
      </c>
      <c r="B5593" s="268">
        <v>11400</v>
      </c>
      <c r="C5593" s="268" t="s">
        <v>7</v>
      </c>
      <c r="D5593" s="268" t="s">
        <v>798</v>
      </c>
      <c r="E5593" s="268">
        <v>1.18</v>
      </c>
      <c r="F5593" s="268" t="s">
        <v>9</v>
      </c>
      <c r="G5593" s="268" t="s">
        <v>4030</v>
      </c>
      <c r="H5593" s="269" t="s">
        <v>4416</v>
      </c>
      <c r="I5593" s="143" t="s">
        <v>4467</v>
      </c>
      <c r="J5593" s="184">
        <f>IF(F5593="USD", E5593, E5593 * IFERROR(VLOOKUP(F5593, EXCHANGE_RATE!A:B, 2, FALSE), "Currency not found"))</f>
        <v>1.18</v>
      </c>
      <c r="K5593" s="184">
        <f t="shared" si="503"/>
        <v>1.18</v>
      </c>
      <c r="L5593" s="184">
        <f>IF(C5593="MTS", B5593, B5593 * IFERROR(VLOOKUP(C5593, 'QTY_CONVERSIONS '!A:B, 2, FALSE), "Units not  found"))</f>
        <v>11.4</v>
      </c>
      <c r="M5593" s="185">
        <f t="shared" si="504"/>
        <v>13452</v>
      </c>
      <c r="N5593" s="143" t="str">
        <f>IFERROR(VLOOKUP(D5593, Product_Category!A:B, 2, FALSE), "Uncategorized")</f>
        <v>CMC</v>
      </c>
      <c r="O5593" s="186">
        <f t="shared" si="502"/>
        <v>1180</v>
      </c>
      <c r="P5593" s="185">
        <f t="shared" si="505"/>
        <v>13452</v>
      </c>
      <c r="Q5593" s="143">
        <v>2024</v>
      </c>
      <c r="R5593" s="143" t="str">
        <f>IFERROR(VLOOKUP(G5593,'SOURCE COMPANY'!A:B, 2, FALSE), "")</f>
        <v>Dhariyal Polymers</v>
      </c>
      <c r="S5593" s="143" t="str">
        <f>IFERROR(VLOOKUP(H5593,'CUSTOMER NAME'!A:B, 2, FALSE), "")</f>
        <v>Balayan Bay Batangas</v>
      </c>
    </row>
    <row r="5594" spans="1:19">
      <c r="A5594" s="264" t="s">
        <v>1003</v>
      </c>
      <c r="B5594" s="265">
        <v>20</v>
      </c>
      <c r="C5594" s="265" t="s">
        <v>7</v>
      </c>
      <c r="D5594" s="265" t="s">
        <v>910</v>
      </c>
      <c r="E5594" s="265">
        <v>0.15</v>
      </c>
      <c r="F5594" s="265" t="s">
        <v>9</v>
      </c>
      <c r="G5594" s="265" t="s">
        <v>4417</v>
      </c>
      <c r="H5594" s="266" t="s">
        <v>4418</v>
      </c>
      <c r="I5594" s="143" t="s">
        <v>4467</v>
      </c>
      <c r="J5594" s="184">
        <f>IF(F5594="USD", E5594, E5594 * IFERROR(VLOOKUP(F5594, EXCHANGE_RATE!A:B, 2, FALSE), "Currency not found"))</f>
        <v>0.15</v>
      </c>
      <c r="K5594" s="184">
        <f t="shared" si="503"/>
        <v>0.15</v>
      </c>
      <c r="L5594" s="184">
        <f>IF(C5594="MTS", B5594, B5594 * IFERROR(VLOOKUP(C5594, 'QTY_CONVERSIONS '!A:B, 2, FALSE), "Units not  found"))</f>
        <v>0.02</v>
      </c>
      <c r="M5594" s="185">
        <f t="shared" si="504"/>
        <v>3</v>
      </c>
      <c r="N5594" s="143" t="str">
        <f>IFERROR(VLOOKUP(D5594, Product_Category!A:B, 2, FALSE), "Uncategorized")</f>
        <v>MAGNESIUM STEARATE</v>
      </c>
      <c r="O5594" s="186">
        <f t="shared" si="502"/>
        <v>150</v>
      </c>
      <c r="P5594" s="185">
        <f t="shared" si="505"/>
        <v>3</v>
      </c>
      <c r="Q5594" s="143">
        <v>2024</v>
      </c>
      <c r="R5594" s="143" t="str">
        <f>IFERROR(VLOOKUP(G5594,'SOURCE COMPANY'!A:B, 2, FALSE), "")</f>
        <v>LYRUS LIFE SCIENCES</v>
      </c>
      <c r="S5594" s="143" t="str">
        <f>IFERROR(VLOOKUP(H5594,'CUSTOMER NAME'!A:B, 2, FALSE), "")</f>
        <v>Medico Farm</v>
      </c>
    </row>
    <row r="5595" spans="1:19">
      <c r="A5595" s="264" t="s">
        <v>1003</v>
      </c>
      <c r="B5595" s="265">
        <v>6272.0000000000009</v>
      </c>
      <c r="C5595" s="265" t="s">
        <v>7</v>
      </c>
      <c r="D5595" s="265" t="s">
        <v>3716</v>
      </c>
      <c r="E5595" s="265">
        <v>2.2999999999999998</v>
      </c>
      <c r="F5595" s="265" t="s">
        <v>9</v>
      </c>
      <c r="G5595" s="265" t="s">
        <v>4347</v>
      </c>
      <c r="H5595" s="266" t="s">
        <v>4277</v>
      </c>
      <c r="I5595" s="143" t="s">
        <v>4467</v>
      </c>
      <c r="J5595" s="184">
        <f>IF(F5595="USD", E5595, E5595 * IFERROR(VLOOKUP(F5595, EXCHANGE_RATE!A:B, 2, FALSE), "Currency not found"))</f>
        <v>2.2999999999999998</v>
      </c>
      <c r="K5595" s="184">
        <f t="shared" si="503"/>
        <v>2.2999999999999998</v>
      </c>
      <c r="L5595" s="184">
        <f>IF(C5595="MTS", B5595, B5595 * IFERROR(VLOOKUP(C5595, 'QTY_CONVERSIONS '!A:B, 2, FALSE), "Units not  found"))</f>
        <v>6.2720000000000011</v>
      </c>
      <c r="M5595" s="185">
        <f t="shared" si="504"/>
        <v>14425.6</v>
      </c>
      <c r="N5595" s="143" t="str">
        <f>IFERROR(VLOOKUP(D5595, Product_Category!A:B, 2, FALSE), "Uncategorized")</f>
        <v>MCC</v>
      </c>
      <c r="O5595" s="186">
        <f t="shared" si="502"/>
        <v>2300</v>
      </c>
      <c r="P5595" s="185">
        <f t="shared" si="505"/>
        <v>14425.600000000002</v>
      </c>
      <c r="Q5595" s="143">
        <v>2024</v>
      </c>
      <c r="R5595" s="143" t="str">
        <f>IFERROR(VLOOKUP(G5595,'SOURCE COMPANY'!A:B, 2, FALSE), "")</f>
        <v>N B ENTREPRENEURS</v>
      </c>
      <c r="S5595" s="143" t="str">
        <f>IFERROR(VLOOKUP(H5595,'CUSTOMER NAME'!A:B, 2, FALSE), "")</f>
        <v>TO THE ORDER OF</v>
      </c>
    </row>
    <row r="5596" spans="1:19">
      <c r="A5596" s="264" t="s">
        <v>1003</v>
      </c>
      <c r="B5596" s="265">
        <v>7616.0000000000009</v>
      </c>
      <c r="C5596" s="265" t="s">
        <v>7</v>
      </c>
      <c r="D5596" s="265" t="s">
        <v>3716</v>
      </c>
      <c r="E5596" s="265">
        <v>2.2999999999999998</v>
      </c>
      <c r="F5596" s="265" t="s">
        <v>9</v>
      </c>
      <c r="G5596" s="265" t="s">
        <v>4347</v>
      </c>
      <c r="H5596" s="266" t="s">
        <v>4277</v>
      </c>
      <c r="I5596" s="143" t="s">
        <v>4467</v>
      </c>
      <c r="J5596" s="184">
        <f>IF(F5596="USD", E5596, E5596 * IFERROR(VLOOKUP(F5596, EXCHANGE_RATE!A:B, 2, FALSE), "Currency not found"))</f>
        <v>2.2999999999999998</v>
      </c>
      <c r="K5596" s="184">
        <f t="shared" si="503"/>
        <v>2.2999999999999998</v>
      </c>
      <c r="L5596" s="184">
        <f>IF(C5596="MTS", B5596, B5596 * IFERROR(VLOOKUP(C5596, 'QTY_CONVERSIONS '!A:B, 2, FALSE), "Units not  found"))</f>
        <v>7.6160000000000014</v>
      </c>
      <c r="M5596" s="185">
        <f t="shared" si="504"/>
        <v>17516.8</v>
      </c>
      <c r="N5596" s="143" t="str">
        <f>IFERROR(VLOOKUP(D5596, Product_Category!A:B, 2, FALSE), "Uncategorized")</f>
        <v>MCC</v>
      </c>
      <c r="O5596" s="186">
        <f t="shared" si="502"/>
        <v>2300</v>
      </c>
      <c r="P5596" s="185">
        <f t="shared" si="505"/>
        <v>17516.800000000003</v>
      </c>
      <c r="Q5596" s="143">
        <v>2024</v>
      </c>
      <c r="R5596" s="143" t="str">
        <f>IFERROR(VLOOKUP(G5596,'SOURCE COMPANY'!A:B, 2, FALSE), "")</f>
        <v>N B ENTREPRENEURS</v>
      </c>
      <c r="S5596" s="143" t="str">
        <f>IFERROR(VLOOKUP(H5596,'CUSTOMER NAME'!A:B, 2, FALSE), "")</f>
        <v>TO THE ORDER OF</v>
      </c>
    </row>
    <row r="5597" spans="1:19">
      <c r="A5597" s="264" t="s">
        <v>1003</v>
      </c>
      <c r="B5597" s="265">
        <v>8512</v>
      </c>
      <c r="C5597" s="265" t="s">
        <v>7</v>
      </c>
      <c r="D5597" s="265" t="s">
        <v>3716</v>
      </c>
      <c r="E5597" s="265">
        <v>2.2999999999999998</v>
      </c>
      <c r="F5597" s="265" t="s">
        <v>9</v>
      </c>
      <c r="G5597" s="265" t="s">
        <v>4347</v>
      </c>
      <c r="H5597" s="266" t="s">
        <v>4277</v>
      </c>
      <c r="I5597" s="143" t="s">
        <v>4467</v>
      </c>
      <c r="J5597" s="184">
        <f>IF(F5597="USD", E5597, E5597 * IFERROR(VLOOKUP(F5597, EXCHANGE_RATE!A:B, 2, FALSE), "Currency not found"))</f>
        <v>2.2999999999999998</v>
      </c>
      <c r="K5597" s="184">
        <f t="shared" si="503"/>
        <v>2.2999999999999998</v>
      </c>
      <c r="L5597" s="184">
        <f>IF(C5597="MTS", B5597, B5597 * IFERROR(VLOOKUP(C5597, 'QTY_CONVERSIONS '!A:B, 2, FALSE), "Units not  found"))</f>
        <v>8.5120000000000005</v>
      </c>
      <c r="M5597" s="185">
        <f t="shared" si="504"/>
        <v>19577.599999999999</v>
      </c>
      <c r="N5597" s="143" t="str">
        <f>IFERROR(VLOOKUP(D5597, Product_Category!A:B, 2, FALSE), "Uncategorized")</f>
        <v>MCC</v>
      </c>
      <c r="O5597" s="186">
        <f t="shared" si="502"/>
        <v>2300</v>
      </c>
      <c r="P5597" s="185">
        <f t="shared" si="505"/>
        <v>19577.600000000002</v>
      </c>
      <c r="Q5597" s="143">
        <v>2024</v>
      </c>
      <c r="R5597" s="143" t="str">
        <f>IFERROR(VLOOKUP(G5597,'SOURCE COMPANY'!A:B, 2, FALSE), "")</f>
        <v>N B ENTREPRENEURS</v>
      </c>
      <c r="S5597" s="143" t="str">
        <f>IFERROR(VLOOKUP(H5597,'CUSTOMER NAME'!A:B, 2, FALSE), "")</f>
        <v>TO THE ORDER OF</v>
      </c>
    </row>
    <row r="5598" spans="1:19">
      <c r="A5598" s="264" t="s">
        <v>1003</v>
      </c>
      <c r="B5598" s="265">
        <v>19200</v>
      </c>
      <c r="C5598" s="265" t="s">
        <v>7</v>
      </c>
      <c r="D5598" s="265" t="s">
        <v>266</v>
      </c>
      <c r="E5598" s="265">
        <v>2.0099999999999998</v>
      </c>
      <c r="F5598" s="265" t="s">
        <v>1718</v>
      </c>
      <c r="G5598" s="265" t="s">
        <v>4347</v>
      </c>
      <c r="H5598" s="266" t="s">
        <v>4277</v>
      </c>
      <c r="I5598" s="143" t="s">
        <v>4467</v>
      </c>
      <c r="J5598" s="184">
        <f>IF(F5598="USD", E5598, E5598 * IFERROR(VLOOKUP(F5598, EXCHANGE_RATE!A:B, 2, FALSE), "Currency not found"))</f>
        <v>2.1507000000000001</v>
      </c>
      <c r="K5598" s="184">
        <f t="shared" si="503"/>
        <v>2.1599999999999997</v>
      </c>
      <c r="L5598" s="184">
        <f>IF(C5598="MTS", B5598, B5598 * IFERROR(VLOOKUP(C5598, 'QTY_CONVERSIONS '!A:B, 2, FALSE), "Units not  found"))</f>
        <v>19.2</v>
      </c>
      <c r="M5598" s="185">
        <f t="shared" si="504"/>
        <v>41471.999999999993</v>
      </c>
      <c r="N5598" s="143" t="str">
        <f>IFERROR(VLOOKUP(D5598, Product_Category!A:B, 2, FALSE), "Uncategorized")</f>
        <v>MCC</v>
      </c>
      <c r="O5598" s="186">
        <f t="shared" si="502"/>
        <v>2159.9999999999995</v>
      </c>
      <c r="P5598" s="185">
        <f t="shared" si="505"/>
        <v>41471.999999999993</v>
      </c>
      <c r="Q5598" s="143">
        <v>2024</v>
      </c>
      <c r="R5598" s="143" t="str">
        <f>IFERROR(VLOOKUP(G5598,'SOURCE COMPANY'!A:B, 2, FALSE), "")</f>
        <v>N B ENTREPRENEURS</v>
      </c>
      <c r="S5598" s="143" t="str">
        <f>IFERROR(VLOOKUP(H5598,'CUSTOMER NAME'!A:B, 2, FALSE), "")</f>
        <v>TO THE ORDER OF</v>
      </c>
    </row>
    <row r="5599" spans="1:19">
      <c r="A5599" s="264" t="s">
        <v>1003</v>
      </c>
      <c r="B5599" s="265">
        <v>5600.0000000000009</v>
      </c>
      <c r="C5599" s="265" t="s">
        <v>7</v>
      </c>
      <c r="D5599" s="265" t="s">
        <v>2718</v>
      </c>
      <c r="E5599" s="265">
        <v>2.1800000000000002</v>
      </c>
      <c r="F5599" s="265" t="s">
        <v>9</v>
      </c>
      <c r="G5599" s="265" t="s">
        <v>4299</v>
      </c>
      <c r="H5599" s="266" t="s">
        <v>4277</v>
      </c>
      <c r="I5599" s="143" t="s">
        <v>4467</v>
      </c>
      <c r="J5599" s="184">
        <f>IF(F5599="USD", E5599, E5599 * IFERROR(VLOOKUP(F5599, EXCHANGE_RATE!A:B, 2, FALSE), "Currency not found"))</f>
        <v>2.1800000000000002</v>
      </c>
      <c r="K5599" s="184">
        <f t="shared" si="503"/>
        <v>2.1800000000000002</v>
      </c>
      <c r="L5599" s="184">
        <f>IF(C5599="MTS", B5599, B5599 * IFERROR(VLOOKUP(C5599, 'QTY_CONVERSIONS '!A:B, 2, FALSE), "Units not  found"))</f>
        <v>5.6000000000000014</v>
      </c>
      <c r="M5599" s="185">
        <f t="shared" si="504"/>
        <v>12208.000000000004</v>
      </c>
      <c r="N5599" s="143" t="str">
        <f>IFERROR(VLOOKUP(D5599, Product_Category!A:B, 2, FALSE), "Uncategorized")</f>
        <v>MCC</v>
      </c>
      <c r="O5599" s="186">
        <f t="shared" si="502"/>
        <v>2180</v>
      </c>
      <c r="P5599" s="185">
        <f t="shared" si="505"/>
        <v>12208.000000000004</v>
      </c>
      <c r="Q5599" s="143">
        <v>2024</v>
      </c>
      <c r="R5599" s="143" t="str">
        <f>IFERROR(VLOOKUP(G5599,'SOURCE COMPANY'!A:B, 2, FALSE), "")</f>
        <v>Ankit Pulps &amp; Boards</v>
      </c>
      <c r="S5599" s="143" t="str">
        <f>IFERROR(VLOOKUP(H5599,'CUSTOMER NAME'!A:B, 2, FALSE), "")</f>
        <v>TO THE ORDER OF</v>
      </c>
    </row>
    <row r="5600" spans="1:19">
      <c r="A5600" s="264" t="s">
        <v>1003</v>
      </c>
      <c r="B5600" s="265">
        <v>6800.0000000000009</v>
      </c>
      <c r="C5600" s="265" t="s">
        <v>7</v>
      </c>
      <c r="D5600" s="265" t="s">
        <v>2718</v>
      </c>
      <c r="E5600" s="265">
        <v>2.1800000000000002</v>
      </c>
      <c r="F5600" s="265" t="s">
        <v>9</v>
      </c>
      <c r="G5600" s="265" t="s">
        <v>4299</v>
      </c>
      <c r="H5600" s="266" t="s">
        <v>4277</v>
      </c>
      <c r="I5600" s="143" t="s">
        <v>4467</v>
      </c>
      <c r="J5600" s="184">
        <f>IF(F5600="USD", E5600, E5600 * IFERROR(VLOOKUP(F5600, EXCHANGE_RATE!A:B, 2, FALSE), "Currency not found"))</f>
        <v>2.1800000000000002</v>
      </c>
      <c r="K5600" s="184">
        <f t="shared" si="503"/>
        <v>2.1800000000000002</v>
      </c>
      <c r="L5600" s="184">
        <f>IF(C5600="MTS", B5600, B5600 * IFERROR(VLOOKUP(C5600, 'QTY_CONVERSIONS '!A:B, 2, FALSE), "Units not  found"))</f>
        <v>6.8000000000000007</v>
      </c>
      <c r="M5600" s="185">
        <f t="shared" si="504"/>
        <v>14824.000000000004</v>
      </c>
      <c r="N5600" s="143" t="str">
        <f>IFERROR(VLOOKUP(D5600, Product_Category!A:B, 2, FALSE), "Uncategorized")</f>
        <v>MCC</v>
      </c>
      <c r="O5600" s="186">
        <f t="shared" si="502"/>
        <v>2180</v>
      </c>
      <c r="P5600" s="185">
        <f t="shared" si="505"/>
        <v>14824.000000000002</v>
      </c>
      <c r="Q5600" s="143">
        <v>2024</v>
      </c>
      <c r="R5600" s="143" t="str">
        <f>IFERROR(VLOOKUP(G5600,'SOURCE COMPANY'!A:B, 2, FALSE), "")</f>
        <v>Ankit Pulps &amp; Boards</v>
      </c>
      <c r="S5600" s="143" t="str">
        <f>IFERROR(VLOOKUP(H5600,'CUSTOMER NAME'!A:B, 2, FALSE), "")</f>
        <v>TO THE ORDER OF</v>
      </c>
    </row>
    <row r="5601" spans="1:19">
      <c r="A5601" s="267" t="s">
        <v>1003</v>
      </c>
      <c r="B5601" s="268">
        <v>7600</v>
      </c>
      <c r="C5601" s="268" t="s">
        <v>7</v>
      </c>
      <c r="D5601" s="268" t="s">
        <v>2718</v>
      </c>
      <c r="E5601" s="268">
        <v>2.1800000000000002</v>
      </c>
      <c r="F5601" s="268" t="s">
        <v>9</v>
      </c>
      <c r="G5601" s="268" t="s">
        <v>4299</v>
      </c>
      <c r="H5601" s="269" t="s">
        <v>4277</v>
      </c>
      <c r="I5601" s="143" t="s">
        <v>4467</v>
      </c>
      <c r="J5601" s="184">
        <f>IF(F5601="USD", E5601, E5601 * IFERROR(VLOOKUP(F5601, EXCHANGE_RATE!A:B, 2, FALSE), "Currency not found"))</f>
        <v>2.1800000000000002</v>
      </c>
      <c r="K5601" s="184">
        <f t="shared" si="503"/>
        <v>2.1800000000000002</v>
      </c>
      <c r="L5601" s="184">
        <f>IF(C5601="MTS", B5601, B5601 * IFERROR(VLOOKUP(C5601, 'QTY_CONVERSIONS '!A:B, 2, FALSE), "Units not  found"))</f>
        <v>7.6000000000000005</v>
      </c>
      <c r="M5601" s="185">
        <f t="shared" si="504"/>
        <v>16568</v>
      </c>
      <c r="N5601" s="143" t="str">
        <f>IFERROR(VLOOKUP(D5601, Product_Category!A:B, 2, FALSE), "Uncategorized")</f>
        <v>MCC</v>
      </c>
      <c r="O5601" s="186">
        <f t="shared" si="502"/>
        <v>2180</v>
      </c>
      <c r="P5601" s="185">
        <f t="shared" si="505"/>
        <v>16568</v>
      </c>
      <c r="Q5601" s="143">
        <v>2024</v>
      </c>
      <c r="R5601" s="143" t="str">
        <f>IFERROR(VLOOKUP(G5601,'SOURCE COMPANY'!A:B, 2, FALSE), "")</f>
        <v>Ankit Pulps &amp; Boards</v>
      </c>
      <c r="S5601" s="143" t="str">
        <f>IFERROR(VLOOKUP(H5601,'CUSTOMER NAME'!A:B, 2, FALSE), "")</f>
        <v>TO THE ORDER OF</v>
      </c>
    </row>
    <row r="5602" spans="1:19">
      <c r="A5602" s="270" t="s">
        <v>1005</v>
      </c>
      <c r="B5602" s="271">
        <v>11000</v>
      </c>
      <c r="C5602" s="271" t="s">
        <v>7</v>
      </c>
      <c r="D5602" s="271" t="s">
        <v>910</v>
      </c>
      <c r="E5602" s="271">
        <v>1.46</v>
      </c>
      <c r="F5602" s="271" t="s">
        <v>1718</v>
      </c>
      <c r="G5602" s="271" t="s">
        <v>4419</v>
      </c>
      <c r="H5602" s="272" t="s">
        <v>4277</v>
      </c>
      <c r="I5602" s="143" t="s">
        <v>4467</v>
      </c>
      <c r="J5602" s="184">
        <f>IF(F5602="USD", E5602, E5602 * IFERROR(VLOOKUP(F5602, EXCHANGE_RATE!A:B, 2, FALSE), "Currency not found"))</f>
        <v>1.5622</v>
      </c>
      <c r="K5602" s="184">
        <f t="shared" si="503"/>
        <v>1.57</v>
      </c>
      <c r="L5602" s="184">
        <f>IF(C5602="MTS", B5602, B5602 * IFERROR(VLOOKUP(C5602, 'QTY_CONVERSIONS '!A:B, 2, FALSE), "Units not  found"))</f>
        <v>11</v>
      </c>
      <c r="M5602" s="185">
        <f t="shared" si="504"/>
        <v>17270</v>
      </c>
      <c r="N5602" s="143" t="str">
        <f>IFERROR(VLOOKUP(D5602, Product_Category!A:B, 2, FALSE), "Uncategorized")</f>
        <v>MAGNESIUM STEARATE</v>
      </c>
      <c r="O5602" s="186">
        <f t="shared" si="502"/>
        <v>1570</v>
      </c>
      <c r="P5602" s="185">
        <f t="shared" si="505"/>
        <v>17270</v>
      </c>
      <c r="Q5602" s="143">
        <v>2024</v>
      </c>
      <c r="R5602" s="143" t="str">
        <f>IFERROR(VLOOKUP(G5602,'SOURCE COMPANY'!A:B, 2, FALSE), "")</f>
        <v>NIMBASIA STABILIZERS</v>
      </c>
      <c r="S5602" s="143" t="str">
        <f>IFERROR(VLOOKUP(H5602,'CUSTOMER NAME'!A:B, 2, FALSE), "")</f>
        <v>TO THE ORDER OF</v>
      </c>
    </row>
    <row r="5603" spans="1:19">
      <c r="A5603" s="270" t="s">
        <v>1008</v>
      </c>
      <c r="B5603" s="271">
        <v>250</v>
      </c>
      <c r="C5603" s="271" t="s">
        <v>7</v>
      </c>
      <c r="D5603" s="271" t="s">
        <v>3897</v>
      </c>
      <c r="E5603" s="271">
        <v>35.97</v>
      </c>
      <c r="F5603" s="271" t="s">
        <v>9</v>
      </c>
      <c r="G5603" s="271" t="s">
        <v>4300</v>
      </c>
      <c r="H5603" s="272" t="s">
        <v>4420</v>
      </c>
      <c r="I5603" s="143" t="s">
        <v>4467</v>
      </c>
      <c r="J5603" s="184">
        <f>IF(F5603="USD", E5603, E5603 * IFERROR(VLOOKUP(F5603, EXCHANGE_RATE!A:B, 2, FALSE), "Currency not found"))</f>
        <v>35.97</v>
      </c>
      <c r="K5603" s="184">
        <f t="shared" si="503"/>
        <v>35.97</v>
      </c>
      <c r="L5603" s="184">
        <f>IF(C5603="MTS", B5603, B5603 * IFERROR(VLOOKUP(C5603, 'QTY_CONVERSIONS '!A:B, 2, FALSE), "Units not  found"))</f>
        <v>0.25</v>
      </c>
      <c r="M5603" s="185">
        <f t="shared" si="504"/>
        <v>8992.5</v>
      </c>
      <c r="N5603" s="143" t="str">
        <f>IFERROR(VLOOKUP(D5603, Product_Category!A:B, 2, FALSE), "Uncategorized")</f>
        <v>CROSCARMELLOSE SODIUM</v>
      </c>
      <c r="O5603" s="186">
        <f t="shared" si="502"/>
        <v>35970</v>
      </c>
      <c r="P5603" s="185">
        <f t="shared" si="505"/>
        <v>8992.5</v>
      </c>
      <c r="Q5603" s="143">
        <v>2024</v>
      </c>
      <c r="R5603" s="143" t="str">
        <f>IFERROR(VLOOKUP(G5603,'SOURCE COMPANY'!A:B, 2, FALSE), "")</f>
        <v>AMTEC HEALTHCARE</v>
      </c>
      <c r="S5603" s="143" t="str">
        <f>IFERROR(VLOOKUP(H5603,'CUSTOMER NAME'!A:B, 2, FALSE), "")</f>
        <v>Mavi Deniz Trading</v>
      </c>
    </row>
    <row r="5604" spans="1:19">
      <c r="A5604" s="264" t="s">
        <v>1012</v>
      </c>
      <c r="B5604" s="265">
        <v>900</v>
      </c>
      <c r="C5604" s="265" t="s">
        <v>7</v>
      </c>
      <c r="D5604" s="265" t="s">
        <v>3897</v>
      </c>
      <c r="E5604" s="265">
        <v>6.71</v>
      </c>
      <c r="F5604" s="265" t="s">
        <v>9</v>
      </c>
      <c r="G5604" s="265" t="s">
        <v>4355</v>
      </c>
      <c r="H5604" s="266" t="s">
        <v>4421</v>
      </c>
      <c r="I5604" s="143" t="s">
        <v>4467</v>
      </c>
      <c r="J5604" s="184">
        <f>IF(F5604="USD", E5604, E5604 * IFERROR(VLOOKUP(F5604, EXCHANGE_RATE!A:B, 2, FALSE), "Currency not found"))</f>
        <v>6.71</v>
      </c>
      <c r="K5604" s="184">
        <f t="shared" si="503"/>
        <v>6.71</v>
      </c>
      <c r="L5604" s="184">
        <f>IF(C5604="MTS", B5604, B5604 * IFERROR(VLOOKUP(C5604, 'QTY_CONVERSIONS '!A:B, 2, FALSE), "Units not  found"))</f>
        <v>0.9</v>
      </c>
      <c r="M5604" s="185">
        <f t="shared" si="504"/>
        <v>6039</v>
      </c>
      <c r="N5604" s="143" t="str">
        <f>IFERROR(VLOOKUP(D5604, Product_Category!A:B, 2, FALSE), "Uncategorized")</f>
        <v>CROSCARMELLOSE SODIUM</v>
      </c>
      <c r="O5604" s="186">
        <f t="shared" si="502"/>
        <v>6710</v>
      </c>
      <c r="P5604" s="185">
        <f t="shared" si="505"/>
        <v>6039</v>
      </c>
      <c r="Q5604" s="143">
        <v>2024</v>
      </c>
      <c r="R5604" s="143" t="str">
        <f>IFERROR(VLOOKUP(G5604,'SOURCE COMPANY'!A:B, 2, FALSE), "")</f>
        <v>PATEL CHEM</v>
      </c>
      <c r="S5604" s="143" t="str">
        <f>IFERROR(VLOOKUP(H5604,'CUSTOMER NAME'!A:B, 2, FALSE), "")</f>
        <v>GUJARAT</v>
      </c>
    </row>
    <row r="5605" spans="1:19">
      <c r="A5605" s="264" t="s">
        <v>1012</v>
      </c>
      <c r="B5605" s="265">
        <v>1000</v>
      </c>
      <c r="C5605" s="265" t="s">
        <v>7</v>
      </c>
      <c r="D5605" s="265" t="s">
        <v>910</v>
      </c>
      <c r="E5605" s="265">
        <f>170*0.012</f>
        <v>2.04</v>
      </c>
      <c r="F5605" s="265" t="s">
        <v>9</v>
      </c>
      <c r="G5605" s="265" t="s">
        <v>4355</v>
      </c>
      <c r="H5605" s="266" t="s">
        <v>4421</v>
      </c>
      <c r="I5605" s="143" t="s">
        <v>4467</v>
      </c>
      <c r="J5605" s="184">
        <f>IF(F5605="USD", E5605, E5605 * IFERROR(VLOOKUP(F5605, EXCHANGE_RATE!A:B, 2, FALSE), "Currency not found"))</f>
        <v>2.04</v>
      </c>
      <c r="K5605" s="184">
        <f t="shared" si="503"/>
        <v>2.04</v>
      </c>
      <c r="L5605" s="184">
        <f>IF(C5605="MTS", B5605, B5605 * IFERROR(VLOOKUP(C5605, 'QTY_CONVERSIONS '!A:B, 2, FALSE), "Units not  found"))</f>
        <v>1</v>
      </c>
      <c r="M5605" s="185">
        <f t="shared" si="504"/>
        <v>2040</v>
      </c>
      <c r="N5605" s="143" t="str">
        <f>IFERROR(VLOOKUP(D5605, Product_Category!A:B, 2, FALSE), "Uncategorized")</f>
        <v>MAGNESIUM STEARATE</v>
      </c>
      <c r="O5605" s="186">
        <f t="shared" si="502"/>
        <v>2040</v>
      </c>
      <c r="P5605" s="185">
        <f t="shared" si="505"/>
        <v>2040</v>
      </c>
      <c r="Q5605" s="143">
        <v>2024</v>
      </c>
      <c r="R5605" s="143" t="str">
        <f>IFERROR(VLOOKUP(G5605,'SOURCE COMPANY'!A:B, 2, FALSE), "")</f>
        <v>PATEL CHEM</v>
      </c>
      <c r="S5605" s="143" t="str">
        <f>IFERROR(VLOOKUP(H5605,'CUSTOMER NAME'!A:B, 2, FALSE), "")</f>
        <v>GUJARAT</v>
      </c>
    </row>
    <row r="5606" spans="1:19">
      <c r="A5606" s="264" t="s">
        <v>1012</v>
      </c>
      <c r="B5606" s="265">
        <v>3000</v>
      </c>
      <c r="C5606" s="265" t="s">
        <v>7</v>
      </c>
      <c r="D5606" s="265" t="s">
        <v>769</v>
      </c>
      <c r="E5606" s="265">
        <v>2.0299999999999998</v>
      </c>
      <c r="F5606" s="265" t="s">
        <v>9</v>
      </c>
      <c r="G5606" s="265" t="s">
        <v>4355</v>
      </c>
      <c r="H5606" s="266" t="s">
        <v>4421</v>
      </c>
      <c r="I5606" s="143" t="s">
        <v>4467</v>
      </c>
      <c r="J5606" s="184">
        <f>IF(F5606="USD", E5606, E5606 * IFERROR(VLOOKUP(F5606, EXCHANGE_RATE!A:B, 2, FALSE), "Currency not found"))</f>
        <v>2.0299999999999998</v>
      </c>
      <c r="K5606" s="184">
        <f t="shared" si="503"/>
        <v>2.0299999999999998</v>
      </c>
      <c r="L5606" s="184">
        <f>IF(C5606="MTS", B5606, B5606 * IFERROR(VLOOKUP(C5606, 'QTY_CONVERSIONS '!A:B, 2, FALSE), "Units not  found"))</f>
        <v>3</v>
      </c>
      <c r="M5606" s="185">
        <f t="shared" si="504"/>
        <v>6089.9999999999991</v>
      </c>
      <c r="N5606" s="143" t="str">
        <f>IFERROR(VLOOKUP(D5606, Product_Category!A:B, 2, FALSE), "Uncategorized")</f>
        <v>MCC</v>
      </c>
      <c r="O5606" s="186">
        <f t="shared" si="502"/>
        <v>2029.9999999999998</v>
      </c>
      <c r="P5606" s="185">
        <f t="shared" si="505"/>
        <v>6089.9999999999991</v>
      </c>
      <c r="Q5606" s="143">
        <v>2024</v>
      </c>
      <c r="R5606" s="143" t="str">
        <f>IFERROR(VLOOKUP(G5606,'SOURCE COMPANY'!A:B, 2, FALSE), "")</f>
        <v>PATEL CHEM</v>
      </c>
      <c r="S5606" s="143" t="str">
        <f>IFERROR(VLOOKUP(H5606,'CUSTOMER NAME'!A:B, 2, FALSE), "")</f>
        <v>GUJARAT</v>
      </c>
    </row>
    <row r="5607" spans="1:19">
      <c r="A5607" s="264" t="s">
        <v>1012</v>
      </c>
      <c r="B5607" s="265">
        <v>4000</v>
      </c>
      <c r="C5607" s="265" t="s">
        <v>7</v>
      </c>
      <c r="D5607" s="265" t="s">
        <v>611</v>
      </c>
      <c r="E5607" s="265">
        <v>1.51</v>
      </c>
      <c r="F5607" s="265" t="s">
        <v>9</v>
      </c>
      <c r="G5607" s="265" t="s">
        <v>4312</v>
      </c>
      <c r="H5607" s="266" t="s">
        <v>4422</v>
      </c>
      <c r="I5607" s="143" t="s">
        <v>4467</v>
      </c>
      <c r="J5607" s="184">
        <f>IF(F5607="USD", E5607, E5607 * IFERROR(VLOOKUP(F5607, EXCHANGE_RATE!A:B, 2, FALSE), "Currency not found"))</f>
        <v>1.51</v>
      </c>
      <c r="K5607" s="184">
        <f t="shared" si="503"/>
        <v>1.51</v>
      </c>
      <c r="L5607" s="184">
        <f>IF(C5607="MTS", B5607, B5607 * IFERROR(VLOOKUP(C5607, 'QTY_CONVERSIONS '!A:B, 2, FALSE), "Units not  found"))</f>
        <v>4</v>
      </c>
      <c r="M5607" s="185">
        <f t="shared" si="504"/>
        <v>6040</v>
      </c>
      <c r="N5607" s="143" t="str">
        <f>IFERROR(VLOOKUP(D5607, Product_Category!A:B, 2, FALSE), "Uncategorized")</f>
        <v>MCC</v>
      </c>
      <c r="O5607" s="186">
        <f t="shared" si="502"/>
        <v>1510</v>
      </c>
      <c r="P5607" s="185">
        <f t="shared" si="505"/>
        <v>6040</v>
      </c>
      <c r="Q5607" s="143">
        <v>2024</v>
      </c>
      <c r="R5607" s="143" t="str">
        <f>IFERROR(VLOOKUP(G5607,'SOURCE COMPANY'!A:B, 2, FALSE), "")</f>
        <v>MAPLE BIOTECH</v>
      </c>
      <c r="S5607" s="143" t="str">
        <f>IFERROR(VLOOKUP(H5607,'CUSTOMER NAME'!A:B, 2, FALSE), "")</f>
        <v>JOINT STOCK COMPANY</v>
      </c>
    </row>
    <row r="5608" spans="1:19">
      <c r="A5608" s="264" t="s">
        <v>1012</v>
      </c>
      <c r="B5608" s="265">
        <v>4000</v>
      </c>
      <c r="C5608" s="265" t="s">
        <v>7</v>
      </c>
      <c r="D5608" s="265" t="s">
        <v>769</v>
      </c>
      <c r="E5608" s="265">
        <v>1.55</v>
      </c>
      <c r="F5608" s="265" t="s">
        <v>9</v>
      </c>
      <c r="G5608" s="265" t="s">
        <v>4312</v>
      </c>
      <c r="H5608" s="266" t="s">
        <v>4422</v>
      </c>
      <c r="I5608" s="143" t="s">
        <v>4467</v>
      </c>
      <c r="J5608" s="184">
        <f>IF(F5608="USD", E5608, E5608 * IFERROR(VLOOKUP(F5608, EXCHANGE_RATE!A:B, 2, FALSE), "Currency not found"))</f>
        <v>1.55</v>
      </c>
      <c r="K5608" s="184">
        <f t="shared" si="503"/>
        <v>1.55</v>
      </c>
      <c r="L5608" s="184">
        <f>IF(C5608="MTS", B5608, B5608 * IFERROR(VLOOKUP(C5608, 'QTY_CONVERSIONS '!A:B, 2, FALSE), "Units not  found"))</f>
        <v>4</v>
      </c>
      <c r="M5608" s="185">
        <f t="shared" si="504"/>
        <v>6200</v>
      </c>
      <c r="N5608" s="143" t="str">
        <f>IFERROR(VLOOKUP(D5608, Product_Category!A:B, 2, FALSE), "Uncategorized")</f>
        <v>MCC</v>
      </c>
      <c r="O5608" s="186">
        <f t="shared" si="502"/>
        <v>1550</v>
      </c>
      <c r="P5608" s="185">
        <f t="shared" si="505"/>
        <v>6200</v>
      </c>
      <c r="Q5608" s="143">
        <v>2024</v>
      </c>
      <c r="R5608" s="143" t="str">
        <f>IFERROR(VLOOKUP(G5608,'SOURCE COMPANY'!A:B, 2, FALSE), "")</f>
        <v>MAPLE BIOTECH</v>
      </c>
      <c r="S5608" s="143" t="str">
        <f>IFERROR(VLOOKUP(H5608,'CUSTOMER NAME'!A:B, 2, FALSE), "")</f>
        <v>JOINT STOCK COMPANY</v>
      </c>
    </row>
    <row r="5609" spans="1:19">
      <c r="A5609" s="264" t="s">
        <v>1012</v>
      </c>
      <c r="B5609" s="265">
        <v>200</v>
      </c>
      <c r="C5609" s="265" t="s">
        <v>7</v>
      </c>
      <c r="D5609" s="265" t="s">
        <v>611</v>
      </c>
      <c r="E5609" s="265">
        <v>5.29</v>
      </c>
      <c r="F5609" s="265" t="s">
        <v>9</v>
      </c>
      <c r="G5609" s="265" t="s">
        <v>4423</v>
      </c>
      <c r="H5609" s="266" t="s">
        <v>4277</v>
      </c>
      <c r="I5609" s="143" t="s">
        <v>4467</v>
      </c>
      <c r="J5609" s="184">
        <f>IF(F5609="USD", E5609, E5609 * IFERROR(VLOOKUP(F5609, EXCHANGE_RATE!A:B, 2, FALSE), "Currency not found"))</f>
        <v>5.29</v>
      </c>
      <c r="K5609" s="184">
        <f t="shared" si="503"/>
        <v>5.29</v>
      </c>
      <c r="L5609" s="184">
        <f>IF(C5609="MTS", B5609, B5609 * IFERROR(VLOOKUP(C5609, 'QTY_CONVERSIONS '!A:B, 2, FALSE), "Units not  found"))</f>
        <v>0.2</v>
      </c>
      <c r="M5609" s="185">
        <f t="shared" si="504"/>
        <v>1058</v>
      </c>
      <c r="N5609" s="143" t="str">
        <f>IFERROR(VLOOKUP(D5609, Product_Category!A:B, 2, FALSE), "Uncategorized")</f>
        <v>MCC</v>
      </c>
      <c r="O5609" s="186">
        <f t="shared" si="502"/>
        <v>5290</v>
      </c>
      <c r="P5609" s="185">
        <f t="shared" si="505"/>
        <v>1058</v>
      </c>
      <c r="Q5609" s="143">
        <v>2024</v>
      </c>
      <c r="R5609" s="143" t="str">
        <f>IFERROR(VLOOKUP(G5609,'SOURCE COMPANY'!A:B, 2, FALSE), "")</f>
        <v>FR CHEM</v>
      </c>
      <c r="S5609" s="143" t="str">
        <f>IFERROR(VLOOKUP(H5609,'CUSTOMER NAME'!A:B, 2, FALSE), "")</f>
        <v>TO THE ORDER OF</v>
      </c>
    </row>
    <row r="5610" spans="1:19">
      <c r="A5610" s="264" t="s">
        <v>1012</v>
      </c>
      <c r="B5610" s="265">
        <v>200</v>
      </c>
      <c r="C5610" s="265" t="s">
        <v>7</v>
      </c>
      <c r="D5610" s="265" t="s">
        <v>769</v>
      </c>
      <c r="E5610" s="265">
        <v>5.29</v>
      </c>
      <c r="F5610" s="265" t="s">
        <v>9</v>
      </c>
      <c r="G5610" s="265" t="s">
        <v>4423</v>
      </c>
      <c r="H5610" s="266" t="s">
        <v>4277</v>
      </c>
      <c r="I5610" s="143" t="s">
        <v>4467</v>
      </c>
      <c r="J5610" s="184">
        <f>IF(F5610="USD", E5610, E5610 * IFERROR(VLOOKUP(F5610, EXCHANGE_RATE!A:B, 2, FALSE), "Currency not found"))</f>
        <v>5.29</v>
      </c>
      <c r="K5610" s="184">
        <f t="shared" si="503"/>
        <v>5.29</v>
      </c>
      <c r="L5610" s="184">
        <f>IF(C5610="MTS", B5610, B5610 * IFERROR(VLOOKUP(C5610, 'QTY_CONVERSIONS '!A:B, 2, FALSE), "Units not  found"))</f>
        <v>0.2</v>
      </c>
      <c r="M5610" s="185">
        <f t="shared" si="504"/>
        <v>1058</v>
      </c>
      <c r="N5610" s="143" t="str">
        <f>IFERROR(VLOOKUP(D5610, Product_Category!A:B, 2, FALSE), "Uncategorized")</f>
        <v>MCC</v>
      </c>
      <c r="O5610" s="186">
        <f t="shared" si="502"/>
        <v>5290</v>
      </c>
      <c r="P5610" s="185">
        <f t="shared" si="505"/>
        <v>1058</v>
      </c>
      <c r="Q5610" s="143">
        <v>2024</v>
      </c>
      <c r="R5610" s="143" t="str">
        <f>IFERROR(VLOOKUP(G5610,'SOURCE COMPANY'!A:B, 2, FALSE), "")</f>
        <v>FR CHEM</v>
      </c>
      <c r="S5610" s="143" t="str">
        <f>IFERROR(VLOOKUP(H5610,'CUSTOMER NAME'!A:B, 2, FALSE), "")</f>
        <v>TO THE ORDER OF</v>
      </c>
    </row>
    <row r="5611" spans="1:19">
      <c r="A5611" s="264" t="s">
        <v>1012</v>
      </c>
      <c r="B5611" s="265">
        <v>150</v>
      </c>
      <c r="C5611" s="265" t="s">
        <v>7</v>
      </c>
      <c r="D5611" s="265" t="s">
        <v>1015</v>
      </c>
      <c r="E5611" s="265">
        <v>5.71</v>
      </c>
      <c r="F5611" s="265" t="s">
        <v>9</v>
      </c>
      <c r="G5611" s="265" t="s">
        <v>4423</v>
      </c>
      <c r="H5611" s="266" t="s">
        <v>4277</v>
      </c>
      <c r="I5611" s="143" t="s">
        <v>4467</v>
      </c>
      <c r="J5611" s="184">
        <f>IF(F5611="USD", E5611, E5611 * IFERROR(VLOOKUP(F5611, EXCHANGE_RATE!A:B, 2, FALSE), "Currency not found"))</f>
        <v>5.71</v>
      </c>
      <c r="K5611" s="184">
        <f t="shared" si="503"/>
        <v>5.71</v>
      </c>
      <c r="L5611" s="184">
        <f>IF(C5611="MTS", B5611, B5611 * IFERROR(VLOOKUP(C5611, 'QTY_CONVERSIONS '!A:B, 2, FALSE), "Units not  found"))</f>
        <v>0.15</v>
      </c>
      <c r="M5611" s="185">
        <f t="shared" si="504"/>
        <v>856.5</v>
      </c>
      <c r="N5611" s="143" t="str">
        <f>IFERROR(VLOOKUP(D5611, Product_Category!A:B, 2, FALSE), "Uncategorized")</f>
        <v>MCC</v>
      </c>
      <c r="O5611" s="186">
        <f t="shared" si="502"/>
        <v>5710</v>
      </c>
      <c r="P5611" s="185">
        <f t="shared" si="505"/>
        <v>856.5</v>
      </c>
      <c r="Q5611" s="143">
        <v>2024</v>
      </c>
      <c r="R5611" s="143" t="str">
        <f>IFERROR(VLOOKUP(G5611,'SOURCE COMPANY'!A:B, 2, FALSE), "")</f>
        <v>FR CHEM</v>
      </c>
      <c r="S5611" s="143" t="str">
        <f>IFERROR(VLOOKUP(H5611,'CUSTOMER NAME'!A:B, 2, FALSE), "")</f>
        <v>TO THE ORDER OF</v>
      </c>
    </row>
    <row r="5612" spans="1:19">
      <c r="A5612" s="264" t="s">
        <v>1012</v>
      </c>
      <c r="B5612" s="265">
        <v>25</v>
      </c>
      <c r="C5612" s="265" t="s">
        <v>7</v>
      </c>
      <c r="D5612" s="265" t="s">
        <v>721</v>
      </c>
      <c r="E5612" s="265">
        <v>5.57</v>
      </c>
      <c r="F5612" s="265" t="s">
        <v>9</v>
      </c>
      <c r="G5612" s="265" t="s">
        <v>4423</v>
      </c>
      <c r="H5612" s="266" t="s">
        <v>4277</v>
      </c>
      <c r="I5612" s="143" t="s">
        <v>4467</v>
      </c>
      <c r="J5612" s="184">
        <f>IF(F5612="USD", E5612, E5612 * IFERROR(VLOOKUP(F5612, EXCHANGE_RATE!A:B, 2, FALSE), "Currency not found"))</f>
        <v>5.57</v>
      </c>
      <c r="K5612" s="184">
        <f t="shared" si="503"/>
        <v>5.57</v>
      </c>
      <c r="L5612" s="184">
        <f>IF(C5612="MTS", B5612, B5612 * IFERROR(VLOOKUP(C5612, 'QTY_CONVERSIONS '!A:B, 2, FALSE), "Units not  found"))</f>
        <v>2.5000000000000001E-2</v>
      </c>
      <c r="M5612" s="185">
        <f t="shared" si="504"/>
        <v>139.25</v>
      </c>
      <c r="N5612" s="143" t="str">
        <f>IFERROR(VLOOKUP(D5612, Product_Category!A:B, 2, FALSE), "Uncategorized")</f>
        <v>MCC</v>
      </c>
      <c r="O5612" s="186">
        <f t="shared" si="502"/>
        <v>5570</v>
      </c>
      <c r="P5612" s="185">
        <f t="shared" si="505"/>
        <v>139.25</v>
      </c>
      <c r="Q5612" s="143">
        <v>2024</v>
      </c>
      <c r="R5612" s="143" t="str">
        <f>IFERROR(VLOOKUP(G5612,'SOURCE COMPANY'!A:B, 2, FALSE), "")</f>
        <v>FR CHEM</v>
      </c>
      <c r="S5612" s="143" t="str">
        <f>IFERROR(VLOOKUP(H5612,'CUSTOMER NAME'!A:B, 2, FALSE), "")</f>
        <v>TO THE ORDER OF</v>
      </c>
    </row>
    <row r="5613" spans="1:19">
      <c r="A5613" s="264" t="s">
        <v>1012</v>
      </c>
      <c r="B5613" s="265">
        <v>25</v>
      </c>
      <c r="C5613" s="265" t="s">
        <v>7</v>
      </c>
      <c r="D5613" s="265" t="s">
        <v>4252</v>
      </c>
      <c r="E5613" s="265">
        <v>6.41</v>
      </c>
      <c r="F5613" s="265" t="s">
        <v>9</v>
      </c>
      <c r="G5613" s="265" t="s">
        <v>4423</v>
      </c>
      <c r="H5613" s="266" t="s">
        <v>4277</v>
      </c>
      <c r="I5613" s="143" t="s">
        <v>4467</v>
      </c>
      <c r="J5613" s="184">
        <f>IF(F5613="USD", E5613, E5613 * IFERROR(VLOOKUP(F5613, EXCHANGE_RATE!A:B, 2, FALSE), "Currency not found"))</f>
        <v>6.41</v>
      </c>
      <c r="K5613" s="184">
        <f t="shared" si="503"/>
        <v>6.41</v>
      </c>
      <c r="L5613" s="184">
        <f>IF(C5613="MTS", B5613, B5613 * IFERROR(VLOOKUP(C5613, 'QTY_CONVERSIONS '!A:B, 2, FALSE), "Units not  found"))</f>
        <v>2.5000000000000001E-2</v>
      </c>
      <c r="M5613" s="185">
        <f t="shared" si="504"/>
        <v>160.25</v>
      </c>
      <c r="N5613" s="143" t="str">
        <f>IFERROR(VLOOKUP(D5613, Product_Category!A:B, 2, FALSE), "Uncategorized")</f>
        <v>MCC</v>
      </c>
      <c r="O5613" s="186">
        <f t="shared" si="502"/>
        <v>6410</v>
      </c>
      <c r="P5613" s="185">
        <f t="shared" si="505"/>
        <v>160.25</v>
      </c>
      <c r="Q5613" s="143">
        <v>2024</v>
      </c>
      <c r="R5613" s="143" t="str">
        <f>IFERROR(VLOOKUP(G5613,'SOURCE COMPANY'!A:B, 2, FALSE), "")</f>
        <v>FR CHEM</v>
      </c>
      <c r="S5613" s="143" t="str">
        <f>IFERROR(VLOOKUP(H5613,'CUSTOMER NAME'!A:B, 2, FALSE), "")</f>
        <v>TO THE ORDER OF</v>
      </c>
    </row>
    <row r="5614" spans="1:19">
      <c r="A5614" s="264" t="s">
        <v>1012</v>
      </c>
      <c r="B5614" s="265">
        <v>25</v>
      </c>
      <c r="C5614" s="265" t="s">
        <v>7</v>
      </c>
      <c r="D5614" s="265" t="s">
        <v>1226</v>
      </c>
      <c r="E5614" s="265">
        <v>6.22</v>
      </c>
      <c r="F5614" s="265" t="s">
        <v>9</v>
      </c>
      <c r="G5614" s="265" t="s">
        <v>4423</v>
      </c>
      <c r="H5614" s="266" t="s">
        <v>4277</v>
      </c>
      <c r="I5614" s="143" t="s">
        <v>4467</v>
      </c>
      <c r="J5614" s="184">
        <f>IF(F5614="USD", E5614, E5614 * IFERROR(VLOOKUP(F5614, EXCHANGE_RATE!A:B, 2, FALSE), "Currency not found"))</f>
        <v>6.22</v>
      </c>
      <c r="K5614" s="184">
        <f t="shared" si="503"/>
        <v>6.22</v>
      </c>
      <c r="L5614" s="184">
        <f>IF(C5614="MTS", B5614, B5614 * IFERROR(VLOOKUP(C5614, 'QTY_CONVERSIONS '!A:B, 2, FALSE), "Units not  found"))</f>
        <v>2.5000000000000001E-2</v>
      </c>
      <c r="M5614" s="185">
        <f t="shared" si="504"/>
        <v>155.5</v>
      </c>
      <c r="N5614" s="143" t="str">
        <f>IFERROR(VLOOKUP(D5614, Product_Category!A:B, 2, FALSE), "Uncategorized")</f>
        <v>MCC</v>
      </c>
      <c r="O5614" s="186">
        <f t="shared" si="502"/>
        <v>6220</v>
      </c>
      <c r="P5614" s="185">
        <f t="shared" si="505"/>
        <v>155.5</v>
      </c>
      <c r="Q5614" s="143">
        <v>2024</v>
      </c>
      <c r="R5614" s="143" t="str">
        <f>IFERROR(VLOOKUP(G5614,'SOURCE COMPANY'!A:B, 2, FALSE), "")</f>
        <v>FR CHEM</v>
      </c>
      <c r="S5614" s="143" t="str">
        <f>IFERROR(VLOOKUP(H5614,'CUSTOMER NAME'!A:B, 2, FALSE), "")</f>
        <v>TO THE ORDER OF</v>
      </c>
    </row>
    <row r="5615" spans="1:19">
      <c r="A5615" s="264" t="s">
        <v>1012</v>
      </c>
      <c r="B5615" s="265">
        <v>5880.0000000000009</v>
      </c>
      <c r="C5615" s="265" t="s">
        <v>7</v>
      </c>
      <c r="D5615" s="265" t="s">
        <v>769</v>
      </c>
      <c r="E5615" s="265">
        <v>2</v>
      </c>
      <c r="F5615" s="265" t="s">
        <v>9</v>
      </c>
      <c r="G5615" s="265" t="s">
        <v>4424</v>
      </c>
      <c r="H5615" s="266" t="s">
        <v>4277</v>
      </c>
      <c r="I5615" s="143" t="s">
        <v>4467</v>
      </c>
      <c r="J5615" s="184">
        <f>IF(F5615="USD", E5615, E5615 * IFERROR(VLOOKUP(F5615, EXCHANGE_RATE!A:B, 2, FALSE), "Currency not found"))</f>
        <v>2</v>
      </c>
      <c r="K5615" s="184">
        <f t="shared" si="503"/>
        <v>2</v>
      </c>
      <c r="L5615" s="184">
        <f>IF(C5615="MTS", B5615, B5615 * IFERROR(VLOOKUP(C5615, 'QTY_CONVERSIONS '!A:B, 2, FALSE), "Units not  found"))</f>
        <v>5.8800000000000008</v>
      </c>
      <c r="M5615" s="185">
        <f t="shared" si="504"/>
        <v>11760.000000000002</v>
      </c>
      <c r="N5615" s="143" t="str">
        <f>IFERROR(VLOOKUP(D5615, Product_Category!A:B, 2, FALSE), "Uncategorized")</f>
        <v>MCC</v>
      </c>
      <c r="O5615" s="186">
        <f t="shared" si="502"/>
        <v>2000</v>
      </c>
      <c r="P5615" s="185">
        <f t="shared" si="505"/>
        <v>11760.000000000002</v>
      </c>
      <c r="Q5615" s="143">
        <v>2024</v>
      </c>
      <c r="R5615" s="143" t="str">
        <f>IFERROR(VLOOKUP(G5615,'SOURCE COMPANY'!A:B, 2, FALSE), "")</f>
        <v>Silverline chemicals</v>
      </c>
      <c r="S5615" s="143" t="str">
        <f>IFERROR(VLOOKUP(H5615,'CUSTOMER NAME'!A:B, 2, FALSE), "")</f>
        <v>TO THE ORDER OF</v>
      </c>
    </row>
    <row r="5616" spans="1:19">
      <c r="A5616" s="264" t="s">
        <v>1012</v>
      </c>
      <c r="B5616" s="265">
        <v>7140.0000000000009</v>
      </c>
      <c r="C5616" s="265" t="s">
        <v>7</v>
      </c>
      <c r="D5616" s="265" t="s">
        <v>769</v>
      </c>
      <c r="E5616" s="265">
        <v>2</v>
      </c>
      <c r="F5616" s="265" t="s">
        <v>9</v>
      </c>
      <c r="G5616" s="265" t="s">
        <v>4424</v>
      </c>
      <c r="H5616" s="266" t="s">
        <v>4277</v>
      </c>
      <c r="I5616" s="143" t="s">
        <v>4467</v>
      </c>
      <c r="J5616" s="184">
        <f>IF(F5616="USD", E5616, E5616 * IFERROR(VLOOKUP(F5616, EXCHANGE_RATE!A:B, 2, FALSE), "Currency not found"))</f>
        <v>2</v>
      </c>
      <c r="K5616" s="184">
        <f t="shared" si="503"/>
        <v>2</v>
      </c>
      <c r="L5616" s="184">
        <f>IF(C5616="MTS", B5616, B5616 * IFERROR(VLOOKUP(C5616, 'QTY_CONVERSIONS '!A:B, 2, FALSE), "Units not  found"))</f>
        <v>7.1400000000000015</v>
      </c>
      <c r="M5616" s="185">
        <f t="shared" si="504"/>
        <v>14280.000000000002</v>
      </c>
      <c r="N5616" s="143" t="str">
        <f>IFERROR(VLOOKUP(D5616, Product_Category!A:B, 2, FALSE), "Uncategorized")</f>
        <v>MCC</v>
      </c>
      <c r="O5616" s="186">
        <f t="shared" si="502"/>
        <v>2000</v>
      </c>
      <c r="P5616" s="185">
        <f t="shared" si="505"/>
        <v>14280.000000000004</v>
      </c>
      <c r="Q5616" s="143">
        <v>2024</v>
      </c>
      <c r="R5616" s="143" t="str">
        <f>IFERROR(VLOOKUP(G5616,'SOURCE COMPANY'!A:B, 2, FALSE), "")</f>
        <v>Silverline chemicals</v>
      </c>
      <c r="S5616" s="143" t="str">
        <f>IFERROR(VLOOKUP(H5616,'CUSTOMER NAME'!A:B, 2, FALSE), "")</f>
        <v>TO THE ORDER OF</v>
      </c>
    </row>
    <row r="5617" spans="1:19">
      <c r="A5617" s="264" t="s">
        <v>1012</v>
      </c>
      <c r="B5617" s="265">
        <v>7980</v>
      </c>
      <c r="C5617" s="265" t="s">
        <v>7</v>
      </c>
      <c r="D5617" s="265" t="s">
        <v>769</v>
      </c>
      <c r="E5617" s="265">
        <v>2</v>
      </c>
      <c r="F5617" s="265" t="s">
        <v>9</v>
      </c>
      <c r="G5617" s="265" t="s">
        <v>4424</v>
      </c>
      <c r="H5617" s="266" t="s">
        <v>4277</v>
      </c>
      <c r="I5617" s="143" t="s">
        <v>4467</v>
      </c>
      <c r="J5617" s="184">
        <f>IF(F5617="USD", E5617, E5617 * IFERROR(VLOOKUP(F5617, EXCHANGE_RATE!A:B, 2, FALSE), "Currency not found"))</f>
        <v>2</v>
      </c>
      <c r="K5617" s="184">
        <f t="shared" si="503"/>
        <v>2</v>
      </c>
      <c r="L5617" s="184">
        <f>IF(C5617="MTS", B5617, B5617 * IFERROR(VLOOKUP(C5617, 'QTY_CONVERSIONS '!A:B, 2, FALSE), "Units not  found"))</f>
        <v>7.98</v>
      </c>
      <c r="M5617" s="185">
        <f t="shared" si="504"/>
        <v>15960</v>
      </c>
      <c r="N5617" s="143" t="str">
        <f>IFERROR(VLOOKUP(D5617, Product_Category!A:B, 2, FALSE), "Uncategorized")</f>
        <v>MCC</v>
      </c>
      <c r="O5617" s="186">
        <f t="shared" si="502"/>
        <v>2000</v>
      </c>
      <c r="P5617" s="185">
        <f t="shared" si="505"/>
        <v>15960</v>
      </c>
      <c r="Q5617" s="143">
        <v>2024</v>
      </c>
      <c r="R5617" s="143" t="str">
        <f>IFERROR(VLOOKUP(G5617,'SOURCE COMPANY'!A:B, 2, FALSE), "")</f>
        <v>Silverline chemicals</v>
      </c>
      <c r="S5617" s="143" t="str">
        <f>IFERROR(VLOOKUP(H5617,'CUSTOMER NAME'!A:B, 2, FALSE), "")</f>
        <v>TO THE ORDER OF</v>
      </c>
    </row>
    <row r="5618" spans="1:19">
      <c r="A5618" s="264" t="s">
        <v>1012</v>
      </c>
      <c r="B5618" s="265">
        <v>5000</v>
      </c>
      <c r="C5618" s="265" t="s">
        <v>7</v>
      </c>
      <c r="D5618" s="265" t="s">
        <v>3220</v>
      </c>
      <c r="E5618" s="265">
        <f>175*0.012</f>
        <v>2.1</v>
      </c>
      <c r="F5618" s="265" t="s">
        <v>9</v>
      </c>
      <c r="G5618" s="265" t="s">
        <v>4293</v>
      </c>
      <c r="H5618" s="266" t="s">
        <v>4277</v>
      </c>
      <c r="I5618" s="143" t="s">
        <v>4467</v>
      </c>
      <c r="J5618" s="184">
        <f>IF(F5618="USD", E5618, E5618 * IFERROR(VLOOKUP(F5618, EXCHANGE_RATE!A:B, 2, FALSE), "Currency not found"))</f>
        <v>2.1</v>
      </c>
      <c r="K5618" s="184">
        <f t="shared" si="503"/>
        <v>2.1</v>
      </c>
      <c r="L5618" s="184">
        <f>IF(C5618="MTS", B5618, B5618 * IFERROR(VLOOKUP(C5618, 'QTY_CONVERSIONS '!A:B, 2, FALSE), "Units not  found"))</f>
        <v>5</v>
      </c>
      <c r="M5618" s="185">
        <f t="shared" si="504"/>
        <v>10500</v>
      </c>
      <c r="N5618" s="143" t="str">
        <f>IFERROR(VLOOKUP(D5618, Product_Category!A:B, 2, FALSE), "Uncategorized")</f>
        <v>MCC</v>
      </c>
      <c r="O5618" s="186">
        <f t="shared" si="502"/>
        <v>2100</v>
      </c>
      <c r="P5618" s="185">
        <f t="shared" si="505"/>
        <v>10500</v>
      </c>
      <c r="Q5618" s="143">
        <v>2024</v>
      </c>
      <c r="R5618" s="143" t="str">
        <f>IFERROR(VLOOKUP(G5618,'SOURCE COMPANY'!A:B, 2, FALSE), "")</f>
        <v>Amster Microcell</v>
      </c>
      <c r="S5618" s="143" t="str">
        <f>IFERROR(VLOOKUP(H5618,'CUSTOMER NAME'!A:B, 2, FALSE), "")</f>
        <v>TO THE ORDER OF</v>
      </c>
    </row>
    <row r="5619" spans="1:19">
      <c r="A5619" s="264" t="s">
        <v>1012</v>
      </c>
      <c r="B5619" s="265">
        <v>1000</v>
      </c>
      <c r="C5619" s="265" t="s">
        <v>7</v>
      </c>
      <c r="D5619" s="265" t="s">
        <v>3707</v>
      </c>
      <c r="E5619" s="265">
        <f>215*0.012</f>
        <v>2.58</v>
      </c>
      <c r="F5619" s="265" t="s">
        <v>9</v>
      </c>
      <c r="G5619" s="265" t="s">
        <v>4293</v>
      </c>
      <c r="H5619" s="266" t="s">
        <v>4277</v>
      </c>
      <c r="I5619" s="143" t="s">
        <v>4467</v>
      </c>
      <c r="J5619" s="184">
        <f>IF(F5619="USD", E5619, E5619 * IFERROR(VLOOKUP(F5619, EXCHANGE_RATE!A:B, 2, FALSE), "Currency not found"))</f>
        <v>2.58</v>
      </c>
      <c r="K5619" s="184">
        <f t="shared" si="503"/>
        <v>2.58</v>
      </c>
      <c r="L5619" s="184">
        <f>IF(C5619="MTS", B5619, B5619 * IFERROR(VLOOKUP(C5619, 'QTY_CONVERSIONS '!A:B, 2, FALSE), "Units not  found"))</f>
        <v>1</v>
      </c>
      <c r="M5619" s="185">
        <f t="shared" si="504"/>
        <v>2580</v>
      </c>
      <c r="N5619" s="143" t="str">
        <f>IFERROR(VLOOKUP(D5619, Product_Category!A:B, 2, FALSE), "Uncategorized")</f>
        <v>MCC</v>
      </c>
      <c r="O5619" s="186">
        <f t="shared" si="502"/>
        <v>2580</v>
      </c>
      <c r="P5619" s="185">
        <f t="shared" si="505"/>
        <v>2580</v>
      </c>
      <c r="Q5619" s="143">
        <v>2024</v>
      </c>
      <c r="R5619" s="143" t="str">
        <f>IFERROR(VLOOKUP(G5619,'SOURCE COMPANY'!A:B, 2, FALSE), "")</f>
        <v>Amster Microcell</v>
      </c>
      <c r="S5619" s="143" t="str">
        <f>IFERROR(VLOOKUP(H5619,'CUSTOMER NAME'!A:B, 2, FALSE), "")</f>
        <v>TO THE ORDER OF</v>
      </c>
    </row>
    <row r="5620" spans="1:19">
      <c r="A5620" s="264" t="s">
        <v>1012</v>
      </c>
      <c r="B5620" s="265">
        <v>9000</v>
      </c>
      <c r="C5620" s="265" t="s">
        <v>7</v>
      </c>
      <c r="D5620" s="265" t="s">
        <v>4253</v>
      </c>
      <c r="E5620" s="265">
        <f>195*0.012</f>
        <v>2.34</v>
      </c>
      <c r="F5620" s="265" t="s">
        <v>9</v>
      </c>
      <c r="G5620" s="265" t="s">
        <v>4293</v>
      </c>
      <c r="H5620" s="266" t="s">
        <v>4277</v>
      </c>
      <c r="I5620" s="143" t="s">
        <v>4467</v>
      </c>
      <c r="J5620" s="184">
        <f>IF(F5620="USD", E5620, E5620 * IFERROR(VLOOKUP(F5620, EXCHANGE_RATE!A:B, 2, FALSE), "Currency not found"))</f>
        <v>2.34</v>
      </c>
      <c r="K5620" s="184">
        <f t="shared" si="503"/>
        <v>2.34</v>
      </c>
      <c r="L5620" s="184">
        <f>IF(C5620="MTS", B5620, B5620 * IFERROR(VLOOKUP(C5620, 'QTY_CONVERSIONS '!A:B, 2, FALSE), "Units not  found"))</f>
        <v>9</v>
      </c>
      <c r="M5620" s="185">
        <f t="shared" si="504"/>
        <v>21060</v>
      </c>
      <c r="N5620" s="143" t="str">
        <f>IFERROR(VLOOKUP(D5620, Product_Category!A:B, 2, FALSE), "Uncategorized")</f>
        <v>MCC</v>
      </c>
      <c r="O5620" s="186">
        <f t="shared" si="502"/>
        <v>2340</v>
      </c>
      <c r="P5620" s="185">
        <f t="shared" si="505"/>
        <v>21060</v>
      </c>
      <c r="Q5620" s="143">
        <v>2024</v>
      </c>
      <c r="R5620" s="143" t="str">
        <f>IFERROR(VLOOKUP(G5620,'SOURCE COMPANY'!A:B, 2, FALSE), "")</f>
        <v>Amster Microcell</v>
      </c>
      <c r="S5620" s="143" t="str">
        <f>IFERROR(VLOOKUP(H5620,'CUSTOMER NAME'!A:B, 2, FALSE), "")</f>
        <v>TO THE ORDER OF</v>
      </c>
    </row>
    <row r="5621" spans="1:19">
      <c r="A5621" s="264" t="s">
        <v>1012</v>
      </c>
      <c r="B5621" s="265">
        <v>10000</v>
      </c>
      <c r="C5621" s="265" t="s">
        <v>7</v>
      </c>
      <c r="D5621" s="265" t="s">
        <v>4254</v>
      </c>
      <c r="E5621" s="265">
        <v>2.09</v>
      </c>
      <c r="F5621" s="265" t="s">
        <v>9</v>
      </c>
      <c r="G5621" s="265" t="s">
        <v>4293</v>
      </c>
      <c r="H5621" s="266" t="s">
        <v>4277</v>
      </c>
      <c r="I5621" s="143" t="s">
        <v>4467</v>
      </c>
      <c r="J5621" s="184">
        <f>IF(F5621="USD", E5621, E5621 * IFERROR(VLOOKUP(F5621, EXCHANGE_RATE!A:B, 2, FALSE), "Currency not found"))</f>
        <v>2.09</v>
      </c>
      <c r="K5621" s="184">
        <f t="shared" si="503"/>
        <v>2.09</v>
      </c>
      <c r="L5621" s="184">
        <f>IF(C5621="MTS", B5621, B5621 * IFERROR(VLOOKUP(C5621, 'QTY_CONVERSIONS '!A:B, 2, FALSE), "Units not  found"))</f>
        <v>10</v>
      </c>
      <c r="M5621" s="185">
        <f t="shared" si="504"/>
        <v>20900</v>
      </c>
      <c r="N5621" s="143" t="str">
        <f>IFERROR(VLOOKUP(D5621, Product_Category!A:B, 2, FALSE), "Uncategorized")</f>
        <v>MCC</v>
      </c>
      <c r="O5621" s="186">
        <f t="shared" si="502"/>
        <v>2090</v>
      </c>
      <c r="P5621" s="185">
        <f t="shared" si="505"/>
        <v>20900</v>
      </c>
      <c r="Q5621" s="143">
        <v>2024</v>
      </c>
      <c r="R5621" s="143" t="str">
        <f>IFERROR(VLOOKUP(G5621,'SOURCE COMPANY'!A:B, 2, FALSE), "")</f>
        <v>Amster Microcell</v>
      </c>
      <c r="S5621" s="143" t="str">
        <f>IFERROR(VLOOKUP(H5621,'CUSTOMER NAME'!A:B, 2, FALSE), "")</f>
        <v>TO THE ORDER OF</v>
      </c>
    </row>
    <row r="5622" spans="1:19">
      <c r="A5622" s="264" t="s">
        <v>1012</v>
      </c>
      <c r="B5622" s="265">
        <v>250</v>
      </c>
      <c r="C5622" s="265" t="s">
        <v>7</v>
      </c>
      <c r="D5622" s="265" t="s">
        <v>3897</v>
      </c>
      <c r="E5622" s="265">
        <v>6.66</v>
      </c>
      <c r="F5622" s="265" t="s">
        <v>9</v>
      </c>
      <c r="G5622" s="265" t="s">
        <v>4299</v>
      </c>
      <c r="H5622" s="266" t="s">
        <v>4277</v>
      </c>
      <c r="I5622" s="143" t="s">
        <v>4467</v>
      </c>
      <c r="J5622" s="184">
        <f>IF(F5622="USD", E5622, E5622 * IFERROR(VLOOKUP(F5622, EXCHANGE_RATE!A:B, 2, FALSE), "Currency not found"))</f>
        <v>6.66</v>
      </c>
      <c r="K5622" s="184">
        <f t="shared" si="503"/>
        <v>6.66</v>
      </c>
      <c r="L5622" s="184">
        <f>IF(C5622="MTS", B5622, B5622 * IFERROR(VLOOKUP(C5622, 'QTY_CONVERSIONS '!A:B, 2, FALSE), "Units not  found"))</f>
        <v>0.25</v>
      </c>
      <c r="M5622" s="185">
        <f t="shared" si="504"/>
        <v>1665</v>
      </c>
      <c r="N5622" s="143" t="str">
        <f>IFERROR(VLOOKUP(D5622, Product_Category!A:B, 2, FALSE), "Uncategorized")</f>
        <v>CROSCARMELLOSE SODIUM</v>
      </c>
      <c r="O5622" s="186">
        <f t="shared" si="502"/>
        <v>6660</v>
      </c>
      <c r="P5622" s="185">
        <f t="shared" si="505"/>
        <v>1665</v>
      </c>
      <c r="Q5622" s="143">
        <v>2024</v>
      </c>
      <c r="R5622" s="143" t="str">
        <f>IFERROR(VLOOKUP(G5622,'SOURCE COMPANY'!A:B, 2, FALSE), "")</f>
        <v>Ankit Pulps &amp; Boards</v>
      </c>
      <c r="S5622" s="143" t="str">
        <f>IFERROR(VLOOKUP(H5622,'CUSTOMER NAME'!A:B, 2, FALSE), "")</f>
        <v>TO THE ORDER OF</v>
      </c>
    </row>
    <row r="5623" spans="1:19">
      <c r="A5623" s="264" t="s">
        <v>1012</v>
      </c>
      <c r="B5623" s="265">
        <v>250</v>
      </c>
      <c r="C5623" s="265" t="s">
        <v>7</v>
      </c>
      <c r="D5623" s="265" t="s">
        <v>3897</v>
      </c>
      <c r="E5623" s="265">
        <v>5.86</v>
      </c>
      <c r="F5623" s="265" t="s">
        <v>9</v>
      </c>
      <c r="G5623" s="265" t="s">
        <v>4299</v>
      </c>
      <c r="H5623" s="266" t="s">
        <v>4277</v>
      </c>
      <c r="I5623" s="143" t="s">
        <v>4467</v>
      </c>
      <c r="J5623" s="184">
        <f>IF(F5623="USD", E5623, E5623 * IFERROR(VLOOKUP(F5623, EXCHANGE_RATE!A:B, 2, FALSE), "Currency not found"))</f>
        <v>5.86</v>
      </c>
      <c r="K5623" s="184">
        <f t="shared" si="503"/>
        <v>5.86</v>
      </c>
      <c r="L5623" s="184">
        <f>IF(C5623="MTS", B5623, B5623 * IFERROR(VLOOKUP(C5623, 'QTY_CONVERSIONS '!A:B, 2, FALSE), "Units not  found"))</f>
        <v>0.25</v>
      </c>
      <c r="M5623" s="185">
        <f t="shared" si="504"/>
        <v>1465</v>
      </c>
      <c r="N5623" s="143" t="str">
        <f>IFERROR(VLOOKUP(D5623, Product_Category!A:B, 2, FALSE), "Uncategorized")</f>
        <v>CROSCARMELLOSE SODIUM</v>
      </c>
      <c r="O5623" s="186">
        <f t="shared" si="502"/>
        <v>5860</v>
      </c>
      <c r="P5623" s="185">
        <f t="shared" si="505"/>
        <v>1465</v>
      </c>
      <c r="Q5623" s="143">
        <v>2024</v>
      </c>
      <c r="R5623" s="143" t="str">
        <f>IFERROR(VLOOKUP(G5623,'SOURCE COMPANY'!A:B, 2, FALSE), "")</f>
        <v>Ankit Pulps &amp; Boards</v>
      </c>
      <c r="S5623" s="143" t="str">
        <f>IFERROR(VLOOKUP(H5623,'CUSTOMER NAME'!A:B, 2, FALSE), "")</f>
        <v>TO THE ORDER OF</v>
      </c>
    </row>
    <row r="5624" spans="1:19">
      <c r="A5624" s="264" t="s">
        <v>1012</v>
      </c>
      <c r="B5624" s="265">
        <v>4000</v>
      </c>
      <c r="C5624" s="265" t="s">
        <v>7</v>
      </c>
      <c r="D5624" s="265" t="s">
        <v>611</v>
      </c>
      <c r="E5624" s="265">
        <v>2.17</v>
      </c>
      <c r="F5624" s="265" t="s">
        <v>9</v>
      </c>
      <c r="G5624" s="265" t="s">
        <v>4299</v>
      </c>
      <c r="H5624" s="266" t="s">
        <v>4277</v>
      </c>
      <c r="I5624" s="143" t="s">
        <v>4467</v>
      </c>
      <c r="J5624" s="184">
        <f>IF(F5624="USD", E5624, E5624 * IFERROR(VLOOKUP(F5624, EXCHANGE_RATE!A:B, 2, FALSE), "Currency not found"))</f>
        <v>2.17</v>
      </c>
      <c r="K5624" s="184">
        <f t="shared" si="503"/>
        <v>2.17</v>
      </c>
      <c r="L5624" s="184">
        <f>IF(C5624="MTS", B5624, B5624 * IFERROR(VLOOKUP(C5624, 'QTY_CONVERSIONS '!A:B, 2, FALSE), "Units not  found"))</f>
        <v>4</v>
      </c>
      <c r="M5624" s="185">
        <f t="shared" si="504"/>
        <v>8680</v>
      </c>
      <c r="N5624" s="143" t="str">
        <f>IFERROR(VLOOKUP(D5624, Product_Category!A:B, 2, FALSE), "Uncategorized")</f>
        <v>MCC</v>
      </c>
      <c r="O5624" s="186">
        <f t="shared" si="502"/>
        <v>2170</v>
      </c>
      <c r="P5624" s="185">
        <f t="shared" si="505"/>
        <v>8680</v>
      </c>
      <c r="Q5624" s="143">
        <v>2024</v>
      </c>
      <c r="R5624" s="143" t="str">
        <f>IFERROR(VLOOKUP(G5624,'SOURCE COMPANY'!A:B, 2, FALSE), "")</f>
        <v>Ankit Pulps &amp; Boards</v>
      </c>
      <c r="S5624" s="143" t="str">
        <f>IFERROR(VLOOKUP(H5624,'CUSTOMER NAME'!A:B, 2, FALSE), "")</f>
        <v>TO THE ORDER OF</v>
      </c>
    </row>
    <row r="5625" spans="1:19">
      <c r="A5625" s="264" t="s">
        <v>1012</v>
      </c>
      <c r="B5625" s="265">
        <v>4000</v>
      </c>
      <c r="C5625" s="265" t="s">
        <v>7</v>
      </c>
      <c r="D5625" s="265" t="s">
        <v>769</v>
      </c>
      <c r="E5625" s="265">
        <v>2.17</v>
      </c>
      <c r="F5625" s="265" t="s">
        <v>9</v>
      </c>
      <c r="G5625" s="265" t="s">
        <v>4299</v>
      </c>
      <c r="H5625" s="266" t="s">
        <v>4277</v>
      </c>
      <c r="I5625" s="143" t="s">
        <v>4467</v>
      </c>
      <c r="J5625" s="184">
        <f>IF(F5625="USD", E5625, E5625 * IFERROR(VLOOKUP(F5625, EXCHANGE_RATE!A:B, 2, FALSE), "Currency not found"))</f>
        <v>2.17</v>
      </c>
      <c r="K5625" s="184">
        <f t="shared" si="503"/>
        <v>2.17</v>
      </c>
      <c r="L5625" s="184">
        <f>IF(C5625="MTS", B5625, B5625 * IFERROR(VLOOKUP(C5625, 'QTY_CONVERSIONS '!A:B, 2, FALSE), "Units not  found"))</f>
        <v>4</v>
      </c>
      <c r="M5625" s="185">
        <f t="shared" si="504"/>
        <v>8680</v>
      </c>
      <c r="N5625" s="143" t="str">
        <f>IFERROR(VLOOKUP(D5625, Product_Category!A:B, 2, FALSE), "Uncategorized")</f>
        <v>MCC</v>
      </c>
      <c r="O5625" s="186">
        <f t="shared" si="502"/>
        <v>2170</v>
      </c>
      <c r="P5625" s="185">
        <f t="shared" si="505"/>
        <v>8680</v>
      </c>
      <c r="Q5625" s="143">
        <v>2024</v>
      </c>
      <c r="R5625" s="143" t="str">
        <f>IFERROR(VLOOKUP(G5625,'SOURCE COMPANY'!A:B, 2, FALSE), "")</f>
        <v>Ankit Pulps &amp; Boards</v>
      </c>
      <c r="S5625" s="143" t="str">
        <f>IFERROR(VLOOKUP(H5625,'CUSTOMER NAME'!A:B, 2, FALSE), "")</f>
        <v>TO THE ORDER OF</v>
      </c>
    </row>
    <row r="5626" spans="1:19">
      <c r="A5626" s="264" t="s">
        <v>1012</v>
      </c>
      <c r="B5626" s="265">
        <v>11000</v>
      </c>
      <c r="C5626" s="265" t="s">
        <v>7</v>
      </c>
      <c r="D5626" s="265" t="s">
        <v>3525</v>
      </c>
      <c r="E5626" s="265">
        <v>2.5099999999999998</v>
      </c>
      <c r="F5626" s="265" t="s">
        <v>9</v>
      </c>
      <c r="G5626" s="265" t="s">
        <v>4299</v>
      </c>
      <c r="H5626" s="266" t="s">
        <v>4277</v>
      </c>
      <c r="I5626" s="143" t="s">
        <v>4467</v>
      </c>
      <c r="J5626" s="184">
        <f>IF(F5626="USD", E5626, E5626 * IFERROR(VLOOKUP(F5626, EXCHANGE_RATE!A:B, 2, FALSE), "Currency not found"))</f>
        <v>2.5099999999999998</v>
      </c>
      <c r="K5626" s="184">
        <f t="shared" si="503"/>
        <v>2.5099999999999998</v>
      </c>
      <c r="L5626" s="184">
        <f>IF(C5626="MTS", B5626, B5626 * IFERROR(VLOOKUP(C5626, 'QTY_CONVERSIONS '!A:B, 2, FALSE), "Units not  found"))</f>
        <v>11</v>
      </c>
      <c r="M5626" s="185">
        <f t="shared" si="504"/>
        <v>27609.999999999996</v>
      </c>
      <c r="N5626" s="143" t="str">
        <f>IFERROR(VLOOKUP(D5626, Product_Category!A:B, 2, FALSE), "Uncategorized")</f>
        <v>MCC</v>
      </c>
      <c r="O5626" s="186">
        <f t="shared" si="502"/>
        <v>2510</v>
      </c>
      <c r="P5626" s="185">
        <f t="shared" si="505"/>
        <v>27610</v>
      </c>
      <c r="Q5626" s="143">
        <v>2024</v>
      </c>
      <c r="R5626" s="143" t="str">
        <f>IFERROR(VLOOKUP(G5626,'SOURCE COMPANY'!A:B, 2, FALSE), "")</f>
        <v>Ankit Pulps &amp; Boards</v>
      </c>
      <c r="S5626" s="143" t="str">
        <f>IFERROR(VLOOKUP(H5626,'CUSTOMER NAME'!A:B, 2, FALSE), "")</f>
        <v>TO THE ORDER OF</v>
      </c>
    </row>
    <row r="5627" spans="1:19">
      <c r="A5627" s="264" t="s">
        <v>1012</v>
      </c>
      <c r="B5627" s="265">
        <v>1</v>
      </c>
      <c r="C5627" s="265" t="s">
        <v>7</v>
      </c>
      <c r="D5627" s="265" t="s">
        <v>3897</v>
      </c>
      <c r="E5627" s="265">
        <v>4.95</v>
      </c>
      <c r="F5627" s="265" t="s">
        <v>9</v>
      </c>
      <c r="G5627" s="265" t="s">
        <v>4294</v>
      </c>
      <c r="H5627" s="266" t="s">
        <v>4277</v>
      </c>
      <c r="I5627" s="143" t="s">
        <v>4467</v>
      </c>
      <c r="J5627" s="184">
        <f>IF(F5627="USD", E5627, E5627 * IFERROR(VLOOKUP(F5627, EXCHANGE_RATE!A:B, 2, FALSE), "Currency not found"))</f>
        <v>4.95</v>
      </c>
      <c r="K5627" s="184">
        <f t="shared" si="503"/>
        <v>4.95</v>
      </c>
      <c r="L5627" s="184">
        <f>IF(C5627="MTS", B5627, B5627 * IFERROR(VLOOKUP(C5627, 'QTY_CONVERSIONS '!A:B, 2, FALSE), "Units not  found"))</f>
        <v>1E-3</v>
      </c>
      <c r="M5627" s="185">
        <f t="shared" si="504"/>
        <v>4.95</v>
      </c>
      <c r="N5627" s="143" t="str">
        <f>IFERROR(VLOOKUP(D5627, Product_Category!A:B, 2, FALSE), "Uncategorized")</f>
        <v>CROSCARMELLOSE SODIUM</v>
      </c>
      <c r="O5627" s="186">
        <f t="shared" si="502"/>
        <v>4950</v>
      </c>
      <c r="P5627" s="185">
        <f t="shared" si="505"/>
        <v>4.95</v>
      </c>
      <c r="Q5627" s="143">
        <v>2024</v>
      </c>
      <c r="R5627" s="143" t="str">
        <f>IFERROR(VLOOKUP(G5627,'SOURCE COMPANY'!A:B, 2, FALSE), "")</f>
        <v>NITIKA PHARMA</v>
      </c>
      <c r="S5627" s="143" t="str">
        <f>IFERROR(VLOOKUP(H5627,'CUSTOMER NAME'!A:B, 2, FALSE), "")</f>
        <v>TO THE ORDER OF</v>
      </c>
    </row>
    <row r="5628" spans="1:19">
      <c r="A5628" s="264" t="s">
        <v>1012</v>
      </c>
      <c r="B5628" s="265">
        <v>1</v>
      </c>
      <c r="C5628" s="265" t="s">
        <v>7</v>
      </c>
      <c r="D5628" s="265" t="s">
        <v>4255</v>
      </c>
      <c r="E5628" s="265">
        <v>2.4700000000000002</v>
      </c>
      <c r="F5628" s="265" t="s">
        <v>9</v>
      </c>
      <c r="G5628" s="265" t="s">
        <v>4294</v>
      </c>
      <c r="H5628" s="266" t="s">
        <v>4277</v>
      </c>
      <c r="I5628" s="143" t="s">
        <v>4467</v>
      </c>
      <c r="J5628" s="184">
        <f>IF(F5628="USD", E5628, E5628 * IFERROR(VLOOKUP(F5628, EXCHANGE_RATE!A:B, 2, FALSE), "Currency not found"))</f>
        <v>2.4700000000000002</v>
      </c>
      <c r="K5628" s="184">
        <f t="shared" si="503"/>
        <v>2.4700000000000002</v>
      </c>
      <c r="L5628" s="184">
        <f>IF(C5628="MTS", B5628, B5628 * IFERROR(VLOOKUP(C5628, 'QTY_CONVERSIONS '!A:B, 2, FALSE), "Units not  found"))</f>
        <v>1E-3</v>
      </c>
      <c r="M5628" s="185">
        <f t="shared" si="504"/>
        <v>2.4700000000000002</v>
      </c>
      <c r="N5628" s="143" t="str">
        <f>IFERROR(VLOOKUP(D5628, Product_Category!A:B, 2, FALSE), "Uncategorized")</f>
        <v>MCC</v>
      </c>
      <c r="O5628" s="186">
        <f t="shared" si="502"/>
        <v>2470</v>
      </c>
      <c r="P5628" s="185">
        <f t="shared" si="505"/>
        <v>2.4700000000000002</v>
      </c>
      <c r="Q5628" s="143">
        <v>2024</v>
      </c>
      <c r="R5628" s="143" t="str">
        <f>IFERROR(VLOOKUP(G5628,'SOURCE COMPANY'!A:B, 2, FALSE), "")</f>
        <v>NITIKA PHARMA</v>
      </c>
      <c r="S5628" s="143" t="str">
        <f>IFERROR(VLOOKUP(H5628,'CUSTOMER NAME'!A:B, 2, FALSE), "")</f>
        <v>TO THE ORDER OF</v>
      </c>
    </row>
    <row r="5629" spans="1:19">
      <c r="A5629" s="264" t="s">
        <v>1012</v>
      </c>
      <c r="B5629" s="265">
        <v>1</v>
      </c>
      <c r="C5629" s="265" t="s">
        <v>7</v>
      </c>
      <c r="D5629" s="265" t="s">
        <v>4243</v>
      </c>
      <c r="E5629" s="265">
        <v>2.65</v>
      </c>
      <c r="F5629" s="265" t="s">
        <v>9</v>
      </c>
      <c r="G5629" s="265" t="s">
        <v>4294</v>
      </c>
      <c r="H5629" s="266" t="s">
        <v>4277</v>
      </c>
      <c r="I5629" s="143" t="s">
        <v>4467</v>
      </c>
      <c r="J5629" s="184">
        <f>IF(F5629="USD", E5629, E5629 * IFERROR(VLOOKUP(F5629, EXCHANGE_RATE!A:B, 2, FALSE), "Currency not found"))</f>
        <v>2.65</v>
      </c>
      <c r="K5629" s="184">
        <f t="shared" si="503"/>
        <v>2.65</v>
      </c>
      <c r="L5629" s="184">
        <f>IF(C5629="MTS", B5629, B5629 * IFERROR(VLOOKUP(C5629, 'QTY_CONVERSIONS '!A:B, 2, FALSE), "Units not  found"))</f>
        <v>1E-3</v>
      </c>
      <c r="M5629" s="185">
        <f t="shared" si="504"/>
        <v>2.65</v>
      </c>
      <c r="N5629" s="143" t="str">
        <f>IFERROR(VLOOKUP(D5629, Product_Category!A:B, 2, FALSE), "Uncategorized")</f>
        <v>MCC</v>
      </c>
      <c r="O5629" s="186">
        <f t="shared" si="502"/>
        <v>2650</v>
      </c>
      <c r="P5629" s="185">
        <f t="shared" si="505"/>
        <v>2.65</v>
      </c>
      <c r="Q5629" s="143">
        <v>2024</v>
      </c>
      <c r="R5629" s="143" t="str">
        <f>IFERROR(VLOOKUP(G5629,'SOURCE COMPANY'!A:B, 2, FALSE), "")</f>
        <v>NITIKA PHARMA</v>
      </c>
      <c r="S5629" s="143" t="str">
        <f>IFERROR(VLOOKUP(H5629,'CUSTOMER NAME'!A:B, 2, FALSE), "")</f>
        <v>TO THE ORDER OF</v>
      </c>
    </row>
    <row r="5630" spans="1:19">
      <c r="A5630" s="264" t="s">
        <v>1012</v>
      </c>
      <c r="B5630" s="265">
        <v>1</v>
      </c>
      <c r="C5630" s="265" t="s">
        <v>7</v>
      </c>
      <c r="D5630" s="265" t="s">
        <v>4256</v>
      </c>
      <c r="E5630" s="265">
        <v>3.85</v>
      </c>
      <c r="F5630" s="265" t="s">
        <v>9</v>
      </c>
      <c r="G5630" s="265" t="s">
        <v>4294</v>
      </c>
      <c r="H5630" s="266" t="s">
        <v>4277</v>
      </c>
      <c r="I5630" s="143" t="s">
        <v>4467</v>
      </c>
      <c r="J5630" s="184">
        <f>IF(F5630="USD", E5630, E5630 * IFERROR(VLOOKUP(F5630, EXCHANGE_RATE!A:B, 2, FALSE), "Currency not found"))</f>
        <v>3.85</v>
      </c>
      <c r="K5630" s="184">
        <f t="shared" si="503"/>
        <v>3.85</v>
      </c>
      <c r="L5630" s="184">
        <f>IF(C5630="MTS", B5630, B5630 * IFERROR(VLOOKUP(C5630, 'QTY_CONVERSIONS '!A:B, 2, FALSE), "Units not  found"))</f>
        <v>1E-3</v>
      </c>
      <c r="M5630" s="185">
        <f t="shared" si="504"/>
        <v>3.85</v>
      </c>
      <c r="N5630" s="143" t="str">
        <f>IFERROR(VLOOKUP(D5630, Product_Category!A:B, 2, FALSE), "Uncategorized")</f>
        <v>MCC</v>
      </c>
      <c r="O5630" s="186">
        <f t="shared" si="502"/>
        <v>3850</v>
      </c>
      <c r="P5630" s="185">
        <f t="shared" si="505"/>
        <v>3.85</v>
      </c>
      <c r="Q5630" s="143">
        <v>2024</v>
      </c>
      <c r="R5630" s="143" t="str">
        <f>IFERROR(VLOOKUP(G5630,'SOURCE COMPANY'!A:B, 2, FALSE), "")</f>
        <v>NITIKA PHARMA</v>
      </c>
      <c r="S5630" s="143" t="str">
        <f>IFERROR(VLOOKUP(H5630,'CUSTOMER NAME'!A:B, 2, FALSE), "")</f>
        <v>TO THE ORDER OF</v>
      </c>
    </row>
    <row r="5631" spans="1:19">
      <c r="A5631" s="264" t="s">
        <v>1012</v>
      </c>
      <c r="B5631" s="265">
        <v>1</v>
      </c>
      <c r="C5631" s="265" t="s">
        <v>7</v>
      </c>
      <c r="D5631" s="265" t="s">
        <v>4257</v>
      </c>
      <c r="E5631" s="265">
        <v>3.68</v>
      </c>
      <c r="F5631" s="265" t="s">
        <v>9</v>
      </c>
      <c r="G5631" s="265" t="s">
        <v>4294</v>
      </c>
      <c r="H5631" s="266" t="s">
        <v>4277</v>
      </c>
      <c r="I5631" s="143" t="s">
        <v>4467</v>
      </c>
      <c r="J5631" s="184">
        <f>IF(F5631="USD", E5631, E5631 * IFERROR(VLOOKUP(F5631, EXCHANGE_RATE!A:B, 2, FALSE), "Currency not found"))</f>
        <v>3.68</v>
      </c>
      <c r="K5631" s="184">
        <f t="shared" si="503"/>
        <v>3.68</v>
      </c>
      <c r="L5631" s="184">
        <f>IF(C5631="MTS", B5631, B5631 * IFERROR(VLOOKUP(C5631, 'QTY_CONVERSIONS '!A:B, 2, FALSE), "Units not  found"))</f>
        <v>1E-3</v>
      </c>
      <c r="M5631" s="185">
        <f t="shared" si="504"/>
        <v>3.68</v>
      </c>
      <c r="N5631" s="143" t="str">
        <f>IFERROR(VLOOKUP(D5631, Product_Category!A:B, 2, FALSE), "Uncategorized")</f>
        <v>MCC</v>
      </c>
      <c r="O5631" s="186">
        <f t="shared" si="502"/>
        <v>3680</v>
      </c>
      <c r="P5631" s="185">
        <f t="shared" si="505"/>
        <v>3.68</v>
      </c>
      <c r="Q5631" s="143">
        <v>2024</v>
      </c>
      <c r="R5631" s="143" t="str">
        <f>IFERROR(VLOOKUP(G5631,'SOURCE COMPANY'!A:B, 2, FALSE), "")</f>
        <v>NITIKA PHARMA</v>
      </c>
      <c r="S5631" s="143" t="str">
        <f>IFERROR(VLOOKUP(H5631,'CUSTOMER NAME'!A:B, 2, FALSE), "")</f>
        <v>TO THE ORDER OF</v>
      </c>
    </row>
    <row r="5632" spans="1:19">
      <c r="A5632" s="267" t="s">
        <v>1012</v>
      </c>
      <c r="B5632" s="268">
        <v>1</v>
      </c>
      <c r="C5632" s="268" t="s">
        <v>7</v>
      </c>
      <c r="D5632" s="268" t="s">
        <v>4258</v>
      </c>
      <c r="E5632" s="268">
        <v>3.51</v>
      </c>
      <c r="F5632" s="268" t="s">
        <v>9</v>
      </c>
      <c r="G5632" s="268" t="s">
        <v>4294</v>
      </c>
      <c r="H5632" s="269" t="s">
        <v>4277</v>
      </c>
      <c r="I5632" s="143" t="s">
        <v>4467</v>
      </c>
      <c r="J5632" s="184">
        <f>IF(F5632="USD", E5632, E5632 * IFERROR(VLOOKUP(F5632, EXCHANGE_RATE!A:B, 2, FALSE), "Currency not found"))</f>
        <v>3.51</v>
      </c>
      <c r="K5632" s="184">
        <f t="shared" si="503"/>
        <v>3.51</v>
      </c>
      <c r="L5632" s="184">
        <f>IF(C5632="MTS", B5632, B5632 * IFERROR(VLOOKUP(C5632, 'QTY_CONVERSIONS '!A:B, 2, FALSE), "Units not  found"))</f>
        <v>1E-3</v>
      </c>
      <c r="M5632" s="185">
        <f t="shared" si="504"/>
        <v>3.51</v>
      </c>
      <c r="N5632" s="143" t="str">
        <f>IFERROR(VLOOKUP(D5632, Product_Category!A:B, 2, FALSE), "Uncategorized")</f>
        <v>MCC</v>
      </c>
      <c r="O5632" s="186">
        <f t="shared" si="502"/>
        <v>3510</v>
      </c>
      <c r="P5632" s="185">
        <f t="shared" si="505"/>
        <v>3.5100000000000002</v>
      </c>
      <c r="Q5632" s="143">
        <v>2024</v>
      </c>
      <c r="R5632" s="143" t="str">
        <f>IFERROR(VLOOKUP(G5632,'SOURCE COMPANY'!A:B, 2, FALSE), "")</f>
        <v>NITIKA PHARMA</v>
      </c>
      <c r="S5632" s="143" t="str">
        <f>IFERROR(VLOOKUP(H5632,'CUSTOMER NAME'!A:B, 2, FALSE), "")</f>
        <v>TO THE ORDER OF</v>
      </c>
    </row>
    <row r="5633" spans="1:19">
      <c r="A5633" s="264" t="s">
        <v>1018</v>
      </c>
      <c r="B5633" s="265">
        <v>1200</v>
      </c>
      <c r="C5633" s="265" t="s">
        <v>7</v>
      </c>
      <c r="D5633" s="265" t="s">
        <v>798</v>
      </c>
      <c r="E5633" s="265">
        <v>0.5</v>
      </c>
      <c r="F5633" s="265" t="s">
        <v>9</v>
      </c>
      <c r="G5633" s="265" t="s">
        <v>4425</v>
      </c>
      <c r="H5633" s="266" t="s">
        <v>4277</v>
      </c>
      <c r="I5633" s="143" t="s">
        <v>4467</v>
      </c>
      <c r="J5633" s="184">
        <f>IF(F5633="USD", E5633, E5633 * IFERROR(VLOOKUP(F5633, EXCHANGE_RATE!A:B, 2, FALSE), "Currency not found"))</f>
        <v>0.5</v>
      </c>
      <c r="K5633" s="184">
        <f t="shared" si="503"/>
        <v>0.5</v>
      </c>
      <c r="L5633" s="184">
        <f>IF(C5633="MTS", B5633, B5633 * IFERROR(VLOOKUP(C5633, 'QTY_CONVERSIONS '!A:B, 2, FALSE), "Units not  found"))</f>
        <v>1.2</v>
      </c>
      <c r="M5633" s="185">
        <f t="shared" si="504"/>
        <v>600</v>
      </c>
      <c r="N5633" s="143" t="str">
        <f>IFERROR(VLOOKUP(D5633, Product_Category!A:B, 2, FALSE), "Uncategorized")</f>
        <v>CMC</v>
      </c>
      <c r="O5633" s="186">
        <f t="shared" si="502"/>
        <v>500</v>
      </c>
      <c r="P5633" s="185">
        <f t="shared" si="505"/>
        <v>600</v>
      </c>
      <c r="Q5633" s="143">
        <v>2024</v>
      </c>
      <c r="R5633" s="143" t="str">
        <f>IFERROR(VLOOKUP(G5633,'SOURCE COMPANY'!A:B, 2, FALSE), "")</f>
        <v>Vimal Intertrade</v>
      </c>
      <c r="S5633" s="143" t="str">
        <f>IFERROR(VLOOKUP(H5633,'CUSTOMER NAME'!A:B, 2, FALSE), "")</f>
        <v>TO THE ORDER OF</v>
      </c>
    </row>
    <row r="5634" spans="1:19">
      <c r="A5634" s="267" t="s">
        <v>1018</v>
      </c>
      <c r="B5634" s="268">
        <v>12</v>
      </c>
      <c r="C5634" s="268" t="s">
        <v>7</v>
      </c>
      <c r="D5634" s="268" t="s">
        <v>3014</v>
      </c>
      <c r="E5634" s="268">
        <v>2.89</v>
      </c>
      <c r="F5634" s="268" t="s">
        <v>9</v>
      </c>
      <c r="G5634" s="268" t="s">
        <v>4426</v>
      </c>
      <c r="H5634" s="269" t="s">
        <v>4277</v>
      </c>
      <c r="I5634" s="143" t="s">
        <v>4467</v>
      </c>
      <c r="J5634" s="184">
        <f>IF(F5634="USD", E5634, E5634 * IFERROR(VLOOKUP(F5634, EXCHANGE_RATE!A:B, 2, FALSE), "Currency not found"))</f>
        <v>2.89</v>
      </c>
      <c r="K5634" s="184">
        <f t="shared" si="503"/>
        <v>2.89</v>
      </c>
      <c r="L5634" s="184">
        <f>IF(C5634="MTS", B5634, B5634 * IFERROR(VLOOKUP(C5634, 'QTY_CONVERSIONS '!A:B, 2, FALSE), "Units not  found"))</f>
        <v>1.2E-2</v>
      </c>
      <c r="M5634" s="185">
        <f t="shared" si="504"/>
        <v>34.68</v>
      </c>
      <c r="N5634" s="143" t="str">
        <f>IFERROR(VLOOKUP(D5634, Product_Category!A:B, 2, FALSE), "Uncategorized")</f>
        <v>CMC</v>
      </c>
      <c r="O5634" s="186">
        <f t="shared" si="502"/>
        <v>2890</v>
      </c>
      <c r="P5634" s="185">
        <f t="shared" si="505"/>
        <v>34.68</v>
      </c>
      <c r="Q5634" s="143">
        <v>2024</v>
      </c>
      <c r="R5634" s="143" t="str">
        <f>IFERROR(VLOOKUP(G5634,'SOURCE COMPANY'!A:B, 2, FALSE), "")</f>
        <v>Anmol Chemicals</v>
      </c>
      <c r="S5634" s="143" t="str">
        <f>IFERROR(VLOOKUP(H5634,'CUSTOMER NAME'!A:B, 2, FALSE), "")</f>
        <v>TO THE ORDER OF</v>
      </c>
    </row>
    <row r="5635" spans="1:19">
      <c r="A5635" s="270" t="s">
        <v>484</v>
      </c>
      <c r="B5635" s="271">
        <v>1</v>
      </c>
      <c r="C5635" s="271" t="s">
        <v>7</v>
      </c>
      <c r="D5635" s="271" t="s">
        <v>798</v>
      </c>
      <c r="E5635" s="271">
        <v>19.13</v>
      </c>
      <c r="F5635" s="271" t="s">
        <v>9</v>
      </c>
      <c r="G5635" s="271" t="s">
        <v>4427</v>
      </c>
      <c r="H5635" s="272" t="s">
        <v>4368</v>
      </c>
      <c r="I5635" s="143" t="s">
        <v>4467</v>
      </c>
      <c r="J5635" s="184">
        <f>IF(F5635="USD", E5635, E5635 * IFERROR(VLOOKUP(F5635, EXCHANGE_RATE!A:B, 2, FALSE), "Currency not found"))</f>
        <v>19.13</v>
      </c>
      <c r="K5635" s="184">
        <f t="shared" si="503"/>
        <v>19.13</v>
      </c>
      <c r="L5635" s="184">
        <f>IF(C5635="MTS", B5635, B5635 * IFERROR(VLOOKUP(C5635, 'QTY_CONVERSIONS '!A:B, 2, FALSE), "Units not  found"))</f>
        <v>1E-3</v>
      </c>
      <c r="M5635" s="185">
        <f t="shared" si="504"/>
        <v>19.13</v>
      </c>
      <c r="N5635" s="143" t="str">
        <f>IFERROR(VLOOKUP(D5635, Product_Category!A:B, 2, FALSE), "Uncategorized")</f>
        <v>CMC</v>
      </c>
      <c r="O5635" s="186">
        <f t="shared" ref="O5635:O5698" si="506">K5635*1000</f>
        <v>19130</v>
      </c>
      <c r="P5635" s="185">
        <f t="shared" si="505"/>
        <v>19.13</v>
      </c>
      <c r="Q5635" s="143">
        <v>2024</v>
      </c>
      <c r="R5635" s="143" t="str">
        <f>IFERROR(VLOOKUP(G5635,'SOURCE COMPANY'!A:B, 2, FALSE), "")</f>
        <v>HIMEDIA LABS</v>
      </c>
      <c r="S5635" s="143" t="str">
        <f>IFERROR(VLOOKUP(H5635,'CUSTOMER NAME'!A:B, 2, FALSE), "")</f>
        <v>Biogain Remedies</v>
      </c>
    </row>
    <row r="5636" spans="1:19">
      <c r="A5636" s="264" t="s">
        <v>1019</v>
      </c>
      <c r="B5636" s="265">
        <v>7000</v>
      </c>
      <c r="C5636" s="265" t="s">
        <v>7</v>
      </c>
      <c r="D5636" s="265" t="s">
        <v>3897</v>
      </c>
      <c r="E5636" s="265">
        <v>8.75</v>
      </c>
      <c r="F5636" s="265" t="s">
        <v>9</v>
      </c>
      <c r="G5636" s="265" t="s">
        <v>4053</v>
      </c>
      <c r="H5636" s="266" t="s">
        <v>4052</v>
      </c>
      <c r="I5636" s="143" t="s">
        <v>4467</v>
      </c>
      <c r="J5636" s="184">
        <f>IF(F5636="USD", E5636, E5636 * IFERROR(VLOOKUP(F5636, EXCHANGE_RATE!A:B, 2, FALSE), "Currency not found"))</f>
        <v>8.75</v>
      </c>
      <c r="K5636" s="184">
        <f t="shared" si="503"/>
        <v>8.75</v>
      </c>
      <c r="L5636" s="184">
        <f>IF(C5636="MTS", B5636, B5636 * IFERROR(VLOOKUP(C5636, 'QTY_CONVERSIONS '!A:B, 2, FALSE), "Units not  found"))</f>
        <v>7</v>
      </c>
      <c r="M5636" s="185">
        <f t="shared" si="504"/>
        <v>61250</v>
      </c>
      <c r="N5636" s="143" t="str">
        <f>IFERROR(VLOOKUP(D5636, Product_Category!A:B, 2, FALSE), "Uncategorized")</f>
        <v>CROSCARMELLOSE SODIUM</v>
      </c>
      <c r="O5636" s="186">
        <f t="shared" si="506"/>
        <v>8750</v>
      </c>
      <c r="P5636" s="185">
        <f t="shared" si="505"/>
        <v>61250</v>
      </c>
      <c r="Q5636" s="143">
        <v>2024</v>
      </c>
      <c r="R5636" s="143" t="str">
        <f>IFERROR(VLOOKUP(G5636,'SOURCE COMPANY'!A:B, 2, FALSE), "")</f>
        <v>JRS PHARMA</v>
      </c>
      <c r="S5636" s="143" t="str">
        <f>IFERROR(VLOOKUP(H5636,'CUSTOMER NAME'!A:B, 2, FALSE), "")</f>
        <v>RETTENMAIER</v>
      </c>
    </row>
    <row r="5637" spans="1:19">
      <c r="A5637" s="264" t="s">
        <v>1019</v>
      </c>
      <c r="B5637" s="265">
        <v>5600.0000000000009</v>
      </c>
      <c r="C5637" s="265" t="s">
        <v>7</v>
      </c>
      <c r="D5637" s="265" t="s">
        <v>4231</v>
      </c>
      <c r="E5637" s="265">
        <v>2.73</v>
      </c>
      <c r="F5637" s="265" t="s">
        <v>9</v>
      </c>
      <c r="G5637" s="265" t="s">
        <v>4053</v>
      </c>
      <c r="H5637" s="266" t="s">
        <v>4052</v>
      </c>
      <c r="I5637" s="143" t="s">
        <v>4467</v>
      </c>
      <c r="J5637" s="184">
        <f>IF(F5637="USD", E5637, E5637 * IFERROR(VLOOKUP(F5637, EXCHANGE_RATE!A:B, 2, FALSE), "Currency not found"))</f>
        <v>2.73</v>
      </c>
      <c r="K5637" s="184">
        <f t="shared" si="503"/>
        <v>2.73</v>
      </c>
      <c r="L5637" s="184">
        <f>IF(C5637="MTS", B5637, B5637 * IFERROR(VLOOKUP(C5637, 'QTY_CONVERSIONS '!A:B, 2, FALSE), "Units not  found"))</f>
        <v>5.6000000000000014</v>
      </c>
      <c r="M5637" s="185">
        <f t="shared" si="504"/>
        <v>15288.000000000002</v>
      </c>
      <c r="N5637" s="143" t="str">
        <f>IFERROR(VLOOKUP(D5637, Product_Category!A:B, 2, FALSE), "Uncategorized")</f>
        <v>MCC</v>
      </c>
      <c r="O5637" s="186">
        <f t="shared" si="506"/>
        <v>2730</v>
      </c>
      <c r="P5637" s="185">
        <f t="shared" si="505"/>
        <v>15288.000000000004</v>
      </c>
      <c r="Q5637" s="143">
        <v>2024</v>
      </c>
      <c r="R5637" s="143" t="str">
        <f>IFERROR(VLOOKUP(G5637,'SOURCE COMPANY'!A:B, 2, FALSE), "")</f>
        <v>JRS PHARMA</v>
      </c>
      <c r="S5637" s="143" t="str">
        <f>IFERROR(VLOOKUP(H5637,'CUSTOMER NAME'!A:B, 2, FALSE), "")</f>
        <v>RETTENMAIER</v>
      </c>
    </row>
    <row r="5638" spans="1:19">
      <c r="A5638" s="264" t="s">
        <v>1019</v>
      </c>
      <c r="B5638" s="265">
        <v>6800.0000000000009</v>
      </c>
      <c r="C5638" s="265" t="s">
        <v>7</v>
      </c>
      <c r="D5638" s="265" t="s">
        <v>4231</v>
      </c>
      <c r="E5638" s="265">
        <v>2.73</v>
      </c>
      <c r="F5638" s="265" t="s">
        <v>9</v>
      </c>
      <c r="G5638" s="265" t="s">
        <v>4053</v>
      </c>
      <c r="H5638" s="266" t="s">
        <v>4052</v>
      </c>
      <c r="I5638" s="143" t="s">
        <v>4467</v>
      </c>
      <c r="J5638" s="184">
        <f>IF(F5638="USD", E5638, E5638 * IFERROR(VLOOKUP(F5638, EXCHANGE_RATE!A:B, 2, FALSE), "Currency not found"))</f>
        <v>2.73</v>
      </c>
      <c r="K5638" s="184">
        <f t="shared" si="503"/>
        <v>2.73</v>
      </c>
      <c r="L5638" s="184">
        <f>IF(C5638="MTS", B5638, B5638 * IFERROR(VLOOKUP(C5638, 'QTY_CONVERSIONS '!A:B, 2, FALSE), "Units not  found"))</f>
        <v>6.8000000000000007</v>
      </c>
      <c r="M5638" s="185">
        <f t="shared" si="504"/>
        <v>18564.000000000004</v>
      </c>
      <c r="N5638" s="143" t="str">
        <f>IFERROR(VLOOKUP(D5638, Product_Category!A:B, 2, FALSE), "Uncategorized")</f>
        <v>MCC</v>
      </c>
      <c r="O5638" s="186">
        <f t="shared" si="506"/>
        <v>2730</v>
      </c>
      <c r="P5638" s="185">
        <f t="shared" si="505"/>
        <v>18564.000000000004</v>
      </c>
      <c r="Q5638" s="143">
        <v>2024</v>
      </c>
      <c r="R5638" s="143" t="str">
        <f>IFERROR(VLOOKUP(G5638,'SOURCE COMPANY'!A:B, 2, FALSE), "")</f>
        <v>JRS PHARMA</v>
      </c>
      <c r="S5638" s="143" t="str">
        <f>IFERROR(VLOOKUP(H5638,'CUSTOMER NAME'!A:B, 2, FALSE), "")</f>
        <v>RETTENMAIER</v>
      </c>
    </row>
    <row r="5639" spans="1:19">
      <c r="A5639" s="264" t="s">
        <v>1019</v>
      </c>
      <c r="B5639" s="265">
        <v>7600</v>
      </c>
      <c r="C5639" s="265" t="s">
        <v>7</v>
      </c>
      <c r="D5639" s="265" t="s">
        <v>4231</v>
      </c>
      <c r="E5639" s="265">
        <v>2.73</v>
      </c>
      <c r="F5639" s="265" t="s">
        <v>9</v>
      </c>
      <c r="G5639" s="265" t="s">
        <v>4053</v>
      </c>
      <c r="H5639" s="266" t="s">
        <v>4052</v>
      </c>
      <c r="I5639" s="143" t="s">
        <v>4467</v>
      </c>
      <c r="J5639" s="184">
        <f>IF(F5639="USD", E5639, E5639 * IFERROR(VLOOKUP(F5639, EXCHANGE_RATE!A:B, 2, FALSE), "Currency not found"))</f>
        <v>2.73</v>
      </c>
      <c r="K5639" s="184">
        <f t="shared" si="503"/>
        <v>2.73</v>
      </c>
      <c r="L5639" s="184">
        <f>IF(C5639="MTS", B5639, B5639 * IFERROR(VLOOKUP(C5639, 'QTY_CONVERSIONS '!A:B, 2, FALSE), "Units not  found"))</f>
        <v>7.6000000000000005</v>
      </c>
      <c r="M5639" s="185">
        <f t="shared" si="504"/>
        <v>20748</v>
      </c>
      <c r="N5639" s="143" t="str">
        <f>IFERROR(VLOOKUP(D5639, Product_Category!A:B, 2, FALSE), "Uncategorized")</f>
        <v>MCC</v>
      </c>
      <c r="O5639" s="186">
        <f t="shared" si="506"/>
        <v>2730</v>
      </c>
      <c r="P5639" s="185">
        <f t="shared" si="505"/>
        <v>20748</v>
      </c>
      <c r="Q5639" s="143">
        <v>2024</v>
      </c>
      <c r="R5639" s="143" t="str">
        <f>IFERROR(VLOOKUP(G5639,'SOURCE COMPANY'!A:B, 2, FALSE), "")</f>
        <v>JRS PHARMA</v>
      </c>
      <c r="S5639" s="143" t="str">
        <f>IFERROR(VLOOKUP(H5639,'CUSTOMER NAME'!A:B, 2, FALSE), "")</f>
        <v>RETTENMAIER</v>
      </c>
    </row>
    <row r="5640" spans="1:19">
      <c r="A5640" s="264" t="s">
        <v>1019</v>
      </c>
      <c r="B5640" s="265">
        <v>3000</v>
      </c>
      <c r="C5640" s="265" t="s">
        <v>7</v>
      </c>
      <c r="D5640" s="265" t="s">
        <v>4231</v>
      </c>
      <c r="E5640" s="265">
        <v>2.78</v>
      </c>
      <c r="F5640" s="265" t="s">
        <v>9</v>
      </c>
      <c r="G5640" s="265" t="s">
        <v>4053</v>
      </c>
      <c r="H5640" s="266" t="s">
        <v>4052</v>
      </c>
      <c r="I5640" s="143" t="s">
        <v>4467</v>
      </c>
      <c r="J5640" s="184">
        <f>IF(F5640="USD", E5640, E5640 * IFERROR(VLOOKUP(F5640, EXCHANGE_RATE!A:B, 2, FALSE), "Currency not found"))</f>
        <v>2.78</v>
      </c>
      <c r="K5640" s="184">
        <f t="shared" si="503"/>
        <v>2.78</v>
      </c>
      <c r="L5640" s="184">
        <f>IF(C5640="MTS", B5640, B5640 * IFERROR(VLOOKUP(C5640, 'QTY_CONVERSIONS '!A:B, 2, FALSE), "Units not  found"))</f>
        <v>3</v>
      </c>
      <c r="M5640" s="185">
        <f t="shared" si="504"/>
        <v>8340</v>
      </c>
      <c r="N5640" s="143" t="str">
        <f>IFERROR(VLOOKUP(D5640, Product_Category!A:B, 2, FALSE), "Uncategorized")</f>
        <v>MCC</v>
      </c>
      <c r="O5640" s="186">
        <f t="shared" si="506"/>
        <v>2780</v>
      </c>
      <c r="P5640" s="185">
        <f t="shared" si="505"/>
        <v>8340</v>
      </c>
      <c r="Q5640" s="143">
        <v>2024</v>
      </c>
      <c r="R5640" s="143" t="str">
        <f>IFERROR(VLOOKUP(G5640,'SOURCE COMPANY'!A:B, 2, FALSE), "")</f>
        <v>JRS PHARMA</v>
      </c>
      <c r="S5640" s="143" t="str">
        <f>IFERROR(VLOOKUP(H5640,'CUSTOMER NAME'!A:B, 2, FALSE), "")</f>
        <v>RETTENMAIER</v>
      </c>
    </row>
    <row r="5641" spans="1:19">
      <c r="A5641" s="267" t="s">
        <v>1019</v>
      </c>
      <c r="B5641" s="268">
        <v>2500</v>
      </c>
      <c r="C5641" s="268" t="s">
        <v>7</v>
      </c>
      <c r="D5641" s="268" t="s">
        <v>910</v>
      </c>
      <c r="E5641" s="268">
        <v>2.8</v>
      </c>
      <c r="F5641" s="268" t="s">
        <v>9</v>
      </c>
      <c r="G5641" s="268" t="s">
        <v>4323</v>
      </c>
      <c r="H5641" s="269" t="s">
        <v>4277</v>
      </c>
      <c r="I5641" s="143" t="s">
        <v>4467</v>
      </c>
      <c r="J5641" s="184">
        <f>IF(F5641="USD", E5641, E5641 * IFERROR(VLOOKUP(F5641, EXCHANGE_RATE!A:B, 2, FALSE), "Currency not found"))</f>
        <v>2.8</v>
      </c>
      <c r="K5641" s="184">
        <f t="shared" ref="K5641:K5704" si="507">ROUNDUP(J5641,2)</f>
        <v>2.8</v>
      </c>
      <c r="L5641" s="184">
        <f>IF(C5641="MTS", B5641, B5641 * IFERROR(VLOOKUP(C5641, 'QTY_CONVERSIONS '!A:B, 2, FALSE), "Units not  found"))</f>
        <v>2.5</v>
      </c>
      <c r="M5641" s="185">
        <f t="shared" si="504"/>
        <v>7000</v>
      </c>
      <c r="N5641" s="143" t="str">
        <f>IFERROR(VLOOKUP(D5641, Product_Category!A:B, 2, FALSE), "Uncategorized")</f>
        <v>MAGNESIUM STEARATE</v>
      </c>
      <c r="O5641" s="186">
        <f t="shared" si="506"/>
        <v>2800</v>
      </c>
      <c r="P5641" s="185">
        <f t="shared" si="505"/>
        <v>7000</v>
      </c>
      <c r="Q5641" s="143">
        <v>2024</v>
      </c>
      <c r="R5641" s="143" t="str">
        <f>IFERROR(VLOOKUP(G5641,'SOURCE COMPANY'!A:B, 2, FALSE), "")</f>
        <v>SUDEEP PHARMA</v>
      </c>
      <c r="S5641" s="143" t="str">
        <f>IFERROR(VLOOKUP(H5641,'CUSTOMER NAME'!A:B, 2, FALSE), "")</f>
        <v>TO THE ORDER OF</v>
      </c>
    </row>
    <row r="5642" spans="1:19">
      <c r="A5642" s="264" t="s">
        <v>1329</v>
      </c>
      <c r="B5642" s="265">
        <v>25</v>
      </c>
      <c r="C5642" s="265" t="s">
        <v>7</v>
      </c>
      <c r="D5642" s="265" t="s">
        <v>798</v>
      </c>
      <c r="E5642" s="265">
        <v>49.5</v>
      </c>
      <c r="F5642" s="265" t="s">
        <v>9</v>
      </c>
      <c r="G5642" s="265" t="s">
        <v>4355</v>
      </c>
      <c r="H5642" s="266" t="s">
        <v>4428</v>
      </c>
      <c r="I5642" s="143" t="s">
        <v>4467</v>
      </c>
      <c r="J5642" s="184">
        <f>IF(F5642="USD", E5642, E5642 * IFERROR(VLOOKUP(F5642, EXCHANGE_RATE!A:B, 2, FALSE), "Currency not found"))</f>
        <v>49.5</v>
      </c>
      <c r="K5642" s="184">
        <f t="shared" si="507"/>
        <v>49.5</v>
      </c>
      <c r="L5642" s="184">
        <f>IF(C5642="MTS", B5642, B5642 * IFERROR(VLOOKUP(C5642, 'QTY_CONVERSIONS '!A:B, 2, FALSE), "Units not  found"))</f>
        <v>2.5000000000000001E-2</v>
      </c>
      <c r="M5642" s="185">
        <f t="shared" si="504"/>
        <v>1237.5</v>
      </c>
      <c r="N5642" s="143" t="str">
        <f>IFERROR(VLOOKUP(D5642, Product_Category!A:B, 2, FALSE), "Uncategorized")</f>
        <v>CMC</v>
      </c>
      <c r="O5642" s="186">
        <f t="shared" si="506"/>
        <v>49500</v>
      </c>
      <c r="P5642" s="185">
        <f t="shared" si="505"/>
        <v>1237.5</v>
      </c>
      <c r="Q5642" s="143">
        <v>2024</v>
      </c>
      <c r="R5642" s="143" t="str">
        <f>IFERROR(VLOOKUP(G5642,'SOURCE COMPANY'!A:B, 2, FALSE), "")</f>
        <v>PATEL CHEM</v>
      </c>
      <c r="S5642" s="143" t="str">
        <f>IFERROR(VLOOKUP(H5642,'CUSTOMER NAME'!A:B, 2, FALSE), "")</f>
        <v>HANSBIOMED INC</v>
      </c>
    </row>
    <row r="5643" spans="1:19">
      <c r="A5643" s="264" t="s">
        <v>1329</v>
      </c>
      <c r="B5643" s="265">
        <v>2000</v>
      </c>
      <c r="C5643" s="265" t="s">
        <v>7</v>
      </c>
      <c r="D5643" s="265" t="s">
        <v>3897</v>
      </c>
      <c r="E5643" s="265">
        <v>10.65</v>
      </c>
      <c r="F5643" s="265" t="s">
        <v>9</v>
      </c>
      <c r="G5643" s="265" t="s">
        <v>4053</v>
      </c>
      <c r="H5643" s="266" t="s">
        <v>4052</v>
      </c>
      <c r="I5643" s="143" t="s">
        <v>4467</v>
      </c>
      <c r="J5643" s="184">
        <f>IF(F5643="USD", E5643, E5643 * IFERROR(VLOOKUP(F5643, EXCHANGE_RATE!A:B, 2, FALSE), "Currency not found"))</f>
        <v>10.65</v>
      </c>
      <c r="K5643" s="184">
        <f t="shared" si="507"/>
        <v>10.65</v>
      </c>
      <c r="L5643" s="184">
        <f>IF(C5643="MTS", B5643, B5643 * IFERROR(VLOOKUP(C5643, 'QTY_CONVERSIONS '!A:B, 2, FALSE), "Units not  found"))</f>
        <v>2</v>
      </c>
      <c r="M5643" s="185">
        <f t="shared" si="504"/>
        <v>21300</v>
      </c>
      <c r="N5643" s="143" t="str">
        <f>IFERROR(VLOOKUP(D5643, Product_Category!A:B, 2, FALSE), "Uncategorized")</f>
        <v>CROSCARMELLOSE SODIUM</v>
      </c>
      <c r="O5643" s="186">
        <f t="shared" si="506"/>
        <v>10650</v>
      </c>
      <c r="P5643" s="185">
        <f t="shared" si="505"/>
        <v>21300</v>
      </c>
      <c r="Q5643" s="143">
        <v>2024</v>
      </c>
      <c r="R5643" s="143" t="str">
        <f>IFERROR(VLOOKUP(G5643,'SOURCE COMPANY'!A:B, 2, FALSE), "")</f>
        <v>JRS PHARMA</v>
      </c>
      <c r="S5643" s="143" t="str">
        <f>IFERROR(VLOOKUP(H5643,'CUSTOMER NAME'!A:B, 2, FALSE), "")</f>
        <v>RETTENMAIER</v>
      </c>
    </row>
    <row r="5644" spans="1:19">
      <c r="A5644" s="264" t="s">
        <v>1329</v>
      </c>
      <c r="B5644" s="265">
        <v>18000</v>
      </c>
      <c r="C5644" s="265" t="s">
        <v>7</v>
      </c>
      <c r="D5644" s="265" t="s">
        <v>4239</v>
      </c>
      <c r="E5644" s="265">
        <v>3</v>
      </c>
      <c r="F5644" s="265" t="s">
        <v>1718</v>
      </c>
      <c r="G5644" s="265" t="s">
        <v>4138</v>
      </c>
      <c r="H5644" s="266" t="s">
        <v>4429</v>
      </c>
      <c r="I5644" s="143" t="s">
        <v>4467</v>
      </c>
      <c r="J5644" s="184">
        <f>IF(F5644="USD", E5644, E5644 * IFERROR(VLOOKUP(F5644, EXCHANGE_RATE!A:B, 2, FALSE), "Currency not found"))</f>
        <v>3.21</v>
      </c>
      <c r="K5644" s="184">
        <f t="shared" si="507"/>
        <v>3.21</v>
      </c>
      <c r="L5644" s="184">
        <f>IF(C5644="MTS", B5644, B5644 * IFERROR(VLOOKUP(C5644, 'QTY_CONVERSIONS '!A:B, 2, FALSE), "Units not  found"))</f>
        <v>18</v>
      </c>
      <c r="M5644" s="185">
        <f t="shared" si="504"/>
        <v>57780</v>
      </c>
      <c r="N5644" s="143" t="str">
        <f>IFERROR(VLOOKUP(D5644, Product_Category!A:B, 2, FALSE), "Uncategorized")</f>
        <v>MCC</v>
      </c>
      <c r="O5644" s="186">
        <f t="shared" si="506"/>
        <v>3210</v>
      </c>
      <c r="P5644" s="185">
        <f t="shared" si="505"/>
        <v>57780</v>
      </c>
      <c r="Q5644" s="143">
        <v>2024</v>
      </c>
      <c r="R5644" s="143" t="str">
        <f>IFERROR(VLOOKUP(G5644,'SOURCE COMPANY'!A:B, 2, FALSE), "")</f>
        <v>DFE PHARMA</v>
      </c>
      <c r="S5644" s="143" t="str">
        <f>IFERROR(VLOOKUP(H5644,'CUSTOMER NAME'!A:B, 2, FALSE), "")</f>
        <v>SAN II PHARMA</v>
      </c>
    </row>
    <row r="5645" spans="1:19">
      <c r="A5645" s="264" t="s">
        <v>1329</v>
      </c>
      <c r="B5645" s="265">
        <v>25</v>
      </c>
      <c r="C5645" s="265" t="s">
        <v>7</v>
      </c>
      <c r="D5645" s="265" t="s">
        <v>798</v>
      </c>
      <c r="E5645" s="265">
        <v>38</v>
      </c>
      <c r="F5645" s="265" t="s">
        <v>9</v>
      </c>
      <c r="G5645" s="265" t="s">
        <v>4430</v>
      </c>
      <c r="H5645" s="266" t="s">
        <v>4277</v>
      </c>
      <c r="I5645" s="143" t="s">
        <v>4467</v>
      </c>
      <c r="J5645" s="184">
        <f>IF(F5645="USD", E5645, E5645 * IFERROR(VLOOKUP(F5645, EXCHANGE_RATE!A:B, 2, FALSE), "Currency not found"))</f>
        <v>38</v>
      </c>
      <c r="K5645" s="184">
        <f t="shared" si="507"/>
        <v>38</v>
      </c>
      <c r="L5645" s="184">
        <f>IF(C5645="MTS", B5645, B5645 * IFERROR(VLOOKUP(C5645, 'QTY_CONVERSIONS '!A:B, 2, FALSE), "Units not  found"))</f>
        <v>2.5000000000000001E-2</v>
      </c>
      <c r="M5645" s="185">
        <f t="shared" si="504"/>
        <v>950</v>
      </c>
      <c r="N5645" s="143" t="str">
        <f>IFERROR(VLOOKUP(D5645, Product_Category!A:B, 2, FALSE), "Uncategorized")</f>
        <v>CMC</v>
      </c>
      <c r="O5645" s="186">
        <f t="shared" si="506"/>
        <v>38000</v>
      </c>
      <c r="P5645" s="185">
        <f t="shared" si="505"/>
        <v>950</v>
      </c>
      <c r="Q5645" s="143">
        <v>2024</v>
      </c>
      <c r="R5645" s="143" t="str">
        <f>IFERROR(VLOOKUP(G5645,'SOURCE COMPANY'!A:B, 2, FALSE), "")</f>
        <v>Alcon Bio sciences</v>
      </c>
      <c r="S5645" s="143" t="str">
        <f>IFERROR(VLOOKUP(H5645,'CUSTOMER NAME'!A:B, 2, FALSE), "")</f>
        <v>TO THE ORDER OF</v>
      </c>
    </row>
    <row r="5646" spans="1:19">
      <c r="A5646" s="264" t="s">
        <v>1329</v>
      </c>
      <c r="B5646" s="265">
        <v>3000</v>
      </c>
      <c r="C5646" s="265" t="s">
        <v>7</v>
      </c>
      <c r="D5646" s="265" t="s">
        <v>798</v>
      </c>
      <c r="E5646" s="265">
        <v>13.8</v>
      </c>
      <c r="F5646" s="265" t="s">
        <v>9</v>
      </c>
      <c r="G5646" s="265" t="s">
        <v>4355</v>
      </c>
      <c r="H5646" s="266" t="s">
        <v>4277</v>
      </c>
      <c r="I5646" s="143" t="s">
        <v>4467</v>
      </c>
      <c r="J5646" s="184">
        <f>IF(F5646="USD", E5646, E5646 * IFERROR(VLOOKUP(F5646, EXCHANGE_RATE!A:B, 2, FALSE), "Currency not found"))</f>
        <v>13.8</v>
      </c>
      <c r="K5646" s="184">
        <f t="shared" si="507"/>
        <v>13.8</v>
      </c>
      <c r="L5646" s="184">
        <f>IF(C5646="MTS", B5646, B5646 * IFERROR(VLOOKUP(C5646, 'QTY_CONVERSIONS '!A:B, 2, FALSE), "Units not  found"))</f>
        <v>3</v>
      </c>
      <c r="M5646" s="185">
        <f t="shared" si="504"/>
        <v>41400</v>
      </c>
      <c r="N5646" s="143" t="str">
        <f>IFERROR(VLOOKUP(D5646, Product_Category!A:B, 2, FALSE), "Uncategorized")</f>
        <v>CMC</v>
      </c>
      <c r="O5646" s="186">
        <f t="shared" si="506"/>
        <v>13800</v>
      </c>
      <c r="P5646" s="185">
        <f t="shared" si="505"/>
        <v>41400</v>
      </c>
      <c r="Q5646" s="143">
        <v>2024</v>
      </c>
      <c r="R5646" s="143" t="str">
        <f>IFERROR(VLOOKUP(G5646,'SOURCE COMPANY'!A:B, 2, FALSE), "")</f>
        <v>PATEL CHEM</v>
      </c>
      <c r="S5646" s="143" t="str">
        <f>IFERROR(VLOOKUP(H5646,'CUSTOMER NAME'!A:B, 2, FALSE), "")</f>
        <v>TO THE ORDER OF</v>
      </c>
    </row>
    <row r="5647" spans="1:19">
      <c r="A5647" s="267" t="s">
        <v>1329</v>
      </c>
      <c r="B5647" s="268">
        <v>900</v>
      </c>
      <c r="C5647" s="268" t="s">
        <v>7</v>
      </c>
      <c r="D5647" s="268" t="s">
        <v>910</v>
      </c>
      <c r="E5647" s="268">
        <v>2.35</v>
      </c>
      <c r="F5647" s="268" t="s">
        <v>9</v>
      </c>
      <c r="G5647" s="268" t="s">
        <v>4355</v>
      </c>
      <c r="H5647" s="269" t="s">
        <v>4277</v>
      </c>
      <c r="I5647" s="143" t="s">
        <v>4467</v>
      </c>
      <c r="J5647" s="184">
        <f>IF(F5647="USD", E5647, E5647 * IFERROR(VLOOKUP(F5647, EXCHANGE_RATE!A:B, 2, FALSE), "Currency not found"))</f>
        <v>2.35</v>
      </c>
      <c r="K5647" s="184">
        <f t="shared" si="507"/>
        <v>2.35</v>
      </c>
      <c r="L5647" s="184">
        <f>IF(C5647="MTS", B5647, B5647 * IFERROR(VLOOKUP(C5647, 'QTY_CONVERSIONS '!A:B, 2, FALSE), "Units not  found"))</f>
        <v>0.9</v>
      </c>
      <c r="M5647" s="185">
        <f t="shared" si="504"/>
        <v>2115</v>
      </c>
      <c r="N5647" s="143" t="str">
        <f>IFERROR(VLOOKUP(D5647, Product_Category!A:B, 2, FALSE), "Uncategorized")</f>
        <v>MAGNESIUM STEARATE</v>
      </c>
      <c r="O5647" s="186">
        <f t="shared" si="506"/>
        <v>2350</v>
      </c>
      <c r="P5647" s="185">
        <f t="shared" si="505"/>
        <v>2115</v>
      </c>
      <c r="Q5647" s="143">
        <v>2024</v>
      </c>
      <c r="R5647" s="143" t="str">
        <f>IFERROR(VLOOKUP(G5647,'SOURCE COMPANY'!A:B, 2, FALSE), "")</f>
        <v>PATEL CHEM</v>
      </c>
      <c r="S5647" s="143" t="str">
        <f>IFERROR(VLOOKUP(H5647,'CUSTOMER NAME'!A:B, 2, FALSE), "")</f>
        <v>TO THE ORDER OF</v>
      </c>
    </row>
    <row r="5648" spans="1:19">
      <c r="A5648" s="264" t="s">
        <v>281</v>
      </c>
      <c r="B5648" s="265">
        <v>2000</v>
      </c>
      <c r="C5648" s="265" t="s">
        <v>7</v>
      </c>
      <c r="D5648" s="265" t="s">
        <v>910</v>
      </c>
      <c r="E5648" s="265">
        <v>3.35</v>
      </c>
      <c r="F5648" s="265" t="s">
        <v>1718</v>
      </c>
      <c r="G5648" s="265" t="s">
        <v>4323</v>
      </c>
      <c r="H5648" s="266" t="s">
        <v>4277</v>
      </c>
      <c r="I5648" s="143" t="s">
        <v>4467</v>
      </c>
      <c r="J5648" s="184">
        <f>IF(F5648="USD", E5648, E5648 * IFERROR(VLOOKUP(F5648, EXCHANGE_RATE!A:B, 2, FALSE), "Currency not found"))</f>
        <v>3.5845000000000002</v>
      </c>
      <c r="K5648" s="184">
        <f t="shared" si="507"/>
        <v>3.59</v>
      </c>
      <c r="L5648" s="184">
        <f>IF(C5648="MTS", B5648, B5648 * IFERROR(VLOOKUP(C5648, 'QTY_CONVERSIONS '!A:B, 2, FALSE), "Units not  found"))</f>
        <v>2</v>
      </c>
      <c r="M5648" s="185">
        <f t="shared" si="504"/>
        <v>7180</v>
      </c>
      <c r="N5648" s="143" t="str">
        <f>IFERROR(VLOOKUP(D5648, Product_Category!A:B, 2, FALSE), "Uncategorized")</f>
        <v>MAGNESIUM STEARATE</v>
      </c>
      <c r="O5648" s="186">
        <f t="shared" si="506"/>
        <v>3590</v>
      </c>
      <c r="P5648" s="185">
        <f t="shared" si="505"/>
        <v>7180</v>
      </c>
      <c r="Q5648" s="143">
        <v>2024</v>
      </c>
      <c r="R5648" s="143" t="str">
        <f>IFERROR(VLOOKUP(G5648,'SOURCE COMPANY'!A:B, 2, FALSE), "")</f>
        <v>SUDEEP PHARMA</v>
      </c>
      <c r="S5648" s="143" t="str">
        <f>IFERROR(VLOOKUP(H5648,'CUSTOMER NAME'!A:B, 2, FALSE), "")</f>
        <v>TO THE ORDER OF</v>
      </c>
    </row>
    <row r="5649" spans="1:19">
      <c r="A5649" s="264" t="s">
        <v>281</v>
      </c>
      <c r="B5649" s="265">
        <v>500</v>
      </c>
      <c r="C5649" s="265" t="s">
        <v>7</v>
      </c>
      <c r="D5649" s="265" t="s">
        <v>910</v>
      </c>
      <c r="E5649" s="265">
        <v>2.4500000000000002</v>
      </c>
      <c r="F5649" s="265" t="s">
        <v>9</v>
      </c>
      <c r="G5649" s="265" t="s">
        <v>4299</v>
      </c>
      <c r="H5649" s="266" t="s">
        <v>4277</v>
      </c>
      <c r="I5649" s="143" t="s">
        <v>4467</v>
      </c>
      <c r="J5649" s="184">
        <f>IF(F5649="USD", E5649, E5649 * IFERROR(VLOOKUP(F5649, EXCHANGE_RATE!A:B, 2, FALSE), "Currency not found"))</f>
        <v>2.4500000000000002</v>
      </c>
      <c r="K5649" s="184">
        <f t="shared" si="507"/>
        <v>2.4500000000000002</v>
      </c>
      <c r="L5649" s="184">
        <f>IF(C5649="MTS", B5649, B5649 * IFERROR(VLOOKUP(C5649, 'QTY_CONVERSIONS '!A:B, 2, FALSE), "Units not  found"))</f>
        <v>0.5</v>
      </c>
      <c r="M5649" s="185">
        <f t="shared" si="504"/>
        <v>1225</v>
      </c>
      <c r="N5649" s="143" t="str">
        <f>IFERROR(VLOOKUP(D5649, Product_Category!A:B, 2, FALSE), "Uncategorized")</f>
        <v>MAGNESIUM STEARATE</v>
      </c>
      <c r="O5649" s="186">
        <f t="shared" si="506"/>
        <v>2450</v>
      </c>
      <c r="P5649" s="185">
        <f t="shared" si="505"/>
        <v>1225</v>
      </c>
      <c r="Q5649" s="143">
        <v>2024</v>
      </c>
      <c r="R5649" s="143" t="str">
        <f>IFERROR(VLOOKUP(G5649,'SOURCE COMPANY'!A:B, 2, FALSE), "")</f>
        <v>Ankit Pulps &amp; Boards</v>
      </c>
      <c r="S5649" s="143" t="str">
        <f>IFERROR(VLOOKUP(H5649,'CUSTOMER NAME'!A:B, 2, FALSE), "")</f>
        <v>TO THE ORDER OF</v>
      </c>
    </row>
    <row r="5650" spans="1:19">
      <c r="A5650" s="264" t="s">
        <v>281</v>
      </c>
      <c r="B5650" s="265">
        <v>1000</v>
      </c>
      <c r="C5650" s="265" t="s">
        <v>7</v>
      </c>
      <c r="D5650" s="265" t="s">
        <v>910</v>
      </c>
      <c r="E5650" s="265">
        <v>3.6</v>
      </c>
      <c r="F5650" s="265" t="s">
        <v>1718</v>
      </c>
      <c r="G5650" s="265" t="s">
        <v>4323</v>
      </c>
      <c r="H5650" s="266" t="s">
        <v>4277</v>
      </c>
      <c r="I5650" s="143" t="s">
        <v>4467</v>
      </c>
      <c r="J5650" s="184">
        <f>IF(F5650="USD", E5650, E5650 * IFERROR(VLOOKUP(F5650, EXCHANGE_RATE!A:B, 2, FALSE), "Currency not found"))</f>
        <v>3.8520000000000003</v>
      </c>
      <c r="K5650" s="184">
        <f t="shared" si="507"/>
        <v>3.86</v>
      </c>
      <c r="L5650" s="184">
        <f>IF(C5650="MTS", B5650, B5650 * IFERROR(VLOOKUP(C5650, 'QTY_CONVERSIONS '!A:B, 2, FALSE), "Units not  found"))</f>
        <v>1</v>
      </c>
      <c r="M5650" s="185">
        <f t="shared" si="504"/>
        <v>3860</v>
      </c>
      <c r="N5650" s="143" t="str">
        <f>IFERROR(VLOOKUP(D5650, Product_Category!A:B, 2, FALSE), "Uncategorized")</f>
        <v>MAGNESIUM STEARATE</v>
      </c>
      <c r="O5650" s="186">
        <f t="shared" si="506"/>
        <v>3860</v>
      </c>
      <c r="P5650" s="185">
        <f t="shared" si="505"/>
        <v>3860</v>
      </c>
      <c r="Q5650" s="143">
        <v>2024</v>
      </c>
      <c r="R5650" s="143" t="str">
        <f>IFERROR(VLOOKUP(G5650,'SOURCE COMPANY'!A:B, 2, FALSE), "")</f>
        <v>SUDEEP PHARMA</v>
      </c>
      <c r="S5650" s="143" t="str">
        <f>IFERROR(VLOOKUP(H5650,'CUSTOMER NAME'!A:B, 2, FALSE), "")</f>
        <v>TO THE ORDER OF</v>
      </c>
    </row>
    <row r="5651" spans="1:19">
      <c r="A5651" s="264" t="s">
        <v>281</v>
      </c>
      <c r="B5651" s="265">
        <v>9000</v>
      </c>
      <c r="C5651" s="265" t="s">
        <v>7</v>
      </c>
      <c r="D5651" s="265" t="s">
        <v>910</v>
      </c>
      <c r="E5651" s="265">
        <v>3.07</v>
      </c>
      <c r="F5651" s="265" t="s">
        <v>1718</v>
      </c>
      <c r="G5651" s="265" t="s">
        <v>4323</v>
      </c>
      <c r="H5651" s="266" t="s">
        <v>4277</v>
      </c>
      <c r="I5651" s="143" t="s">
        <v>4467</v>
      </c>
      <c r="J5651" s="184">
        <f>IF(F5651="USD", E5651, E5651 * IFERROR(VLOOKUP(F5651, EXCHANGE_RATE!A:B, 2, FALSE), "Currency not found"))</f>
        <v>3.2848999999999999</v>
      </c>
      <c r="K5651" s="184">
        <f t="shared" si="507"/>
        <v>3.2899999999999996</v>
      </c>
      <c r="L5651" s="184">
        <f>IF(C5651="MTS", B5651, B5651 * IFERROR(VLOOKUP(C5651, 'QTY_CONVERSIONS '!A:B, 2, FALSE), "Units not  found"))</f>
        <v>9</v>
      </c>
      <c r="M5651" s="185">
        <f t="shared" si="504"/>
        <v>29609.999999999996</v>
      </c>
      <c r="N5651" s="143" t="str">
        <f>IFERROR(VLOOKUP(D5651, Product_Category!A:B, 2, FALSE), "Uncategorized")</f>
        <v>MAGNESIUM STEARATE</v>
      </c>
      <c r="O5651" s="186">
        <f t="shared" si="506"/>
        <v>3289.9999999999995</v>
      </c>
      <c r="P5651" s="185">
        <f t="shared" si="505"/>
        <v>29609.999999999996</v>
      </c>
      <c r="Q5651" s="143">
        <v>2024</v>
      </c>
      <c r="R5651" s="143" t="str">
        <f>IFERROR(VLOOKUP(G5651,'SOURCE COMPANY'!A:B, 2, FALSE), "")</f>
        <v>SUDEEP PHARMA</v>
      </c>
      <c r="S5651" s="143" t="str">
        <f>IFERROR(VLOOKUP(H5651,'CUSTOMER NAME'!A:B, 2, FALSE), "")</f>
        <v>TO THE ORDER OF</v>
      </c>
    </row>
    <row r="5652" spans="1:19">
      <c r="A5652" s="264" t="s">
        <v>281</v>
      </c>
      <c r="B5652" s="265">
        <v>5600.0000000000009</v>
      </c>
      <c r="C5652" s="265" t="s">
        <v>7</v>
      </c>
      <c r="D5652" s="265" t="s">
        <v>2718</v>
      </c>
      <c r="E5652" s="265">
        <v>2.1800000000000002</v>
      </c>
      <c r="F5652" s="265" t="s">
        <v>9</v>
      </c>
      <c r="G5652" s="265" t="s">
        <v>4299</v>
      </c>
      <c r="H5652" s="266" t="s">
        <v>4277</v>
      </c>
      <c r="I5652" s="143" t="s">
        <v>4467</v>
      </c>
      <c r="J5652" s="184">
        <f>IF(F5652="USD", E5652, E5652 * IFERROR(VLOOKUP(F5652, EXCHANGE_RATE!A:B, 2, FALSE), "Currency not found"))</f>
        <v>2.1800000000000002</v>
      </c>
      <c r="K5652" s="184">
        <f t="shared" si="507"/>
        <v>2.1800000000000002</v>
      </c>
      <c r="L5652" s="184">
        <f>IF(C5652="MTS", B5652, B5652 * IFERROR(VLOOKUP(C5652, 'QTY_CONVERSIONS '!A:B, 2, FALSE), "Units not  found"))</f>
        <v>5.6000000000000014</v>
      </c>
      <c r="M5652" s="185">
        <f t="shared" si="504"/>
        <v>12208.000000000004</v>
      </c>
      <c r="N5652" s="143" t="str">
        <f>IFERROR(VLOOKUP(D5652, Product_Category!A:B, 2, FALSE), "Uncategorized")</f>
        <v>MCC</v>
      </c>
      <c r="O5652" s="186">
        <f t="shared" si="506"/>
        <v>2180</v>
      </c>
      <c r="P5652" s="185">
        <f t="shared" si="505"/>
        <v>12208.000000000004</v>
      </c>
      <c r="Q5652" s="143">
        <v>2024</v>
      </c>
      <c r="R5652" s="143" t="str">
        <f>IFERROR(VLOOKUP(G5652,'SOURCE COMPANY'!A:B, 2, FALSE), "")</f>
        <v>Ankit Pulps &amp; Boards</v>
      </c>
      <c r="S5652" s="143" t="str">
        <f>IFERROR(VLOOKUP(H5652,'CUSTOMER NAME'!A:B, 2, FALSE), "")</f>
        <v>TO THE ORDER OF</v>
      </c>
    </row>
    <row r="5653" spans="1:19">
      <c r="A5653" s="264" t="s">
        <v>281</v>
      </c>
      <c r="B5653" s="265">
        <v>6800.0000000000009</v>
      </c>
      <c r="C5653" s="265" t="s">
        <v>7</v>
      </c>
      <c r="D5653" s="265" t="s">
        <v>2718</v>
      </c>
      <c r="E5653" s="265">
        <v>2.1800000000000002</v>
      </c>
      <c r="F5653" s="265" t="s">
        <v>9</v>
      </c>
      <c r="G5653" s="265" t="s">
        <v>4299</v>
      </c>
      <c r="H5653" s="266" t="s">
        <v>4277</v>
      </c>
      <c r="I5653" s="143" t="s">
        <v>4467</v>
      </c>
      <c r="J5653" s="184">
        <f>IF(F5653="USD", E5653, E5653 * IFERROR(VLOOKUP(F5653, EXCHANGE_RATE!A:B, 2, FALSE), "Currency not found"))</f>
        <v>2.1800000000000002</v>
      </c>
      <c r="K5653" s="184">
        <f t="shared" si="507"/>
        <v>2.1800000000000002</v>
      </c>
      <c r="L5653" s="184">
        <f>IF(C5653="MTS", B5653, B5653 * IFERROR(VLOOKUP(C5653, 'QTY_CONVERSIONS '!A:B, 2, FALSE), "Units not  found"))</f>
        <v>6.8000000000000007</v>
      </c>
      <c r="M5653" s="185">
        <f t="shared" si="504"/>
        <v>14824.000000000004</v>
      </c>
      <c r="N5653" s="143" t="str">
        <f>IFERROR(VLOOKUP(D5653, Product_Category!A:B, 2, FALSE), "Uncategorized")</f>
        <v>MCC</v>
      </c>
      <c r="O5653" s="186">
        <f t="shared" si="506"/>
        <v>2180</v>
      </c>
      <c r="P5653" s="185">
        <f t="shared" si="505"/>
        <v>14824.000000000002</v>
      </c>
      <c r="Q5653" s="143">
        <v>2024</v>
      </c>
      <c r="R5653" s="143" t="str">
        <f>IFERROR(VLOOKUP(G5653,'SOURCE COMPANY'!A:B, 2, FALSE), "")</f>
        <v>Ankit Pulps &amp; Boards</v>
      </c>
      <c r="S5653" s="143" t="str">
        <f>IFERROR(VLOOKUP(H5653,'CUSTOMER NAME'!A:B, 2, FALSE), "")</f>
        <v>TO THE ORDER OF</v>
      </c>
    </row>
    <row r="5654" spans="1:19">
      <c r="A5654" s="267" t="s">
        <v>281</v>
      </c>
      <c r="B5654" s="268">
        <v>7600</v>
      </c>
      <c r="C5654" s="268" t="s">
        <v>7</v>
      </c>
      <c r="D5654" s="268" t="s">
        <v>2718</v>
      </c>
      <c r="E5654" s="268">
        <v>2.1800000000000002</v>
      </c>
      <c r="F5654" s="268" t="s">
        <v>9</v>
      </c>
      <c r="G5654" s="268" t="s">
        <v>4299</v>
      </c>
      <c r="H5654" s="269" t="s">
        <v>4277</v>
      </c>
      <c r="I5654" s="143" t="s">
        <v>4467</v>
      </c>
      <c r="J5654" s="184">
        <f>IF(F5654="USD", E5654, E5654 * IFERROR(VLOOKUP(F5654, EXCHANGE_RATE!A:B, 2, FALSE), "Currency not found"))</f>
        <v>2.1800000000000002</v>
      </c>
      <c r="K5654" s="184">
        <f t="shared" si="507"/>
        <v>2.1800000000000002</v>
      </c>
      <c r="L5654" s="184">
        <f>IF(C5654="MTS", B5654, B5654 * IFERROR(VLOOKUP(C5654, 'QTY_CONVERSIONS '!A:B, 2, FALSE), "Units not  found"))</f>
        <v>7.6000000000000005</v>
      </c>
      <c r="M5654" s="185">
        <f t="shared" si="504"/>
        <v>16568</v>
      </c>
      <c r="N5654" s="143" t="str">
        <f>IFERROR(VLOOKUP(D5654, Product_Category!A:B, 2, FALSE), "Uncategorized")</f>
        <v>MCC</v>
      </c>
      <c r="O5654" s="186">
        <f t="shared" si="506"/>
        <v>2180</v>
      </c>
      <c r="P5654" s="185">
        <f t="shared" si="505"/>
        <v>16568</v>
      </c>
      <c r="Q5654" s="143">
        <v>2024</v>
      </c>
      <c r="R5654" s="143" t="str">
        <f>IFERROR(VLOOKUP(G5654,'SOURCE COMPANY'!A:B, 2, FALSE), "")</f>
        <v>Ankit Pulps &amp; Boards</v>
      </c>
      <c r="S5654" s="143" t="str">
        <f>IFERROR(VLOOKUP(H5654,'CUSTOMER NAME'!A:B, 2, FALSE), "")</f>
        <v>TO THE ORDER OF</v>
      </c>
    </row>
    <row r="5655" spans="1:19">
      <c r="A5655" s="273" t="s">
        <v>1025</v>
      </c>
      <c r="B5655" s="274">
        <v>12500</v>
      </c>
      <c r="C5655" s="274" t="s">
        <v>7</v>
      </c>
      <c r="D5655" s="274" t="s">
        <v>680</v>
      </c>
      <c r="E5655" s="274">
        <v>2.25</v>
      </c>
      <c r="F5655" s="274" t="s">
        <v>9</v>
      </c>
      <c r="G5655" s="274" t="s">
        <v>4393</v>
      </c>
      <c r="H5655" s="275" t="s">
        <v>4431</v>
      </c>
      <c r="I5655" s="143" t="s">
        <v>4467</v>
      </c>
      <c r="J5655" s="184">
        <f>IF(F5655="USD", E5655, E5655 * IFERROR(VLOOKUP(F5655, EXCHANGE_RATE!A:B, 2, FALSE), "Currency not found"))</f>
        <v>2.25</v>
      </c>
      <c r="K5655" s="184">
        <f t="shared" si="507"/>
        <v>2.25</v>
      </c>
      <c r="L5655" s="184">
        <f>IF(C5655="MTS", B5655, B5655 * IFERROR(VLOOKUP(C5655, 'QTY_CONVERSIONS '!A:B, 2, FALSE), "Units not  found"))</f>
        <v>12.5</v>
      </c>
      <c r="M5655" s="185">
        <f t="shared" ref="M5655:M5718" si="508">B5655*K5655</f>
        <v>28125</v>
      </c>
      <c r="N5655" s="143" t="str">
        <f>IFERROR(VLOOKUP(D5655, Product_Category!A:B, 2, FALSE), "Uncategorized")</f>
        <v>MCC</v>
      </c>
      <c r="O5655" s="186">
        <f t="shared" si="506"/>
        <v>2250</v>
      </c>
      <c r="P5655" s="185">
        <f t="shared" ref="P5655:P5718" si="509">L5655*O5655</f>
        <v>28125</v>
      </c>
      <c r="Q5655" s="143">
        <v>2024</v>
      </c>
      <c r="R5655" s="143" t="str">
        <f>IFERROR(VLOOKUP(G5655,'SOURCE COMPANY'!A:B, 2, FALSE), "")</f>
        <v>Waylink International</v>
      </c>
      <c r="S5655" s="143" t="str">
        <f>IFERROR(VLOOKUP(H5655,'CUSTOMER NAME'!A:B, 2, FALSE), "")</f>
        <v>CELOGEN LANKA</v>
      </c>
    </row>
    <row r="5656" spans="1:19">
      <c r="A5656" s="264" t="s">
        <v>1025</v>
      </c>
      <c r="B5656" s="265">
        <v>1000</v>
      </c>
      <c r="C5656" s="265" t="s">
        <v>7</v>
      </c>
      <c r="D5656" s="265" t="s">
        <v>798</v>
      </c>
      <c r="E5656" s="265">
        <v>3.93</v>
      </c>
      <c r="F5656" s="265" t="s">
        <v>9</v>
      </c>
      <c r="G5656" s="265" t="s">
        <v>4030</v>
      </c>
      <c r="H5656" s="266" t="s">
        <v>4432</v>
      </c>
      <c r="I5656" s="143" t="s">
        <v>4467</v>
      </c>
      <c r="J5656" s="184">
        <f>IF(F5656="USD", E5656, E5656 * IFERROR(VLOOKUP(F5656, EXCHANGE_RATE!A:B, 2, FALSE), "Currency not found"))</f>
        <v>3.93</v>
      </c>
      <c r="K5656" s="184">
        <f t="shared" si="507"/>
        <v>3.93</v>
      </c>
      <c r="L5656" s="184">
        <f>IF(C5656="MTS", B5656, B5656 * IFERROR(VLOOKUP(C5656, 'QTY_CONVERSIONS '!A:B, 2, FALSE), "Units not  found"))</f>
        <v>1</v>
      </c>
      <c r="M5656" s="185">
        <f t="shared" si="508"/>
        <v>3930</v>
      </c>
      <c r="N5656" s="143" t="str">
        <f>IFERROR(VLOOKUP(D5656, Product_Category!A:B, 2, FALSE), "Uncategorized")</f>
        <v>CMC</v>
      </c>
      <c r="O5656" s="186">
        <f t="shared" si="506"/>
        <v>3930</v>
      </c>
      <c r="P5656" s="185">
        <f t="shared" si="509"/>
        <v>3930</v>
      </c>
      <c r="Q5656" s="143">
        <v>2024</v>
      </c>
      <c r="R5656" s="143" t="str">
        <f>IFERROR(VLOOKUP(G5656,'SOURCE COMPANY'!A:B, 2, FALSE), "")</f>
        <v>Dhariyal Polymers</v>
      </c>
      <c r="S5656" s="143" t="str">
        <f>IFERROR(VLOOKUP(H5656,'CUSTOMER NAME'!A:B, 2, FALSE), "")</f>
        <v>HEMAS MANUFACTURING</v>
      </c>
    </row>
    <row r="5657" spans="1:19">
      <c r="A5657" s="264" t="s">
        <v>1025</v>
      </c>
      <c r="B5657" s="265">
        <v>100</v>
      </c>
      <c r="C5657" s="265" t="s">
        <v>7</v>
      </c>
      <c r="D5657" s="265" t="s">
        <v>3897</v>
      </c>
      <c r="E5657" s="265">
        <v>11.85</v>
      </c>
      <c r="F5657" s="265" t="s">
        <v>9</v>
      </c>
      <c r="G5657" s="265" t="s">
        <v>4433</v>
      </c>
      <c r="H5657" s="266" t="s">
        <v>4434</v>
      </c>
      <c r="I5657" s="143" t="s">
        <v>4467</v>
      </c>
      <c r="J5657" s="184">
        <f>IF(F5657="USD", E5657, E5657 * IFERROR(VLOOKUP(F5657, EXCHANGE_RATE!A:B, 2, FALSE), "Currency not found"))</f>
        <v>11.85</v>
      </c>
      <c r="K5657" s="184">
        <f t="shared" si="507"/>
        <v>11.85</v>
      </c>
      <c r="L5657" s="184">
        <f>IF(C5657="MTS", B5657, B5657 * IFERROR(VLOOKUP(C5657, 'QTY_CONVERSIONS '!A:B, 2, FALSE), "Units not  found"))</f>
        <v>0.1</v>
      </c>
      <c r="M5657" s="185">
        <f t="shared" si="508"/>
        <v>1185</v>
      </c>
      <c r="N5657" s="143" t="str">
        <f>IFERROR(VLOOKUP(D5657, Product_Category!A:B, 2, FALSE), "Uncategorized")</f>
        <v>CROSCARMELLOSE SODIUM</v>
      </c>
      <c r="O5657" s="186">
        <f t="shared" si="506"/>
        <v>11850</v>
      </c>
      <c r="P5657" s="185">
        <f t="shared" si="509"/>
        <v>1185</v>
      </c>
      <c r="Q5657" s="143">
        <v>2024</v>
      </c>
      <c r="R5657" s="143" t="str">
        <f>IFERROR(VLOOKUP(G5657,'SOURCE COMPANY'!A:B, 2, FALSE), "")</f>
        <v>J.A. UNITED EXPORTS</v>
      </c>
      <c r="S5657" s="143" t="str">
        <f>IFERROR(VLOOKUP(H5657,'CUSTOMER NAME'!A:B, 2, FALSE), "")</f>
        <v>MORISON LIMITED</v>
      </c>
    </row>
    <row r="5658" spans="1:19">
      <c r="A5658" s="264" t="s">
        <v>1025</v>
      </c>
      <c r="B5658" s="265">
        <v>1500</v>
      </c>
      <c r="C5658" s="265" t="s">
        <v>7</v>
      </c>
      <c r="D5658" s="265" t="s">
        <v>173</v>
      </c>
      <c r="E5658" s="265">
        <v>4.42</v>
      </c>
      <c r="F5658" s="265" t="s">
        <v>9</v>
      </c>
      <c r="G5658" s="265" t="s">
        <v>4433</v>
      </c>
      <c r="H5658" s="266" t="s">
        <v>4434</v>
      </c>
      <c r="I5658" s="143" t="s">
        <v>4467</v>
      </c>
      <c r="J5658" s="184">
        <f>IF(F5658="USD", E5658, E5658 * IFERROR(VLOOKUP(F5658, EXCHANGE_RATE!A:B, 2, FALSE), "Currency not found"))</f>
        <v>4.42</v>
      </c>
      <c r="K5658" s="184">
        <f t="shared" si="507"/>
        <v>4.42</v>
      </c>
      <c r="L5658" s="184">
        <f>IF(C5658="MTS", B5658, B5658 * IFERROR(VLOOKUP(C5658, 'QTY_CONVERSIONS '!A:B, 2, FALSE), "Units not  found"))</f>
        <v>1.5</v>
      </c>
      <c r="M5658" s="185">
        <f t="shared" si="508"/>
        <v>6630</v>
      </c>
      <c r="N5658" s="143" t="str">
        <f>IFERROR(VLOOKUP(D5658, Product_Category!A:B, 2, FALSE), "Uncategorized")</f>
        <v>SSG</v>
      </c>
      <c r="O5658" s="186">
        <f t="shared" si="506"/>
        <v>4420</v>
      </c>
      <c r="P5658" s="185">
        <f t="shared" si="509"/>
        <v>6630</v>
      </c>
      <c r="Q5658" s="143">
        <v>2024</v>
      </c>
      <c r="R5658" s="143" t="str">
        <f>IFERROR(VLOOKUP(G5658,'SOURCE COMPANY'!A:B, 2, FALSE), "")</f>
        <v>J.A. UNITED EXPORTS</v>
      </c>
      <c r="S5658" s="143" t="str">
        <f>IFERROR(VLOOKUP(H5658,'CUSTOMER NAME'!A:B, 2, FALSE), "")</f>
        <v>MORISON LIMITED</v>
      </c>
    </row>
    <row r="5659" spans="1:19">
      <c r="A5659" s="264" t="s">
        <v>1025</v>
      </c>
      <c r="B5659" s="265">
        <v>1000</v>
      </c>
      <c r="C5659" s="265" t="s">
        <v>7</v>
      </c>
      <c r="D5659" s="265" t="s">
        <v>910</v>
      </c>
      <c r="E5659" s="265">
        <v>4.3</v>
      </c>
      <c r="F5659" s="265" t="s">
        <v>9</v>
      </c>
      <c r="G5659" s="265" t="s">
        <v>4435</v>
      </c>
      <c r="H5659" s="266" t="s">
        <v>4434</v>
      </c>
      <c r="I5659" s="143" t="s">
        <v>4467</v>
      </c>
      <c r="J5659" s="184">
        <f>IF(F5659="USD", E5659, E5659 * IFERROR(VLOOKUP(F5659, EXCHANGE_RATE!A:B, 2, FALSE), "Currency not found"))</f>
        <v>4.3</v>
      </c>
      <c r="K5659" s="184">
        <f t="shared" si="507"/>
        <v>4.3</v>
      </c>
      <c r="L5659" s="184">
        <f>IF(C5659="MTS", B5659, B5659 * IFERROR(VLOOKUP(C5659, 'QTY_CONVERSIONS '!A:B, 2, FALSE), "Units not  found"))</f>
        <v>1</v>
      </c>
      <c r="M5659" s="185">
        <f t="shared" si="508"/>
        <v>4300</v>
      </c>
      <c r="N5659" s="143" t="str">
        <f>IFERROR(VLOOKUP(D5659, Product_Category!A:B, 2, FALSE), "Uncategorized")</f>
        <v>MAGNESIUM STEARATE</v>
      </c>
      <c r="O5659" s="186">
        <f t="shared" si="506"/>
        <v>4300</v>
      </c>
      <c r="P5659" s="185">
        <f t="shared" si="509"/>
        <v>4300</v>
      </c>
      <c r="Q5659" s="143">
        <v>2024</v>
      </c>
      <c r="R5659" s="143" t="str">
        <f>IFERROR(VLOOKUP(G5659,'SOURCE COMPANY'!A:B, 2, FALSE), "")</f>
        <v>SUNSHINE ORGANICS</v>
      </c>
      <c r="S5659" s="143" t="str">
        <f>IFERROR(VLOOKUP(H5659,'CUSTOMER NAME'!A:B, 2, FALSE), "")</f>
        <v>MORISON LIMITED</v>
      </c>
    </row>
    <row r="5660" spans="1:19">
      <c r="A5660" s="264" t="s">
        <v>1025</v>
      </c>
      <c r="B5660" s="265">
        <v>400</v>
      </c>
      <c r="C5660" s="265" t="s">
        <v>7</v>
      </c>
      <c r="D5660" s="265" t="s">
        <v>3897</v>
      </c>
      <c r="E5660" s="265">
        <v>30.62</v>
      </c>
      <c r="F5660" s="265" t="s">
        <v>9</v>
      </c>
      <c r="G5660" s="265" t="s">
        <v>4436</v>
      </c>
      <c r="H5660" s="266" t="s">
        <v>4437</v>
      </c>
      <c r="I5660" s="143" t="s">
        <v>4467</v>
      </c>
      <c r="J5660" s="184">
        <f>IF(F5660="USD", E5660, E5660 * IFERROR(VLOOKUP(F5660, EXCHANGE_RATE!A:B, 2, FALSE), "Currency not found"))</f>
        <v>30.62</v>
      </c>
      <c r="K5660" s="184">
        <f t="shared" si="507"/>
        <v>30.62</v>
      </c>
      <c r="L5660" s="184">
        <f>IF(C5660="MTS", B5660, B5660 * IFERROR(VLOOKUP(C5660, 'QTY_CONVERSIONS '!A:B, 2, FALSE), "Units not  found"))</f>
        <v>0.4</v>
      </c>
      <c r="M5660" s="185">
        <f t="shared" si="508"/>
        <v>12248</v>
      </c>
      <c r="N5660" s="143" t="str">
        <f>IFERROR(VLOOKUP(D5660, Product_Category!A:B, 2, FALSE), "Uncategorized")</f>
        <v>CROSCARMELLOSE SODIUM</v>
      </c>
      <c r="O5660" s="186">
        <f t="shared" si="506"/>
        <v>30620</v>
      </c>
      <c r="P5660" s="185">
        <f t="shared" si="509"/>
        <v>12248</v>
      </c>
      <c r="Q5660" s="143">
        <v>2024</v>
      </c>
      <c r="R5660" s="143" t="str">
        <f>IFERROR(VLOOKUP(G5660,'SOURCE COMPANY'!A:B, 2, FALSE), "")</f>
        <v>ALVITA PHARMA</v>
      </c>
      <c r="S5660" s="143" t="str">
        <f>IFERROR(VLOOKUP(H5660,'CUSTOMER NAME'!A:B, 2, FALSE), "")</f>
        <v>MS CIC Lifescience</v>
      </c>
    </row>
    <row r="5661" spans="1:19">
      <c r="A5661" s="264" t="s">
        <v>1025</v>
      </c>
      <c r="B5661" s="265">
        <v>3750</v>
      </c>
      <c r="C5661" s="265" t="s">
        <v>7</v>
      </c>
      <c r="D5661" s="265" t="s">
        <v>266</v>
      </c>
      <c r="E5661" s="265">
        <v>18.36</v>
      </c>
      <c r="F5661" s="265" t="s">
        <v>9</v>
      </c>
      <c r="G5661" s="265" t="s">
        <v>4436</v>
      </c>
      <c r="H5661" s="266" t="s">
        <v>4437</v>
      </c>
      <c r="I5661" s="143" t="s">
        <v>4467</v>
      </c>
      <c r="J5661" s="184">
        <f>IF(F5661="USD", E5661, E5661 * IFERROR(VLOOKUP(F5661, EXCHANGE_RATE!A:B, 2, FALSE), "Currency not found"))</f>
        <v>18.36</v>
      </c>
      <c r="K5661" s="184">
        <f t="shared" si="507"/>
        <v>18.36</v>
      </c>
      <c r="L5661" s="184">
        <f>IF(C5661="MTS", B5661, B5661 * IFERROR(VLOOKUP(C5661, 'QTY_CONVERSIONS '!A:B, 2, FALSE), "Units not  found"))</f>
        <v>3.75</v>
      </c>
      <c r="M5661" s="185">
        <f t="shared" si="508"/>
        <v>68850</v>
      </c>
      <c r="N5661" s="143" t="str">
        <f>IFERROR(VLOOKUP(D5661, Product_Category!A:B, 2, FALSE), "Uncategorized")</f>
        <v>MCC</v>
      </c>
      <c r="O5661" s="186">
        <f t="shared" si="506"/>
        <v>18360</v>
      </c>
      <c r="P5661" s="185">
        <f t="shared" si="509"/>
        <v>68850</v>
      </c>
      <c r="Q5661" s="143">
        <v>2024</v>
      </c>
      <c r="R5661" s="143" t="str">
        <f>IFERROR(VLOOKUP(G5661,'SOURCE COMPANY'!A:B, 2, FALSE), "")</f>
        <v>ALVITA PHARMA</v>
      </c>
      <c r="S5661" s="143" t="str">
        <f>IFERROR(VLOOKUP(H5661,'CUSTOMER NAME'!A:B, 2, FALSE), "")</f>
        <v>MS CIC Lifescience</v>
      </c>
    </row>
    <row r="5662" spans="1:19">
      <c r="A5662" s="264" t="s">
        <v>1025</v>
      </c>
      <c r="B5662" s="265">
        <v>2250</v>
      </c>
      <c r="C5662" s="265" t="s">
        <v>7</v>
      </c>
      <c r="D5662" s="265" t="s">
        <v>266</v>
      </c>
      <c r="E5662" s="265">
        <v>18.36</v>
      </c>
      <c r="F5662" s="265" t="s">
        <v>9</v>
      </c>
      <c r="G5662" s="265" t="s">
        <v>4436</v>
      </c>
      <c r="H5662" s="266" t="s">
        <v>4437</v>
      </c>
      <c r="I5662" s="143" t="s">
        <v>4467</v>
      </c>
      <c r="J5662" s="184">
        <f>IF(F5662="USD", E5662, E5662 * IFERROR(VLOOKUP(F5662, EXCHANGE_RATE!A:B, 2, FALSE), "Currency not found"))</f>
        <v>18.36</v>
      </c>
      <c r="K5662" s="184">
        <f t="shared" si="507"/>
        <v>18.36</v>
      </c>
      <c r="L5662" s="184">
        <f>IF(C5662="MTS", B5662, B5662 * IFERROR(VLOOKUP(C5662, 'QTY_CONVERSIONS '!A:B, 2, FALSE), "Units not  found"))</f>
        <v>2.25</v>
      </c>
      <c r="M5662" s="185">
        <f t="shared" si="508"/>
        <v>41310</v>
      </c>
      <c r="N5662" s="143" t="str">
        <f>IFERROR(VLOOKUP(D5662, Product_Category!A:B, 2, FALSE), "Uncategorized")</f>
        <v>MCC</v>
      </c>
      <c r="O5662" s="186">
        <f t="shared" si="506"/>
        <v>18360</v>
      </c>
      <c r="P5662" s="185">
        <f t="shared" si="509"/>
        <v>41310</v>
      </c>
      <c r="Q5662" s="143">
        <v>2024</v>
      </c>
      <c r="R5662" s="143" t="str">
        <f>IFERROR(VLOOKUP(G5662,'SOURCE COMPANY'!A:B, 2, FALSE), "")</f>
        <v>ALVITA PHARMA</v>
      </c>
      <c r="S5662" s="143" t="str">
        <f>IFERROR(VLOOKUP(H5662,'CUSTOMER NAME'!A:B, 2, FALSE), "")</f>
        <v>MS CIC Lifescience</v>
      </c>
    </row>
    <row r="5663" spans="1:19">
      <c r="A5663" s="267" t="s">
        <v>1025</v>
      </c>
      <c r="B5663" s="268">
        <v>3000</v>
      </c>
      <c r="C5663" s="268" t="s">
        <v>7</v>
      </c>
      <c r="D5663" s="268" t="s">
        <v>4243</v>
      </c>
      <c r="E5663" s="268">
        <v>2.2999999999999998</v>
      </c>
      <c r="F5663" s="268" t="s">
        <v>9</v>
      </c>
      <c r="G5663" s="268" t="s">
        <v>4294</v>
      </c>
      <c r="H5663" s="269" t="s">
        <v>4277</v>
      </c>
      <c r="I5663" s="143" t="s">
        <v>4467</v>
      </c>
      <c r="J5663" s="184">
        <f>IF(F5663="USD", E5663, E5663 * IFERROR(VLOOKUP(F5663, EXCHANGE_RATE!A:B, 2, FALSE), "Currency not found"))</f>
        <v>2.2999999999999998</v>
      </c>
      <c r="K5663" s="184">
        <f t="shared" si="507"/>
        <v>2.2999999999999998</v>
      </c>
      <c r="L5663" s="184">
        <f>IF(C5663="MTS", B5663, B5663 * IFERROR(VLOOKUP(C5663, 'QTY_CONVERSIONS '!A:B, 2, FALSE), "Units not  found"))</f>
        <v>3</v>
      </c>
      <c r="M5663" s="185">
        <f t="shared" si="508"/>
        <v>6899.9999999999991</v>
      </c>
      <c r="N5663" s="143" t="str">
        <f>IFERROR(VLOOKUP(D5663, Product_Category!A:B, 2, FALSE), "Uncategorized")</f>
        <v>MCC</v>
      </c>
      <c r="O5663" s="186">
        <f t="shared" si="506"/>
        <v>2300</v>
      </c>
      <c r="P5663" s="185">
        <f t="shared" si="509"/>
        <v>6900</v>
      </c>
      <c r="Q5663" s="143">
        <v>2024</v>
      </c>
      <c r="R5663" s="143" t="str">
        <f>IFERROR(VLOOKUP(G5663,'SOURCE COMPANY'!A:B, 2, FALSE), "")</f>
        <v>NITIKA PHARMA</v>
      </c>
      <c r="S5663" s="143" t="str">
        <f>IFERROR(VLOOKUP(H5663,'CUSTOMER NAME'!A:B, 2, FALSE), "")</f>
        <v>TO THE ORDER OF</v>
      </c>
    </row>
    <row r="5664" spans="1:19">
      <c r="A5664" s="270" t="s">
        <v>287</v>
      </c>
      <c r="B5664" s="271">
        <v>300</v>
      </c>
      <c r="C5664" s="271" t="s">
        <v>7</v>
      </c>
      <c r="D5664" s="271" t="s">
        <v>3897</v>
      </c>
      <c r="E5664" s="271">
        <v>4.9000000000000004</v>
      </c>
      <c r="F5664" s="271" t="s">
        <v>9</v>
      </c>
      <c r="G5664" s="271" t="s">
        <v>4318</v>
      </c>
      <c r="H5664" s="272" t="s">
        <v>4277</v>
      </c>
      <c r="I5664" s="143" t="s">
        <v>4467</v>
      </c>
      <c r="J5664" s="184">
        <f>IF(F5664="USD", E5664, E5664 * IFERROR(VLOOKUP(F5664, EXCHANGE_RATE!A:B, 2, FALSE), "Currency not found"))</f>
        <v>4.9000000000000004</v>
      </c>
      <c r="K5664" s="184">
        <f t="shared" si="507"/>
        <v>4.9000000000000004</v>
      </c>
      <c r="L5664" s="184">
        <f>IF(C5664="MTS", B5664, B5664 * IFERROR(VLOOKUP(C5664, 'QTY_CONVERSIONS '!A:B, 2, FALSE), "Units not  found"))</f>
        <v>0.3</v>
      </c>
      <c r="M5664" s="185">
        <f t="shared" si="508"/>
        <v>1470</v>
      </c>
      <c r="N5664" s="143" t="str">
        <f>IFERROR(VLOOKUP(D5664, Product_Category!A:B, 2, FALSE), "Uncategorized")</f>
        <v>CROSCARMELLOSE SODIUM</v>
      </c>
      <c r="O5664" s="186">
        <f t="shared" si="506"/>
        <v>4900</v>
      </c>
      <c r="P5664" s="185">
        <f t="shared" si="509"/>
        <v>1470</v>
      </c>
      <c r="Q5664" s="143">
        <v>2024</v>
      </c>
      <c r="R5664" s="143" t="str">
        <f>IFERROR(VLOOKUP(G5664,'SOURCE COMPANY'!A:B, 2, FALSE), "")</f>
        <v>Prachin Chemical</v>
      </c>
      <c r="S5664" s="143" t="str">
        <f>IFERROR(VLOOKUP(H5664,'CUSTOMER NAME'!A:B, 2, FALSE), "")</f>
        <v>TO THE ORDER OF</v>
      </c>
    </row>
    <row r="5665" spans="1:19">
      <c r="A5665" s="264" t="s">
        <v>1044</v>
      </c>
      <c r="B5665" s="265">
        <v>100</v>
      </c>
      <c r="C5665" s="265" t="s">
        <v>7</v>
      </c>
      <c r="D5665" s="265" t="s">
        <v>910</v>
      </c>
      <c r="E5665" s="265">
        <v>3.15</v>
      </c>
      <c r="F5665" s="265" t="s">
        <v>9</v>
      </c>
      <c r="G5665" s="265" t="s">
        <v>4438</v>
      </c>
      <c r="H5665" s="266" t="s">
        <v>4439</v>
      </c>
      <c r="I5665" s="143" t="s">
        <v>4467</v>
      </c>
      <c r="J5665" s="184">
        <f>IF(F5665="USD", E5665, E5665 * IFERROR(VLOOKUP(F5665, EXCHANGE_RATE!A:B, 2, FALSE), "Currency not found"))</f>
        <v>3.15</v>
      </c>
      <c r="K5665" s="184">
        <f t="shared" si="507"/>
        <v>3.15</v>
      </c>
      <c r="L5665" s="184">
        <f>IF(C5665="MTS", B5665, B5665 * IFERROR(VLOOKUP(C5665, 'QTY_CONVERSIONS '!A:B, 2, FALSE), "Units not  found"))</f>
        <v>0.1</v>
      </c>
      <c r="M5665" s="185">
        <f t="shared" si="508"/>
        <v>315</v>
      </c>
      <c r="N5665" s="143" t="str">
        <f>IFERROR(VLOOKUP(D5665, Product_Category!A:B, 2, FALSE), "Uncategorized")</f>
        <v>MAGNESIUM STEARATE</v>
      </c>
      <c r="O5665" s="186">
        <f t="shared" si="506"/>
        <v>3150</v>
      </c>
      <c r="P5665" s="185">
        <f t="shared" si="509"/>
        <v>315</v>
      </c>
      <c r="Q5665" s="143">
        <v>2024</v>
      </c>
      <c r="R5665" s="143" t="str">
        <f>IFERROR(VLOOKUP(G5665,'SOURCE COMPANY'!A:B, 2, FALSE), "")</f>
        <v>IAZA PHARMA</v>
      </c>
      <c r="S5665" s="143" t="str">
        <f>IFERROR(VLOOKUP(H5665,'CUSTOMER NAME'!A:B, 2, FALSE), "")</f>
        <v>Siphar</v>
      </c>
    </row>
    <row r="5666" spans="1:19">
      <c r="A5666" s="264" t="s">
        <v>1044</v>
      </c>
      <c r="B5666" s="265">
        <v>350</v>
      </c>
      <c r="C5666" s="265" t="s">
        <v>7</v>
      </c>
      <c r="D5666" s="265" t="s">
        <v>4259</v>
      </c>
      <c r="E5666" s="265">
        <v>3.25</v>
      </c>
      <c r="F5666" s="265" t="s">
        <v>9</v>
      </c>
      <c r="G5666" s="265" t="s">
        <v>4438</v>
      </c>
      <c r="H5666" s="266" t="s">
        <v>4439</v>
      </c>
      <c r="I5666" s="143" t="s">
        <v>4467</v>
      </c>
      <c r="J5666" s="184">
        <f>IF(F5666="USD", E5666, E5666 * IFERROR(VLOOKUP(F5666, EXCHANGE_RATE!A:B, 2, FALSE), "Currency not found"))</f>
        <v>3.25</v>
      </c>
      <c r="K5666" s="184">
        <f t="shared" si="507"/>
        <v>3.25</v>
      </c>
      <c r="L5666" s="184">
        <f>IF(C5666="MTS", B5666, B5666 * IFERROR(VLOOKUP(C5666, 'QTY_CONVERSIONS '!A:B, 2, FALSE), "Units not  found"))</f>
        <v>0.35000000000000003</v>
      </c>
      <c r="M5666" s="185">
        <f t="shared" si="508"/>
        <v>1137.5</v>
      </c>
      <c r="N5666" s="143" t="str">
        <f>IFERROR(VLOOKUP(D5666, Product_Category!A:B, 2, FALSE), "Uncategorized")</f>
        <v>MCC</v>
      </c>
      <c r="O5666" s="186">
        <f t="shared" si="506"/>
        <v>3250</v>
      </c>
      <c r="P5666" s="185">
        <f t="shared" si="509"/>
        <v>1137.5</v>
      </c>
      <c r="Q5666" s="143">
        <v>2024</v>
      </c>
      <c r="R5666" s="143" t="str">
        <f>IFERROR(VLOOKUP(G5666,'SOURCE COMPANY'!A:B, 2, FALSE), "")</f>
        <v>IAZA PHARMA</v>
      </c>
      <c r="S5666" s="143" t="str">
        <f>IFERROR(VLOOKUP(H5666,'CUSTOMER NAME'!A:B, 2, FALSE), "")</f>
        <v>Siphar</v>
      </c>
    </row>
    <row r="5667" spans="1:19">
      <c r="A5667" s="264" t="s">
        <v>1044</v>
      </c>
      <c r="B5667" s="265">
        <v>26000</v>
      </c>
      <c r="C5667" s="265" t="s">
        <v>7</v>
      </c>
      <c r="D5667" s="265" t="s">
        <v>798</v>
      </c>
      <c r="E5667" s="265">
        <v>310</v>
      </c>
      <c r="F5667" s="265" t="s">
        <v>9</v>
      </c>
      <c r="G5667" s="265" t="s">
        <v>4440</v>
      </c>
      <c r="H5667" s="266" t="s">
        <v>4277</v>
      </c>
      <c r="I5667" s="143" t="s">
        <v>4467</v>
      </c>
      <c r="J5667" s="184">
        <f>IF(F5667="USD", E5667, E5667 * IFERROR(VLOOKUP(F5667, EXCHANGE_RATE!A:B, 2, FALSE), "Currency not found"))</f>
        <v>310</v>
      </c>
      <c r="K5667" s="184">
        <f t="shared" si="507"/>
        <v>310</v>
      </c>
      <c r="L5667" s="184">
        <f>IF(C5667="MTS", B5667, B5667 * IFERROR(VLOOKUP(C5667, 'QTY_CONVERSIONS '!A:B, 2, FALSE), "Units not  found"))</f>
        <v>26</v>
      </c>
      <c r="M5667" s="185">
        <f t="shared" si="508"/>
        <v>8060000</v>
      </c>
      <c r="N5667" s="143" t="str">
        <f>IFERROR(VLOOKUP(D5667, Product_Category!A:B, 2, FALSE), "Uncategorized")</f>
        <v>CMC</v>
      </c>
      <c r="O5667" s="186">
        <f t="shared" si="506"/>
        <v>310000</v>
      </c>
      <c r="P5667" s="185">
        <f t="shared" si="509"/>
        <v>8060000</v>
      </c>
      <c r="Q5667" s="143">
        <v>2024</v>
      </c>
      <c r="R5667" s="143" t="str">
        <f>IFERROR(VLOOKUP(G5667,'SOURCE COMPANY'!A:B, 2, FALSE), "")</f>
        <v>Indian products Trading</v>
      </c>
      <c r="S5667" s="143" t="str">
        <f>IFERROR(VLOOKUP(H5667,'CUSTOMER NAME'!A:B, 2, FALSE), "")</f>
        <v>TO THE ORDER OF</v>
      </c>
    </row>
    <row r="5668" spans="1:19">
      <c r="A5668" s="264" t="s">
        <v>1044</v>
      </c>
      <c r="B5668" s="265">
        <v>27000</v>
      </c>
      <c r="C5668" s="265" t="s">
        <v>7</v>
      </c>
      <c r="D5668" s="265" t="s">
        <v>798</v>
      </c>
      <c r="E5668" s="265">
        <v>3.25</v>
      </c>
      <c r="F5668" s="265" t="s">
        <v>9</v>
      </c>
      <c r="G5668" s="265" t="s">
        <v>4441</v>
      </c>
      <c r="H5668" s="266" t="s">
        <v>4277</v>
      </c>
      <c r="I5668" s="143" t="s">
        <v>4467</v>
      </c>
      <c r="J5668" s="184">
        <f>IF(F5668="USD", E5668, E5668 * IFERROR(VLOOKUP(F5668, EXCHANGE_RATE!A:B, 2, FALSE), "Currency not found"))</f>
        <v>3.25</v>
      </c>
      <c r="K5668" s="184">
        <f t="shared" si="507"/>
        <v>3.25</v>
      </c>
      <c r="L5668" s="184">
        <f>IF(C5668="MTS", B5668, B5668 * IFERROR(VLOOKUP(C5668, 'QTY_CONVERSIONS '!A:B, 2, FALSE), "Units not  found"))</f>
        <v>27</v>
      </c>
      <c r="M5668" s="185">
        <f t="shared" si="508"/>
        <v>87750</v>
      </c>
      <c r="N5668" s="143" t="str">
        <f>IFERROR(VLOOKUP(D5668, Product_Category!A:B, 2, FALSE), "Uncategorized")</f>
        <v>CMC</v>
      </c>
      <c r="O5668" s="186">
        <f t="shared" si="506"/>
        <v>3250</v>
      </c>
      <c r="P5668" s="185">
        <f t="shared" si="509"/>
        <v>87750</v>
      </c>
      <c r="Q5668" s="143">
        <v>2024</v>
      </c>
      <c r="R5668" s="143" t="str">
        <f>IFERROR(VLOOKUP(G5668,'SOURCE COMPANY'!A:B, 2, FALSE), "")</f>
        <v>Prakash Chemicals</v>
      </c>
      <c r="S5668" s="143" t="str">
        <f>IFERROR(VLOOKUP(H5668,'CUSTOMER NAME'!A:B, 2, FALSE), "")</f>
        <v>TO THE ORDER OF</v>
      </c>
    </row>
    <row r="5669" spans="1:19">
      <c r="A5669" s="264" t="s">
        <v>1044</v>
      </c>
      <c r="B5669" s="265">
        <v>150</v>
      </c>
      <c r="C5669" s="265" t="s">
        <v>7</v>
      </c>
      <c r="D5669" s="265" t="s">
        <v>910</v>
      </c>
      <c r="E5669" s="265">
        <v>2.25</v>
      </c>
      <c r="F5669" s="265" t="s">
        <v>9</v>
      </c>
      <c r="G5669" s="265" t="s">
        <v>4349</v>
      </c>
      <c r="H5669" s="266" t="s">
        <v>4277</v>
      </c>
      <c r="I5669" s="143" t="s">
        <v>4467</v>
      </c>
      <c r="J5669" s="184">
        <f>IF(F5669="USD", E5669, E5669 * IFERROR(VLOOKUP(F5669, EXCHANGE_RATE!A:B, 2, FALSE), "Currency not found"))</f>
        <v>2.25</v>
      </c>
      <c r="K5669" s="184">
        <f t="shared" si="507"/>
        <v>2.25</v>
      </c>
      <c r="L5669" s="184">
        <f>IF(C5669="MTS", B5669, B5669 * IFERROR(VLOOKUP(C5669, 'QTY_CONVERSIONS '!A:B, 2, FALSE), "Units not  found"))</f>
        <v>0.15</v>
      </c>
      <c r="M5669" s="185">
        <f t="shared" si="508"/>
        <v>337.5</v>
      </c>
      <c r="N5669" s="143" t="str">
        <f>IFERROR(VLOOKUP(D5669, Product_Category!A:B, 2, FALSE), "Uncategorized")</f>
        <v>MAGNESIUM STEARATE</v>
      </c>
      <c r="O5669" s="186">
        <f t="shared" si="506"/>
        <v>2250</v>
      </c>
      <c r="P5669" s="185">
        <f t="shared" si="509"/>
        <v>337.5</v>
      </c>
      <c r="Q5669" s="143">
        <v>2024</v>
      </c>
      <c r="R5669" s="143" t="str">
        <f>IFERROR(VLOOKUP(G5669,'SOURCE COMPANY'!A:B, 2, FALSE), "")</f>
        <v>SANJAY CHEMICALS</v>
      </c>
      <c r="S5669" s="143" t="str">
        <f>IFERROR(VLOOKUP(H5669,'CUSTOMER NAME'!A:B, 2, FALSE), "")</f>
        <v>TO THE ORDER OF</v>
      </c>
    </row>
    <row r="5670" spans="1:19">
      <c r="A5670" s="264" t="s">
        <v>1044</v>
      </c>
      <c r="B5670" s="265">
        <v>250</v>
      </c>
      <c r="C5670" s="265" t="s">
        <v>7</v>
      </c>
      <c r="D5670" s="265" t="s">
        <v>1606</v>
      </c>
      <c r="E5670" s="265">
        <v>2.65</v>
      </c>
      <c r="F5670" s="265" t="s">
        <v>9</v>
      </c>
      <c r="G5670" s="265" t="s">
        <v>4349</v>
      </c>
      <c r="H5670" s="266" t="s">
        <v>4277</v>
      </c>
      <c r="I5670" s="143" t="s">
        <v>4467</v>
      </c>
      <c r="J5670" s="184">
        <f>IF(F5670="USD", E5670, E5670 * IFERROR(VLOOKUP(F5670, EXCHANGE_RATE!A:B, 2, FALSE), "Currency not found"))</f>
        <v>2.65</v>
      </c>
      <c r="K5670" s="184">
        <f t="shared" si="507"/>
        <v>2.65</v>
      </c>
      <c r="L5670" s="184">
        <f>IF(C5670="MTS", B5670, B5670 * IFERROR(VLOOKUP(C5670, 'QTY_CONVERSIONS '!A:B, 2, FALSE), "Units not  found"))</f>
        <v>0.25</v>
      </c>
      <c r="M5670" s="185">
        <f t="shared" si="508"/>
        <v>662.5</v>
      </c>
      <c r="N5670" s="143" t="str">
        <f>IFERROR(VLOOKUP(D5670, Product_Category!A:B, 2, FALSE), "Uncategorized")</f>
        <v>MCC</v>
      </c>
      <c r="O5670" s="186">
        <f t="shared" si="506"/>
        <v>2650</v>
      </c>
      <c r="P5670" s="185">
        <f t="shared" si="509"/>
        <v>662.5</v>
      </c>
      <c r="Q5670" s="143">
        <v>2024</v>
      </c>
      <c r="R5670" s="143" t="str">
        <f>IFERROR(VLOOKUP(G5670,'SOURCE COMPANY'!A:B, 2, FALSE), "")</f>
        <v>SANJAY CHEMICALS</v>
      </c>
      <c r="S5670" s="143" t="str">
        <f>IFERROR(VLOOKUP(H5670,'CUSTOMER NAME'!A:B, 2, FALSE), "")</f>
        <v>TO THE ORDER OF</v>
      </c>
    </row>
    <row r="5671" spans="1:19">
      <c r="A5671" s="264" t="s">
        <v>1044</v>
      </c>
      <c r="B5671" s="265">
        <v>200</v>
      </c>
      <c r="C5671" s="265" t="s">
        <v>7</v>
      </c>
      <c r="D5671" s="265" t="s">
        <v>910</v>
      </c>
      <c r="E5671" s="265">
        <v>2.44</v>
      </c>
      <c r="F5671" s="265" t="s">
        <v>9</v>
      </c>
      <c r="G5671" s="265" t="s">
        <v>4442</v>
      </c>
      <c r="H5671" s="266" t="s">
        <v>4443</v>
      </c>
      <c r="I5671" s="143" t="s">
        <v>4467</v>
      </c>
      <c r="J5671" s="184">
        <f>IF(F5671="USD", E5671, E5671 * IFERROR(VLOOKUP(F5671, EXCHANGE_RATE!A:B, 2, FALSE), "Currency not found"))</f>
        <v>2.44</v>
      </c>
      <c r="K5671" s="184">
        <f t="shared" si="507"/>
        <v>2.44</v>
      </c>
      <c r="L5671" s="184">
        <f>IF(C5671="MTS", B5671, B5671 * IFERROR(VLOOKUP(C5671, 'QTY_CONVERSIONS '!A:B, 2, FALSE), "Units not  found"))</f>
        <v>0.2</v>
      </c>
      <c r="M5671" s="185">
        <f t="shared" si="508"/>
        <v>488</v>
      </c>
      <c r="N5671" s="143" t="str">
        <f>IFERROR(VLOOKUP(D5671, Product_Category!A:B, 2, FALSE), "Uncategorized")</f>
        <v>MAGNESIUM STEARATE</v>
      </c>
      <c r="O5671" s="186">
        <f t="shared" si="506"/>
        <v>2440</v>
      </c>
      <c r="P5671" s="185">
        <f t="shared" si="509"/>
        <v>488</v>
      </c>
      <c r="Q5671" s="143">
        <v>2024</v>
      </c>
      <c r="R5671" s="143" t="str">
        <f>IFERROR(VLOOKUP(G5671,'SOURCE COMPANY'!A:B, 2, FALSE), "")</f>
        <v>AFRICURE PHARMA</v>
      </c>
      <c r="S5671" s="143" t="str">
        <f>IFERROR(VLOOKUP(H5671,'CUSTOMER NAME'!A:B, 2, FALSE), "")</f>
        <v>Zenufa Labs</v>
      </c>
    </row>
    <row r="5672" spans="1:19">
      <c r="A5672" s="267" t="s">
        <v>1044</v>
      </c>
      <c r="B5672" s="268">
        <v>400</v>
      </c>
      <c r="C5672" s="268" t="s">
        <v>7</v>
      </c>
      <c r="D5672" s="268" t="s">
        <v>266</v>
      </c>
      <c r="E5672" s="268">
        <v>2.1</v>
      </c>
      <c r="F5672" s="268" t="s">
        <v>9</v>
      </c>
      <c r="G5672" s="268" t="s">
        <v>4442</v>
      </c>
      <c r="H5672" s="269" t="s">
        <v>4443</v>
      </c>
      <c r="I5672" s="143" t="s">
        <v>4467</v>
      </c>
      <c r="J5672" s="184">
        <f>IF(F5672="USD", E5672, E5672 * IFERROR(VLOOKUP(F5672, EXCHANGE_RATE!A:B, 2, FALSE), "Currency not found"))</f>
        <v>2.1</v>
      </c>
      <c r="K5672" s="184">
        <f t="shared" si="507"/>
        <v>2.1</v>
      </c>
      <c r="L5672" s="184">
        <f>IF(C5672="MTS", B5672, B5672 * IFERROR(VLOOKUP(C5672, 'QTY_CONVERSIONS '!A:B, 2, FALSE), "Units not  found"))</f>
        <v>0.4</v>
      </c>
      <c r="M5672" s="185">
        <f t="shared" si="508"/>
        <v>840</v>
      </c>
      <c r="N5672" s="143" t="str">
        <f>IFERROR(VLOOKUP(D5672, Product_Category!A:B, 2, FALSE), "Uncategorized")</f>
        <v>MCC</v>
      </c>
      <c r="O5672" s="186">
        <f t="shared" si="506"/>
        <v>2100</v>
      </c>
      <c r="P5672" s="185">
        <f t="shared" si="509"/>
        <v>840</v>
      </c>
      <c r="Q5672" s="143">
        <v>2024</v>
      </c>
      <c r="R5672" s="143" t="str">
        <f>IFERROR(VLOOKUP(G5672,'SOURCE COMPANY'!A:B, 2, FALSE), "")</f>
        <v>AFRICURE PHARMA</v>
      </c>
      <c r="S5672" s="143" t="str">
        <f>IFERROR(VLOOKUP(H5672,'CUSTOMER NAME'!A:B, 2, FALSE), "")</f>
        <v>Zenufa Labs</v>
      </c>
    </row>
    <row r="5673" spans="1:19">
      <c r="A5673" s="264" t="s">
        <v>1382</v>
      </c>
      <c r="B5673" s="265">
        <v>2400</v>
      </c>
      <c r="C5673" s="265" t="s">
        <v>7</v>
      </c>
      <c r="D5673" s="265" t="s">
        <v>3063</v>
      </c>
      <c r="E5673" s="265">
        <v>2.9</v>
      </c>
      <c r="F5673" s="265" t="s">
        <v>9</v>
      </c>
      <c r="G5673" s="265" t="s">
        <v>4444</v>
      </c>
      <c r="H5673" s="266" t="s">
        <v>4277</v>
      </c>
      <c r="I5673" s="143" t="s">
        <v>4467</v>
      </c>
      <c r="J5673" s="184">
        <f>IF(F5673="USD", E5673, E5673 * IFERROR(VLOOKUP(F5673, EXCHANGE_RATE!A:B, 2, FALSE), "Currency not found"))</f>
        <v>2.9</v>
      </c>
      <c r="K5673" s="184">
        <f t="shared" si="507"/>
        <v>2.9</v>
      </c>
      <c r="L5673" s="184">
        <f>IF(C5673="MTS", B5673, B5673 * IFERROR(VLOOKUP(C5673, 'QTY_CONVERSIONS '!A:B, 2, FALSE), "Units not  found"))</f>
        <v>2.4</v>
      </c>
      <c r="M5673" s="185">
        <f t="shared" si="508"/>
        <v>6960</v>
      </c>
      <c r="N5673" s="143" t="str">
        <f>IFERROR(VLOOKUP(D5673, Product_Category!A:B, 2, FALSE), "Uncategorized")</f>
        <v>MCC</v>
      </c>
      <c r="O5673" s="186">
        <f t="shared" si="506"/>
        <v>2900</v>
      </c>
      <c r="P5673" s="185">
        <f t="shared" si="509"/>
        <v>6960</v>
      </c>
      <c r="Q5673" s="143">
        <v>2024</v>
      </c>
      <c r="R5673" s="143" t="str">
        <f>IFERROR(VLOOKUP(G5673,'SOURCE COMPANY'!A:B, 2, FALSE), "")</f>
        <v>SMIT Export Pvt Ltd</v>
      </c>
      <c r="S5673" s="143" t="str">
        <f>IFERROR(VLOOKUP(H5673,'CUSTOMER NAME'!A:B, 2, FALSE), "")</f>
        <v>TO THE ORDER OF</v>
      </c>
    </row>
    <row r="5674" spans="1:19">
      <c r="A5674" s="264" t="s">
        <v>1382</v>
      </c>
      <c r="B5674" s="265">
        <v>2000</v>
      </c>
      <c r="C5674" s="265" t="s">
        <v>7</v>
      </c>
      <c r="D5674" s="265" t="s">
        <v>3050</v>
      </c>
      <c r="E5674" s="265">
        <v>2.9</v>
      </c>
      <c r="F5674" s="265" t="s">
        <v>9</v>
      </c>
      <c r="G5674" s="265" t="s">
        <v>4444</v>
      </c>
      <c r="H5674" s="266" t="s">
        <v>4277</v>
      </c>
      <c r="I5674" s="143" t="s">
        <v>4467</v>
      </c>
      <c r="J5674" s="184">
        <f>IF(F5674="USD", E5674, E5674 * IFERROR(VLOOKUP(F5674, EXCHANGE_RATE!A:B, 2, FALSE), "Currency not found"))</f>
        <v>2.9</v>
      </c>
      <c r="K5674" s="184">
        <f t="shared" si="507"/>
        <v>2.9</v>
      </c>
      <c r="L5674" s="184">
        <f>IF(C5674="MTS", B5674, B5674 * IFERROR(VLOOKUP(C5674, 'QTY_CONVERSIONS '!A:B, 2, FALSE), "Units not  found"))</f>
        <v>2</v>
      </c>
      <c r="M5674" s="185">
        <f t="shared" si="508"/>
        <v>5800</v>
      </c>
      <c r="N5674" s="143" t="str">
        <f>IFERROR(VLOOKUP(D5674, Product_Category!A:B, 2, FALSE), "Uncategorized")</f>
        <v>MCC</v>
      </c>
      <c r="O5674" s="186">
        <f t="shared" si="506"/>
        <v>2900</v>
      </c>
      <c r="P5674" s="185">
        <f t="shared" si="509"/>
        <v>5800</v>
      </c>
      <c r="Q5674" s="143">
        <v>2024</v>
      </c>
      <c r="R5674" s="143" t="str">
        <f>IFERROR(VLOOKUP(G5674,'SOURCE COMPANY'!A:B, 2, FALSE), "")</f>
        <v>SMIT Export Pvt Ltd</v>
      </c>
      <c r="S5674" s="143" t="str">
        <f>IFERROR(VLOOKUP(H5674,'CUSTOMER NAME'!A:B, 2, FALSE), "")</f>
        <v>TO THE ORDER OF</v>
      </c>
    </row>
    <row r="5675" spans="1:19">
      <c r="A5675" s="267" t="s">
        <v>1382</v>
      </c>
      <c r="B5675" s="268">
        <v>100</v>
      </c>
      <c r="C5675" s="268" t="s">
        <v>7</v>
      </c>
      <c r="D5675" s="268" t="s">
        <v>3897</v>
      </c>
      <c r="E5675" s="268">
        <v>11</v>
      </c>
      <c r="F5675" s="268" t="s">
        <v>9</v>
      </c>
      <c r="G5675" s="268" t="s">
        <v>4444</v>
      </c>
      <c r="H5675" s="269" t="s">
        <v>4277</v>
      </c>
      <c r="I5675" s="143" t="s">
        <v>4467</v>
      </c>
      <c r="J5675" s="184">
        <f>IF(F5675="USD", E5675, E5675 * IFERROR(VLOOKUP(F5675, EXCHANGE_RATE!A:B, 2, FALSE), "Currency not found"))</f>
        <v>11</v>
      </c>
      <c r="K5675" s="184">
        <f t="shared" si="507"/>
        <v>11</v>
      </c>
      <c r="L5675" s="184">
        <f>IF(C5675="MTS", B5675, B5675 * IFERROR(VLOOKUP(C5675, 'QTY_CONVERSIONS '!A:B, 2, FALSE), "Units not  found"))</f>
        <v>0.1</v>
      </c>
      <c r="M5675" s="185">
        <f t="shared" si="508"/>
        <v>1100</v>
      </c>
      <c r="N5675" s="143" t="str">
        <f>IFERROR(VLOOKUP(D5675, Product_Category!A:B, 2, FALSE), "Uncategorized")</f>
        <v>CROSCARMELLOSE SODIUM</v>
      </c>
      <c r="O5675" s="186">
        <f t="shared" si="506"/>
        <v>11000</v>
      </c>
      <c r="P5675" s="185">
        <f t="shared" si="509"/>
        <v>1100</v>
      </c>
      <c r="Q5675" s="143">
        <v>2024</v>
      </c>
      <c r="R5675" s="143" t="str">
        <f>IFERROR(VLOOKUP(G5675,'SOURCE COMPANY'!A:B, 2, FALSE), "")</f>
        <v>SMIT Export Pvt Ltd</v>
      </c>
      <c r="S5675" s="143" t="str">
        <f>IFERROR(VLOOKUP(H5675,'CUSTOMER NAME'!A:B, 2, FALSE), "")</f>
        <v>TO THE ORDER OF</v>
      </c>
    </row>
    <row r="5676" spans="1:19">
      <c r="A5676" s="264" t="s">
        <v>1047</v>
      </c>
      <c r="B5676" s="265">
        <v>10000</v>
      </c>
      <c r="C5676" s="265" t="s">
        <v>7</v>
      </c>
      <c r="D5676" s="265" t="s">
        <v>4260</v>
      </c>
      <c r="E5676" s="265">
        <v>2.1</v>
      </c>
      <c r="F5676" s="265" t="s">
        <v>9</v>
      </c>
      <c r="G5676" s="265" t="s">
        <v>4293</v>
      </c>
      <c r="H5676" s="266" t="s">
        <v>4277</v>
      </c>
      <c r="I5676" s="143" t="s">
        <v>4467</v>
      </c>
      <c r="J5676" s="184">
        <f>IF(F5676="USD", E5676, E5676 * IFERROR(VLOOKUP(F5676, EXCHANGE_RATE!A:B, 2, FALSE), "Currency not found"))</f>
        <v>2.1</v>
      </c>
      <c r="K5676" s="184">
        <f t="shared" si="507"/>
        <v>2.1</v>
      </c>
      <c r="L5676" s="184">
        <f>IF(C5676="MTS", B5676, B5676 * IFERROR(VLOOKUP(C5676, 'QTY_CONVERSIONS '!A:B, 2, FALSE), "Units not  found"))</f>
        <v>10</v>
      </c>
      <c r="M5676" s="185">
        <f t="shared" si="508"/>
        <v>21000</v>
      </c>
      <c r="N5676" s="143" t="str">
        <f>IFERROR(VLOOKUP(D5676, Product_Category!A:B, 2, FALSE), "Uncategorized")</f>
        <v>MCC</v>
      </c>
      <c r="O5676" s="186">
        <f t="shared" si="506"/>
        <v>2100</v>
      </c>
      <c r="P5676" s="185">
        <f t="shared" si="509"/>
        <v>21000</v>
      </c>
      <c r="Q5676" s="143">
        <v>2024</v>
      </c>
      <c r="R5676" s="143" t="str">
        <f>IFERROR(VLOOKUP(G5676,'SOURCE COMPANY'!A:B, 2, FALSE), "")</f>
        <v>Amster Microcell</v>
      </c>
      <c r="S5676" s="143" t="str">
        <f>IFERROR(VLOOKUP(H5676,'CUSTOMER NAME'!A:B, 2, FALSE), "")</f>
        <v>TO THE ORDER OF</v>
      </c>
    </row>
    <row r="5677" spans="1:19">
      <c r="A5677" s="264" t="s">
        <v>1047</v>
      </c>
      <c r="B5677" s="265">
        <v>15000</v>
      </c>
      <c r="C5677" s="265" t="s">
        <v>7</v>
      </c>
      <c r="D5677" s="265" t="s">
        <v>4261</v>
      </c>
      <c r="E5677" s="265">
        <v>2.1</v>
      </c>
      <c r="F5677" s="265" t="s">
        <v>9</v>
      </c>
      <c r="G5677" s="265" t="s">
        <v>4293</v>
      </c>
      <c r="H5677" s="266" t="s">
        <v>4277</v>
      </c>
      <c r="I5677" s="143" t="s">
        <v>4467</v>
      </c>
      <c r="J5677" s="184">
        <f>IF(F5677="USD", E5677, E5677 * IFERROR(VLOOKUP(F5677, EXCHANGE_RATE!A:B, 2, FALSE), "Currency not found"))</f>
        <v>2.1</v>
      </c>
      <c r="K5677" s="184">
        <f t="shared" si="507"/>
        <v>2.1</v>
      </c>
      <c r="L5677" s="184">
        <f>IF(C5677="MTS", B5677, B5677 * IFERROR(VLOOKUP(C5677, 'QTY_CONVERSIONS '!A:B, 2, FALSE), "Units not  found"))</f>
        <v>15</v>
      </c>
      <c r="M5677" s="185">
        <f t="shared" si="508"/>
        <v>31500</v>
      </c>
      <c r="N5677" s="143" t="str">
        <f>IFERROR(VLOOKUP(D5677, Product_Category!A:B, 2, FALSE), "Uncategorized")</f>
        <v>MCC</v>
      </c>
      <c r="O5677" s="186">
        <f t="shared" si="506"/>
        <v>2100</v>
      </c>
      <c r="P5677" s="185">
        <f t="shared" si="509"/>
        <v>31500</v>
      </c>
      <c r="Q5677" s="143">
        <v>2024</v>
      </c>
      <c r="R5677" s="143" t="str">
        <f>IFERROR(VLOOKUP(G5677,'SOURCE COMPANY'!A:B, 2, FALSE), "")</f>
        <v>Amster Microcell</v>
      </c>
      <c r="S5677" s="143" t="str">
        <f>IFERROR(VLOOKUP(H5677,'CUSTOMER NAME'!A:B, 2, FALSE), "")</f>
        <v>TO THE ORDER OF</v>
      </c>
    </row>
    <row r="5678" spans="1:19">
      <c r="A5678" s="264" t="s">
        <v>1047</v>
      </c>
      <c r="B5678" s="265">
        <v>7000.0000000000009</v>
      </c>
      <c r="C5678" s="265" t="s">
        <v>7</v>
      </c>
      <c r="D5678" s="265" t="s">
        <v>514</v>
      </c>
      <c r="E5678" s="265">
        <v>2</v>
      </c>
      <c r="F5678" s="265" t="s">
        <v>9</v>
      </c>
      <c r="G5678" s="265" t="s">
        <v>4318</v>
      </c>
      <c r="H5678" s="266" t="s">
        <v>4277</v>
      </c>
      <c r="I5678" s="143" t="s">
        <v>4467</v>
      </c>
      <c r="J5678" s="184">
        <f>IF(F5678="USD", E5678, E5678 * IFERROR(VLOOKUP(F5678, EXCHANGE_RATE!A:B, 2, FALSE), "Currency not found"))</f>
        <v>2</v>
      </c>
      <c r="K5678" s="184">
        <f t="shared" si="507"/>
        <v>2</v>
      </c>
      <c r="L5678" s="184">
        <f>IF(C5678="MTS", B5678, B5678 * IFERROR(VLOOKUP(C5678, 'QTY_CONVERSIONS '!A:B, 2, FALSE), "Units not  found"))</f>
        <v>7.0000000000000009</v>
      </c>
      <c r="M5678" s="185">
        <f t="shared" si="508"/>
        <v>14000.000000000002</v>
      </c>
      <c r="N5678" s="143" t="str">
        <f>IFERROR(VLOOKUP(D5678, Product_Category!A:B, 2, FALSE), "Uncategorized")</f>
        <v>MCC</v>
      </c>
      <c r="O5678" s="186">
        <f t="shared" si="506"/>
        <v>2000</v>
      </c>
      <c r="P5678" s="185">
        <f t="shared" si="509"/>
        <v>14000.000000000002</v>
      </c>
      <c r="Q5678" s="143">
        <v>2024</v>
      </c>
      <c r="R5678" s="143" t="str">
        <f>IFERROR(VLOOKUP(G5678,'SOURCE COMPANY'!A:B, 2, FALSE), "")</f>
        <v>Prachin Chemical</v>
      </c>
      <c r="S5678" s="143" t="str">
        <f>IFERROR(VLOOKUP(H5678,'CUSTOMER NAME'!A:B, 2, FALSE), "")</f>
        <v>TO THE ORDER OF</v>
      </c>
    </row>
    <row r="5679" spans="1:19">
      <c r="A5679" s="264" t="s">
        <v>1047</v>
      </c>
      <c r="B5679" s="265">
        <v>8500</v>
      </c>
      <c r="C5679" s="265" t="s">
        <v>7</v>
      </c>
      <c r="D5679" s="265" t="s">
        <v>514</v>
      </c>
      <c r="E5679" s="265">
        <v>2</v>
      </c>
      <c r="F5679" s="265" t="s">
        <v>9</v>
      </c>
      <c r="G5679" s="265" t="s">
        <v>4318</v>
      </c>
      <c r="H5679" s="266" t="s">
        <v>4277</v>
      </c>
      <c r="I5679" s="143" t="s">
        <v>4467</v>
      </c>
      <c r="J5679" s="184">
        <f>IF(F5679="USD", E5679, E5679 * IFERROR(VLOOKUP(F5679, EXCHANGE_RATE!A:B, 2, FALSE), "Currency not found"))</f>
        <v>2</v>
      </c>
      <c r="K5679" s="184">
        <f t="shared" si="507"/>
        <v>2</v>
      </c>
      <c r="L5679" s="184">
        <f>IF(C5679="MTS", B5679, B5679 * IFERROR(VLOOKUP(C5679, 'QTY_CONVERSIONS '!A:B, 2, FALSE), "Units not  found"))</f>
        <v>8.5</v>
      </c>
      <c r="M5679" s="185">
        <f t="shared" si="508"/>
        <v>17000</v>
      </c>
      <c r="N5679" s="143" t="str">
        <f>IFERROR(VLOOKUP(D5679, Product_Category!A:B, 2, FALSE), "Uncategorized")</f>
        <v>MCC</v>
      </c>
      <c r="O5679" s="186">
        <f t="shared" si="506"/>
        <v>2000</v>
      </c>
      <c r="P5679" s="185">
        <f t="shared" si="509"/>
        <v>17000</v>
      </c>
      <c r="Q5679" s="143">
        <v>2024</v>
      </c>
      <c r="R5679" s="143" t="str">
        <f>IFERROR(VLOOKUP(G5679,'SOURCE COMPANY'!A:B, 2, FALSE), "")</f>
        <v>Prachin Chemical</v>
      </c>
      <c r="S5679" s="143" t="str">
        <f>IFERROR(VLOOKUP(H5679,'CUSTOMER NAME'!A:B, 2, FALSE), "")</f>
        <v>TO THE ORDER OF</v>
      </c>
    </row>
    <row r="5680" spans="1:19">
      <c r="A5680" s="264" t="s">
        <v>1047</v>
      </c>
      <c r="B5680" s="265">
        <v>9500</v>
      </c>
      <c r="C5680" s="265" t="s">
        <v>7</v>
      </c>
      <c r="D5680" s="265" t="s">
        <v>514</v>
      </c>
      <c r="E5680" s="265">
        <v>2</v>
      </c>
      <c r="F5680" s="265" t="s">
        <v>9</v>
      </c>
      <c r="G5680" s="265" t="s">
        <v>4318</v>
      </c>
      <c r="H5680" s="266" t="s">
        <v>4277</v>
      </c>
      <c r="I5680" s="143" t="s">
        <v>4467</v>
      </c>
      <c r="J5680" s="184">
        <f>IF(F5680="USD", E5680, E5680 * IFERROR(VLOOKUP(F5680, EXCHANGE_RATE!A:B, 2, FALSE), "Currency not found"))</f>
        <v>2</v>
      </c>
      <c r="K5680" s="184">
        <f t="shared" si="507"/>
        <v>2</v>
      </c>
      <c r="L5680" s="184">
        <f>IF(C5680="MTS", B5680, B5680 * IFERROR(VLOOKUP(C5680, 'QTY_CONVERSIONS '!A:B, 2, FALSE), "Units not  found"))</f>
        <v>9.5</v>
      </c>
      <c r="M5680" s="185">
        <f t="shared" si="508"/>
        <v>19000</v>
      </c>
      <c r="N5680" s="143" t="str">
        <f>IFERROR(VLOOKUP(D5680, Product_Category!A:B, 2, FALSE), "Uncategorized")</f>
        <v>MCC</v>
      </c>
      <c r="O5680" s="186">
        <f t="shared" si="506"/>
        <v>2000</v>
      </c>
      <c r="P5680" s="185">
        <f t="shared" si="509"/>
        <v>19000</v>
      </c>
      <c r="Q5680" s="143">
        <v>2024</v>
      </c>
      <c r="R5680" s="143" t="str">
        <f>IFERROR(VLOOKUP(G5680,'SOURCE COMPANY'!A:B, 2, FALSE), "")</f>
        <v>Prachin Chemical</v>
      </c>
      <c r="S5680" s="143" t="str">
        <f>IFERROR(VLOOKUP(H5680,'CUSTOMER NAME'!A:B, 2, FALSE), "")</f>
        <v>TO THE ORDER OF</v>
      </c>
    </row>
    <row r="5681" spans="1:19">
      <c r="A5681" s="264" t="s">
        <v>1047</v>
      </c>
      <c r="B5681" s="265">
        <v>1000</v>
      </c>
      <c r="C5681" s="265" t="s">
        <v>7</v>
      </c>
      <c r="D5681" s="265" t="s">
        <v>2939</v>
      </c>
      <c r="E5681" s="265">
        <v>2</v>
      </c>
      <c r="F5681" s="265" t="s">
        <v>9</v>
      </c>
      <c r="G5681" s="265" t="s">
        <v>4279</v>
      </c>
      <c r="H5681" s="266" t="s">
        <v>4277</v>
      </c>
      <c r="I5681" s="143" t="s">
        <v>4467</v>
      </c>
      <c r="J5681" s="184">
        <f>IF(F5681="USD", E5681, E5681 * IFERROR(VLOOKUP(F5681, EXCHANGE_RATE!A:B, 2, FALSE), "Currency not found"))</f>
        <v>2</v>
      </c>
      <c r="K5681" s="184">
        <f t="shared" si="507"/>
        <v>2</v>
      </c>
      <c r="L5681" s="184">
        <f>IF(C5681="MTS", B5681, B5681 * IFERROR(VLOOKUP(C5681, 'QTY_CONVERSIONS '!A:B, 2, FALSE), "Units not  found"))</f>
        <v>1</v>
      </c>
      <c r="M5681" s="185">
        <f t="shared" si="508"/>
        <v>2000</v>
      </c>
      <c r="N5681" s="143" t="str">
        <f>IFERROR(VLOOKUP(D5681, Product_Category!A:B, 2, FALSE), "Uncategorized")</f>
        <v>MCC</v>
      </c>
      <c r="O5681" s="186">
        <f t="shared" si="506"/>
        <v>2000</v>
      </c>
      <c r="P5681" s="185">
        <f t="shared" si="509"/>
        <v>2000</v>
      </c>
      <c r="Q5681" s="143">
        <v>2024</v>
      </c>
      <c r="R5681" s="143" t="str">
        <f>IFERROR(VLOOKUP(G5681,'SOURCE COMPANY'!A:B, 2, FALSE), "")</f>
        <v>Sigachi Industries limited</v>
      </c>
      <c r="S5681" s="143" t="str">
        <f>IFERROR(VLOOKUP(H5681,'CUSTOMER NAME'!A:B, 2, FALSE), "")</f>
        <v>TO THE ORDER OF</v>
      </c>
    </row>
    <row r="5682" spans="1:19">
      <c r="A5682" s="264" t="s">
        <v>1047</v>
      </c>
      <c r="B5682" s="265">
        <v>8000</v>
      </c>
      <c r="C5682" s="265" t="s">
        <v>7</v>
      </c>
      <c r="D5682" s="265" t="s">
        <v>2691</v>
      </c>
      <c r="E5682" s="265">
        <v>2</v>
      </c>
      <c r="F5682" s="265" t="s">
        <v>9</v>
      </c>
      <c r="G5682" s="265" t="s">
        <v>4279</v>
      </c>
      <c r="H5682" s="266" t="s">
        <v>4277</v>
      </c>
      <c r="I5682" s="143" t="s">
        <v>4467</v>
      </c>
      <c r="J5682" s="184">
        <f>IF(F5682="USD", E5682, E5682 * IFERROR(VLOOKUP(F5682, EXCHANGE_RATE!A:B, 2, FALSE), "Currency not found"))</f>
        <v>2</v>
      </c>
      <c r="K5682" s="184">
        <f t="shared" si="507"/>
        <v>2</v>
      </c>
      <c r="L5682" s="184">
        <f>IF(C5682="MTS", B5682, B5682 * IFERROR(VLOOKUP(C5682, 'QTY_CONVERSIONS '!A:B, 2, FALSE), "Units not  found"))</f>
        <v>8</v>
      </c>
      <c r="M5682" s="185">
        <f t="shared" si="508"/>
        <v>16000</v>
      </c>
      <c r="N5682" s="143" t="str">
        <f>IFERROR(VLOOKUP(D5682, Product_Category!A:B, 2, FALSE), "Uncategorized")</f>
        <v>MCC</v>
      </c>
      <c r="O5682" s="186">
        <f t="shared" si="506"/>
        <v>2000</v>
      </c>
      <c r="P5682" s="185">
        <f t="shared" si="509"/>
        <v>16000</v>
      </c>
      <c r="Q5682" s="143">
        <v>2024</v>
      </c>
      <c r="R5682" s="143" t="str">
        <f>IFERROR(VLOOKUP(G5682,'SOURCE COMPANY'!A:B, 2, FALSE), "")</f>
        <v>Sigachi Industries limited</v>
      </c>
      <c r="S5682" s="143" t="str">
        <f>IFERROR(VLOOKUP(H5682,'CUSTOMER NAME'!A:B, 2, FALSE), "")</f>
        <v>TO THE ORDER OF</v>
      </c>
    </row>
    <row r="5683" spans="1:19">
      <c r="A5683" s="264" t="s">
        <v>1047</v>
      </c>
      <c r="B5683" s="265">
        <v>500</v>
      </c>
      <c r="C5683" s="265" t="s">
        <v>7</v>
      </c>
      <c r="D5683" s="265" t="s">
        <v>910</v>
      </c>
      <c r="E5683" s="265">
        <v>2.5499999999999998</v>
      </c>
      <c r="F5683" s="265" t="s">
        <v>9</v>
      </c>
      <c r="G5683" s="265" t="s">
        <v>4280</v>
      </c>
      <c r="H5683" s="266" t="s">
        <v>4277</v>
      </c>
      <c r="I5683" s="143" t="s">
        <v>4467</v>
      </c>
      <c r="J5683" s="184">
        <f>IF(F5683="USD", E5683, E5683 * IFERROR(VLOOKUP(F5683, EXCHANGE_RATE!A:B, 2, FALSE), "Currency not found"))</f>
        <v>2.5499999999999998</v>
      </c>
      <c r="K5683" s="184">
        <f t="shared" si="507"/>
        <v>2.5499999999999998</v>
      </c>
      <c r="L5683" s="184">
        <f>IF(C5683="MTS", B5683, B5683 * IFERROR(VLOOKUP(C5683, 'QTY_CONVERSIONS '!A:B, 2, FALSE), "Units not  found"))</f>
        <v>0.5</v>
      </c>
      <c r="M5683" s="185">
        <f t="shared" si="508"/>
        <v>1275</v>
      </c>
      <c r="N5683" s="143" t="str">
        <f>IFERROR(VLOOKUP(D5683, Product_Category!A:B, 2, FALSE), "Uncategorized")</f>
        <v>MAGNESIUM STEARATE</v>
      </c>
      <c r="O5683" s="186">
        <f t="shared" si="506"/>
        <v>2550</v>
      </c>
      <c r="P5683" s="185">
        <f t="shared" si="509"/>
        <v>1275</v>
      </c>
      <c r="Q5683" s="143">
        <v>2024</v>
      </c>
      <c r="R5683" s="143" t="str">
        <f>IFERROR(VLOOKUP(G5683,'SOURCE COMPANY'!A:B, 2, FALSE), "")</f>
        <v>VASA PHARMA</v>
      </c>
      <c r="S5683" s="143" t="str">
        <f>IFERROR(VLOOKUP(H5683,'CUSTOMER NAME'!A:B, 2, FALSE), "")</f>
        <v>TO THE ORDER OF</v>
      </c>
    </row>
    <row r="5684" spans="1:19">
      <c r="A5684" s="264" t="s">
        <v>1047</v>
      </c>
      <c r="B5684" s="265">
        <v>1500</v>
      </c>
      <c r="C5684" s="265" t="s">
        <v>7</v>
      </c>
      <c r="D5684" s="265" t="s">
        <v>3014</v>
      </c>
      <c r="E5684" s="265">
        <v>11.8</v>
      </c>
      <c r="F5684" s="265" t="s">
        <v>9</v>
      </c>
      <c r="G5684" s="265" t="s">
        <v>4318</v>
      </c>
      <c r="H5684" s="266" t="s">
        <v>4277</v>
      </c>
      <c r="I5684" s="143" t="s">
        <v>4467</v>
      </c>
      <c r="J5684" s="184">
        <f>IF(F5684="USD", E5684, E5684 * IFERROR(VLOOKUP(F5684, EXCHANGE_RATE!A:B, 2, FALSE), "Currency not found"))</f>
        <v>11.8</v>
      </c>
      <c r="K5684" s="184">
        <f t="shared" si="507"/>
        <v>11.8</v>
      </c>
      <c r="L5684" s="184">
        <f>IF(C5684="MTS", B5684, B5684 * IFERROR(VLOOKUP(C5684, 'QTY_CONVERSIONS '!A:B, 2, FALSE), "Units not  found"))</f>
        <v>1.5</v>
      </c>
      <c r="M5684" s="185">
        <f t="shared" si="508"/>
        <v>17700</v>
      </c>
      <c r="N5684" s="143" t="str">
        <f>IFERROR(VLOOKUP(D5684, Product_Category!A:B, 2, FALSE), "Uncategorized")</f>
        <v>CMC</v>
      </c>
      <c r="O5684" s="186">
        <f t="shared" si="506"/>
        <v>11800</v>
      </c>
      <c r="P5684" s="185">
        <f t="shared" si="509"/>
        <v>17700</v>
      </c>
      <c r="Q5684" s="143">
        <v>2024</v>
      </c>
      <c r="R5684" s="143" t="str">
        <f>IFERROR(VLOOKUP(G5684,'SOURCE COMPANY'!A:B, 2, FALSE), "")</f>
        <v>Prachin Chemical</v>
      </c>
      <c r="S5684" s="143" t="str">
        <f>IFERROR(VLOOKUP(H5684,'CUSTOMER NAME'!A:B, 2, FALSE), "")</f>
        <v>TO THE ORDER OF</v>
      </c>
    </row>
    <row r="5685" spans="1:19">
      <c r="A5685" s="267" t="s">
        <v>1047</v>
      </c>
      <c r="B5685" s="268">
        <v>5250</v>
      </c>
      <c r="C5685" s="268" t="s">
        <v>7</v>
      </c>
      <c r="D5685" s="268" t="s">
        <v>724</v>
      </c>
      <c r="E5685" s="268">
        <v>4.1500000000000004</v>
      </c>
      <c r="F5685" s="268" t="s">
        <v>9</v>
      </c>
      <c r="G5685" s="268" t="s">
        <v>4299</v>
      </c>
      <c r="H5685" s="269" t="s">
        <v>4277</v>
      </c>
      <c r="I5685" s="143" t="s">
        <v>4467</v>
      </c>
      <c r="J5685" s="184">
        <f>IF(F5685="USD", E5685, E5685 * IFERROR(VLOOKUP(F5685, EXCHANGE_RATE!A:B, 2, FALSE), "Currency not found"))</f>
        <v>4.1500000000000004</v>
      </c>
      <c r="K5685" s="184">
        <f t="shared" si="507"/>
        <v>4.1500000000000004</v>
      </c>
      <c r="L5685" s="184">
        <f>IF(C5685="MTS", B5685, B5685 * IFERROR(VLOOKUP(C5685, 'QTY_CONVERSIONS '!A:B, 2, FALSE), "Units not  found"))</f>
        <v>5.25</v>
      </c>
      <c r="M5685" s="185">
        <f t="shared" si="508"/>
        <v>21787.500000000004</v>
      </c>
      <c r="N5685" s="143" t="str">
        <f>IFERROR(VLOOKUP(D5685, Product_Category!A:B, 2, FALSE), "Uncategorized")</f>
        <v>MCC</v>
      </c>
      <c r="O5685" s="186">
        <f t="shared" si="506"/>
        <v>4150</v>
      </c>
      <c r="P5685" s="185">
        <f t="shared" si="509"/>
        <v>21787.5</v>
      </c>
      <c r="Q5685" s="143">
        <v>2024</v>
      </c>
      <c r="R5685" s="143" t="str">
        <f>IFERROR(VLOOKUP(G5685,'SOURCE COMPANY'!A:B, 2, FALSE), "")</f>
        <v>Ankit Pulps &amp; Boards</v>
      </c>
      <c r="S5685" s="143" t="str">
        <f>IFERROR(VLOOKUP(H5685,'CUSTOMER NAME'!A:B, 2, FALSE), "")</f>
        <v>TO THE ORDER OF</v>
      </c>
    </row>
    <row r="5686" spans="1:19">
      <c r="A5686" s="264" t="s">
        <v>752</v>
      </c>
      <c r="B5686" s="265">
        <v>150</v>
      </c>
      <c r="C5686" s="265" t="s">
        <v>7</v>
      </c>
      <c r="D5686" s="265" t="s">
        <v>3897</v>
      </c>
      <c r="E5686" s="265">
        <v>6.5</v>
      </c>
      <c r="F5686" s="265" t="s">
        <v>9</v>
      </c>
      <c r="G5686" s="265" t="s">
        <v>4445</v>
      </c>
      <c r="H5686" s="266" t="s">
        <v>4446</v>
      </c>
      <c r="I5686" s="143" t="s">
        <v>4467</v>
      </c>
      <c r="J5686" s="184">
        <f>IF(F5686="USD", E5686, E5686 * IFERROR(VLOOKUP(F5686, EXCHANGE_RATE!A:B, 2, FALSE), "Currency not found"))</f>
        <v>6.5</v>
      </c>
      <c r="K5686" s="184">
        <f t="shared" si="507"/>
        <v>6.5</v>
      </c>
      <c r="L5686" s="184">
        <f>IF(C5686="MTS", B5686, B5686 * IFERROR(VLOOKUP(C5686, 'QTY_CONVERSIONS '!A:B, 2, FALSE), "Units not  found"))</f>
        <v>0.15</v>
      </c>
      <c r="M5686" s="185">
        <f t="shared" si="508"/>
        <v>975</v>
      </c>
      <c r="N5686" s="143" t="str">
        <f>IFERROR(VLOOKUP(D5686, Product_Category!A:B, 2, FALSE), "Uncategorized")</f>
        <v>CROSCARMELLOSE SODIUM</v>
      </c>
      <c r="O5686" s="186">
        <f t="shared" si="506"/>
        <v>6500</v>
      </c>
      <c r="P5686" s="185">
        <f t="shared" si="509"/>
        <v>975</v>
      </c>
      <c r="Q5686" s="143">
        <v>2024</v>
      </c>
      <c r="R5686" s="143" t="str">
        <f>IFERROR(VLOOKUP(G5686,'SOURCE COMPANY'!A:B, 2, FALSE), "")</f>
        <v>PADMASHREE ENTERPRISE</v>
      </c>
      <c r="S5686" s="143" t="str">
        <f>IFERROR(VLOOKUP(H5686,'CUSTOMER NAME'!A:B, 2, FALSE), "")</f>
        <v>LIFE PHARMA</v>
      </c>
    </row>
    <row r="5687" spans="1:19">
      <c r="A5687" s="264" t="s">
        <v>752</v>
      </c>
      <c r="B5687" s="265">
        <v>14000</v>
      </c>
      <c r="C5687" s="265" t="s">
        <v>7</v>
      </c>
      <c r="D5687" s="265" t="s">
        <v>2376</v>
      </c>
      <c r="E5687" s="265">
        <v>2.11</v>
      </c>
      <c r="F5687" s="265" t="s">
        <v>9</v>
      </c>
      <c r="G5687" s="265" t="s">
        <v>4270</v>
      </c>
      <c r="H5687" s="266" t="s">
        <v>758</v>
      </c>
      <c r="I5687" s="143" t="s">
        <v>4467</v>
      </c>
      <c r="J5687" s="184">
        <f>IF(F5687="USD", E5687, E5687 * IFERROR(VLOOKUP(F5687, EXCHANGE_RATE!A:B, 2, FALSE), "Currency not found"))</f>
        <v>2.11</v>
      </c>
      <c r="K5687" s="184">
        <f t="shared" si="507"/>
        <v>2.11</v>
      </c>
      <c r="L5687" s="184">
        <f>IF(C5687="MTS", B5687, B5687 * IFERROR(VLOOKUP(C5687, 'QTY_CONVERSIONS '!A:B, 2, FALSE), "Units not  found"))</f>
        <v>14</v>
      </c>
      <c r="M5687" s="185">
        <f t="shared" si="508"/>
        <v>29540</v>
      </c>
      <c r="N5687" s="143" t="str">
        <f>IFERROR(VLOOKUP(D5687, Product_Category!A:B, 2, FALSE), "Uncategorized")</f>
        <v>MCC</v>
      </c>
      <c r="O5687" s="186">
        <f t="shared" si="506"/>
        <v>2110</v>
      </c>
      <c r="P5687" s="185">
        <f t="shared" si="509"/>
        <v>29540</v>
      </c>
      <c r="Q5687" s="143">
        <v>2024</v>
      </c>
      <c r="R5687" s="143" t="str">
        <f>IFERROR(VLOOKUP(G5687,'SOURCE COMPANY'!A:B, 2, FALSE), "")</f>
        <v>RANQ</v>
      </c>
      <c r="S5687" s="143" t="str">
        <f>IFERROR(VLOOKUP(H5687,'CUSTOMER NAME'!A:B, 2, FALSE), "")</f>
        <v>NOBLAZE TRADING</v>
      </c>
    </row>
    <row r="5688" spans="1:19">
      <c r="A5688" s="264" t="s">
        <v>752</v>
      </c>
      <c r="B5688" s="265">
        <v>6160.0000000000009</v>
      </c>
      <c r="C5688" s="265" t="s">
        <v>7</v>
      </c>
      <c r="D5688" s="265" t="s">
        <v>2376</v>
      </c>
      <c r="E5688" s="265">
        <v>2.11</v>
      </c>
      <c r="F5688" s="265" t="s">
        <v>9</v>
      </c>
      <c r="G5688" s="265" t="s">
        <v>4270</v>
      </c>
      <c r="H5688" s="266" t="s">
        <v>758</v>
      </c>
      <c r="I5688" s="143" t="s">
        <v>4467</v>
      </c>
      <c r="J5688" s="184">
        <f>IF(F5688="USD", E5688, E5688 * IFERROR(VLOOKUP(F5688, EXCHANGE_RATE!A:B, 2, FALSE), "Currency not found"))</f>
        <v>2.11</v>
      </c>
      <c r="K5688" s="184">
        <f t="shared" si="507"/>
        <v>2.11</v>
      </c>
      <c r="L5688" s="184">
        <f>IF(C5688="MTS", B5688, B5688 * IFERROR(VLOOKUP(C5688, 'QTY_CONVERSIONS '!A:B, 2, FALSE), "Units not  found"))</f>
        <v>6.160000000000001</v>
      </c>
      <c r="M5688" s="185">
        <f t="shared" si="508"/>
        <v>12997.6</v>
      </c>
      <c r="N5688" s="143" t="str">
        <f>IFERROR(VLOOKUP(D5688, Product_Category!A:B, 2, FALSE), "Uncategorized")</f>
        <v>MCC</v>
      </c>
      <c r="O5688" s="186">
        <f t="shared" si="506"/>
        <v>2110</v>
      </c>
      <c r="P5688" s="185">
        <f t="shared" si="509"/>
        <v>12997.600000000002</v>
      </c>
      <c r="Q5688" s="143">
        <v>2024</v>
      </c>
      <c r="R5688" s="143" t="str">
        <f>IFERROR(VLOOKUP(G5688,'SOURCE COMPANY'!A:B, 2, FALSE), "")</f>
        <v>RANQ</v>
      </c>
      <c r="S5688" s="143" t="str">
        <f>IFERROR(VLOOKUP(H5688,'CUSTOMER NAME'!A:B, 2, FALSE), "")</f>
        <v>NOBLAZE TRADING</v>
      </c>
    </row>
    <row r="5689" spans="1:19">
      <c r="A5689" s="264" t="s">
        <v>752</v>
      </c>
      <c r="B5689" s="265">
        <v>7480.0000000000009</v>
      </c>
      <c r="C5689" s="265" t="s">
        <v>7</v>
      </c>
      <c r="D5689" s="265" t="s">
        <v>2376</v>
      </c>
      <c r="E5689" s="265">
        <v>2.11</v>
      </c>
      <c r="F5689" s="265" t="s">
        <v>9</v>
      </c>
      <c r="G5689" s="265" t="s">
        <v>4270</v>
      </c>
      <c r="H5689" s="266" t="s">
        <v>758</v>
      </c>
      <c r="I5689" s="143" t="s">
        <v>4467</v>
      </c>
      <c r="J5689" s="184">
        <f>IF(F5689="USD", E5689, E5689 * IFERROR(VLOOKUP(F5689, EXCHANGE_RATE!A:B, 2, FALSE), "Currency not found"))</f>
        <v>2.11</v>
      </c>
      <c r="K5689" s="184">
        <f t="shared" si="507"/>
        <v>2.11</v>
      </c>
      <c r="L5689" s="184">
        <f>IF(C5689="MTS", B5689, B5689 * IFERROR(VLOOKUP(C5689, 'QTY_CONVERSIONS '!A:B, 2, FALSE), "Units not  found"))</f>
        <v>7.4800000000000013</v>
      </c>
      <c r="M5689" s="185">
        <f t="shared" si="508"/>
        <v>15782.800000000001</v>
      </c>
      <c r="N5689" s="143" t="str">
        <f>IFERROR(VLOOKUP(D5689, Product_Category!A:B, 2, FALSE), "Uncategorized")</f>
        <v>MCC</v>
      </c>
      <c r="O5689" s="186">
        <f t="shared" si="506"/>
        <v>2110</v>
      </c>
      <c r="P5689" s="185">
        <f t="shared" si="509"/>
        <v>15782.800000000003</v>
      </c>
      <c r="Q5689" s="143">
        <v>2024</v>
      </c>
      <c r="R5689" s="143" t="str">
        <f>IFERROR(VLOOKUP(G5689,'SOURCE COMPANY'!A:B, 2, FALSE), "")</f>
        <v>RANQ</v>
      </c>
      <c r="S5689" s="143" t="str">
        <f>IFERROR(VLOOKUP(H5689,'CUSTOMER NAME'!A:B, 2, FALSE), "")</f>
        <v>NOBLAZE TRADING</v>
      </c>
    </row>
    <row r="5690" spans="1:19">
      <c r="A5690" s="264" t="s">
        <v>752</v>
      </c>
      <c r="B5690" s="265">
        <v>8360</v>
      </c>
      <c r="C5690" s="265" t="s">
        <v>7</v>
      </c>
      <c r="D5690" s="265" t="s">
        <v>2376</v>
      </c>
      <c r="E5690" s="265">
        <v>2.11</v>
      </c>
      <c r="F5690" s="265" t="s">
        <v>9</v>
      </c>
      <c r="G5690" s="265" t="s">
        <v>4270</v>
      </c>
      <c r="H5690" s="266" t="s">
        <v>758</v>
      </c>
      <c r="I5690" s="143" t="s">
        <v>4467</v>
      </c>
      <c r="J5690" s="184">
        <f>IF(F5690="USD", E5690, E5690 * IFERROR(VLOOKUP(F5690, EXCHANGE_RATE!A:B, 2, FALSE), "Currency not found"))</f>
        <v>2.11</v>
      </c>
      <c r="K5690" s="184">
        <f t="shared" si="507"/>
        <v>2.11</v>
      </c>
      <c r="L5690" s="184">
        <f>IF(C5690="MTS", B5690, B5690 * IFERROR(VLOOKUP(C5690, 'QTY_CONVERSIONS '!A:B, 2, FALSE), "Units not  found"))</f>
        <v>8.36</v>
      </c>
      <c r="M5690" s="185">
        <f t="shared" si="508"/>
        <v>17639.599999999999</v>
      </c>
      <c r="N5690" s="143" t="str">
        <f>IFERROR(VLOOKUP(D5690, Product_Category!A:B, 2, FALSE), "Uncategorized")</f>
        <v>MCC</v>
      </c>
      <c r="O5690" s="186">
        <f t="shared" si="506"/>
        <v>2110</v>
      </c>
      <c r="P5690" s="185">
        <f t="shared" si="509"/>
        <v>17639.599999999999</v>
      </c>
      <c r="Q5690" s="143">
        <v>2024</v>
      </c>
      <c r="R5690" s="143" t="str">
        <f>IFERROR(VLOOKUP(G5690,'SOURCE COMPANY'!A:B, 2, FALSE), "")</f>
        <v>RANQ</v>
      </c>
      <c r="S5690" s="143" t="str">
        <f>IFERROR(VLOOKUP(H5690,'CUSTOMER NAME'!A:B, 2, FALSE), "")</f>
        <v>NOBLAZE TRADING</v>
      </c>
    </row>
    <row r="5691" spans="1:19">
      <c r="A5691" s="264" t="s">
        <v>752</v>
      </c>
      <c r="B5691" s="265">
        <v>6720.0000000000009</v>
      </c>
      <c r="C5691" s="265" t="s">
        <v>7</v>
      </c>
      <c r="D5691" s="265" t="s">
        <v>2376</v>
      </c>
      <c r="E5691" s="265">
        <v>2.11</v>
      </c>
      <c r="F5691" s="265" t="s">
        <v>9</v>
      </c>
      <c r="G5691" s="265" t="s">
        <v>4270</v>
      </c>
      <c r="H5691" s="266" t="s">
        <v>758</v>
      </c>
      <c r="I5691" s="143" t="s">
        <v>4467</v>
      </c>
      <c r="J5691" s="184">
        <f>IF(F5691="USD", E5691, E5691 * IFERROR(VLOOKUP(F5691, EXCHANGE_RATE!A:B, 2, FALSE), "Currency not found"))</f>
        <v>2.11</v>
      </c>
      <c r="K5691" s="184">
        <f t="shared" si="507"/>
        <v>2.11</v>
      </c>
      <c r="L5691" s="184">
        <f>IF(C5691="MTS", B5691, B5691 * IFERROR(VLOOKUP(C5691, 'QTY_CONVERSIONS '!A:B, 2, FALSE), "Units not  found"))</f>
        <v>6.7200000000000006</v>
      </c>
      <c r="M5691" s="185">
        <f t="shared" si="508"/>
        <v>14179.2</v>
      </c>
      <c r="N5691" s="143" t="str">
        <f>IFERROR(VLOOKUP(D5691, Product_Category!A:B, 2, FALSE), "Uncategorized")</f>
        <v>MCC</v>
      </c>
      <c r="O5691" s="186">
        <f t="shared" si="506"/>
        <v>2110</v>
      </c>
      <c r="P5691" s="185">
        <f t="shared" si="509"/>
        <v>14179.2</v>
      </c>
      <c r="Q5691" s="143">
        <v>2024</v>
      </c>
      <c r="R5691" s="143" t="str">
        <f>IFERROR(VLOOKUP(G5691,'SOURCE COMPANY'!A:B, 2, FALSE), "")</f>
        <v>RANQ</v>
      </c>
      <c r="S5691" s="143" t="str">
        <f>IFERROR(VLOOKUP(H5691,'CUSTOMER NAME'!A:B, 2, FALSE), "")</f>
        <v>NOBLAZE TRADING</v>
      </c>
    </row>
    <row r="5692" spans="1:19">
      <c r="A5692" s="264" t="s">
        <v>752</v>
      </c>
      <c r="B5692" s="265">
        <v>8160.0000000000009</v>
      </c>
      <c r="C5692" s="265" t="s">
        <v>7</v>
      </c>
      <c r="D5692" s="265" t="s">
        <v>2376</v>
      </c>
      <c r="E5692" s="265">
        <v>2.11</v>
      </c>
      <c r="F5692" s="265" t="s">
        <v>9</v>
      </c>
      <c r="G5692" s="265" t="s">
        <v>4270</v>
      </c>
      <c r="H5692" s="266" t="s">
        <v>758</v>
      </c>
      <c r="I5692" s="143" t="s">
        <v>4467</v>
      </c>
      <c r="J5692" s="184">
        <f>IF(F5692="USD", E5692, E5692 * IFERROR(VLOOKUP(F5692, EXCHANGE_RATE!A:B, 2, FALSE), "Currency not found"))</f>
        <v>2.11</v>
      </c>
      <c r="K5692" s="184">
        <f t="shared" si="507"/>
        <v>2.11</v>
      </c>
      <c r="L5692" s="184">
        <f>IF(C5692="MTS", B5692, B5692 * IFERROR(VLOOKUP(C5692, 'QTY_CONVERSIONS '!A:B, 2, FALSE), "Units not  found"))</f>
        <v>8.1600000000000019</v>
      </c>
      <c r="M5692" s="185">
        <f t="shared" si="508"/>
        <v>17217.600000000002</v>
      </c>
      <c r="N5692" s="143" t="str">
        <f>IFERROR(VLOOKUP(D5692, Product_Category!A:B, 2, FALSE), "Uncategorized")</f>
        <v>MCC</v>
      </c>
      <c r="O5692" s="186">
        <f t="shared" si="506"/>
        <v>2110</v>
      </c>
      <c r="P5692" s="185">
        <f t="shared" si="509"/>
        <v>17217.600000000006</v>
      </c>
      <c r="Q5692" s="143">
        <v>2024</v>
      </c>
      <c r="R5692" s="143" t="str">
        <f>IFERROR(VLOOKUP(G5692,'SOURCE COMPANY'!A:B, 2, FALSE), "")</f>
        <v>RANQ</v>
      </c>
      <c r="S5692" s="143" t="str">
        <f>IFERROR(VLOOKUP(H5692,'CUSTOMER NAME'!A:B, 2, FALSE), "")</f>
        <v>NOBLAZE TRADING</v>
      </c>
    </row>
    <row r="5693" spans="1:19">
      <c r="A5693" s="264" t="s">
        <v>752</v>
      </c>
      <c r="B5693" s="265">
        <v>9120</v>
      </c>
      <c r="C5693" s="265" t="s">
        <v>7</v>
      </c>
      <c r="D5693" s="265" t="s">
        <v>2376</v>
      </c>
      <c r="E5693" s="265">
        <v>2.11</v>
      </c>
      <c r="F5693" s="265" t="s">
        <v>9</v>
      </c>
      <c r="G5693" s="265" t="s">
        <v>4270</v>
      </c>
      <c r="H5693" s="266" t="s">
        <v>758</v>
      </c>
      <c r="I5693" s="143" t="s">
        <v>4467</v>
      </c>
      <c r="J5693" s="184">
        <f>IF(F5693="USD", E5693, E5693 * IFERROR(VLOOKUP(F5693, EXCHANGE_RATE!A:B, 2, FALSE), "Currency not found"))</f>
        <v>2.11</v>
      </c>
      <c r="K5693" s="184">
        <f t="shared" si="507"/>
        <v>2.11</v>
      </c>
      <c r="L5693" s="184">
        <f>IF(C5693="MTS", B5693, B5693 * IFERROR(VLOOKUP(C5693, 'QTY_CONVERSIONS '!A:B, 2, FALSE), "Units not  found"))</f>
        <v>9.120000000000001</v>
      </c>
      <c r="M5693" s="185">
        <f t="shared" si="508"/>
        <v>19243.199999999997</v>
      </c>
      <c r="N5693" s="143" t="str">
        <f>IFERROR(VLOOKUP(D5693, Product_Category!A:B, 2, FALSE), "Uncategorized")</f>
        <v>MCC</v>
      </c>
      <c r="O5693" s="186">
        <f t="shared" si="506"/>
        <v>2110</v>
      </c>
      <c r="P5693" s="185">
        <f t="shared" si="509"/>
        <v>19243.2</v>
      </c>
      <c r="Q5693" s="143">
        <v>2024</v>
      </c>
      <c r="R5693" s="143" t="str">
        <f>IFERROR(VLOOKUP(G5693,'SOURCE COMPANY'!A:B, 2, FALSE), "")</f>
        <v>RANQ</v>
      </c>
      <c r="S5693" s="143" t="str">
        <f>IFERROR(VLOOKUP(H5693,'CUSTOMER NAME'!A:B, 2, FALSE), "")</f>
        <v>NOBLAZE TRADING</v>
      </c>
    </row>
    <row r="5694" spans="1:19">
      <c r="A5694" s="264" t="s">
        <v>752</v>
      </c>
      <c r="B5694" s="265">
        <v>10000</v>
      </c>
      <c r="C5694" s="265" t="s">
        <v>7</v>
      </c>
      <c r="D5694" s="265" t="s">
        <v>2063</v>
      </c>
      <c r="E5694" s="265">
        <v>2.11</v>
      </c>
      <c r="F5694" s="265" t="s">
        <v>9</v>
      </c>
      <c r="G5694" s="265" t="s">
        <v>4270</v>
      </c>
      <c r="H5694" s="266" t="s">
        <v>758</v>
      </c>
      <c r="I5694" s="143" t="s">
        <v>4467</v>
      </c>
      <c r="J5694" s="184">
        <f>IF(F5694="USD", E5694, E5694 * IFERROR(VLOOKUP(F5694, EXCHANGE_RATE!A:B, 2, FALSE), "Currency not found"))</f>
        <v>2.11</v>
      </c>
      <c r="K5694" s="184">
        <f t="shared" si="507"/>
        <v>2.11</v>
      </c>
      <c r="L5694" s="184">
        <f>IF(C5694="MTS", B5694, B5694 * IFERROR(VLOOKUP(C5694, 'QTY_CONVERSIONS '!A:B, 2, FALSE), "Units not  found"))</f>
        <v>10</v>
      </c>
      <c r="M5694" s="185">
        <f t="shared" si="508"/>
        <v>21100</v>
      </c>
      <c r="N5694" s="143" t="str">
        <f>IFERROR(VLOOKUP(D5694, Product_Category!A:B, 2, FALSE), "Uncategorized")</f>
        <v>MCC</v>
      </c>
      <c r="O5694" s="186">
        <f t="shared" si="506"/>
        <v>2110</v>
      </c>
      <c r="P5694" s="185">
        <f t="shared" si="509"/>
        <v>21100</v>
      </c>
      <c r="Q5694" s="143">
        <v>2024</v>
      </c>
      <c r="R5694" s="143" t="str">
        <f>IFERROR(VLOOKUP(G5694,'SOURCE COMPANY'!A:B, 2, FALSE), "")</f>
        <v>RANQ</v>
      </c>
      <c r="S5694" s="143" t="str">
        <f>IFERROR(VLOOKUP(H5694,'CUSTOMER NAME'!A:B, 2, FALSE), "")</f>
        <v>NOBLAZE TRADING</v>
      </c>
    </row>
    <row r="5695" spans="1:19">
      <c r="A5695" s="264" t="s">
        <v>752</v>
      </c>
      <c r="B5695" s="265">
        <v>12000</v>
      </c>
      <c r="C5695" s="265" t="s">
        <v>7</v>
      </c>
      <c r="D5695" s="265" t="s">
        <v>2063</v>
      </c>
      <c r="E5695" s="265">
        <v>2.11</v>
      </c>
      <c r="F5695" s="265" t="s">
        <v>9</v>
      </c>
      <c r="G5695" s="265" t="s">
        <v>4270</v>
      </c>
      <c r="H5695" s="266" t="s">
        <v>758</v>
      </c>
      <c r="I5695" s="143" t="s">
        <v>4467</v>
      </c>
      <c r="J5695" s="184">
        <f>IF(F5695="USD", E5695, E5695 * IFERROR(VLOOKUP(F5695, EXCHANGE_RATE!A:B, 2, FALSE), "Currency not found"))</f>
        <v>2.11</v>
      </c>
      <c r="K5695" s="184">
        <f t="shared" si="507"/>
        <v>2.11</v>
      </c>
      <c r="L5695" s="184">
        <f>IF(C5695="MTS", B5695, B5695 * IFERROR(VLOOKUP(C5695, 'QTY_CONVERSIONS '!A:B, 2, FALSE), "Units not  found"))</f>
        <v>12</v>
      </c>
      <c r="M5695" s="185">
        <f t="shared" si="508"/>
        <v>25320</v>
      </c>
      <c r="N5695" s="143" t="str">
        <f>IFERROR(VLOOKUP(D5695, Product_Category!A:B, 2, FALSE), "Uncategorized")</f>
        <v>MCC</v>
      </c>
      <c r="O5695" s="186">
        <f t="shared" si="506"/>
        <v>2110</v>
      </c>
      <c r="P5695" s="185">
        <f t="shared" si="509"/>
        <v>25320</v>
      </c>
      <c r="Q5695" s="143">
        <v>2024</v>
      </c>
      <c r="R5695" s="143" t="str">
        <f>IFERROR(VLOOKUP(G5695,'SOURCE COMPANY'!A:B, 2, FALSE), "")</f>
        <v>RANQ</v>
      </c>
      <c r="S5695" s="143" t="str">
        <f>IFERROR(VLOOKUP(H5695,'CUSTOMER NAME'!A:B, 2, FALSE), "")</f>
        <v>NOBLAZE TRADING</v>
      </c>
    </row>
    <row r="5696" spans="1:19">
      <c r="A5696" s="264" t="s">
        <v>752</v>
      </c>
      <c r="B5696" s="265">
        <v>100</v>
      </c>
      <c r="C5696" s="265" t="s">
        <v>7</v>
      </c>
      <c r="D5696" s="265" t="s">
        <v>173</v>
      </c>
      <c r="E5696" s="265">
        <v>4.5</v>
      </c>
      <c r="F5696" s="265" t="s">
        <v>9</v>
      </c>
      <c r="G5696" s="265" t="s">
        <v>4330</v>
      </c>
      <c r="H5696" s="266" t="s">
        <v>4277</v>
      </c>
      <c r="I5696" s="143" t="s">
        <v>4467</v>
      </c>
      <c r="J5696" s="184">
        <f>IF(F5696="USD", E5696, E5696 * IFERROR(VLOOKUP(F5696, EXCHANGE_RATE!A:B, 2, FALSE), "Currency not found"))</f>
        <v>4.5</v>
      </c>
      <c r="K5696" s="184">
        <f t="shared" si="507"/>
        <v>4.5</v>
      </c>
      <c r="L5696" s="184">
        <f>IF(C5696="MTS", B5696, B5696 * IFERROR(VLOOKUP(C5696, 'QTY_CONVERSIONS '!A:B, 2, FALSE), "Units not  found"))</f>
        <v>0.1</v>
      </c>
      <c r="M5696" s="185">
        <f t="shared" si="508"/>
        <v>450</v>
      </c>
      <c r="N5696" s="143" t="str">
        <f>IFERROR(VLOOKUP(D5696, Product_Category!A:B, 2, FALSE), "Uncategorized")</f>
        <v>SSG</v>
      </c>
      <c r="O5696" s="186">
        <f t="shared" si="506"/>
        <v>4500</v>
      </c>
      <c r="P5696" s="185">
        <f t="shared" si="509"/>
        <v>450</v>
      </c>
      <c r="Q5696" s="143">
        <v>2024</v>
      </c>
      <c r="R5696" s="143" t="str">
        <f>IFERROR(VLOOKUP(G5696,'SOURCE COMPANY'!A:B, 2, FALSE), "")</f>
        <v>Amishi Drugs &amp; Chemicals</v>
      </c>
      <c r="S5696" s="143" t="str">
        <f>IFERROR(VLOOKUP(H5696,'CUSTOMER NAME'!A:B, 2, FALSE), "")</f>
        <v>TO THE ORDER OF</v>
      </c>
    </row>
    <row r="5697" spans="1:19">
      <c r="A5697" s="264" t="s">
        <v>752</v>
      </c>
      <c r="B5697" s="265">
        <v>5000</v>
      </c>
      <c r="C5697" s="265" t="s">
        <v>7</v>
      </c>
      <c r="D5697" s="265" t="s">
        <v>266</v>
      </c>
      <c r="E5697" s="265">
        <v>2.5099999999999998</v>
      </c>
      <c r="F5697" s="265" t="s">
        <v>9</v>
      </c>
      <c r="G5697" s="265" t="s">
        <v>4279</v>
      </c>
      <c r="H5697" s="266" t="s">
        <v>4277</v>
      </c>
      <c r="I5697" s="143" t="s">
        <v>4467</v>
      </c>
      <c r="J5697" s="184">
        <f>IF(F5697="USD", E5697, E5697 * IFERROR(VLOOKUP(F5697, EXCHANGE_RATE!A:B, 2, FALSE), "Currency not found"))</f>
        <v>2.5099999999999998</v>
      </c>
      <c r="K5697" s="184">
        <f t="shared" si="507"/>
        <v>2.5099999999999998</v>
      </c>
      <c r="L5697" s="184">
        <f>IF(C5697="MTS", B5697, B5697 * IFERROR(VLOOKUP(C5697, 'QTY_CONVERSIONS '!A:B, 2, FALSE), "Units not  found"))</f>
        <v>5</v>
      </c>
      <c r="M5697" s="185">
        <f t="shared" si="508"/>
        <v>12549.999999999998</v>
      </c>
      <c r="N5697" s="143" t="str">
        <f>IFERROR(VLOOKUP(D5697, Product_Category!A:B, 2, FALSE), "Uncategorized")</f>
        <v>MCC</v>
      </c>
      <c r="O5697" s="186">
        <f t="shared" si="506"/>
        <v>2510</v>
      </c>
      <c r="P5697" s="185">
        <f t="shared" si="509"/>
        <v>12550</v>
      </c>
      <c r="Q5697" s="143">
        <v>2024</v>
      </c>
      <c r="R5697" s="143" t="str">
        <f>IFERROR(VLOOKUP(G5697,'SOURCE COMPANY'!A:B, 2, FALSE), "")</f>
        <v>Sigachi Industries limited</v>
      </c>
      <c r="S5697" s="143" t="str">
        <f>IFERROR(VLOOKUP(H5697,'CUSTOMER NAME'!A:B, 2, FALSE), "")</f>
        <v>TO THE ORDER OF</v>
      </c>
    </row>
    <row r="5698" spans="1:19">
      <c r="A5698" s="264" t="s">
        <v>752</v>
      </c>
      <c r="B5698" s="265">
        <v>8.6</v>
      </c>
      <c r="C5698" s="265" t="s">
        <v>7</v>
      </c>
      <c r="D5698" s="265" t="s">
        <v>4262</v>
      </c>
      <c r="E5698" s="265">
        <v>5.97</v>
      </c>
      <c r="F5698" s="265" t="s">
        <v>9</v>
      </c>
      <c r="G5698" s="265" t="s">
        <v>4447</v>
      </c>
      <c r="H5698" s="266" t="s">
        <v>4277</v>
      </c>
      <c r="I5698" s="143" t="s">
        <v>4467</v>
      </c>
      <c r="J5698" s="184">
        <f>IF(F5698="USD", E5698, E5698 * IFERROR(VLOOKUP(F5698, EXCHANGE_RATE!A:B, 2, FALSE), "Currency not found"))</f>
        <v>5.97</v>
      </c>
      <c r="K5698" s="184">
        <f t="shared" si="507"/>
        <v>5.97</v>
      </c>
      <c r="L5698" s="184">
        <f>IF(C5698="MTS", B5698, B5698 * IFERROR(VLOOKUP(C5698, 'QTY_CONVERSIONS '!A:B, 2, FALSE), "Units not  found"))</f>
        <v>8.6E-3</v>
      </c>
      <c r="M5698" s="185">
        <f t="shared" si="508"/>
        <v>51.341999999999999</v>
      </c>
      <c r="N5698" s="143" t="str">
        <f>IFERROR(VLOOKUP(D5698, Product_Category!A:B, 2, FALSE), "Uncategorized")</f>
        <v>MCC</v>
      </c>
      <c r="O5698" s="186">
        <f t="shared" si="506"/>
        <v>5970</v>
      </c>
      <c r="P5698" s="185">
        <f t="shared" si="509"/>
        <v>51.341999999999999</v>
      </c>
      <c r="Q5698" s="143">
        <v>2024</v>
      </c>
      <c r="R5698" s="143" t="str">
        <f>IFERROR(VLOOKUP(G5698,'SOURCE COMPANY'!A:B, 2, FALSE), "")</f>
        <v>Om Shiva Products</v>
      </c>
      <c r="S5698" s="143" t="str">
        <f>IFERROR(VLOOKUP(H5698,'CUSTOMER NAME'!A:B, 2, FALSE), "")</f>
        <v>TO THE ORDER OF</v>
      </c>
    </row>
    <row r="5699" spans="1:19">
      <c r="A5699" s="264" t="s">
        <v>752</v>
      </c>
      <c r="B5699" s="265">
        <v>1000</v>
      </c>
      <c r="C5699" s="265" t="s">
        <v>7</v>
      </c>
      <c r="D5699" s="265" t="s">
        <v>3712</v>
      </c>
      <c r="E5699" s="265">
        <v>3.85</v>
      </c>
      <c r="F5699" s="265" t="s">
        <v>9</v>
      </c>
      <c r="G5699" s="265" t="s">
        <v>4355</v>
      </c>
      <c r="H5699" s="266" t="s">
        <v>4277</v>
      </c>
      <c r="I5699" s="143" t="s">
        <v>4467</v>
      </c>
      <c r="J5699" s="184">
        <f>IF(F5699="USD", E5699, E5699 * IFERROR(VLOOKUP(F5699, EXCHANGE_RATE!A:B, 2, FALSE), "Currency not found"))</f>
        <v>3.85</v>
      </c>
      <c r="K5699" s="184">
        <f t="shared" si="507"/>
        <v>3.85</v>
      </c>
      <c r="L5699" s="184">
        <f>IF(C5699="MTS", B5699, B5699 * IFERROR(VLOOKUP(C5699, 'QTY_CONVERSIONS '!A:B, 2, FALSE), "Units not  found"))</f>
        <v>1</v>
      </c>
      <c r="M5699" s="185">
        <f t="shared" si="508"/>
        <v>3850</v>
      </c>
      <c r="N5699" s="143" t="str">
        <f>IFERROR(VLOOKUP(D5699, Product_Category!A:B, 2, FALSE), "Uncategorized")</f>
        <v>MCC</v>
      </c>
      <c r="O5699" s="186">
        <f t="shared" ref="O5699:O5762" si="510">K5699*1000</f>
        <v>3850</v>
      </c>
      <c r="P5699" s="185">
        <f t="shared" si="509"/>
        <v>3850</v>
      </c>
      <c r="Q5699" s="143">
        <v>2024</v>
      </c>
      <c r="R5699" s="143" t="str">
        <f>IFERROR(VLOOKUP(G5699,'SOURCE COMPANY'!A:B, 2, FALSE), "")</f>
        <v>PATEL CHEM</v>
      </c>
      <c r="S5699" s="143" t="str">
        <f>IFERROR(VLOOKUP(H5699,'CUSTOMER NAME'!A:B, 2, FALSE), "")</f>
        <v>TO THE ORDER OF</v>
      </c>
    </row>
    <row r="5700" spans="1:19">
      <c r="A5700" s="264" t="s">
        <v>752</v>
      </c>
      <c r="B5700" s="265">
        <v>11200.000000000002</v>
      </c>
      <c r="C5700" s="265" t="s">
        <v>7</v>
      </c>
      <c r="D5700" s="265" t="s">
        <v>611</v>
      </c>
      <c r="E5700" s="265">
        <v>2</v>
      </c>
      <c r="F5700" s="265" t="s">
        <v>1718</v>
      </c>
      <c r="G5700" s="265" t="s">
        <v>4424</v>
      </c>
      <c r="H5700" s="266" t="s">
        <v>4277</v>
      </c>
      <c r="I5700" s="143" t="s">
        <v>4467</v>
      </c>
      <c r="J5700" s="184">
        <f>IF(F5700="USD", E5700, E5700 * IFERROR(VLOOKUP(F5700, EXCHANGE_RATE!A:B, 2, FALSE), "Currency not found"))</f>
        <v>2.14</v>
      </c>
      <c r="K5700" s="184">
        <f t="shared" si="507"/>
        <v>2.14</v>
      </c>
      <c r="L5700" s="184">
        <f>IF(C5700="MTS", B5700, B5700 * IFERROR(VLOOKUP(C5700, 'QTY_CONVERSIONS '!A:B, 2, FALSE), "Units not  found"))</f>
        <v>11.200000000000003</v>
      </c>
      <c r="M5700" s="185">
        <f t="shared" si="508"/>
        <v>23968.000000000004</v>
      </c>
      <c r="N5700" s="143" t="str">
        <f>IFERROR(VLOOKUP(D5700, Product_Category!A:B, 2, FALSE), "Uncategorized")</f>
        <v>MCC</v>
      </c>
      <c r="O5700" s="186">
        <f t="shared" si="510"/>
        <v>2140</v>
      </c>
      <c r="P5700" s="185">
        <f t="shared" si="509"/>
        <v>23968.000000000007</v>
      </c>
      <c r="Q5700" s="143">
        <v>2024</v>
      </c>
      <c r="R5700" s="143" t="str">
        <f>IFERROR(VLOOKUP(G5700,'SOURCE COMPANY'!A:B, 2, FALSE), "")</f>
        <v>Silverline chemicals</v>
      </c>
      <c r="S5700" s="143" t="str">
        <f>IFERROR(VLOOKUP(H5700,'CUSTOMER NAME'!A:B, 2, FALSE), "")</f>
        <v>TO THE ORDER OF</v>
      </c>
    </row>
    <row r="5701" spans="1:19">
      <c r="A5701" s="264" t="s">
        <v>752</v>
      </c>
      <c r="B5701" s="265">
        <v>13600.000000000002</v>
      </c>
      <c r="C5701" s="265" t="s">
        <v>7</v>
      </c>
      <c r="D5701" s="265" t="s">
        <v>611</v>
      </c>
      <c r="E5701" s="265">
        <v>2</v>
      </c>
      <c r="F5701" s="265" t="s">
        <v>1718</v>
      </c>
      <c r="G5701" s="265" t="s">
        <v>4424</v>
      </c>
      <c r="H5701" s="266" t="s">
        <v>4277</v>
      </c>
      <c r="I5701" s="143" t="s">
        <v>4467</v>
      </c>
      <c r="J5701" s="184">
        <f>IF(F5701="USD", E5701, E5701 * IFERROR(VLOOKUP(F5701, EXCHANGE_RATE!A:B, 2, FALSE), "Currency not found"))</f>
        <v>2.14</v>
      </c>
      <c r="K5701" s="184">
        <f t="shared" si="507"/>
        <v>2.14</v>
      </c>
      <c r="L5701" s="184">
        <f>IF(C5701="MTS", B5701, B5701 * IFERROR(VLOOKUP(C5701, 'QTY_CONVERSIONS '!A:B, 2, FALSE), "Units not  found"))</f>
        <v>13.600000000000001</v>
      </c>
      <c r="M5701" s="185">
        <f t="shared" si="508"/>
        <v>29104.000000000007</v>
      </c>
      <c r="N5701" s="143" t="str">
        <f>IFERROR(VLOOKUP(D5701, Product_Category!A:B, 2, FALSE), "Uncategorized")</f>
        <v>MCC</v>
      </c>
      <c r="O5701" s="186">
        <f t="shared" si="510"/>
        <v>2140</v>
      </c>
      <c r="P5701" s="185">
        <f t="shared" si="509"/>
        <v>29104.000000000004</v>
      </c>
      <c r="Q5701" s="143">
        <v>2024</v>
      </c>
      <c r="R5701" s="143" t="str">
        <f>IFERROR(VLOOKUP(G5701,'SOURCE COMPANY'!A:B, 2, FALSE), "")</f>
        <v>Silverline chemicals</v>
      </c>
      <c r="S5701" s="143" t="str">
        <f>IFERROR(VLOOKUP(H5701,'CUSTOMER NAME'!A:B, 2, FALSE), "")</f>
        <v>TO THE ORDER OF</v>
      </c>
    </row>
    <row r="5702" spans="1:19">
      <c r="A5702" s="264" t="s">
        <v>752</v>
      </c>
      <c r="B5702" s="265">
        <v>15200</v>
      </c>
      <c r="C5702" s="265" t="s">
        <v>7</v>
      </c>
      <c r="D5702" s="265" t="s">
        <v>611</v>
      </c>
      <c r="E5702" s="265">
        <v>2</v>
      </c>
      <c r="F5702" s="265" t="s">
        <v>1718</v>
      </c>
      <c r="G5702" s="265" t="s">
        <v>4424</v>
      </c>
      <c r="H5702" s="266" t="s">
        <v>4277</v>
      </c>
      <c r="I5702" s="143" t="s">
        <v>4467</v>
      </c>
      <c r="J5702" s="184">
        <f>IF(F5702="USD", E5702, E5702 * IFERROR(VLOOKUP(F5702, EXCHANGE_RATE!A:B, 2, FALSE), "Currency not found"))</f>
        <v>2.14</v>
      </c>
      <c r="K5702" s="184">
        <f t="shared" si="507"/>
        <v>2.14</v>
      </c>
      <c r="L5702" s="184">
        <f>IF(C5702="MTS", B5702, B5702 * IFERROR(VLOOKUP(C5702, 'QTY_CONVERSIONS '!A:B, 2, FALSE), "Units not  found"))</f>
        <v>15.200000000000001</v>
      </c>
      <c r="M5702" s="185">
        <f t="shared" si="508"/>
        <v>32528.000000000004</v>
      </c>
      <c r="N5702" s="143" t="str">
        <f>IFERROR(VLOOKUP(D5702, Product_Category!A:B, 2, FALSE), "Uncategorized")</f>
        <v>MCC</v>
      </c>
      <c r="O5702" s="186">
        <f t="shared" si="510"/>
        <v>2140</v>
      </c>
      <c r="P5702" s="185">
        <f t="shared" si="509"/>
        <v>32528.000000000004</v>
      </c>
      <c r="Q5702" s="143">
        <v>2024</v>
      </c>
      <c r="R5702" s="143" t="str">
        <f>IFERROR(VLOOKUP(G5702,'SOURCE COMPANY'!A:B, 2, FALSE), "")</f>
        <v>Silverline chemicals</v>
      </c>
      <c r="S5702" s="143" t="str">
        <f>IFERROR(VLOOKUP(H5702,'CUSTOMER NAME'!A:B, 2, FALSE), "")</f>
        <v>TO THE ORDER OF</v>
      </c>
    </row>
    <row r="5703" spans="1:19">
      <c r="A5703" s="264" t="s">
        <v>752</v>
      </c>
      <c r="B5703" s="265">
        <v>11200.000000000002</v>
      </c>
      <c r="C5703" s="265" t="s">
        <v>7</v>
      </c>
      <c r="D5703" s="265" t="s">
        <v>769</v>
      </c>
      <c r="E5703" s="265">
        <v>2</v>
      </c>
      <c r="F5703" s="265" t="s">
        <v>1718</v>
      </c>
      <c r="G5703" s="265" t="s">
        <v>4424</v>
      </c>
      <c r="H5703" s="266" t="s">
        <v>4277</v>
      </c>
      <c r="I5703" s="143" t="s">
        <v>4467</v>
      </c>
      <c r="J5703" s="184">
        <f>IF(F5703="USD", E5703, E5703 * IFERROR(VLOOKUP(F5703, EXCHANGE_RATE!A:B, 2, FALSE), "Currency not found"))</f>
        <v>2.14</v>
      </c>
      <c r="K5703" s="184">
        <f t="shared" si="507"/>
        <v>2.14</v>
      </c>
      <c r="L5703" s="184">
        <f>IF(C5703="MTS", B5703, B5703 * IFERROR(VLOOKUP(C5703, 'QTY_CONVERSIONS '!A:B, 2, FALSE), "Units not  found"))</f>
        <v>11.200000000000003</v>
      </c>
      <c r="M5703" s="185">
        <f t="shared" si="508"/>
        <v>23968.000000000004</v>
      </c>
      <c r="N5703" s="143" t="str">
        <f>IFERROR(VLOOKUP(D5703, Product_Category!A:B, 2, FALSE), "Uncategorized")</f>
        <v>MCC</v>
      </c>
      <c r="O5703" s="186">
        <f t="shared" si="510"/>
        <v>2140</v>
      </c>
      <c r="P5703" s="185">
        <f t="shared" si="509"/>
        <v>23968.000000000007</v>
      </c>
      <c r="Q5703" s="143">
        <v>2024</v>
      </c>
      <c r="R5703" s="143" t="str">
        <f>IFERROR(VLOOKUP(G5703,'SOURCE COMPANY'!A:B, 2, FALSE), "")</f>
        <v>Silverline chemicals</v>
      </c>
      <c r="S5703" s="143" t="str">
        <f>IFERROR(VLOOKUP(H5703,'CUSTOMER NAME'!A:B, 2, FALSE), "")</f>
        <v>TO THE ORDER OF</v>
      </c>
    </row>
    <row r="5704" spans="1:19">
      <c r="A5704" s="264" t="s">
        <v>752</v>
      </c>
      <c r="B5704" s="265">
        <v>13600.000000000002</v>
      </c>
      <c r="C5704" s="265" t="s">
        <v>7</v>
      </c>
      <c r="D5704" s="265" t="s">
        <v>769</v>
      </c>
      <c r="E5704" s="265">
        <v>2</v>
      </c>
      <c r="F5704" s="265" t="s">
        <v>1718</v>
      </c>
      <c r="G5704" s="265" t="s">
        <v>4424</v>
      </c>
      <c r="H5704" s="266" t="s">
        <v>4277</v>
      </c>
      <c r="I5704" s="143" t="s">
        <v>4467</v>
      </c>
      <c r="J5704" s="184">
        <f>IF(F5704="USD", E5704, E5704 * IFERROR(VLOOKUP(F5704, EXCHANGE_RATE!A:B, 2, FALSE), "Currency not found"))</f>
        <v>2.14</v>
      </c>
      <c r="K5704" s="184">
        <f t="shared" si="507"/>
        <v>2.14</v>
      </c>
      <c r="L5704" s="184">
        <f>IF(C5704="MTS", B5704, B5704 * IFERROR(VLOOKUP(C5704, 'QTY_CONVERSIONS '!A:B, 2, FALSE), "Units not  found"))</f>
        <v>13.600000000000001</v>
      </c>
      <c r="M5704" s="185">
        <f t="shared" si="508"/>
        <v>29104.000000000007</v>
      </c>
      <c r="N5704" s="143" t="str">
        <f>IFERROR(VLOOKUP(D5704, Product_Category!A:B, 2, FALSE), "Uncategorized")</f>
        <v>MCC</v>
      </c>
      <c r="O5704" s="186">
        <f t="shared" si="510"/>
        <v>2140</v>
      </c>
      <c r="P5704" s="185">
        <f t="shared" si="509"/>
        <v>29104.000000000004</v>
      </c>
      <c r="Q5704" s="143">
        <v>2024</v>
      </c>
      <c r="R5704" s="143" t="str">
        <f>IFERROR(VLOOKUP(G5704,'SOURCE COMPANY'!A:B, 2, FALSE), "")</f>
        <v>Silverline chemicals</v>
      </c>
      <c r="S5704" s="143" t="str">
        <f>IFERROR(VLOOKUP(H5704,'CUSTOMER NAME'!A:B, 2, FALSE), "")</f>
        <v>TO THE ORDER OF</v>
      </c>
    </row>
    <row r="5705" spans="1:19">
      <c r="A5705" s="264" t="s">
        <v>752</v>
      </c>
      <c r="B5705" s="265">
        <v>15200</v>
      </c>
      <c r="C5705" s="265" t="s">
        <v>7</v>
      </c>
      <c r="D5705" s="265" t="s">
        <v>769</v>
      </c>
      <c r="E5705" s="265">
        <v>2</v>
      </c>
      <c r="F5705" s="265" t="s">
        <v>1718</v>
      </c>
      <c r="G5705" s="265" t="s">
        <v>4424</v>
      </c>
      <c r="H5705" s="266" t="s">
        <v>4277</v>
      </c>
      <c r="I5705" s="143" t="s">
        <v>4467</v>
      </c>
      <c r="J5705" s="184">
        <f>IF(F5705="USD", E5705, E5705 * IFERROR(VLOOKUP(F5705, EXCHANGE_RATE!A:B, 2, FALSE), "Currency not found"))</f>
        <v>2.14</v>
      </c>
      <c r="K5705" s="184">
        <f t="shared" ref="K5705:K5768" si="511">ROUNDUP(J5705,2)</f>
        <v>2.14</v>
      </c>
      <c r="L5705" s="184">
        <f>IF(C5705="MTS", B5705, B5705 * IFERROR(VLOOKUP(C5705, 'QTY_CONVERSIONS '!A:B, 2, FALSE), "Units not  found"))</f>
        <v>15.200000000000001</v>
      </c>
      <c r="M5705" s="185">
        <f t="shared" si="508"/>
        <v>32528.000000000004</v>
      </c>
      <c r="N5705" s="143" t="str">
        <f>IFERROR(VLOOKUP(D5705, Product_Category!A:B, 2, FALSE), "Uncategorized")</f>
        <v>MCC</v>
      </c>
      <c r="O5705" s="186">
        <f t="shared" si="510"/>
        <v>2140</v>
      </c>
      <c r="P5705" s="185">
        <f t="shared" si="509"/>
        <v>32528.000000000004</v>
      </c>
      <c r="Q5705" s="143">
        <v>2024</v>
      </c>
      <c r="R5705" s="143" t="str">
        <f>IFERROR(VLOOKUP(G5705,'SOURCE COMPANY'!A:B, 2, FALSE), "")</f>
        <v>Silverline chemicals</v>
      </c>
      <c r="S5705" s="143" t="str">
        <f>IFERROR(VLOOKUP(H5705,'CUSTOMER NAME'!A:B, 2, FALSE), "")</f>
        <v>TO THE ORDER OF</v>
      </c>
    </row>
    <row r="5706" spans="1:19">
      <c r="A5706" s="264" t="s">
        <v>752</v>
      </c>
      <c r="B5706" s="265">
        <v>25000</v>
      </c>
      <c r="C5706" s="265" t="s">
        <v>7</v>
      </c>
      <c r="D5706" s="265" t="s">
        <v>798</v>
      </c>
      <c r="E5706" s="265">
        <v>2.75</v>
      </c>
      <c r="F5706" s="265" t="s">
        <v>9</v>
      </c>
      <c r="G5706" s="265" t="s">
        <v>4410</v>
      </c>
      <c r="H5706" s="266" t="s">
        <v>4277</v>
      </c>
      <c r="I5706" s="143" t="s">
        <v>4467</v>
      </c>
      <c r="J5706" s="184">
        <f>IF(F5706="USD", E5706, E5706 * IFERROR(VLOOKUP(F5706, EXCHANGE_RATE!A:B, 2, FALSE), "Currency not found"))</f>
        <v>2.75</v>
      </c>
      <c r="K5706" s="184">
        <f t="shared" si="511"/>
        <v>2.75</v>
      </c>
      <c r="L5706" s="184">
        <f>IF(C5706="MTS", B5706, B5706 * IFERROR(VLOOKUP(C5706, 'QTY_CONVERSIONS '!A:B, 2, FALSE), "Units not  found"))</f>
        <v>25</v>
      </c>
      <c r="M5706" s="185">
        <f t="shared" si="508"/>
        <v>68750</v>
      </c>
      <c r="N5706" s="143" t="str">
        <f>IFERROR(VLOOKUP(D5706, Product_Category!A:B, 2, FALSE), "Uncategorized")</f>
        <v>CMC</v>
      </c>
      <c r="O5706" s="186">
        <f t="shared" si="510"/>
        <v>2750</v>
      </c>
      <c r="P5706" s="185">
        <f t="shared" si="509"/>
        <v>68750</v>
      </c>
      <c r="Q5706" s="143">
        <v>2024</v>
      </c>
      <c r="R5706" s="143" t="str">
        <f>IFERROR(VLOOKUP(G5706,'SOURCE COMPANY'!A:B, 2, FALSE), "")</f>
        <v>PALVI INDUSTRIES</v>
      </c>
      <c r="S5706" s="143" t="str">
        <f>IFERROR(VLOOKUP(H5706,'CUSTOMER NAME'!A:B, 2, FALSE), "")</f>
        <v>TO THE ORDER OF</v>
      </c>
    </row>
    <row r="5707" spans="1:19">
      <c r="A5707" s="264" t="s">
        <v>752</v>
      </c>
      <c r="B5707" s="265">
        <v>8000</v>
      </c>
      <c r="C5707" s="265" t="s">
        <v>7</v>
      </c>
      <c r="D5707" s="265" t="s">
        <v>611</v>
      </c>
      <c r="E5707" s="265">
        <v>2.25</v>
      </c>
      <c r="F5707" s="265" t="s">
        <v>9</v>
      </c>
      <c r="G5707" s="265" t="s">
        <v>4280</v>
      </c>
      <c r="H5707" s="266" t="s">
        <v>4277</v>
      </c>
      <c r="I5707" s="143" t="s">
        <v>4467</v>
      </c>
      <c r="J5707" s="184">
        <f>IF(F5707="USD", E5707, E5707 * IFERROR(VLOOKUP(F5707, EXCHANGE_RATE!A:B, 2, FALSE), "Currency not found"))</f>
        <v>2.25</v>
      </c>
      <c r="K5707" s="184">
        <f t="shared" si="511"/>
        <v>2.25</v>
      </c>
      <c r="L5707" s="184">
        <f>IF(C5707="MTS", B5707, B5707 * IFERROR(VLOOKUP(C5707, 'QTY_CONVERSIONS '!A:B, 2, FALSE), "Units not  found"))</f>
        <v>8</v>
      </c>
      <c r="M5707" s="185">
        <f t="shared" si="508"/>
        <v>18000</v>
      </c>
      <c r="N5707" s="143" t="str">
        <f>IFERROR(VLOOKUP(D5707, Product_Category!A:B, 2, FALSE), "Uncategorized")</f>
        <v>MCC</v>
      </c>
      <c r="O5707" s="186">
        <f t="shared" si="510"/>
        <v>2250</v>
      </c>
      <c r="P5707" s="185">
        <f t="shared" si="509"/>
        <v>18000</v>
      </c>
      <c r="Q5707" s="143">
        <v>2024</v>
      </c>
      <c r="R5707" s="143" t="str">
        <f>IFERROR(VLOOKUP(G5707,'SOURCE COMPANY'!A:B, 2, FALSE), "")</f>
        <v>VASA PHARMA</v>
      </c>
      <c r="S5707" s="143" t="str">
        <f>IFERROR(VLOOKUP(H5707,'CUSTOMER NAME'!A:B, 2, FALSE), "")</f>
        <v>TO THE ORDER OF</v>
      </c>
    </row>
    <row r="5708" spans="1:19">
      <c r="A5708" s="264" t="s">
        <v>752</v>
      </c>
      <c r="B5708" s="265">
        <v>17000</v>
      </c>
      <c r="C5708" s="265" t="s">
        <v>7</v>
      </c>
      <c r="D5708" s="265" t="s">
        <v>769</v>
      </c>
      <c r="E5708" s="265">
        <v>2.25</v>
      </c>
      <c r="F5708" s="265" t="s">
        <v>9</v>
      </c>
      <c r="G5708" s="265" t="s">
        <v>4280</v>
      </c>
      <c r="H5708" s="266" t="s">
        <v>4277</v>
      </c>
      <c r="I5708" s="143" t="s">
        <v>4467</v>
      </c>
      <c r="J5708" s="184">
        <f>IF(F5708="USD", E5708, E5708 * IFERROR(VLOOKUP(F5708, EXCHANGE_RATE!A:B, 2, FALSE), "Currency not found"))</f>
        <v>2.25</v>
      </c>
      <c r="K5708" s="184">
        <f t="shared" si="511"/>
        <v>2.25</v>
      </c>
      <c r="L5708" s="184">
        <f>IF(C5708="MTS", B5708, B5708 * IFERROR(VLOOKUP(C5708, 'QTY_CONVERSIONS '!A:B, 2, FALSE), "Units not  found"))</f>
        <v>17</v>
      </c>
      <c r="M5708" s="185">
        <f t="shared" si="508"/>
        <v>38250</v>
      </c>
      <c r="N5708" s="143" t="str">
        <f>IFERROR(VLOOKUP(D5708, Product_Category!A:B, 2, FALSE), "Uncategorized")</f>
        <v>MCC</v>
      </c>
      <c r="O5708" s="186">
        <f t="shared" si="510"/>
        <v>2250</v>
      </c>
      <c r="P5708" s="185">
        <f t="shared" si="509"/>
        <v>38250</v>
      </c>
      <c r="Q5708" s="143">
        <v>2024</v>
      </c>
      <c r="R5708" s="143" t="str">
        <f>IFERROR(VLOOKUP(G5708,'SOURCE COMPANY'!A:B, 2, FALSE), "")</f>
        <v>VASA PHARMA</v>
      </c>
      <c r="S5708" s="143" t="str">
        <f>IFERROR(VLOOKUP(H5708,'CUSTOMER NAME'!A:B, 2, FALSE), "")</f>
        <v>TO THE ORDER OF</v>
      </c>
    </row>
    <row r="5709" spans="1:19">
      <c r="A5709" s="264" t="s">
        <v>752</v>
      </c>
      <c r="B5709" s="265">
        <v>7728.0000000000009</v>
      </c>
      <c r="C5709" s="265" t="s">
        <v>7</v>
      </c>
      <c r="D5709" s="265" t="s">
        <v>611</v>
      </c>
      <c r="E5709" s="265">
        <v>1.77</v>
      </c>
      <c r="F5709" s="265" t="s">
        <v>9</v>
      </c>
      <c r="G5709" s="265" t="s">
        <v>4448</v>
      </c>
      <c r="H5709" s="266" t="s">
        <v>4277</v>
      </c>
      <c r="I5709" s="143" t="s">
        <v>4467</v>
      </c>
      <c r="J5709" s="184">
        <f>IF(F5709="USD", E5709, E5709 * IFERROR(VLOOKUP(F5709, EXCHANGE_RATE!A:B, 2, FALSE), "Currency not found"))</f>
        <v>1.77</v>
      </c>
      <c r="K5709" s="184">
        <f t="shared" si="511"/>
        <v>1.77</v>
      </c>
      <c r="L5709" s="184">
        <f>IF(C5709="MTS", B5709, B5709 * IFERROR(VLOOKUP(C5709, 'QTY_CONVERSIONS '!A:B, 2, FALSE), "Units not  found"))</f>
        <v>7.7280000000000006</v>
      </c>
      <c r="M5709" s="185">
        <f t="shared" si="508"/>
        <v>13678.560000000001</v>
      </c>
      <c r="N5709" s="143" t="str">
        <f>IFERROR(VLOOKUP(D5709, Product_Category!A:B, 2, FALSE), "Uncategorized")</f>
        <v>MCC</v>
      </c>
      <c r="O5709" s="186">
        <f t="shared" si="510"/>
        <v>1770</v>
      </c>
      <c r="P5709" s="185">
        <f t="shared" si="509"/>
        <v>13678.560000000001</v>
      </c>
      <c r="Q5709" s="143">
        <v>2024</v>
      </c>
      <c r="R5709" s="143" t="str">
        <f>IFERROR(VLOOKUP(G5709,'SOURCE COMPANY'!A:B, 2, FALSE), "")</f>
        <v>ARKOS CORP</v>
      </c>
      <c r="S5709" s="143" t="str">
        <f>IFERROR(VLOOKUP(H5709,'CUSTOMER NAME'!A:B, 2, FALSE), "")</f>
        <v>TO THE ORDER OF</v>
      </c>
    </row>
    <row r="5710" spans="1:19">
      <c r="A5710" s="264" t="s">
        <v>752</v>
      </c>
      <c r="B5710" s="265">
        <v>9384</v>
      </c>
      <c r="C5710" s="265" t="s">
        <v>7</v>
      </c>
      <c r="D5710" s="265" t="s">
        <v>611</v>
      </c>
      <c r="E5710" s="265">
        <v>1.77</v>
      </c>
      <c r="F5710" s="265" t="s">
        <v>9</v>
      </c>
      <c r="G5710" s="265" t="s">
        <v>4448</v>
      </c>
      <c r="H5710" s="266" t="s">
        <v>4277</v>
      </c>
      <c r="I5710" s="143" t="s">
        <v>4467</v>
      </c>
      <c r="J5710" s="184">
        <f>IF(F5710="USD", E5710, E5710 * IFERROR(VLOOKUP(F5710, EXCHANGE_RATE!A:B, 2, FALSE), "Currency not found"))</f>
        <v>1.77</v>
      </c>
      <c r="K5710" s="184">
        <f t="shared" si="511"/>
        <v>1.77</v>
      </c>
      <c r="L5710" s="184">
        <f>IF(C5710="MTS", B5710, B5710 * IFERROR(VLOOKUP(C5710, 'QTY_CONVERSIONS '!A:B, 2, FALSE), "Units not  found"))</f>
        <v>9.3840000000000003</v>
      </c>
      <c r="M5710" s="185">
        <f t="shared" si="508"/>
        <v>16609.68</v>
      </c>
      <c r="N5710" s="143" t="str">
        <f>IFERROR(VLOOKUP(D5710, Product_Category!A:B, 2, FALSE), "Uncategorized")</f>
        <v>MCC</v>
      </c>
      <c r="O5710" s="186">
        <f t="shared" si="510"/>
        <v>1770</v>
      </c>
      <c r="P5710" s="185">
        <f t="shared" si="509"/>
        <v>16609.68</v>
      </c>
      <c r="Q5710" s="143">
        <v>2024</v>
      </c>
      <c r="R5710" s="143" t="str">
        <f>IFERROR(VLOOKUP(G5710,'SOURCE COMPANY'!A:B, 2, FALSE), "")</f>
        <v>ARKOS CORP</v>
      </c>
      <c r="S5710" s="143" t="str">
        <f>IFERROR(VLOOKUP(H5710,'CUSTOMER NAME'!A:B, 2, FALSE), "")</f>
        <v>TO THE ORDER OF</v>
      </c>
    </row>
    <row r="5711" spans="1:19">
      <c r="A5711" s="264" t="s">
        <v>752</v>
      </c>
      <c r="B5711" s="265">
        <v>10488</v>
      </c>
      <c r="C5711" s="265" t="s">
        <v>7</v>
      </c>
      <c r="D5711" s="265" t="s">
        <v>611</v>
      </c>
      <c r="E5711" s="265">
        <v>1.77</v>
      </c>
      <c r="F5711" s="265" t="s">
        <v>9</v>
      </c>
      <c r="G5711" s="265" t="s">
        <v>4448</v>
      </c>
      <c r="H5711" s="266" t="s">
        <v>4277</v>
      </c>
      <c r="I5711" s="143" t="s">
        <v>4467</v>
      </c>
      <c r="J5711" s="184">
        <f>IF(F5711="USD", E5711, E5711 * IFERROR(VLOOKUP(F5711, EXCHANGE_RATE!A:B, 2, FALSE), "Currency not found"))</f>
        <v>1.77</v>
      </c>
      <c r="K5711" s="184">
        <f t="shared" si="511"/>
        <v>1.77</v>
      </c>
      <c r="L5711" s="184">
        <f>IF(C5711="MTS", B5711, B5711 * IFERROR(VLOOKUP(C5711, 'QTY_CONVERSIONS '!A:B, 2, FALSE), "Units not  found"))</f>
        <v>10.488</v>
      </c>
      <c r="M5711" s="185">
        <f t="shared" si="508"/>
        <v>18563.759999999998</v>
      </c>
      <c r="N5711" s="143" t="str">
        <f>IFERROR(VLOOKUP(D5711, Product_Category!A:B, 2, FALSE), "Uncategorized")</f>
        <v>MCC</v>
      </c>
      <c r="O5711" s="186">
        <f t="shared" si="510"/>
        <v>1770</v>
      </c>
      <c r="P5711" s="185">
        <f t="shared" si="509"/>
        <v>18563.759999999998</v>
      </c>
      <c r="Q5711" s="143">
        <v>2024</v>
      </c>
      <c r="R5711" s="143" t="str">
        <f>IFERROR(VLOOKUP(G5711,'SOURCE COMPANY'!A:B, 2, FALSE), "")</f>
        <v>ARKOS CORP</v>
      </c>
      <c r="S5711" s="143" t="str">
        <f>IFERROR(VLOOKUP(H5711,'CUSTOMER NAME'!A:B, 2, FALSE), "")</f>
        <v>TO THE ORDER OF</v>
      </c>
    </row>
    <row r="5712" spans="1:19">
      <c r="A5712" s="264" t="s">
        <v>752</v>
      </c>
      <c r="B5712" s="265">
        <v>5712.0000000000009</v>
      </c>
      <c r="C5712" s="265" t="s">
        <v>7</v>
      </c>
      <c r="D5712" s="265" t="s">
        <v>769</v>
      </c>
      <c r="E5712" s="265">
        <v>1.77</v>
      </c>
      <c r="F5712" s="265" t="s">
        <v>9</v>
      </c>
      <c r="G5712" s="265" t="s">
        <v>4448</v>
      </c>
      <c r="H5712" s="266" t="s">
        <v>4277</v>
      </c>
      <c r="I5712" s="143" t="s">
        <v>4467</v>
      </c>
      <c r="J5712" s="184">
        <f>IF(F5712="USD", E5712, E5712 * IFERROR(VLOOKUP(F5712, EXCHANGE_RATE!A:B, 2, FALSE), "Currency not found"))</f>
        <v>1.77</v>
      </c>
      <c r="K5712" s="184">
        <f t="shared" si="511"/>
        <v>1.77</v>
      </c>
      <c r="L5712" s="184">
        <f>IF(C5712="MTS", B5712, B5712 * IFERROR(VLOOKUP(C5712, 'QTY_CONVERSIONS '!A:B, 2, FALSE), "Units not  found"))</f>
        <v>5.7120000000000006</v>
      </c>
      <c r="M5712" s="185">
        <f t="shared" si="508"/>
        <v>10110.240000000002</v>
      </c>
      <c r="N5712" s="143" t="str">
        <f>IFERROR(VLOOKUP(D5712, Product_Category!A:B, 2, FALSE), "Uncategorized")</f>
        <v>MCC</v>
      </c>
      <c r="O5712" s="186">
        <f t="shared" si="510"/>
        <v>1770</v>
      </c>
      <c r="P5712" s="185">
        <f t="shared" si="509"/>
        <v>10110.240000000002</v>
      </c>
      <c r="Q5712" s="143">
        <v>2024</v>
      </c>
      <c r="R5712" s="143" t="str">
        <f>IFERROR(VLOOKUP(G5712,'SOURCE COMPANY'!A:B, 2, FALSE), "")</f>
        <v>ARKOS CORP</v>
      </c>
      <c r="S5712" s="143" t="str">
        <f>IFERROR(VLOOKUP(H5712,'CUSTOMER NAME'!A:B, 2, FALSE), "")</f>
        <v>TO THE ORDER OF</v>
      </c>
    </row>
    <row r="5713" spans="1:19">
      <c r="A5713" s="264" t="s">
        <v>752</v>
      </c>
      <c r="B5713" s="265">
        <v>6936.0000000000009</v>
      </c>
      <c r="C5713" s="265" t="s">
        <v>7</v>
      </c>
      <c r="D5713" s="265" t="s">
        <v>769</v>
      </c>
      <c r="E5713" s="265">
        <v>1.77</v>
      </c>
      <c r="F5713" s="265" t="s">
        <v>9</v>
      </c>
      <c r="G5713" s="265" t="s">
        <v>4448</v>
      </c>
      <c r="H5713" s="266" t="s">
        <v>4277</v>
      </c>
      <c r="I5713" s="143" t="s">
        <v>4467</v>
      </c>
      <c r="J5713" s="184">
        <f>IF(F5713="USD", E5713, E5713 * IFERROR(VLOOKUP(F5713, EXCHANGE_RATE!A:B, 2, FALSE), "Currency not found"))</f>
        <v>1.77</v>
      </c>
      <c r="K5713" s="184">
        <f t="shared" si="511"/>
        <v>1.77</v>
      </c>
      <c r="L5713" s="184">
        <f>IF(C5713="MTS", B5713, B5713 * IFERROR(VLOOKUP(C5713, 'QTY_CONVERSIONS '!A:B, 2, FALSE), "Units not  found"))</f>
        <v>6.9360000000000008</v>
      </c>
      <c r="M5713" s="185">
        <f t="shared" si="508"/>
        <v>12276.720000000001</v>
      </c>
      <c r="N5713" s="143" t="str">
        <f>IFERROR(VLOOKUP(D5713, Product_Category!A:B, 2, FALSE), "Uncategorized")</f>
        <v>MCC</v>
      </c>
      <c r="O5713" s="186">
        <f t="shared" si="510"/>
        <v>1770</v>
      </c>
      <c r="P5713" s="185">
        <f t="shared" si="509"/>
        <v>12276.720000000001</v>
      </c>
      <c r="Q5713" s="143">
        <v>2024</v>
      </c>
      <c r="R5713" s="143" t="str">
        <f>IFERROR(VLOOKUP(G5713,'SOURCE COMPANY'!A:B, 2, FALSE), "")</f>
        <v>ARKOS CORP</v>
      </c>
      <c r="S5713" s="143" t="str">
        <f>IFERROR(VLOOKUP(H5713,'CUSTOMER NAME'!A:B, 2, FALSE), "")</f>
        <v>TO THE ORDER OF</v>
      </c>
    </row>
    <row r="5714" spans="1:19">
      <c r="A5714" s="264" t="s">
        <v>752</v>
      </c>
      <c r="B5714" s="265">
        <v>7752</v>
      </c>
      <c r="C5714" s="265" t="s">
        <v>7</v>
      </c>
      <c r="D5714" s="265" t="s">
        <v>769</v>
      </c>
      <c r="E5714" s="265">
        <v>1.77</v>
      </c>
      <c r="F5714" s="265" t="s">
        <v>9</v>
      </c>
      <c r="G5714" s="265" t="s">
        <v>4448</v>
      </c>
      <c r="H5714" s="266" t="s">
        <v>4277</v>
      </c>
      <c r="I5714" s="143" t="s">
        <v>4467</v>
      </c>
      <c r="J5714" s="184">
        <f>IF(F5714="USD", E5714, E5714 * IFERROR(VLOOKUP(F5714, EXCHANGE_RATE!A:B, 2, FALSE), "Currency not found"))</f>
        <v>1.77</v>
      </c>
      <c r="K5714" s="184">
        <f t="shared" si="511"/>
        <v>1.77</v>
      </c>
      <c r="L5714" s="184">
        <f>IF(C5714="MTS", B5714, B5714 * IFERROR(VLOOKUP(C5714, 'QTY_CONVERSIONS '!A:B, 2, FALSE), "Units not  found"))</f>
        <v>7.7519999999999998</v>
      </c>
      <c r="M5714" s="185">
        <f t="shared" si="508"/>
        <v>13721.04</v>
      </c>
      <c r="N5714" s="143" t="str">
        <f>IFERROR(VLOOKUP(D5714, Product_Category!A:B, 2, FALSE), "Uncategorized")</f>
        <v>MCC</v>
      </c>
      <c r="O5714" s="186">
        <f t="shared" si="510"/>
        <v>1770</v>
      </c>
      <c r="P5714" s="185">
        <f t="shared" si="509"/>
        <v>13721.039999999999</v>
      </c>
      <c r="Q5714" s="143">
        <v>2024</v>
      </c>
      <c r="R5714" s="143" t="str">
        <f>IFERROR(VLOOKUP(G5714,'SOURCE COMPANY'!A:B, 2, FALSE), "")</f>
        <v>ARKOS CORP</v>
      </c>
      <c r="S5714" s="143" t="str">
        <f>IFERROR(VLOOKUP(H5714,'CUSTOMER NAME'!A:B, 2, FALSE), "")</f>
        <v>TO THE ORDER OF</v>
      </c>
    </row>
    <row r="5715" spans="1:19">
      <c r="A5715" s="264" t="s">
        <v>752</v>
      </c>
      <c r="B5715" s="265">
        <v>20000</v>
      </c>
      <c r="C5715" s="265" t="s">
        <v>7</v>
      </c>
      <c r="D5715" s="265" t="s">
        <v>3726</v>
      </c>
      <c r="E5715" s="265">
        <v>2.0099999999999998</v>
      </c>
      <c r="F5715" s="265" t="s">
        <v>1718</v>
      </c>
      <c r="G5715" s="265" t="s">
        <v>4304</v>
      </c>
      <c r="H5715" s="266" t="s">
        <v>4277</v>
      </c>
      <c r="I5715" s="143" t="s">
        <v>4467</v>
      </c>
      <c r="J5715" s="184">
        <f>IF(F5715="USD", E5715, E5715 * IFERROR(VLOOKUP(F5715, EXCHANGE_RATE!A:B, 2, FALSE), "Currency not found"))</f>
        <v>2.1507000000000001</v>
      </c>
      <c r="K5715" s="184">
        <f t="shared" si="511"/>
        <v>2.1599999999999997</v>
      </c>
      <c r="L5715" s="184">
        <f>IF(C5715="MTS", B5715, B5715 * IFERROR(VLOOKUP(C5715, 'QTY_CONVERSIONS '!A:B, 2, FALSE), "Units not  found"))</f>
        <v>20</v>
      </c>
      <c r="M5715" s="185">
        <f t="shared" si="508"/>
        <v>43199.999999999993</v>
      </c>
      <c r="N5715" s="143" t="str">
        <f>IFERROR(VLOOKUP(D5715, Product_Category!A:B, 2, FALSE), "Uncategorized")</f>
        <v>MCC</v>
      </c>
      <c r="O5715" s="186">
        <f t="shared" si="510"/>
        <v>2159.9999999999995</v>
      </c>
      <c r="P5715" s="185">
        <f t="shared" si="509"/>
        <v>43199.999999999993</v>
      </c>
      <c r="Q5715" s="143">
        <v>2024</v>
      </c>
      <c r="R5715" s="143" t="str">
        <f>IFERROR(VLOOKUP(G5715,'SOURCE COMPANY'!A:B, 2, FALSE), "")</f>
        <v>CHEMFIELD</v>
      </c>
      <c r="S5715" s="143" t="str">
        <f>IFERROR(VLOOKUP(H5715,'CUSTOMER NAME'!A:B, 2, FALSE), "")</f>
        <v>TO THE ORDER OF</v>
      </c>
    </row>
    <row r="5716" spans="1:19">
      <c r="A5716" s="264" t="s">
        <v>752</v>
      </c>
      <c r="B5716" s="265">
        <v>20000</v>
      </c>
      <c r="C5716" s="265" t="s">
        <v>7</v>
      </c>
      <c r="D5716" s="265" t="s">
        <v>3723</v>
      </c>
      <c r="E5716" s="265">
        <v>2.0099999999999998</v>
      </c>
      <c r="F5716" s="265" t="s">
        <v>1718</v>
      </c>
      <c r="G5716" s="265" t="s">
        <v>4304</v>
      </c>
      <c r="H5716" s="266" t="s">
        <v>4277</v>
      </c>
      <c r="I5716" s="143" t="s">
        <v>4467</v>
      </c>
      <c r="J5716" s="184">
        <f>IF(F5716="USD", E5716, E5716 * IFERROR(VLOOKUP(F5716, EXCHANGE_RATE!A:B, 2, FALSE), "Currency not found"))</f>
        <v>2.1507000000000001</v>
      </c>
      <c r="K5716" s="184">
        <f t="shared" si="511"/>
        <v>2.1599999999999997</v>
      </c>
      <c r="L5716" s="184">
        <f>IF(C5716="MTS", B5716, B5716 * IFERROR(VLOOKUP(C5716, 'QTY_CONVERSIONS '!A:B, 2, FALSE), "Units not  found"))</f>
        <v>20</v>
      </c>
      <c r="M5716" s="185">
        <f t="shared" si="508"/>
        <v>43199.999999999993</v>
      </c>
      <c r="N5716" s="143" t="str">
        <f>IFERROR(VLOOKUP(D5716, Product_Category!A:B, 2, FALSE), "Uncategorized")</f>
        <v>MCC</v>
      </c>
      <c r="O5716" s="186">
        <f t="shared" si="510"/>
        <v>2159.9999999999995</v>
      </c>
      <c r="P5716" s="185">
        <f t="shared" si="509"/>
        <v>43199.999999999993</v>
      </c>
      <c r="Q5716" s="143">
        <v>2024</v>
      </c>
      <c r="R5716" s="143" t="str">
        <f>IFERROR(VLOOKUP(G5716,'SOURCE COMPANY'!A:B, 2, FALSE), "")</f>
        <v>CHEMFIELD</v>
      </c>
      <c r="S5716" s="143" t="str">
        <f>IFERROR(VLOOKUP(H5716,'CUSTOMER NAME'!A:B, 2, FALSE), "")</f>
        <v>TO THE ORDER OF</v>
      </c>
    </row>
    <row r="5717" spans="1:19">
      <c r="A5717" s="264" t="s">
        <v>752</v>
      </c>
      <c r="B5717" s="265">
        <v>300</v>
      </c>
      <c r="C5717" s="265" t="s">
        <v>7</v>
      </c>
      <c r="D5717" s="265" t="s">
        <v>2718</v>
      </c>
      <c r="E5717" s="265">
        <v>5.25</v>
      </c>
      <c r="F5717" s="265" t="s">
        <v>9</v>
      </c>
      <c r="G5717" s="265" t="s">
        <v>4299</v>
      </c>
      <c r="H5717" s="266" t="s">
        <v>4277</v>
      </c>
      <c r="I5717" s="143" t="s">
        <v>4467</v>
      </c>
      <c r="J5717" s="184">
        <f>IF(F5717="USD", E5717, E5717 * IFERROR(VLOOKUP(F5717, EXCHANGE_RATE!A:B, 2, FALSE), "Currency not found"))</f>
        <v>5.25</v>
      </c>
      <c r="K5717" s="184">
        <f t="shared" si="511"/>
        <v>5.25</v>
      </c>
      <c r="L5717" s="184">
        <f>IF(C5717="MTS", B5717, B5717 * IFERROR(VLOOKUP(C5717, 'QTY_CONVERSIONS '!A:B, 2, FALSE), "Units not  found"))</f>
        <v>0.3</v>
      </c>
      <c r="M5717" s="185">
        <f t="shared" si="508"/>
        <v>1575</v>
      </c>
      <c r="N5717" s="143" t="str">
        <f>IFERROR(VLOOKUP(D5717, Product_Category!A:B, 2, FALSE), "Uncategorized")</f>
        <v>MCC</v>
      </c>
      <c r="O5717" s="186">
        <f t="shared" si="510"/>
        <v>5250</v>
      </c>
      <c r="P5717" s="185">
        <f t="shared" si="509"/>
        <v>1575</v>
      </c>
      <c r="Q5717" s="143">
        <v>2024</v>
      </c>
      <c r="R5717" s="143" t="str">
        <f>IFERROR(VLOOKUP(G5717,'SOURCE COMPANY'!A:B, 2, FALSE), "")</f>
        <v>Ankit Pulps &amp; Boards</v>
      </c>
      <c r="S5717" s="143" t="str">
        <f>IFERROR(VLOOKUP(H5717,'CUSTOMER NAME'!A:B, 2, FALSE), "")</f>
        <v>TO THE ORDER OF</v>
      </c>
    </row>
    <row r="5718" spans="1:19">
      <c r="A5718" s="264" t="s">
        <v>752</v>
      </c>
      <c r="B5718" s="265">
        <v>11200.000000000002</v>
      </c>
      <c r="C5718" s="265" t="s">
        <v>7</v>
      </c>
      <c r="D5718" s="265" t="s">
        <v>3897</v>
      </c>
      <c r="E5718" s="265">
        <v>3.93</v>
      </c>
      <c r="F5718" s="265" t="s">
        <v>9</v>
      </c>
      <c r="G5718" s="265" t="s">
        <v>4296</v>
      </c>
      <c r="H5718" s="266" t="s">
        <v>4449</v>
      </c>
      <c r="I5718" s="143" t="s">
        <v>4467</v>
      </c>
      <c r="J5718" s="184">
        <f>IF(F5718="USD", E5718, E5718 * IFERROR(VLOOKUP(F5718, EXCHANGE_RATE!A:B, 2, FALSE), "Currency not found"))</f>
        <v>3.93</v>
      </c>
      <c r="K5718" s="184">
        <f t="shared" si="511"/>
        <v>3.93</v>
      </c>
      <c r="L5718" s="184">
        <f>IF(C5718="MTS", B5718, B5718 * IFERROR(VLOOKUP(C5718, 'QTY_CONVERSIONS '!A:B, 2, FALSE), "Units not  found"))</f>
        <v>11.200000000000003</v>
      </c>
      <c r="M5718" s="185">
        <f t="shared" si="508"/>
        <v>44016.000000000007</v>
      </c>
      <c r="N5718" s="143" t="str">
        <f>IFERROR(VLOOKUP(D5718, Product_Category!A:B, 2, FALSE), "Uncategorized")</f>
        <v>CROSCARMELLOSE SODIUM</v>
      </c>
      <c r="O5718" s="186">
        <f t="shared" si="510"/>
        <v>3930</v>
      </c>
      <c r="P5718" s="185">
        <f t="shared" si="509"/>
        <v>44016.000000000015</v>
      </c>
      <c r="Q5718" s="143">
        <v>2024</v>
      </c>
      <c r="R5718" s="143" t="str">
        <f>IFERROR(VLOOKUP(G5718,'SOURCE COMPANY'!A:B, 2, FALSE), "")</f>
        <v>HIRANYA CELLULOSE</v>
      </c>
      <c r="S5718" s="143" t="str">
        <f>IFERROR(VLOOKUP(H5718,'CUSTOMER NAME'!A:B, 2, FALSE), "")</f>
        <v>VALISH S TRADING</v>
      </c>
    </row>
    <row r="5719" spans="1:19">
      <c r="A5719" s="264" t="s">
        <v>752</v>
      </c>
      <c r="B5719" s="265">
        <v>13600.000000000002</v>
      </c>
      <c r="C5719" s="265" t="s">
        <v>7</v>
      </c>
      <c r="D5719" s="265" t="s">
        <v>3897</v>
      </c>
      <c r="E5719" s="265">
        <v>3.93</v>
      </c>
      <c r="F5719" s="265" t="s">
        <v>9</v>
      </c>
      <c r="G5719" s="265" t="s">
        <v>4296</v>
      </c>
      <c r="H5719" s="266" t="s">
        <v>4449</v>
      </c>
      <c r="I5719" s="143" t="s">
        <v>4467</v>
      </c>
      <c r="J5719" s="184">
        <f>IF(F5719="USD", E5719, E5719 * IFERROR(VLOOKUP(F5719, EXCHANGE_RATE!A:B, 2, FALSE), "Currency not found"))</f>
        <v>3.93</v>
      </c>
      <c r="K5719" s="184">
        <f t="shared" si="511"/>
        <v>3.93</v>
      </c>
      <c r="L5719" s="184">
        <f>IF(C5719="MTS", B5719, B5719 * IFERROR(VLOOKUP(C5719, 'QTY_CONVERSIONS '!A:B, 2, FALSE), "Units not  found"))</f>
        <v>13.600000000000001</v>
      </c>
      <c r="M5719" s="185">
        <f t="shared" ref="M5719:M5782" si="512">B5719*K5719</f>
        <v>53448.000000000007</v>
      </c>
      <c r="N5719" s="143" t="str">
        <f>IFERROR(VLOOKUP(D5719, Product_Category!A:B, 2, FALSE), "Uncategorized")</f>
        <v>CROSCARMELLOSE SODIUM</v>
      </c>
      <c r="O5719" s="186">
        <f t="shared" si="510"/>
        <v>3930</v>
      </c>
      <c r="P5719" s="185">
        <f t="shared" ref="P5719:P5782" si="513">L5719*O5719</f>
        <v>53448.000000000007</v>
      </c>
      <c r="Q5719" s="143">
        <v>2024</v>
      </c>
      <c r="R5719" s="143" t="str">
        <f>IFERROR(VLOOKUP(G5719,'SOURCE COMPANY'!A:B, 2, FALSE), "")</f>
        <v>HIRANYA CELLULOSE</v>
      </c>
      <c r="S5719" s="143" t="str">
        <f>IFERROR(VLOOKUP(H5719,'CUSTOMER NAME'!A:B, 2, FALSE), "")</f>
        <v>VALISH S TRADING</v>
      </c>
    </row>
    <row r="5720" spans="1:19">
      <c r="A5720" s="264" t="s">
        <v>752</v>
      </c>
      <c r="B5720" s="265">
        <v>15200</v>
      </c>
      <c r="C5720" s="265" t="s">
        <v>7</v>
      </c>
      <c r="D5720" s="265" t="s">
        <v>3897</v>
      </c>
      <c r="E5720" s="265">
        <v>3.93</v>
      </c>
      <c r="F5720" s="265" t="s">
        <v>9</v>
      </c>
      <c r="G5720" s="265" t="s">
        <v>4296</v>
      </c>
      <c r="H5720" s="266" t="s">
        <v>4449</v>
      </c>
      <c r="I5720" s="143" t="s">
        <v>4467</v>
      </c>
      <c r="J5720" s="184">
        <f>IF(F5720="USD", E5720, E5720 * IFERROR(VLOOKUP(F5720, EXCHANGE_RATE!A:B, 2, FALSE), "Currency not found"))</f>
        <v>3.93</v>
      </c>
      <c r="K5720" s="184">
        <f t="shared" si="511"/>
        <v>3.93</v>
      </c>
      <c r="L5720" s="184">
        <f>IF(C5720="MTS", B5720, B5720 * IFERROR(VLOOKUP(C5720, 'QTY_CONVERSIONS '!A:B, 2, FALSE), "Units not  found"))</f>
        <v>15.200000000000001</v>
      </c>
      <c r="M5720" s="185">
        <f t="shared" si="512"/>
        <v>59736</v>
      </c>
      <c r="N5720" s="143" t="str">
        <f>IFERROR(VLOOKUP(D5720, Product_Category!A:B, 2, FALSE), "Uncategorized")</f>
        <v>CROSCARMELLOSE SODIUM</v>
      </c>
      <c r="O5720" s="186">
        <f t="shared" si="510"/>
        <v>3930</v>
      </c>
      <c r="P5720" s="185">
        <f t="shared" si="513"/>
        <v>59736.000000000007</v>
      </c>
      <c r="Q5720" s="143">
        <v>2024</v>
      </c>
      <c r="R5720" s="143" t="str">
        <f>IFERROR(VLOOKUP(G5720,'SOURCE COMPANY'!A:B, 2, FALSE), "")</f>
        <v>HIRANYA CELLULOSE</v>
      </c>
      <c r="S5720" s="143" t="str">
        <f>IFERROR(VLOOKUP(H5720,'CUSTOMER NAME'!A:B, 2, FALSE), "")</f>
        <v>VALISH S TRADING</v>
      </c>
    </row>
    <row r="5721" spans="1:19">
      <c r="A5721" s="267" t="s">
        <v>752</v>
      </c>
      <c r="B5721" s="268">
        <v>2000</v>
      </c>
      <c r="C5721" s="268" t="s">
        <v>7</v>
      </c>
      <c r="D5721" s="268" t="s">
        <v>721</v>
      </c>
      <c r="E5721" s="268">
        <v>2.86</v>
      </c>
      <c r="F5721" s="268" t="s">
        <v>9</v>
      </c>
      <c r="G5721" s="268" t="s">
        <v>4450</v>
      </c>
      <c r="H5721" s="269" t="s">
        <v>4451</v>
      </c>
      <c r="I5721" s="143" t="s">
        <v>4467</v>
      </c>
      <c r="J5721" s="184">
        <f>IF(F5721="USD", E5721, E5721 * IFERROR(VLOOKUP(F5721, EXCHANGE_RATE!A:B, 2, FALSE), "Currency not found"))</f>
        <v>2.86</v>
      </c>
      <c r="K5721" s="184">
        <f t="shared" si="511"/>
        <v>2.86</v>
      </c>
      <c r="L5721" s="184">
        <f>IF(C5721="MTS", B5721, B5721 * IFERROR(VLOOKUP(C5721, 'QTY_CONVERSIONS '!A:B, 2, FALSE), "Units not  found"))</f>
        <v>2</v>
      </c>
      <c r="M5721" s="185">
        <f t="shared" si="512"/>
        <v>5720</v>
      </c>
      <c r="N5721" s="143" t="str">
        <f>IFERROR(VLOOKUP(D5721, Product_Category!A:B, 2, FALSE), "Uncategorized")</f>
        <v>MCC</v>
      </c>
      <c r="O5721" s="186">
        <f t="shared" si="510"/>
        <v>2860</v>
      </c>
      <c r="P5721" s="185">
        <f t="shared" si="513"/>
        <v>5720</v>
      </c>
      <c r="Q5721" s="143">
        <v>2024</v>
      </c>
      <c r="R5721" s="143" t="str">
        <f>IFERROR(VLOOKUP(G5721,'SOURCE COMPANY'!A:B, 2, FALSE), "")</f>
        <v>MEYER ORGANICS</v>
      </c>
      <c r="S5721" s="143" t="str">
        <f>IFERROR(VLOOKUP(H5721,'CUSTOMER NAME'!A:B, 2, FALSE), "")</f>
        <v>Vitabiotics Limited</v>
      </c>
    </row>
    <row r="5722" spans="1:19">
      <c r="A5722" s="273" t="s">
        <v>492</v>
      </c>
      <c r="B5722" s="274">
        <v>5600.0000000000009</v>
      </c>
      <c r="C5722" s="274" t="s">
        <v>7</v>
      </c>
      <c r="D5722" s="274" t="s">
        <v>3063</v>
      </c>
      <c r="E5722" s="274">
        <v>2.4</v>
      </c>
      <c r="F5722" s="274" t="s">
        <v>9</v>
      </c>
      <c r="G5722" s="274" t="s">
        <v>4053</v>
      </c>
      <c r="H5722" s="275" t="s">
        <v>4052</v>
      </c>
      <c r="I5722" s="143" t="s">
        <v>4467</v>
      </c>
      <c r="J5722" s="184">
        <f>IF(F5722="USD", E5722, E5722 * IFERROR(VLOOKUP(F5722, EXCHANGE_RATE!A:B, 2, FALSE), "Currency not found"))</f>
        <v>2.4</v>
      </c>
      <c r="K5722" s="184">
        <f t="shared" si="511"/>
        <v>2.4</v>
      </c>
      <c r="L5722" s="184">
        <f>IF(C5722="MTS", B5722, B5722 * IFERROR(VLOOKUP(C5722, 'QTY_CONVERSIONS '!A:B, 2, FALSE), "Units not  found"))</f>
        <v>5.6000000000000014</v>
      </c>
      <c r="M5722" s="185">
        <f t="shared" si="512"/>
        <v>13440.000000000002</v>
      </c>
      <c r="N5722" s="143" t="str">
        <f>IFERROR(VLOOKUP(D5722, Product_Category!A:B, 2, FALSE), "Uncategorized")</f>
        <v>MCC</v>
      </c>
      <c r="O5722" s="186">
        <f t="shared" si="510"/>
        <v>2400</v>
      </c>
      <c r="P5722" s="185">
        <f t="shared" si="513"/>
        <v>13440.000000000004</v>
      </c>
      <c r="Q5722" s="143">
        <v>2024</v>
      </c>
      <c r="R5722" s="143" t="str">
        <f>IFERROR(VLOOKUP(G5722,'SOURCE COMPANY'!A:B, 2, FALSE), "")</f>
        <v>JRS PHARMA</v>
      </c>
      <c r="S5722" s="143" t="str">
        <f>IFERROR(VLOOKUP(H5722,'CUSTOMER NAME'!A:B, 2, FALSE), "")</f>
        <v>RETTENMAIER</v>
      </c>
    </row>
    <row r="5723" spans="1:19">
      <c r="A5723" s="264" t="s">
        <v>492</v>
      </c>
      <c r="B5723" s="265">
        <v>6800.0000000000009</v>
      </c>
      <c r="C5723" s="265" t="s">
        <v>7</v>
      </c>
      <c r="D5723" s="265" t="s">
        <v>4235</v>
      </c>
      <c r="E5723" s="265">
        <v>2.4</v>
      </c>
      <c r="F5723" s="265" t="s">
        <v>9</v>
      </c>
      <c r="G5723" s="265" t="s">
        <v>4053</v>
      </c>
      <c r="H5723" s="266" t="s">
        <v>4052</v>
      </c>
      <c r="I5723" s="143" t="s">
        <v>4467</v>
      </c>
      <c r="J5723" s="184">
        <f>IF(F5723="USD", E5723, E5723 * IFERROR(VLOOKUP(F5723, EXCHANGE_RATE!A:B, 2, FALSE), "Currency not found"))</f>
        <v>2.4</v>
      </c>
      <c r="K5723" s="184">
        <f t="shared" si="511"/>
        <v>2.4</v>
      </c>
      <c r="L5723" s="184">
        <f>IF(C5723="MTS", B5723, B5723 * IFERROR(VLOOKUP(C5723, 'QTY_CONVERSIONS '!A:B, 2, FALSE), "Units not  found"))</f>
        <v>6.8000000000000007</v>
      </c>
      <c r="M5723" s="185">
        <f t="shared" si="512"/>
        <v>16320.000000000002</v>
      </c>
      <c r="N5723" s="143" t="str">
        <f>IFERROR(VLOOKUP(D5723, Product_Category!A:B, 2, FALSE), "Uncategorized")</f>
        <v>MCC</v>
      </c>
      <c r="O5723" s="186">
        <f t="shared" si="510"/>
        <v>2400</v>
      </c>
      <c r="P5723" s="185">
        <f t="shared" si="513"/>
        <v>16320.000000000002</v>
      </c>
      <c r="Q5723" s="143">
        <v>2024</v>
      </c>
      <c r="R5723" s="143" t="str">
        <f>IFERROR(VLOOKUP(G5723,'SOURCE COMPANY'!A:B, 2, FALSE), "")</f>
        <v>JRS PHARMA</v>
      </c>
      <c r="S5723" s="143" t="str">
        <f>IFERROR(VLOOKUP(H5723,'CUSTOMER NAME'!A:B, 2, FALSE), "")</f>
        <v>RETTENMAIER</v>
      </c>
    </row>
    <row r="5724" spans="1:19">
      <c r="A5724" s="264" t="s">
        <v>492</v>
      </c>
      <c r="B5724" s="265">
        <v>7600</v>
      </c>
      <c r="C5724" s="265" t="s">
        <v>7</v>
      </c>
      <c r="D5724" s="265" t="s">
        <v>4235</v>
      </c>
      <c r="E5724" s="265">
        <v>2.4</v>
      </c>
      <c r="F5724" s="265" t="s">
        <v>9</v>
      </c>
      <c r="G5724" s="265" t="s">
        <v>4053</v>
      </c>
      <c r="H5724" s="266" t="s">
        <v>4052</v>
      </c>
      <c r="I5724" s="143" t="s">
        <v>4467</v>
      </c>
      <c r="J5724" s="184">
        <f>IF(F5724="USD", E5724, E5724 * IFERROR(VLOOKUP(F5724, EXCHANGE_RATE!A:B, 2, FALSE), "Currency not found"))</f>
        <v>2.4</v>
      </c>
      <c r="K5724" s="184">
        <f t="shared" si="511"/>
        <v>2.4</v>
      </c>
      <c r="L5724" s="184">
        <f>IF(C5724="MTS", B5724, B5724 * IFERROR(VLOOKUP(C5724, 'QTY_CONVERSIONS '!A:B, 2, FALSE), "Units not  found"))</f>
        <v>7.6000000000000005</v>
      </c>
      <c r="M5724" s="185">
        <f t="shared" si="512"/>
        <v>18240</v>
      </c>
      <c r="N5724" s="143" t="str">
        <f>IFERROR(VLOOKUP(D5724, Product_Category!A:B, 2, FALSE), "Uncategorized")</f>
        <v>MCC</v>
      </c>
      <c r="O5724" s="186">
        <f t="shared" si="510"/>
        <v>2400</v>
      </c>
      <c r="P5724" s="185">
        <f t="shared" si="513"/>
        <v>18240</v>
      </c>
      <c r="Q5724" s="143">
        <v>2024</v>
      </c>
      <c r="R5724" s="143" t="str">
        <f>IFERROR(VLOOKUP(G5724,'SOURCE COMPANY'!A:B, 2, FALSE), "")</f>
        <v>JRS PHARMA</v>
      </c>
      <c r="S5724" s="143" t="str">
        <f>IFERROR(VLOOKUP(H5724,'CUSTOMER NAME'!A:B, 2, FALSE), "")</f>
        <v>RETTENMAIER</v>
      </c>
    </row>
    <row r="5725" spans="1:19">
      <c r="A5725" s="264" t="s">
        <v>492</v>
      </c>
      <c r="B5725" s="265">
        <v>6720.0000000000009</v>
      </c>
      <c r="C5725" s="265" t="s">
        <v>7</v>
      </c>
      <c r="D5725" s="265" t="s">
        <v>4110</v>
      </c>
      <c r="E5725" s="265">
        <v>2.4900000000000002</v>
      </c>
      <c r="F5725" s="265" t="s">
        <v>9</v>
      </c>
      <c r="G5725" s="265" t="s">
        <v>4279</v>
      </c>
      <c r="H5725" s="266" t="s">
        <v>4277</v>
      </c>
      <c r="I5725" s="143" t="s">
        <v>4467</v>
      </c>
      <c r="J5725" s="184">
        <f>IF(F5725="USD", E5725, E5725 * IFERROR(VLOOKUP(F5725, EXCHANGE_RATE!A:B, 2, FALSE), "Currency not found"))</f>
        <v>2.4900000000000002</v>
      </c>
      <c r="K5725" s="184">
        <f t="shared" si="511"/>
        <v>2.4900000000000002</v>
      </c>
      <c r="L5725" s="184">
        <f>IF(C5725="MTS", B5725, B5725 * IFERROR(VLOOKUP(C5725, 'QTY_CONVERSIONS '!A:B, 2, FALSE), "Units not  found"))</f>
        <v>6.7200000000000006</v>
      </c>
      <c r="M5725" s="185">
        <f t="shared" si="512"/>
        <v>16732.800000000003</v>
      </c>
      <c r="N5725" s="143" t="str">
        <f>IFERROR(VLOOKUP(D5725, Product_Category!A:B, 2, FALSE), "Uncategorized")</f>
        <v>MCC</v>
      </c>
      <c r="O5725" s="186">
        <f t="shared" si="510"/>
        <v>2490</v>
      </c>
      <c r="P5725" s="185">
        <f t="shared" si="513"/>
        <v>16732.800000000003</v>
      </c>
      <c r="Q5725" s="143">
        <v>2024</v>
      </c>
      <c r="R5725" s="143" t="str">
        <f>IFERROR(VLOOKUP(G5725,'SOURCE COMPANY'!A:B, 2, FALSE), "")</f>
        <v>Sigachi Industries limited</v>
      </c>
      <c r="S5725" s="143" t="str">
        <f>IFERROR(VLOOKUP(H5725,'CUSTOMER NAME'!A:B, 2, FALSE), "")</f>
        <v>TO THE ORDER OF</v>
      </c>
    </row>
    <row r="5726" spans="1:19">
      <c r="A5726" s="264" t="s">
        <v>492</v>
      </c>
      <c r="B5726" s="265">
        <v>8160.0000000000009</v>
      </c>
      <c r="C5726" s="265" t="s">
        <v>7</v>
      </c>
      <c r="D5726" s="265" t="s">
        <v>4110</v>
      </c>
      <c r="E5726" s="265">
        <v>2.4900000000000002</v>
      </c>
      <c r="F5726" s="265" t="s">
        <v>9</v>
      </c>
      <c r="G5726" s="265" t="s">
        <v>4279</v>
      </c>
      <c r="H5726" s="266" t="s">
        <v>4277</v>
      </c>
      <c r="I5726" s="143" t="s">
        <v>4467</v>
      </c>
      <c r="J5726" s="184">
        <f>IF(F5726="USD", E5726, E5726 * IFERROR(VLOOKUP(F5726, EXCHANGE_RATE!A:B, 2, FALSE), "Currency not found"))</f>
        <v>2.4900000000000002</v>
      </c>
      <c r="K5726" s="184">
        <f t="shared" si="511"/>
        <v>2.4900000000000002</v>
      </c>
      <c r="L5726" s="184">
        <f>IF(C5726="MTS", B5726, B5726 * IFERROR(VLOOKUP(C5726, 'QTY_CONVERSIONS '!A:B, 2, FALSE), "Units not  found"))</f>
        <v>8.1600000000000019</v>
      </c>
      <c r="M5726" s="185">
        <f t="shared" si="512"/>
        <v>20318.400000000005</v>
      </c>
      <c r="N5726" s="143" t="str">
        <f>IFERROR(VLOOKUP(D5726, Product_Category!A:B, 2, FALSE), "Uncategorized")</f>
        <v>MCC</v>
      </c>
      <c r="O5726" s="186">
        <f t="shared" si="510"/>
        <v>2490</v>
      </c>
      <c r="P5726" s="185">
        <f t="shared" si="513"/>
        <v>20318.400000000005</v>
      </c>
      <c r="Q5726" s="143">
        <v>2024</v>
      </c>
      <c r="R5726" s="143" t="str">
        <f>IFERROR(VLOOKUP(G5726,'SOURCE COMPANY'!A:B, 2, FALSE), "")</f>
        <v>Sigachi Industries limited</v>
      </c>
      <c r="S5726" s="143" t="str">
        <f>IFERROR(VLOOKUP(H5726,'CUSTOMER NAME'!A:B, 2, FALSE), "")</f>
        <v>TO THE ORDER OF</v>
      </c>
    </row>
    <row r="5727" spans="1:19">
      <c r="A5727" s="264" t="s">
        <v>492</v>
      </c>
      <c r="B5727" s="265">
        <v>9120</v>
      </c>
      <c r="C5727" s="265" t="s">
        <v>7</v>
      </c>
      <c r="D5727" s="265" t="s">
        <v>4110</v>
      </c>
      <c r="E5727" s="265">
        <v>2.4900000000000002</v>
      </c>
      <c r="F5727" s="265" t="s">
        <v>9</v>
      </c>
      <c r="G5727" s="265" t="s">
        <v>4279</v>
      </c>
      <c r="H5727" s="266" t="s">
        <v>4277</v>
      </c>
      <c r="I5727" s="143" t="s">
        <v>4467</v>
      </c>
      <c r="J5727" s="184">
        <f>IF(F5727="USD", E5727, E5727 * IFERROR(VLOOKUP(F5727, EXCHANGE_RATE!A:B, 2, FALSE), "Currency not found"))</f>
        <v>2.4900000000000002</v>
      </c>
      <c r="K5727" s="184">
        <f t="shared" si="511"/>
        <v>2.4900000000000002</v>
      </c>
      <c r="L5727" s="184">
        <f>IF(C5727="MTS", B5727, B5727 * IFERROR(VLOOKUP(C5727, 'QTY_CONVERSIONS '!A:B, 2, FALSE), "Units not  found"))</f>
        <v>9.120000000000001</v>
      </c>
      <c r="M5727" s="185">
        <f t="shared" si="512"/>
        <v>22708.800000000003</v>
      </c>
      <c r="N5727" s="143" t="str">
        <f>IFERROR(VLOOKUP(D5727, Product_Category!A:B, 2, FALSE), "Uncategorized")</f>
        <v>MCC</v>
      </c>
      <c r="O5727" s="186">
        <f t="shared" si="510"/>
        <v>2490</v>
      </c>
      <c r="P5727" s="185">
        <f t="shared" si="513"/>
        <v>22708.800000000003</v>
      </c>
      <c r="Q5727" s="143">
        <v>2024</v>
      </c>
      <c r="R5727" s="143" t="str">
        <f>IFERROR(VLOOKUP(G5727,'SOURCE COMPANY'!A:B, 2, FALSE), "")</f>
        <v>Sigachi Industries limited</v>
      </c>
      <c r="S5727" s="143" t="str">
        <f>IFERROR(VLOOKUP(H5727,'CUSTOMER NAME'!A:B, 2, FALSE), "")</f>
        <v>TO THE ORDER OF</v>
      </c>
    </row>
    <row r="5728" spans="1:19">
      <c r="A5728" s="273" t="s">
        <v>3028</v>
      </c>
      <c r="B5728" s="274">
        <v>20000</v>
      </c>
      <c r="C5728" s="274" t="s">
        <v>7</v>
      </c>
      <c r="D5728" s="274" t="s">
        <v>4263</v>
      </c>
      <c r="E5728" s="274">
        <v>3</v>
      </c>
      <c r="F5728" s="274" t="s">
        <v>1718</v>
      </c>
      <c r="G5728" s="274" t="s">
        <v>4138</v>
      </c>
      <c r="H5728" s="275" t="s">
        <v>4138</v>
      </c>
      <c r="I5728" s="143" t="s">
        <v>4467</v>
      </c>
      <c r="J5728" s="184">
        <f>IF(F5728="USD", E5728, E5728 * IFERROR(VLOOKUP(F5728, EXCHANGE_RATE!A:B, 2, FALSE), "Currency not found"))</f>
        <v>3.21</v>
      </c>
      <c r="K5728" s="184">
        <f t="shared" si="511"/>
        <v>3.21</v>
      </c>
      <c r="L5728" s="184">
        <f>IF(C5728="MTS", B5728, B5728 * IFERROR(VLOOKUP(C5728, 'QTY_CONVERSIONS '!A:B, 2, FALSE), "Units not  found"))</f>
        <v>20</v>
      </c>
      <c r="M5728" s="185">
        <f t="shared" si="512"/>
        <v>64200</v>
      </c>
      <c r="N5728" s="143" t="str">
        <f>IFERROR(VLOOKUP(D5728, Product_Category!A:B, 2, FALSE), "Uncategorized")</f>
        <v>MCC</v>
      </c>
      <c r="O5728" s="186">
        <f t="shared" si="510"/>
        <v>3210</v>
      </c>
      <c r="P5728" s="185">
        <f t="shared" si="513"/>
        <v>64200</v>
      </c>
      <c r="Q5728" s="143">
        <v>2024</v>
      </c>
      <c r="R5728" s="143" t="str">
        <f>IFERROR(VLOOKUP(G5728,'SOURCE COMPANY'!A:B, 2, FALSE), "")</f>
        <v>DFE PHARMA</v>
      </c>
      <c r="S5728" s="143" t="str">
        <f>IFERROR(VLOOKUP(H5728,'CUSTOMER NAME'!A:B, 2, FALSE), "")</f>
        <v>DFE PHARMA</v>
      </c>
    </row>
    <row r="5729" spans="1:19">
      <c r="A5729" s="264" t="s">
        <v>3028</v>
      </c>
      <c r="B5729" s="265">
        <v>5000</v>
      </c>
      <c r="C5729" s="265" t="s">
        <v>7</v>
      </c>
      <c r="D5729" s="265" t="s">
        <v>769</v>
      </c>
      <c r="E5729" s="265">
        <v>2.5</v>
      </c>
      <c r="F5729" s="265" t="s">
        <v>9</v>
      </c>
      <c r="G5729" s="265" t="s">
        <v>4452</v>
      </c>
      <c r="H5729" s="266" t="s">
        <v>4453</v>
      </c>
      <c r="I5729" s="143" t="s">
        <v>4467</v>
      </c>
      <c r="J5729" s="184">
        <f>IF(F5729="USD", E5729, E5729 * IFERROR(VLOOKUP(F5729, EXCHANGE_RATE!A:B, 2, FALSE), "Currency not found"))</f>
        <v>2.5</v>
      </c>
      <c r="K5729" s="184">
        <f t="shared" si="511"/>
        <v>2.5</v>
      </c>
      <c r="L5729" s="184">
        <f>IF(C5729="MTS", B5729, B5729 * IFERROR(VLOOKUP(C5729, 'QTY_CONVERSIONS '!A:B, 2, FALSE), "Units not  found"))</f>
        <v>5</v>
      </c>
      <c r="M5729" s="185">
        <f t="shared" si="512"/>
        <v>12500</v>
      </c>
      <c r="N5729" s="143" t="str">
        <f>IFERROR(VLOOKUP(D5729, Product_Category!A:B, 2, FALSE), "Uncategorized")</f>
        <v>MCC</v>
      </c>
      <c r="O5729" s="186">
        <f t="shared" si="510"/>
        <v>2500</v>
      </c>
      <c r="P5729" s="185">
        <f t="shared" si="513"/>
        <v>12500</v>
      </c>
      <c r="Q5729" s="143">
        <v>2024</v>
      </c>
      <c r="R5729" s="143" t="str">
        <f>IFERROR(VLOOKUP(G5729,'SOURCE COMPANY'!A:B, 2, FALSE), "")</f>
        <v>EUROASIA</v>
      </c>
      <c r="S5729" s="143" t="str">
        <f>IFERROR(VLOOKUP(H5729,'CUSTOMER NAME'!A:B, 2, FALSE), "")</f>
        <v>EUROASIAS</v>
      </c>
    </row>
    <row r="5730" spans="1:19">
      <c r="A5730" s="264" t="s">
        <v>3028</v>
      </c>
      <c r="B5730" s="265">
        <v>17500</v>
      </c>
      <c r="C5730" s="265" t="s">
        <v>7</v>
      </c>
      <c r="D5730" s="265" t="s">
        <v>3281</v>
      </c>
      <c r="E5730" s="265">
        <v>1.99</v>
      </c>
      <c r="F5730" s="265" t="s">
        <v>1718</v>
      </c>
      <c r="G5730" s="265" t="s">
        <v>4138</v>
      </c>
      <c r="H5730" s="266" t="s">
        <v>4454</v>
      </c>
      <c r="I5730" s="143" t="s">
        <v>4467</v>
      </c>
      <c r="J5730" s="184">
        <f>IF(F5730="USD", E5730, E5730 * IFERROR(VLOOKUP(F5730, EXCHANGE_RATE!A:B, 2, FALSE), "Currency not found"))</f>
        <v>2.1293000000000002</v>
      </c>
      <c r="K5730" s="184">
        <f t="shared" si="511"/>
        <v>2.13</v>
      </c>
      <c r="L5730" s="184">
        <f>IF(C5730="MTS", B5730, B5730 * IFERROR(VLOOKUP(C5730, 'QTY_CONVERSIONS '!A:B, 2, FALSE), "Units not  found"))</f>
        <v>17.5</v>
      </c>
      <c r="M5730" s="185">
        <f t="shared" si="512"/>
        <v>37275</v>
      </c>
      <c r="N5730" s="143" t="str">
        <f>IFERROR(VLOOKUP(D5730, Product_Category!A:B, 2, FALSE), "Uncategorized")</f>
        <v>MCC</v>
      </c>
      <c r="O5730" s="186">
        <f t="shared" si="510"/>
        <v>2130</v>
      </c>
      <c r="P5730" s="185">
        <f t="shared" si="513"/>
        <v>37275</v>
      </c>
      <c r="Q5730" s="143">
        <v>2024</v>
      </c>
      <c r="R5730" s="143" t="str">
        <f>IFERROR(VLOOKUP(G5730,'SOURCE COMPANY'!A:B, 2, FALSE), "")</f>
        <v>DFE PHARMA</v>
      </c>
      <c r="S5730" s="143" t="str">
        <f>IFERROR(VLOOKUP(H5730,'CUSTOMER NAME'!A:B, 2, FALSE), "")</f>
        <v>OMEGA LOGISTICS</v>
      </c>
    </row>
    <row r="5731" spans="1:19">
      <c r="A5731" s="264" t="s">
        <v>3028</v>
      </c>
      <c r="B5731" s="265">
        <v>18000</v>
      </c>
      <c r="C5731" s="265" t="s">
        <v>7</v>
      </c>
      <c r="D5731" s="265" t="s">
        <v>3281</v>
      </c>
      <c r="E5731" s="265">
        <v>1.99</v>
      </c>
      <c r="F5731" s="265" t="s">
        <v>1718</v>
      </c>
      <c r="G5731" s="265" t="s">
        <v>4138</v>
      </c>
      <c r="H5731" s="266" t="s">
        <v>4454</v>
      </c>
      <c r="I5731" s="143" t="s">
        <v>4467</v>
      </c>
      <c r="J5731" s="184">
        <f>IF(F5731="USD", E5731, E5731 * IFERROR(VLOOKUP(F5731, EXCHANGE_RATE!A:B, 2, FALSE), "Currency not found"))</f>
        <v>2.1293000000000002</v>
      </c>
      <c r="K5731" s="184">
        <f t="shared" si="511"/>
        <v>2.13</v>
      </c>
      <c r="L5731" s="184">
        <f>IF(C5731="MTS", B5731, B5731 * IFERROR(VLOOKUP(C5731, 'QTY_CONVERSIONS '!A:B, 2, FALSE), "Units not  found"))</f>
        <v>18</v>
      </c>
      <c r="M5731" s="185">
        <f t="shared" si="512"/>
        <v>38340</v>
      </c>
      <c r="N5731" s="143" t="str">
        <f>IFERROR(VLOOKUP(D5731, Product_Category!A:B, 2, FALSE), "Uncategorized")</f>
        <v>MCC</v>
      </c>
      <c r="O5731" s="186">
        <f t="shared" si="510"/>
        <v>2130</v>
      </c>
      <c r="P5731" s="185">
        <f t="shared" si="513"/>
        <v>38340</v>
      </c>
      <c r="Q5731" s="143">
        <v>2024</v>
      </c>
      <c r="R5731" s="143" t="str">
        <f>IFERROR(VLOOKUP(G5731,'SOURCE COMPANY'!A:B, 2, FALSE), "")</f>
        <v>DFE PHARMA</v>
      </c>
      <c r="S5731" s="143" t="str">
        <f>IFERROR(VLOOKUP(H5731,'CUSTOMER NAME'!A:B, 2, FALSE), "")</f>
        <v>OMEGA LOGISTICS</v>
      </c>
    </row>
    <row r="5732" spans="1:19">
      <c r="A5732" s="264" t="s">
        <v>3028</v>
      </c>
      <c r="B5732" s="265">
        <v>5600.0000000000009</v>
      </c>
      <c r="C5732" s="265" t="s">
        <v>7</v>
      </c>
      <c r="D5732" s="265" t="s">
        <v>4125</v>
      </c>
      <c r="E5732" s="265">
        <v>2.14</v>
      </c>
      <c r="F5732" s="265" t="s">
        <v>9</v>
      </c>
      <c r="G5732" s="265" t="s">
        <v>4279</v>
      </c>
      <c r="H5732" s="266" t="s">
        <v>4277</v>
      </c>
      <c r="I5732" s="143" t="s">
        <v>4467</v>
      </c>
      <c r="J5732" s="184">
        <f>IF(F5732="USD", E5732, E5732 * IFERROR(VLOOKUP(F5732, EXCHANGE_RATE!A:B, 2, FALSE), "Currency not found"))</f>
        <v>2.14</v>
      </c>
      <c r="K5732" s="184">
        <f t="shared" si="511"/>
        <v>2.14</v>
      </c>
      <c r="L5732" s="184">
        <f>IF(C5732="MTS", B5732, B5732 * IFERROR(VLOOKUP(C5732, 'QTY_CONVERSIONS '!A:B, 2, FALSE), "Units not  found"))</f>
        <v>5.6000000000000014</v>
      </c>
      <c r="M5732" s="185">
        <f t="shared" si="512"/>
        <v>11984.000000000002</v>
      </c>
      <c r="N5732" s="143" t="str">
        <f>IFERROR(VLOOKUP(D5732, Product_Category!A:B, 2, FALSE), "Uncategorized")</f>
        <v>MCC</v>
      </c>
      <c r="O5732" s="186">
        <f t="shared" si="510"/>
        <v>2140</v>
      </c>
      <c r="P5732" s="185">
        <f t="shared" si="513"/>
        <v>11984.000000000004</v>
      </c>
      <c r="Q5732" s="143">
        <v>2024</v>
      </c>
      <c r="R5732" s="143" t="str">
        <f>IFERROR(VLOOKUP(G5732,'SOURCE COMPANY'!A:B, 2, FALSE), "")</f>
        <v>Sigachi Industries limited</v>
      </c>
      <c r="S5732" s="143" t="str">
        <f>IFERROR(VLOOKUP(H5732,'CUSTOMER NAME'!A:B, 2, FALSE), "")</f>
        <v>TO THE ORDER OF</v>
      </c>
    </row>
    <row r="5733" spans="1:19">
      <c r="A5733" s="264" t="s">
        <v>3028</v>
      </c>
      <c r="B5733" s="265">
        <v>6800.0000000000009</v>
      </c>
      <c r="C5733" s="265" t="s">
        <v>7</v>
      </c>
      <c r="D5733" s="265" t="s">
        <v>4125</v>
      </c>
      <c r="E5733" s="265">
        <v>2.14</v>
      </c>
      <c r="F5733" s="265" t="s">
        <v>9</v>
      </c>
      <c r="G5733" s="265" t="s">
        <v>4279</v>
      </c>
      <c r="H5733" s="266" t="s">
        <v>4277</v>
      </c>
      <c r="I5733" s="143" t="s">
        <v>4467</v>
      </c>
      <c r="J5733" s="184">
        <f>IF(F5733="USD", E5733, E5733 * IFERROR(VLOOKUP(F5733, EXCHANGE_RATE!A:B, 2, FALSE), "Currency not found"))</f>
        <v>2.14</v>
      </c>
      <c r="K5733" s="184">
        <f t="shared" si="511"/>
        <v>2.14</v>
      </c>
      <c r="L5733" s="184">
        <f>IF(C5733="MTS", B5733, B5733 * IFERROR(VLOOKUP(C5733, 'QTY_CONVERSIONS '!A:B, 2, FALSE), "Units not  found"))</f>
        <v>6.8000000000000007</v>
      </c>
      <c r="M5733" s="185">
        <f t="shared" si="512"/>
        <v>14552.000000000004</v>
      </c>
      <c r="N5733" s="143" t="str">
        <f>IFERROR(VLOOKUP(D5733, Product_Category!A:B, 2, FALSE), "Uncategorized")</f>
        <v>MCC</v>
      </c>
      <c r="O5733" s="186">
        <f t="shared" si="510"/>
        <v>2140</v>
      </c>
      <c r="P5733" s="185">
        <f t="shared" si="513"/>
        <v>14552.000000000002</v>
      </c>
      <c r="Q5733" s="143">
        <v>2024</v>
      </c>
      <c r="R5733" s="143" t="str">
        <f>IFERROR(VLOOKUP(G5733,'SOURCE COMPANY'!A:B, 2, FALSE), "")</f>
        <v>Sigachi Industries limited</v>
      </c>
      <c r="S5733" s="143" t="str">
        <f>IFERROR(VLOOKUP(H5733,'CUSTOMER NAME'!A:B, 2, FALSE), "")</f>
        <v>TO THE ORDER OF</v>
      </c>
    </row>
    <row r="5734" spans="1:19">
      <c r="A5734" s="264" t="s">
        <v>3028</v>
      </c>
      <c r="B5734" s="265">
        <v>7600</v>
      </c>
      <c r="C5734" s="265" t="s">
        <v>7</v>
      </c>
      <c r="D5734" s="265" t="s">
        <v>4125</v>
      </c>
      <c r="E5734" s="265">
        <v>2.14</v>
      </c>
      <c r="F5734" s="265" t="s">
        <v>9</v>
      </c>
      <c r="G5734" s="265" t="s">
        <v>4279</v>
      </c>
      <c r="H5734" s="266" t="s">
        <v>4277</v>
      </c>
      <c r="I5734" s="143" t="s">
        <v>4467</v>
      </c>
      <c r="J5734" s="184">
        <f>IF(F5734="USD", E5734, E5734 * IFERROR(VLOOKUP(F5734, EXCHANGE_RATE!A:B, 2, FALSE), "Currency not found"))</f>
        <v>2.14</v>
      </c>
      <c r="K5734" s="184">
        <f t="shared" si="511"/>
        <v>2.14</v>
      </c>
      <c r="L5734" s="184">
        <f>IF(C5734="MTS", B5734, B5734 * IFERROR(VLOOKUP(C5734, 'QTY_CONVERSIONS '!A:B, 2, FALSE), "Units not  found"))</f>
        <v>7.6000000000000005</v>
      </c>
      <c r="M5734" s="185">
        <f t="shared" si="512"/>
        <v>16264.000000000002</v>
      </c>
      <c r="N5734" s="143" t="str">
        <f>IFERROR(VLOOKUP(D5734, Product_Category!A:B, 2, FALSE), "Uncategorized")</f>
        <v>MCC</v>
      </c>
      <c r="O5734" s="186">
        <f t="shared" si="510"/>
        <v>2140</v>
      </c>
      <c r="P5734" s="185">
        <f t="shared" si="513"/>
        <v>16264.000000000002</v>
      </c>
      <c r="Q5734" s="143">
        <v>2024</v>
      </c>
      <c r="R5734" s="143" t="str">
        <f>IFERROR(VLOOKUP(G5734,'SOURCE COMPANY'!A:B, 2, FALSE), "")</f>
        <v>Sigachi Industries limited</v>
      </c>
      <c r="S5734" s="143" t="str">
        <f>IFERROR(VLOOKUP(H5734,'CUSTOMER NAME'!A:B, 2, FALSE), "")</f>
        <v>TO THE ORDER OF</v>
      </c>
    </row>
    <row r="5735" spans="1:19">
      <c r="A5735" s="264" t="s">
        <v>3028</v>
      </c>
      <c r="B5735" s="265">
        <v>5600.0000000000009</v>
      </c>
      <c r="C5735" s="265" t="s">
        <v>7</v>
      </c>
      <c r="D5735" s="265" t="s">
        <v>4264</v>
      </c>
      <c r="E5735" s="265">
        <v>2.2400000000000002</v>
      </c>
      <c r="F5735" s="265" t="s">
        <v>9</v>
      </c>
      <c r="G5735" s="265" t="s">
        <v>4279</v>
      </c>
      <c r="H5735" s="266" t="s">
        <v>4277</v>
      </c>
      <c r="I5735" s="143" t="s">
        <v>4467</v>
      </c>
      <c r="J5735" s="184">
        <f>IF(F5735="USD", E5735, E5735 * IFERROR(VLOOKUP(F5735, EXCHANGE_RATE!A:B, 2, FALSE), "Currency not found"))</f>
        <v>2.2400000000000002</v>
      </c>
      <c r="K5735" s="184">
        <f t="shared" si="511"/>
        <v>2.2400000000000002</v>
      </c>
      <c r="L5735" s="184">
        <f>IF(C5735="MTS", B5735, B5735 * IFERROR(VLOOKUP(C5735, 'QTY_CONVERSIONS '!A:B, 2, FALSE), "Units not  found"))</f>
        <v>5.6000000000000014</v>
      </c>
      <c r="M5735" s="185">
        <f t="shared" si="512"/>
        <v>12544.000000000004</v>
      </c>
      <c r="N5735" s="143" t="str">
        <f>IFERROR(VLOOKUP(D5735, Product_Category!A:B, 2, FALSE), "Uncategorized")</f>
        <v>MCC</v>
      </c>
      <c r="O5735" s="186">
        <f t="shared" si="510"/>
        <v>2240</v>
      </c>
      <c r="P5735" s="185">
        <f t="shared" si="513"/>
        <v>12544.000000000004</v>
      </c>
      <c r="Q5735" s="143">
        <v>2024</v>
      </c>
      <c r="R5735" s="143" t="str">
        <f>IFERROR(VLOOKUP(G5735,'SOURCE COMPANY'!A:B, 2, FALSE), "")</f>
        <v>Sigachi Industries limited</v>
      </c>
      <c r="S5735" s="143" t="str">
        <f>IFERROR(VLOOKUP(H5735,'CUSTOMER NAME'!A:B, 2, FALSE), "")</f>
        <v>TO THE ORDER OF</v>
      </c>
    </row>
    <row r="5736" spans="1:19">
      <c r="A5736" s="264" t="s">
        <v>3028</v>
      </c>
      <c r="B5736" s="265">
        <v>6800.0000000000009</v>
      </c>
      <c r="C5736" s="265" t="s">
        <v>7</v>
      </c>
      <c r="D5736" s="265" t="s">
        <v>4264</v>
      </c>
      <c r="E5736" s="265">
        <v>2.2400000000000002</v>
      </c>
      <c r="F5736" s="265" t="s">
        <v>9</v>
      </c>
      <c r="G5736" s="265" t="s">
        <v>4279</v>
      </c>
      <c r="H5736" s="266" t="s">
        <v>4277</v>
      </c>
      <c r="I5736" s="143" t="s">
        <v>4467</v>
      </c>
      <c r="J5736" s="184">
        <f>IF(F5736="USD", E5736, E5736 * IFERROR(VLOOKUP(F5736, EXCHANGE_RATE!A:B, 2, FALSE), "Currency not found"))</f>
        <v>2.2400000000000002</v>
      </c>
      <c r="K5736" s="184">
        <f t="shared" si="511"/>
        <v>2.2400000000000002</v>
      </c>
      <c r="L5736" s="184">
        <f>IF(C5736="MTS", B5736, B5736 * IFERROR(VLOOKUP(C5736, 'QTY_CONVERSIONS '!A:B, 2, FALSE), "Units not  found"))</f>
        <v>6.8000000000000007</v>
      </c>
      <c r="M5736" s="185">
        <f t="shared" si="512"/>
        <v>15232.000000000004</v>
      </c>
      <c r="N5736" s="143" t="str">
        <f>IFERROR(VLOOKUP(D5736, Product_Category!A:B, 2, FALSE), "Uncategorized")</f>
        <v>MCC</v>
      </c>
      <c r="O5736" s="186">
        <f t="shared" si="510"/>
        <v>2240</v>
      </c>
      <c r="P5736" s="185">
        <f t="shared" si="513"/>
        <v>15232.000000000002</v>
      </c>
      <c r="Q5736" s="143">
        <v>2024</v>
      </c>
      <c r="R5736" s="143" t="str">
        <f>IFERROR(VLOOKUP(G5736,'SOURCE COMPANY'!A:B, 2, FALSE), "")</f>
        <v>Sigachi Industries limited</v>
      </c>
      <c r="S5736" s="143" t="str">
        <f>IFERROR(VLOOKUP(H5736,'CUSTOMER NAME'!A:B, 2, FALSE), "")</f>
        <v>TO THE ORDER OF</v>
      </c>
    </row>
    <row r="5737" spans="1:19">
      <c r="A5737" s="264" t="s">
        <v>3028</v>
      </c>
      <c r="B5737" s="265">
        <v>7600</v>
      </c>
      <c r="C5737" s="265" t="s">
        <v>7</v>
      </c>
      <c r="D5737" s="265" t="s">
        <v>4264</v>
      </c>
      <c r="E5737" s="265">
        <v>2.2400000000000002</v>
      </c>
      <c r="F5737" s="265" t="s">
        <v>9</v>
      </c>
      <c r="G5737" s="265" t="s">
        <v>4279</v>
      </c>
      <c r="H5737" s="266" t="s">
        <v>4277</v>
      </c>
      <c r="I5737" s="143" t="s">
        <v>4467</v>
      </c>
      <c r="J5737" s="184">
        <f>IF(F5737="USD", E5737, E5737 * IFERROR(VLOOKUP(F5737, EXCHANGE_RATE!A:B, 2, FALSE), "Currency not found"))</f>
        <v>2.2400000000000002</v>
      </c>
      <c r="K5737" s="184">
        <f t="shared" si="511"/>
        <v>2.2400000000000002</v>
      </c>
      <c r="L5737" s="184">
        <f>IF(C5737="MTS", B5737, B5737 * IFERROR(VLOOKUP(C5737, 'QTY_CONVERSIONS '!A:B, 2, FALSE), "Units not  found"))</f>
        <v>7.6000000000000005</v>
      </c>
      <c r="M5737" s="185">
        <f t="shared" si="512"/>
        <v>17024</v>
      </c>
      <c r="N5737" s="143" t="str">
        <f>IFERROR(VLOOKUP(D5737, Product_Category!A:B, 2, FALSE), "Uncategorized")</f>
        <v>MCC</v>
      </c>
      <c r="O5737" s="186">
        <f t="shared" si="510"/>
        <v>2240</v>
      </c>
      <c r="P5737" s="185">
        <f t="shared" si="513"/>
        <v>17024</v>
      </c>
      <c r="Q5737" s="143">
        <v>2024</v>
      </c>
      <c r="R5737" s="143" t="str">
        <f>IFERROR(VLOOKUP(G5737,'SOURCE COMPANY'!A:B, 2, FALSE), "")</f>
        <v>Sigachi Industries limited</v>
      </c>
      <c r="S5737" s="143" t="str">
        <f>IFERROR(VLOOKUP(H5737,'CUSTOMER NAME'!A:B, 2, FALSE), "")</f>
        <v>TO THE ORDER OF</v>
      </c>
    </row>
    <row r="5738" spans="1:19">
      <c r="A5738" s="264" t="s">
        <v>3028</v>
      </c>
      <c r="B5738" s="265">
        <v>5600.0000000000009</v>
      </c>
      <c r="C5738" s="265" t="s">
        <v>7</v>
      </c>
      <c r="D5738" s="265" t="s">
        <v>4264</v>
      </c>
      <c r="E5738" s="265">
        <v>2.36</v>
      </c>
      <c r="F5738" s="265" t="s">
        <v>9</v>
      </c>
      <c r="G5738" s="265" t="s">
        <v>4279</v>
      </c>
      <c r="H5738" s="266" t="s">
        <v>4277</v>
      </c>
      <c r="I5738" s="143" t="s">
        <v>4467</v>
      </c>
      <c r="J5738" s="184">
        <f>IF(F5738="USD", E5738, E5738 * IFERROR(VLOOKUP(F5738, EXCHANGE_RATE!A:B, 2, FALSE), "Currency not found"))</f>
        <v>2.36</v>
      </c>
      <c r="K5738" s="184">
        <f t="shared" si="511"/>
        <v>2.36</v>
      </c>
      <c r="L5738" s="184">
        <f>IF(C5738="MTS", B5738, B5738 * IFERROR(VLOOKUP(C5738, 'QTY_CONVERSIONS '!A:B, 2, FALSE), "Units not  found"))</f>
        <v>5.6000000000000014</v>
      </c>
      <c r="M5738" s="185">
        <f t="shared" si="512"/>
        <v>13216.000000000002</v>
      </c>
      <c r="N5738" s="143" t="str">
        <f>IFERROR(VLOOKUP(D5738, Product_Category!A:B, 2, FALSE), "Uncategorized")</f>
        <v>MCC</v>
      </c>
      <c r="O5738" s="186">
        <f t="shared" si="510"/>
        <v>2360</v>
      </c>
      <c r="P5738" s="185">
        <f t="shared" si="513"/>
        <v>13216.000000000004</v>
      </c>
      <c r="Q5738" s="143">
        <v>2024</v>
      </c>
      <c r="R5738" s="143" t="str">
        <f>IFERROR(VLOOKUP(G5738,'SOURCE COMPANY'!A:B, 2, FALSE), "")</f>
        <v>Sigachi Industries limited</v>
      </c>
      <c r="S5738" s="143" t="str">
        <f>IFERROR(VLOOKUP(H5738,'CUSTOMER NAME'!A:B, 2, FALSE), "")</f>
        <v>TO THE ORDER OF</v>
      </c>
    </row>
    <row r="5739" spans="1:19">
      <c r="A5739" s="264" t="s">
        <v>3028</v>
      </c>
      <c r="B5739" s="265">
        <v>6800.0000000000009</v>
      </c>
      <c r="C5739" s="265" t="s">
        <v>7</v>
      </c>
      <c r="D5739" s="265" t="s">
        <v>4264</v>
      </c>
      <c r="E5739" s="265">
        <v>2.36</v>
      </c>
      <c r="F5739" s="265" t="s">
        <v>9</v>
      </c>
      <c r="G5739" s="265" t="s">
        <v>4279</v>
      </c>
      <c r="H5739" s="266" t="s">
        <v>4277</v>
      </c>
      <c r="I5739" s="143" t="s">
        <v>4467</v>
      </c>
      <c r="J5739" s="184">
        <f>IF(F5739="USD", E5739, E5739 * IFERROR(VLOOKUP(F5739, EXCHANGE_RATE!A:B, 2, FALSE), "Currency not found"))</f>
        <v>2.36</v>
      </c>
      <c r="K5739" s="184">
        <f t="shared" si="511"/>
        <v>2.36</v>
      </c>
      <c r="L5739" s="184">
        <f>IF(C5739="MTS", B5739, B5739 * IFERROR(VLOOKUP(C5739, 'QTY_CONVERSIONS '!A:B, 2, FALSE), "Units not  found"))</f>
        <v>6.8000000000000007</v>
      </c>
      <c r="M5739" s="185">
        <f t="shared" si="512"/>
        <v>16048.000000000002</v>
      </c>
      <c r="N5739" s="143" t="str">
        <f>IFERROR(VLOOKUP(D5739, Product_Category!A:B, 2, FALSE), "Uncategorized")</f>
        <v>MCC</v>
      </c>
      <c r="O5739" s="186">
        <f t="shared" si="510"/>
        <v>2360</v>
      </c>
      <c r="P5739" s="185">
        <f t="shared" si="513"/>
        <v>16048.000000000002</v>
      </c>
      <c r="Q5739" s="143">
        <v>2024</v>
      </c>
      <c r="R5739" s="143" t="str">
        <f>IFERROR(VLOOKUP(G5739,'SOURCE COMPANY'!A:B, 2, FALSE), "")</f>
        <v>Sigachi Industries limited</v>
      </c>
      <c r="S5739" s="143" t="str">
        <f>IFERROR(VLOOKUP(H5739,'CUSTOMER NAME'!A:B, 2, FALSE), "")</f>
        <v>TO THE ORDER OF</v>
      </c>
    </row>
    <row r="5740" spans="1:19">
      <c r="A5740" s="264" t="s">
        <v>3028</v>
      </c>
      <c r="B5740" s="265">
        <v>7600</v>
      </c>
      <c r="C5740" s="265" t="s">
        <v>7</v>
      </c>
      <c r="D5740" s="265" t="s">
        <v>4264</v>
      </c>
      <c r="E5740" s="265">
        <v>2.36</v>
      </c>
      <c r="F5740" s="265" t="s">
        <v>9</v>
      </c>
      <c r="G5740" s="265" t="s">
        <v>4279</v>
      </c>
      <c r="H5740" s="266" t="s">
        <v>4277</v>
      </c>
      <c r="I5740" s="143" t="s">
        <v>4467</v>
      </c>
      <c r="J5740" s="184">
        <f>IF(F5740="USD", E5740, E5740 * IFERROR(VLOOKUP(F5740, EXCHANGE_RATE!A:B, 2, FALSE), "Currency not found"))</f>
        <v>2.36</v>
      </c>
      <c r="K5740" s="184">
        <f t="shared" si="511"/>
        <v>2.36</v>
      </c>
      <c r="L5740" s="184">
        <f>IF(C5740="MTS", B5740, B5740 * IFERROR(VLOOKUP(C5740, 'QTY_CONVERSIONS '!A:B, 2, FALSE), "Units not  found"))</f>
        <v>7.6000000000000005</v>
      </c>
      <c r="M5740" s="185">
        <f t="shared" si="512"/>
        <v>17936</v>
      </c>
      <c r="N5740" s="143" t="str">
        <f>IFERROR(VLOOKUP(D5740, Product_Category!A:B, 2, FALSE), "Uncategorized")</f>
        <v>MCC</v>
      </c>
      <c r="O5740" s="186">
        <f t="shared" si="510"/>
        <v>2360</v>
      </c>
      <c r="P5740" s="185">
        <f t="shared" si="513"/>
        <v>17936</v>
      </c>
      <c r="Q5740" s="143">
        <v>2024</v>
      </c>
      <c r="R5740" s="143" t="str">
        <f>IFERROR(VLOOKUP(G5740,'SOURCE COMPANY'!A:B, 2, FALSE), "")</f>
        <v>Sigachi Industries limited</v>
      </c>
      <c r="S5740" s="143" t="str">
        <f>IFERROR(VLOOKUP(H5740,'CUSTOMER NAME'!A:B, 2, FALSE), "")</f>
        <v>TO THE ORDER OF</v>
      </c>
    </row>
    <row r="5741" spans="1:19">
      <c r="A5741" s="264" t="s">
        <v>3028</v>
      </c>
      <c r="B5741" s="265">
        <v>5600.0000000000009</v>
      </c>
      <c r="C5741" s="265" t="s">
        <v>7</v>
      </c>
      <c r="D5741" s="265" t="s">
        <v>4106</v>
      </c>
      <c r="E5741" s="265">
        <v>2.65</v>
      </c>
      <c r="F5741" s="265" t="s">
        <v>9</v>
      </c>
      <c r="G5741" s="265" t="s">
        <v>4279</v>
      </c>
      <c r="H5741" s="266" t="s">
        <v>4277</v>
      </c>
      <c r="I5741" s="143" t="s">
        <v>4467</v>
      </c>
      <c r="J5741" s="184">
        <f>IF(F5741="USD", E5741, E5741 * IFERROR(VLOOKUP(F5741, EXCHANGE_RATE!A:B, 2, FALSE), "Currency not found"))</f>
        <v>2.65</v>
      </c>
      <c r="K5741" s="184">
        <f t="shared" si="511"/>
        <v>2.65</v>
      </c>
      <c r="L5741" s="184">
        <f>IF(C5741="MTS", B5741, B5741 * IFERROR(VLOOKUP(C5741, 'QTY_CONVERSIONS '!A:B, 2, FALSE), "Units not  found"))</f>
        <v>5.6000000000000014</v>
      </c>
      <c r="M5741" s="185">
        <f t="shared" si="512"/>
        <v>14840.000000000002</v>
      </c>
      <c r="N5741" s="143" t="str">
        <f>IFERROR(VLOOKUP(D5741, Product_Category!A:B, 2, FALSE), "Uncategorized")</f>
        <v>MCC</v>
      </c>
      <c r="O5741" s="186">
        <f t="shared" si="510"/>
        <v>2650</v>
      </c>
      <c r="P5741" s="185">
        <f t="shared" si="513"/>
        <v>14840.000000000004</v>
      </c>
      <c r="Q5741" s="143">
        <v>2024</v>
      </c>
      <c r="R5741" s="143" t="str">
        <f>IFERROR(VLOOKUP(G5741,'SOURCE COMPANY'!A:B, 2, FALSE), "")</f>
        <v>Sigachi Industries limited</v>
      </c>
      <c r="S5741" s="143" t="str">
        <f>IFERROR(VLOOKUP(H5741,'CUSTOMER NAME'!A:B, 2, FALSE), "")</f>
        <v>TO THE ORDER OF</v>
      </c>
    </row>
    <row r="5742" spans="1:19">
      <c r="A5742" s="264" t="s">
        <v>3028</v>
      </c>
      <c r="B5742" s="265">
        <v>6800.0000000000009</v>
      </c>
      <c r="C5742" s="265" t="s">
        <v>7</v>
      </c>
      <c r="D5742" s="265" t="s">
        <v>4106</v>
      </c>
      <c r="E5742" s="265">
        <v>2.65</v>
      </c>
      <c r="F5742" s="265" t="s">
        <v>9</v>
      </c>
      <c r="G5742" s="265" t="s">
        <v>4279</v>
      </c>
      <c r="H5742" s="266" t="s">
        <v>4277</v>
      </c>
      <c r="I5742" s="143" t="s">
        <v>4467</v>
      </c>
      <c r="J5742" s="184">
        <f>IF(F5742="USD", E5742, E5742 * IFERROR(VLOOKUP(F5742, EXCHANGE_RATE!A:B, 2, FALSE), "Currency not found"))</f>
        <v>2.65</v>
      </c>
      <c r="K5742" s="184">
        <f t="shared" si="511"/>
        <v>2.65</v>
      </c>
      <c r="L5742" s="184">
        <f>IF(C5742="MTS", B5742, B5742 * IFERROR(VLOOKUP(C5742, 'QTY_CONVERSIONS '!A:B, 2, FALSE), "Units not  found"))</f>
        <v>6.8000000000000007</v>
      </c>
      <c r="M5742" s="185">
        <f t="shared" si="512"/>
        <v>18020</v>
      </c>
      <c r="N5742" s="143" t="str">
        <f>IFERROR(VLOOKUP(D5742, Product_Category!A:B, 2, FALSE), "Uncategorized")</f>
        <v>MCC</v>
      </c>
      <c r="O5742" s="186">
        <f t="shared" si="510"/>
        <v>2650</v>
      </c>
      <c r="P5742" s="185">
        <f t="shared" si="513"/>
        <v>18020.000000000004</v>
      </c>
      <c r="Q5742" s="143">
        <v>2024</v>
      </c>
      <c r="R5742" s="143" t="str">
        <f>IFERROR(VLOOKUP(G5742,'SOURCE COMPANY'!A:B, 2, FALSE), "")</f>
        <v>Sigachi Industries limited</v>
      </c>
      <c r="S5742" s="143" t="str">
        <f>IFERROR(VLOOKUP(H5742,'CUSTOMER NAME'!A:B, 2, FALSE), "")</f>
        <v>TO THE ORDER OF</v>
      </c>
    </row>
    <row r="5743" spans="1:19">
      <c r="A5743" s="264" t="s">
        <v>3028</v>
      </c>
      <c r="B5743" s="265">
        <v>7600</v>
      </c>
      <c r="C5743" s="265" t="s">
        <v>7</v>
      </c>
      <c r="D5743" s="265" t="s">
        <v>4106</v>
      </c>
      <c r="E5743" s="265">
        <v>2.65</v>
      </c>
      <c r="F5743" s="265" t="s">
        <v>9</v>
      </c>
      <c r="G5743" s="265" t="s">
        <v>4279</v>
      </c>
      <c r="H5743" s="266" t="s">
        <v>4277</v>
      </c>
      <c r="I5743" s="143" t="s">
        <v>4467</v>
      </c>
      <c r="J5743" s="184">
        <f>IF(F5743="USD", E5743, E5743 * IFERROR(VLOOKUP(F5743, EXCHANGE_RATE!A:B, 2, FALSE), "Currency not found"))</f>
        <v>2.65</v>
      </c>
      <c r="K5743" s="184">
        <f t="shared" si="511"/>
        <v>2.65</v>
      </c>
      <c r="L5743" s="184">
        <f>IF(C5743="MTS", B5743, B5743 * IFERROR(VLOOKUP(C5743, 'QTY_CONVERSIONS '!A:B, 2, FALSE), "Units not  found"))</f>
        <v>7.6000000000000005</v>
      </c>
      <c r="M5743" s="185">
        <f t="shared" si="512"/>
        <v>20140</v>
      </c>
      <c r="N5743" s="143" t="str">
        <f>IFERROR(VLOOKUP(D5743, Product_Category!A:B, 2, FALSE), "Uncategorized")</f>
        <v>MCC</v>
      </c>
      <c r="O5743" s="186">
        <f t="shared" si="510"/>
        <v>2650</v>
      </c>
      <c r="P5743" s="185">
        <f t="shared" si="513"/>
        <v>20140</v>
      </c>
      <c r="Q5743" s="143">
        <v>2024</v>
      </c>
      <c r="R5743" s="143" t="str">
        <f>IFERROR(VLOOKUP(G5743,'SOURCE COMPANY'!A:B, 2, FALSE), "")</f>
        <v>Sigachi Industries limited</v>
      </c>
      <c r="S5743" s="143" t="str">
        <f>IFERROR(VLOOKUP(H5743,'CUSTOMER NAME'!A:B, 2, FALSE), "")</f>
        <v>TO THE ORDER OF</v>
      </c>
    </row>
    <row r="5744" spans="1:19">
      <c r="A5744" s="264" t="s">
        <v>3028</v>
      </c>
      <c r="B5744" s="265">
        <v>5600.0000000000009</v>
      </c>
      <c r="C5744" s="265" t="s">
        <v>7</v>
      </c>
      <c r="D5744" s="265" t="s">
        <v>514</v>
      </c>
      <c r="E5744" s="265">
        <v>2.2000000000000002</v>
      </c>
      <c r="F5744" s="265" t="s">
        <v>9</v>
      </c>
      <c r="G5744" s="265" t="s">
        <v>4318</v>
      </c>
      <c r="H5744" s="266" t="s">
        <v>4277</v>
      </c>
      <c r="I5744" s="143" t="s">
        <v>4467</v>
      </c>
      <c r="J5744" s="184">
        <f>IF(F5744="USD", E5744, E5744 * IFERROR(VLOOKUP(F5744, EXCHANGE_RATE!A:B, 2, FALSE), "Currency not found"))</f>
        <v>2.2000000000000002</v>
      </c>
      <c r="K5744" s="184">
        <f t="shared" si="511"/>
        <v>2.2000000000000002</v>
      </c>
      <c r="L5744" s="184">
        <f>IF(C5744="MTS", B5744, B5744 * IFERROR(VLOOKUP(C5744, 'QTY_CONVERSIONS '!A:B, 2, FALSE), "Units not  found"))</f>
        <v>5.6000000000000014</v>
      </c>
      <c r="M5744" s="185">
        <f t="shared" si="512"/>
        <v>12320.000000000004</v>
      </c>
      <c r="N5744" s="143" t="str">
        <f>IFERROR(VLOOKUP(D5744, Product_Category!A:B, 2, FALSE), "Uncategorized")</f>
        <v>MCC</v>
      </c>
      <c r="O5744" s="186">
        <f t="shared" si="510"/>
        <v>2200</v>
      </c>
      <c r="P5744" s="185">
        <f t="shared" si="513"/>
        <v>12320.000000000004</v>
      </c>
      <c r="Q5744" s="143">
        <v>2024</v>
      </c>
      <c r="R5744" s="143" t="str">
        <f>IFERROR(VLOOKUP(G5744,'SOURCE COMPANY'!A:B, 2, FALSE), "")</f>
        <v>Prachin Chemical</v>
      </c>
      <c r="S5744" s="143" t="str">
        <f>IFERROR(VLOOKUP(H5744,'CUSTOMER NAME'!A:B, 2, FALSE), "")</f>
        <v>TO THE ORDER OF</v>
      </c>
    </row>
    <row r="5745" spans="1:19">
      <c r="A5745" s="264" t="s">
        <v>3028</v>
      </c>
      <c r="B5745" s="265">
        <v>6800.0000000000009</v>
      </c>
      <c r="C5745" s="265" t="s">
        <v>7</v>
      </c>
      <c r="D5745" s="265" t="s">
        <v>514</v>
      </c>
      <c r="E5745" s="265">
        <v>2.2000000000000002</v>
      </c>
      <c r="F5745" s="265" t="s">
        <v>9</v>
      </c>
      <c r="G5745" s="265" t="s">
        <v>4318</v>
      </c>
      <c r="H5745" s="266" t="s">
        <v>4277</v>
      </c>
      <c r="I5745" s="143" t="s">
        <v>4467</v>
      </c>
      <c r="J5745" s="184">
        <f>IF(F5745="USD", E5745, E5745 * IFERROR(VLOOKUP(F5745, EXCHANGE_RATE!A:B, 2, FALSE), "Currency not found"))</f>
        <v>2.2000000000000002</v>
      </c>
      <c r="K5745" s="184">
        <f t="shared" si="511"/>
        <v>2.2000000000000002</v>
      </c>
      <c r="L5745" s="184">
        <f>IF(C5745="MTS", B5745, B5745 * IFERROR(VLOOKUP(C5745, 'QTY_CONVERSIONS '!A:B, 2, FALSE), "Units not  found"))</f>
        <v>6.8000000000000007</v>
      </c>
      <c r="M5745" s="185">
        <f t="shared" si="512"/>
        <v>14960.000000000004</v>
      </c>
      <c r="N5745" s="143" t="str">
        <f>IFERROR(VLOOKUP(D5745, Product_Category!A:B, 2, FALSE), "Uncategorized")</f>
        <v>MCC</v>
      </c>
      <c r="O5745" s="186">
        <f t="shared" si="510"/>
        <v>2200</v>
      </c>
      <c r="P5745" s="185">
        <f t="shared" si="513"/>
        <v>14960.000000000002</v>
      </c>
      <c r="Q5745" s="143">
        <v>2024</v>
      </c>
      <c r="R5745" s="143" t="str">
        <f>IFERROR(VLOOKUP(G5745,'SOURCE COMPANY'!A:B, 2, FALSE), "")</f>
        <v>Prachin Chemical</v>
      </c>
      <c r="S5745" s="143" t="str">
        <f>IFERROR(VLOOKUP(H5745,'CUSTOMER NAME'!A:B, 2, FALSE), "")</f>
        <v>TO THE ORDER OF</v>
      </c>
    </row>
    <row r="5746" spans="1:19">
      <c r="A5746" s="264" t="s">
        <v>3028</v>
      </c>
      <c r="B5746" s="265">
        <v>7600</v>
      </c>
      <c r="C5746" s="265" t="s">
        <v>7</v>
      </c>
      <c r="D5746" s="265" t="s">
        <v>514</v>
      </c>
      <c r="E5746" s="265">
        <v>2.2000000000000002</v>
      </c>
      <c r="F5746" s="265" t="s">
        <v>9</v>
      </c>
      <c r="G5746" s="265" t="s">
        <v>4318</v>
      </c>
      <c r="H5746" s="266" t="s">
        <v>4277</v>
      </c>
      <c r="I5746" s="143" t="s">
        <v>4467</v>
      </c>
      <c r="J5746" s="184">
        <f>IF(F5746="USD", E5746, E5746 * IFERROR(VLOOKUP(F5746, EXCHANGE_RATE!A:B, 2, FALSE), "Currency not found"))</f>
        <v>2.2000000000000002</v>
      </c>
      <c r="K5746" s="184">
        <f t="shared" si="511"/>
        <v>2.2000000000000002</v>
      </c>
      <c r="L5746" s="184">
        <f>IF(C5746="MTS", B5746, B5746 * IFERROR(VLOOKUP(C5746, 'QTY_CONVERSIONS '!A:B, 2, FALSE), "Units not  found"))</f>
        <v>7.6000000000000005</v>
      </c>
      <c r="M5746" s="185">
        <f t="shared" si="512"/>
        <v>16720</v>
      </c>
      <c r="N5746" s="143" t="str">
        <f>IFERROR(VLOOKUP(D5746, Product_Category!A:B, 2, FALSE), "Uncategorized")</f>
        <v>MCC</v>
      </c>
      <c r="O5746" s="186">
        <f t="shared" si="510"/>
        <v>2200</v>
      </c>
      <c r="P5746" s="185">
        <f t="shared" si="513"/>
        <v>16720</v>
      </c>
      <c r="Q5746" s="143">
        <v>2024</v>
      </c>
      <c r="R5746" s="143" t="str">
        <f>IFERROR(VLOOKUP(G5746,'SOURCE COMPANY'!A:B, 2, FALSE), "")</f>
        <v>Prachin Chemical</v>
      </c>
      <c r="S5746" s="143" t="str">
        <f>IFERROR(VLOOKUP(H5746,'CUSTOMER NAME'!A:B, 2, FALSE), "")</f>
        <v>TO THE ORDER OF</v>
      </c>
    </row>
    <row r="5747" spans="1:19">
      <c r="A5747" s="264" t="s">
        <v>3028</v>
      </c>
      <c r="B5747" s="265">
        <v>450</v>
      </c>
      <c r="C5747" s="265" t="s">
        <v>7</v>
      </c>
      <c r="D5747" s="265" t="s">
        <v>798</v>
      </c>
      <c r="E5747" s="265">
        <v>28.5</v>
      </c>
      <c r="F5747" s="265" t="s">
        <v>9</v>
      </c>
      <c r="G5747" s="265" t="s">
        <v>4455</v>
      </c>
      <c r="H5747" s="266" t="s">
        <v>4277</v>
      </c>
      <c r="I5747" s="143" t="s">
        <v>4467</v>
      </c>
      <c r="J5747" s="184">
        <f>IF(F5747="USD", E5747, E5747 * IFERROR(VLOOKUP(F5747, EXCHANGE_RATE!A:B, 2, FALSE), "Currency not found"))</f>
        <v>28.5</v>
      </c>
      <c r="K5747" s="184">
        <f t="shared" si="511"/>
        <v>28.5</v>
      </c>
      <c r="L5747" s="184">
        <f>IF(C5747="MTS", B5747, B5747 * IFERROR(VLOOKUP(C5747, 'QTY_CONVERSIONS '!A:B, 2, FALSE), "Units not  found"))</f>
        <v>0.45</v>
      </c>
      <c r="M5747" s="185">
        <f t="shared" si="512"/>
        <v>12825</v>
      </c>
      <c r="N5747" s="143" t="str">
        <f>IFERROR(VLOOKUP(D5747, Product_Category!A:B, 2, FALSE), "Uncategorized")</f>
        <v>CMC</v>
      </c>
      <c r="O5747" s="186">
        <f t="shared" si="510"/>
        <v>28500</v>
      </c>
      <c r="P5747" s="185">
        <f t="shared" si="513"/>
        <v>12825</v>
      </c>
      <c r="Q5747" s="143">
        <v>2024</v>
      </c>
      <c r="R5747" s="143" t="str">
        <f>IFERROR(VLOOKUP(G5747,'SOURCE COMPANY'!A:B, 2, FALSE), "")</f>
        <v>DAFFODIL PHARMA</v>
      </c>
      <c r="S5747" s="143" t="str">
        <f>IFERROR(VLOOKUP(H5747,'CUSTOMER NAME'!A:B, 2, FALSE), "")</f>
        <v>TO THE ORDER OF</v>
      </c>
    </row>
    <row r="5748" spans="1:19">
      <c r="A5748" s="264" t="s">
        <v>3028</v>
      </c>
      <c r="B5748" s="265">
        <v>900</v>
      </c>
      <c r="C5748" s="265" t="s">
        <v>7</v>
      </c>
      <c r="D5748" s="265" t="s">
        <v>798</v>
      </c>
      <c r="E5748" s="265">
        <v>28.5</v>
      </c>
      <c r="F5748" s="265" t="s">
        <v>9</v>
      </c>
      <c r="G5748" s="265" t="s">
        <v>4455</v>
      </c>
      <c r="H5748" s="266" t="s">
        <v>4277</v>
      </c>
      <c r="I5748" s="143" t="s">
        <v>4467</v>
      </c>
      <c r="J5748" s="184">
        <f>IF(F5748="USD", E5748, E5748 * IFERROR(VLOOKUP(F5748, EXCHANGE_RATE!A:B, 2, FALSE), "Currency not found"))</f>
        <v>28.5</v>
      </c>
      <c r="K5748" s="184">
        <f t="shared" si="511"/>
        <v>28.5</v>
      </c>
      <c r="L5748" s="184">
        <f>IF(C5748="MTS", B5748, B5748 * IFERROR(VLOOKUP(C5748, 'QTY_CONVERSIONS '!A:B, 2, FALSE), "Units not  found"))</f>
        <v>0.9</v>
      </c>
      <c r="M5748" s="185">
        <f t="shared" si="512"/>
        <v>25650</v>
      </c>
      <c r="N5748" s="143" t="str">
        <f>IFERROR(VLOOKUP(D5748, Product_Category!A:B, 2, FALSE), "Uncategorized")</f>
        <v>CMC</v>
      </c>
      <c r="O5748" s="186">
        <f t="shared" si="510"/>
        <v>28500</v>
      </c>
      <c r="P5748" s="185">
        <f t="shared" si="513"/>
        <v>25650</v>
      </c>
      <c r="Q5748" s="143">
        <v>2024</v>
      </c>
      <c r="R5748" s="143" t="str">
        <f>IFERROR(VLOOKUP(G5748,'SOURCE COMPANY'!A:B, 2, FALSE), "")</f>
        <v>DAFFODIL PHARMA</v>
      </c>
      <c r="S5748" s="143" t="str">
        <f>IFERROR(VLOOKUP(H5748,'CUSTOMER NAME'!A:B, 2, FALSE), "")</f>
        <v>TO THE ORDER OF</v>
      </c>
    </row>
    <row r="5749" spans="1:19">
      <c r="A5749" s="264" t="s">
        <v>3028</v>
      </c>
      <c r="B5749" s="265">
        <v>5000</v>
      </c>
      <c r="C5749" s="265" t="s">
        <v>7</v>
      </c>
      <c r="D5749" s="265" t="s">
        <v>512</v>
      </c>
      <c r="E5749" s="265">
        <v>2.8</v>
      </c>
      <c r="F5749" s="265" t="s">
        <v>9</v>
      </c>
      <c r="G5749" s="265" t="s">
        <v>4318</v>
      </c>
      <c r="H5749" s="266" t="s">
        <v>4277</v>
      </c>
      <c r="I5749" s="143" t="s">
        <v>4467</v>
      </c>
      <c r="J5749" s="184">
        <f>IF(F5749="USD", E5749, E5749 * IFERROR(VLOOKUP(F5749, EXCHANGE_RATE!A:B, 2, FALSE), "Currency not found"))</f>
        <v>2.8</v>
      </c>
      <c r="K5749" s="184">
        <f t="shared" si="511"/>
        <v>2.8</v>
      </c>
      <c r="L5749" s="184">
        <f>IF(C5749="MTS", B5749, B5749 * IFERROR(VLOOKUP(C5749, 'QTY_CONVERSIONS '!A:B, 2, FALSE), "Units not  found"))</f>
        <v>5</v>
      </c>
      <c r="M5749" s="185">
        <f t="shared" si="512"/>
        <v>14000</v>
      </c>
      <c r="N5749" s="143" t="str">
        <f>IFERROR(VLOOKUP(D5749, Product_Category!A:B, 2, FALSE), "Uncategorized")</f>
        <v>MCC</v>
      </c>
      <c r="O5749" s="186">
        <f t="shared" si="510"/>
        <v>2800</v>
      </c>
      <c r="P5749" s="185">
        <f t="shared" si="513"/>
        <v>14000</v>
      </c>
      <c r="Q5749" s="143">
        <v>2024</v>
      </c>
      <c r="R5749" s="143" t="str">
        <f>IFERROR(VLOOKUP(G5749,'SOURCE COMPANY'!A:B, 2, FALSE), "")</f>
        <v>Prachin Chemical</v>
      </c>
      <c r="S5749" s="143" t="str">
        <f>IFERROR(VLOOKUP(H5749,'CUSTOMER NAME'!A:B, 2, FALSE), "")</f>
        <v>TO THE ORDER OF</v>
      </c>
    </row>
    <row r="5750" spans="1:19">
      <c r="A5750" s="264" t="s">
        <v>3028</v>
      </c>
      <c r="B5750" s="265">
        <v>5600.0000000000009</v>
      </c>
      <c r="C5750" s="265" t="s">
        <v>7</v>
      </c>
      <c r="D5750" s="265" t="s">
        <v>514</v>
      </c>
      <c r="E5750" s="265">
        <v>2.8</v>
      </c>
      <c r="F5750" s="265" t="s">
        <v>9</v>
      </c>
      <c r="G5750" s="265" t="s">
        <v>4318</v>
      </c>
      <c r="H5750" s="266" t="s">
        <v>4277</v>
      </c>
      <c r="I5750" s="143" t="s">
        <v>4467</v>
      </c>
      <c r="J5750" s="184">
        <f>IF(F5750="USD", E5750, E5750 * IFERROR(VLOOKUP(F5750, EXCHANGE_RATE!A:B, 2, FALSE), "Currency not found"))</f>
        <v>2.8</v>
      </c>
      <c r="K5750" s="184">
        <f t="shared" si="511"/>
        <v>2.8</v>
      </c>
      <c r="L5750" s="184">
        <f>IF(C5750="MTS", B5750, B5750 * IFERROR(VLOOKUP(C5750, 'QTY_CONVERSIONS '!A:B, 2, FALSE), "Units not  found"))</f>
        <v>5.6000000000000014</v>
      </c>
      <c r="M5750" s="185">
        <f t="shared" si="512"/>
        <v>15680.000000000002</v>
      </c>
      <c r="N5750" s="143" t="str">
        <f>IFERROR(VLOOKUP(D5750, Product_Category!A:B, 2, FALSE), "Uncategorized")</f>
        <v>MCC</v>
      </c>
      <c r="O5750" s="186">
        <f t="shared" si="510"/>
        <v>2800</v>
      </c>
      <c r="P5750" s="185">
        <f t="shared" si="513"/>
        <v>15680.000000000004</v>
      </c>
      <c r="Q5750" s="143">
        <v>2024</v>
      </c>
      <c r="R5750" s="143" t="str">
        <f>IFERROR(VLOOKUP(G5750,'SOURCE COMPANY'!A:B, 2, FALSE), "")</f>
        <v>Prachin Chemical</v>
      </c>
      <c r="S5750" s="143" t="str">
        <f>IFERROR(VLOOKUP(H5750,'CUSTOMER NAME'!A:B, 2, FALSE), "")</f>
        <v>TO THE ORDER OF</v>
      </c>
    </row>
    <row r="5751" spans="1:19">
      <c r="A5751" s="264" t="s">
        <v>3028</v>
      </c>
      <c r="B5751" s="265">
        <v>6800.0000000000009</v>
      </c>
      <c r="C5751" s="265" t="s">
        <v>7</v>
      </c>
      <c r="D5751" s="265" t="s">
        <v>514</v>
      </c>
      <c r="E5751" s="265">
        <v>2.8</v>
      </c>
      <c r="F5751" s="265" t="s">
        <v>9</v>
      </c>
      <c r="G5751" s="265" t="s">
        <v>4318</v>
      </c>
      <c r="H5751" s="266" t="s">
        <v>4277</v>
      </c>
      <c r="I5751" s="143" t="s">
        <v>4467</v>
      </c>
      <c r="J5751" s="184">
        <f>IF(F5751="USD", E5751, E5751 * IFERROR(VLOOKUP(F5751, EXCHANGE_RATE!A:B, 2, FALSE), "Currency not found"))</f>
        <v>2.8</v>
      </c>
      <c r="K5751" s="184">
        <f t="shared" si="511"/>
        <v>2.8</v>
      </c>
      <c r="L5751" s="184">
        <f>IF(C5751="MTS", B5751, B5751 * IFERROR(VLOOKUP(C5751, 'QTY_CONVERSIONS '!A:B, 2, FALSE), "Units not  found"))</f>
        <v>6.8000000000000007</v>
      </c>
      <c r="M5751" s="185">
        <f t="shared" si="512"/>
        <v>19040</v>
      </c>
      <c r="N5751" s="143" t="str">
        <f>IFERROR(VLOOKUP(D5751, Product_Category!A:B, 2, FALSE), "Uncategorized")</f>
        <v>MCC</v>
      </c>
      <c r="O5751" s="186">
        <f t="shared" si="510"/>
        <v>2800</v>
      </c>
      <c r="P5751" s="185">
        <f t="shared" si="513"/>
        <v>19040.000000000004</v>
      </c>
      <c r="Q5751" s="143">
        <v>2024</v>
      </c>
      <c r="R5751" s="143" t="str">
        <f>IFERROR(VLOOKUP(G5751,'SOURCE COMPANY'!A:B, 2, FALSE), "")</f>
        <v>Prachin Chemical</v>
      </c>
      <c r="S5751" s="143" t="str">
        <f>IFERROR(VLOOKUP(H5751,'CUSTOMER NAME'!A:B, 2, FALSE), "")</f>
        <v>TO THE ORDER OF</v>
      </c>
    </row>
    <row r="5752" spans="1:19">
      <c r="A5752" s="264" t="s">
        <v>3028</v>
      </c>
      <c r="B5752" s="265">
        <v>7600</v>
      </c>
      <c r="C5752" s="265" t="s">
        <v>7</v>
      </c>
      <c r="D5752" s="265" t="s">
        <v>514</v>
      </c>
      <c r="E5752" s="265">
        <v>2.8</v>
      </c>
      <c r="F5752" s="265" t="s">
        <v>9</v>
      </c>
      <c r="G5752" s="265" t="s">
        <v>4318</v>
      </c>
      <c r="H5752" s="266" t="s">
        <v>4277</v>
      </c>
      <c r="I5752" s="143" t="s">
        <v>4467</v>
      </c>
      <c r="J5752" s="184">
        <f>IF(F5752="USD", E5752, E5752 * IFERROR(VLOOKUP(F5752, EXCHANGE_RATE!A:B, 2, FALSE), "Currency not found"))</f>
        <v>2.8</v>
      </c>
      <c r="K5752" s="184">
        <f t="shared" si="511"/>
        <v>2.8</v>
      </c>
      <c r="L5752" s="184">
        <f>IF(C5752="MTS", B5752, B5752 * IFERROR(VLOOKUP(C5752, 'QTY_CONVERSIONS '!A:B, 2, FALSE), "Units not  found"))</f>
        <v>7.6000000000000005</v>
      </c>
      <c r="M5752" s="185">
        <f t="shared" si="512"/>
        <v>21280</v>
      </c>
      <c r="N5752" s="143" t="str">
        <f>IFERROR(VLOOKUP(D5752, Product_Category!A:B, 2, FALSE), "Uncategorized")</f>
        <v>MCC</v>
      </c>
      <c r="O5752" s="186">
        <f t="shared" si="510"/>
        <v>2800</v>
      </c>
      <c r="P5752" s="185">
        <f t="shared" si="513"/>
        <v>21280</v>
      </c>
      <c r="Q5752" s="143">
        <v>2024</v>
      </c>
      <c r="R5752" s="143" t="str">
        <f>IFERROR(VLOOKUP(G5752,'SOURCE COMPANY'!A:B, 2, FALSE), "")</f>
        <v>Prachin Chemical</v>
      </c>
      <c r="S5752" s="143" t="str">
        <f>IFERROR(VLOOKUP(H5752,'CUSTOMER NAME'!A:B, 2, FALSE), "")</f>
        <v>TO THE ORDER OF</v>
      </c>
    </row>
    <row r="5753" spans="1:19">
      <c r="A5753" s="264" t="s">
        <v>3028</v>
      </c>
      <c r="B5753" s="265">
        <v>5000</v>
      </c>
      <c r="C5753" s="265" t="s">
        <v>7</v>
      </c>
      <c r="D5753" s="265" t="s">
        <v>514</v>
      </c>
      <c r="E5753" s="265">
        <v>2.8</v>
      </c>
      <c r="F5753" s="265" t="s">
        <v>9</v>
      </c>
      <c r="G5753" s="265" t="s">
        <v>4318</v>
      </c>
      <c r="H5753" s="266" t="s">
        <v>4277</v>
      </c>
      <c r="I5753" s="143" t="s">
        <v>4467</v>
      </c>
      <c r="J5753" s="184">
        <f>IF(F5753="USD", E5753, E5753 * IFERROR(VLOOKUP(F5753, EXCHANGE_RATE!A:B, 2, FALSE), "Currency not found"))</f>
        <v>2.8</v>
      </c>
      <c r="K5753" s="184">
        <f t="shared" si="511"/>
        <v>2.8</v>
      </c>
      <c r="L5753" s="184">
        <f>IF(C5753="MTS", B5753, B5753 * IFERROR(VLOOKUP(C5753, 'QTY_CONVERSIONS '!A:B, 2, FALSE), "Units not  found"))</f>
        <v>5</v>
      </c>
      <c r="M5753" s="185">
        <f t="shared" si="512"/>
        <v>14000</v>
      </c>
      <c r="N5753" s="143" t="str">
        <f>IFERROR(VLOOKUP(D5753, Product_Category!A:B, 2, FALSE), "Uncategorized")</f>
        <v>MCC</v>
      </c>
      <c r="O5753" s="186">
        <f t="shared" si="510"/>
        <v>2800</v>
      </c>
      <c r="P5753" s="185">
        <f t="shared" si="513"/>
        <v>14000</v>
      </c>
      <c r="Q5753" s="143">
        <v>2024</v>
      </c>
      <c r="R5753" s="143" t="str">
        <f>IFERROR(VLOOKUP(G5753,'SOURCE COMPANY'!A:B, 2, FALSE), "")</f>
        <v>Prachin Chemical</v>
      </c>
      <c r="S5753" s="143" t="str">
        <f>IFERROR(VLOOKUP(H5753,'CUSTOMER NAME'!A:B, 2, FALSE), "")</f>
        <v>TO THE ORDER OF</v>
      </c>
    </row>
    <row r="5754" spans="1:19">
      <c r="A5754" s="264" t="s">
        <v>3028</v>
      </c>
      <c r="B5754" s="265">
        <v>15000</v>
      </c>
      <c r="C5754" s="265" t="s">
        <v>7</v>
      </c>
      <c r="D5754" s="265" t="s">
        <v>514</v>
      </c>
      <c r="E5754" s="265">
        <v>2.8</v>
      </c>
      <c r="F5754" s="265" t="s">
        <v>9</v>
      </c>
      <c r="G5754" s="265" t="s">
        <v>4318</v>
      </c>
      <c r="H5754" s="266" t="s">
        <v>4277</v>
      </c>
      <c r="I5754" s="143" t="s">
        <v>4467</v>
      </c>
      <c r="J5754" s="184">
        <f>IF(F5754="USD", E5754, E5754 * IFERROR(VLOOKUP(F5754, EXCHANGE_RATE!A:B, 2, FALSE), "Currency not found"))</f>
        <v>2.8</v>
      </c>
      <c r="K5754" s="184">
        <f t="shared" si="511"/>
        <v>2.8</v>
      </c>
      <c r="L5754" s="184">
        <f>IF(C5754="MTS", B5754, B5754 * IFERROR(VLOOKUP(C5754, 'QTY_CONVERSIONS '!A:B, 2, FALSE), "Units not  found"))</f>
        <v>15</v>
      </c>
      <c r="M5754" s="185">
        <f t="shared" si="512"/>
        <v>42000</v>
      </c>
      <c r="N5754" s="143" t="str">
        <f>IFERROR(VLOOKUP(D5754, Product_Category!A:B, 2, FALSE), "Uncategorized")</f>
        <v>MCC</v>
      </c>
      <c r="O5754" s="186">
        <f t="shared" si="510"/>
        <v>2800</v>
      </c>
      <c r="P5754" s="185">
        <f t="shared" si="513"/>
        <v>42000</v>
      </c>
      <c r="Q5754" s="143">
        <v>2024</v>
      </c>
      <c r="R5754" s="143" t="str">
        <f>IFERROR(VLOOKUP(G5754,'SOURCE COMPANY'!A:B, 2, FALSE), "")</f>
        <v>Prachin Chemical</v>
      </c>
      <c r="S5754" s="143" t="str">
        <f>IFERROR(VLOOKUP(H5754,'CUSTOMER NAME'!A:B, 2, FALSE), "")</f>
        <v>TO THE ORDER OF</v>
      </c>
    </row>
    <row r="5755" spans="1:19">
      <c r="A5755" s="264" t="s">
        <v>3028</v>
      </c>
      <c r="B5755" s="265">
        <v>5000</v>
      </c>
      <c r="C5755" s="265" t="s">
        <v>7</v>
      </c>
      <c r="D5755" s="265" t="s">
        <v>3897</v>
      </c>
      <c r="E5755" s="265">
        <v>6</v>
      </c>
      <c r="F5755" s="265" t="s">
        <v>9</v>
      </c>
      <c r="G5755" s="265" t="s">
        <v>4318</v>
      </c>
      <c r="H5755" s="266" t="s">
        <v>4277</v>
      </c>
      <c r="I5755" s="143" t="s">
        <v>4467</v>
      </c>
      <c r="J5755" s="184">
        <f>IF(F5755="USD", E5755, E5755 * IFERROR(VLOOKUP(F5755, EXCHANGE_RATE!A:B, 2, FALSE), "Currency not found"))</f>
        <v>6</v>
      </c>
      <c r="K5755" s="184">
        <f t="shared" si="511"/>
        <v>6</v>
      </c>
      <c r="L5755" s="184">
        <f>IF(C5755="MTS", B5755, B5755 * IFERROR(VLOOKUP(C5755, 'QTY_CONVERSIONS '!A:B, 2, FALSE), "Units not  found"))</f>
        <v>5</v>
      </c>
      <c r="M5755" s="185">
        <f t="shared" si="512"/>
        <v>30000</v>
      </c>
      <c r="N5755" s="143" t="str">
        <f>IFERROR(VLOOKUP(D5755, Product_Category!A:B, 2, FALSE), "Uncategorized")</f>
        <v>CROSCARMELLOSE SODIUM</v>
      </c>
      <c r="O5755" s="186">
        <f t="shared" si="510"/>
        <v>6000</v>
      </c>
      <c r="P5755" s="185">
        <f t="shared" si="513"/>
        <v>30000</v>
      </c>
      <c r="Q5755" s="143">
        <v>2024</v>
      </c>
      <c r="R5755" s="143" t="str">
        <f>IFERROR(VLOOKUP(G5755,'SOURCE COMPANY'!A:B, 2, FALSE), "")</f>
        <v>Prachin Chemical</v>
      </c>
      <c r="S5755" s="143" t="str">
        <f>IFERROR(VLOOKUP(H5755,'CUSTOMER NAME'!A:B, 2, FALSE), "")</f>
        <v>TO THE ORDER OF</v>
      </c>
    </row>
    <row r="5756" spans="1:19">
      <c r="A5756" s="264" t="s">
        <v>3028</v>
      </c>
      <c r="B5756" s="265">
        <v>10000</v>
      </c>
      <c r="C5756" s="265" t="s">
        <v>7</v>
      </c>
      <c r="D5756" s="265" t="s">
        <v>3897</v>
      </c>
      <c r="E5756" s="265">
        <v>6</v>
      </c>
      <c r="F5756" s="265" t="s">
        <v>9</v>
      </c>
      <c r="G5756" s="265" t="s">
        <v>4318</v>
      </c>
      <c r="H5756" s="266" t="s">
        <v>4277</v>
      </c>
      <c r="I5756" s="143" t="s">
        <v>4467</v>
      </c>
      <c r="J5756" s="184">
        <f>IF(F5756="USD", E5756, E5756 * IFERROR(VLOOKUP(F5756, EXCHANGE_RATE!A:B, 2, FALSE), "Currency not found"))</f>
        <v>6</v>
      </c>
      <c r="K5756" s="184">
        <f t="shared" si="511"/>
        <v>6</v>
      </c>
      <c r="L5756" s="184">
        <f>IF(C5756="MTS", B5756, B5756 * IFERROR(VLOOKUP(C5756, 'QTY_CONVERSIONS '!A:B, 2, FALSE), "Units not  found"))</f>
        <v>10</v>
      </c>
      <c r="M5756" s="185">
        <f t="shared" si="512"/>
        <v>60000</v>
      </c>
      <c r="N5756" s="143" t="str">
        <f>IFERROR(VLOOKUP(D5756, Product_Category!A:B, 2, FALSE), "Uncategorized")</f>
        <v>CROSCARMELLOSE SODIUM</v>
      </c>
      <c r="O5756" s="186">
        <f t="shared" si="510"/>
        <v>6000</v>
      </c>
      <c r="P5756" s="185">
        <f t="shared" si="513"/>
        <v>60000</v>
      </c>
      <c r="Q5756" s="143">
        <v>2024</v>
      </c>
      <c r="R5756" s="143" t="str">
        <f>IFERROR(VLOOKUP(G5756,'SOURCE COMPANY'!A:B, 2, FALSE), "")</f>
        <v>Prachin Chemical</v>
      </c>
      <c r="S5756" s="143" t="str">
        <f>IFERROR(VLOOKUP(H5756,'CUSTOMER NAME'!A:B, 2, FALSE), "")</f>
        <v>TO THE ORDER OF</v>
      </c>
    </row>
    <row r="5757" spans="1:19">
      <c r="A5757" s="264" t="s">
        <v>3028</v>
      </c>
      <c r="B5757" s="265">
        <v>5600.0000000000009</v>
      </c>
      <c r="C5757" s="265" t="s">
        <v>7</v>
      </c>
      <c r="D5757" s="265" t="s">
        <v>4109</v>
      </c>
      <c r="E5757" s="265">
        <v>2.2599999999999998</v>
      </c>
      <c r="F5757" s="265" t="s">
        <v>9</v>
      </c>
      <c r="G5757" s="265" t="s">
        <v>4279</v>
      </c>
      <c r="H5757" s="266" t="s">
        <v>4277</v>
      </c>
      <c r="I5757" s="143" t="s">
        <v>4467</v>
      </c>
      <c r="J5757" s="184">
        <f>IF(F5757="USD", E5757, E5757 * IFERROR(VLOOKUP(F5757, EXCHANGE_RATE!A:B, 2, FALSE), "Currency not found"))</f>
        <v>2.2599999999999998</v>
      </c>
      <c r="K5757" s="184">
        <f t="shared" si="511"/>
        <v>2.2599999999999998</v>
      </c>
      <c r="L5757" s="184">
        <f>IF(C5757="MTS", B5757, B5757 * IFERROR(VLOOKUP(C5757, 'QTY_CONVERSIONS '!A:B, 2, FALSE), "Units not  found"))</f>
        <v>5.6000000000000014</v>
      </c>
      <c r="M5757" s="185">
        <f t="shared" si="512"/>
        <v>12656</v>
      </c>
      <c r="N5757" s="143" t="str">
        <f>IFERROR(VLOOKUP(D5757, Product_Category!A:B, 2, FALSE), "Uncategorized")</f>
        <v>MCC</v>
      </c>
      <c r="O5757" s="186">
        <f t="shared" si="510"/>
        <v>2260</v>
      </c>
      <c r="P5757" s="185">
        <f t="shared" si="513"/>
        <v>12656.000000000004</v>
      </c>
      <c r="Q5757" s="143">
        <v>2024</v>
      </c>
      <c r="R5757" s="143" t="str">
        <f>IFERROR(VLOOKUP(G5757,'SOURCE COMPANY'!A:B, 2, FALSE), "")</f>
        <v>Sigachi Industries limited</v>
      </c>
      <c r="S5757" s="143" t="str">
        <f>IFERROR(VLOOKUP(H5757,'CUSTOMER NAME'!A:B, 2, FALSE), "")</f>
        <v>TO THE ORDER OF</v>
      </c>
    </row>
    <row r="5758" spans="1:19">
      <c r="A5758" s="264" t="s">
        <v>3028</v>
      </c>
      <c r="B5758" s="265">
        <v>6800.0000000000009</v>
      </c>
      <c r="C5758" s="265" t="s">
        <v>7</v>
      </c>
      <c r="D5758" s="265" t="s">
        <v>4109</v>
      </c>
      <c r="E5758" s="265">
        <v>2.2599999999999998</v>
      </c>
      <c r="F5758" s="265" t="s">
        <v>9</v>
      </c>
      <c r="G5758" s="265" t="s">
        <v>4279</v>
      </c>
      <c r="H5758" s="266" t="s">
        <v>4277</v>
      </c>
      <c r="I5758" s="143" t="s">
        <v>4467</v>
      </c>
      <c r="J5758" s="184">
        <f>IF(F5758="USD", E5758, E5758 * IFERROR(VLOOKUP(F5758, EXCHANGE_RATE!A:B, 2, FALSE), "Currency not found"))</f>
        <v>2.2599999999999998</v>
      </c>
      <c r="K5758" s="184">
        <f t="shared" si="511"/>
        <v>2.2599999999999998</v>
      </c>
      <c r="L5758" s="184">
        <f>IF(C5758="MTS", B5758, B5758 * IFERROR(VLOOKUP(C5758, 'QTY_CONVERSIONS '!A:B, 2, FALSE), "Units not  found"))</f>
        <v>6.8000000000000007</v>
      </c>
      <c r="M5758" s="185">
        <f t="shared" si="512"/>
        <v>15368</v>
      </c>
      <c r="N5758" s="143" t="str">
        <f>IFERROR(VLOOKUP(D5758, Product_Category!A:B, 2, FALSE), "Uncategorized")</f>
        <v>MCC</v>
      </c>
      <c r="O5758" s="186">
        <f t="shared" si="510"/>
        <v>2260</v>
      </c>
      <c r="P5758" s="185">
        <f t="shared" si="513"/>
        <v>15368.000000000002</v>
      </c>
      <c r="Q5758" s="143">
        <v>2024</v>
      </c>
      <c r="R5758" s="143" t="str">
        <f>IFERROR(VLOOKUP(G5758,'SOURCE COMPANY'!A:B, 2, FALSE), "")</f>
        <v>Sigachi Industries limited</v>
      </c>
      <c r="S5758" s="143" t="str">
        <f>IFERROR(VLOOKUP(H5758,'CUSTOMER NAME'!A:B, 2, FALSE), "")</f>
        <v>TO THE ORDER OF</v>
      </c>
    </row>
    <row r="5759" spans="1:19">
      <c r="A5759" s="264" t="s">
        <v>3028</v>
      </c>
      <c r="B5759" s="265">
        <v>7600</v>
      </c>
      <c r="C5759" s="265" t="s">
        <v>7</v>
      </c>
      <c r="D5759" s="265" t="s">
        <v>4109</v>
      </c>
      <c r="E5759" s="265">
        <v>2.2599999999999998</v>
      </c>
      <c r="F5759" s="265" t="s">
        <v>9</v>
      </c>
      <c r="G5759" s="265" t="s">
        <v>4279</v>
      </c>
      <c r="H5759" s="266" t="s">
        <v>4277</v>
      </c>
      <c r="I5759" s="143" t="s">
        <v>4467</v>
      </c>
      <c r="J5759" s="184">
        <f>IF(F5759="USD", E5759, E5759 * IFERROR(VLOOKUP(F5759, EXCHANGE_RATE!A:B, 2, FALSE), "Currency not found"))</f>
        <v>2.2599999999999998</v>
      </c>
      <c r="K5759" s="184">
        <f t="shared" si="511"/>
        <v>2.2599999999999998</v>
      </c>
      <c r="L5759" s="184">
        <f>IF(C5759="MTS", B5759, B5759 * IFERROR(VLOOKUP(C5759, 'QTY_CONVERSIONS '!A:B, 2, FALSE), "Units not  found"))</f>
        <v>7.6000000000000005</v>
      </c>
      <c r="M5759" s="185">
        <f t="shared" si="512"/>
        <v>17176</v>
      </c>
      <c r="N5759" s="143" t="str">
        <f>IFERROR(VLOOKUP(D5759, Product_Category!A:B, 2, FALSE), "Uncategorized")</f>
        <v>MCC</v>
      </c>
      <c r="O5759" s="186">
        <f t="shared" si="510"/>
        <v>2260</v>
      </c>
      <c r="P5759" s="185">
        <f t="shared" si="513"/>
        <v>17176</v>
      </c>
      <c r="Q5759" s="143">
        <v>2024</v>
      </c>
      <c r="R5759" s="143" t="str">
        <f>IFERROR(VLOOKUP(G5759,'SOURCE COMPANY'!A:B, 2, FALSE), "")</f>
        <v>Sigachi Industries limited</v>
      </c>
      <c r="S5759" s="143" t="str">
        <f>IFERROR(VLOOKUP(H5759,'CUSTOMER NAME'!A:B, 2, FALSE), "")</f>
        <v>TO THE ORDER OF</v>
      </c>
    </row>
    <row r="5760" spans="1:19">
      <c r="A5760" s="264" t="s">
        <v>3028</v>
      </c>
      <c r="B5760" s="265">
        <v>5600.0000000000009</v>
      </c>
      <c r="C5760" s="265" t="s">
        <v>7</v>
      </c>
      <c r="D5760" s="265" t="s">
        <v>3234</v>
      </c>
      <c r="E5760" s="265">
        <v>2.6</v>
      </c>
      <c r="F5760" s="265" t="s">
        <v>9</v>
      </c>
      <c r="G5760" s="265" t="s">
        <v>4299</v>
      </c>
      <c r="H5760" s="266" t="s">
        <v>4277</v>
      </c>
      <c r="I5760" s="143" t="s">
        <v>4467</v>
      </c>
      <c r="J5760" s="184">
        <f>IF(F5760="USD", E5760, E5760 * IFERROR(VLOOKUP(F5760, EXCHANGE_RATE!A:B, 2, FALSE), "Currency not found"))</f>
        <v>2.6</v>
      </c>
      <c r="K5760" s="184">
        <f t="shared" si="511"/>
        <v>2.6</v>
      </c>
      <c r="L5760" s="184">
        <f>IF(C5760="MTS", B5760, B5760 * IFERROR(VLOOKUP(C5760, 'QTY_CONVERSIONS '!A:B, 2, FALSE), "Units not  found"))</f>
        <v>5.6000000000000014</v>
      </c>
      <c r="M5760" s="185">
        <f t="shared" si="512"/>
        <v>14560.000000000004</v>
      </c>
      <c r="N5760" s="143" t="str">
        <f>IFERROR(VLOOKUP(D5760, Product_Category!A:B, 2, FALSE), "Uncategorized")</f>
        <v>MCC</v>
      </c>
      <c r="O5760" s="186">
        <f t="shared" si="510"/>
        <v>2600</v>
      </c>
      <c r="P5760" s="185">
        <f t="shared" si="513"/>
        <v>14560.000000000004</v>
      </c>
      <c r="Q5760" s="143">
        <v>2024</v>
      </c>
      <c r="R5760" s="143" t="str">
        <f>IFERROR(VLOOKUP(G5760,'SOURCE COMPANY'!A:B, 2, FALSE), "")</f>
        <v>Ankit Pulps &amp; Boards</v>
      </c>
      <c r="S5760" s="143" t="str">
        <f>IFERROR(VLOOKUP(H5760,'CUSTOMER NAME'!A:B, 2, FALSE), "")</f>
        <v>TO THE ORDER OF</v>
      </c>
    </row>
    <row r="5761" spans="1:19">
      <c r="A5761" s="264" t="s">
        <v>3028</v>
      </c>
      <c r="B5761" s="265">
        <v>6800.0000000000009</v>
      </c>
      <c r="C5761" s="265" t="s">
        <v>7</v>
      </c>
      <c r="D5761" s="265" t="s">
        <v>3234</v>
      </c>
      <c r="E5761" s="265">
        <v>2.6</v>
      </c>
      <c r="F5761" s="265" t="s">
        <v>9</v>
      </c>
      <c r="G5761" s="265" t="s">
        <v>4299</v>
      </c>
      <c r="H5761" s="266" t="s">
        <v>4277</v>
      </c>
      <c r="I5761" s="143" t="s">
        <v>4467</v>
      </c>
      <c r="J5761" s="184">
        <f>IF(F5761="USD", E5761, E5761 * IFERROR(VLOOKUP(F5761, EXCHANGE_RATE!A:B, 2, FALSE), "Currency not found"))</f>
        <v>2.6</v>
      </c>
      <c r="K5761" s="184">
        <f t="shared" si="511"/>
        <v>2.6</v>
      </c>
      <c r="L5761" s="184">
        <f>IF(C5761="MTS", B5761, B5761 * IFERROR(VLOOKUP(C5761, 'QTY_CONVERSIONS '!A:B, 2, FALSE), "Units not  found"))</f>
        <v>6.8000000000000007</v>
      </c>
      <c r="M5761" s="185">
        <f t="shared" si="512"/>
        <v>17680.000000000004</v>
      </c>
      <c r="N5761" s="143" t="str">
        <f>IFERROR(VLOOKUP(D5761, Product_Category!A:B, 2, FALSE), "Uncategorized")</f>
        <v>MCC</v>
      </c>
      <c r="O5761" s="186">
        <f t="shared" si="510"/>
        <v>2600</v>
      </c>
      <c r="P5761" s="185">
        <f t="shared" si="513"/>
        <v>17680.000000000004</v>
      </c>
      <c r="Q5761" s="143">
        <v>2024</v>
      </c>
      <c r="R5761" s="143" t="str">
        <f>IFERROR(VLOOKUP(G5761,'SOURCE COMPANY'!A:B, 2, FALSE), "")</f>
        <v>Ankit Pulps &amp; Boards</v>
      </c>
      <c r="S5761" s="143" t="str">
        <f>IFERROR(VLOOKUP(H5761,'CUSTOMER NAME'!A:B, 2, FALSE), "")</f>
        <v>TO THE ORDER OF</v>
      </c>
    </row>
    <row r="5762" spans="1:19">
      <c r="A5762" s="264" t="s">
        <v>3028</v>
      </c>
      <c r="B5762" s="265">
        <v>7600</v>
      </c>
      <c r="C5762" s="265" t="s">
        <v>7</v>
      </c>
      <c r="D5762" s="265" t="s">
        <v>3234</v>
      </c>
      <c r="E5762" s="265">
        <v>2.6</v>
      </c>
      <c r="F5762" s="265" t="s">
        <v>9</v>
      </c>
      <c r="G5762" s="265" t="s">
        <v>4299</v>
      </c>
      <c r="H5762" s="266" t="s">
        <v>4277</v>
      </c>
      <c r="I5762" s="143" t="s">
        <v>4467</v>
      </c>
      <c r="J5762" s="184">
        <f>IF(F5762="USD", E5762, E5762 * IFERROR(VLOOKUP(F5762, EXCHANGE_RATE!A:B, 2, FALSE), "Currency not found"))</f>
        <v>2.6</v>
      </c>
      <c r="K5762" s="184">
        <f t="shared" si="511"/>
        <v>2.6</v>
      </c>
      <c r="L5762" s="184">
        <f>IF(C5762="MTS", B5762, B5762 * IFERROR(VLOOKUP(C5762, 'QTY_CONVERSIONS '!A:B, 2, FALSE), "Units not  found"))</f>
        <v>7.6000000000000005</v>
      </c>
      <c r="M5762" s="185">
        <f t="shared" si="512"/>
        <v>19760</v>
      </c>
      <c r="N5762" s="143" t="str">
        <f>IFERROR(VLOOKUP(D5762, Product_Category!A:B, 2, FALSE), "Uncategorized")</f>
        <v>MCC</v>
      </c>
      <c r="O5762" s="186">
        <f t="shared" si="510"/>
        <v>2600</v>
      </c>
      <c r="P5762" s="185">
        <f t="shared" si="513"/>
        <v>19760</v>
      </c>
      <c r="Q5762" s="143">
        <v>2024</v>
      </c>
      <c r="R5762" s="143" t="str">
        <f>IFERROR(VLOOKUP(G5762,'SOURCE COMPANY'!A:B, 2, FALSE), "")</f>
        <v>Ankit Pulps &amp; Boards</v>
      </c>
      <c r="S5762" s="143" t="str">
        <f>IFERROR(VLOOKUP(H5762,'CUSTOMER NAME'!A:B, 2, FALSE), "")</f>
        <v>TO THE ORDER OF</v>
      </c>
    </row>
    <row r="5763" spans="1:19">
      <c r="A5763" s="264" t="s">
        <v>3028</v>
      </c>
      <c r="B5763" s="265">
        <v>25</v>
      </c>
      <c r="C5763" s="265" t="s">
        <v>7</v>
      </c>
      <c r="D5763" s="265" t="s">
        <v>3234</v>
      </c>
      <c r="E5763" s="265">
        <v>13</v>
      </c>
      <c r="F5763" s="265" t="s">
        <v>9</v>
      </c>
      <c r="G5763" s="265" t="s">
        <v>4299</v>
      </c>
      <c r="H5763" s="266" t="s">
        <v>4277</v>
      </c>
      <c r="I5763" s="143" t="s">
        <v>4467</v>
      </c>
      <c r="J5763" s="184">
        <f>IF(F5763="USD", E5763, E5763 * IFERROR(VLOOKUP(F5763, EXCHANGE_RATE!A:B, 2, FALSE), "Currency not found"))</f>
        <v>13</v>
      </c>
      <c r="K5763" s="184">
        <f t="shared" si="511"/>
        <v>13</v>
      </c>
      <c r="L5763" s="184">
        <f>IF(C5763="MTS", B5763, B5763 * IFERROR(VLOOKUP(C5763, 'QTY_CONVERSIONS '!A:B, 2, FALSE), "Units not  found"))</f>
        <v>2.5000000000000001E-2</v>
      </c>
      <c r="M5763" s="185">
        <f t="shared" si="512"/>
        <v>325</v>
      </c>
      <c r="N5763" s="143" t="str">
        <f>IFERROR(VLOOKUP(D5763, Product_Category!A:B, 2, FALSE), "Uncategorized")</f>
        <v>MCC</v>
      </c>
      <c r="O5763" s="186">
        <f t="shared" ref="O5763:O5826" si="514">K5763*1000</f>
        <v>13000</v>
      </c>
      <c r="P5763" s="185">
        <f t="shared" si="513"/>
        <v>325</v>
      </c>
      <c r="Q5763" s="143">
        <v>2024</v>
      </c>
      <c r="R5763" s="143" t="str">
        <f>IFERROR(VLOOKUP(G5763,'SOURCE COMPANY'!A:B, 2, FALSE), "")</f>
        <v>Ankit Pulps &amp; Boards</v>
      </c>
      <c r="S5763" s="143" t="str">
        <f>IFERROR(VLOOKUP(H5763,'CUSTOMER NAME'!A:B, 2, FALSE), "")</f>
        <v>TO THE ORDER OF</v>
      </c>
    </row>
    <row r="5764" spans="1:19">
      <c r="A5764" s="264" t="s">
        <v>3028</v>
      </c>
      <c r="B5764" s="265">
        <v>14400</v>
      </c>
      <c r="C5764" s="265" t="s">
        <v>7</v>
      </c>
      <c r="D5764" s="265" t="s">
        <v>3722</v>
      </c>
      <c r="E5764" s="265">
        <v>4.66</v>
      </c>
      <c r="F5764" s="265" t="s">
        <v>9</v>
      </c>
      <c r="G5764" s="265" t="s">
        <v>4304</v>
      </c>
      <c r="H5764" s="266" t="s">
        <v>4277</v>
      </c>
      <c r="I5764" s="143" t="s">
        <v>4467</v>
      </c>
      <c r="J5764" s="184">
        <f>IF(F5764="USD", E5764, E5764 * IFERROR(VLOOKUP(F5764, EXCHANGE_RATE!A:B, 2, FALSE), "Currency not found"))</f>
        <v>4.66</v>
      </c>
      <c r="K5764" s="184">
        <f t="shared" si="511"/>
        <v>4.66</v>
      </c>
      <c r="L5764" s="184">
        <f>IF(C5764="MTS", B5764, B5764 * IFERROR(VLOOKUP(C5764, 'QTY_CONVERSIONS '!A:B, 2, FALSE), "Units not  found"))</f>
        <v>14.4</v>
      </c>
      <c r="M5764" s="185">
        <f t="shared" si="512"/>
        <v>67104</v>
      </c>
      <c r="N5764" s="143" t="str">
        <f>IFERROR(VLOOKUP(D5764, Product_Category!A:B, 2, FALSE), "Uncategorized")</f>
        <v>MCC</v>
      </c>
      <c r="O5764" s="186">
        <f t="shared" si="514"/>
        <v>4660</v>
      </c>
      <c r="P5764" s="185">
        <f t="shared" si="513"/>
        <v>67104</v>
      </c>
      <c r="Q5764" s="143">
        <v>2024</v>
      </c>
      <c r="R5764" s="143" t="str">
        <f>IFERROR(VLOOKUP(G5764,'SOURCE COMPANY'!A:B, 2, FALSE), "")</f>
        <v>CHEMFIELD</v>
      </c>
      <c r="S5764" s="143" t="str">
        <f>IFERROR(VLOOKUP(H5764,'CUSTOMER NAME'!A:B, 2, FALSE), "")</f>
        <v>TO THE ORDER OF</v>
      </c>
    </row>
    <row r="5765" spans="1:19">
      <c r="A5765" s="264" t="s">
        <v>3028</v>
      </c>
      <c r="B5765" s="265">
        <v>18000</v>
      </c>
      <c r="C5765" s="265" t="s">
        <v>7</v>
      </c>
      <c r="D5765" s="265" t="s">
        <v>910</v>
      </c>
      <c r="E5765" s="265">
        <v>2.89</v>
      </c>
      <c r="F5765" s="265" t="s">
        <v>9</v>
      </c>
      <c r="G5765" s="265" t="s">
        <v>4294</v>
      </c>
      <c r="H5765" s="266" t="s">
        <v>4277</v>
      </c>
      <c r="I5765" s="143" t="s">
        <v>4467</v>
      </c>
      <c r="J5765" s="184">
        <f>IF(F5765="USD", E5765, E5765 * IFERROR(VLOOKUP(F5765, EXCHANGE_RATE!A:B, 2, FALSE), "Currency not found"))</f>
        <v>2.89</v>
      </c>
      <c r="K5765" s="184">
        <f t="shared" si="511"/>
        <v>2.89</v>
      </c>
      <c r="L5765" s="184">
        <f>IF(C5765="MTS", B5765, B5765 * IFERROR(VLOOKUP(C5765, 'QTY_CONVERSIONS '!A:B, 2, FALSE), "Units not  found"))</f>
        <v>18</v>
      </c>
      <c r="M5765" s="185">
        <f t="shared" si="512"/>
        <v>52020</v>
      </c>
      <c r="N5765" s="143" t="str">
        <f>IFERROR(VLOOKUP(D5765, Product_Category!A:B, 2, FALSE), "Uncategorized")</f>
        <v>MAGNESIUM STEARATE</v>
      </c>
      <c r="O5765" s="186">
        <f t="shared" si="514"/>
        <v>2890</v>
      </c>
      <c r="P5765" s="185">
        <f t="shared" si="513"/>
        <v>52020</v>
      </c>
      <c r="Q5765" s="143">
        <v>2024</v>
      </c>
      <c r="R5765" s="143" t="str">
        <f>IFERROR(VLOOKUP(G5765,'SOURCE COMPANY'!A:B, 2, FALSE), "")</f>
        <v>NITIKA PHARMA</v>
      </c>
      <c r="S5765" s="143" t="str">
        <f>IFERROR(VLOOKUP(H5765,'CUSTOMER NAME'!A:B, 2, FALSE), "")</f>
        <v>TO THE ORDER OF</v>
      </c>
    </row>
    <row r="5766" spans="1:19">
      <c r="A5766" s="264" t="s">
        <v>3028</v>
      </c>
      <c r="B5766" s="265">
        <v>5600.0000000000009</v>
      </c>
      <c r="C5766" s="265" t="s">
        <v>7</v>
      </c>
      <c r="D5766" s="265" t="s">
        <v>2718</v>
      </c>
      <c r="E5766" s="265">
        <v>2.6</v>
      </c>
      <c r="F5766" s="265" t="s">
        <v>9</v>
      </c>
      <c r="G5766" s="265" t="s">
        <v>4299</v>
      </c>
      <c r="H5766" s="266" t="s">
        <v>4277</v>
      </c>
      <c r="I5766" s="143" t="s">
        <v>4467</v>
      </c>
      <c r="J5766" s="184">
        <f>IF(F5766="USD", E5766, E5766 * IFERROR(VLOOKUP(F5766, EXCHANGE_RATE!A:B, 2, FALSE), "Currency not found"))</f>
        <v>2.6</v>
      </c>
      <c r="K5766" s="184">
        <f t="shared" si="511"/>
        <v>2.6</v>
      </c>
      <c r="L5766" s="184">
        <f>IF(C5766="MTS", B5766, B5766 * IFERROR(VLOOKUP(C5766, 'QTY_CONVERSIONS '!A:B, 2, FALSE), "Units not  found"))</f>
        <v>5.6000000000000014</v>
      </c>
      <c r="M5766" s="185">
        <f t="shared" si="512"/>
        <v>14560.000000000004</v>
      </c>
      <c r="N5766" s="143" t="str">
        <f>IFERROR(VLOOKUP(D5766, Product_Category!A:B, 2, FALSE), "Uncategorized")</f>
        <v>MCC</v>
      </c>
      <c r="O5766" s="186">
        <f t="shared" si="514"/>
        <v>2600</v>
      </c>
      <c r="P5766" s="185">
        <f t="shared" si="513"/>
        <v>14560.000000000004</v>
      </c>
      <c r="Q5766" s="143">
        <v>2024</v>
      </c>
      <c r="R5766" s="143" t="str">
        <f>IFERROR(VLOOKUP(G5766,'SOURCE COMPANY'!A:B, 2, FALSE), "")</f>
        <v>Ankit Pulps &amp; Boards</v>
      </c>
      <c r="S5766" s="143" t="str">
        <f>IFERROR(VLOOKUP(H5766,'CUSTOMER NAME'!A:B, 2, FALSE), "")</f>
        <v>TO THE ORDER OF</v>
      </c>
    </row>
    <row r="5767" spans="1:19">
      <c r="A5767" s="264" t="s">
        <v>3028</v>
      </c>
      <c r="B5767" s="265">
        <v>6800.0000000000009</v>
      </c>
      <c r="C5767" s="265" t="s">
        <v>7</v>
      </c>
      <c r="D5767" s="265" t="s">
        <v>2718</v>
      </c>
      <c r="E5767" s="265">
        <v>2.6</v>
      </c>
      <c r="F5767" s="265" t="s">
        <v>9</v>
      </c>
      <c r="G5767" s="265" t="s">
        <v>4299</v>
      </c>
      <c r="H5767" s="266" t="s">
        <v>4277</v>
      </c>
      <c r="I5767" s="143" t="s">
        <v>4467</v>
      </c>
      <c r="J5767" s="184">
        <f>IF(F5767="USD", E5767, E5767 * IFERROR(VLOOKUP(F5767, EXCHANGE_RATE!A:B, 2, FALSE), "Currency not found"))</f>
        <v>2.6</v>
      </c>
      <c r="K5767" s="184">
        <f t="shared" si="511"/>
        <v>2.6</v>
      </c>
      <c r="L5767" s="184">
        <f>IF(C5767="MTS", B5767, B5767 * IFERROR(VLOOKUP(C5767, 'QTY_CONVERSIONS '!A:B, 2, FALSE), "Units not  found"))</f>
        <v>6.8000000000000007</v>
      </c>
      <c r="M5767" s="185">
        <f t="shared" si="512"/>
        <v>17680.000000000004</v>
      </c>
      <c r="N5767" s="143" t="str">
        <f>IFERROR(VLOOKUP(D5767, Product_Category!A:B, 2, FALSE), "Uncategorized")</f>
        <v>MCC</v>
      </c>
      <c r="O5767" s="186">
        <f t="shared" si="514"/>
        <v>2600</v>
      </c>
      <c r="P5767" s="185">
        <f t="shared" si="513"/>
        <v>17680.000000000004</v>
      </c>
      <c r="Q5767" s="143">
        <v>2024</v>
      </c>
      <c r="R5767" s="143" t="str">
        <f>IFERROR(VLOOKUP(G5767,'SOURCE COMPANY'!A:B, 2, FALSE), "")</f>
        <v>Ankit Pulps &amp; Boards</v>
      </c>
      <c r="S5767" s="143" t="str">
        <f>IFERROR(VLOOKUP(H5767,'CUSTOMER NAME'!A:B, 2, FALSE), "")</f>
        <v>TO THE ORDER OF</v>
      </c>
    </row>
    <row r="5768" spans="1:19">
      <c r="A5768" s="264" t="s">
        <v>3028</v>
      </c>
      <c r="B5768" s="265">
        <v>7600</v>
      </c>
      <c r="C5768" s="265" t="s">
        <v>7</v>
      </c>
      <c r="D5768" s="265" t="s">
        <v>2718</v>
      </c>
      <c r="E5768" s="265">
        <v>2.6</v>
      </c>
      <c r="F5768" s="265" t="s">
        <v>9</v>
      </c>
      <c r="G5768" s="265" t="s">
        <v>4299</v>
      </c>
      <c r="H5768" s="266" t="s">
        <v>4277</v>
      </c>
      <c r="I5768" s="143" t="s">
        <v>4467</v>
      </c>
      <c r="J5768" s="184">
        <f>IF(F5768="USD", E5768, E5768 * IFERROR(VLOOKUP(F5768, EXCHANGE_RATE!A:B, 2, FALSE), "Currency not found"))</f>
        <v>2.6</v>
      </c>
      <c r="K5768" s="184">
        <f t="shared" si="511"/>
        <v>2.6</v>
      </c>
      <c r="L5768" s="184">
        <f>IF(C5768="MTS", B5768, B5768 * IFERROR(VLOOKUP(C5768, 'QTY_CONVERSIONS '!A:B, 2, FALSE), "Units not  found"))</f>
        <v>7.6000000000000005</v>
      </c>
      <c r="M5768" s="185">
        <f t="shared" si="512"/>
        <v>19760</v>
      </c>
      <c r="N5768" s="143" t="str">
        <f>IFERROR(VLOOKUP(D5768, Product_Category!A:B, 2, FALSE), "Uncategorized")</f>
        <v>MCC</v>
      </c>
      <c r="O5768" s="186">
        <f t="shared" si="514"/>
        <v>2600</v>
      </c>
      <c r="P5768" s="185">
        <f t="shared" si="513"/>
        <v>19760</v>
      </c>
      <c r="Q5768" s="143">
        <v>2024</v>
      </c>
      <c r="R5768" s="143" t="str">
        <f>IFERROR(VLOOKUP(G5768,'SOURCE COMPANY'!A:B, 2, FALSE), "")</f>
        <v>Ankit Pulps &amp; Boards</v>
      </c>
      <c r="S5768" s="143" t="str">
        <f>IFERROR(VLOOKUP(H5768,'CUSTOMER NAME'!A:B, 2, FALSE), "")</f>
        <v>TO THE ORDER OF</v>
      </c>
    </row>
    <row r="5769" spans="1:19">
      <c r="A5769" s="264" t="s">
        <v>3028</v>
      </c>
      <c r="B5769" s="265">
        <v>5600.0000000000009</v>
      </c>
      <c r="C5769" s="265" t="s">
        <v>7</v>
      </c>
      <c r="D5769" s="265" t="s">
        <v>3188</v>
      </c>
      <c r="E5769" s="265">
        <v>2.6</v>
      </c>
      <c r="F5769" s="265" t="s">
        <v>9</v>
      </c>
      <c r="G5769" s="265" t="s">
        <v>4299</v>
      </c>
      <c r="H5769" s="266" t="s">
        <v>4277</v>
      </c>
      <c r="I5769" s="143" t="s">
        <v>4467</v>
      </c>
      <c r="J5769" s="184">
        <f>IF(F5769="USD", E5769, E5769 * IFERROR(VLOOKUP(F5769, EXCHANGE_RATE!A:B, 2, FALSE), "Currency not found"))</f>
        <v>2.6</v>
      </c>
      <c r="K5769" s="184">
        <f t="shared" ref="K5769:K5784" si="515">ROUNDUP(J5769,2)</f>
        <v>2.6</v>
      </c>
      <c r="L5769" s="184">
        <f>IF(C5769="MTS", B5769, B5769 * IFERROR(VLOOKUP(C5769, 'QTY_CONVERSIONS '!A:B, 2, FALSE), "Units not  found"))</f>
        <v>5.6000000000000014</v>
      </c>
      <c r="M5769" s="185">
        <f t="shared" si="512"/>
        <v>14560.000000000004</v>
      </c>
      <c r="N5769" s="143" t="str">
        <f>IFERROR(VLOOKUP(D5769, Product_Category!A:B, 2, FALSE), "Uncategorized")</f>
        <v>MCC</v>
      </c>
      <c r="O5769" s="186">
        <f t="shared" si="514"/>
        <v>2600</v>
      </c>
      <c r="P5769" s="185">
        <f t="shared" si="513"/>
        <v>14560.000000000004</v>
      </c>
      <c r="Q5769" s="143">
        <v>2024</v>
      </c>
      <c r="R5769" s="143" t="str">
        <f>IFERROR(VLOOKUP(G5769,'SOURCE COMPANY'!A:B, 2, FALSE), "")</f>
        <v>Ankit Pulps &amp; Boards</v>
      </c>
      <c r="S5769" s="143" t="str">
        <f>IFERROR(VLOOKUP(H5769,'CUSTOMER NAME'!A:B, 2, FALSE), "")</f>
        <v>TO THE ORDER OF</v>
      </c>
    </row>
    <row r="5770" spans="1:19">
      <c r="A5770" s="264" t="s">
        <v>3028</v>
      </c>
      <c r="B5770" s="265">
        <v>6800.0000000000009</v>
      </c>
      <c r="C5770" s="265" t="s">
        <v>7</v>
      </c>
      <c r="D5770" s="265" t="s">
        <v>3188</v>
      </c>
      <c r="E5770" s="265">
        <v>2.6</v>
      </c>
      <c r="F5770" s="265" t="s">
        <v>9</v>
      </c>
      <c r="G5770" s="265" t="s">
        <v>4299</v>
      </c>
      <c r="H5770" s="266" t="s">
        <v>4277</v>
      </c>
      <c r="I5770" s="143" t="s">
        <v>4467</v>
      </c>
      <c r="J5770" s="184">
        <f>IF(F5770="USD", E5770, E5770 * IFERROR(VLOOKUP(F5770, EXCHANGE_RATE!A:B, 2, FALSE), "Currency not found"))</f>
        <v>2.6</v>
      </c>
      <c r="K5770" s="184">
        <f t="shared" si="515"/>
        <v>2.6</v>
      </c>
      <c r="L5770" s="184">
        <f>IF(C5770="MTS", B5770, B5770 * IFERROR(VLOOKUP(C5770, 'QTY_CONVERSIONS '!A:B, 2, FALSE), "Units not  found"))</f>
        <v>6.8000000000000007</v>
      </c>
      <c r="M5770" s="185">
        <f t="shared" si="512"/>
        <v>17680.000000000004</v>
      </c>
      <c r="N5770" s="143" t="str">
        <f>IFERROR(VLOOKUP(D5770, Product_Category!A:B, 2, FALSE), "Uncategorized")</f>
        <v>MCC</v>
      </c>
      <c r="O5770" s="186">
        <f t="shared" si="514"/>
        <v>2600</v>
      </c>
      <c r="P5770" s="185">
        <f t="shared" si="513"/>
        <v>17680.000000000004</v>
      </c>
      <c r="Q5770" s="143">
        <v>2024</v>
      </c>
      <c r="R5770" s="143" t="str">
        <f>IFERROR(VLOOKUP(G5770,'SOURCE COMPANY'!A:B, 2, FALSE), "")</f>
        <v>Ankit Pulps &amp; Boards</v>
      </c>
      <c r="S5770" s="143" t="str">
        <f>IFERROR(VLOOKUP(H5770,'CUSTOMER NAME'!A:B, 2, FALSE), "")</f>
        <v>TO THE ORDER OF</v>
      </c>
    </row>
    <row r="5771" spans="1:19">
      <c r="A5771" s="264" t="s">
        <v>3028</v>
      </c>
      <c r="B5771" s="265">
        <v>7600</v>
      </c>
      <c r="C5771" s="265" t="s">
        <v>7</v>
      </c>
      <c r="D5771" s="265" t="s">
        <v>3188</v>
      </c>
      <c r="E5771" s="265">
        <v>2.6</v>
      </c>
      <c r="F5771" s="265" t="s">
        <v>9</v>
      </c>
      <c r="G5771" s="265" t="s">
        <v>4299</v>
      </c>
      <c r="H5771" s="266" t="s">
        <v>4277</v>
      </c>
      <c r="I5771" s="143" t="s">
        <v>4467</v>
      </c>
      <c r="J5771" s="184">
        <f>IF(F5771="USD", E5771, E5771 * IFERROR(VLOOKUP(F5771, EXCHANGE_RATE!A:B, 2, FALSE), "Currency not found"))</f>
        <v>2.6</v>
      </c>
      <c r="K5771" s="184">
        <f t="shared" si="515"/>
        <v>2.6</v>
      </c>
      <c r="L5771" s="184">
        <f>IF(C5771="MTS", B5771, B5771 * IFERROR(VLOOKUP(C5771, 'QTY_CONVERSIONS '!A:B, 2, FALSE), "Units not  found"))</f>
        <v>7.6000000000000005</v>
      </c>
      <c r="M5771" s="185">
        <f t="shared" si="512"/>
        <v>19760</v>
      </c>
      <c r="N5771" s="143" t="str">
        <f>IFERROR(VLOOKUP(D5771, Product_Category!A:B, 2, FALSE), "Uncategorized")</f>
        <v>MCC</v>
      </c>
      <c r="O5771" s="186">
        <f t="shared" si="514"/>
        <v>2600</v>
      </c>
      <c r="P5771" s="185">
        <f t="shared" si="513"/>
        <v>19760</v>
      </c>
      <c r="Q5771" s="143">
        <v>2024</v>
      </c>
      <c r="R5771" s="143" t="str">
        <f>IFERROR(VLOOKUP(G5771,'SOURCE COMPANY'!A:B, 2, FALSE), "")</f>
        <v>Ankit Pulps &amp; Boards</v>
      </c>
      <c r="S5771" s="143" t="str">
        <f>IFERROR(VLOOKUP(H5771,'CUSTOMER NAME'!A:B, 2, FALSE), "")</f>
        <v>TO THE ORDER OF</v>
      </c>
    </row>
    <row r="5772" spans="1:19">
      <c r="A5772" s="264" t="s">
        <v>3028</v>
      </c>
      <c r="B5772" s="265">
        <v>17250</v>
      </c>
      <c r="C5772" s="265" t="s">
        <v>7</v>
      </c>
      <c r="D5772" s="265" t="s">
        <v>4265</v>
      </c>
      <c r="E5772" s="265">
        <v>1.99</v>
      </c>
      <c r="F5772" s="265" t="s">
        <v>1718</v>
      </c>
      <c r="G5772" s="265" t="s">
        <v>4138</v>
      </c>
      <c r="H5772" s="266" t="s">
        <v>4456</v>
      </c>
      <c r="I5772" s="143" t="s">
        <v>4467</v>
      </c>
      <c r="J5772" s="184">
        <f>IF(F5772="USD", E5772, E5772 * IFERROR(VLOOKUP(F5772, EXCHANGE_RATE!A:B, 2, FALSE), "Currency not found"))</f>
        <v>2.1293000000000002</v>
      </c>
      <c r="K5772" s="184">
        <f t="shared" si="515"/>
        <v>2.13</v>
      </c>
      <c r="L5772" s="184">
        <f>IF(C5772="MTS", B5772, B5772 * IFERROR(VLOOKUP(C5772, 'QTY_CONVERSIONS '!A:B, 2, FALSE), "Units not  found"))</f>
        <v>17.25</v>
      </c>
      <c r="M5772" s="185">
        <f t="shared" si="512"/>
        <v>36742.5</v>
      </c>
      <c r="N5772" s="143" t="str">
        <f>IFERROR(VLOOKUP(D5772, Product_Category!A:B, 2, FALSE), "Uncategorized")</f>
        <v>MCC</v>
      </c>
      <c r="O5772" s="186">
        <f t="shared" si="514"/>
        <v>2130</v>
      </c>
      <c r="P5772" s="185">
        <f t="shared" si="513"/>
        <v>36742.5</v>
      </c>
      <c r="Q5772" s="143">
        <v>2024</v>
      </c>
      <c r="R5772" s="143" t="str">
        <f>IFERROR(VLOOKUP(G5772,'SOURCE COMPANY'!A:B, 2, FALSE), "")</f>
        <v>DFE PHARMA</v>
      </c>
      <c r="S5772" s="143" t="str">
        <f>IFERROR(VLOOKUP(H5772,'CUSTOMER NAME'!A:B, 2, FALSE), "")</f>
        <v>WESTSET LOGISTICS</v>
      </c>
    </row>
    <row r="5773" spans="1:19">
      <c r="A5773" s="273" t="s">
        <v>1418</v>
      </c>
      <c r="B5773" s="274">
        <v>100</v>
      </c>
      <c r="C5773" s="274" t="s">
        <v>7</v>
      </c>
      <c r="D5773" s="274" t="s">
        <v>3897</v>
      </c>
      <c r="E5773" s="274">
        <v>13</v>
      </c>
      <c r="F5773" s="274" t="s">
        <v>9</v>
      </c>
      <c r="G5773" s="274" t="s">
        <v>4457</v>
      </c>
      <c r="H5773" s="275" t="s">
        <v>4458</v>
      </c>
      <c r="I5773" s="143" t="s">
        <v>4467</v>
      </c>
      <c r="J5773" s="184">
        <f>IF(F5773="USD", E5773, E5773 * IFERROR(VLOOKUP(F5773, EXCHANGE_RATE!A:B, 2, FALSE), "Currency not found"))</f>
        <v>13</v>
      </c>
      <c r="K5773" s="184">
        <f t="shared" si="515"/>
        <v>13</v>
      </c>
      <c r="L5773" s="184">
        <f>IF(C5773="MTS", B5773, B5773 * IFERROR(VLOOKUP(C5773, 'QTY_CONVERSIONS '!A:B, 2, FALSE), "Units not  found"))</f>
        <v>0.1</v>
      </c>
      <c r="M5773" s="185">
        <f t="shared" si="512"/>
        <v>1300</v>
      </c>
      <c r="N5773" s="143" t="str">
        <f>IFERROR(VLOOKUP(D5773, Product_Category!A:B, 2, FALSE), "Uncategorized")</f>
        <v>CROSCARMELLOSE SODIUM</v>
      </c>
      <c r="O5773" s="186">
        <f t="shared" si="514"/>
        <v>13000</v>
      </c>
      <c r="P5773" s="185">
        <f t="shared" si="513"/>
        <v>1300</v>
      </c>
      <c r="Q5773" s="143">
        <v>2024</v>
      </c>
      <c r="R5773" s="143" t="str">
        <f>IFERROR(VLOOKUP(G5773,'SOURCE COMPANY'!A:B, 2, FALSE), "")</f>
        <v>Salius Pharma</v>
      </c>
      <c r="S5773" s="143" t="str">
        <f>IFERROR(VLOOKUP(H5773,'CUSTOMER NAME'!A:B, 2, FALSE), "")</f>
        <v>PMM</v>
      </c>
    </row>
    <row r="5774" spans="1:19">
      <c r="A5774" s="273" t="s">
        <v>1080</v>
      </c>
      <c r="B5774" s="274">
        <v>500</v>
      </c>
      <c r="C5774" s="274" t="s">
        <v>7</v>
      </c>
      <c r="D5774" s="274" t="s">
        <v>3106</v>
      </c>
      <c r="E5774" s="274">
        <v>6.78</v>
      </c>
      <c r="F5774" s="274" t="s">
        <v>9</v>
      </c>
      <c r="G5774" s="274" t="s">
        <v>4053</v>
      </c>
      <c r="H5774" s="275" t="s">
        <v>4459</v>
      </c>
      <c r="I5774" s="143" t="s">
        <v>4467</v>
      </c>
      <c r="J5774" s="184">
        <f>IF(F5774="USD", E5774, E5774 * IFERROR(VLOOKUP(F5774, EXCHANGE_RATE!A:B, 2, FALSE), "Currency not found"))</f>
        <v>6.78</v>
      </c>
      <c r="K5774" s="184">
        <f t="shared" si="515"/>
        <v>6.78</v>
      </c>
      <c r="L5774" s="184">
        <f>IF(C5774="MTS", B5774, B5774 * IFERROR(VLOOKUP(C5774, 'QTY_CONVERSIONS '!A:B, 2, FALSE), "Units not  found"))</f>
        <v>0.5</v>
      </c>
      <c r="M5774" s="185">
        <f t="shared" si="512"/>
        <v>3390</v>
      </c>
      <c r="N5774" s="143" t="str">
        <f>IFERROR(VLOOKUP(D5774, Product_Category!A:B, 2, FALSE), "Uncategorized")</f>
        <v>MCC</v>
      </c>
      <c r="O5774" s="186">
        <f t="shared" si="514"/>
        <v>6780</v>
      </c>
      <c r="P5774" s="185">
        <f t="shared" si="513"/>
        <v>3390</v>
      </c>
      <c r="Q5774" s="143">
        <v>2024</v>
      </c>
      <c r="R5774" s="143" t="str">
        <f>IFERROR(VLOOKUP(G5774,'SOURCE COMPANY'!A:B, 2, FALSE), "")</f>
        <v>JRS PHARMA</v>
      </c>
      <c r="S5774" s="143" t="str">
        <f>IFERROR(VLOOKUP(H5774,'CUSTOMER NAME'!A:B, 2, FALSE), "")</f>
        <v>Asia Shine Joint Stock Company</v>
      </c>
    </row>
    <row r="5775" spans="1:19">
      <c r="A5775" s="264" t="s">
        <v>1080</v>
      </c>
      <c r="B5775" s="265">
        <v>4000</v>
      </c>
      <c r="C5775" s="265" t="s">
        <v>7</v>
      </c>
      <c r="D5775" s="265" t="s">
        <v>4239</v>
      </c>
      <c r="E5775" s="265">
        <v>3</v>
      </c>
      <c r="F5775" s="265" t="s">
        <v>1718</v>
      </c>
      <c r="G5775" s="265" t="s">
        <v>4138</v>
      </c>
      <c r="H5775" s="266" t="s">
        <v>4460</v>
      </c>
      <c r="I5775" s="143" t="s">
        <v>4467</v>
      </c>
      <c r="J5775" s="184">
        <f>IF(F5775="USD", E5775, E5775 * IFERROR(VLOOKUP(F5775, EXCHANGE_RATE!A:B, 2, FALSE), "Currency not found"))</f>
        <v>3.21</v>
      </c>
      <c r="K5775" s="184">
        <f t="shared" si="515"/>
        <v>3.21</v>
      </c>
      <c r="L5775" s="184">
        <f>IF(C5775="MTS", B5775, B5775 * IFERROR(VLOOKUP(C5775, 'QTY_CONVERSIONS '!A:B, 2, FALSE), "Units not  found"))</f>
        <v>4</v>
      </c>
      <c r="M5775" s="185">
        <f t="shared" si="512"/>
        <v>12840</v>
      </c>
      <c r="N5775" s="143" t="str">
        <f>IFERROR(VLOOKUP(D5775, Product_Category!A:B, 2, FALSE), "Uncategorized")</f>
        <v>MCC</v>
      </c>
      <c r="O5775" s="186">
        <f t="shared" si="514"/>
        <v>3210</v>
      </c>
      <c r="P5775" s="185">
        <f t="shared" si="513"/>
        <v>12840</v>
      </c>
      <c r="Q5775" s="143">
        <v>2024</v>
      </c>
      <c r="R5775" s="143" t="str">
        <f>IFERROR(VLOOKUP(G5775,'SOURCE COMPANY'!A:B, 2, FALSE), "")</f>
        <v>DFE PHARMA</v>
      </c>
      <c r="S5775" s="143" t="str">
        <f>IFERROR(VLOOKUP(H5775,'CUSTOMER NAME'!A:B, 2, FALSE), "")</f>
        <v>CENTRAL PHARMA</v>
      </c>
    </row>
    <row r="5776" spans="1:19">
      <c r="A5776" s="264" t="s">
        <v>1080</v>
      </c>
      <c r="B5776" s="265">
        <v>7392.0000000000009</v>
      </c>
      <c r="C5776" s="265" t="s">
        <v>7</v>
      </c>
      <c r="D5776" s="265" t="s">
        <v>798</v>
      </c>
      <c r="E5776" s="265">
        <v>1.17</v>
      </c>
      <c r="F5776" s="265" t="s">
        <v>9</v>
      </c>
      <c r="G5776" s="265" t="s">
        <v>4030</v>
      </c>
      <c r="H5776" s="266" t="s">
        <v>4461</v>
      </c>
      <c r="I5776" s="143" t="s">
        <v>4467</v>
      </c>
      <c r="J5776" s="184">
        <f>IF(F5776="USD", E5776, E5776 * IFERROR(VLOOKUP(F5776, EXCHANGE_RATE!A:B, 2, FALSE), "Currency not found"))</f>
        <v>1.17</v>
      </c>
      <c r="K5776" s="184">
        <f t="shared" si="515"/>
        <v>1.17</v>
      </c>
      <c r="L5776" s="184">
        <f>IF(C5776="MTS", B5776, B5776 * IFERROR(VLOOKUP(C5776, 'QTY_CONVERSIONS '!A:B, 2, FALSE), "Units not  found"))</f>
        <v>7.3920000000000012</v>
      </c>
      <c r="M5776" s="185">
        <f t="shared" si="512"/>
        <v>8648.6400000000012</v>
      </c>
      <c r="N5776" s="143" t="str">
        <f>IFERROR(VLOOKUP(D5776, Product_Category!A:B, 2, FALSE), "Uncategorized")</f>
        <v>CMC</v>
      </c>
      <c r="O5776" s="186">
        <f t="shared" si="514"/>
        <v>1170</v>
      </c>
      <c r="P5776" s="185">
        <f t="shared" si="513"/>
        <v>8648.6400000000012</v>
      </c>
      <c r="Q5776" s="143">
        <v>2024</v>
      </c>
      <c r="R5776" s="143" t="str">
        <f>IFERROR(VLOOKUP(G5776,'SOURCE COMPANY'!A:B, 2, FALSE), "")</f>
        <v>Dhariyal Polymers</v>
      </c>
      <c r="S5776" s="143" t="str">
        <f>IFERROR(VLOOKUP(H5776,'CUSTOMER NAME'!A:B, 2, FALSE), "")</f>
        <v>MKVN CHEM</v>
      </c>
    </row>
    <row r="5777" spans="1:19">
      <c r="A5777" s="264" t="s">
        <v>1080</v>
      </c>
      <c r="B5777" s="265">
        <v>8976</v>
      </c>
      <c r="C5777" s="265" t="s">
        <v>7</v>
      </c>
      <c r="D5777" s="265" t="s">
        <v>798</v>
      </c>
      <c r="E5777" s="265">
        <v>1.17</v>
      </c>
      <c r="F5777" s="265" t="s">
        <v>9</v>
      </c>
      <c r="G5777" s="265" t="s">
        <v>4030</v>
      </c>
      <c r="H5777" s="266" t="s">
        <v>4461</v>
      </c>
      <c r="I5777" s="143" t="s">
        <v>4467</v>
      </c>
      <c r="J5777" s="184">
        <f>IF(F5777="USD", E5777, E5777 * IFERROR(VLOOKUP(F5777, EXCHANGE_RATE!A:B, 2, FALSE), "Currency not found"))</f>
        <v>1.17</v>
      </c>
      <c r="K5777" s="184">
        <f t="shared" si="515"/>
        <v>1.17</v>
      </c>
      <c r="L5777" s="184">
        <f>IF(C5777="MTS", B5777, B5777 * IFERROR(VLOOKUP(C5777, 'QTY_CONVERSIONS '!A:B, 2, FALSE), "Units not  found"))</f>
        <v>8.9760000000000009</v>
      </c>
      <c r="M5777" s="185">
        <f t="shared" si="512"/>
        <v>10501.92</v>
      </c>
      <c r="N5777" s="143" t="str">
        <f>IFERROR(VLOOKUP(D5777, Product_Category!A:B, 2, FALSE), "Uncategorized")</f>
        <v>CMC</v>
      </c>
      <c r="O5777" s="186">
        <f t="shared" si="514"/>
        <v>1170</v>
      </c>
      <c r="P5777" s="185">
        <f t="shared" si="513"/>
        <v>10501.920000000002</v>
      </c>
      <c r="Q5777" s="143">
        <v>2024</v>
      </c>
      <c r="R5777" s="143" t="str">
        <f>IFERROR(VLOOKUP(G5777,'SOURCE COMPANY'!A:B, 2, FALSE), "")</f>
        <v>Dhariyal Polymers</v>
      </c>
      <c r="S5777" s="143" t="str">
        <f>IFERROR(VLOOKUP(H5777,'CUSTOMER NAME'!A:B, 2, FALSE), "")</f>
        <v>MKVN CHEM</v>
      </c>
    </row>
    <row r="5778" spans="1:19">
      <c r="A5778" s="264" t="s">
        <v>1080</v>
      </c>
      <c r="B5778" s="265">
        <v>10032</v>
      </c>
      <c r="C5778" s="265" t="s">
        <v>7</v>
      </c>
      <c r="D5778" s="265" t="s">
        <v>798</v>
      </c>
      <c r="E5778" s="265">
        <v>1.17</v>
      </c>
      <c r="F5778" s="265" t="s">
        <v>9</v>
      </c>
      <c r="G5778" s="265" t="s">
        <v>4030</v>
      </c>
      <c r="H5778" s="266" t="s">
        <v>4461</v>
      </c>
      <c r="I5778" s="143" t="s">
        <v>4467</v>
      </c>
      <c r="J5778" s="184">
        <f>IF(F5778="USD", E5778, E5778 * IFERROR(VLOOKUP(F5778, EXCHANGE_RATE!A:B, 2, FALSE), "Currency not found"))</f>
        <v>1.17</v>
      </c>
      <c r="K5778" s="184">
        <f t="shared" si="515"/>
        <v>1.17</v>
      </c>
      <c r="L5778" s="184">
        <f>IF(C5778="MTS", B5778, B5778 * IFERROR(VLOOKUP(C5778, 'QTY_CONVERSIONS '!A:B, 2, FALSE), "Units not  found"))</f>
        <v>10.032</v>
      </c>
      <c r="M5778" s="185">
        <f t="shared" si="512"/>
        <v>11737.439999999999</v>
      </c>
      <c r="N5778" s="143" t="str">
        <f>IFERROR(VLOOKUP(D5778, Product_Category!A:B, 2, FALSE), "Uncategorized")</f>
        <v>CMC</v>
      </c>
      <c r="O5778" s="186">
        <f t="shared" si="514"/>
        <v>1170</v>
      </c>
      <c r="P5778" s="185">
        <f t="shared" si="513"/>
        <v>11737.44</v>
      </c>
      <c r="Q5778" s="143">
        <v>2024</v>
      </c>
      <c r="R5778" s="143" t="str">
        <f>IFERROR(VLOOKUP(G5778,'SOURCE COMPANY'!A:B, 2, FALSE), "")</f>
        <v>Dhariyal Polymers</v>
      </c>
      <c r="S5778" s="143" t="str">
        <f>IFERROR(VLOOKUP(H5778,'CUSTOMER NAME'!A:B, 2, FALSE), "")</f>
        <v>MKVN CHEM</v>
      </c>
    </row>
    <row r="5779" spans="1:19">
      <c r="A5779" s="264" t="s">
        <v>1080</v>
      </c>
      <c r="B5779" s="265">
        <v>20</v>
      </c>
      <c r="C5779" s="265" t="s">
        <v>7</v>
      </c>
      <c r="D5779" s="265" t="s">
        <v>3897</v>
      </c>
      <c r="E5779" s="265">
        <v>1.6</v>
      </c>
      <c r="F5779" s="265" t="s">
        <v>9</v>
      </c>
      <c r="G5779" s="265" t="s">
        <v>4462</v>
      </c>
      <c r="H5779" s="266" t="s">
        <v>4463</v>
      </c>
      <c r="I5779" s="143" t="s">
        <v>4467</v>
      </c>
      <c r="J5779" s="184">
        <f>IF(F5779="USD", E5779, E5779 * IFERROR(VLOOKUP(F5779, EXCHANGE_RATE!A:B, 2, FALSE), "Currency not found"))</f>
        <v>1.6</v>
      </c>
      <c r="K5779" s="184">
        <f t="shared" si="515"/>
        <v>1.6</v>
      </c>
      <c r="L5779" s="184">
        <f>IF(C5779="MTS", B5779, B5779 * IFERROR(VLOOKUP(C5779, 'QTY_CONVERSIONS '!A:B, 2, FALSE), "Units not  found"))</f>
        <v>0.02</v>
      </c>
      <c r="M5779" s="185">
        <f t="shared" si="512"/>
        <v>32</v>
      </c>
      <c r="N5779" s="143" t="str">
        <f>IFERROR(VLOOKUP(D5779, Product_Category!A:B, 2, FALSE), "Uncategorized")</f>
        <v>CROSCARMELLOSE SODIUM</v>
      </c>
      <c r="O5779" s="186">
        <f t="shared" si="514"/>
        <v>1600</v>
      </c>
      <c r="P5779" s="185">
        <f t="shared" si="513"/>
        <v>32</v>
      </c>
      <c r="Q5779" s="143">
        <v>2024</v>
      </c>
      <c r="R5779" s="143" t="str">
        <f>IFERROR(VLOOKUP(G5779,'SOURCE COMPANY'!A:B, 2, FALSE), "")</f>
        <v>Clearsynth Labs</v>
      </c>
      <c r="S5779" s="143" t="str">
        <f>IFERROR(VLOOKUP(H5779,'CUSTOMER NAME'!A:B, 2, FALSE), "")</f>
        <v>Navis Vietnam</v>
      </c>
    </row>
    <row r="5780" spans="1:19">
      <c r="A5780" s="264" t="s">
        <v>1080</v>
      </c>
      <c r="B5780" s="265">
        <v>9000</v>
      </c>
      <c r="C5780" s="265" t="s">
        <v>7</v>
      </c>
      <c r="D5780" s="265" t="s">
        <v>792</v>
      </c>
      <c r="E5780" s="265">
        <v>1.85</v>
      </c>
      <c r="F5780" s="265" t="s">
        <v>9</v>
      </c>
      <c r="G5780" s="265" t="s">
        <v>4296</v>
      </c>
      <c r="H5780" s="266" t="s">
        <v>4464</v>
      </c>
      <c r="I5780" s="143" t="s">
        <v>4467</v>
      </c>
      <c r="J5780" s="184">
        <f>IF(F5780="USD", E5780, E5780 * IFERROR(VLOOKUP(F5780, EXCHANGE_RATE!A:B, 2, FALSE), "Currency not found"))</f>
        <v>1.85</v>
      </c>
      <c r="K5780" s="184">
        <f t="shared" si="515"/>
        <v>1.85</v>
      </c>
      <c r="L5780" s="184">
        <f>IF(C5780="MTS", B5780, B5780 * IFERROR(VLOOKUP(C5780, 'QTY_CONVERSIONS '!A:B, 2, FALSE), "Units not  found"))</f>
        <v>9</v>
      </c>
      <c r="M5780" s="185">
        <f t="shared" si="512"/>
        <v>16650</v>
      </c>
      <c r="N5780" s="143" t="str">
        <f>IFERROR(VLOOKUP(D5780, Product_Category!A:B, 2, FALSE), "Uncategorized")</f>
        <v>MCC</v>
      </c>
      <c r="O5780" s="186">
        <f t="shared" si="514"/>
        <v>1850</v>
      </c>
      <c r="P5780" s="185">
        <f t="shared" si="513"/>
        <v>16650</v>
      </c>
      <c r="Q5780" s="143">
        <v>2024</v>
      </c>
      <c r="R5780" s="143" t="str">
        <f>IFERROR(VLOOKUP(G5780,'SOURCE COMPANY'!A:B, 2, FALSE), "")</f>
        <v>HIRANYA CELLULOSE</v>
      </c>
      <c r="S5780" s="143" t="str">
        <f>IFERROR(VLOOKUP(H5780,'CUSTOMER NAME'!A:B, 2, FALSE), "")</f>
        <v>Phuc Thai Pharmacy</v>
      </c>
    </row>
    <row r="5781" spans="1:19">
      <c r="A5781" s="264" t="s">
        <v>1080</v>
      </c>
      <c r="B5781" s="265">
        <v>1000</v>
      </c>
      <c r="C5781" s="265" t="s">
        <v>7</v>
      </c>
      <c r="D5781" s="265" t="s">
        <v>680</v>
      </c>
      <c r="E5781" s="265">
        <v>1.85</v>
      </c>
      <c r="F5781" s="265" t="s">
        <v>9</v>
      </c>
      <c r="G5781" s="265" t="s">
        <v>4296</v>
      </c>
      <c r="H5781" s="266" t="s">
        <v>4464</v>
      </c>
      <c r="I5781" s="143" t="s">
        <v>4467</v>
      </c>
      <c r="J5781" s="184">
        <f>IF(F5781="USD", E5781, E5781 * IFERROR(VLOOKUP(F5781, EXCHANGE_RATE!A:B, 2, FALSE), "Currency not found"))</f>
        <v>1.85</v>
      </c>
      <c r="K5781" s="184">
        <f t="shared" si="515"/>
        <v>1.85</v>
      </c>
      <c r="L5781" s="184">
        <f>IF(C5781="MTS", B5781, B5781 * IFERROR(VLOOKUP(C5781, 'QTY_CONVERSIONS '!A:B, 2, FALSE), "Units not  found"))</f>
        <v>1</v>
      </c>
      <c r="M5781" s="185">
        <f t="shared" si="512"/>
        <v>1850</v>
      </c>
      <c r="N5781" s="143" t="str">
        <f>IFERROR(VLOOKUP(D5781, Product_Category!A:B, 2, FALSE), "Uncategorized")</f>
        <v>MCC</v>
      </c>
      <c r="O5781" s="186">
        <f t="shared" si="514"/>
        <v>1850</v>
      </c>
      <c r="P5781" s="185">
        <f t="shared" si="513"/>
        <v>1850</v>
      </c>
      <c r="Q5781" s="143">
        <v>2024</v>
      </c>
      <c r="R5781" s="143" t="str">
        <f>IFERROR(VLOOKUP(G5781,'SOURCE COMPANY'!A:B, 2, FALSE), "")</f>
        <v>HIRANYA CELLULOSE</v>
      </c>
      <c r="S5781" s="143" t="str">
        <f>IFERROR(VLOOKUP(H5781,'CUSTOMER NAME'!A:B, 2, FALSE), "")</f>
        <v>Phuc Thai Pharmacy</v>
      </c>
    </row>
    <row r="5782" spans="1:19">
      <c r="A5782" s="264" t="s">
        <v>1080</v>
      </c>
      <c r="B5782" s="265">
        <v>2000</v>
      </c>
      <c r="C5782" s="265" t="s">
        <v>7</v>
      </c>
      <c r="D5782" s="265" t="s">
        <v>3897</v>
      </c>
      <c r="E5782" s="265">
        <v>9.9499999999999993</v>
      </c>
      <c r="F5782" s="265" t="s">
        <v>9</v>
      </c>
      <c r="G5782" s="265" t="s">
        <v>4053</v>
      </c>
      <c r="H5782" s="266" t="s">
        <v>4465</v>
      </c>
      <c r="I5782" s="143" t="s">
        <v>4467</v>
      </c>
      <c r="J5782" s="184">
        <f>IF(F5782="USD", E5782, E5782 * IFERROR(VLOOKUP(F5782, EXCHANGE_RATE!A:B, 2, FALSE), "Currency not found"))</f>
        <v>9.9499999999999993</v>
      </c>
      <c r="K5782" s="184">
        <f t="shared" si="515"/>
        <v>9.9499999999999993</v>
      </c>
      <c r="L5782" s="184">
        <f>IF(C5782="MTS", B5782, B5782 * IFERROR(VLOOKUP(C5782, 'QTY_CONVERSIONS '!A:B, 2, FALSE), "Units not  found"))</f>
        <v>2</v>
      </c>
      <c r="M5782" s="185">
        <f t="shared" si="512"/>
        <v>19900</v>
      </c>
      <c r="N5782" s="143" t="str">
        <f>IFERROR(VLOOKUP(D5782, Product_Category!A:B, 2, FALSE), "Uncategorized")</f>
        <v>CROSCARMELLOSE SODIUM</v>
      </c>
      <c r="O5782" s="186">
        <f t="shared" si="514"/>
        <v>9950</v>
      </c>
      <c r="P5782" s="185">
        <f t="shared" si="513"/>
        <v>19900</v>
      </c>
      <c r="Q5782" s="143">
        <v>2024</v>
      </c>
      <c r="R5782" s="143" t="str">
        <f>IFERROR(VLOOKUP(G5782,'SOURCE COMPANY'!A:B, 2, FALSE), "")</f>
        <v>JRS PHARMA</v>
      </c>
      <c r="S5782" s="143" t="str">
        <f>IFERROR(VLOOKUP(H5782,'CUSTOMER NAME'!A:B, 2, FALSE), "")</f>
        <v>SAIGON PHARMA</v>
      </c>
    </row>
    <row r="5783" spans="1:19">
      <c r="A5783" s="264" t="s">
        <v>1080</v>
      </c>
      <c r="B5783" s="265">
        <v>1000</v>
      </c>
      <c r="C5783" s="265" t="s">
        <v>7</v>
      </c>
      <c r="D5783" s="265" t="s">
        <v>798</v>
      </c>
      <c r="E5783" s="265">
        <v>4.5999999999999996</v>
      </c>
      <c r="F5783" s="265" t="s">
        <v>9</v>
      </c>
      <c r="G5783" s="265" t="s">
        <v>4355</v>
      </c>
      <c r="H5783" s="266" t="s">
        <v>4277</v>
      </c>
      <c r="I5783" s="143" t="s">
        <v>4467</v>
      </c>
      <c r="J5783" s="184">
        <f>IF(F5783="USD", E5783, E5783 * IFERROR(VLOOKUP(F5783, EXCHANGE_RATE!A:B, 2, FALSE), "Currency not found"))</f>
        <v>4.5999999999999996</v>
      </c>
      <c r="K5783" s="184">
        <f t="shared" si="515"/>
        <v>4.5999999999999996</v>
      </c>
      <c r="L5783" s="184">
        <f>IF(C5783="MTS", B5783, B5783 * IFERROR(VLOOKUP(C5783, 'QTY_CONVERSIONS '!A:B, 2, FALSE), "Units not  found"))</f>
        <v>1</v>
      </c>
      <c r="M5783" s="185">
        <f t="shared" ref="M5783:M5784" si="516">B5783*K5783</f>
        <v>4600</v>
      </c>
      <c r="N5783" s="143" t="str">
        <f>IFERROR(VLOOKUP(D5783, Product_Category!A:B, 2, FALSE), "Uncategorized")</f>
        <v>CMC</v>
      </c>
      <c r="O5783" s="186">
        <f t="shared" si="514"/>
        <v>4600</v>
      </c>
      <c r="P5783" s="185">
        <f t="shared" ref="P5783:P5784" si="517">L5783*O5783</f>
        <v>4600</v>
      </c>
      <c r="Q5783" s="143">
        <v>2024</v>
      </c>
      <c r="R5783" s="143" t="str">
        <f>IFERROR(VLOOKUP(G5783,'SOURCE COMPANY'!A:B, 2, FALSE), "")</f>
        <v>PATEL CHEM</v>
      </c>
      <c r="S5783" s="143" t="str">
        <f>IFERROR(VLOOKUP(H5783,'CUSTOMER NAME'!A:B, 2, FALSE), "")</f>
        <v>TO THE ORDER OF</v>
      </c>
    </row>
    <row r="5784" spans="1:19">
      <c r="A5784" s="267" t="s">
        <v>1089</v>
      </c>
      <c r="B5784" s="268">
        <v>25</v>
      </c>
      <c r="C5784" s="268" t="s">
        <v>7</v>
      </c>
      <c r="D5784" s="268" t="s">
        <v>798</v>
      </c>
      <c r="E5784" s="268">
        <v>4.76</v>
      </c>
      <c r="F5784" s="268" t="s">
        <v>9</v>
      </c>
      <c r="G5784" s="268" t="s">
        <v>4466</v>
      </c>
      <c r="H5784" s="269" t="s">
        <v>4277</v>
      </c>
      <c r="I5784" s="143" t="s">
        <v>4467</v>
      </c>
      <c r="J5784" s="184">
        <f>IF(F5784="USD", E5784, E5784 * IFERROR(VLOOKUP(F5784, EXCHANGE_RATE!A:B, 2, FALSE), "Currency not found"))</f>
        <v>4.76</v>
      </c>
      <c r="K5784" s="184">
        <f t="shared" si="515"/>
        <v>4.76</v>
      </c>
      <c r="L5784" s="184">
        <f>IF(C5784="MTS", B5784, B5784 * IFERROR(VLOOKUP(C5784, 'QTY_CONVERSIONS '!A:B, 2, FALSE), "Units not  found"))</f>
        <v>2.5000000000000001E-2</v>
      </c>
      <c r="M5784" s="185">
        <f t="shared" si="516"/>
        <v>119</v>
      </c>
      <c r="N5784" s="143" t="str">
        <f>IFERROR(VLOOKUP(D5784, Product_Category!A:B, 2, FALSE), "Uncategorized")</f>
        <v>CMC</v>
      </c>
      <c r="O5784" s="186">
        <f t="shared" si="514"/>
        <v>4760</v>
      </c>
      <c r="P5784" s="185">
        <f t="shared" si="517"/>
        <v>119</v>
      </c>
      <c r="Q5784" s="143">
        <v>2024</v>
      </c>
      <c r="R5784" s="143" t="str">
        <f>IFERROR(VLOOKUP(G5784,'SOURCE COMPANY'!A:B, 2, FALSE), "")</f>
        <v>ATTAR GLOBAL</v>
      </c>
      <c r="S5784" s="143" t="str">
        <f>IFERROR(VLOOKUP(H5784,'CUSTOMER NAME'!A:B, 2, FALSE), "")</f>
        <v>TO THE ORDER OF</v>
      </c>
    </row>
    <row r="5785" spans="1:19">
      <c r="A5785" s="128" t="s">
        <v>1878</v>
      </c>
      <c r="B5785" s="129">
        <v>100</v>
      </c>
      <c r="C5785" s="129" t="s">
        <v>4019</v>
      </c>
      <c r="D5785" s="129" t="s">
        <v>266</v>
      </c>
      <c r="E5785" s="129">
        <v>30.15</v>
      </c>
      <c r="F5785" s="129" t="s">
        <v>9</v>
      </c>
      <c r="G5785" s="129" t="s">
        <v>4692</v>
      </c>
      <c r="H5785" s="130" t="s">
        <v>4277</v>
      </c>
      <c r="I5785" s="143" t="s">
        <v>4641</v>
      </c>
      <c r="J5785" s="184">
        <f>IF(F5785="USD", E5785, E5785 * IFERROR(VLOOKUP(F5785, EXCHANGE_RATE!A:B, 2, FALSE), "Currency not found"))</f>
        <v>30.15</v>
      </c>
      <c r="K5785" s="184">
        <f t="shared" ref="K5785:K5797" si="518">ROUNDUP(J5785,2)</f>
        <v>30.15</v>
      </c>
      <c r="L5785" s="184">
        <f>IF(C5785="MTS", B5785, B5785 * IFERROR(VLOOKUP(C5785, 'QTY_CONVERSIONS '!A:B, 2, FALSE), "Units not  found"))</f>
        <v>0.1</v>
      </c>
      <c r="M5785" s="185">
        <f t="shared" ref="M5785:M5797" si="519">B5785*K5785</f>
        <v>3015</v>
      </c>
      <c r="N5785" s="143" t="str">
        <f>IFERROR(VLOOKUP(D5785, Product_Category!A:B, 2, FALSE), "Uncategorized")</f>
        <v>MCC</v>
      </c>
      <c r="O5785" s="186">
        <f t="shared" si="514"/>
        <v>30150</v>
      </c>
      <c r="P5785" s="185">
        <f t="shared" ref="P5785:P5797" si="520">L5785*O5785</f>
        <v>3015</v>
      </c>
      <c r="Q5785" s="143">
        <v>2024</v>
      </c>
      <c r="R5785" s="143" t="str">
        <f>IFERROR(VLOOKUP(G5785,'SOURCE COMPANY'!A:B, 2, FALSE), "")</f>
        <v>ESPEE Pharma Chem</v>
      </c>
      <c r="S5785" s="143" t="str">
        <f>IFERROR(VLOOKUP(H5785,'CUSTOMER NAME'!A:B, 2, FALSE), "")</f>
        <v>TO THE ORDER OF</v>
      </c>
    </row>
    <row r="5786" spans="1:19">
      <c r="A5786" s="128" t="s">
        <v>804</v>
      </c>
      <c r="B5786" s="129">
        <v>25</v>
      </c>
      <c r="C5786" s="129" t="s">
        <v>4019</v>
      </c>
      <c r="D5786" s="129" t="s">
        <v>44</v>
      </c>
      <c r="E5786" s="129">
        <v>7</v>
      </c>
      <c r="F5786" s="129" t="s">
        <v>9</v>
      </c>
      <c r="G5786" s="129" t="s">
        <v>4693</v>
      </c>
      <c r="H5786" s="130" t="s">
        <v>4277</v>
      </c>
      <c r="I5786" s="143" t="s">
        <v>4641</v>
      </c>
      <c r="J5786" s="184">
        <f>IF(F5786="USD", E5786, E5786 * IFERROR(VLOOKUP(F5786, EXCHANGE_RATE!A:B, 2, FALSE), "Currency not found"))</f>
        <v>7</v>
      </c>
      <c r="K5786" s="184">
        <f t="shared" si="518"/>
        <v>7</v>
      </c>
      <c r="L5786" s="184">
        <f>IF(C5786="MTS", B5786, B5786 * IFERROR(VLOOKUP(C5786, 'QTY_CONVERSIONS '!A:B, 2, FALSE), "Units not  found"))</f>
        <v>2.5000000000000001E-2</v>
      </c>
      <c r="M5786" s="185">
        <f t="shared" si="519"/>
        <v>175</v>
      </c>
      <c r="N5786" s="143" t="str">
        <f>IFERROR(VLOOKUP(D5786, Product_Category!A:B, 2, FALSE), "Uncategorized")</f>
        <v>CMC</v>
      </c>
      <c r="O5786" s="186">
        <f t="shared" si="514"/>
        <v>7000</v>
      </c>
      <c r="P5786" s="185">
        <f t="shared" si="520"/>
        <v>175</v>
      </c>
      <c r="Q5786" s="143">
        <v>2024</v>
      </c>
      <c r="R5786" s="143" t="str">
        <f>IFERROR(VLOOKUP(G5786,'SOURCE COMPANY'!A:B, 2, FALSE), "")</f>
        <v>Gayatri Ayupharma</v>
      </c>
      <c r="S5786" s="143" t="str">
        <f>IFERROR(VLOOKUP(H5786,'CUSTOMER NAME'!A:B, 2, FALSE), "")</f>
        <v>TO THE ORDER OF</v>
      </c>
    </row>
    <row r="5787" spans="1:19">
      <c r="A5787" s="119" t="s">
        <v>807</v>
      </c>
      <c r="B5787" s="120">
        <v>2000</v>
      </c>
      <c r="C5787" s="120" t="s">
        <v>4019</v>
      </c>
      <c r="D5787" s="120" t="s">
        <v>3897</v>
      </c>
      <c r="E5787" s="120">
        <v>9.66</v>
      </c>
      <c r="F5787" s="120" t="s">
        <v>9</v>
      </c>
      <c r="G5787" s="120" t="s">
        <v>4053</v>
      </c>
      <c r="H5787" s="121" t="s">
        <v>4694</v>
      </c>
      <c r="I5787" s="143" t="s">
        <v>4641</v>
      </c>
      <c r="J5787" s="184">
        <f>IF(F5787="USD", E5787, E5787 * IFERROR(VLOOKUP(F5787, EXCHANGE_RATE!A:B, 2, FALSE), "Currency not found"))</f>
        <v>9.66</v>
      </c>
      <c r="K5787" s="184">
        <f t="shared" si="518"/>
        <v>9.66</v>
      </c>
      <c r="L5787" s="184">
        <f>IF(C5787="MTS", B5787, B5787 * IFERROR(VLOOKUP(C5787, 'QTY_CONVERSIONS '!A:B, 2, FALSE), "Units not  found"))</f>
        <v>2</v>
      </c>
      <c r="M5787" s="185">
        <f t="shared" si="519"/>
        <v>19320</v>
      </c>
      <c r="N5787" s="143" t="str">
        <f>IFERROR(VLOOKUP(D5787, Product_Category!A:B, 2, FALSE), "Uncategorized")</f>
        <v>CROSCARMELLOSE SODIUM</v>
      </c>
      <c r="O5787" s="186">
        <f t="shared" si="514"/>
        <v>9660</v>
      </c>
      <c r="P5787" s="185">
        <f t="shared" si="520"/>
        <v>19320</v>
      </c>
      <c r="Q5787" s="143">
        <v>2024</v>
      </c>
      <c r="R5787" s="143" t="str">
        <f>IFERROR(VLOOKUP(G5787,'SOURCE COMPANY'!A:B, 2, FALSE), "")</f>
        <v>JRS PHARMA</v>
      </c>
      <c r="S5787" s="143" t="str">
        <f>IFERROR(VLOOKUP(H5787,'CUSTOMER NAME'!A:B, 2, FALSE), "")</f>
        <v>DROGUERIA BEIRO SRL</v>
      </c>
    </row>
    <row r="5788" spans="1:19">
      <c r="A5788" s="119" t="s">
        <v>807</v>
      </c>
      <c r="B5788" s="120">
        <v>2000</v>
      </c>
      <c r="C5788" s="120" t="s">
        <v>4019</v>
      </c>
      <c r="D5788" s="120" t="s">
        <v>4646</v>
      </c>
      <c r="E5788" s="120">
        <v>3.1</v>
      </c>
      <c r="F5788" s="120" t="s">
        <v>9</v>
      </c>
      <c r="G5788" s="120" t="s">
        <v>4053</v>
      </c>
      <c r="H5788" s="121" t="s">
        <v>4694</v>
      </c>
      <c r="I5788" s="143" t="s">
        <v>4641</v>
      </c>
      <c r="J5788" s="184">
        <f>IF(F5788="USD", E5788, E5788 * IFERROR(VLOOKUP(F5788, EXCHANGE_RATE!A:B, 2, FALSE), "Currency not found"))</f>
        <v>3.1</v>
      </c>
      <c r="K5788" s="184">
        <f t="shared" si="518"/>
        <v>3.1</v>
      </c>
      <c r="L5788" s="184">
        <f>IF(C5788="MTS", B5788, B5788 * IFERROR(VLOOKUP(C5788, 'QTY_CONVERSIONS '!A:B, 2, FALSE), "Units not  found"))</f>
        <v>2</v>
      </c>
      <c r="M5788" s="185">
        <f t="shared" si="519"/>
        <v>6200</v>
      </c>
      <c r="N5788" s="143" t="str">
        <f>IFERROR(VLOOKUP(D5788, Product_Category!A:B, 2, FALSE), "Uncategorized")</f>
        <v>MCC</v>
      </c>
      <c r="O5788" s="186">
        <f t="shared" si="514"/>
        <v>3100</v>
      </c>
      <c r="P5788" s="185">
        <f t="shared" si="520"/>
        <v>6200</v>
      </c>
      <c r="Q5788" s="143">
        <v>2024</v>
      </c>
      <c r="R5788" s="143" t="str">
        <f>IFERROR(VLOOKUP(G5788,'SOURCE COMPANY'!A:B, 2, FALSE), "")</f>
        <v>JRS PHARMA</v>
      </c>
      <c r="S5788" s="143" t="str">
        <f>IFERROR(VLOOKUP(H5788,'CUSTOMER NAME'!A:B, 2, FALSE), "")</f>
        <v>DROGUERIA BEIRO SRL</v>
      </c>
    </row>
    <row r="5789" spans="1:19">
      <c r="A5789" s="119" t="s">
        <v>807</v>
      </c>
      <c r="B5789" s="120">
        <v>4000</v>
      </c>
      <c r="C5789" s="120" t="s">
        <v>4019</v>
      </c>
      <c r="D5789" s="120" t="s">
        <v>4647</v>
      </c>
      <c r="E5789" s="120">
        <v>4</v>
      </c>
      <c r="F5789" s="120" t="s">
        <v>9</v>
      </c>
      <c r="G5789" s="120" t="s">
        <v>4053</v>
      </c>
      <c r="H5789" s="121" t="s">
        <v>4694</v>
      </c>
      <c r="I5789" s="143" t="s">
        <v>4641</v>
      </c>
      <c r="J5789" s="184">
        <f>IF(F5789="USD", E5789, E5789 * IFERROR(VLOOKUP(F5789, EXCHANGE_RATE!A:B, 2, FALSE), "Currency not found"))</f>
        <v>4</v>
      </c>
      <c r="K5789" s="184">
        <f t="shared" si="518"/>
        <v>4</v>
      </c>
      <c r="L5789" s="184">
        <f>IF(C5789="MTS", B5789, B5789 * IFERROR(VLOOKUP(C5789, 'QTY_CONVERSIONS '!A:B, 2, FALSE), "Units not  found"))</f>
        <v>4</v>
      </c>
      <c r="M5789" s="185">
        <f t="shared" si="519"/>
        <v>16000</v>
      </c>
      <c r="N5789" s="143" t="str">
        <f>IFERROR(VLOOKUP(D5789, Product_Category!A:B, 2, FALSE), "Uncategorized")</f>
        <v>MCC</v>
      </c>
      <c r="O5789" s="186">
        <f t="shared" si="514"/>
        <v>4000</v>
      </c>
      <c r="P5789" s="185">
        <f t="shared" si="520"/>
        <v>16000</v>
      </c>
      <c r="Q5789" s="143">
        <v>2024</v>
      </c>
      <c r="R5789" s="143" t="str">
        <f>IFERROR(VLOOKUP(G5789,'SOURCE COMPANY'!A:B, 2, FALSE), "")</f>
        <v>JRS PHARMA</v>
      </c>
      <c r="S5789" s="143" t="str">
        <f>IFERROR(VLOOKUP(H5789,'CUSTOMER NAME'!A:B, 2, FALSE), "")</f>
        <v>DROGUERIA BEIRO SRL</v>
      </c>
    </row>
    <row r="5790" spans="1:19">
      <c r="A5790" s="119" t="s">
        <v>807</v>
      </c>
      <c r="B5790" s="120">
        <v>5500</v>
      </c>
      <c r="C5790" s="120" t="s">
        <v>4019</v>
      </c>
      <c r="D5790" s="120" t="s">
        <v>4648</v>
      </c>
      <c r="E5790" s="120">
        <v>2.65</v>
      </c>
      <c r="F5790" s="120" t="s">
        <v>9</v>
      </c>
      <c r="G5790" s="120" t="s">
        <v>4053</v>
      </c>
      <c r="H5790" s="121" t="s">
        <v>4694</v>
      </c>
      <c r="I5790" s="143" t="s">
        <v>4641</v>
      </c>
      <c r="J5790" s="184">
        <f>IF(F5790="USD", E5790, E5790 * IFERROR(VLOOKUP(F5790, EXCHANGE_RATE!A:B, 2, FALSE), "Currency not found"))</f>
        <v>2.65</v>
      </c>
      <c r="K5790" s="184">
        <f t="shared" si="518"/>
        <v>2.65</v>
      </c>
      <c r="L5790" s="184">
        <f>IF(C5790="MTS", B5790, B5790 * IFERROR(VLOOKUP(C5790, 'QTY_CONVERSIONS '!A:B, 2, FALSE), "Units not  found"))</f>
        <v>5.5</v>
      </c>
      <c r="M5790" s="185">
        <f t="shared" si="519"/>
        <v>14575</v>
      </c>
      <c r="N5790" s="143" t="str">
        <f>IFERROR(VLOOKUP(D5790, Product_Category!A:B, 2, FALSE), "Uncategorized")</f>
        <v>MCC</v>
      </c>
      <c r="O5790" s="186">
        <f t="shared" si="514"/>
        <v>2650</v>
      </c>
      <c r="P5790" s="185">
        <f t="shared" si="520"/>
        <v>14575</v>
      </c>
      <c r="Q5790" s="143">
        <v>2024</v>
      </c>
      <c r="R5790" s="143" t="str">
        <f>IFERROR(VLOOKUP(G5790,'SOURCE COMPANY'!A:B, 2, FALSE), "")</f>
        <v>JRS PHARMA</v>
      </c>
      <c r="S5790" s="143" t="str">
        <f>IFERROR(VLOOKUP(H5790,'CUSTOMER NAME'!A:B, 2, FALSE), "")</f>
        <v>DROGUERIA BEIRO SRL</v>
      </c>
    </row>
    <row r="5791" spans="1:19">
      <c r="A5791" s="119" t="s">
        <v>807</v>
      </c>
      <c r="B5791" s="120">
        <v>5500</v>
      </c>
      <c r="C5791" s="120" t="s">
        <v>4019</v>
      </c>
      <c r="D5791" s="120" t="s">
        <v>4113</v>
      </c>
      <c r="E5791" s="120">
        <v>2.65</v>
      </c>
      <c r="F5791" s="120" t="s">
        <v>9</v>
      </c>
      <c r="G5791" s="120" t="s">
        <v>4053</v>
      </c>
      <c r="H5791" s="121" t="s">
        <v>4694</v>
      </c>
      <c r="I5791" s="143" t="s">
        <v>4641</v>
      </c>
      <c r="J5791" s="184">
        <f>IF(F5791="USD", E5791, E5791 * IFERROR(VLOOKUP(F5791, EXCHANGE_RATE!A:B, 2, FALSE), "Currency not found"))</f>
        <v>2.65</v>
      </c>
      <c r="K5791" s="184">
        <f t="shared" si="518"/>
        <v>2.65</v>
      </c>
      <c r="L5791" s="184">
        <f>IF(C5791="MTS", B5791, B5791 * IFERROR(VLOOKUP(C5791, 'QTY_CONVERSIONS '!A:B, 2, FALSE), "Units not  found"))</f>
        <v>5.5</v>
      </c>
      <c r="M5791" s="185">
        <f t="shared" si="519"/>
        <v>14575</v>
      </c>
      <c r="N5791" s="143" t="str">
        <f>IFERROR(VLOOKUP(D5791, Product_Category!A:B, 2, FALSE), "Uncategorized")</f>
        <v>MCC</v>
      </c>
      <c r="O5791" s="186">
        <f t="shared" si="514"/>
        <v>2650</v>
      </c>
      <c r="P5791" s="185">
        <f t="shared" si="520"/>
        <v>14575</v>
      </c>
      <c r="Q5791" s="143">
        <v>2024</v>
      </c>
      <c r="R5791" s="143" t="str">
        <f>IFERROR(VLOOKUP(G5791,'SOURCE COMPANY'!A:B, 2, FALSE), "")</f>
        <v>JRS PHARMA</v>
      </c>
      <c r="S5791" s="143" t="str">
        <f>IFERROR(VLOOKUP(H5791,'CUSTOMER NAME'!A:B, 2, FALSE), "")</f>
        <v>DROGUERIA BEIRO SRL</v>
      </c>
    </row>
    <row r="5792" spans="1:19">
      <c r="A5792" s="119" t="s">
        <v>807</v>
      </c>
      <c r="B5792" s="120">
        <v>1000</v>
      </c>
      <c r="C5792" s="120" t="s">
        <v>4019</v>
      </c>
      <c r="D5792" s="120" t="s">
        <v>4649</v>
      </c>
      <c r="E5792" s="120">
        <v>4.1500000000000004</v>
      </c>
      <c r="F5792" s="120" t="s">
        <v>9</v>
      </c>
      <c r="G5792" s="120" t="s">
        <v>4053</v>
      </c>
      <c r="H5792" s="121" t="s">
        <v>4694</v>
      </c>
      <c r="I5792" s="143" t="s">
        <v>4641</v>
      </c>
      <c r="J5792" s="184">
        <f>IF(F5792="USD", E5792, E5792 * IFERROR(VLOOKUP(F5792, EXCHANGE_RATE!A:B, 2, FALSE), "Currency not found"))</f>
        <v>4.1500000000000004</v>
      </c>
      <c r="K5792" s="184">
        <f t="shared" si="518"/>
        <v>4.1500000000000004</v>
      </c>
      <c r="L5792" s="184">
        <f>IF(C5792="MTS", B5792, B5792 * IFERROR(VLOOKUP(C5792, 'QTY_CONVERSIONS '!A:B, 2, FALSE), "Units not  found"))</f>
        <v>1</v>
      </c>
      <c r="M5792" s="185">
        <f t="shared" si="519"/>
        <v>4150</v>
      </c>
      <c r="N5792" s="143" t="str">
        <f>IFERROR(VLOOKUP(D5792, Product_Category!A:B, 2, FALSE), "Uncategorized")</f>
        <v>MCC</v>
      </c>
      <c r="O5792" s="186">
        <f t="shared" si="514"/>
        <v>4150</v>
      </c>
      <c r="P5792" s="185">
        <f t="shared" si="520"/>
        <v>4150</v>
      </c>
      <c r="Q5792" s="143">
        <v>2024</v>
      </c>
      <c r="R5792" s="143" t="str">
        <f>IFERROR(VLOOKUP(G5792,'SOURCE COMPANY'!A:B, 2, FALSE), "")</f>
        <v>JRS PHARMA</v>
      </c>
      <c r="S5792" s="143" t="str">
        <f>IFERROR(VLOOKUP(H5792,'CUSTOMER NAME'!A:B, 2, FALSE), "")</f>
        <v>DROGUERIA BEIRO SRL</v>
      </c>
    </row>
    <row r="5793" spans="1:19">
      <c r="A5793" s="119" t="s">
        <v>807</v>
      </c>
      <c r="B5793" s="120">
        <v>2260</v>
      </c>
      <c r="C5793" s="120" t="s">
        <v>4019</v>
      </c>
      <c r="D5793" s="120" t="s">
        <v>266</v>
      </c>
      <c r="E5793" s="120">
        <v>2.4</v>
      </c>
      <c r="F5793" s="120" t="s">
        <v>9</v>
      </c>
      <c r="G5793" s="120" t="s">
        <v>4695</v>
      </c>
      <c r="H5793" s="121" t="s">
        <v>4277</v>
      </c>
      <c r="I5793" s="143" t="s">
        <v>4641</v>
      </c>
      <c r="J5793" s="184">
        <f>IF(F5793="USD", E5793, E5793 * IFERROR(VLOOKUP(F5793, EXCHANGE_RATE!A:B, 2, FALSE), "Currency not found"))</f>
        <v>2.4</v>
      </c>
      <c r="K5793" s="184">
        <f t="shared" si="518"/>
        <v>2.4</v>
      </c>
      <c r="L5793" s="184">
        <f>IF(C5793="MTS", B5793, B5793 * IFERROR(VLOOKUP(C5793, 'QTY_CONVERSIONS '!A:B, 2, FALSE), "Units not  found"))</f>
        <v>2.2600000000000002</v>
      </c>
      <c r="M5793" s="185">
        <f t="shared" si="519"/>
        <v>5424</v>
      </c>
      <c r="N5793" s="143" t="str">
        <f>IFERROR(VLOOKUP(D5793, Product_Category!A:B, 2, FALSE), "Uncategorized")</f>
        <v>MCC</v>
      </c>
      <c r="O5793" s="186">
        <f t="shared" si="514"/>
        <v>2400</v>
      </c>
      <c r="P5793" s="185">
        <f t="shared" si="520"/>
        <v>5424.0000000000009</v>
      </c>
      <c r="Q5793" s="143">
        <v>2024</v>
      </c>
      <c r="R5793" s="143" t="str">
        <f>IFERROR(VLOOKUP(G5793,'SOURCE COMPANY'!A:B, 2, FALSE), "")</f>
        <v>CHEMTRADE</v>
      </c>
      <c r="S5793" s="143" t="str">
        <f>IFERROR(VLOOKUP(H5793,'CUSTOMER NAME'!A:B, 2, FALSE), "")</f>
        <v>TO THE ORDER OF</v>
      </c>
    </row>
    <row r="5794" spans="1:19">
      <c r="A5794" s="119" t="s">
        <v>807</v>
      </c>
      <c r="B5794" s="120">
        <v>500</v>
      </c>
      <c r="C5794" s="120" t="s">
        <v>4019</v>
      </c>
      <c r="D5794" s="120" t="s">
        <v>910</v>
      </c>
      <c r="E5794" s="120">
        <v>3.6</v>
      </c>
      <c r="F5794" s="120" t="s">
        <v>9</v>
      </c>
      <c r="G5794" s="120" t="s">
        <v>4323</v>
      </c>
      <c r="H5794" s="121" t="s">
        <v>4277</v>
      </c>
      <c r="I5794" s="143" t="s">
        <v>4641</v>
      </c>
      <c r="J5794" s="184">
        <f>IF(F5794="USD", E5794, E5794 * IFERROR(VLOOKUP(F5794, EXCHANGE_RATE!A:B, 2, FALSE), "Currency not found"))</f>
        <v>3.6</v>
      </c>
      <c r="K5794" s="184">
        <f t="shared" si="518"/>
        <v>3.6</v>
      </c>
      <c r="L5794" s="184">
        <f>IF(C5794="MTS", B5794, B5794 * IFERROR(VLOOKUP(C5794, 'QTY_CONVERSIONS '!A:B, 2, FALSE), "Units not  found"))</f>
        <v>0.5</v>
      </c>
      <c r="M5794" s="185">
        <f t="shared" si="519"/>
        <v>1800</v>
      </c>
      <c r="N5794" s="143" t="str">
        <f>IFERROR(VLOOKUP(D5794, Product_Category!A:B, 2, FALSE), "Uncategorized")</f>
        <v>MAGNESIUM STEARATE</v>
      </c>
      <c r="O5794" s="186">
        <f t="shared" si="514"/>
        <v>3600</v>
      </c>
      <c r="P5794" s="185">
        <f t="shared" si="520"/>
        <v>1800</v>
      </c>
      <c r="Q5794" s="143">
        <v>2024</v>
      </c>
      <c r="R5794" s="143" t="str">
        <f>IFERROR(VLOOKUP(G5794,'SOURCE COMPANY'!A:B, 2, FALSE), "")</f>
        <v>SUDEEP PHARMA</v>
      </c>
      <c r="S5794" s="143" t="str">
        <f>IFERROR(VLOOKUP(H5794,'CUSTOMER NAME'!A:B, 2, FALSE), "")</f>
        <v>TO THE ORDER OF</v>
      </c>
    </row>
    <row r="5795" spans="1:19">
      <c r="A5795" s="119" t="s">
        <v>807</v>
      </c>
      <c r="B5795" s="120">
        <v>500</v>
      </c>
      <c r="C5795" s="120" t="s">
        <v>4019</v>
      </c>
      <c r="D5795" s="120" t="s">
        <v>910</v>
      </c>
      <c r="E5795" s="120">
        <v>9.75</v>
      </c>
      <c r="F5795" s="120" t="s">
        <v>9</v>
      </c>
      <c r="G5795" s="120" t="s">
        <v>4323</v>
      </c>
      <c r="H5795" s="121" t="s">
        <v>4277</v>
      </c>
      <c r="I5795" s="143" t="s">
        <v>4641</v>
      </c>
      <c r="J5795" s="184">
        <f>IF(F5795="USD", E5795, E5795 * IFERROR(VLOOKUP(F5795, EXCHANGE_RATE!A:B, 2, FALSE), "Currency not found"))</f>
        <v>9.75</v>
      </c>
      <c r="K5795" s="184">
        <f t="shared" si="518"/>
        <v>9.75</v>
      </c>
      <c r="L5795" s="184">
        <f>IF(C5795="MTS", B5795, B5795 * IFERROR(VLOOKUP(C5795, 'QTY_CONVERSIONS '!A:B, 2, FALSE), "Units not  found"))</f>
        <v>0.5</v>
      </c>
      <c r="M5795" s="185">
        <f t="shared" si="519"/>
        <v>4875</v>
      </c>
      <c r="N5795" s="143" t="str">
        <f>IFERROR(VLOOKUP(D5795, Product_Category!A:B, 2, FALSE), "Uncategorized")</f>
        <v>MAGNESIUM STEARATE</v>
      </c>
      <c r="O5795" s="186">
        <f t="shared" si="514"/>
        <v>9750</v>
      </c>
      <c r="P5795" s="185">
        <f t="shared" si="520"/>
        <v>4875</v>
      </c>
      <c r="Q5795" s="143">
        <v>2024</v>
      </c>
      <c r="R5795" s="143" t="str">
        <f>IFERROR(VLOOKUP(G5795,'SOURCE COMPANY'!A:B, 2, FALSE), "")</f>
        <v>SUDEEP PHARMA</v>
      </c>
      <c r="S5795" s="143" t="str">
        <f>IFERROR(VLOOKUP(H5795,'CUSTOMER NAME'!A:B, 2, FALSE), "")</f>
        <v>TO THE ORDER OF</v>
      </c>
    </row>
    <row r="5796" spans="1:19">
      <c r="A5796" s="119" t="s">
        <v>807</v>
      </c>
      <c r="B5796" s="120">
        <v>200</v>
      </c>
      <c r="C5796" s="120" t="s">
        <v>4019</v>
      </c>
      <c r="D5796" s="120" t="s">
        <v>910</v>
      </c>
      <c r="E5796" s="120">
        <v>3.9</v>
      </c>
      <c r="F5796" s="120" t="s">
        <v>9</v>
      </c>
      <c r="G5796" s="120" t="s">
        <v>4323</v>
      </c>
      <c r="H5796" s="121" t="s">
        <v>4277</v>
      </c>
      <c r="I5796" s="143" t="s">
        <v>4641</v>
      </c>
      <c r="J5796" s="184">
        <f>IF(F5796="USD", E5796, E5796 * IFERROR(VLOOKUP(F5796, EXCHANGE_RATE!A:B, 2, FALSE), "Currency not found"))</f>
        <v>3.9</v>
      </c>
      <c r="K5796" s="184">
        <f t="shared" si="518"/>
        <v>3.9</v>
      </c>
      <c r="L5796" s="184">
        <f>IF(C5796="MTS", B5796, B5796 * IFERROR(VLOOKUP(C5796, 'QTY_CONVERSIONS '!A:B, 2, FALSE), "Units not  found"))</f>
        <v>0.2</v>
      </c>
      <c r="M5796" s="185">
        <f t="shared" si="519"/>
        <v>780</v>
      </c>
      <c r="N5796" s="143" t="str">
        <f>IFERROR(VLOOKUP(D5796, Product_Category!A:B, 2, FALSE), "Uncategorized")</f>
        <v>MAGNESIUM STEARATE</v>
      </c>
      <c r="O5796" s="186">
        <f t="shared" si="514"/>
        <v>3900</v>
      </c>
      <c r="P5796" s="185">
        <f t="shared" si="520"/>
        <v>780</v>
      </c>
      <c r="Q5796" s="143">
        <v>2024</v>
      </c>
      <c r="R5796" s="143" t="str">
        <f>IFERROR(VLOOKUP(G5796,'SOURCE COMPANY'!A:B, 2, FALSE), "")</f>
        <v>SUDEEP PHARMA</v>
      </c>
      <c r="S5796" s="143" t="str">
        <f>IFERROR(VLOOKUP(H5796,'CUSTOMER NAME'!A:B, 2, FALSE), "")</f>
        <v>TO THE ORDER OF</v>
      </c>
    </row>
    <row r="5797" spans="1:19">
      <c r="A5797" s="119" t="s">
        <v>807</v>
      </c>
      <c r="B5797" s="120">
        <v>15</v>
      </c>
      <c r="C5797" s="120" t="s">
        <v>4019</v>
      </c>
      <c r="D5797" s="120" t="s">
        <v>910</v>
      </c>
      <c r="E5797" s="120">
        <v>0.5</v>
      </c>
      <c r="F5797" s="120" t="s">
        <v>9</v>
      </c>
      <c r="G5797" s="120" t="s">
        <v>4323</v>
      </c>
      <c r="H5797" s="121" t="s">
        <v>4277</v>
      </c>
      <c r="I5797" s="143" t="s">
        <v>4641</v>
      </c>
      <c r="J5797" s="184">
        <f>IF(F5797="USD", E5797, E5797 * IFERROR(VLOOKUP(F5797, EXCHANGE_RATE!A:B, 2, FALSE), "Currency not found"))</f>
        <v>0.5</v>
      </c>
      <c r="K5797" s="184">
        <f t="shared" si="518"/>
        <v>0.5</v>
      </c>
      <c r="L5797" s="184">
        <f>IF(C5797="MTS", B5797, B5797 * IFERROR(VLOOKUP(C5797, 'QTY_CONVERSIONS '!A:B, 2, FALSE), "Units not  found"))</f>
        <v>1.4999999999999999E-2</v>
      </c>
      <c r="M5797" s="185">
        <f t="shared" si="519"/>
        <v>7.5</v>
      </c>
      <c r="N5797" s="143" t="str">
        <f>IFERROR(VLOOKUP(D5797, Product_Category!A:B, 2, FALSE), "Uncategorized")</f>
        <v>MAGNESIUM STEARATE</v>
      </c>
      <c r="O5797" s="186">
        <f t="shared" si="514"/>
        <v>500</v>
      </c>
      <c r="P5797" s="185">
        <f t="shared" si="520"/>
        <v>7.5</v>
      </c>
      <c r="Q5797" s="143">
        <v>2024</v>
      </c>
      <c r="R5797" s="143" t="str">
        <f>IFERROR(VLOOKUP(G5797,'SOURCE COMPANY'!A:B, 2, FALSE), "")</f>
        <v>SUDEEP PHARMA</v>
      </c>
      <c r="S5797" s="143" t="str">
        <f>IFERROR(VLOOKUP(H5797,'CUSTOMER NAME'!A:B, 2, FALSE), "")</f>
        <v>TO THE ORDER OF</v>
      </c>
    </row>
    <row r="5798" spans="1:19">
      <c r="A5798" s="119" t="s">
        <v>807</v>
      </c>
      <c r="B5798" s="120">
        <v>10</v>
      </c>
      <c r="C5798" s="120" t="s">
        <v>4019</v>
      </c>
      <c r="D5798" s="120" t="s">
        <v>910</v>
      </c>
      <c r="E5798" s="120">
        <v>0.5</v>
      </c>
      <c r="F5798" s="120" t="s">
        <v>9</v>
      </c>
      <c r="G5798" s="120" t="s">
        <v>4323</v>
      </c>
      <c r="H5798" s="121" t="s">
        <v>4277</v>
      </c>
      <c r="I5798" s="143" t="s">
        <v>4641</v>
      </c>
      <c r="J5798" s="184">
        <f>IF(F5798="USD", E5798, E5798 * IFERROR(VLOOKUP(F5798, EXCHANGE_RATE!A:B, 2, FALSE), "Currency not found"))</f>
        <v>0.5</v>
      </c>
      <c r="K5798" s="184">
        <f t="shared" ref="K5798:K5861" si="521">ROUNDUP(J5798,2)</f>
        <v>0.5</v>
      </c>
      <c r="L5798" s="184">
        <f>IF(C5798="MTS", B5798, B5798 * IFERROR(VLOOKUP(C5798, 'QTY_CONVERSIONS '!A:B, 2, FALSE), "Units not  found"))</f>
        <v>0.01</v>
      </c>
      <c r="M5798" s="185">
        <f t="shared" ref="M5798:M5861" si="522">B5798*K5798</f>
        <v>5</v>
      </c>
      <c r="N5798" s="143" t="str">
        <f>IFERROR(VLOOKUP(D5798, Product_Category!A:B, 2, FALSE), "Uncategorized")</f>
        <v>MAGNESIUM STEARATE</v>
      </c>
      <c r="O5798" s="186">
        <f t="shared" si="514"/>
        <v>500</v>
      </c>
      <c r="P5798" s="185">
        <f t="shared" ref="P5798:P5861" si="523">L5798*O5798</f>
        <v>5</v>
      </c>
      <c r="Q5798" s="143">
        <v>2024</v>
      </c>
      <c r="R5798" s="143" t="str">
        <f>IFERROR(VLOOKUP(G5798,'SOURCE COMPANY'!A:B, 2, FALSE), "")</f>
        <v>SUDEEP PHARMA</v>
      </c>
      <c r="S5798" s="143" t="str">
        <f>IFERROR(VLOOKUP(H5798,'CUSTOMER NAME'!A:B, 2, FALSE), "")</f>
        <v>TO THE ORDER OF</v>
      </c>
    </row>
    <row r="5799" spans="1:19">
      <c r="A5799" s="122" t="s">
        <v>807</v>
      </c>
      <c r="B5799" s="123">
        <v>2000</v>
      </c>
      <c r="C5799" s="123" t="s">
        <v>4019</v>
      </c>
      <c r="D5799" s="123" t="s">
        <v>173</v>
      </c>
      <c r="E5799" s="123">
        <v>3.08</v>
      </c>
      <c r="F5799" s="123" t="s">
        <v>9</v>
      </c>
      <c r="G5799" s="123" t="s">
        <v>4276</v>
      </c>
      <c r="H5799" s="124" t="s">
        <v>4277</v>
      </c>
      <c r="I5799" s="143" t="s">
        <v>4641</v>
      </c>
      <c r="J5799" s="184">
        <f>IF(F5799="USD", E5799, E5799 * IFERROR(VLOOKUP(F5799, EXCHANGE_RATE!A:B, 2, FALSE), "Currency not found"))</f>
        <v>3.08</v>
      </c>
      <c r="K5799" s="184">
        <f t="shared" si="521"/>
        <v>3.08</v>
      </c>
      <c r="L5799" s="184">
        <f>IF(C5799="MTS", B5799, B5799 * IFERROR(VLOOKUP(C5799, 'QTY_CONVERSIONS '!A:B, 2, FALSE), "Units not  found"))</f>
        <v>2</v>
      </c>
      <c r="M5799" s="185">
        <f t="shared" si="522"/>
        <v>6160</v>
      </c>
      <c r="N5799" s="143" t="str">
        <f>IFERROR(VLOOKUP(D5799, Product_Category!A:B, 2, FALSE), "Uncategorized")</f>
        <v>SSG</v>
      </c>
      <c r="O5799" s="186">
        <f t="shared" si="514"/>
        <v>3080</v>
      </c>
      <c r="P5799" s="185">
        <f t="shared" si="523"/>
        <v>6160</v>
      </c>
      <c r="Q5799" s="143">
        <v>2024</v>
      </c>
      <c r="R5799" s="143" t="str">
        <f>IFERROR(VLOOKUP(G5799,'SOURCE COMPANY'!A:B, 2, FALSE), "")</f>
        <v>GEMINI EXPORTS</v>
      </c>
      <c r="S5799" s="143" t="str">
        <f>IFERROR(VLOOKUP(H5799,'CUSTOMER NAME'!A:B, 2, FALSE), "")</f>
        <v>TO THE ORDER OF</v>
      </c>
    </row>
    <row r="5800" spans="1:19">
      <c r="A5800" s="119" t="s">
        <v>812</v>
      </c>
      <c r="B5800" s="120">
        <v>10000</v>
      </c>
      <c r="C5800" s="120" t="s">
        <v>4019</v>
      </c>
      <c r="D5800" s="120" t="s">
        <v>4646</v>
      </c>
      <c r="E5800" s="120">
        <v>2.93</v>
      </c>
      <c r="F5800" s="120" t="s">
        <v>9</v>
      </c>
      <c r="G5800" s="120" t="s">
        <v>4053</v>
      </c>
      <c r="H5800" s="121" t="s">
        <v>4052</v>
      </c>
      <c r="I5800" s="143" t="s">
        <v>4641</v>
      </c>
      <c r="J5800" s="184">
        <f>IF(F5800="USD", E5800, E5800 * IFERROR(VLOOKUP(F5800, EXCHANGE_RATE!A:B, 2, FALSE), "Currency not found"))</f>
        <v>2.93</v>
      </c>
      <c r="K5800" s="184">
        <f t="shared" si="521"/>
        <v>2.93</v>
      </c>
      <c r="L5800" s="184">
        <f>IF(C5800="MTS", B5800, B5800 * IFERROR(VLOOKUP(C5800, 'QTY_CONVERSIONS '!A:B, 2, FALSE), "Units not  found"))</f>
        <v>10</v>
      </c>
      <c r="M5800" s="185">
        <f t="shared" si="522"/>
        <v>29300</v>
      </c>
      <c r="N5800" s="143" t="str">
        <f>IFERROR(VLOOKUP(D5800, Product_Category!A:B, 2, FALSE), "Uncategorized")</f>
        <v>MCC</v>
      </c>
      <c r="O5800" s="186">
        <f t="shared" si="514"/>
        <v>2930</v>
      </c>
      <c r="P5800" s="185">
        <f t="shared" si="523"/>
        <v>29300</v>
      </c>
      <c r="Q5800" s="143">
        <v>2024</v>
      </c>
      <c r="R5800" s="143" t="str">
        <f>IFERROR(VLOOKUP(G5800,'SOURCE COMPANY'!A:B, 2, FALSE), "")</f>
        <v>JRS PHARMA</v>
      </c>
      <c r="S5800" s="143" t="str">
        <f>IFERROR(VLOOKUP(H5800,'CUSTOMER NAME'!A:B, 2, FALSE), "")</f>
        <v>RETTENMAIER</v>
      </c>
    </row>
    <row r="5801" spans="1:19">
      <c r="A5801" s="119" t="s">
        <v>812</v>
      </c>
      <c r="B5801" s="120">
        <v>24000</v>
      </c>
      <c r="C5801" s="120" t="s">
        <v>4019</v>
      </c>
      <c r="D5801" s="120" t="s">
        <v>4110</v>
      </c>
      <c r="E5801" s="120">
        <v>2.08</v>
      </c>
      <c r="F5801" s="120" t="s">
        <v>9</v>
      </c>
      <c r="G5801" s="120" t="s">
        <v>4279</v>
      </c>
      <c r="H5801" s="121" t="s">
        <v>4277</v>
      </c>
      <c r="I5801" s="143" t="s">
        <v>4641</v>
      </c>
      <c r="J5801" s="184">
        <f>IF(F5801="USD", E5801, E5801 * IFERROR(VLOOKUP(F5801, EXCHANGE_RATE!A:B, 2, FALSE), "Currency not found"))</f>
        <v>2.08</v>
      </c>
      <c r="K5801" s="184">
        <f t="shared" si="521"/>
        <v>2.08</v>
      </c>
      <c r="L5801" s="184">
        <f>IF(C5801="MTS", B5801, B5801 * IFERROR(VLOOKUP(C5801, 'QTY_CONVERSIONS '!A:B, 2, FALSE), "Units not  found"))</f>
        <v>24</v>
      </c>
      <c r="M5801" s="185">
        <f t="shared" si="522"/>
        <v>49920</v>
      </c>
      <c r="N5801" s="143" t="str">
        <f>IFERROR(VLOOKUP(D5801, Product_Category!A:B, 2, FALSE), "Uncategorized")</f>
        <v>MCC</v>
      </c>
      <c r="O5801" s="186">
        <f t="shared" si="514"/>
        <v>2080</v>
      </c>
      <c r="P5801" s="185">
        <f t="shared" si="523"/>
        <v>49920</v>
      </c>
      <c r="Q5801" s="143">
        <v>2024</v>
      </c>
      <c r="R5801" s="143" t="str">
        <f>IFERROR(VLOOKUP(G5801,'SOURCE COMPANY'!A:B, 2, FALSE), "")</f>
        <v>Sigachi Industries limited</v>
      </c>
      <c r="S5801" s="143" t="str">
        <f>IFERROR(VLOOKUP(H5801,'CUSTOMER NAME'!A:B, 2, FALSE), "")</f>
        <v>TO THE ORDER OF</v>
      </c>
    </row>
    <row r="5802" spans="1:19">
      <c r="A5802" s="119" t="s">
        <v>812</v>
      </c>
      <c r="B5802" s="120">
        <v>24000</v>
      </c>
      <c r="C5802" s="120" t="s">
        <v>4019</v>
      </c>
      <c r="D5802" s="120" t="s">
        <v>4107</v>
      </c>
      <c r="E5802" s="120">
        <v>2.64</v>
      </c>
      <c r="F5802" s="120" t="s">
        <v>9</v>
      </c>
      <c r="G5802" s="120" t="s">
        <v>4279</v>
      </c>
      <c r="H5802" s="121" t="s">
        <v>4277</v>
      </c>
      <c r="I5802" s="143" t="s">
        <v>4641</v>
      </c>
      <c r="J5802" s="184">
        <f>IF(F5802="USD", E5802, E5802 * IFERROR(VLOOKUP(F5802, EXCHANGE_RATE!A:B, 2, FALSE), "Currency not found"))</f>
        <v>2.64</v>
      </c>
      <c r="K5802" s="184">
        <f t="shared" si="521"/>
        <v>2.64</v>
      </c>
      <c r="L5802" s="184">
        <f>IF(C5802="MTS", B5802, B5802 * IFERROR(VLOOKUP(C5802, 'QTY_CONVERSIONS '!A:B, 2, FALSE), "Units not  found"))</f>
        <v>24</v>
      </c>
      <c r="M5802" s="185">
        <f t="shared" si="522"/>
        <v>63360</v>
      </c>
      <c r="N5802" s="143" t="str">
        <f>IFERROR(VLOOKUP(D5802, Product_Category!A:B, 2, FALSE), "Uncategorized")</f>
        <v>MCC</v>
      </c>
      <c r="O5802" s="186">
        <f t="shared" si="514"/>
        <v>2640</v>
      </c>
      <c r="P5802" s="185">
        <f t="shared" si="523"/>
        <v>63360</v>
      </c>
      <c r="Q5802" s="143">
        <v>2024</v>
      </c>
      <c r="R5802" s="143" t="str">
        <f>IFERROR(VLOOKUP(G5802,'SOURCE COMPANY'!A:B, 2, FALSE), "")</f>
        <v>Sigachi Industries limited</v>
      </c>
      <c r="S5802" s="143" t="str">
        <f>IFERROR(VLOOKUP(H5802,'CUSTOMER NAME'!A:B, 2, FALSE), "")</f>
        <v>TO THE ORDER OF</v>
      </c>
    </row>
    <row r="5803" spans="1:19">
      <c r="A5803" s="119" t="s">
        <v>812</v>
      </c>
      <c r="B5803" s="120">
        <v>24000</v>
      </c>
      <c r="C5803" s="120" t="s">
        <v>4019</v>
      </c>
      <c r="D5803" s="120" t="s">
        <v>4110</v>
      </c>
      <c r="E5803" s="120">
        <v>1.86</v>
      </c>
      <c r="F5803" s="120" t="s">
        <v>9</v>
      </c>
      <c r="G5803" s="120" t="s">
        <v>4279</v>
      </c>
      <c r="H5803" s="121" t="s">
        <v>4277</v>
      </c>
      <c r="I5803" s="143" t="s">
        <v>4641</v>
      </c>
      <c r="J5803" s="184">
        <f>IF(F5803="USD", E5803, E5803 * IFERROR(VLOOKUP(F5803, EXCHANGE_RATE!A:B, 2, FALSE), "Currency not found"))</f>
        <v>1.86</v>
      </c>
      <c r="K5803" s="184">
        <f t="shared" si="521"/>
        <v>1.86</v>
      </c>
      <c r="L5803" s="184">
        <f>IF(C5803="MTS", B5803, B5803 * IFERROR(VLOOKUP(C5803, 'QTY_CONVERSIONS '!A:B, 2, FALSE), "Units not  found"))</f>
        <v>24</v>
      </c>
      <c r="M5803" s="185">
        <f t="shared" si="522"/>
        <v>44640</v>
      </c>
      <c r="N5803" s="143" t="str">
        <f>IFERROR(VLOOKUP(D5803, Product_Category!A:B, 2, FALSE), "Uncategorized")</f>
        <v>MCC</v>
      </c>
      <c r="O5803" s="186">
        <f t="shared" si="514"/>
        <v>1860</v>
      </c>
      <c r="P5803" s="185">
        <f t="shared" si="523"/>
        <v>44640</v>
      </c>
      <c r="Q5803" s="143">
        <v>2024</v>
      </c>
      <c r="R5803" s="143" t="str">
        <f>IFERROR(VLOOKUP(G5803,'SOURCE COMPANY'!A:B, 2, FALSE), "")</f>
        <v>Sigachi Industries limited</v>
      </c>
      <c r="S5803" s="143" t="str">
        <f>IFERROR(VLOOKUP(H5803,'CUSTOMER NAME'!A:B, 2, FALSE), "")</f>
        <v>TO THE ORDER OF</v>
      </c>
    </row>
    <row r="5804" spans="1:19">
      <c r="A5804" s="119" t="s">
        <v>812</v>
      </c>
      <c r="B5804" s="120">
        <v>24000</v>
      </c>
      <c r="C5804" s="120" t="s">
        <v>4019</v>
      </c>
      <c r="D5804" s="120" t="s">
        <v>4110</v>
      </c>
      <c r="E5804" s="120">
        <v>2.08</v>
      </c>
      <c r="F5804" s="120" t="s">
        <v>9</v>
      </c>
      <c r="G5804" s="120" t="s">
        <v>4279</v>
      </c>
      <c r="H5804" s="121" t="s">
        <v>4277</v>
      </c>
      <c r="I5804" s="143" t="s">
        <v>4641</v>
      </c>
      <c r="J5804" s="184">
        <f>IF(F5804="USD", E5804, E5804 * IFERROR(VLOOKUP(F5804, EXCHANGE_RATE!A:B, 2, FALSE), "Currency not found"))</f>
        <v>2.08</v>
      </c>
      <c r="K5804" s="184">
        <f t="shared" si="521"/>
        <v>2.08</v>
      </c>
      <c r="L5804" s="184">
        <f>IF(C5804="MTS", B5804, B5804 * IFERROR(VLOOKUP(C5804, 'QTY_CONVERSIONS '!A:B, 2, FALSE), "Units not  found"))</f>
        <v>24</v>
      </c>
      <c r="M5804" s="185">
        <f t="shared" si="522"/>
        <v>49920</v>
      </c>
      <c r="N5804" s="143" t="str">
        <f>IFERROR(VLOOKUP(D5804, Product_Category!A:B, 2, FALSE), "Uncategorized")</f>
        <v>MCC</v>
      </c>
      <c r="O5804" s="186">
        <f t="shared" si="514"/>
        <v>2080</v>
      </c>
      <c r="P5804" s="185">
        <f t="shared" si="523"/>
        <v>49920</v>
      </c>
      <c r="Q5804" s="143">
        <v>2024</v>
      </c>
      <c r="R5804" s="143" t="str">
        <f>IFERROR(VLOOKUP(G5804,'SOURCE COMPANY'!A:B, 2, FALSE), "")</f>
        <v>Sigachi Industries limited</v>
      </c>
      <c r="S5804" s="143" t="str">
        <f>IFERROR(VLOOKUP(H5804,'CUSTOMER NAME'!A:B, 2, FALSE), "")</f>
        <v>TO THE ORDER OF</v>
      </c>
    </row>
    <row r="5805" spans="1:19">
      <c r="A5805" s="119" t="s">
        <v>812</v>
      </c>
      <c r="B5805" s="120">
        <v>25000</v>
      </c>
      <c r="C5805" s="120" t="s">
        <v>4019</v>
      </c>
      <c r="D5805" s="120" t="s">
        <v>266</v>
      </c>
      <c r="E5805" s="120">
        <v>2.2999999999999998</v>
      </c>
      <c r="F5805" s="120" t="s">
        <v>9</v>
      </c>
      <c r="G5805" s="120" t="s">
        <v>4527</v>
      </c>
      <c r="H5805" s="121" t="s">
        <v>4277</v>
      </c>
      <c r="I5805" s="143" t="s">
        <v>4641</v>
      </c>
      <c r="J5805" s="184">
        <f>IF(F5805="USD", E5805, E5805 * IFERROR(VLOOKUP(F5805, EXCHANGE_RATE!A:B, 2, FALSE), "Currency not found"))</f>
        <v>2.2999999999999998</v>
      </c>
      <c r="K5805" s="184">
        <f t="shared" si="521"/>
        <v>2.2999999999999998</v>
      </c>
      <c r="L5805" s="184">
        <f>IF(C5805="MTS", B5805, B5805 * IFERROR(VLOOKUP(C5805, 'QTY_CONVERSIONS '!A:B, 2, FALSE), "Units not  found"))</f>
        <v>25</v>
      </c>
      <c r="M5805" s="185">
        <f t="shared" si="522"/>
        <v>57499.999999999993</v>
      </c>
      <c r="N5805" s="143" t="str">
        <f>IFERROR(VLOOKUP(D5805, Product_Category!A:B, 2, FALSE), "Uncategorized")</f>
        <v>MCC</v>
      </c>
      <c r="O5805" s="186">
        <f t="shared" si="514"/>
        <v>2300</v>
      </c>
      <c r="P5805" s="185">
        <f t="shared" si="523"/>
        <v>57500</v>
      </c>
      <c r="Q5805" s="143">
        <v>2024</v>
      </c>
      <c r="R5805" s="143" t="str">
        <f>IFERROR(VLOOKUP(G5805,'SOURCE COMPANY'!A:B, 2, FALSE), "")</f>
        <v>VASA PHARMA</v>
      </c>
      <c r="S5805" s="143" t="str">
        <f>IFERROR(VLOOKUP(H5805,'CUSTOMER NAME'!A:B, 2, FALSE), "")</f>
        <v>TO THE ORDER OF</v>
      </c>
    </row>
    <row r="5806" spans="1:19">
      <c r="A5806" s="119" t="s">
        <v>812</v>
      </c>
      <c r="B5806" s="120">
        <v>25000</v>
      </c>
      <c r="C5806" s="120" t="s">
        <v>4019</v>
      </c>
      <c r="D5806" s="120" t="s">
        <v>266</v>
      </c>
      <c r="E5806" s="120">
        <v>2.2000000000000002</v>
      </c>
      <c r="F5806" s="120" t="s">
        <v>9</v>
      </c>
      <c r="G5806" s="120" t="s">
        <v>4527</v>
      </c>
      <c r="H5806" s="121" t="s">
        <v>4277</v>
      </c>
      <c r="I5806" s="143" t="s">
        <v>4641</v>
      </c>
      <c r="J5806" s="184">
        <f>IF(F5806="USD", E5806, E5806 * IFERROR(VLOOKUP(F5806, EXCHANGE_RATE!A:B, 2, FALSE), "Currency not found"))</f>
        <v>2.2000000000000002</v>
      </c>
      <c r="K5806" s="184">
        <f t="shared" si="521"/>
        <v>2.2000000000000002</v>
      </c>
      <c r="L5806" s="184">
        <f>IF(C5806="MTS", B5806, B5806 * IFERROR(VLOOKUP(C5806, 'QTY_CONVERSIONS '!A:B, 2, FALSE), "Units not  found"))</f>
        <v>25</v>
      </c>
      <c r="M5806" s="185">
        <f t="shared" si="522"/>
        <v>55000.000000000007</v>
      </c>
      <c r="N5806" s="143" t="str">
        <f>IFERROR(VLOOKUP(D5806, Product_Category!A:B, 2, FALSE), "Uncategorized")</f>
        <v>MCC</v>
      </c>
      <c r="O5806" s="186">
        <f t="shared" si="514"/>
        <v>2200</v>
      </c>
      <c r="P5806" s="185">
        <f t="shared" si="523"/>
        <v>55000</v>
      </c>
      <c r="Q5806" s="143">
        <v>2024</v>
      </c>
      <c r="R5806" s="143" t="str">
        <f>IFERROR(VLOOKUP(G5806,'SOURCE COMPANY'!A:B, 2, FALSE), "")</f>
        <v>VASA PHARMA</v>
      </c>
      <c r="S5806" s="143" t="str">
        <f>IFERROR(VLOOKUP(H5806,'CUSTOMER NAME'!A:B, 2, FALSE), "")</f>
        <v>TO THE ORDER OF</v>
      </c>
    </row>
    <row r="5807" spans="1:19">
      <c r="A5807" s="119" t="s">
        <v>812</v>
      </c>
      <c r="B5807" s="120">
        <v>4000</v>
      </c>
      <c r="C5807" s="120" t="s">
        <v>4019</v>
      </c>
      <c r="D5807" s="120" t="s">
        <v>3897</v>
      </c>
      <c r="E5807" s="120">
        <v>5.5</v>
      </c>
      <c r="F5807" s="120" t="s">
        <v>9</v>
      </c>
      <c r="G5807" s="120" t="s">
        <v>4696</v>
      </c>
      <c r="H5807" s="121" t="s">
        <v>4277</v>
      </c>
      <c r="I5807" s="143" t="s">
        <v>4641</v>
      </c>
      <c r="J5807" s="184">
        <f>IF(F5807="USD", E5807, E5807 * IFERROR(VLOOKUP(F5807, EXCHANGE_RATE!A:B, 2, FALSE), "Currency not found"))</f>
        <v>5.5</v>
      </c>
      <c r="K5807" s="184">
        <f t="shared" si="521"/>
        <v>5.5</v>
      </c>
      <c r="L5807" s="184">
        <f>IF(C5807="MTS", B5807, B5807 * IFERROR(VLOOKUP(C5807, 'QTY_CONVERSIONS '!A:B, 2, FALSE), "Units not  found"))</f>
        <v>4</v>
      </c>
      <c r="M5807" s="185">
        <f t="shared" si="522"/>
        <v>22000</v>
      </c>
      <c r="N5807" s="143" t="str">
        <f>IFERROR(VLOOKUP(D5807, Product_Category!A:B, 2, FALSE), "Uncategorized")</f>
        <v>CROSCARMELLOSE SODIUM</v>
      </c>
      <c r="O5807" s="186">
        <f t="shared" si="514"/>
        <v>5500</v>
      </c>
      <c r="P5807" s="185">
        <f t="shared" si="523"/>
        <v>22000</v>
      </c>
      <c r="Q5807" s="143">
        <v>2024</v>
      </c>
      <c r="R5807" s="143" t="str">
        <f>IFERROR(VLOOKUP(G5807,'SOURCE COMPANY'!A:B, 2, FALSE), "")</f>
        <v>Amster Microcell</v>
      </c>
      <c r="S5807" s="143" t="str">
        <f>IFERROR(VLOOKUP(H5807,'CUSTOMER NAME'!A:B, 2, FALSE), "")</f>
        <v>TO THE ORDER OF</v>
      </c>
    </row>
    <row r="5808" spans="1:19">
      <c r="A5808" s="119" t="s">
        <v>812</v>
      </c>
      <c r="B5808" s="120">
        <v>18000</v>
      </c>
      <c r="C5808" s="120" t="s">
        <v>4019</v>
      </c>
      <c r="D5808" s="120" t="s">
        <v>4105</v>
      </c>
      <c r="E5808" s="120">
        <v>2.2999999999999998</v>
      </c>
      <c r="F5808" s="120" t="s">
        <v>9</v>
      </c>
      <c r="G5808" s="120" t="s">
        <v>4696</v>
      </c>
      <c r="H5808" s="121" t="s">
        <v>4277</v>
      </c>
      <c r="I5808" s="143" t="s">
        <v>4641</v>
      </c>
      <c r="J5808" s="184">
        <f>IF(F5808="USD", E5808, E5808 * IFERROR(VLOOKUP(F5808, EXCHANGE_RATE!A:B, 2, FALSE), "Currency not found"))</f>
        <v>2.2999999999999998</v>
      </c>
      <c r="K5808" s="184">
        <f t="shared" si="521"/>
        <v>2.2999999999999998</v>
      </c>
      <c r="L5808" s="184">
        <f>IF(C5808="MTS", B5808, B5808 * IFERROR(VLOOKUP(C5808, 'QTY_CONVERSIONS '!A:B, 2, FALSE), "Units not  found"))</f>
        <v>18</v>
      </c>
      <c r="M5808" s="185">
        <f t="shared" si="522"/>
        <v>41400</v>
      </c>
      <c r="N5808" s="143" t="str">
        <f>IFERROR(VLOOKUP(D5808, Product_Category!A:B, 2, FALSE), "Uncategorized")</f>
        <v>MCC</v>
      </c>
      <c r="O5808" s="186">
        <f t="shared" si="514"/>
        <v>2300</v>
      </c>
      <c r="P5808" s="185">
        <f t="shared" si="523"/>
        <v>41400</v>
      </c>
      <c r="Q5808" s="143">
        <v>2024</v>
      </c>
      <c r="R5808" s="143" t="str">
        <f>IFERROR(VLOOKUP(G5808,'SOURCE COMPANY'!A:B, 2, FALSE), "")</f>
        <v>Amster Microcell</v>
      </c>
      <c r="S5808" s="143" t="str">
        <f>IFERROR(VLOOKUP(H5808,'CUSTOMER NAME'!A:B, 2, FALSE), "")</f>
        <v>TO THE ORDER OF</v>
      </c>
    </row>
    <row r="5809" spans="1:19">
      <c r="A5809" s="122" t="s">
        <v>812</v>
      </c>
      <c r="B5809" s="123">
        <v>20000</v>
      </c>
      <c r="C5809" s="123" t="s">
        <v>4019</v>
      </c>
      <c r="D5809" s="123" t="s">
        <v>4105</v>
      </c>
      <c r="E5809" s="123">
        <v>2.2999999999999998</v>
      </c>
      <c r="F5809" s="123" t="s">
        <v>9</v>
      </c>
      <c r="G5809" s="123" t="s">
        <v>4696</v>
      </c>
      <c r="H5809" s="124" t="s">
        <v>4277</v>
      </c>
      <c r="I5809" s="143" t="s">
        <v>4641</v>
      </c>
      <c r="J5809" s="184">
        <f>IF(F5809="USD", E5809, E5809 * IFERROR(VLOOKUP(F5809, EXCHANGE_RATE!A:B, 2, FALSE), "Currency not found"))</f>
        <v>2.2999999999999998</v>
      </c>
      <c r="K5809" s="184">
        <f t="shared" si="521"/>
        <v>2.2999999999999998</v>
      </c>
      <c r="L5809" s="184">
        <f>IF(C5809="MTS", B5809, B5809 * IFERROR(VLOOKUP(C5809, 'QTY_CONVERSIONS '!A:B, 2, FALSE), "Units not  found"))</f>
        <v>20</v>
      </c>
      <c r="M5809" s="185">
        <f t="shared" si="522"/>
        <v>46000</v>
      </c>
      <c r="N5809" s="143" t="str">
        <f>IFERROR(VLOOKUP(D5809, Product_Category!A:B, 2, FALSE), "Uncategorized")</f>
        <v>MCC</v>
      </c>
      <c r="O5809" s="186">
        <f t="shared" si="514"/>
        <v>2300</v>
      </c>
      <c r="P5809" s="185">
        <f t="shared" si="523"/>
        <v>46000</v>
      </c>
      <c r="Q5809" s="143">
        <v>2024</v>
      </c>
      <c r="R5809" s="143" t="str">
        <f>IFERROR(VLOOKUP(G5809,'SOURCE COMPANY'!A:B, 2, FALSE), "")</f>
        <v>Amster Microcell</v>
      </c>
      <c r="S5809" s="143" t="str">
        <f>IFERROR(VLOOKUP(H5809,'CUSTOMER NAME'!A:B, 2, FALSE), "")</f>
        <v>TO THE ORDER OF</v>
      </c>
    </row>
    <row r="5810" spans="1:19">
      <c r="A5810" s="119" t="s">
        <v>816</v>
      </c>
      <c r="B5810" s="120">
        <v>9000</v>
      </c>
      <c r="C5810" s="120" t="s">
        <v>4019</v>
      </c>
      <c r="D5810" s="120" t="s">
        <v>4648</v>
      </c>
      <c r="E5810" s="120">
        <v>2.65</v>
      </c>
      <c r="F5810" s="120" t="s">
        <v>9</v>
      </c>
      <c r="G5810" s="120" t="s">
        <v>4697</v>
      </c>
      <c r="H5810" s="121" t="s">
        <v>4286</v>
      </c>
      <c r="I5810" s="143" t="s">
        <v>4641</v>
      </c>
      <c r="J5810" s="184">
        <f>IF(F5810="USD", E5810, E5810 * IFERROR(VLOOKUP(F5810, EXCHANGE_RATE!A:B, 2, FALSE), "Currency not found"))</f>
        <v>2.65</v>
      </c>
      <c r="K5810" s="184">
        <f t="shared" si="521"/>
        <v>2.65</v>
      </c>
      <c r="L5810" s="184">
        <f>IF(C5810="MTS", B5810, B5810 * IFERROR(VLOOKUP(C5810, 'QTY_CONVERSIONS '!A:B, 2, FALSE), "Units not  found"))</f>
        <v>9</v>
      </c>
      <c r="M5810" s="185">
        <f t="shared" si="522"/>
        <v>23850</v>
      </c>
      <c r="N5810" s="143" t="str">
        <f>IFERROR(VLOOKUP(D5810, Product_Category!A:B, 2, FALSE), "Uncategorized")</f>
        <v>MCC</v>
      </c>
      <c r="O5810" s="186">
        <f t="shared" si="514"/>
        <v>2650</v>
      </c>
      <c r="P5810" s="185">
        <f t="shared" si="523"/>
        <v>23850</v>
      </c>
      <c r="Q5810" s="143">
        <v>2024</v>
      </c>
      <c r="R5810" s="143" t="str">
        <f>IFERROR(VLOOKUP(G5810,'SOURCE COMPANY'!A:B, 2, FALSE), "")</f>
        <v>DIP CHEM</v>
      </c>
      <c r="S5810" s="143" t="str">
        <f>IFERROR(VLOOKUP(H5810,'CUSTOMER NAME'!A:B, 2, FALSE), "")</f>
        <v>ESKAYEF PHARMA</v>
      </c>
    </row>
    <row r="5811" spans="1:19">
      <c r="A5811" s="119" t="s">
        <v>816</v>
      </c>
      <c r="B5811" s="120">
        <v>9000</v>
      </c>
      <c r="C5811" s="120" t="s">
        <v>4019</v>
      </c>
      <c r="D5811" s="120" t="s">
        <v>4113</v>
      </c>
      <c r="E5811" s="120">
        <v>2.65</v>
      </c>
      <c r="F5811" s="120" t="s">
        <v>9</v>
      </c>
      <c r="G5811" s="120" t="s">
        <v>4697</v>
      </c>
      <c r="H5811" s="121" t="s">
        <v>4286</v>
      </c>
      <c r="I5811" s="143" t="s">
        <v>4641</v>
      </c>
      <c r="J5811" s="184">
        <f>IF(F5811="USD", E5811, E5811 * IFERROR(VLOOKUP(F5811, EXCHANGE_RATE!A:B, 2, FALSE), "Currency not found"))</f>
        <v>2.65</v>
      </c>
      <c r="K5811" s="184">
        <f t="shared" si="521"/>
        <v>2.65</v>
      </c>
      <c r="L5811" s="184">
        <f>IF(C5811="MTS", B5811, B5811 * IFERROR(VLOOKUP(C5811, 'QTY_CONVERSIONS '!A:B, 2, FALSE), "Units not  found"))</f>
        <v>9</v>
      </c>
      <c r="M5811" s="185">
        <f t="shared" si="522"/>
        <v>23850</v>
      </c>
      <c r="N5811" s="143" t="str">
        <f>IFERROR(VLOOKUP(D5811, Product_Category!A:B, 2, FALSE), "Uncategorized")</f>
        <v>MCC</v>
      </c>
      <c r="O5811" s="186">
        <f t="shared" si="514"/>
        <v>2650</v>
      </c>
      <c r="P5811" s="185">
        <f t="shared" si="523"/>
        <v>23850</v>
      </c>
      <c r="Q5811" s="143">
        <v>2024</v>
      </c>
      <c r="R5811" s="143" t="str">
        <f>IFERROR(VLOOKUP(G5811,'SOURCE COMPANY'!A:B, 2, FALSE), "")</f>
        <v>DIP CHEM</v>
      </c>
      <c r="S5811" s="143" t="str">
        <f>IFERROR(VLOOKUP(H5811,'CUSTOMER NAME'!A:B, 2, FALSE), "")</f>
        <v>ESKAYEF PHARMA</v>
      </c>
    </row>
    <row r="5812" spans="1:19">
      <c r="A5812" s="119" t="s">
        <v>816</v>
      </c>
      <c r="B5812" s="120">
        <v>500</v>
      </c>
      <c r="C5812" s="120" t="s">
        <v>4019</v>
      </c>
      <c r="D5812" s="120" t="s">
        <v>910</v>
      </c>
      <c r="E5812" s="120">
        <v>6.1</v>
      </c>
      <c r="F5812" s="120" t="s">
        <v>9</v>
      </c>
      <c r="G5812" s="120" t="s">
        <v>4698</v>
      </c>
      <c r="H5812" s="121" t="s">
        <v>4699</v>
      </c>
      <c r="I5812" s="143" t="s">
        <v>4641</v>
      </c>
      <c r="J5812" s="184">
        <f>IF(F5812="USD", E5812, E5812 * IFERROR(VLOOKUP(F5812, EXCHANGE_RATE!A:B, 2, FALSE), "Currency not found"))</f>
        <v>6.1</v>
      </c>
      <c r="K5812" s="184">
        <f t="shared" si="521"/>
        <v>6.1</v>
      </c>
      <c r="L5812" s="184">
        <f>IF(C5812="MTS", B5812, B5812 * IFERROR(VLOOKUP(C5812, 'QTY_CONVERSIONS '!A:B, 2, FALSE), "Units not  found"))</f>
        <v>0.5</v>
      </c>
      <c r="M5812" s="185">
        <f t="shared" si="522"/>
        <v>3050</v>
      </c>
      <c r="N5812" s="143" t="str">
        <f>IFERROR(VLOOKUP(D5812, Product_Category!A:B, 2, FALSE), "Uncategorized")</f>
        <v>MAGNESIUM STEARATE</v>
      </c>
      <c r="O5812" s="186">
        <f t="shared" si="514"/>
        <v>6100</v>
      </c>
      <c r="P5812" s="185">
        <f t="shared" si="523"/>
        <v>3050</v>
      </c>
      <c r="Q5812" s="143">
        <v>2024</v>
      </c>
      <c r="R5812" s="143" t="str">
        <f>IFERROR(VLOOKUP(G5812,'SOURCE COMPANY'!A:B, 2, FALSE), "")</f>
        <v>Amishi Drugs &amp; Chemicals</v>
      </c>
      <c r="S5812" s="143" t="str">
        <f>IFERROR(VLOOKUP(H5812,'CUSTOMER NAME'!A:B, 2, FALSE), "")</f>
        <v>Incepta</v>
      </c>
    </row>
    <row r="5813" spans="1:19">
      <c r="A5813" s="119" t="s">
        <v>816</v>
      </c>
      <c r="B5813" s="120">
        <v>75</v>
      </c>
      <c r="C5813" s="120" t="s">
        <v>4019</v>
      </c>
      <c r="D5813" s="120" t="s">
        <v>798</v>
      </c>
      <c r="E5813" s="120">
        <v>18.5</v>
      </c>
      <c r="F5813" s="120" t="s">
        <v>9</v>
      </c>
      <c r="G5813" s="120" t="s">
        <v>4700</v>
      </c>
      <c r="H5813" s="121" t="s">
        <v>4701</v>
      </c>
      <c r="I5813" s="143" t="s">
        <v>4641</v>
      </c>
      <c r="J5813" s="184">
        <f>IF(F5813="USD", E5813, E5813 * IFERROR(VLOOKUP(F5813, EXCHANGE_RATE!A:B, 2, FALSE), "Currency not found"))</f>
        <v>18.5</v>
      </c>
      <c r="K5813" s="184">
        <f t="shared" si="521"/>
        <v>18.5</v>
      </c>
      <c r="L5813" s="184">
        <f>IF(C5813="MTS", B5813, B5813 * IFERROR(VLOOKUP(C5813, 'QTY_CONVERSIONS '!A:B, 2, FALSE), "Units not  found"))</f>
        <v>7.4999999999999997E-2</v>
      </c>
      <c r="M5813" s="185">
        <f t="shared" si="522"/>
        <v>1387.5</v>
      </c>
      <c r="N5813" s="143" t="str">
        <f>IFERROR(VLOOKUP(D5813, Product_Category!A:B, 2, FALSE), "Uncategorized")</f>
        <v>CMC</v>
      </c>
      <c r="O5813" s="186">
        <f t="shared" si="514"/>
        <v>18500</v>
      </c>
      <c r="P5813" s="185">
        <f t="shared" si="523"/>
        <v>1387.5</v>
      </c>
      <c r="Q5813" s="143">
        <v>2024</v>
      </c>
      <c r="R5813" s="143" t="str">
        <f>IFERROR(VLOOKUP(G5813,'SOURCE COMPANY'!A:B, 2, FALSE), "")</f>
        <v>PIOMA CHEMICALS</v>
      </c>
      <c r="S5813" s="143" t="str">
        <f>IFERROR(VLOOKUP(H5813,'CUSTOMER NAME'!A:B, 2, FALSE), "")</f>
        <v>Marico</v>
      </c>
    </row>
    <row r="5814" spans="1:19">
      <c r="A5814" s="119" t="s">
        <v>816</v>
      </c>
      <c r="B5814" s="120">
        <v>900</v>
      </c>
      <c r="C5814" s="120" t="s">
        <v>4019</v>
      </c>
      <c r="D5814" s="120" t="s">
        <v>3897</v>
      </c>
      <c r="E5814" s="120">
        <v>22.8</v>
      </c>
      <c r="F5814" s="120" t="s">
        <v>9</v>
      </c>
      <c r="G5814" s="120" t="s">
        <v>4066</v>
      </c>
      <c r="H5814" s="121" t="s">
        <v>4702</v>
      </c>
      <c r="I5814" s="143" t="s">
        <v>4641</v>
      </c>
      <c r="J5814" s="184">
        <f>IF(F5814="USD", E5814, E5814 * IFERROR(VLOOKUP(F5814, EXCHANGE_RATE!A:B, 2, FALSE), "Currency not found"))</f>
        <v>22.8</v>
      </c>
      <c r="K5814" s="184">
        <f t="shared" si="521"/>
        <v>22.8</v>
      </c>
      <c r="L5814" s="184">
        <f>IF(C5814="MTS", B5814, B5814 * IFERROR(VLOOKUP(C5814, 'QTY_CONVERSIONS '!A:B, 2, FALSE), "Units not  found"))</f>
        <v>0.9</v>
      </c>
      <c r="M5814" s="185">
        <f t="shared" si="522"/>
        <v>20520</v>
      </c>
      <c r="N5814" s="143" t="str">
        <f>IFERROR(VLOOKUP(D5814, Product_Category!A:B, 2, FALSE), "Uncategorized")</f>
        <v>CROSCARMELLOSE SODIUM</v>
      </c>
      <c r="O5814" s="186">
        <f t="shared" si="514"/>
        <v>22800</v>
      </c>
      <c r="P5814" s="185">
        <f t="shared" si="523"/>
        <v>20520</v>
      </c>
      <c r="Q5814" s="143">
        <v>2024</v>
      </c>
      <c r="R5814" s="143" t="str">
        <f>IFERROR(VLOOKUP(G5814,'SOURCE COMPANY'!A:B, 2, FALSE), "")</f>
        <v>SIGNET</v>
      </c>
      <c r="S5814" s="143" t="str">
        <f>IFERROR(VLOOKUP(H5814,'CUSTOMER NAME'!A:B, 2, FALSE), "")</f>
        <v>Novartis</v>
      </c>
    </row>
    <row r="5815" spans="1:19">
      <c r="A5815" s="119" t="s">
        <v>816</v>
      </c>
      <c r="B5815" s="120">
        <v>150</v>
      </c>
      <c r="C5815" s="120" t="s">
        <v>4019</v>
      </c>
      <c r="D5815" s="120" t="s">
        <v>4000</v>
      </c>
      <c r="E5815" s="120">
        <v>18</v>
      </c>
      <c r="F5815" s="120" t="s">
        <v>9</v>
      </c>
      <c r="G5815" s="120" t="s">
        <v>4066</v>
      </c>
      <c r="H5815" s="121" t="s">
        <v>4703</v>
      </c>
      <c r="I5815" s="143" t="s">
        <v>4641</v>
      </c>
      <c r="J5815" s="184">
        <f>IF(F5815="USD", E5815, E5815 * IFERROR(VLOOKUP(F5815, EXCHANGE_RATE!A:B, 2, FALSE), "Currency not found"))</f>
        <v>18</v>
      </c>
      <c r="K5815" s="184">
        <f t="shared" si="521"/>
        <v>18</v>
      </c>
      <c r="L5815" s="184">
        <f>IF(C5815="MTS", B5815, B5815 * IFERROR(VLOOKUP(C5815, 'QTY_CONVERSIONS '!A:B, 2, FALSE), "Units not  found"))</f>
        <v>0.15</v>
      </c>
      <c r="M5815" s="185">
        <f t="shared" si="522"/>
        <v>2700</v>
      </c>
      <c r="N5815" s="143" t="str">
        <f>IFERROR(VLOOKUP(D5815, Product_Category!A:B, 2, FALSE), "Uncategorized")</f>
        <v>MCC</v>
      </c>
      <c r="O5815" s="186">
        <f t="shared" si="514"/>
        <v>18000</v>
      </c>
      <c r="P5815" s="185">
        <f t="shared" si="523"/>
        <v>2700</v>
      </c>
      <c r="Q5815" s="143">
        <v>2024</v>
      </c>
      <c r="R5815" s="143" t="str">
        <f>IFERROR(VLOOKUP(G5815,'SOURCE COMPANY'!A:B, 2, FALSE), "")</f>
        <v>SIGNET</v>
      </c>
      <c r="S5815" s="143" t="str">
        <f>IFERROR(VLOOKUP(H5815,'CUSTOMER NAME'!A:B, 2, FALSE), "")</f>
        <v>SQUARE PHARMA</v>
      </c>
    </row>
    <row r="5816" spans="1:19">
      <c r="A5816" s="119" t="s">
        <v>816</v>
      </c>
      <c r="B5816" s="120">
        <v>1000</v>
      </c>
      <c r="C5816" s="120" t="s">
        <v>4019</v>
      </c>
      <c r="D5816" s="120" t="s">
        <v>3897</v>
      </c>
      <c r="E5816" s="120">
        <v>7.53</v>
      </c>
      <c r="F5816" s="120" t="s">
        <v>9</v>
      </c>
      <c r="G5816" s="120" t="s">
        <v>4296</v>
      </c>
      <c r="H5816" s="121" t="s">
        <v>4704</v>
      </c>
      <c r="I5816" s="143" t="s">
        <v>4641</v>
      </c>
      <c r="J5816" s="184">
        <f>IF(F5816="USD", E5816, E5816 * IFERROR(VLOOKUP(F5816, EXCHANGE_RATE!A:B, 2, FALSE), "Currency not found"))</f>
        <v>7.53</v>
      </c>
      <c r="K5816" s="184">
        <f t="shared" si="521"/>
        <v>7.53</v>
      </c>
      <c r="L5816" s="184">
        <f>IF(C5816="MTS", B5816, B5816 * IFERROR(VLOOKUP(C5816, 'QTY_CONVERSIONS '!A:B, 2, FALSE), "Units not  found"))</f>
        <v>1</v>
      </c>
      <c r="M5816" s="185">
        <f t="shared" si="522"/>
        <v>7530</v>
      </c>
      <c r="N5816" s="143" t="str">
        <f>IFERROR(VLOOKUP(D5816, Product_Category!A:B, 2, FALSE), "Uncategorized")</f>
        <v>CROSCARMELLOSE SODIUM</v>
      </c>
      <c r="O5816" s="186">
        <f t="shared" si="514"/>
        <v>7530</v>
      </c>
      <c r="P5816" s="185">
        <f t="shared" si="523"/>
        <v>7530</v>
      </c>
      <c r="Q5816" s="143">
        <v>2024</v>
      </c>
      <c r="R5816" s="143" t="str">
        <f>IFERROR(VLOOKUP(G5816,'SOURCE COMPANY'!A:B, 2, FALSE), "")</f>
        <v>HIRANYA CELLULOSE</v>
      </c>
      <c r="S5816" s="143" t="str">
        <f>IFERROR(VLOOKUP(H5816,'CUSTOMER NAME'!A:B, 2, FALSE), "")</f>
        <v>Agrani Bank Limited</v>
      </c>
    </row>
    <row r="5817" spans="1:19">
      <c r="A5817" s="119" t="s">
        <v>816</v>
      </c>
      <c r="B5817" s="120">
        <v>25000</v>
      </c>
      <c r="C5817" s="120" t="s">
        <v>4019</v>
      </c>
      <c r="D5817" s="120" t="s">
        <v>2914</v>
      </c>
      <c r="E5817" s="120">
        <v>0.82</v>
      </c>
      <c r="F5817" s="120" t="s">
        <v>1718</v>
      </c>
      <c r="G5817" s="120" t="s">
        <v>4705</v>
      </c>
      <c r="H5817" s="121" t="s">
        <v>4277</v>
      </c>
      <c r="I5817" s="143" t="s">
        <v>4641</v>
      </c>
      <c r="J5817" s="184">
        <f>IF(F5817="USD", E5817, E5817 * IFERROR(VLOOKUP(F5817, EXCHANGE_RATE!A:B, 2, FALSE), "Currency not found"))</f>
        <v>0.87739999999999996</v>
      </c>
      <c r="K5817" s="184">
        <f t="shared" si="521"/>
        <v>0.88</v>
      </c>
      <c r="L5817" s="184">
        <f>IF(C5817="MTS", B5817, B5817 * IFERROR(VLOOKUP(C5817, 'QTY_CONVERSIONS '!A:B, 2, FALSE), "Units not  found"))</f>
        <v>25</v>
      </c>
      <c r="M5817" s="185">
        <f t="shared" si="522"/>
        <v>22000</v>
      </c>
      <c r="N5817" s="143" t="str">
        <f>IFERROR(VLOOKUP(D5817, Product_Category!A:B, 2, FALSE), "Uncategorized")</f>
        <v>MCC</v>
      </c>
      <c r="O5817" s="186">
        <f t="shared" si="514"/>
        <v>880</v>
      </c>
      <c r="P5817" s="185">
        <f t="shared" si="523"/>
        <v>22000</v>
      </c>
      <c r="Q5817" s="143">
        <v>2024</v>
      </c>
      <c r="R5817" s="143" t="str">
        <f>IFERROR(VLOOKUP(G5817,'SOURCE COMPANY'!A:B, 2, FALSE), "")</f>
        <v>JAYESH INDUSTRIES</v>
      </c>
      <c r="S5817" s="143" t="str">
        <f>IFERROR(VLOOKUP(H5817,'CUSTOMER NAME'!A:B, 2, FALSE), "")</f>
        <v>TO THE ORDER OF</v>
      </c>
    </row>
    <row r="5818" spans="1:19">
      <c r="A5818" s="119" t="s">
        <v>816</v>
      </c>
      <c r="B5818" s="120">
        <v>1000</v>
      </c>
      <c r="C5818" s="120" t="s">
        <v>4019</v>
      </c>
      <c r="D5818" s="120" t="s">
        <v>910</v>
      </c>
      <c r="E5818" s="120">
        <v>3</v>
      </c>
      <c r="F5818" s="120" t="s">
        <v>9</v>
      </c>
      <c r="G5818" s="120" t="s">
        <v>4294</v>
      </c>
      <c r="H5818" s="121" t="s">
        <v>4277</v>
      </c>
      <c r="I5818" s="143" t="s">
        <v>4641</v>
      </c>
      <c r="J5818" s="184">
        <f>IF(F5818="USD", E5818, E5818 * IFERROR(VLOOKUP(F5818, EXCHANGE_RATE!A:B, 2, FALSE), "Currency not found"))</f>
        <v>3</v>
      </c>
      <c r="K5818" s="184">
        <f t="shared" si="521"/>
        <v>3</v>
      </c>
      <c r="L5818" s="184">
        <f>IF(C5818="MTS", B5818, B5818 * IFERROR(VLOOKUP(C5818, 'QTY_CONVERSIONS '!A:B, 2, FALSE), "Units not  found"))</f>
        <v>1</v>
      </c>
      <c r="M5818" s="185">
        <f t="shared" si="522"/>
        <v>3000</v>
      </c>
      <c r="N5818" s="143" t="str">
        <f>IFERROR(VLOOKUP(D5818, Product_Category!A:B, 2, FALSE), "Uncategorized")</f>
        <v>MAGNESIUM STEARATE</v>
      </c>
      <c r="O5818" s="186">
        <f t="shared" si="514"/>
        <v>3000</v>
      </c>
      <c r="P5818" s="185">
        <f t="shared" si="523"/>
        <v>3000</v>
      </c>
      <c r="Q5818" s="143">
        <v>2024</v>
      </c>
      <c r="R5818" s="143" t="str">
        <f>IFERROR(VLOOKUP(G5818,'SOURCE COMPANY'!A:B, 2, FALSE), "")</f>
        <v>NITIKA PHARMA</v>
      </c>
      <c r="S5818" s="143" t="str">
        <f>IFERROR(VLOOKUP(H5818,'CUSTOMER NAME'!A:B, 2, FALSE), "")</f>
        <v>TO THE ORDER OF</v>
      </c>
    </row>
    <row r="5819" spans="1:19">
      <c r="A5819" s="119" t="s">
        <v>816</v>
      </c>
      <c r="B5819" s="120">
        <v>1000</v>
      </c>
      <c r="C5819" s="120" t="s">
        <v>4019</v>
      </c>
      <c r="D5819" s="120" t="s">
        <v>798</v>
      </c>
      <c r="E5819" s="120">
        <v>6.65</v>
      </c>
      <c r="F5819" s="120" t="s">
        <v>9</v>
      </c>
      <c r="G5819" s="120" t="s">
        <v>4294</v>
      </c>
      <c r="H5819" s="121" t="s">
        <v>4277</v>
      </c>
      <c r="I5819" s="143" t="s">
        <v>4641</v>
      </c>
      <c r="J5819" s="184">
        <f>IF(F5819="USD", E5819, E5819 * IFERROR(VLOOKUP(F5819, EXCHANGE_RATE!A:B, 2, FALSE), "Currency not found"))</f>
        <v>6.65</v>
      </c>
      <c r="K5819" s="184">
        <f t="shared" si="521"/>
        <v>6.65</v>
      </c>
      <c r="L5819" s="184">
        <f>IF(C5819="MTS", B5819, B5819 * IFERROR(VLOOKUP(C5819, 'QTY_CONVERSIONS '!A:B, 2, FALSE), "Units not  found"))</f>
        <v>1</v>
      </c>
      <c r="M5819" s="185">
        <f t="shared" si="522"/>
        <v>6650</v>
      </c>
      <c r="N5819" s="143" t="str">
        <f>IFERROR(VLOOKUP(D5819, Product_Category!A:B, 2, FALSE), "Uncategorized")</f>
        <v>CMC</v>
      </c>
      <c r="O5819" s="186">
        <f t="shared" si="514"/>
        <v>6650</v>
      </c>
      <c r="P5819" s="185">
        <f t="shared" si="523"/>
        <v>6650</v>
      </c>
      <c r="Q5819" s="143">
        <v>2024</v>
      </c>
      <c r="R5819" s="143" t="str">
        <f>IFERROR(VLOOKUP(G5819,'SOURCE COMPANY'!A:B, 2, FALSE), "")</f>
        <v>NITIKA PHARMA</v>
      </c>
      <c r="S5819" s="143" t="str">
        <f>IFERROR(VLOOKUP(H5819,'CUSTOMER NAME'!A:B, 2, FALSE), "")</f>
        <v>TO THE ORDER OF</v>
      </c>
    </row>
    <row r="5820" spans="1:19">
      <c r="A5820" s="119" t="s">
        <v>816</v>
      </c>
      <c r="B5820" s="120">
        <v>300</v>
      </c>
      <c r="C5820" s="120" t="s">
        <v>4019</v>
      </c>
      <c r="D5820" s="120" t="s">
        <v>910</v>
      </c>
      <c r="E5820" s="120">
        <v>2.9</v>
      </c>
      <c r="F5820" s="120" t="s">
        <v>9</v>
      </c>
      <c r="G5820" s="120" t="s">
        <v>4294</v>
      </c>
      <c r="H5820" s="121" t="s">
        <v>4277</v>
      </c>
      <c r="I5820" s="143" t="s">
        <v>4641</v>
      </c>
      <c r="J5820" s="184">
        <f>IF(F5820="USD", E5820, E5820 * IFERROR(VLOOKUP(F5820, EXCHANGE_RATE!A:B, 2, FALSE), "Currency not found"))</f>
        <v>2.9</v>
      </c>
      <c r="K5820" s="184">
        <f t="shared" si="521"/>
        <v>2.9</v>
      </c>
      <c r="L5820" s="184">
        <f>IF(C5820="MTS", B5820, B5820 * IFERROR(VLOOKUP(C5820, 'QTY_CONVERSIONS '!A:B, 2, FALSE), "Units not  found"))</f>
        <v>0.3</v>
      </c>
      <c r="M5820" s="185">
        <f t="shared" si="522"/>
        <v>870</v>
      </c>
      <c r="N5820" s="143" t="str">
        <f>IFERROR(VLOOKUP(D5820, Product_Category!A:B, 2, FALSE), "Uncategorized")</f>
        <v>MAGNESIUM STEARATE</v>
      </c>
      <c r="O5820" s="186">
        <f t="shared" si="514"/>
        <v>2900</v>
      </c>
      <c r="P5820" s="185">
        <f t="shared" si="523"/>
        <v>870</v>
      </c>
      <c r="Q5820" s="143">
        <v>2024</v>
      </c>
      <c r="R5820" s="143" t="str">
        <f>IFERROR(VLOOKUP(G5820,'SOURCE COMPANY'!A:B, 2, FALSE), "")</f>
        <v>NITIKA PHARMA</v>
      </c>
      <c r="S5820" s="143" t="str">
        <f>IFERROR(VLOOKUP(H5820,'CUSTOMER NAME'!A:B, 2, FALSE), "")</f>
        <v>TO THE ORDER OF</v>
      </c>
    </row>
    <row r="5821" spans="1:19">
      <c r="A5821" s="122" t="s">
        <v>816</v>
      </c>
      <c r="B5821" s="123">
        <v>45000</v>
      </c>
      <c r="C5821" s="123" t="s">
        <v>4019</v>
      </c>
      <c r="D5821" s="123" t="s">
        <v>798</v>
      </c>
      <c r="E5821" s="123">
        <v>1.24</v>
      </c>
      <c r="F5821" s="123" t="s">
        <v>9</v>
      </c>
      <c r="G5821" s="123" t="s">
        <v>4030</v>
      </c>
      <c r="H5821" s="124" t="s">
        <v>3241</v>
      </c>
      <c r="I5821" s="143" t="s">
        <v>4641</v>
      </c>
      <c r="J5821" s="184">
        <f>IF(F5821="USD", E5821, E5821 * IFERROR(VLOOKUP(F5821, EXCHANGE_RATE!A:B, 2, FALSE), "Currency not found"))</f>
        <v>1.24</v>
      </c>
      <c r="K5821" s="184">
        <f t="shared" si="521"/>
        <v>1.24</v>
      </c>
      <c r="L5821" s="184">
        <f>IF(C5821="MTS", B5821, B5821 * IFERROR(VLOOKUP(C5821, 'QTY_CONVERSIONS '!A:B, 2, FALSE), "Units not  found"))</f>
        <v>45</v>
      </c>
      <c r="M5821" s="185">
        <f t="shared" si="522"/>
        <v>55800</v>
      </c>
      <c r="N5821" s="143" t="str">
        <f>IFERROR(VLOOKUP(D5821, Product_Category!A:B, 2, FALSE), "Uncategorized")</f>
        <v>CMC</v>
      </c>
      <c r="O5821" s="186">
        <f t="shared" si="514"/>
        <v>1240</v>
      </c>
      <c r="P5821" s="185">
        <f t="shared" si="523"/>
        <v>55800</v>
      </c>
      <c r="Q5821" s="143">
        <v>2024</v>
      </c>
      <c r="R5821" s="143" t="str">
        <f>IFERROR(VLOOKUP(G5821,'SOURCE COMPANY'!A:B, 2, FALSE), "")</f>
        <v>Dhariyal Polymers</v>
      </c>
      <c r="S5821" s="143" t="str">
        <f>IFERROR(VLOOKUP(H5821,'CUSTOMER NAME'!A:B, 2, FALSE), "")</f>
        <v>Unilever Lanka Consumer</v>
      </c>
    </row>
    <row r="5822" spans="1:19">
      <c r="A5822" s="128" t="s">
        <v>4642</v>
      </c>
      <c r="B5822" s="129">
        <v>25</v>
      </c>
      <c r="C5822" s="129" t="s">
        <v>4019</v>
      </c>
      <c r="D5822" s="129" t="s">
        <v>3850</v>
      </c>
      <c r="E5822" s="129">
        <v>14.26</v>
      </c>
      <c r="F5822" s="129" t="s">
        <v>9</v>
      </c>
      <c r="G5822" s="129" t="s">
        <v>4296</v>
      </c>
      <c r="H5822" s="130" t="s">
        <v>4706</v>
      </c>
      <c r="I5822" s="143" t="s">
        <v>4641</v>
      </c>
      <c r="J5822" s="184">
        <f>IF(F5822="USD", E5822, E5822 * IFERROR(VLOOKUP(F5822, EXCHANGE_RATE!A:B, 2, FALSE), "Currency not found"))</f>
        <v>14.26</v>
      </c>
      <c r="K5822" s="184">
        <f t="shared" si="521"/>
        <v>14.26</v>
      </c>
      <c r="L5822" s="184">
        <f>IF(C5822="MTS", B5822, B5822 * IFERROR(VLOOKUP(C5822, 'QTY_CONVERSIONS '!A:B, 2, FALSE), "Units not  found"))</f>
        <v>2.5000000000000001E-2</v>
      </c>
      <c r="M5822" s="185">
        <f t="shared" si="522"/>
        <v>356.5</v>
      </c>
      <c r="N5822" s="143" t="str">
        <f>IFERROR(VLOOKUP(D5822, Product_Category!A:B, 2, FALSE), "Uncategorized")</f>
        <v>MCC</v>
      </c>
      <c r="O5822" s="186">
        <f t="shared" si="514"/>
        <v>14260</v>
      </c>
      <c r="P5822" s="185">
        <f t="shared" si="523"/>
        <v>356.5</v>
      </c>
      <c r="Q5822" s="143">
        <v>2024</v>
      </c>
      <c r="R5822" s="143" t="str">
        <f>IFERROR(VLOOKUP(G5822,'SOURCE COMPANY'!A:B, 2, FALSE), "")</f>
        <v>HIRANYA CELLULOSE</v>
      </c>
      <c r="S5822" s="143" t="str">
        <f>IFERROR(VLOOKUP(H5822,'CUSTOMER NAME'!A:B, 2, FALSE), "")</f>
        <v>LLC Research &amp; Production</v>
      </c>
    </row>
    <row r="5823" spans="1:19">
      <c r="A5823" s="128" t="s">
        <v>1751</v>
      </c>
      <c r="B5823" s="129">
        <v>3000</v>
      </c>
      <c r="C5823" s="129" t="s">
        <v>4019</v>
      </c>
      <c r="D5823" s="129" t="s">
        <v>3852</v>
      </c>
      <c r="E5823" s="129">
        <v>8.75</v>
      </c>
      <c r="F5823" s="129" t="s">
        <v>9</v>
      </c>
      <c r="G5823" s="129" t="s">
        <v>4355</v>
      </c>
      <c r="H5823" s="130" t="s">
        <v>4707</v>
      </c>
      <c r="I5823" s="143" t="s">
        <v>4641</v>
      </c>
      <c r="J5823" s="184">
        <f>IF(F5823="USD", E5823, E5823 * IFERROR(VLOOKUP(F5823, EXCHANGE_RATE!A:B, 2, FALSE), "Currency not found"))</f>
        <v>8.75</v>
      </c>
      <c r="K5823" s="184">
        <f t="shared" si="521"/>
        <v>8.75</v>
      </c>
      <c r="L5823" s="184">
        <f>IF(C5823="MTS", B5823, B5823 * IFERROR(VLOOKUP(C5823, 'QTY_CONVERSIONS '!A:B, 2, FALSE), "Units not  found"))</f>
        <v>3</v>
      </c>
      <c r="M5823" s="185">
        <f t="shared" si="522"/>
        <v>26250</v>
      </c>
      <c r="N5823" s="143" t="str">
        <f>IFERROR(VLOOKUP(D5823, Product_Category!A:B, 2, FALSE), "Uncategorized")</f>
        <v>CMC</v>
      </c>
      <c r="O5823" s="186">
        <f t="shared" si="514"/>
        <v>8750</v>
      </c>
      <c r="P5823" s="185">
        <f t="shared" si="523"/>
        <v>26250</v>
      </c>
      <c r="Q5823" s="143">
        <v>2024</v>
      </c>
      <c r="R5823" s="143" t="str">
        <f>IFERROR(VLOOKUP(G5823,'SOURCE COMPANY'!A:B, 2, FALSE), "")</f>
        <v>PATEL CHEM</v>
      </c>
      <c r="S5823" s="143" t="str">
        <f>IFERROR(VLOOKUP(H5823,'CUSTOMER NAME'!A:B, 2, FALSE), "")</f>
        <v>Alkan Chem</v>
      </c>
    </row>
    <row r="5824" spans="1:19">
      <c r="A5824" s="119" t="s">
        <v>183</v>
      </c>
      <c r="B5824" s="120">
        <v>1000</v>
      </c>
      <c r="C5824" s="120" t="s">
        <v>4019</v>
      </c>
      <c r="D5824" s="120" t="s">
        <v>173</v>
      </c>
      <c r="E5824" s="120">
        <v>2.78</v>
      </c>
      <c r="F5824" s="120" t="s">
        <v>9</v>
      </c>
      <c r="G5824" s="120" t="s">
        <v>4698</v>
      </c>
      <c r="H5824" s="121" t="s">
        <v>4708</v>
      </c>
      <c r="I5824" s="143" t="s">
        <v>4641</v>
      </c>
      <c r="J5824" s="184">
        <f>IF(F5824="USD", E5824, E5824 * IFERROR(VLOOKUP(F5824, EXCHANGE_RATE!A:B, 2, FALSE), "Currency not found"))</f>
        <v>2.78</v>
      </c>
      <c r="K5824" s="184">
        <f t="shared" si="521"/>
        <v>2.78</v>
      </c>
      <c r="L5824" s="184">
        <f>IF(C5824="MTS", B5824, B5824 * IFERROR(VLOOKUP(C5824, 'QTY_CONVERSIONS '!A:B, 2, FALSE), "Units not  found"))</f>
        <v>1</v>
      </c>
      <c r="M5824" s="185">
        <f t="shared" si="522"/>
        <v>2780</v>
      </c>
      <c r="N5824" s="143" t="str">
        <f>IFERROR(VLOOKUP(D5824, Product_Category!A:B, 2, FALSE), "Uncategorized")</f>
        <v>SSG</v>
      </c>
      <c r="O5824" s="186">
        <f t="shared" si="514"/>
        <v>2780</v>
      </c>
      <c r="P5824" s="185">
        <f t="shared" si="523"/>
        <v>2780</v>
      </c>
      <c r="Q5824" s="143">
        <v>2024</v>
      </c>
      <c r="R5824" s="143" t="str">
        <f>IFERROR(VLOOKUP(G5824,'SOURCE COMPANY'!A:B, 2, FALSE), "")</f>
        <v>Amishi Drugs &amp; Chemicals</v>
      </c>
      <c r="S5824" s="143" t="str">
        <f>IFERROR(VLOOKUP(H5824,'CUSTOMER NAME'!A:B, 2, FALSE), "")</f>
        <v>Magnesia GMBH</v>
      </c>
    </row>
    <row r="5825" spans="1:19">
      <c r="A5825" s="119" t="s">
        <v>183</v>
      </c>
      <c r="B5825" s="120">
        <v>4000</v>
      </c>
      <c r="C5825" s="120" t="s">
        <v>4019</v>
      </c>
      <c r="D5825" s="120" t="s">
        <v>910</v>
      </c>
      <c r="E5825" s="120">
        <v>0.92</v>
      </c>
      <c r="F5825" s="120" t="s">
        <v>9</v>
      </c>
      <c r="G5825" s="120" t="s">
        <v>4709</v>
      </c>
      <c r="H5825" s="121" t="s">
        <v>4277</v>
      </c>
      <c r="I5825" s="143" t="s">
        <v>4641</v>
      </c>
      <c r="J5825" s="184">
        <f>IF(F5825="USD", E5825, E5825 * IFERROR(VLOOKUP(F5825, EXCHANGE_RATE!A:B, 2, FALSE), "Currency not found"))</f>
        <v>0.92</v>
      </c>
      <c r="K5825" s="184">
        <f t="shared" si="521"/>
        <v>0.92</v>
      </c>
      <c r="L5825" s="184">
        <f>IF(C5825="MTS", B5825, B5825 * IFERROR(VLOOKUP(C5825, 'QTY_CONVERSIONS '!A:B, 2, FALSE), "Units not  found"))</f>
        <v>4</v>
      </c>
      <c r="M5825" s="185">
        <f t="shared" si="522"/>
        <v>3680</v>
      </c>
      <c r="N5825" s="143" t="str">
        <f>IFERROR(VLOOKUP(D5825, Product_Category!A:B, 2, FALSE), "Uncategorized")</f>
        <v>MAGNESIUM STEARATE</v>
      </c>
      <c r="O5825" s="186">
        <f t="shared" si="514"/>
        <v>920</v>
      </c>
      <c r="P5825" s="185">
        <f t="shared" si="523"/>
        <v>3680</v>
      </c>
      <c r="Q5825" s="143">
        <v>2024</v>
      </c>
      <c r="R5825" s="143" t="str">
        <f>IFERROR(VLOOKUP(G5825,'SOURCE COMPANY'!A:B, 2, FALSE), "")</f>
        <v>MLA INDUSTRIES</v>
      </c>
      <c r="S5825" s="143" t="str">
        <f>IFERROR(VLOOKUP(H5825,'CUSTOMER NAME'!A:B, 2, FALSE), "")</f>
        <v>TO THE ORDER OF</v>
      </c>
    </row>
    <row r="5826" spans="1:19">
      <c r="A5826" s="119" t="s">
        <v>183</v>
      </c>
      <c r="B5826" s="120">
        <v>22400</v>
      </c>
      <c r="C5826" s="120" t="s">
        <v>4019</v>
      </c>
      <c r="D5826" s="120" t="s">
        <v>4650</v>
      </c>
      <c r="E5826" s="120">
        <v>2.5</v>
      </c>
      <c r="F5826" s="120" t="s">
        <v>9</v>
      </c>
      <c r="G5826" s="120" t="s">
        <v>4347</v>
      </c>
      <c r="H5826" s="121" t="s">
        <v>4277</v>
      </c>
      <c r="I5826" s="143" t="s">
        <v>4641</v>
      </c>
      <c r="J5826" s="184">
        <f>IF(F5826="USD", E5826, E5826 * IFERROR(VLOOKUP(F5826, EXCHANGE_RATE!A:B, 2, FALSE), "Currency not found"))</f>
        <v>2.5</v>
      </c>
      <c r="K5826" s="184">
        <f t="shared" si="521"/>
        <v>2.5</v>
      </c>
      <c r="L5826" s="184">
        <f>IF(C5826="MTS", B5826, B5826 * IFERROR(VLOOKUP(C5826, 'QTY_CONVERSIONS '!A:B, 2, FALSE), "Units not  found"))</f>
        <v>22.400000000000002</v>
      </c>
      <c r="M5826" s="185">
        <f t="shared" si="522"/>
        <v>56000</v>
      </c>
      <c r="N5826" s="143" t="str">
        <f>IFERROR(VLOOKUP(D5826, Product_Category!A:B, 2, FALSE), "Uncategorized")</f>
        <v>MCC</v>
      </c>
      <c r="O5826" s="186">
        <f t="shared" si="514"/>
        <v>2500</v>
      </c>
      <c r="P5826" s="185">
        <f t="shared" si="523"/>
        <v>56000.000000000007</v>
      </c>
      <c r="Q5826" s="143">
        <v>2024</v>
      </c>
      <c r="R5826" s="143" t="str">
        <f>IFERROR(VLOOKUP(G5826,'SOURCE COMPANY'!A:B, 2, FALSE), "")</f>
        <v>N B ENTREPRENEURS</v>
      </c>
      <c r="S5826" s="143" t="str">
        <f>IFERROR(VLOOKUP(H5826,'CUSTOMER NAME'!A:B, 2, FALSE), "")</f>
        <v>TO THE ORDER OF</v>
      </c>
    </row>
    <row r="5827" spans="1:19">
      <c r="A5827" s="122" t="s">
        <v>183</v>
      </c>
      <c r="B5827" s="123">
        <v>7.5</v>
      </c>
      <c r="C5827" s="123" t="s">
        <v>4019</v>
      </c>
      <c r="D5827" s="123" t="s">
        <v>4651</v>
      </c>
      <c r="E5827" s="123">
        <v>2.89</v>
      </c>
      <c r="F5827" s="123" t="s">
        <v>9</v>
      </c>
      <c r="G5827" s="123" t="s">
        <v>4299</v>
      </c>
      <c r="H5827" s="124" t="s">
        <v>4277</v>
      </c>
      <c r="I5827" s="143" t="s">
        <v>4641</v>
      </c>
      <c r="J5827" s="184">
        <f>IF(F5827="USD", E5827, E5827 * IFERROR(VLOOKUP(F5827, EXCHANGE_RATE!A:B, 2, FALSE), "Currency not found"))</f>
        <v>2.89</v>
      </c>
      <c r="K5827" s="184">
        <f t="shared" si="521"/>
        <v>2.89</v>
      </c>
      <c r="L5827" s="184">
        <f>IF(C5827="MTS", B5827, B5827 * IFERROR(VLOOKUP(C5827, 'QTY_CONVERSIONS '!A:B, 2, FALSE), "Units not  found"))</f>
        <v>7.4999999999999997E-3</v>
      </c>
      <c r="M5827" s="185">
        <f t="shared" si="522"/>
        <v>21.675000000000001</v>
      </c>
      <c r="N5827" s="143" t="str">
        <f>IFERROR(VLOOKUP(D5827, Product_Category!A:B, 2, FALSE), "Uncategorized")</f>
        <v>MCC</v>
      </c>
      <c r="O5827" s="186">
        <f t="shared" ref="O5827:O5890" si="524">K5827*1000</f>
        <v>2890</v>
      </c>
      <c r="P5827" s="185">
        <f t="shared" si="523"/>
        <v>21.675000000000001</v>
      </c>
      <c r="Q5827" s="143">
        <v>2024</v>
      </c>
      <c r="R5827" s="143" t="str">
        <f>IFERROR(VLOOKUP(G5827,'SOURCE COMPANY'!A:B, 2, FALSE), "")</f>
        <v>Ankit Pulps &amp; Boards</v>
      </c>
      <c r="S5827" s="143" t="str">
        <f>IFERROR(VLOOKUP(H5827,'CUSTOMER NAME'!A:B, 2, FALSE), "")</f>
        <v>TO THE ORDER OF</v>
      </c>
    </row>
    <row r="5828" spans="1:19">
      <c r="A5828" s="119" t="s">
        <v>834</v>
      </c>
      <c r="B5828" s="120">
        <v>20000</v>
      </c>
      <c r="C5828" s="120" t="s">
        <v>4019</v>
      </c>
      <c r="D5828" s="120" t="s">
        <v>3897</v>
      </c>
      <c r="E5828" s="120">
        <v>9.8000000000000007</v>
      </c>
      <c r="F5828" s="120" t="s">
        <v>9</v>
      </c>
      <c r="G5828" s="120" t="s">
        <v>4053</v>
      </c>
      <c r="H5828" s="121" t="s">
        <v>4052</v>
      </c>
      <c r="I5828" s="143" t="s">
        <v>4641</v>
      </c>
      <c r="J5828" s="184">
        <f>IF(F5828="USD", E5828, E5828 * IFERROR(VLOOKUP(F5828, EXCHANGE_RATE!A:B, 2, FALSE), "Currency not found"))</f>
        <v>9.8000000000000007</v>
      </c>
      <c r="K5828" s="184">
        <f t="shared" si="521"/>
        <v>9.8000000000000007</v>
      </c>
      <c r="L5828" s="184">
        <f>IF(C5828="MTS", B5828, B5828 * IFERROR(VLOOKUP(C5828, 'QTY_CONVERSIONS '!A:B, 2, FALSE), "Units not  found"))</f>
        <v>20</v>
      </c>
      <c r="M5828" s="185">
        <f t="shared" si="522"/>
        <v>196000</v>
      </c>
      <c r="N5828" s="143" t="str">
        <f>IFERROR(VLOOKUP(D5828, Product_Category!A:B, 2, FALSE), "Uncategorized")</f>
        <v>CROSCARMELLOSE SODIUM</v>
      </c>
      <c r="O5828" s="186">
        <f t="shared" si="524"/>
        <v>9800</v>
      </c>
      <c r="P5828" s="185">
        <f t="shared" si="523"/>
        <v>196000</v>
      </c>
      <c r="Q5828" s="143">
        <v>2024</v>
      </c>
      <c r="R5828" s="143" t="str">
        <f>IFERROR(VLOOKUP(G5828,'SOURCE COMPANY'!A:B, 2, FALSE), "")</f>
        <v>JRS PHARMA</v>
      </c>
      <c r="S5828" s="143" t="str">
        <f>IFERROR(VLOOKUP(H5828,'CUSTOMER NAME'!A:B, 2, FALSE), "")</f>
        <v>RETTENMAIER</v>
      </c>
    </row>
    <row r="5829" spans="1:19">
      <c r="A5829" s="122" t="s">
        <v>834</v>
      </c>
      <c r="B5829" s="123">
        <v>2500</v>
      </c>
      <c r="C5829" s="123" t="s">
        <v>4019</v>
      </c>
      <c r="D5829" s="123" t="s">
        <v>3897</v>
      </c>
      <c r="E5829" s="123">
        <v>5.65</v>
      </c>
      <c r="F5829" s="123" t="s">
        <v>9</v>
      </c>
      <c r="G5829" s="123" t="s">
        <v>4696</v>
      </c>
      <c r="H5829" s="124" t="s">
        <v>4277</v>
      </c>
      <c r="I5829" s="143" t="s">
        <v>4641</v>
      </c>
      <c r="J5829" s="184">
        <f>IF(F5829="USD", E5829, E5829 * IFERROR(VLOOKUP(F5829, EXCHANGE_RATE!A:B, 2, FALSE), "Currency not found"))</f>
        <v>5.65</v>
      </c>
      <c r="K5829" s="184">
        <f t="shared" si="521"/>
        <v>5.65</v>
      </c>
      <c r="L5829" s="184">
        <f>IF(C5829="MTS", B5829, B5829 * IFERROR(VLOOKUP(C5829, 'QTY_CONVERSIONS '!A:B, 2, FALSE), "Units not  found"))</f>
        <v>2.5</v>
      </c>
      <c r="M5829" s="185">
        <f t="shared" si="522"/>
        <v>14125</v>
      </c>
      <c r="N5829" s="143" t="str">
        <f>IFERROR(VLOOKUP(D5829, Product_Category!A:B, 2, FALSE), "Uncategorized")</f>
        <v>CROSCARMELLOSE SODIUM</v>
      </c>
      <c r="O5829" s="186">
        <f t="shared" si="524"/>
        <v>5650</v>
      </c>
      <c r="P5829" s="185">
        <f t="shared" si="523"/>
        <v>14125</v>
      </c>
      <c r="Q5829" s="143">
        <v>2024</v>
      </c>
      <c r="R5829" s="143" t="str">
        <f>IFERROR(VLOOKUP(G5829,'SOURCE COMPANY'!A:B, 2, FALSE), "")</f>
        <v>Amster Microcell</v>
      </c>
      <c r="S5829" s="143" t="str">
        <f>IFERROR(VLOOKUP(H5829,'CUSTOMER NAME'!A:B, 2, FALSE), "")</f>
        <v>TO THE ORDER OF</v>
      </c>
    </row>
    <row r="5830" spans="1:19">
      <c r="A5830" s="119" t="s">
        <v>1912</v>
      </c>
      <c r="B5830" s="120">
        <v>100</v>
      </c>
      <c r="C5830" s="120" t="s">
        <v>4019</v>
      </c>
      <c r="D5830" s="120" t="s">
        <v>910</v>
      </c>
      <c r="E5830" s="120">
        <v>2.42</v>
      </c>
      <c r="F5830" s="120" t="s">
        <v>9</v>
      </c>
      <c r="G5830" s="120" t="s">
        <v>4696</v>
      </c>
      <c r="H5830" s="121" t="s">
        <v>4277</v>
      </c>
      <c r="I5830" s="143" t="s">
        <v>4641</v>
      </c>
      <c r="J5830" s="184">
        <f>IF(F5830="USD", E5830, E5830 * IFERROR(VLOOKUP(F5830, EXCHANGE_RATE!A:B, 2, FALSE), "Currency not found"))</f>
        <v>2.42</v>
      </c>
      <c r="K5830" s="184">
        <f t="shared" si="521"/>
        <v>2.42</v>
      </c>
      <c r="L5830" s="184">
        <f>IF(C5830="MTS", B5830, B5830 * IFERROR(VLOOKUP(C5830, 'QTY_CONVERSIONS '!A:B, 2, FALSE), "Units not  found"))</f>
        <v>0.1</v>
      </c>
      <c r="M5830" s="185">
        <f t="shared" si="522"/>
        <v>242</v>
      </c>
      <c r="N5830" s="143" t="str">
        <f>IFERROR(VLOOKUP(D5830, Product_Category!A:B, 2, FALSE), "Uncategorized")</f>
        <v>MAGNESIUM STEARATE</v>
      </c>
      <c r="O5830" s="186">
        <f t="shared" si="524"/>
        <v>2420</v>
      </c>
      <c r="P5830" s="185">
        <f t="shared" si="523"/>
        <v>242</v>
      </c>
      <c r="Q5830" s="143">
        <v>2024</v>
      </c>
      <c r="R5830" s="143" t="str">
        <f>IFERROR(VLOOKUP(G5830,'SOURCE COMPANY'!A:B, 2, FALSE), "")</f>
        <v>Amster Microcell</v>
      </c>
      <c r="S5830" s="143" t="str">
        <f>IFERROR(VLOOKUP(H5830,'CUSTOMER NAME'!A:B, 2, FALSE), "")</f>
        <v>TO THE ORDER OF</v>
      </c>
    </row>
    <row r="5831" spans="1:19">
      <c r="A5831" s="119" t="s">
        <v>1912</v>
      </c>
      <c r="B5831" s="120">
        <v>250</v>
      </c>
      <c r="C5831" s="120" t="s">
        <v>4019</v>
      </c>
      <c r="D5831" s="120" t="s">
        <v>4104</v>
      </c>
      <c r="E5831" s="120">
        <v>2.57</v>
      </c>
      <c r="F5831" s="120" t="s">
        <v>9</v>
      </c>
      <c r="G5831" s="120" t="s">
        <v>4696</v>
      </c>
      <c r="H5831" s="121" t="s">
        <v>4277</v>
      </c>
      <c r="I5831" s="143" t="s">
        <v>4641</v>
      </c>
      <c r="J5831" s="184">
        <f>IF(F5831="USD", E5831, E5831 * IFERROR(VLOOKUP(F5831, EXCHANGE_RATE!A:B, 2, FALSE), "Currency not found"))</f>
        <v>2.57</v>
      </c>
      <c r="K5831" s="184">
        <f t="shared" si="521"/>
        <v>2.57</v>
      </c>
      <c r="L5831" s="184">
        <f>IF(C5831="MTS", B5831, B5831 * IFERROR(VLOOKUP(C5831, 'QTY_CONVERSIONS '!A:B, 2, FALSE), "Units not  found"))</f>
        <v>0.25</v>
      </c>
      <c r="M5831" s="185">
        <f t="shared" si="522"/>
        <v>642.5</v>
      </c>
      <c r="N5831" s="143" t="str">
        <f>IFERROR(VLOOKUP(D5831, Product_Category!A:B, 2, FALSE), "Uncategorized")</f>
        <v>MCC</v>
      </c>
      <c r="O5831" s="186">
        <f t="shared" si="524"/>
        <v>2570</v>
      </c>
      <c r="P5831" s="185">
        <f t="shared" si="523"/>
        <v>642.5</v>
      </c>
      <c r="Q5831" s="143">
        <v>2024</v>
      </c>
      <c r="R5831" s="143" t="str">
        <f>IFERROR(VLOOKUP(G5831,'SOURCE COMPANY'!A:B, 2, FALSE), "")</f>
        <v>Amster Microcell</v>
      </c>
      <c r="S5831" s="143" t="str">
        <f>IFERROR(VLOOKUP(H5831,'CUSTOMER NAME'!A:B, 2, FALSE), "")</f>
        <v>TO THE ORDER OF</v>
      </c>
    </row>
    <row r="5832" spans="1:19">
      <c r="A5832" s="122" t="s">
        <v>1912</v>
      </c>
      <c r="B5832" s="123">
        <v>250</v>
      </c>
      <c r="C5832" s="123" t="s">
        <v>4019</v>
      </c>
      <c r="D5832" s="123" t="s">
        <v>4105</v>
      </c>
      <c r="E5832" s="123">
        <v>2.57</v>
      </c>
      <c r="F5832" s="123" t="s">
        <v>9</v>
      </c>
      <c r="G5832" s="123" t="s">
        <v>4696</v>
      </c>
      <c r="H5832" s="124" t="s">
        <v>4277</v>
      </c>
      <c r="I5832" s="143" t="s">
        <v>4641</v>
      </c>
      <c r="J5832" s="184">
        <f>IF(F5832="USD", E5832, E5832 * IFERROR(VLOOKUP(F5832, EXCHANGE_RATE!A:B, 2, FALSE), "Currency not found"))</f>
        <v>2.57</v>
      </c>
      <c r="K5832" s="184">
        <f t="shared" si="521"/>
        <v>2.57</v>
      </c>
      <c r="L5832" s="184">
        <f>IF(C5832="MTS", B5832, B5832 * IFERROR(VLOOKUP(C5832, 'QTY_CONVERSIONS '!A:B, 2, FALSE), "Units not  found"))</f>
        <v>0.25</v>
      </c>
      <c r="M5832" s="185">
        <f t="shared" si="522"/>
        <v>642.5</v>
      </c>
      <c r="N5832" s="143" t="str">
        <f>IFERROR(VLOOKUP(D5832, Product_Category!A:B, 2, FALSE), "Uncategorized")</f>
        <v>MCC</v>
      </c>
      <c r="O5832" s="186">
        <f t="shared" si="524"/>
        <v>2570</v>
      </c>
      <c r="P5832" s="185">
        <f t="shared" si="523"/>
        <v>642.5</v>
      </c>
      <c r="Q5832" s="143">
        <v>2024</v>
      </c>
      <c r="R5832" s="143" t="str">
        <f>IFERROR(VLOOKUP(G5832,'SOURCE COMPANY'!A:B, 2, FALSE), "")</f>
        <v>Amster Microcell</v>
      </c>
      <c r="S5832" s="143" t="str">
        <f>IFERROR(VLOOKUP(H5832,'CUSTOMER NAME'!A:B, 2, FALSE), "")</f>
        <v>TO THE ORDER OF</v>
      </c>
    </row>
    <row r="5833" spans="1:19">
      <c r="A5833" s="119" t="s">
        <v>193</v>
      </c>
      <c r="B5833" s="120">
        <v>40</v>
      </c>
      <c r="C5833" s="120" t="s">
        <v>4019</v>
      </c>
      <c r="D5833" s="120" t="s">
        <v>910</v>
      </c>
      <c r="E5833" s="120">
        <v>8.5</v>
      </c>
      <c r="F5833" s="120" t="s">
        <v>9</v>
      </c>
      <c r="G5833" s="120" t="s">
        <v>4710</v>
      </c>
      <c r="H5833" s="121" t="s">
        <v>4711</v>
      </c>
      <c r="I5833" s="143" t="s">
        <v>4641</v>
      </c>
      <c r="J5833" s="184">
        <f>IF(F5833="USD", E5833, E5833 * IFERROR(VLOOKUP(F5833, EXCHANGE_RATE!A:B, 2, FALSE), "Currency not found"))</f>
        <v>8.5</v>
      </c>
      <c r="K5833" s="184">
        <f t="shared" si="521"/>
        <v>8.5</v>
      </c>
      <c r="L5833" s="184">
        <f>IF(C5833="MTS", B5833, B5833 * IFERROR(VLOOKUP(C5833, 'QTY_CONVERSIONS '!A:B, 2, FALSE), "Units not  found"))</f>
        <v>0.04</v>
      </c>
      <c r="M5833" s="185">
        <f t="shared" si="522"/>
        <v>340</v>
      </c>
      <c r="N5833" s="143" t="str">
        <f>IFERROR(VLOOKUP(D5833, Product_Category!A:B, 2, FALSE), "Uncategorized")</f>
        <v>MAGNESIUM STEARATE</v>
      </c>
      <c r="O5833" s="186">
        <f t="shared" si="524"/>
        <v>8500</v>
      </c>
      <c r="P5833" s="185">
        <f t="shared" si="523"/>
        <v>340</v>
      </c>
      <c r="Q5833" s="143">
        <v>2024</v>
      </c>
      <c r="R5833" s="143" t="str">
        <f>IFERROR(VLOOKUP(G5833,'SOURCE COMPANY'!A:B, 2, FALSE), "")</f>
        <v>CREST PVT LTD</v>
      </c>
      <c r="S5833" s="143" t="str">
        <f>IFERROR(VLOOKUP(H5833,'CUSTOMER NAME'!A:B, 2, FALSE), "")</f>
        <v>AUROVITAS PHARMA</v>
      </c>
    </row>
    <row r="5834" spans="1:19">
      <c r="A5834" s="119" t="s">
        <v>193</v>
      </c>
      <c r="B5834" s="120">
        <v>11500</v>
      </c>
      <c r="C5834" s="120" t="s">
        <v>4019</v>
      </c>
      <c r="D5834" s="120" t="s">
        <v>4652</v>
      </c>
      <c r="E5834" s="120">
        <v>2.2599999999999998</v>
      </c>
      <c r="F5834" s="120" t="s">
        <v>9</v>
      </c>
      <c r="G5834" s="120" t="s">
        <v>4712</v>
      </c>
      <c r="H5834" s="121" t="s">
        <v>4277</v>
      </c>
      <c r="I5834" s="143" t="s">
        <v>4641</v>
      </c>
      <c r="J5834" s="184">
        <f>IF(F5834="USD", E5834, E5834 * IFERROR(VLOOKUP(F5834, EXCHANGE_RATE!A:B, 2, FALSE), "Currency not found"))</f>
        <v>2.2599999999999998</v>
      </c>
      <c r="K5834" s="184">
        <f t="shared" si="521"/>
        <v>2.2599999999999998</v>
      </c>
      <c r="L5834" s="184">
        <f>IF(C5834="MTS", B5834, B5834 * IFERROR(VLOOKUP(C5834, 'QTY_CONVERSIONS '!A:B, 2, FALSE), "Units not  found"))</f>
        <v>11.5</v>
      </c>
      <c r="M5834" s="185">
        <f t="shared" si="522"/>
        <v>25989.999999999996</v>
      </c>
      <c r="N5834" s="143" t="str">
        <f>IFERROR(VLOOKUP(D5834, Product_Category!A:B, 2, FALSE), "Uncategorized")</f>
        <v>MCC</v>
      </c>
      <c r="O5834" s="186">
        <f t="shared" si="524"/>
        <v>2260</v>
      </c>
      <c r="P5834" s="185">
        <f t="shared" si="523"/>
        <v>25990</v>
      </c>
      <c r="Q5834" s="143">
        <v>2024</v>
      </c>
      <c r="R5834" s="143" t="str">
        <f>IFERROR(VLOOKUP(G5834,'SOURCE COMPANY'!A:B, 2, FALSE), "")</f>
        <v>CHEMFIELD</v>
      </c>
      <c r="S5834" s="143" t="str">
        <f>IFERROR(VLOOKUP(H5834,'CUSTOMER NAME'!A:B, 2, FALSE), "")</f>
        <v>TO THE ORDER OF</v>
      </c>
    </row>
    <row r="5835" spans="1:19">
      <c r="A5835" s="119" t="s">
        <v>193</v>
      </c>
      <c r="B5835" s="120">
        <v>11500</v>
      </c>
      <c r="C5835" s="120" t="s">
        <v>4019</v>
      </c>
      <c r="D5835" s="120" t="s">
        <v>4653</v>
      </c>
      <c r="E5835" s="120">
        <v>2.2599999999999998</v>
      </c>
      <c r="F5835" s="120" t="s">
        <v>9</v>
      </c>
      <c r="G5835" s="120" t="s">
        <v>4712</v>
      </c>
      <c r="H5835" s="121" t="s">
        <v>4277</v>
      </c>
      <c r="I5835" s="143" t="s">
        <v>4641</v>
      </c>
      <c r="J5835" s="184">
        <f>IF(F5835="USD", E5835, E5835 * IFERROR(VLOOKUP(F5835, EXCHANGE_RATE!A:B, 2, FALSE), "Currency not found"))</f>
        <v>2.2599999999999998</v>
      </c>
      <c r="K5835" s="184">
        <f t="shared" si="521"/>
        <v>2.2599999999999998</v>
      </c>
      <c r="L5835" s="184">
        <f>IF(C5835="MTS", B5835, B5835 * IFERROR(VLOOKUP(C5835, 'QTY_CONVERSIONS '!A:B, 2, FALSE), "Units not  found"))</f>
        <v>11.5</v>
      </c>
      <c r="M5835" s="185">
        <f t="shared" si="522"/>
        <v>25989.999999999996</v>
      </c>
      <c r="N5835" s="143" t="str">
        <f>IFERROR(VLOOKUP(D5835, Product_Category!A:B, 2, FALSE), "Uncategorized")</f>
        <v>MCC</v>
      </c>
      <c r="O5835" s="186">
        <f t="shared" si="524"/>
        <v>2260</v>
      </c>
      <c r="P5835" s="185">
        <f t="shared" si="523"/>
        <v>25990</v>
      </c>
      <c r="Q5835" s="143">
        <v>2024</v>
      </c>
      <c r="R5835" s="143" t="str">
        <f>IFERROR(VLOOKUP(G5835,'SOURCE COMPANY'!A:B, 2, FALSE), "")</f>
        <v>CHEMFIELD</v>
      </c>
      <c r="S5835" s="143" t="str">
        <f>IFERROR(VLOOKUP(H5835,'CUSTOMER NAME'!A:B, 2, FALSE), "")</f>
        <v>TO THE ORDER OF</v>
      </c>
    </row>
    <row r="5836" spans="1:19">
      <c r="A5836" s="122" t="s">
        <v>193</v>
      </c>
      <c r="B5836" s="123">
        <v>1000</v>
      </c>
      <c r="C5836" s="123" t="s">
        <v>4019</v>
      </c>
      <c r="D5836" s="123" t="s">
        <v>3852</v>
      </c>
      <c r="E5836" s="123">
        <v>11</v>
      </c>
      <c r="F5836" s="123" t="s">
        <v>9</v>
      </c>
      <c r="G5836" s="123" t="s">
        <v>4713</v>
      </c>
      <c r="H5836" s="124" t="s">
        <v>4277</v>
      </c>
      <c r="I5836" s="143" t="s">
        <v>4641</v>
      </c>
      <c r="J5836" s="184">
        <f>IF(F5836="USD", E5836, E5836 * IFERROR(VLOOKUP(F5836, EXCHANGE_RATE!A:B, 2, FALSE), "Currency not found"))</f>
        <v>11</v>
      </c>
      <c r="K5836" s="184">
        <f t="shared" si="521"/>
        <v>11</v>
      </c>
      <c r="L5836" s="184">
        <f>IF(C5836="MTS", B5836, B5836 * IFERROR(VLOOKUP(C5836, 'QTY_CONVERSIONS '!A:B, 2, FALSE), "Units not  found"))</f>
        <v>1</v>
      </c>
      <c r="M5836" s="185">
        <f t="shared" si="522"/>
        <v>11000</v>
      </c>
      <c r="N5836" s="143" t="str">
        <f>IFERROR(VLOOKUP(D5836, Product_Category!A:B, 2, FALSE), "Uncategorized")</f>
        <v>CMC</v>
      </c>
      <c r="O5836" s="186">
        <f t="shared" si="524"/>
        <v>11000</v>
      </c>
      <c r="P5836" s="185">
        <f t="shared" si="523"/>
        <v>11000</v>
      </c>
      <c r="Q5836" s="143">
        <v>2024</v>
      </c>
      <c r="R5836" s="143" t="str">
        <f>IFERROR(VLOOKUP(G5836,'SOURCE COMPANY'!A:B, 2, FALSE), "")</f>
        <v>Prachin Chemical</v>
      </c>
      <c r="S5836" s="143" t="str">
        <f>IFERROR(VLOOKUP(H5836,'CUSTOMER NAME'!A:B, 2, FALSE), "")</f>
        <v>TO THE ORDER OF</v>
      </c>
    </row>
    <row r="5837" spans="1:19">
      <c r="A5837" s="119" t="s">
        <v>841</v>
      </c>
      <c r="B5837" s="120">
        <v>10000</v>
      </c>
      <c r="C5837" s="120" t="s">
        <v>4019</v>
      </c>
      <c r="D5837" s="120" t="s">
        <v>3897</v>
      </c>
      <c r="E5837" s="120">
        <v>11.87</v>
      </c>
      <c r="F5837" s="120" t="s">
        <v>1718</v>
      </c>
      <c r="G5837" s="120" t="s">
        <v>4053</v>
      </c>
      <c r="H5837" s="121" t="s">
        <v>4714</v>
      </c>
      <c r="I5837" s="143" t="s">
        <v>4641</v>
      </c>
      <c r="J5837" s="184">
        <f>IF(F5837="USD", E5837, E5837 * IFERROR(VLOOKUP(F5837, EXCHANGE_RATE!A:B, 2, FALSE), "Currency not found"))</f>
        <v>12.700900000000001</v>
      </c>
      <c r="K5837" s="184">
        <f t="shared" si="521"/>
        <v>12.709999999999999</v>
      </c>
      <c r="L5837" s="184">
        <f>IF(C5837="MTS", B5837, B5837 * IFERROR(VLOOKUP(C5837, 'QTY_CONVERSIONS '!A:B, 2, FALSE), "Units not  found"))</f>
        <v>10</v>
      </c>
      <c r="M5837" s="185">
        <f t="shared" si="522"/>
        <v>127099.99999999999</v>
      </c>
      <c r="N5837" s="143" t="str">
        <f>IFERROR(VLOOKUP(D5837, Product_Category!A:B, 2, FALSE), "Uncategorized")</f>
        <v>CROSCARMELLOSE SODIUM</v>
      </c>
      <c r="O5837" s="186">
        <f t="shared" si="524"/>
        <v>12709.999999999998</v>
      </c>
      <c r="P5837" s="185">
        <f t="shared" si="523"/>
        <v>127099.99999999999</v>
      </c>
      <c r="Q5837" s="143">
        <v>2024</v>
      </c>
      <c r="R5837" s="143" t="str">
        <f>IFERROR(VLOOKUP(G5837,'SOURCE COMPANY'!A:B, 2, FALSE), "")</f>
        <v>JRS PHARMA</v>
      </c>
      <c r="S5837" s="143" t="str">
        <f>IFERROR(VLOOKUP(H5837,'CUSTOMER NAME'!A:B, 2, FALSE), "")</f>
        <v>HANDLER S.A.S</v>
      </c>
    </row>
    <row r="5838" spans="1:19">
      <c r="A5838" s="119" t="s">
        <v>841</v>
      </c>
      <c r="B5838" s="120">
        <v>2000</v>
      </c>
      <c r="C5838" s="120" t="s">
        <v>4019</v>
      </c>
      <c r="D5838" s="120" t="s">
        <v>4648</v>
      </c>
      <c r="E5838" s="120">
        <v>2.66</v>
      </c>
      <c r="F5838" s="120" t="s">
        <v>9</v>
      </c>
      <c r="G5838" s="120" t="s">
        <v>4053</v>
      </c>
      <c r="H5838" s="121" t="s">
        <v>4715</v>
      </c>
      <c r="I5838" s="143" t="s">
        <v>4641</v>
      </c>
      <c r="J5838" s="184">
        <f>IF(F5838="USD", E5838, E5838 * IFERROR(VLOOKUP(F5838, EXCHANGE_RATE!A:B, 2, FALSE), "Currency not found"))</f>
        <v>2.66</v>
      </c>
      <c r="K5838" s="184">
        <f t="shared" si="521"/>
        <v>2.66</v>
      </c>
      <c r="L5838" s="184">
        <f>IF(C5838="MTS", B5838, B5838 * IFERROR(VLOOKUP(C5838, 'QTY_CONVERSIONS '!A:B, 2, FALSE), "Units not  found"))</f>
        <v>2</v>
      </c>
      <c r="M5838" s="185">
        <f t="shared" si="522"/>
        <v>5320</v>
      </c>
      <c r="N5838" s="143" t="str">
        <f>IFERROR(VLOOKUP(D5838, Product_Category!A:B, 2, FALSE), "Uncategorized")</f>
        <v>MCC</v>
      </c>
      <c r="O5838" s="186">
        <f t="shared" si="524"/>
        <v>2660</v>
      </c>
      <c r="P5838" s="185">
        <f t="shared" si="523"/>
        <v>5320</v>
      </c>
      <c r="Q5838" s="143">
        <v>2024</v>
      </c>
      <c r="R5838" s="143" t="str">
        <f>IFERROR(VLOOKUP(G5838,'SOURCE COMPANY'!A:B, 2, FALSE), "")</f>
        <v>JRS PHARMA</v>
      </c>
      <c r="S5838" s="143" t="str">
        <f>IFERROR(VLOOKUP(H5838,'CUSTOMER NAME'!A:B, 2, FALSE), "")</f>
        <v>Merquimia</v>
      </c>
    </row>
    <row r="5839" spans="1:19">
      <c r="A5839" s="122" t="s">
        <v>841</v>
      </c>
      <c r="B5839" s="123">
        <v>8000</v>
      </c>
      <c r="C5839" s="123" t="s">
        <v>4019</v>
      </c>
      <c r="D5839" s="123" t="s">
        <v>4113</v>
      </c>
      <c r="E5839" s="123">
        <v>2.66</v>
      </c>
      <c r="F5839" s="123" t="s">
        <v>9</v>
      </c>
      <c r="G5839" s="123" t="s">
        <v>4053</v>
      </c>
      <c r="H5839" s="124" t="s">
        <v>4715</v>
      </c>
      <c r="I5839" s="143" t="s">
        <v>4641</v>
      </c>
      <c r="J5839" s="184">
        <f>IF(F5839="USD", E5839, E5839 * IFERROR(VLOOKUP(F5839, EXCHANGE_RATE!A:B, 2, FALSE), "Currency not found"))</f>
        <v>2.66</v>
      </c>
      <c r="K5839" s="184">
        <f t="shared" si="521"/>
        <v>2.66</v>
      </c>
      <c r="L5839" s="184">
        <f>IF(C5839="MTS", B5839, B5839 * IFERROR(VLOOKUP(C5839, 'QTY_CONVERSIONS '!A:B, 2, FALSE), "Units not  found"))</f>
        <v>8</v>
      </c>
      <c r="M5839" s="185">
        <f t="shared" si="522"/>
        <v>21280</v>
      </c>
      <c r="N5839" s="143" t="str">
        <f>IFERROR(VLOOKUP(D5839, Product_Category!A:B, 2, FALSE), "Uncategorized")</f>
        <v>MCC</v>
      </c>
      <c r="O5839" s="186">
        <f t="shared" si="524"/>
        <v>2660</v>
      </c>
      <c r="P5839" s="185">
        <f t="shared" si="523"/>
        <v>21280</v>
      </c>
      <c r="Q5839" s="143">
        <v>2024</v>
      </c>
      <c r="R5839" s="143" t="str">
        <f>IFERROR(VLOOKUP(G5839,'SOURCE COMPANY'!A:B, 2, FALSE), "")</f>
        <v>JRS PHARMA</v>
      </c>
      <c r="S5839" s="143" t="str">
        <f>IFERROR(VLOOKUP(H5839,'CUSTOMER NAME'!A:B, 2, FALSE), "")</f>
        <v>Merquimia</v>
      </c>
    </row>
    <row r="5840" spans="1:19">
      <c r="A5840" s="128" t="s">
        <v>843</v>
      </c>
      <c r="B5840" s="129">
        <v>500</v>
      </c>
      <c r="C5840" s="129" t="s">
        <v>4019</v>
      </c>
      <c r="D5840" s="129" t="s">
        <v>44</v>
      </c>
      <c r="E5840" s="129">
        <v>3.38</v>
      </c>
      <c r="F5840" s="129" t="s">
        <v>9</v>
      </c>
      <c r="G5840" s="129" t="s">
        <v>4716</v>
      </c>
      <c r="H5840" s="130" t="s">
        <v>4277</v>
      </c>
      <c r="I5840" s="143" t="s">
        <v>4641</v>
      </c>
      <c r="J5840" s="184">
        <f>IF(F5840="USD", E5840, E5840 * IFERROR(VLOOKUP(F5840, EXCHANGE_RATE!A:B, 2, FALSE), "Currency not found"))</f>
        <v>3.38</v>
      </c>
      <c r="K5840" s="184">
        <f t="shared" si="521"/>
        <v>3.38</v>
      </c>
      <c r="L5840" s="184">
        <f>IF(C5840="MTS", B5840, B5840 * IFERROR(VLOOKUP(C5840, 'QTY_CONVERSIONS '!A:B, 2, FALSE), "Units not  found"))</f>
        <v>0.5</v>
      </c>
      <c r="M5840" s="185">
        <f t="shared" si="522"/>
        <v>1690</v>
      </c>
      <c r="N5840" s="143" t="str">
        <f>IFERROR(VLOOKUP(D5840, Product_Category!A:B, 2, FALSE), "Uncategorized")</f>
        <v>CMC</v>
      </c>
      <c r="O5840" s="186">
        <f t="shared" si="524"/>
        <v>3380</v>
      </c>
      <c r="P5840" s="185">
        <f t="shared" si="523"/>
        <v>1690</v>
      </c>
      <c r="Q5840" s="143">
        <v>2024</v>
      </c>
      <c r="R5840" s="143" t="str">
        <f>IFERROR(VLOOKUP(G5840,'SOURCE COMPANY'!A:B, 2, FALSE), "")</f>
        <v>DOSCH PHARMA</v>
      </c>
      <c r="S5840" s="143" t="str">
        <f>IFERROR(VLOOKUP(H5840,'CUSTOMER NAME'!A:B, 2, FALSE), "")</f>
        <v>TO THE ORDER OF</v>
      </c>
    </row>
    <row r="5841" spans="1:19">
      <c r="A5841" s="119" t="s">
        <v>850</v>
      </c>
      <c r="B5841" s="120">
        <v>1</v>
      </c>
      <c r="C5841" s="120" t="s">
        <v>4019</v>
      </c>
      <c r="D5841" s="120" t="s">
        <v>798</v>
      </c>
      <c r="E5841" s="120">
        <v>12.55</v>
      </c>
      <c r="F5841" s="120" t="s">
        <v>1718</v>
      </c>
      <c r="G5841" s="120" t="s">
        <v>4427</v>
      </c>
      <c r="H5841" s="121" t="s">
        <v>4717</v>
      </c>
      <c r="I5841" s="143" t="s">
        <v>4641</v>
      </c>
      <c r="J5841" s="184">
        <f>IF(F5841="USD", E5841, E5841 * IFERROR(VLOOKUP(F5841, EXCHANGE_RATE!A:B, 2, FALSE), "Currency not found"))</f>
        <v>13.428500000000001</v>
      </c>
      <c r="K5841" s="184">
        <f t="shared" si="521"/>
        <v>13.43</v>
      </c>
      <c r="L5841" s="184">
        <f>IF(C5841="MTS", B5841, B5841 * IFERROR(VLOOKUP(C5841, 'QTY_CONVERSIONS '!A:B, 2, FALSE), "Units not  found"))</f>
        <v>1E-3</v>
      </c>
      <c r="M5841" s="185">
        <f t="shared" si="522"/>
        <v>13.43</v>
      </c>
      <c r="N5841" s="143" t="str">
        <f>IFERROR(VLOOKUP(D5841, Product_Category!A:B, 2, FALSE), "Uncategorized")</f>
        <v>CMC</v>
      </c>
      <c r="O5841" s="186">
        <f t="shared" si="524"/>
        <v>13430</v>
      </c>
      <c r="P5841" s="185">
        <f t="shared" si="523"/>
        <v>13.43</v>
      </c>
      <c r="Q5841" s="143">
        <v>2024</v>
      </c>
      <c r="R5841" s="143" t="str">
        <f>IFERROR(VLOOKUP(G5841,'SOURCE COMPANY'!A:B, 2, FALSE), "")</f>
        <v>HIMEDIA LABS</v>
      </c>
      <c r="S5841" s="143" t="str">
        <f>IFERROR(VLOOKUP(H5841,'CUSTOMER NAME'!A:B, 2, FALSE), "")</f>
        <v>Cadersky Envitek</v>
      </c>
    </row>
    <row r="5842" spans="1:19">
      <c r="A5842" s="122" t="s">
        <v>850</v>
      </c>
      <c r="B5842" s="123">
        <v>2</v>
      </c>
      <c r="C5842" s="123" t="s">
        <v>4019</v>
      </c>
      <c r="D5842" s="123" t="s">
        <v>798</v>
      </c>
      <c r="E5842" s="123">
        <v>12.81</v>
      </c>
      <c r="F5842" s="123" t="s">
        <v>1718</v>
      </c>
      <c r="G5842" s="123" t="s">
        <v>4427</v>
      </c>
      <c r="H5842" s="124" t="s">
        <v>4717</v>
      </c>
      <c r="I5842" s="143" t="s">
        <v>4641</v>
      </c>
      <c r="J5842" s="184">
        <f>IF(F5842="USD", E5842, E5842 * IFERROR(VLOOKUP(F5842, EXCHANGE_RATE!A:B, 2, FALSE), "Currency not found"))</f>
        <v>13.706700000000001</v>
      </c>
      <c r="K5842" s="184">
        <f t="shared" si="521"/>
        <v>13.709999999999999</v>
      </c>
      <c r="L5842" s="184">
        <f>IF(C5842="MTS", B5842, B5842 * IFERROR(VLOOKUP(C5842, 'QTY_CONVERSIONS '!A:B, 2, FALSE), "Units not  found"))</f>
        <v>2E-3</v>
      </c>
      <c r="M5842" s="185">
        <f t="shared" si="522"/>
        <v>27.419999999999998</v>
      </c>
      <c r="N5842" s="143" t="str">
        <f>IFERROR(VLOOKUP(D5842, Product_Category!A:B, 2, FALSE), "Uncategorized")</f>
        <v>CMC</v>
      </c>
      <c r="O5842" s="186">
        <f t="shared" si="524"/>
        <v>13709.999999999998</v>
      </c>
      <c r="P5842" s="185">
        <f t="shared" si="523"/>
        <v>27.419999999999998</v>
      </c>
      <c r="Q5842" s="143">
        <v>2024</v>
      </c>
      <c r="R5842" s="143" t="str">
        <f>IFERROR(VLOOKUP(G5842,'SOURCE COMPANY'!A:B, 2, FALSE), "")</f>
        <v>HIMEDIA LABS</v>
      </c>
      <c r="S5842" s="143" t="str">
        <f>IFERROR(VLOOKUP(H5842,'CUSTOMER NAME'!A:B, 2, FALSE), "")</f>
        <v>Cadersky Envitek</v>
      </c>
    </row>
    <row r="5843" spans="1:19">
      <c r="A5843" s="119" t="s">
        <v>3092</v>
      </c>
      <c r="B5843" s="120">
        <v>3700</v>
      </c>
      <c r="C5843" s="120" t="s">
        <v>4019</v>
      </c>
      <c r="D5843" s="120" t="s">
        <v>266</v>
      </c>
      <c r="E5843" s="120">
        <v>2.2000000000000002</v>
      </c>
      <c r="F5843" s="120" t="s">
        <v>9</v>
      </c>
      <c r="G5843" s="120" t="s">
        <v>4276</v>
      </c>
      <c r="H5843" s="121" t="s">
        <v>4277</v>
      </c>
      <c r="I5843" s="143" t="s">
        <v>4641</v>
      </c>
      <c r="J5843" s="184">
        <f>IF(F5843="USD", E5843, E5843 * IFERROR(VLOOKUP(F5843, EXCHANGE_RATE!A:B, 2, FALSE), "Currency not found"))</f>
        <v>2.2000000000000002</v>
      </c>
      <c r="K5843" s="184">
        <f t="shared" si="521"/>
        <v>2.2000000000000002</v>
      </c>
      <c r="L5843" s="184">
        <f>IF(C5843="MTS", B5843, B5843 * IFERROR(VLOOKUP(C5843, 'QTY_CONVERSIONS '!A:B, 2, FALSE), "Units not  found"))</f>
        <v>3.7</v>
      </c>
      <c r="M5843" s="185">
        <f t="shared" si="522"/>
        <v>8140.0000000000009</v>
      </c>
      <c r="N5843" s="143" t="str">
        <f>IFERROR(VLOOKUP(D5843, Product_Category!A:B, 2, FALSE), "Uncategorized")</f>
        <v>MCC</v>
      </c>
      <c r="O5843" s="186">
        <f t="shared" si="524"/>
        <v>2200</v>
      </c>
      <c r="P5843" s="185">
        <f t="shared" si="523"/>
        <v>8140</v>
      </c>
      <c r="Q5843" s="143">
        <v>2024</v>
      </c>
      <c r="R5843" s="143" t="str">
        <f>IFERROR(VLOOKUP(G5843,'SOURCE COMPANY'!A:B, 2, FALSE), "")</f>
        <v>GEMINI EXPORTS</v>
      </c>
      <c r="S5843" s="143" t="str">
        <f>IFERROR(VLOOKUP(H5843,'CUSTOMER NAME'!A:B, 2, FALSE), "")</f>
        <v>TO THE ORDER OF</v>
      </c>
    </row>
    <row r="5844" spans="1:19">
      <c r="A5844" s="122" t="s">
        <v>3092</v>
      </c>
      <c r="B5844" s="123">
        <v>900</v>
      </c>
      <c r="C5844" s="123" t="s">
        <v>4019</v>
      </c>
      <c r="D5844" s="123" t="s">
        <v>266</v>
      </c>
      <c r="E5844" s="123">
        <v>2.7</v>
      </c>
      <c r="F5844" s="123" t="s">
        <v>9</v>
      </c>
      <c r="G5844" s="123" t="s">
        <v>4276</v>
      </c>
      <c r="H5844" s="124" t="s">
        <v>4277</v>
      </c>
      <c r="I5844" s="143" t="s">
        <v>4641</v>
      </c>
      <c r="J5844" s="184">
        <f>IF(F5844="USD", E5844, E5844 * IFERROR(VLOOKUP(F5844, EXCHANGE_RATE!A:B, 2, FALSE), "Currency not found"))</f>
        <v>2.7</v>
      </c>
      <c r="K5844" s="184">
        <f t="shared" si="521"/>
        <v>2.7</v>
      </c>
      <c r="L5844" s="184">
        <f>IF(C5844="MTS", B5844, B5844 * IFERROR(VLOOKUP(C5844, 'QTY_CONVERSIONS '!A:B, 2, FALSE), "Units not  found"))</f>
        <v>0.9</v>
      </c>
      <c r="M5844" s="185">
        <f t="shared" si="522"/>
        <v>2430</v>
      </c>
      <c r="N5844" s="143" t="str">
        <f>IFERROR(VLOOKUP(D5844, Product_Category!A:B, 2, FALSE), "Uncategorized")</f>
        <v>MCC</v>
      </c>
      <c r="O5844" s="186">
        <f t="shared" si="524"/>
        <v>2700</v>
      </c>
      <c r="P5844" s="185">
        <f t="shared" si="523"/>
        <v>2430</v>
      </c>
      <c r="Q5844" s="143">
        <v>2024</v>
      </c>
      <c r="R5844" s="143" t="str">
        <f>IFERROR(VLOOKUP(G5844,'SOURCE COMPANY'!A:B, 2, FALSE), "")</f>
        <v>GEMINI EXPORTS</v>
      </c>
      <c r="S5844" s="143" t="str">
        <f>IFERROR(VLOOKUP(H5844,'CUSTOMER NAME'!A:B, 2, FALSE), "")</f>
        <v>TO THE ORDER OF</v>
      </c>
    </row>
    <row r="5845" spans="1:19">
      <c r="A5845" s="119" t="s">
        <v>860</v>
      </c>
      <c r="B5845" s="120">
        <v>300</v>
      </c>
      <c r="C5845" s="120" t="s">
        <v>4019</v>
      </c>
      <c r="D5845" s="120" t="s">
        <v>4110</v>
      </c>
      <c r="E5845" s="120">
        <v>1.9</v>
      </c>
      <c r="F5845" s="120" t="s">
        <v>9</v>
      </c>
      <c r="G5845" s="120" t="s">
        <v>4718</v>
      </c>
      <c r="H5845" s="121" t="s">
        <v>4719</v>
      </c>
      <c r="I5845" s="143" t="s">
        <v>4641</v>
      </c>
      <c r="J5845" s="184">
        <f>IF(F5845="USD", E5845, E5845 * IFERROR(VLOOKUP(F5845, EXCHANGE_RATE!A:B, 2, FALSE), "Currency not found"))</f>
        <v>1.9</v>
      </c>
      <c r="K5845" s="184">
        <f t="shared" si="521"/>
        <v>1.9</v>
      </c>
      <c r="L5845" s="184">
        <f>IF(C5845="MTS", B5845, B5845 * IFERROR(VLOOKUP(C5845, 'QTY_CONVERSIONS '!A:B, 2, FALSE), "Units not  found"))</f>
        <v>0.3</v>
      </c>
      <c r="M5845" s="185">
        <f t="shared" si="522"/>
        <v>570</v>
      </c>
      <c r="N5845" s="143" t="str">
        <f>IFERROR(VLOOKUP(D5845, Product_Category!A:B, 2, FALSE), "Uncategorized")</f>
        <v>MCC</v>
      </c>
      <c r="O5845" s="186">
        <f t="shared" si="524"/>
        <v>1900</v>
      </c>
      <c r="P5845" s="185">
        <f t="shared" si="523"/>
        <v>570</v>
      </c>
      <c r="Q5845" s="143">
        <v>2024</v>
      </c>
      <c r="R5845" s="143" t="str">
        <f>IFERROR(VLOOKUP(G5845,'SOURCE COMPANY'!A:B, 2, FALSE), "")</f>
        <v>Swapnroop Drugs &amp; Pharma</v>
      </c>
      <c r="S5845" s="143" t="str">
        <f>IFERROR(VLOOKUP(H5845,'CUSTOMER NAME'!A:B, 2, FALSE), "")</f>
        <v>Core Polymer</v>
      </c>
    </row>
    <row r="5846" spans="1:19">
      <c r="A5846" s="122" t="s">
        <v>860</v>
      </c>
      <c r="B5846" s="123">
        <v>1150</v>
      </c>
      <c r="C5846" s="123" t="s">
        <v>4019</v>
      </c>
      <c r="D5846" s="123" t="s">
        <v>798</v>
      </c>
      <c r="E5846" s="123">
        <v>5.46</v>
      </c>
      <c r="F5846" s="123" t="s">
        <v>9</v>
      </c>
      <c r="G5846" s="123" t="s">
        <v>4720</v>
      </c>
      <c r="H5846" s="124" t="s">
        <v>4569</v>
      </c>
      <c r="I5846" s="143" t="s">
        <v>4641</v>
      </c>
      <c r="J5846" s="184">
        <f>IF(F5846="USD", E5846, E5846 * IFERROR(VLOOKUP(F5846, EXCHANGE_RATE!A:B, 2, FALSE), "Currency not found"))</f>
        <v>5.46</v>
      </c>
      <c r="K5846" s="184">
        <f t="shared" si="521"/>
        <v>5.46</v>
      </c>
      <c r="L5846" s="184">
        <f>IF(C5846="MTS", B5846, B5846 * IFERROR(VLOOKUP(C5846, 'QTY_CONVERSIONS '!A:B, 2, FALSE), "Units not  found"))</f>
        <v>1.1500000000000001</v>
      </c>
      <c r="M5846" s="185">
        <f t="shared" si="522"/>
        <v>6279</v>
      </c>
      <c r="N5846" s="143" t="str">
        <f>IFERROR(VLOOKUP(D5846, Product_Category!A:B, 2, FALSE), "Uncategorized")</f>
        <v>CMC</v>
      </c>
      <c r="O5846" s="186">
        <f t="shared" si="524"/>
        <v>5460</v>
      </c>
      <c r="P5846" s="185">
        <f t="shared" si="523"/>
        <v>6279.0000000000009</v>
      </c>
      <c r="Q5846" s="143">
        <v>2024</v>
      </c>
      <c r="R5846" s="143" t="str">
        <f>IFERROR(VLOOKUP(G5846,'SOURCE COMPANY'!A:B, 2, FALSE), "")</f>
        <v>N.G. Electro Products</v>
      </c>
      <c r="S5846" s="143" t="str">
        <f>IFERROR(VLOOKUP(H5846,'CUSTOMER NAME'!A:B, 2, FALSE), "")</f>
        <v>DABUR INTERNATIONAL</v>
      </c>
    </row>
    <row r="5847" spans="1:19">
      <c r="A5847" s="125" t="s">
        <v>860</v>
      </c>
      <c r="B5847" s="126">
        <v>30</v>
      </c>
      <c r="C5847" s="126" t="s">
        <v>4019</v>
      </c>
      <c r="D5847" s="126" t="s">
        <v>266</v>
      </c>
      <c r="E5847" s="126">
        <v>0.23</v>
      </c>
      <c r="F5847" s="126" t="s">
        <v>9</v>
      </c>
      <c r="G5847" s="126" t="s">
        <v>4721</v>
      </c>
      <c r="H5847" s="127" t="s">
        <v>4314</v>
      </c>
      <c r="I5847" s="143" t="s">
        <v>4641</v>
      </c>
      <c r="J5847" s="184">
        <f>IF(F5847="USD", E5847, E5847 * IFERROR(VLOOKUP(F5847, EXCHANGE_RATE!A:B, 2, FALSE), "Currency not found"))</f>
        <v>0.23</v>
      </c>
      <c r="K5847" s="184">
        <f t="shared" si="521"/>
        <v>0.23</v>
      </c>
      <c r="L5847" s="184">
        <f>IF(C5847="MTS", B5847, B5847 * IFERROR(VLOOKUP(C5847, 'QTY_CONVERSIONS '!A:B, 2, FALSE), "Units not  found"))</f>
        <v>0.03</v>
      </c>
      <c r="M5847" s="185">
        <f t="shared" si="522"/>
        <v>6.9</v>
      </c>
      <c r="N5847" s="143" t="str">
        <f>IFERROR(VLOOKUP(D5847, Product_Category!A:B, 2, FALSE), "Uncategorized")</f>
        <v>MCC</v>
      </c>
      <c r="O5847" s="186">
        <f t="shared" si="524"/>
        <v>230</v>
      </c>
      <c r="P5847" s="185">
        <f t="shared" si="523"/>
        <v>6.8999999999999995</v>
      </c>
      <c r="Q5847" s="143">
        <v>2024</v>
      </c>
      <c r="R5847" s="143" t="str">
        <f>IFERROR(VLOOKUP(G5847,'SOURCE COMPANY'!A:B, 2, FALSE), "")</f>
        <v>Novumgen Pvt Ltd</v>
      </c>
      <c r="S5847" s="143" t="str">
        <f>IFERROR(VLOOKUP(H5847,'CUSTOMER NAME'!A:B, 2, FALSE), "")</f>
        <v>Eva Pharma</v>
      </c>
    </row>
    <row r="5848" spans="1:19">
      <c r="A5848" s="119" t="s">
        <v>860</v>
      </c>
      <c r="B5848" s="120">
        <v>87500</v>
      </c>
      <c r="C5848" s="120" t="s">
        <v>4019</v>
      </c>
      <c r="D5848" s="120" t="s">
        <v>3897</v>
      </c>
      <c r="E5848" s="120">
        <v>4.03</v>
      </c>
      <c r="F5848" s="120" t="s">
        <v>9</v>
      </c>
      <c r="G5848" s="120" t="s">
        <v>4722</v>
      </c>
      <c r="H5848" s="121" t="s">
        <v>4723</v>
      </c>
      <c r="I5848" s="143" t="s">
        <v>4641</v>
      </c>
      <c r="J5848" s="184">
        <f>IF(F5848="USD", E5848, E5848 * IFERROR(VLOOKUP(F5848, EXCHANGE_RATE!A:B, 2, FALSE), "Currency not found"))</f>
        <v>4.03</v>
      </c>
      <c r="K5848" s="184">
        <f t="shared" si="521"/>
        <v>4.03</v>
      </c>
      <c r="L5848" s="184">
        <f>IF(C5848="MTS", B5848, B5848 * IFERROR(VLOOKUP(C5848, 'QTY_CONVERSIONS '!A:B, 2, FALSE), "Units not  found"))</f>
        <v>87.5</v>
      </c>
      <c r="M5848" s="185">
        <f t="shared" si="522"/>
        <v>352625</v>
      </c>
      <c r="N5848" s="143" t="str">
        <f>IFERROR(VLOOKUP(D5848, Product_Category!A:B, 2, FALSE), "Uncategorized")</f>
        <v>CROSCARMELLOSE SODIUM</v>
      </c>
      <c r="O5848" s="186">
        <f t="shared" si="524"/>
        <v>4030.0000000000005</v>
      </c>
      <c r="P5848" s="185">
        <f t="shared" si="523"/>
        <v>352625.00000000006</v>
      </c>
      <c r="Q5848" s="143">
        <v>2024</v>
      </c>
      <c r="R5848" s="143" t="str">
        <f>IFERROR(VLOOKUP(G5848,'SOURCE COMPANY'!A:B, 2, FALSE), "")</f>
        <v>Amit Hydeocolloids</v>
      </c>
      <c r="S5848" s="143" t="str">
        <f>IFERROR(VLOOKUP(H5848,'CUSTOMER NAME'!A:B, 2, FALSE), "")</f>
        <v>Klock for trading &amp; Distributing</v>
      </c>
    </row>
    <row r="5849" spans="1:19">
      <c r="A5849" s="119" t="s">
        <v>860</v>
      </c>
      <c r="B5849" s="120">
        <v>5000</v>
      </c>
      <c r="C5849" s="120" t="s">
        <v>4019</v>
      </c>
      <c r="D5849" s="120" t="s">
        <v>910</v>
      </c>
      <c r="E5849" s="120">
        <v>2.25</v>
      </c>
      <c r="F5849" s="120" t="s">
        <v>9</v>
      </c>
      <c r="G5849" s="120" t="s">
        <v>4355</v>
      </c>
      <c r="H5849" s="121" t="s">
        <v>4277</v>
      </c>
      <c r="I5849" s="143" t="s">
        <v>4641</v>
      </c>
      <c r="J5849" s="184">
        <f>IF(F5849="USD", E5849, E5849 * IFERROR(VLOOKUP(F5849, EXCHANGE_RATE!A:B, 2, FALSE), "Currency not found"))</f>
        <v>2.25</v>
      </c>
      <c r="K5849" s="184">
        <f t="shared" si="521"/>
        <v>2.25</v>
      </c>
      <c r="L5849" s="184">
        <f>IF(C5849="MTS", B5849, B5849 * IFERROR(VLOOKUP(C5849, 'QTY_CONVERSIONS '!A:B, 2, FALSE), "Units not  found"))</f>
        <v>5</v>
      </c>
      <c r="M5849" s="185">
        <f t="shared" si="522"/>
        <v>11250</v>
      </c>
      <c r="N5849" s="143" t="str">
        <f>IFERROR(VLOOKUP(D5849, Product_Category!A:B, 2, FALSE), "Uncategorized")</f>
        <v>MAGNESIUM STEARATE</v>
      </c>
      <c r="O5849" s="186">
        <f t="shared" si="524"/>
        <v>2250</v>
      </c>
      <c r="P5849" s="185">
        <f t="shared" si="523"/>
        <v>11250</v>
      </c>
      <c r="Q5849" s="143">
        <v>2024</v>
      </c>
      <c r="R5849" s="143" t="str">
        <f>IFERROR(VLOOKUP(G5849,'SOURCE COMPANY'!A:B, 2, FALSE), "")</f>
        <v>PATEL CHEM</v>
      </c>
      <c r="S5849" s="143" t="str">
        <f>IFERROR(VLOOKUP(H5849,'CUSTOMER NAME'!A:B, 2, FALSE), "")</f>
        <v>TO THE ORDER OF</v>
      </c>
    </row>
    <row r="5850" spans="1:19">
      <c r="A5850" s="119" t="s">
        <v>860</v>
      </c>
      <c r="B5850" s="120">
        <v>2000</v>
      </c>
      <c r="C5850" s="120" t="s">
        <v>4019</v>
      </c>
      <c r="D5850" s="120" t="s">
        <v>910</v>
      </c>
      <c r="E5850" s="120">
        <v>2.25</v>
      </c>
      <c r="F5850" s="120" t="s">
        <v>9</v>
      </c>
      <c r="G5850" s="120" t="s">
        <v>4355</v>
      </c>
      <c r="H5850" s="121" t="s">
        <v>4277</v>
      </c>
      <c r="I5850" s="143" t="s">
        <v>4641</v>
      </c>
      <c r="J5850" s="184">
        <f>IF(F5850="USD", E5850, E5850 * IFERROR(VLOOKUP(F5850, EXCHANGE_RATE!A:B, 2, FALSE), "Currency not found"))</f>
        <v>2.25</v>
      </c>
      <c r="K5850" s="184">
        <f t="shared" si="521"/>
        <v>2.25</v>
      </c>
      <c r="L5850" s="184">
        <f>IF(C5850="MTS", B5850, B5850 * IFERROR(VLOOKUP(C5850, 'QTY_CONVERSIONS '!A:B, 2, FALSE), "Units not  found"))</f>
        <v>2</v>
      </c>
      <c r="M5850" s="185">
        <f t="shared" si="522"/>
        <v>4500</v>
      </c>
      <c r="N5850" s="143" t="str">
        <f>IFERROR(VLOOKUP(D5850, Product_Category!A:B, 2, FALSE), "Uncategorized")</f>
        <v>MAGNESIUM STEARATE</v>
      </c>
      <c r="O5850" s="186">
        <f t="shared" si="524"/>
        <v>2250</v>
      </c>
      <c r="P5850" s="185">
        <f t="shared" si="523"/>
        <v>4500</v>
      </c>
      <c r="Q5850" s="143">
        <v>2024</v>
      </c>
      <c r="R5850" s="143" t="str">
        <f>IFERROR(VLOOKUP(G5850,'SOURCE COMPANY'!A:B, 2, FALSE), "")</f>
        <v>PATEL CHEM</v>
      </c>
      <c r="S5850" s="143" t="str">
        <f>IFERROR(VLOOKUP(H5850,'CUSTOMER NAME'!A:B, 2, FALSE), "")</f>
        <v>TO THE ORDER OF</v>
      </c>
    </row>
    <row r="5851" spans="1:19">
      <c r="A5851" s="119" t="s">
        <v>860</v>
      </c>
      <c r="B5851" s="120">
        <v>1500</v>
      </c>
      <c r="C5851" s="120" t="s">
        <v>4019</v>
      </c>
      <c r="D5851" s="120" t="s">
        <v>910</v>
      </c>
      <c r="E5851" s="120">
        <v>2.2000000000000002</v>
      </c>
      <c r="F5851" s="120" t="s">
        <v>9</v>
      </c>
      <c r="G5851" s="120" t="s">
        <v>4355</v>
      </c>
      <c r="H5851" s="121" t="s">
        <v>4277</v>
      </c>
      <c r="I5851" s="143" t="s">
        <v>4641</v>
      </c>
      <c r="J5851" s="184">
        <f>IF(F5851="USD", E5851, E5851 * IFERROR(VLOOKUP(F5851, EXCHANGE_RATE!A:B, 2, FALSE), "Currency not found"))</f>
        <v>2.2000000000000002</v>
      </c>
      <c r="K5851" s="184">
        <f t="shared" si="521"/>
        <v>2.2000000000000002</v>
      </c>
      <c r="L5851" s="184">
        <f>IF(C5851="MTS", B5851, B5851 * IFERROR(VLOOKUP(C5851, 'QTY_CONVERSIONS '!A:B, 2, FALSE), "Units not  found"))</f>
        <v>1.5</v>
      </c>
      <c r="M5851" s="185">
        <f t="shared" si="522"/>
        <v>3300.0000000000005</v>
      </c>
      <c r="N5851" s="143" t="str">
        <f>IFERROR(VLOOKUP(D5851, Product_Category!A:B, 2, FALSE), "Uncategorized")</f>
        <v>MAGNESIUM STEARATE</v>
      </c>
      <c r="O5851" s="186">
        <f t="shared" si="524"/>
        <v>2200</v>
      </c>
      <c r="P5851" s="185">
        <f t="shared" si="523"/>
        <v>3300</v>
      </c>
      <c r="Q5851" s="143">
        <v>2024</v>
      </c>
      <c r="R5851" s="143" t="str">
        <f>IFERROR(VLOOKUP(G5851,'SOURCE COMPANY'!A:B, 2, FALSE), "")</f>
        <v>PATEL CHEM</v>
      </c>
      <c r="S5851" s="143" t="str">
        <f>IFERROR(VLOOKUP(H5851,'CUSTOMER NAME'!A:B, 2, FALSE), "")</f>
        <v>TO THE ORDER OF</v>
      </c>
    </row>
    <row r="5852" spans="1:19">
      <c r="A5852" s="119" t="s">
        <v>860</v>
      </c>
      <c r="B5852" s="120">
        <v>4000</v>
      </c>
      <c r="C5852" s="120" t="s">
        <v>4019</v>
      </c>
      <c r="D5852" s="120" t="s">
        <v>798</v>
      </c>
      <c r="E5852" s="120">
        <v>3.85</v>
      </c>
      <c r="F5852" s="120" t="s">
        <v>9</v>
      </c>
      <c r="G5852" s="120" t="s">
        <v>4355</v>
      </c>
      <c r="H5852" s="121" t="s">
        <v>4277</v>
      </c>
      <c r="I5852" s="143" t="s">
        <v>4641</v>
      </c>
      <c r="J5852" s="184">
        <f>IF(F5852="USD", E5852, E5852 * IFERROR(VLOOKUP(F5852, EXCHANGE_RATE!A:B, 2, FALSE), "Currency not found"))</f>
        <v>3.85</v>
      </c>
      <c r="K5852" s="184">
        <f t="shared" si="521"/>
        <v>3.85</v>
      </c>
      <c r="L5852" s="184">
        <f>IF(C5852="MTS", B5852, B5852 * IFERROR(VLOOKUP(C5852, 'QTY_CONVERSIONS '!A:B, 2, FALSE), "Units not  found"))</f>
        <v>4</v>
      </c>
      <c r="M5852" s="185">
        <f t="shared" si="522"/>
        <v>15400</v>
      </c>
      <c r="N5852" s="143" t="str">
        <f>IFERROR(VLOOKUP(D5852, Product_Category!A:B, 2, FALSE), "Uncategorized")</f>
        <v>CMC</v>
      </c>
      <c r="O5852" s="186">
        <f t="shared" si="524"/>
        <v>3850</v>
      </c>
      <c r="P5852" s="185">
        <f t="shared" si="523"/>
        <v>15400</v>
      </c>
      <c r="Q5852" s="143">
        <v>2024</v>
      </c>
      <c r="R5852" s="143" t="str">
        <f>IFERROR(VLOOKUP(G5852,'SOURCE COMPANY'!A:B, 2, FALSE), "")</f>
        <v>PATEL CHEM</v>
      </c>
      <c r="S5852" s="143" t="str">
        <f>IFERROR(VLOOKUP(H5852,'CUSTOMER NAME'!A:B, 2, FALSE), "")</f>
        <v>TO THE ORDER OF</v>
      </c>
    </row>
    <row r="5853" spans="1:19">
      <c r="A5853" s="119" t="s">
        <v>860</v>
      </c>
      <c r="B5853" s="120">
        <v>3500</v>
      </c>
      <c r="C5853" s="120" t="s">
        <v>4019</v>
      </c>
      <c r="D5853" s="120" t="s">
        <v>4128</v>
      </c>
      <c r="E5853" s="120">
        <v>2</v>
      </c>
      <c r="F5853" s="120" t="s">
        <v>9</v>
      </c>
      <c r="G5853" s="120" t="s">
        <v>4355</v>
      </c>
      <c r="H5853" s="121" t="s">
        <v>4277</v>
      </c>
      <c r="I5853" s="143" t="s">
        <v>4641</v>
      </c>
      <c r="J5853" s="184">
        <f>IF(F5853="USD", E5853, E5853 * IFERROR(VLOOKUP(F5853, EXCHANGE_RATE!A:B, 2, FALSE), "Currency not found"))</f>
        <v>2</v>
      </c>
      <c r="K5853" s="184">
        <f t="shared" si="521"/>
        <v>2</v>
      </c>
      <c r="L5853" s="184">
        <f>IF(C5853="MTS", B5853, B5853 * IFERROR(VLOOKUP(C5853, 'QTY_CONVERSIONS '!A:B, 2, FALSE), "Units not  found"))</f>
        <v>3.5</v>
      </c>
      <c r="M5853" s="185">
        <f t="shared" si="522"/>
        <v>7000</v>
      </c>
      <c r="N5853" s="143" t="str">
        <f>IFERROR(VLOOKUP(D5853, Product_Category!A:B, 2, FALSE), "Uncategorized")</f>
        <v>MCC</v>
      </c>
      <c r="O5853" s="186">
        <f t="shared" si="524"/>
        <v>2000</v>
      </c>
      <c r="P5853" s="185">
        <f t="shared" si="523"/>
        <v>7000</v>
      </c>
      <c r="Q5853" s="143">
        <v>2024</v>
      </c>
      <c r="R5853" s="143" t="str">
        <f>IFERROR(VLOOKUP(G5853,'SOURCE COMPANY'!A:B, 2, FALSE), "")</f>
        <v>PATEL CHEM</v>
      </c>
      <c r="S5853" s="143" t="str">
        <f>IFERROR(VLOOKUP(H5853,'CUSTOMER NAME'!A:B, 2, FALSE), "")</f>
        <v>TO THE ORDER OF</v>
      </c>
    </row>
    <row r="5854" spans="1:19">
      <c r="A5854" s="119" t="s">
        <v>860</v>
      </c>
      <c r="B5854" s="120">
        <v>5000</v>
      </c>
      <c r="C5854" s="120" t="s">
        <v>4019</v>
      </c>
      <c r="D5854" s="120" t="s">
        <v>4127</v>
      </c>
      <c r="E5854" s="120">
        <v>1.9</v>
      </c>
      <c r="F5854" s="120" t="s">
        <v>9</v>
      </c>
      <c r="G5854" s="120" t="s">
        <v>4355</v>
      </c>
      <c r="H5854" s="121" t="s">
        <v>4277</v>
      </c>
      <c r="I5854" s="143" t="s">
        <v>4641</v>
      </c>
      <c r="J5854" s="184">
        <f>IF(F5854="USD", E5854, E5854 * IFERROR(VLOOKUP(F5854, EXCHANGE_RATE!A:B, 2, FALSE), "Currency not found"))</f>
        <v>1.9</v>
      </c>
      <c r="K5854" s="184">
        <f t="shared" si="521"/>
        <v>1.9</v>
      </c>
      <c r="L5854" s="184">
        <f>IF(C5854="MTS", B5854, B5854 * IFERROR(VLOOKUP(C5854, 'QTY_CONVERSIONS '!A:B, 2, FALSE), "Units not  found"))</f>
        <v>5</v>
      </c>
      <c r="M5854" s="185">
        <f t="shared" si="522"/>
        <v>9500</v>
      </c>
      <c r="N5854" s="143" t="str">
        <f>IFERROR(VLOOKUP(D5854, Product_Category!A:B, 2, FALSE), "Uncategorized")</f>
        <v>MCC</v>
      </c>
      <c r="O5854" s="186">
        <f t="shared" si="524"/>
        <v>1900</v>
      </c>
      <c r="P5854" s="185">
        <f t="shared" si="523"/>
        <v>9500</v>
      </c>
      <c r="Q5854" s="143">
        <v>2024</v>
      </c>
      <c r="R5854" s="143" t="str">
        <f>IFERROR(VLOOKUP(G5854,'SOURCE COMPANY'!A:B, 2, FALSE), "")</f>
        <v>PATEL CHEM</v>
      </c>
      <c r="S5854" s="143" t="str">
        <f>IFERROR(VLOOKUP(H5854,'CUSTOMER NAME'!A:B, 2, FALSE), "")</f>
        <v>TO THE ORDER OF</v>
      </c>
    </row>
    <row r="5855" spans="1:19">
      <c r="A5855" s="119" t="s">
        <v>860</v>
      </c>
      <c r="B5855" s="120">
        <v>8000</v>
      </c>
      <c r="C5855" s="120" t="s">
        <v>4019</v>
      </c>
      <c r="D5855" s="120" t="s">
        <v>4128</v>
      </c>
      <c r="E5855" s="120">
        <v>1.9</v>
      </c>
      <c r="F5855" s="120" t="s">
        <v>9</v>
      </c>
      <c r="G5855" s="120" t="s">
        <v>4355</v>
      </c>
      <c r="H5855" s="121" t="s">
        <v>4277</v>
      </c>
      <c r="I5855" s="143" t="s">
        <v>4641</v>
      </c>
      <c r="J5855" s="184">
        <f>IF(F5855="USD", E5855, E5855 * IFERROR(VLOOKUP(F5855, EXCHANGE_RATE!A:B, 2, FALSE), "Currency not found"))</f>
        <v>1.9</v>
      </c>
      <c r="K5855" s="184">
        <f t="shared" si="521"/>
        <v>1.9</v>
      </c>
      <c r="L5855" s="184">
        <f>IF(C5855="MTS", B5855, B5855 * IFERROR(VLOOKUP(C5855, 'QTY_CONVERSIONS '!A:B, 2, FALSE), "Units not  found"))</f>
        <v>8</v>
      </c>
      <c r="M5855" s="185">
        <f t="shared" si="522"/>
        <v>15200</v>
      </c>
      <c r="N5855" s="143" t="str">
        <f>IFERROR(VLOOKUP(D5855, Product_Category!A:B, 2, FALSE), "Uncategorized")</f>
        <v>MCC</v>
      </c>
      <c r="O5855" s="186">
        <f t="shared" si="524"/>
        <v>1900</v>
      </c>
      <c r="P5855" s="185">
        <f t="shared" si="523"/>
        <v>15200</v>
      </c>
      <c r="Q5855" s="143">
        <v>2024</v>
      </c>
      <c r="R5855" s="143" t="str">
        <f>IFERROR(VLOOKUP(G5855,'SOURCE COMPANY'!A:B, 2, FALSE), "")</f>
        <v>PATEL CHEM</v>
      </c>
      <c r="S5855" s="143" t="str">
        <f>IFERROR(VLOOKUP(H5855,'CUSTOMER NAME'!A:B, 2, FALSE), "")</f>
        <v>TO THE ORDER OF</v>
      </c>
    </row>
    <row r="5856" spans="1:19">
      <c r="A5856" s="119" t="s">
        <v>860</v>
      </c>
      <c r="B5856" s="120">
        <v>4050</v>
      </c>
      <c r="C5856" s="120" t="s">
        <v>4019</v>
      </c>
      <c r="D5856" s="120" t="s">
        <v>3897</v>
      </c>
      <c r="E5856" s="120">
        <v>6.25</v>
      </c>
      <c r="F5856" s="120" t="s">
        <v>9</v>
      </c>
      <c r="G5856" s="120" t="s">
        <v>4355</v>
      </c>
      <c r="H5856" s="121" t="s">
        <v>4277</v>
      </c>
      <c r="I5856" s="143" t="s">
        <v>4641</v>
      </c>
      <c r="J5856" s="184">
        <f>IF(F5856="USD", E5856, E5856 * IFERROR(VLOOKUP(F5856, EXCHANGE_RATE!A:B, 2, FALSE), "Currency not found"))</f>
        <v>6.25</v>
      </c>
      <c r="K5856" s="184">
        <f t="shared" si="521"/>
        <v>6.25</v>
      </c>
      <c r="L5856" s="184">
        <f>IF(C5856="MTS", B5856, B5856 * IFERROR(VLOOKUP(C5856, 'QTY_CONVERSIONS '!A:B, 2, FALSE), "Units not  found"))</f>
        <v>4.05</v>
      </c>
      <c r="M5856" s="185">
        <f t="shared" si="522"/>
        <v>25312.5</v>
      </c>
      <c r="N5856" s="143" t="str">
        <f>IFERROR(VLOOKUP(D5856, Product_Category!A:B, 2, FALSE), "Uncategorized")</f>
        <v>CROSCARMELLOSE SODIUM</v>
      </c>
      <c r="O5856" s="186">
        <f t="shared" si="524"/>
        <v>6250</v>
      </c>
      <c r="P5856" s="185">
        <f t="shared" si="523"/>
        <v>25312.5</v>
      </c>
      <c r="Q5856" s="143">
        <v>2024</v>
      </c>
      <c r="R5856" s="143" t="str">
        <f>IFERROR(VLOOKUP(G5856,'SOURCE COMPANY'!A:B, 2, FALSE), "")</f>
        <v>PATEL CHEM</v>
      </c>
      <c r="S5856" s="143" t="str">
        <f>IFERROR(VLOOKUP(H5856,'CUSTOMER NAME'!A:B, 2, FALSE), "")</f>
        <v>TO THE ORDER OF</v>
      </c>
    </row>
    <row r="5857" spans="1:19">
      <c r="A5857" s="119" t="s">
        <v>860</v>
      </c>
      <c r="B5857" s="120">
        <v>5000</v>
      </c>
      <c r="C5857" s="120" t="s">
        <v>4019</v>
      </c>
      <c r="D5857" s="120" t="s">
        <v>798</v>
      </c>
      <c r="E5857" s="120">
        <v>7.1</v>
      </c>
      <c r="F5857" s="120" t="s">
        <v>9</v>
      </c>
      <c r="G5857" s="120" t="s">
        <v>4724</v>
      </c>
      <c r="H5857" s="121" t="s">
        <v>4277</v>
      </c>
      <c r="I5857" s="143" t="s">
        <v>4641</v>
      </c>
      <c r="J5857" s="184">
        <f>IF(F5857="USD", E5857, E5857 * IFERROR(VLOOKUP(F5857, EXCHANGE_RATE!A:B, 2, FALSE), "Currency not found"))</f>
        <v>7.1</v>
      </c>
      <c r="K5857" s="184">
        <f t="shared" si="521"/>
        <v>7.1</v>
      </c>
      <c r="L5857" s="184">
        <f>IF(C5857="MTS", B5857, B5857 * IFERROR(VLOOKUP(C5857, 'QTY_CONVERSIONS '!A:B, 2, FALSE), "Units not  found"))</f>
        <v>5</v>
      </c>
      <c r="M5857" s="185">
        <f t="shared" si="522"/>
        <v>35500</v>
      </c>
      <c r="N5857" s="143" t="str">
        <f>IFERROR(VLOOKUP(D5857, Product_Category!A:B, 2, FALSE), "Uncategorized")</f>
        <v>CMC</v>
      </c>
      <c r="O5857" s="186">
        <f t="shared" si="524"/>
        <v>7100</v>
      </c>
      <c r="P5857" s="185">
        <f t="shared" si="523"/>
        <v>35500</v>
      </c>
      <c r="Q5857" s="143">
        <v>2024</v>
      </c>
      <c r="R5857" s="143" t="str">
        <f>IFERROR(VLOOKUP(G5857,'SOURCE COMPANY'!A:B, 2, FALSE), "")</f>
        <v>INDEX PHARMA</v>
      </c>
      <c r="S5857" s="143" t="str">
        <f>IFERROR(VLOOKUP(H5857,'CUSTOMER NAME'!A:B, 2, FALSE), "")</f>
        <v>TO THE ORDER OF</v>
      </c>
    </row>
    <row r="5858" spans="1:19">
      <c r="A5858" s="119" t="s">
        <v>860</v>
      </c>
      <c r="B5858" s="120">
        <v>700</v>
      </c>
      <c r="C5858" s="120" t="s">
        <v>4019</v>
      </c>
      <c r="D5858" s="120" t="s">
        <v>910</v>
      </c>
      <c r="E5858" s="120">
        <v>2.6</v>
      </c>
      <c r="F5858" s="120" t="s">
        <v>9</v>
      </c>
      <c r="G5858" s="120" t="s">
        <v>4713</v>
      </c>
      <c r="H5858" s="121" t="s">
        <v>4277</v>
      </c>
      <c r="I5858" s="143" t="s">
        <v>4641</v>
      </c>
      <c r="J5858" s="184">
        <f>IF(F5858="USD", E5858, E5858 * IFERROR(VLOOKUP(F5858, EXCHANGE_RATE!A:B, 2, FALSE), "Currency not found"))</f>
        <v>2.6</v>
      </c>
      <c r="K5858" s="184">
        <f t="shared" si="521"/>
        <v>2.6</v>
      </c>
      <c r="L5858" s="184">
        <f>IF(C5858="MTS", B5858, B5858 * IFERROR(VLOOKUP(C5858, 'QTY_CONVERSIONS '!A:B, 2, FALSE), "Units not  found"))</f>
        <v>0.70000000000000007</v>
      </c>
      <c r="M5858" s="185">
        <f t="shared" si="522"/>
        <v>1820</v>
      </c>
      <c r="N5858" s="143" t="str">
        <f>IFERROR(VLOOKUP(D5858, Product_Category!A:B, 2, FALSE), "Uncategorized")</f>
        <v>MAGNESIUM STEARATE</v>
      </c>
      <c r="O5858" s="186">
        <f t="shared" si="524"/>
        <v>2600</v>
      </c>
      <c r="P5858" s="185">
        <f t="shared" si="523"/>
        <v>1820.0000000000002</v>
      </c>
      <c r="Q5858" s="143">
        <v>2024</v>
      </c>
      <c r="R5858" s="143" t="str">
        <f>IFERROR(VLOOKUP(G5858,'SOURCE COMPANY'!A:B, 2, FALSE), "")</f>
        <v>Prachin Chemical</v>
      </c>
      <c r="S5858" s="143" t="str">
        <f>IFERROR(VLOOKUP(H5858,'CUSTOMER NAME'!A:B, 2, FALSE), "")</f>
        <v>TO THE ORDER OF</v>
      </c>
    </row>
    <row r="5859" spans="1:19">
      <c r="A5859" s="122" t="s">
        <v>860</v>
      </c>
      <c r="B5859" s="123">
        <v>9000</v>
      </c>
      <c r="C5859" s="123" t="s">
        <v>4019</v>
      </c>
      <c r="D5859" s="123" t="s">
        <v>4126</v>
      </c>
      <c r="E5859" s="123">
        <v>1.84</v>
      </c>
      <c r="F5859" s="123" t="s">
        <v>9</v>
      </c>
      <c r="G5859" s="123" t="s">
        <v>4713</v>
      </c>
      <c r="H5859" s="124" t="s">
        <v>4277</v>
      </c>
      <c r="I5859" s="143" t="s">
        <v>4641</v>
      </c>
      <c r="J5859" s="184">
        <f>IF(F5859="USD", E5859, E5859 * IFERROR(VLOOKUP(F5859, EXCHANGE_RATE!A:B, 2, FALSE), "Currency not found"))</f>
        <v>1.84</v>
      </c>
      <c r="K5859" s="184">
        <f t="shared" si="521"/>
        <v>1.84</v>
      </c>
      <c r="L5859" s="184">
        <f>IF(C5859="MTS", B5859, B5859 * IFERROR(VLOOKUP(C5859, 'QTY_CONVERSIONS '!A:B, 2, FALSE), "Units not  found"))</f>
        <v>9</v>
      </c>
      <c r="M5859" s="185">
        <f t="shared" si="522"/>
        <v>16560</v>
      </c>
      <c r="N5859" s="143" t="str">
        <f>IFERROR(VLOOKUP(D5859, Product_Category!A:B, 2, FALSE), "Uncategorized")</f>
        <v>MCC</v>
      </c>
      <c r="O5859" s="186">
        <f t="shared" si="524"/>
        <v>1840</v>
      </c>
      <c r="P5859" s="185">
        <f t="shared" si="523"/>
        <v>16560</v>
      </c>
      <c r="Q5859" s="143">
        <v>2024</v>
      </c>
      <c r="R5859" s="143" t="str">
        <f>IFERROR(VLOOKUP(G5859,'SOURCE COMPANY'!A:B, 2, FALSE), "")</f>
        <v>Prachin Chemical</v>
      </c>
      <c r="S5859" s="143" t="str">
        <f>IFERROR(VLOOKUP(H5859,'CUSTOMER NAME'!A:B, 2, FALSE), "")</f>
        <v>TO THE ORDER OF</v>
      </c>
    </row>
    <row r="5860" spans="1:19">
      <c r="A5860" s="119" t="s">
        <v>230</v>
      </c>
      <c r="B5860" s="120">
        <v>19200</v>
      </c>
      <c r="C5860" s="120" t="s">
        <v>4019</v>
      </c>
      <c r="D5860" s="120" t="s">
        <v>173</v>
      </c>
      <c r="E5860" s="120">
        <v>4.5</v>
      </c>
      <c r="F5860" s="120" t="s">
        <v>9</v>
      </c>
      <c r="G5860" s="120" t="s">
        <v>4053</v>
      </c>
      <c r="H5860" s="121" t="s">
        <v>4152</v>
      </c>
      <c r="I5860" s="143" t="s">
        <v>4641</v>
      </c>
      <c r="J5860" s="184">
        <f>IF(F5860="USD", E5860, E5860 * IFERROR(VLOOKUP(F5860, EXCHANGE_RATE!A:B, 2, FALSE), "Currency not found"))</f>
        <v>4.5</v>
      </c>
      <c r="K5860" s="184">
        <f t="shared" si="521"/>
        <v>4.5</v>
      </c>
      <c r="L5860" s="184">
        <f>IF(C5860="MTS", B5860, B5860 * IFERROR(VLOOKUP(C5860, 'QTY_CONVERSIONS '!A:B, 2, FALSE), "Units not  found"))</f>
        <v>19.2</v>
      </c>
      <c r="M5860" s="185">
        <f t="shared" si="522"/>
        <v>86400</v>
      </c>
      <c r="N5860" s="143" t="str">
        <f>IFERROR(VLOOKUP(D5860, Product_Category!A:B, 2, FALSE), "Uncategorized")</f>
        <v>SSG</v>
      </c>
      <c r="O5860" s="186">
        <f t="shared" si="524"/>
        <v>4500</v>
      </c>
      <c r="P5860" s="185">
        <f t="shared" si="523"/>
        <v>86400</v>
      </c>
      <c r="Q5860" s="143">
        <v>2024</v>
      </c>
      <c r="R5860" s="143" t="str">
        <f>IFERROR(VLOOKUP(G5860,'SOURCE COMPANY'!A:B, 2, FALSE), "")</f>
        <v>JRS PHARMA</v>
      </c>
      <c r="S5860" s="143" t="str">
        <f>IFERROR(VLOOKUP(H5860,'CUSTOMER NAME'!A:B, 2, FALSE), "")</f>
        <v>Microcellulose Weissenborn</v>
      </c>
    </row>
    <row r="5861" spans="1:19">
      <c r="A5861" s="119" t="s">
        <v>230</v>
      </c>
      <c r="B5861" s="120">
        <v>19200</v>
      </c>
      <c r="C5861" s="120" t="s">
        <v>4019</v>
      </c>
      <c r="D5861" s="120" t="s">
        <v>3897</v>
      </c>
      <c r="E5861" s="120">
        <v>9.8699999999999992</v>
      </c>
      <c r="F5861" s="120" t="s">
        <v>9</v>
      </c>
      <c r="G5861" s="120" t="s">
        <v>4053</v>
      </c>
      <c r="H5861" s="121" t="s">
        <v>4152</v>
      </c>
      <c r="I5861" s="143" t="s">
        <v>4641</v>
      </c>
      <c r="J5861" s="184">
        <f>IF(F5861="USD", E5861, E5861 * IFERROR(VLOOKUP(F5861, EXCHANGE_RATE!A:B, 2, FALSE), "Currency not found"))</f>
        <v>9.8699999999999992</v>
      </c>
      <c r="K5861" s="184">
        <f t="shared" si="521"/>
        <v>9.8699999999999992</v>
      </c>
      <c r="L5861" s="184">
        <f>IF(C5861="MTS", B5861, B5861 * IFERROR(VLOOKUP(C5861, 'QTY_CONVERSIONS '!A:B, 2, FALSE), "Units not  found"))</f>
        <v>19.2</v>
      </c>
      <c r="M5861" s="185">
        <f t="shared" si="522"/>
        <v>189503.99999999997</v>
      </c>
      <c r="N5861" s="143" t="str">
        <f>IFERROR(VLOOKUP(D5861, Product_Category!A:B, 2, FALSE), "Uncategorized")</f>
        <v>CROSCARMELLOSE SODIUM</v>
      </c>
      <c r="O5861" s="186">
        <f t="shared" si="524"/>
        <v>9870</v>
      </c>
      <c r="P5861" s="185">
        <f t="shared" si="523"/>
        <v>189504</v>
      </c>
      <c r="Q5861" s="143">
        <v>2024</v>
      </c>
      <c r="R5861" s="143" t="str">
        <f>IFERROR(VLOOKUP(G5861,'SOURCE COMPANY'!A:B, 2, FALSE), "")</f>
        <v>JRS PHARMA</v>
      </c>
      <c r="S5861" s="143" t="str">
        <f>IFERROR(VLOOKUP(H5861,'CUSTOMER NAME'!A:B, 2, FALSE), "")</f>
        <v>Microcellulose Weissenborn</v>
      </c>
    </row>
    <row r="5862" spans="1:19">
      <c r="A5862" s="119" t="s">
        <v>230</v>
      </c>
      <c r="B5862" s="120">
        <v>20000</v>
      </c>
      <c r="C5862" s="120" t="s">
        <v>4019</v>
      </c>
      <c r="D5862" s="120" t="s">
        <v>3897</v>
      </c>
      <c r="E5862" s="120">
        <v>9.86</v>
      </c>
      <c r="F5862" s="120" t="s">
        <v>9</v>
      </c>
      <c r="G5862" s="120" t="s">
        <v>4053</v>
      </c>
      <c r="H5862" s="121" t="s">
        <v>4152</v>
      </c>
      <c r="I5862" s="143" t="s">
        <v>4641</v>
      </c>
      <c r="J5862" s="184">
        <f>IF(F5862="USD", E5862, E5862 * IFERROR(VLOOKUP(F5862, EXCHANGE_RATE!A:B, 2, FALSE), "Currency not found"))</f>
        <v>9.86</v>
      </c>
      <c r="K5862" s="184">
        <f t="shared" ref="K5862:K5925" si="525">ROUNDUP(J5862,2)</f>
        <v>9.86</v>
      </c>
      <c r="L5862" s="184">
        <f>IF(C5862="MTS", B5862, B5862 * IFERROR(VLOOKUP(C5862, 'QTY_CONVERSIONS '!A:B, 2, FALSE), "Units not  found"))</f>
        <v>20</v>
      </c>
      <c r="M5862" s="185">
        <f t="shared" ref="M5862:M5925" si="526">B5862*K5862</f>
        <v>197200</v>
      </c>
      <c r="N5862" s="143" t="str">
        <f>IFERROR(VLOOKUP(D5862, Product_Category!A:B, 2, FALSE), "Uncategorized")</f>
        <v>CROSCARMELLOSE SODIUM</v>
      </c>
      <c r="O5862" s="186">
        <f t="shared" si="524"/>
        <v>9860</v>
      </c>
      <c r="P5862" s="185">
        <f t="shared" ref="P5862:P5925" si="527">L5862*O5862</f>
        <v>197200</v>
      </c>
      <c r="Q5862" s="143">
        <v>2024</v>
      </c>
      <c r="R5862" s="143" t="str">
        <f>IFERROR(VLOOKUP(G5862,'SOURCE COMPANY'!A:B, 2, FALSE), "")</f>
        <v>JRS PHARMA</v>
      </c>
      <c r="S5862" s="143" t="str">
        <f>IFERROR(VLOOKUP(H5862,'CUSTOMER NAME'!A:B, 2, FALSE), "")</f>
        <v>Microcellulose Weissenborn</v>
      </c>
    </row>
    <row r="5863" spans="1:19">
      <c r="A5863" s="119" t="s">
        <v>230</v>
      </c>
      <c r="B5863" s="120">
        <v>18000</v>
      </c>
      <c r="C5863" s="120" t="s">
        <v>4019</v>
      </c>
      <c r="D5863" s="120" t="s">
        <v>3897</v>
      </c>
      <c r="E5863" s="120">
        <v>10.62</v>
      </c>
      <c r="F5863" s="120" t="s">
        <v>9</v>
      </c>
      <c r="G5863" s="120" t="s">
        <v>4053</v>
      </c>
      <c r="H5863" s="121" t="s">
        <v>4152</v>
      </c>
      <c r="I5863" s="143" t="s">
        <v>4641</v>
      </c>
      <c r="J5863" s="184">
        <f>IF(F5863="USD", E5863, E5863 * IFERROR(VLOOKUP(F5863, EXCHANGE_RATE!A:B, 2, FALSE), "Currency not found"))</f>
        <v>10.62</v>
      </c>
      <c r="K5863" s="184">
        <f t="shared" si="525"/>
        <v>10.62</v>
      </c>
      <c r="L5863" s="184">
        <f>IF(C5863="MTS", B5863, B5863 * IFERROR(VLOOKUP(C5863, 'QTY_CONVERSIONS '!A:B, 2, FALSE), "Units not  found"))</f>
        <v>18</v>
      </c>
      <c r="M5863" s="185">
        <f t="shared" si="526"/>
        <v>191160</v>
      </c>
      <c r="N5863" s="143" t="str">
        <f>IFERROR(VLOOKUP(D5863, Product_Category!A:B, 2, FALSE), "Uncategorized")</f>
        <v>CROSCARMELLOSE SODIUM</v>
      </c>
      <c r="O5863" s="186">
        <f t="shared" si="524"/>
        <v>10620</v>
      </c>
      <c r="P5863" s="185">
        <f t="shared" si="527"/>
        <v>191160</v>
      </c>
      <c r="Q5863" s="143">
        <v>2024</v>
      </c>
      <c r="R5863" s="143" t="str">
        <f>IFERROR(VLOOKUP(G5863,'SOURCE COMPANY'!A:B, 2, FALSE), "")</f>
        <v>JRS PHARMA</v>
      </c>
      <c r="S5863" s="143" t="str">
        <f>IFERROR(VLOOKUP(H5863,'CUSTOMER NAME'!A:B, 2, FALSE), "")</f>
        <v>Microcellulose Weissenborn</v>
      </c>
    </row>
    <row r="5864" spans="1:19">
      <c r="A5864" s="119" t="s">
        <v>230</v>
      </c>
      <c r="B5864" s="120">
        <v>20000</v>
      </c>
      <c r="C5864" s="120" t="s">
        <v>4019</v>
      </c>
      <c r="D5864" s="120" t="s">
        <v>4113</v>
      </c>
      <c r="E5864" s="120">
        <v>2.79</v>
      </c>
      <c r="F5864" s="120" t="s">
        <v>9</v>
      </c>
      <c r="G5864" s="120" t="s">
        <v>4053</v>
      </c>
      <c r="H5864" s="121" t="s">
        <v>4152</v>
      </c>
      <c r="I5864" s="143" t="s">
        <v>4641</v>
      </c>
      <c r="J5864" s="184">
        <f>IF(F5864="USD", E5864, E5864 * IFERROR(VLOOKUP(F5864, EXCHANGE_RATE!A:B, 2, FALSE), "Currency not found"))</f>
        <v>2.79</v>
      </c>
      <c r="K5864" s="184">
        <f t="shared" si="525"/>
        <v>2.79</v>
      </c>
      <c r="L5864" s="184">
        <f>IF(C5864="MTS", B5864, B5864 * IFERROR(VLOOKUP(C5864, 'QTY_CONVERSIONS '!A:B, 2, FALSE), "Units not  found"))</f>
        <v>20</v>
      </c>
      <c r="M5864" s="185">
        <f t="shared" si="526"/>
        <v>55800</v>
      </c>
      <c r="N5864" s="143" t="str">
        <f>IFERROR(VLOOKUP(D5864, Product_Category!A:B, 2, FALSE), "Uncategorized")</f>
        <v>MCC</v>
      </c>
      <c r="O5864" s="186">
        <f t="shared" si="524"/>
        <v>2790</v>
      </c>
      <c r="P5864" s="185">
        <f t="shared" si="527"/>
        <v>55800</v>
      </c>
      <c r="Q5864" s="143">
        <v>2024</v>
      </c>
      <c r="R5864" s="143" t="str">
        <f>IFERROR(VLOOKUP(G5864,'SOURCE COMPANY'!A:B, 2, FALSE), "")</f>
        <v>JRS PHARMA</v>
      </c>
      <c r="S5864" s="143" t="str">
        <f>IFERROR(VLOOKUP(H5864,'CUSTOMER NAME'!A:B, 2, FALSE), "")</f>
        <v>Microcellulose Weissenborn</v>
      </c>
    </row>
    <row r="5865" spans="1:19">
      <c r="A5865" s="119" t="s">
        <v>230</v>
      </c>
      <c r="B5865" s="120">
        <v>20000</v>
      </c>
      <c r="C5865" s="120" t="s">
        <v>4019</v>
      </c>
      <c r="D5865" s="120" t="s">
        <v>4648</v>
      </c>
      <c r="E5865" s="120">
        <v>2.78</v>
      </c>
      <c r="F5865" s="120" t="s">
        <v>9</v>
      </c>
      <c r="G5865" s="120" t="s">
        <v>4053</v>
      </c>
      <c r="H5865" s="121" t="s">
        <v>4152</v>
      </c>
      <c r="I5865" s="143" t="s">
        <v>4641</v>
      </c>
      <c r="J5865" s="184">
        <f>IF(F5865="USD", E5865, E5865 * IFERROR(VLOOKUP(F5865, EXCHANGE_RATE!A:B, 2, FALSE), "Currency not found"))</f>
        <v>2.78</v>
      </c>
      <c r="K5865" s="184">
        <f t="shared" si="525"/>
        <v>2.78</v>
      </c>
      <c r="L5865" s="184">
        <f>IF(C5865="MTS", B5865, B5865 * IFERROR(VLOOKUP(C5865, 'QTY_CONVERSIONS '!A:B, 2, FALSE), "Units not  found"))</f>
        <v>20</v>
      </c>
      <c r="M5865" s="185">
        <f t="shared" si="526"/>
        <v>55599.999999999993</v>
      </c>
      <c r="N5865" s="143" t="str">
        <f>IFERROR(VLOOKUP(D5865, Product_Category!A:B, 2, FALSE), "Uncategorized")</f>
        <v>MCC</v>
      </c>
      <c r="O5865" s="186">
        <f t="shared" si="524"/>
        <v>2780</v>
      </c>
      <c r="P5865" s="185">
        <f t="shared" si="527"/>
        <v>55600</v>
      </c>
      <c r="Q5865" s="143">
        <v>2024</v>
      </c>
      <c r="R5865" s="143" t="str">
        <f>IFERROR(VLOOKUP(G5865,'SOURCE COMPANY'!A:B, 2, FALSE), "")</f>
        <v>JRS PHARMA</v>
      </c>
      <c r="S5865" s="143" t="str">
        <f>IFERROR(VLOOKUP(H5865,'CUSTOMER NAME'!A:B, 2, FALSE), "")</f>
        <v>Microcellulose Weissenborn</v>
      </c>
    </row>
    <row r="5866" spans="1:19">
      <c r="A5866" s="119" t="s">
        <v>230</v>
      </c>
      <c r="B5866" s="120">
        <v>20000</v>
      </c>
      <c r="C5866" s="120" t="s">
        <v>4019</v>
      </c>
      <c r="D5866" s="120" t="s">
        <v>4113</v>
      </c>
      <c r="E5866" s="120">
        <v>2.78</v>
      </c>
      <c r="F5866" s="120" t="s">
        <v>9</v>
      </c>
      <c r="G5866" s="120" t="s">
        <v>4053</v>
      </c>
      <c r="H5866" s="121" t="s">
        <v>4152</v>
      </c>
      <c r="I5866" s="143" t="s">
        <v>4641</v>
      </c>
      <c r="J5866" s="184">
        <f>IF(F5866="USD", E5866, E5866 * IFERROR(VLOOKUP(F5866, EXCHANGE_RATE!A:B, 2, FALSE), "Currency not found"))</f>
        <v>2.78</v>
      </c>
      <c r="K5866" s="184">
        <f t="shared" si="525"/>
        <v>2.78</v>
      </c>
      <c r="L5866" s="184">
        <f>IF(C5866="MTS", B5866, B5866 * IFERROR(VLOOKUP(C5866, 'QTY_CONVERSIONS '!A:B, 2, FALSE), "Units not  found"))</f>
        <v>20</v>
      </c>
      <c r="M5866" s="185">
        <f t="shared" si="526"/>
        <v>55599.999999999993</v>
      </c>
      <c r="N5866" s="143" t="str">
        <f>IFERROR(VLOOKUP(D5866, Product_Category!A:B, 2, FALSE), "Uncategorized")</f>
        <v>MCC</v>
      </c>
      <c r="O5866" s="186">
        <f t="shared" si="524"/>
        <v>2780</v>
      </c>
      <c r="P5866" s="185">
        <f t="shared" si="527"/>
        <v>55600</v>
      </c>
      <c r="Q5866" s="143">
        <v>2024</v>
      </c>
      <c r="R5866" s="143" t="str">
        <f>IFERROR(VLOOKUP(G5866,'SOURCE COMPANY'!A:B, 2, FALSE), "")</f>
        <v>JRS PHARMA</v>
      </c>
      <c r="S5866" s="143" t="str">
        <f>IFERROR(VLOOKUP(H5866,'CUSTOMER NAME'!A:B, 2, FALSE), "")</f>
        <v>Microcellulose Weissenborn</v>
      </c>
    </row>
    <row r="5867" spans="1:19">
      <c r="A5867" s="119" t="s">
        <v>230</v>
      </c>
      <c r="B5867" s="120">
        <v>10000</v>
      </c>
      <c r="C5867" s="120" t="s">
        <v>4019</v>
      </c>
      <c r="D5867" s="120" t="s">
        <v>4264</v>
      </c>
      <c r="E5867" s="120">
        <v>2.65</v>
      </c>
      <c r="F5867" s="120" t="s">
        <v>9</v>
      </c>
      <c r="G5867" s="120" t="s">
        <v>4279</v>
      </c>
      <c r="H5867" s="121" t="s">
        <v>4277</v>
      </c>
      <c r="I5867" s="143" t="s">
        <v>4641</v>
      </c>
      <c r="J5867" s="184">
        <f>IF(F5867="USD", E5867, E5867 * IFERROR(VLOOKUP(F5867, EXCHANGE_RATE!A:B, 2, FALSE), "Currency not found"))</f>
        <v>2.65</v>
      </c>
      <c r="K5867" s="184">
        <f t="shared" si="525"/>
        <v>2.65</v>
      </c>
      <c r="L5867" s="184">
        <f>IF(C5867="MTS", B5867, B5867 * IFERROR(VLOOKUP(C5867, 'QTY_CONVERSIONS '!A:B, 2, FALSE), "Units not  found"))</f>
        <v>10</v>
      </c>
      <c r="M5867" s="185">
        <f t="shared" si="526"/>
        <v>26500</v>
      </c>
      <c r="N5867" s="143" t="str">
        <f>IFERROR(VLOOKUP(D5867, Product_Category!A:B, 2, FALSE), "Uncategorized")</f>
        <v>MCC</v>
      </c>
      <c r="O5867" s="186">
        <f t="shared" si="524"/>
        <v>2650</v>
      </c>
      <c r="P5867" s="185">
        <f t="shared" si="527"/>
        <v>26500</v>
      </c>
      <c r="Q5867" s="143">
        <v>2024</v>
      </c>
      <c r="R5867" s="143" t="str">
        <f>IFERROR(VLOOKUP(G5867,'SOURCE COMPANY'!A:B, 2, FALSE), "")</f>
        <v>Sigachi Industries limited</v>
      </c>
      <c r="S5867" s="143" t="str">
        <f>IFERROR(VLOOKUP(H5867,'CUSTOMER NAME'!A:B, 2, FALSE), "")</f>
        <v>TO THE ORDER OF</v>
      </c>
    </row>
    <row r="5868" spans="1:19">
      <c r="A5868" s="119" t="s">
        <v>230</v>
      </c>
      <c r="B5868" s="120">
        <v>6000</v>
      </c>
      <c r="C5868" s="120" t="s">
        <v>4019</v>
      </c>
      <c r="D5868" s="120" t="s">
        <v>4653</v>
      </c>
      <c r="E5868" s="120">
        <v>2.56</v>
      </c>
      <c r="F5868" s="120" t="s">
        <v>9</v>
      </c>
      <c r="G5868" s="120" t="s">
        <v>4712</v>
      </c>
      <c r="H5868" s="121" t="s">
        <v>4277</v>
      </c>
      <c r="I5868" s="143" t="s">
        <v>4641</v>
      </c>
      <c r="J5868" s="184">
        <f>IF(F5868="USD", E5868, E5868 * IFERROR(VLOOKUP(F5868, EXCHANGE_RATE!A:B, 2, FALSE), "Currency not found"))</f>
        <v>2.56</v>
      </c>
      <c r="K5868" s="184">
        <f t="shared" si="525"/>
        <v>2.56</v>
      </c>
      <c r="L5868" s="184">
        <f>IF(C5868="MTS", B5868, B5868 * IFERROR(VLOOKUP(C5868, 'QTY_CONVERSIONS '!A:B, 2, FALSE), "Units not  found"))</f>
        <v>6</v>
      </c>
      <c r="M5868" s="185">
        <f t="shared" si="526"/>
        <v>15360</v>
      </c>
      <c r="N5868" s="143" t="str">
        <f>IFERROR(VLOOKUP(D5868, Product_Category!A:B, 2, FALSE), "Uncategorized")</f>
        <v>MCC</v>
      </c>
      <c r="O5868" s="186">
        <f t="shared" si="524"/>
        <v>2560</v>
      </c>
      <c r="P5868" s="185">
        <f t="shared" si="527"/>
        <v>15360</v>
      </c>
      <c r="Q5868" s="143">
        <v>2024</v>
      </c>
      <c r="R5868" s="143" t="str">
        <f>IFERROR(VLOOKUP(G5868,'SOURCE COMPANY'!A:B, 2, FALSE), "")</f>
        <v>CHEMFIELD</v>
      </c>
      <c r="S5868" s="143" t="str">
        <f>IFERROR(VLOOKUP(H5868,'CUSTOMER NAME'!A:B, 2, FALSE), "")</f>
        <v>TO THE ORDER OF</v>
      </c>
    </row>
    <row r="5869" spans="1:19">
      <c r="A5869" s="122" t="s">
        <v>230</v>
      </c>
      <c r="B5869" s="123">
        <v>24000</v>
      </c>
      <c r="C5869" s="123" t="s">
        <v>4019</v>
      </c>
      <c r="D5869" s="123" t="s">
        <v>4652</v>
      </c>
      <c r="E5869" s="123">
        <v>2.29</v>
      </c>
      <c r="F5869" s="123" t="s">
        <v>1718</v>
      </c>
      <c r="G5869" s="123" t="s">
        <v>4712</v>
      </c>
      <c r="H5869" s="124" t="s">
        <v>4277</v>
      </c>
      <c r="I5869" s="143" t="s">
        <v>4641</v>
      </c>
      <c r="J5869" s="184">
        <f>IF(F5869="USD", E5869, E5869 * IFERROR(VLOOKUP(F5869, EXCHANGE_RATE!A:B, 2, FALSE), "Currency not found"))</f>
        <v>2.4503000000000004</v>
      </c>
      <c r="K5869" s="184">
        <f t="shared" si="525"/>
        <v>2.46</v>
      </c>
      <c r="L5869" s="184">
        <f>IF(C5869="MTS", B5869, B5869 * IFERROR(VLOOKUP(C5869, 'QTY_CONVERSIONS '!A:B, 2, FALSE), "Units not  found"))</f>
        <v>24</v>
      </c>
      <c r="M5869" s="185">
        <f t="shared" si="526"/>
        <v>59040</v>
      </c>
      <c r="N5869" s="143" t="str">
        <f>IFERROR(VLOOKUP(D5869, Product_Category!A:B, 2, FALSE), "Uncategorized")</f>
        <v>MCC</v>
      </c>
      <c r="O5869" s="186">
        <f t="shared" si="524"/>
        <v>2460</v>
      </c>
      <c r="P5869" s="185">
        <f t="shared" si="527"/>
        <v>59040</v>
      </c>
      <c r="Q5869" s="143">
        <v>2024</v>
      </c>
      <c r="R5869" s="143" t="str">
        <f>IFERROR(VLOOKUP(G5869,'SOURCE COMPANY'!A:B, 2, FALSE), "")</f>
        <v>CHEMFIELD</v>
      </c>
      <c r="S5869" s="143" t="str">
        <f>IFERROR(VLOOKUP(H5869,'CUSTOMER NAME'!A:B, 2, FALSE), "")</f>
        <v>TO THE ORDER OF</v>
      </c>
    </row>
    <row r="5870" spans="1:19">
      <c r="A5870" s="119" t="s">
        <v>874</v>
      </c>
      <c r="B5870" s="120">
        <v>8000</v>
      </c>
      <c r="C5870" s="120" t="s">
        <v>4019</v>
      </c>
      <c r="D5870" s="120" t="s">
        <v>3897</v>
      </c>
      <c r="E5870" s="120">
        <v>3.42</v>
      </c>
      <c r="F5870" s="120" t="s">
        <v>9</v>
      </c>
      <c r="G5870" s="120" t="s">
        <v>4725</v>
      </c>
      <c r="H5870" s="121" t="s">
        <v>4277</v>
      </c>
      <c r="I5870" s="143" t="s">
        <v>4641</v>
      </c>
      <c r="J5870" s="184">
        <f>IF(F5870="USD", E5870, E5870 * IFERROR(VLOOKUP(F5870, EXCHANGE_RATE!A:B, 2, FALSE), "Currency not found"))</f>
        <v>3.42</v>
      </c>
      <c r="K5870" s="184">
        <f t="shared" si="525"/>
        <v>3.42</v>
      </c>
      <c r="L5870" s="184">
        <f>IF(C5870="MTS", B5870, B5870 * IFERROR(VLOOKUP(C5870, 'QTY_CONVERSIONS '!A:B, 2, FALSE), "Units not  found"))</f>
        <v>8</v>
      </c>
      <c r="M5870" s="185">
        <f t="shared" si="526"/>
        <v>27360</v>
      </c>
      <c r="N5870" s="143" t="str">
        <f>IFERROR(VLOOKUP(D5870, Product_Category!A:B, 2, FALSE), "Uncategorized")</f>
        <v>CROSCARMELLOSE SODIUM</v>
      </c>
      <c r="O5870" s="186">
        <f t="shared" si="524"/>
        <v>3420</v>
      </c>
      <c r="P5870" s="185">
        <f t="shared" si="527"/>
        <v>27360</v>
      </c>
      <c r="Q5870" s="143">
        <v>2024</v>
      </c>
      <c r="R5870" s="143" t="str">
        <f>IFERROR(VLOOKUP(G5870,'SOURCE COMPANY'!A:B, 2, FALSE), "")</f>
        <v>Shubham Pharmachem</v>
      </c>
      <c r="S5870" s="143" t="str">
        <f>IFERROR(VLOOKUP(H5870,'CUSTOMER NAME'!A:B, 2, FALSE), "")</f>
        <v>TO THE ORDER OF</v>
      </c>
    </row>
    <row r="5871" spans="1:19">
      <c r="A5871" s="119" t="s">
        <v>874</v>
      </c>
      <c r="B5871" s="120">
        <v>200</v>
      </c>
      <c r="C5871" s="120" t="s">
        <v>4019</v>
      </c>
      <c r="D5871" s="120" t="s">
        <v>266</v>
      </c>
      <c r="E5871" s="120">
        <v>2.72</v>
      </c>
      <c r="F5871" s="120" t="s">
        <v>9</v>
      </c>
      <c r="G5871" s="120" t="s">
        <v>4725</v>
      </c>
      <c r="H5871" s="121" t="s">
        <v>4277</v>
      </c>
      <c r="I5871" s="143" t="s">
        <v>4641</v>
      </c>
      <c r="J5871" s="184">
        <f>IF(F5871="USD", E5871, E5871 * IFERROR(VLOOKUP(F5871, EXCHANGE_RATE!A:B, 2, FALSE), "Currency not found"))</f>
        <v>2.72</v>
      </c>
      <c r="K5871" s="184">
        <f t="shared" si="525"/>
        <v>2.72</v>
      </c>
      <c r="L5871" s="184">
        <f>IF(C5871="MTS", B5871, B5871 * IFERROR(VLOOKUP(C5871, 'QTY_CONVERSIONS '!A:B, 2, FALSE), "Units not  found"))</f>
        <v>0.2</v>
      </c>
      <c r="M5871" s="185">
        <f t="shared" si="526"/>
        <v>544</v>
      </c>
      <c r="N5871" s="143" t="str">
        <f>IFERROR(VLOOKUP(D5871, Product_Category!A:B, 2, FALSE), "Uncategorized")</f>
        <v>MCC</v>
      </c>
      <c r="O5871" s="186">
        <f t="shared" si="524"/>
        <v>2720</v>
      </c>
      <c r="P5871" s="185">
        <f t="shared" si="527"/>
        <v>544</v>
      </c>
      <c r="Q5871" s="143">
        <v>2024</v>
      </c>
      <c r="R5871" s="143" t="str">
        <f>IFERROR(VLOOKUP(G5871,'SOURCE COMPANY'!A:B, 2, FALSE), "")</f>
        <v>Shubham Pharmachem</v>
      </c>
      <c r="S5871" s="143" t="str">
        <f>IFERROR(VLOOKUP(H5871,'CUSTOMER NAME'!A:B, 2, FALSE), "")</f>
        <v>TO THE ORDER OF</v>
      </c>
    </row>
    <row r="5872" spans="1:19">
      <c r="A5872" s="119" t="s">
        <v>874</v>
      </c>
      <c r="B5872" s="120">
        <v>200</v>
      </c>
      <c r="C5872" s="120" t="s">
        <v>4019</v>
      </c>
      <c r="D5872" s="120" t="s">
        <v>3897</v>
      </c>
      <c r="E5872" s="120">
        <v>3.27</v>
      </c>
      <c r="F5872" s="120" t="s">
        <v>9</v>
      </c>
      <c r="G5872" s="120" t="s">
        <v>4141</v>
      </c>
      <c r="H5872" s="121" t="s">
        <v>4277</v>
      </c>
      <c r="I5872" s="143" t="s">
        <v>4641</v>
      </c>
      <c r="J5872" s="184">
        <f>IF(F5872="USD", E5872, E5872 * IFERROR(VLOOKUP(F5872, EXCHANGE_RATE!A:B, 2, FALSE), "Currency not found"))</f>
        <v>3.27</v>
      </c>
      <c r="K5872" s="184">
        <f t="shared" si="525"/>
        <v>3.27</v>
      </c>
      <c r="L5872" s="184">
        <f>IF(C5872="MTS", B5872, B5872 * IFERROR(VLOOKUP(C5872, 'QTY_CONVERSIONS '!A:B, 2, FALSE), "Units not  found"))</f>
        <v>0.2</v>
      </c>
      <c r="M5872" s="185">
        <f t="shared" si="526"/>
        <v>654</v>
      </c>
      <c r="N5872" s="143" t="str">
        <f>IFERROR(VLOOKUP(D5872, Product_Category!A:B, 2, FALSE), "Uncategorized")</f>
        <v>CROSCARMELLOSE SODIUM</v>
      </c>
      <c r="O5872" s="186">
        <f t="shared" si="524"/>
        <v>3270</v>
      </c>
      <c r="P5872" s="185">
        <f t="shared" si="527"/>
        <v>654</v>
      </c>
      <c r="Q5872" s="143">
        <v>2024</v>
      </c>
      <c r="R5872" s="143" t="str">
        <f>IFERROR(VLOOKUP(G5872,'SOURCE COMPANY'!A:B, 2, FALSE), "")</f>
        <v>AURA PHARMA</v>
      </c>
      <c r="S5872" s="143" t="str">
        <f>IFERROR(VLOOKUP(H5872,'CUSTOMER NAME'!A:B, 2, FALSE), "")</f>
        <v>TO THE ORDER OF</v>
      </c>
    </row>
    <row r="5873" spans="1:19">
      <c r="A5873" s="119" t="s">
        <v>874</v>
      </c>
      <c r="B5873" s="120">
        <v>1000</v>
      </c>
      <c r="C5873" s="120" t="s">
        <v>4019</v>
      </c>
      <c r="D5873" s="120" t="s">
        <v>4654</v>
      </c>
      <c r="E5873" s="120">
        <v>1.78</v>
      </c>
      <c r="F5873" s="120" t="s">
        <v>9</v>
      </c>
      <c r="G5873" s="120" t="s">
        <v>4141</v>
      </c>
      <c r="H5873" s="121" t="s">
        <v>4277</v>
      </c>
      <c r="I5873" s="143" t="s">
        <v>4641</v>
      </c>
      <c r="J5873" s="184">
        <f>IF(F5873="USD", E5873, E5873 * IFERROR(VLOOKUP(F5873, EXCHANGE_RATE!A:B, 2, FALSE), "Currency not found"))</f>
        <v>1.78</v>
      </c>
      <c r="K5873" s="184">
        <f t="shared" si="525"/>
        <v>1.78</v>
      </c>
      <c r="L5873" s="184">
        <f>IF(C5873="MTS", B5873, B5873 * IFERROR(VLOOKUP(C5873, 'QTY_CONVERSIONS '!A:B, 2, FALSE), "Units not  found"))</f>
        <v>1</v>
      </c>
      <c r="M5873" s="185">
        <f t="shared" si="526"/>
        <v>1780</v>
      </c>
      <c r="N5873" s="143" t="str">
        <f>IFERROR(VLOOKUP(D5873, Product_Category!A:B, 2, FALSE), "Uncategorized")</f>
        <v>MCC</v>
      </c>
      <c r="O5873" s="186">
        <f t="shared" si="524"/>
        <v>1780</v>
      </c>
      <c r="P5873" s="185">
        <f t="shared" si="527"/>
        <v>1780</v>
      </c>
      <c r="Q5873" s="143">
        <v>2024</v>
      </c>
      <c r="R5873" s="143" t="str">
        <f>IFERROR(VLOOKUP(G5873,'SOURCE COMPANY'!A:B, 2, FALSE), "")</f>
        <v>AURA PHARMA</v>
      </c>
      <c r="S5873" s="143" t="str">
        <f>IFERROR(VLOOKUP(H5873,'CUSTOMER NAME'!A:B, 2, FALSE), "")</f>
        <v>TO THE ORDER OF</v>
      </c>
    </row>
    <row r="5874" spans="1:19">
      <c r="A5874" s="119" t="s">
        <v>874</v>
      </c>
      <c r="B5874" s="120">
        <v>100</v>
      </c>
      <c r="C5874" s="120" t="s">
        <v>4019</v>
      </c>
      <c r="D5874" s="120" t="s">
        <v>798</v>
      </c>
      <c r="E5874" s="120">
        <v>4.63</v>
      </c>
      <c r="F5874" s="120" t="s">
        <v>9</v>
      </c>
      <c r="G5874" s="120" t="s">
        <v>4725</v>
      </c>
      <c r="H5874" s="121" t="s">
        <v>4277</v>
      </c>
      <c r="I5874" s="143" t="s">
        <v>4641</v>
      </c>
      <c r="J5874" s="184">
        <f>IF(F5874="USD", E5874, E5874 * IFERROR(VLOOKUP(F5874, EXCHANGE_RATE!A:B, 2, FALSE), "Currency not found"))</f>
        <v>4.63</v>
      </c>
      <c r="K5874" s="184">
        <f t="shared" si="525"/>
        <v>4.63</v>
      </c>
      <c r="L5874" s="184">
        <f>IF(C5874="MTS", B5874, B5874 * IFERROR(VLOOKUP(C5874, 'QTY_CONVERSIONS '!A:B, 2, FALSE), "Units not  found"))</f>
        <v>0.1</v>
      </c>
      <c r="M5874" s="185">
        <f t="shared" si="526"/>
        <v>463</v>
      </c>
      <c r="N5874" s="143" t="str">
        <f>IFERROR(VLOOKUP(D5874, Product_Category!A:B, 2, FALSE), "Uncategorized")</f>
        <v>CMC</v>
      </c>
      <c r="O5874" s="186">
        <f t="shared" si="524"/>
        <v>4630</v>
      </c>
      <c r="P5874" s="185">
        <f t="shared" si="527"/>
        <v>463</v>
      </c>
      <c r="Q5874" s="143">
        <v>2024</v>
      </c>
      <c r="R5874" s="143" t="str">
        <f>IFERROR(VLOOKUP(G5874,'SOURCE COMPANY'!A:B, 2, FALSE), "")</f>
        <v>Shubham Pharmachem</v>
      </c>
      <c r="S5874" s="143" t="str">
        <f>IFERROR(VLOOKUP(H5874,'CUSTOMER NAME'!A:B, 2, FALSE), "")</f>
        <v>TO THE ORDER OF</v>
      </c>
    </row>
    <row r="5875" spans="1:19">
      <c r="A5875" s="119" t="s">
        <v>874</v>
      </c>
      <c r="B5875" s="120">
        <v>100</v>
      </c>
      <c r="C5875" s="120" t="s">
        <v>4019</v>
      </c>
      <c r="D5875" s="120" t="s">
        <v>3897</v>
      </c>
      <c r="E5875" s="120">
        <v>4.1900000000000004</v>
      </c>
      <c r="F5875" s="120" t="s">
        <v>9</v>
      </c>
      <c r="G5875" s="120" t="s">
        <v>4725</v>
      </c>
      <c r="H5875" s="121" t="s">
        <v>4277</v>
      </c>
      <c r="I5875" s="143" t="s">
        <v>4641</v>
      </c>
      <c r="J5875" s="184">
        <f>IF(F5875="USD", E5875, E5875 * IFERROR(VLOOKUP(F5875, EXCHANGE_RATE!A:B, 2, FALSE), "Currency not found"))</f>
        <v>4.1900000000000004</v>
      </c>
      <c r="K5875" s="184">
        <f t="shared" si="525"/>
        <v>4.1900000000000004</v>
      </c>
      <c r="L5875" s="184">
        <f>IF(C5875="MTS", B5875, B5875 * IFERROR(VLOOKUP(C5875, 'QTY_CONVERSIONS '!A:B, 2, FALSE), "Units not  found"))</f>
        <v>0.1</v>
      </c>
      <c r="M5875" s="185">
        <f t="shared" si="526"/>
        <v>419.00000000000006</v>
      </c>
      <c r="N5875" s="143" t="str">
        <f>IFERROR(VLOOKUP(D5875, Product_Category!A:B, 2, FALSE), "Uncategorized")</f>
        <v>CROSCARMELLOSE SODIUM</v>
      </c>
      <c r="O5875" s="186">
        <f t="shared" si="524"/>
        <v>4190</v>
      </c>
      <c r="P5875" s="185">
        <f t="shared" si="527"/>
        <v>419</v>
      </c>
      <c r="Q5875" s="143">
        <v>2024</v>
      </c>
      <c r="R5875" s="143" t="str">
        <f>IFERROR(VLOOKUP(G5875,'SOURCE COMPANY'!A:B, 2, FALSE), "")</f>
        <v>Shubham Pharmachem</v>
      </c>
      <c r="S5875" s="143" t="str">
        <f>IFERROR(VLOOKUP(H5875,'CUSTOMER NAME'!A:B, 2, FALSE), "")</f>
        <v>TO THE ORDER OF</v>
      </c>
    </row>
    <row r="5876" spans="1:19">
      <c r="A5876" s="119" t="s">
        <v>874</v>
      </c>
      <c r="B5876" s="120">
        <v>500</v>
      </c>
      <c r="C5876" s="120" t="s">
        <v>4019</v>
      </c>
      <c r="D5876" s="120" t="s">
        <v>266</v>
      </c>
      <c r="E5876" s="120">
        <v>2.7</v>
      </c>
      <c r="F5876" s="120" t="s">
        <v>9</v>
      </c>
      <c r="G5876" s="120" t="s">
        <v>4725</v>
      </c>
      <c r="H5876" s="121" t="s">
        <v>4277</v>
      </c>
      <c r="I5876" s="143" t="s">
        <v>4641</v>
      </c>
      <c r="J5876" s="184">
        <f>IF(F5876="USD", E5876, E5876 * IFERROR(VLOOKUP(F5876, EXCHANGE_RATE!A:B, 2, FALSE), "Currency not found"))</f>
        <v>2.7</v>
      </c>
      <c r="K5876" s="184">
        <f t="shared" si="525"/>
        <v>2.7</v>
      </c>
      <c r="L5876" s="184">
        <f>IF(C5876="MTS", B5876, B5876 * IFERROR(VLOOKUP(C5876, 'QTY_CONVERSIONS '!A:B, 2, FALSE), "Units not  found"))</f>
        <v>0.5</v>
      </c>
      <c r="M5876" s="185">
        <f t="shared" si="526"/>
        <v>1350</v>
      </c>
      <c r="N5876" s="143" t="str">
        <f>IFERROR(VLOOKUP(D5876, Product_Category!A:B, 2, FALSE), "Uncategorized")</f>
        <v>MCC</v>
      </c>
      <c r="O5876" s="186">
        <f t="shared" si="524"/>
        <v>2700</v>
      </c>
      <c r="P5876" s="185">
        <f t="shared" si="527"/>
        <v>1350</v>
      </c>
      <c r="Q5876" s="143">
        <v>2024</v>
      </c>
      <c r="R5876" s="143" t="str">
        <f>IFERROR(VLOOKUP(G5876,'SOURCE COMPANY'!A:B, 2, FALSE), "")</f>
        <v>Shubham Pharmachem</v>
      </c>
      <c r="S5876" s="143" t="str">
        <f>IFERROR(VLOOKUP(H5876,'CUSTOMER NAME'!A:B, 2, FALSE), "")</f>
        <v>TO THE ORDER OF</v>
      </c>
    </row>
    <row r="5877" spans="1:19">
      <c r="A5877" s="119" t="s">
        <v>874</v>
      </c>
      <c r="B5877" s="120">
        <v>125</v>
      </c>
      <c r="C5877" s="120" t="s">
        <v>4019</v>
      </c>
      <c r="D5877" s="120" t="s">
        <v>798</v>
      </c>
      <c r="E5877" s="120">
        <v>4.99</v>
      </c>
      <c r="F5877" s="120" t="s">
        <v>9</v>
      </c>
      <c r="G5877" s="120" t="s">
        <v>4725</v>
      </c>
      <c r="H5877" s="121" t="s">
        <v>4726</v>
      </c>
      <c r="I5877" s="143" t="s">
        <v>4641</v>
      </c>
      <c r="J5877" s="184">
        <f>IF(F5877="USD", E5877, E5877 * IFERROR(VLOOKUP(F5877, EXCHANGE_RATE!A:B, 2, FALSE), "Currency not found"))</f>
        <v>4.99</v>
      </c>
      <c r="K5877" s="184">
        <f t="shared" si="525"/>
        <v>4.99</v>
      </c>
      <c r="L5877" s="184">
        <f>IF(C5877="MTS", B5877, B5877 * IFERROR(VLOOKUP(C5877, 'QTY_CONVERSIONS '!A:B, 2, FALSE), "Units not  found"))</f>
        <v>0.125</v>
      </c>
      <c r="M5877" s="185">
        <f t="shared" si="526"/>
        <v>623.75</v>
      </c>
      <c r="N5877" s="143" t="str">
        <f>IFERROR(VLOOKUP(D5877, Product_Category!A:B, 2, FALSE), "Uncategorized")</f>
        <v>CMC</v>
      </c>
      <c r="O5877" s="186">
        <f t="shared" si="524"/>
        <v>4990</v>
      </c>
      <c r="P5877" s="185">
        <f t="shared" si="527"/>
        <v>623.75</v>
      </c>
      <c r="Q5877" s="143">
        <v>2024</v>
      </c>
      <c r="R5877" s="143" t="str">
        <f>IFERROR(VLOOKUP(G5877,'SOURCE COMPANY'!A:B, 2, FALSE), "")</f>
        <v>Shubham Pharmachem</v>
      </c>
      <c r="S5877" s="143" t="str">
        <f>IFERROR(VLOOKUP(H5877,'CUSTOMER NAME'!A:B, 2, FALSE), "")</f>
        <v>Unichem Liquid Industries</v>
      </c>
    </row>
    <row r="5878" spans="1:19">
      <c r="A5878" s="119" t="s">
        <v>874</v>
      </c>
      <c r="B5878" s="120">
        <v>50</v>
      </c>
      <c r="C5878" s="120" t="s">
        <v>4019</v>
      </c>
      <c r="D5878" s="120" t="s">
        <v>798</v>
      </c>
      <c r="E5878" s="120">
        <v>4.38</v>
      </c>
      <c r="F5878" s="120" t="s">
        <v>9</v>
      </c>
      <c r="G5878" s="120" t="s">
        <v>4725</v>
      </c>
      <c r="H5878" s="121" t="s">
        <v>4726</v>
      </c>
      <c r="I5878" s="143" t="s">
        <v>4641</v>
      </c>
      <c r="J5878" s="184">
        <f>IF(F5878="USD", E5878, E5878 * IFERROR(VLOOKUP(F5878, EXCHANGE_RATE!A:B, 2, FALSE), "Currency not found"))</f>
        <v>4.38</v>
      </c>
      <c r="K5878" s="184">
        <f t="shared" si="525"/>
        <v>4.38</v>
      </c>
      <c r="L5878" s="184">
        <f>IF(C5878="MTS", B5878, B5878 * IFERROR(VLOOKUP(C5878, 'QTY_CONVERSIONS '!A:B, 2, FALSE), "Units not  found"))</f>
        <v>0.05</v>
      </c>
      <c r="M5878" s="185">
        <f t="shared" si="526"/>
        <v>219</v>
      </c>
      <c r="N5878" s="143" t="str">
        <f>IFERROR(VLOOKUP(D5878, Product_Category!A:B, 2, FALSE), "Uncategorized")</f>
        <v>CMC</v>
      </c>
      <c r="O5878" s="186">
        <f t="shared" si="524"/>
        <v>4380</v>
      </c>
      <c r="P5878" s="185">
        <f t="shared" si="527"/>
        <v>219</v>
      </c>
      <c r="Q5878" s="143">
        <v>2024</v>
      </c>
      <c r="R5878" s="143" t="str">
        <f>IFERROR(VLOOKUP(G5878,'SOURCE COMPANY'!A:B, 2, FALSE), "")</f>
        <v>Shubham Pharmachem</v>
      </c>
      <c r="S5878" s="143" t="str">
        <f>IFERROR(VLOOKUP(H5878,'CUSTOMER NAME'!A:B, 2, FALSE), "")</f>
        <v>Unichem Liquid Industries</v>
      </c>
    </row>
    <row r="5879" spans="1:19">
      <c r="A5879" s="122" t="s">
        <v>874</v>
      </c>
      <c r="B5879" s="123">
        <v>50</v>
      </c>
      <c r="C5879" s="123" t="s">
        <v>4019</v>
      </c>
      <c r="D5879" s="123" t="s">
        <v>798</v>
      </c>
      <c r="E5879" s="123">
        <v>4.8899999999999997</v>
      </c>
      <c r="F5879" s="123" t="s">
        <v>9</v>
      </c>
      <c r="G5879" s="123" t="s">
        <v>4725</v>
      </c>
      <c r="H5879" s="124" t="s">
        <v>4726</v>
      </c>
      <c r="I5879" s="143" t="s">
        <v>4641</v>
      </c>
      <c r="J5879" s="184">
        <f>IF(F5879="USD", E5879, E5879 * IFERROR(VLOOKUP(F5879, EXCHANGE_RATE!A:B, 2, FALSE), "Currency not found"))</f>
        <v>4.8899999999999997</v>
      </c>
      <c r="K5879" s="184">
        <f t="shared" si="525"/>
        <v>4.8899999999999997</v>
      </c>
      <c r="L5879" s="184">
        <f>IF(C5879="MTS", B5879, B5879 * IFERROR(VLOOKUP(C5879, 'QTY_CONVERSIONS '!A:B, 2, FALSE), "Units not  found"))</f>
        <v>0.05</v>
      </c>
      <c r="M5879" s="185">
        <f t="shared" si="526"/>
        <v>244.49999999999997</v>
      </c>
      <c r="N5879" s="143" t="str">
        <f>IFERROR(VLOOKUP(D5879, Product_Category!A:B, 2, FALSE), "Uncategorized")</f>
        <v>CMC</v>
      </c>
      <c r="O5879" s="186">
        <f t="shared" si="524"/>
        <v>4890</v>
      </c>
      <c r="P5879" s="185">
        <f t="shared" si="527"/>
        <v>244.5</v>
      </c>
      <c r="Q5879" s="143">
        <v>2024</v>
      </c>
      <c r="R5879" s="143" t="str">
        <f>IFERROR(VLOOKUP(G5879,'SOURCE COMPANY'!A:B, 2, FALSE), "")</f>
        <v>Shubham Pharmachem</v>
      </c>
      <c r="S5879" s="143" t="str">
        <f>IFERROR(VLOOKUP(H5879,'CUSTOMER NAME'!A:B, 2, FALSE), "")</f>
        <v>Unichem Liquid Industries</v>
      </c>
    </row>
    <row r="5880" spans="1:19">
      <c r="A5880" s="119" t="s">
        <v>1196</v>
      </c>
      <c r="B5880" s="120">
        <v>1000</v>
      </c>
      <c r="C5880" s="120" t="s">
        <v>4019</v>
      </c>
      <c r="D5880" s="120" t="s">
        <v>3897</v>
      </c>
      <c r="E5880" s="120">
        <v>8</v>
      </c>
      <c r="F5880" s="120" t="s">
        <v>9</v>
      </c>
      <c r="G5880" s="120" t="s">
        <v>4279</v>
      </c>
      <c r="H5880" s="121" t="s">
        <v>4277</v>
      </c>
      <c r="I5880" s="143" t="s">
        <v>4641</v>
      </c>
      <c r="J5880" s="184">
        <f>IF(F5880="USD", E5880, E5880 * IFERROR(VLOOKUP(F5880, EXCHANGE_RATE!A:B, 2, FALSE), "Currency not found"))</f>
        <v>8</v>
      </c>
      <c r="K5880" s="184">
        <f t="shared" si="525"/>
        <v>8</v>
      </c>
      <c r="L5880" s="184">
        <f>IF(C5880="MTS", B5880, B5880 * IFERROR(VLOOKUP(C5880, 'QTY_CONVERSIONS '!A:B, 2, FALSE), "Units not  found"))</f>
        <v>1</v>
      </c>
      <c r="M5880" s="185">
        <f t="shared" si="526"/>
        <v>8000</v>
      </c>
      <c r="N5880" s="143" t="str">
        <f>IFERROR(VLOOKUP(D5880, Product_Category!A:B, 2, FALSE), "Uncategorized")</f>
        <v>CROSCARMELLOSE SODIUM</v>
      </c>
      <c r="O5880" s="186">
        <f t="shared" si="524"/>
        <v>8000</v>
      </c>
      <c r="P5880" s="185">
        <f t="shared" si="527"/>
        <v>8000</v>
      </c>
      <c r="Q5880" s="143">
        <v>2024</v>
      </c>
      <c r="R5880" s="143" t="str">
        <f>IFERROR(VLOOKUP(G5880,'SOURCE COMPANY'!A:B, 2, FALSE), "")</f>
        <v>Sigachi Industries limited</v>
      </c>
      <c r="S5880" s="143" t="str">
        <f>IFERROR(VLOOKUP(H5880,'CUSTOMER NAME'!A:B, 2, FALSE), "")</f>
        <v>TO THE ORDER OF</v>
      </c>
    </row>
    <row r="5881" spans="1:19">
      <c r="A5881" s="119" t="s">
        <v>1196</v>
      </c>
      <c r="B5881" s="120">
        <v>7000</v>
      </c>
      <c r="C5881" s="120" t="s">
        <v>4019</v>
      </c>
      <c r="D5881" s="120" t="s">
        <v>4110</v>
      </c>
      <c r="E5881" s="120">
        <v>2.77</v>
      </c>
      <c r="F5881" s="120" t="s">
        <v>9</v>
      </c>
      <c r="G5881" s="120" t="s">
        <v>4279</v>
      </c>
      <c r="H5881" s="121" t="s">
        <v>4277</v>
      </c>
      <c r="I5881" s="143" t="s">
        <v>4641</v>
      </c>
      <c r="J5881" s="184">
        <f>IF(F5881="USD", E5881, E5881 * IFERROR(VLOOKUP(F5881, EXCHANGE_RATE!A:B, 2, FALSE), "Currency not found"))</f>
        <v>2.77</v>
      </c>
      <c r="K5881" s="184">
        <f t="shared" si="525"/>
        <v>2.77</v>
      </c>
      <c r="L5881" s="184">
        <f>IF(C5881="MTS", B5881, B5881 * IFERROR(VLOOKUP(C5881, 'QTY_CONVERSIONS '!A:B, 2, FALSE), "Units not  found"))</f>
        <v>7</v>
      </c>
      <c r="M5881" s="185">
        <f t="shared" si="526"/>
        <v>19390</v>
      </c>
      <c r="N5881" s="143" t="str">
        <f>IFERROR(VLOOKUP(D5881, Product_Category!A:B, 2, FALSE), "Uncategorized")</f>
        <v>MCC</v>
      </c>
      <c r="O5881" s="186">
        <f t="shared" si="524"/>
        <v>2770</v>
      </c>
      <c r="P5881" s="185">
        <f t="shared" si="527"/>
        <v>19390</v>
      </c>
      <c r="Q5881" s="143">
        <v>2024</v>
      </c>
      <c r="R5881" s="143" t="str">
        <f>IFERROR(VLOOKUP(G5881,'SOURCE COMPANY'!A:B, 2, FALSE), "")</f>
        <v>Sigachi Industries limited</v>
      </c>
      <c r="S5881" s="143" t="str">
        <f>IFERROR(VLOOKUP(H5881,'CUSTOMER NAME'!A:B, 2, FALSE), "")</f>
        <v>TO THE ORDER OF</v>
      </c>
    </row>
    <row r="5882" spans="1:19">
      <c r="A5882" s="122" t="s">
        <v>1196</v>
      </c>
      <c r="B5882" s="123">
        <v>2000</v>
      </c>
      <c r="C5882" s="123" t="s">
        <v>4019</v>
      </c>
      <c r="D5882" s="123" t="s">
        <v>4109</v>
      </c>
      <c r="E5882" s="123">
        <v>2.64</v>
      </c>
      <c r="F5882" s="123" t="s">
        <v>9</v>
      </c>
      <c r="G5882" s="123" t="s">
        <v>4279</v>
      </c>
      <c r="H5882" s="124" t="s">
        <v>4277</v>
      </c>
      <c r="I5882" s="143" t="s">
        <v>4641</v>
      </c>
      <c r="J5882" s="184">
        <f>IF(F5882="USD", E5882, E5882 * IFERROR(VLOOKUP(F5882, EXCHANGE_RATE!A:B, 2, FALSE), "Currency not found"))</f>
        <v>2.64</v>
      </c>
      <c r="K5882" s="184">
        <f t="shared" si="525"/>
        <v>2.64</v>
      </c>
      <c r="L5882" s="184">
        <f>IF(C5882="MTS", B5882, B5882 * IFERROR(VLOOKUP(C5882, 'QTY_CONVERSIONS '!A:B, 2, FALSE), "Units not  found"))</f>
        <v>2</v>
      </c>
      <c r="M5882" s="185">
        <f t="shared" si="526"/>
        <v>5280</v>
      </c>
      <c r="N5882" s="143" t="str">
        <f>IFERROR(VLOOKUP(D5882, Product_Category!A:B, 2, FALSE), "Uncategorized")</f>
        <v>MCC</v>
      </c>
      <c r="O5882" s="186">
        <f t="shared" si="524"/>
        <v>2640</v>
      </c>
      <c r="P5882" s="185">
        <f t="shared" si="527"/>
        <v>5280</v>
      </c>
      <c r="Q5882" s="143">
        <v>2024</v>
      </c>
      <c r="R5882" s="143" t="str">
        <f>IFERROR(VLOOKUP(G5882,'SOURCE COMPANY'!A:B, 2, FALSE), "")</f>
        <v>Sigachi Industries limited</v>
      </c>
      <c r="S5882" s="143" t="str">
        <f>IFERROR(VLOOKUP(H5882,'CUSTOMER NAME'!A:B, 2, FALSE), "")</f>
        <v>TO THE ORDER OF</v>
      </c>
    </row>
    <row r="5883" spans="1:19">
      <c r="A5883" s="119" t="s">
        <v>889</v>
      </c>
      <c r="B5883" s="120">
        <v>9000</v>
      </c>
      <c r="C5883" s="120" t="s">
        <v>4019</v>
      </c>
      <c r="D5883" s="120" t="s">
        <v>4114</v>
      </c>
      <c r="E5883" s="120">
        <v>2.96</v>
      </c>
      <c r="F5883" s="120" t="s">
        <v>1718</v>
      </c>
      <c r="G5883" s="120" t="s">
        <v>4138</v>
      </c>
      <c r="H5883" s="121" t="s">
        <v>4727</v>
      </c>
      <c r="I5883" s="143" t="s">
        <v>4641</v>
      </c>
      <c r="J5883" s="184">
        <f>IF(F5883="USD", E5883, E5883 * IFERROR(VLOOKUP(F5883, EXCHANGE_RATE!A:B, 2, FALSE), "Currency not found"))</f>
        <v>3.1672000000000002</v>
      </c>
      <c r="K5883" s="184">
        <f t="shared" si="525"/>
        <v>3.17</v>
      </c>
      <c r="L5883" s="184">
        <f>IF(C5883="MTS", B5883, B5883 * IFERROR(VLOOKUP(C5883, 'QTY_CONVERSIONS '!A:B, 2, FALSE), "Units not  found"))</f>
        <v>9</v>
      </c>
      <c r="M5883" s="185">
        <f t="shared" si="526"/>
        <v>28530</v>
      </c>
      <c r="N5883" s="143" t="str">
        <f>IFERROR(VLOOKUP(D5883, Product_Category!A:B, 2, FALSE), "Uncategorized")</f>
        <v>MCC</v>
      </c>
      <c r="O5883" s="186">
        <f t="shared" si="524"/>
        <v>3170</v>
      </c>
      <c r="P5883" s="185">
        <f t="shared" si="527"/>
        <v>28530</v>
      </c>
      <c r="Q5883" s="143">
        <v>2024</v>
      </c>
      <c r="R5883" s="143" t="str">
        <f>IFERROR(VLOOKUP(G5883,'SOURCE COMPANY'!A:B, 2, FALSE), "")</f>
        <v>DFE PHARMA</v>
      </c>
      <c r="S5883" s="143" t="str">
        <f>IFERROR(VLOOKUP(H5883,'CUSTOMER NAME'!A:B, 2, FALSE), "")</f>
        <v>PT SIGNA HUSADA</v>
      </c>
    </row>
    <row r="5884" spans="1:19">
      <c r="A5884" s="119" t="s">
        <v>889</v>
      </c>
      <c r="B5884" s="120">
        <v>8000</v>
      </c>
      <c r="C5884" s="120" t="s">
        <v>4019</v>
      </c>
      <c r="D5884" s="120" t="s">
        <v>4114</v>
      </c>
      <c r="E5884" s="120">
        <v>2.96</v>
      </c>
      <c r="F5884" s="120" t="s">
        <v>1718</v>
      </c>
      <c r="G5884" s="120" t="s">
        <v>4138</v>
      </c>
      <c r="H5884" s="121" t="s">
        <v>4727</v>
      </c>
      <c r="I5884" s="143" t="s">
        <v>4641</v>
      </c>
      <c r="J5884" s="184">
        <f>IF(F5884="USD", E5884, E5884 * IFERROR(VLOOKUP(F5884, EXCHANGE_RATE!A:B, 2, FALSE), "Currency not found"))</f>
        <v>3.1672000000000002</v>
      </c>
      <c r="K5884" s="184">
        <f t="shared" si="525"/>
        <v>3.17</v>
      </c>
      <c r="L5884" s="184">
        <f>IF(C5884="MTS", B5884, B5884 * IFERROR(VLOOKUP(C5884, 'QTY_CONVERSIONS '!A:B, 2, FALSE), "Units not  found"))</f>
        <v>8</v>
      </c>
      <c r="M5884" s="185">
        <f t="shared" si="526"/>
        <v>25360</v>
      </c>
      <c r="N5884" s="143" t="str">
        <f>IFERROR(VLOOKUP(D5884, Product_Category!A:B, 2, FALSE), "Uncategorized")</f>
        <v>MCC</v>
      </c>
      <c r="O5884" s="186">
        <f t="shared" si="524"/>
        <v>3170</v>
      </c>
      <c r="P5884" s="185">
        <f t="shared" si="527"/>
        <v>25360</v>
      </c>
      <c r="Q5884" s="143">
        <v>2024</v>
      </c>
      <c r="R5884" s="143" t="str">
        <f>IFERROR(VLOOKUP(G5884,'SOURCE COMPANY'!A:B, 2, FALSE), "")</f>
        <v>DFE PHARMA</v>
      </c>
      <c r="S5884" s="143" t="str">
        <f>IFERROR(VLOOKUP(H5884,'CUSTOMER NAME'!A:B, 2, FALSE), "")</f>
        <v>PT SIGNA HUSADA</v>
      </c>
    </row>
    <row r="5885" spans="1:19">
      <c r="A5885" s="119" t="s">
        <v>889</v>
      </c>
      <c r="B5885" s="120">
        <v>500</v>
      </c>
      <c r="C5885" s="120" t="s">
        <v>4019</v>
      </c>
      <c r="D5885" s="120" t="s">
        <v>4655</v>
      </c>
      <c r="E5885" s="120">
        <v>3.27</v>
      </c>
      <c r="F5885" s="120" t="s">
        <v>1718</v>
      </c>
      <c r="G5885" s="120" t="s">
        <v>4138</v>
      </c>
      <c r="H5885" s="121" t="s">
        <v>4727</v>
      </c>
      <c r="I5885" s="143" t="s">
        <v>4641</v>
      </c>
      <c r="J5885" s="184">
        <f>IF(F5885="USD", E5885, E5885 * IFERROR(VLOOKUP(F5885, EXCHANGE_RATE!A:B, 2, FALSE), "Currency not found"))</f>
        <v>3.4989000000000003</v>
      </c>
      <c r="K5885" s="184">
        <f t="shared" si="525"/>
        <v>3.5</v>
      </c>
      <c r="L5885" s="184">
        <f>IF(C5885="MTS", B5885, B5885 * IFERROR(VLOOKUP(C5885, 'QTY_CONVERSIONS '!A:B, 2, FALSE), "Units not  found"))</f>
        <v>0.5</v>
      </c>
      <c r="M5885" s="185">
        <f t="shared" si="526"/>
        <v>1750</v>
      </c>
      <c r="N5885" s="143" t="str">
        <f>IFERROR(VLOOKUP(D5885, Product_Category!A:B, 2, FALSE), "Uncategorized")</f>
        <v>SMCC</v>
      </c>
      <c r="O5885" s="186">
        <f t="shared" si="524"/>
        <v>3500</v>
      </c>
      <c r="P5885" s="185">
        <f t="shared" si="527"/>
        <v>1750</v>
      </c>
      <c r="Q5885" s="143">
        <v>2024</v>
      </c>
      <c r="R5885" s="143" t="str">
        <f>IFERROR(VLOOKUP(G5885,'SOURCE COMPANY'!A:B, 2, FALSE), "")</f>
        <v>DFE PHARMA</v>
      </c>
      <c r="S5885" s="143" t="str">
        <f>IFERROR(VLOOKUP(H5885,'CUSTOMER NAME'!A:B, 2, FALSE), "")</f>
        <v>PT SIGNA HUSADA</v>
      </c>
    </row>
    <row r="5886" spans="1:19">
      <c r="A5886" s="119" t="s">
        <v>889</v>
      </c>
      <c r="B5886" s="120">
        <v>10000</v>
      </c>
      <c r="C5886" s="120" t="s">
        <v>4019</v>
      </c>
      <c r="D5886" s="120" t="s">
        <v>173</v>
      </c>
      <c r="E5886" s="120">
        <v>3.99</v>
      </c>
      <c r="F5886" s="120" t="s">
        <v>9</v>
      </c>
      <c r="G5886" s="120" t="s">
        <v>4053</v>
      </c>
      <c r="H5886" s="121" t="s">
        <v>4728</v>
      </c>
      <c r="I5886" s="143" t="s">
        <v>4641</v>
      </c>
      <c r="J5886" s="184">
        <f>IF(F5886="USD", E5886, E5886 * IFERROR(VLOOKUP(F5886, EXCHANGE_RATE!A:B, 2, FALSE), "Currency not found"))</f>
        <v>3.99</v>
      </c>
      <c r="K5886" s="184">
        <f t="shared" si="525"/>
        <v>3.99</v>
      </c>
      <c r="L5886" s="184">
        <f>IF(C5886="MTS", B5886, B5886 * IFERROR(VLOOKUP(C5886, 'QTY_CONVERSIONS '!A:B, 2, FALSE), "Units not  found"))</f>
        <v>10</v>
      </c>
      <c r="M5886" s="185">
        <f t="shared" si="526"/>
        <v>39900</v>
      </c>
      <c r="N5886" s="143" t="str">
        <f>IFERROR(VLOOKUP(D5886, Product_Category!A:B, 2, FALSE), "Uncategorized")</f>
        <v>SSG</v>
      </c>
      <c r="O5886" s="186">
        <f t="shared" si="524"/>
        <v>3990</v>
      </c>
      <c r="P5886" s="185">
        <f t="shared" si="527"/>
        <v>39900</v>
      </c>
      <c r="Q5886" s="143">
        <v>2024</v>
      </c>
      <c r="R5886" s="143" t="str">
        <f>IFERROR(VLOOKUP(G5886,'SOURCE COMPANY'!A:B, 2, FALSE), "")</f>
        <v>JRS PHARMA</v>
      </c>
      <c r="S5886" s="143" t="str">
        <f>IFERROR(VLOOKUP(H5886,'CUSTOMER NAME'!A:B, 2, FALSE), "")</f>
        <v>PT TEMPO</v>
      </c>
    </row>
    <row r="5887" spans="1:19">
      <c r="A5887" s="119" t="s">
        <v>889</v>
      </c>
      <c r="B5887" s="120">
        <v>3000</v>
      </c>
      <c r="C5887" s="120" t="s">
        <v>4019</v>
      </c>
      <c r="D5887" s="120" t="s">
        <v>4648</v>
      </c>
      <c r="E5887" s="120">
        <v>2.35</v>
      </c>
      <c r="F5887" s="120" t="s">
        <v>9</v>
      </c>
      <c r="G5887" s="120" t="s">
        <v>4053</v>
      </c>
      <c r="H5887" s="121" t="s">
        <v>4728</v>
      </c>
      <c r="I5887" s="143" t="s">
        <v>4641</v>
      </c>
      <c r="J5887" s="184">
        <f>IF(F5887="USD", E5887, E5887 * IFERROR(VLOOKUP(F5887, EXCHANGE_RATE!A:B, 2, FALSE), "Currency not found"))</f>
        <v>2.35</v>
      </c>
      <c r="K5887" s="184">
        <f t="shared" si="525"/>
        <v>2.35</v>
      </c>
      <c r="L5887" s="184">
        <f>IF(C5887="MTS", B5887, B5887 * IFERROR(VLOOKUP(C5887, 'QTY_CONVERSIONS '!A:B, 2, FALSE), "Units not  found"))</f>
        <v>3</v>
      </c>
      <c r="M5887" s="185">
        <f t="shared" si="526"/>
        <v>7050</v>
      </c>
      <c r="N5887" s="143" t="str">
        <f>IFERROR(VLOOKUP(D5887, Product_Category!A:B, 2, FALSE), "Uncategorized")</f>
        <v>MCC</v>
      </c>
      <c r="O5887" s="186">
        <f t="shared" si="524"/>
        <v>2350</v>
      </c>
      <c r="P5887" s="185">
        <f t="shared" si="527"/>
        <v>7050</v>
      </c>
      <c r="Q5887" s="143">
        <v>2024</v>
      </c>
      <c r="R5887" s="143" t="str">
        <f>IFERROR(VLOOKUP(G5887,'SOURCE COMPANY'!A:B, 2, FALSE), "")</f>
        <v>JRS PHARMA</v>
      </c>
      <c r="S5887" s="143" t="str">
        <f>IFERROR(VLOOKUP(H5887,'CUSTOMER NAME'!A:B, 2, FALSE), "")</f>
        <v>PT TEMPO</v>
      </c>
    </row>
    <row r="5888" spans="1:19">
      <c r="A5888" s="119" t="s">
        <v>889</v>
      </c>
      <c r="B5888" s="120">
        <v>7000</v>
      </c>
      <c r="C5888" s="120" t="s">
        <v>4019</v>
      </c>
      <c r="D5888" s="120" t="s">
        <v>4113</v>
      </c>
      <c r="E5888" s="120">
        <v>2.35</v>
      </c>
      <c r="F5888" s="120" t="s">
        <v>9</v>
      </c>
      <c r="G5888" s="120" t="s">
        <v>4053</v>
      </c>
      <c r="H5888" s="121" t="s">
        <v>4728</v>
      </c>
      <c r="I5888" s="143" t="s">
        <v>4641</v>
      </c>
      <c r="J5888" s="184">
        <f>IF(F5888="USD", E5888, E5888 * IFERROR(VLOOKUP(F5888, EXCHANGE_RATE!A:B, 2, FALSE), "Currency not found"))</f>
        <v>2.35</v>
      </c>
      <c r="K5888" s="184">
        <f t="shared" si="525"/>
        <v>2.35</v>
      </c>
      <c r="L5888" s="184">
        <f>IF(C5888="MTS", B5888, B5888 * IFERROR(VLOOKUP(C5888, 'QTY_CONVERSIONS '!A:B, 2, FALSE), "Units not  found"))</f>
        <v>7</v>
      </c>
      <c r="M5888" s="185">
        <f t="shared" si="526"/>
        <v>16450</v>
      </c>
      <c r="N5888" s="143" t="str">
        <f>IFERROR(VLOOKUP(D5888, Product_Category!A:B, 2, FALSE), "Uncategorized")</f>
        <v>MCC</v>
      </c>
      <c r="O5888" s="186">
        <f t="shared" si="524"/>
        <v>2350</v>
      </c>
      <c r="P5888" s="185">
        <f t="shared" si="527"/>
        <v>16450</v>
      </c>
      <c r="Q5888" s="143">
        <v>2024</v>
      </c>
      <c r="R5888" s="143" t="str">
        <f>IFERROR(VLOOKUP(G5888,'SOURCE COMPANY'!A:B, 2, FALSE), "")</f>
        <v>JRS PHARMA</v>
      </c>
      <c r="S5888" s="143" t="str">
        <f>IFERROR(VLOOKUP(H5888,'CUSTOMER NAME'!A:B, 2, FALSE), "")</f>
        <v>PT TEMPO</v>
      </c>
    </row>
    <row r="5889" spans="1:19">
      <c r="A5889" s="119" t="s">
        <v>889</v>
      </c>
      <c r="B5889" s="120">
        <v>18000</v>
      </c>
      <c r="C5889" s="120" t="s">
        <v>4019</v>
      </c>
      <c r="D5889" s="120" t="s">
        <v>4113</v>
      </c>
      <c r="E5889" s="120">
        <v>2.4500000000000002</v>
      </c>
      <c r="F5889" s="120" t="s">
        <v>9</v>
      </c>
      <c r="G5889" s="120" t="s">
        <v>4053</v>
      </c>
      <c r="H5889" s="121" t="s">
        <v>4729</v>
      </c>
      <c r="I5889" s="143" t="s">
        <v>4641</v>
      </c>
      <c r="J5889" s="184">
        <f>IF(F5889="USD", E5889, E5889 * IFERROR(VLOOKUP(F5889, EXCHANGE_RATE!A:B, 2, FALSE), "Currency not found"))</f>
        <v>2.4500000000000002</v>
      </c>
      <c r="K5889" s="184">
        <f t="shared" si="525"/>
        <v>2.4500000000000002</v>
      </c>
      <c r="L5889" s="184">
        <f>IF(C5889="MTS", B5889, B5889 * IFERROR(VLOOKUP(C5889, 'QTY_CONVERSIONS '!A:B, 2, FALSE), "Units not  found"))</f>
        <v>18</v>
      </c>
      <c r="M5889" s="185">
        <f t="shared" si="526"/>
        <v>44100</v>
      </c>
      <c r="N5889" s="143" t="str">
        <f>IFERROR(VLOOKUP(D5889, Product_Category!A:B, 2, FALSE), "Uncategorized")</f>
        <v>MCC</v>
      </c>
      <c r="O5889" s="186">
        <f t="shared" si="524"/>
        <v>2450</v>
      </c>
      <c r="P5889" s="185">
        <f t="shared" si="527"/>
        <v>44100</v>
      </c>
      <c r="Q5889" s="143">
        <v>2024</v>
      </c>
      <c r="R5889" s="143" t="str">
        <f>IFERROR(VLOOKUP(G5889,'SOURCE COMPANY'!A:B, 2, FALSE), "")</f>
        <v>JRS PHARMA</v>
      </c>
      <c r="S5889" s="143" t="str">
        <f>IFERROR(VLOOKUP(H5889,'CUSTOMER NAME'!A:B, 2, FALSE), "")</f>
        <v>PT IMCD INDONESIA</v>
      </c>
    </row>
    <row r="5890" spans="1:19">
      <c r="A5890" s="119" t="s">
        <v>889</v>
      </c>
      <c r="B5890" s="120">
        <v>3000</v>
      </c>
      <c r="C5890" s="120" t="s">
        <v>4019</v>
      </c>
      <c r="D5890" s="120" t="s">
        <v>2914</v>
      </c>
      <c r="E5890" s="120">
        <v>1.88</v>
      </c>
      <c r="F5890" s="120" t="s">
        <v>9</v>
      </c>
      <c r="G5890" s="120" t="s">
        <v>4730</v>
      </c>
      <c r="H5890" s="121" t="s">
        <v>4277</v>
      </c>
      <c r="I5890" s="143" t="s">
        <v>4641</v>
      </c>
      <c r="J5890" s="184">
        <f>IF(F5890="USD", E5890, E5890 * IFERROR(VLOOKUP(F5890, EXCHANGE_RATE!A:B, 2, FALSE), "Currency not found"))</f>
        <v>1.88</v>
      </c>
      <c r="K5890" s="184">
        <f t="shared" si="525"/>
        <v>1.88</v>
      </c>
      <c r="L5890" s="184">
        <f>IF(C5890="MTS", B5890, B5890 * IFERROR(VLOOKUP(C5890, 'QTY_CONVERSIONS '!A:B, 2, FALSE), "Units not  found"))</f>
        <v>3</v>
      </c>
      <c r="M5890" s="185">
        <f t="shared" si="526"/>
        <v>5640</v>
      </c>
      <c r="N5890" s="143" t="str">
        <f>IFERROR(VLOOKUP(D5890, Product_Category!A:B, 2, FALSE), "Uncategorized")</f>
        <v>MCC</v>
      </c>
      <c r="O5890" s="186">
        <f t="shared" si="524"/>
        <v>1880</v>
      </c>
      <c r="P5890" s="185">
        <f t="shared" si="527"/>
        <v>5640</v>
      </c>
      <c r="Q5890" s="143">
        <v>2024</v>
      </c>
      <c r="R5890" s="143" t="str">
        <f>IFERROR(VLOOKUP(G5890,'SOURCE COMPANY'!A:B, 2, FALSE), "")</f>
        <v>PREMIER INDUSTRIAL</v>
      </c>
      <c r="S5890" s="143" t="str">
        <f>IFERROR(VLOOKUP(H5890,'CUSTOMER NAME'!A:B, 2, FALSE), "")</f>
        <v>TO THE ORDER OF</v>
      </c>
    </row>
    <row r="5891" spans="1:19">
      <c r="A5891" s="122" t="s">
        <v>889</v>
      </c>
      <c r="B5891" s="123">
        <v>5</v>
      </c>
      <c r="C5891" s="123" t="s">
        <v>4019</v>
      </c>
      <c r="D5891" s="123" t="s">
        <v>798</v>
      </c>
      <c r="E5891" s="123">
        <v>10.32</v>
      </c>
      <c r="F5891" s="123" t="s">
        <v>9</v>
      </c>
      <c r="G5891" s="123" t="s">
        <v>4731</v>
      </c>
      <c r="H5891" s="124" t="s">
        <v>4277</v>
      </c>
      <c r="I5891" s="143" t="s">
        <v>4641</v>
      </c>
      <c r="J5891" s="184">
        <f>IF(F5891="USD", E5891, E5891 * IFERROR(VLOOKUP(F5891, EXCHANGE_RATE!A:B, 2, FALSE), "Currency not found"))</f>
        <v>10.32</v>
      </c>
      <c r="K5891" s="184">
        <f t="shared" si="525"/>
        <v>10.32</v>
      </c>
      <c r="L5891" s="184">
        <f>IF(C5891="MTS", B5891, B5891 * IFERROR(VLOOKUP(C5891, 'QTY_CONVERSIONS '!A:B, 2, FALSE), "Units not  found"))</f>
        <v>5.0000000000000001E-3</v>
      </c>
      <c r="M5891" s="185">
        <f t="shared" si="526"/>
        <v>51.6</v>
      </c>
      <c r="N5891" s="143" t="str">
        <f>IFERROR(VLOOKUP(D5891, Product_Category!A:B, 2, FALSE), "Uncategorized")</f>
        <v>CMC</v>
      </c>
      <c r="O5891" s="186">
        <f t="shared" ref="O5891:O5954" si="528">K5891*1000</f>
        <v>10320</v>
      </c>
      <c r="P5891" s="185">
        <f t="shared" si="527"/>
        <v>51.6</v>
      </c>
      <c r="Q5891" s="143">
        <v>2024</v>
      </c>
      <c r="R5891" s="143" t="str">
        <f>IFERROR(VLOOKUP(G5891,'SOURCE COMPANY'!A:B, 2, FALSE), "")</f>
        <v>Pallav Chemicals</v>
      </c>
      <c r="S5891" s="143" t="str">
        <f>IFERROR(VLOOKUP(H5891,'CUSTOMER NAME'!A:B, 2, FALSE), "")</f>
        <v>TO THE ORDER OF</v>
      </c>
    </row>
    <row r="5892" spans="1:19">
      <c r="A5892" s="119" t="s">
        <v>1213</v>
      </c>
      <c r="B5892" s="120">
        <v>75</v>
      </c>
      <c r="C5892" s="120" t="s">
        <v>4019</v>
      </c>
      <c r="D5892" s="120" t="s">
        <v>910</v>
      </c>
      <c r="E5892" s="120">
        <v>1.7</v>
      </c>
      <c r="F5892" s="120" t="s">
        <v>9</v>
      </c>
      <c r="G5892" s="120" t="s">
        <v>4692</v>
      </c>
      <c r="H5892" s="121" t="s">
        <v>4277</v>
      </c>
      <c r="I5892" s="143" t="s">
        <v>4641</v>
      </c>
      <c r="J5892" s="184">
        <f>IF(F5892="USD", E5892, E5892 * IFERROR(VLOOKUP(F5892, EXCHANGE_RATE!A:B, 2, FALSE), "Currency not found"))</f>
        <v>1.7</v>
      </c>
      <c r="K5892" s="184">
        <f t="shared" si="525"/>
        <v>1.7</v>
      </c>
      <c r="L5892" s="184">
        <f>IF(C5892="MTS", B5892, B5892 * IFERROR(VLOOKUP(C5892, 'QTY_CONVERSIONS '!A:B, 2, FALSE), "Units not  found"))</f>
        <v>7.4999999999999997E-2</v>
      </c>
      <c r="M5892" s="185">
        <f t="shared" si="526"/>
        <v>127.5</v>
      </c>
      <c r="N5892" s="143" t="str">
        <f>IFERROR(VLOOKUP(D5892, Product_Category!A:B, 2, FALSE), "Uncategorized")</f>
        <v>MAGNESIUM STEARATE</v>
      </c>
      <c r="O5892" s="186">
        <f t="shared" si="528"/>
        <v>1700</v>
      </c>
      <c r="P5892" s="185">
        <f t="shared" si="527"/>
        <v>127.5</v>
      </c>
      <c r="Q5892" s="143">
        <v>2024</v>
      </c>
      <c r="R5892" s="143" t="str">
        <f>IFERROR(VLOOKUP(G5892,'SOURCE COMPANY'!A:B, 2, FALSE), "")</f>
        <v>ESPEE Pharma Chem</v>
      </c>
      <c r="S5892" s="143" t="str">
        <f>IFERROR(VLOOKUP(H5892,'CUSTOMER NAME'!A:B, 2, FALSE), "")</f>
        <v>TO THE ORDER OF</v>
      </c>
    </row>
    <row r="5893" spans="1:19">
      <c r="A5893" s="119" t="s">
        <v>1213</v>
      </c>
      <c r="B5893" s="120">
        <v>100</v>
      </c>
      <c r="C5893" s="120" t="s">
        <v>4019</v>
      </c>
      <c r="D5893" s="120" t="s">
        <v>798</v>
      </c>
      <c r="E5893" s="120">
        <v>4</v>
      </c>
      <c r="F5893" s="120" t="s">
        <v>9</v>
      </c>
      <c r="G5893" s="120" t="s">
        <v>4692</v>
      </c>
      <c r="H5893" s="121" t="s">
        <v>4277</v>
      </c>
      <c r="I5893" s="143" t="s">
        <v>4641</v>
      </c>
      <c r="J5893" s="184">
        <f>IF(F5893="USD", E5893, E5893 * IFERROR(VLOOKUP(F5893, EXCHANGE_RATE!A:B, 2, FALSE), "Currency not found"))</f>
        <v>4</v>
      </c>
      <c r="K5893" s="184">
        <f t="shared" si="525"/>
        <v>4</v>
      </c>
      <c r="L5893" s="184">
        <f>IF(C5893="MTS", B5893, B5893 * IFERROR(VLOOKUP(C5893, 'QTY_CONVERSIONS '!A:B, 2, FALSE), "Units not  found"))</f>
        <v>0.1</v>
      </c>
      <c r="M5893" s="185">
        <f t="shared" si="526"/>
        <v>400</v>
      </c>
      <c r="N5893" s="143" t="str">
        <f>IFERROR(VLOOKUP(D5893, Product_Category!A:B, 2, FALSE), "Uncategorized")</f>
        <v>CMC</v>
      </c>
      <c r="O5893" s="186">
        <f t="shared" si="528"/>
        <v>4000</v>
      </c>
      <c r="P5893" s="185">
        <f t="shared" si="527"/>
        <v>400</v>
      </c>
      <c r="Q5893" s="143">
        <v>2024</v>
      </c>
      <c r="R5893" s="143" t="str">
        <f>IFERROR(VLOOKUP(G5893,'SOURCE COMPANY'!A:B, 2, FALSE), "")</f>
        <v>ESPEE Pharma Chem</v>
      </c>
      <c r="S5893" s="143" t="str">
        <f>IFERROR(VLOOKUP(H5893,'CUSTOMER NAME'!A:B, 2, FALSE), "")</f>
        <v>TO THE ORDER OF</v>
      </c>
    </row>
    <row r="5894" spans="1:19">
      <c r="A5894" s="119" t="s">
        <v>1213</v>
      </c>
      <c r="B5894" s="120">
        <v>100</v>
      </c>
      <c r="C5894" s="120" t="s">
        <v>4019</v>
      </c>
      <c r="D5894" s="120" t="s">
        <v>1029</v>
      </c>
      <c r="E5894" s="120">
        <v>5.2</v>
      </c>
      <c r="F5894" s="120" t="s">
        <v>9</v>
      </c>
      <c r="G5894" s="120" t="s">
        <v>4692</v>
      </c>
      <c r="H5894" s="121" t="s">
        <v>4277</v>
      </c>
      <c r="I5894" s="143" t="s">
        <v>4641</v>
      </c>
      <c r="J5894" s="184">
        <f>IF(F5894="USD", E5894, E5894 * IFERROR(VLOOKUP(F5894, EXCHANGE_RATE!A:B, 2, FALSE), "Currency not found"))</f>
        <v>5.2</v>
      </c>
      <c r="K5894" s="184">
        <f t="shared" si="525"/>
        <v>5.2</v>
      </c>
      <c r="L5894" s="184">
        <f>IF(C5894="MTS", B5894, B5894 * IFERROR(VLOOKUP(C5894, 'QTY_CONVERSIONS '!A:B, 2, FALSE), "Units not  found"))</f>
        <v>0.1</v>
      </c>
      <c r="M5894" s="185">
        <f t="shared" si="526"/>
        <v>520</v>
      </c>
      <c r="N5894" s="143" t="str">
        <f>IFERROR(VLOOKUP(D5894, Product_Category!A:B, 2, FALSE), "Uncategorized")</f>
        <v>MCC</v>
      </c>
      <c r="O5894" s="186">
        <f t="shared" si="528"/>
        <v>5200</v>
      </c>
      <c r="P5894" s="185">
        <f t="shared" si="527"/>
        <v>520</v>
      </c>
      <c r="Q5894" s="143">
        <v>2024</v>
      </c>
      <c r="R5894" s="143" t="str">
        <f>IFERROR(VLOOKUP(G5894,'SOURCE COMPANY'!A:B, 2, FALSE), "")</f>
        <v>ESPEE Pharma Chem</v>
      </c>
      <c r="S5894" s="143" t="str">
        <f>IFERROR(VLOOKUP(H5894,'CUSTOMER NAME'!A:B, 2, FALSE), "")</f>
        <v>TO THE ORDER OF</v>
      </c>
    </row>
    <row r="5895" spans="1:19">
      <c r="A5895" s="119" t="s">
        <v>1213</v>
      </c>
      <c r="B5895" s="120">
        <v>150</v>
      </c>
      <c r="C5895" s="120" t="s">
        <v>4019</v>
      </c>
      <c r="D5895" s="120" t="s">
        <v>792</v>
      </c>
      <c r="E5895" s="120">
        <v>2.7</v>
      </c>
      <c r="F5895" s="120" t="s">
        <v>9</v>
      </c>
      <c r="G5895" s="120" t="s">
        <v>4692</v>
      </c>
      <c r="H5895" s="121" t="s">
        <v>4277</v>
      </c>
      <c r="I5895" s="143" t="s">
        <v>4641</v>
      </c>
      <c r="J5895" s="184">
        <f>IF(F5895="USD", E5895, E5895 * IFERROR(VLOOKUP(F5895, EXCHANGE_RATE!A:B, 2, FALSE), "Currency not found"))</f>
        <v>2.7</v>
      </c>
      <c r="K5895" s="184">
        <f t="shared" si="525"/>
        <v>2.7</v>
      </c>
      <c r="L5895" s="184">
        <f>IF(C5895="MTS", B5895, B5895 * IFERROR(VLOOKUP(C5895, 'QTY_CONVERSIONS '!A:B, 2, FALSE), "Units not  found"))</f>
        <v>0.15</v>
      </c>
      <c r="M5895" s="185">
        <f t="shared" si="526"/>
        <v>405</v>
      </c>
      <c r="N5895" s="143" t="str">
        <f>IFERROR(VLOOKUP(D5895, Product_Category!A:B, 2, FALSE), "Uncategorized")</f>
        <v>MCC</v>
      </c>
      <c r="O5895" s="186">
        <f t="shared" si="528"/>
        <v>2700</v>
      </c>
      <c r="P5895" s="185">
        <f t="shared" si="527"/>
        <v>405</v>
      </c>
      <c r="Q5895" s="143">
        <v>2024</v>
      </c>
      <c r="R5895" s="143" t="str">
        <f>IFERROR(VLOOKUP(G5895,'SOURCE COMPANY'!A:B, 2, FALSE), "")</f>
        <v>ESPEE Pharma Chem</v>
      </c>
      <c r="S5895" s="143" t="str">
        <f>IFERROR(VLOOKUP(H5895,'CUSTOMER NAME'!A:B, 2, FALSE), "")</f>
        <v>TO THE ORDER OF</v>
      </c>
    </row>
    <row r="5896" spans="1:19">
      <c r="A5896" s="119" t="s">
        <v>1213</v>
      </c>
      <c r="B5896" s="120">
        <v>2000</v>
      </c>
      <c r="C5896" s="120" t="s">
        <v>4019</v>
      </c>
      <c r="D5896" s="120" t="s">
        <v>680</v>
      </c>
      <c r="E5896" s="120">
        <v>2.7</v>
      </c>
      <c r="F5896" s="120" t="s">
        <v>9</v>
      </c>
      <c r="G5896" s="120" t="s">
        <v>4692</v>
      </c>
      <c r="H5896" s="121" t="s">
        <v>4277</v>
      </c>
      <c r="I5896" s="143" t="s">
        <v>4641</v>
      </c>
      <c r="J5896" s="184">
        <f>IF(F5896="USD", E5896, E5896 * IFERROR(VLOOKUP(F5896, EXCHANGE_RATE!A:B, 2, FALSE), "Currency not found"))</f>
        <v>2.7</v>
      </c>
      <c r="K5896" s="184">
        <f t="shared" si="525"/>
        <v>2.7</v>
      </c>
      <c r="L5896" s="184">
        <f>IF(C5896="MTS", B5896, B5896 * IFERROR(VLOOKUP(C5896, 'QTY_CONVERSIONS '!A:B, 2, FALSE), "Units not  found"))</f>
        <v>2</v>
      </c>
      <c r="M5896" s="185">
        <f t="shared" si="526"/>
        <v>5400</v>
      </c>
      <c r="N5896" s="143" t="str">
        <f>IFERROR(VLOOKUP(D5896, Product_Category!A:B, 2, FALSE), "Uncategorized")</f>
        <v>MCC</v>
      </c>
      <c r="O5896" s="186">
        <f t="shared" si="528"/>
        <v>2700</v>
      </c>
      <c r="P5896" s="185">
        <f t="shared" si="527"/>
        <v>5400</v>
      </c>
      <c r="Q5896" s="143">
        <v>2024</v>
      </c>
      <c r="R5896" s="143" t="str">
        <f>IFERROR(VLOOKUP(G5896,'SOURCE COMPANY'!A:B, 2, FALSE), "")</f>
        <v>ESPEE Pharma Chem</v>
      </c>
      <c r="S5896" s="143" t="str">
        <f>IFERROR(VLOOKUP(H5896,'CUSTOMER NAME'!A:B, 2, FALSE), "")</f>
        <v>TO THE ORDER OF</v>
      </c>
    </row>
    <row r="5897" spans="1:19">
      <c r="A5897" s="119" t="s">
        <v>1213</v>
      </c>
      <c r="B5897" s="120">
        <v>2000</v>
      </c>
      <c r="C5897" s="120" t="s">
        <v>4019</v>
      </c>
      <c r="D5897" s="120" t="s">
        <v>266</v>
      </c>
      <c r="E5897" s="120">
        <v>1.96</v>
      </c>
      <c r="F5897" s="120" t="s">
        <v>1718</v>
      </c>
      <c r="G5897" s="120" t="s">
        <v>4732</v>
      </c>
      <c r="H5897" s="121" t="s">
        <v>4277</v>
      </c>
      <c r="I5897" s="143" t="s">
        <v>4641</v>
      </c>
      <c r="J5897" s="184">
        <f>IF(F5897="USD", E5897, E5897 * IFERROR(VLOOKUP(F5897, EXCHANGE_RATE!A:B, 2, FALSE), "Currency not found"))</f>
        <v>2.0972</v>
      </c>
      <c r="K5897" s="184">
        <f t="shared" si="525"/>
        <v>2.0999999999999996</v>
      </c>
      <c r="L5897" s="184">
        <f>IF(C5897="MTS", B5897, B5897 * IFERROR(VLOOKUP(C5897, 'QTY_CONVERSIONS '!A:B, 2, FALSE), "Units not  found"))</f>
        <v>2</v>
      </c>
      <c r="M5897" s="185">
        <f t="shared" si="526"/>
        <v>4199.9999999999991</v>
      </c>
      <c r="N5897" s="143" t="str">
        <f>IFERROR(VLOOKUP(D5897, Product_Category!A:B, 2, FALSE), "Uncategorized")</f>
        <v>MCC</v>
      </c>
      <c r="O5897" s="186">
        <f t="shared" si="528"/>
        <v>2099.9999999999995</v>
      </c>
      <c r="P5897" s="185">
        <f t="shared" si="527"/>
        <v>4199.9999999999991</v>
      </c>
      <c r="Q5897" s="143">
        <v>2024</v>
      </c>
      <c r="R5897" s="143" t="str">
        <f>IFERROR(VLOOKUP(G5897,'SOURCE COMPANY'!A:B, 2, FALSE), "")</f>
        <v>GLOBAL MERCHANTS</v>
      </c>
      <c r="S5897" s="143" t="str">
        <f>IFERROR(VLOOKUP(H5897,'CUSTOMER NAME'!A:B, 2, FALSE), "")</f>
        <v>TO THE ORDER OF</v>
      </c>
    </row>
    <row r="5898" spans="1:19">
      <c r="A5898" s="119" t="s">
        <v>1213</v>
      </c>
      <c r="B5898" s="120">
        <v>875</v>
      </c>
      <c r="C5898" s="120" t="s">
        <v>4019</v>
      </c>
      <c r="D5898" s="120" t="s">
        <v>266</v>
      </c>
      <c r="E5898" s="120">
        <v>1.96</v>
      </c>
      <c r="F5898" s="120" t="s">
        <v>1718</v>
      </c>
      <c r="G5898" s="120" t="s">
        <v>4732</v>
      </c>
      <c r="H5898" s="121" t="s">
        <v>4277</v>
      </c>
      <c r="I5898" s="143" t="s">
        <v>4641</v>
      </c>
      <c r="J5898" s="184">
        <f>IF(F5898="USD", E5898, E5898 * IFERROR(VLOOKUP(F5898, EXCHANGE_RATE!A:B, 2, FALSE), "Currency not found"))</f>
        <v>2.0972</v>
      </c>
      <c r="K5898" s="184">
        <f t="shared" si="525"/>
        <v>2.0999999999999996</v>
      </c>
      <c r="L5898" s="184">
        <f>IF(C5898="MTS", B5898, B5898 * IFERROR(VLOOKUP(C5898, 'QTY_CONVERSIONS '!A:B, 2, FALSE), "Units not  found"))</f>
        <v>0.875</v>
      </c>
      <c r="M5898" s="185">
        <f t="shared" si="526"/>
        <v>1837.4999999999998</v>
      </c>
      <c r="N5898" s="143" t="str">
        <f>IFERROR(VLOOKUP(D5898, Product_Category!A:B, 2, FALSE), "Uncategorized")</f>
        <v>MCC</v>
      </c>
      <c r="O5898" s="186">
        <f t="shared" si="528"/>
        <v>2099.9999999999995</v>
      </c>
      <c r="P5898" s="185">
        <f t="shared" si="527"/>
        <v>1837.4999999999995</v>
      </c>
      <c r="Q5898" s="143">
        <v>2024</v>
      </c>
      <c r="R5898" s="143" t="str">
        <f>IFERROR(VLOOKUP(G5898,'SOURCE COMPANY'!A:B, 2, FALSE), "")</f>
        <v>GLOBAL MERCHANTS</v>
      </c>
      <c r="S5898" s="143" t="str">
        <f>IFERROR(VLOOKUP(H5898,'CUSTOMER NAME'!A:B, 2, FALSE), "")</f>
        <v>TO THE ORDER OF</v>
      </c>
    </row>
    <row r="5899" spans="1:19">
      <c r="A5899" s="119" t="s">
        <v>1213</v>
      </c>
      <c r="B5899" s="120">
        <v>575</v>
      </c>
      <c r="C5899" s="120" t="s">
        <v>4019</v>
      </c>
      <c r="D5899" s="120" t="s">
        <v>3897</v>
      </c>
      <c r="E5899" s="120">
        <v>4.45</v>
      </c>
      <c r="F5899" s="120" t="s">
        <v>1718</v>
      </c>
      <c r="G5899" s="120" t="s">
        <v>4732</v>
      </c>
      <c r="H5899" s="121" t="s">
        <v>4277</v>
      </c>
      <c r="I5899" s="143" t="s">
        <v>4641</v>
      </c>
      <c r="J5899" s="184">
        <f>IF(F5899="USD", E5899, E5899 * IFERROR(VLOOKUP(F5899, EXCHANGE_RATE!A:B, 2, FALSE), "Currency not found"))</f>
        <v>4.7615000000000007</v>
      </c>
      <c r="K5899" s="184">
        <f t="shared" si="525"/>
        <v>4.7699999999999996</v>
      </c>
      <c r="L5899" s="184">
        <f>IF(C5899="MTS", B5899, B5899 * IFERROR(VLOOKUP(C5899, 'QTY_CONVERSIONS '!A:B, 2, FALSE), "Units not  found"))</f>
        <v>0.57500000000000007</v>
      </c>
      <c r="M5899" s="185">
        <f t="shared" si="526"/>
        <v>2742.7499999999995</v>
      </c>
      <c r="N5899" s="143" t="str">
        <f>IFERROR(VLOOKUP(D5899, Product_Category!A:B, 2, FALSE), "Uncategorized")</f>
        <v>CROSCARMELLOSE SODIUM</v>
      </c>
      <c r="O5899" s="186">
        <f t="shared" si="528"/>
        <v>4770</v>
      </c>
      <c r="P5899" s="185">
        <f t="shared" si="527"/>
        <v>2742.7500000000005</v>
      </c>
      <c r="Q5899" s="143">
        <v>2024</v>
      </c>
      <c r="R5899" s="143" t="str">
        <f>IFERROR(VLOOKUP(G5899,'SOURCE COMPANY'!A:B, 2, FALSE), "")</f>
        <v>GLOBAL MERCHANTS</v>
      </c>
      <c r="S5899" s="143" t="str">
        <f>IFERROR(VLOOKUP(H5899,'CUSTOMER NAME'!A:B, 2, FALSE), "")</f>
        <v>TO THE ORDER OF</v>
      </c>
    </row>
    <row r="5900" spans="1:19">
      <c r="A5900" s="119" t="s">
        <v>897</v>
      </c>
      <c r="B5900" s="120">
        <v>57</v>
      </c>
      <c r="C5900" s="120" t="s">
        <v>4019</v>
      </c>
      <c r="D5900" s="120" t="s">
        <v>910</v>
      </c>
      <c r="E5900" s="120">
        <v>49.74</v>
      </c>
      <c r="F5900" s="120" t="s">
        <v>9</v>
      </c>
      <c r="G5900" s="120" t="s">
        <v>4225</v>
      </c>
      <c r="H5900" s="121" t="s">
        <v>4336</v>
      </c>
      <c r="I5900" s="143" t="s">
        <v>4641</v>
      </c>
      <c r="J5900" s="184">
        <f>IF(F5900="USD", E5900, E5900 * IFERROR(VLOOKUP(F5900, EXCHANGE_RATE!A:B, 2, FALSE), "Currency not found"))</f>
        <v>49.74</v>
      </c>
      <c r="K5900" s="184">
        <f t="shared" si="525"/>
        <v>49.74</v>
      </c>
      <c r="L5900" s="184">
        <f>IF(C5900="MTS", B5900, B5900 * IFERROR(VLOOKUP(C5900, 'QTY_CONVERSIONS '!A:B, 2, FALSE), "Units not  found"))</f>
        <v>5.7000000000000002E-2</v>
      </c>
      <c r="M5900" s="185">
        <f t="shared" si="526"/>
        <v>2835.1800000000003</v>
      </c>
      <c r="N5900" s="143" t="str">
        <f>IFERROR(VLOOKUP(D5900, Product_Category!A:B, 2, FALSE), "Uncategorized")</f>
        <v>MAGNESIUM STEARATE</v>
      </c>
      <c r="O5900" s="186">
        <f t="shared" si="528"/>
        <v>49740</v>
      </c>
      <c r="P5900" s="185">
        <f t="shared" si="527"/>
        <v>2835.1800000000003</v>
      </c>
      <c r="Q5900" s="143">
        <v>2024</v>
      </c>
      <c r="R5900" s="143" t="str">
        <f>IFERROR(VLOOKUP(G5900,'SOURCE COMPANY'!A:B, 2, FALSE), "")</f>
        <v>Ajanta Pharma</v>
      </c>
      <c r="S5900" s="143" t="str">
        <f>IFERROR(VLOOKUP(H5900,'CUSTOMER NAME'!A:B, 2, FALSE), "")</f>
        <v>Awamedica</v>
      </c>
    </row>
    <row r="5901" spans="1:19">
      <c r="A5901" s="119" t="s">
        <v>897</v>
      </c>
      <c r="B5901" s="120">
        <v>100</v>
      </c>
      <c r="C5901" s="120" t="s">
        <v>4019</v>
      </c>
      <c r="D5901" s="120" t="s">
        <v>3897</v>
      </c>
      <c r="E5901" s="120">
        <v>38.56</v>
      </c>
      <c r="F5901" s="120" t="s">
        <v>9</v>
      </c>
      <c r="G5901" s="120" t="s">
        <v>4225</v>
      </c>
      <c r="H5901" s="121" t="s">
        <v>4336</v>
      </c>
      <c r="I5901" s="143" t="s">
        <v>4641</v>
      </c>
      <c r="J5901" s="184">
        <f>IF(F5901="USD", E5901, E5901 * IFERROR(VLOOKUP(F5901, EXCHANGE_RATE!A:B, 2, FALSE), "Currency not found"))</f>
        <v>38.56</v>
      </c>
      <c r="K5901" s="184">
        <f t="shared" si="525"/>
        <v>38.56</v>
      </c>
      <c r="L5901" s="184">
        <f>IF(C5901="MTS", B5901, B5901 * IFERROR(VLOOKUP(C5901, 'QTY_CONVERSIONS '!A:B, 2, FALSE), "Units not  found"))</f>
        <v>0.1</v>
      </c>
      <c r="M5901" s="185">
        <f t="shared" si="526"/>
        <v>3856</v>
      </c>
      <c r="N5901" s="143" t="str">
        <f>IFERROR(VLOOKUP(D5901, Product_Category!A:B, 2, FALSE), "Uncategorized")</f>
        <v>CROSCARMELLOSE SODIUM</v>
      </c>
      <c r="O5901" s="186">
        <f t="shared" si="528"/>
        <v>38560</v>
      </c>
      <c r="P5901" s="185">
        <f t="shared" si="527"/>
        <v>3856</v>
      </c>
      <c r="Q5901" s="143">
        <v>2024</v>
      </c>
      <c r="R5901" s="143" t="str">
        <f>IFERROR(VLOOKUP(G5901,'SOURCE COMPANY'!A:B, 2, FALSE), "")</f>
        <v>Ajanta Pharma</v>
      </c>
      <c r="S5901" s="143" t="str">
        <f>IFERROR(VLOOKUP(H5901,'CUSTOMER NAME'!A:B, 2, FALSE), "")</f>
        <v>Awamedica</v>
      </c>
    </row>
    <row r="5902" spans="1:19">
      <c r="A5902" s="119" t="s">
        <v>897</v>
      </c>
      <c r="B5902" s="120">
        <v>250</v>
      </c>
      <c r="C5902" s="120" t="s">
        <v>4019</v>
      </c>
      <c r="D5902" s="120" t="s">
        <v>1606</v>
      </c>
      <c r="E5902" s="120">
        <v>22</v>
      </c>
      <c r="F5902" s="120" t="s">
        <v>9</v>
      </c>
      <c r="G5902" s="120" t="s">
        <v>4225</v>
      </c>
      <c r="H5902" s="121" t="s">
        <v>4336</v>
      </c>
      <c r="I5902" s="143" t="s">
        <v>4641</v>
      </c>
      <c r="J5902" s="184">
        <f>IF(F5902="USD", E5902, E5902 * IFERROR(VLOOKUP(F5902, EXCHANGE_RATE!A:B, 2, FALSE), "Currency not found"))</f>
        <v>22</v>
      </c>
      <c r="K5902" s="184">
        <f t="shared" si="525"/>
        <v>22</v>
      </c>
      <c r="L5902" s="184">
        <f>IF(C5902="MTS", B5902, B5902 * IFERROR(VLOOKUP(C5902, 'QTY_CONVERSIONS '!A:B, 2, FALSE), "Units not  found"))</f>
        <v>0.25</v>
      </c>
      <c r="M5902" s="185">
        <f t="shared" si="526"/>
        <v>5500</v>
      </c>
      <c r="N5902" s="143" t="str">
        <f>IFERROR(VLOOKUP(D5902, Product_Category!A:B, 2, FALSE), "Uncategorized")</f>
        <v>MCC</v>
      </c>
      <c r="O5902" s="186">
        <f t="shared" si="528"/>
        <v>22000</v>
      </c>
      <c r="P5902" s="185">
        <f t="shared" si="527"/>
        <v>5500</v>
      </c>
      <c r="Q5902" s="143">
        <v>2024</v>
      </c>
      <c r="R5902" s="143" t="str">
        <f>IFERROR(VLOOKUP(G5902,'SOURCE COMPANY'!A:B, 2, FALSE), "")</f>
        <v>Ajanta Pharma</v>
      </c>
      <c r="S5902" s="143" t="str">
        <f>IFERROR(VLOOKUP(H5902,'CUSTOMER NAME'!A:B, 2, FALSE), "")</f>
        <v>Awamedica</v>
      </c>
    </row>
    <row r="5903" spans="1:19">
      <c r="A5903" s="119" t="s">
        <v>897</v>
      </c>
      <c r="B5903" s="120">
        <v>1000</v>
      </c>
      <c r="C5903" s="120" t="s">
        <v>4019</v>
      </c>
      <c r="D5903" s="120" t="s">
        <v>173</v>
      </c>
      <c r="E5903" s="120">
        <v>5.08</v>
      </c>
      <c r="F5903" s="120" t="s">
        <v>9</v>
      </c>
      <c r="G5903" s="120" t="s">
        <v>4733</v>
      </c>
      <c r="H5903" s="121" t="s">
        <v>4277</v>
      </c>
      <c r="I5903" s="143" t="s">
        <v>4641</v>
      </c>
      <c r="J5903" s="184">
        <f>IF(F5903="USD", E5903, E5903 * IFERROR(VLOOKUP(F5903, EXCHANGE_RATE!A:B, 2, FALSE), "Currency not found"))</f>
        <v>5.08</v>
      </c>
      <c r="K5903" s="184">
        <f t="shared" si="525"/>
        <v>5.08</v>
      </c>
      <c r="L5903" s="184">
        <f>IF(C5903="MTS", B5903, B5903 * IFERROR(VLOOKUP(C5903, 'QTY_CONVERSIONS '!A:B, 2, FALSE), "Units not  found"))</f>
        <v>1</v>
      </c>
      <c r="M5903" s="185">
        <f t="shared" si="526"/>
        <v>5080</v>
      </c>
      <c r="N5903" s="143" t="str">
        <f>IFERROR(VLOOKUP(D5903, Product_Category!A:B, 2, FALSE), "Uncategorized")</f>
        <v>SSG</v>
      </c>
      <c r="O5903" s="186">
        <f t="shared" si="528"/>
        <v>5080</v>
      </c>
      <c r="P5903" s="185">
        <f t="shared" si="527"/>
        <v>5080</v>
      </c>
      <c r="Q5903" s="143">
        <v>2024</v>
      </c>
      <c r="R5903" s="143" t="str">
        <f>IFERROR(VLOOKUP(G5903,'SOURCE COMPANY'!A:B, 2, FALSE), "")</f>
        <v>Strisun  Drugs</v>
      </c>
      <c r="S5903" s="143" t="str">
        <f>IFERROR(VLOOKUP(H5903,'CUSTOMER NAME'!A:B, 2, FALSE), "")</f>
        <v>TO THE ORDER OF</v>
      </c>
    </row>
    <row r="5904" spans="1:19">
      <c r="A5904" s="119" t="s">
        <v>897</v>
      </c>
      <c r="B5904" s="120">
        <v>3000</v>
      </c>
      <c r="C5904" s="120" t="s">
        <v>4019</v>
      </c>
      <c r="D5904" s="120" t="s">
        <v>4656</v>
      </c>
      <c r="E5904" s="120">
        <v>3.11</v>
      </c>
      <c r="F5904" s="120" t="s">
        <v>9</v>
      </c>
      <c r="G5904" s="120" t="s">
        <v>4733</v>
      </c>
      <c r="H5904" s="121" t="s">
        <v>4277</v>
      </c>
      <c r="I5904" s="143" t="s">
        <v>4641</v>
      </c>
      <c r="J5904" s="184">
        <f>IF(F5904="USD", E5904, E5904 * IFERROR(VLOOKUP(F5904, EXCHANGE_RATE!A:B, 2, FALSE), "Currency not found"))</f>
        <v>3.11</v>
      </c>
      <c r="K5904" s="184">
        <f t="shared" si="525"/>
        <v>3.11</v>
      </c>
      <c r="L5904" s="184">
        <f>IF(C5904="MTS", B5904, B5904 * IFERROR(VLOOKUP(C5904, 'QTY_CONVERSIONS '!A:B, 2, FALSE), "Units not  found"))</f>
        <v>3</v>
      </c>
      <c r="M5904" s="185">
        <f t="shared" si="526"/>
        <v>9330</v>
      </c>
      <c r="N5904" s="143" t="str">
        <f>IFERROR(VLOOKUP(D5904, Product_Category!A:B, 2, FALSE), "Uncategorized")</f>
        <v>MCC</v>
      </c>
      <c r="O5904" s="186">
        <f t="shared" si="528"/>
        <v>3110</v>
      </c>
      <c r="P5904" s="185">
        <f t="shared" si="527"/>
        <v>9330</v>
      </c>
      <c r="Q5904" s="143">
        <v>2024</v>
      </c>
      <c r="R5904" s="143" t="str">
        <f>IFERROR(VLOOKUP(G5904,'SOURCE COMPANY'!A:B, 2, FALSE), "")</f>
        <v>Strisun  Drugs</v>
      </c>
      <c r="S5904" s="143" t="str">
        <f>IFERROR(VLOOKUP(H5904,'CUSTOMER NAME'!A:B, 2, FALSE), "")</f>
        <v>TO THE ORDER OF</v>
      </c>
    </row>
    <row r="5905" spans="1:19">
      <c r="A5905" s="122" t="s">
        <v>897</v>
      </c>
      <c r="B5905" s="123">
        <v>3000</v>
      </c>
      <c r="C5905" s="123" t="s">
        <v>4019</v>
      </c>
      <c r="D5905" s="123" t="s">
        <v>4657</v>
      </c>
      <c r="E5905" s="123">
        <v>3.22</v>
      </c>
      <c r="F5905" s="123" t="s">
        <v>9</v>
      </c>
      <c r="G5905" s="123" t="s">
        <v>4733</v>
      </c>
      <c r="H5905" s="124" t="s">
        <v>4277</v>
      </c>
      <c r="I5905" s="143" t="s">
        <v>4641</v>
      </c>
      <c r="J5905" s="184">
        <f>IF(F5905="USD", E5905, E5905 * IFERROR(VLOOKUP(F5905, EXCHANGE_RATE!A:B, 2, FALSE), "Currency not found"))</f>
        <v>3.22</v>
      </c>
      <c r="K5905" s="184">
        <f t="shared" si="525"/>
        <v>3.22</v>
      </c>
      <c r="L5905" s="184">
        <f>IF(C5905="MTS", B5905, B5905 * IFERROR(VLOOKUP(C5905, 'QTY_CONVERSIONS '!A:B, 2, FALSE), "Units not  found"))</f>
        <v>3</v>
      </c>
      <c r="M5905" s="185">
        <f t="shared" si="526"/>
        <v>9660</v>
      </c>
      <c r="N5905" s="143" t="str">
        <f>IFERROR(VLOOKUP(D5905, Product_Category!A:B, 2, FALSE), "Uncategorized")</f>
        <v>MCC</v>
      </c>
      <c r="O5905" s="186">
        <f t="shared" si="528"/>
        <v>3220</v>
      </c>
      <c r="P5905" s="185">
        <f t="shared" si="527"/>
        <v>9660</v>
      </c>
      <c r="Q5905" s="143">
        <v>2024</v>
      </c>
      <c r="R5905" s="143" t="str">
        <f>IFERROR(VLOOKUP(G5905,'SOURCE COMPANY'!A:B, 2, FALSE), "")</f>
        <v>Strisun  Drugs</v>
      </c>
      <c r="S5905" s="143" t="str">
        <f>IFERROR(VLOOKUP(H5905,'CUSTOMER NAME'!A:B, 2, FALSE), "")</f>
        <v>TO THE ORDER OF</v>
      </c>
    </row>
    <row r="5906" spans="1:19">
      <c r="A5906" s="128" t="s">
        <v>2137</v>
      </c>
      <c r="B5906" s="129">
        <v>6</v>
      </c>
      <c r="C5906" s="129" t="s">
        <v>4019</v>
      </c>
      <c r="D5906" s="129" t="s">
        <v>910</v>
      </c>
      <c r="E5906" s="129">
        <v>9</v>
      </c>
      <c r="F5906" s="129" t="s">
        <v>9</v>
      </c>
      <c r="G5906" s="129" t="s">
        <v>4734</v>
      </c>
      <c r="H5906" s="130" t="s">
        <v>4735</v>
      </c>
      <c r="I5906" s="143" t="s">
        <v>4641</v>
      </c>
      <c r="J5906" s="184">
        <f>IF(F5906="USD", E5906, E5906 * IFERROR(VLOOKUP(F5906, EXCHANGE_RATE!A:B, 2, FALSE), "Currency not found"))</f>
        <v>9</v>
      </c>
      <c r="K5906" s="184">
        <f t="shared" si="525"/>
        <v>9</v>
      </c>
      <c r="L5906" s="184">
        <f>IF(C5906="MTS", B5906, B5906 * IFERROR(VLOOKUP(C5906, 'QTY_CONVERSIONS '!A:B, 2, FALSE), "Units not  found"))</f>
        <v>6.0000000000000001E-3</v>
      </c>
      <c r="M5906" s="185">
        <f t="shared" si="526"/>
        <v>54</v>
      </c>
      <c r="N5906" s="143" t="str">
        <f>IFERROR(VLOOKUP(D5906, Product_Category!A:B, 2, FALSE), "Uncategorized")</f>
        <v>MAGNESIUM STEARATE</v>
      </c>
      <c r="O5906" s="186">
        <f t="shared" si="528"/>
        <v>9000</v>
      </c>
      <c r="P5906" s="185">
        <f t="shared" si="527"/>
        <v>54</v>
      </c>
      <c r="Q5906" s="143">
        <v>2024</v>
      </c>
      <c r="R5906" s="143" t="str">
        <f>IFERROR(VLOOKUP(G5906,'SOURCE COMPANY'!A:B, 2, FALSE), "")</f>
        <v>NILE CHEMICALS</v>
      </c>
      <c r="S5906" s="143" t="str">
        <f>IFERROR(VLOOKUP(H5906,'CUSTOMER NAME'!A:B, 2, FALSE), "")</f>
        <v>Chem Samuel Chem</v>
      </c>
    </row>
    <row r="5907" spans="1:19">
      <c r="A5907" s="119" t="s">
        <v>262</v>
      </c>
      <c r="B5907" s="120">
        <v>20000</v>
      </c>
      <c r="C5907" s="120" t="s">
        <v>4019</v>
      </c>
      <c r="D5907" s="120" t="s">
        <v>2063</v>
      </c>
      <c r="E5907" s="120">
        <v>2.15</v>
      </c>
      <c r="F5907" s="120" t="s">
        <v>9</v>
      </c>
      <c r="G5907" s="120" t="s">
        <v>4270</v>
      </c>
      <c r="H5907" s="121" t="s">
        <v>4736</v>
      </c>
      <c r="I5907" s="143" t="s">
        <v>4641</v>
      </c>
      <c r="J5907" s="184">
        <f>IF(F5907="USD", E5907, E5907 * IFERROR(VLOOKUP(F5907, EXCHANGE_RATE!A:B, 2, FALSE), "Currency not found"))</f>
        <v>2.15</v>
      </c>
      <c r="K5907" s="184">
        <f t="shared" si="525"/>
        <v>2.15</v>
      </c>
      <c r="L5907" s="184">
        <f>IF(C5907="MTS", B5907, B5907 * IFERROR(VLOOKUP(C5907, 'QTY_CONVERSIONS '!A:B, 2, FALSE), "Units not  found"))</f>
        <v>20</v>
      </c>
      <c r="M5907" s="185">
        <f t="shared" si="526"/>
        <v>43000</v>
      </c>
      <c r="N5907" s="143" t="str">
        <f>IFERROR(VLOOKUP(D5907, Product_Category!A:B, 2, FALSE), "Uncategorized")</f>
        <v>MCC</v>
      </c>
      <c r="O5907" s="186">
        <f t="shared" si="528"/>
        <v>2150</v>
      </c>
      <c r="P5907" s="185">
        <f t="shared" si="527"/>
        <v>43000</v>
      </c>
      <c r="Q5907" s="143">
        <v>2024</v>
      </c>
      <c r="R5907" s="143" t="str">
        <f>IFERROR(VLOOKUP(G5907,'SOURCE COMPANY'!A:B, 2, FALSE), "")</f>
        <v>RANQ</v>
      </c>
      <c r="S5907" s="143" t="str">
        <f>IFERROR(VLOOKUP(H5907,'CUSTOMER NAME'!A:B, 2, FALSE), "")</f>
        <v>Suisse Nutra Ingredients</v>
      </c>
    </row>
    <row r="5908" spans="1:19">
      <c r="A5908" s="122" t="s">
        <v>262</v>
      </c>
      <c r="B5908" s="123">
        <v>20000</v>
      </c>
      <c r="C5908" s="123" t="s">
        <v>4019</v>
      </c>
      <c r="D5908" s="123" t="s">
        <v>4658</v>
      </c>
      <c r="E5908" s="123">
        <v>2.2200000000000002</v>
      </c>
      <c r="F5908" s="123" t="s">
        <v>9</v>
      </c>
      <c r="G5908" s="123" t="s">
        <v>4299</v>
      </c>
      <c r="H5908" s="124" t="s">
        <v>4277</v>
      </c>
      <c r="I5908" s="143" t="s">
        <v>4641</v>
      </c>
      <c r="J5908" s="184">
        <f>IF(F5908="USD", E5908, E5908 * IFERROR(VLOOKUP(F5908, EXCHANGE_RATE!A:B, 2, FALSE), "Currency not found"))</f>
        <v>2.2200000000000002</v>
      </c>
      <c r="K5908" s="184">
        <f t="shared" si="525"/>
        <v>2.2200000000000002</v>
      </c>
      <c r="L5908" s="184">
        <f>IF(C5908="MTS", B5908, B5908 * IFERROR(VLOOKUP(C5908, 'QTY_CONVERSIONS '!A:B, 2, FALSE), "Units not  found"))</f>
        <v>20</v>
      </c>
      <c r="M5908" s="185">
        <f t="shared" si="526"/>
        <v>44400.000000000007</v>
      </c>
      <c r="N5908" s="143" t="str">
        <f>IFERROR(VLOOKUP(D5908, Product_Category!A:B, 2, FALSE), "Uncategorized")</f>
        <v>MCC</v>
      </c>
      <c r="O5908" s="186">
        <f t="shared" si="528"/>
        <v>2220</v>
      </c>
      <c r="P5908" s="185">
        <f t="shared" si="527"/>
        <v>44400</v>
      </c>
      <c r="Q5908" s="143">
        <v>2024</v>
      </c>
      <c r="R5908" s="143" t="str">
        <f>IFERROR(VLOOKUP(G5908,'SOURCE COMPANY'!A:B, 2, FALSE), "")</f>
        <v>Ankit Pulps &amp; Boards</v>
      </c>
      <c r="S5908" s="143" t="str">
        <f>IFERROR(VLOOKUP(H5908,'CUSTOMER NAME'!A:B, 2, FALSE), "")</f>
        <v>TO THE ORDER OF</v>
      </c>
    </row>
    <row r="5909" spans="1:19">
      <c r="A5909" s="128" t="s">
        <v>1220</v>
      </c>
      <c r="B5909" s="129">
        <v>250</v>
      </c>
      <c r="C5909" s="129" t="s">
        <v>4019</v>
      </c>
      <c r="D5909" s="129" t="s">
        <v>266</v>
      </c>
      <c r="E5909" s="129">
        <v>15.75</v>
      </c>
      <c r="F5909" s="129" t="s">
        <v>9</v>
      </c>
      <c r="G5909" s="129" t="s">
        <v>4343</v>
      </c>
      <c r="H5909" s="130" t="s">
        <v>4277</v>
      </c>
      <c r="I5909" s="143" t="s">
        <v>4641</v>
      </c>
      <c r="J5909" s="184">
        <f>IF(F5909="USD", E5909, E5909 * IFERROR(VLOOKUP(F5909, EXCHANGE_RATE!A:B, 2, FALSE), "Currency not found"))</f>
        <v>15.75</v>
      </c>
      <c r="K5909" s="184">
        <f t="shared" si="525"/>
        <v>15.75</v>
      </c>
      <c r="L5909" s="184">
        <f>IF(C5909="MTS", B5909, B5909 * IFERROR(VLOOKUP(C5909, 'QTY_CONVERSIONS '!A:B, 2, FALSE), "Units not  found"))</f>
        <v>0.25</v>
      </c>
      <c r="M5909" s="185">
        <f t="shared" si="526"/>
        <v>3937.5</v>
      </c>
      <c r="N5909" s="143" t="str">
        <f>IFERROR(VLOOKUP(D5909, Product_Category!A:B, 2, FALSE), "Uncategorized")</f>
        <v>MCC</v>
      </c>
      <c r="O5909" s="186">
        <f t="shared" si="528"/>
        <v>15750</v>
      </c>
      <c r="P5909" s="185">
        <f t="shared" si="527"/>
        <v>3937.5</v>
      </c>
      <c r="Q5909" s="143">
        <v>2024</v>
      </c>
      <c r="R5909" s="143" t="str">
        <f>IFERROR(VLOOKUP(G5909,'SOURCE COMPANY'!A:B, 2, FALSE), "")</f>
        <v>JAI RADHE SALES</v>
      </c>
      <c r="S5909" s="143" t="str">
        <f>IFERROR(VLOOKUP(H5909,'CUSTOMER NAME'!A:B, 2, FALSE), "")</f>
        <v>TO THE ORDER OF</v>
      </c>
    </row>
    <row r="5910" spans="1:19">
      <c r="A5910" s="125" t="s">
        <v>269</v>
      </c>
      <c r="B5910" s="126">
        <v>10000</v>
      </c>
      <c r="C5910" s="126" t="s">
        <v>4019</v>
      </c>
      <c r="D5910" s="126" t="s">
        <v>4108</v>
      </c>
      <c r="E5910" s="126">
        <v>3.02</v>
      </c>
      <c r="F5910" s="126" t="s">
        <v>1718</v>
      </c>
      <c r="G5910" s="126" t="s">
        <v>4138</v>
      </c>
      <c r="H5910" s="127" t="s">
        <v>4737</v>
      </c>
      <c r="I5910" s="143" t="s">
        <v>4641</v>
      </c>
      <c r="J5910" s="184">
        <f>IF(F5910="USD", E5910, E5910 * IFERROR(VLOOKUP(F5910, EXCHANGE_RATE!A:B, 2, FALSE), "Currency not found"))</f>
        <v>3.2314000000000003</v>
      </c>
      <c r="K5910" s="184">
        <f t="shared" si="525"/>
        <v>3.2399999999999998</v>
      </c>
      <c r="L5910" s="184">
        <f>IF(C5910="MTS", B5910, B5910 * IFERROR(VLOOKUP(C5910, 'QTY_CONVERSIONS '!A:B, 2, FALSE), "Units not  found"))</f>
        <v>10</v>
      </c>
      <c r="M5910" s="185">
        <f t="shared" si="526"/>
        <v>32399.999999999996</v>
      </c>
      <c r="N5910" s="143" t="str">
        <f>IFERROR(VLOOKUP(D5910, Product_Category!A:B, 2, FALSE), "Uncategorized")</f>
        <v>MCC</v>
      </c>
      <c r="O5910" s="186">
        <f t="shared" si="528"/>
        <v>3239.9999999999995</v>
      </c>
      <c r="P5910" s="185">
        <f t="shared" si="527"/>
        <v>32399.999999999996</v>
      </c>
      <c r="Q5910" s="143">
        <v>2024</v>
      </c>
      <c r="R5910" s="143" t="str">
        <f>IFERROR(VLOOKUP(G5910,'SOURCE COMPANY'!A:B, 2, FALSE), "")</f>
        <v>DFE PHARMA</v>
      </c>
      <c r="S5910" s="143" t="str">
        <f>IFERROR(VLOOKUP(H5910,'CUSTOMER NAME'!A:B, 2, FALSE), "")</f>
        <v>KOBE JAPAN</v>
      </c>
    </row>
    <row r="5911" spans="1:19">
      <c r="A5911" s="125" t="s">
        <v>904</v>
      </c>
      <c r="B5911" s="126">
        <v>100</v>
      </c>
      <c r="C5911" s="126" t="s">
        <v>4019</v>
      </c>
      <c r="D5911" s="126" t="s">
        <v>910</v>
      </c>
      <c r="E5911" s="126">
        <v>5.75</v>
      </c>
      <c r="F5911" s="126" t="s">
        <v>9</v>
      </c>
      <c r="G5911" s="126" t="s">
        <v>4445</v>
      </c>
      <c r="H5911" s="127" t="s">
        <v>4738</v>
      </c>
      <c r="I5911" s="143" t="s">
        <v>4641</v>
      </c>
      <c r="J5911" s="184">
        <f>IF(F5911="USD", E5911, E5911 * IFERROR(VLOOKUP(F5911, EXCHANGE_RATE!A:B, 2, FALSE), "Currency not found"))</f>
        <v>5.75</v>
      </c>
      <c r="K5911" s="184">
        <f t="shared" si="525"/>
        <v>5.75</v>
      </c>
      <c r="L5911" s="184">
        <f>IF(C5911="MTS", B5911, B5911 * IFERROR(VLOOKUP(C5911, 'QTY_CONVERSIONS '!A:B, 2, FALSE), "Units not  found"))</f>
        <v>0.1</v>
      </c>
      <c r="M5911" s="185">
        <f t="shared" si="526"/>
        <v>575</v>
      </c>
      <c r="N5911" s="143" t="str">
        <f>IFERROR(VLOOKUP(D5911, Product_Category!A:B, 2, FALSE), "Uncategorized")</f>
        <v>MAGNESIUM STEARATE</v>
      </c>
      <c r="O5911" s="186">
        <f t="shared" si="528"/>
        <v>5750</v>
      </c>
      <c r="P5911" s="185">
        <f t="shared" si="527"/>
        <v>575</v>
      </c>
      <c r="Q5911" s="143">
        <v>2024</v>
      </c>
      <c r="R5911" s="143" t="str">
        <f>IFERROR(VLOOKUP(G5911,'SOURCE COMPANY'!A:B, 2, FALSE), "")</f>
        <v>PADMASHREE ENTERPRISE</v>
      </c>
      <c r="S5911" s="143" t="str">
        <f>IFERROR(VLOOKUP(H5911,'CUSTOMER NAME'!A:B, 2, FALSE), "")</f>
        <v>Sana Pharma</v>
      </c>
    </row>
    <row r="5912" spans="1:19">
      <c r="A5912" s="119" t="s">
        <v>904</v>
      </c>
      <c r="B5912" s="120">
        <v>3000</v>
      </c>
      <c r="C5912" s="120" t="s">
        <v>4019</v>
      </c>
      <c r="D5912" s="120" t="s">
        <v>910</v>
      </c>
      <c r="E5912" s="120">
        <v>8.24</v>
      </c>
      <c r="F5912" s="120" t="s">
        <v>9</v>
      </c>
      <c r="G5912" s="120" t="s">
        <v>4294</v>
      </c>
      <c r="H5912" s="121" t="s">
        <v>4277</v>
      </c>
      <c r="I5912" s="143" t="s">
        <v>4641</v>
      </c>
      <c r="J5912" s="184">
        <f>IF(F5912="USD", E5912, E5912 * IFERROR(VLOOKUP(F5912, EXCHANGE_RATE!A:B, 2, FALSE), "Currency not found"))</f>
        <v>8.24</v>
      </c>
      <c r="K5912" s="184">
        <f t="shared" si="525"/>
        <v>8.24</v>
      </c>
      <c r="L5912" s="184">
        <f>IF(C5912="MTS", B5912, B5912 * IFERROR(VLOOKUP(C5912, 'QTY_CONVERSIONS '!A:B, 2, FALSE), "Units not  found"))</f>
        <v>3</v>
      </c>
      <c r="M5912" s="185">
        <f t="shared" si="526"/>
        <v>24720</v>
      </c>
      <c r="N5912" s="143" t="str">
        <f>IFERROR(VLOOKUP(D5912, Product_Category!A:B, 2, FALSE), "Uncategorized")</f>
        <v>MAGNESIUM STEARATE</v>
      </c>
      <c r="O5912" s="186">
        <f t="shared" si="528"/>
        <v>8240</v>
      </c>
      <c r="P5912" s="185">
        <f t="shared" si="527"/>
        <v>24720</v>
      </c>
      <c r="Q5912" s="143">
        <v>2024</v>
      </c>
      <c r="R5912" s="143" t="str">
        <f>IFERROR(VLOOKUP(G5912,'SOURCE COMPANY'!A:B, 2, FALSE), "")</f>
        <v>NITIKA PHARMA</v>
      </c>
      <c r="S5912" s="143" t="str">
        <f>IFERROR(VLOOKUP(H5912,'CUSTOMER NAME'!A:B, 2, FALSE), "")</f>
        <v>TO THE ORDER OF</v>
      </c>
    </row>
    <row r="5913" spans="1:19">
      <c r="A5913" s="119" t="s">
        <v>904</v>
      </c>
      <c r="B5913" s="120">
        <v>9000</v>
      </c>
      <c r="C5913" s="120" t="s">
        <v>4019</v>
      </c>
      <c r="D5913" s="120" t="s">
        <v>2376</v>
      </c>
      <c r="E5913" s="120">
        <v>3.6</v>
      </c>
      <c r="F5913" s="120" t="s">
        <v>9</v>
      </c>
      <c r="G5913" s="120" t="s">
        <v>4270</v>
      </c>
      <c r="H5913" s="121" t="s">
        <v>1227</v>
      </c>
      <c r="I5913" s="143" t="s">
        <v>4641</v>
      </c>
      <c r="J5913" s="184">
        <f>IF(F5913="USD", E5913, E5913 * IFERROR(VLOOKUP(F5913, EXCHANGE_RATE!A:B, 2, FALSE), "Currency not found"))</f>
        <v>3.6</v>
      </c>
      <c r="K5913" s="184">
        <f t="shared" si="525"/>
        <v>3.6</v>
      </c>
      <c r="L5913" s="184">
        <f>IF(C5913="MTS", B5913, B5913 * IFERROR(VLOOKUP(C5913, 'QTY_CONVERSIONS '!A:B, 2, FALSE), "Units not  found"))</f>
        <v>9</v>
      </c>
      <c r="M5913" s="185">
        <f t="shared" si="526"/>
        <v>32400</v>
      </c>
      <c r="N5913" s="143" t="str">
        <f>IFERROR(VLOOKUP(D5913, Product_Category!A:B, 2, FALSE), "Uncategorized")</f>
        <v>MCC</v>
      </c>
      <c r="O5913" s="186">
        <f t="shared" si="528"/>
        <v>3600</v>
      </c>
      <c r="P5913" s="185">
        <f t="shared" si="527"/>
        <v>32400</v>
      </c>
      <c r="Q5913" s="143">
        <v>2024</v>
      </c>
      <c r="R5913" s="143" t="str">
        <f>IFERROR(VLOOKUP(G5913,'SOURCE COMPANY'!A:B, 2, FALSE), "")</f>
        <v>RANQ</v>
      </c>
      <c r="S5913" s="143" t="str">
        <f>IFERROR(VLOOKUP(H5913,'CUSTOMER NAME'!A:B, 2, FALSE), "")</f>
        <v>United Pharma</v>
      </c>
    </row>
    <row r="5914" spans="1:19">
      <c r="A5914" s="119" t="s">
        <v>904</v>
      </c>
      <c r="B5914" s="120">
        <v>7000</v>
      </c>
      <c r="C5914" s="120" t="s">
        <v>4019</v>
      </c>
      <c r="D5914" s="120" t="s">
        <v>2063</v>
      </c>
      <c r="E5914" s="120">
        <v>3.6</v>
      </c>
      <c r="F5914" s="120" t="s">
        <v>9</v>
      </c>
      <c r="G5914" s="120" t="s">
        <v>4270</v>
      </c>
      <c r="H5914" s="121" t="s">
        <v>1227</v>
      </c>
      <c r="I5914" s="143" t="s">
        <v>4641</v>
      </c>
      <c r="J5914" s="184">
        <f>IF(F5914="USD", E5914, E5914 * IFERROR(VLOOKUP(F5914, EXCHANGE_RATE!A:B, 2, FALSE), "Currency not found"))</f>
        <v>3.6</v>
      </c>
      <c r="K5914" s="184">
        <f t="shared" si="525"/>
        <v>3.6</v>
      </c>
      <c r="L5914" s="184">
        <f>IF(C5914="MTS", B5914, B5914 * IFERROR(VLOOKUP(C5914, 'QTY_CONVERSIONS '!A:B, 2, FALSE), "Units not  found"))</f>
        <v>7</v>
      </c>
      <c r="M5914" s="185">
        <f t="shared" si="526"/>
        <v>25200</v>
      </c>
      <c r="N5914" s="143" t="str">
        <f>IFERROR(VLOOKUP(D5914, Product_Category!A:B, 2, FALSE), "Uncategorized")</f>
        <v>MCC</v>
      </c>
      <c r="O5914" s="186">
        <f t="shared" si="528"/>
        <v>3600</v>
      </c>
      <c r="P5914" s="185">
        <f t="shared" si="527"/>
        <v>25200</v>
      </c>
      <c r="Q5914" s="143">
        <v>2024</v>
      </c>
      <c r="R5914" s="143" t="str">
        <f>IFERROR(VLOOKUP(G5914,'SOURCE COMPANY'!A:B, 2, FALSE), "")</f>
        <v>RANQ</v>
      </c>
      <c r="S5914" s="143" t="str">
        <f>IFERROR(VLOOKUP(H5914,'CUSTOMER NAME'!A:B, 2, FALSE), "")</f>
        <v>United Pharma</v>
      </c>
    </row>
    <row r="5915" spans="1:19">
      <c r="A5915" s="119" t="s">
        <v>904</v>
      </c>
      <c r="B5915" s="120">
        <v>4000</v>
      </c>
      <c r="C5915" s="120" t="s">
        <v>4019</v>
      </c>
      <c r="D5915" s="120" t="s">
        <v>1228</v>
      </c>
      <c r="E5915" s="120">
        <v>4.2</v>
      </c>
      <c r="F5915" s="120" t="s">
        <v>9</v>
      </c>
      <c r="G5915" s="120" t="s">
        <v>4270</v>
      </c>
      <c r="H5915" s="121" t="s">
        <v>1227</v>
      </c>
      <c r="I5915" s="143" t="s">
        <v>4641</v>
      </c>
      <c r="J5915" s="184">
        <f>IF(F5915="USD", E5915, E5915 * IFERROR(VLOOKUP(F5915, EXCHANGE_RATE!A:B, 2, FALSE), "Currency not found"))</f>
        <v>4.2</v>
      </c>
      <c r="K5915" s="184">
        <f t="shared" si="525"/>
        <v>4.2</v>
      </c>
      <c r="L5915" s="184">
        <f>IF(C5915="MTS", B5915, B5915 * IFERROR(VLOOKUP(C5915, 'QTY_CONVERSIONS '!A:B, 2, FALSE), "Units not  found"))</f>
        <v>4</v>
      </c>
      <c r="M5915" s="185">
        <f t="shared" si="526"/>
        <v>16800</v>
      </c>
      <c r="N5915" s="143" t="str">
        <f>IFERROR(VLOOKUP(D5915, Product_Category!A:B, 2, FALSE), "Uncategorized")</f>
        <v>MCC</v>
      </c>
      <c r="O5915" s="186">
        <f t="shared" si="528"/>
        <v>4200</v>
      </c>
      <c r="P5915" s="185">
        <f t="shared" si="527"/>
        <v>16800</v>
      </c>
      <c r="Q5915" s="143">
        <v>2024</v>
      </c>
      <c r="R5915" s="143" t="str">
        <f>IFERROR(VLOOKUP(G5915,'SOURCE COMPANY'!A:B, 2, FALSE), "")</f>
        <v>RANQ</v>
      </c>
      <c r="S5915" s="143" t="str">
        <f>IFERROR(VLOOKUP(H5915,'CUSTOMER NAME'!A:B, 2, FALSE), "")</f>
        <v>United Pharma</v>
      </c>
    </row>
    <row r="5916" spans="1:19">
      <c r="A5916" s="125" t="s">
        <v>909</v>
      </c>
      <c r="B5916" s="126">
        <v>1000</v>
      </c>
      <c r="C5916" s="126" t="s">
        <v>4019</v>
      </c>
      <c r="D5916" s="126" t="s">
        <v>798</v>
      </c>
      <c r="E5916" s="126">
        <v>3.25</v>
      </c>
      <c r="F5916" s="126" t="s">
        <v>9</v>
      </c>
      <c r="G5916" s="126" t="s">
        <v>4177</v>
      </c>
      <c r="H5916" s="127" t="s">
        <v>4739</v>
      </c>
      <c r="I5916" s="143" t="s">
        <v>4641</v>
      </c>
      <c r="J5916" s="184">
        <f>IF(F5916="USD", E5916, E5916 * IFERROR(VLOOKUP(F5916, EXCHANGE_RATE!A:B, 2, FALSE), "Currency not found"))</f>
        <v>3.25</v>
      </c>
      <c r="K5916" s="184">
        <f t="shared" si="525"/>
        <v>3.25</v>
      </c>
      <c r="L5916" s="184">
        <f>IF(C5916="MTS", B5916, B5916 * IFERROR(VLOOKUP(C5916, 'QTY_CONVERSIONS '!A:B, 2, FALSE), "Units not  found"))</f>
        <v>1</v>
      </c>
      <c r="M5916" s="185">
        <f t="shared" si="526"/>
        <v>3250</v>
      </c>
      <c r="N5916" s="143" t="str">
        <f>IFERROR(VLOOKUP(D5916, Product_Category!A:B, 2, FALSE), "Uncategorized")</f>
        <v>CMC</v>
      </c>
      <c r="O5916" s="186">
        <f t="shared" si="528"/>
        <v>3250</v>
      </c>
      <c r="P5916" s="185">
        <f t="shared" si="527"/>
        <v>3250</v>
      </c>
      <c r="Q5916" s="143">
        <v>2024</v>
      </c>
      <c r="R5916" s="143" t="str">
        <f>IFERROR(VLOOKUP(G5916,'SOURCE COMPANY'!A:B, 2, FALSE), "")</f>
        <v>KAMBAY AROMATICS</v>
      </c>
      <c r="S5916" s="143" t="str">
        <f>IFERROR(VLOOKUP(H5916,'CUSTOMER NAME'!A:B, 2, FALSE), "")</f>
        <v>Leeko Ltd</v>
      </c>
    </row>
    <row r="5917" spans="1:19">
      <c r="A5917" s="119" t="s">
        <v>909</v>
      </c>
      <c r="B5917" s="120">
        <v>115000</v>
      </c>
      <c r="C5917" s="120" t="s">
        <v>4019</v>
      </c>
      <c r="D5917" s="120" t="s">
        <v>798</v>
      </c>
      <c r="E5917" s="120">
        <v>4.13</v>
      </c>
      <c r="F5917" s="120" t="s">
        <v>9</v>
      </c>
      <c r="G5917" s="120" t="s">
        <v>4355</v>
      </c>
      <c r="H5917" s="121" t="s">
        <v>4277</v>
      </c>
      <c r="I5917" s="143" t="s">
        <v>4641</v>
      </c>
      <c r="J5917" s="184">
        <f>IF(F5917="USD", E5917, E5917 * IFERROR(VLOOKUP(F5917, EXCHANGE_RATE!A:B, 2, FALSE), "Currency not found"))</f>
        <v>4.13</v>
      </c>
      <c r="K5917" s="184">
        <f t="shared" si="525"/>
        <v>4.13</v>
      </c>
      <c r="L5917" s="184">
        <f>IF(C5917="MTS", B5917, B5917 * IFERROR(VLOOKUP(C5917, 'QTY_CONVERSIONS '!A:B, 2, FALSE), "Units not  found"))</f>
        <v>115</v>
      </c>
      <c r="M5917" s="185">
        <f t="shared" si="526"/>
        <v>474950</v>
      </c>
      <c r="N5917" s="143" t="str">
        <f>IFERROR(VLOOKUP(D5917, Product_Category!A:B, 2, FALSE), "Uncategorized")</f>
        <v>CMC</v>
      </c>
      <c r="O5917" s="186">
        <f t="shared" si="528"/>
        <v>4130</v>
      </c>
      <c r="P5917" s="185">
        <f t="shared" si="527"/>
        <v>474950</v>
      </c>
      <c r="Q5917" s="143">
        <v>2024</v>
      </c>
      <c r="R5917" s="143" t="str">
        <f>IFERROR(VLOOKUP(G5917,'SOURCE COMPANY'!A:B, 2, FALSE), "")</f>
        <v>PATEL CHEM</v>
      </c>
      <c r="S5917" s="143" t="str">
        <f>IFERROR(VLOOKUP(H5917,'CUSTOMER NAME'!A:B, 2, FALSE), "")</f>
        <v>TO THE ORDER OF</v>
      </c>
    </row>
    <row r="5918" spans="1:19">
      <c r="A5918" s="119" t="s">
        <v>909</v>
      </c>
      <c r="B5918" s="120">
        <v>1500</v>
      </c>
      <c r="C5918" s="120" t="s">
        <v>4019</v>
      </c>
      <c r="D5918" s="120" t="s">
        <v>2914</v>
      </c>
      <c r="E5918" s="120">
        <v>1.07</v>
      </c>
      <c r="F5918" s="120" t="s">
        <v>9</v>
      </c>
      <c r="G5918" s="120" t="s">
        <v>4705</v>
      </c>
      <c r="H5918" s="121" t="s">
        <v>4277</v>
      </c>
      <c r="I5918" s="143" t="s">
        <v>4641</v>
      </c>
      <c r="J5918" s="184">
        <f>IF(F5918="USD", E5918, E5918 * IFERROR(VLOOKUP(F5918, EXCHANGE_RATE!A:B, 2, FALSE), "Currency not found"))</f>
        <v>1.07</v>
      </c>
      <c r="K5918" s="184">
        <f t="shared" si="525"/>
        <v>1.07</v>
      </c>
      <c r="L5918" s="184">
        <f>IF(C5918="MTS", B5918, B5918 * IFERROR(VLOOKUP(C5918, 'QTY_CONVERSIONS '!A:B, 2, FALSE), "Units not  found"))</f>
        <v>1.5</v>
      </c>
      <c r="M5918" s="185">
        <f t="shared" si="526"/>
        <v>1605</v>
      </c>
      <c r="N5918" s="143" t="str">
        <f>IFERROR(VLOOKUP(D5918, Product_Category!A:B, 2, FALSE), "Uncategorized")</f>
        <v>MCC</v>
      </c>
      <c r="O5918" s="186">
        <f t="shared" si="528"/>
        <v>1070</v>
      </c>
      <c r="P5918" s="185">
        <f t="shared" si="527"/>
        <v>1605</v>
      </c>
      <c r="Q5918" s="143">
        <v>2024</v>
      </c>
      <c r="R5918" s="143" t="str">
        <f>IFERROR(VLOOKUP(G5918,'SOURCE COMPANY'!A:B, 2, FALSE), "")</f>
        <v>JAYESH INDUSTRIES</v>
      </c>
      <c r="S5918" s="143" t="str">
        <f>IFERROR(VLOOKUP(H5918,'CUSTOMER NAME'!A:B, 2, FALSE), "")</f>
        <v>TO THE ORDER OF</v>
      </c>
    </row>
    <row r="5919" spans="1:19">
      <c r="A5919" s="119" t="s">
        <v>909</v>
      </c>
      <c r="B5919" s="120">
        <v>100</v>
      </c>
      <c r="C5919" s="120" t="s">
        <v>4019</v>
      </c>
      <c r="D5919" s="120" t="s">
        <v>4659</v>
      </c>
      <c r="E5919" s="120">
        <v>3.22</v>
      </c>
      <c r="F5919" s="120" t="s">
        <v>9</v>
      </c>
      <c r="G5919" s="120" t="s">
        <v>4740</v>
      </c>
      <c r="H5919" s="121" t="s">
        <v>4277</v>
      </c>
      <c r="I5919" s="143" t="s">
        <v>4641</v>
      </c>
      <c r="J5919" s="184">
        <f>IF(F5919="USD", E5919, E5919 * IFERROR(VLOOKUP(F5919, EXCHANGE_RATE!A:B, 2, FALSE), "Currency not found"))</f>
        <v>3.22</v>
      </c>
      <c r="K5919" s="184">
        <f t="shared" si="525"/>
        <v>3.22</v>
      </c>
      <c r="L5919" s="184">
        <f>IF(C5919="MTS", B5919, B5919 * IFERROR(VLOOKUP(C5919, 'QTY_CONVERSIONS '!A:B, 2, FALSE), "Units not  found"))</f>
        <v>0.1</v>
      </c>
      <c r="M5919" s="185">
        <f t="shared" si="526"/>
        <v>322</v>
      </c>
      <c r="N5919" s="143" t="str">
        <f>IFERROR(VLOOKUP(D5919, Product_Category!A:B, 2, FALSE), "Uncategorized")</f>
        <v>MCC</v>
      </c>
      <c r="O5919" s="186">
        <f t="shared" si="528"/>
        <v>3220</v>
      </c>
      <c r="P5919" s="185">
        <f t="shared" si="527"/>
        <v>322</v>
      </c>
      <c r="Q5919" s="143">
        <v>2024</v>
      </c>
      <c r="R5919" s="143" t="str">
        <f>IFERROR(VLOOKUP(G5919,'SOURCE COMPANY'!A:B, 2, FALSE), "")</f>
        <v>PRISM BIO-PHARMA</v>
      </c>
      <c r="S5919" s="143" t="str">
        <f>IFERROR(VLOOKUP(H5919,'CUSTOMER NAME'!A:B, 2, FALSE), "")</f>
        <v>TO THE ORDER OF</v>
      </c>
    </row>
    <row r="5920" spans="1:19">
      <c r="A5920" s="119" t="s">
        <v>909</v>
      </c>
      <c r="B5920" s="120">
        <v>1000</v>
      </c>
      <c r="C5920" s="120" t="s">
        <v>4019</v>
      </c>
      <c r="D5920" s="120" t="s">
        <v>910</v>
      </c>
      <c r="E5920" s="120">
        <v>1.7</v>
      </c>
      <c r="F5920" s="120" t="s">
        <v>9</v>
      </c>
      <c r="G5920" s="120" t="s">
        <v>4741</v>
      </c>
      <c r="H5920" s="121" t="s">
        <v>4277</v>
      </c>
      <c r="I5920" s="143" t="s">
        <v>4641</v>
      </c>
      <c r="J5920" s="184">
        <f>IF(F5920="USD", E5920, E5920 * IFERROR(VLOOKUP(F5920, EXCHANGE_RATE!A:B, 2, FALSE), "Currency not found"))</f>
        <v>1.7</v>
      </c>
      <c r="K5920" s="184">
        <f t="shared" si="525"/>
        <v>1.7</v>
      </c>
      <c r="L5920" s="184">
        <f>IF(C5920="MTS", B5920, B5920 * IFERROR(VLOOKUP(C5920, 'QTY_CONVERSIONS '!A:B, 2, FALSE), "Units not  found"))</f>
        <v>1</v>
      </c>
      <c r="M5920" s="185">
        <f t="shared" si="526"/>
        <v>1700</v>
      </c>
      <c r="N5920" s="143" t="str">
        <f>IFERROR(VLOOKUP(D5920, Product_Category!A:B, 2, FALSE), "Uncategorized")</f>
        <v>MAGNESIUM STEARATE</v>
      </c>
      <c r="O5920" s="186">
        <f t="shared" si="528"/>
        <v>1700</v>
      </c>
      <c r="P5920" s="185">
        <f t="shared" si="527"/>
        <v>1700</v>
      </c>
      <c r="Q5920" s="143">
        <v>2024</v>
      </c>
      <c r="R5920" s="143" t="str">
        <f>IFERROR(VLOOKUP(G5920,'SOURCE COMPANY'!A:B, 2, FALSE), "")</f>
        <v>SANJAY CHEMICALS</v>
      </c>
      <c r="S5920" s="143" t="str">
        <f>IFERROR(VLOOKUP(H5920,'CUSTOMER NAME'!A:B, 2, FALSE), "")</f>
        <v>TO THE ORDER OF</v>
      </c>
    </row>
    <row r="5921" spans="1:19">
      <c r="A5921" s="119" t="s">
        <v>909</v>
      </c>
      <c r="B5921" s="120">
        <v>1500</v>
      </c>
      <c r="C5921" s="120" t="s">
        <v>4019</v>
      </c>
      <c r="D5921" s="120" t="s">
        <v>910</v>
      </c>
      <c r="E5921" s="120">
        <v>2.6</v>
      </c>
      <c r="F5921" s="120" t="s">
        <v>9</v>
      </c>
      <c r="G5921" s="120" t="s">
        <v>4741</v>
      </c>
      <c r="H5921" s="121" t="s">
        <v>4277</v>
      </c>
      <c r="I5921" s="143" t="s">
        <v>4641</v>
      </c>
      <c r="J5921" s="184">
        <f>IF(F5921="USD", E5921, E5921 * IFERROR(VLOOKUP(F5921, EXCHANGE_RATE!A:B, 2, FALSE), "Currency not found"))</f>
        <v>2.6</v>
      </c>
      <c r="K5921" s="184">
        <f t="shared" si="525"/>
        <v>2.6</v>
      </c>
      <c r="L5921" s="184">
        <f>IF(C5921="MTS", B5921, B5921 * IFERROR(VLOOKUP(C5921, 'QTY_CONVERSIONS '!A:B, 2, FALSE), "Units not  found"))</f>
        <v>1.5</v>
      </c>
      <c r="M5921" s="185">
        <f t="shared" si="526"/>
        <v>3900</v>
      </c>
      <c r="N5921" s="143" t="str">
        <f>IFERROR(VLOOKUP(D5921, Product_Category!A:B, 2, FALSE), "Uncategorized")</f>
        <v>MAGNESIUM STEARATE</v>
      </c>
      <c r="O5921" s="186">
        <f t="shared" si="528"/>
        <v>2600</v>
      </c>
      <c r="P5921" s="185">
        <f t="shared" si="527"/>
        <v>3900</v>
      </c>
      <c r="Q5921" s="143">
        <v>2024</v>
      </c>
      <c r="R5921" s="143" t="str">
        <f>IFERROR(VLOOKUP(G5921,'SOURCE COMPANY'!A:B, 2, FALSE), "")</f>
        <v>SANJAY CHEMICALS</v>
      </c>
      <c r="S5921" s="143" t="str">
        <f>IFERROR(VLOOKUP(H5921,'CUSTOMER NAME'!A:B, 2, FALSE), "")</f>
        <v>TO THE ORDER OF</v>
      </c>
    </row>
    <row r="5922" spans="1:19">
      <c r="A5922" s="119" t="s">
        <v>909</v>
      </c>
      <c r="B5922" s="120">
        <v>500</v>
      </c>
      <c r="C5922" s="120" t="s">
        <v>4019</v>
      </c>
      <c r="D5922" s="120" t="s">
        <v>798</v>
      </c>
      <c r="E5922" s="120">
        <v>3.6</v>
      </c>
      <c r="F5922" s="120" t="s">
        <v>9</v>
      </c>
      <c r="G5922" s="120" t="s">
        <v>4741</v>
      </c>
      <c r="H5922" s="121" t="s">
        <v>4277</v>
      </c>
      <c r="I5922" s="143" t="s">
        <v>4641</v>
      </c>
      <c r="J5922" s="184">
        <f>IF(F5922="USD", E5922, E5922 * IFERROR(VLOOKUP(F5922, EXCHANGE_RATE!A:B, 2, FALSE), "Currency not found"))</f>
        <v>3.6</v>
      </c>
      <c r="K5922" s="184">
        <f t="shared" si="525"/>
        <v>3.6</v>
      </c>
      <c r="L5922" s="184">
        <f>IF(C5922="MTS", B5922, B5922 * IFERROR(VLOOKUP(C5922, 'QTY_CONVERSIONS '!A:B, 2, FALSE), "Units not  found"))</f>
        <v>0.5</v>
      </c>
      <c r="M5922" s="185">
        <f t="shared" si="526"/>
        <v>1800</v>
      </c>
      <c r="N5922" s="143" t="str">
        <f>IFERROR(VLOOKUP(D5922, Product_Category!A:B, 2, FALSE), "Uncategorized")</f>
        <v>CMC</v>
      </c>
      <c r="O5922" s="186">
        <f t="shared" si="528"/>
        <v>3600</v>
      </c>
      <c r="P5922" s="185">
        <f t="shared" si="527"/>
        <v>1800</v>
      </c>
      <c r="Q5922" s="143">
        <v>2024</v>
      </c>
      <c r="R5922" s="143" t="str">
        <f>IFERROR(VLOOKUP(G5922,'SOURCE COMPANY'!A:B, 2, FALSE), "")</f>
        <v>SANJAY CHEMICALS</v>
      </c>
      <c r="S5922" s="143" t="str">
        <f>IFERROR(VLOOKUP(H5922,'CUSTOMER NAME'!A:B, 2, FALSE), "")</f>
        <v>TO THE ORDER OF</v>
      </c>
    </row>
    <row r="5923" spans="1:19">
      <c r="A5923" s="119" t="s">
        <v>909</v>
      </c>
      <c r="B5923" s="120">
        <v>1000</v>
      </c>
      <c r="C5923" s="120" t="s">
        <v>4019</v>
      </c>
      <c r="D5923" s="120" t="s">
        <v>3897</v>
      </c>
      <c r="E5923" s="120">
        <v>2.9</v>
      </c>
      <c r="F5923" s="120" t="s">
        <v>9</v>
      </c>
      <c r="G5923" s="120" t="s">
        <v>4741</v>
      </c>
      <c r="H5923" s="121" t="s">
        <v>4277</v>
      </c>
      <c r="I5923" s="143" t="s">
        <v>4641</v>
      </c>
      <c r="J5923" s="184">
        <f>IF(F5923="USD", E5923, E5923 * IFERROR(VLOOKUP(F5923, EXCHANGE_RATE!A:B, 2, FALSE), "Currency not found"))</f>
        <v>2.9</v>
      </c>
      <c r="K5923" s="184">
        <f t="shared" si="525"/>
        <v>2.9</v>
      </c>
      <c r="L5923" s="184">
        <f>IF(C5923="MTS", B5923, B5923 * IFERROR(VLOOKUP(C5923, 'QTY_CONVERSIONS '!A:B, 2, FALSE), "Units not  found"))</f>
        <v>1</v>
      </c>
      <c r="M5923" s="185">
        <f t="shared" si="526"/>
        <v>2900</v>
      </c>
      <c r="N5923" s="143" t="str">
        <f>IFERROR(VLOOKUP(D5923, Product_Category!A:B, 2, FALSE), "Uncategorized")</f>
        <v>CROSCARMELLOSE SODIUM</v>
      </c>
      <c r="O5923" s="186">
        <f t="shared" si="528"/>
        <v>2900</v>
      </c>
      <c r="P5923" s="185">
        <f t="shared" si="527"/>
        <v>2900</v>
      </c>
      <c r="Q5923" s="143">
        <v>2024</v>
      </c>
      <c r="R5923" s="143" t="str">
        <f>IFERROR(VLOOKUP(G5923,'SOURCE COMPANY'!A:B, 2, FALSE), "")</f>
        <v>SANJAY CHEMICALS</v>
      </c>
      <c r="S5923" s="143" t="str">
        <f>IFERROR(VLOOKUP(H5923,'CUSTOMER NAME'!A:B, 2, FALSE), "")</f>
        <v>TO THE ORDER OF</v>
      </c>
    </row>
    <row r="5924" spans="1:19">
      <c r="A5924" s="119" t="s">
        <v>909</v>
      </c>
      <c r="B5924" s="120">
        <v>1000</v>
      </c>
      <c r="C5924" s="120" t="s">
        <v>4019</v>
      </c>
      <c r="D5924" s="120" t="s">
        <v>266</v>
      </c>
      <c r="E5924" s="120">
        <v>2.48</v>
      </c>
      <c r="F5924" s="120" t="s">
        <v>9</v>
      </c>
      <c r="G5924" s="120" t="s">
        <v>4741</v>
      </c>
      <c r="H5924" s="121" t="s">
        <v>4277</v>
      </c>
      <c r="I5924" s="143" t="s">
        <v>4641</v>
      </c>
      <c r="J5924" s="184">
        <f>IF(F5924="USD", E5924, E5924 * IFERROR(VLOOKUP(F5924, EXCHANGE_RATE!A:B, 2, FALSE), "Currency not found"))</f>
        <v>2.48</v>
      </c>
      <c r="K5924" s="184">
        <f t="shared" si="525"/>
        <v>2.48</v>
      </c>
      <c r="L5924" s="184">
        <f>IF(C5924="MTS", B5924, B5924 * IFERROR(VLOOKUP(C5924, 'QTY_CONVERSIONS '!A:B, 2, FALSE), "Units not  found"))</f>
        <v>1</v>
      </c>
      <c r="M5924" s="185">
        <f t="shared" si="526"/>
        <v>2480</v>
      </c>
      <c r="N5924" s="143" t="str">
        <f>IFERROR(VLOOKUP(D5924, Product_Category!A:B, 2, FALSE), "Uncategorized")</f>
        <v>MCC</v>
      </c>
      <c r="O5924" s="186">
        <f t="shared" si="528"/>
        <v>2480</v>
      </c>
      <c r="P5924" s="185">
        <f t="shared" si="527"/>
        <v>2480</v>
      </c>
      <c r="Q5924" s="143">
        <v>2024</v>
      </c>
      <c r="R5924" s="143" t="str">
        <f>IFERROR(VLOOKUP(G5924,'SOURCE COMPANY'!A:B, 2, FALSE), "")</f>
        <v>SANJAY CHEMICALS</v>
      </c>
      <c r="S5924" s="143" t="str">
        <f>IFERROR(VLOOKUP(H5924,'CUSTOMER NAME'!A:B, 2, FALSE), "")</f>
        <v>TO THE ORDER OF</v>
      </c>
    </row>
    <row r="5925" spans="1:19">
      <c r="A5925" s="119" t="s">
        <v>909</v>
      </c>
      <c r="B5925" s="120">
        <v>300</v>
      </c>
      <c r="C5925" s="120" t="s">
        <v>4019</v>
      </c>
      <c r="D5925" s="120" t="s">
        <v>3897</v>
      </c>
      <c r="E5925" s="120">
        <v>7.92</v>
      </c>
      <c r="F5925" s="120" t="s">
        <v>9</v>
      </c>
      <c r="G5925" s="120" t="s">
        <v>4741</v>
      </c>
      <c r="H5925" s="121" t="s">
        <v>4277</v>
      </c>
      <c r="I5925" s="143" t="s">
        <v>4641</v>
      </c>
      <c r="J5925" s="184">
        <f>IF(F5925="USD", E5925, E5925 * IFERROR(VLOOKUP(F5925, EXCHANGE_RATE!A:B, 2, FALSE), "Currency not found"))</f>
        <v>7.92</v>
      </c>
      <c r="K5925" s="184">
        <f t="shared" si="525"/>
        <v>7.92</v>
      </c>
      <c r="L5925" s="184">
        <f>IF(C5925="MTS", B5925, B5925 * IFERROR(VLOOKUP(C5925, 'QTY_CONVERSIONS '!A:B, 2, FALSE), "Units not  found"))</f>
        <v>0.3</v>
      </c>
      <c r="M5925" s="185">
        <f t="shared" si="526"/>
        <v>2376</v>
      </c>
      <c r="N5925" s="143" t="str">
        <f>IFERROR(VLOOKUP(D5925, Product_Category!A:B, 2, FALSE), "Uncategorized")</f>
        <v>CROSCARMELLOSE SODIUM</v>
      </c>
      <c r="O5925" s="186">
        <f t="shared" si="528"/>
        <v>7920</v>
      </c>
      <c r="P5925" s="185">
        <f t="shared" si="527"/>
        <v>2376</v>
      </c>
      <c r="Q5925" s="143">
        <v>2024</v>
      </c>
      <c r="R5925" s="143" t="str">
        <f>IFERROR(VLOOKUP(G5925,'SOURCE COMPANY'!A:B, 2, FALSE), "")</f>
        <v>SANJAY CHEMICALS</v>
      </c>
      <c r="S5925" s="143" t="str">
        <f>IFERROR(VLOOKUP(H5925,'CUSTOMER NAME'!A:B, 2, FALSE), "")</f>
        <v>TO THE ORDER OF</v>
      </c>
    </row>
    <row r="5926" spans="1:19">
      <c r="A5926" s="125" t="s">
        <v>4643</v>
      </c>
      <c r="B5926" s="126">
        <v>25</v>
      </c>
      <c r="C5926" s="126" t="s">
        <v>4019</v>
      </c>
      <c r="D5926" s="126" t="s">
        <v>3852</v>
      </c>
      <c r="E5926" s="126">
        <v>18.8</v>
      </c>
      <c r="F5926" s="126" t="s">
        <v>9</v>
      </c>
      <c r="G5926" s="126" t="s">
        <v>4312</v>
      </c>
      <c r="H5926" s="127" t="s">
        <v>4742</v>
      </c>
      <c r="I5926" s="143" t="s">
        <v>4641</v>
      </c>
      <c r="J5926" s="184">
        <f>IF(F5926="USD", E5926, E5926 * IFERROR(VLOOKUP(F5926, EXCHANGE_RATE!A:B, 2, FALSE), "Currency not found"))</f>
        <v>18.8</v>
      </c>
      <c r="K5926" s="184">
        <f t="shared" ref="K5926:K5989" si="529">ROUNDUP(J5926,2)</f>
        <v>18.8</v>
      </c>
      <c r="L5926" s="184">
        <f>IF(C5926="MTS", B5926, B5926 * IFERROR(VLOOKUP(C5926, 'QTY_CONVERSIONS '!A:B, 2, FALSE), "Units not  found"))</f>
        <v>2.5000000000000001E-2</v>
      </c>
      <c r="M5926" s="185">
        <f t="shared" ref="M5926:M5989" si="530">B5926*K5926</f>
        <v>470</v>
      </c>
      <c r="N5926" s="143" t="str">
        <f>IFERROR(VLOOKUP(D5926, Product_Category!A:B, 2, FALSE), "Uncategorized")</f>
        <v>CMC</v>
      </c>
      <c r="O5926" s="186">
        <f t="shared" si="528"/>
        <v>18800</v>
      </c>
      <c r="P5926" s="185">
        <f t="shared" ref="P5926:P5989" si="531">L5926*O5926</f>
        <v>470</v>
      </c>
      <c r="Q5926" s="143">
        <v>2024</v>
      </c>
      <c r="R5926" s="143" t="str">
        <f>IFERROR(VLOOKUP(G5926,'SOURCE COMPANY'!A:B, 2, FALSE), "")</f>
        <v>MAPLE BIOTECH</v>
      </c>
      <c r="S5926" s="143" t="str">
        <f>IFERROR(VLOOKUP(H5926,'CUSTOMER NAME'!A:B, 2, FALSE), "")</f>
        <v>Alkaloid AD, Skopje</v>
      </c>
    </row>
    <row r="5927" spans="1:19">
      <c r="A5927" s="125" t="s">
        <v>922</v>
      </c>
      <c r="B5927" s="126">
        <v>10000</v>
      </c>
      <c r="C5927" s="126" t="s">
        <v>4019</v>
      </c>
      <c r="D5927" s="126" t="s">
        <v>4648</v>
      </c>
      <c r="E5927" s="126">
        <v>2.8</v>
      </c>
      <c r="F5927" s="126" t="s">
        <v>9</v>
      </c>
      <c r="G5927" s="126" t="s">
        <v>4053</v>
      </c>
      <c r="H5927" s="127" t="s">
        <v>4743</v>
      </c>
      <c r="I5927" s="143" t="s">
        <v>4641</v>
      </c>
      <c r="J5927" s="184">
        <f>IF(F5927="USD", E5927, E5927 * IFERROR(VLOOKUP(F5927, EXCHANGE_RATE!A:B, 2, FALSE), "Currency not found"))</f>
        <v>2.8</v>
      </c>
      <c r="K5927" s="184">
        <f t="shared" si="529"/>
        <v>2.8</v>
      </c>
      <c r="L5927" s="184">
        <f>IF(C5927="MTS", B5927, B5927 * IFERROR(VLOOKUP(C5927, 'QTY_CONVERSIONS '!A:B, 2, FALSE), "Units not  found"))</f>
        <v>10</v>
      </c>
      <c r="M5927" s="185">
        <f t="shared" si="530"/>
        <v>28000</v>
      </c>
      <c r="N5927" s="143" t="str">
        <f>IFERROR(VLOOKUP(D5927, Product_Category!A:B, 2, FALSE), "Uncategorized")</f>
        <v>MCC</v>
      </c>
      <c r="O5927" s="186">
        <f t="shared" si="528"/>
        <v>2800</v>
      </c>
      <c r="P5927" s="185">
        <f t="shared" si="531"/>
        <v>28000</v>
      </c>
      <c r="Q5927" s="143">
        <v>2024</v>
      </c>
      <c r="R5927" s="143" t="str">
        <f>IFERROR(VLOOKUP(G5927,'SOURCE COMPANY'!A:B, 2, FALSE), "")</f>
        <v>JRS PHARMA</v>
      </c>
      <c r="S5927" s="143" t="str">
        <f>IFERROR(VLOOKUP(H5927,'CUSTOMER NAME'!A:B, 2, FALSE), "")</f>
        <v>DERIVADOS MACROQUIMICOS SA DE CV</v>
      </c>
    </row>
    <row r="5928" spans="1:19">
      <c r="A5928" s="119" t="s">
        <v>922</v>
      </c>
      <c r="B5928" s="120">
        <v>10000</v>
      </c>
      <c r="C5928" s="120" t="s">
        <v>4019</v>
      </c>
      <c r="D5928" s="120" t="s">
        <v>4113</v>
      </c>
      <c r="E5928" s="120">
        <v>2.8</v>
      </c>
      <c r="F5928" s="120" t="s">
        <v>9</v>
      </c>
      <c r="G5928" s="120" t="s">
        <v>4053</v>
      </c>
      <c r="H5928" s="121" t="s">
        <v>4743</v>
      </c>
      <c r="I5928" s="143" t="s">
        <v>4641</v>
      </c>
      <c r="J5928" s="184">
        <f>IF(F5928="USD", E5928, E5928 * IFERROR(VLOOKUP(F5928, EXCHANGE_RATE!A:B, 2, FALSE), "Currency not found"))</f>
        <v>2.8</v>
      </c>
      <c r="K5928" s="184">
        <f t="shared" si="529"/>
        <v>2.8</v>
      </c>
      <c r="L5928" s="184">
        <f>IF(C5928="MTS", B5928, B5928 * IFERROR(VLOOKUP(C5928, 'QTY_CONVERSIONS '!A:B, 2, FALSE), "Units not  found"))</f>
        <v>10</v>
      </c>
      <c r="M5928" s="185">
        <f t="shared" si="530"/>
        <v>28000</v>
      </c>
      <c r="N5928" s="143" t="str">
        <f>IFERROR(VLOOKUP(D5928, Product_Category!A:B, 2, FALSE), "Uncategorized")</f>
        <v>MCC</v>
      </c>
      <c r="O5928" s="186">
        <f t="shared" si="528"/>
        <v>2800</v>
      </c>
      <c r="P5928" s="185">
        <f t="shared" si="531"/>
        <v>28000</v>
      </c>
      <c r="Q5928" s="143">
        <v>2024</v>
      </c>
      <c r="R5928" s="143" t="str">
        <f>IFERROR(VLOOKUP(G5928,'SOURCE COMPANY'!A:B, 2, FALSE), "")</f>
        <v>JRS PHARMA</v>
      </c>
      <c r="S5928" s="143" t="str">
        <f>IFERROR(VLOOKUP(H5928,'CUSTOMER NAME'!A:B, 2, FALSE), "")</f>
        <v>DERIVADOS MACROQUIMICOS SA DE CV</v>
      </c>
    </row>
    <row r="5929" spans="1:19">
      <c r="A5929" s="119" t="s">
        <v>922</v>
      </c>
      <c r="B5929" s="120">
        <v>25</v>
      </c>
      <c r="C5929" s="120" t="s">
        <v>4019</v>
      </c>
      <c r="D5929" s="120" t="s">
        <v>4660</v>
      </c>
      <c r="E5929" s="120">
        <v>12.28</v>
      </c>
      <c r="F5929" s="120" t="s">
        <v>9</v>
      </c>
      <c r="G5929" s="120" t="s">
        <v>4423</v>
      </c>
      <c r="H5929" s="121" t="s">
        <v>4277</v>
      </c>
      <c r="I5929" s="143" t="s">
        <v>4641</v>
      </c>
      <c r="J5929" s="184">
        <f>IF(F5929="USD", E5929, E5929 * IFERROR(VLOOKUP(F5929, EXCHANGE_RATE!A:B, 2, FALSE), "Currency not found"))</f>
        <v>12.28</v>
      </c>
      <c r="K5929" s="184">
        <f t="shared" si="529"/>
        <v>12.28</v>
      </c>
      <c r="L5929" s="184">
        <f>IF(C5929="MTS", B5929, B5929 * IFERROR(VLOOKUP(C5929, 'QTY_CONVERSIONS '!A:B, 2, FALSE), "Units not  found"))</f>
        <v>2.5000000000000001E-2</v>
      </c>
      <c r="M5929" s="185">
        <f t="shared" si="530"/>
        <v>307</v>
      </c>
      <c r="N5929" s="143" t="str">
        <f>IFERROR(VLOOKUP(D5929, Product_Category!A:B, 2, FALSE), "Uncategorized")</f>
        <v>MCC</v>
      </c>
      <c r="O5929" s="186">
        <f t="shared" si="528"/>
        <v>12280</v>
      </c>
      <c r="P5929" s="185">
        <f t="shared" si="531"/>
        <v>307</v>
      </c>
      <c r="Q5929" s="143">
        <v>2024</v>
      </c>
      <c r="R5929" s="143" t="str">
        <f>IFERROR(VLOOKUP(G5929,'SOURCE COMPANY'!A:B, 2, FALSE), "")</f>
        <v>FR CHEM</v>
      </c>
      <c r="S5929" s="143" t="str">
        <f>IFERROR(VLOOKUP(H5929,'CUSTOMER NAME'!A:B, 2, FALSE), "")</f>
        <v>TO THE ORDER OF</v>
      </c>
    </row>
    <row r="5930" spans="1:19">
      <c r="A5930" s="119" t="s">
        <v>922</v>
      </c>
      <c r="B5930" s="120">
        <v>25</v>
      </c>
      <c r="C5930" s="120" t="s">
        <v>4019</v>
      </c>
      <c r="D5930" s="120" t="s">
        <v>4661</v>
      </c>
      <c r="E5930" s="120">
        <v>12.28</v>
      </c>
      <c r="F5930" s="120" t="s">
        <v>9</v>
      </c>
      <c r="G5930" s="120" t="s">
        <v>4423</v>
      </c>
      <c r="H5930" s="121" t="s">
        <v>4277</v>
      </c>
      <c r="I5930" s="143" t="s">
        <v>4641</v>
      </c>
      <c r="J5930" s="184">
        <f>IF(F5930="USD", E5930, E5930 * IFERROR(VLOOKUP(F5930, EXCHANGE_RATE!A:B, 2, FALSE), "Currency not found"))</f>
        <v>12.28</v>
      </c>
      <c r="K5930" s="184">
        <f t="shared" si="529"/>
        <v>12.28</v>
      </c>
      <c r="L5930" s="184">
        <f>IF(C5930="MTS", B5930, B5930 * IFERROR(VLOOKUP(C5930, 'QTY_CONVERSIONS '!A:B, 2, FALSE), "Units not  found"))</f>
        <v>2.5000000000000001E-2</v>
      </c>
      <c r="M5930" s="185">
        <f t="shared" si="530"/>
        <v>307</v>
      </c>
      <c r="N5930" s="143" t="str">
        <f>IFERROR(VLOOKUP(D5930, Product_Category!A:B, 2, FALSE), "Uncategorized")</f>
        <v>MCC</v>
      </c>
      <c r="O5930" s="186">
        <f t="shared" si="528"/>
        <v>12280</v>
      </c>
      <c r="P5930" s="185">
        <f t="shared" si="531"/>
        <v>307</v>
      </c>
      <c r="Q5930" s="143">
        <v>2024</v>
      </c>
      <c r="R5930" s="143" t="str">
        <f>IFERROR(VLOOKUP(G5930,'SOURCE COMPANY'!A:B, 2, FALSE), "")</f>
        <v>FR CHEM</v>
      </c>
      <c r="S5930" s="143" t="str">
        <f>IFERROR(VLOOKUP(H5930,'CUSTOMER NAME'!A:B, 2, FALSE), "")</f>
        <v>TO THE ORDER OF</v>
      </c>
    </row>
    <row r="5931" spans="1:19">
      <c r="A5931" s="119" t="s">
        <v>922</v>
      </c>
      <c r="B5931" s="120">
        <v>25</v>
      </c>
      <c r="C5931" s="120" t="s">
        <v>4019</v>
      </c>
      <c r="D5931" s="120" t="s">
        <v>4662</v>
      </c>
      <c r="E5931" s="120">
        <v>12.69</v>
      </c>
      <c r="F5931" s="120" t="s">
        <v>9</v>
      </c>
      <c r="G5931" s="120" t="s">
        <v>4423</v>
      </c>
      <c r="H5931" s="121" t="s">
        <v>4277</v>
      </c>
      <c r="I5931" s="143" t="s">
        <v>4641</v>
      </c>
      <c r="J5931" s="184">
        <f>IF(F5931="USD", E5931, E5931 * IFERROR(VLOOKUP(F5931, EXCHANGE_RATE!A:B, 2, FALSE), "Currency not found"))</f>
        <v>12.69</v>
      </c>
      <c r="K5931" s="184">
        <f t="shared" si="529"/>
        <v>12.69</v>
      </c>
      <c r="L5931" s="184">
        <f>IF(C5931="MTS", B5931, B5931 * IFERROR(VLOOKUP(C5931, 'QTY_CONVERSIONS '!A:B, 2, FALSE), "Units not  found"))</f>
        <v>2.5000000000000001E-2</v>
      </c>
      <c r="M5931" s="185">
        <f t="shared" si="530"/>
        <v>317.25</v>
      </c>
      <c r="N5931" s="143" t="str">
        <f>IFERROR(VLOOKUP(D5931, Product_Category!A:B, 2, FALSE), "Uncategorized")</f>
        <v>MCC</v>
      </c>
      <c r="O5931" s="186">
        <f t="shared" si="528"/>
        <v>12690</v>
      </c>
      <c r="P5931" s="185">
        <f t="shared" si="531"/>
        <v>317.25</v>
      </c>
      <c r="Q5931" s="143">
        <v>2024</v>
      </c>
      <c r="R5931" s="143" t="str">
        <f>IFERROR(VLOOKUP(G5931,'SOURCE COMPANY'!A:B, 2, FALSE), "")</f>
        <v>FR CHEM</v>
      </c>
      <c r="S5931" s="143" t="str">
        <f>IFERROR(VLOOKUP(H5931,'CUSTOMER NAME'!A:B, 2, FALSE), "")</f>
        <v>TO THE ORDER OF</v>
      </c>
    </row>
    <row r="5932" spans="1:19">
      <c r="A5932" s="119" t="s">
        <v>922</v>
      </c>
      <c r="B5932" s="120">
        <v>25</v>
      </c>
      <c r="C5932" s="120" t="s">
        <v>4019</v>
      </c>
      <c r="D5932" s="120" t="s">
        <v>4663</v>
      </c>
      <c r="E5932" s="120">
        <v>12.57</v>
      </c>
      <c r="F5932" s="120" t="s">
        <v>9</v>
      </c>
      <c r="G5932" s="120" t="s">
        <v>4423</v>
      </c>
      <c r="H5932" s="121" t="s">
        <v>4277</v>
      </c>
      <c r="I5932" s="143" t="s">
        <v>4641</v>
      </c>
      <c r="J5932" s="184">
        <f>IF(F5932="USD", E5932, E5932 * IFERROR(VLOOKUP(F5932, EXCHANGE_RATE!A:B, 2, FALSE), "Currency not found"))</f>
        <v>12.57</v>
      </c>
      <c r="K5932" s="184">
        <f t="shared" si="529"/>
        <v>12.57</v>
      </c>
      <c r="L5932" s="184">
        <f>IF(C5932="MTS", B5932, B5932 * IFERROR(VLOOKUP(C5932, 'QTY_CONVERSIONS '!A:B, 2, FALSE), "Units not  found"))</f>
        <v>2.5000000000000001E-2</v>
      </c>
      <c r="M5932" s="185">
        <f t="shared" si="530"/>
        <v>314.25</v>
      </c>
      <c r="N5932" s="143" t="str">
        <f>IFERROR(VLOOKUP(D5932, Product_Category!A:B, 2, FALSE), "Uncategorized")</f>
        <v>MCC</v>
      </c>
      <c r="O5932" s="186">
        <f t="shared" si="528"/>
        <v>12570</v>
      </c>
      <c r="P5932" s="185">
        <f t="shared" si="531"/>
        <v>314.25</v>
      </c>
      <c r="Q5932" s="143">
        <v>2024</v>
      </c>
      <c r="R5932" s="143" t="str">
        <f>IFERROR(VLOOKUP(G5932,'SOURCE COMPANY'!A:B, 2, FALSE), "")</f>
        <v>FR CHEM</v>
      </c>
      <c r="S5932" s="143" t="str">
        <f>IFERROR(VLOOKUP(H5932,'CUSTOMER NAME'!A:B, 2, FALSE), "")</f>
        <v>TO THE ORDER OF</v>
      </c>
    </row>
    <row r="5933" spans="1:19">
      <c r="A5933" s="119" t="s">
        <v>922</v>
      </c>
      <c r="B5933" s="120">
        <v>25</v>
      </c>
      <c r="C5933" s="120" t="s">
        <v>4019</v>
      </c>
      <c r="D5933" s="120" t="s">
        <v>4660</v>
      </c>
      <c r="E5933" s="120">
        <v>12.58</v>
      </c>
      <c r="F5933" s="120" t="s">
        <v>9</v>
      </c>
      <c r="G5933" s="120" t="s">
        <v>4423</v>
      </c>
      <c r="H5933" s="121" t="s">
        <v>4277</v>
      </c>
      <c r="I5933" s="143" t="s">
        <v>4641</v>
      </c>
      <c r="J5933" s="184">
        <f>IF(F5933="USD", E5933, E5933 * IFERROR(VLOOKUP(F5933, EXCHANGE_RATE!A:B, 2, FALSE), "Currency not found"))</f>
        <v>12.58</v>
      </c>
      <c r="K5933" s="184">
        <f t="shared" si="529"/>
        <v>12.58</v>
      </c>
      <c r="L5933" s="184">
        <f>IF(C5933="MTS", B5933, B5933 * IFERROR(VLOOKUP(C5933, 'QTY_CONVERSIONS '!A:B, 2, FALSE), "Units not  found"))</f>
        <v>2.5000000000000001E-2</v>
      </c>
      <c r="M5933" s="185">
        <f t="shared" si="530"/>
        <v>314.5</v>
      </c>
      <c r="N5933" s="143" t="str">
        <f>IFERROR(VLOOKUP(D5933, Product_Category!A:B, 2, FALSE), "Uncategorized")</f>
        <v>MCC</v>
      </c>
      <c r="O5933" s="186">
        <f t="shared" si="528"/>
        <v>12580</v>
      </c>
      <c r="P5933" s="185">
        <f t="shared" si="531"/>
        <v>314.5</v>
      </c>
      <c r="Q5933" s="143">
        <v>2024</v>
      </c>
      <c r="R5933" s="143" t="str">
        <f>IFERROR(VLOOKUP(G5933,'SOURCE COMPANY'!A:B, 2, FALSE), "")</f>
        <v>FR CHEM</v>
      </c>
      <c r="S5933" s="143" t="str">
        <f>IFERROR(VLOOKUP(H5933,'CUSTOMER NAME'!A:B, 2, FALSE), "")</f>
        <v>TO THE ORDER OF</v>
      </c>
    </row>
    <row r="5934" spans="1:19">
      <c r="A5934" s="119" t="s">
        <v>922</v>
      </c>
      <c r="B5934" s="120">
        <v>25</v>
      </c>
      <c r="C5934" s="120" t="s">
        <v>4019</v>
      </c>
      <c r="D5934" s="120" t="s">
        <v>4661</v>
      </c>
      <c r="E5934" s="120">
        <v>12.58</v>
      </c>
      <c r="F5934" s="120" t="s">
        <v>9</v>
      </c>
      <c r="G5934" s="120" t="s">
        <v>4423</v>
      </c>
      <c r="H5934" s="121" t="s">
        <v>4277</v>
      </c>
      <c r="I5934" s="143" t="s">
        <v>4641</v>
      </c>
      <c r="J5934" s="184">
        <f>IF(F5934="USD", E5934, E5934 * IFERROR(VLOOKUP(F5934, EXCHANGE_RATE!A:B, 2, FALSE), "Currency not found"))</f>
        <v>12.58</v>
      </c>
      <c r="K5934" s="184">
        <f t="shared" si="529"/>
        <v>12.58</v>
      </c>
      <c r="L5934" s="184">
        <f>IF(C5934="MTS", B5934, B5934 * IFERROR(VLOOKUP(C5934, 'QTY_CONVERSIONS '!A:B, 2, FALSE), "Units not  found"))</f>
        <v>2.5000000000000001E-2</v>
      </c>
      <c r="M5934" s="185">
        <f t="shared" si="530"/>
        <v>314.5</v>
      </c>
      <c r="N5934" s="143" t="str">
        <f>IFERROR(VLOOKUP(D5934, Product_Category!A:B, 2, FALSE), "Uncategorized")</f>
        <v>MCC</v>
      </c>
      <c r="O5934" s="186">
        <f t="shared" si="528"/>
        <v>12580</v>
      </c>
      <c r="P5934" s="185">
        <f t="shared" si="531"/>
        <v>314.5</v>
      </c>
      <c r="Q5934" s="143">
        <v>2024</v>
      </c>
      <c r="R5934" s="143" t="str">
        <f>IFERROR(VLOOKUP(G5934,'SOURCE COMPANY'!A:B, 2, FALSE), "")</f>
        <v>FR CHEM</v>
      </c>
      <c r="S5934" s="143" t="str">
        <f>IFERROR(VLOOKUP(H5934,'CUSTOMER NAME'!A:B, 2, FALSE), "")</f>
        <v>TO THE ORDER OF</v>
      </c>
    </row>
    <row r="5935" spans="1:19">
      <c r="A5935" s="119" t="s">
        <v>922</v>
      </c>
      <c r="B5935" s="120">
        <v>25</v>
      </c>
      <c r="C5935" s="120" t="s">
        <v>4019</v>
      </c>
      <c r="D5935" s="120" t="s">
        <v>4662</v>
      </c>
      <c r="E5935" s="120">
        <v>13.06</v>
      </c>
      <c r="F5935" s="120" t="s">
        <v>9</v>
      </c>
      <c r="G5935" s="120" t="s">
        <v>4423</v>
      </c>
      <c r="H5935" s="121" t="s">
        <v>4277</v>
      </c>
      <c r="I5935" s="143" t="s">
        <v>4641</v>
      </c>
      <c r="J5935" s="184">
        <f>IF(F5935="USD", E5935, E5935 * IFERROR(VLOOKUP(F5935, EXCHANGE_RATE!A:B, 2, FALSE), "Currency not found"))</f>
        <v>13.06</v>
      </c>
      <c r="K5935" s="184">
        <f t="shared" si="529"/>
        <v>13.06</v>
      </c>
      <c r="L5935" s="184">
        <f>IF(C5935="MTS", B5935, B5935 * IFERROR(VLOOKUP(C5935, 'QTY_CONVERSIONS '!A:B, 2, FALSE), "Units not  found"))</f>
        <v>2.5000000000000001E-2</v>
      </c>
      <c r="M5935" s="185">
        <f t="shared" si="530"/>
        <v>326.5</v>
      </c>
      <c r="N5935" s="143" t="str">
        <f>IFERROR(VLOOKUP(D5935, Product_Category!A:B, 2, FALSE), "Uncategorized")</f>
        <v>MCC</v>
      </c>
      <c r="O5935" s="186">
        <f t="shared" si="528"/>
        <v>13060</v>
      </c>
      <c r="P5935" s="185">
        <f t="shared" si="531"/>
        <v>326.5</v>
      </c>
      <c r="Q5935" s="143">
        <v>2024</v>
      </c>
      <c r="R5935" s="143" t="str">
        <f>IFERROR(VLOOKUP(G5935,'SOURCE COMPANY'!A:B, 2, FALSE), "")</f>
        <v>FR CHEM</v>
      </c>
      <c r="S5935" s="143" t="str">
        <f>IFERROR(VLOOKUP(H5935,'CUSTOMER NAME'!A:B, 2, FALSE), "")</f>
        <v>TO THE ORDER OF</v>
      </c>
    </row>
    <row r="5936" spans="1:19">
      <c r="A5936" s="119" t="s">
        <v>922</v>
      </c>
      <c r="B5936" s="120">
        <v>25</v>
      </c>
      <c r="C5936" s="120" t="s">
        <v>4019</v>
      </c>
      <c r="D5936" s="120" t="s">
        <v>4663</v>
      </c>
      <c r="E5936" s="120">
        <v>12.93</v>
      </c>
      <c r="F5936" s="120" t="s">
        <v>9</v>
      </c>
      <c r="G5936" s="120" t="s">
        <v>4423</v>
      </c>
      <c r="H5936" s="121" t="s">
        <v>4277</v>
      </c>
      <c r="I5936" s="143" t="s">
        <v>4641</v>
      </c>
      <c r="J5936" s="184">
        <f>IF(F5936="USD", E5936, E5936 * IFERROR(VLOOKUP(F5936, EXCHANGE_RATE!A:B, 2, FALSE), "Currency not found"))</f>
        <v>12.93</v>
      </c>
      <c r="K5936" s="184">
        <f t="shared" si="529"/>
        <v>12.93</v>
      </c>
      <c r="L5936" s="184">
        <f>IF(C5936="MTS", B5936, B5936 * IFERROR(VLOOKUP(C5936, 'QTY_CONVERSIONS '!A:B, 2, FALSE), "Units not  found"))</f>
        <v>2.5000000000000001E-2</v>
      </c>
      <c r="M5936" s="185">
        <f t="shared" si="530"/>
        <v>323.25</v>
      </c>
      <c r="N5936" s="143" t="str">
        <f>IFERROR(VLOOKUP(D5936, Product_Category!A:B, 2, FALSE), "Uncategorized")</f>
        <v>MCC</v>
      </c>
      <c r="O5936" s="186">
        <f t="shared" si="528"/>
        <v>12930</v>
      </c>
      <c r="P5936" s="185">
        <f t="shared" si="531"/>
        <v>323.25</v>
      </c>
      <c r="Q5936" s="143">
        <v>2024</v>
      </c>
      <c r="R5936" s="143" t="str">
        <f>IFERROR(VLOOKUP(G5936,'SOURCE COMPANY'!A:B, 2, FALSE), "")</f>
        <v>FR CHEM</v>
      </c>
      <c r="S5936" s="143" t="str">
        <f>IFERROR(VLOOKUP(H5936,'CUSTOMER NAME'!A:B, 2, FALSE), "")</f>
        <v>TO THE ORDER OF</v>
      </c>
    </row>
    <row r="5937" spans="1:19">
      <c r="A5937" s="119" t="s">
        <v>922</v>
      </c>
      <c r="B5937" s="120">
        <v>10000</v>
      </c>
      <c r="C5937" s="120" t="s">
        <v>4019</v>
      </c>
      <c r="D5937" s="120" t="s">
        <v>4664</v>
      </c>
      <c r="E5937" s="120">
        <v>2.67</v>
      </c>
      <c r="F5937" s="120" t="s">
        <v>9</v>
      </c>
      <c r="G5937" s="120" t="s">
        <v>4294</v>
      </c>
      <c r="H5937" s="121" t="s">
        <v>4277</v>
      </c>
      <c r="I5937" s="143" t="s">
        <v>4641</v>
      </c>
      <c r="J5937" s="184">
        <f>IF(F5937="USD", E5937, E5937 * IFERROR(VLOOKUP(F5937, EXCHANGE_RATE!A:B, 2, FALSE), "Currency not found"))</f>
        <v>2.67</v>
      </c>
      <c r="K5937" s="184">
        <f t="shared" si="529"/>
        <v>2.67</v>
      </c>
      <c r="L5937" s="184">
        <f>IF(C5937="MTS", B5937, B5937 * IFERROR(VLOOKUP(C5937, 'QTY_CONVERSIONS '!A:B, 2, FALSE), "Units not  found"))</f>
        <v>10</v>
      </c>
      <c r="M5937" s="185">
        <f t="shared" si="530"/>
        <v>26700</v>
      </c>
      <c r="N5937" s="143" t="str">
        <f>IFERROR(VLOOKUP(D5937, Product_Category!A:B, 2, FALSE), "Uncategorized")</f>
        <v>MCC</v>
      </c>
      <c r="O5937" s="186">
        <f t="shared" si="528"/>
        <v>2670</v>
      </c>
      <c r="P5937" s="185">
        <f t="shared" si="531"/>
        <v>26700</v>
      </c>
      <c r="Q5937" s="143">
        <v>2024</v>
      </c>
      <c r="R5937" s="143" t="str">
        <f>IFERROR(VLOOKUP(G5937,'SOURCE COMPANY'!A:B, 2, FALSE), "")</f>
        <v>NITIKA PHARMA</v>
      </c>
      <c r="S5937" s="143" t="str">
        <f>IFERROR(VLOOKUP(H5937,'CUSTOMER NAME'!A:B, 2, FALSE), "")</f>
        <v>TO THE ORDER OF</v>
      </c>
    </row>
    <row r="5938" spans="1:19">
      <c r="A5938" s="119" t="s">
        <v>922</v>
      </c>
      <c r="B5938" s="120">
        <v>10000</v>
      </c>
      <c r="C5938" s="120" t="s">
        <v>4019</v>
      </c>
      <c r="D5938" s="120" t="s">
        <v>4665</v>
      </c>
      <c r="E5938" s="120">
        <v>2.67</v>
      </c>
      <c r="F5938" s="120" t="s">
        <v>9</v>
      </c>
      <c r="G5938" s="120" t="s">
        <v>4294</v>
      </c>
      <c r="H5938" s="121" t="s">
        <v>4277</v>
      </c>
      <c r="I5938" s="143" t="s">
        <v>4641</v>
      </c>
      <c r="J5938" s="184">
        <f>IF(F5938="USD", E5938, E5938 * IFERROR(VLOOKUP(F5938, EXCHANGE_RATE!A:B, 2, FALSE), "Currency not found"))</f>
        <v>2.67</v>
      </c>
      <c r="K5938" s="184">
        <f t="shared" si="529"/>
        <v>2.67</v>
      </c>
      <c r="L5938" s="184">
        <f>IF(C5938="MTS", B5938, B5938 * IFERROR(VLOOKUP(C5938, 'QTY_CONVERSIONS '!A:B, 2, FALSE), "Units not  found"))</f>
        <v>10</v>
      </c>
      <c r="M5938" s="185">
        <f t="shared" si="530"/>
        <v>26700</v>
      </c>
      <c r="N5938" s="143" t="str">
        <f>IFERROR(VLOOKUP(D5938, Product_Category!A:B, 2, FALSE), "Uncategorized")</f>
        <v>MCC</v>
      </c>
      <c r="O5938" s="186">
        <f t="shared" si="528"/>
        <v>2670</v>
      </c>
      <c r="P5938" s="185">
        <f t="shared" si="531"/>
        <v>26700</v>
      </c>
      <c r="Q5938" s="143">
        <v>2024</v>
      </c>
      <c r="R5938" s="143" t="str">
        <f>IFERROR(VLOOKUP(G5938,'SOURCE COMPANY'!A:B, 2, FALSE), "")</f>
        <v>NITIKA PHARMA</v>
      </c>
      <c r="S5938" s="143" t="str">
        <f>IFERROR(VLOOKUP(H5938,'CUSTOMER NAME'!A:B, 2, FALSE), "")</f>
        <v>TO THE ORDER OF</v>
      </c>
    </row>
    <row r="5939" spans="1:19">
      <c r="A5939" s="119" t="s">
        <v>922</v>
      </c>
      <c r="B5939" s="120">
        <v>15000</v>
      </c>
      <c r="C5939" s="120" t="s">
        <v>4019</v>
      </c>
      <c r="D5939" s="120" t="s">
        <v>266</v>
      </c>
      <c r="E5939" s="120">
        <v>2.8</v>
      </c>
      <c r="F5939" s="120" t="s">
        <v>9</v>
      </c>
      <c r="G5939" s="120" t="s">
        <v>4744</v>
      </c>
      <c r="H5939" s="121" t="s">
        <v>4277</v>
      </c>
      <c r="I5939" s="143" t="s">
        <v>4641</v>
      </c>
      <c r="J5939" s="184">
        <f>IF(F5939="USD", E5939, E5939 * IFERROR(VLOOKUP(F5939, EXCHANGE_RATE!A:B, 2, FALSE), "Currency not found"))</f>
        <v>2.8</v>
      </c>
      <c r="K5939" s="184">
        <f t="shared" si="529"/>
        <v>2.8</v>
      </c>
      <c r="L5939" s="184">
        <f>IF(C5939="MTS", B5939, B5939 * IFERROR(VLOOKUP(C5939, 'QTY_CONVERSIONS '!A:B, 2, FALSE), "Units not  found"))</f>
        <v>15</v>
      </c>
      <c r="M5939" s="185">
        <f t="shared" si="530"/>
        <v>42000</v>
      </c>
      <c r="N5939" s="143" t="str">
        <f>IFERROR(VLOOKUP(D5939, Product_Category!A:B, 2, FALSE), "Uncategorized")</f>
        <v>MCC</v>
      </c>
      <c r="O5939" s="186">
        <f t="shared" si="528"/>
        <v>2800</v>
      </c>
      <c r="P5939" s="185">
        <f t="shared" si="531"/>
        <v>42000</v>
      </c>
      <c r="Q5939" s="143">
        <v>2024</v>
      </c>
      <c r="R5939" s="143" t="str">
        <f>IFERROR(VLOOKUP(G5939,'SOURCE COMPANY'!A:B, 2, FALSE), "")</f>
        <v>Gee Tech &amp; Trans</v>
      </c>
      <c r="S5939" s="143" t="str">
        <f>IFERROR(VLOOKUP(H5939,'CUSTOMER NAME'!A:B, 2, FALSE), "")</f>
        <v>TO THE ORDER OF</v>
      </c>
    </row>
    <row r="5940" spans="1:19">
      <c r="A5940" s="119" t="s">
        <v>922</v>
      </c>
      <c r="B5940" s="120">
        <v>5000</v>
      </c>
      <c r="C5940" s="120" t="s">
        <v>4019</v>
      </c>
      <c r="D5940" s="120" t="s">
        <v>266</v>
      </c>
      <c r="E5940" s="120">
        <v>2.8</v>
      </c>
      <c r="F5940" s="120" t="s">
        <v>9</v>
      </c>
      <c r="G5940" s="120" t="s">
        <v>4744</v>
      </c>
      <c r="H5940" s="121" t="s">
        <v>4277</v>
      </c>
      <c r="I5940" s="143" t="s">
        <v>4641</v>
      </c>
      <c r="J5940" s="184">
        <f>IF(F5940="USD", E5940, E5940 * IFERROR(VLOOKUP(F5940, EXCHANGE_RATE!A:B, 2, FALSE), "Currency not found"))</f>
        <v>2.8</v>
      </c>
      <c r="K5940" s="184">
        <f t="shared" si="529"/>
        <v>2.8</v>
      </c>
      <c r="L5940" s="184">
        <f>IF(C5940="MTS", B5940, B5940 * IFERROR(VLOOKUP(C5940, 'QTY_CONVERSIONS '!A:B, 2, FALSE), "Units not  found"))</f>
        <v>5</v>
      </c>
      <c r="M5940" s="185">
        <f t="shared" si="530"/>
        <v>14000</v>
      </c>
      <c r="N5940" s="143" t="str">
        <f>IFERROR(VLOOKUP(D5940, Product_Category!A:B, 2, FALSE), "Uncategorized")</f>
        <v>MCC</v>
      </c>
      <c r="O5940" s="186">
        <f t="shared" si="528"/>
        <v>2800</v>
      </c>
      <c r="P5940" s="185">
        <f t="shared" si="531"/>
        <v>14000</v>
      </c>
      <c r="Q5940" s="143">
        <v>2024</v>
      </c>
      <c r="R5940" s="143" t="str">
        <f>IFERROR(VLOOKUP(G5940,'SOURCE COMPANY'!A:B, 2, FALSE), "")</f>
        <v>Gee Tech &amp; Trans</v>
      </c>
      <c r="S5940" s="143" t="str">
        <f>IFERROR(VLOOKUP(H5940,'CUSTOMER NAME'!A:B, 2, FALSE), "")</f>
        <v>TO THE ORDER OF</v>
      </c>
    </row>
    <row r="5941" spans="1:19">
      <c r="A5941" s="125" t="s">
        <v>4644</v>
      </c>
      <c r="B5941" s="126">
        <v>1000</v>
      </c>
      <c r="C5941" s="126" t="s">
        <v>4019</v>
      </c>
      <c r="D5941" s="126" t="s">
        <v>3897</v>
      </c>
      <c r="E5941" s="126">
        <v>3.8</v>
      </c>
      <c r="F5941" s="126" t="s">
        <v>9</v>
      </c>
      <c r="G5941" s="126" t="s">
        <v>4343</v>
      </c>
      <c r="H5941" s="127" t="s">
        <v>4277</v>
      </c>
      <c r="I5941" s="143" t="s">
        <v>4641</v>
      </c>
      <c r="J5941" s="184">
        <f>IF(F5941="USD", E5941, E5941 * IFERROR(VLOOKUP(F5941, EXCHANGE_RATE!A:B, 2, FALSE), "Currency not found"))</f>
        <v>3.8</v>
      </c>
      <c r="K5941" s="184">
        <f t="shared" si="529"/>
        <v>3.8</v>
      </c>
      <c r="L5941" s="184">
        <f>IF(C5941="MTS", B5941, B5941 * IFERROR(VLOOKUP(C5941, 'QTY_CONVERSIONS '!A:B, 2, FALSE), "Units not  found"))</f>
        <v>1</v>
      </c>
      <c r="M5941" s="185">
        <f t="shared" si="530"/>
        <v>3800</v>
      </c>
      <c r="N5941" s="143" t="str">
        <f>IFERROR(VLOOKUP(D5941, Product_Category!A:B, 2, FALSE), "Uncategorized")</f>
        <v>CROSCARMELLOSE SODIUM</v>
      </c>
      <c r="O5941" s="186">
        <f t="shared" si="528"/>
        <v>3800</v>
      </c>
      <c r="P5941" s="185">
        <f t="shared" si="531"/>
        <v>3800</v>
      </c>
      <c r="Q5941" s="143">
        <v>2024</v>
      </c>
      <c r="R5941" s="143" t="str">
        <f>IFERROR(VLOOKUP(G5941,'SOURCE COMPANY'!A:B, 2, FALSE), "")</f>
        <v>JAI RADHE SALES</v>
      </c>
      <c r="S5941" s="143" t="str">
        <f>IFERROR(VLOOKUP(H5941,'CUSTOMER NAME'!A:B, 2, FALSE), "")</f>
        <v>TO THE ORDER OF</v>
      </c>
    </row>
    <row r="5942" spans="1:19">
      <c r="A5942" s="125" t="s">
        <v>1264</v>
      </c>
      <c r="B5942" s="126">
        <v>27000</v>
      </c>
      <c r="C5942" s="126" t="s">
        <v>4019</v>
      </c>
      <c r="D5942" s="126" t="s">
        <v>798</v>
      </c>
      <c r="E5942" s="126">
        <v>2.97</v>
      </c>
      <c r="F5942" s="126" t="s">
        <v>9</v>
      </c>
      <c r="G5942" s="126" t="s">
        <v>4745</v>
      </c>
      <c r="H5942" s="127" t="s">
        <v>4277</v>
      </c>
      <c r="I5942" s="143" t="s">
        <v>4641</v>
      </c>
      <c r="J5942" s="184">
        <f>IF(F5942="USD", E5942, E5942 * IFERROR(VLOOKUP(F5942, EXCHANGE_RATE!A:B, 2, FALSE), "Currency not found"))</f>
        <v>2.97</v>
      </c>
      <c r="K5942" s="184">
        <f t="shared" si="529"/>
        <v>2.97</v>
      </c>
      <c r="L5942" s="184">
        <f>IF(C5942="MTS", B5942, B5942 * IFERROR(VLOOKUP(C5942, 'QTY_CONVERSIONS '!A:B, 2, FALSE), "Units not  found"))</f>
        <v>27</v>
      </c>
      <c r="M5942" s="185">
        <f t="shared" si="530"/>
        <v>80190</v>
      </c>
      <c r="N5942" s="143" t="str">
        <f>IFERROR(VLOOKUP(D5942, Product_Category!A:B, 2, FALSE), "Uncategorized")</f>
        <v>CMC</v>
      </c>
      <c r="O5942" s="186">
        <f t="shared" si="528"/>
        <v>2970</v>
      </c>
      <c r="P5942" s="185">
        <f t="shared" si="531"/>
        <v>80190</v>
      </c>
      <c r="Q5942" s="143">
        <v>2024</v>
      </c>
      <c r="R5942" s="143" t="str">
        <f>IFERROR(VLOOKUP(G5942,'SOURCE COMPANY'!A:B, 2, FALSE), "")</f>
        <v>Prakash Chemicals</v>
      </c>
      <c r="S5942" s="143" t="str">
        <f>IFERROR(VLOOKUP(H5942,'CUSTOMER NAME'!A:B, 2, FALSE), "")</f>
        <v>TO THE ORDER OF</v>
      </c>
    </row>
    <row r="5943" spans="1:19">
      <c r="A5943" s="125" t="s">
        <v>928</v>
      </c>
      <c r="B5943" s="126">
        <v>3</v>
      </c>
      <c r="C5943" s="126" t="s">
        <v>4019</v>
      </c>
      <c r="D5943" s="126" t="s">
        <v>910</v>
      </c>
      <c r="E5943" s="126">
        <v>0.03</v>
      </c>
      <c r="F5943" s="126" t="s">
        <v>9</v>
      </c>
      <c r="G5943" s="126" t="s">
        <v>4746</v>
      </c>
      <c r="H5943" s="127" t="s">
        <v>4747</v>
      </c>
      <c r="I5943" s="143" t="s">
        <v>4641</v>
      </c>
      <c r="J5943" s="184">
        <f>IF(F5943="USD", E5943, E5943 * IFERROR(VLOOKUP(F5943, EXCHANGE_RATE!A:B, 2, FALSE), "Currency not found"))</f>
        <v>0.03</v>
      </c>
      <c r="K5943" s="184">
        <f t="shared" si="529"/>
        <v>0.03</v>
      </c>
      <c r="L5943" s="184">
        <f>IF(C5943="MTS", B5943, B5943 * IFERROR(VLOOKUP(C5943, 'QTY_CONVERSIONS '!A:B, 2, FALSE), "Units not  found"))</f>
        <v>3.0000000000000001E-3</v>
      </c>
      <c r="M5943" s="185">
        <f t="shared" si="530"/>
        <v>0.09</v>
      </c>
      <c r="N5943" s="143" t="str">
        <f>IFERROR(VLOOKUP(D5943, Product_Category!A:B, 2, FALSE), "Uncategorized")</f>
        <v>MAGNESIUM STEARATE</v>
      </c>
      <c r="O5943" s="186">
        <f t="shared" si="528"/>
        <v>30</v>
      </c>
      <c r="P5943" s="185">
        <f t="shared" si="531"/>
        <v>0.09</v>
      </c>
      <c r="Q5943" s="143">
        <v>2024</v>
      </c>
      <c r="R5943" s="143" t="str">
        <f>IFERROR(VLOOKUP(G5943,'SOURCE COMPANY'!A:B, 2, FALSE), "")</f>
        <v>DELTA BIOPHARMA</v>
      </c>
      <c r="S5943" s="143" t="str">
        <f>IFERROR(VLOOKUP(H5943,'CUSTOMER NAME'!A:B, 2, FALSE), "")</f>
        <v>ZIFAM PYREX MYANMAR</v>
      </c>
    </row>
    <row r="5944" spans="1:19">
      <c r="A5944" s="125" t="s">
        <v>929</v>
      </c>
      <c r="B5944" s="126">
        <v>1750</v>
      </c>
      <c r="C5944" s="126" t="s">
        <v>4019</v>
      </c>
      <c r="D5944" s="126" t="s">
        <v>4654</v>
      </c>
      <c r="E5944" s="126">
        <v>1.87</v>
      </c>
      <c r="F5944" s="126" t="s">
        <v>9</v>
      </c>
      <c r="G5944" s="126" t="s">
        <v>4385</v>
      </c>
      <c r="H5944" s="127" t="s">
        <v>4748</v>
      </c>
      <c r="I5944" s="143" t="s">
        <v>4641</v>
      </c>
      <c r="J5944" s="184">
        <f>IF(F5944="USD", E5944, E5944 * IFERROR(VLOOKUP(F5944, EXCHANGE_RATE!A:B, 2, FALSE), "Currency not found"))</f>
        <v>1.87</v>
      </c>
      <c r="K5944" s="184">
        <f t="shared" si="529"/>
        <v>1.87</v>
      </c>
      <c r="L5944" s="184">
        <f>IF(C5944="MTS", B5944, B5944 * IFERROR(VLOOKUP(C5944, 'QTY_CONVERSIONS '!A:B, 2, FALSE), "Units not  found"))</f>
        <v>1.75</v>
      </c>
      <c r="M5944" s="185">
        <f t="shared" si="530"/>
        <v>3272.5</v>
      </c>
      <c r="N5944" s="143" t="str">
        <f>IFERROR(VLOOKUP(D5944, Product_Category!A:B, 2, FALSE), "Uncategorized")</f>
        <v>MCC</v>
      </c>
      <c r="O5944" s="186">
        <f t="shared" si="528"/>
        <v>1870</v>
      </c>
      <c r="P5944" s="185">
        <f t="shared" si="531"/>
        <v>3272.5</v>
      </c>
      <c r="Q5944" s="143">
        <v>2024</v>
      </c>
      <c r="R5944" s="143" t="str">
        <f>IFERROR(VLOOKUP(G5944,'SOURCE COMPANY'!A:B, 2, FALSE), "")</f>
        <v>MEHTA MEDICARE</v>
      </c>
      <c r="S5944" s="143" t="str">
        <f>IFERROR(VLOOKUP(H5944,'CUSTOMER NAME'!A:B, 2, FALSE), "")</f>
        <v>ACCORD PHARMA</v>
      </c>
    </row>
    <row r="5945" spans="1:19">
      <c r="A5945" s="119" t="s">
        <v>929</v>
      </c>
      <c r="B5945" s="120">
        <v>750</v>
      </c>
      <c r="C5945" s="120" t="s">
        <v>4019</v>
      </c>
      <c r="D5945" s="120" t="s">
        <v>4666</v>
      </c>
      <c r="E5945" s="120">
        <v>1.99</v>
      </c>
      <c r="F5945" s="120" t="s">
        <v>9</v>
      </c>
      <c r="G5945" s="120" t="s">
        <v>4385</v>
      </c>
      <c r="H5945" s="121" t="s">
        <v>4748</v>
      </c>
      <c r="I5945" s="143" t="s">
        <v>4641</v>
      </c>
      <c r="J5945" s="184">
        <f>IF(F5945="USD", E5945, E5945 * IFERROR(VLOOKUP(F5945, EXCHANGE_RATE!A:B, 2, FALSE), "Currency not found"))</f>
        <v>1.99</v>
      </c>
      <c r="K5945" s="184">
        <f t="shared" si="529"/>
        <v>1.99</v>
      </c>
      <c r="L5945" s="184">
        <f>IF(C5945="MTS", B5945, B5945 * IFERROR(VLOOKUP(C5945, 'QTY_CONVERSIONS '!A:B, 2, FALSE), "Units not  found"))</f>
        <v>0.75</v>
      </c>
      <c r="M5945" s="185">
        <f t="shared" si="530"/>
        <v>1492.5</v>
      </c>
      <c r="N5945" s="143" t="str">
        <f>IFERROR(VLOOKUP(D5945, Product_Category!A:B, 2, FALSE), "Uncategorized")</f>
        <v>MCC</v>
      </c>
      <c r="O5945" s="186">
        <f t="shared" si="528"/>
        <v>1990</v>
      </c>
      <c r="P5945" s="185">
        <f t="shared" si="531"/>
        <v>1492.5</v>
      </c>
      <c r="Q5945" s="143">
        <v>2024</v>
      </c>
      <c r="R5945" s="143" t="str">
        <f>IFERROR(VLOOKUP(G5945,'SOURCE COMPANY'!A:B, 2, FALSE), "")</f>
        <v>MEHTA MEDICARE</v>
      </c>
      <c r="S5945" s="143" t="str">
        <f>IFERROR(VLOOKUP(H5945,'CUSTOMER NAME'!A:B, 2, FALSE), "")</f>
        <v>ACCORD PHARMA</v>
      </c>
    </row>
    <row r="5946" spans="1:19">
      <c r="A5946" s="119" t="s">
        <v>929</v>
      </c>
      <c r="B5946" s="120">
        <v>200</v>
      </c>
      <c r="C5946" s="120" t="s">
        <v>4019</v>
      </c>
      <c r="D5946" s="120" t="s">
        <v>4667</v>
      </c>
      <c r="E5946" s="120">
        <f>180*0.012</f>
        <v>2.16</v>
      </c>
      <c r="F5946" s="120" t="s">
        <v>9</v>
      </c>
      <c r="G5946" s="120" t="s">
        <v>4294</v>
      </c>
      <c r="H5946" s="121" t="s">
        <v>4749</v>
      </c>
      <c r="I5946" s="143" t="s">
        <v>4641</v>
      </c>
      <c r="J5946" s="184">
        <f>IF(F5946="USD", E5946, E5946 * IFERROR(VLOOKUP(F5946, EXCHANGE_RATE!A:B, 2, FALSE), "Currency not found"))</f>
        <v>2.16</v>
      </c>
      <c r="K5946" s="184">
        <f t="shared" si="529"/>
        <v>2.16</v>
      </c>
      <c r="L5946" s="184">
        <f>IF(C5946="MTS", B5946, B5946 * IFERROR(VLOOKUP(C5946, 'QTY_CONVERSIONS '!A:B, 2, FALSE), "Units not  found"))</f>
        <v>0.2</v>
      </c>
      <c r="M5946" s="185">
        <f t="shared" si="530"/>
        <v>432</v>
      </c>
      <c r="N5946" s="143" t="str">
        <f>IFERROR(VLOOKUP(D5946, Product_Category!A:B, 2, FALSE), "Uncategorized")</f>
        <v>MCC</v>
      </c>
      <c r="O5946" s="186">
        <f t="shared" si="528"/>
        <v>2160</v>
      </c>
      <c r="P5946" s="185">
        <f t="shared" si="531"/>
        <v>432</v>
      </c>
      <c r="Q5946" s="143">
        <v>2024</v>
      </c>
      <c r="R5946" s="143" t="str">
        <f>IFERROR(VLOOKUP(G5946,'SOURCE COMPANY'!A:B, 2, FALSE), "")</f>
        <v>NITIKA PHARMA</v>
      </c>
      <c r="S5946" s="143" t="str">
        <f>IFERROR(VLOOKUP(H5946,'CUSTOMER NAME'!A:B, 2, FALSE), "")</f>
        <v>ALIVE PHARMA</v>
      </c>
    </row>
    <row r="5947" spans="1:19">
      <c r="A5947" s="119" t="s">
        <v>929</v>
      </c>
      <c r="B5947" s="120">
        <v>100</v>
      </c>
      <c r="C5947" s="120" t="s">
        <v>4019</v>
      </c>
      <c r="D5947" s="120" t="s">
        <v>798</v>
      </c>
      <c r="E5947" s="120">
        <v>2.9</v>
      </c>
      <c r="F5947" s="120" t="s">
        <v>9</v>
      </c>
      <c r="G5947" s="120" t="s">
        <v>4364</v>
      </c>
      <c r="H5947" s="121" t="s">
        <v>4750</v>
      </c>
      <c r="I5947" s="143" t="s">
        <v>4641</v>
      </c>
      <c r="J5947" s="184">
        <f>IF(F5947="USD", E5947, E5947 * IFERROR(VLOOKUP(F5947, EXCHANGE_RATE!A:B, 2, FALSE), "Currency not found"))</f>
        <v>2.9</v>
      </c>
      <c r="K5947" s="184">
        <f t="shared" si="529"/>
        <v>2.9</v>
      </c>
      <c r="L5947" s="184">
        <f>IF(C5947="MTS", B5947, B5947 * IFERROR(VLOOKUP(C5947, 'QTY_CONVERSIONS '!A:B, 2, FALSE), "Units not  found"))</f>
        <v>0.1</v>
      </c>
      <c r="M5947" s="185">
        <f t="shared" si="530"/>
        <v>290</v>
      </c>
      <c r="N5947" s="143" t="str">
        <f>IFERROR(VLOOKUP(D5947, Product_Category!A:B, 2, FALSE), "Uncategorized")</f>
        <v>CMC</v>
      </c>
      <c r="O5947" s="186">
        <f t="shared" si="528"/>
        <v>2900</v>
      </c>
      <c r="P5947" s="185">
        <f t="shared" si="531"/>
        <v>290</v>
      </c>
      <c r="Q5947" s="143">
        <v>2024</v>
      </c>
      <c r="R5947" s="143" t="str">
        <f>IFERROR(VLOOKUP(G5947,'SOURCE COMPANY'!A:B, 2, FALSE), "")</f>
        <v>SUDARSHAN TRADING</v>
      </c>
      <c r="S5947" s="143" t="str">
        <f>IFERROR(VLOOKUP(H5947,'CUSTOMER NAME'!A:B, 2, FALSE), "")</f>
        <v>ALLIANCE PHARMA</v>
      </c>
    </row>
    <row r="5948" spans="1:19">
      <c r="A5948" s="119" t="s">
        <v>929</v>
      </c>
      <c r="B5948" s="120">
        <v>75</v>
      </c>
      <c r="C5948" s="120" t="s">
        <v>4019</v>
      </c>
      <c r="D5948" s="120" t="s">
        <v>3897</v>
      </c>
      <c r="E5948" s="120">
        <v>3.21</v>
      </c>
      <c r="F5948" s="120" t="s">
        <v>9</v>
      </c>
      <c r="G5948" s="120" t="s">
        <v>4364</v>
      </c>
      <c r="H5948" s="121" t="s">
        <v>4750</v>
      </c>
      <c r="I5948" s="143" t="s">
        <v>4641</v>
      </c>
      <c r="J5948" s="184">
        <f>IF(F5948="USD", E5948, E5948 * IFERROR(VLOOKUP(F5948, EXCHANGE_RATE!A:B, 2, FALSE), "Currency not found"))</f>
        <v>3.21</v>
      </c>
      <c r="K5948" s="184">
        <f t="shared" si="529"/>
        <v>3.21</v>
      </c>
      <c r="L5948" s="184">
        <f>IF(C5948="MTS", B5948, B5948 * IFERROR(VLOOKUP(C5948, 'QTY_CONVERSIONS '!A:B, 2, FALSE), "Units not  found"))</f>
        <v>7.4999999999999997E-2</v>
      </c>
      <c r="M5948" s="185">
        <f t="shared" si="530"/>
        <v>240.75</v>
      </c>
      <c r="N5948" s="143" t="str">
        <f>IFERROR(VLOOKUP(D5948, Product_Category!A:B, 2, FALSE), "Uncategorized")</f>
        <v>CROSCARMELLOSE SODIUM</v>
      </c>
      <c r="O5948" s="186">
        <f t="shared" si="528"/>
        <v>3210</v>
      </c>
      <c r="P5948" s="185">
        <f t="shared" si="531"/>
        <v>240.75</v>
      </c>
      <c r="Q5948" s="143">
        <v>2024</v>
      </c>
      <c r="R5948" s="143" t="str">
        <f>IFERROR(VLOOKUP(G5948,'SOURCE COMPANY'!A:B, 2, FALSE), "")</f>
        <v>SUDARSHAN TRADING</v>
      </c>
      <c r="S5948" s="143" t="str">
        <f>IFERROR(VLOOKUP(H5948,'CUSTOMER NAME'!A:B, 2, FALSE), "")</f>
        <v>ALLIANCE PHARMA</v>
      </c>
    </row>
    <row r="5949" spans="1:19">
      <c r="A5949" s="119" t="s">
        <v>929</v>
      </c>
      <c r="B5949" s="120">
        <v>200</v>
      </c>
      <c r="C5949" s="120" t="s">
        <v>4019</v>
      </c>
      <c r="D5949" s="120" t="s">
        <v>266</v>
      </c>
      <c r="E5949" s="120">
        <v>1.84</v>
      </c>
      <c r="F5949" s="120" t="s">
        <v>9</v>
      </c>
      <c r="G5949" s="120" t="s">
        <v>4365</v>
      </c>
      <c r="H5949" s="121" t="s">
        <v>4751</v>
      </c>
      <c r="I5949" s="143" t="s">
        <v>4641</v>
      </c>
      <c r="J5949" s="184">
        <f>IF(F5949="USD", E5949, E5949 * IFERROR(VLOOKUP(F5949, EXCHANGE_RATE!A:B, 2, FALSE), "Currency not found"))</f>
        <v>1.84</v>
      </c>
      <c r="K5949" s="184">
        <f t="shared" si="529"/>
        <v>1.84</v>
      </c>
      <c r="L5949" s="184">
        <f>IF(C5949="MTS", B5949, B5949 * IFERROR(VLOOKUP(C5949, 'QTY_CONVERSIONS '!A:B, 2, FALSE), "Units not  found"))</f>
        <v>0.2</v>
      </c>
      <c r="M5949" s="185">
        <f t="shared" si="530"/>
        <v>368</v>
      </c>
      <c r="N5949" s="143" t="str">
        <f>IFERROR(VLOOKUP(D5949, Product_Category!A:B, 2, FALSE), "Uncategorized")</f>
        <v>MCC</v>
      </c>
      <c r="O5949" s="186">
        <f t="shared" si="528"/>
        <v>1840</v>
      </c>
      <c r="P5949" s="185">
        <f t="shared" si="531"/>
        <v>368</v>
      </c>
      <c r="Q5949" s="143">
        <v>2024</v>
      </c>
      <c r="R5949" s="143" t="str">
        <f>IFERROR(VLOOKUP(G5949,'SOURCE COMPANY'!A:B, 2, FALSE), "")</f>
        <v>DRUG CENTRE DELHI</v>
      </c>
      <c r="S5949" s="143" t="str">
        <f>IFERROR(VLOOKUP(H5949,'CUSTOMER NAME'!A:B, 2, FALSE), "")</f>
        <v>APEX PHARMA</v>
      </c>
    </row>
    <row r="5950" spans="1:19">
      <c r="A5950" s="119" t="s">
        <v>929</v>
      </c>
      <c r="B5950" s="120">
        <v>500</v>
      </c>
      <c r="C5950" s="120" t="s">
        <v>4019</v>
      </c>
      <c r="D5950" s="120" t="s">
        <v>266</v>
      </c>
      <c r="E5950" s="120">
        <v>1.68</v>
      </c>
      <c r="F5950" s="120" t="s">
        <v>9</v>
      </c>
      <c r="G5950" s="120" t="s">
        <v>4365</v>
      </c>
      <c r="H5950" s="121" t="s">
        <v>4751</v>
      </c>
      <c r="I5950" s="143" t="s">
        <v>4641</v>
      </c>
      <c r="J5950" s="184">
        <f>IF(F5950="USD", E5950, E5950 * IFERROR(VLOOKUP(F5950, EXCHANGE_RATE!A:B, 2, FALSE), "Currency not found"))</f>
        <v>1.68</v>
      </c>
      <c r="K5950" s="184">
        <f t="shared" si="529"/>
        <v>1.68</v>
      </c>
      <c r="L5950" s="184">
        <f>IF(C5950="MTS", B5950, B5950 * IFERROR(VLOOKUP(C5950, 'QTY_CONVERSIONS '!A:B, 2, FALSE), "Units not  found"))</f>
        <v>0.5</v>
      </c>
      <c r="M5950" s="185">
        <f t="shared" si="530"/>
        <v>840</v>
      </c>
      <c r="N5950" s="143" t="str">
        <f>IFERROR(VLOOKUP(D5950, Product_Category!A:B, 2, FALSE), "Uncategorized")</f>
        <v>MCC</v>
      </c>
      <c r="O5950" s="186">
        <f t="shared" si="528"/>
        <v>1680</v>
      </c>
      <c r="P5950" s="185">
        <f t="shared" si="531"/>
        <v>840</v>
      </c>
      <c r="Q5950" s="143">
        <v>2024</v>
      </c>
      <c r="R5950" s="143" t="str">
        <f>IFERROR(VLOOKUP(G5950,'SOURCE COMPANY'!A:B, 2, FALSE), "")</f>
        <v>DRUG CENTRE DELHI</v>
      </c>
      <c r="S5950" s="143" t="str">
        <f>IFERROR(VLOOKUP(H5950,'CUSTOMER NAME'!A:B, 2, FALSE), "")</f>
        <v>APEX PHARMA</v>
      </c>
    </row>
    <row r="5951" spans="1:19">
      <c r="A5951" s="119" t="s">
        <v>929</v>
      </c>
      <c r="B5951" s="120">
        <v>100</v>
      </c>
      <c r="C5951" s="120" t="s">
        <v>4019</v>
      </c>
      <c r="D5951" s="120" t="s">
        <v>910</v>
      </c>
      <c r="E5951" s="120">
        <v>1.48</v>
      </c>
      <c r="F5951" s="120" t="s">
        <v>9</v>
      </c>
      <c r="G5951" s="120" t="s">
        <v>4369</v>
      </c>
      <c r="H5951" s="121" t="s">
        <v>4751</v>
      </c>
      <c r="I5951" s="143" t="s">
        <v>4641</v>
      </c>
      <c r="J5951" s="184">
        <f>IF(F5951="USD", E5951, E5951 * IFERROR(VLOOKUP(F5951, EXCHANGE_RATE!A:B, 2, FALSE), "Currency not found"))</f>
        <v>1.48</v>
      </c>
      <c r="K5951" s="184">
        <f t="shared" si="529"/>
        <v>1.48</v>
      </c>
      <c r="L5951" s="184">
        <f>IF(C5951="MTS", B5951, B5951 * IFERROR(VLOOKUP(C5951, 'QTY_CONVERSIONS '!A:B, 2, FALSE), "Units not  found"))</f>
        <v>0.1</v>
      </c>
      <c r="M5951" s="185">
        <f t="shared" si="530"/>
        <v>148</v>
      </c>
      <c r="N5951" s="143" t="str">
        <f>IFERROR(VLOOKUP(D5951, Product_Category!A:B, 2, FALSE), "Uncategorized")</f>
        <v>MAGNESIUM STEARATE</v>
      </c>
      <c r="O5951" s="186">
        <f t="shared" si="528"/>
        <v>1480</v>
      </c>
      <c r="P5951" s="185">
        <f t="shared" si="531"/>
        <v>148</v>
      </c>
      <c r="Q5951" s="143">
        <v>2024</v>
      </c>
      <c r="R5951" s="143" t="str">
        <f>IFERROR(VLOOKUP(G5951,'SOURCE COMPANY'!A:B, 2, FALSE), "")</f>
        <v>JAYANA PHARMA</v>
      </c>
      <c r="S5951" s="143" t="str">
        <f>IFERROR(VLOOKUP(H5951,'CUSTOMER NAME'!A:B, 2, FALSE), "")</f>
        <v>APEX PHARMA</v>
      </c>
    </row>
    <row r="5952" spans="1:19">
      <c r="A5952" s="119" t="s">
        <v>929</v>
      </c>
      <c r="B5952" s="120">
        <v>100</v>
      </c>
      <c r="C5952" s="120" t="s">
        <v>4019</v>
      </c>
      <c r="D5952" s="120" t="s">
        <v>3897</v>
      </c>
      <c r="E5952" s="120">
        <v>1.9</v>
      </c>
      <c r="F5952" s="120" t="s">
        <v>9</v>
      </c>
      <c r="G5952" s="120" t="s">
        <v>4369</v>
      </c>
      <c r="H5952" s="121" t="s">
        <v>4751</v>
      </c>
      <c r="I5952" s="143" t="s">
        <v>4641</v>
      </c>
      <c r="J5952" s="184">
        <f>IF(F5952="USD", E5952, E5952 * IFERROR(VLOOKUP(F5952, EXCHANGE_RATE!A:B, 2, FALSE), "Currency not found"))</f>
        <v>1.9</v>
      </c>
      <c r="K5952" s="184">
        <f t="shared" si="529"/>
        <v>1.9</v>
      </c>
      <c r="L5952" s="184">
        <f>IF(C5952="MTS", B5952, B5952 * IFERROR(VLOOKUP(C5952, 'QTY_CONVERSIONS '!A:B, 2, FALSE), "Units not  found"))</f>
        <v>0.1</v>
      </c>
      <c r="M5952" s="185">
        <f t="shared" si="530"/>
        <v>190</v>
      </c>
      <c r="N5952" s="143" t="str">
        <f>IFERROR(VLOOKUP(D5952, Product_Category!A:B, 2, FALSE), "Uncategorized")</f>
        <v>CROSCARMELLOSE SODIUM</v>
      </c>
      <c r="O5952" s="186">
        <f t="shared" si="528"/>
        <v>1900</v>
      </c>
      <c r="P5952" s="185">
        <f t="shared" si="531"/>
        <v>190</v>
      </c>
      <c r="Q5952" s="143">
        <v>2024</v>
      </c>
      <c r="R5952" s="143" t="str">
        <f>IFERROR(VLOOKUP(G5952,'SOURCE COMPANY'!A:B, 2, FALSE), "")</f>
        <v>JAYANA PHARMA</v>
      </c>
      <c r="S5952" s="143" t="str">
        <f>IFERROR(VLOOKUP(H5952,'CUSTOMER NAME'!A:B, 2, FALSE), "")</f>
        <v>APEX PHARMA</v>
      </c>
    </row>
    <row r="5953" spans="1:19">
      <c r="A5953" s="119" t="s">
        <v>929</v>
      </c>
      <c r="B5953" s="120">
        <v>300</v>
      </c>
      <c r="C5953" s="120" t="s">
        <v>4019</v>
      </c>
      <c r="D5953" s="120" t="s">
        <v>4668</v>
      </c>
      <c r="E5953" s="120">
        <v>1.76</v>
      </c>
      <c r="F5953" s="120" t="s">
        <v>9</v>
      </c>
      <c r="G5953" s="120" t="s">
        <v>4364</v>
      </c>
      <c r="H5953" s="121" t="s">
        <v>4751</v>
      </c>
      <c r="I5953" s="143" t="s">
        <v>4641</v>
      </c>
      <c r="J5953" s="184">
        <f>IF(F5953="USD", E5953, E5953 * IFERROR(VLOOKUP(F5953, EXCHANGE_RATE!A:B, 2, FALSE), "Currency not found"))</f>
        <v>1.76</v>
      </c>
      <c r="K5953" s="184">
        <f t="shared" si="529"/>
        <v>1.76</v>
      </c>
      <c r="L5953" s="184">
        <f>IF(C5953="MTS", B5953, B5953 * IFERROR(VLOOKUP(C5953, 'QTY_CONVERSIONS '!A:B, 2, FALSE), "Units not  found"))</f>
        <v>0.3</v>
      </c>
      <c r="M5953" s="185">
        <f t="shared" si="530"/>
        <v>528</v>
      </c>
      <c r="N5953" s="143" t="str">
        <f>IFERROR(VLOOKUP(D5953, Product_Category!A:B, 2, FALSE), "Uncategorized")</f>
        <v>MCC</v>
      </c>
      <c r="O5953" s="186">
        <f t="shared" si="528"/>
        <v>1760</v>
      </c>
      <c r="P5953" s="185">
        <f t="shared" si="531"/>
        <v>528</v>
      </c>
      <c r="Q5953" s="143">
        <v>2024</v>
      </c>
      <c r="R5953" s="143" t="str">
        <f>IFERROR(VLOOKUP(G5953,'SOURCE COMPANY'!A:B, 2, FALSE), "")</f>
        <v>SUDARSHAN TRADING</v>
      </c>
      <c r="S5953" s="143" t="str">
        <f>IFERROR(VLOOKUP(H5953,'CUSTOMER NAME'!A:B, 2, FALSE), "")</f>
        <v>APEX PHARMA</v>
      </c>
    </row>
    <row r="5954" spans="1:19">
      <c r="A5954" s="119" t="s">
        <v>929</v>
      </c>
      <c r="B5954" s="120">
        <v>50</v>
      </c>
      <c r="C5954" s="120" t="s">
        <v>4019</v>
      </c>
      <c r="D5954" s="120" t="s">
        <v>798</v>
      </c>
      <c r="E5954" s="120">
        <v>3.68</v>
      </c>
      <c r="F5954" s="120" t="s">
        <v>9</v>
      </c>
      <c r="G5954" s="120" t="s">
        <v>4365</v>
      </c>
      <c r="H5954" s="121" t="s">
        <v>4752</v>
      </c>
      <c r="I5954" s="143" t="s">
        <v>4641</v>
      </c>
      <c r="J5954" s="184">
        <f>IF(F5954="USD", E5954, E5954 * IFERROR(VLOOKUP(F5954, EXCHANGE_RATE!A:B, 2, FALSE), "Currency not found"))</f>
        <v>3.68</v>
      </c>
      <c r="K5954" s="184">
        <f t="shared" si="529"/>
        <v>3.68</v>
      </c>
      <c r="L5954" s="184">
        <f>IF(C5954="MTS", B5954, B5954 * IFERROR(VLOOKUP(C5954, 'QTY_CONVERSIONS '!A:B, 2, FALSE), "Units not  found"))</f>
        <v>0.05</v>
      </c>
      <c r="M5954" s="185">
        <f t="shared" si="530"/>
        <v>184</v>
      </c>
      <c r="N5954" s="143" t="str">
        <f>IFERROR(VLOOKUP(D5954, Product_Category!A:B, 2, FALSE), "Uncategorized")</f>
        <v>CMC</v>
      </c>
      <c r="O5954" s="186">
        <f t="shared" si="528"/>
        <v>3680</v>
      </c>
      <c r="P5954" s="185">
        <f t="shared" si="531"/>
        <v>184</v>
      </c>
      <c r="Q5954" s="143">
        <v>2024</v>
      </c>
      <c r="R5954" s="143" t="str">
        <f>IFERROR(VLOOKUP(G5954,'SOURCE COMPANY'!A:B, 2, FALSE), "")</f>
        <v>DRUG CENTRE DELHI</v>
      </c>
      <c r="S5954" s="143" t="str">
        <f>IFERROR(VLOOKUP(H5954,'CUSTOMER NAME'!A:B, 2, FALSE), "")</f>
        <v>ARROW PHARMA</v>
      </c>
    </row>
    <row r="5955" spans="1:19">
      <c r="A5955" s="119" t="s">
        <v>929</v>
      </c>
      <c r="B5955" s="120">
        <v>200</v>
      </c>
      <c r="C5955" s="120" t="s">
        <v>4019</v>
      </c>
      <c r="D5955" s="120" t="s">
        <v>798</v>
      </c>
      <c r="E5955" s="120">
        <v>1.62</v>
      </c>
      <c r="F5955" s="120" t="s">
        <v>9</v>
      </c>
      <c r="G5955" s="120" t="s">
        <v>4389</v>
      </c>
      <c r="H5955" s="121" t="s">
        <v>4363</v>
      </c>
      <c r="I5955" s="143" t="s">
        <v>4641</v>
      </c>
      <c r="J5955" s="184">
        <f>IF(F5955="USD", E5955, E5955 * IFERROR(VLOOKUP(F5955, EXCHANGE_RATE!A:B, 2, FALSE), "Currency not found"))</f>
        <v>1.62</v>
      </c>
      <c r="K5955" s="184">
        <f t="shared" si="529"/>
        <v>1.62</v>
      </c>
      <c r="L5955" s="184">
        <f>IF(C5955="MTS", B5955, B5955 * IFERROR(VLOOKUP(C5955, 'QTY_CONVERSIONS '!A:B, 2, FALSE), "Units not  found"))</f>
        <v>0.2</v>
      </c>
      <c r="M5955" s="185">
        <f t="shared" si="530"/>
        <v>324</v>
      </c>
      <c r="N5955" s="143" t="str">
        <f>IFERROR(VLOOKUP(D5955, Product_Category!A:B, 2, FALSE), "Uncategorized")</f>
        <v>CMC</v>
      </c>
      <c r="O5955" s="186">
        <f t="shared" ref="O5955:O6018" si="532">K5955*1000</f>
        <v>1620</v>
      </c>
      <c r="P5955" s="185">
        <f t="shared" si="531"/>
        <v>324</v>
      </c>
      <c r="Q5955" s="143">
        <v>2024</v>
      </c>
      <c r="R5955" s="143" t="str">
        <f>IFERROR(VLOOKUP(G5955,'SOURCE COMPANY'!A:B, 2, FALSE), "")</f>
        <v>ORIENT PHARMA</v>
      </c>
      <c r="S5955" s="143" t="str">
        <f>IFERROR(VLOOKUP(H5955,'CUSTOMER NAME'!A:B, 2, FALSE), "")</f>
        <v>ASIAN PHARMA</v>
      </c>
    </row>
    <row r="5956" spans="1:19">
      <c r="A5956" s="119" t="s">
        <v>929</v>
      </c>
      <c r="B5956" s="120">
        <v>100</v>
      </c>
      <c r="C5956" s="120" t="s">
        <v>4019</v>
      </c>
      <c r="D5956" s="120" t="s">
        <v>266</v>
      </c>
      <c r="E5956" s="120">
        <v>1.83</v>
      </c>
      <c r="F5956" s="120" t="s">
        <v>9</v>
      </c>
      <c r="G5956" s="120" t="s">
        <v>4365</v>
      </c>
      <c r="H5956" s="121" t="s">
        <v>4368</v>
      </c>
      <c r="I5956" s="143" t="s">
        <v>4641</v>
      </c>
      <c r="J5956" s="184">
        <f>IF(F5956="USD", E5956, E5956 * IFERROR(VLOOKUP(F5956, EXCHANGE_RATE!A:B, 2, FALSE), "Currency not found"))</f>
        <v>1.83</v>
      </c>
      <c r="K5956" s="184">
        <f t="shared" si="529"/>
        <v>1.83</v>
      </c>
      <c r="L5956" s="184">
        <f>IF(C5956="MTS", B5956, B5956 * IFERROR(VLOOKUP(C5956, 'QTY_CONVERSIONS '!A:B, 2, FALSE), "Units not  found"))</f>
        <v>0.1</v>
      </c>
      <c r="M5956" s="185">
        <f t="shared" si="530"/>
        <v>183</v>
      </c>
      <c r="N5956" s="143" t="str">
        <f>IFERROR(VLOOKUP(D5956, Product_Category!A:B, 2, FALSE), "Uncategorized")</f>
        <v>MCC</v>
      </c>
      <c r="O5956" s="186">
        <f t="shared" si="532"/>
        <v>1830</v>
      </c>
      <c r="P5956" s="185">
        <f t="shared" si="531"/>
        <v>183</v>
      </c>
      <c r="Q5956" s="143">
        <v>2024</v>
      </c>
      <c r="R5956" s="143" t="str">
        <f>IFERROR(VLOOKUP(G5956,'SOURCE COMPANY'!A:B, 2, FALSE), "")</f>
        <v>DRUG CENTRE DELHI</v>
      </c>
      <c r="S5956" s="143" t="str">
        <f>IFERROR(VLOOKUP(H5956,'CUSTOMER NAME'!A:B, 2, FALSE), "")</f>
        <v>Biogain Remedies</v>
      </c>
    </row>
    <row r="5957" spans="1:19">
      <c r="A5957" s="119" t="s">
        <v>929</v>
      </c>
      <c r="B5957" s="120">
        <v>500</v>
      </c>
      <c r="C5957" s="120" t="s">
        <v>4019</v>
      </c>
      <c r="D5957" s="120" t="s">
        <v>3897</v>
      </c>
      <c r="E5957" s="120">
        <v>1.89</v>
      </c>
      <c r="F5957" s="120" t="s">
        <v>9</v>
      </c>
      <c r="G5957" s="120" t="s">
        <v>4369</v>
      </c>
      <c r="H5957" s="121" t="s">
        <v>4371</v>
      </c>
      <c r="I5957" s="143" t="s">
        <v>4641</v>
      </c>
      <c r="J5957" s="184">
        <f>IF(F5957="USD", E5957, E5957 * IFERROR(VLOOKUP(F5957, EXCHANGE_RATE!A:B, 2, FALSE), "Currency not found"))</f>
        <v>1.89</v>
      </c>
      <c r="K5957" s="184">
        <f t="shared" si="529"/>
        <v>1.89</v>
      </c>
      <c r="L5957" s="184">
        <f>IF(C5957="MTS", B5957, B5957 * IFERROR(VLOOKUP(C5957, 'QTY_CONVERSIONS '!A:B, 2, FALSE), "Units not  found"))</f>
        <v>0.5</v>
      </c>
      <c r="M5957" s="185">
        <f t="shared" si="530"/>
        <v>945</v>
      </c>
      <c r="N5957" s="143" t="str">
        <f>IFERROR(VLOOKUP(D5957, Product_Category!A:B, 2, FALSE), "Uncategorized")</f>
        <v>CROSCARMELLOSE SODIUM</v>
      </c>
      <c r="O5957" s="186">
        <f t="shared" si="532"/>
        <v>1890</v>
      </c>
      <c r="P5957" s="185">
        <f t="shared" si="531"/>
        <v>945</v>
      </c>
      <c r="Q5957" s="143">
        <v>2024</v>
      </c>
      <c r="R5957" s="143" t="str">
        <f>IFERROR(VLOOKUP(G5957,'SOURCE COMPANY'!A:B, 2, FALSE), "")</f>
        <v>JAYANA PHARMA</v>
      </c>
      <c r="S5957" s="143" t="str">
        <f>IFERROR(VLOOKUP(H5957,'CUSTOMER NAME'!A:B, 2, FALSE), "")</f>
        <v>CUREX PHARMA</v>
      </c>
    </row>
    <row r="5958" spans="1:19">
      <c r="A5958" s="119" t="s">
        <v>929</v>
      </c>
      <c r="B5958" s="120">
        <v>2000</v>
      </c>
      <c r="C5958" s="120" t="s">
        <v>4019</v>
      </c>
      <c r="D5958" s="120" t="s">
        <v>910</v>
      </c>
      <c r="E5958" s="120">
        <v>1.33</v>
      </c>
      <c r="F5958" s="120" t="s">
        <v>9</v>
      </c>
      <c r="G5958" s="120" t="s">
        <v>4568</v>
      </c>
      <c r="H5958" s="121" t="s">
        <v>4569</v>
      </c>
      <c r="I5958" s="143" t="s">
        <v>4641</v>
      </c>
      <c r="J5958" s="184">
        <f>IF(F5958="USD", E5958, E5958 * IFERROR(VLOOKUP(F5958, EXCHANGE_RATE!A:B, 2, FALSE), "Currency not found"))</f>
        <v>1.33</v>
      </c>
      <c r="K5958" s="184">
        <f t="shared" si="529"/>
        <v>1.33</v>
      </c>
      <c r="L5958" s="184">
        <f>IF(C5958="MTS", B5958, B5958 * IFERROR(VLOOKUP(C5958, 'QTY_CONVERSIONS '!A:B, 2, FALSE), "Units not  found"))</f>
        <v>2</v>
      </c>
      <c r="M5958" s="185">
        <f t="shared" si="530"/>
        <v>2660</v>
      </c>
      <c r="N5958" s="143" t="str">
        <f>IFERROR(VLOOKUP(D5958, Product_Category!A:B, 2, FALSE), "Uncategorized")</f>
        <v>MAGNESIUM STEARATE</v>
      </c>
      <c r="O5958" s="186">
        <f t="shared" si="532"/>
        <v>1330</v>
      </c>
      <c r="P5958" s="185">
        <f t="shared" si="531"/>
        <v>2660</v>
      </c>
      <c r="Q5958" s="143">
        <v>2024</v>
      </c>
      <c r="R5958" s="143" t="str">
        <f>IFERROR(VLOOKUP(G5958,'SOURCE COMPANY'!A:B, 2, FALSE), "")</f>
        <v>CITRUS INDIA</v>
      </c>
      <c r="S5958" s="143" t="str">
        <f>IFERROR(VLOOKUP(H5958,'CUSTOMER NAME'!A:B, 2, FALSE), "")</f>
        <v>DABUR INTERNATIONAL</v>
      </c>
    </row>
    <row r="5959" spans="1:19">
      <c r="A5959" s="119" t="s">
        <v>929</v>
      </c>
      <c r="B5959" s="120">
        <v>25</v>
      </c>
      <c r="C5959" s="120" t="s">
        <v>4019</v>
      </c>
      <c r="D5959" s="120" t="s">
        <v>3192</v>
      </c>
      <c r="E5959" s="120">
        <v>2.69</v>
      </c>
      <c r="F5959" s="120" t="s">
        <v>9</v>
      </c>
      <c r="G5959" s="120" t="s">
        <v>4389</v>
      </c>
      <c r="H5959" s="121" t="s">
        <v>4753</v>
      </c>
      <c r="I5959" s="143" t="s">
        <v>4641</v>
      </c>
      <c r="J5959" s="184">
        <f>IF(F5959="USD", E5959, E5959 * IFERROR(VLOOKUP(F5959, EXCHANGE_RATE!A:B, 2, FALSE), "Currency not found"))</f>
        <v>2.69</v>
      </c>
      <c r="K5959" s="184">
        <f t="shared" si="529"/>
        <v>2.69</v>
      </c>
      <c r="L5959" s="184">
        <f>IF(C5959="MTS", B5959, B5959 * IFERROR(VLOOKUP(C5959, 'QTY_CONVERSIONS '!A:B, 2, FALSE), "Units not  found"))</f>
        <v>2.5000000000000001E-2</v>
      </c>
      <c r="M5959" s="185">
        <f t="shared" si="530"/>
        <v>67.25</v>
      </c>
      <c r="N5959" s="143" t="str">
        <f>IFERROR(VLOOKUP(D5959, Product_Category!A:B, 2, FALSE), "Uncategorized")</f>
        <v>MCC</v>
      </c>
      <c r="O5959" s="186">
        <f t="shared" si="532"/>
        <v>2690</v>
      </c>
      <c r="P5959" s="185">
        <f t="shared" si="531"/>
        <v>67.25</v>
      </c>
      <c r="Q5959" s="143">
        <v>2024</v>
      </c>
      <c r="R5959" s="143" t="str">
        <f>IFERROR(VLOOKUP(G5959,'SOURCE COMPANY'!A:B, 2, FALSE), "")</f>
        <v>ORIENT PHARMA</v>
      </c>
      <c r="S5959" s="143" t="str">
        <f>IFERROR(VLOOKUP(H5959,'CUSTOMER NAME'!A:B, 2, FALSE), "")</f>
        <v>GENETICA LAB</v>
      </c>
    </row>
    <row r="5960" spans="1:19">
      <c r="A5960" s="119" t="s">
        <v>929</v>
      </c>
      <c r="B5960" s="120">
        <v>50</v>
      </c>
      <c r="C5960" s="120" t="s">
        <v>4019</v>
      </c>
      <c r="D5960" s="120" t="s">
        <v>910</v>
      </c>
      <c r="E5960" s="120">
        <f>130*0.012</f>
        <v>1.56</v>
      </c>
      <c r="F5960" s="120" t="s">
        <v>9</v>
      </c>
      <c r="G5960" s="120" t="s">
        <v>4692</v>
      </c>
      <c r="H5960" s="121" t="s">
        <v>4754</v>
      </c>
      <c r="I5960" s="143" t="s">
        <v>4641</v>
      </c>
      <c r="J5960" s="184">
        <f>IF(F5960="USD", E5960, E5960 * IFERROR(VLOOKUP(F5960, EXCHANGE_RATE!A:B, 2, FALSE), "Currency not found"))</f>
        <v>1.56</v>
      </c>
      <c r="K5960" s="184">
        <f t="shared" si="529"/>
        <v>1.56</v>
      </c>
      <c r="L5960" s="184">
        <f>IF(C5960="MTS", B5960, B5960 * IFERROR(VLOOKUP(C5960, 'QTY_CONVERSIONS '!A:B, 2, FALSE), "Units not  found"))</f>
        <v>0.05</v>
      </c>
      <c r="M5960" s="185">
        <f t="shared" si="530"/>
        <v>78</v>
      </c>
      <c r="N5960" s="143" t="str">
        <f>IFERROR(VLOOKUP(D5960, Product_Category!A:B, 2, FALSE), "Uncategorized")</f>
        <v>MAGNESIUM STEARATE</v>
      </c>
      <c r="O5960" s="186">
        <f t="shared" si="532"/>
        <v>1560</v>
      </c>
      <c r="P5960" s="185">
        <f t="shared" si="531"/>
        <v>78</v>
      </c>
      <c r="Q5960" s="143">
        <v>2024</v>
      </c>
      <c r="R5960" s="143" t="str">
        <f>IFERROR(VLOOKUP(G5960,'SOURCE COMPANY'!A:B, 2, FALSE), "")</f>
        <v>ESPEE Pharma Chem</v>
      </c>
      <c r="S5960" s="143" t="str">
        <f>IFERROR(VLOOKUP(H5960,'CUSTOMER NAME'!A:B, 2, FALSE), "")</f>
        <v>GLOBAL IME BANK</v>
      </c>
    </row>
    <row r="5961" spans="1:19">
      <c r="A5961" s="119" t="s">
        <v>929</v>
      </c>
      <c r="B5961" s="120">
        <v>200</v>
      </c>
      <c r="C5961" s="120" t="s">
        <v>4019</v>
      </c>
      <c r="D5961" s="120" t="s">
        <v>2154</v>
      </c>
      <c r="E5961" s="120">
        <v>2.0099999999999998</v>
      </c>
      <c r="F5961" s="120" t="s">
        <v>9</v>
      </c>
      <c r="G5961" s="120" t="s">
        <v>4364</v>
      </c>
      <c r="H5961" s="121" t="s">
        <v>4755</v>
      </c>
      <c r="I5961" s="143" t="s">
        <v>4641</v>
      </c>
      <c r="J5961" s="184">
        <f>IF(F5961="USD", E5961, E5961 * IFERROR(VLOOKUP(F5961, EXCHANGE_RATE!A:B, 2, FALSE), "Currency not found"))</f>
        <v>2.0099999999999998</v>
      </c>
      <c r="K5961" s="184">
        <f t="shared" si="529"/>
        <v>2.0099999999999998</v>
      </c>
      <c r="L5961" s="184">
        <f>IF(C5961="MTS", B5961, B5961 * IFERROR(VLOOKUP(C5961, 'QTY_CONVERSIONS '!A:B, 2, FALSE), "Units not  found"))</f>
        <v>0.2</v>
      </c>
      <c r="M5961" s="185">
        <f t="shared" si="530"/>
        <v>401.99999999999994</v>
      </c>
      <c r="N5961" s="143" t="str">
        <f>IFERROR(VLOOKUP(D5961, Product_Category!A:B, 2, FALSE), "Uncategorized")</f>
        <v>MCC</v>
      </c>
      <c r="O5961" s="186">
        <f t="shared" si="532"/>
        <v>2009.9999999999998</v>
      </c>
      <c r="P5961" s="185">
        <f t="shared" si="531"/>
        <v>402</v>
      </c>
      <c r="Q5961" s="143">
        <v>2024</v>
      </c>
      <c r="R5961" s="143" t="str">
        <f>IFERROR(VLOOKUP(G5961,'SOURCE COMPANY'!A:B, 2, FALSE), "")</f>
        <v>SUDARSHAN TRADING</v>
      </c>
      <c r="S5961" s="143" t="str">
        <f>IFERROR(VLOOKUP(H5961,'CUSTOMER NAME'!A:B, 2, FALSE), "")</f>
        <v>GRACE PHARMA</v>
      </c>
    </row>
    <row r="5962" spans="1:19">
      <c r="A5962" s="119" t="s">
        <v>929</v>
      </c>
      <c r="B5962" s="120">
        <v>350</v>
      </c>
      <c r="C5962" s="120" t="s">
        <v>4019</v>
      </c>
      <c r="D5962" s="120" t="s">
        <v>173</v>
      </c>
      <c r="E5962" s="120">
        <v>0.86</v>
      </c>
      <c r="F5962" s="120" t="s">
        <v>9</v>
      </c>
      <c r="G5962" s="120" t="s">
        <v>4756</v>
      </c>
      <c r="H5962" s="121" t="s">
        <v>4182</v>
      </c>
      <c r="I5962" s="143" t="s">
        <v>4641</v>
      </c>
      <c r="J5962" s="184">
        <f>IF(F5962="USD", E5962, E5962 * IFERROR(VLOOKUP(F5962, EXCHANGE_RATE!A:B, 2, FALSE), "Currency not found"))</f>
        <v>0.86</v>
      </c>
      <c r="K5962" s="184">
        <f t="shared" si="529"/>
        <v>0.86</v>
      </c>
      <c r="L5962" s="184">
        <f>IF(C5962="MTS", B5962, B5962 * IFERROR(VLOOKUP(C5962, 'QTY_CONVERSIONS '!A:B, 2, FALSE), "Units not  found"))</f>
        <v>0.35000000000000003</v>
      </c>
      <c r="M5962" s="185">
        <f t="shared" si="530"/>
        <v>301</v>
      </c>
      <c r="N5962" s="143" t="str">
        <f>IFERROR(VLOOKUP(D5962, Product_Category!A:B, 2, FALSE), "Uncategorized")</f>
        <v>SSG</v>
      </c>
      <c r="O5962" s="186">
        <f t="shared" si="532"/>
        <v>860</v>
      </c>
      <c r="P5962" s="185">
        <f t="shared" si="531"/>
        <v>301.00000000000006</v>
      </c>
      <c r="Q5962" s="143">
        <v>2024</v>
      </c>
      <c r="R5962" s="143" t="str">
        <f>IFERROR(VLOOKUP(G5962,'SOURCE COMPANY'!A:B, 2, FALSE), "")</f>
        <v>Juharmal &amp; co</v>
      </c>
      <c r="S5962" s="143" t="str">
        <f>IFERROR(VLOOKUP(H5962,'CUSTOMER NAME'!A:B, 2, FALSE), "")</f>
        <v>HUKAM PHARMA</v>
      </c>
    </row>
    <row r="5963" spans="1:19">
      <c r="A5963" s="119" t="s">
        <v>929</v>
      </c>
      <c r="B5963" s="120">
        <v>250</v>
      </c>
      <c r="C5963" s="120" t="s">
        <v>4019</v>
      </c>
      <c r="D5963" s="120" t="s">
        <v>3897</v>
      </c>
      <c r="E5963" s="120">
        <f>200*0.012</f>
        <v>2.4</v>
      </c>
      <c r="F5963" s="120" t="s">
        <v>9</v>
      </c>
      <c r="G5963" s="120" t="s">
        <v>4756</v>
      </c>
      <c r="H5963" s="121" t="s">
        <v>4182</v>
      </c>
      <c r="I5963" s="143" t="s">
        <v>4641</v>
      </c>
      <c r="J5963" s="184">
        <f>IF(F5963="USD", E5963, E5963 * IFERROR(VLOOKUP(F5963, EXCHANGE_RATE!A:B, 2, FALSE), "Currency not found"))</f>
        <v>2.4</v>
      </c>
      <c r="K5963" s="184">
        <f t="shared" si="529"/>
        <v>2.4</v>
      </c>
      <c r="L5963" s="184">
        <f>IF(C5963="MTS", B5963, B5963 * IFERROR(VLOOKUP(C5963, 'QTY_CONVERSIONS '!A:B, 2, FALSE), "Units not  found"))</f>
        <v>0.25</v>
      </c>
      <c r="M5963" s="185">
        <f t="shared" si="530"/>
        <v>600</v>
      </c>
      <c r="N5963" s="143" t="str">
        <f>IFERROR(VLOOKUP(D5963, Product_Category!A:B, 2, FALSE), "Uncategorized")</f>
        <v>CROSCARMELLOSE SODIUM</v>
      </c>
      <c r="O5963" s="186">
        <f t="shared" si="532"/>
        <v>2400</v>
      </c>
      <c r="P5963" s="185">
        <f t="shared" si="531"/>
        <v>600</v>
      </c>
      <c r="Q5963" s="143">
        <v>2024</v>
      </c>
      <c r="R5963" s="143" t="str">
        <f>IFERROR(VLOOKUP(G5963,'SOURCE COMPANY'!A:B, 2, FALSE), "")</f>
        <v>Juharmal &amp; co</v>
      </c>
      <c r="S5963" s="143" t="str">
        <f>IFERROR(VLOOKUP(H5963,'CUSTOMER NAME'!A:B, 2, FALSE), "")</f>
        <v>HUKAM PHARMA</v>
      </c>
    </row>
    <row r="5964" spans="1:19">
      <c r="A5964" s="119" t="s">
        <v>929</v>
      </c>
      <c r="B5964" s="120">
        <v>25</v>
      </c>
      <c r="C5964" s="120" t="s">
        <v>4019</v>
      </c>
      <c r="D5964" s="120" t="s">
        <v>798</v>
      </c>
      <c r="E5964" s="120">
        <v>3.29</v>
      </c>
      <c r="F5964" s="120" t="s">
        <v>9</v>
      </c>
      <c r="G5964" s="120" t="s">
        <v>4756</v>
      </c>
      <c r="H5964" s="121" t="s">
        <v>4182</v>
      </c>
      <c r="I5964" s="143" t="s">
        <v>4641</v>
      </c>
      <c r="J5964" s="184">
        <f>IF(F5964="USD", E5964, E5964 * IFERROR(VLOOKUP(F5964, EXCHANGE_RATE!A:B, 2, FALSE), "Currency not found"))</f>
        <v>3.29</v>
      </c>
      <c r="K5964" s="184">
        <f t="shared" si="529"/>
        <v>3.29</v>
      </c>
      <c r="L5964" s="184">
        <f>IF(C5964="MTS", B5964, B5964 * IFERROR(VLOOKUP(C5964, 'QTY_CONVERSIONS '!A:B, 2, FALSE), "Units not  found"))</f>
        <v>2.5000000000000001E-2</v>
      </c>
      <c r="M5964" s="185">
        <f t="shared" si="530"/>
        <v>82.25</v>
      </c>
      <c r="N5964" s="143" t="str">
        <f>IFERROR(VLOOKUP(D5964, Product_Category!A:B, 2, FALSE), "Uncategorized")</f>
        <v>CMC</v>
      </c>
      <c r="O5964" s="186">
        <f t="shared" si="532"/>
        <v>3290</v>
      </c>
      <c r="P5964" s="185">
        <f t="shared" si="531"/>
        <v>82.25</v>
      </c>
      <c r="Q5964" s="143">
        <v>2024</v>
      </c>
      <c r="R5964" s="143" t="str">
        <f>IFERROR(VLOOKUP(G5964,'SOURCE COMPANY'!A:B, 2, FALSE), "")</f>
        <v>Juharmal &amp; co</v>
      </c>
      <c r="S5964" s="143" t="str">
        <f>IFERROR(VLOOKUP(H5964,'CUSTOMER NAME'!A:B, 2, FALSE), "")</f>
        <v>HUKAM PHARMA</v>
      </c>
    </row>
    <row r="5965" spans="1:19">
      <c r="A5965" s="119" t="s">
        <v>929</v>
      </c>
      <c r="B5965" s="120">
        <v>500</v>
      </c>
      <c r="C5965" s="120" t="s">
        <v>4019</v>
      </c>
      <c r="D5965" s="120" t="s">
        <v>798</v>
      </c>
      <c r="E5965" s="120">
        <v>4.2300000000000004</v>
      </c>
      <c r="F5965" s="120" t="s">
        <v>9</v>
      </c>
      <c r="G5965" s="120" t="s">
        <v>4030</v>
      </c>
      <c r="H5965" s="121" t="s">
        <v>4757</v>
      </c>
      <c r="I5965" s="143" t="s">
        <v>4641</v>
      </c>
      <c r="J5965" s="184">
        <f>IF(F5965="USD", E5965, E5965 * IFERROR(VLOOKUP(F5965, EXCHANGE_RATE!A:B, 2, FALSE), "Currency not found"))</f>
        <v>4.2300000000000004</v>
      </c>
      <c r="K5965" s="184">
        <f t="shared" si="529"/>
        <v>4.2300000000000004</v>
      </c>
      <c r="L5965" s="184">
        <f>IF(C5965="MTS", B5965, B5965 * IFERROR(VLOOKUP(C5965, 'QTY_CONVERSIONS '!A:B, 2, FALSE), "Units not  found"))</f>
        <v>0.5</v>
      </c>
      <c r="M5965" s="185">
        <f t="shared" si="530"/>
        <v>2115</v>
      </c>
      <c r="N5965" s="143" t="str">
        <f>IFERROR(VLOOKUP(D5965, Product_Category!A:B, 2, FALSE), "Uncategorized")</f>
        <v>CMC</v>
      </c>
      <c r="O5965" s="186">
        <f t="shared" si="532"/>
        <v>4230</v>
      </c>
      <c r="P5965" s="185">
        <f t="shared" si="531"/>
        <v>2115</v>
      </c>
      <c r="Q5965" s="143">
        <v>2024</v>
      </c>
      <c r="R5965" s="143" t="str">
        <f>IFERROR(VLOOKUP(G5965,'SOURCE COMPANY'!A:B, 2, FALSE), "")</f>
        <v>Dhariyal Polymers</v>
      </c>
      <c r="S5965" s="143" t="str">
        <f>IFERROR(VLOOKUP(H5965,'CUSTOMER NAME'!A:B, 2, FALSE), "")</f>
        <v>KNP JAPAN</v>
      </c>
    </row>
    <row r="5966" spans="1:19">
      <c r="A5966" s="119" t="s">
        <v>929</v>
      </c>
      <c r="B5966" s="120">
        <v>700</v>
      </c>
      <c r="C5966" s="120" t="s">
        <v>4019</v>
      </c>
      <c r="D5966" s="120" t="s">
        <v>792</v>
      </c>
      <c r="E5966" s="120">
        <f>150*0.012</f>
        <v>1.8</v>
      </c>
      <c r="F5966" s="120" t="s">
        <v>9</v>
      </c>
      <c r="G5966" s="120" t="s">
        <v>4393</v>
      </c>
      <c r="H5966" s="121" t="s">
        <v>4758</v>
      </c>
      <c r="I5966" s="143" t="s">
        <v>4641</v>
      </c>
      <c r="J5966" s="184">
        <f>IF(F5966="USD", E5966, E5966 * IFERROR(VLOOKUP(F5966, EXCHANGE_RATE!A:B, 2, FALSE), "Currency not found"))</f>
        <v>1.8</v>
      </c>
      <c r="K5966" s="184">
        <f t="shared" si="529"/>
        <v>1.8</v>
      </c>
      <c r="L5966" s="184">
        <f>IF(C5966="MTS", B5966, B5966 * IFERROR(VLOOKUP(C5966, 'QTY_CONVERSIONS '!A:B, 2, FALSE), "Units not  found"))</f>
        <v>0.70000000000000007</v>
      </c>
      <c r="M5966" s="185">
        <f t="shared" si="530"/>
        <v>1260</v>
      </c>
      <c r="N5966" s="143" t="str">
        <f>IFERROR(VLOOKUP(D5966, Product_Category!A:B, 2, FALSE), "Uncategorized")</f>
        <v>MCC</v>
      </c>
      <c r="O5966" s="186">
        <f t="shared" si="532"/>
        <v>1800</v>
      </c>
      <c r="P5966" s="185">
        <f t="shared" si="531"/>
        <v>1260.0000000000002</v>
      </c>
      <c r="Q5966" s="143">
        <v>2024</v>
      </c>
      <c r="R5966" s="143" t="str">
        <f>IFERROR(VLOOKUP(G5966,'SOURCE COMPANY'!A:B, 2, FALSE), "")</f>
        <v>Waylink International</v>
      </c>
      <c r="S5966" s="143" t="str">
        <f>IFERROR(VLOOKUP(H5966,'CUSTOMER NAME'!A:B, 2, FALSE), "")</f>
        <v>LIVE CARE PHARMA</v>
      </c>
    </row>
    <row r="5967" spans="1:19">
      <c r="A5967" s="119" t="s">
        <v>929</v>
      </c>
      <c r="B5967" s="120">
        <v>150</v>
      </c>
      <c r="C5967" s="120" t="s">
        <v>4019</v>
      </c>
      <c r="D5967" s="120" t="s">
        <v>798</v>
      </c>
      <c r="E5967" s="120">
        <v>4.7699999999999996</v>
      </c>
      <c r="F5967" s="120" t="s">
        <v>9</v>
      </c>
      <c r="G5967" s="120" t="s">
        <v>4389</v>
      </c>
      <c r="H5967" s="121" t="s">
        <v>4758</v>
      </c>
      <c r="I5967" s="143" t="s">
        <v>4641</v>
      </c>
      <c r="J5967" s="184">
        <f>IF(F5967="USD", E5967, E5967 * IFERROR(VLOOKUP(F5967, EXCHANGE_RATE!A:B, 2, FALSE), "Currency not found"))</f>
        <v>4.7699999999999996</v>
      </c>
      <c r="K5967" s="184">
        <f t="shared" si="529"/>
        <v>4.7699999999999996</v>
      </c>
      <c r="L5967" s="184">
        <f>IF(C5967="MTS", B5967, B5967 * IFERROR(VLOOKUP(C5967, 'QTY_CONVERSIONS '!A:B, 2, FALSE), "Units not  found"))</f>
        <v>0.15</v>
      </c>
      <c r="M5967" s="185">
        <f t="shared" si="530"/>
        <v>715.49999999999989</v>
      </c>
      <c r="N5967" s="143" t="str">
        <f>IFERROR(VLOOKUP(D5967, Product_Category!A:B, 2, FALSE), "Uncategorized")</f>
        <v>CMC</v>
      </c>
      <c r="O5967" s="186">
        <f t="shared" si="532"/>
        <v>4770</v>
      </c>
      <c r="P5967" s="185">
        <f t="shared" si="531"/>
        <v>715.5</v>
      </c>
      <c r="Q5967" s="143">
        <v>2024</v>
      </c>
      <c r="R5967" s="143" t="str">
        <f>IFERROR(VLOOKUP(G5967,'SOURCE COMPANY'!A:B, 2, FALSE), "")</f>
        <v>ORIENT PHARMA</v>
      </c>
      <c r="S5967" s="143" t="str">
        <f>IFERROR(VLOOKUP(H5967,'CUSTOMER NAME'!A:B, 2, FALSE), "")</f>
        <v>LIVE CARE PHARMA</v>
      </c>
    </row>
    <row r="5968" spans="1:19">
      <c r="A5968" s="119" t="s">
        <v>929</v>
      </c>
      <c r="B5968" s="120">
        <v>150</v>
      </c>
      <c r="C5968" s="120" t="s">
        <v>4019</v>
      </c>
      <c r="D5968" s="120" t="s">
        <v>798</v>
      </c>
      <c r="E5968" s="120">
        <v>4.33</v>
      </c>
      <c r="F5968" s="120" t="s">
        <v>9</v>
      </c>
      <c r="G5968" s="120" t="s">
        <v>4364</v>
      </c>
      <c r="H5968" s="121" t="s">
        <v>4759</v>
      </c>
      <c r="I5968" s="143" t="s">
        <v>4641</v>
      </c>
      <c r="J5968" s="184">
        <f>IF(F5968="USD", E5968, E5968 * IFERROR(VLOOKUP(F5968, EXCHANGE_RATE!A:B, 2, FALSE), "Currency not found"))</f>
        <v>4.33</v>
      </c>
      <c r="K5968" s="184">
        <f t="shared" si="529"/>
        <v>4.33</v>
      </c>
      <c r="L5968" s="184">
        <f>IF(C5968="MTS", B5968, B5968 * IFERROR(VLOOKUP(C5968, 'QTY_CONVERSIONS '!A:B, 2, FALSE), "Units not  found"))</f>
        <v>0.15</v>
      </c>
      <c r="M5968" s="185">
        <f t="shared" si="530"/>
        <v>649.5</v>
      </c>
      <c r="N5968" s="143" t="str">
        <f>IFERROR(VLOOKUP(D5968, Product_Category!A:B, 2, FALSE), "Uncategorized")</f>
        <v>CMC</v>
      </c>
      <c r="O5968" s="186">
        <f t="shared" si="532"/>
        <v>4330</v>
      </c>
      <c r="P5968" s="185">
        <f t="shared" si="531"/>
        <v>649.5</v>
      </c>
      <c r="Q5968" s="143">
        <v>2024</v>
      </c>
      <c r="R5968" s="143" t="str">
        <f>IFERROR(VLOOKUP(G5968,'SOURCE COMPANY'!A:B, 2, FALSE), "")</f>
        <v>SUDARSHAN TRADING</v>
      </c>
      <c r="S5968" s="143" t="str">
        <f>IFERROR(VLOOKUP(H5968,'CUSTOMER NAME'!A:B, 2, FALSE), "")</f>
        <v>Lumbini Herbaceutical</v>
      </c>
    </row>
    <row r="5969" spans="1:19">
      <c r="A5969" s="119" t="s">
        <v>929</v>
      </c>
      <c r="B5969" s="120">
        <v>100</v>
      </c>
      <c r="C5969" s="120" t="s">
        <v>4019</v>
      </c>
      <c r="D5969" s="120" t="s">
        <v>910</v>
      </c>
      <c r="E5969" s="120">
        <v>1.49</v>
      </c>
      <c r="F5969" s="120" t="s">
        <v>9</v>
      </c>
      <c r="G5969" s="120" t="s">
        <v>4369</v>
      </c>
      <c r="H5969" s="121" t="s">
        <v>4760</v>
      </c>
      <c r="I5969" s="143" t="s">
        <v>4641</v>
      </c>
      <c r="J5969" s="184">
        <f>IF(F5969="USD", E5969, E5969 * IFERROR(VLOOKUP(F5969, EXCHANGE_RATE!A:B, 2, FALSE), "Currency not found"))</f>
        <v>1.49</v>
      </c>
      <c r="K5969" s="184">
        <f t="shared" si="529"/>
        <v>1.49</v>
      </c>
      <c r="L5969" s="184">
        <f>IF(C5969="MTS", B5969, B5969 * IFERROR(VLOOKUP(C5969, 'QTY_CONVERSIONS '!A:B, 2, FALSE), "Units not  found"))</f>
        <v>0.1</v>
      </c>
      <c r="M5969" s="185">
        <f t="shared" si="530"/>
        <v>149</v>
      </c>
      <c r="N5969" s="143" t="str">
        <f>IFERROR(VLOOKUP(D5969, Product_Category!A:B, 2, FALSE), "Uncategorized")</f>
        <v>MAGNESIUM STEARATE</v>
      </c>
      <c r="O5969" s="186">
        <f t="shared" si="532"/>
        <v>1490</v>
      </c>
      <c r="P5969" s="185">
        <f t="shared" si="531"/>
        <v>149</v>
      </c>
      <c r="Q5969" s="143">
        <v>2024</v>
      </c>
      <c r="R5969" s="143" t="str">
        <f>IFERROR(VLOOKUP(G5969,'SOURCE COMPANY'!A:B, 2, FALSE), "")</f>
        <v>JAYANA PHARMA</v>
      </c>
      <c r="S5969" s="143" t="str">
        <f>IFERROR(VLOOKUP(H5969,'CUSTOMER NAME'!A:B, 2, FALSE), "")</f>
        <v>M.D.H. Pharma</v>
      </c>
    </row>
    <row r="5970" spans="1:19">
      <c r="A5970" s="119" t="s">
        <v>929</v>
      </c>
      <c r="B5970" s="120">
        <v>50</v>
      </c>
      <c r="C5970" s="120" t="s">
        <v>4019</v>
      </c>
      <c r="D5970" s="120" t="s">
        <v>3897</v>
      </c>
      <c r="E5970" s="120">
        <v>1.96</v>
      </c>
      <c r="F5970" s="120" t="s">
        <v>9</v>
      </c>
      <c r="G5970" s="120" t="s">
        <v>4369</v>
      </c>
      <c r="H5970" s="121" t="s">
        <v>4760</v>
      </c>
      <c r="I5970" s="143" t="s">
        <v>4641</v>
      </c>
      <c r="J5970" s="184">
        <f>IF(F5970="USD", E5970, E5970 * IFERROR(VLOOKUP(F5970, EXCHANGE_RATE!A:B, 2, FALSE), "Currency not found"))</f>
        <v>1.96</v>
      </c>
      <c r="K5970" s="184">
        <f t="shared" si="529"/>
        <v>1.96</v>
      </c>
      <c r="L5970" s="184">
        <f>IF(C5970="MTS", B5970, B5970 * IFERROR(VLOOKUP(C5970, 'QTY_CONVERSIONS '!A:B, 2, FALSE), "Units not  found"))</f>
        <v>0.05</v>
      </c>
      <c r="M5970" s="185">
        <f t="shared" si="530"/>
        <v>98</v>
      </c>
      <c r="N5970" s="143" t="str">
        <f>IFERROR(VLOOKUP(D5970, Product_Category!A:B, 2, FALSE), "Uncategorized")</f>
        <v>CROSCARMELLOSE SODIUM</v>
      </c>
      <c r="O5970" s="186">
        <f t="shared" si="532"/>
        <v>1960</v>
      </c>
      <c r="P5970" s="185">
        <f t="shared" si="531"/>
        <v>98</v>
      </c>
      <c r="Q5970" s="143">
        <v>2024</v>
      </c>
      <c r="R5970" s="143" t="str">
        <f>IFERROR(VLOOKUP(G5970,'SOURCE COMPANY'!A:B, 2, FALSE), "")</f>
        <v>JAYANA PHARMA</v>
      </c>
      <c r="S5970" s="143" t="str">
        <f>IFERROR(VLOOKUP(H5970,'CUSTOMER NAME'!A:B, 2, FALSE), "")</f>
        <v>M.D.H. Pharma</v>
      </c>
    </row>
    <row r="5971" spans="1:19">
      <c r="A5971" s="119" t="s">
        <v>929</v>
      </c>
      <c r="B5971" s="120">
        <v>4000</v>
      </c>
      <c r="C5971" s="120" t="s">
        <v>4019</v>
      </c>
      <c r="D5971" s="120" t="s">
        <v>772</v>
      </c>
      <c r="E5971" s="120">
        <v>2.5299999999999998</v>
      </c>
      <c r="F5971" s="120" t="s">
        <v>9</v>
      </c>
      <c r="G5971" s="120" t="s">
        <v>4761</v>
      </c>
      <c r="H5971" s="121" t="s">
        <v>4762</v>
      </c>
      <c r="I5971" s="143" t="s">
        <v>4641</v>
      </c>
      <c r="J5971" s="184">
        <f>IF(F5971="USD", E5971, E5971 * IFERROR(VLOOKUP(F5971, EXCHANGE_RATE!A:B, 2, FALSE), "Currency not found"))</f>
        <v>2.5299999999999998</v>
      </c>
      <c r="K5971" s="184">
        <f t="shared" si="529"/>
        <v>2.5299999999999998</v>
      </c>
      <c r="L5971" s="184">
        <f>IF(C5971="MTS", B5971, B5971 * IFERROR(VLOOKUP(C5971, 'QTY_CONVERSIONS '!A:B, 2, FALSE), "Units not  found"))</f>
        <v>4</v>
      </c>
      <c r="M5971" s="185">
        <f t="shared" si="530"/>
        <v>10120</v>
      </c>
      <c r="N5971" s="143" t="str">
        <f>IFERROR(VLOOKUP(D5971, Product_Category!A:B, 2, FALSE), "Uncategorized")</f>
        <v>MCC</v>
      </c>
      <c r="O5971" s="186">
        <f t="shared" si="532"/>
        <v>2530</v>
      </c>
      <c r="P5971" s="185">
        <f t="shared" si="531"/>
        <v>10120</v>
      </c>
      <c r="Q5971" s="143">
        <v>2024</v>
      </c>
      <c r="R5971" s="143" t="str">
        <f>IFERROR(VLOOKUP(G5971,'SOURCE COMPANY'!A:B, 2, FALSE), "")</f>
        <v>K KUMAR &amp; CO</v>
      </c>
      <c r="S5971" s="143" t="str">
        <f>IFERROR(VLOOKUP(H5971,'CUSTOMER NAME'!A:B, 2, FALSE), "")</f>
        <v>MAGNUS PHARMA</v>
      </c>
    </row>
    <row r="5972" spans="1:19">
      <c r="A5972" s="122" t="s">
        <v>929</v>
      </c>
      <c r="B5972" s="123">
        <v>5</v>
      </c>
      <c r="C5972" s="123" t="s">
        <v>4019</v>
      </c>
      <c r="D5972" s="123" t="s">
        <v>798</v>
      </c>
      <c r="E5972" s="123">
        <f>210*0.012</f>
        <v>2.52</v>
      </c>
      <c r="F5972" s="123" t="s">
        <v>9</v>
      </c>
      <c r="G5972" s="123" t="s">
        <v>4763</v>
      </c>
      <c r="H5972" s="124" t="s">
        <v>4764</v>
      </c>
      <c r="I5972" s="143" t="s">
        <v>4641</v>
      </c>
      <c r="J5972" s="184">
        <f>IF(F5972="USD", E5972, E5972 * IFERROR(VLOOKUP(F5972, EXCHANGE_RATE!A:B, 2, FALSE), "Currency not found"))</f>
        <v>2.52</v>
      </c>
      <c r="K5972" s="184">
        <f t="shared" si="529"/>
        <v>2.52</v>
      </c>
      <c r="L5972" s="184">
        <f>IF(C5972="MTS", B5972, B5972 * IFERROR(VLOOKUP(C5972, 'QTY_CONVERSIONS '!A:B, 2, FALSE), "Units not  found"))</f>
        <v>5.0000000000000001E-3</v>
      </c>
      <c r="M5972" s="185">
        <f t="shared" si="530"/>
        <v>12.6</v>
      </c>
      <c r="N5972" s="143" t="str">
        <f>IFERROR(VLOOKUP(D5972, Product_Category!A:B, 2, FALSE), "Uncategorized")</f>
        <v>CMC</v>
      </c>
      <c r="O5972" s="186">
        <f t="shared" si="532"/>
        <v>2520</v>
      </c>
      <c r="P5972" s="185">
        <f t="shared" si="531"/>
        <v>12.6</v>
      </c>
      <c r="Q5972" s="143">
        <v>2024</v>
      </c>
      <c r="R5972" s="143" t="str">
        <f>IFERROR(VLOOKUP(G5972,'SOURCE COMPANY'!A:B, 2, FALSE), "")</f>
        <v>Raman Bro's</v>
      </c>
      <c r="S5972" s="143" t="str">
        <f>IFERROR(VLOOKUP(H5972,'CUSTOMER NAME'!A:B, 2, FALSE), "")</f>
        <v>Mukti Nath Traders</v>
      </c>
    </row>
    <row r="5973" spans="1:19">
      <c r="A5973" s="125" t="s">
        <v>929</v>
      </c>
      <c r="B5973" s="126">
        <v>250</v>
      </c>
      <c r="C5973" s="126" t="s">
        <v>4019</v>
      </c>
      <c r="D5973" s="126" t="s">
        <v>798</v>
      </c>
      <c r="E5973" s="126">
        <f>450*0.012</f>
        <v>5.4</v>
      </c>
      <c r="F5973" s="126" t="s">
        <v>9</v>
      </c>
      <c r="G5973" s="126" t="s">
        <v>4765</v>
      </c>
      <c r="H5973" s="127" t="s">
        <v>4384</v>
      </c>
      <c r="I5973" s="143" t="s">
        <v>4641</v>
      </c>
      <c r="J5973" s="184">
        <f>IF(F5973="USD", E5973, E5973 * IFERROR(VLOOKUP(F5973, EXCHANGE_RATE!A:B, 2, FALSE), "Currency not found"))</f>
        <v>5.4</v>
      </c>
      <c r="K5973" s="184">
        <f t="shared" si="529"/>
        <v>5.4</v>
      </c>
      <c r="L5973" s="184">
        <f>IF(C5973="MTS", B5973, B5973 * IFERROR(VLOOKUP(C5973, 'QTY_CONVERSIONS '!A:B, 2, FALSE), "Units not  found"))</f>
        <v>0.25</v>
      </c>
      <c r="M5973" s="185">
        <f t="shared" si="530"/>
        <v>1350</v>
      </c>
      <c r="N5973" s="143" t="str">
        <f>IFERROR(VLOOKUP(D5973, Product_Category!A:B, 2, FALSE), "Uncategorized")</f>
        <v>CMC</v>
      </c>
      <c r="O5973" s="186">
        <f t="shared" si="532"/>
        <v>5400</v>
      </c>
      <c r="P5973" s="185">
        <f t="shared" si="531"/>
        <v>1350</v>
      </c>
      <c r="Q5973" s="143">
        <v>2024</v>
      </c>
      <c r="R5973" s="143" t="str">
        <f>IFERROR(VLOOKUP(G5973,'SOURCE COMPANY'!A:B, 2, FALSE), "")</f>
        <v>Alenit Chemicals</v>
      </c>
      <c r="S5973" s="143" t="str">
        <f>IFERROR(VLOOKUP(H5973,'CUSTOMER NAME'!A:B, 2, FALSE), "")</f>
        <v>NATIONAL HEALTHCARE</v>
      </c>
    </row>
    <row r="5974" spans="1:19">
      <c r="A5974" s="119" t="s">
        <v>929</v>
      </c>
      <c r="B5974" s="120">
        <v>2500</v>
      </c>
      <c r="C5974" s="120" t="s">
        <v>4019</v>
      </c>
      <c r="D5974" s="120" t="s">
        <v>266</v>
      </c>
      <c r="E5974" s="120">
        <v>1.65</v>
      </c>
      <c r="F5974" s="120" t="s">
        <v>9</v>
      </c>
      <c r="G5974" s="120" t="s">
        <v>4365</v>
      </c>
      <c r="H5974" s="121" t="s">
        <v>4384</v>
      </c>
      <c r="I5974" s="143" t="s">
        <v>4641</v>
      </c>
      <c r="J5974" s="184">
        <f>IF(F5974="USD", E5974, E5974 * IFERROR(VLOOKUP(F5974, EXCHANGE_RATE!A:B, 2, FALSE), "Currency not found"))</f>
        <v>1.65</v>
      </c>
      <c r="K5974" s="184">
        <f t="shared" si="529"/>
        <v>1.65</v>
      </c>
      <c r="L5974" s="184">
        <f>IF(C5974="MTS", B5974, B5974 * IFERROR(VLOOKUP(C5974, 'QTY_CONVERSIONS '!A:B, 2, FALSE), "Units not  found"))</f>
        <v>2.5</v>
      </c>
      <c r="M5974" s="185">
        <f t="shared" si="530"/>
        <v>4125</v>
      </c>
      <c r="N5974" s="143" t="str">
        <f>IFERROR(VLOOKUP(D5974, Product_Category!A:B, 2, FALSE), "Uncategorized")</f>
        <v>MCC</v>
      </c>
      <c r="O5974" s="186">
        <f t="shared" si="532"/>
        <v>1650</v>
      </c>
      <c r="P5974" s="185">
        <f t="shared" si="531"/>
        <v>4125</v>
      </c>
      <c r="Q5974" s="143">
        <v>2024</v>
      </c>
      <c r="R5974" s="143" t="str">
        <f>IFERROR(VLOOKUP(G5974,'SOURCE COMPANY'!A:B, 2, FALSE), "")</f>
        <v>DRUG CENTRE DELHI</v>
      </c>
      <c r="S5974" s="143" t="str">
        <f>IFERROR(VLOOKUP(H5974,'CUSTOMER NAME'!A:B, 2, FALSE), "")</f>
        <v>NATIONAL HEALTHCARE</v>
      </c>
    </row>
    <row r="5975" spans="1:19">
      <c r="A5975" s="119" t="s">
        <v>929</v>
      </c>
      <c r="B5975" s="120">
        <v>250</v>
      </c>
      <c r="C5975" s="120" t="s">
        <v>4019</v>
      </c>
      <c r="D5975" s="120" t="s">
        <v>910</v>
      </c>
      <c r="E5975" s="120">
        <v>2.63</v>
      </c>
      <c r="F5975" s="120" t="s">
        <v>9</v>
      </c>
      <c r="G5975" s="120" t="s">
        <v>4761</v>
      </c>
      <c r="H5975" s="121" t="s">
        <v>4384</v>
      </c>
      <c r="I5975" s="143" t="s">
        <v>4641</v>
      </c>
      <c r="J5975" s="184">
        <f>IF(F5975="USD", E5975, E5975 * IFERROR(VLOOKUP(F5975, EXCHANGE_RATE!A:B, 2, FALSE), "Currency not found"))</f>
        <v>2.63</v>
      </c>
      <c r="K5975" s="184">
        <f t="shared" si="529"/>
        <v>2.63</v>
      </c>
      <c r="L5975" s="184">
        <f>IF(C5975="MTS", B5975, B5975 * IFERROR(VLOOKUP(C5975, 'QTY_CONVERSIONS '!A:B, 2, FALSE), "Units not  found"))</f>
        <v>0.25</v>
      </c>
      <c r="M5975" s="185">
        <f t="shared" si="530"/>
        <v>657.5</v>
      </c>
      <c r="N5975" s="143" t="str">
        <f>IFERROR(VLOOKUP(D5975, Product_Category!A:B, 2, FALSE), "Uncategorized")</f>
        <v>MAGNESIUM STEARATE</v>
      </c>
      <c r="O5975" s="186">
        <f t="shared" si="532"/>
        <v>2630</v>
      </c>
      <c r="P5975" s="185">
        <f t="shared" si="531"/>
        <v>657.5</v>
      </c>
      <c r="Q5975" s="143">
        <v>2024</v>
      </c>
      <c r="R5975" s="143" t="str">
        <f>IFERROR(VLOOKUP(G5975,'SOURCE COMPANY'!A:B, 2, FALSE), "")</f>
        <v>K KUMAR &amp; CO</v>
      </c>
      <c r="S5975" s="143" t="str">
        <f>IFERROR(VLOOKUP(H5975,'CUSTOMER NAME'!A:B, 2, FALSE), "")</f>
        <v>NATIONAL HEALTHCARE</v>
      </c>
    </row>
    <row r="5976" spans="1:19">
      <c r="A5976" s="119" t="s">
        <v>929</v>
      </c>
      <c r="B5976" s="120">
        <v>25</v>
      </c>
      <c r="C5976" s="120" t="s">
        <v>4019</v>
      </c>
      <c r="D5976" s="120" t="s">
        <v>3897</v>
      </c>
      <c r="E5976" s="120">
        <v>5.39</v>
      </c>
      <c r="F5976" s="120" t="s">
        <v>9</v>
      </c>
      <c r="G5976" s="120" t="s">
        <v>4373</v>
      </c>
      <c r="H5976" s="121" t="s">
        <v>4766</v>
      </c>
      <c r="I5976" s="143" t="s">
        <v>4641</v>
      </c>
      <c r="J5976" s="184">
        <f>IF(F5976="USD", E5976, E5976 * IFERROR(VLOOKUP(F5976, EXCHANGE_RATE!A:B, 2, FALSE), "Currency not found"))</f>
        <v>5.39</v>
      </c>
      <c r="K5976" s="184">
        <f t="shared" si="529"/>
        <v>5.39</v>
      </c>
      <c r="L5976" s="184">
        <f>IF(C5976="MTS", B5976, B5976 * IFERROR(VLOOKUP(C5976, 'QTY_CONVERSIONS '!A:B, 2, FALSE), "Units not  found"))</f>
        <v>2.5000000000000001E-2</v>
      </c>
      <c r="M5976" s="185">
        <f t="shared" si="530"/>
        <v>134.75</v>
      </c>
      <c r="N5976" s="143" t="str">
        <f>IFERROR(VLOOKUP(D5976, Product_Category!A:B, 2, FALSE), "Uncategorized")</f>
        <v>CROSCARMELLOSE SODIUM</v>
      </c>
      <c r="O5976" s="186">
        <f t="shared" si="532"/>
        <v>5390</v>
      </c>
      <c r="P5976" s="185">
        <f t="shared" si="531"/>
        <v>134.75</v>
      </c>
      <c r="Q5976" s="143">
        <v>2024</v>
      </c>
      <c r="R5976" s="143" t="str">
        <f>IFERROR(VLOOKUP(G5976,'SOURCE COMPANY'!A:B, 2, FALSE), "")</f>
        <v>VINAYAK WORLDTRADE</v>
      </c>
      <c r="S5976" s="143" t="str">
        <f>IFERROR(VLOOKUP(H5976,'CUSTOMER NAME'!A:B, 2, FALSE), "")</f>
        <v>Nepal Investment Mega bank</v>
      </c>
    </row>
    <row r="5977" spans="1:19">
      <c r="A5977" s="119" t="s">
        <v>929</v>
      </c>
      <c r="B5977" s="120">
        <v>25</v>
      </c>
      <c r="C5977" s="120" t="s">
        <v>4019</v>
      </c>
      <c r="D5977" s="120" t="s">
        <v>680</v>
      </c>
      <c r="E5977" s="120">
        <v>2.39</v>
      </c>
      <c r="F5977" s="120" t="s">
        <v>9</v>
      </c>
      <c r="G5977" s="120" t="s">
        <v>4373</v>
      </c>
      <c r="H5977" s="121" t="s">
        <v>4766</v>
      </c>
      <c r="I5977" s="143" t="s">
        <v>4641</v>
      </c>
      <c r="J5977" s="184">
        <f>IF(F5977="USD", E5977, E5977 * IFERROR(VLOOKUP(F5977, EXCHANGE_RATE!A:B, 2, FALSE), "Currency not found"))</f>
        <v>2.39</v>
      </c>
      <c r="K5977" s="184">
        <f t="shared" si="529"/>
        <v>2.39</v>
      </c>
      <c r="L5977" s="184">
        <f>IF(C5977="MTS", B5977, B5977 * IFERROR(VLOOKUP(C5977, 'QTY_CONVERSIONS '!A:B, 2, FALSE), "Units not  found"))</f>
        <v>2.5000000000000001E-2</v>
      </c>
      <c r="M5977" s="185">
        <f t="shared" si="530"/>
        <v>59.75</v>
      </c>
      <c r="N5977" s="143" t="str">
        <f>IFERROR(VLOOKUP(D5977, Product_Category!A:B, 2, FALSE), "Uncategorized")</f>
        <v>MCC</v>
      </c>
      <c r="O5977" s="186">
        <f t="shared" si="532"/>
        <v>2390</v>
      </c>
      <c r="P5977" s="185">
        <f t="shared" si="531"/>
        <v>59.75</v>
      </c>
      <c r="Q5977" s="143">
        <v>2024</v>
      </c>
      <c r="R5977" s="143" t="str">
        <f>IFERROR(VLOOKUP(G5977,'SOURCE COMPANY'!A:B, 2, FALSE), "")</f>
        <v>VINAYAK WORLDTRADE</v>
      </c>
      <c r="S5977" s="143" t="str">
        <f>IFERROR(VLOOKUP(H5977,'CUSTOMER NAME'!A:B, 2, FALSE), "")</f>
        <v>Nepal Investment Mega bank</v>
      </c>
    </row>
    <row r="5978" spans="1:19">
      <c r="A5978" s="119" t="s">
        <v>929</v>
      </c>
      <c r="B5978" s="120">
        <v>3000</v>
      </c>
      <c r="C5978" s="120" t="s">
        <v>4019</v>
      </c>
      <c r="D5978" s="120" t="s">
        <v>4669</v>
      </c>
      <c r="E5978" s="120">
        <f>400*0.012</f>
        <v>4.8</v>
      </c>
      <c r="F5978" s="120" t="s">
        <v>9</v>
      </c>
      <c r="G5978" s="120" t="s">
        <v>4365</v>
      </c>
      <c r="H5978" s="121" t="s">
        <v>3163</v>
      </c>
      <c r="I5978" s="143" t="s">
        <v>4641</v>
      </c>
      <c r="J5978" s="184">
        <f>IF(F5978="USD", E5978, E5978 * IFERROR(VLOOKUP(F5978, EXCHANGE_RATE!A:B, 2, FALSE), "Currency not found"))</f>
        <v>4.8</v>
      </c>
      <c r="K5978" s="184">
        <f t="shared" si="529"/>
        <v>4.8</v>
      </c>
      <c r="L5978" s="184">
        <f>IF(C5978="MTS", B5978, B5978 * IFERROR(VLOOKUP(C5978, 'QTY_CONVERSIONS '!A:B, 2, FALSE), "Units not  found"))</f>
        <v>3</v>
      </c>
      <c r="M5978" s="185">
        <f t="shared" si="530"/>
        <v>14400</v>
      </c>
      <c r="N5978" s="143" t="str">
        <f>IFERROR(VLOOKUP(D5978, Product_Category!A:B, 2, FALSE), "Uncategorized")</f>
        <v>SMCC</v>
      </c>
      <c r="O5978" s="186">
        <f t="shared" si="532"/>
        <v>4800</v>
      </c>
      <c r="P5978" s="185">
        <f t="shared" si="531"/>
        <v>14400</v>
      </c>
      <c r="Q5978" s="143">
        <v>2024</v>
      </c>
      <c r="R5978" s="143" t="str">
        <f>IFERROR(VLOOKUP(G5978,'SOURCE COMPANY'!A:B, 2, FALSE), "")</f>
        <v>DRUG CENTRE DELHI</v>
      </c>
      <c r="S5978" s="143" t="str">
        <f>IFERROR(VLOOKUP(H5978,'CUSTOMER NAME'!A:B, 2, FALSE), "")</f>
        <v>NEPAL PHARMA</v>
      </c>
    </row>
    <row r="5979" spans="1:19">
      <c r="A5979" s="119" t="s">
        <v>929</v>
      </c>
      <c r="B5979" s="120">
        <v>1000</v>
      </c>
      <c r="C5979" s="120" t="s">
        <v>4019</v>
      </c>
      <c r="D5979" s="120" t="s">
        <v>910</v>
      </c>
      <c r="E5979" s="120">
        <v>2.25</v>
      </c>
      <c r="F5979" s="120" t="s">
        <v>9</v>
      </c>
      <c r="G5979" s="120" t="s">
        <v>4761</v>
      </c>
      <c r="H5979" s="121" t="s">
        <v>3163</v>
      </c>
      <c r="I5979" s="143" t="s">
        <v>4641</v>
      </c>
      <c r="J5979" s="184">
        <f>IF(F5979="USD", E5979, E5979 * IFERROR(VLOOKUP(F5979, EXCHANGE_RATE!A:B, 2, FALSE), "Currency not found"))</f>
        <v>2.25</v>
      </c>
      <c r="K5979" s="184">
        <f t="shared" si="529"/>
        <v>2.25</v>
      </c>
      <c r="L5979" s="184">
        <f>IF(C5979="MTS", B5979, B5979 * IFERROR(VLOOKUP(C5979, 'QTY_CONVERSIONS '!A:B, 2, FALSE), "Units not  found"))</f>
        <v>1</v>
      </c>
      <c r="M5979" s="185">
        <f t="shared" si="530"/>
        <v>2250</v>
      </c>
      <c r="N5979" s="143" t="str">
        <f>IFERROR(VLOOKUP(D5979, Product_Category!A:B, 2, FALSE), "Uncategorized")</f>
        <v>MAGNESIUM STEARATE</v>
      </c>
      <c r="O5979" s="186">
        <f t="shared" si="532"/>
        <v>2250</v>
      </c>
      <c r="P5979" s="185">
        <f t="shared" si="531"/>
        <v>2250</v>
      </c>
      <c r="Q5979" s="143">
        <v>2024</v>
      </c>
      <c r="R5979" s="143" t="str">
        <f>IFERROR(VLOOKUP(G5979,'SOURCE COMPANY'!A:B, 2, FALSE), "")</f>
        <v>K KUMAR &amp; CO</v>
      </c>
      <c r="S5979" s="143" t="str">
        <f>IFERROR(VLOOKUP(H5979,'CUSTOMER NAME'!A:B, 2, FALSE), "")</f>
        <v>NEPAL PHARMA</v>
      </c>
    </row>
    <row r="5980" spans="1:19">
      <c r="A5980" s="119" t="s">
        <v>929</v>
      </c>
      <c r="B5980" s="120">
        <v>25</v>
      </c>
      <c r="C5980" s="120" t="s">
        <v>4019</v>
      </c>
      <c r="D5980" s="120" t="s">
        <v>798</v>
      </c>
      <c r="E5980" s="120">
        <f>595*0.012</f>
        <v>7.1400000000000006</v>
      </c>
      <c r="F5980" s="120" t="s">
        <v>9</v>
      </c>
      <c r="G5980" s="120" t="s">
        <v>4767</v>
      </c>
      <c r="H5980" s="121" t="s">
        <v>3163</v>
      </c>
      <c r="I5980" s="143" t="s">
        <v>4641</v>
      </c>
      <c r="J5980" s="184">
        <f>IF(F5980="USD", E5980, E5980 * IFERROR(VLOOKUP(F5980, EXCHANGE_RATE!A:B, 2, FALSE), "Currency not found"))</f>
        <v>7.1400000000000006</v>
      </c>
      <c r="K5980" s="184">
        <f t="shared" si="529"/>
        <v>7.14</v>
      </c>
      <c r="L5980" s="184">
        <f>IF(C5980="MTS", B5980, B5980 * IFERROR(VLOOKUP(C5980, 'QTY_CONVERSIONS '!A:B, 2, FALSE), "Units not  found"))</f>
        <v>2.5000000000000001E-2</v>
      </c>
      <c r="M5980" s="185">
        <f t="shared" si="530"/>
        <v>178.5</v>
      </c>
      <c r="N5980" s="143" t="str">
        <f>IFERROR(VLOOKUP(D5980, Product_Category!A:B, 2, FALSE), "Uncategorized")</f>
        <v>CMC</v>
      </c>
      <c r="O5980" s="186">
        <f t="shared" si="532"/>
        <v>7140</v>
      </c>
      <c r="P5980" s="185">
        <f t="shared" si="531"/>
        <v>178.5</v>
      </c>
      <c r="Q5980" s="143">
        <v>2024</v>
      </c>
      <c r="R5980" s="143" t="str">
        <f>IFERROR(VLOOKUP(G5980,'SOURCE COMPANY'!A:B, 2, FALSE), "")</f>
        <v>SDM AGENCIES</v>
      </c>
      <c r="S5980" s="143" t="str">
        <f>IFERROR(VLOOKUP(H5980,'CUSTOMER NAME'!A:B, 2, FALSE), "")</f>
        <v>NEPAL PHARMA</v>
      </c>
    </row>
    <row r="5981" spans="1:19">
      <c r="A5981" s="119" t="s">
        <v>929</v>
      </c>
      <c r="B5981" s="120">
        <v>300</v>
      </c>
      <c r="C5981" s="120" t="s">
        <v>4019</v>
      </c>
      <c r="D5981" s="120" t="s">
        <v>4670</v>
      </c>
      <c r="E5981" s="120">
        <v>2.2999999999999998</v>
      </c>
      <c r="F5981" s="120" t="s">
        <v>9</v>
      </c>
      <c r="G5981" s="120" t="s">
        <v>4768</v>
      </c>
      <c r="H5981" s="121" t="s">
        <v>4769</v>
      </c>
      <c r="I5981" s="143" t="s">
        <v>4641</v>
      </c>
      <c r="J5981" s="184">
        <f>IF(F5981="USD", E5981, E5981 * IFERROR(VLOOKUP(F5981, EXCHANGE_RATE!A:B, 2, FALSE), "Currency not found"))</f>
        <v>2.2999999999999998</v>
      </c>
      <c r="K5981" s="184">
        <f t="shared" si="529"/>
        <v>2.2999999999999998</v>
      </c>
      <c r="L5981" s="184">
        <f>IF(C5981="MTS", B5981, B5981 * IFERROR(VLOOKUP(C5981, 'QTY_CONVERSIONS '!A:B, 2, FALSE), "Units not  found"))</f>
        <v>0.3</v>
      </c>
      <c r="M5981" s="185">
        <f t="shared" si="530"/>
        <v>690</v>
      </c>
      <c r="N5981" s="143" t="str">
        <f>IFERROR(VLOOKUP(D5981, Product_Category!A:B, 2, FALSE), "Uncategorized")</f>
        <v>MCC</v>
      </c>
      <c r="O5981" s="186">
        <f t="shared" si="532"/>
        <v>2300</v>
      </c>
      <c r="P5981" s="185">
        <f t="shared" si="531"/>
        <v>690</v>
      </c>
      <c r="Q5981" s="143">
        <v>2024</v>
      </c>
      <c r="R5981" s="143" t="str">
        <f>IFERROR(VLOOKUP(G5981,'SOURCE COMPANY'!A:B, 2, FALSE), "")</f>
        <v>AKHIL HEALTHCARE</v>
      </c>
      <c r="S5981" s="143" t="str">
        <f>IFERROR(VLOOKUP(H5981,'CUSTOMER NAME'!A:B, 2, FALSE), "")</f>
        <v>NIPPON PHARMA</v>
      </c>
    </row>
    <row r="5982" spans="1:19">
      <c r="A5982" s="119" t="s">
        <v>929</v>
      </c>
      <c r="B5982" s="120">
        <v>200</v>
      </c>
      <c r="C5982" s="120" t="s">
        <v>4019</v>
      </c>
      <c r="D5982" s="120" t="s">
        <v>792</v>
      </c>
      <c r="E5982" s="120">
        <f>165*0.012</f>
        <v>1.98</v>
      </c>
      <c r="F5982" s="120" t="s">
        <v>9</v>
      </c>
      <c r="G5982" s="120" t="s">
        <v>4393</v>
      </c>
      <c r="H5982" s="121" t="s">
        <v>4769</v>
      </c>
      <c r="I5982" s="143" t="s">
        <v>4641</v>
      </c>
      <c r="J5982" s="184">
        <f>IF(F5982="USD", E5982, E5982 * IFERROR(VLOOKUP(F5982, EXCHANGE_RATE!A:B, 2, FALSE), "Currency not found"))</f>
        <v>1.98</v>
      </c>
      <c r="K5982" s="184">
        <f t="shared" si="529"/>
        <v>1.98</v>
      </c>
      <c r="L5982" s="184">
        <f>IF(C5982="MTS", B5982, B5982 * IFERROR(VLOOKUP(C5982, 'QTY_CONVERSIONS '!A:B, 2, FALSE), "Units not  found"))</f>
        <v>0.2</v>
      </c>
      <c r="M5982" s="185">
        <f t="shared" si="530"/>
        <v>396</v>
      </c>
      <c r="N5982" s="143" t="str">
        <f>IFERROR(VLOOKUP(D5982, Product_Category!A:B, 2, FALSE), "Uncategorized")</f>
        <v>MCC</v>
      </c>
      <c r="O5982" s="186">
        <f t="shared" si="532"/>
        <v>1980</v>
      </c>
      <c r="P5982" s="185">
        <f t="shared" si="531"/>
        <v>396</v>
      </c>
      <c r="Q5982" s="143">
        <v>2024</v>
      </c>
      <c r="R5982" s="143" t="str">
        <f>IFERROR(VLOOKUP(G5982,'SOURCE COMPANY'!A:B, 2, FALSE), "")</f>
        <v>Waylink International</v>
      </c>
      <c r="S5982" s="143" t="str">
        <f>IFERROR(VLOOKUP(H5982,'CUSTOMER NAME'!A:B, 2, FALSE), "")</f>
        <v>NIPPON PHARMA</v>
      </c>
    </row>
    <row r="5983" spans="1:19">
      <c r="A5983" s="119" t="s">
        <v>929</v>
      </c>
      <c r="B5983" s="120">
        <v>200</v>
      </c>
      <c r="C5983" s="120" t="s">
        <v>4019</v>
      </c>
      <c r="D5983" s="120" t="s">
        <v>798</v>
      </c>
      <c r="E5983" s="120">
        <v>5.6</v>
      </c>
      <c r="F5983" s="120" t="s">
        <v>9</v>
      </c>
      <c r="G5983" s="120" t="s">
        <v>4770</v>
      </c>
      <c r="H5983" s="121" t="s">
        <v>4770</v>
      </c>
      <c r="I5983" s="143" t="s">
        <v>4641</v>
      </c>
      <c r="J5983" s="184">
        <f>IF(F5983="USD", E5983, E5983 * IFERROR(VLOOKUP(F5983, EXCHANGE_RATE!A:B, 2, FALSE), "Currency not found"))</f>
        <v>5.6</v>
      </c>
      <c r="K5983" s="184">
        <f t="shared" si="529"/>
        <v>5.6</v>
      </c>
      <c r="L5983" s="184">
        <f>IF(C5983="MTS", B5983, B5983 * IFERROR(VLOOKUP(C5983, 'QTY_CONVERSIONS '!A:B, 2, FALSE), "Units not  found"))</f>
        <v>0.2</v>
      </c>
      <c r="M5983" s="185">
        <f t="shared" si="530"/>
        <v>1120</v>
      </c>
      <c r="N5983" s="143" t="str">
        <f>IFERROR(VLOOKUP(D5983, Product_Category!A:B, 2, FALSE), "Uncategorized")</f>
        <v>CMC</v>
      </c>
      <c r="O5983" s="186">
        <f t="shared" si="532"/>
        <v>5600</v>
      </c>
      <c r="P5983" s="185">
        <f t="shared" si="531"/>
        <v>1120</v>
      </c>
      <c r="Q5983" s="143">
        <v>2024</v>
      </c>
      <c r="R5983" s="143" t="str">
        <f>IFERROR(VLOOKUP(G5983,'SOURCE COMPANY'!A:B, 2, FALSE), "")</f>
        <v>PATANJALI AYURVED</v>
      </c>
      <c r="S5983" s="143" t="str">
        <f>IFERROR(VLOOKUP(H5983,'CUSTOMER NAME'!A:B, 2, FALSE), "")</f>
        <v>PATANJALI AYURVED</v>
      </c>
    </row>
    <row r="5984" spans="1:19">
      <c r="A5984" s="119" t="s">
        <v>929</v>
      </c>
      <c r="B5984" s="120">
        <v>50</v>
      </c>
      <c r="C5984" s="120" t="s">
        <v>4019</v>
      </c>
      <c r="D5984" s="120" t="s">
        <v>4128</v>
      </c>
      <c r="E5984" s="120">
        <f>175*0.012</f>
        <v>2.1</v>
      </c>
      <c r="F5984" s="120" t="s">
        <v>9</v>
      </c>
      <c r="G5984" s="120" t="s">
        <v>4385</v>
      </c>
      <c r="H5984" s="121" t="s">
        <v>4771</v>
      </c>
      <c r="I5984" s="143" t="s">
        <v>4641</v>
      </c>
      <c r="J5984" s="184">
        <f>IF(F5984="USD", E5984, E5984 * IFERROR(VLOOKUP(F5984, EXCHANGE_RATE!A:B, 2, FALSE), "Currency not found"))</f>
        <v>2.1</v>
      </c>
      <c r="K5984" s="184">
        <f t="shared" si="529"/>
        <v>2.1</v>
      </c>
      <c r="L5984" s="184">
        <f>IF(C5984="MTS", B5984, B5984 * IFERROR(VLOOKUP(C5984, 'QTY_CONVERSIONS '!A:B, 2, FALSE), "Units not  found"))</f>
        <v>0.05</v>
      </c>
      <c r="M5984" s="185">
        <f t="shared" si="530"/>
        <v>105</v>
      </c>
      <c r="N5984" s="143" t="str">
        <f>IFERROR(VLOOKUP(D5984, Product_Category!A:B, 2, FALSE), "Uncategorized")</f>
        <v>MCC</v>
      </c>
      <c r="O5984" s="186">
        <f t="shared" si="532"/>
        <v>2100</v>
      </c>
      <c r="P5984" s="185">
        <f t="shared" si="531"/>
        <v>105</v>
      </c>
      <c r="Q5984" s="143">
        <v>2024</v>
      </c>
      <c r="R5984" s="143" t="str">
        <f>IFERROR(VLOOKUP(G5984,'SOURCE COMPANY'!A:B, 2, FALSE), "")</f>
        <v>MEHTA MEDICARE</v>
      </c>
      <c r="S5984" s="143" t="str">
        <f>IFERROR(VLOOKUP(H5984,'CUSTOMER NAME'!A:B, 2, FALSE), "")</f>
        <v>PHARMACO INDUSTRIES</v>
      </c>
    </row>
    <row r="5985" spans="1:19">
      <c r="A5985" s="119" t="s">
        <v>929</v>
      </c>
      <c r="B5985" s="120">
        <v>1000</v>
      </c>
      <c r="C5985" s="120" t="s">
        <v>4019</v>
      </c>
      <c r="D5985" s="120" t="s">
        <v>4667</v>
      </c>
      <c r="E5985" s="120">
        <v>3.31</v>
      </c>
      <c r="F5985" s="120" t="s">
        <v>9</v>
      </c>
      <c r="G5985" s="120" t="s">
        <v>4294</v>
      </c>
      <c r="H5985" s="121" t="s">
        <v>4772</v>
      </c>
      <c r="I5985" s="143" t="s">
        <v>4641</v>
      </c>
      <c r="J5985" s="184">
        <f>IF(F5985="USD", E5985, E5985 * IFERROR(VLOOKUP(F5985, EXCHANGE_RATE!A:B, 2, FALSE), "Currency not found"))</f>
        <v>3.31</v>
      </c>
      <c r="K5985" s="184">
        <f t="shared" si="529"/>
        <v>3.31</v>
      </c>
      <c r="L5985" s="184">
        <f>IF(C5985="MTS", B5985, B5985 * IFERROR(VLOOKUP(C5985, 'QTY_CONVERSIONS '!A:B, 2, FALSE), "Units not  found"))</f>
        <v>1</v>
      </c>
      <c r="M5985" s="185">
        <f t="shared" si="530"/>
        <v>3310</v>
      </c>
      <c r="N5985" s="143" t="str">
        <f>IFERROR(VLOOKUP(D5985, Product_Category!A:B, 2, FALSE), "Uncategorized")</f>
        <v>MCC</v>
      </c>
      <c r="O5985" s="186">
        <f t="shared" si="532"/>
        <v>3310</v>
      </c>
      <c r="P5985" s="185">
        <f t="shared" si="531"/>
        <v>3310</v>
      </c>
      <c r="Q5985" s="143">
        <v>2024</v>
      </c>
      <c r="R5985" s="143" t="str">
        <f>IFERROR(VLOOKUP(G5985,'SOURCE COMPANY'!A:B, 2, FALSE), "")</f>
        <v>NITIKA PHARMA</v>
      </c>
      <c r="S5985" s="143" t="str">
        <f>IFERROR(VLOOKUP(H5985,'CUSTOMER NAME'!A:B, 2, FALSE), "")</f>
        <v>PHARMONICS LIFE SCIENCES</v>
      </c>
    </row>
    <row r="5986" spans="1:19">
      <c r="A5986" s="119" t="s">
        <v>929</v>
      </c>
      <c r="B5986" s="120">
        <v>50</v>
      </c>
      <c r="C5986" s="120" t="s">
        <v>4019</v>
      </c>
      <c r="D5986" s="120" t="s">
        <v>3897</v>
      </c>
      <c r="E5986" s="120">
        <v>2.0299999999999998</v>
      </c>
      <c r="F5986" s="120" t="s">
        <v>9</v>
      </c>
      <c r="G5986" s="120" t="s">
        <v>4364</v>
      </c>
      <c r="H5986" s="121" t="s">
        <v>4773</v>
      </c>
      <c r="I5986" s="143" t="s">
        <v>4641</v>
      </c>
      <c r="J5986" s="184">
        <f>IF(F5986="USD", E5986, E5986 * IFERROR(VLOOKUP(F5986, EXCHANGE_RATE!A:B, 2, FALSE), "Currency not found"))</f>
        <v>2.0299999999999998</v>
      </c>
      <c r="K5986" s="184">
        <f t="shared" si="529"/>
        <v>2.0299999999999998</v>
      </c>
      <c r="L5986" s="184">
        <f>IF(C5986="MTS", B5986, B5986 * IFERROR(VLOOKUP(C5986, 'QTY_CONVERSIONS '!A:B, 2, FALSE), "Units not  found"))</f>
        <v>0.05</v>
      </c>
      <c r="M5986" s="185">
        <f t="shared" si="530"/>
        <v>101.49999999999999</v>
      </c>
      <c r="N5986" s="143" t="str">
        <f>IFERROR(VLOOKUP(D5986, Product_Category!A:B, 2, FALSE), "Uncategorized")</f>
        <v>CROSCARMELLOSE SODIUM</v>
      </c>
      <c r="O5986" s="186">
        <f t="shared" si="532"/>
        <v>2029.9999999999998</v>
      </c>
      <c r="P5986" s="185">
        <f t="shared" si="531"/>
        <v>101.5</v>
      </c>
      <c r="Q5986" s="143">
        <v>2024</v>
      </c>
      <c r="R5986" s="143" t="str">
        <f>IFERROR(VLOOKUP(G5986,'SOURCE COMPANY'!A:B, 2, FALSE), "")</f>
        <v>SUDARSHAN TRADING</v>
      </c>
      <c r="S5986" s="143" t="str">
        <f>IFERROR(VLOOKUP(H5986,'CUSTOMER NAME'!A:B, 2, FALSE), "")</f>
        <v>PRIME PHARMA</v>
      </c>
    </row>
    <row r="5987" spans="1:19">
      <c r="A5987" s="119" t="s">
        <v>929</v>
      </c>
      <c r="B5987" s="120">
        <v>400</v>
      </c>
      <c r="C5987" s="120" t="s">
        <v>4019</v>
      </c>
      <c r="D5987" s="120" t="s">
        <v>792</v>
      </c>
      <c r="E5987" s="120">
        <f>195*0.012</f>
        <v>2.34</v>
      </c>
      <c r="F5987" s="120" t="s">
        <v>9</v>
      </c>
      <c r="G5987" s="120" t="s">
        <v>4393</v>
      </c>
      <c r="H5987" s="121" t="s">
        <v>4774</v>
      </c>
      <c r="I5987" s="143" t="s">
        <v>4641</v>
      </c>
      <c r="J5987" s="184">
        <f>IF(F5987="USD", E5987, E5987 * IFERROR(VLOOKUP(F5987, EXCHANGE_RATE!A:B, 2, FALSE), "Currency not found"))</f>
        <v>2.34</v>
      </c>
      <c r="K5987" s="184">
        <f t="shared" si="529"/>
        <v>2.34</v>
      </c>
      <c r="L5987" s="184">
        <f>IF(C5987="MTS", B5987, B5987 * IFERROR(VLOOKUP(C5987, 'QTY_CONVERSIONS '!A:B, 2, FALSE), "Units not  found"))</f>
        <v>0.4</v>
      </c>
      <c r="M5987" s="185">
        <f t="shared" si="530"/>
        <v>936</v>
      </c>
      <c r="N5987" s="143" t="str">
        <f>IFERROR(VLOOKUP(D5987, Product_Category!A:B, 2, FALSE), "Uncategorized")</f>
        <v>MCC</v>
      </c>
      <c r="O5987" s="186">
        <f t="shared" si="532"/>
        <v>2340</v>
      </c>
      <c r="P5987" s="185">
        <f t="shared" si="531"/>
        <v>936</v>
      </c>
      <c r="Q5987" s="143">
        <v>2024</v>
      </c>
      <c r="R5987" s="143" t="str">
        <f>IFERROR(VLOOKUP(G5987,'SOURCE COMPANY'!A:B, 2, FALSE), "")</f>
        <v>Waylink International</v>
      </c>
      <c r="S5987" s="143" t="str">
        <f>IFERROR(VLOOKUP(H5987,'CUSTOMER NAME'!A:B, 2, FALSE), "")</f>
        <v>QBD PHARMA</v>
      </c>
    </row>
    <row r="5988" spans="1:19">
      <c r="A5988" s="119" t="s">
        <v>929</v>
      </c>
      <c r="B5988" s="120">
        <v>250</v>
      </c>
      <c r="C5988" s="120" t="s">
        <v>4019</v>
      </c>
      <c r="D5988" s="120" t="s">
        <v>910</v>
      </c>
      <c r="E5988" s="120">
        <v>0.63</v>
      </c>
      <c r="F5988" s="120" t="s">
        <v>9</v>
      </c>
      <c r="G5988" s="120" t="s">
        <v>4393</v>
      </c>
      <c r="H5988" s="121" t="s">
        <v>4775</v>
      </c>
      <c r="I5988" s="143" t="s">
        <v>4641</v>
      </c>
      <c r="J5988" s="184">
        <f>IF(F5988="USD", E5988, E5988 * IFERROR(VLOOKUP(F5988, EXCHANGE_RATE!A:B, 2, FALSE), "Currency not found"))</f>
        <v>0.63</v>
      </c>
      <c r="K5988" s="184">
        <f t="shared" si="529"/>
        <v>0.63</v>
      </c>
      <c r="L5988" s="184">
        <f>IF(C5988="MTS", B5988, B5988 * IFERROR(VLOOKUP(C5988, 'QTY_CONVERSIONS '!A:B, 2, FALSE), "Units not  found"))</f>
        <v>0.25</v>
      </c>
      <c r="M5988" s="185">
        <f t="shared" si="530"/>
        <v>157.5</v>
      </c>
      <c r="N5988" s="143" t="str">
        <f>IFERROR(VLOOKUP(D5988, Product_Category!A:B, 2, FALSE), "Uncategorized")</f>
        <v>MAGNESIUM STEARATE</v>
      </c>
      <c r="O5988" s="186">
        <f t="shared" si="532"/>
        <v>630</v>
      </c>
      <c r="P5988" s="185">
        <f t="shared" si="531"/>
        <v>157.5</v>
      </c>
      <c r="Q5988" s="143">
        <v>2024</v>
      </c>
      <c r="R5988" s="143" t="str">
        <f>IFERROR(VLOOKUP(G5988,'SOURCE COMPANY'!A:B, 2, FALSE), "")</f>
        <v>Waylink International</v>
      </c>
      <c r="S5988" s="143" t="str">
        <f>IFERROR(VLOOKUP(H5988,'CUSTOMER NAME'!A:B, 2, FALSE), "")</f>
        <v>Royal Sasa Pharma</v>
      </c>
    </row>
    <row r="5989" spans="1:19">
      <c r="A5989" s="119" t="s">
        <v>929</v>
      </c>
      <c r="B5989" s="120">
        <v>25</v>
      </c>
      <c r="C5989" s="120" t="s">
        <v>4019</v>
      </c>
      <c r="D5989" s="120" t="s">
        <v>910</v>
      </c>
      <c r="E5989" s="120">
        <v>2.27</v>
      </c>
      <c r="F5989" s="120" t="s">
        <v>9</v>
      </c>
      <c r="G5989" s="120" t="s">
        <v>4393</v>
      </c>
      <c r="H5989" s="121" t="s">
        <v>4775</v>
      </c>
      <c r="I5989" s="143" t="s">
        <v>4641</v>
      </c>
      <c r="J5989" s="184">
        <f>IF(F5989="USD", E5989, E5989 * IFERROR(VLOOKUP(F5989, EXCHANGE_RATE!A:B, 2, FALSE), "Currency not found"))</f>
        <v>2.27</v>
      </c>
      <c r="K5989" s="184">
        <f t="shared" si="529"/>
        <v>2.27</v>
      </c>
      <c r="L5989" s="184">
        <f>IF(C5989="MTS", B5989, B5989 * IFERROR(VLOOKUP(C5989, 'QTY_CONVERSIONS '!A:B, 2, FALSE), "Units not  found"))</f>
        <v>2.5000000000000001E-2</v>
      </c>
      <c r="M5989" s="185">
        <f t="shared" si="530"/>
        <v>56.75</v>
      </c>
      <c r="N5989" s="143" t="str">
        <f>IFERROR(VLOOKUP(D5989, Product_Category!A:B, 2, FALSE), "Uncategorized")</f>
        <v>MAGNESIUM STEARATE</v>
      </c>
      <c r="O5989" s="186">
        <f t="shared" si="532"/>
        <v>2270</v>
      </c>
      <c r="P5989" s="185">
        <f t="shared" si="531"/>
        <v>56.75</v>
      </c>
      <c r="Q5989" s="143">
        <v>2024</v>
      </c>
      <c r="R5989" s="143" t="str">
        <f>IFERROR(VLOOKUP(G5989,'SOURCE COMPANY'!A:B, 2, FALSE), "")</f>
        <v>Waylink International</v>
      </c>
      <c r="S5989" s="143" t="str">
        <f>IFERROR(VLOOKUP(H5989,'CUSTOMER NAME'!A:B, 2, FALSE), "")</f>
        <v>Royal Sasa Pharma</v>
      </c>
    </row>
    <row r="5990" spans="1:19">
      <c r="A5990" s="119" t="s">
        <v>929</v>
      </c>
      <c r="B5990" s="120">
        <v>100</v>
      </c>
      <c r="C5990" s="120" t="s">
        <v>4019</v>
      </c>
      <c r="D5990" s="120" t="s">
        <v>680</v>
      </c>
      <c r="E5990" s="120">
        <f>185*0.012</f>
        <v>2.2200000000000002</v>
      </c>
      <c r="F5990" s="120" t="s">
        <v>9</v>
      </c>
      <c r="G5990" s="120" t="s">
        <v>4393</v>
      </c>
      <c r="H5990" s="121" t="s">
        <v>4775</v>
      </c>
      <c r="I5990" s="143" t="s">
        <v>4641</v>
      </c>
      <c r="J5990" s="184">
        <f>IF(F5990="USD", E5990, E5990 * IFERROR(VLOOKUP(F5990, EXCHANGE_RATE!A:B, 2, FALSE), "Currency not found"))</f>
        <v>2.2200000000000002</v>
      </c>
      <c r="K5990" s="184">
        <f t="shared" ref="K5990:K6053" si="533">ROUNDUP(J5990,2)</f>
        <v>2.2200000000000002</v>
      </c>
      <c r="L5990" s="184">
        <f>IF(C5990="MTS", B5990, B5990 * IFERROR(VLOOKUP(C5990, 'QTY_CONVERSIONS '!A:B, 2, FALSE), "Units not  found"))</f>
        <v>0.1</v>
      </c>
      <c r="M5990" s="185">
        <f t="shared" ref="M5990:M6053" si="534">B5990*K5990</f>
        <v>222.00000000000003</v>
      </c>
      <c r="N5990" s="143" t="str">
        <f>IFERROR(VLOOKUP(D5990, Product_Category!A:B, 2, FALSE), "Uncategorized")</f>
        <v>MCC</v>
      </c>
      <c r="O5990" s="186">
        <f t="shared" si="532"/>
        <v>2220</v>
      </c>
      <c r="P5990" s="185">
        <f t="shared" ref="P5990:P6053" si="535">L5990*O5990</f>
        <v>222</v>
      </c>
      <c r="Q5990" s="143">
        <v>2024</v>
      </c>
      <c r="R5990" s="143" t="str">
        <f>IFERROR(VLOOKUP(G5990,'SOURCE COMPANY'!A:B, 2, FALSE), "")</f>
        <v>Waylink International</v>
      </c>
      <c r="S5990" s="143" t="str">
        <f>IFERROR(VLOOKUP(H5990,'CUSTOMER NAME'!A:B, 2, FALSE), "")</f>
        <v>Royal Sasa Pharma</v>
      </c>
    </row>
    <row r="5991" spans="1:19">
      <c r="A5991" s="119" t="s">
        <v>929</v>
      </c>
      <c r="B5991" s="120">
        <v>25</v>
      </c>
      <c r="C5991" s="120" t="s">
        <v>4019</v>
      </c>
      <c r="D5991" s="120" t="s">
        <v>910</v>
      </c>
      <c r="E5991" s="120">
        <v>1.61</v>
      </c>
      <c r="F5991" s="120" t="s">
        <v>9</v>
      </c>
      <c r="G5991" s="120" t="s">
        <v>4776</v>
      </c>
      <c r="H5991" s="121" t="s">
        <v>4775</v>
      </c>
      <c r="I5991" s="143" t="s">
        <v>4641</v>
      </c>
      <c r="J5991" s="184">
        <f>IF(F5991="USD", E5991, E5991 * IFERROR(VLOOKUP(F5991, EXCHANGE_RATE!A:B, 2, FALSE), "Currency not found"))</f>
        <v>1.61</v>
      </c>
      <c r="K5991" s="184">
        <f t="shared" si="533"/>
        <v>1.61</v>
      </c>
      <c r="L5991" s="184">
        <f>IF(C5991="MTS", B5991, B5991 * IFERROR(VLOOKUP(C5991, 'QTY_CONVERSIONS '!A:B, 2, FALSE), "Units not  found"))</f>
        <v>2.5000000000000001E-2</v>
      </c>
      <c r="M5991" s="185">
        <f t="shared" si="534"/>
        <v>40.25</v>
      </c>
      <c r="N5991" s="143" t="str">
        <f>IFERROR(VLOOKUP(D5991, Product_Category!A:B, 2, FALSE), "Uncategorized")</f>
        <v>MAGNESIUM STEARATE</v>
      </c>
      <c r="O5991" s="186">
        <f t="shared" si="532"/>
        <v>1610</v>
      </c>
      <c r="P5991" s="185">
        <f t="shared" si="535"/>
        <v>40.25</v>
      </c>
      <c r="Q5991" s="143">
        <v>2024</v>
      </c>
      <c r="R5991" s="143" t="str">
        <f>IFERROR(VLOOKUP(G5991,'SOURCE COMPANY'!A:B, 2, FALSE), "")</f>
        <v>Mediraw Pharma</v>
      </c>
      <c r="S5991" s="143" t="str">
        <f>IFERROR(VLOOKUP(H5991,'CUSTOMER NAME'!A:B, 2, FALSE), "")</f>
        <v>Royal Sasa Pharma</v>
      </c>
    </row>
    <row r="5992" spans="1:19">
      <c r="A5992" s="119" t="s">
        <v>929</v>
      </c>
      <c r="B5992" s="120">
        <v>300</v>
      </c>
      <c r="C5992" s="120" t="s">
        <v>4019</v>
      </c>
      <c r="D5992" s="120" t="s">
        <v>4671</v>
      </c>
      <c r="E5992" s="120">
        <v>2.0099999999999998</v>
      </c>
      <c r="F5992" s="120" t="s">
        <v>9</v>
      </c>
      <c r="G5992" s="120" t="s">
        <v>4776</v>
      </c>
      <c r="H5992" s="121" t="s">
        <v>4775</v>
      </c>
      <c r="I5992" s="143" t="s">
        <v>4641</v>
      </c>
      <c r="J5992" s="184">
        <f>IF(F5992="USD", E5992, E5992 * IFERROR(VLOOKUP(F5992, EXCHANGE_RATE!A:B, 2, FALSE), "Currency not found"))</f>
        <v>2.0099999999999998</v>
      </c>
      <c r="K5992" s="184">
        <f t="shared" si="533"/>
        <v>2.0099999999999998</v>
      </c>
      <c r="L5992" s="184">
        <f>IF(C5992="MTS", B5992, B5992 * IFERROR(VLOOKUP(C5992, 'QTY_CONVERSIONS '!A:B, 2, FALSE), "Units not  found"))</f>
        <v>0.3</v>
      </c>
      <c r="M5992" s="185">
        <f t="shared" si="534"/>
        <v>602.99999999999989</v>
      </c>
      <c r="N5992" s="143" t="str">
        <f>IFERROR(VLOOKUP(D5992, Product_Category!A:B, 2, FALSE), "Uncategorized")</f>
        <v>MCC</v>
      </c>
      <c r="O5992" s="186">
        <f t="shared" si="532"/>
        <v>2009.9999999999998</v>
      </c>
      <c r="P5992" s="185">
        <f t="shared" si="535"/>
        <v>602.99999999999989</v>
      </c>
      <c r="Q5992" s="143">
        <v>2024</v>
      </c>
      <c r="R5992" s="143" t="str">
        <f>IFERROR(VLOOKUP(G5992,'SOURCE COMPANY'!A:B, 2, FALSE), "")</f>
        <v>Mediraw Pharma</v>
      </c>
      <c r="S5992" s="143" t="str">
        <f>IFERROR(VLOOKUP(H5992,'CUSTOMER NAME'!A:B, 2, FALSE), "")</f>
        <v>Royal Sasa Pharma</v>
      </c>
    </row>
    <row r="5993" spans="1:19">
      <c r="A5993" s="119" t="s">
        <v>929</v>
      </c>
      <c r="B5993" s="120">
        <v>300</v>
      </c>
      <c r="C5993" s="120" t="s">
        <v>4019</v>
      </c>
      <c r="D5993" s="120" t="s">
        <v>4672</v>
      </c>
      <c r="E5993" s="120">
        <v>2.0099999999999998</v>
      </c>
      <c r="F5993" s="120" t="s">
        <v>9</v>
      </c>
      <c r="G5993" s="120" t="s">
        <v>4776</v>
      </c>
      <c r="H5993" s="121" t="s">
        <v>4775</v>
      </c>
      <c r="I5993" s="143" t="s">
        <v>4641</v>
      </c>
      <c r="J5993" s="184">
        <f>IF(F5993="USD", E5993, E5993 * IFERROR(VLOOKUP(F5993, EXCHANGE_RATE!A:B, 2, FALSE), "Currency not found"))</f>
        <v>2.0099999999999998</v>
      </c>
      <c r="K5993" s="184">
        <f t="shared" si="533"/>
        <v>2.0099999999999998</v>
      </c>
      <c r="L5993" s="184">
        <f>IF(C5993="MTS", B5993, B5993 * IFERROR(VLOOKUP(C5993, 'QTY_CONVERSIONS '!A:B, 2, FALSE), "Units not  found"))</f>
        <v>0.3</v>
      </c>
      <c r="M5993" s="185">
        <f t="shared" si="534"/>
        <v>602.99999999999989</v>
      </c>
      <c r="N5993" s="143" t="str">
        <f>IFERROR(VLOOKUP(D5993, Product_Category!A:B, 2, FALSE), "Uncategorized")</f>
        <v>MCC</v>
      </c>
      <c r="O5993" s="186">
        <f t="shared" si="532"/>
        <v>2009.9999999999998</v>
      </c>
      <c r="P5993" s="185">
        <f t="shared" si="535"/>
        <v>602.99999999999989</v>
      </c>
      <c r="Q5993" s="143">
        <v>2024</v>
      </c>
      <c r="R5993" s="143" t="str">
        <f>IFERROR(VLOOKUP(G5993,'SOURCE COMPANY'!A:B, 2, FALSE), "")</f>
        <v>Mediraw Pharma</v>
      </c>
      <c r="S5993" s="143" t="str">
        <f>IFERROR(VLOOKUP(H5993,'CUSTOMER NAME'!A:B, 2, FALSE), "")</f>
        <v>Royal Sasa Pharma</v>
      </c>
    </row>
    <row r="5994" spans="1:19">
      <c r="A5994" s="119" t="s">
        <v>929</v>
      </c>
      <c r="B5994" s="120">
        <v>150</v>
      </c>
      <c r="C5994" s="120" t="s">
        <v>4019</v>
      </c>
      <c r="D5994" s="120" t="s">
        <v>3897</v>
      </c>
      <c r="E5994" s="120">
        <v>2.84</v>
      </c>
      <c r="F5994" s="120" t="s">
        <v>9</v>
      </c>
      <c r="G5994" s="120" t="s">
        <v>4365</v>
      </c>
      <c r="H5994" s="121" t="s">
        <v>4396</v>
      </c>
      <c r="I5994" s="143" t="s">
        <v>4641</v>
      </c>
      <c r="J5994" s="184">
        <f>IF(F5994="USD", E5994, E5994 * IFERROR(VLOOKUP(F5994, EXCHANGE_RATE!A:B, 2, FALSE), "Currency not found"))</f>
        <v>2.84</v>
      </c>
      <c r="K5994" s="184">
        <f t="shared" si="533"/>
        <v>2.84</v>
      </c>
      <c r="L5994" s="184">
        <f>IF(C5994="MTS", B5994, B5994 * IFERROR(VLOOKUP(C5994, 'QTY_CONVERSIONS '!A:B, 2, FALSE), "Units not  found"))</f>
        <v>0.15</v>
      </c>
      <c r="M5994" s="185">
        <f t="shared" si="534"/>
        <v>426</v>
      </c>
      <c r="N5994" s="143" t="str">
        <f>IFERROR(VLOOKUP(D5994, Product_Category!A:B, 2, FALSE), "Uncategorized")</f>
        <v>CROSCARMELLOSE SODIUM</v>
      </c>
      <c r="O5994" s="186">
        <f t="shared" si="532"/>
        <v>2840</v>
      </c>
      <c r="P5994" s="185">
        <f t="shared" si="535"/>
        <v>426</v>
      </c>
      <c r="Q5994" s="143">
        <v>2024</v>
      </c>
      <c r="R5994" s="143" t="str">
        <f>IFERROR(VLOOKUP(G5994,'SOURCE COMPANY'!A:B, 2, FALSE), "")</f>
        <v>DRUG CENTRE DELHI</v>
      </c>
      <c r="S5994" s="143" t="str">
        <f>IFERROR(VLOOKUP(H5994,'CUSTOMER NAME'!A:B, 2, FALSE), "")</f>
        <v>SAMAR PHARMA</v>
      </c>
    </row>
    <row r="5995" spans="1:19">
      <c r="A5995" s="119" t="s">
        <v>929</v>
      </c>
      <c r="B5995" s="120">
        <v>100</v>
      </c>
      <c r="C5995" s="120" t="s">
        <v>4019</v>
      </c>
      <c r="D5995" s="120" t="s">
        <v>1997</v>
      </c>
      <c r="E5995" s="120">
        <v>4.8600000000000003</v>
      </c>
      <c r="F5995" s="120" t="s">
        <v>9</v>
      </c>
      <c r="G5995" s="120" t="s">
        <v>4761</v>
      </c>
      <c r="H5995" s="121" t="s">
        <v>4777</v>
      </c>
      <c r="I5995" s="143" t="s">
        <v>4641</v>
      </c>
      <c r="J5995" s="184">
        <f>IF(F5995="USD", E5995, E5995 * IFERROR(VLOOKUP(F5995, EXCHANGE_RATE!A:B, 2, FALSE), "Currency not found"))</f>
        <v>4.8600000000000003</v>
      </c>
      <c r="K5995" s="184">
        <f t="shared" si="533"/>
        <v>4.8600000000000003</v>
      </c>
      <c r="L5995" s="184">
        <f>IF(C5995="MTS", B5995, B5995 * IFERROR(VLOOKUP(C5995, 'QTY_CONVERSIONS '!A:B, 2, FALSE), "Units not  found"))</f>
        <v>0.1</v>
      </c>
      <c r="M5995" s="185">
        <f t="shared" si="534"/>
        <v>486.00000000000006</v>
      </c>
      <c r="N5995" s="143" t="str">
        <f>IFERROR(VLOOKUP(D5995, Product_Category!A:B, 2, FALSE), "Uncategorized")</f>
        <v>MCC</v>
      </c>
      <c r="O5995" s="186">
        <f t="shared" si="532"/>
        <v>4860</v>
      </c>
      <c r="P5995" s="185">
        <f t="shared" si="535"/>
        <v>486</v>
      </c>
      <c r="Q5995" s="143">
        <v>2024</v>
      </c>
      <c r="R5995" s="143" t="str">
        <f>IFERROR(VLOOKUP(G5995,'SOURCE COMPANY'!A:B, 2, FALSE), "")</f>
        <v>K KUMAR &amp; CO</v>
      </c>
      <c r="S5995" s="143" t="str">
        <f>IFERROR(VLOOKUP(H5995,'CUSTOMER NAME'!A:B, 2, FALSE), "")</f>
        <v>SIDDHARTHA PHARMA</v>
      </c>
    </row>
    <row r="5996" spans="1:19">
      <c r="A5996" s="119" t="s">
        <v>929</v>
      </c>
      <c r="B5996" s="120">
        <v>200</v>
      </c>
      <c r="C5996" s="120" t="s">
        <v>4019</v>
      </c>
      <c r="D5996" s="120" t="s">
        <v>3911</v>
      </c>
      <c r="E5996" s="120">
        <v>2.59</v>
      </c>
      <c r="F5996" s="120" t="s">
        <v>9</v>
      </c>
      <c r="G5996" s="120" t="s">
        <v>4761</v>
      </c>
      <c r="H5996" s="121" t="s">
        <v>4778</v>
      </c>
      <c r="I5996" s="143" t="s">
        <v>4641</v>
      </c>
      <c r="J5996" s="184">
        <f>IF(F5996="USD", E5996, E5996 * IFERROR(VLOOKUP(F5996, EXCHANGE_RATE!A:B, 2, FALSE), "Currency not found"))</f>
        <v>2.59</v>
      </c>
      <c r="K5996" s="184">
        <f t="shared" si="533"/>
        <v>2.59</v>
      </c>
      <c r="L5996" s="184">
        <f>IF(C5996="MTS", B5996, B5996 * IFERROR(VLOOKUP(C5996, 'QTY_CONVERSIONS '!A:B, 2, FALSE), "Units not  found"))</f>
        <v>0.2</v>
      </c>
      <c r="M5996" s="185">
        <f t="shared" si="534"/>
        <v>518</v>
      </c>
      <c r="N5996" s="143" t="str">
        <f>IFERROR(VLOOKUP(D5996, Product_Category!A:B, 2, FALSE), "Uncategorized")</f>
        <v>MCC</v>
      </c>
      <c r="O5996" s="186">
        <f t="shared" si="532"/>
        <v>2590</v>
      </c>
      <c r="P5996" s="185">
        <f t="shared" si="535"/>
        <v>518</v>
      </c>
      <c r="Q5996" s="143">
        <v>2024</v>
      </c>
      <c r="R5996" s="143" t="str">
        <f>IFERROR(VLOOKUP(G5996,'SOURCE COMPANY'!A:B, 2, FALSE), "")</f>
        <v>K KUMAR &amp; CO</v>
      </c>
      <c r="S5996" s="143" t="str">
        <f>IFERROR(VLOOKUP(H5996,'CUSTOMER NAME'!A:B, 2, FALSE), "")</f>
        <v>SIMCA LABS</v>
      </c>
    </row>
    <row r="5997" spans="1:19">
      <c r="A5997" s="119" t="s">
        <v>929</v>
      </c>
      <c r="B5997" s="120">
        <v>50</v>
      </c>
      <c r="C5997" s="120" t="s">
        <v>4019</v>
      </c>
      <c r="D5997" s="120" t="s">
        <v>1997</v>
      </c>
      <c r="E5997" s="120">
        <v>3.39</v>
      </c>
      <c r="F5997" s="120" t="s">
        <v>9</v>
      </c>
      <c r="G5997" s="120" t="s">
        <v>4761</v>
      </c>
      <c r="H5997" s="121" t="s">
        <v>4778</v>
      </c>
      <c r="I5997" s="143" t="s">
        <v>4641</v>
      </c>
      <c r="J5997" s="184">
        <f>IF(F5997="USD", E5997, E5997 * IFERROR(VLOOKUP(F5997, EXCHANGE_RATE!A:B, 2, FALSE), "Currency not found"))</f>
        <v>3.39</v>
      </c>
      <c r="K5997" s="184">
        <f t="shared" si="533"/>
        <v>3.39</v>
      </c>
      <c r="L5997" s="184">
        <f>IF(C5997="MTS", B5997, B5997 * IFERROR(VLOOKUP(C5997, 'QTY_CONVERSIONS '!A:B, 2, FALSE), "Units not  found"))</f>
        <v>0.05</v>
      </c>
      <c r="M5997" s="185">
        <f t="shared" si="534"/>
        <v>169.5</v>
      </c>
      <c r="N5997" s="143" t="str">
        <f>IFERROR(VLOOKUP(D5997, Product_Category!A:B, 2, FALSE), "Uncategorized")</f>
        <v>MCC</v>
      </c>
      <c r="O5997" s="186">
        <f t="shared" si="532"/>
        <v>3390</v>
      </c>
      <c r="P5997" s="185">
        <f t="shared" si="535"/>
        <v>169.5</v>
      </c>
      <c r="Q5997" s="143">
        <v>2024</v>
      </c>
      <c r="R5997" s="143" t="str">
        <f>IFERROR(VLOOKUP(G5997,'SOURCE COMPANY'!A:B, 2, FALSE), "")</f>
        <v>K KUMAR &amp; CO</v>
      </c>
      <c r="S5997" s="143" t="str">
        <f>IFERROR(VLOOKUP(H5997,'CUSTOMER NAME'!A:B, 2, FALSE), "")</f>
        <v>SIMCA LABS</v>
      </c>
    </row>
    <row r="5998" spans="1:19">
      <c r="A5998" s="119" t="s">
        <v>929</v>
      </c>
      <c r="B5998" s="120">
        <v>200</v>
      </c>
      <c r="C5998" s="120" t="s">
        <v>4019</v>
      </c>
      <c r="D5998" s="120" t="s">
        <v>3897</v>
      </c>
      <c r="E5998" s="120">
        <f>450*0.012</f>
        <v>5.4</v>
      </c>
      <c r="F5998" s="120" t="s">
        <v>9</v>
      </c>
      <c r="G5998" s="120" t="s">
        <v>4393</v>
      </c>
      <c r="H5998" s="121" t="s">
        <v>4398</v>
      </c>
      <c r="I5998" s="143" t="s">
        <v>4641</v>
      </c>
      <c r="J5998" s="184">
        <f>IF(F5998="USD", E5998, E5998 * IFERROR(VLOOKUP(F5998, EXCHANGE_RATE!A:B, 2, FALSE), "Currency not found"))</f>
        <v>5.4</v>
      </c>
      <c r="K5998" s="184">
        <f t="shared" si="533"/>
        <v>5.4</v>
      </c>
      <c r="L5998" s="184">
        <f>IF(C5998="MTS", B5998, B5998 * IFERROR(VLOOKUP(C5998, 'QTY_CONVERSIONS '!A:B, 2, FALSE), "Units not  found"))</f>
        <v>0.2</v>
      </c>
      <c r="M5998" s="185">
        <f t="shared" si="534"/>
        <v>1080</v>
      </c>
      <c r="N5998" s="143" t="str">
        <f>IFERROR(VLOOKUP(D5998, Product_Category!A:B, 2, FALSE), "Uncategorized")</f>
        <v>CROSCARMELLOSE SODIUM</v>
      </c>
      <c r="O5998" s="186">
        <f t="shared" si="532"/>
        <v>5400</v>
      </c>
      <c r="P5998" s="185">
        <f t="shared" si="535"/>
        <v>1080</v>
      </c>
      <c r="Q5998" s="143">
        <v>2024</v>
      </c>
      <c r="R5998" s="143" t="str">
        <f>IFERROR(VLOOKUP(G5998,'SOURCE COMPANY'!A:B, 2, FALSE), "")</f>
        <v>Waylink International</v>
      </c>
      <c r="S5998" s="143" t="str">
        <f>IFERROR(VLOOKUP(H5998,'CUSTOMER NAME'!A:B, 2, FALSE), "")</f>
        <v>SUPREME HEALTHCARE</v>
      </c>
    </row>
    <row r="5999" spans="1:19">
      <c r="A5999" s="119" t="s">
        <v>929</v>
      </c>
      <c r="B5999" s="120">
        <v>500</v>
      </c>
      <c r="C5999" s="120" t="s">
        <v>4019</v>
      </c>
      <c r="D5999" s="120" t="s">
        <v>173</v>
      </c>
      <c r="E5999" s="120">
        <v>1.69</v>
      </c>
      <c r="F5999" s="120" t="s">
        <v>9</v>
      </c>
      <c r="G5999" s="120" t="s">
        <v>4369</v>
      </c>
      <c r="H5999" s="121" t="s">
        <v>4399</v>
      </c>
      <c r="I5999" s="143" t="s">
        <v>4641</v>
      </c>
      <c r="J5999" s="184">
        <f>IF(F5999="USD", E5999, E5999 * IFERROR(VLOOKUP(F5999, EXCHANGE_RATE!A:B, 2, FALSE), "Currency not found"))</f>
        <v>1.69</v>
      </c>
      <c r="K5999" s="184">
        <f t="shared" si="533"/>
        <v>1.69</v>
      </c>
      <c r="L5999" s="184">
        <f>IF(C5999="MTS", B5999, B5999 * IFERROR(VLOOKUP(C5999, 'QTY_CONVERSIONS '!A:B, 2, FALSE), "Units not  found"))</f>
        <v>0.5</v>
      </c>
      <c r="M5999" s="185">
        <f t="shared" si="534"/>
        <v>845</v>
      </c>
      <c r="N5999" s="143" t="str">
        <f>IFERROR(VLOOKUP(D5999, Product_Category!A:B, 2, FALSE), "Uncategorized")</f>
        <v>SSG</v>
      </c>
      <c r="O5999" s="186">
        <f t="shared" si="532"/>
        <v>1690</v>
      </c>
      <c r="P5999" s="185">
        <f t="shared" si="535"/>
        <v>845</v>
      </c>
      <c r="Q5999" s="143">
        <v>2024</v>
      </c>
      <c r="R5999" s="143" t="str">
        <f>IFERROR(VLOOKUP(G5999,'SOURCE COMPANY'!A:B, 2, FALSE), "")</f>
        <v>JAYANA PHARMA</v>
      </c>
      <c r="S5999" s="143" t="str">
        <f>IFERROR(VLOOKUP(H5999,'CUSTOMER NAME'!A:B, 2, FALSE), "")</f>
        <v>TAURUS PHARMA</v>
      </c>
    </row>
    <row r="6000" spans="1:19">
      <c r="A6000" s="119" t="s">
        <v>929</v>
      </c>
      <c r="B6000" s="120">
        <v>100</v>
      </c>
      <c r="C6000" s="120" t="s">
        <v>4019</v>
      </c>
      <c r="D6000" s="120" t="s">
        <v>798</v>
      </c>
      <c r="E6000" s="120">
        <f>415*0.012</f>
        <v>4.9800000000000004</v>
      </c>
      <c r="F6000" s="120" t="s">
        <v>9</v>
      </c>
      <c r="G6000" s="120" t="s">
        <v>4765</v>
      </c>
      <c r="H6000" s="121" t="s">
        <v>4400</v>
      </c>
      <c r="I6000" s="143" t="s">
        <v>4641</v>
      </c>
      <c r="J6000" s="184">
        <f>IF(F6000="USD", E6000, E6000 * IFERROR(VLOOKUP(F6000, EXCHANGE_RATE!A:B, 2, FALSE), "Currency not found"))</f>
        <v>4.9800000000000004</v>
      </c>
      <c r="K6000" s="184">
        <f t="shared" si="533"/>
        <v>4.9800000000000004</v>
      </c>
      <c r="L6000" s="184">
        <f>IF(C6000="MTS", B6000, B6000 * IFERROR(VLOOKUP(C6000, 'QTY_CONVERSIONS '!A:B, 2, FALSE), "Units not  found"))</f>
        <v>0.1</v>
      </c>
      <c r="M6000" s="185">
        <f t="shared" si="534"/>
        <v>498.00000000000006</v>
      </c>
      <c r="N6000" s="143" t="str">
        <f>IFERROR(VLOOKUP(D6000, Product_Category!A:B, 2, FALSE), "Uncategorized")</f>
        <v>CMC</v>
      </c>
      <c r="O6000" s="186">
        <f t="shared" si="532"/>
        <v>4980</v>
      </c>
      <c r="P6000" s="185">
        <f t="shared" si="535"/>
        <v>498</v>
      </c>
      <c r="Q6000" s="143">
        <v>2024</v>
      </c>
      <c r="R6000" s="143" t="str">
        <f>IFERROR(VLOOKUP(G6000,'SOURCE COMPANY'!A:B, 2, FALSE), "")</f>
        <v>Alenit Chemicals</v>
      </c>
      <c r="S6000" s="143" t="str">
        <f>IFERROR(VLOOKUP(H6000,'CUSTOMER NAME'!A:B, 2, FALSE), "")</f>
        <v>TIME PHARMA</v>
      </c>
    </row>
    <row r="6001" spans="1:19">
      <c r="A6001" s="119" t="s">
        <v>929</v>
      </c>
      <c r="B6001" s="120">
        <v>1000</v>
      </c>
      <c r="C6001" s="120" t="s">
        <v>4019</v>
      </c>
      <c r="D6001" s="120" t="s">
        <v>4122</v>
      </c>
      <c r="E6001" s="120">
        <f>275*0.012</f>
        <v>3.3000000000000003</v>
      </c>
      <c r="F6001" s="120" t="s">
        <v>9</v>
      </c>
      <c r="G6001" s="120" t="s">
        <v>4402</v>
      </c>
      <c r="H6001" s="121" t="s">
        <v>4277</v>
      </c>
      <c r="I6001" s="143" t="s">
        <v>4641</v>
      </c>
      <c r="J6001" s="184">
        <f>IF(F6001="USD", E6001, E6001 * IFERROR(VLOOKUP(F6001, EXCHANGE_RATE!A:B, 2, FALSE), "Currency not found"))</f>
        <v>3.3000000000000003</v>
      </c>
      <c r="K6001" s="184">
        <f t="shared" si="533"/>
        <v>3.3</v>
      </c>
      <c r="L6001" s="184">
        <f>IF(C6001="MTS", B6001, B6001 * IFERROR(VLOOKUP(C6001, 'QTY_CONVERSIONS '!A:B, 2, FALSE), "Units not  found"))</f>
        <v>1</v>
      </c>
      <c r="M6001" s="185">
        <f t="shared" si="534"/>
        <v>3300</v>
      </c>
      <c r="N6001" s="143" t="str">
        <f>IFERROR(VLOOKUP(D6001, Product_Category!A:B, 2, FALSE), "Uncategorized")</f>
        <v>MCC</v>
      </c>
      <c r="O6001" s="186">
        <f t="shared" si="532"/>
        <v>3300</v>
      </c>
      <c r="P6001" s="185">
        <f t="shared" si="535"/>
        <v>3300</v>
      </c>
      <c r="Q6001" s="143">
        <v>2024</v>
      </c>
      <c r="R6001" s="143" t="str">
        <f>IFERROR(VLOOKUP(G6001,'SOURCE COMPANY'!A:B, 2, FALSE), "")</f>
        <v>PREMIER DRUG HOUSE</v>
      </c>
      <c r="S6001" s="143" t="str">
        <f>IFERROR(VLOOKUP(H6001,'CUSTOMER NAME'!A:B, 2, FALSE), "")</f>
        <v>TO THE ORDER OF</v>
      </c>
    </row>
    <row r="6002" spans="1:19">
      <c r="A6002" s="119" t="s">
        <v>929</v>
      </c>
      <c r="B6002" s="120">
        <v>100</v>
      </c>
      <c r="C6002" s="120" t="s">
        <v>4019</v>
      </c>
      <c r="D6002" s="120" t="s">
        <v>173</v>
      </c>
      <c r="E6002" s="120">
        <v>0.59</v>
      </c>
      <c r="F6002" s="120" t="s">
        <v>9</v>
      </c>
      <c r="G6002" s="120" t="s">
        <v>4369</v>
      </c>
      <c r="H6002" s="121" t="s">
        <v>4405</v>
      </c>
      <c r="I6002" s="143" t="s">
        <v>4641</v>
      </c>
      <c r="J6002" s="184">
        <f>IF(F6002="USD", E6002, E6002 * IFERROR(VLOOKUP(F6002, EXCHANGE_RATE!A:B, 2, FALSE), "Currency not found"))</f>
        <v>0.59</v>
      </c>
      <c r="K6002" s="184">
        <f t="shared" si="533"/>
        <v>0.59</v>
      </c>
      <c r="L6002" s="184">
        <f>IF(C6002="MTS", B6002, B6002 * IFERROR(VLOOKUP(C6002, 'QTY_CONVERSIONS '!A:B, 2, FALSE), "Units not  found"))</f>
        <v>0.1</v>
      </c>
      <c r="M6002" s="185">
        <f t="shared" si="534"/>
        <v>59</v>
      </c>
      <c r="N6002" s="143" t="str">
        <f>IFERROR(VLOOKUP(D6002, Product_Category!A:B, 2, FALSE), "Uncategorized")</f>
        <v>SSG</v>
      </c>
      <c r="O6002" s="186">
        <f t="shared" si="532"/>
        <v>590</v>
      </c>
      <c r="P6002" s="185">
        <f t="shared" si="535"/>
        <v>59</v>
      </c>
      <c r="Q6002" s="143">
        <v>2024</v>
      </c>
      <c r="R6002" s="143" t="str">
        <f>IFERROR(VLOOKUP(G6002,'SOURCE COMPANY'!A:B, 2, FALSE), "")</f>
        <v>JAYANA PHARMA</v>
      </c>
      <c r="S6002" s="143" t="str">
        <f>IFERROR(VLOOKUP(H6002,'CUSTOMER NAME'!A:B, 2, FALSE), "")</f>
        <v>UNIQUE PHARMA</v>
      </c>
    </row>
    <row r="6003" spans="1:19">
      <c r="A6003" s="119" t="s">
        <v>929</v>
      </c>
      <c r="B6003" s="120">
        <v>450</v>
      </c>
      <c r="C6003" s="120" t="s">
        <v>4019</v>
      </c>
      <c r="D6003" s="120" t="s">
        <v>680</v>
      </c>
      <c r="E6003" s="120">
        <v>1.81</v>
      </c>
      <c r="F6003" s="120" t="s">
        <v>9</v>
      </c>
      <c r="G6003" s="120" t="s">
        <v>4393</v>
      </c>
      <c r="H6003" s="121" t="s">
        <v>4405</v>
      </c>
      <c r="I6003" s="143" t="s">
        <v>4641</v>
      </c>
      <c r="J6003" s="184">
        <f>IF(F6003="USD", E6003, E6003 * IFERROR(VLOOKUP(F6003, EXCHANGE_RATE!A:B, 2, FALSE), "Currency not found"))</f>
        <v>1.81</v>
      </c>
      <c r="K6003" s="184">
        <f t="shared" si="533"/>
        <v>1.81</v>
      </c>
      <c r="L6003" s="184">
        <f>IF(C6003="MTS", B6003, B6003 * IFERROR(VLOOKUP(C6003, 'QTY_CONVERSIONS '!A:B, 2, FALSE), "Units not  found"))</f>
        <v>0.45</v>
      </c>
      <c r="M6003" s="185">
        <f t="shared" si="534"/>
        <v>814.5</v>
      </c>
      <c r="N6003" s="143" t="str">
        <f>IFERROR(VLOOKUP(D6003, Product_Category!A:B, 2, FALSE), "Uncategorized")</f>
        <v>MCC</v>
      </c>
      <c r="O6003" s="186">
        <f t="shared" si="532"/>
        <v>1810</v>
      </c>
      <c r="P6003" s="185">
        <f t="shared" si="535"/>
        <v>814.5</v>
      </c>
      <c r="Q6003" s="143">
        <v>2024</v>
      </c>
      <c r="R6003" s="143" t="str">
        <f>IFERROR(VLOOKUP(G6003,'SOURCE COMPANY'!A:B, 2, FALSE), "")</f>
        <v>Waylink International</v>
      </c>
      <c r="S6003" s="143" t="str">
        <f>IFERROR(VLOOKUP(H6003,'CUSTOMER NAME'!A:B, 2, FALSE), "")</f>
        <v>UNIQUE PHARMA</v>
      </c>
    </row>
    <row r="6004" spans="1:19">
      <c r="A6004" s="119" t="s">
        <v>929</v>
      </c>
      <c r="B6004" s="120">
        <v>150</v>
      </c>
      <c r="C6004" s="120" t="s">
        <v>4019</v>
      </c>
      <c r="D6004" s="120" t="s">
        <v>3897</v>
      </c>
      <c r="E6004" s="120">
        <f>160*0.012</f>
        <v>1.92</v>
      </c>
      <c r="F6004" s="120" t="s">
        <v>9</v>
      </c>
      <c r="G6004" s="120" t="s">
        <v>4369</v>
      </c>
      <c r="H6004" s="121" t="s">
        <v>4405</v>
      </c>
      <c r="I6004" s="143" t="s">
        <v>4641</v>
      </c>
      <c r="J6004" s="184">
        <f>IF(F6004="USD", E6004, E6004 * IFERROR(VLOOKUP(F6004, EXCHANGE_RATE!A:B, 2, FALSE), "Currency not found"))</f>
        <v>1.92</v>
      </c>
      <c r="K6004" s="184">
        <f t="shared" si="533"/>
        <v>1.92</v>
      </c>
      <c r="L6004" s="184">
        <f>IF(C6004="MTS", B6004, B6004 * IFERROR(VLOOKUP(C6004, 'QTY_CONVERSIONS '!A:B, 2, FALSE), "Units not  found"))</f>
        <v>0.15</v>
      </c>
      <c r="M6004" s="185">
        <f t="shared" si="534"/>
        <v>288</v>
      </c>
      <c r="N6004" s="143" t="str">
        <f>IFERROR(VLOOKUP(D6004, Product_Category!A:B, 2, FALSE), "Uncategorized")</f>
        <v>CROSCARMELLOSE SODIUM</v>
      </c>
      <c r="O6004" s="186">
        <f t="shared" si="532"/>
        <v>1920</v>
      </c>
      <c r="P6004" s="185">
        <f t="shared" si="535"/>
        <v>288</v>
      </c>
      <c r="Q6004" s="143">
        <v>2024</v>
      </c>
      <c r="R6004" s="143" t="str">
        <f>IFERROR(VLOOKUP(G6004,'SOURCE COMPANY'!A:B, 2, FALSE), "")</f>
        <v>JAYANA PHARMA</v>
      </c>
      <c r="S6004" s="143" t="str">
        <f>IFERROR(VLOOKUP(H6004,'CUSTOMER NAME'!A:B, 2, FALSE), "")</f>
        <v>UNIQUE PHARMA</v>
      </c>
    </row>
    <row r="6005" spans="1:19">
      <c r="A6005" s="119" t="s">
        <v>929</v>
      </c>
      <c r="B6005" s="120">
        <v>300</v>
      </c>
      <c r="C6005" s="120" t="s">
        <v>4019</v>
      </c>
      <c r="D6005" s="120" t="s">
        <v>3897</v>
      </c>
      <c r="E6005" s="120">
        <v>3.19</v>
      </c>
      <c r="F6005" s="120" t="s">
        <v>9</v>
      </c>
      <c r="G6005" s="120" t="s">
        <v>4365</v>
      </c>
      <c r="H6005" s="121" t="s">
        <v>4779</v>
      </c>
      <c r="I6005" s="143" t="s">
        <v>4641</v>
      </c>
      <c r="J6005" s="184">
        <f>IF(F6005="USD", E6005, E6005 * IFERROR(VLOOKUP(F6005, EXCHANGE_RATE!A:B, 2, FALSE), "Currency not found"))</f>
        <v>3.19</v>
      </c>
      <c r="K6005" s="184">
        <f t="shared" si="533"/>
        <v>3.19</v>
      </c>
      <c r="L6005" s="184">
        <f>IF(C6005="MTS", B6005, B6005 * IFERROR(VLOOKUP(C6005, 'QTY_CONVERSIONS '!A:B, 2, FALSE), "Units not  found"))</f>
        <v>0.3</v>
      </c>
      <c r="M6005" s="185">
        <f t="shared" si="534"/>
        <v>957</v>
      </c>
      <c r="N6005" s="143" t="str">
        <f>IFERROR(VLOOKUP(D6005, Product_Category!A:B, 2, FALSE), "Uncategorized")</f>
        <v>CROSCARMELLOSE SODIUM</v>
      </c>
      <c r="O6005" s="186">
        <f t="shared" si="532"/>
        <v>3190</v>
      </c>
      <c r="P6005" s="185">
        <f t="shared" si="535"/>
        <v>957</v>
      </c>
      <c r="Q6005" s="143">
        <v>2024</v>
      </c>
      <c r="R6005" s="143" t="str">
        <f>IFERROR(VLOOKUP(G6005,'SOURCE COMPANY'!A:B, 2, FALSE), "")</f>
        <v>DRUG CENTRE DELHI</v>
      </c>
      <c r="S6005" s="143" t="str">
        <f>IFERROR(VLOOKUP(H6005,'CUSTOMER NAME'!A:B, 2, FALSE), "")</f>
        <v>VEGA PHARMA</v>
      </c>
    </row>
    <row r="6006" spans="1:19">
      <c r="A6006" s="119" t="s">
        <v>929</v>
      </c>
      <c r="B6006" s="120">
        <v>500</v>
      </c>
      <c r="C6006" s="120" t="s">
        <v>4019</v>
      </c>
      <c r="D6006" s="120" t="s">
        <v>2154</v>
      </c>
      <c r="E6006" s="120">
        <v>2.14</v>
      </c>
      <c r="F6006" s="120" t="s">
        <v>9</v>
      </c>
      <c r="G6006" s="120" t="s">
        <v>4389</v>
      </c>
      <c r="H6006" s="121" t="s">
        <v>4779</v>
      </c>
      <c r="I6006" s="143" t="s">
        <v>4641</v>
      </c>
      <c r="J6006" s="184">
        <f>IF(F6006="USD", E6006, E6006 * IFERROR(VLOOKUP(F6006, EXCHANGE_RATE!A:B, 2, FALSE), "Currency not found"))</f>
        <v>2.14</v>
      </c>
      <c r="K6006" s="184">
        <f t="shared" si="533"/>
        <v>2.14</v>
      </c>
      <c r="L6006" s="184">
        <f>IF(C6006="MTS", B6006, B6006 * IFERROR(VLOOKUP(C6006, 'QTY_CONVERSIONS '!A:B, 2, FALSE), "Units not  found"))</f>
        <v>0.5</v>
      </c>
      <c r="M6006" s="185">
        <f t="shared" si="534"/>
        <v>1070</v>
      </c>
      <c r="N6006" s="143" t="str">
        <f>IFERROR(VLOOKUP(D6006, Product_Category!A:B, 2, FALSE), "Uncategorized")</f>
        <v>MCC</v>
      </c>
      <c r="O6006" s="186">
        <f t="shared" si="532"/>
        <v>2140</v>
      </c>
      <c r="P6006" s="185">
        <f t="shared" si="535"/>
        <v>1070</v>
      </c>
      <c r="Q6006" s="143">
        <v>2024</v>
      </c>
      <c r="R6006" s="143" t="str">
        <f>IFERROR(VLOOKUP(G6006,'SOURCE COMPANY'!A:B, 2, FALSE), "")</f>
        <v>ORIENT PHARMA</v>
      </c>
      <c r="S6006" s="143" t="str">
        <f>IFERROR(VLOOKUP(H6006,'CUSTOMER NAME'!A:B, 2, FALSE), "")</f>
        <v>VEGA PHARMA</v>
      </c>
    </row>
    <row r="6007" spans="1:19">
      <c r="A6007" s="119" t="s">
        <v>929</v>
      </c>
      <c r="B6007" s="120">
        <v>1000</v>
      </c>
      <c r="C6007" s="120" t="s">
        <v>4019</v>
      </c>
      <c r="D6007" s="120" t="s">
        <v>4673</v>
      </c>
      <c r="E6007" s="120">
        <v>2</v>
      </c>
      <c r="F6007" s="120" t="s">
        <v>9</v>
      </c>
      <c r="G6007" s="120" t="s">
        <v>4364</v>
      </c>
      <c r="H6007" s="121" t="s">
        <v>4779</v>
      </c>
      <c r="I6007" s="143" t="s">
        <v>4641</v>
      </c>
      <c r="J6007" s="184">
        <f>IF(F6007="USD", E6007, E6007 * IFERROR(VLOOKUP(F6007, EXCHANGE_RATE!A:B, 2, FALSE), "Currency not found"))</f>
        <v>2</v>
      </c>
      <c r="K6007" s="184">
        <f t="shared" si="533"/>
        <v>2</v>
      </c>
      <c r="L6007" s="184">
        <f>IF(C6007="MTS", B6007, B6007 * IFERROR(VLOOKUP(C6007, 'QTY_CONVERSIONS '!A:B, 2, FALSE), "Units not  found"))</f>
        <v>1</v>
      </c>
      <c r="M6007" s="185">
        <f t="shared" si="534"/>
        <v>2000</v>
      </c>
      <c r="N6007" s="143" t="str">
        <f>IFERROR(VLOOKUP(D6007, Product_Category!A:B, 2, FALSE), "Uncategorized")</f>
        <v>MCC</v>
      </c>
      <c r="O6007" s="186">
        <f t="shared" si="532"/>
        <v>2000</v>
      </c>
      <c r="P6007" s="185">
        <f t="shared" si="535"/>
        <v>2000</v>
      </c>
      <c r="Q6007" s="143">
        <v>2024</v>
      </c>
      <c r="R6007" s="143" t="str">
        <f>IFERROR(VLOOKUP(G6007,'SOURCE COMPANY'!A:B, 2, FALSE), "")</f>
        <v>SUDARSHAN TRADING</v>
      </c>
      <c r="S6007" s="143" t="str">
        <f>IFERROR(VLOOKUP(H6007,'CUSTOMER NAME'!A:B, 2, FALSE), "")</f>
        <v>VEGA PHARMA</v>
      </c>
    </row>
    <row r="6008" spans="1:19">
      <c r="A6008" s="125" t="s">
        <v>275</v>
      </c>
      <c r="B6008" s="126">
        <v>18000</v>
      </c>
      <c r="C6008" s="126" t="s">
        <v>4019</v>
      </c>
      <c r="D6008" s="126" t="s">
        <v>4114</v>
      </c>
      <c r="E6008" s="126">
        <v>2.96</v>
      </c>
      <c r="F6008" s="126" t="s">
        <v>1718</v>
      </c>
      <c r="G6008" s="126" t="s">
        <v>4138</v>
      </c>
      <c r="H6008" s="127" t="s">
        <v>4780</v>
      </c>
      <c r="I6008" s="143" t="s">
        <v>4641</v>
      </c>
      <c r="J6008" s="184">
        <f>IF(F6008="USD", E6008, E6008 * IFERROR(VLOOKUP(F6008, EXCHANGE_RATE!A:B, 2, FALSE), "Currency not found"))</f>
        <v>3.1672000000000002</v>
      </c>
      <c r="K6008" s="184">
        <f t="shared" si="533"/>
        <v>3.17</v>
      </c>
      <c r="L6008" s="184">
        <f>IF(C6008="MTS", B6008, B6008 * IFERROR(VLOOKUP(C6008, 'QTY_CONVERSIONS '!A:B, 2, FALSE), "Units not  found"))</f>
        <v>18</v>
      </c>
      <c r="M6008" s="185">
        <f t="shared" si="534"/>
        <v>57060</v>
      </c>
      <c r="N6008" s="143" t="str">
        <f>IFERROR(VLOOKUP(D6008, Product_Category!A:B, 2, FALSE), "Uncategorized")</f>
        <v>MCC</v>
      </c>
      <c r="O6008" s="186">
        <f t="shared" si="532"/>
        <v>3170</v>
      </c>
      <c r="P6008" s="185">
        <f t="shared" si="535"/>
        <v>57060</v>
      </c>
      <c r="Q6008" s="143">
        <v>2024</v>
      </c>
      <c r="R6008" s="143" t="str">
        <f>IFERROR(VLOOKUP(G6008,'SOURCE COMPANY'!A:B, 2, FALSE), "")</f>
        <v>DFE PHARMA</v>
      </c>
      <c r="S6008" s="143" t="str">
        <f>IFERROR(VLOOKUP(H6008,'CUSTOMER NAME'!A:B, 2, FALSE), "")</f>
        <v>Cyber Freight Rotterdam</v>
      </c>
    </row>
    <row r="6009" spans="1:19">
      <c r="A6009" s="119" t="s">
        <v>275</v>
      </c>
      <c r="B6009" s="120">
        <v>18000</v>
      </c>
      <c r="C6009" s="120" t="s">
        <v>4019</v>
      </c>
      <c r="D6009" s="120" t="s">
        <v>4114</v>
      </c>
      <c r="E6009" s="120">
        <v>2.96</v>
      </c>
      <c r="F6009" s="120" t="s">
        <v>1718</v>
      </c>
      <c r="G6009" s="120" t="s">
        <v>4138</v>
      </c>
      <c r="H6009" s="121" t="s">
        <v>4780</v>
      </c>
      <c r="I6009" s="143" t="s">
        <v>4641</v>
      </c>
      <c r="J6009" s="184">
        <f>IF(F6009="USD", E6009, E6009 * IFERROR(VLOOKUP(F6009, EXCHANGE_RATE!A:B, 2, FALSE), "Currency not found"))</f>
        <v>3.1672000000000002</v>
      </c>
      <c r="K6009" s="184">
        <f t="shared" si="533"/>
        <v>3.17</v>
      </c>
      <c r="L6009" s="184">
        <f>IF(C6009="MTS", B6009, B6009 * IFERROR(VLOOKUP(C6009, 'QTY_CONVERSIONS '!A:B, 2, FALSE), "Units not  found"))</f>
        <v>18</v>
      </c>
      <c r="M6009" s="185">
        <f t="shared" si="534"/>
        <v>57060</v>
      </c>
      <c r="N6009" s="143" t="str">
        <f>IFERROR(VLOOKUP(D6009, Product_Category!A:B, 2, FALSE), "Uncategorized")</f>
        <v>MCC</v>
      </c>
      <c r="O6009" s="186">
        <f t="shared" si="532"/>
        <v>3170</v>
      </c>
      <c r="P6009" s="185">
        <f t="shared" si="535"/>
        <v>57060</v>
      </c>
      <c r="Q6009" s="143">
        <v>2024</v>
      </c>
      <c r="R6009" s="143" t="str">
        <f>IFERROR(VLOOKUP(G6009,'SOURCE COMPANY'!A:B, 2, FALSE), "")</f>
        <v>DFE PHARMA</v>
      </c>
      <c r="S6009" s="143" t="str">
        <f>IFERROR(VLOOKUP(H6009,'CUSTOMER NAME'!A:B, 2, FALSE), "")</f>
        <v>Cyber Freight Rotterdam</v>
      </c>
    </row>
    <row r="6010" spans="1:19">
      <c r="A6010" s="119" t="s">
        <v>275</v>
      </c>
      <c r="B6010" s="120">
        <v>20000</v>
      </c>
      <c r="C6010" s="120" t="s">
        <v>4019</v>
      </c>
      <c r="D6010" s="120" t="s">
        <v>4113</v>
      </c>
      <c r="E6010" s="120">
        <v>2.78</v>
      </c>
      <c r="F6010" s="120" t="s">
        <v>9</v>
      </c>
      <c r="G6010" s="120" t="s">
        <v>4053</v>
      </c>
      <c r="H6010" s="121" t="s">
        <v>4052</v>
      </c>
      <c r="I6010" s="143" t="s">
        <v>4641</v>
      </c>
      <c r="J6010" s="184">
        <f>IF(F6010="USD", E6010, E6010 * IFERROR(VLOOKUP(F6010, EXCHANGE_RATE!A:B, 2, FALSE), "Currency not found"))</f>
        <v>2.78</v>
      </c>
      <c r="K6010" s="184">
        <f t="shared" si="533"/>
        <v>2.78</v>
      </c>
      <c r="L6010" s="184">
        <f>IF(C6010="MTS", B6010, B6010 * IFERROR(VLOOKUP(C6010, 'QTY_CONVERSIONS '!A:B, 2, FALSE), "Units not  found"))</f>
        <v>20</v>
      </c>
      <c r="M6010" s="185">
        <f t="shared" si="534"/>
        <v>55599.999999999993</v>
      </c>
      <c r="N6010" s="143" t="str">
        <f>IFERROR(VLOOKUP(D6010, Product_Category!A:B, 2, FALSE), "Uncategorized")</f>
        <v>MCC</v>
      </c>
      <c r="O6010" s="186">
        <f t="shared" si="532"/>
        <v>2780</v>
      </c>
      <c r="P6010" s="185">
        <f t="shared" si="535"/>
        <v>55600</v>
      </c>
      <c r="Q6010" s="143">
        <v>2024</v>
      </c>
      <c r="R6010" s="143" t="str">
        <f>IFERROR(VLOOKUP(G6010,'SOURCE COMPANY'!A:B, 2, FALSE), "")</f>
        <v>JRS PHARMA</v>
      </c>
      <c r="S6010" s="143" t="str">
        <f>IFERROR(VLOOKUP(H6010,'CUSTOMER NAME'!A:B, 2, FALSE), "")</f>
        <v>RETTENMAIER</v>
      </c>
    </row>
    <row r="6011" spans="1:19">
      <c r="A6011" s="125" t="s">
        <v>978</v>
      </c>
      <c r="B6011" s="126">
        <v>500</v>
      </c>
      <c r="C6011" s="126" t="s">
        <v>4019</v>
      </c>
      <c r="D6011" s="126" t="s">
        <v>798</v>
      </c>
      <c r="E6011" s="126">
        <v>10.5</v>
      </c>
      <c r="F6011" s="126" t="s">
        <v>9</v>
      </c>
      <c r="G6011" s="126" t="s">
        <v>4781</v>
      </c>
      <c r="H6011" s="127" t="s">
        <v>4782</v>
      </c>
      <c r="I6011" s="143" t="s">
        <v>4641</v>
      </c>
      <c r="J6011" s="184">
        <f>IF(F6011="USD", E6011, E6011 * IFERROR(VLOOKUP(F6011, EXCHANGE_RATE!A:B, 2, FALSE), "Currency not found"))</f>
        <v>10.5</v>
      </c>
      <c r="K6011" s="184">
        <f t="shared" si="533"/>
        <v>10.5</v>
      </c>
      <c r="L6011" s="184">
        <f>IF(C6011="MTS", B6011, B6011 * IFERROR(VLOOKUP(C6011, 'QTY_CONVERSIONS '!A:B, 2, FALSE), "Units not  found"))</f>
        <v>0.5</v>
      </c>
      <c r="M6011" s="185">
        <f t="shared" si="534"/>
        <v>5250</v>
      </c>
      <c r="N6011" s="143" t="str">
        <f>IFERROR(VLOOKUP(D6011, Product_Category!A:B, 2, FALSE), "Uncategorized")</f>
        <v>CMC</v>
      </c>
      <c r="O6011" s="186">
        <f t="shared" si="532"/>
        <v>10500</v>
      </c>
      <c r="P6011" s="185">
        <f t="shared" si="535"/>
        <v>5250</v>
      </c>
      <c r="Q6011" s="143">
        <v>2024</v>
      </c>
      <c r="R6011" s="143" t="str">
        <f>IFERROR(VLOOKUP(G6011,'SOURCE COMPANY'!A:B, 2, FALSE), "")</f>
        <v>PEE VEE PRODUCTS</v>
      </c>
      <c r="S6011" s="143" t="str">
        <f>IFERROR(VLOOKUP(H6011,'CUSTOMER NAME'!A:B, 2, FALSE), "")</f>
        <v>Jawa International</v>
      </c>
    </row>
    <row r="6012" spans="1:19">
      <c r="A6012" s="119" t="s">
        <v>978</v>
      </c>
      <c r="B6012" s="120">
        <v>2000</v>
      </c>
      <c r="C6012" s="120" t="s">
        <v>4019</v>
      </c>
      <c r="D6012" s="120" t="s">
        <v>3897</v>
      </c>
      <c r="E6012" s="120">
        <v>2.79</v>
      </c>
      <c r="F6012" s="120" t="s">
        <v>9</v>
      </c>
      <c r="G6012" s="120" t="s">
        <v>4783</v>
      </c>
      <c r="H6012" s="121" t="s">
        <v>4409</v>
      </c>
      <c r="I6012" s="143" t="s">
        <v>4641</v>
      </c>
      <c r="J6012" s="184">
        <f>IF(F6012="USD", E6012, E6012 * IFERROR(VLOOKUP(F6012, EXCHANGE_RATE!A:B, 2, FALSE), "Currency not found"))</f>
        <v>2.79</v>
      </c>
      <c r="K6012" s="184">
        <f t="shared" si="533"/>
        <v>2.79</v>
      </c>
      <c r="L6012" s="184">
        <f>IF(C6012="MTS", B6012, B6012 * IFERROR(VLOOKUP(C6012, 'QTY_CONVERSIONS '!A:B, 2, FALSE), "Units not  found"))</f>
        <v>2</v>
      </c>
      <c r="M6012" s="185">
        <f t="shared" si="534"/>
        <v>5580</v>
      </c>
      <c r="N6012" s="143" t="str">
        <f>IFERROR(VLOOKUP(D6012, Product_Category!A:B, 2, FALSE), "Uncategorized")</f>
        <v>CROSCARMELLOSE SODIUM</v>
      </c>
      <c r="O6012" s="186">
        <f t="shared" si="532"/>
        <v>2790</v>
      </c>
      <c r="P6012" s="185">
        <f t="shared" si="535"/>
        <v>5580</v>
      </c>
      <c r="Q6012" s="143">
        <v>2024</v>
      </c>
      <c r="R6012" s="143" t="str">
        <f>IFERROR(VLOOKUP(G6012,'SOURCE COMPANY'!A:B, 2, FALSE), "")</f>
        <v>Virjo Pharma &amp; Chem</v>
      </c>
      <c r="S6012" s="143" t="str">
        <f>IFERROR(VLOOKUP(H6012,'CUSTOMER NAME'!A:B, 2, FALSE), "")</f>
        <v>MULTIBASE PHARMA</v>
      </c>
    </row>
    <row r="6013" spans="1:19">
      <c r="A6013" s="119" t="s">
        <v>978</v>
      </c>
      <c r="B6013" s="120">
        <v>3000</v>
      </c>
      <c r="C6013" s="120" t="s">
        <v>4019</v>
      </c>
      <c r="D6013" s="120" t="s">
        <v>266</v>
      </c>
      <c r="E6013" s="120">
        <v>1.71</v>
      </c>
      <c r="F6013" s="120" t="s">
        <v>9</v>
      </c>
      <c r="G6013" s="120" t="s">
        <v>4783</v>
      </c>
      <c r="H6013" s="121" t="s">
        <v>4409</v>
      </c>
      <c r="I6013" s="143" t="s">
        <v>4641</v>
      </c>
      <c r="J6013" s="184">
        <f>IF(F6013="USD", E6013, E6013 * IFERROR(VLOOKUP(F6013, EXCHANGE_RATE!A:B, 2, FALSE), "Currency not found"))</f>
        <v>1.71</v>
      </c>
      <c r="K6013" s="184">
        <f t="shared" si="533"/>
        <v>1.71</v>
      </c>
      <c r="L6013" s="184">
        <f>IF(C6013="MTS", B6013, B6013 * IFERROR(VLOOKUP(C6013, 'QTY_CONVERSIONS '!A:B, 2, FALSE), "Units not  found"))</f>
        <v>3</v>
      </c>
      <c r="M6013" s="185">
        <f t="shared" si="534"/>
        <v>5130</v>
      </c>
      <c r="N6013" s="143" t="str">
        <f>IFERROR(VLOOKUP(D6013, Product_Category!A:B, 2, FALSE), "Uncategorized")</f>
        <v>MCC</v>
      </c>
      <c r="O6013" s="186">
        <f t="shared" si="532"/>
        <v>1710</v>
      </c>
      <c r="P6013" s="185">
        <f t="shared" si="535"/>
        <v>5130</v>
      </c>
      <c r="Q6013" s="143">
        <v>2024</v>
      </c>
      <c r="R6013" s="143" t="str">
        <f>IFERROR(VLOOKUP(G6013,'SOURCE COMPANY'!A:B, 2, FALSE), "")</f>
        <v>Virjo Pharma &amp; Chem</v>
      </c>
      <c r="S6013" s="143" t="str">
        <f>IFERROR(VLOOKUP(H6013,'CUSTOMER NAME'!A:B, 2, FALSE), "")</f>
        <v>MULTIBASE PHARMA</v>
      </c>
    </row>
    <row r="6014" spans="1:19">
      <c r="A6014" s="119" t="s">
        <v>978</v>
      </c>
      <c r="B6014" s="120">
        <v>1000</v>
      </c>
      <c r="C6014" s="120" t="s">
        <v>4019</v>
      </c>
      <c r="D6014" s="120" t="s">
        <v>266</v>
      </c>
      <c r="E6014" s="120">
        <v>1.75</v>
      </c>
      <c r="F6014" s="120" t="s">
        <v>9</v>
      </c>
      <c r="G6014" s="120" t="s">
        <v>4783</v>
      </c>
      <c r="H6014" s="121" t="s">
        <v>4409</v>
      </c>
      <c r="I6014" s="143" t="s">
        <v>4641</v>
      </c>
      <c r="J6014" s="184">
        <f>IF(F6014="USD", E6014, E6014 * IFERROR(VLOOKUP(F6014, EXCHANGE_RATE!A:B, 2, FALSE), "Currency not found"))</f>
        <v>1.75</v>
      </c>
      <c r="K6014" s="184">
        <f t="shared" si="533"/>
        <v>1.75</v>
      </c>
      <c r="L6014" s="184">
        <f>IF(C6014="MTS", B6014, B6014 * IFERROR(VLOOKUP(C6014, 'QTY_CONVERSIONS '!A:B, 2, FALSE), "Units not  found"))</f>
        <v>1</v>
      </c>
      <c r="M6014" s="185">
        <f t="shared" si="534"/>
        <v>1750</v>
      </c>
      <c r="N6014" s="143" t="str">
        <f>IFERROR(VLOOKUP(D6014, Product_Category!A:B, 2, FALSE), "Uncategorized")</f>
        <v>MCC</v>
      </c>
      <c r="O6014" s="186">
        <f t="shared" si="532"/>
        <v>1750</v>
      </c>
      <c r="P6014" s="185">
        <f t="shared" si="535"/>
        <v>1750</v>
      </c>
      <c r="Q6014" s="143">
        <v>2024</v>
      </c>
      <c r="R6014" s="143" t="str">
        <f>IFERROR(VLOOKUP(G6014,'SOURCE COMPANY'!A:B, 2, FALSE), "")</f>
        <v>Virjo Pharma &amp; Chem</v>
      </c>
      <c r="S6014" s="143" t="str">
        <f>IFERROR(VLOOKUP(H6014,'CUSTOMER NAME'!A:B, 2, FALSE), "")</f>
        <v>MULTIBASE PHARMA</v>
      </c>
    </row>
    <row r="6015" spans="1:19">
      <c r="A6015" s="119" t="s">
        <v>978</v>
      </c>
      <c r="B6015" s="120">
        <v>99.8</v>
      </c>
      <c r="C6015" s="120" t="s">
        <v>4019</v>
      </c>
      <c r="D6015" s="120" t="s">
        <v>3897</v>
      </c>
      <c r="E6015" s="120">
        <v>3.29</v>
      </c>
      <c r="F6015" s="120" t="s">
        <v>9</v>
      </c>
      <c r="G6015" s="120" t="s">
        <v>4784</v>
      </c>
      <c r="H6015" s="121" t="s">
        <v>4785</v>
      </c>
      <c r="I6015" s="143" t="s">
        <v>4641</v>
      </c>
      <c r="J6015" s="184">
        <f>IF(F6015="USD", E6015, E6015 * IFERROR(VLOOKUP(F6015, EXCHANGE_RATE!A:B, 2, FALSE), "Currency not found"))</f>
        <v>3.29</v>
      </c>
      <c r="K6015" s="184">
        <f t="shared" si="533"/>
        <v>3.29</v>
      </c>
      <c r="L6015" s="184">
        <f>IF(C6015="MTS", B6015, B6015 * IFERROR(VLOOKUP(C6015, 'QTY_CONVERSIONS '!A:B, 2, FALSE), "Units not  found"))</f>
        <v>9.98E-2</v>
      </c>
      <c r="M6015" s="185">
        <f t="shared" si="534"/>
        <v>328.34199999999998</v>
      </c>
      <c r="N6015" s="143" t="str">
        <f>IFERROR(VLOOKUP(D6015, Product_Category!A:B, 2, FALSE), "Uncategorized")</f>
        <v>CROSCARMELLOSE SODIUM</v>
      </c>
      <c r="O6015" s="186">
        <f t="shared" si="532"/>
        <v>3290</v>
      </c>
      <c r="P6015" s="185">
        <f t="shared" si="535"/>
        <v>328.34199999999998</v>
      </c>
      <c r="Q6015" s="143">
        <v>2024</v>
      </c>
      <c r="R6015" s="143" t="str">
        <f>IFERROR(VLOOKUP(G6015,'SOURCE COMPANY'!A:B, 2, FALSE), "")</f>
        <v>SHALINA LABS</v>
      </c>
      <c r="S6015" s="143" t="str">
        <f>IFERROR(VLOOKUP(H6015,'CUSTOMER NAME'!A:B, 2, FALSE), "")</f>
        <v>SHALINA HEALTHCARE</v>
      </c>
    </row>
    <row r="6016" spans="1:19">
      <c r="A6016" s="119" t="s">
        <v>978</v>
      </c>
      <c r="B6016" s="120">
        <v>999.82</v>
      </c>
      <c r="C6016" s="120" t="s">
        <v>4019</v>
      </c>
      <c r="D6016" s="120" t="s">
        <v>266</v>
      </c>
      <c r="E6016" s="120">
        <v>1.88</v>
      </c>
      <c r="F6016" s="120" t="s">
        <v>9</v>
      </c>
      <c r="G6016" s="120" t="s">
        <v>4784</v>
      </c>
      <c r="H6016" s="121" t="s">
        <v>4785</v>
      </c>
      <c r="I6016" s="143" t="s">
        <v>4641</v>
      </c>
      <c r="J6016" s="184">
        <f>IF(F6016="USD", E6016, E6016 * IFERROR(VLOOKUP(F6016, EXCHANGE_RATE!A:B, 2, FALSE), "Currency not found"))</f>
        <v>1.88</v>
      </c>
      <c r="K6016" s="184">
        <f t="shared" si="533"/>
        <v>1.88</v>
      </c>
      <c r="L6016" s="184">
        <f>IF(C6016="MTS", B6016, B6016 * IFERROR(VLOOKUP(C6016, 'QTY_CONVERSIONS '!A:B, 2, FALSE), "Units not  found"))</f>
        <v>0.99982000000000004</v>
      </c>
      <c r="M6016" s="185">
        <f t="shared" si="534"/>
        <v>1879.6615999999999</v>
      </c>
      <c r="N6016" s="143" t="str">
        <f>IFERROR(VLOOKUP(D6016, Product_Category!A:B, 2, FALSE), "Uncategorized")</f>
        <v>MCC</v>
      </c>
      <c r="O6016" s="186">
        <f t="shared" si="532"/>
        <v>1880</v>
      </c>
      <c r="P6016" s="185">
        <f t="shared" si="535"/>
        <v>1879.6616000000001</v>
      </c>
      <c r="Q6016" s="143">
        <v>2024</v>
      </c>
      <c r="R6016" s="143" t="str">
        <f>IFERROR(VLOOKUP(G6016,'SOURCE COMPANY'!A:B, 2, FALSE), "")</f>
        <v>SHALINA LABS</v>
      </c>
      <c r="S6016" s="143" t="str">
        <f>IFERROR(VLOOKUP(H6016,'CUSTOMER NAME'!A:B, 2, FALSE), "")</f>
        <v>SHALINA HEALTHCARE</v>
      </c>
    </row>
    <row r="6017" spans="1:19">
      <c r="A6017" s="119" t="s">
        <v>978</v>
      </c>
      <c r="B6017" s="120">
        <v>999.82</v>
      </c>
      <c r="C6017" s="120" t="s">
        <v>4019</v>
      </c>
      <c r="D6017" s="120" t="s">
        <v>266</v>
      </c>
      <c r="E6017" s="120">
        <v>1.92</v>
      </c>
      <c r="F6017" s="120" t="s">
        <v>9</v>
      </c>
      <c r="G6017" s="120" t="s">
        <v>4784</v>
      </c>
      <c r="H6017" s="121" t="s">
        <v>4785</v>
      </c>
      <c r="I6017" s="143" t="s">
        <v>4641</v>
      </c>
      <c r="J6017" s="184">
        <f>IF(F6017="USD", E6017, E6017 * IFERROR(VLOOKUP(F6017, EXCHANGE_RATE!A:B, 2, FALSE), "Currency not found"))</f>
        <v>1.92</v>
      </c>
      <c r="K6017" s="184">
        <f t="shared" si="533"/>
        <v>1.92</v>
      </c>
      <c r="L6017" s="184">
        <f>IF(C6017="MTS", B6017, B6017 * IFERROR(VLOOKUP(C6017, 'QTY_CONVERSIONS '!A:B, 2, FALSE), "Units not  found"))</f>
        <v>0.99982000000000004</v>
      </c>
      <c r="M6017" s="185">
        <f t="shared" si="534"/>
        <v>1919.6544000000001</v>
      </c>
      <c r="N6017" s="143" t="str">
        <f>IFERROR(VLOOKUP(D6017, Product_Category!A:B, 2, FALSE), "Uncategorized")</f>
        <v>MCC</v>
      </c>
      <c r="O6017" s="186">
        <f t="shared" si="532"/>
        <v>1920</v>
      </c>
      <c r="P6017" s="185">
        <f t="shared" si="535"/>
        <v>1919.6544000000001</v>
      </c>
      <c r="Q6017" s="143">
        <v>2024</v>
      </c>
      <c r="R6017" s="143" t="str">
        <f>IFERROR(VLOOKUP(G6017,'SOURCE COMPANY'!A:B, 2, FALSE), "")</f>
        <v>SHALINA LABS</v>
      </c>
      <c r="S6017" s="143" t="str">
        <f>IFERROR(VLOOKUP(H6017,'CUSTOMER NAME'!A:B, 2, FALSE), "")</f>
        <v>SHALINA HEALTHCARE</v>
      </c>
    </row>
    <row r="6018" spans="1:19">
      <c r="A6018" s="119" t="s">
        <v>978</v>
      </c>
      <c r="B6018" s="120">
        <v>1900</v>
      </c>
      <c r="C6018" s="120" t="s">
        <v>4019</v>
      </c>
      <c r="D6018" s="120" t="s">
        <v>3897</v>
      </c>
      <c r="E6018" s="120">
        <v>2.1</v>
      </c>
      <c r="F6018" s="120" t="s">
        <v>9</v>
      </c>
      <c r="G6018" s="120" t="s">
        <v>4725</v>
      </c>
      <c r="H6018" s="121" t="s">
        <v>4277</v>
      </c>
      <c r="I6018" s="143" t="s">
        <v>4641</v>
      </c>
      <c r="J6018" s="184">
        <f>IF(F6018="USD", E6018, E6018 * IFERROR(VLOOKUP(F6018, EXCHANGE_RATE!A:B, 2, FALSE), "Currency not found"))</f>
        <v>2.1</v>
      </c>
      <c r="K6018" s="184">
        <f t="shared" si="533"/>
        <v>2.1</v>
      </c>
      <c r="L6018" s="184">
        <f>IF(C6018="MTS", B6018, B6018 * IFERROR(VLOOKUP(C6018, 'QTY_CONVERSIONS '!A:B, 2, FALSE), "Units not  found"))</f>
        <v>1.9000000000000001</v>
      </c>
      <c r="M6018" s="185">
        <f t="shared" si="534"/>
        <v>3990</v>
      </c>
      <c r="N6018" s="143" t="str">
        <f>IFERROR(VLOOKUP(D6018, Product_Category!A:B, 2, FALSE), "Uncategorized")</f>
        <v>CROSCARMELLOSE SODIUM</v>
      </c>
      <c r="O6018" s="186">
        <f t="shared" si="532"/>
        <v>2100</v>
      </c>
      <c r="P6018" s="185">
        <f t="shared" si="535"/>
        <v>3990.0000000000005</v>
      </c>
      <c r="Q6018" s="143">
        <v>2024</v>
      </c>
      <c r="R6018" s="143" t="str">
        <f>IFERROR(VLOOKUP(G6018,'SOURCE COMPANY'!A:B, 2, FALSE), "")</f>
        <v>Shubham Pharmachem</v>
      </c>
      <c r="S6018" s="143" t="str">
        <f>IFERROR(VLOOKUP(H6018,'CUSTOMER NAME'!A:B, 2, FALSE), "")</f>
        <v>TO THE ORDER OF</v>
      </c>
    </row>
    <row r="6019" spans="1:19">
      <c r="A6019" s="119" t="s">
        <v>978</v>
      </c>
      <c r="B6019" s="120">
        <v>350</v>
      </c>
      <c r="C6019" s="120" t="s">
        <v>4019</v>
      </c>
      <c r="D6019" s="120" t="s">
        <v>3897</v>
      </c>
      <c r="E6019" s="120">
        <v>2.11</v>
      </c>
      <c r="F6019" s="120" t="s">
        <v>9</v>
      </c>
      <c r="G6019" s="120" t="s">
        <v>4725</v>
      </c>
      <c r="H6019" s="121" t="s">
        <v>4277</v>
      </c>
      <c r="I6019" s="143" t="s">
        <v>4641</v>
      </c>
      <c r="J6019" s="184">
        <f>IF(F6019="USD", E6019, E6019 * IFERROR(VLOOKUP(F6019, EXCHANGE_RATE!A:B, 2, FALSE), "Currency not found"))</f>
        <v>2.11</v>
      </c>
      <c r="K6019" s="184">
        <f t="shared" si="533"/>
        <v>2.11</v>
      </c>
      <c r="L6019" s="184">
        <f>IF(C6019="MTS", B6019, B6019 * IFERROR(VLOOKUP(C6019, 'QTY_CONVERSIONS '!A:B, 2, FALSE), "Units not  found"))</f>
        <v>0.35000000000000003</v>
      </c>
      <c r="M6019" s="185">
        <f t="shared" si="534"/>
        <v>738.5</v>
      </c>
      <c r="N6019" s="143" t="str">
        <f>IFERROR(VLOOKUP(D6019, Product_Category!A:B, 2, FALSE), "Uncategorized")</f>
        <v>CROSCARMELLOSE SODIUM</v>
      </c>
      <c r="O6019" s="186">
        <f t="shared" ref="O6019:O6082" si="536">K6019*1000</f>
        <v>2110</v>
      </c>
      <c r="P6019" s="185">
        <f t="shared" si="535"/>
        <v>738.50000000000011</v>
      </c>
      <c r="Q6019" s="143">
        <v>2024</v>
      </c>
      <c r="R6019" s="143" t="str">
        <f>IFERROR(VLOOKUP(G6019,'SOURCE COMPANY'!A:B, 2, FALSE), "")</f>
        <v>Shubham Pharmachem</v>
      </c>
      <c r="S6019" s="143" t="str">
        <f>IFERROR(VLOOKUP(H6019,'CUSTOMER NAME'!A:B, 2, FALSE), "")</f>
        <v>TO THE ORDER OF</v>
      </c>
    </row>
    <row r="6020" spans="1:19">
      <c r="A6020" s="119" t="s">
        <v>978</v>
      </c>
      <c r="B6020" s="120">
        <v>1925</v>
      </c>
      <c r="C6020" s="120" t="s">
        <v>4019</v>
      </c>
      <c r="D6020" s="120" t="s">
        <v>266</v>
      </c>
      <c r="E6020" s="120">
        <v>1.2</v>
      </c>
      <c r="F6020" s="120" t="s">
        <v>9</v>
      </c>
      <c r="G6020" s="120" t="s">
        <v>4725</v>
      </c>
      <c r="H6020" s="121" t="s">
        <v>4277</v>
      </c>
      <c r="I6020" s="143" t="s">
        <v>4641</v>
      </c>
      <c r="J6020" s="184">
        <f>IF(F6020="USD", E6020, E6020 * IFERROR(VLOOKUP(F6020, EXCHANGE_RATE!A:B, 2, FALSE), "Currency not found"))</f>
        <v>1.2</v>
      </c>
      <c r="K6020" s="184">
        <f t="shared" si="533"/>
        <v>1.2</v>
      </c>
      <c r="L6020" s="184">
        <f>IF(C6020="MTS", B6020, B6020 * IFERROR(VLOOKUP(C6020, 'QTY_CONVERSIONS '!A:B, 2, FALSE), "Units not  found"))</f>
        <v>1.925</v>
      </c>
      <c r="M6020" s="185">
        <f t="shared" si="534"/>
        <v>2310</v>
      </c>
      <c r="N6020" s="143" t="str">
        <f>IFERROR(VLOOKUP(D6020, Product_Category!A:B, 2, FALSE), "Uncategorized")</f>
        <v>MCC</v>
      </c>
      <c r="O6020" s="186">
        <f t="shared" si="536"/>
        <v>1200</v>
      </c>
      <c r="P6020" s="185">
        <f t="shared" si="535"/>
        <v>2310</v>
      </c>
      <c r="Q6020" s="143">
        <v>2024</v>
      </c>
      <c r="R6020" s="143" t="str">
        <f>IFERROR(VLOOKUP(G6020,'SOURCE COMPANY'!A:B, 2, FALSE), "")</f>
        <v>Shubham Pharmachem</v>
      </c>
      <c r="S6020" s="143" t="str">
        <f>IFERROR(VLOOKUP(H6020,'CUSTOMER NAME'!A:B, 2, FALSE), "")</f>
        <v>TO THE ORDER OF</v>
      </c>
    </row>
    <row r="6021" spans="1:19">
      <c r="A6021" s="119" t="s">
        <v>978</v>
      </c>
      <c r="B6021" s="120">
        <v>5000</v>
      </c>
      <c r="C6021" s="120" t="s">
        <v>4019</v>
      </c>
      <c r="D6021" s="120" t="s">
        <v>266</v>
      </c>
      <c r="E6021" s="120">
        <v>1.22</v>
      </c>
      <c r="F6021" s="120" t="s">
        <v>9</v>
      </c>
      <c r="G6021" s="120" t="s">
        <v>4725</v>
      </c>
      <c r="H6021" s="121" t="s">
        <v>4277</v>
      </c>
      <c r="I6021" s="143" t="s">
        <v>4641</v>
      </c>
      <c r="J6021" s="184">
        <f>IF(F6021="USD", E6021, E6021 * IFERROR(VLOOKUP(F6021, EXCHANGE_RATE!A:B, 2, FALSE), "Currency not found"))</f>
        <v>1.22</v>
      </c>
      <c r="K6021" s="184">
        <f t="shared" si="533"/>
        <v>1.22</v>
      </c>
      <c r="L6021" s="184">
        <f>IF(C6021="MTS", B6021, B6021 * IFERROR(VLOOKUP(C6021, 'QTY_CONVERSIONS '!A:B, 2, FALSE), "Units not  found"))</f>
        <v>5</v>
      </c>
      <c r="M6021" s="185">
        <f t="shared" si="534"/>
        <v>6100</v>
      </c>
      <c r="N6021" s="143" t="str">
        <f>IFERROR(VLOOKUP(D6021, Product_Category!A:B, 2, FALSE), "Uncategorized")</f>
        <v>MCC</v>
      </c>
      <c r="O6021" s="186">
        <f t="shared" si="536"/>
        <v>1220</v>
      </c>
      <c r="P6021" s="185">
        <f t="shared" si="535"/>
        <v>6100</v>
      </c>
      <c r="Q6021" s="143">
        <v>2024</v>
      </c>
      <c r="R6021" s="143" t="str">
        <f>IFERROR(VLOOKUP(G6021,'SOURCE COMPANY'!A:B, 2, FALSE), "")</f>
        <v>Shubham Pharmachem</v>
      </c>
      <c r="S6021" s="143" t="str">
        <f>IFERROR(VLOOKUP(H6021,'CUSTOMER NAME'!A:B, 2, FALSE), "")</f>
        <v>TO THE ORDER OF</v>
      </c>
    </row>
    <row r="6022" spans="1:19">
      <c r="A6022" s="119" t="s">
        <v>978</v>
      </c>
      <c r="B6022" s="120">
        <v>5075</v>
      </c>
      <c r="C6022" s="120" t="s">
        <v>4019</v>
      </c>
      <c r="D6022" s="120" t="s">
        <v>266</v>
      </c>
      <c r="E6022" s="120">
        <v>1.21</v>
      </c>
      <c r="F6022" s="120" t="s">
        <v>9</v>
      </c>
      <c r="G6022" s="120" t="s">
        <v>4725</v>
      </c>
      <c r="H6022" s="121" t="s">
        <v>4277</v>
      </c>
      <c r="I6022" s="143" t="s">
        <v>4641</v>
      </c>
      <c r="J6022" s="184">
        <f>IF(F6022="USD", E6022, E6022 * IFERROR(VLOOKUP(F6022, EXCHANGE_RATE!A:B, 2, FALSE), "Currency not found"))</f>
        <v>1.21</v>
      </c>
      <c r="K6022" s="184">
        <f t="shared" si="533"/>
        <v>1.21</v>
      </c>
      <c r="L6022" s="184">
        <f>IF(C6022="MTS", B6022, B6022 * IFERROR(VLOOKUP(C6022, 'QTY_CONVERSIONS '!A:B, 2, FALSE), "Units not  found"))</f>
        <v>5.0750000000000002</v>
      </c>
      <c r="M6022" s="185">
        <f t="shared" si="534"/>
        <v>6140.75</v>
      </c>
      <c r="N6022" s="143" t="str">
        <f>IFERROR(VLOOKUP(D6022, Product_Category!A:B, 2, FALSE), "Uncategorized")</f>
        <v>MCC</v>
      </c>
      <c r="O6022" s="186">
        <f t="shared" si="536"/>
        <v>1210</v>
      </c>
      <c r="P6022" s="185">
        <f t="shared" si="535"/>
        <v>6140.75</v>
      </c>
      <c r="Q6022" s="143">
        <v>2024</v>
      </c>
      <c r="R6022" s="143" t="str">
        <f>IFERROR(VLOOKUP(G6022,'SOURCE COMPANY'!A:B, 2, FALSE), "")</f>
        <v>Shubham Pharmachem</v>
      </c>
      <c r="S6022" s="143" t="str">
        <f>IFERROR(VLOOKUP(H6022,'CUSTOMER NAME'!A:B, 2, FALSE), "")</f>
        <v>TO THE ORDER OF</v>
      </c>
    </row>
    <row r="6023" spans="1:19">
      <c r="A6023" s="119" t="s">
        <v>978</v>
      </c>
      <c r="B6023" s="120">
        <v>9500</v>
      </c>
      <c r="C6023" s="120" t="s">
        <v>4019</v>
      </c>
      <c r="D6023" s="120" t="s">
        <v>1606</v>
      </c>
      <c r="E6023" s="120">
        <v>2.16</v>
      </c>
      <c r="F6023" s="120" t="s">
        <v>9</v>
      </c>
      <c r="G6023" s="120" t="s">
        <v>4725</v>
      </c>
      <c r="H6023" s="121" t="s">
        <v>4277</v>
      </c>
      <c r="I6023" s="143" t="s">
        <v>4641</v>
      </c>
      <c r="J6023" s="184">
        <f>IF(F6023="USD", E6023, E6023 * IFERROR(VLOOKUP(F6023, EXCHANGE_RATE!A:B, 2, FALSE), "Currency not found"))</f>
        <v>2.16</v>
      </c>
      <c r="K6023" s="184">
        <f t="shared" si="533"/>
        <v>2.16</v>
      </c>
      <c r="L6023" s="184">
        <f>IF(C6023="MTS", B6023, B6023 * IFERROR(VLOOKUP(C6023, 'QTY_CONVERSIONS '!A:B, 2, FALSE), "Units not  found"))</f>
        <v>9.5</v>
      </c>
      <c r="M6023" s="185">
        <f t="shared" si="534"/>
        <v>20520</v>
      </c>
      <c r="N6023" s="143" t="str">
        <f>IFERROR(VLOOKUP(D6023, Product_Category!A:B, 2, FALSE), "Uncategorized")</f>
        <v>MCC</v>
      </c>
      <c r="O6023" s="186">
        <f t="shared" si="536"/>
        <v>2160</v>
      </c>
      <c r="P6023" s="185">
        <f t="shared" si="535"/>
        <v>20520</v>
      </c>
      <c r="Q6023" s="143">
        <v>2024</v>
      </c>
      <c r="R6023" s="143" t="str">
        <f>IFERROR(VLOOKUP(G6023,'SOURCE COMPANY'!A:B, 2, FALSE), "")</f>
        <v>Shubham Pharmachem</v>
      </c>
      <c r="S6023" s="143" t="str">
        <f>IFERROR(VLOOKUP(H6023,'CUSTOMER NAME'!A:B, 2, FALSE), "")</f>
        <v>TO THE ORDER OF</v>
      </c>
    </row>
    <row r="6024" spans="1:19">
      <c r="A6024" s="125" t="s">
        <v>1317</v>
      </c>
      <c r="B6024" s="126">
        <v>100</v>
      </c>
      <c r="C6024" s="126" t="s">
        <v>4019</v>
      </c>
      <c r="D6024" s="126" t="s">
        <v>173</v>
      </c>
      <c r="E6024" s="126">
        <v>4.25</v>
      </c>
      <c r="F6024" s="126" t="s">
        <v>9</v>
      </c>
      <c r="G6024" s="126" t="s">
        <v>4786</v>
      </c>
      <c r="H6024" s="127" t="s">
        <v>4787</v>
      </c>
      <c r="I6024" s="143" t="s">
        <v>4641</v>
      </c>
      <c r="J6024" s="184">
        <f>IF(F6024="USD", E6024, E6024 * IFERROR(VLOOKUP(F6024, EXCHANGE_RATE!A:B, 2, FALSE), "Currency not found"))</f>
        <v>4.25</v>
      </c>
      <c r="K6024" s="184">
        <f t="shared" si="533"/>
        <v>4.25</v>
      </c>
      <c r="L6024" s="184">
        <f>IF(C6024="MTS", B6024, B6024 * IFERROR(VLOOKUP(C6024, 'QTY_CONVERSIONS '!A:B, 2, FALSE), "Units not  found"))</f>
        <v>0.1</v>
      </c>
      <c r="M6024" s="185">
        <f t="shared" si="534"/>
        <v>425</v>
      </c>
      <c r="N6024" s="143" t="str">
        <f>IFERROR(VLOOKUP(D6024, Product_Category!A:B, 2, FALSE), "Uncategorized")</f>
        <v>SSG</v>
      </c>
      <c r="O6024" s="186">
        <f t="shared" si="536"/>
        <v>4250</v>
      </c>
      <c r="P6024" s="185">
        <f t="shared" si="535"/>
        <v>425</v>
      </c>
      <c r="Q6024" s="143">
        <v>2024</v>
      </c>
      <c r="R6024" s="143" t="str">
        <f>IFERROR(VLOOKUP(G6024,'SOURCE COMPANY'!A:B, 2, FALSE), "")</f>
        <v>Afiq Pharma</v>
      </c>
      <c r="S6024" s="143" t="str">
        <f>IFERROR(VLOOKUP(H6024,'CUSTOMER NAME'!A:B, 2, FALSE), "")</f>
        <v>AL Wajer Pharma</v>
      </c>
    </row>
    <row r="6025" spans="1:19">
      <c r="A6025" s="119" t="s">
        <v>1317</v>
      </c>
      <c r="B6025" s="120">
        <v>300</v>
      </c>
      <c r="C6025" s="120" t="s">
        <v>4019</v>
      </c>
      <c r="D6025" s="120" t="s">
        <v>4673</v>
      </c>
      <c r="E6025" s="120">
        <v>5.3</v>
      </c>
      <c r="F6025" s="120" t="s">
        <v>9</v>
      </c>
      <c r="G6025" s="120" t="s">
        <v>4786</v>
      </c>
      <c r="H6025" s="121" t="s">
        <v>4787</v>
      </c>
      <c r="I6025" s="143" t="s">
        <v>4641</v>
      </c>
      <c r="J6025" s="184">
        <f>IF(F6025="USD", E6025, E6025 * IFERROR(VLOOKUP(F6025, EXCHANGE_RATE!A:B, 2, FALSE), "Currency not found"))</f>
        <v>5.3</v>
      </c>
      <c r="K6025" s="184">
        <f t="shared" si="533"/>
        <v>5.3</v>
      </c>
      <c r="L6025" s="184">
        <f>IF(C6025="MTS", B6025, B6025 * IFERROR(VLOOKUP(C6025, 'QTY_CONVERSIONS '!A:B, 2, FALSE), "Units not  found"))</f>
        <v>0.3</v>
      </c>
      <c r="M6025" s="185">
        <f t="shared" si="534"/>
        <v>1590</v>
      </c>
      <c r="N6025" s="143" t="str">
        <f>IFERROR(VLOOKUP(D6025, Product_Category!A:B, 2, FALSE), "Uncategorized")</f>
        <v>MCC</v>
      </c>
      <c r="O6025" s="186">
        <f t="shared" si="536"/>
        <v>5300</v>
      </c>
      <c r="P6025" s="185">
        <f t="shared" si="535"/>
        <v>1590</v>
      </c>
      <c r="Q6025" s="143">
        <v>2024</v>
      </c>
      <c r="R6025" s="143" t="str">
        <f>IFERROR(VLOOKUP(G6025,'SOURCE COMPANY'!A:B, 2, FALSE), "")</f>
        <v>Afiq Pharma</v>
      </c>
      <c r="S6025" s="143" t="str">
        <f>IFERROR(VLOOKUP(H6025,'CUSTOMER NAME'!A:B, 2, FALSE), "")</f>
        <v>AL Wajer Pharma</v>
      </c>
    </row>
    <row r="6026" spans="1:19">
      <c r="A6026" s="119" t="s">
        <v>1317</v>
      </c>
      <c r="B6026" s="120">
        <v>100</v>
      </c>
      <c r="C6026" s="120" t="s">
        <v>4019</v>
      </c>
      <c r="D6026" s="120" t="s">
        <v>266</v>
      </c>
      <c r="E6026" s="120">
        <v>5.5</v>
      </c>
      <c r="F6026" s="120" t="s">
        <v>9</v>
      </c>
      <c r="G6026" s="120" t="s">
        <v>4786</v>
      </c>
      <c r="H6026" s="121" t="s">
        <v>4787</v>
      </c>
      <c r="I6026" s="143" t="s">
        <v>4641</v>
      </c>
      <c r="J6026" s="184">
        <f>IF(F6026="USD", E6026, E6026 * IFERROR(VLOOKUP(F6026, EXCHANGE_RATE!A:B, 2, FALSE), "Currency not found"))</f>
        <v>5.5</v>
      </c>
      <c r="K6026" s="184">
        <f t="shared" si="533"/>
        <v>5.5</v>
      </c>
      <c r="L6026" s="184">
        <f>IF(C6026="MTS", B6026, B6026 * IFERROR(VLOOKUP(C6026, 'QTY_CONVERSIONS '!A:B, 2, FALSE), "Units not  found"))</f>
        <v>0.1</v>
      </c>
      <c r="M6026" s="185">
        <f t="shared" si="534"/>
        <v>550</v>
      </c>
      <c r="N6026" s="143" t="str">
        <f>IFERROR(VLOOKUP(D6026, Product_Category!A:B, 2, FALSE), "Uncategorized")</f>
        <v>MCC</v>
      </c>
      <c r="O6026" s="186">
        <f t="shared" si="536"/>
        <v>5500</v>
      </c>
      <c r="P6026" s="185">
        <f t="shared" si="535"/>
        <v>550</v>
      </c>
      <c r="Q6026" s="143">
        <v>2024</v>
      </c>
      <c r="R6026" s="143" t="str">
        <f>IFERROR(VLOOKUP(G6026,'SOURCE COMPANY'!A:B, 2, FALSE), "")</f>
        <v>Afiq Pharma</v>
      </c>
      <c r="S6026" s="143" t="str">
        <f>IFERROR(VLOOKUP(H6026,'CUSTOMER NAME'!A:B, 2, FALSE), "")</f>
        <v>AL Wajer Pharma</v>
      </c>
    </row>
    <row r="6027" spans="1:19">
      <c r="A6027" s="119" t="s">
        <v>1317</v>
      </c>
      <c r="B6027" s="120">
        <v>4500</v>
      </c>
      <c r="C6027" s="120" t="s">
        <v>4019</v>
      </c>
      <c r="D6027" s="120" t="s">
        <v>4674</v>
      </c>
      <c r="E6027" s="120">
        <v>5.2</v>
      </c>
      <c r="F6027" s="120" t="s">
        <v>9</v>
      </c>
      <c r="G6027" s="120" t="s">
        <v>4445</v>
      </c>
      <c r="H6027" s="121" t="s">
        <v>4277</v>
      </c>
      <c r="I6027" s="143" t="s">
        <v>4641</v>
      </c>
      <c r="J6027" s="184">
        <f>IF(F6027="USD", E6027, E6027 * IFERROR(VLOOKUP(F6027, EXCHANGE_RATE!A:B, 2, FALSE), "Currency not found"))</f>
        <v>5.2</v>
      </c>
      <c r="K6027" s="184">
        <f t="shared" si="533"/>
        <v>5.2</v>
      </c>
      <c r="L6027" s="184">
        <f>IF(C6027="MTS", B6027, B6027 * IFERROR(VLOOKUP(C6027, 'QTY_CONVERSIONS '!A:B, 2, FALSE), "Units not  found"))</f>
        <v>4.5</v>
      </c>
      <c r="M6027" s="185">
        <f t="shared" si="534"/>
        <v>23400</v>
      </c>
      <c r="N6027" s="143" t="str">
        <f>IFERROR(VLOOKUP(D6027, Product_Category!A:B, 2, FALSE), "Uncategorized")</f>
        <v>MCC</v>
      </c>
      <c r="O6027" s="186">
        <f t="shared" si="536"/>
        <v>5200</v>
      </c>
      <c r="P6027" s="185">
        <f t="shared" si="535"/>
        <v>23400</v>
      </c>
      <c r="Q6027" s="143">
        <v>2024</v>
      </c>
      <c r="R6027" s="143" t="str">
        <f>IFERROR(VLOOKUP(G6027,'SOURCE COMPANY'!A:B, 2, FALSE), "")</f>
        <v>PADMASHREE ENTERPRISE</v>
      </c>
      <c r="S6027" s="143" t="str">
        <f>IFERROR(VLOOKUP(H6027,'CUSTOMER NAME'!A:B, 2, FALSE), "")</f>
        <v>TO THE ORDER OF</v>
      </c>
    </row>
    <row r="6028" spans="1:19">
      <c r="A6028" s="119" t="s">
        <v>1317</v>
      </c>
      <c r="B6028" s="120">
        <v>500</v>
      </c>
      <c r="C6028" s="120" t="s">
        <v>4019</v>
      </c>
      <c r="D6028" s="120" t="s">
        <v>4675</v>
      </c>
      <c r="E6028" s="120">
        <v>6.5</v>
      </c>
      <c r="F6028" s="120" t="s">
        <v>9</v>
      </c>
      <c r="G6028" s="120" t="s">
        <v>4445</v>
      </c>
      <c r="H6028" s="121" t="s">
        <v>4277</v>
      </c>
      <c r="I6028" s="143" t="s">
        <v>4641</v>
      </c>
      <c r="J6028" s="184">
        <f>IF(F6028="USD", E6028, E6028 * IFERROR(VLOOKUP(F6028, EXCHANGE_RATE!A:B, 2, FALSE), "Currency not found"))</f>
        <v>6.5</v>
      </c>
      <c r="K6028" s="184">
        <f t="shared" si="533"/>
        <v>6.5</v>
      </c>
      <c r="L6028" s="184">
        <f>IF(C6028="MTS", B6028, B6028 * IFERROR(VLOOKUP(C6028, 'QTY_CONVERSIONS '!A:B, 2, FALSE), "Units not  found"))</f>
        <v>0.5</v>
      </c>
      <c r="M6028" s="185">
        <f t="shared" si="534"/>
        <v>3250</v>
      </c>
      <c r="N6028" s="143" t="str">
        <f>IFERROR(VLOOKUP(D6028, Product_Category!A:B, 2, FALSE), "Uncategorized")</f>
        <v>MCC</v>
      </c>
      <c r="O6028" s="186">
        <f t="shared" si="536"/>
        <v>6500</v>
      </c>
      <c r="P6028" s="185">
        <f t="shared" si="535"/>
        <v>3250</v>
      </c>
      <c r="Q6028" s="143">
        <v>2024</v>
      </c>
      <c r="R6028" s="143" t="str">
        <f>IFERROR(VLOOKUP(G6028,'SOURCE COMPANY'!A:B, 2, FALSE), "")</f>
        <v>PADMASHREE ENTERPRISE</v>
      </c>
      <c r="S6028" s="143" t="str">
        <f>IFERROR(VLOOKUP(H6028,'CUSTOMER NAME'!A:B, 2, FALSE), "")</f>
        <v>TO THE ORDER OF</v>
      </c>
    </row>
    <row r="6029" spans="1:19">
      <c r="A6029" s="119" t="s">
        <v>1317</v>
      </c>
      <c r="B6029" s="120">
        <v>250</v>
      </c>
      <c r="C6029" s="120" t="s">
        <v>4019</v>
      </c>
      <c r="D6029" s="120" t="s">
        <v>4676</v>
      </c>
      <c r="E6029" s="120">
        <v>6</v>
      </c>
      <c r="F6029" s="120" t="s">
        <v>9</v>
      </c>
      <c r="G6029" s="120" t="s">
        <v>4445</v>
      </c>
      <c r="H6029" s="121" t="s">
        <v>4277</v>
      </c>
      <c r="I6029" s="143" t="s">
        <v>4641</v>
      </c>
      <c r="J6029" s="184">
        <f>IF(F6029="USD", E6029, E6029 * IFERROR(VLOOKUP(F6029, EXCHANGE_RATE!A:B, 2, FALSE), "Currency not found"))</f>
        <v>6</v>
      </c>
      <c r="K6029" s="184">
        <f t="shared" si="533"/>
        <v>6</v>
      </c>
      <c r="L6029" s="184">
        <f>IF(C6029="MTS", B6029, B6029 * IFERROR(VLOOKUP(C6029, 'QTY_CONVERSIONS '!A:B, 2, FALSE), "Units not  found"))</f>
        <v>0.25</v>
      </c>
      <c r="M6029" s="185">
        <f t="shared" si="534"/>
        <v>1500</v>
      </c>
      <c r="N6029" s="143" t="str">
        <f>IFERROR(VLOOKUP(D6029, Product_Category!A:B, 2, FALSE), "Uncategorized")</f>
        <v>MCC</v>
      </c>
      <c r="O6029" s="186">
        <f t="shared" si="536"/>
        <v>6000</v>
      </c>
      <c r="P6029" s="185">
        <f t="shared" si="535"/>
        <v>1500</v>
      </c>
      <c r="Q6029" s="143">
        <v>2024</v>
      </c>
      <c r="R6029" s="143" t="str">
        <f>IFERROR(VLOOKUP(G6029,'SOURCE COMPANY'!A:B, 2, FALSE), "")</f>
        <v>PADMASHREE ENTERPRISE</v>
      </c>
      <c r="S6029" s="143" t="str">
        <f>IFERROR(VLOOKUP(H6029,'CUSTOMER NAME'!A:B, 2, FALSE), "")</f>
        <v>TO THE ORDER OF</v>
      </c>
    </row>
    <row r="6030" spans="1:19">
      <c r="A6030" s="125" t="s">
        <v>988</v>
      </c>
      <c r="B6030" s="126">
        <v>500</v>
      </c>
      <c r="C6030" s="126" t="s">
        <v>4019</v>
      </c>
      <c r="D6030" s="126" t="s">
        <v>3897</v>
      </c>
      <c r="E6030" s="126">
        <v>9.5</v>
      </c>
      <c r="F6030" s="126" t="s">
        <v>9</v>
      </c>
      <c r="G6030" s="126" t="s">
        <v>4053</v>
      </c>
      <c r="H6030" s="127" t="s">
        <v>4788</v>
      </c>
      <c r="I6030" s="143" t="s">
        <v>4641</v>
      </c>
      <c r="J6030" s="184">
        <f>IF(F6030="USD", E6030, E6030 * IFERROR(VLOOKUP(F6030, EXCHANGE_RATE!A:B, 2, FALSE), "Currency not found"))</f>
        <v>9.5</v>
      </c>
      <c r="K6030" s="184">
        <f t="shared" si="533"/>
        <v>9.5</v>
      </c>
      <c r="L6030" s="184">
        <f>IF(C6030="MTS", B6030, B6030 * IFERROR(VLOOKUP(C6030, 'QTY_CONVERSIONS '!A:B, 2, FALSE), "Units not  found"))</f>
        <v>0.5</v>
      </c>
      <c r="M6030" s="185">
        <f t="shared" si="534"/>
        <v>4750</v>
      </c>
      <c r="N6030" s="143" t="str">
        <f>IFERROR(VLOOKUP(D6030, Product_Category!A:B, 2, FALSE), "Uncategorized")</f>
        <v>CROSCARMELLOSE SODIUM</v>
      </c>
      <c r="O6030" s="186">
        <f t="shared" si="536"/>
        <v>9500</v>
      </c>
      <c r="P6030" s="185">
        <f t="shared" si="535"/>
        <v>4750</v>
      </c>
      <c r="Q6030" s="143">
        <v>2024</v>
      </c>
      <c r="R6030" s="143" t="str">
        <f>IFERROR(VLOOKUP(G6030,'SOURCE COMPANY'!A:B, 2, FALSE), "")</f>
        <v>JRS PHARMA</v>
      </c>
      <c r="S6030" s="143" t="str">
        <f>IFERROR(VLOOKUP(H6030,'CUSTOMER NAME'!A:B, 2, FALSE), "")</f>
        <v>Atco Labs</v>
      </c>
    </row>
    <row r="6031" spans="1:19">
      <c r="A6031" s="119" t="s">
        <v>988</v>
      </c>
      <c r="B6031" s="120">
        <v>500</v>
      </c>
      <c r="C6031" s="120" t="s">
        <v>4019</v>
      </c>
      <c r="D6031" s="120" t="s">
        <v>3897</v>
      </c>
      <c r="E6031" s="120">
        <v>9</v>
      </c>
      <c r="F6031" s="120" t="s">
        <v>9</v>
      </c>
      <c r="G6031" s="120" t="s">
        <v>4053</v>
      </c>
      <c r="H6031" s="121" t="s">
        <v>4412</v>
      </c>
      <c r="I6031" s="143" t="s">
        <v>4641</v>
      </c>
      <c r="J6031" s="184">
        <f>IF(F6031="USD", E6031, E6031 * IFERROR(VLOOKUP(F6031, EXCHANGE_RATE!A:B, 2, FALSE), "Currency not found"))</f>
        <v>9</v>
      </c>
      <c r="K6031" s="184">
        <f t="shared" si="533"/>
        <v>9</v>
      </c>
      <c r="L6031" s="184">
        <f>IF(C6031="MTS", B6031, B6031 * IFERROR(VLOOKUP(C6031, 'QTY_CONVERSIONS '!A:B, 2, FALSE), "Units not  found"))</f>
        <v>0.5</v>
      </c>
      <c r="M6031" s="185">
        <f t="shared" si="534"/>
        <v>4500</v>
      </c>
      <c r="N6031" s="143" t="str">
        <f>IFERROR(VLOOKUP(D6031, Product_Category!A:B, 2, FALSE), "Uncategorized")</f>
        <v>CROSCARMELLOSE SODIUM</v>
      </c>
      <c r="O6031" s="186">
        <f t="shared" si="536"/>
        <v>9000</v>
      </c>
      <c r="P6031" s="185">
        <f t="shared" si="535"/>
        <v>4500</v>
      </c>
      <c r="Q6031" s="143">
        <v>2024</v>
      </c>
      <c r="R6031" s="143" t="str">
        <f>IFERROR(VLOOKUP(G6031,'SOURCE COMPANY'!A:B, 2, FALSE), "")</f>
        <v>JRS PHARMA</v>
      </c>
      <c r="S6031" s="143" t="str">
        <f>IFERROR(VLOOKUP(H6031,'CUSTOMER NAME'!A:B, 2, FALSE), "")</f>
        <v>HILTON PHARMA</v>
      </c>
    </row>
    <row r="6032" spans="1:19">
      <c r="A6032" s="119" t="s">
        <v>988</v>
      </c>
      <c r="B6032" s="120">
        <v>500</v>
      </c>
      <c r="C6032" s="120" t="s">
        <v>4019</v>
      </c>
      <c r="D6032" s="120" t="s">
        <v>3897</v>
      </c>
      <c r="E6032" s="120">
        <v>9.5</v>
      </c>
      <c r="F6032" s="120" t="s">
        <v>9</v>
      </c>
      <c r="G6032" s="120" t="s">
        <v>4053</v>
      </c>
      <c r="H6032" s="121" t="s">
        <v>4789</v>
      </c>
      <c r="I6032" s="143" t="s">
        <v>4641</v>
      </c>
      <c r="J6032" s="184">
        <f>IF(F6032="USD", E6032, E6032 * IFERROR(VLOOKUP(F6032, EXCHANGE_RATE!A:B, 2, FALSE), "Currency not found"))</f>
        <v>9.5</v>
      </c>
      <c r="K6032" s="184">
        <f t="shared" si="533"/>
        <v>9.5</v>
      </c>
      <c r="L6032" s="184">
        <f>IF(C6032="MTS", B6032, B6032 * IFERROR(VLOOKUP(C6032, 'QTY_CONVERSIONS '!A:B, 2, FALSE), "Units not  found"))</f>
        <v>0.5</v>
      </c>
      <c r="M6032" s="185">
        <f t="shared" si="534"/>
        <v>4750</v>
      </c>
      <c r="N6032" s="143" t="str">
        <f>IFERROR(VLOOKUP(D6032, Product_Category!A:B, 2, FALSE), "Uncategorized")</f>
        <v>CROSCARMELLOSE SODIUM</v>
      </c>
      <c r="O6032" s="186">
        <f t="shared" si="536"/>
        <v>9500</v>
      </c>
      <c r="P6032" s="185">
        <f t="shared" si="535"/>
        <v>4750</v>
      </c>
      <c r="Q6032" s="143">
        <v>2024</v>
      </c>
      <c r="R6032" s="143" t="str">
        <f>IFERROR(VLOOKUP(G6032,'SOURCE COMPANY'!A:B, 2, FALSE), "")</f>
        <v>JRS PHARMA</v>
      </c>
      <c r="S6032" s="143" t="str">
        <f>IFERROR(VLOOKUP(H6032,'CUSTOMER NAME'!A:B, 2, FALSE), "")</f>
        <v>Macter International</v>
      </c>
    </row>
    <row r="6033" spans="1:19">
      <c r="A6033" s="119" t="s">
        <v>988</v>
      </c>
      <c r="B6033" s="120">
        <v>500</v>
      </c>
      <c r="C6033" s="120" t="s">
        <v>4019</v>
      </c>
      <c r="D6033" s="120" t="s">
        <v>3897</v>
      </c>
      <c r="E6033" s="120">
        <v>8.25</v>
      </c>
      <c r="F6033" s="120" t="s">
        <v>9</v>
      </c>
      <c r="G6033" s="120" t="s">
        <v>4053</v>
      </c>
      <c r="H6033" s="121" t="s">
        <v>4790</v>
      </c>
      <c r="I6033" s="143" t="s">
        <v>4641</v>
      </c>
      <c r="J6033" s="184">
        <f>IF(F6033="USD", E6033, E6033 * IFERROR(VLOOKUP(F6033, EXCHANGE_RATE!A:B, 2, FALSE), "Currency not found"))</f>
        <v>8.25</v>
      </c>
      <c r="K6033" s="184">
        <f t="shared" si="533"/>
        <v>8.25</v>
      </c>
      <c r="L6033" s="184">
        <f>IF(C6033="MTS", B6033, B6033 * IFERROR(VLOOKUP(C6033, 'QTY_CONVERSIONS '!A:B, 2, FALSE), "Units not  found"))</f>
        <v>0.5</v>
      </c>
      <c r="M6033" s="185">
        <f t="shared" si="534"/>
        <v>4125</v>
      </c>
      <c r="N6033" s="143" t="str">
        <f>IFERROR(VLOOKUP(D6033, Product_Category!A:B, 2, FALSE), "Uncategorized")</f>
        <v>CROSCARMELLOSE SODIUM</v>
      </c>
      <c r="O6033" s="186">
        <f t="shared" si="536"/>
        <v>8250</v>
      </c>
      <c r="P6033" s="185">
        <f t="shared" si="535"/>
        <v>4125</v>
      </c>
      <c r="Q6033" s="143">
        <v>2024</v>
      </c>
      <c r="R6033" s="143" t="str">
        <f>IFERROR(VLOOKUP(G6033,'SOURCE COMPANY'!A:B, 2, FALSE), "")</f>
        <v>JRS PHARMA</v>
      </c>
      <c r="S6033" s="143" t="str">
        <f>IFERROR(VLOOKUP(H6033,'CUSTOMER NAME'!A:B, 2, FALSE), "")</f>
        <v>Martin Dow</v>
      </c>
    </row>
    <row r="6034" spans="1:19">
      <c r="A6034" s="119" t="s">
        <v>988</v>
      </c>
      <c r="B6034" s="120">
        <v>2500</v>
      </c>
      <c r="C6034" s="120" t="s">
        <v>4019</v>
      </c>
      <c r="D6034" s="120" t="s">
        <v>173</v>
      </c>
      <c r="E6034" s="120">
        <v>4.1500000000000004</v>
      </c>
      <c r="F6034" s="120" t="s">
        <v>9</v>
      </c>
      <c r="G6034" s="120" t="s">
        <v>4053</v>
      </c>
      <c r="H6034" s="121" t="s">
        <v>4413</v>
      </c>
      <c r="I6034" s="143" t="s">
        <v>4641</v>
      </c>
      <c r="J6034" s="184">
        <f>IF(F6034="USD", E6034, E6034 * IFERROR(VLOOKUP(F6034, EXCHANGE_RATE!A:B, 2, FALSE), "Currency not found"))</f>
        <v>4.1500000000000004</v>
      </c>
      <c r="K6034" s="184">
        <f t="shared" si="533"/>
        <v>4.1500000000000004</v>
      </c>
      <c r="L6034" s="184">
        <f>IF(C6034="MTS", B6034, B6034 * IFERROR(VLOOKUP(C6034, 'QTY_CONVERSIONS '!A:B, 2, FALSE), "Units not  found"))</f>
        <v>2.5</v>
      </c>
      <c r="M6034" s="185">
        <f t="shared" si="534"/>
        <v>10375</v>
      </c>
      <c r="N6034" s="143" t="str">
        <f>IFERROR(VLOOKUP(D6034, Product_Category!A:B, 2, FALSE), "Uncategorized")</f>
        <v>SSG</v>
      </c>
      <c r="O6034" s="186">
        <f t="shared" si="536"/>
        <v>4150</v>
      </c>
      <c r="P6034" s="185">
        <f t="shared" si="535"/>
        <v>10375</v>
      </c>
      <c r="Q6034" s="143">
        <v>2024</v>
      </c>
      <c r="R6034" s="143" t="str">
        <f>IFERROR(VLOOKUP(G6034,'SOURCE COMPANY'!A:B, 2, FALSE), "")</f>
        <v>JRS PHARMA</v>
      </c>
      <c r="S6034" s="143" t="str">
        <f>IFERROR(VLOOKUP(H6034,'CUSTOMER NAME'!A:B, 2, FALSE), "")</f>
        <v>SAMI PHARMA</v>
      </c>
    </row>
    <row r="6035" spans="1:19">
      <c r="A6035" s="122" t="s">
        <v>988</v>
      </c>
      <c r="B6035" s="123">
        <v>3000</v>
      </c>
      <c r="C6035" s="123" t="s">
        <v>4019</v>
      </c>
      <c r="D6035" s="123" t="s">
        <v>3897</v>
      </c>
      <c r="E6035" s="123">
        <v>8.0500000000000007</v>
      </c>
      <c r="F6035" s="123" t="s">
        <v>9</v>
      </c>
      <c r="G6035" s="123" t="s">
        <v>4053</v>
      </c>
      <c r="H6035" s="124" t="s">
        <v>4413</v>
      </c>
      <c r="I6035" s="143" t="s">
        <v>4641</v>
      </c>
      <c r="J6035" s="184">
        <f>IF(F6035="USD", E6035, E6035 * IFERROR(VLOOKUP(F6035, EXCHANGE_RATE!A:B, 2, FALSE), "Currency not found"))</f>
        <v>8.0500000000000007</v>
      </c>
      <c r="K6035" s="184">
        <f t="shared" si="533"/>
        <v>8.0500000000000007</v>
      </c>
      <c r="L6035" s="184">
        <f>IF(C6035="MTS", B6035, B6035 * IFERROR(VLOOKUP(C6035, 'QTY_CONVERSIONS '!A:B, 2, FALSE), "Units not  found"))</f>
        <v>3</v>
      </c>
      <c r="M6035" s="185">
        <f t="shared" si="534"/>
        <v>24150.000000000004</v>
      </c>
      <c r="N6035" s="143" t="str">
        <f>IFERROR(VLOOKUP(D6035, Product_Category!A:B, 2, FALSE), "Uncategorized")</f>
        <v>CROSCARMELLOSE SODIUM</v>
      </c>
      <c r="O6035" s="186">
        <f t="shared" si="536"/>
        <v>8050.0000000000009</v>
      </c>
      <c r="P6035" s="185">
        <f t="shared" si="535"/>
        <v>24150.000000000004</v>
      </c>
      <c r="Q6035" s="143">
        <v>2024</v>
      </c>
      <c r="R6035" s="143" t="str">
        <f>IFERROR(VLOOKUP(G6035,'SOURCE COMPANY'!A:B, 2, FALSE), "")</f>
        <v>JRS PHARMA</v>
      </c>
      <c r="S6035" s="143" t="str">
        <f>IFERROR(VLOOKUP(H6035,'CUSTOMER NAME'!A:B, 2, FALSE), "")</f>
        <v>SAMI PHARMA</v>
      </c>
    </row>
    <row r="6036" spans="1:19">
      <c r="A6036" s="125" t="s">
        <v>988</v>
      </c>
      <c r="B6036" s="126">
        <v>1000</v>
      </c>
      <c r="C6036" s="126" t="s">
        <v>4019</v>
      </c>
      <c r="D6036" s="126" t="s">
        <v>3897</v>
      </c>
      <c r="E6036" s="126">
        <v>8.25</v>
      </c>
      <c r="F6036" s="126" t="s">
        <v>9</v>
      </c>
      <c r="G6036" s="126" t="s">
        <v>4053</v>
      </c>
      <c r="H6036" s="127" t="s">
        <v>4791</v>
      </c>
      <c r="I6036" s="143" t="s">
        <v>4641</v>
      </c>
      <c r="J6036" s="184">
        <f>IF(F6036="USD", E6036, E6036 * IFERROR(VLOOKUP(F6036, EXCHANGE_RATE!A:B, 2, FALSE), "Currency not found"))</f>
        <v>8.25</v>
      </c>
      <c r="K6036" s="184">
        <f t="shared" si="533"/>
        <v>8.25</v>
      </c>
      <c r="L6036" s="184">
        <f>IF(C6036="MTS", B6036, B6036 * IFERROR(VLOOKUP(C6036, 'QTY_CONVERSIONS '!A:B, 2, FALSE), "Units not  found"))</f>
        <v>1</v>
      </c>
      <c r="M6036" s="185">
        <f t="shared" si="534"/>
        <v>8250</v>
      </c>
      <c r="N6036" s="143" t="str">
        <f>IFERROR(VLOOKUP(D6036, Product_Category!A:B, 2, FALSE), "Uncategorized")</f>
        <v>CROSCARMELLOSE SODIUM</v>
      </c>
      <c r="O6036" s="186">
        <f t="shared" si="536"/>
        <v>8250</v>
      </c>
      <c r="P6036" s="185">
        <f t="shared" si="535"/>
        <v>8250</v>
      </c>
      <c r="Q6036" s="143">
        <v>2024</v>
      </c>
      <c r="R6036" s="143" t="str">
        <f>IFERROR(VLOOKUP(G6036,'SOURCE COMPANY'!A:B, 2, FALSE), "")</f>
        <v>JRS PHARMA</v>
      </c>
      <c r="S6036" s="143" t="str">
        <f>IFERROR(VLOOKUP(H6036,'CUSTOMER NAME'!A:B, 2, FALSE), "")</f>
        <v>SCILIFE PHARMA</v>
      </c>
    </row>
    <row r="6037" spans="1:19">
      <c r="A6037" s="119" t="s">
        <v>988</v>
      </c>
      <c r="B6037" s="120">
        <v>10000</v>
      </c>
      <c r="C6037" s="120" t="s">
        <v>4019</v>
      </c>
      <c r="D6037" s="120" t="s">
        <v>4113</v>
      </c>
      <c r="E6037" s="120">
        <v>2.57</v>
      </c>
      <c r="F6037" s="120" t="s">
        <v>9</v>
      </c>
      <c r="G6037" s="120" t="s">
        <v>4697</v>
      </c>
      <c r="H6037" s="121" t="s">
        <v>4792</v>
      </c>
      <c r="I6037" s="143" t="s">
        <v>4641</v>
      </c>
      <c r="J6037" s="184">
        <f>IF(F6037="USD", E6037, E6037 * IFERROR(VLOOKUP(F6037, EXCHANGE_RATE!A:B, 2, FALSE), "Currency not found"))</f>
        <v>2.57</v>
      </c>
      <c r="K6037" s="184">
        <f t="shared" si="533"/>
        <v>2.57</v>
      </c>
      <c r="L6037" s="184">
        <f>IF(C6037="MTS", B6037, B6037 * IFERROR(VLOOKUP(C6037, 'QTY_CONVERSIONS '!A:B, 2, FALSE), "Units not  found"))</f>
        <v>10</v>
      </c>
      <c r="M6037" s="185">
        <f t="shared" si="534"/>
        <v>25700</v>
      </c>
      <c r="N6037" s="143" t="str">
        <f>IFERROR(VLOOKUP(D6037, Product_Category!A:B, 2, FALSE), "Uncategorized")</f>
        <v>MCC</v>
      </c>
      <c r="O6037" s="186">
        <f t="shared" si="536"/>
        <v>2570</v>
      </c>
      <c r="P6037" s="185">
        <f t="shared" si="535"/>
        <v>25700</v>
      </c>
      <c r="Q6037" s="143">
        <v>2024</v>
      </c>
      <c r="R6037" s="143" t="str">
        <f>IFERROR(VLOOKUP(G6037,'SOURCE COMPANY'!A:B, 2, FALSE), "")</f>
        <v>DIP CHEM</v>
      </c>
      <c r="S6037" s="143" t="str">
        <f>IFERROR(VLOOKUP(H6037,'CUSTOMER NAME'!A:B, 2, FALSE), "")</f>
        <v>Searle Company</v>
      </c>
    </row>
    <row r="6038" spans="1:19">
      <c r="A6038" s="119" t="s">
        <v>988</v>
      </c>
      <c r="B6038" s="120">
        <v>1000</v>
      </c>
      <c r="C6038" s="120" t="s">
        <v>4019</v>
      </c>
      <c r="D6038" s="120" t="s">
        <v>910</v>
      </c>
      <c r="E6038" s="120">
        <v>2.1</v>
      </c>
      <c r="F6038" s="120" t="s">
        <v>9</v>
      </c>
      <c r="G6038" s="120" t="s">
        <v>4294</v>
      </c>
      <c r="H6038" s="121" t="s">
        <v>4277</v>
      </c>
      <c r="I6038" s="143" t="s">
        <v>4641</v>
      </c>
      <c r="J6038" s="184">
        <f>IF(F6038="USD", E6038, E6038 * IFERROR(VLOOKUP(F6038, EXCHANGE_RATE!A:B, 2, FALSE), "Currency not found"))</f>
        <v>2.1</v>
      </c>
      <c r="K6038" s="184">
        <f t="shared" si="533"/>
        <v>2.1</v>
      </c>
      <c r="L6038" s="184">
        <f>IF(C6038="MTS", B6038, B6038 * IFERROR(VLOOKUP(C6038, 'QTY_CONVERSIONS '!A:B, 2, FALSE), "Units not  found"))</f>
        <v>1</v>
      </c>
      <c r="M6038" s="185">
        <f t="shared" si="534"/>
        <v>2100</v>
      </c>
      <c r="N6038" s="143" t="str">
        <f>IFERROR(VLOOKUP(D6038, Product_Category!A:B, 2, FALSE), "Uncategorized")</f>
        <v>MAGNESIUM STEARATE</v>
      </c>
      <c r="O6038" s="186">
        <f t="shared" si="536"/>
        <v>2100</v>
      </c>
      <c r="P6038" s="185">
        <f t="shared" si="535"/>
        <v>2100</v>
      </c>
      <c r="Q6038" s="143">
        <v>2024</v>
      </c>
      <c r="R6038" s="143" t="str">
        <f>IFERROR(VLOOKUP(G6038,'SOURCE COMPANY'!A:B, 2, FALSE), "")</f>
        <v>NITIKA PHARMA</v>
      </c>
      <c r="S6038" s="143" t="str">
        <f>IFERROR(VLOOKUP(H6038,'CUSTOMER NAME'!A:B, 2, FALSE), "")</f>
        <v>TO THE ORDER OF</v>
      </c>
    </row>
    <row r="6039" spans="1:19">
      <c r="A6039" s="119" t="s">
        <v>988</v>
      </c>
      <c r="B6039" s="120">
        <v>500</v>
      </c>
      <c r="C6039" s="120" t="s">
        <v>4019</v>
      </c>
      <c r="D6039" s="120" t="s">
        <v>3897</v>
      </c>
      <c r="E6039" s="120">
        <v>4.99</v>
      </c>
      <c r="F6039" s="120" t="s">
        <v>9</v>
      </c>
      <c r="G6039" s="120" t="s">
        <v>4294</v>
      </c>
      <c r="H6039" s="121" t="s">
        <v>4277</v>
      </c>
      <c r="I6039" s="143" t="s">
        <v>4641</v>
      </c>
      <c r="J6039" s="184">
        <f>IF(F6039="USD", E6039, E6039 * IFERROR(VLOOKUP(F6039, EXCHANGE_RATE!A:B, 2, FALSE), "Currency not found"))</f>
        <v>4.99</v>
      </c>
      <c r="K6039" s="184">
        <f t="shared" si="533"/>
        <v>4.99</v>
      </c>
      <c r="L6039" s="184">
        <f>IF(C6039="MTS", B6039, B6039 * IFERROR(VLOOKUP(C6039, 'QTY_CONVERSIONS '!A:B, 2, FALSE), "Units not  found"))</f>
        <v>0.5</v>
      </c>
      <c r="M6039" s="185">
        <f t="shared" si="534"/>
        <v>2495</v>
      </c>
      <c r="N6039" s="143" t="str">
        <f>IFERROR(VLOOKUP(D6039, Product_Category!A:B, 2, FALSE), "Uncategorized")</f>
        <v>CROSCARMELLOSE SODIUM</v>
      </c>
      <c r="O6039" s="186">
        <f t="shared" si="536"/>
        <v>4990</v>
      </c>
      <c r="P6039" s="185">
        <f t="shared" si="535"/>
        <v>2495</v>
      </c>
      <c r="Q6039" s="143">
        <v>2024</v>
      </c>
      <c r="R6039" s="143" t="str">
        <f>IFERROR(VLOOKUP(G6039,'SOURCE COMPANY'!A:B, 2, FALSE), "")</f>
        <v>NITIKA PHARMA</v>
      </c>
      <c r="S6039" s="143" t="str">
        <f>IFERROR(VLOOKUP(H6039,'CUSTOMER NAME'!A:B, 2, FALSE), "")</f>
        <v>TO THE ORDER OF</v>
      </c>
    </row>
    <row r="6040" spans="1:19">
      <c r="A6040" s="119" t="s">
        <v>988</v>
      </c>
      <c r="B6040" s="120">
        <v>1500</v>
      </c>
      <c r="C6040" s="120" t="s">
        <v>4019</v>
      </c>
      <c r="D6040" s="120" t="s">
        <v>4677</v>
      </c>
      <c r="E6040" s="120">
        <v>2.4500000000000002</v>
      </c>
      <c r="F6040" s="120" t="s">
        <v>9</v>
      </c>
      <c r="G6040" s="120" t="s">
        <v>4294</v>
      </c>
      <c r="H6040" s="121" t="s">
        <v>4277</v>
      </c>
      <c r="I6040" s="143" t="s">
        <v>4641</v>
      </c>
      <c r="J6040" s="184">
        <f>IF(F6040="USD", E6040, E6040 * IFERROR(VLOOKUP(F6040, EXCHANGE_RATE!A:B, 2, FALSE), "Currency not found"))</f>
        <v>2.4500000000000002</v>
      </c>
      <c r="K6040" s="184">
        <f t="shared" si="533"/>
        <v>2.4500000000000002</v>
      </c>
      <c r="L6040" s="184">
        <f>IF(C6040="MTS", B6040, B6040 * IFERROR(VLOOKUP(C6040, 'QTY_CONVERSIONS '!A:B, 2, FALSE), "Units not  found"))</f>
        <v>1.5</v>
      </c>
      <c r="M6040" s="185">
        <f t="shared" si="534"/>
        <v>3675.0000000000005</v>
      </c>
      <c r="N6040" s="143" t="str">
        <f>IFERROR(VLOOKUP(D6040, Product_Category!A:B, 2, FALSE), "Uncategorized")</f>
        <v>MCC</v>
      </c>
      <c r="O6040" s="186">
        <f t="shared" si="536"/>
        <v>2450</v>
      </c>
      <c r="P6040" s="185">
        <f t="shared" si="535"/>
        <v>3675</v>
      </c>
      <c r="Q6040" s="143">
        <v>2024</v>
      </c>
      <c r="R6040" s="143" t="str">
        <f>IFERROR(VLOOKUP(G6040,'SOURCE COMPANY'!A:B, 2, FALSE), "")</f>
        <v>NITIKA PHARMA</v>
      </c>
      <c r="S6040" s="143" t="str">
        <f>IFERROR(VLOOKUP(H6040,'CUSTOMER NAME'!A:B, 2, FALSE), "")</f>
        <v>TO THE ORDER OF</v>
      </c>
    </row>
    <row r="6041" spans="1:19">
      <c r="A6041" s="119" t="s">
        <v>988</v>
      </c>
      <c r="B6041" s="120">
        <v>500</v>
      </c>
      <c r="C6041" s="120" t="s">
        <v>4019</v>
      </c>
      <c r="D6041" s="120" t="s">
        <v>4664</v>
      </c>
      <c r="E6041" s="120">
        <v>2.19</v>
      </c>
      <c r="F6041" s="120" t="s">
        <v>9</v>
      </c>
      <c r="G6041" s="120" t="s">
        <v>4294</v>
      </c>
      <c r="H6041" s="121" t="s">
        <v>4277</v>
      </c>
      <c r="I6041" s="143" t="s">
        <v>4641</v>
      </c>
      <c r="J6041" s="184">
        <f>IF(F6041="USD", E6041, E6041 * IFERROR(VLOOKUP(F6041, EXCHANGE_RATE!A:B, 2, FALSE), "Currency not found"))</f>
        <v>2.19</v>
      </c>
      <c r="K6041" s="184">
        <f t="shared" si="533"/>
        <v>2.19</v>
      </c>
      <c r="L6041" s="184">
        <f>IF(C6041="MTS", B6041, B6041 * IFERROR(VLOOKUP(C6041, 'QTY_CONVERSIONS '!A:B, 2, FALSE), "Units not  found"))</f>
        <v>0.5</v>
      </c>
      <c r="M6041" s="185">
        <f t="shared" si="534"/>
        <v>1095</v>
      </c>
      <c r="N6041" s="143" t="str">
        <f>IFERROR(VLOOKUP(D6041, Product_Category!A:B, 2, FALSE), "Uncategorized")</f>
        <v>MCC</v>
      </c>
      <c r="O6041" s="186">
        <f t="shared" si="536"/>
        <v>2190</v>
      </c>
      <c r="P6041" s="185">
        <f t="shared" si="535"/>
        <v>1095</v>
      </c>
      <c r="Q6041" s="143">
        <v>2024</v>
      </c>
      <c r="R6041" s="143" t="str">
        <f>IFERROR(VLOOKUP(G6041,'SOURCE COMPANY'!A:B, 2, FALSE), "")</f>
        <v>NITIKA PHARMA</v>
      </c>
      <c r="S6041" s="143" t="str">
        <f>IFERROR(VLOOKUP(H6041,'CUSTOMER NAME'!A:B, 2, FALSE), "")</f>
        <v>TO THE ORDER OF</v>
      </c>
    </row>
    <row r="6042" spans="1:19">
      <c r="A6042" s="119" t="s">
        <v>988</v>
      </c>
      <c r="B6042" s="120">
        <v>1500</v>
      </c>
      <c r="C6042" s="120" t="s">
        <v>4019</v>
      </c>
      <c r="D6042" s="120" t="s">
        <v>4665</v>
      </c>
      <c r="E6042" s="120">
        <v>2.2999999999999998</v>
      </c>
      <c r="F6042" s="120" t="s">
        <v>9</v>
      </c>
      <c r="G6042" s="120" t="s">
        <v>4294</v>
      </c>
      <c r="H6042" s="121" t="s">
        <v>4277</v>
      </c>
      <c r="I6042" s="143" t="s">
        <v>4641</v>
      </c>
      <c r="J6042" s="184">
        <f>IF(F6042="USD", E6042, E6042 * IFERROR(VLOOKUP(F6042, EXCHANGE_RATE!A:B, 2, FALSE), "Currency not found"))</f>
        <v>2.2999999999999998</v>
      </c>
      <c r="K6042" s="184">
        <f t="shared" si="533"/>
        <v>2.2999999999999998</v>
      </c>
      <c r="L6042" s="184">
        <f>IF(C6042="MTS", B6042, B6042 * IFERROR(VLOOKUP(C6042, 'QTY_CONVERSIONS '!A:B, 2, FALSE), "Units not  found"))</f>
        <v>1.5</v>
      </c>
      <c r="M6042" s="185">
        <f t="shared" si="534"/>
        <v>3449.9999999999995</v>
      </c>
      <c r="N6042" s="143" t="str">
        <f>IFERROR(VLOOKUP(D6042, Product_Category!A:B, 2, FALSE), "Uncategorized")</f>
        <v>MCC</v>
      </c>
      <c r="O6042" s="186">
        <f t="shared" si="536"/>
        <v>2300</v>
      </c>
      <c r="P6042" s="185">
        <f t="shared" si="535"/>
        <v>3450</v>
      </c>
      <c r="Q6042" s="143">
        <v>2024</v>
      </c>
      <c r="R6042" s="143" t="str">
        <f>IFERROR(VLOOKUP(G6042,'SOURCE COMPANY'!A:B, 2, FALSE), "")</f>
        <v>NITIKA PHARMA</v>
      </c>
      <c r="S6042" s="143" t="str">
        <f>IFERROR(VLOOKUP(H6042,'CUSTOMER NAME'!A:B, 2, FALSE), "")</f>
        <v>TO THE ORDER OF</v>
      </c>
    </row>
    <row r="6043" spans="1:19">
      <c r="A6043" s="125" t="s">
        <v>1000</v>
      </c>
      <c r="B6043" s="126">
        <v>30000</v>
      </c>
      <c r="C6043" s="126" t="s">
        <v>4019</v>
      </c>
      <c r="D6043" s="126" t="s">
        <v>798</v>
      </c>
      <c r="E6043" s="126">
        <v>1.19</v>
      </c>
      <c r="F6043" s="126" t="s">
        <v>9</v>
      </c>
      <c r="G6043" s="126" t="s">
        <v>4030</v>
      </c>
      <c r="H6043" s="127" t="s">
        <v>4416</v>
      </c>
      <c r="I6043" s="143" t="s">
        <v>4641</v>
      </c>
      <c r="J6043" s="184">
        <f>IF(F6043="USD", E6043, E6043 * IFERROR(VLOOKUP(F6043, EXCHANGE_RATE!A:B, 2, FALSE), "Currency not found"))</f>
        <v>1.19</v>
      </c>
      <c r="K6043" s="184">
        <f t="shared" si="533"/>
        <v>1.19</v>
      </c>
      <c r="L6043" s="184">
        <f>IF(C6043="MTS", B6043, B6043 * IFERROR(VLOOKUP(C6043, 'QTY_CONVERSIONS '!A:B, 2, FALSE), "Units not  found"))</f>
        <v>30</v>
      </c>
      <c r="M6043" s="185">
        <f t="shared" si="534"/>
        <v>35700</v>
      </c>
      <c r="N6043" s="143" t="str">
        <f>IFERROR(VLOOKUP(D6043, Product_Category!A:B, 2, FALSE), "Uncategorized")</f>
        <v>CMC</v>
      </c>
      <c r="O6043" s="186">
        <f t="shared" si="536"/>
        <v>1190</v>
      </c>
      <c r="P6043" s="185">
        <f t="shared" si="535"/>
        <v>35700</v>
      </c>
      <c r="Q6043" s="143">
        <v>2024</v>
      </c>
      <c r="R6043" s="143" t="str">
        <f>IFERROR(VLOOKUP(G6043,'SOURCE COMPANY'!A:B, 2, FALSE), "")</f>
        <v>Dhariyal Polymers</v>
      </c>
      <c r="S6043" s="143" t="str">
        <f>IFERROR(VLOOKUP(H6043,'CUSTOMER NAME'!A:B, 2, FALSE), "")</f>
        <v>Balayan Bay Batangas</v>
      </c>
    </row>
    <row r="6044" spans="1:19">
      <c r="A6044" s="119" t="s">
        <v>1000</v>
      </c>
      <c r="B6044" s="120">
        <v>60000</v>
      </c>
      <c r="C6044" s="120" t="s">
        <v>4019</v>
      </c>
      <c r="D6044" s="120" t="s">
        <v>798</v>
      </c>
      <c r="E6044" s="120">
        <v>1.19</v>
      </c>
      <c r="F6044" s="120" t="s">
        <v>9</v>
      </c>
      <c r="G6044" s="120" t="s">
        <v>4030</v>
      </c>
      <c r="H6044" s="121" t="s">
        <v>4416</v>
      </c>
      <c r="I6044" s="143" t="s">
        <v>4641</v>
      </c>
      <c r="J6044" s="184">
        <f>IF(F6044="USD", E6044, E6044 * IFERROR(VLOOKUP(F6044, EXCHANGE_RATE!A:B, 2, FALSE), "Currency not found"))</f>
        <v>1.19</v>
      </c>
      <c r="K6044" s="184">
        <f t="shared" si="533"/>
        <v>1.19</v>
      </c>
      <c r="L6044" s="184">
        <f>IF(C6044="MTS", B6044, B6044 * IFERROR(VLOOKUP(C6044, 'QTY_CONVERSIONS '!A:B, 2, FALSE), "Units not  found"))</f>
        <v>60</v>
      </c>
      <c r="M6044" s="185">
        <f t="shared" si="534"/>
        <v>71400</v>
      </c>
      <c r="N6044" s="143" t="str">
        <f>IFERROR(VLOOKUP(D6044, Product_Category!A:B, 2, FALSE), "Uncategorized")</f>
        <v>CMC</v>
      </c>
      <c r="O6044" s="186">
        <f t="shared" si="536"/>
        <v>1190</v>
      </c>
      <c r="P6044" s="185">
        <f t="shared" si="535"/>
        <v>71400</v>
      </c>
      <c r="Q6044" s="143">
        <v>2024</v>
      </c>
      <c r="R6044" s="143" t="str">
        <f>IFERROR(VLOOKUP(G6044,'SOURCE COMPANY'!A:B, 2, FALSE), "")</f>
        <v>Dhariyal Polymers</v>
      </c>
      <c r="S6044" s="143" t="str">
        <f>IFERROR(VLOOKUP(H6044,'CUSTOMER NAME'!A:B, 2, FALSE), "")</f>
        <v>Balayan Bay Batangas</v>
      </c>
    </row>
    <row r="6045" spans="1:19">
      <c r="A6045" s="119" t="s">
        <v>1000</v>
      </c>
      <c r="B6045" s="120">
        <v>125</v>
      </c>
      <c r="C6045" s="120" t="s">
        <v>4019</v>
      </c>
      <c r="D6045" s="120" t="s">
        <v>3852</v>
      </c>
      <c r="E6045" s="120">
        <v>16</v>
      </c>
      <c r="F6045" s="120" t="s">
        <v>9</v>
      </c>
      <c r="G6045" s="120" t="s">
        <v>4312</v>
      </c>
      <c r="H6045" s="121" t="s">
        <v>4793</v>
      </c>
      <c r="I6045" s="143" t="s">
        <v>4641</v>
      </c>
      <c r="J6045" s="184">
        <f>IF(F6045="USD", E6045, E6045 * IFERROR(VLOOKUP(F6045, EXCHANGE_RATE!A:B, 2, FALSE), "Currency not found"))</f>
        <v>16</v>
      </c>
      <c r="K6045" s="184">
        <f t="shared" si="533"/>
        <v>16</v>
      </c>
      <c r="L6045" s="184">
        <f>IF(C6045="MTS", B6045, B6045 * IFERROR(VLOOKUP(C6045, 'QTY_CONVERSIONS '!A:B, 2, FALSE), "Units not  found"))</f>
        <v>0.125</v>
      </c>
      <c r="M6045" s="185">
        <f t="shared" si="534"/>
        <v>2000</v>
      </c>
      <c r="N6045" s="143" t="str">
        <f>IFERROR(VLOOKUP(D6045, Product_Category!A:B, 2, FALSE), "Uncategorized")</f>
        <v>CMC</v>
      </c>
      <c r="O6045" s="186">
        <f t="shared" si="536"/>
        <v>16000</v>
      </c>
      <c r="P6045" s="185">
        <f t="shared" si="535"/>
        <v>2000</v>
      </c>
      <c r="Q6045" s="143">
        <v>2024</v>
      </c>
      <c r="R6045" s="143" t="str">
        <f>IFERROR(VLOOKUP(G6045,'SOURCE COMPANY'!A:B, 2, FALSE), "")</f>
        <v>MAPLE BIOTECH</v>
      </c>
      <c r="S6045" s="143" t="str">
        <f>IFERROR(VLOOKUP(H6045,'CUSTOMER NAME'!A:B, 2, FALSE), "")</f>
        <v>Unilab</v>
      </c>
    </row>
    <row r="6046" spans="1:19">
      <c r="A6046" s="119" t="s">
        <v>1000</v>
      </c>
      <c r="B6046" s="120">
        <v>1</v>
      </c>
      <c r="C6046" s="120" t="s">
        <v>4019</v>
      </c>
      <c r="D6046" s="120" t="s">
        <v>910</v>
      </c>
      <c r="E6046" s="120">
        <v>5.9</v>
      </c>
      <c r="F6046" s="120" t="s">
        <v>9</v>
      </c>
      <c r="G6046" s="120" t="s">
        <v>4427</v>
      </c>
      <c r="H6046" s="121" t="s">
        <v>4794</v>
      </c>
      <c r="I6046" s="143" t="s">
        <v>4641</v>
      </c>
      <c r="J6046" s="184">
        <f>IF(F6046="USD", E6046, E6046 * IFERROR(VLOOKUP(F6046, EXCHANGE_RATE!A:B, 2, FALSE), "Currency not found"))</f>
        <v>5.9</v>
      </c>
      <c r="K6046" s="184">
        <f t="shared" si="533"/>
        <v>5.9</v>
      </c>
      <c r="L6046" s="184">
        <f>IF(C6046="MTS", B6046, B6046 * IFERROR(VLOOKUP(C6046, 'QTY_CONVERSIONS '!A:B, 2, FALSE), "Units not  found"))</f>
        <v>1E-3</v>
      </c>
      <c r="M6046" s="185">
        <f t="shared" si="534"/>
        <v>5.9</v>
      </c>
      <c r="N6046" s="143" t="str">
        <f>IFERROR(VLOOKUP(D6046, Product_Category!A:B, 2, FALSE), "Uncategorized")</f>
        <v>MAGNESIUM STEARATE</v>
      </c>
      <c r="O6046" s="186">
        <f t="shared" si="536"/>
        <v>5900</v>
      </c>
      <c r="P6046" s="185">
        <f t="shared" si="535"/>
        <v>5.9</v>
      </c>
      <c r="Q6046" s="143">
        <v>2024</v>
      </c>
      <c r="R6046" s="143" t="str">
        <f>IFERROR(VLOOKUP(G6046,'SOURCE COMPANY'!A:B, 2, FALSE), "")</f>
        <v>HIMEDIA LABS</v>
      </c>
      <c r="S6046" s="143" t="str">
        <f>IFERROR(VLOOKUP(H6046,'CUSTOMER NAME'!A:B, 2, FALSE), "")</f>
        <v>YANA CHEMODITIES</v>
      </c>
    </row>
    <row r="6047" spans="1:19">
      <c r="A6047" s="125" t="s">
        <v>1003</v>
      </c>
      <c r="B6047" s="126">
        <v>22400</v>
      </c>
      <c r="C6047" s="126" t="s">
        <v>4019</v>
      </c>
      <c r="D6047" s="126" t="s">
        <v>4659</v>
      </c>
      <c r="E6047" s="126">
        <v>2.2999999999999998</v>
      </c>
      <c r="F6047" s="126" t="s">
        <v>9</v>
      </c>
      <c r="G6047" s="126" t="s">
        <v>4347</v>
      </c>
      <c r="H6047" s="127" t="s">
        <v>4277</v>
      </c>
      <c r="I6047" s="143" t="s">
        <v>4641</v>
      </c>
      <c r="J6047" s="184">
        <f>IF(F6047="USD", E6047, E6047 * IFERROR(VLOOKUP(F6047, EXCHANGE_RATE!A:B, 2, FALSE), "Currency not found"))</f>
        <v>2.2999999999999998</v>
      </c>
      <c r="K6047" s="184">
        <f t="shared" si="533"/>
        <v>2.2999999999999998</v>
      </c>
      <c r="L6047" s="184">
        <f>IF(C6047="MTS", B6047, B6047 * IFERROR(VLOOKUP(C6047, 'QTY_CONVERSIONS '!A:B, 2, FALSE), "Units not  found"))</f>
        <v>22.400000000000002</v>
      </c>
      <c r="M6047" s="185">
        <f t="shared" si="534"/>
        <v>51519.999999999993</v>
      </c>
      <c r="N6047" s="143" t="str">
        <f>IFERROR(VLOOKUP(D6047, Product_Category!A:B, 2, FALSE), "Uncategorized")</f>
        <v>MCC</v>
      </c>
      <c r="O6047" s="186">
        <f t="shared" si="536"/>
        <v>2300</v>
      </c>
      <c r="P6047" s="185">
        <f t="shared" si="535"/>
        <v>51520.000000000007</v>
      </c>
      <c r="Q6047" s="143">
        <v>2024</v>
      </c>
      <c r="R6047" s="143" t="str">
        <f>IFERROR(VLOOKUP(G6047,'SOURCE COMPANY'!A:B, 2, FALSE), "")</f>
        <v>N B ENTREPRENEURS</v>
      </c>
      <c r="S6047" s="143" t="str">
        <f>IFERROR(VLOOKUP(H6047,'CUSTOMER NAME'!A:B, 2, FALSE), "")</f>
        <v>TO THE ORDER OF</v>
      </c>
    </row>
    <row r="6048" spans="1:19">
      <c r="A6048" s="119" t="s">
        <v>1003</v>
      </c>
      <c r="B6048" s="120">
        <v>2000</v>
      </c>
      <c r="C6048" s="120" t="s">
        <v>4019</v>
      </c>
      <c r="D6048" s="120" t="s">
        <v>4110</v>
      </c>
      <c r="E6048" s="120">
        <v>2.4500000000000002</v>
      </c>
      <c r="F6048" s="120" t="s">
        <v>9</v>
      </c>
      <c r="G6048" s="120" t="s">
        <v>4279</v>
      </c>
      <c r="H6048" s="121" t="s">
        <v>4277</v>
      </c>
      <c r="I6048" s="143" t="s">
        <v>4641</v>
      </c>
      <c r="J6048" s="184">
        <f>IF(F6048="USD", E6048, E6048 * IFERROR(VLOOKUP(F6048, EXCHANGE_RATE!A:B, 2, FALSE), "Currency not found"))</f>
        <v>2.4500000000000002</v>
      </c>
      <c r="K6048" s="184">
        <f t="shared" si="533"/>
        <v>2.4500000000000002</v>
      </c>
      <c r="L6048" s="184">
        <f>IF(C6048="MTS", B6048, B6048 * IFERROR(VLOOKUP(C6048, 'QTY_CONVERSIONS '!A:B, 2, FALSE), "Units not  found"))</f>
        <v>2</v>
      </c>
      <c r="M6048" s="185">
        <f t="shared" si="534"/>
        <v>4900</v>
      </c>
      <c r="N6048" s="143" t="str">
        <f>IFERROR(VLOOKUP(D6048, Product_Category!A:B, 2, FALSE), "Uncategorized")</f>
        <v>MCC</v>
      </c>
      <c r="O6048" s="186">
        <f t="shared" si="536"/>
        <v>2450</v>
      </c>
      <c r="P6048" s="185">
        <f t="shared" si="535"/>
        <v>4900</v>
      </c>
      <c r="Q6048" s="143">
        <v>2024</v>
      </c>
      <c r="R6048" s="143" t="str">
        <f>IFERROR(VLOOKUP(G6048,'SOURCE COMPANY'!A:B, 2, FALSE), "")</f>
        <v>Sigachi Industries limited</v>
      </c>
      <c r="S6048" s="143" t="str">
        <f>IFERROR(VLOOKUP(H6048,'CUSTOMER NAME'!A:B, 2, FALSE), "")</f>
        <v>TO THE ORDER OF</v>
      </c>
    </row>
    <row r="6049" spans="1:19">
      <c r="A6049" s="125" t="s">
        <v>1005</v>
      </c>
      <c r="B6049" s="126">
        <v>800</v>
      </c>
      <c r="C6049" s="126" t="s">
        <v>4019</v>
      </c>
      <c r="D6049" s="126" t="s">
        <v>3897</v>
      </c>
      <c r="E6049" s="126">
        <v>7.5</v>
      </c>
      <c r="F6049" s="126" t="s">
        <v>9</v>
      </c>
      <c r="G6049" s="126" t="s">
        <v>4355</v>
      </c>
      <c r="H6049" s="127" t="s">
        <v>4277</v>
      </c>
      <c r="I6049" s="143" t="s">
        <v>4641</v>
      </c>
      <c r="J6049" s="184">
        <f>IF(F6049="USD", E6049, E6049 * IFERROR(VLOOKUP(F6049, EXCHANGE_RATE!A:B, 2, FALSE), "Currency not found"))</f>
        <v>7.5</v>
      </c>
      <c r="K6049" s="184">
        <f t="shared" si="533"/>
        <v>7.5</v>
      </c>
      <c r="L6049" s="184">
        <f>IF(C6049="MTS", B6049, B6049 * IFERROR(VLOOKUP(C6049, 'QTY_CONVERSIONS '!A:B, 2, FALSE), "Units not  found"))</f>
        <v>0.8</v>
      </c>
      <c r="M6049" s="185">
        <f t="shared" si="534"/>
        <v>6000</v>
      </c>
      <c r="N6049" s="143" t="str">
        <f>IFERROR(VLOOKUP(D6049, Product_Category!A:B, 2, FALSE), "Uncategorized")</f>
        <v>CROSCARMELLOSE SODIUM</v>
      </c>
      <c r="O6049" s="186">
        <f t="shared" si="536"/>
        <v>7500</v>
      </c>
      <c r="P6049" s="185">
        <f t="shared" si="535"/>
        <v>6000</v>
      </c>
      <c r="Q6049" s="143">
        <v>2024</v>
      </c>
      <c r="R6049" s="143" t="str">
        <f>IFERROR(VLOOKUP(G6049,'SOURCE COMPANY'!A:B, 2, FALSE), "")</f>
        <v>PATEL CHEM</v>
      </c>
      <c r="S6049" s="143" t="str">
        <f>IFERROR(VLOOKUP(H6049,'CUSTOMER NAME'!A:B, 2, FALSE), "")</f>
        <v>TO THE ORDER OF</v>
      </c>
    </row>
    <row r="6050" spans="1:19">
      <c r="A6050" s="119" t="s">
        <v>1005</v>
      </c>
      <c r="B6050" s="120">
        <v>100</v>
      </c>
      <c r="C6050" s="120" t="s">
        <v>4019</v>
      </c>
      <c r="D6050" s="120" t="s">
        <v>3852</v>
      </c>
      <c r="E6050" s="120">
        <v>19.3</v>
      </c>
      <c r="F6050" s="120" t="s">
        <v>9</v>
      </c>
      <c r="G6050" s="120" t="s">
        <v>4713</v>
      </c>
      <c r="H6050" s="121" t="s">
        <v>4277</v>
      </c>
      <c r="I6050" s="143" t="s">
        <v>4641</v>
      </c>
      <c r="J6050" s="184">
        <f>IF(F6050="USD", E6050, E6050 * IFERROR(VLOOKUP(F6050, EXCHANGE_RATE!A:B, 2, FALSE), "Currency not found"))</f>
        <v>19.3</v>
      </c>
      <c r="K6050" s="184">
        <f t="shared" si="533"/>
        <v>19.3</v>
      </c>
      <c r="L6050" s="184">
        <f>IF(C6050="MTS", B6050, B6050 * IFERROR(VLOOKUP(C6050, 'QTY_CONVERSIONS '!A:B, 2, FALSE), "Units not  found"))</f>
        <v>0.1</v>
      </c>
      <c r="M6050" s="185">
        <f t="shared" si="534"/>
        <v>1930</v>
      </c>
      <c r="N6050" s="143" t="str">
        <f>IFERROR(VLOOKUP(D6050, Product_Category!A:B, 2, FALSE), "Uncategorized")</f>
        <v>CMC</v>
      </c>
      <c r="O6050" s="186">
        <f t="shared" si="536"/>
        <v>19300</v>
      </c>
      <c r="P6050" s="185">
        <f t="shared" si="535"/>
        <v>1930</v>
      </c>
      <c r="Q6050" s="143">
        <v>2024</v>
      </c>
      <c r="R6050" s="143" t="str">
        <f>IFERROR(VLOOKUP(G6050,'SOURCE COMPANY'!A:B, 2, FALSE), "")</f>
        <v>Prachin Chemical</v>
      </c>
      <c r="S6050" s="143" t="str">
        <f>IFERROR(VLOOKUP(H6050,'CUSTOMER NAME'!A:B, 2, FALSE), "")</f>
        <v>TO THE ORDER OF</v>
      </c>
    </row>
    <row r="6051" spans="1:19">
      <c r="A6051" s="125" t="s">
        <v>1012</v>
      </c>
      <c r="B6051" s="126">
        <v>5</v>
      </c>
      <c r="C6051" s="126" t="s">
        <v>4019</v>
      </c>
      <c r="D6051" s="126" t="s">
        <v>173</v>
      </c>
      <c r="E6051" s="126">
        <v>1</v>
      </c>
      <c r="F6051" s="126" t="s">
        <v>9</v>
      </c>
      <c r="G6051" s="126" t="s">
        <v>4294</v>
      </c>
      <c r="H6051" s="127" t="s">
        <v>4795</v>
      </c>
      <c r="I6051" s="143" t="s">
        <v>4641</v>
      </c>
      <c r="J6051" s="184">
        <f>IF(F6051="USD", E6051, E6051 * IFERROR(VLOOKUP(F6051, EXCHANGE_RATE!A:B, 2, FALSE), "Currency not found"))</f>
        <v>1</v>
      </c>
      <c r="K6051" s="184">
        <f t="shared" si="533"/>
        <v>1</v>
      </c>
      <c r="L6051" s="184">
        <f>IF(C6051="MTS", B6051, B6051 * IFERROR(VLOOKUP(C6051, 'QTY_CONVERSIONS '!A:B, 2, FALSE), "Units not  found"))</f>
        <v>5.0000000000000001E-3</v>
      </c>
      <c r="M6051" s="185">
        <f t="shared" si="534"/>
        <v>5</v>
      </c>
      <c r="N6051" s="143" t="str">
        <f>IFERROR(VLOOKUP(D6051, Product_Category!A:B, 2, FALSE), "Uncategorized")</f>
        <v>SSG</v>
      </c>
      <c r="O6051" s="186">
        <f t="shared" si="536"/>
        <v>1000</v>
      </c>
      <c r="P6051" s="185">
        <f t="shared" si="535"/>
        <v>5</v>
      </c>
      <c r="Q6051" s="143">
        <v>2024</v>
      </c>
      <c r="R6051" s="143" t="str">
        <f>IFERROR(VLOOKUP(G6051,'SOURCE COMPANY'!A:B, 2, FALSE), "")</f>
        <v>NITIKA PHARMA</v>
      </c>
      <c r="S6051" s="143" t="str">
        <f>IFERROR(VLOOKUP(H6051,'CUSTOMER NAME'!A:B, 2, FALSE), "")</f>
        <v>AO FPK PHARM</v>
      </c>
    </row>
    <row r="6052" spans="1:19">
      <c r="A6052" s="119" t="s">
        <v>1012</v>
      </c>
      <c r="B6052" s="120">
        <v>5</v>
      </c>
      <c r="C6052" s="120" t="s">
        <v>4019</v>
      </c>
      <c r="D6052" s="120" t="s">
        <v>4664</v>
      </c>
      <c r="E6052" s="120">
        <v>1</v>
      </c>
      <c r="F6052" s="120" t="s">
        <v>9</v>
      </c>
      <c r="G6052" s="120" t="s">
        <v>4294</v>
      </c>
      <c r="H6052" s="121" t="s">
        <v>4795</v>
      </c>
      <c r="I6052" s="143" t="s">
        <v>4641</v>
      </c>
      <c r="J6052" s="184">
        <f>IF(F6052="USD", E6052, E6052 * IFERROR(VLOOKUP(F6052, EXCHANGE_RATE!A:B, 2, FALSE), "Currency not found"))</f>
        <v>1</v>
      </c>
      <c r="K6052" s="184">
        <f t="shared" si="533"/>
        <v>1</v>
      </c>
      <c r="L6052" s="184">
        <f>IF(C6052="MTS", B6052, B6052 * IFERROR(VLOOKUP(C6052, 'QTY_CONVERSIONS '!A:B, 2, FALSE), "Units not  found"))</f>
        <v>5.0000000000000001E-3</v>
      </c>
      <c r="M6052" s="185">
        <f t="shared" si="534"/>
        <v>5</v>
      </c>
      <c r="N6052" s="143" t="str">
        <f>IFERROR(VLOOKUP(D6052, Product_Category!A:B, 2, FALSE), "Uncategorized")</f>
        <v>MCC</v>
      </c>
      <c r="O6052" s="186">
        <f t="shared" si="536"/>
        <v>1000</v>
      </c>
      <c r="P6052" s="185">
        <f t="shared" si="535"/>
        <v>5</v>
      </c>
      <c r="Q6052" s="143">
        <v>2024</v>
      </c>
      <c r="R6052" s="143" t="str">
        <f>IFERROR(VLOOKUP(G6052,'SOURCE COMPANY'!A:B, 2, FALSE), "")</f>
        <v>NITIKA PHARMA</v>
      </c>
      <c r="S6052" s="143" t="str">
        <f>IFERROR(VLOOKUP(H6052,'CUSTOMER NAME'!A:B, 2, FALSE), "")</f>
        <v>AO FPK PHARM</v>
      </c>
    </row>
    <row r="6053" spans="1:19">
      <c r="A6053" s="119" t="s">
        <v>1012</v>
      </c>
      <c r="B6053" s="120">
        <v>5</v>
      </c>
      <c r="C6053" s="120" t="s">
        <v>4019</v>
      </c>
      <c r="D6053" s="120" t="s">
        <v>4665</v>
      </c>
      <c r="E6053" s="120">
        <v>1</v>
      </c>
      <c r="F6053" s="120" t="s">
        <v>9</v>
      </c>
      <c r="G6053" s="120" t="s">
        <v>4294</v>
      </c>
      <c r="H6053" s="121" t="s">
        <v>4795</v>
      </c>
      <c r="I6053" s="143" t="s">
        <v>4641</v>
      </c>
      <c r="J6053" s="184">
        <f>IF(F6053="USD", E6053, E6053 * IFERROR(VLOOKUP(F6053, EXCHANGE_RATE!A:B, 2, FALSE), "Currency not found"))</f>
        <v>1</v>
      </c>
      <c r="K6053" s="184">
        <f t="shared" si="533"/>
        <v>1</v>
      </c>
      <c r="L6053" s="184">
        <f>IF(C6053="MTS", B6053, B6053 * IFERROR(VLOOKUP(C6053, 'QTY_CONVERSIONS '!A:B, 2, FALSE), "Units not  found"))</f>
        <v>5.0000000000000001E-3</v>
      </c>
      <c r="M6053" s="185">
        <f t="shared" si="534"/>
        <v>5</v>
      </c>
      <c r="N6053" s="143" t="str">
        <f>IFERROR(VLOOKUP(D6053, Product_Category!A:B, 2, FALSE), "Uncategorized")</f>
        <v>MCC</v>
      </c>
      <c r="O6053" s="186">
        <f t="shared" si="536"/>
        <v>1000</v>
      </c>
      <c r="P6053" s="185">
        <f t="shared" si="535"/>
        <v>5</v>
      </c>
      <c r="Q6053" s="143">
        <v>2024</v>
      </c>
      <c r="R6053" s="143" t="str">
        <f>IFERROR(VLOOKUP(G6053,'SOURCE COMPANY'!A:B, 2, FALSE), "")</f>
        <v>NITIKA PHARMA</v>
      </c>
      <c r="S6053" s="143" t="str">
        <f>IFERROR(VLOOKUP(H6053,'CUSTOMER NAME'!A:B, 2, FALSE), "")</f>
        <v>AO FPK PHARM</v>
      </c>
    </row>
    <row r="6054" spans="1:19">
      <c r="A6054" s="119" t="s">
        <v>1012</v>
      </c>
      <c r="B6054" s="120">
        <v>5</v>
      </c>
      <c r="C6054" s="120" t="s">
        <v>4019</v>
      </c>
      <c r="D6054" s="120" t="s">
        <v>4678</v>
      </c>
      <c r="E6054" s="120">
        <v>1</v>
      </c>
      <c r="F6054" s="120" t="s">
        <v>9</v>
      </c>
      <c r="G6054" s="120" t="s">
        <v>4294</v>
      </c>
      <c r="H6054" s="121" t="s">
        <v>4795</v>
      </c>
      <c r="I6054" s="143" t="s">
        <v>4641</v>
      </c>
      <c r="J6054" s="184">
        <f>IF(F6054="USD", E6054, E6054 * IFERROR(VLOOKUP(F6054, EXCHANGE_RATE!A:B, 2, FALSE), "Currency not found"))</f>
        <v>1</v>
      </c>
      <c r="K6054" s="184">
        <f t="shared" ref="K6054:K6117" si="537">ROUNDUP(J6054,2)</f>
        <v>1</v>
      </c>
      <c r="L6054" s="184">
        <f>IF(C6054="MTS", B6054, B6054 * IFERROR(VLOOKUP(C6054, 'QTY_CONVERSIONS '!A:B, 2, FALSE), "Units not  found"))</f>
        <v>5.0000000000000001E-3</v>
      </c>
      <c r="M6054" s="185">
        <f t="shared" ref="M6054:M6117" si="538">B6054*K6054</f>
        <v>5</v>
      </c>
      <c r="N6054" s="143" t="str">
        <f>IFERROR(VLOOKUP(D6054, Product_Category!A:B, 2, FALSE), "Uncategorized")</f>
        <v>MCC</v>
      </c>
      <c r="O6054" s="186">
        <f t="shared" si="536"/>
        <v>1000</v>
      </c>
      <c r="P6054" s="185">
        <f t="shared" ref="P6054:P6117" si="539">L6054*O6054</f>
        <v>5</v>
      </c>
      <c r="Q6054" s="143">
        <v>2024</v>
      </c>
      <c r="R6054" s="143" t="str">
        <f>IFERROR(VLOOKUP(G6054,'SOURCE COMPANY'!A:B, 2, FALSE), "")</f>
        <v>NITIKA PHARMA</v>
      </c>
      <c r="S6054" s="143" t="str">
        <f>IFERROR(VLOOKUP(H6054,'CUSTOMER NAME'!A:B, 2, FALSE), "")</f>
        <v>AO FPK PHARM</v>
      </c>
    </row>
    <row r="6055" spans="1:19">
      <c r="A6055" s="119" t="s">
        <v>1012</v>
      </c>
      <c r="B6055" s="120">
        <v>5</v>
      </c>
      <c r="C6055" s="120" t="s">
        <v>4019</v>
      </c>
      <c r="D6055" s="120" t="s">
        <v>4679</v>
      </c>
      <c r="E6055" s="120">
        <v>1</v>
      </c>
      <c r="F6055" s="120" t="s">
        <v>9</v>
      </c>
      <c r="G6055" s="120" t="s">
        <v>4294</v>
      </c>
      <c r="H6055" s="121" t="s">
        <v>4795</v>
      </c>
      <c r="I6055" s="143" t="s">
        <v>4641</v>
      </c>
      <c r="J6055" s="184">
        <f>IF(F6055="USD", E6055, E6055 * IFERROR(VLOOKUP(F6055, EXCHANGE_RATE!A:B, 2, FALSE), "Currency not found"))</f>
        <v>1</v>
      </c>
      <c r="K6055" s="184">
        <f t="shared" si="537"/>
        <v>1</v>
      </c>
      <c r="L6055" s="184">
        <f>IF(C6055="MTS", B6055, B6055 * IFERROR(VLOOKUP(C6055, 'QTY_CONVERSIONS '!A:B, 2, FALSE), "Units not  found"))</f>
        <v>5.0000000000000001E-3</v>
      </c>
      <c r="M6055" s="185">
        <f t="shared" si="538"/>
        <v>5</v>
      </c>
      <c r="N6055" s="143" t="str">
        <f>IFERROR(VLOOKUP(D6055, Product_Category!A:B, 2, FALSE), "Uncategorized")</f>
        <v>MCC</v>
      </c>
      <c r="O6055" s="186">
        <f t="shared" si="536"/>
        <v>1000</v>
      </c>
      <c r="P6055" s="185">
        <f t="shared" si="539"/>
        <v>5</v>
      </c>
      <c r="Q6055" s="143">
        <v>2024</v>
      </c>
      <c r="R6055" s="143" t="str">
        <f>IFERROR(VLOOKUP(G6055,'SOURCE COMPANY'!A:B, 2, FALSE), "")</f>
        <v>NITIKA PHARMA</v>
      </c>
      <c r="S6055" s="143" t="str">
        <f>IFERROR(VLOOKUP(H6055,'CUSTOMER NAME'!A:B, 2, FALSE), "")</f>
        <v>AO FPK PHARM</v>
      </c>
    </row>
    <row r="6056" spans="1:19">
      <c r="A6056" s="119" t="s">
        <v>1012</v>
      </c>
      <c r="B6056" s="120">
        <v>5</v>
      </c>
      <c r="C6056" s="120" t="s">
        <v>4019</v>
      </c>
      <c r="D6056" s="120" t="s">
        <v>3897</v>
      </c>
      <c r="E6056" s="120">
        <v>1</v>
      </c>
      <c r="F6056" s="120" t="s">
        <v>9</v>
      </c>
      <c r="G6056" s="120" t="s">
        <v>4294</v>
      </c>
      <c r="H6056" s="121" t="s">
        <v>4795</v>
      </c>
      <c r="I6056" s="143" t="s">
        <v>4641</v>
      </c>
      <c r="J6056" s="184">
        <f>IF(F6056="USD", E6056, E6056 * IFERROR(VLOOKUP(F6056, EXCHANGE_RATE!A:B, 2, FALSE), "Currency not found"))</f>
        <v>1</v>
      </c>
      <c r="K6056" s="184">
        <f t="shared" si="537"/>
        <v>1</v>
      </c>
      <c r="L6056" s="184">
        <f>IF(C6056="MTS", B6056, B6056 * IFERROR(VLOOKUP(C6056, 'QTY_CONVERSIONS '!A:B, 2, FALSE), "Units not  found"))</f>
        <v>5.0000000000000001E-3</v>
      </c>
      <c r="M6056" s="185">
        <f t="shared" si="538"/>
        <v>5</v>
      </c>
      <c r="N6056" s="143" t="str">
        <f>IFERROR(VLOOKUP(D6056, Product_Category!A:B, 2, FALSE), "Uncategorized")</f>
        <v>CROSCARMELLOSE SODIUM</v>
      </c>
      <c r="O6056" s="186">
        <f t="shared" si="536"/>
        <v>1000</v>
      </c>
      <c r="P6056" s="185">
        <f t="shared" si="539"/>
        <v>5</v>
      </c>
      <c r="Q6056" s="143">
        <v>2024</v>
      </c>
      <c r="R6056" s="143" t="str">
        <f>IFERROR(VLOOKUP(G6056,'SOURCE COMPANY'!A:B, 2, FALSE), "")</f>
        <v>NITIKA PHARMA</v>
      </c>
      <c r="S6056" s="143" t="str">
        <f>IFERROR(VLOOKUP(H6056,'CUSTOMER NAME'!A:B, 2, FALSE), "")</f>
        <v>AO FPK PHARM</v>
      </c>
    </row>
    <row r="6057" spans="1:19">
      <c r="A6057" s="119" t="s">
        <v>1012</v>
      </c>
      <c r="B6057" s="120">
        <v>1</v>
      </c>
      <c r="C6057" s="120" t="s">
        <v>4019</v>
      </c>
      <c r="D6057" s="120" t="s">
        <v>3897</v>
      </c>
      <c r="E6057" s="120">
        <v>5.21</v>
      </c>
      <c r="F6057" s="120" t="s">
        <v>9</v>
      </c>
      <c r="G6057" s="120" t="s">
        <v>4796</v>
      </c>
      <c r="H6057" s="121" t="s">
        <v>4797</v>
      </c>
      <c r="I6057" s="143" t="s">
        <v>4641</v>
      </c>
      <c r="J6057" s="184">
        <f>IF(F6057="USD", E6057, E6057 * IFERROR(VLOOKUP(F6057, EXCHANGE_RATE!A:B, 2, FALSE), "Currency not found"))</f>
        <v>5.21</v>
      </c>
      <c r="K6057" s="184">
        <f t="shared" si="537"/>
        <v>5.21</v>
      </c>
      <c r="L6057" s="184">
        <f>IF(C6057="MTS", B6057, B6057 * IFERROR(VLOOKUP(C6057, 'QTY_CONVERSIONS '!A:B, 2, FALSE), "Units not  found"))</f>
        <v>1E-3</v>
      </c>
      <c r="M6057" s="185">
        <f t="shared" si="538"/>
        <v>5.21</v>
      </c>
      <c r="N6057" s="143" t="str">
        <f>IFERROR(VLOOKUP(D6057, Product_Category!A:B, 2, FALSE), "Uncategorized")</f>
        <v>CROSCARMELLOSE SODIUM</v>
      </c>
      <c r="O6057" s="186">
        <f t="shared" si="536"/>
        <v>5210</v>
      </c>
      <c r="P6057" s="185">
        <f t="shared" si="539"/>
        <v>5.21</v>
      </c>
      <c r="Q6057" s="143">
        <v>2024</v>
      </c>
      <c r="R6057" s="143" t="str">
        <f>IFERROR(VLOOKUP(G6057,'SOURCE COMPANY'!A:B, 2, FALSE), "")</f>
        <v>SISCO Research Labs</v>
      </c>
      <c r="S6057" s="143" t="str">
        <f>IFERROR(VLOOKUP(H6057,'CUSTOMER NAME'!A:B, 2, FALSE), "")</f>
        <v>HELICON COMPANY</v>
      </c>
    </row>
    <row r="6058" spans="1:19">
      <c r="A6058" s="119" t="s">
        <v>1012</v>
      </c>
      <c r="B6058" s="120">
        <v>2500</v>
      </c>
      <c r="C6058" s="120" t="s">
        <v>4019</v>
      </c>
      <c r="D6058" s="120" t="s">
        <v>910</v>
      </c>
      <c r="E6058" s="120">
        <v>2.0299999999999998</v>
      </c>
      <c r="F6058" s="120" t="s">
        <v>9</v>
      </c>
      <c r="G6058" s="120" t="s">
        <v>4355</v>
      </c>
      <c r="H6058" s="121" t="s">
        <v>4798</v>
      </c>
      <c r="I6058" s="143" t="s">
        <v>4641</v>
      </c>
      <c r="J6058" s="184">
        <f>IF(F6058="USD", E6058, E6058 * IFERROR(VLOOKUP(F6058, EXCHANGE_RATE!A:B, 2, FALSE), "Currency not found"))</f>
        <v>2.0299999999999998</v>
      </c>
      <c r="K6058" s="184">
        <f t="shared" si="537"/>
        <v>2.0299999999999998</v>
      </c>
      <c r="L6058" s="184">
        <f>IF(C6058="MTS", B6058, B6058 * IFERROR(VLOOKUP(C6058, 'QTY_CONVERSIONS '!A:B, 2, FALSE), "Units not  found"))</f>
        <v>2.5</v>
      </c>
      <c r="M6058" s="185">
        <f t="shared" si="538"/>
        <v>5074.9999999999991</v>
      </c>
      <c r="N6058" s="143" t="str">
        <f>IFERROR(VLOOKUP(D6058, Product_Category!A:B, 2, FALSE), "Uncategorized")</f>
        <v>MAGNESIUM STEARATE</v>
      </c>
      <c r="O6058" s="186">
        <f t="shared" si="536"/>
        <v>2029.9999999999998</v>
      </c>
      <c r="P6058" s="185">
        <f t="shared" si="539"/>
        <v>5074.9999999999991</v>
      </c>
      <c r="Q6058" s="143">
        <v>2024</v>
      </c>
      <c r="R6058" s="143" t="str">
        <f>IFERROR(VLOOKUP(G6058,'SOURCE COMPANY'!A:B, 2, FALSE), "")</f>
        <v>PATEL CHEM</v>
      </c>
      <c r="S6058" s="143" t="str">
        <f>IFERROR(VLOOKUP(H6058,'CUSTOMER NAME'!A:B, 2, FALSE), "")</f>
        <v>PARITET HIM LLC</v>
      </c>
    </row>
    <row r="6059" spans="1:19">
      <c r="A6059" s="119" t="s">
        <v>1012</v>
      </c>
      <c r="B6059" s="120">
        <v>500</v>
      </c>
      <c r="C6059" s="120" t="s">
        <v>4019</v>
      </c>
      <c r="D6059" s="120" t="s">
        <v>798</v>
      </c>
      <c r="E6059" s="120">
        <v>3.71</v>
      </c>
      <c r="F6059" s="120" t="s">
        <v>9</v>
      </c>
      <c r="G6059" s="120" t="s">
        <v>4355</v>
      </c>
      <c r="H6059" s="121" t="s">
        <v>4798</v>
      </c>
      <c r="I6059" s="143" t="s">
        <v>4641</v>
      </c>
      <c r="J6059" s="184">
        <f>IF(F6059="USD", E6059, E6059 * IFERROR(VLOOKUP(F6059, EXCHANGE_RATE!A:B, 2, FALSE), "Currency not found"))</f>
        <v>3.71</v>
      </c>
      <c r="K6059" s="184">
        <f t="shared" si="537"/>
        <v>3.71</v>
      </c>
      <c r="L6059" s="184">
        <f>IF(C6059="MTS", B6059, B6059 * IFERROR(VLOOKUP(C6059, 'QTY_CONVERSIONS '!A:B, 2, FALSE), "Units not  found"))</f>
        <v>0.5</v>
      </c>
      <c r="M6059" s="185">
        <f t="shared" si="538"/>
        <v>1855</v>
      </c>
      <c r="N6059" s="143" t="str">
        <f>IFERROR(VLOOKUP(D6059, Product_Category!A:B, 2, FALSE), "Uncategorized")</f>
        <v>CMC</v>
      </c>
      <c r="O6059" s="186">
        <f t="shared" si="536"/>
        <v>3710</v>
      </c>
      <c r="P6059" s="185">
        <f t="shared" si="539"/>
        <v>1855</v>
      </c>
      <c r="Q6059" s="143">
        <v>2024</v>
      </c>
      <c r="R6059" s="143" t="str">
        <f>IFERROR(VLOOKUP(G6059,'SOURCE COMPANY'!A:B, 2, FALSE), "")</f>
        <v>PATEL CHEM</v>
      </c>
      <c r="S6059" s="143" t="str">
        <f>IFERROR(VLOOKUP(H6059,'CUSTOMER NAME'!A:B, 2, FALSE), "")</f>
        <v>PARITET HIM LLC</v>
      </c>
    </row>
    <row r="6060" spans="1:19">
      <c r="A6060" s="119" t="s">
        <v>1012</v>
      </c>
      <c r="B6060" s="120">
        <v>1000</v>
      </c>
      <c r="C6060" s="120" t="s">
        <v>4019</v>
      </c>
      <c r="D6060" s="120" t="s">
        <v>266</v>
      </c>
      <c r="E6060" s="120">
        <v>2.0299999999999998</v>
      </c>
      <c r="F6060" s="120" t="s">
        <v>9</v>
      </c>
      <c r="G6060" s="120" t="s">
        <v>4355</v>
      </c>
      <c r="H6060" s="121" t="s">
        <v>4798</v>
      </c>
      <c r="I6060" s="143" t="s">
        <v>4641</v>
      </c>
      <c r="J6060" s="184">
        <f>IF(F6060="USD", E6060, E6060 * IFERROR(VLOOKUP(F6060, EXCHANGE_RATE!A:B, 2, FALSE), "Currency not found"))</f>
        <v>2.0299999999999998</v>
      </c>
      <c r="K6060" s="184">
        <f t="shared" si="537"/>
        <v>2.0299999999999998</v>
      </c>
      <c r="L6060" s="184">
        <f>IF(C6060="MTS", B6060, B6060 * IFERROR(VLOOKUP(C6060, 'QTY_CONVERSIONS '!A:B, 2, FALSE), "Units not  found"))</f>
        <v>1</v>
      </c>
      <c r="M6060" s="185">
        <f t="shared" si="538"/>
        <v>2029.9999999999998</v>
      </c>
      <c r="N6060" s="143" t="str">
        <f>IFERROR(VLOOKUP(D6060, Product_Category!A:B, 2, FALSE), "Uncategorized")</f>
        <v>MCC</v>
      </c>
      <c r="O6060" s="186">
        <f t="shared" si="536"/>
        <v>2029.9999999999998</v>
      </c>
      <c r="P6060" s="185">
        <f t="shared" si="539"/>
        <v>2029.9999999999998</v>
      </c>
      <c r="Q6060" s="143">
        <v>2024</v>
      </c>
      <c r="R6060" s="143" t="str">
        <f>IFERROR(VLOOKUP(G6060,'SOURCE COMPANY'!A:B, 2, FALSE), "")</f>
        <v>PATEL CHEM</v>
      </c>
      <c r="S6060" s="143" t="str">
        <f>IFERROR(VLOOKUP(H6060,'CUSTOMER NAME'!A:B, 2, FALSE), "")</f>
        <v>PARITET HIM LLC</v>
      </c>
    </row>
    <row r="6061" spans="1:19">
      <c r="A6061" s="119" t="s">
        <v>1012</v>
      </c>
      <c r="B6061" s="120">
        <v>450</v>
      </c>
      <c r="C6061" s="120" t="s">
        <v>4019</v>
      </c>
      <c r="D6061" s="120" t="s">
        <v>3897</v>
      </c>
      <c r="E6061" s="120">
        <v>6.71</v>
      </c>
      <c r="F6061" s="120" t="s">
        <v>9</v>
      </c>
      <c r="G6061" s="120" t="s">
        <v>4355</v>
      </c>
      <c r="H6061" s="121" t="s">
        <v>4798</v>
      </c>
      <c r="I6061" s="143" t="s">
        <v>4641</v>
      </c>
      <c r="J6061" s="184">
        <f>IF(F6061="USD", E6061, E6061 * IFERROR(VLOOKUP(F6061, EXCHANGE_RATE!A:B, 2, FALSE), "Currency not found"))</f>
        <v>6.71</v>
      </c>
      <c r="K6061" s="184">
        <f t="shared" si="537"/>
        <v>6.71</v>
      </c>
      <c r="L6061" s="184">
        <f>IF(C6061="MTS", B6061, B6061 * IFERROR(VLOOKUP(C6061, 'QTY_CONVERSIONS '!A:B, 2, FALSE), "Units not  found"))</f>
        <v>0.45</v>
      </c>
      <c r="M6061" s="185">
        <f t="shared" si="538"/>
        <v>3019.5</v>
      </c>
      <c r="N6061" s="143" t="str">
        <f>IFERROR(VLOOKUP(D6061, Product_Category!A:B, 2, FALSE), "Uncategorized")</f>
        <v>CROSCARMELLOSE SODIUM</v>
      </c>
      <c r="O6061" s="186">
        <f t="shared" si="536"/>
        <v>6710</v>
      </c>
      <c r="P6061" s="185">
        <f t="shared" si="539"/>
        <v>3019.5</v>
      </c>
      <c r="Q6061" s="143">
        <v>2024</v>
      </c>
      <c r="R6061" s="143" t="str">
        <f>IFERROR(VLOOKUP(G6061,'SOURCE COMPANY'!A:B, 2, FALSE), "")</f>
        <v>PATEL CHEM</v>
      </c>
      <c r="S6061" s="143" t="str">
        <f>IFERROR(VLOOKUP(H6061,'CUSTOMER NAME'!A:B, 2, FALSE), "")</f>
        <v>PARITET HIM LLC</v>
      </c>
    </row>
    <row r="6062" spans="1:19">
      <c r="A6062" s="119" t="s">
        <v>1012</v>
      </c>
      <c r="B6062" s="120">
        <v>13500</v>
      </c>
      <c r="C6062" s="120" t="s">
        <v>4019</v>
      </c>
      <c r="D6062" s="120" t="s">
        <v>611</v>
      </c>
      <c r="E6062" s="120">
        <v>2</v>
      </c>
      <c r="F6062" s="120" t="s">
        <v>9</v>
      </c>
      <c r="G6062" s="120" t="s">
        <v>4799</v>
      </c>
      <c r="H6062" s="121" t="s">
        <v>4277</v>
      </c>
      <c r="I6062" s="143" t="s">
        <v>4641</v>
      </c>
      <c r="J6062" s="184">
        <f>IF(F6062="USD", E6062, E6062 * IFERROR(VLOOKUP(F6062, EXCHANGE_RATE!A:B, 2, FALSE), "Currency not found"))</f>
        <v>2</v>
      </c>
      <c r="K6062" s="184">
        <f t="shared" si="537"/>
        <v>2</v>
      </c>
      <c r="L6062" s="184">
        <f>IF(C6062="MTS", B6062, B6062 * IFERROR(VLOOKUP(C6062, 'QTY_CONVERSIONS '!A:B, 2, FALSE), "Units not  found"))</f>
        <v>13.5</v>
      </c>
      <c r="M6062" s="185">
        <f t="shared" si="538"/>
        <v>27000</v>
      </c>
      <c r="N6062" s="143" t="str">
        <f>IFERROR(VLOOKUP(D6062, Product_Category!A:B, 2, FALSE), "Uncategorized")</f>
        <v>MCC</v>
      </c>
      <c r="O6062" s="186">
        <f t="shared" si="536"/>
        <v>2000</v>
      </c>
      <c r="P6062" s="185">
        <f t="shared" si="539"/>
        <v>27000</v>
      </c>
      <c r="Q6062" s="143">
        <v>2024</v>
      </c>
      <c r="R6062" s="143" t="str">
        <f>IFERROR(VLOOKUP(G6062,'SOURCE COMPANY'!A:B, 2, FALSE), "")</f>
        <v>Silverline chemicals</v>
      </c>
      <c r="S6062" s="143" t="str">
        <f>IFERROR(VLOOKUP(H6062,'CUSTOMER NAME'!A:B, 2, FALSE), "")</f>
        <v>TO THE ORDER OF</v>
      </c>
    </row>
    <row r="6063" spans="1:19">
      <c r="A6063" s="119" t="s">
        <v>1012</v>
      </c>
      <c r="B6063" s="120">
        <v>1200</v>
      </c>
      <c r="C6063" s="120" t="s">
        <v>4019</v>
      </c>
      <c r="D6063" s="120" t="s">
        <v>910</v>
      </c>
      <c r="E6063" s="120">
        <v>3.35</v>
      </c>
      <c r="F6063" s="120" t="s">
        <v>9</v>
      </c>
      <c r="G6063" s="120" t="s">
        <v>4294</v>
      </c>
      <c r="H6063" s="121" t="s">
        <v>4277</v>
      </c>
      <c r="I6063" s="143" t="s">
        <v>4641</v>
      </c>
      <c r="J6063" s="184">
        <f>IF(F6063="USD", E6063, E6063 * IFERROR(VLOOKUP(F6063, EXCHANGE_RATE!A:B, 2, FALSE), "Currency not found"))</f>
        <v>3.35</v>
      </c>
      <c r="K6063" s="184">
        <f t="shared" si="537"/>
        <v>3.35</v>
      </c>
      <c r="L6063" s="184">
        <f>IF(C6063="MTS", B6063, B6063 * IFERROR(VLOOKUP(C6063, 'QTY_CONVERSIONS '!A:B, 2, FALSE), "Units not  found"))</f>
        <v>1.2</v>
      </c>
      <c r="M6063" s="185">
        <f t="shared" si="538"/>
        <v>4020</v>
      </c>
      <c r="N6063" s="143" t="str">
        <f>IFERROR(VLOOKUP(D6063, Product_Category!A:B, 2, FALSE), "Uncategorized")</f>
        <v>MAGNESIUM STEARATE</v>
      </c>
      <c r="O6063" s="186">
        <f t="shared" si="536"/>
        <v>3350</v>
      </c>
      <c r="P6063" s="185">
        <f t="shared" si="539"/>
        <v>4020</v>
      </c>
      <c r="Q6063" s="143">
        <v>2024</v>
      </c>
      <c r="R6063" s="143" t="str">
        <f>IFERROR(VLOOKUP(G6063,'SOURCE COMPANY'!A:B, 2, FALSE), "")</f>
        <v>NITIKA PHARMA</v>
      </c>
      <c r="S6063" s="143" t="str">
        <f>IFERROR(VLOOKUP(H6063,'CUSTOMER NAME'!A:B, 2, FALSE), "")</f>
        <v>TO THE ORDER OF</v>
      </c>
    </row>
    <row r="6064" spans="1:19">
      <c r="A6064" s="119" t="s">
        <v>1012</v>
      </c>
      <c r="B6064" s="120">
        <v>700</v>
      </c>
      <c r="C6064" s="120" t="s">
        <v>4019</v>
      </c>
      <c r="D6064" s="120" t="s">
        <v>3897</v>
      </c>
      <c r="E6064" s="120">
        <v>6.2</v>
      </c>
      <c r="F6064" s="120" t="s">
        <v>9</v>
      </c>
      <c r="G6064" s="120" t="s">
        <v>4800</v>
      </c>
      <c r="H6064" s="121" t="s">
        <v>4277</v>
      </c>
      <c r="I6064" s="143" t="s">
        <v>4641</v>
      </c>
      <c r="J6064" s="184">
        <f>IF(F6064="USD", E6064, E6064 * IFERROR(VLOOKUP(F6064, EXCHANGE_RATE!A:B, 2, FALSE), "Currency not found"))</f>
        <v>6.2</v>
      </c>
      <c r="K6064" s="184">
        <f t="shared" si="537"/>
        <v>6.2</v>
      </c>
      <c r="L6064" s="184">
        <f>IF(C6064="MTS", B6064, B6064 * IFERROR(VLOOKUP(C6064, 'QTY_CONVERSIONS '!A:B, 2, FALSE), "Units not  found"))</f>
        <v>0.70000000000000007</v>
      </c>
      <c r="M6064" s="185">
        <f t="shared" si="538"/>
        <v>4340</v>
      </c>
      <c r="N6064" s="143" t="str">
        <f>IFERROR(VLOOKUP(D6064, Product_Category!A:B, 2, FALSE), "Uncategorized")</f>
        <v>CROSCARMELLOSE SODIUM</v>
      </c>
      <c r="O6064" s="186">
        <f t="shared" si="536"/>
        <v>6200</v>
      </c>
      <c r="P6064" s="185">
        <f t="shared" si="539"/>
        <v>4340</v>
      </c>
      <c r="Q6064" s="143">
        <v>2024</v>
      </c>
      <c r="R6064" s="143" t="str">
        <f>IFERROR(VLOOKUP(G6064,'SOURCE COMPANY'!A:B, 2, FALSE), "")</f>
        <v>Hetero Labs</v>
      </c>
      <c r="S6064" s="143" t="str">
        <f>IFERROR(VLOOKUP(H6064,'CUSTOMER NAME'!A:B, 2, FALSE), "")</f>
        <v>TO THE ORDER OF</v>
      </c>
    </row>
    <row r="6065" spans="1:19">
      <c r="A6065" s="119" t="s">
        <v>1012</v>
      </c>
      <c r="B6065" s="120">
        <v>1400</v>
      </c>
      <c r="C6065" s="120" t="s">
        <v>4019</v>
      </c>
      <c r="D6065" s="120" t="s">
        <v>3295</v>
      </c>
      <c r="E6065" s="120">
        <v>6.35</v>
      </c>
      <c r="F6065" s="120" t="s">
        <v>9</v>
      </c>
      <c r="G6065" s="120" t="s">
        <v>4800</v>
      </c>
      <c r="H6065" s="121" t="s">
        <v>4277</v>
      </c>
      <c r="I6065" s="143" t="s">
        <v>4641</v>
      </c>
      <c r="J6065" s="184">
        <f>IF(F6065="USD", E6065, E6065 * IFERROR(VLOOKUP(F6065, EXCHANGE_RATE!A:B, 2, FALSE), "Currency not found"))</f>
        <v>6.35</v>
      </c>
      <c r="K6065" s="184">
        <f t="shared" si="537"/>
        <v>6.35</v>
      </c>
      <c r="L6065" s="184">
        <f>IF(C6065="MTS", B6065, B6065 * IFERROR(VLOOKUP(C6065, 'QTY_CONVERSIONS '!A:B, 2, FALSE), "Units not  found"))</f>
        <v>1.4000000000000001</v>
      </c>
      <c r="M6065" s="185">
        <f t="shared" si="538"/>
        <v>8890</v>
      </c>
      <c r="N6065" s="143" t="str">
        <f>IFERROR(VLOOKUP(D6065, Product_Category!A:B, 2, FALSE), "Uncategorized")</f>
        <v>MCC</v>
      </c>
      <c r="O6065" s="186">
        <f t="shared" si="536"/>
        <v>6350</v>
      </c>
      <c r="P6065" s="185">
        <f t="shared" si="539"/>
        <v>8890</v>
      </c>
      <c r="Q6065" s="143">
        <v>2024</v>
      </c>
      <c r="R6065" s="143" t="str">
        <f>IFERROR(VLOOKUP(G6065,'SOURCE COMPANY'!A:B, 2, FALSE), "")</f>
        <v>Hetero Labs</v>
      </c>
      <c r="S6065" s="143" t="str">
        <f>IFERROR(VLOOKUP(H6065,'CUSTOMER NAME'!A:B, 2, FALSE), "")</f>
        <v>TO THE ORDER OF</v>
      </c>
    </row>
    <row r="6066" spans="1:19">
      <c r="A6066" s="119" t="s">
        <v>1012</v>
      </c>
      <c r="B6066" s="120">
        <v>6000</v>
      </c>
      <c r="C6066" s="120" t="s">
        <v>4019</v>
      </c>
      <c r="D6066" s="120" t="s">
        <v>4105</v>
      </c>
      <c r="E6066" s="120">
        <v>2.2999999999999998</v>
      </c>
      <c r="F6066" s="120" t="s">
        <v>1718</v>
      </c>
      <c r="G6066" s="120" t="s">
        <v>4696</v>
      </c>
      <c r="H6066" s="121" t="s">
        <v>4277</v>
      </c>
      <c r="I6066" s="143" t="s">
        <v>4641</v>
      </c>
      <c r="J6066" s="184">
        <f>IF(F6066="USD", E6066, E6066 * IFERROR(VLOOKUP(F6066, EXCHANGE_RATE!A:B, 2, FALSE), "Currency not found"))</f>
        <v>2.4609999999999999</v>
      </c>
      <c r="K6066" s="184">
        <f t="shared" si="537"/>
        <v>2.4699999999999998</v>
      </c>
      <c r="L6066" s="184">
        <f>IF(C6066="MTS", B6066, B6066 * IFERROR(VLOOKUP(C6066, 'QTY_CONVERSIONS '!A:B, 2, FALSE), "Units not  found"))</f>
        <v>6</v>
      </c>
      <c r="M6066" s="185">
        <f t="shared" si="538"/>
        <v>14819.999999999998</v>
      </c>
      <c r="N6066" s="143" t="str">
        <f>IFERROR(VLOOKUP(D6066, Product_Category!A:B, 2, FALSE), "Uncategorized")</f>
        <v>MCC</v>
      </c>
      <c r="O6066" s="186">
        <f t="shared" si="536"/>
        <v>2469.9999999999995</v>
      </c>
      <c r="P6066" s="185">
        <f t="shared" si="539"/>
        <v>14819.999999999996</v>
      </c>
      <c r="Q6066" s="143">
        <v>2024</v>
      </c>
      <c r="R6066" s="143" t="str">
        <f>IFERROR(VLOOKUP(G6066,'SOURCE COMPANY'!A:B, 2, FALSE), "")</f>
        <v>Amster Microcell</v>
      </c>
      <c r="S6066" s="143" t="str">
        <f>IFERROR(VLOOKUP(H6066,'CUSTOMER NAME'!A:B, 2, FALSE), "")</f>
        <v>TO THE ORDER OF</v>
      </c>
    </row>
    <row r="6067" spans="1:19">
      <c r="A6067" s="119" t="s">
        <v>1012</v>
      </c>
      <c r="B6067" s="120">
        <v>13000</v>
      </c>
      <c r="C6067" s="120" t="s">
        <v>4019</v>
      </c>
      <c r="D6067" s="120" t="s">
        <v>4105</v>
      </c>
      <c r="E6067" s="120">
        <v>2.1</v>
      </c>
      <c r="F6067" s="120" t="s">
        <v>1718</v>
      </c>
      <c r="G6067" s="120" t="s">
        <v>4696</v>
      </c>
      <c r="H6067" s="121" t="s">
        <v>4277</v>
      </c>
      <c r="I6067" s="143" t="s">
        <v>4641</v>
      </c>
      <c r="J6067" s="184">
        <f>IF(F6067="USD", E6067, E6067 * IFERROR(VLOOKUP(F6067, EXCHANGE_RATE!A:B, 2, FALSE), "Currency not found"))</f>
        <v>2.2470000000000003</v>
      </c>
      <c r="K6067" s="184">
        <f t="shared" si="537"/>
        <v>2.25</v>
      </c>
      <c r="L6067" s="184">
        <f>IF(C6067="MTS", B6067, B6067 * IFERROR(VLOOKUP(C6067, 'QTY_CONVERSIONS '!A:B, 2, FALSE), "Units not  found"))</f>
        <v>13</v>
      </c>
      <c r="M6067" s="185">
        <f t="shared" si="538"/>
        <v>29250</v>
      </c>
      <c r="N6067" s="143" t="str">
        <f>IFERROR(VLOOKUP(D6067, Product_Category!A:B, 2, FALSE), "Uncategorized")</f>
        <v>MCC</v>
      </c>
      <c r="O6067" s="186">
        <f t="shared" si="536"/>
        <v>2250</v>
      </c>
      <c r="P6067" s="185">
        <f t="shared" si="539"/>
        <v>29250</v>
      </c>
      <c r="Q6067" s="143">
        <v>2024</v>
      </c>
      <c r="R6067" s="143" t="str">
        <f>IFERROR(VLOOKUP(G6067,'SOURCE COMPANY'!A:B, 2, FALSE), "")</f>
        <v>Amster Microcell</v>
      </c>
      <c r="S6067" s="143" t="str">
        <f>IFERROR(VLOOKUP(H6067,'CUSTOMER NAME'!A:B, 2, FALSE), "")</f>
        <v>TO THE ORDER OF</v>
      </c>
    </row>
    <row r="6068" spans="1:19">
      <c r="A6068" s="119" t="s">
        <v>1012</v>
      </c>
      <c r="B6068" s="120">
        <v>6000</v>
      </c>
      <c r="C6068" s="120" t="s">
        <v>4019</v>
      </c>
      <c r="D6068" s="120" t="s">
        <v>4680</v>
      </c>
      <c r="E6068" s="120">
        <v>2.5499999999999998</v>
      </c>
      <c r="F6068" s="120" t="s">
        <v>1718</v>
      </c>
      <c r="G6068" s="120" t="s">
        <v>4696</v>
      </c>
      <c r="H6068" s="121" t="s">
        <v>4277</v>
      </c>
      <c r="I6068" s="143" t="s">
        <v>4641</v>
      </c>
      <c r="J6068" s="184">
        <f>IF(F6068="USD", E6068, E6068 * IFERROR(VLOOKUP(F6068, EXCHANGE_RATE!A:B, 2, FALSE), "Currency not found"))</f>
        <v>2.7284999999999999</v>
      </c>
      <c r="K6068" s="184">
        <f t="shared" si="537"/>
        <v>2.73</v>
      </c>
      <c r="L6068" s="184">
        <f>IF(C6068="MTS", B6068, B6068 * IFERROR(VLOOKUP(C6068, 'QTY_CONVERSIONS '!A:B, 2, FALSE), "Units not  found"))</f>
        <v>6</v>
      </c>
      <c r="M6068" s="185">
        <f t="shared" si="538"/>
        <v>16380</v>
      </c>
      <c r="N6068" s="143" t="str">
        <f>IFERROR(VLOOKUP(D6068, Product_Category!A:B, 2, FALSE), "Uncategorized")</f>
        <v>MCC</v>
      </c>
      <c r="O6068" s="186">
        <f t="shared" si="536"/>
        <v>2730</v>
      </c>
      <c r="P6068" s="185">
        <f t="shared" si="539"/>
        <v>16380</v>
      </c>
      <c r="Q6068" s="143">
        <v>2024</v>
      </c>
      <c r="R6068" s="143" t="str">
        <f>IFERROR(VLOOKUP(G6068,'SOURCE COMPANY'!A:B, 2, FALSE), "")</f>
        <v>Amster Microcell</v>
      </c>
      <c r="S6068" s="143" t="str">
        <f>IFERROR(VLOOKUP(H6068,'CUSTOMER NAME'!A:B, 2, FALSE), "")</f>
        <v>TO THE ORDER OF</v>
      </c>
    </row>
    <row r="6069" spans="1:19">
      <c r="A6069" s="119" t="s">
        <v>1012</v>
      </c>
      <c r="B6069" s="120">
        <v>10000</v>
      </c>
      <c r="C6069" s="120" t="s">
        <v>4019</v>
      </c>
      <c r="D6069" s="120" t="s">
        <v>4104</v>
      </c>
      <c r="E6069" s="120">
        <v>2.1</v>
      </c>
      <c r="F6069" s="120" t="s">
        <v>1718</v>
      </c>
      <c r="G6069" s="120" t="s">
        <v>4696</v>
      </c>
      <c r="H6069" s="121" t="s">
        <v>4277</v>
      </c>
      <c r="I6069" s="143" t="s">
        <v>4641</v>
      </c>
      <c r="J6069" s="184">
        <f>IF(F6069="USD", E6069, E6069 * IFERROR(VLOOKUP(F6069, EXCHANGE_RATE!A:B, 2, FALSE), "Currency not found"))</f>
        <v>2.2470000000000003</v>
      </c>
      <c r="K6069" s="184">
        <f t="shared" si="537"/>
        <v>2.25</v>
      </c>
      <c r="L6069" s="184">
        <f>IF(C6069="MTS", B6069, B6069 * IFERROR(VLOOKUP(C6069, 'QTY_CONVERSIONS '!A:B, 2, FALSE), "Units not  found"))</f>
        <v>10</v>
      </c>
      <c r="M6069" s="185">
        <f t="shared" si="538"/>
        <v>22500</v>
      </c>
      <c r="N6069" s="143" t="str">
        <f>IFERROR(VLOOKUP(D6069, Product_Category!A:B, 2, FALSE), "Uncategorized")</f>
        <v>MCC</v>
      </c>
      <c r="O6069" s="186">
        <f t="shared" si="536"/>
        <v>2250</v>
      </c>
      <c r="P6069" s="185">
        <f t="shared" si="539"/>
        <v>22500</v>
      </c>
      <c r="Q6069" s="143">
        <v>2024</v>
      </c>
      <c r="R6069" s="143" t="str">
        <f>IFERROR(VLOOKUP(G6069,'SOURCE COMPANY'!A:B, 2, FALSE), "")</f>
        <v>Amster Microcell</v>
      </c>
      <c r="S6069" s="143" t="str">
        <f>IFERROR(VLOOKUP(H6069,'CUSTOMER NAME'!A:B, 2, FALSE), "")</f>
        <v>TO THE ORDER OF</v>
      </c>
    </row>
    <row r="6070" spans="1:19">
      <c r="A6070" s="119" t="s">
        <v>1012</v>
      </c>
      <c r="B6070" s="120">
        <v>15000</v>
      </c>
      <c r="C6070" s="120" t="s">
        <v>4019</v>
      </c>
      <c r="D6070" s="120" t="s">
        <v>4105</v>
      </c>
      <c r="E6070" s="120">
        <v>2.1</v>
      </c>
      <c r="F6070" s="120" t="s">
        <v>1718</v>
      </c>
      <c r="G6070" s="120" t="s">
        <v>4696</v>
      </c>
      <c r="H6070" s="121" t="s">
        <v>4277</v>
      </c>
      <c r="I6070" s="143" t="s">
        <v>4641</v>
      </c>
      <c r="J6070" s="184">
        <f>IF(F6070="USD", E6070, E6070 * IFERROR(VLOOKUP(F6070, EXCHANGE_RATE!A:B, 2, FALSE), "Currency not found"))</f>
        <v>2.2470000000000003</v>
      </c>
      <c r="K6070" s="184">
        <f t="shared" si="537"/>
        <v>2.25</v>
      </c>
      <c r="L6070" s="184">
        <f>IF(C6070="MTS", B6070, B6070 * IFERROR(VLOOKUP(C6070, 'QTY_CONVERSIONS '!A:B, 2, FALSE), "Units not  found"))</f>
        <v>15</v>
      </c>
      <c r="M6070" s="185">
        <f t="shared" si="538"/>
        <v>33750</v>
      </c>
      <c r="N6070" s="143" t="str">
        <f>IFERROR(VLOOKUP(D6070, Product_Category!A:B, 2, FALSE), "Uncategorized")</f>
        <v>MCC</v>
      </c>
      <c r="O6070" s="186">
        <f t="shared" si="536"/>
        <v>2250</v>
      </c>
      <c r="P6070" s="185">
        <f t="shared" si="539"/>
        <v>33750</v>
      </c>
      <c r="Q6070" s="143">
        <v>2024</v>
      </c>
      <c r="R6070" s="143" t="str">
        <f>IFERROR(VLOOKUP(G6070,'SOURCE COMPANY'!A:B, 2, FALSE), "")</f>
        <v>Amster Microcell</v>
      </c>
      <c r="S6070" s="143" t="str">
        <f>IFERROR(VLOOKUP(H6070,'CUSTOMER NAME'!A:B, 2, FALSE), "")</f>
        <v>TO THE ORDER OF</v>
      </c>
    </row>
    <row r="6071" spans="1:19">
      <c r="A6071" s="125" t="s">
        <v>1018</v>
      </c>
      <c r="B6071" s="126">
        <v>2.5</v>
      </c>
      <c r="C6071" s="126" t="s">
        <v>4019</v>
      </c>
      <c r="D6071" s="126" t="s">
        <v>798</v>
      </c>
      <c r="E6071" s="126">
        <v>42</v>
      </c>
      <c r="F6071" s="126" t="s">
        <v>9</v>
      </c>
      <c r="G6071" s="126" t="s">
        <v>4312</v>
      </c>
      <c r="H6071" s="127" t="s">
        <v>4801</v>
      </c>
      <c r="I6071" s="143" t="s">
        <v>4641</v>
      </c>
      <c r="J6071" s="184">
        <f>IF(F6071="USD", E6071, E6071 * IFERROR(VLOOKUP(F6071, EXCHANGE_RATE!A:B, 2, FALSE), "Currency not found"))</f>
        <v>42</v>
      </c>
      <c r="K6071" s="184">
        <f t="shared" si="537"/>
        <v>42</v>
      </c>
      <c r="L6071" s="184">
        <f>IF(C6071="MTS", B6071, B6071 * IFERROR(VLOOKUP(C6071, 'QTY_CONVERSIONS '!A:B, 2, FALSE), "Units not  found"))</f>
        <v>2.5000000000000001E-3</v>
      </c>
      <c r="M6071" s="185">
        <f t="shared" si="538"/>
        <v>105</v>
      </c>
      <c r="N6071" s="143" t="str">
        <f>IFERROR(VLOOKUP(D6071, Product_Category!A:B, 2, FALSE), "Uncategorized")</f>
        <v>CMC</v>
      </c>
      <c r="O6071" s="186">
        <f t="shared" si="536"/>
        <v>42000</v>
      </c>
      <c r="P6071" s="185">
        <f t="shared" si="539"/>
        <v>105</v>
      </c>
      <c r="Q6071" s="143">
        <v>2024</v>
      </c>
      <c r="R6071" s="143" t="str">
        <f>IFERROR(VLOOKUP(G6071,'SOURCE COMPANY'!A:B, 2, FALSE), "")</f>
        <v>MAPLE BIOTECH</v>
      </c>
      <c r="S6071" s="143" t="str">
        <f>IFERROR(VLOOKUP(H6071,'CUSTOMER NAME'!A:B, 2, FALSE), "")</f>
        <v>MIDDLE EAST PHARMA</v>
      </c>
    </row>
    <row r="6072" spans="1:19">
      <c r="A6072" s="119" t="s">
        <v>1018</v>
      </c>
      <c r="B6072" s="120">
        <v>2.5</v>
      </c>
      <c r="C6072" s="120" t="s">
        <v>4019</v>
      </c>
      <c r="D6072" s="120" t="s">
        <v>798</v>
      </c>
      <c r="E6072" s="120">
        <v>42</v>
      </c>
      <c r="F6072" s="120" t="s">
        <v>9</v>
      </c>
      <c r="G6072" s="120" t="s">
        <v>4312</v>
      </c>
      <c r="H6072" s="121" t="s">
        <v>4801</v>
      </c>
      <c r="I6072" s="143" t="s">
        <v>4641</v>
      </c>
      <c r="J6072" s="184">
        <f>IF(F6072="USD", E6072, E6072 * IFERROR(VLOOKUP(F6072, EXCHANGE_RATE!A:B, 2, FALSE), "Currency not found"))</f>
        <v>42</v>
      </c>
      <c r="K6072" s="184">
        <f t="shared" si="537"/>
        <v>42</v>
      </c>
      <c r="L6072" s="184">
        <f>IF(C6072="MTS", B6072, B6072 * IFERROR(VLOOKUP(C6072, 'QTY_CONVERSIONS '!A:B, 2, FALSE), "Units not  found"))</f>
        <v>2.5000000000000001E-3</v>
      </c>
      <c r="M6072" s="185">
        <f t="shared" si="538"/>
        <v>105</v>
      </c>
      <c r="N6072" s="143" t="str">
        <f>IFERROR(VLOOKUP(D6072, Product_Category!A:B, 2, FALSE), "Uncategorized")</f>
        <v>CMC</v>
      </c>
      <c r="O6072" s="186">
        <f t="shared" si="536"/>
        <v>42000</v>
      </c>
      <c r="P6072" s="185">
        <f t="shared" si="539"/>
        <v>105</v>
      </c>
      <c r="Q6072" s="143">
        <v>2024</v>
      </c>
      <c r="R6072" s="143" t="str">
        <f>IFERROR(VLOOKUP(G6072,'SOURCE COMPANY'!A:B, 2, FALSE), "")</f>
        <v>MAPLE BIOTECH</v>
      </c>
      <c r="S6072" s="143" t="str">
        <f>IFERROR(VLOOKUP(H6072,'CUSTOMER NAME'!A:B, 2, FALSE), "")</f>
        <v>MIDDLE EAST PHARMA</v>
      </c>
    </row>
    <row r="6073" spans="1:19">
      <c r="A6073" s="119" t="s">
        <v>1018</v>
      </c>
      <c r="B6073" s="120">
        <v>2100</v>
      </c>
      <c r="C6073" s="120" t="s">
        <v>4019</v>
      </c>
      <c r="D6073" s="120" t="s">
        <v>724</v>
      </c>
      <c r="E6073" s="120">
        <v>8.5</v>
      </c>
      <c r="F6073" s="120" t="s">
        <v>9</v>
      </c>
      <c r="G6073" s="120" t="s">
        <v>4270</v>
      </c>
      <c r="H6073" s="121" t="s">
        <v>4802</v>
      </c>
      <c r="I6073" s="143" t="s">
        <v>4641</v>
      </c>
      <c r="J6073" s="184">
        <f>IF(F6073="USD", E6073, E6073 * IFERROR(VLOOKUP(F6073, EXCHANGE_RATE!A:B, 2, FALSE), "Currency not found"))</f>
        <v>8.5</v>
      </c>
      <c r="K6073" s="184">
        <f t="shared" si="537"/>
        <v>8.5</v>
      </c>
      <c r="L6073" s="184">
        <f>IF(C6073="MTS", B6073, B6073 * IFERROR(VLOOKUP(C6073, 'QTY_CONVERSIONS '!A:B, 2, FALSE), "Units not  found"))</f>
        <v>2.1</v>
      </c>
      <c r="M6073" s="185">
        <f t="shared" si="538"/>
        <v>17850</v>
      </c>
      <c r="N6073" s="143" t="str">
        <f>IFERROR(VLOOKUP(D6073, Product_Category!A:B, 2, FALSE), "Uncategorized")</f>
        <v>MCC</v>
      </c>
      <c r="O6073" s="186">
        <f t="shared" si="536"/>
        <v>8500</v>
      </c>
      <c r="P6073" s="185">
        <f t="shared" si="539"/>
        <v>17850</v>
      </c>
      <c r="Q6073" s="143">
        <v>2024</v>
      </c>
      <c r="R6073" s="143" t="str">
        <f>IFERROR(VLOOKUP(G6073,'SOURCE COMPANY'!A:B, 2, FALSE), "")</f>
        <v>RANQ</v>
      </c>
      <c r="S6073" s="143" t="str">
        <f>IFERROR(VLOOKUP(H6073,'CUSTOMER NAME'!A:B, 2, FALSE), "")</f>
        <v>TABUK PHARMA</v>
      </c>
    </row>
    <row r="6074" spans="1:19">
      <c r="A6074" s="119" t="s">
        <v>1018</v>
      </c>
      <c r="B6074" s="120">
        <v>500</v>
      </c>
      <c r="C6074" s="120" t="s">
        <v>4019</v>
      </c>
      <c r="D6074" s="120" t="s">
        <v>910</v>
      </c>
      <c r="E6074" s="120">
        <v>12.85</v>
      </c>
      <c r="F6074" s="120" t="s">
        <v>9</v>
      </c>
      <c r="G6074" s="120" t="s">
        <v>4294</v>
      </c>
      <c r="H6074" s="121" t="s">
        <v>4277</v>
      </c>
      <c r="I6074" s="143" t="s">
        <v>4641</v>
      </c>
      <c r="J6074" s="184">
        <f>IF(F6074="USD", E6074, E6074 * IFERROR(VLOOKUP(F6074, EXCHANGE_RATE!A:B, 2, FALSE), "Currency not found"))</f>
        <v>12.85</v>
      </c>
      <c r="K6074" s="184">
        <f t="shared" si="537"/>
        <v>12.85</v>
      </c>
      <c r="L6074" s="184">
        <f>IF(C6074="MTS", B6074, B6074 * IFERROR(VLOOKUP(C6074, 'QTY_CONVERSIONS '!A:B, 2, FALSE), "Units not  found"))</f>
        <v>0.5</v>
      </c>
      <c r="M6074" s="185">
        <f t="shared" si="538"/>
        <v>6425</v>
      </c>
      <c r="N6074" s="143" t="str">
        <f>IFERROR(VLOOKUP(D6074, Product_Category!A:B, 2, FALSE), "Uncategorized")</f>
        <v>MAGNESIUM STEARATE</v>
      </c>
      <c r="O6074" s="186">
        <f t="shared" si="536"/>
        <v>12850</v>
      </c>
      <c r="P6074" s="185">
        <f t="shared" si="539"/>
        <v>6425</v>
      </c>
      <c r="Q6074" s="143">
        <v>2024</v>
      </c>
      <c r="R6074" s="143" t="str">
        <f>IFERROR(VLOOKUP(G6074,'SOURCE COMPANY'!A:B, 2, FALSE), "")</f>
        <v>NITIKA PHARMA</v>
      </c>
      <c r="S6074" s="143" t="str">
        <f>IFERROR(VLOOKUP(H6074,'CUSTOMER NAME'!A:B, 2, FALSE), "")</f>
        <v>TO THE ORDER OF</v>
      </c>
    </row>
    <row r="6075" spans="1:19">
      <c r="A6075" s="119" t="s">
        <v>1018</v>
      </c>
      <c r="B6075" s="120">
        <v>500</v>
      </c>
      <c r="C6075" s="120" t="s">
        <v>4019</v>
      </c>
      <c r="D6075" s="120" t="s">
        <v>910</v>
      </c>
      <c r="E6075" s="120">
        <v>3</v>
      </c>
      <c r="F6075" s="120" t="s">
        <v>9</v>
      </c>
      <c r="G6075" s="120" t="s">
        <v>4713</v>
      </c>
      <c r="H6075" s="121" t="s">
        <v>4277</v>
      </c>
      <c r="I6075" s="143" t="s">
        <v>4641</v>
      </c>
      <c r="J6075" s="184">
        <f>IF(F6075="USD", E6075, E6075 * IFERROR(VLOOKUP(F6075, EXCHANGE_RATE!A:B, 2, FALSE), "Currency not found"))</f>
        <v>3</v>
      </c>
      <c r="K6075" s="184">
        <f t="shared" si="537"/>
        <v>3</v>
      </c>
      <c r="L6075" s="184">
        <f>IF(C6075="MTS", B6075, B6075 * IFERROR(VLOOKUP(C6075, 'QTY_CONVERSIONS '!A:B, 2, FALSE), "Units not  found"))</f>
        <v>0.5</v>
      </c>
      <c r="M6075" s="185">
        <f t="shared" si="538"/>
        <v>1500</v>
      </c>
      <c r="N6075" s="143" t="str">
        <f>IFERROR(VLOOKUP(D6075, Product_Category!A:B, 2, FALSE), "Uncategorized")</f>
        <v>MAGNESIUM STEARATE</v>
      </c>
      <c r="O6075" s="186">
        <f t="shared" si="536"/>
        <v>3000</v>
      </c>
      <c r="P6075" s="185">
        <f t="shared" si="539"/>
        <v>1500</v>
      </c>
      <c r="Q6075" s="143">
        <v>2024</v>
      </c>
      <c r="R6075" s="143" t="str">
        <f>IFERROR(VLOOKUP(G6075,'SOURCE COMPANY'!A:B, 2, FALSE), "")</f>
        <v>Prachin Chemical</v>
      </c>
      <c r="S6075" s="143" t="str">
        <f>IFERROR(VLOOKUP(H6075,'CUSTOMER NAME'!A:B, 2, FALSE), "")</f>
        <v>TO THE ORDER OF</v>
      </c>
    </row>
    <row r="6076" spans="1:19">
      <c r="A6076" s="125" t="s">
        <v>4645</v>
      </c>
      <c r="B6076" s="126">
        <v>150</v>
      </c>
      <c r="C6076" s="126" t="s">
        <v>4019</v>
      </c>
      <c r="D6076" s="126" t="s">
        <v>798</v>
      </c>
      <c r="E6076" s="126">
        <v>7.2</v>
      </c>
      <c r="F6076" s="126" t="s">
        <v>9</v>
      </c>
      <c r="G6076" s="126" t="s">
        <v>4803</v>
      </c>
      <c r="H6076" s="127" t="s">
        <v>4277</v>
      </c>
      <c r="I6076" s="143" t="s">
        <v>4641</v>
      </c>
      <c r="J6076" s="184">
        <f>IF(F6076="USD", E6076, E6076 * IFERROR(VLOOKUP(F6076, EXCHANGE_RATE!A:B, 2, FALSE), "Currency not found"))</f>
        <v>7.2</v>
      </c>
      <c r="K6076" s="184">
        <f t="shared" si="537"/>
        <v>7.2</v>
      </c>
      <c r="L6076" s="184">
        <f>IF(C6076="MTS", B6076, B6076 * IFERROR(VLOOKUP(C6076, 'QTY_CONVERSIONS '!A:B, 2, FALSE), "Units not  found"))</f>
        <v>0.15</v>
      </c>
      <c r="M6076" s="185">
        <f t="shared" si="538"/>
        <v>1080</v>
      </c>
      <c r="N6076" s="143" t="str">
        <f>IFERROR(VLOOKUP(D6076, Product_Category!A:B, 2, FALSE), "Uncategorized")</f>
        <v>CMC</v>
      </c>
      <c r="O6076" s="186">
        <f t="shared" si="536"/>
        <v>7200</v>
      </c>
      <c r="P6076" s="185">
        <f t="shared" si="539"/>
        <v>1080</v>
      </c>
      <c r="Q6076" s="143">
        <v>2024</v>
      </c>
      <c r="R6076" s="143" t="str">
        <f>IFERROR(VLOOKUP(G6076,'SOURCE COMPANY'!A:B, 2, FALSE), "")</f>
        <v>Fabs International</v>
      </c>
      <c r="S6076" s="143" t="str">
        <f>IFERROR(VLOOKUP(H6076,'CUSTOMER NAME'!A:B, 2, FALSE), "")</f>
        <v>TO THE ORDER OF</v>
      </c>
    </row>
    <row r="6077" spans="1:19">
      <c r="A6077" s="125" t="s">
        <v>484</v>
      </c>
      <c r="B6077" s="126">
        <v>1200</v>
      </c>
      <c r="C6077" s="126" t="s">
        <v>4019</v>
      </c>
      <c r="D6077" s="126" t="s">
        <v>173</v>
      </c>
      <c r="E6077" s="126">
        <v>4.3499999999999996</v>
      </c>
      <c r="F6077" s="126" t="s">
        <v>9</v>
      </c>
      <c r="G6077" s="126" t="s">
        <v>4698</v>
      </c>
      <c r="H6077" s="127" t="s">
        <v>4804</v>
      </c>
      <c r="I6077" s="143" t="s">
        <v>4641</v>
      </c>
      <c r="J6077" s="184">
        <f>IF(F6077="USD", E6077, E6077 * IFERROR(VLOOKUP(F6077, EXCHANGE_RATE!A:B, 2, FALSE), "Currency not found"))</f>
        <v>4.3499999999999996</v>
      </c>
      <c r="K6077" s="184">
        <f t="shared" si="537"/>
        <v>4.3499999999999996</v>
      </c>
      <c r="L6077" s="184">
        <f>IF(C6077="MTS", B6077, B6077 * IFERROR(VLOOKUP(C6077, 'QTY_CONVERSIONS '!A:B, 2, FALSE), "Units not  found"))</f>
        <v>1.2</v>
      </c>
      <c r="M6077" s="185">
        <f t="shared" si="538"/>
        <v>5220</v>
      </c>
      <c r="N6077" s="143" t="str">
        <f>IFERROR(VLOOKUP(D6077, Product_Category!A:B, 2, FALSE), "Uncategorized")</f>
        <v>SSG</v>
      </c>
      <c r="O6077" s="186">
        <f t="shared" si="536"/>
        <v>4350</v>
      </c>
      <c r="P6077" s="185">
        <f t="shared" si="539"/>
        <v>5220</v>
      </c>
      <c r="Q6077" s="143">
        <v>2024</v>
      </c>
      <c r="R6077" s="143" t="str">
        <f>IFERROR(VLOOKUP(G6077,'SOURCE COMPANY'!A:B, 2, FALSE), "")</f>
        <v>Amishi Drugs &amp; Chemicals</v>
      </c>
      <c r="S6077" s="143" t="str">
        <f>IFERROR(VLOOKUP(H6077,'CUSTOMER NAME'!A:B, 2, FALSE), "")</f>
        <v>M/s Aceto</v>
      </c>
    </row>
    <row r="6078" spans="1:19">
      <c r="A6078" s="125" t="s">
        <v>1019</v>
      </c>
      <c r="B6078" s="126">
        <v>500</v>
      </c>
      <c r="C6078" s="126" t="s">
        <v>4019</v>
      </c>
      <c r="D6078" s="126" t="s">
        <v>3897</v>
      </c>
      <c r="E6078" s="126">
        <v>20</v>
      </c>
      <c r="F6078" s="126" t="s">
        <v>9</v>
      </c>
      <c r="G6078" s="126" t="s">
        <v>4070</v>
      </c>
      <c r="H6078" s="127" t="s">
        <v>4070</v>
      </c>
      <c r="I6078" s="143" t="s">
        <v>4641</v>
      </c>
      <c r="J6078" s="184">
        <f>IF(F6078="USD", E6078, E6078 * IFERROR(VLOOKUP(F6078, EXCHANGE_RATE!A:B, 2, FALSE), "Currency not found"))</f>
        <v>20</v>
      </c>
      <c r="K6078" s="184">
        <f t="shared" si="537"/>
        <v>20</v>
      </c>
      <c r="L6078" s="184">
        <f>IF(C6078="MTS", B6078, B6078 * IFERROR(VLOOKUP(C6078, 'QTY_CONVERSIONS '!A:B, 2, FALSE), "Units not  found"))</f>
        <v>0.5</v>
      </c>
      <c r="M6078" s="185">
        <f t="shared" si="538"/>
        <v>10000</v>
      </c>
      <c r="N6078" s="143" t="str">
        <f>IFERROR(VLOOKUP(D6078, Product_Category!A:B, 2, FALSE), "Uncategorized")</f>
        <v>CROSCARMELLOSE SODIUM</v>
      </c>
      <c r="O6078" s="186">
        <f t="shared" si="536"/>
        <v>20000</v>
      </c>
      <c r="P6078" s="185">
        <f t="shared" si="539"/>
        <v>10000</v>
      </c>
      <c r="Q6078" s="143">
        <v>2024</v>
      </c>
      <c r="R6078" s="143" t="str">
        <f>IFERROR(VLOOKUP(G6078,'SOURCE COMPANY'!A:B, 2, FALSE), "")</f>
        <v>AUROBINDO PHARMA</v>
      </c>
      <c r="S6078" s="143" t="str">
        <f>IFERROR(VLOOKUP(H6078,'CUSTOMER NAME'!A:B, 2, FALSE), "")</f>
        <v>Aurobindo</v>
      </c>
    </row>
    <row r="6079" spans="1:19">
      <c r="A6079" s="119" t="s">
        <v>1019</v>
      </c>
      <c r="B6079" s="120">
        <v>2000</v>
      </c>
      <c r="C6079" s="120" t="s">
        <v>4019</v>
      </c>
      <c r="D6079" s="120" t="s">
        <v>173</v>
      </c>
      <c r="E6079" s="120">
        <v>5</v>
      </c>
      <c r="F6079" s="120" t="s">
        <v>9</v>
      </c>
      <c r="G6079" s="120" t="s">
        <v>4053</v>
      </c>
      <c r="H6079" s="121" t="s">
        <v>2534</v>
      </c>
      <c r="I6079" s="143" t="s">
        <v>4641</v>
      </c>
      <c r="J6079" s="184">
        <f>IF(F6079="USD", E6079, E6079 * IFERROR(VLOOKUP(F6079, EXCHANGE_RATE!A:B, 2, FALSE), "Currency not found"))</f>
        <v>5</v>
      </c>
      <c r="K6079" s="184">
        <f t="shared" si="537"/>
        <v>5</v>
      </c>
      <c r="L6079" s="184">
        <f>IF(C6079="MTS", B6079, B6079 * IFERROR(VLOOKUP(C6079, 'QTY_CONVERSIONS '!A:B, 2, FALSE), "Units not  found"))</f>
        <v>2</v>
      </c>
      <c r="M6079" s="185">
        <f t="shared" si="538"/>
        <v>10000</v>
      </c>
      <c r="N6079" s="143" t="str">
        <f>IFERROR(VLOOKUP(D6079, Product_Category!A:B, 2, FALSE), "Uncategorized")</f>
        <v>SSG</v>
      </c>
      <c r="O6079" s="186">
        <f t="shared" si="536"/>
        <v>5000</v>
      </c>
      <c r="P6079" s="185">
        <f t="shared" si="539"/>
        <v>10000</v>
      </c>
      <c r="Q6079" s="143">
        <v>2024</v>
      </c>
      <c r="R6079" s="143" t="str">
        <f>IFERROR(VLOOKUP(G6079,'SOURCE COMPANY'!A:B, 2, FALSE), "")</f>
        <v>JRS PHARMA</v>
      </c>
      <c r="S6079" s="143" t="str">
        <f>IFERROR(VLOOKUP(H6079,'CUSTOMER NAME'!A:B, 2, FALSE), "")</f>
        <v>IMCD</v>
      </c>
    </row>
    <row r="6080" spans="1:19">
      <c r="A6080" s="119" t="s">
        <v>1019</v>
      </c>
      <c r="B6080" s="120">
        <v>10000</v>
      </c>
      <c r="C6080" s="120" t="s">
        <v>4019</v>
      </c>
      <c r="D6080" s="120" t="s">
        <v>4648</v>
      </c>
      <c r="E6080" s="120">
        <v>2.52</v>
      </c>
      <c r="F6080" s="120" t="s">
        <v>9</v>
      </c>
      <c r="G6080" s="120" t="s">
        <v>4053</v>
      </c>
      <c r="H6080" s="121" t="s">
        <v>2534</v>
      </c>
      <c r="I6080" s="143" t="s">
        <v>4641</v>
      </c>
      <c r="J6080" s="184">
        <f>IF(F6080="USD", E6080, E6080 * IFERROR(VLOOKUP(F6080, EXCHANGE_RATE!A:B, 2, FALSE), "Currency not found"))</f>
        <v>2.52</v>
      </c>
      <c r="K6080" s="184">
        <f t="shared" si="537"/>
        <v>2.52</v>
      </c>
      <c r="L6080" s="184">
        <f>IF(C6080="MTS", B6080, B6080 * IFERROR(VLOOKUP(C6080, 'QTY_CONVERSIONS '!A:B, 2, FALSE), "Units not  found"))</f>
        <v>10</v>
      </c>
      <c r="M6080" s="185">
        <f t="shared" si="538"/>
        <v>25200</v>
      </c>
      <c r="N6080" s="143" t="str">
        <f>IFERROR(VLOOKUP(D6080, Product_Category!A:B, 2, FALSE), "Uncategorized")</f>
        <v>MCC</v>
      </c>
      <c r="O6080" s="186">
        <f t="shared" si="536"/>
        <v>2520</v>
      </c>
      <c r="P6080" s="185">
        <f t="shared" si="539"/>
        <v>25200</v>
      </c>
      <c r="Q6080" s="143">
        <v>2024</v>
      </c>
      <c r="R6080" s="143" t="str">
        <f>IFERROR(VLOOKUP(G6080,'SOURCE COMPANY'!A:B, 2, FALSE), "")</f>
        <v>JRS PHARMA</v>
      </c>
      <c r="S6080" s="143" t="str">
        <f>IFERROR(VLOOKUP(H6080,'CUSTOMER NAME'!A:B, 2, FALSE), "")</f>
        <v>IMCD</v>
      </c>
    </row>
    <row r="6081" spans="1:19">
      <c r="A6081" s="119" t="s">
        <v>1019</v>
      </c>
      <c r="B6081" s="120">
        <v>8000</v>
      </c>
      <c r="C6081" s="120" t="s">
        <v>4019</v>
      </c>
      <c r="D6081" s="120" t="s">
        <v>4113</v>
      </c>
      <c r="E6081" s="120">
        <v>2.52</v>
      </c>
      <c r="F6081" s="120" t="s">
        <v>9</v>
      </c>
      <c r="G6081" s="120" t="s">
        <v>4053</v>
      </c>
      <c r="H6081" s="121" t="s">
        <v>2534</v>
      </c>
      <c r="I6081" s="143" t="s">
        <v>4641</v>
      </c>
      <c r="J6081" s="184">
        <f>IF(F6081="USD", E6081, E6081 * IFERROR(VLOOKUP(F6081, EXCHANGE_RATE!A:B, 2, FALSE), "Currency not found"))</f>
        <v>2.52</v>
      </c>
      <c r="K6081" s="184">
        <f t="shared" si="537"/>
        <v>2.52</v>
      </c>
      <c r="L6081" s="184">
        <f>IF(C6081="MTS", B6081, B6081 * IFERROR(VLOOKUP(C6081, 'QTY_CONVERSIONS '!A:B, 2, FALSE), "Units not  found"))</f>
        <v>8</v>
      </c>
      <c r="M6081" s="185">
        <f t="shared" si="538"/>
        <v>20160</v>
      </c>
      <c r="N6081" s="143" t="str">
        <f>IFERROR(VLOOKUP(D6081, Product_Category!A:B, 2, FALSE), "Uncategorized")</f>
        <v>MCC</v>
      </c>
      <c r="O6081" s="186">
        <f t="shared" si="536"/>
        <v>2520</v>
      </c>
      <c r="P6081" s="185">
        <f t="shared" si="539"/>
        <v>20160</v>
      </c>
      <c r="Q6081" s="143">
        <v>2024</v>
      </c>
      <c r="R6081" s="143" t="str">
        <f>IFERROR(VLOOKUP(G6081,'SOURCE COMPANY'!A:B, 2, FALSE), "")</f>
        <v>JRS PHARMA</v>
      </c>
      <c r="S6081" s="143" t="str">
        <f>IFERROR(VLOOKUP(H6081,'CUSTOMER NAME'!A:B, 2, FALSE), "")</f>
        <v>IMCD</v>
      </c>
    </row>
    <row r="6082" spans="1:19">
      <c r="A6082" s="119" t="s">
        <v>1019</v>
      </c>
      <c r="B6082" s="120">
        <v>1</v>
      </c>
      <c r="C6082" s="120" t="s">
        <v>4019</v>
      </c>
      <c r="D6082" s="120" t="s">
        <v>798</v>
      </c>
      <c r="E6082" s="120">
        <v>5.15</v>
      </c>
      <c r="F6082" s="120" t="s">
        <v>9</v>
      </c>
      <c r="G6082" s="120" t="s">
        <v>4796</v>
      </c>
      <c r="H6082" s="121" t="s">
        <v>4805</v>
      </c>
      <c r="I6082" s="143" t="s">
        <v>4641</v>
      </c>
      <c r="J6082" s="184">
        <f>IF(F6082="USD", E6082, E6082 * IFERROR(VLOOKUP(F6082, EXCHANGE_RATE!A:B, 2, FALSE), "Currency not found"))</f>
        <v>5.15</v>
      </c>
      <c r="K6082" s="184">
        <f t="shared" si="537"/>
        <v>5.15</v>
      </c>
      <c r="L6082" s="184">
        <f>IF(C6082="MTS", B6082, B6082 * IFERROR(VLOOKUP(C6082, 'QTY_CONVERSIONS '!A:B, 2, FALSE), "Units not  found"))</f>
        <v>1E-3</v>
      </c>
      <c r="M6082" s="185">
        <f t="shared" si="538"/>
        <v>5.15</v>
      </c>
      <c r="N6082" s="143" t="str">
        <f>IFERROR(VLOOKUP(D6082, Product_Category!A:B, 2, FALSE), "Uncategorized")</f>
        <v>CMC</v>
      </c>
      <c r="O6082" s="186">
        <f t="shared" si="536"/>
        <v>5150</v>
      </c>
      <c r="P6082" s="185">
        <f t="shared" si="539"/>
        <v>5.15</v>
      </c>
      <c r="Q6082" s="143">
        <v>2024</v>
      </c>
      <c r="R6082" s="143" t="str">
        <f>IFERROR(VLOOKUP(G6082,'SOURCE COMPANY'!A:B, 2, FALSE), "")</f>
        <v>SISCO Research Labs</v>
      </c>
      <c r="S6082" s="143" t="str">
        <f>IFERROR(VLOOKUP(H6082,'CUSTOMER NAME'!A:B, 2, FALSE), "")</f>
        <v>Protea Labs</v>
      </c>
    </row>
    <row r="6083" spans="1:19">
      <c r="A6083" s="119" t="s">
        <v>1019</v>
      </c>
      <c r="B6083" s="120">
        <v>1</v>
      </c>
      <c r="C6083" s="120" t="s">
        <v>4019</v>
      </c>
      <c r="D6083" s="120" t="s">
        <v>798</v>
      </c>
      <c r="E6083" s="120">
        <v>5.14</v>
      </c>
      <c r="F6083" s="120" t="s">
        <v>9</v>
      </c>
      <c r="G6083" s="120" t="s">
        <v>4796</v>
      </c>
      <c r="H6083" s="121" t="s">
        <v>4805</v>
      </c>
      <c r="I6083" s="143" t="s">
        <v>4641</v>
      </c>
      <c r="J6083" s="184">
        <f>IF(F6083="USD", E6083, E6083 * IFERROR(VLOOKUP(F6083, EXCHANGE_RATE!A:B, 2, FALSE), "Currency not found"))</f>
        <v>5.14</v>
      </c>
      <c r="K6083" s="184">
        <f t="shared" si="537"/>
        <v>5.14</v>
      </c>
      <c r="L6083" s="184">
        <f>IF(C6083="MTS", B6083, B6083 * IFERROR(VLOOKUP(C6083, 'QTY_CONVERSIONS '!A:B, 2, FALSE), "Units not  found"))</f>
        <v>1E-3</v>
      </c>
      <c r="M6083" s="185">
        <f t="shared" si="538"/>
        <v>5.14</v>
      </c>
      <c r="N6083" s="143" t="str">
        <f>IFERROR(VLOOKUP(D6083, Product_Category!A:B, 2, FALSE), "Uncategorized")</f>
        <v>CMC</v>
      </c>
      <c r="O6083" s="186">
        <f t="shared" ref="O6083:O6146" si="540">K6083*1000</f>
        <v>5140</v>
      </c>
      <c r="P6083" s="185">
        <f t="shared" si="539"/>
        <v>5.14</v>
      </c>
      <c r="Q6083" s="143">
        <v>2024</v>
      </c>
      <c r="R6083" s="143" t="str">
        <f>IFERROR(VLOOKUP(G6083,'SOURCE COMPANY'!A:B, 2, FALSE), "")</f>
        <v>SISCO Research Labs</v>
      </c>
      <c r="S6083" s="143" t="str">
        <f>IFERROR(VLOOKUP(H6083,'CUSTOMER NAME'!A:B, 2, FALSE), "")</f>
        <v>Protea Labs</v>
      </c>
    </row>
    <row r="6084" spans="1:19">
      <c r="A6084" s="119" t="s">
        <v>1019</v>
      </c>
      <c r="B6084" s="120">
        <v>2000</v>
      </c>
      <c r="C6084" s="120" t="s">
        <v>4019</v>
      </c>
      <c r="D6084" s="120" t="s">
        <v>173</v>
      </c>
      <c r="E6084" s="120">
        <v>5.01</v>
      </c>
      <c r="F6084" s="120" t="s">
        <v>1718</v>
      </c>
      <c r="G6084" s="120" t="s">
        <v>4053</v>
      </c>
      <c r="H6084" s="121" t="s">
        <v>4052</v>
      </c>
      <c r="I6084" s="143" t="s">
        <v>4641</v>
      </c>
      <c r="J6084" s="184">
        <f>IF(F6084="USD", E6084, E6084 * IFERROR(VLOOKUP(F6084, EXCHANGE_RATE!A:B, 2, FALSE), "Currency not found"))</f>
        <v>5.3607000000000005</v>
      </c>
      <c r="K6084" s="184">
        <f t="shared" si="537"/>
        <v>5.37</v>
      </c>
      <c r="L6084" s="184">
        <f>IF(C6084="MTS", B6084, B6084 * IFERROR(VLOOKUP(C6084, 'QTY_CONVERSIONS '!A:B, 2, FALSE), "Units not  found"))</f>
        <v>2</v>
      </c>
      <c r="M6084" s="185">
        <f t="shared" si="538"/>
        <v>10740</v>
      </c>
      <c r="N6084" s="143" t="str">
        <f>IFERROR(VLOOKUP(D6084, Product_Category!A:B, 2, FALSE), "Uncategorized")</f>
        <v>SSG</v>
      </c>
      <c r="O6084" s="186">
        <f t="shared" si="540"/>
        <v>5370</v>
      </c>
      <c r="P6084" s="185">
        <f t="shared" si="539"/>
        <v>10740</v>
      </c>
      <c r="Q6084" s="143">
        <v>2024</v>
      </c>
      <c r="R6084" s="143" t="str">
        <f>IFERROR(VLOOKUP(G6084,'SOURCE COMPANY'!A:B, 2, FALSE), "")</f>
        <v>JRS PHARMA</v>
      </c>
      <c r="S6084" s="143" t="str">
        <f>IFERROR(VLOOKUP(H6084,'CUSTOMER NAME'!A:B, 2, FALSE), "")</f>
        <v>RETTENMAIER</v>
      </c>
    </row>
    <row r="6085" spans="1:19">
      <c r="A6085" s="119" t="s">
        <v>1019</v>
      </c>
      <c r="B6085" s="120">
        <v>8000</v>
      </c>
      <c r="C6085" s="120" t="s">
        <v>4019</v>
      </c>
      <c r="D6085" s="120" t="s">
        <v>4648</v>
      </c>
      <c r="E6085" s="120">
        <v>2.76</v>
      </c>
      <c r="F6085" s="120" t="s">
        <v>9</v>
      </c>
      <c r="G6085" s="120" t="s">
        <v>4053</v>
      </c>
      <c r="H6085" s="121" t="s">
        <v>4052</v>
      </c>
      <c r="I6085" s="143" t="s">
        <v>4641</v>
      </c>
      <c r="J6085" s="184">
        <f>IF(F6085="USD", E6085, E6085 * IFERROR(VLOOKUP(F6085, EXCHANGE_RATE!A:B, 2, FALSE), "Currency not found"))</f>
        <v>2.76</v>
      </c>
      <c r="K6085" s="184">
        <f t="shared" si="537"/>
        <v>2.76</v>
      </c>
      <c r="L6085" s="184">
        <f>IF(C6085="MTS", B6085, B6085 * IFERROR(VLOOKUP(C6085, 'QTY_CONVERSIONS '!A:B, 2, FALSE), "Units not  found"))</f>
        <v>8</v>
      </c>
      <c r="M6085" s="185">
        <f t="shared" si="538"/>
        <v>22080</v>
      </c>
      <c r="N6085" s="143" t="str">
        <f>IFERROR(VLOOKUP(D6085, Product_Category!A:B, 2, FALSE), "Uncategorized")</f>
        <v>MCC</v>
      </c>
      <c r="O6085" s="186">
        <f t="shared" si="540"/>
        <v>2760</v>
      </c>
      <c r="P6085" s="185">
        <f t="shared" si="539"/>
        <v>22080</v>
      </c>
      <c r="Q6085" s="143">
        <v>2024</v>
      </c>
      <c r="R6085" s="143" t="str">
        <f>IFERROR(VLOOKUP(G6085,'SOURCE COMPANY'!A:B, 2, FALSE), "")</f>
        <v>JRS PHARMA</v>
      </c>
      <c r="S6085" s="143" t="str">
        <f>IFERROR(VLOOKUP(H6085,'CUSTOMER NAME'!A:B, 2, FALSE), "")</f>
        <v>RETTENMAIER</v>
      </c>
    </row>
    <row r="6086" spans="1:19">
      <c r="A6086" s="119" t="s">
        <v>1019</v>
      </c>
      <c r="B6086" s="120">
        <v>20000</v>
      </c>
      <c r="C6086" s="120" t="s">
        <v>4019</v>
      </c>
      <c r="D6086" s="120" t="s">
        <v>4113</v>
      </c>
      <c r="E6086" s="120">
        <v>2.73</v>
      </c>
      <c r="F6086" s="120" t="s">
        <v>9</v>
      </c>
      <c r="G6086" s="120" t="s">
        <v>4053</v>
      </c>
      <c r="H6086" s="121" t="s">
        <v>4052</v>
      </c>
      <c r="I6086" s="143" t="s">
        <v>4641</v>
      </c>
      <c r="J6086" s="184">
        <f>IF(F6086="USD", E6086, E6086 * IFERROR(VLOOKUP(F6086, EXCHANGE_RATE!A:B, 2, FALSE), "Currency not found"))</f>
        <v>2.73</v>
      </c>
      <c r="K6086" s="184">
        <f t="shared" si="537"/>
        <v>2.73</v>
      </c>
      <c r="L6086" s="184">
        <f>IF(C6086="MTS", B6086, B6086 * IFERROR(VLOOKUP(C6086, 'QTY_CONVERSIONS '!A:B, 2, FALSE), "Units not  found"))</f>
        <v>20</v>
      </c>
      <c r="M6086" s="185">
        <f t="shared" si="538"/>
        <v>54600</v>
      </c>
      <c r="N6086" s="143" t="str">
        <f>IFERROR(VLOOKUP(D6086, Product_Category!A:B, 2, FALSE), "Uncategorized")</f>
        <v>MCC</v>
      </c>
      <c r="O6086" s="186">
        <f t="shared" si="540"/>
        <v>2730</v>
      </c>
      <c r="P6086" s="185">
        <f t="shared" si="539"/>
        <v>54600</v>
      </c>
      <c r="Q6086" s="143">
        <v>2024</v>
      </c>
      <c r="R6086" s="143" t="str">
        <f>IFERROR(VLOOKUP(G6086,'SOURCE COMPANY'!A:B, 2, FALSE), "")</f>
        <v>JRS PHARMA</v>
      </c>
      <c r="S6086" s="143" t="str">
        <f>IFERROR(VLOOKUP(H6086,'CUSTOMER NAME'!A:B, 2, FALSE), "")</f>
        <v>RETTENMAIER</v>
      </c>
    </row>
    <row r="6087" spans="1:19">
      <c r="A6087" s="119" t="s">
        <v>1019</v>
      </c>
      <c r="B6087" s="120">
        <v>20000</v>
      </c>
      <c r="C6087" s="120" t="s">
        <v>4019</v>
      </c>
      <c r="D6087" s="120" t="s">
        <v>4113</v>
      </c>
      <c r="E6087" s="120">
        <v>2.74</v>
      </c>
      <c r="F6087" s="120" t="s">
        <v>9</v>
      </c>
      <c r="G6087" s="120" t="s">
        <v>4053</v>
      </c>
      <c r="H6087" s="121" t="s">
        <v>4052</v>
      </c>
      <c r="I6087" s="143" t="s">
        <v>4641</v>
      </c>
      <c r="J6087" s="184">
        <f>IF(F6087="USD", E6087, E6087 * IFERROR(VLOOKUP(F6087, EXCHANGE_RATE!A:B, 2, FALSE), "Currency not found"))</f>
        <v>2.74</v>
      </c>
      <c r="K6087" s="184">
        <f t="shared" si="537"/>
        <v>2.74</v>
      </c>
      <c r="L6087" s="184">
        <f>IF(C6087="MTS", B6087, B6087 * IFERROR(VLOOKUP(C6087, 'QTY_CONVERSIONS '!A:B, 2, FALSE), "Units not  found"))</f>
        <v>20</v>
      </c>
      <c r="M6087" s="185">
        <f t="shared" si="538"/>
        <v>54800.000000000007</v>
      </c>
      <c r="N6087" s="143" t="str">
        <f>IFERROR(VLOOKUP(D6087, Product_Category!A:B, 2, FALSE), "Uncategorized")</f>
        <v>MCC</v>
      </c>
      <c r="O6087" s="186">
        <f t="shared" si="540"/>
        <v>2740</v>
      </c>
      <c r="P6087" s="185">
        <f t="shared" si="539"/>
        <v>54800</v>
      </c>
      <c r="Q6087" s="143">
        <v>2024</v>
      </c>
      <c r="R6087" s="143" t="str">
        <f>IFERROR(VLOOKUP(G6087,'SOURCE COMPANY'!A:B, 2, FALSE), "")</f>
        <v>JRS PHARMA</v>
      </c>
      <c r="S6087" s="143" t="str">
        <f>IFERROR(VLOOKUP(H6087,'CUSTOMER NAME'!A:B, 2, FALSE), "")</f>
        <v>RETTENMAIER</v>
      </c>
    </row>
    <row r="6088" spans="1:19">
      <c r="A6088" s="119" t="s">
        <v>1019</v>
      </c>
      <c r="B6088" s="120">
        <v>1000</v>
      </c>
      <c r="C6088" s="120" t="s">
        <v>4019</v>
      </c>
      <c r="D6088" s="120" t="s">
        <v>798</v>
      </c>
      <c r="E6088" s="120">
        <v>2.75</v>
      </c>
      <c r="F6088" s="120" t="s">
        <v>9</v>
      </c>
      <c r="G6088" s="120" t="s">
        <v>4730</v>
      </c>
      <c r="H6088" s="121" t="s">
        <v>4277</v>
      </c>
      <c r="I6088" s="143" t="s">
        <v>4641</v>
      </c>
      <c r="J6088" s="184">
        <f>IF(F6088="USD", E6088, E6088 * IFERROR(VLOOKUP(F6088, EXCHANGE_RATE!A:B, 2, FALSE), "Currency not found"))</f>
        <v>2.75</v>
      </c>
      <c r="K6088" s="184">
        <f t="shared" si="537"/>
        <v>2.75</v>
      </c>
      <c r="L6088" s="184">
        <f>IF(C6088="MTS", B6088, B6088 * IFERROR(VLOOKUP(C6088, 'QTY_CONVERSIONS '!A:B, 2, FALSE), "Units not  found"))</f>
        <v>1</v>
      </c>
      <c r="M6088" s="185">
        <f t="shared" si="538"/>
        <v>2750</v>
      </c>
      <c r="N6088" s="143" t="str">
        <f>IFERROR(VLOOKUP(D6088, Product_Category!A:B, 2, FALSE), "Uncategorized")</f>
        <v>CMC</v>
      </c>
      <c r="O6088" s="186">
        <f t="shared" si="540"/>
        <v>2750</v>
      </c>
      <c r="P6088" s="185">
        <f t="shared" si="539"/>
        <v>2750</v>
      </c>
      <c r="Q6088" s="143">
        <v>2024</v>
      </c>
      <c r="R6088" s="143" t="str">
        <f>IFERROR(VLOOKUP(G6088,'SOURCE COMPANY'!A:B, 2, FALSE), "")</f>
        <v>PREMIER INDUSTRIAL</v>
      </c>
      <c r="S6088" s="143" t="str">
        <f>IFERROR(VLOOKUP(H6088,'CUSTOMER NAME'!A:B, 2, FALSE), "")</f>
        <v>TO THE ORDER OF</v>
      </c>
    </row>
    <row r="6089" spans="1:19">
      <c r="A6089" s="119" t="s">
        <v>1019</v>
      </c>
      <c r="B6089" s="120">
        <v>3000</v>
      </c>
      <c r="C6089" s="120" t="s">
        <v>4019</v>
      </c>
      <c r="D6089" s="120" t="s">
        <v>910</v>
      </c>
      <c r="E6089" s="120">
        <v>2.8</v>
      </c>
      <c r="F6089" s="120" t="s">
        <v>9</v>
      </c>
      <c r="G6089" s="120" t="s">
        <v>4323</v>
      </c>
      <c r="H6089" s="121" t="s">
        <v>4277</v>
      </c>
      <c r="I6089" s="143" t="s">
        <v>4641</v>
      </c>
      <c r="J6089" s="184">
        <f>IF(F6089="USD", E6089, E6089 * IFERROR(VLOOKUP(F6089, EXCHANGE_RATE!A:B, 2, FALSE), "Currency not found"))</f>
        <v>2.8</v>
      </c>
      <c r="K6089" s="184">
        <f t="shared" si="537"/>
        <v>2.8</v>
      </c>
      <c r="L6089" s="184">
        <f>IF(C6089="MTS", B6089, B6089 * IFERROR(VLOOKUP(C6089, 'QTY_CONVERSIONS '!A:B, 2, FALSE), "Units not  found"))</f>
        <v>3</v>
      </c>
      <c r="M6089" s="185">
        <f t="shared" si="538"/>
        <v>8400</v>
      </c>
      <c r="N6089" s="143" t="str">
        <f>IFERROR(VLOOKUP(D6089, Product_Category!A:B, 2, FALSE), "Uncategorized")</f>
        <v>MAGNESIUM STEARATE</v>
      </c>
      <c r="O6089" s="186">
        <f t="shared" si="540"/>
        <v>2800</v>
      </c>
      <c r="P6089" s="185">
        <f t="shared" si="539"/>
        <v>8400</v>
      </c>
      <c r="Q6089" s="143">
        <v>2024</v>
      </c>
      <c r="R6089" s="143" t="str">
        <f>IFERROR(VLOOKUP(G6089,'SOURCE COMPANY'!A:B, 2, FALSE), "")</f>
        <v>SUDEEP PHARMA</v>
      </c>
      <c r="S6089" s="143" t="str">
        <f>IFERROR(VLOOKUP(H6089,'CUSTOMER NAME'!A:B, 2, FALSE), "")</f>
        <v>TO THE ORDER OF</v>
      </c>
    </row>
    <row r="6090" spans="1:19">
      <c r="A6090" s="125" t="s">
        <v>1329</v>
      </c>
      <c r="B6090" s="126">
        <v>1000</v>
      </c>
      <c r="C6090" s="126" t="s">
        <v>4019</v>
      </c>
      <c r="D6090" s="126" t="s">
        <v>4241</v>
      </c>
      <c r="E6090" s="126">
        <v>4.9000000000000004</v>
      </c>
      <c r="F6090" s="126" t="s">
        <v>9</v>
      </c>
      <c r="G6090" s="126" t="s">
        <v>4279</v>
      </c>
      <c r="H6090" s="127" t="s">
        <v>4806</v>
      </c>
      <c r="I6090" s="143" t="s">
        <v>4641</v>
      </c>
      <c r="J6090" s="184">
        <f>IF(F6090="USD", E6090, E6090 * IFERROR(VLOOKUP(F6090, EXCHANGE_RATE!A:B, 2, FALSE), "Currency not found"))</f>
        <v>4.9000000000000004</v>
      </c>
      <c r="K6090" s="184">
        <f t="shared" si="537"/>
        <v>4.9000000000000004</v>
      </c>
      <c r="L6090" s="184">
        <f>IF(C6090="MTS", B6090, B6090 * IFERROR(VLOOKUP(C6090, 'QTY_CONVERSIONS '!A:B, 2, FALSE), "Units not  found"))</f>
        <v>1</v>
      </c>
      <c r="M6090" s="185">
        <f t="shared" si="538"/>
        <v>4900</v>
      </c>
      <c r="N6090" s="143" t="str">
        <f>IFERROR(VLOOKUP(D6090, Product_Category!A:B, 2, FALSE), "Uncategorized")</f>
        <v>MCC</v>
      </c>
      <c r="O6090" s="186">
        <f t="shared" si="540"/>
        <v>4900</v>
      </c>
      <c r="P6090" s="185">
        <f t="shared" si="539"/>
        <v>4900</v>
      </c>
      <c r="Q6090" s="143">
        <v>2024</v>
      </c>
      <c r="R6090" s="143" t="str">
        <f>IFERROR(VLOOKUP(G6090,'SOURCE COMPANY'!A:B, 2, FALSE), "")</f>
        <v>Sigachi Industries limited</v>
      </c>
      <c r="S6090" s="143" t="str">
        <f>IFERROR(VLOOKUP(H6090,'CUSTOMER NAME'!A:B, 2, FALSE), "")</f>
        <v>KPT Co., Ltd</v>
      </c>
    </row>
    <row r="6091" spans="1:19">
      <c r="A6091" s="119" t="s">
        <v>1329</v>
      </c>
      <c r="B6091" s="120">
        <v>2000</v>
      </c>
      <c r="C6091" s="120" t="s">
        <v>4019</v>
      </c>
      <c r="D6091" s="120" t="s">
        <v>3897</v>
      </c>
      <c r="E6091" s="120">
        <v>10.7</v>
      </c>
      <c r="F6091" s="120" t="s">
        <v>9</v>
      </c>
      <c r="G6091" s="120" t="s">
        <v>4053</v>
      </c>
      <c r="H6091" s="121" t="s">
        <v>4052</v>
      </c>
      <c r="I6091" s="143" t="s">
        <v>4641</v>
      </c>
      <c r="J6091" s="184">
        <f>IF(F6091="USD", E6091, E6091 * IFERROR(VLOOKUP(F6091, EXCHANGE_RATE!A:B, 2, FALSE), "Currency not found"))</f>
        <v>10.7</v>
      </c>
      <c r="K6091" s="184">
        <f t="shared" si="537"/>
        <v>10.7</v>
      </c>
      <c r="L6091" s="184">
        <f>IF(C6091="MTS", B6091, B6091 * IFERROR(VLOOKUP(C6091, 'QTY_CONVERSIONS '!A:B, 2, FALSE), "Units not  found"))</f>
        <v>2</v>
      </c>
      <c r="M6091" s="185">
        <f t="shared" si="538"/>
        <v>21400</v>
      </c>
      <c r="N6091" s="143" t="str">
        <f>IFERROR(VLOOKUP(D6091, Product_Category!A:B, 2, FALSE), "Uncategorized")</f>
        <v>CROSCARMELLOSE SODIUM</v>
      </c>
      <c r="O6091" s="186">
        <f t="shared" si="540"/>
        <v>10700</v>
      </c>
      <c r="P6091" s="185">
        <f t="shared" si="539"/>
        <v>21400</v>
      </c>
      <c r="Q6091" s="143">
        <v>2024</v>
      </c>
      <c r="R6091" s="143" t="str">
        <f>IFERROR(VLOOKUP(G6091,'SOURCE COMPANY'!A:B, 2, FALSE), "")</f>
        <v>JRS PHARMA</v>
      </c>
      <c r="S6091" s="143" t="str">
        <f>IFERROR(VLOOKUP(H6091,'CUSTOMER NAME'!A:B, 2, FALSE), "")</f>
        <v>RETTENMAIER</v>
      </c>
    </row>
    <row r="6092" spans="1:19">
      <c r="A6092" s="119" t="s">
        <v>1329</v>
      </c>
      <c r="B6092" s="120">
        <v>18000</v>
      </c>
      <c r="C6092" s="120" t="s">
        <v>4019</v>
      </c>
      <c r="D6092" s="120" t="s">
        <v>4114</v>
      </c>
      <c r="E6092" s="120">
        <v>2.96</v>
      </c>
      <c r="F6092" s="120" t="s">
        <v>1718</v>
      </c>
      <c r="G6092" s="120" t="s">
        <v>4138</v>
      </c>
      <c r="H6092" s="121" t="s">
        <v>4429</v>
      </c>
      <c r="I6092" s="143" t="s">
        <v>4641</v>
      </c>
      <c r="J6092" s="184">
        <f>IF(F6092="USD", E6092, E6092 * IFERROR(VLOOKUP(F6092, EXCHANGE_RATE!A:B, 2, FALSE), "Currency not found"))</f>
        <v>3.1672000000000002</v>
      </c>
      <c r="K6092" s="184">
        <f t="shared" si="537"/>
        <v>3.17</v>
      </c>
      <c r="L6092" s="184">
        <f>IF(C6092="MTS", B6092, B6092 * IFERROR(VLOOKUP(C6092, 'QTY_CONVERSIONS '!A:B, 2, FALSE), "Units not  found"))</f>
        <v>18</v>
      </c>
      <c r="M6092" s="185">
        <f t="shared" si="538"/>
        <v>57060</v>
      </c>
      <c r="N6092" s="143" t="str">
        <f>IFERROR(VLOOKUP(D6092, Product_Category!A:B, 2, FALSE), "Uncategorized")</f>
        <v>MCC</v>
      </c>
      <c r="O6092" s="186">
        <f t="shared" si="540"/>
        <v>3170</v>
      </c>
      <c r="P6092" s="185">
        <f t="shared" si="539"/>
        <v>57060</v>
      </c>
      <c r="Q6092" s="143">
        <v>2024</v>
      </c>
      <c r="R6092" s="143" t="str">
        <f>IFERROR(VLOOKUP(G6092,'SOURCE COMPANY'!A:B, 2, FALSE), "")</f>
        <v>DFE PHARMA</v>
      </c>
      <c r="S6092" s="143" t="str">
        <f>IFERROR(VLOOKUP(H6092,'CUSTOMER NAME'!A:B, 2, FALSE), "")</f>
        <v>SAN II PHARMA</v>
      </c>
    </row>
    <row r="6093" spans="1:19">
      <c r="A6093" s="119" t="s">
        <v>1329</v>
      </c>
      <c r="B6093" s="120">
        <v>225</v>
      </c>
      <c r="C6093" s="120" t="s">
        <v>4019</v>
      </c>
      <c r="D6093" s="120" t="s">
        <v>3852</v>
      </c>
      <c r="E6093" s="120">
        <v>26</v>
      </c>
      <c r="F6093" s="120" t="s">
        <v>9</v>
      </c>
      <c r="G6093" s="120" t="s">
        <v>4296</v>
      </c>
      <c r="H6093" s="121" t="s">
        <v>4807</v>
      </c>
      <c r="I6093" s="143" t="s">
        <v>4641</v>
      </c>
      <c r="J6093" s="184">
        <f>IF(F6093="USD", E6093, E6093 * IFERROR(VLOOKUP(F6093, EXCHANGE_RATE!A:B, 2, FALSE), "Currency not found"))</f>
        <v>26</v>
      </c>
      <c r="K6093" s="184">
        <f t="shared" si="537"/>
        <v>26</v>
      </c>
      <c r="L6093" s="184">
        <f>IF(C6093="MTS", B6093, B6093 * IFERROR(VLOOKUP(C6093, 'QTY_CONVERSIONS '!A:B, 2, FALSE), "Units not  found"))</f>
        <v>0.22500000000000001</v>
      </c>
      <c r="M6093" s="185">
        <f t="shared" si="538"/>
        <v>5850</v>
      </c>
      <c r="N6093" s="143" t="str">
        <f>IFERROR(VLOOKUP(D6093, Product_Category!A:B, 2, FALSE), "Uncategorized")</f>
        <v>CMC</v>
      </c>
      <c r="O6093" s="186">
        <f t="shared" si="540"/>
        <v>26000</v>
      </c>
      <c r="P6093" s="185">
        <f t="shared" si="539"/>
        <v>5850</v>
      </c>
      <c r="Q6093" s="143">
        <v>2024</v>
      </c>
      <c r="R6093" s="143" t="str">
        <f>IFERROR(VLOOKUP(G6093,'SOURCE COMPANY'!A:B, 2, FALSE), "")</f>
        <v>HIRANYA CELLULOSE</v>
      </c>
      <c r="S6093" s="143" t="str">
        <f>IFERROR(VLOOKUP(H6093,'CUSTOMER NAME'!A:B, 2, FALSE), "")</f>
        <v>SANIL PHARMA</v>
      </c>
    </row>
    <row r="6094" spans="1:19">
      <c r="A6094" s="119" t="s">
        <v>1329</v>
      </c>
      <c r="B6094" s="120">
        <v>75</v>
      </c>
      <c r="C6094" s="120" t="s">
        <v>4019</v>
      </c>
      <c r="D6094" s="120" t="s">
        <v>910</v>
      </c>
      <c r="E6094" s="120">
        <v>30</v>
      </c>
      <c r="F6094" s="120" t="s">
        <v>9</v>
      </c>
      <c r="G6094" s="120" t="s">
        <v>4294</v>
      </c>
      <c r="H6094" s="121" t="s">
        <v>4277</v>
      </c>
      <c r="I6094" s="143" t="s">
        <v>4641</v>
      </c>
      <c r="J6094" s="184">
        <f>IF(F6094="USD", E6094, E6094 * IFERROR(VLOOKUP(F6094, EXCHANGE_RATE!A:B, 2, FALSE), "Currency not found"))</f>
        <v>30</v>
      </c>
      <c r="K6094" s="184">
        <f t="shared" si="537"/>
        <v>30</v>
      </c>
      <c r="L6094" s="184">
        <f>IF(C6094="MTS", B6094, B6094 * IFERROR(VLOOKUP(C6094, 'QTY_CONVERSIONS '!A:B, 2, FALSE), "Units not  found"))</f>
        <v>7.4999999999999997E-2</v>
      </c>
      <c r="M6094" s="185">
        <f t="shared" si="538"/>
        <v>2250</v>
      </c>
      <c r="N6094" s="143" t="str">
        <f>IFERROR(VLOOKUP(D6094, Product_Category!A:B, 2, FALSE), "Uncategorized")</f>
        <v>MAGNESIUM STEARATE</v>
      </c>
      <c r="O6094" s="186">
        <f t="shared" si="540"/>
        <v>30000</v>
      </c>
      <c r="P6094" s="185">
        <f t="shared" si="539"/>
        <v>2250</v>
      </c>
      <c r="Q6094" s="143">
        <v>2024</v>
      </c>
      <c r="R6094" s="143" t="str">
        <f>IFERROR(VLOOKUP(G6094,'SOURCE COMPANY'!A:B, 2, FALSE), "")</f>
        <v>NITIKA PHARMA</v>
      </c>
      <c r="S6094" s="143" t="str">
        <f>IFERROR(VLOOKUP(H6094,'CUSTOMER NAME'!A:B, 2, FALSE), "")</f>
        <v>TO THE ORDER OF</v>
      </c>
    </row>
    <row r="6095" spans="1:19">
      <c r="A6095" s="119" t="s">
        <v>1329</v>
      </c>
      <c r="B6095" s="120">
        <v>3000</v>
      </c>
      <c r="C6095" s="120" t="s">
        <v>4019</v>
      </c>
      <c r="D6095" s="120" t="s">
        <v>3852</v>
      </c>
      <c r="E6095" s="120">
        <v>11.5</v>
      </c>
      <c r="F6095" s="120" t="s">
        <v>9</v>
      </c>
      <c r="G6095" s="120" t="s">
        <v>4713</v>
      </c>
      <c r="H6095" s="121" t="s">
        <v>4277</v>
      </c>
      <c r="I6095" s="143" t="s">
        <v>4641</v>
      </c>
      <c r="J6095" s="184">
        <f>IF(F6095="USD", E6095, E6095 * IFERROR(VLOOKUP(F6095, EXCHANGE_RATE!A:B, 2, FALSE), "Currency not found"))</f>
        <v>11.5</v>
      </c>
      <c r="K6095" s="184">
        <f t="shared" si="537"/>
        <v>11.5</v>
      </c>
      <c r="L6095" s="184">
        <f>IF(C6095="MTS", B6095, B6095 * IFERROR(VLOOKUP(C6095, 'QTY_CONVERSIONS '!A:B, 2, FALSE), "Units not  found"))</f>
        <v>3</v>
      </c>
      <c r="M6095" s="185">
        <f t="shared" si="538"/>
        <v>34500</v>
      </c>
      <c r="N6095" s="143" t="str">
        <f>IFERROR(VLOOKUP(D6095, Product_Category!A:B, 2, FALSE), "Uncategorized")</f>
        <v>CMC</v>
      </c>
      <c r="O6095" s="186">
        <f t="shared" si="540"/>
        <v>11500</v>
      </c>
      <c r="P6095" s="185">
        <f t="shared" si="539"/>
        <v>34500</v>
      </c>
      <c r="Q6095" s="143">
        <v>2024</v>
      </c>
      <c r="R6095" s="143" t="str">
        <f>IFERROR(VLOOKUP(G6095,'SOURCE COMPANY'!A:B, 2, FALSE), "")</f>
        <v>Prachin Chemical</v>
      </c>
      <c r="S6095" s="143" t="str">
        <f>IFERROR(VLOOKUP(H6095,'CUSTOMER NAME'!A:B, 2, FALSE), "")</f>
        <v>TO THE ORDER OF</v>
      </c>
    </row>
    <row r="6096" spans="1:19">
      <c r="A6096" s="119" t="s">
        <v>1329</v>
      </c>
      <c r="B6096" s="120">
        <v>3000</v>
      </c>
      <c r="C6096" s="120" t="s">
        <v>4019</v>
      </c>
      <c r="D6096" s="120" t="s">
        <v>3852</v>
      </c>
      <c r="E6096" s="120">
        <v>11.5</v>
      </c>
      <c r="F6096" s="120" t="s">
        <v>9</v>
      </c>
      <c r="G6096" s="120" t="s">
        <v>4713</v>
      </c>
      <c r="H6096" s="121" t="s">
        <v>4277</v>
      </c>
      <c r="I6096" s="143" t="s">
        <v>4641</v>
      </c>
      <c r="J6096" s="184">
        <f>IF(F6096="USD", E6096, E6096 * IFERROR(VLOOKUP(F6096, EXCHANGE_RATE!A:B, 2, FALSE), "Currency not found"))</f>
        <v>11.5</v>
      </c>
      <c r="K6096" s="184">
        <f t="shared" si="537"/>
        <v>11.5</v>
      </c>
      <c r="L6096" s="184">
        <f>IF(C6096="MTS", B6096, B6096 * IFERROR(VLOOKUP(C6096, 'QTY_CONVERSIONS '!A:B, 2, FALSE), "Units not  found"))</f>
        <v>3</v>
      </c>
      <c r="M6096" s="185">
        <f t="shared" si="538"/>
        <v>34500</v>
      </c>
      <c r="N6096" s="143" t="str">
        <f>IFERROR(VLOOKUP(D6096, Product_Category!A:B, 2, FALSE), "Uncategorized")</f>
        <v>CMC</v>
      </c>
      <c r="O6096" s="186">
        <f t="shared" si="540"/>
        <v>11500</v>
      </c>
      <c r="P6096" s="185">
        <f t="shared" si="539"/>
        <v>34500</v>
      </c>
      <c r="Q6096" s="143">
        <v>2024</v>
      </c>
      <c r="R6096" s="143" t="str">
        <f>IFERROR(VLOOKUP(G6096,'SOURCE COMPANY'!A:B, 2, FALSE), "")</f>
        <v>Prachin Chemical</v>
      </c>
      <c r="S6096" s="143" t="str">
        <f>IFERROR(VLOOKUP(H6096,'CUSTOMER NAME'!A:B, 2, FALSE), "")</f>
        <v>TO THE ORDER OF</v>
      </c>
    </row>
    <row r="6097" spans="1:19">
      <c r="A6097" s="119" t="s">
        <v>1329</v>
      </c>
      <c r="B6097" s="120">
        <v>18000</v>
      </c>
      <c r="C6097" s="120" t="s">
        <v>4019</v>
      </c>
      <c r="D6097" s="120" t="s">
        <v>4114</v>
      </c>
      <c r="E6097" s="120">
        <v>2.96</v>
      </c>
      <c r="F6097" s="120" t="s">
        <v>1718</v>
      </c>
      <c r="G6097" s="120" t="s">
        <v>4138</v>
      </c>
      <c r="H6097" s="121" t="s">
        <v>4808</v>
      </c>
      <c r="I6097" s="143" t="s">
        <v>4641</v>
      </c>
      <c r="J6097" s="184">
        <f>IF(F6097="USD", E6097, E6097 * IFERROR(VLOOKUP(F6097, EXCHANGE_RATE!A:B, 2, FALSE), "Currency not found"))</f>
        <v>3.1672000000000002</v>
      </c>
      <c r="K6097" s="184">
        <f t="shared" si="537"/>
        <v>3.17</v>
      </c>
      <c r="L6097" s="184">
        <f>IF(C6097="MTS", B6097, B6097 * IFERROR(VLOOKUP(C6097, 'QTY_CONVERSIONS '!A:B, 2, FALSE), "Units not  found"))</f>
        <v>18</v>
      </c>
      <c r="M6097" s="185">
        <f t="shared" si="538"/>
        <v>57060</v>
      </c>
      <c r="N6097" s="143" t="str">
        <f>IFERROR(VLOOKUP(D6097, Product_Category!A:B, 2, FALSE), "Uncategorized")</f>
        <v>MCC</v>
      </c>
      <c r="O6097" s="186">
        <f t="shared" si="540"/>
        <v>3170</v>
      </c>
      <c r="P6097" s="185">
        <f t="shared" si="539"/>
        <v>57060</v>
      </c>
      <c r="Q6097" s="143">
        <v>2024</v>
      </c>
      <c r="R6097" s="143" t="str">
        <f>IFERROR(VLOOKUP(G6097,'SOURCE COMPANY'!A:B, 2, FALSE), "")</f>
        <v>DFE PHARMA</v>
      </c>
      <c r="S6097" s="143" t="str">
        <f>IFERROR(VLOOKUP(H6097,'CUSTOMER NAME'!A:B, 2, FALSE), "")</f>
        <v>Yu Han Corp</v>
      </c>
    </row>
    <row r="6098" spans="1:19">
      <c r="A6098" s="128" t="s">
        <v>281</v>
      </c>
      <c r="B6098" s="129">
        <v>1500</v>
      </c>
      <c r="C6098" s="129" t="s">
        <v>4019</v>
      </c>
      <c r="D6098" s="129" t="s">
        <v>910</v>
      </c>
      <c r="E6098" s="129">
        <v>2.5</v>
      </c>
      <c r="F6098" s="129" t="s">
        <v>9</v>
      </c>
      <c r="G6098" s="129" t="s">
        <v>4299</v>
      </c>
      <c r="H6098" s="130" t="s">
        <v>4277</v>
      </c>
      <c r="I6098" s="143" t="s">
        <v>4641</v>
      </c>
      <c r="J6098" s="184">
        <f>IF(F6098="USD", E6098, E6098 * IFERROR(VLOOKUP(F6098, EXCHANGE_RATE!A:B, 2, FALSE), "Currency not found"))</f>
        <v>2.5</v>
      </c>
      <c r="K6098" s="184">
        <f t="shared" si="537"/>
        <v>2.5</v>
      </c>
      <c r="L6098" s="184">
        <f>IF(C6098="MTS", B6098, B6098 * IFERROR(VLOOKUP(C6098, 'QTY_CONVERSIONS '!A:B, 2, FALSE), "Units not  found"))</f>
        <v>1.5</v>
      </c>
      <c r="M6098" s="185">
        <f t="shared" si="538"/>
        <v>3750</v>
      </c>
      <c r="N6098" s="143" t="str">
        <f>IFERROR(VLOOKUP(D6098, Product_Category!A:B, 2, FALSE), "Uncategorized")</f>
        <v>MAGNESIUM STEARATE</v>
      </c>
      <c r="O6098" s="186">
        <f t="shared" si="540"/>
        <v>2500</v>
      </c>
      <c r="P6098" s="185">
        <f t="shared" si="539"/>
        <v>3750</v>
      </c>
      <c r="Q6098" s="143">
        <v>2024</v>
      </c>
      <c r="R6098" s="143" t="str">
        <f>IFERROR(VLOOKUP(G6098,'SOURCE COMPANY'!A:B, 2, FALSE), "")</f>
        <v>Ankit Pulps &amp; Boards</v>
      </c>
      <c r="S6098" s="143" t="str">
        <f>IFERROR(VLOOKUP(H6098,'CUSTOMER NAME'!A:B, 2, FALSE), "")</f>
        <v>TO THE ORDER OF</v>
      </c>
    </row>
    <row r="6099" spans="1:19">
      <c r="A6099" s="125" t="s">
        <v>281</v>
      </c>
      <c r="B6099" s="126">
        <v>18500</v>
      </c>
      <c r="C6099" s="126" t="s">
        <v>4019</v>
      </c>
      <c r="D6099" s="126" t="s">
        <v>4658</v>
      </c>
      <c r="E6099" s="126">
        <v>2.1800000000000002</v>
      </c>
      <c r="F6099" s="126" t="s">
        <v>9</v>
      </c>
      <c r="G6099" s="126" t="s">
        <v>4299</v>
      </c>
      <c r="H6099" s="127" t="s">
        <v>4277</v>
      </c>
      <c r="I6099" s="143" t="s">
        <v>4641</v>
      </c>
      <c r="J6099" s="184">
        <f>IF(F6099="USD", E6099, E6099 * IFERROR(VLOOKUP(F6099, EXCHANGE_RATE!A:B, 2, FALSE), "Currency not found"))</f>
        <v>2.1800000000000002</v>
      </c>
      <c r="K6099" s="184">
        <f t="shared" si="537"/>
        <v>2.1800000000000002</v>
      </c>
      <c r="L6099" s="184">
        <f>IF(C6099="MTS", B6099, B6099 * IFERROR(VLOOKUP(C6099, 'QTY_CONVERSIONS '!A:B, 2, FALSE), "Units not  found"))</f>
        <v>18.5</v>
      </c>
      <c r="M6099" s="185">
        <f t="shared" si="538"/>
        <v>40330</v>
      </c>
      <c r="N6099" s="143" t="str">
        <f>IFERROR(VLOOKUP(D6099, Product_Category!A:B, 2, FALSE), "Uncategorized")</f>
        <v>MCC</v>
      </c>
      <c r="O6099" s="186">
        <f t="shared" si="540"/>
        <v>2180</v>
      </c>
      <c r="P6099" s="185">
        <f t="shared" si="539"/>
        <v>40330</v>
      </c>
      <c r="Q6099" s="143">
        <v>2024</v>
      </c>
      <c r="R6099" s="143" t="str">
        <f>IFERROR(VLOOKUP(G6099,'SOURCE COMPANY'!A:B, 2, FALSE), "")</f>
        <v>Ankit Pulps &amp; Boards</v>
      </c>
      <c r="S6099" s="143" t="str">
        <f>IFERROR(VLOOKUP(H6099,'CUSTOMER NAME'!A:B, 2, FALSE), "")</f>
        <v>TO THE ORDER OF</v>
      </c>
    </row>
    <row r="6100" spans="1:19">
      <c r="A6100" s="125" t="s">
        <v>1025</v>
      </c>
      <c r="B6100" s="126">
        <v>1</v>
      </c>
      <c r="C6100" s="126" t="s">
        <v>4019</v>
      </c>
      <c r="D6100" s="126" t="s">
        <v>798</v>
      </c>
      <c r="E6100" s="126">
        <v>17.149999999999999</v>
      </c>
      <c r="F6100" s="126" t="s">
        <v>9</v>
      </c>
      <c r="G6100" s="126" t="s">
        <v>4427</v>
      </c>
      <c r="H6100" s="127" t="s">
        <v>4809</v>
      </c>
      <c r="I6100" s="143" t="s">
        <v>4641</v>
      </c>
      <c r="J6100" s="184">
        <f>IF(F6100="USD", E6100, E6100 * IFERROR(VLOOKUP(F6100, EXCHANGE_RATE!A:B, 2, FALSE), "Currency not found"))</f>
        <v>17.149999999999999</v>
      </c>
      <c r="K6100" s="184">
        <f t="shared" si="537"/>
        <v>17.149999999999999</v>
      </c>
      <c r="L6100" s="184">
        <f>IF(C6100="MTS", B6100, B6100 * IFERROR(VLOOKUP(C6100, 'QTY_CONVERSIONS '!A:B, 2, FALSE), "Units not  found"))</f>
        <v>1E-3</v>
      </c>
      <c r="M6100" s="185">
        <f t="shared" si="538"/>
        <v>17.149999999999999</v>
      </c>
      <c r="N6100" s="143" t="str">
        <f>IFERROR(VLOOKUP(D6100, Product_Category!A:B, 2, FALSE), "Uncategorized")</f>
        <v>CMC</v>
      </c>
      <c r="O6100" s="186">
        <f t="shared" si="540"/>
        <v>17150</v>
      </c>
      <c r="P6100" s="185">
        <f t="shared" si="539"/>
        <v>17.150000000000002</v>
      </c>
      <c r="Q6100" s="143">
        <v>2024</v>
      </c>
      <c r="R6100" s="143" t="str">
        <f>IFERROR(VLOOKUP(G6100,'SOURCE COMPANY'!A:B, 2, FALSE), "")</f>
        <v>HIMEDIA LABS</v>
      </c>
      <c r="S6100" s="143" t="str">
        <f>IFERROR(VLOOKUP(H6100,'CUSTOMER NAME'!A:B, 2, FALSE), "")</f>
        <v>Analytical Instrument</v>
      </c>
    </row>
    <row r="6101" spans="1:19">
      <c r="A6101" s="119" t="s">
        <v>1025</v>
      </c>
      <c r="B6101" s="120">
        <v>2000</v>
      </c>
      <c r="C6101" s="120" t="s">
        <v>4019</v>
      </c>
      <c r="D6101" s="120" t="s">
        <v>4108</v>
      </c>
      <c r="E6101" s="120">
        <v>3.02</v>
      </c>
      <c r="F6101" s="120" t="s">
        <v>1718</v>
      </c>
      <c r="G6101" s="120" t="s">
        <v>4138</v>
      </c>
      <c r="H6101" s="121" t="s">
        <v>4810</v>
      </c>
      <c r="I6101" s="143" t="s">
        <v>4641</v>
      </c>
      <c r="J6101" s="184">
        <f>IF(F6101="USD", E6101, E6101 * IFERROR(VLOOKUP(F6101, EXCHANGE_RATE!A:B, 2, FALSE), "Currency not found"))</f>
        <v>3.2314000000000003</v>
      </c>
      <c r="K6101" s="184">
        <f t="shared" si="537"/>
        <v>3.2399999999999998</v>
      </c>
      <c r="L6101" s="184">
        <f>IF(C6101="MTS", B6101, B6101 * IFERROR(VLOOKUP(C6101, 'QTY_CONVERSIONS '!A:B, 2, FALSE), "Units not  found"))</f>
        <v>2</v>
      </c>
      <c r="M6101" s="185">
        <f t="shared" si="538"/>
        <v>6479.9999999999991</v>
      </c>
      <c r="N6101" s="143" t="str">
        <f>IFERROR(VLOOKUP(D6101, Product_Category!A:B, 2, FALSE), "Uncategorized")</f>
        <v>MCC</v>
      </c>
      <c r="O6101" s="186">
        <f t="shared" si="540"/>
        <v>3239.9999999999995</v>
      </c>
      <c r="P6101" s="185">
        <f t="shared" si="539"/>
        <v>6479.9999999999991</v>
      </c>
      <c r="Q6101" s="143">
        <v>2024</v>
      </c>
      <c r="R6101" s="143" t="str">
        <f>IFERROR(VLOOKUP(G6101,'SOURCE COMPANY'!A:B, 2, FALSE), "")</f>
        <v>DFE PHARMA</v>
      </c>
      <c r="S6101" s="143" t="str">
        <f>IFERROR(VLOOKUP(H6101,'CUSTOMER NAME'!A:B, 2, FALSE), "")</f>
        <v>Astron Chem</v>
      </c>
    </row>
    <row r="6102" spans="1:19">
      <c r="A6102" s="119" t="s">
        <v>1025</v>
      </c>
      <c r="B6102" s="120">
        <v>2000</v>
      </c>
      <c r="C6102" s="120" t="s">
        <v>4019</v>
      </c>
      <c r="D6102" s="120" t="s">
        <v>798</v>
      </c>
      <c r="E6102" s="120">
        <v>3.94</v>
      </c>
      <c r="F6102" s="120" t="s">
        <v>9</v>
      </c>
      <c r="G6102" s="120" t="s">
        <v>4030</v>
      </c>
      <c r="H6102" s="121" t="s">
        <v>4811</v>
      </c>
      <c r="I6102" s="143" t="s">
        <v>4641</v>
      </c>
      <c r="J6102" s="184">
        <f>IF(F6102="USD", E6102, E6102 * IFERROR(VLOOKUP(F6102, EXCHANGE_RATE!A:B, 2, FALSE), "Currency not found"))</f>
        <v>3.94</v>
      </c>
      <c r="K6102" s="184">
        <f t="shared" si="537"/>
        <v>3.94</v>
      </c>
      <c r="L6102" s="184">
        <f>IF(C6102="MTS", B6102, B6102 * IFERROR(VLOOKUP(C6102, 'QTY_CONVERSIONS '!A:B, 2, FALSE), "Units not  found"))</f>
        <v>2</v>
      </c>
      <c r="M6102" s="185">
        <f t="shared" si="538"/>
        <v>7880</v>
      </c>
      <c r="N6102" s="143" t="str">
        <f>IFERROR(VLOOKUP(D6102, Product_Category!A:B, 2, FALSE), "Uncategorized")</f>
        <v>CMC</v>
      </c>
      <c r="O6102" s="186">
        <f t="shared" si="540"/>
        <v>3940</v>
      </c>
      <c r="P6102" s="185">
        <f t="shared" si="539"/>
        <v>7880</v>
      </c>
      <c r="Q6102" s="143">
        <v>2024</v>
      </c>
      <c r="R6102" s="143" t="str">
        <f>IFERROR(VLOOKUP(G6102,'SOURCE COMPANY'!A:B, 2, FALSE), "")</f>
        <v>Dhariyal Polymers</v>
      </c>
      <c r="S6102" s="143" t="str">
        <f>IFERROR(VLOOKUP(H6102,'CUSTOMER NAME'!A:B, 2, FALSE), "")</f>
        <v>HEMAS MANUFACTURING</v>
      </c>
    </row>
    <row r="6103" spans="1:19">
      <c r="A6103" s="119" t="s">
        <v>1025</v>
      </c>
      <c r="B6103" s="120">
        <v>50</v>
      </c>
      <c r="C6103" s="120" t="s">
        <v>4019</v>
      </c>
      <c r="D6103" s="120" t="s">
        <v>798</v>
      </c>
      <c r="E6103" s="120">
        <v>5.4</v>
      </c>
      <c r="F6103" s="120" t="s">
        <v>9</v>
      </c>
      <c r="G6103" s="120" t="s">
        <v>4713</v>
      </c>
      <c r="H6103" s="121" t="s">
        <v>4277</v>
      </c>
      <c r="I6103" s="143" t="s">
        <v>4641</v>
      </c>
      <c r="J6103" s="184">
        <f>IF(F6103="USD", E6103, E6103 * IFERROR(VLOOKUP(F6103, EXCHANGE_RATE!A:B, 2, FALSE), "Currency not found"))</f>
        <v>5.4</v>
      </c>
      <c r="K6103" s="184">
        <f t="shared" si="537"/>
        <v>5.4</v>
      </c>
      <c r="L6103" s="184">
        <f>IF(C6103="MTS", B6103, B6103 * IFERROR(VLOOKUP(C6103, 'QTY_CONVERSIONS '!A:B, 2, FALSE), "Units not  found"))</f>
        <v>0.05</v>
      </c>
      <c r="M6103" s="185">
        <f t="shared" si="538"/>
        <v>270</v>
      </c>
      <c r="N6103" s="143" t="str">
        <f>IFERROR(VLOOKUP(D6103, Product_Category!A:B, 2, FALSE), "Uncategorized")</f>
        <v>CMC</v>
      </c>
      <c r="O6103" s="186">
        <f t="shared" si="540"/>
        <v>5400</v>
      </c>
      <c r="P6103" s="185">
        <f t="shared" si="539"/>
        <v>270</v>
      </c>
      <c r="Q6103" s="143">
        <v>2024</v>
      </c>
      <c r="R6103" s="143" t="str">
        <f>IFERROR(VLOOKUP(G6103,'SOURCE COMPANY'!A:B, 2, FALSE), "")</f>
        <v>Prachin Chemical</v>
      </c>
      <c r="S6103" s="143" t="str">
        <f>IFERROR(VLOOKUP(H6103,'CUSTOMER NAME'!A:B, 2, FALSE), "")</f>
        <v>TO THE ORDER OF</v>
      </c>
    </row>
    <row r="6104" spans="1:19">
      <c r="A6104" s="119" t="s">
        <v>1025</v>
      </c>
      <c r="B6104" s="120">
        <v>500</v>
      </c>
      <c r="C6104" s="120" t="s">
        <v>4019</v>
      </c>
      <c r="D6104" s="120" t="s">
        <v>3897</v>
      </c>
      <c r="E6104" s="120">
        <v>4.95</v>
      </c>
      <c r="F6104" s="120" t="s">
        <v>9</v>
      </c>
      <c r="G6104" s="120" t="s">
        <v>4713</v>
      </c>
      <c r="H6104" s="121" t="s">
        <v>4277</v>
      </c>
      <c r="I6104" s="143" t="s">
        <v>4641</v>
      </c>
      <c r="J6104" s="184">
        <f>IF(F6104="USD", E6104, E6104 * IFERROR(VLOOKUP(F6104, EXCHANGE_RATE!A:B, 2, FALSE), "Currency not found"))</f>
        <v>4.95</v>
      </c>
      <c r="K6104" s="184">
        <f t="shared" si="537"/>
        <v>4.95</v>
      </c>
      <c r="L6104" s="184">
        <f>IF(C6104="MTS", B6104, B6104 * IFERROR(VLOOKUP(C6104, 'QTY_CONVERSIONS '!A:B, 2, FALSE), "Units not  found"))</f>
        <v>0.5</v>
      </c>
      <c r="M6104" s="185">
        <f t="shared" si="538"/>
        <v>2475</v>
      </c>
      <c r="N6104" s="143" t="str">
        <f>IFERROR(VLOOKUP(D6104, Product_Category!A:B, 2, FALSE), "Uncategorized")</f>
        <v>CROSCARMELLOSE SODIUM</v>
      </c>
      <c r="O6104" s="186">
        <f t="shared" si="540"/>
        <v>4950</v>
      </c>
      <c r="P6104" s="185">
        <f t="shared" si="539"/>
        <v>2475</v>
      </c>
      <c r="Q6104" s="143">
        <v>2024</v>
      </c>
      <c r="R6104" s="143" t="str">
        <f>IFERROR(VLOOKUP(G6104,'SOURCE COMPANY'!A:B, 2, FALSE), "")</f>
        <v>Prachin Chemical</v>
      </c>
      <c r="S6104" s="143" t="str">
        <f>IFERROR(VLOOKUP(H6104,'CUSTOMER NAME'!A:B, 2, FALSE), "")</f>
        <v>TO THE ORDER OF</v>
      </c>
    </row>
    <row r="6105" spans="1:19">
      <c r="A6105" s="119" t="s">
        <v>1025</v>
      </c>
      <c r="B6105" s="120">
        <v>200</v>
      </c>
      <c r="C6105" s="120" t="s">
        <v>4019</v>
      </c>
      <c r="D6105" s="120" t="s">
        <v>910</v>
      </c>
      <c r="E6105" s="120">
        <v>3</v>
      </c>
      <c r="F6105" s="120" t="s">
        <v>9</v>
      </c>
      <c r="G6105" s="120" t="s">
        <v>4812</v>
      </c>
      <c r="H6105" s="121" t="s">
        <v>4277</v>
      </c>
      <c r="I6105" s="143" t="s">
        <v>4641</v>
      </c>
      <c r="J6105" s="184">
        <f>IF(F6105="USD", E6105, E6105 * IFERROR(VLOOKUP(F6105, EXCHANGE_RATE!A:B, 2, FALSE), "Currency not found"))</f>
        <v>3</v>
      </c>
      <c r="K6105" s="184">
        <f t="shared" si="537"/>
        <v>3</v>
      </c>
      <c r="L6105" s="184">
        <f>IF(C6105="MTS", B6105, B6105 * IFERROR(VLOOKUP(C6105, 'QTY_CONVERSIONS '!A:B, 2, FALSE), "Units not  found"))</f>
        <v>0.2</v>
      </c>
      <c r="M6105" s="185">
        <f t="shared" si="538"/>
        <v>600</v>
      </c>
      <c r="N6105" s="143" t="str">
        <f>IFERROR(VLOOKUP(D6105, Product_Category!A:B, 2, FALSE), "Uncategorized")</f>
        <v>MAGNESIUM STEARATE</v>
      </c>
      <c r="O6105" s="186">
        <f t="shared" si="540"/>
        <v>3000</v>
      </c>
      <c r="P6105" s="185">
        <f t="shared" si="539"/>
        <v>600</v>
      </c>
      <c r="Q6105" s="143">
        <v>2024</v>
      </c>
      <c r="R6105" s="143" t="str">
        <f>IFERROR(VLOOKUP(G6105,'SOURCE COMPANY'!A:B, 2, FALSE), "")</f>
        <v>Vertex Chemicals</v>
      </c>
      <c r="S6105" s="143" t="str">
        <f>IFERROR(VLOOKUP(H6105,'CUSTOMER NAME'!A:B, 2, FALSE), "")</f>
        <v>TO THE ORDER OF</v>
      </c>
    </row>
    <row r="6106" spans="1:19">
      <c r="A6106" s="119" t="s">
        <v>1025</v>
      </c>
      <c r="B6106" s="120">
        <v>5000</v>
      </c>
      <c r="C6106" s="120" t="s">
        <v>4019</v>
      </c>
      <c r="D6106" s="120" t="s">
        <v>798</v>
      </c>
      <c r="E6106" s="120">
        <v>1.27</v>
      </c>
      <c r="F6106" s="120" t="s">
        <v>9</v>
      </c>
      <c r="G6106" s="120" t="s">
        <v>4030</v>
      </c>
      <c r="H6106" s="121" t="s">
        <v>3241</v>
      </c>
      <c r="I6106" s="143" t="s">
        <v>4641</v>
      </c>
      <c r="J6106" s="184">
        <f>IF(F6106="USD", E6106, E6106 * IFERROR(VLOOKUP(F6106, EXCHANGE_RATE!A:B, 2, FALSE), "Currency not found"))</f>
        <v>1.27</v>
      </c>
      <c r="K6106" s="184">
        <f t="shared" si="537"/>
        <v>1.27</v>
      </c>
      <c r="L6106" s="184">
        <f>IF(C6106="MTS", B6106, B6106 * IFERROR(VLOOKUP(C6106, 'QTY_CONVERSIONS '!A:B, 2, FALSE), "Units not  found"))</f>
        <v>5</v>
      </c>
      <c r="M6106" s="185">
        <f t="shared" si="538"/>
        <v>6350</v>
      </c>
      <c r="N6106" s="143" t="str">
        <f>IFERROR(VLOOKUP(D6106, Product_Category!A:B, 2, FALSE), "Uncategorized")</f>
        <v>CMC</v>
      </c>
      <c r="O6106" s="186">
        <f t="shared" si="540"/>
        <v>1270</v>
      </c>
      <c r="P6106" s="185">
        <f t="shared" si="539"/>
        <v>6350</v>
      </c>
      <c r="Q6106" s="143">
        <v>2024</v>
      </c>
      <c r="R6106" s="143" t="str">
        <f>IFERROR(VLOOKUP(G6106,'SOURCE COMPANY'!A:B, 2, FALSE), "")</f>
        <v>Dhariyal Polymers</v>
      </c>
      <c r="S6106" s="143" t="str">
        <f>IFERROR(VLOOKUP(H6106,'CUSTOMER NAME'!A:B, 2, FALSE), "")</f>
        <v>Unilever Lanka Consumer</v>
      </c>
    </row>
    <row r="6107" spans="1:19">
      <c r="A6107" s="125" t="s">
        <v>1038</v>
      </c>
      <c r="B6107" s="126">
        <v>300</v>
      </c>
      <c r="C6107" s="126" t="s">
        <v>4019</v>
      </c>
      <c r="D6107" s="126" t="s">
        <v>1372</v>
      </c>
      <c r="E6107" s="126">
        <v>12.5</v>
      </c>
      <c r="F6107" s="126" t="s">
        <v>9</v>
      </c>
      <c r="G6107" s="126" t="s">
        <v>4312</v>
      </c>
      <c r="H6107" s="127" t="s">
        <v>4813</v>
      </c>
      <c r="I6107" s="143" t="s">
        <v>4641</v>
      </c>
      <c r="J6107" s="184">
        <f>IF(F6107="USD", E6107, E6107 * IFERROR(VLOOKUP(F6107, EXCHANGE_RATE!A:B, 2, FALSE), "Currency not found"))</f>
        <v>12.5</v>
      </c>
      <c r="K6107" s="184">
        <f t="shared" si="537"/>
        <v>12.5</v>
      </c>
      <c r="L6107" s="184">
        <f>IF(C6107="MTS", B6107, B6107 * IFERROR(VLOOKUP(C6107, 'QTY_CONVERSIONS '!A:B, 2, FALSE), "Units not  found"))</f>
        <v>0.3</v>
      </c>
      <c r="M6107" s="185">
        <f t="shared" si="538"/>
        <v>3750</v>
      </c>
      <c r="N6107" s="143" t="str">
        <f>IFERROR(VLOOKUP(D6107, Product_Category!A:B, 2, FALSE), "Uncategorized")</f>
        <v>CMC</v>
      </c>
      <c r="O6107" s="186">
        <f t="shared" si="540"/>
        <v>12500</v>
      </c>
      <c r="P6107" s="185">
        <f t="shared" si="539"/>
        <v>3750</v>
      </c>
      <c r="Q6107" s="143">
        <v>2024</v>
      </c>
      <c r="R6107" s="143" t="str">
        <f>IFERROR(VLOOKUP(G6107,'SOURCE COMPANY'!A:B, 2, FALSE), "")</f>
        <v>MAPLE BIOTECH</v>
      </c>
      <c r="S6107" s="143" t="str">
        <f>IFERROR(VLOOKUP(H6107,'CUSTOMER NAME'!A:B, 2, FALSE), "")</f>
        <v>Aporia</v>
      </c>
    </row>
    <row r="6108" spans="1:19">
      <c r="A6108" s="125" t="s">
        <v>1041</v>
      </c>
      <c r="B6108" s="126">
        <v>3000</v>
      </c>
      <c r="C6108" s="126" t="s">
        <v>4019</v>
      </c>
      <c r="D6108" s="126" t="s">
        <v>4110</v>
      </c>
      <c r="E6108" s="126">
        <v>2.6</v>
      </c>
      <c r="F6108" s="126" t="s">
        <v>9</v>
      </c>
      <c r="G6108" s="126" t="s">
        <v>4343</v>
      </c>
      <c r="H6108" s="127" t="s">
        <v>4277</v>
      </c>
      <c r="I6108" s="143" t="s">
        <v>4641</v>
      </c>
      <c r="J6108" s="184">
        <f>IF(F6108="USD", E6108, E6108 * IFERROR(VLOOKUP(F6108, EXCHANGE_RATE!A:B, 2, FALSE), "Currency not found"))</f>
        <v>2.6</v>
      </c>
      <c r="K6108" s="184">
        <f t="shared" si="537"/>
        <v>2.6</v>
      </c>
      <c r="L6108" s="184">
        <f>IF(C6108="MTS", B6108, B6108 * IFERROR(VLOOKUP(C6108, 'QTY_CONVERSIONS '!A:B, 2, FALSE), "Units not  found"))</f>
        <v>3</v>
      </c>
      <c r="M6108" s="185">
        <f t="shared" si="538"/>
        <v>7800</v>
      </c>
      <c r="N6108" s="143" t="str">
        <f>IFERROR(VLOOKUP(D6108, Product_Category!A:B, 2, FALSE), "Uncategorized")</f>
        <v>MCC</v>
      </c>
      <c r="O6108" s="186">
        <f t="shared" si="540"/>
        <v>2600</v>
      </c>
      <c r="P6108" s="185">
        <f t="shared" si="539"/>
        <v>7800</v>
      </c>
      <c r="Q6108" s="143">
        <v>2024</v>
      </c>
      <c r="R6108" s="143" t="str">
        <f>IFERROR(VLOOKUP(G6108,'SOURCE COMPANY'!A:B, 2, FALSE), "")</f>
        <v>JAI RADHE SALES</v>
      </c>
      <c r="S6108" s="143" t="str">
        <f>IFERROR(VLOOKUP(H6108,'CUSTOMER NAME'!A:B, 2, FALSE), "")</f>
        <v>TO THE ORDER OF</v>
      </c>
    </row>
    <row r="6109" spans="1:19">
      <c r="A6109" s="119" t="s">
        <v>1041</v>
      </c>
      <c r="B6109" s="120">
        <v>1000</v>
      </c>
      <c r="C6109" s="120" t="s">
        <v>4019</v>
      </c>
      <c r="D6109" s="120" t="s">
        <v>4127</v>
      </c>
      <c r="E6109" s="120">
        <v>2.35</v>
      </c>
      <c r="F6109" s="120" t="s">
        <v>9</v>
      </c>
      <c r="G6109" s="120" t="s">
        <v>4343</v>
      </c>
      <c r="H6109" s="121" t="s">
        <v>4277</v>
      </c>
      <c r="I6109" s="143" t="s">
        <v>4641</v>
      </c>
      <c r="J6109" s="184">
        <f>IF(F6109="USD", E6109, E6109 * IFERROR(VLOOKUP(F6109, EXCHANGE_RATE!A:B, 2, FALSE), "Currency not found"))</f>
        <v>2.35</v>
      </c>
      <c r="K6109" s="184">
        <f t="shared" si="537"/>
        <v>2.35</v>
      </c>
      <c r="L6109" s="184">
        <f>IF(C6109="MTS", B6109, B6109 * IFERROR(VLOOKUP(C6109, 'QTY_CONVERSIONS '!A:B, 2, FALSE), "Units not  found"))</f>
        <v>1</v>
      </c>
      <c r="M6109" s="185">
        <f t="shared" si="538"/>
        <v>2350</v>
      </c>
      <c r="N6109" s="143" t="str">
        <f>IFERROR(VLOOKUP(D6109, Product_Category!A:B, 2, FALSE), "Uncategorized")</f>
        <v>MCC</v>
      </c>
      <c r="O6109" s="186">
        <f t="shared" si="540"/>
        <v>2350</v>
      </c>
      <c r="P6109" s="185">
        <f t="shared" si="539"/>
        <v>2350</v>
      </c>
      <c r="Q6109" s="143">
        <v>2024</v>
      </c>
      <c r="R6109" s="143" t="str">
        <f>IFERROR(VLOOKUP(G6109,'SOURCE COMPANY'!A:B, 2, FALSE), "")</f>
        <v>JAI RADHE SALES</v>
      </c>
      <c r="S6109" s="143" t="str">
        <f>IFERROR(VLOOKUP(H6109,'CUSTOMER NAME'!A:B, 2, FALSE), "")</f>
        <v>TO THE ORDER OF</v>
      </c>
    </row>
    <row r="6110" spans="1:19">
      <c r="A6110" s="119" t="s">
        <v>1041</v>
      </c>
      <c r="B6110" s="120">
        <v>1000</v>
      </c>
      <c r="C6110" s="120" t="s">
        <v>4019</v>
      </c>
      <c r="D6110" s="120" t="s">
        <v>4128</v>
      </c>
      <c r="E6110" s="120">
        <v>2.4</v>
      </c>
      <c r="F6110" s="120" t="s">
        <v>9</v>
      </c>
      <c r="G6110" s="120" t="s">
        <v>4343</v>
      </c>
      <c r="H6110" s="121" t="s">
        <v>4277</v>
      </c>
      <c r="I6110" s="143" t="s">
        <v>4641</v>
      </c>
      <c r="J6110" s="184">
        <f>IF(F6110="USD", E6110, E6110 * IFERROR(VLOOKUP(F6110, EXCHANGE_RATE!A:B, 2, FALSE), "Currency not found"))</f>
        <v>2.4</v>
      </c>
      <c r="K6110" s="184">
        <f t="shared" si="537"/>
        <v>2.4</v>
      </c>
      <c r="L6110" s="184">
        <f>IF(C6110="MTS", B6110, B6110 * IFERROR(VLOOKUP(C6110, 'QTY_CONVERSIONS '!A:B, 2, FALSE), "Units not  found"))</f>
        <v>1</v>
      </c>
      <c r="M6110" s="185">
        <f t="shared" si="538"/>
        <v>2400</v>
      </c>
      <c r="N6110" s="143" t="str">
        <f>IFERROR(VLOOKUP(D6110, Product_Category!A:B, 2, FALSE), "Uncategorized")</f>
        <v>MCC</v>
      </c>
      <c r="O6110" s="186">
        <f t="shared" si="540"/>
        <v>2400</v>
      </c>
      <c r="P6110" s="185">
        <f t="shared" si="539"/>
        <v>2400</v>
      </c>
      <c r="Q6110" s="143">
        <v>2024</v>
      </c>
      <c r="R6110" s="143" t="str">
        <f>IFERROR(VLOOKUP(G6110,'SOURCE COMPANY'!A:B, 2, FALSE), "")</f>
        <v>JAI RADHE SALES</v>
      </c>
      <c r="S6110" s="143" t="str">
        <f>IFERROR(VLOOKUP(H6110,'CUSTOMER NAME'!A:B, 2, FALSE), "")</f>
        <v>TO THE ORDER OF</v>
      </c>
    </row>
    <row r="6111" spans="1:19">
      <c r="A6111" s="119" t="s">
        <v>1041</v>
      </c>
      <c r="B6111" s="120">
        <v>3000</v>
      </c>
      <c r="C6111" s="120" t="s">
        <v>4019</v>
      </c>
      <c r="D6111" s="120" t="s">
        <v>4109</v>
      </c>
      <c r="E6111" s="120">
        <v>2.5499999999999998</v>
      </c>
      <c r="F6111" s="120" t="s">
        <v>9</v>
      </c>
      <c r="G6111" s="120" t="s">
        <v>4343</v>
      </c>
      <c r="H6111" s="121" t="s">
        <v>4277</v>
      </c>
      <c r="I6111" s="143" t="s">
        <v>4641</v>
      </c>
      <c r="J6111" s="184">
        <f>IF(F6111="USD", E6111, E6111 * IFERROR(VLOOKUP(F6111, EXCHANGE_RATE!A:B, 2, FALSE), "Currency not found"))</f>
        <v>2.5499999999999998</v>
      </c>
      <c r="K6111" s="184">
        <f t="shared" si="537"/>
        <v>2.5499999999999998</v>
      </c>
      <c r="L6111" s="184">
        <f>IF(C6111="MTS", B6111, B6111 * IFERROR(VLOOKUP(C6111, 'QTY_CONVERSIONS '!A:B, 2, FALSE), "Units not  found"))</f>
        <v>3</v>
      </c>
      <c r="M6111" s="185">
        <f t="shared" si="538"/>
        <v>7649.9999999999991</v>
      </c>
      <c r="N6111" s="143" t="str">
        <f>IFERROR(VLOOKUP(D6111, Product_Category!A:B, 2, FALSE), "Uncategorized")</f>
        <v>MCC</v>
      </c>
      <c r="O6111" s="186">
        <f t="shared" si="540"/>
        <v>2550</v>
      </c>
      <c r="P6111" s="185">
        <f t="shared" si="539"/>
        <v>7650</v>
      </c>
      <c r="Q6111" s="143">
        <v>2024</v>
      </c>
      <c r="R6111" s="143" t="str">
        <f>IFERROR(VLOOKUP(G6111,'SOURCE COMPANY'!A:B, 2, FALSE), "")</f>
        <v>JAI RADHE SALES</v>
      </c>
      <c r="S6111" s="143" t="str">
        <f>IFERROR(VLOOKUP(H6111,'CUSTOMER NAME'!A:B, 2, FALSE), "")</f>
        <v>TO THE ORDER OF</v>
      </c>
    </row>
    <row r="6112" spans="1:19">
      <c r="A6112" s="125" t="s">
        <v>287</v>
      </c>
      <c r="B6112" s="126">
        <v>7000</v>
      </c>
      <c r="C6112" s="126" t="s">
        <v>4019</v>
      </c>
      <c r="D6112" s="126" t="s">
        <v>910</v>
      </c>
      <c r="E6112" s="126">
        <v>2.5499999999999998</v>
      </c>
      <c r="F6112" s="126" t="s">
        <v>9</v>
      </c>
      <c r="G6112" s="126" t="s">
        <v>4294</v>
      </c>
      <c r="H6112" s="127" t="s">
        <v>4277</v>
      </c>
      <c r="I6112" s="143" t="s">
        <v>4641</v>
      </c>
      <c r="J6112" s="184">
        <f>IF(F6112="USD", E6112, E6112 * IFERROR(VLOOKUP(F6112, EXCHANGE_RATE!A:B, 2, FALSE), "Currency not found"))</f>
        <v>2.5499999999999998</v>
      </c>
      <c r="K6112" s="184">
        <f t="shared" si="537"/>
        <v>2.5499999999999998</v>
      </c>
      <c r="L6112" s="184">
        <f>IF(C6112="MTS", B6112, B6112 * IFERROR(VLOOKUP(C6112, 'QTY_CONVERSIONS '!A:B, 2, FALSE), "Units not  found"))</f>
        <v>7</v>
      </c>
      <c r="M6112" s="185">
        <f t="shared" si="538"/>
        <v>17850</v>
      </c>
      <c r="N6112" s="143" t="str">
        <f>IFERROR(VLOOKUP(D6112, Product_Category!A:B, 2, FALSE), "Uncategorized")</f>
        <v>MAGNESIUM STEARATE</v>
      </c>
      <c r="O6112" s="186">
        <f t="shared" si="540"/>
        <v>2550</v>
      </c>
      <c r="P6112" s="185">
        <f t="shared" si="539"/>
        <v>17850</v>
      </c>
      <c r="Q6112" s="143">
        <v>2024</v>
      </c>
      <c r="R6112" s="143" t="str">
        <f>IFERROR(VLOOKUP(G6112,'SOURCE COMPANY'!A:B, 2, FALSE), "")</f>
        <v>NITIKA PHARMA</v>
      </c>
      <c r="S6112" s="143" t="str">
        <f>IFERROR(VLOOKUP(H6112,'CUSTOMER NAME'!A:B, 2, FALSE), "")</f>
        <v>TO THE ORDER OF</v>
      </c>
    </row>
    <row r="6113" spans="1:19">
      <c r="A6113" s="125" t="s">
        <v>1044</v>
      </c>
      <c r="B6113" s="126">
        <v>1500</v>
      </c>
      <c r="C6113" s="126" t="s">
        <v>4019</v>
      </c>
      <c r="D6113" s="126" t="s">
        <v>44</v>
      </c>
      <c r="E6113" s="126">
        <v>5.8</v>
      </c>
      <c r="F6113" s="126" t="s">
        <v>9</v>
      </c>
      <c r="G6113" s="126" t="s">
        <v>4814</v>
      </c>
      <c r="H6113" s="127" t="s">
        <v>4815</v>
      </c>
      <c r="I6113" s="143" t="s">
        <v>4641</v>
      </c>
      <c r="J6113" s="184">
        <f>IF(F6113="USD", E6113, E6113 * IFERROR(VLOOKUP(F6113, EXCHANGE_RATE!A:B, 2, FALSE), "Currency not found"))</f>
        <v>5.8</v>
      </c>
      <c r="K6113" s="184">
        <f t="shared" si="537"/>
        <v>5.8</v>
      </c>
      <c r="L6113" s="184">
        <f>IF(C6113="MTS", B6113, B6113 * IFERROR(VLOOKUP(C6113, 'QTY_CONVERSIONS '!A:B, 2, FALSE), "Units not  found"))</f>
        <v>1.5</v>
      </c>
      <c r="M6113" s="185">
        <f t="shared" si="538"/>
        <v>8700</v>
      </c>
      <c r="N6113" s="143" t="str">
        <f>IFERROR(VLOOKUP(D6113, Product_Category!A:B, 2, FALSE), "Uncategorized")</f>
        <v>CMC</v>
      </c>
      <c r="O6113" s="186">
        <f t="shared" si="540"/>
        <v>5800</v>
      </c>
      <c r="P6113" s="185">
        <f t="shared" si="539"/>
        <v>8700</v>
      </c>
      <c r="Q6113" s="143">
        <v>2024</v>
      </c>
      <c r="R6113" s="143" t="str">
        <f>IFERROR(VLOOKUP(G6113,'SOURCE COMPANY'!A:B, 2, FALSE), "")</f>
        <v>S.K. Floresciences</v>
      </c>
      <c r="S6113" s="143" t="str">
        <f>IFERROR(VLOOKUP(H6113,'CUSTOMER NAME'!A:B, 2, FALSE), "")</f>
        <v>M/s Naiwe Investments</v>
      </c>
    </row>
    <row r="6114" spans="1:19">
      <c r="A6114" s="119" t="s">
        <v>1044</v>
      </c>
      <c r="B6114" s="120">
        <v>1000</v>
      </c>
      <c r="C6114" s="120" t="s">
        <v>4019</v>
      </c>
      <c r="D6114" s="120" t="s">
        <v>44</v>
      </c>
      <c r="E6114" s="120">
        <v>5.8</v>
      </c>
      <c r="F6114" s="120" t="s">
        <v>9</v>
      </c>
      <c r="G6114" s="120" t="s">
        <v>4814</v>
      </c>
      <c r="H6114" s="121" t="s">
        <v>4816</v>
      </c>
      <c r="I6114" s="143" t="s">
        <v>4641</v>
      </c>
      <c r="J6114" s="184">
        <f>IF(F6114="USD", E6114, E6114 * IFERROR(VLOOKUP(F6114, EXCHANGE_RATE!A:B, 2, FALSE), "Currency not found"))</f>
        <v>5.8</v>
      </c>
      <c r="K6114" s="184">
        <f t="shared" si="537"/>
        <v>5.8</v>
      </c>
      <c r="L6114" s="184">
        <f>IF(C6114="MTS", B6114, B6114 * IFERROR(VLOOKUP(C6114, 'QTY_CONVERSIONS '!A:B, 2, FALSE), "Units not  found"))</f>
        <v>1</v>
      </c>
      <c r="M6114" s="185">
        <f t="shared" si="538"/>
        <v>5800</v>
      </c>
      <c r="N6114" s="143" t="str">
        <f>IFERROR(VLOOKUP(D6114, Product_Category!A:B, 2, FALSE), "Uncategorized")</f>
        <v>CMC</v>
      </c>
      <c r="O6114" s="186">
        <f t="shared" si="540"/>
        <v>5800</v>
      </c>
      <c r="P6114" s="185">
        <f t="shared" si="539"/>
        <v>5800</v>
      </c>
      <c r="Q6114" s="143">
        <v>2024</v>
      </c>
      <c r="R6114" s="143" t="str">
        <f>IFERROR(VLOOKUP(G6114,'SOURCE COMPANY'!A:B, 2, FALSE), "")</f>
        <v>S.K. Floresciences</v>
      </c>
      <c r="S6114" s="143" t="str">
        <f>IFERROR(VLOOKUP(H6114,'CUSTOMER NAME'!A:B, 2, FALSE), "")</f>
        <v>M/s Sparkle Investments</v>
      </c>
    </row>
    <row r="6115" spans="1:19">
      <c r="A6115" s="119" t="s">
        <v>1044</v>
      </c>
      <c r="B6115" s="120">
        <v>27000</v>
      </c>
      <c r="C6115" s="120" t="s">
        <v>4019</v>
      </c>
      <c r="D6115" s="120" t="s">
        <v>798</v>
      </c>
      <c r="E6115" s="120">
        <v>3.25</v>
      </c>
      <c r="F6115" s="120" t="s">
        <v>9</v>
      </c>
      <c r="G6115" s="120" t="s">
        <v>4745</v>
      </c>
      <c r="H6115" s="121" t="s">
        <v>4277</v>
      </c>
      <c r="I6115" s="143" t="s">
        <v>4641</v>
      </c>
      <c r="J6115" s="184">
        <f>IF(F6115="USD", E6115, E6115 * IFERROR(VLOOKUP(F6115, EXCHANGE_RATE!A:B, 2, FALSE), "Currency not found"))</f>
        <v>3.25</v>
      </c>
      <c r="K6115" s="184">
        <f t="shared" si="537"/>
        <v>3.25</v>
      </c>
      <c r="L6115" s="184">
        <f>IF(C6115="MTS", B6115, B6115 * IFERROR(VLOOKUP(C6115, 'QTY_CONVERSIONS '!A:B, 2, FALSE), "Units not  found"))</f>
        <v>27</v>
      </c>
      <c r="M6115" s="185">
        <f t="shared" si="538"/>
        <v>87750</v>
      </c>
      <c r="N6115" s="143" t="str">
        <f>IFERROR(VLOOKUP(D6115, Product_Category!A:B, 2, FALSE), "Uncategorized")</f>
        <v>CMC</v>
      </c>
      <c r="O6115" s="186">
        <f t="shared" si="540"/>
        <v>3250</v>
      </c>
      <c r="P6115" s="185">
        <f t="shared" si="539"/>
        <v>87750</v>
      </c>
      <c r="Q6115" s="143">
        <v>2024</v>
      </c>
      <c r="R6115" s="143" t="str">
        <f>IFERROR(VLOOKUP(G6115,'SOURCE COMPANY'!A:B, 2, FALSE), "")</f>
        <v>Prakash Chemicals</v>
      </c>
      <c r="S6115" s="143" t="str">
        <f>IFERROR(VLOOKUP(H6115,'CUSTOMER NAME'!A:B, 2, FALSE), "")</f>
        <v>TO THE ORDER OF</v>
      </c>
    </row>
    <row r="6116" spans="1:19">
      <c r="A6116" s="119" t="s">
        <v>1044</v>
      </c>
      <c r="B6116" s="120">
        <v>1000</v>
      </c>
      <c r="C6116" s="120" t="s">
        <v>4019</v>
      </c>
      <c r="D6116" s="120" t="s">
        <v>173</v>
      </c>
      <c r="E6116" s="120">
        <v>4.4000000000000004</v>
      </c>
      <c r="F6116" s="120" t="s">
        <v>9</v>
      </c>
      <c r="G6116" s="120" t="s">
        <v>4817</v>
      </c>
      <c r="H6116" s="121" t="s">
        <v>4277</v>
      </c>
      <c r="I6116" s="143" t="s">
        <v>4641</v>
      </c>
      <c r="J6116" s="184">
        <f>IF(F6116="USD", E6116, E6116 * IFERROR(VLOOKUP(F6116, EXCHANGE_RATE!A:B, 2, FALSE), "Currency not found"))</f>
        <v>4.4000000000000004</v>
      </c>
      <c r="K6116" s="184">
        <f t="shared" si="537"/>
        <v>4.4000000000000004</v>
      </c>
      <c r="L6116" s="184">
        <f>IF(C6116="MTS", B6116, B6116 * IFERROR(VLOOKUP(C6116, 'QTY_CONVERSIONS '!A:B, 2, FALSE), "Units not  found"))</f>
        <v>1</v>
      </c>
      <c r="M6116" s="185">
        <f t="shared" si="538"/>
        <v>4400</v>
      </c>
      <c r="N6116" s="143" t="str">
        <f>IFERROR(VLOOKUP(D6116, Product_Category!A:B, 2, FALSE), "Uncategorized")</f>
        <v>SSG</v>
      </c>
      <c r="O6116" s="186">
        <f t="shared" si="540"/>
        <v>4400</v>
      </c>
      <c r="P6116" s="185">
        <f t="shared" si="539"/>
        <v>4400</v>
      </c>
      <c r="Q6116" s="143">
        <v>2024</v>
      </c>
      <c r="R6116" s="143" t="str">
        <f>IFERROR(VLOOKUP(G6116,'SOURCE COMPANY'!A:B, 2, FALSE), "")</f>
        <v>SMIT Export Pvt Ltd</v>
      </c>
      <c r="S6116" s="143" t="str">
        <f>IFERROR(VLOOKUP(H6116,'CUSTOMER NAME'!A:B, 2, FALSE), "")</f>
        <v>TO THE ORDER OF</v>
      </c>
    </row>
    <row r="6117" spans="1:19">
      <c r="A6117" s="119" t="s">
        <v>1044</v>
      </c>
      <c r="B6117" s="120">
        <v>500</v>
      </c>
      <c r="C6117" s="120" t="s">
        <v>4019</v>
      </c>
      <c r="D6117" s="120" t="s">
        <v>798</v>
      </c>
      <c r="E6117" s="120">
        <v>7.1</v>
      </c>
      <c r="F6117" s="120" t="s">
        <v>9</v>
      </c>
      <c r="G6117" s="120" t="s">
        <v>4817</v>
      </c>
      <c r="H6117" s="121" t="s">
        <v>4277</v>
      </c>
      <c r="I6117" s="143" t="s">
        <v>4641</v>
      </c>
      <c r="J6117" s="184">
        <f>IF(F6117="USD", E6117, E6117 * IFERROR(VLOOKUP(F6117, EXCHANGE_RATE!A:B, 2, FALSE), "Currency not found"))</f>
        <v>7.1</v>
      </c>
      <c r="K6117" s="184">
        <f t="shared" si="537"/>
        <v>7.1</v>
      </c>
      <c r="L6117" s="184">
        <f>IF(C6117="MTS", B6117, B6117 * IFERROR(VLOOKUP(C6117, 'QTY_CONVERSIONS '!A:B, 2, FALSE), "Units not  found"))</f>
        <v>0.5</v>
      </c>
      <c r="M6117" s="185">
        <f t="shared" si="538"/>
        <v>3550</v>
      </c>
      <c r="N6117" s="143" t="str">
        <f>IFERROR(VLOOKUP(D6117, Product_Category!A:B, 2, FALSE), "Uncategorized")</f>
        <v>CMC</v>
      </c>
      <c r="O6117" s="186">
        <f t="shared" si="540"/>
        <v>7100</v>
      </c>
      <c r="P6117" s="185">
        <f t="shared" si="539"/>
        <v>3550</v>
      </c>
      <c r="Q6117" s="143">
        <v>2024</v>
      </c>
      <c r="R6117" s="143" t="str">
        <f>IFERROR(VLOOKUP(G6117,'SOURCE COMPANY'!A:B, 2, FALSE), "")</f>
        <v>SMIT Export Pvt Ltd</v>
      </c>
      <c r="S6117" s="143" t="str">
        <f>IFERROR(VLOOKUP(H6117,'CUSTOMER NAME'!A:B, 2, FALSE), "")</f>
        <v>TO THE ORDER OF</v>
      </c>
    </row>
    <row r="6118" spans="1:19">
      <c r="A6118" s="125" t="s">
        <v>1046</v>
      </c>
      <c r="B6118" s="126">
        <v>2</v>
      </c>
      <c r="C6118" s="126" t="s">
        <v>4019</v>
      </c>
      <c r="D6118" s="126" t="s">
        <v>798</v>
      </c>
      <c r="E6118" s="126">
        <v>4.74</v>
      </c>
      <c r="F6118" s="126" t="s">
        <v>9</v>
      </c>
      <c r="G6118" s="126" t="s">
        <v>4796</v>
      </c>
      <c r="H6118" s="127" t="s">
        <v>4818</v>
      </c>
      <c r="I6118" s="143" t="s">
        <v>4641</v>
      </c>
      <c r="J6118" s="184">
        <f>IF(F6118="USD", E6118, E6118 * IFERROR(VLOOKUP(F6118, EXCHANGE_RATE!A:B, 2, FALSE), "Currency not found"))</f>
        <v>4.74</v>
      </c>
      <c r="K6118" s="184">
        <f t="shared" ref="K6118:K6181" si="541">ROUNDUP(J6118,2)</f>
        <v>4.74</v>
      </c>
      <c r="L6118" s="184">
        <f>IF(C6118="MTS", B6118, B6118 * IFERROR(VLOOKUP(C6118, 'QTY_CONVERSIONS '!A:B, 2, FALSE), "Units not  found"))</f>
        <v>2E-3</v>
      </c>
      <c r="M6118" s="185">
        <f t="shared" ref="M6118:M6181" si="542">B6118*K6118</f>
        <v>9.48</v>
      </c>
      <c r="N6118" s="143" t="str">
        <f>IFERROR(VLOOKUP(D6118, Product_Category!A:B, 2, FALSE), "Uncategorized")</f>
        <v>CMC</v>
      </c>
      <c r="O6118" s="186">
        <f t="shared" si="540"/>
        <v>4740</v>
      </c>
      <c r="P6118" s="185">
        <f t="shared" ref="P6118:P6181" si="543">L6118*O6118</f>
        <v>9.48</v>
      </c>
      <c r="Q6118" s="143">
        <v>2024</v>
      </c>
      <c r="R6118" s="143" t="str">
        <f>IFERROR(VLOOKUP(G6118,'SOURCE COMPANY'!A:B, 2, FALSE), "")</f>
        <v>SISCO Research Labs</v>
      </c>
      <c r="S6118" s="143" t="str">
        <f>IFERROR(VLOOKUP(H6118,'CUSTOMER NAME'!A:B, 2, FALSE), "")</f>
        <v>CTI &amp; Science co ltd</v>
      </c>
    </row>
    <row r="6119" spans="1:19">
      <c r="A6119" s="119" t="s">
        <v>1046</v>
      </c>
      <c r="B6119" s="120">
        <v>4</v>
      </c>
      <c r="C6119" s="120" t="s">
        <v>4019</v>
      </c>
      <c r="D6119" s="120" t="s">
        <v>266</v>
      </c>
      <c r="E6119" s="120">
        <v>2.76</v>
      </c>
      <c r="F6119" s="120" t="s">
        <v>9</v>
      </c>
      <c r="G6119" s="120" t="s">
        <v>4796</v>
      </c>
      <c r="H6119" s="121" t="s">
        <v>4818</v>
      </c>
      <c r="I6119" s="143" t="s">
        <v>4641</v>
      </c>
      <c r="J6119" s="184">
        <f>IF(F6119="USD", E6119, E6119 * IFERROR(VLOOKUP(F6119, EXCHANGE_RATE!A:B, 2, FALSE), "Currency not found"))</f>
        <v>2.76</v>
      </c>
      <c r="K6119" s="184">
        <f t="shared" si="541"/>
        <v>2.76</v>
      </c>
      <c r="L6119" s="184">
        <f>IF(C6119="MTS", B6119, B6119 * IFERROR(VLOOKUP(C6119, 'QTY_CONVERSIONS '!A:B, 2, FALSE), "Units not  found"))</f>
        <v>4.0000000000000001E-3</v>
      </c>
      <c r="M6119" s="185">
        <f t="shared" si="542"/>
        <v>11.04</v>
      </c>
      <c r="N6119" s="143" t="str">
        <f>IFERROR(VLOOKUP(D6119, Product_Category!A:B, 2, FALSE), "Uncategorized")</f>
        <v>MCC</v>
      </c>
      <c r="O6119" s="186">
        <f t="shared" si="540"/>
        <v>2760</v>
      </c>
      <c r="P6119" s="185">
        <f t="shared" si="543"/>
        <v>11.040000000000001</v>
      </c>
      <c r="Q6119" s="143">
        <v>2024</v>
      </c>
      <c r="R6119" s="143" t="str">
        <f>IFERROR(VLOOKUP(G6119,'SOURCE COMPANY'!A:B, 2, FALSE), "")</f>
        <v>SISCO Research Labs</v>
      </c>
      <c r="S6119" s="143" t="str">
        <f>IFERROR(VLOOKUP(H6119,'CUSTOMER NAME'!A:B, 2, FALSE), "")</f>
        <v>CTI &amp; Science co ltd</v>
      </c>
    </row>
    <row r="6120" spans="1:19">
      <c r="A6120" s="119" t="s">
        <v>1046</v>
      </c>
      <c r="B6120" s="120">
        <v>3</v>
      </c>
      <c r="C6120" s="120" t="s">
        <v>4019</v>
      </c>
      <c r="D6120" s="120" t="s">
        <v>2914</v>
      </c>
      <c r="E6120" s="120">
        <v>5.8</v>
      </c>
      <c r="F6120" s="120" t="s">
        <v>9</v>
      </c>
      <c r="G6120" s="120" t="s">
        <v>4427</v>
      </c>
      <c r="H6120" s="121" t="s">
        <v>4819</v>
      </c>
      <c r="I6120" s="143" t="s">
        <v>4641</v>
      </c>
      <c r="J6120" s="184">
        <f>IF(F6120="USD", E6120, E6120 * IFERROR(VLOOKUP(F6120, EXCHANGE_RATE!A:B, 2, FALSE), "Currency not found"))</f>
        <v>5.8</v>
      </c>
      <c r="K6120" s="184">
        <f t="shared" si="541"/>
        <v>5.8</v>
      </c>
      <c r="L6120" s="184">
        <f>IF(C6120="MTS", B6120, B6120 * IFERROR(VLOOKUP(C6120, 'QTY_CONVERSIONS '!A:B, 2, FALSE), "Units not  found"))</f>
        <v>3.0000000000000001E-3</v>
      </c>
      <c r="M6120" s="185">
        <f t="shared" si="542"/>
        <v>17.399999999999999</v>
      </c>
      <c r="N6120" s="143" t="str">
        <f>IFERROR(VLOOKUP(D6120, Product_Category!A:B, 2, FALSE), "Uncategorized")</f>
        <v>MCC</v>
      </c>
      <c r="O6120" s="186">
        <f t="shared" si="540"/>
        <v>5800</v>
      </c>
      <c r="P6120" s="185">
        <f t="shared" si="543"/>
        <v>17.400000000000002</v>
      </c>
      <c r="Q6120" s="143">
        <v>2024</v>
      </c>
      <c r="R6120" s="143" t="str">
        <f>IFERROR(VLOOKUP(G6120,'SOURCE COMPANY'!A:B, 2, FALSE), "")</f>
        <v>HIMEDIA LABS</v>
      </c>
      <c r="S6120" s="143" t="str">
        <f>IFERROR(VLOOKUP(H6120,'CUSTOMER NAME'!A:B, 2, FALSE), "")</f>
        <v>Gibthai</v>
      </c>
    </row>
    <row r="6121" spans="1:19">
      <c r="A6121" s="119" t="s">
        <v>1046</v>
      </c>
      <c r="B6121" s="120">
        <v>2</v>
      </c>
      <c r="C6121" s="120" t="s">
        <v>4019</v>
      </c>
      <c r="D6121" s="120" t="s">
        <v>798</v>
      </c>
      <c r="E6121" s="120">
        <v>12.51</v>
      </c>
      <c r="F6121" s="120" t="s">
        <v>9</v>
      </c>
      <c r="G6121" s="120" t="s">
        <v>4427</v>
      </c>
      <c r="H6121" s="121" t="s">
        <v>4820</v>
      </c>
      <c r="I6121" s="143" t="s">
        <v>4641</v>
      </c>
      <c r="J6121" s="184">
        <f>IF(F6121="USD", E6121, E6121 * IFERROR(VLOOKUP(F6121, EXCHANGE_RATE!A:B, 2, FALSE), "Currency not found"))</f>
        <v>12.51</v>
      </c>
      <c r="K6121" s="184">
        <f t="shared" si="541"/>
        <v>12.51</v>
      </c>
      <c r="L6121" s="184">
        <f>IF(C6121="MTS", B6121, B6121 * IFERROR(VLOOKUP(C6121, 'QTY_CONVERSIONS '!A:B, 2, FALSE), "Units not  found"))</f>
        <v>2E-3</v>
      </c>
      <c r="M6121" s="185">
        <f t="shared" si="542"/>
        <v>25.02</v>
      </c>
      <c r="N6121" s="143" t="str">
        <f>IFERROR(VLOOKUP(D6121, Product_Category!A:B, 2, FALSE), "Uncategorized")</f>
        <v>CMC</v>
      </c>
      <c r="O6121" s="186">
        <f t="shared" si="540"/>
        <v>12510</v>
      </c>
      <c r="P6121" s="185">
        <f t="shared" si="543"/>
        <v>25.02</v>
      </c>
      <c r="Q6121" s="143">
        <v>2024</v>
      </c>
      <c r="R6121" s="143" t="str">
        <f>IFERROR(VLOOKUP(G6121,'SOURCE COMPANY'!A:B, 2, FALSE), "")</f>
        <v>HIMEDIA LABS</v>
      </c>
      <c r="S6121" s="143" t="str">
        <f>IFERROR(VLOOKUP(H6121,'CUSTOMER NAME'!A:B, 2, FALSE), "")</f>
        <v>Molecular Co., Ltd</v>
      </c>
    </row>
    <row r="6122" spans="1:19">
      <c r="A6122" s="119" t="s">
        <v>1046</v>
      </c>
      <c r="B6122" s="120">
        <v>10</v>
      </c>
      <c r="C6122" s="120" t="s">
        <v>4019</v>
      </c>
      <c r="D6122" s="120" t="s">
        <v>2914</v>
      </c>
      <c r="E6122" s="120">
        <v>5.68</v>
      </c>
      <c r="F6122" s="120" t="s">
        <v>9</v>
      </c>
      <c r="G6122" s="120" t="s">
        <v>4427</v>
      </c>
      <c r="H6122" s="121" t="s">
        <v>4820</v>
      </c>
      <c r="I6122" s="143" t="s">
        <v>4641</v>
      </c>
      <c r="J6122" s="184">
        <f>IF(F6122="USD", E6122, E6122 * IFERROR(VLOOKUP(F6122, EXCHANGE_RATE!A:B, 2, FALSE), "Currency not found"))</f>
        <v>5.68</v>
      </c>
      <c r="K6122" s="184">
        <f t="shared" si="541"/>
        <v>5.68</v>
      </c>
      <c r="L6122" s="184">
        <f>IF(C6122="MTS", B6122, B6122 * IFERROR(VLOOKUP(C6122, 'QTY_CONVERSIONS '!A:B, 2, FALSE), "Units not  found"))</f>
        <v>0.01</v>
      </c>
      <c r="M6122" s="185">
        <f t="shared" si="542"/>
        <v>56.8</v>
      </c>
      <c r="N6122" s="143" t="str">
        <f>IFERROR(VLOOKUP(D6122, Product_Category!A:B, 2, FALSE), "Uncategorized")</f>
        <v>MCC</v>
      </c>
      <c r="O6122" s="186">
        <f t="shared" si="540"/>
        <v>5680</v>
      </c>
      <c r="P6122" s="185">
        <f t="shared" si="543"/>
        <v>56.800000000000004</v>
      </c>
      <c r="Q6122" s="143">
        <v>2024</v>
      </c>
      <c r="R6122" s="143" t="str">
        <f>IFERROR(VLOOKUP(G6122,'SOURCE COMPANY'!A:B, 2, FALSE), "")</f>
        <v>HIMEDIA LABS</v>
      </c>
      <c r="S6122" s="143" t="str">
        <f>IFERROR(VLOOKUP(H6122,'CUSTOMER NAME'!A:B, 2, FALSE), "")</f>
        <v>Molecular Co., Ltd</v>
      </c>
    </row>
    <row r="6123" spans="1:19">
      <c r="A6123" s="119" t="s">
        <v>1046</v>
      </c>
      <c r="B6123" s="120">
        <v>300</v>
      </c>
      <c r="C6123" s="120" t="s">
        <v>4019</v>
      </c>
      <c r="D6123" s="120" t="s">
        <v>266</v>
      </c>
      <c r="E6123" s="120">
        <v>2.67</v>
      </c>
      <c r="F6123" s="120" t="s">
        <v>9</v>
      </c>
      <c r="G6123" s="120" t="s">
        <v>4341</v>
      </c>
      <c r="H6123" s="121" t="s">
        <v>4821</v>
      </c>
      <c r="I6123" s="143" t="s">
        <v>4641</v>
      </c>
      <c r="J6123" s="184">
        <f>IF(F6123="USD", E6123, E6123 * IFERROR(VLOOKUP(F6123, EXCHANGE_RATE!A:B, 2, FALSE), "Currency not found"))</f>
        <v>2.67</v>
      </c>
      <c r="K6123" s="184">
        <f t="shared" si="541"/>
        <v>2.67</v>
      </c>
      <c r="L6123" s="184">
        <f>IF(C6123="MTS", B6123, B6123 * IFERROR(VLOOKUP(C6123, 'QTY_CONVERSIONS '!A:B, 2, FALSE), "Units not  found"))</f>
        <v>0.3</v>
      </c>
      <c r="M6123" s="185">
        <f t="shared" si="542"/>
        <v>801</v>
      </c>
      <c r="N6123" s="143" t="str">
        <f>IFERROR(VLOOKUP(D6123, Product_Category!A:B, 2, FALSE), "Uncategorized")</f>
        <v>MCC</v>
      </c>
      <c r="O6123" s="186">
        <f t="shared" si="540"/>
        <v>2670</v>
      </c>
      <c r="P6123" s="185">
        <f t="shared" si="543"/>
        <v>801</v>
      </c>
      <c r="Q6123" s="143">
        <v>2024</v>
      </c>
      <c r="R6123" s="143" t="str">
        <f>IFERROR(VLOOKUP(G6123,'SOURCE COMPANY'!A:B, 2, FALSE), "")</f>
        <v>SUN PHARMA</v>
      </c>
      <c r="S6123" s="143" t="str">
        <f>IFERROR(VLOOKUP(H6123,'CUSTOMER NAME'!A:B, 2, FALSE), "")</f>
        <v>Ranbaxy</v>
      </c>
    </row>
    <row r="6124" spans="1:19">
      <c r="A6124" s="119" t="s">
        <v>1046</v>
      </c>
      <c r="B6124" s="120">
        <v>25</v>
      </c>
      <c r="C6124" s="120" t="s">
        <v>4019</v>
      </c>
      <c r="D6124" s="120" t="s">
        <v>3897</v>
      </c>
      <c r="E6124" s="120">
        <v>7.05</v>
      </c>
      <c r="F6124" s="120" t="s">
        <v>9</v>
      </c>
      <c r="G6124" s="120" t="s">
        <v>4355</v>
      </c>
      <c r="H6124" s="121" t="s">
        <v>4277</v>
      </c>
      <c r="I6124" s="143" t="s">
        <v>4641</v>
      </c>
      <c r="J6124" s="184">
        <f>IF(F6124="USD", E6124, E6124 * IFERROR(VLOOKUP(F6124, EXCHANGE_RATE!A:B, 2, FALSE), "Currency not found"))</f>
        <v>7.05</v>
      </c>
      <c r="K6124" s="184">
        <f t="shared" si="541"/>
        <v>7.05</v>
      </c>
      <c r="L6124" s="184">
        <f>IF(C6124="MTS", B6124, B6124 * IFERROR(VLOOKUP(C6124, 'QTY_CONVERSIONS '!A:B, 2, FALSE), "Units not  found"))</f>
        <v>2.5000000000000001E-2</v>
      </c>
      <c r="M6124" s="185">
        <f t="shared" si="542"/>
        <v>176.25</v>
      </c>
      <c r="N6124" s="143" t="str">
        <f>IFERROR(VLOOKUP(D6124, Product_Category!A:B, 2, FALSE), "Uncategorized")</f>
        <v>CROSCARMELLOSE SODIUM</v>
      </c>
      <c r="O6124" s="186">
        <f t="shared" si="540"/>
        <v>7050</v>
      </c>
      <c r="P6124" s="185">
        <f t="shared" si="543"/>
        <v>176.25</v>
      </c>
      <c r="Q6124" s="143">
        <v>2024</v>
      </c>
      <c r="R6124" s="143" t="str">
        <f>IFERROR(VLOOKUP(G6124,'SOURCE COMPANY'!A:B, 2, FALSE), "")</f>
        <v>PATEL CHEM</v>
      </c>
      <c r="S6124" s="143" t="str">
        <f>IFERROR(VLOOKUP(H6124,'CUSTOMER NAME'!A:B, 2, FALSE), "")</f>
        <v>TO THE ORDER OF</v>
      </c>
    </row>
    <row r="6125" spans="1:19">
      <c r="A6125" s="119" t="s">
        <v>1046</v>
      </c>
      <c r="B6125" s="120">
        <v>75</v>
      </c>
      <c r="C6125" s="120" t="s">
        <v>4019</v>
      </c>
      <c r="D6125" s="120" t="s">
        <v>3852</v>
      </c>
      <c r="E6125" s="120">
        <v>8.65</v>
      </c>
      <c r="F6125" s="120" t="s">
        <v>9</v>
      </c>
      <c r="G6125" s="120" t="s">
        <v>4355</v>
      </c>
      <c r="H6125" s="121" t="s">
        <v>4277</v>
      </c>
      <c r="I6125" s="143" t="s">
        <v>4641</v>
      </c>
      <c r="J6125" s="184">
        <f>IF(F6125="USD", E6125, E6125 * IFERROR(VLOOKUP(F6125, EXCHANGE_RATE!A:B, 2, FALSE), "Currency not found"))</f>
        <v>8.65</v>
      </c>
      <c r="K6125" s="184">
        <f t="shared" si="541"/>
        <v>8.65</v>
      </c>
      <c r="L6125" s="184">
        <f>IF(C6125="MTS", B6125, B6125 * IFERROR(VLOOKUP(C6125, 'QTY_CONVERSIONS '!A:B, 2, FALSE), "Units not  found"))</f>
        <v>7.4999999999999997E-2</v>
      </c>
      <c r="M6125" s="185">
        <f t="shared" si="542"/>
        <v>648.75</v>
      </c>
      <c r="N6125" s="143" t="str">
        <f>IFERROR(VLOOKUP(D6125, Product_Category!A:B, 2, FALSE), "Uncategorized")</f>
        <v>CMC</v>
      </c>
      <c r="O6125" s="186">
        <f t="shared" si="540"/>
        <v>8650</v>
      </c>
      <c r="P6125" s="185">
        <f t="shared" si="543"/>
        <v>648.75</v>
      </c>
      <c r="Q6125" s="143">
        <v>2024</v>
      </c>
      <c r="R6125" s="143" t="str">
        <f>IFERROR(VLOOKUP(G6125,'SOURCE COMPANY'!A:B, 2, FALSE), "")</f>
        <v>PATEL CHEM</v>
      </c>
      <c r="S6125" s="143" t="str">
        <f>IFERROR(VLOOKUP(H6125,'CUSTOMER NAME'!A:B, 2, FALSE), "")</f>
        <v>TO THE ORDER OF</v>
      </c>
    </row>
    <row r="6126" spans="1:19">
      <c r="A6126" s="119" t="s">
        <v>1046</v>
      </c>
      <c r="B6126" s="120">
        <v>8000</v>
      </c>
      <c r="C6126" s="120" t="s">
        <v>4019</v>
      </c>
      <c r="D6126" s="120" t="s">
        <v>910</v>
      </c>
      <c r="E6126" s="120">
        <v>1.5</v>
      </c>
      <c r="F6126" s="120" t="s">
        <v>9</v>
      </c>
      <c r="G6126" s="120" t="s">
        <v>4419</v>
      </c>
      <c r="H6126" s="121" t="s">
        <v>4277</v>
      </c>
      <c r="I6126" s="143" t="s">
        <v>4641</v>
      </c>
      <c r="J6126" s="184">
        <f>IF(F6126="USD", E6126, E6126 * IFERROR(VLOOKUP(F6126, EXCHANGE_RATE!A:B, 2, FALSE), "Currency not found"))</f>
        <v>1.5</v>
      </c>
      <c r="K6126" s="184">
        <f t="shared" si="541"/>
        <v>1.5</v>
      </c>
      <c r="L6126" s="184">
        <f>IF(C6126="MTS", B6126, B6126 * IFERROR(VLOOKUP(C6126, 'QTY_CONVERSIONS '!A:B, 2, FALSE), "Units not  found"))</f>
        <v>8</v>
      </c>
      <c r="M6126" s="185">
        <f t="shared" si="542"/>
        <v>12000</v>
      </c>
      <c r="N6126" s="143" t="str">
        <f>IFERROR(VLOOKUP(D6126, Product_Category!A:B, 2, FALSE), "Uncategorized")</f>
        <v>MAGNESIUM STEARATE</v>
      </c>
      <c r="O6126" s="186">
        <f t="shared" si="540"/>
        <v>1500</v>
      </c>
      <c r="P6126" s="185">
        <f t="shared" si="543"/>
        <v>12000</v>
      </c>
      <c r="Q6126" s="143">
        <v>2024</v>
      </c>
      <c r="R6126" s="143" t="str">
        <f>IFERROR(VLOOKUP(G6126,'SOURCE COMPANY'!A:B, 2, FALSE), "")</f>
        <v>NIMBASIA STABILIZERS</v>
      </c>
      <c r="S6126" s="143" t="str">
        <f>IFERROR(VLOOKUP(H6126,'CUSTOMER NAME'!A:B, 2, FALSE), "")</f>
        <v>TO THE ORDER OF</v>
      </c>
    </row>
    <row r="6127" spans="1:19">
      <c r="A6127" s="119" t="s">
        <v>1046</v>
      </c>
      <c r="B6127" s="120">
        <v>2000</v>
      </c>
      <c r="C6127" s="120" t="s">
        <v>4019</v>
      </c>
      <c r="D6127" s="120" t="s">
        <v>910</v>
      </c>
      <c r="E6127" s="120">
        <v>2.79</v>
      </c>
      <c r="F6127" s="120" t="s">
        <v>9</v>
      </c>
      <c r="G6127" s="120" t="s">
        <v>4419</v>
      </c>
      <c r="H6127" s="121" t="s">
        <v>4277</v>
      </c>
      <c r="I6127" s="143" t="s">
        <v>4641</v>
      </c>
      <c r="J6127" s="184">
        <f>IF(F6127="USD", E6127, E6127 * IFERROR(VLOOKUP(F6127, EXCHANGE_RATE!A:B, 2, FALSE), "Currency not found"))</f>
        <v>2.79</v>
      </c>
      <c r="K6127" s="184">
        <f t="shared" si="541"/>
        <v>2.79</v>
      </c>
      <c r="L6127" s="184">
        <f>IF(C6127="MTS", B6127, B6127 * IFERROR(VLOOKUP(C6127, 'QTY_CONVERSIONS '!A:B, 2, FALSE), "Units not  found"))</f>
        <v>2</v>
      </c>
      <c r="M6127" s="185">
        <f t="shared" si="542"/>
        <v>5580</v>
      </c>
      <c r="N6127" s="143" t="str">
        <f>IFERROR(VLOOKUP(D6127, Product_Category!A:B, 2, FALSE), "Uncategorized")</f>
        <v>MAGNESIUM STEARATE</v>
      </c>
      <c r="O6127" s="186">
        <f t="shared" si="540"/>
        <v>2790</v>
      </c>
      <c r="P6127" s="185">
        <f t="shared" si="543"/>
        <v>5580</v>
      </c>
      <c r="Q6127" s="143">
        <v>2024</v>
      </c>
      <c r="R6127" s="143" t="str">
        <f>IFERROR(VLOOKUP(G6127,'SOURCE COMPANY'!A:B, 2, FALSE), "")</f>
        <v>NIMBASIA STABILIZERS</v>
      </c>
      <c r="S6127" s="143" t="str">
        <f>IFERROR(VLOOKUP(H6127,'CUSTOMER NAME'!A:B, 2, FALSE), "")</f>
        <v>TO THE ORDER OF</v>
      </c>
    </row>
    <row r="6128" spans="1:19">
      <c r="A6128" s="125" t="s">
        <v>1382</v>
      </c>
      <c r="B6128" s="126">
        <v>2400</v>
      </c>
      <c r="C6128" s="126" t="s">
        <v>4019</v>
      </c>
      <c r="D6128" s="126" t="s">
        <v>4648</v>
      </c>
      <c r="E6128" s="126">
        <v>2.9</v>
      </c>
      <c r="F6128" s="126" t="s">
        <v>9</v>
      </c>
      <c r="G6128" s="126" t="s">
        <v>4817</v>
      </c>
      <c r="H6128" s="127" t="s">
        <v>4277</v>
      </c>
      <c r="I6128" s="143" t="s">
        <v>4641</v>
      </c>
      <c r="J6128" s="184">
        <f>IF(F6128="USD", E6128, E6128 * IFERROR(VLOOKUP(F6128, EXCHANGE_RATE!A:B, 2, FALSE), "Currency not found"))</f>
        <v>2.9</v>
      </c>
      <c r="K6128" s="184">
        <f t="shared" si="541"/>
        <v>2.9</v>
      </c>
      <c r="L6128" s="184">
        <f>IF(C6128="MTS", B6128, B6128 * IFERROR(VLOOKUP(C6128, 'QTY_CONVERSIONS '!A:B, 2, FALSE), "Units not  found"))</f>
        <v>2.4</v>
      </c>
      <c r="M6128" s="185">
        <f t="shared" si="542"/>
        <v>6960</v>
      </c>
      <c r="N6128" s="143" t="str">
        <f>IFERROR(VLOOKUP(D6128, Product_Category!A:B, 2, FALSE), "Uncategorized")</f>
        <v>MCC</v>
      </c>
      <c r="O6128" s="186">
        <f t="shared" si="540"/>
        <v>2900</v>
      </c>
      <c r="P6128" s="185">
        <f t="shared" si="543"/>
        <v>6960</v>
      </c>
      <c r="Q6128" s="143">
        <v>2024</v>
      </c>
      <c r="R6128" s="143" t="str">
        <f>IFERROR(VLOOKUP(G6128,'SOURCE COMPANY'!A:B, 2, FALSE), "")</f>
        <v>SMIT Export Pvt Ltd</v>
      </c>
      <c r="S6128" s="143" t="str">
        <f>IFERROR(VLOOKUP(H6128,'CUSTOMER NAME'!A:B, 2, FALSE), "")</f>
        <v>TO THE ORDER OF</v>
      </c>
    </row>
    <row r="6129" spans="1:19">
      <c r="A6129" s="119" t="s">
        <v>1382</v>
      </c>
      <c r="B6129" s="120">
        <v>2400</v>
      </c>
      <c r="C6129" s="120" t="s">
        <v>4019</v>
      </c>
      <c r="D6129" s="120" t="s">
        <v>4113</v>
      </c>
      <c r="E6129" s="120">
        <v>2.9</v>
      </c>
      <c r="F6129" s="120" t="s">
        <v>9</v>
      </c>
      <c r="G6129" s="120" t="s">
        <v>4817</v>
      </c>
      <c r="H6129" s="121" t="s">
        <v>4277</v>
      </c>
      <c r="I6129" s="143" t="s">
        <v>4641</v>
      </c>
      <c r="J6129" s="184">
        <f>IF(F6129="USD", E6129, E6129 * IFERROR(VLOOKUP(F6129, EXCHANGE_RATE!A:B, 2, FALSE), "Currency not found"))</f>
        <v>2.9</v>
      </c>
      <c r="K6129" s="184">
        <f t="shared" si="541"/>
        <v>2.9</v>
      </c>
      <c r="L6129" s="184">
        <f>IF(C6129="MTS", B6129, B6129 * IFERROR(VLOOKUP(C6129, 'QTY_CONVERSIONS '!A:B, 2, FALSE), "Units not  found"))</f>
        <v>2.4</v>
      </c>
      <c r="M6129" s="185">
        <f t="shared" si="542"/>
        <v>6960</v>
      </c>
      <c r="N6129" s="143" t="str">
        <f>IFERROR(VLOOKUP(D6129, Product_Category!A:B, 2, FALSE), "Uncategorized")</f>
        <v>MCC</v>
      </c>
      <c r="O6129" s="186">
        <f t="shared" si="540"/>
        <v>2900</v>
      </c>
      <c r="P6129" s="185">
        <f t="shared" si="543"/>
        <v>6960</v>
      </c>
      <c r="Q6129" s="143">
        <v>2024</v>
      </c>
      <c r="R6129" s="143" t="str">
        <f>IFERROR(VLOOKUP(G6129,'SOURCE COMPANY'!A:B, 2, FALSE), "")</f>
        <v>SMIT Export Pvt Ltd</v>
      </c>
      <c r="S6129" s="143" t="str">
        <f>IFERROR(VLOOKUP(H6129,'CUSTOMER NAME'!A:B, 2, FALSE), "")</f>
        <v>TO THE ORDER OF</v>
      </c>
    </row>
    <row r="6130" spans="1:19">
      <c r="A6130" s="119" t="s">
        <v>1382</v>
      </c>
      <c r="B6130" s="120">
        <v>3</v>
      </c>
      <c r="C6130" s="120" t="s">
        <v>4019</v>
      </c>
      <c r="D6130" s="120" t="s">
        <v>910</v>
      </c>
      <c r="E6130" s="120">
        <v>3.62</v>
      </c>
      <c r="F6130" s="120" t="s">
        <v>9</v>
      </c>
      <c r="G6130" s="120" t="s">
        <v>4796</v>
      </c>
      <c r="H6130" s="121" t="s">
        <v>4277</v>
      </c>
      <c r="I6130" s="143" t="s">
        <v>4641</v>
      </c>
      <c r="J6130" s="184">
        <f>IF(F6130="USD", E6130, E6130 * IFERROR(VLOOKUP(F6130, EXCHANGE_RATE!A:B, 2, FALSE), "Currency not found"))</f>
        <v>3.62</v>
      </c>
      <c r="K6130" s="184">
        <f t="shared" si="541"/>
        <v>3.62</v>
      </c>
      <c r="L6130" s="184">
        <f>IF(C6130="MTS", B6130, B6130 * IFERROR(VLOOKUP(C6130, 'QTY_CONVERSIONS '!A:B, 2, FALSE), "Units not  found"))</f>
        <v>3.0000000000000001E-3</v>
      </c>
      <c r="M6130" s="185">
        <f t="shared" si="542"/>
        <v>10.86</v>
      </c>
      <c r="N6130" s="143" t="str">
        <f>IFERROR(VLOOKUP(D6130, Product_Category!A:B, 2, FALSE), "Uncategorized")</f>
        <v>MAGNESIUM STEARATE</v>
      </c>
      <c r="O6130" s="186">
        <f t="shared" si="540"/>
        <v>3620</v>
      </c>
      <c r="P6130" s="185">
        <f t="shared" si="543"/>
        <v>10.86</v>
      </c>
      <c r="Q6130" s="143">
        <v>2024</v>
      </c>
      <c r="R6130" s="143" t="str">
        <f>IFERROR(VLOOKUP(G6130,'SOURCE COMPANY'!A:B, 2, FALSE), "")</f>
        <v>SISCO Research Labs</v>
      </c>
      <c r="S6130" s="143" t="str">
        <f>IFERROR(VLOOKUP(H6130,'CUSTOMER NAME'!A:B, 2, FALSE), "")</f>
        <v>TO THE ORDER OF</v>
      </c>
    </row>
    <row r="6131" spans="1:19">
      <c r="A6131" s="119" t="s">
        <v>1382</v>
      </c>
      <c r="B6131" s="120">
        <v>100</v>
      </c>
      <c r="C6131" s="120" t="s">
        <v>4019</v>
      </c>
      <c r="D6131" s="120" t="s">
        <v>266</v>
      </c>
      <c r="E6131" s="120">
        <v>2.11</v>
      </c>
      <c r="F6131" s="120" t="s">
        <v>9</v>
      </c>
      <c r="G6131" s="120" t="s">
        <v>4796</v>
      </c>
      <c r="H6131" s="121" t="s">
        <v>4277</v>
      </c>
      <c r="I6131" s="143" t="s">
        <v>4641</v>
      </c>
      <c r="J6131" s="184">
        <f>IF(F6131="USD", E6131, E6131 * IFERROR(VLOOKUP(F6131, EXCHANGE_RATE!A:B, 2, FALSE), "Currency not found"))</f>
        <v>2.11</v>
      </c>
      <c r="K6131" s="184">
        <f t="shared" si="541"/>
        <v>2.11</v>
      </c>
      <c r="L6131" s="184">
        <f>IF(C6131="MTS", B6131, B6131 * IFERROR(VLOOKUP(C6131, 'QTY_CONVERSIONS '!A:B, 2, FALSE), "Units not  found"))</f>
        <v>0.1</v>
      </c>
      <c r="M6131" s="185">
        <f t="shared" si="542"/>
        <v>211</v>
      </c>
      <c r="N6131" s="143" t="str">
        <f>IFERROR(VLOOKUP(D6131, Product_Category!A:B, 2, FALSE), "Uncategorized")</f>
        <v>MCC</v>
      </c>
      <c r="O6131" s="186">
        <f t="shared" si="540"/>
        <v>2110</v>
      </c>
      <c r="P6131" s="185">
        <f t="shared" si="543"/>
        <v>211</v>
      </c>
      <c r="Q6131" s="143">
        <v>2024</v>
      </c>
      <c r="R6131" s="143" t="str">
        <f>IFERROR(VLOOKUP(G6131,'SOURCE COMPANY'!A:B, 2, FALSE), "")</f>
        <v>SISCO Research Labs</v>
      </c>
      <c r="S6131" s="143" t="str">
        <f>IFERROR(VLOOKUP(H6131,'CUSTOMER NAME'!A:B, 2, FALSE), "")</f>
        <v>TO THE ORDER OF</v>
      </c>
    </row>
    <row r="6132" spans="1:19">
      <c r="A6132" s="125" t="s">
        <v>1047</v>
      </c>
      <c r="B6132" s="126">
        <v>20000</v>
      </c>
      <c r="C6132" s="126" t="s">
        <v>4019</v>
      </c>
      <c r="D6132" s="126" t="s">
        <v>4113</v>
      </c>
      <c r="E6132" s="126">
        <v>2.63</v>
      </c>
      <c r="F6132" s="126" t="s">
        <v>9</v>
      </c>
      <c r="G6132" s="126" t="s">
        <v>4053</v>
      </c>
      <c r="H6132" s="127" t="s">
        <v>4052</v>
      </c>
      <c r="I6132" s="143" t="s">
        <v>4641</v>
      </c>
      <c r="J6132" s="184">
        <f>IF(F6132="USD", E6132, E6132 * IFERROR(VLOOKUP(F6132, EXCHANGE_RATE!A:B, 2, FALSE), "Currency not found"))</f>
        <v>2.63</v>
      </c>
      <c r="K6132" s="184">
        <f t="shared" si="541"/>
        <v>2.63</v>
      </c>
      <c r="L6132" s="184">
        <f>IF(C6132="MTS", B6132, B6132 * IFERROR(VLOOKUP(C6132, 'QTY_CONVERSIONS '!A:B, 2, FALSE), "Units not  found"))</f>
        <v>20</v>
      </c>
      <c r="M6132" s="185">
        <f t="shared" si="542"/>
        <v>52600</v>
      </c>
      <c r="N6132" s="143" t="str">
        <f>IFERROR(VLOOKUP(D6132, Product_Category!A:B, 2, FALSE), "Uncategorized")</f>
        <v>MCC</v>
      </c>
      <c r="O6132" s="186">
        <f t="shared" si="540"/>
        <v>2630</v>
      </c>
      <c r="P6132" s="185">
        <f t="shared" si="543"/>
        <v>52600</v>
      </c>
      <c r="Q6132" s="143">
        <v>2024</v>
      </c>
      <c r="R6132" s="143" t="str">
        <f>IFERROR(VLOOKUP(G6132,'SOURCE COMPANY'!A:B, 2, FALSE), "")</f>
        <v>JRS PHARMA</v>
      </c>
      <c r="S6132" s="143" t="str">
        <f>IFERROR(VLOOKUP(H6132,'CUSTOMER NAME'!A:B, 2, FALSE), "")</f>
        <v>RETTENMAIER</v>
      </c>
    </row>
    <row r="6133" spans="1:19">
      <c r="A6133" s="119" t="s">
        <v>1047</v>
      </c>
      <c r="B6133" s="120">
        <v>2500</v>
      </c>
      <c r="C6133" s="120" t="s">
        <v>4019</v>
      </c>
      <c r="D6133" s="120" t="s">
        <v>2063</v>
      </c>
      <c r="E6133" s="120">
        <v>2.65</v>
      </c>
      <c r="F6133" s="120" t="s">
        <v>9</v>
      </c>
      <c r="G6133" s="120" t="s">
        <v>4270</v>
      </c>
      <c r="H6133" s="121" t="s">
        <v>4822</v>
      </c>
      <c r="I6133" s="143" t="s">
        <v>4641</v>
      </c>
      <c r="J6133" s="184">
        <f>IF(F6133="USD", E6133, E6133 * IFERROR(VLOOKUP(F6133, EXCHANGE_RATE!A:B, 2, FALSE), "Currency not found"))</f>
        <v>2.65</v>
      </c>
      <c r="K6133" s="184">
        <f t="shared" si="541"/>
        <v>2.65</v>
      </c>
      <c r="L6133" s="184">
        <f>IF(C6133="MTS", B6133, B6133 * IFERROR(VLOOKUP(C6133, 'QTY_CONVERSIONS '!A:B, 2, FALSE), "Units not  found"))</f>
        <v>2.5</v>
      </c>
      <c r="M6133" s="185">
        <f t="shared" si="542"/>
        <v>6625</v>
      </c>
      <c r="N6133" s="143" t="str">
        <f>IFERROR(VLOOKUP(D6133, Product_Category!A:B, 2, FALSE), "Uncategorized")</f>
        <v>MCC</v>
      </c>
      <c r="O6133" s="186">
        <f t="shared" si="540"/>
        <v>2650</v>
      </c>
      <c r="P6133" s="185">
        <f t="shared" si="543"/>
        <v>6625</v>
      </c>
      <c r="Q6133" s="143">
        <v>2024</v>
      </c>
      <c r="R6133" s="143" t="str">
        <f>IFERROR(VLOOKUP(G6133,'SOURCE COMPANY'!A:B, 2, FALSE), "")</f>
        <v>RANQ</v>
      </c>
      <c r="S6133" s="143" t="str">
        <f>IFERROR(VLOOKUP(H6133,'CUSTOMER NAME'!A:B, 2, FALSE), "")</f>
        <v>Sanofi Ilac San</v>
      </c>
    </row>
    <row r="6134" spans="1:19">
      <c r="A6134" s="119" t="s">
        <v>1047</v>
      </c>
      <c r="B6134" s="120">
        <v>50</v>
      </c>
      <c r="C6134" s="120" t="s">
        <v>4019</v>
      </c>
      <c r="D6134" s="120" t="s">
        <v>2914</v>
      </c>
      <c r="E6134" s="120">
        <v>1</v>
      </c>
      <c r="F6134" s="120" t="s">
        <v>9</v>
      </c>
      <c r="G6134" s="120" t="s">
        <v>4705</v>
      </c>
      <c r="H6134" s="121" t="s">
        <v>4277</v>
      </c>
      <c r="I6134" s="143" t="s">
        <v>4641</v>
      </c>
      <c r="J6134" s="184">
        <f>IF(F6134="USD", E6134, E6134 * IFERROR(VLOOKUP(F6134, EXCHANGE_RATE!A:B, 2, FALSE), "Currency not found"))</f>
        <v>1</v>
      </c>
      <c r="K6134" s="184">
        <f t="shared" si="541"/>
        <v>1</v>
      </c>
      <c r="L6134" s="184">
        <f>IF(C6134="MTS", B6134, B6134 * IFERROR(VLOOKUP(C6134, 'QTY_CONVERSIONS '!A:B, 2, FALSE), "Units not  found"))</f>
        <v>0.05</v>
      </c>
      <c r="M6134" s="185">
        <f t="shared" si="542"/>
        <v>50</v>
      </c>
      <c r="N6134" s="143" t="str">
        <f>IFERROR(VLOOKUP(D6134, Product_Category!A:B, 2, FALSE), "Uncategorized")</f>
        <v>MCC</v>
      </c>
      <c r="O6134" s="186">
        <f t="shared" si="540"/>
        <v>1000</v>
      </c>
      <c r="P6134" s="185">
        <f t="shared" si="543"/>
        <v>50</v>
      </c>
      <c r="Q6134" s="143">
        <v>2024</v>
      </c>
      <c r="R6134" s="143" t="str">
        <f>IFERROR(VLOOKUP(G6134,'SOURCE COMPANY'!A:B, 2, FALSE), "")</f>
        <v>JAYESH INDUSTRIES</v>
      </c>
      <c r="S6134" s="143" t="str">
        <f>IFERROR(VLOOKUP(H6134,'CUSTOMER NAME'!A:B, 2, FALSE), "")</f>
        <v>TO THE ORDER OF</v>
      </c>
    </row>
    <row r="6135" spans="1:19">
      <c r="A6135" s="119" t="s">
        <v>1047</v>
      </c>
      <c r="B6135" s="120">
        <v>50</v>
      </c>
      <c r="C6135" s="120" t="s">
        <v>4019</v>
      </c>
      <c r="D6135" s="120" t="s">
        <v>2914</v>
      </c>
      <c r="E6135" s="120">
        <v>1.45</v>
      </c>
      <c r="F6135" s="120" t="s">
        <v>9</v>
      </c>
      <c r="G6135" s="120" t="s">
        <v>4705</v>
      </c>
      <c r="H6135" s="121" t="s">
        <v>4277</v>
      </c>
      <c r="I6135" s="143" t="s">
        <v>4641</v>
      </c>
      <c r="J6135" s="184">
        <f>IF(F6135="USD", E6135, E6135 * IFERROR(VLOOKUP(F6135, EXCHANGE_RATE!A:B, 2, FALSE), "Currency not found"))</f>
        <v>1.45</v>
      </c>
      <c r="K6135" s="184">
        <f t="shared" si="541"/>
        <v>1.45</v>
      </c>
      <c r="L6135" s="184">
        <f>IF(C6135="MTS", B6135, B6135 * IFERROR(VLOOKUP(C6135, 'QTY_CONVERSIONS '!A:B, 2, FALSE), "Units not  found"))</f>
        <v>0.05</v>
      </c>
      <c r="M6135" s="185">
        <f t="shared" si="542"/>
        <v>72.5</v>
      </c>
      <c r="N6135" s="143" t="str">
        <f>IFERROR(VLOOKUP(D6135, Product_Category!A:B, 2, FALSE), "Uncategorized")</f>
        <v>MCC</v>
      </c>
      <c r="O6135" s="186">
        <f t="shared" si="540"/>
        <v>1450</v>
      </c>
      <c r="P6135" s="185">
        <f t="shared" si="543"/>
        <v>72.5</v>
      </c>
      <c r="Q6135" s="143">
        <v>2024</v>
      </c>
      <c r="R6135" s="143" t="str">
        <f>IFERROR(VLOOKUP(G6135,'SOURCE COMPANY'!A:B, 2, FALSE), "")</f>
        <v>JAYESH INDUSTRIES</v>
      </c>
      <c r="S6135" s="143" t="str">
        <f>IFERROR(VLOOKUP(H6135,'CUSTOMER NAME'!A:B, 2, FALSE), "")</f>
        <v>TO THE ORDER OF</v>
      </c>
    </row>
    <row r="6136" spans="1:19">
      <c r="A6136" s="119" t="s">
        <v>1047</v>
      </c>
      <c r="B6136" s="120">
        <v>3000</v>
      </c>
      <c r="C6136" s="120" t="s">
        <v>4019</v>
      </c>
      <c r="D6136" s="120" t="s">
        <v>3717</v>
      </c>
      <c r="E6136" s="120">
        <v>4.55</v>
      </c>
      <c r="F6136" s="120" t="s">
        <v>9</v>
      </c>
      <c r="G6136" s="120" t="s">
        <v>4299</v>
      </c>
      <c r="H6136" s="121" t="s">
        <v>4277</v>
      </c>
      <c r="I6136" s="143" t="s">
        <v>4641</v>
      </c>
      <c r="J6136" s="184">
        <f>IF(F6136="USD", E6136, E6136 * IFERROR(VLOOKUP(F6136, EXCHANGE_RATE!A:B, 2, FALSE), "Currency not found"))</f>
        <v>4.55</v>
      </c>
      <c r="K6136" s="184">
        <f t="shared" si="541"/>
        <v>4.55</v>
      </c>
      <c r="L6136" s="184">
        <f>IF(C6136="MTS", B6136, B6136 * IFERROR(VLOOKUP(C6136, 'QTY_CONVERSIONS '!A:B, 2, FALSE), "Units not  found"))</f>
        <v>3</v>
      </c>
      <c r="M6136" s="185">
        <f t="shared" si="542"/>
        <v>13650</v>
      </c>
      <c r="N6136" s="143" t="str">
        <f>IFERROR(VLOOKUP(D6136, Product_Category!A:B, 2, FALSE), "Uncategorized")</f>
        <v>CMC</v>
      </c>
      <c r="O6136" s="186">
        <f t="shared" si="540"/>
        <v>4550</v>
      </c>
      <c r="P6136" s="185">
        <f t="shared" si="543"/>
        <v>13650</v>
      </c>
      <c r="Q6136" s="143">
        <v>2024</v>
      </c>
      <c r="R6136" s="143" t="str">
        <f>IFERROR(VLOOKUP(G6136,'SOURCE COMPANY'!A:B, 2, FALSE), "")</f>
        <v>Ankit Pulps &amp; Boards</v>
      </c>
      <c r="S6136" s="143" t="str">
        <f>IFERROR(VLOOKUP(H6136,'CUSTOMER NAME'!A:B, 2, FALSE), "")</f>
        <v>TO THE ORDER OF</v>
      </c>
    </row>
    <row r="6137" spans="1:19">
      <c r="A6137" s="119" t="s">
        <v>1047</v>
      </c>
      <c r="B6137" s="120">
        <v>250</v>
      </c>
      <c r="C6137" s="120" t="s">
        <v>4019</v>
      </c>
      <c r="D6137" s="120" t="s">
        <v>910</v>
      </c>
      <c r="E6137" s="120">
        <v>12.9</v>
      </c>
      <c r="F6137" s="120" t="s">
        <v>9</v>
      </c>
      <c r="G6137" s="120" t="s">
        <v>4294</v>
      </c>
      <c r="H6137" s="121" t="s">
        <v>4277</v>
      </c>
      <c r="I6137" s="143" t="s">
        <v>4641</v>
      </c>
      <c r="J6137" s="184">
        <f>IF(F6137="USD", E6137, E6137 * IFERROR(VLOOKUP(F6137, EXCHANGE_RATE!A:B, 2, FALSE), "Currency not found"))</f>
        <v>12.9</v>
      </c>
      <c r="K6137" s="184">
        <f t="shared" si="541"/>
        <v>12.9</v>
      </c>
      <c r="L6137" s="184">
        <f>IF(C6137="MTS", B6137, B6137 * IFERROR(VLOOKUP(C6137, 'QTY_CONVERSIONS '!A:B, 2, FALSE), "Units not  found"))</f>
        <v>0.25</v>
      </c>
      <c r="M6137" s="185">
        <f t="shared" si="542"/>
        <v>3225</v>
      </c>
      <c r="N6137" s="143" t="str">
        <f>IFERROR(VLOOKUP(D6137, Product_Category!A:B, 2, FALSE), "Uncategorized")</f>
        <v>MAGNESIUM STEARATE</v>
      </c>
      <c r="O6137" s="186">
        <f t="shared" si="540"/>
        <v>12900</v>
      </c>
      <c r="P6137" s="185">
        <f t="shared" si="543"/>
        <v>3225</v>
      </c>
      <c r="Q6137" s="143">
        <v>2024</v>
      </c>
      <c r="R6137" s="143" t="str">
        <f>IFERROR(VLOOKUP(G6137,'SOURCE COMPANY'!A:B, 2, FALSE), "")</f>
        <v>NITIKA PHARMA</v>
      </c>
      <c r="S6137" s="143" t="str">
        <f>IFERROR(VLOOKUP(H6137,'CUSTOMER NAME'!A:B, 2, FALSE), "")</f>
        <v>TO THE ORDER OF</v>
      </c>
    </row>
    <row r="6138" spans="1:19">
      <c r="A6138" s="119" t="s">
        <v>1047</v>
      </c>
      <c r="B6138" s="120">
        <v>1500</v>
      </c>
      <c r="C6138" s="120" t="s">
        <v>4019</v>
      </c>
      <c r="D6138" s="120" t="s">
        <v>4681</v>
      </c>
      <c r="E6138" s="120">
        <v>1.95</v>
      </c>
      <c r="F6138" s="120" t="s">
        <v>9</v>
      </c>
      <c r="G6138" s="120" t="s">
        <v>4713</v>
      </c>
      <c r="H6138" s="121" t="s">
        <v>4277</v>
      </c>
      <c r="I6138" s="143" t="s">
        <v>4641</v>
      </c>
      <c r="J6138" s="184">
        <f>IF(F6138="USD", E6138, E6138 * IFERROR(VLOOKUP(F6138, EXCHANGE_RATE!A:B, 2, FALSE), "Currency not found"))</f>
        <v>1.95</v>
      </c>
      <c r="K6138" s="184">
        <f t="shared" si="541"/>
        <v>1.95</v>
      </c>
      <c r="L6138" s="184">
        <f>IF(C6138="MTS", B6138, B6138 * IFERROR(VLOOKUP(C6138, 'QTY_CONVERSIONS '!A:B, 2, FALSE), "Units not  found"))</f>
        <v>1.5</v>
      </c>
      <c r="M6138" s="185">
        <f t="shared" si="542"/>
        <v>2925</v>
      </c>
      <c r="N6138" s="143" t="str">
        <f>IFERROR(VLOOKUP(D6138, Product_Category!A:B, 2, FALSE), "Uncategorized")</f>
        <v>MCC</v>
      </c>
      <c r="O6138" s="186">
        <f t="shared" si="540"/>
        <v>1950</v>
      </c>
      <c r="P6138" s="185">
        <f t="shared" si="543"/>
        <v>2925</v>
      </c>
      <c r="Q6138" s="143">
        <v>2024</v>
      </c>
      <c r="R6138" s="143" t="str">
        <f>IFERROR(VLOOKUP(G6138,'SOURCE COMPANY'!A:B, 2, FALSE), "")</f>
        <v>Prachin Chemical</v>
      </c>
      <c r="S6138" s="143" t="str">
        <f>IFERROR(VLOOKUP(H6138,'CUSTOMER NAME'!A:B, 2, FALSE), "")</f>
        <v>TO THE ORDER OF</v>
      </c>
    </row>
    <row r="6139" spans="1:19">
      <c r="A6139" s="119" t="s">
        <v>1047</v>
      </c>
      <c r="B6139" s="120">
        <v>18500</v>
      </c>
      <c r="C6139" s="120" t="s">
        <v>4019</v>
      </c>
      <c r="D6139" s="120" t="s">
        <v>4682</v>
      </c>
      <c r="E6139" s="120">
        <v>1.95</v>
      </c>
      <c r="F6139" s="120" t="s">
        <v>9</v>
      </c>
      <c r="G6139" s="120" t="s">
        <v>4713</v>
      </c>
      <c r="H6139" s="121" t="s">
        <v>4277</v>
      </c>
      <c r="I6139" s="143" t="s">
        <v>4641</v>
      </c>
      <c r="J6139" s="184">
        <f>IF(F6139="USD", E6139, E6139 * IFERROR(VLOOKUP(F6139, EXCHANGE_RATE!A:B, 2, FALSE), "Currency not found"))</f>
        <v>1.95</v>
      </c>
      <c r="K6139" s="184">
        <f t="shared" si="541"/>
        <v>1.95</v>
      </c>
      <c r="L6139" s="184">
        <f>IF(C6139="MTS", B6139, B6139 * IFERROR(VLOOKUP(C6139, 'QTY_CONVERSIONS '!A:B, 2, FALSE), "Units not  found"))</f>
        <v>18.5</v>
      </c>
      <c r="M6139" s="185">
        <f t="shared" si="542"/>
        <v>36075</v>
      </c>
      <c r="N6139" s="143" t="str">
        <f>IFERROR(VLOOKUP(D6139, Product_Category!A:B, 2, FALSE), "Uncategorized")</f>
        <v>MCC</v>
      </c>
      <c r="O6139" s="186">
        <f t="shared" si="540"/>
        <v>1950</v>
      </c>
      <c r="P6139" s="185">
        <f t="shared" si="543"/>
        <v>36075</v>
      </c>
      <c r="Q6139" s="143">
        <v>2024</v>
      </c>
      <c r="R6139" s="143" t="str">
        <f>IFERROR(VLOOKUP(G6139,'SOURCE COMPANY'!A:B, 2, FALSE), "")</f>
        <v>Prachin Chemical</v>
      </c>
      <c r="S6139" s="143" t="str">
        <f>IFERROR(VLOOKUP(H6139,'CUSTOMER NAME'!A:B, 2, FALSE), "")</f>
        <v>TO THE ORDER OF</v>
      </c>
    </row>
    <row r="6140" spans="1:19">
      <c r="A6140" s="119" t="s">
        <v>1047</v>
      </c>
      <c r="B6140" s="120">
        <v>10000</v>
      </c>
      <c r="C6140" s="120" t="s">
        <v>4019</v>
      </c>
      <c r="D6140" s="120" t="s">
        <v>910</v>
      </c>
      <c r="E6140" s="120">
        <v>2.65</v>
      </c>
      <c r="F6140" s="120" t="s">
        <v>9</v>
      </c>
      <c r="G6140" s="120" t="s">
        <v>4294</v>
      </c>
      <c r="H6140" s="121" t="s">
        <v>4277</v>
      </c>
      <c r="I6140" s="143" t="s">
        <v>4641</v>
      </c>
      <c r="J6140" s="184">
        <f>IF(F6140="USD", E6140, E6140 * IFERROR(VLOOKUP(F6140, EXCHANGE_RATE!A:B, 2, FALSE), "Currency not found"))</f>
        <v>2.65</v>
      </c>
      <c r="K6140" s="184">
        <f t="shared" si="541"/>
        <v>2.65</v>
      </c>
      <c r="L6140" s="184">
        <f>IF(C6140="MTS", B6140, B6140 * IFERROR(VLOOKUP(C6140, 'QTY_CONVERSIONS '!A:B, 2, FALSE), "Units not  found"))</f>
        <v>10</v>
      </c>
      <c r="M6140" s="185">
        <f t="shared" si="542"/>
        <v>26500</v>
      </c>
      <c r="N6140" s="143" t="str">
        <f>IFERROR(VLOOKUP(D6140, Product_Category!A:B, 2, FALSE), "Uncategorized")</f>
        <v>MAGNESIUM STEARATE</v>
      </c>
      <c r="O6140" s="186">
        <f t="shared" si="540"/>
        <v>2650</v>
      </c>
      <c r="P6140" s="185">
        <f t="shared" si="543"/>
        <v>26500</v>
      </c>
      <c r="Q6140" s="143">
        <v>2024</v>
      </c>
      <c r="R6140" s="143" t="str">
        <f>IFERROR(VLOOKUP(G6140,'SOURCE COMPANY'!A:B, 2, FALSE), "")</f>
        <v>NITIKA PHARMA</v>
      </c>
      <c r="S6140" s="143" t="str">
        <f>IFERROR(VLOOKUP(H6140,'CUSTOMER NAME'!A:B, 2, FALSE), "")</f>
        <v>TO THE ORDER OF</v>
      </c>
    </row>
    <row r="6141" spans="1:19">
      <c r="A6141" s="119" t="s">
        <v>1047</v>
      </c>
      <c r="B6141" s="120">
        <v>500</v>
      </c>
      <c r="C6141" s="120" t="s">
        <v>4019</v>
      </c>
      <c r="D6141" s="120" t="s">
        <v>910</v>
      </c>
      <c r="E6141" s="120">
        <v>2.7</v>
      </c>
      <c r="F6141" s="120" t="s">
        <v>9</v>
      </c>
      <c r="G6141" s="120" t="s">
        <v>4527</v>
      </c>
      <c r="H6141" s="121" t="s">
        <v>4277</v>
      </c>
      <c r="I6141" s="143" t="s">
        <v>4641</v>
      </c>
      <c r="J6141" s="184">
        <f>IF(F6141="USD", E6141, E6141 * IFERROR(VLOOKUP(F6141, EXCHANGE_RATE!A:B, 2, FALSE), "Currency not found"))</f>
        <v>2.7</v>
      </c>
      <c r="K6141" s="184">
        <f t="shared" si="541"/>
        <v>2.7</v>
      </c>
      <c r="L6141" s="184">
        <f>IF(C6141="MTS", B6141, B6141 * IFERROR(VLOOKUP(C6141, 'QTY_CONVERSIONS '!A:B, 2, FALSE), "Units not  found"))</f>
        <v>0.5</v>
      </c>
      <c r="M6141" s="185">
        <f t="shared" si="542"/>
        <v>1350</v>
      </c>
      <c r="N6141" s="143" t="str">
        <f>IFERROR(VLOOKUP(D6141, Product_Category!A:B, 2, FALSE), "Uncategorized")</f>
        <v>MAGNESIUM STEARATE</v>
      </c>
      <c r="O6141" s="186">
        <f t="shared" si="540"/>
        <v>2700</v>
      </c>
      <c r="P6141" s="185">
        <f t="shared" si="543"/>
        <v>1350</v>
      </c>
      <c r="Q6141" s="143">
        <v>2024</v>
      </c>
      <c r="R6141" s="143" t="str">
        <f>IFERROR(VLOOKUP(G6141,'SOURCE COMPANY'!A:B, 2, FALSE), "")</f>
        <v>VASA PHARMA</v>
      </c>
      <c r="S6141" s="143" t="str">
        <f>IFERROR(VLOOKUP(H6141,'CUSTOMER NAME'!A:B, 2, FALSE), "")</f>
        <v>TO THE ORDER OF</v>
      </c>
    </row>
    <row r="6142" spans="1:19">
      <c r="A6142" s="125" t="s">
        <v>752</v>
      </c>
      <c r="B6142" s="126">
        <v>25</v>
      </c>
      <c r="C6142" s="126" t="s">
        <v>4019</v>
      </c>
      <c r="D6142" s="126" t="s">
        <v>910</v>
      </c>
      <c r="E6142" s="126">
        <v>3.25</v>
      </c>
      <c r="F6142" s="126" t="s">
        <v>9</v>
      </c>
      <c r="G6142" s="126" t="s">
        <v>4823</v>
      </c>
      <c r="H6142" s="127" t="s">
        <v>4824</v>
      </c>
      <c r="I6142" s="143" t="s">
        <v>4641</v>
      </c>
      <c r="J6142" s="184">
        <f>IF(F6142="USD", E6142, E6142 * IFERROR(VLOOKUP(F6142, EXCHANGE_RATE!A:B, 2, FALSE), "Currency not found"))</f>
        <v>3.25</v>
      </c>
      <c r="K6142" s="184">
        <f t="shared" si="541"/>
        <v>3.25</v>
      </c>
      <c r="L6142" s="184">
        <f>IF(C6142="MTS", B6142, B6142 * IFERROR(VLOOKUP(C6142, 'QTY_CONVERSIONS '!A:B, 2, FALSE), "Units not  found"))</f>
        <v>2.5000000000000001E-2</v>
      </c>
      <c r="M6142" s="185">
        <f t="shared" si="542"/>
        <v>81.25</v>
      </c>
      <c r="N6142" s="143" t="str">
        <f>IFERROR(VLOOKUP(D6142, Product_Category!A:B, 2, FALSE), "Uncategorized")</f>
        <v>MAGNESIUM STEARATE</v>
      </c>
      <c r="O6142" s="186">
        <f t="shared" si="540"/>
        <v>3250</v>
      </c>
      <c r="P6142" s="185">
        <f t="shared" si="543"/>
        <v>81.25</v>
      </c>
      <c r="Q6142" s="143">
        <v>2024</v>
      </c>
      <c r="R6142" s="143" t="str">
        <f>IFERROR(VLOOKUP(G6142,'SOURCE COMPANY'!A:B, 2, FALSE), "")</f>
        <v>Zim Labs</v>
      </c>
      <c r="S6142" s="143" t="str">
        <f>IFERROR(VLOOKUP(H6142,'CUSTOMER NAME'!A:B, 2, FALSE), "")</f>
        <v>INTAPHARM LAB</v>
      </c>
    </row>
    <row r="6143" spans="1:19">
      <c r="A6143" s="119" t="s">
        <v>752</v>
      </c>
      <c r="B6143" s="120">
        <v>100</v>
      </c>
      <c r="C6143" s="120" t="s">
        <v>4019</v>
      </c>
      <c r="D6143" s="120" t="s">
        <v>4683</v>
      </c>
      <c r="E6143" s="120">
        <v>14</v>
      </c>
      <c r="F6143" s="120" t="s">
        <v>9</v>
      </c>
      <c r="G6143" s="120" t="s">
        <v>4823</v>
      </c>
      <c r="H6143" s="121" t="s">
        <v>4824</v>
      </c>
      <c r="I6143" s="143" t="s">
        <v>4641</v>
      </c>
      <c r="J6143" s="184">
        <f>IF(F6143="USD", E6143, E6143 * IFERROR(VLOOKUP(F6143, EXCHANGE_RATE!A:B, 2, FALSE), "Currency not found"))</f>
        <v>14</v>
      </c>
      <c r="K6143" s="184">
        <f t="shared" si="541"/>
        <v>14</v>
      </c>
      <c r="L6143" s="184">
        <f>IF(C6143="MTS", B6143, B6143 * IFERROR(VLOOKUP(C6143, 'QTY_CONVERSIONS '!A:B, 2, FALSE), "Units not  found"))</f>
        <v>0.1</v>
      </c>
      <c r="M6143" s="185">
        <f t="shared" si="542"/>
        <v>1400</v>
      </c>
      <c r="N6143" s="143" t="str">
        <f>IFERROR(VLOOKUP(D6143, Product_Category!A:B, 2, FALSE), "Uncategorized")</f>
        <v>MCC</v>
      </c>
      <c r="O6143" s="186">
        <f t="shared" si="540"/>
        <v>14000</v>
      </c>
      <c r="P6143" s="185">
        <f t="shared" si="543"/>
        <v>1400</v>
      </c>
      <c r="Q6143" s="143">
        <v>2024</v>
      </c>
      <c r="R6143" s="143" t="str">
        <f>IFERROR(VLOOKUP(G6143,'SOURCE COMPANY'!A:B, 2, FALSE), "")</f>
        <v>Zim Labs</v>
      </c>
      <c r="S6143" s="143" t="str">
        <f>IFERROR(VLOOKUP(H6143,'CUSTOMER NAME'!A:B, 2, FALSE), "")</f>
        <v>INTAPHARM LAB</v>
      </c>
    </row>
    <row r="6144" spans="1:19">
      <c r="A6144" s="119" t="s">
        <v>752</v>
      </c>
      <c r="B6144" s="120">
        <v>25</v>
      </c>
      <c r="C6144" s="120" t="s">
        <v>4019</v>
      </c>
      <c r="D6144" s="120" t="s">
        <v>173</v>
      </c>
      <c r="E6144" s="120">
        <v>4.5</v>
      </c>
      <c r="F6144" s="120" t="s">
        <v>9</v>
      </c>
      <c r="G6144" s="120" t="s">
        <v>4698</v>
      </c>
      <c r="H6144" s="121" t="s">
        <v>4277</v>
      </c>
      <c r="I6144" s="143" t="s">
        <v>4641</v>
      </c>
      <c r="J6144" s="184">
        <f>IF(F6144="USD", E6144, E6144 * IFERROR(VLOOKUP(F6144, EXCHANGE_RATE!A:B, 2, FALSE), "Currency not found"))</f>
        <v>4.5</v>
      </c>
      <c r="K6144" s="184">
        <f t="shared" si="541"/>
        <v>4.5</v>
      </c>
      <c r="L6144" s="184">
        <f>IF(C6144="MTS", B6144, B6144 * IFERROR(VLOOKUP(C6144, 'QTY_CONVERSIONS '!A:B, 2, FALSE), "Units not  found"))</f>
        <v>2.5000000000000001E-2</v>
      </c>
      <c r="M6144" s="185">
        <f t="shared" si="542"/>
        <v>112.5</v>
      </c>
      <c r="N6144" s="143" t="str">
        <f>IFERROR(VLOOKUP(D6144, Product_Category!A:B, 2, FALSE), "Uncategorized")</f>
        <v>SSG</v>
      </c>
      <c r="O6144" s="186">
        <f t="shared" si="540"/>
        <v>4500</v>
      </c>
      <c r="P6144" s="185">
        <f t="shared" si="543"/>
        <v>112.5</v>
      </c>
      <c r="Q6144" s="143">
        <v>2024</v>
      </c>
      <c r="R6144" s="143" t="str">
        <f>IFERROR(VLOOKUP(G6144,'SOURCE COMPANY'!A:B, 2, FALSE), "")</f>
        <v>Amishi Drugs &amp; Chemicals</v>
      </c>
      <c r="S6144" s="143" t="str">
        <f>IFERROR(VLOOKUP(H6144,'CUSTOMER NAME'!A:B, 2, FALSE), "")</f>
        <v>TO THE ORDER OF</v>
      </c>
    </row>
    <row r="6145" spans="1:19">
      <c r="A6145" s="119" t="s">
        <v>752</v>
      </c>
      <c r="B6145" s="120">
        <v>275</v>
      </c>
      <c r="C6145" s="120" t="s">
        <v>4019</v>
      </c>
      <c r="D6145" s="120" t="s">
        <v>3897</v>
      </c>
      <c r="E6145" s="120">
        <v>7.9</v>
      </c>
      <c r="F6145" s="120" t="s">
        <v>9</v>
      </c>
      <c r="G6145" s="120" t="s">
        <v>4698</v>
      </c>
      <c r="H6145" s="121" t="s">
        <v>4277</v>
      </c>
      <c r="I6145" s="143" t="s">
        <v>4641</v>
      </c>
      <c r="J6145" s="184">
        <f>IF(F6145="USD", E6145, E6145 * IFERROR(VLOOKUP(F6145, EXCHANGE_RATE!A:B, 2, FALSE), "Currency not found"))</f>
        <v>7.9</v>
      </c>
      <c r="K6145" s="184">
        <f t="shared" si="541"/>
        <v>7.9</v>
      </c>
      <c r="L6145" s="184">
        <f>IF(C6145="MTS", B6145, B6145 * IFERROR(VLOOKUP(C6145, 'QTY_CONVERSIONS '!A:B, 2, FALSE), "Units not  found"))</f>
        <v>0.27500000000000002</v>
      </c>
      <c r="M6145" s="185">
        <f t="shared" si="542"/>
        <v>2172.5</v>
      </c>
      <c r="N6145" s="143" t="str">
        <f>IFERROR(VLOOKUP(D6145, Product_Category!A:B, 2, FALSE), "Uncategorized")</f>
        <v>CROSCARMELLOSE SODIUM</v>
      </c>
      <c r="O6145" s="186">
        <f t="shared" si="540"/>
        <v>7900</v>
      </c>
      <c r="P6145" s="185">
        <f t="shared" si="543"/>
        <v>2172.5</v>
      </c>
      <c r="Q6145" s="143">
        <v>2024</v>
      </c>
      <c r="R6145" s="143" t="str">
        <f>IFERROR(VLOOKUP(G6145,'SOURCE COMPANY'!A:B, 2, FALSE), "")</f>
        <v>Amishi Drugs &amp; Chemicals</v>
      </c>
      <c r="S6145" s="143" t="str">
        <f>IFERROR(VLOOKUP(H6145,'CUSTOMER NAME'!A:B, 2, FALSE), "")</f>
        <v>TO THE ORDER OF</v>
      </c>
    </row>
    <row r="6146" spans="1:19">
      <c r="A6146" s="119" t="s">
        <v>752</v>
      </c>
      <c r="B6146" s="120">
        <v>44000</v>
      </c>
      <c r="C6146" s="120" t="s">
        <v>4019</v>
      </c>
      <c r="D6146" s="120" t="s">
        <v>910</v>
      </c>
      <c r="E6146" s="120">
        <v>1.35</v>
      </c>
      <c r="F6146" s="120" t="s">
        <v>1718</v>
      </c>
      <c r="G6146" s="120" t="s">
        <v>4709</v>
      </c>
      <c r="H6146" s="121" t="s">
        <v>4277</v>
      </c>
      <c r="I6146" s="143" t="s">
        <v>4641</v>
      </c>
      <c r="J6146" s="184">
        <f>IF(F6146="USD", E6146, E6146 * IFERROR(VLOOKUP(F6146, EXCHANGE_RATE!A:B, 2, FALSE), "Currency not found"))</f>
        <v>1.4445000000000001</v>
      </c>
      <c r="K6146" s="184">
        <f t="shared" si="541"/>
        <v>1.45</v>
      </c>
      <c r="L6146" s="184">
        <f>IF(C6146="MTS", B6146, B6146 * IFERROR(VLOOKUP(C6146, 'QTY_CONVERSIONS '!A:B, 2, FALSE), "Units not  found"))</f>
        <v>44</v>
      </c>
      <c r="M6146" s="185">
        <f t="shared" si="542"/>
        <v>63800</v>
      </c>
      <c r="N6146" s="143" t="str">
        <f>IFERROR(VLOOKUP(D6146, Product_Category!A:B, 2, FALSE), "Uncategorized")</f>
        <v>MAGNESIUM STEARATE</v>
      </c>
      <c r="O6146" s="186">
        <f t="shared" si="540"/>
        <v>1450</v>
      </c>
      <c r="P6146" s="185">
        <f t="shared" si="543"/>
        <v>63800</v>
      </c>
      <c r="Q6146" s="143">
        <v>2024</v>
      </c>
      <c r="R6146" s="143" t="str">
        <f>IFERROR(VLOOKUP(G6146,'SOURCE COMPANY'!A:B, 2, FALSE), "")</f>
        <v>MLA INDUSTRIES</v>
      </c>
      <c r="S6146" s="143" t="str">
        <f>IFERROR(VLOOKUP(H6146,'CUSTOMER NAME'!A:B, 2, FALSE), "")</f>
        <v>TO THE ORDER OF</v>
      </c>
    </row>
    <row r="6147" spans="1:19">
      <c r="A6147" s="119" t="s">
        <v>752</v>
      </c>
      <c r="B6147" s="120">
        <v>66000</v>
      </c>
      <c r="C6147" s="120" t="s">
        <v>4019</v>
      </c>
      <c r="D6147" s="120" t="s">
        <v>910</v>
      </c>
      <c r="E6147" s="120">
        <v>1.35</v>
      </c>
      <c r="F6147" s="120" t="s">
        <v>1718</v>
      </c>
      <c r="G6147" s="120" t="s">
        <v>4709</v>
      </c>
      <c r="H6147" s="121" t="s">
        <v>4277</v>
      </c>
      <c r="I6147" s="143" t="s">
        <v>4641</v>
      </c>
      <c r="J6147" s="184">
        <f>IF(F6147="USD", E6147, E6147 * IFERROR(VLOOKUP(F6147, EXCHANGE_RATE!A:B, 2, FALSE), "Currency not found"))</f>
        <v>1.4445000000000001</v>
      </c>
      <c r="K6147" s="184">
        <f t="shared" si="541"/>
        <v>1.45</v>
      </c>
      <c r="L6147" s="184">
        <f>IF(C6147="MTS", B6147, B6147 * IFERROR(VLOOKUP(C6147, 'QTY_CONVERSIONS '!A:B, 2, FALSE), "Units not  found"))</f>
        <v>66</v>
      </c>
      <c r="M6147" s="185">
        <f t="shared" si="542"/>
        <v>95700</v>
      </c>
      <c r="N6147" s="143" t="str">
        <f>IFERROR(VLOOKUP(D6147, Product_Category!A:B, 2, FALSE), "Uncategorized")</f>
        <v>MAGNESIUM STEARATE</v>
      </c>
      <c r="O6147" s="186">
        <f t="shared" ref="O6147:O6210" si="544">K6147*1000</f>
        <v>1450</v>
      </c>
      <c r="P6147" s="185">
        <f t="shared" si="543"/>
        <v>95700</v>
      </c>
      <c r="Q6147" s="143">
        <v>2024</v>
      </c>
      <c r="R6147" s="143" t="str">
        <f>IFERROR(VLOOKUP(G6147,'SOURCE COMPANY'!A:B, 2, FALSE), "")</f>
        <v>MLA INDUSTRIES</v>
      </c>
      <c r="S6147" s="143" t="str">
        <f>IFERROR(VLOOKUP(H6147,'CUSTOMER NAME'!A:B, 2, FALSE), "")</f>
        <v>TO THE ORDER OF</v>
      </c>
    </row>
    <row r="6148" spans="1:19">
      <c r="A6148" s="119" t="s">
        <v>752</v>
      </c>
      <c r="B6148" s="120">
        <v>21000</v>
      </c>
      <c r="C6148" s="120" t="s">
        <v>4019</v>
      </c>
      <c r="D6148" s="120" t="s">
        <v>4109</v>
      </c>
      <c r="E6148" s="120">
        <v>2.04</v>
      </c>
      <c r="F6148" s="120" t="s">
        <v>9</v>
      </c>
      <c r="G6148" s="120" t="s">
        <v>4279</v>
      </c>
      <c r="H6148" s="121" t="s">
        <v>4277</v>
      </c>
      <c r="I6148" s="143" t="s">
        <v>4641</v>
      </c>
      <c r="J6148" s="184">
        <f>IF(F6148="USD", E6148, E6148 * IFERROR(VLOOKUP(F6148, EXCHANGE_RATE!A:B, 2, FALSE), "Currency not found"))</f>
        <v>2.04</v>
      </c>
      <c r="K6148" s="184">
        <f t="shared" si="541"/>
        <v>2.04</v>
      </c>
      <c r="L6148" s="184">
        <f>IF(C6148="MTS", B6148, B6148 * IFERROR(VLOOKUP(C6148, 'QTY_CONVERSIONS '!A:B, 2, FALSE), "Units not  found"))</f>
        <v>21</v>
      </c>
      <c r="M6148" s="185">
        <f t="shared" si="542"/>
        <v>42840</v>
      </c>
      <c r="N6148" s="143" t="str">
        <f>IFERROR(VLOOKUP(D6148, Product_Category!A:B, 2, FALSE), "Uncategorized")</f>
        <v>MCC</v>
      </c>
      <c r="O6148" s="186">
        <f t="shared" si="544"/>
        <v>2040</v>
      </c>
      <c r="P6148" s="185">
        <f t="shared" si="543"/>
        <v>42840</v>
      </c>
      <c r="Q6148" s="143">
        <v>2024</v>
      </c>
      <c r="R6148" s="143" t="str">
        <f>IFERROR(VLOOKUP(G6148,'SOURCE COMPANY'!A:B, 2, FALSE), "")</f>
        <v>Sigachi Industries limited</v>
      </c>
      <c r="S6148" s="143" t="str">
        <f>IFERROR(VLOOKUP(H6148,'CUSTOMER NAME'!A:B, 2, FALSE), "")</f>
        <v>TO THE ORDER OF</v>
      </c>
    </row>
    <row r="6149" spans="1:19">
      <c r="A6149" s="119" t="s">
        <v>752</v>
      </c>
      <c r="B6149" s="120">
        <v>21000</v>
      </c>
      <c r="C6149" s="120" t="s">
        <v>4019</v>
      </c>
      <c r="D6149" s="120" t="s">
        <v>4110</v>
      </c>
      <c r="E6149" s="120">
        <v>2.04</v>
      </c>
      <c r="F6149" s="120" t="s">
        <v>9</v>
      </c>
      <c r="G6149" s="120" t="s">
        <v>4279</v>
      </c>
      <c r="H6149" s="121" t="s">
        <v>4277</v>
      </c>
      <c r="I6149" s="143" t="s">
        <v>4641</v>
      </c>
      <c r="J6149" s="184">
        <f>IF(F6149="USD", E6149, E6149 * IFERROR(VLOOKUP(F6149, EXCHANGE_RATE!A:B, 2, FALSE), "Currency not found"))</f>
        <v>2.04</v>
      </c>
      <c r="K6149" s="184">
        <f t="shared" si="541"/>
        <v>2.04</v>
      </c>
      <c r="L6149" s="184">
        <f>IF(C6149="MTS", B6149, B6149 * IFERROR(VLOOKUP(C6149, 'QTY_CONVERSIONS '!A:B, 2, FALSE), "Units not  found"))</f>
        <v>21</v>
      </c>
      <c r="M6149" s="185">
        <f t="shared" si="542"/>
        <v>42840</v>
      </c>
      <c r="N6149" s="143" t="str">
        <f>IFERROR(VLOOKUP(D6149, Product_Category!A:B, 2, FALSE), "Uncategorized")</f>
        <v>MCC</v>
      </c>
      <c r="O6149" s="186">
        <f t="shared" si="544"/>
        <v>2040</v>
      </c>
      <c r="P6149" s="185">
        <f t="shared" si="543"/>
        <v>42840</v>
      </c>
      <c r="Q6149" s="143">
        <v>2024</v>
      </c>
      <c r="R6149" s="143" t="str">
        <f>IFERROR(VLOOKUP(G6149,'SOURCE COMPANY'!A:B, 2, FALSE), "")</f>
        <v>Sigachi Industries limited</v>
      </c>
      <c r="S6149" s="143" t="str">
        <f>IFERROR(VLOOKUP(H6149,'CUSTOMER NAME'!A:B, 2, FALSE), "")</f>
        <v>TO THE ORDER OF</v>
      </c>
    </row>
    <row r="6150" spans="1:19">
      <c r="A6150" s="119" t="s">
        <v>752</v>
      </c>
      <c r="B6150" s="120">
        <v>24000</v>
      </c>
      <c r="C6150" s="120" t="s">
        <v>4019</v>
      </c>
      <c r="D6150" s="120" t="s">
        <v>4106</v>
      </c>
      <c r="E6150" s="120">
        <v>2.42</v>
      </c>
      <c r="F6150" s="120" t="s">
        <v>9</v>
      </c>
      <c r="G6150" s="120" t="s">
        <v>4279</v>
      </c>
      <c r="H6150" s="121" t="s">
        <v>4277</v>
      </c>
      <c r="I6150" s="143" t="s">
        <v>4641</v>
      </c>
      <c r="J6150" s="184">
        <f>IF(F6150="USD", E6150, E6150 * IFERROR(VLOOKUP(F6150, EXCHANGE_RATE!A:B, 2, FALSE), "Currency not found"))</f>
        <v>2.42</v>
      </c>
      <c r="K6150" s="184">
        <f t="shared" si="541"/>
        <v>2.42</v>
      </c>
      <c r="L6150" s="184">
        <f>IF(C6150="MTS", B6150, B6150 * IFERROR(VLOOKUP(C6150, 'QTY_CONVERSIONS '!A:B, 2, FALSE), "Units not  found"))</f>
        <v>24</v>
      </c>
      <c r="M6150" s="185">
        <f t="shared" si="542"/>
        <v>58080</v>
      </c>
      <c r="N6150" s="143" t="str">
        <f>IFERROR(VLOOKUP(D6150, Product_Category!A:B, 2, FALSE), "Uncategorized")</f>
        <v>MCC</v>
      </c>
      <c r="O6150" s="186">
        <f t="shared" si="544"/>
        <v>2420</v>
      </c>
      <c r="P6150" s="185">
        <f t="shared" si="543"/>
        <v>58080</v>
      </c>
      <c r="Q6150" s="143">
        <v>2024</v>
      </c>
      <c r="R6150" s="143" t="str">
        <f>IFERROR(VLOOKUP(G6150,'SOURCE COMPANY'!A:B, 2, FALSE), "")</f>
        <v>Sigachi Industries limited</v>
      </c>
      <c r="S6150" s="143" t="str">
        <f>IFERROR(VLOOKUP(H6150,'CUSTOMER NAME'!A:B, 2, FALSE), "")</f>
        <v>TO THE ORDER OF</v>
      </c>
    </row>
    <row r="6151" spans="1:19">
      <c r="A6151" s="119" t="s">
        <v>752</v>
      </c>
      <c r="B6151" s="120">
        <v>24000</v>
      </c>
      <c r="C6151" s="120" t="s">
        <v>4019</v>
      </c>
      <c r="D6151" s="120" t="s">
        <v>4107</v>
      </c>
      <c r="E6151" s="120">
        <v>2.42</v>
      </c>
      <c r="F6151" s="120" t="s">
        <v>9</v>
      </c>
      <c r="G6151" s="120" t="s">
        <v>4279</v>
      </c>
      <c r="H6151" s="121" t="s">
        <v>4277</v>
      </c>
      <c r="I6151" s="143" t="s">
        <v>4641</v>
      </c>
      <c r="J6151" s="184">
        <f>IF(F6151="USD", E6151, E6151 * IFERROR(VLOOKUP(F6151, EXCHANGE_RATE!A:B, 2, FALSE), "Currency not found"))</f>
        <v>2.42</v>
      </c>
      <c r="K6151" s="184">
        <f t="shared" si="541"/>
        <v>2.42</v>
      </c>
      <c r="L6151" s="184">
        <f>IF(C6151="MTS", B6151, B6151 * IFERROR(VLOOKUP(C6151, 'QTY_CONVERSIONS '!A:B, 2, FALSE), "Units not  found"))</f>
        <v>24</v>
      </c>
      <c r="M6151" s="185">
        <f t="shared" si="542"/>
        <v>58080</v>
      </c>
      <c r="N6151" s="143" t="str">
        <f>IFERROR(VLOOKUP(D6151, Product_Category!A:B, 2, FALSE), "Uncategorized")</f>
        <v>MCC</v>
      </c>
      <c r="O6151" s="186">
        <f t="shared" si="544"/>
        <v>2420</v>
      </c>
      <c r="P6151" s="185">
        <f t="shared" si="543"/>
        <v>58080</v>
      </c>
      <c r="Q6151" s="143">
        <v>2024</v>
      </c>
      <c r="R6151" s="143" t="str">
        <f>IFERROR(VLOOKUP(G6151,'SOURCE COMPANY'!A:B, 2, FALSE), "")</f>
        <v>Sigachi Industries limited</v>
      </c>
      <c r="S6151" s="143" t="str">
        <f>IFERROR(VLOOKUP(H6151,'CUSTOMER NAME'!A:B, 2, FALSE), "")</f>
        <v>TO THE ORDER OF</v>
      </c>
    </row>
    <row r="6152" spans="1:19">
      <c r="A6152" s="119" t="s">
        <v>752</v>
      </c>
      <c r="B6152" s="120">
        <v>100</v>
      </c>
      <c r="C6152" s="120" t="s">
        <v>4019</v>
      </c>
      <c r="D6152" s="120" t="s">
        <v>798</v>
      </c>
      <c r="E6152" s="120">
        <v>3.1</v>
      </c>
      <c r="F6152" s="120" t="s">
        <v>9</v>
      </c>
      <c r="G6152" s="120" t="s">
        <v>4705</v>
      </c>
      <c r="H6152" s="121" t="s">
        <v>4277</v>
      </c>
      <c r="I6152" s="143" t="s">
        <v>4641</v>
      </c>
      <c r="J6152" s="184">
        <f>IF(F6152="USD", E6152, E6152 * IFERROR(VLOOKUP(F6152, EXCHANGE_RATE!A:B, 2, FALSE), "Currency not found"))</f>
        <v>3.1</v>
      </c>
      <c r="K6152" s="184">
        <f t="shared" si="541"/>
        <v>3.1</v>
      </c>
      <c r="L6152" s="184">
        <f>IF(C6152="MTS", B6152, B6152 * IFERROR(VLOOKUP(C6152, 'QTY_CONVERSIONS '!A:B, 2, FALSE), "Units not  found"))</f>
        <v>0.1</v>
      </c>
      <c r="M6152" s="185">
        <f t="shared" si="542"/>
        <v>310</v>
      </c>
      <c r="N6152" s="143" t="str">
        <f>IFERROR(VLOOKUP(D6152, Product_Category!A:B, 2, FALSE), "Uncategorized")</f>
        <v>CMC</v>
      </c>
      <c r="O6152" s="186">
        <f t="shared" si="544"/>
        <v>3100</v>
      </c>
      <c r="P6152" s="185">
        <f t="shared" si="543"/>
        <v>310</v>
      </c>
      <c r="Q6152" s="143">
        <v>2024</v>
      </c>
      <c r="R6152" s="143" t="str">
        <f>IFERROR(VLOOKUP(G6152,'SOURCE COMPANY'!A:B, 2, FALSE), "")</f>
        <v>JAYESH INDUSTRIES</v>
      </c>
      <c r="S6152" s="143" t="str">
        <f>IFERROR(VLOOKUP(H6152,'CUSTOMER NAME'!A:B, 2, FALSE), "")</f>
        <v>TO THE ORDER OF</v>
      </c>
    </row>
    <row r="6153" spans="1:19">
      <c r="A6153" s="119" t="s">
        <v>752</v>
      </c>
      <c r="B6153" s="120">
        <v>100</v>
      </c>
      <c r="C6153" s="120" t="s">
        <v>4019</v>
      </c>
      <c r="D6153" s="120" t="s">
        <v>2914</v>
      </c>
      <c r="E6153" s="120">
        <v>4.0999999999999996</v>
      </c>
      <c r="F6153" s="120" t="s">
        <v>9</v>
      </c>
      <c r="G6153" s="120" t="s">
        <v>4705</v>
      </c>
      <c r="H6153" s="121" t="s">
        <v>4277</v>
      </c>
      <c r="I6153" s="143" t="s">
        <v>4641</v>
      </c>
      <c r="J6153" s="184">
        <f>IF(F6153="USD", E6153, E6153 * IFERROR(VLOOKUP(F6153, EXCHANGE_RATE!A:B, 2, FALSE), "Currency not found"))</f>
        <v>4.0999999999999996</v>
      </c>
      <c r="K6153" s="184">
        <f t="shared" si="541"/>
        <v>4.0999999999999996</v>
      </c>
      <c r="L6153" s="184">
        <f>IF(C6153="MTS", B6153, B6153 * IFERROR(VLOOKUP(C6153, 'QTY_CONVERSIONS '!A:B, 2, FALSE), "Units not  found"))</f>
        <v>0.1</v>
      </c>
      <c r="M6153" s="185">
        <f t="shared" si="542"/>
        <v>409.99999999999994</v>
      </c>
      <c r="N6153" s="143" t="str">
        <f>IFERROR(VLOOKUP(D6153, Product_Category!A:B, 2, FALSE), "Uncategorized")</f>
        <v>MCC</v>
      </c>
      <c r="O6153" s="186">
        <f t="shared" si="544"/>
        <v>4100</v>
      </c>
      <c r="P6153" s="185">
        <f t="shared" si="543"/>
        <v>410</v>
      </c>
      <c r="Q6153" s="143">
        <v>2024</v>
      </c>
      <c r="R6153" s="143" t="str">
        <f>IFERROR(VLOOKUP(G6153,'SOURCE COMPANY'!A:B, 2, FALSE), "")</f>
        <v>JAYESH INDUSTRIES</v>
      </c>
      <c r="S6153" s="143" t="str">
        <f>IFERROR(VLOOKUP(H6153,'CUSTOMER NAME'!A:B, 2, FALSE), "")</f>
        <v>TO THE ORDER OF</v>
      </c>
    </row>
    <row r="6154" spans="1:19">
      <c r="A6154" s="119" t="s">
        <v>752</v>
      </c>
      <c r="B6154" s="120">
        <v>20000</v>
      </c>
      <c r="C6154" s="120" t="s">
        <v>4019</v>
      </c>
      <c r="D6154" s="120" t="s">
        <v>4684</v>
      </c>
      <c r="E6154" s="120">
        <v>2.0099999999999998</v>
      </c>
      <c r="F6154" s="120" t="s">
        <v>1718</v>
      </c>
      <c r="G6154" s="120" t="s">
        <v>4712</v>
      </c>
      <c r="H6154" s="121" t="s">
        <v>4277</v>
      </c>
      <c r="I6154" s="143" t="s">
        <v>4641</v>
      </c>
      <c r="J6154" s="184">
        <f>IF(F6154="USD", E6154, E6154 * IFERROR(VLOOKUP(F6154, EXCHANGE_RATE!A:B, 2, FALSE), "Currency not found"))</f>
        <v>2.1507000000000001</v>
      </c>
      <c r="K6154" s="184">
        <f t="shared" si="541"/>
        <v>2.1599999999999997</v>
      </c>
      <c r="L6154" s="184">
        <f>IF(C6154="MTS", B6154, B6154 * IFERROR(VLOOKUP(C6154, 'QTY_CONVERSIONS '!A:B, 2, FALSE), "Units not  found"))</f>
        <v>20</v>
      </c>
      <c r="M6154" s="185">
        <f t="shared" si="542"/>
        <v>43199.999999999993</v>
      </c>
      <c r="N6154" s="143" t="str">
        <f>IFERROR(VLOOKUP(D6154, Product_Category!A:B, 2, FALSE), "Uncategorized")</f>
        <v>MCC</v>
      </c>
      <c r="O6154" s="186">
        <f t="shared" si="544"/>
        <v>2159.9999999999995</v>
      </c>
      <c r="P6154" s="185">
        <f t="shared" si="543"/>
        <v>43199.999999999993</v>
      </c>
      <c r="Q6154" s="143">
        <v>2024</v>
      </c>
      <c r="R6154" s="143" t="str">
        <f>IFERROR(VLOOKUP(G6154,'SOURCE COMPANY'!A:B, 2, FALSE), "")</f>
        <v>CHEMFIELD</v>
      </c>
      <c r="S6154" s="143" t="str">
        <f>IFERROR(VLOOKUP(H6154,'CUSTOMER NAME'!A:B, 2, FALSE), "")</f>
        <v>TO THE ORDER OF</v>
      </c>
    </row>
    <row r="6155" spans="1:19">
      <c r="A6155" s="125" t="s">
        <v>1064</v>
      </c>
      <c r="B6155" s="126">
        <v>300</v>
      </c>
      <c r="C6155" s="126" t="s">
        <v>4019</v>
      </c>
      <c r="D6155" s="126" t="s">
        <v>3897</v>
      </c>
      <c r="E6155" s="126">
        <v>2.94</v>
      </c>
      <c r="F6155" s="126" t="s">
        <v>9</v>
      </c>
      <c r="G6155" s="126" t="s">
        <v>4741</v>
      </c>
      <c r="H6155" s="127" t="s">
        <v>4277</v>
      </c>
      <c r="I6155" s="143" t="s">
        <v>4641</v>
      </c>
      <c r="J6155" s="184">
        <f>IF(F6155="USD", E6155, E6155 * IFERROR(VLOOKUP(F6155, EXCHANGE_RATE!A:B, 2, FALSE), "Currency not found"))</f>
        <v>2.94</v>
      </c>
      <c r="K6155" s="184">
        <f t="shared" si="541"/>
        <v>2.94</v>
      </c>
      <c r="L6155" s="184">
        <f>IF(C6155="MTS", B6155, B6155 * IFERROR(VLOOKUP(C6155, 'QTY_CONVERSIONS '!A:B, 2, FALSE), "Units not  found"))</f>
        <v>0.3</v>
      </c>
      <c r="M6155" s="185">
        <f t="shared" si="542"/>
        <v>882</v>
      </c>
      <c r="N6155" s="143" t="str">
        <f>IFERROR(VLOOKUP(D6155, Product_Category!A:B, 2, FALSE), "Uncategorized")</f>
        <v>CROSCARMELLOSE SODIUM</v>
      </c>
      <c r="O6155" s="186">
        <f t="shared" si="544"/>
        <v>2940</v>
      </c>
      <c r="P6155" s="185">
        <f t="shared" si="543"/>
        <v>882</v>
      </c>
      <c r="Q6155" s="143">
        <v>2024</v>
      </c>
      <c r="R6155" s="143" t="str">
        <f>IFERROR(VLOOKUP(G6155,'SOURCE COMPANY'!A:B, 2, FALSE), "")</f>
        <v>SANJAY CHEMICALS</v>
      </c>
      <c r="S6155" s="143" t="str">
        <f>IFERROR(VLOOKUP(H6155,'CUSTOMER NAME'!A:B, 2, FALSE), "")</f>
        <v>TO THE ORDER OF</v>
      </c>
    </row>
    <row r="6156" spans="1:19">
      <c r="A6156" s="119" t="s">
        <v>1064</v>
      </c>
      <c r="B6156" s="120">
        <v>5000</v>
      </c>
      <c r="C6156" s="120" t="s">
        <v>4019</v>
      </c>
      <c r="D6156" s="120" t="s">
        <v>266</v>
      </c>
      <c r="E6156" s="120">
        <v>1.83</v>
      </c>
      <c r="F6156" s="120" t="s">
        <v>9</v>
      </c>
      <c r="G6156" s="120" t="s">
        <v>4741</v>
      </c>
      <c r="H6156" s="121" t="s">
        <v>4277</v>
      </c>
      <c r="I6156" s="143" t="s">
        <v>4641</v>
      </c>
      <c r="J6156" s="184">
        <f>IF(F6156="USD", E6156, E6156 * IFERROR(VLOOKUP(F6156, EXCHANGE_RATE!A:B, 2, FALSE), "Currency not found"))</f>
        <v>1.83</v>
      </c>
      <c r="K6156" s="184">
        <f t="shared" si="541"/>
        <v>1.83</v>
      </c>
      <c r="L6156" s="184">
        <f>IF(C6156="MTS", B6156, B6156 * IFERROR(VLOOKUP(C6156, 'QTY_CONVERSIONS '!A:B, 2, FALSE), "Units not  found"))</f>
        <v>5</v>
      </c>
      <c r="M6156" s="185">
        <f t="shared" si="542"/>
        <v>9150</v>
      </c>
      <c r="N6156" s="143" t="str">
        <f>IFERROR(VLOOKUP(D6156, Product_Category!A:B, 2, FALSE), "Uncategorized")</f>
        <v>MCC</v>
      </c>
      <c r="O6156" s="186">
        <f t="shared" si="544"/>
        <v>1830</v>
      </c>
      <c r="P6156" s="185">
        <f t="shared" si="543"/>
        <v>9150</v>
      </c>
      <c r="Q6156" s="143">
        <v>2024</v>
      </c>
      <c r="R6156" s="143" t="str">
        <f>IFERROR(VLOOKUP(G6156,'SOURCE COMPANY'!A:B, 2, FALSE), "")</f>
        <v>SANJAY CHEMICALS</v>
      </c>
      <c r="S6156" s="143" t="str">
        <f>IFERROR(VLOOKUP(H6156,'CUSTOMER NAME'!A:B, 2, FALSE), "")</f>
        <v>TO THE ORDER OF</v>
      </c>
    </row>
    <row r="6157" spans="1:19">
      <c r="A6157" s="125" t="s">
        <v>492</v>
      </c>
      <c r="B6157" s="126">
        <v>5000</v>
      </c>
      <c r="C6157" s="126" t="s">
        <v>4019</v>
      </c>
      <c r="D6157" s="126" t="s">
        <v>3897</v>
      </c>
      <c r="E6157" s="126">
        <v>8.31</v>
      </c>
      <c r="F6157" s="126" t="s">
        <v>9</v>
      </c>
      <c r="G6157" s="126" t="s">
        <v>4053</v>
      </c>
      <c r="H6157" s="127" t="s">
        <v>4052</v>
      </c>
      <c r="I6157" s="143" t="s">
        <v>4641</v>
      </c>
      <c r="J6157" s="184">
        <f>IF(F6157="USD", E6157, E6157 * IFERROR(VLOOKUP(F6157, EXCHANGE_RATE!A:B, 2, FALSE), "Currency not found"))</f>
        <v>8.31</v>
      </c>
      <c r="K6157" s="184">
        <f t="shared" si="541"/>
        <v>8.31</v>
      </c>
      <c r="L6157" s="184">
        <f>IF(C6157="MTS", B6157, B6157 * IFERROR(VLOOKUP(C6157, 'QTY_CONVERSIONS '!A:B, 2, FALSE), "Units not  found"))</f>
        <v>5</v>
      </c>
      <c r="M6157" s="185">
        <f t="shared" si="542"/>
        <v>41550</v>
      </c>
      <c r="N6157" s="143" t="str">
        <f>IFERROR(VLOOKUP(D6157, Product_Category!A:B, 2, FALSE), "Uncategorized")</f>
        <v>CROSCARMELLOSE SODIUM</v>
      </c>
      <c r="O6157" s="186">
        <f t="shared" si="544"/>
        <v>8310</v>
      </c>
      <c r="P6157" s="185">
        <f t="shared" si="543"/>
        <v>41550</v>
      </c>
      <c r="Q6157" s="143">
        <v>2024</v>
      </c>
      <c r="R6157" s="143" t="str">
        <f>IFERROR(VLOOKUP(G6157,'SOURCE COMPANY'!A:B, 2, FALSE), "")</f>
        <v>JRS PHARMA</v>
      </c>
      <c r="S6157" s="143" t="str">
        <f>IFERROR(VLOOKUP(H6157,'CUSTOMER NAME'!A:B, 2, FALSE), "")</f>
        <v>RETTENMAIER</v>
      </c>
    </row>
    <row r="6158" spans="1:19">
      <c r="A6158" s="119" t="s">
        <v>492</v>
      </c>
      <c r="B6158" s="120">
        <v>10000</v>
      </c>
      <c r="C6158" s="120" t="s">
        <v>4019</v>
      </c>
      <c r="D6158" s="120" t="s">
        <v>3897</v>
      </c>
      <c r="E6158" s="120">
        <v>8.31</v>
      </c>
      <c r="F6158" s="120" t="s">
        <v>9</v>
      </c>
      <c r="G6158" s="120" t="s">
        <v>4053</v>
      </c>
      <c r="H6158" s="121" t="s">
        <v>4052</v>
      </c>
      <c r="I6158" s="143" t="s">
        <v>4641</v>
      </c>
      <c r="J6158" s="184">
        <f>IF(F6158="USD", E6158, E6158 * IFERROR(VLOOKUP(F6158, EXCHANGE_RATE!A:B, 2, FALSE), "Currency not found"))</f>
        <v>8.31</v>
      </c>
      <c r="K6158" s="184">
        <f t="shared" si="541"/>
        <v>8.31</v>
      </c>
      <c r="L6158" s="184">
        <f>IF(C6158="MTS", B6158, B6158 * IFERROR(VLOOKUP(C6158, 'QTY_CONVERSIONS '!A:B, 2, FALSE), "Units not  found"))</f>
        <v>10</v>
      </c>
      <c r="M6158" s="185">
        <f t="shared" si="542"/>
        <v>83100</v>
      </c>
      <c r="N6158" s="143" t="str">
        <f>IFERROR(VLOOKUP(D6158, Product_Category!A:B, 2, FALSE), "Uncategorized")</f>
        <v>CROSCARMELLOSE SODIUM</v>
      </c>
      <c r="O6158" s="186">
        <f t="shared" si="544"/>
        <v>8310</v>
      </c>
      <c r="P6158" s="185">
        <f t="shared" si="543"/>
        <v>83100</v>
      </c>
      <c r="Q6158" s="143">
        <v>2024</v>
      </c>
      <c r="R6158" s="143" t="str">
        <f>IFERROR(VLOOKUP(G6158,'SOURCE COMPANY'!A:B, 2, FALSE), "")</f>
        <v>JRS PHARMA</v>
      </c>
      <c r="S6158" s="143" t="str">
        <f>IFERROR(VLOOKUP(H6158,'CUSTOMER NAME'!A:B, 2, FALSE), "")</f>
        <v>RETTENMAIER</v>
      </c>
    </row>
    <row r="6159" spans="1:19">
      <c r="A6159" s="119" t="s">
        <v>492</v>
      </c>
      <c r="B6159" s="120">
        <v>20000</v>
      </c>
      <c r="C6159" s="120" t="s">
        <v>4019</v>
      </c>
      <c r="D6159" s="120" t="s">
        <v>4113</v>
      </c>
      <c r="E6159" s="120">
        <v>2.4</v>
      </c>
      <c r="F6159" s="120" t="s">
        <v>9</v>
      </c>
      <c r="G6159" s="120" t="s">
        <v>4053</v>
      </c>
      <c r="H6159" s="121" t="s">
        <v>4052</v>
      </c>
      <c r="I6159" s="143" t="s">
        <v>4641</v>
      </c>
      <c r="J6159" s="184">
        <f>IF(F6159="USD", E6159, E6159 * IFERROR(VLOOKUP(F6159, EXCHANGE_RATE!A:B, 2, FALSE), "Currency not found"))</f>
        <v>2.4</v>
      </c>
      <c r="K6159" s="184">
        <f t="shared" si="541"/>
        <v>2.4</v>
      </c>
      <c r="L6159" s="184">
        <f>IF(C6159="MTS", B6159, B6159 * IFERROR(VLOOKUP(C6159, 'QTY_CONVERSIONS '!A:B, 2, FALSE), "Units not  found"))</f>
        <v>20</v>
      </c>
      <c r="M6159" s="185">
        <f t="shared" si="542"/>
        <v>48000</v>
      </c>
      <c r="N6159" s="143" t="str">
        <f>IFERROR(VLOOKUP(D6159, Product_Category!A:B, 2, FALSE), "Uncategorized")</f>
        <v>MCC</v>
      </c>
      <c r="O6159" s="186">
        <f t="shared" si="544"/>
        <v>2400</v>
      </c>
      <c r="P6159" s="185">
        <f t="shared" si="543"/>
        <v>48000</v>
      </c>
      <c r="Q6159" s="143">
        <v>2024</v>
      </c>
      <c r="R6159" s="143" t="str">
        <f>IFERROR(VLOOKUP(G6159,'SOURCE COMPANY'!A:B, 2, FALSE), "")</f>
        <v>JRS PHARMA</v>
      </c>
      <c r="S6159" s="143" t="str">
        <f>IFERROR(VLOOKUP(H6159,'CUSTOMER NAME'!A:B, 2, FALSE), "")</f>
        <v>RETTENMAIER</v>
      </c>
    </row>
    <row r="6160" spans="1:19">
      <c r="A6160" s="119" t="s">
        <v>492</v>
      </c>
      <c r="B6160" s="120">
        <v>5000</v>
      </c>
      <c r="C6160" s="120" t="s">
        <v>4019</v>
      </c>
      <c r="D6160" s="120" t="s">
        <v>4648</v>
      </c>
      <c r="E6160" s="120">
        <v>2.4</v>
      </c>
      <c r="F6160" s="120" t="s">
        <v>9</v>
      </c>
      <c r="G6160" s="120" t="s">
        <v>4053</v>
      </c>
      <c r="H6160" s="121" t="s">
        <v>4052</v>
      </c>
      <c r="I6160" s="143" t="s">
        <v>4641</v>
      </c>
      <c r="J6160" s="184">
        <f>IF(F6160="USD", E6160, E6160 * IFERROR(VLOOKUP(F6160, EXCHANGE_RATE!A:B, 2, FALSE), "Currency not found"))</f>
        <v>2.4</v>
      </c>
      <c r="K6160" s="184">
        <f t="shared" si="541"/>
        <v>2.4</v>
      </c>
      <c r="L6160" s="184">
        <f>IF(C6160="MTS", B6160, B6160 * IFERROR(VLOOKUP(C6160, 'QTY_CONVERSIONS '!A:B, 2, FALSE), "Units not  found"))</f>
        <v>5</v>
      </c>
      <c r="M6160" s="185">
        <f t="shared" si="542"/>
        <v>12000</v>
      </c>
      <c r="N6160" s="143" t="str">
        <f>IFERROR(VLOOKUP(D6160, Product_Category!A:B, 2, FALSE), "Uncategorized")</f>
        <v>MCC</v>
      </c>
      <c r="O6160" s="186">
        <f t="shared" si="544"/>
        <v>2400</v>
      </c>
      <c r="P6160" s="185">
        <f t="shared" si="543"/>
        <v>12000</v>
      </c>
      <c r="Q6160" s="143">
        <v>2024</v>
      </c>
      <c r="R6160" s="143" t="str">
        <f>IFERROR(VLOOKUP(G6160,'SOURCE COMPANY'!A:B, 2, FALSE), "")</f>
        <v>JRS PHARMA</v>
      </c>
      <c r="S6160" s="143" t="str">
        <f>IFERROR(VLOOKUP(H6160,'CUSTOMER NAME'!A:B, 2, FALSE), "")</f>
        <v>RETTENMAIER</v>
      </c>
    </row>
    <row r="6161" spans="1:19">
      <c r="A6161" s="122" t="s">
        <v>492</v>
      </c>
      <c r="B6161" s="123">
        <v>20000</v>
      </c>
      <c r="C6161" s="123" t="s">
        <v>4019</v>
      </c>
      <c r="D6161" s="123" t="s">
        <v>4648</v>
      </c>
      <c r="E6161" s="123">
        <v>2.4</v>
      </c>
      <c r="F6161" s="123" t="s">
        <v>9</v>
      </c>
      <c r="G6161" s="123" t="s">
        <v>4053</v>
      </c>
      <c r="H6161" s="124" t="s">
        <v>4052</v>
      </c>
      <c r="I6161" s="143" t="s">
        <v>4641</v>
      </c>
      <c r="J6161" s="184">
        <f>IF(F6161="USD", E6161, E6161 * IFERROR(VLOOKUP(F6161, EXCHANGE_RATE!A:B, 2, FALSE), "Currency not found"))</f>
        <v>2.4</v>
      </c>
      <c r="K6161" s="184">
        <f t="shared" si="541"/>
        <v>2.4</v>
      </c>
      <c r="L6161" s="184">
        <f>IF(C6161="MTS", B6161, B6161 * IFERROR(VLOOKUP(C6161, 'QTY_CONVERSIONS '!A:B, 2, FALSE), "Units not  found"))</f>
        <v>20</v>
      </c>
      <c r="M6161" s="185">
        <f t="shared" si="542"/>
        <v>48000</v>
      </c>
      <c r="N6161" s="143" t="str">
        <f>IFERROR(VLOOKUP(D6161, Product_Category!A:B, 2, FALSE), "Uncategorized")</f>
        <v>MCC</v>
      </c>
      <c r="O6161" s="186">
        <f t="shared" si="544"/>
        <v>2400</v>
      </c>
      <c r="P6161" s="185">
        <f t="shared" si="543"/>
        <v>48000</v>
      </c>
      <c r="Q6161" s="143">
        <v>2024</v>
      </c>
      <c r="R6161" s="143" t="str">
        <f>IFERROR(VLOOKUP(G6161,'SOURCE COMPANY'!A:B, 2, FALSE), "")</f>
        <v>JRS PHARMA</v>
      </c>
      <c r="S6161" s="143" t="str">
        <f>IFERROR(VLOOKUP(H6161,'CUSTOMER NAME'!A:B, 2, FALSE), "")</f>
        <v>RETTENMAIER</v>
      </c>
    </row>
    <row r="6162" spans="1:19">
      <c r="A6162" s="125" t="s">
        <v>492</v>
      </c>
      <c r="B6162" s="126">
        <v>500</v>
      </c>
      <c r="C6162" s="126" t="s">
        <v>4019</v>
      </c>
      <c r="D6162" s="126" t="s">
        <v>3897</v>
      </c>
      <c r="E6162" s="126">
        <v>6.3</v>
      </c>
      <c r="F6162" s="126" t="s">
        <v>9</v>
      </c>
      <c r="G6162" s="126" t="s">
        <v>4713</v>
      </c>
      <c r="H6162" s="127" t="s">
        <v>4277</v>
      </c>
      <c r="I6162" s="143" t="s">
        <v>4641</v>
      </c>
      <c r="J6162" s="184">
        <f>IF(F6162="USD", E6162, E6162 * IFERROR(VLOOKUP(F6162, EXCHANGE_RATE!A:B, 2, FALSE), "Currency not found"))</f>
        <v>6.3</v>
      </c>
      <c r="K6162" s="184">
        <f t="shared" si="541"/>
        <v>6.3</v>
      </c>
      <c r="L6162" s="184">
        <f>IF(C6162="MTS", B6162, B6162 * IFERROR(VLOOKUP(C6162, 'QTY_CONVERSIONS '!A:B, 2, FALSE), "Units not  found"))</f>
        <v>0.5</v>
      </c>
      <c r="M6162" s="185">
        <f t="shared" si="542"/>
        <v>3150</v>
      </c>
      <c r="N6162" s="143" t="str">
        <f>IFERROR(VLOOKUP(D6162, Product_Category!A:B, 2, FALSE), "Uncategorized")</f>
        <v>CROSCARMELLOSE SODIUM</v>
      </c>
      <c r="O6162" s="186">
        <f t="shared" si="544"/>
        <v>6300</v>
      </c>
      <c r="P6162" s="185">
        <f t="shared" si="543"/>
        <v>3150</v>
      </c>
      <c r="Q6162" s="143">
        <v>2024</v>
      </c>
      <c r="R6162" s="143" t="str">
        <f>IFERROR(VLOOKUP(G6162,'SOURCE COMPANY'!A:B, 2, FALSE), "")</f>
        <v>Prachin Chemical</v>
      </c>
      <c r="S6162" s="143" t="str">
        <f>IFERROR(VLOOKUP(H6162,'CUSTOMER NAME'!A:B, 2, FALSE), "")</f>
        <v>TO THE ORDER OF</v>
      </c>
    </row>
    <row r="6163" spans="1:19">
      <c r="A6163" s="119" t="s">
        <v>492</v>
      </c>
      <c r="B6163" s="120">
        <v>5000</v>
      </c>
      <c r="C6163" s="120" t="s">
        <v>4019</v>
      </c>
      <c r="D6163" s="120" t="s">
        <v>910</v>
      </c>
      <c r="E6163" s="120">
        <v>3</v>
      </c>
      <c r="F6163" s="120" t="s">
        <v>9</v>
      </c>
      <c r="G6163" s="120" t="s">
        <v>4323</v>
      </c>
      <c r="H6163" s="121" t="s">
        <v>4277</v>
      </c>
      <c r="I6163" s="143" t="s">
        <v>4641</v>
      </c>
      <c r="J6163" s="184">
        <f>IF(F6163="USD", E6163, E6163 * IFERROR(VLOOKUP(F6163, EXCHANGE_RATE!A:B, 2, FALSE), "Currency not found"))</f>
        <v>3</v>
      </c>
      <c r="K6163" s="184">
        <f t="shared" si="541"/>
        <v>3</v>
      </c>
      <c r="L6163" s="184">
        <f>IF(C6163="MTS", B6163, B6163 * IFERROR(VLOOKUP(C6163, 'QTY_CONVERSIONS '!A:B, 2, FALSE), "Units not  found"))</f>
        <v>5</v>
      </c>
      <c r="M6163" s="185">
        <f t="shared" si="542"/>
        <v>15000</v>
      </c>
      <c r="N6163" s="143" t="str">
        <f>IFERROR(VLOOKUP(D6163, Product_Category!A:B, 2, FALSE), "Uncategorized")</f>
        <v>MAGNESIUM STEARATE</v>
      </c>
      <c r="O6163" s="186">
        <f t="shared" si="544"/>
        <v>3000</v>
      </c>
      <c r="P6163" s="185">
        <f t="shared" si="543"/>
        <v>15000</v>
      </c>
      <c r="Q6163" s="143">
        <v>2024</v>
      </c>
      <c r="R6163" s="143" t="str">
        <f>IFERROR(VLOOKUP(G6163,'SOURCE COMPANY'!A:B, 2, FALSE), "")</f>
        <v>SUDEEP PHARMA</v>
      </c>
      <c r="S6163" s="143" t="str">
        <f>IFERROR(VLOOKUP(H6163,'CUSTOMER NAME'!A:B, 2, FALSE), "")</f>
        <v>TO THE ORDER OF</v>
      </c>
    </row>
    <row r="6164" spans="1:19">
      <c r="A6164" s="119" t="s">
        <v>492</v>
      </c>
      <c r="B6164" s="120">
        <v>20000</v>
      </c>
      <c r="C6164" s="120" t="s">
        <v>4019</v>
      </c>
      <c r="D6164" s="120" t="s">
        <v>4653</v>
      </c>
      <c r="E6164" s="120">
        <v>2.48</v>
      </c>
      <c r="F6164" s="120" t="s">
        <v>9</v>
      </c>
      <c r="G6164" s="120" t="s">
        <v>4712</v>
      </c>
      <c r="H6164" s="121" t="s">
        <v>4277</v>
      </c>
      <c r="I6164" s="143" t="s">
        <v>4641</v>
      </c>
      <c r="J6164" s="184">
        <f>IF(F6164="USD", E6164, E6164 * IFERROR(VLOOKUP(F6164, EXCHANGE_RATE!A:B, 2, FALSE), "Currency not found"))</f>
        <v>2.48</v>
      </c>
      <c r="K6164" s="184">
        <f t="shared" si="541"/>
        <v>2.48</v>
      </c>
      <c r="L6164" s="184">
        <f>IF(C6164="MTS", B6164, B6164 * IFERROR(VLOOKUP(C6164, 'QTY_CONVERSIONS '!A:B, 2, FALSE), "Units not  found"))</f>
        <v>20</v>
      </c>
      <c r="M6164" s="185">
        <f t="shared" si="542"/>
        <v>49600</v>
      </c>
      <c r="N6164" s="143" t="str">
        <f>IFERROR(VLOOKUP(D6164, Product_Category!A:B, 2, FALSE), "Uncategorized")</f>
        <v>MCC</v>
      </c>
      <c r="O6164" s="186">
        <f t="shared" si="544"/>
        <v>2480</v>
      </c>
      <c r="P6164" s="185">
        <f t="shared" si="543"/>
        <v>49600</v>
      </c>
      <c r="Q6164" s="143">
        <v>2024</v>
      </c>
      <c r="R6164" s="143" t="str">
        <f>IFERROR(VLOOKUP(G6164,'SOURCE COMPANY'!A:B, 2, FALSE), "")</f>
        <v>CHEMFIELD</v>
      </c>
      <c r="S6164" s="143" t="str">
        <f>IFERROR(VLOOKUP(H6164,'CUSTOMER NAME'!A:B, 2, FALSE), "")</f>
        <v>TO THE ORDER OF</v>
      </c>
    </row>
    <row r="6165" spans="1:19">
      <c r="A6165" s="119" t="s">
        <v>492</v>
      </c>
      <c r="B6165" s="120">
        <v>11000</v>
      </c>
      <c r="C6165" s="120" t="s">
        <v>4019</v>
      </c>
      <c r="D6165" s="120" t="s">
        <v>4658</v>
      </c>
      <c r="E6165" s="120">
        <v>2.35</v>
      </c>
      <c r="F6165" s="120" t="s">
        <v>9</v>
      </c>
      <c r="G6165" s="120" t="s">
        <v>4299</v>
      </c>
      <c r="H6165" s="121" t="s">
        <v>4277</v>
      </c>
      <c r="I6165" s="143" t="s">
        <v>4641</v>
      </c>
      <c r="J6165" s="184">
        <f>IF(F6165="USD", E6165, E6165 * IFERROR(VLOOKUP(F6165, EXCHANGE_RATE!A:B, 2, FALSE), "Currency not found"))</f>
        <v>2.35</v>
      </c>
      <c r="K6165" s="184">
        <f t="shared" si="541"/>
        <v>2.35</v>
      </c>
      <c r="L6165" s="184">
        <f>IF(C6165="MTS", B6165, B6165 * IFERROR(VLOOKUP(C6165, 'QTY_CONVERSIONS '!A:B, 2, FALSE), "Units not  found"))</f>
        <v>11</v>
      </c>
      <c r="M6165" s="185">
        <f t="shared" si="542"/>
        <v>25850</v>
      </c>
      <c r="N6165" s="143" t="str">
        <f>IFERROR(VLOOKUP(D6165, Product_Category!A:B, 2, FALSE), "Uncategorized")</f>
        <v>MCC</v>
      </c>
      <c r="O6165" s="186">
        <f t="shared" si="544"/>
        <v>2350</v>
      </c>
      <c r="P6165" s="185">
        <f t="shared" si="543"/>
        <v>25850</v>
      </c>
      <c r="Q6165" s="143">
        <v>2024</v>
      </c>
      <c r="R6165" s="143" t="str">
        <f>IFERROR(VLOOKUP(G6165,'SOURCE COMPANY'!A:B, 2, FALSE), "")</f>
        <v>Ankit Pulps &amp; Boards</v>
      </c>
      <c r="S6165" s="143" t="str">
        <f>IFERROR(VLOOKUP(H6165,'CUSTOMER NAME'!A:B, 2, FALSE), "")</f>
        <v>TO THE ORDER OF</v>
      </c>
    </row>
    <row r="6166" spans="1:19">
      <c r="A6166" s="119" t="s">
        <v>492</v>
      </c>
      <c r="B6166" s="120">
        <v>5000</v>
      </c>
      <c r="C6166" s="120" t="s">
        <v>4019</v>
      </c>
      <c r="D6166" s="120" t="s">
        <v>4673</v>
      </c>
      <c r="E6166" s="120">
        <v>2.1800000000000002</v>
      </c>
      <c r="F6166" s="120" t="s">
        <v>9</v>
      </c>
      <c r="G6166" s="120" t="s">
        <v>4299</v>
      </c>
      <c r="H6166" s="121" t="s">
        <v>4277</v>
      </c>
      <c r="I6166" s="143" t="s">
        <v>4641</v>
      </c>
      <c r="J6166" s="184">
        <f>IF(F6166="USD", E6166, E6166 * IFERROR(VLOOKUP(F6166, EXCHANGE_RATE!A:B, 2, FALSE), "Currency not found"))</f>
        <v>2.1800000000000002</v>
      </c>
      <c r="K6166" s="184">
        <f t="shared" si="541"/>
        <v>2.1800000000000002</v>
      </c>
      <c r="L6166" s="184">
        <f>IF(C6166="MTS", B6166, B6166 * IFERROR(VLOOKUP(C6166, 'QTY_CONVERSIONS '!A:B, 2, FALSE), "Units not  found"))</f>
        <v>5</v>
      </c>
      <c r="M6166" s="185">
        <f t="shared" si="542"/>
        <v>10900</v>
      </c>
      <c r="N6166" s="143" t="str">
        <f>IFERROR(VLOOKUP(D6166, Product_Category!A:B, 2, FALSE), "Uncategorized")</f>
        <v>MCC</v>
      </c>
      <c r="O6166" s="186">
        <f t="shared" si="544"/>
        <v>2180</v>
      </c>
      <c r="P6166" s="185">
        <f t="shared" si="543"/>
        <v>10900</v>
      </c>
      <c r="Q6166" s="143">
        <v>2024</v>
      </c>
      <c r="R6166" s="143" t="str">
        <f>IFERROR(VLOOKUP(G6166,'SOURCE COMPANY'!A:B, 2, FALSE), "")</f>
        <v>Ankit Pulps &amp; Boards</v>
      </c>
      <c r="S6166" s="143" t="str">
        <f>IFERROR(VLOOKUP(H6166,'CUSTOMER NAME'!A:B, 2, FALSE), "")</f>
        <v>TO THE ORDER OF</v>
      </c>
    </row>
    <row r="6167" spans="1:19">
      <c r="A6167" s="119" t="s">
        <v>492</v>
      </c>
      <c r="B6167" s="120">
        <v>15000</v>
      </c>
      <c r="C6167" s="120" t="s">
        <v>4019</v>
      </c>
      <c r="D6167" s="120" t="s">
        <v>4658</v>
      </c>
      <c r="E6167" s="120">
        <v>2.1800000000000002</v>
      </c>
      <c r="F6167" s="120" t="s">
        <v>9</v>
      </c>
      <c r="G6167" s="120" t="s">
        <v>4299</v>
      </c>
      <c r="H6167" s="121" t="s">
        <v>4277</v>
      </c>
      <c r="I6167" s="143" t="s">
        <v>4641</v>
      </c>
      <c r="J6167" s="184">
        <f>IF(F6167="USD", E6167, E6167 * IFERROR(VLOOKUP(F6167, EXCHANGE_RATE!A:B, 2, FALSE), "Currency not found"))</f>
        <v>2.1800000000000002</v>
      </c>
      <c r="K6167" s="184">
        <f t="shared" si="541"/>
        <v>2.1800000000000002</v>
      </c>
      <c r="L6167" s="184">
        <f>IF(C6167="MTS", B6167, B6167 * IFERROR(VLOOKUP(C6167, 'QTY_CONVERSIONS '!A:B, 2, FALSE), "Units not  found"))</f>
        <v>15</v>
      </c>
      <c r="M6167" s="185">
        <f t="shared" si="542"/>
        <v>32700.000000000004</v>
      </c>
      <c r="N6167" s="143" t="str">
        <f>IFERROR(VLOOKUP(D6167, Product_Category!A:B, 2, FALSE), "Uncategorized")</f>
        <v>MCC</v>
      </c>
      <c r="O6167" s="186">
        <f t="shared" si="544"/>
        <v>2180</v>
      </c>
      <c r="P6167" s="185">
        <f t="shared" si="543"/>
        <v>32700</v>
      </c>
      <c r="Q6167" s="143">
        <v>2024</v>
      </c>
      <c r="R6167" s="143" t="str">
        <f>IFERROR(VLOOKUP(G6167,'SOURCE COMPANY'!A:B, 2, FALSE), "")</f>
        <v>Ankit Pulps &amp; Boards</v>
      </c>
      <c r="S6167" s="143" t="str">
        <f>IFERROR(VLOOKUP(H6167,'CUSTOMER NAME'!A:B, 2, FALSE), "")</f>
        <v>TO THE ORDER OF</v>
      </c>
    </row>
    <row r="6168" spans="1:19">
      <c r="A6168" s="125" t="s">
        <v>3028</v>
      </c>
      <c r="B6168" s="126">
        <v>5000</v>
      </c>
      <c r="C6168" s="126" t="s">
        <v>4019</v>
      </c>
      <c r="D6168" s="126" t="s">
        <v>266</v>
      </c>
      <c r="E6168" s="126">
        <v>3.13</v>
      </c>
      <c r="F6168" s="126" t="s">
        <v>9</v>
      </c>
      <c r="G6168" s="126" t="s">
        <v>4825</v>
      </c>
      <c r="H6168" s="127" t="s">
        <v>4826</v>
      </c>
      <c r="I6168" s="143" t="s">
        <v>4641</v>
      </c>
      <c r="J6168" s="184">
        <f>IF(F6168="USD", E6168, E6168 * IFERROR(VLOOKUP(F6168, EXCHANGE_RATE!A:B, 2, FALSE), "Currency not found"))</f>
        <v>3.13</v>
      </c>
      <c r="K6168" s="184">
        <f t="shared" si="541"/>
        <v>3.13</v>
      </c>
      <c r="L6168" s="184">
        <f>IF(C6168="MTS", B6168, B6168 * IFERROR(VLOOKUP(C6168, 'QTY_CONVERSIONS '!A:B, 2, FALSE), "Units not  found"))</f>
        <v>5</v>
      </c>
      <c r="M6168" s="185">
        <f t="shared" si="542"/>
        <v>15650</v>
      </c>
      <c r="N6168" s="143" t="str">
        <f>IFERROR(VLOOKUP(D6168, Product_Category!A:B, 2, FALSE), "Uncategorized")</f>
        <v>MCC</v>
      </c>
      <c r="O6168" s="186">
        <f t="shared" si="544"/>
        <v>3130</v>
      </c>
      <c r="P6168" s="185">
        <f t="shared" si="543"/>
        <v>15650</v>
      </c>
      <c r="Q6168" s="143">
        <v>2024</v>
      </c>
      <c r="R6168" s="143" t="str">
        <f>IFERROR(VLOOKUP(G6168,'SOURCE COMPANY'!A:B, 2, FALSE), "")</f>
        <v>H&amp;B Concepts</v>
      </c>
      <c r="S6168" s="143" t="str">
        <f>IFERROR(VLOOKUP(H6168,'CUSTOMER NAME'!A:B, 2, FALSE), "")</f>
        <v>AMAZING VITAMINS</v>
      </c>
    </row>
    <row r="6169" spans="1:19">
      <c r="A6169" s="119" t="s">
        <v>3028</v>
      </c>
      <c r="B6169" s="120">
        <v>9000</v>
      </c>
      <c r="C6169" s="120" t="s">
        <v>4019</v>
      </c>
      <c r="D6169" s="120" t="s">
        <v>4124</v>
      </c>
      <c r="E6169" s="120">
        <v>3.54</v>
      </c>
      <c r="F6169" s="120" t="s">
        <v>1718</v>
      </c>
      <c r="G6169" s="120" t="s">
        <v>4138</v>
      </c>
      <c r="H6169" s="121" t="s">
        <v>4138</v>
      </c>
      <c r="I6169" s="143" t="s">
        <v>4641</v>
      </c>
      <c r="J6169" s="184">
        <f>IF(F6169="USD", E6169, E6169 * IFERROR(VLOOKUP(F6169, EXCHANGE_RATE!A:B, 2, FALSE), "Currency not found"))</f>
        <v>3.7878000000000003</v>
      </c>
      <c r="K6169" s="184">
        <f t="shared" si="541"/>
        <v>3.7899999999999996</v>
      </c>
      <c r="L6169" s="184">
        <f>IF(C6169="MTS", B6169, B6169 * IFERROR(VLOOKUP(C6169, 'QTY_CONVERSIONS '!A:B, 2, FALSE), "Units not  found"))</f>
        <v>9</v>
      </c>
      <c r="M6169" s="185">
        <f t="shared" si="542"/>
        <v>34109.999999999993</v>
      </c>
      <c r="N6169" s="143" t="str">
        <f>IFERROR(VLOOKUP(D6169, Product_Category!A:B, 2, FALSE), "Uncategorized")</f>
        <v>MCC</v>
      </c>
      <c r="O6169" s="186">
        <f t="shared" si="544"/>
        <v>3789.9999999999995</v>
      </c>
      <c r="P6169" s="185">
        <f t="shared" si="543"/>
        <v>34109.999999999993</v>
      </c>
      <c r="Q6169" s="143">
        <v>2024</v>
      </c>
      <c r="R6169" s="143" t="str">
        <f>IFERROR(VLOOKUP(G6169,'SOURCE COMPANY'!A:B, 2, FALSE), "")</f>
        <v>DFE PHARMA</v>
      </c>
      <c r="S6169" s="143" t="str">
        <f>IFERROR(VLOOKUP(H6169,'CUSTOMER NAME'!A:B, 2, FALSE), "")</f>
        <v>DFE PHARMA</v>
      </c>
    </row>
    <row r="6170" spans="1:19">
      <c r="A6170" s="119" t="s">
        <v>3028</v>
      </c>
      <c r="B6170" s="120">
        <v>20000</v>
      </c>
      <c r="C6170" s="120" t="s">
        <v>4019</v>
      </c>
      <c r="D6170" s="120" t="s">
        <v>4114</v>
      </c>
      <c r="E6170" s="120">
        <v>2.96</v>
      </c>
      <c r="F6170" s="120" t="s">
        <v>1718</v>
      </c>
      <c r="G6170" s="120" t="s">
        <v>4138</v>
      </c>
      <c r="H6170" s="121" t="s">
        <v>4138</v>
      </c>
      <c r="I6170" s="143" t="s">
        <v>4641</v>
      </c>
      <c r="J6170" s="184">
        <f>IF(F6170="USD", E6170, E6170 * IFERROR(VLOOKUP(F6170, EXCHANGE_RATE!A:B, 2, FALSE), "Currency not found"))</f>
        <v>3.1672000000000002</v>
      </c>
      <c r="K6170" s="184">
        <f t="shared" si="541"/>
        <v>3.17</v>
      </c>
      <c r="L6170" s="184">
        <f>IF(C6170="MTS", B6170, B6170 * IFERROR(VLOOKUP(C6170, 'QTY_CONVERSIONS '!A:B, 2, FALSE), "Units not  found"))</f>
        <v>20</v>
      </c>
      <c r="M6170" s="185">
        <f t="shared" si="542"/>
        <v>63400</v>
      </c>
      <c r="N6170" s="143" t="str">
        <f>IFERROR(VLOOKUP(D6170, Product_Category!A:B, 2, FALSE), "Uncategorized")</f>
        <v>MCC</v>
      </c>
      <c r="O6170" s="186">
        <f t="shared" si="544"/>
        <v>3170</v>
      </c>
      <c r="P6170" s="185">
        <f t="shared" si="543"/>
        <v>63400</v>
      </c>
      <c r="Q6170" s="143">
        <v>2024</v>
      </c>
      <c r="R6170" s="143" t="str">
        <f>IFERROR(VLOOKUP(G6170,'SOURCE COMPANY'!A:B, 2, FALSE), "")</f>
        <v>DFE PHARMA</v>
      </c>
      <c r="S6170" s="143" t="str">
        <f>IFERROR(VLOOKUP(H6170,'CUSTOMER NAME'!A:B, 2, FALSE), "")</f>
        <v>DFE PHARMA</v>
      </c>
    </row>
    <row r="6171" spans="1:19">
      <c r="A6171" s="119" t="s">
        <v>3028</v>
      </c>
      <c r="B6171" s="120">
        <v>2000</v>
      </c>
      <c r="C6171" s="120" t="s">
        <v>4019</v>
      </c>
      <c r="D6171" s="120" t="s">
        <v>3897</v>
      </c>
      <c r="E6171" s="120">
        <v>3.5</v>
      </c>
      <c r="F6171" s="120" t="s">
        <v>9</v>
      </c>
      <c r="G6171" s="120" t="s">
        <v>4827</v>
      </c>
      <c r="H6171" s="121" t="s">
        <v>4453</v>
      </c>
      <c r="I6171" s="143" t="s">
        <v>4641</v>
      </c>
      <c r="J6171" s="184">
        <f>IF(F6171="USD", E6171, E6171 * IFERROR(VLOOKUP(F6171, EXCHANGE_RATE!A:B, 2, FALSE), "Currency not found"))</f>
        <v>3.5</v>
      </c>
      <c r="K6171" s="184">
        <f t="shared" si="541"/>
        <v>3.5</v>
      </c>
      <c r="L6171" s="184">
        <f>IF(C6171="MTS", B6171, B6171 * IFERROR(VLOOKUP(C6171, 'QTY_CONVERSIONS '!A:B, 2, FALSE), "Units not  found"))</f>
        <v>2</v>
      </c>
      <c r="M6171" s="185">
        <f t="shared" si="542"/>
        <v>7000</v>
      </c>
      <c r="N6171" s="143" t="str">
        <f>IFERROR(VLOOKUP(D6171, Product_Category!A:B, 2, FALSE), "Uncategorized")</f>
        <v>CROSCARMELLOSE SODIUM</v>
      </c>
      <c r="O6171" s="186">
        <f t="shared" si="544"/>
        <v>3500</v>
      </c>
      <c r="P6171" s="185">
        <f t="shared" si="543"/>
        <v>7000</v>
      </c>
      <c r="Q6171" s="143">
        <v>2024</v>
      </c>
      <c r="R6171" s="143" t="str">
        <f>IFERROR(VLOOKUP(G6171,'SOURCE COMPANY'!A:B, 2, FALSE), "")</f>
        <v>EUROASIA</v>
      </c>
      <c r="S6171" s="143" t="str">
        <f>IFERROR(VLOOKUP(H6171,'CUSTOMER NAME'!A:B, 2, FALSE), "")</f>
        <v>EUROASIAS</v>
      </c>
    </row>
    <row r="6172" spans="1:19">
      <c r="A6172" s="119" t="s">
        <v>3028</v>
      </c>
      <c r="B6172" s="120">
        <v>3000</v>
      </c>
      <c r="C6172" s="120" t="s">
        <v>4019</v>
      </c>
      <c r="D6172" s="120" t="s">
        <v>266</v>
      </c>
      <c r="E6172" s="120">
        <v>2.25</v>
      </c>
      <c r="F6172" s="120" t="s">
        <v>9</v>
      </c>
      <c r="G6172" s="120" t="s">
        <v>4827</v>
      </c>
      <c r="H6172" s="121" t="s">
        <v>4453</v>
      </c>
      <c r="I6172" s="143" t="s">
        <v>4641</v>
      </c>
      <c r="J6172" s="184">
        <f>IF(F6172="USD", E6172, E6172 * IFERROR(VLOOKUP(F6172, EXCHANGE_RATE!A:B, 2, FALSE), "Currency not found"))</f>
        <v>2.25</v>
      </c>
      <c r="K6172" s="184">
        <f t="shared" si="541"/>
        <v>2.25</v>
      </c>
      <c r="L6172" s="184">
        <f>IF(C6172="MTS", B6172, B6172 * IFERROR(VLOOKUP(C6172, 'QTY_CONVERSIONS '!A:B, 2, FALSE), "Units not  found"))</f>
        <v>3</v>
      </c>
      <c r="M6172" s="185">
        <f t="shared" si="542"/>
        <v>6750</v>
      </c>
      <c r="N6172" s="143" t="str">
        <f>IFERROR(VLOOKUP(D6172, Product_Category!A:B, 2, FALSE), "Uncategorized")</f>
        <v>MCC</v>
      </c>
      <c r="O6172" s="186">
        <f t="shared" si="544"/>
        <v>2250</v>
      </c>
      <c r="P6172" s="185">
        <f t="shared" si="543"/>
        <v>6750</v>
      </c>
      <c r="Q6172" s="143">
        <v>2024</v>
      </c>
      <c r="R6172" s="143" t="str">
        <f>IFERROR(VLOOKUP(G6172,'SOURCE COMPANY'!A:B, 2, FALSE), "")</f>
        <v>EUROASIA</v>
      </c>
      <c r="S6172" s="143" t="str">
        <f>IFERROR(VLOOKUP(H6172,'CUSTOMER NAME'!A:B, 2, FALSE), "")</f>
        <v>EUROASIAS</v>
      </c>
    </row>
    <row r="6173" spans="1:19">
      <c r="A6173" s="119" t="s">
        <v>3028</v>
      </c>
      <c r="B6173" s="120">
        <v>5000</v>
      </c>
      <c r="C6173" s="120" t="s">
        <v>4019</v>
      </c>
      <c r="D6173" s="120" t="s">
        <v>266</v>
      </c>
      <c r="E6173" s="120">
        <v>2.5</v>
      </c>
      <c r="F6173" s="120" t="s">
        <v>9</v>
      </c>
      <c r="G6173" s="120" t="s">
        <v>4827</v>
      </c>
      <c r="H6173" s="121" t="s">
        <v>4453</v>
      </c>
      <c r="I6173" s="143" t="s">
        <v>4641</v>
      </c>
      <c r="J6173" s="184">
        <f>IF(F6173="USD", E6173, E6173 * IFERROR(VLOOKUP(F6173, EXCHANGE_RATE!A:B, 2, FALSE), "Currency not found"))</f>
        <v>2.5</v>
      </c>
      <c r="K6173" s="184">
        <f t="shared" si="541"/>
        <v>2.5</v>
      </c>
      <c r="L6173" s="184">
        <f>IF(C6173="MTS", B6173, B6173 * IFERROR(VLOOKUP(C6173, 'QTY_CONVERSIONS '!A:B, 2, FALSE), "Units not  found"))</f>
        <v>5</v>
      </c>
      <c r="M6173" s="185">
        <f t="shared" si="542"/>
        <v>12500</v>
      </c>
      <c r="N6173" s="143" t="str">
        <f>IFERROR(VLOOKUP(D6173, Product_Category!A:B, 2, FALSE), "Uncategorized")</f>
        <v>MCC</v>
      </c>
      <c r="O6173" s="186">
        <f t="shared" si="544"/>
        <v>2500</v>
      </c>
      <c r="P6173" s="185">
        <f t="shared" si="543"/>
        <v>12500</v>
      </c>
      <c r="Q6173" s="143">
        <v>2024</v>
      </c>
      <c r="R6173" s="143" t="str">
        <f>IFERROR(VLOOKUP(G6173,'SOURCE COMPANY'!A:B, 2, FALSE), "")</f>
        <v>EUROASIA</v>
      </c>
      <c r="S6173" s="143" t="str">
        <f>IFERROR(VLOOKUP(H6173,'CUSTOMER NAME'!A:B, 2, FALSE), "")</f>
        <v>EUROASIAS</v>
      </c>
    </row>
    <row r="6174" spans="1:19">
      <c r="A6174" s="119" t="s">
        <v>3028</v>
      </c>
      <c r="B6174" s="120">
        <v>20000</v>
      </c>
      <c r="C6174" s="120" t="s">
        <v>4019</v>
      </c>
      <c r="D6174" s="120" t="s">
        <v>3897</v>
      </c>
      <c r="E6174" s="120">
        <v>9.67</v>
      </c>
      <c r="F6174" s="120" t="s">
        <v>9</v>
      </c>
      <c r="G6174" s="120" t="s">
        <v>4053</v>
      </c>
      <c r="H6174" s="121" t="s">
        <v>4053</v>
      </c>
      <c r="I6174" s="143" t="s">
        <v>4641</v>
      </c>
      <c r="J6174" s="184">
        <f>IF(F6174="USD", E6174, E6174 * IFERROR(VLOOKUP(F6174, EXCHANGE_RATE!A:B, 2, FALSE), "Currency not found"))</f>
        <v>9.67</v>
      </c>
      <c r="K6174" s="184">
        <f t="shared" si="541"/>
        <v>9.67</v>
      </c>
      <c r="L6174" s="184">
        <f>IF(C6174="MTS", B6174, B6174 * IFERROR(VLOOKUP(C6174, 'QTY_CONVERSIONS '!A:B, 2, FALSE), "Units not  found"))</f>
        <v>20</v>
      </c>
      <c r="M6174" s="185">
        <f t="shared" si="542"/>
        <v>193400</v>
      </c>
      <c r="N6174" s="143" t="str">
        <f>IFERROR(VLOOKUP(D6174, Product_Category!A:B, 2, FALSE), "Uncategorized")</f>
        <v>CROSCARMELLOSE SODIUM</v>
      </c>
      <c r="O6174" s="186">
        <f t="shared" si="544"/>
        <v>9670</v>
      </c>
      <c r="P6174" s="185">
        <f t="shared" si="543"/>
        <v>193400</v>
      </c>
      <c r="Q6174" s="143">
        <v>2024</v>
      </c>
      <c r="R6174" s="143" t="str">
        <f>IFERROR(VLOOKUP(G6174,'SOURCE COMPANY'!A:B, 2, FALSE), "")</f>
        <v>JRS PHARMA</v>
      </c>
      <c r="S6174" s="143" t="str">
        <f>IFERROR(VLOOKUP(H6174,'CUSTOMER NAME'!A:B, 2, FALSE), "")</f>
        <v>JRS PHARMA</v>
      </c>
    </row>
    <row r="6175" spans="1:19">
      <c r="A6175" s="119" t="s">
        <v>3028</v>
      </c>
      <c r="B6175" s="120">
        <v>4000</v>
      </c>
      <c r="C6175" s="120" t="s">
        <v>4019</v>
      </c>
      <c r="D6175" s="120" t="s">
        <v>3897</v>
      </c>
      <c r="E6175" s="120">
        <v>10.9</v>
      </c>
      <c r="F6175" s="120" t="s">
        <v>9</v>
      </c>
      <c r="G6175" s="120" t="s">
        <v>4053</v>
      </c>
      <c r="H6175" s="121" t="s">
        <v>4053</v>
      </c>
      <c r="I6175" s="143" t="s">
        <v>4641</v>
      </c>
      <c r="J6175" s="184">
        <f>IF(F6175="USD", E6175, E6175 * IFERROR(VLOOKUP(F6175, EXCHANGE_RATE!A:B, 2, FALSE), "Currency not found"))</f>
        <v>10.9</v>
      </c>
      <c r="K6175" s="184">
        <f t="shared" si="541"/>
        <v>10.9</v>
      </c>
      <c r="L6175" s="184">
        <f>IF(C6175="MTS", B6175, B6175 * IFERROR(VLOOKUP(C6175, 'QTY_CONVERSIONS '!A:B, 2, FALSE), "Units not  found"))</f>
        <v>4</v>
      </c>
      <c r="M6175" s="185">
        <f t="shared" si="542"/>
        <v>43600</v>
      </c>
      <c r="N6175" s="143" t="str">
        <f>IFERROR(VLOOKUP(D6175, Product_Category!A:B, 2, FALSE), "Uncategorized")</f>
        <v>CROSCARMELLOSE SODIUM</v>
      </c>
      <c r="O6175" s="186">
        <f t="shared" si="544"/>
        <v>10900</v>
      </c>
      <c r="P6175" s="185">
        <f t="shared" si="543"/>
        <v>43600</v>
      </c>
      <c r="Q6175" s="143">
        <v>2024</v>
      </c>
      <c r="R6175" s="143" t="str">
        <f>IFERROR(VLOOKUP(G6175,'SOURCE COMPANY'!A:B, 2, FALSE), "")</f>
        <v>JRS PHARMA</v>
      </c>
      <c r="S6175" s="143" t="str">
        <f>IFERROR(VLOOKUP(H6175,'CUSTOMER NAME'!A:B, 2, FALSE), "")</f>
        <v>JRS PHARMA</v>
      </c>
    </row>
    <row r="6176" spans="1:19">
      <c r="A6176" s="119" t="s">
        <v>3028</v>
      </c>
      <c r="B6176" s="120">
        <v>16000</v>
      </c>
      <c r="C6176" s="120" t="s">
        <v>4019</v>
      </c>
      <c r="D6176" s="120" t="s">
        <v>3897</v>
      </c>
      <c r="E6176" s="120">
        <v>9.76</v>
      </c>
      <c r="F6176" s="120" t="s">
        <v>9</v>
      </c>
      <c r="G6176" s="120" t="s">
        <v>4053</v>
      </c>
      <c r="H6176" s="121" t="s">
        <v>4053</v>
      </c>
      <c r="I6176" s="143" t="s">
        <v>4641</v>
      </c>
      <c r="J6176" s="184">
        <f>IF(F6176="USD", E6176, E6176 * IFERROR(VLOOKUP(F6176, EXCHANGE_RATE!A:B, 2, FALSE), "Currency not found"))</f>
        <v>9.76</v>
      </c>
      <c r="K6176" s="184">
        <f t="shared" si="541"/>
        <v>9.76</v>
      </c>
      <c r="L6176" s="184">
        <f>IF(C6176="MTS", B6176, B6176 * IFERROR(VLOOKUP(C6176, 'QTY_CONVERSIONS '!A:B, 2, FALSE), "Units not  found"))</f>
        <v>16</v>
      </c>
      <c r="M6176" s="185">
        <f t="shared" si="542"/>
        <v>156160</v>
      </c>
      <c r="N6176" s="143" t="str">
        <f>IFERROR(VLOOKUP(D6176, Product_Category!A:B, 2, FALSE), "Uncategorized")</f>
        <v>CROSCARMELLOSE SODIUM</v>
      </c>
      <c r="O6176" s="186">
        <f t="shared" si="544"/>
        <v>9760</v>
      </c>
      <c r="P6176" s="185">
        <f t="shared" si="543"/>
        <v>156160</v>
      </c>
      <c r="Q6176" s="143">
        <v>2024</v>
      </c>
      <c r="R6176" s="143" t="str">
        <f>IFERROR(VLOOKUP(G6176,'SOURCE COMPANY'!A:B, 2, FALSE), "")</f>
        <v>JRS PHARMA</v>
      </c>
      <c r="S6176" s="143" t="str">
        <f>IFERROR(VLOOKUP(H6176,'CUSTOMER NAME'!A:B, 2, FALSE), "")</f>
        <v>JRS PHARMA</v>
      </c>
    </row>
    <row r="6177" spans="1:19">
      <c r="A6177" s="119" t="s">
        <v>3028</v>
      </c>
      <c r="B6177" s="120">
        <v>0.1</v>
      </c>
      <c r="C6177" s="120" t="s">
        <v>4019</v>
      </c>
      <c r="D6177" s="120" t="s">
        <v>798</v>
      </c>
      <c r="E6177" s="120">
        <v>0.01</v>
      </c>
      <c r="F6177" s="120" t="s">
        <v>9</v>
      </c>
      <c r="G6177" s="120" t="s">
        <v>4055</v>
      </c>
      <c r="H6177" s="121" t="s">
        <v>4828</v>
      </c>
      <c r="I6177" s="143" t="s">
        <v>4641</v>
      </c>
      <c r="J6177" s="184">
        <f>IF(F6177="USD", E6177, E6177 * IFERROR(VLOOKUP(F6177, EXCHANGE_RATE!A:B, 2, FALSE), "Currency not found"))</f>
        <v>0.01</v>
      </c>
      <c r="K6177" s="184">
        <f t="shared" si="541"/>
        <v>0.01</v>
      </c>
      <c r="L6177" s="184">
        <f>IF(C6177="MTS", B6177, B6177 * IFERROR(VLOOKUP(C6177, 'QTY_CONVERSIONS '!A:B, 2, FALSE), "Units not  found"))</f>
        <v>1E-4</v>
      </c>
      <c r="M6177" s="185">
        <f t="shared" si="542"/>
        <v>1E-3</v>
      </c>
      <c r="N6177" s="143" t="str">
        <f>IFERROR(VLOOKUP(D6177, Product_Category!A:B, 2, FALSE), "Uncategorized")</f>
        <v>CMC</v>
      </c>
      <c r="O6177" s="186">
        <f t="shared" si="544"/>
        <v>10</v>
      </c>
      <c r="P6177" s="185">
        <f t="shared" si="543"/>
        <v>1E-3</v>
      </c>
      <c r="Q6177" s="143">
        <v>2024</v>
      </c>
      <c r="R6177" s="143" t="str">
        <f>IFERROR(VLOOKUP(G6177,'SOURCE COMPANY'!A:B, 2, FALSE), "")</f>
        <v>Coca Cola India</v>
      </c>
      <c r="S6177" s="143" t="str">
        <f>IFERROR(VLOOKUP(H6177,'CUSTOMER NAME'!A:B, 2, FALSE), "")</f>
        <v>Coca Cola Company</v>
      </c>
    </row>
    <row r="6178" spans="1:19">
      <c r="A6178" s="119" t="s">
        <v>3028</v>
      </c>
      <c r="B6178" s="120">
        <v>20000</v>
      </c>
      <c r="C6178" s="120" t="s">
        <v>4019</v>
      </c>
      <c r="D6178" s="120" t="s">
        <v>4264</v>
      </c>
      <c r="E6178" s="120">
        <v>2.36</v>
      </c>
      <c r="F6178" s="120" t="s">
        <v>9</v>
      </c>
      <c r="G6178" s="120" t="s">
        <v>4279</v>
      </c>
      <c r="H6178" s="121" t="s">
        <v>4277</v>
      </c>
      <c r="I6178" s="143" t="s">
        <v>4641</v>
      </c>
      <c r="J6178" s="184">
        <f>IF(F6178="USD", E6178, E6178 * IFERROR(VLOOKUP(F6178, EXCHANGE_RATE!A:B, 2, FALSE), "Currency not found"))</f>
        <v>2.36</v>
      </c>
      <c r="K6178" s="184">
        <f t="shared" si="541"/>
        <v>2.36</v>
      </c>
      <c r="L6178" s="184">
        <f>IF(C6178="MTS", B6178, B6178 * IFERROR(VLOOKUP(C6178, 'QTY_CONVERSIONS '!A:B, 2, FALSE), "Units not  found"))</f>
        <v>20</v>
      </c>
      <c r="M6178" s="185">
        <f t="shared" si="542"/>
        <v>47200</v>
      </c>
      <c r="N6178" s="143" t="str">
        <f>IFERROR(VLOOKUP(D6178, Product_Category!A:B, 2, FALSE), "Uncategorized")</f>
        <v>MCC</v>
      </c>
      <c r="O6178" s="186">
        <f t="shared" si="544"/>
        <v>2360</v>
      </c>
      <c r="P6178" s="185">
        <f t="shared" si="543"/>
        <v>47200</v>
      </c>
      <c r="Q6178" s="143">
        <v>2024</v>
      </c>
      <c r="R6178" s="143" t="str">
        <f>IFERROR(VLOOKUP(G6178,'SOURCE COMPANY'!A:B, 2, FALSE), "")</f>
        <v>Sigachi Industries limited</v>
      </c>
      <c r="S6178" s="143" t="str">
        <f>IFERROR(VLOOKUP(H6178,'CUSTOMER NAME'!A:B, 2, FALSE), "")</f>
        <v>TO THE ORDER OF</v>
      </c>
    </row>
    <row r="6179" spans="1:19">
      <c r="A6179" s="119" t="s">
        <v>3028</v>
      </c>
      <c r="B6179" s="120">
        <v>20000</v>
      </c>
      <c r="C6179" s="120" t="s">
        <v>4019</v>
      </c>
      <c r="D6179" s="120" t="s">
        <v>4125</v>
      </c>
      <c r="E6179" s="120">
        <v>2.14</v>
      </c>
      <c r="F6179" s="120" t="s">
        <v>9</v>
      </c>
      <c r="G6179" s="120" t="s">
        <v>4279</v>
      </c>
      <c r="H6179" s="121" t="s">
        <v>4277</v>
      </c>
      <c r="I6179" s="143" t="s">
        <v>4641</v>
      </c>
      <c r="J6179" s="184">
        <f>IF(F6179="USD", E6179, E6179 * IFERROR(VLOOKUP(F6179, EXCHANGE_RATE!A:B, 2, FALSE), "Currency not found"))</f>
        <v>2.14</v>
      </c>
      <c r="K6179" s="184">
        <f t="shared" si="541"/>
        <v>2.14</v>
      </c>
      <c r="L6179" s="184">
        <f>IF(C6179="MTS", B6179, B6179 * IFERROR(VLOOKUP(C6179, 'QTY_CONVERSIONS '!A:B, 2, FALSE), "Units not  found"))</f>
        <v>20</v>
      </c>
      <c r="M6179" s="185">
        <f t="shared" si="542"/>
        <v>42800</v>
      </c>
      <c r="N6179" s="143" t="str">
        <f>IFERROR(VLOOKUP(D6179, Product_Category!A:B, 2, FALSE), "Uncategorized")</f>
        <v>MCC</v>
      </c>
      <c r="O6179" s="186">
        <f t="shared" si="544"/>
        <v>2140</v>
      </c>
      <c r="P6179" s="185">
        <f t="shared" si="543"/>
        <v>42800</v>
      </c>
      <c r="Q6179" s="143">
        <v>2024</v>
      </c>
      <c r="R6179" s="143" t="str">
        <f>IFERROR(VLOOKUP(G6179,'SOURCE COMPANY'!A:B, 2, FALSE), "")</f>
        <v>Sigachi Industries limited</v>
      </c>
      <c r="S6179" s="143" t="str">
        <f>IFERROR(VLOOKUP(H6179,'CUSTOMER NAME'!A:B, 2, FALSE), "")</f>
        <v>TO THE ORDER OF</v>
      </c>
    </row>
    <row r="6180" spans="1:19">
      <c r="A6180" s="119" t="s">
        <v>3028</v>
      </c>
      <c r="B6180" s="120">
        <v>20000</v>
      </c>
      <c r="C6180" s="120" t="s">
        <v>4019</v>
      </c>
      <c r="D6180" s="120" t="s">
        <v>4264</v>
      </c>
      <c r="E6180" s="120">
        <v>2.2400000000000002</v>
      </c>
      <c r="F6180" s="120" t="s">
        <v>9</v>
      </c>
      <c r="G6180" s="120" t="s">
        <v>4279</v>
      </c>
      <c r="H6180" s="121" t="s">
        <v>4277</v>
      </c>
      <c r="I6180" s="143" t="s">
        <v>4641</v>
      </c>
      <c r="J6180" s="184">
        <f>IF(F6180="USD", E6180, E6180 * IFERROR(VLOOKUP(F6180, EXCHANGE_RATE!A:B, 2, FALSE), "Currency not found"))</f>
        <v>2.2400000000000002</v>
      </c>
      <c r="K6180" s="184">
        <f t="shared" si="541"/>
        <v>2.2400000000000002</v>
      </c>
      <c r="L6180" s="184">
        <f>IF(C6180="MTS", B6180, B6180 * IFERROR(VLOOKUP(C6180, 'QTY_CONVERSIONS '!A:B, 2, FALSE), "Units not  found"))</f>
        <v>20</v>
      </c>
      <c r="M6180" s="185">
        <f t="shared" si="542"/>
        <v>44800.000000000007</v>
      </c>
      <c r="N6180" s="143" t="str">
        <f>IFERROR(VLOOKUP(D6180, Product_Category!A:B, 2, FALSE), "Uncategorized")</f>
        <v>MCC</v>
      </c>
      <c r="O6180" s="186">
        <f t="shared" si="544"/>
        <v>2240</v>
      </c>
      <c r="P6180" s="185">
        <f t="shared" si="543"/>
        <v>44800</v>
      </c>
      <c r="Q6180" s="143">
        <v>2024</v>
      </c>
      <c r="R6180" s="143" t="str">
        <f>IFERROR(VLOOKUP(G6180,'SOURCE COMPANY'!A:B, 2, FALSE), "")</f>
        <v>Sigachi Industries limited</v>
      </c>
      <c r="S6180" s="143" t="str">
        <f>IFERROR(VLOOKUP(H6180,'CUSTOMER NAME'!A:B, 2, FALSE), "")</f>
        <v>TO THE ORDER OF</v>
      </c>
    </row>
    <row r="6181" spans="1:19">
      <c r="A6181" s="119" t="s">
        <v>3028</v>
      </c>
      <c r="B6181" s="120">
        <v>14000</v>
      </c>
      <c r="C6181" s="120" t="s">
        <v>4019</v>
      </c>
      <c r="D6181" s="120" t="s">
        <v>4110</v>
      </c>
      <c r="E6181" s="120">
        <v>2.5</v>
      </c>
      <c r="F6181" s="120" t="s">
        <v>9</v>
      </c>
      <c r="G6181" s="120" t="s">
        <v>4279</v>
      </c>
      <c r="H6181" s="121" t="s">
        <v>4277</v>
      </c>
      <c r="I6181" s="143" t="s">
        <v>4641</v>
      </c>
      <c r="J6181" s="184">
        <f>IF(F6181="USD", E6181, E6181 * IFERROR(VLOOKUP(F6181, EXCHANGE_RATE!A:B, 2, FALSE), "Currency not found"))</f>
        <v>2.5</v>
      </c>
      <c r="K6181" s="184">
        <f t="shared" si="541"/>
        <v>2.5</v>
      </c>
      <c r="L6181" s="184">
        <f>IF(C6181="MTS", B6181, B6181 * IFERROR(VLOOKUP(C6181, 'QTY_CONVERSIONS '!A:B, 2, FALSE), "Units not  found"))</f>
        <v>14</v>
      </c>
      <c r="M6181" s="185">
        <f t="shared" si="542"/>
        <v>35000</v>
      </c>
      <c r="N6181" s="143" t="str">
        <f>IFERROR(VLOOKUP(D6181, Product_Category!A:B, 2, FALSE), "Uncategorized")</f>
        <v>MCC</v>
      </c>
      <c r="O6181" s="186">
        <f t="shared" si="544"/>
        <v>2500</v>
      </c>
      <c r="P6181" s="185">
        <f t="shared" si="543"/>
        <v>35000</v>
      </c>
      <c r="Q6181" s="143">
        <v>2024</v>
      </c>
      <c r="R6181" s="143" t="str">
        <f>IFERROR(VLOOKUP(G6181,'SOURCE COMPANY'!A:B, 2, FALSE), "")</f>
        <v>Sigachi Industries limited</v>
      </c>
      <c r="S6181" s="143" t="str">
        <f>IFERROR(VLOOKUP(H6181,'CUSTOMER NAME'!A:B, 2, FALSE), "")</f>
        <v>TO THE ORDER OF</v>
      </c>
    </row>
    <row r="6182" spans="1:19">
      <c r="A6182" s="119" t="s">
        <v>3028</v>
      </c>
      <c r="B6182" s="120">
        <v>2000</v>
      </c>
      <c r="C6182" s="120" t="s">
        <v>4019</v>
      </c>
      <c r="D6182" s="120" t="s">
        <v>4685</v>
      </c>
      <c r="E6182" s="120">
        <v>2.93</v>
      </c>
      <c r="F6182" s="120" t="s">
        <v>9</v>
      </c>
      <c r="G6182" s="120" t="s">
        <v>4279</v>
      </c>
      <c r="H6182" s="121" t="s">
        <v>4277</v>
      </c>
      <c r="I6182" s="143" t="s">
        <v>4641</v>
      </c>
      <c r="J6182" s="184">
        <f>IF(F6182="USD", E6182, E6182 * IFERROR(VLOOKUP(F6182, EXCHANGE_RATE!A:B, 2, FALSE), "Currency not found"))</f>
        <v>2.93</v>
      </c>
      <c r="K6182" s="184">
        <f t="shared" ref="K6182:K6227" si="545">ROUNDUP(J6182,2)</f>
        <v>2.93</v>
      </c>
      <c r="L6182" s="184">
        <f>IF(C6182="MTS", B6182, B6182 * IFERROR(VLOOKUP(C6182, 'QTY_CONVERSIONS '!A:B, 2, FALSE), "Units not  found"))</f>
        <v>2</v>
      </c>
      <c r="M6182" s="185">
        <f t="shared" ref="M6182:M6227" si="546">B6182*K6182</f>
        <v>5860</v>
      </c>
      <c r="N6182" s="143" t="str">
        <f>IFERROR(VLOOKUP(D6182, Product_Category!A:B, 2, FALSE), "Uncategorized")</f>
        <v>MCC</v>
      </c>
      <c r="O6182" s="186">
        <f t="shared" si="544"/>
        <v>2930</v>
      </c>
      <c r="P6182" s="185">
        <f t="shared" ref="P6182:P6227" si="547">L6182*O6182</f>
        <v>5860</v>
      </c>
      <c r="Q6182" s="143">
        <v>2024</v>
      </c>
      <c r="R6182" s="143" t="str">
        <f>IFERROR(VLOOKUP(G6182,'SOURCE COMPANY'!A:B, 2, FALSE), "")</f>
        <v>Sigachi Industries limited</v>
      </c>
      <c r="S6182" s="143" t="str">
        <f>IFERROR(VLOOKUP(H6182,'CUSTOMER NAME'!A:B, 2, FALSE), "")</f>
        <v>TO THE ORDER OF</v>
      </c>
    </row>
    <row r="6183" spans="1:19">
      <c r="A6183" s="119" t="s">
        <v>3028</v>
      </c>
      <c r="B6183" s="120">
        <v>10500</v>
      </c>
      <c r="C6183" s="120" t="s">
        <v>4019</v>
      </c>
      <c r="D6183" s="120" t="s">
        <v>1029</v>
      </c>
      <c r="E6183" s="120">
        <v>7</v>
      </c>
      <c r="F6183" s="120" t="s">
        <v>9</v>
      </c>
      <c r="G6183" s="120" t="s">
        <v>4445</v>
      </c>
      <c r="H6183" s="121" t="s">
        <v>4277</v>
      </c>
      <c r="I6183" s="143" t="s">
        <v>4641</v>
      </c>
      <c r="J6183" s="184">
        <f>IF(F6183="USD", E6183, E6183 * IFERROR(VLOOKUP(F6183, EXCHANGE_RATE!A:B, 2, FALSE), "Currency not found"))</f>
        <v>7</v>
      </c>
      <c r="K6183" s="184">
        <f t="shared" si="545"/>
        <v>7</v>
      </c>
      <c r="L6183" s="184">
        <f>IF(C6183="MTS", B6183, B6183 * IFERROR(VLOOKUP(C6183, 'QTY_CONVERSIONS '!A:B, 2, FALSE), "Units not  found"))</f>
        <v>10.5</v>
      </c>
      <c r="M6183" s="185">
        <f t="shared" si="546"/>
        <v>73500</v>
      </c>
      <c r="N6183" s="143" t="str">
        <f>IFERROR(VLOOKUP(D6183, Product_Category!A:B, 2, FALSE), "Uncategorized")</f>
        <v>MCC</v>
      </c>
      <c r="O6183" s="186">
        <f t="shared" si="544"/>
        <v>7000</v>
      </c>
      <c r="P6183" s="185">
        <f t="shared" si="547"/>
        <v>73500</v>
      </c>
      <c r="Q6183" s="143">
        <v>2024</v>
      </c>
      <c r="R6183" s="143" t="str">
        <f>IFERROR(VLOOKUP(G6183,'SOURCE COMPANY'!A:B, 2, FALSE), "")</f>
        <v>PADMASHREE ENTERPRISE</v>
      </c>
      <c r="S6183" s="143" t="str">
        <f>IFERROR(VLOOKUP(H6183,'CUSTOMER NAME'!A:B, 2, FALSE), "")</f>
        <v>TO THE ORDER OF</v>
      </c>
    </row>
    <row r="6184" spans="1:19">
      <c r="A6184" s="119" t="s">
        <v>3028</v>
      </c>
      <c r="B6184" s="120">
        <v>5000</v>
      </c>
      <c r="C6184" s="120" t="s">
        <v>4019</v>
      </c>
      <c r="D6184" s="120" t="s">
        <v>4661</v>
      </c>
      <c r="E6184" s="120">
        <v>2.59</v>
      </c>
      <c r="F6184" s="120" t="s">
        <v>9</v>
      </c>
      <c r="G6184" s="120" t="s">
        <v>4423</v>
      </c>
      <c r="H6184" s="121" t="s">
        <v>4277</v>
      </c>
      <c r="I6184" s="143" t="s">
        <v>4641</v>
      </c>
      <c r="J6184" s="184">
        <f>IF(F6184="USD", E6184, E6184 * IFERROR(VLOOKUP(F6184, EXCHANGE_RATE!A:B, 2, FALSE), "Currency not found"))</f>
        <v>2.59</v>
      </c>
      <c r="K6184" s="184">
        <f t="shared" si="545"/>
        <v>2.59</v>
      </c>
      <c r="L6184" s="184">
        <f>IF(C6184="MTS", B6184, B6184 * IFERROR(VLOOKUP(C6184, 'QTY_CONVERSIONS '!A:B, 2, FALSE), "Units not  found"))</f>
        <v>5</v>
      </c>
      <c r="M6184" s="185">
        <f t="shared" si="546"/>
        <v>12950</v>
      </c>
      <c r="N6184" s="143" t="str">
        <f>IFERROR(VLOOKUP(D6184, Product_Category!A:B, 2, FALSE), "Uncategorized")</f>
        <v>MCC</v>
      </c>
      <c r="O6184" s="186">
        <f t="shared" si="544"/>
        <v>2590</v>
      </c>
      <c r="P6184" s="185">
        <f t="shared" si="547"/>
        <v>12950</v>
      </c>
      <c r="Q6184" s="143">
        <v>2024</v>
      </c>
      <c r="R6184" s="143" t="str">
        <f>IFERROR(VLOOKUP(G6184,'SOURCE COMPANY'!A:B, 2, FALSE), "")</f>
        <v>FR CHEM</v>
      </c>
      <c r="S6184" s="143" t="str">
        <f>IFERROR(VLOOKUP(H6184,'CUSTOMER NAME'!A:B, 2, FALSE), "")</f>
        <v>TO THE ORDER OF</v>
      </c>
    </row>
    <row r="6185" spans="1:19">
      <c r="A6185" s="119" t="s">
        <v>3028</v>
      </c>
      <c r="B6185" s="120">
        <v>5000</v>
      </c>
      <c r="C6185" s="120" t="s">
        <v>4019</v>
      </c>
      <c r="D6185" s="120" t="s">
        <v>4661</v>
      </c>
      <c r="E6185" s="120">
        <v>2.59</v>
      </c>
      <c r="F6185" s="120" t="s">
        <v>9</v>
      </c>
      <c r="G6185" s="120" t="s">
        <v>4423</v>
      </c>
      <c r="H6185" s="121" t="s">
        <v>4277</v>
      </c>
      <c r="I6185" s="143" t="s">
        <v>4641</v>
      </c>
      <c r="J6185" s="184">
        <f>IF(F6185="USD", E6185, E6185 * IFERROR(VLOOKUP(F6185, EXCHANGE_RATE!A:B, 2, FALSE), "Currency not found"))</f>
        <v>2.59</v>
      </c>
      <c r="K6185" s="184">
        <f t="shared" si="545"/>
        <v>2.59</v>
      </c>
      <c r="L6185" s="184">
        <f>IF(C6185="MTS", B6185, B6185 * IFERROR(VLOOKUP(C6185, 'QTY_CONVERSIONS '!A:B, 2, FALSE), "Units not  found"))</f>
        <v>5</v>
      </c>
      <c r="M6185" s="185">
        <f t="shared" si="546"/>
        <v>12950</v>
      </c>
      <c r="N6185" s="143" t="str">
        <f>IFERROR(VLOOKUP(D6185, Product_Category!A:B, 2, FALSE), "Uncategorized")</f>
        <v>MCC</v>
      </c>
      <c r="O6185" s="186">
        <f t="shared" si="544"/>
        <v>2590</v>
      </c>
      <c r="P6185" s="185">
        <f t="shared" si="547"/>
        <v>12950</v>
      </c>
      <c r="Q6185" s="143">
        <v>2024</v>
      </c>
      <c r="R6185" s="143" t="str">
        <f>IFERROR(VLOOKUP(G6185,'SOURCE COMPANY'!A:B, 2, FALSE), "")</f>
        <v>FR CHEM</v>
      </c>
      <c r="S6185" s="143" t="str">
        <f>IFERROR(VLOOKUP(H6185,'CUSTOMER NAME'!A:B, 2, FALSE), "")</f>
        <v>TO THE ORDER OF</v>
      </c>
    </row>
    <row r="6186" spans="1:19">
      <c r="A6186" s="119" t="s">
        <v>3028</v>
      </c>
      <c r="B6186" s="120">
        <v>5000</v>
      </c>
      <c r="C6186" s="120" t="s">
        <v>4019</v>
      </c>
      <c r="D6186" s="120" t="s">
        <v>4661</v>
      </c>
      <c r="E6186" s="120">
        <v>2.59</v>
      </c>
      <c r="F6186" s="120" t="s">
        <v>9</v>
      </c>
      <c r="G6186" s="120" t="s">
        <v>4423</v>
      </c>
      <c r="H6186" s="121" t="s">
        <v>4277</v>
      </c>
      <c r="I6186" s="143" t="s">
        <v>4641</v>
      </c>
      <c r="J6186" s="184">
        <f>IF(F6186="USD", E6186, E6186 * IFERROR(VLOOKUP(F6186, EXCHANGE_RATE!A:B, 2, FALSE), "Currency not found"))</f>
        <v>2.59</v>
      </c>
      <c r="K6186" s="184">
        <f t="shared" si="545"/>
        <v>2.59</v>
      </c>
      <c r="L6186" s="184">
        <f>IF(C6186="MTS", B6186, B6186 * IFERROR(VLOOKUP(C6186, 'QTY_CONVERSIONS '!A:B, 2, FALSE), "Units not  found"))</f>
        <v>5</v>
      </c>
      <c r="M6186" s="185">
        <f t="shared" si="546"/>
        <v>12950</v>
      </c>
      <c r="N6186" s="143" t="str">
        <f>IFERROR(VLOOKUP(D6186, Product_Category!A:B, 2, FALSE), "Uncategorized")</f>
        <v>MCC</v>
      </c>
      <c r="O6186" s="186">
        <f t="shared" si="544"/>
        <v>2590</v>
      </c>
      <c r="P6186" s="185">
        <f t="shared" si="547"/>
        <v>12950</v>
      </c>
      <c r="Q6186" s="143">
        <v>2024</v>
      </c>
      <c r="R6186" s="143" t="str">
        <f>IFERROR(VLOOKUP(G6186,'SOURCE COMPANY'!A:B, 2, FALSE), "")</f>
        <v>FR CHEM</v>
      </c>
      <c r="S6186" s="143" t="str">
        <f>IFERROR(VLOOKUP(H6186,'CUSTOMER NAME'!A:B, 2, FALSE), "")</f>
        <v>TO THE ORDER OF</v>
      </c>
    </row>
    <row r="6187" spans="1:19">
      <c r="A6187" s="119" t="s">
        <v>3028</v>
      </c>
      <c r="B6187" s="120">
        <v>2000</v>
      </c>
      <c r="C6187" s="120" t="s">
        <v>4019</v>
      </c>
      <c r="D6187" s="120" t="s">
        <v>4660</v>
      </c>
      <c r="E6187" s="120">
        <v>2.59</v>
      </c>
      <c r="F6187" s="120" t="s">
        <v>9</v>
      </c>
      <c r="G6187" s="120" t="s">
        <v>4423</v>
      </c>
      <c r="H6187" s="121" t="s">
        <v>4277</v>
      </c>
      <c r="I6187" s="143" t="s">
        <v>4641</v>
      </c>
      <c r="J6187" s="184">
        <f>IF(F6187="USD", E6187, E6187 * IFERROR(VLOOKUP(F6187, EXCHANGE_RATE!A:B, 2, FALSE), "Currency not found"))</f>
        <v>2.59</v>
      </c>
      <c r="K6187" s="184">
        <f t="shared" si="545"/>
        <v>2.59</v>
      </c>
      <c r="L6187" s="184">
        <f>IF(C6187="MTS", B6187, B6187 * IFERROR(VLOOKUP(C6187, 'QTY_CONVERSIONS '!A:B, 2, FALSE), "Units not  found"))</f>
        <v>2</v>
      </c>
      <c r="M6187" s="185">
        <f t="shared" si="546"/>
        <v>5180</v>
      </c>
      <c r="N6187" s="143" t="str">
        <f>IFERROR(VLOOKUP(D6187, Product_Category!A:B, 2, FALSE), "Uncategorized")</f>
        <v>MCC</v>
      </c>
      <c r="O6187" s="186">
        <f t="shared" si="544"/>
        <v>2590</v>
      </c>
      <c r="P6187" s="185">
        <f t="shared" si="547"/>
        <v>5180</v>
      </c>
      <c r="Q6187" s="143">
        <v>2024</v>
      </c>
      <c r="R6187" s="143" t="str">
        <f>IFERROR(VLOOKUP(G6187,'SOURCE COMPANY'!A:B, 2, FALSE), "")</f>
        <v>FR CHEM</v>
      </c>
      <c r="S6187" s="143" t="str">
        <f>IFERROR(VLOOKUP(H6187,'CUSTOMER NAME'!A:B, 2, FALSE), "")</f>
        <v>TO THE ORDER OF</v>
      </c>
    </row>
    <row r="6188" spans="1:19">
      <c r="A6188" s="119" t="s">
        <v>3028</v>
      </c>
      <c r="B6188" s="120">
        <v>2000</v>
      </c>
      <c r="C6188" s="120" t="s">
        <v>4019</v>
      </c>
      <c r="D6188" s="120" t="s">
        <v>4660</v>
      </c>
      <c r="E6188" s="120">
        <v>2.59</v>
      </c>
      <c r="F6188" s="120" t="s">
        <v>9</v>
      </c>
      <c r="G6188" s="120" t="s">
        <v>4423</v>
      </c>
      <c r="H6188" s="121" t="s">
        <v>4277</v>
      </c>
      <c r="I6188" s="143" t="s">
        <v>4641</v>
      </c>
      <c r="J6188" s="184">
        <f>IF(F6188="USD", E6188, E6188 * IFERROR(VLOOKUP(F6188, EXCHANGE_RATE!A:B, 2, FALSE), "Currency not found"))</f>
        <v>2.59</v>
      </c>
      <c r="K6188" s="184">
        <f t="shared" si="545"/>
        <v>2.59</v>
      </c>
      <c r="L6188" s="184">
        <f>IF(C6188="MTS", B6188, B6188 * IFERROR(VLOOKUP(C6188, 'QTY_CONVERSIONS '!A:B, 2, FALSE), "Units not  found"))</f>
        <v>2</v>
      </c>
      <c r="M6188" s="185">
        <f t="shared" si="546"/>
        <v>5180</v>
      </c>
      <c r="N6188" s="143" t="str">
        <f>IFERROR(VLOOKUP(D6188, Product_Category!A:B, 2, FALSE), "Uncategorized")</f>
        <v>MCC</v>
      </c>
      <c r="O6188" s="186">
        <f t="shared" si="544"/>
        <v>2590</v>
      </c>
      <c r="P6188" s="185">
        <f t="shared" si="547"/>
        <v>5180</v>
      </c>
      <c r="Q6188" s="143">
        <v>2024</v>
      </c>
      <c r="R6188" s="143" t="str">
        <f>IFERROR(VLOOKUP(G6188,'SOURCE COMPANY'!A:B, 2, FALSE), "")</f>
        <v>FR CHEM</v>
      </c>
      <c r="S6188" s="143" t="str">
        <f>IFERROR(VLOOKUP(H6188,'CUSTOMER NAME'!A:B, 2, FALSE), "")</f>
        <v>TO THE ORDER OF</v>
      </c>
    </row>
    <row r="6189" spans="1:19">
      <c r="A6189" s="119" t="s">
        <v>3028</v>
      </c>
      <c r="B6189" s="120">
        <v>1000</v>
      </c>
      <c r="C6189" s="120" t="s">
        <v>4019</v>
      </c>
      <c r="D6189" s="120" t="s">
        <v>4661</v>
      </c>
      <c r="E6189" s="120">
        <v>2.59</v>
      </c>
      <c r="F6189" s="120" t="s">
        <v>9</v>
      </c>
      <c r="G6189" s="120" t="s">
        <v>4423</v>
      </c>
      <c r="H6189" s="121" t="s">
        <v>4277</v>
      </c>
      <c r="I6189" s="143" t="s">
        <v>4641</v>
      </c>
      <c r="J6189" s="184">
        <f>IF(F6189="USD", E6189, E6189 * IFERROR(VLOOKUP(F6189, EXCHANGE_RATE!A:B, 2, FALSE), "Currency not found"))</f>
        <v>2.59</v>
      </c>
      <c r="K6189" s="184">
        <f t="shared" si="545"/>
        <v>2.59</v>
      </c>
      <c r="L6189" s="184">
        <f>IF(C6189="MTS", B6189, B6189 * IFERROR(VLOOKUP(C6189, 'QTY_CONVERSIONS '!A:B, 2, FALSE), "Units not  found"))</f>
        <v>1</v>
      </c>
      <c r="M6189" s="185">
        <f t="shared" si="546"/>
        <v>2590</v>
      </c>
      <c r="N6189" s="143" t="str">
        <f>IFERROR(VLOOKUP(D6189, Product_Category!A:B, 2, FALSE), "Uncategorized")</f>
        <v>MCC</v>
      </c>
      <c r="O6189" s="186">
        <f t="shared" si="544"/>
        <v>2590</v>
      </c>
      <c r="P6189" s="185">
        <f t="shared" si="547"/>
        <v>2590</v>
      </c>
      <c r="Q6189" s="143">
        <v>2024</v>
      </c>
      <c r="R6189" s="143" t="str">
        <f>IFERROR(VLOOKUP(G6189,'SOURCE COMPANY'!A:B, 2, FALSE), "")</f>
        <v>FR CHEM</v>
      </c>
      <c r="S6189" s="143" t="str">
        <f>IFERROR(VLOOKUP(H6189,'CUSTOMER NAME'!A:B, 2, FALSE), "")</f>
        <v>TO THE ORDER OF</v>
      </c>
    </row>
    <row r="6190" spans="1:19">
      <c r="A6190" s="119" t="s">
        <v>3028</v>
      </c>
      <c r="B6190" s="120">
        <v>19200</v>
      </c>
      <c r="C6190" s="120" t="s">
        <v>4019</v>
      </c>
      <c r="D6190" s="120" t="s">
        <v>4686</v>
      </c>
      <c r="E6190" s="120">
        <v>3.35</v>
      </c>
      <c r="F6190" s="120" t="s">
        <v>9</v>
      </c>
      <c r="G6190" s="120" t="s">
        <v>4829</v>
      </c>
      <c r="H6190" s="121" t="s">
        <v>4277</v>
      </c>
      <c r="I6190" s="143" t="s">
        <v>4641</v>
      </c>
      <c r="J6190" s="184">
        <f>IF(F6190="USD", E6190, E6190 * IFERROR(VLOOKUP(F6190, EXCHANGE_RATE!A:B, 2, FALSE), "Currency not found"))</f>
        <v>3.35</v>
      </c>
      <c r="K6190" s="184">
        <f t="shared" si="545"/>
        <v>3.35</v>
      </c>
      <c r="L6190" s="184">
        <f>IF(C6190="MTS", B6190, B6190 * IFERROR(VLOOKUP(C6190, 'QTY_CONVERSIONS '!A:B, 2, FALSE), "Units not  found"))</f>
        <v>19.2</v>
      </c>
      <c r="M6190" s="185">
        <f t="shared" si="546"/>
        <v>64320</v>
      </c>
      <c r="N6190" s="143" t="str">
        <f>IFERROR(VLOOKUP(D6190, Product_Category!A:B, 2, FALSE), "Uncategorized")</f>
        <v>MCC</v>
      </c>
      <c r="O6190" s="186">
        <f t="shared" si="544"/>
        <v>3350</v>
      </c>
      <c r="P6190" s="185">
        <f t="shared" si="547"/>
        <v>64320</v>
      </c>
      <c r="Q6190" s="143">
        <v>2024</v>
      </c>
      <c r="R6190" s="143" t="str">
        <f>IFERROR(VLOOKUP(G6190,'SOURCE COMPANY'!A:B, 2, FALSE), "")</f>
        <v>Advanced Enzyme Tech</v>
      </c>
      <c r="S6190" s="143" t="str">
        <f>IFERROR(VLOOKUP(H6190,'CUSTOMER NAME'!A:B, 2, FALSE), "")</f>
        <v>TO THE ORDER OF</v>
      </c>
    </row>
    <row r="6191" spans="1:19">
      <c r="A6191" s="119" t="s">
        <v>3028</v>
      </c>
      <c r="B6191" s="120">
        <v>10000</v>
      </c>
      <c r="C6191" s="120" t="s">
        <v>4019</v>
      </c>
      <c r="D6191" s="120" t="s">
        <v>4682</v>
      </c>
      <c r="E6191" s="120">
        <v>2.8</v>
      </c>
      <c r="F6191" s="120" t="s">
        <v>9</v>
      </c>
      <c r="G6191" s="120" t="s">
        <v>4713</v>
      </c>
      <c r="H6191" s="121" t="s">
        <v>4277</v>
      </c>
      <c r="I6191" s="143" t="s">
        <v>4641</v>
      </c>
      <c r="J6191" s="184">
        <f>IF(F6191="USD", E6191, E6191 * IFERROR(VLOOKUP(F6191, EXCHANGE_RATE!A:B, 2, FALSE), "Currency not found"))</f>
        <v>2.8</v>
      </c>
      <c r="K6191" s="184">
        <f t="shared" si="545"/>
        <v>2.8</v>
      </c>
      <c r="L6191" s="184">
        <f>IF(C6191="MTS", B6191, B6191 * IFERROR(VLOOKUP(C6191, 'QTY_CONVERSIONS '!A:B, 2, FALSE), "Units not  found"))</f>
        <v>10</v>
      </c>
      <c r="M6191" s="185">
        <f t="shared" si="546"/>
        <v>28000</v>
      </c>
      <c r="N6191" s="143" t="str">
        <f>IFERROR(VLOOKUP(D6191, Product_Category!A:B, 2, FALSE), "Uncategorized")</f>
        <v>MCC</v>
      </c>
      <c r="O6191" s="186">
        <f t="shared" si="544"/>
        <v>2800</v>
      </c>
      <c r="P6191" s="185">
        <f t="shared" si="547"/>
        <v>28000</v>
      </c>
      <c r="Q6191" s="143">
        <v>2024</v>
      </c>
      <c r="R6191" s="143" t="str">
        <f>IFERROR(VLOOKUP(G6191,'SOURCE COMPANY'!A:B, 2, FALSE), "")</f>
        <v>Prachin Chemical</v>
      </c>
      <c r="S6191" s="143" t="str">
        <f>IFERROR(VLOOKUP(H6191,'CUSTOMER NAME'!A:B, 2, FALSE), "")</f>
        <v>TO THE ORDER OF</v>
      </c>
    </row>
    <row r="6192" spans="1:19">
      <c r="A6192" s="119" t="s">
        <v>3028</v>
      </c>
      <c r="B6192" s="120">
        <v>10000</v>
      </c>
      <c r="C6192" s="120" t="s">
        <v>4019</v>
      </c>
      <c r="D6192" s="120" t="s">
        <v>4681</v>
      </c>
      <c r="E6192" s="120">
        <v>2.8</v>
      </c>
      <c r="F6192" s="120" t="s">
        <v>9</v>
      </c>
      <c r="G6192" s="120" t="s">
        <v>4713</v>
      </c>
      <c r="H6192" s="121" t="s">
        <v>4277</v>
      </c>
      <c r="I6192" s="143" t="s">
        <v>4641</v>
      </c>
      <c r="J6192" s="184">
        <f>IF(F6192="USD", E6192, E6192 * IFERROR(VLOOKUP(F6192, EXCHANGE_RATE!A:B, 2, FALSE), "Currency not found"))</f>
        <v>2.8</v>
      </c>
      <c r="K6192" s="184">
        <f t="shared" si="545"/>
        <v>2.8</v>
      </c>
      <c r="L6192" s="184">
        <f>IF(C6192="MTS", B6192, B6192 * IFERROR(VLOOKUP(C6192, 'QTY_CONVERSIONS '!A:B, 2, FALSE), "Units not  found"))</f>
        <v>10</v>
      </c>
      <c r="M6192" s="185">
        <f t="shared" si="546"/>
        <v>28000</v>
      </c>
      <c r="N6192" s="143" t="str">
        <f>IFERROR(VLOOKUP(D6192, Product_Category!A:B, 2, FALSE), "Uncategorized")</f>
        <v>MCC</v>
      </c>
      <c r="O6192" s="186">
        <f t="shared" si="544"/>
        <v>2800</v>
      </c>
      <c r="P6192" s="185">
        <f t="shared" si="547"/>
        <v>28000</v>
      </c>
      <c r="Q6192" s="143">
        <v>2024</v>
      </c>
      <c r="R6192" s="143" t="str">
        <f>IFERROR(VLOOKUP(G6192,'SOURCE COMPANY'!A:B, 2, FALSE), "")</f>
        <v>Prachin Chemical</v>
      </c>
      <c r="S6192" s="143" t="str">
        <f>IFERROR(VLOOKUP(H6192,'CUSTOMER NAME'!A:B, 2, FALSE), "")</f>
        <v>TO THE ORDER OF</v>
      </c>
    </row>
    <row r="6193" spans="1:19">
      <c r="A6193" s="119" t="s">
        <v>3028</v>
      </c>
      <c r="B6193" s="120">
        <v>8</v>
      </c>
      <c r="C6193" s="120" t="s">
        <v>4019</v>
      </c>
      <c r="D6193" s="120" t="s">
        <v>4687</v>
      </c>
      <c r="E6193" s="120">
        <v>12.5</v>
      </c>
      <c r="F6193" s="120" t="s">
        <v>9</v>
      </c>
      <c r="G6193" s="120" t="s">
        <v>4712</v>
      </c>
      <c r="H6193" s="121" t="s">
        <v>4277</v>
      </c>
      <c r="I6193" s="143" t="s">
        <v>4641</v>
      </c>
      <c r="J6193" s="184">
        <f>IF(F6193="USD", E6193, E6193 * IFERROR(VLOOKUP(F6193, EXCHANGE_RATE!A:B, 2, FALSE), "Currency not found"))</f>
        <v>12.5</v>
      </c>
      <c r="K6193" s="184">
        <f t="shared" si="545"/>
        <v>12.5</v>
      </c>
      <c r="L6193" s="184">
        <f>IF(C6193="MTS", B6193, B6193 * IFERROR(VLOOKUP(C6193, 'QTY_CONVERSIONS '!A:B, 2, FALSE), "Units not  found"))</f>
        <v>8.0000000000000002E-3</v>
      </c>
      <c r="M6193" s="185">
        <f t="shared" si="546"/>
        <v>100</v>
      </c>
      <c r="N6193" s="143" t="str">
        <f>IFERROR(VLOOKUP(D6193, Product_Category!A:B, 2, FALSE), "Uncategorized")</f>
        <v>MCC</v>
      </c>
      <c r="O6193" s="186">
        <f t="shared" si="544"/>
        <v>12500</v>
      </c>
      <c r="P6193" s="185">
        <f t="shared" si="547"/>
        <v>100</v>
      </c>
      <c r="Q6193" s="143">
        <v>2024</v>
      </c>
      <c r="R6193" s="143" t="str">
        <f>IFERROR(VLOOKUP(G6193,'SOURCE COMPANY'!A:B, 2, FALSE), "")</f>
        <v>CHEMFIELD</v>
      </c>
      <c r="S6193" s="143" t="str">
        <f>IFERROR(VLOOKUP(H6193,'CUSTOMER NAME'!A:B, 2, FALSE), "")</f>
        <v>TO THE ORDER OF</v>
      </c>
    </row>
    <row r="6194" spans="1:19">
      <c r="A6194" s="119" t="s">
        <v>3028</v>
      </c>
      <c r="B6194" s="120">
        <v>20000</v>
      </c>
      <c r="C6194" s="120" t="s">
        <v>4019</v>
      </c>
      <c r="D6194" s="120" t="s">
        <v>4125</v>
      </c>
      <c r="E6194" s="120">
        <v>2.19</v>
      </c>
      <c r="F6194" s="120" t="s">
        <v>9</v>
      </c>
      <c r="G6194" s="120" t="s">
        <v>4279</v>
      </c>
      <c r="H6194" s="121" t="s">
        <v>4277</v>
      </c>
      <c r="I6194" s="143" t="s">
        <v>4641</v>
      </c>
      <c r="J6194" s="184">
        <f>IF(F6194="USD", E6194, E6194 * IFERROR(VLOOKUP(F6194, EXCHANGE_RATE!A:B, 2, FALSE), "Currency not found"))</f>
        <v>2.19</v>
      </c>
      <c r="K6194" s="184">
        <f t="shared" si="545"/>
        <v>2.19</v>
      </c>
      <c r="L6194" s="184">
        <f>IF(C6194="MTS", B6194, B6194 * IFERROR(VLOOKUP(C6194, 'QTY_CONVERSIONS '!A:B, 2, FALSE), "Units not  found"))</f>
        <v>20</v>
      </c>
      <c r="M6194" s="185">
        <f t="shared" si="546"/>
        <v>43800</v>
      </c>
      <c r="N6194" s="143" t="str">
        <f>IFERROR(VLOOKUP(D6194, Product_Category!A:B, 2, FALSE), "Uncategorized")</f>
        <v>MCC</v>
      </c>
      <c r="O6194" s="186">
        <f t="shared" si="544"/>
        <v>2190</v>
      </c>
      <c r="P6194" s="185">
        <f t="shared" si="547"/>
        <v>43800</v>
      </c>
      <c r="Q6194" s="143">
        <v>2024</v>
      </c>
      <c r="R6194" s="143" t="str">
        <f>IFERROR(VLOOKUP(G6194,'SOURCE COMPANY'!A:B, 2, FALSE), "")</f>
        <v>Sigachi Industries limited</v>
      </c>
      <c r="S6194" s="143" t="str">
        <f>IFERROR(VLOOKUP(H6194,'CUSTOMER NAME'!A:B, 2, FALSE), "")</f>
        <v>TO THE ORDER OF</v>
      </c>
    </row>
    <row r="6195" spans="1:19">
      <c r="A6195" s="119" t="s">
        <v>3028</v>
      </c>
      <c r="B6195" s="120">
        <v>20000</v>
      </c>
      <c r="C6195" s="120" t="s">
        <v>4019</v>
      </c>
      <c r="D6195" s="120" t="s">
        <v>4125</v>
      </c>
      <c r="E6195" s="120">
        <v>2.21</v>
      </c>
      <c r="F6195" s="120" t="s">
        <v>9</v>
      </c>
      <c r="G6195" s="120" t="s">
        <v>4279</v>
      </c>
      <c r="H6195" s="121" t="s">
        <v>4277</v>
      </c>
      <c r="I6195" s="143" t="s">
        <v>4641</v>
      </c>
      <c r="J6195" s="184">
        <f>IF(F6195="USD", E6195, E6195 * IFERROR(VLOOKUP(F6195, EXCHANGE_RATE!A:B, 2, FALSE), "Currency not found"))</f>
        <v>2.21</v>
      </c>
      <c r="K6195" s="184">
        <f t="shared" si="545"/>
        <v>2.21</v>
      </c>
      <c r="L6195" s="184">
        <f>IF(C6195="MTS", B6195, B6195 * IFERROR(VLOOKUP(C6195, 'QTY_CONVERSIONS '!A:B, 2, FALSE), "Units not  found"))</f>
        <v>20</v>
      </c>
      <c r="M6195" s="185">
        <f t="shared" si="546"/>
        <v>44200</v>
      </c>
      <c r="N6195" s="143" t="str">
        <f>IFERROR(VLOOKUP(D6195, Product_Category!A:B, 2, FALSE), "Uncategorized")</f>
        <v>MCC</v>
      </c>
      <c r="O6195" s="186">
        <f t="shared" si="544"/>
        <v>2210</v>
      </c>
      <c r="P6195" s="185">
        <f t="shared" si="547"/>
        <v>44200</v>
      </c>
      <c r="Q6195" s="143">
        <v>2024</v>
      </c>
      <c r="R6195" s="143" t="str">
        <f>IFERROR(VLOOKUP(G6195,'SOURCE COMPANY'!A:B, 2, FALSE), "")</f>
        <v>Sigachi Industries limited</v>
      </c>
      <c r="S6195" s="143" t="str">
        <f>IFERROR(VLOOKUP(H6195,'CUSTOMER NAME'!A:B, 2, FALSE), "")</f>
        <v>TO THE ORDER OF</v>
      </c>
    </row>
    <row r="6196" spans="1:19">
      <c r="A6196" s="119" t="s">
        <v>3028</v>
      </c>
      <c r="B6196" s="120">
        <v>5000</v>
      </c>
      <c r="C6196" s="120" t="s">
        <v>4019</v>
      </c>
      <c r="D6196" s="120" t="s">
        <v>266</v>
      </c>
      <c r="E6196" s="120">
        <v>2.8</v>
      </c>
      <c r="F6196" s="120" t="s">
        <v>9</v>
      </c>
      <c r="G6196" s="120" t="s">
        <v>4830</v>
      </c>
      <c r="H6196" s="121" t="s">
        <v>4277</v>
      </c>
      <c r="I6196" s="143" t="s">
        <v>4641</v>
      </c>
      <c r="J6196" s="184">
        <f>IF(F6196="USD", E6196, E6196 * IFERROR(VLOOKUP(F6196, EXCHANGE_RATE!A:B, 2, FALSE), "Currency not found"))</f>
        <v>2.8</v>
      </c>
      <c r="K6196" s="184">
        <f t="shared" si="545"/>
        <v>2.8</v>
      </c>
      <c r="L6196" s="184">
        <f>IF(C6196="MTS", B6196, B6196 * IFERROR(VLOOKUP(C6196, 'QTY_CONVERSIONS '!A:B, 2, FALSE), "Units not  found"))</f>
        <v>5</v>
      </c>
      <c r="M6196" s="185">
        <f t="shared" si="546"/>
        <v>14000</v>
      </c>
      <c r="N6196" s="143" t="str">
        <f>IFERROR(VLOOKUP(D6196, Product_Category!A:B, 2, FALSE), "Uncategorized")</f>
        <v>MCC</v>
      </c>
      <c r="O6196" s="186">
        <f t="shared" si="544"/>
        <v>2800</v>
      </c>
      <c r="P6196" s="185">
        <f t="shared" si="547"/>
        <v>14000</v>
      </c>
      <c r="Q6196" s="143">
        <v>2024</v>
      </c>
      <c r="R6196" s="143" t="str">
        <f>IFERROR(VLOOKUP(G6196,'SOURCE COMPANY'!A:B, 2, FALSE), "")</f>
        <v>Meteoric Biopharma</v>
      </c>
      <c r="S6196" s="143" t="str">
        <f>IFERROR(VLOOKUP(H6196,'CUSTOMER NAME'!A:B, 2, FALSE), "")</f>
        <v>TO THE ORDER OF</v>
      </c>
    </row>
    <row r="6197" spans="1:19">
      <c r="A6197" s="119" t="s">
        <v>3028</v>
      </c>
      <c r="B6197" s="120">
        <v>4000</v>
      </c>
      <c r="C6197" s="120" t="s">
        <v>4019</v>
      </c>
      <c r="D6197" s="120" t="s">
        <v>4688</v>
      </c>
      <c r="E6197" s="120">
        <v>4.01</v>
      </c>
      <c r="F6197" s="120" t="s">
        <v>9</v>
      </c>
      <c r="G6197" s="120" t="s">
        <v>4712</v>
      </c>
      <c r="H6197" s="121" t="s">
        <v>4277</v>
      </c>
      <c r="I6197" s="143" t="s">
        <v>4641</v>
      </c>
      <c r="J6197" s="184">
        <f>IF(F6197="USD", E6197, E6197 * IFERROR(VLOOKUP(F6197, EXCHANGE_RATE!A:B, 2, FALSE), "Currency not found"))</f>
        <v>4.01</v>
      </c>
      <c r="K6197" s="184">
        <f t="shared" si="545"/>
        <v>4.01</v>
      </c>
      <c r="L6197" s="184">
        <f>IF(C6197="MTS", B6197, B6197 * IFERROR(VLOOKUP(C6197, 'QTY_CONVERSIONS '!A:B, 2, FALSE), "Units not  found"))</f>
        <v>4</v>
      </c>
      <c r="M6197" s="185">
        <f t="shared" si="546"/>
        <v>16040</v>
      </c>
      <c r="N6197" s="143" t="str">
        <f>IFERROR(VLOOKUP(D6197, Product_Category!A:B, 2, FALSE), "Uncategorized")</f>
        <v>MCC</v>
      </c>
      <c r="O6197" s="186">
        <f t="shared" si="544"/>
        <v>4010</v>
      </c>
      <c r="P6197" s="185">
        <f t="shared" si="547"/>
        <v>16040</v>
      </c>
      <c r="Q6197" s="143">
        <v>2024</v>
      </c>
      <c r="R6197" s="143" t="str">
        <f>IFERROR(VLOOKUP(G6197,'SOURCE COMPANY'!A:B, 2, FALSE), "")</f>
        <v>CHEMFIELD</v>
      </c>
      <c r="S6197" s="143" t="str">
        <f>IFERROR(VLOOKUP(H6197,'CUSTOMER NAME'!A:B, 2, FALSE), "")</f>
        <v>TO THE ORDER OF</v>
      </c>
    </row>
    <row r="6198" spans="1:19">
      <c r="A6198" s="119" t="s">
        <v>3028</v>
      </c>
      <c r="B6198" s="120">
        <v>5000</v>
      </c>
      <c r="C6198" s="120" t="s">
        <v>4019</v>
      </c>
      <c r="D6198" s="120" t="s">
        <v>4653</v>
      </c>
      <c r="E6198" s="120">
        <v>3.1</v>
      </c>
      <c r="F6198" s="120" t="s">
        <v>9</v>
      </c>
      <c r="G6198" s="120" t="s">
        <v>4712</v>
      </c>
      <c r="H6198" s="121" t="s">
        <v>4277</v>
      </c>
      <c r="I6198" s="143" t="s">
        <v>4641</v>
      </c>
      <c r="J6198" s="184">
        <f>IF(F6198="USD", E6198, E6198 * IFERROR(VLOOKUP(F6198, EXCHANGE_RATE!A:B, 2, FALSE), "Currency not found"))</f>
        <v>3.1</v>
      </c>
      <c r="K6198" s="184">
        <f t="shared" si="545"/>
        <v>3.1</v>
      </c>
      <c r="L6198" s="184">
        <f>IF(C6198="MTS", B6198, B6198 * IFERROR(VLOOKUP(C6198, 'QTY_CONVERSIONS '!A:B, 2, FALSE), "Units not  found"))</f>
        <v>5</v>
      </c>
      <c r="M6198" s="185">
        <f t="shared" si="546"/>
        <v>15500</v>
      </c>
      <c r="N6198" s="143" t="str">
        <f>IFERROR(VLOOKUP(D6198, Product_Category!A:B, 2, FALSE), "Uncategorized")</f>
        <v>MCC</v>
      </c>
      <c r="O6198" s="186">
        <f t="shared" si="544"/>
        <v>3100</v>
      </c>
      <c r="P6198" s="185">
        <f t="shared" si="547"/>
        <v>15500</v>
      </c>
      <c r="Q6198" s="143">
        <v>2024</v>
      </c>
      <c r="R6198" s="143" t="str">
        <f>IFERROR(VLOOKUP(G6198,'SOURCE COMPANY'!A:B, 2, FALSE), "")</f>
        <v>CHEMFIELD</v>
      </c>
      <c r="S6198" s="143" t="str">
        <f>IFERROR(VLOOKUP(H6198,'CUSTOMER NAME'!A:B, 2, FALSE), "")</f>
        <v>TO THE ORDER OF</v>
      </c>
    </row>
    <row r="6199" spans="1:19">
      <c r="A6199" s="119" t="s">
        <v>3028</v>
      </c>
      <c r="B6199" s="120">
        <v>2000</v>
      </c>
      <c r="C6199" s="120" t="s">
        <v>4019</v>
      </c>
      <c r="D6199" s="120" t="s">
        <v>910</v>
      </c>
      <c r="E6199" s="120">
        <v>1.54</v>
      </c>
      <c r="F6199" s="120" t="s">
        <v>9</v>
      </c>
      <c r="G6199" s="120" t="s">
        <v>4419</v>
      </c>
      <c r="H6199" s="121" t="s">
        <v>4277</v>
      </c>
      <c r="I6199" s="143" t="s">
        <v>4641</v>
      </c>
      <c r="J6199" s="184">
        <f>IF(F6199="USD", E6199, E6199 * IFERROR(VLOOKUP(F6199, EXCHANGE_RATE!A:B, 2, FALSE), "Currency not found"))</f>
        <v>1.54</v>
      </c>
      <c r="K6199" s="184">
        <f t="shared" si="545"/>
        <v>1.54</v>
      </c>
      <c r="L6199" s="184">
        <f>IF(C6199="MTS", B6199, B6199 * IFERROR(VLOOKUP(C6199, 'QTY_CONVERSIONS '!A:B, 2, FALSE), "Units not  found"))</f>
        <v>2</v>
      </c>
      <c r="M6199" s="185">
        <f t="shared" si="546"/>
        <v>3080</v>
      </c>
      <c r="N6199" s="143" t="str">
        <f>IFERROR(VLOOKUP(D6199, Product_Category!A:B, 2, FALSE), "Uncategorized")</f>
        <v>MAGNESIUM STEARATE</v>
      </c>
      <c r="O6199" s="186">
        <f t="shared" si="544"/>
        <v>1540</v>
      </c>
      <c r="P6199" s="185">
        <f t="shared" si="547"/>
        <v>3080</v>
      </c>
      <c r="Q6199" s="143">
        <v>2024</v>
      </c>
      <c r="R6199" s="143" t="str">
        <f>IFERROR(VLOOKUP(G6199,'SOURCE COMPANY'!A:B, 2, FALSE), "")</f>
        <v>NIMBASIA STABILIZERS</v>
      </c>
      <c r="S6199" s="143" t="str">
        <f>IFERROR(VLOOKUP(H6199,'CUSTOMER NAME'!A:B, 2, FALSE), "")</f>
        <v>TO THE ORDER OF</v>
      </c>
    </row>
    <row r="6200" spans="1:19">
      <c r="A6200" s="119" t="s">
        <v>3028</v>
      </c>
      <c r="B6200" s="120">
        <v>20000</v>
      </c>
      <c r="C6200" s="120" t="s">
        <v>4019</v>
      </c>
      <c r="D6200" s="120" t="s">
        <v>910</v>
      </c>
      <c r="E6200" s="120">
        <v>3.05</v>
      </c>
      <c r="F6200" s="120" t="s">
        <v>9</v>
      </c>
      <c r="G6200" s="120" t="s">
        <v>4294</v>
      </c>
      <c r="H6200" s="121" t="s">
        <v>4277</v>
      </c>
      <c r="I6200" s="143" t="s">
        <v>4641</v>
      </c>
      <c r="J6200" s="184">
        <f>IF(F6200="USD", E6200, E6200 * IFERROR(VLOOKUP(F6200, EXCHANGE_RATE!A:B, 2, FALSE), "Currency not found"))</f>
        <v>3.05</v>
      </c>
      <c r="K6200" s="184">
        <f t="shared" si="545"/>
        <v>3.05</v>
      </c>
      <c r="L6200" s="184">
        <f>IF(C6200="MTS", B6200, B6200 * IFERROR(VLOOKUP(C6200, 'QTY_CONVERSIONS '!A:B, 2, FALSE), "Units not  found"))</f>
        <v>20</v>
      </c>
      <c r="M6200" s="185">
        <f t="shared" si="546"/>
        <v>61000</v>
      </c>
      <c r="N6200" s="143" t="str">
        <f>IFERROR(VLOOKUP(D6200, Product_Category!A:B, 2, FALSE), "Uncategorized")</f>
        <v>MAGNESIUM STEARATE</v>
      </c>
      <c r="O6200" s="186">
        <f t="shared" si="544"/>
        <v>3050</v>
      </c>
      <c r="P6200" s="185">
        <f t="shared" si="547"/>
        <v>61000</v>
      </c>
      <c r="Q6200" s="143">
        <v>2024</v>
      </c>
      <c r="R6200" s="143" t="str">
        <f>IFERROR(VLOOKUP(G6200,'SOURCE COMPANY'!A:B, 2, FALSE), "")</f>
        <v>NITIKA PHARMA</v>
      </c>
      <c r="S6200" s="143" t="str">
        <f>IFERROR(VLOOKUP(H6200,'CUSTOMER NAME'!A:B, 2, FALSE), "")</f>
        <v>TO THE ORDER OF</v>
      </c>
    </row>
    <row r="6201" spans="1:19">
      <c r="A6201" s="119" t="s">
        <v>3028</v>
      </c>
      <c r="B6201" s="120">
        <v>5000</v>
      </c>
      <c r="C6201" s="120" t="s">
        <v>4019</v>
      </c>
      <c r="D6201" s="120" t="s">
        <v>3897</v>
      </c>
      <c r="E6201" s="120">
        <v>6</v>
      </c>
      <c r="F6201" s="120" t="s">
        <v>9</v>
      </c>
      <c r="G6201" s="120" t="s">
        <v>4713</v>
      </c>
      <c r="H6201" s="121" t="s">
        <v>4277</v>
      </c>
      <c r="I6201" s="143" t="s">
        <v>4641</v>
      </c>
      <c r="J6201" s="184">
        <f>IF(F6201="USD", E6201, E6201 * IFERROR(VLOOKUP(F6201, EXCHANGE_RATE!A:B, 2, FALSE), "Currency not found"))</f>
        <v>6</v>
      </c>
      <c r="K6201" s="184">
        <f t="shared" si="545"/>
        <v>6</v>
      </c>
      <c r="L6201" s="184">
        <f>IF(C6201="MTS", B6201, B6201 * IFERROR(VLOOKUP(C6201, 'QTY_CONVERSIONS '!A:B, 2, FALSE), "Units not  found"))</f>
        <v>5</v>
      </c>
      <c r="M6201" s="185">
        <f t="shared" si="546"/>
        <v>30000</v>
      </c>
      <c r="N6201" s="143" t="str">
        <f>IFERROR(VLOOKUP(D6201, Product_Category!A:B, 2, FALSE), "Uncategorized")</f>
        <v>CROSCARMELLOSE SODIUM</v>
      </c>
      <c r="O6201" s="186">
        <f t="shared" si="544"/>
        <v>6000</v>
      </c>
      <c r="P6201" s="185">
        <f t="shared" si="547"/>
        <v>30000</v>
      </c>
      <c r="Q6201" s="143">
        <v>2024</v>
      </c>
      <c r="R6201" s="143" t="str">
        <f>IFERROR(VLOOKUP(G6201,'SOURCE COMPANY'!A:B, 2, FALSE), "")</f>
        <v>Prachin Chemical</v>
      </c>
      <c r="S6201" s="143" t="str">
        <f>IFERROR(VLOOKUP(H6201,'CUSTOMER NAME'!A:B, 2, FALSE), "")</f>
        <v>TO THE ORDER OF</v>
      </c>
    </row>
    <row r="6202" spans="1:19">
      <c r="A6202" s="119" t="s">
        <v>3028</v>
      </c>
      <c r="B6202" s="120">
        <v>2000</v>
      </c>
      <c r="C6202" s="120" t="s">
        <v>4019</v>
      </c>
      <c r="D6202" s="120" t="s">
        <v>3852</v>
      </c>
      <c r="E6202" s="120">
        <v>10.199999999999999</v>
      </c>
      <c r="F6202" s="120" t="s">
        <v>9</v>
      </c>
      <c r="G6202" s="120" t="s">
        <v>4713</v>
      </c>
      <c r="H6202" s="121" t="s">
        <v>4277</v>
      </c>
      <c r="I6202" s="143" t="s">
        <v>4641</v>
      </c>
      <c r="J6202" s="184">
        <f>IF(F6202="USD", E6202, E6202 * IFERROR(VLOOKUP(F6202, EXCHANGE_RATE!A:B, 2, FALSE), "Currency not found"))</f>
        <v>10.199999999999999</v>
      </c>
      <c r="K6202" s="184">
        <f t="shared" si="545"/>
        <v>10.199999999999999</v>
      </c>
      <c r="L6202" s="184">
        <f>IF(C6202="MTS", B6202, B6202 * IFERROR(VLOOKUP(C6202, 'QTY_CONVERSIONS '!A:B, 2, FALSE), "Units not  found"))</f>
        <v>2</v>
      </c>
      <c r="M6202" s="185">
        <f t="shared" si="546"/>
        <v>20400</v>
      </c>
      <c r="N6202" s="143" t="str">
        <f>IFERROR(VLOOKUP(D6202, Product_Category!A:B, 2, FALSE), "Uncategorized")</f>
        <v>CMC</v>
      </c>
      <c r="O6202" s="186">
        <f t="shared" si="544"/>
        <v>10200</v>
      </c>
      <c r="P6202" s="185">
        <f t="shared" si="547"/>
        <v>20400</v>
      </c>
      <c r="Q6202" s="143">
        <v>2024</v>
      </c>
      <c r="R6202" s="143" t="str">
        <f>IFERROR(VLOOKUP(G6202,'SOURCE COMPANY'!A:B, 2, FALSE), "")</f>
        <v>Prachin Chemical</v>
      </c>
      <c r="S6202" s="143" t="str">
        <f>IFERROR(VLOOKUP(H6202,'CUSTOMER NAME'!A:B, 2, FALSE), "")</f>
        <v>TO THE ORDER OF</v>
      </c>
    </row>
    <row r="6203" spans="1:19">
      <c r="A6203" s="119" t="s">
        <v>3028</v>
      </c>
      <c r="B6203" s="120">
        <v>5000</v>
      </c>
      <c r="C6203" s="120" t="s">
        <v>4019</v>
      </c>
      <c r="D6203" s="120" t="s">
        <v>4682</v>
      </c>
      <c r="E6203" s="120">
        <v>2.8</v>
      </c>
      <c r="F6203" s="120" t="s">
        <v>9</v>
      </c>
      <c r="G6203" s="120" t="s">
        <v>4713</v>
      </c>
      <c r="H6203" s="121" t="s">
        <v>4277</v>
      </c>
      <c r="I6203" s="143" t="s">
        <v>4641</v>
      </c>
      <c r="J6203" s="184">
        <f>IF(F6203="USD", E6203, E6203 * IFERROR(VLOOKUP(F6203, EXCHANGE_RATE!A:B, 2, FALSE), "Currency not found"))</f>
        <v>2.8</v>
      </c>
      <c r="K6203" s="184">
        <f t="shared" si="545"/>
        <v>2.8</v>
      </c>
      <c r="L6203" s="184">
        <f>IF(C6203="MTS", B6203, B6203 * IFERROR(VLOOKUP(C6203, 'QTY_CONVERSIONS '!A:B, 2, FALSE), "Units not  found"))</f>
        <v>5</v>
      </c>
      <c r="M6203" s="185">
        <f t="shared" si="546"/>
        <v>14000</v>
      </c>
      <c r="N6203" s="143" t="str">
        <f>IFERROR(VLOOKUP(D6203, Product_Category!A:B, 2, FALSE), "Uncategorized")</f>
        <v>MCC</v>
      </c>
      <c r="O6203" s="186">
        <f t="shared" si="544"/>
        <v>2800</v>
      </c>
      <c r="P6203" s="185">
        <f t="shared" si="547"/>
        <v>14000</v>
      </c>
      <c r="Q6203" s="143">
        <v>2024</v>
      </c>
      <c r="R6203" s="143" t="str">
        <f>IFERROR(VLOOKUP(G6203,'SOURCE COMPANY'!A:B, 2, FALSE), "")</f>
        <v>Prachin Chemical</v>
      </c>
      <c r="S6203" s="143" t="str">
        <f>IFERROR(VLOOKUP(H6203,'CUSTOMER NAME'!A:B, 2, FALSE), "")</f>
        <v>TO THE ORDER OF</v>
      </c>
    </row>
    <row r="6204" spans="1:19">
      <c r="A6204" s="119" t="s">
        <v>3028</v>
      </c>
      <c r="B6204" s="120">
        <v>2000</v>
      </c>
      <c r="C6204" s="120" t="s">
        <v>4019</v>
      </c>
      <c r="D6204" s="120" t="s">
        <v>4682</v>
      </c>
      <c r="E6204" s="120">
        <v>2.8</v>
      </c>
      <c r="F6204" s="120" t="s">
        <v>9</v>
      </c>
      <c r="G6204" s="120" t="s">
        <v>4713</v>
      </c>
      <c r="H6204" s="121" t="s">
        <v>4277</v>
      </c>
      <c r="I6204" s="143" t="s">
        <v>4641</v>
      </c>
      <c r="J6204" s="184">
        <f>IF(F6204="USD", E6204, E6204 * IFERROR(VLOOKUP(F6204, EXCHANGE_RATE!A:B, 2, FALSE), "Currency not found"))</f>
        <v>2.8</v>
      </c>
      <c r="K6204" s="184">
        <f t="shared" si="545"/>
        <v>2.8</v>
      </c>
      <c r="L6204" s="184">
        <f>IF(C6204="MTS", B6204, B6204 * IFERROR(VLOOKUP(C6204, 'QTY_CONVERSIONS '!A:B, 2, FALSE), "Units not  found"))</f>
        <v>2</v>
      </c>
      <c r="M6204" s="185">
        <f t="shared" si="546"/>
        <v>5600</v>
      </c>
      <c r="N6204" s="143" t="str">
        <f>IFERROR(VLOOKUP(D6204, Product_Category!A:B, 2, FALSE), "Uncategorized")</f>
        <v>MCC</v>
      </c>
      <c r="O6204" s="186">
        <f t="shared" si="544"/>
        <v>2800</v>
      </c>
      <c r="P6204" s="185">
        <f t="shared" si="547"/>
        <v>5600</v>
      </c>
      <c r="Q6204" s="143">
        <v>2024</v>
      </c>
      <c r="R6204" s="143" t="str">
        <f>IFERROR(VLOOKUP(G6204,'SOURCE COMPANY'!A:B, 2, FALSE), "")</f>
        <v>Prachin Chemical</v>
      </c>
      <c r="S6204" s="143" t="str">
        <f>IFERROR(VLOOKUP(H6204,'CUSTOMER NAME'!A:B, 2, FALSE), "")</f>
        <v>TO THE ORDER OF</v>
      </c>
    </row>
    <row r="6205" spans="1:19">
      <c r="A6205" s="119" t="s">
        <v>3028</v>
      </c>
      <c r="B6205" s="120">
        <v>1000</v>
      </c>
      <c r="C6205" s="120" t="s">
        <v>4019</v>
      </c>
      <c r="D6205" s="120" t="s">
        <v>4681</v>
      </c>
      <c r="E6205" s="120">
        <v>2.8</v>
      </c>
      <c r="F6205" s="120" t="s">
        <v>9</v>
      </c>
      <c r="G6205" s="120" t="s">
        <v>4713</v>
      </c>
      <c r="H6205" s="121" t="s">
        <v>4277</v>
      </c>
      <c r="I6205" s="143" t="s">
        <v>4641</v>
      </c>
      <c r="J6205" s="184">
        <f>IF(F6205="USD", E6205, E6205 * IFERROR(VLOOKUP(F6205, EXCHANGE_RATE!A:B, 2, FALSE), "Currency not found"))</f>
        <v>2.8</v>
      </c>
      <c r="K6205" s="184">
        <f t="shared" si="545"/>
        <v>2.8</v>
      </c>
      <c r="L6205" s="184">
        <f>IF(C6205="MTS", B6205, B6205 * IFERROR(VLOOKUP(C6205, 'QTY_CONVERSIONS '!A:B, 2, FALSE), "Units not  found"))</f>
        <v>1</v>
      </c>
      <c r="M6205" s="185">
        <f t="shared" si="546"/>
        <v>2800</v>
      </c>
      <c r="N6205" s="143" t="str">
        <f>IFERROR(VLOOKUP(D6205, Product_Category!A:B, 2, FALSE), "Uncategorized")</f>
        <v>MCC</v>
      </c>
      <c r="O6205" s="186">
        <f t="shared" si="544"/>
        <v>2800</v>
      </c>
      <c r="P6205" s="185">
        <f t="shared" si="547"/>
        <v>2800</v>
      </c>
      <c r="Q6205" s="143">
        <v>2024</v>
      </c>
      <c r="R6205" s="143" t="str">
        <f>IFERROR(VLOOKUP(G6205,'SOURCE COMPANY'!A:B, 2, FALSE), "")</f>
        <v>Prachin Chemical</v>
      </c>
      <c r="S6205" s="143" t="str">
        <f>IFERROR(VLOOKUP(H6205,'CUSTOMER NAME'!A:B, 2, FALSE), "")</f>
        <v>TO THE ORDER OF</v>
      </c>
    </row>
    <row r="6206" spans="1:19">
      <c r="A6206" s="119" t="s">
        <v>3028</v>
      </c>
      <c r="B6206" s="120">
        <v>1000</v>
      </c>
      <c r="C6206" s="120" t="s">
        <v>4019</v>
      </c>
      <c r="D6206" s="120" t="s">
        <v>4689</v>
      </c>
      <c r="E6206" s="120">
        <v>2.1</v>
      </c>
      <c r="F6206" s="120" t="s">
        <v>9</v>
      </c>
      <c r="G6206" s="120" t="s">
        <v>4713</v>
      </c>
      <c r="H6206" s="121" t="s">
        <v>4277</v>
      </c>
      <c r="I6206" s="143" t="s">
        <v>4641</v>
      </c>
      <c r="J6206" s="184">
        <f>IF(F6206="USD", E6206, E6206 * IFERROR(VLOOKUP(F6206, EXCHANGE_RATE!A:B, 2, FALSE), "Currency not found"))</f>
        <v>2.1</v>
      </c>
      <c r="K6206" s="184">
        <f t="shared" si="545"/>
        <v>2.1</v>
      </c>
      <c r="L6206" s="184">
        <f>IF(C6206="MTS", B6206, B6206 * IFERROR(VLOOKUP(C6206, 'QTY_CONVERSIONS '!A:B, 2, FALSE), "Units not  found"))</f>
        <v>1</v>
      </c>
      <c r="M6206" s="185">
        <f t="shared" si="546"/>
        <v>2100</v>
      </c>
      <c r="N6206" s="143" t="str">
        <f>IFERROR(VLOOKUP(D6206, Product_Category!A:B, 2, FALSE), "Uncategorized")</f>
        <v>MCC</v>
      </c>
      <c r="O6206" s="186">
        <f t="shared" si="544"/>
        <v>2100</v>
      </c>
      <c r="P6206" s="185">
        <f t="shared" si="547"/>
        <v>2100</v>
      </c>
      <c r="Q6206" s="143">
        <v>2024</v>
      </c>
      <c r="R6206" s="143" t="str">
        <f>IFERROR(VLOOKUP(G6206,'SOURCE COMPANY'!A:B, 2, FALSE), "")</f>
        <v>Prachin Chemical</v>
      </c>
      <c r="S6206" s="143" t="str">
        <f>IFERROR(VLOOKUP(H6206,'CUSTOMER NAME'!A:B, 2, FALSE), "")</f>
        <v>TO THE ORDER OF</v>
      </c>
    </row>
    <row r="6207" spans="1:19">
      <c r="A6207" s="119" t="s">
        <v>3028</v>
      </c>
      <c r="B6207" s="120">
        <v>20000</v>
      </c>
      <c r="C6207" s="120" t="s">
        <v>4019</v>
      </c>
      <c r="D6207" s="120" t="s">
        <v>4682</v>
      </c>
      <c r="E6207" s="120">
        <v>2.8</v>
      </c>
      <c r="F6207" s="120" t="s">
        <v>9</v>
      </c>
      <c r="G6207" s="120" t="s">
        <v>4713</v>
      </c>
      <c r="H6207" s="121" t="s">
        <v>4277</v>
      </c>
      <c r="I6207" s="143" t="s">
        <v>4641</v>
      </c>
      <c r="J6207" s="184">
        <f>IF(F6207="USD", E6207, E6207 * IFERROR(VLOOKUP(F6207, EXCHANGE_RATE!A:B, 2, FALSE), "Currency not found"))</f>
        <v>2.8</v>
      </c>
      <c r="K6207" s="184">
        <f t="shared" si="545"/>
        <v>2.8</v>
      </c>
      <c r="L6207" s="184">
        <f>IF(C6207="MTS", B6207, B6207 * IFERROR(VLOOKUP(C6207, 'QTY_CONVERSIONS '!A:B, 2, FALSE), "Units not  found"))</f>
        <v>20</v>
      </c>
      <c r="M6207" s="185">
        <f t="shared" si="546"/>
        <v>56000</v>
      </c>
      <c r="N6207" s="143" t="str">
        <f>IFERROR(VLOOKUP(D6207, Product_Category!A:B, 2, FALSE), "Uncategorized")</f>
        <v>MCC</v>
      </c>
      <c r="O6207" s="186">
        <f t="shared" si="544"/>
        <v>2800</v>
      </c>
      <c r="P6207" s="185">
        <f t="shared" si="547"/>
        <v>56000</v>
      </c>
      <c r="Q6207" s="143">
        <v>2024</v>
      </c>
      <c r="R6207" s="143" t="str">
        <f>IFERROR(VLOOKUP(G6207,'SOURCE COMPANY'!A:B, 2, FALSE), "")</f>
        <v>Prachin Chemical</v>
      </c>
      <c r="S6207" s="143" t="str">
        <f>IFERROR(VLOOKUP(H6207,'CUSTOMER NAME'!A:B, 2, FALSE), "")</f>
        <v>TO THE ORDER OF</v>
      </c>
    </row>
    <row r="6208" spans="1:19">
      <c r="A6208" s="119" t="s">
        <v>3028</v>
      </c>
      <c r="B6208" s="120">
        <v>20000</v>
      </c>
      <c r="C6208" s="120" t="s">
        <v>4019</v>
      </c>
      <c r="D6208" s="120" t="s">
        <v>4658</v>
      </c>
      <c r="E6208" s="120">
        <v>2.65</v>
      </c>
      <c r="F6208" s="120" t="s">
        <v>9</v>
      </c>
      <c r="G6208" s="120" t="s">
        <v>4299</v>
      </c>
      <c r="H6208" s="121" t="s">
        <v>4277</v>
      </c>
      <c r="I6208" s="143" t="s">
        <v>4641</v>
      </c>
      <c r="J6208" s="184">
        <f>IF(F6208="USD", E6208, E6208 * IFERROR(VLOOKUP(F6208, EXCHANGE_RATE!A:B, 2, FALSE), "Currency not found"))</f>
        <v>2.65</v>
      </c>
      <c r="K6208" s="184">
        <f t="shared" si="545"/>
        <v>2.65</v>
      </c>
      <c r="L6208" s="184">
        <f>IF(C6208="MTS", B6208, B6208 * IFERROR(VLOOKUP(C6208, 'QTY_CONVERSIONS '!A:B, 2, FALSE), "Units not  found"))</f>
        <v>20</v>
      </c>
      <c r="M6208" s="185">
        <f t="shared" si="546"/>
        <v>53000</v>
      </c>
      <c r="N6208" s="143" t="str">
        <f>IFERROR(VLOOKUP(D6208, Product_Category!A:B, 2, FALSE), "Uncategorized")</f>
        <v>MCC</v>
      </c>
      <c r="O6208" s="186">
        <f t="shared" si="544"/>
        <v>2650</v>
      </c>
      <c r="P6208" s="185">
        <f t="shared" si="547"/>
        <v>53000</v>
      </c>
      <c r="Q6208" s="143">
        <v>2024</v>
      </c>
      <c r="R6208" s="143" t="str">
        <f>IFERROR(VLOOKUP(G6208,'SOURCE COMPANY'!A:B, 2, FALSE), "")</f>
        <v>Ankit Pulps &amp; Boards</v>
      </c>
      <c r="S6208" s="143" t="str">
        <f>IFERROR(VLOOKUP(H6208,'CUSTOMER NAME'!A:B, 2, FALSE), "")</f>
        <v>TO THE ORDER OF</v>
      </c>
    </row>
    <row r="6209" spans="1:19">
      <c r="A6209" s="119" t="s">
        <v>3028</v>
      </c>
      <c r="B6209" s="120">
        <v>17425</v>
      </c>
      <c r="C6209" s="120" t="s">
        <v>4019</v>
      </c>
      <c r="D6209" s="120" t="s">
        <v>769</v>
      </c>
      <c r="E6209" s="120">
        <v>1.99</v>
      </c>
      <c r="F6209" s="120" t="s">
        <v>1718</v>
      </c>
      <c r="G6209" s="120" t="s">
        <v>4138</v>
      </c>
      <c r="H6209" s="121" t="s">
        <v>4456</v>
      </c>
      <c r="I6209" s="143" t="s">
        <v>4641</v>
      </c>
      <c r="J6209" s="184">
        <f>IF(F6209="USD", E6209, E6209 * IFERROR(VLOOKUP(F6209, EXCHANGE_RATE!A:B, 2, FALSE), "Currency not found"))</f>
        <v>2.1293000000000002</v>
      </c>
      <c r="K6209" s="184">
        <f t="shared" si="545"/>
        <v>2.13</v>
      </c>
      <c r="L6209" s="184">
        <f>IF(C6209="MTS", B6209, B6209 * IFERROR(VLOOKUP(C6209, 'QTY_CONVERSIONS '!A:B, 2, FALSE), "Units not  found"))</f>
        <v>17.425000000000001</v>
      </c>
      <c r="M6209" s="185">
        <f t="shared" si="546"/>
        <v>37115.25</v>
      </c>
      <c r="N6209" s="143" t="str">
        <f>IFERROR(VLOOKUP(D6209, Product_Category!A:B, 2, FALSE), "Uncategorized")</f>
        <v>MCC</v>
      </c>
      <c r="O6209" s="186">
        <f t="shared" si="544"/>
        <v>2130</v>
      </c>
      <c r="P6209" s="185">
        <f t="shared" si="547"/>
        <v>37115.25</v>
      </c>
      <c r="Q6209" s="143">
        <v>2024</v>
      </c>
      <c r="R6209" s="143" t="str">
        <f>IFERROR(VLOOKUP(G6209,'SOURCE COMPANY'!A:B, 2, FALSE), "")</f>
        <v>DFE PHARMA</v>
      </c>
      <c r="S6209" s="143" t="str">
        <f>IFERROR(VLOOKUP(H6209,'CUSTOMER NAME'!A:B, 2, FALSE), "")</f>
        <v>WESTSET LOGISTICS</v>
      </c>
    </row>
    <row r="6210" spans="1:19">
      <c r="A6210" s="119" t="s">
        <v>3028</v>
      </c>
      <c r="B6210" s="120">
        <v>17375</v>
      </c>
      <c r="C6210" s="120" t="s">
        <v>4019</v>
      </c>
      <c r="D6210" s="120" t="s">
        <v>4690</v>
      </c>
      <c r="E6210" s="120">
        <v>2</v>
      </c>
      <c r="F6210" s="120" t="s">
        <v>1718</v>
      </c>
      <c r="G6210" s="120" t="s">
        <v>4138</v>
      </c>
      <c r="H6210" s="121" t="s">
        <v>4456</v>
      </c>
      <c r="I6210" s="143" t="s">
        <v>4641</v>
      </c>
      <c r="J6210" s="184">
        <f>IF(F6210="USD", E6210, E6210 * IFERROR(VLOOKUP(F6210, EXCHANGE_RATE!A:B, 2, FALSE), "Currency not found"))</f>
        <v>2.14</v>
      </c>
      <c r="K6210" s="184">
        <f t="shared" si="545"/>
        <v>2.14</v>
      </c>
      <c r="L6210" s="184">
        <f>IF(C6210="MTS", B6210, B6210 * IFERROR(VLOOKUP(C6210, 'QTY_CONVERSIONS '!A:B, 2, FALSE), "Units not  found"))</f>
        <v>17.375</v>
      </c>
      <c r="M6210" s="185">
        <f t="shared" si="546"/>
        <v>37182.5</v>
      </c>
      <c r="N6210" s="143" t="str">
        <f>IFERROR(VLOOKUP(D6210, Product_Category!A:B, 2, FALSE), "Uncategorized")</f>
        <v>MCC</v>
      </c>
      <c r="O6210" s="186">
        <f t="shared" si="544"/>
        <v>2140</v>
      </c>
      <c r="P6210" s="185">
        <f t="shared" si="547"/>
        <v>37182.5</v>
      </c>
      <c r="Q6210" s="143">
        <v>2024</v>
      </c>
      <c r="R6210" s="143" t="str">
        <f>IFERROR(VLOOKUP(G6210,'SOURCE COMPANY'!A:B, 2, FALSE), "")</f>
        <v>DFE PHARMA</v>
      </c>
      <c r="S6210" s="143" t="str">
        <f>IFERROR(VLOOKUP(H6210,'CUSTOMER NAME'!A:B, 2, FALSE), "")</f>
        <v>WESTSET LOGISTICS</v>
      </c>
    </row>
    <row r="6211" spans="1:19">
      <c r="A6211" s="125" t="s">
        <v>1418</v>
      </c>
      <c r="B6211" s="126">
        <v>5000</v>
      </c>
      <c r="C6211" s="126" t="s">
        <v>4019</v>
      </c>
      <c r="D6211" s="126" t="s">
        <v>3897</v>
      </c>
      <c r="E6211" s="126">
        <v>5</v>
      </c>
      <c r="F6211" s="126" t="s">
        <v>9</v>
      </c>
      <c r="G6211" s="126" t="s">
        <v>4831</v>
      </c>
      <c r="H6211" s="127" t="s">
        <v>4832</v>
      </c>
      <c r="I6211" s="143" t="s">
        <v>4641</v>
      </c>
      <c r="J6211" s="184">
        <f>IF(F6211="USD", E6211, E6211 * IFERROR(VLOOKUP(F6211, EXCHANGE_RATE!A:B, 2, FALSE), "Currency not found"))</f>
        <v>5</v>
      </c>
      <c r="K6211" s="184">
        <f t="shared" si="545"/>
        <v>5</v>
      </c>
      <c r="L6211" s="184">
        <f>IF(C6211="MTS", B6211, B6211 * IFERROR(VLOOKUP(C6211, 'QTY_CONVERSIONS '!A:B, 2, FALSE), "Units not  found"))</f>
        <v>5</v>
      </c>
      <c r="M6211" s="185">
        <f t="shared" si="546"/>
        <v>25000</v>
      </c>
      <c r="N6211" s="143" t="str">
        <f>IFERROR(VLOOKUP(D6211, Product_Category!A:B, 2, FALSE), "Uncategorized")</f>
        <v>CROSCARMELLOSE SODIUM</v>
      </c>
      <c r="O6211" s="186">
        <f t="shared" ref="O6211:O6227" si="548">K6211*1000</f>
        <v>5000</v>
      </c>
      <c r="P6211" s="185">
        <f t="shared" si="547"/>
        <v>25000</v>
      </c>
      <c r="Q6211" s="143">
        <v>2024</v>
      </c>
      <c r="R6211" s="143" t="str">
        <f>IFERROR(VLOOKUP(G6211,'SOURCE COMPANY'!A:B, 2, FALSE), "")</f>
        <v>GRANDEUR EXPORTS</v>
      </c>
      <c r="S6211" s="143" t="str">
        <f>IFERROR(VLOOKUP(H6211,'CUSTOMER NAME'!A:B, 2, FALSE), "")</f>
        <v>JV LLC NOVA PHARM</v>
      </c>
    </row>
    <row r="6212" spans="1:19">
      <c r="A6212" s="119" t="s">
        <v>1418</v>
      </c>
      <c r="B6212" s="120">
        <v>500</v>
      </c>
      <c r="C6212" s="120" t="s">
        <v>4019</v>
      </c>
      <c r="D6212" s="120" t="s">
        <v>266</v>
      </c>
      <c r="E6212" s="120">
        <v>3.5</v>
      </c>
      <c r="F6212" s="120" t="s">
        <v>9</v>
      </c>
      <c r="G6212" s="120" t="s">
        <v>4831</v>
      </c>
      <c r="H6212" s="121" t="s">
        <v>4832</v>
      </c>
      <c r="I6212" s="143" t="s">
        <v>4641</v>
      </c>
      <c r="J6212" s="184">
        <f>IF(F6212="USD", E6212, E6212 * IFERROR(VLOOKUP(F6212, EXCHANGE_RATE!A:B, 2, FALSE), "Currency not found"))</f>
        <v>3.5</v>
      </c>
      <c r="K6212" s="184">
        <f t="shared" si="545"/>
        <v>3.5</v>
      </c>
      <c r="L6212" s="184">
        <f>IF(C6212="MTS", B6212, B6212 * IFERROR(VLOOKUP(C6212, 'QTY_CONVERSIONS '!A:B, 2, FALSE), "Units not  found"))</f>
        <v>0.5</v>
      </c>
      <c r="M6212" s="185">
        <f t="shared" si="546"/>
        <v>1750</v>
      </c>
      <c r="N6212" s="143" t="str">
        <f>IFERROR(VLOOKUP(D6212, Product_Category!A:B, 2, FALSE), "Uncategorized")</f>
        <v>MCC</v>
      </c>
      <c r="O6212" s="186">
        <f t="shared" si="548"/>
        <v>3500</v>
      </c>
      <c r="P6212" s="185">
        <f t="shared" si="547"/>
        <v>1750</v>
      </c>
      <c r="Q6212" s="143">
        <v>2024</v>
      </c>
      <c r="R6212" s="143" t="str">
        <f>IFERROR(VLOOKUP(G6212,'SOURCE COMPANY'!A:B, 2, FALSE), "")</f>
        <v>GRANDEUR EXPORTS</v>
      </c>
      <c r="S6212" s="143" t="str">
        <f>IFERROR(VLOOKUP(H6212,'CUSTOMER NAME'!A:B, 2, FALSE), "")</f>
        <v>JV LLC NOVA PHARM</v>
      </c>
    </row>
    <row r="6213" spans="1:19">
      <c r="A6213" s="125" t="s">
        <v>1080</v>
      </c>
      <c r="B6213" s="126">
        <v>6.25</v>
      </c>
      <c r="C6213" s="126" t="s">
        <v>4019</v>
      </c>
      <c r="D6213" s="126" t="s">
        <v>4648</v>
      </c>
      <c r="E6213" s="126">
        <v>2.4500000000000002</v>
      </c>
      <c r="F6213" s="126" t="s">
        <v>9</v>
      </c>
      <c r="G6213" s="126" t="s">
        <v>4053</v>
      </c>
      <c r="H6213" s="127" t="s">
        <v>4833</v>
      </c>
      <c r="I6213" s="143" t="s">
        <v>4641</v>
      </c>
      <c r="J6213" s="184">
        <f>IF(F6213="USD", E6213, E6213 * IFERROR(VLOOKUP(F6213, EXCHANGE_RATE!A:B, 2, FALSE), "Currency not found"))</f>
        <v>2.4500000000000002</v>
      </c>
      <c r="K6213" s="184">
        <f t="shared" si="545"/>
        <v>2.4500000000000002</v>
      </c>
      <c r="L6213" s="184">
        <f>IF(C6213="MTS", B6213, B6213 * IFERROR(VLOOKUP(C6213, 'QTY_CONVERSIONS '!A:B, 2, FALSE), "Units not  found"))</f>
        <v>6.2500000000000003E-3</v>
      </c>
      <c r="M6213" s="185">
        <f t="shared" si="546"/>
        <v>15.312500000000002</v>
      </c>
      <c r="N6213" s="143" t="str">
        <f>IFERROR(VLOOKUP(D6213, Product_Category!A:B, 2, FALSE), "Uncategorized")</f>
        <v>MCC</v>
      </c>
      <c r="O6213" s="186">
        <f t="shared" si="548"/>
        <v>2450</v>
      </c>
      <c r="P6213" s="185">
        <f t="shared" si="547"/>
        <v>15.3125</v>
      </c>
      <c r="Q6213" s="143">
        <v>2024</v>
      </c>
      <c r="R6213" s="143" t="str">
        <f>IFERROR(VLOOKUP(G6213,'SOURCE COMPANY'!A:B, 2, FALSE), "")</f>
        <v>JRS PHARMA</v>
      </c>
      <c r="S6213" s="143" t="str">
        <f>IFERROR(VLOOKUP(H6213,'CUSTOMER NAME'!A:B, 2, FALSE), "")</f>
        <v>Asia Shine Joint Stock Company</v>
      </c>
    </row>
    <row r="6214" spans="1:19">
      <c r="A6214" s="119" t="s">
        <v>1080</v>
      </c>
      <c r="B6214" s="120">
        <v>6.25</v>
      </c>
      <c r="C6214" s="120" t="s">
        <v>4019</v>
      </c>
      <c r="D6214" s="120" t="s">
        <v>4113</v>
      </c>
      <c r="E6214" s="120">
        <v>2.4500000000000002</v>
      </c>
      <c r="F6214" s="120" t="s">
        <v>9</v>
      </c>
      <c r="G6214" s="120" t="s">
        <v>4053</v>
      </c>
      <c r="H6214" s="121" t="s">
        <v>4833</v>
      </c>
      <c r="I6214" s="143" t="s">
        <v>4641</v>
      </c>
      <c r="J6214" s="184">
        <f>IF(F6214="USD", E6214, E6214 * IFERROR(VLOOKUP(F6214, EXCHANGE_RATE!A:B, 2, FALSE), "Currency not found"))</f>
        <v>2.4500000000000002</v>
      </c>
      <c r="K6214" s="184">
        <f t="shared" si="545"/>
        <v>2.4500000000000002</v>
      </c>
      <c r="L6214" s="184">
        <f>IF(C6214="MTS", B6214, B6214 * IFERROR(VLOOKUP(C6214, 'QTY_CONVERSIONS '!A:B, 2, FALSE), "Units not  found"))</f>
        <v>6.2500000000000003E-3</v>
      </c>
      <c r="M6214" s="185">
        <f t="shared" si="546"/>
        <v>15.312500000000002</v>
      </c>
      <c r="N6214" s="143" t="str">
        <f>IFERROR(VLOOKUP(D6214, Product_Category!A:B, 2, FALSE), "Uncategorized")</f>
        <v>MCC</v>
      </c>
      <c r="O6214" s="186">
        <f t="shared" si="548"/>
        <v>2450</v>
      </c>
      <c r="P6214" s="185">
        <f t="shared" si="547"/>
        <v>15.3125</v>
      </c>
      <c r="Q6214" s="143">
        <v>2024</v>
      </c>
      <c r="R6214" s="143" t="str">
        <f>IFERROR(VLOOKUP(G6214,'SOURCE COMPANY'!A:B, 2, FALSE), "")</f>
        <v>JRS PHARMA</v>
      </c>
      <c r="S6214" s="143" t="str">
        <f>IFERROR(VLOOKUP(H6214,'CUSTOMER NAME'!A:B, 2, FALSE), "")</f>
        <v>Asia Shine Joint Stock Company</v>
      </c>
    </row>
    <row r="6215" spans="1:19">
      <c r="A6215" s="119" t="s">
        <v>1080</v>
      </c>
      <c r="B6215" s="120">
        <v>1</v>
      </c>
      <c r="C6215" s="120" t="s">
        <v>4019</v>
      </c>
      <c r="D6215" s="120" t="s">
        <v>798</v>
      </c>
      <c r="E6215" s="120">
        <v>13.65</v>
      </c>
      <c r="F6215" s="120" t="s">
        <v>9</v>
      </c>
      <c r="G6215" s="120" t="s">
        <v>4427</v>
      </c>
      <c r="H6215" s="121" t="s">
        <v>4834</v>
      </c>
      <c r="I6215" s="143" t="s">
        <v>4641</v>
      </c>
      <c r="J6215" s="184">
        <f>IF(F6215="USD", E6215, E6215 * IFERROR(VLOOKUP(F6215, EXCHANGE_RATE!A:B, 2, FALSE), "Currency not found"))</f>
        <v>13.65</v>
      </c>
      <c r="K6215" s="184">
        <f t="shared" si="545"/>
        <v>13.65</v>
      </c>
      <c r="L6215" s="184">
        <f>IF(C6215="MTS", B6215, B6215 * IFERROR(VLOOKUP(C6215, 'QTY_CONVERSIONS '!A:B, 2, FALSE), "Units not  found"))</f>
        <v>1E-3</v>
      </c>
      <c r="M6215" s="185">
        <f t="shared" si="546"/>
        <v>13.65</v>
      </c>
      <c r="N6215" s="143" t="str">
        <f>IFERROR(VLOOKUP(D6215, Product_Category!A:B, 2, FALSE), "Uncategorized")</f>
        <v>CMC</v>
      </c>
      <c r="O6215" s="186">
        <f t="shared" si="548"/>
        <v>13650</v>
      </c>
      <c r="P6215" s="185">
        <f t="shared" si="547"/>
        <v>13.65</v>
      </c>
      <c r="Q6215" s="143">
        <v>2024</v>
      </c>
      <c r="R6215" s="143" t="str">
        <f>IFERROR(VLOOKUP(G6215,'SOURCE COMPANY'!A:B, 2, FALSE), "")</f>
        <v>HIMEDIA LABS</v>
      </c>
      <c r="S6215" s="143" t="str">
        <f>IFERROR(VLOOKUP(H6215,'CUSTOMER NAME'!A:B, 2, FALSE), "")</f>
        <v>Do Viet Joint Stock Company</v>
      </c>
    </row>
    <row r="6216" spans="1:19">
      <c r="A6216" s="119" t="s">
        <v>1080</v>
      </c>
      <c r="B6216" s="120">
        <v>1</v>
      </c>
      <c r="C6216" s="120" t="s">
        <v>4019</v>
      </c>
      <c r="D6216" s="120" t="s">
        <v>2914</v>
      </c>
      <c r="E6216" s="120">
        <v>5.16</v>
      </c>
      <c r="F6216" s="120" t="s">
        <v>9</v>
      </c>
      <c r="G6216" s="120" t="s">
        <v>4427</v>
      </c>
      <c r="H6216" s="121" t="s">
        <v>4834</v>
      </c>
      <c r="I6216" s="143" t="s">
        <v>4641</v>
      </c>
      <c r="J6216" s="184">
        <f>IF(F6216="USD", E6216, E6216 * IFERROR(VLOOKUP(F6216, EXCHANGE_RATE!A:B, 2, FALSE), "Currency not found"))</f>
        <v>5.16</v>
      </c>
      <c r="K6216" s="184">
        <f t="shared" si="545"/>
        <v>5.16</v>
      </c>
      <c r="L6216" s="184">
        <f>IF(C6216="MTS", B6216, B6216 * IFERROR(VLOOKUP(C6216, 'QTY_CONVERSIONS '!A:B, 2, FALSE), "Units not  found"))</f>
        <v>1E-3</v>
      </c>
      <c r="M6216" s="185">
        <f t="shared" si="546"/>
        <v>5.16</v>
      </c>
      <c r="N6216" s="143" t="str">
        <f>IFERROR(VLOOKUP(D6216, Product_Category!A:B, 2, FALSE), "Uncategorized")</f>
        <v>MCC</v>
      </c>
      <c r="O6216" s="186">
        <f t="shared" si="548"/>
        <v>5160</v>
      </c>
      <c r="P6216" s="185">
        <f t="shared" si="547"/>
        <v>5.16</v>
      </c>
      <c r="Q6216" s="143">
        <v>2024</v>
      </c>
      <c r="R6216" s="143" t="str">
        <f>IFERROR(VLOOKUP(G6216,'SOURCE COMPANY'!A:B, 2, FALSE), "")</f>
        <v>HIMEDIA LABS</v>
      </c>
      <c r="S6216" s="143" t="str">
        <f>IFERROR(VLOOKUP(H6216,'CUSTOMER NAME'!A:B, 2, FALSE), "")</f>
        <v>Do Viet Joint Stock Company</v>
      </c>
    </row>
    <row r="6217" spans="1:19">
      <c r="A6217" s="119" t="s">
        <v>1080</v>
      </c>
      <c r="B6217" s="120">
        <v>1</v>
      </c>
      <c r="C6217" s="120" t="s">
        <v>4019</v>
      </c>
      <c r="D6217" s="120" t="s">
        <v>2914</v>
      </c>
      <c r="E6217" s="120">
        <v>9.66</v>
      </c>
      <c r="F6217" s="120" t="s">
        <v>9</v>
      </c>
      <c r="G6217" s="120" t="s">
        <v>4427</v>
      </c>
      <c r="H6217" s="121" t="s">
        <v>4834</v>
      </c>
      <c r="I6217" s="143" t="s">
        <v>4641</v>
      </c>
      <c r="J6217" s="184">
        <f>IF(F6217="USD", E6217, E6217 * IFERROR(VLOOKUP(F6217, EXCHANGE_RATE!A:B, 2, FALSE), "Currency not found"))</f>
        <v>9.66</v>
      </c>
      <c r="K6217" s="184">
        <f t="shared" si="545"/>
        <v>9.66</v>
      </c>
      <c r="L6217" s="184">
        <f>IF(C6217="MTS", B6217, B6217 * IFERROR(VLOOKUP(C6217, 'QTY_CONVERSIONS '!A:B, 2, FALSE), "Units not  found"))</f>
        <v>1E-3</v>
      </c>
      <c r="M6217" s="185">
        <f t="shared" si="546"/>
        <v>9.66</v>
      </c>
      <c r="N6217" s="143" t="str">
        <f>IFERROR(VLOOKUP(D6217, Product_Category!A:B, 2, FALSE), "Uncategorized")</f>
        <v>MCC</v>
      </c>
      <c r="O6217" s="186">
        <f t="shared" si="548"/>
        <v>9660</v>
      </c>
      <c r="P6217" s="185">
        <f t="shared" si="547"/>
        <v>9.66</v>
      </c>
      <c r="Q6217" s="143">
        <v>2024</v>
      </c>
      <c r="R6217" s="143" t="str">
        <f>IFERROR(VLOOKUP(G6217,'SOURCE COMPANY'!A:B, 2, FALSE), "")</f>
        <v>HIMEDIA LABS</v>
      </c>
      <c r="S6217" s="143" t="str">
        <f>IFERROR(VLOOKUP(H6217,'CUSTOMER NAME'!A:B, 2, FALSE), "")</f>
        <v>Do Viet Joint Stock Company</v>
      </c>
    </row>
    <row r="6218" spans="1:19">
      <c r="A6218" s="119" t="s">
        <v>1080</v>
      </c>
      <c r="B6218" s="120">
        <v>900</v>
      </c>
      <c r="C6218" s="120" t="s">
        <v>4019</v>
      </c>
      <c r="D6218" s="120" t="s">
        <v>44</v>
      </c>
      <c r="E6218" s="120">
        <v>4.05</v>
      </c>
      <c r="F6218" s="120" t="s">
        <v>9</v>
      </c>
      <c r="G6218" s="120" t="s">
        <v>4835</v>
      </c>
      <c r="H6218" s="121" t="s">
        <v>4836</v>
      </c>
      <c r="I6218" s="143" t="s">
        <v>4641</v>
      </c>
      <c r="J6218" s="184">
        <f>IF(F6218="USD", E6218, E6218 * IFERROR(VLOOKUP(F6218, EXCHANGE_RATE!A:B, 2, FALSE), "Currency not found"))</f>
        <v>4.05</v>
      </c>
      <c r="K6218" s="184">
        <f t="shared" si="545"/>
        <v>4.05</v>
      </c>
      <c r="L6218" s="184">
        <f>IF(C6218="MTS", B6218, B6218 * IFERROR(VLOOKUP(C6218, 'QTY_CONVERSIONS '!A:B, 2, FALSE), "Units not  found"))</f>
        <v>0.9</v>
      </c>
      <c r="M6218" s="185">
        <f t="shared" si="546"/>
        <v>3645</v>
      </c>
      <c r="N6218" s="143" t="str">
        <f>IFERROR(VLOOKUP(D6218, Product_Category!A:B, 2, FALSE), "Uncategorized")</f>
        <v>CMC</v>
      </c>
      <c r="O6218" s="186">
        <f t="shared" si="548"/>
        <v>4050</v>
      </c>
      <c r="P6218" s="185">
        <f t="shared" si="547"/>
        <v>3645</v>
      </c>
      <c r="Q6218" s="143">
        <v>2024</v>
      </c>
      <c r="R6218" s="143" t="str">
        <f>IFERROR(VLOOKUP(G6218,'SOURCE COMPANY'!A:B, 2, FALSE), "")</f>
        <v>Archroma</v>
      </c>
      <c r="S6218" s="143" t="str">
        <f>IFERROR(VLOOKUP(H6218,'CUSTOMER NAME'!A:B, 2, FALSE), "")</f>
        <v>Green Global</v>
      </c>
    </row>
    <row r="6219" spans="1:19">
      <c r="A6219" s="119" t="s">
        <v>1080</v>
      </c>
      <c r="B6219" s="120">
        <v>500</v>
      </c>
      <c r="C6219" s="120" t="s">
        <v>4019</v>
      </c>
      <c r="D6219" s="120" t="s">
        <v>4113</v>
      </c>
      <c r="E6219" s="120">
        <v>2.37</v>
      </c>
      <c r="F6219" s="120" t="s">
        <v>9</v>
      </c>
      <c r="G6219" s="120" t="s">
        <v>4776</v>
      </c>
      <c r="H6219" s="121" t="s">
        <v>4837</v>
      </c>
      <c r="I6219" s="143" t="s">
        <v>4641</v>
      </c>
      <c r="J6219" s="184">
        <f>IF(F6219="USD", E6219, E6219 * IFERROR(VLOOKUP(F6219, EXCHANGE_RATE!A:B, 2, FALSE), "Currency not found"))</f>
        <v>2.37</v>
      </c>
      <c r="K6219" s="184">
        <f t="shared" si="545"/>
        <v>2.37</v>
      </c>
      <c r="L6219" s="184">
        <f>IF(C6219="MTS", B6219, B6219 * IFERROR(VLOOKUP(C6219, 'QTY_CONVERSIONS '!A:B, 2, FALSE), "Units not  found"))</f>
        <v>0.5</v>
      </c>
      <c r="M6219" s="185">
        <f t="shared" si="546"/>
        <v>1185</v>
      </c>
      <c r="N6219" s="143" t="str">
        <f>IFERROR(VLOOKUP(D6219, Product_Category!A:B, 2, FALSE), "Uncategorized")</f>
        <v>MCC</v>
      </c>
      <c r="O6219" s="186">
        <f t="shared" si="548"/>
        <v>2370</v>
      </c>
      <c r="P6219" s="185">
        <f t="shared" si="547"/>
        <v>1185</v>
      </c>
      <c r="Q6219" s="143">
        <v>2024</v>
      </c>
      <c r="R6219" s="143" t="str">
        <f>IFERROR(VLOOKUP(G6219,'SOURCE COMPANY'!A:B, 2, FALSE), "")</f>
        <v>Mediraw Pharma</v>
      </c>
      <c r="S6219" s="143" t="str">
        <f>IFERROR(VLOOKUP(H6219,'CUSTOMER NAME'!A:B, 2, FALSE), "")</f>
        <v>M/s Nutramed Pharma</v>
      </c>
    </row>
    <row r="6220" spans="1:19">
      <c r="A6220" s="119" t="s">
        <v>1080</v>
      </c>
      <c r="B6220" s="120">
        <v>250</v>
      </c>
      <c r="C6220" s="120" t="s">
        <v>4019</v>
      </c>
      <c r="D6220" s="120" t="s">
        <v>3897</v>
      </c>
      <c r="E6220" s="120">
        <v>8.18</v>
      </c>
      <c r="F6220" s="120" t="s">
        <v>9</v>
      </c>
      <c r="G6220" s="120" t="s">
        <v>4776</v>
      </c>
      <c r="H6220" s="121" t="s">
        <v>4837</v>
      </c>
      <c r="I6220" s="143" t="s">
        <v>4641</v>
      </c>
      <c r="J6220" s="184">
        <f>IF(F6220="USD", E6220, E6220 * IFERROR(VLOOKUP(F6220, EXCHANGE_RATE!A:B, 2, FALSE), "Currency not found"))</f>
        <v>8.18</v>
      </c>
      <c r="K6220" s="184">
        <f t="shared" si="545"/>
        <v>8.18</v>
      </c>
      <c r="L6220" s="184">
        <f>IF(C6220="MTS", B6220, B6220 * IFERROR(VLOOKUP(C6220, 'QTY_CONVERSIONS '!A:B, 2, FALSE), "Units not  found"))</f>
        <v>0.25</v>
      </c>
      <c r="M6220" s="185">
        <f t="shared" si="546"/>
        <v>2045</v>
      </c>
      <c r="N6220" s="143" t="str">
        <f>IFERROR(VLOOKUP(D6220, Product_Category!A:B, 2, FALSE), "Uncategorized")</f>
        <v>CROSCARMELLOSE SODIUM</v>
      </c>
      <c r="O6220" s="186">
        <f t="shared" si="548"/>
        <v>8180</v>
      </c>
      <c r="P6220" s="185">
        <f t="shared" si="547"/>
        <v>2045</v>
      </c>
      <c r="Q6220" s="143">
        <v>2024</v>
      </c>
      <c r="R6220" s="143" t="str">
        <f>IFERROR(VLOOKUP(G6220,'SOURCE COMPANY'!A:B, 2, FALSE), "")</f>
        <v>Mediraw Pharma</v>
      </c>
      <c r="S6220" s="143" t="str">
        <f>IFERROR(VLOOKUP(H6220,'CUSTOMER NAME'!A:B, 2, FALSE), "")</f>
        <v>M/s Nutramed Pharma</v>
      </c>
    </row>
    <row r="6221" spans="1:19">
      <c r="A6221" s="119" t="s">
        <v>1080</v>
      </c>
      <c r="B6221" s="120">
        <v>26400</v>
      </c>
      <c r="C6221" s="120" t="s">
        <v>4019</v>
      </c>
      <c r="D6221" s="120" t="s">
        <v>798</v>
      </c>
      <c r="E6221" s="120">
        <v>1.18</v>
      </c>
      <c r="F6221" s="120" t="s">
        <v>9</v>
      </c>
      <c r="G6221" s="120" t="s">
        <v>4030</v>
      </c>
      <c r="H6221" s="121" t="s">
        <v>4838</v>
      </c>
      <c r="I6221" s="143" t="s">
        <v>4641</v>
      </c>
      <c r="J6221" s="184">
        <f>IF(F6221="USD", E6221, E6221 * IFERROR(VLOOKUP(F6221, EXCHANGE_RATE!A:B, 2, FALSE), "Currency not found"))</f>
        <v>1.18</v>
      </c>
      <c r="K6221" s="184">
        <f t="shared" si="545"/>
        <v>1.18</v>
      </c>
      <c r="L6221" s="184">
        <f>IF(C6221="MTS", B6221, B6221 * IFERROR(VLOOKUP(C6221, 'QTY_CONVERSIONS '!A:B, 2, FALSE), "Units not  found"))</f>
        <v>26.400000000000002</v>
      </c>
      <c r="M6221" s="185">
        <f t="shared" si="546"/>
        <v>31152</v>
      </c>
      <c r="N6221" s="143" t="str">
        <f>IFERROR(VLOOKUP(D6221, Product_Category!A:B, 2, FALSE), "Uncategorized")</f>
        <v>CMC</v>
      </c>
      <c r="O6221" s="186">
        <f t="shared" si="548"/>
        <v>1180</v>
      </c>
      <c r="P6221" s="185">
        <f t="shared" si="547"/>
        <v>31152.000000000004</v>
      </c>
      <c r="Q6221" s="143">
        <v>2024</v>
      </c>
      <c r="R6221" s="143" t="str">
        <f>IFERROR(VLOOKUP(G6221,'SOURCE COMPANY'!A:B, 2, FALSE), "")</f>
        <v>Dhariyal Polymers</v>
      </c>
      <c r="S6221" s="143" t="str">
        <f>IFERROR(VLOOKUP(H6221,'CUSTOMER NAME'!A:B, 2, FALSE), "")</f>
        <v>MKVN CHEMICALS</v>
      </c>
    </row>
    <row r="6222" spans="1:19">
      <c r="A6222" s="119" t="s">
        <v>1080</v>
      </c>
      <c r="B6222" s="120">
        <v>5000</v>
      </c>
      <c r="C6222" s="120" t="s">
        <v>4019</v>
      </c>
      <c r="D6222" s="120" t="s">
        <v>266</v>
      </c>
      <c r="E6222" s="120">
        <v>1.85</v>
      </c>
      <c r="F6222" s="120" t="s">
        <v>9</v>
      </c>
      <c r="G6222" s="120" t="s">
        <v>4839</v>
      </c>
      <c r="H6222" s="121" t="s">
        <v>4840</v>
      </c>
      <c r="I6222" s="143" t="s">
        <v>4641</v>
      </c>
      <c r="J6222" s="184">
        <f>IF(F6222="USD", E6222, E6222 * IFERROR(VLOOKUP(F6222, EXCHANGE_RATE!A:B, 2, FALSE), "Currency not found"))</f>
        <v>1.85</v>
      </c>
      <c r="K6222" s="184">
        <f t="shared" si="545"/>
        <v>1.85</v>
      </c>
      <c r="L6222" s="184">
        <f>IF(C6222="MTS", B6222, B6222 * IFERROR(VLOOKUP(C6222, 'QTY_CONVERSIONS '!A:B, 2, FALSE), "Units not  found"))</f>
        <v>5</v>
      </c>
      <c r="M6222" s="185">
        <f t="shared" si="546"/>
        <v>9250</v>
      </c>
      <c r="N6222" s="143" t="str">
        <f>IFERROR(VLOOKUP(D6222, Product_Category!A:B, 2, FALSE), "Uncategorized")</f>
        <v>MCC</v>
      </c>
      <c r="O6222" s="186">
        <f t="shared" si="548"/>
        <v>1850</v>
      </c>
      <c r="P6222" s="185">
        <f t="shared" si="547"/>
        <v>9250</v>
      </c>
      <c r="Q6222" s="143">
        <v>2024</v>
      </c>
      <c r="R6222" s="143" t="str">
        <f>IFERROR(VLOOKUP(G6222,'SOURCE COMPANY'!A:B, 2, FALSE), "")</f>
        <v>CHEMFORTE INDIA</v>
      </c>
      <c r="S6222" s="143" t="str">
        <f>IFERROR(VLOOKUP(H6222,'CUSTOMER NAME'!A:B, 2, FALSE), "")</f>
        <v>Salachem Production Service</v>
      </c>
    </row>
    <row r="6223" spans="1:19">
      <c r="A6223" s="119" t="s">
        <v>1080</v>
      </c>
      <c r="B6223" s="120">
        <v>25</v>
      </c>
      <c r="C6223" s="120" t="s">
        <v>4019</v>
      </c>
      <c r="D6223" s="120" t="s">
        <v>3852</v>
      </c>
      <c r="E6223" s="120">
        <v>25</v>
      </c>
      <c r="F6223" s="120" t="s">
        <v>9</v>
      </c>
      <c r="G6223" s="120" t="s">
        <v>4355</v>
      </c>
      <c r="H6223" s="121" t="s">
        <v>4277</v>
      </c>
      <c r="I6223" s="143" t="s">
        <v>4641</v>
      </c>
      <c r="J6223" s="184">
        <f>IF(F6223="USD", E6223, E6223 * IFERROR(VLOOKUP(F6223, EXCHANGE_RATE!A:B, 2, FALSE), "Currency not found"))</f>
        <v>25</v>
      </c>
      <c r="K6223" s="184">
        <f t="shared" si="545"/>
        <v>25</v>
      </c>
      <c r="L6223" s="184">
        <f>IF(C6223="MTS", B6223, B6223 * IFERROR(VLOOKUP(C6223, 'QTY_CONVERSIONS '!A:B, 2, FALSE), "Units not  found"))</f>
        <v>2.5000000000000001E-2</v>
      </c>
      <c r="M6223" s="185">
        <f t="shared" si="546"/>
        <v>625</v>
      </c>
      <c r="N6223" s="143" t="str">
        <f>IFERROR(VLOOKUP(D6223, Product_Category!A:B, 2, FALSE), "Uncategorized")</f>
        <v>CMC</v>
      </c>
      <c r="O6223" s="186">
        <f t="shared" si="548"/>
        <v>25000</v>
      </c>
      <c r="P6223" s="185">
        <f t="shared" si="547"/>
        <v>625</v>
      </c>
      <c r="Q6223" s="143">
        <v>2024</v>
      </c>
      <c r="R6223" s="143" t="str">
        <f>IFERROR(VLOOKUP(G6223,'SOURCE COMPANY'!A:B, 2, FALSE), "")</f>
        <v>PATEL CHEM</v>
      </c>
      <c r="S6223" s="143" t="str">
        <f>IFERROR(VLOOKUP(H6223,'CUSTOMER NAME'!A:B, 2, FALSE), "")</f>
        <v>TO THE ORDER OF</v>
      </c>
    </row>
    <row r="6224" spans="1:19">
      <c r="A6224" s="122" t="s">
        <v>1080</v>
      </c>
      <c r="B6224" s="123">
        <v>3000</v>
      </c>
      <c r="C6224" s="123" t="s">
        <v>4019</v>
      </c>
      <c r="D6224" s="123" t="s">
        <v>4673</v>
      </c>
      <c r="E6224" s="123">
        <v>2.2999999999999998</v>
      </c>
      <c r="F6224" s="123" t="s">
        <v>9</v>
      </c>
      <c r="G6224" s="123" t="s">
        <v>4299</v>
      </c>
      <c r="H6224" s="124" t="s">
        <v>4277</v>
      </c>
      <c r="I6224" s="143" t="s">
        <v>4641</v>
      </c>
      <c r="J6224" s="184">
        <f>IF(F6224="USD", E6224, E6224 * IFERROR(VLOOKUP(F6224, EXCHANGE_RATE!A:B, 2, FALSE), "Currency not found"))</f>
        <v>2.2999999999999998</v>
      </c>
      <c r="K6224" s="184">
        <f t="shared" si="545"/>
        <v>2.2999999999999998</v>
      </c>
      <c r="L6224" s="184">
        <f>IF(C6224="MTS", B6224, B6224 * IFERROR(VLOOKUP(C6224, 'QTY_CONVERSIONS '!A:B, 2, FALSE), "Units not  found"))</f>
        <v>3</v>
      </c>
      <c r="M6224" s="185">
        <f t="shared" si="546"/>
        <v>6899.9999999999991</v>
      </c>
      <c r="N6224" s="143" t="str">
        <f>IFERROR(VLOOKUP(D6224, Product_Category!A:B, 2, FALSE), "Uncategorized")</f>
        <v>MCC</v>
      </c>
      <c r="O6224" s="186">
        <f t="shared" si="548"/>
        <v>2300</v>
      </c>
      <c r="P6224" s="185">
        <f t="shared" si="547"/>
        <v>6900</v>
      </c>
      <c r="Q6224" s="143">
        <v>2024</v>
      </c>
      <c r="R6224" s="143" t="str">
        <f>IFERROR(VLOOKUP(G6224,'SOURCE COMPANY'!A:B, 2, FALSE), "")</f>
        <v>Ankit Pulps &amp; Boards</v>
      </c>
      <c r="S6224" s="143" t="str">
        <f>IFERROR(VLOOKUP(H6224,'CUSTOMER NAME'!A:B, 2, FALSE), "")</f>
        <v>TO THE ORDER OF</v>
      </c>
    </row>
    <row r="6225" spans="1:19">
      <c r="A6225" s="125" t="s">
        <v>1080</v>
      </c>
      <c r="B6225" s="126">
        <v>5000</v>
      </c>
      <c r="C6225" s="126" t="s">
        <v>4019</v>
      </c>
      <c r="D6225" s="126" t="s">
        <v>4691</v>
      </c>
      <c r="E6225" s="126">
        <v>2.62</v>
      </c>
      <c r="F6225" s="126" t="s">
        <v>9</v>
      </c>
      <c r="G6225" s="126" t="s">
        <v>4299</v>
      </c>
      <c r="H6225" s="127" t="s">
        <v>4277</v>
      </c>
      <c r="I6225" s="143" t="s">
        <v>4641</v>
      </c>
      <c r="J6225" s="184">
        <f>IF(F6225="USD", E6225, E6225 * IFERROR(VLOOKUP(F6225, EXCHANGE_RATE!A:B, 2, FALSE), "Currency not found"))</f>
        <v>2.62</v>
      </c>
      <c r="K6225" s="184">
        <f t="shared" si="545"/>
        <v>2.62</v>
      </c>
      <c r="L6225" s="184">
        <f>IF(C6225="MTS", B6225, B6225 * IFERROR(VLOOKUP(C6225, 'QTY_CONVERSIONS '!A:B, 2, FALSE), "Units not  found"))</f>
        <v>5</v>
      </c>
      <c r="M6225" s="185">
        <f t="shared" si="546"/>
        <v>13100</v>
      </c>
      <c r="N6225" s="143" t="str">
        <f>IFERROR(VLOOKUP(D6225, Product_Category!A:B, 2, FALSE), "Uncategorized")</f>
        <v>MCC</v>
      </c>
      <c r="O6225" s="186">
        <f t="shared" si="548"/>
        <v>2620</v>
      </c>
      <c r="P6225" s="185">
        <f t="shared" si="547"/>
        <v>13100</v>
      </c>
      <c r="Q6225" s="143">
        <v>2024</v>
      </c>
      <c r="R6225" s="143" t="str">
        <f>IFERROR(VLOOKUP(G6225,'SOURCE COMPANY'!A:B, 2, FALSE), "")</f>
        <v>Ankit Pulps &amp; Boards</v>
      </c>
      <c r="S6225" s="143" t="str">
        <f>IFERROR(VLOOKUP(H6225,'CUSTOMER NAME'!A:B, 2, FALSE), "")</f>
        <v>TO THE ORDER OF</v>
      </c>
    </row>
    <row r="6226" spans="1:19">
      <c r="A6226" s="125" t="s">
        <v>1086</v>
      </c>
      <c r="B6226" s="126">
        <v>50</v>
      </c>
      <c r="C6226" s="126" t="s">
        <v>4019</v>
      </c>
      <c r="D6226" s="126" t="s">
        <v>798</v>
      </c>
      <c r="E6226" s="126">
        <v>4.8</v>
      </c>
      <c r="F6226" s="126" t="s">
        <v>9</v>
      </c>
      <c r="G6226" s="126" t="s">
        <v>4841</v>
      </c>
      <c r="H6226" s="127" t="s">
        <v>4842</v>
      </c>
      <c r="I6226" s="143" t="s">
        <v>4641</v>
      </c>
      <c r="J6226" s="184">
        <f>IF(F6226="USD", E6226, E6226 * IFERROR(VLOOKUP(F6226, EXCHANGE_RATE!A:B, 2, FALSE), "Currency not found"))</f>
        <v>4.8</v>
      </c>
      <c r="K6226" s="184">
        <f t="shared" si="545"/>
        <v>4.8</v>
      </c>
      <c r="L6226" s="184">
        <f>IF(C6226="MTS", B6226, B6226 * IFERROR(VLOOKUP(C6226, 'QTY_CONVERSIONS '!A:B, 2, FALSE), "Units not  found"))</f>
        <v>0.05</v>
      </c>
      <c r="M6226" s="185">
        <f t="shared" si="546"/>
        <v>240</v>
      </c>
      <c r="N6226" s="143" t="str">
        <f>IFERROR(VLOOKUP(D6226, Product_Category!A:B, 2, FALSE), "Uncategorized")</f>
        <v>CMC</v>
      </c>
      <c r="O6226" s="186">
        <f t="shared" si="548"/>
        <v>4800</v>
      </c>
      <c r="P6226" s="185">
        <f t="shared" si="547"/>
        <v>240</v>
      </c>
      <c r="Q6226" s="143">
        <v>2024</v>
      </c>
      <c r="R6226" s="143" t="str">
        <f>IFERROR(VLOOKUP(G6226,'SOURCE COMPANY'!A:B, 2, FALSE), "")</f>
        <v>V2 IMPEX</v>
      </c>
      <c r="S6226" s="143" t="str">
        <f>IFERROR(VLOOKUP(H6226,'CUSTOMER NAME'!A:B, 2, FALSE), "")</f>
        <v>RFA PHARMA</v>
      </c>
    </row>
    <row r="6227" spans="1:19">
      <c r="A6227" s="128" t="s">
        <v>1424</v>
      </c>
      <c r="B6227" s="129">
        <v>25</v>
      </c>
      <c r="C6227" s="129" t="s">
        <v>4019</v>
      </c>
      <c r="D6227" s="129" t="s">
        <v>910</v>
      </c>
      <c r="E6227" s="129">
        <v>11</v>
      </c>
      <c r="F6227" s="129" t="s">
        <v>9</v>
      </c>
      <c r="G6227" s="129" t="s">
        <v>4843</v>
      </c>
      <c r="H6227" s="130" t="s">
        <v>4844</v>
      </c>
      <c r="I6227" s="143" t="s">
        <v>4641</v>
      </c>
      <c r="J6227" s="184">
        <f>IF(F6227="USD", E6227, E6227 * IFERROR(VLOOKUP(F6227, EXCHANGE_RATE!A:B, 2, FALSE), "Currency not found"))</f>
        <v>11</v>
      </c>
      <c r="K6227" s="184">
        <f t="shared" si="545"/>
        <v>11</v>
      </c>
      <c r="L6227" s="184">
        <f>IF(C6227="MTS", B6227, B6227 * IFERROR(VLOOKUP(C6227, 'QTY_CONVERSIONS '!A:B, 2, FALSE), "Units not  found"))</f>
        <v>2.5000000000000001E-2</v>
      </c>
      <c r="M6227" s="185">
        <f t="shared" si="546"/>
        <v>275</v>
      </c>
      <c r="N6227" s="143" t="str">
        <f>IFERROR(VLOOKUP(D6227, Product_Category!A:B, 2, FALSE), "Uncategorized")</f>
        <v>MAGNESIUM STEARATE</v>
      </c>
      <c r="O6227" s="186">
        <f t="shared" si="548"/>
        <v>11000</v>
      </c>
      <c r="P6227" s="185">
        <f t="shared" si="547"/>
        <v>275</v>
      </c>
      <c r="Q6227" s="143">
        <v>2024</v>
      </c>
      <c r="R6227" s="143" t="str">
        <f>IFERROR(VLOOKUP(G6227,'SOURCE COMPANY'!A:B, 2, FALSE), "")</f>
        <v>Swanira Life sciences</v>
      </c>
      <c r="S6227" s="143" t="str">
        <f>IFERROR(VLOOKUP(H6227,'CUSTOMER NAME'!A:B, 2, FALSE), "")</f>
        <v>Cospharm Pharma</v>
      </c>
    </row>
  </sheetData>
  <autoFilter ref="A1:S6227" xr:uid="{3E9B3B66-BDDA-43D7-8877-31E87FB3966E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304A-D1EE-4F82-831E-608C60B8FD66}">
  <sheetPr codeName="Sheet3">
    <tabColor rgb="FFFFFF00"/>
  </sheetPr>
  <dimension ref="A1:B1900"/>
  <sheetViews>
    <sheetView topLeftCell="A35" workbookViewId="0">
      <selection activeCell="A8" sqref="A8"/>
    </sheetView>
  </sheetViews>
  <sheetFormatPr defaultRowHeight="14.4"/>
  <cols>
    <col min="1" max="1" width="53.33203125" customWidth="1"/>
    <col min="2" max="2" width="26.33203125" customWidth="1"/>
  </cols>
  <sheetData>
    <row r="1" spans="1:2">
      <c r="A1" s="276" t="s">
        <v>2</v>
      </c>
      <c r="B1" s="6" t="s">
        <v>2254</v>
      </c>
    </row>
    <row r="2" spans="1:2">
      <c r="A2" s="72" t="s">
        <v>8</v>
      </c>
      <c r="B2" t="s">
        <v>266</v>
      </c>
    </row>
    <row r="3" spans="1:2">
      <c r="A3" s="77" t="s">
        <v>13</v>
      </c>
      <c r="B3" t="s">
        <v>266</v>
      </c>
    </row>
    <row r="4" spans="1:2">
      <c r="A4" s="77" t="s">
        <v>16</v>
      </c>
      <c r="B4" t="s">
        <v>266</v>
      </c>
    </row>
    <row r="5" spans="1:2">
      <c r="A5" s="77" t="s">
        <v>17</v>
      </c>
      <c r="B5" t="s">
        <v>266</v>
      </c>
    </row>
    <row r="6" spans="1:2">
      <c r="A6" s="77" t="s">
        <v>19</v>
      </c>
      <c r="B6" t="s">
        <v>44</v>
      </c>
    </row>
    <row r="7" spans="1:2">
      <c r="A7" s="77" t="s">
        <v>23</v>
      </c>
      <c r="B7" t="s">
        <v>44</v>
      </c>
    </row>
    <row r="8" spans="1:2">
      <c r="A8" s="77" t="s">
        <v>29</v>
      </c>
      <c r="B8" t="s">
        <v>44</v>
      </c>
    </row>
    <row r="9" spans="1:2">
      <c r="A9" s="72" t="s">
        <v>33</v>
      </c>
      <c r="B9" t="s">
        <v>44</v>
      </c>
    </row>
    <row r="10" spans="1:2">
      <c r="A10" s="77" t="s">
        <v>44</v>
      </c>
      <c r="B10" t="s">
        <v>44</v>
      </c>
    </row>
    <row r="11" spans="1:2">
      <c r="A11" s="77" t="s">
        <v>57</v>
      </c>
      <c r="B11" t="s">
        <v>266</v>
      </c>
    </row>
    <row r="12" spans="1:2">
      <c r="A12" s="77" t="s">
        <v>60</v>
      </c>
      <c r="B12" t="s">
        <v>44</v>
      </c>
    </row>
    <row r="13" spans="1:2">
      <c r="A13" s="77" t="s">
        <v>63</v>
      </c>
      <c r="B13" t="s">
        <v>44</v>
      </c>
    </row>
    <row r="14" spans="1:2">
      <c r="A14" s="77" t="s">
        <v>65</v>
      </c>
      <c r="B14" t="s">
        <v>44</v>
      </c>
    </row>
    <row r="15" spans="1:2">
      <c r="A15" s="77" t="s">
        <v>68</v>
      </c>
      <c r="B15" t="s">
        <v>44</v>
      </c>
    </row>
    <row r="16" spans="1:2">
      <c r="A16" s="77" t="s">
        <v>70</v>
      </c>
      <c r="B16" t="s">
        <v>44</v>
      </c>
    </row>
    <row r="17" spans="1:2">
      <c r="A17" s="77" t="s">
        <v>71</v>
      </c>
      <c r="B17" t="s">
        <v>44</v>
      </c>
    </row>
    <row r="18" spans="1:2">
      <c r="A18" s="77" t="s">
        <v>72</v>
      </c>
      <c r="B18" t="s">
        <v>44</v>
      </c>
    </row>
    <row r="19" spans="1:2">
      <c r="A19" s="77" t="s">
        <v>73</v>
      </c>
      <c r="B19" t="s">
        <v>44</v>
      </c>
    </row>
    <row r="20" spans="1:2">
      <c r="A20" s="77" t="s">
        <v>75</v>
      </c>
      <c r="B20" t="s">
        <v>44</v>
      </c>
    </row>
    <row r="21" spans="1:2">
      <c r="A21" s="77" t="s">
        <v>76</v>
      </c>
      <c r="B21" t="s">
        <v>44</v>
      </c>
    </row>
    <row r="22" spans="1:2">
      <c r="A22" s="77" t="s">
        <v>78</v>
      </c>
      <c r="B22" t="s">
        <v>44</v>
      </c>
    </row>
    <row r="23" spans="1:2">
      <c r="A23" s="77" t="s">
        <v>84</v>
      </c>
      <c r="B23" t="s">
        <v>44</v>
      </c>
    </row>
    <row r="24" spans="1:2">
      <c r="A24" s="77" t="s">
        <v>86</v>
      </c>
      <c r="B24" t="s">
        <v>2456</v>
      </c>
    </row>
    <row r="25" spans="1:2">
      <c r="A25" s="77" t="s">
        <v>89</v>
      </c>
      <c r="B25" t="s">
        <v>266</v>
      </c>
    </row>
    <row r="26" spans="1:2">
      <c r="A26" s="77" t="s">
        <v>91</v>
      </c>
      <c r="B26" t="s">
        <v>266</v>
      </c>
    </row>
    <row r="27" spans="1:2">
      <c r="A27" s="77" t="s">
        <v>92</v>
      </c>
      <c r="B27" t="s">
        <v>266</v>
      </c>
    </row>
    <row r="28" spans="1:2">
      <c r="A28" s="77" t="s">
        <v>93</v>
      </c>
      <c r="B28" t="s">
        <v>266</v>
      </c>
    </row>
    <row r="29" spans="1:2">
      <c r="A29" s="77" t="s">
        <v>94</v>
      </c>
      <c r="B29" t="s">
        <v>266</v>
      </c>
    </row>
    <row r="30" spans="1:2">
      <c r="A30" s="77" t="s">
        <v>95</v>
      </c>
      <c r="B30" t="s">
        <v>266</v>
      </c>
    </row>
    <row r="31" spans="1:2">
      <c r="A31" s="77" t="s">
        <v>96</v>
      </c>
      <c r="B31" t="s">
        <v>266</v>
      </c>
    </row>
    <row r="32" spans="1:2">
      <c r="A32" s="77" t="s">
        <v>97</v>
      </c>
      <c r="B32" t="s">
        <v>266</v>
      </c>
    </row>
    <row r="33" spans="1:2">
      <c r="A33" s="77" t="s">
        <v>100</v>
      </c>
      <c r="B33" t="s">
        <v>44</v>
      </c>
    </row>
    <row r="34" spans="1:2">
      <c r="A34" s="77" t="s">
        <v>104</v>
      </c>
      <c r="B34" t="s">
        <v>104</v>
      </c>
    </row>
    <row r="35" spans="1:2">
      <c r="A35" s="77" t="s">
        <v>108</v>
      </c>
      <c r="B35" t="s">
        <v>266</v>
      </c>
    </row>
    <row r="36" spans="1:2">
      <c r="A36" s="77" t="s">
        <v>111</v>
      </c>
      <c r="B36" t="s">
        <v>266</v>
      </c>
    </row>
    <row r="37" spans="1:2">
      <c r="A37" s="77" t="s">
        <v>115</v>
      </c>
      <c r="B37" t="s">
        <v>2456</v>
      </c>
    </row>
    <row r="38" spans="1:2">
      <c r="A38" s="77" t="s">
        <v>119</v>
      </c>
      <c r="B38" t="s">
        <v>266</v>
      </c>
    </row>
    <row r="39" spans="1:2">
      <c r="A39" s="77" t="s">
        <v>120</v>
      </c>
      <c r="B39" t="s">
        <v>266</v>
      </c>
    </row>
    <row r="40" spans="1:2">
      <c r="A40" s="77" t="s">
        <v>121</v>
      </c>
      <c r="B40" t="s">
        <v>266</v>
      </c>
    </row>
    <row r="41" spans="1:2">
      <c r="A41" s="77" t="s">
        <v>123</v>
      </c>
      <c r="B41" t="s">
        <v>266</v>
      </c>
    </row>
    <row r="42" spans="1:2">
      <c r="A42" s="77" t="s">
        <v>124</v>
      </c>
      <c r="B42" t="s">
        <v>266</v>
      </c>
    </row>
    <row r="43" spans="1:2">
      <c r="A43" s="77" t="s">
        <v>125</v>
      </c>
      <c r="B43" t="s">
        <v>266</v>
      </c>
    </row>
    <row r="44" spans="1:2">
      <c r="A44" s="77" t="s">
        <v>126</v>
      </c>
      <c r="B44" t="s">
        <v>266</v>
      </c>
    </row>
    <row r="45" spans="1:2">
      <c r="A45" s="72" t="s">
        <v>127</v>
      </c>
      <c r="B45" t="s">
        <v>266</v>
      </c>
    </row>
    <row r="46" spans="1:2">
      <c r="A46" s="77" t="s">
        <v>128</v>
      </c>
      <c r="B46" t="s">
        <v>266</v>
      </c>
    </row>
    <row r="47" spans="1:2">
      <c r="A47" s="77" t="s">
        <v>129</v>
      </c>
      <c r="B47" t="s">
        <v>266</v>
      </c>
    </row>
    <row r="48" spans="1:2">
      <c r="A48" s="77" t="s">
        <v>130</v>
      </c>
      <c r="B48" t="s">
        <v>266</v>
      </c>
    </row>
    <row r="49" spans="1:2">
      <c r="A49" s="77" t="s">
        <v>131</v>
      </c>
      <c r="B49" t="s">
        <v>266</v>
      </c>
    </row>
    <row r="50" spans="1:2">
      <c r="A50" s="77" t="s">
        <v>133</v>
      </c>
      <c r="B50" t="s">
        <v>2456</v>
      </c>
    </row>
    <row r="51" spans="1:2">
      <c r="A51" s="77" t="s">
        <v>135</v>
      </c>
      <c r="B51" t="s">
        <v>266</v>
      </c>
    </row>
    <row r="52" spans="1:2">
      <c r="A52" s="77" t="s">
        <v>136</v>
      </c>
      <c r="B52" t="s">
        <v>266</v>
      </c>
    </row>
    <row r="53" spans="1:2">
      <c r="A53" s="77" t="s">
        <v>141</v>
      </c>
      <c r="B53" t="s">
        <v>266</v>
      </c>
    </row>
    <row r="54" spans="1:2">
      <c r="A54" s="77" t="s">
        <v>144</v>
      </c>
      <c r="B54" t="s">
        <v>266</v>
      </c>
    </row>
    <row r="55" spans="1:2">
      <c r="A55" s="77" t="s">
        <v>145</v>
      </c>
      <c r="B55" t="s">
        <v>266</v>
      </c>
    </row>
    <row r="56" spans="1:2">
      <c r="A56" s="77" t="s">
        <v>146</v>
      </c>
      <c r="B56" t="s">
        <v>266</v>
      </c>
    </row>
    <row r="57" spans="1:2">
      <c r="A57" s="77" t="s">
        <v>147</v>
      </c>
      <c r="B57" t="s">
        <v>266</v>
      </c>
    </row>
    <row r="58" spans="1:2">
      <c r="A58" s="77" t="s">
        <v>148</v>
      </c>
      <c r="B58" t="s">
        <v>266</v>
      </c>
    </row>
    <row r="59" spans="1:2">
      <c r="A59" s="77" t="s">
        <v>149</v>
      </c>
      <c r="B59" t="s">
        <v>266</v>
      </c>
    </row>
    <row r="60" spans="1:2">
      <c r="A60" s="77" t="s">
        <v>151</v>
      </c>
      <c r="B60" t="s">
        <v>266</v>
      </c>
    </row>
    <row r="61" spans="1:2">
      <c r="A61" s="77" t="s">
        <v>155</v>
      </c>
      <c r="B61" t="s">
        <v>104</v>
      </c>
    </row>
    <row r="62" spans="1:2">
      <c r="A62" s="72" t="s">
        <v>159</v>
      </c>
      <c r="B62" t="s">
        <v>2456</v>
      </c>
    </row>
    <row r="63" spans="1:2">
      <c r="A63" s="77" t="s">
        <v>164</v>
      </c>
      <c r="B63" t="s">
        <v>266</v>
      </c>
    </row>
    <row r="64" spans="1:2">
      <c r="A64" s="77" t="s">
        <v>166</v>
      </c>
      <c r="B64" t="s">
        <v>266</v>
      </c>
    </row>
    <row r="65" spans="1:2">
      <c r="A65" s="77" t="s">
        <v>168</v>
      </c>
      <c r="B65" t="s">
        <v>266</v>
      </c>
    </row>
    <row r="66" spans="1:2">
      <c r="A66" s="72" t="s">
        <v>169</v>
      </c>
      <c r="B66" t="s">
        <v>266</v>
      </c>
    </row>
    <row r="67" spans="1:2">
      <c r="A67" s="77" t="s">
        <v>170</v>
      </c>
      <c r="B67" t="s">
        <v>266</v>
      </c>
    </row>
    <row r="68" spans="1:2">
      <c r="A68" s="77" t="s">
        <v>171</v>
      </c>
      <c r="B68" t="s">
        <v>2456</v>
      </c>
    </row>
    <row r="69" spans="1:2">
      <c r="A69" s="77" t="s">
        <v>173</v>
      </c>
      <c r="B69" t="s">
        <v>173</v>
      </c>
    </row>
    <row r="70" spans="1:2">
      <c r="A70" s="77" t="s">
        <v>175</v>
      </c>
      <c r="B70" t="s">
        <v>104</v>
      </c>
    </row>
    <row r="71" spans="1:2">
      <c r="A71" s="77" t="s">
        <v>177</v>
      </c>
      <c r="B71" t="s">
        <v>44</v>
      </c>
    </row>
    <row r="72" spans="1:2">
      <c r="A72" s="77" t="s">
        <v>179</v>
      </c>
      <c r="B72" t="s">
        <v>44</v>
      </c>
    </row>
    <row r="73" spans="1:2">
      <c r="A73" s="77" t="s">
        <v>182</v>
      </c>
      <c r="B73" t="s">
        <v>266</v>
      </c>
    </row>
    <row r="74" spans="1:2">
      <c r="A74" s="77" t="s">
        <v>184</v>
      </c>
      <c r="B74" t="s">
        <v>266</v>
      </c>
    </row>
    <row r="75" spans="1:2">
      <c r="A75" s="77" t="s">
        <v>186</v>
      </c>
      <c r="B75" t="s">
        <v>266</v>
      </c>
    </row>
    <row r="76" spans="1:2">
      <c r="A76" s="77" t="s">
        <v>187</v>
      </c>
      <c r="B76" t="s">
        <v>266</v>
      </c>
    </row>
    <row r="77" spans="1:2">
      <c r="A77" s="77" t="s">
        <v>188</v>
      </c>
      <c r="B77" t="s">
        <v>266</v>
      </c>
    </row>
    <row r="78" spans="1:2">
      <c r="A78" s="77" t="s">
        <v>189</v>
      </c>
      <c r="B78" t="s">
        <v>266</v>
      </c>
    </row>
    <row r="79" spans="1:2">
      <c r="A79" s="77" t="s">
        <v>190</v>
      </c>
      <c r="B79" t="s">
        <v>2456</v>
      </c>
    </row>
    <row r="80" spans="1:2">
      <c r="A80" s="77" t="s">
        <v>191</v>
      </c>
      <c r="B80" t="s">
        <v>266</v>
      </c>
    </row>
    <row r="81" spans="1:2">
      <c r="A81" s="77" t="s">
        <v>200</v>
      </c>
      <c r="B81" t="s">
        <v>44</v>
      </c>
    </row>
    <row r="82" spans="1:2">
      <c r="A82" s="77" t="s">
        <v>210</v>
      </c>
      <c r="B82" t="s">
        <v>266</v>
      </c>
    </row>
    <row r="83" spans="1:2">
      <c r="A83" s="77" t="s">
        <v>211</v>
      </c>
      <c r="B83" t="s">
        <v>44</v>
      </c>
    </row>
    <row r="84" spans="1:2">
      <c r="A84" s="77" t="s">
        <v>214</v>
      </c>
      <c r="B84" t="s">
        <v>44</v>
      </c>
    </row>
    <row r="85" spans="1:2">
      <c r="A85" s="77" t="s">
        <v>216</v>
      </c>
      <c r="B85" t="s">
        <v>44</v>
      </c>
    </row>
    <row r="86" spans="1:2">
      <c r="A86" s="72" t="s">
        <v>217</v>
      </c>
      <c r="B86" t="s">
        <v>44</v>
      </c>
    </row>
    <row r="87" spans="1:2">
      <c r="A87" s="77" t="s">
        <v>218</v>
      </c>
      <c r="B87" t="s">
        <v>44</v>
      </c>
    </row>
    <row r="88" spans="1:2">
      <c r="A88" s="72" t="s">
        <v>219</v>
      </c>
      <c r="B88" t="s">
        <v>44</v>
      </c>
    </row>
    <row r="89" spans="1:2">
      <c r="A89" s="77" t="s">
        <v>221</v>
      </c>
      <c r="B89" t="s">
        <v>44</v>
      </c>
    </row>
    <row r="90" spans="1:2">
      <c r="A90" s="77" t="s">
        <v>222</v>
      </c>
      <c r="B90" t="s">
        <v>44</v>
      </c>
    </row>
    <row r="91" spans="1:2">
      <c r="A91" s="77" t="s">
        <v>226</v>
      </c>
      <c r="B91" t="s">
        <v>44</v>
      </c>
    </row>
    <row r="92" spans="1:2">
      <c r="A92" s="77" t="s">
        <v>231</v>
      </c>
      <c r="B92" t="s">
        <v>104</v>
      </c>
    </row>
    <row r="93" spans="1:2">
      <c r="A93" s="77" t="s">
        <v>235</v>
      </c>
      <c r="B93" t="s">
        <v>266</v>
      </c>
    </row>
    <row r="94" spans="1:2">
      <c r="A94" s="77" t="s">
        <v>236</v>
      </c>
      <c r="B94" t="s">
        <v>266</v>
      </c>
    </row>
    <row r="95" spans="1:2">
      <c r="A95" s="77" t="s">
        <v>237</v>
      </c>
      <c r="B95" t="s">
        <v>266</v>
      </c>
    </row>
    <row r="96" spans="1:2">
      <c r="A96" s="77" t="s">
        <v>238</v>
      </c>
      <c r="B96" t="s">
        <v>266</v>
      </c>
    </row>
    <row r="97" spans="1:2">
      <c r="A97" s="77" t="s">
        <v>241</v>
      </c>
      <c r="B97" t="s">
        <v>44</v>
      </c>
    </row>
    <row r="98" spans="1:2">
      <c r="A98" s="77" t="s">
        <v>245</v>
      </c>
      <c r="B98" t="s">
        <v>266</v>
      </c>
    </row>
    <row r="99" spans="1:2">
      <c r="A99" s="77" t="s">
        <v>248</v>
      </c>
      <c r="B99" t="s">
        <v>266</v>
      </c>
    </row>
    <row r="100" spans="1:2">
      <c r="A100" s="77" t="s">
        <v>249</v>
      </c>
      <c r="B100" t="s">
        <v>266</v>
      </c>
    </row>
    <row r="101" spans="1:2">
      <c r="A101" s="77" t="s">
        <v>251</v>
      </c>
      <c r="B101" t="s">
        <v>266</v>
      </c>
    </row>
    <row r="102" spans="1:2">
      <c r="A102" s="77" t="s">
        <v>253</v>
      </c>
      <c r="B102" t="s">
        <v>266</v>
      </c>
    </row>
    <row r="103" spans="1:2">
      <c r="A103" s="77" t="s">
        <v>254</v>
      </c>
      <c r="B103" t="s">
        <v>266</v>
      </c>
    </row>
    <row r="104" spans="1:2">
      <c r="A104" s="77" t="s">
        <v>255</v>
      </c>
      <c r="B104" t="s">
        <v>266</v>
      </c>
    </row>
    <row r="105" spans="1:2">
      <c r="A105" s="77" t="s">
        <v>257</v>
      </c>
      <c r="B105" t="s">
        <v>266</v>
      </c>
    </row>
    <row r="106" spans="1:2">
      <c r="A106" s="77" t="s">
        <v>258</v>
      </c>
      <c r="B106" t="s">
        <v>266</v>
      </c>
    </row>
    <row r="107" spans="1:2">
      <c r="A107" s="77" t="s">
        <v>259</v>
      </c>
      <c r="B107" t="s">
        <v>266</v>
      </c>
    </row>
    <row r="108" spans="1:2">
      <c r="A108" s="77" t="s">
        <v>260</v>
      </c>
      <c r="B108" t="s">
        <v>266</v>
      </c>
    </row>
    <row r="109" spans="1:2">
      <c r="A109" s="77" t="s">
        <v>263</v>
      </c>
      <c r="B109" t="s">
        <v>44</v>
      </c>
    </row>
    <row r="110" spans="1:2">
      <c r="A110" s="77" t="s">
        <v>266</v>
      </c>
      <c r="B110" t="s">
        <v>266</v>
      </c>
    </row>
    <row r="111" spans="1:2">
      <c r="A111" s="77" t="s">
        <v>270</v>
      </c>
      <c r="B111" t="s">
        <v>266</v>
      </c>
    </row>
    <row r="112" spans="1:2">
      <c r="A112" s="77" t="s">
        <v>272</v>
      </c>
      <c r="B112" t="s">
        <v>266</v>
      </c>
    </row>
    <row r="113" spans="1:2">
      <c r="A113" s="77" t="s">
        <v>276</v>
      </c>
      <c r="B113" t="s">
        <v>2456</v>
      </c>
    </row>
    <row r="114" spans="1:2">
      <c r="A114" s="77" t="s">
        <v>277</v>
      </c>
      <c r="B114" t="s">
        <v>2456</v>
      </c>
    </row>
    <row r="115" spans="1:2">
      <c r="A115" s="77" t="s">
        <v>278</v>
      </c>
      <c r="B115" t="s">
        <v>104</v>
      </c>
    </row>
    <row r="116" spans="1:2">
      <c r="A116" s="77" t="s">
        <v>280</v>
      </c>
      <c r="B116" t="s">
        <v>104</v>
      </c>
    </row>
    <row r="117" spans="1:2">
      <c r="A117" s="77" t="s">
        <v>283</v>
      </c>
      <c r="B117" t="s">
        <v>266</v>
      </c>
    </row>
    <row r="118" spans="1:2">
      <c r="A118" s="77" t="s">
        <v>288</v>
      </c>
      <c r="B118" t="s">
        <v>266</v>
      </c>
    </row>
    <row r="119" spans="1:2">
      <c r="A119" s="77" t="s">
        <v>290</v>
      </c>
      <c r="B119" t="s">
        <v>266</v>
      </c>
    </row>
    <row r="120" spans="1:2">
      <c r="A120" s="77" t="s">
        <v>291</v>
      </c>
      <c r="B120" t="s">
        <v>266</v>
      </c>
    </row>
    <row r="121" spans="1:2">
      <c r="A121" s="77" t="s">
        <v>293</v>
      </c>
      <c r="B121" t="s">
        <v>266</v>
      </c>
    </row>
    <row r="122" spans="1:2">
      <c r="A122" s="77" t="s">
        <v>294</v>
      </c>
      <c r="B122" t="s">
        <v>266</v>
      </c>
    </row>
    <row r="123" spans="1:2">
      <c r="A123" s="77" t="s">
        <v>295</v>
      </c>
      <c r="B123" t="s">
        <v>266</v>
      </c>
    </row>
    <row r="124" spans="1:2">
      <c r="A124" s="77" t="s">
        <v>296</v>
      </c>
      <c r="B124" t="s">
        <v>2456</v>
      </c>
    </row>
    <row r="125" spans="1:2">
      <c r="A125" s="77" t="s">
        <v>297</v>
      </c>
      <c r="B125" t="s">
        <v>266</v>
      </c>
    </row>
    <row r="126" spans="1:2">
      <c r="A126" s="77" t="s">
        <v>298</v>
      </c>
      <c r="B126" t="s">
        <v>266</v>
      </c>
    </row>
    <row r="127" spans="1:2">
      <c r="A127" s="77" t="s">
        <v>299</v>
      </c>
      <c r="B127" t="s">
        <v>44</v>
      </c>
    </row>
    <row r="128" spans="1:2">
      <c r="A128" s="77" t="s">
        <v>300</v>
      </c>
      <c r="B128" t="s">
        <v>266</v>
      </c>
    </row>
    <row r="129" spans="1:2">
      <c r="A129" s="77" t="s">
        <v>303</v>
      </c>
      <c r="B129" t="s">
        <v>266</v>
      </c>
    </row>
    <row r="130" spans="1:2">
      <c r="A130" s="77" t="s">
        <v>304</v>
      </c>
      <c r="B130" t="s">
        <v>266</v>
      </c>
    </row>
    <row r="131" spans="1:2">
      <c r="A131" s="17" t="s">
        <v>318</v>
      </c>
      <c r="B131" t="s">
        <v>44</v>
      </c>
    </row>
    <row r="132" spans="1:2">
      <c r="A132" s="17" t="s">
        <v>328</v>
      </c>
      <c r="B132" t="s">
        <v>266</v>
      </c>
    </row>
    <row r="133" spans="1:2">
      <c r="A133" s="17" t="s">
        <v>329</v>
      </c>
      <c r="B133" t="s">
        <v>266</v>
      </c>
    </row>
    <row r="134" spans="1:2">
      <c r="A134" s="17" t="s">
        <v>330</v>
      </c>
      <c r="B134" t="s">
        <v>44</v>
      </c>
    </row>
    <row r="135" spans="1:2">
      <c r="A135" s="17" t="s">
        <v>332</v>
      </c>
      <c r="B135" t="s">
        <v>44</v>
      </c>
    </row>
    <row r="136" spans="1:2">
      <c r="A136" s="17" t="s">
        <v>333</v>
      </c>
      <c r="B136" t="s">
        <v>44</v>
      </c>
    </row>
    <row r="137" spans="1:2">
      <c r="A137" s="17" t="s">
        <v>334</v>
      </c>
      <c r="B137" t="s">
        <v>44</v>
      </c>
    </row>
    <row r="138" spans="1:2">
      <c r="A138" s="17" t="s">
        <v>335</v>
      </c>
      <c r="B138" t="s">
        <v>44</v>
      </c>
    </row>
    <row r="139" spans="1:2">
      <c r="A139" s="17" t="s">
        <v>336</v>
      </c>
      <c r="B139" t="s">
        <v>44</v>
      </c>
    </row>
    <row r="140" spans="1:2">
      <c r="A140" s="17" t="s">
        <v>337</v>
      </c>
      <c r="B140" t="s">
        <v>44</v>
      </c>
    </row>
    <row r="141" spans="1:2">
      <c r="A141" s="17" t="s">
        <v>338</v>
      </c>
      <c r="B141" t="s">
        <v>44</v>
      </c>
    </row>
    <row r="142" spans="1:2">
      <c r="A142" s="17" t="s">
        <v>339</v>
      </c>
      <c r="B142" t="s">
        <v>44</v>
      </c>
    </row>
    <row r="143" spans="1:2">
      <c r="A143" s="17" t="s">
        <v>340</v>
      </c>
      <c r="B143" t="s">
        <v>44</v>
      </c>
    </row>
    <row r="144" spans="1:2">
      <c r="A144" s="17" t="s">
        <v>341</v>
      </c>
      <c r="B144" t="s">
        <v>44</v>
      </c>
    </row>
    <row r="145" spans="1:2">
      <c r="A145" s="17" t="s">
        <v>343</v>
      </c>
      <c r="B145" t="s">
        <v>44</v>
      </c>
    </row>
    <row r="146" spans="1:2">
      <c r="A146" s="17" t="s">
        <v>344</v>
      </c>
      <c r="B146" t="s">
        <v>44</v>
      </c>
    </row>
    <row r="147" spans="1:2">
      <c r="A147" s="17" t="s">
        <v>345</v>
      </c>
      <c r="B147" t="s">
        <v>44</v>
      </c>
    </row>
    <row r="148" spans="1:2">
      <c r="A148" s="17" t="s">
        <v>346</v>
      </c>
      <c r="B148" t="s">
        <v>44</v>
      </c>
    </row>
    <row r="149" spans="1:2">
      <c r="A149" s="17" t="s">
        <v>347</v>
      </c>
      <c r="B149" t="s">
        <v>44</v>
      </c>
    </row>
    <row r="150" spans="1:2">
      <c r="A150" s="17" t="s">
        <v>349</v>
      </c>
      <c r="B150" t="s">
        <v>104</v>
      </c>
    </row>
    <row r="151" spans="1:2">
      <c r="A151" s="17" t="s">
        <v>352</v>
      </c>
      <c r="B151" t="s">
        <v>104</v>
      </c>
    </row>
    <row r="152" spans="1:2">
      <c r="A152" s="17" t="s">
        <v>353</v>
      </c>
      <c r="B152" t="s">
        <v>104</v>
      </c>
    </row>
    <row r="153" spans="1:2">
      <c r="A153" s="17" t="s">
        <v>355</v>
      </c>
      <c r="B153" t="s">
        <v>266</v>
      </c>
    </row>
    <row r="154" spans="1:2">
      <c r="A154" s="17" t="s">
        <v>356</v>
      </c>
      <c r="B154" t="s">
        <v>2255</v>
      </c>
    </row>
    <row r="155" spans="1:2">
      <c r="A155" s="17" t="s">
        <v>357</v>
      </c>
      <c r="B155" t="s">
        <v>266</v>
      </c>
    </row>
    <row r="156" spans="1:2">
      <c r="A156" s="17" t="s">
        <v>358</v>
      </c>
      <c r="B156" t="s">
        <v>266</v>
      </c>
    </row>
    <row r="157" spans="1:2">
      <c r="A157" s="17" t="s">
        <v>359</v>
      </c>
      <c r="B157" t="s">
        <v>266</v>
      </c>
    </row>
    <row r="158" spans="1:2">
      <c r="A158" s="17" t="s">
        <v>360</v>
      </c>
      <c r="B158" t="s">
        <v>266</v>
      </c>
    </row>
    <row r="159" spans="1:2">
      <c r="A159" s="17" t="s">
        <v>361</v>
      </c>
      <c r="B159" t="s">
        <v>266</v>
      </c>
    </row>
    <row r="160" spans="1:2">
      <c r="A160" s="17" t="s">
        <v>362</v>
      </c>
      <c r="B160" t="s">
        <v>266</v>
      </c>
    </row>
    <row r="161" spans="1:2">
      <c r="A161" s="17" t="s">
        <v>363</v>
      </c>
      <c r="B161" t="s">
        <v>266</v>
      </c>
    </row>
    <row r="162" spans="1:2">
      <c r="A162" s="17" t="s">
        <v>364</v>
      </c>
      <c r="B162" t="s">
        <v>266</v>
      </c>
    </row>
    <row r="163" spans="1:2">
      <c r="A163" s="17" t="s">
        <v>365</v>
      </c>
      <c r="B163" t="s">
        <v>266</v>
      </c>
    </row>
    <row r="164" spans="1:2">
      <c r="A164" s="17" t="s">
        <v>366</v>
      </c>
      <c r="B164" t="s">
        <v>44</v>
      </c>
    </row>
    <row r="165" spans="1:2">
      <c r="A165" s="17" t="s">
        <v>371</v>
      </c>
      <c r="B165" t="s">
        <v>2456</v>
      </c>
    </row>
    <row r="166" spans="1:2">
      <c r="A166" s="17" t="s">
        <v>372</v>
      </c>
      <c r="B166" t="s">
        <v>2456</v>
      </c>
    </row>
    <row r="167" spans="1:2">
      <c r="A167" s="17" t="s">
        <v>373</v>
      </c>
      <c r="B167" t="s">
        <v>266</v>
      </c>
    </row>
    <row r="168" spans="1:2">
      <c r="A168" s="17" t="s">
        <v>374</v>
      </c>
      <c r="B168" t="s">
        <v>266</v>
      </c>
    </row>
    <row r="169" spans="1:2">
      <c r="A169" s="16" t="s">
        <v>375</v>
      </c>
      <c r="B169" t="s">
        <v>266</v>
      </c>
    </row>
    <row r="170" spans="1:2">
      <c r="A170" s="16" t="s">
        <v>376</v>
      </c>
      <c r="B170" t="s">
        <v>266</v>
      </c>
    </row>
    <row r="171" spans="1:2">
      <c r="A171" s="17" t="s">
        <v>380</v>
      </c>
      <c r="B171" t="s">
        <v>44</v>
      </c>
    </row>
    <row r="172" spans="1:2">
      <c r="A172" s="17" t="s">
        <v>383</v>
      </c>
      <c r="B172" t="s">
        <v>44</v>
      </c>
    </row>
    <row r="173" spans="1:2">
      <c r="A173" s="17" t="s">
        <v>384</v>
      </c>
      <c r="B173" t="s">
        <v>2456</v>
      </c>
    </row>
    <row r="174" spans="1:2">
      <c r="A174" s="17" t="s">
        <v>385</v>
      </c>
      <c r="B174" t="s">
        <v>2456</v>
      </c>
    </row>
    <row r="175" spans="1:2">
      <c r="A175" s="17" t="s">
        <v>386</v>
      </c>
      <c r="B175" t="s">
        <v>44</v>
      </c>
    </row>
    <row r="176" spans="1:2">
      <c r="A176" s="17" t="s">
        <v>387</v>
      </c>
      <c r="B176" t="s">
        <v>2456</v>
      </c>
    </row>
    <row r="177" spans="1:2">
      <c r="A177" s="17" t="s">
        <v>388</v>
      </c>
      <c r="B177" t="s">
        <v>2456</v>
      </c>
    </row>
    <row r="178" spans="1:2">
      <c r="A178" s="17" t="s">
        <v>389</v>
      </c>
      <c r="B178" t="s">
        <v>2456</v>
      </c>
    </row>
    <row r="179" spans="1:2">
      <c r="A179" s="16" t="s">
        <v>390</v>
      </c>
      <c r="B179" t="s">
        <v>2456</v>
      </c>
    </row>
    <row r="180" spans="1:2">
      <c r="A180" s="17" t="s">
        <v>391</v>
      </c>
      <c r="B180" t="s">
        <v>2456</v>
      </c>
    </row>
    <row r="181" spans="1:2">
      <c r="A181" s="17" t="s">
        <v>392</v>
      </c>
      <c r="B181" t="s">
        <v>44</v>
      </c>
    </row>
    <row r="182" spans="1:2">
      <c r="A182" s="17" t="s">
        <v>394</v>
      </c>
      <c r="B182" t="s">
        <v>2456</v>
      </c>
    </row>
    <row r="183" spans="1:2">
      <c r="A183" s="17" t="s">
        <v>396</v>
      </c>
      <c r="B183" t="s">
        <v>2456</v>
      </c>
    </row>
    <row r="184" spans="1:2">
      <c r="A184" s="17" t="s">
        <v>397</v>
      </c>
      <c r="B184" t="s">
        <v>2456</v>
      </c>
    </row>
    <row r="185" spans="1:2">
      <c r="A185" s="17" t="s">
        <v>398</v>
      </c>
      <c r="B185" t="s">
        <v>2456</v>
      </c>
    </row>
    <row r="186" spans="1:2">
      <c r="A186" s="17" t="s">
        <v>399</v>
      </c>
      <c r="B186" t="s">
        <v>2456</v>
      </c>
    </row>
    <row r="187" spans="1:2">
      <c r="A187" s="17" t="s">
        <v>401</v>
      </c>
      <c r="B187" t="s">
        <v>2456</v>
      </c>
    </row>
    <row r="188" spans="1:2">
      <c r="A188" s="17" t="s">
        <v>402</v>
      </c>
      <c r="B188" t="s">
        <v>2456</v>
      </c>
    </row>
    <row r="189" spans="1:2">
      <c r="A189" s="17" t="s">
        <v>403</v>
      </c>
      <c r="B189" t="s">
        <v>266</v>
      </c>
    </row>
    <row r="190" spans="1:2">
      <c r="A190" s="17" t="s">
        <v>404</v>
      </c>
      <c r="B190" t="s">
        <v>44</v>
      </c>
    </row>
    <row r="191" spans="1:2">
      <c r="A191" s="17" t="s">
        <v>407</v>
      </c>
      <c r="B191" t="s">
        <v>44</v>
      </c>
    </row>
    <row r="192" spans="1:2">
      <c r="A192" s="17" t="s">
        <v>408</v>
      </c>
      <c r="B192" t="s">
        <v>44</v>
      </c>
    </row>
    <row r="193" spans="1:2">
      <c r="A193" s="17" t="s">
        <v>409</v>
      </c>
      <c r="B193" t="s">
        <v>44</v>
      </c>
    </row>
    <row r="194" spans="1:2">
      <c r="A194" s="17" t="s">
        <v>410</v>
      </c>
      <c r="B194" t="s">
        <v>44</v>
      </c>
    </row>
    <row r="195" spans="1:2">
      <c r="A195" s="17" t="s">
        <v>411</v>
      </c>
      <c r="B195" t="s">
        <v>44</v>
      </c>
    </row>
    <row r="196" spans="1:2">
      <c r="A196" s="17" t="s">
        <v>412</v>
      </c>
      <c r="B196" t="s">
        <v>44</v>
      </c>
    </row>
    <row r="197" spans="1:2">
      <c r="A197" s="17" t="s">
        <v>413</v>
      </c>
      <c r="B197" t="s">
        <v>266</v>
      </c>
    </row>
    <row r="198" spans="1:2">
      <c r="A198" s="17" t="s">
        <v>414</v>
      </c>
      <c r="B198" t="s">
        <v>44</v>
      </c>
    </row>
    <row r="199" spans="1:2">
      <c r="A199" s="17" t="s">
        <v>417</v>
      </c>
      <c r="B199" t="s">
        <v>44</v>
      </c>
    </row>
    <row r="200" spans="1:2">
      <c r="A200" s="17" t="s">
        <v>418</v>
      </c>
      <c r="B200" t="s">
        <v>44</v>
      </c>
    </row>
    <row r="201" spans="1:2">
      <c r="A201" s="77" t="s">
        <v>420</v>
      </c>
      <c r="B201" t="s">
        <v>44</v>
      </c>
    </row>
    <row r="202" spans="1:2">
      <c r="A202" s="77" t="s">
        <v>424</v>
      </c>
      <c r="B202" t="s">
        <v>2456</v>
      </c>
    </row>
    <row r="203" spans="1:2">
      <c r="A203" s="77" t="s">
        <v>430</v>
      </c>
      <c r="B203" t="s">
        <v>44</v>
      </c>
    </row>
    <row r="204" spans="1:2">
      <c r="A204" s="77" t="s">
        <v>437</v>
      </c>
      <c r="B204" t="s">
        <v>266</v>
      </c>
    </row>
    <row r="205" spans="1:2">
      <c r="A205" s="77" t="s">
        <v>450</v>
      </c>
      <c r="B205" t="s">
        <v>44</v>
      </c>
    </row>
    <row r="206" spans="1:2">
      <c r="A206" s="77" t="s">
        <v>452</v>
      </c>
      <c r="B206" t="s">
        <v>44</v>
      </c>
    </row>
    <row r="207" spans="1:2">
      <c r="A207" s="77" t="s">
        <v>453</v>
      </c>
      <c r="B207" t="s">
        <v>44</v>
      </c>
    </row>
    <row r="208" spans="1:2">
      <c r="A208" s="77" t="s">
        <v>454</v>
      </c>
      <c r="B208" t="s">
        <v>44</v>
      </c>
    </row>
    <row r="209" spans="1:2">
      <c r="A209" s="77" t="s">
        <v>455</v>
      </c>
      <c r="B209" t="s">
        <v>44</v>
      </c>
    </row>
    <row r="210" spans="1:2">
      <c r="A210" s="72" t="s">
        <v>459</v>
      </c>
      <c r="B210" t="s">
        <v>44</v>
      </c>
    </row>
    <row r="211" spans="1:2">
      <c r="A211" s="77" t="s">
        <v>460</v>
      </c>
      <c r="B211" t="s">
        <v>44</v>
      </c>
    </row>
    <row r="212" spans="1:2">
      <c r="A212" s="72" t="s">
        <v>462</v>
      </c>
      <c r="B212" t="s">
        <v>44</v>
      </c>
    </row>
    <row r="213" spans="1:2">
      <c r="A213" s="77" t="s">
        <v>463</v>
      </c>
      <c r="B213" t="s">
        <v>266</v>
      </c>
    </row>
    <row r="214" spans="1:2">
      <c r="A214" s="77" t="s">
        <v>464</v>
      </c>
      <c r="B214" t="s">
        <v>266</v>
      </c>
    </row>
    <row r="215" spans="1:2">
      <c r="A215" s="77" t="s">
        <v>465</v>
      </c>
      <c r="B215" t="s">
        <v>266</v>
      </c>
    </row>
    <row r="216" spans="1:2">
      <c r="A216" s="77" t="s">
        <v>466</v>
      </c>
      <c r="B216" t="s">
        <v>266</v>
      </c>
    </row>
    <row r="217" spans="1:2">
      <c r="A217" s="77" t="s">
        <v>467</v>
      </c>
      <c r="B217" t="s">
        <v>266</v>
      </c>
    </row>
    <row r="218" spans="1:2">
      <c r="A218" s="77" t="s">
        <v>468</v>
      </c>
      <c r="B218" t="s">
        <v>266</v>
      </c>
    </row>
    <row r="219" spans="1:2">
      <c r="A219" s="77" t="s">
        <v>469</v>
      </c>
      <c r="B219" t="s">
        <v>266</v>
      </c>
    </row>
    <row r="220" spans="1:2">
      <c r="A220" s="77" t="s">
        <v>471</v>
      </c>
      <c r="B220" t="s">
        <v>266</v>
      </c>
    </row>
    <row r="221" spans="1:2">
      <c r="A221" s="77" t="s">
        <v>473</v>
      </c>
      <c r="B221" t="s">
        <v>104</v>
      </c>
    </row>
    <row r="222" spans="1:2">
      <c r="A222" s="77" t="s">
        <v>479</v>
      </c>
      <c r="B222" t="s">
        <v>104</v>
      </c>
    </row>
    <row r="223" spans="1:2">
      <c r="A223" s="77" t="s">
        <v>480</v>
      </c>
      <c r="B223" t="s">
        <v>2456</v>
      </c>
    </row>
    <row r="224" spans="1:2">
      <c r="A224" s="72" t="s">
        <v>485</v>
      </c>
      <c r="B224" t="s">
        <v>104</v>
      </c>
    </row>
    <row r="225" spans="1:2">
      <c r="A225" s="77" t="s">
        <v>486</v>
      </c>
      <c r="B225" t="s">
        <v>104</v>
      </c>
    </row>
    <row r="226" spans="1:2">
      <c r="A226" s="77" t="s">
        <v>501</v>
      </c>
      <c r="B226" t="s">
        <v>44</v>
      </c>
    </row>
    <row r="227" spans="1:2">
      <c r="A227" s="77" t="s">
        <v>503</v>
      </c>
      <c r="B227" t="s">
        <v>44</v>
      </c>
    </row>
    <row r="228" spans="1:2">
      <c r="A228" s="77" t="s">
        <v>504</v>
      </c>
      <c r="B228" t="s">
        <v>44</v>
      </c>
    </row>
    <row r="229" spans="1:2">
      <c r="A229" s="77" t="s">
        <v>505</v>
      </c>
      <c r="B229" t="s">
        <v>44</v>
      </c>
    </row>
    <row r="230" spans="1:2">
      <c r="A230" s="77" t="s">
        <v>1641</v>
      </c>
      <c r="B230" t="s">
        <v>266</v>
      </c>
    </row>
    <row r="231" spans="1:2">
      <c r="A231" s="77" t="s">
        <v>1642</v>
      </c>
      <c r="B231" t="s">
        <v>266</v>
      </c>
    </row>
    <row r="232" spans="1:2">
      <c r="A232" s="77" t="s">
        <v>1643</v>
      </c>
      <c r="B232" t="s">
        <v>266</v>
      </c>
    </row>
    <row r="233" spans="1:2">
      <c r="A233" s="77" t="s">
        <v>1644</v>
      </c>
      <c r="B233" t="s">
        <v>2456</v>
      </c>
    </row>
    <row r="234" spans="1:2">
      <c r="A234" s="72" t="s">
        <v>1645</v>
      </c>
      <c r="B234" t="s">
        <v>2456</v>
      </c>
    </row>
    <row r="235" spans="1:2">
      <c r="A235" s="78" t="s">
        <v>1646</v>
      </c>
      <c r="B235" t="s">
        <v>44</v>
      </c>
    </row>
    <row r="236" spans="1:2">
      <c r="A236" s="78" t="s">
        <v>1648</v>
      </c>
      <c r="B236" t="s">
        <v>44</v>
      </c>
    </row>
    <row r="237" spans="1:2">
      <c r="A237" s="78" t="s">
        <v>1649</v>
      </c>
      <c r="B237" t="s">
        <v>44</v>
      </c>
    </row>
    <row r="238" spans="1:2">
      <c r="A238" s="78" t="s">
        <v>1650</v>
      </c>
      <c r="B238" t="s">
        <v>44</v>
      </c>
    </row>
    <row r="239" spans="1:2">
      <c r="A239" s="78" t="s">
        <v>1651</v>
      </c>
      <c r="B239" t="s">
        <v>44</v>
      </c>
    </row>
    <row r="240" spans="1:2">
      <c r="A240" s="78" t="s">
        <v>1652</v>
      </c>
      <c r="B240" t="s">
        <v>44</v>
      </c>
    </row>
    <row r="241" spans="1:2">
      <c r="A241" s="78" t="s">
        <v>1135</v>
      </c>
      <c r="B241" t="s">
        <v>44</v>
      </c>
    </row>
    <row r="242" spans="1:2">
      <c r="A242" s="78" t="s">
        <v>1653</v>
      </c>
      <c r="B242" t="s">
        <v>44</v>
      </c>
    </row>
    <row r="243" spans="1:2">
      <c r="A243" s="78" t="s">
        <v>1654</v>
      </c>
      <c r="B243" t="s">
        <v>2456</v>
      </c>
    </row>
    <row r="244" spans="1:2">
      <c r="A244" s="78" t="s">
        <v>1655</v>
      </c>
      <c r="B244" t="s">
        <v>2255</v>
      </c>
    </row>
    <row r="245" spans="1:2">
      <c r="A245" s="78" t="s">
        <v>1656</v>
      </c>
      <c r="B245" t="s">
        <v>266</v>
      </c>
    </row>
    <row r="246" spans="1:2">
      <c r="A246" s="78" t="s">
        <v>1657</v>
      </c>
      <c r="B246" t="s">
        <v>266</v>
      </c>
    </row>
    <row r="247" spans="1:2">
      <c r="A247" s="78" t="s">
        <v>1658</v>
      </c>
      <c r="B247" t="s">
        <v>266</v>
      </c>
    </row>
    <row r="248" spans="1:2">
      <c r="A248" s="78" t="s">
        <v>1659</v>
      </c>
      <c r="B248" t="s">
        <v>266</v>
      </c>
    </row>
    <row r="249" spans="1:2">
      <c r="A249" s="78" t="s">
        <v>1660</v>
      </c>
      <c r="B249" t="s">
        <v>266</v>
      </c>
    </row>
    <row r="250" spans="1:2">
      <c r="A250" s="78" t="s">
        <v>1661</v>
      </c>
      <c r="B250" t="s">
        <v>266</v>
      </c>
    </row>
    <row r="251" spans="1:2">
      <c r="A251" s="78" t="s">
        <v>553</v>
      </c>
      <c r="B251" t="s">
        <v>2456</v>
      </c>
    </row>
    <row r="252" spans="1:2">
      <c r="A252" s="78" t="s">
        <v>1662</v>
      </c>
      <c r="B252" t="s">
        <v>266</v>
      </c>
    </row>
    <row r="253" spans="1:2">
      <c r="A253" s="78" t="s">
        <v>1663</v>
      </c>
      <c r="B253" t="s">
        <v>266</v>
      </c>
    </row>
    <row r="254" spans="1:2">
      <c r="A254" s="78" t="s">
        <v>1664</v>
      </c>
      <c r="B254" t="s">
        <v>266</v>
      </c>
    </row>
    <row r="255" spans="1:2">
      <c r="A255" s="78" t="s">
        <v>1665</v>
      </c>
      <c r="B255" t="s">
        <v>2456</v>
      </c>
    </row>
    <row r="256" spans="1:2">
      <c r="A256" s="80" t="s">
        <v>1666</v>
      </c>
      <c r="B256" t="s">
        <v>266</v>
      </c>
    </row>
    <row r="257" spans="1:2">
      <c r="A257" s="78" t="s">
        <v>1667</v>
      </c>
      <c r="B257" t="s">
        <v>266</v>
      </c>
    </row>
    <row r="258" spans="1:2">
      <c r="A258" s="78" t="s">
        <v>1668</v>
      </c>
      <c r="B258" t="s">
        <v>266</v>
      </c>
    </row>
    <row r="259" spans="1:2">
      <c r="A259" s="78" t="s">
        <v>1669</v>
      </c>
      <c r="B259" t="s">
        <v>266</v>
      </c>
    </row>
    <row r="260" spans="1:2">
      <c r="A260" s="78" t="s">
        <v>1670</v>
      </c>
      <c r="B260" t="s">
        <v>266</v>
      </c>
    </row>
    <row r="261" spans="1:2">
      <c r="A261" s="78" t="s">
        <v>1671</v>
      </c>
      <c r="B261" t="s">
        <v>266</v>
      </c>
    </row>
    <row r="262" spans="1:2">
      <c r="A262" s="78" t="s">
        <v>1672</v>
      </c>
      <c r="B262" t="s">
        <v>266</v>
      </c>
    </row>
    <row r="263" spans="1:2">
      <c r="A263" s="78" t="s">
        <v>1673</v>
      </c>
      <c r="B263" t="s">
        <v>266</v>
      </c>
    </row>
    <row r="264" spans="1:2">
      <c r="A264" s="78" t="s">
        <v>1674</v>
      </c>
      <c r="B264" t="s">
        <v>266</v>
      </c>
    </row>
    <row r="265" spans="1:2">
      <c r="A265" s="78" t="s">
        <v>1675</v>
      </c>
      <c r="B265" t="s">
        <v>266</v>
      </c>
    </row>
    <row r="266" spans="1:2">
      <c r="A266" s="78" t="s">
        <v>1676</v>
      </c>
      <c r="B266" t="s">
        <v>266</v>
      </c>
    </row>
    <row r="267" spans="1:2">
      <c r="A267" s="78" t="s">
        <v>1677</v>
      </c>
      <c r="B267" t="s">
        <v>266</v>
      </c>
    </row>
    <row r="268" spans="1:2">
      <c r="A268" s="78" t="s">
        <v>1678</v>
      </c>
      <c r="B268" t="s">
        <v>266</v>
      </c>
    </row>
    <row r="269" spans="1:2">
      <c r="A269" s="78" t="s">
        <v>1679</v>
      </c>
      <c r="B269" t="s">
        <v>266</v>
      </c>
    </row>
    <row r="270" spans="1:2">
      <c r="A270" s="78" t="s">
        <v>1680</v>
      </c>
      <c r="B270" t="s">
        <v>266</v>
      </c>
    </row>
    <row r="271" spans="1:2">
      <c r="A271" s="78" t="s">
        <v>1681</v>
      </c>
      <c r="B271" t="s">
        <v>266</v>
      </c>
    </row>
    <row r="272" spans="1:2">
      <c r="A272" s="78" t="s">
        <v>1682</v>
      </c>
      <c r="B272" t="s">
        <v>266</v>
      </c>
    </row>
    <row r="273" spans="1:2">
      <c r="A273" s="78" t="s">
        <v>1683</v>
      </c>
      <c r="B273" t="s">
        <v>266</v>
      </c>
    </row>
    <row r="274" spans="1:2">
      <c r="A274" s="78" t="s">
        <v>1684</v>
      </c>
      <c r="B274" t="s">
        <v>266</v>
      </c>
    </row>
    <row r="275" spans="1:2">
      <c r="A275" s="78" t="s">
        <v>1685</v>
      </c>
      <c r="B275" t="s">
        <v>266</v>
      </c>
    </row>
    <row r="276" spans="1:2">
      <c r="A276" s="78" t="s">
        <v>1686</v>
      </c>
      <c r="B276" t="s">
        <v>266</v>
      </c>
    </row>
    <row r="277" spans="1:2">
      <c r="A277" s="78" t="s">
        <v>1687</v>
      </c>
      <c r="B277" t="s">
        <v>266</v>
      </c>
    </row>
    <row r="278" spans="1:2">
      <c r="A278" s="78" t="s">
        <v>1688</v>
      </c>
      <c r="B278" t="s">
        <v>266</v>
      </c>
    </row>
    <row r="279" spans="1:2">
      <c r="A279" s="78" t="s">
        <v>1689</v>
      </c>
      <c r="B279" t="s">
        <v>266</v>
      </c>
    </row>
    <row r="280" spans="1:2">
      <c r="A280" s="78" t="s">
        <v>1690</v>
      </c>
      <c r="B280" t="s">
        <v>266</v>
      </c>
    </row>
    <row r="281" spans="1:2">
      <c r="A281" s="78" t="s">
        <v>1691</v>
      </c>
      <c r="B281" t="s">
        <v>266</v>
      </c>
    </row>
    <row r="282" spans="1:2">
      <c r="A282" s="78" t="s">
        <v>1692</v>
      </c>
      <c r="B282" t="s">
        <v>266</v>
      </c>
    </row>
    <row r="283" spans="1:2">
      <c r="A283" s="80" t="s">
        <v>1693</v>
      </c>
      <c r="B283" t="s">
        <v>266</v>
      </c>
    </row>
    <row r="284" spans="1:2">
      <c r="A284" s="78" t="s">
        <v>1694</v>
      </c>
      <c r="B284" t="s">
        <v>266</v>
      </c>
    </row>
    <row r="285" spans="1:2">
      <c r="A285" s="78" t="s">
        <v>1606</v>
      </c>
      <c r="B285" t="s">
        <v>266</v>
      </c>
    </row>
    <row r="286" spans="1:2">
      <c r="A286" s="78" t="s">
        <v>1695</v>
      </c>
      <c r="B286" t="s">
        <v>2456</v>
      </c>
    </row>
    <row r="287" spans="1:2">
      <c r="A287" s="78" t="s">
        <v>1696</v>
      </c>
      <c r="B287" t="s">
        <v>2456</v>
      </c>
    </row>
    <row r="288" spans="1:2">
      <c r="A288" s="78" t="s">
        <v>1697</v>
      </c>
      <c r="B288" t="s">
        <v>104</v>
      </c>
    </row>
    <row r="289" spans="1:2">
      <c r="A289" s="78" t="s">
        <v>1698</v>
      </c>
      <c r="B289" t="s">
        <v>104</v>
      </c>
    </row>
    <row r="290" spans="1:2">
      <c r="A290" s="78" t="s">
        <v>1699</v>
      </c>
      <c r="B290" t="s">
        <v>104</v>
      </c>
    </row>
    <row r="291" spans="1:2">
      <c r="A291" s="78" t="s">
        <v>1700</v>
      </c>
      <c r="B291" t="s">
        <v>104</v>
      </c>
    </row>
    <row r="292" spans="1:2">
      <c r="A292" s="78" t="s">
        <v>1701</v>
      </c>
      <c r="B292" t="s">
        <v>266</v>
      </c>
    </row>
    <row r="293" spans="1:2">
      <c r="A293" s="78" t="s">
        <v>1702</v>
      </c>
      <c r="B293" t="s">
        <v>266</v>
      </c>
    </row>
    <row r="294" spans="1:2">
      <c r="A294" s="78" t="s">
        <v>1703</v>
      </c>
      <c r="B294" t="s">
        <v>266</v>
      </c>
    </row>
    <row r="295" spans="1:2">
      <c r="A295" s="78" t="s">
        <v>1704</v>
      </c>
      <c r="B295" t="s">
        <v>266</v>
      </c>
    </row>
    <row r="296" spans="1:2">
      <c r="A296" s="78" t="s">
        <v>1705</v>
      </c>
      <c r="B296" t="s">
        <v>2456</v>
      </c>
    </row>
    <row r="297" spans="1:2">
      <c r="A297" s="78" t="s">
        <v>1706</v>
      </c>
      <c r="B297" t="s">
        <v>2456</v>
      </c>
    </row>
    <row r="298" spans="1:2">
      <c r="A298" s="78" t="s">
        <v>1707</v>
      </c>
      <c r="B298" t="s">
        <v>2456</v>
      </c>
    </row>
    <row r="299" spans="1:2">
      <c r="A299" s="78" t="s">
        <v>1708</v>
      </c>
      <c r="B299" t="s">
        <v>266</v>
      </c>
    </row>
    <row r="300" spans="1:2">
      <c r="A300" s="78" t="s">
        <v>1709</v>
      </c>
      <c r="B300" t="s">
        <v>266</v>
      </c>
    </row>
    <row r="301" spans="1:2">
      <c r="A301" s="78" t="s">
        <v>1710</v>
      </c>
      <c r="B301" t="s">
        <v>266</v>
      </c>
    </row>
    <row r="302" spans="1:2">
      <c r="A302" s="78" t="s">
        <v>1711</v>
      </c>
      <c r="B302" t="s">
        <v>266</v>
      </c>
    </row>
    <row r="303" spans="1:2">
      <c r="A303" s="78" t="s">
        <v>1713</v>
      </c>
      <c r="B303" t="s">
        <v>44</v>
      </c>
    </row>
    <row r="304" spans="1:2">
      <c r="A304" s="78" t="s">
        <v>1714</v>
      </c>
      <c r="B304" t="s">
        <v>44</v>
      </c>
    </row>
    <row r="305" spans="1:2">
      <c r="A305" s="80" t="s">
        <v>1715</v>
      </c>
      <c r="B305" t="s">
        <v>44</v>
      </c>
    </row>
    <row r="306" spans="1:2">
      <c r="A306" s="78" t="s">
        <v>1716</v>
      </c>
      <c r="B306" t="s">
        <v>266</v>
      </c>
    </row>
    <row r="307" spans="1:2">
      <c r="A307" s="78" t="s">
        <v>1717</v>
      </c>
      <c r="B307" t="s">
        <v>104</v>
      </c>
    </row>
    <row r="308" spans="1:2">
      <c r="A308" s="78" t="s">
        <v>1752</v>
      </c>
      <c r="B308" t="s">
        <v>44</v>
      </c>
    </row>
    <row r="309" spans="1:2">
      <c r="A309" s="78" t="s">
        <v>1753</v>
      </c>
      <c r="B309" t="s">
        <v>266</v>
      </c>
    </row>
    <row r="310" spans="1:2">
      <c r="A310" s="78" t="s">
        <v>1754</v>
      </c>
      <c r="B310" t="s">
        <v>266</v>
      </c>
    </row>
    <row r="311" spans="1:2">
      <c r="A311" s="78" t="s">
        <v>1755</v>
      </c>
      <c r="B311" t="s">
        <v>266</v>
      </c>
    </row>
    <row r="312" spans="1:2">
      <c r="A312" s="78" t="s">
        <v>1756</v>
      </c>
      <c r="B312" t="s">
        <v>2456</v>
      </c>
    </row>
    <row r="313" spans="1:2">
      <c r="A313" s="78" t="s">
        <v>1757</v>
      </c>
      <c r="B313" t="s">
        <v>266</v>
      </c>
    </row>
    <row r="314" spans="1:2">
      <c r="A314" s="78" t="s">
        <v>1427</v>
      </c>
      <c r="B314" t="s">
        <v>44</v>
      </c>
    </row>
    <row r="315" spans="1:2">
      <c r="A315" s="78" t="s">
        <v>1620</v>
      </c>
      <c r="B315" t="s">
        <v>44</v>
      </c>
    </row>
    <row r="316" spans="1:2">
      <c r="A316" s="78" t="s">
        <v>1758</v>
      </c>
      <c r="B316" t="s">
        <v>44</v>
      </c>
    </row>
    <row r="317" spans="1:2">
      <c r="A317" s="78" t="s">
        <v>1760</v>
      </c>
      <c r="B317" t="s">
        <v>104</v>
      </c>
    </row>
    <row r="318" spans="1:2">
      <c r="A318" s="80" t="s">
        <v>1761</v>
      </c>
      <c r="B318" t="s">
        <v>266</v>
      </c>
    </row>
    <row r="319" spans="1:2">
      <c r="A319" s="78" t="s">
        <v>1762</v>
      </c>
      <c r="B319" t="s">
        <v>266</v>
      </c>
    </row>
    <row r="320" spans="1:2">
      <c r="A320" s="78" t="s">
        <v>1763</v>
      </c>
      <c r="B320" t="s">
        <v>266</v>
      </c>
    </row>
    <row r="321" spans="1:2">
      <c r="A321" s="78" t="s">
        <v>1764</v>
      </c>
      <c r="B321" t="s">
        <v>44</v>
      </c>
    </row>
    <row r="322" spans="1:2">
      <c r="A322" s="78" t="s">
        <v>1765</v>
      </c>
      <c r="B322" t="s">
        <v>44</v>
      </c>
    </row>
    <row r="323" spans="1:2">
      <c r="A323" s="78" t="s">
        <v>1766</v>
      </c>
      <c r="B323" t="s">
        <v>44</v>
      </c>
    </row>
    <row r="324" spans="1:2">
      <c r="A324" s="78" t="s">
        <v>1767</v>
      </c>
      <c r="B324" t="s">
        <v>44</v>
      </c>
    </row>
    <row r="325" spans="1:2">
      <c r="A325" s="78" t="s">
        <v>1768</v>
      </c>
      <c r="B325" t="s">
        <v>44</v>
      </c>
    </row>
    <row r="326" spans="1:2">
      <c r="A326" s="78" t="s">
        <v>1769</v>
      </c>
      <c r="B326" t="s">
        <v>44</v>
      </c>
    </row>
    <row r="327" spans="1:2">
      <c r="A327" s="78" t="s">
        <v>1770</v>
      </c>
      <c r="B327" t="s">
        <v>44</v>
      </c>
    </row>
    <row r="328" spans="1:2">
      <c r="A328" s="78" t="s">
        <v>1771</v>
      </c>
      <c r="B328" t="s">
        <v>44</v>
      </c>
    </row>
    <row r="329" spans="1:2">
      <c r="A329" s="78" t="s">
        <v>1772</v>
      </c>
      <c r="B329" t="s">
        <v>44</v>
      </c>
    </row>
    <row r="330" spans="1:2">
      <c r="A330" s="78" t="s">
        <v>1773</v>
      </c>
      <c r="B330" t="s">
        <v>44</v>
      </c>
    </row>
    <row r="331" spans="1:2">
      <c r="A331" s="78" t="s">
        <v>1774</v>
      </c>
      <c r="B331" t="s">
        <v>44</v>
      </c>
    </row>
    <row r="332" spans="1:2">
      <c r="A332" s="78" t="s">
        <v>1775</v>
      </c>
      <c r="B332" t="s">
        <v>2456</v>
      </c>
    </row>
    <row r="333" spans="1:2">
      <c r="A333" s="80" t="s">
        <v>1776</v>
      </c>
      <c r="B333" t="s">
        <v>266</v>
      </c>
    </row>
    <row r="334" spans="1:2">
      <c r="A334" s="80" t="s">
        <v>1777</v>
      </c>
      <c r="B334" t="s">
        <v>266</v>
      </c>
    </row>
    <row r="335" spans="1:2">
      <c r="A335" s="78" t="s">
        <v>1778</v>
      </c>
      <c r="B335" t="s">
        <v>266</v>
      </c>
    </row>
    <row r="336" spans="1:2">
      <c r="A336" s="78" t="s">
        <v>1779</v>
      </c>
      <c r="B336" t="s">
        <v>266</v>
      </c>
    </row>
    <row r="337" spans="1:2">
      <c r="A337" s="78" t="s">
        <v>1780</v>
      </c>
      <c r="B337" t="s">
        <v>266</v>
      </c>
    </row>
    <row r="338" spans="1:2">
      <c r="A338" s="78" t="s">
        <v>1781</v>
      </c>
      <c r="B338" t="s">
        <v>2456</v>
      </c>
    </row>
    <row r="339" spans="1:2">
      <c r="A339" s="78" t="s">
        <v>1782</v>
      </c>
      <c r="B339" t="s">
        <v>266</v>
      </c>
    </row>
    <row r="340" spans="1:2">
      <c r="A340" s="78" t="s">
        <v>1783</v>
      </c>
      <c r="B340" t="s">
        <v>266</v>
      </c>
    </row>
    <row r="341" spans="1:2">
      <c r="A341" s="78" t="s">
        <v>1784</v>
      </c>
      <c r="B341" t="s">
        <v>266</v>
      </c>
    </row>
    <row r="342" spans="1:2">
      <c r="A342" s="78" t="s">
        <v>1785</v>
      </c>
      <c r="B342" t="s">
        <v>2456</v>
      </c>
    </row>
    <row r="343" spans="1:2">
      <c r="A343" s="78" t="s">
        <v>1786</v>
      </c>
      <c r="B343" t="s">
        <v>266</v>
      </c>
    </row>
    <row r="344" spans="1:2">
      <c r="A344" s="78" t="s">
        <v>1787</v>
      </c>
      <c r="B344" t="s">
        <v>266</v>
      </c>
    </row>
    <row r="345" spans="1:2">
      <c r="A345" s="78" t="s">
        <v>1788</v>
      </c>
      <c r="B345" t="s">
        <v>266</v>
      </c>
    </row>
    <row r="346" spans="1:2">
      <c r="A346" s="78" t="s">
        <v>1789</v>
      </c>
      <c r="B346" t="s">
        <v>266</v>
      </c>
    </row>
    <row r="347" spans="1:2">
      <c r="A347" s="78" t="s">
        <v>1790</v>
      </c>
      <c r="B347" t="s">
        <v>266</v>
      </c>
    </row>
    <row r="348" spans="1:2">
      <c r="A348" s="78" t="s">
        <v>1791</v>
      </c>
      <c r="B348" t="s">
        <v>266</v>
      </c>
    </row>
    <row r="349" spans="1:2">
      <c r="A349" s="78" t="s">
        <v>1792</v>
      </c>
      <c r="B349" t="s">
        <v>266</v>
      </c>
    </row>
    <row r="350" spans="1:2">
      <c r="A350" s="78" t="s">
        <v>1793</v>
      </c>
      <c r="B350" t="s">
        <v>266</v>
      </c>
    </row>
    <row r="351" spans="1:2">
      <c r="A351" s="78" t="s">
        <v>1794</v>
      </c>
      <c r="B351" t="s">
        <v>266</v>
      </c>
    </row>
    <row r="352" spans="1:2">
      <c r="A352" s="78" t="s">
        <v>1795</v>
      </c>
      <c r="B352" t="s">
        <v>266</v>
      </c>
    </row>
    <row r="353" spans="1:2">
      <c r="A353" s="78" t="s">
        <v>1796</v>
      </c>
      <c r="B353" t="s">
        <v>266</v>
      </c>
    </row>
    <row r="354" spans="1:2">
      <c r="A354" s="78" t="s">
        <v>1797</v>
      </c>
      <c r="B354" t="s">
        <v>266</v>
      </c>
    </row>
    <row r="355" spans="1:2">
      <c r="A355" s="78" t="s">
        <v>1798</v>
      </c>
      <c r="B355" t="s">
        <v>266</v>
      </c>
    </row>
    <row r="356" spans="1:2">
      <c r="A356" s="78" t="s">
        <v>1799</v>
      </c>
      <c r="B356" t="s">
        <v>266</v>
      </c>
    </row>
    <row r="357" spans="1:2">
      <c r="A357" s="78" t="s">
        <v>1800</v>
      </c>
      <c r="B357" t="s">
        <v>266</v>
      </c>
    </row>
    <row r="358" spans="1:2">
      <c r="A358" s="78" t="s">
        <v>1447</v>
      </c>
      <c r="B358" t="s">
        <v>104</v>
      </c>
    </row>
    <row r="359" spans="1:2">
      <c r="A359" s="78" t="s">
        <v>1802</v>
      </c>
      <c r="B359" t="s">
        <v>266</v>
      </c>
    </row>
    <row r="360" spans="1:2">
      <c r="A360" s="78" t="s">
        <v>1803</v>
      </c>
      <c r="B360" t="s">
        <v>266</v>
      </c>
    </row>
    <row r="361" spans="1:2">
      <c r="A361" s="78" t="s">
        <v>1804</v>
      </c>
      <c r="B361" t="s">
        <v>266</v>
      </c>
    </row>
    <row r="362" spans="1:2">
      <c r="A362" s="78" t="s">
        <v>1805</v>
      </c>
      <c r="B362" t="s">
        <v>266</v>
      </c>
    </row>
    <row r="363" spans="1:2">
      <c r="A363" s="78" t="s">
        <v>1806</v>
      </c>
      <c r="B363" t="s">
        <v>266</v>
      </c>
    </row>
    <row r="364" spans="1:2">
      <c r="A364" s="78" t="s">
        <v>1807</v>
      </c>
      <c r="B364" t="s">
        <v>266</v>
      </c>
    </row>
    <row r="365" spans="1:2">
      <c r="A365" s="78" t="s">
        <v>1808</v>
      </c>
      <c r="B365" t="s">
        <v>266</v>
      </c>
    </row>
    <row r="366" spans="1:2">
      <c r="A366" s="78" t="s">
        <v>1809</v>
      </c>
      <c r="B366" t="s">
        <v>266</v>
      </c>
    </row>
    <row r="367" spans="1:2">
      <c r="A367" s="78" t="s">
        <v>1810</v>
      </c>
      <c r="B367" t="s">
        <v>2456</v>
      </c>
    </row>
    <row r="368" spans="1:2">
      <c r="A368" s="78" t="s">
        <v>1811</v>
      </c>
      <c r="B368" t="s">
        <v>2456</v>
      </c>
    </row>
    <row r="369" spans="1:2">
      <c r="A369" s="78" t="s">
        <v>1812</v>
      </c>
      <c r="B369" t="s">
        <v>266</v>
      </c>
    </row>
    <row r="370" spans="1:2">
      <c r="A370" s="78" t="s">
        <v>1813</v>
      </c>
      <c r="B370" t="s">
        <v>104</v>
      </c>
    </row>
    <row r="371" spans="1:2">
      <c r="A371" s="78" t="s">
        <v>1814</v>
      </c>
      <c r="B371" t="s">
        <v>104</v>
      </c>
    </row>
    <row r="372" spans="1:2">
      <c r="A372" s="78" t="s">
        <v>1815</v>
      </c>
      <c r="B372" t="s">
        <v>104</v>
      </c>
    </row>
    <row r="373" spans="1:2">
      <c r="A373" s="78" t="s">
        <v>1816</v>
      </c>
      <c r="B373" t="s">
        <v>266</v>
      </c>
    </row>
    <row r="374" spans="1:2">
      <c r="A374" s="78" t="s">
        <v>1817</v>
      </c>
      <c r="B374" t="s">
        <v>266</v>
      </c>
    </row>
    <row r="375" spans="1:2">
      <c r="A375" s="78" t="s">
        <v>1818</v>
      </c>
      <c r="B375" t="s">
        <v>266</v>
      </c>
    </row>
    <row r="376" spans="1:2">
      <c r="A376" s="78" t="s">
        <v>1819</v>
      </c>
      <c r="B376" t="s">
        <v>266</v>
      </c>
    </row>
    <row r="377" spans="1:2">
      <c r="A377" s="78" t="s">
        <v>1820</v>
      </c>
      <c r="B377" t="s">
        <v>266</v>
      </c>
    </row>
    <row r="378" spans="1:2">
      <c r="A378" s="78" t="s">
        <v>1821</v>
      </c>
      <c r="B378" t="s">
        <v>266</v>
      </c>
    </row>
    <row r="379" spans="1:2">
      <c r="A379" s="78" t="s">
        <v>1822</v>
      </c>
      <c r="B379" t="s">
        <v>2456</v>
      </c>
    </row>
    <row r="380" spans="1:2">
      <c r="A380" s="78" t="s">
        <v>1823</v>
      </c>
      <c r="B380" t="s">
        <v>266</v>
      </c>
    </row>
    <row r="381" spans="1:2">
      <c r="A381" s="78" t="s">
        <v>1824</v>
      </c>
      <c r="B381" t="s">
        <v>44</v>
      </c>
    </row>
    <row r="382" spans="1:2">
      <c r="A382" s="78" t="s">
        <v>1825</v>
      </c>
      <c r="B382" t="s">
        <v>44</v>
      </c>
    </row>
    <row r="383" spans="1:2">
      <c r="A383" s="78" t="s">
        <v>1826</v>
      </c>
      <c r="B383" t="s">
        <v>44</v>
      </c>
    </row>
    <row r="384" spans="1:2">
      <c r="A384" s="78" t="s">
        <v>1827</v>
      </c>
      <c r="B384" t="s">
        <v>266</v>
      </c>
    </row>
    <row r="385" spans="1:2">
      <c r="A385" s="78" t="s">
        <v>1828</v>
      </c>
      <c r="B385" t="s">
        <v>104</v>
      </c>
    </row>
    <row r="386" spans="1:2">
      <c r="A386" s="78" t="s">
        <v>1829</v>
      </c>
      <c r="B386" t="s">
        <v>266</v>
      </c>
    </row>
    <row r="387" spans="1:2">
      <c r="A387" s="78" t="s">
        <v>1830</v>
      </c>
      <c r="B387" t="s">
        <v>266</v>
      </c>
    </row>
    <row r="388" spans="1:2">
      <c r="A388" s="78" t="s">
        <v>1831</v>
      </c>
      <c r="B388" t="s">
        <v>266</v>
      </c>
    </row>
    <row r="389" spans="1:2">
      <c r="A389" s="277" t="s">
        <v>1832</v>
      </c>
      <c r="B389" t="s">
        <v>104</v>
      </c>
    </row>
    <row r="390" spans="1:2">
      <c r="A390" s="78" t="s">
        <v>1833</v>
      </c>
      <c r="B390" t="s">
        <v>104</v>
      </c>
    </row>
    <row r="391" spans="1:2">
      <c r="A391" s="278" t="s">
        <v>512</v>
      </c>
      <c r="B391" t="s">
        <v>266</v>
      </c>
    </row>
    <row r="392" spans="1:2">
      <c r="A392" s="278" t="s">
        <v>514</v>
      </c>
      <c r="B392" t="s">
        <v>266</v>
      </c>
    </row>
    <row r="393" spans="1:2">
      <c r="A393" s="278" t="s">
        <v>515</v>
      </c>
      <c r="B393" t="s">
        <v>266</v>
      </c>
    </row>
    <row r="394" spans="1:2">
      <c r="A394" s="278" t="s">
        <v>516</v>
      </c>
      <c r="B394" t="s">
        <v>266</v>
      </c>
    </row>
    <row r="395" spans="1:2">
      <c r="A395" s="278" t="s">
        <v>517</v>
      </c>
      <c r="B395" t="s">
        <v>266</v>
      </c>
    </row>
    <row r="396" spans="1:2">
      <c r="A396" s="279" t="s">
        <v>519</v>
      </c>
      <c r="B396" t="s">
        <v>104</v>
      </c>
    </row>
    <row r="397" spans="1:2">
      <c r="A397" s="278" t="s">
        <v>521</v>
      </c>
      <c r="B397" t="s">
        <v>266</v>
      </c>
    </row>
    <row r="398" spans="1:2">
      <c r="A398" s="278" t="s">
        <v>523</v>
      </c>
      <c r="B398" t="s">
        <v>2456</v>
      </c>
    </row>
    <row r="399" spans="1:2">
      <c r="A399" s="279" t="s">
        <v>527</v>
      </c>
      <c r="B399" t="s">
        <v>266</v>
      </c>
    </row>
    <row r="400" spans="1:2">
      <c r="A400" s="278" t="s">
        <v>528</v>
      </c>
      <c r="B400" t="s">
        <v>266</v>
      </c>
    </row>
    <row r="401" spans="1:2">
      <c r="A401" s="278" t="s">
        <v>533</v>
      </c>
      <c r="B401" t="s">
        <v>266</v>
      </c>
    </row>
    <row r="402" spans="1:2">
      <c r="A402" s="278" t="s">
        <v>536</v>
      </c>
      <c r="B402" t="s">
        <v>266</v>
      </c>
    </row>
    <row r="403" spans="1:2">
      <c r="A403" s="278" t="s">
        <v>539</v>
      </c>
      <c r="B403" t="s">
        <v>2456</v>
      </c>
    </row>
    <row r="404" spans="1:2">
      <c r="A404" s="278" t="s">
        <v>541</v>
      </c>
      <c r="B404" t="s">
        <v>266</v>
      </c>
    </row>
    <row r="405" spans="1:2">
      <c r="A405" s="278" t="s">
        <v>543</v>
      </c>
      <c r="B405" t="s">
        <v>266</v>
      </c>
    </row>
    <row r="406" spans="1:2">
      <c r="A406" s="278" t="s">
        <v>544</v>
      </c>
      <c r="B406" t="s">
        <v>266</v>
      </c>
    </row>
    <row r="407" spans="1:2">
      <c r="A407" s="278" t="s">
        <v>546</v>
      </c>
      <c r="B407" t="s">
        <v>44</v>
      </c>
    </row>
    <row r="408" spans="1:2">
      <c r="A408" s="278" t="s">
        <v>548</v>
      </c>
      <c r="B408" t="s">
        <v>266</v>
      </c>
    </row>
    <row r="409" spans="1:2">
      <c r="A409" s="278" t="s">
        <v>551</v>
      </c>
      <c r="B409" t="s">
        <v>266</v>
      </c>
    </row>
    <row r="410" spans="1:2">
      <c r="A410" s="278" t="s">
        <v>555</v>
      </c>
      <c r="B410" t="s">
        <v>266</v>
      </c>
    </row>
    <row r="411" spans="1:2">
      <c r="A411" s="278" t="s">
        <v>556</v>
      </c>
      <c r="B411" t="s">
        <v>266</v>
      </c>
    </row>
    <row r="412" spans="1:2">
      <c r="A412" s="278" t="s">
        <v>559</v>
      </c>
      <c r="B412" t="s">
        <v>44</v>
      </c>
    </row>
    <row r="413" spans="1:2">
      <c r="A413" s="279" t="s">
        <v>561</v>
      </c>
      <c r="B413" t="s">
        <v>266</v>
      </c>
    </row>
    <row r="414" spans="1:2">
      <c r="A414" s="278" t="s">
        <v>564</v>
      </c>
      <c r="B414" t="s">
        <v>2456</v>
      </c>
    </row>
    <row r="415" spans="1:2">
      <c r="A415" s="278" t="s">
        <v>569</v>
      </c>
      <c r="B415" t="s">
        <v>266</v>
      </c>
    </row>
    <row r="416" spans="1:2">
      <c r="A416" s="278" t="s">
        <v>571</v>
      </c>
      <c r="B416" t="s">
        <v>266</v>
      </c>
    </row>
    <row r="417" spans="1:2">
      <c r="A417" s="278" t="s">
        <v>574</v>
      </c>
      <c r="B417" t="s">
        <v>266</v>
      </c>
    </row>
    <row r="418" spans="1:2">
      <c r="A418" s="278" t="s">
        <v>575</v>
      </c>
      <c r="B418" t="s">
        <v>266</v>
      </c>
    </row>
    <row r="419" spans="1:2">
      <c r="A419" s="278" t="s">
        <v>576</v>
      </c>
      <c r="B419" t="s">
        <v>266</v>
      </c>
    </row>
    <row r="420" spans="1:2">
      <c r="A420" s="278" t="s">
        <v>577</v>
      </c>
      <c r="B420" t="s">
        <v>104</v>
      </c>
    </row>
    <row r="421" spans="1:2">
      <c r="A421" s="278" t="s">
        <v>578</v>
      </c>
      <c r="B421" t="s">
        <v>266</v>
      </c>
    </row>
    <row r="422" spans="1:2">
      <c r="A422" s="278" t="s">
        <v>579</v>
      </c>
      <c r="B422" t="s">
        <v>266</v>
      </c>
    </row>
    <row r="423" spans="1:2">
      <c r="A423" s="278" t="s">
        <v>580</v>
      </c>
      <c r="B423" t="s">
        <v>266</v>
      </c>
    </row>
    <row r="424" spans="1:2">
      <c r="A424" s="278" t="s">
        <v>581</v>
      </c>
      <c r="B424" t="s">
        <v>266</v>
      </c>
    </row>
    <row r="425" spans="1:2">
      <c r="A425" s="278" t="s">
        <v>582</v>
      </c>
      <c r="B425" t="s">
        <v>266</v>
      </c>
    </row>
    <row r="426" spans="1:2">
      <c r="A426" s="278" t="s">
        <v>583</v>
      </c>
      <c r="B426" t="s">
        <v>266</v>
      </c>
    </row>
    <row r="427" spans="1:2">
      <c r="A427" s="278" t="s">
        <v>584</v>
      </c>
      <c r="B427" t="s">
        <v>2456</v>
      </c>
    </row>
    <row r="428" spans="1:2">
      <c r="A428" s="278" t="s">
        <v>586</v>
      </c>
      <c r="B428" t="s">
        <v>2456</v>
      </c>
    </row>
    <row r="429" spans="1:2">
      <c r="A429" s="278" t="s">
        <v>587</v>
      </c>
      <c r="B429" t="s">
        <v>266</v>
      </c>
    </row>
    <row r="430" spans="1:2">
      <c r="A430" s="278" t="s">
        <v>589</v>
      </c>
      <c r="B430" t="s">
        <v>104</v>
      </c>
    </row>
    <row r="431" spans="1:2">
      <c r="A431" s="278" t="s">
        <v>591</v>
      </c>
      <c r="B431" t="s">
        <v>104</v>
      </c>
    </row>
    <row r="432" spans="1:2">
      <c r="A432" s="278" t="s">
        <v>593</v>
      </c>
      <c r="B432" t="s">
        <v>266</v>
      </c>
    </row>
    <row r="433" spans="1:2">
      <c r="A433" s="278" t="s">
        <v>594</v>
      </c>
      <c r="B433" t="s">
        <v>266</v>
      </c>
    </row>
    <row r="434" spans="1:2">
      <c r="A434" s="278" t="s">
        <v>595</v>
      </c>
      <c r="B434" t="s">
        <v>266</v>
      </c>
    </row>
    <row r="435" spans="1:2">
      <c r="A435" s="278" t="s">
        <v>598</v>
      </c>
      <c r="B435" t="s">
        <v>266</v>
      </c>
    </row>
    <row r="436" spans="1:2">
      <c r="A436" s="278" t="s">
        <v>601</v>
      </c>
      <c r="B436" t="s">
        <v>173</v>
      </c>
    </row>
    <row r="437" spans="1:2">
      <c r="A437" s="278" t="s">
        <v>607</v>
      </c>
      <c r="B437" t="s">
        <v>2456</v>
      </c>
    </row>
    <row r="438" spans="1:2">
      <c r="A438" s="278" t="s">
        <v>608</v>
      </c>
      <c r="B438" t="s">
        <v>173</v>
      </c>
    </row>
    <row r="439" spans="1:2">
      <c r="A439" s="279" t="s">
        <v>611</v>
      </c>
      <c r="B439" t="s">
        <v>266</v>
      </c>
    </row>
    <row r="440" spans="1:2">
      <c r="A440" s="279" t="s">
        <v>614</v>
      </c>
      <c r="B440" t="s">
        <v>266</v>
      </c>
    </row>
    <row r="441" spans="1:2">
      <c r="A441" s="278" t="s">
        <v>615</v>
      </c>
      <c r="B441" t="s">
        <v>266</v>
      </c>
    </row>
    <row r="442" spans="1:2">
      <c r="A442" s="279" t="s">
        <v>617</v>
      </c>
      <c r="B442" t="s">
        <v>266</v>
      </c>
    </row>
    <row r="443" spans="1:2">
      <c r="A443" s="278" t="s">
        <v>618</v>
      </c>
      <c r="B443" t="s">
        <v>266</v>
      </c>
    </row>
    <row r="444" spans="1:2">
      <c r="A444" s="279" t="s">
        <v>620</v>
      </c>
      <c r="B444" t="s">
        <v>104</v>
      </c>
    </row>
    <row r="445" spans="1:2">
      <c r="A445" s="279" t="s">
        <v>622</v>
      </c>
      <c r="B445" t="s">
        <v>266</v>
      </c>
    </row>
    <row r="446" spans="1:2">
      <c r="A446" s="278" t="s">
        <v>626</v>
      </c>
      <c r="B446" t="s">
        <v>2456</v>
      </c>
    </row>
    <row r="447" spans="1:2">
      <c r="A447" s="278" t="s">
        <v>629</v>
      </c>
      <c r="B447" t="s">
        <v>266</v>
      </c>
    </row>
    <row r="448" spans="1:2">
      <c r="A448" s="278" t="s">
        <v>630</v>
      </c>
      <c r="B448" t="s">
        <v>266</v>
      </c>
    </row>
    <row r="449" spans="1:2">
      <c r="A449" s="279" t="s">
        <v>633</v>
      </c>
      <c r="B449" t="s">
        <v>44</v>
      </c>
    </row>
    <row r="450" spans="1:2">
      <c r="A450" s="279" t="s">
        <v>636</v>
      </c>
      <c r="B450" t="s">
        <v>266</v>
      </c>
    </row>
    <row r="451" spans="1:2">
      <c r="A451" s="278" t="s">
        <v>638</v>
      </c>
      <c r="B451" t="s">
        <v>266</v>
      </c>
    </row>
    <row r="452" spans="1:2">
      <c r="A452" s="278" t="s">
        <v>641</v>
      </c>
      <c r="B452" t="s">
        <v>266</v>
      </c>
    </row>
    <row r="453" spans="1:2">
      <c r="A453" s="278" t="s">
        <v>644</v>
      </c>
      <c r="B453" t="s">
        <v>266</v>
      </c>
    </row>
    <row r="454" spans="1:2">
      <c r="A454" s="278" t="s">
        <v>654</v>
      </c>
      <c r="B454" t="s">
        <v>44</v>
      </c>
    </row>
    <row r="455" spans="1:2">
      <c r="A455" s="279" t="s">
        <v>657</v>
      </c>
      <c r="B455" t="s">
        <v>173</v>
      </c>
    </row>
    <row r="456" spans="1:2">
      <c r="A456" s="278" t="s">
        <v>658</v>
      </c>
      <c r="B456" t="s">
        <v>266</v>
      </c>
    </row>
    <row r="457" spans="1:2">
      <c r="A457" s="278" t="s">
        <v>669</v>
      </c>
      <c r="B457" t="s">
        <v>2456</v>
      </c>
    </row>
    <row r="458" spans="1:2">
      <c r="A458" s="278" t="s">
        <v>673</v>
      </c>
      <c r="B458" t="s">
        <v>2456</v>
      </c>
    </row>
    <row r="459" spans="1:2">
      <c r="A459" s="278" t="s">
        <v>674</v>
      </c>
      <c r="B459" t="s">
        <v>44</v>
      </c>
    </row>
    <row r="460" spans="1:2">
      <c r="A460" s="278" t="s">
        <v>680</v>
      </c>
      <c r="B460" t="s">
        <v>266</v>
      </c>
    </row>
    <row r="461" spans="1:2">
      <c r="A461" s="278" t="s">
        <v>685</v>
      </c>
      <c r="B461" t="s">
        <v>266</v>
      </c>
    </row>
    <row r="462" spans="1:2">
      <c r="A462" s="278" t="s">
        <v>687</v>
      </c>
      <c r="B462" t="s">
        <v>2456</v>
      </c>
    </row>
    <row r="463" spans="1:2">
      <c r="A463" s="278" t="s">
        <v>690</v>
      </c>
      <c r="B463" t="s">
        <v>104</v>
      </c>
    </row>
    <row r="464" spans="1:2">
      <c r="A464" s="278" t="s">
        <v>693</v>
      </c>
      <c r="B464" t="s">
        <v>266</v>
      </c>
    </row>
    <row r="465" spans="1:2">
      <c r="A465" s="278" t="s">
        <v>700</v>
      </c>
      <c r="B465" t="s">
        <v>266</v>
      </c>
    </row>
    <row r="466" spans="1:2">
      <c r="A466" s="278" t="s">
        <v>704</v>
      </c>
      <c r="B466" t="s">
        <v>266</v>
      </c>
    </row>
    <row r="467" spans="1:2">
      <c r="A467" s="278" t="s">
        <v>708</v>
      </c>
      <c r="B467" t="s">
        <v>266</v>
      </c>
    </row>
    <row r="468" spans="1:2">
      <c r="A468" s="278" t="s">
        <v>712</v>
      </c>
      <c r="B468" t="s">
        <v>104</v>
      </c>
    </row>
    <row r="469" spans="1:2">
      <c r="A469" s="278" t="s">
        <v>716</v>
      </c>
      <c r="B469" t="s">
        <v>266</v>
      </c>
    </row>
    <row r="470" spans="1:2">
      <c r="A470" s="278" t="s">
        <v>720</v>
      </c>
      <c r="B470" t="s">
        <v>266</v>
      </c>
    </row>
    <row r="471" spans="1:2">
      <c r="A471" s="278" t="s">
        <v>721</v>
      </c>
      <c r="B471" t="s">
        <v>266</v>
      </c>
    </row>
    <row r="472" spans="1:2">
      <c r="A472" s="278" t="s">
        <v>724</v>
      </c>
      <c r="B472" t="s">
        <v>266</v>
      </c>
    </row>
    <row r="473" spans="1:2">
      <c r="A473" s="278" t="s">
        <v>727</v>
      </c>
      <c r="B473" t="s">
        <v>173</v>
      </c>
    </row>
    <row r="474" spans="1:2">
      <c r="A474" s="278" t="s">
        <v>730</v>
      </c>
      <c r="B474" t="s">
        <v>104</v>
      </c>
    </row>
    <row r="475" spans="1:2">
      <c r="A475" s="278" t="s">
        <v>738</v>
      </c>
      <c r="B475" t="s">
        <v>266</v>
      </c>
    </row>
    <row r="476" spans="1:2">
      <c r="A476" s="279" t="s">
        <v>741</v>
      </c>
      <c r="B476" t="s">
        <v>104</v>
      </c>
    </row>
    <row r="477" spans="1:2">
      <c r="A477" s="278" t="s">
        <v>748</v>
      </c>
      <c r="B477" t="s">
        <v>104</v>
      </c>
    </row>
    <row r="478" spans="1:2">
      <c r="A478" s="278" t="s">
        <v>754</v>
      </c>
      <c r="B478" t="s">
        <v>266</v>
      </c>
    </row>
    <row r="479" spans="1:2">
      <c r="A479" s="278" t="s">
        <v>756</v>
      </c>
      <c r="B479" t="s">
        <v>104</v>
      </c>
    </row>
    <row r="480" spans="1:2">
      <c r="A480" s="278" t="s">
        <v>760</v>
      </c>
      <c r="B480" t="s">
        <v>266</v>
      </c>
    </row>
    <row r="481" spans="1:2">
      <c r="A481" s="278" t="s">
        <v>763</v>
      </c>
      <c r="B481" t="s">
        <v>44</v>
      </c>
    </row>
    <row r="482" spans="1:2">
      <c r="A482" s="278" t="s">
        <v>766</v>
      </c>
      <c r="B482" t="s">
        <v>266</v>
      </c>
    </row>
    <row r="483" spans="1:2">
      <c r="A483" s="278" t="s">
        <v>768</v>
      </c>
      <c r="B483" t="s">
        <v>266</v>
      </c>
    </row>
    <row r="484" spans="1:2">
      <c r="A484" s="278" t="s">
        <v>769</v>
      </c>
      <c r="B484" t="s">
        <v>266</v>
      </c>
    </row>
    <row r="485" spans="1:2">
      <c r="A485" s="278" t="s">
        <v>772</v>
      </c>
      <c r="B485" t="s">
        <v>266</v>
      </c>
    </row>
    <row r="486" spans="1:2">
      <c r="A486" s="278" t="s">
        <v>773</v>
      </c>
      <c r="B486" t="s">
        <v>104</v>
      </c>
    </row>
    <row r="487" spans="1:2">
      <c r="A487" s="278" t="s">
        <v>775</v>
      </c>
      <c r="B487" t="s">
        <v>266</v>
      </c>
    </row>
    <row r="488" spans="1:2">
      <c r="A488" s="278" t="s">
        <v>776</v>
      </c>
      <c r="B488" t="s">
        <v>266</v>
      </c>
    </row>
    <row r="489" spans="1:2">
      <c r="A489" s="278" t="s">
        <v>777</v>
      </c>
      <c r="B489" t="s">
        <v>266</v>
      </c>
    </row>
    <row r="490" spans="1:2">
      <c r="A490" s="278" t="s">
        <v>778</v>
      </c>
      <c r="B490" t="s">
        <v>266</v>
      </c>
    </row>
    <row r="491" spans="1:2">
      <c r="A491" s="278" t="s">
        <v>780</v>
      </c>
      <c r="B491" t="s">
        <v>266</v>
      </c>
    </row>
    <row r="492" spans="1:2">
      <c r="A492" s="278" t="s">
        <v>784</v>
      </c>
      <c r="B492" t="s">
        <v>266</v>
      </c>
    </row>
    <row r="493" spans="1:2">
      <c r="A493" s="278" t="s">
        <v>785</v>
      </c>
      <c r="B493" t="s">
        <v>266</v>
      </c>
    </row>
    <row r="494" spans="1:2">
      <c r="A494" s="278" t="s">
        <v>792</v>
      </c>
      <c r="B494" t="s">
        <v>266</v>
      </c>
    </row>
    <row r="495" spans="1:2">
      <c r="A495" s="278" t="s">
        <v>793</v>
      </c>
      <c r="B495" t="s">
        <v>104</v>
      </c>
    </row>
    <row r="496" spans="1:2">
      <c r="A496" s="278" t="s">
        <v>805</v>
      </c>
      <c r="B496" t="s">
        <v>266</v>
      </c>
    </row>
    <row r="497" spans="1:2">
      <c r="A497" s="278" t="s">
        <v>808</v>
      </c>
      <c r="B497" t="s">
        <v>44</v>
      </c>
    </row>
    <row r="498" spans="1:2">
      <c r="A498" s="278" t="s">
        <v>810</v>
      </c>
      <c r="B498" t="s">
        <v>266</v>
      </c>
    </row>
    <row r="499" spans="1:2">
      <c r="A499" s="278" t="s">
        <v>811</v>
      </c>
      <c r="B499" t="s">
        <v>266</v>
      </c>
    </row>
    <row r="500" spans="1:2">
      <c r="A500" s="278" t="s">
        <v>813</v>
      </c>
      <c r="B500" t="s">
        <v>2456</v>
      </c>
    </row>
    <row r="501" spans="1:2">
      <c r="A501" s="279" t="s">
        <v>814</v>
      </c>
      <c r="B501" t="s">
        <v>2456</v>
      </c>
    </row>
    <row r="502" spans="1:2">
      <c r="A502" s="278" t="s">
        <v>815</v>
      </c>
      <c r="B502" t="s">
        <v>266</v>
      </c>
    </row>
    <row r="503" spans="1:2">
      <c r="A503" s="278" t="s">
        <v>817</v>
      </c>
      <c r="B503" t="s">
        <v>2456</v>
      </c>
    </row>
    <row r="504" spans="1:2">
      <c r="A504" s="278" t="s">
        <v>818</v>
      </c>
      <c r="B504" t="s">
        <v>266</v>
      </c>
    </row>
    <row r="505" spans="1:2">
      <c r="A505" s="278" t="s">
        <v>819</v>
      </c>
      <c r="B505" t="s">
        <v>2456</v>
      </c>
    </row>
    <row r="506" spans="1:2">
      <c r="A506" s="278" t="s">
        <v>821</v>
      </c>
      <c r="B506" t="s">
        <v>266</v>
      </c>
    </row>
    <row r="507" spans="1:2">
      <c r="A507" s="279" t="s">
        <v>822</v>
      </c>
      <c r="B507" t="s">
        <v>266</v>
      </c>
    </row>
    <row r="508" spans="1:2">
      <c r="A508" s="278" t="s">
        <v>826</v>
      </c>
      <c r="B508" t="s">
        <v>266</v>
      </c>
    </row>
    <row r="509" spans="1:2">
      <c r="A509" s="278" t="s">
        <v>831</v>
      </c>
      <c r="B509" t="s">
        <v>266</v>
      </c>
    </row>
    <row r="510" spans="1:2">
      <c r="A510" s="278" t="s">
        <v>835</v>
      </c>
      <c r="B510" t="s">
        <v>266</v>
      </c>
    </row>
    <row r="511" spans="1:2">
      <c r="A511" s="278" t="s">
        <v>837</v>
      </c>
      <c r="B511" t="s">
        <v>266</v>
      </c>
    </row>
    <row r="512" spans="1:2">
      <c r="A512" s="278" t="s">
        <v>838</v>
      </c>
      <c r="B512" t="s">
        <v>266</v>
      </c>
    </row>
    <row r="513" spans="1:2">
      <c r="A513" s="278" t="s">
        <v>839</v>
      </c>
      <c r="B513" t="s">
        <v>266</v>
      </c>
    </row>
    <row r="514" spans="1:2">
      <c r="A514" s="278" t="s">
        <v>840</v>
      </c>
      <c r="B514" t="s">
        <v>266</v>
      </c>
    </row>
    <row r="515" spans="1:2">
      <c r="A515" s="278" t="s">
        <v>849</v>
      </c>
      <c r="B515" t="s">
        <v>266</v>
      </c>
    </row>
    <row r="516" spans="1:2">
      <c r="A516" s="278" t="s">
        <v>855</v>
      </c>
      <c r="B516" t="s">
        <v>2456</v>
      </c>
    </row>
    <row r="517" spans="1:2">
      <c r="A517" s="278" t="s">
        <v>856</v>
      </c>
      <c r="B517" t="s">
        <v>266</v>
      </c>
    </row>
    <row r="518" spans="1:2">
      <c r="A518" s="278" t="s">
        <v>857</v>
      </c>
      <c r="B518" t="s">
        <v>266</v>
      </c>
    </row>
    <row r="519" spans="1:2">
      <c r="A519" s="278" t="s">
        <v>858</v>
      </c>
      <c r="B519" t="s">
        <v>266</v>
      </c>
    </row>
    <row r="520" spans="1:2">
      <c r="A520" s="278" t="s">
        <v>859</v>
      </c>
      <c r="B520" t="s">
        <v>266</v>
      </c>
    </row>
    <row r="521" spans="1:2">
      <c r="A521" s="278" t="s">
        <v>861</v>
      </c>
      <c r="B521" s="278" t="s">
        <v>925</v>
      </c>
    </row>
    <row r="522" spans="1:2">
      <c r="A522" s="279" t="s">
        <v>865</v>
      </c>
      <c r="B522" t="s">
        <v>266</v>
      </c>
    </row>
    <row r="523" spans="1:2">
      <c r="A523" s="278" t="s">
        <v>866</v>
      </c>
      <c r="B523" t="s">
        <v>266</v>
      </c>
    </row>
    <row r="524" spans="1:2">
      <c r="A524" s="278" t="s">
        <v>867</v>
      </c>
      <c r="B524" t="s">
        <v>104</v>
      </c>
    </row>
    <row r="525" spans="1:2">
      <c r="A525" s="278" t="s">
        <v>868</v>
      </c>
      <c r="B525" t="s">
        <v>2456</v>
      </c>
    </row>
    <row r="526" spans="1:2">
      <c r="A526" s="278" t="s">
        <v>871</v>
      </c>
      <c r="B526" t="s">
        <v>104</v>
      </c>
    </row>
    <row r="527" spans="1:2">
      <c r="A527" s="278" t="s">
        <v>872</v>
      </c>
      <c r="B527" t="s">
        <v>2456</v>
      </c>
    </row>
    <row r="528" spans="1:2">
      <c r="A528" s="278" t="s">
        <v>873</v>
      </c>
      <c r="B528" t="s">
        <v>104</v>
      </c>
    </row>
    <row r="529" spans="1:2">
      <c r="A529" s="278" t="s">
        <v>879</v>
      </c>
      <c r="B529" t="s">
        <v>266</v>
      </c>
    </row>
    <row r="530" spans="1:2">
      <c r="A530" s="278" t="s">
        <v>882</v>
      </c>
      <c r="B530" t="s">
        <v>266</v>
      </c>
    </row>
    <row r="531" spans="1:2">
      <c r="A531" s="278" t="s">
        <v>890</v>
      </c>
      <c r="B531" t="s">
        <v>2456</v>
      </c>
    </row>
    <row r="532" spans="1:2">
      <c r="A532" s="278" t="s">
        <v>891</v>
      </c>
      <c r="B532" t="s">
        <v>104</v>
      </c>
    </row>
    <row r="533" spans="1:2">
      <c r="A533" s="279" t="s">
        <v>893</v>
      </c>
      <c r="B533" t="s">
        <v>266</v>
      </c>
    </row>
    <row r="534" spans="1:2">
      <c r="A534" s="279" t="s">
        <v>898</v>
      </c>
      <c r="B534" t="s">
        <v>2456</v>
      </c>
    </row>
    <row r="535" spans="1:2">
      <c r="A535" s="279" t="s">
        <v>901</v>
      </c>
      <c r="B535" t="s">
        <v>266</v>
      </c>
    </row>
    <row r="536" spans="1:2">
      <c r="A536" s="278" t="s">
        <v>906</v>
      </c>
      <c r="B536" t="s">
        <v>44</v>
      </c>
    </row>
    <row r="537" spans="1:2">
      <c r="A537" s="278" t="s">
        <v>907</v>
      </c>
      <c r="B537" t="s">
        <v>2456</v>
      </c>
    </row>
    <row r="538" spans="1:2">
      <c r="A538" s="278" t="s">
        <v>913</v>
      </c>
      <c r="B538" t="s">
        <v>44</v>
      </c>
    </row>
    <row r="539" spans="1:2">
      <c r="A539" s="278" t="s">
        <v>921</v>
      </c>
      <c r="B539" t="s">
        <v>266</v>
      </c>
    </row>
    <row r="540" spans="1:2">
      <c r="A540" s="278" t="s">
        <v>925</v>
      </c>
      <c r="B540" s="278" t="s">
        <v>925</v>
      </c>
    </row>
    <row r="541" spans="1:2">
      <c r="A541" s="278" t="s">
        <v>932</v>
      </c>
      <c r="B541" t="s">
        <v>266</v>
      </c>
    </row>
    <row r="542" spans="1:2">
      <c r="A542" s="279" t="s">
        <v>935</v>
      </c>
      <c r="B542" t="s">
        <v>2456</v>
      </c>
    </row>
    <row r="543" spans="1:2">
      <c r="A543" s="279" t="s">
        <v>942</v>
      </c>
      <c r="B543" t="s">
        <v>104</v>
      </c>
    </row>
    <row r="544" spans="1:2">
      <c r="A544" s="279" t="s">
        <v>943</v>
      </c>
      <c r="B544" t="s">
        <v>266</v>
      </c>
    </row>
    <row r="545" spans="1:2">
      <c r="A545" s="279" t="s">
        <v>946</v>
      </c>
      <c r="B545" t="s">
        <v>266</v>
      </c>
    </row>
    <row r="546" spans="1:2">
      <c r="A546" s="279" t="s">
        <v>948</v>
      </c>
      <c r="B546" t="s">
        <v>266</v>
      </c>
    </row>
    <row r="547" spans="1:2">
      <c r="A547" s="279" t="s">
        <v>953</v>
      </c>
      <c r="B547" t="s">
        <v>266</v>
      </c>
    </row>
    <row r="548" spans="1:2">
      <c r="A548" s="279" t="s">
        <v>955</v>
      </c>
      <c r="B548" t="s">
        <v>104</v>
      </c>
    </row>
    <row r="549" spans="1:2">
      <c r="A549" s="278" t="s">
        <v>958</v>
      </c>
      <c r="B549" t="s">
        <v>2456</v>
      </c>
    </row>
    <row r="550" spans="1:2">
      <c r="A550" s="278" t="s">
        <v>961</v>
      </c>
      <c r="B550" t="s">
        <v>44</v>
      </c>
    </row>
    <row r="551" spans="1:2">
      <c r="A551" s="278" t="s">
        <v>964</v>
      </c>
      <c r="B551" t="s">
        <v>266</v>
      </c>
    </row>
    <row r="552" spans="1:2">
      <c r="A552" s="278" t="s">
        <v>965</v>
      </c>
      <c r="B552" t="s">
        <v>266</v>
      </c>
    </row>
    <row r="553" spans="1:2">
      <c r="A553" s="278" t="s">
        <v>968</v>
      </c>
      <c r="B553" t="s">
        <v>266</v>
      </c>
    </row>
    <row r="554" spans="1:2">
      <c r="A554" s="278" t="s">
        <v>969</v>
      </c>
      <c r="B554" t="s">
        <v>266</v>
      </c>
    </row>
    <row r="555" spans="1:2">
      <c r="A555" s="278" t="s">
        <v>970</v>
      </c>
      <c r="B555" t="s">
        <v>173</v>
      </c>
    </row>
    <row r="556" spans="1:2">
      <c r="A556" s="278" t="s">
        <v>975</v>
      </c>
      <c r="B556" t="s">
        <v>173</v>
      </c>
    </row>
    <row r="557" spans="1:2">
      <c r="A557" s="278" t="s">
        <v>983</v>
      </c>
      <c r="B557" t="s">
        <v>266</v>
      </c>
    </row>
    <row r="558" spans="1:2">
      <c r="A558" s="278" t="s">
        <v>985</v>
      </c>
      <c r="B558" t="s">
        <v>266</v>
      </c>
    </row>
    <row r="559" spans="1:2">
      <c r="A559" s="278" t="s">
        <v>989</v>
      </c>
      <c r="B559" t="s">
        <v>266</v>
      </c>
    </row>
    <row r="560" spans="1:2">
      <c r="A560" s="278" t="s">
        <v>991</v>
      </c>
      <c r="B560" t="s">
        <v>266</v>
      </c>
    </row>
    <row r="561" spans="1:2">
      <c r="A561" s="278" t="s">
        <v>993</v>
      </c>
      <c r="B561" t="s">
        <v>266</v>
      </c>
    </row>
    <row r="562" spans="1:2">
      <c r="A562" s="278" t="s">
        <v>994</v>
      </c>
      <c r="B562" t="s">
        <v>266</v>
      </c>
    </row>
    <row r="563" spans="1:2">
      <c r="A563" s="278" t="s">
        <v>1004</v>
      </c>
      <c r="B563" t="s">
        <v>266</v>
      </c>
    </row>
    <row r="564" spans="1:2">
      <c r="A564" s="278" t="s">
        <v>1006</v>
      </c>
      <c r="B564" t="s">
        <v>2456</v>
      </c>
    </row>
    <row r="565" spans="1:2">
      <c r="A565" s="278" t="s">
        <v>1011</v>
      </c>
      <c r="B565" t="s">
        <v>266</v>
      </c>
    </row>
    <row r="566" spans="1:2">
      <c r="A566" s="278" t="s">
        <v>1013</v>
      </c>
      <c r="B566" t="s">
        <v>266</v>
      </c>
    </row>
    <row r="567" spans="1:2">
      <c r="A567" s="278" t="s">
        <v>1014</v>
      </c>
      <c r="B567" t="s">
        <v>104</v>
      </c>
    </row>
    <row r="568" spans="1:2">
      <c r="A568" s="278" t="s">
        <v>1015</v>
      </c>
      <c r="B568" t="s">
        <v>266</v>
      </c>
    </row>
    <row r="569" spans="1:2">
      <c r="A569" s="278" t="s">
        <v>1016</v>
      </c>
      <c r="B569" t="s">
        <v>104</v>
      </c>
    </row>
    <row r="570" spans="1:2">
      <c r="A570" s="278" t="s">
        <v>1020</v>
      </c>
      <c r="B570" t="s">
        <v>266</v>
      </c>
    </row>
    <row r="571" spans="1:2">
      <c r="A571" s="278" t="s">
        <v>1021</v>
      </c>
      <c r="B571" t="s">
        <v>266</v>
      </c>
    </row>
    <row r="572" spans="1:2">
      <c r="A572" s="278" t="s">
        <v>1022</v>
      </c>
      <c r="B572" t="s">
        <v>173</v>
      </c>
    </row>
    <row r="573" spans="1:2">
      <c r="A573" s="278" t="s">
        <v>1029</v>
      </c>
      <c r="B573" t="s">
        <v>266</v>
      </c>
    </row>
    <row r="574" spans="1:2">
      <c r="A574" s="278" t="s">
        <v>1034</v>
      </c>
      <c r="B574" t="s">
        <v>266</v>
      </c>
    </row>
    <row r="575" spans="1:2">
      <c r="A575" s="278" t="s">
        <v>1035</v>
      </c>
      <c r="B575" t="s">
        <v>266</v>
      </c>
    </row>
    <row r="576" spans="1:2">
      <c r="A576" s="278" t="s">
        <v>1037</v>
      </c>
      <c r="B576" t="s">
        <v>266</v>
      </c>
    </row>
    <row r="577" spans="1:2">
      <c r="A577" s="278" t="s">
        <v>1049</v>
      </c>
      <c r="B577" t="s">
        <v>266</v>
      </c>
    </row>
    <row r="578" spans="1:2">
      <c r="A578" s="278" t="s">
        <v>1050</v>
      </c>
      <c r="B578" t="s">
        <v>266</v>
      </c>
    </row>
    <row r="579" spans="1:2">
      <c r="A579" s="278" t="s">
        <v>1051</v>
      </c>
      <c r="B579" t="s">
        <v>266</v>
      </c>
    </row>
    <row r="580" spans="1:2">
      <c r="A580" s="278" t="s">
        <v>1053</v>
      </c>
      <c r="B580" t="s">
        <v>266</v>
      </c>
    </row>
    <row r="581" spans="1:2">
      <c r="A581" s="278" t="s">
        <v>1054</v>
      </c>
      <c r="B581" t="s">
        <v>266</v>
      </c>
    </row>
    <row r="582" spans="1:2">
      <c r="A582" s="278" t="s">
        <v>1055</v>
      </c>
      <c r="B582" t="s">
        <v>266</v>
      </c>
    </row>
    <row r="583" spans="1:2">
      <c r="A583" s="278" t="s">
        <v>1056</v>
      </c>
      <c r="B583" t="s">
        <v>2456</v>
      </c>
    </row>
    <row r="584" spans="1:2">
      <c r="A584" s="278" t="s">
        <v>1058</v>
      </c>
      <c r="B584" t="s">
        <v>104</v>
      </c>
    </row>
    <row r="585" spans="1:2">
      <c r="A585" s="278" t="s">
        <v>1059</v>
      </c>
      <c r="B585" t="s">
        <v>104</v>
      </c>
    </row>
    <row r="586" spans="1:2">
      <c r="A586" s="278" t="s">
        <v>1061</v>
      </c>
      <c r="B586" t="s">
        <v>266</v>
      </c>
    </row>
    <row r="587" spans="1:2">
      <c r="A587" s="278" t="s">
        <v>1062</v>
      </c>
      <c r="B587" t="s">
        <v>266</v>
      </c>
    </row>
    <row r="588" spans="1:2">
      <c r="A588" s="278" t="s">
        <v>1065</v>
      </c>
      <c r="B588" t="s">
        <v>4846</v>
      </c>
    </row>
    <row r="589" spans="1:2">
      <c r="A589" s="278" t="s">
        <v>1067</v>
      </c>
      <c r="B589" t="s">
        <v>2456</v>
      </c>
    </row>
    <row r="590" spans="1:2">
      <c r="A590" s="278" t="s">
        <v>1068</v>
      </c>
      <c r="B590" t="s">
        <v>266</v>
      </c>
    </row>
    <row r="591" spans="1:2">
      <c r="A591" s="278" t="s">
        <v>1069</v>
      </c>
      <c r="B591" t="s">
        <v>2456</v>
      </c>
    </row>
    <row r="592" spans="1:2">
      <c r="A592" s="278" t="s">
        <v>1073</v>
      </c>
      <c r="B592" t="s">
        <v>266</v>
      </c>
    </row>
    <row r="593" spans="1:2">
      <c r="A593" s="278" t="s">
        <v>1074</v>
      </c>
      <c r="B593" t="s">
        <v>266</v>
      </c>
    </row>
    <row r="594" spans="1:2">
      <c r="A594" s="278" t="s">
        <v>1075</v>
      </c>
      <c r="B594" t="s">
        <v>266</v>
      </c>
    </row>
    <row r="595" spans="1:2">
      <c r="A595" s="278" t="s">
        <v>1076</v>
      </c>
      <c r="B595" t="s">
        <v>104</v>
      </c>
    </row>
    <row r="596" spans="1:2">
      <c r="A596" s="278" t="s">
        <v>1077</v>
      </c>
      <c r="B596" t="s">
        <v>104</v>
      </c>
    </row>
    <row r="597" spans="1:2">
      <c r="A597" s="278" t="s">
        <v>1078</v>
      </c>
      <c r="B597" t="s">
        <v>266</v>
      </c>
    </row>
    <row r="598" spans="1:2">
      <c r="A598" s="278" t="s">
        <v>1079</v>
      </c>
      <c r="B598" t="s">
        <v>266</v>
      </c>
    </row>
    <row r="599" spans="1:2">
      <c r="A599" s="278" t="s">
        <v>1083</v>
      </c>
      <c r="B599" t="s">
        <v>266</v>
      </c>
    </row>
    <row r="600" spans="1:2">
      <c r="A600" s="103" t="s">
        <v>1094</v>
      </c>
      <c r="B600" t="s">
        <v>266</v>
      </c>
    </row>
    <row r="601" spans="1:2">
      <c r="A601" s="103" t="s">
        <v>1095</v>
      </c>
      <c r="B601" t="s">
        <v>266</v>
      </c>
    </row>
    <row r="602" spans="1:2">
      <c r="A602" s="103" t="s">
        <v>1096</v>
      </c>
      <c r="B602" t="s">
        <v>266</v>
      </c>
    </row>
    <row r="603" spans="1:2">
      <c r="A603" s="103" t="s">
        <v>1097</v>
      </c>
      <c r="B603" t="s">
        <v>266</v>
      </c>
    </row>
    <row r="604" spans="1:2">
      <c r="A604" s="103" t="s">
        <v>1099</v>
      </c>
      <c r="B604" t="s">
        <v>266</v>
      </c>
    </row>
    <row r="605" spans="1:2">
      <c r="A605" s="103" t="s">
        <v>1100</v>
      </c>
      <c r="B605" t="s">
        <v>266</v>
      </c>
    </row>
    <row r="606" spans="1:2">
      <c r="A606" s="103" t="s">
        <v>1101</v>
      </c>
      <c r="B606" t="s">
        <v>266</v>
      </c>
    </row>
    <row r="607" spans="1:2">
      <c r="A607" s="103" t="s">
        <v>1102</v>
      </c>
      <c r="B607" t="s">
        <v>104</v>
      </c>
    </row>
    <row r="608" spans="1:2">
      <c r="A608" s="103" t="s">
        <v>1103</v>
      </c>
      <c r="B608" t="s">
        <v>266</v>
      </c>
    </row>
    <row r="609" spans="1:2">
      <c r="A609" s="107" t="s">
        <v>1104</v>
      </c>
      <c r="B609" t="s">
        <v>266</v>
      </c>
    </row>
    <row r="610" spans="1:2">
      <c r="A610" s="103" t="s">
        <v>1105</v>
      </c>
      <c r="B610" t="s">
        <v>266</v>
      </c>
    </row>
    <row r="611" spans="1:2">
      <c r="A611" s="103" t="s">
        <v>1106</v>
      </c>
      <c r="B611" t="s">
        <v>266</v>
      </c>
    </row>
    <row r="612" spans="1:2">
      <c r="A612" s="103" t="s">
        <v>1107</v>
      </c>
      <c r="B612" t="s">
        <v>266</v>
      </c>
    </row>
    <row r="613" spans="1:2">
      <c r="A613" s="103" t="s">
        <v>1108</v>
      </c>
      <c r="B613" t="s">
        <v>266</v>
      </c>
    </row>
    <row r="614" spans="1:2">
      <c r="A614" s="107" t="s">
        <v>1109</v>
      </c>
      <c r="B614" t="s">
        <v>266</v>
      </c>
    </row>
    <row r="615" spans="1:2">
      <c r="A615" s="103" t="s">
        <v>1110</v>
      </c>
      <c r="B615" t="s">
        <v>2456</v>
      </c>
    </row>
    <row r="616" spans="1:2">
      <c r="A616" s="107" t="s">
        <v>1112</v>
      </c>
      <c r="B616" t="s">
        <v>266</v>
      </c>
    </row>
    <row r="617" spans="1:2">
      <c r="A617" s="103" t="s">
        <v>1113</v>
      </c>
      <c r="B617" t="s">
        <v>266</v>
      </c>
    </row>
    <row r="618" spans="1:2">
      <c r="A618" s="103" t="s">
        <v>1114</v>
      </c>
      <c r="B618" t="s">
        <v>266</v>
      </c>
    </row>
    <row r="619" spans="1:2">
      <c r="A619" s="107" t="s">
        <v>1115</v>
      </c>
      <c r="B619" t="s">
        <v>266</v>
      </c>
    </row>
    <row r="620" spans="1:2">
      <c r="A620" s="103" t="s">
        <v>1117</v>
      </c>
      <c r="B620" t="s">
        <v>266</v>
      </c>
    </row>
    <row r="621" spans="1:2">
      <c r="A621" s="107" t="s">
        <v>1118</v>
      </c>
      <c r="B621" t="s">
        <v>266</v>
      </c>
    </row>
    <row r="622" spans="1:2">
      <c r="A622" s="103" t="s">
        <v>1119</v>
      </c>
      <c r="B622" t="s">
        <v>266</v>
      </c>
    </row>
    <row r="623" spans="1:2">
      <c r="A623" s="103" t="s">
        <v>1121</v>
      </c>
      <c r="B623" t="s">
        <v>2456</v>
      </c>
    </row>
    <row r="624" spans="1:2">
      <c r="A624" s="103" t="s">
        <v>1122</v>
      </c>
      <c r="B624" t="s">
        <v>104</v>
      </c>
    </row>
    <row r="625" spans="1:2">
      <c r="A625" s="103" t="s">
        <v>1124</v>
      </c>
      <c r="B625" t="s">
        <v>266</v>
      </c>
    </row>
    <row r="626" spans="1:2">
      <c r="A626" s="103" t="s">
        <v>1126</v>
      </c>
      <c r="B626" t="s">
        <v>266</v>
      </c>
    </row>
    <row r="627" spans="1:2">
      <c r="A627" s="103" t="s">
        <v>1128</v>
      </c>
      <c r="B627" t="s">
        <v>266</v>
      </c>
    </row>
    <row r="628" spans="1:2">
      <c r="A628" s="103" t="s">
        <v>1130</v>
      </c>
      <c r="B628" t="s">
        <v>2456</v>
      </c>
    </row>
    <row r="629" spans="1:2">
      <c r="A629" s="103" t="s">
        <v>1131</v>
      </c>
      <c r="B629" t="s">
        <v>266</v>
      </c>
    </row>
    <row r="630" spans="1:2">
      <c r="A630" s="103" t="s">
        <v>1137</v>
      </c>
      <c r="B630" t="s">
        <v>266</v>
      </c>
    </row>
    <row r="631" spans="1:2">
      <c r="A631" s="107" t="s">
        <v>1139</v>
      </c>
      <c r="B631" t="s">
        <v>266</v>
      </c>
    </row>
    <row r="632" spans="1:2">
      <c r="A632" s="103" t="s">
        <v>1142</v>
      </c>
      <c r="B632" t="s">
        <v>2456</v>
      </c>
    </row>
    <row r="633" spans="1:2">
      <c r="A633" s="103" t="s">
        <v>1144</v>
      </c>
      <c r="B633" t="s">
        <v>266</v>
      </c>
    </row>
    <row r="634" spans="1:2">
      <c r="A634" s="103" t="s">
        <v>1145</v>
      </c>
      <c r="B634" t="s">
        <v>266</v>
      </c>
    </row>
    <row r="635" spans="1:2">
      <c r="A635" s="103" t="s">
        <v>1148</v>
      </c>
      <c r="B635" t="s">
        <v>266</v>
      </c>
    </row>
    <row r="636" spans="1:2">
      <c r="A636" s="103" t="s">
        <v>1151</v>
      </c>
      <c r="B636" t="s">
        <v>266</v>
      </c>
    </row>
    <row r="637" spans="1:2">
      <c r="A637" s="103" t="s">
        <v>1152</v>
      </c>
      <c r="B637" t="s">
        <v>266</v>
      </c>
    </row>
    <row r="638" spans="1:2">
      <c r="A638" s="103" t="s">
        <v>1155</v>
      </c>
      <c r="B638" t="s">
        <v>266</v>
      </c>
    </row>
    <row r="639" spans="1:2">
      <c r="A639" s="103" t="s">
        <v>1157</v>
      </c>
      <c r="B639" t="s">
        <v>266</v>
      </c>
    </row>
    <row r="640" spans="1:2">
      <c r="A640" s="103" t="s">
        <v>1159</v>
      </c>
      <c r="B640" t="s">
        <v>266</v>
      </c>
    </row>
    <row r="641" spans="1:2">
      <c r="A641" s="103" t="s">
        <v>1160</v>
      </c>
      <c r="B641" t="s">
        <v>266</v>
      </c>
    </row>
    <row r="642" spans="1:2">
      <c r="A642" s="103" t="s">
        <v>1161</v>
      </c>
      <c r="B642" t="s">
        <v>2085</v>
      </c>
    </row>
    <row r="643" spans="1:2">
      <c r="A643" s="103" t="s">
        <v>1163</v>
      </c>
      <c r="B643" t="s">
        <v>2256</v>
      </c>
    </row>
    <row r="644" spans="1:2">
      <c r="A644" s="103" t="s">
        <v>1165</v>
      </c>
      <c r="B644" t="s">
        <v>266</v>
      </c>
    </row>
    <row r="645" spans="1:2">
      <c r="A645" s="103" t="s">
        <v>1166</v>
      </c>
      <c r="B645" t="s">
        <v>266</v>
      </c>
    </row>
    <row r="646" spans="1:2">
      <c r="A646" s="103" t="s">
        <v>1167</v>
      </c>
      <c r="B646" t="s">
        <v>266</v>
      </c>
    </row>
    <row r="647" spans="1:2">
      <c r="A647" s="103" t="s">
        <v>1168</v>
      </c>
      <c r="B647" t="s">
        <v>266</v>
      </c>
    </row>
    <row r="648" spans="1:2">
      <c r="A648" s="107" t="s">
        <v>1169</v>
      </c>
      <c r="B648" t="s">
        <v>2456</v>
      </c>
    </row>
    <row r="649" spans="1:2">
      <c r="A649" s="103" t="s">
        <v>1171</v>
      </c>
      <c r="B649" t="s">
        <v>266</v>
      </c>
    </row>
    <row r="650" spans="1:2">
      <c r="A650" s="103" t="s">
        <v>1173</v>
      </c>
      <c r="B650" t="s">
        <v>266</v>
      </c>
    </row>
    <row r="651" spans="1:2">
      <c r="A651" s="107" t="s">
        <v>1174</v>
      </c>
      <c r="B651" t="s">
        <v>266</v>
      </c>
    </row>
    <row r="652" spans="1:2">
      <c r="A652" s="107" t="s">
        <v>1175</v>
      </c>
      <c r="B652" t="s">
        <v>266</v>
      </c>
    </row>
    <row r="653" spans="1:2">
      <c r="A653" s="107" t="s">
        <v>1176</v>
      </c>
      <c r="B653" t="s">
        <v>266</v>
      </c>
    </row>
    <row r="654" spans="1:2">
      <c r="A654" s="103" t="s">
        <v>1177</v>
      </c>
      <c r="B654" t="s">
        <v>104</v>
      </c>
    </row>
    <row r="655" spans="1:2">
      <c r="A655" s="103" t="s">
        <v>1178</v>
      </c>
      <c r="B655" t="s">
        <v>266</v>
      </c>
    </row>
    <row r="656" spans="1:2">
      <c r="A656" s="103" t="s">
        <v>1179</v>
      </c>
      <c r="B656" t="s">
        <v>266</v>
      </c>
    </row>
    <row r="657" spans="1:2">
      <c r="A657" s="103" t="s">
        <v>1180</v>
      </c>
      <c r="B657" t="s">
        <v>266</v>
      </c>
    </row>
    <row r="658" spans="1:2">
      <c r="A658" s="103" t="s">
        <v>1181</v>
      </c>
      <c r="B658" t="s">
        <v>2456</v>
      </c>
    </row>
    <row r="659" spans="1:2">
      <c r="A659" s="103" t="s">
        <v>1183</v>
      </c>
      <c r="B659" t="s">
        <v>266</v>
      </c>
    </row>
    <row r="660" spans="1:2">
      <c r="A660" s="103" t="s">
        <v>1185</v>
      </c>
      <c r="B660" t="s">
        <v>266</v>
      </c>
    </row>
    <row r="661" spans="1:2">
      <c r="A661" s="103" t="s">
        <v>1186</v>
      </c>
      <c r="B661" t="s">
        <v>266</v>
      </c>
    </row>
    <row r="662" spans="1:2">
      <c r="A662" s="103" t="s">
        <v>1187</v>
      </c>
      <c r="B662" t="s">
        <v>266</v>
      </c>
    </row>
    <row r="663" spans="1:2">
      <c r="A663" s="103" t="s">
        <v>1188</v>
      </c>
      <c r="B663" t="s">
        <v>266</v>
      </c>
    </row>
    <row r="664" spans="1:2">
      <c r="A664" s="103" t="s">
        <v>1189</v>
      </c>
      <c r="B664" t="s">
        <v>266</v>
      </c>
    </row>
    <row r="665" spans="1:2">
      <c r="A665" s="103" t="s">
        <v>1190</v>
      </c>
      <c r="B665" t="s">
        <v>266</v>
      </c>
    </row>
    <row r="666" spans="1:2">
      <c r="A666" s="103" t="s">
        <v>1194</v>
      </c>
      <c r="B666" t="s">
        <v>266</v>
      </c>
    </row>
    <row r="667" spans="1:2">
      <c r="A667" s="103" t="s">
        <v>1195</v>
      </c>
      <c r="B667" t="s">
        <v>266</v>
      </c>
    </row>
    <row r="668" spans="1:2">
      <c r="A668" s="103" t="s">
        <v>1197</v>
      </c>
      <c r="B668" t="s">
        <v>266</v>
      </c>
    </row>
    <row r="669" spans="1:2">
      <c r="A669" s="103" t="s">
        <v>1200</v>
      </c>
      <c r="B669" t="s">
        <v>266</v>
      </c>
    </row>
    <row r="670" spans="1:2">
      <c r="A670" s="103" t="s">
        <v>1205</v>
      </c>
      <c r="B670" t="s">
        <v>266</v>
      </c>
    </row>
    <row r="671" spans="1:2">
      <c r="A671" s="103" t="s">
        <v>1207</v>
      </c>
      <c r="B671" t="s">
        <v>2456</v>
      </c>
    </row>
    <row r="672" spans="1:2">
      <c r="A672" s="103" t="s">
        <v>1209</v>
      </c>
      <c r="B672" t="s">
        <v>104</v>
      </c>
    </row>
    <row r="673" spans="1:2">
      <c r="A673" s="107" t="s">
        <v>1210</v>
      </c>
      <c r="B673" t="s">
        <v>104</v>
      </c>
    </row>
    <row r="674" spans="1:2">
      <c r="A674" s="103" t="s">
        <v>1211</v>
      </c>
      <c r="B674" t="s">
        <v>266</v>
      </c>
    </row>
    <row r="675" spans="1:2">
      <c r="A675" s="103" t="s">
        <v>1212</v>
      </c>
      <c r="B675" t="s">
        <v>266</v>
      </c>
    </row>
    <row r="676" spans="1:2">
      <c r="A676" s="103" t="s">
        <v>1214</v>
      </c>
      <c r="B676" t="s">
        <v>266</v>
      </c>
    </row>
    <row r="677" spans="1:2">
      <c r="A677" s="103" t="s">
        <v>1215</v>
      </c>
      <c r="B677" t="s">
        <v>266</v>
      </c>
    </row>
    <row r="678" spans="1:2">
      <c r="A678" s="107" t="s">
        <v>1216</v>
      </c>
      <c r="B678" t="s">
        <v>266</v>
      </c>
    </row>
    <row r="679" spans="1:2">
      <c r="A679" s="103" t="s">
        <v>1221</v>
      </c>
      <c r="B679" t="s">
        <v>266</v>
      </c>
    </row>
    <row r="680" spans="1:2">
      <c r="A680" s="103" t="s">
        <v>1222</v>
      </c>
      <c r="B680" t="s">
        <v>44</v>
      </c>
    </row>
    <row r="681" spans="1:2">
      <c r="A681" s="107" t="s">
        <v>1224</v>
      </c>
      <c r="B681" t="s">
        <v>104</v>
      </c>
    </row>
    <row r="682" spans="1:2">
      <c r="A682" s="103" t="s">
        <v>1226</v>
      </c>
      <c r="B682" t="s">
        <v>266</v>
      </c>
    </row>
    <row r="683" spans="1:2">
      <c r="A683" s="103" t="s">
        <v>1228</v>
      </c>
      <c r="B683" t="s">
        <v>266</v>
      </c>
    </row>
    <row r="684" spans="1:2">
      <c r="A684" s="103" t="s">
        <v>1229</v>
      </c>
      <c r="B684" t="s">
        <v>266</v>
      </c>
    </row>
    <row r="685" spans="1:2">
      <c r="A685" s="103" t="s">
        <v>1232</v>
      </c>
      <c r="B685" t="s">
        <v>266</v>
      </c>
    </row>
    <row r="686" spans="1:2">
      <c r="A686" s="103" t="s">
        <v>1238</v>
      </c>
      <c r="B686" t="s">
        <v>266</v>
      </c>
    </row>
    <row r="687" spans="1:2">
      <c r="A687" s="103" t="s">
        <v>1239</v>
      </c>
      <c r="B687" t="s">
        <v>266</v>
      </c>
    </row>
    <row r="688" spans="1:2">
      <c r="A688" s="107" t="s">
        <v>1240</v>
      </c>
      <c r="B688" t="s">
        <v>266</v>
      </c>
    </row>
    <row r="689" spans="1:2">
      <c r="A689" s="103" t="s">
        <v>1243</v>
      </c>
      <c r="B689" t="s">
        <v>266</v>
      </c>
    </row>
    <row r="690" spans="1:2">
      <c r="A690" s="103" t="s">
        <v>1245</v>
      </c>
      <c r="B690" t="s">
        <v>266</v>
      </c>
    </row>
    <row r="691" spans="1:2">
      <c r="A691" s="103" t="s">
        <v>1248</v>
      </c>
      <c r="B691" t="s">
        <v>266</v>
      </c>
    </row>
    <row r="692" spans="1:2">
      <c r="A692" s="103" t="s">
        <v>1250</v>
      </c>
      <c r="B692" t="s">
        <v>266</v>
      </c>
    </row>
    <row r="693" spans="1:2">
      <c r="A693" s="103" t="s">
        <v>1253</v>
      </c>
      <c r="B693" t="s">
        <v>266</v>
      </c>
    </row>
    <row r="694" spans="1:2">
      <c r="A694" s="103" t="s">
        <v>1255</v>
      </c>
      <c r="B694" t="s">
        <v>266</v>
      </c>
    </row>
    <row r="695" spans="1:2">
      <c r="A695" s="103" t="s">
        <v>1256</v>
      </c>
      <c r="B695" t="s">
        <v>266</v>
      </c>
    </row>
    <row r="696" spans="1:2">
      <c r="A696" s="103" t="s">
        <v>1257</v>
      </c>
      <c r="B696" t="s">
        <v>2456</v>
      </c>
    </row>
    <row r="697" spans="1:2">
      <c r="A697" s="103" t="s">
        <v>1258</v>
      </c>
      <c r="B697" t="s">
        <v>2456</v>
      </c>
    </row>
    <row r="698" spans="1:2">
      <c r="A698" s="103" t="s">
        <v>1259</v>
      </c>
      <c r="B698" t="s">
        <v>266</v>
      </c>
    </row>
    <row r="699" spans="1:2">
      <c r="A699" s="107" t="s">
        <v>1260</v>
      </c>
      <c r="B699" t="s">
        <v>104</v>
      </c>
    </row>
    <row r="700" spans="1:2">
      <c r="A700" s="103" t="s">
        <v>1262</v>
      </c>
      <c r="B700" t="s">
        <v>266</v>
      </c>
    </row>
    <row r="701" spans="1:2">
      <c r="A701" s="103" t="s">
        <v>1265</v>
      </c>
      <c r="B701" t="s">
        <v>2456</v>
      </c>
    </row>
    <row r="702" spans="1:2">
      <c r="A702" s="103" t="s">
        <v>1267</v>
      </c>
      <c r="B702" t="s">
        <v>266</v>
      </c>
    </row>
    <row r="703" spans="1:2">
      <c r="A703" s="103" t="s">
        <v>1269</v>
      </c>
      <c r="B703" t="s">
        <v>266</v>
      </c>
    </row>
    <row r="704" spans="1:2">
      <c r="A704" s="103" t="s">
        <v>1271</v>
      </c>
      <c r="B704" t="s">
        <v>2456</v>
      </c>
    </row>
    <row r="705" spans="1:2">
      <c r="A705" s="103" t="s">
        <v>1273</v>
      </c>
      <c r="B705" t="s">
        <v>266</v>
      </c>
    </row>
    <row r="706" spans="1:2">
      <c r="A706" s="103" t="s">
        <v>1278</v>
      </c>
      <c r="B706" t="s">
        <v>266</v>
      </c>
    </row>
    <row r="707" spans="1:2">
      <c r="A707" s="103" t="s">
        <v>1279</v>
      </c>
      <c r="B707" t="s">
        <v>266</v>
      </c>
    </row>
    <row r="708" spans="1:2">
      <c r="A708" s="103" t="s">
        <v>1283</v>
      </c>
      <c r="B708" t="s">
        <v>266</v>
      </c>
    </row>
    <row r="709" spans="1:2">
      <c r="A709" s="107" t="s">
        <v>1284</v>
      </c>
      <c r="B709" t="s">
        <v>266</v>
      </c>
    </row>
    <row r="710" spans="1:2">
      <c r="A710" s="103" t="s">
        <v>1286</v>
      </c>
      <c r="B710" t="s">
        <v>266</v>
      </c>
    </row>
    <row r="711" spans="1:2">
      <c r="A711" s="103" t="s">
        <v>1288</v>
      </c>
      <c r="B711" t="s">
        <v>266</v>
      </c>
    </row>
    <row r="712" spans="1:2">
      <c r="A712" s="103" t="s">
        <v>1289</v>
      </c>
      <c r="B712" t="s">
        <v>266</v>
      </c>
    </row>
    <row r="713" spans="1:2">
      <c r="A713" s="103" t="s">
        <v>1291</v>
      </c>
      <c r="B713" t="s">
        <v>266</v>
      </c>
    </row>
    <row r="714" spans="1:2">
      <c r="A714" s="103" t="s">
        <v>1293</v>
      </c>
      <c r="B714" t="s">
        <v>104</v>
      </c>
    </row>
    <row r="715" spans="1:2">
      <c r="A715" s="103" t="s">
        <v>1295</v>
      </c>
      <c r="B715" t="s">
        <v>266</v>
      </c>
    </row>
    <row r="716" spans="1:2">
      <c r="A716" s="103" t="s">
        <v>1298</v>
      </c>
      <c r="B716" t="s">
        <v>266</v>
      </c>
    </row>
    <row r="717" spans="1:2">
      <c r="A717" s="103" t="s">
        <v>1300</v>
      </c>
      <c r="B717" t="s">
        <v>266</v>
      </c>
    </row>
    <row r="718" spans="1:2">
      <c r="A718" s="103" t="s">
        <v>1302</v>
      </c>
      <c r="B718" t="s">
        <v>266</v>
      </c>
    </row>
    <row r="719" spans="1:2">
      <c r="A719" s="103" t="s">
        <v>1303</v>
      </c>
      <c r="B719" t="s">
        <v>2456</v>
      </c>
    </row>
    <row r="720" spans="1:2">
      <c r="A720" s="103" t="s">
        <v>1305</v>
      </c>
      <c r="B720" t="s">
        <v>2456</v>
      </c>
    </row>
    <row r="721" spans="1:2">
      <c r="A721" s="103" t="s">
        <v>1307</v>
      </c>
      <c r="B721" t="s">
        <v>266</v>
      </c>
    </row>
    <row r="722" spans="1:2">
      <c r="A722" s="103" t="s">
        <v>1309</v>
      </c>
      <c r="B722" t="s">
        <v>266</v>
      </c>
    </row>
    <row r="723" spans="1:2">
      <c r="A723" s="103" t="s">
        <v>1310</v>
      </c>
      <c r="B723" t="s">
        <v>266</v>
      </c>
    </row>
    <row r="724" spans="1:2">
      <c r="A724" s="103" t="s">
        <v>1311</v>
      </c>
      <c r="B724" t="s">
        <v>266</v>
      </c>
    </row>
    <row r="725" spans="1:2">
      <c r="A725" s="103" t="s">
        <v>1315</v>
      </c>
      <c r="B725" t="s">
        <v>266</v>
      </c>
    </row>
    <row r="726" spans="1:2">
      <c r="A726" s="103" t="s">
        <v>1320</v>
      </c>
      <c r="B726" t="s">
        <v>104</v>
      </c>
    </row>
    <row r="727" spans="1:2">
      <c r="A727" s="103" t="s">
        <v>1322</v>
      </c>
      <c r="B727" t="s">
        <v>104</v>
      </c>
    </row>
    <row r="728" spans="1:2">
      <c r="A728" s="103" t="s">
        <v>1325</v>
      </c>
      <c r="B728" t="s">
        <v>266</v>
      </c>
    </row>
    <row r="729" spans="1:2">
      <c r="A729" s="103" t="s">
        <v>1326</v>
      </c>
      <c r="B729" t="s">
        <v>266</v>
      </c>
    </row>
    <row r="730" spans="1:2">
      <c r="A730" s="103" t="s">
        <v>1327</v>
      </c>
      <c r="B730" t="s">
        <v>266</v>
      </c>
    </row>
    <row r="731" spans="1:2">
      <c r="A731" s="103" t="s">
        <v>1328</v>
      </c>
      <c r="B731" t="s">
        <v>266</v>
      </c>
    </row>
    <row r="732" spans="1:2">
      <c r="A732" s="103" t="s">
        <v>1331</v>
      </c>
      <c r="B732" t="s">
        <v>266</v>
      </c>
    </row>
    <row r="733" spans="1:2">
      <c r="A733" s="103" t="s">
        <v>1334</v>
      </c>
      <c r="B733" t="s">
        <v>266</v>
      </c>
    </row>
    <row r="734" spans="1:2">
      <c r="A734" s="103" t="s">
        <v>1335</v>
      </c>
      <c r="B734" t="s">
        <v>266</v>
      </c>
    </row>
    <row r="735" spans="1:2">
      <c r="A735" s="103" t="s">
        <v>1336</v>
      </c>
      <c r="B735" t="s">
        <v>266</v>
      </c>
    </row>
    <row r="736" spans="1:2">
      <c r="A736" s="103" t="s">
        <v>1337</v>
      </c>
      <c r="B736" t="s">
        <v>266</v>
      </c>
    </row>
    <row r="737" spans="1:2">
      <c r="A737" s="103" t="s">
        <v>1338</v>
      </c>
      <c r="B737" t="s">
        <v>266</v>
      </c>
    </row>
    <row r="738" spans="1:2">
      <c r="A738" s="103" t="s">
        <v>1341</v>
      </c>
      <c r="B738" t="s">
        <v>2456</v>
      </c>
    </row>
    <row r="739" spans="1:2">
      <c r="A739" s="103" t="s">
        <v>1343</v>
      </c>
      <c r="B739" t="s">
        <v>266</v>
      </c>
    </row>
    <row r="740" spans="1:2">
      <c r="A740" s="103" t="s">
        <v>1344</v>
      </c>
      <c r="B740" t="s">
        <v>266</v>
      </c>
    </row>
    <row r="741" spans="1:2">
      <c r="A741" s="103" t="s">
        <v>1345</v>
      </c>
      <c r="B741" t="s">
        <v>104</v>
      </c>
    </row>
    <row r="742" spans="1:2">
      <c r="A742" s="103" t="s">
        <v>1346</v>
      </c>
      <c r="B742" t="s">
        <v>2456</v>
      </c>
    </row>
    <row r="743" spans="1:2">
      <c r="A743" s="103" t="s">
        <v>1349</v>
      </c>
      <c r="B743" t="s">
        <v>266</v>
      </c>
    </row>
    <row r="744" spans="1:2">
      <c r="A744" s="103" t="s">
        <v>1350</v>
      </c>
      <c r="B744" t="s">
        <v>266</v>
      </c>
    </row>
    <row r="745" spans="1:2">
      <c r="A745" s="107" t="s">
        <v>1351</v>
      </c>
      <c r="B745" t="s">
        <v>266</v>
      </c>
    </row>
    <row r="746" spans="1:2">
      <c r="A746" s="103" t="s">
        <v>1352</v>
      </c>
      <c r="B746" t="s">
        <v>266</v>
      </c>
    </row>
    <row r="747" spans="1:2">
      <c r="A747" s="103" t="s">
        <v>1353</v>
      </c>
      <c r="B747" t="s">
        <v>266</v>
      </c>
    </row>
    <row r="748" spans="1:2">
      <c r="A748" s="103" t="s">
        <v>1354</v>
      </c>
      <c r="B748" t="s">
        <v>266</v>
      </c>
    </row>
    <row r="749" spans="1:2">
      <c r="A749" s="107" t="s">
        <v>1359</v>
      </c>
      <c r="B749" t="s">
        <v>173</v>
      </c>
    </row>
    <row r="750" spans="1:2">
      <c r="A750" s="103" t="s">
        <v>1364</v>
      </c>
      <c r="B750" t="s">
        <v>2456</v>
      </c>
    </row>
    <row r="751" spans="1:2">
      <c r="A751" s="103" t="s">
        <v>1367</v>
      </c>
      <c r="B751" t="s">
        <v>266</v>
      </c>
    </row>
    <row r="752" spans="1:2">
      <c r="A752" s="103" t="s">
        <v>1372</v>
      </c>
      <c r="B752" t="s">
        <v>44</v>
      </c>
    </row>
    <row r="753" spans="1:2">
      <c r="A753" s="103" t="s">
        <v>1375</v>
      </c>
      <c r="B753" t="s">
        <v>266</v>
      </c>
    </row>
    <row r="754" spans="1:2">
      <c r="A754" s="103" t="s">
        <v>1380</v>
      </c>
      <c r="B754" t="s">
        <v>266</v>
      </c>
    </row>
    <row r="755" spans="1:2">
      <c r="A755" s="103" t="s">
        <v>1381</v>
      </c>
      <c r="B755" t="s">
        <v>104</v>
      </c>
    </row>
    <row r="756" spans="1:2">
      <c r="A756" s="103" t="s">
        <v>1383</v>
      </c>
      <c r="B756" t="s">
        <v>266</v>
      </c>
    </row>
    <row r="757" spans="1:2">
      <c r="A757" s="103" t="s">
        <v>1389</v>
      </c>
      <c r="B757" t="s">
        <v>44</v>
      </c>
    </row>
    <row r="758" spans="1:2">
      <c r="A758" s="103" t="s">
        <v>1392</v>
      </c>
      <c r="B758" t="s">
        <v>266</v>
      </c>
    </row>
    <row r="759" spans="1:2">
      <c r="A759" s="103" t="s">
        <v>1395</v>
      </c>
      <c r="B759" t="s">
        <v>266</v>
      </c>
    </row>
    <row r="760" spans="1:2">
      <c r="A760" s="103" t="s">
        <v>1396</v>
      </c>
      <c r="B760" t="s">
        <v>266</v>
      </c>
    </row>
    <row r="761" spans="1:2">
      <c r="A761" s="103" t="s">
        <v>1401</v>
      </c>
      <c r="B761" t="s">
        <v>266</v>
      </c>
    </row>
    <row r="762" spans="1:2">
      <c r="A762" s="103" t="s">
        <v>1402</v>
      </c>
      <c r="B762" t="s">
        <v>266</v>
      </c>
    </row>
    <row r="763" spans="1:2">
      <c r="A763" s="107" t="s">
        <v>1403</v>
      </c>
      <c r="B763" t="s">
        <v>266</v>
      </c>
    </row>
    <row r="764" spans="1:2">
      <c r="A764" s="107" t="s">
        <v>1404</v>
      </c>
      <c r="B764" t="s">
        <v>44</v>
      </c>
    </row>
    <row r="765" spans="1:2">
      <c r="A765" s="103" t="s">
        <v>1405</v>
      </c>
      <c r="B765" t="s">
        <v>266</v>
      </c>
    </row>
    <row r="766" spans="1:2">
      <c r="A766" s="103" t="s">
        <v>1406</v>
      </c>
      <c r="B766" t="s">
        <v>2456</v>
      </c>
    </row>
    <row r="767" spans="1:2">
      <c r="A767" s="103" t="s">
        <v>1407</v>
      </c>
      <c r="B767" t="s">
        <v>266</v>
      </c>
    </row>
    <row r="768" spans="1:2">
      <c r="A768" s="103" t="s">
        <v>1408</v>
      </c>
      <c r="B768" t="s">
        <v>266</v>
      </c>
    </row>
    <row r="769" spans="1:2">
      <c r="A769" s="103" t="s">
        <v>1410</v>
      </c>
      <c r="B769" t="s">
        <v>266</v>
      </c>
    </row>
    <row r="770" spans="1:2">
      <c r="A770" s="107" t="s">
        <v>1411</v>
      </c>
      <c r="B770" t="s">
        <v>266</v>
      </c>
    </row>
    <row r="771" spans="1:2">
      <c r="A771" s="109" t="s">
        <v>1412</v>
      </c>
      <c r="B771" t="s">
        <v>266</v>
      </c>
    </row>
    <row r="772" spans="1:2">
      <c r="A772" s="105" t="s">
        <v>1413</v>
      </c>
      <c r="B772" t="s">
        <v>104</v>
      </c>
    </row>
    <row r="773" spans="1:2">
      <c r="A773" s="105" t="s">
        <v>1414</v>
      </c>
      <c r="B773" t="s">
        <v>104</v>
      </c>
    </row>
    <row r="774" spans="1:2">
      <c r="A774" s="109" t="s">
        <v>1415</v>
      </c>
      <c r="B774" t="s">
        <v>266</v>
      </c>
    </row>
    <row r="775" spans="1:2">
      <c r="A775" s="105" t="s">
        <v>1416</v>
      </c>
      <c r="B775" t="s">
        <v>266</v>
      </c>
    </row>
    <row r="776" spans="1:2">
      <c r="A776" s="105" t="s">
        <v>1417</v>
      </c>
      <c r="B776" t="s">
        <v>104</v>
      </c>
    </row>
    <row r="777" spans="1:2">
      <c r="A777" s="109" t="s">
        <v>1420</v>
      </c>
      <c r="B777" t="s">
        <v>266</v>
      </c>
    </row>
    <row r="778" spans="1:2">
      <c r="A778" s="105" t="s">
        <v>1421</v>
      </c>
      <c r="B778" t="s">
        <v>104</v>
      </c>
    </row>
    <row r="779" spans="1:2">
      <c r="A779" s="105" t="s">
        <v>1425</v>
      </c>
      <c r="B779" t="s">
        <v>266</v>
      </c>
    </row>
    <row r="780" spans="1:2">
      <c r="A780" s="78" t="s">
        <v>1433</v>
      </c>
      <c r="B780" t="s">
        <v>266</v>
      </c>
    </row>
    <row r="781" spans="1:2">
      <c r="A781" s="78" t="s">
        <v>1434</v>
      </c>
      <c r="B781" t="s">
        <v>2456</v>
      </c>
    </row>
    <row r="782" spans="1:2">
      <c r="A782" s="78" t="s">
        <v>1437</v>
      </c>
      <c r="B782" t="s">
        <v>266</v>
      </c>
    </row>
    <row r="783" spans="1:2">
      <c r="A783" s="78" t="s">
        <v>1438</v>
      </c>
      <c r="B783" t="s">
        <v>173</v>
      </c>
    </row>
    <row r="784" spans="1:2">
      <c r="A784" s="78" t="s">
        <v>1440</v>
      </c>
      <c r="B784" t="s">
        <v>266</v>
      </c>
    </row>
    <row r="785" spans="1:2">
      <c r="A785" s="78" t="s">
        <v>1441</v>
      </c>
      <c r="B785" t="s">
        <v>104</v>
      </c>
    </row>
    <row r="786" spans="1:2">
      <c r="A786" s="78" t="s">
        <v>1443</v>
      </c>
      <c r="B786" t="s">
        <v>266</v>
      </c>
    </row>
    <row r="787" spans="1:2">
      <c r="A787" s="80" t="s">
        <v>1445</v>
      </c>
      <c r="B787" t="s">
        <v>266</v>
      </c>
    </row>
    <row r="788" spans="1:2">
      <c r="A788" s="78" t="s">
        <v>1451</v>
      </c>
      <c r="B788" t="s">
        <v>266</v>
      </c>
    </row>
    <row r="789" spans="1:2">
      <c r="A789" s="78" t="s">
        <v>1452</v>
      </c>
      <c r="B789" t="s">
        <v>104</v>
      </c>
    </row>
    <row r="790" spans="1:2">
      <c r="A790" s="78" t="s">
        <v>1453</v>
      </c>
      <c r="B790" t="s">
        <v>266</v>
      </c>
    </row>
    <row r="791" spans="1:2">
      <c r="A791" s="78" t="s">
        <v>1456</v>
      </c>
      <c r="B791" t="s">
        <v>266</v>
      </c>
    </row>
    <row r="792" spans="1:2">
      <c r="A792" s="78" t="s">
        <v>1459</v>
      </c>
      <c r="B792" t="s">
        <v>266</v>
      </c>
    </row>
    <row r="793" spans="1:2">
      <c r="A793" s="78" t="s">
        <v>1465</v>
      </c>
      <c r="B793" t="s">
        <v>104</v>
      </c>
    </row>
    <row r="794" spans="1:2">
      <c r="A794" s="78" t="s">
        <v>1468</v>
      </c>
      <c r="B794" t="s">
        <v>266</v>
      </c>
    </row>
    <row r="795" spans="1:2">
      <c r="A795" s="78" t="s">
        <v>1470</v>
      </c>
      <c r="B795" t="s">
        <v>104</v>
      </c>
    </row>
    <row r="796" spans="1:2">
      <c r="A796" s="78" t="s">
        <v>1473</v>
      </c>
      <c r="B796" t="s">
        <v>266</v>
      </c>
    </row>
    <row r="797" spans="1:2">
      <c r="A797" s="78" t="s">
        <v>1474</v>
      </c>
      <c r="B797" t="s">
        <v>266</v>
      </c>
    </row>
    <row r="798" spans="1:2">
      <c r="A798" s="78" t="s">
        <v>1475</v>
      </c>
      <c r="B798" t="s">
        <v>266</v>
      </c>
    </row>
    <row r="799" spans="1:2">
      <c r="A799" s="78" t="s">
        <v>1476</v>
      </c>
      <c r="B799" t="s">
        <v>104</v>
      </c>
    </row>
    <row r="800" spans="1:2">
      <c r="A800" s="78" t="s">
        <v>1477</v>
      </c>
      <c r="B800" t="s">
        <v>173</v>
      </c>
    </row>
    <row r="801" spans="1:2">
      <c r="A801" s="80" t="s">
        <v>1478</v>
      </c>
      <c r="B801" t="s">
        <v>104</v>
      </c>
    </row>
    <row r="802" spans="1:2">
      <c r="A802" s="80" t="s">
        <v>1479</v>
      </c>
      <c r="B802" t="s">
        <v>266</v>
      </c>
    </row>
    <row r="803" spans="1:2">
      <c r="A803" s="78" t="s">
        <v>1480</v>
      </c>
      <c r="B803" t="s">
        <v>104</v>
      </c>
    </row>
    <row r="804" spans="1:2">
      <c r="A804" s="80" t="s">
        <v>1484</v>
      </c>
      <c r="B804" t="s">
        <v>266</v>
      </c>
    </row>
    <row r="805" spans="1:2">
      <c r="A805" s="80" t="s">
        <v>1487</v>
      </c>
      <c r="B805" t="s">
        <v>266</v>
      </c>
    </row>
    <row r="806" spans="1:2">
      <c r="A806" s="78" t="s">
        <v>1489</v>
      </c>
      <c r="B806" t="s">
        <v>266</v>
      </c>
    </row>
    <row r="807" spans="1:2">
      <c r="A807" s="78" t="s">
        <v>1490</v>
      </c>
      <c r="B807" t="s">
        <v>266</v>
      </c>
    </row>
    <row r="808" spans="1:2">
      <c r="A808" s="80" t="s">
        <v>1491</v>
      </c>
      <c r="B808" t="s">
        <v>266</v>
      </c>
    </row>
    <row r="809" spans="1:2">
      <c r="A809" s="78" t="s">
        <v>1492</v>
      </c>
      <c r="B809" t="s">
        <v>266</v>
      </c>
    </row>
    <row r="810" spans="1:2">
      <c r="A810" s="78" t="s">
        <v>1495</v>
      </c>
      <c r="B810" t="s">
        <v>266</v>
      </c>
    </row>
    <row r="811" spans="1:2">
      <c r="A811" s="78" t="s">
        <v>1500</v>
      </c>
      <c r="B811" t="s">
        <v>266</v>
      </c>
    </row>
    <row r="812" spans="1:2">
      <c r="A812" s="78" t="s">
        <v>1502</v>
      </c>
      <c r="B812" t="s">
        <v>266</v>
      </c>
    </row>
    <row r="813" spans="1:2">
      <c r="A813" s="80" t="s">
        <v>1505</v>
      </c>
      <c r="B813" t="s">
        <v>104</v>
      </c>
    </row>
    <row r="814" spans="1:2">
      <c r="A814" s="78" t="s">
        <v>1507</v>
      </c>
      <c r="B814" t="s">
        <v>266</v>
      </c>
    </row>
    <row r="815" spans="1:2">
      <c r="A815" s="80" t="s">
        <v>1511</v>
      </c>
      <c r="B815" t="s">
        <v>44</v>
      </c>
    </row>
    <row r="816" spans="1:2">
      <c r="A816" s="78" t="s">
        <v>1513</v>
      </c>
      <c r="B816" t="s">
        <v>266</v>
      </c>
    </row>
    <row r="817" spans="1:2">
      <c r="A817" s="78" t="s">
        <v>1515</v>
      </c>
      <c r="B817" t="s">
        <v>266</v>
      </c>
    </row>
    <row r="818" spans="1:2">
      <c r="A818" s="78" t="s">
        <v>1518</v>
      </c>
      <c r="B818" t="s">
        <v>266</v>
      </c>
    </row>
    <row r="819" spans="1:2">
      <c r="A819" s="78" t="s">
        <v>1524</v>
      </c>
      <c r="B819" t="s">
        <v>266</v>
      </c>
    </row>
    <row r="820" spans="1:2">
      <c r="A820" s="78" t="s">
        <v>1525</v>
      </c>
      <c r="B820" t="s">
        <v>104</v>
      </c>
    </row>
    <row r="821" spans="1:2">
      <c r="A821" s="78" t="s">
        <v>1526</v>
      </c>
      <c r="B821" t="s">
        <v>2456</v>
      </c>
    </row>
    <row r="822" spans="1:2">
      <c r="A822" s="80" t="s">
        <v>1527</v>
      </c>
      <c r="B822" t="s">
        <v>2456</v>
      </c>
    </row>
    <row r="823" spans="1:2">
      <c r="A823" s="78" t="s">
        <v>1528</v>
      </c>
      <c r="B823" t="s">
        <v>266</v>
      </c>
    </row>
    <row r="824" spans="1:2">
      <c r="A824" s="78" t="s">
        <v>1531</v>
      </c>
      <c r="B824" t="s">
        <v>266</v>
      </c>
    </row>
    <row r="825" spans="1:2">
      <c r="A825" s="78" t="s">
        <v>1534</v>
      </c>
      <c r="B825" t="s">
        <v>266</v>
      </c>
    </row>
    <row r="826" spans="1:2">
      <c r="A826" s="78" t="s">
        <v>1537</v>
      </c>
      <c r="B826" t="s">
        <v>266</v>
      </c>
    </row>
    <row r="827" spans="1:2">
      <c r="A827" s="78" t="s">
        <v>1538</v>
      </c>
      <c r="B827" t="s">
        <v>266</v>
      </c>
    </row>
    <row r="828" spans="1:2">
      <c r="A828" s="78" t="s">
        <v>1539</v>
      </c>
      <c r="B828" t="s">
        <v>2456</v>
      </c>
    </row>
    <row r="829" spans="1:2">
      <c r="A829" s="78" t="s">
        <v>1540</v>
      </c>
      <c r="B829" t="s">
        <v>266</v>
      </c>
    </row>
    <row r="830" spans="1:2">
      <c r="A830" s="80" t="s">
        <v>1541</v>
      </c>
      <c r="B830" t="s">
        <v>173</v>
      </c>
    </row>
    <row r="831" spans="1:2">
      <c r="A831" s="78" t="s">
        <v>1542</v>
      </c>
      <c r="B831" t="s">
        <v>266</v>
      </c>
    </row>
    <row r="832" spans="1:2">
      <c r="A832" s="78" t="s">
        <v>1543</v>
      </c>
      <c r="B832" t="s">
        <v>266</v>
      </c>
    </row>
    <row r="833" spans="1:2">
      <c r="A833" s="78" t="s">
        <v>1545</v>
      </c>
      <c r="B833" t="s">
        <v>266</v>
      </c>
    </row>
    <row r="834" spans="1:2">
      <c r="A834" s="78" t="s">
        <v>1548</v>
      </c>
      <c r="B834" t="s">
        <v>266</v>
      </c>
    </row>
    <row r="835" spans="1:2">
      <c r="A835" s="78" t="s">
        <v>1551</v>
      </c>
      <c r="B835" t="s">
        <v>173</v>
      </c>
    </row>
    <row r="836" spans="1:2">
      <c r="A836" s="78" t="s">
        <v>1553</v>
      </c>
      <c r="B836" t="s">
        <v>44</v>
      </c>
    </row>
    <row r="837" spans="1:2">
      <c r="A837" s="78" t="s">
        <v>1555</v>
      </c>
      <c r="B837" t="s">
        <v>266</v>
      </c>
    </row>
    <row r="838" spans="1:2">
      <c r="A838" s="78" t="s">
        <v>1559</v>
      </c>
      <c r="B838" t="s">
        <v>104</v>
      </c>
    </row>
    <row r="839" spans="1:2">
      <c r="A839" s="78" t="s">
        <v>1560</v>
      </c>
      <c r="B839" t="s">
        <v>266</v>
      </c>
    </row>
    <row r="840" spans="1:2">
      <c r="A840" s="78" t="s">
        <v>1561</v>
      </c>
      <c r="B840" t="s">
        <v>266</v>
      </c>
    </row>
    <row r="841" spans="1:2">
      <c r="A841" s="78" t="s">
        <v>1562</v>
      </c>
      <c r="B841" t="s">
        <v>266</v>
      </c>
    </row>
    <row r="842" spans="1:2">
      <c r="A842" s="78" t="s">
        <v>1565</v>
      </c>
      <c r="B842" t="s">
        <v>266</v>
      </c>
    </row>
    <row r="843" spans="1:2">
      <c r="A843" s="78" t="s">
        <v>1568</v>
      </c>
      <c r="B843" t="s">
        <v>104</v>
      </c>
    </row>
    <row r="844" spans="1:2">
      <c r="A844" s="80" t="s">
        <v>1570</v>
      </c>
      <c r="B844" t="s">
        <v>44</v>
      </c>
    </row>
    <row r="845" spans="1:2">
      <c r="A845" s="78" t="s">
        <v>1573</v>
      </c>
      <c r="B845" t="s">
        <v>266</v>
      </c>
    </row>
    <row r="846" spans="1:2">
      <c r="A846" s="78" t="s">
        <v>1574</v>
      </c>
      <c r="B846" t="s">
        <v>266</v>
      </c>
    </row>
    <row r="847" spans="1:2">
      <c r="A847" s="78" t="s">
        <v>1575</v>
      </c>
      <c r="B847" t="s">
        <v>266</v>
      </c>
    </row>
    <row r="848" spans="1:2">
      <c r="A848" s="78" t="s">
        <v>1577</v>
      </c>
      <c r="B848" t="s">
        <v>104</v>
      </c>
    </row>
    <row r="849" spans="1:2">
      <c r="A849" s="78" t="s">
        <v>1582</v>
      </c>
      <c r="B849" t="s">
        <v>266</v>
      </c>
    </row>
    <row r="850" spans="1:2">
      <c r="A850" s="78" t="s">
        <v>1583</v>
      </c>
      <c r="B850" t="s">
        <v>104</v>
      </c>
    </row>
    <row r="851" spans="1:2">
      <c r="A851" s="78" t="s">
        <v>1585</v>
      </c>
      <c r="B851" t="s">
        <v>266</v>
      </c>
    </row>
    <row r="852" spans="1:2">
      <c r="A852" s="78" t="s">
        <v>1588</v>
      </c>
      <c r="B852" t="s">
        <v>266</v>
      </c>
    </row>
    <row r="853" spans="1:2">
      <c r="A853" s="78" t="s">
        <v>1590</v>
      </c>
      <c r="B853" t="s">
        <v>266</v>
      </c>
    </row>
    <row r="854" spans="1:2">
      <c r="A854" s="78" t="s">
        <v>1591</v>
      </c>
      <c r="B854" t="s">
        <v>266</v>
      </c>
    </row>
    <row r="855" spans="1:2">
      <c r="A855" s="78" t="s">
        <v>1592</v>
      </c>
      <c r="B855" t="s">
        <v>104</v>
      </c>
    </row>
    <row r="856" spans="1:2">
      <c r="A856" s="78" t="s">
        <v>1593</v>
      </c>
      <c r="B856" t="s">
        <v>266</v>
      </c>
    </row>
    <row r="857" spans="1:2">
      <c r="A857" s="78" t="s">
        <v>1595</v>
      </c>
      <c r="B857" t="s">
        <v>266</v>
      </c>
    </row>
    <row r="858" spans="1:2">
      <c r="A858" s="78" t="s">
        <v>1596</v>
      </c>
      <c r="B858" t="s">
        <v>44</v>
      </c>
    </row>
    <row r="859" spans="1:2">
      <c r="A859" s="80" t="s">
        <v>1599</v>
      </c>
      <c r="B859" t="s">
        <v>266</v>
      </c>
    </row>
    <row r="860" spans="1:2">
      <c r="A860" s="80" t="s">
        <v>1601</v>
      </c>
      <c r="B860" t="s">
        <v>266</v>
      </c>
    </row>
    <row r="861" spans="1:2">
      <c r="A861" s="80" t="s">
        <v>1603</v>
      </c>
      <c r="B861" t="s">
        <v>266</v>
      </c>
    </row>
    <row r="862" spans="1:2">
      <c r="A862" s="78" t="s">
        <v>1609</v>
      </c>
      <c r="B862" t="s">
        <v>266</v>
      </c>
    </row>
    <row r="863" spans="1:2">
      <c r="A863" s="78" t="s">
        <v>1610</v>
      </c>
      <c r="B863" t="s">
        <v>266</v>
      </c>
    </row>
    <row r="864" spans="1:2">
      <c r="A864" s="78" t="s">
        <v>1611</v>
      </c>
      <c r="B864" t="s">
        <v>2456</v>
      </c>
    </row>
    <row r="865" spans="1:2">
      <c r="A865" s="78" t="s">
        <v>1613</v>
      </c>
      <c r="B865" t="s">
        <v>173</v>
      </c>
    </row>
    <row r="866" spans="1:2">
      <c r="A866" s="78" t="s">
        <v>1615</v>
      </c>
      <c r="B866" t="s">
        <v>266</v>
      </c>
    </row>
    <row r="867" spans="1:2">
      <c r="A867" s="78" t="s">
        <v>1618</v>
      </c>
      <c r="B867" t="s">
        <v>266</v>
      </c>
    </row>
    <row r="868" spans="1:2">
      <c r="A868" s="80" t="s">
        <v>1621</v>
      </c>
      <c r="B868" t="s">
        <v>44</v>
      </c>
    </row>
    <row r="869" spans="1:2">
      <c r="A869" s="78" t="s">
        <v>1623</v>
      </c>
      <c r="B869" t="s">
        <v>266</v>
      </c>
    </row>
    <row r="870" spans="1:2">
      <c r="A870" s="78" t="s">
        <v>1624</v>
      </c>
      <c r="B870" t="s">
        <v>266</v>
      </c>
    </row>
    <row r="871" spans="1:2">
      <c r="A871" s="78" t="s">
        <v>1625</v>
      </c>
      <c r="B871" t="s">
        <v>2456</v>
      </c>
    </row>
    <row r="872" spans="1:2">
      <c r="A872" s="78" t="s">
        <v>1627</v>
      </c>
      <c r="B872" t="s">
        <v>266</v>
      </c>
    </row>
    <row r="873" spans="1:2">
      <c r="A873" s="80" t="s">
        <v>1631</v>
      </c>
      <c r="B873" t="s">
        <v>266</v>
      </c>
    </row>
    <row r="874" spans="1:2">
      <c r="A874" s="80" t="s">
        <v>1635</v>
      </c>
      <c r="B874" t="s">
        <v>266</v>
      </c>
    </row>
    <row r="875" spans="1:2">
      <c r="A875" s="80" t="s">
        <v>1637</v>
      </c>
      <c r="B875" t="s">
        <v>266</v>
      </c>
    </row>
    <row r="876" spans="1:2">
      <c r="A876" s="105" t="s">
        <v>1885</v>
      </c>
      <c r="B876" t="s">
        <v>266</v>
      </c>
    </row>
    <row r="877" spans="1:2">
      <c r="A877" s="105" t="s">
        <v>1887</v>
      </c>
      <c r="B877" t="s">
        <v>266</v>
      </c>
    </row>
    <row r="878" spans="1:2">
      <c r="A878" s="105" t="s">
        <v>1888</v>
      </c>
      <c r="B878" t="s">
        <v>266</v>
      </c>
    </row>
    <row r="879" spans="1:2">
      <c r="A879" s="109" t="s">
        <v>1889</v>
      </c>
      <c r="B879" t="s">
        <v>266</v>
      </c>
    </row>
    <row r="880" spans="1:2">
      <c r="A880" s="105" t="s">
        <v>1890</v>
      </c>
      <c r="B880" t="s">
        <v>266</v>
      </c>
    </row>
    <row r="881" spans="1:2">
      <c r="A881" s="105" t="s">
        <v>1891</v>
      </c>
      <c r="B881" t="s">
        <v>266</v>
      </c>
    </row>
    <row r="882" spans="1:2">
      <c r="A882" s="105" t="s">
        <v>1892</v>
      </c>
      <c r="B882" t="s">
        <v>266</v>
      </c>
    </row>
    <row r="883" spans="1:2">
      <c r="A883" s="105" t="s">
        <v>1895</v>
      </c>
      <c r="B883" t="s">
        <v>266</v>
      </c>
    </row>
    <row r="884" spans="1:2">
      <c r="A884" s="105" t="s">
        <v>1897</v>
      </c>
      <c r="B884" t="s">
        <v>266</v>
      </c>
    </row>
    <row r="885" spans="1:2">
      <c r="A885" s="105" t="s">
        <v>1898</v>
      </c>
      <c r="B885" t="s">
        <v>266</v>
      </c>
    </row>
    <row r="886" spans="1:2">
      <c r="A886" s="105" t="s">
        <v>1899</v>
      </c>
      <c r="B886" t="s">
        <v>266</v>
      </c>
    </row>
    <row r="887" spans="1:2">
      <c r="A887" s="105" t="s">
        <v>1900</v>
      </c>
      <c r="B887" t="s">
        <v>266</v>
      </c>
    </row>
    <row r="888" spans="1:2">
      <c r="A888" s="105" t="s">
        <v>1901</v>
      </c>
      <c r="B888" t="s">
        <v>266</v>
      </c>
    </row>
    <row r="889" spans="1:2">
      <c r="A889" s="105" t="s">
        <v>1902</v>
      </c>
      <c r="B889" t="s">
        <v>44</v>
      </c>
    </row>
    <row r="890" spans="1:2">
      <c r="A890" s="105" t="s">
        <v>1905</v>
      </c>
      <c r="B890" t="s">
        <v>266</v>
      </c>
    </row>
    <row r="891" spans="1:2">
      <c r="A891" s="105" t="s">
        <v>1909</v>
      </c>
      <c r="B891" t="s">
        <v>266</v>
      </c>
    </row>
    <row r="892" spans="1:2">
      <c r="A892" s="105" t="s">
        <v>1914</v>
      </c>
      <c r="B892" t="s">
        <v>266</v>
      </c>
    </row>
    <row r="893" spans="1:2">
      <c r="A893" s="105" t="s">
        <v>1916</v>
      </c>
      <c r="B893" t="s">
        <v>104</v>
      </c>
    </row>
    <row r="894" spans="1:2">
      <c r="A894" s="105" t="s">
        <v>1917</v>
      </c>
      <c r="B894" t="s">
        <v>266</v>
      </c>
    </row>
    <row r="895" spans="1:2">
      <c r="A895" s="105" t="s">
        <v>1918</v>
      </c>
      <c r="B895" t="s">
        <v>266</v>
      </c>
    </row>
    <row r="896" spans="1:2">
      <c r="A896" s="105" t="s">
        <v>1923</v>
      </c>
      <c r="B896" t="s">
        <v>266</v>
      </c>
    </row>
    <row r="897" spans="1:2">
      <c r="A897" s="105" t="s">
        <v>1924</v>
      </c>
      <c r="B897" t="s">
        <v>44</v>
      </c>
    </row>
    <row r="898" spans="1:2">
      <c r="A898" s="109" t="s">
        <v>1927</v>
      </c>
      <c r="B898" t="s">
        <v>104</v>
      </c>
    </row>
    <row r="899" spans="1:2">
      <c r="A899" s="105" t="s">
        <v>1931</v>
      </c>
      <c r="B899" t="s">
        <v>266</v>
      </c>
    </row>
    <row r="900" spans="1:2">
      <c r="A900" s="109" t="s">
        <v>1932</v>
      </c>
      <c r="B900" t="s">
        <v>266</v>
      </c>
    </row>
    <row r="901" spans="1:2">
      <c r="A901" s="105" t="s">
        <v>1933</v>
      </c>
      <c r="B901" t="s">
        <v>2456</v>
      </c>
    </row>
    <row r="902" spans="1:2">
      <c r="A902" s="105" t="s">
        <v>1935</v>
      </c>
      <c r="B902" t="s">
        <v>104</v>
      </c>
    </row>
    <row r="903" spans="1:2">
      <c r="A903" s="109" t="s">
        <v>1936</v>
      </c>
      <c r="B903" t="s">
        <v>266</v>
      </c>
    </row>
    <row r="904" spans="1:2">
      <c r="A904" s="105" t="s">
        <v>1937</v>
      </c>
      <c r="B904" t="s">
        <v>266</v>
      </c>
    </row>
    <row r="905" spans="1:2">
      <c r="A905" s="109" t="s">
        <v>1940</v>
      </c>
      <c r="B905" t="s">
        <v>2456</v>
      </c>
    </row>
    <row r="906" spans="1:2">
      <c r="A906" s="109" t="s">
        <v>1943</v>
      </c>
      <c r="B906" t="s">
        <v>266</v>
      </c>
    </row>
    <row r="907" spans="1:2">
      <c r="A907" s="105" t="s">
        <v>1946</v>
      </c>
      <c r="B907" t="s">
        <v>266</v>
      </c>
    </row>
    <row r="908" spans="1:2">
      <c r="A908" s="105" t="s">
        <v>1947</v>
      </c>
      <c r="B908" t="s">
        <v>266</v>
      </c>
    </row>
    <row r="909" spans="1:2">
      <c r="A909" s="105" t="s">
        <v>1948</v>
      </c>
      <c r="B909" t="s">
        <v>266</v>
      </c>
    </row>
    <row r="910" spans="1:2">
      <c r="A910" s="105" t="s">
        <v>1949</v>
      </c>
      <c r="B910" t="s">
        <v>266</v>
      </c>
    </row>
    <row r="911" spans="1:2">
      <c r="A911" s="105" t="s">
        <v>1950</v>
      </c>
      <c r="B911" t="s">
        <v>266</v>
      </c>
    </row>
    <row r="912" spans="1:2">
      <c r="A912" s="105" t="s">
        <v>1952</v>
      </c>
      <c r="B912" t="s">
        <v>2456</v>
      </c>
    </row>
    <row r="913" spans="1:2">
      <c r="A913" s="105" t="s">
        <v>1954</v>
      </c>
      <c r="B913" t="s">
        <v>266</v>
      </c>
    </row>
    <row r="914" spans="1:2">
      <c r="A914" s="105" t="s">
        <v>1955</v>
      </c>
      <c r="B914" t="s">
        <v>266</v>
      </c>
    </row>
    <row r="915" spans="1:2">
      <c r="A915" s="105" t="s">
        <v>1956</v>
      </c>
      <c r="B915" t="s">
        <v>2456</v>
      </c>
    </row>
    <row r="916" spans="1:2">
      <c r="A916" s="105" t="s">
        <v>1958</v>
      </c>
      <c r="B916" t="s">
        <v>266</v>
      </c>
    </row>
    <row r="917" spans="1:2">
      <c r="A917" s="105" t="s">
        <v>1963</v>
      </c>
      <c r="B917" t="s">
        <v>266</v>
      </c>
    </row>
    <row r="918" spans="1:2">
      <c r="A918" s="105" t="s">
        <v>1964</v>
      </c>
      <c r="B918" t="s">
        <v>173</v>
      </c>
    </row>
    <row r="919" spans="1:2">
      <c r="A919" s="105" t="s">
        <v>1965</v>
      </c>
      <c r="B919" t="s">
        <v>266</v>
      </c>
    </row>
    <row r="920" spans="1:2">
      <c r="A920" s="105" t="s">
        <v>1966</v>
      </c>
      <c r="B920" t="s">
        <v>266</v>
      </c>
    </row>
    <row r="921" spans="1:2">
      <c r="A921" s="105" t="s">
        <v>1967</v>
      </c>
      <c r="B921" t="s">
        <v>266</v>
      </c>
    </row>
    <row r="922" spans="1:2">
      <c r="A922" s="105" t="s">
        <v>1969</v>
      </c>
      <c r="B922" t="s">
        <v>266</v>
      </c>
    </row>
    <row r="923" spans="1:2">
      <c r="A923" s="105" t="s">
        <v>1970</v>
      </c>
      <c r="B923" t="s">
        <v>266</v>
      </c>
    </row>
    <row r="924" spans="1:2">
      <c r="A924" s="105" t="s">
        <v>1971</v>
      </c>
      <c r="B924" t="s">
        <v>266</v>
      </c>
    </row>
    <row r="925" spans="1:2">
      <c r="A925" s="105" t="s">
        <v>1973</v>
      </c>
      <c r="B925" t="s">
        <v>266</v>
      </c>
    </row>
    <row r="926" spans="1:2">
      <c r="A926" s="105" t="s">
        <v>1974</v>
      </c>
      <c r="B926" t="s">
        <v>266</v>
      </c>
    </row>
    <row r="927" spans="1:2">
      <c r="A927" s="105" t="s">
        <v>1975</v>
      </c>
      <c r="B927" t="s">
        <v>266</v>
      </c>
    </row>
    <row r="928" spans="1:2">
      <c r="A928" s="105" t="s">
        <v>1977</v>
      </c>
      <c r="B928" t="s">
        <v>266</v>
      </c>
    </row>
    <row r="929" spans="1:2">
      <c r="A929" s="105" t="s">
        <v>1978</v>
      </c>
      <c r="B929" t="s">
        <v>266</v>
      </c>
    </row>
    <row r="930" spans="1:2">
      <c r="A930" s="105" t="s">
        <v>1979</v>
      </c>
      <c r="B930" t="s">
        <v>44</v>
      </c>
    </row>
    <row r="931" spans="1:2">
      <c r="A931" s="105" t="s">
        <v>1980</v>
      </c>
      <c r="B931" t="s">
        <v>266</v>
      </c>
    </row>
    <row r="932" spans="1:2">
      <c r="A932" s="105" t="s">
        <v>1981</v>
      </c>
      <c r="B932" t="s">
        <v>266</v>
      </c>
    </row>
    <row r="933" spans="1:2">
      <c r="A933" s="105" t="s">
        <v>1983</v>
      </c>
      <c r="B933" t="s">
        <v>44</v>
      </c>
    </row>
    <row r="934" spans="1:2">
      <c r="A934" s="105" t="s">
        <v>1985</v>
      </c>
      <c r="B934" t="s">
        <v>266</v>
      </c>
    </row>
    <row r="935" spans="1:2">
      <c r="A935" s="105" t="s">
        <v>1987</v>
      </c>
      <c r="B935" t="s">
        <v>266</v>
      </c>
    </row>
    <row r="936" spans="1:2">
      <c r="A936" s="105" t="s">
        <v>1991</v>
      </c>
      <c r="B936" t="s">
        <v>104</v>
      </c>
    </row>
    <row r="937" spans="1:2">
      <c r="A937" s="105" t="s">
        <v>1994</v>
      </c>
      <c r="B937" t="s">
        <v>266</v>
      </c>
    </row>
    <row r="938" spans="1:2">
      <c r="A938" s="105" t="s">
        <v>1997</v>
      </c>
      <c r="B938" t="s">
        <v>266</v>
      </c>
    </row>
    <row r="939" spans="1:2">
      <c r="A939" s="105" t="s">
        <v>1998</v>
      </c>
      <c r="B939" t="s">
        <v>266</v>
      </c>
    </row>
    <row r="940" spans="1:2">
      <c r="A940" s="105" t="s">
        <v>2000</v>
      </c>
      <c r="B940" t="s">
        <v>266</v>
      </c>
    </row>
    <row r="941" spans="1:2">
      <c r="A941" s="105" t="s">
        <v>2002</v>
      </c>
      <c r="B941" t="s">
        <v>266</v>
      </c>
    </row>
    <row r="942" spans="1:2">
      <c r="A942" s="105" t="s">
        <v>2003</v>
      </c>
      <c r="B942" t="s">
        <v>266</v>
      </c>
    </row>
    <row r="943" spans="1:2">
      <c r="A943" s="105" t="s">
        <v>2004</v>
      </c>
      <c r="B943" t="s">
        <v>266</v>
      </c>
    </row>
    <row r="944" spans="1:2">
      <c r="A944" s="105" t="s">
        <v>2011</v>
      </c>
      <c r="B944" t="s">
        <v>266</v>
      </c>
    </row>
    <row r="945" spans="1:2">
      <c r="A945" s="105" t="s">
        <v>2017</v>
      </c>
      <c r="B945" t="s">
        <v>266</v>
      </c>
    </row>
    <row r="946" spans="1:2">
      <c r="A946" s="105" t="s">
        <v>2020</v>
      </c>
      <c r="B946" t="s">
        <v>173</v>
      </c>
    </row>
    <row r="947" spans="1:2">
      <c r="A947" s="105" t="s">
        <v>2023</v>
      </c>
      <c r="B947" t="s">
        <v>266</v>
      </c>
    </row>
    <row r="948" spans="1:2">
      <c r="A948" s="105" t="s">
        <v>2024</v>
      </c>
      <c r="B948" t="s">
        <v>266</v>
      </c>
    </row>
    <row r="949" spans="1:2">
      <c r="A949" s="105" t="s">
        <v>2025</v>
      </c>
      <c r="B949" t="s">
        <v>266</v>
      </c>
    </row>
    <row r="950" spans="1:2">
      <c r="A950" s="105" t="s">
        <v>2026</v>
      </c>
      <c r="B950" t="s">
        <v>44</v>
      </c>
    </row>
    <row r="951" spans="1:2">
      <c r="A951" s="105" t="s">
        <v>2027</v>
      </c>
      <c r="B951" t="s">
        <v>266</v>
      </c>
    </row>
    <row r="952" spans="1:2">
      <c r="A952" s="105" t="s">
        <v>2028</v>
      </c>
      <c r="B952" t="s">
        <v>266</v>
      </c>
    </row>
    <row r="953" spans="1:2">
      <c r="A953" s="105" t="s">
        <v>2029</v>
      </c>
      <c r="B953" t="s">
        <v>266</v>
      </c>
    </row>
    <row r="954" spans="1:2">
      <c r="A954" s="105" t="s">
        <v>2031</v>
      </c>
      <c r="B954" t="s">
        <v>266</v>
      </c>
    </row>
    <row r="955" spans="1:2">
      <c r="A955" s="105" t="s">
        <v>2033</v>
      </c>
      <c r="B955" t="s">
        <v>266</v>
      </c>
    </row>
    <row r="956" spans="1:2">
      <c r="A956" s="105" t="s">
        <v>2034</v>
      </c>
      <c r="B956" t="s">
        <v>266</v>
      </c>
    </row>
    <row r="957" spans="1:2">
      <c r="A957" s="105" t="s">
        <v>2035</v>
      </c>
      <c r="B957" t="s">
        <v>266</v>
      </c>
    </row>
    <row r="958" spans="1:2">
      <c r="A958" s="105" t="s">
        <v>2036</v>
      </c>
      <c r="B958" t="s">
        <v>266</v>
      </c>
    </row>
    <row r="959" spans="1:2">
      <c r="A959" s="105" t="s">
        <v>2037</v>
      </c>
      <c r="B959" t="s">
        <v>266</v>
      </c>
    </row>
    <row r="960" spans="1:2">
      <c r="A960" s="105" t="s">
        <v>2038</v>
      </c>
      <c r="B960" t="s">
        <v>266</v>
      </c>
    </row>
    <row r="961" spans="1:2">
      <c r="A961" s="105" t="s">
        <v>2039</v>
      </c>
      <c r="B961" t="s">
        <v>266</v>
      </c>
    </row>
    <row r="962" spans="1:2">
      <c r="A962" s="109" t="s">
        <v>2040</v>
      </c>
      <c r="B962" t="s">
        <v>266</v>
      </c>
    </row>
    <row r="963" spans="1:2">
      <c r="A963" s="105" t="s">
        <v>2041</v>
      </c>
      <c r="B963" t="s">
        <v>266</v>
      </c>
    </row>
    <row r="964" spans="1:2">
      <c r="A964" s="105" t="s">
        <v>2042</v>
      </c>
      <c r="B964" t="s">
        <v>266</v>
      </c>
    </row>
    <row r="965" spans="1:2">
      <c r="A965" s="109" t="s">
        <v>2043</v>
      </c>
      <c r="B965" t="s">
        <v>266</v>
      </c>
    </row>
    <row r="966" spans="1:2">
      <c r="A966" s="105" t="s">
        <v>2046</v>
      </c>
      <c r="B966" t="s">
        <v>266</v>
      </c>
    </row>
    <row r="967" spans="1:2">
      <c r="A967" s="105" t="s">
        <v>2047</v>
      </c>
      <c r="B967" t="s">
        <v>104</v>
      </c>
    </row>
    <row r="968" spans="1:2">
      <c r="A968" s="105" t="s">
        <v>2048</v>
      </c>
      <c r="B968" t="s">
        <v>266</v>
      </c>
    </row>
    <row r="969" spans="1:2">
      <c r="A969" s="109" t="s">
        <v>2049</v>
      </c>
      <c r="B969" t="s">
        <v>266</v>
      </c>
    </row>
    <row r="970" spans="1:2">
      <c r="A970" s="105" t="s">
        <v>2051</v>
      </c>
      <c r="B970" t="s">
        <v>266</v>
      </c>
    </row>
    <row r="971" spans="1:2">
      <c r="A971" s="105" t="s">
        <v>2055</v>
      </c>
      <c r="B971" t="s">
        <v>266</v>
      </c>
    </row>
    <row r="972" spans="1:2">
      <c r="A972" s="105" t="s">
        <v>2059</v>
      </c>
      <c r="B972" t="s">
        <v>266</v>
      </c>
    </row>
    <row r="973" spans="1:2">
      <c r="A973" s="109" t="s">
        <v>2061</v>
      </c>
      <c r="B973" t="s">
        <v>266</v>
      </c>
    </row>
    <row r="974" spans="1:2">
      <c r="A974" s="105" t="s">
        <v>2063</v>
      </c>
      <c r="B974" t="s">
        <v>266</v>
      </c>
    </row>
    <row r="975" spans="1:2">
      <c r="A975" s="105" t="s">
        <v>2065</v>
      </c>
      <c r="B975" t="s">
        <v>266</v>
      </c>
    </row>
    <row r="976" spans="1:2">
      <c r="A976" s="105" t="s">
        <v>2066</v>
      </c>
      <c r="B976" t="s">
        <v>266</v>
      </c>
    </row>
    <row r="977" spans="1:2">
      <c r="A977" s="105" t="s">
        <v>2068</v>
      </c>
      <c r="B977" t="s">
        <v>266</v>
      </c>
    </row>
    <row r="978" spans="1:2">
      <c r="A978" s="105" t="s">
        <v>2069</v>
      </c>
      <c r="B978" t="s">
        <v>2456</v>
      </c>
    </row>
    <row r="979" spans="1:2">
      <c r="A979" s="105" t="s">
        <v>2071</v>
      </c>
      <c r="B979" t="s">
        <v>266</v>
      </c>
    </row>
    <row r="980" spans="1:2">
      <c r="A980" s="105" t="s">
        <v>2072</v>
      </c>
      <c r="B980" t="s">
        <v>266</v>
      </c>
    </row>
    <row r="981" spans="1:2">
      <c r="A981" s="105" t="s">
        <v>2074</v>
      </c>
      <c r="B981" t="s">
        <v>266</v>
      </c>
    </row>
    <row r="982" spans="1:2">
      <c r="A982" s="109" t="s">
        <v>2075</v>
      </c>
      <c r="B982" t="s">
        <v>266</v>
      </c>
    </row>
    <row r="983" spans="1:2">
      <c r="A983" s="105" t="s">
        <v>2077</v>
      </c>
      <c r="B983" t="s">
        <v>266</v>
      </c>
    </row>
    <row r="984" spans="1:2">
      <c r="A984" s="105" t="s">
        <v>2079</v>
      </c>
      <c r="B984" t="s">
        <v>266</v>
      </c>
    </row>
    <row r="985" spans="1:2">
      <c r="A985" s="105" t="s">
        <v>2080</v>
      </c>
      <c r="B985" t="s">
        <v>266</v>
      </c>
    </row>
    <row r="986" spans="1:2">
      <c r="A986" s="105" t="s">
        <v>2081</v>
      </c>
      <c r="B986" t="s">
        <v>266</v>
      </c>
    </row>
    <row r="987" spans="1:2">
      <c r="A987" s="105" t="s">
        <v>2082</v>
      </c>
      <c r="B987" t="s">
        <v>266</v>
      </c>
    </row>
    <row r="988" spans="1:2">
      <c r="A988" s="105" t="s">
        <v>2083</v>
      </c>
      <c r="B988" t="s">
        <v>2456</v>
      </c>
    </row>
    <row r="989" spans="1:2">
      <c r="A989" s="105" t="s">
        <v>2084</v>
      </c>
      <c r="B989" t="s">
        <v>266</v>
      </c>
    </row>
    <row r="990" spans="1:2">
      <c r="A990" s="105" t="s">
        <v>2085</v>
      </c>
      <c r="B990" t="s">
        <v>266</v>
      </c>
    </row>
    <row r="991" spans="1:2">
      <c r="A991" s="105" t="s">
        <v>2087</v>
      </c>
      <c r="B991" t="s">
        <v>266</v>
      </c>
    </row>
    <row r="992" spans="1:2">
      <c r="A992" s="109" t="s">
        <v>2089</v>
      </c>
      <c r="B992" t="s">
        <v>266</v>
      </c>
    </row>
    <row r="993" spans="1:2">
      <c r="A993" s="109" t="s">
        <v>2090</v>
      </c>
      <c r="B993" t="s">
        <v>266</v>
      </c>
    </row>
    <row r="994" spans="1:2">
      <c r="A994" s="109" t="s">
        <v>2091</v>
      </c>
      <c r="B994" t="s">
        <v>266</v>
      </c>
    </row>
    <row r="995" spans="1:2">
      <c r="A995" s="105" t="s">
        <v>2092</v>
      </c>
      <c r="B995" t="s">
        <v>266</v>
      </c>
    </row>
    <row r="996" spans="1:2">
      <c r="A996" s="105" t="s">
        <v>2094</v>
      </c>
      <c r="B996" t="s">
        <v>104</v>
      </c>
    </row>
    <row r="997" spans="1:2">
      <c r="A997" s="105" t="s">
        <v>2096</v>
      </c>
      <c r="B997" t="s">
        <v>266</v>
      </c>
    </row>
    <row r="998" spans="1:2">
      <c r="A998" s="105" t="s">
        <v>2101</v>
      </c>
      <c r="B998" t="s">
        <v>266</v>
      </c>
    </row>
    <row r="999" spans="1:2">
      <c r="A999" s="105" t="s">
        <v>2102</v>
      </c>
      <c r="B999" t="s">
        <v>266</v>
      </c>
    </row>
    <row r="1000" spans="1:2">
      <c r="A1000" s="105" t="s">
        <v>2104</v>
      </c>
      <c r="B1000" t="s">
        <v>266</v>
      </c>
    </row>
    <row r="1001" spans="1:2">
      <c r="A1001" s="105" t="s">
        <v>2105</v>
      </c>
      <c r="B1001" t="s">
        <v>266</v>
      </c>
    </row>
    <row r="1002" spans="1:2">
      <c r="A1002" s="105" t="s">
        <v>2107</v>
      </c>
      <c r="B1002" t="s">
        <v>266</v>
      </c>
    </row>
    <row r="1003" spans="1:2">
      <c r="A1003" s="105" t="s">
        <v>2109</v>
      </c>
      <c r="B1003" t="s">
        <v>266</v>
      </c>
    </row>
    <row r="1004" spans="1:2">
      <c r="A1004" s="105" t="s">
        <v>2110</v>
      </c>
      <c r="B1004" t="s">
        <v>266</v>
      </c>
    </row>
    <row r="1005" spans="1:2">
      <c r="A1005" s="105" t="s">
        <v>2111</v>
      </c>
      <c r="B1005" t="s">
        <v>266</v>
      </c>
    </row>
    <row r="1006" spans="1:2">
      <c r="A1006" s="105" t="s">
        <v>2112</v>
      </c>
      <c r="B1006" t="s">
        <v>266</v>
      </c>
    </row>
    <row r="1007" spans="1:2">
      <c r="A1007" s="105" t="s">
        <v>2114</v>
      </c>
      <c r="B1007" t="s">
        <v>266</v>
      </c>
    </row>
    <row r="1008" spans="1:2">
      <c r="A1008" s="109" t="s">
        <v>2116</v>
      </c>
      <c r="B1008" t="s">
        <v>266</v>
      </c>
    </row>
    <row r="1009" spans="1:2">
      <c r="A1009" s="105" t="s">
        <v>2117</v>
      </c>
      <c r="B1009" t="s">
        <v>266</v>
      </c>
    </row>
    <row r="1010" spans="1:2">
      <c r="A1010" s="105" t="s">
        <v>2118</v>
      </c>
      <c r="B1010" t="s">
        <v>104</v>
      </c>
    </row>
    <row r="1011" spans="1:2">
      <c r="A1011" s="105" t="s">
        <v>2121</v>
      </c>
      <c r="B1011" t="s">
        <v>266</v>
      </c>
    </row>
    <row r="1012" spans="1:2">
      <c r="A1012" s="109" t="s">
        <v>2122</v>
      </c>
      <c r="B1012" t="s">
        <v>266</v>
      </c>
    </row>
    <row r="1013" spans="1:2">
      <c r="A1013" s="109" t="s">
        <v>2123</v>
      </c>
      <c r="B1013" t="s">
        <v>266</v>
      </c>
    </row>
    <row r="1014" spans="1:2">
      <c r="A1014" s="109" t="s">
        <v>2124</v>
      </c>
      <c r="B1014" t="s">
        <v>266</v>
      </c>
    </row>
    <row r="1015" spans="1:2">
      <c r="A1015" s="105" t="s">
        <v>2125</v>
      </c>
      <c r="B1015" t="s">
        <v>266</v>
      </c>
    </row>
    <row r="1016" spans="1:2">
      <c r="A1016" s="109" t="s">
        <v>2126</v>
      </c>
      <c r="B1016" t="s">
        <v>266</v>
      </c>
    </row>
    <row r="1017" spans="1:2">
      <c r="A1017" s="105" t="s">
        <v>2129</v>
      </c>
      <c r="B1017" t="s">
        <v>266</v>
      </c>
    </row>
    <row r="1018" spans="1:2">
      <c r="A1018" s="105" t="s">
        <v>2130</v>
      </c>
      <c r="B1018" t="s">
        <v>266</v>
      </c>
    </row>
    <row r="1019" spans="1:2">
      <c r="A1019" s="109" t="s">
        <v>2131</v>
      </c>
      <c r="B1019" t="s">
        <v>266</v>
      </c>
    </row>
    <row r="1020" spans="1:2">
      <c r="A1020" s="105" t="s">
        <v>2132</v>
      </c>
      <c r="B1020" t="s">
        <v>266</v>
      </c>
    </row>
    <row r="1021" spans="1:2">
      <c r="A1021" s="105" t="s">
        <v>2134</v>
      </c>
      <c r="B1021" t="s">
        <v>266</v>
      </c>
    </row>
    <row r="1022" spans="1:2">
      <c r="A1022" s="105" t="s">
        <v>2136</v>
      </c>
      <c r="B1022" t="s">
        <v>266</v>
      </c>
    </row>
    <row r="1023" spans="1:2">
      <c r="A1023" s="105" t="s">
        <v>2142</v>
      </c>
      <c r="B1023" t="s">
        <v>104</v>
      </c>
    </row>
    <row r="1024" spans="1:2">
      <c r="A1024" s="105" t="s">
        <v>2146</v>
      </c>
      <c r="B1024" t="s">
        <v>2456</v>
      </c>
    </row>
    <row r="1025" spans="1:2">
      <c r="A1025" s="105" t="s">
        <v>2149</v>
      </c>
      <c r="B1025" t="s">
        <v>266</v>
      </c>
    </row>
    <row r="1026" spans="1:2">
      <c r="A1026" s="105" t="s">
        <v>2150</v>
      </c>
      <c r="B1026" t="s">
        <v>266</v>
      </c>
    </row>
    <row r="1027" spans="1:2">
      <c r="A1027" s="105" t="s">
        <v>2151</v>
      </c>
      <c r="B1027" t="s">
        <v>266</v>
      </c>
    </row>
    <row r="1028" spans="1:2">
      <c r="A1028" s="105" t="s">
        <v>2152</v>
      </c>
      <c r="B1028" t="s">
        <v>266</v>
      </c>
    </row>
    <row r="1029" spans="1:2">
      <c r="A1029" s="105" t="s">
        <v>2153</v>
      </c>
      <c r="B1029" t="s">
        <v>266</v>
      </c>
    </row>
    <row r="1030" spans="1:2">
      <c r="A1030" s="105" t="s">
        <v>2154</v>
      </c>
      <c r="B1030" t="s">
        <v>266</v>
      </c>
    </row>
    <row r="1031" spans="1:2">
      <c r="A1031" s="105" t="s">
        <v>2159</v>
      </c>
      <c r="B1031" t="s">
        <v>266</v>
      </c>
    </row>
    <row r="1032" spans="1:2">
      <c r="A1032" s="105" t="s">
        <v>2160</v>
      </c>
      <c r="B1032" t="s">
        <v>266</v>
      </c>
    </row>
    <row r="1033" spans="1:2">
      <c r="A1033" s="105" t="s">
        <v>2161</v>
      </c>
      <c r="B1033" t="s">
        <v>44</v>
      </c>
    </row>
    <row r="1034" spans="1:2">
      <c r="A1034" s="105" t="s">
        <v>2162</v>
      </c>
      <c r="B1034" t="s">
        <v>266</v>
      </c>
    </row>
    <row r="1035" spans="1:2">
      <c r="A1035" s="105" t="s">
        <v>2163</v>
      </c>
      <c r="B1035" t="s">
        <v>266</v>
      </c>
    </row>
    <row r="1036" spans="1:2">
      <c r="A1036" s="105" t="s">
        <v>2165</v>
      </c>
      <c r="B1036" t="s">
        <v>266</v>
      </c>
    </row>
    <row r="1037" spans="1:2">
      <c r="A1037" s="109" t="s">
        <v>2167</v>
      </c>
      <c r="B1037" t="s">
        <v>266</v>
      </c>
    </row>
    <row r="1038" spans="1:2">
      <c r="A1038" s="105" t="s">
        <v>2170</v>
      </c>
      <c r="B1038" t="s">
        <v>2456</v>
      </c>
    </row>
    <row r="1039" spans="1:2">
      <c r="A1039" s="105" t="s">
        <v>2171</v>
      </c>
      <c r="B1039" t="s">
        <v>266</v>
      </c>
    </row>
    <row r="1040" spans="1:2">
      <c r="A1040" s="109" t="s">
        <v>2172</v>
      </c>
      <c r="B1040" t="s">
        <v>266</v>
      </c>
    </row>
    <row r="1041" spans="1:2">
      <c r="A1041" s="105" t="s">
        <v>2175</v>
      </c>
      <c r="B1041" t="s">
        <v>44</v>
      </c>
    </row>
    <row r="1042" spans="1:2">
      <c r="A1042" s="105" t="s">
        <v>2178</v>
      </c>
      <c r="B1042" t="s">
        <v>266</v>
      </c>
    </row>
    <row r="1043" spans="1:2">
      <c r="A1043" s="105" t="s">
        <v>2179</v>
      </c>
      <c r="B1043" t="s">
        <v>104</v>
      </c>
    </row>
    <row r="1044" spans="1:2">
      <c r="A1044" s="105" t="s">
        <v>2182</v>
      </c>
      <c r="B1044" t="s">
        <v>266</v>
      </c>
    </row>
    <row r="1045" spans="1:2">
      <c r="A1045" s="105" t="s">
        <v>2185</v>
      </c>
      <c r="B1045" t="s">
        <v>266</v>
      </c>
    </row>
    <row r="1046" spans="1:2">
      <c r="A1046" s="105" t="s">
        <v>2187</v>
      </c>
      <c r="B1046" t="s">
        <v>266</v>
      </c>
    </row>
    <row r="1047" spans="1:2">
      <c r="A1047" s="105" t="s">
        <v>2188</v>
      </c>
      <c r="B1047" t="s">
        <v>266</v>
      </c>
    </row>
    <row r="1048" spans="1:2">
      <c r="A1048" s="105" t="s">
        <v>2190</v>
      </c>
      <c r="B1048" t="s">
        <v>44</v>
      </c>
    </row>
    <row r="1049" spans="1:2">
      <c r="A1049" s="109" t="s">
        <v>2193</v>
      </c>
      <c r="B1049" t="s">
        <v>266</v>
      </c>
    </row>
    <row r="1050" spans="1:2">
      <c r="A1050" s="105" t="s">
        <v>2195</v>
      </c>
      <c r="B1050" t="s">
        <v>266</v>
      </c>
    </row>
    <row r="1051" spans="1:2">
      <c r="A1051" s="105" t="s">
        <v>2198</v>
      </c>
      <c r="B1051" t="s">
        <v>266</v>
      </c>
    </row>
    <row r="1052" spans="1:2">
      <c r="A1052" s="105" t="s">
        <v>2200</v>
      </c>
      <c r="B1052" t="s">
        <v>266</v>
      </c>
    </row>
    <row r="1053" spans="1:2">
      <c r="A1053" s="109" t="s">
        <v>2201</v>
      </c>
      <c r="B1053" t="s">
        <v>104</v>
      </c>
    </row>
    <row r="1054" spans="1:2">
      <c r="A1054" s="105" t="s">
        <v>2206</v>
      </c>
      <c r="B1054" t="s">
        <v>44</v>
      </c>
    </row>
    <row r="1055" spans="1:2">
      <c r="A1055" s="105" t="s">
        <v>2210</v>
      </c>
      <c r="B1055" t="s">
        <v>266</v>
      </c>
    </row>
    <row r="1056" spans="1:2">
      <c r="A1056" s="105" t="s">
        <v>2211</v>
      </c>
      <c r="B1056" t="s">
        <v>266</v>
      </c>
    </row>
    <row r="1057" spans="1:2">
      <c r="A1057" s="105" t="s">
        <v>2214</v>
      </c>
      <c r="B1057" t="s">
        <v>104</v>
      </c>
    </row>
    <row r="1058" spans="1:2">
      <c r="A1058" s="105" t="s">
        <v>2217</v>
      </c>
      <c r="B1058" t="s">
        <v>266</v>
      </c>
    </row>
    <row r="1059" spans="1:2">
      <c r="A1059" s="105" t="s">
        <v>2220</v>
      </c>
      <c r="B1059" t="s">
        <v>266</v>
      </c>
    </row>
    <row r="1060" spans="1:2">
      <c r="A1060" s="105" t="s">
        <v>2221</v>
      </c>
      <c r="B1060" t="s">
        <v>266</v>
      </c>
    </row>
    <row r="1061" spans="1:2">
      <c r="A1061" s="109" t="s">
        <v>2224</v>
      </c>
      <c r="B1061" t="s">
        <v>266</v>
      </c>
    </row>
    <row r="1062" spans="1:2">
      <c r="A1062" s="109" t="s">
        <v>2225</v>
      </c>
      <c r="B1062" t="s">
        <v>266</v>
      </c>
    </row>
    <row r="1063" spans="1:2">
      <c r="A1063" s="109" t="s">
        <v>2226</v>
      </c>
      <c r="B1063" t="s">
        <v>266</v>
      </c>
    </row>
    <row r="1064" spans="1:2">
      <c r="A1064" s="105" t="s">
        <v>2227</v>
      </c>
      <c r="B1064" t="s">
        <v>266</v>
      </c>
    </row>
    <row r="1065" spans="1:2">
      <c r="A1065" s="105" t="s">
        <v>2228</v>
      </c>
      <c r="B1065" t="s">
        <v>266</v>
      </c>
    </row>
    <row r="1066" spans="1:2">
      <c r="A1066" s="105" t="s">
        <v>2229</v>
      </c>
      <c r="B1066" t="s">
        <v>266</v>
      </c>
    </row>
    <row r="1067" spans="1:2">
      <c r="A1067" s="105" t="s">
        <v>2230</v>
      </c>
      <c r="B1067" t="s">
        <v>266</v>
      </c>
    </row>
    <row r="1068" spans="1:2">
      <c r="A1068" s="105" t="s">
        <v>2231</v>
      </c>
      <c r="B1068" t="s">
        <v>266</v>
      </c>
    </row>
    <row r="1069" spans="1:2">
      <c r="A1069" s="105" t="s">
        <v>2232</v>
      </c>
      <c r="B1069" t="s">
        <v>266</v>
      </c>
    </row>
    <row r="1070" spans="1:2">
      <c r="A1070" s="105" t="s">
        <v>2233</v>
      </c>
      <c r="B1070" t="s">
        <v>266</v>
      </c>
    </row>
    <row r="1071" spans="1:2">
      <c r="A1071" s="109" t="s">
        <v>2235</v>
      </c>
      <c r="B1071" t="s">
        <v>104</v>
      </c>
    </row>
    <row r="1072" spans="1:2">
      <c r="A1072" s="109" t="s">
        <v>2242</v>
      </c>
      <c r="B1072" t="s">
        <v>266</v>
      </c>
    </row>
    <row r="1073" spans="1:2">
      <c r="A1073" s="105" t="s">
        <v>2244</v>
      </c>
      <c r="B1073" t="s">
        <v>266</v>
      </c>
    </row>
    <row r="1074" spans="1:2">
      <c r="A1074" s="105" t="s">
        <v>2245</v>
      </c>
      <c r="B1074" t="s">
        <v>266</v>
      </c>
    </row>
    <row r="1075" spans="1:2">
      <c r="A1075" s="103" t="s">
        <v>2264</v>
      </c>
      <c r="B1075" t="s">
        <v>266</v>
      </c>
    </row>
    <row r="1076" spans="1:2">
      <c r="A1076" s="103" t="s">
        <v>2265</v>
      </c>
      <c r="B1076" t="str">
        <f t="shared" ref="B1076:B1082" si="0">B1075</f>
        <v>MCC</v>
      </c>
    </row>
    <row r="1077" spans="1:2">
      <c r="A1077" s="103" t="s">
        <v>2266</v>
      </c>
      <c r="B1077" t="str">
        <f t="shared" si="0"/>
        <v>MCC</v>
      </c>
    </row>
    <row r="1078" spans="1:2">
      <c r="A1078" s="103" t="s">
        <v>2267</v>
      </c>
      <c r="B1078" t="str">
        <f t="shared" si="0"/>
        <v>MCC</v>
      </c>
    </row>
    <row r="1079" spans="1:2">
      <c r="A1079" s="103" t="s">
        <v>2268</v>
      </c>
      <c r="B1079" t="str">
        <f t="shared" si="0"/>
        <v>MCC</v>
      </c>
    </row>
    <row r="1080" spans="1:2">
      <c r="A1080" s="103" t="s">
        <v>2269</v>
      </c>
      <c r="B1080" t="str">
        <f t="shared" si="0"/>
        <v>MCC</v>
      </c>
    </row>
    <row r="1081" spans="1:2">
      <c r="A1081" s="103" t="s">
        <v>2270</v>
      </c>
      <c r="B1081" t="str">
        <f t="shared" si="0"/>
        <v>MCC</v>
      </c>
    </row>
    <row r="1082" spans="1:2">
      <c r="A1082" s="103" t="s">
        <v>2271</v>
      </c>
      <c r="B1082" t="str">
        <f t="shared" si="0"/>
        <v>MCC</v>
      </c>
    </row>
    <row r="1083" spans="1:2">
      <c r="A1083" s="103" t="s">
        <v>2272</v>
      </c>
      <c r="B1083" t="s">
        <v>44</v>
      </c>
    </row>
    <row r="1084" spans="1:2">
      <c r="A1084" s="103" t="s">
        <v>2273</v>
      </c>
      <c r="B1084" t="str">
        <f>B1083</f>
        <v>CMC</v>
      </c>
    </row>
    <row r="1085" spans="1:2">
      <c r="A1085" s="103" t="s">
        <v>2274</v>
      </c>
      <c r="B1085" t="str">
        <f>B1084</f>
        <v>CMC</v>
      </c>
    </row>
    <row r="1086" spans="1:2">
      <c r="A1086" s="103" t="s">
        <v>2275</v>
      </c>
      <c r="B1086" t="str">
        <f>B1085</f>
        <v>CMC</v>
      </c>
    </row>
    <row r="1087" spans="1:2">
      <c r="A1087" s="107" t="s">
        <v>2276</v>
      </c>
      <c r="B1087" t="str">
        <f>B1086</f>
        <v>CMC</v>
      </c>
    </row>
    <row r="1088" spans="1:2">
      <c r="A1088" s="103" t="s">
        <v>2277</v>
      </c>
      <c r="B1088" t="s">
        <v>266</v>
      </c>
    </row>
    <row r="1089" spans="1:2">
      <c r="A1089" s="103" t="s">
        <v>2278</v>
      </c>
      <c r="B1089" t="s">
        <v>2085</v>
      </c>
    </row>
    <row r="1090" spans="1:2">
      <c r="A1090" s="103" t="s">
        <v>2279</v>
      </c>
      <c r="B1090" t="str">
        <f>B1088</f>
        <v>MCC</v>
      </c>
    </row>
    <row r="1091" spans="1:2">
      <c r="A1091" s="103" t="s">
        <v>2280</v>
      </c>
      <c r="B1091" t="s">
        <v>266</v>
      </c>
    </row>
    <row r="1092" spans="1:2">
      <c r="A1092" s="103" t="s">
        <v>2281</v>
      </c>
      <c r="B1092" t="str">
        <f>B1090</f>
        <v>MCC</v>
      </c>
    </row>
    <row r="1093" spans="1:2">
      <c r="A1093" s="103" t="s">
        <v>2282</v>
      </c>
      <c r="B1093" t="s">
        <v>2456</v>
      </c>
    </row>
    <row r="1094" spans="1:2">
      <c r="A1094" s="103" t="s">
        <v>2283</v>
      </c>
      <c r="B1094" t="s">
        <v>266</v>
      </c>
    </row>
    <row r="1095" spans="1:2">
      <c r="A1095" s="103" t="s">
        <v>2284</v>
      </c>
      <c r="B1095" t="s">
        <v>266</v>
      </c>
    </row>
    <row r="1096" spans="1:2">
      <c r="A1096" s="103" t="s">
        <v>2285</v>
      </c>
      <c r="B1096" t="s">
        <v>266</v>
      </c>
    </row>
    <row r="1097" spans="1:2">
      <c r="A1097" s="103" t="s">
        <v>2286</v>
      </c>
      <c r="B1097" t="s">
        <v>266</v>
      </c>
    </row>
    <row r="1098" spans="1:2">
      <c r="A1098" s="103" t="s">
        <v>2287</v>
      </c>
      <c r="B1098" t="s">
        <v>266</v>
      </c>
    </row>
    <row r="1099" spans="1:2">
      <c r="A1099" s="103" t="s">
        <v>2288</v>
      </c>
      <c r="B1099" t="s">
        <v>266</v>
      </c>
    </row>
    <row r="1100" spans="1:2">
      <c r="A1100" s="103" t="s">
        <v>2289</v>
      </c>
      <c r="B1100" t="s">
        <v>266</v>
      </c>
    </row>
    <row r="1101" spans="1:2">
      <c r="A1101" s="103" t="s">
        <v>2290</v>
      </c>
      <c r="B1101" t="s">
        <v>266</v>
      </c>
    </row>
    <row r="1102" spans="1:2">
      <c r="A1102" s="103" t="s">
        <v>2291</v>
      </c>
      <c r="B1102" t="s">
        <v>266</v>
      </c>
    </row>
    <row r="1103" spans="1:2">
      <c r="A1103" s="103" t="s">
        <v>2292</v>
      </c>
      <c r="B1103" t="s">
        <v>266</v>
      </c>
    </row>
    <row r="1104" spans="1:2">
      <c r="A1104" s="103" t="s">
        <v>2293</v>
      </c>
      <c r="B1104" t="s">
        <v>266</v>
      </c>
    </row>
    <row r="1105" spans="1:2">
      <c r="A1105" s="103" t="s">
        <v>2294</v>
      </c>
      <c r="B1105" t="s">
        <v>266</v>
      </c>
    </row>
    <row r="1106" spans="1:2">
      <c r="A1106" s="103" t="s">
        <v>2295</v>
      </c>
      <c r="B1106" t="s">
        <v>266</v>
      </c>
    </row>
    <row r="1107" spans="1:2">
      <c r="A1107" s="103" t="s">
        <v>2296</v>
      </c>
      <c r="B1107" t="s">
        <v>266</v>
      </c>
    </row>
    <row r="1108" spans="1:2">
      <c r="A1108" s="103" t="s">
        <v>2297</v>
      </c>
      <c r="B1108" t="s">
        <v>266</v>
      </c>
    </row>
    <row r="1109" spans="1:2">
      <c r="A1109" s="103" t="s">
        <v>2298</v>
      </c>
      <c r="B1109" t="s">
        <v>266</v>
      </c>
    </row>
    <row r="1110" spans="1:2">
      <c r="A1110" s="103" t="s">
        <v>2299</v>
      </c>
      <c r="B1110" t="s">
        <v>266</v>
      </c>
    </row>
    <row r="1111" spans="1:2">
      <c r="A1111" s="103" t="s">
        <v>2300</v>
      </c>
      <c r="B1111" t="s">
        <v>2085</v>
      </c>
    </row>
    <row r="1112" spans="1:2">
      <c r="A1112" s="103" t="s">
        <v>2301</v>
      </c>
      <c r="B1112" t="s">
        <v>266</v>
      </c>
    </row>
    <row r="1113" spans="1:2">
      <c r="A1113" s="103" t="s">
        <v>2302</v>
      </c>
      <c r="B1113" t="s">
        <v>2456</v>
      </c>
    </row>
    <row r="1114" spans="1:2">
      <c r="A1114" s="103" t="s">
        <v>2303</v>
      </c>
      <c r="B1114" t="s">
        <v>104</v>
      </c>
    </row>
    <row r="1115" spans="1:2">
      <c r="A1115" s="103" t="s">
        <v>2304</v>
      </c>
      <c r="B1115" t="s">
        <v>2456</v>
      </c>
    </row>
    <row r="1116" spans="1:2">
      <c r="A1116" s="103" t="s">
        <v>2305</v>
      </c>
      <c r="B1116" t="s">
        <v>2456</v>
      </c>
    </row>
    <row r="1117" spans="1:2">
      <c r="A1117" s="103" t="s">
        <v>2306</v>
      </c>
      <c r="B1117" t="s">
        <v>104</v>
      </c>
    </row>
    <row r="1118" spans="1:2">
      <c r="A1118" s="103" t="s">
        <v>2307</v>
      </c>
      <c r="B1118" t="s">
        <v>104</v>
      </c>
    </row>
    <row r="1119" spans="1:2">
      <c r="A1119" s="103" t="s">
        <v>2308</v>
      </c>
      <c r="B1119" t="s">
        <v>266</v>
      </c>
    </row>
    <row r="1120" spans="1:2">
      <c r="A1120" s="103" t="s">
        <v>2309</v>
      </c>
      <c r="B1120" t="s">
        <v>266</v>
      </c>
    </row>
    <row r="1121" spans="1:2">
      <c r="A1121" s="103" t="s">
        <v>2310</v>
      </c>
      <c r="B1121" t="s">
        <v>266</v>
      </c>
    </row>
    <row r="1122" spans="1:2">
      <c r="A1122" s="103" t="s">
        <v>2311</v>
      </c>
      <c r="B1122" t="s">
        <v>266</v>
      </c>
    </row>
    <row r="1123" spans="1:2">
      <c r="A1123" s="103" t="s">
        <v>2312</v>
      </c>
      <c r="B1123" t="s">
        <v>266</v>
      </c>
    </row>
    <row r="1124" spans="1:2">
      <c r="A1124" s="103" t="s">
        <v>2313</v>
      </c>
      <c r="B1124" t="s">
        <v>266</v>
      </c>
    </row>
    <row r="1125" spans="1:2">
      <c r="A1125" s="103" t="s">
        <v>2314</v>
      </c>
      <c r="B1125" t="s">
        <v>2456</v>
      </c>
    </row>
    <row r="1126" spans="1:2">
      <c r="A1126" s="103" t="s">
        <v>2315</v>
      </c>
      <c r="B1126" t="s">
        <v>266</v>
      </c>
    </row>
    <row r="1127" spans="1:2">
      <c r="A1127" s="103" t="s">
        <v>2316</v>
      </c>
      <c r="B1127" t="s">
        <v>266</v>
      </c>
    </row>
    <row r="1128" spans="1:2">
      <c r="A1128" s="103" t="s">
        <v>2317</v>
      </c>
      <c r="B1128" t="s">
        <v>266</v>
      </c>
    </row>
    <row r="1129" spans="1:2">
      <c r="A1129" s="103" t="s">
        <v>2318</v>
      </c>
      <c r="B1129" t="s">
        <v>266</v>
      </c>
    </row>
    <row r="1130" spans="1:2">
      <c r="A1130" s="103" t="s">
        <v>2347</v>
      </c>
      <c r="B1130" t="s">
        <v>266</v>
      </c>
    </row>
    <row r="1131" spans="1:2">
      <c r="A1131" s="103" t="s">
        <v>2348</v>
      </c>
      <c r="B1131" t="str">
        <f>B1130</f>
        <v>MCC</v>
      </c>
    </row>
    <row r="1132" spans="1:2">
      <c r="A1132" s="103" t="s">
        <v>2349</v>
      </c>
      <c r="B1132" t="s">
        <v>173</v>
      </c>
    </row>
    <row r="1133" spans="1:2">
      <c r="A1133" s="103" t="s">
        <v>2350</v>
      </c>
      <c r="B1133" t="str">
        <f>B1131</f>
        <v>MCC</v>
      </c>
    </row>
    <row r="1134" spans="1:2">
      <c r="A1134" s="103" t="s">
        <v>2351</v>
      </c>
      <c r="B1134" t="s">
        <v>266</v>
      </c>
    </row>
    <row r="1135" spans="1:2">
      <c r="A1135" s="103" t="s">
        <v>2352</v>
      </c>
      <c r="B1135" t="str">
        <f>B1133</f>
        <v>MCC</v>
      </c>
    </row>
    <row r="1136" spans="1:2">
      <c r="A1136" s="103" t="s">
        <v>2353</v>
      </c>
      <c r="B1136" t="str">
        <f>B1134</f>
        <v>MCC</v>
      </c>
    </row>
    <row r="1137" spans="1:2">
      <c r="A1137" s="107" t="s">
        <v>2354</v>
      </c>
      <c r="B1137" t="s">
        <v>104</v>
      </c>
    </row>
    <row r="1138" spans="1:2">
      <c r="A1138" s="103" t="s">
        <v>2355</v>
      </c>
      <c r="B1138" t="s">
        <v>2456</v>
      </c>
    </row>
    <row r="1139" spans="1:2">
      <c r="A1139" s="103" t="s">
        <v>2356</v>
      </c>
      <c r="B1139" t="s">
        <v>266</v>
      </c>
    </row>
    <row r="1140" spans="1:2">
      <c r="A1140" s="107" t="s">
        <v>2357</v>
      </c>
      <c r="B1140" t="s">
        <v>104</v>
      </c>
    </row>
    <row r="1141" spans="1:2">
      <c r="A1141" s="103" t="s">
        <v>2358</v>
      </c>
      <c r="B1141" t="s">
        <v>266</v>
      </c>
    </row>
    <row r="1142" spans="1:2">
      <c r="A1142" s="103" t="s">
        <v>2359</v>
      </c>
      <c r="B1142" t="s">
        <v>266</v>
      </c>
    </row>
    <row r="1143" spans="1:2">
      <c r="A1143" s="103" t="s">
        <v>2360</v>
      </c>
      <c r="B1143" t="s">
        <v>266</v>
      </c>
    </row>
    <row r="1144" spans="1:2">
      <c r="A1144" s="103" t="s">
        <v>2361</v>
      </c>
      <c r="B1144" t="s">
        <v>104</v>
      </c>
    </row>
    <row r="1145" spans="1:2">
      <c r="A1145" s="103" t="s">
        <v>2362</v>
      </c>
      <c r="B1145" t="s">
        <v>104</v>
      </c>
    </row>
    <row r="1146" spans="1:2">
      <c r="A1146" s="103" t="s">
        <v>2363</v>
      </c>
      <c r="B1146" t="s">
        <v>44</v>
      </c>
    </row>
    <row r="1147" spans="1:2">
      <c r="A1147" s="107" t="s">
        <v>2364</v>
      </c>
      <c r="B1147" t="s">
        <v>266</v>
      </c>
    </row>
    <row r="1148" spans="1:2">
      <c r="A1148" s="103" t="s">
        <v>2365</v>
      </c>
      <c r="B1148" t="str">
        <f>B1147</f>
        <v>MCC</v>
      </c>
    </row>
    <row r="1149" spans="1:2">
      <c r="A1149" s="103" t="s">
        <v>2366</v>
      </c>
      <c r="B1149" t="str">
        <f>B1148</f>
        <v>MCC</v>
      </c>
    </row>
    <row r="1150" spans="1:2">
      <c r="A1150" s="103" t="s">
        <v>2367</v>
      </c>
      <c r="B1150" t="str">
        <f>B1149</f>
        <v>MCC</v>
      </c>
    </row>
    <row r="1151" spans="1:2">
      <c r="A1151" s="103" t="s">
        <v>2368</v>
      </c>
      <c r="B1151" t="str">
        <f>B1150</f>
        <v>MCC</v>
      </c>
    </row>
    <row r="1152" spans="1:2">
      <c r="A1152" s="103" t="s">
        <v>2369</v>
      </c>
      <c r="B1152" t="s">
        <v>104</v>
      </c>
    </row>
    <row r="1153" spans="1:2">
      <c r="A1153" s="103" t="s">
        <v>2370</v>
      </c>
      <c r="B1153" t="s">
        <v>266</v>
      </c>
    </row>
    <row r="1154" spans="1:2">
      <c r="A1154" s="103" t="s">
        <v>2371</v>
      </c>
      <c r="B1154" t="str">
        <f>B1153</f>
        <v>MCC</v>
      </c>
    </row>
    <row r="1155" spans="1:2">
      <c r="A1155" s="103" t="s">
        <v>2372</v>
      </c>
      <c r="B1155" t="s">
        <v>104</v>
      </c>
    </row>
    <row r="1156" spans="1:2">
      <c r="A1156" s="103" t="s">
        <v>2373</v>
      </c>
      <c r="B1156" t="str">
        <f>B1154</f>
        <v>MCC</v>
      </c>
    </row>
    <row r="1157" spans="1:2">
      <c r="A1157" s="107" t="s">
        <v>2374</v>
      </c>
      <c r="B1157" t="s">
        <v>104</v>
      </c>
    </row>
    <row r="1158" spans="1:2">
      <c r="A1158" s="103" t="s">
        <v>2375</v>
      </c>
      <c r="B1158" t="str">
        <f>B1156</f>
        <v>MCC</v>
      </c>
    </row>
    <row r="1159" spans="1:2">
      <c r="A1159" s="103" t="s">
        <v>2376</v>
      </c>
      <c r="B1159" t="s">
        <v>266</v>
      </c>
    </row>
    <row r="1160" spans="1:2">
      <c r="A1160" s="103" t="s">
        <v>2377</v>
      </c>
      <c r="B1160" t="str">
        <f>B1158</f>
        <v>MCC</v>
      </c>
    </row>
    <row r="1161" spans="1:2">
      <c r="A1161" s="103" t="s">
        <v>2378</v>
      </c>
      <c r="B1161" t="str">
        <f>B1159</f>
        <v>MCC</v>
      </c>
    </row>
    <row r="1162" spans="1:2">
      <c r="A1162" s="103" t="s">
        <v>2379</v>
      </c>
      <c r="B1162" t="s">
        <v>2456</v>
      </c>
    </row>
    <row r="1163" spans="1:2">
      <c r="A1163" s="103" t="s">
        <v>2380</v>
      </c>
      <c r="B1163" t="s">
        <v>104</v>
      </c>
    </row>
    <row r="1164" spans="1:2">
      <c r="A1164" s="103" t="s">
        <v>2381</v>
      </c>
      <c r="B1164" t="s">
        <v>266</v>
      </c>
    </row>
    <row r="1165" spans="1:2">
      <c r="A1165" s="103" t="s">
        <v>2382</v>
      </c>
      <c r="B1165" t="str">
        <f>B1164</f>
        <v>MCC</v>
      </c>
    </row>
    <row r="1166" spans="1:2">
      <c r="A1166" s="103" t="s">
        <v>2383</v>
      </c>
      <c r="B1166" t="str">
        <f>B1165</f>
        <v>MCC</v>
      </c>
    </row>
    <row r="1167" spans="1:2">
      <c r="A1167" s="103" t="s">
        <v>2384</v>
      </c>
      <c r="B1167" t="str">
        <f>B1166</f>
        <v>MCC</v>
      </c>
    </row>
    <row r="1168" spans="1:2">
      <c r="A1168" s="103" t="s">
        <v>2385</v>
      </c>
      <c r="B1168" t="str">
        <f>B1167</f>
        <v>MCC</v>
      </c>
    </row>
    <row r="1169" spans="1:2">
      <c r="A1169" s="103" t="s">
        <v>2386</v>
      </c>
      <c r="B1169" t="str">
        <f>B1168</f>
        <v>MCC</v>
      </c>
    </row>
    <row r="1170" spans="1:2">
      <c r="A1170" s="103" t="s">
        <v>2387</v>
      </c>
      <c r="B1170" t="s">
        <v>2456</v>
      </c>
    </row>
    <row r="1171" spans="1:2">
      <c r="A1171" s="103" t="s">
        <v>2388</v>
      </c>
      <c r="B1171" t="s">
        <v>104</v>
      </c>
    </row>
    <row r="1172" spans="1:2">
      <c r="A1172" s="103" t="s">
        <v>2389</v>
      </c>
      <c r="B1172" t="str">
        <f>B1169</f>
        <v>MCC</v>
      </c>
    </row>
    <row r="1173" spans="1:2">
      <c r="A1173" s="103" t="s">
        <v>2390</v>
      </c>
      <c r="B1173" t="s">
        <v>266</v>
      </c>
    </row>
    <row r="1174" spans="1:2">
      <c r="A1174" s="103" t="s">
        <v>2391</v>
      </c>
      <c r="B1174" t="s">
        <v>266</v>
      </c>
    </row>
    <row r="1175" spans="1:2">
      <c r="A1175" s="103" t="s">
        <v>2392</v>
      </c>
      <c r="B1175" t="str">
        <f>B1172</f>
        <v>MCC</v>
      </c>
    </row>
    <row r="1176" spans="1:2">
      <c r="A1176" s="103" t="s">
        <v>2393</v>
      </c>
      <c r="B1176" t="s">
        <v>44</v>
      </c>
    </row>
    <row r="1177" spans="1:2">
      <c r="A1177" s="103" t="s">
        <v>2394</v>
      </c>
      <c r="B1177" t="s">
        <v>266</v>
      </c>
    </row>
    <row r="1178" spans="1:2">
      <c r="A1178" s="103" t="s">
        <v>2395</v>
      </c>
      <c r="B1178" t="s">
        <v>266</v>
      </c>
    </row>
    <row r="1179" spans="1:2">
      <c r="A1179" s="103" t="s">
        <v>2396</v>
      </c>
      <c r="B1179" t="s">
        <v>104</v>
      </c>
    </row>
    <row r="1180" spans="1:2">
      <c r="A1180" s="103" t="s">
        <v>2397</v>
      </c>
      <c r="B1180" t="s">
        <v>266</v>
      </c>
    </row>
    <row r="1181" spans="1:2">
      <c r="A1181" s="103" t="s">
        <v>2398</v>
      </c>
      <c r="B1181" t="s">
        <v>266</v>
      </c>
    </row>
    <row r="1182" spans="1:2">
      <c r="A1182" s="103" t="s">
        <v>2399</v>
      </c>
      <c r="B1182" t="s">
        <v>266</v>
      </c>
    </row>
    <row r="1183" spans="1:2">
      <c r="A1183" s="103" t="s">
        <v>2400</v>
      </c>
      <c r="B1183" t="s">
        <v>2456</v>
      </c>
    </row>
    <row r="1184" spans="1:2">
      <c r="A1184" s="103" t="s">
        <v>2401</v>
      </c>
      <c r="B1184" t="str">
        <f>B1182</f>
        <v>MCC</v>
      </c>
    </row>
    <row r="1185" spans="1:2">
      <c r="A1185" s="103" t="s">
        <v>2402</v>
      </c>
      <c r="B1185" t="s">
        <v>266</v>
      </c>
    </row>
    <row r="1186" spans="1:2">
      <c r="A1186" s="107" t="s">
        <v>2403</v>
      </c>
      <c r="B1186" t="str">
        <f>B1184</f>
        <v>MCC</v>
      </c>
    </row>
    <row r="1187" spans="1:2">
      <c r="A1187" s="114" t="s">
        <v>2404</v>
      </c>
      <c r="B1187" t="str">
        <f>B1185</f>
        <v>MCC</v>
      </c>
    </row>
    <row r="1188" spans="1:2">
      <c r="A1188" s="107" t="s">
        <v>2405</v>
      </c>
      <c r="B1188" t="s">
        <v>2456</v>
      </c>
    </row>
    <row r="1189" spans="1:2">
      <c r="A1189" s="103" t="s">
        <v>2406</v>
      </c>
      <c r="B1189" t="s">
        <v>104</v>
      </c>
    </row>
    <row r="1190" spans="1:2">
      <c r="A1190" s="103" t="s">
        <v>2407</v>
      </c>
      <c r="B1190" t="s">
        <v>266</v>
      </c>
    </row>
    <row r="1191" spans="1:2">
      <c r="A1191" s="103" t="s">
        <v>2408</v>
      </c>
      <c r="B1191" t="s">
        <v>2456</v>
      </c>
    </row>
    <row r="1192" spans="1:2">
      <c r="A1192" s="107" t="s">
        <v>2409</v>
      </c>
      <c r="B1192" t="s">
        <v>104</v>
      </c>
    </row>
    <row r="1193" spans="1:2">
      <c r="A1193" s="114" t="s">
        <v>2410</v>
      </c>
      <c r="B1193" t="str">
        <f>B1190</f>
        <v>MCC</v>
      </c>
    </row>
    <row r="1194" spans="1:2">
      <c r="A1194" s="103" t="s">
        <v>2411</v>
      </c>
      <c r="B1194" t="s">
        <v>266</v>
      </c>
    </row>
    <row r="1195" spans="1:2">
      <c r="A1195" s="103" t="s">
        <v>2412</v>
      </c>
      <c r="B1195" t="s">
        <v>266</v>
      </c>
    </row>
    <row r="1196" spans="1:2">
      <c r="A1196" s="103" t="s">
        <v>2413</v>
      </c>
      <c r="B1196" t="str">
        <f>B1193</f>
        <v>MCC</v>
      </c>
    </row>
    <row r="1197" spans="1:2">
      <c r="A1197" s="103" t="s">
        <v>2414</v>
      </c>
      <c r="B1197" t="str">
        <f>B1194</f>
        <v>MCC</v>
      </c>
    </row>
    <row r="1198" spans="1:2">
      <c r="A1198" s="103" t="s">
        <v>2415</v>
      </c>
      <c r="B1198" t="str">
        <f>B1195</f>
        <v>MCC</v>
      </c>
    </row>
    <row r="1199" spans="1:2">
      <c r="A1199" s="103" t="s">
        <v>2416</v>
      </c>
      <c r="B1199" t="str">
        <f>B1196</f>
        <v>MCC</v>
      </c>
    </row>
    <row r="1200" spans="1:2">
      <c r="A1200" s="103" t="s">
        <v>2417</v>
      </c>
      <c r="B1200" t="str">
        <f>B1197</f>
        <v>MCC</v>
      </c>
    </row>
    <row r="1201" spans="1:2">
      <c r="A1201" s="103" t="s">
        <v>2418</v>
      </c>
      <c r="B1201" t="s">
        <v>44</v>
      </c>
    </row>
    <row r="1202" spans="1:2">
      <c r="A1202" s="103" t="s">
        <v>2419</v>
      </c>
      <c r="B1202" t="s">
        <v>266</v>
      </c>
    </row>
    <row r="1203" spans="1:2">
      <c r="A1203" s="103" t="s">
        <v>2420</v>
      </c>
      <c r="B1203" t="str">
        <f>B1202</f>
        <v>MCC</v>
      </c>
    </row>
    <row r="1204" spans="1:2">
      <c r="A1204" s="103" t="s">
        <v>2421</v>
      </c>
      <c r="B1204" t="str">
        <f>B1203</f>
        <v>MCC</v>
      </c>
    </row>
    <row r="1205" spans="1:2">
      <c r="A1205" s="103" t="s">
        <v>2422</v>
      </c>
      <c r="B1205" t="str">
        <f>B1204</f>
        <v>MCC</v>
      </c>
    </row>
    <row r="1206" spans="1:2">
      <c r="A1206" s="103" t="s">
        <v>2423</v>
      </c>
      <c r="B1206" t="s">
        <v>2456</v>
      </c>
    </row>
    <row r="1207" spans="1:2">
      <c r="A1207" s="103" t="s">
        <v>2424</v>
      </c>
      <c r="B1207" t="s">
        <v>266</v>
      </c>
    </row>
    <row r="1208" spans="1:2">
      <c r="A1208" s="103" t="s">
        <v>2425</v>
      </c>
      <c r="B1208" t="str">
        <f>B1207</f>
        <v>MCC</v>
      </c>
    </row>
    <row r="1209" spans="1:2">
      <c r="A1209" s="103" t="s">
        <v>2426</v>
      </c>
      <c r="B1209" t="str">
        <f>B1208</f>
        <v>MCC</v>
      </c>
    </row>
    <row r="1210" spans="1:2">
      <c r="A1210" s="103" t="s">
        <v>2427</v>
      </c>
      <c r="B1210" t="s">
        <v>104</v>
      </c>
    </row>
    <row r="1211" spans="1:2">
      <c r="A1211" s="103" t="s">
        <v>2428</v>
      </c>
      <c r="B1211" t="s">
        <v>266</v>
      </c>
    </row>
    <row r="1212" spans="1:2">
      <c r="A1212" s="103" t="s">
        <v>2429</v>
      </c>
      <c r="B1212" t="s">
        <v>2456</v>
      </c>
    </row>
    <row r="1213" spans="1:2">
      <c r="A1213" s="103" t="s">
        <v>2430</v>
      </c>
      <c r="B1213" t="s">
        <v>2456</v>
      </c>
    </row>
    <row r="1214" spans="1:2">
      <c r="A1214" s="107" t="s">
        <v>2431</v>
      </c>
      <c r="B1214" t="s">
        <v>104</v>
      </c>
    </row>
    <row r="1215" spans="1:2">
      <c r="A1215" s="114" t="s">
        <v>2432</v>
      </c>
      <c r="B1215" t="s">
        <v>104</v>
      </c>
    </row>
    <row r="1216" spans="1:2">
      <c r="A1216" s="103" t="s">
        <v>2433</v>
      </c>
      <c r="B1216" t="s">
        <v>266</v>
      </c>
    </row>
    <row r="1217" spans="1:2">
      <c r="A1217" s="103" t="s">
        <v>2434</v>
      </c>
      <c r="B1217" t="s">
        <v>266</v>
      </c>
    </row>
    <row r="1218" spans="1:2">
      <c r="A1218" s="103" t="s">
        <v>2435</v>
      </c>
      <c r="B1218" t="s">
        <v>266</v>
      </c>
    </row>
    <row r="1219" spans="1:2">
      <c r="A1219" s="103" t="s">
        <v>2436</v>
      </c>
      <c r="B1219" t="str">
        <f>B1218</f>
        <v>MCC</v>
      </c>
    </row>
    <row r="1220" spans="1:2">
      <c r="A1220" s="103" t="s">
        <v>2438</v>
      </c>
      <c r="B1220" t="str">
        <f>B1219</f>
        <v>MCC</v>
      </c>
    </row>
    <row r="1221" spans="1:2">
      <c r="A1221" s="103" t="s">
        <v>2439</v>
      </c>
      <c r="B1221" t="s">
        <v>266</v>
      </c>
    </row>
    <row r="1222" spans="1:2">
      <c r="A1222" s="103" t="s">
        <v>2440</v>
      </c>
      <c r="B1222" t="str">
        <f t="shared" ref="B1222:B1230" si="1">B1221</f>
        <v>MCC</v>
      </c>
    </row>
    <row r="1223" spans="1:2">
      <c r="A1223" s="103" t="s">
        <v>2441</v>
      </c>
      <c r="B1223" t="str">
        <f t="shared" si="1"/>
        <v>MCC</v>
      </c>
    </row>
    <row r="1224" spans="1:2">
      <c r="A1224" s="103" t="s">
        <v>2442</v>
      </c>
      <c r="B1224" t="str">
        <f t="shared" si="1"/>
        <v>MCC</v>
      </c>
    </row>
    <row r="1225" spans="1:2">
      <c r="A1225" s="103" t="s">
        <v>2443</v>
      </c>
      <c r="B1225" t="str">
        <f t="shared" si="1"/>
        <v>MCC</v>
      </c>
    </row>
    <row r="1226" spans="1:2">
      <c r="A1226" s="103" t="s">
        <v>2444</v>
      </c>
      <c r="B1226" t="str">
        <f t="shared" si="1"/>
        <v>MCC</v>
      </c>
    </row>
    <row r="1227" spans="1:2">
      <c r="A1227" s="103" t="s">
        <v>2445</v>
      </c>
      <c r="B1227" t="str">
        <f t="shared" si="1"/>
        <v>MCC</v>
      </c>
    </row>
    <row r="1228" spans="1:2">
      <c r="A1228" s="103" t="s">
        <v>2446</v>
      </c>
      <c r="B1228" t="str">
        <f t="shared" si="1"/>
        <v>MCC</v>
      </c>
    </row>
    <row r="1229" spans="1:2">
      <c r="A1229" s="103" t="s">
        <v>2447</v>
      </c>
      <c r="B1229" t="str">
        <f t="shared" si="1"/>
        <v>MCC</v>
      </c>
    </row>
    <row r="1230" spans="1:2">
      <c r="A1230" s="103" t="s">
        <v>2448</v>
      </c>
      <c r="B1230" t="str">
        <f t="shared" si="1"/>
        <v>MCC</v>
      </c>
    </row>
    <row r="1231" spans="1:2">
      <c r="A1231" s="103" t="s">
        <v>2449</v>
      </c>
      <c r="B1231" t="s">
        <v>104</v>
      </c>
    </row>
    <row r="1232" spans="1:2">
      <c r="A1232" s="107" t="s">
        <v>2450</v>
      </c>
      <c r="B1232" t="s">
        <v>266</v>
      </c>
    </row>
    <row r="1233" spans="1:2">
      <c r="A1233" s="103" t="s">
        <v>2451</v>
      </c>
      <c r="B1233" t="s">
        <v>266</v>
      </c>
    </row>
    <row r="1234" spans="1:2">
      <c r="A1234" s="103" t="s">
        <v>2452</v>
      </c>
      <c r="B1234" t="s">
        <v>266</v>
      </c>
    </row>
    <row r="1235" spans="1:2">
      <c r="A1235" s="103" t="s">
        <v>2453</v>
      </c>
      <c r="B1235" t="s">
        <v>266</v>
      </c>
    </row>
    <row r="1236" spans="1:2">
      <c r="A1236" s="107" t="s">
        <v>2454</v>
      </c>
      <c r="B1236" t="s">
        <v>266</v>
      </c>
    </row>
    <row r="1237" spans="1:2">
      <c r="A1237" s="280" t="s">
        <v>2455</v>
      </c>
      <c r="B1237" t="s">
        <v>266</v>
      </c>
    </row>
    <row r="1238" spans="1:2">
      <c r="A1238" s="117" t="s">
        <v>2577</v>
      </c>
      <c r="B1238" t="s">
        <v>266</v>
      </c>
    </row>
    <row r="1239" spans="1:2">
      <c r="A1239" s="117" t="s">
        <v>2580</v>
      </c>
      <c r="B1239" t="s">
        <v>266</v>
      </c>
    </row>
    <row r="1240" spans="1:2">
      <c r="A1240" s="117" t="s">
        <v>2585</v>
      </c>
      <c r="B1240" t="s">
        <v>266</v>
      </c>
    </row>
    <row r="1241" spans="1:2">
      <c r="A1241" s="117" t="s">
        <v>2612</v>
      </c>
      <c r="B1241" t="s">
        <v>44</v>
      </c>
    </row>
    <row r="1242" spans="1:2">
      <c r="A1242" s="117" t="s">
        <v>2614</v>
      </c>
      <c r="B1242" t="s">
        <v>266</v>
      </c>
    </row>
    <row r="1243" spans="1:2">
      <c r="A1243" s="117" t="s">
        <v>2634</v>
      </c>
      <c r="B1243" t="s">
        <v>266</v>
      </c>
    </row>
    <row r="1244" spans="1:2">
      <c r="A1244" s="117" t="s">
        <v>2645</v>
      </c>
      <c r="B1244" t="s">
        <v>2645</v>
      </c>
    </row>
    <row r="1245" spans="1:2">
      <c r="A1245" s="117" t="s">
        <v>2656</v>
      </c>
      <c r="B1245" t="s">
        <v>2656</v>
      </c>
    </row>
    <row r="1246" spans="1:2">
      <c r="A1246" s="117" t="s">
        <v>2660</v>
      </c>
      <c r="B1246" t="s">
        <v>266</v>
      </c>
    </row>
    <row r="1247" spans="1:2">
      <c r="A1247" s="187" t="s">
        <v>2672</v>
      </c>
      <c r="B1247" t="s">
        <v>266</v>
      </c>
    </row>
    <row r="1248" spans="1:2">
      <c r="A1248" s="187" t="s">
        <v>2675</v>
      </c>
      <c r="B1248" t="s">
        <v>266</v>
      </c>
    </row>
    <row r="1249" spans="1:2">
      <c r="A1249" s="187" t="s">
        <v>2677</v>
      </c>
      <c r="B1249" t="s">
        <v>266</v>
      </c>
    </row>
    <row r="1250" spans="1:2">
      <c r="A1250" s="187" t="s">
        <v>2678</v>
      </c>
      <c r="B1250" t="s">
        <v>266</v>
      </c>
    </row>
    <row r="1251" spans="1:2">
      <c r="A1251" s="187" t="s">
        <v>2680</v>
      </c>
      <c r="B1251" t="s">
        <v>266</v>
      </c>
    </row>
    <row r="1252" spans="1:2">
      <c r="A1252" s="187" t="s">
        <v>2683</v>
      </c>
      <c r="B1252" t="s">
        <v>266</v>
      </c>
    </row>
    <row r="1253" spans="1:2">
      <c r="A1253" s="187" t="s">
        <v>2684</v>
      </c>
      <c r="B1253" t="s">
        <v>266</v>
      </c>
    </row>
    <row r="1254" spans="1:2">
      <c r="A1254" s="187" t="s">
        <v>2685</v>
      </c>
      <c r="B1254" t="s">
        <v>266</v>
      </c>
    </row>
    <row r="1255" spans="1:2">
      <c r="A1255" s="187" t="s">
        <v>2686</v>
      </c>
      <c r="B1255" t="s">
        <v>173</v>
      </c>
    </row>
    <row r="1256" spans="1:2">
      <c r="A1256" s="187" t="s">
        <v>2687</v>
      </c>
      <c r="B1256" t="s">
        <v>266</v>
      </c>
    </row>
    <row r="1257" spans="1:2">
      <c r="A1257" s="187" t="s">
        <v>2689</v>
      </c>
      <c r="B1257" t="s">
        <v>266</v>
      </c>
    </row>
    <row r="1258" spans="1:2">
      <c r="A1258" s="187" t="s">
        <v>2691</v>
      </c>
      <c r="B1258" t="s">
        <v>266</v>
      </c>
    </row>
    <row r="1259" spans="1:2">
      <c r="A1259" s="187" t="s">
        <v>2692</v>
      </c>
      <c r="B1259" t="s">
        <v>44</v>
      </c>
    </row>
    <row r="1260" spans="1:2">
      <c r="A1260" s="187" t="s">
        <v>2693</v>
      </c>
      <c r="B1260" t="s">
        <v>2456</v>
      </c>
    </row>
    <row r="1261" spans="1:2">
      <c r="A1261" s="187" t="s">
        <v>2695</v>
      </c>
      <c r="B1261" t="s">
        <v>266</v>
      </c>
    </row>
    <row r="1262" spans="1:2">
      <c r="A1262" s="187" t="s">
        <v>2697</v>
      </c>
      <c r="B1262" t="s">
        <v>266</v>
      </c>
    </row>
    <row r="1263" spans="1:2">
      <c r="A1263" s="187" t="s">
        <v>2701</v>
      </c>
      <c r="B1263" t="s">
        <v>266</v>
      </c>
    </row>
    <row r="1264" spans="1:2">
      <c r="A1264" s="187" t="s">
        <v>2704</v>
      </c>
      <c r="B1264" t="s">
        <v>266</v>
      </c>
    </row>
    <row r="1265" spans="1:2">
      <c r="A1265" s="187" t="s">
        <v>2706</v>
      </c>
      <c r="B1265" t="s">
        <v>266</v>
      </c>
    </row>
    <row r="1266" spans="1:2">
      <c r="A1266" s="187" t="s">
        <v>2708</v>
      </c>
      <c r="B1266" t="s">
        <v>266</v>
      </c>
    </row>
    <row r="1267" spans="1:2">
      <c r="A1267" s="187" t="s">
        <v>2710</v>
      </c>
      <c r="B1267" t="s">
        <v>266</v>
      </c>
    </row>
    <row r="1268" spans="1:2">
      <c r="A1268" s="187" t="s">
        <v>2714</v>
      </c>
      <c r="B1268" t="s">
        <v>266</v>
      </c>
    </row>
    <row r="1269" spans="1:2">
      <c r="A1269" s="187" t="s">
        <v>2715</v>
      </c>
      <c r="B1269" t="s">
        <v>266</v>
      </c>
    </row>
    <row r="1270" spans="1:2">
      <c r="A1270" s="187" t="s">
        <v>2717</v>
      </c>
      <c r="B1270" t="s">
        <v>266</v>
      </c>
    </row>
    <row r="1271" spans="1:2">
      <c r="A1271" s="187" t="s">
        <v>2718</v>
      </c>
      <c r="B1271" t="s">
        <v>266</v>
      </c>
    </row>
    <row r="1272" spans="1:2">
      <c r="A1272" s="187" t="s">
        <v>2720</v>
      </c>
      <c r="B1272" t="s">
        <v>2456</v>
      </c>
    </row>
    <row r="1273" spans="1:2">
      <c r="A1273" s="187" t="s">
        <v>2722</v>
      </c>
      <c r="B1273" t="s">
        <v>266</v>
      </c>
    </row>
    <row r="1274" spans="1:2">
      <c r="A1274" s="187" t="s">
        <v>2724</v>
      </c>
      <c r="B1274" t="s">
        <v>44</v>
      </c>
    </row>
    <row r="1275" spans="1:2">
      <c r="A1275" s="187" t="s">
        <v>2726</v>
      </c>
      <c r="B1275" t="s">
        <v>266</v>
      </c>
    </row>
    <row r="1276" spans="1:2">
      <c r="A1276" s="187" t="s">
        <v>2730</v>
      </c>
      <c r="B1276" t="s">
        <v>44</v>
      </c>
    </row>
    <row r="1277" spans="1:2">
      <c r="A1277" s="187" t="s">
        <v>2731</v>
      </c>
      <c r="B1277" t="s">
        <v>266</v>
      </c>
    </row>
    <row r="1278" spans="1:2">
      <c r="A1278" s="187" t="s">
        <v>2732</v>
      </c>
      <c r="B1278" t="s">
        <v>266</v>
      </c>
    </row>
    <row r="1279" spans="1:2">
      <c r="A1279" s="187" t="s">
        <v>2733</v>
      </c>
      <c r="B1279" t="s">
        <v>266</v>
      </c>
    </row>
    <row r="1280" spans="1:2">
      <c r="A1280" s="187" t="s">
        <v>2735</v>
      </c>
      <c r="B1280" t="s">
        <v>266</v>
      </c>
    </row>
    <row r="1281" spans="1:2">
      <c r="A1281" s="187" t="s">
        <v>2736</v>
      </c>
      <c r="B1281" t="s">
        <v>266</v>
      </c>
    </row>
    <row r="1282" spans="1:2">
      <c r="A1282" s="187" t="s">
        <v>2737</v>
      </c>
      <c r="B1282" t="s">
        <v>2456</v>
      </c>
    </row>
    <row r="1283" spans="1:2">
      <c r="A1283" s="187" t="s">
        <v>2738</v>
      </c>
      <c r="B1283" t="s">
        <v>2738</v>
      </c>
    </row>
    <row r="1284" spans="1:2">
      <c r="A1284" s="187" t="s">
        <v>2739</v>
      </c>
      <c r="B1284" t="s">
        <v>266</v>
      </c>
    </row>
    <row r="1285" spans="1:2">
      <c r="A1285" s="187" t="s">
        <v>2742</v>
      </c>
      <c r="B1285" t="s">
        <v>266</v>
      </c>
    </row>
    <row r="1286" spans="1:2">
      <c r="A1286" s="187" t="s">
        <v>2743</v>
      </c>
      <c r="B1286" t="s">
        <v>266</v>
      </c>
    </row>
    <row r="1287" spans="1:2">
      <c r="A1287" s="187" t="s">
        <v>2744</v>
      </c>
      <c r="B1287" t="s">
        <v>266</v>
      </c>
    </row>
    <row r="1288" spans="1:2">
      <c r="A1288" s="187" t="s">
        <v>2745</v>
      </c>
      <c r="B1288" t="s">
        <v>266</v>
      </c>
    </row>
    <row r="1289" spans="1:2">
      <c r="A1289" s="187" t="s">
        <v>2746</v>
      </c>
      <c r="B1289" t="s">
        <v>266</v>
      </c>
    </row>
    <row r="1290" spans="1:2">
      <c r="A1290" s="187" t="s">
        <v>2747</v>
      </c>
      <c r="B1290" t="s">
        <v>266</v>
      </c>
    </row>
    <row r="1291" spans="1:2">
      <c r="A1291" s="187" t="s">
        <v>2748</v>
      </c>
      <c r="B1291" t="s">
        <v>266</v>
      </c>
    </row>
    <row r="1292" spans="1:2">
      <c r="A1292" s="187" t="s">
        <v>2749</v>
      </c>
      <c r="B1292" t="s">
        <v>266</v>
      </c>
    </row>
    <row r="1293" spans="1:2">
      <c r="A1293" s="187" t="s">
        <v>2750</v>
      </c>
      <c r="B1293" t="s">
        <v>2947</v>
      </c>
    </row>
    <row r="1294" spans="1:2">
      <c r="A1294" s="187" t="s">
        <v>2753</v>
      </c>
      <c r="B1294" t="s">
        <v>44</v>
      </c>
    </row>
    <row r="1295" spans="1:2">
      <c r="A1295" s="187" t="s">
        <v>2754</v>
      </c>
      <c r="B1295" t="s">
        <v>266</v>
      </c>
    </row>
    <row r="1296" spans="1:2">
      <c r="A1296" s="187" t="s">
        <v>2755</v>
      </c>
      <c r="B1296" t="s">
        <v>266</v>
      </c>
    </row>
    <row r="1297" spans="1:2">
      <c r="A1297" s="187" t="s">
        <v>2756</v>
      </c>
      <c r="B1297" t="s">
        <v>266</v>
      </c>
    </row>
    <row r="1298" spans="1:2">
      <c r="A1298" s="187" t="s">
        <v>2757</v>
      </c>
      <c r="B1298" t="s">
        <v>2456</v>
      </c>
    </row>
    <row r="1299" spans="1:2">
      <c r="A1299" s="187" t="s">
        <v>2759</v>
      </c>
      <c r="B1299" t="s">
        <v>2456</v>
      </c>
    </row>
    <row r="1300" spans="1:2">
      <c r="A1300" s="187" t="s">
        <v>2760</v>
      </c>
      <c r="B1300" t="s">
        <v>2456</v>
      </c>
    </row>
    <row r="1301" spans="1:2">
      <c r="A1301" s="187" t="s">
        <v>2762</v>
      </c>
      <c r="B1301" t="s">
        <v>173</v>
      </c>
    </row>
    <row r="1302" spans="1:2">
      <c r="A1302" s="187" t="s">
        <v>2764</v>
      </c>
      <c r="B1302" t="s">
        <v>44</v>
      </c>
    </row>
    <row r="1303" spans="1:2">
      <c r="A1303" s="187" t="s">
        <v>2765</v>
      </c>
      <c r="B1303" t="s">
        <v>2456</v>
      </c>
    </row>
    <row r="1304" spans="1:2">
      <c r="A1304" s="187" t="s">
        <v>2766</v>
      </c>
      <c r="B1304" t="s">
        <v>173</v>
      </c>
    </row>
    <row r="1305" spans="1:2">
      <c r="A1305" s="187" t="s">
        <v>2767</v>
      </c>
      <c r="B1305" t="s">
        <v>266</v>
      </c>
    </row>
    <row r="1306" spans="1:2">
      <c r="A1306" s="187" t="s">
        <v>2768</v>
      </c>
      <c r="B1306" t="s">
        <v>266</v>
      </c>
    </row>
    <row r="1307" spans="1:2">
      <c r="A1307" s="187" t="s">
        <v>2769</v>
      </c>
      <c r="B1307" t="s">
        <v>266</v>
      </c>
    </row>
    <row r="1308" spans="1:2">
      <c r="A1308" s="187" t="s">
        <v>2770</v>
      </c>
      <c r="B1308" t="s">
        <v>266</v>
      </c>
    </row>
    <row r="1309" spans="1:2">
      <c r="A1309" s="187" t="s">
        <v>2771</v>
      </c>
      <c r="B1309" t="s">
        <v>2456</v>
      </c>
    </row>
    <row r="1310" spans="1:2">
      <c r="A1310" s="187" t="s">
        <v>2773</v>
      </c>
      <c r="B1310" t="s">
        <v>2456</v>
      </c>
    </row>
    <row r="1311" spans="1:2">
      <c r="A1311" s="187" t="s">
        <v>2775</v>
      </c>
      <c r="B1311" t="s">
        <v>173</v>
      </c>
    </row>
    <row r="1312" spans="1:2">
      <c r="A1312" s="187" t="s">
        <v>2776</v>
      </c>
      <c r="B1312" t="s">
        <v>44</v>
      </c>
    </row>
    <row r="1313" spans="1:2">
      <c r="A1313" s="187" t="s">
        <v>2777</v>
      </c>
      <c r="B1313" t="s">
        <v>44</v>
      </c>
    </row>
    <row r="1314" spans="1:2">
      <c r="A1314" s="187" t="s">
        <v>2780</v>
      </c>
      <c r="B1314" t="s">
        <v>2456</v>
      </c>
    </row>
    <row r="1315" spans="1:2">
      <c r="A1315" s="187" t="s">
        <v>2782</v>
      </c>
      <c r="B1315" t="s">
        <v>44</v>
      </c>
    </row>
    <row r="1316" spans="1:2">
      <c r="A1316" s="187" t="s">
        <v>2785</v>
      </c>
      <c r="B1316" t="s">
        <v>266</v>
      </c>
    </row>
    <row r="1317" spans="1:2">
      <c r="A1317" s="187" t="s">
        <v>2786</v>
      </c>
      <c r="B1317" t="s">
        <v>266</v>
      </c>
    </row>
    <row r="1318" spans="1:2">
      <c r="A1318" s="187" t="s">
        <v>2787</v>
      </c>
      <c r="B1318" t="s">
        <v>266</v>
      </c>
    </row>
    <row r="1319" spans="1:2">
      <c r="A1319" s="187" t="s">
        <v>2788</v>
      </c>
      <c r="B1319" t="s">
        <v>266</v>
      </c>
    </row>
    <row r="1320" spans="1:2">
      <c r="A1320" s="187" t="s">
        <v>2789</v>
      </c>
      <c r="B1320" t="s">
        <v>2456</v>
      </c>
    </row>
    <row r="1321" spans="1:2">
      <c r="A1321" s="187" t="s">
        <v>2790</v>
      </c>
      <c r="B1321" t="s">
        <v>266</v>
      </c>
    </row>
    <row r="1322" spans="1:2">
      <c r="A1322" s="187" t="s">
        <v>2792</v>
      </c>
      <c r="B1322" t="s">
        <v>266</v>
      </c>
    </row>
    <row r="1323" spans="1:2">
      <c r="A1323" s="187" t="s">
        <v>2793</v>
      </c>
      <c r="B1323" t="s">
        <v>266</v>
      </c>
    </row>
    <row r="1324" spans="1:2">
      <c r="A1324" s="187" t="s">
        <v>2794</v>
      </c>
      <c r="B1324" t="s">
        <v>2456</v>
      </c>
    </row>
    <row r="1325" spans="1:2">
      <c r="A1325" s="187" t="s">
        <v>2795</v>
      </c>
      <c r="B1325" t="s">
        <v>266</v>
      </c>
    </row>
    <row r="1326" spans="1:2">
      <c r="A1326" s="187" t="s">
        <v>2796</v>
      </c>
      <c r="B1326" t="s">
        <v>44</v>
      </c>
    </row>
    <row r="1327" spans="1:2">
      <c r="A1327" s="187" t="s">
        <v>2798</v>
      </c>
      <c r="B1327" t="s">
        <v>266</v>
      </c>
    </row>
    <row r="1328" spans="1:2">
      <c r="A1328" s="187" t="s">
        <v>2799</v>
      </c>
      <c r="B1328" t="s">
        <v>266</v>
      </c>
    </row>
    <row r="1329" spans="1:2">
      <c r="A1329" s="187" t="s">
        <v>2800</v>
      </c>
      <c r="B1329" t="s">
        <v>266</v>
      </c>
    </row>
    <row r="1330" spans="1:2">
      <c r="A1330" s="187" t="s">
        <v>2801</v>
      </c>
      <c r="B1330" t="s">
        <v>266</v>
      </c>
    </row>
    <row r="1331" spans="1:2">
      <c r="A1331" s="187" t="s">
        <v>2802</v>
      </c>
      <c r="B1331" t="s">
        <v>173</v>
      </c>
    </row>
    <row r="1332" spans="1:2">
      <c r="A1332" s="187" t="s">
        <v>2803</v>
      </c>
      <c r="B1332" t="s">
        <v>266</v>
      </c>
    </row>
    <row r="1333" spans="1:2">
      <c r="A1333" s="187" t="s">
        <v>2804</v>
      </c>
      <c r="B1333" t="s">
        <v>266</v>
      </c>
    </row>
    <row r="1334" spans="1:2">
      <c r="A1334" s="187" t="s">
        <v>2805</v>
      </c>
      <c r="B1334" t="s">
        <v>44</v>
      </c>
    </row>
    <row r="1335" spans="1:2">
      <c r="A1335" s="187" t="s">
        <v>2807</v>
      </c>
      <c r="B1335" t="s">
        <v>2456</v>
      </c>
    </row>
    <row r="1336" spans="1:2">
      <c r="A1336" s="187" t="s">
        <v>2808</v>
      </c>
      <c r="B1336" t="s">
        <v>266</v>
      </c>
    </row>
    <row r="1337" spans="1:2">
      <c r="A1337" s="187" t="s">
        <v>2809</v>
      </c>
      <c r="B1337" t="s">
        <v>266</v>
      </c>
    </row>
    <row r="1338" spans="1:2">
      <c r="A1338" s="187" t="s">
        <v>2810</v>
      </c>
      <c r="B1338" t="s">
        <v>266</v>
      </c>
    </row>
    <row r="1339" spans="1:2">
      <c r="A1339" s="187" t="s">
        <v>2811</v>
      </c>
      <c r="B1339" t="s">
        <v>266</v>
      </c>
    </row>
    <row r="1340" spans="1:2">
      <c r="A1340" s="187" t="s">
        <v>2812</v>
      </c>
      <c r="B1340" t="s">
        <v>266</v>
      </c>
    </row>
    <row r="1341" spans="1:2">
      <c r="A1341" s="187" t="s">
        <v>2813</v>
      </c>
      <c r="B1341" t="s">
        <v>266</v>
      </c>
    </row>
    <row r="1342" spans="1:2">
      <c r="A1342" s="187" t="s">
        <v>2815</v>
      </c>
      <c r="B1342" t="s">
        <v>266</v>
      </c>
    </row>
    <row r="1343" spans="1:2">
      <c r="A1343" s="187" t="s">
        <v>2816</v>
      </c>
      <c r="B1343" t="s">
        <v>266</v>
      </c>
    </row>
    <row r="1344" spans="1:2">
      <c r="A1344" s="187" t="s">
        <v>2817</v>
      </c>
      <c r="B1344" t="s">
        <v>266</v>
      </c>
    </row>
    <row r="1345" spans="1:2">
      <c r="A1345" s="187" t="s">
        <v>2818</v>
      </c>
      <c r="B1345" t="s">
        <v>266</v>
      </c>
    </row>
    <row r="1346" spans="1:2">
      <c r="A1346" s="187" t="s">
        <v>2820</v>
      </c>
      <c r="B1346" t="s">
        <v>2456</v>
      </c>
    </row>
    <row r="1347" spans="1:2">
      <c r="A1347" s="187" t="s">
        <v>2822</v>
      </c>
      <c r="B1347" t="s">
        <v>2456</v>
      </c>
    </row>
    <row r="1348" spans="1:2">
      <c r="A1348" s="187" t="s">
        <v>2823</v>
      </c>
      <c r="B1348" t="s">
        <v>266</v>
      </c>
    </row>
    <row r="1349" spans="1:2">
      <c r="A1349" s="187" t="s">
        <v>2824</v>
      </c>
      <c r="B1349" t="s">
        <v>266</v>
      </c>
    </row>
    <row r="1350" spans="1:2">
      <c r="A1350" s="187" t="s">
        <v>2825</v>
      </c>
      <c r="B1350" t="s">
        <v>266</v>
      </c>
    </row>
    <row r="1351" spans="1:2">
      <c r="A1351" s="187" t="s">
        <v>2826</v>
      </c>
      <c r="B1351" t="s">
        <v>266</v>
      </c>
    </row>
    <row r="1352" spans="1:2">
      <c r="A1352" s="187" t="s">
        <v>2827</v>
      </c>
      <c r="B1352" t="s">
        <v>2948</v>
      </c>
    </row>
    <row r="1353" spans="1:2">
      <c r="A1353" s="187" t="s">
        <v>2829</v>
      </c>
      <c r="B1353" t="s">
        <v>44</v>
      </c>
    </row>
    <row r="1354" spans="1:2">
      <c r="A1354" s="187" t="s">
        <v>2830</v>
      </c>
      <c r="B1354" t="s">
        <v>266</v>
      </c>
    </row>
    <row r="1355" spans="1:2">
      <c r="A1355" s="187" t="s">
        <v>2831</v>
      </c>
      <c r="B1355" t="s">
        <v>266</v>
      </c>
    </row>
    <row r="1356" spans="1:2">
      <c r="A1356" s="187" t="s">
        <v>2832</v>
      </c>
      <c r="B1356" t="s">
        <v>266</v>
      </c>
    </row>
    <row r="1357" spans="1:2">
      <c r="A1357" s="187" t="s">
        <v>2833</v>
      </c>
      <c r="B1357" t="s">
        <v>266</v>
      </c>
    </row>
    <row r="1358" spans="1:2">
      <c r="A1358" s="187" t="s">
        <v>2834</v>
      </c>
      <c r="B1358" t="s">
        <v>266</v>
      </c>
    </row>
    <row r="1359" spans="1:2">
      <c r="A1359" s="187" t="s">
        <v>2835</v>
      </c>
      <c r="B1359" t="s">
        <v>266</v>
      </c>
    </row>
    <row r="1360" spans="1:2">
      <c r="A1360" s="187" t="s">
        <v>2836</v>
      </c>
      <c r="B1360" t="s">
        <v>266</v>
      </c>
    </row>
    <row r="1361" spans="1:2">
      <c r="A1361" s="187" t="s">
        <v>2837</v>
      </c>
      <c r="B1361" t="s">
        <v>266</v>
      </c>
    </row>
    <row r="1362" spans="1:2">
      <c r="A1362" s="187" t="s">
        <v>2838</v>
      </c>
      <c r="B1362" t="s">
        <v>104</v>
      </c>
    </row>
    <row r="1363" spans="1:2">
      <c r="A1363" s="187" t="s">
        <v>2842</v>
      </c>
      <c r="B1363" t="s">
        <v>266</v>
      </c>
    </row>
    <row r="1364" spans="1:2">
      <c r="A1364" s="187" t="s">
        <v>2844</v>
      </c>
      <c r="B1364" t="s">
        <v>266</v>
      </c>
    </row>
    <row r="1365" spans="1:2">
      <c r="A1365" s="187" t="s">
        <v>2845</v>
      </c>
      <c r="B1365" t="s">
        <v>266</v>
      </c>
    </row>
    <row r="1366" spans="1:2">
      <c r="A1366" s="187" t="s">
        <v>2846</v>
      </c>
      <c r="B1366" t="s">
        <v>266</v>
      </c>
    </row>
    <row r="1367" spans="1:2">
      <c r="A1367" s="187" t="s">
        <v>2847</v>
      </c>
      <c r="B1367" t="s">
        <v>266</v>
      </c>
    </row>
    <row r="1368" spans="1:2">
      <c r="A1368" s="187" t="s">
        <v>2849</v>
      </c>
      <c r="B1368" t="s">
        <v>266</v>
      </c>
    </row>
    <row r="1369" spans="1:2">
      <c r="A1369" s="187" t="s">
        <v>2850</v>
      </c>
      <c r="B1369" t="s">
        <v>266</v>
      </c>
    </row>
    <row r="1370" spans="1:2">
      <c r="A1370" s="187" t="s">
        <v>2851</v>
      </c>
      <c r="B1370" t="s">
        <v>266</v>
      </c>
    </row>
    <row r="1371" spans="1:2">
      <c r="A1371" s="187" t="s">
        <v>2853</v>
      </c>
      <c r="B1371" t="s">
        <v>266</v>
      </c>
    </row>
    <row r="1372" spans="1:2">
      <c r="A1372" s="187" t="s">
        <v>2854</v>
      </c>
      <c r="B1372" t="s">
        <v>266</v>
      </c>
    </row>
    <row r="1373" spans="1:2">
      <c r="A1373" s="187" t="s">
        <v>2855</v>
      </c>
      <c r="B1373" t="s">
        <v>266</v>
      </c>
    </row>
    <row r="1374" spans="1:2">
      <c r="A1374" s="187" t="s">
        <v>2856</v>
      </c>
      <c r="B1374" t="s">
        <v>266</v>
      </c>
    </row>
    <row r="1375" spans="1:2">
      <c r="A1375" s="187" t="s">
        <v>2857</v>
      </c>
      <c r="B1375" t="s">
        <v>266</v>
      </c>
    </row>
    <row r="1376" spans="1:2">
      <c r="A1376" s="187" t="s">
        <v>2861</v>
      </c>
      <c r="B1376" t="s">
        <v>266</v>
      </c>
    </row>
    <row r="1377" spans="1:2">
      <c r="A1377" s="187" t="s">
        <v>2862</v>
      </c>
      <c r="B1377" t="s">
        <v>266</v>
      </c>
    </row>
    <row r="1378" spans="1:2">
      <c r="A1378" s="187" t="s">
        <v>2863</v>
      </c>
      <c r="B1378" t="s">
        <v>266</v>
      </c>
    </row>
    <row r="1379" spans="1:2">
      <c r="A1379" s="187" t="s">
        <v>2864</v>
      </c>
      <c r="B1379" t="s">
        <v>266</v>
      </c>
    </row>
    <row r="1380" spans="1:2">
      <c r="A1380" s="187" t="s">
        <v>2865</v>
      </c>
      <c r="B1380" t="s">
        <v>266</v>
      </c>
    </row>
    <row r="1381" spans="1:2">
      <c r="A1381" s="187" t="s">
        <v>2866</v>
      </c>
      <c r="B1381" t="s">
        <v>266</v>
      </c>
    </row>
    <row r="1382" spans="1:2">
      <c r="A1382" s="187" t="s">
        <v>2867</v>
      </c>
      <c r="B1382" t="s">
        <v>266</v>
      </c>
    </row>
    <row r="1383" spans="1:2">
      <c r="A1383" s="187" t="s">
        <v>2868</v>
      </c>
      <c r="B1383" t="s">
        <v>266</v>
      </c>
    </row>
    <row r="1384" spans="1:2">
      <c r="A1384" s="187" t="s">
        <v>2869</v>
      </c>
      <c r="B1384" t="s">
        <v>266</v>
      </c>
    </row>
    <row r="1385" spans="1:2">
      <c r="A1385" s="187" t="s">
        <v>2870</v>
      </c>
      <c r="B1385" t="s">
        <v>266</v>
      </c>
    </row>
    <row r="1386" spans="1:2">
      <c r="A1386" s="187" t="s">
        <v>2871</v>
      </c>
      <c r="B1386" t="s">
        <v>2456</v>
      </c>
    </row>
    <row r="1387" spans="1:2">
      <c r="A1387" s="187" t="s">
        <v>2872</v>
      </c>
      <c r="B1387" t="s">
        <v>104</v>
      </c>
    </row>
    <row r="1388" spans="1:2">
      <c r="A1388" s="187" t="s">
        <v>2873</v>
      </c>
      <c r="B1388" t="s">
        <v>173</v>
      </c>
    </row>
    <row r="1389" spans="1:2">
      <c r="A1389" s="187" t="s">
        <v>2874</v>
      </c>
      <c r="B1389" t="s">
        <v>44</v>
      </c>
    </row>
    <row r="1390" spans="1:2">
      <c r="A1390" s="187" t="s">
        <v>2875</v>
      </c>
      <c r="B1390" t="s">
        <v>266</v>
      </c>
    </row>
    <row r="1391" spans="1:2">
      <c r="A1391" s="187" t="s">
        <v>2876</v>
      </c>
      <c r="B1391" t="s">
        <v>266</v>
      </c>
    </row>
    <row r="1392" spans="1:2">
      <c r="A1392" s="187" t="s">
        <v>2878</v>
      </c>
      <c r="B1392" t="s">
        <v>266</v>
      </c>
    </row>
    <row r="1393" spans="1:2">
      <c r="A1393" s="187" t="s">
        <v>2879</v>
      </c>
      <c r="B1393" t="s">
        <v>266</v>
      </c>
    </row>
    <row r="1394" spans="1:2">
      <c r="A1394" s="187" t="s">
        <v>2880</v>
      </c>
      <c r="B1394" t="s">
        <v>2456</v>
      </c>
    </row>
    <row r="1395" spans="1:2">
      <c r="A1395" s="187" t="s">
        <v>2882</v>
      </c>
      <c r="B1395" t="s">
        <v>266</v>
      </c>
    </row>
    <row r="1396" spans="1:2">
      <c r="A1396" s="187" t="s">
        <v>2883</v>
      </c>
      <c r="B1396" t="s">
        <v>2456</v>
      </c>
    </row>
    <row r="1397" spans="1:2">
      <c r="A1397" s="187" t="s">
        <v>2884</v>
      </c>
      <c r="B1397" t="s">
        <v>44</v>
      </c>
    </row>
    <row r="1398" spans="1:2">
      <c r="A1398" s="187" t="s">
        <v>2885</v>
      </c>
      <c r="B1398" t="s">
        <v>266</v>
      </c>
    </row>
    <row r="1399" spans="1:2">
      <c r="A1399" s="187" t="s">
        <v>2887</v>
      </c>
      <c r="B1399" t="s">
        <v>44</v>
      </c>
    </row>
    <row r="1400" spans="1:2">
      <c r="A1400" s="187" t="s">
        <v>2888</v>
      </c>
      <c r="B1400" t="s">
        <v>44</v>
      </c>
    </row>
    <row r="1401" spans="1:2">
      <c r="A1401" s="187" t="s">
        <v>2889</v>
      </c>
      <c r="B1401" t="s">
        <v>44</v>
      </c>
    </row>
    <row r="1402" spans="1:2">
      <c r="A1402" s="187" t="s">
        <v>2890</v>
      </c>
      <c r="B1402" t="s">
        <v>44</v>
      </c>
    </row>
    <row r="1403" spans="1:2">
      <c r="A1403" s="187" t="s">
        <v>2892</v>
      </c>
      <c r="B1403" t="s">
        <v>266</v>
      </c>
    </row>
    <row r="1404" spans="1:2">
      <c r="A1404" s="187" t="s">
        <v>2893</v>
      </c>
      <c r="B1404" t="s">
        <v>44</v>
      </c>
    </row>
    <row r="1405" spans="1:2">
      <c r="A1405" s="187" t="s">
        <v>2894</v>
      </c>
      <c r="B1405" t="s">
        <v>266</v>
      </c>
    </row>
    <row r="1406" spans="1:2">
      <c r="A1406" s="187" t="s">
        <v>2895</v>
      </c>
      <c r="B1406" t="s">
        <v>266</v>
      </c>
    </row>
    <row r="1407" spans="1:2">
      <c r="A1407" s="187" t="s">
        <v>2896</v>
      </c>
      <c r="B1407" t="s">
        <v>266</v>
      </c>
    </row>
    <row r="1408" spans="1:2">
      <c r="A1408" s="187" t="s">
        <v>2897</v>
      </c>
      <c r="B1408" t="s">
        <v>266</v>
      </c>
    </row>
    <row r="1409" spans="1:2">
      <c r="A1409" s="187" t="s">
        <v>2898</v>
      </c>
      <c r="B1409" t="s">
        <v>266</v>
      </c>
    </row>
    <row r="1410" spans="1:2">
      <c r="A1410" s="187" t="s">
        <v>2456</v>
      </c>
      <c r="B1410" t="s">
        <v>2456</v>
      </c>
    </row>
    <row r="1411" spans="1:2">
      <c r="A1411" s="187" t="s">
        <v>2899</v>
      </c>
      <c r="B1411" t="s">
        <v>2456</v>
      </c>
    </row>
    <row r="1412" spans="1:2">
      <c r="A1412" s="187" t="s">
        <v>2900</v>
      </c>
      <c r="B1412" t="s">
        <v>266</v>
      </c>
    </row>
    <row r="1413" spans="1:2">
      <c r="A1413" s="187" t="s">
        <v>2902</v>
      </c>
      <c r="B1413" t="s">
        <v>2456</v>
      </c>
    </row>
    <row r="1414" spans="1:2">
      <c r="A1414" s="187" t="s">
        <v>2904</v>
      </c>
      <c r="B1414" t="s">
        <v>44</v>
      </c>
    </row>
    <row r="1415" spans="1:2">
      <c r="A1415" s="187" t="s">
        <v>2905</v>
      </c>
      <c r="B1415" t="s">
        <v>266</v>
      </c>
    </row>
    <row r="1416" spans="1:2">
      <c r="A1416" s="187" t="s">
        <v>2907</v>
      </c>
      <c r="B1416" t="s">
        <v>266</v>
      </c>
    </row>
    <row r="1417" spans="1:2">
      <c r="A1417" s="187" t="s">
        <v>2908</v>
      </c>
      <c r="B1417" t="s">
        <v>266</v>
      </c>
    </row>
    <row r="1418" spans="1:2">
      <c r="A1418" s="187" t="s">
        <v>2909</v>
      </c>
      <c r="B1418" t="s">
        <v>266</v>
      </c>
    </row>
    <row r="1419" spans="1:2">
      <c r="A1419" s="187" t="s">
        <v>2911</v>
      </c>
      <c r="B1419" t="s">
        <v>266</v>
      </c>
    </row>
    <row r="1420" spans="1:2">
      <c r="A1420" s="187" t="s">
        <v>2913</v>
      </c>
      <c r="B1420" t="s">
        <v>266</v>
      </c>
    </row>
    <row r="1421" spans="1:2">
      <c r="A1421" s="187" t="s">
        <v>2917</v>
      </c>
      <c r="B1421" t="s">
        <v>266</v>
      </c>
    </row>
    <row r="1422" spans="1:2">
      <c r="A1422" s="187" t="s">
        <v>2918</v>
      </c>
      <c r="B1422" t="s">
        <v>266</v>
      </c>
    </row>
    <row r="1423" spans="1:2">
      <c r="A1423" s="187" t="s">
        <v>2919</v>
      </c>
      <c r="B1423" t="s">
        <v>266</v>
      </c>
    </row>
    <row r="1424" spans="1:2">
      <c r="A1424" s="187" t="s">
        <v>2920</v>
      </c>
      <c r="B1424" t="s">
        <v>266</v>
      </c>
    </row>
    <row r="1425" spans="1:2">
      <c r="A1425" s="187" t="s">
        <v>2921</v>
      </c>
      <c r="B1425" t="s">
        <v>266</v>
      </c>
    </row>
    <row r="1426" spans="1:2">
      <c r="A1426" s="187" t="s">
        <v>2922</v>
      </c>
      <c r="B1426" t="s">
        <v>266</v>
      </c>
    </row>
    <row r="1427" spans="1:2">
      <c r="A1427" s="187" t="s">
        <v>2923</v>
      </c>
      <c r="B1427" t="s">
        <v>266</v>
      </c>
    </row>
    <row r="1428" spans="1:2">
      <c r="A1428" s="187" t="s">
        <v>2924</v>
      </c>
      <c r="B1428" t="s">
        <v>266</v>
      </c>
    </row>
    <row r="1429" spans="1:2">
      <c r="A1429" s="187" t="s">
        <v>2925</v>
      </c>
      <c r="B1429" t="s">
        <v>266</v>
      </c>
    </row>
    <row r="1430" spans="1:2">
      <c r="A1430" s="187" t="s">
        <v>2926</v>
      </c>
      <c r="B1430" t="s">
        <v>266</v>
      </c>
    </row>
    <row r="1431" spans="1:2">
      <c r="A1431" s="187" t="s">
        <v>2927</v>
      </c>
      <c r="B1431" t="s">
        <v>266</v>
      </c>
    </row>
    <row r="1432" spans="1:2">
      <c r="A1432" s="187" t="s">
        <v>2928</v>
      </c>
      <c r="B1432" t="s">
        <v>44</v>
      </c>
    </row>
    <row r="1433" spans="1:2">
      <c r="A1433" s="187" t="s">
        <v>2929</v>
      </c>
      <c r="B1433" t="s">
        <v>266</v>
      </c>
    </row>
    <row r="1434" spans="1:2">
      <c r="A1434" s="187" t="s">
        <v>2930</v>
      </c>
      <c r="B1434" t="s">
        <v>266</v>
      </c>
    </row>
    <row r="1435" spans="1:2">
      <c r="A1435" s="187" t="s">
        <v>2931</v>
      </c>
      <c r="B1435" t="s">
        <v>266</v>
      </c>
    </row>
    <row r="1436" spans="1:2">
      <c r="A1436" s="187" t="s">
        <v>2932</v>
      </c>
      <c r="B1436" t="s">
        <v>266</v>
      </c>
    </row>
    <row r="1437" spans="1:2">
      <c r="A1437" s="187" t="s">
        <v>2933</v>
      </c>
      <c r="B1437" t="s">
        <v>266</v>
      </c>
    </row>
    <row r="1438" spans="1:2">
      <c r="A1438" s="187" t="s">
        <v>2934</v>
      </c>
      <c r="B1438" t="s">
        <v>44</v>
      </c>
    </row>
    <row r="1439" spans="1:2">
      <c r="A1439" s="187" t="s">
        <v>2935</v>
      </c>
      <c r="B1439" t="s">
        <v>266</v>
      </c>
    </row>
    <row r="1440" spans="1:2">
      <c r="A1440" s="187" t="s">
        <v>2936</v>
      </c>
      <c r="B1440" t="s">
        <v>266</v>
      </c>
    </row>
    <row r="1441" spans="1:2">
      <c r="A1441" s="187" t="s">
        <v>2939</v>
      </c>
      <c r="B1441" t="s">
        <v>266</v>
      </c>
    </row>
    <row r="1442" spans="1:2">
      <c r="A1442" s="187" t="s">
        <v>2940</v>
      </c>
      <c r="B1442" t="s">
        <v>44</v>
      </c>
    </row>
    <row r="1443" spans="1:2">
      <c r="A1443" s="187" t="s">
        <v>2942</v>
      </c>
      <c r="B1443" t="s">
        <v>266</v>
      </c>
    </row>
    <row r="1444" spans="1:2">
      <c r="A1444" s="187" t="s">
        <v>2943</v>
      </c>
      <c r="B1444" t="s">
        <v>266</v>
      </c>
    </row>
    <row r="1445" spans="1:2">
      <c r="A1445" s="120" t="s">
        <v>2951</v>
      </c>
      <c r="B1445" t="s">
        <v>266</v>
      </c>
    </row>
    <row r="1446" spans="1:2">
      <c r="A1446" s="120" t="s">
        <v>2960</v>
      </c>
      <c r="B1446" t="s">
        <v>44</v>
      </c>
    </row>
    <row r="1447" spans="1:2">
      <c r="A1447" s="120" t="s">
        <v>2986</v>
      </c>
      <c r="B1447" t="s">
        <v>2456</v>
      </c>
    </row>
    <row r="1448" spans="1:2">
      <c r="A1448" s="120" t="s">
        <v>2988</v>
      </c>
      <c r="B1448" t="s">
        <v>266</v>
      </c>
    </row>
    <row r="1449" spans="1:2">
      <c r="A1449" s="120" t="s">
        <v>2990</v>
      </c>
      <c r="B1449" t="s">
        <v>266</v>
      </c>
    </row>
    <row r="1450" spans="1:2">
      <c r="A1450" s="120" t="s">
        <v>2991</v>
      </c>
      <c r="B1450" t="s">
        <v>266</v>
      </c>
    </row>
    <row r="1451" spans="1:2">
      <c r="A1451" s="120" t="s">
        <v>2992</v>
      </c>
      <c r="B1451" t="s">
        <v>266</v>
      </c>
    </row>
    <row r="1452" spans="1:2">
      <c r="A1452" s="120" t="s">
        <v>2993</v>
      </c>
      <c r="B1452" t="s">
        <v>266</v>
      </c>
    </row>
    <row r="1453" spans="1:2">
      <c r="A1453" s="123" t="s">
        <v>2994</v>
      </c>
      <c r="B1453" t="s">
        <v>266</v>
      </c>
    </row>
    <row r="1454" spans="1:2">
      <c r="A1454" s="120" t="s">
        <v>2997</v>
      </c>
      <c r="B1454" t="s">
        <v>266</v>
      </c>
    </row>
    <row r="1455" spans="1:2">
      <c r="A1455" s="120" t="s">
        <v>2999</v>
      </c>
      <c r="B1455" t="s">
        <v>266</v>
      </c>
    </row>
    <row r="1456" spans="1:2">
      <c r="A1456" s="120" t="s">
        <v>3000</v>
      </c>
      <c r="B1456" t="s">
        <v>266</v>
      </c>
    </row>
    <row r="1457" spans="1:2">
      <c r="A1457" s="120" t="s">
        <v>3001</v>
      </c>
      <c r="B1457" t="s">
        <v>266</v>
      </c>
    </row>
    <row r="1458" spans="1:2">
      <c r="A1458" s="120" t="s">
        <v>3002</v>
      </c>
      <c r="B1458" t="s">
        <v>266</v>
      </c>
    </row>
    <row r="1459" spans="1:2">
      <c r="A1459" s="120" t="s">
        <v>3003</v>
      </c>
      <c r="B1459" t="s">
        <v>266</v>
      </c>
    </row>
    <row r="1460" spans="1:2">
      <c r="A1460" s="120" t="s">
        <v>3004</v>
      </c>
      <c r="B1460" t="s">
        <v>266</v>
      </c>
    </row>
    <row r="1461" spans="1:2">
      <c r="A1461" s="120" t="s">
        <v>3005</v>
      </c>
      <c r="B1461" t="s">
        <v>266</v>
      </c>
    </row>
    <row r="1462" spans="1:2">
      <c r="A1462" s="120" t="s">
        <v>3006</v>
      </c>
      <c r="B1462" t="s">
        <v>266</v>
      </c>
    </row>
    <row r="1463" spans="1:2">
      <c r="A1463" s="120" t="s">
        <v>3007</v>
      </c>
      <c r="B1463" t="s">
        <v>266</v>
      </c>
    </row>
    <row r="1464" spans="1:2">
      <c r="A1464" s="120" t="s">
        <v>3011</v>
      </c>
      <c r="B1464" t="s">
        <v>266</v>
      </c>
    </row>
    <row r="1465" spans="1:2">
      <c r="A1465" s="120" t="s">
        <v>3012</v>
      </c>
      <c r="B1465" t="s">
        <v>266</v>
      </c>
    </row>
    <row r="1466" spans="1:2">
      <c r="A1466" s="120" t="s">
        <v>3014</v>
      </c>
      <c r="B1466" t="s">
        <v>44</v>
      </c>
    </row>
    <row r="1467" spans="1:2">
      <c r="A1467" s="120" t="s">
        <v>3021</v>
      </c>
      <c r="B1467" t="s">
        <v>266</v>
      </c>
    </row>
    <row r="1468" spans="1:2">
      <c r="A1468" s="120" t="s">
        <v>3022</v>
      </c>
      <c r="B1468" t="s">
        <v>266</v>
      </c>
    </row>
    <row r="1469" spans="1:2">
      <c r="A1469" s="120" t="s">
        <v>3023</v>
      </c>
      <c r="B1469" t="s">
        <v>266</v>
      </c>
    </row>
    <row r="1470" spans="1:2">
      <c r="A1470" s="120" t="s">
        <v>3024</v>
      </c>
      <c r="B1470" t="s">
        <v>266</v>
      </c>
    </row>
    <row r="1471" spans="1:2">
      <c r="A1471" s="120" t="s">
        <v>3025</v>
      </c>
      <c r="B1471" t="s">
        <v>266</v>
      </c>
    </row>
    <row r="1472" spans="1:2">
      <c r="A1472" s="120" t="s">
        <v>3027</v>
      </c>
      <c r="B1472" t="s">
        <v>266</v>
      </c>
    </row>
    <row r="1473" spans="1:2">
      <c r="A1473" s="120" t="s">
        <v>3033</v>
      </c>
      <c r="B1473" t="s">
        <v>266</v>
      </c>
    </row>
    <row r="1474" spans="1:2">
      <c r="A1474" s="120" t="s">
        <v>3035</v>
      </c>
      <c r="B1474" t="s">
        <v>266</v>
      </c>
    </row>
    <row r="1475" spans="1:2">
      <c r="A1475" s="120" t="s">
        <v>3036</v>
      </c>
      <c r="B1475" t="s">
        <v>266</v>
      </c>
    </row>
    <row r="1476" spans="1:2">
      <c r="A1476" s="120" t="s">
        <v>3037</v>
      </c>
      <c r="B1476" t="s">
        <v>266</v>
      </c>
    </row>
    <row r="1477" spans="1:2">
      <c r="A1477" s="120" t="s">
        <v>3038</v>
      </c>
      <c r="B1477" t="s">
        <v>266</v>
      </c>
    </row>
    <row r="1478" spans="1:2">
      <c r="A1478" s="120" t="s">
        <v>3039</v>
      </c>
      <c r="B1478" t="s">
        <v>266</v>
      </c>
    </row>
    <row r="1479" spans="1:2">
      <c r="A1479" s="120" t="s">
        <v>3040</v>
      </c>
      <c r="B1479" t="s">
        <v>266</v>
      </c>
    </row>
    <row r="1480" spans="1:2">
      <c r="A1480" s="120" t="s">
        <v>3041</v>
      </c>
      <c r="B1480" t="s">
        <v>266</v>
      </c>
    </row>
    <row r="1481" spans="1:2">
      <c r="A1481" s="120" t="s">
        <v>3042</v>
      </c>
      <c r="B1481" t="s">
        <v>266</v>
      </c>
    </row>
    <row r="1482" spans="1:2">
      <c r="A1482" s="120" t="s">
        <v>3043</v>
      </c>
      <c r="B1482" t="s">
        <v>266</v>
      </c>
    </row>
    <row r="1483" spans="1:2">
      <c r="A1483" s="123" t="s">
        <v>3048</v>
      </c>
      <c r="B1483" t="s">
        <v>2456</v>
      </c>
    </row>
    <row r="1484" spans="1:2">
      <c r="A1484" s="123" t="s">
        <v>3050</v>
      </c>
      <c r="B1484" t="s">
        <v>266</v>
      </c>
    </row>
    <row r="1485" spans="1:2">
      <c r="A1485" s="120" t="s">
        <v>3054</v>
      </c>
      <c r="B1485" t="s">
        <v>44</v>
      </c>
    </row>
    <row r="1486" spans="1:2">
      <c r="A1486" s="120" t="s">
        <v>3059</v>
      </c>
      <c r="B1486" t="s">
        <v>266</v>
      </c>
    </row>
    <row r="1487" spans="1:2">
      <c r="A1487" s="123" t="s">
        <v>3063</v>
      </c>
      <c r="B1487" t="s">
        <v>266</v>
      </c>
    </row>
    <row r="1488" spans="1:2">
      <c r="A1488" s="120" t="s">
        <v>3064</v>
      </c>
      <c r="B1488" t="s">
        <v>266</v>
      </c>
    </row>
    <row r="1489" spans="1:2">
      <c r="A1489" s="120" t="s">
        <v>3065</v>
      </c>
      <c r="B1489" t="s">
        <v>266</v>
      </c>
    </row>
    <row r="1490" spans="1:2">
      <c r="A1490" s="123" t="s">
        <v>3066</v>
      </c>
      <c r="B1490" t="s">
        <v>266</v>
      </c>
    </row>
    <row r="1491" spans="1:2">
      <c r="A1491" s="120" t="s">
        <v>3067</v>
      </c>
      <c r="B1491" t="s">
        <v>266</v>
      </c>
    </row>
    <row r="1492" spans="1:2">
      <c r="A1492" s="120" t="s">
        <v>3076</v>
      </c>
      <c r="B1492" t="s">
        <v>266</v>
      </c>
    </row>
    <row r="1493" spans="1:2">
      <c r="A1493" s="120" t="s">
        <v>3077</v>
      </c>
      <c r="B1493" t="s">
        <v>266</v>
      </c>
    </row>
    <row r="1494" spans="1:2">
      <c r="A1494" s="120" t="s">
        <v>3078</v>
      </c>
      <c r="B1494" t="s">
        <v>266</v>
      </c>
    </row>
    <row r="1495" spans="1:2">
      <c r="A1495" s="120" t="s">
        <v>3079</v>
      </c>
      <c r="B1495" t="s">
        <v>266</v>
      </c>
    </row>
    <row r="1496" spans="1:2">
      <c r="A1496" s="120" t="s">
        <v>3080</v>
      </c>
      <c r="B1496" t="s">
        <v>266</v>
      </c>
    </row>
    <row r="1497" spans="1:2">
      <c r="A1497" s="120" t="s">
        <v>3083</v>
      </c>
      <c r="B1497" t="s">
        <v>266</v>
      </c>
    </row>
    <row r="1498" spans="1:2">
      <c r="A1498" s="120" t="s">
        <v>3085</v>
      </c>
      <c r="B1498" t="s">
        <v>266</v>
      </c>
    </row>
    <row r="1499" spans="1:2">
      <c r="A1499" s="120" t="s">
        <v>3089</v>
      </c>
      <c r="B1499" t="s">
        <v>2456</v>
      </c>
    </row>
    <row r="1500" spans="1:2">
      <c r="A1500" s="120" t="s">
        <v>3090</v>
      </c>
      <c r="B1500" t="s">
        <v>266</v>
      </c>
    </row>
    <row r="1501" spans="1:2">
      <c r="A1501" s="120" t="s">
        <v>3095</v>
      </c>
      <c r="B1501" t="s">
        <v>173</v>
      </c>
    </row>
    <row r="1502" spans="1:2">
      <c r="A1502" s="120" t="s">
        <v>3099</v>
      </c>
      <c r="B1502" t="s">
        <v>266</v>
      </c>
    </row>
    <row r="1503" spans="1:2">
      <c r="A1503" s="120" t="s">
        <v>3100</v>
      </c>
      <c r="B1503" t="s">
        <v>266</v>
      </c>
    </row>
    <row r="1504" spans="1:2">
      <c r="A1504" s="120" t="s">
        <v>3101</v>
      </c>
      <c r="B1504" t="s">
        <v>266</v>
      </c>
    </row>
    <row r="1505" spans="1:2">
      <c r="A1505" s="120" t="s">
        <v>3102</v>
      </c>
      <c r="B1505" t="s">
        <v>266</v>
      </c>
    </row>
    <row r="1506" spans="1:2">
      <c r="A1506" s="120" t="s">
        <v>3106</v>
      </c>
      <c r="B1506" t="s">
        <v>266</v>
      </c>
    </row>
    <row r="1507" spans="1:2">
      <c r="A1507" s="120" t="s">
        <v>3108</v>
      </c>
      <c r="B1507" t="s">
        <v>266</v>
      </c>
    </row>
    <row r="1508" spans="1:2">
      <c r="A1508" s="120" t="s">
        <v>3109</v>
      </c>
      <c r="B1508" t="s">
        <v>266</v>
      </c>
    </row>
    <row r="1509" spans="1:2">
      <c r="A1509" s="120" t="s">
        <v>3111</v>
      </c>
      <c r="B1509" t="s">
        <v>266</v>
      </c>
    </row>
    <row r="1510" spans="1:2">
      <c r="A1510" s="120" t="s">
        <v>3113</v>
      </c>
      <c r="B1510" t="s">
        <v>266</v>
      </c>
    </row>
    <row r="1511" spans="1:2">
      <c r="A1511" s="120" t="s">
        <v>3117</v>
      </c>
      <c r="B1511" t="s">
        <v>266</v>
      </c>
    </row>
    <row r="1512" spans="1:2">
      <c r="A1512" s="120" t="s">
        <v>3126</v>
      </c>
      <c r="B1512" t="s">
        <v>266</v>
      </c>
    </row>
    <row r="1513" spans="1:2">
      <c r="A1513" s="120" t="s">
        <v>3136</v>
      </c>
      <c r="B1513" t="s">
        <v>266</v>
      </c>
    </row>
    <row r="1514" spans="1:2">
      <c r="A1514" s="120" t="s">
        <v>3146</v>
      </c>
      <c r="B1514" t="s">
        <v>266</v>
      </c>
    </row>
    <row r="1515" spans="1:2">
      <c r="A1515" s="120" t="s">
        <v>3147</v>
      </c>
      <c r="B1515" t="s">
        <v>266</v>
      </c>
    </row>
    <row r="1516" spans="1:2">
      <c r="A1516" s="120" t="s">
        <v>3148</v>
      </c>
      <c r="B1516" t="s">
        <v>266</v>
      </c>
    </row>
    <row r="1517" spans="1:2">
      <c r="A1517" s="120" t="s">
        <v>3149</v>
      </c>
      <c r="B1517" t="s">
        <v>266</v>
      </c>
    </row>
    <row r="1518" spans="1:2">
      <c r="A1518" s="120" t="s">
        <v>3150</v>
      </c>
      <c r="B1518" t="s">
        <v>266</v>
      </c>
    </row>
    <row r="1519" spans="1:2">
      <c r="A1519" s="120" t="s">
        <v>3157</v>
      </c>
      <c r="B1519" t="s">
        <v>266</v>
      </c>
    </row>
    <row r="1520" spans="1:2">
      <c r="A1520" s="120" t="s">
        <v>3158</v>
      </c>
      <c r="B1520" t="s">
        <v>266</v>
      </c>
    </row>
    <row r="1521" spans="1:2">
      <c r="A1521" s="120" t="s">
        <v>3169</v>
      </c>
      <c r="B1521" t="s">
        <v>44</v>
      </c>
    </row>
    <row r="1522" spans="1:2">
      <c r="A1522" s="120" t="s">
        <v>3172</v>
      </c>
      <c r="B1522" t="s">
        <v>44</v>
      </c>
    </row>
    <row r="1523" spans="1:2">
      <c r="A1523" s="120" t="s">
        <v>3174</v>
      </c>
      <c r="B1523" t="s">
        <v>44</v>
      </c>
    </row>
    <row r="1524" spans="1:2">
      <c r="A1524" s="123" t="s">
        <v>3176</v>
      </c>
      <c r="B1524" t="s">
        <v>44</v>
      </c>
    </row>
    <row r="1525" spans="1:2">
      <c r="A1525" s="120" t="s">
        <v>3178</v>
      </c>
      <c r="B1525" t="s">
        <v>44</v>
      </c>
    </row>
    <row r="1526" spans="1:2">
      <c r="A1526" s="120" t="s">
        <v>3186</v>
      </c>
      <c r="B1526" t="s">
        <v>266</v>
      </c>
    </row>
    <row r="1527" spans="1:2">
      <c r="A1527" s="123" t="s">
        <v>3187</v>
      </c>
      <c r="B1527" t="s">
        <v>266</v>
      </c>
    </row>
    <row r="1528" spans="1:2">
      <c r="A1528" s="120" t="s">
        <v>3188</v>
      </c>
      <c r="B1528" t="s">
        <v>266</v>
      </c>
    </row>
    <row r="1529" spans="1:2">
      <c r="A1529" s="123" t="s">
        <v>3189</v>
      </c>
      <c r="B1529" t="s">
        <v>266</v>
      </c>
    </row>
    <row r="1530" spans="1:2">
      <c r="A1530" s="120" t="s">
        <v>3190</v>
      </c>
      <c r="B1530" t="s">
        <v>266</v>
      </c>
    </row>
    <row r="1531" spans="1:2">
      <c r="A1531" s="123" t="s">
        <v>3191</v>
      </c>
      <c r="B1531" t="s">
        <v>266</v>
      </c>
    </row>
    <row r="1532" spans="1:2">
      <c r="A1532" s="129" t="s">
        <v>3192</v>
      </c>
      <c r="B1532" t="s">
        <v>266</v>
      </c>
    </row>
    <row r="1533" spans="1:2">
      <c r="A1533" s="120" t="s">
        <v>3207</v>
      </c>
      <c r="B1533" t="s">
        <v>266</v>
      </c>
    </row>
    <row r="1534" spans="1:2">
      <c r="A1534" s="120" t="s">
        <v>3208</v>
      </c>
      <c r="B1534" t="s">
        <v>266</v>
      </c>
    </row>
    <row r="1535" spans="1:2">
      <c r="A1535" s="120" t="s">
        <v>3210</v>
      </c>
      <c r="B1535" t="s">
        <v>266</v>
      </c>
    </row>
    <row r="1536" spans="1:2">
      <c r="A1536" s="120" t="s">
        <v>3212</v>
      </c>
      <c r="B1536" t="s">
        <v>266</v>
      </c>
    </row>
    <row r="1537" spans="1:2">
      <c r="A1537" s="120" t="s">
        <v>3214</v>
      </c>
      <c r="B1537" t="s">
        <v>266</v>
      </c>
    </row>
    <row r="1538" spans="1:2">
      <c r="A1538" s="120" t="s">
        <v>3215</v>
      </c>
      <c r="B1538" t="s">
        <v>266</v>
      </c>
    </row>
    <row r="1539" spans="1:2">
      <c r="A1539" s="123" t="s">
        <v>3220</v>
      </c>
      <c r="B1539" t="s">
        <v>266</v>
      </c>
    </row>
    <row r="1540" spans="1:2">
      <c r="A1540" s="120" t="s">
        <v>3221</v>
      </c>
      <c r="B1540" t="s">
        <v>266</v>
      </c>
    </row>
    <row r="1541" spans="1:2">
      <c r="A1541" s="123" t="s">
        <v>3222</v>
      </c>
      <c r="B1541" t="s">
        <v>266</v>
      </c>
    </row>
    <row r="1542" spans="1:2">
      <c r="A1542" s="120" t="s">
        <v>3223</v>
      </c>
      <c r="B1542" t="s">
        <v>266</v>
      </c>
    </row>
    <row r="1543" spans="1:2">
      <c r="A1543" s="123" t="s">
        <v>3229</v>
      </c>
      <c r="B1543" t="s">
        <v>266</v>
      </c>
    </row>
    <row r="1544" spans="1:2">
      <c r="A1544" s="120" t="s">
        <v>3234</v>
      </c>
      <c r="B1544" t="s">
        <v>266</v>
      </c>
    </row>
    <row r="1545" spans="1:2">
      <c r="A1545" s="120" t="s">
        <v>3235</v>
      </c>
      <c r="B1545" t="s">
        <v>266</v>
      </c>
    </row>
    <row r="1546" spans="1:2">
      <c r="A1546" s="120" t="s">
        <v>3237</v>
      </c>
      <c r="B1546" t="s">
        <v>266</v>
      </c>
    </row>
    <row r="1547" spans="1:2">
      <c r="A1547" s="120" t="s">
        <v>3240</v>
      </c>
      <c r="B1547" t="s">
        <v>44</v>
      </c>
    </row>
    <row r="1548" spans="1:2">
      <c r="A1548" s="120" t="s">
        <v>3242</v>
      </c>
      <c r="B1548" t="s">
        <v>266</v>
      </c>
    </row>
    <row r="1549" spans="1:2">
      <c r="A1549" s="120" t="s">
        <v>3245</v>
      </c>
      <c r="B1549" t="s">
        <v>266</v>
      </c>
    </row>
    <row r="1550" spans="1:2">
      <c r="A1550" s="120" t="s">
        <v>3246</v>
      </c>
      <c r="B1550" t="s">
        <v>266</v>
      </c>
    </row>
    <row r="1551" spans="1:2">
      <c r="A1551" s="123" t="s">
        <v>3247</v>
      </c>
      <c r="B1551" t="s">
        <v>266</v>
      </c>
    </row>
    <row r="1552" spans="1:2">
      <c r="A1552" s="129" t="s">
        <v>3251</v>
      </c>
      <c r="B1552" t="s">
        <v>44</v>
      </c>
    </row>
    <row r="1553" spans="1:2">
      <c r="A1553" s="129" t="s">
        <v>3255</v>
      </c>
      <c r="B1553" t="s">
        <v>266</v>
      </c>
    </row>
    <row r="1554" spans="1:2">
      <c r="A1554" s="120" t="s">
        <v>3256</v>
      </c>
      <c r="B1554" t="s">
        <v>266</v>
      </c>
    </row>
    <row r="1555" spans="1:2">
      <c r="A1555" s="120" t="s">
        <v>3257</v>
      </c>
      <c r="B1555" t="s">
        <v>266</v>
      </c>
    </row>
    <row r="1556" spans="1:2">
      <c r="A1556" s="120" t="s">
        <v>3264</v>
      </c>
      <c r="B1556" t="s">
        <v>266</v>
      </c>
    </row>
    <row r="1557" spans="1:2">
      <c r="A1557" s="120" t="s">
        <v>3265</v>
      </c>
      <c r="B1557" t="s">
        <v>266</v>
      </c>
    </row>
    <row r="1558" spans="1:2">
      <c r="A1558" s="120" t="s">
        <v>3280</v>
      </c>
      <c r="B1558" t="s">
        <v>266</v>
      </c>
    </row>
    <row r="1559" spans="1:2">
      <c r="A1559" s="120" t="s">
        <v>3281</v>
      </c>
      <c r="B1559" t="s">
        <v>266</v>
      </c>
    </row>
    <row r="1560" spans="1:2">
      <c r="A1560" s="120" t="s">
        <v>3282</v>
      </c>
      <c r="B1560" t="s">
        <v>266</v>
      </c>
    </row>
    <row r="1561" spans="1:2">
      <c r="A1561" s="120" t="s">
        <v>3283</v>
      </c>
      <c r="B1561" t="s">
        <v>266</v>
      </c>
    </row>
    <row r="1562" spans="1:2">
      <c r="A1562" s="120" t="s">
        <v>3284</v>
      </c>
      <c r="B1562" t="s">
        <v>266</v>
      </c>
    </row>
    <row r="1563" spans="1:2">
      <c r="A1563" s="120" t="s">
        <v>3285</v>
      </c>
      <c r="B1563" t="s">
        <v>266</v>
      </c>
    </row>
    <row r="1564" spans="1:2">
      <c r="A1564" s="120" t="s">
        <v>3286</v>
      </c>
      <c r="B1564" t="s">
        <v>266</v>
      </c>
    </row>
    <row r="1565" spans="1:2">
      <c r="A1565" s="120" t="s">
        <v>3287</v>
      </c>
      <c r="B1565" t="s">
        <v>266</v>
      </c>
    </row>
    <row r="1566" spans="1:2">
      <c r="A1566" s="120" t="s">
        <v>3291</v>
      </c>
      <c r="B1566" t="s">
        <v>266</v>
      </c>
    </row>
    <row r="1567" spans="1:2">
      <c r="A1567" s="120" t="s">
        <v>3295</v>
      </c>
      <c r="B1567" t="s">
        <v>266</v>
      </c>
    </row>
    <row r="1568" spans="1:2">
      <c r="A1568" s="120" t="s">
        <v>3297</v>
      </c>
      <c r="B1568" t="s">
        <v>266</v>
      </c>
    </row>
    <row r="1569" spans="1:2">
      <c r="A1569" s="120" t="s">
        <v>3299</v>
      </c>
      <c r="B1569" t="s">
        <v>266</v>
      </c>
    </row>
    <row r="1570" spans="1:2">
      <c r="A1570" s="120" t="s">
        <v>3301</v>
      </c>
      <c r="B1570" t="s">
        <v>266</v>
      </c>
    </row>
    <row r="1571" spans="1:2">
      <c r="A1571" s="120" t="s">
        <v>3302</v>
      </c>
      <c r="B1571" t="s">
        <v>2456</v>
      </c>
    </row>
    <row r="1572" spans="1:2">
      <c r="A1572" s="120" t="s">
        <v>3303</v>
      </c>
      <c r="B1572" t="s">
        <v>266</v>
      </c>
    </row>
    <row r="1573" spans="1:2">
      <c r="A1573" s="120" t="s">
        <v>3304</v>
      </c>
      <c r="B1573" t="s">
        <v>266</v>
      </c>
    </row>
    <row r="1574" spans="1:2">
      <c r="A1574" s="123" t="s">
        <v>3305</v>
      </c>
      <c r="B1574" t="s">
        <v>44</v>
      </c>
    </row>
    <row r="1575" spans="1:2">
      <c r="A1575" s="129" t="s">
        <v>3306</v>
      </c>
      <c r="B1575" t="s">
        <v>44</v>
      </c>
    </row>
    <row r="1576" spans="1:2">
      <c r="A1576" s="120" t="s">
        <v>3307</v>
      </c>
      <c r="B1576" t="s">
        <v>2085</v>
      </c>
    </row>
    <row r="1577" spans="1:2">
      <c r="A1577" s="120" t="s">
        <v>3308</v>
      </c>
      <c r="B1577" t="s">
        <v>2085</v>
      </c>
    </row>
    <row r="1578" spans="1:2">
      <c r="A1578" s="120" t="s">
        <v>3309</v>
      </c>
      <c r="B1578" t="s">
        <v>266</v>
      </c>
    </row>
    <row r="1579" spans="1:2">
      <c r="A1579" s="120" t="s">
        <v>3310</v>
      </c>
      <c r="B1579" t="s">
        <v>266</v>
      </c>
    </row>
    <row r="1580" spans="1:2">
      <c r="A1580" s="120" t="s">
        <v>3311</v>
      </c>
      <c r="B1580" t="s">
        <v>266</v>
      </c>
    </row>
    <row r="1581" spans="1:2">
      <c r="A1581" s="120" t="s">
        <v>3312</v>
      </c>
      <c r="B1581" t="s">
        <v>266</v>
      </c>
    </row>
    <row r="1582" spans="1:2">
      <c r="A1582" s="120" t="s">
        <v>3313</v>
      </c>
      <c r="B1582" t="s">
        <v>266</v>
      </c>
    </row>
    <row r="1583" spans="1:2">
      <c r="A1583" s="120" t="s">
        <v>3314</v>
      </c>
      <c r="B1583" t="s">
        <v>266</v>
      </c>
    </row>
    <row r="1584" spans="1:2">
      <c r="A1584" s="120" t="s">
        <v>3315</v>
      </c>
      <c r="B1584" t="s">
        <v>266</v>
      </c>
    </row>
    <row r="1585" spans="1:2">
      <c r="A1585" s="120" t="s">
        <v>3316</v>
      </c>
      <c r="B1585" t="s">
        <v>266</v>
      </c>
    </row>
    <row r="1586" spans="1:2">
      <c r="A1586" s="120" t="s">
        <v>3317</v>
      </c>
      <c r="B1586" t="s">
        <v>266</v>
      </c>
    </row>
    <row r="1587" spans="1:2">
      <c r="A1587" s="120" t="s">
        <v>3318</v>
      </c>
      <c r="B1587" t="s">
        <v>266</v>
      </c>
    </row>
    <row r="1588" spans="1:2">
      <c r="A1588" s="120" t="s">
        <v>3319</v>
      </c>
      <c r="B1588" t="s">
        <v>266</v>
      </c>
    </row>
    <row r="1589" spans="1:2">
      <c r="A1589" s="120" t="s">
        <v>3320</v>
      </c>
      <c r="B1589" t="s">
        <v>266</v>
      </c>
    </row>
    <row r="1590" spans="1:2">
      <c r="A1590" s="120" t="s">
        <v>3321</v>
      </c>
      <c r="B1590" t="s">
        <v>266</v>
      </c>
    </row>
    <row r="1591" spans="1:2">
      <c r="A1591" s="120" t="s">
        <v>3322</v>
      </c>
      <c r="B1591" t="s">
        <v>266</v>
      </c>
    </row>
    <row r="1592" spans="1:2">
      <c r="A1592" s="120" t="s">
        <v>3323</v>
      </c>
      <c r="B1592" t="s">
        <v>266</v>
      </c>
    </row>
    <row r="1593" spans="1:2">
      <c r="A1593" s="120" t="s">
        <v>3324</v>
      </c>
      <c r="B1593" t="s">
        <v>266</v>
      </c>
    </row>
    <row r="1594" spans="1:2">
      <c r="A1594" s="120" t="s">
        <v>3325</v>
      </c>
      <c r="B1594" t="s">
        <v>266</v>
      </c>
    </row>
    <row r="1595" spans="1:2">
      <c r="A1595" s="120" t="s">
        <v>3326</v>
      </c>
      <c r="B1595" t="s">
        <v>266</v>
      </c>
    </row>
    <row r="1596" spans="1:2">
      <c r="A1596" s="120" t="s">
        <v>3327</v>
      </c>
      <c r="B1596" t="s">
        <v>266</v>
      </c>
    </row>
    <row r="1597" spans="1:2">
      <c r="A1597" s="120" t="s">
        <v>3328</v>
      </c>
      <c r="B1597" t="s">
        <v>2456</v>
      </c>
    </row>
    <row r="1598" spans="1:2">
      <c r="A1598" s="120" t="s">
        <v>3329</v>
      </c>
      <c r="B1598" t="s">
        <v>266</v>
      </c>
    </row>
    <row r="1599" spans="1:2">
      <c r="A1599" s="120" t="s">
        <v>3330</v>
      </c>
      <c r="B1599" t="s">
        <v>266</v>
      </c>
    </row>
    <row r="1600" spans="1:2">
      <c r="A1600" s="120" t="s">
        <v>3331</v>
      </c>
      <c r="B1600" t="s">
        <v>266</v>
      </c>
    </row>
    <row r="1601" spans="1:2">
      <c r="A1601" s="120" t="s">
        <v>3332</v>
      </c>
      <c r="B1601" t="s">
        <v>266</v>
      </c>
    </row>
    <row r="1602" spans="1:2">
      <c r="A1602" s="120" t="s">
        <v>3333</v>
      </c>
      <c r="B1602" t="s">
        <v>266</v>
      </c>
    </row>
    <row r="1603" spans="1:2">
      <c r="A1603" s="120" t="s">
        <v>3334</v>
      </c>
      <c r="B1603" t="s">
        <v>44</v>
      </c>
    </row>
    <row r="1604" spans="1:2">
      <c r="A1604" s="120" t="s">
        <v>3335</v>
      </c>
      <c r="B1604" t="s">
        <v>266</v>
      </c>
    </row>
    <row r="1605" spans="1:2">
      <c r="A1605" s="129" t="s">
        <v>3392</v>
      </c>
      <c r="B1605" t="s">
        <v>266</v>
      </c>
    </row>
    <row r="1606" spans="1:2">
      <c r="A1606" s="120" t="s">
        <v>3393</v>
      </c>
      <c r="B1606" t="s">
        <v>266</v>
      </c>
    </row>
    <row r="1607" spans="1:2">
      <c r="A1607" s="120" t="s">
        <v>3399</v>
      </c>
      <c r="B1607" t="s">
        <v>266</v>
      </c>
    </row>
    <row r="1608" spans="1:2">
      <c r="A1608" s="120" t="s">
        <v>3402</v>
      </c>
      <c r="B1608" t="s">
        <v>266</v>
      </c>
    </row>
    <row r="1609" spans="1:2">
      <c r="A1609" s="120" t="s">
        <v>3414</v>
      </c>
      <c r="B1609" t="s">
        <v>266</v>
      </c>
    </row>
    <row r="1610" spans="1:2">
      <c r="A1610" s="120" t="s">
        <v>3416</v>
      </c>
      <c r="B1610" t="s">
        <v>266</v>
      </c>
    </row>
    <row r="1611" spans="1:2">
      <c r="A1611" s="120" t="s">
        <v>3421</v>
      </c>
      <c r="B1611" t="s">
        <v>266</v>
      </c>
    </row>
    <row r="1612" spans="1:2">
      <c r="A1612" s="123" t="s">
        <v>3430</v>
      </c>
      <c r="B1612" t="s">
        <v>266</v>
      </c>
    </row>
    <row r="1613" spans="1:2">
      <c r="A1613" s="120" t="s">
        <v>3390</v>
      </c>
      <c r="B1613" t="s">
        <v>266</v>
      </c>
    </row>
    <row r="1614" spans="1:2">
      <c r="A1614" s="120" t="s">
        <v>3432</v>
      </c>
      <c r="B1614" t="s">
        <v>2456</v>
      </c>
    </row>
    <row r="1615" spans="1:2">
      <c r="A1615" s="120" t="s">
        <v>3434</v>
      </c>
      <c r="B1615" t="s">
        <v>266</v>
      </c>
    </row>
    <row r="1616" spans="1:2">
      <c r="A1616" s="120" t="s">
        <v>3435</v>
      </c>
      <c r="B1616" t="s">
        <v>266</v>
      </c>
    </row>
    <row r="1617" spans="1:2">
      <c r="A1617" s="120" t="s">
        <v>3436</v>
      </c>
      <c r="B1617" t="s">
        <v>266</v>
      </c>
    </row>
    <row r="1618" spans="1:2">
      <c r="A1618" s="120" t="s">
        <v>3443</v>
      </c>
      <c r="B1618" t="s">
        <v>266</v>
      </c>
    </row>
    <row r="1619" spans="1:2">
      <c r="A1619" s="120" t="s">
        <v>3444</v>
      </c>
      <c r="B1619" t="s">
        <v>266</v>
      </c>
    </row>
    <row r="1620" spans="1:2">
      <c r="A1620" s="120" t="s">
        <v>3446</v>
      </c>
      <c r="B1620" t="s">
        <v>266</v>
      </c>
    </row>
    <row r="1621" spans="1:2">
      <c r="A1621" s="120" t="s">
        <v>3447</v>
      </c>
      <c r="B1621" t="s">
        <v>266</v>
      </c>
    </row>
    <row r="1622" spans="1:2">
      <c r="A1622" s="120" t="s">
        <v>3449</v>
      </c>
      <c r="B1622" t="s">
        <v>266</v>
      </c>
    </row>
    <row r="1623" spans="1:2">
      <c r="A1623" s="120" t="s">
        <v>3452</v>
      </c>
      <c r="B1623" t="s">
        <v>266</v>
      </c>
    </row>
    <row r="1624" spans="1:2">
      <c r="A1624" s="120" t="s">
        <v>3453</v>
      </c>
      <c r="B1624" t="s">
        <v>266</v>
      </c>
    </row>
    <row r="1625" spans="1:2">
      <c r="A1625" s="120" t="s">
        <v>3461</v>
      </c>
      <c r="B1625" t="s">
        <v>266</v>
      </c>
    </row>
    <row r="1626" spans="1:2">
      <c r="A1626" s="120" t="s">
        <v>3462</v>
      </c>
      <c r="B1626" t="s">
        <v>266</v>
      </c>
    </row>
    <row r="1627" spans="1:2">
      <c r="A1627" s="120" t="s">
        <v>3464</v>
      </c>
      <c r="B1627" t="s">
        <v>266</v>
      </c>
    </row>
    <row r="1628" spans="1:2">
      <c r="A1628" s="120" t="s">
        <v>3467</v>
      </c>
      <c r="B1628" t="s">
        <v>266</v>
      </c>
    </row>
    <row r="1629" spans="1:2">
      <c r="A1629" s="120" t="s">
        <v>3468</v>
      </c>
      <c r="B1629" t="s">
        <v>266</v>
      </c>
    </row>
    <row r="1630" spans="1:2">
      <c r="A1630" s="120" t="s">
        <v>3469</v>
      </c>
      <c r="B1630" t="s">
        <v>266</v>
      </c>
    </row>
    <row r="1631" spans="1:2">
      <c r="A1631" s="123" t="s">
        <v>3472</v>
      </c>
      <c r="B1631" t="s">
        <v>266</v>
      </c>
    </row>
    <row r="1632" spans="1:2">
      <c r="A1632" s="120" t="s">
        <v>3474</v>
      </c>
      <c r="B1632" t="s">
        <v>266</v>
      </c>
    </row>
    <row r="1633" spans="1:2">
      <c r="A1633" s="120" t="s">
        <v>3475</v>
      </c>
      <c r="B1633" t="s">
        <v>266</v>
      </c>
    </row>
    <row r="1634" spans="1:2">
      <c r="A1634" s="120" t="s">
        <v>3478</v>
      </c>
      <c r="B1634" t="s">
        <v>44</v>
      </c>
    </row>
    <row r="1635" spans="1:2">
      <c r="A1635" s="120" t="s">
        <v>3479</v>
      </c>
      <c r="B1635" t="s">
        <v>44</v>
      </c>
    </row>
    <row r="1636" spans="1:2">
      <c r="A1636" s="123" t="s">
        <v>3480</v>
      </c>
      <c r="B1636" t="s">
        <v>266</v>
      </c>
    </row>
    <row r="1637" spans="1:2">
      <c r="A1637" s="120" t="s">
        <v>3482</v>
      </c>
      <c r="B1637" t="s">
        <v>266</v>
      </c>
    </row>
    <row r="1638" spans="1:2">
      <c r="A1638" s="120" t="s">
        <v>3483</v>
      </c>
      <c r="B1638" t="s">
        <v>266</v>
      </c>
    </row>
    <row r="1639" spans="1:2">
      <c r="A1639" s="123" t="s">
        <v>3495</v>
      </c>
      <c r="B1639" t="s">
        <v>266</v>
      </c>
    </row>
    <row r="1640" spans="1:2">
      <c r="A1640" s="129" t="s">
        <v>3497</v>
      </c>
      <c r="B1640" t="s">
        <v>266</v>
      </c>
    </row>
    <row r="1641" spans="1:2">
      <c r="A1641" s="120" t="s">
        <v>3499</v>
      </c>
      <c r="B1641" t="s">
        <v>266</v>
      </c>
    </row>
    <row r="1642" spans="1:2">
      <c r="A1642" s="120" t="s">
        <v>3500</v>
      </c>
      <c r="B1642" t="s">
        <v>266</v>
      </c>
    </row>
    <row r="1643" spans="1:2">
      <c r="A1643" s="120" t="s">
        <v>3505</v>
      </c>
      <c r="B1643" t="s">
        <v>266</v>
      </c>
    </row>
    <row r="1644" spans="1:2">
      <c r="A1644" s="120" t="s">
        <v>3509</v>
      </c>
      <c r="B1644" t="s">
        <v>44</v>
      </c>
    </row>
    <row r="1645" spans="1:2">
      <c r="A1645" s="120" t="s">
        <v>3513</v>
      </c>
      <c r="B1645" t="s">
        <v>266</v>
      </c>
    </row>
    <row r="1646" spans="1:2">
      <c r="A1646" s="120" t="s">
        <v>3520</v>
      </c>
      <c r="B1646" t="s">
        <v>266</v>
      </c>
    </row>
    <row r="1647" spans="1:2">
      <c r="A1647" s="120" t="s">
        <v>3525</v>
      </c>
      <c r="B1647" t="s">
        <v>266</v>
      </c>
    </row>
    <row r="1648" spans="1:2">
      <c r="A1648" s="123" t="s">
        <v>3529</v>
      </c>
      <c r="B1648" t="s">
        <v>266</v>
      </c>
    </row>
    <row r="1649" spans="1:2">
      <c r="A1649" s="120" t="s">
        <v>3530</v>
      </c>
      <c r="B1649" t="s">
        <v>2456</v>
      </c>
    </row>
    <row r="1650" spans="1:2">
      <c r="A1650" s="120" t="s">
        <v>3531</v>
      </c>
      <c r="B1650" t="s">
        <v>2456</v>
      </c>
    </row>
    <row r="1651" spans="1:2">
      <c r="A1651" s="120" t="s">
        <v>3532</v>
      </c>
      <c r="B1651" t="s">
        <v>2456</v>
      </c>
    </row>
    <row r="1652" spans="1:2">
      <c r="A1652" s="123" t="s">
        <v>3536</v>
      </c>
      <c r="B1652" t="s">
        <v>266</v>
      </c>
    </row>
    <row r="1653" spans="1:2">
      <c r="A1653" s="120" t="s">
        <v>3539</v>
      </c>
      <c r="B1653" t="s">
        <v>266</v>
      </c>
    </row>
    <row r="1654" spans="1:2">
      <c r="A1654" s="120" t="s">
        <v>3543</v>
      </c>
      <c r="B1654" t="s">
        <v>104</v>
      </c>
    </row>
    <row r="1655" spans="1:2">
      <c r="A1655" s="120" t="s">
        <v>3545</v>
      </c>
      <c r="B1655" t="s">
        <v>266</v>
      </c>
    </row>
    <row r="1656" spans="1:2">
      <c r="A1656" s="120" t="s">
        <v>3546</v>
      </c>
      <c r="B1656" t="s">
        <v>266</v>
      </c>
    </row>
    <row r="1657" spans="1:2">
      <c r="A1657" s="120" t="s">
        <v>3547</v>
      </c>
      <c r="B1657" t="s">
        <v>266</v>
      </c>
    </row>
    <row r="1658" spans="1:2">
      <c r="A1658" s="123" t="s">
        <v>3553</v>
      </c>
      <c r="B1658" t="s">
        <v>266</v>
      </c>
    </row>
    <row r="1659" spans="1:2">
      <c r="A1659" s="129" t="s">
        <v>3555</v>
      </c>
      <c r="B1659" t="s">
        <v>266</v>
      </c>
    </row>
    <row r="1660" spans="1:2">
      <c r="A1660" s="120" t="s">
        <v>3561</v>
      </c>
      <c r="B1660" t="s">
        <v>266</v>
      </c>
    </row>
    <row r="1661" spans="1:2">
      <c r="A1661" s="123" t="s">
        <v>3564</v>
      </c>
      <c r="B1661" t="s">
        <v>266</v>
      </c>
    </row>
    <row r="1662" spans="1:2">
      <c r="A1662" s="129" t="s">
        <v>3565</v>
      </c>
      <c r="B1662" t="s">
        <v>266</v>
      </c>
    </row>
    <row r="1663" spans="1:2">
      <c r="A1663" s="129" t="s">
        <v>3568</v>
      </c>
      <c r="B1663" t="s">
        <v>266</v>
      </c>
    </row>
    <row r="1664" spans="1:2">
      <c r="A1664" s="120" t="s">
        <v>3571</v>
      </c>
      <c r="B1664" t="s">
        <v>266</v>
      </c>
    </row>
    <row r="1665" spans="1:2">
      <c r="A1665" s="123" t="s">
        <v>3574</v>
      </c>
      <c r="B1665" t="s">
        <v>266</v>
      </c>
    </row>
    <row r="1666" spans="1:2">
      <c r="A1666" s="120" t="s">
        <v>3575</v>
      </c>
      <c r="B1666" t="s">
        <v>266</v>
      </c>
    </row>
    <row r="1667" spans="1:2">
      <c r="A1667" s="120" t="s">
        <v>3576</v>
      </c>
      <c r="B1667" t="s">
        <v>266</v>
      </c>
    </row>
    <row r="1668" spans="1:2">
      <c r="A1668" s="120" t="s">
        <v>3577</v>
      </c>
      <c r="B1668" t="s">
        <v>266</v>
      </c>
    </row>
    <row r="1669" spans="1:2">
      <c r="A1669" s="120" t="s">
        <v>3580</v>
      </c>
      <c r="B1669" t="s">
        <v>266</v>
      </c>
    </row>
    <row r="1670" spans="1:2">
      <c r="A1670" s="120" t="s">
        <v>3584</v>
      </c>
      <c r="B1670" t="s">
        <v>266</v>
      </c>
    </row>
    <row r="1671" spans="1:2">
      <c r="A1671" s="120" t="s">
        <v>3587</v>
      </c>
      <c r="B1671" t="s">
        <v>266</v>
      </c>
    </row>
    <row r="1672" spans="1:2">
      <c r="A1672" s="120" t="s">
        <v>3590</v>
      </c>
      <c r="B1672" t="s">
        <v>266</v>
      </c>
    </row>
    <row r="1673" spans="1:2">
      <c r="A1673" s="120" t="s">
        <v>3592</v>
      </c>
      <c r="B1673" t="s">
        <v>266</v>
      </c>
    </row>
    <row r="1674" spans="1:2">
      <c r="A1674" s="120" t="s">
        <v>3593</v>
      </c>
      <c r="B1674" t="s">
        <v>266</v>
      </c>
    </row>
    <row r="1675" spans="1:2">
      <c r="A1675" s="120" t="s">
        <v>3594</v>
      </c>
      <c r="B1675" t="s">
        <v>266</v>
      </c>
    </row>
    <row r="1676" spans="1:2">
      <c r="A1676" s="120" t="s">
        <v>3595</v>
      </c>
      <c r="B1676" t="s">
        <v>266</v>
      </c>
    </row>
    <row r="1677" spans="1:2">
      <c r="A1677" s="123" t="s">
        <v>3596</v>
      </c>
      <c r="B1677" t="s">
        <v>266</v>
      </c>
    </row>
    <row r="1678" spans="1:2">
      <c r="A1678" s="120" t="s">
        <v>3597</v>
      </c>
      <c r="B1678" t="s">
        <v>266</v>
      </c>
    </row>
    <row r="1679" spans="1:2">
      <c r="A1679" s="120" t="s">
        <v>3598</v>
      </c>
      <c r="B1679" t="s">
        <v>266</v>
      </c>
    </row>
    <row r="1680" spans="1:2">
      <c r="A1680" s="120" t="s">
        <v>3599</v>
      </c>
      <c r="B1680" t="s">
        <v>266</v>
      </c>
    </row>
    <row r="1681" spans="1:2">
      <c r="A1681" s="120" t="s">
        <v>3600</v>
      </c>
      <c r="B1681" t="s">
        <v>266</v>
      </c>
    </row>
    <row r="1682" spans="1:2">
      <c r="A1682" s="120" t="s">
        <v>3601</v>
      </c>
      <c r="B1682" t="s">
        <v>266</v>
      </c>
    </row>
    <row r="1683" spans="1:2">
      <c r="A1683" s="120" t="s">
        <v>3602</v>
      </c>
      <c r="B1683" t="s">
        <v>266</v>
      </c>
    </row>
    <row r="1684" spans="1:2">
      <c r="A1684" s="120" t="s">
        <v>3603</v>
      </c>
      <c r="B1684" t="s">
        <v>266</v>
      </c>
    </row>
    <row r="1685" spans="1:2">
      <c r="A1685" s="120" t="s">
        <v>3604</v>
      </c>
      <c r="B1685" t="s">
        <v>266</v>
      </c>
    </row>
    <row r="1686" spans="1:2">
      <c r="A1686" s="120" t="s">
        <v>3605</v>
      </c>
      <c r="B1686" t="s">
        <v>266</v>
      </c>
    </row>
    <row r="1687" spans="1:2">
      <c r="A1687" s="138" t="s">
        <v>3689</v>
      </c>
      <c r="B1687" t="s">
        <v>266</v>
      </c>
    </row>
    <row r="1688" spans="1:2">
      <c r="A1688" s="138" t="s">
        <v>3690</v>
      </c>
      <c r="B1688" t="s">
        <v>724</v>
      </c>
    </row>
    <row r="1689" spans="1:2">
      <c r="A1689" s="131" t="s">
        <v>3691</v>
      </c>
      <c r="B1689" t="s">
        <v>266</v>
      </c>
    </row>
    <row r="1690" spans="1:2">
      <c r="A1690" s="131" t="s">
        <v>3692</v>
      </c>
      <c r="B1690" t="s">
        <v>266</v>
      </c>
    </row>
    <row r="1691" spans="1:2">
      <c r="A1691" s="131" t="s">
        <v>3693</v>
      </c>
      <c r="B1691" t="s">
        <v>266</v>
      </c>
    </row>
    <row r="1692" spans="1:2">
      <c r="A1692" s="132" t="s">
        <v>3694</v>
      </c>
      <c r="B1692" t="s">
        <v>266</v>
      </c>
    </row>
    <row r="1693" spans="1:2">
      <c r="A1693" s="131" t="s">
        <v>3695</v>
      </c>
      <c r="B1693" t="s">
        <v>266</v>
      </c>
    </row>
    <row r="1694" spans="1:2">
      <c r="A1694" s="132" t="s">
        <v>3696</v>
      </c>
      <c r="B1694" t="s">
        <v>266</v>
      </c>
    </row>
    <row r="1695" spans="1:2">
      <c r="A1695" s="131" t="s">
        <v>3697</v>
      </c>
      <c r="B1695" t="s">
        <v>266</v>
      </c>
    </row>
    <row r="1696" spans="1:2">
      <c r="A1696" s="131" t="s">
        <v>3698</v>
      </c>
      <c r="B1696" t="s">
        <v>266</v>
      </c>
    </row>
    <row r="1697" spans="1:2">
      <c r="A1697" s="131" t="s">
        <v>3699</v>
      </c>
      <c r="B1697" t="s">
        <v>266</v>
      </c>
    </row>
    <row r="1698" spans="1:2">
      <c r="A1698" s="131" t="s">
        <v>3700</v>
      </c>
      <c r="B1698" t="s">
        <v>266</v>
      </c>
    </row>
    <row r="1699" spans="1:2">
      <c r="A1699" s="131" t="s">
        <v>3701</v>
      </c>
      <c r="B1699" t="s">
        <v>266</v>
      </c>
    </row>
    <row r="1700" spans="1:2">
      <c r="A1700" s="131" t="s">
        <v>3702</v>
      </c>
      <c r="B1700" t="s">
        <v>266</v>
      </c>
    </row>
    <row r="1701" spans="1:2">
      <c r="A1701" s="131" t="s">
        <v>3703</v>
      </c>
      <c r="B1701" t="s">
        <v>266</v>
      </c>
    </row>
    <row r="1702" spans="1:2">
      <c r="A1702" s="131" t="s">
        <v>3704</v>
      </c>
      <c r="B1702" t="s">
        <v>266</v>
      </c>
    </row>
    <row r="1703" spans="1:2">
      <c r="A1703" s="131" t="s">
        <v>3705</v>
      </c>
      <c r="B1703" t="s">
        <v>2456</v>
      </c>
    </row>
    <row r="1704" spans="1:2">
      <c r="A1704" s="131" t="s">
        <v>3706</v>
      </c>
      <c r="B1704" t="s">
        <v>266</v>
      </c>
    </row>
    <row r="1705" spans="1:2">
      <c r="A1705" s="131" t="s">
        <v>3707</v>
      </c>
      <c r="B1705" t="s">
        <v>266</v>
      </c>
    </row>
    <row r="1706" spans="1:2">
      <c r="A1706" s="131" t="s">
        <v>3708</v>
      </c>
      <c r="B1706" t="s">
        <v>266</v>
      </c>
    </row>
    <row r="1707" spans="1:2">
      <c r="A1707" s="131" t="s">
        <v>3709</v>
      </c>
      <c r="B1707" t="s">
        <v>266</v>
      </c>
    </row>
    <row r="1708" spans="1:2">
      <c r="A1708" s="131" t="s">
        <v>3710</v>
      </c>
      <c r="B1708" t="s">
        <v>266</v>
      </c>
    </row>
    <row r="1709" spans="1:2">
      <c r="A1709" s="131" t="s">
        <v>3711</v>
      </c>
      <c r="B1709" t="s">
        <v>266</v>
      </c>
    </row>
    <row r="1710" spans="1:2">
      <c r="A1710" s="131" t="s">
        <v>3712</v>
      </c>
      <c r="B1710" t="s">
        <v>266</v>
      </c>
    </row>
    <row r="1711" spans="1:2">
      <c r="A1711" s="131" t="s">
        <v>3713</v>
      </c>
      <c r="B1711" t="s">
        <v>266</v>
      </c>
    </row>
    <row r="1712" spans="1:2">
      <c r="A1712" s="131" t="s">
        <v>3714</v>
      </c>
      <c r="B1712" t="s">
        <v>266</v>
      </c>
    </row>
    <row r="1713" spans="1:2">
      <c r="A1713" s="131" t="s">
        <v>3715</v>
      </c>
      <c r="B1713" t="s">
        <v>266</v>
      </c>
    </row>
    <row r="1714" spans="1:2">
      <c r="A1714" s="131" t="s">
        <v>3716</v>
      </c>
      <c r="B1714" t="s">
        <v>266</v>
      </c>
    </row>
    <row r="1715" spans="1:2">
      <c r="A1715" s="131" t="s">
        <v>3717</v>
      </c>
      <c r="B1715" t="s">
        <v>44</v>
      </c>
    </row>
    <row r="1716" spans="1:2">
      <c r="A1716" s="131" t="s">
        <v>3718</v>
      </c>
      <c r="B1716" t="s">
        <v>266</v>
      </c>
    </row>
    <row r="1717" spans="1:2">
      <c r="A1717" s="131" t="s">
        <v>3719</v>
      </c>
      <c r="B1717" t="s">
        <v>266</v>
      </c>
    </row>
    <row r="1718" spans="1:2">
      <c r="A1718" s="131" t="s">
        <v>3720</v>
      </c>
      <c r="B1718" t="s">
        <v>266</v>
      </c>
    </row>
    <row r="1719" spans="1:2">
      <c r="A1719" s="131" t="s">
        <v>3721</v>
      </c>
      <c r="B1719" t="s">
        <v>266</v>
      </c>
    </row>
    <row r="1720" spans="1:2">
      <c r="A1720" s="131" t="s">
        <v>3722</v>
      </c>
      <c r="B1720" t="s">
        <v>266</v>
      </c>
    </row>
    <row r="1721" spans="1:2">
      <c r="A1721" s="131" t="s">
        <v>3723</v>
      </c>
      <c r="B1721" t="s">
        <v>266</v>
      </c>
    </row>
    <row r="1722" spans="1:2">
      <c r="A1722" s="132" t="s">
        <v>3724</v>
      </c>
      <c r="B1722" t="s">
        <v>266</v>
      </c>
    </row>
    <row r="1723" spans="1:2">
      <c r="A1723" s="138" t="s">
        <v>3725</v>
      </c>
      <c r="B1723" t="s">
        <v>266</v>
      </c>
    </row>
    <row r="1724" spans="1:2">
      <c r="A1724" s="138" t="s">
        <v>3726</v>
      </c>
      <c r="B1724" t="s">
        <v>266</v>
      </c>
    </row>
    <row r="1725" spans="1:2">
      <c r="A1725" s="131" t="s">
        <v>3727</v>
      </c>
      <c r="B1725" t="s">
        <v>266</v>
      </c>
    </row>
    <row r="1726" spans="1:2">
      <c r="A1726" s="131" t="s">
        <v>3837</v>
      </c>
      <c r="B1726" t="s">
        <v>266</v>
      </c>
    </row>
    <row r="1727" spans="1:2">
      <c r="A1727" s="131" t="s">
        <v>3838</v>
      </c>
      <c r="B1727" t="s">
        <v>266</v>
      </c>
    </row>
    <row r="1728" spans="1:2">
      <c r="A1728" s="131" t="s">
        <v>3839</v>
      </c>
      <c r="B1728" t="s">
        <v>4845</v>
      </c>
    </row>
    <row r="1729" spans="1:2">
      <c r="A1729" s="131" t="s">
        <v>3840</v>
      </c>
      <c r="B1729" t="s">
        <v>2085</v>
      </c>
    </row>
    <row r="1730" spans="1:2">
      <c r="A1730" s="131" t="s">
        <v>3841</v>
      </c>
      <c r="B1730" t="s">
        <v>2085</v>
      </c>
    </row>
    <row r="1731" spans="1:2">
      <c r="A1731" s="131" t="s">
        <v>3842</v>
      </c>
      <c r="B1731" t="s">
        <v>266</v>
      </c>
    </row>
    <row r="1732" spans="1:2">
      <c r="A1732" s="131" t="s">
        <v>3843</v>
      </c>
      <c r="B1732" t="s">
        <v>266</v>
      </c>
    </row>
    <row r="1733" spans="1:2">
      <c r="A1733" s="131" t="s">
        <v>3844</v>
      </c>
      <c r="B1733" t="s">
        <v>266</v>
      </c>
    </row>
    <row r="1734" spans="1:2">
      <c r="A1734" s="132" t="s">
        <v>3845</v>
      </c>
      <c r="B1734" t="s">
        <v>266</v>
      </c>
    </row>
    <row r="1735" spans="1:2">
      <c r="A1735" s="131" t="s">
        <v>3846</v>
      </c>
      <c r="B1735" t="s">
        <v>266</v>
      </c>
    </row>
    <row r="1736" spans="1:2">
      <c r="A1736" s="131" t="s">
        <v>3847</v>
      </c>
      <c r="B1736" t="s">
        <v>266</v>
      </c>
    </row>
    <row r="1737" spans="1:2">
      <c r="A1737" s="131" t="s">
        <v>3848</v>
      </c>
      <c r="B1737" t="s">
        <v>266</v>
      </c>
    </row>
    <row r="1738" spans="1:2">
      <c r="A1738" s="131" t="s">
        <v>3849</v>
      </c>
      <c r="B1738" t="s">
        <v>266</v>
      </c>
    </row>
    <row r="1739" spans="1:2">
      <c r="A1739" s="131" t="s">
        <v>3850</v>
      </c>
      <c r="B1739" t="s">
        <v>266</v>
      </c>
    </row>
    <row r="1740" spans="1:2">
      <c r="A1740" s="131" t="s">
        <v>3851</v>
      </c>
      <c r="B1740" t="s">
        <v>266</v>
      </c>
    </row>
    <row r="1741" spans="1:2">
      <c r="A1741" s="131" t="s">
        <v>3853</v>
      </c>
      <c r="B1741" t="s">
        <v>2456</v>
      </c>
    </row>
    <row r="1742" spans="1:2">
      <c r="A1742" s="131" t="s">
        <v>3858</v>
      </c>
      <c r="B1742" t="s">
        <v>266</v>
      </c>
    </row>
    <row r="1743" spans="1:2">
      <c r="A1743" s="131" t="s">
        <v>3859</v>
      </c>
      <c r="B1743" t="s">
        <v>266</v>
      </c>
    </row>
    <row r="1744" spans="1:2">
      <c r="A1744" s="131" t="s">
        <v>3860</v>
      </c>
      <c r="B1744" t="s">
        <v>2456</v>
      </c>
    </row>
    <row r="1745" spans="1:2">
      <c r="A1745" s="131" t="s">
        <v>3894</v>
      </c>
      <c r="B1745" t="s">
        <v>266</v>
      </c>
    </row>
    <row r="1746" spans="1:2">
      <c r="A1746" s="131" t="s">
        <v>3895</v>
      </c>
      <c r="B1746" t="s">
        <v>724</v>
      </c>
    </row>
    <row r="1747" spans="1:2">
      <c r="A1747" s="131" t="s">
        <v>3896</v>
      </c>
      <c r="B1747" t="s">
        <v>266</v>
      </c>
    </row>
    <row r="1748" spans="1:2">
      <c r="A1748" s="131" t="s">
        <v>3898</v>
      </c>
      <c r="B1748" t="s">
        <v>266</v>
      </c>
    </row>
    <row r="1749" spans="1:2">
      <c r="A1749" s="131" t="s">
        <v>3899</v>
      </c>
      <c r="B1749" t="s">
        <v>2456</v>
      </c>
    </row>
    <row r="1750" spans="1:2">
      <c r="A1750" s="132" t="s">
        <v>3900</v>
      </c>
      <c r="B1750" t="s">
        <v>266</v>
      </c>
    </row>
    <row r="1751" spans="1:2">
      <c r="A1751" s="131" t="s">
        <v>3901</v>
      </c>
      <c r="B1751" t="s">
        <v>266</v>
      </c>
    </row>
    <row r="1752" spans="1:2">
      <c r="A1752" s="131" t="s">
        <v>3902</v>
      </c>
      <c r="B1752" t="s">
        <v>266</v>
      </c>
    </row>
    <row r="1753" spans="1:2">
      <c r="A1753" s="131" t="s">
        <v>3903</v>
      </c>
      <c r="B1753" t="s">
        <v>2948</v>
      </c>
    </row>
    <row r="1754" spans="1:2">
      <c r="A1754" s="131" t="s">
        <v>3904</v>
      </c>
      <c r="B1754" t="s">
        <v>266</v>
      </c>
    </row>
    <row r="1755" spans="1:2">
      <c r="A1755" s="131" t="s">
        <v>3905</v>
      </c>
      <c r="B1755" t="s">
        <v>266</v>
      </c>
    </row>
    <row r="1756" spans="1:2">
      <c r="A1756" s="131" t="s">
        <v>3906</v>
      </c>
      <c r="B1756" t="s">
        <v>266</v>
      </c>
    </row>
    <row r="1757" spans="1:2">
      <c r="A1757" s="131" t="s">
        <v>3907</v>
      </c>
      <c r="B1757" t="s">
        <v>266</v>
      </c>
    </row>
    <row r="1758" spans="1:2">
      <c r="A1758" s="132" t="s">
        <v>3908</v>
      </c>
      <c r="B1758" t="s">
        <v>266</v>
      </c>
    </row>
    <row r="1759" spans="1:2">
      <c r="A1759" s="131" t="s">
        <v>3909</v>
      </c>
      <c r="B1759" t="s">
        <v>266</v>
      </c>
    </row>
    <row r="1760" spans="1:2">
      <c r="A1760" s="131" t="s">
        <v>3910</v>
      </c>
      <c r="B1760" t="s">
        <v>724</v>
      </c>
    </row>
    <row r="1761" spans="1:2">
      <c r="A1761" s="131" t="s">
        <v>3911</v>
      </c>
      <c r="B1761" t="s">
        <v>266</v>
      </c>
    </row>
    <row r="1762" spans="1:2">
      <c r="A1762" s="131" t="s">
        <v>3912</v>
      </c>
      <c r="B1762" t="s">
        <v>266</v>
      </c>
    </row>
    <row r="1763" spans="1:2">
      <c r="A1763" s="131" t="s">
        <v>3913</v>
      </c>
      <c r="B1763" t="s">
        <v>266</v>
      </c>
    </row>
    <row r="1764" spans="1:2">
      <c r="A1764" s="131" t="s">
        <v>3914</v>
      </c>
      <c r="B1764" t="s">
        <v>266</v>
      </c>
    </row>
    <row r="1765" spans="1:2">
      <c r="A1765" s="131" t="s">
        <v>3915</v>
      </c>
      <c r="B1765" t="s">
        <v>266</v>
      </c>
    </row>
    <row r="1766" spans="1:2">
      <c r="A1766" s="131" t="s">
        <v>3916</v>
      </c>
      <c r="B1766" t="s">
        <v>266</v>
      </c>
    </row>
    <row r="1767" spans="1:2">
      <c r="A1767" s="132" t="s">
        <v>3917</v>
      </c>
      <c r="B1767" t="s">
        <v>266</v>
      </c>
    </row>
    <row r="1768" spans="1:2">
      <c r="A1768" s="131" t="s">
        <v>3918</v>
      </c>
      <c r="B1768" t="s">
        <v>266</v>
      </c>
    </row>
    <row r="1769" spans="1:2">
      <c r="A1769" s="131" t="s">
        <v>3919</v>
      </c>
      <c r="B1769" t="s">
        <v>266</v>
      </c>
    </row>
    <row r="1770" spans="1:2">
      <c r="A1770" s="132" t="s">
        <v>3920</v>
      </c>
      <c r="B1770" t="s">
        <v>266</v>
      </c>
    </row>
    <row r="1771" spans="1:2">
      <c r="A1771" s="131" t="s">
        <v>3921</v>
      </c>
      <c r="B1771" t="s">
        <v>266</v>
      </c>
    </row>
    <row r="1772" spans="1:2">
      <c r="A1772" s="132" t="s">
        <v>3922</v>
      </c>
      <c r="B1772" t="s">
        <v>266</v>
      </c>
    </row>
    <row r="1773" spans="1:2">
      <c r="A1773" s="131" t="s">
        <v>3923</v>
      </c>
      <c r="B1773" t="s">
        <v>266</v>
      </c>
    </row>
    <row r="1774" spans="1:2">
      <c r="A1774" s="132" t="s">
        <v>3924</v>
      </c>
      <c r="B1774" t="s">
        <v>266</v>
      </c>
    </row>
    <row r="1775" spans="1:2">
      <c r="A1775" s="131" t="s">
        <v>3926</v>
      </c>
      <c r="B1775" t="s">
        <v>724</v>
      </c>
    </row>
    <row r="1776" spans="1:2">
      <c r="A1776" s="131" t="s">
        <v>3927</v>
      </c>
      <c r="B1776" t="s">
        <v>266</v>
      </c>
    </row>
    <row r="1777" spans="1:2">
      <c r="A1777" s="132" t="s">
        <v>3928</v>
      </c>
      <c r="B1777" t="s">
        <v>266</v>
      </c>
    </row>
    <row r="1778" spans="1:2">
      <c r="A1778" s="138" t="s">
        <v>3929</v>
      </c>
      <c r="B1778" t="s">
        <v>266</v>
      </c>
    </row>
    <row r="1779" spans="1:2">
      <c r="A1779" s="131" t="s">
        <v>3930</v>
      </c>
      <c r="B1779" t="s">
        <v>266</v>
      </c>
    </row>
    <row r="1780" spans="1:2">
      <c r="A1780" s="132" t="s">
        <v>3990</v>
      </c>
      <c r="B1780" t="s">
        <v>266</v>
      </c>
    </row>
    <row r="1781" spans="1:2">
      <c r="A1781" s="131" t="s">
        <v>3991</v>
      </c>
      <c r="B1781" t="s">
        <v>724</v>
      </c>
    </row>
    <row r="1782" spans="1:2">
      <c r="A1782" s="131" t="s">
        <v>3994</v>
      </c>
      <c r="B1782" t="s">
        <v>266</v>
      </c>
    </row>
    <row r="1783" spans="1:2">
      <c r="A1783" s="132" t="s">
        <v>3995</v>
      </c>
      <c r="B1783" t="s">
        <v>266</v>
      </c>
    </row>
    <row r="1784" spans="1:2">
      <c r="A1784" s="131" t="s">
        <v>3996</v>
      </c>
      <c r="B1784" t="s">
        <v>266</v>
      </c>
    </row>
    <row r="1785" spans="1:2">
      <c r="A1785" s="131" t="s">
        <v>3997</v>
      </c>
      <c r="B1785" t="s">
        <v>266</v>
      </c>
    </row>
    <row r="1786" spans="1:2">
      <c r="A1786" s="131" t="s">
        <v>4000</v>
      </c>
      <c r="B1786" t="s">
        <v>266</v>
      </c>
    </row>
    <row r="1787" spans="1:2">
      <c r="A1787" s="131" t="s">
        <v>4001</v>
      </c>
      <c r="B1787" t="s">
        <v>266</v>
      </c>
    </row>
    <row r="1788" spans="1:2">
      <c r="A1788" s="131" t="s">
        <v>4004</v>
      </c>
      <c r="B1788" t="s">
        <v>266</v>
      </c>
    </row>
    <row r="1789" spans="1:2">
      <c r="A1789" s="131" t="s">
        <v>4005</v>
      </c>
      <c r="B1789" t="s">
        <v>266</v>
      </c>
    </row>
    <row r="1790" spans="1:2">
      <c r="A1790" s="131" t="s">
        <v>4006</v>
      </c>
      <c r="B1790" t="s">
        <v>266</v>
      </c>
    </row>
    <row r="1791" spans="1:2">
      <c r="A1791" s="131" t="s">
        <v>4015</v>
      </c>
      <c r="B1791" t="s">
        <v>724</v>
      </c>
    </row>
    <row r="1792" spans="1:2">
      <c r="A1792" s="131" t="s">
        <v>4016</v>
      </c>
      <c r="B1792" t="s">
        <v>266</v>
      </c>
    </row>
    <row r="1793" spans="1:2">
      <c r="A1793" s="131" t="s">
        <v>4017</v>
      </c>
      <c r="B1793" t="s">
        <v>266</v>
      </c>
    </row>
    <row r="1794" spans="1:2">
      <c r="A1794" s="131" t="s">
        <v>4018</v>
      </c>
      <c r="B1794" t="s">
        <v>266</v>
      </c>
    </row>
    <row r="1795" spans="1:2">
      <c r="A1795" s="131" t="s">
        <v>4100</v>
      </c>
      <c r="B1795" t="s">
        <v>104</v>
      </c>
    </row>
    <row r="1796" spans="1:2">
      <c r="A1796" s="131" t="s">
        <v>4101</v>
      </c>
      <c r="B1796" t="s">
        <v>266</v>
      </c>
    </row>
    <row r="1797" spans="1:2">
      <c r="A1797" s="132" t="s">
        <v>4102</v>
      </c>
      <c r="B1797" t="s">
        <v>266</v>
      </c>
    </row>
    <row r="1798" spans="1:2">
      <c r="A1798" s="131" t="s">
        <v>4114</v>
      </c>
      <c r="B1798" t="s">
        <v>266</v>
      </c>
    </row>
    <row r="1799" spans="1:2">
      <c r="A1799" s="131" t="s">
        <v>4117</v>
      </c>
      <c r="B1799" t="s">
        <v>266</v>
      </c>
    </row>
    <row r="1800" spans="1:2">
      <c r="A1800" s="131" t="s">
        <v>4118</v>
      </c>
      <c r="B1800" t="s">
        <v>266</v>
      </c>
    </row>
    <row r="1801" spans="1:2">
      <c r="A1801" s="131" t="s">
        <v>4121</v>
      </c>
      <c r="B1801" t="s">
        <v>266</v>
      </c>
    </row>
    <row r="1802" spans="1:2">
      <c r="A1802" s="131" t="s">
        <v>4123</v>
      </c>
      <c r="B1802" t="s">
        <v>266</v>
      </c>
    </row>
    <row r="1803" spans="1:2">
      <c r="A1803" s="131" t="s">
        <v>4124</v>
      </c>
      <c r="B1803" t="s">
        <v>266</v>
      </c>
    </row>
    <row r="1804" spans="1:2">
      <c r="A1804" s="131" t="s">
        <v>4125</v>
      </c>
      <c r="B1804" t="s">
        <v>266</v>
      </c>
    </row>
    <row r="1805" spans="1:2">
      <c r="A1805" s="132" t="s">
        <v>4129</v>
      </c>
      <c r="B1805" t="s">
        <v>266</v>
      </c>
    </row>
    <row r="1806" spans="1:2">
      <c r="A1806" s="131" t="s">
        <v>4130</v>
      </c>
      <c r="B1806" t="s">
        <v>266</v>
      </c>
    </row>
    <row r="1807" spans="1:2">
      <c r="A1807" s="265" t="s">
        <v>4230</v>
      </c>
      <c r="B1807" t="s">
        <v>266</v>
      </c>
    </row>
    <row r="1808" spans="1:2">
      <c r="A1808" s="268" t="s">
        <v>4231</v>
      </c>
      <c r="B1808" t="s">
        <v>266</v>
      </c>
    </row>
    <row r="1809" spans="1:2">
      <c r="A1809" s="265" t="s">
        <v>4233</v>
      </c>
      <c r="B1809" t="s">
        <v>4233</v>
      </c>
    </row>
    <row r="1810" spans="1:2">
      <c r="A1810" s="265" t="s">
        <v>4234</v>
      </c>
      <c r="B1810" t="s">
        <v>4234</v>
      </c>
    </row>
    <row r="1811" spans="1:2">
      <c r="A1811" s="265" t="s">
        <v>4235</v>
      </c>
      <c r="B1811" t="s">
        <v>266</v>
      </c>
    </row>
    <row r="1812" spans="1:2">
      <c r="A1812" s="265" t="s">
        <v>4236</v>
      </c>
      <c r="B1812" t="s">
        <v>266</v>
      </c>
    </row>
    <row r="1813" spans="1:2">
      <c r="A1813" s="265" t="s">
        <v>4237</v>
      </c>
      <c r="B1813" t="s">
        <v>2255</v>
      </c>
    </row>
    <row r="1814" spans="1:2">
      <c r="A1814" s="265" t="s">
        <v>4238</v>
      </c>
      <c r="B1814" t="s">
        <v>266</v>
      </c>
    </row>
    <row r="1815" spans="1:2">
      <c r="A1815" s="268" t="s">
        <v>4240</v>
      </c>
      <c r="B1815" t="s">
        <v>266</v>
      </c>
    </row>
    <row r="1816" spans="1:2">
      <c r="A1816" s="271" t="s">
        <v>4242</v>
      </c>
      <c r="B1816" t="s">
        <v>266</v>
      </c>
    </row>
    <row r="1817" spans="1:2">
      <c r="A1817" s="265" t="s">
        <v>4243</v>
      </c>
      <c r="B1817" t="s">
        <v>266</v>
      </c>
    </row>
    <row r="1818" spans="1:2">
      <c r="A1818" s="265" t="s">
        <v>4244</v>
      </c>
      <c r="B1818" t="s">
        <v>266</v>
      </c>
    </row>
    <row r="1819" spans="1:2">
      <c r="A1819" s="265" t="s">
        <v>4245</v>
      </c>
      <c r="B1819" t="s">
        <v>44</v>
      </c>
    </row>
    <row r="1820" spans="1:2">
      <c r="A1820" s="265" t="s">
        <v>4246</v>
      </c>
      <c r="B1820" t="s">
        <v>44</v>
      </c>
    </row>
    <row r="1821" spans="1:2">
      <c r="A1821" s="265" t="s">
        <v>4247</v>
      </c>
      <c r="B1821" t="s">
        <v>266</v>
      </c>
    </row>
    <row r="1822" spans="1:2">
      <c r="A1822" s="265" t="s">
        <v>4248</v>
      </c>
      <c r="B1822" t="s">
        <v>266</v>
      </c>
    </row>
    <row r="1823" spans="1:2">
      <c r="A1823" s="265" t="s">
        <v>4249</v>
      </c>
      <c r="B1823" t="s">
        <v>44</v>
      </c>
    </row>
    <row r="1824" spans="1:2">
      <c r="A1824" s="265" t="s">
        <v>4252</v>
      </c>
      <c r="B1824" t="s">
        <v>266</v>
      </c>
    </row>
    <row r="1825" spans="1:2">
      <c r="A1825" s="265" t="s">
        <v>4253</v>
      </c>
      <c r="B1825" t="s">
        <v>266</v>
      </c>
    </row>
    <row r="1826" spans="1:2">
      <c r="A1826" s="265" t="s">
        <v>4254</v>
      </c>
      <c r="B1826" t="s">
        <v>266</v>
      </c>
    </row>
    <row r="1827" spans="1:2">
      <c r="A1827" s="268" t="s">
        <v>4255</v>
      </c>
      <c r="B1827" t="s">
        <v>266</v>
      </c>
    </row>
    <row r="1828" spans="1:2">
      <c r="A1828" s="265" t="s">
        <v>4256</v>
      </c>
      <c r="B1828" t="s">
        <v>266</v>
      </c>
    </row>
    <row r="1829" spans="1:2">
      <c r="A1829" s="265" t="s">
        <v>4257</v>
      </c>
      <c r="B1829" t="s">
        <v>266</v>
      </c>
    </row>
    <row r="1830" spans="1:2">
      <c r="A1830" s="265" t="s">
        <v>4258</v>
      </c>
      <c r="B1830" t="s">
        <v>266</v>
      </c>
    </row>
    <row r="1831" spans="1:2">
      <c r="A1831" s="265" t="s">
        <v>4259</v>
      </c>
      <c r="B1831" t="s">
        <v>266</v>
      </c>
    </row>
    <row r="1832" spans="1:2">
      <c r="A1832" s="265" t="s">
        <v>4260</v>
      </c>
      <c r="B1832" t="s">
        <v>266</v>
      </c>
    </row>
    <row r="1833" spans="1:2">
      <c r="A1833" s="265" t="s">
        <v>4261</v>
      </c>
      <c r="B1833" t="s">
        <v>266</v>
      </c>
    </row>
    <row r="1834" spans="1:2">
      <c r="A1834" s="265" t="s">
        <v>4262</v>
      </c>
      <c r="B1834" t="s">
        <v>266</v>
      </c>
    </row>
    <row r="1835" spans="1:2">
      <c r="A1835" s="265" t="s">
        <v>4263</v>
      </c>
      <c r="B1835" t="s">
        <v>266</v>
      </c>
    </row>
    <row r="1836" spans="1:2">
      <c r="A1836" s="265" t="s">
        <v>4264</v>
      </c>
      <c r="B1836" t="s">
        <v>266</v>
      </c>
    </row>
    <row r="1837" spans="1:2">
      <c r="A1837" s="265" t="s">
        <v>4265</v>
      </c>
      <c r="B1837" t="s">
        <v>266</v>
      </c>
    </row>
    <row r="1838" spans="1:2">
      <c r="A1838" s="131" t="s">
        <v>4472</v>
      </c>
      <c r="B1838" t="s">
        <v>266</v>
      </c>
    </row>
    <row r="1839" spans="1:2">
      <c r="A1839" s="132" t="s">
        <v>4473</v>
      </c>
      <c r="B1839" t="s">
        <v>266</v>
      </c>
    </row>
    <row r="1840" spans="1:2">
      <c r="A1840" s="131" t="s">
        <v>4474</v>
      </c>
      <c r="B1840" t="s">
        <v>266</v>
      </c>
    </row>
    <row r="1841" spans="1:2">
      <c r="A1841" s="131" t="s">
        <v>4475</v>
      </c>
      <c r="B1841" t="s">
        <v>266</v>
      </c>
    </row>
    <row r="1842" spans="1:2">
      <c r="A1842" s="131" t="s">
        <v>4476</v>
      </c>
      <c r="B1842" t="s">
        <v>266</v>
      </c>
    </row>
    <row r="1843" spans="1:2">
      <c r="A1843" s="132" t="s">
        <v>4477</v>
      </c>
      <c r="B1843" t="s">
        <v>266</v>
      </c>
    </row>
    <row r="1844" spans="1:2">
      <c r="A1844" s="131" t="s">
        <v>4484</v>
      </c>
      <c r="B1844" t="s">
        <v>266</v>
      </c>
    </row>
    <row r="1845" spans="1:2">
      <c r="A1845" s="131" t="s">
        <v>4485</v>
      </c>
      <c r="B1845" t="s">
        <v>266</v>
      </c>
    </row>
    <row r="1846" spans="1:2">
      <c r="A1846" s="131" t="s">
        <v>4486</v>
      </c>
      <c r="B1846" t="s">
        <v>266</v>
      </c>
    </row>
    <row r="1847" spans="1:2">
      <c r="A1847" s="131" t="s">
        <v>4487</v>
      </c>
      <c r="B1847" t="s">
        <v>266</v>
      </c>
    </row>
    <row r="1848" spans="1:2">
      <c r="A1848" s="131" t="s">
        <v>4488</v>
      </c>
      <c r="B1848" t="s">
        <v>266</v>
      </c>
    </row>
    <row r="1849" spans="1:2">
      <c r="A1849" s="131" t="s">
        <v>4489</v>
      </c>
      <c r="B1849" t="s">
        <v>2085</v>
      </c>
    </row>
    <row r="1850" spans="1:2">
      <c r="A1850" s="131" t="s">
        <v>4490</v>
      </c>
      <c r="B1850" t="s">
        <v>2085</v>
      </c>
    </row>
    <row r="1851" spans="1:2">
      <c r="A1851" s="131" t="s">
        <v>4491</v>
      </c>
      <c r="B1851" t="s">
        <v>2085</v>
      </c>
    </row>
    <row r="1852" spans="1:2">
      <c r="A1852" s="131" t="s">
        <v>4494</v>
      </c>
      <c r="B1852" t="s">
        <v>266</v>
      </c>
    </row>
    <row r="1853" spans="1:2">
      <c r="A1853" s="131" t="s">
        <v>4495</v>
      </c>
      <c r="B1853" t="s">
        <v>266</v>
      </c>
    </row>
    <row r="1854" spans="1:2">
      <c r="A1854" s="131" t="s">
        <v>4496</v>
      </c>
      <c r="B1854" t="s">
        <v>266</v>
      </c>
    </row>
    <row r="1855" spans="1:2">
      <c r="A1855" s="131" t="s">
        <v>4497</v>
      </c>
      <c r="B1855" t="s">
        <v>266</v>
      </c>
    </row>
    <row r="1856" spans="1:2">
      <c r="A1856" s="131" t="s">
        <v>4498</v>
      </c>
      <c r="B1856" t="s">
        <v>266</v>
      </c>
    </row>
    <row r="1857" spans="1:2">
      <c r="A1857" s="131" t="s">
        <v>4499</v>
      </c>
      <c r="B1857" t="s">
        <v>266</v>
      </c>
    </row>
    <row r="1858" spans="1:2">
      <c r="A1858" s="285" t="s">
        <v>4577</v>
      </c>
      <c r="B1858" t="s">
        <v>266</v>
      </c>
    </row>
    <row r="1859" spans="1:2">
      <c r="A1859" s="286" t="s">
        <v>4578</v>
      </c>
      <c r="B1859" t="s">
        <v>266</v>
      </c>
    </row>
    <row r="1860" spans="1:2">
      <c r="A1860" s="286" t="s">
        <v>4579</v>
      </c>
      <c r="B1860" t="s">
        <v>2085</v>
      </c>
    </row>
    <row r="1861" spans="1:2">
      <c r="A1861" s="286" t="s">
        <v>4580</v>
      </c>
      <c r="B1861" t="s">
        <v>266</v>
      </c>
    </row>
    <row r="1862" spans="1:2">
      <c r="A1862" s="286" t="s">
        <v>4581</v>
      </c>
      <c r="B1862" t="s">
        <v>266</v>
      </c>
    </row>
    <row r="1863" spans="1:2">
      <c r="A1863" s="286" t="s">
        <v>4582</v>
      </c>
      <c r="B1863" t="s">
        <v>266</v>
      </c>
    </row>
    <row r="1864" spans="1:2">
      <c r="A1864" s="286" t="s">
        <v>4583</v>
      </c>
      <c r="B1864" t="s">
        <v>266</v>
      </c>
    </row>
    <row r="1865" spans="1:2">
      <c r="A1865" s="286" t="s">
        <v>4584</v>
      </c>
      <c r="B1865" t="s">
        <v>266</v>
      </c>
    </row>
    <row r="1866" spans="1:2">
      <c r="A1866" s="286" t="s">
        <v>4585</v>
      </c>
      <c r="B1866" t="s">
        <v>266</v>
      </c>
    </row>
    <row r="1867" spans="1:2">
      <c r="A1867" s="286" t="s">
        <v>4586</v>
      </c>
      <c r="B1867" t="s">
        <v>266</v>
      </c>
    </row>
    <row r="1868" spans="1:2">
      <c r="A1868" s="286" t="s">
        <v>4587</v>
      </c>
      <c r="B1868" t="s">
        <v>266</v>
      </c>
    </row>
    <row r="1869" spans="1:2">
      <c r="A1869" s="286" t="s">
        <v>4589</v>
      </c>
      <c r="B1869" t="s">
        <v>266</v>
      </c>
    </row>
    <row r="1870" spans="1:2">
      <c r="A1870" s="286" t="s">
        <v>4594</v>
      </c>
      <c r="B1870" t="s">
        <v>266</v>
      </c>
    </row>
    <row r="1871" spans="1:2">
      <c r="A1871" s="286" t="s">
        <v>4595</v>
      </c>
      <c r="B1871" t="s">
        <v>266</v>
      </c>
    </row>
    <row r="1872" spans="1:2">
      <c r="A1872" s="129" t="s">
        <v>4649</v>
      </c>
      <c r="B1872" t="s">
        <v>266</v>
      </c>
    </row>
    <row r="1873" spans="1:2">
      <c r="A1873" s="129" t="s">
        <v>4654</v>
      </c>
      <c r="B1873" t="s">
        <v>266</v>
      </c>
    </row>
    <row r="1874" spans="1:2">
      <c r="A1874" s="120" t="s">
        <v>4655</v>
      </c>
      <c r="B1874" t="s">
        <v>724</v>
      </c>
    </row>
    <row r="1875" spans="1:2">
      <c r="A1875" s="120" t="s">
        <v>4656</v>
      </c>
      <c r="B1875" t="s">
        <v>266</v>
      </c>
    </row>
    <row r="1876" spans="1:2">
      <c r="A1876" s="120" t="s">
        <v>4657</v>
      </c>
      <c r="B1876" t="s">
        <v>266</v>
      </c>
    </row>
    <row r="1877" spans="1:2">
      <c r="A1877" s="120" t="s">
        <v>4660</v>
      </c>
      <c r="B1877" t="s">
        <v>266</v>
      </c>
    </row>
    <row r="1878" spans="1:2">
      <c r="A1878" s="120" t="s">
        <v>4661</v>
      </c>
      <c r="B1878" t="s">
        <v>266</v>
      </c>
    </row>
    <row r="1879" spans="1:2">
      <c r="A1879" s="120" t="s">
        <v>4662</v>
      </c>
      <c r="B1879" t="s">
        <v>266</v>
      </c>
    </row>
    <row r="1880" spans="1:2">
      <c r="A1880" s="120" t="s">
        <v>4663</v>
      </c>
      <c r="B1880" t="s">
        <v>266</v>
      </c>
    </row>
    <row r="1881" spans="1:2">
      <c r="A1881" s="120" t="s">
        <v>4664</v>
      </c>
      <c r="B1881" t="s">
        <v>266</v>
      </c>
    </row>
    <row r="1882" spans="1:2">
      <c r="A1882" s="120" t="s">
        <v>4665</v>
      </c>
      <c r="B1882" t="s">
        <v>266</v>
      </c>
    </row>
    <row r="1883" spans="1:2">
      <c r="A1883" s="120" t="s">
        <v>4666</v>
      </c>
      <c r="B1883" t="s">
        <v>266</v>
      </c>
    </row>
    <row r="1884" spans="1:2">
      <c r="A1884" s="120" t="s">
        <v>4668</v>
      </c>
      <c r="B1884" t="s">
        <v>266</v>
      </c>
    </row>
    <row r="1885" spans="1:2">
      <c r="A1885" s="120" t="s">
        <v>4669</v>
      </c>
      <c r="B1885" t="s">
        <v>724</v>
      </c>
    </row>
    <row r="1886" spans="1:2">
      <c r="A1886" s="123" t="s">
        <v>4670</v>
      </c>
      <c r="B1886" t="s">
        <v>266</v>
      </c>
    </row>
    <row r="1887" spans="1:2">
      <c r="A1887" s="120" t="s">
        <v>4671</v>
      </c>
      <c r="B1887" t="s">
        <v>266</v>
      </c>
    </row>
    <row r="1888" spans="1:2">
      <c r="A1888" s="120" t="s">
        <v>4672</v>
      </c>
      <c r="B1888" t="s">
        <v>266</v>
      </c>
    </row>
    <row r="1889" spans="1:2">
      <c r="A1889" s="120" t="s">
        <v>4674</v>
      </c>
      <c r="B1889" t="s">
        <v>266</v>
      </c>
    </row>
    <row r="1890" spans="1:2">
      <c r="A1890" s="120" t="s">
        <v>4675</v>
      </c>
      <c r="B1890" t="s">
        <v>266</v>
      </c>
    </row>
    <row r="1891" spans="1:2">
      <c r="A1891" s="120" t="s">
        <v>4676</v>
      </c>
      <c r="B1891" t="s">
        <v>266</v>
      </c>
    </row>
    <row r="1892" spans="1:2">
      <c r="A1892" s="120" t="s">
        <v>4677</v>
      </c>
      <c r="B1892" t="s">
        <v>266</v>
      </c>
    </row>
    <row r="1893" spans="1:2">
      <c r="A1893" s="120" t="s">
        <v>4678</v>
      </c>
      <c r="B1893" t="s">
        <v>266</v>
      </c>
    </row>
    <row r="1894" spans="1:2">
      <c r="A1894" s="120" t="s">
        <v>4679</v>
      </c>
      <c r="B1894" t="s">
        <v>266</v>
      </c>
    </row>
    <row r="1895" spans="1:2">
      <c r="A1895" s="120" t="s">
        <v>4681</v>
      </c>
      <c r="B1895" t="s">
        <v>266</v>
      </c>
    </row>
    <row r="1896" spans="1:2">
      <c r="A1896" s="123" t="s">
        <v>4683</v>
      </c>
      <c r="B1896" t="s">
        <v>266</v>
      </c>
    </row>
    <row r="1897" spans="1:2">
      <c r="A1897" s="120" t="s">
        <v>4685</v>
      </c>
      <c r="B1897" t="s">
        <v>266</v>
      </c>
    </row>
    <row r="1898" spans="1:2">
      <c r="A1898" s="120" t="s">
        <v>4686</v>
      </c>
      <c r="B1898" t="s">
        <v>266</v>
      </c>
    </row>
    <row r="1899" spans="1:2">
      <c r="A1899" s="120" t="s">
        <v>4689</v>
      </c>
      <c r="B1899" t="s">
        <v>266</v>
      </c>
    </row>
    <row r="1900" spans="1:2">
      <c r="A1900" s="120" t="s">
        <v>4690</v>
      </c>
      <c r="B1900" t="s">
        <v>266</v>
      </c>
    </row>
  </sheetData>
  <autoFilter ref="A1:B1900" xr:uid="{ACD2304A-D1EE-4F82-831E-608C60B8FD6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24B0-6828-41C5-9293-9DFCACCE81EF}">
  <sheetPr codeName="Sheet4">
    <tabColor rgb="FF00B050"/>
  </sheetPr>
  <dimension ref="A1:B11"/>
  <sheetViews>
    <sheetView workbookViewId="0">
      <selection activeCell="B1" sqref="B1"/>
    </sheetView>
  </sheetViews>
  <sheetFormatPr defaultRowHeight="14.4"/>
  <cols>
    <col min="1" max="1" width="20.6640625" customWidth="1"/>
    <col min="2" max="2" width="25.6640625" customWidth="1"/>
  </cols>
  <sheetData>
    <row r="1" spans="1:2">
      <c r="A1" s="6" t="s">
        <v>3</v>
      </c>
      <c r="B1" s="6" t="s">
        <v>2247</v>
      </c>
    </row>
    <row r="2" spans="1:2">
      <c r="A2" t="s">
        <v>1730</v>
      </c>
      <c r="B2">
        <v>1.2E-2</v>
      </c>
    </row>
    <row r="3" spans="1:2">
      <c r="A3" t="s">
        <v>1718</v>
      </c>
      <c r="B3">
        <v>1.07</v>
      </c>
    </row>
    <row r="4" spans="1:2">
      <c r="A4" t="s">
        <v>1838</v>
      </c>
      <c r="B4">
        <v>0.14000000000000001</v>
      </c>
    </row>
    <row r="5" spans="1:2">
      <c r="A5" t="s">
        <v>1738</v>
      </c>
      <c r="B5">
        <v>6.7000000000000002E-3</v>
      </c>
    </row>
    <row r="6" spans="1:2">
      <c r="A6" t="s">
        <v>2183</v>
      </c>
      <c r="B6">
        <v>0.01</v>
      </c>
    </row>
    <row r="7" spans="1:2">
      <c r="A7" t="s">
        <v>2257</v>
      </c>
      <c r="B7">
        <v>0.64</v>
      </c>
    </row>
    <row r="8" spans="1:2">
      <c r="A8" t="s">
        <v>2258</v>
      </c>
      <c r="B8">
        <v>1.27</v>
      </c>
    </row>
    <row r="9" spans="1:2">
      <c r="A9" t="s">
        <v>2208</v>
      </c>
      <c r="B9">
        <v>2.7E-2</v>
      </c>
    </row>
    <row r="10" spans="1:2">
      <c r="A10" t="s">
        <v>2259</v>
      </c>
      <c r="B10">
        <v>0.27</v>
      </c>
    </row>
    <row r="11" spans="1:2">
      <c r="A11" t="s">
        <v>2343</v>
      </c>
      <c r="B11">
        <v>5.2999999999999999E-2</v>
      </c>
    </row>
  </sheetData>
  <autoFilter ref="A1:B6" xr:uid="{C4AF24B0-6828-41C5-9293-9DFCACCE81E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ACDA-7CA6-4487-99B9-E3E91385D6BA}">
  <sheetPr>
    <tabColor theme="5"/>
  </sheetPr>
  <dimension ref="A1:B5"/>
  <sheetViews>
    <sheetView workbookViewId="0">
      <selection activeCell="A6" sqref="A6"/>
    </sheetView>
  </sheetViews>
  <sheetFormatPr defaultRowHeight="14.4"/>
  <cols>
    <col min="1" max="1" width="23" customWidth="1"/>
    <col min="2" max="2" width="29.5546875" customWidth="1"/>
  </cols>
  <sheetData>
    <row r="1" spans="1:2">
      <c r="A1" s="6" t="s">
        <v>1</v>
      </c>
      <c r="B1" s="6" t="s">
        <v>2249</v>
      </c>
    </row>
    <row r="2" spans="1:2">
      <c r="A2" t="s">
        <v>1712</v>
      </c>
      <c r="B2" s="1">
        <v>9.9999999999999995E-7</v>
      </c>
    </row>
    <row r="3" spans="1:2">
      <c r="A3" t="s">
        <v>7</v>
      </c>
      <c r="B3">
        <v>1E-3</v>
      </c>
    </row>
    <row r="4" spans="1:2">
      <c r="A4" t="s">
        <v>2261</v>
      </c>
      <c r="B4">
        <v>0.2</v>
      </c>
    </row>
    <row r="5" spans="1:2">
      <c r="A5" t="s">
        <v>3045</v>
      </c>
      <c r="B5">
        <v>1E-3</v>
      </c>
    </row>
  </sheetData>
  <autoFilter ref="A1:B1" xr:uid="{0DE0ACDA-7CA6-4487-99B9-E3E91385D6B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66C50-CBF7-457F-96B3-2B8C8ABA5A06}">
  <sheetPr>
    <tabColor theme="5" tint="-0.249977111117893"/>
  </sheetPr>
  <dimension ref="A1:B6227"/>
  <sheetViews>
    <sheetView workbookViewId="0">
      <selection activeCell="B13" sqref="B13"/>
    </sheetView>
  </sheetViews>
  <sheetFormatPr defaultRowHeight="14.4"/>
  <cols>
    <col min="1" max="1" width="32.33203125" style="143" customWidth="1"/>
    <col min="2" max="2" width="32.21875" bestFit="1" customWidth="1"/>
  </cols>
  <sheetData>
    <row r="1" spans="1:2">
      <c r="A1" s="19" t="s">
        <v>1639</v>
      </c>
      <c r="B1" s="6" t="s">
        <v>4847</v>
      </c>
    </row>
    <row r="2" spans="1:2">
      <c r="A2" s="191" t="s">
        <v>3394</v>
      </c>
      <c r="B2" s="191" t="s">
        <v>3394</v>
      </c>
    </row>
    <row r="3" spans="1:2">
      <c r="A3" s="192" t="s">
        <v>3806</v>
      </c>
      <c r="B3" s="192" t="s">
        <v>3806</v>
      </c>
    </row>
    <row r="4" spans="1:2">
      <c r="A4" s="192" t="s">
        <v>3965</v>
      </c>
      <c r="B4" s="192" t="s">
        <v>3965</v>
      </c>
    </row>
    <row r="5" spans="1:2">
      <c r="A5" s="87" t="s">
        <v>1984</v>
      </c>
      <c r="B5" s="87" t="s">
        <v>1984</v>
      </c>
    </row>
    <row r="6" spans="1:2">
      <c r="A6" s="191" t="s">
        <v>3410</v>
      </c>
      <c r="B6" s="191" t="s">
        <v>3410</v>
      </c>
    </row>
    <row r="7" spans="1:2">
      <c r="A7" s="188" t="s">
        <v>3476</v>
      </c>
      <c r="B7" s="188" t="s">
        <v>3476</v>
      </c>
    </row>
    <row r="8" spans="1:2">
      <c r="A8" s="85" t="s">
        <v>761</v>
      </c>
      <c r="B8" s="85" t="s">
        <v>761</v>
      </c>
    </row>
    <row r="9" spans="1:2">
      <c r="A9" s="192" t="s">
        <v>2681</v>
      </c>
      <c r="B9" s="192" t="s">
        <v>2681</v>
      </c>
    </row>
    <row r="10" spans="1:2">
      <c r="A10" s="88" t="s">
        <v>1959</v>
      </c>
      <c r="B10" s="88" t="s">
        <v>1959</v>
      </c>
    </row>
    <row r="11" spans="1:2">
      <c r="A11" s="191" t="s">
        <v>4829</v>
      </c>
      <c r="B11" s="191" t="s">
        <v>4829</v>
      </c>
    </row>
    <row r="12" spans="1:2">
      <c r="A12" s="191" t="s">
        <v>4786</v>
      </c>
      <c r="B12" s="191" t="s">
        <v>4786</v>
      </c>
    </row>
    <row r="13" spans="1:2">
      <c r="A13" s="87" t="s">
        <v>567</v>
      </c>
      <c r="B13" s="87" t="s">
        <v>567</v>
      </c>
    </row>
    <row r="14" spans="1:2">
      <c r="A14" s="191" t="s">
        <v>3182</v>
      </c>
      <c r="B14" s="121" t="s">
        <v>3182</v>
      </c>
    </row>
    <row r="15" spans="1:2">
      <c r="A15" s="192" t="s">
        <v>3943</v>
      </c>
      <c r="B15" s="192" t="s">
        <v>3943</v>
      </c>
    </row>
    <row r="16" spans="1:2">
      <c r="A16" s="192" t="s">
        <v>4225</v>
      </c>
      <c r="B16" s="192" t="s">
        <v>4225</v>
      </c>
    </row>
    <row r="17" spans="1:2">
      <c r="A17" s="191" t="s">
        <v>3413</v>
      </c>
      <c r="B17" s="191" t="s">
        <v>3413</v>
      </c>
    </row>
    <row r="18" spans="1:2">
      <c r="A18" s="87" t="s">
        <v>1330</v>
      </c>
      <c r="B18" s="87" t="s">
        <v>1330</v>
      </c>
    </row>
    <row r="19" spans="1:2">
      <c r="A19" s="87" t="s">
        <v>1378</v>
      </c>
      <c r="B19" s="87" t="s">
        <v>1378</v>
      </c>
    </row>
    <row r="20" spans="1:2">
      <c r="A20" s="294" t="s">
        <v>4324</v>
      </c>
      <c r="B20" s="294" t="s">
        <v>4324</v>
      </c>
    </row>
    <row r="21" spans="1:2">
      <c r="A21" s="192" t="s">
        <v>3811</v>
      </c>
      <c r="B21" s="294" t="s">
        <v>4430</v>
      </c>
    </row>
    <row r="22" spans="1:2">
      <c r="A22" s="294" t="s">
        <v>4430</v>
      </c>
      <c r="B22" s="294" t="s">
        <v>4430</v>
      </c>
    </row>
    <row r="23" spans="1:2">
      <c r="A23" s="85" t="s">
        <v>679</v>
      </c>
      <c r="B23" s="188" t="s">
        <v>4765</v>
      </c>
    </row>
    <row r="24" spans="1:2">
      <c r="A24" s="188" t="s">
        <v>4765</v>
      </c>
      <c r="B24" s="188" t="s">
        <v>4765</v>
      </c>
    </row>
    <row r="25" spans="1:2">
      <c r="A25" s="85" t="s">
        <v>660</v>
      </c>
      <c r="B25" s="85" t="s">
        <v>660</v>
      </c>
    </row>
    <row r="26" spans="1:2">
      <c r="A26" s="191" t="s">
        <v>3559</v>
      </c>
      <c r="B26" s="191" t="s">
        <v>3559</v>
      </c>
    </row>
    <row r="27" spans="1:2">
      <c r="A27" s="85" t="s">
        <v>1030</v>
      </c>
      <c r="B27" s="85" t="s">
        <v>1030</v>
      </c>
    </row>
    <row r="28" spans="1:2">
      <c r="A28" s="192" t="s">
        <v>736</v>
      </c>
      <c r="B28" s="192" t="s">
        <v>736</v>
      </c>
    </row>
    <row r="29" spans="1:2">
      <c r="A29" s="85" t="s">
        <v>605</v>
      </c>
      <c r="B29" s="85" t="s">
        <v>605</v>
      </c>
    </row>
    <row r="30" spans="1:2">
      <c r="A30" s="294" t="s">
        <v>4330</v>
      </c>
      <c r="B30" s="191" t="s">
        <v>4698</v>
      </c>
    </row>
    <row r="31" spans="1:2">
      <c r="A31" s="191" t="s">
        <v>4698</v>
      </c>
      <c r="B31" s="191" t="s">
        <v>4698</v>
      </c>
    </row>
    <row r="32" spans="1:2">
      <c r="A32" s="191" t="s">
        <v>4722</v>
      </c>
      <c r="B32" s="191" t="s">
        <v>4722</v>
      </c>
    </row>
    <row r="33" spans="1:2">
      <c r="A33" s="192" t="s">
        <v>1362</v>
      </c>
      <c r="B33" s="191" t="s">
        <v>4722</v>
      </c>
    </row>
    <row r="34" spans="1:2">
      <c r="A34" s="191" t="s">
        <v>2843</v>
      </c>
      <c r="B34" s="191" t="s">
        <v>4696</v>
      </c>
    </row>
    <row r="35" spans="1:2">
      <c r="A35" s="191" t="s">
        <v>4696</v>
      </c>
      <c r="B35" s="191" t="s">
        <v>4696</v>
      </c>
    </row>
    <row r="36" spans="1:2">
      <c r="A36" s="191" t="s">
        <v>3261</v>
      </c>
      <c r="B36" s="191" t="s">
        <v>3261</v>
      </c>
    </row>
    <row r="37" spans="1:2">
      <c r="A37" s="192" t="s">
        <v>3764</v>
      </c>
      <c r="B37" s="294" t="s">
        <v>4299</v>
      </c>
    </row>
    <row r="38" spans="1:2">
      <c r="A38" s="192" t="s">
        <v>529</v>
      </c>
      <c r="B38" s="294" t="s">
        <v>4299</v>
      </c>
    </row>
    <row r="39" spans="1:2">
      <c r="A39" s="294" t="s">
        <v>4299</v>
      </c>
      <c r="B39" s="294" t="s">
        <v>4299</v>
      </c>
    </row>
    <row r="40" spans="1:2">
      <c r="A40" s="294" t="s">
        <v>4426</v>
      </c>
      <c r="B40" s="191" t="s">
        <v>4853</v>
      </c>
    </row>
    <row r="41" spans="1:2">
      <c r="A41" s="191" t="s">
        <v>3423</v>
      </c>
      <c r="B41" s="191" t="s">
        <v>4853</v>
      </c>
    </row>
    <row r="42" spans="1:2">
      <c r="A42" s="87" t="s">
        <v>1218</v>
      </c>
      <c r="B42" s="87" t="s">
        <v>1218</v>
      </c>
    </row>
    <row r="43" spans="1:2">
      <c r="A43" s="87" t="s">
        <v>142</v>
      </c>
      <c r="B43" s="87" t="s">
        <v>142</v>
      </c>
    </row>
    <row r="44" spans="1:2">
      <c r="A44" s="192" t="s">
        <v>799</v>
      </c>
      <c r="B44" s="192" t="s">
        <v>799</v>
      </c>
    </row>
    <row r="45" spans="1:2">
      <c r="A45" s="191" t="s">
        <v>4835</v>
      </c>
      <c r="B45" s="191" t="s">
        <v>4835</v>
      </c>
    </row>
    <row r="46" spans="1:2">
      <c r="A46" s="192" t="s">
        <v>4061</v>
      </c>
      <c r="B46" s="192" t="s">
        <v>4061</v>
      </c>
    </row>
    <row r="47" spans="1:2">
      <c r="A47" s="85" t="s">
        <v>666</v>
      </c>
      <c r="B47" s="85" t="s">
        <v>666</v>
      </c>
    </row>
    <row r="48" spans="1:2">
      <c r="A48" s="87" t="s">
        <v>2551</v>
      </c>
      <c r="B48" s="87" t="s">
        <v>2551</v>
      </c>
    </row>
    <row r="49" spans="1:2">
      <c r="A49" s="192" t="s">
        <v>3822</v>
      </c>
      <c r="B49" s="192" t="s">
        <v>3822</v>
      </c>
    </row>
    <row r="50" spans="1:2">
      <c r="A50" s="191" t="s">
        <v>3046</v>
      </c>
      <c r="B50" s="191" t="s">
        <v>3046</v>
      </c>
    </row>
    <row r="51" spans="1:2">
      <c r="A51" s="87" t="s">
        <v>2531</v>
      </c>
      <c r="B51" s="87" t="s">
        <v>2531</v>
      </c>
    </row>
    <row r="52" spans="1:2">
      <c r="A52" s="192" t="s">
        <v>967</v>
      </c>
      <c r="B52" s="192" t="s">
        <v>967</v>
      </c>
    </row>
    <row r="53" spans="1:2">
      <c r="A53" s="87" t="s">
        <v>1430</v>
      </c>
      <c r="B53" s="87" t="s">
        <v>1430</v>
      </c>
    </row>
    <row r="54" spans="1:2">
      <c r="A54" s="192" t="s">
        <v>4140</v>
      </c>
      <c r="B54" s="192" t="s">
        <v>4140</v>
      </c>
    </row>
    <row r="55" spans="1:2">
      <c r="A55" s="294" t="s">
        <v>4302</v>
      </c>
      <c r="B55" s="192" t="s">
        <v>4140</v>
      </c>
    </row>
    <row r="56" spans="1:2">
      <c r="A56" s="192" t="s">
        <v>642</v>
      </c>
      <c r="B56" s="192" t="s">
        <v>642</v>
      </c>
    </row>
    <row r="57" spans="1:2">
      <c r="A57" s="87" t="s">
        <v>2222</v>
      </c>
      <c r="B57" s="87" t="s">
        <v>2222</v>
      </c>
    </row>
    <row r="58" spans="1:2">
      <c r="A58" s="192" t="s">
        <v>844</v>
      </c>
      <c r="B58" s="192" t="s">
        <v>844</v>
      </c>
    </row>
    <row r="59" spans="1:2">
      <c r="A59" s="191" t="s">
        <v>4070</v>
      </c>
      <c r="B59" s="87" t="s">
        <v>109</v>
      </c>
    </row>
    <row r="60" spans="1:2">
      <c r="A60" s="87" t="s">
        <v>109</v>
      </c>
      <c r="B60" s="87" t="s">
        <v>109</v>
      </c>
    </row>
    <row r="61" spans="1:2">
      <c r="A61" s="191" t="s">
        <v>3494</v>
      </c>
      <c r="B61" s="191" t="s">
        <v>3494</v>
      </c>
    </row>
    <row r="62" spans="1:2">
      <c r="A62" s="85" t="s">
        <v>498</v>
      </c>
      <c r="B62" s="191" t="s">
        <v>3494</v>
      </c>
    </row>
    <row r="63" spans="1:2">
      <c r="A63" s="294" t="s">
        <v>4358</v>
      </c>
      <c r="B63" s="294" t="s">
        <v>4358</v>
      </c>
    </row>
    <row r="64" spans="1:2">
      <c r="A64" s="85" t="s">
        <v>554</v>
      </c>
      <c r="B64" s="85" t="s">
        <v>554</v>
      </c>
    </row>
    <row r="65" spans="1:2">
      <c r="A65" s="192" t="s">
        <v>3779</v>
      </c>
      <c r="B65" s="294" t="s">
        <v>4350</v>
      </c>
    </row>
    <row r="66" spans="1:2">
      <c r="A66" s="294" t="s">
        <v>4350</v>
      </c>
      <c r="B66" s="269" t="s">
        <v>4350</v>
      </c>
    </row>
    <row r="67" spans="1:2">
      <c r="A67" s="192" t="s">
        <v>3800</v>
      </c>
      <c r="B67" s="192" t="s">
        <v>3800</v>
      </c>
    </row>
    <row r="68" spans="1:2">
      <c r="A68" s="192" t="s">
        <v>3566</v>
      </c>
      <c r="B68" s="134" t="s">
        <v>3566</v>
      </c>
    </row>
    <row r="69" spans="1:2">
      <c r="A69" s="191" t="s">
        <v>3224</v>
      </c>
      <c r="B69" s="191" t="s">
        <v>3224</v>
      </c>
    </row>
    <row r="70" spans="1:2">
      <c r="A70" s="87" t="s">
        <v>2461</v>
      </c>
      <c r="B70" s="87" t="s">
        <v>2461</v>
      </c>
    </row>
    <row r="71" spans="1:2">
      <c r="A71" s="87" t="s">
        <v>1619</v>
      </c>
      <c r="B71" s="87" t="s">
        <v>1619</v>
      </c>
    </row>
    <row r="72" spans="1:2">
      <c r="A72" s="191" t="s">
        <v>232</v>
      </c>
      <c r="B72" s="191" t="s">
        <v>232</v>
      </c>
    </row>
    <row r="73" spans="1:2">
      <c r="A73" s="192" t="s">
        <v>1482</v>
      </c>
      <c r="B73" s="191" t="s">
        <v>232</v>
      </c>
    </row>
    <row r="74" spans="1:2">
      <c r="A74" s="87" t="s">
        <v>1919</v>
      </c>
      <c r="B74" s="87" t="s">
        <v>1919</v>
      </c>
    </row>
    <row r="75" spans="1:2">
      <c r="A75" s="87" t="s">
        <v>1571</v>
      </c>
      <c r="B75" s="87" t="s">
        <v>1571</v>
      </c>
    </row>
    <row r="76" spans="1:2">
      <c r="A76" s="87" t="s">
        <v>2520</v>
      </c>
      <c r="B76" s="294" t="s">
        <v>4411</v>
      </c>
    </row>
    <row r="77" spans="1:2">
      <c r="A77" s="294" t="s">
        <v>4411</v>
      </c>
      <c r="B77" s="294" t="s">
        <v>4411</v>
      </c>
    </row>
    <row r="78" spans="1:2">
      <c r="A78" s="87" t="s">
        <v>2463</v>
      </c>
      <c r="B78" s="87" t="s">
        <v>2463</v>
      </c>
    </row>
    <row r="79" spans="1:2">
      <c r="A79" s="192" t="s">
        <v>4218</v>
      </c>
      <c r="B79" s="192" t="s">
        <v>4218</v>
      </c>
    </row>
    <row r="80" spans="1:2">
      <c r="A80" s="294" t="s">
        <v>4406</v>
      </c>
      <c r="B80" s="294" t="s">
        <v>4406</v>
      </c>
    </row>
    <row r="81" spans="1:2">
      <c r="A81" s="192" t="s">
        <v>2702</v>
      </c>
      <c r="B81" s="294" t="s">
        <v>4406</v>
      </c>
    </row>
    <row r="82" spans="1:2">
      <c r="A82" s="191" t="s">
        <v>3152</v>
      </c>
      <c r="B82" s="191" t="s">
        <v>3152</v>
      </c>
    </row>
    <row r="83" spans="1:2">
      <c r="A83" s="192" t="s">
        <v>2723</v>
      </c>
      <c r="B83" s="192" t="s">
        <v>2723</v>
      </c>
    </row>
    <row r="84" spans="1:2">
      <c r="A84" s="191" t="s">
        <v>4712</v>
      </c>
      <c r="B84" s="192" t="s">
        <v>2723</v>
      </c>
    </row>
    <row r="85" spans="1:2">
      <c r="A85" s="191" t="s">
        <v>4839</v>
      </c>
      <c r="B85" s="193" t="s">
        <v>3970</v>
      </c>
    </row>
    <row r="86" spans="1:2">
      <c r="A86" s="193" t="s">
        <v>3970</v>
      </c>
      <c r="B86" s="193" t="s">
        <v>3970</v>
      </c>
    </row>
    <row r="87" spans="1:2">
      <c r="A87" s="88" t="s">
        <v>1133</v>
      </c>
      <c r="B87" s="88" t="s">
        <v>1133</v>
      </c>
    </row>
    <row r="88" spans="1:2">
      <c r="A88" s="87" t="s">
        <v>1444</v>
      </c>
      <c r="B88" s="87" t="s">
        <v>1444</v>
      </c>
    </row>
    <row r="89" spans="1:2">
      <c r="A89" s="85" t="s">
        <v>513</v>
      </c>
      <c r="B89" s="85" t="s">
        <v>513</v>
      </c>
    </row>
    <row r="90" spans="1:2">
      <c r="A90" s="192" t="s">
        <v>3785</v>
      </c>
      <c r="B90" s="192" t="s">
        <v>3785</v>
      </c>
    </row>
    <row r="91" spans="1:2">
      <c r="A91" s="192" t="s">
        <v>3818</v>
      </c>
      <c r="B91" s="192" t="s">
        <v>3818</v>
      </c>
    </row>
    <row r="92" spans="1:2">
      <c r="A92" s="294" t="s">
        <v>4462</v>
      </c>
      <c r="B92" s="294" t="s">
        <v>4462</v>
      </c>
    </row>
    <row r="93" spans="1:2">
      <c r="A93" s="191" t="s">
        <v>4055</v>
      </c>
      <c r="B93" s="191" t="s">
        <v>4055</v>
      </c>
    </row>
    <row r="94" spans="1:2">
      <c r="A94" s="87" t="s">
        <v>2143</v>
      </c>
      <c r="B94" s="87" t="s">
        <v>2143</v>
      </c>
    </row>
    <row r="95" spans="1:2">
      <c r="A95" s="87" t="s">
        <v>2095</v>
      </c>
      <c r="B95" s="87" t="s">
        <v>4850</v>
      </c>
    </row>
    <row r="96" spans="1:2">
      <c r="A96" s="87" t="s">
        <v>1884</v>
      </c>
      <c r="B96" s="87" t="s">
        <v>4850</v>
      </c>
    </row>
    <row r="97" spans="1:2">
      <c r="A97" s="191" t="s">
        <v>4710</v>
      </c>
      <c r="B97" s="192" t="s">
        <v>4226</v>
      </c>
    </row>
    <row r="98" spans="1:2">
      <c r="A98" s="192" t="s">
        <v>4226</v>
      </c>
      <c r="B98" s="192" t="s">
        <v>4226</v>
      </c>
    </row>
    <row r="99" spans="1:2">
      <c r="A99" s="85" t="s">
        <v>869</v>
      </c>
      <c r="B99" s="199" t="s">
        <v>869</v>
      </c>
    </row>
    <row r="100" spans="1:2">
      <c r="A100" s="192" t="s">
        <v>3938</v>
      </c>
      <c r="B100" s="192" t="s">
        <v>3938</v>
      </c>
    </row>
    <row r="101" spans="1:2">
      <c r="A101" s="191" t="s">
        <v>3202</v>
      </c>
      <c r="B101" s="191" t="s">
        <v>3202</v>
      </c>
    </row>
    <row r="102" spans="1:2">
      <c r="A102" s="192" t="s">
        <v>28</v>
      </c>
      <c r="B102" s="192" t="s">
        <v>28</v>
      </c>
    </row>
    <row r="103" spans="1:2">
      <c r="A103" s="192" t="s">
        <v>707</v>
      </c>
      <c r="B103" s="192" t="s">
        <v>707</v>
      </c>
    </row>
    <row r="104" spans="1:2">
      <c r="A104" s="192" t="s">
        <v>2688</v>
      </c>
      <c r="B104" s="192" t="s">
        <v>2688</v>
      </c>
    </row>
    <row r="105" spans="1:2">
      <c r="A105" s="192" t="s">
        <v>914</v>
      </c>
      <c r="B105" s="192" t="s">
        <v>914</v>
      </c>
    </row>
    <row r="106" spans="1:2">
      <c r="A106" s="192" t="s">
        <v>649</v>
      </c>
      <c r="B106" s="192" t="s">
        <v>649</v>
      </c>
    </row>
    <row r="107" spans="1:2">
      <c r="A107" s="85" t="s">
        <v>696</v>
      </c>
      <c r="B107" s="85" t="s">
        <v>696</v>
      </c>
    </row>
    <row r="108" spans="1:2">
      <c r="A108" s="85" t="s">
        <v>88</v>
      </c>
      <c r="B108" s="85" t="s">
        <v>88</v>
      </c>
    </row>
    <row r="109" spans="1:2">
      <c r="A109" s="192" t="s">
        <v>2783</v>
      </c>
      <c r="B109" s="294" t="s">
        <v>4030</v>
      </c>
    </row>
    <row r="110" spans="1:2">
      <c r="A110" s="294" t="s">
        <v>4030</v>
      </c>
      <c r="B110" s="294" t="s">
        <v>4030</v>
      </c>
    </row>
    <row r="111" spans="1:2">
      <c r="A111" s="87" t="s">
        <v>2015</v>
      </c>
      <c r="B111" s="87" t="s">
        <v>2015</v>
      </c>
    </row>
    <row r="112" spans="1:2">
      <c r="A112" s="85" t="s">
        <v>549</v>
      </c>
      <c r="B112" s="85" t="s">
        <v>549</v>
      </c>
    </row>
    <row r="113" spans="1:2">
      <c r="A113" s="87" t="s">
        <v>1556</v>
      </c>
      <c r="B113" s="87" t="s">
        <v>1556</v>
      </c>
    </row>
    <row r="114" spans="1:2">
      <c r="A114" s="85" t="s">
        <v>81</v>
      </c>
      <c r="B114" s="85" t="s">
        <v>81</v>
      </c>
    </row>
    <row r="115" spans="1:2">
      <c r="A115" s="85" t="s">
        <v>986</v>
      </c>
      <c r="B115" s="85" t="s">
        <v>986</v>
      </c>
    </row>
    <row r="116" spans="1:2">
      <c r="A116" s="192" t="s">
        <v>3941</v>
      </c>
      <c r="B116" s="192" t="s">
        <v>3941</v>
      </c>
    </row>
    <row r="117" spans="1:2">
      <c r="A117" s="192" t="s">
        <v>1275</v>
      </c>
      <c r="B117" s="192" t="s">
        <v>1275</v>
      </c>
    </row>
    <row r="118" spans="1:2">
      <c r="A118" s="87" t="s">
        <v>2207</v>
      </c>
      <c r="B118" s="87" t="s">
        <v>2207</v>
      </c>
    </row>
    <row r="119" spans="1:2">
      <c r="A119" s="85" t="s">
        <v>537</v>
      </c>
      <c r="B119" s="85" t="s">
        <v>537</v>
      </c>
    </row>
    <row r="120" spans="1:2">
      <c r="A120" s="85" t="s">
        <v>930</v>
      </c>
      <c r="B120" s="85" t="s">
        <v>930</v>
      </c>
    </row>
    <row r="121" spans="1:2">
      <c r="A121" s="192" t="s">
        <v>1972</v>
      </c>
      <c r="B121" s="192" t="s">
        <v>1972</v>
      </c>
    </row>
    <row r="122" spans="1:2">
      <c r="A122" s="87" t="s">
        <v>2239</v>
      </c>
      <c r="B122" s="87" t="s">
        <v>2239</v>
      </c>
    </row>
    <row r="123" spans="1:2">
      <c r="A123" s="191" t="s">
        <v>3406</v>
      </c>
      <c r="B123" s="191" t="s">
        <v>3406</v>
      </c>
    </row>
    <row r="124" spans="1:2">
      <c r="A124" s="192" t="s">
        <v>3958</v>
      </c>
      <c r="B124" s="192" t="s">
        <v>3958</v>
      </c>
    </row>
    <row r="125" spans="1:2">
      <c r="A125" s="192" t="s">
        <v>3934</v>
      </c>
      <c r="B125" s="192" t="s">
        <v>3934</v>
      </c>
    </row>
    <row r="126" spans="1:2">
      <c r="A126" s="85" t="s">
        <v>759</v>
      </c>
      <c r="B126" s="85" t="s">
        <v>759</v>
      </c>
    </row>
    <row r="127" spans="1:2">
      <c r="A127" s="87" t="s">
        <v>655</v>
      </c>
      <c r="B127" s="191" t="s">
        <v>4692</v>
      </c>
    </row>
    <row r="128" spans="1:2">
      <c r="A128" s="191" t="s">
        <v>4692</v>
      </c>
      <c r="B128" s="191" t="s">
        <v>4692</v>
      </c>
    </row>
    <row r="129" spans="1:2">
      <c r="A129" s="192" t="s">
        <v>2938</v>
      </c>
      <c r="B129" s="192" t="s">
        <v>2938</v>
      </c>
    </row>
    <row r="130" spans="1:2">
      <c r="A130" s="191" t="s">
        <v>4827</v>
      </c>
      <c r="B130" s="192" t="s">
        <v>2938</v>
      </c>
    </row>
    <row r="131" spans="1:2">
      <c r="A131" s="294" t="s">
        <v>4387</v>
      </c>
      <c r="B131" s="294" t="s">
        <v>4387</v>
      </c>
    </row>
    <row r="132" spans="1:2">
      <c r="A132" s="191" t="s">
        <v>3233</v>
      </c>
      <c r="B132" s="191" t="s">
        <v>3233</v>
      </c>
    </row>
    <row r="133" spans="1:2">
      <c r="A133" s="85" t="s">
        <v>911</v>
      </c>
      <c r="B133" s="85" t="s">
        <v>911</v>
      </c>
    </row>
    <row r="134" spans="1:2">
      <c r="A134" s="87" t="s">
        <v>1313</v>
      </c>
      <c r="B134" s="87" t="s">
        <v>1313</v>
      </c>
    </row>
    <row r="135" spans="1:2">
      <c r="A135" s="85" t="s">
        <v>1001</v>
      </c>
      <c r="B135" s="85" t="s">
        <v>1001</v>
      </c>
    </row>
    <row r="136" spans="1:2">
      <c r="A136" s="191" t="s">
        <v>4803</v>
      </c>
      <c r="B136" s="191" t="s">
        <v>4803</v>
      </c>
    </row>
    <row r="137" spans="1:2">
      <c r="A137" s="87" t="s">
        <v>2518</v>
      </c>
      <c r="B137" s="87" t="s">
        <v>2518</v>
      </c>
    </row>
    <row r="138" spans="1:2">
      <c r="A138" s="87" t="s">
        <v>2524</v>
      </c>
      <c r="B138" s="87" t="s">
        <v>2524</v>
      </c>
    </row>
    <row r="139" spans="1:2">
      <c r="A139" s="192" t="s">
        <v>3104</v>
      </c>
      <c r="B139" s="192" t="s">
        <v>3104</v>
      </c>
    </row>
    <row r="140" spans="1:2">
      <c r="A140" s="191" t="s">
        <v>3073</v>
      </c>
      <c r="B140" s="191" t="s">
        <v>3073</v>
      </c>
    </row>
    <row r="141" spans="1:2">
      <c r="A141" s="192" t="s">
        <v>2698</v>
      </c>
      <c r="B141" s="192" t="s">
        <v>2698</v>
      </c>
    </row>
    <row r="142" spans="1:2">
      <c r="A142" s="87" t="s">
        <v>1150</v>
      </c>
      <c r="B142" s="87" t="s">
        <v>1150</v>
      </c>
    </row>
    <row r="143" spans="1:2">
      <c r="A143" s="87" t="s">
        <v>2510</v>
      </c>
      <c r="B143" s="87" t="s">
        <v>2510</v>
      </c>
    </row>
    <row r="144" spans="1:2">
      <c r="A144" s="87" t="s">
        <v>1244</v>
      </c>
      <c r="B144" s="87" t="s">
        <v>1244</v>
      </c>
    </row>
    <row r="145" spans="1:2">
      <c r="A145" s="87" t="s">
        <v>1355</v>
      </c>
      <c r="B145" s="87" t="s">
        <v>1355</v>
      </c>
    </row>
    <row r="146" spans="1:2">
      <c r="A146" s="191" t="s">
        <v>3068</v>
      </c>
      <c r="B146" s="191" t="s">
        <v>3068</v>
      </c>
    </row>
    <row r="147" spans="1:2">
      <c r="A147" s="87" t="s">
        <v>1373</v>
      </c>
      <c r="B147" s="87" t="s">
        <v>1373</v>
      </c>
    </row>
    <row r="148" spans="1:2">
      <c r="A148" s="191" t="s">
        <v>4693</v>
      </c>
      <c r="B148" s="191" t="s">
        <v>4693</v>
      </c>
    </row>
    <row r="149" spans="1:2">
      <c r="A149" s="191" t="s">
        <v>4744</v>
      </c>
      <c r="B149" s="191" t="s">
        <v>4744</v>
      </c>
    </row>
    <row r="150" spans="1:2">
      <c r="A150" s="192" t="s">
        <v>853</v>
      </c>
      <c r="B150" s="192" t="s">
        <v>853</v>
      </c>
    </row>
    <row r="151" spans="1:2">
      <c r="A151" s="87" t="s">
        <v>1922</v>
      </c>
      <c r="B151" s="87" t="s">
        <v>1922</v>
      </c>
    </row>
    <row r="152" spans="1:2">
      <c r="A152" s="87" t="s">
        <v>2147</v>
      </c>
      <c r="B152" s="87" t="s">
        <v>2147</v>
      </c>
    </row>
    <row r="153" spans="1:2">
      <c r="A153" s="191" t="s">
        <v>3119</v>
      </c>
      <c r="B153" s="191" t="s">
        <v>3119</v>
      </c>
    </row>
    <row r="154" spans="1:2">
      <c r="A154" s="193" t="s">
        <v>1928</v>
      </c>
      <c r="B154" s="193" t="s">
        <v>1928</v>
      </c>
    </row>
    <row r="155" spans="1:2">
      <c r="A155" s="86" t="s">
        <v>862</v>
      </c>
      <c r="B155" s="86" t="s">
        <v>862</v>
      </c>
    </row>
    <row r="156" spans="1:2">
      <c r="A156" s="188" t="s">
        <v>3057</v>
      </c>
      <c r="B156" s="188" t="s">
        <v>3057</v>
      </c>
    </row>
    <row r="157" spans="1:2">
      <c r="A157" s="86" t="s">
        <v>764</v>
      </c>
      <c r="B157" s="86" t="s">
        <v>764</v>
      </c>
    </row>
    <row r="158" spans="1:2">
      <c r="A158" s="86" t="s">
        <v>894</v>
      </c>
      <c r="B158" s="86" t="s">
        <v>894</v>
      </c>
    </row>
    <row r="159" spans="1:2">
      <c r="A159" s="88" t="s">
        <v>572</v>
      </c>
      <c r="B159" s="88" t="s">
        <v>572</v>
      </c>
    </row>
    <row r="160" spans="1:2">
      <c r="A160" s="88" t="s">
        <v>2236</v>
      </c>
      <c r="B160" s="88" t="s">
        <v>2236</v>
      </c>
    </row>
    <row r="161" spans="1:2">
      <c r="A161" s="88" t="s">
        <v>114</v>
      </c>
      <c r="B161" s="88" t="s">
        <v>114</v>
      </c>
    </row>
    <row r="162" spans="1:2">
      <c r="A162" s="88" t="s">
        <v>158</v>
      </c>
      <c r="B162" s="88" t="s">
        <v>158</v>
      </c>
    </row>
    <row r="163" spans="1:2">
      <c r="A163" s="193" t="s">
        <v>3807</v>
      </c>
      <c r="B163" s="193" t="s">
        <v>3807</v>
      </c>
    </row>
    <row r="164" spans="1:2">
      <c r="A164" s="293" t="s">
        <v>4319</v>
      </c>
      <c r="B164" s="293" t="s">
        <v>4319</v>
      </c>
    </row>
    <row r="165" spans="1:2">
      <c r="A165" s="193" t="s">
        <v>3959</v>
      </c>
      <c r="B165" s="193" t="s">
        <v>3959</v>
      </c>
    </row>
    <row r="166" spans="1:2">
      <c r="A166" s="88" t="s">
        <v>895</v>
      </c>
      <c r="B166" s="88" t="s">
        <v>895</v>
      </c>
    </row>
    <row r="167" spans="1:2">
      <c r="A167" s="88" t="s">
        <v>2140</v>
      </c>
      <c r="B167" s="88" t="s">
        <v>2140</v>
      </c>
    </row>
    <row r="168" spans="1:2">
      <c r="A168" s="88" t="s">
        <v>1070</v>
      </c>
      <c r="B168" s="191" t="s">
        <v>4825</v>
      </c>
    </row>
    <row r="169" spans="1:2">
      <c r="A169" s="294" t="s">
        <v>4274</v>
      </c>
      <c r="B169" s="294" t="s">
        <v>4274</v>
      </c>
    </row>
    <row r="170" spans="1:2">
      <c r="A170" s="191" t="s">
        <v>4825</v>
      </c>
      <c r="B170" s="191" t="s">
        <v>4825</v>
      </c>
    </row>
    <row r="171" spans="1:2">
      <c r="A171" s="87" t="s">
        <v>2173</v>
      </c>
      <c r="B171" s="87" t="s">
        <v>2173</v>
      </c>
    </row>
    <row r="172" spans="1:2">
      <c r="A172" s="87" t="s">
        <v>2189</v>
      </c>
      <c r="B172" s="87" t="s">
        <v>2189</v>
      </c>
    </row>
    <row r="173" spans="1:2">
      <c r="A173" s="192" t="s">
        <v>2751</v>
      </c>
      <c r="B173" s="192" t="s">
        <v>2751</v>
      </c>
    </row>
    <row r="174" spans="1:2">
      <c r="A174" s="87" t="s">
        <v>1450</v>
      </c>
      <c r="B174" s="87" t="s">
        <v>1450</v>
      </c>
    </row>
    <row r="175" spans="1:2">
      <c r="A175" s="191" t="s">
        <v>4800</v>
      </c>
      <c r="B175" s="191" t="s">
        <v>4800</v>
      </c>
    </row>
    <row r="176" spans="1:2">
      <c r="A176" s="85" t="s">
        <v>1087</v>
      </c>
      <c r="B176" s="85" t="s">
        <v>1087</v>
      </c>
    </row>
    <row r="177" spans="1:2">
      <c r="A177" s="191" t="s">
        <v>3144</v>
      </c>
      <c r="B177" s="191" t="s">
        <v>3144</v>
      </c>
    </row>
    <row r="178" spans="1:2">
      <c r="A178" s="87" t="s">
        <v>790</v>
      </c>
      <c r="B178" s="87" t="s">
        <v>790</v>
      </c>
    </row>
    <row r="179" spans="1:2">
      <c r="A179" s="191" t="s">
        <v>3268</v>
      </c>
      <c r="B179" s="191" t="s">
        <v>3268</v>
      </c>
    </row>
    <row r="180" spans="1:2">
      <c r="A180" s="87" t="s">
        <v>2056</v>
      </c>
      <c r="B180" s="87" t="s">
        <v>2056</v>
      </c>
    </row>
    <row r="181" spans="1:2">
      <c r="A181" s="85" t="s">
        <v>979</v>
      </c>
      <c r="B181" s="85" t="s">
        <v>979</v>
      </c>
    </row>
    <row r="182" spans="1:2">
      <c r="A182" s="87" t="s">
        <v>1930</v>
      </c>
      <c r="B182" s="87" t="s">
        <v>1930</v>
      </c>
    </row>
    <row r="183" spans="1:2">
      <c r="A183" s="294" t="s">
        <v>4440</v>
      </c>
      <c r="B183" s="294" t="s">
        <v>4440</v>
      </c>
    </row>
    <row r="184" spans="1:2">
      <c r="A184" s="85" t="s">
        <v>612</v>
      </c>
      <c r="B184" s="85" t="s">
        <v>612</v>
      </c>
    </row>
    <row r="185" spans="1:2">
      <c r="A185" s="192" t="s">
        <v>2778</v>
      </c>
      <c r="B185" s="192" t="s">
        <v>2778</v>
      </c>
    </row>
    <row r="186" spans="1:2">
      <c r="A186" s="191" t="s">
        <v>3140</v>
      </c>
      <c r="B186" s="121" t="s">
        <v>3140</v>
      </c>
    </row>
    <row r="187" spans="1:2">
      <c r="A187" s="192" t="s">
        <v>4192</v>
      </c>
      <c r="B187" s="192" t="s">
        <v>4192</v>
      </c>
    </row>
    <row r="188" spans="1:2">
      <c r="A188" s="85" t="s">
        <v>795</v>
      </c>
      <c r="B188" s="85" t="s">
        <v>795</v>
      </c>
    </row>
    <row r="189" spans="1:2">
      <c r="A189" s="87" t="s">
        <v>2527</v>
      </c>
      <c r="B189" s="87" t="s">
        <v>2527</v>
      </c>
    </row>
    <row r="190" spans="1:2">
      <c r="A190" s="87" t="s">
        <v>2006</v>
      </c>
      <c r="B190" s="87" t="s">
        <v>2006</v>
      </c>
    </row>
    <row r="191" spans="1:2">
      <c r="A191" s="87" t="s">
        <v>82</v>
      </c>
      <c r="B191" s="87" t="s">
        <v>82</v>
      </c>
    </row>
    <row r="192" spans="1:2">
      <c r="A192" s="85" t="s">
        <v>902</v>
      </c>
      <c r="B192" s="85" t="s">
        <v>902</v>
      </c>
    </row>
    <row r="193" spans="1:2">
      <c r="A193" s="87" t="s">
        <v>2512</v>
      </c>
      <c r="B193" s="87" t="s">
        <v>2512</v>
      </c>
    </row>
    <row r="194" spans="1:2">
      <c r="A194" s="191" t="s">
        <v>3276</v>
      </c>
      <c r="B194" s="191" t="s">
        <v>3276</v>
      </c>
    </row>
    <row r="195" spans="1:2">
      <c r="A195" s="192" t="s">
        <v>3781</v>
      </c>
      <c r="B195" s="192" t="s">
        <v>3781</v>
      </c>
    </row>
    <row r="196" spans="1:2">
      <c r="A196" s="192" t="s">
        <v>739</v>
      </c>
      <c r="B196" s="192" t="s">
        <v>739</v>
      </c>
    </row>
    <row r="197" spans="1:2">
      <c r="A197" s="85" t="s">
        <v>509</v>
      </c>
      <c r="B197" s="85" t="s">
        <v>509</v>
      </c>
    </row>
    <row r="198" spans="1:2">
      <c r="A198" s="87" t="s">
        <v>1521</v>
      </c>
      <c r="B198" s="85" t="s">
        <v>509</v>
      </c>
    </row>
    <row r="199" spans="1:2">
      <c r="A199" s="192" t="s">
        <v>4135</v>
      </c>
      <c r="B199" s="192" t="s">
        <v>4135</v>
      </c>
    </row>
    <row r="200" spans="1:2">
      <c r="A200" s="85" t="s">
        <v>877</v>
      </c>
      <c r="B200" s="85" t="s">
        <v>877</v>
      </c>
    </row>
    <row r="201" spans="1:2">
      <c r="A201" s="87" t="s">
        <v>652</v>
      </c>
      <c r="B201" s="87" t="s">
        <v>652</v>
      </c>
    </row>
    <row r="202" spans="1:2">
      <c r="A202" s="87" t="s">
        <v>1594</v>
      </c>
      <c r="B202" s="87" t="s">
        <v>1594</v>
      </c>
    </row>
    <row r="203" spans="1:2">
      <c r="A203" s="85" t="s">
        <v>545</v>
      </c>
      <c r="B203" s="85" t="s">
        <v>545</v>
      </c>
    </row>
    <row r="204" spans="1:2">
      <c r="A204" s="192" t="s">
        <v>3836</v>
      </c>
      <c r="B204" s="192" t="s">
        <v>3836</v>
      </c>
    </row>
    <row r="205" spans="1:2">
      <c r="A205" s="192" t="s">
        <v>3760</v>
      </c>
      <c r="B205" s="192" t="s">
        <v>3760</v>
      </c>
    </row>
    <row r="206" spans="1:2">
      <c r="A206" s="87" t="s">
        <v>1393</v>
      </c>
      <c r="B206" s="87" t="s">
        <v>1393</v>
      </c>
    </row>
    <row r="207" spans="1:2">
      <c r="A207" s="191" t="s">
        <v>2858</v>
      </c>
      <c r="B207" s="191" t="s">
        <v>2858</v>
      </c>
    </row>
    <row r="208" spans="1:2">
      <c r="A208" s="192" t="s">
        <v>59</v>
      </c>
      <c r="B208" s="192" t="s">
        <v>59</v>
      </c>
    </row>
    <row r="209" spans="1:2">
      <c r="A209" s="192" t="s">
        <v>4181</v>
      </c>
      <c r="B209" s="192" t="s">
        <v>4181</v>
      </c>
    </row>
    <row r="210" spans="1:2">
      <c r="A210" s="87" t="s">
        <v>1201</v>
      </c>
      <c r="B210" s="198" t="s">
        <v>1201</v>
      </c>
    </row>
    <row r="211" spans="1:2">
      <c r="A211" s="192" t="s">
        <v>662</v>
      </c>
      <c r="B211" s="192" t="s">
        <v>662</v>
      </c>
    </row>
    <row r="212" spans="1:2">
      <c r="A212" s="192" t="s">
        <v>161</v>
      </c>
      <c r="B212" s="192" t="s">
        <v>161</v>
      </c>
    </row>
    <row r="213" spans="1:2">
      <c r="A213" s="192" t="s">
        <v>4185</v>
      </c>
      <c r="B213" s="192" t="s">
        <v>4185</v>
      </c>
    </row>
    <row r="214" spans="1:2">
      <c r="A214" s="87" t="s">
        <v>1236</v>
      </c>
      <c r="B214" s="87" t="s">
        <v>1236</v>
      </c>
    </row>
    <row r="215" spans="1:2">
      <c r="A215" s="192" t="s">
        <v>2700</v>
      </c>
      <c r="B215" s="192" t="s">
        <v>2700</v>
      </c>
    </row>
    <row r="216" spans="1:2">
      <c r="A216" s="192" t="s">
        <v>4208</v>
      </c>
      <c r="B216" s="192" t="s">
        <v>4208</v>
      </c>
    </row>
    <row r="217" spans="1:2">
      <c r="A217" s="85" t="s">
        <v>1032</v>
      </c>
      <c r="B217" s="85" t="s">
        <v>1032</v>
      </c>
    </row>
    <row r="218" spans="1:2">
      <c r="A218" s="87" t="s">
        <v>1879</v>
      </c>
      <c r="B218" s="87" t="s">
        <v>1879</v>
      </c>
    </row>
    <row r="219" spans="1:2">
      <c r="A219" s="87" t="s">
        <v>1961</v>
      </c>
      <c r="B219" s="87" t="s">
        <v>1961</v>
      </c>
    </row>
    <row r="220" spans="1:2">
      <c r="A220" s="88" t="s">
        <v>1903</v>
      </c>
      <c r="B220" s="88" t="s">
        <v>1903</v>
      </c>
    </row>
    <row r="221" spans="1:2">
      <c r="A221" s="87" t="s">
        <v>883</v>
      </c>
      <c r="B221" s="87" t="s">
        <v>883</v>
      </c>
    </row>
    <row r="222" spans="1:2">
      <c r="A222" s="87" t="s">
        <v>1616</v>
      </c>
      <c r="B222" s="87" t="s">
        <v>1616</v>
      </c>
    </row>
    <row r="223" spans="1:2">
      <c r="A223" s="87" t="s">
        <v>2202</v>
      </c>
      <c r="B223" s="87" t="s">
        <v>2202</v>
      </c>
    </row>
    <row r="224" spans="1:2">
      <c r="A224" s="192" t="s">
        <v>3775</v>
      </c>
      <c r="B224" s="192" t="s">
        <v>3775</v>
      </c>
    </row>
    <row r="225" spans="1:2">
      <c r="A225" s="193" t="s">
        <v>3540</v>
      </c>
      <c r="B225" s="193" t="s">
        <v>3540</v>
      </c>
    </row>
    <row r="226" spans="1:2">
      <c r="A226" s="192" t="s">
        <v>2840</v>
      </c>
      <c r="B226" s="192" t="s">
        <v>2840</v>
      </c>
    </row>
    <row r="227" spans="1:2">
      <c r="A227" s="88" t="s">
        <v>1941</v>
      </c>
      <c r="B227" s="88" t="s">
        <v>1941</v>
      </c>
    </row>
    <row r="228" spans="1:2">
      <c r="A228" s="87" t="s">
        <v>2176</v>
      </c>
      <c r="B228" s="87" t="s">
        <v>2176</v>
      </c>
    </row>
    <row r="229" spans="1:2">
      <c r="A229" s="85" t="s">
        <v>829</v>
      </c>
      <c r="B229" s="85" t="s">
        <v>829</v>
      </c>
    </row>
    <row r="230" spans="1:2">
      <c r="A230" s="193" t="s">
        <v>602</v>
      </c>
      <c r="B230" s="193" t="s">
        <v>602</v>
      </c>
    </row>
    <row r="231" spans="1:2">
      <c r="A231" s="192" t="s">
        <v>4158</v>
      </c>
      <c r="B231" s="192" t="s">
        <v>4158</v>
      </c>
    </row>
    <row r="232" spans="1:2">
      <c r="A232" s="86" t="s">
        <v>709</v>
      </c>
      <c r="B232" s="86" t="s">
        <v>709</v>
      </c>
    </row>
    <row r="233" spans="1:2">
      <c r="A233" s="191" t="s">
        <v>3087</v>
      </c>
      <c r="B233" s="191" t="s">
        <v>3087</v>
      </c>
    </row>
    <row r="234" spans="1:2">
      <c r="A234" s="87" t="s">
        <v>1632</v>
      </c>
      <c r="B234" s="87" t="s">
        <v>1632</v>
      </c>
    </row>
    <row r="235" spans="1:2">
      <c r="A235" s="87" t="s">
        <v>2507</v>
      </c>
      <c r="B235" s="87" t="s">
        <v>2507</v>
      </c>
    </row>
    <row r="236" spans="1:2">
      <c r="A236" s="87" t="s">
        <v>1992</v>
      </c>
      <c r="B236" s="87" t="s">
        <v>1992</v>
      </c>
    </row>
    <row r="237" spans="1:2">
      <c r="A237" s="87" t="s">
        <v>732</v>
      </c>
      <c r="B237" s="87" t="s">
        <v>732</v>
      </c>
    </row>
    <row r="238" spans="1:2">
      <c r="A238" s="191" t="s">
        <v>117</v>
      </c>
      <c r="B238" s="191" t="s">
        <v>117</v>
      </c>
    </row>
    <row r="239" spans="1:2">
      <c r="A239" s="192" t="s">
        <v>3956</v>
      </c>
      <c r="B239" s="192" t="s">
        <v>3956</v>
      </c>
    </row>
    <row r="240" spans="1:2">
      <c r="A240" s="87" t="s">
        <v>2457</v>
      </c>
      <c r="B240" s="87" t="s">
        <v>2457</v>
      </c>
    </row>
    <row r="241" spans="1:2">
      <c r="A241" s="85" t="s">
        <v>1042</v>
      </c>
      <c r="B241" s="85" t="s">
        <v>1042</v>
      </c>
    </row>
    <row r="242" spans="1:2">
      <c r="A242" s="294" t="s">
        <v>4309</v>
      </c>
      <c r="B242" s="294" t="s">
        <v>4309</v>
      </c>
    </row>
    <row r="243" spans="1:2">
      <c r="A243" s="87" t="s">
        <v>2474</v>
      </c>
      <c r="B243" s="87" t="s">
        <v>2474</v>
      </c>
    </row>
    <row r="244" spans="1:2">
      <c r="A244" s="191" t="s">
        <v>3534</v>
      </c>
      <c r="B244" s="191" t="s">
        <v>3534</v>
      </c>
    </row>
    <row r="245" spans="1:2">
      <c r="A245" s="191" t="s">
        <v>4776</v>
      </c>
      <c r="B245" s="191" t="s">
        <v>4776</v>
      </c>
    </row>
    <row r="246" spans="1:2">
      <c r="A246" s="192" t="s">
        <v>802</v>
      </c>
      <c r="B246" s="192" t="s">
        <v>802</v>
      </c>
    </row>
    <row r="247" spans="1:2">
      <c r="A247" s="87" t="s">
        <v>2539</v>
      </c>
      <c r="B247" s="87" t="s">
        <v>2539</v>
      </c>
    </row>
    <row r="248" spans="1:2">
      <c r="A248" s="87" t="s">
        <v>1081</v>
      </c>
      <c r="B248" s="87" t="s">
        <v>1081</v>
      </c>
    </row>
    <row r="249" spans="1:2">
      <c r="A249" s="294" t="s">
        <v>4353</v>
      </c>
      <c r="B249" s="294" t="s">
        <v>4353</v>
      </c>
    </row>
    <row r="250" spans="1:2">
      <c r="A250" s="192" t="s">
        <v>1519</v>
      </c>
      <c r="B250" s="192" t="s">
        <v>1519</v>
      </c>
    </row>
    <row r="251" spans="1:2">
      <c r="A251" s="85" t="s">
        <v>809</v>
      </c>
      <c r="B251" s="85" t="s">
        <v>809</v>
      </c>
    </row>
    <row r="252" spans="1:2">
      <c r="A252" s="87" t="s">
        <v>1501</v>
      </c>
      <c r="B252" s="87" t="s">
        <v>1501</v>
      </c>
    </row>
    <row r="253" spans="1:2">
      <c r="A253" s="192" t="s">
        <v>547</v>
      </c>
      <c r="B253" s="192" t="s">
        <v>547</v>
      </c>
    </row>
    <row r="254" spans="1:2">
      <c r="A254" s="191" t="s">
        <v>3581</v>
      </c>
      <c r="B254" s="191" t="s">
        <v>3581</v>
      </c>
    </row>
    <row r="255" spans="1:2">
      <c r="A255" s="87" t="s">
        <v>2529</v>
      </c>
      <c r="B255" s="87" t="s">
        <v>2529</v>
      </c>
    </row>
    <row r="256" spans="1:2">
      <c r="A256" s="191" t="s">
        <v>4830</v>
      </c>
      <c r="B256" s="191" t="s">
        <v>4830</v>
      </c>
    </row>
    <row r="257" spans="1:2">
      <c r="A257" s="192" t="s">
        <v>3259</v>
      </c>
      <c r="B257" s="192" t="s">
        <v>3259</v>
      </c>
    </row>
    <row r="258" spans="1:2">
      <c r="A258" s="85" t="s">
        <v>1057</v>
      </c>
      <c r="B258" s="85" t="s">
        <v>1057</v>
      </c>
    </row>
    <row r="259" spans="1:2">
      <c r="A259" s="193" t="s">
        <v>3645</v>
      </c>
      <c r="B259" s="193" t="s">
        <v>3645</v>
      </c>
    </row>
    <row r="260" spans="1:2">
      <c r="A260" s="193" t="s">
        <v>592</v>
      </c>
      <c r="B260" s="193" t="s">
        <v>592</v>
      </c>
    </row>
    <row r="261" spans="1:2">
      <c r="A261" s="193" t="s">
        <v>794</v>
      </c>
      <c r="B261" s="193" t="s">
        <v>794</v>
      </c>
    </row>
    <row r="262" spans="1:2">
      <c r="A262" s="88" t="s">
        <v>1154</v>
      </c>
      <c r="B262" s="88" t="s">
        <v>1154</v>
      </c>
    </row>
    <row r="263" spans="1:2">
      <c r="A263" s="193" t="s">
        <v>2915</v>
      </c>
      <c r="B263" s="193" t="s">
        <v>2915</v>
      </c>
    </row>
    <row r="264" spans="1:2">
      <c r="A264" s="293" t="s">
        <v>4332</v>
      </c>
      <c r="B264" s="293" t="s">
        <v>4332</v>
      </c>
    </row>
    <row r="265" spans="1:2">
      <c r="A265" s="192" t="s">
        <v>3573</v>
      </c>
      <c r="B265" s="192" t="s">
        <v>3573</v>
      </c>
    </row>
    <row r="266" spans="1:2">
      <c r="A266" s="87" t="s">
        <v>1626</v>
      </c>
      <c r="B266" s="87" t="s">
        <v>1626</v>
      </c>
    </row>
    <row r="267" spans="1:2">
      <c r="A267" s="192" t="s">
        <v>1435</v>
      </c>
      <c r="B267" s="192" t="s">
        <v>1435</v>
      </c>
    </row>
    <row r="268" spans="1:2">
      <c r="A268" s="191" t="s">
        <v>3227</v>
      </c>
      <c r="B268" s="191" t="s">
        <v>3227</v>
      </c>
    </row>
    <row r="269" spans="1:2">
      <c r="A269" s="191" t="s">
        <v>3216</v>
      </c>
      <c r="B269" s="191" t="s">
        <v>3216</v>
      </c>
    </row>
    <row r="270" spans="1:2">
      <c r="A270" s="85" t="s">
        <v>557</v>
      </c>
      <c r="B270" s="85" t="s">
        <v>557</v>
      </c>
    </row>
    <row r="271" spans="1:2">
      <c r="A271" s="87" t="s">
        <v>1926</v>
      </c>
      <c r="B271" s="87" t="s">
        <v>1926</v>
      </c>
    </row>
    <row r="272" spans="1:2">
      <c r="A272" s="191" t="s">
        <v>4720</v>
      </c>
      <c r="B272" s="191" t="s">
        <v>4720</v>
      </c>
    </row>
    <row r="273" spans="1:2">
      <c r="A273" s="85" t="s">
        <v>1039</v>
      </c>
      <c r="B273" s="85" t="s">
        <v>1039</v>
      </c>
    </row>
    <row r="274" spans="1:2">
      <c r="A274" s="191" t="s">
        <v>3551</v>
      </c>
      <c r="B274" s="191" t="s">
        <v>3551</v>
      </c>
    </row>
    <row r="275" spans="1:2">
      <c r="A275" s="191" t="s">
        <v>3419</v>
      </c>
      <c r="B275" s="191" t="s">
        <v>3419</v>
      </c>
    </row>
    <row r="276" spans="1:2">
      <c r="A276" s="192" t="s">
        <v>3750</v>
      </c>
      <c r="B276" s="192" t="s">
        <v>3750</v>
      </c>
    </row>
    <row r="277" spans="1:2">
      <c r="A277" s="87" t="s">
        <v>2501</v>
      </c>
      <c r="B277" s="87" t="s">
        <v>2501</v>
      </c>
    </row>
    <row r="278" spans="1:2">
      <c r="A278" s="87" t="s">
        <v>1466</v>
      </c>
      <c r="B278" s="87" t="s">
        <v>1466</v>
      </c>
    </row>
    <row r="279" spans="1:2">
      <c r="A279" s="192" t="s">
        <v>4216</v>
      </c>
      <c r="B279" s="192" t="s">
        <v>4216</v>
      </c>
    </row>
    <row r="280" spans="1:2">
      <c r="A280" s="294" t="s">
        <v>4403</v>
      </c>
      <c r="B280" s="294" t="s">
        <v>4403</v>
      </c>
    </row>
    <row r="281" spans="1:2">
      <c r="A281" s="192" t="s">
        <v>590</v>
      </c>
      <c r="B281" s="192" t="s">
        <v>590</v>
      </c>
    </row>
    <row r="282" spans="1:2">
      <c r="A282" s="87" t="s">
        <v>2481</v>
      </c>
      <c r="B282" s="87" t="s">
        <v>2481</v>
      </c>
    </row>
    <row r="283" spans="1:2">
      <c r="A283" s="87" t="s">
        <v>892</v>
      </c>
      <c r="B283" s="87" t="s">
        <v>892</v>
      </c>
    </row>
    <row r="284" spans="1:2">
      <c r="A284" s="192" t="s">
        <v>4195</v>
      </c>
      <c r="B284" s="191" t="s">
        <v>4854</v>
      </c>
    </row>
    <row r="285" spans="1:2">
      <c r="A285" s="191" t="s">
        <v>3195</v>
      </c>
      <c r="B285" s="191" t="s">
        <v>4854</v>
      </c>
    </row>
    <row r="286" spans="1:2">
      <c r="A286" s="87" t="s">
        <v>530</v>
      </c>
      <c r="B286" s="87" t="s">
        <v>530</v>
      </c>
    </row>
    <row r="287" spans="1:2">
      <c r="A287" s="191" t="s">
        <v>3177</v>
      </c>
      <c r="B287" s="191" t="s">
        <v>3177</v>
      </c>
    </row>
    <row r="288" spans="1:2">
      <c r="A288" s="87" t="s">
        <v>2533</v>
      </c>
      <c r="B288" s="87" t="s">
        <v>2533</v>
      </c>
    </row>
    <row r="289" spans="1:2">
      <c r="A289" s="191" t="s">
        <v>4721</v>
      </c>
      <c r="B289" s="191" t="s">
        <v>4721</v>
      </c>
    </row>
    <row r="290" spans="1:2">
      <c r="A290" s="192" t="s">
        <v>4193</v>
      </c>
      <c r="B290" s="192" t="s">
        <v>4193</v>
      </c>
    </row>
    <row r="291" spans="1:2">
      <c r="A291" s="87" t="s">
        <v>1968</v>
      </c>
      <c r="B291" s="87" t="s">
        <v>1968</v>
      </c>
    </row>
    <row r="292" spans="1:2">
      <c r="A292" s="294" t="s">
        <v>4447</v>
      </c>
      <c r="B292" s="294" t="s">
        <v>4447</v>
      </c>
    </row>
    <row r="293" spans="1:2">
      <c r="A293" s="192" t="s">
        <v>676</v>
      </c>
      <c r="B293" s="192" t="s">
        <v>676</v>
      </c>
    </row>
    <row r="294" spans="1:2">
      <c r="A294" s="192" t="s">
        <v>870</v>
      </c>
      <c r="B294" s="192" t="s">
        <v>870</v>
      </c>
    </row>
    <row r="295" spans="1:2">
      <c r="A295" s="191" t="s">
        <v>4731</v>
      </c>
      <c r="B295" s="191" t="s">
        <v>4731</v>
      </c>
    </row>
    <row r="296" spans="1:2">
      <c r="A296" s="192" t="s">
        <v>3550</v>
      </c>
      <c r="B296" s="192" t="s">
        <v>3550</v>
      </c>
    </row>
    <row r="297" spans="1:2">
      <c r="A297" s="192" t="s">
        <v>1241</v>
      </c>
      <c r="B297" s="192" t="s">
        <v>1241</v>
      </c>
    </row>
    <row r="298" spans="1:2">
      <c r="A298" s="191" t="s">
        <v>3130</v>
      </c>
      <c r="B298" s="191" t="s">
        <v>3130</v>
      </c>
    </row>
    <row r="299" spans="1:2">
      <c r="A299" s="192" t="s">
        <v>3936</v>
      </c>
      <c r="B299" s="192" t="s">
        <v>3936</v>
      </c>
    </row>
    <row r="300" spans="1:2">
      <c r="A300" s="192" t="s">
        <v>954</v>
      </c>
      <c r="B300" s="192" t="s">
        <v>954</v>
      </c>
    </row>
    <row r="301" spans="1:2">
      <c r="A301" s="191" t="s">
        <v>3273</v>
      </c>
      <c r="B301" s="191" t="s">
        <v>3273</v>
      </c>
    </row>
    <row r="302" spans="1:2">
      <c r="A302" s="192" t="s">
        <v>1007</v>
      </c>
      <c r="B302" s="192" t="s">
        <v>1007</v>
      </c>
    </row>
    <row r="303" spans="1:2">
      <c r="A303" s="85" t="s">
        <v>981</v>
      </c>
      <c r="B303" s="85" t="s">
        <v>981</v>
      </c>
    </row>
    <row r="304" spans="1:2">
      <c r="A304" s="87" t="s">
        <v>616</v>
      </c>
      <c r="B304" s="87" t="s">
        <v>616</v>
      </c>
    </row>
    <row r="305" spans="1:2">
      <c r="A305" s="87" t="s">
        <v>1198</v>
      </c>
      <c r="B305" s="87" t="s">
        <v>1198</v>
      </c>
    </row>
    <row r="306" spans="1:2">
      <c r="A306" s="87" t="s">
        <v>1266</v>
      </c>
      <c r="B306" s="87" t="s">
        <v>1266</v>
      </c>
    </row>
    <row r="307" spans="1:2">
      <c r="A307" s="87" t="s">
        <v>2459</v>
      </c>
      <c r="B307" s="87" t="s">
        <v>2459</v>
      </c>
    </row>
    <row r="308" spans="1:2">
      <c r="A308" s="294" t="s">
        <v>4268</v>
      </c>
      <c r="B308" s="294" t="s">
        <v>4268</v>
      </c>
    </row>
    <row r="309" spans="1:2">
      <c r="A309" s="85" t="s">
        <v>950</v>
      </c>
      <c r="B309" s="85" t="s">
        <v>950</v>
      </c>
    </row>
    <row r="310" spans="1:2">
      <c r="A310" s="87" t="s">
        <v>2240</v>
      </c>
      <c r="B310" s="87" t="s">
        <v>2240</v>
      </c>
    </row>
    <row r="311" spans="1:2">
      <c r="A311" s="294" t="s">
        <v>4315</v>
      </c>
      <c r="B311" s="87" t="s">
        <v>203</v>
      </c>
    </row>
    <row r="312" spans="1:2">
      <c r="A312" s="87" t="s">
        <v>203</v>
      </c>
      <c r="B312" s="87" t="s">
        <v>203</v>
      </c>
    </row>
    <row r="313" spans="1:2">
      <c r="A313" s="192" t="s">
        <v>1850</v>
      </c>
      <c r="B313" s="191" t="s">
        <v>4713</v>
      </c>
    </row>
    <row r="314" spans="1:2">
      <c r="A314" s="191" t="s">
        <v>4713</v>
      </c>
      <c r="B314" s="191" t="s">
        <v>4713</v>
      </c>
    </row>
    <row r="315" spans="1:2">
      <c r="A315" s="87" t="s">
        <v>919</v>
      </c>
      <c r="B315" s="87" t="s">
        <v>919</v>
      </c>
    </row>
    <row r="316" spans="1:2">
      <c r="A316" s="192" t="s">
        <v>2542</v>
      </c>
      <c r="B316" s="191" t="s">
        <v>4745</v>
      </c>
    </row>
    <row r="317" spans="1:2">
      <c r="A317" s="191" t="s">
        <v>4745</v>
      </c>
      <c r="B317" s="191" t="s">
        <v>4745</v>
      </c>
    </row>
    <row r="318" spans="1:2">
      <c r="A318" s="192" t="s">
        <v>3160</v>
      </c>
      <c r="B318" s="192" t="s">
        <v>3160</v>
      </c>
    </row>
    <row r="319" spans="1:2">
      <c r="A319" s="87" t="s">
        <v>1509</v>
      </c>
      <c r="B319" s="87" t="s">
        <v>1509</v>
      </c>
    </row>
    <row r="320" spans="1:2">
      <c r="A320" s="191" t="s">
        <v>4730</v>
      </c>
      <c r="B320" s="87" t="s">
        <v>1509</v>
      </c>
    </row>
    <row r="321" spans="1:2">
      <c r="A321" s="191" t="s">
        <v>2515</v>
      </c>
      <c r="B321" s="191" t="s">
        <v>2515</v>
      </c>
    </row>
    <row r="322" spans="1:2">
      <c r="A322" s="192" t="s">
        <v>3953</v>
      </c>
      <c r="B322" s="192" t="s">
        <v>3953</v>
      </c>
    </row>
    <row r="323" spans="1:2">
      <c r="A323" s="191" t="s">
        <v>3404</v>
      </c>
      <c r="B323" s="191" t="s">
        <v>3404</v>
      </c>
    </row>
    <row r="324" spans="1:2">
      <c r="A324" s="85" t="s">
        <v>782</v>
      </c>
      <c r="B324" s="85" t="s">
        <v>782</v>
      </c>
    </row>
    <row r="325" spans="1:2">
      <c r="A325" s="87" t="s">
        <v>2119</v>
      </c>
      <c r="B325" s="87" t="s">
        <v>2119</v>
      </c>
    </row>
    <row r="326" spans="1:2">
      <c r="A326" s="192" t="s">
        <v>2740</v>
      </c>
      <c r="B326" s="192" t="s">
        <v>2740</v>
      </c>
    </row>
    <row r="327" spans="1:2">
      <c r="A327" s="87" t="s">
        <v>2555</v>
      </c>
      <c r="B327" s="85" t="s">
        <v>770</v>
      </c>
    </row>
    <row r="328" spans="1:2">
      <c r="A328" s="85" t="s">
        <v>770</v>
      </c>
      <c r="B328" s="85" t="s">
        <v>770</v>
      </c>
    </row>
    <row r="329" spans="1:2">
      <c r="A329" s="87" t="s">
        <v>1580</v>
      </c>
      <c r="B329" s="87" t="s">
        <v>1580</v>
      </c>
    </row>
    <row r="330" spans="1:2">
      <c r="A330" s="192" t="s">
        <v>3746</v>
      </c>
      <c r="B330" s="192" t="s">
        <v>3746</v>
      </c>
    </row>
    <row r="331" spans="1:2">
      <c r="A331" s="192" t="s">
        <v>3805</v>
      </c>
      <c r="B331" s="192" t="s">
        <v>3805</v>
      </c>
    </row>
    <row r="332" spans="1:2">
      <c r="A332" s="191" t="s">
        <v>4763</v>
      </c>
      <c r="B332" s="191" t="s">
        <v>4763</v>
      </c>
    </row>
    <row r="333" spans="1:2">
      <c r="A333" s="192" t="s">
        <v>2673</v>
      </c>
      <c r="B333" s="192" t="s">
        <v>2673</v>
      </c>
    </row>
    <row r="334" spans="1:2">
      <c r="A334" s="294" t="s">
        <v>4270</v>
      </c>
      <c r="B334" s="192" t="s">
        <v>2673</v>
      </c>
    </row>
    <row r="335" spans="1:2">
      <c r="A335" s="191" t="s">
        <v>3249</v>
      </c>
      <c r="B335" s="191" t="s">
        <v>3249</v>
      </c>
    </row>
    <row r="336" spans="1:2">
      <c r="A336" s="192" t="s">
        <v>3824</v>
      </c>
      <c r="B336" s="192" t="s">
        <v>3824</v>
      </c>
    </row>
    <row r="337" spans="1:2">
      <c r="A337" s="87" t="s">
        <v>1385</v>
      </c>
      <c r="B337" s="87" t="s">
        <v>1385</v>
      </c>
    </row>
    <row r="338" spans="1:2">
      <c r="A338" s="85" t="s">
        <v>899</v>
      </c>
      <c r="B338" s="85" t="s">
        <v>899</v>
      </c>
    </row>
    <row r="339" spans="1:2">
      <c r="A339" s="191" t="s">
        <v>3585</v>
      </c>
      <c r="B339" s="191" t="s">
        <v>3585</v>
      </c>
    </row>
    <row r="340" spans="1:2">
      <c r="A340" s="87" t="s">
        <v>1376</v>
      </c>
      <c r="B340" s="87" t="s">
        <v>1376</v>
      </c>
    </row>
    <row r="341" spans="1:2">
      <c r="A341" s="192" t="s">
        <v>208</v>
      </c>
      <c r="B341" s="192" t="s">
        <v>208</v>
      </c>
    </row>
    <row r="342" spans="1:2">
      <c r="A342" s="191" t="s">
        <v>3198</v>
      </c>
      <c r="B342" s="191" t="s">
        <v>3198</v>
      </c>
    </row>
    <row r="343" spans="1:2">
      <c r="A343" s="87" t="s">
        <v>2093</v>
      </c>
      <c r="B343" s="87" t="s">
        <v>2093</v>
      </c>
    </row>
    <row r="344" spans="1:2">
      <c r="A344" s="85" t="s">
        <v>1066</v>
      </c>
      <c r="B344" s="85" t="s">
        <v>1066</v>
      </c>
    </row>
    <row r="345" spans="1:2">
      <c r="A345" s="294" t="s">
        <v>4376</v>
      </c>
      <c r="B345" s="294" t="s">
        <v>4376</v>
      </c>
    </row>
    <row r="346" spans="1:2">
      <c r="A346" s="191" t="s">
        <v>1339</v>
      </c>
      <c r="B346" s="191" t="s">
        <v>1339</v>
      </c>
    </row>
    <row r="347" spans="1:2">
      <c r="A347" s="192" t="s">
        <v>2877</v>
      </c>
      <c r="B347" s="192" t="s">
        <v>2877</v>
      </c>
    </row>
    <row r="348" spans="1:2">
      <c r="A348" s="191" t="s">
        <v>4814</v>
      </c>
      <c r="B348" s="191" t="s">
        <v>4814</v>
      </c>
    </row>
    <row r="349" spans="1:2">
      <c r="A349" s="192" t="s">
        <v>3758</v>
      </c>
      <c r="B349" s="192" t="s">
        <v>3758</v>
      </c>
    </row>
    <row r="350" spans="1:2">
      <c r="A350" s="191" t="s">
        <v>3180</v>
      </c>
      <c r="B350" s="191" t="s">
        <v>3180</v>
      </c>
    </row>
    <row r="351" spans="1:2">
      <c r="A351" s="85" t="s">
        <v>962</v>
      </c>
      <c r="B351" s="85" t="s">
        <v>962</v>
      </c>
    </row>
    <row r="352" spans="1:2">
      <c r="A352" s="87" t="s">
        <v>1629</v>
      </c>
      <c r="B352" s="87" t="s">
        <v>1629</v>
      </c>
    </row>
    <row r="353" spans="1:2">
      <c r="A353" s="294" t="s">
        <v>4457</v>
      </c>
      <c r="B353" s="294" t="s">
        <v>4457</v>
      </c>
    </row>
    <row r="354" spans="1:2">
      <c r="A354" s="87" t="s">
        <v>2191</v>
      </c>
      <c r="B354" s="87" t="s">
        <v>2191</v>
      </c>
    </row>
    <row r="355" spans="1:2">
      <c r="A355" s="294" t="s">
        <v>4349</v>
      </c>
      <c r="B355" s="86" t="s">
        <v>627</v>
      </c>
    </row>
    <row r="356" spans="1:2">
      <c r="A356" s="86" t="s">
        <v>627</v>
      </c>
      <c r="B356" s="86" t="s">
        <v>627</v>
      </c>
    </row>
    <row r="357" spans="1:2">
      <c r="A357" s="191" t="s">
        <v>3081</v>
      </c>
      <c r="B357" s="191" t="s">
        <v>3081</v>
      </c>
    </row>
    <row r="358" spans="1:2">
      <c r="A358" s="192" t="s">
        <v>681</v>
      </c>
      <c r="B358" s="192" t="s">
        <v>681</v>
      </c>
    </row>
    <row r="359" spans="1:2">
      <c r="A359" s="191" t="s">
        <v>4767</v>
      </c>
      <c r="B359" s="192" t="s">
        <v>681</v>
      </c>
    </row>
    <row r="360" spans="1:2">
      <c r="A360" s="188" t="s">
        <v>3200</v>
      </c>
      <c r="B360" s="188" t="s">
        <v>3200</v>
      </c>
    </row>
    <row r="361" spans="1:2">
      <c r="A361" s="192" t="s">
        <v>2070</v>
      </c>
      <c r="B361" s="192" t="s">
        <v>2070</v>
      </c>
    </row>
    <row r="362" spans="1:2">
      <c r="A362" s="191" t="s">
        <v>3121</v>
      </c>
      <c r="B362" s="191" t="s">
        <v>3121</v>
      </c>
    </row>
    <row r="363" spans="1:2">
      <c r="A363" s="87" t="s">
        <v>1910</v>
      </c>
      <c r="B363" s="87" t="s">
        <v>1910</v>
      </c>
    </row>
    <row r="364" spans="1:2">
      <c r="A364" s="87" t="s">
        <v>2156</v>
      </c>
      <c r="B364" s="87" t="s">
        <v>2156</v>
      </c>
    </row>
    <row r="365" spans="1:2">
      <c r="A365" s="192" t="s">
        <v>588</v>
      </c>
      <c r="B365" s="192" t="s">
        <v>588</v>
      </c>
    </row>
    <row r="366" spans="1:2">
      <c r="A366" s="191" t="s">
        <v>3557</v>
      </c>
      <c r="B366" s="191" t="s">
        <v>3557</v>
      </c>
    </row>
    <row r="367" spans="1:2">
      <c r="A367" s="85" t="s">
        <v>597</v>
      </c>
      <c r="B367" s="191" t="s">
        <v>4725</v>
      </c>
    </row>
    <row r="368" spans="1:2">
      <c r="A368" s="191" t="s">
        <v>4725</v>
      </c>
      <c r="B368" s="191" t="s">
        <v>4725</v>
      </c>
    </row>
    <row r="369" spans="1:2">
      <c r="A369" s="87" t="s">
        <v>1390</v>
      </c>
      <c r="B369" s="87" t="s">
        <v>1390</v>
      </c>
    </row>
    <row r="370" spans="1:2">
      <c r="A370" s="192" t="s">
        <v>4169</v>
      </c>
      <c r="B370" s="192" t="s">
        <v>4169</v>
      </c>
    </row>
    <row r="371" spans="1:2">
      <c r="A371" s="192" t="s">
        <v>2679</v>
      </c>
      <c r="B371" s="77" t="s">
        <v>4849</v>
      </c>
    </row>
    <row r="372" spans="1:2">
      <c r="A372" s="192" t="s">
        <v>2998</v>
      </c>
      <c r="B372" s="192" t="s">
        <v>2998</v>
      </c>
    </row>
    <row r="373" spans="1:2">
      <c r="A373" s="87" t="s">
        <v>2192</v>
      </c>
      <c r="B373" s="188" t="s">
        <v>4799</v>
      </c>
    </row>
    <row r="374" spans="1:2">
      <c r="A374" s="188" t="s">
        <v>4799</v>
      </c>
      <c r="B374" s="188" t="s">
        <v>4799</v>
      </c>
    </row>
    <row r="375" spans="1:2">
      <c r="A375" s="188" t="s">
        <v>3426</v>
      </c>
      <c r="B375" s="191" t="s">
        <v>4796</v>
      </c>
    </row>
    <row r="376" spans="1:2">
      <c r="A376" s="294" t="s">
        <v>4316</v>
      </c>
      <c r="B376" s="191" t="s">
        <v>4796</v>
      </c>
    </row>
    <row r="377" spans="1:2">
      <c r="A377" s="191" t="s">
        <v>4796</v>
      </c>
      <c r="B377" s="191" t="s">
        <v>4796</v>
      </c>
    </row>
    <row r="378" spans="1:2">
      <c r="A378" s="192" t="s">
        <v>3123</v>
      </c>
      <c r="B378" s="192" t="s">
        <v>3123</v>
      </c>
    </row>
    <row r="379" spans="1:2">
      <c r="A379" s="192" t="s">
        <v>3949</v>
      </c>
      <c r="B379" s="192" t="s">
        <v>3949</v>
      </c>
    </row>
    <row r="380" spans="1:2">
      <c r="A380" s="87" t="s">
        <v>1036</v>
      </c>
      <c r="B380" s="188" t="s">
        <v>4817</v>
      </c>
    </row>
    <row r="381" spans="1:2">
      <c r="A381" s="188" t="s">
        <v>4817</v>
      </c>
      <c r="B381" s="188" t="s">
        <v>4817</v>
      </c>
    </row>
    <row r="382" spans="1:2">
      <c r="A382" s="200" t="s">
        <v>2180</v>
      </c>
      <c r="B382" s="200" t="s">
        <v>2180</v>
      </c>
    </row>
    <row r="383" spans="1:2">
      <c r="A383" s="199" t="s">
        <v>880</v>
      </c>
      <c r="B383" s="199" t="s">
        <v>880</v>
      </c>
    </row>
    <row r="384" spans="1:2">
      <c r="A384" s="199" t="s">
        <v>937</v>
      </c>
      <c r="B384" s="199" t="s">
        <v>937</v>
      </c>
    </row>
    <row r="385" spans="1:2">
      <c r="A385" s="200" t="s">
        <v>1162</v>
      </c>
      <c r="B385" s="200" t="s">
        <v>1162</v>
      </c>
    </row>
    <row r="386" spans="1:2">
      <c r="A386" s="198" t="s">
        <v>1419</v>
      </c>
      <c r="B386" s="198" t="s">
        <v>1419</v>
      </c>
    </row>
    <row r="387" spans="1:2">
      <c r="A387" s="121" t="s">
        <v>132</v>
      </c>
      <c r="B387" s="121" t="s">
        <v>132</v>
      </c>
    </row>
    <row r="388" spans="1:2">
      <c r="A388" s="269" t="s">
        <v>4337</v>
      </c>
      <c r="B388" s="269" t="s">
        <v>4337</v>
      </c>
    </row>
    <row r="389" spans="1:2">
      <c r="A389" s="134" t="s">
        <v>1957</v>
      </c>
      <c r="B389" s="269" t="s">
        <v>4337</v>
      </c>
    </row>
    <row r="390" spans="1:2">
      <c r="A390" s="198" t="s">
        <v>1951</v>
      </c>
      <c r="B390" s="198" t="s">
        <v>1951</v>
      </c>
    </row>
    <row r="391" spans="1:2">
      <c r="A391" s="134" t="s">
        <v>671</v>
      </c>
      <c r="B391" s="134" t="s">
        <v>671</v>
      </c>
    </row>
    <row r="392" spans="1:2">
      <c r="A392" s="198" t="s">
        <v>105</v>
      </c>
      <c r="B392" s="198" t="s">
        <v>105</v>
      </c>
    </row>
    <row r="393" spans="1:2">
      <c r="A393" s="199" t="s">
        <v>888</v>
      </c>
      <c r="B393" s="199" t="s">
        <v>888</v>
      </c>
    </row>
    <row r="394" spans="1:2">
      <c r="A394" s="199" t="s">
        <v>742</v>
      </c>
      <c r="B394" s="199" t="s">
        <v>742</v>
      </c>
    </row>
    <row r="395" spans="1:2">
      <c r="A395" s="134" t="s">
        <v>4132</v>
      </c>
      <c r="B395" s="134" t="s">
        <v>4132</v>
      </c>
    </row>
    <row r="396" spans="1:2">
      <c r="A396" s="121" t="s">
        <v>4843</v>
      </c>
      <c r="B396" s="121" t="s">
        <v>4843</v>
      </c>
    </row>
    <row r="397" spans="1:2">
      <c r="A397" s="121" t="s">
        <v>4718</v>
      </c>
      <c r="B397" s="121" t="s">
        <v>4718</v>
      </c>
    </row>
    <row r="398" spans="1:2">
      <c r="A398" s="200" t="s">
        <v>1123</v>
      </c>
      <c r="B398" s="200" t="s">
        <v>1123</v>
      </c>
    </row>
    <row r="399" spans="1:2">
      <c r="A399" s="121" t="s">
        <v>309</v>
      </c>
      <c r="B399" s="121" t="s">
        <v>309</v>
      </c>
    </row>
    <row r="400" spans="1:2">
      <c r="A400" s="134" t="s">
        <v>2712</v>
      </c>
      <c r="B400" s="134" t="s">
        <v>2712</v>
      </c>
    </row>
    <row r="401" spans="1:2">
      <c r="A401" s="121" t="s">
        <v>3288</v>
      </c>
      <c r="B401" s="121" t="s">
        <v>3288</v>
      </c>
    </row>
    <row r="402" spans="1:2">
      <c r="A402" s="199" t="s">
        <v>926</v>
      </c>
      <c r="B402" s="199" t="s">
        <v>926</v>
      </c>
    </row>
    <row r="403" spans="1:2">
      <c r="A403" s="266" t="s">
        <v>4378</v>
      </c>
      <c r="B403" s="134" t="s">
        <v>4190</v>
      </c>
    </row>
    <row r="404" spans="1:2">
      <c r="A404" s="134" t="s">
        <v>4190</v>
      </c>
      <c r="B404" s="134" t="s">
        <v>4190</v>
      </c>
    </row>
    <row r="405" spans="1:2">
      <c r="A405" s="134" t="s">
        <v>3801</v>
      </c>
      <c r="B405" s="134" t="s">
        <v>3801</v>
      </c>
    </row>
    <row r="406" spans="1:2">
      <c r="A406" s="198" t="s">
        <v>1357</v>
      </c>
      <c r="B406" s="198" t="s">
        <v>1357</v>
      </c>
    </row>
    <row r="407" spans="1:2">
      <c r="A407" s="134" t="s">
        <v>2734</v>
      </c>
      <c r="B407" s="134" t="s">
        <v>2734</v>
      </c>
    </row>
    <row r="408" spans="1:2">
      <c r="A408" s="121" t="s">
        <v>1111</v>
      </c>
      <c r="B408" s="121" t="s">
        <v>1111</v>
      </c>
    </row>
    <row r="409" spans="1:2">
      <c r="A409" s="198" t="s">
        <v>1230</v>
      </c>
      <c r="B409" s="198" t="s">
        <v>1230</v>
      </c>
    </row>
    <row r="410" spans="1:2">
      <c r="A410" s="266" t="s">
        <v>4344</v>
      </c>
      <c r="B410" s="266" t="s">
        <v>4344</v>
      </c>
    </row>
    <row r="411" spans="1:2">
      <c r="A411" s="198" t="s">
        <v>2484</v>
      </c>
      <c r="B411" s="198" t="s">
        <v>2484</v>
      </c>
    </row>
    <row r="412" spans="1:2">
      <c r="A412" s="136" t="s">
        <v>3931</v>
      </c>
      <c r="B412" s="136" t="s">
        <v>3931</v>
      </c>
    </row>
    <row r="413" spans="1:2">
      <c r="A413" s="136" t="s">
        <v>779</v>
      </c>
      <c r="B413" s="136" t="s">
        <v>779</v>
      </c>
    </row>
    <row r="414" spans="1:2">
      <c r="A414" s="198" t="s">
        <v>2052</v>
      </c>
      <c r="B414" s="198" t="s">
        <v>2052</v>
      </c>
    </row>
    <row r="415" spans="1:2">
      <c r="A415" s="269" t="s">
        <v>4339</v>
      </c>
      <c r="B415" s="269" t="s">
        <v>4339</v>
      </c>
    </row>
    <row r="416" spans="1:2">
      <c r="A416" s="136" t="s">
        <v>3127</v>
      </c>
      <c r="B416" s="269" t="s">
        <v>4339</v>
      </c>
    </row>
    <row r="417" spans="1:2">
      <c r="A417" s="199" t="s">
        <v>832</v>
      </c>
      <c r="B417" s="199" t="s">
        <v>832</v>
      </c>
    </row>
    <row r="418" spans="1:2">
      <c r="A418" s="266" t="s">
        <v>4281</v>
      </c>
      <c r="B418" s="266" t="s">
        <v>4281</v>
      </c>
    </row>
    <row r="419" spans="1:2">
      <c r="A419" s="200" t="s">
        <v>1893</v>
      </c>
      <c r="B419" s="266" t="s">
        <v>4281</v>
      </c>
    </row>
    <row r="420" spans="1:2">
      <c r="A420" s="134" t="s">
        <v>2901</v>
      </c>
      <c r="B420" s="134" t="s">
        <v>2901</v>
      </c>
    </row>
    <row r="421" spans="1:2">
      <c r="A421" s="198" t="s">
        <v>9</v>
      </c>
      <c r="B421" s="198" t="s">
        <v>9</v>
      </c>
    </row>
    <row r="422" spans="1:2">
      <c r="A422" s="134" t="s">
        <v>2945</v>
      </c>
      <c r="B422" s="198" t="s">
        <v>2168</v>
      </c>
    </row>
    <row r="423" spans="1:2">
      <c r="A423" s="134" t="s">
        <v>3967</v>
      </c>
      <c r="B423" s="134" t="s">
        <v>3967</v>
      </c>
    </row>
    <row r="424" spans="1:2">
      <c r="A424" s="200" t="s">
        <v>2168</v>
      </c>
      <c r="B424" s="200" t="s">
        <v>2168</v>
      </c>
    </row>
    <row r="425" spans="1:2">
      <c r="A425" s="198" t="s">
        <v>1164</v>
      </c>
      <c r="B425" s="198" t="s">
        <v>1164</v>
      </c>
    </row>
    <row r="426" spans="1:2">
      <c r="A426" s="200" t="s">
        <v>2073</v>
      </c>
      <c r="B426" s="200" t="s">
        <v>2073</v>
      </c>
    </row>
    <row r="427" spans="1:2">
      <c r="A427" s="134" t="s">
        <v>319</v>
      </c>
      <c r="B427" s="134" t="s">
        <v>319</v>
      </c>
    </row>
    <row r="428" spans="1:2">
      <c r="A428" s="134" t="s">
        <v>1880</v>
      </c>
      <c r="B428" s="134" t="s">
        <v>1880</v>
      </c>
    </row>
    <row r="429" spans="1:2">
      <c r="A429" s="198" t="s">
        <v>1371</v>
      </c>
      <c r="B429" s="121" t="s">
        <v>4812</v>
      </c>
    </row>
    <row r="430" spans="1:2">
      <c r="A430" s="121" t="s">
        <v>4812</v>
      </c>
      <c r="B430" s="121" t="s">
        <v>4812</v>
      </c>
    </row>
    <row r="431" spans="1:2">
      <c r="A431" s="134" t="s">
        <v>3470</v>
      </c>
      <c r="B431" s="134" t="s">
        <v>3470</v>
      </c>
    </row>
    <row r="432" spans="1:2">
      <c r="A432" s="199" t="s">
        <v>743</v>
      </c>
      <c r="B432" s="199" t="s">
        <v>743</v>
      </c>
    </row>
    <row r="433" spans="1:2">
      <c r="A433" s="269" t="s">
        <v>4425</v>
      </c>
      <c r="B433" s="269" t="s">
        <v>4425</v>
      </c>
    </row>
    <row r="434" spans="1:2">
      <c r="A434" s="198" t="s">
        <v>1292</v>
      </c>
      <c r="B434" s="198" t="s">
        <v>1292</v>
      </c>
    </row>
    <row r="435" spans="1:2">
      <c r="A435" s="198" t="s">
        <v>1464</v>
      </c>
      <c r="B435" s="198" t="s">
        <v>1464</v>
      </c>
    </row>
    <row r="436" spans="1:2">
      <c r="A436" s="198" t="s">
        <v>2009</v>
      </c>
      <c r="B436" s="121" t="s">
        <v>4783</v>
      </c>
    </row>
    <row r="437" spans="1:2">
      <c r="A437" s="121" t="s">
        <v>4783</v>
      </c>
      <c r="B437" s="121" t="s">
        <v>4783</v>
      </c>
    </row>
    <row r="438" spans="1:2">
      <c r="A438" s="198" t="s">
        <v>1397</v>
      </c>
      <c r="B438" s="198" t="s">
        <v>1397</v>
      </c>
    </row>
    <row r="439" spans="1:2">
      <c r="A439" s="199" t="s">
        <v>846</v>
      </c>
      <c r="B439" s="199" t="s">
        <v>846</v>
      </c>
    </row>
    <row r="440" spans="1:2">
      <c r="A440" s="198" t="s">
        <v>2138</v>
      </c>
      <c r="B440" s="198" t="s">
        <v>2138</v>
      </c>
    </row>
    <row r="441" spans="1:2">
      <c r="A441" s="136" t="s">
        <v>3946</v>
      </c>
      <c r="B441" s="136" t="s">
        <v>3946</v>
      </c>
    </row>
    <row r="442" spans="1:2">
      <c r="A442" s="134" t="s">
        <v>3961</v>
      </c>
      <c r="B442" s="266" t="s">
        <v>4393</v>
      </c>
    </row>
    <row r="443" spans="1:2">
      <c r="A443" s="266" t="s">
        <v>4393</v>
      </c>
      <c r="B443" s="266" t="s">
        <v>4393</v>
      </c>
    </row>
    <row r="444" spans="1:2">
      <c r="A444" s="134" t="s">
        <v>2727</v>
      </c>
      <c r="B444" s="134" t="s">
        <v>2727</v>
      </c>
    </row>
    <row r="445" spans="1:2">
      <c r="A445" s="121" t="s">
        <v>3438</v>
      </c>
      <c r="B445" s="121" t="s">
        <v>3438</v>
      </c>
    </row>
    <row r="446" spans="1:2">
      <c r="A446" s="198" t="s">
        <v>1934</v>
      </c>
      <c r="B446" s="198" t="s">
        <v>1934</v>
      </c>
    </row>
    <row r="447" spans="1:2">
      <c r="A447" s="134" t="s">
        <v>4201</v>
      </c>
      <c r="B447" s="134" t="s">
        <v>4201</v>
      </c>
    </row>
    <row r="448" spans="1:2">
      <c r="A448" s="121" t="s">
        <v>3278</v>
      </c>
      <c r="B448" s="121" t="s">
        <v>3278</v>
      </c>
    </row>
    <row r="449" spans="1:2">
      <c r="A449" s="198" t="s">
        <v>1387</v>
      </c>
      <c r="B449" s="198" t="s">
        <v>1387</v>
      </c>
    </row>
    <row r="450" spans="1:2">
      <c r="A450" s="134" t="s">
        <v>3831</v>
      </c>
      <c r="B450" s="134" t="s">
        <v>3831</v>
      </c>
    </row>
    <row r="451" spans="1:2">
      <c r="A451" s="198" t="s">
        <v>2548</v>
      </c>
      <c r="B451" s="121" t="s">
        <v>4823</v>
      </c>
    </row>
    <row r="452" spans="1:2">
      <c r="A452" s="121" t="s">
        <v>4823</v>
      </c>
      <c r="B452" s="121" t="s">
        <v>4823</v>
      </c>
    </row>
    <row r="453" spans="1:2">
      <c r="A453" s="134" t="s">
        <v>2648</v>
      </c>
      <c r="B453" s="134" t="s">
        <v>2648</v>
      </c>
    </row>
    <row r="454" spans="1:2">
      <c r="A454" s="198" t="s">
        <v>2545</v>
      </c>
      <c r="B454" s="198" t="s">
        <v>2545</v>
      </c>
    </row>
    <row r="455" spans="1:2">
      <c r="A455"/>
    </row>
    <row r="456" spans="1:2">
      <c r="A456"/>
    </row>
    <row r="457" spans="1:2">
      <c r="A457"/>
    </row>
    <row r="458" spans="1:2">
      <c r="A458"/>
    </row>
    <row r="459" spans="1:2">
      <c r="A459"/>
    </row>
    <row r="460" spans="1:2">
      <c r="A460"/>
    </row>
    <row r="461" spans="1:2">
      <c r="A461"/>
    </row>
    <row r="462" spans="1:2">
      <c r="A462"/>
    </row>
    <row r="463" spans="1:2">
      <c r="A463"/>
    </row>
    <row r="464" spans="1:2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  <row r="3521" spans="1:1">
      <c r="A3521"/>
    </row>
    <row r="3522" spans="1:1">
      <c r="A3522"/>
    </row>
    <row r="3523" spans="1:1">
      <c r="A3523"/>
    </row>
    <row r="3524" spans="1:1">
      <c r="A3524"/>
    </row>
    <row r="3525" spans="1:1">
      <c r="A3525"/>
    </row>
    <row r="3526" spans="1:1">
      <c r="A3526"/>
    </row>
    <row r="3527" spans="1:1">
      <c r="A3527"/>
    </row>
    <row r="3528" spans="1:1">
      <c r="A3528"/>
    </row>
    <row r="3529" spans="1:1">
      <c r="A3529"/>
    </row>
    <row r="3530" spans="1:1">
      <c r="A3530"/>
    </row>
    <row r="3531" spans="1:1">
      <c r="A3531"/>
    </row>
    <row r="3532" spans="1:1">
      <c r="A3532"/>
    </row>
    <row r="3533" spans="1:1">
      <c r="A3533"/>
    </row>
    <row r="3534" spans="1:1">
      <c r="A3534"/>
    </row>
    <row r="3535" spans="1:1">
      <c r="A3535"/>
    </row>
    <row r="3536" spans="1:1">
      <c r="A3536"/>
    </row>
    <row r="3537" spans="1:1">
      <c r="A3537"/>
    </row>
    <row r="3538" spans="1:1">
      <c r="A3538"/>
    </row>
    <row r="3539" spans="1:1">
      <c r="A3539"/>
    </row>
    <row r="3540" spans="1:1">
      <c r="A3540"/>
    </row>
    <row r="3541" spans="1:1">
      <c r="A3541"/>
    </row>
    <row r="3542" spans="1:1">
      <c r="A3542"/>
    </row>
    <row r="3543" spans="1:1">
      <c r="A3543"/>
    </row>
    <row r="3544" spans="1:1">
      <c r="A3544"/>
    </row>
    <row r="3545" spans="1:1">
      <c r="A3545"/>
    </row>
    <row r="3546" spans="1:1">
      <c r="A3546"/>
    </row>
    <row r="3547" spans="1:1">
      <c r="A3547"/>
    </row>
    <row r="3548" spans="1:1">
      <c r="A3548"/>
    </row>
    <row r="3549" spans="1:1">
      <c r="A3549"/>
    </row>
    <row r="3550" spans="1:1">
      <c r="A3550"/>
    </row>
    <row r="3551" spans="1:1">
      <c r="A3551"/>
    </row>
    <row r="3552" spans="1:1">
      <c r="A3552"/>
    </row>
    <row r="3553" spans="1:1">
      <c r="A3553"/>
    </row>
    <row r="3554" spans="1:1">
      <c r="A3554"/>
    </row>
    <row r="3555" spans="1:1">
      <c r="A3555"/>
    </row>
    <row r="3556" spans="1:1">
      <c r="A3556"/>
    </row>
    <row r="3557" spans="1:1">
      <c r="A3557"/>
    </row>
    <row r="3558" spans="1:1">
      <c r="A3558"/>
    </row>
    <row r="3559" spans="1:1">
      <c r="A3559"/>
    </row>
    <row r="3560" spans="1:1">
      <c r="A3560"/>
    </row>
    <row r="3561" spans="1:1">
      <c r="A3561"/>
    </row>
    <row r="3562" spans="1:1">
      <c r="A3562"/>
    </row>
    <row r="3563" spans="1:1">
      <c r="A3563"/>
    </row>
    <row r="3564" spans="1:1">
      <c r="A3564"/>
    </row>
    <row r="3565" spans="1:1">
      <c r="A3565"/>
    </row>
    <row r="3566" spans="1:1">
      <c r="A3566"/>
    </row>
    <row r="3567" spans="1:1">
      <c r="A3567"/>
    </row>
    <row r="3568" spans="1:1">
      <c r="A3568"/>
    </row>
    <row r="3569" spans="1:1">
      <c r="A3569"/>
    </row>
    <row r="3570" spans="1:1">
      <c r="A3570"/>
    </row>
    <row r="3571" spans="1:1">
      <c r="A3571"/>
    </row>
    <row r="3572" spans="1:1">
      <c r="A3572"/>
    </row>
    <row r="3573" spans="1:1">
      <c r="A3573"/>
    </row>
    <row r="3574" spans="1:1">
      <c r="A3574"/>
    </row>
    <row r="3575" spans="1:1">
      <c r="A3575"/>
    </row>
    <row r="3576" spans="1:1">
      <c r="A3576"/>
    </row>
    <row r="3577" spans="1:1">
      <c r="A3577"/>
    </row>
    <row r="3578" spans="1:1">
      <c r="A3578"/>
    </row>
    <row r="3579" spans="1:1">
      <c r="A3579"/>
    </row>
    <row r="3580" spans="1:1">
      <c r="A3580"/>
    </row>
    <row r="3581" spans="1:1">
      <c r="A3581"/>
    </row>
    <row r="3582" spans="1:1">
      <c r="A3582"/>
    </row>
    <row r="3583" spans="1:1">
      <c r="A3583"/>
    </row>
    <row r="3584" spans="1:1">
      <c r="A3584"/>
    </row>
    <row r="3585" spans="1:1">
      <c r="A3585"/>
    </row>
    <row r="3586" spans="1:1">
      <c r="A3586"/>
    </row>
    <row r="3587" spans="1:1">
      <c r="A3587"/>
    </row>
    <row r="3588" spans="1:1">
      <c r="A3588"/>
    </row>
    <row r="3589" spans="1:1">
      <c r="A3589"/>
    </row>
    <row r="3590" spans="1:1">
      <c r="A3590"/>
    </row>
    <row r="3591" spans="1:1">
      <c r="A3591"/>
    </row>
    <row r="3592" spans="1:1">
      <c r="A3592"/>
    </row>
    <row r="3593" spans="1:1">
      <c r="A3593"/>
    </row>
    <row r="3594" spans="1:1">
      <c r="A3594"/>
    </row>
    <row r="3595" spans="1:1">
      <c r="A3595"/>
    </row>
    <row r="3596" spans="1:1">
      <c r="A3596"/>
    </row>
    <row r="3597" spans="1:1">
      <c r="A3597"/>
    </row>
    <row r="3598" spans="1:1">
      <c r="A3598"/>
    </row>
    <row r="3599" spans="1:1">
      <c r="A3599"/>
    </row>
    <row r="3600" spans="1:1">
      <c r="A3600"/>
    </row>
    <row r="3601" spans="1:1">
      <c r="A3601"/>
    </row>
    <row r="3602" spans="1:1">
      <c r="A3602"/>
    </row>
    <row r="3603" spans="1:1">
      <c r="A3603"/>
    </row>
    <row r="3604" spans="1:1">
      <c r="A3604"/>
    </row>
    <row r="3605" spans="1:1">
      <c r="A3605"/>
    </row>
    <row r="3606" spans="1:1">
      <c r="A3606"/>
    </row>
    <row r="3607" spans="1:1">
      <c r="A3607"/>
    </row>
    <row r="3608" spans="1:1">
      <c r="A3608"/>
    </row>
    <row r="3609" spans="1:1">
      <c r="A3609"/>
    </row>
    <row r="3610" spans="1:1">
      <c r="A3610"/>
    </row>
    <row r="3611" spans="1:1">
      <c r="A3611"/>
    </row>
    <row r="3612" spans="1:1">
      <c r="A3612"/>
    </row>
    <row r="3613" spans="1:1">
      <c r="A3613"/>
    </row>
    <row r="3614" spans="1:1">
      <c r="A3614"/>
    </row>
    <row r="3615" spans="1:1">
      <c r="A3615"/>
    </row>
    <row r="3616" spans="1:1">
      <c r="A3616"/>
    </row>
    <row r="3617" spans="1:1">
      <c r="A3617"/>
    </row>
    <row r="3618" spans="1:1">
      <c r="A3618"/>
    </row>
    <row r="3619" spans="1:1">
      <c r="A3619"/>
    </row>
    <row r="3620" spans="1:1">
      <c r="A3620"/>
    </row>
    <row r="3621" spans="1:1">
      <c r="A3621"/>
    </row>
    <row r="3622" spans="1:1">
      <c r="A3622"/>
    </row>
    <row r="3623" spans="1:1">
      <c r="A3623"/>
    </row>
    <row r="3624" spans="1:1">
      <c r="A3624"/>
    </row>
    <row r="3625" spans="1:1">
      <c r="A3625"/>
    </row>
    <row r="3626" spans="1:1">
      <c r="A3626"/>
    </row>
    <row r="3627" spans="1:1">
      <c r="A3627"/>
    </row>
    <row r="3628" spans="1:1">
      <c r="A3628"/>
    </row>
    <row r="3629" spans="1:1">
      <c r="A3629"/>
    </row>
    <row r="3630" spans="1:1">
      <c r="A3630"/>
    </row>
    <row r="3631" spans="1:1">
      <c r="A3631"/>
    </row>
    <row r="3632" spans="1:1">
      <c r="A3632"/>
    </row>
    <row r="3633" spans="1:1">
      <c r="A3633"/>
    </row>
    <row r="3634" spans="1:1">
      <c r="A3634"/>
    </row>
    <row r="3635" spans="1:1">
      <c r="A3635"/>
    </row>
    <row r="3636" spans="1:1">
      <c r="A3636"/>
    </row>
    <row r="3637" spans="1:1">
      <c r="A3637"/>
    </row>
    <row r="3638" spans="1:1">
      <c r="A3638"/>
    </row>
    <row r="3639" spans="1:1">
      <c r="A3639"/>
    </row>
    <row r="3640" spans="1:1">
      <c r="A3640"/>
    </row>
    <row r="3641" spans="1:1">
      <c r="A3641"/>
    </row>
    <row r="3642" spans="1:1">
      <c r="A3642"/>
    </row>
    <row r="3643" spans="1:1">
      <c r="A3643"/>
    </row>
    <row r="3644" spans="1:1">
      <c r="A3644"/>
    </row>
    <row r="3645" spans="1:1">
      <c r="A3645"/>
    </row>
    <row r="3646" spans="1:1">
      <c r="A3646"/>
    </row>
    <row r="3647" spans="1:1">
      <c r="A3647"/>
    </row>
    <row r="3648" spans="1:1">
      <c r="A3648"/>
    </row>
    <row r="3649" spans="1:1">
      <c r="A3649"/>
    </row>
    <row r="3650" spans="1:1">
      <c r="A3650"/>
    </row>
    <row r="3651" spans="1:1">
      <c r="A3651"/>
    </row>
    <row r="3652" spans="1:1">
      <c r="A3652"/>
    </row>
    <row r="3653" spans="1:1">
      <c r="A3653"/>
    </row>
    <row r="3654" spans="1:1">
      <c r="A3654"/>
    </row>
    <row r="3655" spans="1:1">
      <c r="A3655"/>
    </row>
    <row r="3656" spans="1:1">
      <c r="A3656"/>
    </row>
    <row r="3657" spans="1:1">
      <c r="A3657"/>
    </row>
    <row r="3658" spans="1:1">
      <c r="A3658"/>
    </row>
    <row r="3659" spans="1:1">
      <c r="A3659"/>
    </row>
    <row r="3660" spans="1:1">
      <c r="A3660"/>
    </row>
    <row r="3661" spans="1:1">
      <c r="A3661"/>
    </row>
    <row r="3662" spans="1:1">
      <c r="A3662"/>
    </row>
    <row r="3663" spans="1:1">
      <c r="A3663"/>
    </row>
    <row r="3664" spans="1:1">
      <c r="A3664"/>
    </row>
    <row r="3665" spans="1:1">
      <c r="A3665"/>
    </row>
    <row r="3666" spans="1:1">
      <c r="A3666"/>
    </row>
    <row r="3667" spans="1:1">
      <c r="A3667"/>
    </row>
    <row r="3668" spans="1:1">
      <c r="A3668"/>
    </row>
    <row r="3669" spans="1:1">
      <c r="A3669"/>
    </row>
    <row r="3670" spans="1:1">
      <c r="A3670"/>
    </row>
    <row r="3671" spans="1:1">
      <c r="A3671"/>
    </row>
    <row r="3672" spans="1:1">
      <c r="A3672"/>
    </row>
    <row r="3673" spans="1:1">
      <c r="A3673"/>
    </row>
    <row r="3674" spans="1:1">
      <c r="A3674"/>
    </row>
    <row r="3675" spans="1:1">
      <c r="A3675"/>
    </row>
    <row r="3676" spans="1:1">
      <c r="A3676"/>
    </row>
    <row r="3677" spans="1:1">
      <c r="A3677"/>
    </row>
    <row r="3678" spans="1:1">
      <c r="A3678"/>
    </row>
    <row r="3679" spans="1:1">
      <c r="A3679"/>
    </row>
    <row r="3680" spans="1:1">
      <c r="A3680"/>
    </row>
    <row r="3681" spans="1:1">
      <c r="A3681"/>
    </row>
    <row r="3682" spans="1:1">
      <c r="A3682"/>
    </row>
    <row r="3683" spans="1:1">
      <c r="A3683"/>
    </row>
    <row r="3684" spans="1:1">
      <c r="A3684"/>
    </row>
    <row r="3685" spans="1:1">
      <c r="A3685"/>
    </row>
    <row r="3686" spans="1:1">
      <c r="A3686"/>
    </row>
    <row r="3687" spans="1:1">
      <c r="A3687"/>
    </row>
    <row r="3688" spans="1:1">
      <c r="A3688"/>
    </row>
    <row r="3689" spans="1:1">
      <c r="A3689"/>
    </row>
    <row r="3690" spans="1:1">
      <c r="A3690"/>
    </row>
    <row r="3691" spans="1:1">
      <c r="A3691"/>
    </row>
    <row r="3692" spans="1:1">
      <c r="A3692"/>
    </row>
    <row r="3693" spans="1:1">
      <c r="A3693"/>
    </row>
    <row r="3694" spans="1:1">
      <c r="A3694"/>
    </row>
    <row r="3695" spans="1:1">
      <c r="A3695"/>
    </row>
    <row r="3696" spans="1:1">
      <c r="A3696"/>
    </row>
    <row r="3697" spans="1:1">
      <c r="A3697"/>
    </row>
    <row r="3698" spans="1:1">
      <c r="A3698"/>
    </row>
    <row r="3699" spans="1:1">
      <c r="A3699"/>
    </row>
    <row r="3700" spans="1:1">
      <c r="A3700"/>
    </row>
    <row r="3701" spans="1:1">
      <c r="A3701"/>
    </row>
    <row r="3702" spans="1:1">
      <c r="A3702"/>
    </row>
    <row r="3703" spans="1:1">
      <c r="A3703"/>
    </row>
    <row r="3704" spans="1:1">
      <c r="A3704"/>
    </row>
    <row r="3705" spans="1:1">
      <c r="A3705"/>
    </row>
    <row r="3706" spans="1:1">
      <c r="A3706"/>
    </row>
    <row r="3707" spans="1:1">
      <c r="A3707"/>
    </row>
    <row r="3708" spans="1:1">
      <c r="A3708"/>
    </row>
    <row r="3709" spans="1:1">
      <c r="A3709"/>
    </row>
    <row r="3710" spans="1:1">
      <c r="A3710"/>
    </row>
    <row r="3711" spans="1:1">
      <c r="A3711"/>
    </row>
    <row r="3712" spans="1:1">
      <c r="A3712"/>
    </row>
    <row r="3713" spans="1:1">
      <c r="A3713"/>
    </row>
    <row r="3714" spans="1:1">
      <c r="A3714"/>
    </row>
    <row r="3715" spans="1:1">
      <c r="A3715"/>
    </row>
    <row r="3716" spans="1:1">
      <c r="A3716"/>
    </row>
    <row r="3717" spans="1:1">
      <c r="A3717"/>
    </row>
    <row r="3718" spans="1:1">
      <c r="A3718"/>
    </row>
    <row r="3719" spans="1:1">
      <c r="A3719"/>
    </row>
    <row r="3720" spans="1:1">
      <c r="A3720"/>
    </row>
    <row r="3721" spans="1:1">
      <c r="A3721"/>
    </row>
    <row r="3722" spans="1:1">
      <c r="A3722"/>
    </row>
    <row r="3723" spans="1:1">
      <c r="A3723"/>
    </row>
    <row r="3724" spans="1:1">
      <c r="A3724"/>
    </row>
    <row r="3725" spans="1:1">
      <c r="A3725"/>
    </row>
    <row r="3726" spans="1:1">
      <c r="A3726"/>
    </row>
    <row r="3727" spans="1:1">
      <c r="A3727"/>
    </row>
    <row r="3728" spans="1:1">
      <c r="A3728"/>
    </row>
    <row r="3729" spans="1:1">
      <c r="A3729"/>
    </row>
    <row r="3730" spans="1:1">
      <c r="A3730"/>
    </row>
    <row r="3731" spans="1:1">
      <c r="A3731"/>
    </row>
    <row r="3732" spans="1:1">
      <c r="A3732"/>
    </row>
    <row r="3733" spans="1:1">
      <c r="A3733"/>
    </row>
    <row r="3734" spans="1:1">
      <c r="A3734"/>
    </row>
    <row r="3735" spans="1:1">
      <c r="A3735"/>
    </row>
    <row r="3736" spans="1:1">
      <c r="A3736"/>
    </row>
    <row r="3737" spans="1:1">
      <c r="A3737"/>
    </row>
    <row r="3738" spans="1:1">
      <c r="A3738"/>
    </row>
    <row r="3739" spans="1:1">
      <c r="A3739"/>
    </row>
    <row r="3740" spans="1:1">
      <c r="A3740"/>
    </row>
    <row r="3741" spans="1:1">
      <c r="A3741"/>
    </row>
    <row r="3742" spans="1:1">
      <c r="A3742"/>
    </row>
    <row r="3743" spans="1:1">
      <c r="A3743"/>
    </row>
    <row r="3744" spans="1:1">
      <c r="A3744"/>
    </row>
    <row r="3745" spans="1:1">
      <c r="A3745"/>
    </row>
    <row r="3746" spans="1:1">
      <c r="A3746"/>
    </row>
    <row r="3747" spans="1:1">
      <c r="A3747"/>
    </row>
    <row r="3748" spans="1:1">
      <c r="A3748"/>
    </row>
    <row r="3749" spans="1:1">
      <c r="A3749"/>
    </row>
    <row r="3750" spans="1:1">
      <c r="A3750"/>
    </row>
    <row r="3751" spans="1:1">
      <c r="A3751"/>
    </row>
    <row r="3752" spans="1:1">
      <c r="A3752"/>
    </row>
    <row r="3753" spans="1:1">
      <c r="A3753"/>
    </row>
    <row r="3754" spans="1:1">
      <c r="A3754"/>
    </row>
    <row r="3755" spans="1:1">
      <c r="A3755"/>
    </row>
    <row r="3756" spans="1:1">
      <c r="A3756"/>
    </row>
    <row r="3757" spans="1:1">
      <c r="A3757"/>
    </row>
    <row r="3758" spans="1:1">
      <c r="A3758"/>
    </row>
    <row r="3759" spans="1:1">
      <c r="A3759"/>
    </row>
    <row r="3760" spans="1:1">
      <c r="A3760"/>
    </row>
    <row r="3761" spans="1:1">
      <c r="A3761"/>
    </row>
    <row r="3762" spans="1:1">
      <c r="A3762"/>
    </row>
    <row r="3763" spans="1:1">
      <c r="A3763"/>
    </row>
    <row r="3764" spans="1:1">
      <c r="A3764"/>
    </row>
    <row r="3765" spans="1:1">
      <c r="A3765"/>
    </row>
    <row r="3766" spans="1:1">
      <c r="A3766"/>
    </row>
    <row r="3767" spans="1:1">
      <c r="A3767"/>
    </row>
    <row r="3768" spans="1:1">
      <c r="A3768"/>
    </row>
    <row r="3769" spans="1:1">
      <c r="A3769"/>
    </row>
    <row r="3770" spans="1:1">
      <c r="A3770"/>
    </row>
    <row r="3771" spans="1:1">
      <c r="A3771"/>
    </row>
    <row r="3772" spans="1:1">
      <c r="A3772"/>
    </row>
    <row r="3773" spans="1:1">
      <c r="A3773"/>
    </row>
    <row r="3774" spans="1:1">
      <c r="A3774"/>
    </row>
    <row r="3775" spans="1:1">
      <c r="A3775"/>
    </row>
    <row r="3776" spans="1:1">
      <c r="A3776"/>
    </row>
    <row r="3777" spans="1:1">
      <c r="A3777"/>
    </row>
    <row r="3778" spans="1:1">
      <c r="A3778"/>
    </row>
    <row r="3779" spans="1:1">
      <c r="A3779"/>
    </row>
    <row r="3780" spans="1:1">
      <c r="A3780"/>
    </row>
    <row r="3781" spans="1:1">
      <c r="A3781"/>
    </row>
    <row r="3782" spans="1:1">
      <c r="A3782"/>
    </row>
    <row r="3783" spans="1:1">
      <c r="A3783"/>
    </row>
    <row r="3784" spans="1:1">
      <c r="A3784"/>
    </row>
    <row r="3785" spans="1:1">
      <c r="A3785"/>
    </row>
    <row r="3786" spans="1:1">
      <c r="A3786"/>
    </row>
    <row r="3787" spans="1:1">
      <c r="A3787"/>
    </row>
    <row r="3788" spans="1:1">
      <c r="A3788"/>
    </row>
    <row r="3789" spans="1:1">
      <c r="A3789"/>
    </row>
    <row r="3790" spans="1:1">
      <c r="A3790"/>
    </row>
    <row r="3791" spans="1:1">
      <c r="A3791"/>
    </row>
    <row r="3792" spans="1:1">
      <c r="A3792"/>
    </row>
    <row r="3793" spans="1:1">
      <c r="A3793"/>
    </row>
    <row r="3794" spans="1:1">
      <c r="A3794"/>
    </row>
    <row r="3795" spans="1:1">
      <c r="A3795"/>
    </row>
    <row r="3796" spans="1:1">
      <c r="A3796"/>
    </row>
    <row r="3797" spans="1:1">
      <c r="A3797"/>
    </row>
    <row r="3798" spans="1:1">
      <c r="A3798"/>
    </row>
    <row r="3799" spans="1:1">
      <c r="A3799"/>
    </row>
    <row r="3800" spans="1:1">
      <c r="A3800"/>
    </row>
    <row r="3801" spans="1:1">
      <c r="A3801"/>
    </row>
    <row r="3802" spans="1:1">
      <c r="A3802"/>
    </row>
    <row r="3803" spans="1:1">
      <c r="A3803"/>
    </row>
    <row r="3804" spans="1:1">
      <c r="A3804"/>
    </row>
    <row r="3805" spans="1:1">
      <c r="A3805"/>
    </row>
    <row r="3806" spans="1:1">
      <c r="A3806"/>
    </row>
    <row r="3807" spans="1:1">
      <c r="A3807"/>
    </row>
    <row r="3808" spans="1:1">
      <c r="A3808"/>
    </row>
    <row r="3809" spans="1:1">
      <c r="A3809"/>
    </row>
    <row r="3810" spans="1:1">
      <c r="A3810"/>
    </row>
    <row r="3811" spans="1:1">
      <c r="A3811"/>
    </row>
    <row r="3812" spans="1:1">
      <c r="A3812"/>
    </row>
    <row r="3813" spans="1:1">
      <c r="A3813"/>
    </row>
    <row r="3814" spans="1:1">
      <c r="A3814"/>
    </row>
    <row r="3815" spans="1:1">
      <c r="A3815"/>
    </row>
    <row r="3816" spans="1:1">
      <c r="A3816"/>
    </row>
    <row r="3817" spans="1:1">
      <c r="A3817"/>
    </row>
    <row r="3818" spans="1:1">
      <c r="A3818"/>
    </row>
    <row r="3819" spans="1:1">
      <c r="A3819"/>
    </row>
    <row r="3820" spans="1:1">
      <c r="A3820"/>
    </row>
    <row r="3821" spans="1:1">
      <c r="A3821"/>
    </row>
    <row r="3822" spans="1:1">
      <c r="A3822"/>
    </row>
    <row r="3823" spans="1:1">
      <c r="A3823"/>
    </row>
    <row r="3824" spans="1:1">
      <c r="A3824"/>
    </row>
    <row r="3825" spans="1:1">
      <c r="A3825"/>
    </row>
    <row r="3826" spans="1:1">
      <c r="A3826"/>
    </row>
    <row r="3827" spans="1:1">
      <c r="A3827"/>
    </row>
    <row r="3828" spans="1:1">
      <c r="A3828"/>
    </row>
    <row r="3829" spans="1:1">
      <c r="A3829"/>
    </row>
    <row r="3830" spans="1:1">
      <c r="A3830"/>
    </row>
    <row r="3831" spans="1:1">
      <c r="A3831"/>
    </row>
    <row r="3832" spans="1:1">
      <c r="A3832"/>
    </row>
    <row r="3833" spans="1:1">
      <c r="A3833"/>
    </row>
    <row r="3834" spans="1:1">
      <c r="A3834"/>
    </row>
    <row r="3835" spans="1:1">
      <c r="A3835"/>
    </row>
    <row r="3836" spans="1:1">
      <c r="A3836"/>
    </row>
    <row r="3837" spans="1:1">
      <c r="A3837"/>
    </row>
    <row r="3838" spans="1:1">
      <c r="A3838"/>
    </row>
    <row r="3839" spans="1:1">
      <c r="A3839"/>
    </row>
    <row r="3840" spans="1:1">
      <c r="A3840"/>
    </row>
    <row r="3841" spans="1:1">
      <c r="A3841"/>
    </row>
    <row r="3842" spans="1:1">
      <c r="A3842"/>
    </row>
    <row r="3843" spans="1:1">
      <c r="A3843"/>
    </row>
    <row r="3844" spans="1:1">
      <c r="A3844"/>
    </row>
    <row r="3845" spans="1:1">
      <c r="A3845"/>
    </row>
    <row r="3846" spans="1:1">
      <c r="A3846"/>
    </row>
    <row r="3847" spans="1:1">
      <c r="A3847"/>
    </row>
    <row r="3848" spans="1:1">
      <c r="A3848"/>
    </row>
    <row r="3849" spans="1:1">
      <c r="A3849"/>
    </row>
    <row r="3850" spans="1:1">
      <c r="A3850"/>
    </row>
    <row r="3851" spans="1:1">
      <c r="A3851"/>
    </row>
    <row r="3852" spans="1:1">
      <c r="A3852"/>
    </row>
    <row r="3853" spans="1:1">
      <c r="A3853"/>
    </row>
    <row r="3854" spans="1:1">
      <c r="A3854"/>
    </row>
    <row r="3855" spans="1:1">
      <c r="A3855"/>
    </row>
    <row r="3856" spans="1:1">
      <c r="A3856"/>
    </row>
    <row r="3857" spans="1:1">
      <c r="A3857"/>
    </row>
    <row r="3858" spans="1:1">
      <c r="A3858"/>
    </row>
    <row r="3859" spans="1:1">
      <c r="A3859"/>
    </row>
    <row r="3860" spans="1:1">
      <c r="A3860"/>
    </row>
    <row r="3861" spans="1:1">
      <c r="A3861"/>
    </row>
    <row r="3862" spans="1:1">
      <c r="A3862"/>
    </row>
    <row r="3863" spans="1:1">
      <c r="A3863"/>
    </row>
    <row r="3864" spans="1:1">
      <c r="A3864"/>
    </row>
    <row r="3865" spans="1:1">
      <c r="A3865"/>
    </row>
    <row r="3866" spans="1:1">
      <c r="A3866"/>
    </row>
    <row r="3867" spans="1:1">
      <c r="A3867"/>
    </row>
    <row r="3868" spans="1:1">
      <c r="A3868"/>
    </row>
    <row r="3869" spans="1:1">
      <c r="A3869"/>
    </row>
    <row r="3870" spans="1:1">
      <c r="A3870"/>
    </row>
    <row r="3871" spans="1:1">
      <c r="A3871"/>
    </row>
    <row r="3872" spans="1:1">
      <c r="A3872"/>
    </row>
    <row r="3873" spans="1:1">
      <c r="A3873"/>
    </row>
    <row r="3874" spans="1:1">
      <c r="A3874"/>
    </row>
    <row r="3875" spans="1:1">
      <c r="A3875"/>
    </row>
    <row r="3876" spans="1:1">
      <c r="A3876"/>
    </row>
    <row r="3877" spans="1:1">
      <c r="A3877"/>
    </row>
    <row r="3878" spans="1:1">
      <c r="A3878"/>
    </row>
    <row r="3879" spans="1:1">
      <c r="A3879"/>
    </row>
    <row r="3880" spans="1:1">
      <c r="A3880"/>
    </row>
    <row r="3881" spans="1:1">
      <c r="A3881"/>
    </row>
    <row r="3882" spans="1:1">
      <c r="A3882"/>
    </row>
    <row r="3883" spans="1:1">
      <c r="A3883"/>
    </row>
    <row r="3884" spans="1:1">
      <c r="A3884"/>
    </row>
    <row r="3885" spans="1:1">
      <c r="A3885"/>
    </row>
    <row r="3886" spans="1:1">
      <c r="A3886"/>
    </row>
    <row r="3887" spans="1:1">
      <c r="A3887"/>
    </row>
    <row r="3888" spans="1:1">
      <c r="A3888"/>
    </row>
    <row r="3889" spans="1:1">
      <c r="A3889"/>
    </row>
    <row r="3890" spans="1:1">
      <c r="A3890"/>
    </row>
    <row r="3891" spans="1:1">
      <c r="A3891"/>
    </row>
    <row r="3892" spans="1:1">
      <c r="A3892"/>
    </row>
    <row r="3893" spans="1:1">
      <c r="A3893"/>
    </row>
    <row r="3894" spans="1:1">
      <c r="A3894"/>
    </row>
    <row r="3895" spans="1:1">
      <c r="A3895"/>
    </row>
    <row r="3896" spans="1:1">
      <c r="A3896"/>
    </row>
    <row r="3897" spans="1:1">
      <c r="A3897"/>
    </row>
    <row r="3898" spans="1:1">
      <c r="A3898"/>
    </row>
    <row r="3899" spans="1:1">
      <c r="A3899"/>
    </row>
    <row r="3900" spans="1:1">
      <c r="A3900"/>
    </row>
    <row r="3901" spans="1:1">
      <c r="A3901"/>
    </row>
    <row r="3902" spans="1:1">
      <c r="A3902"/>
    </row>
    <row r="3903" spans="1:1">
      <c r="A3903"/>
    </row>
    <row r="3904" spans="1:1">
      <c r="A3904"/>
    </row>
    <row r="3905" spans="1:1">
      <c r="A3905"/>
    </row>
    <row r="3906" spans="1:1">
      <c r="A3906"/>
    </row>
    <row r="3907" spans="1:1">
      <c r="A3907"/>
    </row>
    <row r="3908" spans="1:1">
      <c r="A3908"/>
    </row>
    <row r="3909" spans="1:1">
      <c r="A3909"/>
    </row>
    <row r="3910" spans="1:1">
      <c r="A3910"/>
    </row>
    <row r="3911" spans="1:1">
      <c r="A3911"/>
    </row>
    <row r="3912" spans="1:1">
      <c r="A3912"/>
    </row>
    <row r="3913" spans="1:1">
      <c r="A3913"/>
    </row>
    <row r="3914" spans="1:1">
      <c r="A3914"/>
    </row>
    <row r="3915" spans="1:1">
      <c r="A3915"/>
    </row>
    <row r="3916" spans="1:1">
      <c r="A3916"/>
    </row>
    <row r="3917" spans="1:1">
      <c r="A3917"/>
    </row>
    <row r="3918" spans="1:1">
      <c r="A3918"/>
    </row>
    <row r="3919" spans="1:1">
      <c r="A3919"/>
    </row>
    <row r="3920" spans="1:1">
      <c r="A3920"/>
    </row>
    <row r="3921" spans="1:1">
      <c r="A3921"/>
    </row>
    <row r="3922" spans="1:1">
      <c r="A3922"/>
    </row>
    <row r="3923" spans="1:1">
      <c r="A3923"/>
    </row>
    <row r="3924" spans="1:1">
      <c r="A3924"/>
    </row>
    <row r="3925" spans="1:1">
      <c r="A3925"/>
    </row>
    <row r="3926" spans="1:1">
      <c r="A3926"/>
    </row>
    <row r="3927" spans="1:1">
      <c r="A3927"/>
    </row>
    <row r="3928" spans="1:1">
      <c r="A3928"/>
    </row>
    <row r="3929" spans="1:1">
      <c r="A3929"/>
    </row>
    <row r="3930" spans="1:1">
      <c r="A3930"/>
    </row>
    <row r="3931" spans="1:1">
      <c r="A3931"/>
    </row>
    <row r="3932" spans="1:1">
      <c r="A3932"/>
    </row>
    <row r="3933" spans="1:1">
      <c r="A3933"/>
    </row>
    <row r="3934" spans="1:1">
      <c r="A3934"/>
    </row>
    <row r="3935" spans="1:1">
      <c r="A3935"/>
    </row>
    <row r="3936" spans="1:1">
      <c r="A3936"/>
    </row>
    <row r="3937" spans="1:1">
      <c r="A3937"/>
    </row>
    <row r="3938" spans="1:1">
      <c r="A3938"/>
    </row>
    <row r="3939" spans="1:1">
      <c r="A3939"/>
    </row>
    <row r="3940" spans="1:1">
      <c r="A3940"/>
    </row>
    <row r="3941" spans="1:1">
      <c r="A3941"/>
    </row>
    <row r="3942" spans="1:1">
      <c r="A3942"/>
    </row>
    <row r="3943" spans="1:1">
      <c r="A3943"/>
    </row>
    <row r="3944" spans="1:1">
      <c r="A3944"/>
    </row>
    <row r="3945" spans="1:1">
      <c r="A3945"/>
    </row>
    <row r="3946" spans="1:1">
      <c r="A3946"/>
    </row>
    <row r="3947" spans="1:1">
      <c r="A3947"/>
    </row>
    <row r="3948" spans="1:1">
      <c r="A3948"/>
    </row>
    <row r="3949" spans="1:1">
      <c r="A3949"/>
    </row>
    <row r="3950" spans="1:1">
      <c r="A3950"/>
    </row>
    <row r="3951" spans="1:1">
      <c r="A3951"/>
    </row>
    <row r="3952" spans="1:1">
      <c r="A3952"/>
    </row>
    <row r="3953" spans="1:1">
      <c r="A3953"/>
    </row>
    <row r="3954" spans="1:1">
      <c r="A3954"/>
    </row>
    <row r="3955" spans="1:1">
      <c r="A3955"/>
    </row>
    <row r="3956" spans="1:1">
      <c r="A3956"/>
    </row>
    <row r="3957" spans="1:1">
      <c r="A3957"/>
    </row>
    <row r="3958" spans="1:1">
      <c r="A3958"/>
    </row>
    <row r="3959" spans="1:1">
      <c r="A3959"/>
    </row>
    <row r="3960" spans="1:1">
      <c r="A3960"/>
    </row>
    <row r="3961" spans="1:1">
      <c r="A3961"/>
    </row>
    <row r="3962" spans="1:1">
      <c r="A3962"/>
    </row>
    <row r="3963" spans="1:1">
      <c r="A3963"/>
    </row>
    <row r="3964" spans="1:1">
      <c r="A3964"/>
    </row>
    <row r="3965" spans="1:1">
      <c r="A3965"/>
    </row>
    <row r="3966" spans="1:1">
      <c r="A3966"/>
    </row>
    <row r="3967" spans="1:1">
      <c r="A3967"/>
    </row>
    <row r="3968" spans="1:1">
      <c r="A3968"/>
    </row>
    <row r="3969" spans="1:1">
      <c r="A3969"/>
    </row>
    <row r="3970" spans="1:1">
      <c r="A3970"/>
    </row>
    <row r="3971" spans="1:1">
      <c r="A3971"/>
    </row>
    <row r="3972" spans="1:1">
      <c r="A3972"/>
    </row>
    <row r="3973" spans="1:1">
      <c r="A3973"/>
    </row>
    <row r="3974" spans="1:1">
      <c r="A3974"/>
    </row>
    <row r="3975" spans="1:1">
      <c r="A3975"/>
    </row>
    <row r="3976" spans="1:1">
      <c r="A3976"/>
    </row>
    <row r="3977" spans="1:1">
      <c r="A3977"/>
    </row>
    <row r="3978" spans="1:1">
      <c r="A3978"/>
    </row>
    <row r="3979" spans="1:1">
      <c r="A3979"/>
    </row>
    <row r="3980" spans="1:1">
      <c r="A3980"/>
    </row>
    <row r="3981" spans="1:1">
      <c r="A3981"/>
    </row>
    <row r="3982" spans="1:1">
      <c r="A3982"/>
    </row>
    <row r="3983" spans="1:1">
      <c r="A3983"/>
    </row>
    <row r="3984" spans="1:1">
      <c r="A3984"/>
    </row>
    <row r="3985" spans="1:1">
      <c r="A3985"/>
    </row>
    <row r="3986" spans="1:1">
      <c r="A3986"/>
    </row>
    <row r="3987" spans="1:1">
      <c r="A3987"/>
    </row>
    <row r="3988" spans="1:1">
      <c r="A3988"/>
    </row>
    <row r="3989" spans="1:1">
      <c r="A3989"/>
    </row>
    <row r="3990" spans="1:1">
      <c r="A3990"/>
    </row>
    <row r="3991" spans="1:1">
      <c r="A3991"/>
    </row>
    <row r="3992" spans="1:1">
      <c r="A3992"/>
    </row>
    <row r="3993" spans="1:1">
      <c r="A3993"/>
    </row>
    <row r="3994" spans="1:1">
      <c r="A3994"/>
    </row>
    <row r="3995" spans="1:1">
      <c r="A3995"/>
    </row>
    <row r="3996" spans="1:1">
      <c r="A3996"/>
    </row>
    <row r="3997" spans="1:1">
      <c r="A3997"/>
    </row>
    <row r="3998" spans="1:1">
      <c r="A3998"/>
    </row>
    <row r="3999" spans="1:1">
      <c r="A3999"/>
    </row>
    <row r="4000" spans="1:1">
      <c r="A4000"/>
    </row>
    <row r="4001" spans="1:1">
      <c r="A4001"/>
    </row>
    <row r="4002" spans="1:1">
      <c r="A4002"/>
    </row>
    <row r="4003" spans="1:1">
      <c r="A4003"/>
    </row>
    <row r="4004" spans="1:1">
      <c r="A4004"/>
    </row>
    <row r="4005" spans="1:1">
      <c r="A4005"/>
    </row>
    <row r="4006" spans="1:1">
      <c r="A4006"/>
    </row>
    <row r="4007" spans="1:1">
      <c r="A4007"/>
    </row>
    <row r="4008" spans="1:1">
      <c r="A4008"/>
    </row>
    <row r="4009" spans="1:1">
      <c r="A4009"/>
    </row>
    <row r="4010" spans="1:1">
      <c r="A4010"/>
    </row>
    <row r="4011" spans="1:1">
      <c r="A4011"/>
    </row>
    <row r="4012" spans="1:1">
      <c r="A4012"/>
    </row>
    <row r="4013" spans="1:1">
      <c r="A4013"/>
    </row>
    <row r="4014" spans="1:1">
      <c r="A4014"/>
    </row>
    <row r="4015" spans="1:1">
      <c r="A4015"/>
    </row>
    <row r="4016" spans="1:1">
      <c r="A4016"/>
    </row>
    <row r="4017" spans="1:1">
      <c r="A4017"/>
    </row>
    <row r="4018" spans="1:1">
      <c r="A4018"/>
    </row>
    <row r="4019" spans="1:1">
      <c r="A4019"/>
    </row>
    <row r="4020" spans="1:1">
      <c r="A4020"/>
    </row>
    <row r="4021" spans="1:1">
      <c r="A4021"/>
    </row>
    <row r="4022" spans="1:1">
      <c r="A4022"/>
    </row>
    <row r="4023" spans="1:1">
      <c r="A4023"/>
    </row>
    <row r="4024" spans="1:1">
      <c r="A4024"/>
    </row>
    <row r="4025" spans="1:1">
      <c r="A4025"/>
    </row>
    <row r="4026" spans="1:1">
      <c r="A4026"/>
    </row>
    <row r="4027" spans="1:1">
      <c r="A4027"/>
    </row>
    <row r="4028" spans="1:1">
      <c r="A4028"/>
    </row>
    <row r="4029" spans="1:1">
      <c r="A4029"/>
    </row>
    <row r="4030" spans="1:1">
      <c r="A4030"/>
    </row>
    <row r="4031" spans="1:1">
      <c r="A4031"/>
    </row>
    <row r="4032" spans="1:1">
      <c r="A4032"/>
    </row>
    <row r="4033" spans="1:1">
      <c r="A4033"/>
    </row>
    <row r="4034" spans="1:1">
      <c r="A4034"/>
    </row>
    <row r="4035" spans="1:1">
      <c r="A4035"/>
    </row>
    <row r="4036" spans="1:1">
      <c r="A4036"/>
    </row>
    <row r="4037" spans="1:1">
      <c r="A4037"/>
    </row>
    <row r="4038" spans="1:1">
      <c r="A4038"/>
    </row>
    <row r="4039" spans="1:1">
      <c r="A4039"/>
    </row>
    <row r="4040" spans="1:1">
      <c r="A4040"/>
    </row>
    <row r="4041" spans="1:1">
      <c r="A4041"/>
    </row>
    <row r="4042" spans="1:1">
      <c r="A4042"/>
    </row>
    <row r="4043" spans="1:1">
      <c r="A4043"/>
    </row>
    <row r="4044" spans="1:1">
      <c r="A4044"/>
    </row>
    <row r="4045" spans="1:1">
      <c r="A4045"/>
    </row>
    <row r="4046" spans="1:1">
      <c r="A4046"/>
    </row>
    <row r="4047" spans="1:1">
      <c r="A4047"/>
    </row>
    <row r="4048" spans="1:1">
      <c r="A4048"/>
    </row>
    <row r="4049" spans="1:1">
      <c r="A4049"/>
    </row>
    <row r="4050" spans="1:1">
      <c r="A4050"/>
    </row>
    <row r="4051" spans="1:1">
      <c r="A4051"/>
    </row>
    <row r="4052" spans="1:1">
      <c r="A4052"/>
    </row>
    <row r="4053" spans="1:1">
      <c r="A4053"/>
    </row>
    <row r="4054" spans="1:1">
      <c r="A4054"/>
    </row>
    <row r="4055" spans="1:1">
      <c r="A4055"/>
    </row>
    <row r="4056" spans="1:1">
      <c r="A4056"/>
    </row>
    <row r="4057" spans="1:1">
      <c r="A4057"/>
    </row>
    <row r="4058" spans="1:1">
      <c r="A4058"/>
    </row>
    <row r="4059" spans="1:1">
      <c r="A4059"/>
    </row>
    <row r="4060" spans="1:1">
      <c r="A4060"/>
    </row>
    <row r="4061" spans="1:1">
      <c r="A4061"/>
    </row>
    <row r="4062" spans="1:1">
      <c r="A4062"/>
    </row>
    <row r="4063" spans="1:1">
      <c r="A4063"/>
    </row>
    <row r="4064" spans="1:1">
      <c r="A4064"/>
    </row>
    <row r="4065" spans="1:1">
      <c r="A4065"/>
    </row>
    <row r="4066" spans="1:1">
      <c r="A4066"/>
    </row>
    <row r="4067" spans="1:1">
      <c r="A4067"/>
    </row>
    <row r="4068" spans="1:1">
      <c r="A4068"/>
    </row>
    <row r="4069" spans="1:1">
      <c r="A4069"/>
    </row>
    <row r="4070" spans="1:1">
      <c r="A4070"/>
    </row>
    <row r="4071" spans="1:1">
      <c r="A4071"/>
    </row>
    <row r="4072" spans="1:1">
      <c r="A4072"/>
    </row>
    <row r="4073" spans="1:1">
      <c r="A4073"/>
    </row>
    <row r="4074" spans="1:1">
      <c r="A4074"/>
    </row>
    <row r="4075" spans="1:1">
      <c r="A4075"/>
    </row>
    <row r="4076" spans="1:1">
      <c r="A4076"/>
    </row>
    <row r="4077" spans="1:1">
      <c r="A4077"/>
    </row>
    <row r="4078" spans="1:1">
      <c r="A4078"/>
    </row>
    <row r="4079" spans="1:1">
      <c r="A4079"/>
    </row>
    <row r="4080" spans="1:1">
      <c r="A4080"/>
    </row>
    <row r="4081" spans="1:1">
      <c r="A4081"/>
    </row>
    <row r="4082" spans="1:1">
      <c r="A4082"/>
    </row>
    <row r="4083" spans="1:1">
      <c r="A4083"/>
    </row>
    <row r="4084" spans="1:1">
      <c r="A4084"/>
    </row>
    <row r="4085" spans="1:1">
      <c r="A4085"/>
    </row>
    <row r="4086" spans="1:1">
      <c r="A4086"/>
    </row>
    <row r="4087" spans="1:1">
      <c r="A4087"/>
    </row>
    <row r="4088" spans="1:1">
      <c r="A4088"/>
    </row>
    <row r="4089" spans="1:1">
      <c r="A4089"/>
    </row>
    <row r="4090" spans="1:1">
      <c r="A4090"/>
    </row>
    <row r="4091" spans="1:1">
      <c r="A4091"/>
    </row>
    <row r="4092" spans="1:1">
      <c r="A4092"/>
    </row>
    <row r="4093" spans="1:1">
      <c r="A4093"/>
    </row>
    <row r="4094" spans="1:1">
      <c r="A4094"/>
    </row>
    <row r="4095" spans="1:1">
      <c r="A4095"/>
    </row>
    <row r="4096" spans="1:1">
      <c r="A4096"/>
    </row>
    <row r="4097" spans="1:1">
      <c r="A4097"/>
    </row>
    <row r="4098" spans="1:1">
      <c r="A4098"/>
    </row>
    <row r="4099" spans="1:1">
      <c r="A4099"/>
    </row>
    <row r="4100" spans="1:1">
      <c r="A4100"/>
    </row>
    <row r="4101" spans="1:1">
      <c r="A4101"/>
    </row>
    <row r="4102" spans="1:1">
      <c r="A4102"/>
    </row>
    <row r="4103" spans="1:1">
      <c r="A4103"/>
    </row>
    <row r="4104" spans="1:1">
      <c r="A4104"/>
    </row>
    <row r="4105" spans="1:1">
      <c r="A4105"/>
    </row>
    <row r="4106" spans="1:1">
      <c r="A4106"/>
    </row>
    <row r="4107" spans="1:1">
      <c r="A4107"/>
    </row>
    <row r="4108" spans="1:1">
      <c r="A4108"/>
    </row>
    <row r="4109" spans="1:1">
      <c r="A4109"/>
    </row>
    <row r="4110" spans="1:1">
      <c r="A4110"/>
    </row>
    <row r="4111" spans="1:1">
      <c r="A4111"/>
    </row>
    <row r="4112" spans="1:1">
      <c r="A4112"/>
    </row>
    <row r="4113" spans="1:1">
      <c r="A4113"/>
    </row>
    <row r="4114" spans="1:1">
      <c r="A4114"/>
    </row>
    <row r="4115" spans="1:1">
      <c r="A4115"/>
    </row>
    <row r="4116" spans="1:1">
      <c r="A4116"/>
    </row>
    <row r="4117" spans="1:1">
      <c r="A4117"/>
    </row>
    <row r="4118" spans="1:1">
      <c r="A4118"/>
    </row>
    <row r="4119" spans="1:1">
      <c r="A4119"/>
    </row>
    <row r="4120" spans="1:1">
      <c r="A4120"/>
    </row>
    <row r="4121" spans="1:1">
      <c r="A4121"/>
    </row>
    <row r="4122" spans="1:1">
      <c r="A4122"/>
    </row>
    <row r="4123" spans="1:1">
      <c r="A4123"/>
    </row>
    <row r="4124" spans="1:1">
      <c r="A4124"/>
    </row>
    <row r="4125" spans="1:1">
      <c r="A4125"/>
    </row>
    <row r="4126" spans="1:1">
      <c r="A4126"/>
    </row>
    <row r="4127" spans="1:1">
      <c r="A4127"/>
    </row>
    <row r="4128" spans="1:1">
      <c r="A4128"/>
    </row>
    <row r="4129" spans="1:1">
      <c r="A4129"/>
    </row>
    <row r="4130" spans="1:1">
      <c r="A4130"/>
    </row>
    <row r="4131" spans="1:1">
      <c r="A4131"/>
    </row>
    <row r="4132" spans="1:1">
      <c r="A4132"/>
    </row>
    <row r="4133" spans="1:1">
      <c r="A4133"/>
    </row>
    <row r="4134" spans="1:1">
      <c r="A4134"/>
    </row>
    <row r="4135" spans="1:1">
      <c r="A4135"/>
    </row>
    <row r="4136" spans="1:1">
      <c r="A4136"/>
    </row>
    <row r="4137" spans="1:1">
      <c r="A4137"/>
    </row>
    <row r="4138" spans="1:1">
      <c r="A4138"/>
    </row>
    <row r="4139" spans="1:1">
      <c r="A4139"/>
    </row>
    <row r="4140" spans="1:1">
      <c r="A4140"/>
    </row>
    <row r="4141" spans="1:1">
      <c r="A4141"/>
    </row>
    <row r="4142" spans="1:1">
      <c r="A4142"/>
    </row>
    <row r="4143" spans="1:1">
      <c r="A4143"/>
    </row>
    <row r="4144" spans="1:1">
      <c r="A4144"/>
    </row>
    <row r="4145" spans="1:1">
      <c r="A4145"/>
    </row>
    <row r="4146" spans="1:1">
      <c r="A4146"/>
    </row>
    <row r="4147" spans="1:1">
      <c r="A4147"/>
    </row>
    <row r="4148" spans="1:1">
      <c r="A4148"/>
    </row>
    <row r="4149" spans="1:1">
      <c r="A4149"/>
    </row>
    <row r="4150" spans="1:1">
      <c r="A4150"/>
    </row>
    <row r="4151" spans="1:1">
      <c r="A4151"/>
    </row>
    <row r="4152" spans="1:1">
      <c r="A4152"/>
    </row>
    <row r="4153" spans="1:1">
      <c r="A4153"/>
    </row>
    <row r="4154" spans="1:1">
      <c r="A4154"/>
    </row>
    <row r="4155" spans="1:1">
      <c r="A4155"/>
    </row>
    <row r="4156" spans="1:1">
      <c r="A4156"/>
    </row>
    <row r="4157" spans="1:1">
      <c r="A4157"/>
    </row>
    <row r="4158" spans="1:1">
      <c r="A4158"/>
    </row>
    <row r="4159" spans="1:1">
      <c r="A4159"/>
    </row>
    <row r="4160" spans="1:1">
      <c r="A4160"/>
    </row>
    <row r="4161" spans="1:1">
      <c r="A4161"/>
    </row>
    <row r="4162" spans="1:1">
      <c r="A4162"/>
    </row>
    <row r="4163" spans="1:1">
      <c r="A4163"/>
    </row>
    <row r="4164" spans="1:1">
      <c r="A4164"/>
    </row>
    <row r="4165" spans="1:1">
      <c r="A4165"/>
    </row>
    <row r="4166" spans="1:1">
      <c r="A4166"/>
    </row>
    <row r="4167" spans="1:1">
      <c r="A4167"/>
    </row>
    <row r="4168" spans="1:1">
      <c r="A4168"/>
    </row>
    <row r="4169" spans="1:1">
      <c r="A4169"/>
    </row>
    <row r="4170" spans="1:1">
      <c r="A4170"/>
    </row>
    <row r="4171" spans="1:1">
      <c r="A4171"/>
    </row>
    <row r="4172" spans="1:1">
      <c r="A4172"/>
    </row>
    <row r="4173" spans="1:1">
      <c r="A4173"/>
    </row>
    <row r="4174" spans="1:1">
      <c r="A4174"/>
    </row>
    <row r="4175" spans="1:1">
      <c r="A4175"/>
    </row>
    <row r="4176" spans="1:1">
      <c r="A4176"/>
    </row>
    <row r="4177" spans="1:1">
      <c r="A4177"/>
    </row>
    <row r="4178" spans="1:1">
      <c r="A4178"/>
    </row>
    <row r="4179" spans="1:1">
      <c r="A4179"/>
    </row>
    <row r="4180" spans="1:1">
      <c r="A4180"/>
    </row>
    <row r="4181" spans="1:1">
      <c r="A4181"/>
    </row>
    <row r="4182" spans="1:1">
      <c r="A4182"/>
    </row>
    <row r="4183" spans="1:1">
      <c r="A4183"/>
    </row>
    <row r="4184" spans="1:1">
      <c r="A4184"/>
    </row>
    <row r="4185" spans="1:1">
      <c r="A4185"/>
    </row>
    <row r="4186" spans="1:1">
      <c r="A4186"/>
    </row>
    <row r="4187" spans="1:1">
      <c r="A4187"/>
    </row>
    <row r="4188" spans="1:1">
      <c r="A4188"/>
    </row>
    <row r="4189" spans="1:1">
      <c r="A4189"/>
    </row>
    <row r="4190" spans="1:1">
      <c r="A4190"/>
    </row>
    <row r="4191" spans="1:1">
      <c r="A4191"/>
    </row>
    <row r="4192" spans="1:1">
      <c r="A4192"/>
    </row>
    <row r="4193" spans="1:1">
      <c r="A4193"/>
    </row>
    <row r="4194" spans="1:1">
      <c r="A4194"/>
    </row>
    <row r="4195" spans="1:1">
      <c r="A4195"/>
    </row>
    <row r="4196" spans="1:1">
      <c r="A4196"/>
    </row>
    <row r="4197" spans="1:1">
      <c r="A4197"/>
    </row>
    <row r="4198" spans="1:1">
      <c r="A4198"/>
    </row>
    <row r="4199" spans="1:1">
      <c r="A4199"/>
    </row>
    <row r="4200" spans="1:1">
      <c r="A4200"/>
    </row>
    <row r="4201" spans="1:1">
      <c r="A4201"/>
    </row>
    <row r="4202" spans="1:1">
      <c r="A4202"/>
    </row>
    <row r="4203" spans="1:1">
      <c r="A4203"/>
    </row>
    <row r="4204" spans="1:1">
      <c r="A4204"/>
    </row>
    <row r="4205" spans="1:1">
      <c r="A4205"/>
    </row>
    <row r="4206" spans="1:1">
      <c r="A4206"/>
    </row>
    <row r="4207" spans="1:1">
      <c r="A4207"/>
    </row>
    <row r="4208" spans="1:1">
      <c r="A4208"/>
    </row>
    <row r="4209" spans="1:1">
      <c r="A4209"/>
    </row>
    <row r="4210" spans="1:1">
      <c r="A4210"/>
    </row>
    <row r="4211" spans="1:1">
      <c r="A4211"/>
    </row>
    <row r="4212" spans="1:1">
      <c r="A4212"/>
    </row>
    <row r="4213" spans="1:1">
      <c r="A4213"/>
    </row>
    <row r="4214" spans="1:1">
      <c r="A4214"/>
    </row>
    <row r="4215" spans="1:1">
      <c r="A4215"/>
    </row>
    <row r="4216" spans="1:1">
      <c r="A4216"/>
    </row>
    <row r="4217" spans="1:1">
      <c r="A4217"/>
    </row>
    <row r="4218" spans="1:1">
      <c r="A4218"/>
    </row>
    <row r="4219" spans="1:1">
      <c r="A4219"/>
    </row>
    <row r="4220" spans="1:1">
      <c r="A4220"/>
    </row>
    <row r="4221" spans="1:1">
      <c r="A4221"/>
    </row>
    <row r="4222" spans="1:1">
      <c r="A4222"/>
    </row>
    <row r="4223" spans="1:1">
      <c r="A4223"/>
    </row>
    <row r="4224" spans="1:1">
      <c r="A4224"/>
    </row>
    <row r="4225" spans="1:1">
      <c r="A4225"/>
    </row>
    <row r="4226" spans="1:1">
      <c r="A4226"/>
    </row>
    <row r="4227" spans="1:1">
      <c r="A4227"/>
    </row>
    <row r="4228" spans="1:1">
      <c r="A4228"/>
    </row>
    <row r="4229" spans="1:1">
      <c r="A4229"/>
    </row>
    <row r="4230" spans="1:1">
      <c r="A4230"/>
    </row>
    <row r="4231" spans="1:1">
      <c r="A4231"/>
    </row>
    <row r="4232" spans="1:1">
      <c r="A4232"/>
    </row>
    <row r="4233" spans="1:1">
      <c r="A4233"/>
    </row>
    <row r="4234" spans="1:1">
      <c r="A4234"/>
    </row>
    <row r="4235" spans="1:1">
      <c r="A4235"/>
    </row>
    <row r="4236" spans="1:1">
      <c r="A4236"/>
    </row>
    <row r="4237" spans="1:1">
      <c r="A4237"/>
    </row>
    <row r="4238" spans="1:1">
      <c r="A4238"/>
    </row>
    <row r="4239" spans="1:1">
      <c r="A4239"/>
    </row>
    <row r="4240" spans="1:1">
      <c r="A4240"/>
    </row>
    <row r="4241" spans="1:1">
      <c r="A4241"/>
    </row>
    <row r="4242" spans="1:1">
      <c r="A4242"/>
    </row>
    <row r="4243" spans="1:1">
      <c r="A4243"/>
    </row>
    <row r="4244" spans="1:1">
      <c r="A4244"/>
    </row>
    <row r="4245" spans="1:1">
      <c r="A4245"/>
    </row>
    <row r="4246" spans="1:1">
      <c r="A4246"/>
    </row>
    <row r="4247" spans="1:1">
      <c r="A4247"/>
    </row>
    <row r="4248" spans="1:1">
      <c r="A4248"/>
    </row>
    <row r="4249" spans="1:1">
      <c r="A4249"/>
    </row>
    <row r="4250" spans="1:1">
      <c r="A4250"/>
    </row>
    <row r="4251" spans="1:1">
      <c r="A4251"/>
    </row>
    <row r="4252" spans="1:1">
      <c r="A4252"/>
    </row>
    <row r="4253" spans="1:1">
      <c r="A4253"/>
    </row>
    <row r="4254" spans="1:1">
      <c r="A4254"/>
    </row>
    <row r="4255" spans="1:1">
      <c r="A4255"/>
    </row>
    <row r="4256" spans="1:1">
      <c r="A4256"/>
    </row>
    <row r="4257" spans="1:1">
      <c r="A4257"/>
    </row>
    <row r="4258" spans="1:1">
      <c r="A4258"/>
    </row>
    <row r="4259" spans="1:1">
      <c r="A4259"/>
    </row>
    <row r="4260" spans="1:1">
      <c r="A4260"/>
    </row>
    <row r="4261" spans="1:1">
      <c r="A4261"/>
    </row>
    <row r="4262" spans="1:1">
      <c r="A4262"/>
    </row>
    <row r="4263" spans="1:1">
      <c r="A4263"/>
    </row>
    <row r="4264" spans="1:1">
      <c r="A4264"/>
    </row>
    <row r="4265" spans="1:1">
      <c r="A4265"/>
    </row>
    <row r="4266" spans="1:1">
      <c r="A4266"/>
    </row>
    <row r="4267" spans="1:1">
      <c r="A4267"/>
    </row>
    <row r="4268" spans="1:1">
      <c r="A4268"/>
    </row>
    <row r="4269" spans="1:1">
      <c r="A4269"/>
    </row>
    <row r="4270" spans="1:1">
      <c r="A4270"/>
    </row>
    <row r="4271" spans="1:1">
      <c r="A4271"/>
    </row>
    <row r="4272" spans="1:1">
      <c r="A4272"/>
    </row>
    <row r="4273" spans="1:1">
      <c r="A4273"/>
    </row>
    <row r="4274" spans="1:1">
      <c r="A4274"/>
    </row>
    <row r="4275" spans="1:1">
      <c r="A4275"/>
    </row>
    <row r="4276" spans="1:1">
      <c r="A4276"/>
    </row>
    <row r="4277" spans="1:1">
      <c r="A4277"/>
    </row>
    <row r="4278" spans="1:1">
      <c r="A4278"/>
    </row>
    <row r="4279" spans="1:1">
      <c r="A4279"/>
    </row>
    <row r="4280" spans="1:1">
      <c r="A4280"/>
    </row>
    <row r="4281" spans="1:1">
      <c r="A4281"/>
    </row>
    <row r="4282" spans="1:1">
      <c r="A4282"/>
    </row>
    <row r="4283" spans="1:1">
      <c r="A4283"/>
    </row>
    <row r="4284" spans="1:1">
      <c r="A4284"/>
    </row>
    <row r="4285" spans="1:1">
      <c r="A4285"/>
    </row>
    <row r="4286" spans="1:1">
      <c r="A4286"/>
    </row>
    <row r="4287" spans="1:1">
      <c r="A4287"/>
    </row>
    <row r="4288" spans="1:1">
      <c r="A4288"/>
    </row>
    <row r="4289" spans="1:1">
      <c r="A4289"/>
    </row>
    <row r="4290" spans="1:1">
      <c r="A4290"/>
    </row>
    <row r="4291" spans="1:1">
      <c r="A4291"/>
    </row>
    <row r="4292" spans="1:1">
      <c r="A4292"/>
    </row>
    <row r="4293" spans="1:1">
      <c r="A4293"/>
    </row>
    <row r="4294" spans="1:1">
      <c r="A4294"/>
    </row>
    <row r="4295" spans="1:1">
      <c r="A4295"/>
    </row>
    <row r="4296" spans="1:1">
      <c r="A4296"/>
    </row>
    <row r="4297" spans="1:1">
      <c r="A4297"/>
    </row>
    <row r="4298" spans="1:1">
      <c r="A4298"/>
    </row>
    <row r="4299" spans="1:1">
      <c r="A4299"/>
    </row>
    <row r="4300" spans="1:1">
      <c r="A4300"/>
    </row>
    <row r="4301" spans="1:1">
      <c r="A4301"/>
    </row>
    <row r="4302" spans="1:1">
      <c r="A4302"/>
    </row>
    <row r="4303" spans="1:1">
      <c r="A4303"/>
    </row>
    <row r="4304" spans="1:1">
      <c r="A4304"/>
    </row>
    <row r="4305" spans="1:1">
      <c r="A4305"/>
    </row>
    <row r="4306" spans="1:1">
      <c r="A4306"/>
    </row>
    <row r="4307" spans="1:1">
      <c r="A4307"/>
    </row>
    <row r="4308" spans="1:1">
      <c r="A4308"/>
    </row>
    <row r="4309" spans="1:1">
      <c r="A4309"/>
    </row>
    <row r="4310" spans="1:1">
      <c r="A4310"/>
    </row>
    <row r="4311" spans="1:1">
      <c r="A4311"/>
    </row>
    <row r="4312" spans="1:1">
      <c r="A4312"/>
    </row>
    <row r="4313" spans="1:1">
      <c r="A4313"/>
    </row>
    <row r="4314" spans="1:1">
      <c r="A4314"/>
    </row>
    <row r="4315" spans="1:1">
      <c r="A4315"/>
    </row>
    <row r="4316" spans="1:1">
      <c r="A4316"/>
    </row>
    <row r="4317" spans="1:1">
      <c r="A4317"/>
    </row>
    <row r="4318" spans="1:1">
      <c r="A4318"/>
    </row>
    <row r="4319" spans="1:1">
      <c r="A4319"/>
    </row>
    <row r="4320" spans="1:1">
      <c r="A4320"/>
    </row>
    <row r="4321" spans="1:1">
      <c r="A4321"/>
    </row>
    <row r="4322" spans="1:1">
      <c r="A4322"/>
    </row>
    <row r="4323" spans="1:1">
      <c r="A4323"/>
    </row>
    <row r="4324" spans="1:1">
      <c r="A4324"/>
    </row>
    <row r="4325" spans="1:1">
      <c r="A4325"/>
    </row>
    <row r="4326" spans="1:1">
      <c r="A4326"/>
    </row>
    <row r="4327" spans="1:1">
      <c r="A4327"/>
    </row>
    <row r="4328" spans="1:1">
      <c r="A4328"/>
    </row>
    <row r="4329" spans="1:1">
      <c r="A4329"/>
    </row>
    <row r="4330" spans="1:1">
      <c r="A4330"/>
    </row>
    <row r="4331" spans="1:1">
      <c r="A4331"/>
    </row>
    <row r="4332" spans="1:1">
      <c r="A4332"/>
    </row>
    <row r="4333" spans="1:1">
      <c r="A4333"/>
    </row>
    <row r="4334" spans="1:1">
      <c r="A4334"/>
    </row>
    <row r="4335" spans="1:1">
      <c r="A4335"/>
    </row>
    <row r="4336" spans="1:1">
      <c r="A4336"/>
    </row>
    <row r="4337" spans="1:1">
      <c r="A4337"/>
    </row>
    <row r="4338" spans="1:1">
      <c r="A4338"/>
    </row>
    <row r="4339" spans="1:1">
      <c r="A4339"/>
    </row>
    <row r="4340" spans="1:1">
      <c r="A4340"/>
    </row>
    <row r="4341" spans="1:1">
      <c r="A4341"/>
    </row>
    <row r="4342" spans="1:1">
      <c r="A4342"/>
    </row>
    <row r="4343" spans="1:1">
      <c r="A4343"/>
    </row>
    <row r="4344" spans="1:1">
      <c r="A4344"/>
    </row>
    <row r="4345" spans="1:1">
      <c r="A4345"/>
    </row>
    <row r="4346" spans="1:1">
      <c r="A4346"/>
    </row>
    <row r="4347" spans="1:1">
      <c r="A4347"/>
    </row>
    <row r="4348" spans="1:1">
      <c r="A4348"/>
    </row>
    <row r="4349" spans="1:1">
      <c r="A4349"/>
    </row>
    <row r="4350" spans="1:1">
      <c r="A4350"/>
    </row>
    <row r="4351" spans="1:1">
      <c r="A4351"/>
    </row>
    <row r="4352" spans="1:1">
      <c r="A4352"/>
    </row>
    <row r="4353" spans="1:1">
      <c r="A4353"/>
    </row>
    <row r="4354" spans="1:1">
      <c r="A4354"/>
    </row>
    <row r="4355" spans="1:1">
      <c r="A4355"/>
    </row>
    <row r="4356" spans="1:1">
      <c r="A4356"/>
    </row>
    <row r="4357" spans="1:1">
      <c r="A4357"/>
    </row>
    <row r="4358" spans="1:1">
      <c r="A4358"/>
    </row>
    <row r="4359" spans="1:1">
      <c r="A4359"/>
    </row>
    <row r="4360" spans="1:1">
      <c r="A4360"/>
    </row>
    <row r="4361" spans="1:1">
      <c r="A4361"/>
    </row>
    <row r="4362" spans="1:1">
      <c r="A4362"/>
    </row>
    <row r="4363" spans="1:1">
      <c r="A4363"/>
    </row>
    <row r="4364" spans="1:1">
      <c r="A4364"/>
    </row>
    <row r="4365" spans="1:1">
      <c r="A4365"/>
    </row>
    <row r="4366" spans="1:1">
      <c r="A4366"/>
    </row>
    <row r="4367" spans="1:1">
      <c r="A4367"/>
    </row>
    <row r="4368" spans="1:1">
      <c r="A4368"/>
    </row>
    <row r="4369" spans="1:1">
      <c r="A4369"/>
    </row>
    <row r="4370" spans="1:1">
      <c r="A4370"/>
    </row>
    <row r="4371" spans="1:1">
      <c r="A4371"/>
    </row>
    <row r="4372" spans="1:1">
      <c r="A4372"/>
    </row>
    <row r="4373" spans="1:1">
      <c r="A4373"/>
    </row>
    <row r="4374" spans="1:1">
      <c r="A4374"/>
    </row>
    <row r="4375" spans="1:1">
      <c r="A4375"/>
    </row>
    <row r="4376" spans="1:1">
      <c r="A4376"/>
    </row>
    <row r="4377" spans="1:1">
      <c r="A4377"/>
    </row>
    <row r="4378" spans="1:1">
      <c r="A4378"/>
    </row>
    <row r="4379" spans="1:1">
      <c r="A4379"/>
    </row>
    <row r="4380" spans="1:1">
      <c r="A4380"/>
    </row>
    <row r="4381" spans="1:1">
      <c r="A4381"/>
    </row>
    <row r="4382" spans="1:1">
      <c r="A4382"/>
    </row>
    <row r="4383" spans="1:1">
      <c r="A4383"/>
    </row>
    <row r="4384" spans="1:1">
      <c r="A4384"/>
    </row>
    <row r="4385" spans="1:1">
      <c r="A4385"/>
    </row>
    <row r="4386" spans="1:1">
      <c r="A4386"/>
    </row>
    <row r="4387" spans="1:1">
      <c r="A4387"/>
    </row>
    <row r="4388" spans="1:1">
      <c r="A4388"/>
    </row>
    <row r="4389" spans="1:1">
      <c r="A4389"/>
    </row>
    <row r="4390" spans="1:1">
      <c r="A4390"/>
    </row>
    <row r="4391" spans="1:1">
      <c r="A4391"/>
    </row>
    <row r="4392" spans="1:1">
      <c r="A4392"/>
    </row>
    <row r="4393" spans="1:1">
      <c r="A4393"/>
    </row>
    <row r="4394" spans="1:1">
      <c r="A4394"/>
    </row>
    <row r="4395" spans="1:1">
      <c r="A4395"/>
    </row>
    <row r="4396" spans="1:1">
      <c r="A4396"/>
    </row>
    <row r="4397" spans="1:1">
      <c r="A4397"/>
    </row>
    <row r="4398" spans="1:1">
      <c r="A4398"/>
    </row>
    <row r="4399" spans="1:1">
      <c r="A4399"/>
    </row>
    <row r="4400" spans="1:1">
      <c r="A4400"/>
    </row>
    <row r="4401" spans="1:1">
      <c r="A4401"/>
    </row>
    <row r="4402" spans="1:1">
      <c r="A4402"/>
    </row>
    <row r="4403" spans="1:1">
      <c r="A4403"/>
    </row>
    <row r="4404" spans="1:1">
      <c r="A4404"/>
    </row>
    <row r="4405" spans="1:1">
      <c r="A4405"/>
    </row>
    <row r="4406" spans="1:1">
      <c r="A4406"/>
    </row>
    <row r="4407" spans="1:1">
      <c r="A4407"/>
    </row>
    <row r="4408" spans="1:1">
      <c r="A4408"/>
    </row>
    <row r="4409" spans="1:1">
      <c r="A4409"/>
    </row>
    <row r="4410" spans="1:1">
      <c r="A4410"/>
    </row>
    <row r="4411" spans="1:1">
      <c r="A4411"/>
    </row>
    <row r="4412" spans="1:1">
      <c r="A4412"/>
    </row>
    <row r="4413" spans="1:1">
      <c r="A4413"/>
    </row>
    <row r="4414" spans="1:1">
      <c r="A4414"/>
    </row>
    <row r="4415" spans="1:1">
      <c r="A4415"/>
    </row>
    <row r="4416" spans="1:1">
      <c r="A4416"/>
    </row>
    <row r="4417" spans="1:1">
      <c r="A4417"/>
    </row>
    <row r="4418" spans="1:1">
      <c r="A4418"/>
    </row>
    <row r="4419" spans="1:1">
      <c r="A4419"/>
    </row>
    <row r="4420" spans="1:1">
      <c r="A4420"/>
    </row>
    <row r="4421" spans="1:1">
      <c r="A4421"/>
    </row>
    <row r="4422" spans="1:1">
      <c r="A4422"/>
    </row>
    <row r="4423" spans="1:1">
      <c r="A4423"/>
    </row>
    <row r="4424" spans="1:1">
      <c r="A4424"/>
    </row>
    <row r="4425" spans="1:1">
      <c r="A4425"/>
    </row>
    <row r="4426" spans="1:1">
      <c r="A4426"/>
    </row>
    <row r="4427" spans="1:1">
      <c r="A4427"/>
    </row>
    <row r="4428" spans="1:1">
      <c r="A4428"/>
    </row>
    <row r="4429" spans="1:1">
      <c r="A4429"/>
    </row>
    <row r="4430" spans="1:1">
      <c r="A4430"/>
    </row>
    <row r="4431" spans="1:1">
      <c r="A4431"/>
    </row>
    <row r="4432" spans="1:1">
      <c r="A4432"/>
    </row>
    <row r="4433" spans="1:1">
      <c r="A4433"/>
    </row>
    <row r="4434" spans="1:1">
      <c r="A4434"/>
    </row>
    <row r="4435" spans="1:1">
      <c r="A4435"/>
    </row>
    <row r="4436" spans="1:1">
      <c r="A4436"/>
    </row>
    <row r="4437" spans="1:1">
      <c r="A4437"/>
    </row>
    <row r="4438" spans="1:1">
      <c r="A4438"/>
    </row>
    <row r="4439" spans="1:1">
      <c r="A4439"/>
    </row>
    <row r="4440" spans="1:1">
      <c r="A4440"/>
    </row>
    <row r="4441" spans="1:1">
      <c r="A4441"/>
    </row>
    <row r="4442" spans="1:1">
      <c r="A4442"/>
    </row>
    <row r="4443" spans="1:1">
      <c r="A4443"/>
    </row>
    <row r="4444" spans="1:1">
      <c r="A4444"/>
    </row>
    <row r="4445" spans="1:1">
      <c r="A4445"/>
    </row>
    <row r="4446" spans="1:1">
      <c r="A4446"/>
    </row>
    <row r="4447" spans="1:1">
      <c r="A4447"/>
    </row>
    <row r="4448" spans="1:1">
      <c r="A4448"/>
    </row>
    <row r="4449" spans="1:1">
      <c r="A4449"/>
    </row>
    <row r="4450" spans="1:1">
      <c r="A4450"/>
    </row>
    <row r="4451" spans="1:1">
      <c r="A4451"/>
    </row>
    <row r="4452" spans="1:1">
      <c r="A4452"/>
    </row>
    <row r="4453" spans="1:1">
      <c r="A4453"/>
    </row>
    <row r="4454" spans="1:1">
      <c r="A4454"/>
    </row>
    <row r="4455" spans="1:1">
      <c r="A4455"/>
    </row>
    <row r="4456" spans="1:1">
      <c r="A4456"/>
    </row>
    <row r="4457" spans="1:1">
      <c r="A4457"/>
    </row>
    <row r="4458" spans="1:1">
      <c r="A4458"/>
    </row>
    <row r="4459" spans="1:1">
      <c r="A4459"/>
    </row>
    <row r="4460" spans="1:1">
      <c r="A4460"/>
    </row>
    <row r="4461" spans="1:1">
      <c r="A4461"/>
    </row>
    <row r="4462" spans="1:1">
      <c r="A4462"/>
    </row>
    <row r="4463" spans="1:1">
      <c r="A4463"/>
    </row>
    <row r="4464" spans="1:1">
      <c r="A4464"/>
    </row>
    <row r="4465" spans="1:1">
      <c r="A4465"/>
    </row>
    <row r="4466" spans="1:1">
      <c r="A4466"/>
    </row>
    <row r="4467" spans="1:1">
      <c r="A4467"/>
    </row>
    <row r="4468" spans="1:1">
      <c r="A4468"/>
    </row>
    <row r="4469" spans="1:1">
      <c r="A4469"/>
    </row>
    <row r="4470" spans="1:1">
      <c r="A4470"/>
    </row>
    <row r="4471" spans="1:1">
      <c r="A4471"/>
    </row>
    <row r="4472" spans="1:1">
      <c r="A4472"/>
    </row>
    <row r="4473" spans="1:1">
      <c r="A4473"/>
    </row>
    <row r="4474" spans="1:1">
      <c r="A4474"/>
    </row>
    <row r="4475" spans="1:1">
      <c r="A4475"/>
    </row>
    <row r="4476" spans="1:1">
      <c r="A4476"/>
    </row>
    <row r="4477" spans="1:1">
      <c r="A4477"/>
    </row>
    <row r="4478" spans="1:1">
      <c r="A4478"/>
    </row>
    <row r="4479" spans="1:1">
      <c r="A4479"/>
    </row>
    <row r="4480" spans="1:1">
      <c r="A4480"/>
    </row>
    <row r="4481" spans="1:1">
      <c r="A4481"/>
    </row>
    <row r="4482" spans="1:1">
      <c r="A4482"/>
    </row>
    <row r="4483" spans="1:1">
      <c r="A4483"/>
    </row>
    <row r="4484" spans="1:1">
      <c r="A4484"/>
    </row>
    <row r="4485" spans="1:1">
      <c r="A4485"/>
    </row>
    <row r="4486" spans="1:1">
      <c r="A4486"/>
    </row>
    <row r="4487" spans="1:1">
      <c r="A4487"/>
    </row>
    <row r="4488" spans="1:1">
      <c r="A4488"/>
    </row>
    <row r="4489" spans="1:1">
      <c r="A4489"/>
    </row>
    <row r="4490" spans="1:1">
      <c r="A4490"/>
    </row>
    <row r="4491" spans="1:1">
      <c r="A4491"/>
    </row>
    <row r="4492" spans="1:1">
      <c r="A4492"/>
    </row>
    <row r="4493" spans="1:1">
      <c r="A4493"/>
    </row>
    <row r="4494" spans="1:1">
      <c r="A4494"/>
    </row>
    <row r="4495" spans="1:1">
      <c r="A4495"/>
    </row>
    <row r="4496" spans="1:1">
      <c r="A4496"/>
    </row>
    <row r="4497" spans="1:1">
      <c r="A4497"/>
    </row>
    <row r="4498" spans="1:1">
      <c r="A4498"/>
    </row>
    <row r="4499" spans="1:1">
      <c r="A4499"/>
    </row>
    <row r="4500" spans="1:1">
      <c r="A4500"/>
    </row>
    <row r="4501" spans="1:1">
      <c r="A4501"/>
    </row>
    <row r="4502" spans="1:1">
      <c r="A4502"/>
    </row>
    <row r="4503" spans="1:1">
      <c r="A4503"/>
    </row>
    <row r="4504" spans="1:1">
      <c r="A4504"/>
    </row>
    <row r="4505" spans="1:1">
      <c r="A4505"/>
    </row>
    <row r="4506" spans="1:1">
      <c r="A4506"/>
    </row>
    <row r="4507" spans="1:1">
      <c r="A4507"/>
    </row>
    <row r="4508" spans="1:1">
      <c r="A4508"/>
    </row>
    <row r="4509" spans="1:1">
      <c r="A4509"/>
    </row>
    <row r="4510" spans="1:1">
      <c r="A4510"/>
    </row>
    <row r="4511" spans="1:1">
      <c r="A4511"/>
    </row>
    <row r="4512" spans="1:1">
      <c r="A4512"/>
    </row>
    <row r="4513" spans="1:1">
      <c r="A4513"/>
    </row>
    <row r="4514" spans="1:1">
      <c r="A4514"/>
    </row>
    <row r="4515" spans="1:1">
      <c r="A4515"/>
    </row>
    <row r="4516" spans="1:1">
      <c r="A4516"/>
    </row>
    <row r="4517" spans="1:1">
      <c r="A4517"/>
    </row>
    <row r="4518" spans="1:1">
      <c r="A4518"/>
    </row>
    <row r="4519" spans="1:1">
      <c r="A4519"/>
    </row>
    <row r="4520" spans="1:1">
      <c r="A4520"/>
    </row>
    <row r="4521" spans="1:1">
      <c r="A4521"/>
    </row>
    <row r="4522" spans="1:1">
      <c r="A4522"/>
    </row>
    <row r="4523" spans="1:1">
      <c r="A4523"/>
    </row>
    <row r="4524" spans="1:1">
      <c r="A4524"/>
    </row>
    <row r="4525" spans="1:1">
      <c r="A4525"/>
    </row>
    <row r="4526" spans="1:1">
      <c r="A4526"/>
    </row>
    <row r="4527" spans="1:1">
      <c r="A4527"/>
    </row>
    <row r="4528" spans="1:1">
      <c r="A4528"/>
    </row>
    <row r="4529" spans="1:1">
      <c r="A4529"/>
    </row>
    <row r="4530" spans="1:1">
      <c r="A4530"/>
    </row>
    <row r="4531" spans="1:1">
      <c r="A4531"/>
    </row>
    <row r="4532" spans="1:1">
      <c r="A4532"/>
    </row>
    <row r="4533" spans="1:1">
      <c r="A4533"/>
    </row>
    <row r="4534" spans="1:1">
      <c r="A4534"/>
    </row>
    <row r="4535" spans="1:1">
      <c r="A4535"/>
    </row>
    <row r="4536" spans="1:1">
      <c r="A4536"/>
    </row>
    <row r="4537" spans="1:1">
      <c r="A4537"/>
    </row>
    <row r="4538" spans="1:1">
      <c r="A4538"/>
    </row>
    <row r="4539" spans="1:1">
      <c r="A4539"/>
    </row>
    <row r="4540" spans="1:1">
      <c r="A4540"/>
    </row>
    <row r="4541" spans="1:1">
      <c r="A4541"/>
    </row>
    <row r="4542" spans="1:1">
      <c r="A4542"/>
    </row>
    <row r="4543" spans="1:1">
      <c r="A4543"/>
    </row>
    <row r="4544" spans="1:1">
      <c r="A4544"/>
    </row>
    <row r="4545" spans="1:1">
      <c r="A4545"/>
    </row>
    <row r="4546" spans="1:1">
      <c r="A4546"/>
    </row>
    <row r="4547" spans="1:1">
      <c r="A4547"/>
    </row>
    <row r="4548" spans="1:1">
      <c r="A4548"/>
    </row>
    <row r="4549" spans="1:1">
      <c r="A4549"/>
    </row>
    <row r="4550" spans="1:1">
      <c r="A4550"/>
    </row>
    <row r="4551" spans="1:1">
      <c r="A4551"/>
    </row>
    <row r="4552" spans="1:1">
      <c r="A4552"/>
    </row>
    <row r="4553" spans="1:1">
      <c r="A4553"/>
    </row>
    <row r="4554" spans="1:1">
      <c r="A4554"/>
    </row>
    <row r="4555" spans="1:1">
      <c r="A4555"/>
    </row>
    <row r="4556" spans="1:1">
      <c r="A4556"/>
    </row>
    <row r="4557" spans="1:1">
      <c r="A4557"/>
    </row>
    <row r="4558" spans="1:1">
      <c r="A4558"/>
    </row>
    <row r="4559" spans="1:1">
      <c r="A4559"/>
    </row>
    <row r="4560" spans="1:1">
      <c r="A4560"/>
    </row>
    <row r="4561" spans="1:1">
      <c r="A4561"/>
    </row>
    <row r="4562" spans="1:1">
      <c r="A4562"/>
    </row>
    <row r="4563" spans="1:1">
      <c r="A4563"/>
    </row>
    <row r="4564" spans="1:1">
      <c r="A4564"/>
    </row>
    <row r="4565" spans="1:1">
      <c r="A4565"/>
    </row>
    <row r="4566" spans="1:1">
      <c r="A4566"/>
    </row>
    <row r="4567" spans="1:1">
      <c r="A4567"/>
    </row>
    <row r="4568" spans="1:1">
      <c r="A4568"/>
    </row>
    <row r="4569" spans="1:1">
      <c r="A4569"/>
    </row>
    <row r="4570" spans="1:1">
      <c r="A4570"/>
    </row>
    <row r="4571" spans="1:1">
      <c r="A4571"/>
    </row>
    <row r="4572" spans="1:1">
      <c r="A4572"/>
    </row>
    <row r="4573" spans="1:1">
      <c r="A4573"/>
    </row>
    <row r="4574" spans="1:1">
      <c r="A4574"/>
    </row>
    <row r="4575" spans="1:1">
      <c r="A4575"/>
    </row>
    <row r="4576" spans="1:1">
      <c r="A4576"/>
    </row>
    <row r="4577" spans="1:1">
      <c r="A4577"/>
    </row>
    <row r="4578" spans="1:1">
      <c r="A4578"/>
    </row>
    <row r="4579" spans="1:1">
      <c r="A4579"/>
    </row>
    <row r="4580" spans="1:1">
      <c r="A4580"/>
    </row>
    <row r="4581" spans="1:1">
      <c r="A4581"/>
    </row>
    <row r="4582" spans="1:1">
      <c r="A4582"/>
    </row>
    <row r="4583" spans="1:1">
      <c r="A4583"/>
    </row>
    <row r="4584" spans="1:1">
      <c r="A4584"/>
    </row>
    <row r="4585" spans="1:1">
      <c r="A4585"/>
    </row>
    <row r="4586" spans="1:1">
      <c r="A4586"/>
    </row>
    <row r="4587" spans="1:1">
      <c r="A4587"/>
    </row>
    <row r="4588" spans="1:1">
      <c r="A4588"/>
    </row>
    <row r="4589" spans="1:1">
      <c r="A4589"/>
    </row>
    <row r="4590" spans="1:1">
      <c r="A4590"/>
    </row>
    <row r="4591" spans="1:1">
      <c r="A4591"/>
    </row>
    <row r="4592" spans="1:1">
      <c r="A4592"/>
    </row>
    <row r="4593" spans="1:1">
      <c r="A4593"/>
    </row>
    <row r="4594" spans="1:1">
      <c r="A4594"/>
    </row>
    <row r="4595" spans="1:1">
      <c r="A4595"/>
    </row>
    <row r="4596" spans="1:1">
      <c r="A4596"/>
    </row>
    <row r="4597" spans="1:1">
      <c r="A4597"/>
    </row>
    <row r="4598" spans="1:1">
      <c r="A4598"/>
    </row>
    <row r="4599" spans="1:1">
      <c r="A4599"/>
    </row>
    <row r="4600" spans="1:1">
      <c r="A4600"/>
    </row>
    <row r="4601" spans="1:1">
      <c r="A4601"/>
    </row>
    <row r="4602" spans="1:1">
      <c r="A4602"/>
    </row>
    <row r="4603" spans="1:1">
      <c r="A4603"/>
    </row>
    <row r="4604" spans="1:1">
      <c r="A4604"/>
    </row>
    <row r="4605" spans="1:1">
      <c r="A4605"/>
    </row>
    <row r="4606" spans="1:1">
      <c r="A4606"/>
    </row>
    <row r="4607" spans="1:1">
      <c r="A4607"/>
    </row>
    <row r="4608" spans="1:1">
      <c r="A4608"/>
    </row>
    <row r="4609" spans="1:1">
      <c r="A4609"/>
    </row>
    <row r="4610" spans="1:1">
      <c r="A4610"/>
    </row>
    <row r="4611" spans="1:1">
      <c r="A4611"/>
    </row>
    <row r="4612" spans="1:1">
      <c r="A4612"/>
    </row>
    <row r="4613" spans="1:1">
      <c r="A4613"/>
    </row>
    <row r="4614" spans="1:1">
      <c r="A4614"/>
    </row>
    <row r="4615" spans="1:1">
      <c r="A4615"/>
    </row>
    <row r="4616" spans="1:1">
      <c r="A4616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  <row r="5007" spans="1:1">
      <c r="A5007"/>
    </row>
    <row r="5008" spans="1:1">
      <c r="A5008"/>
    </row>
    <row r="5009" spans="1:1">
      <c r="A5009"/>
    </row>
    <row r="5010" spans="1:1">
      <c r="A5010"/>
    </row>
    <row r="5011" spans="1:1">
      <c r="A5011"/>
    </row>
    <row r="5012" spans="1:1">
      <c r="A5012"/>
    </row>
    <row r="5013" spans="1:1">
      <c r="A5013"/>
    </row>
    <row r="5014" spans="1:1">
      <c r="A5014"/>
    </row>
    <row r="5015" spans="1:1">
      <c r="A5015"/>
    </row>
    <row r="5016" spans="1:1">
      <c r="A5016"/>
    </row>
    <row r="5017" spans="1:1">
      <c r="A5017"/>
    </row>
    <row r="5018" spans="1:1">
      <c r="A5018"/>
    </row>
    <row r="5019" spans="1:1">
      <c r="A5019"/>
    </row>
    <row r="5020" spans="1:1">
      <c r="A5020"/>
    </row>
    <row r="5021" spans="1:1">
      <c r="A5021"/>
    </row>
    <row r="5022" spans="1:1">
      <c r="A5022"/>
    </row>
    <row r="5023" spans="1:1">
      <c r="A5023"/>
    </row>
    <row r="5024" spans="1:1">
      <c r="A5024"/>
    </row>
    <row r="5025" spans="1:1">
      <c r="A5025"/>
    </row>
    <row r="5026" spans="1:1">
      <c r="A5026"/>
    </row>
    <row r="5027" spans="1:1">
      <c r="A5027"/>
    </row>
    <row r="5028" spans="1:1">
      <c r="A5028"/>
    </row>
    <row r="5029" spans="1:1">
      <c r="A5029"/>
    </row>
    <row r="5030" spans="1:1">
      <c r="A5030"/>
    </row>
    <row r="5031" spans="1:1">
      <c r="A5031"/>
    </row>
    <row r="5032" spans="1:1">
      <c r="A5032"/>
    </row>
    <row r="5033" spans="1:1">
      <c r="A5033"/>
    </row>
    <row r="5034" spans="1:1">
      <c r="A5034"/>
    </row>
    <row r="5035" spans="1:1">
      <c r="A5035"/>
    </row>
    <row r="5036" spans="1:1">
      <c r="A5036"/>
    </row>
    <row r="5037" spans="1:1">
      <c r="A5037"/>
    </row>
    <row r="5038" spans="1:1">
      <c r="A5038"/>
    </row>
    <row r="5039" spans="1:1">
      <c r="A5039"/>
    </row>
    <row r="5040" spans="1:1">
      <c r="A5040"/>
    </row>
    <row r="5041" spans="1:1">
      <c r="A5041"/>
    </row>
    <row r="5042" spans="1:1">
      <c r="A5042"/>
    </row>
    <row r="5043" spans="1:1">
      <c r="A5043"/>
    </row>
    <row r="5044" spans="1:1">
      <c r="A5044"/>
    </row>
    <row r="5045" spans="1:1">
      <c r="A5045"/>
    </row>
    <row r="5046" spans="1:1">
      <c r="A5046"/>
    </row>
    <row r="5047" spans="1:1">
      <c r="A5047"/>
    </row>
    <row r="5048" spans="1:1">
      <c r="A5048"/>
    </row>
    <row r="5049" spans="1:1">
      <c r="A5049"/>
    </row>
    <row r="5050" spans="1:1">
      <c r="A5050"/>
    </row>
    <row r="5051" spans="1:1">
      <c r="A5051"/>
    </row>
    <row r="5052" spans="1:1">
      <c r="A5052"/>
    </row>
    <row r="5053" spans="1:1">
      <c r="A5053"/>
    </row>
    <row r="5054" spans="1:1">
      <c r="A5054"/>
    </row>
    <row r="5055" spans="1:1">
      <c r="A5055"/>
    </row>
    <row r="5056" spans="1:1">
      <c r="A5056"/>
    </row>
    <row r="5057" spans="1:1">
      <c r="A5057"/>
    </row>
    <row r="5058" spans="1:1">
      <c r="A5058"/>
    </row>
    <row r="5059" spans="1:1">
      <c r="A5059"/>
    </row>
    <row r="5060" spans="1:1">
      <c r="A5060"/>
    </row>
    <row r="5061" spans="1:1">
      <c r="A5061"/>
    </row>
    <row r="5062" spans="1:1">
      <c r="A5062"/>
    </row>
    <row r="5063" spans="1:1">
      <c r="A5063"/>
    </row>
    <row r="5064" spans="1:1">
      <c r="A5064"/>
    </row>
    <row r="5065" spans="1:1">
      <c r="A5065"/>
    </row>
    <row r="5066" spans="1:1">
      <c r="A5066"/>
    </row>
    <row r="5067" spans="1:1">
      <c r="A5067"/>
    </row>
    <row r="5068" spans="1:1">
      <c r="A5068"/>
    </row>
    <row r="5069" spans="1:1">
      <c r="A5069"/>
    </row>
    <row r="5070" spans="1:1">
      <c r="A5070"/>
    </row>
    <row r="5071" spans="1:1">
      <c r="A5071"/>
    </row>
    <row r="5072" spans="1:1">
      <c r="A5072"/>
    </row>
    <row r="5073" spans="1:1">
      <c r="A5073"/>
    </row>
    <row r="5074" spans="1:1">
      <c r="A5074"/>
    </row>
    <row r="5075" spans="1:1">
      <c r="A5075"/>
    </row>
    <row r="5076" spans="1:1">
      <c r="A5076"/>
    </row>
    <row r="5077" spans="1:1">
      <c r="A5077"/>
    </row>
    <row r="5078" spans="1:1">
      <c r="A5078"/>
    </row>
    <row r="5079" spans="1:1">
      <c r="A5079"/>
    </row>
    <row r="5080" spans="1:1">
      <c r="A5080"/>
    </row>
    <row r="5081" spans="1:1">
      <c r="A5081"/>
    </row>
    <row r="5082" spans="1:1">
      <c r="A5082"/>
    </row>
    <row r="5083" spans="1:1">
      <c r="A5083"/>
    </row>
    <row r="5084" spans="1:1">
      <c r="A5084"/>
    </row>
    <row r="5085" spans="1:1">
      <c r="A5085"/>
    </row>
    <row r="5086" spans="1:1">
      <c r="A5086"/>
    </row>
    <row r="5087" spans="1:1">
      <c r="A5087"/>
    </row>
    <row r="5088" spans="1:1">
      <c r="A5088"/>
    </row>
    <row r="5089" spans="1:1">
      <c r="A5089"/>
    </row>
    <row r="5090" spans="1:1">
      <c r="A5090"/>
    </row>
    <row r="5091" spans="1:1">
      <c r="A5091"/>
    </row>
    <row r="5092" spans="1:1">
      <c r="A5092"/>
    </row>
    <row r="5093" spans="1:1">
      <c r="A5093"/>
    </row>
    <row r="5094" spans="1:1">
      <c r="A5094"/>
    </row>
    <row r="5095" spans="1:1">
      <c r="A5095"/>
    </row>
    <row r="5096" spans="1:1">
      <c r="A5096"/>
    </row>
    <row r="5097" spans="1:1">
      <c r="A5097"/>
    </row>
    <row r="5098" spans="1:1">
      <c r="A5098"/>
    </row>
    <row r="5099" spans="1:1">
      <c r="A5099"/>
    </row>
    <row r="5100" spans="1:1">
      <c r="A5100"/>
    </row>
    <row r="5101" spans="1:1">
      <c r="A5101"/>
    </row>
    <row r="5102" spans="1:1">
      <c r="A5102"/>
    </row>
    <row r="5103" spans="1:1">
      <c r="A5103"/>
    </row>
    <row r="5104" spans="1:1">
      <c r="A5104"/>
    </row>
    <row r="5105" spans="1:1">
      <c r="A5105"/>
    </row>
    <row r="5106" spans="1:1">
      <c r="A5106"/>
    </row>
    <row r="5107" spans="1:1">
      <c r="A5107"/>
    </row>
    <row r="5108" spans="1:1">
      <c r="A5108"/>
    </row>
    <row r="5109" spans="1:1">
      <c r="A5109"/>
    </row>
    <row r="5110" spans="1:1">
      <c r="A5110"/>
    </row>
    <row r="5111" spans="1:1">
      <c r="A5111"/>
    </row>
    <row r="5112" spans="1:1">
      <c r="A5112"/>
    </row>
    <row r="5113" spans="1:1">
      <c r="A5113"/>
    </row>
    <row r="5114" spans="1:1">
      <c r="A5114"/>
    </row>
    <row r="5115" spans="1:1">
      <c r="A5115"/>
    </row>
    <row r="5116" spans="1:1">
      <c r="A5116"/>
    </row>
    <row r="5117" spans="1:1">
      <c r="A5117"/>
    </row>
    <row r="5118" spans="1:1">
      <c r="A5118"/>
    </row>
    <row r="5119" spans="1:1">
      <c r="A5119"/>
    </row>
    <row r="5120" spans="1:1">
      <c r="A5120"/>
    </row>
    <row r="5121" spans="1:1">
      <c r="A5121"/>
    </row>
    <row r="5122" spans="1:1">
      <c r="A5122"/>
    </row>
    <row r="5123" spans="1:1">
      <c r="A5123"/>
    </row>
    <row r="5124" spans="1:1">
      <c r="A5124"/>
    </row>
    <row r="5125" spans="1:1">
      <c r="A5125"/>
    </row>
    <row r="5126" spans="1:1">
      <c r="A5126"/>
    </row>
    <row r="5127" spans="1:1">
      <c r="A5127"/>
    </row>
    <row r="5128" spans="1:1">
      <c r="A5128"/>
    </row>
    <row r="5129" spans="1:1">
      <c r="A5129"/>
    </row>
    <row r="5130" spans="1:1">
      <c r="A5130"/>
    </row>
    <row r="5131" spans="1:1">
      <c r="A5131"/>
    </row>
    <row r="5132" spans="1:1">
      <c r="A5132"/>
    </row>
    <row r="5133" spans="1:1">
      <c r="A5133"/>
    </row>
    <row r="5134" spans="1:1">
      <c r="A5134"/>
    </row>
    <row r="5135" spans="1:1">
      <c r="A5135"/>
    </row>
    <row r="5136" spans="1:1">
      <c r="A5136"/>
    </row>
    <row r="5137" spans="1:1">
      <c r="A5137"/>
    </row>
    <row r="5138" spans="1:1">
      <c r="A5138"/>
    </row>
    <row r="5139" spans="1:1">
      <c r="A5139"/>
    </row>
    <row r="5140" spans="1:1">
      <c r="A5140"/>
    </row>
    <row r="5141" spans="1:1">
      <c r="A5141"/>
    </row>
    <row r="5142" spans="1:1">
      <c r="A5142"/>
    </row>
    <row r="5143" spans="1:1">
      <c r="A5143"/>
    </row>
    <row r="5144" spans="1:1">
      <c r="A5144"/>
    </row>
    <row r="5145" spans="1:1">
      <c r="A5145"/>
    </row>
    <row r="5146" spans="1:1">
      <c r="A5146"/>
    </row>
    <row r="5147" spans="1:1">
      <c r="A5147"/>
    </row>
    <row r="5148" spans="1:1">
      <c r="A5148"/>
    </row>
    <row r="5149" spans="1:1">
      <c r="A5149"/>
    </row>
    <row r="5150" spans="1:1">
      <c r="A5150"/>
    </row>
    <row r="5151" spans="1:1">
      <c r="A5151"/>
    </row>
    <row r="5152" spans="1:1">
      <c r="A5152"/>
    </row>
    <row r="5153" spans="1:1">
      <c r="A5153"/>
    </row>
    <row r="5154" spans="1:1">
      <c r="A5154"/>
    </row>
    <row r="5155" spans="1:1">
      <c r="A5155"/>
    </row>
    <row r="5156" spans="1:1">
      <c r="A5156"/>
    </row>
    <row r="5157" spans="1:1">
      <c r="A5157"/>
    </row>
    <row r="5158" spans="1:1">
      <c r="A5158"/>
    </row>
    <row r="5159" spans="1:1">
      <c r="A5159"/>
    </row>
    <row r="5160" spans="1:1">
      <c r="A5160"/>
    </row>
    <row r="5161" spans="1:1">
      <c r="A5161"/>
    </row>
    <row r="5162" spans="1:1">
      <c r="A5162"/>
    </row>
    <row r="5163" spans="1:1">
      <c r="A5163"/>
    </row>
    <row r="5164" spans="1:1">
      <c r="A5164"/>
    </row>
    <row r="5165" spans="1:1">
      <c r="A5165"/>
    </row>
    <row r="5166" spans="1:1">
      <c r="A5166"/>
    </row>
    <row r="5167" spans="1:1">
      <c r="A5167"/>
    </row>
    <row r="5168" spans="1:1">
      <c r="A5168"/>
    </row>
    <row r="5169" spans="1:1">
      <c r="A5169"/>
    </row>
    <row r="5170" spans="1:1">
      <c r="A5170"/>
    </row>
    <row r="5171" spans="1:1">
      <c r="A5171"/>
    </row>
    <row r="5172" spans="1:1">
      <c r="A5172"/>
    </row>
    <row r="5173" spans="1:1">
      <c r="A5173"/>
    </row>
    <row r="5174" spans="1:1">
      <c r="A5174"/>
    </row>
    <row r="5175" spans="1:1">
      <c r="A5175"/>
    </row>
    <row r="5176" spans="1:1">
      <c r="A5176"/>
    </row>
    <row r="5177" spans="1:1">
      <c r="A5177"/>
    </row>
    <row r="5178" spans="1:1">
      <c r="A5178"/>
    </row>
    <row r="5179" spans="1:1">
      <c r="A5179"/>
    </row>
    <row r="5180" spans="1:1">
      <c r="A5180"/>
    </row>
    <row r="5181" spans="1:1">
      <c r="A5181"/>
    </row>
    <row r="5182" spans="1:1">
      <c r="A5182"/>
    </row>
    <row r="5183" spans="1:1">
      <c r="A5183"/>
    </row>
    <row r="5184" spans="1:1">
      <c r="A5184"/>
    </row>
    <row r="5185" spans="1:1">
      <c r="A5185"/>
    </row>
    <row r="5186" spans="1:1">
      <c r="A5186"/>
    </row>
    <row r="5187" spans="1:1">
      <c r="A5187"/>
    </row>
    <row r="5188" spans="1:1">
      <c r="A5188"/>
    </row>
    <row r="5189" spans="1:1">
      <c r="A5189"/>
    </row>
    <row r="5190" spans="1:1">
      <c r="A5190"/>
    </row>
    <row r="5191" spans="1:1">
      <c r="A5191"/>
    </row>
    <row r="5192" spans="1:1">
      <c r="A5192"/>
    </row>
    <row r="5193" spans="1:1">
      <c r="A5193"/>
    </row>
    <row r="5194" spans="1:1">
      <c r="A5194"/>
    </row>
    <row r="5195" spans="1:1">
      <c r="A5195"/>
    </row>
    <row r="5196" spans="1:1">
      <c r="A5196"/>
    </row>
    <row r="5197" spans="1:1">
      <c r="A5197"/>
    </row>
    <row r="5198" spans="1:1">
      <c r="A5198"/>
    </row>
    <row r="5199" spans="1:1">
      <c r="A5199"/>
    </row>
    <row r="5200" spans="1:1">
      <c r="A5200"/>
    </row>
    <row r="5201" spans="1:1">
      <c r="A5201"/>
    </row>
    <row r="5202" spans="1:1">
      <c r="A5202"/>
    </row>
    <row r="5203" spans="1:1">
      <c r="A5203"/>
    </row>
    <row r="5204" spans="1:1">
      <c r="A5204"/>
    </row>
    <row r="5205" spans="1:1">
      <c r="A5205"/>
    </row>
    <row r="5206" spans="1:1">
      <c r="A5206"/>
    </row>
    <row r="5207" spans="1:1">
      <c r="A5207"/>
    </row>
    <row r="5208" spans="1:1">
      <c r="A5208"/>
    </row>
    <row r="5209" spans="1:1">
      <c r="A5209"/>
    </row>
    <row r="5210" spans="1:1">
      <c r="A5210"/>
    </row>
    <row r="5211" spans="1:1">
      <c r="A5211"/>
    </row>
    <row r="5212" spans="1:1">
      <c r="A5212"/>
    </row>
    <row r="5213" spans="1:1">
      <c r="A5213"/>
    </row>
    <row r="5214" spans="1:1">
      <c r="A5214"/>
    </row>
    <row r="5215" spans="1:1">
      <c r="A5215"/>
    </row>
    <row r="5216" spans="1:1">
      <c r="A5216"/>
    </row>
    <row r="5217" spans="1:1">
      <c r="A5217"/>
    </row>
    <row r="5218" spans="1:1">
      <c r="A5218"/>
    </row>
    <row r="5219" spans="1:1">
      <c r="A5219"/>
    </row>
    <row r="5220" spans="1:1">
      <c r="A5220"/>
    </row>
    <row r="5221" spans="1:1">
      <c r="A5221"/>
    </row>
    <row r="5222" spans="1:1">
      <c r="A5222"/>
    </row>
    <row r="5223" spans="1:1">
      <c r="A5223"/>
    </row>
    <row r="5224" spans="1:1">
      <c r="A5224"/>
    </row>
    <row r="5225" spans="1:1">
      <c r="A5225"/>
    </row>
    <row r="5226" spans="1:1">
      <c r="A5226"/>
    </row>
    <row r="5227" spans="1:1">
      <c r="A5227"/>
    </row>
    <row r="5228" spans="1:1">
      <c r="A5228"/>
    </row>
    <row r="5229" spans="1:1">
      <c r="A5229"/>
    </row>
    <row r="5230" spans="1:1">
      <c r="A5230"/>
    </row>
    <row r="5231" spans="1:1">
      <c r="A5231"/>
    </row>
    <row r="5232" spans="1:1">
      <c r="A5232"/>
    </row>
    <row r="5233" spans="1:1">
      <c r="A5233"/>
    </row>
    <row r="5234" spans="1:1">
      <c r="A5234"/>
    </row>
    <row r="5235" spans="1:1">
      <c r="A5235"/>
    </row>
    <row r="5236" spans="1:1">
      <c r="A5236"/>
    </row>
    <row r="5237" spans="1:1">
      <c r="A5237"/>
    </row>
    <row r="5238" spans="1:1">
      <c r="A5238"/>
    </row>
    <row r="5239" spans="1:1">
      <c r="A5239"/>
    </row>
    <row r="5240" spans="1:1">
      <c r="A5240"/>
    </row>
    <row r="5241" spans="1:1">
      <c r="A5241"/>
    </row>
    <row r="5242" spans="1:1">
      <c r="A5242"/>
    </row>
    <row r="5243" spans="1:1">
      <c r="A5243"/>
    </row>
    <row r="5244" spans="1:1">
      <c r="A5244"/>
    </row>
    <row r="5245" spans="1:1">
      <c r="A5245"/>
    </row>
    <row r="5246" spans="1:1">
      <c r="A5246"/>
    </row>
    <row r="5247" spans="1:1">
      <c r="A5247"/>
    </row>
    <row r="5248" spans="1:1">
      <c r="A5248"/>
    </row>
    <row r="5249" spans="1:1">
      <c r="A5249"/>
    </row>
    <row r="5250" spans="1:1">
      <c r="A5250"/>
    </row>
    <row r="5251" spans="1:1">
      <c r="A5251"/>
    </row>
    <row r="5252" spans="1:1">
      <c r="A5252"/>
    </row>
    <row r="5253" spans="1:1">
      <c r="A5253"/>
    </row>
    <row r="5254" spans="1:1">
      <c r="A5254"/>
    </row>
    <row r="5255" spans="1:1">
      <c r="A5255"/>
    </row>
    <row r="5256" spans="1:1">
      <c r="A5256"/>
    </row>
    <row r="5257" spans="1:1">
      <c r="A5257"/>
    </row>
    <row r="5258" spans="1:1">
      <c r="A5258"/>
    </row>
    <row r="5259" spans="1:1">
      <c r="A5259"/>
    </row>
    <row r="5260" spans="1:1">
      <c r="A5260"/>
    </row>
    <row r="5261" spans="1:1">
      <c r="A5261"/>
    </row>
    <row r="5262" spans="1:1">
      <c r="A5262"/>
    </row>
    <row r="5263" spans="1:1">
      <c r="A5263"/>
    </row>
    <row r="5264" spans="1:1">
      <c r="A5264"/>
    </row>
    <row r="5265" spans="1:1">
      <c r="A5265"/>
    </row>
    <row r="5266" spans="1:1">
      <c r="A5266"/>
    </row>
    <row r="5267" spans="1:1">
      <c r="A5267"/>
    </row>
    <row r="5268" spans="1:1">
      <c r="A5268"/>
    </row>
    <row r="5269" spans="1:1">
      <c r="A5269"/>
    </row>
    <row r="5270" spans="1:1">
      <c r="A5270"/>
    </row>
    <row r="5271" spans="1:1">
      <c r="A5271"/>
    </row>
    <row r="5272" spans="1:1">
      <c r="A5272"/>
    </row>
    <row r="5273" spans="1:1">
      <c r="A5273"/>
    </row>
    <row r="5274" spans="1:1">
      <c r="A5274"/>
    </row>
    <row r="5275" spans="1:1">
      <c r="A5275"/>
    </row>
    <row r="5276" spans="1:1">
      <c r="A5276"/>
    </row>
    <row r="5277" spans="1:1">
      <c r="A5277"/>
    </row>
    <row r="5278" spans="1:1">
      <c r="A5278"/>
    </row>
    <row r="5279" spans="1:1">
      <c r="A5279"/>
    </row>
    <row r="5280" spans="1:1">
      <c r="A5280"/>
    </row>
    <row r="5281" spans="1:1">
      <c r="A5281"/>
    </row>
    <row r="5282" spans="1:1">
      <c r="A5282"/>
    </row>
    <row r="5283" spans="1:1">
      <c r="A5283"/>
    </row>
    <row r="5284" spans="1:1">
      <c r="A5284"/>
    </row>
    <row r="5285" spans="1:1">
      <c r="A5285"/>
    </row>
    <row r="5286" spans="1:1">
      <c r="A5286"/>
    </row>
    <row r="5287" spans="1:1">
      <c r="A5287"/>
    </row>
    <row r="5288" spans="1:1">
      <c r="A5288"/>
    </row>
    <row r="5289" spans="1:1">
      <c r="A5289"/>
    </row>
    <row r="5290" spans="1:1">
      <c r="A5290"/>
    </row>
    <row r="5291" spans="1:1">
      <c r="A5291"/>
    </row>
    <row r="5292" spans="1:1">
      <c r="A5292"/>
    </row>
    <row r="5293" spans="1:1">
      <c r="A5293"/>
    </row>
    <row r="5294" spans="1:1">
      <c r="A5294"/>
    </row>
    <row r="5295" spans="1:1">
      <c r="A5295"/>
    </row>
    <row r="5296" spans="1:1">
      <c r="A5296"/>
    </row>
    <row r="5297" spans="1:1">
      <c r="A5297"/>
    </row>
    <row r="5298" spans="1:1">
      <c r="A5298"/>
    </row>
    <row r="5299" spans="1:1">
      <c r="A5299"/>
    </row>
    <row r="5300" spans="1:1">
      <c r="A5300"/>
    </row>
    <row r="5301" spans="1:1">
      <c r="A5301"/>
    </row>
    <row r="5302" spans="1:1">
      <c r="A5302"/>
    </row>
    <row r="5303" spans="1:1">
      <c r="A5303"/>
    </row>
    <row r="5304" spans="1:1">
      <c r="A5304"/>
    </row>
    <row r="5305" spans="1:1">
      <c r="A5305"/>
    </row>
    <row r="5306" spans="1:1">
      <c r="A5306"/>
    </row>
    <row r="5307" spans="1:1">
      <c r="A5307"/>
    </row>
    <row r="5308" spans="1:1">
      <c r="A5308"/>
    </row>
    <row r="5309" spans="1:1">
      <c r="A5309"/>
    </row>
    <row r="5310" spans="1:1">
      <c r="A5310"/>
    </row>
    <row r="5311" spans="1:1">
      <c r="A5311"/>
    </row>
    <row r="5312" spans="1:1">
      <c r="A5312"/>
    </row>
    <row r="5313" spans="1:1">
      <c r="A5313"/>
    </row>
    <row r="5314" spans="1:1">
      <c r="A5314"/>
    </row>
    <row r="5315" spans="1:1">
      <c r="A5315"/>
    </row>
    <row r="5316" spans="1:1">
      <c r="A5316"/>
    </row>
    <row r="5317" spans="1:1">
      <c r="A5317"/>
    </row>
    <row r="5318" spans="1:1">
      <c r="A5318"/>
    </row>
    <row r="5319" spans="1:1">
      <c r="A5319"/>
    </row>
    <row r="5320" spans="1:1">
      <c r="A5320"/>
    </row>
    <row r="5321" spans="1:1">
      <c r="A5321"/>
    </row>
    <row r="5322" spans="1:1">
      <c r="A5322"/>
    </row>
    <row r="5323" spans="1:1">
      <c r="A5323"/>
    </row>
    <row r="5324" spans="1:1">
      <c r="A5324"/>
    </row>
    <row r="5325" spans="1:1">
      <c r="A5325"/>
    </row>
    <row r="5326" spans="1:1">
      <c r="A5326"/>
    </row>
    <row r="5327" spans="1:1">
      <c r="A5327"/>
    </row>
    <row r="5328" spans="1:1">
      <c r="A5328"/>
    </row>
    <row r="5329" spans="1:1">
      <c r="A5329"/>
    </row>
    <row r="5330" spans="1:1">
      <c r="A5330"/>
    </row>
    <row r="5331" spans="1:1">
      <c r="A5331"/>
    </row>
    <row r="5332" spans="1:1">
      <c r="A5332"/>
    </row>
    <row r="5333" spans="1:1">
      <c r="A5333"/>
    </row>
    <row r="5334" spans="1:1">
      <c r="A5334"/>
    </row>
    <row r="5335" spans="1:1">
      <c r="A5335"/>
    </row>
    <row r="5336" spans="1:1">
      <c r="A5336"/>
    </row>
    <row r="5337" spans="1:1">
      <c r="A5337"/>
    </row>
    <row r="5338" spans="1:1">
      <c r="A5338"/>
    </row>
    <row r="5339" spans="1:1">
      <c r="A5339"/>
    </row>
    <row r="5340" spans="1:1">
      <c r="A5340"/>
    </row>
    <row r="5341" spans="1:1">
      <c r="A5341"/>
    </row>
    <row r="5342" spans="1:1">
      <c r="A5342"/>
    </row>
    <row r="5343" spans="1:1">
      <c r="A5343"/>
    </row>
    <row r="5344" spans="1:1">
      <c r="A5344"/>
    </row>
    <row r="5345" spans="1:1">
      <c r="A5345"/>
    </row>
    <row r="5346" spans="1:1">
      <c r="A5346"/>
    </row>
    <row r="5347" spans="1:1">
      <c r="A5347"/>
    </row>
    <row r="5348" spans="1:1">
      <c r="A5348"/>
    </row>
    <row r="5349" spans="1:1">
      <c r="A5349"/>
    </row>
    <row r="5350" spans="1:1">
      <c r="A5350"/>
    </row>
    <row r="5351" spans="1:1">
      <c r="A5351"/>
    </row>
    <row r="5352" spans="1:1">
      <c r="A5352"/>
    </row>
    <row r="5353" spans="1:1">
      <c r="A5353"/>
    </row>
    <row r="5354" spans="1:1">
      <c r="A5354"/>
    </row>
    <row r="5355" spans="1:1">
      <c r="A5355"/>
    </row>
    <row r="5356" spans="1:1">
      <c r="A5356"/>
    </row>
    <row r="5357" spans="1:1">
      <c r="A5357"/>
    </row>
    <row r="5358" spans="1:1">
      <c r="A5358"/>
    </row>
    <row r="5359" spans="1:1">
      <c r="A5359"/>
    </row>
    <row r="5360" spans="1:1">
      <c r="A5360"/>
    </row>
    <row r="5361" spans="1:1">
      <c r="A5361"/>
    </row>
    <row r="5362" spans="1:1">
      <c r="A5362"/>
    </row>
    <row r="5363" spans="1:1">
      <c r="A5363"/>
    </row>
    <row r="5364" spans="1:1">
      <c r="A5364"/>
    </row>
    <row r="5365" spans="1:1">
      <c r="A5365"/>
    </row>
    <row r="5366" spans="1:1">
      <c r="A5366"/>
    </row>
    <row r="5367" spans="1:1">
      <c r="A5367"/>
    </row>
    <row r="5368" spans="1:1">
      <c r="A5368"/>
    </row>
    <row r="5369" spans="1:1">
      <c r="A5369"/>
    </row>
    <row r="5370" spans="1:1">
      <c r="A5370"/>
    </row>
    <row r="5371" spans="1:1">
      <c r="A5371"/>
    </row>
    <row r="5372" spans="1:1">
      <c r="A5372"/>
    </row>
    <row r="5373" spans="1:1">
      <c r="A5373"/>
    </row>
    <row r="5374" spans="1:1">
      <c r="A5374"/>
    </row>
    <row r="5375" spans="1:1">
      <c r="A5375"/>
    </row>
    <row r="5376" spans="1:1">
      <c r="A5376"/>
    </row>
    <row r="5377" spans="1:1">
      <c r="A5377"/>
    </row>
    <row r="5378" spans="1:1">
      <c r="A5378"/>
    </row>
    <row r="5379" spans="1:1">
      <c r="A5379"/>
    </row>
    <row r="5380" spans="1:1">
      <c r="A5380"/>
    </row>
    <row r="5381" spans="1:1">
      <c r="A5381"/>
    </row>
    <row r="5382" spans="1:1">
      <c r="A5382"/>
    </row>
    <row r="5383" spans="1:1">
      <c r="A5383"/>
    </row>
    <row r="5384" spans="1:1">
      <c r="A5384"/>
    </row>
    <row r="5385" spans="1:1">
      <c r="A5385"/>
    </row>
    <row r="5386" spans="1:1">
      <c r="A5386"/>
    </row>
    <row r="5387" spans="1:1">
      <c r="A5387"/>
    </row>
    <row r="5388" spans="1:1">
      <c r="A5388"/>
    </row>
    <row r="5389" spans="1:1">
      <c r="A5389"/>
    </row>
    <row r="5390" spans="1:1">
      <c r="A5390"/>
    </row>
    <row r="5391" spans="1:1">
      <c r="A5391"/>
    </row>
    <row r="5392" spans="1:1">
      <c r="A5392"/>
    </row>
    <row r="5393" spans="1:1">
      <c r="A5393"/>
    </row>
    <row r="5394" spans="1:1">
      <c r="A5394"/>
    </row>
    <row r="5395" spans="1:1">
      <c r="A5395"/>
    </row>
    <row r="5396" spans="1:1">
      <c r="A5396"/>
    </row>
    <row r="5397" spans="1:1">
      <c r="A5397"/>
    </row>
    <row r="5398" spans="1:1">
      <c r="A5398"/>
    </row>
    <row r="5399" spans="1:1">
      <c r="A5399"/>
    </row>
    <row r="5400" spans="1:1">
      <c r="A5400"/>
    </row>
    <row r="5401" spans="1:1">
      <c r="A5401"/>
    </row>
    <row r="5402" spans="1:1">
      <c r="A5402"/>
    </row>
    <row r="5403" spans="1:1">
      <c r="A5403"/>
    </row>
    <row r="5404" spans="1:1">
      <c r="A5404"/>
    </row>
    <row r="5405" spans="1:1">
      <c r="A5405"/>
    </row>
    <row r="5406" spans="1:1">
      <c r="A5406"/>
    </row>
    <row r="5407" spans="1:1">
      <c r="A5407"/>
    </row>
    <row r="5408" spans="1:1">
      <c r="A5408"/>
    </row>
    <row r="5409" spans="1:1">
      <c r="A5409"/>
    </row>
    <row r="5410" spans="1:1">
      <c r="A5410"/>
    </row>
    <row r="5411" spans="1:1">
      <c r="A5411"/>
    </row>
    <row r="5412" spans="1:1">
      <c r="A5412"/>
    </row>
    <row r="5413" spans="1:1">
      <c r="A5413"/>
    </row>
    <row r="5414" spans="1:1">
      <c r="A5414"/>
    </row>
    <row r="5415" spans="1:1">
      <c r="A5415"/>
    </row>
    <row r="5416" spans="1:1">
      <c r="A5416"/>
    </row>
    <row r="5417" spans="1:1">
      <c r="A5417"/>
    </row>
    <row r="5418" spans="1:1">
      <c r="A5418"/>
    </row>
    <row r="5419" spans="1:1">
      <c r="A5419"/>
    </row>
    <row r="5420" spans="1:1">
      <c r="A5420"/>
    </row>
    <row r="5421" spans="1:1">
      <c r="A5421"/>
    </row>
    <row r="5422" spans="1:1">
      <c r="A5422"/>
    </row>
    <row r="5423" spans="1:1">
      <c r="A5423"/>
    </row>
    <row r="5424" spans="1:1">
      <c r="A5424"/>
    </row>
    <row r="5425" spans="1:1">
      <c r="A5425"/>
    </row>
    <row r="5426" spans="1:1">
      <c r="A5426"/>
    </row>
    <row r="5427" spans="1:1">
      <c r="A5427"/>
    </row>
    <row r="5428" spans="1:1">
      <c r="A5428"/>
    </row>
    <row r="5429" spans="1:1">
      <c r="A5429"/>
    </row>
    <row r="5430" spans="1:1">
      <c r="A5430"/>
    </row>
    <row r="5431" spans="1:1">
      <c r="A5431"/>
    </row>
    <row r="5432" spans="1:1">
      <c r="A5432"/>
    </row>
    <row r="5433" spans="1:1">
      <c r="A5433"/>
    </row>
    <row r="5434" spans="1:1">
      <c r="A5434"/>
    </row>
    <row r="5435" spans="1:1">
      <c r="A5435"/>
    </row>
    <row r="5436" spans="1:1">
      <c r="A5436"/>
    </row>
    <row r="5437" spans="1:1">
      <c r="A5437"/>
    </row>
    <row r="5438" spans="1:1">
      <c r="A5438"/>
    </row>
    <row r="5439" spans="1:1">
      <c r="A5439"/>
    </row>
    <row r="5440" spans="1:1">
      <c r="A5440"/>
    </row>
    <row r="5441" spans="1:1">
      <c r="A5441"/>
    </row>
    <row r="5442" spans="1:1">
      <c r="A5442"/>
    </row>
    <row r="5443" spans="1:1">
      <c r="A5443"/>
    </row>
    <row r="5444" spans="1:1">
      <c r="A5444"/>
    </row>
    <row r="5445" spans="1:1">
      <c r="A5445"/>
    </row>
    <row r="5446" spans="1:1">
      <c r="A5446"/>
    </row>
    <row r="5447" spans="1:1">
      <c r="A5447"/>
    </row>
    <row r="5448" spans="1:1">
      <c r="A5448"/>
    </row>
    <row r="5449" spans="1:1">
      <c r="A5449"/>
    </row>
    <row r="5450" spans="1:1">
      <c r="A5450"/>
    </row>
    <row r="5451" spans="1:1">
      <c r="A5451"/>
    </row>
    <row r="5452" spans="1:1">
      <c r="A5452"/>
    </row>
    <row r="5453" spans="1:1">
      <c r="A5453"/>
    </row>
    <row r="5454" spans="1:1">
      <c r="A5454"/>
    </row>
    <row r="5455" spans="1:1">
      <c r="A5455"/>
    </row>
    <row r="5456" spans="1:1">
      <c r="A5456"/>
    </row>
    <row r="5457" spans="1:1">
      <c r="A5457"/>
    </row>
    <row r="5458" spans="1:1">
      <c r="A5458"/>
    </row>
    <row r="5459" spans="1:1">
      <c r="A5459"/>
    </row>
    <row r="5460" spans="1:1">
      <c r="A5460"/>
    </row>
    <row r="5461" spans="1:1">
      <c r="A5461"/>
    </row>
    <row r="5462" spans="1:1">
      <c r="A5462"/>
    </row>
    <row r="5463" spans="1:1">
      <c r="A5463"/>
    </row>
    <row r="5464" spans="1:1">
      <c r="A5464"/>
    </row>
    <row r="5465" spans="1:1">
      <c r="A5465"/>
    </row>
    <row r="5466" spans="1:1">
      <c r="A5466"/>
    </row>
    <row r="5467" spans="1:1">
      <c r="A5467"/>
    </row>
    <row r="5468" spans="1:1">
      <c r="A5468"/>
    </row>
    <row r="5469" spans="1:1">
      <c r="A5469"/>
    </row>
    <row r="5470" spans="1:1">
      <c r="A5470"/>
    </row>
    <row r="5471" spans="1:1">
      <c r="A5471"/>
    </row>
    <row r="5472" spans="1:1">
      <c r="A5472"/>
    </row>
    <row r="5473" spans="1:1">
      <c r="A5473"/>
    </row>
    <row r="5474" spans="1:1">
      <c r="A5474"/>
    </row>
    <row r="5475" spans="1:1">
      <c r="A5475"/>
    </row>
    <row r="5476" spans="1:1">
      <c r="A5476"/>
    </row>
    <row r="5477" spans="1:1">
      <c r="A5477"/>
    </row>
    <row r="5478" spans="1:1">
      <c r="A5478"/>
    </row>
    <row r="5479" spans="1:1">
      <c r="A5479"/>
    </row>
    <row r="5480" spans="1:1">
      <c r="A5480"/>
    </row>
    <row r="5481" spans="1:1">
      <c r="A5481"/>
    </row>
    <row r="5482" spans="1:1">
      <c r="A5482"/>
    </row>
    <row r="5483" spans="1:1">
      <c r="A5483"/>
    </row>
    <row r="5484" spans="1:1">
      <c r="A5484"/>
    </row>
    <row r="5485" spans="1:1">
      <c r="A5485"/>
    </row>
    <row r="5486" spans="1:1">
      <c r="A5486"/>
    </row>
    <row r="5487" spans="1:1">
      <c r="A5487"/>
    </row>
    <row r="5488" spans="1:1">
      <c r="A5488"/>
    </row>
    <row r="5489" spans="1:1">
      <c r="A5489"/>
    </row>
    <row r="5490" spans="1:1">
      <c r="A5490"/>
    </row>
    <row r="5491" spans="1:1">
      <c r="A5491"/>
    </row>
    <row r="5492" spans="1:1">
      <c r="A5492"/>
    </row>
    <row r="5493" spans="1:1">
      <c r="A5493"/>
    </row>
    <row r="5494" spans="1:1">
      <c r="A5494"/>
    </row>
    <row r="5495" spans="1:1">
      <c r="A5495"/>
    </row>
    <row r="5496" spans="1:1">
      <c r="A5496"/>
    </row>
    <row r="5497" spans="1:1">
      <c r="A5497"/>
    </row>
    <row r="5498" spans="1:1">
      <c r="A5498"/>
    </row>
    <row r="5499" spans="1:1">
      <c r="A5499"/>
    </row>
    <row r="5500" spans="1:1">
      <c r="A5500"/>
    </row>
    <row r="5501" spans="1:1">
      <c r="A5501"/>
    </row>
    <row r="5502" spans="1:1">
      <c r="A5502"/>
    </row>
    <row r="5503" spans="1:1">
      <c r="A5503"/>
    </row>
    <row r="5504" spans="1:1">
      <c r="A5504"/>
    </row>
    <row r="5505" spans="1:1">
      <c r="A5505"/>
    </row>
    <row r="5506" spans="1:1">
      <c r="A5506"/>
    </row>
    <row r="5507" spans="1:1">
      <c r="A5507"/>
    </row>
    <row r="5508" spans="1:1">
      <c r="A5508"/>
    </row>
    <row r="5509" spans="1:1">
      <c r="A5509"/>
    </row>
    <row r="5510" spans="1:1">
      <c r="A5510"/>
    </row>
    <row r="5511" spans="1:1">
      <c r="A5511"/>
    </row>
    <row r="5512" spans="1:1">
      <c r="A5512"/>
    </row>
    <row r="5513" spans="1:1">
      <c r="A5513"/>
    </row>
    <row r="5514" spans="1:1">
      <c r="A5514"/>
    </row>
    <row r="5515" spans="1:1">
      <c r="A5515"/>
    </row>
    <row r="5516" spans="1:1">
      <c r="A5516"/>
    </row>
    <row r="5517" spans="1:1">
      <c r="A5517"/>
    </row>
    <row r="5518" spans="1:1">
      <c r="A5518"/>
    </row>
    <row r="5519" spans="1:1">
      <c r="A5519"/>
    </row>
    <row r="5520" spans="1:1">
      <c r="A5520"/>
    </row>
    <row r="5521" spans="1:1">
      <c r="A5521"/>
    </row>
    <row r="5522" spans="1:1">
      <c r="A5522"/>
    </row>
    <row r="5523" spans="1:1">
      <c r="A5523"/>
    </row>
    <row r="5524" spans="1:1">
      <c r="A5524"/>
    </row>
    <row r="5525" spans="1:1">
      <c r="A5525"/>
    </row>
    <row r="5526" spans="1:1">
      <c r="A5526"/>
    </row>
    <row r="5527" spans="1:1">
      <c r="A5527"/>
    </row>
    <row r="5528" spans="1:1">
      <c r="A5528"/>
    </row>
    <row r="5529" spans="1:1">
      <c r="A5529"/>
    </row>
    <row r="5530" spans="1:1">
      <c r="A5530"/>
    </row>
    <row r="5531" spans="1:1">
      <c r="A5531"/>
    </row>
    <row r="5532" spans="1:1">
      <c r="A5532"/>
    </row>
    <row r="5533" spans="1:1">
      <c r="A5533"/>
    </row>
    <row r="5534" spans="1:1">
      <c r="A5534"/>
    </row>
    <row r="5535" spans="1:1">
      <c r="A5535"/>
    </row>
    <row r="5536" spans="1:1">
      <c r="A5536"/>
    </row>
    <row r="5537" spans="1:1">
      <c r="A5537"/>
    </row>
    <row r="5538" spans="1:1">
      <c r="A5538"/>
    </row>
    <row r="5539" spans="1:1">
      <c r="A5539"/>
    </row>
    <row r="5540" spans="1:1">
      <c r="A5540"/>
    </row>
    <row r="5541" spans="1:1">
      <c r="A5541"/>
    </row>
    <row r="5542" spans="1:1">
      <c r="A5542"/>
    </row>
    <row r="5543" spans="1:1">
      <c r="A5543"/>
    </row>
    <row r="5544" spans="1:1">
      <c r="A5544"/>
    </row>
    <row r="5545" spans="1:1">
      <c r="A5545"/>
    </row>
    <row r="5546" spans="1:1">
      <c r="A5546"/>
    </row>
    <row r="5547" spans="1:1">
      <c r="A5547"/>
    </row>
    <row r="5548" spans="1:1">
      <c r="A5548"/>
    </row>
    <row r="5549" spans="1:1">
      <c r="A5549"/>
    </row>
    <row r="5550" spans="1:1">
      <c r="A5550"/>
    </row>
    <row r="5551" spans="1:1">
      <c r="A5551"/>
    </row>
    <row r="5552" spans="1:1">
      <c r="A5552"/>
    </row>
    <row r="5553" spans="1:1">
      <c r="A5553"/>
    </row>
    <row r="5554" spans="1:1">
      <c r="A5554"/>
    </row>
    <row r="5555" spans="1:1">
      <c r="A5555"/>
    </row>
    <row r="5556" spans="1:1">
      <c r="A5556"/>
    </row>
    <row r="5557" spans="1:1">
      <c r="A5557"/>
    </row>
    <row r="5558" spans="1:1">
      <c r="A5558"/>
    </row>
    <row r="5559" spans="1:1">
      <c r="A5559"/>
    </row>
    <row r="5560" spans="1:1">
      <c r="A5560"/>
    </row>
    <row r="5561" spans="1:1">
      <c r="A5561"/>
    </row>
    <row r="5562" spans="1:1">
      <c r="A5562"/>
    </row>
    <row r="5563" spans="1:1">
      <c r="A5563"/>
    </row>
    <row r="5564" spans="1:1">
      <c r="A5564"/>
    </row>
    <row r="5565" spans="1:1">
      <c r="A5565"/>
    </row>
    <row r="5566" spans="1:1">
      <c r="A5566"/>
    </row>
    <row r="5567" spans="1:1">
      <c r="A5567"/>
    </row>
    <row r="5568" spans="1:1">
      <c r="A5568"/>
    </row>
    <row r="5569" spans="1:1">
      <c r="A5569"/>
    </row>
    <row r="5570" spans="1:1">
      <c r="A5570"/>
    </row>
    <row r="5571" spans="1:1">
      <c r="A5571"/>
    </row>
    <row r="5572" spans="1:1">
      <c r="A5572"/>
    </row>
    <row r="5573" spans="1:1">
      <c r="A5573"/>
    </row>
    <row r="5574" spans="1:1">
      <c r="A5574"/>
    </row>
    <row r="5575" spans="1:1">
      <c r="A5575"/>
    </row>
    <row r="5576" spans="1:1">
      <c r="A5576"/>
    </row>
    <row r="5577" spans="1:1">
      <c r="A5577"/>
    </row>
    <row r="5578" spans="1:1">
      <c r="A5578"/>
    </row>
    <row r="5579" spans="1:1">
      <c r="A5579"/>
    </row>
    <row r="5580" spans="1:1">
      <c r="A5580"/>
    </row>
    <row r="5581" spans="1:1">
      <c r="A5581"/>
    </row>
    <row r="5582" spans="1:1">
      <c r="A5582"/>
    </row>
    <row r="5583" spans="1:1">
      <c r="A5583"/>
    </row>
    <row r="5584" spans="1:1">
      <c r="A5584"/>
    </row>
    <row r="5585" spans="1:1">
      <c r="A5585"/>
    </row>
    <row r="5586" spans="1:1">
      <c r="A5586"/>
    </row>
    <row r="5587" spans="1:1">
      <c r="A5587"/>
    </row>
    <row r="5588" spans="1:1">
      <c r="A5588"/>
    </row>
    <row r="5589" spans="1:1">
      <c r="A5589"/>
    </row>
    <row r="5590" spans="1:1">
      <c r="A5590"/>
    </row>
    <row r="5591" spans="1:1">
      <c r="A5591"/>
    </row>
    <row r="5592" spans="1:1">
      <c r="A5592"/>
    </row>
    <row r="5593" spans="1:1">
      <c r="A5593"/>
    </row>
    <row r="5594" spans="1:1">
      <c r="A5594"/>
    </row>
    <row r="5595" spans="1:1">
      <c r="A5595"/>
    </row>
    <row r="5596" spans="1:1">
      <c r="A5596"/>
    </row>
    <row r="5597" spans="1:1">
      <c r="A5597"/>
    </row>
    <row r="5598" spans="1:1">
      <c r="A5598"/>
    </row>
    <row r="5599" spans="1:1">
      <c r="A5599"/>
    </row>
    <row r="5600" spans="1:1">
      <c r="A5600"/>
    </row>
    <row r="5601" spans="1:1">
      <c r="A5601"/>
    </row>
    <row r="5602" spans="1:1">
      <c r="A5602"/>
    </row>
    <row r="5603" spans="1:1">
      <c r="A5603"/>
    </row>
    <row r="5604" spans="1:1">
      <c r="A5604"/>
    </row>
    <row r="5605" spans="1:1">
      <c r="A5605"/>
    </row>
    <row r="5606" spans="1:1">
      <c r="A5606"/>
    </row>
    <row r="5607" spans="1:1">
      <c r="A5607"/>
    </row>
    <row r="5608" spans="1:1">
      <c r="A5608"/>
    </row>
    <row r="5609" spans="1:1">
      <c r="A5609"/>
    </row>
    <row r="5610" spans="1:1">
      <c r="A5610"/>
    </row>
    <row r="5611" spans="1:1">
      <c r="A5611"/>
    </row>
    <row r="5612" spans="1:1">
      <c r="A5612"/>
    </row>
    <row r="5613" spans="1:1">
      <c r="A5613"/>
    </row>
    <row r="5614" spans="1:1">
      <c r="A5614"/>
    </row>
    <row r="5615" spans="1:1">
      <c r="A5615"/>
    </row>
    <row r="5616" spans="1:1">
      <c r="A5616"/>
    </row>
    <row r="5617" spans="1:1">
      <c r="A5617"/>
    </row>
    <row r="5618" spans="1:1">
      <c r="A5618"/>
    </row>
    <row r="5619" spans="1:1">
      <c r="A5619"/>
    </row>
    <row r="5620" spans="1:1">
      <c r="A5620"/>
    </row>
    <row r="5621" spans="1:1">
      <c r="A5621"/>
    </row>
    <row r="5622" spans="1:1">
      <c r="A5622"/>
    </row>
    <row r="5623" spans="1:1">
      <c r="A5623"/>
    </row>
    <row r="5624" spans="1:1">
      <c r="A5624"/>
    </row>
    <row r="5625" spans="1:1">
      <c r="A5625"/>
    </row>
    <row r="5626" spans="1:1">
      <c r="A5626"/>
    </row>
    <row r="5627" spans="1:1">
      <c r="A5627"/>
    </row>
    <row r="5628" spans="1:1">
      <c r="A5628"/>
    </row>
    <row r="5629" spans="1:1">
      <c r="A5629"/>
    </row>
    <row r="5630" spans="1:1">
      <c r="A5630"/>
    </row>
    <row r="5631" spans="1:1">
      <c r="A5631"/>
    </row>
    <row r="5632" spans="1:1">
      <c r="A5632"/>
    </row>
    <row r="5633" spans="1:1">
      <c r="A5633"/>
    </row>
    <row r="5634" spans="1:1">
      <c r="A5634"/>
    </row>
    <row r="5635" spans="1:1">
      <c r="A5635"/>
    </row>
    <row r="5636" spans="1:1">
      <c r="A5636"/>
    </row>
    <row r="5637" spans="1:1">
      <c r="A5637"/>
    </row>
    <row r="5638" spans="1:1">
      <c r="A5638"/>
    </row>
    <row r="5639" spans="1:1">
      <c r="A5639"/>
    </row>
    <row r="5640" spans="1:1">
      <c r="A5640"/>
    </row>
    <row r="5641" spans="1:1">
      <c r="A5641"/>
    </row>
    <row r="5642" spans="1:1">
      <c r="A5642"/>
    </row>
    <row r="5643" spans="1:1">
      <c r="A5643"/>
    </row>
    <row r="5644" spans="1:1">
      <c r="A5644"/>
    </row>
    <row r="5645" spans="1:1">
      <c r="A5645"/>
    </row>
    <row r="5646" spans="1:1">
      <c r="A5646"/>
    </row>
    <row r="5647" spans="1:1">
      <c r="A5647"/>
    </row>
    <row r="5648" spans="1:1">
      <c r="A5648"/>
    </row>
    <row r="5649" spans="1:1">
      <c r="A5649"/>
    </row>
    <row r="5650" spans="1:1">
      <c r="A5650"/>
    </row>
    <row r="5651" spans="1:1">
      <c r="A5651"/>
    </row>
    <row r="5652" spans="1:1">
      <c r="A5652"/>
    </row>
    <row r="5653" spans="1:1">
      <c r="A5653"/>
    </row>
    <row r="5654" spans="1:1">
      <c r="A5654"/>
    </row>
    <row r="5655" spans="1:1">
      <c r="A5655"/>
    </row>
    <row r="5656" spans="1:1">
      <c r="A5656"/>
    </row>
    <row r="5657" spans="1:1">
      <c r="A5657"/>
    </row>
    <row r="5658" spans="1:1">
      <c r="A5658"/>
    </row>
    <row r="5659" spans="1:1">
      <c r="A5659"/>
    </row>
    <row r="5660" spans="1:1">
      <c r="A5660"/>
    </row>
    <row r="5661" spans="1:1">
      <c r="A5661"/>
    </row>
    <row r="5662" spans="1:1">
      <c r="A5662"/>
    </row>
    <row r="5663" spans="1:1">
      <c r="A5663"/>
    </row>
    <row r="5664" spans="1:1">
      <c r="A5664"/>
    </row>
    <row r="5665" spans="1:1">
      <c r="A5665"/>
    </row>
    <row r="5666" spans="1:1">
      <c r="A5666"/>
    </row>
    <row r="5667" spans="1:1">
      <c r="A5667"/>
    </row>
    <row r="5668" spans="1:1">
      <c r="A5668"/>
    </row>
    <row r="5669" spans="1:1">
      <c r="A5669"/>
    </row>
    <row r="5670" spans="1:1">
      <c r="A5670"/>
    </row>
    <row r="5671" spans="1:1">
      <c r="A5671"/>
    </row>
    <row r="5672" spans="1:1">
      <c r="A5672"/>
    </row>
    <row r="5673" spans="1:1">
      <c r="A5673"/>
    </row>
    <row r="5674" spans="1:1">
      <c r="A5674"/>
    </row>
    <row r="5675" spans="1:1">
      <c r="A5675"/>
    </row>
    <row r="5676" spans="1:1">
      <c r="A5676"/>
    </row>
    <row r="5677" spans="1:1">
      <c r="A5677"/>
    </row>
    <row r="5678" spans="1:1">
      <c r="A5678"/>
    </row>
    <row r="5679" spans="1:1">
      <c r="A5679"/>
    </row>
    <row r="5680" spans="1:1">
      <c r="A5680"/>
    </row>
    <row r="5681" spans="1:1">
      <c r="A5681"/>
    </row>
    <row r="5682" spans="1:1">
      <c r="A5682"/>
    </row>
    <row r="5683" spans="1:1">
      <c r="A5683"/>
    </row>
    <row r="5684" spans="1:1">
      <c r="A5684"/>
    </row>
    <row r="5685" spans="1:1">
      <c r="A5685"/>
    </row>
    <row r="5686" spans="1:1">
      <c r="A5686"/>
    </row>
    <row r="5687" spans="1:1">
      <c r="A5687"/>
    </row>
    <row r="5688" spans="1:1">
      <c r="A5688"/>
    </row>
    <row r="5689" spans="1:1">
      <c r="A5689"/>
    </row>
    <row r="5690" spans="1:1">
      <c r="A5690"/>
    </row>
    <row r="5691" spans="1:1">
      <c r="A5691"/>
    </row>
    <row r="5692" spans="1:1">
      <c r="A5692"/>
    </row>
    <row r="5693" spans="1:1">
      <c r="A5693"/>
    </row>
    <row r="5694" spans="1:1">
      <c r="A5694"/>
    </row>
    <row r="5695" spans="1:1">
      <c r="A5695"/>
    </row>
    <row r="5696" spans="1:1">
      <c r="A5696"/>
    </row>
    <row r="5697" spans="1:1">
      <c r="A5697"/>
    </row>
    <row r="5698" spans="1:1">
      <c r="A5698"/>
    </row>
    <row r="5699" spans="1:1">
      <c r="A5699"/>
    </row>
    <row r="5700" spans="1:1">
      <c r="A5700"/>
    </row>
    <row r="5701" spans="1:1">
      <c r="A5701"/>
    </row>
    <row r="5702" spans="1:1">
      <c r="A5702"/>
    </row>
    <row r="5703" spans="1:1">
      <c r="A5703"/>
    </row>
    <row r="5704" spans="1:1">
      <c r="A5704"/>
    </row>
    <row r="5705" spans="1:1">
      <c r="A5705"/>
    </row>
    <row r="5706" spans="1:1">
      <c r="A5706"/>
    </row>
    <row r="5707" spans="1:1">
      <c r="A5707"/>
    </row>
    <row r="5708" spans="1:1">
      <c r="A5708"/>
    </row>
    <row r="5709" spans="1:1">
      <c r="A5709"/>
    </row>
    <row r="5710" spans="1:1">
      <c r="A5710"/>
    </row>
    <row r="5711" spans="1:1">
      <c r="A5711"/>
    </row>
    <row r="5712" spans="1:1">
      <c r="A5712"/>
    </row>
    <row r="5713" spans="1:1">
      <c r="A5713"/>
    </row>
    <row r="5714" spans="1:1">
      <c r="A5714"/>
    </row>
    <row r="5715" spans="1:1">
      <c r="A5715"/>
    </row>
    <row r="5716" spans="1:1">
      <c r="A5716"/>
    </row>
    <row r="5717" spans="1:1">
      <c r="A5717"/>
    </row>
    <row r="5718" spans="1:1">
      <c r="A5718"/>
    </row>
    <row r="5719" spans="1:1">
      <c r="A5719"/>
    </row>
    <row r="5720" spans="1:1">
      <c r="A5720"/>
    </row>
    <row r="5721" spans="1:1">
      <c r="A5721"/>
    </row>
    <row r="5722" spans="1:1">
      <c r="A5722"/>
    </row>
    <row r="5723" spans="1:1">
      <c r="A5723"/>
    </row>
    <row r="5724" spans="1:1">
      <c r="A5724"/>
    </row>
    <row r="5725" spans="1:1">
      <c r="A5725"/>
    </row>
    <row r="5726" spans="1:1">
      <c r="A5726"/>
    </row>
    <row r="5727" spans="1:1">
      <c r="A5727"/>
    </row>
    <row r="5728" spans="1:1">
      <c r="A5728"/>
    </row>
    <row r="5729" spans="1:1">
      <c r="A5729"/>
    </row>
    <row r="5730" spans="1:1">
      <c r="A5730"/>
    </row>
    <row r="5731" spans="1:1">
      <c r="A5731"/>
    </row>
    <row r="5732" spans="1:1">
      <c r="A5732"/>
    </row>
    <row r="5733" spans="1:1">
      <c r="A5733"/>
    </row>
    <row r="5734" spans="1:1">
      <c r="A5734"/>
    </row>
    <row r="5735" spans="1:1">
      <c r="A5735"/>
    </row>
    <row r="5736" spans="1:1">
      <c r="A5736"/>
    </row>
    <row r="5737" spans="1:1">
      <c r="A5737"/>
    </row>
    <row r="5738" spans="1:1">
      <c r="A5738"/>
    </row>
    <row r="5739" spans="1:1">
      <c r="A5739"/>
    </row>
    <row r="5740" spans="1:1">
      <c r="A5740"/>
    </row>
    <row r="5741" spans="1:1">
      <c r="A5741"/>
    </row>
    <row r="5742" spans="1:1">
      <c r="A5742"/>
    </row>
    <row r="5743" spans="1:1">
      <c r="A5743"/>
    </row>
    <row r="5744" spans="1:1">
      <c r="A5744"/>
    </row>
    <row r="5745" spans="1:1">
      <c r="A5745"/>
    </row>
    <row r="5746" spans="1:1">
      <c r="A5746"/>
    </row>
    <row r="5747" spans="1:1">
      <c r="A5747"/>
    </row>
    <row r="5748" spans="1:1">
      <c r="A5748"/>
    </row>
    <row r="5749" spans="1:1">
      <c r="A5749"/>
    </row>
    <row r="5750" spans="1:1">
      <c r="A5750"/>
    </row>
    <row r="5751" spans="1:1">
      <c r="A5751"/>
    </row>
    <row r="5752" spans="1:1">
      <c r="A5752"/>
    </row>
    <row r="5753" spans="1:1">
      <c r="A5753"/>
    </row>
    <row r="5754" spans="1:1">
      <c r="A5754"/>
    </row>
    <row r="5755" spans="1:1">
      <c r="A5755"/>
    </row>
    <row r="5756" spans="1:1">
      <c r="A5756"/>
    </row>
    <row r="5757" spans="1:1">
      <c r="A5757"/>
    </row>
    <row r="5758" spans="1:1">
      <c r="A5758"/>
    </row>
    <row r="5759" spans="1:1">
      <c r="A5759"/>
    </row>
    <row r="5760" spans="1:1">
      <c r="A5760"/>
    </row>
    <row r="5761" spans="1:1">
      <c r="A5761"/>
    </row>
    <row r="5762" spans="1:1">
      <c r="A5762"/>
    </row>
    <row r="5763" spans="1:1">
      <c r="A5763"/>
    </row>
    <row r="5764" spans="1:1">
      <c r="A5764"/>
    </row>
    <row r="5765" spans="1:1">
      <c r="A5765"/>
    </row>
    <row r="5766" spans="1:1">
      <c r="A5766"/>
    </row>
    <row r="5767" spans="1:1">
      <c r="A5767"/>
    </row>
    <row r="5768" spans="1:1">
      <c r="A5768"/>
    </row>
    <row r="5769" spans="1:1">
      <c r="A5769"/>
    </row>
    <row r="5770" spans="1:1">
      <c r="A5770"/>
    </row>
    <row r="5771" spans="1:1">
      <c r="A5771"/>
    </row>
    <row r="5772" spans="1:1">
      <c r="A5772"/>
    </row>
    <row r="5773" spans="1:1">
      <c r="A5773"/>
    </row>
    <row r="5774" spans="1:1">
      <c r="A5774"/>
    </row>
    <row r="5775" spans="1:1">
      <c r="A5775"/>
    </row>
    <row r="5776" spans="1:1">
      <c r="A5776"/>
    </row>
    <row r="5777" spans="1:1">
      <c r="A5777"/>
    </row>
    <row r="5778" spans="1:1">
      <c r="A5778"/>
    </row>
    <row r="5779" spans="1:1">
      <c r="A5779"/>
    </row>
    <row r="5780" spans="1:1">
      <c r="A5780"/>
    </row>
    <row r="5781" spans="1:1">
      <c r="A5781"/>
    </row>
    <row r="5782" spans="1:1">
      <c r="A5782"/>
    </row>
    <row r="5783" spans="1:1">
      <c r="A5783"/>
    </row>
    <row r="5784" spans="1:1">
      <c r="A5784"/>
    </row>
    <row r="5785" spans="1:1">
      <c r="A5785"/>
    </row>
    <row r="5786" spans="1:1">
      <c r="A5786"/>
    </row>
    <row r="5787" spans="1:1">
      <c r="A5787"/>
    </row>
    <row r="5788" spans="1:1">
      <c r="A5788"/>
    </row>
    <row r="5789" spans="1:1">
      <c r="A5789"/>
    </row>
    <row r="5790" spans="1:1">
      <c r="A5790"/>
    </row>
    <row r="5791" spans="1:1">
      <c r="A5791"/>
    </row>
    <row r="5792" spans="1:1">
      <c r="A5792"/>
    </row>
    <row r="5793" spans="1:1">
      <c r="A5793"/>
    </row>
    <row r="5794" spans="1:1">
      <c r="A5794"/>
    </row>
    <row r="5795" spans="1:1">
      <c r="A5795"/>
    </row>
    <row r="5796" spans="1:1">
      <c r="A5796"/>
    </row>
    <row r="5797" spans="1:1">
      <c r="A5797"/>
    </row>
    <row r="5798" spans="1:1">
      <c r="A5798"/>
    </row>
    <row r="5799" spans="1:1">
      <c r="A5799"/>
    </row>
    <row r="5800" spans="1:1">
      <c r="A5800"/>
    </row>
    <row r="5801" spans="1:1">
      <c r="A5801"/>
    </row>
    <row r="5802" spans="1:1">
      <c r="A5802"/>
    </row>
    <row r="5803" spans="1:1">
      <c r="A5803"/>
    </row>
    <row r="5804" spans="1:1">
      <c r="A5804"/>
    </row>
    <row r="5805" spans="1:1">
      <c r="A5805"/>
    </row>
    <row r="5806" spans="1:1">
      <c r="A5806"/>
    </row>
    <row r="5807" spans="1:1">
      <c r="A5807"/>
    </row>
    <row r="5808" spans="1:1">
      <c r="A5808"/>
    </row>
    <row r="5809" spans="1:1">
      <c r="A5809"/>
    </row>
    <row r="5810" spans="1:1">
      <c r="A5810"/>
    </row>
    <row r="5811" spans="1:1">
      <c r="A5811"/>
    </row>
    <row r="5812" spans="1:1">
      <c r="A5812"/>
    </row>
    <row r="5813" spans="1:1">
      <c r="A5813"/>
    </row>
    <row r="5814" spans="1:1">
      <c r="A5814"/>
    </row>
    <row r="5815" spans="1:1">
      <c r="A5815"/>
    </row>
    <row r="5816" spans="1:1">
      <c r="A5816"/>
    </row>
    <row r="5817" spans="1:1">
      <c r="A5817"/>
    </row>
    <row r="5818" spans="1:1">
      <c r="A5818"/>
    </row>
    <row r="5819" spans="1:1">
      <c r="A5819"/>
    </row>
    <row r="5820" spans="1:1">
      <c r="A5820"/>
    </row>
    <row r="5821" spans="1:1">
      <c r="A5821"/>
    </row>
    <row r="5822" spans="1:1">
      <c r="A5822"/>
    </row>
    <row r="5823" spans="1:1">
      <c r="A5823"/>
    </row>
    <row r="5824" spans="1:1">
      <c r="A5824"/>
    </row>
    <row r="5825" spans="1:1">
      <c r="A5825"/>
    </row>
    <row r="5826" spans="1:1">
      <c r="A5826"/>
    </row>
    <row r="5827" spans="1:1">
      <c r="A5827"/>
    </row>
    <row r="5828" spans="1:1">
      <c r="A5828"/>
    </row>
    <row r="5829" spans="1:1">
      <c r="A5829"/>
    </row>
    <row r="5830" spans="1:1">
      <c r="A5830"/>
    </row>
    <row r="5831" spans="1:1">
      <c r="A5831"/>
    </row>
    <row r="5832" spans="1:1">
      <c r="A5832"/>
    </row>
    <row r="5833" spans="1:1">
      <c r="A5833"/>
    </row>
    <row r="5834" spans="1:1">
      <c r="A5834"/>
    </row>
    <row r="5835" spans="1:1">
      <c r="A5835"/>
    </row>
    <row r="5836" spans="1:1">
      <c r="A5836"/>
    </row>
    <row r="5837" spans="1:1">
      <c r="A5837"/>
    </row>
    <row r="5838" spans="1:1">
      <c r="A5838"/>
    </row>
    <row r="5839" spans="1:1">
      <c r="A5839"/>
    </row>
    <row r="5840" spans="1:1">
      <c r="A5840"/>
    </row>
    <row r="5841" spans="1:1">
      <c r="A5841"/>
    </row>
    <row r="5842" spans="1:1">
      <c r="A5842"/>
    </row>
    <row r="5843" spans="1:1">
      <c r="A5843"/>
    </row>
    <row r="5844" spans="1:1">
      <c r="A5844"/>
    </row>
    <row r="5845" spans="1:1">
      <c r="A5845"/>
    </row>
    <row r="5846" spans="1:1">
      <c r="A5846"/>
    </row>
    <row r="5847" spans="1:1">
      <c r="A5847"/>
    </row>
    <row r="5848" spans="1:1">
      <c r="A5848"/>
    </row>
    <row r="5849" spans="1:1">
      <c r="A5849"/>
    </row>
    <row r="5850" spans="1:1">
      <c r="A5850"/>
    </row>
    <row r="5851" spans="1:1">
      <c r="A5851"/>
    </row>
    <row r="5852" spans="1:1">
      <c r="A5852"/>
    </row>
    <row r="5853" spans="1:1">
      <c r="A5853"/>
    </row>
    <row r="5854" spans="1:1">
      <c r="A5854"/>
    </row>
    <row r="5855" spans="1:1">
      <c r="A5855"/>
    </row>
    <row r="5856" spans="1:1">
      <c r="A5856"/>
    </row>
    <row r="5857" spans="1:1">
      <c r="A5857"/>
    </row>
    <row r="5858" spans="1:1">
      <c r="A5858"/>
    </row>
    <row r="5859" spans="1:1">
      <c r="A5859"/>
    </row>
    <row r="5860" spans="1:1">
      <c r="A5860"/>
    </row>
    <row r="5861" spans="1:1">
      <c r="A5861"/>
    </row>
    <row r="5862" spans="1:1">
      <c r="A5862"/>
    </row>
    <row r="5863" spans="1:1">
      <c r="A5863"/>
    </row>
    <row r="5864" spans="1:1">
      <c r="A5864"/>
    </row>
    <row r="5865" spans="1:1">
      <c r="A5865"/>
    </row>
    <row r="5866" spans="1:1">
      <c r="A5866"/>
    </row>
    <row r="5867" spans="1:1">
      <c r="A5867"/>
    </row>
    <row r="5868" spans="1:1">
      <c r="A5868"/>
    </row>
    <row r="5869" spans="1:1">
      <c r="A5869"/>
    </row>
    <row r="5870" spans="1:1">
      <c r="A5870"/>
    </row>
    <row r="5871" spans="1:1">
      <c r="A5871"/>
    </row>
    <row r="5872" spans="1:1">
      <c r="A5872"/>
    </row>
    <row r="5873" spans="1:1">
      <c r="A5873"/>
    </row>
    <row r="5874" spans="1:1">
      <c r="A5874"/>
    </row>
    <row r="5875" spans="1:1">
      <c r="A5875"/>
    </row>
    <row r="5876" spans="1:1">
      <c r="A5876"/>
    </row>
    <row r="5877" spans="1:1">
      <c r="A5877"/>
    </row>
    <row r="5878" spans="1:1">
      <c r="A5878"/>
    </row>
    <row r="5879" spans="1:1">
      <c r="A5879"/>
    </row>
    <row r="5880" spans="1:1">
      <c r="A5880"/>
    </row>
    <row r="5881" spans="1:1">
      <c r="A5881"/>
    </row>
    <row r="5882" spans="1:1">
      <c r="A5882"/>
    </row>
    <row r="5883" spans="1:1">
      <c r="A5883"/>
    </row>
    <row r="5884" spans="1:1">
      <c r="A5884"/>
    </row>
    <row r="5885" spans="1:1">
      <c r="A5885"/>
    </row>
    <row r="5886" spans="1:1">
      <c r="A5886"/>
    </row>
    <row r="5887" spans="1:1">
      <c r="A5887"/>
    </row>
    <row r="5888" spans="1:1">
      <c r="A5888"/>
    </row>
    <row r="5889" spans="1:1">
      <c r="A5889"/>
    </row>
    <row r="5890" spans="1:1">
      <c r="A5890"/>
    </row>
    <row r="5891" spans="1:1">
      <c r="A5891"/>
    </row>
    <row r="5892" spans="1:1">
      <c r="A5892"/>
    </row>
    <row r="5893" spans="1:1">
      <c r="A5893"/>
    </row>
    <row r="5894" spans="1:1">
      <c r="A5894"/>
    </row>
    <row r="5895" spans="1:1">
      <c r="A5895"/>
    </row>
    <row r="5896" spans="1:1">
      <c r="A5896"/>
    </row>
    <row r="5897" spans="1:1">
      <c r="A5897"/>
    </row>
    <row r="5898" spans="1:1">
      <c r="A5898"/>
    </row>
    <row r="5899" spans="1:1">
      <c r="A5899"/>
    </row>
    <row r="5900" spans="1:1">
      <c r="A5900"/>
    </row>
    <row r="5901" spans="1:1">
      <c r="A5901"/>
    </row>
    <row r="5902" spans="1:1">
      <c r="A5902"/>
    </row>
    <row r="5903" spans="1:1">
      <c r="A5903"/>
    </row>
    <row r="5904" spans="1:1">
      <c r="A5904"/>
    </row>
    <row r="5905" spans="1:1">
      <c r="A5905"/>
    </row>
    <row r="5906" spans="1:1">
      <c r="A5906"/>
    </row>
    <row r="5907" spans="1:1">
      <c r="A5907"/>
    </row>
    <row r="5908" spans="1:1">
      <c r="A5908"/>
    </row>
    <row r="5909" spans="1:1">
      <c r="A5909"/>
    </row>
    <row r="5910" spans="1:1">
      <c r="A5910"/>
    </row>
    <row r="5911" spans="1:1">
      <c r="A5911"/>
    </row>
    <row r="5912" spans="1:1">
      <c r="A5912"/>
    </row>
    <row r="5913" spans="1:1">
      <c r="A5913"/>
    </row>
    <row r="5914" spans="1:1">
      <c r="A5914"/>
    </row>
    <row r="5915" spans="1:1">
      <c r="A5915"/>
    </row>
    <row r="5916" spans="1:1">
      <c r="A5916"/>
    </row>
    <row r="5917" spans="1:1">
      <c r="A5917"/>
    </row>
    <row r="5918" spans="1:1">
      <c r="A5918"/>
    </row>
    <row r="5919" spans="1:1">
      <c r="A5919"/>
    </row>
    <row r="5920" spans="1:1">
      <c r="A5920"/>
    </row>
    <row r="5921" spans="1:1">
      <c r="A5921"/>
    </row>
    <row r="5922" spans="1:1">
      <c r="A5922"/>
    </row>
    <row r="5923" spans="1:1">
      <c r="A5923"/>
    </row>
    <row r="5924" spans="1:1">
      <c r="A5924"/>
    </row>
    <row r="5925" spans="1:1">
      <c r="A5925"/>
    </row>
    <row r="5926" spans="1:1">
      <c r="A5926"/>
    </row>
    <row r="5927" spans="1:1">
      <c r="A5927"/>
    </row>
    <row r="5928" spans="1:1">
      <c r="A5928"/>
    </row>
    <row r="5929" spans="1:1">
      <c r="A5929"/>
    </row>
    <row r="5930" spans="1:1">
      <c r="A5930"/>
    </row>
    <row r="5931" spans="1:1">
      <c r="A5931"/>
    </row>
    <row r="5932" spans="1:1">
      <c r="A5932"/>
    </row>
    <row r="5933" spans="1:1">
      <c r="A5933"/>
    </row>
    <row r="5934" spans="1:1">
      <c r="A5934"/>
    </row>
    <row r="5935" spans="1:1">
      <c r="A5935"/>
    </row>
    <row r="5936" spans="1:1">
      <c r="A5936"/>
    </row>
    <row r="5937" spans="1:1">
      <c r="A5937"/>
    </row>
    <row r="5938" spans="1:1">
      <c r="A5938"/>
    </row>
    <row r="5939" spans="1:1">
      <c r="A5939"/>
    </row>
    <row r="5940" spans="1:1">
      <c r="A5940"/>
    </row>
    <row r="5941" spans="1:1">
      <c r="A5941"/>
    </row>
    <row r="5942" spans="1:1">
      <c r="A5942"/>
    </row>
    <row r="5943" spans="1:1">
      <c r="A5943"/>
    </row>
    <row r="5944" spans="1:1">
      <c r="A5944"/>
    </row>
    <row r="5945" spans="1:1">
      <c r="A5945"/>
    </row>
    <row r="5946" spans="1:1">
      <c r="A5946"/>
    </row>
    <row r="5947" spans="1:1">
      <c r="A5947"/>
    </row>
    <row r="5948" spans="1:1">
      <c r="A5948"/>
    </row>
    <row r="5949" spans="1:1">
      <c r="A5949"/>
    </row>
    <row r="5950" spans="1:1">
      <c r="A5950"/>
    </row>
    <row r="5951" spans="1:1">
      <c r="A5951"/>
    </row>
    <row r="5952" spans="1:1">
      <c r="A5952"/>
    </row>
    <row r="5953" spans="1:1">
      <c r="A5953"/>
    </row>
    <row r="5954" spans="1:1">
      <c r="A5954"/>
    </row>
    <row r="5955" spans="1:1">
      <c r="A5955"/>
    </row>
    <row r="5956" spans="1:1">
      <c r="A5956"/>
    </row>
    <row r="5957" spans="1:1">
      <c r="A5957"/>
    </row>
    <row r="5958" spans="1:1">
      <c r="A5958"/>
    </row>
    <row r="5959" spans="1:1">
      <c r="A5959"/>
    </row>
    <row r="5960" spans="1:1">
      <c r="A5960"/>
    </row>
    <row r="5961" spans="1:1">
      <c r="A5961"/>
    </row>
    <row r="5962" spans="1:1">
      <c r="A5962"/>
    </row>
    <row r="5963" spans="1:1">
      <c r="A5963"/>
    </row>
    <row r="5964" spans="1:1">
      <c r="A5964"/>
    </row>
    <row r="5965" spans="1:1">
      <c r="A5965"/>
    </row>
    <row r="5966" spans="1:1">
      <c r="A5966"/>
    </row>
    <row r="5967" spans="1:1">
      <c r="A5967"/>
    </row>
    <row r="5968" spans="1:1">
      <c r="A5968"/>
    </row>
    <row r="5969" spans="1:1">
      <c r="A5969"/>
    </row>
    <row r="5970" spans="1:1">
      <c r="A5970"/>
    </row>
    <row r="5971" spans="1:1">
      <c r="A5971"/>
    </row>
    <row r="5972" spans="1:1">
      <c r="A5972"/>
    </row>
    <row r="5973" spans="1:1">
      <c r="A5973"/>
    </row>
    <row r="5974" spans="1:1">
      <c r="A5974"/>
    </row>
    <row r="5975" spans="1:1">
      <c r="A5975"/>
    </row>
    <row r="5976" spans="1:1">
      <c r="A5976"/>
    </row>
    <row r="5977" spans="1:1">
      <c r="A5977"/>
    </row>
    <row r="5978" spans="1:1">
      <c r="A5978"/>
    </row>
    <row r="5979" spans="1:1">
      <c r="A5979"/>
    </row>
    <row r="5980" spans="1:1">
      <c r="A5980"/>
    </row>
    <row r="5981" spans="1:1">
      <c r="A5981"/>
    </row>
    <row r="5982" spans="1:1">
      <c r="A5982"/>
    </row>
    <row r="5983" spans="1:1">
      <c r="A5983"/>
    </row>
    <row r="5984" spans="1:1">
      <c r="A5984"/>
    </row>
    <row r="5985" spans="1:1">
      <c r="A5985"/>
    </row>
    <row r="5986" spans="1:1">
      <c r="A5986"/>
    </row>
    <row r="5987" spans="1:1">
      <c r="A5987"/>
    </row>
    <row r="5988" spans="1:1">
      <c r="A5988"/>
    </row>
    <row r="5989" spans="1:1">
      <c r="A5989"/>
    </row>
    <row r="5990" spans="1:1">
      <c r="A5990"/>
    </row>
    <row r="5991" spans="1:1">
      <c r="A5991"/>
    </row>
    <row r="5992" spans="1:1">
      <c r="A5992"/>
    </row>
    <row r="5993" spans="1:1">
      <c r="A5993"/>
    </row>
    <row r="5994" spans="1:1">
      <c r="A5994"/>
    </row>
    <row r="5995" spans="1:1">
      <c r="A5995"/>
    </row>
    <row r="5996" spans="1:1">
      <c r="A5996"/>
    </row>
    <row r="5997" spans="1:1">
      <c r="A5997"/>
    </row>
    <row r="5998" spans="1:1">
      <c r="A5998"/>
    </row>
    <row r="5999" spans="1:1">
      <c r="A5999"/>
    </row>
    <row r="6000" spans="1:1">
      <c r="A6000"/>
    </row>
    <row r="6001" spans="1:1">
      <c r="A6001"/>
    </row>
    <row r="6002" spans="1:1">
      <c r="A6002"/>
    </row>
    <row r="6003" spans="1:1">
      <c r="A6003"/>
    </row>
    <row r="6004" spans="1:1">
      <c r="A6004"/>
    </row>
    <row r="6005" spans="1:1">
      <c r="A6005"/>
    </row>
    <row r="6006" spans="1:1">
      <c r="A6006"/>
    </row>
    <row r="6007" spans="1:1">
      <c r="A6007"/>
    </row>
    <row r="6008" spans="1:1">
      <c r="A6008"/>
    </row>
    <row r="6009" spans="1:1">
      <c r="A6009"/>
    </row>
    <row r="6010" spans="1:1">
      <c r="A6010"/>
    </row>
    <row r="6011" spans="1:1">
      <c r="A6011"/>
    </row>
    <row r="6012" spans="1:1">
      <c r="A6012"/>
    </row>
    <row r="6013" spans="1:1">
      <c r="A6013"/>
    </row>
    <row r="6014" spans="1:1">
      <c r="A6014"/>
    </row>
    <row r="6015" spans="1:1">
      <c r="A6015"/>
    </row>
    <row r="6016" spans="1:1">
      <c r="A6016"/>
    </row>
    <row r="6017" spans="1:1">
      <c r="A6017"/>
    </row>
    <row r="6018" spans="1:1">
      <c r="A6018"/>
    </row>
    <row r="6019" spans="1:1">
      <c r="A6019"/>
    </row>
    <row r="6020" spans="1:1">
      <c r="A6020"/>
    </row>
    <row r="6021" spans="1:1">
      <c r="A6021"/>
    </row>
    <row r="6022" spans="1:1">
      <c r="A6022"/>
    </row>
    <row r="6023" spans="1:1">
      <c r="A6023"/>
    </row>
    <row r="6024" spans="1:1">
      <c r="A6024"/>
    </row>
    <row r="6025" spans="1:1">
      <c r="A6025"/>
    </row>
    <row r="6026" spans="1:1">
      <c r="A6026"/>
    </row>
    <row r="6027" spans="1:1">
      <c r="A6027"/>
    </row>
    <row r="6028" spans="1:1">
      <c r="A6028"/>
    </row>
    <row r="6029" spans="1:1">
      <c r="A6029"/>
    </row>
    <row r="6030" spans="1:1">
      <c r="A6030"/>
    </row>
    <row r="6031" spans="1:1">
      <c r="A6031"/>
    </row>
    <row r="6032" spans="1:1">
      <c r="A6032"/>
    </row>
    <row r="6033" spans="1:1">
      <c r="A6033"/>
    </row>
    <row r="6034" spans="1:1">
      <c r="A6034"/>
    </row>
    <row r="6035" spans="1:1">
      <c r="A6035"/>
    </row>
    <row r="6036" spans="1:1">
      <c r="A6036"/>
    </row>
    <row r="6037" spans="1:1">
      <c r="A6037"/>
    </row>
    <row r="6038" spans="1:1">
      <c r="A6038"/>
    </row>
    <row r="6039" spans="1:1">
      <c r="A6039"/>
    </row>
    <row r="6040" spans="1:1">
      <c r="A6040"/>
    </row>
    <row r="6041" spans="1:1">
      <c r="A6041"/>
    </row>
    <row r="6042" spans="1:1">
      <c r="A6042"/>
    </row>
    <row r="6043" spans="1:1">
      <c r="A6043"/>
    </row>
    <row r="6044" spans="1:1">
      <c r="A6044"/>
    </row>
    <row r="6045" spans="1:1">
      <c r="A6045"/>
    </row>
    <row r="6046" spans="1:1">
      <c r="A6046"/>
    </row>
    <row r="6047" spans="1:1">
      <c r="A6047"/>
    </row>
    <row r="6048" spans="1:1">
      <c r="A6048"/>
    </row>
    <row r="6049" spans="1:1">
      <c r="A6049"/>
    </row>
    <row r="6050" spans="1:1">
      <c r="A6050"/>
    </row>
    <row r="6051" spans="1:1">
      <c r="A6051"/>
    </row>
    <row r="6052" spans="1:1">
      <c r="A6052"/>
    </row>
    <row r="6053" spans="1:1">
      <c r="A6053"/>
    </row>
    <row r="6054" spans="1:1">
      <c r="A6054"/>
    </row>
    <row r="6055" spans="1:1">
      <c r="A6055"/>
    </row>
    <row r="6056" spans="1:1">
      <c r="A6056"/>
    </row>
    <row r="6057" spans="1:1">
      <c r="A6057"/>
    </row>
    <row r="6058" spans="1:1">
      <c r="A6058"/>
    </row>
    <row r="6059" spans="1:1">
      <c r="A6059"/>
    </row>
    <row r="6060" spans="1:1">
      <c r="A6060"/>
    </row>
    <row r="6061" spans="1:1">
      <c r="A6061"/>
    </row>
    <row r="6062" spans="1:1">
      <c r="A6062"/>
    </row>
    <row r="6063" spans="1:1">
      <c r="A6063"/>
    </row>
    <row r="6064" spans="1:1">
      <c r="A6064"/>
    </row>
    <row r="6065" spans="1:1">
      <c r="A6065"/>
    </row>
    <row r="6066" spans="1:1">
      <c r="A6066"/>
    </row>
    <row r="6067" spans="1:1">
      <c r="A6067"/>
    </row>
    <row r="6068" spans="1:1">
      <c r="A6068"/>
    </row>
    <row r="6069" spans="1:1">
      <c r="A6069"/>
    </row>
    <row r="6070" spans="1:1">
      <c r="A6070"/>
    </row>
    <row r="6071" spans="1:1">
      <c r="A6071"/>
    </row>
    <row r="6072" spans="1:1">
      <c r="A6072"/>
    </row>
    <row r="6073" spans="1:1">
      <c r="A6073"/>
    </row>
    <row r="6074" spans="1:1">
      <c r="A6074"/>
    </row>
    <row r="6075" spans="1:1">
      <c r="A6075"/>
    </row>
    <row r="6076" spans="1:1">
      <c r="A6076"/>
    </row>
    <row r="6077" spans="1:1">
      <c r="A6077"/>
    </row>
    <row r="6078" spans="1:1">
      <c r="A6078"/>
    </row>
    <row r="6079" spans="1:1">
      <c r="A6079"/>
    </row>
    <row r="6080" spans="1:1">
      <c r="A6080"/>
    </row>
    <row r="6081" spans="1:1">
      <c r="A6081"/>
    </row>
    <row r="6082" spans="1:1">
      <c r="A6082"/>
    </row>
    <row r="6083" spans="1:1">
      <c r="A6083"/>
    </row>
    <row r="6084" spans="1:1">
      <c r="A6084"/>
    </row>
    <row r="6085" spans="1:1">
      <c r="A6085"/>
    </row>
    <row r="6086" spans="1:1">
      <c r="A6086"/>
    </row>
    <row r="6087" spans="1:1">
      <c r="A6087"/>
    </row>
    <row r="6088" spans="1:1">
      <c r="A6088"/>
    </row>
    <row r="6089" spans="1:1">
      <c r="A6089"/>
    </row>
    <row r="6090" spans="1:1">
      <c r="A6090"/>
    </row>
    <row r="6091" spans="1:1">
      <c r="A6091"/>
    </row>
    <row r="6092" spans="1:1">
      <c r="A6092"/>
    </row>
    <row r="6093" spans="1:1">
      <c r="A6093"/>
    </row>
    <row r="6094" spans="1:1">
      <c r="A6094"/>
    </row>
    <row r="6095" spans="1:1">
      <c r="A6095"/>
    </row>
    <row r="6096" spans="1:1">
      <c r="A6096"/>
    </row>
    <row r="6097" spans="1:1">
      <c r="A6097"/>
    </row>
    <row r="6098" spans="1:1">
      <c r="A6098"/>
    </row>
    <row r="6099" spans="1:1">
      <c r="A6099"/>
    </row>
    <row r="6100" spans="1:1">
      <c r="A6100"/>
    </row>
    <row r="6101" spans="1:1">
      <c r="A6101"/>
    </row>
    <row r="6102" spans="1:1">
      <c r="A6102"/>
    </row>
    <row r="6103" spans="1:1">
      <c r="A6103"/>
    </row>
    <row r="6104" spans="1:1">
      <c r="A6104"/>
    </row>
    <row r="6105" spans="1:1">
      <c r="A6105"/>
    </row>
    <row r="6106" spans="1:1">
      <c r="A6106"/>
    </row>
    <row r="6107" spans="1:1">
      <c r="A6107"/>
    </row>
    <row r="6108" spans="1:1">
      <c r="A6108"/>
    </row>
    <row r="6109" spans="1:1">
      <c r="A6109"/>
    </row>
    <row r="6110" spans="1:1">
      <c r="A6110"/>
    </row>
    <row r="6111" spans="1:1">
      <c r="A6111"/>
    </row>
    <row r="6112" spans="1:1">
      <c r="A6112"/>
    </row>
    <row r="6113" spans="1:1">
      <c r="A6113"/>
    </row>
    <row r="6114" spans="1:1">
      <c r="A6114"/>
    </row>
    <row r="6115" spans="1:1">
      <c r="A6115"/>
    </row>
    <row r="6116" spans="1:1">
      <c r="A6116"/>
    </row>
    <row r="6117" spans="1:1">
      <c r="A6117"/>
    </row>
    <row r="6118" spans="1:1">
      <c r="A6118"/>
    </row>
    <row r="6119" spans="1:1">
      <c r="A6119"/>
    </row>
    <row r="6120" spans="1:1">
      <c r="A6120"/>
    </row>
    <row r="6121" spans="1:1">
      <c r="A6121"/>
    </row>
    <row r="6122" spans="1:1">
      <c r="A6122"/>
    </row>
    <row r="6123" spans="1:1">
      <c r="A6123"/>
    </row>
    <row r="6124" spans="1:1">
      <c r="A6124"/>
    </row>
    <row r="6125" spans="1:1">
      <c r="A6125"/>
    </row>
    <row r="6126" spans="1:1">
      <c r="A6126"/>
    </row>
    <row r="6127" spans="1:1">
      <c r="A6127"/>
    </row>
    <row r="6128" spans="1:1">
      <c r="A6128"/>
    </row>
    <row r="6129" spans="1:1">
      <c r="A6129"/>
    </row>
    <row r="6130" spans="1:1">
      <c r="A6130"/>
    </row>
    <row r="6131" spans="1:1">
      <c r="A6131"/>
    </row>
    <row r="6132" spans="1:1">
      <c r="A6132"/>
    </row>
    <row r="6133" spans="1:1">
      <c r="A6133"/>
    </row>
    <row r="6134" spans="1:1">
      <c r="A6134"/>
    </row>
    <row r="6135" spans="1:1">
      <c r="A6135"/>
    </row>
    <row r="6136" spans="1:1">
      <c r="A6136"/>
    </row>
    <row r="6137" spans="1:1">
      <c r="A6137"/>
    </row>
    <row r="6138" spans="1:1">
      <c r="A6138"/>
    </row>
    <row r="6139" spans="1:1">
      <c r="A6139"/>
    </row>
    <row r="6140" spans="1:1">
      <c r="A6140"/>
    </row>
    <row r="6141" spans="1:1">
      <c r="A6141"/>
    </row>
    <row r="6142" spans="1:1">
      <c r="A6142"/>
    </row>
    <row r="6143" spans="1:1">
      <c r="A6143"/>
    </row>
    <row r="6144" spans="1:1">
      <c r="A6144"/>
    </row>
    <row r="6145" spans="1:1">
      <c r="A6145"/>
    </row>
    <row r="6146" spans="1:1">
      <c r="A6146"/>
    </row>
    <row r="6147" spans="1:1">
      <c r="A6147"/>
    </row>
    <row r="6148" spans="1:1">
      <c r="A6148"/>
    </row>
    <row r="6149" spans="1:1">
      <c r="A6149"/>
    </row>
    <row r="6150" spans="1:1">
      <c r="A6150"/>
    </row>
    <row r="6151" spans="1:1">
      <c r="A6151"/>
    </row>
    <row r="6152" spans="1:1">
      <c r="A6152"/>
    </row>
    <row r="6153" spans="1:1">
      <c r="A6153"/>
    </row>
    <row r="6154" spans="1:1">
      <c r="A6154"/>
    </row>
    <row r="6155" spans="1:1">
      <c r="A6155"/>
    </row>
    <row r="6156" spans="1:1">
      <c r="A6156"/>
    </row>
    <row r="6157" spans="1:1">
      <c r="A6157"/>
    </row>
    <row r="6158" spans="1:1">
      <c r="A6158"/>
    </row>
    <row r="6159" spans="1:1">
      <c r="A6159"/>
    </row>
    <row r="6160" spans="1:1">
      <c r="A6160"/>
    </row>
    <row r="6161" spans="1:1">
      <c r="A6161"/>
    </row>
    <row r="6162" spans="1:1">
      <c r="A6162"/>
    </row>
    <row r="6163" spans="1:1">
      <c r="A6163"/>
    </row>
    <row r="6164" spans="1:1">
      <c r="A6164"/>
    </row>
    <row r="6165" spans="1:1">
      <c r="A6165"/>
    </row>
    <row r="6166" spans="1:1">
      <c r="A6166"/>
    </row>
    <row r="6167" spans="1:1">
      <c r="A6167"/>
    </row>
    <row r="6168" spans="1:1">
      <c r="A6168"/>
    </row>
    <row r="6169" spans="1:1">
      <c r="A6169"/>
    </row>
    <row r="6170" spans="1:1">
      <c r="A6170"/>
    </row>
    <row r="6171" spans="1:1">
      <c r="A6171"/>
    </row>
    <row r="6172" spans="1:1">
      <c r="A6172"/>
    </row>
    <row r="6173" spans="1:1">
      <c r="A6173"/>
    </row>
    <row r="6174" spans="1:1">
      <c r="A6174"/>
    </row>
    <row r="6175" spans="1:1">
      <c r="A6175"/>
    </row>
    <row r="6176" spans="1:1">
      <c r="A6176"/>
    </row>
    <row r="6177" spans="1:1">
      <c r="A6177"/>
    </row>
    <row r="6178" spans="1:1">
      <c r="A6178"/>
    </row>
    <row r="6179" spans="1:1">
      <c r="A6179"/>
    </row>
    <row r="6180" spans="1:1">
      <c r="A6180"/>
    </row>
    <row r="6181" spans="1:1">
      <c r="A6181"/>
    </row>
    <row r="6182" spans="1:1">
      <c r="A6182"/>
    </row>
    <row r="6183" spans="1:1">
      <c r="A6183"/>
    </row>
    <row r="6184" spans="1:1">
      <c r="A6184"/>
    </row>
    <row r="6185" spans="1:1">
      <c r="A6185"/>
    </row>
    <row r="6186" spans="1:1">
      <c r="A6186"/>
    </row>
    <row r="6187" spans="1:1">
      <c r="A6187"/>
    </row>
    <row r="6188" spans="1:1">
      <c r="A6188"/>
    </row>
    <row r="6189" spans="1:1">
      <c r="A6189"/>
    </row>
    <row r="6190" spans="1:1">
      <c r="A6190"/>
    </row>
    <row r="6191" spans="1:1">
      <c r="A6191"/>
    </row>
    <row r="6192" spans="1:1">
      <c r="A6192"/>
    </row>
    <row r="6193" spans="1:1">
      <c r="A6193"/>
    </row>
    <row r="6194" spans="1:1">
      <c r="A6194"/>
    </row>
    <row r="6195" spans="1:1">
      <c r="A6195"/>
    </row>
    <row r="6196" spans="1:1">
      <c r="A6196"/>
    </row>
    <row r="6197" spans="1:1">
      <c r="A6197"/>
    </row>
    <row r="6198" spans="1:1">
      <c r="A6198"/>
    </row>
    <row r="6199" spans="1:1">
      <c r="A6199"/>
    </row>
    <row r="6200" spans="1:1">
      <c r="A6200"/>
    </row>
    <row r="6201" spans="1:1">
      <c r="A6201"/>
    </row>
    <row r="6202" spans="1:1">
      <c r="A6202"/>
    </row>
    <row r="6203" spans="1:1">
      <c r="A6203"/>
    </row>
    <row r="6204" spans="1:1">
      <c r="A6204"/>
    </row>
    <row r="6205" spans="1:1">
      <c r="A6205"/>
    </row>
    <row r="6206" spans="1:1">
      <c r="A6206"/>
    </row>
    <row r="6207" spans="1:1">
      <c r="A6207"/>
    </row>
    <row r="6208" spans="1:1">
      <c r="A6208"/>
    </row>
    <row r="6209" spans="1:1">
      <c r="A6209"/>
    </row>
    <row r="6210" spans="1:1">
      <c r="A6210"/>
    </row>
    <row r="6211" spans="1:1">
      <c r="A6211"/>
    </row>
    <row r="6212" spans="1:1">
      <c r="A6212"/>
    </row>
    <row r="6213" spans="1:1">
      <c r="A6213"/>
    </row>
    <row r="6214" spans="1:1">
      <c r="A6214"/>
    </row>
    <row r="6215" spans="1:1">
      <c r="A6215"/>
    </row>
    <row r="6216" spans="1:1">
      <c r="A6216"/>
    </row>
    <row r="6217" spans="1:1">
      <c r="A6217"/>
    </row>
    <row r="6218" spans="1:1">
      <c r="A6218"/>
    </row>
    <row r="6219" spans="1:1">
      <c r="A6219"/>
    </row>
    <row r="6220" spans="1:1">
      <c r="A6220"/>
    </row>
    <row r="6221" spans="1:1">
      <c r="A6221"/>
    </row>
    <row r="6222" spans="1:1">
      <c r="A6222"/>
    </row>
    <row r="6223" spans="1:1">
      <c r="A6223"/>
    </row>
    <row r="6224" spans="1:1">
      <c r="A6224"/>
    </row>
    <row r="6225" spans="1:1">
      <c r="A6225"/>
    </row>
    <row r="6226" spans="1:1">
      <c r="A6226"/>
    </row>
    <row r="6227" spans="1:1">
      <c r="A6227"/>
    </row>
  </sheetData>
  <autoFilter ref="A1:B454" xr:uid="{F4366C50-CBF7-457F-96B3-2B8C8ABA5A06}">
    <sortState xmlns:xlrd2="http://schemas.microsoft.com/office/spreadsheetml/2017/richdata2" ref="A2:B454">
      <sortCondition ref="A1:A454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BD06-9B26-4FB1-94A4-840F59C2B0F5}">
  <sheetPr>
    <tabColor theme="9" tint="-0.249977111117893"/>
  </sheetPr>
  <dimension ref="A1:J1081"/>
  <sheetViews>
    <sheetView workbookViewId="0">
      <selection activeCell="B11" sqref="B11"/>
    </sheetView>
  </sheetViews>
  <sheetFormatPr defaultRowHeight="14.4"/>
  <cols>
    <col min="1" max="1" width="40.88671875" style="143" customWidth="1"/>
    <col min="2" max="2" width="34.5546875" bestFit="1" customWidth="1"/>
  </cols>
  <sheetData>
    <row r="1" spans="1:2">
      <c r="A1" s="247" t="s">
        <v>1640</v>
      </c>
      <c r="B1" s="70" t="s">
        <v>4848</v>
      </c>
    </row>
    <row r="2" spans="1:2">
      <c r="A2" s="131" t="s">
        <v>3757</v>
      </c>
      <c r="B2" s="131" t="s">
        <v>3757</v>
      </c>
    </row>
    <row r="3" spans="1:2">
      <c r="A3" s="120" t="s">
        <v>3477</v>
      </c>
      <c r="B3" s="120" t="s">
        <v>3477</v>
      </c>
    </row>
    <row r="4" spans="1:2">
      <c r="A4" s="143" t="s">
        <v>1391</v>
      </c>
      <c r="B4" s="143" t="s">
        <v>1391</v>
      </c>
    </row>
    <row r="5" spans="1:2">
      <c r="A5" s="118" t="s">
        <v>944</v>
      </c>
      <c r="B5" s="118" t="s">
        <v>944</v>
      </c>
    </row>
    <row r="6" spans="1:2">
      <c r="A6" s="143" t="s">
        <v>2547</v>
      </c>
      <c r="B6" s="143" t="s">
        <v>2547</v>
      </c>
    </row>
    <row r="7" spans="1:2">
      <c r="A7" s="123" t="s">
        <v>3254</v>
      </c>
      <c r="B7" s="123" t="s">
        <v>3254</v>
      </c>
    </row>
    <row r="8" spans="1:2">
      <c r="A8" s="143" t="s">
        <v>2500</v>
      </c>
      <c r="B8" s="143" t="s">
        <v>2500</v>
      </c>
    </row>
    <row r="9" spans="1:2">
      <c r="A9" s="120" t="s">
        <v>3047</v>
      </c>
      <c r="B9" s="120" t="s">
        <v>3047</v>
      </c>
    </row>
    <row r="10" spans="1:2">
      <c r="A10" s="123" t="s">
        <v>3239</v>
      </c>
      <c r="B10" s="123" t="s">
        <v>3239</v>
      </c>
    </row>
    <row r="11" spans="1:2">
      <c r="A11" s="221" t="s">
        <v>1120</v>
      </c>
      <c r="B11" s="221" t="s">
        <v>1120</v>
      </c>
    </row>
    <row r="12" spans="1:2">
      <c r="A12" s="120" t="s">
        <v>3096</v>
      </c>
      <c r="B12" s="120" t="s">
        <v>3096</v>
      </c>
    </row>
    <row r="13" spans="1:2">
      <c r="A13" s="118" t="s">
        <v>820</v>
      </c>
      <c r="B13" s="118" t="s">
        <v>820</v>
      </c>
    </row>
    <row r="14" spans="1:2">
      <c r="A14" s="120" t="s">
        <v>3554</v>
      </c>
      <c r="B14" s="120" t="s">
        <v>3554</v>
      </c>
    </row>
    <row r="15" spans="1:2">
      <c r="A15" s="120" t="s">
        <v>3203</v>
      </c>
      <c r="B15" s="120" t="s">
        <v>3203</v>
      </c>
    </row>
    <row r="16" spans="1:2">
      <c r="A16" s="143" t="s">
        <v>567</v>
      </c>
      <c r="B16" s="143" t="s">
        <v>567</v>
      </c>
    </row>
    <row r="17" spans="1:2">
      <c r="A17" s="143" t="s">
        <v>1374</v>
      </c>
      <c r="B17" s="143" t="s">
        <v>1374</v>
      </c>
    </row>
    <row r="18" spans="1:2">
      <c r="A18" s="120" t="s">
        <v>4704</v>
      </c>
      <c r="B18" s="120" t="s">
        <v>4704</v>
      </c>
    </row>
    <row r="19" spans="1:2">
      <c r="A19" s="131" t="s">
        <v>4149</v>
      </c>
      <c r="B19" s="131" t="s">
        <v>4149</v>
      </c>
    </row>
    <row r="20" spans="1:2">
      <c r="A20" s="131" t="s">
        <v>3825</v>
      </c>
      <c r="B20" s="131" t="s">
        <v>3825</v>
      </c>
    </row>
    <row r="21" spans="1:2">
      <c r="A21" s="131" t="s">
        <v>3820</v>
      </c>
      <c r="B21" s="131" t="s">
        <v>3820</v>
      </c>
    </row>
    <row r="22" spans="1:2">
      <c r="A22" s="118" t="s">
        <v>1088</v>
      </c>
      <c r="B22" s="118" t="s">
        <v>1088</v>
      </c>
    </row>
    <row r="23" spans="1:2">
      <c r="A23" s="120" t="s">
        <v>4787</v>
      </c>
      <c r="B23" s="120" t="s">
        <v>4787</v>
      </c>
    </row>
    <row r="24" spans="1:2">
      <c r="A24" s="131" t="s">
        <v>3735</v>
      </c>
      <c r="B24" s="131" t="s">
        <v>3735</v>
      </c>
    </row>
    <row r="25" spans="1:2">
      <c r="A25" s="143" t="s">
        <v>1125</v>
      </c>
      <c r="B25" s="143" t="s">
        <v>1125</v>
      </c>
    </row>
    <row r="26" spans="1:2">
      <c r="A26" s="120" t="s">
        <v>3451</v>
      </c>
      <c r="B26" s="120" t="s">
        <v>3451</v>
      </c>
    </row>
    <row r="27" spans="1:2">
      <c r="A27" s="131" t="s">
        <v>3797</v>
      </c>
      <c r="B27" s="131" t="s">
        <v>3797</v>
      </c>
    </row>
    <row r="28" spans="1:2">
      <c r="A28" s="131" t="s">
        <v>3957</v>
      </c>
      <c r="B28" s="131" t="s">
        <v>3957</v>
      </c>
    </row>
    <row r="29" spans="1:2">
      <c r="A29" s="120" t="s">
        <v>3156</v>
      </c>
      <c r="B29" s="120" t="s">
        <v>3156</v>
      </c>
    </row>
    <row r="30" spans="1:2">
      <c r="A30" s="131" t="s">
        <v>2498</v>
      </c>
      <c r="B30" s="131" t="s">
        <v>2498</v>
      </c>
    </row>
    <row r="31" spans="1:2">
      <c r="A31" s="143" t="s">
        <v>1523</v>
      </c>
      <c r="B31" s="143" t="s">
        <v>1523</v>
      </c>
    </row>
    <row r="32" spans="1:2">
      <c r="A32" s="120" t="s">
        <v>4742</v>
      </c>
      <c r="B32" s="120" t="s">
        <v>4742</v>
      </c>
    </row>
    <row r="33" spans="1:2">
      <c r="A33" s="131" t="s">
        <v>2713</v>
      </c>
      <c r="B33" s="131" t="s">
        <v>2713</v>
      </c>
    </row>
    <row r="34" spans="1:2">
      <c r="A34" s="120" t="s">
        <v>4707</v>
      </c>
      <c r="B34" s="120" t="s">
        <v>4707</v>
      </c>
    </row>
    <row r="35" spans="1:2">
      <c r="A35" s="131" t="s">
        <v>1270</v>
      </c>
      <c r="B35" s="131" t="s">
        <v>1270</v>
      </c>
    </row>
    <row r="36" spans="1:2">
      <c r="A36" s="131" t="s">
        <v>3051</v>
      </c>
      <c r="B36" s="131" t="s">
        <v>3051</v>
      </c>
    </row>
    <row r="37" spans="1:2">
      <c r="A37" s="131" t="s">
        <v>806</v>
      </c>
      <c r="B37" s="131" t="s">
        <v>806</v>
      </c>
    </row>
    <row r="38" spans="1:2">
      <c r="A38" s="143" t="s">
        <v>2169</v>
      </c>
      <c r="B38" s="143" t="s">
        <v>2169</v>
      </c>
    </row>
    <row r="39" spans="1:2">
      <c r="A39" s="120" t="s">
        <v>3244</v>
      </c>
      <c r="B39" s="120" t="s">
        <v>3244</v>
      </c>
    </row>
    <row r="40" spans="1:2">
      <c r="A40" s="143" t="s">
        <v>2554</v>
      </c>
      <c r="B40" s="118" t="s">
        <v>1071</v>
      </c>
    </row>
    <row r="41" spans="1:2">
      <c r="A41" s="118" t="s">
        <v>1071</v>
      </c>
      <c r="B41" s="118" t="s">
        <v>1071</v>
      </c>
    </row>
    <row r="42" spans="1:2">
      <c r="A42" s="143" t="s">
        <v>1191</v>
      </c>
      <c r="B42" s="143" t="s">
        <v>1191</v>
      </c>
    </row>
    <row r="43" spans="1:2">
      <c r="A43" s="143" t="s">
        <v>1272</v>
      </c>
      <c r="B43" s="143" t="s">
        <v>1272</v>
      </c>
    </row>
    <row r="44" spans="1:2">
      <c r="A44" s="131" t="s">
        <v>4227</v>
      </c>
      <c r="B44" s="131" t="s">
        <v>4227</v>
      </c>
    </row>
    <row r="45" spans="1:2">
      <c r="A45" s="120" t="s">
        <v>3544</v>
      </c>
      <c r="B45" s="120" t="s">
        <v>3544</v>
      </c>
    </row>
    <row r="46" spans="1:2">
      <c r="A46" s="265" t="s">
        <v>4297</v>
      </c>
      <c r="B46" s="265" t="s">
        <v>4297</v>
      </c>
    </row>
    <row r="47" spans="1:2">
      <c r="A47" s="120" t="s">
        <v>4809</v>
      </c>
      <c r="B47" s="120" t="s">
        <v>4809</v>
      </c>
    </row>
    <row r="48" spans="1:2">
      <c r="A48" s="143" t="s">
        <v>1093</v>
      </c>
      <c r="B48" s="143" t="s">
        <v>1093</v>
      </c>
    </row>
    <row r="49" spans="1:2">
      <c r="A49" s="131" t="s">
        <v>3766</v>
      </c>
      <c r="B49" s="131" t="s">
        <v>3766</v>
      </c>
    </row>
    <row r="50" spans="1:2">
      <c r="A50" s="118" t="s">
        <v>570</v>
      </c>
      <c r="B50" s="118" t="s">
        <v>570</v>
      </c>
    </row>
    <row r="51" spans="1:2">
      <c r="A51" s="123" t="s">
        <v>3086</v>
      </c>
      <c r="B51" s="123" t="s">
        <v>3086</v>
      </c>
    </row>
    <row r="52" spans="1:2">
      <c r="A52" s="132" t="s">
        <v>3815</v>
      </c>
      <c r="B52" s="132" t="s">
        <v>3815</v>
      </c>
    </row>
    <row r="53" spans="1:2">
      <c r="A53" s="132" t="s">
        <v>3974</v>
      </c>
      <c r="B53" s="132" t="s">
        <v>3974</v>
      </c>
    </row>
    <row r="54" spans="1:2">
      <c r="A54" s="118" t="s">
        <v>1017</v>
      </c>
      <c r="B54" s="118" t="s">
        <v>1017</v>
      </c>
    </row>
    <row r="55" spans="1:2">
      <c r="A55" s="123" t="s">
        <v>4795</v>
      </c>
      <c r="B55" s="118" t="s">
        <v>1017</v>
      </c>
    </row>
    <row r="56" spans="1:2">
      <c r="A56" s="221" t="s">
        <v>2053</v>
      </c>
      <c r="B56" s="221" t="s">
        <v>2053</v>
      </c>
    </row>
    <row r="57" spans="1:2">
      <c r="A57" s="118" t="s">
        <v>653</v>
      </c>
      <c r="B57" s="118" t="s">
        <v>653</v>
      </c>
    </row>
    <row r="58" spans="1:2">
      <c r="A58" s="120" t="s">
        <v>4813</v>
      </c>
      <c r="B58" s="120" t="s">
        <v>4813</v>
      </c>
    </row>
    <row r="59" spans="1:2">
      <c r="A59" s="118" t="s">
        <v>656</v>
      </c>
      <c r="B59" s="265" t="s">
        <v>4361</v>
      </c>
    </row>
    <row r="60" spans="1:2">
      <c r="A60" s="265" t="s">
        <v>4361</v>
      </c>
      <c r="B60" s="265" t="s">
        <v>4361</v>
      </c>
    </row>
    <row r="61" spans="1:2">
      <c r="A61" s="131" t="s">
        <v>3817</v>
      </c>
      <c r="B61" s="131" t="s">
        <v>3817</v>
      </c>
    </row>
    <row r="62" spans="1:2">
      <c r="A62" s="120" t="s">
        <v>3228</v>
      </c>
      <c r="B62" s="120" t="s">
        <v>3228</v>
      </c>
    </row>
    <row r="63" spans="1:2">
      <c r="A63" s="120" t="s">
        <v>3454</v>
      </c>
      <c r="B63" s="120" t="s">
        <v>3454</v>
      </c>
    </row>
    <row r="64" spans="1:2">
      <c r="A64" s="143" t="s">
        <v>1409</v>
      </c>
      <c r="B64" s="143" t="s">
        <v>1409</v>
      </c>
    </row>
    <row r="65" spans="1:2">
      <c r="A65" s="120" t="s">
        <v>3226</v>
      </c>
      <c r="B65" s="120" t="s">
        <v>3226</v>
      </c>
    </row>
    <row r="66" spans="1:2">
      <c r="A66" s="118" t="s">
        <v>659</v>
      </c>
      <c r="B66" s="118" t="s">
        <v>659</v>
      </c>
    </row>
    <row r="67" spans="1:2">
      <c r="A67" s="143" t="s">
        <v>2532</v>
      </c>
      <c r="B67" s="143" t="s">
        <v>2532</v>
      </c>
    </row>
    <row r="68" spans="1:2">
      <c r="A68" s="131" t="s">
        <v>1982</v>
      </c>
      <c r="B68" s="131" t="s">
        <v>1982</v>
      </c>
    </row>
    <row r="69" spans="1:2">
      <c r="A69" s="118" t="s">
        <v>661</v>
      </c>
      <c r="B69" s="118" t="s">
        <v>661</v>
      </c>
    </row>
    <row r="70" spans="1:2">
      <c r="A70" s="120" t="s">
        <v>3294</v>
      </c>
      <c r="B70" s="120" t="s">
        <v>3294</v>
      </c>
    </row>
    <row r="71" spans="1:2">
      <c r="A71" s="143" t="s">
        <v>2058</v>
      </c>
      <c r="B71" s="143" t="s">
        <v>2058</v>
      </c>
    </row>
    <row r="72" spans="1:2">
      <c r="A72" s="143" t="s">
        <v>4228</v>
      </c>
      <c r="B72" s="143" t="s">
        <v>4228</v>
      </c>
    </row>
    <row r="73" spans="1:2">
      <c r="A73" s="143" t="s">
        <v>1428</v>
      </c>
      <c r="B73" s="143" t="s">
        <v>1428</v>
      </c>
    </row>
    <row r="74" spans="1:2">
      <c r="A74" s="118" t="s">
        <v>787</v>
      </c>
      <c r="B74" s="120" t="s">
        <v>4833</v>
      </c>
    </row>
    <row r="75" spans="1:2">
      <c r="A75" s="265" t="s">
        <v>4459</v>
      </c>
      <c r="B75" s="120" t="s">
        <v>4833</v>
      </c>
    </row>
    <row r="76" spans="1:2">
      <c r="A76" s="120" t="s">
        <v>4833</v>
      </c>
      <c r="B76" s="120" t="s">
        <v>4833</v>
      </c>
    </row>
    <row r="77" spans="1:2">
      <c r="A77" s="120" t="s">
        <v>3517</v>
      </c>
      <c r="B77" s="120" t="s">
        <v>3517</v>
      </c>
    </row>
    <row r="78" spans="1:2">
      <c r="A78" s="131" t="s">
        <v>663</v>
      </c>
      <c r="B78" s="131" t="s">
        <v>663</v>
      </c>
    </row>
    <row r="79" spans="1:2">
      <c r="A79" s="265" t="s">
        <v>4326</v>
      </c>
      <c r="B79" s="265" t="s">
        <v>4326</v>
      </c>
    </row>
    <row r="80" spans="1:2">
      <c r="A80" s="120" t="s">
        <v>3275</v>
      </c>
      <c r="B80" s="120" t="s">
        <v>3275</v>
      </c>
    </row>
    <row r="81" spans="1:2">
      <c r="A81" s="265" t="s">
        <v>4327</v>
      </c>
      <c r="B81" s="265" t="s">
        <v>4327</v>
      </c>
    </row>
    <row r="82" spans="1:2">
      <c r="A82" s="131" t="s">
        <v>733</v>
      </c>
      <c r="B82" s="265" t="s">
        <v>4327</v>
      </c>
    </row>
    <row r="83" spans="1:2">
      <c r="A83" s="143" t="s">
        <v>1318</v>
      </c>
      <c r="B83" s="120" t="s">
        <v>4788</v>
      </c>
    </row>
    <row r="84" spans="1:2">
      <c r="A84" s="120" t="s">
        <v>4788</v>
      </c>
      <c r="B84" s="120" t="s">
        <v>4788</v>
      </c>
    </row>
    <row r="85" spans="1:2">
      <c r="A85" s="143" t="s">
        <v>2462</v>
      </c>
      <c r="B85" s="143" t="s">
        <v>2462</v>
      </c>
    </row>
    <row r="86" spans="1:2">
      <c r="A86" s="120" t="s">
        <v>4070</v>
      </c>
      <c r="B86" s="120" t="s">
        <v>4070</v>
      </c>
    </row>
    <row r="87" spans="1:2">
      <c r="A87" s="131" t="s">
        <v>3940</v>
      </c>
      <c r="B87" s="131" t="s">
        <v>3940</v>
      </c>
    </row>
    <row r="88" spans="1:2">
      <c r="A88" s="265" t="s">
        <v>4351</v>
      </c>
      <c r="B88" s="265" t="s">
        <v>4351</v>
      </c>
    </row>
    <row r="89" spans="1:2">
      <c r="A89" s="265" t="s">
        <v>4336</v>
      </c>
      <c r="B89" s="265" t="s">
        <v>4336</v>
      </c>
    </row>
    <row r="90" spans="1:2">
      <c r="A90" s="131" t="s">
        <v>3125</v>
      </c>
      <c r="B90" s="265" t="s">
        <v>4336</v>
      </c>
    </row>
    <row r="91" spans="1:2">
      <c r="A91" s="118" t="s">
        <v>3606</v>
      </c>
      <c r="B91" s="118" t="s">
        <v>3606</v>
      </c>
    </row>
    <row r="92" spans="1:2">
      <c r="A92" s="118" t="s">
        <v>4229</v>
      </c>
      <c r="B92" s="118" t="s">
        <v>4229</v>
      </c>
    </row>
    <row r="93" spans="1:2">
      <c r="A93" s="120" t="s">
        <v>3124</v>
      </c>
      <c r="B93" s="120" t="s">
        <v>3124</v>
      </c>
    </row>
    <row r="94" spans="1:2">
      <c r="A94" s="143" t="s">
        <v>714</v>
      </c>
      <c r="B94" s="265" t="s">
        <v>4416</v>
      </c>
    </row>
    <row r="95" spans="1:2">
      <c r="A95" s="265" t="s">
        <v>4416</v>
      </c>
      <c r="B95" s="265" t="s">
        <v>4416</v>
      </c>
    </row>
    <row r="96" spans="1:2">
      <c r="A96" s="143" t="s">
        <v>2098</v>
      </c>
      <c r="B96" s="143" t="s">
        <v>2098</v>
      </c>
    </row>
    <row r="97" spans="1:2">
      <c r="A97" s="131" t="s">
        <v>3832</v>
      </c>
      <c r="B97" s="131" t="s">
        <v>3832</v>
      </c>
    </row>
    <row r="98" spans="1:2">
      <c r="A98" s="118" t="s">
        <v>625</v>
      </c>
      <c r="B98" s="118" t="s">
        <v>625</v>
      </c>
    </row>
    <row r="99" spans="1:2">
      <c r="A99" s="118" t="s">
        <v>734</v>
      </c>
      <c r="B99" s="118" t="s">
        <v>734</v>
      </c>
    </row>
    <row r="100" spans="1:2">
      <c r="A100" s="143" t="s">
        <v>1231</v>
      </c>
      <c r="B100" s="143" t="s">
        <v>1231</v>
      </c>
    </row>
    <row r="101" spans="1:2">
      <c r="A101" s="118" t="s">
        <v>833</v>
      </c>
      <c r="B101" s="118" t="s">
        <v>833</v>
      </c>
    </row>
    <row r="102" spans="1:2">
      <c r="A102" s="143" t="s">
        <v>2014</v>
      </c>
      <c r="B102" s="143" t="s">
        <v>2014</v>
      </c>
    </row>
    <row r="103" spans="1:2">
      <c r="A103" s="143" t="s">
        <v>1486</v>
      </c>
      <c r="B103" s="118" t="s">
        <v>751</v>
      </c>
    </row>
    <row r="104" spans="1:2">
      <c r="A104" s="131" t="s">
        <v>3741</v>
      </c>
      <c r="B104" s="131" t="s">
        <v>3741</v>
      </c>
    </row>
    <row r="105" spans="1:2">
      <c r="A105" s="120" t="s">
        <v>3056</v>
      </c>
      <c r="B105" s="120" t="s">
        <v>3056</v>
      </c>
    </row>
    <row r="106" spans="1:2">
      <c r="A106" s="143" t="s">
        <v>2062</v>
      </c>
      <c r="B106" s="143" t="s">
        <v>2062</v>
      </c>
    </row>
    <row r="107" spans="1:2">
      <c r="A107" s="143" t="s">
        <v>1960</v>
      </c>
      <c r="B107" s="143" t="s">
        <v>1960</v>
      </c>
    </row>
    <row r="108" spans="1:2">
      <c r="A108" s="265" t="s">
        <v>4352</v>
      </c>
      <c r="B108" s="265" t="s">
        <v>4352</v>
      </c>
    </row>
    <row r="109" spans="1:2">
      <c r="A109" s="131" t="s">
        <v>2797</v>
      </c>
      <c r="B109" s="131" t="s">
        <v>2797</v>
      </c>
    </row>
    <row r="110" spans="1:2">
      <c r="A110" s="118" t="s">
        <v>1052</v>
      </c>
      <c r="B110" s="118" t="s">
        <v>1052</v>
      </c>
    </row>
    <row r="111" spans="1:2">
      <c r="A111" s="118" t="s">
        <v>522</v>
      </c>
      <c r="B111" s="118" t="s">
        <v>522</v>
      </c>
    </row>
    <row r="112" spans="1:2">
      <c r="A112" s="132" t="s">
        <v>3777</v>
      </c>
      <c r="B112" s="132" t="s">
        <v>3777</v>
      </c>
    </row>
    <row r="113" spans="1:9">
      <c r="A113" s="131" t="s">
        <v>1127</v>
      </c>
      <c r="B113" s="131" t="s">
        <v>1127</v>
      </c>
    </row>
    <row r="114" spans="1:9">
      <c r="A114" s="132" t="s">
        <v>2848</v>
      </c>
      <c r="B114" s="132" t="s">
        <v>2848</v>
      </c>
    </row>
    <row r="115" spans="1:9">
      <c r="A115" s="221" t="s">
        <v>931</v>
      </c>
      <c r="B115" s="268" t="s">
        <v>4366</v>
      </c>
    </row>
    <row r="116" spans="1:9">
      <c r="A116" s="268" t="s">
        <v>4366</v>
      </c>
      <c r="B116" s="268" t="s">
        <v>4366</v>
      </c>
    </row>
    <row r="117" spans="1:9">
      <c r="A117" s="132" t="s">
        <v>3787</v>
      </c>
      <c r="B117" s="268" t="s">
        <v>4366</v>
      </c>
      <c r="I117" s="143"/>
    </row>
    <row r="118" spans="1:9">
      <c r="A118" s="132" t="s">
        <v>3960</v>
      </c>
      <c r="B118" s="268" t="s">
        <v>4366</v>
      </c>
    </row>
    <row r="119" spans="1:9">
      <c r="A119" s="132" t="s">
        <v>4186</v>
      </c>
      <c r="B119" s="268" t="s">
        <v>4366</v>
      </c>
    </row>
    <row r="120" spans="1:9">
      <c r="A120" s="268" t="s">
        <v>4367</v>
      </c>
      <c r="B120" s="268" t="s">
        <v>4367</v>
      </c>
    </row>
    <row r="121" spans="1:9">
      <c r="A121" s="132" t="s">
        <v>3567</v>
      </c>
      <c r="B121" s="132" t="s">
        <v>3567</v>
      </c>
    </row>
    <row r="122" spans="1:9">
      <c r="A122" s="224" t="s">
        <v>628</v>
      </c>
      <c r="B122" s="224" t="s">
        <v>628</v>
      </c>
    </row>
    <row r="123" spans="1:9">
      <c r="A123" s="265" t="s">
        <v>4368</v>
      </c>
      <c r="B123" s="265" t="s">
        <v>4368</v>
      </c>
    </row>
    <row r="124" spans="1:9">
      <c r="A124" s="120" t="s">
        <v>3164</v>
      </c>
      <c r="B124" s="120" t="s">
        <v>3164</v>
      </c>
    </row>
    <row r="125" spans="1:9">
      <c r="A125" s="120" t="s">
        <v>3519</v>
      </c>
      <c r="B125" s="120" t="s">
        <v>3519</v>
      </c>
    </row>
    <row r="126" spans="1:9">
      <c r="A126" s="120" t="s">
        <v>3524</v>
      </c>
      <c r="B126" s="120" t="s">
        <v>3524</v>
      </c>
    </row>
    <row r="127" spans="1:9">
      <c r="A127" s="131" t="s">
        <v>2944</v>
      </c>
      <c r="B127" s="131" t="s">
        <v>2944</v>
      </c>
    </row>
    <row r="128" spans="1:9">
      <c r="A128" s="131" t="s">
        <v>3780</v>
      </c>
      <c r="B128" s="131" t="s">
        <v>3780</v>
      </c>
    </row>
    <row r="129" spans="1:2">
      <c r="A129" s="120" t="s">
        <v>3082</v>
      </c>
      <c r="B129" s="120" t="s">
        <v>3082</v>
      </c>
    </row>
    <row r="130" spans="1:2">
      <c r="A130" s="120" t="s">
        <v>3515</v>
      </c>
      <c r="B130" s="120" t="s">
        <v>3515</v>
      </c>
    </row>
    <row r="131" spans="1:2">
      <c r="A131" s="118" t="s">
        <v>762</v>
      </c>
      <c r="B131" s="118" t="s">
        <v>762</v>
      </c>
    </row>
    <row r="132" spans="1:2">
      <c r="A132" s="131" t="s">
        <v>3774</v>
      </c>
      <c r="B132" s="131" t="s">
        <v>3774</v>
      </c>
    </row>
    <row r="133" spans="1:2">
      <c r="A133" s="132" t="s">
        <v>4136</v>
      </c>
      <c r="B133" s="132" t="s">
        <v>4136</v>
      </c>
    </row>
    <row r="134" spans="1:2">
      <c r="A134" s="131" t="s">
        <v>3942</v>
      </c>
      <c r="B134" s="131" t="s">
        <v>3942</v>
      </c>
    </row>
    <row r="135" spans="1:2">
      <c r="A135" s="221" t="s">
        <v>215</v>
      </c>
      <c r="B135" s="221" t="s">
        <v>215</v>
      </c>
    </row>
    <row r="136" spans="1:2">
      <c r="A136" s="221" t="s">
        <v>2213</v>
      </c>
      <c r="B136" s="221" t="s">
        <v>2213</v>
      </c>
    </row>
    <row r="137" spans="1:2">
      <c r="A137" s="132" t="s">
        <v>3830</v>
      </c>
      <c r="B137" s="132" t="s">
        <v>3830</v>
      </c>
    </row>
    <row r="138" spans="1:2">
      <c r="A138" s="268" t="s">
        <v>4322</v>
      </c>
      <c r="B138" s="268" t="s">
        <v>4322</v>
      </c>
    </row>
    <row r="139" spans="1:2">
      <c r="A139" s="132" t="s">
        <v>3754</v>
      </c>
      <c r="B139" s="132" t="s">
        <v>3754</v>
      </c>
    </row>
    <row r="140" spans="1:2">
      <c r="A140" s="132" t="s">
        <v>3770</v>
      </c>
      <c r="B140" s="132" t="s">
        <v>3770</v>
      </c>
    </row>
    <row r="141" spans="1:2">
      <c r="A141" s="123" t="s">
        <v>3418</v>
      </c>
      <c r="B141" s="123" t="s">
        <v>3418</v>
      </c>
    </row>
    <row r="142" spans="1:2">
      <c r="A142" s="221" t="s">
        <v>1274</v>
      </c>
      <c r="B142" s="221" t="s">
        <v>1274</v>
      </c>
    </row>
    <row r="143" spans="1:2">
      <c r="A143" s="221" t="s">
        <v>2099</v>
      </c>
      <c r="B143" s="221" t="s">
        <v>2099</v>
      </c>
    </row>
    <row r="144" spans="1:2">
      <c r="A144" s="221" t="s">
        <v>1462</v>
      </c>
      <c r="B144" s="221" t="s">
        <v>1462</v>
      </c>
    </row>
    <row r="145" spans="1:2">
      <c r="A145" s="123" t="s">
        <v>4717</v>
      </c>
      <c r="B145" s="123" t="s">
        <v>4717</v>
      </c>
    </row>
    <row r="146" spans="1:2">
      <c r="A146" s="132" t="s">
        <v>2690</v>
      </c>
      <c r="B146" s="132" t="s">
        <v>2690</v>
      </c>
    </row>
    <row r="147" spans="1:2">
      <c r="A147" s="120" t="s">
        <v>2473</v>
      </c>
      <c r="B147" s="120" t="s">
        <v>2473</v>
      </c>
    </row>
    <row r="148" spans="1:2">
      <c r="A148" s="118" t="s">
        <v>848</v>
      </c>
      <c r="B148" s="118" t="s">
        <v>848</v>
      </c>
    </row>
    <row r="149" spans="1:2">
      <c r="A149" s="120" t="s">
        <v>3411</v>
      </c>
      <c r="B149" s="120" t="s">
        <v>3411</v>
      </c>
    </row>
    <row r="150" spans="1:2">
      <c r="A150" s="143" t="s">
        <v>2464</v>
      </c>
      <c r="B150" s="143" t="s">
        <v>2464</v>
      </c>
    </row>
    <row r="151" spans="1:2">
      <c r="A151" s="143" t="s">
        <v>1586</v>
      </c>
      <c r="B151" s="143" t="s">
        <v>1586</v>
      </c>
    </row>
    <row r="152" spans="1:2">
      <c r="A152" s="131" t="s">
        <v>3984</v>
      </c>
      <c r="B152" s="131" t="s">
        <v>3984</v>
      </c>
    </row>
    <row r="153" spans="1:2">
      <c r="A153" s="143" t="s">
        <v>1252</v>
      </c>
      <c r="B153" s="143" t="s">
        <v>1252</v>
      </c>
    </row>
    <row r="154" spans="1:2">
      <c r="A154" s="118" t="s">
        <v>788</v>
      </c>
      <c r="B154" s="118" t="s">
        <v>788</v>
      </c>
    </row>
    <row r="155" spans="1:2">
      <c r="A155" s="224" t="s">
        <v>1043</v>
      </c>
      <c r="B155" s="118" t="s">
        <v>1043</v>
      </c>
    </row>
    <row r="156" spans="1:2">
      <c r="A156" s="131" t="s">
        <v>27</v>
      </c>
      <c r="B156" s="131" t="s">
        <v>27</v>
      </c>
    </row>
    <row r="157" spans="1:2">
      <c r="A157" s="118" t="s">
        <v>903</v>
      </c>
      <c r="B157" s="118" t="s">
        <v>903</v>
      </c>
    </row>
    <row r="158" spans="1:2">
      <c r="A158" s="132" t="s">
        <v>4134</v>
      </c>
      <c r="B158" s="132" t="s">
        <v>4134</v>
      </c>
    </row>
    <row r="159" spans="1:2">
      <c r="A159" s="123" t="s">
        <v>4735</v>
      </c>
      <c r="B159" s="123" t="s">
        <v>4735</v>
      </c>
    </row>
    <row r="160" spans="1:2">
      <c r="A160" s="132" t="s">
        <v>3986</v>
      </c>
      <c r="B160" s="132" t="s">
        <v>3986</v>
      </c>
    </row>
    <row r="161" spans="1:10">
      <c r="A161" s="224" t="s">
        <v>951</v>
      </c>
      <c r="B161" s="224" t="s">
        <v>951</v>
      </c>
    </row>
    <row r="162" spans="1:10">
      <c r="A162" s="132" t="s">
        <v>3759</v>
      </c>
      <c r="B162" s="132" t="s">
        <v>3759</v>
      </c>
    </row>
    <row r="163" spans="1:10">
      <c r="A163" s="221" t="s">
        <v>1314</v>
      </c>
      <c r="B163" s="221" t="s">
        <v>1314</v>
      </c>
    </row>
    <row r="164" spans="1:10">
      <c r="A164" s="221" t="s">
        <v>2465</v>
      </c>
      <c r="B164" s="221" t="s">
        <v>2465</v>
      </c>
    </row>
    <row r="165" spans="1:10">
      <c r="A165" s="132" t="s">
        <v>3769</v>
      </c>
      <c r="B165" s="132" t="s">
        <v>3769</v>
      </c>
      <c r="J165" s="118"/>
    </row>
    <row r="166" spans="1:10">
      <c r="A166" s="221" t="s">
        <v>2054</v>
      </c>
      <c r="B166" s="221" t="s">
        <v>2054</v>
      </c>
    </row>
    <row r="167" spans="1:10">
      <c r="A167" s="123" t="s">
        <v>3425</v>
      </c>
      <c r="B167" s="123" t="s">
        <v>3425</v>
      </c>
    </row>
    <row r="168" spans="1:10">
      <c r="A168" s="221" t="s">
        <v>1882</v>
      </c>
      <c r="B168" s="221" t="s">
        <v>1882</v>
      </c>
    </row>
    <row r="169" spans="1:10">
      <c r="A169" s="123" t="s">
        <v>3098</v>
      </c>
      <c r="B169" s="123" t="s">
        <v>3098</v>
      </c>
    </row>
    <row r="170" spans="1:10">
      <c r="A170" s="132" t="s">
        <v>4146</v>
      </c>
      <c r="B170" s="132" t="s">
        <v>4146</v>
      </c>
    </row>
    <row r="171" spans="1:10">
      <c r="A171" s="221" t="s">
        <v>2199</v>
      </c>
      <c r="B171" s="221" t="s">
        <v>2199</v>
      </c>
    </row>
    <row r="172" spans="1:10">
      <c r="A172" s="224" t="s">
        <v>2647</v>
      </c>
      <c r="B172" s="224" t="s">
        <v>2647</v>
      </c>
    </row>
    <row r="173" spans="1:10">
      <c r="A173" s="221" t="s">
        <v>2100</v>
      </c>
      <c r="B173" s="221" t="s">
        <v>2100</v>
      </c>
    </row>
    <row r="174" spans="1:10">
      <c r="A174" s="268" t="s">
        <v>4282</v>
      </c>
      <c r="B174" s="265" t="s">
        <v>4282</v>
      </c>
    </row>
    <row r="175" spans="1:10">
      <c r="A175" s="265" t="s">
        <v>4283</v>
      </c>
      <c r="B175" s="265" t="s">
        <v>4283</v>
      </c>
    </row>
    <row r="176" spans="1:10">
      <c r="A176" s="120" t="s">
        <v>3491</v>
      </c>
      <c r="B176" s="120" t="s">
        <v>3491</v>
      </c>
    </row>
    <row r="177" spans="1:2">
      <c r="A177" s="131" t="s">
        <v>3962</v>
      </c>
      <c r="B177" s="131" t="s">
        <v>3962</v>
      </c>
    </row>
    <row r="178" spans="1:2">
      <c r="A178" s="131" t="s">
        <v>2705</v>
      </c>
      <c r="B178" s="131" t="s">
        <v>2705</v>
      </c>
    </row>
    <row r="179" spans="1:2">
      <c r="A179" s="120" t="s">
        <v>4828</v>
      </c>
      <c r="B179" s="120" t="s">
        <v>4828</v>
      </c>
    </row>
    <row r="180" spans="1:2">
      <c r="A180" s="143" t="s">
        <v>1894</v>
      </c>
      <c r="B180" s="143" t="s">
        <v>1894</v>
      </c>
    </row>
    <row r="181" spans="1:2">
      <c r="A181" s="131" t="s">
        <v>3739</v>
      </c>
      <c r="B181" s="131" t="s">
        <v>3739</v>
      </c>
    </row>
    <row r="182" spans="1:2">
      <c r="A182" s="120" t="s">
        <v>3093</v>
      </c>
      <c r="B182" s="120" t="s">
        <v>3093</v>
      </c>
    </row>
    <row r="183" spans="1:2">
      <c r="A183" s="120" t="s">
        <v>3219</v>
      </c>
      <c r="B183" s="120" t="s">
        <v>3219</v>
      </c>
    </row>
    <row r="184" spans="1:2">
      <c r="A184" s="131" t="s">
        <v>3579</v>
      </c>
      <c r="B184" s="131" t="s">
        <v>3579</v>
      </c>
    </row>
    <row r="185" spans="1:2">
      <c r="A185" s="131" t="s">
        <v>3740</v>
      </c>
      <c r="B185" s="131" t="s">
        <v>3579</v>
      </c>
    </row>
    <row r="186" spans="1:2">
      <c r="A186" s="120" t="s">
        <v>3091</v>
      </c>
      <c r="B186" s="120" t="s">
        <v>3091</v>
      </c>
    </row>
    <row r="187" spans="1:2">
      <c r="A187" s="131" t="s">
        <v>3743</v>
      </c>
      <c r="B187" s="131" t="s">
        <v>3743</v>
      </c>
    </row>
    <row r="188" spans="1:2">
      <c r="A188" s="143" t="s">
        <v>1454</v>
      </c>
      <c r="B188" s="131" t="s">
        <v>3743</v>
      </c>
    </row>
    <row r="189" spans="1:2">
      <c r="A189" s="131" t="s">
        <v>3826</v>
      </c>
      <c r="B189" s="131" t="s">
        <v>3826</v>
      </c>
    </row>
    <row r="190" spans="1:2">
      <c r="A190" s="143" t="s">
        <v>2475</v>
      </c>
      <c r="B190" s="120" t="s">
        <v>4719</v>
      </c>
    </row>
    <row r="191" spans="1:2">
      <c r="A191" s="120" t="s">
        <v>4719</v>
      </c>
      <c r="B191" s="120" t="s">
        <v>4719</v>
      </c>
    </row>
    <row r="192" spans="1:2">
      <c r="A192" s="143" t="s">
        <v>2502</v>
      </c>
      <c r="B192" s="143" t="s">
        <v>2502</v>
      </c>
    </row>
    <row r="193" spans="1:2">
      <c r="A193" s="120" t="s">
        <v>2490</v>
      </c>
      <c r="B193" s="120" t="s">
        <v>2490</v>
      </c>
    </row>
    <row r="194" spans="1:2">
      <c r="A194" s="118" t="s">
        <v>916</v>
      </c>
      <c r="B194" s="120" t="s">
        <v>2490</v>
      </c>
    </row>
    <row r="195" spans="1:2">
      <c r="A195" s="118" t="s">
        <v>631</v>
      </c>
      <c r="B195" s="120" t="s">
        <v>2490</v>
      </c>
    </row>
    <row r="196" spans="1:2">
      <c r="A196" s="120" t="s">
        <v>4844</v>
      </c>
      <c r="B196" s="120" t="s">
        <v>4844</v>
      </c>
    </row>
    <row r="197" spans="1:2">
      <c r="A197" s="118" t="s">
        <v>2476</v>
      </c>
      <c r="B197" s="118" t="s">
        <v>2476</v>
      </c>
    </row>
    <row r="198" spans="1:2">
      <c r="A198" s="118" t="s">
        <v>1247</v>
      </c>
      <c r="B198" s="118" t="s">
        <v>1247</v>
      </c>
    </row>
    <row r="199" spans="1:2">
      <c r="A199" s="131" t="s">
        <v>4210</v>
      </c>
      <c r="B199" s="120" t="s">
        <v>4818</v>
      </c>
    </row>
    <row r="200" spans="1:2">
      <c r="A200" s="120" t="s">
        <v>4818</v>
      </c>
      <c r="B200" s="120" t="s">
        <v>4818</v>
      </c>
    </row>
    <row r="201" spans="1:2">
      <c r="A201" s="120" t="s">
        <v>3537</v>
      </c>
      <c r="B201" s="120" t="s">
        <v>4818</v>
      </c>
    </row>
    <row r="202" spans="1:2">
      <c r="A202" s="143" t="s">
        <v>947</v>
      </c>
      <c r="B202" s="143" t="s">
        <v>947</v>
      </c>
    </row>
    <row r="203" spans="1:2">
      <c r="A203" s="143" t="s">
        <v>2537</v>
      </c>
      <c r="B203" s="143" t="s">
        <v>2537</v>
      </c>
    </row>
    <row r="204" spans="1:2">
      <c r="A204" s="131" t="s">
        <v>1276</v>
      </c>
      <c r="B204" s="131" t="s">
        <v>1276</v>
      </c>
    </row>
    <row r="205" spans="1:2">
      <c r="A205" s="118" t="s">
        <v>703</v>
      </c>
      <c r="B205" s="131" t="s">
        <v>4194</v>
      </c>
    </row>
    <row r="206" spans="1:2">
      <c r="A206" s="131" t="s">
        <v>4194</v>
      </c>
      <c r="B206" s="131" t="s">
        <v>4194</v>
      </c>
    </row>
    <row r="207" spans="1:2">
      <c r="A207" s="143" t="s">
        <v>2164</v>
      </c>
      <c r="B207" s="131" t="s">
        <v>4194</v>
      </c>
    </row>
    <row r="208" spans="1:2">
      <c r="A208" s="120" t="s">
        <v>3502</v>
      </c>
      <c r="B208" s="131" t="s">
        <v>4194</v>
      </c>
    </row>
    <row r="209" spans="1:2">
      <c r="A209" s="120" t="s">
        <v>4569</v>
      </c>
      <c r="B209" s="120" t="s">
        <v>3097</v>
      </c>
    </row>
    <row r="210" spans="1:2">
      <c r="A210" s="143" t="s">
        <v>864</v>
      </c>
      <c r="B210" s="120" t="s">
        <v>3097</v>
      </c>
    </row>
    <row r="211" spans="1:2">
      <c r="A211" s="120" t="s">
        <v>3097</v>
      </c>
      <c r="B211" s="120" t="s">
        <v>3097</v>
      </c>
    </row>
    <row r="212" spans="1:2">
      <c r="A212" s="143" t="s">
        <v>664</v>
      </c>
      <c r="B212" s="120" t="s">
        <v>3097</v>
      </c>
    </row>
    <row r="213" spans="1:2">
      <c r="A213" s="120" t="s">
        <v>3492</v>
      </c>
      <c r="B213" s="120" t="s">
        <v>3097</v>
      </c>
    </row>
    <row r="214" spans="1:2">
      <c r="A214" s="143" t="s">
        <v>1277</v>
      </c>
      <c r="B214" s="143" t="s">
        <v>1277</v>
      </c>
    </row>
    <row r="215" spans="1:2">
      <c r="A215" s="131" t="s">
        <v>707</v>
      </c>
      <c r="B215" s="131" t="s">
        <v>707</v>
      </c>
    </row>
    <row r="216" spans="1:2">
      <c r="A216" s="143" t="s">
        <v>2133</v>
      </c>
      <c r="B216" s="143" t="s">
        <v>2133</v>
      </c>
    </row>
    <row r="217" spans="1:2">
      <c r="A217" s="120" t="s">
        <v>3591</v>
      </c>
      <c r="B217" s="120" t="s">
        <v>3591</v>
      </c>
    </row>
    <row r="218" spans="1:2">
      <c r="A218" s="120" t="s">
        <v>3459</v>
      </c>
      <c r="B218" s="120" t="s">
        <v>3459</v>
      </c>
    </row>
    <row r="219" spans="1:2">
      <c r="A219" s="118" t="s">
        <v>917</v>
      </c>
      <c r="B219" s="120" t="s">
        <v>3459</v>
      </c>
    </row>
    <row r="220" spans="1:2">
      <c r="A220" s="120" t="s">
        <v>3397</v>
      </c>
      <c r="B220" s="120" t="s">
        <v>3397</v>
      </c>
    </row>
    <row r="221" spans="1:2">
      <c r="A221" s="143" t="s">
        <v>2495</v>
      </c>
      <c r="B221" s="120" t="s">
        <v>3154</v>
      </c>
    </row>
    <row r="222" spans="1:2">
      <c r="A222" s="118" t="s">
        <v>646</v>
      </c>
      <c r="B222" s="120" t="s">
        <v>3154</v>
      </c>
    </row>
    <row r="223" spans="1:2">
      <c r="A223" s="118" t="s">
        <v>923</v>
      </c>
      <c r="B223" s="120" t="s">
        <v>3154</v>
      </c>
    </row>
    <row r="224" spans="1:2">
      <c r="A224" s="120" t="s">
        <v>3154</v>
      </c>
      <c r="B224" s="120" t="s">
        <v>3154</v>
      </c>
    </row>
    <row r="225" spans="1:2">
      <c r="A225" s="143" t="s">
        <v>2503</v>
      </c>
      <c r="B225" s="120" t="s">
        <v>3185</v>
      </c>
    </row>
    <row r="226" spans="1:2">
      <c r="A226" s="118" t="s">
        <v>956</v>
      </c>
      <c r="B226" s="120" t="s">
        <v>3185</v>
      </c>
    </row>
    <row r="227" spans="1:2">
      <c r="A227" s="120" t="s">
        <v>3185</v>
      </c>
      <c r="B227" s="120" t="s">
        <v>3185</v>
      </c>
    </row>
    <row r="228" spans="1:2">
      <c r="A228" s="131" t="s">
        <v>88</v>
      </c>
      <c r="B228" s="131" t="s">
        <v>88</v>
      </c>
    </row>
    <row r="229" spans="1:2">
      <c r="A229" s="131" t="s">
        <v>3771</v>
      </c>
      <c r="B229" s="131" t="s">
        <v>88</v>
      </c>
    </row>
    <row r="230" spans="1:2">
      <c r="A230" s="120" t="s">
        <v>3572</v>
      </c>
      <c r="B230" s="131" t="s">
        <v>88</v>
      </c>
    </row>
    <row r="231" spans="1:2">
      <c r="A231" s="143" t="s">
        <v>2466</v>
      </c>
      <c r="B231" s="143" t="s">
        <v>2466</v>
      </c>
    </row>
    <row r="232" spans="1:2">
      <c r="A232" s="265" t="s">
        <v>4285</v>
      </c>
      <c r="B232" s="143" t="s">
        <v>2466</v>
      </c>
    </row>
    <row r="233" spans="1:2">
      <c r="A233" s="120" t="s">
        <v>3138</v>
      </c>
      <c r="B233" s="120" t="s">
        <v>3138</v>
      </c>
    </row>
    <row r="234" spans="1:2">
      <c r="A234" s="131" t="s">
        <v>3471</v>
      </c>
      <c r="B234" s="131" t="s">
        <v>3471</v>
      </c>
    </row>
    <row r="235" spans="1:2">
      <c r="A235" s="265" t="s">
        <v>4357</v>
      </c>
      <c r="B235" s="131" t="s">
        <v>3471</v>
      </c>
    </row>
    <row r="236" spans="1:2">
      <c r="A236" s="143" t="s">
        <v>1234</v>
      </c>
      <c r="B236" s="143" t="s">
        <v>1234</v>
      </c>
    </row>
    <row r="237" spans="1:2">
      <c r="A237" s="120" t="s">
        <v>3084</v>
      </c>
      <c r="B237" s="120" t="s">
        <v>3084</v>
      </c>
    </row>
    <row r="238" spans="1:2">
      <c r="A238" s="131" t="s">
        <v>2060</v>
      </c>
      <c r="B238" s="131" t="s">
        <v>2060</v>
      </c>
    </row>
    <row r="239" spans="1:2">
      <c r="A239" s="131" t="s">
        <v>3821</v>
      </c>
      <c r="B239" s="131" t="s">
        <v>2060</v>
      </c>
    </row>
    <row r="240" spans="1:2">
      <c r="A240" s="131" t="s">
        <v>4188</v>
      </c>
      <c r="B240" s="131" t="s">
        <v>4188</v>
      </c>
    </row>
    <row r="241" spans="1:2">
      <c r="A241" s="143" t="s">
        <v>1886</v>
      </c>
      <c r="B241" s="143" t="s">
        <v>1116</v>
      </c>
    </row>
    <row r="242" spans="1:2">
      <c r="A242" s="143" t="s">
        <v>1116</v>
      </c>
      <c r="B242" s="143" t="s">
        <v>1116</v>
      </c>
    </row>
    <row r="243" spans="1:2">
      <c r="A243" s="120" t="s">
        <v>4834</v>
      </c>
      <c r="B243" s="120" t="s">
        <v>4834</v>
      </c>
    </row>
    <row r="244" spans="1:2">
      <c r="A244" s="118" t="s">
        <v>1031</v>
      </c>
      <c r="B244" s="118" t="s">
        <v>1031</v>
      </c>
    </row>
    <row r="245" spans="1:2">
      <c r="A245" s="131" t="s">
        <v>4150</v>
      </c>
      <c r="B245" s="131" t="s">
        <v>4150</v>
      </c>
    </row>
    <row r="246" spans="1:2">
      <c r="A246" s="143" t="s">
        <v>1098</v>
      </c>
      <c r="B246" s="131" t="s">
        <v>3732</v>
      </c>
    </row>
    <row r="247" spans="1:2">
      <c r="A247" s="143" t="s">
        <v>1883</v>
      </c>
      <c r="B247" s="131" t="s">
        <v>3732</v>
      </c>
    </row>
    <row r="248" spans="1:2">
      <c r="A248" s="131" t="s">
        <v>3732</v>
      </c>
      <c r="B248" s="131" t="s">
        <v>3732</v>
      </c>
    </row>
    <row r="249" spans="1:2">
      <c r="A249" s="120" t="s">
        <v>3049</v>
      </c>
      <c r="B249" s="120" t="s">
        <v>3049</v>
      </c>
    </row>
    <row r="250" spans="1:2">
      <c r="A250" s="143" t="s">
        <v>2076</v>
      </c>
      <c r="B250" s="143" t="s">
        <v>2076</v>
      </c>
    </row>
    <row r="251" spans="1:2">
      <c r="A251" s="131" t="s">
        <v>2682</v>
      </c>
      <c r="B251" s="131" t="s">
        <v>2682</v>
      </c>
    </row>
    <row r="252" spans="1:2">
      <c r="A252" s="143" t="s">
        <v>2467</v>
      </c>
      <c r="B252" s="143" t="s">
        <v>2467</v>
      </c>
    </row>
    <row r="253" spans="1:2">
      <c r="A253" s="120" t="s">
        <v>3445</v>
      </c>
      <c r="B253" s="120" t="s">
        <v>3445</v>
      </c>
    </row>
    <row r="254" spans="1:2">
      <c r="A254" s="143" t="s">
        <v>1472</v>
      </c>
      <c r="B254" s="143" t="s">
        <v>1472</v>
      </c>
    </row>
    <row r="255" spans="1:2">
      <c r="A255" s="131" t="s">
        <v>3776</v>
      </c>
      <c r="B255" s="131" t="s">
        <v>3776</v>
      </c>
    </row>
    <row r="256" spans="1:2">
      <c r="A256" s="131" t="s">
        <v>2763</v>
      </c>
      <c r="B256" s="143" t="s">
        <v>2155</v>
      </c>
    </row>
    <row r="257" spans="1:2">
      <c r="A257" s="143" t="s">
        <v>2155</v>
      </c>
      <c r="B257" s="143" t="s">
        <v>2155</v>
      </c>
    </row>
    <row r="258" spans="1:2">
      <c r="A258" s="143" t="s">
        <v>2016</v>
      </c>
      <c r="B258" s="143" t="s">
        <v>2016</v>
      </c>
    </row>
    <row r="259" spans="1:2">
      <c r="A259" s="143" t="s">
        <v>1379</v>
      </c>
      <c r="B259" s="143" t="s">
        <v>1379</v>
      </c>
    </row>
    <row r="260" spans="1:2">
      <c r="A260" s="143" t="s">
        <v>2064</v>
      </c>
      <c r="B260" s="143" t="s">
        <v>2064</v>
      </c>
    </row>
    <row r="261" spans="1:2">
      <c r="A261" s="143" t="s">
        <v>2108</v>
      </c>
      <c r="B261" s="143" t="s">
        <v>2108</v>
      </c>
    </row>
    <row r="262" spans="1:2">
      <c r="A262" s="265" t="s">
        <v>4298</v>
      </c>
      <c r="B262" s="265" t="s">
        <v>4298</v>
      </c>
    </row>
    <row r="263" spans="1:2">
      <c r="A263" s="118" t="s">
        <v>876</v>
      </c>
      <c r="B263" s="118" t="s">
        <v>876</v>
      </c>
    </row>
    <row r="264" spans="1:2">
      <c r="A264" s="143" t="s">
        <v>1394</v>
      </c>
      <c r="B264" s="143" t="s">
        <v>1394</v>
      </c>
    </row>
    <row r="265" spans="1:2">
      <c r="A265" s="131" t="s">
        <v>3745</v>
      </c>
      <c r="B265" s="131" t="s">
        <v>3745</v>
      </c>
    </row>
    <row r="266" spans="1:2">
      <c r="A266" s="118" t="s">
        <v>875</v>
      </c>
      <c r="B266" s="118" t="s">
        <v>875</v>
      </c>
    </row>
    <row r="267" spans="1:2">
      <c r="A267" s="120" t="s">
        <v>1129</v>
      </c>
      <c r="B267" s="120" t="s">
        <v>1129</v>
      </c>
    </row>
    <row r="268" spans="1:2">
      <c r="A268" s="131" t="s">
        <v>3731</v>
      </c>
      <c r="B268" s="131" t="s">
        <v>3731</v>
      </c>
    </row>
    <row r="269" spans="1:2">
      <c r="A269" s="120" t="s">
        <v>3420</v>
      </c>
      <c r="B269" s="120" t="s">
        <v>3420</v>
      </c>
    </row>
    <row r="270" spans="1:2">
      <c r="A270" s="265" t="s">
        <v>4269</v>
      </c>
      <c r="B270" s="265" t="s">
        <v>4269</v>
      </c>
    </row>
    <row r="271" spans="1:2">
      <c r="A271" s="131" t="s">
        <v>3773</v>
      </c>
      <c r="B271" s="265" t="s">
        <v>4346</v>
      </c>
    </row>
    <row r="272" spans="1:2">
      <c r="A272" s="143" t="s">
        <v>2491</v>
      </c>
      <c r="B272" s="265" t="s">
        <v>4346</v>
      </c>
    </row>
    <row r="273" spans="1:2">
      <c r="A273" s="265" t="s">
        <v>4346</v>
      </c>
      <c r="B273" s="265" t="s">
        <v>4346</v>
      </c>
    </row>
    <row r="274" spans="1:2">
      <c r="A274" s="118" t="s">
        <v>1072</v>
      </c>
      <c r="B274" s="118" t="s">
        <v>1072</v>
      </c>
    </row>
    <row r="275" spans="1:2">
      <c r="A275" s="131" t="s">
        <v>767</v>
      </c>
      <c r="B275" s="118" t="s">
        <v>1072</v>
      </c>
    </row>
    <row r="276" spans="1:2">
      <c r="A276" s="120" t="s">
        <v>3569</v>
      </c>
      <c r="B276" s="118" t="s">
        <v>1072</v>
      </c>
    </row>
    <row r="277" spans="1:2">
      <c r="A277" s="265" t="s">
        <v>4314</v>
      </c>
      <c r="B277" s="265" t="s">
        <v>4314</v>
      </c>
    </row>
    <row r="278" spans="1:2">
      <c r="A278" s="120" t="s">
        <v>3088</v>
      </c>
      <c r="B278" s="120" t="s">
        <v>3088</v>
      </c>
    </row>
    <row r="279" spans="1:2">
      <c r="A279" s="120" t="s">
        <v>2157</v>
      </c>
      <c r="B279" s="143" t="s">
        <v>665</v>
      </c>
    </row>
    <row r="280" spans="1:2">
      <c r="A280" s="131" t="s">
        <v>3794</v>
      </c>
      <c r="B280" s="143" t="s">
        <v>665</v>
      </c>
    </row>
    <row r="281" spans="1:2">
      <c r="A281" s="143" t="s">
        <v>665</v>
      </c>
      <c r="B281" s="143" t="s">
        <v>665</v>
      </c>
    </row>
    <row r="282" spans="1:2">
      <c r="A282" s="118" t="s">
        <v>980</v>
      </c>
      <c r="B282" s="118" t="s">
        <v>980</v>
      </c>
    </row>
    <row r="283" spans="1:2">
      <c r="A283" s="143" t="s">
        <v>2008</v>
      </c>
      <c r="B283" s="143" t="s">
        <v>2008</v>
      </c>
    </row>
    <row r="284" spans="1:2">
      <c r="A284" s="143" t="s">
        <v>1604</v>
      </c>
      <c r="B284" s="143" t="s">
        <v>1604</v>
      </c>
    </row>
    <row r="285" spans="1:2">
      <c r="A285" s="118" t="s">
        <v>639</v>
      </c>
      <c r="B285" s="143" t="s">
        <v>1604</v>
      </c>
    </row>
    <row r="286" spans="1:2">
      <c r="A286" s="120" t="s">
        <v>3269</v>
      </c>
      <c r="B286" s="120" t="s">
        <v>3269</v>
      </c>
    </row>
    <row r="287" spans="1:2">
      <c r="A287" s="118" t="s">
        <v>987</v>
      </c>
      <c r="B287" s="118" t="s">
        <v>987</v>
      </c>
    </row>
    <row r="288" spans="1:2">
      <c r="A288" s="143" t="s">
        <v>1508</v>
      </c>
      <c r="B288" s="131" t="s">
        <v>915</v>
      </c>
    </row>
    <row r="289" spans="1:2">
      <c r="A289" s="143" t="s">
        <v>2492</v>
      </c>
      <c r="B289" s="131" t="s">
        <v>915</v>
      </c>
    </row>
    <row r="290" spans="1:2">
      <c r="A290" s="143" t="s">
        <v>2204</v>
      </c>
      <c r="B290" s="131" t="s">
        <v>915</v>
      </c>
    </row>
    <row r="291" spans="1:2">
      <c r="A291" s="131" t="s">
        <v>915</v>
      </c>
      <c r="B291" s="131" t="s">
        <v>915</v>
      </c>
    </row>
    <row r="292" spans="1:2">
      <c r="A292" s="143" t="s">
        <v>1422</v>
      </c>
      <c r="B292" s="143" t="s">
        <v>1422</v>
      </c>
    </row>
    <row r="293" spans="1:2">
      <c r="A293" s="131" t="s">
        <v>3835</v>
      </c>
      <c r="B293" s="143" t="s">
        <v>1422</v>
      </c>
    </row>
    <row r="294" spans="1:2">
      <c r="A294" s="143" t="s">
        <v>1170</v>
      </c>
      <c r="B294" s="143" t="s">
        <v>1170</v>
      </c>
    </row>
    <row r="295" spans="1:2">
      <c r="A295" s="143" t="s">
        <v>1920</v>
      </c>
      <c r="B295" s="143" t="s">
        <v>1920</v>
      </c>
    </row>
    <row r="296" spans="1:2">
      <c r="A296" s="120" t="s">
        <v>3415</v>
      </c>
      <c r="B296" s="143" t="s">
        <v>1920</v>
      </c>
    </row>
    <row r="297" spans="1:2">
      <c r="A297" s="143" t="s">
        <v>2472</v>
      </c>
      <c r="B297" s="143" t="s">
        <v>2472</v>
      </c>
    </row>
    <row r="298" spans="1:2">
      <c r="A298" s="120" t="s">
        <v>3424</v>
      </c>
      <c r="B298" s="120" t="s">
        <v>3424</v>
      </c>
    </row>
    <row r="299" spans="1:2">
      <c r="A299" s="143" t="s">
        <v>1261</v>
      </c>
      <c r="B299" s="143" t="s">
        <v>1261</v>
      </c>
    </row>
    <row r="300" spans="1:2">
      <c r="A300" s="265" t="s">
        <v>4301</v>
      </c>
      <c r="B300" s="265" t="s">
        <v>4301</v>
      </c>
    </row>
    <row r="301" spans="1:2">
      <c r="A301" s="143" t="s">
        <v>2174</v>
      </c>
      <c r="B301" s="143" t="s">
        <v>2174</v>
      </c>
    </row>
    <row r="302" spans="1:2">
      <c r="A302" s="118" t="s">
        <v>783</v>
      </c>
      <c r="B302" s="118" t="s">
        <v>783</v>
      </c>
    </row>
    <row r="303" spans="1:2">
      <c r="A303" s="120" t="s">
        <v>3199</v>
      </c>
      <c r="B303" s="120" t="s">
        <v>3199</v>
      </c>
    </row>
    <row r="304" spans="1:2">
      <c r="A304" s="120" t="s">
        <v>3562</v>
      </c>
      <c r="B304" s="120" t="s">
        <v>3562</v>
      </c>
    </row>
    <row r="305" spans="1:2">
      <c r="A305" s="143" t="s">
        <v>2127</v>
      </c>
      <c r="B305" s="143" t="s">
        <v>1942</v>
      </c>
    </row>
    <row r="306" spans="1:2">
      <c r="A306" s="143" t="s">
        <v>1942</v>
      </c>
      <c r="B306" s="143" t="s">
        <v>1942</v>
      </c>
    </row>
    <row r="307" spans="1:2">
      <c r="A307" s="131" t="s">
        <v>3542</v>
      </c>
      <c r="B307" s="131" t="s">
        <v>3542</v>
      </c>
    </row>
    <row r="308" spans="1:2">
      <c r="A308" s="120" t="s">
        <v>3558</v>
      </c>
      <c r="B308" s="120" t="s">
        <v>3558</v>
      </c>
    </row>
    <row r="309" spans="1:2">
      <c r="A309" s="120" t="s">
        <v>3250</v>
      </c>
      <c r="B309" s="120" t="s">
        <v>3250</v>
      </c>
    </row>
    <row r="310" spans="1:2">
      <c r="A310" s="131" t="s">
        <v>3985</v>
      </c>
      <c r="B310" s="131" t="s">
        <v>3985</v>
      </c>
    </row>
    <row r="311" spans="1:2">
      <c r="A311" s="131" t="s">
        <v>3975</v>
      </c>
      <c r="B311" s="131" t="s">
        <v>3975</v>
      </c>
    </row>
    <row r="312" spans="1:2">
      <c r="A312" s="120" t="s">
        <v>3204</v>
      </c>
      <c r="B312" s="120" t="s">
        <v>3204</v>
      </c>
    </row>
    <row r="313" spans="1:2">
      <c r="A313" s="120" t="s">
        <v>3206</v>
      </c>
      <c r="B313" s="120" t="s">
        <v>3206</v>
      </c>
    </row>
    <row r="314" spans="1:2">
      <c r="A314" s="120" t="s">
        <v>3395</v>
      </c>
      <c r="B314" s="120" t="s">
        <v>3395</v>
      </c>
    </row>
    <row r="315" spans="1:2">
      <c r="A315" s="131" t="s">
        <v>945</v>
      </c>
      <c r="B315" s="131" t="s">
        <v>945</v>
      </c>
    </row>
    <row r="316" spans="1:2">
      <c r="A316" s="120" t="s">
        <v>3508</v>
      </c>
      <c r="B316" s="120" t="s">
        <v>3508</v>
      </c>
    </row>
    <row r="317" spans="1:2">
      <c r="A317" s="143" t="s">
        <v>1280</v>
      </c>
      <c r="B317" s="118" t="s">
        <v>957</v>
      </c>
    </row>
    <row r="318" spans="1:2">
      <c r="A318" s="118" t="s">
        <v>957</v>
      </c>
      <c r="B318" s="118" t="s">
        <v>957</v>
      </c>
    </row>
    <row r="319" spans="1:2">
      <c r="A319" s="131" t="s">
        <v>3963</v>
      </c>
      <c r="B319" s="118" t="s">
        <v>957</v>
      </c>
    </row>
    <row r="320" spans="1:2">
      <c r="A320" s="143" t="s">
        <v>2553</v>
      </c>
      <c r="B320" s="143" t="s">
        <v>2553</v>
      </c>
    </row>
    <row r="321" spans="1:2">
      <c r="A321" s="143" t="s">
        <v>1172</v>
      </c>
      <c r="B321" s="143" t="s">
        <v>1172</v>
      </c>
    </row>
    <row r="322" spans="1:2">
      <c r="A322" s="131" t="s">
        <v>3819</v>
      </c>
      <c r="B322" s="131" t="s">
        <v>3819</v>
      </c>
    </row>
    <row r="323" spans="1:2">
      <c r="A323" s="143" t="s">
        <v>2135</v>
      </c>
      <c r="B323" s="143" t="s">
        <v>4855</v>
      </c>
    </row>
    <row r="324" spans="1:2">
      <c r="A324" s="143" t="s">
        <v>1203</v>
      </c>
      <c r="B324" s="143" t="s">
        <v>4855</v>
      </c>
    </row>
    <row r="325" spans="1:2">
      <c r="A325" s="143" t="s">
        <v>1535</v>
      </c>
      <c r="B325" s="143" t="s">
        <v>1535</v>
      </c>
    </row>
    <row r="326" spans="1:2">
      <c r="A326" s="120" t="s">
        <v>3217</v>
      </c>
      <c r="B326" s="120" t="s">
        <v>3217</v>
      </c>
    </row>
    <row r="327" spans="1:2">
      <c r="A327" s="143" t="s">
        <v>1368</v>
      </c>
      <c r="B327" s="131" t="s">
        <v>3816</v>
      </c>
    </row>
    <row r="328" spans="1:2">
      <c r="A328" s="131" t="s">
        <v>3816</v>
      </c>
      <c r="B328" s="131" t="s">
        <v>3816</v>
      </c>
    </row>
    <row r="329" spans="1:2">
      <c r="A329" s="118" t="s">
        <v>974</v>
      </c>
      <c r="B329" s="118" t="s">
        <v>974</v>
      </c>
    </row>
    <row r="330" spans="1:2">
      <c r="A330" s="265" t="s">
        <v>4407</v>
      </c>
      <c r="B330" s="265" t="s">
        <v>4407</v>
      </c>
    </row>
    <row r="331" spans="1:2">
      <c r="A331" s="143" t="s">
        <v>2523</v>
      </c>
      <c r="B331" s="143" t="s">
        <v>2523</v>
      </c>
    </row>
    <row r="332" spans="1:2">
      <c r="A332" s="143" t="s">
        <v>1904</v>
      </c>
      <c r="B332" s="143" t="s">
        <v>1904</v>
      </c>
    </row>
    <row r="333" spans="1:2">
      <c r="A333" s="143" t="s">
        <v>2504</v>
      </c>
      <c r="B333" s="143" t="s">
        <v>2504</v>
      </c>
    </row>
    <row r="334" spans="1:2">
      <c r="A334" s="120" t="s">
        <v>3501</v>
      </c>
      <c r="B334" s="143" t="s">
        <v>2504</v>
      </c>
    </row>
    <row r="335" spans="1:2">
      <c r="A335" s="118" t="s">
        <v>836</v>
      </c>
      <c r="B335" s="118" t="s">
        <v>836</v>
      </c>
    </row>
    <row r="336" spans="1:2">
      <c r="A336" s="120" t="s">
        <v>4819</v>
      </c>
      <c r="B336" s="120" t="s">
        <v>4819</v>
      </c>
    </row>
    <row r="337" spans="1:2">
      <c r="A337" s="143" t="s">
        <v>1360</v>
      </c>
      <c r="B337" s="143" t="s">
        <v>1360</v>
      </c>
    </row>
    <row r="338" spans="1:2">
      <c r="A338" s="131" t="s">
        <v>3964</v>
      </c>
      <c r="B338" s="131" t="s">
        <v>3964</v>
      </c>
    </row>
    <row r="339" spans="1:2">
      <c r="A339" s="120" t="s">
        <v>3465</v>
      </c>
      <c r="B339" s="120" t="s">
        <v>3465</v>
      </c>
    </row>
    <row r="340" spans="1:2">
      <c r="A340" s="143" t="s">
        <v>1911</v>
      </c>
      <c r="B340" s="143" t="s">
        <v>1911</v>
      </c>
    </row>
    <row r="341" spans="1:2">
      <c r="A341" s="131" t="s">
        <v>939</v>
      </c>
      <c r="B341" s="131" t="s">
        <v>939</v>
      </c>
    </row>
    <row r="342" spans="1:2">
      <c r="A342" s="120" t="s">
        <v>4836</v>
      </c>
      <c r="B342" s="120" t="s">
        <v>4836</v>
      </c>
    </row>
    <row r="343" spans="1:2">
      <c r="A343" s="143" t="s">
        <v>2496</v>
      </c>
      <c r="B343" s="143" t="s">
        <v>2496</v>
      </c>
    </row>
    <row r="344" spans="1:2">
      <c r="A344" s="120" t="s">
        <v>3114</v>
      </c>
      <c r="B344" s="120" t="s">
        <v>3114</v>
      </c>
    </row>
    <row r="345" spans="1:2">
      <c r="A345" s="131" t="s">
        <v>3744</v>
      </c>
      <c r="B345" s="118" t="s">
        <v>562</v>
      </c>
    </row>
    <row r="346" spans="1:2">
      <c r="A346" s="143" t="s">
        <v>1915</v>
      </c>
      <c r="B346" s="118" t="s">
        <v>562</v>
      </c>
    </row>
    <row r="347" spans="1:2">
      <c r="A347" s="118" t="s">
        <v>562</v>
      </c>
      <c r="B347" s="118" t="s">
        <v>562</v>
      </c>
    </row>
    <row r="348" spans="1:2">
      <c r="A348" s="265" t="s">
        <v>4421</v>
      </c>
      <c r="B348" s="265" t="s">
        <v>4421</v>
      </c>
    </row>
    <row r="349" spans="1:2">
      <c r="A349" s="143" t="s">
        <v>2241</v>
      </c>
      <c r="B349" s="143" t="s">
        <v>2241</v>
      </c>
    </row>
    <row r="350" spans="1:2">
      <c r="A350" s="143" t="s">
        <v>2485</v>
      </c>
      <c r="B350" s="143" t="s">
        <v>2485</v>
      </c>
    </row>
    <row r="351" spans="1:2">
      <c r="A351" s="120" t="s">
        <v>4714</v>
      </c>
      <c r="B351" s="265" t="s">
        <v>4305</v>
      </c>
    </row>
    <row r="352" spans="1:2">
      <c r="A352" s="265" t="s">
        <v>4305</v>
      </c>
      <c r="B352" s="265" t="s">
        <v>4305</v>
      </c>
    </row>
    <row r="353" spans="1:2">
      <c r="A353" s="143" t="s">
        <v>2197</v>
      </c>
      <c r="B353" s="143" t="s">
        <v>2197</v>
      </c>
    </row>
    <row r="354" spans="1:2">
      <c r="A354" s="143" t="s">
        <v>1628</v>
      </c>
      <c r="B354" s="118" t="s">
        <v>1084</v>
      </c>
    </row>
    <row r="355" spans="1:2">
      <c r="A355" s="118" t="s">
        <v>1084</v>
      </c>
      <c r="B355" s="118" t="s">
        <v>1084</v>
      </c>
    </row>
    <row r="356" spans="1:2">
      <c r="A356" s="120" t="s">
        <v>3300</v>
      </c>
      <c r="B356" s="118" t="s">
        <v>1084</v>
      </c>
    </row>
    <row r="357" spans="1:2">
      <c r="A357" s="131" t="s">
        <v>4223</v>
      </c>
      <c r="B357" s="118" t="s">
        <v>1084</v>
      </c>
    </row>
    <row r="358" spans="1:2">
      <c r="A358" s="265" t="s">
        <v>4428</v>
      </c>
      <c r="B358" s="265" t="s">
        <v>4428</v>
      </c>
    </row>
    <row r="359" spans="1:2">
      <c r="A359" s="131" t="s">
        <v>3752</v>
      </c>
      <c r="B359" s="131" t="s">
        <v>3752</v>
      </c>
    </row>
    <row r="360" spans="1:2">
      <c r="A360" s="265" t="s">
        <v>4313</v>
      </c>
      <c r="B360" s="265" t="s">
        <v>4313</v>
      </c>
    </row>
    <row r="361" spans="1:2">
      <c r="A361" s="143" t="s">
        <v>2536</v>
      </c>
      <c r="B361" s="131" t="s">
        <v>3243</v>
      </c>
    </row>
    <row r="362" spans="1:2">
      <c r="A362" s="131" t="s">
        <v>3243</v>
      </c>
      <c r="B362" s="131" t="s">
        <v>3243</v>
      </c>
    </row>
    <row r="363" spans="1:2">
      <c r="A363" s="143" t="s">
        <v>1366</v>
      </c>
      <c r="B363" s="143" t="s">
        <v>1366</v>
      </c>
    </row>
    <row r="364" spans="1:2">
      <c r="A364" s="143" t="s">
        <v>2556</v>
      </c>
      <c r="B364" s="118" t="s">
        <v>771</v>
      </c>
    </row>
    <row r="365" spans="1:2">
      <c r="A365" s="118" t="s">
        <v>771</v>
      </c>
      <c r="B365" s="118" t="s">
        <v>771</v>
      </c>
    </row>
    <row r="366" spans="1:2">
      <c r="A366" s="131" t="s">
        <v>3400</v>
      </c>
      <c r="B366" s="131" t="s">
        <v>3400</v>
      </c>
    </row>
    <row r="367" spans="1:2">
      <c r="A367" s="131" t="s">
        <v>3810</v>
      </c>
      <c r="B367" s="131" t="s">
        <v>3810</v>
      </c>
    </row>
    <row r="368" spans="1:2">
      <c r="A368" s="143" t="s">
        <v>1254</v>
      </c>
      <c r="B368" s="143" t="s">
        <v>1254</v>
      </c>
    </row>
    <row r="369" spans="1:2">
      <c r="A369" s="143" t="s">
        <v>1587</v>
      </c>
      <c r="B369" s="131" t="s">
        <v>3533</v>
      </c>
    </row>
    <row r="370" spans="1:2">
      <c r="A370" s="118" t="s">
        <v>735</v>
      </c>
      <c r="B370" s="131" t="s">
        <v>3533</v>
      </c>
    </row>
    <row r="371" spans="1:2">
      <c r="A371" s="118" t="s">
        <v>1026</v>
      </c>
      <c r="B371" s="131" t="s">
        <v>3533</v>
      </c>
    </row>
    <row r="372" spans="1:2">
      <c r="A372" s="265" t="s">
        <v>4432</v>
      </c>
      <c r="B372" s="131" t="s">
        <v>3533</v>
      </c>
    </row>
    <row r="373" spans="1:2">
      <c r="A373" s="131" t="s">
        <v>3533</v>
      </c>
      <c r="B373" s="131" t="s">
        <v>3533</v>
      </c>
    </row>
    <row r="374" spans="1:2">
      <c r="A374" s="131" t="s">
        <v>3979</v>
      </c>
      <c r="B374" s="131" t="s">
        <v>3533</v>
      </c>
    </row>
    <row r="375" spans="1:2">
      <c r="A375" s="120" t="s">
        <v>3514</v>
      </c>
      <c r="B375" s="120" t="s">
        <v>3514</v>
      </c>
    </row>
    <row r="376" spans="1:2">
      <c r="A376" s="131" t="s">
        <v>2018</v>
      </c>
      <c r="B376" s="134" t="s">
        <v>2018</v>
      </c>
    </row>
    <row r="377" spans="1:2">
      <c r="A377" s="131" t="s">
        <v>4184</v>
      </c>
      <c r="B377" s="136" t="s">
        <v>4184</v>
      </c>
    </row>
    <row r="378" spans="1:2">
      <c r="A378" s="265" t="s">
        <v>4377</v>
      </c>
      <c r="B378" s="269" t="s">
        <v>4377</v>
      </c>
    </row>
    <row r="379" spans="1:2">
      <c r="A379" s="131" t="s">
        <v>3144</v>
      </c>
      <c r="B379" s="136" t="s">
        <v>3144</v>
      </c>
    </row>
    <row r="380" spans="1:2">
      <c r="A380" s="118" t="s">
        <v>667</v>
      </c>
      <c r="B380" s="203" t="s">
        <v>667</v>
      </c>
    </row>
    <row r="381" spans="1:2">
      <c r="A381" s="118" t="s">
        <v>1085</v>
      </c>
      <c r="B381" s="203" t="s">
        <v>1085</v>
      </c>
    </row>
    <row r="382" spans="1:2">
      <c r="A382" s="118" t="s">
        <v>534</v>
      </c>
      <c r="B382" s="203" t="s">
        <v>534</v>
      </c>
    </row>
    <row r="383" spans="1:2">
      <c r="A383" s="143" t="s">
        <v>1319</v>
      </c>
      <c r="B383" s="200" t="s">
        <v>1319</v>
      </c>
    </row>
    <row r="384" spans="1:2">
      <c r="A384" s="198" t="s">
        <v>2145</v>
      </c>
      <c r="B384" s="200" t="s">
        <v>2145</v>
      </c>
    </row>
    <row r="385" spans="1:2">
      <c r="A385" s="124" t="s">
        <v>3165</v>
      </c>
      <c r="B385" s="124" t="s">
        <v>3165</v>
      </c>
    </row>
    <row r="386" spans="1:2">
      <c r="A386" s="136" t="s">
        <v>3782</v>
      </c>
      <c r="B386" s="136" t="s">
        <v>3782</v>
      </c>
    </row>
    <row r="387" spans="1:2">
      <c r="A387" s="200" t="s">
        <v>2223</v>
      </c>
      <c r="B387" s="200" t="s">
        <v>2223</v>
      </c>
    </row>
    <row r="388" spans="1:2">
      <c r="A388" s="200" t="s">
        <v>1332</v>
      </c>
      <c r="B388" s="200" t="s">
        <v>1332</v>
      </c>
    </row>
    <row r="389" spans="1:2">
      <c r="A389" s="136" t="s">
        <v>3803</v>
      </c>
      <c r="B389" s="136" t="s">
        <v>3803</v>
      </c>
    </row>
    <row r="390" spans="1:2">
      <c r="A390" s="200" t="s">
        <v>1219</v>
      </c>
      <c r="B390" s="200" t="s">
        <v>1219</v>
      </c>
    </row>
    <row r="391" spans="1:2">
      <c r="A391" s="136" t="s">
        <v>4151</v>
      </c>
      <c r="B391" s="136" t="s">
        <v>4151</v>
      </c>
    </row>
    <row r="392" spans="1:2">
      <c r="A392" s="203" t="s">
        <v>753</v>
      </c>
      <c r="B392" s="203" t="s">
        <v>753</v>
      </c>
    </row>
    <row r="393" spans="1:2">
      <c r="A393" s="136" t="s">
        <v>1281</v>
      </c>
      <c r="B393" s="136" t="s">
        <v>1281</v>
      </c>
    </row>
    <row r="394" spans="1:2">
      <c r="A394" s="200" t="s">
        <v>2534</v>
      </c>
      <c r="B394" s="200" t="s">
        <v>2534</v>
      </c>
    </row>
    <row r="395" spans="1:2">
      <c r="A395" s="200" t="s">
        <v>1455</v>
      </c>
      <c r="B395" s="200" t="s">
        <v>2534</v>
      </c>
    </row>
    <row r="396" spans="1:2">
      <c r="A396" s="203" t="s">
        <v>600</v>
      </c>
      <c r="B396" s="200" t="s">
        <v>2534</v>
      </c>
    </row>
    <row r="397" spans="1:2">
      <c r="A397" s="136" t="s">
        <v>2729</v>
      </c>
      <c r="B397" s="200" t="s">
        <v>2534</v>
      </c>
    </row>
    <row r="398" spans="1:2">
      <c r="A398" s="200" t="s">
        <v>2005</v>
      </c>
      <c r="B398" s="200" t="s">
        <v>2534</v>
      </c>
    </row>
    <row r="399" spans="1:2">
      <c r="A399" s="203" t="s">
        <v>755</v>
      </c>
      <c r="B399" s="200" t="s">
        <v>2534</v>
      </c>
    </row>
    <row r="400" spans="1:2">
      <c r="A400" s="200" t="s">
        <v>2194</v>
      </c>
      <c r="B400" s="200" t="s">
        <v>2534</v>
      </c>
    </row>
    <row r="401" spans="1:2">
      <c r="A401" s="203" t="s">
        <v>1024</v>
      </c>
      <c r="B401" s="200" t="s">
        <v>2534</v>
      </c>
    </row>
    <row r="402" spans="1:2">
      <c r="A402" s="198" t="s">
        <v>1945</v>
      </c>
      <c r="B402" s="198" t="s">
        <v>1945</v>
      </c>
    </row>
    <row r="403" spans="1:2">
      <c r="A403" s="121" t="s">
        <v>999</v>
      </c>
      <c r="B403" s="121" t="s">
        <v>999</v>
      </c>
    </row>
    <row r="404" spans="1:2">
      <c r="A404" s="121" t="s">
        <v>3213</v>
      </c>
      <c r="B404" s="121" t="s">
        <v>999</v>
      </c>
    </row>
    <row r="405" spans="1:2">
      <c r="A405" s="121" t="s">
        <v>3279</v>
      </c>
      <c r="B405" s="121" t="s">
        <v>3279</v>
      </c>
    </row>
    <row r="406" spans="1:2">
      <c r="A406" s="266" t="s">
        <v>4288</v>
      </c>
      <c r="B406" s="266" t="s">
        <v>4288</v>
      </c>
    </row>
    <row r="407" spans="1:2">
      <c r="A407" s="121" t="s">
        <v>535</v>
      </c>
      <c r="B407" s="266" t="s">
        <v>4288</v>
      </c>
    </row>
    <row r="408" spans="1:2">
      <c r="A408" s="199" t="s">
        <v>854</v>
      </c>
      <c r="B408" s="199" t="s">
        <v>854</v>
      </c>
    </row>
    <row r="409" spans="1:2">
      <c r="A409" s="121" t="s">
        <v>3428</v>
      </c>
      <c r="B409" s="121" t="s">
        <v>3428</v>
      </c>
    </row>
    <row r="410" spans="1:2">
      <c r="A410" s="266" t="s">
        <v>4308</v>
      </c>
      <c r="B410" s="266" t="s">
        <v>4308</v>
      </c>
    </row>
    <row r="411" spans="1:2">
      <c r="A411" s="134" t="s">
        <v>3751</v>
      </c>
      <c r="B411" s="134" t="s">
        <v>3751</v>
      </c>
    </row>
    <row r="412" spans="1:2">
      <c r="A412" s="198" t="s">
        <v>1282</v>
      </c>
      <c r="B412" s="198" t="s">
        <v>1282</v>
      </c>
    </row>
    <row r="413" spans="1:2">
      <c r="A413" s="199" t="s">
        <v>560</v>
      </c>
      <c r="B413" s="199" t="s">
        <v>560</v>
      </c>
    </row>
    <row r="414" spans="1:2">
      <c r="A414" s="199" t="s">
        <v>997</v>
      </c>
      <c r="B414" s="199" t="s">
        <v>997</v>
      </c>
    </row>
    <row r="415" spans="1:2">
      <c r="A415" s="269" t="s">
        <v>4415</v>
      </c>
      <c r="B415" s="199" t="s">
        <v>997</v>
      </c>
    </row>
    <row r="416" spans="1:2">
      <c r="A416" s="200" t="s">
        <v>2522</v>
      </c>
      <c r="B416" s="199" t="s">
        <v>997</v>
      </c>
    </row>
    <row r="417" spans="1:2">
      <c r="A417" s="200" t="s">
        <v>2549</v>
      </c>
      <c r="B417" s="200" t="s">
        <v>2549</v>
      </c>
    </row>
    <row r="418" spans="1:2">
      <c r="A418" s="124" t="s">
        <v>4824</v>
      </c>
      <c r="B418" s="200" t="s">
        <v>2549</v>
      </c>
    </row>
    <row r="419" spans="1:2">
      <c r="A419" s="124" t="s">
        <v>3429</v>
      </c>
      <c r="B419" s="124" t="s">
        <v>3429</v>
      </c>
    </row>
    <row r="420" spans="1:2">
      <c r="A420" s="269" t="s">
        <v>4317</v>
      </c>
      <c r="B420" s="269" t="s">
        <v>4317</v>
      </c>
    </row>
    <row r="421" spans="1:2">
      <c r="A421" s="136" t="s">
        <v>1333</v>
      </c>
      <c r="B421" s="136" t="s">
        <v>1333</v>
      </c>
    </row>
    <row r="422" spans="1:2">
      <c r="A422" s="124" t="s">
        <v>3427</v>
      </c>
      <c r="B422" s="124" t="s">
        <v>3427</v>
      </c>
    </row>
    <row r="423" spans="1:2">
      <c r="A423" s="124" t="s">
        <v>3277</v>
      </c>
      <c r="B423" s="124" t="s">
        <v>3277</v>
      </c>
    </row>
    <row r="424" spans="1:2">
      <c r="A424" s="203" t="s">
        <v>613</v>
      </c>
      <c r="B424" s="203" t="s">
        <v>613</v>
      </c>
    </row>
    <row r="425" spans="1:2">
      <c r="A425" s="134" t="s">
        <v>3778</v>
      </c>
      <c r="B425" s="134" t="s">
        <v>3778</v>
      </c>
    </row>
    <row r="426" spans="1:2">
      <c r="A426" s="134" t="s">
        <v>3736</v>
      </c>
      <c r="B426" s="134" t="s">
        <v>3736</v>
      </c>
    </row>
    <row r="427" spans="1:2">
      <c r="A427" s="198" t="s">
        <v>1285</v>
      </c>
      <c r="B427" s="198" t="s">
        <v>1285</v>
      </c>
    </row>
    <row r="428" spans="1:2">
      <c r="A428" s="134" t="s">
        <v>2791</v>
      </c>
      <c r="B428" s="198" t="s">
        <v>1285</v>
      </c>
    </row>
    <row r="429" spans="1:2">
      <c r="A429" s="134" t="s">
        <v>2779</v>
      </c>
      <c r="B429" s="121" t="s">
        <v>3168</v>
      </c>
    </row>
    <row r="430" spans="1:2">
      <c r="A430" s="121" t="s">
        <v>3168</v>
      </c>
      <c r="B430" s="121" t="s">
        <v>3168</v>
      </c>
    </row>
    <row r="431" spans="1:2">
      <c r="A431" s="198" t="s">
        <v>1153</v>
      </c>
      <c r="B431" s="198" t="s">
        <v>1153</v>
      </c>
    </row>
    <row r="432" spans="1:2">
      <c r="A432" s="134" t="s">
        <v>3793</v>
      </c>
      <c r="B432" s="134" t="s">
        <v>3793</v>
      </c>
    </row>
    <row r="433" spans="1:2">
      <c r="A433" s="124" t="s">
        <v>3162</v>
      </c>
      <c r="B433" s="198" t="s">
        <v>1285</v>
      </c>
    </row>
    <row r="434" spans="1:2">
      <c r="A434" s="198" t="s">
        <v>1529</v>
      </c>
      <c r="B434" s="121" t="s">
        <v>3168</v>
      </c>
    </row>
    <row r="435" spans="1:2">
      <c r="A435" s="198" t="s">
        <v>90</v>
      </c>
      <c r="B435" s="198" t="s">
        <v>1153</v>
      </c>
    </row>
    <row r="436" spans="1:2">
      <c r="A436" s="198" t="s">
        <v>1530</v>
      </c>
      <c r="B436" s="134" t="s">
        <v>3793</v>
      </c>
    </row>
    <row r="437" spans="1:2">
      <c r="A437" s="121" t="s">
        <v>3118</v>
      </c>
      <c r="B437" s="121" t="s">
        <v>3118</v>
      </c>
    </row>
    <row r="438" spans="1:2">
      <c r="A438" s="199" t="s">
        <v>538</v>
      </c>
      <c r="B438" s="199" t="s">
        <v>538</v>
      </c>
    </row>
    <row r="439" spans="1:2">
      <c r="A439" s="198" t="s">
        <v>2519</v>
      </c>
      <c r="B439" s="198" t="s">
        <v>2519</v>
      </c>
    </row>
    <row r="440" spans="1:2">
      <c r="A440" s="199" t="s">
        <v>982</v>
      </c>
      <c r="B440" s="124" t="s">
        <v>4782</v>
      </c>
    </row>
    <row r="441" spans="1:2">
      <c r="A441" s="124" t="s">
        <v>4782</v>
      </c>
      <c r="B441" s="124" t="s">
        <v>4782</v>
      </c>
    </row>
    <row r="442" spans="1:2">
      <c r="A442" s="199" t="s">
        <v>992</v>
      </c>
      <c r="B442" s="199" t="s">
        <v>992</v>
      </c>
    </row>
    <row r="443" spans="1:2">
      <c r="A443" s="121" t="s">
        <v>3266</v>
      </c>
      <c r="B443" s="121" t="s">
        <v>3266</v>
      </c>
    </row>
    <row r="444" spans="1:2">
      <c r="A444" s="134" t="s">
        <v>3947</v>
      </c>
      <c r="B444" s="134" t="s">
        <v>3947</v>
      </c>
    </row>
    <row r="445" spans="1:2">
      <c r="A445" s="198" t="s">
        <v>1976</v>
      </c>
      <c r="B445" s="198" t="s">
        <v>1976</v>
      </c>
    </row>
    <row r="446" spans="1:2">
      <c r="A446" s="121" t="s">
        <v>3493</v>
      </c>
      <c r="B446" s="121" t="s">
        <v>3493</v>
      </c>
    </row>
    <row r="447" spans="1:2">
      <c r="A447" s="121" t="s">
        <v>2858</v>
      </c>
      <c r="B447" s="121" t="s">
        <v>2858</v>
      </c>
    </row>
    <row r="448" spans="1:2">
      <c r="A448" s="134" t="s">
        <v>3988</v>
      </c>
      <c r="B448" s="134" t="s">
        <v>3988</v>
      </c>
    </row>
    <row r="449" spans="1:2">
      <c r="A449" s="266" t="s">
        <v>4422</v>
      </c>
      <c r="B449" s="134" t="s">
        <v>3988</v>
      </c>
    </row>
    <row r="450" spans="1:2">
      <c r="A450" s="198" t="s">
        <v>1567</v>
      </c>
      <c r="B450" s="198" t="s">
        <v>1567</v>
      </c>
    </row>
    <row r="451" spans="1:2">
      <c r="A451" s="198" t="s">
        <v>2487</v>
      </c>
      <c r="B451" s="198" t="s">
        <v>2487</v>
      </c>
    </row>
    <row r="452" spans="1:2">
      <c r="A452" s="134" t="s">
        <v>3952</v>
      </c>
      <c r="B452" s="134" t="s">
        <v>3952</v>
      </c>
    </row>
    <row r="453" spans="1:2">
      <c r="A453" s="134" t="s">
        <v>4168</v>
      </c>
      <c r="B453" s="134" t="s">
        <v>4168</v>
      </c>
    </row>
    <row r="454" spans="1:2">
      <c r="A454" s="198" t="s">
        <v>1223</v>
      </c>
      <c r="B454" s="198" t="s">
        <v>1223</v>
      </c>
    </row>
    <row r="455" spans="1:2">
      <c r="A455" s="203" t="s">
        <v>851</v>
      </c>
      <c r="B455" s="203" t="s">
        <v>851</v>
      </c>
    </row>
    <row r="456" spans="1:2">
      <c r="A456" s="134" t="s">
        <v>4143</v>
      </c>
      <c r="B456" s="134" t="s">
        <v>4143</v>
      </c>
    </row>
    <row r="457" spans="1:2">
      <c r="A457" s="199" t="s">
        <v>59</v>
      </c>
      <c r="B457" s="199" t="s">
        <v>59</v>
      </c>
    </row>
    <row r="458" spans="1:2">
      <c r="A458" s="134" t="s">
        <v>305</v>
      </c>
      <c r="B458" s="134" t="s">
        <v>305</v>
      </c>
    </row>
    <row r="459" spans="1:2">
      <c r="A459" s="121" t="s">
        <v>3516</v>
      </c>
      <c r="B459" s="121" t="s">
        <v>3516</v>
      </c>
    </row>
    <row r="460" spans="1:2">
      <c r="A460" s="198" t="s">
        <v>2030</v>
      </c>
      <c r="B460" s="198" t="s">
        <v>2030</v>
      </c>
    </row>
    <row r="461" spans="1:2">
      <c r="A461" s="121" t="s">
        <v>2852</v>
      </c>
      <c r="B461" s="121" t="s">
        <v>2852</v>
      </c>
    </row>
    <row r="462" spans="1:2">
      <c r="A462" s="198" t="s">
        <v>2237</v>
      </c>
      <c r="B462" s="198" t="s">
        <v>2237</v>
      </c>
    </row>
    <row r="463" spans="1:2">
      <c r="A463" s="134" t="s">
        <v>3987</v>
      </c>
      <c r="B463" s="134" t="s">
        <v>3987</v>
      </c>
    </row>
    <row r="464" spans="1:2">
      <c r="A464" s="198" t="s">
        <v>1384</v>
      </c>
      <c r="B464" s="198" t="s">
        <v>1384</v>
      </c>
    </row>
    <row r="465" spans="1:4">
      <c r="A465" s="199" t="s">
        <v>751</v>
      </c>
      <c r="B465" s="199" t="s">
        <v>751</v>
      </c>
    </row>
    <row r="466" spans="1:4">
      <c r="A466" s="134" t="s">
        <v>668</v>
      </c>
      <c r="B466" s="134" t="s">
        <v>668</v>
      </c>
    </row>
    <row r="467" spans="1:4">
      <c r="A467" s="134" t="s">
        <v>670</v>
      </c>
      <c r="B467" s="134" t="s">
        <v>670</v>
      </c>
    </row>
    <row r="468" spans="1:4">
      <c r="A468" s="134" t="s">
        <v>3937</v>
      </c>
      <c r="B468" s="134" t="s">
        <v>3937</v>
      </c>
    </row>
    <row r="469" spans="1:4">
      <c r="A469" s="121" t="s">
        <v>3527</v>
      </c>
      <c r="B469" s="121" t="s">
        <v>3527</v>
      </c>
    </row>
    <row r="470" spans="1:4">
      <c r="A470" s="199" t="s">
        <v>672</v>
      </c>
      <c r="B470" s="199" t="s">
        <v>672</v>
      </c>
    </row>
    <row r="471" spans="1:4">
      <c r="A471" s="121" t="s">
        <v>3460</v>
      </c>
      <c r="B471" s="121" t="s">
        <v>3460</v>
      </c>
    </row>
    <row r="472" spans="1:4">
      <c r="A472" s="134" t="s">
        <v>2886</v>
      </c>
      <c r="B472" s="134" t="s">
        <v>2886</v>
      </c>
    </row>
    <row r="473" spans="1:4">
      <c r="A473" s="121" t="s">
        <v>3131</v>
      </c>
      <c r="B473" s="121" t="s">
        <v>3131</v>
      </c>
    </row>
    <row r="474" spans="1:4">
      <c r="A474" s="198" t="s">
        <v>1532</v>
      </c>
      <c r="B474" s="198" t="s">
        <v>1532</v>
      </c>
      <c r="D474" s="198"/>
    </row>
    <row r="475" spans="1:4">
      <c r="A475" s="121" t="s">
        <v>3248</v>
      </c>
      <c r="B475" s="121" t="s">
        <v>3248</v>
      </c>
      <c r="D475" s="121"/>
    </row>
    <row r="476" spans="1:4">
      <c r="A476" s="134" t="s">
        <v>4131</v>
      </c>
      <c r="B476" s="134" t="s">
        <v>4131</v>
      </c>
      <c r="D476" s="134"/>
    </row>
    <row r="477" spans="1:4">
      <c r="A477" s="121" t="s">
        <v>3134</v>
      </c>
      <c r="B477" s="121" t="s">
        <v>3134</v>
      </c>
      <c r="D477" s="134"/>
    </row>
    <row r="478" spans="1:4">
      <c r="A478" s="134" t="s">
        <v>3756</v>
      </c>
      <c r="B478" s="134" t="s">
        <v>3756</v>
      </c>
      <c r="D478" s="134"/>
    </row>
    <row r="479" spans="1:4">
      <c r="A479" s="199" t="s">
        <v>884</v>
      </c>
      <c r="B479" s="199" t="s">
        <v>884</v>
      </c>
      <c r="D479" s="134"/>
    </row>
    <row r="480" spans="1:4">
      <c r="A480" s="198" t="s">
        <v>1023</v>
      </c>
      <c r="B480" s="198" t="s">
        <v>1023</v>
      </c>
      <c r="D480" s="199"/>
    </row>
    <row r="481" spans="1:4">
      <c r="A481" s="134" t="s">
        <v>3748</v>
      </c>
      <c r="B481" s="134" t="s">
        <v>3748</v>
      </c>
      <c r="D481" s="121"/>
    </row>
    <row r="482" spans="1:4">
      <c r="A482" s="121" t="s">
        <v>4723</v>
      </c>
      <c r="B482" s="121" t="s">
        <v>4723</v>
      </c>
      <c r="D482" s="199"/>
    </row>
    <row r="483" spans="1:4">
      <c r="A483" s="134" t="s">
        <v>1533</v>
      </c>
      <c r="B483" s="134" t="s">
        <v>1533</v>
      </c>
    </row>
    <row r="484" spans="1:4">
      <c r="A484" s="136" t="s">
        <v>3181</v>
      </c>
      <c r="B484" s="136" t="s">
        <v>3181</v>
      </c>
    </row>
    <row r="485" spans="1:4">
      <c r="A485" s="136" t="s">
        <v>4189</v>
      </c>
      <c r="B485" s="136" t="s">
        <v>4189</v>
      </c>
    </row>
    <row r="486" spans="1:4">
      <c r="A486" s="136" t="s">
        <v>623</v>
      </c>
      <c r="B486" s="136" t="s">
        <v>623</v>
      </c>
    </row>
    <row r="487" spans="1:4">
      <c r="A487" s="200" t="s">
        <v>1503</v>
      </c>
      <c r="B487" s="200" t="s">
        <v>1503</v>
      </c>
    </row>
    <row r="488" spans="1:4">
      <c r="A488" s="200" t="s">
        <v>2141</v>
      </c>
      <c r="B488" s="200" t="s">
        <v>2141</v>
      </c>
    </row>
    <row r="489" spans="1:4">
      <c r="A489" s="136" t="s">
        <v>3270</v>
      </c>
      <c r="B489" s="136" t="s">
        <v>3270</v>
      </c>
    </row>
    <row r="490" spans="1:4">
      <c r="A490" s="124" t="s">
        <v>3238</v>
      </c>
      <c r="B490" s="124" t="s">
        <v>3238</v>
      </c>
    </row>
    <row r="491" spans="1:4">
      <c r="A491" s="121" t="s">
        <v>4806</v>
      </c>
      <c r="B491" s="121" t="s">
        <v>4806</v>
      </c>
    </row>
    <row r="492" spans="1:4">
      <c r="A492" s="198" t="s">
        <v>2506</v>
      </c>
      <c r="B492" s="198" t="s">
        <v>2506</v>
      </c>
    </row>
    <row r="493" spans="1:4">
      <c r="A493" s="199" t="s">
        <v>675</v>
      </c>
      <c r="B493" s="199" t="s">
        <v>675</v>
      </c>
    </row>
    <row r="494" spans="1:4">
      <c r="A494" s="121" t="s">
        <v>3407</v>
      </c>
      <c r="B494" s="121" t="s">
        <v>3407</v>
      </c>
    </row>
    <row r="495" spans="1:4">
      <c r="A495" s="198" t="s">
        <v>1516</v>
      </c>
      <c r="B495" s="198" t="s">
        <v>1516</v>
      </c>
    </row>
    <row r="496" spans="1:4">
      <c r="A496" s="199" t="s">
        <v>927</v>
      </c>
      <c r="B496" s="199" t="s">
        <v>927</v>
      </c>
    </row>
    <row r="497" spans="1:2">
      <c r="A497" s="266" t="s">
        <v>4310</v>
      </c>
      <c r="B497" s="266" t="s">
        <v>4310</v>
      </c>
    </row>
    <row r="498" spans="1:2">
      <c r="A498" s="121" t="s">
        <v>3105</v>
      </c>
      <c r="B498" s="121" t="s">
        <v>3105</v>
      </c>
    </row>
    <row r="499" spans="1:2">
      <c r="A499" s="198" t="s">
        <v>2493</v>
      </c>
      <c r="B499" s="198" t="s">
        <v>2493</v>
      </c>
    </row>
    <row r="500" spans="1:2">
      <c r="A500" s="134" t="s">
        <v>3742</v>
      </c>
      <c r="B500" s="134" t="s">
        <v>3742</v>
      </c>
    </row>
    <row r="501" spans="1:2">
      <c r="A501" s="198" t="s">
        <v>1457</v>
      </c>
      <c r="B501" s="198" t="s">
        <v>1457</v>
      </c>
    </row>
    <row r="502" spans="1:2">
      <c r="A502" s="198" t="s">
        <v>1913</v>
      </c>
      <c r="B502" s="198" t="s">
        <v>1913</v>
      </c>
    </row>
    <row r="503" spans="1:2">
      <c r="A503" s="198" t="s">
        <v>1460</v>
      </c>
      <c r="B503" s="198" t="s">
        <v>1460</v>
      </c>
    </row>
    <row r="504" spans="1:2">
      <c r="A504" s="134" t="s">
        <v>4139</v>
      </c>
      <c r="B504" s="134" t="s">
        <v>4139</v>
      </c>
    </row>
    <row r="505" spans="1:2">
      <c r="A505" s="199" t="s">
        <v>632</v>
      </c>
      <c r="B505" s="199" t="s">
        <v>632</v>
      </c>
    </row>
    <row r="506" spans="1:2">
      <c r="A506" s="198" t="s">
        <v>2088</v>
      </c>
      <c r="B506" s="198" t="s">
        <v>2088</v>
      </c>
    </row>
    <row r="507" spans="1:2">
      <c r="A507" s="134" t="s">
        <v>3804</v>
      </c>
      <c r="B507" s="134" t="s">
        <v>3804</v>
      </c>
    </row>
    <row r="508" spans="1:2">
      <c r="A508" s="121" t="s">
        <v>3487</v>
      </c>
      <c r="B508" s="121" t="s">
        <v>3487</v>
      </c>
    </row>
    <row r="509" spans="1:2">
      <c r="A509" s="136" t="s">
        <v>4178</v>
      </c>
      <c r="B509" s="136" t="s">
        <v>4178</v>
      </c>
    </row>
    <row r="510" spans="1:2">
      <c r="A510" s="124" t="s">
        <v>4739</v>
      </c>
      <c r="B510" s="124" t="s">
        <v>4739</v>
      </c>
    </row>
    <row r="511" spans="1:2">
      <c r="A511" s="136" t="s">
        <v>1237</v>
      </c>
      <c r="B511" s="136" t="s">
        <v>1237</v>
      </c>
    </row>
    <row r="512" spans="1:2">
      <c r="A512" s="124" t="s">
        <v>3133</v>
      </c>
      <c r="B512" s="124" t="s">
        <v>3133</v>
      </c>
    </row>
    <row r="513" spans="1:2">
      <c r="A513" s="200" t="s">
        <v>2478</v>
      </c>
      <c r="B513" s="200" t="s">
        <v>2478</v>
      </c>
    </row>
    <row r="514" spans="1:2">
      <c r="A514" s="200" t="s">
        <v>2477</v>
      </c>
      <c r="B514" s="200" t="s">
        <v>2477</v>
      </c>
    </row>
    <row r="515" spans="1:2">
      <c r="A515" s="124" t="s">
        <v>3112</v>
      </c>
      <c r="B515" s="124" t="s">
        <v>3112</v>
      </c>
    </row>
    <row r="516" spans="1:2">
      <c r="A516" s="203" t="s">
        <v>828</v>
      </c>
      <c r="B516" s="203" t="s">
        <v>828</v>
      </c>
    </row>
    <row r="517" spans="1:2">
      <c r="A517" s="124" t="s">
        <v>3070</v>
      </c>
      <c r="B517" s="124" t="s">
        <v>3070</v>
      </c>
    </row>
    <row r="518" spans="1:2">
      <c r="A518" s="134" t="s">
        <v>4219</v>
      </c>
      <c r="B518" s="134" t="s">
        <v>4219</v>
      </c>
    </row>
    <row r="519" spans="1:2">
      <c r="A519" s="198" t="s">
        <v>1614</v>
      </c>
      <c r="B519" s="198" t="s">
        <v>1614</v>
      </c>
    </row>
    <row r="520" spans="1:2">
      <c r="A520" s="121" t="s">
        <v>3258</v>
      </c>
      <c r="B520" s="121" t="s">
        <v>3258</v>
      </c>
    </row>
    <row r="521" spans="1:2">
      <c r="A521" s="134" t="s">
        <v>3980</v>
      </c>
      <c r="B521" s="134" t="s">
        <v>3980</v>
      </c>
    </row>
    <row r="522" spans="1:2">
      <c r="A522" s="198" t="s">
        <v>2215</v>
      </c>
      <c r="B522" s="198" t="s">
        <v>2215</v>
      </c>
    </row>
    <row r="523" spans="1:2">
      <c r="A523" s="199" t="s">
        <v>1060</v>
      </c>
      <c r="B523" s="199" t="s">
        <v>1060</v>
      </c>
    </row>
    <row r="524" spans="1:2">
      <c r="A524" s="198" t="s">
        <v>2508</v>
      </c>
      <c r="B524" s="198" t="s">
        <v>2508</v>
      </c>
    </row>
    <row r="525" spans="1:2">
      <c r="A525" s="134" t="s">
        <v>3496</v>
      </c>
      <c r="B525" s="134" t="s">
        <v>3496</v>
      </c>
    </row>
    <row r="526" spans="1:2">
      <c r="A526" s="134" t="s">
        <v>1986</v>
      </c>
      <c r="B526" s="134" t="s">
        <v>1986</v>
      </c>
    </row>
    <row r="527" spans="1:2">
      <c r="A527" s="199" t="s">
        <v>677</v>
      </c>
      <c r="B527" s="199" t="s">
        <v>677</v>
      </c>
    </row>
    <row r="528" spans="1:2">
      <c r="A528" s="121" t="s">
        <v>959</v>
      </c>
      <c r="B528" s="121" t="s">
        <v>959</v>
      </c>
    </row>
    <row r="529" spans="1:2">
      <c r="A529" s="198" t="s">
        <v>1342</v>
      </c>
      <c r="B529" s="198" t="s">
        <v>1342</v>
      </c>
    </row>
    <row r="530" spans="1:2">
      <c r="A530" s="198" t="s">
        <v>2032</v>
      </c>
      <c r="B530" s="198" t="s">
        <v>2032</v>
      </c>
    </row>
    <row r="531" spans="1:2">
      <c r="A531" s="198" t="s">
        <v>2526</v>
      </c>
      <c r="B531" s="198" t="s">
        <v>2526</v>
      </c>
    </row>
    <row r="532" spans="1:2">
      <c r="A532" s="198" t="s">
        <v>1569</v>
      </c>
      <c r="B532" s="198" t="s">
        <v>1569</v>
      </c>
    </row>
    <row r="533" spans="1:2">
      <c r="A533" s="134" t="s">
        <v>3808</v>
      </c>
      <c r="B533" s="134" t="s">
        <v>3808</v>
      </c>
    </row>
    <row r="534" spans="1:2">
      <c r="A534" s="134" t="s">
        <v>2839</v>
      </c>
      <c r="B534" s="134" t="s">
        <v>2839</v>
      </c>
    </row>
    <row r="535" spans="1:2">
      <c r="A535" s="121" t="s">
        <v>4706</v>
      </c>
      <c r="B535" s="121" t="s">
        <v>4706</v>
      </c>
    </row>
    <row r="536" spans="1:2">
      <c r="A536" s="121" t="s">
        <v>3225</v>
      </c>
      <c r="B536" s="121" t="s">
        <v>3225</v>
      </c>
    </row>
    <row r="537" spans="1:2">
      <c r="A537" s="198" t="s">
        <v>2181</v>
      </c>
      <c r="B537" s="198" t="s">
        <v>2181</v>
      </c>
    </row>
    <row r="538" spans="1:2">
      <c r="A538" s="198" t="s">
        <v>1323</v>
      </c>
      <c r="B538" s="198" t="s">
        <v>1323</v>
      </c>
    </row>
    <row r="539" spans="1:2">
      <c r="A539" s="199" t="s">
        <v>1002</v>
      </c>
      <c r="B539" s="199" t="s">
        <v>1002</v>
      </c>
    </row>
    <row r="540" spans="1:2">
      <c r="A540" s="134" t="s">
        <v>2828</v>
      </c>
      <c r="B540" s="134" t="s">
        <v>2828</v>
      </c>
    </row>
    <row r="541" spans="1:2">
      <c r="A541" s="198" t="s">
        <v>966</v>
      </c>
      <c r="B541" s="198" t="s">
        <v>966</v>
      </c>
    </row>
    <row r="542" spans="1:2">
      <c r="A542" s="199" t="s">
        <v>524</v>
      </c>
      <c r="B542" s="199" t="s">
        <v>524</v>
      </c>
    </row>
    <row r="543" spans="1:2">
      <c r="A543" s="121" t="s">
        <v>3197</v>
      </c>
      <c r="B543" s="121" t="s">
        <v>3197</v>
      </c>
    </row>
    <row r="544" spans="1:2">
      <c r="A544" s="121" t="s">
        <v>4759</v>
      </c>
      <c r="B544" s="121" t="s">
        <v>4759</v>
      </c>
    </row>
    <row r="545" spans="1:2">
      <c r="A545" s="134" t="s">
        <v>2694</v>
      </c>
      <c r="B545" s="134" t="s">
        <v>2694</v>
      </c>
    </row>
    <row r="546" spans="1:2">
      <c r="A546" s="134" t="s">
        <v>3484</v>
      </c>
      <c r="B546" s="134" t="s">
        <v>3484</v>
      </c>
    </row>
    <row r="547" spans="1:2">
      <c r="A547" s="121" t="s">
        <v>3440</v>
      </c>
      <c r="B547" s="121" t="s">
        <v>3440</v>
      </c>
    </row>
    <row r="548" spans="1:2">
      <c r="A548" s="121" t="s">
        <v>3231</v>
      </c>
      <c r="B548" s="121" t="s">
        <v>3231</v>
      </c>
    </row>
    <row r="549" spans="1:2">
      <c r="A549" s="198" t="s">
        <v>2007</v>
      </c>
      <c r="B549" s="198" t="s">
        <v>2007</v>
      </c>
    </row>
    <row r="550" spans="1:2">
      <c r="A550" s="198" t="s">
        <v>2045</v>
      </c>
      <c r="B550" s="198" t="s">
        <v>2045</v>
      </c>
    </row>
    <row r="551" spans="1:2">
      <c r="A551" s="198" t="s">
        <v>1369</v>
      </c>
      <c r="B551" s="198" t="s">
        <v>1369</v>
      </c>
    </row>
    <row r="552" spans="1:2">
      <c r="A552" s="198" t="s">
        <v>2494</v>
      </c>
      <c r="B552" s="198" t="s">
        <v>2494</v>
      </c>
    </row>
    <row r="553" spans="1:2">
      <c r="A553" s="121" t="s">
        <v>3458</v>
      </c>
      <c r="B553" s="121" t="s">
        <v>3458</v>
      </c>
    </row>
    <row r="554" spans="1:2">
      <c r="A554" s="198" t="s">
        <v>1896</v>
      </c>
      <c r="B554" s="198" t="s">
        <v>1896</v>
      </c>
    </row>
    <row r="555" spans="1:2">
      <c r="A555" s="134" t="s">
        <v>3747</v>
      </c>
      <c r="B555" s="134" t="s">
        <v>3747</v>
      </c>
    </row>
    <row r="556" spans="1:2">
      <c r="A556" s="198" t="s">
        <v>1988</v>
      </c>
      <c r="B556" s="198" t="s">
        <v>1988</v>
      </c>
    </row>
    <row r="557" spans="1:2">
      <c r="A557" s="198" t="s">
        <v>1989</v>
      </c>
      <c r="B557" s="198" t="s">
        <v>1989</v>
      </c>
    </row>
    <row r="558" spans="1:2">
      <c r="A558" s="134" t="s">
        <v>3784</v>
      </c>
      <c r="B558" s="134" t="s">
        <v>3784</v>
      </c>
    </row>
    <row r="559" spans="1:2">
      <c r="A559" s="121" t="s">
        <v>3396</v>
      </c>
      <c r="B559" s="121" t="s">
        <v>3396</v>
      </c>
    </row>
    <row r="560" spans="1:2">
      <c r="A560" s="198" t="s">
        <v>2559</v>
      </c>
      <c r="B560" s="198" t="s">
        <v>2559</v>
      </c>
    </row>
    <row r="561" spans="1:2">
      <c r="A561" s="198" t="s">
        <v>2166</v>
      </c>
      <c r="B561" s="198" t="s">
        <v>2166</v>
      </c>
    </row>
    <row r="562" spans="1:2">
      <c r="A562" s="198" t="s">
        <v>2535</v>
      </c>
      <c r="B562" s="198" t="s">
        <v>2535</v>
      </c>
    </row>
    <row r="563" spans="1:2">
      <c r="A563" s="198" t="s">
        <v>1990</v>
      </c>
      <c r="B563" s="198" t="s">
        <v>1990</v>
      </c>
    </row>
    <row r="564" spans="1:2">
      <c r="A564" s="198" t="s">
        <v>1263</v>
      </c>
      <c r="B564" s="198" t="s">
        <v>1263</v>
      </c>
    </row>
    <row r="565" spans="1:2">
      <c r="A565" s="121" t="s">
        <v>3498</v>
      </c>
      <c r="B565" s="121" t="s">
        <v>3498</v>
      </c>
    </row>
    <row r="566" spans="1:2">
      <c r="A566" s="134" t="s">
        <v>3194</v>
      </c>
      <c r="B566" s="134" t="s">
        <v>3194</v>
      </c>
    </row>
    <row r="567" spans="1:2">
      <c r="A567" s="121" t="s">
        <v>4760</v>
      </c>
      <c r="B567" s="121" t="s">
        <v>4760</v>
      </c>
    </row>
    <row r="568" spans="1:2">
      <c r="A568" s="121" t="s">
        <v>4804</v>
      </c>
      <c r="B568" s="121" t="s">
        <v>4804</v>
      </c>
    </row>
    <row r="569" spans="1:2">
      <c r="A569" s="134" t="s">
        <v>2821</v>
      </c>
      <c r="B569" s="134" t="s">
        <v>2821</v>
      </c>
    </row>
    <row r="570" spans="1:2">
      <c r="A570" s="121" t="s">
        <v>4815</v>
      </c>
      <c r="B570" s="121" t="s">
        <v>4815</v>
      </c>
    </row>
    <row r="571" spans="1:2">
      <c r="A571" s="121" t="s">
        <v>4837</v>
      </c>
      <c r="B571" s="121" t="s">
        <v>4837</v>
      </c>
    </row>
    <row r="572" spans="1:2">
      <c r="A572" s="134" t="s">
        <v>3966</v>
      </c>
      <c r="B572" s="134" t="s">
        <v>3966</v>
      </c>
    </row>
    <row r="573" spans="1:2">
      <c r="A573" s="121" t="s">
        <v>4816</v>
      </c>
      <c r="B573" s="121" t="s">
        <v>4816</v>
      </c>
    </row>
    <row r="574" spans="1:2">
      <c r="A574" s="134" t="s">
        <v>3977</v>
      </c>
      <c r="B574" s="134" t="s">
        <v>3977</v>
      </c>
    </row>
    <row r="575" spans="1:2">
      <c r="A575" s="199" t="s">
        <v>728</v>
      </c>
      <c r="B575" s="199" t="s">
        <v>728</v>
      </c>
    </row>
    <row r="576" spans="1:2">
      <c r="A576" s="121" t="s">
        <v>3230</v>
      </c>
      <c r="B576" s="121" t="s">
        <v>3230</v>
      </c>
    </row>
    <row r="577" spans="1:2">
      <c r="A577" s="199" t="s">
        <v>737</v>
      </c>
      <c r="B577" s="199" t="s">
        <v>737</v>
      </c>
    </row>
    <row r="578" spans="1:2">
      <c r="A578" s="121" t="s">
        <v>4789</v>
      </c>
      <c r="B578" s="121" t="s">
        <v>4789</v>
      </c>
    </row>
    <row r="579" spans="1:2">
      <c r="A579" s="121" t="s">
        <v>3171</v>
      </c>
      <c r="B579" s="121" t="s">
        <v>3171</v>
      </c>
    </row>
    <row r="580" spans="1:2">
      <c r="A580" s="134" t="s">
        <v>3510</v>
      </c>
      <c r="B580" s="134" t="s">
        <v>3510</v>
      </c>
    </row>
    <row r="581" spans="1:2">
      <c r="A581" s="199" t="s">
        <v>960</v>
      </c>
      <c r="B581" s="199" t="s">
        <v>960</v>
      </c>
    </row>
    <row r="582" spans="1:2">
      <c r="A582" s="121" t="s">
        <v>4708</v>
      </c>
      <c r="B582" s="121" t="s">
        <v>4708</v>
      </c>
    </row>
    <row r="583" spans="1:2">
      <c r="A583" s="134" t="s">
        <v>3791</v>
      </c>
      <c r="B583" s="134" t="s">
        <v>3791</v>
      </c>
    </row>
    <row r="584" spans="1:2">
      <c r="A584" s="203" t="s">
        <v>678</v>
      </c>
      <c r="B584" s="203" t="s">
        <v>678</v>
      </c>
    </row>
    <row r="585" spans="1:2">
      <c r="A585" s="203" t="s">
        <v>976</v>
      </c>
      <c r="B585" s="203" t="s">
        <v>976</v>
      </c>
    </row>
    <row r="586" spans="1:2">
      <c r="A586" s="136" t="s">
        <v>2903</v>
      </c>
      <c r="B586" s="136" t="s">
        <v>2903</v>
      </c>
    </row>
    <row r="587" spans="1:2">
      <c r="A587" s="136" t="s">
        <v>2910</v>
      </c>
      <c r="B587" s="136" t="s">
        <v>2910</v>
      </c>
    </row>
    <row r="588" spans="1:2">
      <c r="A588" s="124" t="s">
        <v>4701</v>
      </c>
      <c r="B588" s="124" t="s">
        <v>4701</v>
      </c>
    </row>
    <row r="589" spans="1:2">
      <c r="A589" s="134" t="s">
        <v>3788</v>
      </c>
      <c r="B589" s="134" t="s">
        <v>3788</v>
      </c>
    </row>
    <row r="590" spans="1:2">
      <c r="A590" s="199" t="s">
        <v>952</v>
      </c>
      <c r="B590" s="199" t="s">
        <v>952</v>
      </c>
    </row>
    <row r="591" spans="1:2">
      <c r="A591" s="198" t="s">
        <v>1361</v>
      </c>
      <c r="B591" s="198" t="s">
        <v>1361</v>
      </c>
    </row>
    <row r="592" spans="1:2">
      <c r="A592" s="121" t="s">
        <v>4790</v>
      </c>
      <c r="B592" s="121" t="s">
        <v>4790</v>
      </c>
    </row>
    <row r="593" spans="1:2">
      <c r="A593" s="198" t="s">
        <v>933</v>
      </c>
      <c r="B593" s="198" t="s">
        <v>933</v>
      </c>
    </row>
    <row r="594" spans="1:2">
      <c r="A594" s="198" t="s">
        <v>933</v>
      </c>
      <c r="B594" s="198" t="s">
        <v>933</v>
      </c>
    </row>
    <row r="595" spans="1:2">
      <c r="A595" s="199" t="s">
        <v>1063</v>
      </c>
      <c r="B595" s="199" t="s">
        <v>1063</v>
      </c>
    </row>
    <row r="596" spans="1:2">
      <c r="A596" s="198" t="s">
        <v>2509</v>
      </c>
      <c r="B596" s="198" t="s">
        <v>2509</v>
      </c>
    </row>
    <row r="597" spans="1:2">
      <c r="A597" s="266" t="s">
        <v>4420</v>
      </c>
      <c r="B597" s="266" t="s">
        <v>4420</v>
      </c>
    </row>
    <row r="598" spans="1:2">
      <c r="A598" s="198" t="s">
        <v>2543</v>
      </c>
      <c r="B598" s="198" t="s">
        <v>2543</v>
      </c>
    </row>
    <row r="599" spans="1:2">
      <c r="A599" s="134" t="s">
        <v>3786</v>
      </c>
      <c r="B599" s="134" t="s">
        <v>3786</v>
      </c>
    </row>
    <row r="600" spans="1:2">
      <c r="A600" s="121" t="s">
        <v>3504</v>
      </c>
      <c r="B600" s="121" t="s">
        <v>3504</v>
      </c>
    </row>
    <row r="601" spans="1:2">
      <c r="A601" s="134" t="s">
        <v>3989</v>
      </c>
      <c r="B601" s="134" t="s">
        <v>3989</v>
      </c>
    </row>
    <row r="602" spans="1:2">
      <c r="A602" s="199" t="s">
        <v>900</v>
      </c>
      <c r="B602" s="199" t="s">
        <v>900</v>
      </c>
    </row>
    <row r="603" spans="1:2">
      <c r="A603" s="266" t="s">
        <v>4418</v>
      </c>
      <c r="B603" s="266" t="s">
        <v>4418</v>
      </c>
    </row>
    <row r="604" spans="1:2">
      <c r="A604" s="198" t="s">
        <v>2177</v>
      </c>
      <c r="B604" s="198" t="s">
        <v>2177</v>
      </c>
    </row>
    <row r="605" spans="1:2">
      <c r="A605" s="199" t="s">
        <v>912</v>
      </c>
      <c r="B605" s="199" t="s">
        <v>912</v>
      </c>
    </row>
    <row r="606" spans="1:2">
      <c r="A606" s="198" t="s">
        <v>2550</v>
      </c>
      <c r="B606" s="198" t="s">
        <v>2550</v>
      </c>
    </row>
    <row r="607" spans="1:2">
      <c r="A607" s="198" t="s">
        <v>682</v>
      </c>
      <c r="B607" s="198" t="s">
        <v>682</v>
      </c>
    </row>
    <row r="608" spans="1:2">
      <c r="A608" s="134" t="s">
        <v>3795</v>
      </c>
      <c r="B608" s="134" t="s">
        <v>3795</v>
      </c>
    </row>
    <row r="609" spans="1:2">
      <c r="A609" s="121" t="s">
        <v>3060</v>
      </c>
      <c r="B609" s="121" t="s">
        <v>3060</v>
      </c>
    </row>
    <row r="610" spans="1:2">
      <c r="A610" s="198" t="s">
        <v>2097</v>
      </c>
      <c r="B610" s="198" t="s">
        <v>2097</v>
      </c>
    </row>
    <row r="611" spans="1:2">
      <c r="A611" s="134" t="s">
        <v>2243</v>
      </c>
      <c r="B611" s="134" t="s">
        <v>2243</v>
      </c>
    </row>
    <row r="612" spans="1:2">
      <c r="A612" s="121" t="s">
        <v>4715</v>
      </c>
      <c r="B612" s="121" t="s">
        <v>4715</v>
      </c>
    </row>
    <row r="613" spans="1:2">
      <c r="A613" s="199" t="s">
        <v>565</v>
      </c>
      <c r="B613" s="199" t="s">
        <v>565</v>
      </c>
    </row>
    <row r="614" spans="1:2">
      <c r="A614" s="199" t="s">
        <v>842</v>
      </c>
      <c r="B614" s="199" t="s">
        <v>842</v>
      </c>
    </row>
    <row r="615" spans="1:2">
      <c r="A615" s="121" t="s">
        <v>3293</v>
      </c>
      <c r="B615" s="121" t="s">
        <v>3293</v>
      </c>
    </row>
    <row r="616" spans="1:2">
      <c r="A616" s="121" t="s">
        <v>3417</v>
      </c>
      <c r="B616" s="121" t="s">
        <v>3417</v>
      </c>
    </row>
    <row r="617" spans="1:2">
      <c r="A617" s="121" t="s">
        <v>3267</v>
      </c>
      <c r="B617" s="121" t="s">
        <v>3267</v>
      </c>
    </row>
    <row r="618" spans="1:2">
      <c r="A618" s="198" t="s">
        <v>1184</v>
      </c>
      <c r="B618" s="198" t="s">
        <v>1184</v>
      </c>
    </row>
    <row r="619" spans="1:2">
      <c r="A619" s="198" t="s">
        <v>1483</v>
      </c>
      <c r="B619" s="198" t="s">
        <v>1483</v>
      </c>
    </row>
    <row r="620" spans="1:2">
      <c r="A620" s="198" t="s">
        <v>2128</v>
      </c>
      <c r="B620" s="198" t="s">
        <v>2128</v>
      </c>
    </row>
    <row r="621" spans="1:2">
      <c r="A621" s="134" t="s">
        <v>4152</v>
      </c>
      <c r="B621" s="134" t="s">
        <v>4152</v>
      </c>
    </row>
    <row r="622" spans="1:2">
      <c r="A622" s="121" t="s">
        <v>757</v>
      </c>
      <c r="B622" s="121" t="s">
        <v>757</v>
      </c>
    </row>
    <row r="623" spans="1:2">
      <c r="A623" s="199" t="s">
        <v>905</v>
      </c>
      <c r="B623" s="199" t="s">
        <v>905</v>
      </c>
    </row>
    <row r="624" spans="1:2">
      <c r="A624" s="134" t="s">
        <v>2906</v>
      </c>
      <c r="B624" s="134" t="s">
        <v>2906</v>
      </c>
    </row>
    <row r="625" spans="1:2">
      <c r="A625" s="198" t="s">
        <v>2144</v>
      </c>
      <c r="B625" s="198" t="s">
        <v>2144</v>
      </c>
    </row>
    <row r="626" spans="1:2">
      <c r="A626" s="198" t="s">
        <v>789</v>
      </c>
      <c r="B626" s="198" t="s">
        <v>789</v>
      </c>
    </row>
    <row r="627" spans="1:2">
      <c r="A627" s="134" t="s">
        <v>2941</v>
      </c>
      <c r="B627" s="134" t="s">
        <v>2941</v>
      </c>
    </row>
    <row r="628" spans="1:2">
      <c r="A628" s="121" t="s">
        <v>3586</v>
      </c>
      <c r="B628" s="121" t="s">
        <v>3586</v>
      </c>
    </row>
    <row r="629" spans="1:2">
      <c r="A629" s="134" t="s">
        <v>3252</v>
      </c>
      <c r="B629" s="134" t="s">
        <v>3252</v>
      </c>
    </row>
    <row r="630" spans="1:2">
      <c r="A630" s="121" t="s">
        <v>4820</v>
      </c>
      <c r="B630" s="121" t="s">
        <v>4820</v>
      </c>
    </row>
    <row r="631" spans="1:2">
      <c r="A631" s="198" t="s">
        <v>2544</v>
      </c>
      <c r="B631" s="198" t="s">
        <v>2544</v>
      </c>
    </row>
    <row r="632" spans="1:2">
      <c r="A632" s="121" t="s">
        <v>740</v>
      </c>
      <c r="B632" s="121" t="s">
        <v>740</v>
      </c>
    </row>
    <row r="633" spans="1:2">
      <c r="A633" s="121" t="s">
        <v>3218</v>
      </c>
      <c r="B633" s="121" t="s">
        <v>3218</v>
      </c>
    </row>
    <row r="634" spans="1:2">
      <c r="A634" s="198" t="s">
        <v>1358</v>
      </c>
      <c r="B634" s="198" t="s">
        <v>1358</v>
      </c>
    </row>
    <row r="635" spans="1:2">
      <c r="A635" s="121" t="s">
        <v>3271</v>
      </c>
      <c r="B635" s="121" t="s">
        <v>3271</v>
      </c>
    </row>
    <row r="636" spans="1:2">
      <c r="A636" s="134" t="s">
        <v>4170</v>
      </c>
      <c r="B636" s="134" t="s">
        <v>4170</v>
      </c>
    </row>
    <row r="637" spans="1:2">
      <c r="A637" s="198" t="s">
        <v>2184</v>
      </c>
      <c r="B637" s="198" t="s">
        <v>2184</v>
      </c>
    </row>
    <row r="638" spans="1:2">
      <c r="A638" s="266" t="s">
        <v>4437</v>
      </c>
      <c r="B638" s="266" t="s">
        <v>4437</v>
      </c>
    </row>
    <row r="639" spans="1:2">
      <c r="A639" s="266" t="s">
        <v>4359</v>
      </c>
      <c r="B639" s="266" t="s">
        <v>4359</v>
      </c>
    </row>
    <row r="640" spans="1:2">
      <c r="A640" s="121" t="s">
        <v>3061</v>
      </c>
      <c r="B640" s="121" t="s">
        <v>3061</v>
      </c>
    </row>
    <row r="641" spans="1:2">
      <c r="A641" s="121" t="s">
        <v>3062</v>
      </c>
      <c r="B641" s="121" t="s">
        <v>3062</v>
      </c>
    </row>
    <row r="642" spans="1:2">
      <c r="A642" s="121" t="s">
        <v>3236</v>
      </c>
      <c r="B642" s="121" t="s">
        <v>3236</v>
      </c>
    </row>
    <row r="643" spans="1:2">
      <c r="A643" s="121" t="s">
        <v>3232</v>
      </c>
      <c r="B643" s="121" t="s">
        <v>3232</v>
      </c>
    </row>
    <row r="644" spans="1:2">
      <c r="A644" s="121" t="s">
        <v>3398</v>
      </c>
      <c r="B644" s="121" t="s">
        <v>3398</v>
      </c>
    </row>
    <row r="645" spans="1:2">
      <c r="A645" s="121" t="s">
        <v>3506</v>
      </c>
      <c r="B645" s="121" t="s">
        <v>3506</v>
      </c>
    </row>
    <row r="646" spans="1:2">
      <c r="A646" s="198" t="s">
        <v>2511</v>
      </c>
      <c r="B646" s="198" t="s">
        <v>2511</v>
      </c>
    </row>
    <row r="647" spans="1:2">
      <c r="A647" s="134" t="s">
        <v>1622</v>
      </c>
      <c r="B647" s="134" t="s">
        <v>1622</v>
      </c>
    </row>
    <row r="648" spans="1:2">
      <c r="A648" s="198" t="s">
        <v>2497</v>
      </c>
      <c r="B648" s="198" t="s">
        <v>2497</v>
      </c>
    </row>
    <row r="649" spans="1:2">
      <c r="A649" s="121" t="s">
        <v>3075</v>
      </c>
      <c r="B649" s="121" t="s">
        <v>3075</v>
      </c>
    </row>
    <row r="650" spans="1:2">
      <c r="A650" s="121" t="s">
        <v>4764</v>
      </c>
      <c r="B650" s="121" t="s">
        <v>4764</v>
      </c>
    </row>
    <row r="651" spans="1:2">
      <c r="A651" s="200" t="s">
        <v>2010</v>
      </c>
      <c r="B651" s="200" t="s">
        <v>2010</v>
      </c>
    </row>
    <row r="652" spans="1:2">
      <c r="A652" s="134" t="s">
        <v>3933</v>
      </c>
      <c r="B652" s="134" t="s">
        <v>3933</v>
      </c>
    </row>
    <row r="653" spans="1:2">
      <c r="A653" s="121" t="s">
        <v>3570</v>
      </c>
      <c r="B653" s="121" t="s">
        <v>3570</v>
      </c>
    </row>
    <row r="654" spans="1:2">
      <c r="A654" s="199" t="s">
        <v>977</v>
      </c>
      <c r="B654" s="199" t="s">
        <v>977</v>
      </c>
    </row>
    <row r="655" spans="1:2">
      <c r="A655" s="198" t="s">
        <v>1536</v>
      </c>
      <c r="B655" s="198" t="s">
        <v>1536</v>
      </c>
    </row>
    <row r="656" spans="1:2">
      <c r="A656" s="199" t="s">
        <v>990</v>
      </c>
      <c r="B656" s="199" t="s">
        <v>990</v>
      </c>
    </row>
    <row r="657" spans="1:2">
      <c r="A657" s="121" t="s">
        <v>3209</v>
      </c>
      <c r="B657" s="121" t="s">
        <v>3209</v>
      </c>
    </row>
    <row r="658" spans="1:2">
      <c r="A658" s="134" t="s">
        <v>3834</v>
      </c>
      <c r="B658" s="134" t="s">
        <v>3834</v>
      </c>
    </row>
    <row r="659" spans="1:2">
      <c r="A659" s="198" t="s">
        <v>1132</v>
      </c>
      <c r="B659" s="198" t="s">
        <v>1132</v>
      </c>
    </row>
    <row r="660" spans="1:2">
      <c r="A660" s="200" t="s">
        <v>1287</v>
      </c>
      <c r="B660" s="200" t="s">
        <v>1287</v>
      </c>
    </row>
    <row r="661" spans="1:2">
      <c r="A661" s="121" t="s">
        <v>934</v>
      </c>
      <c r="B661" s="121" t="s">
        <v>934</v>
      </c>
    </row>
    <row r="662" spans="1:2">
      <c r="A662" s="198" t="s">
        <v>2013</v>
      </c>
      <c r="B662" s="198" t="s">
        <v>2013</v>
      </c>
    </row>
    <row r="663" spans="1:2">
      <c r="A663" s="199" t="s">
        <v>683</v>
      </c>
      <c r="B663" s="199" t="s">
        <v>683</v>
      </c>
    </row>
    <row r="664" spans="1:2">
      <c r="A664" s="269" t="s">
        <v>4463</v>
      </c>
      <c r="B664" s="269" t="s">
        <v>4463</v>
      </c>
    </row>
    <row r="665" spans="1:2">
      <c r="A665" s="134" t="s">
        <v>3790</v>
      </c>
      <c r="B665" s="134" t="s">
        <v>3790</v>
      </c>
    </row>
    <row r="666" spans="1:2">
      <c r="A666" s="134" t="s">
        <v>2772</v>
      </c>
      <c r="B666" s="134" t="s">
        <v>2772</v>
      </c>
    </row>
    <row r="667" spans="1:2">
      <c r="A667" s="121" t="s">
        <v>4766</v>
      </c>
      <c r="B667" s="121" t="s">
        <v>4766</v>
      </c>
    </row>
    <row r="668" spans="1:2">
      <c r="A668" s="199" t="s">
        <v>684</v>
      </c>
      <c r="B668" s="199" t="s">
        <v>684</v>
      </c>
    </row>
    <row r="669" spans="1:2">
      <c r="A669" s="121" t="s">
        <v>3485</v>
      </c>
      <c r="B669" s="121" t="s">
        <v>3485</v>
      </c>
    </row>
    <row r="670" spans="1:2">
      <c r="A670" s="199" t="s">
        <v>686</v>
      </c>
      <c r="B670" s="199" t="s">
        <v>686</v>
      </c>
    </row>
    <row r="671" spans="1:2">
      <c r="A671" s="266" t="s">
        <v>4386</v>
      </c>
      <c r="B671" s="266" t="s">
        <v>4386</v>
      </c>
    </row>
    <row r="672" spans="1:2">
      <c r="A672" s="203" t="s">
        <v>845</v>
      </c>
      <c r="B672" s="203" t="s">
        <v>845</v>
      </c>
    </row>
    <row r="673" spans="1:2">
      <c r="A673" s="124" t="s">
        <v>3058</v>
      </c>
      <c r="B673" s="124" t="s">
        <v>3058</v>
      </c>
    </row>
    <row r="674" spans="1:2">
      <c r="A674" s="136" t="s">
        <v>3767</v>
      </c>
      <c r="B674" s="136" t="s">
        <v>3767</v>
      </c>
    </row>
    <row r="675" spans="1:2">
      <c r="A675" s="121" t="s">
        <v>3128</v>
      </c>
      <c r="B675" s="121" t="s">
        <v>3128</v>
      </c>
    </row>
    <row r="676" spans="1:2">
      <c r="A676" s="134" t="s">
        <v>3798</v>
      </c>
      <c r="B676" s="134" t="s">
        <v>3798</v>
      </c>
    </row>
    <row r="677" spans="1:2">
      <c r="A677" s="121" t="s">
        <v>3272</v>
      </c>
      <c r="B677" s="121" t="s">
        <v>3272</v>
      </c>
    </row>
    <row r="678" spans="1:2">
      <c r="A678" s="134" t="s">
        <v>3863</v>
      </c>
      <c r="B678" s="134" t="s">
        <v>3863</v>
      </c>
    </row>
    <row r="679" spans="1:2">
      <c r="A679" s="266" t="s">
        <v>4303</v>
      </c>
      <c r="B679" s="266" t="s">
        <v>4303</v>
      </c>
    </row>
    <row r="680" spans="1:2">
      <c r="A680" s="134" t="s">
        <v>2513</v>
      </c>
      <c r="B680" s="134" t="s">
        <v>2513</v>
      </c>
    </row>
    <row r="681" spans="1:2">
      <c r="A681" s="134" t="s">
        <v>3734</v>
      </c>
      <c r="B681" s="134" t="s">
        <v>3734</v>
      </c>
    </row>
    <row r="682" spans="1:2">
      <c r="A682" s="200" t="s">
        <v>1290</v>
      </c>
      <c r="B682" s="200" t="s">
        <v>1290</v>
      </c>
    </row>
    <row r="683" spans="1:2">
      <c r="A683" s="136" t="s">
        <v>2912</v>
      </c>
      <c r="B683" s="136" t="s">
        <v>2912</v>
      </c>
    </row>
    <row r="684" spans="1:2">
      <c r="A684" s="198" t="s">
        <v>2216</v>
      </c>
      <c r="B684" s="198" t="s">
        <v>2216</v>
      </c>
    </row>
    <row r="685" spans="1:2">
      <c r="A685" s="121" t="s">
        <v>3263</v>
      </c>
      <c r="B685" s="121" t="s">
        <v>3263</v>
      </c>
    </row>
    <row r="686" spans="1:2">
      <c r="A686" s="134" t="s">
        <v>3827</v>
      </c>
      <c r="B686" s="134" t="s">
        <v>3827</v>
      </c>
    </row>
    <row r="687" spans="1:2">
      <c r="A687" s="121" t="s">
        <v>3122</v>
      </c>
      <c r="B687" s="121" t="s">
        <v>3122</v>
      </c>
    </row>
    <row r="688" spans="1:2">
      <c r="A688" s="121" t="s">
        <v>3120</v>
      </c>
      <c r="B688" s="121" t="s">
        <v>3120</v>
      </c>
    </row>
    <row r="689" spans="1:2">
      <c r="A689" s="198" t="s">
        <v>2552</v>
      </c>
      <c r="B689" s="198" t="s">
        <v>2552</v>
      </c>
    </row>
    <row r="690" spans="1:2">
      <c r="A690" s="121" t="s">
        <v>2557</v>
      </c>
      <c r="B690" s="121" t="s">
        <v>2557</v>
      </c>
    </row>
    <row r="691" spans="1:2">
      <c r="A691" s="136" t="s">
        <v>688</v>
      </c>
      <c r="B691" s="136" t="s">
        <v>688</v>
      </c>
    </row>
    <row r="692" spans="1:2">
      <c r="A692" s="121" t="s">
        <v>4702</v>
      </c>
      <c r="B692" s="121" t="s">
        <v>4702</v>
      </c>
    </row>
    <row r="693" spans="1:2">
      <c r="A693" s="199" t="s">
        <v>823</v>
      </c>
      <c r="B693" s="199" t="s">
        <v>823</v>
      </c>
    </row>
    <row r="694" spans="1:2">
      <c r="A694" s="121" t="s">
        <v>1249</v>
      </c>
      <c r="B694" s="121" t="s">
        <v>1249</v>
      </c>
    </row>
    <row r="695" spans="1:2">
      <c r="A695" s="200" t="s">
        <v>1251</v>
      </c>
      <c r="B695" s="200" t="s">
        <v>1251</v>
      </c>
    </row>
    <row r="696" spans="1:2">
      <c r="A696" s="198" t="s">
        <v>1134</v>
      </c>
      <c r="B696" s="198" t="s">
        <v>1134</v>
      </c>
    </row>
    <row r="697" spans="1:2">
      <c r="A697" s="121" t="s">
        <v>3141</v>
      </c>
      <c r="B697" s="121" t="s">
        <v>3141</v>
      </c>
    </row>
    <row r="698" spans="1:2">
      <c r="A698" s="199" t="s">
        <v>1082</v>
      </c>
      <c r="B698" s="199" t="s">
        <v>1082</v>
      </c>
    </row>
    <row r="699" spans="1:2">
      <c r="A699" s="121" t="s">
        <v>3489</v>
      </c>
      <c r="B699" s="121" t="s">
        <v>3489</v>
      </c>
    </row>
    <row r="700" spans="1:2">
      <c r="A700" s="121" t="s">
        <v>3439</v>
      </c>
      <c r="B700" s="121" t="s">
        <v>3439</v>
      </c>
    </row>
    <row r="701" spans="1:2">
      <c r="A701" s="198" t="s">
        <v>2499</v>
      </c>
      <c r="B701" s="198" t="s">
        <v>2499</v>
      </c>
    </row>
    <row r="702" spans="1:2">
      <c r="A702" s="134" t="s">
        <v>3828</v>
      </c>
      <c r="B702" s="134" t="s">
        <v>3828</v>
      </c>
    </row>
    <row r="703" spans="1:2">
      <c r="A703" s="198" t="s">
        <v>689</v>
      </c>
      <c r="B703" s="198" t="s">
        <v>689</v>
      </c>
    </row>
    <row r="704" spans="1:2">
      <c r="A704" s="121" t="s">
        <v>3143</v>
      </c>
      <c r="B704" s="121" t="s">
        <v>3143</v>
      </c>
    </row>
    <row r="705" spans="1:2">
      <c r="A705" s="134" t="s">
        <v>3968</v>
      </c>
      <c r="B705" s="134" t="s">
        <v>3968</v>
      </c>
    </row>
    <row r="706" spans="1:2">
      <c r="A706" s="121" t="s">
        <v>3441</v>
      </c>
      <c r="B706" s="121" t="s">
        <v>3441</v>
      </c>
    </row>
    <row r="707" spans="1:2">
      <c r="A707" s="134" t="s">
        <v>4197</v>
      </c>
      <c r="B707" s="134" t="s">
        <v>4197</v>
      </c>
    </row>
    <row r="708" spans="1:2">
      <c r="A708" s="134" t="s">
        <v>2078</v>
      </c>
      <c r="B708" s="134" t="s">
        <v>2078</v>
      </c>
    </row>
    <row r="709" spans="1:2">
      <c r="A709" s="134" t="s">
        <v>2761</v>
      </c>
      <c r="B709" s="134" t="s">
        <v>2761</v>
      </c>
    </row>
    <row r="710" spans="1:2">
      <c r="A710" s="198" t="s">
        <v>691</v>
      </c>
      <c r="B710" s="198" t="s">
        <v>691</v>
      </c>
    </row>
    <row r="711" spans="1:2">
      <c r="A711" s="134" t="s">
        <v>3796</v>
      </c>
      <c r="B711" s="134" t="s">
        <v>3796</v>
      </c>
    </row>
    <row r="712" spans="1:2">
      <c r="A712" s="198" t="s">
        <v>2479</v>
      </c>
      <c r="B712" s="198" t="s">
        <v>2479</v>
      </c>
    </row>
    <row r="713" spans="1:2">
      <c r="A713" s="136" t="s">
        <v>3982</v>
      </c>
      <c r="B713" s="136" t="s">
        <v>3982</v>
      </c>
    </row>
    <row r="714" spans="1:2">
      <c r="A714" s="199" t="s">
        <v>747</v>
      </c>
      <c r="B714" s="199" t="s">
        <v>747</v>
      </c>
    </row>
    <row r="715" spans="1:2">
      <c r="A715" s="134" t="s">
        <v>2891</v>
      </c>
      <c r="B715" s="134" t="s">
        <v>2891</v>
      </c>
    </row>
    <row r="716" spans="1:2">
      <c r="A716" s="198" t="s">
        <v>2528</v>
      </c>
      <c r="B716" s="198" t="s">
        <v>2528</v>
      </c>
    </row>
    <row r="717" spans="1:2">
      <c r="A717" s="136" t="s">
        <v>2859</v>
      </c>
      <c r="B717" s="136" t="s">
        <v>2859</v>
      </c>
    </row>
    <row r="718" spans="1:2">
      <c r="A718" s="198" t="s">
        <v>2530</v>
      </c>
      <c r="B718" s="198" t="s">
        <v>2530</v>
      </c>
    </row>
    <row r="719" spans="1:2">
      <c r="A719" s="199" t="s">
        <v>718</v>
      </c>
      <c r="B719" s="199" t="s">
        <v>718</v>
      </c>
    </row>
    <row r="720" spans="1:2">
      <c r="A720" s="121" t="s">
        <v>3521</v>
      </c>
      <c r="B720" s="121" t="s">
        <v>3521</v>
      </c>
    </row>
    <row r="721" spans="1:2">
      <c r="A721" s="121" t="s">
        <v>3403</v>
      </c>
      <c r="B721" s="121" t="s">
        <v>3403</v>
      </c>
    </row>
    <row r="722" spans="1:2">
      <c r="A722" s="121" t="s">
        <v>3132</v>
      </c>
      <c r="B722" s="121" t="s">
        <v>3132</v>
      </c>
    </row>
    <row r="723" spans="1:2">
      <c r="A723" s="121" t="s">
        <v>3538</v>
      </c>
      <c r="B723" s="121" t="s">
        <v>3538</v>
      </c>
    </row>
    <row r="724" spans="1:2">
      <c r="A724" s="134" t="s">
        <v>2741</v>
      </c>
      <c r="B724" s="134" t="s">
        <v>2741</v>
      </c>
    </row>
    <row r="725" spans="1:2">
      <c r="A725" s="134" t="s">
        <v>2916</v>
      </c>
      <c r="B725" s="134" t="s">
        <v>2916</v>
      </c>
    </row>
    <row r="726" spans="1:2">
      <c r="A726" s="121" t="s">
        <v>3116</v>
      </c>
      <c r="B726" s="121" t="s">
        <v>3116</v>
      </c>
    </row>
    <row r="727" spans="1:2">
      <c r="A727" s="134" t="s">
        <v>2514</v>
      </c>
      <c r="B727" s="134" t="s">
        <v>2514</v>
      </c>
    </row>
    <row r="728" spans="1:2">
      <c r="A728" s="199" t="s">
        <v>525</v>
      </c>
      <c r="B728" s="199" t="s">
        <v>525</v>
      </c>
    </row>
    <row r="729" spans="1:2">
      <c r="A729" s="134" t="s">
        <v>3976</v>
      </c>
      <c r="B729" s="134" t="s">
        <v>3976</v>
      </c>
    </row>
    <row r="730" spans="1:2">
      <c r="A730" s="198" t="s">
        <v>1347</v>
      </c>
      <c r="B730" s="198" t="s">
        <v>1347</v>
      </c>
    </row>
    <row r="731" spans="1:2">
      <c r="A731" s="198" t="s">
        <v>719</v>
      </c>
      <c r="B731" s="198" t="s">
        <v>719</v>
      </c>
    </row>
    <row r="732" spans="1:2">
      <c r="A732" s="199" t="s">
        <v>1040</v>
      </c>
      <c r="B732" s="199" t="s">
        <v>1040</v>
      </c>
    </row>
    <row r="733" spans="1:2">
      <c r="A733" s="134" t="s">
        <v>3969</v>
      </c>
      <c r="B733" s="134" t="s">
        <v>3969</v>
      </c>
    </row>
    <row r="734" spans="1:2">
      <c r="A734" s="199" t="s">
        <v>954</v>
      </c>
      <c r="B734" s="199" t="s">
        <v>954</v>
      </c>
    </row>
    <row r="735" spans="1:2">
      <c r="A735" s="134" t="s">
        <v>1007</v>
      </c>
      <c r="B735" s="134" t="s">
        <v>1007</v>
      </c>
    </row>
    <row r="736" spans="1:2">
      <c r="A736" s="134" t="s">
        <v>4137</v>
      </c>
      <c r="B736" s="134" t="s">
        <v>4137</v>
      </c>
    </row>
    <row r="737" spans="1:2">
      <c r="A737" s="198" t="s">
        <v>1398</v>
      </c>
      <c r="B737" s="198" t="s">
        <v>1398</v>
      </c>
    </row>
    <row r="738" spans="1:2">
      <c r="A738" s="199" t="s">
        <v>878</v>
      </c>
      <c r="B738" s="199" t="s">
        <v>878</v>
      </c>
    </row>
    <row r="739" spans="1:2">
      <c r="A739" s="134" t="s">
        <v>3833</v>
      </c>
      <c r="B739" s="134" t="s">
        <v>3833</v>
      </c>
    </row>
    <row r="740" spans="1:2">
      <c r="A740" s="134" t="s">
        <v>2728</v>
      </c>
      <c r="B740" s="134" t="s">
        <v>2728</v>
      </c>
    </row>
    <row r="741" spans="1:2">
      <c r="A741" s="121" t="s">
        <v>3589</v>
      </c>
      <c r="B741" s="121" t="s">
        <v>3589</v>
      </c>
    </row>
    <row r="742" spans="1:2">
      <c r="A742" s="199" t="s">
        <v>1033</v>
      </c>
      <c r="B742" s="199" t="s">
        <v>1033</v>
      </c>
    </row>
    <row r="743" spans="1:2">
      <c r="A743" s="198" t="s">
        <v>692</v>
      </c>
      <c r="B743" s="198" t="s">
        <v>692</v>
      </c>
    </row>
    <row r="744" spans="1:2">
      <c r="A744" s="121" t="s">
        <v>3193</v>
      </c>
      <c r="B744" s="121" t="s">
        <v>3193</v>
      </c>
    </row>
    <row r="745" spans="1:2">
      <c r="A745" s="121" t="s">
        <v>3153</v>
      </c>
      <c r="B745" s="121" t="s">
        <v>3153</v>
      </c>
    </row>
    <row r="746" spans="1:2">
      <c r="A746" s="199" t="s">
        <v>643</v>
      </c>
      <c r="B746" s="199" t="s">
        <v>643</v>
      </c>
    </row>
    <row r="747" spans="1:2">
      <c r="A747" s="198" t="s">
        <v>1423</v>
      </c>
      <c r="B747" s="198" t="s">
        <v>1423</v>
      </c>
    </row>
    <row r="748" spans="1:2">
      <c r="A748" s="121" t="s">
        <v>3196</v>
      </c>
      <c r="B748" s="121" t="s">
        <v>3196</v>
      </c>
    </row>
    <row r="749" spans="1:2">
      <c r="A749" s="198" t="s">
        <v>995</v>
      </c>
      <c r="B749" s="198" t="s">
        <v>995</v>
      </c>
    </row>
    <row r="750" spans="1:2">
      <c r="A750" s="134" t="s">
        <v>2774</v>
      </c>
      <c r="B750" s="134" t="s">
        <v>2774</v>
      </c>
    </row>
    <row r="751" spans="1:2">
      <c r="A751" s="198" t="s">
        <v>1993</v>
      </c>
      <c r="B751" s="198" t="s">
        <v>1993</v>
      </c>
    </row>
    <row r="752" spans="1:2">
      <c r="A752" s="121" t="s">
        <v>1544</v>
      </c>
      <c r="B752" s="121" t="s">
        <v>1544</v>
      </c>
    </row>
    <row r="753" spans="1:2">
      <c r="A753" s="134" t="s">
        <v>3488</v>
      </c>
      <c r="B753" s="134" t="s">
        <v>3488</v>
      </c>
    </row>
    <row r="754" spans="1:2">
      <c r="A754" s="121" t="s">
        <v>3253</v>
      </c>
      <c r="B754" s="121" t="s">
        <v>3253</v>
      </c>
    </row>
    <row r="755" spans="1:2">
      <c r="A755" s="198" t="s">
        <v>791</v>
      </c>
      <c r="B755" s="198" t="s">
        <v>791</v>
      </c>
    </row>
    <row r="756" spans="1:2">
      <c r="A756" s="266" t="s">
        <v>4464</v>
      </c>
      <c r="B756" s="266" t="s">
        <v>4464</v>
      </c>
    </row>
    <row r="757" spans="1:2">
      <c r="A757" s="198" t="s">
        <v>1192</v>
      </c>
      <c r="B757" s="198" t="s">
        <v>1192</v>
      </c>
    </row>
    <row r="758" spans="1:2">
      <c r="A758" s="121" t="s">
        <v>3582</v>
      </c>
      <c r="B758" s="121" t="s">
        <v>3582</v>
      </c>
    </row>
    <row r="759" spans="1:2">
      <c r="A759" s="134" t="s">
        <v>3945</v>
      </c>
      <c r="B759" s="134" t="s">
        <v>3945</v>
      </c>
    </row>
    <row r="760" spans="1:2">
      <c r="A760" s="266" t="s">
        <v>4458</v>
      </c>
      <c r="B760" s="266" t="s">
        <v>4458</v>
      </c>
    </row>
    <row r="761" spans="1:2">
      <c r="A761" s="134" t="s">
        <v>3755</v>
      </c>
      <c r="B761" s="134" t="s">
        <v>3755</v>
      </c>
    </row>
    <row r="762" spans="1:2">
      <c r="A762" s="198" t="s">
        <v>1193</v>
      </c>
      <c r="B762" s="198" t="s">
        <v>1193</v>
      </c>
    </row>
    <row r="763" spans="1:2">
      <c r="A763" s="199" t="s">
        <v>881</v>
      </c>
      <c r="B763" s="199" t="s">
        <v>881</v>
      </c>
    </row>
    <row r="764" spans="1:2">
      <c r="A764" s="134" t="s">
        <v>3789</v>
      </c>
      <c r="B764" s="134" t="s">
        <v>3789</v>
      </c>
    </row>
    <row r="765" spans="1:2">
      <c r="A765" s="198" t="s">
        <v>1399</v>
      </c>
      <c r="B765" s="198" t="s">
        <v>1399</v>
      </c>
    </row>
    <row r="766" spans="1:2">
      <c r="A766" s="198" t="s">
        <v>2067</v>
      </c>
      <c r="B766" s="198" t="s">
        <v>2067</v>
      </c>
    </row>
    <row r="767" spans="1:2">
      <c r="A767" s="121" t="s">
        <v>3069</v>
      </c>
      <c r="B767" s="121" t="s">
        <v>3069</v>
      </c>
    </row>
    <row r="768" spans="1:2">
      <c r="A768" s="200" t="s">
        <v>2515</v>
      </c>
      <c r="B768" s="200" t="s">
        <v>2515</v>
      </c>
    </row>
    <row r="769" spans="1:2">
      <c r="A769" s="121" t="s">
        <v>4805</v>
      </c>
      <c r="B769" s="121" t="s">
        <v>4805</v>
      </c>
    </row>
    <row r="770" spans="1:2">
      <c r="A770" s="198" t="s">
        <v>1572</v>
      </c>
      <c r="B770" s="198" t="s">
        <v>1572</v>
      </c>
    </row>
    <row r="771" spans="1:2">
      <c r="A771" s="121" t="s">
        <v>3115</v>
      </c>
      <c r="B771" s="121" t="s">
        <v>3115</v>
      </c>
    </row>
    <row r="772" spans="1:2">
      <c r="A772" s="134" t="s">
        <v>1204</v>
      </c>
      <c r="B772" s="134" t="s">
        <v>1204</v>
      </c>
    </row>
    <row r="773" spans="1:2">
      <c r="A773" s="198" t="s">
        <v>2482</v>
      </c>
      <c r="B773" s="198" t="s">
        <v>2482</v>
      </c>
    </row>
    <row r="774" spans="1:2">
      <c r="A774" s="134" t="s">
        <v>3763</v>
      </c>
      <c r="B774" s="134" t="s">
        <v>3763</v>
      </c>
    </row>
    <row r="775" spans="1:2">
      <c r="A775" s="134" t="s">
        <v>3761</v>
      </c>
      <c r="B775" s="134" t="s">
        <v>3761</v>
      </c>
    </row>
    <row r="776" spans="1:2">
      <c r="A776" s="199" t="s">
        <v>896</v>
      </c>
      <c r="B776" s="199" t="s">
        <v>896</v>
      </c>
    </row>
    <row r="777" spans="1:2">
      <c r="A777" s="198" t="s">
        <v>1206</v>
      </c>
      <c r="B777" s="198" t="s">
        <v>1206</v>
      </c>
    </row>
    <row r="778" spans="1:2">
      <c r="A778" s="136" t="s">
        <v>2719</v>
      </c>
      <c r="B778" s="136" t="s">
        <v>2719</v>
      </c>
    </row>
    <row r="779" spans="1:2">
      <c r="A779" s="203" t="s">
        <v>603</v>
      </c>
      <c r="B779" s="203" t="s">
        <v>603</v>
      </c>
    </row>
    <row r="780" spans="1:2">
      <c r="A780" s="134" t="s">
        <v>1494</v>
      </c>
      <c r="B780" s="134" t="s">
        <v>1494</v>
      </c>
    </row>
    <row r="781" spans="1:2">
      <c r="A781" s="124" t="s">
        <v>3448</v>
      </c>
      <c r="B781" s="124" t="s">
        <v>3448</v>
      </c>
    </row>
    <row r="782" spans="1:2">
      <c r="A782" s="192" t="s">
        <v>1208</v>
      </c>
      <c r="B782" s="192" t="s">
        <v>1208</v>
      </c>
    </row>
    <row r="783" spans="1:2">
      <c r="A783" s="192" t="s">
        <v>3765</v>
      </c>
      <c r="B783" s="192" t="s">
        <v>3765</v>
      </c>
    </row>
    <row r="784" spans="1:2">
      <c r="A784" s="87" t="s">
        <v>1496</v>
      </c>
      <c r="B784" s="87" t="s">
        <v>1496</v>
      </c>
    </row>
    <row r="785" spans="1:2">
      <c r="A785" s="191" t="s">
        <v>3450</v>
      </c>
      <c r="B785" s="191" t="s">
        <v>3450</v>
      </c>
    </row>
    <row r="786" spans="1:2">
      <c r="A786" s="192" t="s">
        <v>3762</v>
      </c>
      <c r="B786" s="192" t="s">
        <v>3762</v>
      </c>
    </row>
    <row r="787" spans="1:2">
      <c r="A787" s="192" t="s">
        <v>3948</v>
      </c>
      <c r="B787" s="192" t="s">
        <v>3948</v>
      </c>
    </row>
    <row r="788" spans="1:2">
      <c r="A788" s="85" t="s">
        <v>604</v>
      </c>
      <c r="B788" s="85" t="s">
        <v>604</v>
      </c>
    </row>
    <row r="789" spans="1:2">
      <c r="A789" s="192" t="s">
        <v>4163</v>
      </c>
      <c r="B789" s="192" t="s">
        <v>4163</v>
      </c>
    </row>
    <row r="790" spans="1:2">
      <c r="A790" s="87" t="s">
        <v>1497</v>
      </c>
      <c r="B790" s="87" t="s">
        <v>1497</v>
      </c>
    </row>
    <row r="791" spans="1:2">
      <c r="A791" s="192" t="s">
        <v>4161</v>
      </c>
      <c r="B791" s="192" t="s">
        <v>4161</v>
      </c>
    </row>
    <row r="792" spans="1:2">
      <c r="A792" s="85" t="s">
        <v>606</v>
      </c>
      <c r="B792" s="85" t="s">
        <v>606</v>
      </c>
    </row>
    <row r="793" spans="1:2">
      <c r="A793" s="192" t="s">
        <v>2716</v>
      </c>
      <c r="B793" s="192" t="s">
        <v>2716</v>
      </c>
    </row>
    <row r="794" spans="1:2">
      <c r="A794" s="87" t="s">
        <v>1498</v>
      </c>
      <c r="B794" s="87" t="s">
        <v>1498</v>
      </c>
    </row>
    <row r="795" spans="1:2">
      <c r="A795" s="87" t="s">
        <v>1499</v>
      </c>
      <c r="B795" s="87" t="s">
        <v>1499</v>
      </c>
    </row>
    <row r="796" spans="1:2">
      <c r="A796" s="85" t="s">
        <v>609</v>
      </c>
      <c r="B796" s="85" t="s">
        <v>609</v>
      </c>
    </row>
    <row r="797" spans="1:2">
      <c r="A797" s="191" t="s">
        <v>3289</v>
      </c>
      <c r="B797" s="191" t="s">
        <v>3289</v>
      </c>
    </row>
    <row r="798" spans="1:2">
      <c r="A798" s="87" t="s">
        <v>1962</v>
      </c>
      <c r="B798" s="87" t="s">
        <v>1962</v>
      </c>
    </row>
    <row r="799" spans="1:2">
      <c r="A799" s="191" t="s">
        <v>3409</v>
      </c>
      <c r="B799" s="191" t="s">
        <v>3409</v>
      </c>
    </row>
    <row r="800" spans="1:2">
      <c r="A800" s="191" t="s">
        <v>3179</v>
      </c>
      <c r="B800" s="191" t="s">
        <v>3179</v>
      </c>
    </row>
    <row r="801" spans="1:2">
      <c r="A801" s="87" t="s">
        <v>2158</v>
      </c>
      <c r="B801" s="87" t="s">
        <v>2158</v>
      </c>
    </row>
    <row r="802" spans="1:2">
      <c r="A802" s="87" t="s">
        <v>1294</v>
      </c>
      <c r="B802" s="87" t="s">
        <v>1294</v>
      </c>
    </row>
    <row r="803" spans="1:2">
      <c r="A803" s="87" t="s">
        <v>1386</v>
      </c>
      <c r="B803" s="87" t="s">
        <v>1386</v>
      </c>
    </row>
    <row r="804" spans="1:2">
      <c r="A804" s="193" t="s">
        <v>3749</v>
      </c>
      <c r="B804" s="193" t="s">
        <v>3749</v>
      </c>
    </row>
    <row r="805" spans="1:2">
      <c r="A805" s="87" t="s">
        <v>1296</v>
      </c>
      <c r="B805" s="87" t="s">
        <v>1296</v>
      </c>
    </row>
    <row r="806" spans="1:2">
      <c r="A806" s="192" t="s">
        <v>2781</v>
      </c>
      <c r="B806" s="192" t="s">
        <v>2781</v>
      </c>
    </row>
    <row r="807" spans="1:2">
      <c r="A807" s="87" t="s">
        <v>1995</v>
      </c>
      <c r="B807" s="87" t="s">
        <v>1995</v>
      </c>
    </row>
    <row r="808" spans="1:2">
      <c r="A808" s="87" t="s">
        <v>694</v>
      </c>
      <c r="B808" s="87" t="s">
        <v>694</v>
      </c>
    </row>
    <row r="809" spans="1:2">
      <c r="A809" s="85" t="s">
        <v>940</v>
      </c>
      <c r="B809" s="85" t="s">
        <v>940</v>
      </c>
    </row>
    <row r="810" spans="1:2">
      <c r="A810" s="294" t="s">
        <v>4391</v>
      </c>
      <c r="B810" s="294" t="s">
        <v>4391</v>
      </c>
    </row>
    <row r="811" spans="1:2">
      <c r="A811" s="192" t="s">
        <v>3792</v>
      </c>
      <c r="B811" s="192" t="s">
        <v>3792</v>
      </c>
    </row>
    <row r="812" spans="1:2">
      <c r="A812" s="192" t="s">
        <v>1546</v>
      </c>
      <c r="B812" s="192" t="s">
        <v>1546</v>
      </c>
    </row>
    <row r="813" spans="1:2">
      <c r="A813" s="192" t="s">
        <v>2676</v>
      </c>
      <c r="B813" s="192" t="s">
        <v>2676</v>
      </c>
    </row>
    <row r="814" spans="1:2">
      <c r="A814" s="87" t="s">
        <v>1547</v>
      </c>
      <c r="B814" s="87" t="s">
        <v>1547</v>
      </c>
    </row>
    <row r="815" spans="1:2">
      <c r="A815" s="192" t="s">
        <v>4191</v>
      </c>
      <c r="B815" s="192" t="s">
        <v>4191</v>
      </c>
    </row>
    <row r="816" spans="1:2">
      <c r="A816" s="188" t="s">
        <v>3175</v>
      </c>
      <c r="B816" s="188" t="s">
        <v>3175</v>
      </c>
    </row>
    <row r="817" spans="1:2">
      <c r="A817" s="294" t="s">
        <v>4392</v>
      </c>
      <c r="B817" s="294" t="s">
        <v>4392</v>
      </c>
    </row>
    <row r="818" spans="1:2">
      <c r="A818" s="191" t="s">
        <v>3055</v>
      </c>
      <c r="B818" s="191" t="s">
        <v>3055</v>
      </c>
    </row>
    <row r="819" spans="1:2">
      <c r="A819" s="191" t="s">
        <v>3145</v>
      </c>
      <c r="B819" s="191" t="s">
        <v>3145</v>
      </c>
    </row>
    <row r="820" spans="1:2">
      <c r="A820" s="191" t="s">
        <v>4821</v>
      </c>
      <c r="B820" s="191" t="s">
        <v>4821</v>
      </c>
    </row>
    <row r="821" spans="1:2">
      <c r="A821" s="192" t="s">
        <v>4212</v>
      </c>
      <c r="B821" s="192" t="s">
        <v>4212</v>
      </c>
    </row>
    <row r="822" spans="1:2">
      <c r="A822" s="87" t="s">
        <v>1607</v>
      </c>
      <c r="B822" s="87" t="s">
        <v>1607</v>
      </c>
    </row>
    <row r="823" spans="1:2">
      <c r="A823" s="87" t="s">
        <v>1554</v>
      </c>
      <c r="B823" s="87" t="s">
        <v>1554</v>
      </c>
    </row>
    <row r="824" spans="1:2">
      <c r="A824" s="87" t="s">
        <v>2209</v>
      </c>
      <c r="B824" s="87" t="s">
        <v>2209</v>
      </c>
    </row>
    <row r="825" spans="1:2">
      <c r="A825" s="85" t="s">
        <v>824</v>
      </c>
      <c r="B825" s="85" t="s">
        <v>824</v>
      </c>
    </row>
    <row r="826" spans="1:2">
      <c r="A826" s="191" t="s">
        <v>3274</v>
      </c>
      <c r="B826" s="191" t="s">
        <v>3274</v>
      </c>
    </row>
    <row r="827" spans="1:2">
      <c r="A827" s="85" t="s">
        <v>963</v>
      </c>
      <c r="B827" s="85" t="s">
        <v>963</v>
      </c>
    </row>
    <row r="828" spans="1:2">
      <c r="A828" s="191" t="s">
        <v>3170</v>
      </c>
      <c r="B828" s="191" t="s">
        <v>3170</v>
      </c>
    </row>
    <row r="829" spans="1:2">
      <c r="A829" s="87" t="s">
        <v>2486</v>
      </c>
      <c r="B829" s="87" t="s">
        <v>2486</v>
      </c>
    </row>
    <row r="830" spans="1:2">
      <c r="A830" s="191" t="s">
        <v>3437</v>
      </c>
      <c r="B830" s="191" t="s">
        <v>3437</v>
      </c>
    </row>
    <row r="831" spans="1:2">
      <c r="A831" s="192" t="s">
        <v>540</v>
      </c>
      <c r="B831" s="192" t="s">
        <v>540</v>
      </c>
    </row>
    <row r="832" spans="1:2">
      <c r="A832" s="87" t="s">
        <v>918</v>
      </c>
      <c r="B832" s="87" t="s">
        <v>918</v>
      </c>
    </row>
    <row r="833" spans="1:2">
      <c r="A833" s="85" t="s">
        <v>634</v>
      </c>
      <c r="B833" s="85" t="s">
        <v>634</v>
      </c>
    </row>
    <row r="834" spans="1:2">
      <c r="A834" s="192" t="s">
        <v>208</v>
      </c>
      <c r="B834" s="192" t="s">
        <v>208</v>
      </c>
    </row>
    <row r="835" spans="1:2">
      <c r="A835" s="191" t="s">
        <v>3503</v>
      </c>
      <c r="B835" s="191" t="s">
        <v>3503</v>
      </c>
    </row>
    <row r="836" spans="1:2">
      <c r="A836" s="191" t="s">
        <v>3412</v>
      </c>
      <c r="B836" s="191" t="s">
        <v>3412</v>
      </c>
    </row>
    <row r="837" spans="1:2">
      <c r="A837" s="191" t="s">
        <v>3455</v>
      </c>
      <c r="B837" s="191" t="s">
        <v>3455</v>
      </c>
    </row>
    <row r="838" spans="1:2">
      <c r="A838" s="191" t="s">
        <v>3528</v>
      </c>
      <c r="B838" s="191" t="s">
        <v>3528</v>
      </c>
    </row>
    <row r="839" spans="1:2">
      <c r="A839" s="191" t="s">
        <v>3135</v>
      </c>
      <c r="B839" s="191" t="s">
        <v>3135</v>
      </c>
    </row>
    <row r="840" spans="1:2">
      <c r="A840" s="191" t="s">
        <v>3457</v>
      </c>
      <c r="B840" s="191" t="s">
        <v>3457</v>
      </c>
    </row>
    <row r="841" spans="1:2">
      <c r="A841" s="192" t="s">
        <v>2946</v>
      </c>
      <c r="B841" s="192" t="s">
        <v>2946</v>
      </c>
    </row>
    <row r="842" spans="1:2">
      <c r="A842" s="192" t="s">
        <v>3588</v>
      </c>
      <c r="B842" s="192" t="s">
        <v>3588</v>
      </c>
    </row>
    <row r="843" spans="1:2">
      <c r="A843" s="87" t="s">
        <v>710</v>
      </c>
      <c r="B843" s="87" t="s">
        <v>710</v>
      </c>
    </row>
    <row r="844" spans="1:2">
      <c r="A844" s="192" t="s">
        <v>3799</v>
      </c>
      <c r="B844" s="192" t="s">
        <v>3799</v>
      </c>
    </row>
    <row r="845" spans="1:2">
      <c r="A845" s="87" t="s">
        <v>2468</v>
      </c>
      <c r="B845" s="87" t="s">
        <v>2468</v>
      </c>
    </row>
    <row r="846" spans="1:2">
      <c r="A846" s="85" t="s">
        <v>908</v>
      </c>
      <c r="B846" s="85" t="s">
        <v>908</v>
      </c>
    </row>
    <row r="847" spans="1:2">
      <c r="A847" s="87" t="s">
        <v>2203</v>
      </c>
      <c r="B847" s="87" t="s">
        <v>2203</v>
      </c>
    </row>
    <row r="848" spans="1:2">
      <c r="A848" s="86" t="s">
        <v>774</v>
      </c>
      <c r="B848" s="86" t="s">
        <v>774</v>
      </c>
    </row>
    <row r="849" spans="1:2">
      <c r="A849" s="88" t="s">
        <v>2001</v>
      </c>
      <c r="B849" s="88" t="s">
        <v>2001</v>
      </c>
    </row>
    <row r="850" spans="1:2">
      <c r="A850" s="192" t="s">
        <v>1297</v>
      </c>
      <c r="B850" s="192" t="s">
        <v>1297</v>
      </c>
    </row>
    <row r="851" spans="1:2">
      <c r="A851" s="88" t="s">
        <v>2516</v>
      </c>
      <c r="B851" s="88" t="s">
        <v>2516</v>
      </c>
    </row>
    <row r="852" spans="1:2">
      <c r="A852" s="294" t="s">
        <v>4394</v>
      </c>
      <c r="B852" s="294" t="s">
        <v>4394</v>
      </c>
    </row>
    <row r="853" spans="1:2">
      <c r="A853" s="191" t="s">
        <v>4775</v>
      </c>
      <c r="B853" s="191" t="s">
        <v>4775</v>
      </c>
    </row>
    <row r="854" spans="1:2">
      <c r="A854" s="85" t="s">
        <v>1066</v>
      </c>
      <c r="B854" s="85" t="s">
        <v>1066</v>
      </c>
    </row>
    <row r="855" spans="1:2">
      <c r="A855" s="88" t="s">
        <v>1217</v>
      </c>
      <c r="B855" s="88" t="s">
        <v>1217</v>
      </c>
    </row>
    <row r="856" spans="1:2">
      <c r="A856" s="188" t="s">
        <v>3526</v>
      </c>
      <c r="B856" s="188" t="s">
        <v>3526</v>
      </c>
    </row>
    <row r="857" spans="1:2">
      <c r="A857" s="192" t="s">
        <v>3809</v>
      </c>
      <c r="B857" s="192" t="s">
        <v>3809</v>
      </c>
    </row>
    <row r="858" spans="1:2">
      <c r="A858" s="192" t="s">
        <v>2784</v>
      </c>
      <c r="B858" s="192" t="s">
        <v>2784</v>
      </c>
    </row>
    <row r="859" spans="1:2">
      <c r="A859" s="87" t="s">
        <v>1996</v>
      </c>
      <c r="B859" s="87" t="s">
        <v>1996</v>
      </c>
    </row>
    <row r="860" spans="1:2">
      <c r="A860" s="193" t="s">
        <v>3486</v>
      </c>
      <c r="B860" s="193" t="s">
        <v>3486</v>
      </c>
    </row>
    <row r="861" spans="1:2">
      <c r="A861" s="88" t="s">
        <v>1299</v>
      </c>
      <c r="B861" s="88" t="s">
        <v>1299</v>
      </c>
    </row>
    <row r="862" spans="1:2">
      <c r="A862" s="294" t="s">
        <v>4395</v>
      </c>
      <c r="B862" s="294" t="s">
        <v>4395</v>
      </c>
    </row>
    <row r="863" spans="1:2">
      <c r="A863" s="85" t="s">
        <v>695</v>
      </c>
      <c r="B863" s="85" t="s">
        <v>695</v>
      </c>
    </row>
    <row r="864" spans="1:2">
      <c r="A864" s="192" t="s">
        <v>3166</v>
      </c>
      <c r="B864" s="192" t="s">
        <v>3166</v>
      </c>
    </row>
    <row r="865" spans="1:2">
      <c r="A865" s="192" t="s">
        <v>3971</v>
      </c>
      <c r="B865" s="192" t="s">
        <v>3971</v>
      </c>
    </row>
    <row r="866" spans="1:2">
      <c r="A866" s="88" t="s">
        <v>1324</v>
      </c>
      <c r="B866" s="88" t="s">
        <v>1324</v>
      </c>
    </row>
    <row r="867" spans="1:2">
      <c r="A867" s="87" t="s">
        <v>984</v>
      </c>
      <c r="B867" s="87" t="s">
        <v>984</v>
      </c>
    </row>
    <row r="868" spans="1:2">
      <c r="A868" s="191" t="s">
        <v>3507</v>
      </c>
      <c r="B868" s="191" t="s">
        <v>3507</v>
      </c>
    </row>
    <row r="869" spans="1:2">
      <c r="A869" s="191" t="s">
        <v>3296</v>
      </c>
      <c r="B869" s="191" t="s">
        <v>3296</v>
      </c>
    </row>
    <row r="870" spans="1:2">
      <c r="A870" s="191" t="s">
        <v>3523</v>
      </c>
      <c r="B870" s="191" t="s">
        <v>3523</v>
      </c>
    </row>
    <row r="871" spans="1:2">
      <c r="A871" s="87" t="s">
        <v>1630</v>
      </c>
      <c r="B871" s="87" t="s">
        <v>1630</v>
      </c>
    </row>
    <row r="872" spans="1:2">
      <c r="A872" s="88" t="s">
        <v>1633</v>
      </c>
      <c r="B872" s="88" t="s">
        <v>1633</v>
      </c>
    </row>
    <row r="873" spans="1:2">
      <c r="A873" s="191" t="s">
        <v>4840</v>
      </c>
      <c r="B873" s="191" t="s">
        <v>4840</v>
      </c>
    </row>
    <row r="874" spans="1:2">
      <c r="A874" s="85" t="s">
        <v>621</v>
      </c>
      <c r="B874" s="85" t="s">
        <v>621</v>
      </c>
    </row>
    <row r="875" spans="1:2">
      <c r="A875" s="86" t="s">
        <v>697</v>
      </c>
      <c r="B875" s="86" t="s">
        <v>697</v>
      </c>
    </row>
    <row r="876" spans="1:2">
      <c r="A876" s="191" t="s">
        <v>3290</v>
      </c>
      <c r="B876" s="191" t="s">
        <v>3290</v>
      </c>
    </row>
    <row r="877" spans="1:2">
      <c r="A877" s="192" t="s">
        <v>2019</v>
      </c>
      <c r="B877" s="192" t="s">
        <v>2019</v>
      </c>
    </row>
    <row r="878" spans="1:2">
      <c r="A878" s="193" t="s">
        <v>2752</v>
      </c>
      <c r="B878" s="193" t="s">
        <v>2752</v>
      </c>
    </row>
    <row r="879" spans="1:2">
      <c r="A879" s="87" t="s">
        <v>1370</v>
      </c>
      <c r="B879" s="87" t="s">
        <v>1370</v>
      </c>
    </row>
    <row r="880" spans="1:2">
      <c r="A880" s="192" t="s">
        <v>4159</v>
      </c>
      <c r="B880" s="192" t="s">
        <v>4159</v>
      </c>
    </row>
    <row r="881" spans="1:2">
      <c r="A881" s="192" t="s">
        <v>3978</v>
      </c>
      <c r="B881" s="192" t="s">
        <v>3978</v>
      </c>
    </row>
    <row r="882" spans="1:2">
      <c r="A882" s="191" t="s">
        <v>4738</v>
      </c>
      <c r="B882" s="191" t="s">
        <v>4738</v>
      </c>
    </row>
    <row r="883" spans="1:2">
      <c r="A883" s="87" t="s">
        <v>1589</v>
      </c>
      <c r="B883" s="87" t="s">
        <v>1589</v>
      </c>
    </row>
    <row r="884" spans="1:2">
      <c r="A884" s="87" t="s">
        <v>1512</v>
      </c>
      <c r="B884" s="87" t="s">
        <v>1512</v>
      </c>
    </row>
    <row r="885" spans="1:2">
      <c r="A885" s="87" t="s">
        <v>1316</v>
      </c>
      <c r="B885" s="87" t="s">
        <v>1316</v>
      </c>
    </row>
    <row r="886" spans="1:2">
      <c r="A886" s="294" t="s">
        <v>4271</v>
      </c>
      <c r="B886" s="294" t="s">
        <v>4271</v>
      </c>
    </row>
    <row r="887" spans="1:2">
      <c r="A887" s="192" t="s">
        <v>2674</v>
      </c>
      <c r="B887" s="192" t="s">
        <v>2674</v>
      </c>
    </row>
    <row r="888" spans="1:2">
      <c r="A888" s="192" t="s">
        <v>2699</v>
      </c>
      <c r="B888" s="192" t="s">
        <v>2699</v>
      </c>
    </row>
    <row r="889" spans="1:2">
      <c r="A889" s="191" t="s">
        <v>3431</v>
      </c>
      <c r="B889" s="191" t="s">
        <v>3431</v>
      </c>
    </row>
    <row r="890" spans="1:2">
      <c r="A890" s="191" t="s">
        <v>3548</v>
      </c>
      <c r="B890" s="191" t="s">
        <v>3548</v>
      </c>
    </row>
    <row r="891" spans="1:2">
      <c r="A891" s="191" t="s">
        <v>4822</v>
      </c>
      <c r="B891" s="191" t="s">
        <v>4822</v>
      </c>
    </row>
    <row r="892" spans="1:2">
      <c r="A892" s="192" t="s">
        <v>4213</v>
      </c>
      <c r="B892" s="192" t="s">
        <v>4213</v>
      </c>
    </row>
    <row r="893" spans="1:2">
      <c r="A893" s="192" t="s">
        <v>4133</v>
      </c>
      <c r="B893" s="192" t="s">
        <v>4133</v>
      </c>
    </row>
    <row r="894" spans="1:2">
      <c r="A894" s="87" t="s">
        <v>2218</v>
      </c>
      <c r="B894" s="87" t="s">
        <v>2218</v>
      </c>
    </row>
    <row r="895" spans="1:2">
      <c r="A895" s="188" t="s">
        <v>3262</v>
      </c>
      <c r="B895" s="188" t="s">
        <v>3262</v>
      </c>
    </row>
    <row r="896" spans="1:2">
      <c r="A896" s="191" t="s">
        <v>3391</v>
      </c>
      <c r="B896" s="191" t="s">
        <v>3391</v>
      </c>
    </row>
    <row r="897" spans="1:2">
      <c r="A897" s="87" t="s">
        <v>1881</v>
      </c>
      <c r="B897" s="87" t="s">
        <v>1881</v>
      </c>
    </row>
    <row r="898" spans="1:2">
      <c r="A898" s="192" t="s">
        <v>2671</v>
      </c>
      <c r="B898" s="192" t="s">
        <v>2671</v>
      </c>
    </row>
    <row r="899" spans="1:2">
      <c r="A899" s="192" t="s">
        <v>3932</v>
      </c>
      <c r="B899" s="192" t="s">
        <v>3932</v>
      </c>
    </row>
    <row r="900" spans="1:2">
      <c r="A900" s="88" t="s">
        <v>2460</v>
      </c>
      <c r="B900" s="88" t="s">
        <v>2460</v>
      </c>
    </row>
    <row r="901" spans="1:2">
      <c r="A901" s="87" t="s">
        <v>1388</v>
      </c>
      <c r="B901" s="87" t="s">
        <v>1388</v>
      </c>
    </row>
    <row r="902" spans="1:2">
      <c r="A902" s="87" t="s">
        <v>1136</v>
      </c>
      <c r="B902" s="87" t="s">
        <v>1136</v>
      </c>
    </row>
    <row r="903" spans="1:2">
      <c r="A903" s="85" t="s">
        <v>723</v>
      </c>
      <c r="B903" s="85" t="s">
        <v>723</v>
      </c>
    </row>
    <row r="904" spans="1:2">
      <c r="A904" s="87" t="s">
        <v>2525</v>
      </c>
      <c r="B904" s="87" t="s">
        <v>2525</v>
      </c>
    </row>
    <row r="905" spans="1:2">
      <c r="A905" s="87" t="s">
        <v>2196</v>
      </c>
      <c r="B905" s="87" t="s">
        <v>2196</v>
      </c>
    </row>
    <row r="906" spans="1:2">
      <c r="A906" s="87" t="s">
        <v>1321</v>
      </c>
      <c r="B906" s="87" t="s">
        <v>1321</v>
      </c>
    </row>
    <row r="907" spans="1:2">
      <c r="A907" s="87" t="s">
        <v>2219</v>
      </c>
      <c r="B907" s="87" t="s">
        <v>2219</v>
      </c>
    </row>
    <row r="908" spans="1:2">
      <c r="A908" s="191" t="s">
        <v>4792</v>
      </c>
      <c r="B908" s="191" t="s">
        <v>4792</v>
      </c>
    </row>
    <row r="909" spans="1:2">
      <c r="A909" s="85" t="s">
        <v>520</v>
      </c>
      <c r="B909" s="85" t="s">
        <v>520</v>
      </c>
    </row>
    <row r="910" spans="1:2">
      <c r="A910" s="191" t="s">
        <v>3155</v>
      </c>
      <c r="B910" s="191" t="s">
        <v>3155</v>
      </c>
    </row>
    <row r="911" spans="1:2">
      <c r="A911" s="193" t="s">
        <v>2703</v>
      </c>
      <c r="B911" s="193" t="s">
        <v>2703</v>
      </c>
    </row>
    <row r="912" spans="1:2">
      <c r="A912" s="192" t="s">
        <v>4203</v>
      </c>
      <c r="B912" s="192" t="s">
        <v>4203</v>
      </c>
    </row>
    <row r="913" spans="1:2">
      <c r="A913" s="192" t="s">
        <v>3813</v>
      </c>
      <c r="B913" s="192" t="s">
        <v>3813</v>
      </c>
    </row>
    <row r="914" spans="1:2">
      <c r="A914" s="192" t="s">
        <v>3939</v>
      </c>
      <c r="B914" s="192" t="s">
        <v>3939</v>
      </c>
    </row>
    <row r="915" spans="1:2">
      <c r="A915" s="87" t="s">
        <v>2103</v>
      </c>
      <c r="B915" s="87" t="s">
        <v>2103</v>
      </c>
    </row>
    <row r="916" spans="1:2">
      <c r="A916" s="192" t="s">
        <v>3738</v>
      </c>
      <c r="B916" s="192" t="s">
        <v>3738</v>
      </c>
    </row>
    <row r="917" spans="1:2">
      <c r="A917" s="191" t="s">
        <v>3201</v>
      </c>
      <c r="B917" s="191" t="s">
        <v>3201</v>
      </c>
    </row>
    <row r="918" spans="1:2">
      <c r="A918" s="87" t="s">
        <v>1158</v>
      </c>
      <c r="B918" s="87" t="s">
        <v>1158</v>
      </c>
    </row>
    <row r="919" spans="1:2">
      <c r="A919" s="87" t="s">
        <v>2540</v>
      </c>
      <c r="B919" s="87" t="s">
        <v>2540</v>
      </c>
    </row>
    <row r="920" spans="1:2">
      <c r="A920" s="87" t="s">
        <v>2483</v>
      </c>
      <c r="B920" s="87" t="s">
        <v>2483</v>
      </c>
    </row>
    <row r="921" spans="1:2">
      <c r="A921" s="85" t="s">
        <v>971</v>
      </c>
      <c r="B921" s="85" t="s">
        <v>971</v>
      </c>
    </row>
    <row r="922" spans="1:2">
      <c r="A922" s="87" t="s">
        <v>1906</v>
      </c>
      <c r="B922" s="87" t="s">
        <v>1906</v>
      </c>
    </row>
    <row r="923" spans="1:2">
      <c r="A923" s="191" t="s">
        <v>3167</v>
      </c>
      <c r="B923" s="191" t="s">
        <v>3167</v>
      </c>
    </row>
    <row r="924" spans="1:2">
      <c r="A924" s="87" t="s">
        <v>1301</v>
      </c>
      <c r="B924" s="87" t="s">
        <v>1301</v>
      </c>
    </row>
    <row r="925" spans="1:2">
      <c r="A925" s="188" t="s">
        <v>3490</v>
      </c>
      <c r="B925" s="188" t="s">
        <v>3490</v>
      </c>
    </row>
    <row r="926" spans="1:2">
      <c r="A926" s="193" t="s">
        <v>949</v>
      </c>
      <c r="B926" s="193" t="s">
        <v>949</v>
      </c>
    </row>
    <row r="927" spans="1:2">
      <c r="A927" s="88" t="s">
        <v>2021</v>
      </c>
      <c r="B927" s="88" t="s">
        <v>2021</v>
      </c>
    </row>
    <row r="928" spans="1:2">
      <c r="A928" s="86" t="s">
        <v>936</v>
      </c>
      <c r="B928" s="86" t="s">
        <v>936</v>
      </c>
    </row>
    <row r="929" spans="1:2">
      <c r="A929" s="192" t="s">
        <v>2758</v>
      </c>
      <c r="B929" s="192" t="s">
        <v>2758</v>
      </c>
    </row>
    <row r="930" spans="1:2">
      <c r="A930" s="87" t="s">
        <v>2488</v>
      </c>
      <c r="B930" s="87" t="s">
        <v>2488</v>
      </c>
    </row>
    <row r="931" spans="1:2">
      <c r="A931" s="85" t="s">
        <v>886</v>
      </c>
      <c r="B931" s="85" t="s">
        <v>886</v>
      </c>
    </row>
    <row r="932" spans="1:2">
      <c r="A932" s="192" t="s">
        <v>3944</v>
      </c>
      <c r="B932" s="192" t="s">
        <v>3944</v>
      </c>
    </row>
    <row r="933" spans="1:2">
      <c r="A933" s="294" t="s">
        <v>4439</v>
      </c>
      <c r="B933" s="294" t="s">
        <v>4439</v>
      </c>
    </row>
    <row r="934" spans="1:2">
      <c r="A934" s="87" t="s">
        <v>2057</v>
      </c>
      <c r="B934" s="87" t="s">
        <v>2057</v>
      </c>
    </row>
    <row r="935" spans="1:2">
      <c r="A935" s="191" t="s">
        <v>3535</v>
      </c>
      <c r="B935" s="191" t="s">
        <v>3535</v>
      </c>
    </row>
    <row r="936" spans="1:2">
      <c r="A936" s="87" t="s">
        <v>2546</v>
      </c>
      <c r="B936" s="87" t="s">
        <v>2546</v>
      </c>
    </row>
    <row r="937" spans="1:2">
      <c r="A937" s="191" t="s">
        <v>3071</v>
      </c>
      <c r="B937" s="191" t="s">
        <v>3071</v>
      </c>
    </row>
    <row r="938" spans="1:2">
      <c r="A938" s="191" t="s">
        <v>3408</v>
      </c>
      <c r="B938" s="191" t="s">
        <v>3408</v>
      </c>
    </row>
    <row r="939" spans="1:2">
      <c r="A939" s="87" t="s">
        <v>1400</v>
      </c>
      <c r="B939" s="87" t="s">
        <v>1400</v>
      </c>
    </row>
    <row r="940" spans="1:2">
      <c r="A940" s="87" t="s">
        <v>2458</v>
      </c>
      <c r="B940" s="87" t="s">
        <v>2458</v>
      </c>
    </row>
    <row r="941" spans="1:2">
      <c r="A941" s="87" t="s">
        <v>2120</v>
      </c>
      <c r="B941" s="87" t="s">
        <v>2120</v>
      </c>
    </row>
    <row r="942" spans="1:2">
      <c r="A942" s="192" t="s">
        <v>2469</v>
      </c>
      <c r="B942" s="192" t="s">
        <v>2469</v>
      </c>
    </row>
    <row r="943" spans="1:2">
      <c r="A943" s="191" t="s">
        <v>1510</v>
      </c>
      <c r="B943" s="191" t="s">
        <v>1510</v>
      </c>
    </row>
    <row r="944" spans="1:2">
      <c r="A944" s="87" t="s">
        <v>1634</v>
      </c>
      <c r="B944" s="87" t="s">
        <v>1634</v>
      </c>
    </row>
    <row r="945" spans="1:2">
      <c r="A945" s="294" t="s">
        <v>4275</v>
      </c>
      <c r="B945" s="294" t="s">
        <v>4275</v>
      </c>
    </row>
    <row r="946" spans="1:2">
      <c r="A946" s="192" t="s">
        <v>3812</v>
      </c>
      <c r="B946" s="192" t="s">
        <v>3812</v>
      </c>
    </row>
    <row r="947" spans="1:2">
      <c r="A947" s="192" t="s">
        <v>4199</v>
      </c>
      <c r="B947" s="192" t="s">
        <v>4199</v>
      </c>
    </row>
    <row r="948" spans="1:2">
      <c r="A948" s="88" t="s">
        <v>1138</v>
      </c>
      <c r="B948" s="88" t="s">
        <v>1138</v>
      </c>
    </row>
    <row r="949" spans="1:2">
      <c r="A949" s="87" t="s">
        <v>1446</v>
      </c>
      <c r="B949" s="87" t="s">
        <v>1446</v>
      </c>
    </row>
    <row r="950" spans="1:2">
      <c r="A950" s="85" t="s">
        <v>542</v>
      </c>
      <c r="B950" s="85" t="s">
        <v>542</v>
      </c>
    </row>
    <row r="951" spans="1:2">
      <c r="A951" s="87" t="s">
        <v>2470</v>
      </c>
      <c r="B951" s="87" t="s">
        <v>2470</v>
      </c>
    </row>
    <row r="952" spans="1:2">
      <c r="A952" s="88" t="s">
        <v>2517</v>
      </c>
      <c r="B952" s="88" t="s">
        <v>2517</v>
      </c>
    </row>
    <row r="953" spans="1:2">
      <c r="A953" s="191" t="s">
        <v>3473</v>
      </c>
      <c r="B953" s="191" t="s">
        <v>3473</v>
      </c>
    </row>
    <row r="954" spans="1:2">
      <c r="A954" s="188" t="s">
        <v>3442</v>
      </c>
      <c r="B954" s="188" t="s">
        <v>3442</v>
      </c>
    </row>
    <row r="955" spans="1:2">
      <c r="A955" s="88" t="s">
        <v>1140</v>
      </c>
      <c r="B955" s="88" t="s">
        <v>1140</v>
      </c>
    </row>
    <row r="956" spans="1:2">
      <c r="A956" s="188" t="s">
        <v>3053</v>
      </c>
      <c r="B956" s="188" t="s">
        <v>3053</v>
      </c>
    </row>
    <row r="957" spans="1:2">
      <c r="A957" s="86" t="s">
        <v>518</v>
      </c>
      <c r="B957" s="86" t="s">
        <v>518</v>
      </c>
    </row>
    <row r="958" spans="1:2">
      <c r="A958" s="192" t="s">
        <v>3110</v>
      </c>
      <c r="B958" s="192" t="s">
        <v>3110</v>
      </c>
    </row>
    <row r="959" spans="1:2">
      <c r="A959" s="87" t="s">
        <v>132</v>
      </c>
      <c r="B959" s="87" t="s">
        <v>132</v>
      </c>
    </row>
    <row r="960" spans="1:2">
      <c r="A960" s="192" t="s">
        <v>2139</v>
      </c>
      <c r="B960" s="192" t="s">
        <v>2139</v>
      </c>
    </row>
    <row r="961" spans="1:2">
      <c r="A961" s="191" t="s">
        <v>4736</v>
      </c>
      <c r="B961" s="191" t="s">
        <v>4736</v>
      </c>
    </row>
    <row r="962" spans="1:2">
      <c r="A962" s="191" t="s">
        <v>3129</v>
      </c>
      <c r="B962" s="191" t="s">
        <v>3129</v>
      </c>
    </row>
    <row r="963" spans="1:2">
      <c r="A963" s="191" t="s">
        <v>3456</v>
      </c>
      <c r="B963" s="191" t="s">
        <v>3456</v>
      </c>
    </row>
    <row r="964" spans="1:2">
      <c r="A964" s="191" t="s">
        <v>1304</v>
      </c>
      <c r="B964" s="191" t="s">
        <v>1304</v>
      </c>
    </row>
    <row r="965" spans="1:2">
      <c r="A965" s="85" t="s">
        <v>847</v>
      </c>
      <c r="B965" s="85" t="s">
        <v>847</v>
      </c>
    </row>
    <row r="966" spans="1:2">
      <c r="A966" s="87" t="s">
        <v>1467</v>
      </c>
      <c r="B966" s="87" t="s">
        <v>1467</v>
      </c>
    </row>
    <row r="967" spans="1:2">
      <c r="A967" s="191" t="s">
        <v>3466</v>
      </c>
      <c r="B967" s="191" t="s">
        <v>3466</v>
      </c>
    </row>
    <row r="968" spans="1:2">
      <c r="A968" s="191" t="s">
        <v>3183</v>
      </c>
      <c r="B968" s="191" t="s">
        <v>3183</v>
      </c>
    </row>
    <row r="969" spans="1:2">
      <c r="A969" s="88" t="s">
        <v>1306</v>
      </c>
      <c r="B969" s="88" t="s">
        <v>1306</v>
      </c>
    </row>
    <row r="970" spans="1:2">
      <c r="A970" s="191" t="s">
        <v>3161</v>
      </c>
      <c r="B970" s="191" t="s">
        <v>3161</v>
      </c>
    </row>
    <row r="971" spans="1:2">
      <c r="A971" s="192" t="s">
        <v>3954</v>
      </c>
      <c r="B971" s="192" t="s">
        <v>3954</v>
      </c>
    </row>
    <row r="972" spans="1:2">
      <c r="A972" s="192" t="s">
        <v>3802</v>
      </c>
      <c r="B972" s="192" t="s">
        <v>3802</v>
      </c>
    </row>
    <row r="973" spans="1:2">
      <c r="A973" s="192" t="s">
        <v>3737</v>
      </c>
      <c r="B973" s="192" t="s">
        <v>3737</v>
      </c>
    </row>
    <row r="974" spans="1:2">
      <c r="A974" s="85" t="s">
        <v>765</v>
      </c>
      <c r="B974" s="85" t="s">
        <v>765</v>
      </c>
    </row>
    <row r="975" spans="1:2">
      <c r="A975" s="87" t="s">
        <v>2471</v>
      </c>
      <c r="B975" s="87" t="s">
        <v>2471</v>
      </c>
    </row>
    <row r="976" spans="1:2">
      <c r="A976" s="87" t="s">
        <v>2521</v>
      </c>
      <c r="B976" s="87" t="s">
        <v>2521</v>
      </c>
    </row>
    <row r="977" spans="1:2">
      <c r="A977" s="191" t="s">
        <v>725</v>
      </c>
      <c r="B977" s="191" t="s">
        <v>725</v>
      </c>
    </row>
    <row r="978" spans="1:2">
      <c r="A978" s="191" t="s">
        <v>3522</v>
      </c>
      <c r="B978" s="191" t="s">
        <v>3522</v>
      </c>
    </row>
    <row r="979" spans="1:2">
      <c r="A979" s="294" t="s">
        <v>4342</v>
      </c>
      <c r="B979" s="294" t="s">
        <v>4342</v>
      </c>
    </row>
    <row r="980" spans="1:2">
      <c r="A980" s="192" t="s">
        <v>698</v>
      </c>
      <c r="B980" s="192" t="s">
        <v>698</v>
      </c>
    </row>
    <row r="981" spans="1:2">
      <c r="A981" s="191" t="s">
        <v>3552</v>
      </c>
      <c r="B981" s="191" t="s">
        <v>3552</v>
      </c>
    </row>
    <row r="982" spans="1:2">
      <c r="A982" s="191" t="s">
        <v>3405</v>
      </c>
      <c r="B982" s="191" t="s">
        <v>3405</v>
      </c>
    </row>
    <row r="983" spans="1:2">
      <c r="A983" s="191" t="s">
        <v>2022</v>
      </c>
      <c r="B983" s="191" t="s">
        <v>2022</v>
      </c>
    </row>
    <row r="984" spans="1:2">
      <c r="A984" s="191" t="s">
        <v>3518</v>
      </c>
      <c r="B984" s="191" t="s">
        <v>3518</v>
      </c>
    </row>
    <row r="985" spans="1:2">
      <c r="A985" s="192" t="s">
        <v>3983</v>
      </c>
      <c r="B985" s="192" t="s">
        <v>3983</v>
      </c>
    </row>
    <row r="986" spans="1:2">
      <c r="A986" s="192" t="s">
        <v>4222</v>
      </c>
      <c r="B986" s="192" t="s">
        <v>4222</v>
      </c>
    </row>
    <row r="987" spans="1:2">
      <c r="A987" s="192" t="s">
        <v>3972</v>
      </c>
      <c r="B987" s="192" t="s">
        <v>3972</v>
      </c>
    </row>
    <row r="988" spans="1:2">
      <c r="A988" s="193" t="s">
        <v>699</v>
      </c>
      <c r="B988" s="193" t="s">
        <v>699</v>
      </c>
    </row>
    <row r="989" spans="1:2">
      <c r="A989" s="191" t="s">
        <v>3578</v>
      </c>
      <c r="B989" s="191" t="s">
        <v>3578</v>
      </c>
    </row>
    <row r="990" spans="1:2">
      <c r="A990" s="85" t="s">
        <v>938</v>
      </c>
      <c r="B990" s="85" t="s">
        <v>938</v>
      </c>
    </row>
    <row r="991" spans="1:2">
      <c r="A991" s="193" t="s">
        <v>2819</v>
      </c>
      <c r="B991" s="193" t="s">
        <v>2819</v>
      </c>
    </row>
    <row r="992" spans="1:2">
      <c r="A992" s="193" t="s">
        <v>3783</v>
      </c>
      <c r="B992" s="193" t="s">
        <v>3783</v>
      </c>
    </row>
    <row r="993" spans="1:2">
      <c r="A993" s="192" t="s">
        <v>3772</v>
      </c>
      <c r="B993" s="192" t="s">
        <v>3772</v>
      </c>
    </row>
    <row r="994" spans="1:2">
      <c r="A994" s="85" t="s">
        <v>510</v>
      </c>
      <c r="B994" s="85" t="s">
        <v>510</v>
      </c>
    </row>
    <row r="995" spans="1:2">
      <c r="A995" s="88" t="s">
        <v>1431</v>
      </c>
      <c r="B995" s="88" t="s">
        <v>1431</v>
      </c>
    </row>
    <row r="996" spans="1:2">
      <c r="A996" s="192" t="s">
        <v>3823</v>
      </c>
      <c r="B996" s="192" t="s">
        <v>3823</v>
      </c>
    </row>
    <row r="997" spans="1:2">
      <c r="A997" s="85" t="s">
        <v>526</v>
      </c>
      <c r="B997" s="85" t="s">
        <v>526</v>
      </c>
    </row>
    <row r="998" spans="1:2">
      <c r="A998" s="294" t="s">
        <v>4404</v>
      </c>
      <c r="B998" s="294" t="s">
        <v>4404</v>
      </c>
    </row>
    <row r="999" spans="1:2">
      <c r="A999" s="85" t="s">
        <v>1091</v>
      </c>
      <c r="B999" s="85" t="s">
        <v>1091</v>
      </c>
    </row>
    <row r="1000" spans="1:2">
      <c r="A1000" s="192" t="s">
        <v>3753</v>
      </c>
      <c r="B1000" s="192" t="s">
        <v>3753</v>
      </c>
    </row>
    <row r="1001" spans="1:2">
      <c r="A1001" s="85" t="s">
        <v>1027</v>
      </c>
      <c r="B1001" s="85" t="s">
        <v>1027</v>
      </c>
    </row>
    <row r="1002" spans="1:2">
      <c r="A1002" s="87" t="s">
        <v>2480</v>
      </c>
      <c r="B1002" s="87" t="s">
        <v>2480</v>
      </c>
    </row>
    <row r="1003" spans="1:2">
      <c r="A1003" s="191" t="s">
        <v>3433</v>
      </c>
      <c r="B1003" s="191" t="s">
        <v>3433</v>
      </c>
    </row>
    <row r="1004" spans="1:2">
      <c r="A1004" s="85" t="s">
        <v>531</v>
      </c>
      <c r="B1004" s="85" t="s">
        <v>531</v>
      </c>
    </row>
    <row r="1005" spans="1:2">
      <c r="A1005" s="85" t="s">
        <v>705</v>
      </c>
      <c r="B1005" s="85" t="s">
        <v>705</v>
      </c>
    </row>
    <row r="1006" spans="1:2">
      <c r="A1006" s="87" t="s">
        <v>1143</v>
      </c>
      <c r="B1006" s="87" t="s">
        <v>1143</v>
      </c>
    </row>
    <row r="1007" spans="1:2">
      <c r="A1007" s="192" t="s">
        <v>2212</v>
      </c>
      <c r="B1007" s="192" t="s">
        <v>2212</v>
      </c>
    </row>
    <row r="1008" spans="1:2">
      <c r="A1008" s="191" t="s">
        <v>3463</v>
      </c>
      <c r="B1008" s="191" t="s">
        <v>3463</v>
      </c>
    </row>
    <row r="1009" spans="1:2">
      <c r="A1009" s="191" t="s">
        <v>3137</v>
      </c>
      <c r="B1009" s="191" t="s">
        <v>3137</v>
      </c>
    </row>
    <row r="1010" spans="1:2">
      <c r="A1010" s="88" t="s">
        <v>752</v>
      </c>
      <c r="B1010" s="88" t="s">
        <v>752</v>
      </c>
    </row>
    <row r="1011" spans="1:2">
      <c r="A1011" s="85" t="s">
        <v>800</v>
      </c>
      <c r="B1011" s="85" t="s">
        <v>800</v>
      </c>
    </row>
    <row r="1012" spans="1:2">
      <c r="A1012" s="86" t="s">
        <v>744</v>
      </c>
      <c r="B1012" s="86" t="s">
        <v>744</v>
      </c>
    </row>
    <row r="1013" spans="1:2">
      <c r="A1013" s="191" t="s">
        <v>4726</v>
      </c>
      <c r="B1013" s="191" t="s">
        <v>4726</v>
      </c>
    </row>
    <row r="1014" spans="1:2">
      <c r="A1014" s="191" t="s">
        <v>4793</v>
      </c>
      <c r="B1014" s="191" t="s">
        <v>4793</v>
      </c>
    </row>
    <row r="1015" spans="1:2">
      <c r="A1015" s="193" t="s">
        <v>4198</v>
      </c>
      <c r="B1015" s="193" t="s">
        <v>4198</v>
      </c>
    </row>
    <row r="1016" spans="1:2">
      <c r="A1016" s="88" t="s">
        <v>1146</v>
      </c>
      <c r="B1016" s="88" t="s">
        <v>1146</v>
      </c>
    </row>
    <row r="1017" spans="1:2">
      <c r="A1017" s="87" t="s">
        <v>2106</v>
      </c>
      <c r="B1017" s="87" t="s">
        <v>2106</v>
      </c>
    </row>
    <row r="1018" spans="1:2">
      <c r="A1018" s="192" t="s">
        <v>3814</v>
      </c>
      <c r="B1018" s="192" t="s">
        <v>3814</v>
      </c>
    </row>
    <row r="1019" spans="1:2">
      <c r="A1019" s="192" t="s">
        <v>1597</v>
      </c>
      <c r="B1019" s="192" t="s">
        <v>1597</v>
      </c>
    </row>
    <row r="1020" spans="1:2">
      <c r="A1020" s="191" t="s">
        <v>3241</v>
      </c>
      <c r="B1020" s="191" t="s">
        <v>3241</v>
      </c>
    </row>
    <row r="1021" spans="1:2">
      <c r="A1021" s="192" t="s">
        <v>3935</v>
      </c>
      <c r="B1021" s="192" t="s">
        <v>3935</v>
      </c>
    </row>
    <row r="1022" spans="1:2">
      <c r="A1022" s="87" t="s">
        <v>1448</v>
      </c>
      <c r="B1022" s="87" t="s">
        <v>1448</v>
      </c>
    </row>
    <row r="1023" spans="1:2">
      <c r="A1023" s="85" t="s">
        <v>745</v>
      </c>
      <c r="B1023" s="85" t="s">
        <v>745</v>
      </c>
    </row>
    <row r="1024" spans="1:2">
      <c r="A1024" s="192" t="s">
        <v>825</v>
      </c>
      <c r="B1024" s="192" t="s">
        <v>825</v>
      </c>
    </row>
    <row r="1025" spans="1:2">
      <c r="A1025" s="85" t="s">
        <v>701</v>
      </c>
      <c r="B1025" s="85" t="s">
        <v>701</v>
      </c>
    </row>
    <row r="1026" spans="1:2">
      <c r="A1026" s="191" t="s">
        <v>3173</v>
      </c>
      <c r="B1026" s="191" t="s">
        <v>3173</v>
      </c>
    </row>
    <row r="1027" spans="1:2">
      <c r="A1027" s="87" t="s">
        <v>1363</v>
      </c>
      <c r="B1027" s="87" t="s">
        <v>1363</v>
      </c>
    </row>
    <row r="1028" spans="1:2">
      <c r="A1028" s="85" t="s">
        <v>550</v>
      </c>
      <c r="B1028" s="85" t="s">
        <v>550</v>
      </c>
    </row>
    <row r="1029" spans="1:2">
      <c r="A1029" s="192" t="s">
        <v>3401</v>
      </c>
      <c r="B1029" s="192" t="s">
        <v>3401</v>
      </c>
    </row>
    <row r="1030" spans="1:2">
      <c r="A1030" s="87" t="s">
        <v>1308</v>
      </c>
      <c r="B1030" s="87" t="s">
        <v>1308</v>
      </c>
    </row>
    <row r="1031" spans="1:2">
      <c r="A1031" s="87" t="s">
        <v>1227</v>
      </c>
      <c r="B1031" s="87" t="s">
        <v>1227</v>
      </c>
    </row>
    <row r="1032" spans="1:2">
      <c r="A1032" s="87" t="s">
        <v>1938</v>
      </c>
      <c r="B1032" s="87" t="s">
        <v>1938</v>
      </c>
    </row>
    <row r="1033" spans="1:2">
      <c r="A1033" s="192" t="s">
        <v>1048</v>
      </c>
      <c r="B1033" s="192" t="s">
        <v>1048</v>
      </c>
    </row>
    <row r="1034" spans="1:2">
      <c r="A1034" s="87" t="s">
        <v>1999</v>
      </c>
      <c r="B1034" s="87" t="s">
        <v>1999</v>
      </c>
    </row>
    <row r="1035" spans="1:2">
      <c r="A1035" s="87" t="s">
        <v>1549</v>
      </c>
      <c r="B1035" s="87" t="s">
        <v>1549</v>
      </c>
    </row>
    <row r="1036" spans="1:2">
      <c r="A1036" s="191" t="s">
        <v>3292</v>
      </c>
      <c r="B1036" s="191" t="s">
        <v>3292</v>
      </c>
    </row>
    <row r="1037" spans="1:2">
      <c r="A1037" s="191" t="s">
        <v>3184</v>
      </c>
      <c r="B1037" s="191" t="s">
        <v>3184</v>
      </c>
    </row>
    <row r="1038" spans="1:2">
      <c r="A1038" s="87" t="s">
        <v>1340</v>
      </c>
      <c r="B1038" s="87" t="s">
        <v>1340</v>
      </c>
    </row>
    <row r="1039" spans="1:2">
      <c r="A1039" s="192" t="s">
        <v>4217</v>
      </c>
      <c r="B1039" s="192" t="s">
        <v>4217</v>
      </c>
    </row>
    <row r="1040" spans="1:2">
      <c r="A1040" s="192" t="s">
        <v>3981</v>
      </c>
      <c r="B1040" s="192" t="s">
        <v>3981</v>
      </c>
    </row>
    <row r="1041" spans="1:2">
      <c r="A1041" s="85" t="s">
        <v>702</v>
      </c>
      <c r="B1041" s="85" t="s">
        <v>702</v>
      </c>
    </row>
    <row r="1042" spans="1:2">
      <c r="A1042" s="191" t="s">
        <v>3560</v>
      </c>
      <c r="B1042" s="191" t="s">
        <v>3560</v>
      </c>
    </row>
    <row r="1043" spans="1:2">
      <c r="A1043" s="191" t="s">
        <v>3074</v>
      </c>
      <c r="B1043" s="191" t="s">
        <v>3074</v>
      </c>
    </row>
    <row r="1044" spans="1:2">
      <c r="A1044" s="192" t="s">
        <v>4224</v>
      </c>
      <c r="B1044" s="192" t="s">
        <v>4224</v>
      </c>
    </row>
    <row r="1045" spans="1:2">
      <c r="A1045" s="191" t="s">
        <v>3298</v>
      </c>
      <c r="B1045" s="191" t="s">
        <v>3298</v>
      </c>
    </row>
    <row r="1046" spans="1:2">
      <c r="A1046" s="85" t="s">
        <v>941</v>
      </c>
      <c r="B1046" s="85" t="s">
        <v>941</v>
      </c>
    </row>
    <row r="1047" spans="1:2">
      <c r="A1047" s="87" t="s">
        <v>1617</v>
      </c>
      <c r="B1047" s="87" t="s">
        <v>1617</v>
      </c>
    </row>
    <row r="1048" spans="1:2">
      <c r="A1048" s="191" t="s">
        <v>3556</v>
      </c>
      <c r="B1048" s="191" t="s">
        <v>3556</v>
      </c>
    </row>
    <row r="1049" spans="1:2">
      <c r="A1049" s="192" t="s">
        <v>3260</v>
      </c>
      <c r="B1049" s="192" t="s">
        <v>3260</v>
      </c>
    </row>
    <row r="1050" spans="1:2">
      <c r="A1050" s="294" t="s">
        <v>4451</v>
      </c>
      <c r="B1050" s="294" t="s">
        <v>4451</v>
      </c>
    </row>
    <row r="1051" spans="1:2">
      <c r="A1051" s="192" t="s">
        <v>1397</v>
      </c>
      <c r="B1051" s="192" t="s">
        <v>1397</v>
      </c>
    </row>
    <row r="1052" spans="1:2">
      <c r="A1052" s="192" t="s">
        <v>3733</v>
      </c>
      <c r="B1052" s="192" t="s">
        <v>3733</v>
      </c>
    </row>
    <row r="1053" spans="1:2">
      <c r="A1053" s="192" t="s">
        <v>2937</v>
      </c>
      <c r="B1053" s="192" t="s">
        <v>2937</v>
      </c>
    </row>
    <row r="1054" spans="1:2">
      <c r="A1054" s="192" t="s">
        <v>796</v>
      </c>
      <c r="B1054" s="192" t="s">
        <v>796</v>
      </c>
    </row>
    <row r="1055" spans="1:2">
      <c r="A1055" s="87" t="s">
        <v>1636</v>
      </c>
      <c r="B1055" s="87" t="s">
        <v>1636</v>
      </c>
    </row>
    <row r="1056" spans="1:2">
      <c r="A1056" s="192" t="s">
        <v>585</v>
      </c>
      <c r="B1056" s="192" t="s">
        <v>585</v>
      </c>
    </row>
    <row r="1057" spans="1:2">
      <c r="A1057" s="191" t="s">
        <v>3107</v>
      </c>
      <c r="B1057" s="191" t="s">
        <v>3107</v>
      </c>
    </row>
    <row r="1058" spans="1:2">
      <c r="A1058" s="192" t="s">
        <v>3829</v>
      </c>
      <c r="B1058" s="192" t="s">
        <v>3829</v>
      </c>
    </row>
    <row r="1059" spans="1:2">
      <c r="A1059" s="87" t="s">
        <v>2558</v>
      </c>
      <c r="B1059" s="87" t="s">
        <v>2558</v>
      </c>
    </row>
    <row r="1060" spans="1:2">
      <c r="A1060" s="87" t="s">
        <v>2234</v>
      </c>
      <c r="B1060" s="87" t="s">
        <v>2234</v>
      </c>
    </row>
    <row r="1061" spans="1:2">
      <c r="A1061" s="191" t="s">
        <v>3549</v>
      </c>
      <c r="B1061" s="191" t="s">
        <v>3549</v>
      </c>
    </row>
    <row r="1062" spans="1:2">
      <c r="A1062" s="87" t="s">
        <v>1365</v>
      </c>
      <c r="B1062" s="87" t="s">
        <v>1365</v>
      </c>
    </row>
    <row r="1063" spans="1:2">
      <c r="A1063" s="192" t="s">
        <v>3768</v>
      </c>
      <c r="B1063" s="192" t="s">
        <v>3768</v>
      </c>
    </row>
    <row r="1064" spans="1:2">
      <c r="A1064" s="192" t="s">
        <v>3973</v>
      </c>
      <c r="B1064" s="192" t="s">
        <v>3973</v>
      </c>
    </row>
    <row r="1065" spans="1:2">
      <c r="A1065" s="192" t="s">
        <v>2806</v>
      </c>
      <c r="B1065" s="192" t="s">
        <v>2806</v>
      </c>
    </row>
    <row r="1066" spans="1:2">
      <c r="A1066" s="87" t="s">
        <v>2541</v>
      </c>
      <c r="B1066" s="87" t="s">
        <v>2541</v>
      </c>
    </row>
    <row r="1067" spans="1:2">
      <c r="A1067" s="87" t="s">
        <v>2205</v>
      </c>
      <c r="B1067" s="87" t="s">
        <v>2205</v>
      </c>
    </row>
    <row r="1068" spans="1:2">
      <c r="A1068" s="85" t="s">
        <v>803</v>
      </c>
      <c r="B1068" s="85" t="s">
        <v>803</v>
      </c>
    </row>
    <row r="1069" spans="1:2">
      <c r="A1069" s="192" t="s">
        <v>4202</v>
      </c>
      <c r="B1069" s="192" t="s">
        <v>4202</v>
      </c>
    </row>
    <row r="1070" spans="1:2">
      <c r="A1070" s="87" t="s">
        <v>1581</v>
      </c>
      <c r="B1070" s="87" t="s">
        <v>1581</v>
      </c>
    </row>
    <row r="1071" spans="1:2">
      <c r="A1071" s="87" t="s">
        <v>1377</v>
      </c>
      <c r="B1071" s="87" t="s">
        <v>1377</v>
      </c>
    </row>
    <row r="1072" spans="1:2">
      <c r="A1072" s="87" t="s">
        <v>2044</v>
      </c>
      <c r="B1072" s="87" t="s">
        <v>2044</v>
      </c>
    </row>
    <row r="1073" spans="1:2">
      <c r="A1073" s="191" t="s">
        <v>4808</v>
      </c>
      <c r="B1073" s="191" t="s">
        <v>4808</v>
      </c>
    </row>
    <row r="1074" spans="1:2">
      <c r="A1074" s="87" t="s">
        <v>2148</v>
      </c>
      <c r="B1074" s="87" t="s">
        <v>2148</v>
      </c>
    </row>
    <row r="1075" spans="1:2">
      <c r="A1075" s="87" t="s">
        <v>1147</v>
      </c>
      <c r="B1075" s="87" t="s">
        <v>1147</v>
      </c>
    </row>
    <row r="1076" spans="1:2">
      <c r="A1076" s="192" t="s">
        <v>1045</v>
      </c>
      <c r="B1076" s="294" t="s">
        <v>4443</v>
      </c>
    </row>
    <row r="1077" spans="1:2">
      <c r="A1077" s="294" t="s">
        <v>4443</v>
      </c>
      <c r="B1077" s="294" t="s">
        <v>4443</v>
      </c>
    </row>
    <row r="1078" spans="1:2">
      <c r="A1078" s="85" t="s">
        <v>863</v>
      </c>
      <c r="B1078" s="85" t="s">
        <v>863</v>
      </c>
    </row>
    <row r="1079" spans="1:2">
      <c r="A1079" s="85" t="s">
        <v>650</v>
      </c>
      <c r="B1079" s="191" t="s">
        <v>3481</v>
      </c>
    </row>
    <row r="1080" spans="1:2">
      <c r="A1080" s="191" t="s">
        <v>3481</v>
      </c>
      <c r="B1080" s="191" t="s">
        <v>3481</v>
      </c>
    </row>
    <row r="1081" spans="1:2">
      <c r="A1081" s="191" t="s">
        <v>3052</v>
      </c>
      <c r="B1081" s="191" t="s">
        <v>3052</v>
      </c>
    </row>
  </sheetData>
  <autoFilter ref="A1:B1081" xr:uid="{222BBD06-9B26-4FB1-94A4-840F59C2B0F5}">
    <sortState xmlns:xlrd2="http://schemas.microsoft.com/office/spreadsheetml/2017/richdata2" ref="A2:B1081">
      <sortCondition ref="A1:A108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D974-33D9-4397-9A24-E92579498C20}">
  <sheetPr>
    <tabColor theme="4" tint="-0.249977111117893"/>
  </sheetPr>
  <dimension ref="A1:B380"/>
  <sheetViews>
    <sheetView topLeftCell="A138" workbookViewId="0">
      <selection activeCell="B143" sqref="B143"/>
    </sheetView>
  </sheetViews>
  <sheetFormatPr defaultRowHeight="14.4"/>
  <cols>
    <col min="1" max="1" width="33.5546875" customWidth="1"/>
    <col min="2" max="2" width="25.21875" customWidth="1"/>
  </cols>
  <sheetData>
    <row r="1" spans="1:2">
      <c r="A1" s="7" t="s">
        <v>4</v>
      </c>
      <c r="B1" s="7" t="s">
        <v>4856</v>
      </c>
    </row>
    <row r="2" spans="1:2">
      <c r="A2" s="72" t="s">
        <v>10</v>
      </c>
      <c r="B2" s="72" t="s">
        <v>10</v>
      </c>
    </row>
    <row r="3" spans="1:2">
      <c r="A3" s="77" t="s">
        <v>14</v>
      </c>
      <c r="B3" s="77" t="s">
        <v>14</v>
      </c>
    </row>
    <row r="4" spans="1:2">
      <c r="A4" s="77" t="s">
        <v>20</v>
      </c>
      <c r="B4" s="77" t="s">
        <v>20</v>
      </c>
    </row>
    <row r="5" spans="1:2">
      <c r="A5" s="77" t="s">
        <v>22</v>
      </c>
      <c r="B5" s="77" t="s">
        <v>22</v>
      </c>
    </row>
    <row r="6" spans="1:2">
      <c r="A6" s="77" t="s">
        <v>24</v>
      </c>
      <c r="B6" s="77" t="s">
        <v>24</v>
      </c>
    </row>
    <row r="7" spans="1:2">
      <c r="A7" s="77" t="s">
        <v>25</v>
      </c>
      <c r="B7" s="77" t="s">
        <v>25</v>
      </c>
    </row>
    <row r="8" spans="1:2">
      <c r="A8" s="77" t="s">
        <v>26</v>
      </c>
      <c r="B8" s="77" t="s">
        <v>26</v>
      </c>
    </row>
    <row r="9" spans="1:2">
      <c r="A9" s="72" t="s">
        <v>28</v>
      </c>
      <c r="B9" s="72" t="s">
        <v>28</v>
      </c>
    </row>
    <row r="10" spans="1:2">
      <c r="A10" s="77" t="s">
        <v>30</v>
      </c>
      <c r="B10" s="77" t="s">
        <v>30</v>
      </c>
    </row>
    <row r="11" spans="1:2">
      <c r="A11" s="77" t="s">
        <v>31</v>
      </c>
      <c r="B11" s="77" t="s">
        <v>31</v>
      </c>
    </row>
    <row r="12" spans="1:2">
      <c r="A12" s="77" t="s">
        <v>34</v>
      </c>
      <c r="B12" s="77" t="s">
        <v>34</v>
      </c>
    </row>
    <row r="13" spans="1:2">
      <c r="A13" s="77" t="s">
        <v>35</v>
      </c>
      <c r="B13" s="77" t="s">
        <v>35</v>
      </c>
    </row>
    <row r="14" spans="1:2">
      <c r="A14" s="77" t="s">
        <v>36</v>
      </c>
      <c r="B14" s="77" t="s">
        <v>36</v>
      </c>
    </row>
    <row r="15" spans="1:2">
      <c r="A15" s="77" t="s">
        <v>38</v>
      </c>
      <c r="B15" s="77" t="s">
        <v>38</v>
      </c>
    </row>
    <row r="16" spans="1:2">
      <c r="A16" s="77" t="s">
        <v>40</v>
      </c>
      <c r="B16" s="77" t="s">
        <v>40</v>
      </c>
    </row>
    <row r="17" spans="1:2">
      <c r="A17" s="77" t="s">
        <v>42</v>
      </c>
      <c r="B17" s="77" t="s">
        <v>42</v>
      </c>
    </row>
    <row r="18" spans="1:2">
      <c r="A18" s="77" t="s">
        <v>45</v>
      </c>
      <c r="B18" s="77" t="s">
        <v>45</v>
      </c>
    </row>
    <row r="19" spans="1:2">
      <c r="A19" s="77" t="s">
        <v>48</v>
      </c>
      <c r="B19" s="77" t="s">
        <v>48</v>
      </c>
    </row>
    <row r="20" spans="1:2">
      <c r="A20" s="77" t="s">
        <v>50</v>
      </c>
      <c r="B20" s="77" t="s">
        <v>50</v>
      </c>
    </row>
    <row r="21" spans="1:2">
      <c r="A21" s="77" t="s">
        <v>51</v>
      </c>
      <c r="B21" s="77" t="s">
        <v>51</v>
      </c>
    </row>
    <row r="22" spans="1:2">
      <c r="A22" s="77" t="s">
        <v>53</v>
      </c>
      <c r="B22" s="77" t="s">
        <v>53</v>
      </c>
    </row>
    <row r="23" spans="1:2">
      <c r="A23" s="77" t="s">
        <v>58</v>
      </c>
      <c r="B23" s="77" t="s">
        <v>58</v>
      </c>
    </row>
    <row r="24" spans="1:2">
      <c r="A24" s="77" t="s">
        <v>61</v>
      </c>
      <c r="B24" s="77" t="s">
        <v>61</v>
      </c>
    </row>
    <row r="25" spans="1:2">
      <c r="A25" s="77" t="s">
        <v>64</v>
      </c>
      <c r="B25" s="77" t="s">
        <v>64</v>
      </c>
    </row>
    <row r="26" spans="1:2">
      <c r="A26" s="77" t="s">
        <v>66</v>
      </c>
      <c r="B26" s="77" t="s">
        <v>66</v>
      </c>
    </row>
    <row r="27" spans="1:2">
      <c r="A27" s="77" t="s">
        <v>67</v>
      </c>
      <c r="B27" s="77" t="s">
        <v>67</v>
      </c>
    </row>
    <row r="28" spans="1:2">
      <c r="A28" s="77" t="s">
        <v>69</v>
      </c>
      <c r="B28" s="77" t="s">
        <v>69</v>
      </c>
    </row>
    <row r="29" spans="1:2">
      <c r="A29" s="77" t="s">
        <v>74</v>
      </c>
      <c r="B29" s="77" t="s">
        <v>74</v>
      </c>
    </row>
    <row r="30" spans="1:2">
      <c r="A30" s="77" t="s">
        <v>79</v>
      </c>
      <c r="B30" s="77" t="s">
        <v>79</v>
      </c>
    </row>
    <row r="31" spans="1:2">
      <c r="A31" s="77" t="s">
        <v>81</v>
      </c>
      <c r="B31" s="77" t="s">
        <v>81</v>
      </c>
    </row>
    <row r="32" spans="1:2">
      <c r="A32" s="77" t="s">
        <v>82</v>
      </c>
      <c r="B32" s="77" t="s">
        <v>82</v>
      </c>
    </row>
    <row r="33" spans="1:2">
      <c r="A33" s="77" t="s">
        <v>87</v>
      </c>
      <c r="B33" s="77" t="s">
        <v>87</v>
      </c>
    </row>
    <row r="34" spans="1:2">
      <c r="A34" s="77" t="s">
        <v>98</v>
      </c>
      <c r="B34" s="77" t="s">
        <v>98</v>
      </c>
    </row>
    <row r="35" spans="1:2">
      <c r="A35" s="77" t="s">
        <v>101</v>
      </c>
      <c r="B35" s="77" t="s">
        <v>101</v>
      </c>
    </row>
    <row r="36" spans="1:2">
      <c r="A36" s="77" t="s">
        <v>105</v>
      </c>
      <c r="B36" s="77" t="s">
        <v>105</v>
      </c>
    </row>
    <row r="37" spans="1:2">
      <c r="A37" s="77" t="s">
        <v>109</v>
      </c>
      <c r="B37" s="77" t="s">
        <v>109</v>
      </c>
    </row>
    <row r="38" spans="1:2">
      <c r="A38" s="77" t="s">
        <v>112</v>
      </c>
      <c r="B38" s="77" t="s">
        <v>112</v>
      </c>
    </row>
    <row r="39" spans="1:2">
      <c r="A39" s="77" t="s">
        <v>113</v>
      </c>
      <c r="B39" s="77" t="s">
        <v>113</v>
      </c>
    </row>
    <row r="40" spans="1:2">
      <c r="A40" s="77" t="s">
        <v>114</v>
      </c>
      <c r="B40" s="77" t="s">
        <v>114</v>
      </c>
    </row>
    <row r="41" spans="1:2">
      <c r="A41" s="77" t="s">
        <v>116</v>
      </c>
      <c r="B41" s="77" t="s">
        <v>116</v>
      </c>
    </row>
    <row r="42" spans="1:2">
      <c r="A42" s="77" t="s">
        <v>117</v>
      </c>
      <c r="B42" s="77" t="s">
        <v>117</v>
      </c>
    </row>
    <row r="43" spans="1:2">
      <c r="A43" s="77" t="s">
        <v>118</v>
      </c>
      <c r="B43" s="77" t="s">
        <v>118</v>
      </c>
    </row>
    <row r="44" spans="1:2">
      <c r="A44" s="77" t="s">
        <v>122</v>
      </c>
      <c r="B44" s="77" t="s">
        <v>122</v>
      </c>
    </row>
    <row r="45" spans="1:2">
      <c r="A45" s="72" t="s">
        <v>132</v>
      </c>
      <c r="B45" s="72" t="s">
        <v>132</v>
      </c>
    </row>
    <row r="46" spans="1:2">
      <c r="A46" s="77" t="s">
        <v>138</v>
      </c>
      <c r="B46" s="77" t="s">
        <v>138</v>
      </c>
    </row>
    <row r="47" spans="1:2">
      <c r="A47" s="77" t="s">
        <v>142</v>
      </c>
      <c r="B47" s="77" t="s">
        <v>142</v>
      </c>
    </row>
    <row r="48" spans="1:2">
      <c r="A48" s="77" t="s">
        <v>152</v>
      </c>
      <c r="B48" s="77" t="s">
        <v>152</v>
      </c>
    </row>
    <row r="49" spans="1:2">
      <c r="A49" s="77" t="s">
        <v>157</v>
      </c>
      <c r="B49" s="77" t="s">
        <v>157</v>
      </c>
    </row>
    <row r="50" spans="1:2">
      <c r="A50" s="77" t="s">
        <v>158</v>
      </c>
      <c r="B50" s="77" t="s">
        <v>158</v>
      </c>
    </row>
    <row r="51" spans="1:2">
      <c r="A51" s="77" t="s">
        <v>161</v>
      </c>
      <c r="B51" s="77" t="s">
        <v>161</v>
      </c>
    </row>
    <row r="52" spans="1:2">
      <c r="A52" s="77" t="s">
        <v>167</v>
      </c>
      <c r="B52" s="77" t="s">
        <v>167</v>
      </c>
    </row>
    <row r="53" spans="1:2">
      <c r="A53" s="77" t="s">
        <v>181</v>
      </c>
      <c r="B53" s="77" t="s">
        <v>181</v>
      </c>
    </row>
    <row r="54" spans="1:2">
      <c r="A54" s="77" t="s">
        <v>185</v>
      </c>
      <c r="B54" s="77" t="s">
        <v>185</v>
      </c>
    </row>
    <row r="55" spans="1:2">
      <c r="A55" s="77" t="s">
        <v>194</v>
      </c>
      <c r="B55" s="77" t="s">
        <v>194</v>
      </c>
    </row>
    <row r="56" spans="1:2">
      <c r="A56" s="77" t="s">
        <v>195</v>
      </c>
      <c r="B56" s="77" t="s">
        <v>195</v>
      </c>
    </row>
    <row r="57" spans="1:2">
      <c r="A57" s="77" t="s">
        <v>196</v>
      </c>
      <c r="B57" s="77" t="s">
        <v>196</v>
      </c>
    </row>
    <row r="58" spans="1:2">
      <c r="A58" s="77" t="s">
        <v>197</v>
      </c>
      <c r="B58" s="77" t="s">
        <v>197</v>
      </c>
    </row>
    <row r="59" spans="1:2">
      <c r="A59" s="77" t="s">
        <v>198</v>
      </c>
      <c r="B59" s="77" t="s">
        <v>198</v>
      </c>
    </row>
    <row r="60" spans="1:2">
      <c r="A60" s="77" t="s">
        <v>201</v>
      </c>
      <c r="B60" s="77" t="s">
        <v>201</v>
      </c>
    </row>
    <row r="61" spans="1:2">
      <c r="A61" s="77" t="s">
        <v>203</v>
      </c>
      <c r="B61" s="77" t="s">
        <v>203</v>
      </c>
    </row>
    <row r="62" spans="1:2">
      <c r="A62" s="72" t="s">
        <v>204</v>
      </c>
      <c r="B62" s="72" t="s">
        <v>204</v>
      </c>
    </row>
    <row r="63" spans="1:2">
      <c r="A63" s="77" t="s">
        <v>208</v>
      </c>
      <c r="B63" s="77" t="s">
        <v>208</v>
      </c>
    </row>
    <row r="64" spans="1:2">
      <c r="A64" s="77" t="s">
        <v>212</v>
      </c>
      <c r="B64" s="77" t="s">
        <v>212</v>
      </c>
    </row>
    <row r="65" spans="1:2">
      <c r="A65" s="77" t="s">
        <v>215</v>
      </c>
      <c r="B65" s="77" t="s">
        <v>215</v>
      </c>
    </row>
    <row r="66" spans="1:2">
      <c r="A66" s="72" t="s">
        <v>220</v>
      </c>
      <c r="B66" s="72" t="s">
        <v>220</v>
      </c>
    </row>
    <row r="67" spans="1:2">
      <c r="A67" s="77" t="s">
        <v>223</v>
      </c>
      <c r="B67" s="77" t="s">
        <v>223</v>
      </c>
    </row>
    <row r="68" spans="1:2">
      <c r="A68" s="77" t="s">
        <v>224</v>
      </c>
      <c r="B68" s="77" t="s">
        <v>224</v>
      </c>
    </row>
    <row r="69" spans="1:2">
      <c r="A69" s="77" t="s">
        <v>227</v>
      </c>
      <c r="B69" s="77" t="s">
        <v>227</v>
      </c>
    </row>
    <row r="70" spans="1:2">
      <c r="A70" s="77" t="s">
        <v>228</v>
      </c>
      <c r="B70" s="77" t="s">
        <v>228</v>
      </c>
    </row>
    <row r="71" spans="1:2">
      <c r="A71" s="77" t="s">
        <v>229</v>
      </c>
      <c r="B71" s="77" t="s">
        <v>229</v>
      </c>
    </row>
    <row r="72" spans="1:2">
      <c r="A72" s="77" t="s">
        <v>232</v>
      </c>
      <c r="B72" s="77" t="s">
        <v>232</v>
      </c>
    </row>
    <row r="73" spans="1:2">
      <c r="A73" s="77" t="s">
        <v>234</v>
      </c>
      <c r="B73" s="77" t="s">
        <v>234</v>
      </c>
    </row>
    <row r="74" spans="1:2">
      <c r="A74" s="77" t="s">
        <v>239</v>
      </c>
      <c r="B74" s="77" t="s">
        <v>239</v>
      </c>
    </row>
    <row r="75" spans="1:2">
      <c r="A75" s="77" t="s">
        <v>242</v>
      </c>
      <c r="B75" s="77" t="s">
        <v>242</v>
      </c>
    </row>
    <row r="76" spans="1:2">
      <c r="A76" s="77" t="s">
        <v>246</v>
      </c>
      <c r="B76" s="77" t="s">
        <v>246</v>
      </c>
    </row>
    <row r="77" spans="1:2">
      <c r="A77" s="77" t="s">
        <v>250</v>
      </c>
      <c r="B77" s="77" t="s">
        <v>250</v>
      </c>
    </row>
    <row r="78" spans="1:2">
      <c r="A78" s="77" t="s">
        <v>252</v>
      </c>
      <c r="B78" s="77" t="s">
        <v>252</v>
      </c>
    </row>
    <row r="79" spans="1:2">
      <c r="A79" s="77" t="s">
        <v>256</v>
      </c>
      <c r="B79" s="77" t="s">
        <v>256</v>
      </c>
    </row>
    <row r="80" spans="1:2">
      <c r="A80" s="77" t="s">
        <v>261</v>
      </c>
      <c r="B80" s="77" t="s">
        <v>261</v>
      </c>
    </row>
    <row r="81" spans="1:2">
      <c r="A81" s="77" t="s">
        <v>264</v>
      </c>
      <c r="B81" s="77" t="s">
        <v>264</v>
      </c>
    </row>
    <row r="82" spans="1:2">
      <c r="A82" s="77" t="s">
        <v>267</v>
      </c>
      <c r="B82" s="77" t="s">
        <v>267</v>
      </c>
    </row>
    <row r="83" spans="1:2">
      <c r="A83" s="77" t="s">
        <v>273</v>
      </c>
      <c r="B83" s="77" t="s">
        <v>273</v>
      </c>
    </row>
    <row r="84" spans="1:2">
      <c r="A84" s="77" t="s">
        <v>285</v>
      </c>
      <c r="B84" s="77" t="s">
        <v>285</v>
      </c>
    </row>
    <row r="85" spans="1:2">
      <c r="A85" s="77" t="s">
        <v>292</v>
      </c>
      <c r="B85" s="77" t="s">
        <v>292</v>
      </c>
    </row>
    <row r="86" spans="1:2">
      <c r="A86" s="72" t="s">
        <v>301</v>
      </c>
      <c r="B86" s="72" t="s">
        <v>301</v>
      </c>
    </row>
    <row r="87" spans="1:2">
      <c r="A87" s="77" t="s">
        <v>306</v>
      </c>
      <c r="B87" s="77" t="s">
        <v>306</v>
      </c>
    </row>
    <row r="88" spans="1:2">
      <c r="A88" s="16" t="s">
        <v>309</v>
      </c>
      <c r="B88" s="16" t="s">
        <v>309</v>
      </c>
    </row>
    <row r="89" spans="1:2">
      <c r="A89" s="17" t="s">
        <v>311</v>
      </c>
      <c r="B89" s="17" t="s">
        <v>311</v>
      </c>
    </row>
    <row r="90" spans="1:2">
      <c r="A90" s="17" t="s">
        <v>313</v>
      </c>
      <c r="B90" s="17" t="s">
        <v>313</v>
      </c>
    </row>
    <row r="91" spans="1:2">
      <c r="A91" s="17" t="s">
        <v>314</v>
      </c>
      <c r="B91" s="17" t="s">
        <v>314</v>
      </c>
    </row>
    <row r="92" spans="1:2">
      <c r="A92" s="17" t="s">
        <v>315</v>
      </c>
      <c r="B92" s="17" t="s">
        <v>315</v>
      </c>
    </row>
    <row r="93" spans="1:2">
      <c r="A93" s="17" t="s">
        <v>316</v>
      </c>
      <c r="B93" s="17" t="s">
        <v>316</v>
      </c>
    </row>
    <row r="94" spans="1:2">
      <c r="A94" s="17" t="s">
        <v>317</v>
      </c>
      <c r="B94" s="17" t="s">
        <v>317</v>
      </c>
    </row>
    <row r="95" spans="1:2">
      <c r="A95" s="17" t="s">
        <v>319</v>
      </c>
      <c r="B95" s="17" t="s">
        <v>319</v>
      </c>
    </row>
    <row r="96" spans="1:2">
      <c r="A96" s="17" t="s">
        <v>320</v>
      </c>
      <c r="B96" s="17" t="s">
        <v>320</v>
      </c>
    </row>
    <row r="97" spans="1:2">
      <c r="A97" s="17" t="s">
        <v>321</v>
      </c>
      <c r="B97" s="17" t="s">
        <v>321</v>
      </c>
    </row>
    <row r="98" spans="1:2">
      <c r="A98" s="17" t="s">
        <v>323</v>
      </c>
      <c r="B98" s="17" t="s">
        <v>323</v>
      </c>
    </row>
    <row r="99" spans="1:2">
      <c r="A99" s="17" t="s">
        <v>331</v>
      </c>
      <c r="B99" s="17" t="s">
        <v>331</v>
      </c>
    </row>
    <row r="100" spans="1:2">
      <c r="A100" s="17" t="s">
        <v>62</v>
      </c>
      <c r="B100" s="17" t="s">
        <v>62</v>
      </c>
    </row>
    <row r="101" spans="1:2">
      <c r="A101" s="17" t="s">
        <v>342</v>
      </c>
      <c r="B101" s="17" t="s">
        <v>342</v>
      </c>
    </row>
    <row r="102" spans="1:2">
      <c r="A102" s="17" t="s">
        <v>350</v>
      </c>
      <c r="B102" s="17" t="s">
        <v>350</v>
      </c>
    </row>
    <row r="103" spans="1:2">
      <c r="A103" s="17" t="s">
        <v>367</v>
      </c>
      <c r="B103" s="17" t="s">
        <v>367</v>
      </c>
    </row>
    <row r="104" spans="1:2">
      <c r="A104" s="17" t="s">
        <v>369</v>
      </c>
      <c r="B104" s="17" t="s">
        <v>369</v>
      </c>
    </row>
    <row r="105" spans="1:2">
      <c r="A105" s="17" t="s">
        <v>377</v>
      </c>
      <c r="B105" s="17" t="s">
        <v>377</v>
      </c>
    </row>
    <row r="106" spans="1:2">
      <c r="A106" s="17" t="s">
        <v>381</v>
      </c>
      <c r="B106" s="17" t="s">
        <v>381</v>
      </c>
    </row>
    <row r="107" spans="1:2">
      <c r="A107" s="17" t="s">
        <v>393</v>
      </c>
      <c r="B107" s="17" t="s">
        <v>393</v>
      </c>
    </row>
    <row r="108" spans="1:2">
      <c r="A108" s="17" t="s">
        <v>395</v>
      </c>
      <c r="B108" s="17" t="s">
        <v>395</v>
      </c>
    </row>
    <row r="109" spans="1:2">
      <c r="A109" s="17" t="s">
        <v>400</v>
      </c>
      <c r="B109" s="17" t="s">
        <v>400</v>
      </c>
    </row>
    <row r="110" spans="1:2">
      <c r="A110" s="17" t="s">
        <v>405</v>
      </c>
      <c r="B110" s="17" t="s">
        <v>405</v>
      </c>
    </row>
    <row r="111" spans="1:2">
      <c r="A111" s="17" t="s">
        <v>415</v>
      </c>
      <c r="B111" s="17" t="s">
        <v>415</v>
      </c>
    </row>
    <row r="112" spans="1:2">
      <c r="A112" s="77" t="s">
        <v>421</v>
      </c>
      <c r="B112" s="77" t="s">
        <v>421</v>
      </c>
    </row>
    <row r="113" spans="1:2">
      <c r="A113" s="77" t="s">
        <v>427</v>
      </c>
      <c r="B113" s="77" t="s">
        <v>427</v>
      </c>
    </row>
    <row r="114" spans="1:2">
      <c r="A114" s="77" t="s">
        <v>428</v>
      </c>
      <c r="B114" s="77" t="s">
        <v>428</v>
      </c>
    </row>
    <row r="115" spans="1:2">
      <c r="A115" s="77" t="s">
        <v>429</v>
      </c>
      <c r="B115" s="77" t="s">
        <v>429</v>
      </c>
    </row>
    <row r="116" spans="1:2">
      <c r="A116" s="77" t="s">
        <v>431</v>
      </c>
      <c r="B116" s="77" t="s">
        <v>431</v>
      </c>
    </row>
    <row r="117" spans="1:2">
      <c r="A117" s="77" t="s">
        <v>433</v>
      </c>
      <c r="B117" s="77" t="s">
        <v>433</v>
      </c>
    </row>
    <row r="118" spans="1:2">
      <c r="A118" s="77" t="s">
        <v>435</v>
      </c>
      <c r="B118" s="77" t="s">
        <v>435</v>
      </c>
    </row>
    <row r="119" spans="1:2">
      <c r="A119" s="77" t="s">
        <v>436</v>
      </c>
      <c r="B119" s="77" t="s">
        <v>436</v>
      </c>
    </row>
    <row r="120" spans="1:2">
      <c r="A120" s="77" t="s">
        <v>438</v>
      </c>
      <c r="B120" s="77" t="s">
        <v>438</v>
      </c>
    </row>
    <row r="121" spans="1:2">
      <c r="A121" s="77" t="s">
        <v>440</v>
      </c>
      <c r="B121" s="77" t="s">
        <v>440</v>
      </c>
    </row>
    <row r="122" spans="1:2">
      <c r="A122" s="77" t="s">
        <v>441</v>
      </c>
      <c r="B122" s="77" t="s">
        <v>441</v>
      </c>
    </row>
    <row r="123" spans="1:2">
      <c r="A123" s="77" t="s">
        <v>443</v>
      </c>
      <c r="B123" s="77" t="s">
        <v>443</v>
      </c>
    </row>
    <row r="124" spans="1:2">
      <c r="A124" s="77" t="s">
        <v>444</v>
      </c>
      <c r="B124" s="77" t="s">
        <v>444</v>
      </c>
    </row>
    <row r="125" spans="1:2">
      <c r="A125" s="77" t="s">
        <v>445</v>
      </c>
      <c r="B125" s="77" t="s">
        <v>445</v>
      </c>
    </row>
    <row r="126" spans="1:2">
      <c r="A126" s="77" t="s">
        <v>446</v>
      </c>
      <c r="B126" s="77" t="s">
        <v>446</v>
      </c>
    </row>
    <row r="127" spans="1:2">
      <c r="A127" s="77" t="s">
        <v>451</v>
      </c>
      <c r="B127" s="77" t="s">
        <v>451</v>
      </c>
    </row>
    <row r="128" spans="1:2">
      <c r="A128" s="77" t="s">
        <v>456</v>
      </c>
      <c r="B128" s="77" t="s">
        <v>456</v>
      </c>
    </row>
    <row r="129" spans="1:2">
      <c r="A129" s="77" t="s">
        <v>474</v>
      </c>
      <c r="B129" s="77" t="s">
        <v>474</v>
      </c>
    </row>
    <row r="130" spans="1:2">
      <c r="A130" s="77" t="s">
        <v>478</v>
      </c>
      <c r="B130" s="77" t="s">
        <v>478</v>
      </c>
    </row>
    <row r="131" spans="1:2">
      <c r="A131" s="77" t="s">
        <v>481</v>
      </c>
      <c r="B131" s="77" t="s">
        <v>481</v>
      </c>
    </row>
    <row r="132" spans="1:2">
      <c r="A132" s="77" t="s">
        <v>482</v>
      </c>
      <c r="B132" s="77" t="s">
        <v>482</v>
      </c>
    </row>
    <row r="133" spans="1:2">
      <c r="A133" s="77" t="s">
        <v>488</v>
      </c>
      <c r="B133" s="77" t="s">
        <v>488</v>
      </c>
    </row>
    <row r="134" spans="1:2">
      <c r="A134" s="77" t="s">
        <v>490</v>
      </c>
      <c r="B134" s="77" t="s">
        <v>490</v>
      </c>
    </row>
    <row r="135" spans="1:2">
      <c r="A135" s="77" t="s">
        <v>494</v>
      </c>
      <c r="B135" s="77" t="s">
        <v>494</v>
      </c>
    </row>
    <row r="136" spans="1:2">
      <c r="A136" s="77" t="s">
        <v>496</v>
      </c>
      <c r="B136" s="77" t="s">
        <v>496</v>
      </c>
    </row>
    <row r="137" spans="1:2">
      <c r="A137" s="77" t="s">
        <v>498</v>
      </c>
      <c r="B137" s="77" t="s">
        <v>498</v>
      </c>
    </row>
    <row r="138" spans="1:2">
      <c r="A138" s="77" t="s">
        <v>1719</v>
      </c>
      <c r="B138" s="77" t="s">
        <v>1719</v>
      </c>
    </row>
    <row r="139" spans="1:2">
      <c r="A139" s="77" t="s">
        <v>1720</v>
      </c>
      <c r="B139" s="77" t="s">
        <v>1720</v>
      </c>
    </row>
    <row r="140" spans="1:2">
      <c r="A140" s="77" t="s">
        <v>1721</v>
      </c>
      <c r="B140" s="77" t="s">
        <v>1721</v>
      </c>
    </row>
    <row r="141" spans="1:2">
      <c r="A141" s="77" t="s">
        <v>1722</v>
      </c>
      <c r="B141" s="77" t="s">
        <v>1722</v>
      </c>
    </row>
    <row r="142" spans="1:2">
      <c r="A142" s="77" t="s">
        <v>1725</v>
      </c>
      <c r="B142" s="77" t="s">
        <v>1725</v>
      </c>
    </row>
    <row r="143" spans="1:2">
      <c r="A143" s="77" t="s">
        <v>1727</v>
      </c>
      <c r="B143" s="77" t="s">
        <v>1727</v>
      </c>
    </row>
    <row r="144" spans="1:2">
      <c r="A144" s="77" t="s">
        <v>1728</v>
      </c>
      <c r="B144" s="77" t="s">
        <v>1728</v>
      </c>
    </row>
    <row r="145" spans="1:2">
      <c r="A145" s="77" t="s">
        <v>1729</v>
      </c>
      <c r="B145" s="77" t="s">
        <v>1729</v>
      </c>
    </row>
    <row r="146" spans="1:2">
      <c r="A146" s="77" t="s">
        <v>1731</v>
      </c>
      <c r="B146" s="77" t="s">
        <v>1731</v>
      </c>
    </row>
    <row r="147" spans="1:2">
      <c r="A147" s="77" t="s">
        <v>1732</v>
      </c>
      <c r="B147" s="77" t="s">
        <v>1732</v>
      </c>
    </row>
    <row r="148" spans="1:2">
      <c r="A148" s="77" t="s">
        <v>1733</v>
      </c>
      <c r="B148" s="77" t="s">
        <v>1733</v>
      </c>
    </row>
    <row r="149" spans="1:2">
      <c r="A149" s="77" t="s">
        <v>1735</v>
      </c>
      <c r="B149" s="77" t="s">
        <v>1735</v>
      </c>
    </row>
    <row r="150" spans="1:2">
      <c r="A150" s="77" t="s">
        <v>1737</v>
      </c>
      <c r="B150" s="77" t="s">
        <v>1737</v>
      </c>
    </row>
    <row r="151" spans="1:2">
      <c r="A151" s="77" t="s">
        <v>1740</v>
      </c>
      <c r="B151" s="77" t="s">
        <v>1740</v>
      </c>
    </row>
    <row r="152" spans="1:2">
      <c r="A152" s="77" t="s">
        <v>1741</v>
      </c>
      <c r="B152" s="77" t="s">
        <v>1741</v>
      </c>
    </row>
    <row r="153" spans="1:2">
      <c r="A153" s="77" t="s">
        <v>888</v>
      </c>
      <c r="B153" s="77" t="s">
        <v>888</v>
      </c>
    </row>
    <row r="154" spans="1:2">
      <c r="A154" s="77" t="s">
        <v>1743</v>
      </c>
      <c r="B154" s="77" t="s">
        <v>1743</v>
      </c>
    </row>
    <row r="155" spans="1:2">
      <c r="A155" s="77" t="s">
        <v>1745</v>
      </c>
      <c r="B155" s="77" t="s">
        <v>1745</v>
      </c>
    </row>
    <row r="156" spans="1:2">
      <c r="A156" s="77" t="s">
        <v>1746</v>
      </c>
      <c r="B156" s="77" t="s">
        <v>1746</v>
      </c>
    </row>
    <row r="157" spans="1:2">
      <c r="A157" s="77" t="s">
        <v>1749</v>
      </c>
      <c r="B157" s="77" t="s">
        <v>1749</v>
      </c>
    </row>
    <row r="158" spans="1:2">
      <c r="A158" s="77" t="s">
        <v>1834</v>
      </c>
      <c r="B158" s="77" t="s">
        <v>1834</v>
      </c>
    </row>
    <row r="159" spans="1:2">
      <c r="A159" s="77" t="s">
        <v>1839</v>
      </c>
      <c r="B159" s="77" t="s">
        <v>1839</v>
      </c>
    </row>
    <row r="160" spans="1:2">
      <c r="A160" s="77" t="s">
        <v>1841</v>
      </c>
      <c r="B160" s="77" t="s">
        <v>1841</v>
      </c>
    </row>
    <row r="161" spans="1:2">
      <c r="A161" s="77" t="s">
        <v>1843</v>
      </c>
      <c r="B161" s="77" t="s">
        <v>1843</v>
      </c>
    </row>
    <row r="162" spans="1:2">
      <c r="A162" s="77" t="s">
        <v>1844</v>
      </c>
      <c r="B162" s="77" t="s">
        <v>1844</v>
      </c>
    </row>
    <row r="163" spans="1:2">
      <c r="A163" s="77" t="s">
        <v>1845</v>
      </c>
      <c r="B163" s="77" t="s">
        <v>1845</v>
      </c>
    </row>
    <row r="164" spans="1:2">
      <c r="A164" s="77" t="s">
        <v>1846</v>
      </c>
      <c r="B164" s="77" t="s">
        <v>1846</v>
      </c>
    </row>
    <row r="165" spans="1:2">
      <c r="A165" s="77" t="s">
        <v>1848</v>
      </c>
      <c r="B165" s="77" t="s">
        <v>1848</v>
      </c>
    </row>
    <row r="166" spans="1:2">
      <c r="A166" s="77" t="s">
        <v>1850</v>
      </c>
      <c r="B166" s="77" t="s">
        <v>1850</v>
      </c>
    </row>
    <row r="167" spans="1:2">
      <c r="A167" s="77" t="s">
        <v>1852</v>
      </c>
      <c r="B167" s="77" t="s">
        <v>1852</v>
      </c>
    </row>
    <row r="168" spans="1:2">
      <c r="A168" s="77" t="s">
        <v>1855</v>
      </c>
      <c r="B168" s="77" t="s">
        <v>1855</v>
      </c>
    </row>
    <row r="169" spans="1:2">
      <c r="A169" s="72" t="s">
        <v>1857</v>
      </c>
      <c r="B169" s="72" t="s">
        <v>1857</v>
      </c>
    </row>
    <row r="170" spans="1:2">
      <c r="A170" s="72" t="s">
        <v>1860</v>
      </c>
      <c r="B170" s="72" t="s">
        <v>1860</v>
      </c>
    </row>
    <row r="171" spans="1:2">
      <c r="A171" s="77" t="s">
        <v>1090</v>
      </c>
      <c r="B171" s="77" t="s">
        <v>1090</v>
      </c>
    </row>
    <row r="172" spans="1:2">
      <c r="A172" s="77" t="s">
        <v>1862</v>
      </c>
      <c r="B172" s="77" t="s">
        <v>1862</v>
      </c>
    </row>
    <row r="173" spans="1:2">
      <c r="A173" s="77" t="s">
        <v>1864</v>
      </c>
      <c r="B173" s="77" t="s">
        <v>1864</v>
      </c>
    </row>
    <row r="174" spans="1:2">
      <c r="A174" s="77" t="s">
        <v>1867</v>
      </c>
      <c r="B174" s="77" t="s">
        <v>1867</v>
      </c>
    </row>
    <row r="175" spans="1:2">
      <c r="A175" s="77" t="s">
        <v>1869</v>
      </c>
      <c r="B175" s="77" t="s">
        <v>1869</v>
      </c>
    </row>
    <row r="176" spans="1:2">
      <c r="A176" s="77" t="s">
        <v>1870</v>
      </c>
      <c r="B176" s="77" t="s">
        <v>1870</v>
      </c>
    </row>
    <row r="177" spans="1:2">
      <c r="A177" s="77" t="s">
        <v>1872</v>
      </c>
      <c r="B177" s="77" t="s">
        <v>1872</v>
      </c>
    </row>
    <row r="178" spans="1:2">
      <c r="A178" s="77" t="s">
        <v>1874</v>
      </c>
      <c r="B178" s="77" t="s">
        <v>1874</v>
      </c>
    </row>
    <row r="179" spans="1:2">
      <c r="A179" s="72" t="s">
        <v>1876</v>
      </c>
      <c r="B179" s="72" t="s">
        <v>1876</v>
      </c>
    </row>
    <row r="180" spans="1:2">
      <c r="A180" s="103" t="s">
        <v>2320</v>
      </c>
      <c r="B180" s="103" t="s">
        <v>2320</v>
      </c>
    </row>
    <row r="181" spans="1:2">
      <c r="A181" s="103" t="s">
        <v>2321</v>
      </c>
      <c r="B181" s="103" t="s">
        <v>2321</v>
      </c>
    </row>
    <row r="182" spans="1:2">
      <c r="A182" s="103" t="s">
        <v>2322</v>
      </c>
      <c r="B182" s="103" t="s">
        <v>2322</v>
      </c>
    </row>
    <row r="183" spans="1:2">
      <c r="A183" s="103" t="s">
        <v>2324</v>
      </c>
      <c r="B183" s="103" t="s">
        <v>2324</v>
      </c>
    </row>
    <row r="184" spans="1:2">
      <c r="A184" s="103" t="s">
        <v>2326</v>
      </c>
      <c r="B184" s="103" t="s">
        <v>2326</v>
      </c>
    </row>
    <row r="185" spans="1:2">
      <c r="A185" s="103" t="s">
        <v>2328</v>
      </c>
      <c r="B185" s="103" t="s">
        <v>2328</v>
      </c>
    </row>
    <row r="186" spans="1:2">
      <c r="A186" s="103" t="s">
        <v>2329</v>
      </c>
      <c r="B186" s="103" t="s">
        <v>2329</v>
      </c>
    </row>
    <row r="187" spans="1:2">
      <c r="A187" s="103" t="s">
        <v>2331</v>
      </c>
      <c r="B187" s="103" t="s">
        <v>2331</v>
      </c>
    </row>
    <row r="188" spans="1:2">
      <c r="A188" s="103" t="s">
        <v>2332</v>
      </c>
      <c r="B188" s="103" t="s">
        <v>2332</v>
      </c>
    </row>
    <row r="189" spans="1:2">
      <c r="A189" s="103" t="s">
        <v>2333</v>
      </c>
      <c r="B189" s="103" t="s">
        <v>2333</v>
      </c>
    </row>
    <row r="190" spans="1:2">
      <c r="A190" s="103" t="s">
        <v>2334</v>
      </c>
      <c r="B190" s="103" t="s">
        <v>2334</v>
      </c>
    </row>
    <row r="191" spans="1:2">
      <c r="A191" s="103" t="s">
        <v>2337</v>
      </c>
      <c r="B191" s="103" t="s">
        <v>2337</v>
      </c>
    </row>
    <row r="192" spans="1:2">
      <c r="A192" s="103" t="s">
        <v>2340</v>
      </c>
      <c r="B192" s="103" t="s">
        <v>2340</v>
      </c>
    </row>
    <row r="193" spans="1:2">
      <c r="A193" s="103" t="s">
        <v>2342</v>
      </c>
      <c r="B193" s="103" t="s">
        <v>2342</v>
      </c>
    </row>
    <row r="194" spans="1:2">
      <c r="A194" s="278" t="s">
        <v>2568</v>
      </c>
      <c r="B194" s="278" t="s">
        <v>2568</v>
      </c>
    </row>
    <row r="195" spans="1:2">
      <c r="A195" s="278" t="s">
        <v>2569</v>
      </c>
      <c r="B195" s="278" t="s">
        <v>2569</v>
      </c>
    </row>
    <row r="196" spans="1:2">
      <c r="A196" s="278" t="s">
        <v>2572</v>
      </c>
      <c r="B196" s="278" t="s">
        <v>2572</v>
      </c>
    </row>
    <row r="197" spans="1:2">
      <c r="A197" s="278" t="s">
        <v>2574</v>
      </c>
      <c r="B197" s="278" t="s">
        <v>2574</v>
      </c>
    </row>
    <row r="198" spans="1:2">
      <c r="A198" s="278" t="s">
        <v>2578</v>
      </c>
      <c r="B198" s="278" t="s">
        <v>2578</v>
      </c>
    </row>
    <row r="199" spans="1:2">
      <c r="A199" s="278" t="s">
        <v>2581</v>
      </c>
      <c r="B199" s="278" t="s">
        <v>2581</v>
      </c>
    </row>
    <row r="200" spans="1:2">
      <c r="A200" s="278" t="s">
        <v>2586</v>
      </c>
      <c r="B200" s="278" t="s">
        <v>2586</v>
      </c>
    </row>
    <row r="201" spans="1:2">
      <c r="A201" s="278" t="s">
        <v>2588</v>
      </c>
      <c r="B201" s="278" t="s">
        <v>2588</v>
      </c>
    </row>
    <row r="202" spans="1:2">
      <c r="A202" s="278" t="s">
        <v>2590</v>
      </c>
      <c r="B202" s="278" t="s">
        <v>2590</v>
      </c>
    </row>
    <row r="203" spans="1:2">
      <c r="A203" s="278" t="s">
        <v>2592</v>
      </c>
      <c r="B203" s="278" t="s">
        <v>2592</v>
      </c>
    </row>
    <row r="204" spans="1:2">
      <c r="A204" s="278" t="s">
        <v>2594</v>
      </c>
      <c r="B204" s="278" t="s">
        <v>2594</v>
      </c>
    </row>
    <row r="205" spans="1:2">
      <c r="A205" s="278" t="s">
        <v>2595</v>
      </c>
      <c r="B205" s="278" t="s">
        <v>2595</v>
      </c>
    </row>
    <row r="206" spans="1:2">
      <c r="A206" s="278" t="s">
        <v>2596</v>
      </c>
      <c r="B206" s="278" t="s">
        <v>2596</v>
      </c>
    </row>
    <row r="207" spans="1:2">
      <c r="A207" s="278" t="s">
        <v>2604</v>
      </c>
      <c r="B207" s="278" t="s">
        <v>2604</v>
      </c>
    </row>
    <row r="208" spans="1:2">
      <c r="A208" s="278" t="s">
        <v>2606</v>
      </c>
      <c r="B208" s="278" t="s">
        <v>2606</v>
      </c>
    </row>
    <row r="209" spans="1:2">
      <c r="A209" s="278" t="s">
        <v>2610</v>
      </c>
      <c r="B209" s="278" t="s">
        <v>2610</v>
      </c>
    </row>
    <row r="210" spans="1:2">
      <c r="A210" s="279" t="s">
        <v>2613</v>
      </c>
      <c r="B210" s="279" t="s">
        <v>2613</v>
      </c>
    </row>
    <row r="211" spans="1:2">
      <c r="A211" s="278" t="s">
        <v>2615</v>
      </c>
      <c r="B211" s="278" t="s">
        <v>2615</v>
      </c>
    </row>
    <row r="212" spans="1:2">
      <c r="A212" s="279" t="s">
        <v>2616</v>
      </c>
      <c r="B212" s="279" t="s">
        <v>2616</v>
      </c>
    </row>
    <row r="213" spans="1:2">
      <c r="A213" s="278" t="s">
        <v>2618</v>
      </c>
      <c r="B213" s="278" t="s">
        <v>2618</v>
      </c>
    </row>
    <row r="214" spans="1:2">
      <c r="A214" s="278" t="s">
        <v>2620</v>
      </c>
      <c r="B214" s="278" t="s">
        <v>2620</v>
      </c>
    </row>
    <row r="215" spans="1:2">
      <c r="A215" s="278" t="s">
        <v>2622</v>
      </c>
      <c r="B215" s="278" t="s">
        <v>2622</v>
      </c>
    </row>
    <row r="216" spans="1:2">
      <c r="A216" s="278" t="s">
        <v>2626</v>
      </c>
      <c r="B216" s="278" t="s">
        <v>2626</v>
      </c>
    </row>
    <row r="217" spans="1:2">
      <c r="A217" s="278" t="s">
        <v>2628</v>
      </c>
      <c r="B217" s="278" t="s">
        <v>2628</v>
      </c>
    </row>
    <row r="218" spans="1:2">
      <c r="A218" s="278" t="s">
        <v>2629</v>
      </c>
      <c r="B218" s="278" t="s">
        <v>2629</v>
      </c>
    </row>
    <row r="219" spans="1:2">
      <c r="A219" s="278" t="s">
        <v>2630</v>
      </c>
      <c r="B219" s="278" t="s">
        <v>2630</v>
      </c>
    </row>
    <row r="220" spans="1:2">
      <c r="A220" s="278" t="s">
        <v>2631</v>
      </c>
      <c r="B220" s="278" t="s">
        <v>2631</v>
      </c>
    </row>
    <row r="221" spans="1:2">
      <c r="A221" s="278" t="s">
        <v>2632</v>
      </c>
      <c r="B221" s="278" t="s">
        <v>2632</v>
      </c>
    </row>
    <row r="222" spans="1:2">
      <c r="A222" s="278" t="s">
        <v>2633</v>
      </c>
      <c r="B222" s="278" t="s">
        <v>2633</v>
      </c>
    </row>
    <row r="223" spans="1:2">
      <c r="A223" s="278" t="s">
        <v>2635</v>
      </c>
      <c r="B223" s="278" t="s">
        <v>2635</v>
      </c>
    </row>
    <row r="224" spans="1:2">
      <c r="A224" s="279" t="s">
        <v>2636</v>
      </c>
      <c r="B224" s="279" t="s">
        <v>2636</v>
      </c>
    </row>
    <row r="225" spans="1:2">
      <c r="A225" s="278" t="s">
        <v>2638</v>
      </c>
      <c r="B225" s="278" t="s">
        <v>2638</v>
      </c>
    </row>
    <row r="226" spans="1:2">
      <c r="A226" s="278" t="s">
        <v>2207</v>
      </c>
      <c r="B226" s="278" t="s">
        <v>2207</v>
      </c>
    </row>
    <row r="227" spans="1:2">
      <c r="A227" s="278" t="s">
        <v>2643</v>
      </c>
      <c r="B227" s="278" t="s">
        <v>2643</v>
      </c>
    </row>
    <row r="228" spans="1:2">
      <c r="A228" s="278" t="s">
        <v>2646</v>
      </c>
      <c r="B228" s="278" t="s">
        <v>2646</v>
      </c>
    </row>
    <row r="229" spans="1:2">
      <c r="A229" s="278" t="s">
        <v>2647</v>
      </c>
      <c r="B229" s="278" t="s">
        <v>2647</v>
      </c>
    </row>
    <row r="230" spans="1:2">
      <c r="A230" s="278" t="s">
        <v>2648</v>
      </c>
      <c r="B230" s="278" t="s">
        <v>2648</v>
      </c>
    </row>
    <row r="231" spans="1:2">
      <c r="A231" s="278" t="s">
        <v>88</v>
      </c>
      <c r="B231" s="278" t="s">
        <v>88</v>
      </c>
    </row>
    <row r="232" spans="1:2">
      <c r="A232" s="278" t="s">
        <v>2652</v>
      </c>
      <c r="B232" s="278" t="s">
        <v>2652</v>
      </c>
    </row>
    <row r="233" spans="1:2">
      <c r="A233" s="278" t="s">
        <v>2655</v>
      </c>
      <c r="B233" s="278" t="s">
        <v>2655</v>
      </c>
    </row>
    <row r="234" spans="1:2">
      <c r="A234" s="279" t="s">
        <v>2657</v>
      </c>
      <c r="B234" s="279" t="s">
        <v>2657</v>
      </c>
    </row>
    <row r="235" spans="1:2">
      <c r="A235" s="306" t="s">
        <v>2666</v>
      </c>
      <c r="B235" s="306" t="s">
        <v>2666</v>
      </c>
    </row>
    <row r="236" spans="1:2">
      <c r="A236" s="306" t="s">
        <v>2668</v>
      </c>
      <c r="B236" s="306" t="s">
        <v>2668</v>
      </c>
    </row>
    <row r="237" spans="1:2">
      <c r="A237" s="121" t="s">
        <v>2949</v>
      </c>
      <c r="B237" s="121" t="s">
        <v>2949</v>
      </c>
    </row>
    <row r="238" spans="1:2">
      <c r="A238" s="121" t="s">
        <v>2954</v>
      </c>
      <c r="B238" s="121" t="s">
        <v>2954</v>
      </c>
    </row>
    <row r="239" spans="1:2">
      <c r="A239" s="121" t="s">
        <v>2955</v>
      </c>
      <c r="B239" s="121" t="s">
        <v>2955</v>
      </c>
    </row>
    <row r="240" spans="1:2">
      <c r="A240" s="121" t="s">
        <v>2957</v>
      </c>
      <c r="B240" s="121" t="s">
        <v>2957</v>
      </c>
    </row>
    <row r="241" spans="1:2">
      <c r="A241" s="121" t="s">
        <v>2958</v>
      </c>
      <c r="B241" s="121" t="s">
        <v>2958</v>
      </c>
    </row>
    <row r="242" spans="1:2">
      <c r="A242" s="121" t="s">
        <v>2961</v>
      </c>
      <c r="B242" s="121" t="s">
        <v>2961</v>
      </c>
    </row>
    <row r="243" spans="1:2">
      <c r="A243" s="121" t="s">
        <v>2964</v>
      </c>
      <c r="B243" s="121" t="s">
        <v>2964</v>
      </c>
    </row>
    <row r="244" spans="1:2">
      <c r="A244" s="121" t="s">
        <v>2966</v>
      </c>
      <c r="B244" s="121" t="s">
        <v>2966</v>
      </c>
    </row>
    <row r="245" spans="1:2">
      <c r="A245" s="121" t="s">
        <v>2968</v>
      </c>
      <c r="B245" s="121" t="s">
        <v>2968</v>
      </c>
    </row>
    <row r="246" spans="1:2">
      <c r="A246" s="121" t="s">
        <v>2970</v>
      </c>
      <c r="B246" s="121" t="s">
        <v>2970</v>
      </c>
    </row>
    <row r="247" spans="1:2">
      <c r="A247" s="121" t="s">
        <v>2971</v>
      </c>
      <c r="B247" s="121" t="s">
        <v>2971</v>
      </c>
    </row>
    <row r="248" spans="1:2">
      <c r="A248" s="121" t="s">
        <v>2973</v>
      </c>
      <c r="B248" s="121" t="s">
        <v>2973</v>
      </c>
    </row>
    <row r="249" spans="1:2">
      <c r="A249" s="121" t="s">
        <v>2975</v>
      </c>
      <c r="B249" s="121" t="s">
        <v>2975</v>
      </c>
    </row>
    <row r="250" spans="1:2">
      <c r="A250" s="121" t="s">
        <v>2977</v>
      </c>
      <c r="B250" s="121" t="s">
        <v>2977</v>
      </c>
    </row>
    <row r="251" spans="1:2">
      <c r="A251" s="121" t="s">
        <v>2979</v>
      </c>
      <c r="B251" s="121" t="s">
        <v>2979</v>
      </c>
    </row>
    <row r="252" spans="1:2">
      <c r="A252" s="121" t="s">
        <v>2981</v>
      </c>
      <c r="B252" s="121" t="s">
        <v>2981</v>
      </c>
    </row>
    <row r="253" spans="1:2">
      <c r="A253" s="121" t="s">
        <v>2983</v>
      </c>
      <c r="B253" s="121" t="s">
        <v>2983</v>
      </c>
    </row>
    <row r="254" spans="1:2">
      <c r="A254" s="121" t="s">
        <v>2984</v>
      </c>
      <c r="B254" s="121" t="s">
        <v>2984</v>
      </c>
    </row>
    <row r="255" spans="1:2">
      <c r="A255" s="121" t="s">
        <v>2995</v>
      </c>
      <c r="B255" s="121" t="s">
        <v>2995</v>
      </c>
    </row>
    <row r="256" spans="1:2">
      <c r="A256" s="124" t="s">
        <v>2998</v>
      </c>
      <c r="B256" s="124" t="s">
        <v>2998</v>
      </c>
    </row>
    <row r="257" spans="1:2">
      <c r="A257" s="121" t="s">
        <v>3008</v>
      </c>
      <c r="B257" s="121" t="s">
        <v>3008</v>
      </c>
    </row>
    <row r="258" spans="1:2">
      <c r="A258" s="121" t="s">
        <v>3009</v>
      </c>
      <c r="B258" s="121" t="s">
        <v>3009</v>
      </c>
    </row>
    <row r="259" spans="1:2">
      <c r="A259" s="121" t="s">
        <v>3013</v>
      </c>
      <c r="B259" s="121" t="s">
        <v>3013</v>
      </c>
    </row>
    <row r="260" spans="1:2">
      <c r="A260" s="121" t="s">
        <v>378</v>
      </c>
      <c r="B260" s="121" t="s">
        <v>378</v>
      </c>
    </row>
    <row r="261" spans="1:2">
      <c r="A261" s="121" t="s">
        <v>3015</v>
      </c>
      <c r="B261" s="121" t="s">
        <v>3015</v>
      </c>
    </row>
    <row r="262" spans="1:2">
      <c r="A262" s="121" t="s">
        <v>3017</v>
      </c>
      <c r="B262" s="121" t="s">
        <v>3017</v>
      </c>
    </row>
    <row r="263" spans="1:2">
      <c r="A263" s="121" t="s">
        <v>902</v>
      </c>
      <c r="B263" s="121" t="s">
        <v>902</v>
      </c>
    </row>
    <row r="264" spans="1:2">
      <c r="A264" s="121" t="s">
        <v>3020</v>
      </c>
      <c r="B264" s="121" t="s">
        <v>3020</v>
      </c>
    </row>
    <row r="265" spans="1:2">
      <c r="A265" s="121" t="s">
        <v>3029</v>
      </c>
      <c r="B265" s="121" t="s">
        <v>3029</v>
      </c>
    </row>
    <row r="266" spans="1:2">
      <c r="A266" s="121" t="s">
        <v>3336</v>
      </c>
      <c r="B266" s="121" t="s">
        <v>3336</v>
      </c>
    </row>
    <row r="267" spans="1:2">
      <c r="A267" s="121" t="s">
        <v>3339</v>
      </c>
      <c r="B267" s="121" t="s">
        <v>3339</v>
      </c>
    </row>
    <row r="268" spans="1:2">
      <c r="A268" s="121" t="s">
        <v>3343</v>
      </c>
      <c r="B268" s="121" t="s">
        <v>3343</v>
      </c>
    </row>
    <row r="269" spans="1:2">
      <c r="A269" s="121" t="s">
        <v>3345</v>
      </c>
      <c r="B269" s="121" t="s">
        <v>3345</v>
      </c>
    </row>
    <row r="270" spans="1:2">
      <c r="A270" s="121" t="s">
        <v>3347</v>
      </c>
      <c r="B270" s="121" t="s">
        <v>3347</v>
      </c>
    </row>
    <row r="271" spans="1:2">
      <c r="A271" s="121" t="s">
        <v>3349</v>
      </c>
      <c r="B271" s="121" t="s">
        <v>3349</v>
      </c>
    </row>
    <row r="272" spans="1:2">
      <c r="A272" s="121" t="s">
        <v>3351</v>
      </c>
      <c r="B272" s="121" t="s">
        <v>3351</v>
      </c>
    </row>
    <row r="273" spans="1:2">
      <c r="A273" s="121" t="s">
        <v>3353</v>
      </c>
      <c r="B273" s="121" t="s">
        <v>3353</v>
      </c>
    </row>
    <row r="274" spans="1:2">
      <c r="A274" s="121" t="s">
        <v>3355</v>
      </c>
      <c r="B274" s="121" t="s">
        <v>3355</v>
      </c>
    </row>
    <row r="275" spans="1:2">
      <c r="A275" s="121" t="s">
        <v>3357</v>
      </c>
      <c r="B275" s="121" t="s">
        <v>3357</v>
      </c>
    </row>
    <row r="276" spans="1:2">
      <c r="A276" s="121" t="s">
        <v>3358</v>
      </c>
      <c r="B276" s="121" t="s">
        <v>3358</v>
      </c>
    </row>
    <row r="277" spans="1:2">
      <c r="A277" s="121" t="s">
        <v>3359</v>
      </c>
      <c r="B277" s="121" t="s">
        <v>3359</v>
      </c>
    </row>
    <row r="278" spans="1:2">
      <c r="A278" s="121" t="s">
        <v>3361</v>
      </c>
      <c r="B278" s="121" t="s">
        <v>3361</v>
      </c>
    </row>
    <row r="279" spans="1:2">
      <c r="A279" s="121" t="s">
        <v>3363</v>
      </c>
      <c r="B279" s="121" t="s">
        <v>3363</v>
      </c>
    </row>
    <row r="280" spans="1:2">
      <c r="A280" s="121" t="s">
        <v>3365</v>
      </c>
      <c r="B280" s="121" t="s">
        <v>3365</v>
      </c>
    </row>
    <row r="281" spans="1:2">
      <c r="A281" s="121" t="s">
        <v>3366</v>
      </c>
      <c r="B281" s="121" t="s">
        <v>3366</v>
      </c>
    </row>
    <row r="282" spans="1:2">
      <c r="A282" s="121" t="s">
        <v>2688</v>
      </c>
      <c r="B282" s="121" t="s">
        <v>2688</v>
      </c>
    </row>
    <row r="283" spans="1:2">
      <c r="A283" s="124" t="s">
        <v>3369</v>
      </c>
      <c r="B283" s="124" t="s">
        <v>3369</v>
      </c>
    </row>
    <row r="284" spans="1:2">
      <c r="A284" s="121" t="s">
        <v>3370</v>
      </c>
      <c r="B284" s="121" t="s">
        <v>3370</v>
      </c>
    </row>
    <row r="285" spans="1:2">
      <c r="A285" s="121" t="s">
        <v>3371</v>
      </c>
      <c r="B285" s="121" t="s">
        <v>3371</v>
      </c>
    </row>
    <row r="286" spans="1:2">
      <c r="A286" s="121" t="s">
        <v>3377</v>
      </c>
      <c r="B286" s="121" t="s">
        <v>3377</v>
      </c>
    </row>
    <row r="287" spans="1:2">
      <c r="A287" s="121" t="s">
        <v>3379</v>
      </c>
      <c r="B287" s="121" t="s">
        <v>3379</v>
      </c>
    </row>
    <row r="288" spans="1:2">
      <c r="A288" s="121" t="s">
        <v>3380</v>
      </c>
      <c r="B288" s="121" t="s">
        <v>3380</v>
      </c>
    </row>
    <row r="289" spans="1:2">
      <c r="A289" s="121" t="s">
        <v>3383</v>
      </c>
      <c r="B289" s="121" t="s">
        <v>3383</v>
      </c>
    </row>
    <row r="290" spans="1:2">
      <c r="A290" s="121" t="s">
        <v>3387</v>
      </c>
      <c r="B290" s="121" t="s">
        <v>3387</v>
      </c>
    </row>
    <row r="291" spans="1:2">
      <c r="A291" s="121" t="s">
        <v>3606</v>
      </c>
      <c r="B291" s="121" t="s">
        <v>3606</v>
      </c>
    </row>
    <row r="292" spans="1:2">
      <c r="A292" s="121" t="s">
        <v>3607</v>
      </c>
      <c r="B292" s="121" t="s">
        <v>3607</v>
      </c>
    </row>
    <row r="293" spans="1:2">
      <c r="A293" s="121" t="s">
        <v>3608</v>
      </c>
      <c r="B293" s="121" t="s">
        <v>3608</v>
      </c>
    </row>
    <row r="294" spans="1:2">
      <c r="A294" s="121" t="s">
        <v>3610</v>
      </c>
      <c r="B294" s="121" t="s">
        <v>3610</v>
      </c>
    </row>
    <row r="295" spans="1:2">
      <c r="A295" s="121" t="s">
        <v>3611</v>
      </c>
      <c r="B295" s="121" t="s">
        <v>3611</v>
      </c>
    </row>
    <row r="296" spans="1:2">
      <c r="A296" s="121" t="s">
        <v>2783</v>
      </c>
      <c r="B296" s="121" t="s">
        <v>2783</v>
      </c>
    </row>
    <row r="297" spans="1:2">
      <c r="A297" s="121" t="s">
        <v>3613</v>
      </c>
      <c r="B297" s="121" t="s">
        <v>3613</v>
      </c>
    </row>
    <row r="298" spans="1:2">
      <c r="A298" s="121" t="s">
        <v>3615</v>
      </c>
      <c r="B298" s="121" t="s">
        <v>3615</v>
      </c>
    </row>
    <row r="299" spans="1:2">
      <c r="A299" s="121" t="s">
        <v>3616</v>
      </c>
      <c r="B299" s="121" t="s">
        <v>3616</v>
      </c>
    </row>
    <row r="300" spans="1:2">
      <c r="A300" s="121" t="s">
        <v>3617</v>
      </c>
      <c r="B300" s="121" t="s">
        <v>3617</v>
      </c>
    </row>
    <row r="301" spans="1:2">
      <c r="A301" s="121" t="s">
        <v>3618</v>
      </c>
      <c r="B301" s="121" t="s">
        <v>3618</v>
      </c>
    </row>
    <row r="302" spans="1:2">
      <c r="A302" s="121" t="s">
        <v>3620</v>
      </c>
      <c r="B302" s="121" t="s">
        <v>3620</v>
      </c>
    </row>
    <row r="303" spans="1:2">
      <c r="A303" s="121" t="s">
        <v>2505</v>
      </c>
      <c r="B303" s="121" t="s">
        <v>2505</v>
      </c>
    </row>
    <row r="304" spans="1:2">
      <c r="A304" s="121" t="s">
        <v>3623</v>
      </c>
      <c r="B304" s="121" t="s">
        <v>3623</v>
      </c>
    </row>
    <row r="305" spans="1:2">
      <c r="A305" s="124" t="s">
        <v>3624</v>
      </c>
      <c r="B305" s="124" t="s">
        <v>3624</v>
      </c>
    </row>
    <row r="306" spans="1:2">
      <c r="A306" s="121" t="s">
        <v>3625</v>
      </c>
      <c r="B306" s="121" t="s">
        <v>3625</v>
      </c>
    </row>
    <row r="307" spans="1:2">
      <c r="A307" s="121" t="s">
        <v>3626</v>
      </c>
      <c r="B307" s="121" t="s">
        <v>3626</v>
      </c>
    </row>
    <row r="308" spans="1:2">
      <c r="A308" s="121" t="s">
        <v>3630</v>
      </c>
      <c r="B308" s="121" t="s">
        <v>3630</v>
      </c>
    </row>
    <row r="309" spans="1:2">
      <c r="A309" s="121" t="s">
        <v>3633</v>
      </c>
      <c r="B309" s="121" t="s">
        <v>3633</v>
      </c>
    </row>
    <row r="310" spans="1:2">
      <c r="A310" s="121" t="s">
        <v>3635</v>
      </c>
      <c r="B310" s="121" t="s">
        <v>3635</v>
      </c>
    </row>
    <row r="311" spans="1:2">
      <c r="A311" s="121" t="s">
        <v>3636</v>
      </c>
      <c r="B311" s="121" t="s">
        <v>3636</v>
      </c>
    </row>
    <row r="312" spans="1:2">
      <c r="A312" s="121" t="s">
        <v>3638</v>
      </c>
      <c r="B312" s="121" t="s">
        <v>3638</v>
      </c>
    </row>
    <row r="313" spans="1:2">
      <c r="A313" s="121" t="s">
        <v>3640</v>
      </c>
      <c r="B313" s="121" t="s">
        <v>3640</v>
      </c>
    </row>
    <row r="314" spans="1:2">
      <c r="A314" s="121" t="s">
        <v>3642</v>
      </c>
      <c r="B314" s="121" t="s">
        <v>3642</v>
      </c>
    </row>
    <row r="315" spans="1:2">
      <c r="A315" s="121" t="s">
        <v>3645</v>
      </c>
      <c r="B315" s="121" t="s">
        <v>3645</v>
      </c>
    </row>
    <row r="316" spans="1:2">
      <c r="A316" s="121" t="s">
        <v>3647</v>
      </c>
      <c r="B316" s="121" t="s">
        <v>3647</v>
      </c>
    </row>
    <row r="317" spans="1:2">
      <c r="A317" s="121" t="s">
        <v>3649</v>
      </c>
      <c r="B317" s="121" t="s">
        <v>3649</v>
      </c>
    </row>
    <row r="318" spans="1:2">
      <c r="A318" s="124" t="s">
        <v>937</v>
      </c>
      <c r="B318" s="124" t="s">
        <v>937</v>
      </c>
    </row>
    <row r="319" spans="1:2">
      <c r="A319" s="121" t="s">
        <v>3652</v>
      </c>
      <c r="B319" s="121" t="s">
        <v>3652</v>
      </c>
    </row>
    <row r="320" spans="1:2">
      <c r="A320" s="121" t="s">
        <v>3494</v>
      </c>
      <c r="B320" s="121" t="s">
        <v>3494</v>
      </c>
    </row>
    <row r="321" spans="1:2">
      <c r="A321" s="121" t="s">
        <v>3655</v>
      </c>
      <c r="B321" s="121" t="s">
        <v>3655</v>
      </c>
    </row>
    <row r="322" spans="1:2">
      <c r="A322" s="134" t="s">
        <v>3862</v>
      </c>
      <c r="B322" s="134" t="s">
        <v>3862</v>
      </c>
    </row>
    <row r="323" spans="1:2">
      <c r="A323" s="134" t="s">
        <v>3864</v>
      </c>
      <c r="B323" s="134" t="s">
        <v>3864</v>
      </c>
    </row>
    <row r="324" spans="1:2">
      <c r="A324" s="134" t="s">
        <v>3866</v>
      </c>
      <c r="B324" s="134" t="s">
        <v>3866</v>
      </c>
    </row>
    <row r="325" spans="1:2">
      <c r="A325" s="134" t="s">
        <v>3867</v>
      </c>
      <c r="B325" s="134" t="s">
        <v>3867</v>
      </c>
    </row>
    <row r="326" spans="1:2">
      <c r="A326" s="134" t="s">
        <v>3868</v>
      </c>
      <c r="B326" s="134" t="s">
        <v>3868</v>
      </c>
    </row>
    <row r="327" spans="1:2">
      <c r="A327" s="134" t="s">
        <v>3869</v>
      </c>
      <c r="B327" s="134" t="s">
        <v>3869</v>
      </c>
    </row>
    <row r="328" spans="1:2">
      <c r="A328" s="134" t="s">
        <v>3871</v>
      </c>
      <c r="B328" s="134" t="s">
        <v>3871</v>
      </c>
    </row>
    <row r="329" spans="1:2">
      <c r="A329" s="134" t="s">
        <v>3873</v>
      </c>
      <c r="B329" s="134" t="s">
        <v>3873</v>
      </c>
    </row>
    <row r="330" spans="1:2">
      <c r="A330" s="134" t="s">
        <v>3874</v>
      </c>
      <c r="B330" s="134" t="s">
        <v>3874</v>
      </c>
    </row>
    <row r="331" spans="1:2">
      <c r="A331" s="134" t="s">
        <v>1007</v>
      </c>
      <c r="B331" s="134" t="s">
        <v>1007</v>
      </c>
    </row>
    <row r="332" spans="1:2">
      <c r="A332" s="134" t="s">
        <v>3878</v>
      </c>
      <c r="B332" s="134" t="s">
        <v>3878</v>
      </c>
    </row>
    <row r="333" spans="1:2">
      <c r="A333" s="136" t="s">
        <v>3881</v>
      </c>
      <c r="B333" s="136" t="s">
        <v>3881</v>
      </c>
    </row>
    <row r="334" spans="1:2">
      <c r="A334" s="136" t="s">
        <v>3884</v>
      </c>
      <c r="B334" s="136" t="s">
        <v>3884</v>
      </c>
    </row>
    <row r="335" spans="1:2">
      <c r="A335" s="134" t="s">
        <v>3886</v>
      </c>
      <c r="B335" s="134" t="s">
        <v>3886</v>
      </c>
    </row>
    <row r="336" spans="1:2">
      <c r="A336" s="134" t="s">
        <v>3888</v>
      </c>
      <c r="B336" s="134" t="s">
        <v>3888</v>
      </c>
    </row>
    <row r="337" spans="1:2">
      <c r="A337" s="134" t="s">
        <v>3889</v>
      </c>
      <c r="B337" s="134" t="s">
        <v>3889</v>
      </c>
    </row>
    <row r="338" spans="1:2">
      <c r="A338" s="134" t="s">
        <v>3891</v>
      </c>
      <c r="B338" s="134" t="s">
        <v>3891</v>
      </c>
    </row>
    <row r="339" spans="1:2">
      <c r="A339" s="134" t="s">
        <v>4025</v>
      </c>
      <c r="B339" s="134" t="s">
        <v>4025</v>
      </c>
    </row>
    <row r="340" spans="1:2">
      <c r="A340" s="134" t="s">
        <v>4027</v>
      </c>
      <c r="B340" s="134" t="s">
        <v>4027</v>
      </c>
    </row>
    <row r="341" spans="1:2">
      <c r="A341" s="134" t="s">
        <v>4034</v>
      </c>
      <c r="B341" s="134" t="s">
        <v>4034</v>
      </c>
    </row>
    <row r="342" spans="1:2">
      <c r="A342" s="134" t="s">
        <v>4037</v>
      </c>
      <c r="B342" s="134" t="s">
        <v>4037</v>
      </c>
    </row>
    <row r="343" spans="1:2">
      <c r="A343" s="134" t="s">
        <v>4039</v>
      </c>
      <c r="B343" s="134" t="s">
        <v>4039</v>
      </c>
    </row>
    <row r="344" spans="1:2">
      <c r="A344" s="134" t="s">
        <v>4044</v>
      </c>
      <c r="B344" s="134" t="s">
        <v>4044</v>
      </c>
    </row>
    <row r="345" spans="1:2">
      <c r="A345" s="134" t="s">
        <v>4046</v>
      </c>
      <c r="B345" s="134" t="s">
        <v>4046</v>
      </c>
    </row>
    <row r="346" spans="1:2">
      <c r="A346" s="134" t="s">
        <v>4048</v>
      </c>
      <c r="B346" s="134" t="s">
        <v>4048</v>
      </c>
    </row>
    <row r="347" spans="1:2">
      <c r="A347" s="134" t="s">
        <v>4049</v>
      </c>
      <c r="B347" s="134" t="s">
        <v>4049</v>
      </c>
    </row>
    <row r="348" spans="1:2">
      <c r="A348" s="134" t="s">
        <v>4055</v>
      </c>
      <c r="B348" s="134" t="s">
        <v>4055</v>
      </c>
    </row>
    <row r="349" spans="1:2">
      <c r="A349" s="134" t="s">
        <v>4056</v>
      </c>
      <c r="B349" s="134" t="s">
        <v>4056</v>
      </c>
    </row>
    <row r="350" spans="1:2">
      <c r="A350" s="134" t="s">
        <v>4057</v>
      </c>
      <c r="B350" s="134" t="s">
        <v>4057</v>
      </c>
    </row>
    <row r="351" spans="1:2">
      <c r="A351" s="134" t="s">
        <v>4058</v>
      </c>
      <c r="B351" s="134" t="s">
        <v>4058</v>
      </c>
    </row>
    <row r="352" spans="1:2">
      <c r="A352" s="134" t="s">
        <v>4076</v>
      </c>
      <c r="B352" s="134" t="s">
        <v>4076</v>
      </c>
    </row>
    <row r="353" spans="1:2">
      <c r="A353" s="134" t="s">
        <v>4079</v>
      </c>
      <c r="B353" s="134" t="s">
        <v>4079</v>
      </c>
    </row>
    <row r="354" spans="1:2">
      <c r="A354" s="134" t="s">
        <v>4085</v>
      </c>
      <c r="B354" s="134" t="s">
        <v>4085</v>
      </c>
    </row>
    <row r="355" spans="1:2">
      <c r="A355" s="134" t="s">
        <v>4094</v>
      </c>
      <c r="B355" s="134" t="s">
        <v>4094</v>
      </c>
    </row>
    <row r="356" spans="1:2">
      <c r="A356" s="134" t="s">
        <v>4510</v>
      </c>
      <c r="B356" s="134" t="s">
        <v>4510</v>
      </c>
    </row>
    <row r="357" spans="1:2">
      <c r="A357" s="134" t="s">
        <v>4518</v>
      </c>
      <c r="B357" s="134" t="s">
        <v>4518</v>
      </c>
    </row>
    <row r="358" spans="1:2">
      <c r="A358" s="134" t="s">
        <v>4525</v>
      </c>
      <c r="B358" s="134" t="s">
        <v>4525</v>
      </c>
    </row>
    <row r="359" spans="1:2">
      <c r="A359" s="134" t="s">
        <v>4530</v>
      </c>
      <c r="B359" s="134" t="s">
        <v>4530</v>
      </c>
    </row>
    <row r="360" spans="1:2">
      <c r="A360" s="134" t="s">
        <v>4542</v>
      </c>
      <c r="B360" s="134" t="s">
        <v>4542</v>
      </c>
    </row>
    <row r="361" spans="1:2">
      <c r="A361" s="134" t="s">
        <v>4545</v>
      </c>
      <c r="B361" s="134" t="s">
        <v>4545</v>
      </c>
    </row>
    <row r="362" spans="1:2">
      <c r="A362" s="134" t="s">
        <v>4550</v>
      </c>
      <c r="B362" s="134" t="s">
        <v>4550</v>
      </c>
    </row>
    <row r="363" spans="1:2">
      <c r="A363" s="134" t="s">
        <v>4562</v>
      </c>
      <c r="B363" s="134" t="s">
        <v>4562</v>
      </c>
    </row>
    <row r="364" spans="1:2">
      <c r="A364" s="134" t="s">
        <v>4565</v>
      </c>
      <c r="B364" s="134" t="s">
        <v>4565</v>
      </c>
    </row>
    <row r="365" spans="1:2">
      <c r="A365" s="134" t="s">
        <v>4568</v>
      </c>
      <c r="B365" s="134" t="s">
        <v>4568</v>
      </c>
    </row>
    <row r="366" spans="1:2">
      <c r="A366" s="134" t="s">
        <v>4574</v>
      </c>
      <c r="B366" s="134" t="s">
        <v>4574</v>
      </c>
    </row>
    <row r="367" spans="1:2">
      <c r="A367" s="134" t="s">
        <v>4097</v>
      </c>
      <c r="B367" s="134" t="s">
        <v>4097</v>
      </c>
    </row>
    <row r="368" spans="1:2">
      <c r="A368" s="290" t="s">
        <v>4598</v>
      </c>
      <c r="B368" s="290" t="s">
        <v>4598</v>
      </c>
    </row>
    <row r="369" spans="1:2">
      <c r="A369" s="290" t="s">
        <v>4602</v>
      </c>
      <c r="B369" s="290" t="s">
        <v>4602</v>
      </c>
    </row>
    <row r="370" spans="1:2">
      <c r="A370" s="290" t="s">
        <v>4603</v>
      </c>
      <c r="B370" s="290" t="s">
        <v>4603</v>
      </c>
    </row>
    <row r="371" spans="1:2">
      <c r="A371" s="290" t="s">
        <v>4605</v>
      </c>
      <c r="B371" s="290" t="s">
        <v>4605</v>
      </c>
    </row>
    <row r="372" spans="1:2">
      <c r="A372" s="290" t="s">
        <v>4609</v>
      </c>
      <c r="B372" s="290" t="s">
        <v>4609</v>
      </c>
    </row>
    <row r="373" spans="1:2">
      <c r="A373" s="290" t="s">
        <v>4611</v>
      </c>
      <c r="B373" s="290" t="s">
        <v>4611</v>
      </c>
    </row>
    <row r="374" spans="1:2">
      <c r="A374" s="290" t="s">
        <v>4615</v>
      </c>
      <c r="B374" s="290" t="s">
        <v>4615</v>
      </c>
    </row>
    <row r="375" spans="1:2">
      <c r="A375" s="290" t="s">
        <v>4616</v>
      </c>
      <c r="B375" s="290" t="s">
        <v>4616</v>
      </c>
    </row>
    <row r="376" spans="1:2">
      <c r="A376" s="290" t="s">
        <v>4619</v>
      </c>
      <c r="B376" s="290" t="s">
        <v>4619</v>
      </c>
    </row>
    <row r="377" spans="1:2">
      <c r="A377" s="290" t="s">
        <v>4620</v>
      </c>
      <c r="B377" s="290" t="s">
        <v>4620</v>
      </c>
    </row>
    <row r="378" spans="1:2">
      <c r="A378" s="290" t="s">
        <v>4626</v>
      </c>
      <c r="B378" s="290" t="s">
        <v>4626</v>
      </c>
    </row>
    <row r="379" spans="1:2">
      <c r="A379" s="290" t="s">
        <v>4629</v>
      </c>
      <c r="B379" s="290" t="s">
        <v>4629</v>
      </c>
    </row>
    <row r="380" spans="1:2">
      <c r="A380" s="290" t="s">
        <v>4634</v>
      </c>
      <c r="B380" s="290" t="s">
        <v>4634</v>
      </c>
    </row>
  </sheetData>
  <autoFilter ref="A1:B380" xr:uid="{0E0BD974-33D9-4397-9A24-E92579498C2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EB4D-4A30-45AF-AB4C-FD9C8C3B0FBB}">
  <sheetPr>
    <tabColor theme="8" tint="0.39997558519241921"/>
  </sheetPr>
  <dimension ref="A1:B322"/>
  <sheetViews>
    <sheetView workbookViewId="0">
      <selection activeCell="E330" sqref="E330"/>
    </sheetView>
  </sheetViews>
  <sheetFormatPr defaultRowHeight="14.4"/>
  <cols>
    <col min="1" max="1" width="39" customWidth="1"/>
    <col min="2" max="2" width="31.109375" customWidth="1"/>
  </cols>
  <sheetData>
    <row r="1" spans="1:2">
      <c r="A1" s="7" t="s">
        <v>5</v>
      </c>
      <c r="B1" s="7" t="s">
        <v>4857</v>
      </c>
    </row>
    <row r="2" spans="1:2">
      <c r="A2" s="72" t="s">
        <v>11</v>
      </c>
      <c r="B2" s="72" t="s">
        <v>11</v>
      </c>
    </row>
    <row r="3" spans="1:2">
      <c r="A3" s="77" t="s">
        <v>15</v>
      </c>
      <c r="B3" s="77" t="s">
        <v>15</v>
      </c>
    </row>
    <row r="4" spans="1:2">
      <c r="A4" s="77" t="s">
        <v>21</v>
      </c>
      <c r="B4" s="77" t="s">
        <v>21</v>
      </c>
    </row>
    <row r="5" spans="1:2">
      <c r="A5" s="77" t="s">
        <v>27</v>
      </c>
      <c r="B5" s="77" t="s">
        <v>27</v>
      </c>
    </row>
    <row r="6" spans="1:2">
      <c r="A6" s="77" t="s">
        <v>32</v>
      </c>
      <c r="B6" s="77" t="s">
        <v>32</v>
      </c>
    </row>
    <row r="7" spans="1:2">
      <c r="A7" s="77" t="s">
        <v>37</v>
      </c>
      <c r="B7" s="77" t="s">
        <v>37</v>
      </c>
    </row>
    <row r="8" spans="1:2">
      <c r="A8" s="77" t="s">
        <v>39</v>
      </c>
      <c r="B8" s="77" t="s">
        <v>39</v>
      </c>
    </row>
    <row r="9" spans="1:2">
      <c r="A9" s="72" t="s">
        <v>41</v>
      </c>
      <c r="B9" s="72" t="s">
        <v>41</v>
      </c>
    </row>
    <row r="10" spans="1:2">
      <c r="A10" s="77" t="s">
        <v>43</v>
      </c>
      <c r="B10" s="77" t="s">
        <v>43</v>
      </c>
    </row>
    <row r="11" spans="1:2">
      <c r="A11" s="77" t="s">
        <v>46</v>
      </c>
      <c r="B11" s="77" t="s">
        <v>46</v>
      </c>
    </row>
    <row r="12" spans="1:2">
      <c r="A12" s="77" t="s">
        <v>47</v>
      </c>
      <c r="B12" s="77" t="s">
        <v>47</v>
      </c>
    </row>
    <row r="13" spans="1:2">
      <c r="A13" s="77" t="s">
        <v>49</v>
      </c>
      <c r="B13" s="77" t="s">
        <v>49</v>
      </c>
    </row>
    <row r="14" spans="1:2">
      <c r="A14" s="77" t="s">
        <v>52</v>
      </c>
      <c r="B14" s="77" t="s">
        <v>52</v>
      </c>
    </row>
    <row r="15" spans="1:2">
      <c r="A15" s="77" t="s">
        <v>54</v>
      </c>
      <c r="B15" s="77" t="s">
        <v>54</v>
      </c>
    </row>
    <row r="16" spans="1:2">
      <c r="A16" s="77" t="s">
        <v>55</v>
      </c>
      <c r="B16" s="77" t="s">
        <v>55</v>
      </c>
    </row>
    <row r="17" spans="1:2">
      <c r="A17" s="77" t="s">
        <v>59</v>
      </c>
      <c r="B17" s="77" t="s">
        <v>59</v>
      </c>
    </row>
    <row r="18" spans="1:2">
      <c r="A18" s="77" t="s">
        <v>62</v>
      </c>
      <c r="B18" s="77" t="s">
        <v>62</v>
      </c>
    </row>
    <row r="19" spans="1:2">
      <c r="A19" s="77" t="s">
        <v>80</v>
      </c>
      <c r="B19" s="77" t="s">
        <v>80</v>
      </c>
    </row>
    <row r="20" spans="1:2">
      <c r="A20" s="77" t="s">
        <v>85</v>
      </c>
      <c r="B20" s="77" t="s">
        <v>85</v>
      </c>
    </row>
    <row r="21" spans="1:2">
      <c r="A21" s="77" t="s">
        <v>88</v>
      </c>
      <c r="B21" s="77" t="s">
        <v>88</v>
      </c>
    </row>
    <row r="22" spans="1:2">
      <c r="A22" s="77" t="s">
        <v>90</v>
      </c>
      <c r="B22" s="77" t="s">
        <v>90</v>
      </c>
    </row>
    <row r="23" spans="1:2">
      <c r="A23" s="77" t="s">
        <v>99</v>
      </c>
      <c r="B23" s="77" t="s">
        <v>99</v>
      </c>
    </row>
    <row r="24" spans="1:2">
      <c r="A24" s="77" t="s">
        <v>102</v>
      </c>
      <c r="B24" s="77" t="s">
        <v>102</v>
      </c>
    </row>
    <row r="25" spans="1:2">
      <c r="A25" s="77" t="s">
        <v>106</v>
      </c>
      <c r="B25" s="77" t="s">
        <v>106</v>
      </c>
    </row>
    <row r="26" spans="1:2">
      <c r="A26" s="77" t="s">
        <v>110</v>
      </c>
      <c r="B26" s="77" t="s">
        <v>110</v>
      </c>
    </row>
    <row r="27" spans="1:2">
      <c r="A27" s="77" t="s">
        <v>134</v>
      </c>
      <c r="B27" s="77" t="s">
        <v>134</v>
      </c>
    </row>
    <row r="28" spans="1:2">
      <c r="A28" s="77" t="s">
        <v>139</v>
      </c>
      <c r="B28" s="77" t="s">
        <v>139</v>
      </c>
    </row>
    <row r="29" spans="1:2">
      <c r="A29" s="77" t="s">
        <v>143</v>
      </c>
      <c r="B29" s="77" t="s">
        <v>143</v>
      </c>
    </row>
    <row r="30" spans="1:2">
      <c r="A30" s="77" t="s">
        <v>150</v>
      </c>
      <c r="B30" s="77" t="s">
        <v>150</v>
      </c>
    </row>
    <row r="31" spans="1:2">
      <c r="A31" s="77" t="s">
        <v>153</v>
      </c>
      <c r="B31" s="77" t="s">
        <v>153</v>
      </c>
    </row>
    <row r="32" spans="1:2">
      <c r="A32" s="77" t="s">
        <v>156</v>
      </c>
      <c r="B32" s="77" t="s">
        <v>156</v>
      </c>
    </row>
    <row r="33" spans="1:2">
      <c r="A33" s="77" t="s">
        <v>162</v>
      </c>
      <c r="B33" s="77" t="s">
        <v>162</v>
      </c>
    </row>
    <row r="34" spans="1:2">
      <c r="A34" s="77" t="s">
        <v>165</v>
      </c>
      <c r="B34" s="77" t="s">
        <v>165</v>
      </c>
    </row>
    <row r="35" spans="1:2">
      <c r="A35" s="77" t="s">
        <v>174</v>
      </c>
      <c r="B35" s="77" t="s">
        <v>174</v>
      </c>
    </row>
    <row r="36" spans="1:2">
      <c r="A36" s="77" t="s">
        <v>176</v>
      </c>
      <c r="B36" s="77" t="s">
        <v>176</v>
      </c>
    </row>
    <row r="37" spans="1:2">
      <c r="A37" s="77" t="s">
        <v>178</v>
      </c>
      <c r="B37" s="77" t="s">
        <v>178</v>
      </c>
    </row>
    <row r="38" spans="1:2">
      <c r="A38" s="77" t="s">
        <v>180</v>
      </c>
      <c r="B38" s="77" t="s">
        <v>180</v>
      </c>
    </row>
    <row r="39" spans="1:2">
      <c r="A39" s="77" t="s">
        <v>192</v>
      </c>
      <c r="B39" s="77" t="s">
        <v>192</v>
      </c>
    </row>
    <row r="40" spans="1:2">
      <c r="A40" s="77" t="s">
        <v>199</v>
      </c>
      <c r="B40" s="77" t="s">
        <v>199</v>
      </c>
    </row>
    <row r="41" spans="1:2">
      <c r="A41" s="77" t="s">
        <v>202</v>
      </c>
      <c r="B41" s="77" t="s">
        <v>202</v>
      </c>
    </row>
    <row r="42" spans="1:2">
      <c r="A42" s="77" t="s">
        <v>205</v>
      </c>
      <c r="B42" s="77" t="s">
        <v>205</v>
      </c>
    </row>
    <row r="43" spans="1:2">
      <c r="A43" s="77" t="s">
        <v>206</v>
      </c>
      <c r="B43" s="77" t="s">
        <v>206</v>
      </c>
    </row>
    <row r="44" spans="1:2">
      <c r="A44" s="77" t="s">
        <v>209</v>
      </c>
      <c r="B44" s="77" t="s">
        <v>209</v>
      </c>
    </row>
    <row r="45" spans="1:2">
      <c r="A45" s="72" t="s">
        <v>213</v>
      </c>
      <c r="B45" s="72" t="s">
        <v>213</v>
      </c>
    </row>
    <row r="46" spans="1:2">
      <c r="A46" s="77" t="s">
        <v>233</v>
      </c>
      <c r="B46" s="77" t="s">
        <v>233</v>
      </c>
    </row>
    <row r="47" spans="1:2">
      <c r="A47" s="77" t="s">
        <v>240</v>
      </c>
      <c r="B47" s="77" t="s">
        <v>240</v>
      </c>
    </row>
    <row r="48" spans="1:2">
      <c r="A48" s="77" t="s">
        <v>243</v>
      </c>
      <c r="B48" s="77" t="s">
        <v>243</v>
      </c>
    </row>
    <row r="49" spans="1:2">
      <c r="A49" s="77" t="s">
        <v>132</v>
      </c>
      <c r="B49" s="77" t="s">
        <v>132</v>
      </c>
    </row>
    <row r="50" spans="1:2">
      <c r="A50" s="77" t="s">
        <v>265</v>
      </c>
      <c r="B50" s="77" t="s">
        <v>265</v>
      </c>
    </row>
    <row r="51" spans="1:2">
      <c r="A51" s="77" t="s">
        <v>268</v>
      </c>
      <c r="B51" s="77" t="s">
        <v>268</v>
      </c>
    </row>
    <row r="52" spans="1:2">
      <c r="A52" s="77" t="s">
        <v>271</v>
      </c>
      <c r="B52" s="77" t="s">
        <v>271</v>
      </c>
    </row>
    <row r="53" spans="1:2">
      <c r="A53" s="77" t="s">
        <v>274</v>
      </c>
      <c r="B53" s="77" t="s">
        <v>274</v>
      </c>
    </row>
    <row r="54" spans="1:2">
      <c r="A54" s="77" t="s">
        <v>279</v>
      </c>
      <c r="B54" s="77" t="s">
        <v>279</v>
      </c>
    </row>
    <row r="55" spans="1:2">
      <c r="A55" s="77" t="s">
        <v>282</v>
      </c>
      <c r="B55" s="77" t="s">
        <v>282</v>
      </c>
    </row>
    <row r="56" spans="1:2">
      <c r="A56" s="77" t="s">
        <v>286</v>
      </c>
      <c r="B56" s="77" t="s">
        <v>286</v>
      </c>
    </row>
    <row r="57" spans="1:2">
      <c r="A57" s="77" t="s">
        <v>289</v>
      </c>
      <c r="B57" s="77" t="s">
        <v>289</v>
      </c>
    </row>
    <row r="58" spans="1:2">
      <c r="A58" s="77" t="s">
        <v>302</v>
      </c>
      <c r="B58" s="77" t="s">
        <v>302</v>
      </c>
    </row>
    <row r="59" spans="1:2">
      <c r="A59" s="77" t="s">
        <v>305</v>
      </c>
      <c r="B59" s="77" t="s">
        <v>305</v>
      </c>
    </row>
    <row r="60" spans="1:2">
      <c r="A60" s="77" t="s">
        <v>307</v>
      </c>
      <c r="B60" s="77" t="s">
        <v>307</v>
      </c>
    </row>
    <row r="61" spans="1:2">
      <c r="A61" s="17" t="s">
        <v>310</v>
      </c>
      <c r="B61" s="17" t="s">
        <v>310</v>
      </c>
    </row>
    <row r="62" spans="1:2">
      <c r="A62" s="16" t="s">
        <v>312</v>
      </c>
      <c r="B62" s="278" t="s">
        <v>2603</v>
      </c>
    </row>
    <row r="63" spans="1:2">
      <c r="A63" s="17" t="s">
        <v>322</v>
      </c>
      <c r="B63" s="17" t="s">
        <v>322</v>
      </c>
    </row>
    <row r="64" spans="1:2">
      <c r="A64" s="17" t="s">
        <v>324</v>
      </c>
      <c r="B64" s="17" t="s">
        <v>324</v>
      </c>
    </row>
    <row r="65" spans="1:2">
      <c r="A65" s="17" t="s">
        <v>325</v>
      </c>
      <c r="B65" s="17" t="s">
        <v>325</v>
      </c>
    </row>
    <row r="66" spans="1:2">
      <c r="A66" s="16" t="s">
        <v>326</v>
      </c>
      <c r="B66" s="16" t="s">
        <v>326</v>
      </c>
    </row>
    <row r="67" spans="1:2">
      <c r="A67" s="17" t="s">
        <v>327</v>
      </c>
      <c r="B67" s="17" t="s">
        <v>327</v>
      </c>
    </row>
    <row r="68" spans="1:2">
      <c r="A68" s="17" t="s">
        <v>348</v>
      </c>
      <c r="B68" s="17" t="s">
        <v>348</v>
      </c>
    </row>
    <row r="69" spans="1:2">
      <c r="A69" s="17" t="s">
        <v>351</v>
      </c>
      <c r="B69" s="17" t="s">
        <v>351</v>
      </c>
    </row>
    <row r="70" spans="1:2">
      <c r="A70" s="17" t="s">
        <v>354</v>
      </c>
      <c r="B70" s="17" t="s">
        <v>354</v>
      </c>
    </row>
    <row r="71" spans="1:2">
      <c r="A71" s="17" t="s">
        <v>368</v>
      </c>
      <c r="B71" s="17" t="s">
        <v>368</v>
      </c>
    </row>
    <row r="72" spans="1:2">
      <c r="A72" s="17" t="s">
        <v>370</v>
      </c>
      <c r="B72" s="17" t="s">
        <v>370</v>
      </c>
    </row>
    <row r="73" spans="1:2">
      <c r="A73" s="17" t="s">
        <v>378</v>
      </c>
      <c r="B73" s="17" t="s">
        <v>378</v>
      </c>
    </row>
    <row r="74" spans="1:2">
      <c r="A74" s="17" t="s">
        <v>382</v>
      </c>
      <c r="B74" s="17" t="s">
        <v>382</v>
      </c>
    </row>
    <row r="75" spans="1:2">
      <c r="A75" s="17" t="s">
        <v>406</v>
      </c>
      <c r="B75" s="17" t="s">
        <v>406</v>
      </c>
    </row>
    <row r="76" spans="1:2">
      <c r="A76" s="17" t="s">
        <v>416</v>
      </c>
      <c r="B76" s="17" t="s">
        <v>416</v>
      </c>
    </row>
    <row r="77" spans="1:2">
      <c r="A77" s="17" t="s">
        <v>306</v>
      </c>
      <c r="B77" s="17" t="s">
        <v>306</v>
      </c>
    </row>
    <row r="78" spans="1:2">
      <c r="A78" s="77" t="s">
        <v>422</v>
      </c>
      <c r="B78" s="77" t="s">
        <v>422</v>
      </c>
    </row>
    <row r="79" spans="1:2">
      <c r="A79" s="77" t="s">
        <v>426</v>
      </c>
      <c r="B79" s="77" t="s">
        <v>426</v>
      </c>
    </row>
    <row r="80" spans="1:2">
      <c r="A80" s="77" t="s">
        <v>432</v>
      </c>
      <c r="B80" s="77" t="s">
        <v>432</v>
      </c>
    </row>
    <row r="81" spans="1:2">
      <c r="A81" s="77" t="s">
        <v>434</v>
      </c>
      <c r="B81" s="77" t="s">
        <v>434</v>
      </c>
    </row>
    <row r="82" spans="1:2">
      <c r="A82" s="77" t="s">
        <v>439</v>
      </c>
      <c r="B82" s="77" t="s">
        <v>439</v>
      </c>
    </row>
    <row r="83" spans="1:2">
      <c r="A83" s="77" t="s">
        <v>442</v>
      </c>
      <c r="B83" s="77" t="s">
        <v>442</v>
      </c>
    </row>
    <row r="84" spans="1:2">
      <c r="A84" s="77" t="s">
        <v>447</v>
      </c>
      <c r="B84" s="77" t="s">
        <v>447</v>
      </c>
    </row>
    <row r="85" spans="1:2">
      <c r="A85" s="77" t="s">
        <v>458</v>
      </c>
      <c r="B85" s="77" t="s">
        <v>458</v>
      </c>
    </row>
    <row r="86" spans="1:2">
      <c r="A86" s="72" t="s">
        <v>475</v>
      </c>
      <c r="B86" s="72" t="s">
        <v>475</v>
      </c>
    </row>
    <row r="87" spans="1:2">
      <c r="A87" s="77" t="s">
        <v>476</v>
      </c>
      <c r="B87" s="77" t="s">
        <v>476</v>
      </c>
    </row>
    <row r="88" spans="1:2">
      <c r="A88" s="72" t="s">
        <v>478</v>
      </c>
      <c r="B88" s="72" t="s">
        <v>478</v>
      </c>
    </row>
    <row r="89" spans="1:2">
      <c r="A89" s="77" t="s">
        <v>483</v>
      </c>
      <c r="B89" s="77" t="s">
        <v>483</v>
      </c>
    </row>
    <row r="90" spans="1:2">
      <c r="A90" s="77" t="s">
        <v>491</v>
      </c>
      <c r="B90" s="77" t="s">
        <v>491</v>
      </c>
    </row>
    <row r="91" spans="1:2">
      <c r="A91" s="77" t="s">
        <v>495</v>
      </c>
      <c r="B91" s="77" t="s">
        <v>495</v>
      </c>
    </row>
    <row r="92" spans="1:2">
      <c r="A92" s="77" t="s">
        <v>497</v>
      </c>
      <c r="B92" s="77" t="s">
        <v>497</v>
      </c>
    </row>
    <row r="93" spans="1:2">
      <c r="A93" s="77" t="s">
        <v>499</v>
      </c>
      <c r="B93" s="77" t="s">
        <v>499</v>
      </c>
    </row>
    <row r="94" spans="1:2">
      <c r="A94" s="77" t="s">
        <v>500</v>
      </c>
      <c r="B94" s="77" t="s">
        <v>500</v>
      </c>
    </row>
    <row r="95" spans="1:2">
      <c r="A95" s="77" t="s">
        <v>502</v>
      </c>
      <c r="B95" s="77" t="s">
        <v>502</v>
      </c>
    </row>
    <row r="96" spans="1:2">
      <c r="A96" s="77" t="s">
        <v>1723</v>
      </c>
      <c r="B96" s="77" t="s">
        <v>1723</v>
      </c>
    </row>
    <row r="97" spans="1:2">
      <c r="A97" s="77" t="s">
        <v>1724</v>
      </c>
      <c r="B97" s="77" t="s">
        <v>1724</v>
      </c>
    </row>
    <row r="98" spans="1:2">
      <c r="A98" s="77" t="s">
        <v>1726</v>
      </c>
      <c r="B98" s="77" t="s">
        <v>1726</v>
      </c>
    </row>
    <row r="99" spans="1:2">
      <c r="A99" s="77" t="s">
        <v>1734</v>
      </c>
      <c r="B99" s="77" t="s">
        <v>1734</v>
      </c>
    </row>
    <row r="100" spans="1:2">
      <c r="A100" s="77" t="s">
        <v>1736</v>
      </c>
      <c r="B100" s="77" t="s">
        <v>1736</v>
      </c>
    </row>
    <row r="101" spans="1:2">
      <c r="A101" s="77" t="s">
        <v>1739</v>
      </c>
      <c r="B101" s="77" t="s">
        <v>1739</v>
      </c>
    </row>
    <row r="102" spans="1:2">
      <c r="A102" s="77" t="s">
        <v>1742</v>
      </c>
      <c r="B102" s="77" t="s">
        <v>1742</v>
      </c>
    </row>
    <row r="103" spans="1:2">
      <c r="A103" s="77" t="s">
        <v>1744</v>
      </c>
      <c r="B103" s="77" t="s">
        <v>1744</v>
      </c>
    </row>
    <row r="104" spans="1:2">
      <c r="A104" s="77" t="s">
        <v>1747</v>
      </c>
      <c r="B104" s="77" t="s">
        <v>1747</v>
      </c>
    </row>
    <row r="105" spans="1:2">
      <c r="A105" s="77" t="s">
        <v>1748</v>
      </c>
      <c r="B105" s="77" t="s">
        <v>1748</v>
      </c>
    </row>
    <row r="106" spans="1:2">
      <c r="A106" s="77" t="s">
        <v>1750</v>
      </c>
      <c r="B106" s="77" t="s">
        <v>1750</v>
      </c>
    </row>
    <row r="107" spans="1:2">
      <c r="A107" s="77" t="s">
        <v>1835</v>
      </c>
      <c r="B107" s="77" t="s">
        <v>1835</v>
      </c>
    </row>
    <row r="108" spans="1:2">
      <c r="A108" s="77" t="s">
        <v>1836</v>
      </c>
      <c r="B108" s="77" t="s">
        <v>1836</v>
      </c>
    </row>
    <row r="109" spans="1:2">
      <c r="A109" s="77" t="s">
        <v>1837</v>
      </c>
      <c r="B109" s="77" t="s">
        <v>1837</v>
      </c>
    </row>
    <row r="110" spans="1:2">
      <c r="A110" s="77" t="s">
        <v>1840</v>
      </c>
      <c r="B110" s="77" t="s">
        <v>1840</v>
      </c>
    </row>
    <row r="111" spans="1:2">
      <c r="A111" s="77" t="s">
        <v>1842</v>
      </c>
      <c r="B111" s="77" t="s">
        <v>1842</v>
      </c>
    </row>
    <row r="112" spans="1:2">
      <c r="A112" s="77" t="s">
        <v>1847</v>
      </c>
      <c r="B112" s="77" t="s">
        <v>1847</v>
      </c>
    </row>
    <row r="113" spans="1:2">
      <c r="A113" s="77" t="s">
        <v>1853</v>
      </c>
      <c r="B113" s="77" t="s">
        <v>1853</v>
      </c>
    </row>
    <row r="114" spans="1:2">
      <c r="A114" s="77" t="s">
        <v>1854</v>
      </c>
      <c r="B114" s="77" t="s">
        <v>1854</v>
      </c>
    </row>
    <row r="115" spans="1:2">
      <c r="A115" s="77" t="s">
        <v>1856</v>
      </c>
      <c r="B115" s="77" t="s">
        <v>1856</v>
      </c>
    </row>
    <row r="116" spans="1:2">
      <c r="A116" s="77" t="s">
        <v>1858</v>
      </c>
      <c r="B116" s="77" t="s">
        <v>1858</v>
      </c>
    </row>
    <row r="117" spans="1:2">
      <c r="A117" s="77" t="s">
        <v>1153</v>
      </c>
      <c r="B117" s="77" t="s">
        <v>1153</v>
      </c>
    </row>
    <row r="118" spans="1:2">
      <c r="A118" s="77" t="s">
        <v>1859</v>
      </c>
      <c r="B118" s="77" t="s">
        <v>1859</v>
      </c>
    </row>
    <row r="119" spans="1:2">
      <c r="A119" s="77" t="s">
        <v>1861</v>
      </c>
      <c r="B119" s="77" t="s">
        <v>1861</v>
      </c>
    </row>
    <row r="120" spans="1:2">
      <c r="A120" s="77" t="s">
        <v>1863</v>
      </c>
      <c r="B120" s="77" t="s">
        <v>1863</v>
      </c>
    </row>
    <row r="121" spans="1:2">
      <c r="A121" s="77" t="s">
        <v>1865</v>
      </c>
      <c r="B121" s="77" t="s">
        <v>1865</v>
      </c>
    </row>
    <row r="122" spans="1:2">
      <c r="A122" s="77" t="s">
        <v>1866</v>
      </c>
      <c r="B122" s="77" t="s">
        <v>1866</v>
      </c>
    </row>
    <row r="123" spans="1:2">
      <c r="A123" s="77" t="s">
        <v>1868</v>
      </c>
      <c r="B123" s="77" t="s">
        <v>1868</v>
      </c>
    </row>
    <row r="124" spans="1:2">
      <c r="A124" s="77" t="s">
        <v>1871</v>
      </c>
      <c r="B124" s="77" t="s">
        <v>1871</v>
      </c>
    </row>
    <row r="125" spans="1:2">
      <c r="A125" s="77" t="s">
        <v>1873</v>
      </c>
      <c r="B125" s="77" t="s">
        <v>1873</v>
      </c>
    </row>
    <row r="126" spans="1:2">
      <c r="A126" s="77" t="s">
        <v>1875</v>
      </c>
      <c r="B126" s="77" t="s">
        <v>1875</v>
      </c>
    </row>
    <row r="127" spans="1:2">
      <c r="A127" s="77" t="s">
        <v>1877</v>
      </c>
      <c r="B127" s="77" t="s">
        <v>1877</v>
      </c>
    </row>
    <row r="128" spans="1:2">
      <c r="A128" s="103" t="s">
        <v>2319</v>
      </c>
      <c r="B128" s="103" t="s">
        <v>2319</v>
      </c>
    </row>
    <row r="129" spans="1:2">
      <c r="A129" s="103" t="s">
        <v>2323</v>
      </c>
      <c r="B129" s="103" t="s">
        <v>2323</v>
      </c>
    </row>
    <row r="130" spans="1:2">
      <c r="A130" s="103" t="s">
        <v>2325</v>
      </c>
      <c r="B130" s="103" t="s">
        <v>2325</v>
      </c>
    </row>
    <row r="131" spans="1:2">
      <c r="A131" s="103" t="s">
        <v>2327</v>
      </c>
      <c r="B131" s="103" t="s">
        <v>2327</v>
      </c>
    </row>
    <row r="132" spans="1:2">
      <c r="A132" s="103" t="s">
        <v>2330</v>
      </c>
      <c r="B132" s="103" t="s">
        <v>2330</v>
      </c>
    </row>
    <row r="133" spans="1:2">
      <c r="A133" s="103" t="s">
        <v>2335</v>
      </c>
      <c r="B133" s="103" t="s">
        <v>2335</v>
      </c>
    </row>
    <row r="134" spans="1:2">
      <c r="A134" s="103" t="s">
        <v>2336</v>
      </c>
      <c r="B134" s="103" t="s">
        <v>2336</v>
      </c>
    </row>
    <row r="135" spans="1:2">
      <c r="A135" s="278" t="s">
        <v>2570</v>
      </c>
      <c r="B135" s="278" t="s">
        <v>2570</v>
      </c>
    </row>
    <row r="136" spans="1:2">
      <c r="A136" s="278" t="s">
        <v>2571</v>
      </c>
      <c r="B136" s="278" t="s">
        <v>2571</v>
      </c>
    </row>
    <row r="137" spans="1:2">
      <c r="A137" s="278" t="s">
        <v>2573</v>
      </c>
      <c r="B137" s="278" t="s">
        <v>2573</v>
      </c>
    </row>
    <row r="138" spans="1:2">
      <c r="A138" s="278" t="s">
        <v>2575</v>
      </c>
      <c r="B138" s="278" t="s">
        <v>2575</v>
      </c>
    </row>
    <row r="139" spans="1:2">
      <c r="A139" s="278" t="s">
        <v>2576</v>
      </c>
      <c r="B139" s="278" t="s">
        <v>2576</v>
      </c>
    </row>
    <row r="140" spans="1:2">
      <c r="A140" s="278" t="s">
        <v>2579</v>
      </c>
      <c r="B140" s="278" t="s">
        <v>2579</v>
      </c>
    </row>
    <row r="141" spans="1:2">
      <c r="A141" s="278" t="s">
        <v>2582</v>
      </c>
      <c r="B141" s="278" t="s">
        <v>2582</v>
      </c>
    </row>
    <row r="142" spans="1:2">
      <c r="A142" s="278" t="s">
        <v>2583</v>
      </c>
      <c r="B142" s="278" t="s">
        <v>2583</v>
      </c>
    </row>
    <row r="143" spans="1:2">
      <c r="A143" s="278" t="s">
        <v>2584</v>
      </c>
      <c r="B143" s="278" t="s">
        <v>2584</v>
      </c>
    </row>
    <row r="144" spans="1:2">
      <c r="A144" s="278" t="s">
        <v>2587</v>
      </c>
      <c r="B144" s="278" t="s">
        <v>2587</v>
      </c>
    </row>
    <row r="145" spans="1:2">
      <c r="A145" s="278" t="s">
        <v>2589</v>
      </c>
      <c r="B145" s="278" t="s">
        <v>2589</v>
      </c>
    </row>
    <row r="146" spans="1:2">
      <c r="A146" s="278" t="s">
        <v>2591</v>
      </c>
      <c r="B146" s="278" t="s">
        <v>2591</v>
      </c>
    </row>
    <row r="147" spans="1:2">
      <c r="A147" s="278" t="s">
        <v>2593</v>
      </c>
      <c r="B147" s="278" t="s">
        <v>2593</v>
      </c>
    </row>
    <row r="148" spans="1:2">
      <c r="A148" s="278" t="s">
        <v>2597</v>
      </c>
      <c r="B148" s="278" t="s">
        <v>2597</v>
      </c>
    </row>
    <row r="149" spans="1:2">
      <c r="A149" s="278" t="s">
        <v>2598</v>
      </c>
      <c r="B149" s="278" t="s">
        <v>2598</v>
      </c>
    </row>
    <row r="150" spans="1:2">
      <c r="A150" s="278" t="s">
        <v>2599</v>
      </c>
      <c r="B150" s="278" t="s">
        <v>2599</v>
      </c>
    </row>
    <row r="151" spans="1:2">
      <c r="A151" s="278" t="s">
        <v>2600</v>
      </c>
      <c r="B151" s="278" t="s">
        <v>2600</v>
      </c>
    </row>
    <row r="152" spans="1:2">
      <c r="A152" s="278" t="s">
        <v>2601</v>
      </c>
      <c r="B152" s="278" t="s">
        <v>2601</v>
      </c>
    </row>
    <row r="153" spans="1:2">
      <c r="A153" s="278" t="s">
        <v>2602</v>
      </c>
      <c r="B153" s="278" t="s">
        <v>2602</v>
      </c>
    </row>
    <row r="154" spans="1:2">
      <c r="A154" s="278" t="s">
        <v>2603</v>
      </c>
      <c r="B154" s="278" t="s">
        <v>2603</v>
      </c>
    </row>
    <row r="155" spans="1:2">
      <c r="A155" s="278" t="s">
        <v>2605</v>
      </c>
      <c r="B155" s="278" t="s">
        <v>2605</v>
      </c>
    </row>
    <row r="156" spans="1:2">
      <c r="A156" s="278" t="s">
        <v>2607</v>
      </c>
      <c r="B156" s="278" t="s">
        <v>2607</v>
      </c>
    </row>
    <row r="157" spans="1:2">
      <c r="A157" s="278" t="s">
        <v>2608</v>
      </c>
      <c r="B157" s="278" t="s">
        <v>2608</v>
      </c>
    </row>
    <row r="158" spans="1:2">
      <c r="A158" s="278" t="s">
        <v>2609</v>
      </c>
      <c r="B158" s="278" t="s">
        <v>2609</v>
      </c>
    </row>
    <row r="159" spans="1:2">
      <c r="A159" s="278" t="s">
        <v>2611</v>
      </c>
      <c r="B159" s="278" t="s">
        <v>2611</v>
      </c>
    </row>
    <row r="160" spans="1:2">
      <c r="A160" s="278" t="s">
        <v>2617</v>
      </c>
      <c r="B160" s="278" t="s">
        <v>2617</v>
      </c>
    </row>
    <row r="161" spans="1:2">
      <c r="A161" s="278" t="s">
        <v>2619</v>
      </c>
      <c r="B161" s="278" t="s">
        <v>2619</v>
      </c>
    </row>
    <row r="162" spans="1:2">
      <c r="A162" s="278" t="s">
        <v>2621</v>
      </c>
      <c r="B162" s="278" t="s">
        <v>2621</v>
      </c>
    </row>
    <row r="163" spans="1:2">
      <c r="A163" s="278" t="s">
        <v>2623</v>
      </c>
      <c r="B163" s="278" t="s">
        <v>2623</v>
      </c>
    </row>
    <row r="164" spans="1:2">
      <c r="A164" s="278" t="s">
        <v>2625</v>
      </c>
      <c r="B164" s="278" t="s">
        <v>2625</v>
      </c>
    </row>
    <row r="165" spans="1:2">
      <c r="A165" s="278" t="s">
        <v>2627</v>
      </c>
      <c r="B165" s="278" t="s">
        <v>2627</v>
      </c>
    </row>
    <row r="166" spans="1:2">
      <c r="A166" s="278" t="s">
        <v>2637</v>
      </c>
      <c r="B166" s="278" t="s">
        <v>2637</v>
      </c>
    </row>
    <row r="167" spans="1:2">
      <c r="A167" s="278" t="s">
        <v>2639</v>
      </c>
      <c r="B167" s="278" t="s">
        <v>2639</v>
      </c>
    </row>
    <row r="168" spans="1:2">
      <c r="A168" s="278" t="s">
        <v>2640</v>
      </c>
      <c r="B168" s="278" t="s">
        <v>2640</v>
      </c>
    </row>
    <row r="169" spans="1:2">
      <c r="A169" s="279" t="s">
        <v>2641</v>
      </c>
      <c r="B169" s="279" t="s">
        <v>2641</v>
      </c>
    </row>
    <row r="170" spans="1:2">
      <c r="A170" s="279" t="s">
        <v>2642</v>
      </c>
      <c r="B170" s="279" t="s">
        <v>2642</v>
      </c>
    </row>
    <row r="171" spans="1:2">
      <c r="A171" s="278" t="s">
        <v>2644</v>
      </c>
      <c r="B171" s="278" t="s">
        <v>2644</v>
      </c>
    </row>
    <row r="172" spans="1:2">
      <c r="A172" s="278" t="s">
        <v>2649</v>
      </c>
      <c r="B172" s="278" t="s">
        <v>2649</v>
      </c>
    </row>
    <row r="173" spans="1:2">
      <c r="A173" s="278" t="s">
        <v>2650</v>
      </c>
      <c r="B173" s="278" t="s">
        <v>2650</v>
      </c>
    </row>
    <row r="174" spans="1:2">
      <c r="A174" s="278" t="s">
        <v>2653</v>
      </c>
      <c r="B174" s="278" t="s">
        <v>2653</v>
      </c>
    </row>
    <row r="175" spans="1:2">
      <c r="A175" s="278" t="s">
        <v>2654</v>
      </c>
      <c r="B175" s="278" t="s">
        <v>2654</v>
      </c>
    </row>
    <row r="176" spans="1:2">
      <c r="A176" s="278" t="s">
        <v>2658</v>
      </c>
      <c r="B176" s="278" t="s">
        <v>2658</v>
      </c>
    </row>
    <row r="177" spans="1:2">
      <c r="A177" s="278" t="s">
        <v>2661</v>
      </c>
      <c r="B177" s="278" t="s">
        <v>2661</v>
      </c>
    </row>
    <row r="178" spans="1:2">
      <c r="A178" s="278" t="s">
        <v>2663</v>
      </c>
      <c r="B178" s="278" t="s">
        <v>2663</v>
      </c>
    </row>
    <row r="179" spans="1:2">
      <c r="A179" s="279" t="s">
        <v>2664</v>
      </c>
      <c r="B179" s="279" t="s">
        <v>2664</v>
      </c>
    </row>
    <row r="180" spans="1:2">
      <c r="A180" s="278" t="s">
        <v>2665</v>
      </c>
      <c r="B180" s="278" t="s">
        <v>2665</v>
      </c>
    </row>
    <row r="181" spans="1:2">
      <c r="A181" s="278" t="s">
        <v>2667</v>
      </c>
      <c r="B181" s="278" t="s">
        <v>2667</v>
      </c>
    </row>
    <row r="182" spans="1:2">
      <c r="A182" s="278" t="s">
        <v>2669</v>
      </c>
      <c r="B182" s="278" t="s">
        <v>2669</v>
      </c>
    </row>
    <row r="183" spans="1:2">
      <c r="A183" s="191" t="s">
        <v>2950</v>
      </c>
      <c r="B183" s="191" t="s">
        <v>2950</v>
      </c>
    </row>
    <row r="184" spans="1:2">
      <c r="A184" s="191" t="s">
        <v>2953</v>
      </c>
      <c r="B184" s="191" t="s">
        <v>2953</v>
      </c>
    </row>
    <row r="185" spans="1:2">
      <c r="A185" s="191" t="s">
        <v>2956</v>
      </c>
      <c r="B185" s="191" t="s">
        <v>2956</v>
      </c>
    </row>
    <row r="186" spans="1:2">
      <c r="A186" s="191" t="s">
        <v>2959</v>
      </c>
      <c r="B186" s="191" t="s">
        <v>2959</v>
      </c>
    </row>
    <row r="187" spans="1:2">
      <c r="A187" s="191" t="s">
        <v>2962</v>
      </c>
      <c r="B187" s="191" t="s">
        <v>2962</v>
      </c>
    </row>
    <row r="188" spans="1:2">
      <c r="A188" s="191" t="s">
        <v>2963</v>
      </c>
      <c r="B188" s="191" t="s">
        <v>2963</v>
      </c>
    </row>
    <row r="189" spans="1:2">
      <c r="A189" s="191" t="s">
        <v>2967</v>
      </c>
      <c r="B189" s="191" t="s">
        <v>2967</v>
      </c>
    </row>
    <row r="190" spans="1:2">
      <c r="A190" s="191" t="s">
        <v>2969</v>
      </c>
      <c r="B190" s="191" t="s">
        <v>2969</v>
      </c>
    </row>
    <row r="191" spans="1:2">
      <c r="A191" s="191" t="s">
        <v>2972</v>
      </c>
      <c r="B191" s="191" t="s">
        <v>2972</v>
      </c>
    </row>
    <row r="192" spans="1:2">
      <c r="A192" s="191" t="s">
        <v>2974</v>
      </c>
      <c r="B192" s="191" t="s">
        <v>2974</v>
      </c>
    </row>
    <row r="193" spans="1:2">
      <c r="A193" s="191" t="s">
        <v>2976</v>
      </c>
      <c r="B193" s="191" t="s">
        <v>2976</v>
      </c>
    </row>
    <row r="194" spans="1:2">
      <c r="A194" s="191" t="s">
        <v>2978</v>
      </c>
      <c r="B194" s="191" t="s">
        <v>2978</v>
      </c>
    </row>
    <row r="195" spans="1:2">
      <c r="A195" s="191" t="s">
        <v>2985</v>
      </c>
      <c r="B195" s="191" t="s">
        <v>2985</v>
      </c>
    </row>
    <row r="196" spans="1:2">
      <c r="A196" s="191" t="s">
        <v>2987</v>
      </c>
      <c r="B196" s="191" t="s">
        <v>2987</v>
      </c>
    </row>
    <row r="197" spans="1:2">
      <c r="A197" s="191" t="s">
        <v>2989</v>
      </c>
      <c r="B197" s="191" t="s">
        <v>2989</v>
      </c>
    </row>
    <row r="198" spans="1:2">
      <c r="A198" s="191" t="s">
        <v>2996</v>
      </c>
      <c r="B198" s="191" t="s">
        <v>2996</v>
      </c>
    </row>
    <row r="199" spans="1:2">
      <c r="A199" s="191" t="s">
        <v>2144</v>
      </c>
      <c r="B199" s="191" t="s">
        <v>2144</v>
      </c>
    </row>
    <row r="200" spans="1:2">
      <c r="A200" s="191" t="s">
        <v>3018</v>
      </c>
      <c r="B200" s="191" t="s">
        <v>3018</v>
      </c>
    </row>
    <row r="201" spans="1:2">
      <c r="A201" s="191" t="s">
        <v>3030</v>
      </c>
      <c r="B201" s="191" t="s">
        <v>3030</v>
      </c>
    </row>
    <row r="202" spans="1:2">
      <c r="A202" s="191" t="s">
        <v>3031</v>
      </c>
      <c r="B202" s="191" t="s">
        <v>3031</v>
      </c>
    </row>
    <row r="203" spans="1:2">
      <c r="A203" s="191" t="s">
        <v>3032</v>
      </c>
      <c r="B203" s="191" t="s">
        <v>3032</v>
      </c>
    </row>
    <row r="204" spans="1:2">
      <c r="A204" s="191" t="s">
        <v>3337</v>
      </c>
      <c r="B204" s="191" t="s">
        <v>3337</v>
      </c>
    </row>
    <row r="205" spans="1:2">
      <c r="A205" s="192" t="s">
        <v>3338</v>
      </c>
      <c r="B205" s="192" t="s">
        <v>3338</v>
      </c>
    </row>
    <row r="206" spans="1:2">
      <c r="A206" s="191" t="s">
        <v>3340</v>
      </c>
      <c r="B206" s="191" t="s">
        <v>3340</v>
      </c>
    </row>
    <row r="207" spans="1:2">
      <c r="A207" s="191" t="s">
        <v>3341</v>
      </c>
      <c r="B207" s="191" t="s">
        <v>3341</v>
      </c>
    </row>
    <row r="208" spans="1:2">
      <c r="A208" s="191" t="s">
        <v>3342</v>
      </c>
      <c r="B208" s="191" t="s">
        <v>3342</v>
      </c>
    </row>
    <row r="209" spans="1:2">
      <c r="A209" s="191" t="s">
        <v>3344</v>
      </c>
      <c r="B209" s="191" t="s">
        <v>3344</v>
      </c>
    </row>
    <row r="210" spans="1:2">
      <c r="A210" s="188" t="s">
        <v>3346</v>
      </c>
      <c r="B210" s="188" t="s">
        <v>3346</v>
      </c>
    </row>
    <row r="211" spans="1:2">
      <c r="A211" s="191" t="s">
        <v>3348</v>
      </c>
      <c r="B211" s="191" t="s">
        <v>3348</v>
      </c>
    </row>
    <row r="212" spans="1:2">
      <c r="A212" s="188" t="s">
        <v>3350</v>
      </c>
      <c r="B212" s="188" t="s">
        <v>3350</v>
      </c>
    </row>
    <row r="213" spans="1:2">
      <c r="A213" s="191" t="s">
        <v>3352</v>
      </c>
      <c r="B213" s="191" t="s">
        <v>3352</v>
      </c>
    </row>
    <row r="214" spans="1:2">
      <c r="A214" s="191" t="s">
        <v>3354</v>
      </c>
      <c r="B214" s="191" t="s">
        <v>3354</v>
      </c>
    </row>
    <row r="215" spans="1:2">
      <c r="A215" s="191" t="s">
        <v>3356</v>
      </c>
      <c r="B215" s="278" t="s">
        <v>2603</v>
      </c>
    </row>
    <row r="216" spans="1:2">
      <c r="A216" s="191" t="s">
        <v>3360</v>
      </c>
      <c r="B216" s="191" t="s">
        <v>3360</v>
      </c>
    </row>
    <row r="217" spans="1:2">
      <c r="A217" s="191" t="s">
        <v>3362</v>
      </c>
      <c r="B217" s="191" t="s">
        <v>3362</v>
      </c>
    </row>
    <row r="218" spans="1:2">
      <c r="A218" s="191" t="s">
        <v>3364</v>
      </c>
      <c r="B218" s="191" t="s">
        <v>3364</v>
      </c>
    </row>
    <row r="219" spans="1:2">
      <c r="A219" s="191" t="s">
        <v>3367</v>
      </c>
      <c r="B219" s="191" t="s">
        <v>3367</v>
      </c>
    </row>
    <row r="220" spans="1:2">
      <c r="A220" s="191" t="s">
        <v>3368</v>
      </c>
      <c r="B220" s="191" t="s">
        <v>3368</v>
      </c>
    </row>
    <row r="221" spans="1:2">
      <c r="A221" s="191" t="s">
        <v>3372</v>
      </c>
      <c r="B221" s="191" t="s">
        <v>3372</v>
      </c>
    </row>
    <row r="222" spans="1:2">
      <c r="A222" s="191" t="s">
        <v>3373</v>
      </c>
      <c r="B222" s="191" t="s">
        <v>3373</v>
      </c>
    </row>
    <row r="223" spans="1:2">
      <c r="A223" s="191" t="s">
        <v>3374</v>
      </c>
      <c r="B223" s="191" t="s">
        <v>3374</v>
      </c>
    </row>
    <row r="224" spans="1:2">
      <c r="A224" s="188" t="s">
        <v>3375</v>
      </c>
      <c r="B224" s="188" t="s">
        <v>3375</v>
      </c>
    </row>
    <row r="225" spans="1:2">
      <c r="A225" s="191" t="s">
        <v>3376</v>
      </c>
      <c r="B225" s="191" t="s">
        <v>3376</v>
      </c>
    </row>
    <row r="226" spans="1:2">
      <c r="A226" s="191" t="s">
        <v>3378</v>
      </c>
      <c r="B226" s="191" t="s">
        <v>3378</v>
      </c>
    </row>
    <row r="227" spans="1:2">
      <c r="A227" s="191" t="s">
        <v>3381</v>
      </c>
      <c r="B227" s="191" t="s">
        <v>3381</v>
      </c>
    </row>
    <row r="228" spans="1:2">
      <c r="A228" s="191" t="s">
        <v>3382</v>
      </c>
      <c r="B228" s="191" t="s">
        <v>3382</v>
      </c>
    </row>
    <row r="229" spans="1:2">
      <c r="A229" s="191" t="s">
        <v>3384</v>
      </c>
      <c r="B229" s="191" t="s">
        <v>3384</v>
      </c>
    </row>
    <row r="230" spans="1:2">
      <c r="A230" s="191" t="s">
        <v>3385</v>
      </c>
      <c r="B230" s="191" t="s">
        <v>3385</v>
      </c>
    </row>
    <row r="231" spans="1:2">
      <c r="A231" s="191" t="s">
        <v>3386</v>
      </c>
      <c r="B231" s="191" t="s">
        <v>3386</v>
      </c>
    </row>
    <row r="232" spans="1:2">
      <c r="A232" s="191" t="s">
        <v>3388</v>
      </c>
      <c r="B232" s="191" t="s">
        <v>3388</v>
      </c>
    </row>
    <row r="233" spans="1:2">
      <c r="A233" s="191" t="s">
        <v>3609</v>
      </c>
      <c r="B233" s="191" t="s">
        <v>3609</v>
      </c>
    </row>
    <row r="234" spans="1:2">
      <c r="A234" s="188" t="s">
        <v>3610</v>
      </c>
      <c r="B234" s="188" t="s">
        <v>3610</v>
      </c>
    </row>
    <row r="235" spans="1:2">
      <c r="A235" s="121" t="s">
        <v>3612</v>
      </c>
      <c r="B235" s="121" t="s">
        <v>3612</v>
      </c>
    </row>
    <row r="236" spans="1:2">
      <c r="A236" s="121" t="s">
        <v>3614</v>
      </c>
      <c r="B236" s="121" t="s">
        <v>3614</v>
      </c>
    </row>
    <row r="237" spans="1:2">
      <c r="A237" s="121" t="s">
        <v>3619</v>
      </c>
      <c r="B237" s="121" t="s">
        <v>3619</v>
      </c>
    </row>
    <row r="238" spans="1:2">
      <c r="A238" s="121" t="s">
        <v>3621</v>
      </c>
      <c r="B238" s="121" t="s">
        <v>3621</v>
      </c>
    </row>
    <row r="239" spans="1:2">
      <c r="A239" s="121" t="s">
        <v>3622</v>
      </c>
      <c r="B239" s="121" t="s">
        <v>3622</v>
      </c>
    </row>
    <row r="240" spans="1:2">
      <c r="A240" s="121" t="s">
        <v>3627</v>
      </c>
      <c r="B240" s="121" t="s">
        <v>3627</v>
      </c>
    </row>
    <row r="241" spans="1:2">
      <c r="A241" s="121" t="s">
        <v>3629</v>
      </c>
      <c r="B241" s="121" t="s">
        <v>3629</v>
      </c>
    </row>
    <row r="242" spans="1:2">
      <c r="A242" s="121" t="s">
        <v>3631</v>
      </c>
      <c r="B242" s="121" t="s">
        <v>3631</v>
      </c>
    </row>
    <row r="243" spans="1:2">
      <c r="A243" s="121" t="s">
        <v>3632</v>
      </c>
      <c r="B243" s="121" t="s">
        <v>3632</v>
      </c>
    </row>
    <row r="244" spans="1:2">
      <c r="A244" s="121" t="s">
        <v>3634</v>
      </c>
      <c r="B244" s="121" t="s">
        <v>3634</v>
      </c>
    </row>
    <row r="245" spans="1:2">
      <c r="A245" s="121" t="s">
        <v>3637</v>
      </c>
      <c r="B245" s="121" t="s">
        <v>3637</v>
      </c>
    </row>
    <row r="246" spans="1:2">
      <c r="A246" s="121" t="s">
        <v>3639</v>
      </c>
      <c r="B246" s="121" t="s">
        <v>3639</v>
      </c>
    </row>
    <row r="247" spans="1:2">
      <c r="A247" s="121" t="s">
        <v>3641</v>
      </c>
      <c r="B247" s="121" t="s">
        <v>3641</v>
      </c>
    </row>
    <row r="248" spans="1:2">
      <c r="A248" s="121" t="s">
        <v>3643</v>
      </c>
      <c r="B248" s="121" t="s">
        <v>3643</v>
      </c>
    </row>
    <row r="249" spans="1:2">
      <c r="A249" s="121" t="s">
        <v>3644</v>
      </c>
      <c r="B249" s="121" t="s">
        <v>3644</v>
      </c>
    </row>
    <row r="250" spans="1:2">
      <c r="A250" s="121" t="s">
        <v>3646</v>
      </c>
      <c r="B250" s="121" t="s">
        <v>3646</v>
      </c>
    </row>
    <row r="251" spans="1:2">
      <c r="A251" s="121" t="s">
        <v>3648</v>
      </c>
      <c r="B251" s="121" t="s">
        <v>3648</v>
      </c>
    </row>
    <row r="252" spans="1:2">
      <c r="A252" s="121" t="s">
        <v>3651</v>
      </c>
      <c r="B252" s="121" t="s">
        <v>3651</v>
      </c>
    </row>
    <row r="253" spans="1:2">
      <c r="A253" s="121" t="s">
        <v>3653</v>
      </c>
      <c r="B253" s="121" t="s">
        <v>3653</v>
      </c>
    </row>
    <row r="254" spans="1:2">
      <c r="A254" s="121" t="s">
        <v>3654</v>
      </c>
      <c r="B254" s="121" t="s">
        <v>3654</v>
      </c>
    </row>
    <row r="255" spans="1:2">
      <c r="A255" s="121" t="s">
        <v>498</v>
      </c>
      <c r="B255" s="121" t="s">
        <v>498</v>
      </c>
    </row>
    <row r="256" spans="1:2">
      <c r="A256" s="124" t="s">
        <v>3656</v>
      </c>
      <c r="B256" s="124" t="s">
        <v>3656</v>
      </c>
    </row>
    <row r="257" spans="1:2">
      <c r="A257" s="121" t="s">
        <v>3657</v>
      </c>
      <c r="B257" s="121" t="s">
        <v>3657</v>
      </c>
    </row>
    <row r="258" spans="1:2">
      <c r="A258" s="134" t="s">
        <v>3863</v>
      </c>
      <c r="B258" s="134" t="s">
        <v>3863</v>
      </c>
    </row>
    <row r="259" spans="1:2">
      <c r="A259" s="134" t="s">
        <v>3865</v>
      </c>
      <c r="B259" s="134" t="s">
        <v>3865</v>
      </c>
    </row>
    <row r="260" spans="1:2">
      <c r="A260" s="134" t="s">
        <v>3870</v>
      </c>
      <c r="B260" s="134" t="s">
        <v>3870</v>
      </c>
    </row>
    <row r="261" spans="1:2">
      <c r="A261" s="134" t="s">
        <v>3872</v>
      </c>
      <c r="B261" s="134" t="s">
        <v>3872</v>
      </c>
    </row>
    <row r="262" spans="1:2">
      <c r="A262" s="134" t="s">
        <v>3875</v>
      </c>
      <c r="B262" s="134" t="s">
        <v>3875</v>
      </c>
    </row>
    <row r="263" spans="1:2">
      <c r="A263" s="134" t="s">
        <v>208</v>
      </c>
      <c r="B263" s="134" t="s">
        <v>208</v>
      </c>
    </row>
    <row r="264" spans="1:2">
      <c r="A264" s="134" t="s">
        <v>3876</v>
      </c>
      <c r="B264" s="134" t="s">
        <v>3876</v>
      </c>
    </row>
    <row r="265" spans="1:2">
      <c r="A265" s="134" t="s">
        <v>3877</v>
      </c>
      <c r="B265" s="134" t="s">
        <v>3877</v>
      </c>
    </row>
    <row r="266" spans="1:2">
      <c r="A266" s="134" t="s">
        <v>3879</v>
      </c>
      <c r="B266" s="134" t="s">
        <v>3879</v>
      </c>
    </row>
    <row r="267" spans="1:2">
      <c r="A267" s="134" t="s">
        <v>3880</v>
      </c>
      <c r="B267" s="134" t="s">
        <v>3880</v>
      </c>
    </row>
    <row r="268" spans="1:2">
      <c r="A268" s="134" t="s">
        <v>3882</v>
      </c>
      <c r="B268" s="134" t="s">
        <v>3882</v>
      </c>
    </row>
    <row r="269" spans="1:2">
      <c r="A269" s="134" t="s">
        <v>3883</v>
      </c>
      <c r="B269" s="134" t="s">
        <v>3883</v>
      </c>
    </row>
    <row r="270" spans="1:2">
      <c r="A270" s="134" t="s">
        <v>3885</v>
      </c>
      <c r="B270" s="134" t="s">
        <v>3885</v>
      </c>
    </row>
    <row r="271" spans="1:2">
      <c r="A271" s="134" t="s">
        <v>3887</v>
      </c>
      <c r="B271" s="134" t="s">
        <v>3887</v>
      </c>
    </row>
    <row r="272" spans="1:2">
      <c r="A272" s="134" t="s">
        <v>3890</v>
      </c>
      <c r="B272" s="134" t="s">
        <v>3890</v>
      </c>
    </row>
    <row r="273" spans="1:2">
      <c r="A273" s="134" t="s">
        <v>3892</v>
      </c>
      <c r="B273" s="134" t="s">
        <v>3892</v>
      </c>
    </row>
    <row r="274" spans="1:2">
      <c r="A274" s="134" t="s">
        <v>3570</v>
      </c>
      <c r="B274" s="134" t="s">
        <v>3570</v>
      </c>
    </row>
    <row r="275" spans="1:2">
      <c r="A275" s="134" t="s">
        <v>4024</v>
      </c>
      <c r="B275" s="134" t="s">
        <v>4024</v>
      </c>
    </row>
    <row r="276" spans="1:2">
      <c r="A276" s="134" t="s">
        <v>4028</v>
      </c>
      <c r="B276" s="134" t="s">
        <v>4028</v>
      </c>
    </row>
    <row r="277" spans="1:2">
      <c r="A277" s="134" t="s">
        <v>4033</v>
      </c>
      <c r="B277" s="134" t="s">
        <v>4033</v>
      </c>
    </row>
    <row r="278" spans="1:2">
      <c r="A278" s="134" t="s">
        <v>4035</v>
      </c>
      <c r="B278" s="134" t="s">
        <v>4035</v>
      </c>
    </row>
    <row r="279" spans="1:2">
      <c r="A279" s="134" t="s">
        <v>4038</v>
      </c>
      <c r="B279" s="134" t="s">
        <v>4038</v>
      </c>
    </row>
    <row r="280" spans="1:2">
      <c r="A280" s="134" t="s">
        <v>4041</v>
      </c>
      <c r="B280" s="134" t="s">
        <v>4041</v>
      </c>
    </row>
    <row r="281" spans="1:2">
      <c r="A281" s="134" t="s">
        <v>4045</v>
      </c>
      <c r="B281" s="134" t="s">
        <v>4045</v>
      </c>
    </row>
    <row r="282" spans="1:2">
      <c r="A282" s="134" t="s">
        <v>4051</v>
      </c>
      <c r="B282" s="134" t="s">
        <v>4051</v>
      </c>
    </row>
    <row r="283" spans="1:2">
      <c r="A283" s="136" t="s">
        <v>4062</v>
      </c>
      <c r="B283" s="136" t="s">
        <v>4062</v>
      </c>
    </row>
    <row r="284" spans="1:2">
      <c r="A284" s="134" t="s">
        <v>4063</v>
      </c>
      <c r="B284" s="134" t="s">
        <v>4063</v>
      </c>
    </row>
    <row r="285" spans="1:2">
      <c r="A285" s="134" t="s">
        <v>4069</v>
      </c>
      <c r="B285" s="134" t="s">
        <v>4069</v>
      </c>
    </row>
    <row r="286" spans="1:2">
      <c r="A286" s="134" t="s">
        <v>4080</v>
      </c>
      <c r="B286" s="134" t="s">
        <v>4080</v>
      </c>
    </row>
    <row r="287" spans="1:2">
      <c r="A287" s="134" t="s">
        <v>4081</v>
      </c>
      <c r="B287" s="134" t="s">
        <v>4081</v>
      </c>
    </row>
    <row r="288" spans="1:2">
      <c r="A288" s="134" t="s">
        <v>4086</v>
      </c>
      <c r="B288" s="134" t="s">
        <v>4086</v>
      </c>
    </row>
    <row r="289" spans="1:2">
      <c r="A289" s="134" t="s">
        <v>4095</v>
      </c>
      <c r="B289" s="134" t="s">
        <v>4095</v>
      </c>
    </row>
    <row r="290" spans="1:2">
      <c r="A290" s="134" t="s">
        <v>4097</v>
      </c>
      <c r="B290" s="134" t="s">
        <v>4097</v>
      </c>
    </row>
    <row r="291" spans="1:2">
      <c r="A291" s="134" t="s">
        <v>4501</v>
      </c>
      <c r="B291" s="134" t="s">
        <v>4501</v>
      </c>
    </row>
    <row r="292" spans="1:2">
      <c r="A292" s="134" t="s">
        <v>4506</v>
      </c>
      <c r="B292" s="134" t="s">
        <v>4506</v>
      </c>
    </row>
    <row r="293" spans="1:2">
      <c r="A293" s="134" t="s">
        <v>4511</v>
      </c>
      <c r="B293" s="134" t="s">
        <v>4511</v>
      </c>
    </row>
    <row r="294" spans="1:2">
      <c r="A294" s="134" t="s">
        <v>4513</v>
      </c>
      <c r="B294" s="134" t="s">
        <v>4513</v>
      </c>
    </row>
    <row r="295" spans="1:2">
      <c r="A295" s="134" t="s">
        <v>4514</v>
      </c>
      <c r="B295" s="134" t="s">
        <v>4514</v>
      </c>
    </row>
    <row r="296" spans="1:2">
      <c r="A296" s="134" t="s">
        <v>4519</v>
      </c>
      <c r="B296" s="134" t="s">
        <v>4519</v>
      </c>
    </row>
    <row r="297" spans="1:2">
      <c r="A297" s="134" t="s">
        <v>4524</v>
      </c>
      <c r="B297" s="134" t="s">
        <v>4524</v>
      </c>
    </row>
    <row r="298" spans="1:2">
      <c r="A298" s="134" t="s">
        <v>4531</v>
      </c>
      <c r="B298" s="134" t="s">
        <v>4531</v>
      </c>
    </row>
    <row r="299" spans="1:2">
      <c r="A299" s="134" t="s">
        <v>4533</v>
      </c>
      <c r="B299" s="134" t="s">
        <v>4533</v>
      </c>
    </row>
    <row r="300" spans="1:2">
      <c r="A300" s="134" t="s">
        <v>4544</v>
      </c>
      <c r="B300" s="134" t="s">
        <v>4544</v>
      </c>
    </row>
    <row r="301" spans="1:2">
      <c r="A301" s="134" t="s">
        <v>4547</v>
      </c>
      <c r="B301" s="134" t="s">
        <v>4547</v>
      </c>
    </row>
    <row r="302" spans="1:2">
      <c r="A302" s="134" t="s">
        <v>4563</v>
      </c>
      <c r="B302" s="134" t="s">
        <v>4563</v>
      </c>
    </row>
    <row r="303" spans="1:2">
      <c r="A303" s="134" t="s">
        <v>4567</v>
      </c>
      <c r="B303" s="134" t="s">
        <v>4567</v>
      </c>
    </row>
    <row r="304" spans="1:2">
      <c r="A304" s="134" t="s">
        <v>4569</v>
      </c>
      <c r="B304" s="134" t="s">
        <v>4569</v>
      </c>
    </row>
    <row r="305" spans="1:2">
      <c r="A305" s="136" t="s">
        <v>4571</v>
      </c>
      <c r="B305" s="136" t="s">
        <v>4571</v>
      </c>
    </row>
    <row r="306" spans="1:2">
      <c r="A306" s="134" t="s">
        <v>4575</v>
      </c>
      <c r="B306" s="134" t="s">
        <v>4575</v>
      </c>
    </row>
    <row r="307" spans="1:2">
      <c r="A307" s="134" t="s">
        <v>4550</v>
      </c>
      <c r="B307" s="134" t="s">
        <v>4550</v>
      </c>
    </row>
    <row r="308" spans="1:2">
      <c r="A308" s="290" t="s">
        <v>4599</v>
      </c>
      <c r="B308" s="290" t="s">
        <v>4599</v>
      </c>
    </row>
    <row r="309" spans="1:2">
      <c r="A309" s="290" t="s">
        <v>4601</v>
      </c>
      <c r="B309" s="290" t="s">
        <v>4601</v>
      </c>
    </row>
    <row r="310" spans="1:2">
      <c r="A310" s="290" t="s">
        <v>4604</v>
      </c>
      <c r="B310" s="290" t="s">
        <v>4604</v>
      </c>
    </row>
    <row r="311" spans="1:2">
      <c r="A311" s="290" t="s">
        <v>4606</v>
      </c>
      <c r="B311" s="290" t="s">
        <v>4606</v>
      </c>
    </row>
    <row r="312" spans="1:2">
      <c r="A312" s="290" t="s">
        <v>4608</v>
      </c>
      <c r="B312" s="290" t="s">
        <v>4608</v>
      </c>
    </row>
    <row r="313" spans="1:2">
      <c r="A313" s="290" t="s">
        <v>4610</v>
      </c>
      <c r="B313" s="290" t="s">
        <v>4610</v>
      </c>
    </row>
    <row r="314" spans="1:2">
      <c r="A314" s="290" t="s">
        <v>4614</v>
      </c>
      <c r="B314" s="290" t="s">
        <v>4614</v>
      </c>
    </row>
    <row r="315" spans="1:2">
      <c r="A315" s="290" t="s">
        <v>4618</v>
      </c>
      <c r="B315" s="290" t="s">
        <v>4618</v>
      </c>
    </row>
    <row r="316" spans="1:2">
      <c r="A316" s="290" t="s">
        <v>4621</v>
      </c>
      <c r="B316" s="290" t="s">
        <v>4621</v>
      </c>
    </row>
    <row r="317" spans="1:2">
      <c r="A317" s="290" t="s">
        <v>4630</v>
      </c>
      <c r="B317" s="290" t="s">
        <v>4630</v>
      </c>
    </row>
    <row r="318" spans="1:2">
      <c r="A318" s="291" t="s">
        <v>4632</v>
      </c>
      <c r="B318" s="291" t="s">
        <v>4632</v>
      </c>
    </row>
    <row r="319" spans="1:2">
      <c r="A319" s="290" t="s">
        <v>4633</v>
      </c>
      <c r="B319" s="290" t="s">
        <v>4633</v>
      </c>
    </row>
    <row r="320" spans="1:2">
      <c r="A320" s="290" t="s">
        <v>4635</v>
      </c>
      <c r="B320" s="290" t="s">
        <v>4635</v>
      </c>
    </row>
    <row r="321" spans="1:2">
      <c r="A321" s="290" t="s">
        <v>4638</v>
      </c>
      <c r="B321" s="290" t="s">
        <v>4638</v>
      </c>
    </row>
    <row r="322" spans="1:2">
      <c r="A322" s="290" t="s">
        <v>4639</v>
      </c>
      <c r="B322" s="290" t="s">
        <v>4639</v>
      </c>
    </row>
  </sheetData>
  <autoFilter ref="A1:B322" xr:uid="{ACC1EB4D-4A30-45AF-AB4C-FD9C8C3B0FB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IMPORT_DATA</vt:lpstr>
      <vt:lpstr>EXPORT_DATA</vt:lpstr>
      <vt:lpstr>Product_Category</vt:lpstr>
      <vt:lpstr>EXCHANGE_RATE</vt:lpstr>
      <vt:lpstr>QTY_CONVERSIONS </vt:lpstr>
      <vt:lpstr>SOURCE COMPANY</vt:lpstr>
      <vt:lpstr>CUSTOMER NAME</vt:lpstr>
      <vt:lpstr>Importer Name</vt:lpstr>
      <vt:lpstr>Supplier name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Saumya Dubey</dc:creator>
  <cp:keywords/>
  <dc:description/>
  <cp:lastModifiedBy>Kalluru Bala Trinadh Reddy | Sigachi</cp:lastModifiedBy>
  <cp:revision/>
  <dcterms:created xsi:type="dcterms:W3CDTF">2023-06-07T05:00:47Z</dcterms:created>
  <dcterms:modified xsi:type="dcterms:W3CDTF">2024-05-09T12:22:04Z</dcterms:modified>
  <cp:category/>
  <cp:contentStatus/>
</cp:coreProperties>
</file>